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_work\towt5\bao cao tuan\"/>
    </mc:Choice>
  </mc:AlternateContent>
  <xr:revisionPtr revIDLastSave="0" documentId="13_ncr:1_{3D3D5C22-4B16-4AB7-97DB-09A01DDFC5AF}" xr6:coauthVersionLast="47" xr6:coauthVersionMax="47" xr10:uidLastSave="{00000000-0000-0000-0000-000000000000}"/>
  <bookViews>
    <workbookView xWindow="6585" yWindow="480" windowWidth="10980" windowHeight="11745" firstSheet="1" activeTab="3" xr2:uid="{00000000-000D-0000-FFFF-FFFF00000000}"/>
  </bookViews>
  <sheets>
    <sheet name="Dashboard" sheetId="1" r:id="rId1"/>
    <sheet name="hdc" sheetId="2" r:id="rId2"/>
    <sheet name="nautics" sheetId="3" r:id="rId3"/>
    <sheet name="st" sheetId="4" r:id="rId4"/>
    <sheet name="Consolidated" sheetId="5" r:id="rId5"/>
    <sheet name="system by total" sheetId="6" r:id="rId6"/>
    <sheet name="system by subcontractor" sheetId="7" r:id="rId7"/>
    <sheet name="TỔNG" sheetId="8" r:id="rId8"/>
    <sheet name="Dash_Data" sheetId="9" state="hidden" r:id="rId9"/>
    <sheet name="Dây theo phòng" sheetId="10" r:id="rId10"/>
    <sheet name="Tổng hợp phòng" sheetId="11" r:id="rId11"/>
    <sheet name="Room_Calc" sheetId="12" state="hidden" r:id="rId12"/>
    <sheet name="Khả năng chọn thiết bị" sheetId="13" r:id="rId13"/>
    <sheet name="Dev_List" sheetId="14" state="hidden" r:id="rId14"/>
    <sheet name="Dev_Calc" sheetId="15" state="hidden" r:id="rId15"/>
  </sheets>
  <definedNames>
    <definedName name="_xlnm._FilterDatabase" localSheetId="4" hidden="1">Consolidated!$A$1:$Z$2629</definedName>
    <definedName name="_xlnm._FilterDatabase" localSheetId="1" hidden="1">hdc!$A$1:$W$1356</definedName>
    <definedName name="_xlnm._FilterDatabase" localSheetId="2" hidden="1">nautics!$A$1:$U$1005</definedName>
    <definedName name="_xlnm._FilterDatabase" localSheetId="3" hidden="1">st!$A$1:$X$279</definedName>
    <definedName name="Arial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rxVX/T4TfDs28OgAB7fWGB/mxWzxbhmYWyECcbgi508="/>
    </ext>
  </extLst>
</workbook>
</file>

<file path=xl/calcChain.xml><?xml version="1.0" encoding="utf-8"?>
<calcChain xmlns="http://schemas.openxmlformats.org/spreadsheetml/2006/main">
  <c r="AA92" i="9" l="1"/>
  <c r="Z92" i="9"/>
  <c r="AA91" i="9"/>
  <c r="Z91" i="9"/>
  <c r="AA90" i="9"/>
  <c r="Z90" i="9"/>
  <c r="AA89" i="9"/>
  <c r="Z89" i="9"/>
  <c r="AA88" i="9"/>
  <c r="Z88" i="9"/>
  <c r="AA87" i="9"/>
  <c r="Z87" i="9"/>
  <c r="AA86" i="9"/>
  <c r="Z86" i="9"/>
  <c r="AA85" i="9"/>
  <c r="Z85" i="9"/>
  <c r="AA84" i="9"/>
  <c r="Z84" i="9"/>
  <c r="AA83" i="9"/>
  <c r="Z83" i="9"/>
  <c r="AA82" i="9"/>
  <c r="Z82" i="9"/>
  <c r="AA81" i="9"/>
  <c r="Z81" i="9"/>
  <c r="AA80" i="9"/>
  <c r="Z80" i="9"/>
  <c r="AA79" i="9"/>
  <c r="Z79" i="9"/>
  <c r="AA78" i="9"/>
  <c r="Z78" i="9"/>
  <c r="AA77" i="9"/>
  <c r="Z77" i="9"/>
  <c r="AA76" i="9"/>
  <c r="Z76" i="9"/>
  <c r="AA75" i="9"/>
  <c r="Z75" i="9"/>
  <c r="AA74" i="9"/>
  <c r="Z74" i="9"/>
  <c r="AA73" i="9"/>
  <c r="Z73" i="9"/>
  <c r="AA72" i="9"/>
  <c r="Z72" i="9"/>
  <c r="AA71" i="9"/>
  <c r="Z71" i="9"/>
  <c r="AA70" i="9"/>
  <c r="Z70" i="9"/>
  <c r="AA69" i="9"/>
  <c r="Z69" i="9"/>
  <c r="AA68" i="9"/>
  <c r="Z68" i="9"/>
  <c r="AA67" i="9"/>
  <c r="Z67" i="9"/>
  <c r="AA66" i="9"/>
  <c r="Z66" i="9"/>
  <c r="AA65" i="9"/>
  <c r="Z65" i="9"/>
  <c r="AA64" i="9"/>
  <c r="Z64" i="9"/>
  <c r="AA63" i="9"/>
  <c r="Z63" i="9"/>
  <c r="AA62" i="9"/>
  <c r="Z62" i="9"/>
  <c r="AA61" i="9"/>
  <c r="Z61" i="9"/>
  <c r="AA60" i="9"/>
  <c r="Z60" i="9"/>
  <c r="AA59" i="9"/>
  <c r="Z59" i="9"/>
  <c r="AA58" i="9"/>
  <c r="Z58" i="9"/>
  <c r="AA57" i="9"/>
  <c r="Z57" i="9"/>
  <c r="AA56" i="9"/>
  <c r="Z56" i="9"/>
  <c r="AA55" i="9"/>
  <c r="Z55" i="9"/>
  <c r="AA54" i="9"/>
  <c r="Z54" i="9"/>
  <c r="AA53" i="9"/>
  <c r="Z53" i="9"/>
  <c r="AA52" i="9"/>
  <c r="Z52" i="9"/>
  <c r="AA51" i="9"/>
  <c r="Z51" i="9"/>
  <c r="AA50" i="9"/>
  <c r="Z50" i="9"/>
  <c r="T50" i="9" a="1"/>
  <c r="T50" i="9"/>
  <c r="AA49" i="9"/>
  <c r="Z49" i="9"/>
  <c r="AA48" i="9"/>
  <c r="Z48" i="9"/>
  <c r="AA47" i="9"/>
  <c r="Z47" i="9"/>
  <c r="AA46" i="9"/>
  <c r="Z46" i="9"/>
  <c r="AA45" i="9"/>
  <c r="Z45" i="9"/>
  <c r="AA44" i="9"/>
  <c r="Z44" i="9"/>
  <c r="AA43" i="9"/>
  <c r="Z43" i="9"/>
  <c r="AA42" i="9"/>
  <c r="Z42" i="9"/>
  <c r="AA41" i="9"/>
  <c r="Z41" i="9"/>
  <c r="AA40" i="9"/>
  <c r="Z40" i="9"/>
  <c r="AA39" i="9"/>
  <c r="Z39" i="9"/>
  <c r="AA38" i="9"/>
  <c r="Z38" i="9"/>
  <c r="AA37" i="9"/>
  <c r="Z37" i="9"/>
  <c r="AA36" i="9"/>
  <c r="Z36" i="9"/>
  <c r="AA35" i="9"/>
  <c r="Z35" i="9"/>
  <c r="AA34" i="9"/>
  <c r="Z34" i="9"/>
  <c r="AA33" i="9"/>
  <c r="Z33" i="9"/>
  <c r="AA32" i="9"/>
  <c r="Z32" i="9"/>
  <c r="AA31" i="9"/>
  <c r="Z31" i="9"/>
  <c r="AA30" i="9"/>
  <c r="Z30" i="9"/>
  <c r="AA29" i="9"/>
  <c r="Z29" i="9"/>
  <c r="AA28" i="9"/>
  <c r="Z28" i="9"/>
  <c r="AA27" i="9"/>
  <c r="Z27" i="9"/>
  <c r="AA26" i="9"/>
  <c r="Z26" i="9"/>
  <c r="AA25" i="9"/>
  <c r="Z25" i="9"/>
  <c r="AA24" i="9"/>
  <c r="Z24" i="9"/>
  <c r="AA23" i="9"/>
  <c r="Z23" i="9"/>
  <c r="AA22" i="9"/>
  <c r="Z22" i="9"/>
  <c r="AA21" i="9"/>
  <c r="Z21" i="9"/>
  <c r="AA20" i="9"/>
  <c r="Z20" i="9"/>
  <c r="AA19" i="9"/>
  <c r="Z19" i="9"/>
  <c r="AA18" i="9"/>
  <c r="Z18" i="9"/>
  <c r="AA17" i="9"/>
  <c r="Z17" i="9"/>
  <c r="AA16" i="9"/>
  <c r="Z16" i="9"/>
  <c r="AA15" i="9"/>
  <c r="Z15" i="9"/>
  <c r="AA14" i="9"/>
  <c r="Z14" i="9"/>
  <c r="AA13" i="9"/>
  <c r="Z13" i="9"/>
  <c r="AA12" i="9"/>
  <c r="Z12" i="9"/>
  <c r="AA11" i="9"/>
  <c r="Z11" i="9"/>
  <c r="AA10" i="9"/>
  <c r="Z10" i="9"/>
  <c r="AA9" i="9"/>
  <c r="Z9" i="9"/>
  <c r="AA8" i="9"/>
  <c r="Z8" i="9"/>
  <c r="AA7" i="9"/>
  <c r="Z7" i="9"/>
  <c r="AA6" i="9"/>
  <c r="Z6" i="9"/>
  <c r="K88" i="7"/>
  <c r="J88" i="7"/>
  <c r="I88" i="7"/>
  <c r="H88" i="7"/>
  <c r="G88" i="7"/>
  <c r="F88" i="7"/>
  <c r="E88" i="7"/>
  <c r="D88" i="7"/>
  <c r="K87" i="7"/>
  <c r="J87" i="7"/>
  <c r="I87" i="7"/>
  <c r="H87" i="7"/>
  <c r="G87" i="7"/>
  <c r="F87" i="7"/>
  <c r="E87" i="7"/>
  <c r="D87" i="7"/>
  <c r="O86" i="7"/>
  <c r="N86" i="7"/>
  <c r="M86" i="7"/>
  <c r="L86" i="7"/>
  <c r="K86" i="7"/>
  <c r="J86" i="7"/>
  <c r="I86" i="7"/>
  <c r="H86" i="7"/>
  <c r="O85" i="7"/>
  <c r="N85" i="7"/>
  <c r="M85" i="7"/>
  <c r="L85" i="7"/>
  <c r="K85" i="7"/>
  <c r="J85" i="7"/>
  <c r="I85" i="7"/>
  <c r="H85" i="7"/>
  <c r="O84" i="7"/>
  <c r="N84" i="7"/>
  <c r="M84" i="7"/>
  <c r="L84" i="7"/>
  <c r="K84" i="7"/>
  <c r="J84" i="7"/>
  <c r="I84" i="7"/>
  <c r="H84" i="7"/>
  <c r="K83" i="7"/>
  <c r="J83" i="7"/>
  <c r="I83" i="7"/>
  <c r="H83" i="7"/>
  <c r="G83" i="7"/>
  <c r="F83" i="7"/>
  <c r="E83" i="7"/>
  <c r="D83" i="7"/>
  <c r="K82" i="7"/>
  <c r="J82" i="7"/>
  <c r="I82" i="7"/>
  <c r="H82" i="7"/>
  <c r="G82" i="7"/>
  <c r="F82" i="7"/>
  <c r="E82" i="7"/>
  <c r="D82" i="7"/>
  <c r="K81" i="7"/>
  <c r="J81" i="7"/>
  <c r="I81" i="7"/>
  <c r="H81" i="7"/>
  <c r="G81" i="7"/>
  <c r="F81" i="7"/>
  <c r="E81" i="7"/>
  <c r="D81" i="7"/>
  <c r="K80" i="7"/>
  <c r="J80" i="7"/>
  <c r="I80" i="7"/>
  <c r="H80" i="7"/>
  <c r="G80" i="7"/>
  <c r="F80" i="7"/>
  <c r="E80" i="7"/>
  <c r="D80" i="7"/>
  <c r="K79" i="7"/>
  <c r="J79" i="7"/>
  <c r="I79" i="7"/>
  <c r="H79" i="7"/>
  <c r="G79" i="7"/>
  <c r="F79" i="7"/>
  <c r="E79" i="7"/>
  <c r="D79" i="7"/>
  <c r="K78" i="7"/>
  <c r="J78" i="7"/>
  <c r="I78" i="7"/>
  <c r="H78" i="7"/>
  <c r="G78" i="7"/>
  <c r="F78" i="7"/>
  <c r="E78" i="7"/>
  <c r="D78" i="7"/>
  <c r="K77" i="7"/>
  <c r="J77" i="7"/>
  <c r="I77" i="7"/>
  <c r="H77" i="7"/>
  <c r="G77" i="7"/>
  <c r="F77" i="7"/>
  <c r="E77" i="7"/>
  <c r="D77" i="7"/>
  <c r="K76" i="7"/>
  <c r="J76" i="7"/>
  <c r="I76" i="7"/>
  <c r="H76" i="7"/>
  <c r="G76" i="7"/>
  <c r="F76" i="7"/>
  <c r="E76" i="7"/>
  <c r="D76" i="7"/>
  <c r="K75" i="7"/>
  <c r="J75" i="7"/>
  <c r="I75" i="7"/>
  <c r="H75" i="7"/>
  <c r="G75" i="7"/>
  <c r="F75" i="7"/>
  <c r="E75" i="7"/>
  <c r="D75" i="7"/>
  <c r="K74" i="7"/>
  <c r="J74" i="7"/>
  <c r="I74" i="7"/>
  <c r="H74" i="7"/>
  <c r="G74" i="7"/>
  <c r="F74" i="7"/>
  <c r="E74" i="7"/>
  <c r="D74" i="7"/>
  <c r="K73" i="7"/>
  <c r="J73" i="7"/>
  <c r="I73" i="7"/>
  <c r="H73" i="7"/>
  <c r="G73" i="7"/>
  <c r="F73" i="7"/>
  <c r="E73" i="7"/>
  <c r="D73" i="7"/>
  <c r="K72" i="7"/>
  <c r="J72" i="7"/>
  <c r="I72" i="7"/>
  <c r="H72" i="7"/>
  <c r="G72" i="7"/>
  <c r="F72" i="7"/>
  <c r="E72" i="7"/>
  <c r="D72" i="7"/>
  <c r="K71" i="7"/>
  <c r="J71" i="7"/>
  <c r="I71" i="7"/>
  <c r="H71" i="7"/>
  <c r="G71" i="7"/>
  <c r="F71" i="7"/>
  <c r="E71" i="7"/>
  <c r="D71" i="7"/>
  <c r="K70" i="7"/>
  <c r="J70" i="7"/>
  <c r="I70" i="7"/>
  <c r="H70" i="7"/>
  <c r="G70" i="7"/>
  <c r="F70" i="7"/>
  <c r="E70" i="7"/>
  <c r="D70" i="7"/>
  <c r="K69" i="7"/>
  <c r="J69" i="7"/>
  <c r="I69" i="7"/>
  <c r="H69" i="7"/>
  <c r="G69" i="7"/>
  <c r="F69" i="7"/>
  <c r="E69" i="7"/>
  <c r="D69" i="7"/>
  <c r="K68" i="7"/>
  <c r="J68" i="7"/>
  <c r="I68" i="7"/>
  <c r="H68" i="7"/>
  <c r="G68" i="7"/>
  <c r="F68" i="7"/>
  <c r="E68" i="7"/>
  <c r="D68" i="7"/>
  <c r="O67" i="7"/>
  <c r="N67" i="7"/>
  <c r="M67" i="7"/>
  <c r="L67" i="7"/>
  <c r="K67" i="7"/>
  <c r="J67" i="7"/>
  <c r="I67" i="7"/>
  <c r="H67" i="7"/>
  <c r="K66" i="7"/>
  <c r="J66" i="7"/>
  <c r="I66" i="7"/>
  <c r="H66" i="7"/>
  <c r="G66" i="7"/>
  <c r="F66" i="7"/>
  <c r="E66" i="7"/>
  <c r="D66" i="7"/>
  <c r="K65" i="7"/>
  <c r="J65" i="7"/>
  <c r="I65" i="7"/>
  <c r="H65" i="7"/>
  <c r="G65" i="7"/>
  <c r="F65" i="7"/>
  <c r="E65" i="7"/>
  <c r="D65" i="7"/>
  <c r="K64" i="7"/>
  <c r="J64" i="7"/>
  <c r="I64" i="7"/>
  <c r="H64" i="7"/>
  <c r="G64" i="7"/>
  <c r="F64" i="7"/>
  <c r="E64" i="7"/>
  <c r="D64" i="7"/>
  <c r="K63" i="7"/>
  <c r="J63" i="7"/>
  <c r="I63" i="7"/>
  <c r="H63" i="7"/>
  <c r="G63" i="7"/>
  <c r="F63" i="7"/>
  <c r="E63" i="7"/>
  <c r="D63" i="7"/>
  <c r="O62" i="7"/>
  <c r="N62" i="7"/>
  <c r="M62" i="7"/>
  <c r="L62" i="7"/>
  <c r="G62" i="7"/>
  <c r="F62" i="7"/>
  <c r="E62" i="7"/>
  <c r="D62" i="7"/>
  <c r="O61" i="7"/>
  <c r="N61" i="7"/>
  <c r="M61" i="7"/>
  <c r="L61" i="7"/>
  <c r="O60" i="7"/>
  <c r="N60" i="7"/>
  <c r="M60" i="7"/>
  <c r="L60" i="7"/>
  <c r="O59" i="7"/>
  <c r="N59" i="7"/>
  <c r="M59" i="7"/>
  <c r="L59" i="7"/>
  <c r="G59" i="7"/>
  <c r="F59" i="7"/>
  <c r="E59" i="7"/>
  <c r="D59" i="7"/>
  <c r="O58" i="7"/>
  <c r="N58" i="7"/>
  <c r="M58" i="7"/>
  <c r="L58" i="7"/>
  <c r="O57" i="7"/>
  <c r="N57" i="7"/>
  <c r="M57" i="7"/>
  <c r="L57" i="7"/>
  <c r="O56" i="7"/>
  <c r="N56" i="7"/>
  <c r="M56" i="7"/>
  <c r="L56" i="7"/>
  <c r="K56" i="7"/>
  <c r="J56" i="7"/>
  <c r="I56" i="7"/>
  <c r="H56" i="7"/>
  <c r="O55" i="7"/>
  <c r="N55" i="7"/>
  <c r="M55" i="7"/>
  <c r="L55" i="7"/>
  <c r="O54" i="7"/>
  <c r="N54" i="7"/>
  <c r="M54" i="7"/>
  <c r="L54" i="7"/>
  <c r="G54" i="7"/>
  <c r="F54" i="7"/>
  <c r="E54" i="7"/>
  <c r="D54" i="7"/>
  <c r="O53" i="7"/>
  <c r="N53" i="7"/>
  <c r="M53" i="7"/>
  <c r="L53" i="7"/>
  <c r="O52" i="7"/>
  <c r="N52" i="7"/>
  <c r="M52" i="7"/>
  <c r="L52" i="7"/>
  <c r="K52" i="7"/>
  <c r="J52" i="7"/>
  <c r="I52" i="7"/>
  <c r="H52" i="7"/>
  <c r="O51" i="7"/>
  <c r="N51" i="7"/>
  <c r="M51" i="7"/>
  <c r="L51" i="7"/>
  <c r="O50" i="7"/>
  <c r="N50" i="7"/>
  <c r="M50" i="7"/>
  <c r="L50" i="7"/>
  <c r="O49" i="7"/>
  <c r="N49" i="7"/>
  <c r="M49" i="7"/>
  <c r="L49" i="7"/>
  <c r="O48" i="7"/>
  <c r="N48" i="7"/>
  <c r="M48" i="7"/>
  <c r="L48" i="7"/>
  <c r="O47" i="7"/>
  <c r="N47" i="7"/>
  <c r="M47" i="7"/>
  <c r="L47" i="7"/>
  <c r="O46" i="7"/>
  <c r="N46" i="7"/>
  <c r="M46" i="7"/>
  <c r="L46" i="7"/>
  <c r="K46" i="7"/>
  <c r="J46" i="7"/>
  <c r="I46" i="7"/>
  <c r="H46" i="7"/>
  <c r="O45" i="7"/>
  <c r="N45" i="7"/>
  <c r="M45" i="7"/>
  <c r="L45" i="7"/>
  <c r="K45" i="7"/>
  <c r="J45" i="7"/>
  <c r="I45" i="7"/>
  <c r="H45" i="7"/>
  <c r="O44" i="7"/>
  <c r="N44" i="7"/>
  <c r="M44" i="7"/>
  <c r="L44" i="7"/>
  <c r="O43" i="7"/>
  <c r="N43" i="7"/>
  <c r="M43" i="7"/>
  <c r="L43" i="7"/>
  <c r="O42" i="7"/>
  <c r="N42" i="7"/>
  <c r="M42" i="7"/>
  <c r="L42" i="7"/>
  <c r="O41" i="7"/>
  <c r="N41" i="7"/>
  <c r="M41" i="7"/>
  <c r="L41" i="7"/>
  <c r="O40" i="7"/>
  <c r="N40" i="7"/>
  <c r="M40" i="7"/>
  <c r="L40" i="7"/>
  <c r="O39" i="7"/>
  <c r="N39" i="7"/>
  <c r="M39" i="7"/>
  <c r="L39" i="7"/>
  <c r="O38" i="7"/>
  <c r="N38" i="7"/>
  <c r="M38" i="7"/>
  <c r="L38" i="7"/>
  <c r="O37" i="7"/>
  <c r="N37" i="7"/>
  <c r="M37" i="7"/>
  <c r="L37" i="7"/>
  <c r="O36" i="7"/>
  <c r="N36" i="7"/>
  <c r="M36" i="7"/>
  <c r="L36" i="7"/>
  <c r="O35" i="7"/>
  <c r="N35" i="7"/>
  <c r="M35" i="7"/>
  <c r="L35" i="7"/>
  <c r="O34" i="7"/>
  <c r="N34" i="7"/>
  <c r="M34" i="7"/>
  <c r="L34" i="7"/>
  <c r="O33" i="7"/>
  <c r="N33" i="7"/>
  <c r="M33" i="7"/>
  <c r="L33" i="7"/>
  <c r="O32" i="7"/>
  <c r="N32" i="7"/>
  <c r="M32" i="7"/>
  <c r="L32" i="7"/>
  <c r="O31" i="7"/>
  <c r="N31" i="7"/>
  <c r="M31" i="7"/>
  <c r="L31" i="7"/>
  <c r="O30" i="7"/>
  <c r="N30" i="7"/>
  <c r="M30" i="7"/>
  <c r="L30" i="7"/>
  <c r="O29" i="7"/>
  <c r="N29" i="7"/>
  <c r="M29" i="7"/>
  <c r="L29" i="7"/>
  <c r="O28" i="7"/>
  <c r="N28" i="7"/>
  <c r="M28" i="7"/>
  <c r="L28" i="7"/>
  <c r="O27" i="7"/>
  <c r="N27" i="7"/>
  <c r="M27" i="7"/>
  <c r="L27" i="7"/>
  <c r="O26" i="7"/>
  <c r="N26" i="7"/>
  <c r="M26" i="7"/>
  <c r="L26" i="7"/>
  <c r="G26" i="7"/>
  <c r="F26" i="7"/>
  <c r="E26" i="7"/>
  <c r="D26" i="7"/>
  <c r="O25" i="7"/>
  <c r="N25" i="7"/>
  <c r="M25" i="7"/>
  <c r="L25" i="7"/>
  <c r="O24" i="7"/>
  <c r="N24" i="7"/>
  <c r="M24" i="7"/>
  <c r="L24" i="7"/>
  <c r="O23" i="7"/>
  <c r="N23" i="7"/>
  <c r="M23" i="7"/>
  <c r="L23" i="7"/>
  <c r="O22" i="7"/>
  <c r="N22" i="7"/>
  <c r="M22" i="7"/>
  <c r="L22" i="7"/>
  <c r="O21" i="7"/>
  <c r="N21" i="7"/>
  <c r="M21" i="7"/>
  <c r="L21" i="7"/>
  <c r="O20" i="7"/>
  <c r="N20" i="7"/>
  <c r="M20" i="7"/>
  <c r="L20" i="7"/>
  <c r="O19" i="7"/>
  <c r="N19" i="7"/>
  <c r="M19" i="7"/>
  <c r="L19" i="7"/>
  <c r="O18" i="7"/>
  <c r="N18" i="7"/>
  <c r="M18" i="7"/>
  <c r="L18" i="7"/>
  <c r="O17" i="7"/>
  <c r="N17" i="7"/>
  <c r="M17" i="7"/>
  <c r="L17" i="7"/>
  <c r="O16" i="7"/>
  <c r="N16" i="7"/>
  <c r="M16" i="7"/>
  <c r="L16" i="7"/>
  <c r="O15" i="7"/>
  <c r="N15" i="7"/>
  <c r="M15" i="7"/>
  <c r="L15" i="7"/>
  <c r="O14" i="7"/>
  <c r="N14" i="7"/>
  <c r="M14" i="7"/>
  <c r="L14" i="7"/>
  <c r="O13" i="7"/>
  <c r="N13" i="7"/>
  <c r="M13" i="7"/>
  <c r="L13" i="7"/>
  <c r="O12" i="7"/>
  <c r="N12" i="7"/>
  <c r="M12" i="7"/>
  <c r="L12" i="7"/>
  <c r="K12" i="7"/>
  <c r="J12" i="7"/>
  <c r="I12" i="7"/>
  <c r="H12" i="7"/>
  <c r="O11" i="7"/>
  <c r="N11" i="7"/>
  <c r="M11" i="7"/>
  <c r="L11" i="7"/>
  <c r="O10" i="7"/>
  <c r="V47" i="9" s="1" a="1"/>
  <c r="V47" i="9" s="1"/>
  <c r="H58" i="1" s="1"/>
  <c r="N10" i="7"/>
  <c r="V46" i="9" s="1" a="1"/>
  <c r="V46" i="9" s="1"/>
  <c r="H57" i="1" s="1"/>
  <c r="M10" i="7"/>
  <c r="V45" i="9" s="1" a="1"/>
  <c r="V45" i="9" s="1"/>
  <c r="H56" i="1" s="1"/>
  <c r="L10" i="7"/>
  <c r="V44" i="9" s="1" a="1"/>
  <c r="V44" i="9" s="1"/>
  <c r="H55" i="1" s="1"/>
  <c r="O9" i="7"/>
  <c r="N9" i="7"/>
  <c r="M9" i="7"/>
  <c r="L9" i="7"/>
  <c r="O8" i="7"/>
  <c r="N8" i="7"/>
  <c r="M8" i="7"/>
  <c r="L8" i="7"/>
  <c r="O7" i="7"/>
  <c r="N7" i="7"/>
  <c r="M7" i="7"/>
  <c r="L7" i="7"/>
  <c r="O6" i="7"/>
  <c r="N6" i="7"/>
  <c r="M6" i="7"/>
  <c r="L6" i="7"/>
  <c r="O5" i="7"/>
  <c r="N5" i="7"/>
  <c r="M5" i="7"/>
  <c r="L5" i="7"/>
  <c r="O4" i="7"/>
  <c r="N4" i="7"/>
  <c r="M4" i="7"/>
  <c r="L4" i="7"/>
  <c r="O3" i="7"/>
  <c r="N3" i="7"/>
  <c r="M3" i="7"/>
  <c r="L3" i="7"/>
  <c r="O2" i="7"/>
  <c r="N2" i="7"/>
  <c r="M2" i="7"/>
  <c r="L2" i="7"/>
  <c r="H89" i="6"/>
  <c r="AB92" i="9"/>
  <c r="H88" i="6"/>
  <c r="AB91" i="9"/>
  <c r="H87" i="6"/>
  <c r="AB90" i="9"/>
  <c r="H86" i="6"/>
  <c r="AB89" i="9"/>
  <c r="H85" i="6"/>
  <c r="AB88" i="9"/>
  <c r="H84" i="6"/>
  <c r="AB87" i="9"/>
  <c r="H83" i="6"/>
  <c r="AB86" i="9"/>
  <c r="H82" i="6"/>
  <c r="AB85" i="9"/>
  <c r="H81" i="6"/>
  <c r="AB84" i="9"/>
  <c r="H80" i="6"/>
  <c r="AB83" i="9"/>
  <c r="H79" i="6"/>
  <c r="AB82" i="9"/>
  <c r="H78" i="6"/>
  <c r="AB81" i="9"/>
  <c r="H77" i="6"/>
  <c r="AB80" i="9"/>
  <c r="H76" i="6"/>
  <c r="AB79" i="9"/>
  <c r="H75" i="6"/>
  <c r="AB78" i="9"/>
  <c r="H74" i="6"/>
  <c r="AB77" i="9"/>
  <c r="H73" i="6"/>
  <c r="AB76" i="9"/>
  <c r="H72" i="6"/>
  <c r="AB75" i="9"/>
  <c r="H71" i="6"/>
  <c r="AB74" i="9"/>
  <c r="H70" i="6"/>
  <c r="AB73" i="9"/>
  <c r="H69" i="6"/>
  <c r="AB72" i="9"/>
  <c r="H68" i="6"/>
  <c r="AB71" i="9"/>
  <c r="H67" i="6"/>
  <c r="AB70" i="9"/>
  <c r="H66" i="6"/>
  <c r="AB69" i="9"/>
  <c r="H65" i="6"/>
  <c r="AB68" i="9"/>
  <c r="H64" i="6"/>
  <c r="AB67" i="9"/>
  <c r="H63" i="6"/>
  <c r="AB66" i="9"/>
  <c r="H62" i="6"/>
  <c r="AB65" i="9"/>
  <c r="H61" i="6"/>
  <c r="AB64" i="9"/>
  <c r="H60" i="6"/>
  <c r="AB63" i="9"/>
  <c r="H59" i="6"/>
  <c r="AB62" i="9"/>
  <c r="H58" i="6"/>
  <c r="AB61" i="9"/>
  <c r="H57" i="6"/>
  <c r="AB60" i="9"/>
  <c r="H56" i="6"/>
  <c r="AB59" i="9"/>
  <c r="H55" i="6"/>
  <c r="AB58" i="9"/>
  <c r="H54" i="6"/>
  <c r="AB57" i="9"/>
  <c r="H53" i="6"/>
  <c r="AB56" i="9"/>
  <c r="H52" i="6"/>
  <c r="AB55" i="9"/>
  <c r="H51" i="6"/>
  <c r="AB54" i="9"/>
  <c r="H50" i="6"/>
  <c r="AB53" i="9"/>
  <c r="H49" i="6"/>
  <c r="AB52" i="9"/>
  <c r="H48" i="6"/>
  <c r="AB51" i="9"/>
  <c r="H47" i="6"/>
  <c r="AB50" i="9"/>
  <c r="H46" i="6"/>
  <c r="AB49" i="9"/>
  <c r="H45" i="6"/>
  <c r="AB48" i="9"/>
  <c r="H44" i="6"/>
  <c r="AB47" i="9"/>
  <c r="H43" i="6"/>
  <c r="AB46" i="9"/>
  <c r="H42" i="6"/>
  <c r="AB45" i="9"/>
  <c r="H41" i="6"/>
  <c r="AB44" i="9"/>
  <c r="H40" i="6"/>
  <c r="AB43" i="9"/>
  <c r="H39" i="6"/>
  <c r="AB42" i="9"/>
  <c r="H38" i="6"/>
  <c r="AB41" i="9"/>
  <c r="H37" i="6"/>
  <c r="AB40" i="9"/>
  <c r="H36" i="6"/>
  <c r="AB39" i="9"/>
  <c r="H35" i="6"/>
  <c r="AB38" i="9"/>
  <c r="H34" i="6"/>
  <c r="AB37" i="9"/>
  <c r="H33" i="6"/>
  <c r="AB36" i="9"/>
  <c r="H32" i="6"/>
  <c r="AB35" i="9"/>
  <c r="H31" i="6"/>
  <c r="AB34" i="9"/>
  <c r="H30" i="6"/>
  <c r="AB33" i="9"/>
  <c r="H29" i="6"/>
  <c r="AB32" i="9"/>
  <c r="H28" i="6"/>
  <c r="AB31" i="9"/>
  <c r="H27" i="6"/>
  <c r="AB30" i="9"/>
  <c r="H26" i="6"/>
  <c r="AB29" i="9"/>
  <c r="H25" i="6"/>
  <c r="AB28" i="9"/>
  <c r="H24" i="6"/>
  <c r="AB27" i="9"/>
  <c r="H23" i="6"/>
  <c r="AB26" i="9"/>
  <c r="H22" i="6"/>
  <c r="AB25" i="9"/>
  <c r="H21" i="6"/>
  <c r="AB24" i="9"/>
  <c r="H20" i="6"/>
  <c r="AB23" i="9"/>
  <c r="H19" i="6"/>
  <c r="AB22" i="9"/>
  <c r="H18" i="6"/>
  <c r="AB21" i="9"/>
  <c r="H17" i="6"/>
  <c r="AB20" i="9"/>
  <c r="H16" i="6"/>
  <c r="AB19" i="9"/>
  <c r="H15" i="6"/>
  <c r="AB18" i="9"/>
  <c r="H14" i="6"/>
  <c r="AB17" i="9"/>
  <c r="H13" i="6"/>
  <c r="AB16" i="9"/>
  <c r="H12" i="6"/>
  <c r="AB15" i="9"/>
  <c r="H11" i="6"/>
  <c r="H10" i="6"/>
  <c r="AB13" i="9"/>
  <c r="H9" i="6"/>
  <c r="AB12" i="9"/>
  <c r="H8" i="6"/>
  <c r="AB11" i="9"/>
  <c r="H7" i="6"/>
  <c r="AB10" i="9"/>
  <c r="H6" i="6"/>
  <c r="AB9" i="9"/>
  <c r="H5" i="6"/>
  <c r="AB8" i="9"/>
  <c r="H4" i="6"/>
  <c r="AB7" i="9"/>
  <c r="H3" i="6"/>
  <c r="AB6" i="9"/>
  <c r="H2" i="6"/>
  <c r="K2628" i="5"/>
  <c r="G2628" i="5"/>
  <c r="F2628" i="5"/>
  <c r="E2628" i="5"/>
  <c r="D2628" i="5"/>
  <c r="K2627" i="5"/>
  <c r="G2627" i="5"/>
  <c r="F2627" i="5"/>
  <c r="E2627" i="5"/>
  <c r="D2627" i="5"/>
  <c r="K2626" i="5"/>
  <c r="G2626" i="5"/>
  <c r="F2626" i="5"/>
  <c r="E2626" i="5"/>
  <c r="D2626" i="5"/>
  <c r="K2625" i="5"/>
  <c r="G2625" i="5"/>
  <c r="F2625" i="5"/>
  <c r="E2625" i="5"/>
  <c r="D2625" i="5"/>
  <c r="K2624" i="5"/>
  <c r="G2624" i="5"/>
  <c r="F2624" i="5"/>
  <c r="E2624" i="5"/>
  <c r="D2624" i="5"/>
  <c r="K2623" i="5"/>
  <c r="G2623" i="5"/>
  <c r="F2623" i="5"/>
  <c r="E2623" i="5"/>
  <c r="D2623" i="5"/>
  <c r="K2622" i="5"/>
  <c r="G2622" i="5"/>
  <c r="F2622" i="5"/>
  <c r="E2622" i="5"/>
  <c r="D2622" i="5"/>
  <c r="K2621" i="5"/>
  <c r="G2621" i="5"/>
  <c r="F2621" i="5"/>
  <c r="E2621" i="5"/>
  <c r="D2621" i="5"/>
  <c r="K2620" i="5"/>
  <c r="G2620" i="5"/>
  <c r="F2620" i="5"/>
  <c r="E2620" i="5"/>
  <c r="D2620" i="5"/>
  <c r="K2619" i="5"/>
  <c r="G2619" i="5"/>
  <c r="F2619" i="5"/>
  <c r="E2619" i="5"/>
  <c r="D2619" i="5"/>
  <c r="K2618" i="5"/>
  <c r="G2618" i="5"/>
  <c r="F2618" i="5"/>
  <c r="E2618" i="5"/>
  <c r="D2618" i="5"/>
  <c r="K2617" i="5"/>
  <c r="G2617" i="5"/>
  <c r="F2617" i="5"/>
  <c r="E2617" i="5"/>
  <c r="D2617" i="5"/>
  <c r="K2616" i="5"/>
  <c r="G2616" i="5"/>
  <c r="F2616" i="5"/>
  <c r="E2616" i="5"/>
  <c r="D2616" i="5"/>
  <c r="K2615" i="5"/>
  <c r="G2615" i="5"/>
  <c r="F2615" i="5"/>
  <c r="E2615" i="5"/>
  <c r="D2615" i="5"/>
  <c r="K2614" i="5"/>
  <c r="G2614" i="5"/>
  <c r="F2614" i="5"/>
  <c r="E2614" i="5"/>
  <c r="D2614" i="5"/>
  <c r="K2613" i="5"/>
  <c r="G2613" i="5"/>
  <c r="F2613" i="5"/>
  <c r="E2613" i="5"/>
  <c r="D2613" i="5"/>
  <c r="K2612" i="5"/>
  <c r="G2612" i="5"/>
  <c r="F2612" i="5"/>
  <c r="E2612" i="5"/>
  <c r="D2612" i="5"/>
  <c r="K2611" i="5"/>
  <c r="G2611" i="5"/>
  <c r="F2611" i="5"/>
  <c r="E2611" i="5"/>
  <c r="D2611" i="5"/>
  <c r="K2610" i="5"/>
  <c r="G2610" i="5"/>
  <c r="F2610" i="5"/>
  <c r="E2610" i="5"/>
  <c r="D2610" i="5"/>
  <c r="K2609" i="5"/>
  <c r="G2609" i="5"/>
  <c r="F2609" i="5"/>
  <c r="E2609" i="5"/>
  <c r="D2609" i="5"/>
  <c r="K2608" i="5"/>
  <c r="G2608" i="5"/>
  <c r="F2608" i="5"/>
  <c r="E2608" i="5"/>
  <c r="D2608" i="5"/>
  <c r="K2607" i="5"/>
  <c r="G2607" i="5"/>
  <c r="F2607" i="5"/>
  <c r="E2607" i="5"/>
  <c r="D2607" i="5"/>
  <c r="K2606" i="5"/>
  <c r="G2606" i="5"/>
  <c r="F2606" i="5"/>
  <c r="E2606" i="5"/>
  <c r="D2606" i="5"/>
  <c r="K2605" i="5"/>
  <c r="G2605" i="5"/>
  <c r="F2605" i="5"/>
  <c r="E2605" i="5"/>
  <c r="D2605" i="5"/>
  <c r="K2604" i="5"/>
  <c r="G2604" i="5"/>
  <c r="F2604" i="5"/>
  <c r="E2604" i="5"/>
  <c r="D2604" i="5"/>
  <c r="K2603" i="5"/>
  <c r="G2603" i="5"/>
  <c r="F2603" i="5"/>
  <c r="E2603" i="5"/>
  <c r="D2603" i="5"/>
  <c r="K2602" i="5"/>
  <c r="G2602" i="5"/>
  <c r="F2602" i="5"/>
  <c r="E2602" i="5"/>
  <c r="D2602" i="5"/>
  <c r="K2601" i="5"/>
  <c r="G2601" i="5"/>
  <c r="F2601" i="5"/>
  <c r="E2601" i="5"/>
  <c r="D2601" i="5"/>
  <c r="K2600" i="5"/>
  <c r="G2600" i="5"/>
  <c r="F2600" i="5"/>
  <c r="E2600" i="5"/>
  <c r="D2600" i="5"/>
  <c r="K2599" i="5"/>
  <c r="G2599" i="5"/>
  <c r="F2599" i="5"/>
  <c r="E2599" i="5"/>
  <c r="D2599" i="5"/>
  <c r="K2598" i="5"/>
  <c r="G2598" i="5"/>
  <c r="F2598" i="5"/>
  <c r="E2598" i="5"/>
  <c r="D2598" i="5"/>
  <c r="K2597" i="5"/>
  <c r="G2597" i="5"/>
  <c r="F2597" i="5"/>
  <c r="E2597" i="5"/>
  <c r="D2597" i="5"/>
  <c r="K2596" i="5"/>
  <c r="G2596" i="5"/>
  <c r="F2596" i="5"/>
  <c r="E2596" i="5"/>
  <c r="D2596" i="5"/>
  <c r="K2595" i="5"/>
  <c r="G2595" i="5"/>
  <c r="F2595" i="5"/>
  <c r="E2595" i="5"/>
  <c r="D2595" i="5"/>
  <c r="K2594" i="5"/>
  <c r="G2594" i="5"/>
  <c r="F2594" i="5"/>
  <c r="E2594" i="5"/>
  <c r="D2594" i="5"/>
  <c r="K2593" i="5"/>
  <c r="G2593" i="5"/>
  <c r="F2593" i="5"/>
  <c r="E2593" i="5"/>
  <c r="D2593" i="5"/>
  <c r="K2592" i="5"/>
  <c r="G2592" i="5"/>
  <c r="F2592" i="5"/>
  <c r="E2592" i="5"/>
  <c r="D2592" i="5"/>
  <c r="K2591" i="5"/>
  <c r="G2591" i="5"/>
  <c r="F2591" i="5"/>
  <c r="E2591" i="5"/>
  <c r="D2591" i="5"/>
  <c r="K2590" i="5"/>
  <c r="G2590" i="5"/>
  <c r="F2590" i="5"/>
  <c r="E2590" i="5"/>
  <c r="D2590" i="5"/>
  <c r="K2589" i="5"/>
  <c r="G2589" i="5"/>
  <c r="F2589" i="5"/>
  <c r="E2589" i="5"/>
  <c r="D2589" i="5"/>
  <c r="K2588" i="5"/>
  <c r="G2588" i="5"/>
  <c r="F2588" i="5"/>
  <c r="E2588" i="5"/>
  <c r="D2588" i="5"/>
  <c r="K2587" i="5"/>
  <c r="G2587" i="5"/>
  <c r="F2587" i="5"/>
  <c r="E2587" i="5"/>
  <c r="D2587" i="5"/>
  <c r="K2586" i="5"/>
  <c r="G2586" i="5"/>
  <c r="F2586" i="5"/>
  <c r="E2586" i="5"/>
  <c r="D2586" i="5"/>
  <c r="K2585" i="5"/>
  <c r="G2585" i="5"/>
  <c r="F2585" i="5"/>
  <c r="E2585" i="5"/>
  <c r="D2585" i="5"/>
  <c r="K2584" i="5"/>
  <c r="G2584" i="5"/>
  <c r="F2584" i="5"/>
  <c r="E2584" i="5"/>
  <c r="D2584" i="5"/>
  <c r="K2583" i="5"/>
  <c r="G2583" i="5"/>
  <c r="F2583" i="5"/>
  <c r="E2583" i="5"/>
  <c r="D2583" i="5"/>
  <c r="K2582" i="5"/>
  <c r="G2582" i="5"/>
  <c r="F2582" i="5"/>
  <c r="E2582" i="5"/>
  <c r="D2582" i="5"/>
  <c r="K2581" i="5"/>
  <c r="G2581" i="5"/>
  <c r="F2581" i="5"/>
  <c r="E2581" i="5"/>
  <c r="D2581" i="5"/>
  <c r="K2580" i="5"/>
  <c r="G2580" i="5"/>
  <c r="F2580" i="5"/>
  <c r="E2580" i="5"/>
  <c r="D2580" i="5"/>
  <c r="K2579" i="5"/>
  <c r="G2579" i="5"/>
  <c r="F2579" i="5"/>
  <c r="E2579" i="5"/>
  <c r="D2579" i="5"/>
  <c r="K2578" i="5"/>
  <c r="G2578" i="5"/>
  <c r="F2578" i="5"/>
  <c r="E2578" i="5"/>
  <c r="D2578" i="5"/>
  <c r="K2577" i="5"/>
  <c r="G2577" i="5"/>
  <c r="F2577" i="5"/>
  <c r="E2577" i="5"/>
  <c r="D2577" i="5"/>
  <c r="K2576" i="5"/>
  <c r="G2576" i="5"/>
  <c r="F2576" i="5"/>
  <c r="E2576" i="5"/>
  <c r="D2576" i="5"/>
  <c r="K2575" i="5"/>
  <c r="G2575" i="5"/>
  <c r="F2575" i="5"/>
  <c r="E2575" i="5"/>
  <c r="D2575" i="5"/>
  <c r="K2574" i="5"/>
  <c r="G2574" i="5"/>
  <c r="F2574" i="5"/>
  <c r="E2574" i="5"/>
  <c r="D2574" i="5"/>
  <c r="K2573" i="5"/>
  <c r="G2573" i="5"/>
  <c r="F2573" i="5"/>
  <c r="E2573" i="5"/>
  <c r="D2573" i="5"/>
  <c r="K2572" i="5"/>
  <c r="G2572" i="5"/>
  <c r="F2572" i="5"/>
  <c r="E2572" i="5"/>
  <c r="D2572" i="5"/>
  <c r="K2571" i="5"/>
  <c r="G2571" i="5"/>
  <c r="F2571" i="5"/>
  <c r="E2571" i="5"/>
  <c r="D2571" i="5"/>
  <c r="K2570" i="5"/>
  <c r="G2570" i="5"/>
  <c r="F2570" i="5"/>
  <c r="E2570" i="5"/>
  <c r="D2570" i="5"/>
  <c r="K2569" i="5"/>
  <c r="G2569" i="5"/>
  <c r="F2569" i="5"/>
  <c r="E2569" i="5"/>
  <c r="D2569" i="5"/>
  <c r="K2568" i="5"/>
  <c r="G2568" i="5"/>
  <c r="F2568" i="5"/>
  <c r="E2568" i="5"/>
  <c r="D2568" i="5"/>
  <c r="K2567" i="5"/>
  <c r="G2567" i="5"/>
  <c r="F2567" i="5"/>
  <c r="E2567" i="5"/>
  <c r="D2567" i="5"/>
  <c r="K2566" i="5"/>
  <c r="G2566" i="5"/>
  <c r="F2566" i="5"/>
  <c r="E2566" i="5"/>
  <c r="D2566" i="5"/>
  <c r="K2565" i="5"/>
  <c r="G2565" i="5"/>
  <c r="F2565" i="5"/>
  <c r="E2565" i="5"/>
  <c r="D2565" i="5"/>
  <c r="K2564" i="5"/>
  <c r="G2564" i="5"/>
  <c r="F2564" i="5"/>
  <c r="E2564" i="5"/>
  <c r="D2564" i="5"/>
  <c r="K2563" i="5"/>
  <c r="G2563" i="5"/>
  <c r="F2563" i="5"/>
  <c r="E2563" i="5"/>
  <c r="D2563" i="5"/>
  <c r="K2562" i="5"/>
  <c r="G2562" i="5"/>
  <c r="F2562" i="5"/>
  <c r="E2562" i="5"/>
  <c r="D2562" i="5"/>
  <c r="K2561" i="5"/>
  <c r="G2561" i="5"/>
  <c r="F2561" i="5"/>
  <c r="E2561" i="5"/>
  <c r="D2561" i="5"/>
  <c r="K2560" i="5"/>
  <c r="G2560" i="5"/>
  <c r="F2560" i="5"/>
  <c r="E2560" i="5"/>
  <c r="D2560" i="5"/>
  <c r="K2559" i="5"/>
  <c r="G2559" i="5"/>
  <c r="F2559" i="5"/>
  <c r="E2559" i="5"/>
  <c r="D2559" i="5"/>
  <c r="K2558" i="5"/>
  <c r="G2558" i="5"/>
  <c r="F2558" i="5"/>
  <c r="E2558" i="5"/>
  <c r="D2558" i="5"/>
  <c r="K2557" i="5"/>
  <c r="G2557" i="5"/>
  <c r="F2557" i="5"/>
  <c r="E2557" i="5"/>
  <c r="D2557" i="5"/>
  <c r="K2556" i="5"/>
  <c r="G2556" i="5"/>
  <c r="F2556" i="5"/>
  <c r="E2556" i="5"/>
  <c r="D2556" i="5"/>
  <c r="K2555" i="5"/>
  <c r="G2555" i="5"/>
  <c r="F2555" i="5"/>
  <c r="E2555" i="5"/>
  <c r="D2555" i="5"/>
  <c r="K2554" i="5"/>
  <c r="G2554" i="5"/>
  <c r="F2554" i="5"/>
  <c r="E2554" i="5"/>
  <c r="D2554" i="5"/>
  <c r="K2553" i="5"/>
  <c r="G2553" i="5"/>
  <c r="F2553" i="5"/>
  <c r="E2553" i="5"/>
  <c r="D2553" i="5"/>
  <c r="K2552" i="5"/>
  <c r="G2552" i="5"/>
  <c r="F2552" i="5"/>
  <c r="E2552" i="5"/>
  <c r="D2552" i="5"/>
  <c r="K2551" i="5"/>
  <c r="G2551" i="5"/>
  <c r="F2551" i="5"/>
  <c r="E2551" i="5"/>
  <c r="D2551" i="5"/>
  <c r="K2550" i="5"/>
  <c r="G2550" i="5"/>
  <c r="F2550" i="5"/>
  <c r="E2550" i="5"/>
  <c r="D2550" i="5"/>
  <c r="K2549" i="5"/>
  <c r="G2549" i="5"/>
  <c r="F2549" i="5"/>
  <c r="E2549" i="5"/>
  <c r="D2549" i="5"/>
  <c r="K2548" i="5"/>
  <c r="G2548" i="5"/>
  <c r="F2548" i="5"/>
  <c r="E2548" i="5"/>
  <c r="D2548" i="5"/>
  <c r="K2547" i="5"/>
  <c r="G2547" i="5"/>
  <c r="F2547" i="5"/>
  <c r="E2547" i="5"/>
  <c r="D2547" i="5"/>
  <c r="K2546" i="5"/>
  <c r="G2546" i="5"/>
  <c r="F2546" i="5"/>
  <c r="E2546" i="5"/>
  <c r="D2546" i="5"/>
  <c r="K2545" i="5"/>
  <c r="G2545" i="5"/>
  <c r="F2545" i="5"/>
  <c r="E2545" i="5"/>
  <c r="D2545" i="5"/>
  <c r="K2544" i="5"/>
  <c r="G2544" i="5"/>
  <c r="F2544" i="5"/>
  <c r="E2544" i="5"/>
  <c r="D2544" i="5"/>
  <c r="K2543" i="5"/>
  <c r="G2543" i="5"/>
  <c r="F2543" i="5"/>
  <c r="E2543" i="5"/>
  <c r="D2543" i="5"/>
  <c r="K2542" i="5"/>
  <c r="G2542" i="5"/>
  <c r="F2542" i="5"/>
  <c r="E2542" i="5"/>
  <c r="D2542" i="5"/>
  <c r="K2541" i="5"/>
  <c r="G2541" i="5"/>
  <c r="F2541" i="5"/>
  <c r="E2541" i="5"/>
  <c r="D2541" i="5"/>
  <c r="K2540" i="5"/>
  <c r="G2540" i="5"/>
  <c r="F2540" i="5"/>
  <c r="E2540" i="5"/>
  <c r="D2540" i="5"/>
  <c r="K2539" i="5"/>
  <c r="G2539" i="5"/>
  <c r="F2539" i="5"/>
  <c r="E2539" i="5"/>
  <c r="D2539" i="5"/>
  <c r="K2538" i="5"/>
  <c r="G2538" i="5"/>
  <c r="F2538" i="5"/>
  <c r="E2538" i="5"/>
  <c r="D2538" i="5"/>
  <c r="K2537" i="5"/>
  <c r="G2537" i="5"/>
  <c r="F2537" i="5"/>
  <c r="E2537" i="5"/>
  <c r="D2537" i="5"/>
  <c r="K2536" i="5"/>
  <c r="G2536" i="5"/>
  <c r="F2536" i="5"/>
  <c r="E2536" i="5"/>
  <c r="D2536" i="5"/>
  <c r="K2535" i="5"/>
  <c r="G2535" i="5"/>
  <c r="F2535" i="5"/>
  <c r="E2535" i="5"/>
  <c r="D2535" i="5"/>
  <c r="K2534" i="5"/>
  <c r="G2534" i="5"/>
  <c r="F2534" i="5"/>
  <c r="E2534" i="5"/>
  <c r="D2534" i="5"/>
  <c r="K2533" i="5"/>
  <c r="G2533" i="5"/>
  <c r="F2533" i="5"/>
  <c r="E2533" i="5"/>
  <c r="D2533" i="5"/>
  <c r="K2532" i="5"/>
  <c r="G2532" i="5"/>
  <c r="F2532" i="5"/>
  <c r="E2532" i="5"/>
  <c r="D2532" i="5"/>
  <c r="K2531" i="5"/>
  <c r="G2531" i="5"/>
  <c r="F2531" i="5"/>
  <c r="E2531" i="5"/>
  <c r="D2531" i="5"/>
  <c r="K2530" i="5"/>
  <c r="G2530" i="5"/>
  <c r="F2530" i="5"/>
  <c r="E2530" i="5"/>
  <c r="D2530" i="5"/>
  <c r="K2529" i="5"/>
  <c r="G2529" i="5"/>
  <c r="F2529" i="5"/>
  <c r="E2529" i="5"/>
  <c r="D2529" i="5"/>
  <c r="K2528" i="5"/>
  <c r="G2528" i="5"/>
  <c r="F2528" i="5"/>
  <c r="E2528" i="5"/>
  <c r="D2528" i="5"/>
  <c r="K2527" i="5"/>
  <c r="G2527" i="5"/>
  <c r="F2527" i="5"/>
  <c r="E2527" i="5"/>
  <c r="D2527" i="5"/>
  <c r="K2526" i="5"/>
  <c r="G2526" i="5"/>
  <c r="F2526" i="5"/>
  <c r="E2526" i="5"/>
  <c r="D2526" i="5"/>
  <c r="K2525" i="5"/>
  <c r="G2525" i="5"/>
  <c r="F2525" i="5"/>
  <c r="E2525" i="5"/>
  <c r="D2525" i="5"/>
  <c r="K2524" i="5"/>
  <c r="G2524" i="5"/>
  <c r="F2524" i="5"/>
  <c r="E2524" i="5"/>
  <c r="D2524" i="5"/>
  <c r="K2523" i="5"/>
  <c r="G2523" i="5"/>
  <c r="F2523" i="5"/>
  <c r="E2523" i="5"/>
  <c r="D2523" i="5"/>
  <c r="K2522" i="5"/>
  <c r="G2522" i="5"/>
  <c r="F2522" i="5"/>
  <c r="E2522" i="5"/>
  <c r="D2522" i="5"/>
  <c r="K2521" i="5"/>
  <c r="G2521" i="5"/>
  <c r="F2521" i="5"/>
  <c r="E2521" i="5"/>
  <c r="D2521" i="5"/>
  <c r="K2520" i="5"/>
  <c r="G2520" i="5"/>
  <c r="F2520" i="5"/>
  <c r="E2520" i="5"/>
  <c r="D2520" i="5"/>
  <c r="K2519" i="5"/>
  <c r="G2519" i="5"/>
  <c r="F2519" i="5"/>
  <c r="E2519" i="5"/>
  <c r="D2519" i="5"/>
  <c r="K2518" i="5"/>
  <c r="G2518" i="5"/>
  <c r="F2518" i="5"/>
  <c r="E2518" i="5"/>
  <c r="D2518" i="5"/>
  <c r="K2517" i="5"/>
  <c r="G2517" i="5"/>
  <c r="F2517" i="5"/>
  <c r="E2517" i="5"/>
  <c r="D2517" i="5"/>
  <c r="K2516" i="5"/>
  <c r="G2516" i="5"/>
  <c r="F2516" i="5"/>
  <c r="E2516" i="5"/>
  <c r="D2516" i="5"/>
  <c r="K2515" i="5"/>
  <c r="G2515" i="5"/>
  <c r="F2515" i="5"/>
  <c r="E2515" i="5"/>
  <c r="D2515" i="5"/>
  <c r="K2514" i="5"/>
  <c r="G2514" i="5"/>
  <c r="F2514" i="5"/>
  <c r="E2514" i="5"/>
  <c r="D2514" i="5"/>
  <c r="K2513" i="5"/>
  <c r="G2513" i="5"/>
  <c r="F2513" i="5"/>
  <c r="E2513" i="5"/>
  <c r="D2513" i="5"/>
  <c r="K2512" i="5"/>
  <c r="G2512" i="5"/>
  <c r="F2512" i="5"/>
  <c r="E2512" i="5"/>
  <c r="D2512" i="5"/>
  <c r="K2511" i="5"/>
  <c r="G2511" i="5"/>
  <c r="F2511" i="5"/>
  <c r="E2511" i="5"/>
  <c r="D2511" i="5"/>
  <c r="K2510" i="5"/>
  <c r="G2510" i="5"/>
  <c r="F2510" i="5"/>
  <c r="E2510" i="5"/>
  <c r="D2510" i="5"/>
  <c r="K2509" i="5"/>
  <c r="G2509" i="5"/>
  <c r="F2509" i="5"/>
  <c r="E2509" i="5"/>
  <c r="D2509" i="5"/>
  <c r="K2508" i="5"/>
  <c r="G2508" i="5"/>
  <c r="F2508" i="5"/>
  <c r="E2508" i="5"/>
  <c r="D2508" i="5"/>
  <c r="K2507" i="5"/>
  <c r="G2507" i="5"/>
  <c r="F2507" i="5"/>
  <c r="E2507" i="5"/>
  <c r="D2507" i="5"/>
  <c r="K2506" i="5"/>
  <c r="G2506" i="5"/>
  <c r="F2506" i="5"/>
  <c r="E2506" i="5"/>
  <c r="D2506" i="5"/>
  <c r="K2505" i="5"/>
  <c r="G2505" i="5"/>
  <c r="F2505" i="5"/>
  <c r="E2505" i="5"/>
  <c r="D2505" i="5"/>
  <c r="K2504" i="5"/>
  <c r="G2504" i="5"/>
  <c r="F2504" i="5"/>
  <c r="E2504" i="5"/>
  <c r="D2504" i="5"/>
  <c r="K2503" i="5"/>
  <c r="G2503" i="5"/>
  <c r="F2503" i="5"/>
  <c r="E2503" i="5"/>
  <c r="D2503" i="5"/>
  <c r="K2502" i="5"/>
  <c r="G2502" i="5"/>
  <c r="F2502" i="5"/>
  <c r="E2502" i="5"/>
  <c r="D2502" i="5"/>
  <c r="K2501" i="5"/>
  <c r="G2501" i="5"/>
  <c r="F2501" i="5"/>
  <c r="E2501" i="5"/>
  <c r="D2501" i="5"/>
  <c r="K2500" i="5"/>
  <c r="G2500" i="5"/>
  <c r="F2500" i="5"/>
  <c r="E2500" i="5"/>
  <c r="D2500" i="5"/>
  <c r="K2499" i="5"/>
  <c r="G2499" i="5"/>
  <c r="F2499" i="5"/>
  <c r="E2499" i="5"/>
  <c r="D2499" i="5"/>
  <c r="K2498" i="5"/>
  <c r="G2498" i="5"/>
  <c r="F2498" i="5"/>
  <c r="E2498" i="5"/>
  <c r="D2498" i="5"/>
  <c r="K2497" i="5"/>
  <c r="G2497" i="5"/>
  <c r="F2497" i="5"/>
  <c r="E2497" i="5"/>
  <c r="D2497" i="5"/>
  <c r="K2496" i="5"/>
  <c r="G2496" i="5"/>
  <c r="F2496" i="5"/>
  <c r="E2496" i="5"/>
  <c r="D2496" i="5"/>
  <c r="K2495" i="5"/>
  <c r="G2495" i="5"/>
  <c r="F2495" i="5"/>
  <c r="E2495" i="5"/>
  <c r="D2495" i="5"/>
  <c r="K2494" i="5"/>
  <c r="G2494" i="5"/>
  <c r="F2494" i="5"/>
  <c r="E2494" i="5"/>
  <c r="D2494" i="5"/>
  <c r="K2493" i="5"/>
  <c r="G2493" i="5"/>
  <c r="F2493" i="5"/>
  <c r="E2493" i="5"/>
  <c r="D2493" i="5"/>
  <c r="K2492" i="5"/>
  <c r="G2492" i="5"/>
  <c r="F2492" i="5"/>
  <c r="E2492" i="5"/>
  <c r="D2492" i="5"/>
  <c r="K2491" i="5"/>
  <c r="G2491" i="5"/>
  <c r="F2491" i="5"/>
  <c r="E2491" i="5"/>
  <c r="D2491" i="5"/>
  <c r="K2490" i="5"/>
  <c r="G2490" i="5"/>
  <c r="F2490" i="5"/>
  <c r="E2490" i="5"/>
  <c r="D2490" i="5"/>
  <c r="K2489" i="5"/>
  <c r="G2489" i="5"/>
  <c r="F2489" i="5"/>
  <c r="E2489" i="5"/>
  <c r="D2489" i="5"/>
  <c r="K2488" i="5"/>
  <c r="G2488" i="5"/>
  <c r="F2488" i="5"/>
  <c r="E2488" i="5"/>
  <c r="D2488" i="5"/>
  <c r="K2487" i="5"/>
  <c r="G2487" i="5"/>
  <c r="F2487" i="5"/>
  <c r="E2487" i="5"/>
  <c r="D2487" i="5"/>
  <c r="K2486" i="5"/>
  <c r="G2486" i="5"/>
  <c r="F2486" i="5"/>
  <c r="E2486" i="5"/>
  <c r="D2486" i="5"/>
  <c r="K2485" i="5"/>
  <c r="G2485" i="5"/>
  <c r="F2485" i="5"/>
  <c r="E2485" i="5"/>
  <c r="D2485" i="5"/>
  <c r="K2484" i="5"/>
  <c r="G2484" i="5"/>
  <c r="F2484" i="5"/>
  <c r="E2484" i="5"/>
  <c r="D2484" i="5"/>
  <c r="K2483" i="5"/>
  <c r="G2483" i="5"/>
  <c r="F2483" i="5"/>
  <c r="E2483" i="5"/>
  <c r="D2483" i="5"/>
  <c r="K2482" i="5"/>
  <c r="G2482" i="5"/>
  <c r="F2482" i="5"/>
  <c r="E2482" i="5"/>
  <c r="D2482" i="5"/>
  <c r="K2481" i="5"/>
  <c r="G2481" i="5"/>
  <c r="F2481" i="5"/>
  <c r="E2481" i="5"/>
  <c r="D2481" i="5"/>
  <c r="K2480" i="5"/>
  <c r="G2480" i="5"/>
  <c r="F2480" i="5"/>
  <c r="E2480" i="5"/>
  <c r="D2480" i="5"/>
  <c r="K2479" i="5"/>
  <c r="G2479" i="5"/>
  <c r="F2479" i="5"/>
  <c r="E2479" i="5"/>
  <c r="D2479" i="5"/>
  <c r="K2478" i="5"/>
  <c r="G2478" i="5"/>
  <c r="F2478" i="5"/>
  <c r="E2478" i="5"/>
  <c r="D2478" i="5"/>
  <c r="K2477" i="5"/>
  <c r="G2477" i="5"/>
  <c r="F2477" i="5"/>
  <c r="E2477" i="5"/>
  <c r="D2477" i="5"/>
  <c r="K2476" i="5"/>
  <c r="G2476" i="5"/>
  <c r="F2476" i="5"/>
  <c r="E2476" i="5"/>
  <c r="D2476" i="5"/>
  <c r="K2475" i="5"/>
  <c r="G2475" i="5"/>
  <c r="F2475" i="5"/>
  <c r="E2475" i="5"/>
  <c r="D2475" i="5"/>
  <c r="K2474" i="5"/>
  <c r="G2474" i="5"/>
  <c r="F2474" i="5"/>
  <c r="E2474" i="5"/>
  <c r="D2474" i="5"/>
  <c r="K2473" i="5"/>
  <c r="G2473" i="5"/>
  <c r="F2473" i="5"/>
  <c r="E2473" i="5"/>
  <c r="D2473" i="5"/>
  <c r="K2472" i="5"/>
  <c r="G2472" i="5"/>
  <c r="F2472" i="5"/>
  <c r="E2472" i="5"/>
  <c r="D2472" i="5"/>
  <c r="K2471" i="5"/>
  <c r="G2471" i="5"/>
  <c r="F2471" i="5"/>
  <c r="E2471" i="5"/>
  <c r="D2471" i="5"/>
  <c r="K2470" i="5"/>
  <c r="G2470" i="5"/>
  <c r="F2470" i="5"/>
  <c r="E2470" i="5"/>
  <c r="D2470" i="5"/>
  <c r="K2469" i="5"/>
  <c r="G2469" i="5"/>
  <c r="F2469" i="5"/>
  <c r="E2469" i="5"/>
  <c r="D2469" i="5"/>
  <c r="K2468" i="5"/>
  <c r="G2468" i="5"/>
  <c r="F2468" i="5"/>
  <c r="E2468" i="5"/>
  <c r="D2468" i="5"/>
  <c r="K2467" i="5"/>
  <c r="G2467" i="5"/>
  <c r="F2467" i="5"/>
  <c r="E2467" i="5"/>
  <c r="D2467" i="5"/>
  <c r="K2466" i="5"/>
  <c r="G2466" i="5"/>
  <c r="F2466" i="5"/>
  <c r="E2466" i="5"/>
  <c r="D2466" i="5"/>
  <c r="K2465" i="5"/>
  <c r="G2465" i="5"/>
  <c r="F2465" i="5"/>
  <c r="E2465" i="5"/>
  <c r="D2465" i="5"/>
  <c r="K2464" i="5"/>
  <c r="G2464" i="5"/>
  <c r="F2464" i="5"/>
  <c r="E2464" i="5"/>
  <c r="D2464" i="5"/>
  <c r="K2463" i="5"/>
  <c r="G2463" i="5"/>
  <c r="F2463" i="5"/>
  <c r="E2463" i="5"/>
  <c r="D2463" i="5"/>
  <c r="K2462" i="5"/>
  <c r="G2462" i="5"/>
  <c r="F2462" i="5"/>
  <c r="E2462" i="5"/>
  <c r="D2462" i="5"/>
  <c r="K2461" i="5"/>
  <c r="G2461" i="5"/>
  <c r="F2461" i="5"/>
  <c r="E2461" i="5"/>
  <c r="D2461" i="5"/>
  <c r="K2460" i="5"/>
  <c r="G2460" i="5"/>
  <c r="F2460" i="5"/>
  <c r="E2460" i="5"/>
  <c r="D2460" i="5"/>
  <c r="K2459" i="5"/>
  <c r="G2459" i="5"/>
  <c r="F2459" i="5"/>
  <c r="E2459" i="5"/>
  <c r="D2459" i="5"/>
  <c r="K2458" i="5"/>
  <c r="G2458" i="5"/>
  <c r="F2458" i="5"/>
  <c r="E2458" i="5"/>
  <c r="D2458" i="5"/>
  <c r="K2457" i="5"/>
  <c r="G2457" i="5"/>
  <c r="F2457" i="5"/>
  <c r="E2457" i="5"/>
  <c r="D2457" i="5"/>
  <c r="K2456" i="5"/>
  <c r="G2456" i="5"/>
  <c r="F2456" i="5"/>
  <c r="E2456" i="5"/>
  <c r="D2456" i="5"/>
  <c r="K2455" i="5"/>
  <c r="G2455" i="5"/>
  <c r="F2455" i="5"/>
  <c r="E2455" i="5"/>
  <c r="D2455" i="5"/>
  <c r="K2454" i="5"/>
  <c r="G2454" i="5"/>
  <c r="F2454" i="5"/>
  <c r="E2454" i="5"/>
  <c r="D2454" i="5"/>
  <c r="K2453" i="5"/>
  <c r="G2453" i="5"/>
  <c r="F2453" i="5"/>
  <c r="E2453" i="5"/>
  <c r="D2453" i="5"/>
  <c r="K2452" i="5"/>
  <c r="G2452" i="5"/>
  <c r="F2452" i="5"/>
  <c r="E2452" i="5"/>
  <c r="D2452" i="5"/>
  <c r="K2451" i="5"/>
  <c r="G2451" i="5"/>
  <c r="F2451" i="5"/>
  <c r="E2451" i="5"/>
  <c r="D2451" i="5"/>
  <c r="K2450" i="5"/>
  <c r="G2450" i="5"/>
  <c r="F2450" i="5"/>
  <c r="E2450" i="5"/>
  <c r="D2450" i="5"/>
  <c r="K2449" i="5"/>
  <c r="G2449" i="5"/>
  <c r="F2449" i="5"/>
  <c r="E2449" i="5"/>
  <c r="D2449" i="5"/>
  <c r="K2448" i="5"/>
  <c r="G2448" i="5"/>
  <c r="F2448" i="5"/>
  <c r="E2448" i="5"/>
  <c r="D2448" i="5"/>
  <c r="K2447" i="5"/>
  <c r="G2447" i="5"/>
  <c r="F2447" i="5"/>
  <c r="E2447" i="5"/>
  <c r="D2447" i="5"/>
  <c r="K2446" i="5"/>
  <c r="G2446" i="5"/>
  <c r="F2446" i="5"/>
  <c r="E2446" i="5"/>
  <c r="D2446" i="5"/>
  <c r="K2445" i="5"/>
  <c r="G2445" i="5"/>
  <c r="F2445" i="5"/>
  <c r="E2445" i="5"/>
  <c r="D2445" i="5"/>
  <c r="K2444" i="5"/>
  <c r="G2444" i="5"/>
  <c r="F2444" i="5"/>
  <c r="E2444" i="5"/>
  <c r="D2444" i="5"/>
  <c r="K2443" i="5"/>
  <c r="G2443" i="5"/>
  <c r="F2443" i="5"/>
  <c r="E2443" i="5"/>
  <c r="D2443" i="5"/>
  <c r="K2442" i="5"/>
  <c r="G2442" i="5"/>
  <c r="F2442" i="5"/>
  <c r="E2442" i="5"/>
  <c r="D2442" i="5"/>
  <c r="K2441" i="5"/>
  <c r="G2441" i="5"/>
  <c r="F2441" i="5"/>
  <c r="E2441" i="5"/>
  <c r="D2441" i="5"/>
  <c r="K2440" i="5"/>
  <c r="G2440" i="5"/>
  <c r="F2440" i="5"/>
  <c r="E2440" i="5"/>
  <c r="D2440" i="5"/>
  <c r="K2439" i="5"/>
  <c r="G2439" i="5"/>
  <c r="F2439" i="5"/>
  <c r="E2439" i="5"/>
  <c r="D2439" i="5"/>
  <c r="K2438" i="5"/>
  <c r="G2438" i="5"/>
  <c r="F2438" i="5"/>
  <c r="E2438" i="5"/>
  <c r="D2438" i="5"/>
  <c r="K2437" i="5"/>
  <c r="G2437" i="5"/>
  <c r="F2437" i="5"/>
  <c r="E2437" i="5"/>
  <c r="D2437" i="5"/>
  <c r="K2436" i="5"/>
  <c r="G2436" i="5"/>
  <c r="F2436" i="5"/>
  <c r="E2436" i="5"/>
  <c r="D2436" i="5"/>
  <c r="K2435" i="5"/>
  <c r="G2435" i="5"/>
  <c r="F2435" i="5"/>
  <c r="E2435" i="5"/>
  <c r="D2435" i="5"/>
  <c r="K2434" i="5"/>
  <c r="G2434" i="5"/>
  <c r="F2434" i="5"/>
  <c r="E2434" i="5"/>
  <c r="D2434" i="5"/>
  <c r="K2433" i="5"/>
  <c r="G2433" i="5"/>
  <c r="F2433" i="5"/>
  <c r="E2433" i="5"/>
  <c r="D2433" i="5"/>
  <c r="K2432" i="5"/>
  <c r="G2432" i="5"/>
  <c r="F2432" i="5"/>
  <c r="E2432" i="5"/>
  <c r="D2432" i="5"/>
  <c r="K2431" i="5"/>
  <c r="G2431" i="5"/>
  <c r="F2431" i="5"/>
  <c r="E2431" i="5"/>
  <c r="D2431" i="5"/>
  <c r="K2430" i="5"/>
  <c r="G2430" i="5"/>
  <c r="F2430" i="5"/>
  <c r="E2430" i="5"/>
  <c r="D2430" i="5"/>
  <c r="K2429" i="5"/>
  <c r="G2429" i="5"/>
  <c r="F2429" i="5"/>
  <c r="E2429" i="5"/>
  <c r="D2429" i="5"/>
  <c r="K2428" i="5"/>
  <c r="G2428" i="5"/>
  <c r="F2428" i="5"/>
  <c r="E2428" i="5"/>
  <c r="D2428" i="5"/>
  <c r="K2427" i="5"/>
  <c r="G2427" i="5"/>
  <c r="F2427" i="5"/>
  <c r="E2427" i="5"/>
  <c r="D2427" i="5"/>
  <c r="K2426" i="5"/>
  <c r="G2426" i="5"/>
  <c r="F2426" i="5"/>
  <c r="E2426" i="5"/>
  <c r="D2426" i="5"/>
  <c r="K2425" i="5"/>
  <c r="G2425" i="5"/>
  <c r="F2425" i="5"/>
  <c r="E2425" i="5"/>
  <c r="D2425" i="5"/>
  <c r="K2424" i="5"/>
  <c r="G2424" i="5"/>
  <c r="F2424" i="5"/>
  <c r="E2424" i="5"/>
  <c r="D2424" i="5"/>
  <c r="K2423" i="5"/>
  <c r="G2423" i="5"/>
  <c r="F2423" i="5"/>
  <c r="E2423" i="5"/>
  <c r="D2423" i="5"/>
  <c r="K2422" i="5"/>
  <c r="G2422" i="5"/>
  <c r="F2422" i="5"/>
  <c r="E2422" i="5"/>
  <c r="D2422" i="5"/>
  <c r="K2421" i="5"/>
  <c r="G2421" i="5"/>
  <c r="F2421" i="5"/>
  <c r="E2421" i="5"/>
  <c r="D2421" i="5"/>
  <c r="K2420" i="5"/>
  <c r="G2420" i="5"/>
  <c r="F2420" i="5"/>
  <c r="E2420" i="5"/>
  <c r="D2420" i="5"/>
  <c r="K2419" i="5"/>
  <c r="G2419" i="5"/>
  <c r="F2419" i="5"/>
  <c r="E2419" i="5"/>
  <c r="D2419" i="5"/>
  <c r="K2418" i="5"/>
  <c r="G2418" i="5"/>
  <c r="F2418" i="5"/>
  <c r="E2418" i="5"/>
  <c r="D2418" i="5"/>
  <c r="K2417" i="5"/>
  <c r="G2417" i="5"/>
  <c r="F2417" i="5"/>
  <c r="E2417" i="5"/>
  <c r="D2417" i="5"/>
  <c r="K2416" i="5"/>
  <c r="G2416" i="5"/>
  <c r="F2416" i="5"/>
  <c r="E2416" i="5"/>
  <c r="D2416" i="5"/>
  <c r="K2415" i="5"/>
  <c r="G2415" i="5"/>
  <c r="F2415" i="5"/>
  <c r="E2415" i="5"/>
  <c r="D2415" i="5"/>
  <c r="K2414" i="5"/>
  <c r="G2414" i="5"/>
  <c r="F2414" i="5"/>
  <c r="E2414" i="5"/>
  <c r="D2414" i="5"/>
  <c r="K2413" i="5"/>
  <c r="G2413" i="5"/>
  <c r="F2413" i="5"/>
  <c r="E2413" i="5"/>
  <c r="D2413" i="5"/>
  <c r="K2412" i="5"/>
  <c r="G2412" i="5"/>
  <c r="F2412" i="5"/>
  <c r="E2412" i="5"/>
  <c r="D2412" i="5"/>
  <c r="K2411" i="5"/>
  <c r="G2411" i="5"/>
  <c r="F2411" i="5"/>
  <c r="E2411" i="5"/>
  <c r="D2411" i="5"/>
  <c r="K2410" i="5"/>
  <c r="G2410" i="5"/>
  <c r="F2410" i="5"/>
  <c r="E2410" i="5"/>
  <c r="D2410" i="5"/>
  <c r="K2409" i="5"/>
  <c r="G2409" i="5"/>
  <c r="F2409" i="5"/>
  <c r="E2409" i="5"/>
  <c r="D2409" i="5"/>
  <c r="K2408" i="5"/>
  <c r="G2408" i="5"/>
  <c r="F2408" i="5"/>
  <c r="E2408" i="5"/>
  <c r="D2408" i="5"/>
  <c r="K2407" i="5"/>
  <c r="G2407" i="5"/>
  <c r="F2407" i="5"/>
  <c r="E2407" i="5"/>
  <c r="D2407" i="5"/>
  <c r="K2406" i="5"/>
  <c r="G2406" i="5"/>
  <c r="F2406" i="5"/>
  <c r="E2406" i="5"/>
  <c r="D2406" i="5"/>
  <c r="K2405" i="5"/>
  <c r="G2405" i="5"/>
  <c r="F2405" i="5"/>
  <c r="E2405" i="5"/>
  <c r="D2405" i="5"/>
  <c r="K2404" i="5"/>
  <c r="G2404" i="5"/>
  <c r="F2404" i="5"/>
  <c r="E2404" i="5"/>
  <c r="D2404" i="5"/>
  <c r="K2403" i="5"/>
  <c r="G2403" i="5"/>
  <c r="F2403" i="5"/>
  <c r="E2403" i="5"/>
  <c r="D2403" i="5"/>
  <c r="K2402" i="5"/>
  <c r="G2402" i="5"/>
  <c r="F2402" i="5"/>
  <c r="E2402" i="5"/>
  <c r="D2402" i="5"/>
  <c r="K2401" i="5"/>
  <c r="G2401" i="5"/>
  <c r="F2401" i="5"/>
  <c r="E2401" i="5"/>
  <c r="D2401" i="5"/>
  <c r="K2400" i="5"/>
  <c r="G2400" i="5"/>
  <c r="F2400" i="5"/>
  <c r="E2400" i="5"/>
  <c r="D2400" i="5"/>
  <c r="K2399" i="5"/>
  <c r="G2399" i="5"/>
  <c r="F2399" i="5"/>
  <c r="E2399" i="5"/>
  <c r="D2399" i="5"/>
  <c r="K2398" i="5"/>
  <c r="G2398" i="5"/>
  <c r="F2398" i="5"/>
  <c r="E2398" i="5"/>
  <c r="D2398" i="5"/>
  <c r="K2397" i="5"/>
  <c r="G2397" i="5"/>
  <c r="F2397" i="5"/>
  <c r="E2397" i="5"/>
  <c r="D2397" i="5"/>
  <c r="K2396" i="5"/>
  <c r="G2396" i="5"/>
  <c r="F2396" i="5"/>
  <c r="E2396" i="5"/>
  <c r="D2396" i="5"/>
  <c r="K2395" i="5"/>
  <c r="G2395" i="5"/>
  <c r="F2395" i="5"/>
  <c r="E2395" i="5"/>
  <c r="D2395" i="5"/>
  <c r="K2394" i="5"/>
  <c r="G2394" i="5"/>
  <c r="F2394" i="5"/>
  <c r="E2394" i="5"/>
  <c r="D2394" i="5"/>
  <c r="K2393" i="5"/>
  <c r="G2393" i="5"/>
  <c r="F2393" i="5"/>
  <c r="E2393" i="5"/>
  <c r="D2393" i="5"/>
  <c r="K2392" i="5"/>
  <c r="G2392" i="5"/>
  <c r="F2392" i="5"/>
  <c r="E2392" i="5"/>
  <c r="D2392" i="5"/>
  <c r="K2391" i="5"/>
  <c r="G2391" i="5"/>
  <c r="F2391" i="5"/>
  <c r="E2391" i="5"/>
  <c r="D2391" i="5"/>
  <c r="K2390" i="5"/>
  <c r="G2390" i="5"/>
  <c r="F2390" i="5"/>
  <c r="E2390" i="5"/>
  <c r="D2390" i="5"/>
  <c r="K2389" i="5"/>
  <c r="G2389" i="5"/>
  <c r="F2389" i="5"/>
  <c r="E2389" i="5"/>
  <c r="D2389" i="5"/>
  <c r="K2388" i="5"/>
  <c r="G2388" i="5"/>
  <c r="F2388" i="5"/>
  <c r="E2388" i="5"/>
  <c r="D2388" i="5"/>
  <c r="K2387" i="5"/>
  <c r="G2387" i="5"/>
  <c r="F2387" i="5"/>
  <c r="E2387" i="5"/>
  <c r="D2387" i="5"/>
  <c r="K2386" i="5"/>
  <c r="G2386" i="5"/>
  <c r="F2386" i="5"/>
  <c r="E2386" i="5"/>
  <c r="D2386" i="5"/>
  <c r="K2385" i="5"/>
  <c r="G2385" i="5"/>
  <c r="F2385" i="5"/>
  <c r="E2385" i="5"/>
  <c r="D2385" i="5"/>
  <c r="K2384" i="5"/>
  <c r="G2384" i="5"/>
  <c r="F2384" i="5"/>
  <c r="E2384" i="5"/>
  <c r="D2384" i="5"/>
  <c r="K2383" i="5"/>
  <c r="G2383" i="5"/>
  <c r="F2383" i="5"/>
  <c r="E2383" i="5"/>
  <c r="D2383" i="5"/>
  <c r="K2382" i="5"/>
  <c r="G2382" i="5"/>
  <c r="F2382" i="5"/>
  <c r="E2382" i="5"/>
  <c r="D2382" i="5"/>
  <c r="K2381" i="5"/>
  <c r="G2381" i="5"/>
  <c r="F2381" i="5"/>
  <c r="E2381" i="5"/>
  <c r="D2381" i="5"/>
  <c r="K2380" i="5"/>
  <c r="G2380" i="5"/>
  <c r="F2380" i="5"/>
  <c r="E2380" i="5"/>
  <c r="D2380" i="5"/>
  <c r="K2379" i="5"/>
  <c r="G2379" i="5"/>
  <c r="F2379" i="5"/>
  <c r="E2379" i="5"/>
  <c r="D2379" i="5"/>
  <c r="K2378" i="5"/>
  <c r="G2378" i="5"/>
  <c r="F2378" i="5"/>
  <c r="E2378" i="5"/>
  <c r="D2378" i="5"/>
  <c r="K2377" i="5"/>
  <c r="G2377" i="5"/>
  <c r="F2377" i="5"/>
  <c r="E2377" i="5"/>
  <c r="D2377" i="5"/>
  <c r="K2376" i="5"/>
  <c r="G2376" i="5"/>
  <c r="F2376" i="5"/>
  <c r="E2376" i="5"/>
  <c r="D2376" i="5"/>
  <c r="K2375" i="5"/>
  <c r="G2375" i="5"/>
  <c r="F2375" i="5"/>
  <c r="E2375" i="5"/>
  <c r="D2375" i="5"/>
  <c r="K2374" i="5"/>
  <c r="G2374" i="5"/>
  <c r="F2374" i="5"/>
  <c r="E2374" i="5"/>
  <c r="D2374" i="5"/>
  <c r="K2373" i="5"/>
  <c r="G2373" i="5"/>
  <c r="F2373" i="5"/>
  <c r="E2373" i="5"/>
  <c r="D2373" i="5"/>
  <c r="K2372" i="5"/>
  <c r="G2372" i="5"/>
  <c r="F2372" i="5"/>
  <c r="E2372" i="5"/>
  <c r="D2372" i="5"/>
  <c r="K2371" i="5"/>
  <c r="G2371" i="5"/>
  <c r="F2371" i="5"/>
  <c r="E2371" i="5"/>
  <c r="D2371" i="5"/>
  <c r="K2370" i="5"/>
  <c r="G2370" i="5"/>
  <c r="F2370" i="5"/>
  <c r="E2370" i="5"/>
  <c r="D2370" i="5"/>
  <c r="K2369" i="5"/>
  <c r="G2369" i="5"/>
  <c r="F2369" i="5"/>
  <c r="E2369" i="5"/>
  <c r="D2369" i="5"/>
  <c r="K2368" i="5"/>
  <c r="G2368" i="5"/>
  <c r="F2368" i="5"/>
  <c r="E2368" i="5"/>
  <c r="D2368" i="5"/>
  <c r="K2367" i="5"/>
  <c r="G2367" i="5"/>
  <c r="F2367" i="5"/>
  <c r="E2367" i="5"/>
  <c r="D2367" i="5"/>
  <c r="K2366" i="5"/>
  <c r="G2366" i="5"/>
  <c r="F2366" i="5"/>
  <c r="E2366" i="5"/>
  <c r="D2366" i="5"/>
  <c r="K2365" i="5"/>
  <c r="G2365" i="5"/>
  <c r="F2365" i="5"/>
  <c r="E2365" i="5"/>
  <c r="D2365" i="5"/>
  <c r="K2364" i="5"/>
  <c r="G2364" i="5"/>
  <c r="F2364" i="5"/>
  <c r="E2364" i="5"/>
  <c r="D2364" i="5"/>
  <c r="K2363" i="5"/>
  <c r="G2363" i="5"/>
  <c r="F2363" i="5"/>
  <c r="E2363" i="5"/>
  <c r="D2363" i="5"/>
  <c r="K2362" i="5"/>
  <c r="G2362" i="5"/>
  <c r="F2362" i="5"/>
  <c r="E2362" i="5"/>
  <c r="D2362" i="5"/>
  <c r="K2361" i="5"/>
  <c r="G2361" i="5"/>
  <c r="F2361" i="5"/>
  <c r="E2361" i="5"/>
  <c r="D2361" i="5"/>
  <c r="K2360" i="5"/>
  <c r="G2360" i="5"/>
  <c r="F2360" i="5"/>
  <c r="E2360" i="5"/>
  <c r="D2360" i="5"/>
  <c r="K2359" i="5"/>
  <c r="G2359" i="5"/>
  <c r="F2359" i="5"/>
  <c r="E2359" i="5"/>
  <c r="D2359" i="5"/>
  <c r="K2358" i="5"/>
  <c r="G2358" i="5"/>
  <c r="F2358" i="5"/>
  <c r="E2358" i="5"/>
  <c r="D2358" i="5"/>
  <c r="K2357" i="5"/>
  <c r="G2357" i="5"/>
  <c r="F2357" i="5"/>
  <c r="E2357" i="5"/>
  <c r="D2357" i="5"/>
  <c r="K2356" i="5"/>
  <c r="G2356" i="5"/>
  <c r="F2356" i="5"/>
  <c r="E2356" i="5"/>
  <c r="D2356" i="5"/>
  <c r="K2355" i="5"/>
  <c r="G2355" i="5"/>
  <c r="F2355" i="5"/>
  <c r="E2355" i="5"/>
  <c r="D2355" i="5"/>
  <c r="K2354" i="5"/>
  <c r="G2354" i="5"/>
  <c r="F2354" i="5"/>
  <c r="E2354" i="5"/>
  <c r="D2354" i="5"/>
  <c r="K2353" i="5"/>
  <c r="G2353" i="5"/>
  <c r="F2353" i="5"/>
  <c r="E2353" i="5"/>
  <c r="D2353" i="5"/>
  <c r="K2352" i="5"/>
  <c r="G2352" i="5"/>
  <c r="F2352" i="5"/>
  <c r="E2352" i="5"/>
  <c r="D2352" i="5"/>
  <c r="K2351" i="5"/>
  <c r="G2351" i="5"/>
  <c r="F2351" i="5"/>
  <c r="E2351" i="5"/>
  <c r="D2351" i="5"/>
  <c r="K2350" i="5"/>
  <c r="G2350" i="5"/>
  <c r="F2350" i="5"/>
  <c r="E2350" i="5"/>
  <c r="D2350" i="5"/>
  <c r="K2349" i="5"/>
  <c r="G2349" i="5"/>
  <c r="F2349" i="5"/>
  <c r="E2349" i="5"/>
  <c r="D2349" i="5"/>
  <c r="K2348" i="5"/>
  <c r="G2348" i="5"/>
  <c r="F2348" i="5"/>
  <c r="E2348" i="5"/>
  <c r="D2348" i="5"/>
  <c r="K2347" i="5"/>
  <c r="G2347" i="5"/>
  <c r="F2347" i="5"/>
  <c r="E2347" i="5"/>
  <c r="D2347" i="5"/>
  <c r="K2346" i="5"/>
  <c r="G2346" i="5"/>
  <c r="F2346" i="5"/>
  <c r="E2346" i="5"/>
  <c r="D2346" i="5"/>
  <c r="K2345" i="5"/>
  <c r="G2345" i="5"/>
  <c r="F2345" i="5"/>
  <c r="E2345" i="5"/>
  <c r="D2345" i="5"/>
  <c r="K2344" i="5"/>
  <c r="G2344" i="5"/>
  <c r="F2344" i="5"/>
  <c r="E2344" i="5"/>
  <c r="D2344" i="5"/>
  <c r="K2343" i="5"/>
  <c r="G2343" i="5"/>
  <c r="F2343" i="5"/>
  <c r="E2343" i="5"/>
  <c r="D2343" i="5"/>
  <c r="K2342" i="5"/>
  <c r="G2342" i="5"/>
  <c r="F2342" i="5"/>
  <c r="E2342" i="5"/>
  <c r="D2342" i="5"/>
  <c r="K2341" i="5"/>
  <c r="G2341" i="5"/>
  <c r="F2341" i="5"/>
  <c r="E2341" i="5"/>
  <c r="D2341" i="5"/>
  <c r="K2340" i="5"/>
  <c r="G2340" i="5"/>
  <c r="F2340" i="5"/>
  <c r="E2340" i="5"/>
  <c r="D2340" i="5"/>
  <c r="K2339" i="5"/>
  <c r="G2339" i="5"/>
  <c r="F2339" i="5"/>
  <c r="E2339" i="5"/>
  <c r="D2339" i="5"/>
  <c r="K2338" i="5"/>
  <c r="G2338" i="5"/>
  <c r="F2338" i="5"/>
  <c r="E2338" i="5"/>
  <c r="D2338" i="5"/>
  <c r="K2337" i="5"/>
  <c r="G2337" i="5"/>
  <c r="F2337" i="5"/>
  <c r="E2337" i="5"/>
  <c r="D2337" i="5"/>
  <c r="K2336" i="5"/>
  <c r="G2336" i="5"/>
  <c r="F2336" i="5"/>
  <c r="E2336" i="5"/>
  <c r="D2336" i="5"/>
  <c r="K2335" i="5"/>
  <c r="G2335" i="5"/>
  <c r="F2335" i="5"/>
  <c r="E2335" i="5"/>
  <c r="D2335" i="5"/>
  <c r="K2334" i="5"/>
  <c r="G2334" i="5"/>
  <c r="F2334" i="5"/>
  <c r="E2334" i="5"/>
  <c r="D2334" i="5"/>
  <c r="K2333" i="5"/>
  <c r="G2333" i="5"/>
  <c r="F2333" i="5"/>
  <c r="E2333" i="5"/>
  <c r="D2333" i="5"/>
  <c r="K2332" i="5"/>
  <c r="G2332" i="5"/>
  <c r="F2332" i="5"/>
  <c r="E2332" i="5"/>
  <c r="D2332" i="5"/>
  <c r="K2331" i="5"/>
  <c r="G2331" i="5"/>
  <c r="F2331" i="5"/>
  <c r="E2331" i="5"/>
  <c r="D2331" i="5"/>
  <c r="K2330" i="5"/>
  <c r="G2330" i="5"/>
  <c r="F2330" i="5"/>
  <c r="E2330" i="5"/>
  <c r="D2330" i="5"/>
  <c r="K2329" i="5"/>
  <c r="G2329" i="5"/>
  <c r="F2329" i="5"/>
  <c r="E2329" i="5"/>
  <c r="D2329" i="5"/>
  <c r="K2328" i="5"/>
  <c r="G2328" i="5"/>
  <c r="F2328" i="5"/>
  <c r="E2328" i="5"/>
  <c r="D2328" i="5"/>
  <c r="K2327" i="5"/>
  <c r="G2327" i="5"/>
  <c r="F2327" i="5"/>
  <c r="E2327" i="5"/>
  <c r="D2327" i="5"/>
  <c r="K2326" i="5"/>
  <c r="G2326" i="5"/>
  <c r="F2326" i="5"/>
  <c r="E2326" i="5"/>
  <c r="D2326" i="5"/>
  <c r="K2325" i="5"/>
  <c r="G2325" i="5"/>
  <c r="F2325" i="5"/>
  <c r="E2325" i="5"/>
  <c r="D2325" i="5"/>
  <c r="K2324" i="5"/>
  <c r="G2324" i="5"/>
  <c r="F2324" i="5"/>
  <c r="E2324" i="5"/>
  <c r="D2324" i="5"/>
  <c r="K2323" i="5"/>
  <c r="G2323" i="5"/>
  <c r="F2323" i="5"/>
  <c r="E2323" i="5"/>
  <c r="D2323" i="5"/>
  <c r="K2322" i="5"/>
  <c r="G2322" i="5"/>
  <c r="F2322" i="5"/>
  <c r="E2322" i="5"/>
  <c r="D2322" i="5"/>
  <c r="K2321" i="5"/>
  <c r="G2321" i="5"/>
  <c r="F2321" i="5"/>
  <c r="E2321" i="5"/>
  <c r="D2321" i="5"/>
  <c r="K2320" i="5"/>
  <c r="G2320" i="5"/>
  <c r="F2320" i="5"/>
  <c r="E2320" i="5"/>
  <c r="D2320" i="5"/>
  <c r="K2319" i="5"/>
  <c r="G2319" i="5"/>
  <c r="F2319" i="5"/>
  <c r="E2319" i="5"/>
  <c r="D2319" i="5"/>
  <c r="K2318" i="5"/>
  <c r="G2318" i="5"/>
  <c r="F2318" i="5"/>
  <c r="E2318" i="5"/>
  <c r="D2318" i="5"/>
  <c r="K2317" i="5"/>
  <c r="G2317" i="5"/>
  <c r="F2317" i="5"/>
  <c r="E2317" i="5"/>
  <c r="D2317" i="5"/>
  <c r="K2316" i="5"/>
  <c r="G2316" i="5"/>
  <c r="F2316" i="5"/>
  <c r="E2316" i="5"/>
  <c r="D2316" i="5"/>
  <c r="K2315" i="5"/>
  <c r="G2315" i="5"/>
  <c r="F2315" i="5"/>
  <c r="E2315" i="5"/>
  <c r="D2315" i="5"/>
  <c r="K2314" i="5"/>
  <c r="G2314" i="5"/>
  <c r="F2314" i="5"/>
  <c r="E2314" i="5"/>
  <c r="D2314" i="5"/>
  <c r="K2313" i="5"/>
  <c r="G2313" i="5"/>
  <c r="F2313" i="5"/>
  <c r="E2313" i="5"/>
  <c r="D2313" i="5"/>
  <c r="K2312" i="5"/>
  <c r="G2312" i="5"/>
  <c r="F2312" i="5"/>
  <c r="E2312" i="5"/>
  <c r="D2312" i="5"/>
  <c r="K2311" i="5"/>
  <c r="G2311" i="5"/>
  <c r="F2311" i="5"/>
  <c r="E2311" i="5"/>
  <c r="D2311" i="5"/>
  <c r="K2310" i="5"/>
  <c r="G2310" i="5"/>
  <c r="F2310" i="5"/>
  <c r="E2310" i="5"/>
  <c r="D2310" i="5"/>
  <c r="K2309" i="5"/>
  <c r="G2309" i="5"/>
  <c r="F2309" i="5"/>
  <c r="E2309" i="5"/>
  <c r="D2309" i="5"/>
  <c r="K2308" i="5"/>
  <c r="G2308" i="5"/>
  <c r="F2308" i="5"/>
  <c r="E2308" i="5"/>
  <c r="D2308" i="5"/>
  <c r="K2307" i="5"/>
  <c r="G2307" i="5"/>
  <c r="F2307" i="5"/>
  <c r="E2307" i="5"/>
  <c r="D2307" i="5"/>
  <c r="K2306" i="5"/>
  <c r="G2306" i="5"/>
  <c r="F2306" i="5"/>
  <c r="E2306" i="5"/>
  <c r="D2306" i="5"/>
  <c r="K2305" i="5"/>
  <c r="G2305" i="5"/>
  <c r="F2305" i="5"/>
  <c r="E2305" i="5"/>
  <c r="D2305" i="5"/>
  <c r="K2304" i="5"/>
  <c r="G2304" i="5"/>
  <c r="F2304" i="5"/>
  <c r="E2304" i="5"/>
  <c r="D2304" i="5"/>
  <c r="K2303" i="5"/>
  <c r="G2303" i="5"/>
  <c r="F2303" i="5"/>
  <c r="E2303" i="5"/>
  <c r="D2303" i="5"/>
  <c r="K2302" i="5"/>
  <c r="G2302" i="5"/>
  <c r="F2302" i="5"/>
  <c r="E2302" i="5"/>
  <c r="D2302" i="5"/>
  <c r="K2301" i="5"/>
  <c r="G2301" i="5"/>
  <c r="F2301" i="5"/>
  <c r="E2301" i="5"/>
  <c r="D2301" i="5"/>
  <c r="K2300" i="5"/>
  <c r="G2300" i="5"/>
  <c r="F2300" i="5"/>
  <c r="E2300" i="5"/>
  <c r="D2300" i="5"/>
  <c r="K2299" i="5"/>
  <c r="G2299" i="5"/>
  <c r="F2299" i="5"/>
  <c r="E2299" i="5"/>
  <c r="D2299" i="5"/>
  <c r="K2298" i="5"/>
  <c r="G2298" i="5"/>
  <c r="F2298" i="5"/>
  <c r="E2298" i="5"/>
  <c r="D2298" i="5"/>
  <c r="K2297" i="5"/>
  <c r="G2297" i="5"/>
  <c r="F2297" i="5"/>
  <c r="E2297" i="5"/>
  <c r="D2297" i="5"/>
  <c r="K2296" i="5"/>
  <c r="G2296" i="5"/>
  <c r="F2296" i="5"/>
  <c r="E2296" i="5"/>
  <c r="D2296" i="5"/>
  <c r="K2295" i="5"/>
  <c r="G2295" i="5"/>
  <c r="F2295" i="5"/>
  <c r="E2295" i="5"/>
  <c r="D2295" i="5"/>
  <c r="K2294" i="5"/>
  <c r="G2294" i="5"/>
  <c r="F2294" i="5"/>
  <c r="E2294" i="5"/>
  <c r="D2294" i="5"/>
  <c r="K2293" i="5"/>
  <c r="G2293" i="5"/>
  <c r="F2293" i="5"/>
  <c r="E2293" i="5"/>
  <c r="D2293" i="5"/>
  <c r="K2292" i="5"/>
  <c r="G2292" i="5"/>
  <c r="F2292" i="5"/>
  <c r="E2292" i="5"/>
  <c r="D2292" i="5"/>
  <c r="K2291" i="5"/>
  <c r="G2291" i="5"/>
  <c r="F2291" i="5"/>
  <c r="E2291" i="5"/>
  <c r="D2291" i="5"/>
  <c r="K2290" i="5"/>
  <c r="G2290" i="5"/>
  <c r="F2290" i="5"/>
  <c r="E2290" i="5"/>
  <c r="D2290" i="5"/>
  <c r="K2289" i="5"/>
  <c r="G2289" i="5"/>
  <c r="F2289" i="5"/>
  <c r="E2289" i="5"/>
  <c r="D2289" i="5"/>
  <c r="K2288" i="5"/>
  <c r="G2288" i="5"/>
  <c r="F2288" i="5"/>
  <c r="E2288" i="5"/>
  <c r="D2288" i="5"/>
  <c r="K2287" i="5"/>
  <c r="G2287" i="5"/>
  <c r="F2287" i="5"/>
  <c r="E2287" i="5"/>
  <c r="D2287" i="5"/>
  <c r="K2286" i="5"/>
  <c r="G2286" i="5"/>
  <c r="F2286" i="5"/>
  <c r="E2286" i="5"/>
  <c r="D2286" i="5"/>
  <c r="K2285" i="5"/>
  <c r="G2285" i="5"/>
  <c r="F2285" i="5"/>
  <c r="E2285" i="5"/>
  <c r="D2285" i="5"/>
  <c r="K2284" i="5"/>
  <c r="G2284" i="5"/>
  <c r="F2284" i="5"/>
  <c r="E2284" i="5"/>
  <c r="D2284" i="5"/>
  <c r="K2283" i="5"/>
  <c r="G2283" i="5"/>
  <c r="F2283" i="5"/>
  <c r="E2283" i="5"/>
  <c r="D2283" i="5"/>
  <c r="K2282" i="5"/>
  <c r="G2282" i="5"/>
  <c r="F2282" i="5"/>
  <c r="E2282" i="5"/>
  <c r="D2282" i="5"/>
  <c r="K2281" i="5"/>
  <c r="G2281" i="5"/>
  <c r="F2281" i="5"/>
  <c r="E2281" i="5"/>
  <c r="D2281" i="5"/>
  <c r="K2280" i="5"/>
  <c r="G2280" i="5"/>
  <c r="F2280" i="5"/>
  <c r="E2280" i="5"/>
  <c r="D2280" i="5"/>
  <c r="K2279" i="5"/>
  <c r="G2279" i="5"/>
  <c r="F2279" i="5"/>
  <c r="E2279" i="5"/>
  <c r="D2279" i="5"/>
  <c r="K2278" i="5"/>
  <c r="G2278" i="5"/>
  <c r="F2278" i="5"/>
  <c r="E2278" i="5"/>
  <c r="D2278" i="5"/>
  <c r="K2277" i="5"/>
  <c r="G2277" i="5"/>
  <c r="F2277" i="5"/>
  <c r="E2277" i="5"/>
  <c r="D2277" i="5"/>
  <c r="K2276" i="5"/>
  <c r="G2276" i="5"/>
  <c r="F2276" i="5"/>
  <c r="E2276" i="5"/>
  <c r="D2276" i="5"/>
  <c r="K2275" i="5"/>
  <c r="G2275" i="5"/>
  <c r="F2275" i="5"/>
  <c r="E2275" i="5"/>
  <c r="D2275" i="5"/>
  <c r="K2274" i="5"/>
  <c r="G2274" i="5"/>
  <c r="F2274" i="5"/>
  <c r="E2274" i="5"/>
  <c r="D2274" i="5"/>
  <c r="K2273" i="5"/>
  <c r="G2273" i="5"/>
  <c r="F2273" i="5"/>
  <c r="E2273" i="5"/>
  <c r="D2273" i="5"/>
  <c r="K2272" i="5"/>
  <c r="G2272" i="5"/>
  <c r="F2272" i="5"/>
  <c r="E2272" i="5"/>
  <c r="D2272" i="5"/>
  <c r="K2271" i="5"/>
  <c r="G2271" i="5"/>
  <c r="F2271" i="5"/>
  <c r="E2271" i="5"/>
  <c r="D2271" i="5"/>
  <c r="K2270" i="5"/>
  <c r="G2270" i="5"/>
  <c r="F2270" i="5"/>
  <c r="E2270" i="5"/>
  <c r="D2270" i="5"/>
  <c r="K2269" i="5"/>
  <c r="G2269" i="5"/>
  <c r="F2269" i="5"/>
  <c r="E2269" i="5"/>
  <c r="D2269" i="5"/>
  <c r="K2268" i="5"/>
  <c r="G2268" i="5"/>
  <c r="F2268" i="5"/>
  <c r="E2268" i="5"/>
  <c r="D2268" i="5"/>
  <c r="K2267" i="5"/>
  <c r="G2267" i="5"/>
  <c r="F2267" i="5"/>
  <c r="E2267" i="5"/>
  <c r="D2267" i="5"/>
  <c r="K2266" i="5"/>
  <c r="G2266" i="5"/>
  <c r="F2266" i="5"/>
  <c r="E2266" i="5"/>
  <c r="D2266" i="5"/>
  <c r="K2265" i="5"/>
  <c r="G2265" i="5"/>
  <c r="F2265" i="5"/>
  <c r="E2265" i="5"/>
  <c r="D2265" i="5"/>
  <c r="K2264" i="5"/>
  <c r="G2264" i="5"/>
  <c r="F2264" i="5"/>
  <c r="E2264" i="5"/>
  <c r="D2264" i="5"/>
  <c r="K2263" i="5"/>
  <c r="G2263" i="5"/>
  <c r="F2263" i="5"/>
  <c r="E2263" i="5"/>
  <c r="D2263" i="5"/>
  <c r="K2262" i="5"/>
  <c r="G2262" i="5"/>
  <c r="F2262" i="5"/>
  <c r="E2262" i="5"/>
  <c r="D2262" i="5"/>
  <c r="K2261" i="5"/>
  <c r="G2261" i="5"/>
  <c r="F2261" i="5"/>
  <c r="E2261" i="5"/>
  <c r="D2261" i="5"/>
  <c r="K2260" i="5"/>
  <c r="G2260" i="5"/>
  <c r="F2260" i="5"/>
  <c r="E2260" i="5"/>
  <c r="D2260" i="5"/>
  <c r="K2259" i="5"/>
  <c r="G2259" i="5"/>
  <c r="F2259" i="5"/>
  <c r="E2259" i="5"/>
  <c r="D2259" i="5"/>
  <c r="K2258" i="5"/>
  <c r="G2258" i="5"/>
  <c r="F2258" i="5"/>
  <c r="E2258" i="5"/>
  <c r="D2258" i="5"/>
  <c r="K2257" i="5"/>
  <c r="G2257" i="5"/>
  <c r="F2257" i="5"/>
  <c r="E2257" i="5"/>
  <c r="D2257" i="5"/>
  <c r="K2256" i="5"/>
  <c r="G2256" i="5"/>
  <c r="F2256" i="5"/>
  <c r="E2256" i="5"/>
  <c r="D2256" i="5"/>
  <c r="K2255" i="5"/>
  <c r="G2255" i="5"/>
  <c r="F2255" i="5"/>
  <c r="E2255" i="5"/>
  <c r="D2255" i="5"/>
  <c r="K2254" i="5"/>
  <c r="G2254" i="5"/>
  <c r="F2254" i="5"/>
  <c r="E2254" i="5"/>
  <c r="D2254" i="5"/>
  <c r="K2253" i="5"/>
  <c r="G2253" i="5"/>
  <c r="F2253" i="5"/>
  <c r="E2253" i="5"/>
  <c r="D2253" i="5"/>
  <c r="K2252" i="5"/>
  <c r="G2252" i="5"/>
  <c r="F2252" i="5"/>
  <c r="E2252" i="5"/>
  <c r="D2252" i="5"/>
  <c r="K2251" i="5"/>
  <c r="G2251" i="5"/>
  <c r="F2251" i="5"/>
  <c r="E2251" i="5"/>
  <c r="D2251" i="5"/>
  <c r="K2250" i="5"/>
  <c r="G2250" i="5"/>
  <c r="F2250" i="5"/>
  <c r="E2250" i="5"/>
  <c r="D2250" i="5"/>
  <c r="K2249" i="5"/>
  <c r="G2249" i="5"/>
  <c r="F2249" i="5"/>
  <c r="E2249" i="5"/>
  <c r="D2249" i="5"/>
  <c r="K2248" i="5"/>
  <c r="G2248" i="5"/>
  <c r="F2248" i="5"/>
  <c r="E2248" i="5"/>
  <c r="D2248" i="5"/>
  <c r="K2247" i="5"/>
  <c r="G2247" i="5"/>
  <c r="F2247" i="5"/>
  <c r="E2247" i="5"/>
  <c r="D2247" i="5"/>
  <c r="K2246" i="5"/>
  <c r="G2246" i="5"/>
  <c r="F2246" i="5"/>
  <c r="E2246" i="5"/>
  <c r="D2246" i="5"/>
  <c r="K2245" i="5"/>
  <c r="G2245" i="5"/>
  <c r="F2245" i="5"/>
  <c r="E2245" i="5"/>
  <c r="D2245" i="5"/>
  <c r="K2244" i="5"/>
  <c r="G2244" i="5"/>
  <c r="F2244" i="5"/>
  <c r="E2244" i="5"/>
  <c r="D2244" i="5"/>
  <c r="K2243" i="5"/>
  <c r="G2243" i="5"/>
  <c r="F2243" i="5"/>
  <c r="E2243" i="5"/>
  <c r="D2243" i="5"/>
  <c r="K2242" i="5"/>
  <c r="G2242" i="5"/>
  <c r="F2242" i="5"/>
  <c r="E2242" i="5"/>
  <c r="D2242" i="5"/>
  <c r="K2241" i="5"/>
  <c r="G2241" i="5"/>
  <c r="F2241" i="5"/>
  <c r="E2241" i="5"/>
  <c r="D2241" i="5"/>
  <c r="K2240" i="5"/>
  <c r="G2240" i="5"/>
  <c r="F2240" i="5"/>
  <c r="E2240" i="5"/>
  <c r="D2240" i="5"/>
  <c r="K2239" i="5"/>
  <c r="G2239" i="5"/>
  <c r="F2239" i="5"/>
  <c r="E2239" i="5"/>
  <c r="D2239" i="5"/>
  <c r="K2238" i="5"/>
  <c r="G2238" i="5"/>
  <c r="F2238" i="5"/>
  <c r="E2238" i="5"/>
  <c r="D2238" i="5"/>
  <c r="K2237" i="5"/>
  <c r="G2237" i="5"/>
  <c r="F2237" i="5"/>
  <c r="E2237" i="5"/>
  <c r="D2237" i="5"/>
  <c r="K2236" i="5"/>
  <c r="G2236" i="5"/>
  <c r="F2236" i="5"/>
  <c r="E2236" i="5"/>
  <c r="D2236" i="5"/>
  <c r="K2235" i="5"/>
  <c r="G2235" i="5"/>
  <c r="F2235" i="5"/>
  <c r="E2235" i="5"/>
  <c r="D2235" i="5"/>
  <c r="K2234" i="5"/>
  <c r="G2234" i="5"/>
  <c r="F2234" i="5"/>
  <c r="E2234" i="5"/>
  <c r="D2234" i="5"/>
  <c r="K2233" i="5"/>
  <c r="G2233" i="5"/>
  <c r="F2233" i="5"/>
  <c r="E2233" i="5"/>
  <c r="D2233" i="5"/>
  <c r="K2232" i="5"/>
  <c r="G2232" i="5"/>
  <c r="F2232" i="5"/>
  <c r="E2232" i="5"/>
  <c r="D2232" i="5"/>
  <c r="K2231" i="5"/>
  <c r="G2231" i="5"/>
  <c r="F2231" i="5"/>
  <c r="E2231" i="5"/>
  <c r="D2231" i="5"/>
  <c r="K2230" i="5"/>
  <c r="G2230" i="5"/>
  <c r="F2230" i="5"/>
  <c r="E2230" i="5"/>
  <c r="D2230" i="5"/>
  <c r="K2229" i="5"/>
  <c r="G2229" i="5"/>
  <c r="F2229" i="5"/>
  <c r="E2229" i="5"/>
  <c r="D2229" i="5"/>
  <c r="K2228" i="5"/>
  <c r="G2228" i="5"/>
  <c r="F2228" i="5"/>
  <c r="E2228" i="5"/>
  <c r="D2228" i="5"/>
  <c r="K2227" i="5"/>
  <c r="G2227" i="5"/>
  <c r="F2227" i="5"/>
  <c r="E2227" i="5"/>
  <c r="D2227" i="5"/>
  <c r="K2226" i="5"/>
  <c r="G2226" i="5"/>
  <c r="F2226" i="5"/>
  <c r="E2226" i="5"/>
  <c r="D2226" i="5"/>
  <c r="K2225" i="5"/>
  <c r="G2225" i="5"/>
  <c r="F2225" i="5"/>
  <c r="E2225" i="5"/>
  <c r="D2225" i="5"/>
  <c r="K2224" i="5"/>
  <c r="G2224" i="5"/>
  <c r="F2224" i="5"/>
  <c r="E2224" i="5"/>
  <c r="D2224" i="5"/>
  <c r="K2223" i="5"/>
  <c r="G2223" i="5"/>
  <c r="F2223" i="5"/>
  <c r="E2223" i="5"/>
  <c r="D2223" i="5"/>
  <c r="K2222" i="5"/>
  <c r="G2222" i="5"/>
  <c r="F2222" i="5"/>
  <c r="E2222" i="5"/>
  <c r="D2222" i="5"/>
  <c r="K2221" i="5"/>
  <c r="G2221" i="5"/>
  <c r="F2221" i="5"/>
  <c r="E2221" i="5"/>
  <c r="D2221" i="5"/>
  <c r="K2220" i="5"/>
  <c r="G2220" i="5"/>
  <c r="F2220" i="5"/>
  <c r="E2220" i="5"/>
  <c r="D2220" i="5"/>
  <c r="K2219" i="5"/>
  <c r="G2219" i="5"/>
  <c r="F2219" i="5"/>
  <c r="E2219" i="5"/>
  <c r="D2219" i="5"/>
  <c r="K2218" i="5"/>
  <c r="G2218" i="5"/>
  <c r="F2218" i="5"/>
  <c r="E2218" i="5"/>
  <c r="D2218" i="5"/>
  <c r="K2217" i="5"/>
  <c r="G2217" i="5"/>
  <c r="F2217" i="5"/>
  <c r="E2217" i="5"/>
  <c r="D2217" i="5"/>
  <c r="K2216" i="5"/>
  <c r="G2216" i="5"/>
  <c r="F2216" i="5"/>
  <c r="E2216" i="5"/>
  <c r="D2216" i="5"/>
  <c r="K2215" i="5"/>
  <c r="G2215" i="5"/>
  <c r="F2215" i="5"/>
  <c r="E2215" i="5"/>
  <c r="D2215" i="5"/>
  <c r="K2214" i="5"/>
  <c r="G2214" i="5"/>
  <c r="F2214" i="5"/>
  <c r="E2214" i="5"/>
  <c r="D2214" i="5"/>
  <c r="K2213" i="5"/>
  <c r="G2213" i="5"/>
  <c r="F2213" i="5"/>
  <c r="E2213" i="5"/>
  <c r="D2213" i="5"/>
  <c r="K2212" i="5"/>
  <c r="G2212" i="5"/>
  <c r="F2212" i="5"/>
  <c r="E2212" i="5"/>
  <c r="D2212" i="5"/>
  <c r="K2211" i="5"/>
  <c r="G2211" i="5"/>
  <c r="F2211" i="5"/>
  <c r="E2211" i="5"/>
  <c r="D2211" i="5"/>
  <c r="K2210" i="5"/>
  <c r="G2210" i="5"/>
  <c r="F2210" i="5"/>
  <c r="E2210" i="5"/>
  <c r="D2210" i="5"/>
  <c r="K2209" i="5"/>
  <c r="G2209" i="5"/>
  <c r="F2209" i="5"/>
  <c r="E2209" i="5"/>
  <c r="D2209" i="5"/>
  <c r="K2208" i="5"/>
  <c r="G2208" i="5"/>
  <c r="F2208" i="5"/>
  <c r="E2208" i="5"/>
  <c r="D2208" i="5"/>
  <c r="K2207" i="5"/>
  <c r="G2207" i="5"/>
  <c r="F2207" i="5"/>
  <c r="E2207" i="5"/>
  <c r="D2207" i="5"/>
  <c r="K2206" i="5"/>
  <c r="G2206" i="5"/>
  <c r="F2206" i="5"/>
  <c r="E2206" i="5"/>
  <c r="D2206" i="5"/>
  <c r="K2205" i="5"/>
  <c r="G2205" i="5"/>
  <c r="F2205" i="5"/>
  <c r="E2205" i="5"/>
  <c r="D2205" i="5"/>
  <c r="K2204" i="5"/>
  <c r="G2204" i="5"/>
  <c r="F2204" i="5"/>
  <c r="E2204" i="5"/>
  <c r="D2204" i="5"/>
  <c r="K2203" i="5"/>
  <c r="G2203" i="5"/>
  <c r="F2203" i="5"/>
  <c r="E2203" i="5"/>
  <c r="D2203" i="5"/>
  <c r="K2202" i="5"/>
  <c r="G2202" i="5"/>
  <c r="F2202" i="5"/>
  <c r="E2202" i="5"/>
  <c r="D2202" i="5"/>
  <c r="K2201" i="5"/>
  <c r="G2201" i="5"/>
  <c r="F2201" i="5"/>
  <c r="E2201" i="5"/>
  <c r="D2201" i="5"/>
  <c r="K2200" i="5"/>
  <c r="G2200" i="5"/>
  <c r="F2200" i="5"/>
  <c r="E2200" i="5"/>
  <c r="D2200" i="5"/>
  <c r="K2199" i="5"/>
  <c r="G2199" i="5"/>
  <c r="F2199" i="5"/>
  <c r="E2199" i="5"/>
  <c r="D2199" i="5"/>
  <c r="K2198" i="5"/>
  <c r="G2198" i="5"/>
  <c r="F2198" i="5"/>
  <c r="E2198" i="5"/>
  <c r="D2198" i="5"/>
  <c r="K2197" i="5"/>
  <c r="G2197" i="5"/>
  <c r="F2197" i="5"/>
  <c r="E2197" i="5"/>
  <c r="D2197" i="5"/>
  <c r="K2196" i="5"/>
  <c r="G2196" i="5"/>
  <c r="F2196" i="5"/>
  <c r="E2196" i="5"/>
  <c r="D2196" i="5"/>
  <c r="K2195" i="5"/>
  <c r="G2195" i="5"/>
  <c r="F2195" i="5"/>
  <c r="E2195" i="5"/>
  <c r="D2195" i="5"/>
  <c r="K2194" i="5"/>
  <c r="G2194" i="5"/>
  <c r="F2194" i="5"/>
  <c r="E2194" i="5"/>
  <c r="D2194" i="5"/>
  <c r="K2193" i="5"/>
  <c r="G2193" i="5"/>
  <c r="F2193" i="5"/>
  <c r="E2193" i="5"/>
  <c r="D2193" i="5"/>
  <c r="K2192" i="5"/>
  <c r="G2192" i="5"/>
  <c r="F2192" i="5"/>
  <c r="E2192" i="5"/>
  <c r="D2192" i="5"/>
  <c r="K2191" i="5"/>
  <c r="G2191" i="5"/>
  <c r="F2191" i="5"/>
  <c r="E2191" i="5"/>
  <c r="D2191" i="5"/>
  <c r="K2190" i="5"/>
  <c r="G2190" i="5"/>
  <c r="F2190" i="5"/>
  <c r="E2190" i="5"/>
  <c r="D2190" i="5"/>
  <c r="K2189" i="5"/>
  <c r="G2189" i="5"/>
  <c r="F2189" i="5"/>
  <c r="E2189" i="5"/>
  <c r="D2189" i="5"/>
  <c r="K2188" i="5"/>
  <c r="G2188" i="5"/>
  <c r="F2188" i="5"/>
  <c r="E2188" i="5"/>
  <c r="D2188" i="5"/>
  <c r="K2187" i="5"/>
  <c r="G2187" i="5"/>
  <c r="F2187" i="5"/>
  <c r="E2187" i="5"/>
  <c r="D2187" i="5"/>
  <c r="K2186" i="5"/>
  <c r="G2186" i="5"/>
  <c r="F2186" i="5"/>
  <c r="E2186" i="5"/>
  <c r="D2186" i="5"/>
  <c r="K2185" i="5"/>
  <c r="G2185" i="5"/>
  <c r="F2185" i="5"/>
  <c r="E2185" i="5"/>
  <c r="D2185" i="5"/>
  <c r="K2184" i="5"/>
  <c r="G2184" i="5"/>
  <c r="F2184" i="5"/>
  <c r="E2184" i="5"/>
  <c r="D2184" i="5"/>
  <c r="K2183" i="5"/>
  <c r="G2183" i="5"/>
  <c r="F2183" i="5"/>
  <c r="E2183" i="5"/>
  <c r="D2183" i="5"/>
  <c r="K2182" i="5"/>
  <c r="G2182" i="5"/>
  <c r="F2182" i="5"/>
  <c r="E2182" i="5"/>
  <c r="D2182" i="5"/>
  <c r="K2181" i="5"/>
  <c r="G2181" i="5"/>
  <c r="F2181" i="5"/>
  <c r="E2181" i="5"/>
  <c r="D2181" i="5"/>
  <c r="K2180" i="5"/>
  <c r="G2180" i="5"/>
  <c r="F2180" i="5"/>
  <c r="E2180" i="5"/>
  <c r="D2180" i="5"/>
  <c r="K2179" i="5"/>
  <c r="G2179" i="5"/>
  <c r="F2179" i="5"/>
  <c r="E2179" i="5"/>
  <c r="D2179" i="5"/>
  <c r="K2178" i="5"/>
  <c r="G2178" i="5"/>
  <c r="F2178" i="5"/>
  <c r="E2178" i="5"/>
  <c r="D2178" i="5"/>
  <c r="K2177" i="5"/>
  <c r="G2177" i="5"/>
  <c r="F2177" i="5"/>
  <c r="E2177" i="5"/>
  <c r="D2177" i="5"/>
  <c r="K2176" i="5"/>
  <c r="G2176" i="5"/>
  <c r="F2176" i="5"/>
  <c r="E2176" i="5"/>
  <c r="D2176" i="5"/>
  <c r="K2175" i="5"/>
  <c r="G2175" i="5"/>
  <c r="F2175" i="5"/>
  <c r="E2175" i="5"/>
  <c r="D2175" i="5"/>
  <c r="K2174" i="5"/>
  <c r="G2174" i="5"/>
  <c r="F2174" i="5"/>
  <c r="E2174" i="5"/>
  <c r="D2174" i="5"/>
  <c r="K2173" i="5"/>
  <c r="G2173" i="5"/>
  <c r="F2173" i="5"/>
  <c r="E2173" i="5"/>
  <c r="D2173" i="5"/>
  <c r="K2172" i="5"/>
  <c r="G2172" i="5"/>
  <c r="F2172" i="5"/>
  <c r="E2172" i="5"/>
  <c r="D2172" i="5"/>
  <c r="K2171" i="5"/>
  <c r="G2171" i="5"/>
  <c r="F2171" i="5"/>
  <c r="E2171" i="5"/>
  <c r="D2171" i="5"/>
  <c r="K2170" i="5"/>
  <c r="G2170" i="5"/>
  <c r="F2170" i="5"/>
  <c r="E2170" i="5"/>
  <c r="D2170" i="5"/>
  <c r="K2169" i="5"/>
  <c r="G2169" i="5"/>
  <c r="F2169" i="5"/>
  <c r="E2169" i="5"/>
  <c r="D2169" i="5"/>
  <c r="K2168" i="5"/>
  <c r="G2168" i="5"/>
  <c r="F2168" i="5"/>
  <c r="E2168" i="5"/>
  <c r="D2168" i="5"/>
  <c r="K2167" i="5"/>
  <c r="G2167" i="5"/>
  <c r="F2167" i="5"/>
  <c r="E2167" i="5"/>
  <c r="D2167" i="5"/>
  <c r="K2166" i="5"/>
  <c r="G2166" i="5"/>
  <c r="F2166" i="5"/>
  <c r="E2166" i="5"/>
  <c r="D2166" i="5"/>
  <c r="K2165" i="5"/>
  <c r="G2165" i="5"/>
  <c r="F2165" i="5"/>
  <c r="E2165" i="5"/>
  <c r="D2165" i="5"/>
  <c r="K2164" i="5"/>
  <c r="G2164" i="5"/>
  <c r="F2164" i="5"/>
  <c r="E2164" i="5"/>
  <c r="D2164" i="5"/>
  <c r="K2163" i="5"/>
  <c r="G2163" i="5"/>
  <c r="F2163" i="5"/>
  <c r="E2163" i="5"/>
  <c r="D2163" i="5"/>
  <c r="K2162" i="5"/>
  <c r="G2162" i="5"/>
  <c r="F2162" i="5"/>
  <c r="E2162" i="5"/>
  <c r="D2162" i="5"/>
  <c r="K2161" i="5"/>
  <c r="G2161" i="5"/>
  <c r="F2161" i="5"/>
  <c r="E2161" i="5"/>
  <c r="D2161" i="5"/>
  <c r="K2160" i="5"/>
  <c r="G2160" i="5"/>
  <c r="F2160" i="5"/>
  <c r="E2160" i="5"/>
  <c r="D2160" i="5"/>
  <c r="K2159" i="5"/>
  <c r="G2159" i="5"/>
  <c r="F2159" i="5"/>
  <c r="E2159" i="5"/>
  <c r="D2159" i="5"/>
  <c r="K2158" i="5"/>
  <c r="G2158" i="5"/>
  <c r="F2158" i="5"/>
  <c r="E2158" i="5"/>
  <c r="D2158" i="5"/>
  <c r="K2157" i="5"/>
  <c r="G2157" i="5"/>
  <c r="F2157" i="5"/>
  <c r="E2157" i="5"/>
  <c r="D2157" i="5"/>
  <c r="K2156" i="5"/>
  <c r="G2156" i="5"/>
  <c r="F2156" i="5"/>
  <c r="E2156" i="5"/>
  <c r="D2156" i="5"/>
  <c r="K2155" i="5"/>
  <c r="G2155" i="5"/>
  <c r="F2155" i="5"/>
  <c r="E2155" i="5"/>
  <c r="D2155" i="5"/>
  <c r="K2154" i="5"/>
  <c r="G2154" i="5"/>
  <c r="F2154" i="5"/>
  <c r="E2154" i="5"/>
  <c r="D2154" i="5"/>
  <c r="K2153" i="5"/>
  <c r="G2153" i="5"/>
  <c r="F2153" i="5"/>
  <c r="E2153" i="5"/>
  <c r="D2153" i="5"/>
  <c r="K2152" i="5"/>
  <c r="G2152" i="5"/>
  <c r="F2152" i="5"/>
  <c r="E2152" i="5"/>
  <c r="D2152" i="5"/>
  <c r="K2151" i="5"/>
  <c r="G2151" i="5"/>
  <c r="F2151" i="5"/>
  <c r="E2151" i="5"/>
  <c r="D2151" i="5"/>
  <c r="K2150" i="5"/>
  <c r="G2150" i="5"/>
  <c r="F2150" i="5"/>
  <c r="E2150" i="5"/>
  <c r="D2150" i="5"/>
  <c r="K2149" i="5"/>
  <c r="G2149" i="5"/>
  <c r="F2149" i="5"/>
  <c r="E2149" i="5"/>
  <c r="D2149" i="5"/>
  <c r="K2148" i="5"/>
  <c r="G2148" i="5"/>
  <c r="F2148" i="5"/>
  <c r="E2148" i="5"/>
  <c r="D2148" i="5"/>
  <c r="K2147" i="5"/>
  <c r="G2147" i="5"/>
  <c r="F2147" i="5"/>
  <c r="E2147" i="5"/>
  <c r="D2147" i="5"/>
  <c r="K2146" i="5"/>
  <c r="G2146" i="5"/>
  <c r="F2146" i="5"/>
  <c r="E2146" i="5"/>
  <c r="D2146" i="5"/>
  <c r="K2145" i="5"/>
  <c r="G2145" i="5"/>
  <c r="F2145" i="5"/>
  <c r="E2145" i="5"/>
  <c r="D2145" i="5"/>
  <c r="K2144" i="5"/>
  <c r="G2144" i="5"/>
  <c r="F2144" i="5"/>
  <c r="E2144" i="5"/>
  <c r="D2144" i="5"/>
  <c r="K2143" i="5"/>
  <c r="G2143" i="5"/>
  <c r="F2143" i="5"/>
  <c r="E2143" i="5"/>
  <c r="D2143" i="5"/>
  <c r="K2142" i="5"/>
  <c r="G2142" i="5"/>
  <c r="F2142" i="5"/>
  <c r="E2142" i="5"/>
  <c r="D2142" i="5"/>
  <c r="K2141" i="5"/>
  <c r="G2141" i="5"/>
  <c r="F2141" i="5"/>
  <c r="E2141" i="5"/>
  <c r="D2141" i="5"/>
  <c r="K2140" i="5"/>
  <c r="G2140" i="5"/>
  <c r="F2140" i="5"/>
  <c r="E2140" i="5"/>
  <c r="D2140" i="5"/>
  <c r="K2139" i="5"/>
  <c r="G2139" i="5"/>
  <c r="F2139" i="5"/>
  <c r="E2139" i="5"/>
  <c r="D2139" i="5"/>
  <c r="K2138" i="5"/>
  <c r="G2138" i="5"/>
  <c r="F2138" i="5"/>
  <c r="E2138" i="5"/>
  <c r="D2138" i="5"/>
  <c r="K2137" i="5"/>
  <c r="G2137" i="5"/>
  <c r="F2137" i="5"/>
  <c r="E2137" i="5"/>
  <c r="D2137" i="5"/>
  <c r="K2136" i="5"/>
  <c r="G2136" i="5"/>
  <c r="F2136" i="5"/>
  <c r="E2136" i="5"/>
  <c r="D2136" i="5"/>
  <c r="K2135" i="5"/>
  <c r="G2135" i="5"/>
  <c r="F2135" i="5"/>
  <c r="E2135" i="5"/>
  <c r="D2135" i="5"/>
  <c r="K2134" i="5"/>
  <c r="G2134" i="5"/>
  <c r="F2134" i="5"/>
  <c r="E2134" i="5"/>
  <c r="D2134" i="5"/>
  <c r="K2133" i="5"/>
  <c r="G2133" i="5"/>
  <c r="F2133" i="5"/>
  <c r="E2133" i="5"/>
  <c r="D2133" i="5"/>
  <c r="K2132" i="5"/>
  <c r="G2132" i="5"/>
  <c r="F2132" i="5"/>
  <c r="E2132" i="5"/>
  <c r="D2132" i="5"/>
  <c r="K2131" i="5"/>
  <c r="G2131" i="5"/>
  <c r="F2131" i="5"/>
  <c r="E2131" i="5"/>
  <c r="D2131" i="5"/>
  <c r="K2130" i="5"/>
  <c r="G2130" i="5"/>
  <c r="F2130" i="5"/>
  <c r="E2130" i="5"/>
  <c r="D2130" i="5"/>
  <c r="K2129" i="5"/>
  <c r="G2129" i="5"/>
  <c r="F2129" i="5"/>
  <c r="E2129" i="5"/>
  <c r="D2129" i="5"/>
  <c r="K2128" i="5"/>
  <c r="G2128" i="5"/>
  <c r="F2128" i="5"/>
  <c r="E2128" i="5"/>
  <c r="D2128" i="5"/>
  <c r="K2127" i="5"/>
  <c r="G2127" i="5"/>
  <c r="F2127" i="5"/>
  <c r="E2127" i="5"/>
  <c r="D2127" i="5"/>
  <c r="K2126" i="5"/>
  <c r="G2126" i="5"/>
  <c r="F2126" i="5"/>
  <c r="E2126" i="5"/>
  <c r="D2126" i="5"/>
  <c r="K2125" i="5"/>
  <c r="G2125" i="5"/>
  <c r="F2125" i="5"/>
  <c r="E2125" i="5"/>
  <c r="D2125" i="5"/>
  <c r="K2124" i="5"/>
  <c r="G2124" i="5"/>
  <c r="F2124" i="5"/>
  <c r="E2124" i="5"/>
  <c r="D2124" i="5"/>
  <c r="K2123" i="5"/>
  <c r="G2123" i="5"/>
  <c r="F2123" i="5"/>
  <c r="E2123" i="5"/>
  <c r="D2123" i="5"/>
  <c r="K2122" i="5"/>
  <c r="G2122" i="5"/>
  <c r="F2122" i="5"/>
  <c r="E2122" i="5"/>
  <c r="D2122" i="5"/>
  <c r="K2121" i="5"/>
  <c r="G2121" i="5"/>
  <c r="F2121" i="5"/>
  <c r="E2121" i="5"/>
  <c r="D2121" i="5"/>
  <c r="K2120" i="5"/>
  <c r="G2120" i="5"/>
  <c r="F2120" i="5"/>
  <c r="E2120" i="5"/>
  <c r="D2120" i="5"/>
  <c r="K2119" i="5"/>
  <c r="G2119" i="5"/>
  <c r="F2119" i="5"/>
  <c r="E2119" i="5"/>
  <c r="D2119" i="5"/>
  <c r="K2118" i="5"/>
  <c r="G2118" i="5"/>
  <c r="F2118" i="5"/>
  <c r="E2118" i="5"/>
  <c r="D2118" i="5"/>
  <c r="K2117" i="5"/>
  <c r="G2117" i="5"/>
  <c r="F2117" i="5"/>
  <c r="E2117" i="5"/>
  <c r="D2117" i="5"/>
  <c r="K2116" i="5"/>
  <c r="G2116" i="5"/>
  <c r="F2116" i="5"/>
  <c r="E2116" i="5"/>
  <c r="D2116" i="5"/>
  <c r="K2115" i="5"/>
  <c r="G2115" i="5"/>
  <c r="F2115" i="5"/>
  <c r="E2115" i="5"/>
  <c r="D2115" i="5"/>
  <c r="K2114" i="5"/>
  <c r="G2114" i="5"/>
  <c r="F2114" i="5"/>
  <c r="E2114" i="5"/>
  <c r="D2114" i="5"/>
  <c r="K2113" i="5"/>
  <c r="G2113" i="5"/>
  <c r="F2113" i="5"/>
  <c r="E2113" i="5"/>
  <c r="D2113" i="5"/>
  <c r="K2112" i="5"/>
  <c r="G2112" i="5"/>
  <c r="F2112" i="5"/>
  <c r="E2112" i="5"/>
  <c r="D2112" i="5"/>
  <c r="K2111" i="5"/>
  <c r="G2111" i="5"/>
  <c r="F2111" i="5"/>
  <c r="E2111" i="5"/>
  <c r="D2111" i="5"/>
  <c r="K2110" i="5"/>
  <c r="G2110" i="5"/>
  <c r="F2110" i="5"/>
  <c r="E2110" i="5"/>
  <c r="D2110" i="5"/>
  <c r="K2109" i="5"/>
  <c r="G2109" i="5"/>
  <c r="F2109" i="5"/>
  <c r="E2109" i="5"/>
  <c r="D2109" i="5"/>
  <c r="K2108" i="5"/>
  <c r="G2108" i="5"/>
  <c r="F2108" i="5"/>
  <c r="E2108" i="5"/>
  <c r="D2108" i="5"/>
  <c r="K2107" i="5"/>
  <c r="G2107" i="5"/>
  <c r="F2107" i="5"/>
  <c r="E2107" i="5"/>
  <c r="D2107" i="5"/>
  <c r="K2106" i="5"/>
  <c r="G2106" i="5"/>
  <c r="F2106" i="5"/>
  <c r="E2106" i="5"/>
  <c r="D2106" i="5"/>
  <c r="K2105" i="5"/>
  <c r="G2105" i="5"/>
  <c r="F2105" i="5"/>
  <c r="E2105" i="5"/>
  <c r="D2105" i="5"/>
  <c r="K2104" i="5"/>
  <c r="G2104" i="5"/>
  <c r="F2104" i="5"/>
  <c r="E2104" i="5"/>
  <c r="D2104" i="5"/>
  <c r="K2103" i="5"/>
  <c r="G2103" i="5"/>
  <c r="F2103" i="5"/>
  <c r="E2103" i="5"/>
  <c r="D2103" i="5"/>
  <c r="K2102" i="5"/>
  <c r="G2102" i="5"/>
  <c r="F2102" i="5"/>
  <c r="E2102" i="5"/>
  <c r="D2102" i="5"/>
  <c r="K2101" i="5"/>
  <c r="G2101" i="5"/>
  <c r="F2101" i="5"/>
  <c r="E2101" i="5"/>
  <c r="D2101" i="5"/>
  <c r="K2100" i="5"/>
  <c r="G2100" i="5"/>
  <c r="F2100" i="5"/>
  <c r="E2100" i="5"/>
  <c r="D2100" i="5"/>
  <c r="K2099" i="5"/>
  <c r="G2099" i="5"/>
  <c r="F2099" i="5"/>
  <c r="E2099" i="5"/>
  <c r="D2099" i="5"/>
  <c r="K2098" i="5"/>
  <c r="G2098" i="5"/>
  <c r="F2098" i="5"/>
  <c r="E2098" i="5"/>
  <c r="D2098" i="5"/>
  <c r="K2097" i="5"/>
  <c r="G2097" i="5"/>
  <c r="F2097" i="5"/>
  <c r="E2097" i="5"/>
  <c r="D2097" i="5"/>
  <c r="K2096" i="5"/>
  <c r="G2096" i="5"/>
  <c r="F2096" i="5"/>
  <c r="E2096" i="5"/>
  <c r="D2096" i="5"/>
  <c r="K2095" i="5"/>
  <c r="G2095" i="5"/>
  <c r="F2095" i="5"/>
  <c r="E2095" i="5"/>
  <c r="D2095" i="5"/>
  <c r="K2094" i="5"/>
  <c r="G2094" i="5"/>
  <c r="F2094" i="5"/>
  <c r="E2094" i="5"/>
  <c r="D2094" i="5"/>
  <c r="K2093" i="5"/>
  <c r="G2093" i="5"/>
  <c r="F2093" i="5"/>
  <c r="E2093" i="5"/>
  <c r="D2093" i="5"/>
  <c r="K2092" i="5"/>
  <c r="G2092" i="5"/>
  <c r="F2092" i="5"/>
  <c r="E2092" i="5"/>
  <c r="D2092" i="5"/>
  <c r="K2091" i="5"/>
  <c r="G2091" i="5"/>
  <c r="F2091" i="5"/>
  <c r="E2091" i="5"/>
  <c r="D2091" i="5"/>
  <c r="K2090" i="5"/>
  <c r="G2090" i="5"/>
  <c r="F2090" i="5"/>
  <c r="E2090" i="5"/>
  <c r="D2090" i="5"/>
  <c r="K2089" i="5"/>
  <c r="G2089" i="5"/>
  <c r="F2089" i="5"/>
  <c r="E2089" i="5"/>
  <c r="D2089" i="5"/>
  <c r="K2088" i="5"/>
  <c r="G2088" i="5"/>
  <c r="F2088" i="5"/>
  <c r="E2088" i="5"/>
  <c r="D2088" i="5"/>
  <c r="K2087" i="5"/>
  <c r="G2087" i="5"/>
  <c r="F2087" i="5"/>
  <c r="E2087" i="5"/>
  <c r="D2087" i="5"/>
  <c r="K2086" i="5"/>
  <c r="G2086" i="5"/>
  <c r="F2086" i="5"/>
  <c r="E2086" i="5"/>
  <c r="D2086" i="5"/>
  <c r="K2085" i="5"/>
  <c r="G2085" i="5"/>
  <c r="F2085" i="5"/>
  <c r="E2085" i="5"/>
  <c r="D2085" i="5"/>
  <c r="K2084" i="5"/>
  <c r="G2084" i="5"/>
  <c r="F2084" i="5"/>
  <c r="E2084" i="5"/>
  <c r="D2084" i="5"/>
  <c r="K2083" i="5"/>
  <c r="G2083" i="5"/>
  <c r="F2083" i="5"/>
  <c r="E2083" i="5"/>
  <c r="D2083" i="5"/>
  <c r="K2082" i="5"/>
  <c r="G2082" i="5"/>
  <c r="F2082" i="5"/>
  <c r="E2082" i="5"/>
  <c r="D2082" i="5"/>
  <c r="K2081" i="5"/>
  <c r="G2081" i="5"/>
  <c r="F2081" i="5"/>
  <c r="E2081" i="5"/>
  <c r="D2081" i="5"/>
  <c r="K2080" i="5"/>
  <c r="G2080" i="5"/>
  <c r="F2080" i="5"/>
  <c r="E2080" i="5"/>
  <c r="D2080" i="5"/>
  <c r="K2079" i="5"/>
  <c r="G2079" i="5"/>
  <c r="F2079" i="5"/>
  <c r="E2079" i="5"/>
  <c r="D2079" i="5"/>
  <c r="K2078" i="5"/>
  <c r="G2078" i="5"/>
  <c r="F2078" i="5"/>
  <c r="E2078" i="5"/>
  <c r="D2078" i="5"/>
  <c r="K2077" i="5"/>
  <c r="G2077" i="5"/>
  <c r="F2077" i="5"/>
  <c r="E2077" i="5"/>
  <c r="D2077" i="5"/>
  <c r="K2076" i="5"/>
  <c r="G2076" i="5"/>
  <c r="F2076" i="5"/>
  <c r="E2076" i="5"/>
  <c r="D2076" i="5"/>
  <c r="K2075" i="5"/>
  <c r="G2075" i="5"/>
  <c r="F2075" i="5"/>
  <c r="E2075" i="5"/>
  <c r="D2075" i="5"/>
  <c r="K2074" i="5"/>
  <c r="G2074" i="5"/>
  <c r="F2074" i="5"/>
  <c r="E2074" i="5"/>
  <c r="D2074" i="5"/>
  <c r="K2073" i="5"/>
  <c r="G2073" i="5"/>
  <c r="F2073" i="5"/>
  <c r="E2073" i="5"/>
  <c r="D2073" i="5"/>
  <c r="K2072" i="5"/>
  <c r="G2072" i="5"/>
  <c r="F2072" i="5"/>
  <c r="E2072" i="5"/>
  <c r="D2072" i="5"/>
  <c r="K2071" i="5"/>
  <c r="G2071" i="5"/>
  <c r="F2071" i="5"/>
  <c r="E2071" i="5"/>
  <c r="D2071" i="5"/>
  <c r="K2070" i="5"/>
  <c r="G2070" i="5"/>
  <c r="F2070" i="5"/>
  <c r="E2070" i="5"/>
  <c r="D2070" i="5"/>
  <c r="K2069" i="5"/>
  <c r="G2069" i="5"/>
  <c r="F2069" i="5"/>
  <c r="E2069" i="5"/>
  <c r="D2069" i="5"/>
  <c r="K2068" i="5"/>
  <c r="G2068" i="5"/>
  <c r="F2068" i="5"/>
  <c r="E2068" i="5"/>
  <c r="D2068" i="5"/>
  <c r="K2067" i="5"/>
  <c r="G2067" i="5"/>
  <c r="F2067" i="5"/>
  <c r="E2067" i="5"/>
  <c r="D2067" i="5"/>
  <c r="K2066" i="5"/>
  <c r="G2066" i="5"/>
  <c r="F2066" i="5"/>
  <c r="E2066" i="5"/>
  <c r="D2066" i="5"/>
  <c r="K2065" i="5"/>
  <c r="G2065" i="5"/>
  <c r="F2065" i="5"/>
  <c r="E2065" i="5"/>
  <c r="D2065" i="5"/>
  <c r="K2064" i="5"/>
  <c r="G2064" i="5"/>
  <c r="F2064" i="5"/>
  <c r="E2064" i="5"/>
  <c r="D2064" i="5"/>
  <c r="K2063" i="5"/>
  <c r="G2063" i="5"/>
  <c r="F2063" i="5"/>
  <c r="E2063" i="5"/>
  <c r="D2063" i="5"/>
  <c r="K2062" i="5"/>
  <c r="G2062" i="5"/>
  <c r="F2062" i="5"/>
  <c r="E2062" i="5"/>
  <c r="D2062" i="5"/>
  <c r="K2061" i="5"/>
  <c r="G2061" i="5"/>
  <c r="F2061" i="5"/>
  <c r="E2061" i="5"/>
  <c r="D2061" i="5"/>
  <c r="K2060" i="5"/>
  <c r="G2060" i="5"/>
  <c r="F2060" i="5"/>
  <c r="E2060" i="5"/>
  <c r="D2060" i="5"/>
  <c r="K2059" i="5"/>
  <c r="G2059" i="5"/>
  <c r="F2059" i="5"/>
  <c r="E2059" i="5"/>
  <c r="D2059" i="5"/>
  <c r="K2058" i="5"/>
  <c r="G2058" i="5"/>
  <c r="F2058" i="5"/>
  <c r="E2058" i="5"/>
  <c r="D2058" i="5"/>
  <c r="K2057" i="5"/>
  <c r="G2057" i="5"/>
  <c r="F2057" i="5"/>
  <c r="E2057" i="5"/>
  <c r="D2057" i="5"/>
  <c r="K2056" i="5"/>
  <c r="G2056" i="5"/>
  <c r="F2056" i="5"/>
  <c r="E2056" i="5"/>
  <c r="D2056" i="5"/>
  <c r="K2055" i="5"/>
  <c r="G2055" i="5"/>
  <c r="F2055" i="5"/>
  <c r="E2055" i="5"/>
  <c r="D2055" i="5"/>
  <c r="K2054" i="5"/>
  <c r="G2054" i="5"/>
  <c r="F2054" i="5"/>
  <c r="E2054" i="5"/>
  <c r="D2054" i="5"/>
  <c r="K2053" i="5"/>
  <c r="G2053" i="5"/>
  <c r="F2053" i="5"/>
  <c r="E2053" i="5"/>
  <c r="D2053" i="5"/>
  <c r="K2052" i="5"/>
  <c r="G2052" i="5"/>
  <c r="F2052" i="5"/>
  <c r="E2052" i="5"/>
  <c r="D2052" i="5"/>
  <c r="K2051" i="5"/>
  <c r="G2051" i="5"/>
  <c r="F2051" i="5"/>
  <c r="E2051" i="5"/>
  <c r="D2051" i="5"/>
  <c r="K2050" i="5"/>
  <c r="G2050" i="5"/>
  <c r="F2050" i="5"/>
  <c r="E2050" i="5"/>
  <c r="D2050" i="5"/>
  <c r="K2049" i="5"/>
  <c r="G2049" i="5"/>
  <c r="F2049" i="5"/>
  <c r="E2049" i="5"/>
  <c r="D2049" i="5"/>
  <c r="K2048" i="5"/>
  <c r="G2048" i="5"/>
  <c r="F2048" i="5"/>
  <c r="E2048" i="5"/>
  <c r="D2048" i="5"/>
  <c r="K2047" i="5"/>
  <c r="G2047" i="5"/>
  <c r="F2047" i="5"/>
  <c r="E2047" i="5"/>
  <c r="D2047" i="5"/>
  <c r="K2046" i="5"/>
  <c r="G2046" i="5"/>
  <c r="F2046" i="5"/>
  <c r="E2046" i="5"/>
  <c r="D2046" i="5"/>
  <c r="K2045" i="5"/>
  <c r="G2045" i="5"/>
  <c r="F2045" i="5"/>
  <c r="E2045" i="5"/>
  <c r="D2045" i="5"/>
  <c r="K2044" i="5"/>
  <c r="G2044" i="5"/>
  <c r="F2044" i="5"/>
  <c r="E2044" i="5"/>
  <c r="D2044" i="5"/>
  <c r="K2043" i="5"/>
  <c r="G2043" i="5"/>
  <c r="F2043" i="5"/>
  <c r="E2043" i="5"/>
  <c r="D2043" i="5"/>
  <c r="K2042" i="5"/>
  <c r="G2042" i="5"/>
  <c r="F2042" i="5"/>
  <c r="E2042" i="5"/>
  <c r="D2042" i="5"/>
  <c r="K2041" i="5"/>
  <c r="G2041" i="5"/>
  <c r="F2041" i="5"/>
  <c r="E2041" i="5"/>
  <c r="D2041" i="5"/>
  <c r="K2040" i="5"/>
  <c r="G2040" i="5"/>
  <c r="F2040" i="5"/>
  <c r="E2040" i="5"/>
  <c r="D2040" i="5"/>
  <c r="K2039" i="5"/>
  <c r="G2039" i="5"/>
  <c r="F2039" i="5"/>
  <c r="E2039" i="5"/>
  <c r="D2039" i="5"/>
  <c r="K2038" i="5"/>
  <c r="G2038" i="5"/>
  <c r="F2038" i="5"/>
  <c r="E2038" i="5"/>
  <c r="D2038" i="5"/>
  <c r="K2037" i="5"/>
  <c r="G2037" i="5"/>
  <c r="F2037" i="5"/>
  <c r="E2037" i="5"/>
  <c r="D2037" i="5"/>
  <c r="K2036" i="5"/>
  <c r="G2036" i="5"/>
  <c r="F2036" i="5"/>
  <c r="E2036" i="5"/>
  <c r="D2036" i="5"/>
  <c r="K2035" i="5"/>
  <c r="G2035" i="5"/>
  <c r="F2035" i="5"/>
  <c r="E2035" i="5"/>
  <c r="D2035" i="5"/>
  <c r="K2034" i="5"/>
  <c r="G2034" i="5"/>
  <c r="F2034" i="5"/>
  <c r="E2034" i="5"/>
  <c r="D2034" i="5"/>
  <c r="K2033" i="5"/>
  <c r="G2033" i="5"/>
  <c r="F2033" i="5"/>
  <c r="E2033" i="5"/>
  <c r="D2033" i="5"/>
  <c r="K2032" i="5"/>
  <c r="G2032" i="5"/>
  <c r="F2032" i="5"/>
  <c r="E2032" i="5"/>
  <c r="D2032" i="5"/>
  <c r="K2031" i="5"/>
  <c r="G2031" i="5"/>
  <c r="F2031" i="5"/>
  <c r="E2031" i="5"/>
  <c r="D2031" i="5"/>
  <c r="K2030" i="5"/>
  <c r="G2030" i="5"/>
  <c r="F2030" i="5"/>
  <c r="E2030" i="5"/>
  <c r="D2030" i="5"/>
  <c r="K2029" i="5"/>
  <c r="G2029" i="5"/>
  <c r="F2029" i="5"/>
  <c r="E2029" i="5"/>
  <c r="D2029" i="5"/>
  <c r="K2028" i="5"/>
  <c r="G2028" i="5"/>
  <c r="F2028" i="5"/>
  <c r="E2028" i="5"/>
  <c r="D2028" i="5"/>
  <c r="K2027" i="5"/>
  <c r="G2027" i="5"/>
  <c r="F2027" i="5"/>
  <c r="E2027" i="5"/>
  <c r="D2027" i="5"/>
  <c r="K2026" i="5"/>
  <c r="G2026" i="5"/>
  <c r="F2026" i="5"/>
  <c r="E2026" i="5"/>
  <c r="D2026" i="5"/>
  <c r="K2025" i="5"/>
  <c r="G2025" i="5"/>
  <c r="F2025" i="5"/>
  <c r="E2025" i="5"/>
  <c r="D2025" i="5"/>
  <c r="K2024" i="5"/>
  <c r="G2024" i="5"/>
  <c r="F2024" i="5"/>
  <c r="E2024" i="5"/>
  <c r="D2024" i="5"/>
  <c r="K2023" i="5"/>
  <c r="G2023" i="5"/>
  <c r="F2023" i="5"/>
  <c r="E2023" i="5"/>
  <c r="D2023" i="5"/>
  <c r="K2022" i="5"/>
  <c r="G2022" i="5"/>
  <c r="F2022" i="5"/>
  <c r="E2022" i="5"/>
  <c r="D2022" i="5"/>
  <c r="K2021" i="5"/>
  <c r="G2021" i="5"/>
  <c r="F2021" i="5"/>
  <c r="E2021" i="5"/>
  <c r="D2021" i="5"/>
  <c r="K2020" i="5"/>
  <c r="G2020" i="5"/>
  <c r="F2020" i="5"/>
  <c r="E2020" i="5"/>
  <c r="D2020" i="5"/>
  <c r="K2019" i="5"/>
  <c r="G2019" i="5"/>
  <c r="F2019" i="5"/>
  <c r="E2019" i="5"/>
  <c r="D2019" i="5"/>
  <c r="K2018" i="5"/>
  <c r="G2018" i="5"/>
  <c r="F2018" i="5"/>
  <c r="E2018" i="5"/>
  <c r="D2018" i="5"/>
  <c r="K2017" i="5"/>
  <c r="G2017" i="5"/>
  <c r="F2017" i="5"/>
  <c r="E2017" i="5"/>
  <c r="D2017" i="5"/>
  <c r="K2016" i="5"/>
  <c r="G2016" i="5"/>
  <c r="F2016" i="5"/>
  <c r="E2016" i="5"/>
  <c r="D2016" i="5"/>
  <c r="K2015" i="5"/>
  <c r="G2015" i="5"/>
  <c r="F2015" i="5"/>
  <c r="E2015" i="5"/>
  <c r="D2015" i="5"/>
  <c r="K2014" i="5"/>
  <c r="G2014" i="5"/>
  <c r="F2014" i="5"/>
  <c r="E2014" i="5"/>
  <c r="D2014" i="5"/>
  <c r="K2013" i="5"/>
  <c r="G2013" i="5"/>
  <c r="F2013" i="5"/>
  <c r="E2013" i="5"/>
  <c r="D2013" i="5"/>
  <c r="K2012" i="5"/>
  <c r="G2012" i="5"/>
  <c r="F2012" i="5"/>
  <c r="E2012" i="5"/>
  <c r="D2012" i="5"/>
  <c r="K2011" i="5"/>
  <c r="G2011" i="5"/>
  <c r="F2011" i="5"/>
  <c r="E2011" i="5"/>
  <c r="D2011" i="5"/>
  <c r="K2010" i="5"/>
  <c r="G2010" i="5"/>
  <c r="F2010" i="5"/>
  <c r="E2010" i="5"/>
  <c r="D2010" i="5"/>
  <c r="K2009" i="5"/>
  <c r="G2009" i="5"/>
  <c r="F2009" i="5"/>
  <c r="E2009" i="5"/>
  <c r="D2009" i="5"/>
  <c r="K2008" i="5"/>
  <c r="G2008" i="5"/>
  <c r="F2008" i="5"/>
  <c r="E2008" i="5"/>
  <c r="D2008" i="5"/>
  <c r="K2007" i="5"/>
  <c r="G2007" i="5"/>
  <c r="F2007" i="5"/>
  <c r="E2007" i="5"/>
  <c r="D2007" i="5"/>
  <c r="K2006" i="5"/>
  <c r="G2006" i="5"/>
  <c r="F2006" i="5"/>
  <c r="E2006" i="5"/>
  <c r="D2006" i="5"/>
  <c r="K2005" i="5"/>
  <c r="G2005" i="5"/>
  <c r="F2005" i="5"/>
  <c r="E2005" i="5"/>
  <c r="D2005" i="5"/>
  <c r="K2004" i="5"/>
  <c r="G2004" i="5"/>
  <c r="F2004" i="5"/>
  <c r="E2004" i="5"/>
  <c r="D2004" i="5"/>
  <c r="K2003" i="5"/>
  <c r="G2003" i="5"/>
  <c r="F2003" i="5"/>
  <c r="E2003" i="5"/>
  <c r="D2003" i="5"/>
  <c r="K2002" i="5"/>
  <c r="G2002" i="5"/>
  <c r="F2002" i="5"/>
  <c r="E2002" i="5"/>
  <c r="D2002" i="5"/>
  <c r="K2001" i="5"/>
  <c r="G2001" i="5"/>
  <c r="F2001" i="5"/>
  <c r="E2001" i="5"/>
  <c r="D2001" i="5"/>
  <c r="K2000" i="5"/>
  <c r="G2000" i="5"/>
  <c r="F2000" i="5"/>
  <c r="E2000" i="5"/>
  <c r="D2000" i="5"/>
  <c r="K1999" i="5"/>
  <c r="G1999" i="5"/>
  <c r="F1999" i="5"/>
  <c r="E1999" i="5"/>
  <c r="D1999" i="5"/>
  <c r="K1998" i="5"/>
  <c r="G1998" i="5"/>
  <c r="F1998" i="5"/>
  <c r="E1998" i="5"/>
  <c r="D1998" i="5"/>
  <c r="K1997" i="5"/>
  <c r="G1997" i="5"/>
  <c r="F1997" i="5"/>
  <c r="E1997" i="5"/>
  <c r="D1997" i="5"/>
  <c r="K1996" i="5"/>
  <c r="G1996" i="5"/>
  <c r="F1996" i="5"/>
  <c r="E1996" i="5"/>
  <c r="D1996" i="5"/>
  <c r="K1995" i="5"/>
  <c r="G1995" i="5"/>
  <c r="F1995" i="5"/>
  <c r="E1995" i="5"/>
  <c r="D1995" i="5"/>
  <c r="K1994" i="5"/>
  <c r="G1994" i="5"/>
  <c r="F1994" i="5"/>
  <c r="E1994" i="5"/>
  <c r="D1994" i="5"/>
  <c r="K1993" i="5"/>
  <c r="G1993" i="5"/>
  <c r="F1993" i="5"/>
  <c r="E1993" i="5"/>
  <c r="D1993" i="5"/>
  <c r="K1992" i="5"/>
  <c r="G1992" i="5"/>
  <c r="F1992" i="5"/>
  <c r="E1992" i="5"/>
  <c r="D1992" i="5"/>
  <c r="K1991" i="5"/>
  <c r="G1991" i="5"/>
  <c r="F1991" i="5"/>
  <c r="E1991" i="5"/>
  <c r="D1991" i="5"/>
  <c r="K1990" i="5"/>
  <c r="G1990" i="5"/>
  <c r="F1990" i="5"/>
  <c r="E1990" i="5"/>
  <c r="D1990" i="5"/>
  <c r="K1989" i="5"/>
  <c r="G1989" i="5"/>
  <c r="F1989" i="5"/>
  <c r="E1989" i="5"/>
  <c r="D1989" i="5"/>
  <c r="K1988" i="5"/>
  <c r="G1988" i="5"/>
  <c r="F1988" i="5"/>
  <c r="E1988" i="5"/>
  <c r="D1988" i="5"/>
  <c r="K1987" i="5"/>
  <c r="G1987" i="5"/>
  <c r="F1987" i="5"/>
  <c r="E1987" i="5"/>
  <c r="D1987" i="5"/>
  <c r="K1986" i="5"/>
  <c r="G1986" i="5"/>
  <c r="F1986" i="5"/>
  <c r="E1986" i="5"/>
  <c r="D1986" i="5"/>
  <c r="K1985" i="5"/>
  <c r="G1985" i="5"/>
  <c r="F1985" i="5"/>
  <c r="E1985" i="5"/>
  <c r="D1985" i="5"/>
  <c r="K1984" i="5"/>
  <c r="G1984" i="5"/>
  <c r="F1984" i="5"/>
  <c r="E1984" i="5"/>
  <c r="D1984" i="5"/>
  <c r="K1983" i="5"/>
  <c r="G1983" i="5"/>
  <c r="F1983" i="5"/>
  <c r="E1983" i="5"/>
  <c r="D1983" i="5"/>
  <c r="K1982" i="5"/>
  <c r="G1982" i="5"/>
  <c r="F1982" i="5"/>
  <c r="E1982" i="5"/>
  <c r="D1982" i="5"/>
  <c r="K1981" i="5"/>
  <c r="G1981" i="5"/>
  <c r="F1981" i="5"/>
  <c r="E1981" i="5"/>
  <c r="D1981" i="5"/>
  <c r="K1980" i="5"/>
  <c r="G1980" i="5"/>
  <c r="F1980" i="5"/>
  <c r="E1980" i="5"/>
  <c r="D1980" i="5"/>
  <c r="K1979" i="5"/>
  <c r="G1979" i="5"/>
  <c r="F1979" i="5"/>
  <c r="E1979" i="5"/>
  <c r="D1979" i="5"/>
  <c r="K1978" i="5"/>
  <c r="G1978" i="5"/>
  <c r="F1978" i="5"/>
  <c r="E1978" i="5"/>
  <c r="D1978" i="5"/>
  <c r="K1977" i="5"/>
  <c r="G1977" i="5"/>
  <c r="F1977" i="5"/>
  <c r="E1977" i="5"/>
  <c r="D1977" i="5"/>
  <c r="K1976" i="5"/>
  <c r="G1976" i="5"/>
  <c r="F1976" i="5"/>
  <c r="E1976" i="5"/>
  <c r="D1976" i="5"/>
  <c r="K1975" i="5"/>
  <c r="G1975" i="5"/>
  <c r="F1975" i="5"/>
  <c r="E1975" i="5"/>
  <c r="D1975" i="5"/>
  <c r="K1974" i="5"/>
  <c r="G1974" i="5"/>
  <c r="F1974" i="5"/>
  <c r="E1974" i="5"/>
  <c r="D1974" i="5"/>
  <c r="K1973" i="5"/>
  <c r="G1973" i="5"/>
  <c r="F1973" i="5"/>
  <c r="E1973" i="5"/>
  <c r="D1973" i="5"/>
  <c r="K1972" i="5"/>
  <c r="G1972" i="5"/>
  <c r="F1972" i="5"/>
  <c r="E1972" i="5"/>
  <c r="D1972" i="5"/>
  <c r="K1971" i="5"/>
  <c r="G1971" i="5"/>
  <c r="F1971" i="5"/>
  <c r="E1971" i="5"/>
  <c r="D1971" i="5"/>
  <c r="K1970" i="5"/>
  <c r="G1970" i="5"/>
  <c r="F1970" i="5"/>
  <c r="E1970" i="5"/>
  <c r="D1970" i="5"/>
  <c r="K1969" i="5"/>
  <c r="G1969" i="5"/>
  <c r="F1969" i="5"/>
  <c r="E1969" i="5"/>
  <c r="D1969" i="5"/>
  <c r="K1968" i="5"/>
  <c r="G1968" i="5"/>
  <c r="F1968" i="5"/>
  <c r="E1968" i="5"/>
  <c r="D1968" i="5"/>
  <c r="K1967" i="5"/>
  <c r="G1967" i="5"/>
  <c r="F1967" i="5"/>
  <c r="E1967" i="5"/>
  <c r="D1967" i="5"/>
  <c r="K1966" i="5"/>
  <c r="G1966" i="5"/>
  <c r="F1966" i="5"/>
  <c r="E1966" i="5"/>
  <c r="D1966" i="5"/>
  <c r="K1965" i="5"/>
  <c r="G1965" i="5"/>
  <c r="F1965" i="5"/>
  <c r="E1965" i="5"/>
  <c r="D1965" i="5"/>
  <c r="K1964" i="5"/>
  <c r="G1964" i="5"/>
  <c r="F1964" i="5"/>
  <c r="E1964" i="5"/>
  <c r="D1964" i="5"/>
  <c r="K1963" i="5"/>
  <c r="G1963" i="5"/>
  <c r="F1963" i="5"/>
  <c r="E1963" i="5"/>
  <c r="D1963" i="5"/>
  <c r="K1962" i="5"/>
  <c r="G1962" i="5"/>
  <c r="F1962" i="5"/>
  <c r="E1962" i="5"/>
  <c r="D1962" i="5"/>
  <c r="K1961" i="5"/>
  <c r="G1961" i="5"/>
  <c r="F1961" i="5"/>
  <c r="E1961" i="5"/>
  <c r="D1961" i="5"/>
  <c r="K1960" i="5"/>
  <c r="G1960" i="5"/>
  <c r="F1960" i="5"/>
  <c r="E1960" i="5"/>
  <c r="D1960" i="5"/>
  <c r="K1959" i="5"/>
  <c r="G1959" i="5"/>
  <c r="F1959" i="5"/>
  <c r="E1959" i="5"/>
  <c r="D1959" i="5"/>
  <c r="K1958" i="5"/>
  <c r="G1958" i="5"/>
  <c r="F1958" i="5"/>
  <c r="E1958" i="5"/>
  <c r="D1958" i="5"/>
  <c r="K1957" i="5"/>
  <c r="G1957" i="5"/>
  <c r="F1957" i="5"/>
  <c r="E1957" i="5"/>
  <c r="D1957" i="5"/>
  <c r="K1956" i="5"/>
  <c r="G1956" i="5"/>
  <c r="F1956" i="5"/>
  <c r="E1956" i="5"/>
  <c r="D1956" i="5"/>
  <c r="K1955" i="5"/>
  <c r="G1955" i="5"/>
  <c r="F1955" i="5"/>
  <c r="E1955" i="5"/>
  <c r="D1955" i="5"/>
  <c r="K1954" i="5"/>
  <c r="G1954" i="5"/>
  <c r="F1954" i="5"/>
  <c r="E1954" i="5"/>
  <c r="D1954" i="5"/>
  <c r="K1953" i="5"/>
  <c r="G1953" i="5"/>
  <c r="F1953" i="5"/>
  <c r="E1953" i="5"/>
  <c r="D1953" i="5"/>
  <c r="K1952" i="5"/>
  <c r="G1952" i="5"/>
  <c r="F1952" i="5"/>
  <c r="E1952" i="5"/>
  <c r="D1952" i="5"/>
  <c r="K1951" i="5"/>
  <c r="G1951" i="5"/>
  <c r="F1951" i="5"/>
  <c r="E1951" i="5"/>
  <c r="D1951" i="5"/>
  <c r="K1950" i="5"/>
  <c r="G1950" i="5"/>
  <c r="F1950" i="5"/>
  <c r="E1950" i="5"/>
  <c r="D1950" i="5"/>
  <c r="K1949" i="5"/>
  <c r="G1949" i="5"/>
  <c r="F1949" i="5"/>
  <c r="E1949" i="5"/>
  <c r="D1949" i="5"/>
  <c r="K1948" i="5"/>
  <c r="G1948" i="5"/>
  <c r="F1948" i="5"/>
  <c r="E1948" i="5"/>
  <c r="D1948" i="5"/>
  <c r="K1947" i="5"/>
  <c r="G1947" i="5"/>
  <c r="F1947" i="5"/>
  <c r="E1947" i="5"/>
  <c r="D1947" i="5"/>
  <c r="K1946" i="5"/>
  <c r="G1946" i="5"/>
  <c r="F1946" i="5"/>
  <c r="E1946" i="5"/>
  <c r="D1946" i="5"/>
  <c r="K1945" i="5"/>
  <c r="G1945" i="5"/>
  <c r="F1945" i="5"/>
  <c r="E1945" i="5"/>
  <c r="D1945" i="5"/>
  <c r="K1944" i="5"/>
  <c r="G1944" i="5"/>
  <c r="F1944" i="5"/>
  <c r="E1944" i="5"/>
  <c r="D1944" i="5"/>
  <c r="K1943" i="5"/>
  <c r="G1943" i="5"/>
  <c r="F1943" i="5"/>
  <c r="E1943" i="5"/>
  <c r="D1943" i="5"/>
  <c r="K1942" i="5"/>
  <c r="G1942" i="5"/>
  <c r="F1942" i="5"/>
  <c r="E1942" i="5"/>
  <c r="D1942" i="5"/>
  <c r="K1941" i="5"/>
  <c r="G1941" i="5"/>
  <c r="F1941" i="5"/>
  <c r="E1941" i="5"/>
  <c r="D1941" i="5"/>
  <c r="K1940" i="5"/>
  <c r="G1940" i="5"/>
  <c r="F1940" i="5"/>
  <c r="E1940" i="5"/>
  <c r="D1940" i="5"/>
  <c r="K1939" i="5"/>
  <c r="G1939" i="5"/>
  <c r="F1939" i="5"/>
  <c r="E1939" i="5"/>
  <c r="D1939" i="5"/>
  <c r="K1938" i="5"/>
  <c r="G1938" i="5"/>
  <c r="F1938" i="5"/>
  <c r="E1938" i="5"/>
  <c r="D1938" i="5"/>
  <c r="K1937" i="5"/>
  <c r="G1937" i="5"/>
  <c r="F1937" i="5"/>
  <c r="E1937" i="5"/>
  <c r="D1937" i="5"/>
  <c r="K1936" i="5"/>
  <c r="G1936" i="5"/>
  <c r="F1936" i="5"/>
  <c r="E1936" i="5"/>
  <c r="D1936" i="5"/>
  <c r="K1935" i="5"/>
  <c r="G1935" i="5"/>
  <c r="F1935" i="5"/>
  <c r="E1935" i="5"/>
  <c r="D1935" i="5"/>
  <c r="K1934" i="5"/>
  <c r="G1934" i="5"/>
  <c r="F1934" i="5"/>
  <c r="E1934" i="5"/>
  <c r="D1934" i="5"/>
  <c r="K1933" i="5"/>
  <c r="G1933" i="5"/>
  <c r="F1933" i="5"/>
  <c r="E1933" i="5"/>
  <c r="D1933" i="5"/>
  <c r="K1932" i="5"/>
  <c r="G1932" i="5"/>
  <c r="F1932" i="5"/>
  <c r="E1932" i="5"/>
  <c r="D1932" i="5"/>
  <c r="K1931" i="5"/>
  <c r="G1931" i="5"/>
  <c r="F1931" i="5"/>
  <c r="E1931" i="5"/>
  <c r="D1931" i="5"/>
  <c r="K1930" i="5"/>
  <c r="G1930" i="5"/>
  <c r="F1930" i="5"/>
  <c r="E1930" i="5"/>
  <c r="D1930" i="5"/>
  <c r="K1929" i="5"/>
  <c r="G1929" i="5"/>
  <c r="F1929" i="5"/>
  <c r="E1929" i="5"/>
  <c r="D1929" i="5"/>
  <c r="K1928" i="5"/>
  <c r="G1928" i="5"/>
  <c r="F1928" i="5"/>
  <c r="E1928" i="5"/>
  <c r="D1928" i="5"/>
  <c r="K1927" i="5"/>
  <c r="G1927" i="5"/>
  <c r="F1927" i="5"/>
  <c r="E1927" i="5"/>
  <c r="D1927" i="5"/>
  <c r="K1926" i="5"/>
  <c r="G1926" i="5"/>
  <c r="F1926" i="5"/>
  <c r="E1926" i="5"/>
  <c r="D1926" i="5"/>
  <c r="K1925" i="5"/>
  <c r="G1925" i="5"/>
  <c r="F1925" i="5"/>
  <c r="E1925" i="5"/>
  <c r="D1925" i="5"/>
  <c r="K1924" i="5"/>
  <c r="G1924" i="5"/>
  <c r="F1924" i="5"/>
  <c r="E1924" i="5"/>
  <c r="D1924" i="5"/>
  <c r="K1923" i="5"/>
  <c r="G1923" i="5"/>
  <c r="F1923" i="5"/>
  <c r="E1923" i="5"/>
  <c r="D1923" i="5"/>
  <c r="K1922" i="5"/>
  <c r="G1922" i="5"/>
  <c r="F1922" i="5"/>
  <c r="E1922" i="5"/>
  <c r="D1922" i="5"/>
  <c r="K1921" i="5"/>
  <c r="G1921" i="5"/>
  <c r="F1921" i="5"/>
  <c r="E1921" i="5"/>
  <c r="D1921" i="5"/>
  <c r="K1920" i="5"/>
  <c r="G1920" i="5"/>
  <c r="F1920" i="5"/>
  <c r="E1920" i="5"/>
  <c r="D1920" i="5"/>
  <c r="K1919" i="5"/>
  <c r="G1919" i="5"/>
  <c r="F1919" i="5"/>
  <c r="E1919" i="5"/>
  <c r="D1919" i="5"/>
  <c r="K1918" i="5"/>
  <c r="G1918" i="5"/>
  <c r="F1918" i="5"/>
  <c r="E1918" i="5"/>
  <c r="D1918" i="5"/>
  <c r="K1917" i="5"/>
  <c r="G1917" i="5"/>
  <c r="F1917" i="5"/>
  <c r="E1917" i="5"/>
  <c r="D1917" i="5"/>
  <c r="K1916" i="5"/>
  <c r="G1916" i="5"/>
  <c r="F1916" i="5"/>
  <c r="E1916" i="5"/>
  <c r="D1916" i="5"/>
  <c r="K1915" i="5"/>
  <c r="G1915" i="5"/>
  <c r="F1915" i="5"/>
  <c r="E1915" i="5"/>
  <c r="D1915" i="5"/>
  <c r="K1914" i="5"/>
  <c r="G1914" i="5"/>
  <c r="F1914" i="5"/>
  <c r="E1914" i="5"/>
  <c r="D1914" i="5"/>
  <c r="K1913" i="5"/>
  <c r="G1913" i="5"/>
  <c r="F1913" i="5"/>
  <c r="E1913" i="5"/>
  <c r="D1913" i="5"/>
  <c r="K1912" i="5"/>
  <c r="G1912" i="5"/>
  <c r="F1912" i="5"/>
  <c r="E1912" i="5"/>
  <c r="D1912" i="5"/>
  <c r="K1911" i="5"/>
  <c r="G1911" i="5"/>
  <c r="F1911" i="5"/>
  <c r="E1911" i="5"/>
  <c r="D1911" i="5"/>
  <c r="K1910" i="5"/>
  <c r="G1910" i="5"/>
  <c r="F1910" i="5"/>
  <c r="E1910" i="5"/>
  <c r="D1910" i="5"/>
  <c r="K1909" i="5"/>
  <c r="G1909" i="5"/>
  <c r="F1909" i="5"/>
  <c r="E1909" i="5"/>
  <c r="D1909" i="5"/>
  <c r="K1908" i="5"/>
  <c r="G1908" i="5"/>
  <c r="F1908" i="5"/>
  <c r="E1908" i="5"/>
  <c r="D1908" i="5"/>
  <c r="K1907" i="5"/>
  <c r="G1907" i="5"/>
  <c r="F1907" i="5"/>
  <c r="E1907" i="5"/>
  <c r="D1907" i="5"/>
  <c r="K1906" i="5"/>
  <c r="G1906" i="5"/>
  <c r="F1906" i="5"/>
  <c r="E1906" i="5"/>
  <c r="D1906" i="5"/>
  <c r="K1905" i="5"/>
  <c r="G1905" i="5"/>
  <c r="F1905" i="5"/>
  <c r="E1905" i="5"/>
  <c r="D1905" i="5"/>
  <c r="K1904" i="5"/>
  <c r="G1904" i="5"/>
  <c r="F1904" i="5"/>
  <c r="E1904" i="5"/>
  <c r="D1904" i="5"/>
  <c r="K1903" i="5"/>
  <c r="G1903" i="5"/>
  <c r="F1903" i="5"/>
  <c r="E1903" i="5"/>
  <c r="D1903" i="5"/>
  <c r="K1902" i="5"/>
  <c r="G1902" i="5"/>
  <c r="F1902" i="5"/>
  <c r="E1902" i="5"/>
  <c r="D1902" i="5"/>
  <c r="K1901" i="5"/>
  <c r="G1901" i="5"/>
  <c r="F1901" i="5"/>
  <c r="E1901" i="5"/>
  <c r="D1901" i="5"/>
  <c r="K1900" i="5"/>
  <c r="G1900" i="5"/>
  <c r="F1900" i="5"/>
  <c r="E1900" i="5"/>
  <c r="D1900" i="5"/>
  <c r="K1899" i="5"/>
  <c r="G1899" i="5"/>
  <c r="F1899" i="5"/>
  <c r="E1899" i="5"/>
  <c r="D1899" i="5"/>
  <c r="K1898" i="5"/>
  <c r="G1898" i="5"/>
  <c r="F1898" i="5"/>
  <c r="E1898" i="5"/>
  <c r="D1898" i="5"/>
  <c r="K1897" i="5"/>
  <c r="G1897" i="5"/>
  <c r="F1897" i="5"/>
  <c r="E1897" i="5"/>
  <c r="D1897" i="5"/>
  <c r="K1896" i="5"/>
  <c r="G1896" i="5"/>
  <c r="F1896" i="5"/>
  <c r="E1896" i="5"/>
  <c r="D1896" i="5"/>
  <c r="K1895" i="5"/>
  <c r="G1895" i="5"/>
  <c r="F1895" i="5"/>
  <c r="E1895" i="5"/>
  <c r="D1895" i="5"/>
  <c r="K1894" i="5"/>
  <c r="G1894" i="5"/>
  <c r="F1894" i="5"/>
  <c r="E1894" i="5"/>
  <c r="D1894" i="5"/>
  <c r="K1893" i="5"/>
  <c r="G1893" i="5"/>
  <c r="F1893" i="5"/>
  <c r="E1893" i="5"/>
  <c r="D1893" i="5"/>
  <c r="K1892" i="5"/>
  <c r="G1892" i="5"/>
  <c r="F1892" i="5"/>
  <c r="E1892" i="5"/>
  <c r="D1892" i="5"/>
  <c r="K1891" i="5"/>
  <c r="G1891" i="5"/>
  <c r="F1891" i="5"/>
  <c r="E1891" i="5"/>
  <c r="D1891" i="5"/>
  <c r="K1890" i="5"/>
  <c r="G1890" i="5"/>
  <c r="F1890" i="5"/>
  <c r="E1890" i="5"/>
  <c r="D1890" i="5"/>
  <c r="K1889" i="5"/>
  <c r="G1889" i="5"/>
  <c r="F1889" i="5"/>
  <c r="E1889" i="5"/>
  <c r="D1889" i="5"/>
  <c r="K1888" i="5"/>
  <c r="G1888" i="5"/>
  <c r="F1888" i="5"/>
  <c r="E1888" i="5"/>
  <c r="D1888" i="5"/>
  <c r="K1887" i="5"/>
  <c r="G1887" i="5"/>
  <c r="F1887" i="5"/>
  <c r="E1887" i="5"/>
  <c r="D1887" i="5"/>
  <c r="K1886" i="5"/>
  <c r="G1886" i="5"/>
  <c r="F1886" i="5"/>
  <c r="E1886" i="5"/>
  <c r="D1886" i="5"/>
  <c r="K1885" i="5"/>
  <c r="G1885" i="5"/>
  <c r="F1885" i="5"/>
  <c r="E1885" i="5"/>
  <c r="D1885" i="5"/>
  <c r="K1884" i="5"/>
  <c r="G1884" i="5"/>
  <c r="F1884" i="5"/>
  <c r="E1884" i="5"/>
  <c r="D1884" i="5"/>
  <c r="K1883" i="5"/>
  <c r="G1883" i="5"/>
  <c r="F1883" i="5"/>
  <c r="E1883" i="5"/>
  <c r="D1883" i="5"/>
  <c r="K1882" i="5"/>
  <c r="G1882" i="5"/>
  <c r="F1882" i="5"/>
  <c r="E1882" i="5"/>
  <c r="D1882" i="5"/>
  <c r="K1881" i="5"/>
  <c r="G1881" i="5"/>
  <c r="F1881" i="5"/>
  <c r="E1881" i="5"/>
  <c r="D1881" i="5"/>
  <c r="K1880" i="5"/>
  <c r="G1880" i="5"/>
  <c r="F1880" i="5"/>
  <c r="E1880" i="5"/>
  <c r="D1880" i="5"/>
  <c r="K1879" i="5"/>
  <c r="G1879" i="5"/>
  <c r="F1879" i="5"/>
  <c r="E1879" i="5"/>
  <c r="D1879" i="5"/>
  <c r="K1878" i="5"/>
  <c r="G1878" i="5"/>
  <c r="F1878" i="5"/>
  <c r="E1878" i="5"/>
  <c r="D1878" i="5"/>
  <c r="K1877" i="5"/>
  <c r="G1877" i="5"/>
  <c r="F1877" i="5"/>
  <c r="E1877" i="5"/>
  <c r="D1877" i="5"/>
  <c r="K1876" i="5"/>
  <c r="G1876" i="5"/>
  <c r="F1876" i="5"/>
  <c r="E1876" i="5"/>
  <c r="D1876" i="5"/>
  <c r="K1875" i="5"/>
  <c r="G1875" i="5"/>
  <c r="F1875" i="5"/>
  <c r="E1875" i="5"/>
  <c r="D1875" i="5"/>
  <c r="K1874" i="5"/>
  <c r="G1874" i="5"/>
  <c r="F1874" i="5"/>
  <c r="E1874" i="5"/>
  <c r="D1874" i="5"/>
  <c r="K1873" i="5"/>
  <c r="G1873" i="5"/>
  <c r="F1873" i="5"/>
  <c r="E1873" i="5"/>
  <c r="D1873" i="5"/>
  <c r="K1872" i="5"/>
  <c r="G1872" i="5"/>
  <c r="F1872" i="5"/>
  <c r="E1872" i="5"/>
  <c r="D1872" i="5"/>
  <c r="K1871" i="5"/>
  <c r="G1871" i="5"/>
  <c r="F1871" i="5"/>
  <c r="E1871" i="5"/>
  <c r="D1871" i="5"/>
  <c r="K1870" i="5"/>
  <c r="G1870" i="5"/>
  <c r="F1870" i="5"/>
  <c r="E1870" i="5"/>
  <c r="D1870" i="5"/>
  <c r="K1869" i="5"/>
  <c r="G1869" i="5"/>
  <c r="F1869" i="5"/>
  <c r="E1869" i="5"/>
  <c r="D1869" i="5"/>
  <c r="K1868" i="5"/>
  <c r="G1868" i="5"/>
  <c r="F1868" i="5"/>
  <c r="E1868" i="5"/>
  <c r="D1868" i="5"/>
  <c r="K1867" i="5"/>
  <c r="G1867" i="5"/>
  <c r="F1867" i="5"/>
  <c r="E1867" i="5"/>
  <c r="D1867" i="5"/>
  <c r="K1866" i="5"/>
  <c r="G1866" i="5"/>
  <c r="F1866" i="5"/>
  <c r="E1866" i="5"/>
  <c r="D1866" i="5"/>
  <c r="K1865" i="5"/>
  <c r="G1865" i="5"/>
  <c r="F1865" i="5"/>
  <c r="E1865" i="5"/>
  <c r="D1865" i="5"/>
  <c r="K1864" i="5"/>
  <c r="G1864" i="5"/>
  <c r="F1864" i="5"/>
  <c r="E1864" i="5"/>
  <c r="D1864" i="5"/>
  <c r="K1863" i="5"/>
  <c r="G1863" i="5"/>
  <c r="F1863" i="5"/>
  <c r="E1863" i="5"/>
  <c r="D1863" i="5"/>
  <c r="K1862" i="5"/>
  <c r="G1862" i="5"/>
  <c r="F1862" i="5"/>
  <c r="E1862" i="5"/>
  <c r="D1862" i="5"/>
  <c r="K1861" i="5"/>
  <c r="G1861" i="5"/>
  <c r="F1861" i="5"/>
  <c r="E1861" i="5"/>
  <c r="D1861" i="5"/>
  <c r="K1860" i="5"/>
  <c r="G1860" i="5"/>
  <c r="F1860" i="5"/>
  <c r="E1860" i="5"/>
  <c r="D1860" i="5"/>
  <c r="K1859" i="5"/>
  <c r="G1859" i="5"/>
  <c r="F1859" i="5"/>
  <c r="E1859" i="5"/>
  <c r="D1859" i="5"/>
  <c r="K1858" i="5"/>
  <c r="G1858" i="5"/>
  <c r="F1858" i="5"/>
  <c r="E1858" i="5"/>
  <c r="D1858" i="5"/>
  <c r="K1857" i="5"/>
  <c r="G1857" i="5"/>
  <c r="F1857" i="5"/>
  <c r="E1857" i="5"/>
  <c r="D1857" i="5"/>
  <c r="K1856" i="5"/>
  <c r="G1856" i="5"/>
  <c r="F1856" i="5"/>
  <c r="E1856" i="5"/>
  <c r="D1856" i="5"/>
  <c r="K1855" i="5"/>
  <c r="G1855" i="5"/>
  <c r="F1855" i="5"/>
  <c r="E1855" i="5"/>
  <c r="D1855" i="5"/>
  <c r="K1854" i="5"/>
  <c r="G1854" i="5"/>
  <c r="F1854" i="5"/>
  <c r="E1854" i="5"/>
  <c r="D1854" i="5"/>
  <c r="K1853" i="5"/>
  <c r="G1853" i="5"/>
  <c r="F1853" i="5"/>
  <c r="E1853" i="5"/>
  <c r="D1853" i="5"/>
  <c r="K1852" i="5"/>
  <c r="G1852" i="5"/>
  <c r="F1852" i="5"/>
  <c r="E1852" i="5"/>
  <c r="D1852" i="5"/>
  <c r="K1851" i="5"/>
  <c r="G1851" i="5"/>
  <c r="F1851" i="5"/>
  <c r="E1851" i="5"/>
  <c r="D1851" i="5"/>
  <c r="K1850" i="5"/>
  <c r="G1850" i="5"/>
  <c r="F1850" i="5"/>
  <c r="E1850" i="5"/>
  <c r="D1850" i="5"/>
  <c r="K1849" i="5"/>
  <c r="G1849" i="5"/>
  <c r="F1849" i="5"/>
  <c r="E1849" i="5"/>
  <c r="D1849" i="5"/>
  <c r="K1848" i="5"/>
  <c r="G1848" i="5"/>
  <c r="F1848" i="5"/>
  <c r="E1848" i="5"/>
  <c r="D1848" i="5"/>
  <c r="K1847" i="5"/>
  <c r="G1847" i="5"/>
  <c r="F1847" i="5"/>
  <c r="E1847" i="5"/>
  <c r="D1847" i="5"/>
  <c r="K1846" i="5"/>
  <c r="G1846" i="5"/>
  <c r="F1846" i="5"/>
  <c r="E1846" i="5"/>
  <c r="D1846" i="5"/>
  <c r="K1845" i="5"/>
  <c r="G1845" i="5"/>
  <c r="F1845" i="5"/>
  <c r="E1845" i="5"/>
  <c r="D1845" i="5"/>
  <c r="K1844" i="5"/>
  <c r="G1844" i="5"/>
  <c r="F1844" i="5"/>
  <c r="E1844" i="5"/>
  <c r="D1844" i="5"/>
  <c r="K1843" i="5"/>
  <c r="G1843" i="5"/>
  <c r="F1843" i="5"/>
  <c r="E1843" i="5"/>
  <c r="D1843" i="5"/>
  <c r="K1842" i="5"/>
  <c r="G1842" i="5"/>
  <c r="F1842" i="5"/>
  <c r="E1842" i="5"/>
  <c r="D1842" i="5"/>
  <c r="K1841" i="5"/>
  <c r="G1841" i="5"/>
  <c r="F1841" i="5"/>
  <c r="E1841" i="5"/>
  <c r="D1841" i="5"/>
  <c r="K1840" i="5"/>
  <c r="G1840" i="5"/>
  <c r="F1840" i="5"/>
  <c r="E1840" i="5"/>
  <c r="D1840" i="5"/>
  <c r="K1839" i="5"/>
  <c r="G1839" i="5"/>
  <c r="F1839" i="5"/>
  <c r="E1839" i="5"/>
  <c r="D1839" i="5"/>
  <c r="K1838" i="5"/>
  <c r="G1838" i="5"/>
  <c r="F1838" i="5"/>
  <c r="E1838" i="5"/>
  <c r="D1838" i="5"/>
  <c r="K1837" i="5"/>
  <c r="G1837" i="5"/>
  <c r="F1837" i="5"/>
  <c r="E1837" i="5"/>
  <c r="D1837" i="5"/>
  <c r="K1836" i="5"/>
  <c r="G1836" i="5"/>
  <c r="F1836" i="5"/>
  <c r="E1836" i="5"/>
  <c r="D1836" i="5"/>
  <c r="K1835" i="5"/>
  <c r="G1835" i="5"/>
  <c r="F1835" i="5"/>
  <c r="E1835" i="5"/>
  <c r="D1835" i="5"/>
  <c r="K1834" i="5"/>
  <c r="G1834" i="5"/>
  <c r="F1834" i="5"/>
  <c r="E1834" i="5"/>
  <c r="D1834" i="5"/>
  <c r="K1833" i="5"/>
  <c r="G1833" i="5"/>
  <c r="F1833" i="5"/>
  <c r="E1833" i="5"/>
  <c r="D1833" i="5"/>
  <c r="K1832" i="5"/>
  <c r="G1832" i="5"/>
  <c r="F1832" i="5"/>
  <c r="E1832" i="5"/>
  <c r="D1832" i="5"/>
  <c r="K1831" i="5"/>
  <c r="G1831" i="5"/>
  <c r="F1831" i="5"/>
  <c r="E1831" i="5"/>
  <c r="D1831" i="5"/>
  <c r="K1830" i="5"/>
  <c r="G1830" i="5"/>
  <c r="F1830" i="5"/>
  <c r="E1830" i="5"/>
  <c r="D1830" i="5"/>
  <c r="K1829" i="5"/>
  <c r="G1829" i="5"/>
  <c r="F1829" i="5"/>
  <c r="E1829" i="5"/>
  <c r="D1829" i="5"/>
  <c r="K1828" i="5"/>
  <c r="G1828" i="5"/>
  <c r="F1828" i="5"/>
  <c r="E1828" i="5"/>
  <c r="D1828" i="5"/>
  <c r="K1827" i="5"/>
  <c r="G1827" i="5"/>
  <c r="F1827" i="5"/>
  <c r="E1827" i="5"/>
  <c r="D1827" i="5"/>
  <c r="K1826" i="5"/>
  <c r="G1826" i="5"/>
  <c r="F1826" i="5"/>
  <c r="E1826" i="5"/>
  <c r="D1826" i="5"/>
  <c r="K1825" i="5"/>
  <c r="G1825" i="5"/>
  <c r="F1825" i="5"/>
  <c r="E1825" i="5"/>
  <c r="D1825" i="5"/>
  <c r="K1824" i="5"/>
  <c r="G1824" i="5"/>
  <c r="F1824" i="5"/>
  <c r="E1824" i="5"/>
  <c r="D1824" i="5"/>
  <c r="K1823" i="5"/>
  <c r="G1823" i="5"/>
  <c r="F1823" i="5"/>
  <c r="E1823" i="5"/>
  <c r="D1823" i="5"/>
  <c r="K1822" i="5"/>
  <c r="G1822" i="5"/>
  <c r="F1822" i="5"/>
  <c r="E1822" i="5"/>
  <c r="D1822" i="5"/>
  <c r="K1821" i="5"/>
  <c r="G1821" i="5"/>
  <c r="F1821" i="5"/>
  <c r="E1821" i="5"/>
  <c r="D1821" i="5"/>
  <c r="K1820" i="5"/>
  <c r="G1820" i="5"/>
  <c r="F1820" i="5"/>
  <c r="E1820" i="5"/>
  <c r="D1820" i="5"/>
  <c r="K1819" i="5"/>
  <c r="G1819" i="5"/>
  <c r="F1819" i="5"/>
  <c r="E1819" i="5"/>
  <c r="D1819" i="5"/>
  <c r="K1818" i="5"/>
  <c r="G1818" i="5"/>
  <c r="F1818" i="5"/>
  <c r="E1818" i="5"/>
  <c r="D1818" i="5"/>
  <c r="K1817" i="5"/>
  <c r="G1817" i="5"/>
  <c r="F1817" i="5"/>
  <c r="E1817" i="5"/>
  <c r="D1817" i="5"/>
  <c r="K1816" i="5"/>
  <c r="G1816" i="5"/>
  <c r="F1816" i="5"/>
  <c r="E1816" i="5"/>
  <c r="D1816" i="5"/>
  <c r="K1815" i="5"/>
  <c r="G1815" i="5"/>
  <c r="F1815" i="5"/>
  <c r="E1815" i="5"/>
  <c r="D1815" i="5"/>
  <c r="K1814" i="5"/>
  <c r="G1814" i="5"/>
  <c r="F1814" i="5"/>
  <c r="E1814" i="5"/>
  <c r="D1814" i="5"/>
  <c r="K1813" i="5"/>
  <c r="G1813" i="5"/>
  <c r="F1813" i="5"/>
  <c r="E1813" i="5"/>
  <c r="D1813" i="5"/>
  <c r="K1812" i="5"/>
  <c r="G1812" i="5"/>
  <c r="F1812" i="5"/>
  <c r="E1812" i="5"/>
  <c r="D1812" i="5"/>
  <c r="K1811" i="5"/>
  <c r="G1811" i="5"/>
  <c r="F1811" i="5"/>
  <c r="E1811" i="5"/>
  <c r="D1811" i="5"/>
  <c r="K1810" i="5"/>
  <c r="G1810" i="5"/>
  <c r="F1810" i="5"/>
  <c r="E1810" i="5"/>
  <c r="D1810" i="5"/>
  <c r="K1809" i="5"/>
  <c r="G1809" i="5"/>
  <c r="F1809" i="5"/>
  <c r="E1809" i="5"/>
  <c r="D1809" i="5"/>
  <c r="K1808" i="5"/>
  <c r="G1808" i="5"/>
  <c r="F1808" i="5"/>
  <c r="E1808" i="5"/>
  <c r="D1808" i="5"/>
  <c r="K1807" i="5"/>
  <c r="G1807" i="5"/>
  <c r="F1807" i="5"/>
  <c r="E1807" i="5"/>
  <c r="D1807" i="5"/>
  <c r="K1806" i="5"/>
  <c r="G1806" i="5"/>
  <c r="F1806" i="5"/>
  <c r="E1806" i="5"/>
  <c r="D1806" i="5"/>
  <c r="K1805" i="5"/>
  <c r="G1805" i="5"/>
  <c r="F1805" i="5"/>
  <c r="E1805" i="5"/>
  <c r="D1805" i="5"/>
  <c r="K1804" i="5"/>
  <c r="G1804" i="5"/>
  <c r="F1804" i="5"/>
  <c r="E1804" i="5"/>
  <c r="D1804" i="5"/>
  <c r="K1803" i="5"/>
  <c r="G1803" i="5"/>
  <c r="F1803" i="5"/>
  <c r="E1803" i="5"/>
  <c r="D1803" i="5"/>
  <c r="K1802" i="5"/>
  <c r="G1802" i="5"/>
  <c r="F1802" i="5"/>
  <c r="E1802" i="5"/>
  <c r="D1802" i="5"/>
  <c r="K1801" i="5"/>
  <c r="G1801" i="5"/>
  <c r="F1801" i="5"/>
  <c r="E1801" i="5"/>
  <c r="D1801" i="5"/>
  <c r="K1800" i="5"/>
  <c r="G1800" i="5"/>
  <c r="F1800" i="5"/>
  <c r="E1800" i="5"/>
  <c r="D1800" i="5"/>
  <c r="K1799" i="5"/>
  <c r="G1799" i="5"/>
  <c r="F1799" i="5"/>
  <c r="E1799" i="5"/>
  <c r="D1799" i="5"/>
  <c r="K1798" i="5"/>
  <c r="G1798" i="5"/>
  <c r="F1798" i="5"/>
  <c r="E1798" i="5"/>
  <c r="D1798" i="5"/>
  <c r="K1797" i="5"/>
  <c r="G1797" i="5"/>
  <c r="F1797" i="5"/>
  <c r="E1797" i="5"/>
  <c r="D1797" i="5"/>
  <c r="K1796" i="5"/>
  <c r="G1796" i="5"/>
  <c r="F1796" i="5"/>
  <c r="E1796" i="5"/>
  <c r="D1796" i="5"/>
  <c r="K1795" i="5"/>
  <c r="G1795" i="5"/>
  <c r="F1795" i="5"/>
  <c r="E1795" i="5"/>
  <c r="D1795" i="5"/>
  <c r="K1794" i="5"/>
  <c r="G1794" i="5"/>
  <c r="K43" i="7" s="1"/>
  <c r="F1794" i="5"/>
  <c r="J43" i="7" s="1"/>
  <c r="E1794" i="5"/>
  <c r="I43" i="7" s="1"/>
  <c r="D1794" i="5"/>
  <c r="H43" i="7" s="1"/>
  <c r="K1793" i="5"/>
  <c r="G1793" i="5"/>
  <c r="F1793" i="5"/>
  <c r="E1793" i="5"/>
  <c r="D1793" i="5"/>
  <c r="K1792" i="5"/>
  <c r="G1792" i="5"/>
  <c r="F1792" i="5"/>
  <c r="E1792" i="5"/>
  <c r="D1792" i="5"/>
  <c r="K1791" i="5"/>
  <c r="G1791" i="5"/>
  <c r="F1791" i="5"/>
  <c r="E1791" i="5"/>
  <c r="D1791" i="5"/>
  <c r="K1790" i="5"/>
  <c r="G1790" i="5"/>
  <c r="F1790" i="5"/>
  <c r="E1790" i="5"/>
  <c r="D1790" i="5"/>
  <c r="K1789" i="5"/>
  <c r="G1789" i="5"/>
  <c r="F1789" i="5"/>
  <c r="E1789" i="5"/>
  <c r="D1789" i="5"/>
  <c r="K1788" i="5"/>
  <c r="G1788" i="5"/>
  <c r="F1788" i="5"/>
  <c r="E1788" i="5"/>
  <c r="D1788" i="5"/>
  <c r="K1787" i="5"/>
  <c r="G1787" i="5"/>
  <c r="F1787" i="5"/>
  <c r="E1787" i="5"/>
  <c r="D1787" i="5"/>
  <c r="K1786" i="5"/>
  <c r="G1786" i="5"/>
  <c r="F1786" i="5"/>
  <c r="E1786" i="5"/>
  <c r="D1786" i="5"/>
  <c r="K1785" i="5"/>
  <c r="G1785" i="5"/>
  <c r="F1785" i="5"/>
  <c r="E1785" i="5"/>
  <c r="D1785" i="5"/>
  <c r="K1784" i="5"/>
  <c r="G1784" i="5"/>
  <c r="F1784" i="5"/>
  <c r="E1784" i="5"/>
  <c r="D1784" i="5"/>
  <c r="K1783" i="5"/>
  <c r="G1783" i="5"/>
  <c r="F1783" i="5"/>
  <c r="E1783" i="5"/>
  <c r="D1783" i="5"/>
  <c r="K1782" i="5"/>
  <c r="G1782" i="5"/>
  <c r="F1782" i="5"/>
  <c r="E1782" i="5"/>
  <c r="D1782" i="5"/>
  <c r="K1781" i="5"/>
  <c r="G1781" i="5"/>
  <c r="F1781" i="5"/>
  <c r="E1781" i="5"/>
  <c r="D1781" i="5"/>
  <c r="K1780" i="5"/>
  <c r="G1780" i="5"/>
  <c r="F1780" i="5"/>
  <c r="E1780" i="5"/>
  <c r="D1780" i="5"/>
  <c r="K1779" i="5"/>
  <c r="G1779" i="5"/>
  <c r="F1779" i="5"/>
  <c r="E1779" i="5"/>
  <c r="D1779" i="5"/>
  <c r="K1778" i="5"/>
  <c r="G1778" i="5"/>
  <c r="F1778" i="5"/>
  <c r="E1778" i="5"/>
  <c r="D1778" i="5"/>
  <c r="K1777" i="5"/>
  <c r="G1777" i="5"/>
  <c r="F1777" i="5"/>
  <c r="E1777" i="5"/>
  <c r="D1777" i="5"/>
  <c r="K1776" i="5"/>
  <c r="G1776" i="5"/>
  <c r="F1776" i="5"/>
  <c r="E1776" i="5"/>
  <c r="D1776" i="5"/>
  <c r="K1775" i="5"/>
  <c r="G1775" i="5"/>
  <c r="F1775" i="5"/>
  <c r="E1775" i="5"/>
  <c r="D1775" i="5"/>
  <c r="K1774" i="5"/>
  <c r="G1774" i="5"/>
  <c r="F1774" i="5"/>
  <c r="E1774" i="5"/>
  <c r="D1774" i="5"/>
  <c r="K1773" i="5"/>
  <c r="G1773" i="5"/>
  <c r="F1773" i="5"/>
  <c r="E1773" i="5"/>
  <c r="D1773" i="5"/>
  <c r="K1772" i="5"/>
  <c r="G1772" i="5"/>
  <c r="F1772" i="5"/>
  <c r="E1772" i="5"/>
  <c r="D1772" i="5"/>
  <c r="K1771" i="5"/>
  <c r="G1771" i="5"/>
  <c r="F1771" i="5"/>
  <c r="E1771" i="5"/>
  <c r="D1771" i="5"/>
  <c r="K1770" i="5"/>
  <c r="G1770" i="5"/>
  <c r="F1770" i="5"/>
  <c r="E1770" i="5"/>
  <c r="D1770" i="5"/>
  <c r="K1769" i="5"/>
  <c r="G1769" i="5"/>
  <c r="F1769" i="5"/>
  <c r="E1769" i="5"/>
  <c r="D1769" i="5"/>
  <c r="K1768" i="5"/>
  <c r="G1768" i="5"/>
  <c r="F1768" i="5"/>
  <c r="E1768" i="5"/>
  <c r="D1768" i="5"/>
  <c r="K1767" i="5"/>
  <c r="G1767" i="5"/>
  <c r="F1767" i="5"/>
  <c r="E1767" i="5"/>
  <c r="D1767" i="5"/>
  <c r="K1766" i="5"/>
  <c r="G1766" i="5"/>
  <c r="F1766" i="5"/>
  <c r="E1766" i="5"/>
  <c r="D1766" i="5"/>
  <c r="K1765" i="5"/>
  <c r="G1765" i="5"/>
  <c r="F1765" i="5"/>
  <c r="E1765" i="5"/>
  <c r="D1765" i="5"/>
  <c r="K1764" i="5"/>
  <c r="G1764" i="5"/>
  <c r="K40" i="7" s="1"/>
  <c r="F1764" i="5"/>
  <c r="J40" i="7" s="1"/>
  <c r="E1764" i="5"/>
  <c r="I40" i="7" s="1"/>
  <c r="D1764" i="5"/>
  <c r="H40" i="7" s="1"/>
  <c r="K1763" i="5"/>
  <c r="G1763" i="5"/>
  <c r="F1763" i="5"/>
  <c r="E1763" i="5"/>
  <c r="D1763" i="5"/>
  <c r="K1762" i="5"/>
  <c r="G1762" i="5"/>
  <c r="F1762" i="5"/>
  <c r="E1762" i="5"/>
  <c r="D1762" i="5"/>
  <c r="K1761" i="5"/>
  <c r="G1761" i="5"/>
  <c r="F1761" i="5"/>
  <c r="E1761" i="5"/>
  <c r="D1761" i="5"/>
  <c r="K1760" i="5"/>
  <c r="G1760" i="5"/>
  <c r="F1760" i="5"/>
  <c r="E1760" i="5"/>
  <c r="D1760" i="5"/>
  <c r="K1759" i="5"/>
  <c r="G1759" i="5"/>
  <c r="F1759" i="5"/>
  <c r="E1759" i="5"/>
  <c r="D1759" i="5"/>
  <c r="K1758" i="5"/>
  <c r="G1758" i="5"/>
  <c r="F1758" i="5"/>
  <c r="E1758" i="5"/>
  <c r="D1758" i="5"/>
  <c r="K1757" i="5"/>
  <c r="G1757" i="5"/>
  <c r="F1757" i="5"/>
  <c r="E1757" i="5"/>
  <c r="D1757" i="5"/>
  <c r="K1756" i="5"/>
  <c r="G1756" i="5"/>
  <c r="F1756" i="5"/>
  <c r="E1756" i="5"/>
  <c r="D1756" i="5"/>
  <c r="K1755" i="5"/>
  <c r="G1755" i="5"/>
  <c r="F1755" i="5"/>
  <c r="E1755" i="5"/>
  <c r="D1755" i="5"/>
  <c r="K1754" i="5"/>
  <c r="G1754" i="5"/>
  <c r="F1754" i="5"/>
  <c r="E1754" i="5"/>
  <c r="D1754" i="5"/>
  <c r="K1753" i="5"/>
  <c r="G1753" i="5"/>
  <c r="F1753" i="5"/>
  <c r="E1753" i="5"/>
  <c r="D1753" i="5"/>
  <c r="K1752" i="5"/>
  <c r="G1752" i="5"/>
  <c r="F1752" i="5"/>
  <c r="E1752" i="5"/>
  <c r="D1752" i="5"/>
  <c r="K1751" i="5"/>
  <c r="G1751" i="5"/>
  <c r="F1751" i="5"/>
  <c r="E1751" i="5"/>
  <c r="D1751" i="5"/>
  <c r="K1750" i="5"/>
  <c r="G1750" i="5"/>
  <c r="F1750" i="5"/>
  <c r="E1750" i="5"/>
  <c r="D1750" i="5"/>
  <c r="K1749" i="5"/>
  <c r="G1749" i="5"/>
  <c r="F1749" i="5"/>
  <c r="E1749" i="5"/>
  <c r="D1749" i="5"/>
  <c r="K1748" i="5"/>
  <c r="G1748" i="5"/>
  <c r="F1748" i="5"/>
  <c r="E1748" i="5"/>
  <c r="D1748" i="5"/>
  <c r="K1747" i="5"/>
  <c r="G1747" i="5"/>
  <c r="F1747" i="5"/>
  <c r="E1747" i="5"/>
  <c r="D1747" i="5"/>
  <c r="K1746" i="5"/>
  <c r="G1746" i="5"/>
  <c r="F1746" i="5"/>
  <c r="E1746" i="5"/>
  <c r="D1746" i="5"/>
  <c r="K1745" i="5"/>
  <c r="G1745" i="5"/>
  <c r="F1745" i="5"/>
  <c r="E1745" i="5"/>
  <c r="D1745" i="5"/>
  <c r="K1744" i="5"/>
  <c r="G1744" i="5"/>
  <c r="F1744" i="5"/>
  <c r="E1744" i="5"/>
  <c r="D1744" i="5"/>
  <c r="K1743" i="5"/>
  <c r="G1743" i="5"/>
  <c r="F1743" i="5"/>
  <c r="E1743" i="5"/>
  <c r="D1743" i="5"/>
  <c r="K1742" i="5"/>
  <c r="G1742" i="5"/>
  <c r="F1742" i="5"/>
  <c r="E1742" i="5"/>
  <c r="D1742" i="5"/>
  <c r="K1741" i="5"/>
  <c r="G1741" i="5"/>
  <c r="F1741" i="5"/>
  <c r="E1741" i="5"/>
  <c r="D1741" i="5"/>
  <c r="K1740" i="5"/>
  <c r="G1740" i="5"/>
  <c r="F1740" i="5"/>
  <c r="E1740" i="5"/>
  <c r="D1740" i="5"/>
  <c r="K1739" i="5"/>
  <c r="G1739" i="5"/>
  <c r="F1739" i="5"/>
  <c r="E1739" i="5"/>
  <c r="D1739" i="5"/>
  <c r="K1738" i="5"/>
  <c r="G1738" i="5"/>
  <c r="F1738" i="5"/>
  <c r="E1738" i="5"/>
  <c r="D1738" i="5"/>
  <c r="K1737" i="5"/>
  <c r="G1737" i="5"/>
  <c r="F1737" i="5"/>
  <c r="E1737" i="5"/>
  <c r="D1737" i="5"/>
  <c r="K1736" i="5"/>
  <c r="G1736" i="5"/>
  <c r="F1736" i="5"/>
  <c r="E1736" i="5"/>
  <c r="D1736" i="5"/>
  <c r="K1735" i="5"/>
  <c r="G1735" i="5"/>
  <c r="F1735" i="5"/>
  <c r="E1735" i="5"/>
  <c r="D1735" i="5"/>
  <c r="K1734" i="5"/>
  <c r="G1734" i="5"/>
  <c r="F1734" i="5"/>
  <c r="E1734" i="5"/>
  <c r="D1734" i="5"/>
  <c r="K1733" i="5"/>
  <c r="G1733" i="5"/>
  <c r="F1733" i="5"/>
  <c r="E1733" i="5"/>
  <c r="D1733" i="5"/>
  <c r="K1732" i="5"/>
  <c r="G1732" i="5"/>
  <c r="F1732" i="5"/>
  <c r="E1732" i="5"/>
  <c r="D1732" i="5"/>
  <c r="K1731" i="5"/>
  <c r="G1731" i="5"/>
  <c r="F1731" i="5"/>
  <c r="E1731" i="5"/>
  <c r="D1731" i="5"/>
  <c r="K1730" i="5"/>
  <c r="G1730" i="5"/>
  <c r="F1730" i="5"/>
  <c r="E1730" i="5"/>
  <c r="D1730" i="5"/>
  <c r="K1729" i="5"/>
  <c r="G1729" i="5"/>
  <c r="F1729" i="5"/>
  <c r="E1729" i="5"/>
  <c r="D1729" i="5"/>
  <c r="K1728" i="5"/>
  <c r="G1728" i="5"/>
  <c r="F1728" i="5"/>
  <c r="E1728" i="5"/>
  <c r="D1728" i="5"/>
  <c r="K1727" i="5"/>
  <c r="G1727" i="5"/>
  <c r="F1727" i="5"/>
  <c r="E1727" i="5"/>
  <c r="D1727" i="5"/>
  <c r="K1726" i="5"/>
  <c r="G1726" i="5"/>
  <c r="F1726" i="5"/>
  <c r="E1726" i="5"/>
  <c r="D1726" i="5"/>
  <c r="K1725" i="5"/>
  <c r="G1725" i="5"/>
  <c r="F1725" i="5"/>
  <c r="E1725" i="5"/>
  <c r="D1725" i="5"/>
  <c r="K1724" i="5"/>
  <c r="G1724" i="5"/>
  <c r="F1724" i="5"/>
  <c r="E1724" i="5"/>
  <c r="D1724" i="5"/>
  <c r="K1723" i="5"/>
  <c r="G1723" i="5"/>
  <c r="F1723" i="5"/>
  <c r="E1723" i="5"/>
  <c r="D1723" i="5"/>
  <c r="K1722" i="5"/>
  <c r="G1722" i="5"/>
  <c r="F1722" i="5"/>
  <c r="E1722" i="5"/>
  <c r="D1722" i="5"/>
  <c r="K1721" i="5"/>
  <c r="G1721" i="5"/>
  <c r="F1721" i="5"/>
  <c r="E1721" i="5"/>
  <c r="D1721" i="5"/>
  <c r="K1720" i="5"/>
  <c r="G1720" i="5"/>
  <c r="F1720" i="5"/>
  <c r="E1720" i="5"/>
  <c r="D1720" i="5"/>
  <c r="K1719" i="5"/>
  <c r="G1719" i="5"/>
  <c r="F1719" i="5"/>
  <c r="E1719" i="5"/>
  <c r="D1719" i="5"/>
  <c r="K1718" i="5"/>
  <c r="G1718" i="5"/>
  <c r="F1718" i="5"/>
  <c r="E1718" i="5"/>
  <c r="D1718" i="5"/>
  <c r="K1717" i="5"/>
  <c r="G1717" i="5"/>
  <c r="F1717" i="5"/>
  <c r="E1717" i="5"/>
  <c r="D1717" i="5"/>
  <c r="K1716" i="5"/>
  <c r="G1716" i="5"/>
  <c r="F1716" i="5"/>
  <c r="E1716" i="5"/>
  <c r="D1716" i="5"/>
  <c r="K1715" i="5"/>
  <c r="G1715" i="5"/>
  <c r="F1715" i="5"/>
  <c r="E1715" i="5"/>
  <c r="D1715" i="5"/>
  <c r="K1714" i="5"/>
  <c r="G1714" i="5"/>
  <c r="F1714" i="5"/>
  <c r="E1714" i="5"/>
  <c r="D1714" i="5"/>
  <c r="K1713" i="5"/>
  <c r="G1713" i="5"/>
  <c r="F1713" i="5"/>
  <c r="E1713" i="5"/>
  <c r="D1713" i="5"/>
  <c r="K1712" i="5"/>
  <c r="G1712" i="5"/>
  <c r="F1712" i="5"/>
  <c r="E1712" i="5"/>
  <c r="D1712" i="5"/>
  <c r="K1711" i="5"/>
  <c r="G1711" i="5"/>
  <c r="F1711" i="5"/>
  <c r="E1711" i="5"/>
  <c r="D1711" i="5"/>
  <c r="K1710" i="5"/>
  <c r="G1710" i="5"/>
  <c r="F1710" i="5"/>
  <c r="E1710" i="5"/>
  <c r="D1710" i="5"/>
  <c r="K1709" i="5"/>
  <c r="G1709" i="5"/>
  <c r="F1709" i="5"/>
  <c r="E1709" i="5"/>
  <c r="D1709" i="5"/>
  <c r="K1708" i="5"/>
  <c r="G1708" i="5"/>
  <c r="F1708" i="5"/>
  <c r="E1708" i="5"/>
  <c r="D1708" i="5"/>
  <c r="K1707" i="5"/>
  <c r="G1707" i="5"/>
  <c r="F1707" i="5"/>
  <c r="E1707" i="5"/>
  <c r="D1707" i="5"/>
  <c r="K1706" i="5"/>
  <c r="G1706" i="5"/>
  <c r="F1706" i="5"/>
  <c r="E1706" i="5"/>
  <c r="D1706" i="5"/>
  <c r="K1705" i="5"/>
  <c r="G1705" i="5"/>
  <c r="F1705" i="5"/>
  <c r="E1705" i="5"/>
  <c r="D1705" i="5"/>
  <c r="K1704" i="5"/>
  <c r="G1704" i="5"/>
  <c r="F1704" i="5"/>
  <c r="E1704" i="5"/>
  <c r="D1704" i="5"/>
  <c r="K1703" i="5"/>
  <c r="G1703" i="5"/>
  <c r="F1703" i="5"/>
  <c r="E1703" i="5"/>
  <c r="D1703" i="5"/>
  <c r="K1702" i="5"/>
  <c r="G1702" i="5"/>
  <c r="F1702" i="5"/>
  <c r="E1702" i="5"/>
  <c r="D1702" i="5"/>
  <c r="K1701" i="5"/>
  <c r="G1701" i="5"/>
  <c r="F1701" i="5"/>
  <c r="E1701" i="5"/>
  <c r="D1701" i="5"/>
  <c r="K1700" i="5"/>
  <c r="G1700" i="5"/>
  <c r="F1700" i="5"/>
  <c r="E1700" i="5"/>
  <c r="D1700" i="5"/>
  <c r="K1699" i="5"/>
  <c r="G1699" i="5"/>
  <c r="F1699" i="5"/>
  <c r="E1699" i="5"/>
  <c r="D1699" i="5"/>
  <c r="K1698" i="5"/>
  <c r="G1698" i="5"/>
  <c r="F1698" i="5"/>
  <c r="E1698" i="5"/>
  <c r="D1698" i="5"/>
  <c r="K1697" i="5"/>
  <c r="G1697" i="5"/>
  <c r="F1697" i="5"/>
  <c r="E1697" i="5"/>
  <c r="D1697" i="5"/>
  <c r="K1696" i="5"/>
  <c r="G1696" i="5"/>
  <c r="F1696" i="5"/>
  <c r="E1696" i="5"/>
  <c r="D1696" i="5"/>
  <c r="K1695" i="5"/>
  <c r="G1695" i="5"/>
  <c r="F1695" i="5"/>
  <c r="E1695" i="5"/>
  <c r="D1695" i="5"/>
  <c r="K1694" i="5"/>
  <c r="G1694" i="5"/>
  <c r="F1694" i="5"/>
  <c r="E1694" i="5"/>
  <c r="D1694" i="5"/>
  <c r="K1693" i="5"/>
  <c r="G1693" i="5"/>
  <c r="F1693" i="5"/>
  <c r="E1693" i="5"/>
  <c r="D1693" i="5"/>
  <c r="K1692" i="5"/>
  <c r="G1692" i="5"/>
  <c r="F1692" i="5"/>
  <c r="E1692" i="5"/>
  <c r="D1692" i="5"/>
  <c r="K1691" i="5"/>
  <c r="G1691" i="5"/>
  <c r="F1691" i="5"/>
  <c r="E1691" i="5"/>
  <c r="D1691" i="5"/>
  <c r="K1690" i="5"/>
  <c r="G1690" i="5"/>
  <c r="F1690" i="5"/>
  <c r="E1690" i="5"/>
  <c r="D1690" i="5"/>
  <c r="K1689" i="5"/>
  <c r="G1689" i="5"/>
  <c r="F1689" i="5"/>
  <c r="E1689" i="5"/>
  <c r="D1689" i="5"/>
  <c r="K1688" i="5"/>
  <c r="G1688" i="5"/>
  <c r="F1688" i="5"/>
  <c r="E1688" i="5"/>
  <c r="D1688" i="5"/>
  <c r="K1687" i="5"/>
  <c r="G1687" i="5"/>
  <c r="F1687" i="5"/>
  <c r="E1687" i="5"/>
  <c r="D1687" i="5"/>
  <c r="K1686" i="5"/>
  <c r="G1686" i="5"/>
  <c r="F1686" i="5"/>
  <c r="E1686" i="5"/>
  <c r="D1686" i="5"/>
  <c r="K1685" i="5"/>
  <c r="G1685" i="5"/>
  <c r="F1685" i="5"/>
  <c r="E1685" i="5"/>
  <c r="D1685" i="5"/>
  <c r="K1684" i="5"/>
  <c r="G1684" i="5"/>
  <c r="F1684" i="5"/>
  <c r="E1684" i="5"/>
  <c r="D1684" i="5"/>
  <c r="K1683" i="5"/>
  <c r="G1683" i="5"/>
  <c r="F1683" i="5"/>
  <c r="E1683" i="5"/>
  <c r="D1683" i="5"/>
  <c r="K1682" i="5"/>
  <c r="G1682" i="5"/>
  <c r="F1682" i="5"/>
  <c r="E1682" i="5"/>
  <c r="D1682" i="5"/>
  <c r="K1681" i="5"/>
  <c r="G1681" i="5"/>
  <c r="F1681" i="5"/>
  <c r="E1681" i="5"/>
  <c r="D1681" i="5"/>
  <c r="K1680" i="5"/>
  <c r="G1680" i="5"/>
  <c r="F1680" i="5"/>
  <c r="E1680" i="5"/>
  <c r="D1680" i="5"/>
  <c r="K1679" i="5"/>
  <c r="G1679" i="5"/>
  <c r="F1679" i="5"/>
  <c r="E1679" i="5"/>
  <c r="D1679" i="5"/>
  <c r="K1678" i="5"/>
  <c r="G1678" i="5"/>
  <c r="F1678" i="5"/>
  <c r="E1678" i="5"/>
  <c r="D1678" i="5"/>
  <c r="K1677" i="5"/>
  <c r="G1677" i="5"/>
  <c r="F1677" i="5"/>
  <c r="E1677" i="5"/>
  <c r="D1677" i="5"/>
  <c r="K1676" i="5"/>
  <c r="G1676" i="5"/>
  <c r="F1676" i="5"/>
  <c r="E1676" i="5"/>
  <c r="D1676" i="5"/>
  <c r="K1675" i="5"/>
  <c r="G1675" i="5"/>
  <c r="F1675" i="5"/>
  <c r="E1675" i="5"/>
  <c r="D1675" i="5"/>
  <c r="K1674" i="5"/>
  <c r="G1674" i="5"/>
  <c r="F1674" i="5"/>
  <c r="E1674" i="5"/>
  <c r="D1674" i="5"/>
  <c r="K1673" i="5"/>
  <c r="G1673" i="5"/>
  <c r="F1673" i="5"/>
  <c r="E1673" i="5"/>
  <c r="D1673" i="5"/>
  <c r="K1672" i="5"/>
  <c r="G1672" i="5"/>
  <c r="F1672" i="5"/>
  <c r="E1672" i="5"/>
  <c r="D1672" i="5"/>
  <c r="K1671" i="5"/>
  <c r="G1671" i="5"/>
  <c r="F1671" i="5"/>
  <c r="E1671" i="5"/>
  <c r="D1671" i="5"/>
  <c r="K1670" i="5"/>
  <c r="G1670" i="5"/>
  <c r="F1670" i="5"/>
  <c r="E1670" i="5"/>
  <c r="D1670" i="5"/>
  <c r="K1669" i="5"/>
  <c r="G1669" i="5"/>
  <c r="F1669" i="5"/>
  <c r="E1669" i="5"/>
  <c r="D1669" i="5"/>
  <c r="K1668" i="5"/>
  <c r="G1668" i="5"/>
  <c r="F1668" i="5"/>
  <c r="E1668" i="5"/>
  <c r="D1668" i="5"/>
  <c r="K1667" i="5"/>
  <c r="G1667" i="5"/>
  <c r="F1667" i="5"/>
  <c r="E1667" i="5"/>
  <c r="D1667" i="5"/>
  <c r="K1666" i="5"/>
  <c r="G1666" i="5"/>
  <c r="F1666" i="5"/>
  <c r="E1666" i="5"/>
  <c r="D1666" i="5"/>
  <c r="K1665" i="5"/>
  <c r="G1665" i="5"/>
  <c r="F1665" i="5"/>
  <c r="E1665" i="5"/>
  <c r="D1665" i="5"/>
  <c r="K1664" i="5"/>
  <c r="G1664" i="5"/>
  <c r="F1664" i="5"/>
  <c r="E1664" i="5"/>
  <c r="D1664" i="5"/>
  <c r="K1663" i="5"/>
  <c r="G1663" i="5"/>
  <c r="F1663" i="5"/>
  <c r="E1663" i="5"/>
  <c r="D1663" i="5"/>
  <c r="K1662" i="5"/>
  <c r="G1662" i="5"/>
  <c r="F1662" i="5"/>
  <c r="E1662" i="5"/>
  <c r="D1662" i="5"/>
  <c r="K1661" i="5"/>
  <c r="G1661" i="5"/>
  <c r="F1661" i="5"/>
  <c r="E1661" i="5"/>
  <c r="D1661" i="5"/>
  <c r="K1660" i="5"/>
  <c r="G1660" i="5"/>
  <c r="F1660" i="5"/>
  <c r="E1660" i="5"/>
  <c r="D1660" i="5"/>
  <c r="K1659" i="5"/>
  <c r="G1659" i="5"/>
  <c r="F1659" i="5"/>
  <c r="E1659" i="5"/>
  <c r="D1659" i="5"/>
  <c r="K1658" i="5"/>
  <c r="G1658" i="5"/>
  <c r="F1658" i="5"/>
  <c r="E1658" i="5"/>
  <c r="D1658" i="5"/>
  <c r="K1657" i="5"/>
  <c r="G1657" i="5"/>
  <c r="F1657" i="5"/>
  <c r="E1657" i="5"/>
  <c r="D1657" i="5"/>
  <c r="K1656" i="5"/>
  <c r="G1656" i="5"/>
  <c r="F1656" i="5"/>
  <c r="E1656" i="5"/>
  <c r="D1656" i="5"/>
  <c r="K1655" i="5"/>
  <c r="G1655" i="5"/>
  <c r="F1655" i="5"/>
  <c r="E1655" i="5"/>
  <c r="D1655" i="5"/>
  <c r="K1654" i="5"/>
  <c r="G1654" i="5"/>
  <c r="F1654" i="5"/>
  <c r="E1654" i="5"/>
  <c r="D1654" i="5"/>
  <c r="K1653" i="5"/>
  <c r="G1653" i="5"/>
  <c r="F1653" i="5"/>
  <c r="E1653" i="5"/>
  <c r="D1653" i="5"/>
  <c r="K1652" i="5"/>
  <c r="G1652" i="5"/>
  <c r="F1652" i="5"/>
  <c r="E1652" i="5"/>
  <c r="D1652" i="5"/>
  <c r="K1651" i="5"/>
  <c r="G1651" i="5"/>
  <c r="F1651" i="5"/>
  <c r="E1651" i="5"/>
  <c r="D1651" i="5"/>
  <c r="K1650" i="5"/>
  <c r="G1650" i="5"/>
  <c r="F1650" i="5"/>
  <c r="E1650" i="5"/>
  <c r="D1650" i="5"/>
  <c r="K1649" i="5"/>
  <c r="G1649" i="5"/>
  <c r="F1649" i="5"/>
  <c r="E1649" i="5"/>
  <c r="D1649" i="5"/>
  <c r="K1648" i="5"/>
  <c r="G1648" i="5"/>
  <c r="F1648" i="5"/>
  <c r="E1648" i="5"/>
  <c r="D1648" i="5"/>
  <c r="K1647" i="5"/>
  <c r="G1647" i="5"/>
  <c r="F1647" i="5"/>
  <c r="E1647" i="5"/>
  <c r="D1647" i="5"/>
  <c r="K1646" i="5"/>
  <c r="G1646" i="5"/>
  <c r="F1646" i="5"/>
  <c r="E1646" i="5"/>
  <c r="D1646" i="5"/>
  <c r="K1645" i="5"/>
  <c r="G1645" i="5"/>
  <c r="F1645" i="5"/>
  <c r="E1645" i="5"/>
  <c r="D1645" i="5"/>
  <c r="K1644" i="5"/>
  <c r="G1644" i="5"/>
  <c r="F1644" i="5"/>
  <c r="E1644" i="5"/>
  <c r="D1644" i="5"/>
  <c r="K1643" i="5"/>
  <c r="G1643" i="5"/>
  <c r="F1643" i="5"/>
  <c r="E1643" i="5"/>
  <c r="D1643" i="5"/>
  <c r="K1642" i="5"/>
  <c r="G1642" i="5"/>
  <c r="F1642" i="5"/>
  <c r="E1642" i="5"/>
  <c r="D1642" i="5"/>
  <c r="K1641" i="5"/>
  <c r="G1641" i="5"/>
  <c r="F1641" i="5"/>
  <c r="E1641" i="5"/>
  <c r="D1641" i="5"/>
  <c r="K1640" i="5"/>
  <c r="G1640" i="5"/>
  <c r="F1640" i="5"/>
  <c r="E1640" i="5"/>
  <c r="D1640" i="5"/>
  <c r="K1639" i="5"/>
  <c r="G1639" i="5"/>
  <c r="F1639" i="5"/>
  <c r="E1639" i="5"/>
  <c r="D1639" i="5"/>
  <c r="K1638" i="5"/>
  <c r="G1638" i="5"/>
  <c r="F1638" i="5"/>
  <c r="E1638" i="5"/>
  <c r="D1638" i="5"/>
  <c r="K1637" i="5"/>
  <c r="G1637" i="5"/>
  <c r="F1637" i="5"/>
  <c r="E1637" i="5"/>
  <c r="D1637" i="5"/>
  <c r="K1636" i="5"/>
  <c r="G1636" i="5"/>
  <c r="F1636" i="5"/>
  <c r="E1636" i="5"/>
  <c r="D1636" i="5"/>
  <c r="K1635" i="5"/>
  <c r="G1635" i="5"/>
  <c r="F1635" i="5"/>
  <c r="E1635" i="5"/>
  <c r="D1635" i="5"/>
  <c r="K1634" i="5"/>
  <c r="G1634" i="5"/>
  <c r="F1634" i="5"/>
  <c r="E1634" i="5"/>
  <c r="D1634" i="5"/>
  <c r="K1633" i="5"/>
  <c r="G1633" i="5"/>
  <c r="F1633" i="5"/>
  <c r="E1633" i="5"/>
  <c r="D1633" i="5"/>
  <c r="K1632" i="5"/>
  <c r="G1632" i="5"/>
  <c r="F1632" i="5"/>
  <c r="E1632" i="5"/>
  <c r="D1632" i="5"/>
  <c r="K1631" i="5"/>
  <c r="G1631" i="5"/>
  <c r="F1631" i="5"/>
  <c r="E1631" i="5"/>
  <c r="D1631" i="5"/>
  <c r="K1630" i="5"/>
  <c r="G1630" i="5"/>
  <c r="F1630" i="5"/>
  <c r="E1630" i="5"/>
  <c r="D1630" i="5"/>
  <c r="K1629" i="5"/>
  <c r="G1629" i="5"/>
  <c r="F1629" i="5"/>
  <c r="E1629" i="5"/>
  <c r="D1629" i="5"/>
  <c r="K1628" i="5"/>
  <c r="G1628" i="5"/>
  <c r="F1628" i="5"/>
  <c r="E1628" i="5"/>
  <c r="D1628" i="5"/>
  <c r="K1627" i="5"/>
  <c r="G1627" i="5"/>
  <c r="F1627" i="5"/>
  <c r="E1627" i="5"/>
  <c r="D1627" i="5"/>
  <c r="K1626" i="5"/>
  <c r="G1626" i="5"/>
  <c r="F1626" i="5"/>
  <c r="E1626" i="5"/>
  <c r="D1626" i="5"/>
  <c r="K1625" i="5"/>
  <c r="G1625" i="5"/>
  <c r="F1625" i="5"/>
  <c r="E1625" i="5"/>
  <c r="D1625" i="5"/>
  <c r="K1624" i="5"/>
  <c r="G1624" i="5"/>
  <c r="F1624" i="5"/>
  <c r="E1624" i="5"/>
  <c r="D1624" i="5"/>
  <c r="K1623" i="5"/>
  <c r="G1623" i="5"/>
  <c r="F1623" i="5"/>
  <c r="E1623" i="5"/>
  <c r="D1623" i="5"/>
  <c r="K1622" i="5"/>
  <c r="G1622" i="5"/>
  <c r="F1622" i="5"/>
  <c r="E1622" i="5"/>
  <c r="D1622" i="5"/>
  <c r="K1621" i="5"/>
  <c r="G1621" i="5"/>
  <c r="F1621" i="5"/>
  <c r="E1621" i="5"/>
  <c r="D1621" i="5"/>
  <c r="K1620" i="5"/>
  <c r="G1620" i="5"/>
  <c r="F1620" i="5"/>
  <c r="E1620" i="5"/>
  <c r="D1620" i="5"/>
  <c r="K1619" i="5"/>
  <c r="G1619" i="5"/>
  <c r="F1619" i="5"/>
  <c r="E1619" i="5"/>
  <c r="D1619" i="5"/>
  <c r="K1618" i="5"/>
  <c r="G1618" i="5"/>
  <c r="F1618" i="5"/>
  <c r="E1618" i="5"/>
  <c r="D1618" i="5"/>
  <c r="K1617" i="5"/>
  <c r="G1617" i="5"/>
  <c r="F1617" i="5"/>
  <c r="E1617" i="5"/>
  <c r="D1617" i="5"/>
  <c r="K1616" i="5"/>
  <c r="G1616" i="5"/>
  <c r="F1616" i="5"/>
  <c r="E1616" i="5"/>
  <c r="D1616" i="5"/>
  <c r="K1615" i="5"/>
  <c r="G1615" i="5"/>
  <c r="F1615" i="5"/>
  <c r="E1615" i="5"/>
  <c r="D1615" i="5"/>
  <c r="K1614" i="5"/>
  <c r="G1614" i="5"/>
  <c r="F1614" i="5"/>
  <c r="E1614" i="5"/>
  <c r="D1614" i="5"/>
  <c r="K1613" i="5"/>
  <c r="G1613" i="5"/>
  <c r="F1613" i="5"/>
  <c r="E1613" i="5"/>
  <c r="D1613" i="5"/>
  <c r="K1612" i="5"/>
  <c r="G1612" i="5"/>
  <c r="F1612" i="5"/>
  <c r="E1612" i="5"/>
  <c r="D1612" i="5"/>
  <c r="K1611" i="5"/>
  <c r="G1611" i="5"/>
  <c r="F1611" i="5"/>
  <c r="E1611" i="5"/>
  <c r="D1611" i="5"/>
  <c r="K1610" i="5"/>
  <c r="G1610" i="5"/>
  <c r="F1610" i="5"/>
  <c r="E1610" i="5"/>
  <c r="D1610" i="5"/>
  <c r="K1609" i="5"/>
  <c r="G1609" i="5"/>
  <c r="F1609" i="5"/>
  <c r="E1609" i="5"/>
  <c r="D1609" i="5"/>
  <c r="K1608" i="5"/>
  <c r="G1608" i="5"/>
  <c r="F1608" i="5"/>
  <c r="E1608" i="5"/>
  <c r="D1608" i="5"/>
  <c r="K1607" i="5"/>
  <c r="G1607" i="5"/>
  <c r="F1607" i="5"/>
  <c r="E1607" i="5"/>
  <c r="D1607" i="5"/>
  <c r="K1606" i="5"/>
  <c r="G1606" i="5"/>
  <c r="F1606" i="5"/>
  <c r="E1606" i="5"/>
  <c r="D1606" i="5"/>
  <c r="K1605" i="5"/>
  <c r="G1605" i="5"/>
  <c r="F1605" i="5"/>
  <c r="E1605" i="5"/>
  <c r="D1605" i="5"/>
  <c r="K1604" i="5"/>
  <c r="G1604" i="5"/>
  <c r="F1604" i="5"/>
  <c r="E1604" i="5"/>
  <c r="D1604" i="5"/>
  <c r="K1603" i="5"/>
  <c r="G1603" i="5"/>
  <c r="F1603" i="5"/>
  <c r="E1603" i="5"/>
  <c r="D1603" i="5"/>
  <c r="K1602" i="5"/>
  <c r="G1602" i="5"/>
  <c r="F1602" i="5"/>
  <c r="E1602" i="5"/>
  <c r="D1602" i="5"/>
  <c r="K1601" i="5"/>
  <c r="G1601" i="5"/>
  <c r="F1601" i="5"/>
  <c r="E1601" i="5"/>
  <c r="D1601" i="5"/>
  <c r="K1600" i="5"/>
  <c r="G1600" i="5"/>
  <c r="F1600" i="5"/>
  <c r="E1600" i="5"/>
  <c r="D1600" i="5"/>
  <c r="K1599" i="5"/>
  <c r="G1599" i="5"/>
  <c r="F1599" i="5"/>
  <c r="E1599" i="5"/>
  <c r="D1599" i="5"/>
  <c r="K1598" i="5"/>
  <c r="G1598" i="5"/>
  <c r="F1598" i="5"/>
  <c r="E1598" i="5"/>
  <c r="D1598" i="5"/>
  <c r="K1597" i="5"/>
  <c r="G1597" i="5"/>
  <c r="F1597" i="5"/>
  <c r="E1597" i="5"/>
  <c r="D1597" i="5"/>
  <c r="K1596" i="5"/>
  <c r="G1596" i="5"/>
  <c r="F1596" i="5"/>
  <c r="E1596" i="5"/>
  <c r="D1596" i="5"/>
  <c r="K1595" i="5"/>
  <c r="G1595" i="5"/>
  <c r="F1595" i="5"/>
  <c r="E1595" i="5"/>
  <c r="D1595" i="5"/>
  <c r="K1594" i="5"/>
  <c r="G1594" i="5"/>
  <c r="F1594" i="5"/>
  <c r="E1594" i="5"/>
  <c r="D1594" i="5"/>
  <c r="K1593" i="5"/>
  <c r="G1593" i="5"/>
  <c r="F1593" i="5"/>
  <c r="E1593" i="5"/>
  <c r="D1593" i="5"/>
  <c r="K1592" i="5"/>
  <c r="G1592" i="5"/>
  <c r="F1592" i="5"/>
  <c r="E1592" i="5"/>
  <c r="D1592" i="5"/>
  <c r="K1591" i="5"/>
  <c r="G1591" i="5"/>
  <c r="F1591" i="5"/>
  <c r="E1591" i="5"/>
  <c r="D1591" i="5"/>
  <c r="K1590" i="5"/>
  <c r="G1590" i="5"/>
  <c r="F1590" i="5"/>
  <c r="E1590" i="5"/>
  <c r="D1590" i="5"/>
  <c r="K1589" i="5"/>
  <c r="G1589" i="5"/>
  <c r="F1589" i="5"/>
  <c r="E1589" i="5"/>
  <c r="D1589" i="5"/>
  <c r="K1588" i="5"/>
  <c r="G1588" i="5"/>
  <c r="F1588" i="5"/>
  <c r="E1588" i="5"/>
  <c r="D1588" i="5"/>
  <c r="K1587" i="5"/>
  <c r="G1587" i="5"/>
  <c r="F1587" i="5"/>
  <c r="E1587" i="5"/>
  <c r="D1587" i="5"/>
  <c r="K1586" i="5"/>
  <c r="G1586" i="5"/>
  <c r="F1586" i="5"/>
  <c r="E1586" i="5"/>
  <c r="D1586" i="5"/>
  <c r="K1585" i="5"/>
  <c r="G1585" i="5"/>
  <c r="F1585" i="5"/>
  <c r="E1585" i="5"/>
  <c r="D1585" i="5"/>
  <c r="K1584" i="5"/>
  <c r="G1584" i="5"/>
  <c r="F1584" i="5"/>
  <c r="E1584" i="5"/>
  <c r="D1584" i="5"/>
  <c r="K1583" i="5"/>
  <c r="G1583" i="5"/>
  <c r="F1583" i="5"/>
  <c r="E1583" i="5"/>
  <c r="D1583" i="5"/>
  <c r="K1582" i="5"/>
  <c r="G1582" i="5"/>
  <c r="F1582" i="5"/>
  <c r="E1582" i="5"/>
  <c r="D1582" i="5"/>
  <c r="K1581" i="5"/>
  <c r="G1581" i="5"/>
  <c r="F1581" i="5"/>
  <c r="E1581" i="5"/>
  <c r="D1581" i="5"/>
  <c r="K1580" i="5"/>
  <c r="G1580" i="5"/>
  <c r="F1580" i="5"/>
  <c r="E1580" i="5"/>
  <c r="D1580" i="5"/>
  <c r="K1579" i="5"/>
  <c r="G1579" i="5"/>
  <c r="F1579" i="5"/>
  <c r="E1579" i="5"/>
  <c r="D1579" i="5"/>
  <c r="K1578" i="5"/>
  <c r="G1578" i="5"/>
  <c r="F1578" i="5"/>
  <c r="E1578" i="5"/>
  <c r="D1578" i="5"/>
  <c r="K1577" i="5"/>
  <c r="G1577" i="5"/>
  <c r="F1577" i="5"/>
  <c r="E1577" i="5"/>
  <c r="D1577" i="5"/>
  <c r="K1576" i="5"/>
  <c r="G1576" i="5"/>
  <c r="F1576" i="5"/>
  <c r="E1576" i="5"/>
  <c r="D1576" i="5"/>
  <c r="K1575" i="5"/>
  <c r="G1575" i="5"/>
  <c r="F1575" i="5"/>
  <c r="E1575" i="5"/>
  <c r="D1575" i="5"/>
  <c r="K1574" i="5"/>
  <c r="G1574" i="5"/>
  <c r="F1574" i="5"/>
  <c r="E1574" i="5"/>
  <c r="D1574" i="5"/>
  <c r="K1573" i="5"/>
  <c r="G1573" i="5"/>
  <c r="F1573" i="5"/>
  <c r="E1573" i="5"/>
  <c r="D1573" i="5"/>
  <c r="K1572" i="5"/>
  <c r="G1572" i="5"/>
  <c r="F1572" i="5"/>
  <c r="E1572" i="5"/>
  <c r="D1572" i="5"/>
  <c r="K1571" i="5"/>
  <c r="G1571" i="5"/>
  <c r="F1571" i="5"/>
  <c r="E1571" i="5"/>
  <c r="D1571" i="5"/>
  <c r="K1570" i="5"/>
  <c r="G1570" i="5"/>
  <c r="F1570" i="5"/>
  <c r="E1570" i="5"/>
  <c r="D1570" i="5"/>
  <c r="K1569" i="5"/>
  <c r="G1569" i="5"/>
  <c r="F1569" i="5"/>
  <c r="E1569" i="5"/>
  <c r="D1569" i="5"/>
  <c r="K1568" i="5"/>
  <c r="G1568" i="5"/>
  <c r="F1568" i="5"/>
  <c r="E1568" i="5"/>
  <c r="D1568" i="5"/>
  <c r="K1567" i="5"/>
  <c r="G1567" i="5"/>
  <c r="F1567" i="5"/>
  <c r="E1567" i="5"/>
  <c r="D1567" i="5"/>
  <c r="K1566" i="5"/>
  <c r="G1566" i="5"/>
  <c r="F1566" i="5"/>
  <c r="E1566" i="5"/>
  <c r="D1566" i="5"/>
  <c r="K1565" i="5"/>
  <c r="G1565" i="5"/>
  <c r="F1565" i="5"/>
  <c r="E1565" i="5"/>
  <c r="D1565" i="5"/>
  <c r="K1564" i="5"/>
  <c r="G1564" i="5"/>
  <c r="F1564" i="5"/>
  <c r="E1564" i="5"/>
  <c r="D1564" i="5"/>
  <c r="K1563" i="5"/>
  <c r="G1563" i="5"/>
  <c r="F1563" i="5"/>
  <c r="E1563" i="5"/>
  <c r="D1563" i="5"/>
  <c r="K1562" i="5"/>
  <c r="G1562" i="5"/>
  <c r="F1562" i="5"/>
  <c r="E1562" i="5"/>
  <c r="D1562" i="5"/>
  <c r="K1561" i="5"/>
  <c r="G1561" i="5"/>
  <c r="F1561" i="5"/>
  <c r="E1561" i="5"/>
  <c r="D1561" i="5"/>
  <c r="K1560" i="5"/>
  <c r="G1560" i="5"/>
  <c r="F1560" i="5"/>
  <c r="E1560" i="5"/>
  <c r="D1560" i="5"/>
  <c r="K1559" i="5"/>
  <c r="G1559" i="5"/>
  <c r="F1559" i="5"/>
  <c r="E1559" i="5"/>
  <c r="D1559" i="5"/>
  <c r="K1558" i="5"/>
  <c r="G1558" i="5"/>
  <c r="F1558" i="5"/>
  <c r="E1558" i="5"/>
  <c r="D1558" i="5"/>
  <c r="K1557" i="5"/>
  <c r="G1557" i="5"/>
  <c r="F1557" i="5"/>
  <c r="E1557" i="5"/>
  <c r="D1557" i="5"/>
  <c r="K1556" i="5"/>
  <c r="G1556" i="5"/>
  <c r="F1556" i="5"/>
  <c r="E1556" i="5"/>
  <c r="D1556" i="5"/>
  <c r="K1555" i="5"/>
  <c r="G1555" i="5"/>
  <c r="F1555" i="5"/>
  <c r="E1555" i="5"/>
  <c r="D1555" i="5"/>
  <c r="K1554" i="5"/>
  <c r="G1554" i="5"/>
  <c r="F1554" i="5"/>
  <c r="E1554" i="5"/>
  <c r="D1554" i="5"/>
  <c r="K1553" i="5"/>
  <c r="G1553" i="5"/>
  <c r="F1553" i="5"/>
  <c r="E1553" i="5"/>
  <c r="D1553" i="5"/>
  <c r="K1552" i="5"/>
  <c r="G1552" i="5"/>
  <c r="F1552" i="5"/>
  <c r="E1552" i="5"/>
  <c r="D1552" i="5"/>
  <c r="K1551" i="5"/>
  <c r="G1551" i="5"/>
  <c r="F1551" i="5"/>
  <c r="E1551" i="5"/>
  <c r="D1551" i="5"/>
  <c r="K1550" i="5"/>
  <c r="G1550" i="5"/>
  <c r="F1550" i="5"/>
  <c r="E1550" i="5"/>
  <c r="D1550" i="5"/>
  <c r="K1549" i="5"/>
  <c r="G1549" i="5"/>
  <c r="F1549" i="5"/>
  <c r="E1549" i="5"/>
  <c r="D1549" i="5"/>
  <c r="K1548" i="5"/>
  <c r="G1548" i="5"/>
  <c r="F1548" i="5"/>
  <c r="E1548" i="5"/>
  <c r="D1548" i="5"/>
  <c r="K1547" i="5"/>
  <c r="G1547" i="5"/>
  <c r="F1547" i="5"/>
  <c r="E1547" i="5"/>
  <c r="D1547" i="5"/>
  <c r="K1546" i="5"/>
  <c r="G1546" i="5"/>
  <c r="F1546" i="5"/>
  <c r="E1546" i="5"/>
  <c r="D1546" i="5"/>
  <c r="K1545" i="5"/>
  <c r="G1545" i="5"/>
  <c r="F1545" i="5"/>
  <c r="E1545" i="5"/>
  <c r="D1545" i="5"/>
  <c r="K1544" i="5"/>
  <c r="G1544" i="5"/>
  <c r="F1544" i="5"/>
  <c r="E1544" i="5"/>
  <c r="D1544" i="5"/>
  <c r="K1543" i="5"/>
  <c r="G1543" i="5"/>
  <c r="F1543" i="5"/>
  <c r="E1543" i="5"/>
  <c r="D1543" i="5"/>
  <c r="K1542" i="5"/>
  <c r="G1542" i="5"/>
  <c r="F1542" i="5"/>
  <c r="E1542" i="5"/>
  <c r="D1542" i="5"/>
  <c r="K1541" i="5"/>
  <c r="G1541" i="5"/>
  <c r="F1541" i="5"/>
  <c r="E1541" i="5"/>
  <c r="D1541" i="5"/>
  <c r="K1540" i="5"/>
  <c r="G1540" i="5"/>
  <c r="F1540" i="5"/>
  <c r="E1540" i="5"/>
  <c r="D1540" i="5"/>
  <c r="K1539" i="5"/>
  <c r="G1539" i="5"/>
  <c r="F1539" i="5"/>
  <c r="E1539" i="5"/>
  <c r="D1539" i="5"/>
  <c r="K1538" i="5"/>
  <c r="G1538" i="5"/>
  <c r="F1538" i="5"/>
  <c r="E1538" i="5"/>
  <c r="D1538" i="5"/>
  <c r="K1537" i="5"/>
  <c r="G1537" i="5"/>
  <c r="F1537" i="5"/>
  <c r="E1537" i="5"/>
  <c r="D1537" i="5"/>
  <c r="K1536" i="5"/>
  <c r="G1536" i="5"/>
  <c r="F1536" i="5"/>
  <c r="E1536" i="5"/>
  <c r="D1536" i="5"/>
  <c r="K1535" i="5"/>
  <c r="G1535" i="5"/>
  <c r="F1535" i="5"/>
  <c r="E1535" i="5"/>
  <c r="D1535" i="5"/>
  <c r="K1534" i="5"/>
  <c r="G1534" i="5"/>
  <c r="F1534" i="5"/>
  <c r="E1534" i="5"/>
  <c r="D1534" i="5"/>
  <c r="K1533" i="5"/>
  <c r="G1533" i="5"/>
  <c r="F1533" i="5"/>
  <c r="E1533" i="5"/>
  <c r="D1533" i="5"/>
  <c r="K1532" i="5"/>
  <c r="G1532" i="5"/>
  <c r="F1532" i="5"/>
  <c r="E1532" i="5"/>
  <c r="D1532" i="5"/>
  <c r="K1531" i="5"/>
  <c r="G1531" i="5"/>
  <c r="F1531" i="5"/>
  <c r="E1531" i="5"/>
  <c r="D1531" i="5"/>
  <c r="K1530" i="5"/>
  <c r="G1530" i="5"/>
  <c r="F1530" i="5"/>
  <c r="E1530" i="5"/>
  <c r="D1530" i="5"/>
  <c r="K1529" i="5"/>
  <c r="G1529" i="5"/>
  <c r="F1529" i="5"/>
  <c r="E1529" i="5"/>
  <c r="D1529" i="5"/>
  <c r="K1528" i="5"/>
  <c r="G1528" i="5"/>
  <c r="F1528" i="5"/>
  <c r="E1528" i="5"/>
  <c r="D1528" i="5"/>
  <c r="K1527" i="5"/>
  <c r="G1527" i="5"/>
  <c r="F1527" i="5"/>
  <c r="E1527" i="5"/>
  <c r="D1527" i="5"/>
  <c r="K1526" i="5"/>
  <c r="G1526" i="5"/>
  <c r="F1526" i="5"/>
  <c r="E1526" i="5"/>
  <c r="D1526" i="5"/>
  <c r="K1525" i="5"/>
  <c r="G1525" i="5"/>
  <c r="F1525" i="5"/>
  <c r="E1525" i="5"/>
  <c r="D1525" i="5"/>
  <c r="K1524" i="5"/>
  <c r="G1524" i="5"/>
  <c r="F1524" i="5"/>
  <c r="E1524" i="5"/>
  <c r="D1524" i="5"/>
  <c r="K1523" i="5"/>
  <c r="G1523" i="5"/>
  <c r="F1523" i="5"/>
  <c r="E1523" i="5"/>
  <c r="D1523" i="5"/>
  <c r="K1522" i="5"/>
  <c r="G1522" i="5"/>
  <c r="F1522" i="5"/>
  <c r="E1522" i="5"/>
  <c r="D1522" i="5"/>
  <c r="K1521" i="5"/>
  <c r="G1521" i="5"/>
  <c r="F1521" i="5"/>
  <c r="E1521" i="5"/>
  <c r="D1521" i="5"/>
  <c r="K1520" i="5"/>
  <c r="G1520" i="5"/>
  <c r="F1520" i="5"/>
  <c r="E1520" i="5"/>
  <c r="D1520" i="5"/>
  <c r="K1519" i="5"/>
  <c r="G1519" i="5"/>
  <c r="F1519" i="5"/>
  <c r="E1519" i="5"/>
  <c r="D1519" i="5"/>
  <c r="K1518" i="5"/>
  <c r="G1518" i="5"/>
  <c r="F1518" i="5"/>
  <c r="E1518" i="5"/>
  <c r="D1518" i="5"/>
  <c r="K1517" i="5"/>
  <c r="G1517" i="5"/>
  <c r="F1517" i="5"/>
  <c r="E1517" i="5"/>
  <c r="D1517" i="5"/>
  <c r="K1516" i="5"/>
  <c r="G1516" i="5"/>
  <c r="F1516" i="5"/>
  <c r="E1516" i="5"/>
  <c r="D1516" i="5"/>
  <c r="K1515" i="5"/>
  <c r="G1515" i="5"/>
  <c r="F1515" i="5"/>
  <c r="E1515" i="5"/>
  <c r="D1515" i="5"/>
  <c r="K1514" i="5"/>
  <c r="G1514" i="5"/>
  <c r="F1514" i="5"/>
  <c r="E1514" i="5"/>
  <c r="D1514" i="5"/>
  <c r="K1513" i="5"/>
  <c r="G1513" i="5"/>
  <c r="F1513" i="5"/>
  <c r="E1513" i="5"/>
  <c r="D1513" i="5"/>
  <c r="K1512" i="5"/>
  <c r="G1512" i="5"/>
  <c r="F1512" i="5"/>
  <c r="E1512" i="5"/>
  <c r="D1512" i="5"/>
  <c r="K1511" i="5"/>
  <c r="G1511" i="5"/>
  <c r="F1511" i="5"/>
  <c r="E1511" i="5"/>
  <c r="D1511" i="5"/>
  <c r="K1510" i="5"/>
  <c r="G1510" i="5"/>
  <c r="F1510" i="5"/>
  <c r="E1510" i="5"/>
  <c r="D1510" i="5"/>
  <c r="K1509" i="5"/>
  <c r="G1509" i="5"/>
  <c r="F1509" i="5"/>
  <c r="E1509" i="5"/>
  <c r="D1509" i="5"/>
  <c r="K1508" i="5"/>
  <c r="G1508" i="5"/>
  <c r="F1508" i="5"/>
  <c r="E1508" i="5"/>
  <c r="D1508" i="5"/>
  <c r="K1507" i="5"/>
  <c r="G1507" i="5"/>
  <c r="F1507" i="5"/>
  <c r="E1507" i="5"/>
  <c r="D1507" i="5"/>
  <c r="K1506" i="5"/>
  <c r="G1506" i="5"/>
  <c r="F1506" i="5"/>
  <c r="E1506" i="5"/>
  <c r="D1506" i="5"/>
  <c r="K1505" i="5"/>
  <c r="G1505" i="5"/>
  <c r="F1505" i="5"/>
  <c r="E1505" i="5"/>
  <c r="D1505" i="5"/>
  <c r="K1504" i="5"/>
  <c r="G1504" i="5"/>
  <c r="F1504" i="5"/>
  <c r="E1504" i="5"/>
  <c r="D1504" i="5"/>
  <c r="K1503" i="5"/>
  <c r="G1503" i="5"/>
  <c r="F1503" i="5"/>
  <c r="E1503" i="5"/>
  <c r="D1503" i="5"/>
  <c r="K1502" i="5"/>
  <c r="G1502" i="5"/>
  <c r="F1502" i="5"/>
  <c r="E1502" i="5"/>
  <c r="D1502" i="5"/>
  <c r="K1501" i="5"/>
  <c r="G1501" i="5"/>
  <c r="F1501" i="5"/>
  <c r="E1501" i="5"/>
  <c r="D1501" i="5"/>
  <c r="K1500" i="5"/>
  <c r="G1500" i="5"/>
  <c r="F1500" i="5"/>
  <c r="E1500" i="5"/>
  <c r="D1500" i="5"/>
  <c r="K1499" i="5"/>
  <c r="G1499" i="5"/>
  <c r="F1499" i="5"/>
  <c r="E1499" i="5"/>
  <c r="D1499" i="5"/>
  <c r="K1498" i="5"/>
  <c r="G1498" i="5"/>
  <c r="F1498" i="5"/>
  <c r="E1498" i="5"/>
  <c r="D1498" i="5"/>
  <c r="K1497" i="5"/>
  <c r="G1497" i="5"/>
  <c r="F1497" i="5"/>
  <c r="E1497" i="5"/>
  <c r="D1497" i="5"/>
  <c r="K1496" i="5"/>
  <c r="G1496" i="5"/>
  <c r="F1496" i="5"/>
  <c r="E1496" i="5"/>
  <c r="D1496" i="5"/>
  <c r="K1495" i="5"/>
  <c r="G1495" i="5"/>
  <c r="F1495" i="5"/>
  <c r="E1495" i="5"/>
  <c r="D1495" i="5"/>
  <c r="K1494" i="5"/>
  <c r="G1494" i="5"/>
  <c r="F1494" i="5"/>
  <c r="E1494" i="5"/>
  <c r="D1494" i="5"/>
  <c r="K1493" i="5"/>
  <c r="G1493" i="5"/>
  <c r="F1493" i="5"/>
  <c r="E1493" i="5"/>
  <c r="D1493" i="5"/>
  <c r="K1492" i="5"/>
  <c r="G1492" i="5"/>
  <c r="F1492" i="5"/>
  <c r="E1492" i="5"/>
  <c r="D1492" i="5"/>
  <c r="K1491" i="5"/>
  <c r="G1491" i="5"/>
  <c r="F1491" i="5"/>
  <c r="E1491" i="5"/>
  <c r="D1491" i="5"/>
  <c r="K1490" i="5"/>
  <c r="G1490" i="5"/>
  <c r="F1490" i="5"/>
  <c r="E1490" i="5"/>
  <c r="D1490" i="5"/>
  <c r="K1489" i="5"/>
  <c r="G1489" i="5"/>
  <c r="F1489" i="5"/>
  <c r="E1489" i="5"/>
  <c r="D1489" i="5"/>
  <c r="K1488" i="5"/>
  <c r="G1488" i="5"/>
  <c r="F1488" i="5"/>
  <c r="E1488" i="5"/>
  <c r="D1488" i="5"/>
  <c r="K1487" i="5"/>
  <c r="G1487" i="5"/>
  <c r="F1487" i="5"/>
  <c r="E1487" i="5"/>
  <c r="D1487" i="5"/>
  <c r="K1486" i="5"/>
  <c r="G1486" i="5"/>
  <c r="F1486" i="5"/>
  <c r="E1486" i="5"/>
  <c r="D1486" i="5"/>
  <c r="K1485" i="5"/>
  <c r="G1485" i="5"/>
  <c r="F1485" i="5"/>
  <c r="E1485" i="5"/>
  <c r="D1485" i="5"/>
  <c r="K1484" i="5"/>
  <c r="G1484" i="5"/>
  <c r="F1484" i="5"/>
  <c r="E1484" i="5"/>
  <c r="D1484" i="5"/>
  <c r="K1483" i="5"/>
  <c r="G1483" i="5"/>
  <c r="F1483" i="5"/>
  <c r="E1483" i="5"/>
  <c r="D1483" i="5"/>
  <c r="K1482" i="5"/>
  <c r="G1482" i="5"/>
  <c r="F1482" i="5"/>
  <c r="E1482" i="5"/>
  <c r="D1482" i="5"/>
  <c r="K1481" i="5"/>
  <c r="G1481" i="5"/>
  <c r="F1481" i="5"/>
  <c r="E1481" i="5"/>
  <c r="D1481" i="5"/>
  <c r="K1480" i="5"/>
  <c r="G1480" i="5"/>
  <c r="F1480" i="5"/>
  <c r="E1480" i="5"/>
  <c r="D1480" i="5"/>
  <c r="K1479" i="5"/>
  <c r="G1479" i="5"/>
  <c r="F1479" i="5"/>
  <c r="E1479" i="5"/>
  <c r="D1479" i="5"/>
  <c r="K1478" i="5"/>
  <c r="G1478" i="5"/>
  <c r="F1478" i="5"/>
  <c r="E1478" i="5"/>
  <c r="D1478" i="5"/>
  <c r="K1477" i="5"/>
  <c r="G1477" i="5"/>
  <c r="F1477" i="5"/>
  <c r="E1477" i="5"/>
  <c r="D1477" i="5"/>
  <c r="K1476" i="5"/>
  <c r="G1476" i="5"/>
  <c r="F1476" i="5"/>
  <c r="E1476" i="5"/>
  <c r="D1476" i="5"/>
  <c r="K1475" i="5"/>
  <c r="G1475" i="5"/>
  <c r="F1475" i="5"/>
  <c r="E1475" i="5"/>
  <c r="D1475" i="5"/>
  <c r="K1474" i="5"/>
  <c r="G1474" i="5"/>
  <c r="F1474" i="5"/>
  <c r="E1474" i="5"/>
  <c r="D1474" i="5"/>
  <c r="K1473" i="5"/>
  <c r="G1473" i="5"/>
  <c r="F1473" i="5"/>
  <c r="E1473" i="5"/>
  <c r="D1473" i="5"/>
  <c r="K1472" i="5"/>
  <c r="G1472" i="5"/>
  <c r="F1472" i="5"/>
  <c r="E1472" i="5"/>
  <c r="D1472" i="5"/>
  <c r="K1471" i="5"/>
  <c r="G1471" i="5"/>
  <c r="F1471" i="5"/>
  <c r="E1471" i="5"/>
  <c r="D1471" i="5"/>
  <c r="K1470" i="5"/>
  <c r="G1470" i="5"/>
  <c r="F1470" i="5"/>
  <c r="E1470" i="5"/>
  <c r="D1470" i="5"/>
  <c r="K1469" i="5"/>
  <c r="G1469" i="5"/>
  <c r="F1469" i="5"/>
  <c r="E1469" i="5"/>
  <c r="D1469" i="5"/>
  <c r="K1468" i="5"/>
  <c r="G1468" i="5"/>
  <c r="F1468" i="5"/>
  <c r="E1468" i="5"/>
  <c r="D1468" i="5"/>
  <c r="K1467" i="5"/>
  <c r="G1467" i="5"/>
  <c r="F1467" i="5"/>
  <c r="E1467" i="5"/>
  <c r="D1467" i="5"/>
  <c r="K1466" i="5"/>
  <c r="G1466" i="5"/>
  <c r="F1466" i="5"/>
  <c r="E1466" i="5"/>
  <c r="D1466" i="5"/>
  <c r="K1465" i="5"/>
  <c r="G1465" i="5"/>
  <c r="F1465" i="5"/>
  <c r="E1465" i="5"/>
  <c r="D1465" i="5"/>
  <c r="K1464" i="5"/>
  <c r="G1464" i="5"/>
  <c r="F1464" i="5"/>
  <c r="E1464" i="5"/>
  <c r="D1464" i="5"/>
  <c r="K1463" i="5"/>
  <c r="G1463" i="5"/>
  <c r="F1463" i="5"/>
  <c r="E1463" i="5"/>
  <c r="D1463" i="5"/>
  <c r="K1462" i="5"/>
  <c r="G1462" i="5"/>
  <c r="F1462" i="5"/>
  <c r="E1462" i="5"/>
  <c r="D1462" i="5"/>
  <c r="K1461" i="5"/>
  <c r="G1461" i="5"/>
  <c r="F1461" i="5"/>
  <c r="E1461" i="5"/>
  <c r="D1461" i="5"/>
  <c r="H21" i="7"/>
  <c r="K1460" i="5"/>
  <c r="G1460" i="5"/>
  <c r="F1460" i="5"/>
  <c r="E1460" i="5"/>
  <c r="D1460" i="5"/>
  <c r="K1459" i="5"/>
  <c r="G1459" i="5"/>
  <c r="F1459" i="5"/>
  <c r="E1459" i="5"/>
  <c r="D1459" i="5"/>
  <c r="K1458" i="5"/>
  <c r="G1458" i="5"/>
  <c r="F1458" i="5"/>
  <c r="E1458" i="5"/>
  <c r="D1458" i="5"/>
  <c r="K1457" i="5"/>
  <c r="G1457" i="5"/>
  <c r="F1457" i="5"/>
  <c r="E1457" i="5"/>
  <c r="D1457" i="5"/>
  <c r="K1456" i="5"/>
  <c r="G1456" i="5"/>
  <c r="F1456" i="5"/>
  <c r="E1456" i="5"/>
  <c r="D1456" i="5"/>
  <c r="K1455" i="5"/>
  <c r="G1455" i="5"/>
  <c r="F1455" i="5"/>
  <c r="E1455" i="5"/>
  <c r="D1455" i="5"/>
  <c r="K1454" i="5"/>
  <c r="G1454" i="5"/>
  <c r="F1454" i="5"/>
  <c r="E1454" i="5"/>
  <c r="D1454" i="5"/>
  <c r="K1453" i="5"/>
  <c r="G1453" i="5"/>
  <c r="F1453" i="5"/>
  <c r="E1453" i="5"/>
  <c r="D1453" i="5"/>
  <c r="H20" i="7" s="1"/>
  <c r="K1452" i="5"/>
  <c r="G1452" i="5"/>
  <c r="F1452" i="5"/>
  <c r="E1452" i="5"/>
  <c r="D1452" i="5"/>
  <c r="K1451" i="5"/>
  <c r="G1451" i="5"/>
  <c r="F1451" i="5"/>
  <c r="E1451" i="5"/>
  <c r="D1451" i="5"/>
  <c r="K1450" i="5"/>
  <c r="G1450" i="5"/>
  <c r="F1450" i="5"/>
  <c r="E1450" i="5"/>
  <c r="D1450" i="5"/>
  <c r="K1449" i="5"/>
  <c r="G1449" i="5"/>
  <c r="F1449" i="5"/>
  <c r="E1449" i="5"/>
  <c r="D1449" i="5"/>
  <c r="K1448" i="5"/>
  <c r="G1448" i="5"/>
  <c r="F1448" i="5"/>
  <c r="E1448" i="5"/>
  <c r="D1448" i="5"/>
  <c r="K1447" i="5"/>
  <c r="G1447" i="5"/>
  <c r="F1447" i="5"/>
  <c r="E1447" i="5"/>
  <c r="D1447" i="5"/>
  <c r="K1446" i="5"/>
  <c r="G1446" i="5"/>
  <c r="F1446" i="5"/>
  <c r="E1446" i="5"/>
  <c r="D1446" i="5"/>
  <c r="K1445" i="5"/>
  <c r="G1445" i="5"/>
  <c r="F1445" i="5"/>
  <c r="E1445" i="5"/>
  <c r="D1445" i="5"/>
  <c r="K1444" i="5"/>
  <c r="G1444" i="5"/>
  <c r="F1444" i="5"/>
  <c r="E1444" i="5"/>
  <c r="D1444" i="5"/>
  <c r="K1443" i="5"/>
  <c r="G1443" i="5"/>
  <c r="F1443" i="5"/>
  <c r="E1443" i="5"/>
  <c r="D1443" i="5"/>
  <c r="K1442" i="5"/>
  <c r="G1442" i="5"/>
  <c r="F1442" i="5"/>
  <c r="E1442" i="5"/>
  <c r="D1442" i="5"/>
  <c r="K1441" i="5"/>
  <c r="G1441" i="5"/>
  <c r="F1441" i="5"/>
  <c r="E1441" i="5"/>
  <c r="D1441" i="5"/>
  <c r="K1440" i="5"/>
  <c r="G1440" i="5"/>
  <c r="F1440" i="5"/>
  <c r="E1440" i="5"/>
  <c r="D1440" i="5"/>
  <c r="K1439" i="5"/>
  <c r="G1439" i="5"/>
  <c r="F1439" i="5"/>
  <c r="E1439" i="5"/>
  <c r="D1439" i="5"/>
  <c r="K1438" i="5"/>
  <c r="G1438" i="5"/>
  <c r="F1438" i="5"/>
  <c r="E1438" i="5"/>
  <c r="D1438" i="5"/>
  <c r="K1437" i="5"/>
  <c r="G1437" i="5"/>
  <c r="F1437" i="5"/>
  <c r="E1437" i="5"/>
  <c r="D1437" i="5"/>
  <c r="K1436" i="5"/>
  <c r="G1436" i="5"/>
  <c r="F1436" i="5"/>
  <c r="E1436" i="5"/>
  <c r="D1436" i="5"/>
  <c r="K1435" i="5"/>
  <c r="G1435" i="5"/>
  <c r="F1435" i="5"/>
  <c r="E1435" i="5"/>
  <c r="D1435" i="5"/>
  <c r="K1434" i="5"/>
  <c r="G1434" i="5"/>
  <c r="F1434" i="5"/>
  <c r="E1434" i="5"/>
  <c r="D1434" i="5"/>
  <c r="K1433" i="5"/>
  <c r="G1433" i="5"/>
  <c r="F1433" i="5"/>
  <c r="E1433" i="5"/>
  <c r="D1433" i="5"/>
  <c r="K1432" i="5"/>
  <c r="G1432" i="5"/>
  <c r="F1432" i="5"/>
  <c r="E1432" i="5"/>
  <c r="I19" i="7" s="1"/>
  <c r="D1432" i="5"/>
  <c r="K1431" i="5"/>
  <c r="G1431" i="5"/>
  <c r="K18" i="7" s="1"/>
  <c r="F1431" i="5"/>
  <c r="J18" i="7" s="1"/>
  <c r="E1431" i="5"/>
  <c r="I18" i="7" s="1"/>
  <c r="D1431" i="5"/>
  <c r="H18" i="7" s="1"/>
  <c r="K1430" i="5"/>
  <c r="G1430" i="5"/>
  <c r="F1430" i="5"/>
  <c r="E1430" i="5"/>
  <c r="D1430" i="5"/>
  <c r="K1429" i="5"/>
  <c r="G1429" i="5"/>
  <c r="F1429" i="5"/>
  <c r="E1429" i="5"/>
  <c r="D1429" i="5"/>
  <c r="K1428" i="5"/>
  <c r="G1428" i="5"/>
  <c r="F1428" i="5"/>
  <c r="E1428" i="5"/>
  <c r="D1428" i="5"/>
  <c r="K1427" i="5"/>
  <c r="G1427" i="5"/>
  <c r="F1427" i="5"/>
  <c r="E1427" i="5"/>
  <c r="D1427" i="5"/>
  <c r="K1426" i="5"/>
  <c r="G1426" i="5"/>
  <c r="F1426" i="5"/>
  <c r="E1426" i="5"/>
  <c r="D1426" i="5"/>
  <c r="K1425" i="5"/>
  <c r="G1425" i="5"/>
  <c r="F1425" i="5"/>
  <c r="E1425" i="5"/>
  <c r="D1425" i="5"/>
  <c r="K1424" i="5"/>
  <c r="G1424" i="5"/>
  <c r="F1424" i="5"/>
  <c r="E1424" i="5"/>
  <c r="D1424" i="5"/>
  <c r="K1423" i="5"/>
  <c r="G1423" i="5"/>
  <c r="F1423" i="5"/>
  <c r="E1423" i="5"/>
  <c r="D1423" i="5"/>
  <c r="K1422" i="5"/>
  <c r="G1422" i="5"/>
  <c r="F1422" i="5"/>
  <c r="E1422" i="5"/>
  <c r="D1422" i="5"/>
  <c r="K1421" i="5"/>
  <c r="G1421" i="5"/>
  <c r="F1421" i="5"/>
  <c r="E1421" i="5"/>
  <c r="D1421" i="5"/>
  <c r="K1420" i="5"/>
  <c r="G1420" i="5"/>
  <c r="F1420" i="5"/>
  <c r="E1420" i="5"/>
  <c r="D1420" i="5"/>
  <c r="K1419" i="5"/>
  <c r="G1419" i="5"/>
  <c r="F1419" i="5"/>
  <c r="E1419" i="5"/>
  <c r="D1419" i="5"/>
  <c r="K1418" i="5"/>
  <c r="G1418" i="5"/>
  <c r="F1418" i="5"/>
  <c r="E1418" i="5"/>
  <c r="D1418" i="5"/>
  <c r="K1417" i="5"/>
  <c r="G1417" i="5"/>
  <c r="F1417" i="5"/>
  <c r="E1417" i="5"/>
  <c r="D1417" i="5"/>
  <c r="K1416" i="5"/>
  <c r="G1416" i="5"/>
  <c r="K13" i="7" s="1"/>
  <c r="F1416" i="5"/>
  <c r="J13" i="7" s="1"/>
  <c r="E1416" i="5"/>
  <c r="I13" i="7" s="1"/>
  <c r="D1416" i="5"/>
  <c r="H13" i="7" s="1"/>
  <c r="K1415" i="5"/>
  <c r="G1415" i="5"/>
  <c r="F1415" i="5"/>
  <c r="E1415" i="5"/>
  <c r="D1415" i="5"/>
  <c r="K1414" i="5"/>
  <c r="G1414" i="5"/>
  <c r="F1414" i="5"/>
  <c r="E1414" i="5"/>
  <c r="D1414" i="5"/>
  <c r="K1413" i="5"/>
  <c r="G1413" i="5"/>
  <c r="F1413" i="5"/>
  <c r="E1413" i="5"/>
  <c r="D1413" i="5"/>
  <c r="K1412" i="5"/>
  <c r="G1412" i="5"/>
  <c r="F1412" i="5"/>
  <c r="E1412" i="5"/>
  <c r="D1412" i="5"/>
  <c r="K1411" i="5"/>
  <c r="G1411" i="5"/>
  <c r="F1411" i="5"/>
  <c r="E1411" i="5"/>
  <c r="D1411" i="5"/>
  <c r="K1410" i="5"/>
  <c r="G1410" i="5"/>
  <c r="F1410" i="5"/>
  <c r="E1410" i="5"/>
  <c r="D1410" i="5"/>
  <c r="K1409" i="5"/>
  <c r="G1409" i="5"/>
  <c r="F1409" i="5"/>
  <c r="E1409" i="5"/>
  <c r="D1409" i="5"/>
  <c r="K1408" i="5"/>
  <c r="G1408" i="5"/>
  <c r="F1408" i="5"/>
  <c r="E1408" i="5"/>
  <c r="D1408" i="5"/>
  <c r="K1407" i="5"/>
  <c r="G1407" i="5"/>
  <c r="K9" i="7" s="1"/>
  <c r="F1407" i="5"/>
  <c r="J9" i="7" s="1"/>
  <c r="E1407" i="5"/>
  <c r="I9" i="7" s="1"/>
  <c r="D1407" i="5"/>
  <c r="H9" i="7" s="1"/>
  <c r="K1406" i="5"/>
  <c r="G1406" i="5"/>
  <c r="F1406" i="5"/>
  <c r="E1406" i="5"/>
  <c r="D1406" i="5"/>
  <c r="K1405" i="5"/>
  <c r="G1405" i="5"/>
  <c r="F1405" i="5"/>
  <c r="E1405" i="5"/>
  <c r="D1405" i="5"/>
  <c r="K1404" i="5"/>
  <c r="G1404" i="5"/>
  <c r="F1404" i="5"/>
  <c r="E1404" i="5"/>
  <c r="D1404" i="5"/>
  <c r="K1403" i="5"/>
  <c r="G1403" i="5"/>
  <c r="F1403" i="5"/>
  <c r="E1403" i="5"/>
  <c r="D1403" i="5"/>
  <c r="K1402" i="5"/>
  <c r="G1402" i="5"/>
  <c r="F1402" i="5"/>
  <c r="E1402" i="5"/>
  <c r="D1402" i="5"/>
  <c r="K1401" i="5"/>
  <c r="G1401" i="5"/>
  <c r="F1401" i="5"/>
  <c r="E1401" i="5"/>
  <c r="D1401" i="5"/>
  <c r="K1400" i="5"/>
  <c r="G1400" i="5"/>
  <c r="F1400" i="5"/>
  <c r="E1400" i="5"/>
  <c r="D1400" i="5"/>
  <c r="K1399" i="5"/>
  <c r="G1399" i="5"/>
  <c r="F1399" i="5"/>
  <c r="E1399" i="5"/>
  <c r="D1399" i="5"/>
  <c r="K1398" i="5"/>
  <c r="G1398" i="5"/>
  <c r="F1398" i="5"/>
  <c r="E1398" i="5"/>
  <c r="D1398" i="5"/>
  <c r="K1397" i="5"/>
  <c r="G1397" i="5"/>
  <c r="F1397" i="5"/>
  <c r="E1397" i="5"/>
  <c r="D1397" i="5"/>
  <c r="K1396" i="5"/>
  <c r="G1396" i="5"/>
  <c r="F1396" i="5"/>
  <c r="E1396" i="5"/>
  <c r="D1396" i="5"/>
  <c r="K1395" i="5"/>
  <c r="G1395" i="5"/>
  <c r="F1395" i="5"/>
  <c r="E1395" i="5"/>
  <c r="D1395" i="5"/>
  <c r="K1394" i="5"/>
  <c r="G1394" i="5"/>
  <c r="F1394" i="5"/>
  <c r="E1394" i="5"/>
  <c r="D1394" i="5"/>
  <c r="K1393" i="5"/>
  <c r="G1393" i="5"/>
  <c r="F1393" i="5"/>
  <c r="E1393" i="5"/>
  <c r="D1393" i="5"/>
  <c r="K1392" i="5"/>
  <c r="G1392" i="5"/>
  <c r="F1392" i="5"/>
  <c r="E1392" i="5"/>
  <c r="D1392" i="5"/>
  <c r="K1391" i="5"/>
  <c r="G1391" i="5"/>
  <c r="F1391" i="5"/>
  <c r="E1391" i="5"/>
  <c r="D1391" i="5"/>
  <c r="K1390" i="5"/>
  <c r="G1390" i="5"/>
  <c r="F1390" i="5"/>
  <c r="E1390" i="5"/>
  <c r="D1390" i="5"/>
  <c r="K1389" i="5"/>
  <c r="G1389" i="5"/>
  <c r="F1389" i="5"/>
  <c r="E1389" i="5"/>
  <c r="D1389" i="5"/>
  <c r="K1388" i="5"/>
  <c r="G1388" i="5"/>
  <c r="F1388" i="5"/>
  <c r="E1388" i="5"/>
  <c r="D1388" i="5"/>
  <c r="K1387" i="5"/>
  <c r="G1387" i="5"/>
  <c r="F1387" i="5"/>
  <c r="E1387" i="5"/>
  <c r="D1387" i="5"/>
  <c r="K1386" i="5"/>
  <c r="G1386" i="5"/>
  <c r="F1386" i="5"/>
  <c r="E1386" i="5"/>
  <c r="D1386" i="5"/>
  <c r="K1385" i="5"/>
  <c r="G1385" i="5"/>
  <c r="F1385" i="5"/>
  <c r="E1385" i="5"/>
  <c r="D1385" i="5"/>
  <c r="K1384" i="5"/>
  <c r="G1384" i="5"/>
  <c r="F1384" i="5"/>
  <c r="E1384" i="5"/>
  <c r="D1384" i="5"/>
  <c r="K1383" i="5"/>
  <c r="G1383" i="5"/>
  <c r="F1383" i="5"/>
  <c r="E1383" i="5"/>
  <c r="D1383" i="5"/>
  <c r="K1382" i="5"/>
  <c r="G1382" i="5"/>
  <c r="F1382" i="5"/>
  <c r="E1382" i="5"/>
  <c r="D1382" i="5"/>
  <c r="K1381" i="5"/>
  <c r="G1381" i="5"/>
  <c r="F1381" i="5"/>
  <c r="E1381" i="5"/>
  <c r="D1381" i="5"/>
  <c r="K1380" i="5"/>
  <c r="G1380" i="5"/>
  <c r="F1380" i="5"/>
  <c r="E1380" i="5"/>
  <c r="D1380" i="5"/>
  <c r="K1379" i="5"/>
  <c r="G1379" i="5"/>
  <c r="F1379" i="5"/>
  <c r="E1379" i="5"/>
  <c r="D1379" i="5"/>
  <c r="K1378" i="5"/>
  <c r="G1378" i="5"/>
  <c r="F1378" i="5"/>
  <c r="E1378" i="5"/>
  <c r="D1378" i="5"/>
  <c r="K1377" i="5"/>
  <c r="G1377" i="5"/>
  <c r="F1377" i="5"/>
  <c r="E1377" i="5"/>
  <c r="D1377" i="5"/>
  <c r="K1376" i="5"/>
  <c r="G1376" i="5"/>
  <c r="F1376" i="5"/>
  <c r="E1376" i="5"/>
  <c r="D1376" i="5"/>
  <c r="K1375" i="5"/>
  <c r="G1375" i="5"/>
  <c r="F1375" i="5"/>
  <c r="E1375" i="5"/>
  <c r="D1375" i="5"/>
  <c r="K1374" i="5"/>
  <c r="G1374" i="5"/>
  <c r="F1374" i="5"/>
  <c r="E1374" i="5"/>
  <c r="D1374" i="5"/>
  <c r="K1373" i="5"/>
  <c r="G1373" i="5"/>
  <c r="F1373" i="5"/>
  <c r="E1373" i="5"/>
  <c r="D1373" i="5"/>
  <c r="K1372" i="5"/>
  <c r="G1372" i="5"/>
  <c r="F1372" i="5"/>
  <c r="E1372" i="5"/>
  <c r="D1372" i="5"/>
  <c r="K1371" i="5"/>
  <c r="G1371" i="5"/>
  <c r="F1371" i="5"/>
  <c r="E1371" i="5"/>
  <c r="D1371" i="5"/>
  <c r="K1370" i="5"/>
  <c r="G1370" i="5"/>
  <c r="F1370" i="5"/>
  <c r="E1370" i="5"/>
  <c r="D1370" i="5"/>
  <c r="K1369" i="5"/>
  <c r="G1369" i="5"/>
  <c r="F1369" i="5"/>
  <c r="E1369" i="5"/>
  <c r="D1369" i="5"/>
  <c r="K1368" i="5"/>
  <c r="G1368" i="5"/>
  <c r="F1368" i="5"/>
  <c r="E1368" i="5"/>
  <c r="D1368" i="5"/>
  <c r="K1367" i="5"/>
  <c r="G1367" i="5"/>
  <c r="F1367" i="5"/>
  <c r="E1367" i="5"/>
  <c r="D1367" i="5"/>
  <c r="K1366" i="5"/>
  <c r="G1366" i="5"/>
  <c r="F1366" i="5"/>
  <c r="E1366" i="5"/>
  <c r="D1366" i="5"/>
  <c r="K1365" i="5"/>
  <c r="G1365" i="5"/>
  <c r="F1365" i="5"/>
  <c r="E1365" i="5"/>
  <c r="D1365" i="5"/>
  <c r="K1364" i="5"/>
  <c r="G1364" i="5"/>
  <c r="F1364" i="5"/>
  <c r="E1364" i="5"/>
  <c r="D1364" i="5"/>
  <c r="K1363" i="5"/>
  <c r="G1363" i="5"/>
  <c r="F1363" i="5"/>
  <c r="E1363" i="5"/>
  <c r="D1363" i="5"/>
  <c r="K1362" i="5"/>
  <c r="G1362" i="5"/>
  <c r="F1362" i="5"/>
  <c r="E1362" i="5"/>
  <c r="D1362" i="5"/>
  <c r="K1361" i="5"/>
  <c r="G1361" i="5"/>
  <c r="F1361" i="5"/>
  <c r="E1361" i="5"/>
  <c r="D1361" i="5"/>
  <c r="K1360" i="5"/>
  <c r="G1360" i="5"/>
  <c r="F1360" i="5"/>
  <c r="E1360" i="5"/>
  <c r="D1360" i="5"/>
  <c r="K1359" i="5"/>
  <c r="G1359" i="5"/>
  <c r="F1359" i="5"/>
  <c r="E1359" i="5"/>
  <c r="D1359" i="5"/>
  <c r="K1358" i="5"/>
  <c r="G1358" i="5"/>
  <c r="F1358" i="5"/>
  <c r="E1358" i="5"/>
  <c r="D1358" i="5"/>
  <c r="K1357" i="5"/>
  <c r="G1357" i="5"/>
  <c r="F1357" i="5"/>
  <c r="E1357" i="5"/>
  <c r="D1357" i="5"/>
  <c r="K1356" i="5"/>
  <c r="G1356" i="5"/>
  <c r="F1356" i="5"/>
  <c r="E1356" i="5"/>
  <c r="D1356" i="5"/>
  <c r="K1355" i="5"/>
  <c r="G1355" i="5"/>
  <c r="F1355" i="5"/>
  <c r="E1355" i="5"/>
  <c r="D1355" i="5"/>
  <c r="K1354" i="5"/>
  <c r="G1354" i="5"/>
  <c r="F1354" i="5"/>
  <c r="E1354" i="5"/>
  <c r="D1354" i="5"/>
  <c r="K1353" i="5"/>
  <c r="G1353" i="5"/>
  <c r="F1353" i="5"/>
  <c r="E1353" i="5"/>
  <c r="D1353" i="5"/>
  <c r="K1352" i="5"/>
  <c r="G1352" i="5"/>
  <c r="F1352" i="5"/>
  <c r="E1352" i="5"/>
  <c r="D1352" i="5"/>
  <c r="K1351" i="5"/>
  <c r="G1351" i="5"/>
  <c r="F1351" i="5"/>
  <c r="E1351" i="5"/>
  <c r="D1351" i="5"/>
  <c r="K1350" i="5"/>
  <c r="G1350" i="5"/>
  <c r="F1350" i="5"/>
  <c r="E1350" i="5"/>
  <c r="D1350" i="5"/>
  <c r="K1349" i="5"/>
  <c r="G1349" i="5"/>
  <c r="F1349" i="5"/>
  <c r="E1349" i="5"/>
  <c r="D1349" i="5"/>
  <c r="K1348" i="5"/>
  <c r="G1348" i="5"/>
  <c r="F1348" i="5"/>
  <c r="E1348" i="5"/>
  <c r="D1348" i="5"/>
  <c r="K1347" i="5"/>
  <c r="G1347" i="5"/>
  <c r="F1347" i="5"/>
  <c r="E1347" i="5"/>
  <c r="D1347" i="5"/>
  <c r="K1346" i="5"/>
  <c r="G1346" i="5"/>
  <c r="F1346" i="5"/>
  <c r="E1346" i="5"/>
  <c r="D1346" i="5"/>
  <c r="K1345" i="5"/>
  <c r="G1345" i="5"/>
  <c r="F1345" i="5"/>
  <c r="E1345" i="5"/>
  <c r="D1345" i="5"/>
  <c r="K1344" i="5"/>
  <c r="G1344" i="5"/>
  <c r="F1344" i="5"/>
  <c r="E1344" i="5"/>
  <c r="D1344" i="5"/>
  <c r="K1343" i="5"/>
  <c r="G1343" i="5"/>
  <c r="F1343" i="5"/>
  <c r="E1343" i="5"/>
  <c r="D1343" i="5"/>
  <c r="K1342" i="5"/>
  <c r="G1342" i="5"/>
  <c r="F1342" i="5"/>
  <c r="E1342" i="5"/>
  <c r="D1342" i="5"/>
  <c r="K1341" i="5"/>
  <c r="G1341" i="5"/>
  <c r="F1341" i="5"/>
  <c r="E1341" i="5"/>
  <c r="D1341" i="5"/>
  <c r="K1340" i="5"/>
  <c r="G1340" i="5"/>
  <c r="F1340" i="5"/>
  <c r="E1340" i="5"/>
  <c r="D1340" i="5"/>
  <c r="K1339" i="5"/>
  <c r="G1339" i="5"/>
  <c r="F1339" i="5"/>
  <c r="E1339" i="5"/>
  <c r="D1339" i="5"/>
  <c r="K1338" i="5"/>
  <c r="G1338" i="5"/>
  <c r="F1338" i="5"/>
  <c r="E1338" i="5"/>
  <c r="D1338" i="5"/>
  <c r="K1337" i="5"/>
  <c r="G1337" i="5"/>
  <c r="F1337" i="5"/>
  <c r="E1337" i="5"/>
  <c r="D1337" i="5"/>
  <c r="K1336" i="5"/>
  <c r="G1336" i="5"/>
  <c r="F1336" i="5"/>
  <c r="E1336" i="5"/>
  <c r="D1336" i="5"/>
  <c r="K1335" i="5"/>
  <c r="G1335" i="5"/>
  <c r="F1335" i="5"/>
  <c r="E1335" i="5"/>
  <c r="D1335" i="5"/>
  <c r="K1334" i="5"/>
  <c r="G1334" i="5"/>
  <c r="F1334" i="5"/>
  <c r="E1334" i="5"/>
  <c r="D1334" i="5"/>
  <c r="K1333" i="5"/>
  <c r="G1333" i="5"/>
  <c r="F1333" i="5"/>
  <c r="E1333" i="5"/>
  <c r="D1333" i="5"/>
  <c r="K1332" i="5"/>
  <c r="G1332" i="5"/>
  <c r="F1332" i="5"/>
  <c r="E1332" i="5"/>
  <c r="D1332" i="5"/>
  <c r="K1331" i="5"/>
  <c r="G1331" i="5"/>
  <c r="F1331" i="5"/>
  <c r="E1331" i="5"/>
  <c r="D1331" i="5"/>
  <c r="K1330" i="5"/>
  <c r="G1330" i="5"/>
  <c r="F1330" i="5"/>
  <c r="E1330" i="5"/>
  <c r="D1330" i="5"/>
  <c r="K1329" i="5"/>
  <c r="G1329" i="5"/>
  <c r="F1329" i="5"/>
  <c r="E1329" i="5"/>
  <c r="D1329" i="5"/>
  <c r="K1328" i="5"/>
  <c r="G1328" i="5"/>
  <c r="F1328" i="5"/>
  <c r="E1328" i="5"/>
  <c r="D1328" i="5"/>
  <c r="K1327" i="5"/>
  <c r="G1327" i="5"/>
  <c r="F1327" i="5"/>
  <c r="E1327" i="5"/>
  <c r="D1327" i="5"/>
  <c r="K1326" i="5"/>
  <c r="G1326" i="5"/>
  <c r="F1326" i="5"/>
  <c r="E1326" i="5"/>
  <c r="D1326" i="5"/>
  <c r="K1325" i="5"/>
  <c r="G1325" i="5"/>
  <c r="F1325" i="5"/>
  <c r="E1325" i="5"/>
  <c r="D1325" i="5"/>
  <c r="K1324" i="5"/>
  <c r="G1324" i="5"/>
  <c r="F1324" i="5"/>
  <c r="E1324" i="5"/>
  <c r="D1324" i="5"/>
  <c r="K1323" i="5"/>
  <c r="G1323" i="5"/>
  <c r="F1323" i="5"/>
  <c r="E1323" i="5"/>
  <c r="D1323" i="5"/>
  <c r="K1322" i="5"/>
  <c r="G1322" i="5"/>
  <c r="F1322" i="5"/>
  <c r="E1322" i="5"/>
  <c r="D1322" i="5"/>
  <c r="K1321" i="5"/>
  <c r="G1321" i="5"/>
  <c r="F1321" i="5"/>
  <c r="E1321" i="5"/>
  <c r="D1321" i="5"/>
  <c r="K1320" i="5"/>
  <c r="G1320" i="5"/>
  <c r="F1320" i="5"/>
  <c r="E1320" i="5"/>
  <c r="D1320" i="5"/>
  <c r="K1319" i="5"/>
  <c r="G1319" i="5"/>
  <c r="F1319" i="5"/>
  <c r="E1319" i="5"/>
  <c r="D1319" i="5"/>
  <c r="K1318" i="5"/>
  <c r="G1318" i="5"/>
  <c r="F1318" i="5"/>
  <c r="E1318" i="5"/>
  <c r="D1318" i="5"/>
  <c r="K1317" i="5"/>
  <c r="G1317" i="5"/>
  <c r="F1317" i="5"/>
  <c r="E1317" i="5"/>
  <c r="D1317" i="5"/>
  <c r="K1316" i="5"/>
  <c r="G1316" i="5"/>
  <c r="F1316" i="5"/>
  <c r="E1316" i="5"/>
  <c r="D1316" i="5"/>
  <c r="K1315" i="5"/>
  <c r="G1315" i="5"/>
  <c r="F1315" i="5"/>
  <c r="E1315" i="5"/>
  <c r="D1315" i="5"/>
  <c r="K1314" i="5"/>
  <c r="G1314" i="5"/>
  <c r="F1314" i="5"/>
  <c r="E1314" i="5"/>
  <c r="D1314" i="5"/>
  <c r="K1313" i="5"/>
  <c r="G1313" i="5"/>
  <c r="F1313" i="5"/>
  <c r="E1313" i="5"/>
  <c r="D1313" i="5"/>
  <c r="K1312" i="5"/>
  <c r="G1312" i="5"/>
  <c r="F1312" i="5"/>
  <c r="E1312" i="5"/>
  <c r="D1312" i="5"/>
  <c r="K1311" i="5"/>
  <c r="G1311" i="5"/>
  <c r="F1311" i="5"/>
  <c r="E1311" i="5"/>
  <c r="D1311" i="5"/>
  <c r="K1310" i="5"/>
  <c r="G1310" i="5"/>
  <c r="F1310" i="5"/>
  <c r="E1310" i="5"/>
  <c r="D1310" i="5"/>
  <c r="K1309" i="5"/>
  <c r="G1309" i="5"/>
  <c r="F1309" i="5"/>
  <c r="E1309" i="5"/>
  <c r="D1309" i="5"/>
  <c r="K1308" i="5"/>
  <c r="G1308" i="5"/>
  <c r="F1308" i="5"/>
  <c r="E1308" i="5"/>
  <c r="D1308" i="5"/>
  <c r="K1307" i="5"/>
  <c r="G1307" i="5"/>
  <c r="F1307" i="5"/>
  <c r="E1307" i="5"/>
  <c r="D1307" i="5"/>
  <c r="K1306" i="5"/>
  <c r="G1306" i="5"/>
  <c r="F1306" i="5"/>
  <c r="E1306" i="5"/>
  <c r="D1306" i="5"/>
  <c r="K1305" i="5"/>
  <c r="G1305" i="5"/>
  <c r="F1305" i="5"/>
  <c r="E1305" i="5"/>
  <c r="D1305" i="5"/>
  <c r="K1304" i="5"/>
  <c r="G1304" i="5"/>
  <c r="F1304" i="5"/>
  <c r="E1304" i="5"/>
  <c r="D1304" i="5"/>
  <c r="K1303" i="5"/>
  <c r="G1303" i="5"/>
  <c r="F1303" i="5"/>
  <c r="E1303" i="5"/>
  <c r="D1303" i="5"/>
  <c r="K1302" i="5"/>
  <c r="G1302" i="5"/>
  <c r="F1302" i="5"/>
  <c r="E1302" i="5"/>
  <c r="D1302" i="5"/>
  <c r="K1301" i="5"/>
  <c r="G1301" i="5"/>
  <c r="F1301" i="5"/>
  <c r="E1301" i="5"/>
  <c r="D1301" i="5"/>
  <c r="K1300" i="5"/>
  <c r="G1300" i="5"/>
  <c r="F1300" i="5"/>
  <c r="E1300" i="5"/>
  <c r="D1300" i="5"/>
  <c r="K1299" i="5"/>
  <c r="G1299" i="5"/>
  <c r="F1299" i="5"/>
  <c r="E1299" i="5"/>
  <c r="D1299" i="5"/>
  <c r="K1298" i="5"/>
  <c r="G1298" i="5"/>
  <c r="F1298" i="5"/>
  <c r="E1298" i="5"/>
  <c r="D1298" i="5"/>
  <c r="K1297" i="5"/>
  <c r="G1297" i="5"/>
  <c r="F1297" i="5"/>
  <c r="E1297" i="5"/>
  <c r="D1297" i="5"/>
  <c r="K1296" i="5"/>
  <c r="G1296" i="5"/>
  <c r="F1296" i="5"/>
  <c r="E1296" i="5"/>
  <c r="D1296" i="5"/>
  <c r="K1295" i="5"/>
  <c r="G1295" i="5"/>
  <c r="F1295" i="5"/>
  <c r="E1295" i="5"/>
  <c r="D1295" i="5"/>
  <c r="K1294" i="5"/>
  <c r="G1294" i="5"/>
  <c r="F1294" i="5"/>
  <c r="E1294" i="5"/>
  <c r="D1294" i="5"/>
  <c r="K1293" i="5"/>
  <c r="G1293" i="5"/>
  <c r="F1293" i="5"/>
  <c r="E1293" i="5"/>
  <c r="D1293" i="5"/>
  <c r="K1292" i="5"/>
  <c r="G1292" i="5"/>
  <c r="F1292" i="5"/>
  <c r="E1292" i="5"/>
  <c r="D1292" i="5"/>
  <c r="K1291" i="5"/>
  <c r="G1291" i="5"/>
  <c r="F1291" i="5"/>
  <c r="E1291" i="5"/>
  <c r="D1291" i="5"/>
  <c r="K1290" i="5"/>
  <c r="G1290" i="5"/>
  <c r="F1290" i="5"/>
  <c r="E1290" i="5"/>
  <c r="D1290" i="5"/>
  <c r="K1289" i="5"/>
  <c r="G1289" i="5"/>
  <c r="F1289" i="5"/>
  <c r="E1289" i="5"/>
  <c r="D1289" i="5"/>
  <c r="K1288" i="5"/>
  <c r="G1288" i="5"/>
  <c r="F1288" i="5"/>
  <c r="E1288" i="5"/>
  <c r="D1288" i="5"/>
  <c r="K1287" i="5"/>
  <c r="G1287" i="5"/>
  <c r="F1287" i="5"/>
  <c r="E1287" i="5"/>
  <c r="D1287" i="5"/>
  <c r="K1286" i="5"/>
  <c r="G1286" i="5"/>
  <c r="F1286" i="5"/>
  <c r="E1286" i="5"/>
  <c r="D1286" i="5"/>
  <c r="K1285" i="5"/>
  <c r="G1285" i="5"/>
  <c r="F1285" i="5"/>
  <c r="E1285" i="5"/>
  <c r="D1285" i="5"/>
  <c r="K1284" i="5"/>
  <c r="G1284" i="5"/>
  <c r="F1284" i="5"/>
  <c r="E1284" i="5"/>
  <c r="D1284" i="5"/>
  <c r="K1283" i="5"/>
  <c r="G1283" i="5"/>
  <c r="F1283" i="5"/>
  <c r="E1283" i="5"/>
  <c r="D1283" i="5"/>
  <c r="K1282" i="5"/>
  <c r="G1282" i="5"/>
  <c r="F1282" i="5"/>
  <c r="E1282" i="5"/>
  <c r="D1282" i="5"/>
  <c r="K1281" i="5"/>
  <c r="G1281" i="5"/>
  <c r="F1281" i="5"/>
  <c r="E1281" i="5"/>
  <c r="D1281" i="5"/>
  <c r="K1280" i="5"/>
  <c r="G1280" i="5"/>
  <c r="F1280" i="5"/>
  <c r="E1280" i="5"/>
  <c r="D1280" i="5"/>
  <c r="K1279" i="5"/>
  <c r="G1279" i="5"/>
  <c r="F1279" i="5"/>
  <c r="E1279" i="5"/>
  <c r="D1279" i="5"/>
  <c r="K1278" i="5"/>
  <c r="G1278" i="5"/>
  <c r="F1278" i="5"/>
  <c r="E1278" i="5"/>
  <c r="D1278" i="5"/>
  <c r="K1277" i="5"/>
  <c r="G1277" i="5"/>
  <c r="F1277" i="5"/>
  <c r="E1277" i="5"/>
  <c r="D1277" i="5"/>
  <c r="K1276" i="5"/>
  <c r="G1276" i="5"/>
  <c r="F1276" i="5"/>
  <c r="E1276" i="5"/>
  <c r="D1276" i="5"/>
  <c r="K1275" i="5"/>
  <c r="G1275" i="5"/>
  <c r="F1275" i="5"/>
  <c r="E1275" i="5"/>
  <c r="D1275" i="5"/>
  <c r="K1274" i="5"/>
  <c r="G1274" i="5"/>
  <c r="F1274" i="5"/>
  <c r="E1274" i="5"/>
  <c r="D1274" i="5"/>
  <c r="K1273" i="5"/>
  <c r="G1273" i="5"/>
  <c r="F1273" i="5"/>
  <c r="E1273" i="5"/>
  <c r="D1273" i="5"/>
  <c r="K1272" i="5"/>
  <c r="G1272" i="5"/>
  <c r="F1272" i="5"/>
  <c r="E1272" i="5"/>
  <c r="D1272" i="5"/>
  <c r="K1271" i="5"/>
  <c r="G1271" i="5"/>
  <c r="F1271" i="5"/>
  <c r="E1271" i="5"/>
  <c r="D1271" i="5"/>
  <c r="K1270" i="5"/>
  <c r="G1270" i="5"/>
  <c r="F1270" i="5"/>
  <c r="E1270" i="5"/>
  <c r="D1270" i="5"/>
  <c r="K1269" i="5"/>
  <c r="G1269" i="5"/>
  <c r="F1269" i="5"/>
  <c r="E1269" i="5"/>
  <c r="D1269" i="5"/>
  <c r="K1268" i="5"/>
  <c r="G1268" i="5"/>
  <c r="F1268" i="5"/>
  <c r="E1268" i="5"/>
  <c r="D1268" i="5"/>
  <c r="K1267" i="5"/>
  <c r="G1267" i="5"/>
  <c r="F1267" i="5"/>
  <c r="E1267" i="5"/>
  <c r="D1267" i="5"/>
  <c r="K1266" i="5"/>
  <c r="G1266" i="5"/>
  <c r="F1266" i="5"/>
  <c r="E1266" i="5"/>
  <c r="D1266" i="5"/>
  <c r="K1265" i="5"/>
  <c r="G1265" i="5"/>
  <c r="F1265" i="5"/>
  <c r="E1265" i="5"/>
  <c r="D1265" i="5"/>
  <c r="K1264" i="5"/>
  <c r="G1264" i="5"/>
  <c r="F1264" i="5"/>
  <c r="E1264" i="5"/>
  <c r="D1264" i="5"/>
  <c r="K1263" i="5"/>
  <c r="G1263" i="5"/>
  <c r="F1263" i="5"/>
  <c r="E1263" i="5"/>
  <c r="D1263" i="5"/>
  <c r="K1262" i="5"/>
  <c r="G1262" i="5"/>
  <c r="F1262" i="5"/>
  <c r="E1262" i="5"/>
  <c r="D1262" i="5"/>
  <c r="K1261" i="5"/>
  <c r="G1261" i="5"/>
  <c r="F1261" i="5"/>
  <c r="E1261" i="5"/>
  <c r="D1261" i="5"/>
  <c r="K1260" i="5"/>
  <c r="G1260" i="5"/>
  <c r="F1260" i="5"/>
  <c r="E1260" i="5"/>
  <c r="D1260" i="5"/>
  <c r="K1259" i="5"/>
  <c r="G1259" i="5"/>
  <c r="F1259" i="5"/>
  <c r="E1259" i="5"/>
  <c r="D1259" i="5"/>
  <c r="K1258" i="5"/>
  <c r="G1258" i="5"/>
  <c r="F1258" i="5"/>
  <c r="E1258" i="5"/>
  <c r="D1258" i="5"/>
  <c r="K1257" i="5"/>
  <c r="G1257" i="5"/>
  <c r="F1257" i="5"/>
  <c r="E1257" i="5"/>
  <c r="D1257" i="5"/>
  <c r="K1256" i="5"/>
  <c r="G1256" i="5"/>
  <c r="F1256" i="5"/>
  <c r="E1256" i="5"/>
  <c r="D1256" i="5"/>
  <c r="K1255" i="5"/>
  <c r="G1255" i="5"/>
  <c r="F1255" i="5"/>
  <c r="E1255" i="5"/>
  <c r="D1255" i="5"/>
  <c r="K1254" i="5"/>
  <c r="G1254" i="5"/>
  <c r="F1254" i="5"/>
  <c r="E1254" i="5"/>
  <c r="D1254" i="5"/>
  <c r="K1253" i="5"/>
  <c r="G1253" i="5"/>
  <c r="F1253" i="5"/>
  <c r="E1253" i="5"/>
  <c r="D1253" i="5"/>
  <c r="K1252" i="5"/>
  <c r="G1252" i="5"/>
  <c r="F1252" i="5"/>
  <c r="E1252" i="5"/>
  <c r="D1252" i="5"/>
  <c r="K1251" i="5"/>
  <c r="G1251" i="5"/>
  <c r="F1251" i="5"/>
  <c r="E1251" i="5"/>
  <c r="D1251" i="5"/>
  <c r="K1250" i="5"/>
  <c r="G1250" i="5"/>
  <c r="F1250" i="5"/>
  <c r="E1250" i="5"/>
  <c r="D1250" i="5"/>
  <c r="K1249" i="5"/>
  <c r="G1249" i="5"/>
  <c r="F1249" i="5"/>
  <c r="E1249" i="5"/>
  <c r="D1249" i="5"/>
  <c r="K1248" i="5"/>
  <c r="G1248" i="5"/>
  <c r="F1248" i="5"/>
  <c r="E1248" i="5"/>
  <c r="D1248" i="5"/>
  <c r="K1247" i="5"/>
  <c r="G1247" i="5"/>
  <c r="F1247" i="5"/>
  <c r="E1247" i="5"/>
  <c r="D1247" i="5"/>
  <c r="K1246" i="5"/>
  <c r="G1246" i="5"/>
  <c r="F1246" i="5"/>
  <c r="E1246" i="5"/>
  <c r="D1246" i="5"/>
  <c r="K1245" i="5"/>
  <c r="G1245" i="5"/>
  <c r="F1245" i="5"/>
  <c r="E1245" i="5"/>
  <c r="D1245" i="5"/>
  <c r="K1244" i="5"/>
  <c r="G1244" i="5"/>
  <c r="F1244" i="5"/>
  <c r="E1244" i="5"/>
  <c r="D1244" i="5"/>
  <c r="K1243" i="5"/>
  <c r="G1243" i="5"/>
  <c r="F1243" i="5"/>
  <c r="E1243" i="5"/>
  <c r="D1243" i="5"/>
  <c r="K1242" i="5"/>
  <c r="G1242" i="5"/>
  <c r="F1242" i="5"/>
  <c r="E1242" i="5"/>
  <c r="D1242" i="5"/>
  <c r="K1241" i="5"/>
  <c r="G1241" i="5"/>
  <c r="F1241" i="5"/>
  <c r="E1241" i="5"/>
  <c r="D1241" i="5"/>
  <c r="K1240" i="5"/>
  <c r="G1240" i="5"/>
  <c r="F1240" i="5"/>
  <c r="E1240" i="5"/>
  <c r="D1240" i="5"/>
  <c r="K1239" i="5"/>
  <c r="G1239" i="5"/>
  <c r="F1239" i="5"/>
  <c r="E1239" i="5"/>
  <c r="D1239" i="5"/>
  <c r="K1238" i="5"/>
  <c r="G1238" i="5"/>
  <c r="F1238" i="5"/>
  <c r="E1238" i="5"/>
  <c r="D1238" i="5"/>
  <c r="K1237" i="5"/>
  <c r="G1237" i="5"/>
  <c r="F1237" i="5"/>
  <c r="E1237" i="5"/>
  <c r="D1237" i="5"/>
  <c r="K1236" i="5"/>
  <c r="G1236" i="5"/>
  <c r="F1236" i="5"/>
  <c r="E1236" i="5"/>
  <c r="D1236" i="5"/>
  <c r="K1235" i="5"/>
  <c r="G1235" i="5"/>
  <c r="F1235" i="5"/>
  <c r="E1235" i="5"/>
  <c r="D1235" i="5"/>
  <c r="K1234" i="5"/>
  <c r="G1234" i="5"/>
  <c r="F1234" i="5"/>
  <c r="E1234" i="5"/>
  <c r="D1234" i="5"/>
  <c r="K1233" i="5"/>
  <c r="G1233" i="5"/>
  <c r="F1233" i="5"/>
  <c r="E1233" i="5"/>
  <c r="D1233" i="5"/>
  <c r="K1232" i="5"/>
  <c r="G1232" i="5"/>
  <c r="F1232" i="5"/>
  <c r="E1232" i="5"/>
  <c r="D1232" i="5"/>
  <c r="K1231" i="5"/>
  <c r="G1231" i="5"/>
  <c r="F1231" i="5"/>
  <c r="E1231" i="5"/>
  <c r="D1231" i="5"/>
  <c r="K1230" i="5"/>
  <c r="G1230" i="5"/>
  <c r="F1230" i="5"/>
  <c r="E1230" i="5"/>
  <c r="D1230" i="5"/>
  <c r="K1229" i="5"/>
  <c r="G1229" i="5"/>
  <c r="F1229" i="5"/>
  <c r="E1229" i="5"/>
  <c r="D1229" i="5"/>
  <c r="K1228" i="5"/>
  <c r="G1228" i="5"/>
  <c r="F1228" i="5"/>
  <c r="E1228" i="5"/>
  <c r="D1228" i="5"/>
  <c r="K1227" i="5"/>
  <c r="G1227" i="5"/>
  <c r="F1227" i="5"/>
  <c r="E1227" i="5"/>
  <c r="D1227" i="5"/>
  <c r="K1226" i="5"/>
  <c r="G1226" i="5"/>
  <c r="F1226" i="5"/>
  <c r="E1226" i="5"/>
  <c r="D1226" i="5"/>
  <c r="K1225" i="5"/>
  <c r="G1225" i="5"/>
  <c r="F1225" i="5"/>
  <c r="E1225" i="5"/>
  <c r="D1225" i="5"/>
  <c r="K1224" i="5"/>
  <c r="G1224" i="5"/>
  <c r="F1224" i="5"/>
  <c r="E1224" i="5"/>
  <c r="D1224" i="5"/>
  <c r="K1223" i="5"/>
  <c r="G1223" i="5"/>
  <c r="F1223" i="5"/>
  <c r="E1223" i="5"/>
  <c r="D1223" i="5"/>
  <c r="K1222" i="5"/>
  <c r="G1222" i="5"/>
  <c r="F1222" i="5"/>
  <c r="E1222" i="5"/>
  <c r="D1222" i="5"/>
  <c r="K1221" i="5"/>
  <c r="G1221" i="5"/>
  <c r="F1221" i="5"/>
  <c r="E1221" i="5"/>
  <c r="D1221" i="5"/>
  <c r="K1220" i="5"/>
  <c r="G1220" i="5"/>
  <c r="F1220" i="5"/>
  <c r="E1220" i="5"/>
  <c r="D1220" i="5"/>
  <c r="K1219" i="5"/>
  <c r="G1219" i="5"/>
  <c r="F1219" i="5"/>
  <c r="E1219" i="5"/>
  <c r="D1219" i="5"/>
  <c r="K1218" i="5"/>
  <c r="G1218" i="5"/>
  <c r="F1218" i="5"/>
  <c r="E1218" i="5"/>
  <c r="D1218" i="5"/>
  <c r="K1217" i="5"/>
  <c r="G1217" i="5"/>
  <c r="F1217" i="5"/>
  <c r="E1217" i="5"/>
  <c r="D1217" i="5"/>
  <c r="K1216" i="5"/>
  <c r="G1216" i="5"/>
  <c r="F1216" i="5"/>
  <c r="E1216" i="5"/>
  <c r="D1216" i="5"/>
  <c r="K1215" i="5"/>
  <c r="G1215" i="5"/>
  <c r="F1215" i="5"/>
  <c r="E1215" i="5"/>
  <c r="D1215" i="5"/>
  <c r="K1214" i="5"/>
  <c r="G1214" i="5"/>
  <c r="F1214" i="5"/>
  <c r="E1214" i="5"/>
  <c r="D1214" i="5"/>
  <c r="K1213" i="5"/>
  <c r="G1213" i="5"/>
  <c r="F1213" i="5"/>
  <c r="E1213" i="5"/>
  <c r="D1213" i="5"/>
  <c r="K1212" i="5"/>
  <c r="G1212" i="5"/>
  <c r="F1212" i="5"/>
  <c r="E1212" i="5"/>
  <c r="D1212" i="5"/>
  <c r="K1211" i="5"/>
  <c r="G1211" i="5"/>
  <c r="F1211" i="5"/>
  <c r="E1211" i="5"/>
  <c r="D1211" i="5"/>
  <c r="K1210" i="5"/>
  <c r="G1210" i="5"/>
  <c r="F1210" i="5"/>
  <c r="E1210" i="5"/>
  <c r="D1210" i="5"/>
  <c r="K1209" i="5"/>
  <c r="G1209" i="5"/>
  <c r="F1209" i="5"/>
  <c r="E1209" i="5"/>
  <c r="D1209" i="5"/>
  <c r="K1208" i="5"/>
  <c r="G1208" i="5"/>
  <c r="F1208" i="5"/>
  <c r="E1208" i="5"/>
  <c r="D1208" i="5"/>
  <c r="K1207" i="5"/>
  <c r="G1207" i="5"/>
  <c r="F1207" i="5"/>
  <c r="E1207" i="5"/>
  <c r="D1207" i="5"/>
  <c r="K1206" i="5"/>
  <c r="G1206" i="5"/>
  <c r="F1206" i="5"/>
  <c r="E1206" i="5"/>
  <c r="D1206" i="5"/>
  <c r="K1205" i="5"/>
  <c r="G1205" i="5"/>
  <c r="F1205" i="5"/>
  <c r="E1205" i="5"/>
  <c r="D1205" i="5"/>
  <c r="K1204" i="5"/>
  <c r="G1204" i="5"/>
  <c r="F1204" i="5"/>
  <c r="E1204" i="5"/>
  <c r="D1204" i="5"/>
  <c r="K1203" i="5"/>
  <c r="G1203" i="5"/>
  <c r="F1203" i="5"/>
  <c r="E1203" i="5"/>
  <c r="D1203" i="5"/>
  <c r="K1202" i="5"/>
  <c r="G1202" i="5"/>
  <c r="F1202" i="5"/>
  <c r="E1202" i="5"/>
  <c r="D1202" i="5"/>
  <c r="K1201" i="5"/>
  <c r="G1201" i="5"/>
  <c r="F1201" i="5"/>
  <c r="E1201" i="5"/>
  <c r="D1201" i="5"/>
  <c r="K1200" i="5"/>
  <c r="G1200" i="5"/>
  <c r="F1200" i="5"/>
  <c r="E1200" i="5"/>
  <c r="D1200" i="5"/>
  <c r="K1199" i="5"/>
  <c r="G1199" i="5"/>
  <c r="F1199" i="5"/>
  <c r="E1199" i="5"/>
  <c r="D1199" i="5"/>
  <c r="K1198" i="5"/>
  <c r="G1198" i="5"/>
  <c r="F1198" i="5"/>
  <c r="E1198" i="5"/>
  <c r="D1198" i="5"/>
  <c r="K1197" i="5"/>
  <c r="G1197" i="5"/>
  <c r="F1197" i="5"/>
  <c r="E1197" i="5"/>
  <c r="D1197" i="5"/>
  <c r="K1196" i="5"/>
  <c r="G1196" i="5"/>
  <c r="F1196" i="5"/>
  <c r="E1196" i="5"/>
  <c r="D1196" i="5"/>
  <c r="K1195" i="5"/>
  <c r="G1195" i="5"/>
  <c r="F1195" i="5"/>
  <c r="E1195" i="5"/>
  <c r="D1195" i="5"/>
  <c r="K1194" i="5"/>
  <c r="G1194" i="5"/>
  <c r="F1194" i="5"/>
  <c r="E1194" i="5"/>
  <c r="D1194" i="5"/>
  <c r="K1193" i="5"/>
  <c r="G1193" i="5"/>
  <c r="F1193" i="5"/>
  <c r="E1193" i="5"/>
  <c r="D1193" i="5"/>
  <c r="K1192" i="5"/>
  <c r="G1192" i="5"/>
  <c r="F1192" i="5"/>
  <c r="E1192" i="5"/>
  <c r="D1192" i="5"/>
  <c r="K1191" i="5"/>
  <c r="G1191" i="5"/>
  <c r="F1191" i="5"/>
  <c r="E1191" i="5"/>
  <c r="D1191" i="5"/>
  <c r="K1190" i="5"/>
  <c r="G1190" i="5"/>
  <c r="F1190" i="5"/>
  <c r="E1190" i="5"/>
  <c r="D1190" i="5"/>
  <c r="K1189" i="5"/>
  <c r="G1189" i="5"/>
  <c r="F1189" i="5"/>
  <c r="E1189" i="5"/>
  <c r="D1189" i="5"/>
  <c r="K1188" i="5"/>
  <c r="G1188" i="5"/>
  <c r="F1188" i="5"/>
  <c r="E1188" i="5"/>
  <c r="D1188" i="5"/>
  <c r="K1187" i="5"/>
  <c r="G1187" i="5"/>
  <c r="F1187" i="5"/>
  <c r="E1187" i="5"/>
  <c r="D1187" i="5"/>
  <c r="K1186" i="5"/>
  <c r="G1186" i="5"/>
  <c r="F1186" i="5"/>
  <c r="E1186" i="5"/>
  <c r="D1186" i="5"/>
  <c r="K1185" i="5"/>
  <c r="G1185" i="5"/>
  <c r="F1185" i="5"/>
  <c r="E1185" i="5"/>
  <c r="D1185" i="5"/>
  <c r="K1184" i="5"/>
  <c r="G1184" i="5"/>
  <c r="F1184" i="5"/>
  <c r="E1184" i="5"/>
  <c r="D1184" i="5"/>
  <c r="K1183" i="5"/>
  <c r="G1183" i="5"/>
  <c r="F1183" i="5"/>
  <c r="E1183" i="5"/>
  <c r="D1183" i="5"/>
  <c r="K1182" i="5"/>
  <c r="G1182" i="5"/>
  <c r="F1182" i="5"/>
  <c r="E1182" i="5"/>
  <c r="D1182" i="5"/>
  <c r="K1181" i="5"/>
  <c r="G1181" i="5"/>
  <c r="F1181" i="5"/>
  <c r="E1181" i="5"/>
  <c r="D1181" i="5"/>
  <c r="K1180" i="5"/>
  <c r="G1180" i="5"/>
  <c r="F1180" i="5"/>
  <c r="E1180" i="5"/>
  <c r="D1180" i="5"/>
  <c r="K1179" i="5"/>
  <c r="G1179" i="5"/>
  <c r="F1179" i="5"/>
  <c r="E1179" i="5"/>
  <c r="D1179" i="5"/>
  <c r="K1178" i="5"/>
  <c r="G1178" i="5"/>
  <c r="F1178" i="5"/>
  <c r="E1178" i="5"/>
  <c r="D1178" i="5"/>
  <c r="K1177" i="5"/>
  <c r="G1177" i="5"/>
  <c r="F1177" i="5"/>
  <c r="E1177" i="5"/>
  <c r="D1177" i="5"/>
  <c r="K1176" i="5"/>
  <c r="G1176" i="5"/>
  <c r="F1176" i="5"/>
  <c r="E1176" i="5"/>
  <c r="D1176" i="5"/>
  <c r="K1175" i="5"/>
  <c r="G1175" i="5"/>
  <c r="F1175" i="5"/>
  <c r="E1175" i="5"/>
  <c r="D1175" i="5"/>
  <c r="K1174" i="5"/>
  <c r="G1174" i="5"/>
  <c r="F1174" i="5"/>
  <c r="E1174" i="5"/>
  <c r="D1174" i="5"/>
  <c r="K1173" i="5"/>
  <c r="G1173" i="5"/>
  <c r="F1173" i="5"/>
  <c r="E1173" i="5"/>
  <c r="D1173" i="5"/>
  <c r="K1172" i="5"/>
  <c r="G1172" i="5"/>
  <c r="F1172" i="5"/>
  <c r="E1172" i="5"/>
  <c r="D1172" i="5"/>
  <c r="K1171" i="5"/>
  <c r="G1171" i="5"/>
  <c r="F1171" i="5"/>
  <c r="E1171" i="5"/>
  <c r="D1171" i="5"/>
  <c r="K1170" i="5"/>
  <c r="G1170" i="5"/>
  <c r="F1170" i="5"/>
  <c r="E1170" i="5"/>
  <c r="D1170" i="5"/>
  <c r="K1169" i="5"/>
  <c r="G1169" i="5"/>
  <c r="F1169" i="5"/>
  <c r="E1169" i="5"/>
  <c r="D1169" i="5"/>
  <c r="K1168" i="5"/>
  <c r="G1168" i="5"/>
  <c r="F1168" i="5"/>
  <c r="E1168" i="5"/>
  <c r="D1168" i="5"/>
  <c r="K1167" i="5"/>
  <c r="G1167" i="5"/>
  <c r="F1167" i="5"/>
  <c r="E1167" i="5"/>
  <c r="D1167" i="5"/>
  <c r="K1166" i="5"/>
  <c r="G1166" i="5"/>
  <c r="F1166" i="5"/>
  <c r="E1166" i="5"/>
  <c r="D1166" i="5"/>
  <c r="K1165" i="5"/>
  <c r="G1165" i="5"/>
  <c r="F1165" i="5"/>
  <c r="E1165" i="5"/>
  <c r="D1165" i="5"/>
  <c r="K1164" i="5"/>
  <c r="G1164" i="5"/>
  <c r="F1164" i="5"/>
  <c r="E1164" i="5"/>
  <c r="D1164" i="5"/>
  <c r="K1163" i="5"/>
  <c r="G1163" i="5"/>
  <c r="F1163" i="5"/>
  <c r="E1163" i="5"/>
  <c r="D1163" i="5"/>
  <c r="K1162" i="5"/>
  <c r="G1162" i="5"/>
  <c r="F1162" i="5"/>
  <c r="E1162" i="5"/>
  <c r="D1162" i="5"/>
  <c r="K1161" i="5"/>
  <c r="G1161" i="5"/>
  <c r="F1161" i="5"/>
  <c r="E1161" i="5"/>
  <c r="D1161" i="5"/>
  <c r="K1160" i="5"/>
  <c r="G1160" i="5"/>
  <c r="F1160" i="5"/>
  <c r="E1160" i="5"/>
  <c r="D1160" i="5"/>
  <c r="K1159" i="5"/>
  <c r="G1159" i="5"/>
  <c r="F1159" i="5"/>
  <c r="E1159" i="5"/>
  <c r="D1159" i="5"/>
  <c r="K1158" i="5"/>
  <c r="G1158" i="5"/>
  <c r="F1158" i="5"/>
  <c r="E1158" i="5"/>
  <c r="D1158" i="5"/>
  <c r="K1157" i="5"/>
  <c r="G1157" i="5"/>
  <c r="F1157" i="5"/>
  <c r="E1157" i="5"/>
  <c r="D1157" i="5"/>
  <c r="K1156" i="5"/>
  <c r="G1156" i="5"/>
  <c r="F1156" i="5"/>
  <c r="E1156" i="5"/>
  <c r="D1156" i="5"/>
  <c r="K1155" i="5"/>
  <c r="G1155" i="5"/>
  <c r="F1155" i="5"/>
  <c r="E1155" i="5"/>
  <c r="D1155" i="5"/>
  <c r="K1154" i="5"/>
  <c r="G1154" i="5"/>
  <c r="F1154" i="5"/>
  <c r="E1154" i="5"/>
  <c r="D1154" i="5"/>
  <c r="K1153" i="5"/>
  <c r="G1153" i="5"/>
  <c r="F1153" i="5"/>
  <c r="E1153" i="5"/>
  <c r="D1153" i="5"/>
  <c r="K1152" i="5"/>
  <c r="G1152" i="5"/>
  <c r="F1152" i="5"/>
  <c r="E1152" i="5"/>
  <c r="D1152" i="5"/>
  <c r="K1151" i="5"/>
  <c r="G1151" i="5"/>
  <c r="F1151" i="5"/>
  <c r="E1151" i="5"/>
  <c r="D1151" i="5"/>
  <c r="K1150" i="5"/>
  <c r="G1150" i="5"/>
  <c r="F1150" i="5"/>
  <c r="E1150" i="5"/>
  <c r="D1150" i="5"/>
  <c r="K1149" i="5"/>
  <c r="G1149" i="5"/>
  <c r="F1149" i="5"/>
  <c r="E1149" i="5"/>
  <c r="D1149" i="5"/>
  <c r="K1148" i="5"/>
  <c r="G1148" i="5"/>
  <c r="F1148" i="5"/>
  <c r="E1148" i="5"/>
  <c r="D1148" i="5"/>
  <c r="K1147" i="5"/>
  <c r="G1147" i="5"/>
  <c r="F1147" i="5"/>
  <c r="E1147" i="5"/>
  <c r="D1147" i="5"/>
  <c r="K1146" i="5"/>
  <c r="G1146" i="5"/>
  <c r="F1146" i="5"/>
  <c r="E1146" i="5"/>
  <c r="D1146" i="5"/>
  <c r="K1145" i="5"/>
  <c r="G1145" i="5"/>
  <c r="F1145" i="5"/>
  <c r="E1145" i="5"/>
  <c r="D1145" i="5"/>
  <c r="K1144" i="5"/>
  <c r="G1144" i="5"/>
  <c r="F1144" i="5"/>
  <c r="E1144" i="5"/>
  <c r="D1144" i="5"/>
  <c r="K1143" i="5"/>
  <c r="G1143" i="5"/>
  <c r="F1143" i="5"/>
  <c r="E1143" i="5"/>
  <c r="D1143" i="5"/>
  <c r="K1142" i="5"/>
  <c r="G1142" i="5"/>
  <c r="F1142" i="5"/>
  <c r="E1142" i="5"/>
  <c r="D1142" i="5"/>
  <c r="K1141" i="5"/>
  <c r="G1141" i="5"/>
  <c r="F1141" i="5"/>
  <c r="E1141" i="5"/>
  <c r="D1141" i="5"/>
  <c r="K1140" i="5"/>
  <c r="G1140" i="5"/>
  <c r="F1140" i="5"/>
  <c r="E1140" i="5"/>
  <c r="D1140" i="5"/>
  <c r="K1139" i="5"/>
  <c r="G1139" i="5"/>
  <c r="F1139" i="5"/>
  <c r="E1139" i="5"/>
  <c r="D1139" i="5"/>
  <c r="K1138" i="5"/>
  <c r="G1138" i="5"/>
  <c r="F1138" i="5"/>
  <c r="E1138" i="5"/>
  <c r="D1138" i="5"/>
  <c r="K1137" i="5"/>
  <c r="G1137" i="5"/>
  <c r="F1137" i="5"/>
  <c r="E1137" i="5"/>
  <c r="D1137" i="5"/>
  <c r="K1136" i="5"/>
  <c r="G1136" i="5"/>
  <c r="F1136" i="5"/>
  <c r="E1136" i="5"/>
  <c r="D1136" i="5"/>
  <c r="K1135" i="5"/>
  <c r="G1135" i="5"/>
  <c r="F1135" i="5"/>
  <c r="E1135" i="5"/>
  <c r="D1135" i="5"/>
  <c r="K1134" i="5"/>
  <c r="G1134" i="5"/>
  <c r="F1134" i="5"/>
  <c r="E1134" i="5"/>
  <c r="D1134" i="5"/>
  <c r="K1133" i="5"/>
  <c r="G1133" i="5"/>
  <c r="F1133" i="5"/>
  <c r="E1133" i="5"/>
  <c r="D1133" i="5"/>
  <c r="K1132" i="5"/>
  <c r="G1132" i="5"/>
  <c r="F1132" i="5"/>
  <c r="E1132" i="5"/>
  <c r="D1132" i="5"/>
  <c r="K1131" i="5"/>
  <c r="G1131" i="5"/>
  <c r="F1131" i="5"/>
  <c r="E1131" i="5"/>
  <c r="D1131" i="5"/>
  <c r="K1130" i="5"/>
  <c r="G1130" i="5"/>
  <c r="F1130" i="5"/>
  <c r="E1130" i="5"/>
  <c r="D1130" i="5"/>
  <c r="K1129" i="5"/>
  <c r="G1129" i="5"/>
  <c r="F1129" i="5"/>
  <c r="E1129" i="5"/>
  <c r="D1129" i="5"/>
  <c r="K1128" i="5"/>
  <c r="G1128" i="5"/>
  <c r="F1128" i="5"/>
  <c r="E1128" i="5"/>
  <c r="D1128" i="5"/>
  <c r="K1127" i="5"/>
  <c r="G1127" i="5"/>
  <c r="F1127" i="5"/>
  <c r="E1127" i="5"/>
  <c r="D1127" i="5"/>
  <c r="K1126" i="5"/>
  <c r="G1126" i="5"/>
  <c r="F1126" i="5"/>
  <c r="E1126" i="5"/>
  <c r="D1126" i="5"/>
  <c r="K1125" i="5"/>
  <c r="G1125" i="5"/>
  <c r="F1125" i="5"/>
  <c r="E1125" i="5"/>
  <c r="D1125" i="5"/>
  <c r="K1124" i="5"/>
  <c r="G1124" i="5"/>
  <c r="F1124" i="5"/>
  <c r="E1124" i="5"/>
  <c r="D1124" i="5"/>
  <c r="K1123" i="5"/>
  <c r="G1123" i="5"/>
  <c r="F1123" i="5"/>
  <c r="E1123" i="5"/>
  <c r="D1123" i="5"/>
  <c r="K1122" i="5"/>
  <c r="G1122" i="5"/>
  <c r="F1122" i="5"/>
  <c r="E1122" i="5"/>
  <c r="D1122" i="5"/>
  <c r="K1121" i="5"/>
  <c r="G1121" i="5"/>
  <c r="F1121" i="5"/>
  <c r="E1121" i="5"/>
  <c r="D1121" i="5"/>
  <c r="K1120" i="5"/>
  <c r="G1120" i="5"/>
  <c r="F1120" i="5"/>
  <c r="E1120" i="5"/>
  <c r="D1120" i="5"/>
  <c r="K1119" i="5"/>
  <c r="G1119" i="5"/>
  <c r="F1119" i="5"/>
  <c r="E1119" i="5"/>
  <c r="D1119" i="5"/>
  <c r="K1118" i="5"/>
  <c r="G1118" i="5"/>
  <c r="F1118" i="5"/>
  <c r="E1118" i="5"/>
  <c r="D1118" i="5"/>
  <c r="K1117" i="5"/>
  <c r="G1117" i="5"/>
  <c r="F1117" i="5"/>
  <c r="E1117" i="5"/>
  <c r="D1117" i="5"/>
  <c r="K1116" i="5"/>
  <c r="G1116" i="5"/>
  <c r="F1116" i="5"/>
  <c r="E1116" i="5"/>
  <c r="D1116" i="5"/>
  <c r="K1115" i="5"/>
  <c r="G1115" i="5"/>
  <c r="F1115" i="5"/>
  <c r="E1115" i="5"/>
  <c r="D1115" i="5"/>
  <c r="K1114" i="5"/>
  <c r="G1114" i="5"/>
  <c r="F1114" i="5"/>
  <c r="E1114" i="5"/>
  <c r="D1114" i="5"/>
  <c r="K1113" i="5"/>
  <c r="G1113" i="5"/>
  <c r="F1113" i="5"/>
  <c r="E1113" i="5"/>
  <c r="D1113" i="5"/>
  <c r="K1112" i="5"/>
  <c r="G1112" i="5"/>
  <c r="F1112" i="5"/>
  <c r="E1112" i="5"/>
  <c r="D1112" i="5"/>
  <c r="K1111" i="5"/>
  <c r="G1111" i="5"/>
  <c r="F1111" i="5"/>
  <c r="E1111" i="5"/>
  <c r="D1111" i="5"/>
  <c r="K1110" i="5"/>
  <c r="G1110" i="5"/>
  <c r="F1110" i="5"/>
  <c r="E1110" i="5"/>
  <c r="D1110" i="5"/>
  <c r="K1109" i="5"/>
  <c r="G1109" i="5"/>
  <c r="F1109" i="5"/>
  <c r="E1109" i="5"/>
  <c r="D1109" i="5"/>
  <c r="K1108" i="5"/>
  <c r="G1108" i="5"/>
  <c r="F1108" i="5"/>
  <c r="E1108" i="5"/>
  <c r="D1108" i="5"/>
  <c r="K1107" i="5"/>
  <c r="G1107" i="5"/>
  <c r="F1107" i="5"/>
  <c r="E1107" i="5"/>
  <c r="D1107" i="5"/>
  <c r="K1106" i="5"/>
  <c r="G1106" i="5"/>
  <c r="F1106" i="5"/>
  <c r="E1106" i="5"/>
  <c r="D1106" i="5"/>
  <c r="K1105" i="5"/>
  <c r="G1105" i="5"/>
  <c r="F1105" i="5"/>
  <c r="E1105" i="5"/>
  <c r="D1105" i="5"/>
  <c r="K1104" i="5"/>
  <c r="G1104" i="5"/>
  <c r="F1104" i="5"/>
  <c r="E1104" i="5"/>
  <c r="D1104" i="5"/>
  <c r="K1103" i="5"/>
  <c r="G1103" i="5"/>
  <c r="F1103" i="5"/>
  <c r="E1103" i="5"/>
  <c r="D1103" i="5"/>
  <c r="K1102" i="5"/>
  <c r="G1102" i="5"/>
  <c r="F1102" i="5"/>
  <c r="E1102" i="5"/>
  <c r="D1102" i="5"/>
  <c r="K1101" i="5"/>
  <c r="G1101" i="5"/>
  <c r="F1101" i="5"/>
  <c r="E1101" i="5"/>
  <c r="D1101" i="5"/>
  <c r="K1100" i="5"/>
  <c r="G1100" i="5"/>
  <c r="F1100" i="5"/>
  <c r="E1100" i="5"/>
  <c r="D1100" i="5"/>
  <c r="K1099" i="5"/>
  <c r="G1099" i="5"/>
  <c r="F1099" i="5"/>
  <c r="E1099" i="5"/>
  <c r="D1099" i="5"/>
  <c r="K1098" i="5"/>
  <c r="G1098" i="5"/>
  <c r="F1098" i="5"/>
  <c r="E1098" i="5"/>
  <c r="D1098" i="5"/>
  <c r="K1097" i="5"/>
  <c r="G1097" i="5"/>
  <c r="F1097" i="5"/>
  <c r="E1097" i="5"/>
  <c r="D1097" i="5"/>
  <c r="K1096" i="5"/>
  <c r="G1096" i="5"/>
  <c r="F1096" i="5"/>
  <c r="E1096" i="5"/>
  <c r="D1096" i="5"/>
  <c r="K1095" i="5"/>
  <c r="G1095" i="5"/>
  <c r="F1095" i="5"/>
  <c r="E1095" i="5"/>
  <c r="D1095" i="5"/>
  <c r="K1094" i="5"/>
  <c r="G1094" i="5"/>
  <c r="F1094" i="5"/>
  <c r="E1094" i="5"/>
  <c r="D1094" i="5"/>
  <c r="K1093" i="5"/>
  <c r="G1093" i="5"/>
  <c r="F1093" i="5"/>
  <c r="E1093" i="5"/>
  <c r="D1093" i="5"/>
  <c r="K1092" i="5"/>
  <c r="G1092" i="5"/>
  <c r="F1092" i="5"/>
  <c r="E1092" i="5"/>
  <c r="D1092" i="5"/>
  <c r="K1091" i="5"/>
  <c r="G1091" i="5"/>
  <c r="F1091" i="5"/>
  <c r="E1091" i="5"/>
  <c r="D1091" i="5"/>
  <c r="K1090" i="5"/>
  <c r="G1090" i="5"/>
  <c r="F1090" i="5"/>
  <c r="E1090" i="5"/>
  <c r="D1090" i="5"/>
  <c r="K1089" i="5"/>
  <c r="G1089" i="5"/>
  <c r="F1089" i="5"/>
  <c r="E1089" i="5"/>
  <c r="D1089" i="5"/>
  <c r="K1088" i="5"/>
  <c r="G1088" i="5"/>
  <c r="F1088" i="5"/>
  <c r="E1088" i="5"/>
  <c r="D1088" i="5"/>
  <c r="K1087" i="5"/>
  <c r="G1087" i="5"/>
  <c r="F1087" i="5"/>
  <c r="E1087" i="5"/>
  <c r="D1087" i="5"/>
  <c r="K1086" i="5"/>
  <c r="G1086" i="5"/>
  <c r="F1086" i="5"/>
  <c r="E1086" i="5"/>
  <c r="D1086" i="5"/>
  <c r="K1085" i="5"/>
  <c r="G1085" i="5"/>
  <c r="F1085" i="5"/>
  <c r="E1085" i="5"/>
  <c r="D1085" i="5"/>
  <c r="K1084" i="5"/>
  <c r="G1084" i="5"/>
  <c r="F1084" i="5"/>
  <c r="E1084" i="5"/>
  <c r="D1084" i="5"/>
  <c r="K1083" i="5"/>
  <c r="G1083" i="5"/>
  <c r="F1083" i="5"/>
  <c r="E1083" i="5"/>
  <c r="D1083" i="5"/>
  <c r="K1082" i="5"/>
  <c r="G1082" i="5"/>
  <c r="F1082" i="5"/>
  <c r="E1082" i="5"/>
  <c r="D1082" i="5"/>
  <c r="K1081" i="5"/>
  <c r="G1081" i="5"/>
  <c r="F1081" i="5"/>
  <c r="E1081" i="5"/>
  <c r="D1081" i="5"/>
  <c r="K1080" i="5"/>
  <c r="G1080" i="5"/>
  <c r="F1080" i="5"/>
  <c r="E1080" i="5"/>
  <c r="D1080" i="5"/>
  <c r="K1079" i="5"/>
  <c r="G1079" i="5"/>
  <c r="F1079" i="5"/>
  <c r="E1079" i="5"/>
  <c r="D1079" i="5"/>
  <c r="K1078" i="5"/>
  <c r="G1078" i="5"/>
  <c r="F1078" i="5"/>
  <c r="E1078" i="5"/>
  <c r="D1078" i="5"/>
  <c r="K1077" i="5"/>
  <c r="G1077" i="5"/>
  <c r="F1077" i="5"/>
  <c r="E1077" i="5"/>
  <c r="D1077" i="5"/>
  <c r="K1076" i="5"/>
  <c r="G1076" i="5"/>
  <c r="F1076" i="5"/>
  <c r="E1076" i="5"/>
  <c r="D1076" i="5"/>
  <c r="K1075" i="5"/>
  <c r="G1075" i="5"/>
  <c r="F1075" i="5"/>
  <c r="E1075" i="5"/>
  <c r="D1075" i="5"/>
  <c r="K1074" i="5"/>
  <c r="G1074" i="5"/>
  <c r="F1074" i="5"/>
  <c r="E1074" i="5"/>
  <c r="D1074" i="5"/>
  <c r="K1073" i="5"/>
  <c r="G1073" i="5"/>
  <c r="F1073" i="5"/>
  <c r="E1073" i="5"/>
  <c r="D1073" i="5"/>
  <c r="K1072" i="5"/>
  <c r="G1072" i="5"/>
  <c r="F1072" i="5"/>
  <c r="E1072" i="5"/>
  <c r="D1072" i="5"/>
  <c r="K1071" i="5"/>
  <c r="G1071" i="5"/>
  <c r="F1071" i="5"/>
  <c r="E1071" i="5"/>
  <c r="D1071" i="5"/>
  <c r="K1070" i="5"/>
  <c r="G1070" i="5"/>
  <c r="F1070" i="5"/>
  <c r="E1070" i="5"/>
  <c r="D1070" i="5"/>
  <c r="K1069" i="5"/>
  <c r="G1069" i="5"/>
  <c r="F1069" i="5"/>
  <c r="E1069" i="5"/>
  <c r="D1069" i="5"/>
  <c r="K1068" i="5"/>
  <c r="G1068" i="5"/>
  <c r="F1068" i="5"/>
  <c r="E1068" i="5"/>
  <c r="D1068" i="5"/>
  <c r="K1067" i="5"/>
  <c r="G1067" i="5"/>
  <c r="F1067" i="5"/>
  <c r="E1067" i="5"/>
  <c r="D1067" i="5"/>
  <c r="K1066" i="5"/>
  <c r="G1066" i="5"/>
  <c r="F1066" i="5"/>
  <c r="E1066" i="5"/>
  <c r="D1066" i="5"/>
  <c r="K1065" i="5"/>
  <c r="G1065" i="5"/>
  <c r="F1065" i="5"/>
  <c r="E1065" i="5"/>
  <c r="D1065" i="5"/>
  <c r="K1064" i="5"/>
  <c r="G1064" i="5"/>
  <c r="F1064" i="5"/>
  <c r="E1064" i="5"/>
  <c r="D1064" i="5"/>
  <c r="K1063" i="5"/>
  <c r="G1063" i="5"/>
  <c r="F1063" i="5"/>
  <c r="E1063" i="5"/>
  <c r="D1063" i="5"/>
  <c r="K1062" i="5"/>
  <c r="G1062" i="5"/>
  <c r="F1062" i="5"/>
  <c r="E1062" i="5"/>
  <c r="D1062" i="5"/>
  <c r="K1061" i="5"/>
  <c r="G1061" i="5"/>
  <c r="F1061" i="5"/>
  <c r="E1061" i="5"/>
  <c r="D1061" i="5"/>
  <c r="K1060" i="5"/>
  <c r="G1060" i="5"/>
  <c r="F1060" i="5"/>
  <c r="E1060" i="5"/>
  <c r="D1060" i="5"/>
  <c r="K1059" i="5"/>
  <c r="G1059" i="5"/>
  <c r="F1059" i="5"/>
  <c r="E1059" i="5"/>
  <c r="D1059" i="5"/>
  <c r="K1058" i="5"/>
  <c r="G1058" i="5"/>
  <c r="F1058" i="5"/>
  <c r="E1058" i="5"/>
  <c r="D1058" i="5"/>
  <c r="K1057" i="5"/>
  <c r="G1057" i="5"/>
  <c r="F1057" i="5"/>
  <c r="E1057" i="5"/>
  <c r="D1057" i="5"/>
  <c r="K1056" i="5"/>
  <c r="G1056" i="5"/>
  <c r="F1056" i="5"/>
  <c r="E1056" i="5"/>
  <c r="D1056" i="5"/>
  <c r="K1055" i="5"/>
  <c r="G1055" i="5"/>
  <c r="F1055" i="5"/>
  <c r="E1055" i="5"/>
  <c r="D1055" i="5"/>
  <c r="K1054" i="5"/>
  <c r="G1054" i="5"/>
  <c r="F1054" i="5"/>
  <c r="E1054" i="5"/>
  <c r="D1054" i="5"/>
  <c r="K1053" i="5"/>
  <c r="G1053" i="5"/>
  <c r="F1053" i="5"/>
  <c r="E1053" i="5"/>
  <c r="D1053" i="5"/>
  <c r="K1052" i="5"/>
  <c r="G1052" i="5"/>
  <c r="F1052" i="5"/>
  <c r="E1052" i="5"/>
  <c r="D1052" i="5"/>
  <c r="K1051" i="5"/>
  <c r="G1051" i="5"/>
  <c r="F1051" i="5"/>
  <c r="E1051" i="5"/>
  <c r="D1051" i="5"/>
  <c r="K1050" i="5"/>
  <c r="G1050" i="5"/>
  <c r="F1050" i="5"/>
  <c r="E1050" i="5"/>
  <c r="D1050" i="5"/>
  <c r="K1049" i="5"/>
  <c r="G1049" i="5"/>
  <c r="F1049" i="5"/>
  <c r="E1049" i="5"/>
  <c r="D1049" i="5"/>
  <c r="K1048" i="5"/>
  <c r="G1048" i="5"/>
  <c r="F1048" i="5"/>
  <c r="E1048" i="5"/>
  <c r="D1048" i="5"/>
  <c r="K1047" i="5"/>
  <c r="G1047" i="5"/>
  <c r="F1047" i="5"/>
  <c r="E1047" i="5"/>
  <c r="D1047" i="5"/>
  <c r="K1046" i="5"/>
  <c r="G1046" i="5"/>
  <c r="F1046" i="5"/>
  <c r="E1046" i="5"/>
  <c r="D1046" i="5"/>
  <c r="K1045" i="5"/>
  <c r="G1045" i="5"/>
  <c r="F1045" i="5"/>
  <c r="E1045" i="5"/>
  <c r="D1045" i="5"/>
  <c r="K1044" i="5"/>
  <c r="G1044" i="5"/>
  <c r="F1044" i="5"/>
  <c r="E1044" i="5"/>
  <c r="D1044" i="5"/>
  <c r="K1043" i="5"/>
  <c r="G1043" i="5"/>
  <c r="F1043" i="5"/>
  <c r="E1043" i="5"/>
  <c r="D1043" i="5"/>
  <c r="K1042" i="5"/>
  <c r="G1042" i="5"/>
  <c r="F1042" i="5"/>
  <c r="E1042" i="5"/>
  <c r="D1042" i="5"/>
  <c r="K1041" i="5"/>
  <c r="G1041" i="5"/>
  <c r="F1041" i="5"/>
  <c r="E1041" i="5"/>
  <c r="D1041" i="5"/>
  <c r="K1040" i="5"/>
  <c r="G1040" i="5"/>
  <c r="F1040" i="5"/>
  <c r="E1040" i="5"/>
  <c r="D1040" i="5"/>
  <c r="K1039" i="5"/>
  <c r="G1039" i="5"/>
  <c r="F1039" i="5"/>
  <c r="E1039" i="5"/>
  <c r="D1039" i="5"/>
  <c r="K1038" i="5"/>
  <c r="G1038" i="5"/>
  <c r="F1038" i="5"/>
  <c r="E1038" i="5"/>
  <c r="D1038" i="5"/>
  <c r="K1037" i="5"/>
  <c r="G1037" i="5"/>
  <c r="F1037" i="5"/>
  <c r="E1037" i="5"/>
  <c r="D1037" i="5"/>
  <c r="K1036" i="5"/>
  <c r="G1036" i="5"/>
  <c r="F1036" i="5"/>
  <c r="E1036" i="5"/>
  <c r="D1036" i="5"/>
  <c r="K1035" i="5"/>
  <c r="G1035" i="5"/>
  <c r="F1035" i="5"/>
  <c r="E1035" i="5"/>
  <c r="D1035" i="5"/>
  <c r="K1034" i="5"/>
  <c r="G1034" i="5"/>
  <c r="F1034" i="5"/>
  <c r="E1034" i="5"/>
  <c r="D1034" i="5"/>
  <c r="K1033" i="5"/>
  <c r="G1033" i="5"/>
  <c r="F1033" i="5"/>
  <c r="E1033" i="5"/>
  <c r="D1033" i="5"/>
  <c r="K1032" i="5"/>
  <c r="G1032" i="5"/>
  <c r="F1032" i="5"/>
  <c r="E1032" i="5"/>
  <c r="D1032" i="5"/>
  <c r="K1031" i="5"/>
  <c r="G1031" i="5"/>
  <c r="F1031" i="5"/>
  <c r="E1031" i="5"/>
  <c r="D1031" i="5"/>
  <c r="K1030" i="5"/>
  <c r="G1030" i="5"/>
  <c r="F1030" i="5"/>
  <c r="E1030" i="5"/>
  <c r="D1030" i="5"/>
  <c r="K1029" i="5"/>
  <c r="G1029" i="5"/>
  <c r="F1029" i="5"/>
  <c r="E1029" i="5"/>
  <c r="D1029" i="5"/>
  <c r="K1028" i="5"/>
  <c r="G1028" i="5"/>
  <c r="F1028" i="5"/>
  <c r="E1028" i="5"/>
  <c r="D1028" i="5"/>
  <c r="K1027" i="5"/>
  <c r="G1027" i="5"/>
  <c r="F1027" i="5"/>
  <c r="E1027" i="5"/>
  <c r="D1027" i="5"/>
  <c r="K1026" i="5"/>
  <c r="G1026" i="5"/>
  <c r="F1026" i="5"/>
  <c r="E1026" i="5"/>
  <c r="D1026" i="5"/>
  <c r="K1025" i="5"/>
  <c r="G1025" i="5"/>
  <c r="F1025" i="5"/>
  <c r="E1025" i="5"/>
  <c r="D1025" i="5"/>
  <c r="K1024" i="5"/>
  <c r="G1024" i="5"/>
  <c r="F1024" i="5"/>
  <c r="E1024" i="5"/>
  <c r="D1024" i="5"/>
  <c r="K1023" i="5"/>
  <c r="G1023" i="5"/>
  <c r="F1023" i="5"/>
  <c r="E1023" i="5"/>
  <c r="D1023" i="5"/>
  <c r="K1022" i="5"/>
  <c r="G1022" i="5"/>
  <c r="F1022" i="5"/>
  <c r="E1022" i="5"/>
  <c r="D1022" i="5"/>
  <c r="K1021" i="5"/>
  <c r="G1021" i="5"/>
  <c r="F1021" i="5"/>
  <c r="E1021" i="5"/>
  <c r="D1021" i="5"/>
  <c r="K1020" i="5"/>
  <c r="G1020" i="5"/>
  <c r="F1020" i="5"/>
  <c r="E1020" i="5"/>
  <c r="D1020" i="5"/>
  <c r="K1019" i="5"/>
  <c r="G1019" i="5"/>
  <c r="F1019" i="5"/>
  <c r="E1019" i="5"/>
  <c r="D1019" i="5"/>
  <c r="K1018" i="5"/>
  <c r="G1018" i="5"/>
  <c r="F1018" i="5"/>
  <c r="E1018" i="5"/>
  <c r="D1018" i="5"/>
  <c r="K1017" i="5"/>
  <c r="G1017" i="5"/>
  <c r="F1017" i="5"/>
  <c r="E1017" i="5"/>
  <c r="D1017" i="5"/>
  <c r="K1016" i="5"/>
  <c r="G1016" i="5"/>
  <c r="F1016" i="5"/>
  <c r="E1016" i="5"/>
  <c r="D1016" i="5"/>
  <c r="K1015" i="5"/>
  <c r="G1015" i="5"/>
  <c r="F1015" i="5"/>
  <c r="E1015" i="5"/>
  <c r="D1015" i="5"/>
  <c r="K1014" i="5"/>
  <c r="G1014" i="5"/>
  <c r="F1014" i="5"/>
  <c r="E1014" i="5"/>
  <c r="D1014" i="5"/>
  <c r="K1013" i="5"/>
  <c r="G1013" i="5"/>
  <c r="F1013" i="5"/>
  <c r="E1013" i="5"/>
  <c r="D1013" i="5"/>
  <c r="K1012" i="5"/>
  <c r="G1012" i="5"/>
  <c r="F1012" i="5"/>
  <c r="E1012" i="5"/>
  <c r="D1012" i="5"/>
  <c r="K1011" i="5"/>
  <c r="G1011" i="5"/>
  <c r="F1011" i="5"/>
  <c r="E1011" i="5"/>
  <c r="D1011" i="5"/>
  <c r="K1010" i="5"/>
  <c r="G1010" i="5"/>
  <c r="F1010" i="5"/>
  <c r="E1010" i="5"/>
  <c r="D1010" i="5"/>
  <c r="K1009" i="5"/>
  <c r="G1009" i="5"/>
  <c r="F1009" i="5"/>
  <c r="E1009" i="5"/>
  <c r="D1009" i="5"/>
  <c r="K1008" i="5"/>
  <c r="G1008" i="5"/>
  <c r="F1008" i="5"/>
  <c r="E1008" i="5"/>
  <c r="D1008" i="5"/>
  <c r="K1007" i="5"/>
  <c r="G1007" i="5"/>
  <c r="F1007" i="5"/>
  <c r="E1007" i="5"/>
  <c r="D1007" i="5"/>
  <c r="K1006" i="5"/>
  <c r="G1006" i="5"/>
  <c r="F1006" i="5"/>
  <c r="E1006" i="5"/>
  <c r="D1006" i="5"/>
  <c r="K1005" i="5"/>
  <c r="G1005" i="5"/>
  <c r="F1005" i="5"/>
  <c r="E1005" i="5"/>
  <c r="D1005" i="5"/>
  <c r="K1004" i="5"/>
  <c r="G1004" i="5"/>
  <c r="F1004" i="5"/>
  <c r="E1004" i="5"/>
  <c r="D1004" i="5"/>
  <c r="K1003" i="5"/>
  <c r="G1003" i="5"/>
  <c r="F1003" i="5"/>
  <c r="E1003" i="5"/>
  <c r="D1003" i="5"/>
  <c r="K1002" i="5"/>
  <c r="G1002" i="5"/>
  <c r="F1002" i="5"/>
  <c r="E1002" i="5"/>
  <c r="D1002" i="5"/>
  <c r="K1001" i="5"/>
  <c r="G1001" i="5"/>
  <c r="F1001" i="5"/>
  <c r="E1001" i="5"/>
  <c r="D1001" i="5"/>
  <c r="K1000" i="5"/>
  <c r="G1000" i="5"/>
  <c r="F1000" i="5"/>
  <c r="E1000" i="5"/>
  <c r="D1000" i="5"/>
  <c r="K999" i="5"/>
  <c r="G999" i="5"/>
  <c r="F999" i="5"/>
  <c r="E999" i="5"/>
  <c r="D999" i="5"/>
  <c r="K998" i="5"/>
  <c r="G998" i="5"/>
  <c r="F998" i="5"/>
  <c r="E998" i="5"/>
  <c r="D998" i="5"/>
  <c r="K997" i="5"/>
  <c r="G997" i="5"/>
  <c r="F997" i="5"/>
  <c r="E997" i="5"/>
  <c r="D997" i="5"/>
  <c r="K996" i="5"/>
  <c r="G996" i="5"/>
  <c r="F996" i="5"/>
  <c r="E996" i="5"/>
  <c r="D996" i="5"/>
  <c r="K995" i="5"/>
  <c r="G995" i="5"/>
  <c r="F995" i="5"/>
  <c r="E995" i="5"/>
  <c r="D995" i="5"/>
  <c r="K994" i="5"/>
  <c r="G994" i="5"/>
  <c r="F994" i="5"/>
  <c r="E994" i="5"/>
  <c r="D994" i="5"/>
  <c r="K993" i="5"/>
  <c r="G993" i="5"/>
  <c r="F993" i="5"/>
  <c r="E993" i="5"/>
  <c r="D993" i="5"/>
  <c r="K992" i="5"/>
  <c r="G992" i="5"/>
  <c r="F992" i="5"/>
  <c r="E992" i="5"/>
  <c r="D992" i="5"/>
  <c r="K991" i="5"/>
  <c r="G991" i="5"/>
  <c r="F991" i="5"/>
  <c r="E991" i="5"/>
  <c r="D991" i="5"/>
  <c r="K990" i="5"/>
  <c r="G990" i="5"/>
  <c r="F990" i="5"/>
  <c r="E990" i="5"/>
  <c r="D990" i="5"/>
  <c r="K989" i="5"/>
  <c r="G989" i="5"/>
  <c r="F989" i="5"/>
  <c r="E989" i="5"/>
  <c r="D989" i="5"/>
  <c r="K988" i="5"/>
  <c r="G988" i="5"/>
  <c r="F988" i="5"/>
  <c r="E988" i="5"/>
  <c r="D988" i="5"/>
  <c r="K987" i="5"/>
  <c r="G987" i="5"/>
  <c r="F987" i="5"/>
  <c r="E987" i="5"/>
  <c r="D987" i="5"/>
  <c r="K986" i="5"/>
  <c r="G986" i="5"/>
  <c r="F986" i="5"/>
  <c r="E986" i="5"/>
  <c r="D986" i="5"/>
  <c r="K985" i="5"/>
  <c r="G985" i="5"/>
  <c r="F985" i="5"/>
  <c r="E985" i="5"/>
  <c r="D985" i="5"/>
  <c r="K984" i="5"/>
  <c r="G984" i="5"/>
  <c r="F984" i="5"/>
  <c r="E984" i="5"/>
  <c r="D984" i="5"/>
  <c r="K983" i="5"/>
  <c r="G983" i="5"/>
  <c r="F983" i="5"/>
  <c r="E983" i="5"/>
  <c r="D983" i="5"/>
  <c r="K982" i="5"/>
  <c r="G982" i="5"/>
  <c r="F982" i="5"/>
  <c r="E982" i="5"/>
  <c r="D982" i="5"/>
  <c r="K981" i="5"/>
  <c r="G981" i="5"/>
  <c r="F981" i="5"/>
  <c r="E981" i="5"/>
  <c r="D981" i="5"/>
  <c r="K980" i="5"/>
  <c r="G980" i="5"/>
  <c r="F980" i="5"/>
  <c r="E980" i="5"/>
  <c r="D980" i="5"/>
  <c r="K979" i="5"/>
  <c r="G979" i="5"/>
  <c r="F979" i="5"/>
  <c r="E979" i="5"/>
  <c r="D979" i="5"/>
  <c r="K978" i="5"/>
  <c r="G978" i="5"/>
  <c r="F978" i="5"/>
  <c r="E978" i="5"/>
  <c r="D978" i="5"/>
  <c r="K977" i="5"/>
  <c r="G977" i="5"/>
  <c r="F977" i="5"/>
  <c r="E977" i="5"/>
  <c r="D977" i="5"/>
  <c r="K976" i="5"/>
  <c r="G976" i="5"/>
  <c r="F976" i="5"/>
  <c r="E976" i="5"/>
  <c r="D976" i="5"/>
  <c r="K975" i="5"/>
  <c r="G975" i="5"/>
  <c r="F975" i="5"/>
  <c r="E975" i="5"/>
  <c r="D975" i="5"/>
  <c r="K974" i="5"/>
  <c r="G974" i="5"/>
  <c r="F974" i="5"/>
  <c r="E974" i="5"/>
  <c r="D974" i="5"/>
  <c r="K973" i="5"/>
  <c r="G973" i="5"/>
  <c r="F973" i="5"/>
  <c r="E973" i="5"/>
  <c r="D973" i="5"/>
  <c r="K972" i="5"/>
  <c r="G972" i="5"/>
  <c r="F972" i="5"/>
  <c r="E972" i="5"/>
  <c r="D972" i="5"/>
  <c r="K971" i="5"/>
  <c r="G971" i="5"/>
  <c r="F971" i="5"/>
  <c r="E971" i="5"/>
  <c r="D971" i="5"/>
  <c r="K970" i="5"/>
  <c r="G970" i="5"/>
  <c r="F970" i="5"/>
  <c r="E970" i="5"/>
  <c r="D970" i="5"/>
  <c r="K969" i="5"/>
  <c r="G969" i="5"/>
  <c r="F969" i="5"/>
  <c r="E969" i="5"/>
  <c r="D969" i="5"/>
  <c r="K968" i="5"/>
  <c r="G968" i="5"/>
  <c r="F968" i="5"/>
  <c r="E968" i="5"/>
  <c r="D968" i="5"/>
  <c r="K967" i="5"/>
  <c r="G967" i="5"/>
  <c r="F967" i="5"/>
  <c r="E967" i="5"/>
  <c r="D967" i="5"/>
  <c r="K966" i="5"/>
  <c r="G966" i="5"/>
  <c r="F966" i="5"/>
  <c r="E966" i="5"/>
  <c r="D966" i="5"/>
  <c r="K965" i="5"/>
  <c r="G965" i="5"/>
  <c r="F965" i="5"/>
  <c r="E965" i="5"/>
  <c r="D965" i="5"/>
  <c r="K964" i="5"/>
  <c r="G964" i="5"/>
  <c r="F964" i="5"/>
  <c r="E964" i="5"/>
  <c r="D964" i="5"/>
  <c r="K963" i="5"/>
  <c r="G963" i="5"/>
  <c r="F963" i="5"/>
  <c r="E963" i="5"/>
  <c r="D963" i="5"/>
  <c r="K962" i="5"/>
  <c r="G962" i="5"/>
  <c r="F962" i="5"/>
  <c r="E962" i="5"/>
  <c r="D962" i="5"/>
  <c r="K961" i="5"/>
  <c r="G961" i="5"/>
  <c r="F961" i="5"/>
  <c r="E961" i="5"/>
  <c r="D961" i="5"/>
  <c r="K960" i="5"/>
  <c r="G960" i="5"/>
  <c r="F960" i="5"/>
  <c r="E960" i="5"/>
  <c r="D960" i="5"/>
  <c r="K959" i="5"/>
  <c r="G959" i="5"/>
  <c r="F959" i="5"/>
  <c r="E959" i="5"/>
  <c r="D959" i="5"/>
  <c r="K958" i="5"/>
  <c r="G958" i="5"/>
  <c r="F958" i="5"/>
  <c r="E958" i="5"/>
  <c r="D958" i="5"/>
  <c r="K957" i="5"/>
  <c r="G957" i="5"/>
  <c r="F957" i="5"/>
  <c r="E957" i="5"/>
  <c r="D957" i="5"/>
  <c r="K956" i="5"/>
  <c r="G956" i="5"/>
  <c r="F956" i="5"/>
  <c r="E956" i="5"/>
  <c r="D956" i="5"/>
  <c r="K955" i="5"/>
  <c r="G955" i="5"/>
  <c r="F955" i="5"/>
  <c r="E955" i="5"/>
  <c r="D955" i="5"/>
  <c r="K954" i="5"/>
  <c r="G954" i="5"/>
  <c r="F954" i="5"/>
  <c r="E954" i="5"/>
  <c r="D954" i="5"/>
  <c r="K953" i="5"/>
  <c r="G953" i="5"/>
  <c r="F953" i="5"/>
  <c r="E953" i="5"/>
  <c r="D953" i="5"/>
  <c r="K952" i="5"/>
  <c r="G952" i="5"/>
  <c r="F952" i="5"/>
  <c r="E952" i="5"/>
  <c r="D952" i="5"/>
  <c r="K951" i="5"/>
  <c r="G951" i="5"/>
  <c r="F951" i="5"/>
  <c r="E951" i="5"/>
  <c r="D951" i="5"/>
  <c r="K950" i="5"/>
  <c r="G950" i="5"/>
  <c r="F950" i="5"/>
  <c r="E950" i="5"/>
  <c r="D950" i="5"/>
  <c r="K949" i="5"/>
  <c r="G949" i="5"/>
  <c r="F949" i="5"/>
  <c r="E949" i="5"/>
  <c r="D949" i="5"/>
  <c r="K948" i="5"/>
  <c r="G948" i="5"/>
  <c r="F948" i="5"/>
  <c r="E948" i="5"/>
  <c r="D948" i="5"/>
  <c r="K947" i="5"/>
  <c r="G947" i="5"/>
  <c r="F947" i="5"/>
  <c r="E947" i="5"/>
  <c r="D947" i="5"/>
  <c r="K946" i="5"/>
  <c r="G946" i="5"/>
  <c r="F946" i="5"/>
  <c r="E946" i="5"/>
  <c r="D946" i="5"/>
  <c r="K945" i="5"/>
  <c r="G945" i="5"/>
  <c r="F945" i="5"/>
  <c r="E945" i="5"/>
  <c r="D945" i="5"/>
  <c r="K944" i="5"/>
  <c r="G944" i="5"/>
  <c r="F944" i="5"/>
  <c r="E944" i="5"/>
  <c r="D944" i="5"/>
  <c r="K943" i="5"/>
  <c r="G943" i="5"/>
  <c r="F943" i="5"/>
  <c r="E943" i="5"/>
  <c r="D943" i="5"/>
  <c r="K942" i="5"/>
  <c r="G942" i="5"/>
  <c r="F942" i="5"/>
  <c r="E942" i="5"/>
  <c r="D942" i="5"/>
  <c r="K941" i="5"/>
  <c r="G941" i="5"/>
  <c r="F941" i="5"/>
  <c r="E941" i="5"/>
  <c r="D941" i="5"/>
  <c r="K940" i="5"/>
  <c r="G940" i="5"/>
  <c r="F940" i="5"/>
  <c r="E940" i="5"/>
  <c r="D940" i="5"/>
  <c r="K939" i="5"/>
  <c r="G939" i="5"/>
  <c r="F939" i="5"/>
  <c r="E939" i="5"/>
  <c r="D939" i="5"/>
  <c r="K938" i="5"/>
  <c r="G938" i="5"/>
  <c r="F938" i="5"/>
  <c r="E938" i="5"/>
  <c r="D938" i="5"/>
  <c r="K937" i="5"/>
  <c r="G937" i="5"/>
  <c r="F937" i="5"/>
  <c r="E937" i="5"/>
  <c r="D937" i="5"/>
  <c r="K936" i="5"/>
  <c r="G936" i="5"/>
  <c r="F936" i="5"/>
  <c r="E936" i="5"/>
  <c r="D936" i="5"/>
  <c r="K935" i="5"/>
  <c r="G935" i="5"/>
  <c r="F935" i="5"/>
  <c r="E935" i="5"/>
  <c r="D935" i="5"/>
  <c r="K934" i="5"/>
  <c r="G934" i="5"/>
  <c r="F934" i="5"/>
  <c r="E934" i="5"/>
  <c r="D934" i="5"/>
  <c r="K933" i="5"/>
  <c r="G933" i="5"/>
  <c r="F933" i="5"/>
  <c r="E933" i="5"/>
  <c r="D933" i="5"/>
  <c r="K932" i="5"/>
  <c r="G932" i="5"/>
  <c r="F932" i="5"/>
  <c r="E932" i="5"/>
  <c r="D932" i="5"/>
  <c r="K931" i="5"/>
  <c r="G931" i="5"/>
  <c r="F931" i="5"/>
  <c r="E931" i="5"/>
  <c r="D931" i="5"/>
  <c r="K930" i="5"/>
  <c r="G930" i="5"/>
  <c r="F930" i="5"/>
  <c r="E930" i="5"/>
  <c r="D930" i="5"/>
  <c r="K929" i="5"/>
  <c r="G929" i="5"/>
  <c r="F929" i="5"/>
  <c r="E929" i="5"/>
  <c r="D929" i="5"/>
  <c r="K928" i="5"/>
  <c r="G928" i="5"/>
  <c r="F928" i="5"/>
  <c r="E928" i="5"/>
  <c r="D928" i="5"/>
  <c r="K927" i="5"/>
  <c r="G927" i="5"/>
  <c r="F927" i="5"/>
  <c r="E927" i="5"/>
  <c r="D927" i="5"/>
  <c r="K926" i="5"/>
  <c r="G926" i="5"/>
  <c r="F926" i="5"/>
  <c r="E926" i="5"/>
  <c r="D926" i="5"/>
  <c r="K925" i="5"/>
  <c r="G925" i="5"/>
  <c r="F925" i="5"/>
  <c r="E925" i="5"/>
  <c r="D925" i="5"/>
  <c r="K924" i="5"/>
  <c r="G924" i="5"/>
  <c r="F924" i="5"/>
  <c r="E924" i="5"/>
  <c r="D924" i="5"/>
  <c r="K923" i="5"/>
  <c r="G923" i="5"/>
  <c r="F923" i="5"/>
  <c r="E923" i="5"/>
  <c r="D923" i="5"/>
  <c r="K922" i="5"/>
  <c r="G922" i="5"/>
  <c r="F922" i="5"/>
  <c r="E922" i="5"/>
  <c r="D922" i="5"/>
  <c r="K921" i="5"/>
  <c r="G921" i="5"/>
  <c r="F921" i="5"/>
  <c r="E921" i="5"/>
  <c r="D921" i="5"/>
  <c r="K920" i="5"/>
  <c r="G920" i="5"/>
  <c r="F920" i="5"/>
  <c r="E920" i="5"/>
  <c r="D920" i="5"/>
  <c r="K919" i="5"/>
  <c r="G919" i="5"/>
  <c r="F919" i="5"/>
  <c r="E919" i="5"/>
  <c r="D919" i="5"/>
  <c r="K918" i="5"/>
  <c r="G918" i="5"/>
  <c r="F918" i="5"/>
  <c r="E918" i="5"/>
  <c r="D918" i="5"/>
  <c r="K917" i="5"/>
  <c r="G917" i="5"/>
  <c r="F917" i="5"/>
  <c r="E917" i="5"/>
  <c r="D917" i="5"/>
  <c r="K916" i="5"/>
  <c r="G916" i="5"/>
  <c r="F916" i="5"/>
  <c r="E916" i="5"/>
  <c r="D916" i="5"/>
  <c r="K915" i="5"/>
  <c r="G915" i="5"/>
  <c r="F915" i="5"/>
  <c r="E915" i="5"/>
  <c r="D915" i="5"/>
  <c r="K914" i="5"/>
  <c r="G914" i="5"/>
  <c r="F914" i="5"/>
  <c r="E914" i="5"/>
  <c r="D914" i="5"/>
  <c r="K913" i="5"/>
  <c r="G913" i="5"/>
  <c r="F913" i="5"/>
  <c r="E913" i="5"/>
  <c r="D913" i="5"/>
  <c r="K912" i="5"/>
  <c r="G912" i="5"/>
  <c r="F912" i="5"/>
  <c r="E912" i="5"/>
  <c r="D912" i="5"/>
  <c r="K911" i="5"/>
  <c r="G911" i="5"/>
  <c r="F911" i="5"/>
  <c r="E911" i="5"/>
  <c r="D911" i="5"/>
  <c r="K910" i="5"/>
  <c r="G910" i="5"/>
  <c r="F910" i="5"/>
  <c r="E910" i="5"/>
  <c r="D910" i="5"/>
  <c r="K909" i="5"/>
  <c r="G909" i="5"/>
  <c r="F909" i="5"/>
  <c r="E909" i="5"/>
  <c r="D909" i="5"/>
  <c r="K908" i="5"/>
  <c r="G908" i="5"/>
  <c r="F908" i="5"/>
  <c r="E908" i="5"/>
  <c r="D908" i="5"/>
  <c r="K907" i="5"/>
  <c r="G907" i="5"/>
  <c r="F907" i="5"/>
  <c r="E907" i="5"/>
  <c r="D907" i="5"/>
  <c r="K906" i="5"/>
  <c r="G906" i="5"/>
  <c r="F906" i="5"/>
  <c r="E906" i="5"/>
  <c r="D906" i="5"/>
  <c r="K905" i="5"/>
  <c r="G905" i="5"/>
  <c r="F905" i="5"/>
  <c r="E905" i="5"/>
  <c r="D905" i="5"/>
  <c r="K904" i="5"/>
  <c r="G904" i="5"/>
  <c r="F904" i="5"/>
  <c r="E904" i="5"/>
  <c r="D904" i="5"/>
  <c r="K903" i="5"/>
  <c r="G903" i="5"/>
  <c r="F903" i="5"/>
  <c r="E903" i="5"/>
  <c r="D903" i="5"/>
  <c r="K902" i="5"/>
  <c r="G902" i="5"/>
  <c r="F902" i="5"/>
  <c r="E902" i="5"/>
  <c r="D902" i="5"/>
  <c r="K901" i="5"/>
  <c r="G901" i="5"/>
  <c r="F901" i="5"/>
  <c r="E901" i="5"/>
  <c r="D901" i="5"/>
  <c r="K900" i="5"/>
  <c r="G900" i="5"/>
  <c r="F900" i="5"/>
  <c r="E900" i="5"/>
  <c r="D900" i="5"/>
  <c r="K899" i="5"/>
  <c r="G899" i="5"/>
  <c r="F899" i="5"/>
  <c r="E899" i="5"/>
  <c r="D899" i="5"/>
  <c r="K898" i="5"/>
  <c r="G898" i="5"/>
  <c r="F898" i="5"/>
  <c r="E898" i="5"/>
  <c r="D898" i="5"/>
  <c r="K897" i="5"/>
  <c r="G897" i="5"/>
  <c r="F897" i="5"/>
  <c r="E897" i="5"/>
  <c r="D897" i="5"/>
  <c r="K896" i="5"/>
  <c r="G896" i="5"/>
  <c r="F896" i="5"/>
  <c r="E896" i="5"/>
  <c r="D896" i="5"/>
  <c r="K895" i="5"/>
  <c r="G895" i="5"/>
  <c r="F895" i="5"/>
  <c r="E895" i="5"/>
  <c r="D895" i="5"/>
  <c r="K894" i="5"/>
  <c r="G894" i="5"/>
  <c r="F894" i="5"/>
  <c r="E894" i="5"/>
  <c r="D894" i="5"/>
  <c r="K893" i="5"/>
  <c r="G893" i="5"/>
  <c r="F893" i="5"/>
  <c r="E893" i="5"/>
  <c r="D893" i="5"/>
  <c r="K892" i="5"/>
  <c r="G892" i="5"/>
  <c r="F892" i="5"/>
  <c r="E892" i="5"/>
  <c r="D892" i="5"/>
  <c r="K891" i="5"/>
  <c r="G891" i="5"/>
  <c r="F891" i="5"/>
  <c r="E891" i="5"/>
  <c r="D891" i="5"/>
  <c r="K890" i="5"/>
  <c r="G890" i="5"/>
  <c r="F890" i="5"/>
  <c r="E890" i="5"/>
  <c r="D890" i="5"/>
  <c r="K889" i="5"/>
  <c r="G889" i="5"/>
  <c r="F889" i="5"/>
  <c r="E889" i="5"/>
  <c r="D889" i="5"/>
  <c r="K888" i="5"/>
  <c r="G888" i="5"/>
  <c r="F888" i="5"/>
  <c r="E888" i="5"/>
  <c r="D888" i="5"/>
  <c r="K887" i="5"/>
  <c r="G887" i="5"/>
  <c r="F887" i="5"/>
  <c r="E887" i="5"/>
  <c r="D887" i="5"/>
  <c r="K886" i="5"/>
  <c r="G886" i="5"/>
  <c r="F886" i="5"/>
  <c r="E886" i="5"/>
  <c r="D886" i="5"/>
  <c r="K885" i="5"/>
  <c r="G885" i="5"/>
  <c r="F885" i="5"/>
  <c r="E885" i="5"/>
  <c r="D885" i="5"/>
  <c r="K884" i="5"/>
  <c r="G884" i="5"/>
  <c r="F884" i="5"/>
  <c r="E884" i="5"/>
  <c r="D884" i="5"/>
  <c r="K883" i="5"/>
  <c r="G883" i="5"/>
  <c r="F883" i="5"/>
  <c r="E883" i="5"/>
  <c r="D883" i="5"/>
  <c r="K882" i="5"/>
  <c r="G882" i="5"/>
  <c r="F882" i="5"/>
  <c r="E882" i="5"/>
  <c r="D882" i="5"/>
  <c r="K881" i="5"/>
  <c r="G881" i="5"/>
  <c r="F881" i="5"/>
  <c r="E881" i="5"/>
  <c r="D881" i="5"/>
  <c r="K880" i="5"/>
  <c r="G880" i="5"/>
  <c r="F880" i="5"/>
  <c r="E880" i="5"/>
  <c r="D880" i="5"/>
  <c r="K879" i="5"/>
  <c r="G879" i="5"/>
  <c r="F879" i="5"/>
  <c r="E879" i="5"/>
  <c r="D879" i="5"/>
  <c r="K878" i="5"/>
  <c r="G878" i="5"/>
  <c r="F878" i="5"/>
  <c r="E878" i="5"/>
  <c r="D878" i="5"/>
  <c r="K877" i="5"/>
  <c r="G877" i="5"/>
  <c r="F877" i="5"/>
  <c r="E877" i="5"/>
  <c r="D877" i="5"/>
  <c r="K876" i="5"/>
  <c r="G876" i="5"/>
  <c r="F876" i="5"/>
  <c r="E876" i="5"/>
  <c r="D876" i="5"/>
  <c r="K875" i="5"/>
  <c r="G875" i="5"/>
  <c r="F875" i="5"/>
  <c r="E875" i="5"/>
  <c r="D875" i="5"/>
  <c r="K874" i="5"/>
  <c r="G874" i="5"/>
  <c r="F874" i="5"/>
  <c r="E874" i="5"/>
  <c r="D874" i="5"/>
  <c r="K873" i="5"/>
  <c r="G873" i="5"/>
  <c r="F873" i="5"/>
  <c r="E873" i="5"/>
  <c r="D873" i="5"/>
  <c r="K872" i="5"/>
  <c r="G872" i="5"/>
  <c r="F872" i="5"/>
  <c r="E872" i="5"/>
  <c r="D872" i="5"/>
  <c r="K871" i="5"/>
  <c r="G871" i="5"/>
  <c r="F871" i="5"/>
  <c r="E871" i="5"/>
  <c r="D871" i="5"/>
  <c r="K870" i="5"/>
  <c r="G870" i="5"/>
  <c r="F870" i="5"/>
  <c r="E870" i="5"/>
  <c r="D870" i="5"/>
  <c r="K869" i="5"/>
  <c r="G869" i="5"/>
  <c r="F869" i="5"/>
  <c r="E869" i="5"/>
  <c r="D869" i="5"/>
  <c r="K868" i="5"/>
  <c r="G868" i="5"/>
  <c r="F868" i="5"/>
  <c r="E868" i="5"/>
  <c r="D868" i="5"/>
  <c r="K867" i="5"/>
  <c r="G867" i="5"/>
  <c r="F867" i="5"/>
  <c r="E867" i="5"/>
  <c r="D867" i="5"/>
  <c r="K866" i="5"/>
  <c r="G866" i="5"/>
  <c r="F866" i="5"/>
  <c r="E866" i="5"/>
  <c r="D866" i="5"/>
  <c r="K865" i="5"/>
  <c r="G865" i="5"/>
  <c r="F865" i="5"/>
  <c r="E865" i="5"/>
  <c r="D865" i="5"/>
  <c r="K864" i="5"/>
  <c r="G864" i="5"/>
  <c r="F864" i="5"/>
  <c r="E864" i="5"/>
  <c r="D864" i="5"/>
  <c r="K863" i="5"/>
  <c r="G863" i="5"/>
  <c r="F863" i="5"/>
  <c r="E863" i="5"/>
  <c r="D863" i="5"/>
  <c r="K862" i="5"/>
  <c r="G862" i="5"/>
  <c r="F862" i="5"/>
  <c r="E862" i="5"/>
  <c r="D862" i="5"/>
  <c r="K861" i="5"/>
  <c r="G861" i="5"/>
  <c r="F861" i="5"/>
  <c r="E861" i="5"/>
  <c r="D861" i="5"/>
  <c r="K860" i="5"/>
  <c r="G860" i="5"/>
  <c r="F860" i="5"/>
  <c r="E860" i="5"/>
  <c r="D860" i="5"/>
  <c r="K859" i="5"/>
  <c r="G859" i="5"/>
  <c r="F859" i="5"/>
  <c r="E859" i="5"/>
  <c r="D859" i="5"/>
  <c r="K858" i="5"/>
  <c r="G858" i="5"/>
  <c r="F858" i="5"/>
  <c r="E858" i="5"/>
  <c r="D858" i="5"/>
  <c r="K857" i="5"/>
  <c r="G857" i="5"/>
  <c r="F857" i="5"/>
  <c r="E857" i="5"/>
  <c r="D857" i="5"/>
  <c r="K856" i="5"/>
  <c r="G856" i="5"/>
  <c r="F856" i="5"/>
  <c r="E856" i="5"/>
  <c r="D856" i="5"/>
  <c r="K855" i="5"/>
  <c r="G855" i="5"/>
  <c r="F855" i="5"/>
  <c r="E855" i="5"/>
  <c r="D855" i="5"/>
  <c r="K854" i="5"/>
  <c r="G854" i="5"/>
  <c r="F854" i="5"/>
  <c r="E854" i="5"/>
  <c r="D854" i="5"/>
  <c r="K853" i="5"/>
  <c r="G853" i="5"/>
  <c r="F853" i="5"/>
  <c r="E853" i="5"/>
  <c r="D853" i="5"/>
  <c r="K852" i="5"/>
  <c r="G852" i="5"/>
  <c r="F852" i="5"/>
  <c r="E852" i="5"/>
  <c r="D852" i="5"/>
  <c r="K851" i="5"/>
  <c r="G851" i="5"/>
  <c r="F851" i="5"/>
  <c r="E851" i="5"/>
  <c r="D851" i="5"/>
  <c r="K850" i="5"/>
  <c r="G850" i="5"/>
  <c r="F850" i="5"/>
  <c r="E850" i="5"/>
  <c r="D850" i="5"/>
  <c r="K849" i="5"/>
  <c r="G849" i="5"/>
  <c r="F849" i="5"/>
  <c r="E849" i="5"/>
  <c r="D849" i="5"/>
  <c r="K848" i="5"/>
  <c r="G848" i="5"/>
  <c r="F848" i="5"/>
  <c r="E848" i="5"/>
  <c r="D848" i="5"/>
  <c r="K847" i="5"/>
  <c r="G847" i="5"/>
  <c r="F847" i="5"/>
  <c r="E847" i="5"/>
  <c r="D847" i="5"/>
  <c r="K846" i="5"/>
  <c r="G846" i="5"/>
  <c r="F846" i="5"/>
  <c r="E846" i="5"/>
  <c r="D846" i="5"/>
  <c r="K845" i="5"/>
  <c r="G845" i="5"/>
  <c r="F845" i="5"/>
  <c r="E845" i="5"/>
  <c r="D845" i="5"/>
  <c r="K844" i="5"/>
  <c r="G844" i="5"/>
  <c r="F844" i="5"/>
  <c r="E844" i="5"/>
  <c r="D844" i="5"/>
  <c r="K843" i="5"/>
  <c r="G843" i="5"/>
  <c r="F843" i="5"/>
  <c r="E843" i="5"/>
  <c r="D843" i="5"/>
  <c r="K842" i="5"/>
  <c r="G842" i="5"/>
  <c r="F842" i="5"/>
  <c r="E842" i="5"/>
  <c r="D842" i="5"/>
  <c r="K841" i="5"/>
  <c r="G841" i="5"/>
  <c r="F841" i="5"/>
  <c r="E841" i="5"/>
  <c r="D841" i="5"/>
  <c r="K840" i="5"/>
  <c r="G840" i="5"/>
  <c r="F840" i="5"/>
  <c r="E840" i="5"/>
  <c r="D840" i="5"/>
  <c r="K839" i="5"/>
  <c r="G839" i="5"/>
  <c r="F839" i="5"/>
  <c r="E839" i="5"/>
  <c r="D839" i="5"/>
  <c r="K838" i="5"/>
  <c r="G838" i="5"/>
  <c r="F838" i="5"/>
  <c r="E838" i="5"/>
  <c r="D838" i="5"/>
  <c r="K837" i="5"/>
  <c r="G837" i="5"/>
  <c r="F837" i="5"/>
  <c r="E837" i="5"/>
  <c r="D837" i="5"/>
  <c r="K836" i="5"/>
  <c r="G836" i="5"/>
  <c r="F836" i="5"/>
  <c r="E836" i="5"/>
  <c r="D836" i="5"/>
  <c r="K835" i="5"/>
  <c r="G835" i="5"/>
  <c r="F835" i="5"/>
  <c r="E835" i="5"/>
  <c r="D835" i="5"/>
  <c r="K834" i="5"/>
  <c r="G834" i="5"/>
  <c r="F834" i="5"/>
  <c r="E834" i="5"/>
  <c r="D834" i="5"/>
  <c r="K833" i="5"/>
  <c r="G833" i="5"/>
  <c r="F833" i="5"/>
  <c r="E833" i="5"/>
  <c r="D833" i="5"/>
  <c r="K832" i="5"/>
  <c r="G832" i="5"/>
  <c r="F832" i="5"/>
  <c r="E832" i="5"/>
  <c r="D832" i="5"/>
  <c r="K831" i="5"/>
  <c r="G831" i="5"/>
  <c r="F831" i="5"/>
  <c r="E831" i="5"/>
  <c r="D831" i="5"/>
  <c r="K830" i="5"/>
  <c r="G830" i="5"/>
  <c r="F830" i="5"/>
  <c r="E830" i="5"/>
  <c r="D830" i="5"/>
  <c r="K829" i="5"/>
  <c r="G829" i="5"/>
  <c r="F829" i="5"/>
  <c r="E829" i="5"/>
  <c r="D829" i="5"/>
  <c r="K828" i="5"/>
  <c r="G828" i="5"/>
  <c r="F828" i="5"/>
  <c r="E828" i="5"/>
  <c r="D828" i="5"/>
  <c r="K827" i="5"/>
  <c r="G827" i="5"/>
  <c r="F827" i="5"/>
  <c r="E827" i="5"/>
  <c r="D827" i="5"/>
  <c r="K826" i="5"/>
  <c r="G826" i="5"/>
  <c r="F826" i="5"/>
  <c r="E826" i="5"/>
  <c r="D826" i="5"/>
  <c r="K825" i="5"/>
  <c r="G825" i="5"/>
  <c r="F825" i="5"/>
  <c r="E825" i="5"/>
  <c r="D825" i="5"/>
  <c r="K824" i="5"/>
  <c r="G824" i="5"/>
  <c r="F824" i="5"/>
  <c r="E824" i="5"/>
  <c r="D824" i="5"/>
  <c r="K823" i="5"/>
  <c r="G823" i="5"/>
  <c r="F823" i="5"/>
  <c r="E823" i="5"/>
  <c r="D823" i="5"/>
  <c r="K822" i="5"/>
  <c r="G822" i="5"/>
  <c r="F822" i="5"/>
  <c r="E822" i="5"/>
  <c r="D822" i="5"/>
  <c r="K821" i="5"/>
  <c r="G821" i="5"/>
  <c r="F821" i="5"/>
  <c r="E821" i="5"/>
  <c r="D821" i="5"/>
  <c r="K820" i="5"/>
  <c r="G820" i="5"/>
  <c r="F820" i="5"/>
  <c r="E820" i="5"/>
  <c r="D820" i="5"/>
  <c r="K819" i="5"/>
  <c r="G819" i="5"/>
  <c r="F819" i="5"/>
  <c r="E819" i="5"/>
  <c r="D819" i="5"/>
  <c r="K818" i="5"/>
  <c r="G818" i="5"/>
  <c r="F818" i="5"/>
  <c r="E818" i="5"/>
  <c r="D818" i="5"/>
  <c r="K817" i="5"/>
  <c r="G817" i="5"/>
  <c r="F817" i="5"/>
  <c r="E817" i="5"/>
  <c r="D817" i="5"/>
  <c r="K816" i="5"/>
  <c r="G816" i="5"/>
  <c r="F816" i="5"/>
  <c r="E816" i="5"/>
  <c r="D816" i="5"/>
  <c r="K815" i="5"/>
  <c r="G815" i="5"/>
  <c r="F815" i="5"/>
  <c r="E815" i="5"/>
  <c r="D815" i="5"/>
  <c r="K814" i="5"/>
  <c r="G814" i="5"/>
  <c r="F814" i="5"/>
  <c r="E814" i="5"/>
  <c r="D814" i="5"/>
  <c r="K813" i="5"/>
  <c r="G813" i="5"/>
  <c r="F813" i="5"/>
  <c r="E813" i="5"/>
  <c r="D813" i="5"/>
  <c r="K812" i="5"/>
  <c r="G812" i="5"/>
  <c r="F812" i="5"/>
  <c r="E812" i="5"/>
  <c r="D812" i="5"/>
  <c r="K811" i="5"/>
  <c r="G811" i="5"/>
  <c r="F811" i="5"/>
  <c r="E811" i="5"/>
  <c r="D811" i="5"/>
  <c r="K810" i="5"/>
  <c r="G810" i="5"/>
  <c r="F810" i="5"/>
  <c r="E810" i="5"/>
  <c r="D810" i="5"/>
  <c r="K809" i="5"/>
  <c r="G809" i="5"/>
  <c r="F809" i="5"/>
  <c r="E809" i="5"/>
  <c r="D809" i="5"/>
  <c r="K808" i="5"/>
  <c r="G808" i="5"/>
  <c r="F808" i="5"/>
  <c r="E808" i="5"/>
  <c r="D808" i="5"/>
  <c r="K807" i="5"/>
  <c r="G807" i="5"/>
  <c r="F807" i="5"/>
  <c r="E807" i="5"/>
  <c r="D807" i="5"/>
  <c r="K806" i="5"/>
  <c r="G806" i="5"/>
  <c r="F806" i="5"/>
  <c r="E806" i="5"/>
  <c r="D806" i="5"/>
  <c r="K805" i="5"/>
  <c r="G805" i="5"/>
  <c r="F805" i="5"/>
  <c r="E805" i="5"/>
  <c r="D805" i="5"/>
  <c r="K804" i="5"/>
  <c r="G804" i="5"/>
  <c r="F804" i="5"/>
  <c r="E804" i="5"/>
  <c r="D804" i="5"/>
  <c r="K803" i="5"/>
  <c r="G803" i="5"/>
  <c r="F803" i="5"/>
  <c r="E803" i="5"/>
  <c r="D803" i="5"/>
  <c r="K802" i="5"/>
  <c r="G802" i="5"/>
  <c r="F802" i="5"/>
  <c r="E802" i="5"/>
  <c r="D802" i="5"/>
  <c r="K801" i="5"/>
  <c r="G801" i="5"/>
  <c r="F801" i="5"/>
  <c r="E801" i="5"/>
  <c r="D801" i="5"/>
  <c r="K800" i="5"/>
  <c r="G800" i="5"/>
  <c r="F800" i="5"/>
  <c r="E800" i="5"/>
  <c r="D800" i="5"/>
  <c r="K799" i="5"/>
  <c r="G799" i="5"/>
  <c r="F799" i="5"/>
  <c r="E799" i="5"/>
  <c r="D799" i="5"/>
  <c r="K798" i="5"/>
  <c r="G798" i="5"/>
  <c r="F798" i="5"/>
  <c r="E798" i="5"/>
  <c r="D798" i="5"/>
  <c r="K797" i="5"/>
  <c r="G797" i="5"/>
  <c r="F797" i="5"/>
  <c r="E797" i="5"/>
  <c r="D797" i="5"/>
  <c r="K796" i="5"/>
  <c r="G796" i="5"/>
  <c r="F796" i="5"/>
  <c r="E796" i="5"/>
  <c r="D796" i="5"/>
  <c r="K795" i="5"/>
  <c r="G795" i="5"/>
  <c r="F795" i="5"/>
  <c r="E795" i="5"/>
  <c r="D795" i="5"/>
  <c r="K794" i="5"/>
  <c r="G794" i="5"/>
  <c r="F794" i="5"/>
  <c r="E794" i="5"/>
  <c r="D794" i="5"/>
  <c r="K793" i="5"/>
  <c r="G793" i="5"/>
  <c r="F793" i="5"/>
  <c r="E793" i="5"/>
  <c r="D793" i="5"/>
  <c r="K792" i="5"/>
  <c r="G792" i="5"/>
  <c r="F792" i="5"/>
  <c r="E792" i="5"/>
  <c r="D792" i="5"/>
  <c r="K791" i="5"/>
  <c r="G791" i="5"/>
  <c r="F791" i="5"/>
  <c r="E791" i="5"/>
  <c r="D791" i="5"/>
  <c r="K790" i="5"/>
  <c r="G790" i="5"/>
  <c r="F790" i="5"/>
  <c r="E790" i="5"/>
  <c r="D790" i="5"/>
  <c r="K789" i="5"/>
  <c r="G789" i="5"/>
  <c r="F789" i="5"/>
  <c r="E789" i="5"/>
  <c r="D789" i="5"/>
  <c r="K788" i="5"/>
  <c r="G788" i="5"/>
  <c r="F788" i="5"/>
  <c r="E788" i="5"/>
  <c r="D788" i="5"/>
  <c r="K787" i="5"/>
  <c r="G787" i="5"/>
  <c r="F787" i="5"/>
  <c r="E787" i="5"/>
  <c r="D787" i="5"/>
  <c r="K786" i="5"/>
  <c r="G786" i="5"/>
  <c r="F786" i="5"/>
  <c r="E786" i="5"/>
  <c r="D786" i="5"/>
  <c r="K785" i="5"/>
  <c r="G785" i="5"/>
  <c r="F785" i="5"/>
  <c r="E785" i="5"/>
  <c r="D785" i="5"/>
  <c r="K784" i="5"/>
  <c r="G784" i="5"/>
  <c r="F784" i="5"/>
  <c r="E784" i="5"/>
  <c r="D784" i="5"/>
  <c r="K783" i="5"/>
  <c r="G783" i="5"/>
  <c r="F783" i="5"/>
  <c r="E783" i="5"/>
  <c r="D783" i="5"/>
  <c r="K782" i="5"/>
  <c r="G782" i="5"/>
  <c r="F782" i="5"/>
  <c r="E782" i="5"/>
  <c r="D782" i="5"/>
  <c r="K781" i="5"/>
  <c r="G781" i="5"/>
  <c r="F781" i="5"/>
  <c r="E781" i="5"/>
  <c r="D781" i="5"/>
  <c r="K780" i="5"/>
  <c r="G780" i="5"/>
  <c r="F780" i="5"/>
  <c r="E780" i="5"/>
  <c r="D780" i="5"/>
  <c r="K779" i="5"/>
  <c r="G779" i="5"/>
  <c r="F779" i="5"/>
  <c r="E779" i="5"/>
  <c r="D779" i="5"/>
  <c r="K778" i="5"/>
  <c r="G778" i="5"/>
  <c r="F778" i="5"/>
  <c r="E778" i="5"/>
  <c r="D778" i="5"/>
  <c r="K777" i="5"/>
  <c r="G777" i="5"/>
  <c r="F777" i="5"/>
  <c r="E777" i="5"/>
  <c r="D777" i="5"/>
  <c r="K776" i="5"/>
  <c r="G776" i="5"/>
  <c r="F776" i="5"/>
  <c r="E776" i="5"/>
  <c r="D776" i="5"/>
  <c r="K775" i="5"/>
  <c r="G775" i="5"/>
  <c r="F775" i="5"/>
  <c r="E775" i="5"/>
  <c r="D775" i="5"/>
  <c r="K774" i="5"/>
  <c r="G774" i="5"/>
  <c r="F774" i="5"/>
  <c r="E774" i="5"/>
  <c r="D774" i="5"/>
  <c r="K773" i="5"/>
  <c r="G773" i="5"/>
  <c r="F773" i="5"/>
  <c r="E773" i="5"/>
  <c r="D773" i="5"/>
  <c r="K772" i="5"/>
  <c r="G772" i="5"/>
  <c r="F772" i="5"/>
  <c r="E772" i="5"/>
  <c r="D772" i="5"/>
  <c r="K771" i="5"/>
  <c r="G771" i="5"/>
  <c r="F771" i="5"/>
  <c r="E771" i="5"/>
  <c r="D771" i="5"/>
  <c r="K770" i="5"/>
  <c r="G770" i="5"/>
  <c r="F770" i="5"/>
  <c r="E770" i="5"/>
  <c r="D770" i="5"/>
  <c r="K769" i="5"/>
  <c r="G769" i="5"/>
  <c r="F769" i="5"/>
  <c r="E769" i="5"/>
  <c r="D769" i="5"/>
  <c r="K768" i="5"/>
  <c r="G768" i="5"/>
  <c r="F768" i="5"/>
  <c r="E768" i="5"/>
  <c r="D768" i="5"/>
  <c r="K767" i="5"/>
  <c r="G767" i="5"/>
  <c r="F767" i="5"/>
  <c r="E767" i="5"/>
  <c r="D767" i="5"/>
  <c r="K766" i="5"/>
  <c r="G766" i="5"/>
  <c r="F766" i="5"/>
  <c r="E766" i="5"/>
  <c r="D766" i="5"/>
  <c r="K765" i="5"/>
  <c r="G765" i="5"/>
  <c r="F765" i="5"/>
  <c r="E765" i="5"/>
  <c r="D765" i="5"/>
  <c r="K764" i="5"/>
  <c r="G764" i="5"/>
  <c r="F764" i="5"/>
  <c r="E764" i="5"/>
  <c r="D764" i="5"/>
  <c r="K763" i="5"/>
  <c r="G763" i="5"/>
  <c r="F763" i="5"/>
  <c r="E763" i="5"/>
  <c r="D763" i="5"/>
  <c r="K762" i="5"/>
  <c r="G762" i="5"/>
  <c r="F762" i="5"/>
  <c r="E762" i="5"/>
  <c r="D762" i="5"/>
  <c r="K761" i="5"/>
  <c r="G761" i="5"/>
  <c r="F761" i="5"/>
  <c r="E761" i="5"/>
  <c r="D761" i="5"/>
  <c r="K760" i="5"/>
  <c r="G760" i="5"/>
  <c r="F760" i="5"/>
  <c r="E760" i="5"/>
  <c r="D760" i="5"/>
  <c r="K759" i="5"/>
  <c r="G759" i="5"/>
  <c r="F759" i="5"/>
  <c r="E759" i="5"/>
  <c r="D759" i="5"/>
  <c r="K758" i="5"/>
  <c r="G758" i="5"/>
  <c r="F758" i="5"/>
  <c r="E758" i="5"/>
  <c r="D758" i="5"/>
  <c r="K757" i="5"/>
  <c r="G757" i="5"/>
  <c r="F757" i="5"/>
  <c r="E757" i="5"/>
  <c r="D757" i="5"/>
  <c r="K756" i="5"/>
  <c r="G756" i="5"/>
  <c r="F756" i="5"/>
  <c r="E756" i="5"/>
  <c r="D756" i="5"/>
  <c r="K755" i="5"/>
  <c r="G755" i="5"/>
  <c r="F755" i="5"/>
  <c r="E755" i="5"/>
  <c r="D755" i="5"/>
  <c r="K754" i="5"/>
  <c r="G754" i="5"/>
  <c r="F754" i="5"/>
  <c r="E754" i="5"/>
  <c r="D754" i="5"/>
  <c r="K753" i="5"/>
  <c r="G753" i="5"/>
  <c r="F753" i="5"/>
  <c r="E753" i="5"/>
  <c r="D753" i="5"/>
  <c r="K752" i="5"/>
  <c r="G752" i="5"/>
  <c r="F752" i="5"/>
  <c r="E752" i="5"/>
  <c r="D752" i="5"/>
  <c r="K751" i="5"/>
  <c r="G751" i="5"/>
  <c r="F751" i="5"/>
  <c r="E751" i="5"/>
  <c r="D751" i="5"/>
  <c r="K750" i="5"/>
  <c r="G750" i="5"/>
  <c r="F750" i="5"/>
  <c r="E750" i="5"/>
  <c r="D750" i="5"/>
  <c r="K749" i="5"/>
  <c r="G749" i="5"/>
  <c r="F749" i="5"/>
  <c r="E749" i="5"/>
  <c r="D749" i="5"/>
  <c r="K748" i="5"/>
  <c r="G748" i="5"/>
  <c r="F748" i="5"/>
  <c r="E748" i="5"/>
  <c r="D748" i="5"/>
  <c r="K747" i="5"/>
  <c r="G747" i="5"/>
  <c r="F747" i="5"/>
  <c r="E747" i="5"/>
  <c r="D747" i="5"/>
  <c r="K746" i="5"/>
  <c r="G746" i="5"/>
  <c r="F746" i="5"/>
  <c r="E746" i="5"/>
  <c r="D746" i="5"/>
  <c r="K745" i="5"/>
  <c r="G745" i="5"/>
  <c r="F745" i="5"/>
  <c r="E745" i="5"/>
  <c r="D745" i="5"/>
  <c r="K744" i="5"/>
  <c r="G744" i="5"/>
  <c r="F744" i="5"/>
  <c r="E744" i="5"/>
  <c r="D744" i="5"/>
  <c r="K743" i="5"/>
  <c r="G743" i="5"/>
  <c r="F743" i="5"/>
  <c r="E743" i="5"/>
  <c r="D743" i="5"/>
  <c r="K742" i="5"/>
  <c r="G742" i="5"/>
  <c r="F742" i="5"/>
  <c r="E742" i="5"/>
  <c r="D742" i="5"/>
  <c r="K741" i="5"/>
  <c r="G741" i="5"/>
  <c r="F741" i="5"/>
  <c r="E741" i="5"/>
  <c r="D741" i="5"/>
  <c r="K740" i="5"/>
  <c r="G740" i="5"/>
  <c r="F740" i="5"/>
  <c r="E740" i="5"/>
  <c r="D740" i="5"/>
  <c r="K739" i="5"/>
  <c r="G739" i="5"/>
  <c r="F739" i="5"/>
  <c r="E739" i="5"/>
  <c r="D739" i="5"/>
  <c r="K738" i="5"/>
  <c r="G738" i="5"/>
  <c r="F738" i="5"/>
  <c r="E738" i="5"/>
  <c r="D738" i="5"/>
  <c r="K737" i="5"/>
  <c r="G737" i="5"/>
  <c r="F737" i="5"/>
  <c r="E737" i="5"/>
  <c r="D737" i="5"/>
  <c r="K736" i="5"/>
  <c r="G736" i="5"/>
  <c r="F736" i="5"/>
  <c r="E736" i="5"/>
  <c r="D736" i="5"/>
  <c r="K735" i="5"/>
  <c r="G735" i="5"/>
  <c r="F735" i="5"/>
  <c r="E735" i="5"/>
  <c r="D735" i="5"/>
  <c r="K734" i="5"/>
  <c r="G734" i="5"/>
  <c r="F734" i="5"/>
  <c r="E734" i="5"/>
  <c r="D734" i="5"/>
  <c r="K733" i="5"/>
  <c r="G733" i="5"/>
  <c r="F733" i="5"/>
  <c r="E733" i="5"/>
  <c r="D733" i="5"/>
  <c r="K732" i="5"/>
  <c r="G732" i="5"/>
  <c r="F732" i="5"/>
  <c r="E732" i="5"/>
  <c r="D732" i="5"/>
  <c r="K731" i="5"/>
  <c r="G731" i="5"/>
  <c r="F731" i="5"/>
  <c r="E731" i="5"/>
  <c r="D731" i="5"/>
  <c r="K730" i="5"/>
  <c r="G730" i="5"/>
  <c r="F730" i="5"/>
  <c r="E730" i="5"/>
  <c r="D730" i="5"/>
  <c r="K729" i="5"/>
  <c r="G729" i="5"/>
  <c r="F729" i="5"/>
  <c r="E729" i="5"/>
  <c r="D729" i="5"/>
  <c r="K728" i="5"/>
  <c r="G728" i="5"/>
  <c r="F728" i="5"/>
  <c r="E728" i="5"/>
  <c r="D728" i="5"/>
  <c r="K727" i="5"/>
  <c r="G727" i="5"/>
  <c r="F727" i="5"/>
  <c r="E727" i="5"/>
  <c r="D727" i="5"/>
  <c r="K726" i="5"/>
  <c r="G726" i="5"/>
  <c r="F726" i="5"/>
  <c r="E726" i="5"/>
  <c r="D726" i="5"/>
  <c r="K725" i="5"/>
  <c r="G725" i="5"/>
  <c r="F725" i="5"/>
  <c r="E725" i="5"/>
  <c r="D725" i="5"/>
  <c r="K724" i="5"/>
  <c r="G724" i="5"/>
  <c r="F724" i="5"/>
  <c r="E724" i="5"/>
  <c r="D724" i="5"/>
  <c r="K723" i="5"/>
  <c r="G723" i="5"/>
  <c r="F723" i="5"/>
  <c r="E723" i="5"/>
  <c r="D723" i="5"/>
  <c r="K722" i="5"/>
  <c r="G722" i="5"/>
  <c r="F722" i="5"/>
  <c r="E722" i="5"/>
  <c r="D722" i="5"/>
  <c r="K721" i="5"/>
  <c r="G721" i="5"/>
  <c r="F721" i="5"/>
  <c r="E721" i="5"/>
  <c r="D721" i="5"/>
  <c r="K720" i="5"/>
  <c r="G720" i="5"/>
  <c r="F720" i="5"/>
  <c r="E720" i="5"/>
  <c r="D720" i="5"/>
  <c r="K719" i="5"/>
  <c r="G719" i="5"/>
  <c r="F719" i="5"/>
  <c r="E719" i="5"/>
  <c r="D719" i="5"/>
  <c r="K718" i="5"/>
  <c r="G718" i="5"/>
  <c r="F718" i="5"/>
  <c r="E718" i="5"/>
  <c r="D718" i="5"/>
  <c r="K717" i="5"/>
  <c r="G717" i="5"/>
  <c r="F717" i="5"/>
  <c r="E717" i="5"/>
  <c r="D717" i="5"/>
  <c r="K716" i="5"/>
  <c r="G716" i="5"/>
  <c r="F716" i="5"/>
  <c r="E716" i="5"/>
  <c r="D716" i="5"/>
  <c r="K715" i="5"/>
  <c r="G715" i="5"/>
  <c r="F715" i="5"/>
  <c r="E715" i="5"/>
  <c r="D715" i="5"/>
  <c r="K714" i="5"/>
  <c r="G714" i="5"/>
  <c r="F714" i="5"/>
  <c r="E714" i="5"/>
  <c r="D714" i="5"/>
  <c r="K713" i="5"/>
  <c r="G713" i="5"/>
  <c r="F713" i="5"/>
  <c r="E713" i="5"/>
  <c r="D713" i="5"/>
  <c r="K712" i="5"/>
  <c r="G712" i="5"/>
  <c r="F712" i="5"/>
  <c r="E712" i="5"/>
  <c r="D712" i="5"/>
  <c r="K711" i="5"/>
  <c r="G711" i="5"/>
  <c r="F711" i="5"/>
  <c r="E711" i="5"/>
  <c r="D711" i="5"/>
  <c r="K710" i="5"/>
  <c r="G710" i="5"/>
  <c r="F710" i="5"/>
  <c r="E710" i="5"/>
  <c r="D710" i="5"/>
  <c r="K709" i="5"/>
  <c r="G709" i="5"/>
  <c r="F709" i="5"/>
  <c r="E709" i="5"/>
  <c r="D709" i="5"/>
  <c r="K708" i="5"/>
  <c r="G708" i="5"/>
  <c r="F708" i="5"/>
  <c r="E708" i="5"/>
  <c r="D708" i="5"/>
  <c r="K707" i="5"/>
  <c r="G707" i="5"/>
  <c r="F707" i="5"/>
  <c r="E707" i="5"/>
  <c r="D707" i="5"/>
  <c r="K706" i="5"/>
  <c r="G706" i="5"/>
  <c r="F706" i="5"/>
  <c r="E706" i="5"/>
  <c r="D706" i="5"/>
  <c r="K705" i="5"/>
  <c r="G705" i="5"/>
  <c r="F705" i="5"/>
  <c r="E705" i="5"/>
  <c r="D705" i="5"/>
  <c r="K704" i="5"/>
  <c r="G704" i="5"/>
  <c r="F704" i="5"/>
  <c r="E704" i="5"/>
  <c r="E56" i="7" s="1"/>
  <c r="D704" i="5"/>
  <c r="K703" i="5"/>
  <c r="G703" i="5"/>
  <c r="F703" i="5"/>
  <c r="E703" i="5"/>
  <c r="D703" i="5"/>
  <c r="K702" i="5"/>
  <c r="G702" i="5"/>
  <c r="F702" i="5"/>
  <c r="E702" i="5"/>
  <c r="D702" i="5"/>
  <c r="K701" i="5"/>
  <c r="G701" i="5"/>
  <c r="F701" i="5"/>
  <c r="E701" i="5"/>
  <c r="D701" i="5"/>
  <c r="K700" i="5"/>
  <c r="G700" i="5"/>
  <c r="F700" i="5"/>
  <c r="E700" i="5"/>
  <c r="D700" i="5"/>
  <c r="K699" i="5"/>
  <c r="G699" i="5"/>
  <c r="F699" i="5"/>
  <c r="E699" i="5"/>
  <c r="D699" i="5"/>
  <c r="K698" i="5"/>
  <c r="G698" i="5"/>
  <c r="F698" i="5"/>
  <c r="E698" i="5"/>
  <c r="D698" i="5"/>
  <c r="K697" i="5"/>
  <c r="G697" i="5"/>
  <c r="F697" i="5"/>
  <c r="E697" i="5"/>
  <c r="D697" i="5"/>
  <c r="K696" i="5"/>
  <c r="G696" i="5"/>
  <c r="F696" i="5"/>
  <c r="E696" i="5"/>
  <c r="D696" i="5"/>
  <c r="K695" i="5"/>
  <c r="G695" i="5"/>
  <c r="F695" i="5"/>
  <c r="E695" i="5"/>
  <c r="D695" i="5"/>
  <c r="K694" i="5"/>
  <c r="G694" i="5"/>
  <c r="F694" i="5"/>
  <c r="E694" i="5"/>
  <c r="D694" i="5"/>
  <c r="K693" i="5"/>
  <c r="G693" i="5"/>
  <c r="F693" i="5"/>
  <c r="E693" i="5"/>
  <c r="D693" i="5"/>
  <c r="K692" i="5"/>
  <c r="G692" i="5"/>
  <c r="F692" i="5"/>
  <c r="E692" i="5"/>
  <c r="D692" i="5"/>
  <c r="K691" i="5"/>
  <c r="G691" i="5"/>
  <c r="F691" i="5"/>
  <c r="E691" i="5"/>
  <c r="D691" i="5"/>
  <c r="K690" i="5"/>
  <c r="G690" i="5"/>
  <c r="F690" i="5"/>
  <c r="E690" i="5"/>
  <c r="D690" i="5"/>
  <c r="K689" i="5"/>
  <c r="G689" i="5"/>
  <c r="F689" i="5"/>
  <c r="E689" i="5"/>
  <c r="D689" i="5"/>
  <c r="K688" i="5"/>
  <c r="G688" i="5"/>
  <c r="F688" i="5"/>
  <c r="E688" i="5"/>
  <c r="D688" i="5"/>
  <c r="K687" i="5"/>
  <c r="G687" i="5"/>
  <c r="F687" i="5"/>
  <c r="E687" i="5"/>
  <c r="D687" i="5"/>
  <c r="K686" i="5"/>
  <c r="G686" i="5"/>
  <c r="F686" i="5"/>
  <c r="E686" i="5"/>
  <c r="D686" i="5"/>
  <c r="K685" i="5"/>
  <c r="G685" i="5"/>
  <c r="F685" i="5"/>
  <c r="E685" i="5"/>
  <c r="D685" i="5"/>
  <c r="K684" i="5"/>
  <c r="G684" i="5"/>
  <c r="F684" i="5"/>
  <c r="E684" i="5"/>
  <c r="D684" i="5"/>
  <c r="K683" i="5"/>
  <c r="G683" i="5"/>
  <c r="F683" i="5"/>
  <c r="E683" i="5"/>
  <c r="D683" i="5"/>
  <c r="K682" i="5"/>
  <c r="G682" i="5"/>
  <c r="F682" i="5"/>
  <c r="E682" i="5"/>
  <c r="D682" i="5"/>
  <c r="K681" i="5"/>
  <c r="G681" i="5"/>
  <c r="F681" i="5"/>
  <c r="E681" i="5"/>
  <c r="D681" i="5"/>
  <c r="K680" i="5"/>
  <c r="G680" i="5"/>
  <c r="F680" i="5"/>
  <c r="E680" i="5"/>
  <c r="D680" i="5"/>
  <c r="K679" i="5"/>
  <c r="G679" i="5"/>
  <c r="F679" i="5"/>
  <c r="E679" i="5"/>
  <c r="D679" i="5"/>
  <c r="K678" i="5"/>
  <c r="G678" i="5"/>
  <c r="F678" i="5"/>
  <c r="E678" i="5"/>
  <c r="D678" i="5"/>
  <c r="K677" i="5"/>
  <c r="G677" i="5"/>
  <c r="F677" i="5"/>
  <c r="E677" i="5"/>
  <c r="D677" i="5"/>
  <c r="K676" i="5"/>
  <c r="G676" i="5"/>
  <c r="F676" i="5"/>
  <c r="E676" i="5"/>
  <c r="D676" i="5"/>
  <c r="K675" i="5"/>
  <c r="G675" i="5"/>
  <c r="F675" i="5"/>
  <c r="E675" i="5"/>
  <c r="D675" i="5"/>
  <c r="K674" i="5"/>
  <c r="G674" i="5"/>
  <c r="F674" i="5"/>
  <c r="E674" i="5"/>
  <c r="D674" i="5"/>
  <c r="K673" i="5"/>
  <c r="G673" i="5"/>
  <c r="F673" i="5"/>
  <c r="E673" i="5"/>
  <c r="D673" i="5"/>
  <c r="K672" i="5"/>
  <c r="G672" i="5"/>
  <c r="F672" i="5"/>
  <c r="E672" i="5"/>
  <c r="D672" i="5"/>
  <c r="K671" i="5"/>
  <c r="G671" i="5"/>
  <c r="F671" i="5"/>
  <c r="E671" i="5"/>
  <c r="D671" i="5"/>
  <c r="K670" i="5"/>
  <c r="G670" i="5"/>
  <c r="F670" i="5"/>
  <c r="E670" i="5"/>
  <c r="D670" i="5"/>
  <c r="K669" i="5"/>
  <c r="G669" i="5"/>
  <c r="F669" i="5"/>
  <c r="E669" i="5"/>
  <c r="D669" i="5"/>
  <c r="K668" i="5"/>
  <c r="G668" i="5"/>
  <c r="F668" i="5"/>
  <c r="E668" i="5"/>
  <c r="D668" i="5"/>
  <c r="K667" i="5"/>
  <c r="G667" i="5"/>
  <c r="F667" i="5"/>
  <c r="E667" i="5"/>
  <c r="D667" i="5"/>
  <c r="K666" i="5"/>
  <c r="G666" i="5"/>
  <c r="F666" i="5"/>
  <c r="E666" i="5"/>
  <c r="D666" i="5"/>
  <c r="K665" i="5"/>
  <c r="G665" i="5"/>
  <c r="F665" i="5"/>
  <c r="E665" i="5"/>
  <c r="D665" i="5"/>
  <c r="K664" i="5"/>
  <c r="G664" i="5"/>
  <c r="F664" i="5"/>
  <c r="E664" i="5"/>
  <c r="D664" i="5"/>
  <c r="K663" i="5"/>
  <c r="G663" i="5"/>
  <c r="F663" i="5"/>
  <c r="E663" i="5"/>
  <c r="D663" i="5"/>
  <c r="K662" i="5"/>
  <c r="G662" i="5"/>
  <c r="F662" i="5"/>
  <c r="E662" i="5"/>
  <c r="D662" i="5"/>
  <c r="K661" i="5"/>
  <c r="G661" i="5"/>
  <c r="F661" i="5"/>
  <c r="E661" i="5"/>
  <c r="D661" i="5"/>
  <c r="K660" i="5"/>
  <c r="G660" i="5"/>
  <c r="F660" i="5"/>
  <c r="E660" i="5"/>
  <c r="D660" i="5"/>
  <c r="K659" i="5"/>
  <c r="G659" i="5"/>
  <c r="F659" i="5"/>
  <c r="E659" i="5"/>
  <c r="D659" i="5"/>
  <c r="K658" i="5"/>
  <c r="G658" i="5"/>
  <c r="F658" i="5"/>
  <c r="E658" i="5"/>
  <c r="D658" i="5"/>
  <c r="K657" i="5"/>
  <c r="G657" i="5"/>
  <c r="F657" i="5"/>
  <c r="E657" i="5"/>
  <c r="D657" i="5"/>
  <c r="K656" i="5"/>
  <c r="G656" i="5"/>
  <c r="F656" i="5"/>
  <c r="E656" i="5"/>
  <c r="D656" i="5"/>
  <c r="K655" i="5"/>
  <c r="G655" i="5"/>
  <c r="F655" i="5"/>
  <c r="E655" i="5"/>
  <c r="D655" i="5"/>
  <c r="K654" i="5"/>
  <c r="G654" i="5"/>
  <c r="F654" i="5"/>
  <c r="E654" i="5"/>
  <c r="D654" i="5"/>
  <c r="K653" i="5"/>
  <c r="G653" i="5"/>
  <c r="F653" i="5"/>
  <c r="E653" i="5"/>
  <c r="D653" i="5"/>
  <c r="K652" i="5"/>
  <c r="G652" i="5"/>
  <c r="F652" i="5"/>
  <c r="E652" i="5"/>
  <c r="D652" i="5"/>
  <c r="K651" i="5"/>
  <c r="G651" i="5"/>
  <c r="F651" i="5"/>
  <c r="E651" i="5"/>
  <c r="D651" i="5"/>
  <c r="K650" i="5"/>
  <c r="G650" i="5"/>
  <c r="F650" i="5"/>
  <c r="E650" i="5"/>
  <c r="D650" i="5"/>
  <c r="K649" i="5"/>
  <c r="G649" i="5"/>
  <c r="F649" i="5"/>
  <c r="E649" i="5"/>
  <c r="D649" i="5"/>
  <c r="K648" i="5"/>
  <c r="G648" i="5"/>
  <c r="F648" i="5"/>
  <c r="E648" i="5"/>
  <c r="D648" i="5"/>
  <c r="K647" i="5"/>
  <c r="G647" i="5"/>
  <c r="F647" i="5"/>
  <c r="E647" i="5"/>
  <c r="D647" i="5"/>
  <c r="K646" i="5"/>
  <c r="G646" i="5"/>
  <c r="F646" i="5"/>
  <c r="E646" i="5"/>
  <c r="D646" i="5"/>
  <c r="K645" i="5"/>
  <c r="G645" i="5"/>
  <c r="F645" i="5"/>
  <c r="E645" i="5"/>
  <c r="D645" i="5"/>
  <c r="K644" i="5"/>
  <c r="G644" i="5"/>
  <c r="F644" i="5"/>
  <c r="E644" i="5"/>
  <c r="D644" i="5"/>
  <c r="K643" i="5"/>
  <c r="G643" i="5"/>
  <c r="F643" i="5"/>
  <c r="E643" i="5"/>
  <c r="D643" i="5"/>
  <c r="K642" i="5"/>
  <c r="G642" i="5"/>
  <c r="F642" i="5"/>
  <c r="E642" i="5"/>
  <c r="D642" i="5"/>
  <c r="K641" i="5"/>
  <c r="G641" i="5"/>
  <c r="F641" i="5"/>
  <c r="E641" i="5"/>
  <c r="D641" i="5"/>
  <c r="K640" i="5"/>
  <c r="G640" i="5"/>
  <c r="F640" i="5"/>
  <c r="E640" i="5"/>
  <c r="D640" i="5"/>
  <c r="K639" i="5"/>
  <c r="G639" i="5"/>
  <c r="F639" i="5"/>
  <c r="E639" i="5"/>
  <c r="D639" i="5"/>
  <c r="K638" i="5"/>
  <c r="G638" i="5"/>
  <c r="F638" i="5"/>
  <c r="E638" i="5"/>
  <c r="D638" i="5"/>
  <c r="K637" i="5"/>
  <c r="G637" i="5"/>
  <c r="F637" i="5"/>
  <c r="E637" i="5"/>
  <c r="D637" i="5"/>
  <c r="K636" i="5"/>
  <c r="G636" i="5"/>
  <c r="F636" i="5"/>
  <c r="E636" i="5"/>
  <c r="D636" i="5"/>
  <c r="K635" i="5"/>
  <c r="G635" i="5"/>
  <c r="F635" i="5"/>
  <c r="E635" i="5"/>
  <c r="D635" i="5"/>
  <c r="K634" i="5"/>
  <c r="G634" i="5"/>
  <c r="F634" i="5"/>
  <c r="E634" i="5"/>
  <c r="D634" i="5"/>
  <c r="K633" i="5"/>
  <c r="G633" i="5"/>
  <c r="F633" i="5"/>
  <c r="E633" i="5"/>
  <c r="D633" i="5"/>
  <c r="K632" i="5"/>
  <c r="G632" i="5"/>
  <c r="F632" i="5"/>
  <c r="E632" i="5"/>
  <c r="D632" i="5"/>
  <c r="K631" i="5"/>
  <c r="G631" i="5"/>
  <c r="F631" i="5"/>
  <c r="E631" i="5"/>
  <c r="D631" i="5"/>
  <c r="K630" i="5"/>
  <c r="G630" i="5"/>
  <c r="F630" i="5"/>
  <c r="E630" i="5"/>
  <c r="D630" i="5"/>
  <c r="K629" i="5"/>
  <c r="G629" i="5"/>
  <c r="F629" i="5"/>
  <c r="E629" i="5"/>
  <c r="D629" i="5"/>
  <c r="K628" i="5"/>
  <c r="G628" i="5"/>
  <c r="F628" i="5"/>
  <c r="E628" i="5"/>
  <c r="D628" i="5"/>
  <c r="K627" i="5"/>
  <c r="G627" i="5"/>
  <c r="F627" i="5"/>
  <c r="E627" i="5"/>
  <c r="D627" i="5"/>
  <c r="K626" i="5"/>
  <c r="G626" i="5"/>
  <c r="F626" i="5"/>
  <c r="E626" i="5"/>
  <c r="D626" i="5"/>
  <c r="K625" i="5"/>
  <c r="G625" i="5"/>
  <c r="F625" i="5"/>
  <c r="E625" i="5"/>
  <c r="D625" i="5"/>
  <c r="K624" i="5"/>
  <c r="G624" i="5"/>
  <c r="F624" i="5"/>
  <c r="E624" i="5"/>
  <c r="D624" i="5"/>
  <c r="K623" i="5"/>
  <c r="G623" i="5"/>
  <c r="F623" i="5"/>
  <c r="E623" i="5"/>
  <c r="D623" i="5"/>
  <c r="K622" i="5"/>
  <c r="G622" i="5"/>
  <c r="F622" i="5"/>
  <c r="E622" i="5"/>
  <c r="D622" i="5"/>
  <c r="K621" i="5"/>
  <c r="G621" i="5"/>
  <c r="F621" i="5"/>
  <c r="E621" i="5"/>
  <c r="D621" i="5"/>
  <c r="K620" i="5"/>
  <c r="G620" i="5"/>
  <c r="F620" i="5"/>
  <c r="E620" i="5"/>
  <c r="D620" i="5"/>
  <c r="K619" i="5"/>
  <c r="G619" i="5"/>
  <c r="F619" i="5"/>
  <c r="E619" i="5"/>
  <c r="D619" i="5"/>
  <c r="K618" i="5"/>
  <c r="G618" i="5"/>
  <c r="F618" i="5"/>
  <c r="E618" i="5"/>
  <c r="D618" i="5"/>
  <c r="K617" i="5"/>
  <c r="G617" i="5"/>
  <c r="F617" i="5"/>
  <c r="E617" i="5"/>
  <c r="D617" i="5"/>
  <c r="K616" i="5"/>
  <c r="G616" i="5"/>
  <c r="F616" i="5"/>
  <c r="E616" i="5"/>
  <c r="D616" i="5"/>
  <c r="K615" i="5"/>
  <c r="G615" i="5"/>
  <c r="F615" i="5"/>
  <c r="E615" i="5"/>
  <c r="D615" i="5"/>
  <c r="K614" i="5"/>
  <c r="G614" i="5"/>
  <c r="F614" i="5"/>
  <c r="E614" i="5"/>
  <c r="D614" i="5"/>
  <c r="K613" i="5"/>
  <c r="G613" i="5"/>
  <c r="F613" i="5"/>
  <c r="E613" i="5"/>
  <c r="D613" i="5"/>
  <c r="K612" i="5"/>
  <c r="G612" i="5"/>
  <c r="F612" i="5"/>
  <c r="E612" i="5"/>
  <c r="D612" i="5"/>
  <c r="K611" i="5"/>
  <c r="G611" i="5"/>
  <c r="F611" i="5"/>
  <c r="E611" i="5"/>
  <c r="D611" i="5"/>
  <c r="K610" i="5"/>
  <c r="G610" i="5"/>
  <c r="F610" i="5"/>
  <c r="E610" i="5"/>
  <c r="D610" i="5"/>
  <c r="K609" i="5"/>
  <c r="G609" i="5"/>
  <c r="F609" i="5"/>
  <c r="E609" i="5"/>
  <c r="D609" i="5"/>
  <c r="K608" i="5"/>
  <c r="G608" i="5"/>
  <c r="F608" i="5"/>
  <c r="E608" i="5"/>
  <c r="D608" i="5"/>
  <c r="K607" i="5"/>
  <c r="G607" i="5"/>
  <c r="F607" i="5"/>
  <c r="E607" i="5"/>
  <c r="D607" i="5"/>
  <c r="K606" i="5"/>
  <c r="G606" i="5"/>
  <c r="F606" i="5"/>
  <c r="E606" i="5"/>
  <c r="D606" i="5"/>
  <c r="K605" i="5"/>
  <c r="G605" i="5"/>
  <c r="F605" i="5"/>
  <c r="E605" i="5"/>
  <c r="D605" i="5"/>
  <c r="K604" i="5"/>
  <c r="G604" i="5"/>
  <c r="F604" i="5"/>
  <c r="E604" i="5"/>
  <c r="D604" i="5"/>
  <c r="K603" i="5"/>
  <c r="G603" i="5"/>
  <c r="F603" i="5"/>
  <c r="E603" i="5"/>
  <c r="D603" i="5"/>
  <c r="K602" i="5"/>
  <c r="G602" i="5"/>
  <c r="F602" i="5"/>
  <c r="E602" i="5"/>
  <c r="D602" i="5"/>
  <c r="K601" i="5"/>
  <c r="G601" i="5"/>
  <c r="F601" i="5"/>
  <c r="E601" i="5"/>
  <c r="D601" i="5"/>
  <c r="K600" i="5"/>
  <c r="G600" i="5"/>
  <c r="F600" i="5"/>
  <c r="E600" i="5"/>
  <c r="D600" i="5"/>
  <c r="K599" i="5"/>
  <c r="G599" i="5"/>
  <c r="F599" i="5"/>
  <c r="E599" i="5"/>
  <c r="D599" i="5"/>
  <c r="K598" i="5"/>
  <c r="G598" i="5"/>
  <c r="F598" i="5"/>
  <c r="E598" i="5"/>
  <c r="D598" i="5"/>
  <c r="K597" i="5"/>
  <c r="G597" i="5"/>
  <c r="F597" i="5"/>
  <c r="E597" i="5"/>
  <c r="D597" i="5"/>
  <c r="K596" i="5"/>
  <c r="G596" i="5"/>
  <c r="F596" i="5"/>
  <c r="E596" i="5"/>
  <c r="D596" i="5"/>
  <c r="K595" i="5"/>
  <c r="G595" i="5"/>
  <c r="F595" i="5"/>
  <c r="E595" i="5"/>
  <c r="D595" i="5"/>
  <c r="K594" i="5"/>
  <c r="G594" i="5"/>
  <c r="F594" i="5"/>
  <c r="E594" i="5"/>
  <c r="D594" i="5"/>
  <c r="K593" i="5"/>
  <c r="G593" i="5"/>
  <c r="F593" i="5"/>
  <c r="E593" i="5"/>
  <c r="D593" i="5"/>
  <c r="K592" i="5"/>
  <c r="G592" i="5"/>
  <c r="F592" i="5"/>
  <c r="E592" i="5"/>
  <c r="D592" i="5"/>
  <c r="K591" i="5"/>
  <c r="G591" i="5"/>
  <c r="F591" i="5"/>
  <c r="E591" i="5"/>
  <c r="D591" i="5"/>
  <c r="K590" i="5"/>
  <c r="G590" i="5"/>
  <c r="F590" i="5"/>
  <c r="E590" i="5"/>
  <c r="D590" i="5"/>
  <c r="K589" i="5"/>
  <c r="G589" i="5"/>
  <c r="F589" i="5"/>
  <c r="E589" i="5"/>
  <c r="D589" i="5"/>
  <c r="K588" i="5"/>
  <c r="G588" i="5"/>
  <c r="F588" i="5"/>
  <c r="E588" i="5"/>
  <c r="D588" i="5"/>
  <c r="K587" i="5"/>
  <c r="G587" i="5"/>
  <c r="F587" i="5"/>
  <c r="E587" i="5"/>
  <c r="D587" i="5"/>
  <c r="K586" i="5"/>
  <c r="G586" i="5"/>
  <c r="F586" i="5"/>
  <c r="E586" i="5"/>
  <c r="D586" i="5"/>
  <c r="K585" i="5"/>
  <c r="G585" i="5"/>
  <c r="F585" i="5"/>
  <c r="E585" i="5"/>
  <c r="D585" i="5"/>
  <c r="K584" i="5"/>
  <c r="G584" i="5"/>
  <c r="F584" i="5"/>
  <c r="E584" i="5"/>
  <c r="D584" i="5"/>
  <c r="K583" i="5"/>
  <c r="G583" i="5"/>
  <c r="F583" i="5"/>
  <c r="E583" i="5"/>
  <c r="D583" i="5"/>
  <c r="K582" i="5"/>
  <c r="G582" i="5"/>
  <c r="F582" i="5"/>
  <c r="E582" i="5"/>
  <c r="D582" i="5"/>
  <c r="K581" i="5"/>
  <c r="G581" i="5"/>
  <c r="F581" i="5"/>
  <c r="E581" i="5"/>
  <c r="D581" i="5"/>
  <c r="K580" i="5"/>
  <c r="G580" i="5"/>
  <c r="F580" i="5"/>
  <c r="E580" i="5"/>
  <c r="D580" i="5"/>
  <c r="K579" i="5"/>
  <c r="G579" i="5"/>
  <c r="F579" i="5"/>
  <c r="E579" i="5"/>
  <c r="D579" i="5"/>
  <c r="K578" i="5"/>
  <c r="G578" i="5"/>
  <c r="F578" i="5"/>
  <c r="E578" i="5"/>
  <c r="D578" i="5"/>
  <c r="K577" i="5"/>
  <c r="G577" i="5"/>
  <c r="F577" i="5"/>
  <c r="E577" i="5"/>
  <c r="D577" i="5"/>
  <c r="K576" i="5"/>
  <c r="G576" i="5"/>
  <c r="F576" i="5"/>
  <c r="E576" i="5"/>
  <c r="D576" i="5"/>
  <c r="K575" i="5"/>
  <c r="G575" i="5"/>
  <c r="F575" i="5"/>
  <c r="E575" i="5"/>
  <c r="D575" i="5"/>
  <c r="K574" i="5"/>
  <c r="G574" i="5"/>
  <c r="F574" i="5"/>
  <c r="E574" i="5"/>
  <c r="D574" i="5"/>
  <c r="K573" i="5"/>
  <c r="G573" i="5"/>
  <c r="F573" i="5"/>
  <c r="E573" i="5"/>
  <c r="D573" i="5"/>
  <c r="K572" i="5"/>
  <c r="G572" i="5"/>
  <c r="F572" i="5"/>
  <c r="E572" i="5"/>
  <c r="D572" i="5"/>
  <c r="K571" i="5"/>
  <c r="G571" i="5"/>
  <c r="F571" i="5"/>
  <c r="E571" i="5"/>
  <c r="D571" i="5"/>
  <c r="K570" i="5"/>
  <c r="G570" i="5"/>
  <c r="F570" i="5"/>
  <c r="E570" i="5"/>
  <c r="D570" i="5"/>
  <c r="K569" i="5"/>
  <c r="G569" i="5"/>
  <c r="F569" i="5"/>
  <c r="E569" i="5"/>
  <c r="D569" i="5"/>
  <c r="K568" i="5"/>
  <c r="G568" i="5"/>
  <c r="F568" i="5"/>
  <c r="E568" i="5"/>
  <c r="D568" i="5"/>
  <c r="K567" i="5"/>
  <c r="G567" i="5"/>
  <c r="F567" i="5"/>
  <c r="E567" i="5"/>
  <c r="D567" i="5"/>
  <c r="K566" i="5"/>
  <c r="G566" i="5"/>
  <c r="F566" i="5"/>
  <c r="E566" i="5"/>
  <c r="D566" i="5"/>
  <c r="K565" i="5"/>
  <c r="G565" i="5"/>
  <c r="F565" i="5"/>
  <c r="E565" i="5"/>
  <c r="D565" i="5"/>
  <c r="K564" i="5"/>
  <c r="G564" i="5"/>
  <c r="F564" i="5"/>
  <c r="E564" i="5"/>
  <c r="D564" i="5"/>
  <c r="K563" i="5"/>
  <c r="G563" i="5"/>
  <c r="F563" i="5"/>
  <c r="E563" i="5"/>
  <c r="D563" i="5"/>
  <c r="K562" i="5"/>
  <c r="G562" i="5"/>
  <c r="F562" i="5"/>
  <c r="E562" i="5"/>
  <c r="D562" i="5"/>
  <c r="K561" i="5"/>
  <c r="G561" i="5"/>
  <c r="F561" i="5"/>
  <c r="E561" i="5"/>
  <c r="D561" i="5"/>
  <c r="K560" i="5"/>
  <c r="G560" i="5"/>
  <c r="G40" i="7" s="1"/>
  <c r="F560" i="5"/>
  <c r="E560" i="5"/>
  <c r="E40" i="7" s="1"/>
  <c r="D560" i="5"/>
  <c r="D40" i="7" s="1"/>
  <c r="K559" i="5"/>
  <c r="G559" i="5"/>
  <c r="F559" i="5"/>
  <c r="E559" i="5"/>
  <c r="D559" i="5"/>
  <c r="K558" i="5"/>
  <c r="G558" i="5"/>
  <c r="F558" i="5"/>
  <c r="E558" i="5"/>
  <c r="D558" i="5"/>
  <c r="K557" i="5"/>
  <c r="G557" i="5"/>
  <c r="F557" i="5"/>
  <c r="E557" i="5"/>
  <c r="D557" i="5"/>
  <c r="K556" i="5"/>
  <c r="G556" i="5"/>
  <c r="F556" i="5"/>
  <c r="E556" i="5"/>
  <c r="D556" i="5"/>
  <c r="K555" i="5"/>
  <c r="G555" i="5"/>
  <c r="F555" i="5"/>
  <c r="E555" i="5"/>
  <c r="D555" i="5"/>
  <c r="K554" i="5"/>
  <c r="G554" i="5"/>
  <c r="F554" i="5"/>
  <c r="E554" i="5"/>
  <c r="D554" i="5"/>
  <c r="K553" i="5"/>
  <c r="G553" i="5"/>
  <c r="F553" i="5"/>
  <c r="E553" i="5"/>
  <c r="D553" i="5"/>
  <c r="K552" i="5"/>
  <c r="G552" i="5"/>
  <c r="F552" i="5"/>
  <c r="E552" i="5"/>
  <c r="D552" i="5"/>
  <c r="K551" i="5"/>
  <c r="G551" i="5"/>
  <c r="F551" i="5"/>
  <c r="E551" i="5"/>
  <c r="D551" i="5"/>
  <c r="K550" i="5"/>
  <c r="G550" i="5"/>
  <c r="F550" i="5"/>
  <c r="E550" i="5"/>
  <c r="D550" i="5"/>
  <c r="K549" i="5"/>
  <c r="G549" i="5"/>
  <c r="F549" i="5"/>
  <c r="E549" i="5"/>
  <c r="D549" i="5"/>
  <c r="K548" i="5"/>
  <c r="G548" i="5"/>
  <c r="F548" i="5"/>
  <c r="E548" i="5"/>
  <c r="D548" i="5"/>
  <c r="K547" i="5"/>
  <c r="G547" i="5"/>
  <c r="F547" i="5"/>
  <c r="E547" i="5"/>
  <c r="D547" i="5"/>
  <c r="K546" i="5"/>
  <c r="G546" i="5"/>
  <c r="F546" i="5"/>
  <c r="E546" i="5"/>
  <c r="D546" i="5"/>
  <c r="K545" i="5"/>
  <c r="G545" i="5"/>
  <c r="F545" i="5"/>
  <c r="E545" i="5"/>
  <c r="D545" i="5"/>
  <c r="K544" i="5"/>
  <c r="G544" i="5"/>
  <c r="F544" i="5"/>
  <c r="E544" i="5"/>
  <c r="D544" i="5"/>
  <c r="K543" i="5"/>
  <c r="G543" i="5"/>
  <c r="F543" i="5"/>
  <c r="E543" i="5"/>
  <c r="D543" i="5"/>
  <c r="K542" i="5"/>
  <c r="G542" i="5"/>
  <c r="F542" i="5"/>
  <c r="E542" i="5"/>
  <c r="D542" i="5"/>
  <c r="K541" i="5"/>
  <c r="G541" i="5"/>
  <c r="F541" i="5"/>
  <c r="E541" i="5"/>
  <c r="D541" i="5"/>
  <c r="K540" i="5"/>
  <c r="G540" i="5"/>
  <c r="F540" i="5"/>
  <c r="E540" i="5"/>
  <c r="D540" i="5"/>
  <c r="K539" i="5"/>
  <c r="G539" i="5"/>
  <c r="F539" i="5"/>
  <c r="E539" i="5"/>
  <c r="D539" i="5"/>
  <c r="K538" i="5"/>
  <c r="G538" i="5"/>
  <c r="F538" i="5"/>
  <c r="E538" i="5"/>
  <c r="D538" i="5"/>
  <c r="K537" i="5"/>
  <c r="G537" i="5"/>
  <c r="F537" i="5"/>
  <c r="E537" i="5"/>
  <c r="D537" i="5"/>
  <c r="K536" i="5"/>
  <c r="G536" i="5"/>
  <c r="F536" i="5"/>
  <c r="E536" i="5"/>
  <c r="D536" i="5"/>
  <c r="K535" i="5"/>
  <c r="G535" i="5"/>
  <c r="F535" i="5"/>
  <c r="E535" i="5"/>
  <c r="D535" i="5"/>
  <c r="K534" i="5"/>
  <c r="G534" i="5"/>
  <c r="F534" i="5"/>
  <c r="E534" i="5"/>
  <c r="D534" i="5"/>
  <c r="K533" i="5"/>
  <c r="G533" i="5"/>
  <c r="F533" i="5"/>
  <c r="E533" i="5"/>
  <c r="D533" i="5"/>
  <c r="K532" i="5"/>
  <c r="G532" i="5"/>
  <c r="F532" i="5"/>
  <c r="E532" i="5"/>
  <c r="D532" i="5"/>
  <c r="K531" i="5"/>
  <c r="G531" i="5"/>
  <c r="F531" i="5"/>
  <c r="E531" i="5"/>
  <c r="D531" i="5"/>
  <c r="K530" i="5"/>
  <c r="G530" i="5"/>
  <c r="F530" i="5"/>
  <c r="E530" i="5"/>
  <c r="D530" i="5"/>
  <c r="K529" i="5"/>
  <c r="G529" i="5"/>
  <c r="F529" i="5"/>
  <c r="E529" i="5"/>
  <c r="D529" i="5"/>
  <c r="K528" i="5"/>
  <c r="G528" i="5"/>
  <c r="F528" i="5"/>
  <c r="E528" i="5"/>
  <c r="D528" i="5"/>
  <c r="K527" i="5"/>
  <c r="G527" i="5"/>
  <c r="F527" i="5"/>
  <c r="E527" i="5"/>
  <c r="D527" i="5"/>
  <c r="K526" i="5"/>
  <c r="G526" i="5"/>
  <c r="F526" i="5"/>
  <c r="E526" i="5"/>
  <c r="D526" i="5"/>
  <c r="K525" i="5"/>
  <c r="G525" i="5"/>
  <c r="F525" i="5"/>
  <c r="E525" i="5"/>
  <c r="D525" i="5"/>
  <c r="K524" i="5"/>
  <c r="G524" i="5"/>
  <c r="F524" i="5"/>
  <c r="E524" i="5"/>
  <c r="D524" i="5"/>
  <c r="K523" i="5"/>
  <c r="G523" i="5"/>
  <c r="F523" i="5"/>
  <c r="E523" i="5"/>
  <c r="D523" i="5"/>
  <c r="K522" i="5"/>
  <c r="G522" i="5"/>
  <c r="F522" i="5"/>
  <c r="E522" i="5"/>
  <c r="D522" i="5"/>
  <c r="K521" i="5"/>
  <c r="G521" i="5"/>
  <c r="F521" i="5"/>
  <c r="E521" i="5"/>
  <c r="D521" i="5"/>
  <c r="K520" i="5"/>
  <c r="G520" i="5"/>
  <c r="F520" i="5"/>
  <c r="E520" i="5"/>
  <c r="D520" i="5"/>
  <c r="K519" i="5"/>
  <c r="G519" i="5"/>
  <c r="F519" i="5"/>
  <c r="E519" i="5"/>
  <c r="D519" i="5"/>
  <c r="K518" i="5"/>
  <c r="G518" i="5"/>
  <c r="F518" i="5"/>
  <c r="E518" i="5"/>
  <c r="D518" i="5"/>
  <c r="K517" i="5"/>
  <c r="G517" i="5"/>
  <c r="F517" i="5"/>
  <c r="E517" i="5"/>
  <c r="D517" i="5"/>
  <c r="K516" i="5"/>
  <c r="G516" i="5"/>
  <c r="F516" i="5"/>
  <c r="E516" i="5"/>
  <c r="D516" i="5"/>
  <c r="K515" i="5"/>
  <c r="G515" i="5"/>
  <c r="F515" i="5"/>
  <c r="E515" i="5"/>
  <c r="D515" i="5"/>
  <c r="K514" i="5"/>
  <c r="G514" i="5"/>
  <c r="F514" i="5"/>
  <c r="E514" i="5"/>
  <c r="D514" i="5"/>
  <c r="K513" i="5"/>
  <c r="G513" i="5"/>
  <c r="F513" i="5"/>
  <c r="E513" i="5"/>
  <c r="D513" i="5"/>
  <c r="K512" i="5"/>
  <c r="G512" i="5"/>
  <c r="F512" i="5"/>
  <c r="E512" i="5"/>
  <c r="D512" i="5"/>
  <c r="K511" i="5"/>
  <c r="G511" i="5"/>
  <c r="F511" i="5"/>
  <c r="E511" i="5"/>
  <c r="D511" i="5"/>
  <c r="K510" i="5"/>
  <c r="G510" i="5"/>
  <c r="F510" i="5"/>
  <c r="E510" i="5"/>
  <c r="D510" i="5"/>
  <c r="K509" i="5"/>
  <c r="G509" i="5"/>
  <c r="F509" i="5"/>
  <c r="E509" i="5"/>
  <c r="D509" i="5"/>
  <c r="K508" i="5"/>
  <c r="G508" i="5"/>
  <c r="F508" i="5"/>
  <c r="E508" i="5"/>
  <c r="D508" i="5"/>
  <c r="K507" i="5"/>
  <c r="G507" i="5"/>
  <c r="F507" i="5"/>
  <c r="E507" i="5"/>
  <c r="D507" i="5"/>
  <c r="K506" i="5"/>
  <c r="G506" i="5"/>
  <c r="F506" i="5"/>
  <c r="E506" i="5"/>
  <c r="D506" i="5"/>
  <c r="K505" i="5"/>
  <c r="G505" i="5"/>
  <c r="F505" i="5"/>
  <c r="E505" i="5"/>
  <c r="D505" i="5"/>
  <c r="K504" i="5"/>
  <c r="G504" i="5"/>
  <c r="F504" i="5"/>
  <c r="E504" i="5"/>
  <c r="D504" i="5"/>
  <c r="K503" i="5"/>
  <c r="G503" i="5"/>
  <c r="F503" i="5"/>
  <c r="E503" i="5"/>
  <c r="D503" i="5"/>
  <c r="K502" i="5"/>
  <c r="G502" i="5"/>
  <c r="F502" i="5"/>
  <c r="E502" i="5"/>
  <c r="D502" i="5"/>
  <c r="K501" i="5"/>
  <c r="G501" i="5"/>
  <c r="F501" i="5"/>
  <c r="E501" i="5"/>
  <c r="D501" i="5"/>
  <c r="K500" i="5"/>
  <c r="G500" i="5"/>
  <c r="F500" i="5"/>
  <c r="E500" i="5"/>
  <c r="D500" i="5"/>
  <c r="K499" i="5"/>
  <c r="G499" i="5"/>
  <c r="F499" i="5"/>
  <c r="E499" i="5"/>
  <c r="D499" i="5"/>
  <c r="K498" i="5"/>
  <c r="G498" i="5"/>
  <c r="F498" i="5"/>
  <c r="E498" i="5"/>
  <c r="D498" i="5"/>
  <c r="K497" i="5"/>
  <c r="G497" i="5"/>
  <c r="F497" i="5"/>
  <c r="E497" i="5"/>
  <c r="D497" i="5"/>
  <c r="K496" i="5"/>
  <c r="G496" i="5"/>
  <c r="F496" i="5"/>
  <c r="E496" i="5"/>
  <c r="D496" i="5"/>
  <c r="K495" i="5"/>
  <c r="G495" i="5"/>
  <c r="F495" i="5"/>
  <c r="E495" i="5"/>
  <c r="D495" i="5"/>
  <c r="K494" i="5"/>
  <c r="G494" i="5"/>
  <c r="F494" i="5"/>
  <c r="E494" i="5"/>
  <c r="D494" i="5"/>
  <c r="K493" i="5"/>
  <c r="G493" i="5"/>
  <c r="F493" i="5"/>
  <c r="E493" i="5"/>
  <c r="D493" i="5"/>
  <c r="K492" i="5"/>
  <c r="G492" i="5"/>
  <c r="F492" i="5"/>
  <c r="E492" i="5"/>
  <c r="D492" i="5"/>
  <c r="K491" i="5"/>
  <c r="G491" i="5"/>
  <c r="F491" i="5"/>
  <c r="E491" i="5"/>
  <c r="D491" i="5"/>
  <c r="K490" i="5"/>
  <c r="G490" i="5"/>
  <c r="F490" i="5"/>
  <c r="E490" i="5"/>
  <c r="D490" i="5"/>
  <c r="K489" i="5"/>
  <c r="G489" i="5"/>
  <c r="F489" i="5"/>
  <c r="E489" i="5"/>
  <c r="D489" i="5"/>
  <c r="K488" i="5"/>
  <c r="G488" i="5"/>
  <c r="F488" i="5"/>
  <c r="E488" i="5"/>
  <c r="D488" i="5"/>
  <c r="K487" i="5"/>
  <c r="G487" i="5"/>
  <c r="F487" i="5"/>
  <c r="E487" i="5"/>
  <c r="D487" i="5"/>
  <c r="K486" i="5"/>
  <c r="G486" i="5"/>
  <c r="F486" i="5"/>
  <c r="E486" i="5"/>
  <c r="D486" i="5"/>
  <c r="K485" i="5"/>
  <c r="G485" i="5"/>
  <c r="F485" i="5"/>
  <c r="E485" i="5"/>
  <c r="D485" i="5"/>
  <c r="K484" i="5"/>
  <c r="G484" i="5"/>
  <c r="F484" i="5"/>
  <c r="E484" i="5"/>
  <c r="D484" i="5"/>
  <c r="K483" i="5"/>
  <c r="G483" i="5"/>
  <c r="F483" i="5"/>
  <c r="E483" i="5"/>
  <c r="D483" i="5"/>
  <c r="K482" i="5"/>
  <c r="G482" i="5"/>
  <c r="F482" i="5"/>
  <c r="E482" i="5"/>
  <c r="D482" i="5"/>
  <c r="K481" i="5"/>
  <c r="G481" i="5"/>
  <c r="F481" i="5"/>
  <c r="E481" i="5"/>
  <c r="D481" i="5"/>
  <c r="K480" i="5"/>
  <c r="G480" i="5"/>
  <c r="F480" i="5"/>
  <c r="E480" i="5"/>
  <c r="D480" i="5"/>
  <c r="K479" i="5"/>
  <c r="G479" i="5"/>
  <c r="F479" i="5"/>
  <c r="E479" i="5"/>
  <c r="D479" i="5"/>
  <c r="K478" i="5"/>
  <c r="G478" i="5"/>
  <c r="F478" i="5"/>
  <c r="E478" i="5"/>
  <c r="D478" i="5"/>
  <c r="K477" i="5"/>
  <c r="G477" i="5"/>
  <c r="F477" i="5"/>
  <c r="E477" i="5"/>
  <c r="D477" i="5"/>
  <c r="K476" i="5"/>
  <c r="G476" i="5"/>
  <c r="F476" i="5"/>
  <c r="E476" i="5"/>
  <c r="D476" i="5"/>
  <c r="K475" i="5"/>
  <c r="G475" i="5"/>
  <c r="F475" i="5"/>
  <c r="E475" i="5"/>
  <c r="D475" i="5"/>
  <c r="K474" i="5"/>
  <c r="G474" i="5"/>
  <c r="F474" i="5"/>
  <c r="E474" i="5"/>
  <c r="D474" i="5"/>
  <c r="K473" i="5"/>
  <c r="G473" i="5"/>
  <c r="F473" i="5"/>
  <c r="E473" i="5"/>
  <c r="D473" i="5"/>
  <c r="K472" i="5"/>
  <c r="G472" i="5"/>
  <c r="F472" i="5"/>
  <c r="E472" i="5"/>
  <c r="D472" i="5"/>
  <c r="K471" i="5"/>
  <c r="G471" i="5"/>
  <c r="F471" i="5"/>
  <c r="E471" i="5"/>
  <c r="D471" i="5"/>
  <c r="K470" i="5"/>
  <c r="G470" i="5"/>
  <c r="F470" i="5"/>
  <c r="E470" i="5"/>
  <c r="D470" i="5"/>
  <c r="K469" i="5"/>
  <c r="G469" i="5"/>
  <c r="F469" i="5"/>
  <c r="E469" i="5"/>
  <c r="D469" i="5"/>
  <c r="K468" i="5"/>
  <c r="G468" i="5"/>
  <c r="F468" i="5"/>
  <c r="E468" i="5"/>
  <c r="D468" i="5"/>
  <c r="K467" i="5"/>
  <c r="G467" i="5"/>
  <c r="F467" i="5"/>
  <c r="E467" i="5"/>
  <c r="D467" i="5"/>
  <c r="K466" i="5"/>
  <c r="G466" i="5"/>
  <c r="F466" i="5"/>
  <c r="E466" i="5"/>
  <c r="D466" i="5"/>
  <c r="K465" i="5"/>
  <c r="G465" i="5"/>
  <c r="F465" i="5"/>
  <c r="E465" i="5"/>
  <c r="D465" i="5"/>
  <c r="K464" i="5"/>
  <c r="G464" i="5"/>
  <c r="F464" i="5"/>
  <c r="E464" i="5"/>
  <c r="D464" i="5"/>
  <c r="K463" i="5"/>
  <c r="G463" i="5"/>
  <c r="F463" i="5"/>
  <c r="E463" i="5"/>
  <c r="D463" i="5"/>
  <c r="K462" i="5"/>
  <c r="G462" i="5"/>
  <c r="F462" i="5"/>
  <c r="E462" i="5"/>
  <c r="D462" i="5"/>
  <c r="K461" i="5"/>
  <c r="G461" i="5"/>
  <c r="F461" i="5"/>
  <c r="E461" i="5"/>
  <c r="D461" i="5"/>
  <c r="K460" i="5"/>
  <c r="G460" i="5"/>
  <c r="F460" i="5"/>
  <c r="E460" i="5"/>
  <c r="D460" i="5"/>
  <c r="K459" i="5"/>
  <c r="G459" i="5"/>
  <c r="F459" i="5"/>
  <c r="E459" i="5"/>
  <c r="D459" i="5"/>
  <c r="K458" i="5"/>
  <c r="G458" i="5"/>
  <c r="F458" i="5"/>
  <c r="E458" i="5"/>
  <c r="D458" i="5"/>
  <c r="K457" i="5"/>
  <c r="G457" i="5"/>
  <c r="F457" i="5"/>
  <c r="E457" i="5"/>
  <c r="D457" i="5"/>
  <c r="K456" i="5"/>
  <c r="G456" i="5"/>
  <c r="F456" i="5"/>
  <c r="E456" i="5"/>
  <c r="D456" i="5"/>
  <c r="K455" i="5"/>
  <c r="G455" i="5"/>
  <c r="F455" i="5"/>
  <c r="E455" i="5"/>
  <c r="D455" i="5"/>
  <c r="K454" i="5"/>
  <c r="G454" i="5"/>
  <c r="F454" i="5"/>
  <c r="E454" i="5"/>
  <c r="D454" i="5"/>
  <c r="K453" i="5"/>
  <c r="G453" i="5"/>
  <c r="F453" i="5"/>
  <c r="E453" i="5"/>
  <c r="D453" i="5"/>
  <c r="K452" i="5"/>
  <c r="G452" i="5"/>
  <c r="F452" i="5"/>
  <c r="E452" i="5"/>
  <c r="D452" i="5"/>
  <c r="K451" i="5"/>
  <c r="G451" i="5"/>
  <c r="F451" i="5"/>
  <c r="E451" i="5"/>
  <c r="D451" i="5"/>
  <c r="K450" i="5"/>
  <c r="G450" i="5"/>
  <c r="F450" i="5"/>
  <c r="E450" i="5"/>
  <c r="D450" i="5"/>
  <c r="K449" i="5"/>
  <c r="G449" i="5"/>
  <c r="F449" i="5"/>
  <c r="E449" i="5"/>
  <c r="D449" i="5"/>
  <c r="K448" i="5"/>
  <c r="G448" i="5"/>
  <c r="F448" i="5"/>
  <c r="E448" i="5"/>
  <c r="D448" i="5"/>
  <c r="K447" i="5"/>
  <c r="G447" i="5"/>
  <c r="F447" i="5"/>
  <c r="E447" i="5"/>
  <c r="D447" i="5"/>
  <c r="K446" i="5"/>
  <c r="G446" i="5"/>
  <c r="F446" i="5"/>
  <c r="E446" i="5"/>
  <c r="D446" i="5"/>
  <c r="K445" i="5"/>
  <c r="G445" i="5"/>
  <c r="F445" i="5"/>
  <c r="E445" i="5"/>
  <c r="D445" i="5"/>
  <c r="K444" i="5"/>
  <c r="G444" i="5"/>
  <c r="F444" i="5"/>
  <c r="E444" i="5"/>
  <c r="D444" i="5"/>
  <c r="K443" i="5"/>
  <c r="G443" i="5"/>
  <c r="F443" i="5"/>
  <c r="E443" i="5"/>
  <c r="D443" i="5"/>
  <c r="K442" i="5"/>
  <c r="G442" i="5"/>
  <c r="F442" i="5"/>
  <c r="E442" i="5"/>
  <c r="D442" i="5"/>
  <c r="K441" i="5"/>
  <c r="G441" i="5"/>
  <c r="F441" i="5"/>
  <c r="E441" i="5"/>
  <c r="D441" i="5"/>
  <c r="K440" i="5"/>
  <c r="G440" i="5"/>
  <c r="F440" i="5"/>
  <c r="E440" i="5"/>
  <c r="D440" i="5"/>
  <c r="K439" i="5"/>
  <c r="G439" i="5"/>
  <c r="F439" i="5"/>
  <c r="E439" i="5"/>
  <c r="D439" i="5"/>
  <c r="K438" i="5"/>
  <c r="G438" i="5"/>
  <c r="F438" i="5"/>
  <c r="E438" i="5"/>
  <c r="D438" i="5"/>
  <c r="K437" i="5"/>
  <c r="G437" i="5"/>
  <c r="F437" i="5"/>
  <c r="E437" i="5"/>
  <c r="D437" i="5"/>
  <c r="K436" i="5"/>
  <c r="G436" i="5"/>
  <c r="F436" i="5"/>
  <c r="E436" i="5"/>
  <c r="D436" i="5"/>
  <c r="K435" i="5"/>
  <c r="G435" i="5"/>
  <c r="F435" i="5"/>
  <c r="E435" i="5"/>
  <c r="D435" i="5"/>
  <c r="K434" i="5"/>
  <c r="G434" i="5"/>
  <c r="G35" i="7" s="1"/>
  <c r="F434" i="5"/>
  <c r="E434" i="5"/>
  <c r="E35" i="7" s="1"/>
  <c r="D434" i="5"/>
  <c r="D35" i="7" s="1"/>
  <c r="K433" i="5"/>
  <c r="G433" i="5"/>
  <c r="F433" i="5"/>
  <c r="E433" i="5"/>
  <c r="D433" i="5"/>
  <c r="K432" i="5"/>
  <c r="G432" i="5"/>
  <c r="F432" i="5"/>
  <c r="E432" i="5"/>
  <c r="D432" i="5"/>
  <c r="K431" i="5"/>
  <c r="G431" i="5"/>
  <c r="F431" i="5"/>
  <c r="E431" i="5"/>
  <c r="D431" i="5"/>
  <c r="K430" i="5"/>
  <c r="G430" i="5"/>
  <c r="F430" i="5"/>
  <c r="E430" i="5"/>
  <c r="D430" i="5"/>
  <c r="K429" i="5"/>
  <c r="G429" i="5"/>
  <c r="F429" i="5"/>
  <c r="E429" i="5"/>
  <c r="D429" i="5"/>
  <c r="K428" i="5"/>
  <c r="G428" i="5"/>
  <c r="F428" i="5"/>
  <c r="E428" i="5"/>
  <c r="D428" i="5"/>
  <c r="K427" i="5"/>
  <c r="G427" i="5"/>
  <c r="F427" i="5"/>
  <c r="E427" i="5"/>
  <c r="D427" i="5"/>
  <c r="K426" i="5"/>
  <c r="G426" i="5"/>
  <c r="F426" i="5"/>
  <c r="E426" i="5"/>
  <c r="D426" i="5"/>
  <c r="K425" i="5"/>
  <c r="G425" i="5"/>
  <c r="F425" i="5"/>
  <c r="E425" i="5"/>
  <c r="D425" i="5"/>
  <c r="K424" i="5"/>
  <c r="G424" i="5"/>
  <c r="F424" i="5"/>
  <c r="E424" i="5"/>
  <c r="D424" i="5"/>
  <c r="K423" i="5"/>
  <c r="G423" i="5"/>
  <c r="G32" i="7" s="1"/>
  <c r="F423" i="5"/>
  <c r="E423" i="5"/>
  <c r="E32" i="7" s="1"/>
  <c r="D423" i="5"/>
  <c r="D32" i="7" s="1"/>
  <c r="K422" i="5"/>
  <c r="G422" i="5"/>
  <c r="F422" i="5"/>
  <c r="E422" i="5"/>
  <c r="D422" i="5"/>
  <c r="K421" i="5"/>
  <c r="G421" i="5"/>
  <c r="F421" i="5"/>
  <c r="E421" i="5"/>
  <c r="D421" i="5"/>
  <c r="K420" i="5"/>
  <c r="G420" i="5"/>
  <c r="F420" i="5"/>
  <c r="E420" i="5"/>
  <c r="D420" i="5"/>
  <c r="K419" i="5"/>
  <c r="G419" i="5"/>
  <c r="F419" i="5"/>
  <c r="E419" i="5"/>
  <c r="D419" i="5"/>
  <c r="K418" i="5"/>
  <c r="G418" i="5"/>
  <c r="F418" i="5"/>
  <c r="E418" i="5"/>
  <c r="D418" i="5"/>
  <c r="K417" i="5"/>
  <c r="G417" i="5"/>
  <c r="F417" i="5"/>
  <c r="E417" i="5"/>
  <c r="D417" i="5"/>
  <c r="K416" i="5"/>
  <c r="G416" i="5"/>
  <c r="F416" i="5"/>
  <c r="E416" i="5"/>
  <c r="D416" i="5"/>
  <c r="K415" i="5"/>
  <c r="G415" i="5"/>
  <c r="F415" i="5"/>
  <c r="E415" i="5"/>
  <c r="D415" i="5"/>
  <c r="K414" i="5"/>
  <c r="G414" i="5"/>
  <c r="F414" i="5"/>
  <c r="E414" i="5"/>
  <c r="D414" i="5"/>
  <c r="K413" i="5"/>
  <c r="G413" i="5"/>
  <c r="F413" i="5"/>
  <c r="E413" i="5"/>
  <c r="D413" i="5"/>
  <c r="K412" i="5"/>
  <c r="G412" i="5"/>
  <c r="F412" i="5"/>
  <c r="E412" i="5"/>
  <c r="D412" i="5"/>
  <c r="K411" i="5"/>
  <c r="G411" i="5"/>
  <c r="F411" i="5"/>
  <c r="E411" i="5"/>
  <c r="D411" i="5"/>
  <c r="K410" i="5"/>
  <c r="G410" i="5"/>
  <c r="F410" i="5"/>
  <c r="E410" i="5"/>
  <c r="D410" i="5"/>
  <c r="K409" i="5"/>
  <c r="G409" i="5"/>
  <c r="F409" i="5"/>
  <c r="E409" i="5"/>
  <c r="D409" i="5"/>
  <c r="K408" i="5"/>
  <c r="G408" i="5"/>
  <c r="F408" i="5"/>
  <c r="E408" i="5"/>
  <c r="D408" i="5"/>
  <c r="K407" i="5"/>
  <c r="G407" i="5"/>
  <c r="F407" i="5"/>
  <c r="E407" i="5"/>
  <c r="D407" i="5"/>
  <c r="K406" i="5"/>
  <c r="G406" i="5"/>
  <c r="F406" i="5"/>
  <c r="E406" i="5"/>
  <c r="D406" i="5"/>
  <c r="K405" i="5"/>
  <c r="G405" i="5"/>
  <c r="F405" i="5"/>
  <c r="E405" i="5"/>
  <c r="D405" i="5"/>
  <c r="K404" i="5"/>
  <c r="G404" i="5"/>
  <c r="F404" i="5"/>
  <c r="E404" i="5"/>
  <c r="D404" i="5"/>
  <c r="K403" i="5"/>
  <c r="G403" i="5"/>
  <c r="F403" i="5"/>
  <c r="E403" i="5"/>
  <c r="D403" i="5"/>
  <c r="K402" i="5"/>
  <c r="G402" i="5"/>
  <c r="F402" i="5"/>
  <c r="E402" i="5"/>
  <c r="D402" i="5"/>
  <c r="K401" i="5"/>
  <c r="G401" i="5"/>
  <c r="F401" i="5"/>
  <c r="E401" i="5"/>
  <c r="D401" i="5"/>
  <c r="K400" i="5"/>
  <c r="G400" i="5"/>
  <c r="F400" i="5"/>
  <c r="E400" i="5"/>
  <c r="D400" i="5"/>
  <c r="K399" i="5"/>
  <c r="G399" i="5"/>
  <c r="F399" i="5"/>
  <c r="E399" i="5"/>
  <c r="D399" i="5"/>
  <c r="K398" i="5"/>
  <c r="G398" i="5"/>
  <c r="F398" i="5"/>
  <c r="E398" i="5"/>
  <c r="D398" i="5"/>
  <c r="K397" i="5"/>
  <c r="G397" i="5"/>
  <c r="F397" i="5"/>
  <c r="E397" i="5"/>
  <c r="D397" i="5"/>
  <c r="K396" i="5"/>
  <c r="G396" i="5"/>
  <c r="F396" i="5"/>
  <c r="E396" i="5"/>
  <c r="D396" i="5"/>
  <c r="K395" i="5"/>
  <c r="G395" i="5"/>
  <c r="F395" i="5"/>
  <c r="E395" i="5"/>
  <c r="D395" i="5"/>
  <c r="K394" i="5"/>
  <c r="G394" i="5"/>
  <c r="F394" i="5"/>
  <c r="E394" i="5"/>
  <c r="D394" i="5"/>
  <c r="K393" i="5"/>
  <c r="G393" i="5"/>
  <c r="F393" i="5"/>
  <c r="E393" i="5"/>
  <c r="D393" i="5"/>
  <c r="K392" i="5"/>
  <c r="G392" i="5"/>
  <c r="F392" i="5"/>
  <c r="E392" i="5"/>
  <c r="D392" i="5"/>
  <c r="K391" i="5"/>
  <c r="G391" i="5"/>
  <c r="F391" i="5"/>
  <c r="E391" i="5"/>
  <c r="D391" i="5"/>
  <c r="K390" i="5"/>
  <c r="G390" i="5"/>
  <c r="F390" i="5"/>
  <c r="E390" i="5"/>
  <c r="D390" i="5"/>
  <c r="K389" i="5"/>
  <c r="G389" i="5"/>
  <c r="F389" i="5"/>
  <c r="E389" i="5"/>
  <c r="D389" i="5"/>
  <c r="K388" i="5"/>
  <c r="G388" i="5"/>
  <c r="F388" i="5"/>
  <c r="E388" i="5"/>
  <c r="D388" i="5"/>
  <c r="K387" i="5"/>
  <c r="G387" i="5"/>
  <c r="F387" i="5"/>
  <c r="E387" i="5"/>
  <c r="D387" i="5"/>
  <c r="K386" i="5"/>
  <c r="G386" i="5"/>
  <c r="F386" i="5"/>
  <c r="E386" i="5"/>
  <c r="D386" i="5"/>
  <c r="K385" i="5"/>
  <c r="G385" i="5"/>
  <c r="F385" i="5"/>
  <c r="E385" i="5"/>
  <c r="D385" i="5"/>
  <c r="K384" i="5"/>
  <c r="G384" i="5"/>
  <c r="F384" i="5"/>
  <c r="E384" i="5"/>
  <c r="D384" i="5"/>
  <c r="K383" i="5"/>
  <c r="G383" i="5"/>
  <c r="F383" i="5"/>
  <c r="E383" i="5"/>
  <c r="D383" i="5"/>
  <c r="K382" i="5"/>
  <c r="G382" i="5"/>
  <c r="F382" i="5"/>
  <c r="E382" i="5"/>
  <c r="D382" i="5"/>
  <c r="K381" i="5"/>
  <c r="G381" i="5"/>
  <c r="F381" i="5"/>
  <c r="E381" i="5"/>
  <c r="D381" i="5"/>
  <c r="K380" i="5"/>
  <c r="G380" i="5"/>
  <c r="F380" i="5"/>
  <c r="E380" i="5"/>
  <c r="D380" i="5"/>
  <c r="K379" i="5"/>
  <c r="G379" i="5"/>
  <c r="F379" i="5"/>
  <c r="E379" i="5"/>
  <c r="D379" i="5"/>
  <c r="K378" i="5"/>
  <c r="G378" i="5"/>
  <c r="F378" i="5"/>
  <c r="E378" i="5"/>
  <c r="D378" i="5"/>
  <c r="K377" i="5"/>
  <c r="G377" i="5"/>
  <c r="F377" i="5"/>
  <c r="E377" i="5"/>
  <c r="D377" i="5"/>
  <c r="K376" i="5"/>
  <c r="G376" i="5"/>
  <c r="F376" i="5"/>
  <c r="E376" i="5"/>
  <c r="D376" i="5"/>
  <c r="K375" i="5"/>
  <c r="G375" i="5"/>
  <c r="F375" i="5"/>
  <c r="E375" i="5"/>
  <c r="D375" i="5"/>
  <c r="K374" i="5"/>
  <c r="G374" i="5"/>
  <c r="F374" i="5"/>
  <c r="E374" i="5"/>
  <c r="D374" i="5"/>
  <c r="K373" i="5"/>
  <c r="G373" i="5"/>
  <c r="F373" i="5"/>
  <c r="E373" i="5"/>
  <c r="D373" i="5"/>
  <c r="K372" i="5"/>
  <c r="G372" i="5"/>
  <c r="F372" i="5"/>
  <c r="E372" i="5"/>
  <c r="D372" i="5"/>
  <c r="K371" i="5"/>
  <c r="G371" i="5"/>
  <c r="F371" i="5"/>
  <c r="E371" i="5"/>
  <c r="D371" i="5"/>
  <c r="K370" i="5"/>
  <c r="G370" i="5"/>
  <c r="F370" i="5"/>
  <c r="E370" i="5"/>
  <c r="D370" i="5"/>
  <c r="K369" i="5"/>
  <c r="G369" i="5"/>
  <c r="F369" i="5"/>
  <c r="E369" i="5"/>
  <c r="D369" i="5"/>
  <c r="K368" i="5"/>
  <c r="G368" i="5"/>
  <c r="F368" i="5"/>
  <c r="E368" i="5"/>
  <c r="D368" i="5"/>
  <c r="K367" i="5"/>
  <c r="G367" i="5"/>
  <c r="F367" i="5"/>
  <c r="E367" i="5"/>
  <c r="D367" i="5"/>
  <c r="K366" i="5"/>
  <c r="G366" i="5"/>
  <c r="F366" i="5"/>
  <c r="E366" i="5"/>
  <c r="D366" i="5"/>
  <c r="K365" i="5"/>
  <c r="G365" i="5"/>
  <c r="F365" i="5"/>
  <c r="E365" i="5"/>
  <c r="D365" i="5"/>
  <c r="K364" i="5"/>
  <c r="G364" i="5"/>
  <c r="F364" i="5"/>
  <c r="E364" i="5"/>
  <c r="D364" i="5"/>
  <c r="K363" i="5"/>
  <c r="G363" i="5"/>
  <c r="F363" i="5"/>
  <c r="E363" i="5"/>
  <c r="D363" i="5"/>
  <c r="K362" i="5"/>
  <c r="G362" i="5"/>
  <c r="F362" i="5"/>
  <c r="E362" i="5"/>
  <c r="D362" i="5"/>
  <c r="K361" i="5"/>
  <c r="G361" i="5"/>
  <c r="F361" i="5"/>
  <c r="E361" i="5"/>
  <c r="D361" i="5"/>
  <c r="K360" i="5"/>
  <c r="G360" i="5"/>
  <c r="F360" i="5"/>
  <c r="E360" i="5"/>
  <c r="D360" i="5"/>
  <c r="K359" i="5"/>
  <c r="G359" i="5"/>
  <c r="F359" i="5"/>
  <c r="E359" i="5"/>
  <c r="D359" i="5"/>
  <c r="K358" i="5"/>
  <c r="G358" i="5"/>
  <c r="F358" i="5"/>
  <c r="E358" i="5"/>
  <c r="D358" i="5"/>
  <c r="K357" i="5"/>
  <c r="G357" i="5"/>
  <c r="F357" i="5"/>
  <c r="E357" i="5"/>
  <c r="D357" i="5"/>
  <c r="K356" i="5"/>
  <c r="G356" i="5"/>
  <c r="F356" i="5"/>
  <c r="E356" i="5"/>
  <c r="D356" i="5"/>
  <c r="K355" i="5"/>
  <c r="G355" i="5"/>
  <c r="F355" i="5"/>
  <c r="E355" i="5"/>
  <c r="D355" i="5"/>
  <c r="K354" i="5"/>
  <c r="G354" i="5"/>
  <c r="F354" i="5"/>
  <c r="E354" i="5"/>
  <c r="D354" i="5"/>
  <c r="K353" i="5"/>
  <c r="G353" i="5"/>
  <c r="F353" i="5"/>
  <c r="E353" i="5"/>
  <c r="D353" i="5"/>
  <c r="K352" i="5"/>
  <c r="G352" i="5"/>
  <c r="F352" i="5"/>
  <c r="E352" i="5"/>
  <c r="D352" i="5"/>
  <c r="K351" i="5"/>
  <c r="G351" i="5"/>
  <c r="F351" i="5"/>
  <c r="E351" i="5"/>
  <c r="D351" i="5"/>
  <c r="K350" i="5"/>
  <c r="G350" i="5"/>
  <c r="F350" i="5"/>
  <c r="E350" i="5"/>
  <c r="D350" i="5"/>
  <c r="K349" i="5"/>
  <c r="G349" i="5"/>
  <c r="F349" i="5"/>
  <c r="E349" i="5"/>
  <c r="D349" i="5"/>
  <c r="K348" i="5"/>
  <c r="G348" i="5"/>
  <c r="F348" i="5"/>
  <c r="E348" i="5"/>
  <c r="D348" i="5"/>
  <c r="K347" i="5"/>
  <c r="G347" i="5"/>
  <c r="F347" i="5"/>
  <c r="E347" i="5"/>
  <c r="D347" i="5"/>
  <c r="K346" i="5"/>
  <c r="G346" i="5"/>
  <c r="F346" i="5"/>
  <c r="E346" i="5"/>
  <c r="D346" i="5"/>
  <c r="K345" i="5"/>
  <c r="G345" i="5"/>
  <c r="F345" i="5"/>
  <c r="E345" i="5"/>
  <c r="D345" i="5"/>
  <c r="K344" i="5"/>
  <c r="G344" i="5"/>
  <c r="F344" i="5"/>
  <c r="E344" i="5"/>
  <c r="D344" i="5"/>
  <c r="K343" i="5"/>
  <c r="G343" i="5"/>
  <c r="F343" i="5"/>
  <c r="E343" i="5"/>
  <c r="D343" i="5"/>
  <c r="K342" i="5"/>
  <c r="G342" i="5"/>
  <c r="F342" i="5"/>
  <c r="E342" i="5"/>
  <c r="D342" i="5"/>
  <c r="K341" i="5"/>
  <c r="G341" i="5"/>
  <c r="F341" i="5"/>
  <c r="E341" i="5"/>
  <c r="D341" i="5"/>
  <c r="K340" i="5"/>
  <c r="G340" i="5"/>
  <c r="F340" i="5"/>
  <c r="E340" i="5"/>
  <c r="D340" i="5"/>
  <c r="K339" i="5"/>
  <c r="G339" i="5"/>
  <c r="F339" i="5"/>
  <c r="E339" i="5"/>
  <c r="D339" i="5"/>
  <c r="K338" i="5"/>
  <c r="G338" i="5"/>
  <c r="F338" i="5"/>
  <c r="E338" i="5"/>
  <c r="D338" i="5"/>
  <c r="K337" i="5"/>
  <c r="G337" i="5"/>
  <c r="F337" i="5"/>
  <c r="E337" i="5"/>
  <c r="D337" i="5"/>
  <c r="K336" i="5"/>
  <c r="G336" i="5"/>
  <c r="F336" i="5"/>
  <c r="E336" i="5"/>
  <c r="D336" i="5"/>
  <c r="K335" i="5"/>
  <c r="G335" i="5"/>
  <c r="F335" i="5"/>
  <c r="E335" i="5"/>
  <c r="D335" i="5"/>
  <c r="K334" i="5"/>
  <c r="G334" i="5"/>
  <c r="F334" i="5"/>
  <c r="E334" i="5"/>
  <c r="D334" i="5"/>
  <c r="K333" i="5"/>
  <c r="G333" i="5"/>
  <c r="F333" i="5"/>
  <c r="E333" i="5"/>
  <c r="D333" i="5"/>
  <c r="K332" i="5"/>
  <c r="G332" i="5"/>
  <c r="F332" i="5"/>
  <c r="E332" i="5"/>
  <c r="D332" i="5"/>
  <c r="K331" i="5"/>
  <c r="G331" i="5"/>
  <c r="F331" i="5"/>
  <c r="E331" i="5"/>
  <c r="D331" i="5"/>
  <c r="K330" i="5"/>
  <c r="G330" i="5"/>
  <c r="F330" i="5"/>
  <c r="E330" i="5"/>
  <c r="D330" i="5"/>
  <c r="K329" i="5"/>
  <c r="G329" i="5"/>
  <c r="F329" i="5"/>
  <c r="E329" i="5"/>
  <c r="D329" i="5"/>
  <c r="K328" i="5"/>
  <c r="G328" i="5"/>
  <c r="F328" i="5"/>
  <c r="E328" i="5"/>
  <c r="D328" i="5"/>
  <c r="K327" i="5"/>
  <c r="G327" i="5"/>
  <c r="F327" i="5"/>
  <c r="E327" i="5"/>
  <c r="D327" i="5"/>
  <c r="K326" i="5"/>
  <c r="G326" i="5"/>
  <c r="F326" i="5"/>
  <c r="E326" i="5"/>
  <c r="D326" i="5"/>
  <c r="K325" i="5"/>
  <c r="G325" i="5"/>
  <c r="F325" i="5"/>
  <c r="E325" i="5"/>
  <c r="D325" i="5"/>
  <c r="K324" i="5"/>
  <c r="G324" i="5"/>
  <c r="F324" i="5"/>
  <c r="E324" i="5"/>
  <c r="D324" i="5"/>
  <c r="K323" i="5"/>
  <c r="G323" i="5"/>
  <c r="F323" i="5"/>
  <c r="E323" i="5"/>
  <c r="D323" i="5"/>
  <c r="K322" i="5"/>
  <c r="G322" i="5"/>
  <c r="F322" i="5"/>
  <c r="E322" i="5"/>
  <c r="D322" i="5"/>
  <c r="K321" i="5"/>
  <c r="G321" i="5"/>
  <c r="F321" i="5"/>
  <c r="E321" i="5"/>
  <c r="D321" i="5"/>
  <c r="K320" i="5"/>
  <c r="G320" i="5"/>
  <c r="F320" i="5"/>
  <c r="E320" i="5"/>
  <c r="D320" i="5"/>
  <c r="K319" i="5"/>
  <c r="G319" i="5"/>
  <c r="F319" i="5"/>
  <c r="E319" i="5"/>
  <c r="D319" i="5"/>
  <c r="K318" i="5"/>
  <c r="G318" i="5"/>
  <c r="F318" i="5"/>
  <c r="E318" i="5"/>
  <c r="D318" i="5"/>
  <c r="K317" i="5"/>
  <c r="G317" i="5"/>
  <c r="F317" i="5"/>
  <c r="E317" i="5"/>
  <c r="D317" i="5"/>
  <c r="K316" i="5"/>
  <c r="G316" i="5"/>
  <c r="F316" i="5"/>
  <c r="E316" i="5"/>
  <c r="D316" i="5"/>
  <c r="K315" i="5"/>
  <c r="G315" i="5"/>
  <c r="F315" i="5"/>
  <c r="E315" i="5"/>
  <c r="D315" i="5"/>
  <c r="K314" i="5"/>
  <c r="G314" i="5"/>
  <c r="F314" i="5"/>
  <c r="E314" i="5"/>
  <c r="D314" i="5"/>
  <c r="K313" i="5"/>
  <c r="G313" i="5"/>
  <c r="F313" i="5"/>
  <c r="E313" i="5"/>
  <c r="D313" i="5"/>
  <c r="K312" i="5"/>
  <c r="G312" i="5"/>
  <c r="F312" i="5"/>
  <c r="E312" i="5"/>
  <c r="D312" i="5"/>
  <c r="K311" i="5"/>
  <c r="G311" i="5"/>
  <c r="F311" i="5"/>
  <c r="E311" i="5"/>
  <c r="D311" i="5"/>
  <c r="K310" i="5"/>
  <c r="G310" i="5"/>
  <c r="F310" i="5"/>
  <c r="E310" i="5"/>
  <c r="D310" i="5"/>
  <c r="K309" i="5"/>
  <c r="G309" i="5"/>
  <c r="F309" i="5"/>
  <c r="E309" i="5"/>
  <c r="D309" i="5"/>
  <c r="K308" i="5"/>
  <c r="G308" i="5"/>
  <c r="F308" i="5"/>
  <c r="E308" i="5"/>
  <c r="D308" i="5"/>
  <c r="K307" i="5"/>
  <c r="G307" i="5"/>
  <c r="F307" i="5"/>
  <c r="E307" i="5"/>
  <c r="D307" i="5"/>
  <c r="K306" i="5"/>
  <c r="G306" i="5"/>
  <c r="F306" i="5"/>
  <c r="E306" i="5"/>
  <c r="D306" i="5"/>
  <c r="K305" i="5"/>
  <c r="G305" i="5"/>
  <c r="F305" i="5"/>
  <c r="E305" i="5"/>
  <c r="D305" i="5"/>
  <c r="K304" i="5"/>
  <c r="G304" i="5"/>
  <c r="F304" i="5"/>
  <c r="E304" i="5"/>
  <c r="D304" i="5"/>
  <c r="K303" i="5"/>
  <c r="G303" i="5"/>
  <c r="F303" i="5"/>
  <c r="E303" i="5"/>
  <c r="D303" i="5"/>
  <c r="K302" i="5"/>
  <c r="G302" i="5"/>
  <c r="G19" i="7" s="1"/>
  <c r="F302" i="5"/>
  <c r="E302" i="5"/>
  <c r="E19" i="7" s="1"/>
  <c r="D302" i="5"/>
  <c r="D19" i="7" s="1"/>
  <c r="K301" i="5"/>
  <c r="G301" i="5"/>
  <c r="F301" i="5"/>
  <c r="E301" i="5"/>
  <c r="D301" i="5"/>
  <c r="K300" i="5"/>
  <c r="G300" i="5"/>
  <c r="F300" i="5"/>
  <c r="E300" i="5"/>
  <c r="D300" i="5"/>
  <c r="K299" i="5"/>
  <c r="G299" i="5"/>
  <c r="F299" i="5"/>
  <c r="E299" i="5"/>
  <c r="D299" i="5"/>
  <c r="K298" i="5"/>
  <c r="G298" i="5"/>
  <c r="F298" i="5"/>
  <c r="E298" i="5"/>
  <c r="D298" i="5"/>
  <c r="K297" i="5"/>
  <c r="G297" i="5"/>
  <c r="F297" i="5"/>
  <c r="E297" i="5"/>
  <c r="D297" i="5"/>
  <c r="K296" i="5"/>
  <c r="G296" i="5"/>
  <c r="F296" i="5"/>
  <c r="E296" i="5"/>
  <c r="D296" i="5"/>
  <c r="K295" i="5"/>
  <c r="G295" i="5"/>
  <c r="F295" i="5"/>
  <c r="E295" i="5"/>
  <c r="D295" i="5"/>
  <c r="K294" i="5"/>
  <c r="G294" i="5"/>
  <c r="F294" i="5"/>
  <c r="E294" i="5"/>
  <c r="D294" i="5"/>
  <c r="K293" i="5"/>
  <c r="G293" i="5"/>
  <c r="F293" i="5"/>
  <c r="E293" i="5"/>
  <c r="D293" i="5"/>
  <c r="K292" i="5"/>
  <c r="G292" i="5"/>
  <c r="F292" i="5"/>
  <c r="E292" i="5"/>
  <c r="D292" i="5"/>
  <c r="K291" i="5"/>
  <c r="G291" i="5"/>
  <c r="F291" i="5"/>
  <c r="E291" i="5"/>
  <c r="D291" i="5"/>
  <c r="K290" i="5"/>
  <c r="G290" i="5"/>
  <c r="F290" i="5"/>
  <c r="E290" i="5"/>
  <c r="D290" i="5"/>
  <c r="K289" i="5"/>
  <c r="G289" i="5"/>
  <c r="F289" i="5"/>
  <c r="E289" i="5"/>
  <c r="D289" i="5"/>
  <c r="K288" i="5"/>
  <c r="G288" i="5"/>
  <c r="F288" i="5"/>
  <c r="E288" i="5"/>
  <c r="D288" i="5"/>
  <c r="K287" i="5"/>
  <c r="G287" i="5"/>
  <c r="F287" i="5"/>
  <c r="E287" i="5"/>
  <c r="D287" i="5"/>
  <c r="K286" i="5"/>
  <c r="G286" i="5"/>
  <c r="F286" i="5"/>
  <c r="E286" i="5"/>
  <c r="D286" i="5"/>
  <c r="K285" i="5"/>
  <c r="G285" i="5"/>
  <c r="F285" i="5"/>
  <c r="E285" i="5"/>
  <c r="D285" i="5"/>
  <c r="K284" i="5"/>
  <c r="G284" i="5"/>
  <c r="F284" i="5"/>
  <c r="E284" i="5"/>
  <c r="D284" i="5"/>
  <c r="K283" i="5"/>
  <c r="G283" i="5"/>
  <c r="F283" i="5"/>
  <c r="E283" i="5"/>
  <c r="D283" i="5"/>
  <c r="K282" i="5"/>
  <c r="G282" i="5"/>
  <c r="F282" i="5"/>
  <c r="E282" i="5"/>
  <c r="D282" i="5"/>
  <c r="K281" i="5"/>
  <c r="G281" i="5"/>
  <c r="F281" i="5"/>
  <c r="E281" i="5"/>
  <c r="D281" i="5"/>
  <c r="K280" i="5"/>
  <c r="G280" i="5"/>
  <c r="F280" i="5"/>
  <c r="E280" i="5"/>
  <c r="D280" i="5"/>
  <c r="K279" i="5"/>
  <c r="G279" i="5"/>
  <c r="F279" i="5"/>
  <c r="E279" i="5"/>
  <c r="D279" i="5"/>
  <c r="K278" i="5"/>
  <c r="G278" i="5"/>
  <c r="F278" i="5"/>
  <c r="E278" i="5"/>
  <c r="D278" i="5"/>
  <c r="K277" i="5"/>
  <c r="G277" i="5"/>
  <c r="F277" i="5"/>
  <c r="E277" i="5"/>
  <c r="D277" i="5"/>
  <c r="K276" i="5"/>
  <c r="G276" i="5"/>
  <c r="F276" i="5"/>
  <c r="E276" i="5"/>
  <c r="D276" i="5"/>
  <c r="K275" i="5"/>
  <c r="G275" i="5"/>
  <c r="F275" i="5"/>
  <c r="E275" i="5"/>
  <c r="D275" i="5"/>
  <c r="K274" i="5"/>
  <c r="G274" i="5"/>
  <c r="F274" i="5"/>
  <c r="E274" i="5"/>
  <c r="D274" i="5"/>
  <c r="K273" i="5"/>
  <c r="G273" i="5"/>
  <c r="F273" i="5"/>
  <c r="E273" i="5"/>
  <c r="D273" i="5"/>
  <c r="K272" i="5"/>
  <c r="G272" i="5"/>
  <c r="F272" i="5"/>
  <c r="E272" i="5"/>
  <c r="D272" i="5"/>
  <c r="K271" i="5"/>
  <c r="G271" i="5"/>
  <c r="F271" i="5"/>
  <c r="E271" i="5"/>
  <c r="D271" i="5"/>
  <c r="K270" i="5"/>
  <c r="G270" i="5"/>
  <c r="F270" i="5"/>
  <c r="E270" i="5"/>
  <c r="D270" i="5"/>
  <c r="K269" i="5"/>
  <c r="G269" i="5"/>
  <c r="F269" i="5"/>
  <c r="E269" i="5"/>
  <c r="D269" i="5"/>
  <c r="K268" i="5"/>
  <c r="G268" i="5"/>
  <c r="F268" i="5"/>
  <c r="E268" i="5"/>
  <c r="D268" i="5"/>
  <c r="K267" i="5"/>
  <c r="G267" i="5"/>
  <c r="F267" i="5"/>
  <c r="E267" i="5"/>
  <c r="D267" i="5"/>
  <c r="K266" i="5"/>
  <c r="G266" i="5"/>
  <c r="F266" i="5"/>
  <c r="E266" i="5"/>
  <c r="D266" i="5"/>
  <c r="K265" i="5"/>
  <c r="G265" i="5"/>
  <c r="F265" i="5"/>
  <c r="E265" i="5"/>
  <c r="D265" i="5"/>
  <c r="K264" i="5"/>
  <c r="G264" i="5"/>
  <c r="G15" i="7" s="1"/>
  <c r="F264" i="5"/>
  <c r="E264" i="5"/>
  <c r="E15" i="7" s="1"/>
  <c r="D264" i="5"/>
  <c r="D15" i="7" s="1"/>
  <c r="K263" i="5"/>
  <c r="G263" i="5"/>
  <c r="F263" i="5"/>
  <c r="E263" i="5"/>
  <c r="D263" i="5"/>
  <c r="K262" i="5"/>
  <c r="G262" i="5"/>
  <c r="F262" i="5"/>
  <c r="E262" i="5"/>
  <c r="D262" i="5"/>
  <c r="K261" i="5"/>
  <c r="G261" i="5"/>
  <c r="F261" i="5"/>
  <c r="E261" i="5"/>
  <c r="D261" i="5"/>
  <c r="K260" i="5"/>
  <c r="G260" i="5"/>
  <c r="F260" i="5"/>
  <c r="E260" i="5"/>
  <c r="D260" i="5"/>
  <c r="K259" i="5"/>
  <c r="G259" i="5"/>
  <c r="F259" i="5"/>
  <c r="E259" i="5"/>
  <c r="D259" i="5"/>
  <c r="K258" i="5"/>
  <c r="G258" i="5"/>
  <c r="F258" i="5"/>
  <c r="E258" i="5"/>
  <c r="D258" i="5"/>
  <c r="K257" i="5"/>
  <c r="G257" i="5"/>
  <c r="F257" i="5"/>
  <c r="E257" i="5"/>
  <c r="D257" i="5"/>
  <c r="K256" i="5"/>
  <c r="G256" i="5"/>
  <c r="F256" i="5"/>
  <c r="E256" i="5"/>
  <c r="D256" i="5"/>
  <c r="K255" i="5"/>
  <c r="G255" i="5"/>
  <c r="F255" i="5"/>
  <c r="E255" i="5"/>
  <c r="D255" i="5"/>
  <c r="K254" i="5"/>
  <c r="G254" i="5"/>
  <c r="F254" i="5"/>
  <c r="E254" i="5"/>
  <c r="D254" i="5"/>
  <c r="K253" i="5"/>
  <c r="G253" i="5"/>
  <c r="F253" i="5"/>
  <c r="E253" i="5"/>
  <c r="D253" i="5"/>
  <c r="K252" i="5"/>
  <c r="G252" i="5"/>
  <c r="F252" i="5"/>
  <c r="E252" i="5"/>
  <c r="D252" i="5"/>
  <c r="K251" i="5"/>
  <c r="G251" i="5"/>
  <c r="F251" i="5"/>
  <c r="E251" i="5"/>
  <c r="D251" i="5"/>
  <c r="K250" i="5"/>
  <c r="G250" i="5"/>
  <c r="F250" i="5"/>
  <c r="E250" i="5"/>
  <c r="D250" i="5"/>
  <c r="K249" i="5"/>
  <c r="G249" i="5"/>
  <c r="F249" i="5"/>
  <c r="E249" i="5"/>
  <c r="D249" i="5"/>
  <c r="K248" i="5"/>
  <c r="G248" i="5"/>
  <c r="F248" i="5"/>
  <c r="E248" i="5"/>
  <c r="D248" i="5"/>
  <c r="K247" i="5"/>
  <c r="G247" i="5"/>
  <c r="F247" i="5"/>
  <c r="E247" i="5"/>
  <c r="D247" i="5"/>
  <c r="K246" i="5"/>
  <c r="G246" i="5"/>
  <c r="F246" i="5"/>
  <c r="E246" i="5"/>
  <c r="D246" i="5"/>
  <c r="K245" i="5"/>
  <c r="G245" i="5"/>
  <c r="F245" i="5"/>
  <c r="E245" i="5"/>
  <c r="D245" i="5"/>
  <c r="K244" i="5"/>
  <c r="G244" i="5"/>
  <c r="F244" i="5"/>
  <c r="E244" i="5"/>
  <c r="D244" i="5"/>
  <c r="K243" i="5"/>
  <c r="G243" i="5"/>
  <c r="F243" i="5"/>
  <c r="E243" i="5"/>
  <c r="D243" i="5"/>
  <c r="K242" i="5"/>
  <c r="G242" i="5"/>
  <c r="F242" i="5"/>
  <c r="E242" i="5"/>
  <c r="D242" i="5"/>
  <c r="K241" i="5"/>
  <c r="G241" i="5"/>
  <c r="F241" i="5"/>
  <c r="E241" i="5"/>
  <c r="D241" i="5"/>
  <c r="K240" i="5"/>
  <c r="G240" i="5"/>
  <c r="F240" i="5"/>
  <c r="E240" i="5"/>
  <c r="D240" i="5"/>
  <c r="K239" i="5"/>
  <c r="G239" i="5"/>
  <c r="F239" i="5"/>
  <c r="E239" i="5"/>
  <c r="D239" i="5"/>
  <c r="K238" i="5"/>
  <c r="G238" i="5"/>
  <c r="F238" i="5"/>
  <c r="E238" i="5"/>
  <c r="D238" i="5"/>
  <c r="K237" i="5"/>
  <c r="G237" i="5"/>
  <c r="F237" i="5"/>
  <c r="E237" i="5"/>
  <c r="D237" i="5"/>
  <c r="K236" i="5"/>
  <c r="G236" i="5"/>
  <c r="F236" i="5"/>
  <c r="E236" i="5"/>
  <c r="D236" i="5"/>
  <c r="K235" i="5"/>
  <c r="G235" i="5"/>
  <c r="F235" i="5"/>
  <c r="E235" i="5"/>
  <c r="D235" i="5"/>
  <c r="K234" i="5"/>
  <c r="G234" i="5"/>
  <c r="F234" i="5"/>
  <c r="E234" i="5"/>
  <c r="D234" i="5"/>
  <c r="K233" i="5"/>
  <c r="G233" i="5"/>
  <c r="F233" i="5"/>
  <c r="E233" i="5"/>
  <c r="D233" i="5"/>
  <c r="K232" i="5"/>
  <c r="G232" i="5"/>
  <c r="F232" i="5"/>
  <c r="E232" i="5"/>
  <c r="D232" i="5"/>
  <c r="K231" i="5"/>
  <c r="G231" i="5"/>
  <c r="F231" i="5"/>
  <c r="E231" i="5"/>
  <c r="D231" i="5"/>
  <c r="K230" i="5"/>
  <c r="G230" i="5"/>
  <c r="F230" i="5"/>
  <c r="E230" i="5"/>
  <c r="D230" i="5"/>
  <c r="K229" i="5"/>
  <c r="G229" i="5"/>
  <c r="F229" i="5"/>
  <c r="E229" i="5"/>
  <c r="D229" i="5"/>
  <c r="K228" i="5"/>
  <c r="G228" i="5"/>
  <c r="F228" i="5"/>
  <c r="E228" i="5"/>
  <c r="D228" i="5"/>
  <c r="K227" i="5"/>
  <c r="G227" i="5"/>
  <c r="F227" i="5"/>
  <c r="E227" i="5"/>
  <c r="D227" i="5"/>
  <c r="K226" i="5"/>
  <c r="G226" i="5"/>
  <c r="F226" i="5"/>
  <c r="E226" i="5"/>
  <c r="D226" i="5"/>
  <c r="K225" i="5"/>
  <c r="G225" i="5"/>
  <c r="F225" i="5"/>
  <c r="E225" i="5"/>
  <c r="D225" i="5"/>
  <c r="K224" i="5"/>
  <c r="G224" i="5"/>
  <c r="F224" i="5"/>
  <c r="E224" i="5"/>
  <c r="D224" i="5"/>
  <c r="K223" i="5"/>
  <c r="G223" i="5"/>
  <c r="F223" i="5"/>
  <c r="E223" i="5"/>
  <c r="D223" i="5"/>
  <c r="K222" i="5"/>
  <c r="G222" i="5"/>
  <c r="F222" i="5"/>
  <c r="E222" i="5"/>
  <c r="D222" i="5"/>
  <c r="K221" i="5"/>
  <c r="G221" i="5"/>
  <c r="F221" i="5"/>
  <c r="E221" i="5"/>
  <c r="D221" i="5"/>
  <c r="K220" i="5"/>
  <c r="G220" i="5"/>
  <c r="F220" i="5"/>
  <c r="E220" i="5"/>
  <c r="D220" i="5"/>
  <c r="K219" i="5"/>
  <c r="G219" i="5"/>
  <c r="F219" i="5"/>
  <c r="E219" i="5"/>
  <c r="D219" i="5"/>
  <c r="K218" i="5"/>
  <c r="G218" i="5"/>
  <c r="F218" i="5"/>
  <c r="E218" i="5"/>
  <c r="D218" i="5"/>
  <c r="K217" i="5"/>
  <c r="G217" i="5"/>
  <c r="F217" i="5"/>
  <c r="E217" i="5"/>
  <c r="D217" i="5"/>
  <c r="K216" i="5"/>
  <c r="G216" i="5"/>
  <c r="F216" i="5"/>
  <c r="E216" i="5"/>
  <c r="D216" i="5"/>
  <c r="K215" i="5"/>
  <c r="G215" i="5"/>
  <c r="F215" i="5"/>
  <c r="E215" i="5"/>
  <c r="D215" i="5"/>
  <c r="K214" i="5"/>
  <c r="G214" i="5"/>
  <c r="F214" i="5"/>
  <c r="E214" i="5"/>
  <c r="D214" i="5"/>
  <c r="K213" i="5"/>
  <c r="G213" i="5"/>
  <c r="F213" i="5"/>
  <c r="E213" i="5"/>
  <c r="D213" i="5"/>
  <c r="K212" i="5"/>
  <c r="G212" i="5"/>
  <c r="F212" i="5"/>
  <c r="E212" i="5"/>
  <c r="D212" i="5"/>
  <c r="K211" i="5"/>
  <c r="G211" i="5"/>
  <c r="F211" i="5"/>
  <c r="E211" i="5"/>
  <c r="D211" i="5"/>
  <c r="K210" i="5"/>
  <c r="G210" i="5"/>
  <c r="F210" i="5"/>
  <c r="E210" i="5"/>
  <c r="D210" i="5"/>
  <c r="K209" i="5"/>
  <c r="G209" i="5"/>
  <c r="F209" i="5"/>
  <c r="E209" i="5"/>
  <c r="D209" i="5"/>
  <c r="K208" i="5"/>
  <c r="G208" i="5"/>
  <c r="F208" i="5"/>
  <c r="E208" i="5"/>
  <c r="D208" i="5"/>
  <c r="K207" i="5"/>
  <c r="G207" i="5"/>
  <c r="F207" i="5"/>
  <c r="E207" i="5"/>
  <c r="D207" i="5"/>
  <c r="K206" i="5"/>
  <c r="G206" i="5"/>
  <c r="F206" i="5"/>
  <c r="E206" i="5"/>
  <c r="D206" i="5"/>
  <c r="K205" i="5"/>
  <c r="G205" i="5"/>
  <c r="F205" i="5"/>
  <c r="E205" i="5"/>
  <c r="D205" i="5"/>
  <c r="K204" i="5"/>
  <c r="G204" i="5"/>
  <c r="F204" i="5"/>
  <c r="E204" i="5"/>
  <c r="D204" i="5"/>
  <c r="K203" i="5"/>
  <c r="G203" i="5"/>
  <c r="F203" i="5"/>
  <c r="E203" i="5"/>
  <c r="D203" i="5"/>
  <c r="K202" i="5"/>
  <c r="G202" i="5"/>
  <c r="F202" i="5"/>
  <c r="E202" i="5"/>
  <c r="D202" i="5"/>
  <c r="K201" i="5"/>
  <c r="G201" i="5"/>
  <c r="F201" i="5"/>
  <c r="E201" i="5"/>
  <c r="D201" i="5"/>
  <c r="K200" i="5"/>
  <c r="G200" i="5"/>
  <c r="F200" i="5"/>
  <c r="E200" i="5"/>
  <c r="D200" i="5"/>
  <c r="K199" i="5"/>
  <c r="G199" i="5"/>
  <c r="F199" i="5"/>
  <c r="E199" i="5"/>
  <c r="D199" i="5"/>
  <c r="K198" i="5"/>
  <c r="G198" i="5"/>
  <c r="F198" i="5"/>
  <c r="E198" i="5"/>
  <c r="D198" i="5"/>
  <c r="K197" i="5"/>
  <c r="G197" i="5"/>
  <c r="F197" i="5"/>
  <c r="E197" i="5"/>
  <c r="D197" i="5"/>
  <c r="K196" i="5"/>
  <c r="G196" i="5"/>
  <c r="F196" i="5"/>
  <c r="E196" i="5"/>
  <c r="D196" i="5"/>
  <c r="K195" i="5"/>
  <c r="G195" i="5"/>
  <c r="F195" i="5"/>
  <c r="E195" i="5"/>
  <c r="D195" i="5"/>
  <c r="K194" i="5"/>
  <c r="G194" i="5"/>
  <c r="F194" i="5"/>
  <c r="E194" i="5"/>
  <c r="D194" i="5"/>
  <c r="K193" i="5"/>
  <c r="G193" i="5"/>
  <c r="F193" i="5"/>
  <c r="E193" i="5"/>
  <c r="D193" i="5"/>
  <c r="K192" i="5"/>
  <c r="G192" i="5"/>
  <c r="F192" i="5"/>
  <c r="E192" i="5"/>
  <c r="D192" i="5"/>
  <c r="K191" i="5"/>
  <c r="G191" i="5"/>
  <c r="F191" i="5"/>
  <c r="E191" i="5"/>
  <c r="D191" i="5"/>
  <c r="K190" i="5"/>
  <c r="G190" i="5"/>
  <c r="F190" i="5"/>
  <c r="E190" i="5"/>
  <c r="D190" i="5"/>
  <c r="K189" i="5"/>
  <c r="G189" i="5"/>
  <c r="F189" i="5"/>
  <c r="E189" i="5"/>
  <c r="D189" i="5"/>
  <c r="K188" i="5"/>
  <c r="G188" i="5"/>
  <c r="F188" i="5"/>
  <c r="E188" i="5"/>
  <c r="D188" i="5"/>
  <c r="K187" i="5"/>
  <c r="G187" i="5"/>
  <c r="F187" i="5"/>
  <c r="E187" i="5"/>
  <c r="D187" i="5"/>
  <c r="K186" i="5"/>
  <c r="G186" i="5"/>
  <c r="F186" i="5"/>
  <c r="E186" i="5"/>
  <c r="D186" i="5"/>
  <c r="K185" i="5"/>
  <c r="G185" i="5"/>
  <c r="F185" i="5"/>
  <c r="E185" i="5"/>
  <c r="D185" i="5"/>
  <c r="K184" i="5"/>
  <c r="G184" i="5"/>
  <c r="F184" i="5"/>
  <c r="E184" i="5"/>
  <c r="D184" i="5"/>
  <c r="K183" i="5"/>
  <c r="G183" i="5"/>
  <c r="F183" i="5"/>
  <c r="E183" i="5"/>
  <c r="D183" i="5"/>
  <c r="K182" i="5"/>
  <c r="G182" i="5"/>
  <c r="F182" i="5"/>
  <c r="E182" i="5"/>
  <c r="D182" i="5"/>
  <c r="K181" i="5"/>
  <c r="G181" i="5"/>
  <c r="F181" i="5"/>
  <c r="E181" i="5"/>
  <c r="D181" i="5"/>
  <c r="K180" i="5"/>
  <c r="G180" i="5"/>
  <c r="F180" i="5"/>
  <c r="E180" i="5"/>
  <c r="D180" i="5"/>
  <c r="K179" i="5"/>
  <c r="G179" i="5"/>
  <c r="F179" i="5"/>
  <c r="E179" i="5"/>
  <c r="D179" i="5"/>
  <c r="K178" i="5"/>
  <c r="G178" i="5"/>
  <c r="F178" i="5"/>
  <c r="E178" i="5"/>
  <c r="D178" i="5"/>
  <c r="K177" i="5"/>
  <c r="G177" i="5"/>
  <c r="F177" i="5"/>
  <c r="E177" i="5"/>
  <c r="D177" i="5"/>
  <c r="K176" i="5"/>
  <c r="G176" i="5"/>
  <c r="F176" i="5"/>
  <c r="E176" i="5"/>
  <c r="D176" i="5"/>
  <c r="K175" i="5"/>
  <c r="G175" i="5"/>
  <c r="F175" i="5"/>
  <c r="E175" i="5"/>
  <c r="D175" i="5"/>
  <c r="K174" i="5"/>
  <c r="G174" i="5"/>
  <c r="F174" i="5"/>
  <c r="E174" i="5"/>
  <c r="D174" i="5"/>
  <c r="K173" i="5"/>
  <c r="G173" i="5"/>
  <c r="F173" i="5"/>
  <c r="E173" i="5"/>
  <c r="D173" i="5"/>
  <c r="K172" i="5"/>
  <c r="G172" i="5"/>
  <c r="F172" i="5"/>
  <c r="E172" i="5"/>
  <c r="D172" i="5"/>
  <c r="K171" i="5"/>
  <c r="G171" i="5"/>
  <c r="F171" i="5"/>
  <c r="E171" i="5"/>
  <c r="D171" i="5"/>
  <c r="K170" i="5"/>
  <c r="G170" i="5"/>
  <c r="F170" i="5"/>
  <c r="E170" i="5"/>
  <c r="D170" i="5"/>
  <c r="K169" i="5"/>
  <c r="G169" i="5"/>
  <c r="F169" i="5"/>
  <c r="E169" i="5"/>
  <c r="D169" i="5"/>
  <c r="K168" i="5"/>
  <c r="G168" i="5"/>
  <c r="F168" i="5"/>
  <c r="E168" i="5"/>
  <c r="D168" i="5"/>
  <c r="K167" i="5"/>
  <c r="G167" i="5"/>
  <c r="F167" i="5"/>
  <c r="E167" i="5"/>
  <c r="D167" i="5"/>
  <c r="K166" i="5"/>
  <c r="G166" i="5"/>
  <c r="F166" i="5"/>
  <c r="E166" i="5"/>
  <c r="D166" i="5"/>
  <c r="K165" i="5"/>
  <c r="G165" i="5"/>
  <c r="F165" i="5"/>
  <c r="E165" i="5"/>
  <c r="D165" i="5"/>
  <c r="K164" i="5"/>
  <c r="G164" i="5"/>
  <c r="F164" i="5"/>
  <c r="E164" i="5"/>
  <c r="D164" i="5"/>
  <c r="K163" i="5"/>
  <c r="G163" i="5"/>
  <c r="F163" i="5"/>
  <c r="E163" i="5"/>
  <c r="D163" i="5"/>
  <c r="K162" i="5"/>
  <c r="G162" i="5"/>
  <c r="F162" i="5"/>
  <c r="E162" i="5"/>
  <c r="D162" i="5"/>
  <c r="K161" i="5"/>
  <c r="G161" i="5"/>
  <c r="F161" i="5"/>
  <c r="E161" i="5"/>
  <c r="D161" i="5"/>
  <c r="K160" i="5"/>
  <c r="G160" i="5"/>
  <c r="F160" i="5"/>
  <c r="E160" i="5"/>
  <c r="D160" i="5"/>
  <c r="K159" i="5"/>
  <c r="G159" i="5"/>
  <c r="F159" i="5"/>
  <c r="E159" i="5"/>
  <c r="D159" i="5"/>
  <c r="K158" i="5"/>
  <c r="G158" i="5"/>
  <c r="F158" i="5"/>
  <c r="E158" i="5"/>
  <c r="D158" i="5"/>
  <c r="K157" i="5"/>
  <c r="G157" i="5"/>
  <c r="F157" i="5"/>
  <c r="E157" i="5"/>
  <c r="D157" i="5"/>
  <c r="K156" i="5"/>
  <c r="G156" i="5"/>
  <c r="F156" i="5"/>
  <c r="E156" i="5"/>
  <c r="D156" i="5"/>
  <c r="K155" i="5"/>
  <c r="G155" i="5"/>
  <c r="F155" i="5"/>
  <c r="E155" i="5"/>
  <c r="D155" i="5"/>
  <c r="K154" i="5"/>
  <c r="G154" i="5"/>
  <c r="F154" i="5"/>
  <c r="E154" i="5"/>
  <c r="D154" i="5"/>
  <c r="K153" i="5"/>
  <c r="G153" i="5"/>
  <c r="F153" i="5"/>
  <c r="E153" i="5"/>
  <c r="D153" i="5"/>
  <c r="K152" i="5"/>
  <c r="G152" i="5"/>
  <c r="F152" i="5"/>
  <c r="E152" i="5"/>
  <c r="D152" i="5"/>
  <c r="K151" i="5"/>
  <c r="G151" i="5"/>
  <c r="F151" i="5"/>
  <c r="E151" i="5"/>
  <c r="D151" i="5"/>
  <c r="K150" i="5"/>
  <c r="G150" i="5"/>
  <c r="F150" i="5"/>
  <c r="E150" i="5"/>
  <c r="D150" i="5"/>
  <c r="K149" i="5"/>
  <c r="G149" i="5"/>
  <c r="F149" i="5"/>
  <c r="E149" i="5"/>
  <c r="D149" i="5"/>
  <c r="K148" i="5"/>
  <c r="G148" i="5"/>
  <c r="F148" i="5"/>
  <c r="E148" i="5"/>
  <c r="D148" i="5"/>
  <c r="K147" i="5"/>
  <c r="G147" i="5"/>
  <c r="F147" i="5"/>
  <c r="E147" i="5"/>
  <c r="D147" i="5"/>
  <c r="K146" i="5"/>
  <c r="G146" i="5"/>
  <c r="F146" i="5"/>
  <c r="E146" i="5"/>
  <c r="D146" i="5"/>
  <c r="K145" i="5"/>
  <c r="G145" i="5"/>
  <c r="F145" i="5"/>
  <c r="E145" i="5"/>
  <c r="D145" i="5"/>
  <c r="K144" i="5"/>
  <c r="G144" i="5"/>
  <c r="F144" i="5"/>
  <c r="E144" i="5"/>
  <c r="D144" i="5"/>
  <c r="K143" i="5"/>
  <c r="G143" i="5"/>
  <c r="F143" i="5"/>
  <c r="E143" i="5"/>
  <c r="D143" i="5"/>
  <c r="K142" i="5"/>
  <c r="G142" i="5"/>
  <c r="F142" i="5"/>
  <c r="E142" i="5"/>
  <c r="D142" i="5"/>
  <c r="K141" i="5"/>
  <c r="G141" i="5"/>
  <c r="F141" i="5"/>
  <c r="E141" i="5"/>
  <c r="D141" i="5"/>
  <c r="K140" i="5"/>
  <c r="G140" i="5"/>
  <c r="F140" i="5"/>
  <c r="E140" i="5"/>
  <c r="D140" i="5"/>
  <c r="K139" i="5"/>
  <c r="G139" i="5"/>
  <c r="F139" i="5"/>
  <c r="E139" i="5"/>
  <c r="D139" i="5"/>
  <c r="K138" i="5"/>
  <c r="G138" i="5"/>
  <c r="F138" i="5"/>
  <c r="E138" i="5"/>
  <c r="D138" i="5"/>
  <c r="K137" i="5"/>
  <c r="G137" i="5"/>
  <c r="F137" i="5"/>
  <c r="E137" i="5"/>
  <c r="D137" i="5"/>
  <c r="K136" i="5"/>
  <c r="G136" i="5"/>
  <c r="F136" i="5"/>
  <c r="E136" i="5"/>
  <c r="D136" i="5"/>
  <c r="K135" i="5"/>
  <c r="G135" i="5"/>
  <c r="F135" i="5"/>
  <c r="E135" i="5"/>
  <c r="D135" i="5"/>
  <c r="K134" i="5"/>
  <c r="G134" i="5"/>
  <c r="F134" i="5"/>
  <c r="E134" i="5"/>
  <c r="D134" i="5"/>
  <c r="K133" i="5"/>
  <c r="G133" i="5"/>
  <c r="F133" i="5"/>
  <c r="E133" i="5"/>
  <c r="D133" i="5"/>
  <c r="K132" i="5"/>
  <c r="G132" i="5"/>
  <c r="F132" i="5"/>
  <c r="E132" i="5"/>
  <c r="D132" i="5"/>
  <c r="K131" i="5"/>
  <c r="G131" i="5"/>
  <c r="F131" i="5"/>
  <c r="E131" i="5"/>
  <c r="D131" i="5"/>
  <c r="K130" i="5"/>
  <c r="G130" i="5"/>
  <c r="F130" i="5"/>
  <c r="E130" i="5"/>
  <c r="D130" i="5"/>
  <c r="K129" i="5"/>
  <c r="G129" i="5"/>
  <c r="F129" i="5"/>
  <c r="E129" i="5"/>
  <c r="D129" i="5"/>
  <c r="K128" i="5"/>
  <c r="G128" i="5"/>
  <c r="F128" i="5"/>
  <c r="E128" i="5"/>
  <c r="D128" i="5"/>
  <c r="K127" i="5"/>
  <c r="G127" i="5"/>
  <c r="F127" i="5"/>
  <c r="E127" i="5"/>
  <c r="D127" i="5"/>
  <c r="K126" i="5"/>
  <c r="G126" i="5"/>
  <c r="F126" i="5"/>
  <c r="E126" i="5"/>
  <c r="D126" i="5"/>
  <c r="K125" i="5"/>
  <c r="G125" i="5"/>
  <c r="F125" i="5"/>
  <c r="E125" i="5"/>
  <c r="D125" i="5"/>
  <c r="K124" i="5"/>
  <c r="G124" i="5"/>
  <c r="F124" i="5"/>
  <c r="E124" i="5"/>
  <c r="D124" i="5"/>
  <c r="K123" i="5"/>
  <c r="G123" i="5"/>
  <c r="F123" i="5"/>
  <c r="E123" i="5"/>
  <c r="D123" i="5"/>
  <c r="K122" i="5"/>
  <c r="G122" i="5"/>
  <c r="F122" i="5"/>
  <c r="E122" i="5"/>
  <c r="D122" i="5"/>
  <c r="K121" i="5"/>
  <c r="G121" i="5"/>
  <c r="F121" i="5"/>
  <c r="E121" i="5"/>
  <c r="D121" i="5"/>
  <c r="K120" i="5"/>
  <c r="G120" i="5"/>
  <c r="F120" i="5"/>
  <c r="E120" i="5"/>
  <c r="D120" i="5"/>
  <c r="K119" i="5"/>
  <c r="G119" i="5"/>
  <c r="F119" i="5"/>
  <c r="E119" i="5"/>
  <c r="D119" i="5"/>
  <c r="K118" i="5"/>
  <c r="G118" i="5"/>
  <c r="F118" i="5"/>
  <c r="E118" i="5"/>
  <c r="D118" i="5"/>
  <c r="K117" i="5"/>
  <c r="G117" i="5"/>
  <c r="F117" i="5"/>
  <c r="E117" i="5"/>
  <c r="D117" i="5"/>
  <c r="K116" i="5"/>
  <c r="G116" i="5"/>
  <c r="F116" i="5"/>
  <c r="E116" i="5"/>
  <c r="D116" i="5"/>
  <c r="K115" i="5"/>
  <c r="G115" i="5"/>
  <c r="F115" i="5"/>
  <c r="E115" i="5"/>
  <c r="D115" i="5"/>
  <c r="K114" i="5"/>
  <c r="G114" i="5"/>
  <c r="F114" i="5"/>
  <c r="E114" i="5"/>
  <c r="D114" i="5"/>
  <c r="K113" i="5"/>
  <c r="G113" i="5"/>
  <c r="F113" i="5"/>
  <c r="E113" i="5"/>
  <c r="D113" i="5"/>
  <c r="K112" i="5"/>
  <c r="G112" i="5"/>
  <c r="F112" i="5"/>
  <c r="E112" i="5"/>
  <c r="D112" i="5"/>
  <c r="K111" i="5"/>
  <c r="G111" i="5"/>
  <c r="F111" i="5"/>
  <c r="E111" i="5"/>
  <c r="D111" i="5"/>
  <c r="K110" i="5"/>
  <c r="G110" i="5"/>
  <c r="F110" i="5"/>
  <c r="E110" i="5"/>
  <c r="D110" i="5"/>
  <c r="K109" i="5"/>
  <c r="G109" i="5"/>
  <c r="F109" i="5"/>
  <c r="E109" i="5"/>
  <c r="D109" i="5"/>
  <c r="K108" i="5"/>
  <c r="G108" i="5"/>
  <c r="F108" i="5"/>
  <c r="E108" i="5"/>
  <c r="D108" i="5"/>
  <c r="K107" i="5"/>
  <c r="G107" i="5"/>
  <c r="F107" i="5"/>
  <c r="E107" i="5"/>
  <c r="D107" i="5"/>
  <c r="K106" i="5"/>
  <c r="G106" i="5"/>
  <c r="F106" i="5"/>
  <c r="E106" i="5"/>
  <c r="D106" i="5"/>
  <c r="K105" i="5"/>
  <c r="G105" i="5"/>
  <c r="F105" i="5"/>
  <c r="E105" i="5"/>
  <c r="D105" i="5"/>
  <c r="K104" i="5"/>
  <c r="G104" i="5"/>
  <c r="F104" i="5"/>
  <c r="E104" i="5"/>
  <c r="D104" i="5"/>
  <c r="K103" i="5"/>
  <c r="G103" i="5"/>
  <c r="F103" i="5"/>
  <c r="E103" i="5"/>
  <c r="D103" i="5"/>
  <c r="K102" i="5"/>
  <c r="G102" i="5"/>
  <c r="F102" i="5"/>
  <c r="E102" i="5"/>
  <c r="D102" i="5"/>
  <c r="K101" i="5"/>
  <c r="G101" i="5"/>
  <c r="F101" i="5"/>
  <c r="E101" i="5"/>
  <c r="D101" i="5"/>
  <c r="K100" i="5"/>
  <c r="G100" i="5"/>
  <c r="F100" i="5"/>
  <c r="E100" i="5"/>
  <c r="D100" i="5"/>
  <c r="K99" i="5"/>
  <c r="G99" i="5"/>
  <c r="F99" i="5"/>
  <c r="E99" i="5"/>
  <c r="D99" i="5"/>
  <c r="K98" i="5"/>
  <c r="G98" i="5"/>
  <c r="F98" i="5"/>
  <c r="E98" i="5"/>
  <c r="D98" i="5"/>
  <c r="K97" i="5"/>
  <c r="G97" i="5"/>
  <c r="F97" i="5"/>
  <c r="E97" i="5"/>
  <c r="D97" i="5"/>
  <c r="K96" i="5"/>
  <c r="G96" i="5"/>
  <c r="F96" i="5"/>
  <c r="E96" i="5"/>
  <c r="D96" i="5"/>
  <c r="K95" i="5"/>
  <c r="G95" i="5"/>
  <c r="F95" i="5"/>
  <c r="E95" i="5"/>
  <c r="D95" i="5"/>
  <c r="K94" i="5"/>
  <c r="G94" i="5"/>
  <c r="F94" i="5"/>
  <c r="E94" i="5"/>
  <c r="D94" i="5"/>
  <c r="K93" i="5"/>
  <c r="G93" i="5"/>
  <c r="F93" i="5"/>
  <c r="E93" i="5"/>
  <c r="D93" i="5"/>
  <c r="K92" i="5"/>
  <c r="G92" i="5"/>
  <c r="F92" i="5"/>
  <c r="E92" i="5"/>
  <c r="D92" i="5"/>
  <c r="K91" i="5"/>
  <c r="G91" i="5"/>
  <c r="F91" i="5"/>
  <c r="E91" i="5"/>
  <c r="D91" i="5"/>
  <c r="K90" i="5"/>
  <c r="G90" i="5"/>
  <c r="F90" i="5"/>
  <c r="E90" i="5"/>
  <c r="D90" i="5"/>
  <c r="K89" i="5"/>
  <c r="G89" i="5"/>
  <c r="F89" i="5"/>
  <c r="E89" i="5"/>
  <c r="D89" i="5"/>
  <c r="K88" i="5"/>
  <c r="G88" i="5"/>
  <c r="F88" i="5"/>
  <c r="E88" i="5"/>
  <c r="D88" i="5"/>
  <c r="K87" i="5"/>
  <c r="G87" i="5"/>
  <c r="F87" i="5"/>
  <c r="E87" i="5"/>
  <c r="D87" i="5"/>
  <c r="K86" i="5"/>
  <c r="G86" i="5"/>
  <c r="F86" i="5"/>
  <c r="E86" i="5"/>
  <c r="D86" i="5"/>
  <c r="K85" i="5"/>
  <c r="G85" i="5"/>
  <c r="F85" i="5"/>
  <c r="E85" i="5"/>
  <c r="D85" i="5"/>
  <c r="K84" i="5"/>
  <c r="G84" i="5"/>
  <c r="F84" i="5"/>
  <c r="E84" i="5"/>
  <c r="D84" i="5"/>
  <c r="K83" i="5"/>
  <c r="G83" i="5"/>
  <c r="F83" i="5"/>
  <c r="E83" i="5"/>
  <c r="D83" i="5"/>
  <c r="K82" i="5"/>
  <c r="G82" i="5"/>
  <c r="F82" i="5"/>
  <c r="E82" i="5"/>
  <c r="D82" i="5"/>
  <c r="K81" i="5"/>
  <c r="G81" i="5"/>
  <c r="F81" i="5"/>
  <c r="E81" i="5"/>
  <c r="D81" i="5"/>
  <c r="K80" i="5"/>
  <c r="G80" i="5"/>
  <c r="F80" i="5"/>
  <c r="E80" i="5"/>
  <c r="D80" i="5"/>
  <c r="K79" i="5"/>
  <c r="G79" i="5"/>
  <c r="F79" i="5"/>
  <c r="E79" i="5"/>
  <c r="D79" i="5"/>
  <c r="K78" i="5"/>
  <c r="G78" i="5"/>
  <c r="F78" i="5"/>
  <c r="E78" i="5"/>
  <c r="D78" i="5"/>
  <c r="K77" i="5"/>
  <c r="G77" i="5"/>
  <c r="F77" i="5"/>
  <c r="E77" i="5"/>
  <c r="D77" i="5"/>
  <c r="K76" i="5"/>
  <c r="G76" i="5"/>
  <c r="F76" i="5"/>
  <c r="E76" i="5"/>
  <c r="D76" i="5"/>
  <c r="K75" i="5"/>
  <c r="G75" i="5"/>
  <c r="F75" i="5"/>
  <c r="E75" i="5"/>
  <c r="D75" i="5"/>
  <c r="K74" i="5"/>
  <c r="G74" i="5"/>
  <c r="F74" i="5"/>
  <c r="E74" i="5"/>
  <c r="D74" i="5"/>
  <c r="K73" i="5"/>
  <c r="G73" i="5"/>
  <c r="F73" i="5"/>
  <c r="E73" i="5"/>
  <c r="D73" i="5"/>
  <c r="K72" i="5"/>
  <c r="G72" i="5"/>
  <c r="F72" i="5"/>
  <c r="E72" i="5"/>
  <c r="D72" i="5"/>
  <c r="K71" i="5"/>
  <c r="G71" i="5"/>
  <c r="F71" i="5"/>
  <c r="E71" i="5"/>
  <c r="D71" i="5"/>
  <c r="K70" i="5"/>
  <c r="G70" i="5"/>
  <c r="F70" i="5"/>
  <c r="E70" i="5"/>
  <c r="D70" i="5"/>
  <c r="K69" i="5"/>
  <c r="G69" i="5"/>
  <c r="F69" i="5"/>
  <c r="E69" i="5"/>
  <c r="D69" i="5"/>
  <c r="K68" i="5"/>
  <c r="G68" i="5"/>
  <c r="F68" i="5"/>
  <c r="E68" i="5"/>
  <c r="D68" i="5"/>
  <c r="K67" i="5"/>
  <c r="G67" i="5"/>
  <c r="F67" i="5"/>
  <c r="E67" i="5"/>
  <c r="D67" i="5"/>
  <c r="K66" i="5"/>
  <c r="G66" i="5"/>
  <c r="F66" i="5"/>
  <c r="E66" i="5"/>
  <c r="D66" i="5"/>
  <c r="K65" i="5"/>
  <c r="G65" i="5"/>
  <c r="F65" i="5"/>
  <c r="E65" i="5"/>
  <c r="D65" i="5"/>
  <c r="K64" i="5"/>
  <c r="G64" i="5"/>
  <c r="F64" i="5"/>
  <c r="E64" i="5"/>
  <c r="D64" i="5"/>
  <c r="K63" i="5"/>
  <c r="G63" i="5"/>
  <c r="F63" i="5"/>
  <c r="E63" i="5"/>
  <c r="D63" i="5"/>
  <c r="K62" i="5"/>
  <c r="G62" i="5"/>
  <c r="F62" i="5"/>
  <c r="E62" i="5"/>
  <c r="D62" i="5"/>
  <c r="K61" i="5"/>
  <c r="G61" i="5"/>
  <c r="F61" i="5"/>
  <c r="E61" i="5"/>
  <c r="D61" i="5"/>
  <c r="K60" i="5"/>
  <c r="G60" i="5"/>
  <c r="F60" i="5"/>
  <c r="E60" i="5"/>
  <c r="D60" i="5"/>
  <c r="K59" i="5"/>
  <c r="G59" i="5"/>
  <c r="F59" i="5"/>
  <c r="E59" i="5"/>
  <c r="D59" i="5"/>
  <c r="K58" i="5"/>
  <c r="G58" i="5"/>
  <c r="F58" i="5"/>
  <c r="E58" i="5"/>
  <c r="D58" i="5"/>
  <c r="K57" i="5"/>
  <c r="G57" i="5"/>
  <c r="F57" i="5"/>
  <c r="E57" i="5"/>
  <c r="D57" i="5"/>
  <c r="K56" i="5"/>
  <c r="G56" i="5"/>
  <c r="F56" i="5"/>
  <c r="E56" i="5"/>
  <c r="D56" i="5"/>
  <c r="K55" i="5"/>
  <c r="G55" i="5"/>
  <c r="F55" i="5"/>
  <c r="E55" i="5"/>
  <c r="D55" i="5"/>
  <c r="K54" i="5"/>
  <c r="G54" i="5"/>
  <c r="F54" i="5"/>
  <c r="E54" i="5"/>
  <c r="D54" i="5"/>
  <c r="K53" i="5"/>
  <c r="G53" i="5"/>
  <c r="F53" i="5"/>
  <c r="E53" i="5"/>
  <c r="D53" i="5"/>
  <c r="K52" i="5"/>
  <c r="G52" i="5"/>
  <c r="F52" i="5"/>
  <c r="E52" i="5"/>
  <c r="D52" i="5"/>
  <c r="K51" i="5"/>
  <c r="G51" i="5"/>
  <c r="F51" i="5"/>
  <c r="E51" i="5"/>
  <c r="D51" i="5"/>
  <c r="K50" i="5"/>
  <c r="G50" i="5"/>
  <c r="F50" i="5"/>
  <c r="E50" i="5"/>
  <c r="D50" i="5"/>
  <c r="K49" i="5"/>
  <c r="G49" i="5"/>
  <c r="F49" i="5"/>
  <c r="E49" i="5"/>
  <c r="D49" i="5"/>
  <c r="K48" i="5"/>
  <c r="G48" i="5"/>
  <c r="F48" i="5"/>
  <c r="E48" i="5"/>
  <c r="D48" i="5"/>
  <c r="K47" i="5"/>
  <c r="G47" i="5"/>
  <c r="F47" i="5"/>
  <c r="E47" i="5"/>
  <c r="D47" i="5"/>
  <c r="K46" i="5"/>
  <c r="G46" i="5"/>
  <c r="F46" i="5"/>
  <c r="E46" i="5"/>
  <c r="D46" i="5"/>
  <c r="K45" i="5"/>
  <c r="G45" i="5"/>
  <c r="F45" i="5"/>
  <c r="E45" i="5"/>
  <c r="D45" i="5"/>
  <c r="K44" i="5"/>
  <c r="G44" i="5"/>
  <c r="F44" i="5"/>
  <c r="E44" i="5"/>
  <c r="D44" i="5"/>
  <c r="K43" i="5"/>
  <c r="G43" i="5"/>
  <c r="F43" i="5"/>
  <c r="E43" i="5"/>
  <c r="D43" i="5"/>
  <c r="K42" i="5"/>
  <c r="G42" i="5"/>
  <c r="F42" i="5"/>
  <c r="E42" i="5"/>
  <c r="D42" i="5"/>
  <c r="K41" i="5"/>
  <c r="G41" i="5"/>
  <c r="F41" i="5"/>
  <c r="E41" i="5"/>
  <c r="D41" i="5"/>
  <c r="K40" i="5"/>
  <c r="G40" i="5"/>
  <c r="F40" i="5"/>
  <c r="E40" i="5"/>
  <c r="D40" i="5"/>
  <c r="K39" i="5"/>
  <c r="G39" i="5"/>
  <c r="F39" i="5"/>
  <c r="E39" i="5"/>
  <c r="D39" i="5"/>
  <c r="K38" i="5"/>
  <c r="G38" i="5"/>
  <c r="F38" i="5"/>
  <c r="E38" i="5"/>
  <c r="D38" i="5"/>
  <c r="K37" i="5"/>
  <c r="G37" i="5"/>
  <c r="F37" i="5"/>
  <c r="E37" i="5"/>
  <c r="D37" i="5"/>
  <c r="K36" i="5"/>
  <c r="G36" i="5"/>
  <c r="F36" i="5"/>
  <c r="E36" i="5"/>
  <c r="D36" i="5"/>
  <c r="K35" i="5"/>
  <c r="G35" i="5"/>
  <c r="F35" i="5"/>
  <c r="E35" i="5"/>
  <c r="D35" i="5"/>
  <c r="K34" i="5"/>
  <c r="G34" i="5"/>
  <c r="F34" i="5"/>
  <c r="E34" i="5"/>
  <c r="D34" i="5"/>
  <c r="K33" i="5"/>
  <c r="G33" i="5"/>
  <c r="F33" i="5"/>
  <c r="E33" i="5"/>
  <c r="D33" i="5"/>
  <c r="K32" i="5"/>
  <c r="G32" i="5"/>
  <c r="F32" i="5"/>
  <c r="E32" i="5"/>
  <c r="D32" i="5"/>
  <c r="K31" i="5"/>
  <c r="G31" i="5"/>
  <c r="F31" i="5"/>
  <c r="E31" i="5"/>
  <c r="D31" i="5"/>
  <c r="K30" i="5"/>
  <c r="G30" i="5"/>
  <c r="F30" i="5"/>
  <c r="E30" i="5"/>
  <c r="D30" i="5"/>
  <c r="K29" i="5"/>
  <c r="G29" i="5"/>
  <c r="F29" i="5"/>
  <c r="E29" i="5"/>
  <c r="D29" i="5"/>
  <c r="K28" i="5"/>
  <c r="G28" i="5"/>
  <c r="F28" i="5"/>
  <c r="E28" i="5"/>
  <c r="D28" i="5"/>
  <c r="K27" i="5"/>
  <c r="G27" i="5"/>
  <c r="F27" i="5"/>
  <c r="E27" i="5"/>
  <c r="D27" i="5"/>
  <c r="K26" i="5"/>
  <c r="G26" i="5"/>
  <c r="F26" i="5"/>
  <c r="E26" i="5"/>
  <c r="D26" i="5"/>
  <c r="K25" i="5"/>
  <c r="G25" i="5"/>
  <c r="F25" i="5"/>
  <c r="E25" i="5"/>
  <c r="D25" i="5"/>
  <c r="K24" i="5"/>
  <c r="G24" i="5"/>
  <c r="F24" i="5"/>
  <c r="E24" i="5"/>
  <c r="D24" i="5"/>
  <c r="K23" i="5"/>
  <c r="G23" i="5"/>
  <c r="F23" i="5"/>
  <c r="E23" i="5"/>
  <c r="D23" i="5"/>
  <c r="K22" i="5"/>
  <c r="G22" i="5"/>
  <c r="F22" i="5"/>
  <c r="E22" i="5"/>
  <c r="D22" i="5"/>
  <c r="K21" i="5"/>
  <c r="G21" i="5"/>
  <c r="F21" i="5"/>
  <c r="E21" i="5"/>
  <c r="D21" i="5"/>
  <c r="K20" i="5"/>
  <c r="G20" i="5"/>
  <c r="F20" i="5"/>
  <c r="E20" i="5"/>
  <c r="D20" i="5"/>
  <c r="K19" i="5"/>
  <c r="G19" i="5"/>
  <c r="F19" i="5"/>
  <c r="E19" i="5"/>
  <c r="D19" i="5"/>
  <c r="K18" i="5"/>
  <c r="G18" i="5"/>
  <c r="F18" i="5"/>
  <c r="E18" i="5"/>
  <c r="D18" i="5"/>
  <c r="K17" i="5"/>
  <c r="G17" i="5"/>
  <c r="F17" i="5"/>
  <c r="E17" i="5"/>
  <c r="D17" i="5"/>
  <c r="K16" i="5"/>
  <c r="G16" i="5"/>
  <c r="F16" i="5"/>
  <c r="E16" i="5"/>
  <c r="D16" i="5"/>
  <c r="K15" i="5"/>
  <c r="G15" i="5"/>
  <c r="F15" i="5"/>
  <c r="E15" i="5"/>
  <c r="D15" i="5"/>
  <c r="K14" i="5"/>
  <c r="G14" i="5"/>
  <c r="F14" i="5"/>
  <c r="E14" i="5"/>
  <c r="D14" i="5"/>
  <c r="K13" i="5"/>
  <c r="G13" i="5"/>
  <c r="F13" i="5"/>
  <c r="E13" i="5"/>
  <c r="D13" i="5"/>
  <c r="K12" i="5"/>
  <c r="G12" i="5"/>
  <c r="F12" i="5"/>
  <c r="E12" i="5"/>
  <c r="D12" i="5"/>
  <c r="K11" i="5"/>
  <c r="G11" i="5"/>
  <c r="F11" i="5"/>
  <c r="E11" i="5"/>
  <c r="D11" i="5"/>
  <c r="K10" i="5"/>
  <c r="G10" i="5"/>
  <c r="F10" i="5"/>
  <c r="E10" i="5"/>
  <c r="D10" i="5"/>
  <c r="K9" i="5"/>
  <c r="G9" i="5"/>
  <c r="F9" i="5"/>
  <c r="E9" i="5"/>
  <c r="D9" i="5"/>
  <c r="K8" i="5"/>
  <c r="G8" i="5"/>
  <c r="F8" i="5"/>
  <c r="E8" i="5"/>
  <c r="D8" i="5"/>
  <c r="K7" i="5"/>
  <c r="G7" i="5"/>
  <c r="F7" i="5"/>
  <c r="E7" i="5"/>
  <c r="D7" i="5"/>
  <c r="K6" i="5"/>
  <c r="G6" i="5"/>
  <c r="F6" i="5"/>
  <c r="E6" i="5"/>
  <c r="D6" i="5"/>
  <c r="K5" i="5"/>
  <c r="G5" i="5"/>
  <c r="F5" i="5"/>
  <c r="E5" i="5"/>
  <c r="E77" i="6" s="1"/>
  <c r="AC80" i="9" s="1"/>
  <c r="AE80" i="9" s="1"/>
  <c r="D5" i="5"/>
  <c r="K4" i="5"/>
  <c r="G4" i="5"/>
  <c r="F4" i="5"/>
  <c r="E4" i="5"/>
  <c r="D4" i="5"/>
  <c r="K3" i="5"/>
  <c r="G3" i="5"/>
  <c r="F3" i="5"/>
  <c r="E3" i="5"/>
  <c r="E62" i="6" s="1"/>
  <c r="AC65" i="9" s="1"/>
  <c r="AE65" i="9" s="1"/>
  <c r="D3" i="5"/>
  <c r="K2" i="5"/>
  <c r="G2" i="5"/>
  <c r="F2" i="5"/>
  <c r="E2" i="5"/>
  <c r="D2" i="5"/>
  <c r="B288" i="4"/>
  <c r="E288" i="4"/>
  <c r="F8" i="8"/>
  <c r="B287" i="4"/>
  <c r="E287" i="4"/>
  <c r="F7" i="8"/>
  <c r="F279" i="4"/>
  <c r="E279" i="4"/>
  <c r="D279" i="4"/>
  <c r="C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B285" i="4"/>
  <c r="F5" i="8" s="1"/>
  <c r="B1013" i="3"/>
  <c r="D8" i="8"/>
  <c r="B1012" i="3"/>
  <c r="D7" i="8" s="1"/>
  <c r="E7" i="8" s="1"/>
  <c r="F1005" i="3"/>
  <c r="E1005" i="3"/>
  <c r="D1005" i="3"/>
  <c r="C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2" i="3"/>
  <c r="J3" i="3"/>
  <c r="J4" i="3"/>
  <c r="J11" i="3"/>
  <c r="J5" i="3"/>
  <c r="J6" i="3"/>
  <c r="J7" i="3"/>
  <c r="J8" i="3"/>
  <c r="J9" i="3"/>
  <c r="J10" i="3"/>
  <c r="J12" i="3"/>
  <c r="J13" i="3"/>
  <c r="J14" i="3"/>
  <c r="J15" i="3"/>
  <c r="J16" i="3"/>
  <c r="B1010" i="3"/>
  <c r="E1010" i="3" s="1"/>
  <c r="B1011" i="3"/>
  <c r="B1356" i="2"/>
  <c r="E1356" i="2"/>
  <c r="B8" i="8"/>
  <c r="B1355" i="2"/>
  <c r="E1355" i="2"/>
  <c r="B7" i="8"/>
  <c r="F1349" i="2"/>
  <c r="E1349" i="2"/>
  <c r="D1349" i="2"/>
  <c r="C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B1353" i="2"/>
  <c r="B5" i="8" s="1"/>
  <c r="D51" i="1"/>
  <c r="Q11" i="1"/>
  <c r="E11" i="1"/>
  <c r="B11" i="1"/>
  <c r="B9" i="1"/>
  <c r="D6" i="1"/>
  <c r="P1" i="1"/>
  <c r="I5" i="7"/>
  <c r="H24" i="7"/>
  <c r="K32" i="7"/>
  <c r="H38" i="7"/>
  <c r="M71" i="7"/>
  <c r="D6" i="8"/>
  <c r="E1011" i="3"/>
  <c r="D5" i="8"/>
  <c r="B1008" i="3"/>
  <c r="B1009" i="3"/>
  <c r="E46" i="6"/>
  <c r="AC49" i="9" s="1"/>
  <c r="E14" i="6"/>
  <c r="AC17" i="9" s="1"/>
  <c r="E69" i="6"/>
  <c r="AC72" i="9" s="1"/>
  <c r="AE72" i="9" s="1"/>
  <c r="E53" i="6"/>
  <c r="AC56" i="9" s="1"/>
  <c r="AE56" i="9" s="1"/>
  <c r="E45" i="6"/>
  <c r="AC48" i="9" s="1"/>
  <c r="AE48" i="9" s="1"/>
  <c r="E41" i="6"/>
  <c r="AC44" i="9" s="1"/>
  <c r="AE44" i="9" s="1"/>
  <c r="E37" i="6"/>
  <c r="AC40" i="9" s="1"/>
  <c r="E25" i="6"/>
  <c r="AC28" i="9" s="1"/>
  <c r="AE28" i="9" s="1"/>
  <c r="E21" i="6"/>
  <c r="AC24" i="9" s="1"/>
  <c r="E9" i="6"/>
  <c r="AC12" i="9" s="1"/>
  <c r="AE12" i="9" s="1"/>
  <c r="E5" i="6"/>
  <c r="AC8" i="9" s="1"/>
  <c r="E84" i="6"/>
  <c r="AC87" i="9" s="1"/>
  <c r="E81" i="6"/>
  <c r="AC84" i="9" s="1"/>
  <c r="E75" i="6"/>
  <c r="AC78" i="9" s="1"/>
  <c r="E71" i="6"/>
  <c r="AC74" i="9" s="1"/>
  <c r="E60" i="6"/>
  <c r="AC63" i="9" s="1"/>
  <c r="E56" i="6"/>
  <c r="AC59" i="9" s="1"/>
  <c r="E52" i="6"/>
  <c r="AC55" i="9" s="1"/>
  <c r="E44" i="6"/>
  <c r="AC47" i="9" s="1"/>
  <c r="E40" i="6"/>
  <c r="AC43" i="9" s="1"/>
  <c r="E36" i="6"/>
  <c r="AC39" i="9" s="1"/>
  <c r="E32" i="6"/>
  <c r="AC35" i="9" s="1"/>
  <c r="E28" i="6"/>
  <c r="AC31" i="9" s="1"/>
  <c r="E24" i="6"/>
  <c r="AC27" i="9" s="1"/>
  <c r="E20" i="6"/>
  <c r="AC23" i="9" s="1"/>
  <c r="E16" i="6"/>
  <c r="AC19" i="9" s="1"/>
  <c r="E12" i="6"/>
  <c r="AC15" i="9" s="1"/>
  <c r="E8" i="6"/>
  <c r="AC11" i="9" s="1"/>
  <c r="E4" i="6"/>
  <c r="AC7" i="9" s="1"/>
  <c r="E67" i="6"/>
  <c r="AC70" i="9" s="1"/>
  <c r="E63" i="6"/>
  <c r="AC66" i="9" s="1"/>
  <c r="E59" i="6"/>
  <c r="AC62" i="9" s="1"/>
  <c r="E55" i="6"/>
  <c r="AC58" i="9" s="1"/>
  <c r="E51" i="6"/>
  <c r="AC54" i="9" s="1"/>
  <c r="E47" i="6"/>
  <c r="AC50" i="9" s="1"/>
  <c r="E43" i="6"/>
  <c r="AC46" i="9" s="1"/>
  <c r="E39" i="6"/>
  <c r="AC42" i="9" s="1"/>
  <c r="E35" i="6"/>
  <c r="AC38" i="9" s="1"/>
  <c r="E31" i="6"/>
  <c r="AC34" i="9" s="1"/>
  <c r="E27" i="6"/>
  <c r="AC30" i="9" s="1"/>
  <c r="E23" i="6"/>
  <c r="AC26" i="9" s="1"/>
  <c r="E19" i="6"/>
  <c r="AC22" i="9" s="1"/>
  <c r="E15" i="6"/>
  <c r="AC18" i="9" s="1"/>
  <c r="E11" i="6"/>
  <c r="E7" i="6"/>
  <c r="AC10" i="9" s="1"/>
  <c r="AE10" i="9" s="1"/>
  <c r="E3" i="6"/>
  <c r="AC6" i="9" s="1"/>
  <c r="E3" i="7"/>
  <c r="E5" i="7"/>
  <c r="E6" i="7"/>
  <c r="G7" i="7"/>
  <c r="F8" i="7"/>
  <c r="F9" i="6"/>
  <c r="F9" i="7"/>
  <c r="F10" i="6"/>
  <c r="D10" i="7"/>
  <c r="T44" i="9" s="1" a="1"/>
  <c r="T44" i="9" s="1"/>
  <c r="D55" i="1" s="1"/>
  <c r="G11" i="7"/>
  <c r="G12" i="7"/>
  <c r="G13" i="7"/>
  <c r="F16" i="7"/>
  <c r="F17" i="6"/>
  <c r="D20" i="7"/>
  <c r="G23" i="7"/>
  <c r="D27" i="7"/>
  <c r="D28" i="7"/>
  <c r="F29" i="7"/>
  <c r="F30" i="6"/>
  <c r="D30" i="7"/>
  <c r="G31" i="7"/>
  <c r="F37" i="7"/>
  <c r="F38" i="6"/>
  <c r="G38" i="7"/>
  <c r="D39" i="7"/>
  <c r="D46" i="7"/>
  <c r="F47" i="7"/>
  <c r="F48" i="6"/>
  <c r="G48" i="7"/>
  <c r="E49" i="7"/>
  <c r="F50" i="7"/>
  <c r="F51" i="6"/>
  <c r="D51" i="7"/>
  <c r="D52" i="7"/>
  <c r="E53" i="7"/>
  <c r="G56" i="7"/>
  <c r="B1352" i="2"/>
  <c r="B1354" i="2"/>
  <c r="H8" i="8"/>
  <c r="E1013" i="3"/>
  <c r="B284" i="4"/>
  <c r="B286" i="4"/>
  <c r="F89" i="7"/>
  <c r="T8" i="9" s="1"/>
  <c r="F2" i="7"/>
  <c r="F2629" i="5"/>
  <c r="F3" i="6"/>
  <c r="F2" i="6"/>
  <c r="F3" i="7"/>
  <c r="F4" i="6"/>
  <c r="F4" i="7"/>
  <c r="F5" i="6"/>
  <c r="F5" i="7"/>
  <c r="F6" i="6"/>
  <c r="F6" i="7"/>
  <c r="F7" i="6"/>
  <c r="D7" i="7"/>
  <c r="G8" i="7"/>
  <c r="G9" i="7"/>
  <c r="E10" i="7"/>
  <c r="T45" i="9" s="1" a="1"/>
  <c r="T45" i="9" s="1"/>
  <c r="D56" i="1" s="1"/>
  <c r="D11" i="7"/>
  <c r="D12" i="7"/>
  <c r="D13" i="7"/>
  <c r="E14" i="7"/>
  <c r="G16" i="7"/>
  <c r="E17" i="7"/>
  <c r="F18" i="7"/>
  <c r="F19" i="6"/>
  <c r="F19" i="7"/>
  <c r="F20" i="6"/>
  <c r="E20" i="7"/>
  <c r="D21" i="7"/>
  <c r="D22" i="7"/>
  <c r="D23" i="7"/>
  <c r="F24" i="7"/>
  <c r="F25" i="6"/>
  <c r="G25" i="7"/>
  <c r="E27" i="7"/>
  <c r="E28" i="7"/>
  <c r="G29" i="7"/>
  <c r="E30" i="7"/>
  <c r="D31" i="7"/>
  <c r="D33" i="7"/>
  <c r="D34" i="7"/>
  <c r="F35" i="7"/>
  <c r="F36" i="6"/>
  <c r="E36" i="7"/>
  <c r="G37" i="7"/>
  <c r="D38" i="7"/>
  <c r="E39" i="7"/>
  <c r="G41" i="7"/>
  <c r="F42" i="7"/>
  <c r="F43" i="6"/>
  <c r="F43" i="7"/>
  <c r="F44" i="6"/>
  <c r="F44" i="7"/>
  <c r="F45" i="6"/>
  <c r="F45" i="7"/>
  <c r="F46" i="6"/>
  <c r="E46" i="7"/>
  <c r="G47" i="7"/>
  <c r="D48" i="7"/>
  <c r="F49" i="7"/>
  <c r="F50" i="6"/>
  <c r="G50" i="7"/>
  <c r="E51" i="7"/>
  <c r="E52" i="7"/>
  <c r="F53" i="7"/>
  <c r="F54" i="6"/>
  <c r="E55" i="7"/>
  <c r="D56" i="7"/>
  <c r="E57" i="7"/>
  <c r="G58" i="7"/>
  <c r="F60" i="7"/>
  <c r="F61" i="6"/>
  <c r="D61" i="7"/>
  <c r="F67" i="7"/>
  <c r="F68" i="6"/>
  <c r="G84" i="7"/>
  <c r="F85" i="7"/>
  <c r="F86" i="6"/>
  <c r="E86" i="7"/>
  <c r="K89" i="7"/>
  <c r="U9" i="9" s="1"/>
  <c r="K2" i="7"/>
  <c r="H3" i="7"/>
  <c r="I4" i="7"/>
  <c r="J5" i="7"/>
  <c r="H6" i="7"/>
  <c r="J7" i="7"/>
  <c r="K8" i="7"/>
  <c r="H10" i="7"/>
  <c r="U44" i="9" s="1" a="1"/>
  <c r="U44" i="9" s="1"/>
  <c r="F55" i="1" s="1"/>
  <c r="K11" i="7"/>
  <c r="K14" i="7"/>
  <c r="J15" i="7"/>
  <c r="K16" i="7"/>
  <c r="K17" i="7"/>
  <c r="H19" i="7"/>
  <c r="K20" i="7"/>
  <c r="K21" i="7"/>
  <c r="J22" i="7"/>
  <c r="H23" i="7"/>
  <c r="I24" i="7"/>
  <c r="K25" i="7"/>
  <c r="J26" i="7"/>
  <c r="F27" i="6"/>
  <c r="J27" i="7"/>
  <c r="H28" i="7"/>
  <c r="K29" i="7"/>
  <c r="K30" i="7"/>
  <c r="H31" i="7"/>
  <c r="H32" i="7"/>
  <c r="J33" i="7"/>
  <c r="J34" i="7"/>
  <c r="H35" i="7"/>
  <c r="H36" i="7"/>
  <c r="H37" i="7"/>
  <c r="I38" i="7"/>
  <c r="K39" i="7"/>
  <c r="K41" i="7"/>
  <c r="K42" i="7"/>
  <c r="F20" i="7"/>
  <c r="F21" i="6"/>
  <c r="F27" i="7"/>
  <c r="F28" i="6"/>
  <c r="F28" i="7"/>
  <c r="F29" i="6"/>
  <c r="F32" i="7"/>
  <c r="F33" i="6"/>
  <c r="F36" i="7"/>
  <c r="F37" i="6"/>
  <c r="F39" i="7"/>
  <c r="F40" i="6"/>
  <c r="F46" i="7"/>
  <c r="F47" i="6"/>
  <c r="F51" i="7"/>
  <c r="F52" i="6"/>
  <c r="F52" i="7"/>
  <c r="F53" i="6"/>
  <c r="H89" i="7"/>
  <c r="U6" i="9" s="1"/>
  <c r="H2" i="7"/>
  <c r="J62" i="7"/>
  <c r="F63" i="6"/>
  <c r="M89" i="7"/>
  <c r="V7" i="9" s="1"/>
  <c r="M63" i="7"/>
  <c r="N65" i="7"/>
  <c r="F66" i="6"/>
  <c r="N66" i="7"/>
  <c r="F67" i="6"/>
  <c r="N68" i="7"/>
  <c r="F69" i="6"/>
  <c r="N78" i="7"/>
  <c r="F79" i="6"/>
  <c r="N80" i="7"/>
  <c r="F81" i="6"/>
  <c r="N83" i="7"/>
  <c r="F84" i="6"/>
  <c r="N87" i="7"/>
  <c r="F88" i="6"/>
  <c r="F17" i="7"/>
  <c r="F18" i="6"/>
  <c r="F30" i="7"/>
  <c r="F31" i="6"/>
  <c r="F55" i="7"/>
  <c r="F56" i="6"/>
  <c r="F57" i="7"/>
  <c r="F58" i="6"/>
  <c r="F86" i="7"/>
  <c r="F87" i="6"/>
  <c r="B1351" i="2"/>
  <c r="C7" i="8"/>
  <c r="H7" i="8"/>
  <c r="I7" i="8" s="1"/>
  <c r="N11" i="1" s="1"/>
  <c r="E1012" i="3"/>
  <c r="B283" i="4"/>
  <c r="G7" i="8"/>
  <c r="D89" i="7"/>
  <c r="T6" i="9" s="1"/>
  <c r="D87" i="6"/>
  <c r="AD90" i="9" s="1"/>
  <c r="D83" i="6"/>
  <c r="AD86" i="9" s="1"/>
  <c r="D79" i="6"/>
  <c r="AD82" i="9" s="1"/>
  <c r="D75" i="6"/>
  <c r="AD78" i="9" s="1"/>
  <c r="D71" i="6"/>
  <c r="AD74" i="9" s="1"/>
  <c r="D2" i="7"/>
  <c r="D86" i="6"/>
  <c r="AD89" i="9" s="1"/>
  <c r="D89" i="6"/>
  <c r="AD92" i="9" s="1"/>
  <c r="D88" i="6"/>
  <c r="AD91" i="9" s="1"/>
  <c r="D84" i="6"/>
  <c r="AD87" i="9" s="1"/>
  <c r="D80" i="6"/>
  <c r="AD83" i="9" s="1"/>
  <c r="D85" i="6"/>
  <c r="AD88" i="9" s="1"/>
  <c r="D82" i="6"/>
  <c r="AD85" i="9" s="1"/>
  <c r="D67" i="6"/>
  <c r="AD70" i="9" s="1"/>
  <c r="D63" i="6"/>
  <c r="AD66" i="9" s="1"/>
  <c r="D59" i="6"/>
  <c r="AD62" i="9" s="1"/>
  <c r="D55" i="6"/>
  <c r="AD58" i="9" s="1"/>
  <c r="D51" i="6"/>
  <c r="AD54" i="9" s="1"/>
  <c r="D47" i="6"/>
  <c r="AD50" i="9" s="1"/>
  <c r="D43" i="6"/>
  <c r="AD46" i="9" s="1"/>
  <c r="D39" i="6"/>
  <c r="AD42" i="9" s="1"/>
  <c r="D35" i="6"/>
  <c r="AD38" i="9"/>
  <c r="D31" i="6"/>
  <c r="AD34" i="9" s="1"/>
  <c r="D27" i="6"/>
  <c r="AD30" i="9" s="1"/>
  <c r="D23" i="6"/>
  <c r="AD26" i="9" s="1"/>
  <c r="D19" i="6"/>
  <c r="AD22" i="9" s="1"/>
  <c r="D15" i="6"/>
  <c r="AD18" i="9" s="1"/>
  <c r="D11" i="6"/>
  <c r="D7" i="6"/>
  <c r="AD10" i="9" s="1"/>
  <c r="D3" i="6"/>
  <c r="AD6" i="9" s="1"/>
  <c r="D66" i="6"/>
  <c r="AD69" i="9" s="1"/>
  <c r="D62" i="6"/>
  <c r="AD65" i="9" s="1"/>
  <c r="D58" i="6"/>
  <c r="AD61" i="9" s="1"/>
  <c r="D54" i="6"/>
  <c r="AD57" i="9" s="1"/>
  <c r="D50" i="6"/>
  <c r="AD53" i="9" s="1"/>
  <c r="D46" i="6"/>
  <c r="AD49" i="9" s="1"/>
  <c r="D42" i="6"/>
  <c r="AD45" i="9" s="1"/>
  <c r="D38" i="6"/>
  <c r="AD41" i="9" s="1"/>
  <c r="D34" i="6"/>
  <c r="AD37" i="9" s="1"/>
  <c r="D30" i="6"/>
  <c r="AD33" i="9" s="1"/>
  <c r="D26" i="6"/>
  <c r="AD29" i="9" s="1"/>
  <c r="D22" i="6"/>
  <c r="AD25" i="9" s="1"/>
  <c r="D18" i="6"/>
  <c r="AD21" i="9" s="1"/>
  <c r="D14" i="6"/>
  <c r="AD17" i="9" s="1"/>
  <c r="D10" i="6"/>
  <c r="AD13" i="9" s="1"/>
  <c r="D6" i="6"/>
  <c r="AD9" i="9" s="1"/>
  <c r="D2" i="6"/>
  <c r="D78" i="6"/>
  <c r="AD81" i="9" s="1"/>
  <c r="D77" i="6"/>
  <c r="AD80" i="9" s="1"/>
  <c r="D76" i="6"/>
  <c r="AD79" i="9" s="1"/>
  <c r="D74" i="6"/>
  <c r="AD77" i="9" s="1"/>
  <c r="D73" i="6"/>
  <c r="AD76" i="9" s="1"/>
  <c r="D72" i="6"/>
  <c r="AD75" i="9" s="1"/>
  <c r="D70" i="6"/>
  <c r="AD73" i="9" s="1"/>
  <c r="D69" i="6"/>
  <c r="AD72" i="9" s="1"/>
  <c r="D65" i="6"/>
  <c r="AD68" i="9" s="1"/>
  <c r="D61" i="6"/>
  <c r="AD64" i="9" s="1"/>
  <c r="D57" i="6"/>
  <c r="AD60" i="9" s="1"/>
  <c r="D53" i="6"/>
  <c r="AD56" i="9" s="1"/>
  <c r="D49" i="6"/>
  <c r="AD52" i="9" s="1"/>
  <c r="D45" i="6"/>
  <c r="AD48" i="9" s="1"/>
  <c r="D41" i="6"/>
  <c r="AD44" i="9" s="1"/>
  <c r="D37" i="6"/>
  <c r="AD40" i="9" s="1"/>
  <c r="D33" i="6"/>
  <c r="AD36" i="9" s="1"/>
  <c r="D29" i="6"/>
  <c r="AD32" i="9" s="1"/>
  <c r="D25" i="6"/>
  <c r="AD28" i="9" s="1"/>
  <c r="D21" i="6"/>
  <c r="AD24" i="9" s="1"/>
  <c r="D17" i="6"/>
  <c r="AD20" i="9" s="1"/>
  <c r="D13" i="6"/>
  <c r="AD16" i="9" s="1"/>
  <c r="D9" i="6"/>
  <c r="AD12" i="9" s="1"/>
  <c r="D5" i="6"/>
  <c r="AD8" i="9" s="1"/>
  <c r="D2629" i="5"/>
  <c r="D81" i="6"/>
  <c r="AD84" i="9" s="1"/>
  <c r="D68" i="6"/>
  <c r="AD71" i="9" s="1"/>
  <c r="D64" i="6"/>
  <c r="AD67" i="9" s="1"/>
  <c r="D60" i="6"/>
  <c r="AD63" i="9"/>
  <c r="D56" i="6"/>
  <c r="AD59" i="9" s="1"/>
  <c r="D52" i="6"/>
  <c r="AD55" i="9" s="1"/>
  <c r="D48" i="6"/>
  <c r="AD51" i="9" s="1"/>
  <c r="D44" i="6"/>
  <c r="AD47" i="9" s="1"/>
  <c r="D40" i="6"/>
  <c r="AD43" i="9" s="1"/>
  <c r="D36" i="6"/>
  <c r="AD39" i="9" s="1"/>
  <c r="D32" i="6"/>
  <c r="AD35" i="9" s="1"/>
  <c r="D28" i="6"/>
  <c r="AD31" i="9" s="1"/>
  <c r="D24" i="6"/>
  <c r="AD27" i="9" s="1"/>
  <c r="D20" i="6"/>
  <c r="AD23" i="9" s="1"/>
  <c r="D16" i="6"/>
  <c r="AD19" i="9" s="1"/>
  <c r="D12" i="6"/>
  <c r="AD15" i="9" s="1"/>
  <c r="D8" i="6"/>
  <c r="AD11" i="9" s="1"/>
  <c r="D4" i="6"/>
  <c r="AD7" i="9" s="1"/>
  <c r="K2629" i="5"/>
  <c r="D3" i="7"/>
  <c r="D4" i="7"/>
  <c r="D5" i="7"/>
  <c r="D6" i="7"/>
  <c r="F7" i="7"/>
  <c r="F8" i="6"/>
  <c r="E8" i="7"/>
  <c r="E9" i="7"/>
  <c r="G10" i="7"/>
  <c r="T47" i="9" a="1"/>
  <c r="T47" i="9" s="1"/>
  <c r="D58" i="1" s="1"/>
  <c r="F11" i="7"/>
  <c r="F12" i="6"/>
  <c r="F12" i="7"/>
  <c r="F13" i="6"/>
  <c r="F13" i="7"/>
  <c r="F14" i="6"/>
  <c r="G14" i="7"/>
  <c r="F15" i="7"/>
  <c r="F16" i="6"/>
  <c r="E16" i="7"/>
  <c r="G17" i="7"/>
  <c r="D18" i="7"/>
  <c r="G20" i="7"/>
  <c r="F21" i="7"/>
  <c r="F22" i="6"/>
  <c r="F22" i="7"/>
  <c r="F23" i="6"/>
  <c r="F23" i="7"/>
  <c r="F24" i="6"/>
  <c r="D24" i="7"/>
  <c r="E25" i="7"/>
  <c r="G27" i="7"/>
  <c r="G28" i="7"/>
  <c r="E29" i="7"/>
  <c r="G30" i="7"/>
  <c r="F31" i="7"/>
  <c r="F32" i="6"/>
  <c r="F33" i="7"/>
  <c r="F34" i="6"/>
  <c r="F34" i="7"/>
  <c r="F35" i="6"/>
  <c r="G36" i="7"/>
  <c r="E37" i="7"/>
  <c r="F38" i="7"/>
  <c r="F39" i="6"/>
  <c r="G39" i="7"/>
  <c r="F40" i="7"/>
  <c r="F41" i="6"/>
  <c r="E41" i="7"/>
  <c r="D42" i="7"/>
  <c r="D43" i="7"/>
  <c r="D44" i="7"/>
  <c r="D45" i="7"/>
  <c r="G46" i="7"/>
  <c r="E47" i="7"/>
  <c r="F48" i="7"/>
  <c r="F49" i="6"/>
  <c r="D49" i="7"/>
  <c r="E50" i="7"/>
  <c r="G51" i="7"/>
  <c r="G52" i="7"/>
  <c r="D53" i="7"/>
  <c r="G55" i="7"/>
  <c r="F56" i="7"/>
  <c r="F57" i="6"/>
  <c r="G57" i="7"/>
  <c r="E58" i="7"/>
  <c r="D60" i="7"/>
  <c r="F61" i="7"/>
  <c r="F62" i="6"/>
  <c r="D67" i="7"/>
  <c r="E84" i="7"/>
  <c r="G89" i="7"/>
  <c r="T9" i="9"/>
  <c r="G88" i="6"/>
  <c r="G84" i="6"/>
  <c r="G80" i="6"/>
  <c r="G76" i="6"/>
  <c r="G72" i="6"/>
  <c r="G87" i="6"/>
  <c r="G2" i="7"/>
  <c r="G86" i="6"/>
  <c r="G89" i="6"/>
  <c r="G85" i="6"/>
  <c r="G81" i="6"/>
  <c r="G83" i="6"/>
  <c r="G79" i="6"/>
  <c r="G78" i="6"/>
  <c r="G77" i="6"/>
  <c r="G75" i="6"/>
  <c r="G74" i="6"/>
  <c r="G73" i="6"/>
  <c r="G71" i="6"/>
  <c r="G70" i="6"/>
  <c r="G69" i="6"/>
  <c r="G68" i="6"/>
  <c r="G64" i="6"/>
  <c r="G60" i="6"/>
  <c r="G56" i="6"/>
  <c r="G52" i="6"/>
  <c r="G48" i="6"/>
  <c r="G44" i="6"/>
  <c r="G40" i="6"/>
  <c r="G36" i="6"/>
  <c r="G32" i="6"/>
  <c r="G28" i="6"/>
  <c r="G24" i="6"/>
  <c r="G20" i="6"/>
  <c r="G16" i="6"/>
  <c r="G12" i="6"/>
  <c r="G8" i="6"/>
  <c r="G4" i="6"/>
  <c r="G67" i="6"/>
  <c r="G63" i="6"/>
  <c r="G59" i="6"/>
  <c r="G55" i="6"/>
  <c r="G51" i="6"/>
  <c r="G47" i="6"/>
  <c r="G43" i="6"/>
  <c r="G39" i="6"/>
  <c r="G35" i="6"/>
  <c r="G31" i="6"/>
  <c r="G27" i="6"/>
  <c r="G23" i="6"/>
  <c r="G19" i="6"/>
  <c r="G15" i="6"/>
  <c r="G11" i="6"/>
  <c r="W47" i="9" s="1" a="1"/>
  <c r="W47" i="9" s="1"/>
  <c r="J58" i="1" s="1"/>
  <c r="G7" i="6"/>
  <c r="G3" i="6"/>
  <c r="G66" i="6"/>
  <c r="G62" i="6"/>
  <c r="G58" i="6"/>
  <c r="G54" i="6"/>
  <c r="G50" i="6"/>
  <c r="G46" i="6"/>
  <c r="G42" i="6"/>
  <c r="G38" i="6"/>
  <c r="G34" i="6"/>
  <c r="G30" i="6"/>
  <c r="G26" i="6"/>
  <c r="G22" i="6"/>
  <c r="G18" i="6"/>
  <c r="G14" i="6"/>
  <c r="G10" i="6"/>
  <c r="G6" i="6"/>
  <c r="G2" i="6"/>
  <c r="G82" i="6"/>
  <c r="G65" i="6"/>
  <c r="G61" i="6"/>
  <c r="G57" i="6"/>
  <c r="G53" i="6"/>
  <c r="G49" i="6"/>
  <c r="G45" i="6"/>
  <c r="G41" i="6"/>
  <c r="G37" i="6"/>
  <c r="G33" i="6"/>
  <c r="G29" i="6"/>
  <c r="G25" i="6"/>
  <c r="G21" i="6"/>
  <c r="G17" i="6"/>
  <c r="G13" i="6"/>
  <c r="G9" i="6"/>
  <c r="G5" i="6"/>
  <c r="G2629" i="5"/>
  <c r="F14" i="7"/>
  <c r="F15" i="6"/>
  <c r="E4" i="7"/>
  <c r="D14" i="7"/>
  <c r="D17" i="7"/>
  <c r="E18" i="7"/>
  <c r="G21" i="7"/>
  <c r="G22" i="7"/>
  <c r="E24" i="7"/>
  <c r="F25" i="7"/>
  <c r="F26" i="6"/>
  <c r="G33" i="7"/>
  <c r="D36" i="7"/>
  <c r="F41" i="7"/>
  <c r="F42" i="6"/>
  <c r="E42" i="7"/>
  <c r="E43" i="7"/>
  <c r="E44" i="7"/>
  <c r="E45" i="7"/>
  <c r="D55" i="7"/>
  <c r="D57" i="7"/>
  <c r="F58" i="7"/>
  <c r="F59" i="6"/>
  <c r="E67" i="7"/>
  <c r="F84" i="7"/>
  <c r="F85" i="6"/>
  <c r="E85" i="7"/>
  <c r="D86" i="7"/>
  <c r="J89" i="7"/>
  <c r="U8" i="9" s="1"/>
  <c r="J2" i="7"/>
  <c r="K3" i="7"/>
  <c r="H4" i="7"/>
  <c r="K6" i="7"/>
  <c r="I7" i="7"/>
  <c r="J8" i="7"/>
  <c r="K10" i="7"/>
  <c r="U47" i="9" s="1" a="1"/>
  <c r="U47" i="9"/>
  <c r="F58" i="1" s="1"/>
  <c r="J11" i="7"/>
  <c r="J14" i="7"/>
  <c r="I15" i="7"/>
  <c r="J16" i="7"/>
  <c r="K19" i="7"/>
  <c r="J20" i="7"/>
  <c r="J21" i="7"/>
  <c r="I22" i="7"/>
  <c r="K23" i="7"/>
  <c r="J25" i="7"/>
  <c r="I26" i="7"/>
  <c r="I27" i="7"/>
  <c r="K28" i="7"/>
  <c r="J29" i="7"/>
  <c r="J30" i="7"/>
  <c r="K31" i="7"/>
  <c r="I33" i="7"/>
  <c r="I34" i="7"/>
  <c r="K35" i="7"/>
  <c r="K36" i="7"/>
  <c r="K37" i="7"/>
  <c r="J39" i="7"/>
  <c r="J41" i="7"/>
  <c r="J42" i="7"/>
  <c r="H44" i="7"/>
  <c r="I47" i="7"/>
  <c r="K48" i="7"/>
  <c r="H49" i="7"/>
  <c r="H50" i="7"/>
  <c r="H51" i="7"/>
  <c r="H53" i="7"/>
  <c r="I54" i="7"/>
  <c r="H55" i="7"/>
  <c r="K57" i="7"/>
  <c r="I58" i="7"/>
  <c r="J59" i="7"/>
  <c r="F60" i="6"/>
  <c r="J60" i="7"/>
  <c r="H61" i="7"/>
  <c r="H62" i="7"/>
  <c r="O89" i="7"/>
  <c r="V9" i="9" s="1"/>
  <c r="O63" i="7"/>
  <c r="O64" i="7"/>
  <c r="F70" i="6"/>
  <c r="F74" i="6"/>
  <c r="F78" i="6"/>
  <c r="F80" i="6"/>
  <c r="F83" i="6"/>
  <c r="I44" i="7"/>
  <c r="J47" i="7"/>
  <c r="H48" i="7"/>
  <c r="I49" i="7"/>
  <c r="I50" i="7"/>
  <c r="I51" i="7"/>
  <c r="I53" i="7"/>
  <c r="J54" i="7"/>
  <c r="I55" i="7"/>
  <c r="H57" i="7"/>
  <c r="J58" i="7"/>
  <c r="K59" i="7"/>
  <c r="K60" i="7"/>
  <c r="I61" i="7"/>
  <c r="I62" i="7"/>
  <c r="L89" i="7"/>
  <c r="V6" i="9" s="1"/>
  <c r="L63" i="7"/>
  <c r="L64" i="7"/>
  <c r="M65" i="7"/>
  <c r="M66" i="7"/>
  <c r="M68" i="7"/>
  <c r="O69" i="7"/>
  <c r="L70" i="7"/>
  <c r="N71" i="7"/>
  <c r="L72" i="7"/>
  <c r="O73" i="7"/>
  <c r="N74" i="7"/>
  <c r="N75" i="7"/>
  <c r="L76" i="7"/>
  <c r="O77" i="7"/>
  <c r="M78" i="7"/>
  <c r="O79" i="7"/>
  <c r="M80" i="7"/>
  <c r="N81" i="7"/>
  <c r="F82" i="6"/>
  <c r="O82" i="7"/>
  <c r="M83" i="7"/>
  <c r="M87" i="7"/>
  <c r="O88" i="7"/>
  <c r="AE7" i="9"/>
  <c r="AE11" i="9"/>
  <c r="AE15" i="9"/>
  <c r="AE19" i="9"/>
  <c r="AE23" i="9"/>
  <c r="AE27" i="9"/>
  <c r="AE31" i="9"/>
  <c r="AE35" i="9"/>
  <c r="AE39" i="9"/>
  <c r="AE43" i="9"/>
  <c r="AE47" i="9"/>
  <c r="AE55" i="9"/>
  <c r="AE59" i="9"/>
  <c r="AE63" i="9"/>
  <c r="AE8" i="9"/>
  <c r="AE24" i="9"/>
  <c r="AE40" i="9"/>
  <c r="F55" i="6"/>
  <c r="D85" i="7"/>
  <c r="G86" i="7"/>
  <c r="I89" i="7"/>
  <c r="U7" i="9"/>
  <c r="I2" i="7"/>
  <c r="J3" i="7"/>
  <c r="K4" i="7"/>
  <c r="H5" i="7"/>
  <c r="J6" i="7"/>
  <c r="H7" i="7"/>
  <c r="I8" i="7"/>
  <c r="J10" i="7"/>
  <c r="U46" i="9" s="1" a="1"/>
  <c r="U46" i="9" s="1"/>
  <c r="F57" i="1" s="1"/>
  <c r="I11" i="7"/>
  <c r="I14" i="7"/>
  <c r="H15" i="7"/>
  <c r="I16" i="7"/>
  <c r="I17" i="7"/>
  <c r="J19" i="7"/>
  <c r="I20" i="7"/>
  <c r="I21" i="7"/>
  <c r="H22" i="7"/>
  <c r="J23" i="7"/>
  <c r="K24" i="7"/>
  <c r="I25" i="7"/>
  <c r="H26" i="7"/>
  <c r="H27" i="7"/>
  <c r="J28" i="7"/>
  <c r="I29" i="7"/>
  <c r="I30" i="7"/>
  <c r="J31" i="7"/>
  <c r="J32" i="7"/>
  <c r="H33" i="7"/>
  <c r="H34" i="7"/>
  <c r="J35" i="7"/>
  <c r="J36" i="7"/>
  <c r="J37" i="7"/>
  <c r="K38" i="7"/>
  <c r="I39" i="7"/>
  <c r="I41" i="7"/>
  <c r="I42" i="7"/>
  <c r="K44" i="7"/>
  <c r="H47" i="7"/>
  <c r="J48" i="7"/>
  <c r="K49" i="7"/>
  <c r="K50" i="7"/>
  <c r="K51" i="7"/>
  <c r="K53" i="7"/>
  <c r="H54" i="7"/>
  <c r="K55" i="7"/>
  <c r="J57" i="7"/>
  <c r="H58" i="7"/>
  <c r="I59" i="7"/>
  <c r="I60" i="7"/>
  <c r="K61" i="7"/>
  <c r="K62" i="7"/>
  <c r="N89" i="7"/>
  <c r="V8" i="9" s="1"/>
  <c r="N63" i="7"/>
  <c r="N64" i="7"/>
  <c r="O65" i="7"/>
  <c r="O66" i="7"/>
  <c r="O68" i="7"/>
  <c r="M69" i="7"/>
  <c r="N70" i="7"/>
  <c r="L71" i="7"/>
  <c r="N72" i="7"/>
  <c r="F73" i="6"/>
  <c r="M73" i="7"/>
  <c r="L74" i="7"/>
  <c r="L75" i="7"/>
  <c r="N76" i="7"/>
  <c r="F77" i="6"/>
  <c r="M77" i="7"/>
  <c r="O78" i="7"/>
  <c r="M79" i="7"/>
  <c r="O80" i="7"/>
  <c r="L81" i="7"/>
  <c r="M82" i="7"/>
  <c r="O83" i="7"/>
  <c r="O87" i="7"/>
  <c r="M88" i="7"/>
  <c r="AE17" i="9"/>
  <c r="AE49" i="9"/>
  <c r="F64" i="6"/>
  <c r="F71" i="6"/>
  <c r="F75" i="6"/>
  <c r="AE84" i="9"/>
  <c r="L65" i="7"/>
  <c r="L66" i="7"/>
  <c r="L68" i="7"/>
  <c r="N69" i="7"/>
  <c r="O70" i="7"/>
  <c r="O72" i="7"/>
  <c r="N73" i="7"/>
  <c r="M74" i="7"/>
  <c r="M75" i="7"/>
  <c r="O76" i="7"/>
  <c r="N77" i="7"/>
  <c r="L78" i="7"/>
  <c r="N79" i="7"/>
  <c r="L80" i="7"/>
  <c r="M81" i="7"/>
  <c r="N82" i="7"/>
  <c r="L83" i="7"/>
  <c r="L87" i="7"/>
  <c r="N88" i="7"/>
  <c r="F89" i="6"/>
  <c r="AE6" i="9"/>
  <c r="T51" i="9" a="1"/>
  <c r="T51" i="9"/>
  <c r="D52" i="1"/>
  <c r="AB14" i="9"/>
  <c r="AE18" i="9"/>
  <c r="AE22" i="9"/>
  <c r="AE26" i="9"/>
  <c r="AE30" i="9"/>
  <c r="AE34" i="9"/>
  <c r="AE38" i="9"/>
  <c r="AE42" i="9"/>
  <c r="AE46" i="9"/>
  <c r="AE50" i="9"/>
  <c r="AE54" i="9"/>
  <c r="AE58" i="9"/>
  <c r="AE62" i="9"/>
  <c r="AE66" i="9"/>
  <c r="F65" i="6"/>
  <c r="AE70" i="9"/>
  <c r="F72" i="6"/>
  <c r="F76" i="6"/>
  <c r="AE87" i="9"/>
  <c r="AE74" i="9"/>
  <c r="AE78" i="9"/>
  <c r="F3" i="8"/>
  <c r="U22" i="9" s="1"/>
  <c r="E283" i="4"/>
  <c r="B3" i="8"/>
  <c r="U20" i="9" s="1"/>
  <c r="E1351" i="2"/>
  <c r="D4" i="8"/>
  <c r="T21" i="9"/>
  <c r="E1009" i="3"/>
  <c r="E4" i="8"/>
  <c r="T15" i="9"/>
  <c r="N9" i="1"/>
  <c r="V21" i="9"/>
  <c r="E5" i="8"/>
  <c r="AD14" i="9"/>
  <c r="W44" i="9" a="1"/>
  <c r="W44" i="9" s="1"/>
  <c r="J55" i="1" s="1"/>
  <c r="F6" i="8"/>
  <c r="E286" i="4"/>
  <c r="B6" i="8"/>
  <c r="H6" i="8"/>
  <c r="E1354" i="2"/>
  <c r="C6" i="8"/>
  <c r="E285" i="4"/>
  <c r="E1353" i="2"/>
  <c r="T16" i="9"/>
  <c r="Q9" i="1"/>
  <c r="T13" i="9"/>
  <c r="H9" i="1"/>
  <c r="F4" i="8"/>
  <c r="T22" i="9"/>
  <c r="E284" i="4"/>
  <c r="B4" i="8"/>
  <c r="E1352" i="2"/>
  <c r="AC14" i="9"/>
  <c r="AE14" i="9" s="1"/>
  <c r="W45" i="9" a="1"/>
  <c r="W45" i="9"/>
  <c r="J56" i="1" s="1"/>
  <c r="D3" i="8"/>
  <c r="E3" i="8" s="1"/>
  <c r="E1008" i="3"/>
  <c r="T20" i="9"/>
  <c r="H4" i="8"/>
  <c r="U21" i="9"/>
  <c r="E9" i="1"/>
  <c r="D8" i="13"/>
  <c r="A2" i="15"/>
  <c r="B2" i="15"/>
  <c r="C2" i="15"/>
  <c r="F2" i="15"/>
  <c r="A3" i="15"/>
  <c r="B3" i="15"/>
  <c r="C3" i="15"/>
  <c r="F3" i="15"/>
  <c r="A4" i="15"/>
  <c r="B4" i="15"/>
  <c r="C4" i="15"/>
  <c r="F4" i="15"/>
  <c r="A5" i="15"/>
  <c r="B5" i="15"/>
  <c r="C5" i="15"/>
  <c r="F5" i="15"/>
  <c r="A6" i="15"/>
  <c r="B6" i="15"/>
  <c r="C6" i="15"/>
  <c r="F6" i="15"/>
  <c r="A7" i="15"/>
  <c r="B7" i="15"/>
  <c r="C7" i="15"/>
  <c r="F7" i="15"/>
  <c r="A8" i="15"/>
  <c r="B8" i="15"/>
  <c r="C8" i="15"/>
  <c r="F8" i="15"/>
  <c r="A9" i="15"/>
  <c r="B9" i="15"/>
  <c r="C9" i="15"/>
  <c r="F9" i="15"/>
  <c r="A10" i="15"/>
  <c r="B10" i="15"/>
  <c r="C10" i="15"/>
  <c r="F10" i="15"/>
  <c r="A11" i="15"/>
  <c r="B11" i="15"/>
  <c r="C11" i="15"/>
  <c r="F11" i="15"/>
  <c r="A12" i="15"/>
  <c r="B12" i="15"/>
  <c r="C12" i="15"/>
  <c r="F12" i="15"/>
  <c r="A13" i="15"/>
  <c r="B13" i="15"/>
  <c r="C13" i="15"/>
  <c r="F13" i="15"/>
  <c r="A14" i="15"/>
  <c r="B14" i="15"/>
  <c r="C14" i="15"/>
  <c r="F14" i="15"/>
  <c r="A15" i="15"/>
  <c r="B15" i="15"/>
  <c r="C15" i="15"/>
  <c r="F15" i="15"/>
  <c r="A16" i="15"/>
  <c r="B16" i="15"/>
  <c r="C16" i="15"/>
  <c r="F16" i="15"/>
  <c r="A17" i="15"/>
  <c r="B17" i="15"/>
  <c r="C17" i="15"/>
  <c r="F17" i="15"/>
  <c r="A18" i="15"/>
  <c r="B18" i="15"/>
  <c r="C18" i="15"/>
  <c r="F18" i="15"/>
  <c r="A19" i="15"/>
  <c r="B19" i="15"/>
  <c r="C19" i="15"/>
  <c r="F19" i="15"/>
  <c r="A20" i="15"/>
  <c r="B20" i="15"/>
  <c r="C20" i="15"/>
  <c r="F20" i="15"/>
  <c r="A21" i="15"/>
  <c r="B21" i="15"/>
  <c r="C21" i="15"/>
  <c r="F21" i="15"/>
  <c r="A22" i="15"/>
  <c r="B22" i="15"/>
  <c r="C22" i="15"/>
  <c r="F22" i="15"/>
  <c r="A23" i="15"/>
  <c r="B23" i="15"/>
  <c r="C23" i="15"/>
  <c r="F23" i="15"/>
  <c r="A24" i="15"/>
  <c r="B24" i="15"/>
  <c r="C24" i="15"/>
  <c r="F24" i="15"/>
  <c r="A25" i="15"/>
  <c r="B25" i="15"/>
  <c r="C25" i="15"/>
  <c r="F25" i="15"/>
  <c r="A26" i="15"/>
  <c r="B26" i="15"/>
  <c r="C26" i="15"/>
  <c r="F26" i="15"/>
  <c r="A27" i="15"/>
  <c r="B27" i="15"/>
  <c r="C27" i="15"/>
  <c r="F27" i="15"/>
  <c r="A28" i="15"/>
  <c r="B28" i="15"/>
  <c r="C28" i="15"/>
  <c r="F28" i="15"/>
  <c r="A29" i="15"/>
  <c r="B29" i="15"/>
  <c r="C29" i="15"/>
  <c r="F29" i="15"/>
  <c r="A30" i="15"/>
  <c r="B30" i="15"/>
  <c r="C30" i="15"/>
  <c r="F30" i="15"/>
  <c r="A31" i="15"/>
  <c r="B31" i="15"/>
  <c r="C31" i="15"/>
  <c r="F31" i="15"/>
  <c r="A32" i="15"/>
  <c r="B32" i="15"/>
  <c r="C32" i="15"/>
  <c r="F32" i="15"/>
  <c r="A33" i="15"/>
  <c r="B33" i="15"/>
  <c r="C33" i="15"/>
  <c r="F33" i="15"/>
  <c r="A34" i="15"/>
  <c r="B34" i="15"/>
  <c r="C34" i="15"/>
  <c r="F34" i="15"/>
  <c r="A35" i="15"/>
  <c r="B35" i="15"/>
  <c r="C35" i="15"/>
  <c r="F35" i="15"/>
  <c r="A36" i="15"/>
  <c r="B36" i="15"/>
  <c r="C36" i="15"/>
  <c r="F36" i="15"/>
  <c r="A37" i="15"/>
  <c r="B37" i="15"/>
  <c r="C37" i="15"/>
  <c r="F37" i="15"/>
  <c r="A38" i="15"/>
  <c r="B38" i="15"/>
  <c r="C38" i="15"/>
  <c r="F38" i="15"/>
  <c r="A39" i="15"/>
  <c r="B39" i="15"/>
  <c r="C39" i="15"/>
  <c r="F39" i="15"/>
  <c r="A40" i="15"/>
  <c r="B40" i="15"/>
  <c r="C40" i="15"/>
  <c r="F40" i="15"/>
  <c r="A41" i="15"/>
  <c r="B41" i="15"/>
  <c r="C41" i="15"/>
  <c r="F41" i="15"/>
  <c r="A42" i="15"/>
  <c r="B42" i="15"/>
  <c r="C42" i="15"/>
  <c r="F42" i="15"/>
  <c r="A43" i="15"/>
  <c r="B43" i="15"/>
  <c r="C43" i="15"/>
  <c r="F43" i="15"/>
  <c r="A44" i="15"/>
  <c r="B44" i="15"/>
  <c r="C44" i="15"/>
  <c r="F44" i="15"/>
  <c r="A45" i="15"/>
  <c r="B45" i="15"/>
  <c r="C45" i="15"/>
  <c r="F45" i="15"/>
  <c r="A46" i="15"/>
  <c r="B46" i="15"/>
  <c r="C46" i="15"/>
  <c r="F46" i="15"/>
  <c r="A47" i="15"/>
  <c r="B47" i="15"/>
  <c r="C47" i="15"/>
  <c r="F47" i="15"/>
  <c r="A48" i="15"/>
  <c r="B48" i="15"/>
  <c r="C48" i="15"/>
  <c r="F48" i="15"/>
  <c r="A49" i="15"/>
  <c r="B49" i="15"/>
  <c r="C49" i="15"/>
  <c r="F49" i="15"/>
  <c r="A50" i="15"/>
  <c r="B50" i="15"/>
  <c r="C50" i="15"/>
  <c r="F50" i="15"/>
  <c r="A51" i="15"/>
  <c r="B51" i="15"/>
  <c r="C51" i="15"/>
  <c r="F51" i="15"/>
  <c r="A52" i="15"/>
  <c r="B52" i="15"/>
  <c r="C52" i="15"/>
  <c r="F52" i="15"/>
  <c r="A53" i="15"/>
  <c r="B53" i="15"/>
  <c r="C53" i="15"/>
  <c r="F53" i="15"/>
  <c r="A54" i="15"/>
  <c r="B54" i="15"/>
  <c r="C54" i="15"/>
  <c r="F54" i="15"/>
  <c r="A55" i="15"/>
  <c r="B55" i="15"/>
  <c r="C55" i="15"/>
  <c r="F55" i="15"/>
  <c r="A56" i="15"/>
  <c r="B56" i="15"/>
  <c r="C56" i="15"/>
  <c r="F56" i="15"/>
  <c r="A57" i="15"/>
  <c r="B57" i="15"/>
  <c r="C57" i="15"/>
  <c r="F57" i="15"/>
  <c r="A58" i="15"/>
  <c r="B58" i="15"/>
  <c r="C58" i="15"/>
  <c r="F58" i="15"/>
  <c r="A59" i="15"/>
  <c r="B59" i="15"/>
  <c r="C59" i="15"/>
  <c r="F59" i="15"/>
  <c r="A60" i="15"/>
  <c r="B60" i="15"/>
  <c r="C60" i="15"/>
  <c r="F60" i="15"/>
  <c r="A61" i="15"/>
  <c r="B61" i="15"/>
  <c r="C61" i="15"/>
  <c r="F61" i="15"/>
  <c r="A62" i="15"/>
  <c r="B62" i="15"/>
  <c r="C62" i="15"/>
  <c r="F62" i="15"/>
  <c r="A63" i="15"/>
  <c r="B63" i="15"/>
  <c r="C63" i="15"/>
  <c r="F63" i="15"/>
  <c r="A64" i="15"/>
  <c r="B64" i="15"/>
  <c r="C64" i="15"/>
  <c r="F64" i="15"/>
  <c r="A65" i="15"/>
  <c r="B65" i="15"/>
  <c r="C65" i="15"/>
  <c r="F65" i="15"/>
  <c r="A66" i="15"/>
  <c r="B66" i="15"/>
  <c r="C66" i="15"/>
  <c r="F66" i="15"/>
  <c r="A67" i="15"/>
  <c r="B67" i="15"/>
  <c r="C67" i="15"/>
  <c r="F67" i="15"/>
  <c r="A68" i="15"/>
  <c r="B68" i="15"/>
  <c r="C68" i="15"/>
  <c r="F68" i="15"/>
  <c r="A69" i="15"/>
  <c r="B69" i="15"/>
  <c r="C69" i="15"/>
  <c r="F69" i="15"/>
  <c r="A70" i="15"/>
  <c r="B70" i="15"/>
  <c r="C70" i="15"/>
  <c r="F70" i="15"/>
  <c r="A71" i="15"/>
  <c r="B71" i="15"/>
  <c r="C71" i="15"/>
  <c r="F71" i="15"/>
  <c r="A72" i="15"/>
  <c r="B72" i="15"/>
  <c r="C72" i="15"/>
  <c r="F72" i="15"/>
  <c r="A73" i="15"/>
  <c r="B73" i="15"/>
  <c r="C73" i="15"/>
  <c r="F73" i="15"/>
  <c r="A74" i="15"/>
  <c r="B74" i="15"/>
  <c r="C74" i="15"/>
  <c r="F74" i="15"/>
  <c r="A75" i="15"/>
  <c r="B75" i="15"/>
  <c r="C75" i="15"/>
  <c r="F75" i="15"/>
  <c r="A76" i="15"/>
  <c r="B76" i="15"/>
  <c r="C76" i="15"/>
  <c r="F76" i="15"/>
  <c r="A77" i="15"/>
  <c r="B77" i="15"/>
  <c r="C77" i="15"/>
  <c r="F77" i="15"/>
  <c r="A78" i="15"/>
  <c r="B78" i="15"/>
  <c r="C78" i="15"/>
  <c r="F78" i="15"/>
  <c r="A79" i="15"/>
  <c r="B79" i="15"/>
  <c r="C79" i="15"/>
  <c r="F79" i="15"/>
  <c r="A80" i="15"/>
  <c r="B80" i="15"/>
  <c r="C80" i="15"/>
  <c r="F80" i="15"/>
  <c r="A81" i="15"/>
  <c r="B81" i="15"/>
  <c r="C81" i="15"/>
  <c r="F81" i="15"/>
  <c r="A82" i="15"/>
  <c r="B82" i="15"/>
  <c r="C82" i="15"/>
  <c r="F82" i="15"/>
  <c r="A83" i="15"/>
  <c r="B83" i="15"/>
  <c r="C83" i="15"/>
  <c r="F83" i="15"/>
  <c r="A84" i="15"/>
  <c r="B84" i="15"/>
  <c r="C84" i="15"/>
  <c r="F84" i="15"/>
  <c r="A85" i="15"/>
  <c r="B85" i="15"/>
  <c r="C85" i="15"/>
  <c r="F85" i="15"/>
  <c r="A86" i="15"/>
  <c r="B86" i="15"/>
  <c r="C86" i="15"/>
  <c r="F86" i="15"/>
  <c r="A87" i="15"/>
  <c r="B87" i="15"/>
  <c r="C87" i="15"/>
  <c r="F87" i="15"/>
  <c r="A88" i="15"/>
  <c r="B88" i="15"/>
  <c r="C88" i="15"/>
  <c r="F88" i="15"/>
  <c r="A89" i="15"/>
  <c r="B89" i="15"/>
  <c r="C89" i="15"/>
  <c r="F89" i="15"/>
  <c r="A90" i="15"/>
  <c r="B90" i="15"/>
  <c r="C90" i="15"/>
  <c r="F90" i="15"/>
  <c r="A91" i="15"/>
  <c r="B91" i="15"/>
  <c r="C91" i="15"/>
  <c r="F91" i="15"/>
  <c r="A92" i="15"/>
  <c r="B92" i="15"/>
  <c r="C92" i="15"/>
  <c r="F92" i="15"/>
  <c r="A93" i="15"/>
  <c r="B93" i="15"/>
  <c r="C93" i="15"/>
  <c r="F93" i="15"/>
  <c r="A94" i="15"/>
  <c r="B94" i="15"/>
  <c r="C94" i="15"/>
  <c r="F94" i="15"/>
  <c r="A95" i="15"/>
  <c r="B95" i="15"/>
  <c r="C95" i="15"/>
  <c r="F95" i="15"/>
  <c r="A96" i="15"/>
  <c r="B96" i="15"/>
  <c r="C96" i="15"/>
  <c r="F96" i="15"/>
  <c r="A97" i="15"/>
  <c r="B97" i="15"/>
  <c r="C97" i="15"/>
  <c r="F97" i="15"/>
  <c r="A98" i="15"/>
  <c r="B98" i="15"/>
  <c r="C98" i="15"/>
  <c r="F98" i="15"/>
  <c r="A99" i="15"/>
  <c r="B99" i="15"/>
  <c r="C99" i="15"/>
  <c r="F99" i="15"/>
  <c r="A100" i="15"/>
  <c r="B100" i="15"/>
  <c r="C100" i="15"/>
  <c r="F100" i="15"/>
  <c r="A101" i="15"/>
  <c r="B101" i="15"/>
  <c r="C101" i="15"/>
  <c r="F101" i="15"/>
  <c r="A102" i="15"/>
  <c r="B102" i="15"/>
  <c r="C102" i="15"/>
  <c r="F102" i="15"/>
  <c r="A103" i="15"/>
  <c r="B103" i="15"/>
  <c r="C103" i="15"/>
  <c r="F103" i="15"/>
  <c r="A104" i="15"/>
  <c r="B104" i="15"/>
  <c r="C104" i="15"/>
  <c r="F104" i="15"/>
  <c r="A105" i="15"/>
  <c r="B105" i="15"/>
  <c r="C105" i="15"/>
  <c r="F105" i="15"/>
  <c r="A106" i="15"/>
  <c r="B106" i="15"/>
  <c r="C106" i="15"/>
  <c r="F106" i="15"/>
  <c r="A107" i="15"/>
  <c r="B107" i="15"/>
  <c r="C107" i="15"/>
  <c r="F107" i="15"/>
  <c r="A108" i="15"/>
  <c r="B108" i="15"/>
  <c r="C108" i="15"/>
  <c r="F108" i="15"/>
  <c r="A109" i="15"/>
  <c r="B109" i="15"/>
  <c r="C109" i="15"/>
  <c r="F109" i="15"/>
  <c r="A110" i="15"/>
  <c r="B110" i="15"/>
  <c r="C110" i="15"/>
  <c r="F110" i="15"/>
  <c r="A111" i="15"/>
  <c r="B111" i="15"/>
  <c r="C111" i="15"/>
  <c r="F111" i="15"/>
  <c r="A112" i="15"/>
  <c r="B112" i="15"/>
  <c r="C112" i="15"/>
  <c r="F112" i="15"/>
  <c r="A113" i="15"/>
  <c r="B113" i="15"/>
  <c r="C113" i="15"/>
  <c r="F113" i="15"/>
  <c r="A114" i="15"/>
  <c r="B114" i="15"/>
  <c r="C114" i="15"/>
  <c r="F114" i="15"/>
  <c r="A115" i="15"/>
  <c r="B115" i="15"/>
  <c r="C115" i="15"/>
  <c r="F115" i="15"/>
  <c r="A116" i="15"/>
  <c r="B116" i="15"/>
  <c r="C116" i="15"/>
  <c r="F116" i="15"/>
  <c r="A117" i="15"/>
  <c r="B117" i="15"/>
  <c r="C117" i="15"/>
  <c r="F117" i="15"/>
  <c r="A118" i="15"/>
  <c r="B118" i="15"/>
  <c r="C118" i="15"/>
  <c r="F118" i="15"/>
  <c r="A119" i="15"/>
  <c r="B119" i="15"/>
  <c r="C119" i="15"/>
  <c r="F119" i="15"/>
  <c r="A120" i="15"/>
  <c r="B120" i="15"/>
  <c r="C120" i="15"/>
  <c r="F120" i="15"/>
  <c r="A121" i="15"/>
  <c r="B121" i="15"/>
  <c r="C121" i="15"/>
  <c r="F121" i="15"/>
  <c r="A122" i="15"/>
  <c r="B122" i="15"/>
  <c r="C122" i="15"/>
  <c r="F122" i="15"/>
  <c r="A123" i="15"/>
  <c r="B123" i="15"/>
  <c r="C123" i="15"/>
  <c r="F123" i="15"/>
  <c r="A124" i="15"/>
  <c r="B124" i="15"/>
  <c r="C124" i="15"/>
  <c r="F124" i="15"/>
  <c r="A125" i="15"/>
  <c r="B125" i="15"/>
  <c r="C125" i="15"/>
  <c r="F125" i="15"/>
  <c r="A126" i="15"/>
  <c r="B126" i="15"/>
  <c r="C126" i="15"/>
  <c r="F126" i="15"/>
  <c r="A127" i="15"/>
  <c r="B127" i="15"/>
  <c r="C127" i="15"/>
  <c r="F127" i="15"/>
  <c r="A128" i="15"/>
  <c r="B128" i="15"/>
  <c r="C128" i="15"/>
  <c r="F128" i="15"/>
  <c r="A129" i="15"/>
  <c r="B129" i="15"/>
  <c r="C129" i="15"/>
  <c r="F129" i="15"/>
  <c r="A130" i="15"/>
  <c r="B130" i="15"/>
  <c r="C130" i="15"/>
  <c r="F130" i="15"/>
  <c r="A131" i="15"/>
  <c r="B131" i="15"/>
  <c r="C131" i="15"/>
  <c r="F131" i="15"/>
  <c r="A132" i="15"/>
  <c r="B132" i="15"/>
  <c r="C132" i="15"/>
  <c r="F132" i="15"/>
  <c r="A133" i="15"/>
  <c r="B133" i="15"/>
  <c r="C133" i="15"/>
  <c r="F133" i="15"/>
  <c r="A134" i="15"/>
  <c r="B134" i="15"/>
  <c r="C134" i="15"/>
  <c r="F134" i="15"/>
  <c r="A135" i="15"/>
  <c r="B135" i="15"/>
  <c r="C135" i="15"/>
  <c r="F135" i="15"/>
  <c r="A136" i="15"/>
  <c r="B136" i="15"/>
  <c r="C136" i="15"/>
  <c r="F136" i="15"/>
  <c r="A137" i="15"/>
  <c r="B137" i="15"/>
  <c r="C137" i="15"/>
  <c r="F137" i="15"/>
  <c r="A138" i="15"/>
  <c r="B138" i="15"/>
  <c r="C138" i="15"/>
  <c r="F138" i="15"/>
  <c r="A139" i="15"/>
  <c r="B139" i="15"/>
  <c r="C139" i="15"/>
  <c r="F139" i="15"/>
  <c r="A140" i="15"/>
  <c r="B140" i="15"/>
  <c r="C140" i="15"/>
  <c r="F140" i="15"/>
  <c r="A141" i="15"/>
  <c r="B141" i="15"/>
  <c r="C141" i="15"/>
  <c r="F141" i="15"/>
  <c r="A142" i="15"/>
  <c r="B142" i="15"/>
  <c r="C142" i="15"/>
  <c r="F142" i="15"/>
  <c r="A143" i="15"/>
  <c r="B143" i="15"/>
  <c r="C143" i="15"/>
  <c r="F143" i="15"/>
  <c r="A144" i="15"/>
  <c r="B144" i="15"/>
  <c r="C144" i="15"/>
  <c r="F144" i="15"/>
  <c r="A145" i="15"/>
  <c r="B145" i="15"/>
  <c r="C145" i="15"/>
  <c r="F145" i="15"/>
  <c r="A146" i="15"/>
  <c r="B146" i="15"/>
  <c r="C146" i="15"/>
  <c r="F146" i="15"/>
  <c r="A147" i="15"/>
  <c r="B147" i="15"/>
  <c r="C147" i="15"/>
  <c r="F147" i="15"/>
  <c r="A148" i="15"/>
  <c r="B148" i="15"/>
  <c r="C148" i="15"/>
  <c r="F148" i="15"/>
  <c r="A149" i="15"/>
  <c r="B149" i="15"/>
  <c r="C149" i="15"/>
  <c r="F149" i="15"/>
  <c r="A150" i="15"/>
  <c r="B150" i="15"/>
  <c r="C150" i="15"/>
  <c r="F150" i="15"/>
  <c r="A151" i="15"/>
  <c r="B151" i="15"/>
  <c r="C151" i="15"/>
  <c r="F151" i="15"/>
  <c r="A152" i="15"/>
  <c r="B152" i="15"/>
  <c r="C152" i="15"/>
  <c r="F152" i="15"/>
  <c r="A153" i="15"/>
  <c r="B153" i="15"/>
  <c r="C153" i="15"/>
  <c r="F153" i="15"/>
  <c r="A154" i="15"/>
  <c r="B154" i="15"/>
  <c r="C154" i="15"/>
  <c r="F154" i="15"/>
  <c r="A155" i="15"/>
  <c r="B155" i="15"/>
  <c r="C155" i="15"/>
  <c r="F155" i="15"/>
  <c r="A156" i="15"/>
  <c r="B156" i="15"/>
  <c r="C156" i="15"/>
  <c r="F156" i="15"/>
  <c r="A157" i="15"/>
  <c r="B157" i="15"/>
  <c r="C157" i="15"/>
  <c r="F157" i="15"/>
  <c r="A158" i="15"/>
  <c r="B158" i="15"/>
  <c r="C158" i="15"/>
  <c r="F158" i="15"/>
  <c r="A159" i="15"/>
  <c r="B159" i="15"/>
  <c r="C159" i="15"/>
  <c r="F159" i="15"/>
  <c r="A160" i="15"/>
  <c r="B160" i="15"/>
  <c r="C160" i="15"/>
  <c r="F160" i="15"/>
  <c r="A161" i="15"/>
  <c r="B161" i="15"/>
  <c r="C161" i="15"/>
  <c r="F161" i="15"/>
  <c r="A162" i="15"/>
  <c r="B162" i="15"/>
  <c r="C162" i="15"/>
  <c r="F162" i="15"/>
  <c r="A163" i="15"/>
  <c r="B163" i="15"/>
  <c r="C163" i="15"/>
  <c r="F163" i="15"/>
  <c r="A164" i="15"/>
  <c r="B164" i="15"/>
  <c r="C164" i="15"/>
  <c r="F164" i="15"/>
  <c r="A165" i="15"/>
  <c r="B165" i="15"/>
  <c r="C165" i="15"/>
  <c r="F165" i="15"/>
  <c r="A166" i="15"/>
  <c r="B166" i="15"/>
  <c r="C166" i="15"/>
  <c r="F166" i="15"/>
  <c r="A167" i="15"/>
  <c r="B167" i="15"/>
  <c r="C167" i="15"/>
  <c r="F167" i="15"/>
  <c r="A168" i="15"/>
  <c r="B168" i="15"/>
  <c r="C168" i="15"/>
  <c r="F168" i="15"/>
  <c r="A169" i="15"/>
  <c r="B169" i="15"/>
  <c r="C169" i="15"/>
  <c r="F169" i="15"/>
  <c r="A170" i="15"/>
  <c r="B170" i="15"/>
  <c r="C170" i="15"/>
  <c r="F170" i="15"/>
  <c r="A171" i="15"/>
  <c r="B171" i="15"/>
  <c r="C171" i="15"/>
  <c r="F171" i="15"/>
  <c r="A172" i="15"/>
  <c r="B172" i="15"/>
  <c r="C172" i="15"/>
  <c r="F172" i="15"/>
  <c r="A173" i="15"/>
  <c r="B173" i="15"/>
  <c r="C173" i="15"/>
  <c r="F173" i="15"/>
  <c r="A174" i="15"/>
  <c r="B174" i="15"/>
  <c r="C174" i="15"/>
  <c r="F174" i="15"/>
  <c r="A175" i="15"/>
  <c r="B175" i="15"/>
  <c r="C175" i="15"/>
  <c r="F175" i="15"/>
  <c r="A176" i="15"/>
  <c r="B176" i="15"/>
  <c r="C176" i="15"/>
  <c r="F176" i="15"/>
  <c r="A177" i="15"/>
  <c r="B177" i="15"/>
  <c r="C177" i="15"/>
  <c r="F177" i="15"/>
  <c r="A178" i="15"/>
  <c r="B178" i="15"/>
  <c r="C178" i="15"/>
  <c r="F178" i="15"/>
  <c r="A179" i="15"/>
  <c r="B179" i="15"/>
  <c r="C179" i="15"/>
  <c r="F179" i="15"/>
  <c r="A180" i="15"/>
  <c r="B180" i="15"/>
  <c r="C180" i="15"/>
  <c r="F180" i="15"/>
  <c r="A181" i="15"/>
  <c r="B181" i="15"/>
  <c r="C181" i="15"/>
  <c r="F181" i="15"/>
  <c r="A182" i="15"/>
  <c r="B182" i="15"/>
  <c r="C182" i="15"/>
  <c r="F182" i="15"/>
  <c r="A183" i="15"/>
  <c r="B183" i="15"/>
  <c r="C183" i="15"/>
  <c r="F183" i="15"/>
  <c r="A184" i="15"/>
  <c r="B184" i="15"/>
  <c r="C184" i="15"/>
  <c r="F184" i="15"/>
  <c r="A185" i="15"/>
  <c r="B185" i="15"/>
  <c r="C185" i="15"/>
  <c r="F185" i="15"/>
  <c r="A186" i="15"/>
  <c r="B186" i="15"/>
  <c r="C186" i="15"/>
  <c r="F186" i="15"/>
  <c r="A187" i="15"/>
  <c r="B187" i="15"/>
  <c r="C187" i="15"/>
  <c r="F187" i="15"/>
  <c r="A188" i="15"/>
  <c r="B188" i="15"/>
  <c r="C188" i="15"/>
  <c r="F188" i="15"/>
  <c r="A189" i="15"/>
  <c r="B189" i="15"/>
  <c r="C189" i="15"/>
  <c r="F189" i="15"/>
  <c r="A190" i="15"/>
  <c r="B190" i="15"/>
  <c r="C190" i="15"/>
  <c r="F190" i="15"/>
  <c r="A191" i="15"/>
  <c r="B191" i="15"/>
  <c r="C191" i="15"/>
  <c r="F191" i="15"/>
  <c r="A192" i="15"/>
  <c r="B192" i="15"/>
  <c r="C192" i="15"/>
  <c r="F192" i="15"/>
  <c r="A193" i="15"/>
  <c r="B193" i="15"/>
  <c r="C193" i="15"/>
  <c r="F193" i="15"/>
  <c r="A194" i="15"/>
  <c r="B194" i="15"/>
  <c r="C194" i="15"/>
  <c r="F194" i="15"/>
  <c r="A195" i="15"/>
  <c r="B195" i="15"/>
  <c r="C195" i="15"/>
  <c r="F195" i="15"/>
  <c r="A196" i="15"/>
  <c r="B196" i="15"/>
  <c r="C196" i="15"/>
  <c r="F196" i="15"/>
  <c r="A197" i="15"/>
  <c r="B197" i="15"/>
  <c r="C197" i="15"/>
  <c r="F197" i="15"/>
  <c r="A198" i="15"/>
  <c r="B198" i="15"/>
  <c r="C198" i="15"/>
  <c r="F198" i="15"/>
  <c r="A199" i="15"/>
  <c r="B199" i="15"/>
  <c r="C199" i="15"/>
  <c r="F199" i="15"/>
  <c r="A200" i="15"/>
  <c r="B200" i="15"/>
  <c r="C200" i="15"/>
  <c r="F200" i="15"/>
  <c r="A201" i="15"/>
  <c r="B201" i="15"/>
  <c r="C201" i="15"/>
  <c r="F201" i="15"/>
  <c r="A202" i="15"/>
  <c r="B202" i="15"/>
  <c r="C202" i="15"/>
  <c r="F202" i="15"/>
  <c r="A203" i="15"/>
  <c r="B203" i="15"/>
  <c r="C203" i="15"/>
  <c r="F203" i="15"/>
  <c r="A204" i="15"/>
  <c r="B204" i="15"/>
  <c r="C204" i="15"/>
  <c r="F204" i="15"/>
  <c r="A205" i="15"/>
  <c r="B205" i="15"/>
  <c r="C205" i="15"/>
  <c r="F205" i="15"/>
  <c r="A206" i="15"/>
  <c r="B206" i="15"/>
  <c r="C206" i="15"/>
  <c r="F206" i="15"/>
  <c r="A207" i="15"/>
  <c r="B207" i="15"/>
  <c r="C207" i="15"/>
  <c r="F207" i="15"/>
  <c r="A208" i="15"/>
  <c r="B208" i="15"/>
  <c r="C208" i="15"/>
  <c r="F208" i="15"/>
  <c r="A209" i="15"/>
  <c r="B209" i="15"/>
  <c r="C209" i="15"/>
  <c r="F209" i="15"/>
  <c r="A210" i="15"/>
  <c r="B210" i="15"/>
  <c r="C210" i="15"/>
  <c r="F210" i="15"/>
  <c r="A211" i="15"/>
  <c r="B211" i="15"/>
  <c r="C211" i="15"/>
  <c r="F211" i="15"/>
  <c r="A212" i="15"/>
  <c r="B212" i="15"/>
  <c r="C212" i="15"/>
  <c r="F212" i="15"/>
  <c r="A213" i="15"/>
  <c r="B213" i="15"/>
  <c r="C213" i="15"/>
  <c r="F213" i="15"/>
  <c r="A214" i="15"/>
  <c r="B214" i="15"/>
  <c r="C214" i="15"/>
  <c r="F214" i="15"/>
  <c r="A215" i="15"/>
  <c r="B215" i="15"/>
  <c r="C215" i="15"/>
  <c r="F215" i="15"/>
  <c r="A216" i="15"/>
  <c r="B216" i="15"/>
  <c r="C216" i="15"/>
  <c r="F216" i="15"/>
  <c r="A217" i="15"/>
  <c r="B217" i="15"/>
  <c r="C217" i="15"/>
  <c r="F217" i="15"/>
  <c r="A218" i="15"/>
  <c r="B218" i="15"/>
  <c r="C218" i="15"/>
  <c r="F218" i="15"/>
  <c r="A219" i="15"/>
  <c r="B219" i="15"/>
  <c r="C219" i="15"/>
  <c r="F219" i="15"/>
  <c r="A220" i="15"/>
  <c r="B220" i="15"/>
  <c r="C220" i="15"/>
  <c r="F220" i="15"/>
  <c r="A221" i="15"/>
  <c r="B221" i="15"/>
  <c r="C221" i="15"/>
  <c r="F221" i="15"/>
  <c r="A222" i="15"/>
  <c r="B222" i="15"/>
  <c r="C222" i="15"/>
  <c r="F222" i="15"/>
  <c r="A223" i="15"/>
  <c r="B223" i="15"/>
  <c r="C223" i="15"/>
  <c r="F223" i="15"/>
  <c r="A224" i="15"/>
  <c r="B224" i="15"/>
  <c r="C224" i="15"/>
  <c r="F224" i="15"/>
  <c r="A225" i="15"/>
  <c r="B225" i="15"/>
  <c r="C225" i="15"/>
  <c r="F225" i="15"/>
  <c r="A226" i="15"/>
  <c r="B226" i="15"/>
  <c r="C226" i="15"/>
  <c r="F226" i="15"/>
  <c r="A227" i="15"/>
  <c r="B227" i="15"/>
  <c r="C227" i="15"/>
  <c r="F227" i="15"/>
  <c r="A228" i="15"/>
  <c r="B228" i="15"/>
  <c r="C228" i="15"/>
  <c r="F228" i="15"/>
  <c r="A229" i="15"/>
  <c r="B229" i="15"/>
  <c r="C229" i="15"/>
  <c r="F229" i="15"/>
  <c r="A230" i="15"/>
  <c r="B230" i="15"/>
  <c r="C230" i="15"/>
  <c r="F230" i="15"/>
  <c r="A231" i="15"/>
  <c r="B231" i="15"/>
  <c r="C231" i="15"/>
  <c r="F231" i="15"/>
  <c r="A232" i="15"/>
  <c r="B232" i="15"/>
  <c r="C232" i="15"/>
  <c r="F232" i="15"/>
  <c r="A233" i="15"/>
  <c r="B233" i="15"/>
  <c r="C233" i="15"/>
  <c r="F233" i="15"/>
  <c r="A234" i="15"/>
  <c r="B234" i="15"/>
  <c r="C234" i="15"/>
  <c r="F234" i="15"/>
  <c r="A235" i="15"/>
  <c r="B235" i="15"/>
  <c r="C235" i="15"/>
  <c r="F235" i="15"/>
  <c r="A236" i="15"/>
  <c r="B236" i="15"/>
  <c r="C236" i="15"/>
  <c r="F236" i="15"/>
  <c r="A237" i="15"/>
  <c r="B237" i="15"/>
  <c r="C237" i="15"/>
  <c r="F237" i="15"/>
  <c r="A238" i="15"/>
  <c r="B238" i="15"/>
  <c r="C238" i="15"/>
  <c r="F238" i="15"/>
  <c r="A239" i="15"/>
  <c r="B239" i="15"/>
  <c r="C239" i="15"/>
  <c r="F239" i="15"/>
  <c r="A240" i="15"/>
  <c r="B240" i="15"/>
  <c r="C240" i="15"/>
  <c r="F240" i="15"/>
  <c r="A241" i="15"/>
  <c r="B241" i="15"/>
  <c r="C241" i="15"/>
  <c r="F241" i="15"/>
  <c r="A242" i="15"/>
  <c r="B242" i="15"/>
  <c r="C242" i="15"/>
  <c r="F242" i="15"/>
  <c r="A243" i="15"/>
  <c r="B243" i="15"/>
  <c r="C243" i="15"/>
  <c r="F243" i="15"/>
  <c r="A244" i="15"/>
  <c r="B244" i="15"/>
  <c r="C244" i="15"/>
  <c r="F244" i="15"/>
  <c r="A245" i="15"/>
  <c r="B245" i="15"/>
  <c r="C245" i="15"/>
  <c r="F245" i="15"/>
  <c r="A246" i="15"/>
  <c r="B246" i="15"/>
  <c r="C246" i="15"/>
  <c r="F246" i="15"/>
  <c r="A247" i="15"/>
  <c r="B247" i="15"/>
  <c r="C247" i="15"/>
  <c r="F247" i="15"/>
  <c r="A248" i="15"/>
  <c r="B248" i="15"/>
  <c r="C248" i="15"/>
  <c r="F248" i="15"/>
  <c r="A249" i="15"/>
  <c r="B249" i="15"/>
  <c r="C249" i="15"/>
  <c r="F249" i="15"/>
  <c r="A250" i="15"/>
  <c r="B250" i="15"/>
  <c r="C250" i="15"/>
  <c r="F250" i="15"/>
  <c r="A251" i="15"/>
  <c r="B251" i="15"/>
  <c r="C251" i="15"/>
  <c r="F251" i="15"/>
  <c r="A252" i="15"/>
  <c r="B252" i="15"/>
  <c r="C252" i="15"/>
  <c r="F252" i="15"/>
  <c r="A253" i="15"/>
  <c r="B253" i="15"/>
  <c r="C253" i="15"/>
  <c r="F253" i="15"/>
  <c r="A254" i="15"/>
  <c r="B254" i="15"/>
  <c r="C254" i="15"/>
  <c r="F254" i="15"/>
  <c r="A255" i="15"/>
  <c r="B255" i="15"/>
  <c r="C255" i="15"/>
  <c r="F255" i="15"/>
  <c r="A256" i="15"/>
  <c r="B256" i="15"/>
  <c r="C256" i="15"/>
  <c r="F256" i="15"/>
  <c r="A257" i="15"/>
  <c r="B257" i="15"/>
  <c r="C257" i="15"/>
  <c r="F257" i="15"/>
  <c r="A258" i="15"/>
  <c r="B258" i="15"/>
  <c r="C258" i="15"/>
  <c r="F258" i="15"/>
  <c r="A259" i="15"/>
  <c r="B259" i="15"/>
  <c r="C259" i="15"/>
  <c r="F259" i="15"/>
  <c r="A260" i="15"/>
  <c r="B260" i="15"/>
  <c r="C260" i="15"/>
  <c r="F260" i="15"/>
  <c r="A261" i="15"/>
  <c r="B261" i="15"/>
  <c r="C261" i="15"/>
  <c r="F261" i="15"/>
  <c r="A262" i="15"/>
  <c r="B262" i="15"/>
  <c r="C262" i="15"/>
  <c r="F262" i="15"/>
  <c r="A263" i="15"/>
  <c r="B263" i="15"/>
  <c r="C263" i="15"/>
  <c r="F263" i="15"/>
  <c r="A264" i="15"/>
  <c r="B264" i="15"/>
  <c r="C264" i="15"/>
  <c r="F264" i="15"/>
  <c r="A265" i="15"/>
  <c r="B265" i="15"/>
  <c r="C265" i="15"/>
  <c r="F265" i="15"/>
  <c r="A266" i="15"/>
  <c r="B266" i="15"/>
  <c r="C266" i="15"/>
  <c r="F266" i="15"/>
  <c r="A267" i="15"/>
  <c r="B267" i="15"/>
  <c r="C267" i="15"/>
  <c r="F267" i="15"/>
  <c r="A268" i="15"/>
  <c r="B268" i="15"/>
  <c r="C268" i="15"/>
  <c r="F268" i="15"/>
  <c r="A269" i="15"/>
  <c r="B269" i="15"/>
  <c r="C269" i="15"/>
  <c r="F269" i="15"/>
  <c r="A270" i="15"/>
  <c r="B270" i="15"/>
  <c r="C270" i="15"/>
  <c r="F270" i="15"/>
  <c r="A271" i="15"/>
  <c r="B271" i="15"/>
  <c r="C271" i="15"/>
  <c r="F271" i="15"/>
  <c r="A272" i="15"/>
  <c r="B272" i="15"/>
  <c r="C272" i="15"/>
  <c r="F272" i="15"/>
  <c r="A273" i="15"/>
  <c r="B273" i="15"/>
  <c r="C273" i="15"/>
  <c r="F273" i="15"/>
  <c r="A274" i="15"/>
  <c r="B274" i="15"/>
  <c r="C274" i="15"/>
  <c r="F274" i="15"/>
  <c r="A275" i="15"/>
  <c r="B275" i="15"/>
  <c r="C275" i="15"/>
  <c r="F275" i="15"/>
  <c r="A276" i="15"/>
  <c r="B276" i="15"/>
  <c r="C276" i="15"/>
  <c r="F276" i="15"/>
  <c r="A277" i="15"/>
  <c r="B277" i="15"/>
  <c r="C277" i="15"/>
  <c r="F277" i="15"/>
  <c r="A278" i="15"/>
  <c r="B278" i="15"/>
  <c r="C278" i="15"/>
  <c r="F278" i="15"/>
  <c r="A279" i="15"/>
  <c r="B279" i="15"/>
  <c r="C279" i="15"/>
  <c r="F279" i="15"/>
  <c r="A280" i="15"/>
  <c r="B280" i="15"/>
  <c r="C280" i="15"/>
  <c r="F280" i="15"/>
  <c r="A281" i="15"/>
  <c r="B281" i="15"/>
  <c r="C281" i="15"/>
  <c r="F281" i="15"/>
  <c r="A282" i="15"/>
  <c r="B282" i="15"/>
  <c r="C282" i="15"/>
  <c r="F282" i="15"/>
  <c r="A283" i="15"/>
  <c r="B283" i="15"/>
  <c r="C283" i="15"/>
  <c r="F283" i="15"/>
  <c r="A284" i="15"/>
  <c r="B284" i="15"/>
  <c r="C284" i="15"/>
  <c r="F284" i="15"/>
  <c r="A285" i="15"/>
  <c r="B285" i="15"/>
  <c r="C285" i="15"/>
  <c r="F285" i="15"/>
  <c r="A286" i="15"/>
  <c r="B286" i="15"/>
  <c r="C286" i="15"/>
  <c r="F286" i="15"/>
  <c r="A287" i="15"/>
  <c r="B287" i="15"/>
  <c r="C287" i="15"/>
  <c r="F287" i="15"/>
  <c r="A288" i="15"/>
  <c r="B288" i="15"/>
  <c r="C288" i="15"/>
  <c r="F288" i="15"/>
  <c r="A289" i="15"/>
  <c r="B289" i="15"/>
  <c r="C289" i="15"/>
  <c r="F289" i="15"/>
  <c r="A290" i="15"/>
  <c r="B290" i="15"/>
  <c r="C290" i="15"/>
  <c r="F290" i="15"/>
  <c r="A291" i="15"/>
  <c r="B291" i="15"/>
  <c r="C291" i="15"/>
  <c r="F291" i="15"/>
  <c r="A292" i="15"/>
  <c r="B292" i="15"/>
  <c r="C292" i="15"/>
  <c r="F292" i="15"/>
  <c r="A293" i="15"/>
  <c r="B293" i="15"/>
  <c r="C293" i="15"/>
  <c r="F293" i="15"/>
  <c r="A294" i="15"/>
  <c r="B294" i="15"/>
  <c r="C294" i="15"/>
  <c r="F294" i="15"/>
  <c r="A295" i="15"/>
  <c r="B295" i="15"/>
  <c r="C295" i="15"/>
  <c r="F295" i="15"/>
  <c r="A296" i="15"/>
  <c r="B296" i="15"/>
  <c r="C296" i="15"/>
  <c r="F296" i="15"/>
  <c r="A297" i="15"/>
  <c r="B297" i="15"/>
  <c r="C297" i="15"/>
  <c r="F297" i="15"/>
  <c r="A298" i="15"/>
  <c r="B298" i="15"/>
  <c r="C298" i="15"/>
  <c r="F298" i="15"/>
  <c r="A299" i="15"/>
  <c r="B299" i="15"/>
  <c r="C299" i="15"/>
  <c r="F299" i="15"/>
  <c r="A300" i="15"/>
  <c r="B300" i="15"/>
  <c r="C300" i="15"/>
  <c r="F300" i="15"/>
  <c r="A301" i="15"/>
  <c r="B301" i="15"/>
  <c r="C301" i="15"/>
  <c r="F301" i="15"/>
  <c r="A302" i="15"/>
  <c r="B302" i="15"/>
  <c r="C302" i="15"/>
  <c r="F302" i="15"/>
  <c r="A303" i="15"/>
  <c r="B303" i="15"/>
  <c r="C303" i="15"/>
  <c r="F303" i="15"/>
  <c r="A304" i="15"/>
  <c r="B304" i="15"/>
  <c r="C304" i="15"/>
  <c r="F304" i="15"/>
  <c r="A305" i="15"/>
  <c r="B305" i="15"/>
  <c r="C305" i="15"/>
  <c r="F305" i="15"/>
  <c r="A306" i="15"/>
  <c r="B306" i="15"/>
  <c r="C306" i="15"/>
  <c r="F306" i="15"/>
  <c r="A307" i="15"/>
  <c r="B307" i="15"/>
  <c r="C307" i="15"/>
  <c r="F307" i="15"/>
  <c r="A308" i="15"/>
  <c r="B308" i="15"/>
  <c r="C308" i="15"/>
  <c r="F308" i="15"/>
  <c r="A309" i="15"/>
  <c r="B309" i="15"/>
  <c r="C309" i="15"/>
  <c r="F309" i="15"/>
  <c r="A310" i="15"/>
  <c r="B310" i="15"/>
  <c r="C310" i="15"/>
  <c r="F310" i="15"/>
  <c r="A311" i="15"/>
  <c r="B311" i="15"/>
  <c r="C311" i="15"/>
  <c r="F311" i="15"/>
  <c r="A312" i="15"/>
  <c r="B312" i="15"/>
  <c r="C312" i="15"/>
  <c r="F312" i="15"/>
  <c r="A313" i="15"/>
  <c r="B313" i="15"/>
  <c r="C313" i="15"/>
  <c r="F313" i="15"/>
  <c r="A314" i="15"/>
  <c r="B314" i="15"/>
  <c r="C314" i="15"/>
  <c r="F314" i="15"/>
  <c r="A315" i="15"/>
  <c r="B315" i="15"/>
  <c r="C315" i="15"/>
  <c r="F315" i="15"/>
  <c r="A316" i="15"/>
  <c r="B316" i="15"/>
  <c r="C316" i="15"/>
  <c r="F316" i="15"/>
  <c r="A317" i="15"/>
  <c r="B317" i="15"/>
  <c r="C317" i="15"/>
  <c r="F317" i="15"/>
  <c r="A318" i="15"/>
  <c r="B318" i="15"/>
  <c r="C318" i="15"/>
  <c r="F318" i="15"/>
  <c r="A319" i="15"/>
  <c r="B319" i="15"/>
  <c r="C319" i="15"/>
  <c r="F319" i="15"/>
  <c r="A320" i="15"/>
  <c r="B320" i="15"/>
  <c r="C320" i="15"/>
  <c r="F320" i="15"/>
  <c r="A321" i="15"/>
  <c r="B321" i="15"/>
  <c r="C321" i="15"/>
  <c r="F321" i="15"/>
  <c r="A322" i="15"/>
  <c r="B322" i="15"/>
  <c r="C322" i="15"/>
  <c r="F322" i="15"/>
  <c r="A323" i="15"/>
  <c r="B323" i="15"/>
  <c r="C323" i="15"/>
  <c r="F323" i="15"/>
  <c r="A324" i="15"/>
  <c r="B324" i="15"/>
  <c r="C324" i="15"/>
  <c r="F324" i="15"/>
  <c r="A325" i="15"/>
  <c r="B325" i="15"/>
  <c r="C325" i="15"/>
  <c r="F325" i="15"/>
  <c r="A326" i="15"/>
  <c r="B326" i="15"/>
  <c r="C326" i="15"/>
  <c r="F326" i="15"/>
  <c r="A327" i="15"/>
  <c r="B327" i="15"/>
  <c r="C327" i="15"/>
  <c r="F327" i="15"/>
  <c r="A328" i="15"/>
  <c r="B328" i="15"/>
  <c r="C328" i="15"/>
  <c r="F328" i="15"/>
  <c r="A329" i="15"/>
  <c r="B329" i="15"/>
  <c r="C329" i="15"/>
  <c r="F329" i="15"/>
  <c r="A330" i="15"/>
  <c r="B330" i="15"/>
  <c r="C330" i="15"/>
  <c r="F330" i="15"/>
  <c r="A331" i="15"/>
  <c r="B331" i="15"/>
  <c r="C331" i="15"/>
  <c r="F331" i="15"/>
  <c r="A332" i="15"/>
  <c r="B332" i="15"/>
  <c r="C332" i="15"/>
  <c r="F332" i="15"/>
  <c r="A333" i="15"/>
  <c r="B333" i="15"/>
  <c r="C333" i="15"/>
  <c r="F333" i="15"/>
  <c r="A334" i="15"/>
  <c r="B334" i="15"/>
  <c r="C334" i="15"/>
  <c r="F334" i="15"/>
  <c r="A335" i="15"/>
  <c r="B335" i="15"/>
  <c r="C335" i="15"/>
  <c r="F335" i="15"/>
  <c r="A336" i="15"/>
  <c r="B336" i="15"/>
  <c r="C336" i="15"/>
  <c r="F336" i="15"/>
  <c r="A337" i="15"/>
  <c r="B337" i="15"/>
  <c r="C337" i="15"/>
  <c r="F337" i="15"/>
  <c r="A338" i="15"/>
  <c r="B338" i="15"/>
  <c r="C338" i="15"/>
  <c r="F338" i="15"/>
  <c r="A339" i="15"/>
  <c r="B339" i="15"/>
  <c r="C339" i="15"/>
  <c r="F339" i="15"/>
  <c r="A340" i="15"/>
  <c r="B340" i="15"/>
  <c r="C340" i="15"/>
  <c r="F340" i="15"/>
  <c r="A341" i="15"/>
  <c r="B341" i="15"/>
  <c r="C341" i="15"/>
  <c r="F341" i="15"/>
  <c r="A342" i="15"/>
  <c r="B342" i="15"/>
  <c r="C342" i="15"/>
  <c r="F342" i="15"/>
  <c r="A343" i="15"/>
  <c r="B343" i="15"/>
  <c r="C343" i="15"/>
  <c r="F343" i="15"/>
  <c r="A344" i="15"/>
  <c r="B344" i="15"/>
  <c r="C344" i="15"/>
  <c r="F344" i="15"/>
  <c r="A345" i="15"/>
  <c r="B345" i="15"/>
  <c r="C345" i="15"/>
  <c r="F345" i="15"/>
  <c r="A346" i="15"/>
  <c r="B346" i="15"/>
  <c r="C346" i="15"/>
  <c r="F346" i="15"/>
  <c r="A347" i="15"/>
  <c r="B347" i="15"/>
  <c r="C347" i="15"/>
  <c r="F347" i="15"/>
  <c r="A348" i="15"/>
  <c r="B348" i="15"/>
  <c r="C348" i="15"/>
  <c r="F348" i="15"/>
  <c r="A349" i="15"/>
  <c r="B349" i="15"/>
  <c r="C349" i="15"/>
  <c r="F349" i="15"/>
  <c r="A350" i="15"/>
  <c r="B350" i="15"/>
  <c r="C350" i="15"/>
  <c r="F350" i="15"/>
  <c r="A351" i="15"/>
  <c r="B351" i="15"/>
  <c r="C351" i="15"/>
  <c r="F351" i="15"/>
  <c r="A352" i="15"/>
  <c r="B352" i="15"/>
  <c r="C352" i="15"/>
  <c r="F352" i="15"/>
  <c r="A353" i="15"/>
  <c r="B353" i="15"/>
  <c r="C353" i="15"/>
  <c r="F353" i="15"/>
  <c r="A354" i="15"/>
  <c r="B354" i="15"/>
  <c r="C354" i="15"/>
  <c r="F354" i="15"/>
  <c r="A355" i="15"/>
  <c r="B355" i="15"/>
  <c r="C355" i="15"/>
  <c r="F355" i="15"/>
  <c r="A356" i="15"/>
  <c r="B356" i="15"/>
  <c r="C356" i="15"/>
  <c r="F356" i="15"/>
  <c r="A357" i="15"/>
  <c r="B357" i="15"/>
  <c r="C357" i="15"/>
  <c r="F357" i="15"/>
  <c r="A358" i="15"/>
  <c r="B358" i="15"/>
  <c r="C358" i="15"/>
  <c r="F358" i="15"/>
  <c r="A359" i="15"/>
  <c r="B359" i="15"/>
  <c r="C359" i="15"/>
  <c r="F359" i="15"/>
  <c r="A360" i="15"/>
  <c r="B360" i="15"/>
  <c r="C360" i="15"/>
  <c r="F360" i="15"/>
  <c r="A361" i="15"/>
  <c r="B361" i="15"/>
  <c r="C361" i="15"/>
  <c r="F361" i="15"/>
  <c r="A362" i="15"/>
  <c r="B362" i="15"/>
  <c r="C362" i="15"/>
  <c r="F362" i="15"/>
  <c r="A363" i="15"/>
  <c r="B363" i="15"/>
  <c r="C363" i="15"/>
  <c r="F363" i="15"/>
  <c r="A364" i="15"/>
  <c r="B364" i="15"/>
  <c r="C364" i="15"/>
  <c r="F364" i="15"/>
  <c r="A365" i="15"/>
  <c r="B365" i="15"/>
  <c r="C365" i="15"/>
  <c r="F365" i="15"/>
  <c r="A366" i="15"/>
  <c r="B366" i="15"/>
  <c r="C366" i="15"/>
  <c r="F366" i="15"/>
  <c r="A367" i="15"/>
  <c r="B367" i="15"/>
  <c r="C367" i="15"/>
  <c r="F367" i="15"/>
  <c r="A368" i="15"/>
  <c r="B368" i="15"/>
  <c r="C368" i="15"/>
  <c r="F368" i="15"/>
  <c r="A369" i="15"/>
  <c r="B369" i="15"/>
  <c r="C369" i="15"/>
  <c r="F369" i="15"/>
  <c r="A370" i="15"/>
  <c r="B370" i="15"/>
  <c r="C370" i="15"/>
  <c r="F370" i="15"/>
  <c r="A371" i="15"/>
  <c r="B371" i="15"/>
  <c r="C371" i="15"/>
  <c r="F371" i="15"/>
  <c r="A372" i="15"/>
  <c r="B372" i="15"/>
  <c r="C372" i="15"/>
  <c r="F372" i="15"/>
  <c r="A373" i="15"/>
  <c r="B373" i="15"/>
  <c r="C373" i="15"/>
  <c r="F373" i="15"/>
  <c r="A374" i="15"/>
  <c r="B374" i="15"/>
  <c r="C374" i="15"/>
  <c r="F374" i="15"/>
  <c r="A375" i="15"/>
  <c r="B375" i="15"/>
  <c r="C375" i="15"/>
  <c r="F375" i="15"/>
  <c r="A376" i="15"/>
  <c r="B376" i="15"/>
  <c r="C376" i="15"/>
  <c r="F376" i="15"/>
  <c r="A377" i="15"/>
  <c r="B377" i="15"/>
  <c r="C377" i="15"/>
  <c r="F377" i="15"/>
  <c r="A378" i="15"/>
  <c r="B378" i="15"/>
  <c r="C378" i="15"/>
  <c r="F378" i="15"/>
  <c r="A379" i="15"/>
  <c r="B379" i="15"/>
  <c r="C379" i="15"/>
  <c r="F379" i="15"/>
  <c r="A380" i="15"/>
  <c r="B380" i="15"/>
  <c r="C380" i="15"/>
  <c r="F380" i="15"/>
  <c r="A381" i="15"/>
  <c r="B381" i="15"/>
  <c r="C381" i="15"/>
  <c r="F381" i="15"/>
  <c r="A382" i="15"/>
  <c r="B382" i="15"/>
  <c r="C382" i="15"/>
  <c r="F382" i="15"/>
  <c r="A383" i="15"/>
  <c r="B383" i="15"/>
  <c r="C383" i="15"/>
  <c r="F383" i="15"/>
  <c r="A384" i="15"/>
  <c r="B384" i="15"/>
  <c r="C384" i="15"/>
  <c r="F384" i="15"/>
  <c r="A385" i="15"/>
  <c r="B385" i="15"/>
  <c r="C385" i="15"/>
  <c r="F385" i="15"/>
  <c r="A386" i="15"/>
  <c r="B386" i="15"/>
  <c r="C386" i="15"/>
  <c r="F386" i="15"/>
  <c r="A387" i="15"/>
  <c r="B387" i="15"/>
  <c r="C387" i="15"/>
  <c r="F387" i="15"/>
  <c r="A388" i="15"/>
  <c r="B388" i="15"/>
  <c r="C388" i="15"/>
  <c r="F388" i="15"/>
  <c r="A389" i="15"/>
  <c r="B389" i="15"/>
  <c r="C389" i="15"/>
  <c r="F389" i="15"/>
  <c r="A390" i="15"/>
  <c r="B390" i="15"/>
  <c r="C390" i="15"/>
  <c r="F390" i="15"/>
  <c r="A391" i="15"/>
  <c r="B391" i="15"/>
  <c r="C391" i="15"/>
  <c r="F391" i="15"/>
  <c r="A392" i="15"/>
  <c r="B392" i="15"/>
  <c r="C392" i="15"/>
  <c r="F392" i="15"/>
  <c r="A393" i="15"/>
  <c r="B393" i="15"/>
  <c r="C393" i="15"/>
  <c r="F393" i="15"/>
  <c r="A394" i="15"/>
  <c r="B394" i="15"/>
  <c r="C394" i="15"/>
  <c r="F394" i="15"/>
  <c r="A395" i="15"/>
  <c r="B395" i="15"/>
  <c r="C395" i="15"/>
  <c r="F395" i="15"/>
  <c r="A396" i="15"/>
  <c r="B396" i="15"/>
  <c r="C396" i="15"/>
  <c r="F396" i="15"/>
  <c r="A397" i="15"/>
  <c r="B397" i="15"/>
  <c r="C397" i="15"/>
  <c r="F397" i="15"/>
  <c r="A398" i="15"/>
  <c r="B398" i="15"/>
  <c r="C398" i="15"/>
  <c r="F398" i="15"/>
  <c r="A399" i="15"/>
  <c r="B399" i="15"/>
  <c r="C399" i="15"/>
  <c r="F399" i="15"/>
  <c r="A400" i="15"/>
  <c r="B400" i="15"/>
  <c r="C400" i="15"/>
  <c r="F400" i="15"/>
  <c r="A401" i="15"/>
  <c r="B401" i="15"/>
  <c r="C401" i="15"/>
  <c r="F401" i="15"/>
  <c r="A402" i="15"/>
  <c r="B402" i="15"/>
  <c r="C402" i="15"/>
  <c r="F402" i="15"/>
  <c r="A403" i="15"/>
  <c r="B403" i="15"/>
  <c r="C403" i="15"/>
  <c r="F403" i="15"/>
  <c r="A404" i="15"/>
  <c r="B404" i="15"/>
  <c r="C404" i="15"/>
  <c r="F404" i="15"/>
  <c r="A405" i="15"/>
  <c r="B405" i="15"/>
  <c r="C405" i="15"/>
  <c r="F405" i="15"/>
  <c r="A406" i="15"/>
  <c r="B406" i="15"/>
  <c r="C406" i="15"/>
  <c r="F406" i="15"/>
  <c r="A407" i="15"/>
  <c r="B407" i="15"/>
  <c r="C407" i="15"/>
  <c r="F407" i="15"/>
  <c r="A408" i="15"/>
  <c r="B408" i="15"/>
  <c r="C408" i="15"/>
  <c r="F408" i="15"/>
  <c r="A409" i="15"/>
  <c r="B409" i="15"/>
  <c r="C409" i="15"/>
  <c r="F409" i="15"/>
  <c r="A410" i="15"/>
  <c r="B410" i="15"/>
  <c r="C410" i="15"/>
  <c r="F410" i="15"/>
  <c r="A411" i="15"/>
  <c r="B411" i="15"/>
  <c r="C411" i="15"/>
  <c r="F411" i="15"/>
  <c r="A412" i="15"/>
  <c r="B412" i="15"/>
  <c r="C412" i="15"/>
  <c r="F412" i="15"/>
  <c r="A413" i="15"/>
  <c r="B413" i="15"/>
  <c r="C413" i="15"/>
  <c r="F413" i="15"/>
  <c r="A414" i="15"/>
  <c r="B414" i="15"/>
  <c r="C414" i="15"/>
  <c r="F414" i="15"/>
  <c r="A415" i="15"/>
  <c r="B415" i="15"/>
  <c r="C415" i="15"/>
  <c r="F415" i="15"/>
  <c r="A416" i="15"/>
  <c r="B416" i="15"/>
  <c r="C416" i="15"/>
  <c r="F416" i="15"/>
  <c r="A417" i="15"/>
  <c r="B417" i="15"/>
  <c r="C417" i="15"/>
  <c r="F417" i="15"/>
  <c r="A418" i="15"/>
  <c r="B418" i="15"/>
  <c r="C418" i="15"/>
  <c r="F418" i="15"/>
  <c r="A419" i="15"/>
  <c r="B419" i="15"/>
  <c r="C419" i="15"/>
  <c r="F419" i="15"/>
  <c r="A420" i="15"/>
  <c r="B420" i="15"/>
  <c r="C420" i="15"/>
  <c r="F420" i="15"/>
  <c r="A421" i="15"/>
  <c r="B421" i="15"/>
  <c r="C421" i="15"/>
  <c r="F421" i="15"/>
  <c r="A422" i="15"/>
  <c r="B422" i="15"/>
  <c r="C422" i="15"/>
  <c r="F422" i="15"/>
  <c r="A423" i="15"/>
  <c r="B423" i="15"/>
  <c r="C423" i="15"/>
  <c r="F423" i="15"/>
  <c r="A424" i="15"/>
  <c r="B424" i="15"/>
  <c r="C424" i="15"/>
  <c r="F424" i="15"/>
  <c r="A425" i="15"/>
  <c r="B425" i="15"/>
  <c r="C425" i="15"/>
  <c r="F425" i="15"/>
  <c r="A426" i="15"/>
  <c r="B426" i="15"/>
  <c r="C426" i="15"/>
  <c r="F426" i="15"/>
  <c r="A427" i="15"/>
  <c r="B427" i="15"/>
  <c r="C427" i="15"/>
  <c r="F427" i="15"/>
  <c r="A428" i="15"/>
  <c r="B428" i="15"/>
  <c r="C428" i="15"/>
  <c r="F428" i="15"/>
  <c r="A429" i="15"/>
  <c r="B429" i="15"/>
  <c r="C429" i="15"/>
  <c r="F429" i="15"/>
  <c r="A430" i="15"/>
  <c r="B430" i="15"/>
  <c r="C430" i="15"/>
  <c r="F430" i="15"/>
  <c r="A431" i="15"/>
  <c r="B431" i="15"/>
  <c r="C431" i="15"/>
  <c r="F431" i="15"/>
  <c r="A432" i="15"/>
  <c r="B432" i="15"/>
  <c r="C432" i="15"/>
  <c r="F432" i="15"/>
  <c r="A433" i="15"/>
  <c r="B433" i="15"/>
  <c r="C433" i="15"/>
  <c r="F433" i="15"/>
  <c r="A434" i="15"/>
  <c r="B434" i="15"/>
  <c r="C434" i="15"/>
  <c r="F434" i="15"/>
  <c r="A435" i="15"/>
  <c r="B435" i="15"/>
  <c r="C435" i="15"/>
  <c r="F435" i="15"/>
  <c r="A436" i="15"/>
  <c r="B436" i="15"/>
  <c r="C436" i="15"/>
  <c r="F436" i="15"/>
  <c r="A437" i="15"/>
  <c r="B437" i="15"/>
  <c r="C437" i="15"/>
  <c r="F437" i="15"/>
  <c r="A438" i="15"/>
  <c r="B438" i="15"/>
  <c r="C438" i="15"/>
  <c r="F438" i="15"/>
  <c r="A439" i="15"/>
  <c r="B439" i="15"/>
  <c r="C439" i="15"/>
  <c r="F439" i="15"/>
  <c r="A440" i="15"/>
  <c r="B440" i="15"/>
  <c r="C440" i="15"/>
  <c r="F440" i="15"/>
  <c r="A441" i="15"/>
  <c r="B441" i="15"/>
  <c r="C441" i="15"/>
  <c r="F441" i="15"/>
  <c r="A442" i="15"/>
  <c r="B442" i="15"/>
  <c r="C442" i="15"/>
  <c r="F442" i="15"/>
  <c r="A443" i="15"/>
  <c r="B443" i="15"/>
  <c r="C443" i="15"/>
  <c r="F443" i="15"/>
  <c r="A444" i="15"/>
  <c r="B444" i="15"/>
  <c r="C444" i="15"/>
  <c r="F444" i="15"/>
  <c r="A445" i="15"/>
  <c r="B445" i="15"/>
  <c r="C445" i="15"/>
  <c r="F445" i="15"/>
  <c r="A446" i="15"/>
  <c r="B446" i="15"/>
  <c r="C446" i="15"/>
  <c r="F446" i="15"/>
  <c r="A447" i="15"/>
  <c r="B447" i="15"/>
  <c r="C447" i="15"/>
  <c r="F447" i="15"/>
  <c r="A448" i="15"/>
  <c r="B448" i="15"/>
  <c r="C448" i="15"/>
  <c r="F448" i="15"/>
  <c r="A449" i="15"/>
  <c r="B449" i="15"/>
  <c r="C449" i="15"/>
  <c r="F449" i="15"/>
  <c r="A450" i="15"/>
  <c r="B450" i="15"/>
  <c r="C450" i="15"/>
  <c r="F450" i="15"/>
  <c r="A451" i="15"/>
  <c r="B451" i="15"/>
  <c r="C451" i="15"/>
  <c r="F451" i="15"/>
  <c r="A452" i="15"/>
  <c r="B452" i="15"/>
  <c r="C452" i="15"/>
  <c r="F452" i="15"/>
  <c r="A453" i="15"/>
  <c r="B453" i="15"/>
  <c r="C453" i="15"/>
  <c r="F453" i="15"/>
  <c r="A454" i="15"/>
  <c r="B454" i="15"/>
  <c r="C454" i="15"/>
  <c r="F454" i="15"/>
  <c r="A455" i="15"/>
  <c r="B455" i="15"/>
  <c r="C455" i="15"/>
  <c r="F455" i="15"/>
  <c r="A456" i="15"/>
  <c r="B456" i="15"/>
  <c r="C456" i="15"/>
  <c r="F456" i="15"/>
  <c r="A457" i="15"/>
  <c r="B457" i="15"/>
  <c r="C457" i="15"/>
  <c r="F457" i="15"/>
  <c r="A458" i="15"/>
  <c r="B458" i="15"/>
  <c r="C458" i="15"/>
  <c r="F458" i="15"/>
  <c r="A459" i="15"/>
  <c r="B459" i="15"/>
  <c r="C459" i="15"/>
  <c r="F459" i="15"/>
  <c r="A460" i="15"/>
  <c r="B460" i="15"/>
  <c r="C460" i="15"/>
  <c r="F460" i="15"/>
  <c r="A461" i="15"/>
  <c r="B461" i="15"/>
  <c r="C461" i="15"/>
  <c r="F461" i="15"/>
  <c r="A462" i="15"/>
  <c r="B462" i="15"/>
  <c r="C462" i="15"/>
  <c r="F462" i="15"/>
  <c r="A463" i="15"/>
  <c r="B463" i="15"/>
  <c r="C463" i="15"/>
  <c r="F463" i="15"/>
  <c r="A464" i="15"/>
  <c r="B464" i="15"/>
  <c r="C464" i="15"/>
  <c r="F464" i="15"/>
  <c r="A465" i="15"/>
  <c r="B465" i="15"/>
  <c r="C465" i="15"/>
  <c r="F465" i="15"/>
  <c r="A466" i="15"/>
  <c r="B466" i="15"/>
  <c r="C466" i="15"/>
  <c r="F466" i="15"/>
  <c r="A467" i="15"/>
  <c r="B467" i="15"/>
  <c r="C467" i="15"/>
  <c r="F467" i="15"/>
  <c r="A468" i="15"/>
  <c r="B468" i="15"/>
  <c r="C468" i="15"/>
  <c r="F468" i="15"/>
  <c r="A469" i="15"/>
  <c r="B469" i="15"/>
  <c r="C469" i="15"/>
  <c r="F469" i="15"/>
  <c r="A470" i="15"/>
  <c r="B470" i="15"/>
  <c r="C470" i="15"/>
  <c r="F470" i="15"/>
  <c r="A471" i="15"/>
  <c r="B471" i="15"/>
  <c r="C471" i="15"/>
  <c r="F471" i="15"/>
  <c r="A472" i="15"/>
  <c r="B472" i="15"/>
  <c r="C472" i="15"/>
  <c r="F472" i="15"/>
  <c r="A473" i="15"/>
  <c r="B473" i="15"/>
  <c r="C473" i="15"/>
  <c r="F473" i="15"/>
  <c r="A474" i="15"/>
  <c r="B474" i="15"/>
  <c r="C474" i="15"/>
  <c r="F474" i="15"/>
  <c r="A475" i="15"/>
  <c r="B475" i="15"/>
  <c r="C475" i="15"/>
  <c r="F475" i="15"/>
  <c r="A476" i="15"/>
  <c r="B476" i="15"/>
  <c r="C476" i="15"/>
  <c r="F476" i="15"/>
  <c r="A477" i="15"/>
  <c r="B477" i="15"/>
  <c r="C477" i="15"/>
  <c r="F477" i="15"/>
  <c r="A478" i="15"/>
  <c r="B478" i="15"/>
  <c r="C478" i="15"/>
  <c r="F478" i="15"/>
  <c r="A479" i="15"/>
  <c r="B479" i="15"/>
  <c r="C479" i="15"/>
  <c r="F479" i="15"/>
  <c r="A480" i="15"/>
  <c r="B480" i="15"/>
  <c r="C480" i="15"/>
  <c r="F480" i="15"/>
  <c r="A481" i="15"/>
  <c r="B481" i="15"/>
  <c r="C481" i="15"/>
  <c r="F481" i="15"/>
  <c r="A482" i="15"/>
  <c r="B482" i="15"/>
  <c r="C482" i="15"/>
  <c r="F482" i="15"/>
  <c r="A483" i="15"/>
  <c r="B483" i="15"/>
  <c r="C483" i="15"/>
  <c r="F483" i="15"/>
  <c r="A484" i="15"/>
  <c r="B484" i="15"/>
  <c r="C484" i="15"/>
  <c r="F484" i="15"/>
  <c r="A485" i="15"/>
  <c r="B485" i="15"/>
  <c r="C485" i="15"/>
  <c r="F485" i="15"/>
  <c r="A486" i="15"/>
  <c r="B486" i="15"/>
  <c r="C486" i="15"/>
  <c r="F486" i="15"/>
  <c r="A487" i="15"/>
  <c r="B487" i="15"/>
  <c r="C487" i="15"/>
  <c r="F487" i="15"/>
  <c r="A488" i="15"/>
  <c r="B488" i="15"/>
  <c r="C488" i="15"/>
  <c r="F488" i="15"/>
  <c r="A489" i="15"/>
  <c r="B489" i="15"/>
  <c r="C489" i="15"/>
  <c r="F489" i="15"/>
  <c r="A490" i="15"/>
  <c r="B490" i="15"/>
  <c r="C490" i="15"/>
  <c r="F490" i="15"/>
  <c r="A491" i="15"/>
  <c r="B491" i="15"/>
  <c r="C491" i="15"/>
  <c r="F491" i="15"/>
  <c r="A492" i="15"/>
  <c r="B492" i="15"/>
  <c r="C492" i="15"/>
  <c r="F492" i="15"/>
  <c r="A493" i="15"/>
  <c r="B493" i="15"/>
  <c r="C493" i="15"/>
  <c r="F493" i="15"/>
  <c r="A494" i="15"/>
  <c r="B494" i="15"/>
  <c r="C494" i="15"/>
  <c r="F494" i="15"/>
  <c r="A495" i="15"/>
  <c r="B495" i="15"/>
  <c r="C495" i="15"/>
  <c r="F495" i="15"/>
  <c r="A496" i="15"/>
  <c r="B496" i="15"/>
  <c r="C496" i="15"/>
  <c r="F496" i="15"/>
  <c r="A497" i="15"/>
  <c r="B497" i="15"/>
  <c r="C497" i="15"/>
  <c r="F497" i="15"/>
  <c r="A498" i="15"/>
  <c r="B498" i="15"/>
  <c r="C498" i="15"/>
  <c r="F498" i="15"/>
  <c r="A499" i="15"/>
  <c r="B499" i="15"/>
  <c r="C499" i="15"/>
  <c r="F499" i="15"/>
  <c r="A500" i="15"/>
  <c r="B500" i="15"/>
  <c r="C500" i="15"/>
  <c r="F500" i="15"/>
  <c r="A501" i="15"/>
  <c r="B501" i="15"/>
  <c r="C501" i="15"/>
  <c r="F501" i="15"/>
  <c r="A502" i="15"/>
  <c r="B502" i="15"/>
  <c r="C502" i="15"/>
  <c r="F502" i="15"/>
  <c r="A503" i="15"/>
  <c r="B503" i="15"/>
  <c r="C503" i="15"/>
  <c r="F503" i="15"/>
  <c r="A504" i="15"/>
  <c r="B504" i="15"/>
  <c r="C504" i="15"/>
  <c r="F504" i="15"/>
  <c r="A505" i="15"/>
  <c r="B505" i="15"/>
  <c r="C505" i="15"/>
  <c r="F505" i="15"/>
  <c r="A506" i="15"/>
  <c r="B506" i="15"/>
  <c r="C506" i="15"/>
  <c r="F506" i="15"/>
  <c r="A507" i="15"/>
  <c r="B507" i="15"/>
  <c r="C507" i="15"/>
  <c r="F507" i="15"/>
  <c r="A508" i="15"/>
  <c r="B508" i="15"/>
  <c r="C508" i="15"/>
  <c r="F508" i="15"/>
  <c r="A509" i="15"/>
  <c r="B509" i="15"/>
  <c r="C509" i="15"/>
  <c r="F509" i="15"/>
  <c r="A510" i="15"/>
  <c r="B510" i="15"/>
  <c r="C510" i="15"/>
  <c r="F510" i="15"/>
  <c r="A511" i="15"/>
  <c r="B511" i="15"/>
  <c r="C511" i="15"/>
  <c r="F511" i="15"/>
  <c r="A512" i="15"/>
  <c r="B512" i="15"/>
  <c r="C512" i="15"/>
  <c r="F512" i="15"/>
  <c r="A513" i="15"/>
  <c r="B513" i="15"/>
  <c r="C513" i="15"/>
  <c r="F513" i="15"/>
  <c r="A514" i="15"/>
  <c r="B514" i="15"/>
  <c r="C514" i="15"/>
  <c r="F514" i="15"/>
  <c r="A515" i="15"/>
  <c r="B515" i="15"/>
  <c r="C515" i="15"/>
  <c r="F515" i="15"/>
  <c r="A516" i="15"/>
  <c r="B516" i="15"/>
  <c r="C516" i="15"/>
  <c r="F516" i="15"/>
  <c r="A517" i="15"/>
  <c r="B517" i="15"/>
  <c r="C517" i="15"/>
  <c r="F517" i="15"/>
  <c r="A518" i="15"/>
  <c r="B518" i="15"/>
  <c r="C518" i="15"/>
  <c r="F518" i="15"/>
  <c r="A519" i="15"/>
  <c r="B519" i="15"/>
  <c r="C519" i="15"/>
  <c r="F519" i="15"/>
  <c r="A520" i="15"/>
  <c r="B520" i="15"/>
  <c r="C520" i="15"/>
  <c r="F520" i="15"/>
  <c r="A521" i="15"/>
  <c r="B521" i="15"/>
  <c r="C521" i="15"/>
  <c r="F521" i="15"/>
  <c r="A522" i="15"/>
  <c r="B522" i="15"/>
  <c r="C522" i="15"/>
  <c r="F522" i="15"/>
  <c r="A523" i="15"/>
  <c r="B523" i="15"/>
  <c r="C523" i="15"/>
  <c r="F523" i="15"/>
  <c r="A524" i="15"/>
  <c r="B524" i="15"/>
  <c r="C524" i="15"/>
  <c r="F524" i="15"/>
  <c r="A525" i="15"/>
  <c r="B525" i="15"/>
  <c r="C525" i="15"/>
  <c r="F525" i="15"/>
  <c r="A526" i="15"/>
  <c r="B526" i="15"/>
  <c r="C526" i="15"/>
  <c r="F526" i="15"/>
  <c r="A527" i="15"/>
  <c r="B527" i="15"/>
  <c r="C527" i="15"/>
  <c r="F527" i="15"/>
  <c r="A528" i="15"/>
  <c r="B528" i="15"/>
  <c r="C528" i="15"/>
  <c r="F528" i="15"/>
  <c r="A529" i="15"/>
  <c r="B529" i="15"/>
  <c r="C529" i="15"/>
  <c r="F529" i="15"/>
  <c r="A530" i="15"/>
  <c r="B530" i="15"/>
  <c r="C530" i="15"/>
  <c r="F530" i="15"/>
  <c r="A531" i="15"/>
  <c r="B531" i="15"/>
  <c r="C531" i="15"/>
  <c r="F531" i="15"/>
  <c r="A532" i="15"/>
  <c r="B532" i="15"/>
  <c r="C532" i="15"/>
  <c r="F532" i="15"/>
  <c r="A533" i="15"/>
  <c r="B533" i="15"/>
  <c r="C533" i="15"/>
  <c r="F533" i="15"/>
  <c r="A534" i="15"/>
  <c r="B534" i="15"/>
  <c r="C534" i="15"/>
  <c r="F534" i="15"/>
  <c r="A535" i="15"/>
  <c r="B535" i="15"/>
  <c r="C535" i="15"/>
  <c r="F535" i="15"/>
  <c r="A536" i="15"/>
  <c r="B536" i="15"/>
  <c r="C536" i="15"/>
  <c r="F536" i="15"/>
  <c r="A537" i="15"/>
  <c r="B537" i="15"/>
  <c r="C537" i="15"/>
  <c r="F537" i="15"/>
  <c r="A538" i="15"/>
  <c r="B538" i="15"/>
  <c r="C538" i="15"/>
  <c r="F538" i="15"/>
  <c r="A539" i="15"/>
  <c r="B539" i="15"/>
  <c r="C539" i="15"/>
  <c r="F539" i="15"/>
  <c r="A540" i="15"/>
  <c r="B540" i="15"/>
  <c r="C540" i="15"/>
  <c r="F540" i="15"/>
  <c r="A541" i="15"/>
  <c r="B541" i="15"/>
  <c r="C541" i="15"/>
  <c r="F541" i="15"/>
  <c r="A542" i="15"/>
  <c r="B542" i="15"/>
  <c r="C542" i="15"/>
  <c r="F542" i="15"/>
  <c r="A543" i="15"/>
  <c r="B543" i="15"/>
  <c r="C543" i="15"/>
  <c r="F543" i="15"/>
  <c r="A544" i="15"/>
  <c r="B544" i="15"/>
  <c r="C544" i="15"/>
  <c r="F544" i="15"/>
  <c r="A545" i="15"/>
  <c r="B545" i="15"/>
  <c r="C545" i="15"/>
  <c r="F545" i="15"/>
  <c r="A546" i="15"/>
  <c r="B546" i="15"/>
  <c r="C546" i="15"/>
  <c r="F546" i="15"/>
  <c r="A547" i="15"/>
  <c r="B547" i="15"/>
  <c r="C547" i="15"/>
  <c r="F547" i="15"/>
  <c r="A548" i="15"/>
  <c r="B548" i="15"/>
  <c r="C548" i="15"/>
  <c r="F548" i="15"/>
  <c r="A549" i="15"/>
  <c r="B549" i="15"/>
  <c r="C549" i="15"/>
  <c r="F549" i="15"/>
  <c r="A550" i="15"/>
  <c r="B550" i="15"/>
  <c r="C550" i="15"/>
  <c r="F550" i="15"/>
  <c r="A551" i="15"/>
  <c r="B551" i="15"/>
  <c r="C551" i="15"/>
  <c r="F551" i="15"/>
  <c r="A552" i="15"/>
  <c r="B552" i="15"/>
  <c r="C552" i="15"/>
  <c r="F552" i="15"/>
  <c r="A553" i="15"/>
  <c r="B553" i="15"/>
  <c r="C553" i="15"/>
  <c r="F553" i="15"/>
  <c r="A554" i="15"/>
  <c r="B554" i="15"/>
  <c r="C554" i="15"/>
  <c r="F554" i="15"/>
  <c r="A555" i="15"/>
  <c r="B555" i="15"/>
  <c r="C555" i="15"/>
  <c r="F555" i="15"/>
  <c r="A556" i="15"/>
  <c r="B556" i="15"/>
  <c r="C556" i="15"/>
  <c r="F556" i="15"/>
  <c r="A557" i="15"/>
  <c r="B557" i="15"/>
  <c r="C557" i="15"/>
  <c r="F557" i="15"/>
  <c r="A558" i="15"/>
  <c r="B558" i="15"/>
  <c r="C558" i="15"/>
  <c r="F558" i="15"/>
  <c r="A559" i="15"/>
  <c r="B559" i="15"/>
  <c r="C559" i="15"/>
  <c r="F559" i="15"/>
  <c r="A560" i="15"/>
  <c r="B560" i="15"/>
  <c r="C560" i="15"/>
  <c r="F560" i="15"/>
  <c r="A561" i="15"/>
  <c r="B561" i="15"/>
  <c r="C561" i="15"/>
  <c r="F561" i="15"/>
  <c r="A562" i="15"/>
  <c r="B562" i="15"/>
  <c r="C562" i="15"/>
  <c r="F562" i="15"/>
  <c r="A563" i="15"/>
  <c r="B563" i="15"/>
  <c r="C563" i="15"/>
  <c r="F563" i="15"/>
  <c r="A564" i="15"/>
  <c r="B564" i="15"/>
  <c r="C564" i="15"/>
  <c r="F564" i="15"/>
  <c r="A565" i="15"/>
  <c r="B565" i="15"/>
  <c r="C565" i="15"/>
  <c r="F565" i="15"/>
  <c r="A566" i="15"/>
  <c r="B566" i="15"/>
  <c r="C566" i="15"/>
  <c r="F566" i="15"/>
  <c r="A567" i="15"/>
  <c r="B567" i="15"/>
  <c r="C567" i="15"/>
  <c r="F567" i="15"/>
  <c r="A568" i="15"/>
  <c r="B568" i="15"/>
  <c r="C568" i="15"/>
  <c r="F568" i="15"/>
  <c r="A569" i="15"/>
  <c r="B569" i="15"/>
  <c r="C569" i="15"/>
  <c r="F569" i="15"/>
  <c r="A570" i="15"/>
  <c r="B570" i="15"/>
  <c r="C570" i="15"/>
  <c r="F570" i="15"/>
  <c r="A571" i="15"/>
  <c r="B571" i="15"/>
  <c r="C571" i="15"/>
  <c r="F571" i="15"/>
  <c r="A572" i="15"/>
  <c r="B572" i="15"/>
  <c r="C572" i="15"/>
  <c r="F572" i="15"/>
  <c r="A573" i="15"/>
  <c r="B573" i="15"/>
  <c r="C573" i="15"/>
  <c r="F573" i="15"/>
  <c r="A574" i="15"/>
  <c r="B574" i="15"/>
  <c r="C574" i="15"/>
  <c r="F574" i="15"/>
  <c r="A575" i="15"/>
  <c r="B575" i="15"/>
  <c r="C575" i="15"/>
  <c r="F575" i="15"/>
  <c r="A576" i="15"/>
  <c r="B576" i="15"/>
  <c r="C576" i="15"/>
  <c r="F576" i="15"/>
  <c r="A577" i="15"/>
  <c r="B577" i="15"/>
  <c r="C577" i="15"/>
  <c r="F577" i="15"/>
  <c r="A578" i="15"/>
  <c r="B578" i="15"/>
  <c r="C578" i="15"/>
  <c r="F578" i="15"/>
  <c r="A579" i="15"/>
  <c r="B579" i="15"/>
  <c r="C579" i="15"/>
  <c r="F579" i="15"/>
  <c r="A580" i="15"/>
  <c r="B580" i="15"/>
  <c r="C580" i="15"/>
  <c r="F580" i="15"/>
  <c r="A581" i="15"/>
  <c r="B581" i="15"/>
  <c r="C581" i="15"/>
  <c r="F581" i="15"/>
  <c r="A582" i="15"/>
  <c r="B582" i="15"/>
  <c r="C582" i="15"/>
  <c r="F582" i="15"/>
  <c r="A583" i="15"/>
  <c r="B583" i="15"/>
  <c r="C583" i="15"/>
  <c r="F583" i="15"/>
  <c r="A584" i="15"/>
  <c r="B584" i="15"/>
  <c r="C584" i="15"/>
  <c r="F584" i="15"/>
  <c r="A585" i="15"/>
  <c r="B585" i="15"/>
  <c r="C585" i="15"/>
  <c r="F585" i="15"/>
  <c r="A586" i="15"/>
  <c r="B586" i="15"/>
  <c r="C586" i="15"/>
  <c r="F586" i="15"/>
  <c r="A587" i="15"/>
  <c r="B587" i="15"/>
  <c r="C587" i="15"/>
  <c r="F587" i="15"/>
  <c r="A588" i="15"/>
  <c r="B588" i="15"/>
  <c r="C588" i="15"/>
  <c r="F588" i="15"/>
  <c r="A589" i="15"/>
  <c r="B589" i="15"/>
  <c r="C589" i="15"/>
  <c r="F589" i="15"/>
  <c r="A590" i="15"/>
  <c r="B590" i="15"/>
  <c r="C590" i="15"/>
  <c r="F590" i="15"/>
  <c r="A591" i="15"/>
  <c r="B591" i="15"/>
  <c r="C591" i="15"/>
  <c r="F591" i="15"/>
  <c r="A592" i="15"/>
  <c r="B592" i="15"/>
  <c r="C592" i="15"/>
  <c r="F592" i="15"/>
  <c r="A593" i="15"/>
  <c r="B593" i="15"/>
  <c r="C593" i="15"/>
  <c r="F593" i="15"/>
  <c r="A594" i="15"/>
  <c r="B594" i="15"/>
  <c r="C594" i="15"/>
  <c r="F594" i="15"/>
  <c r="A595" i="15"/>
  <c r="B595" i="15"/>
  <c r="C595" i="15"/>
  <c r="F595" i="15"/>
  <c r="A596" i="15"/>
  <c r="B596" i="15"/>
  <c r="C596" i="15"/>
  <c r="F596" i="15"/>
  <c r="A597" i="15"/>
  <c r="B597" i="15"/>
  <c r="C597" i="15"/>
  <c r="F597" i="15"/>
  <c r="A598" i="15"/>
  <c r="B598" i="15"/>
  <c r="C598" i="15"/>
  <c r="F598" i="15"/>
  <c r="A599" i="15"/>
  <c r="B599" i="15"/>
  <c r="C599" i="15"/>
  <c r="F599" i="15"/>
  <c r="A600" i="15"/>
  <c r="B600" i="15"/>
  <c r="C600" i="15"/>
  <c r="F600" i="15"/>
  <c r="A601" i="15"/>
  <c r="B601" i="15"/>
  <c r="C601" i="15"/>
  <c r="F601" i="15"/>
  <c r="A602" i="15"/>
  <c r="B602" i="15"/>
  <c r="C602" i="15"/>
  <c r="F602" i="15"/>
  <c r="A603" i="15"/>
  <c r="B603" i="15"/>
  <c r="C603" i="15"/>
  <c r="F603" i="15"/>
  <c r="A604" i="15"/>
  <c r="B604" i="15"/>
  <c r="C604" i="15"/>
  <c r="F604" i="15"/>
  <c r="A605" i="15"/>
  <c r="B605" i="15"/>
  <c r="C605" i="15"/>
  <c r="F605" i="15"/>
  <c r="A606" i="15"/>
  <c r="B606" i="15"/>
  <c r="C606" i="15"/>
  <c r="F606" i="15"/>
  <c r="A607" i="15"/>
  <c r="B607" i="15"/>
  <c r="C607" i="15"/>
  <c r="F607" i="15"/>
  <c r="A608" i="15"/>
  <c r="B608" i="15"/>
  <c r="C608" i="15"/>
  <c r="F608" i="15"/>
  <c r="A609" i="15"/>
  <c r="B609" i="15"/>
  <c r="C609" i="15"/>
  <c r="F609" i="15"/>
  <c r="A610" i="15"/>
  <c r="B610" i="15"/>
  <c r="C610" i="15"/>
  <c r="F610" i="15"/>
  <c r="A611" i="15"/>
  <c r="B611" i="15"/>
  <c r="C611" i="15"/>
  <c r="F611" i="15"/>
  <c r="A612" i="15"/>
  <c r="B612" i="15"/>
  <c r="C612" i="15"/>
  <c r="F612" i="15"/>
  <c r="A613" i="15"/>
  <c r="B613" i="15"/>
  <c r="C613" i="15"/>
  <c r="F613" i="15"/>
  <c r="A614" i="15"/>
  <c r="B614" i="15"/>
  <c r="C614" i="15"/>
  <c r="F614" i="15"/>
  <c r="A615" i="15"/>
  <c r="B615" i="15"/>
  <c r="C615" i="15"/>
  <c r="F615" i="15"/>
  <c r="A616" i="15"/>
  <c r="B616" i="15"/>
  <c r="C616" i="15"/>
  <c r="F616" i="15"/>
  <c r="A617" i="15"/>
  <c r="B617" i="15"/>
  <c r="C617" i="15"/>
  <c r="F617" i="15"/>
  <c r="A618" i="15"/>
  <c r="B618" i="15"/>
  <c r="C618" i="15"/>
  <c r="F618" i="15"/>
  <c r="A619" i="15"/>
  <c r="B619" i="15"/>
  <c r="C619" i="15"/>
  <c r="F619" i="15"/>
  <c r="A620" i="15"/>
  <c r="B620" i="15"/>
  <c r="C620" i="15"/>
  <c r="F620" i="15"/>
  <c r="A621" i="15"/>
  <c r="B621" i="15"/>
  <c r="C621" i="15"/>
  <c r="F621" i="15"/>
  <c r="A622" i="15"/>
  <c r="B622" i="15"/>
  <c r="C622" i="15"/>
  <c r="F622" i="15"/>
  <c r="A623" i="15"/>
  <c r="B623" i="15"/>
  <c r="C623" i="15"/>
  <c r="F623" i="15"/>
  <c r="A624" i="15"/>
  <c r="B624" i="15"/>
  <c r="C624" i="15"/>
  <c r="F624" i="15"/>
  <c r="A625" i="15"/>
  <c r="B625" i="15"/>
  <c r="C625" i="15"/>
  <c r="F625" i="15"/>
  <c r="A626" i="15"/>
  <c r="B626" i="15"/>
  <c r="C626" i="15"/>
  <c r="F626" i="15"/>
  <c r="A627" i="15"/>
  <c r="B627" i="15"/>
  <c r="C627" i="15"/>
  <c r="F627" i="15"/>
  <c r="A628" i="15"/>
  <c r="B628" i="15"/>
  <c r="C628" i="15"/>
  <c r="F628" i="15"/>
  <c r="A629" i="15"/>
  <c r="B629" i="15"/>
  <c r="C629" i="15"/>
  <c r="F629" i="15"/>
  <c r="A630" i="15"/>
  <c r="B630" i="15"/>
  <c r="C630" i="15"/>
  <c r="F630" i="15"/>
  <c r="A631" i="15"/>
  <c r="B631" i="15"/>
  <c r="C631" i="15"/>
  <c r="F631" i="15"/>
  <c r="A632" i="15"/>
  <c r="B632" i="15"/>
  <c r="C632" i="15"/>
  <c r="F632" i="15"/>
  <c r="A633" i="15"/>
  <c r="B633" i="15"/>
  <c r="C633" i="15"/>
  <c r="F633" i="15"/>
  <c r="A634" i="15"/>
  <c r="B634" i="15"/>
  <c r="C634" i="15"/>
  <c r="F634" i="15"/>
  <c r="A635" i="15"/>
  <c r="B635" i="15"/>
  <c r="C635" i="15"/>
  <c r="F635" i="15"/>
  <c r="A636" i="15"/>
  <c r="B636" i="15"/>
  <c r="C636" i="15"/>
  <c r="F636" i="15"/>
  <c r="A637" i="15"/>
  <c r="B637" i="15"/>
  <c r="C637" i="15"/>
  <c r="F637" i="15"/>
  <c r="A638" i="15"/>
  <c r="B638" i="15"/>
  <c r="C638" i="15"/>
  <c r="F638" i="15"/>
  <c r="A639" i="15"/>
  <c r="B639" i="15"/>
  <c r="C639" i="15"/>
  <c r="F639" i="15"/>
  <c r="A640" i="15"/>
  <c r="B640" i="15"/>
  <c r="C640" i="15"/>
  <c r="F640" i="15"/>
  <c r="A641" i="15"/>
  <c r="B641" i="15"/>
  <c r="C641" i="15"/>
  <c r="F641" i="15"/>
  <c r="A642" i="15"/>
  <c r="B642" i="15"/>
  <c r="C642" i="15"/>
  <c r="F642" i="15"/>
  <c r="A643" i="15"/>
  <c r="B643" i="15"/>
  <c r="C643" i="15"/>
  <c r="F643" i="15"/>
  <c r="A644" i="15"/>
  <c r="B644" i="15"/>
  <c r="C644" i="15"/>
  <c r="F644" i="15"/>
  <c r="A645" i="15"/>
  <c r="B645" i="15"/>
  <c r="C645" i="15"/>
  <c r="F645" i="15"/>
  <c r="A646" i="15"/>
  <c r="B646" i="15"/>
  <c r="C646" i="15"/>
  <c r="F646" i="15"/>
  <c r="A647" i="15"/>
  <c r="B647" i="15"/>
  <c r="C647" i="15"/>
  <c r="F647" i="15"/>
  <c r="A648" i="15"/>
  <c r="B648" i="15"/>
  <c r="C648" i="15"/>
  <c r="F648" i="15"/>
  <c r="A649" i="15"/>
  <c r="B649" i="15"/>
  <c r="C649" i="15"/>
  <c r="F649" i="15"/>
  <c r="A650" i="15"/>
  <c r="B650" i="15"/>
  <c r="C650" i="15"/>
  <c r="F650" i="15"/>
  <c r="A651" i="15"/>
  <c r="B651" i="15"/>
  <c r="C651" i="15"/>
  <c r="F651" i="15"/>
  <c r="A652" i="15"/>
  <c r="B652" i="15"/>
  <c r="C652" i="15"/>
  <c r="F652" i="15"/>
  <c r="A653" i="15"/>
  <c r="B653" i="15"/>
  <c r="C653" i="15"/>
  <c r="F653" i="15"/>
  <c r="A654" i="15"/>
  <c r="B654" i="15"/>
  <c r="C654" i="15"/>
  <c r="F654" i="15"/>
  <c r="A655" i="15"/>
  <c r="B655" i="15"/>
  <c r="C655" i="15"/>
  <c r="F655" i="15"/>
  <c r="A656" i="15"/>
  <c r="B656" i="15"/>
  <c r="C656" i="15"/>
  <c r="F656" i="15"/>
  <c r="A657" i="15"/>
  <c r="B657" i="15"/>
  <c r="C657" i="15"/>
  <c r="F657" i="15"/>
  <c r="A658" i="15"/>
  <c r="B658" i="15"/>
  <c r="C658" i="15"/>
  <c r="F658" i="15"/>
  <c r="A659" i="15"/>
  <c r="B659" i="15"/>
  <c r="C659" i="15"/>
  <c r="F659" i="15"/>
  <c r="A660" i="15"/>
  <c r="B660" i="15"/>
  <c r="C660" i="15"/>
  <c r="F660" i="15"/>
  <c r="A661" i="15"/>
  <c r="B661" i="15"/>
  <c r="C661" i="15"/>
  <c r="F661" i="15"/>
  <c r="A662" i="15"/>
  <c r="B662" i="15"/>
  <c r="C662" i="15"/>
  <c r="F662" i="15"/>
  <c r="A663" i="15"/>
  <c r="B663" i="15"/>
  <c r="C663" i="15"/>
  <c r="F663" i="15"/>
  <c r="A664" i="15"/>
  <c r="B664" i="15"/>
  <c r="C664" i="15"/>
  <c r="F664" i="15"/>
  <c r="A665" i="15"/>
  <c r="B665" i="15"/>
  <c r="C665" i="15"/>
  <c r="F665" i="15"/>
  <c r="A666" i="15"/>
  <c r="B666" i="15"/>
  <c r="C666" i="15"/>
  <c r="F666" i="15"/>
  <c r="A667" i="15"/>
  <c r="B667" i="15"/>
  <c r="C667" i="15"/>
  <c r="F667" i="15"/>
  <c r="A668" i="15"/>
  <c r="B668" i="15"/>
  <c r="C668" i="15"/>
  <c r="F668" i="15"/>
  <c r="A669" i="15"/>
  <c r="B669" i="15"/>
  <c r="C669" i="15"/>
  <c r="F669" i="15"/>
  <c r="A670" i="15"/>
  <c r="B670" i="15"/>
  <c r="C670" i="15"/>
  <c r="F670" i="15"/>
  <c r="A671" i="15"/>
  <c r="B671" i="15"/>
  <c r="C671" i="15"/>
  <c r="F671" i="15"/>
  <c r="A672" i="15"/>
  <c r="B672" i="15"/>
  <c r="C672" i="15"/>
  <c r="F672" i="15"/>
  <c r="A673" i="15"/>
  <c r="B673" i="15"/>
  <c r="C673" i="15"/>
  <c r="F673" i="15"/>
  <c r="A674" i="15"/>
  <c r="B674" i="15"/>
  <c r="C674" i="15"/>
  <c r="F674" i="15"/>
  <c r="A675" i="15"/>
  <c r="B675" i="15"/>
  <c r="C675" i="15"/>
  <c r="F675" i="15"/>
  <c r="A676" i="15"/>
  <c r="B676" i="15"/>
  <c r="C676" i="15"/>
  <c r="F676" i="15"/>
  <c r="A677" i="15"/>
  <c r="B677" i="15"/>
  <c r="C677" i="15"/>
  <c r="F677" i="15"/>
  <c r="A678" i="15"/>
  <c r="B678" i="15"/>
  <c r="C678" i="15"/>
  <c r="F678" i="15"/>
  <c r="A679" i="15"/>
  <c r="B679" i="15"/>
  <c r="C679" i="15"/>
  <c r="F679" i="15"/>
  <c r="A680" i="15"/>
  <c r="B680" i="15"/>
  <c r="C680" i="15"/>
  <c r="F680" i="15"/>
  <c r="A681" i="15"/>
  <c r="B681" i="15"/>
  <c r="C681" i="15"/>
  <c r="F681" i="15"/>
  <c r="A682" i="15"/>
  <c r="B682" i="15"/>
  <c r="C682" i="15"/>
  <c r="F682" i="15"/>
  <c r="A683" i="15"/>
  <c r="B683" i="15"/>
  <c r="C683" i="15"/>
  <c r="F683" i="15"/>
  <c r="A684" i="15"/>
  <c r="B684" i="15"/>
  <c r="C684" i="15"/>
  <c r="F684" i="15"/>
  <c r="A685" i="15"/>
  <c r="B685" i="15"/>
  <c r="C685" i="15"/>
  <c r="F685" i="15"/>
  <c r="A686" i="15"/>
  <c r="B686" i="15"/>
  <c r="C686" i="15"/>
  <c r="F686" i="15"/>
  <c r="A687" i="15"/>
  <c r="B687" i="15"/>
  <c r="C687" i="15"/>
  <c r="F687" i="15"/>
  <c r="A688" i="15"/>
  <c r="B688" i="15"/>
  <c r="C688" i="15"/>
  <c r="F688" i="15"/>
  <c r="A689" i="15"/>
  <c r="B689" i="15"/>
  <c r="C689" i="15"/>
  <c r="F689" i="15"/>
  <c r="A690" i="15"/>
  <c r="B690" i="15"/>
  <c r="C690" i="15"/>
  <c r="F690" i="15"/>
  <c r="A691" i="15"/>
  <c r="B691" i="15"/>
  <c r="C691" i="15"/>
  <c r="F691" i="15"/>
  <c r="A692" i="15"/>
  <c r="B692" i="15"/>
  <c r="C692" i="15"/>
  <c r="F692" i="15"/>
  <c r="A693" i="15"/>
  <c r="B693" i="15"/>
  <c r="C693" i="15"/>
  <c r="F693" i="15"/>
  <c r="A694" i="15"/>
  <c r="B694" i="15"/>
  <c r="C694" i="15"/>
  <c r="F694" i="15"/>
  <c r="A695" i="15"/>
  <c r="B695" i="15"/>
  <c r="C695" i="15"/>
  <c r="F695" i="15"/>
  <c r="A696" i="15"/>
  <c r="B696" i="15"/>
  <c r="C696" i="15"/>
  <c r="F696" i="15"/>
  <c r="A697" i="15"/>
  <c r="B697" i="15"/>
  <c r="C697" i="15"/>
  <c r="F697" i="15"/>
  <c r="A698" i="15"/>
  <c r="B698" i="15"/>
  <c r="C698" i="15"/>
  <c r="F698" i="15"/>
  <c r="A699" i="15"/>
  <c r="B699" i="15"/>
  <c r="C699" i="15"/>
  <c r="F699" i="15"/>
  <c r="A700" i="15"/>
  <c r="B700" i="15"/>
  <c r="C700" i="15"/>
  <c r="F700" i="15"/>
  <c r="A701" i="15"/>
  <c r="B701" i="15"/>
  <c r="C701" i="15"/>
  <c r="F701" i="15"/>
  <c r="A702" i="15"/>
  <c r="B702" i="15"/>
  <c r="C702" i="15"/>
  <c r="F702" i="15"/>
  <c r="A703" i="15"/>
  <c r="B703" i="15"/>
  <c r="C703" i="15"/>
  <c r="F703" i="15"/>
  <c r="A704" i="15"/>
  <c r="B704" i="15"/>
  <c r="C704" i="15"/>
  <c r="F704" i="15"/>
  <c r="A705" i="15"/>
  <c r="B705" i="15"/>
  <c r="C705" i="15"/>
  <c r="F705" i="15"/>
  <c r="A706" i="15"/>
  <c r="B706" i="15"/>
  <c r="C706" i="15"/>
  <c r="F706" i="15"/>
  <c r="A707" i="15"/>
  <c r="B707" i="15"/>
  <c r="C707" i="15"/>
  <c r="F707" i="15"/>
  <c r="A708" i="15"/>
  <c r="B708" i="15"/>
  <c r="C708" i="15"/>
  <c r="F708" i="15"/>
  <c r="A709" i="15"/>
  <c r="B709" i="15"/>
  <c r="C709" i="15"/>
  <c r="F709" i="15"/>
  <c r="A710" i="15"/>
  <c r="B710" i="15"/>
  <c r="C710" i="15"/>
  <c r="F710" i="15"/>
  <c r="A711" i="15"/>
  <c r="B711" i="15"/>
  <c r="C711" i="15"/>
  <c r="F711" i="15"/>
  <c r="A712" i="15"/>
  <c r="B712" i="15"/>
  <c r="C712" i="15"/>
  <c r="F712" i="15"/>
  <c r="A713" i="15"/>
  <c r="B713" i="15"/>
  <c r="C713" i="15"/>
  <c r="F713" i="15"/>
  <c r="A714" i="15"/>
  <c r="B714" i="15"/>
  <c r="C714" i="15"/>
  <c r="F714" i="15"/>
  <c r="A715" i="15"/>
  <c r="B715" i="15"/>
  <c r="C715" i="15"/>
  <c r="F715" i="15"/>
  <c r="A716" i="15"/>
  <c r="B716" i="15"/>
  <c r="C716" i="15"/>
  <c r="F716" i="15"/>
  <c r="A717" i="15"/>
  <c r="B717" i="15"/>
  <c r="C717" i="15"/>
  <c r="F717" i="15"/>
  <c r="A718" i="15"/>
  <c r="B718" i="15"/>
  <c r="C718" i="15"/>
  <c r="F718" i="15"/>
  <c r="A719" i="15"/>
  <c r="B719" i="15"/>
  <c r="C719" i="15"/>
  <c r="F719" i="15"/>
  <c r="A720" i="15"/>
  <c r="B720" i="15"/>
  <c r="C720" i="15"/>
  <c r="F720" i="15"/>
  <c r="A721" i="15"/>
  <c r="B721" i="15"/>
  <c r="C721" i="15"/>
  <c r="F721" i="15"/>
  <c r="A722" i="15"/>
  <c r="B722" i="15"/>
  <c r="C722" i="15"/>
  <c r="F722" i="15"/>
  <c r="A723" i="15"/>
  <c r="B723" i="15"/>
  <c r="C723" i="15"/>
  <c r="F723" i="15"/>
  <c r="A724" i="15"/>
  <c r="B724" i="15"/>
  <c r="C724" i="15"/>
  <c r="F724" i="15"/>
  <c r="A725" i="15"/>
  <c r="B725" i="15"/>
  <c r="C725" i="15"/>
  <c r="F725" i="15"/>
  <c r="A726" i="15"/>
  <c r="B726" i="15"/>
  <c r="C726" i="15"/>
  <c r="F726" i="15"/>
  <c r="A727" i="15"/>
  <c r="B727" i="15"/>
  <c r="C727" i="15"/>
  <c r="F727" i="15"/>
  <c r="A728" i="15"/>
  <c r="B728" i="15"/>
  <c r="C728" i="15"/>
  <c r="F728" i="15"/>
  <c r="A729" i="15"/>
  <c r="B729" i="15"/>
  <c r="C729" i="15"/>
  <c r="F729" i="15"/>
  <c r="A730" i="15"/>
  <c r="B730" i="15"/>
  <c r="C730" i="15"/>
  <c r="F730" i="15"/>
  <c r="A731" i="15"/>
  <c r="B731" i="15"/>
  <c r="C731" i="15"/>
  <c r="F731" i="15"/>
  <c r="A732" i="15"/>
  <c r="B732" i="15"/>
  <c r="C732" i="15"/>
  <c r="F732" i="15"/>
  <c r="A733" i="15"/>
  <c r="B733" i="15"/>
  <c r="C733" i="15"/>
  <c r="F733" i="15"/>
  <c r="A734" i="15"/>
  <c r="B734" i="15"/>
  <c r="C734" i="15"/>
  <c r="F734" i="15"/>
  <c r="A735" i="15"/>
  <c r="B735" i="15"/>
  <c r="C735" i="15"/>
  <c r="F735" i="15"/>
  <c r="A736" i="15"/>
  <c r="B736" i="15"/>
  <c r="C736" i="15"/>
  <c r="F736" i="15"/>
  <c r="A737" i="15"/>
  <c r="B737" i="15"/>
  <c r="C737" i="15"/>
  <c r="F737" i="15"/>
  <c r="A738" i="15"/>
  <c r="B738" i="15"/>
  <c r="C738" i="15"/>
  <c r="F738" i="15"/>
  <c r="A739" i="15"/>
  <c r="B739" i="15"/>
  <c r="C739" i="15"/>
  <c r="F739" i="15"/>
  <c r="A740" i="15"/>
  <c r="B740" i="15"/>
  <c r="C740" i="15"/>
  <c r="F740" i="15"/>
  <c r="A741" i="15"/>
  <c r="B741" i="15"/>
  <c r="C741" i="15"/>
  <c r="F741" i="15"/>
  <c r="A742" i="15"/>
  <c r="B742" i="15"/>
  <c r="C742" i="15"/>
  <c r="F742" i="15"/>
  <c r="A743" i="15"/>
  <c r="B743" i="15"/>
  <c r="C743" i="15"/>
  <c r="F743" i="15"/>
  <c r="A744" i="15"/>
  <c r="B744" i="15"/>
  <c r="C744" i="15"/>
  <c r="F744" i="15"/>
  <c r="A745" i="15"/>
  <c r="B745" i="15"/>
  <c r="C745" i="15"/>
  <c r="F745" i="15"/>
  <c r="A746" i="15"/>
  <c r="B746" i="15"/>
  <c r="C746" i="15"/>
  <c r="F746" i="15"/>
  <c r="A747" i="15"/>
  <c r="B747" i="15"/>
  <c r="C747" i="15"/>
  <c r="F747" i="15"/>
  <c r="A748" i="15"/>
  <c r="B748" i="15"/>
  <c r="C748" i="15"/>
  <c r="F748" i="15"/>
  <c r="A749" i="15"/>
  <c r="B749" i="15"/>
  <c r="C749" i="15"/>
  <c r="F749" i="15"/>
  <c r="A750" i="15"/>
  <c r="B750" i="15"/>
  <c r="C750" i="15"/>
  <c r="F750" i="15"/>
  <c r="A751" i="15"/>
  <c r="B751" i="15"/>
  <c r="C751" i="15"/>
  <c r="F751" i="15"/>
  <c r="A752" i="15"/>
  <c r="B752" i="15"/>
  <c r="C752" i="15"/>
  <c r="F752" i="15"/>
  <c r="A753" i="15"/>
  <c r="B753" i="15"/>
  <c r="C753" i="15"/>
  <c r="F753" i="15"/>
  <c r="A754" i="15"/>
  <c r="B754" i="15"/>
  <c r="C754" i="15"/>
  <c r="F754" i="15"/>
  <c r="A755" i="15"/>
  <c r="B755" i="15"/>
  <c r="C755" i="15"/>
  <c r="F755" i="15"/>
  <c r="A756" i="15"/>
  <c r="B756" i="15"/>
  <c r="C756" i="15"/>
  <c r="F756" i="15"/>
  <c r="A757" i="15"/>
  <c r="B757" i="15"/>
  <c r="C757" i="15"/>
  <c r="F757" i="15"/>
  <c r="A758" i="15"/>
  <c r="B758" i="15"/>
  <c r="C758" i="15"/>
  <c r="F758" i="15"/>
  <c r="A759" i="15"/>
  <c r="B759" i="15"/>
  <c r="C759" i="15"/>
  <c r="F759" i="15"/>
  <c r="A760" i="15"/>
  <c r="B760" i="15"/>
  <c r="C760" i="15"/>
  <c r="F760" i="15"/>
  <c r="A761" i="15"/>
  <c r="B761" i="15"/>
  <c r="C761" i="15"/>
  <c r="F761" i="15"/>
  <c r="A762" i="15"/>
  <c r="B762" i="15"/>
  <c r="C762" i="15"/>
  <c r="F762" i="15"/>
  <c r="A763" i="15"/>
  <c r="B763" i="15"/>
  <c r="C763" i="15"/>
  <c r="F763" i="15"/>
  <c r="A764" i="15"/>
  <c r="B764" i="15"/>
  <c r="C764" i="15"/>
  <c r="F764" i="15"/>
  <c r="A765" i="15"/>
  <c r="B765" i="15"/>
  <c r="C765" i="15"/>
  <c r="F765" i="15"/>
  <c r="A766" i="15"/>
  <c r="B766" i="15"/>
  <c r="C766" i="15"/>
  <c r="F766" i="15"/>
  <c r="A767" i="15"/>
  <c r="B767" i="15"/>
  <c r="C767" i="15"/>
  <c r="F767" i="15"/>
  <c r="A768" i="15"/>
  <c r="B768" i="15"/>
  <c r="C768" i="15"/>
  <c r="F768" i="15"/>
  <c r="A769" i="15"/>
  <c r="B769" i="15"/>
  <c r="C769" i="15"/>
  <c r="F769" i="15"/>
  <c r="A770" i="15"/>
  <c r="B770" i="15"/>
  <c r="C770" i="15"/>
  <c r="F770" i="15"/>
  <c r="A771" i="15"/>
  <c r="B771" i="15"/>
  <c r="C771" i="15"/>
  <c r="F771" i="15"/>
  <c r="A772" i="15"/>
  <c r="B772" i="15"/>
  <c r="C772" i="15"/>
  <c r="F772" i="15"/>
  <c r="A773" i="15"/>
  <c r="B773" i="15"/>
  <c r="C773" i="15"/>
  <c r="F773" i="15"/>
  <c r="A774" i="15"/>
  <c r="B774" i="15"/>
  <c r="C774" i="15"/>
  <c r="F774" i="15"/>
  <c r="A775" i="15"/>
  <c r="B775" i="15"/>
  <c r="C775" i="15"/>
  <c r="F775" i="15"/>
  <c r="A776" i="15"/>
  <c r="B776" i="15"/>
  <c r="C776" i="15"/>
  <c r="F776" i="15"/>
  <c r="A777" i="15"/>
  <c r="B777" i="15"/>
  <c r="C777" i="15"/>
  <c r="F777" i="15"/>
  <c r="A778" i="15"/>
  <c r="B778" i="15"/>
  <c r="C778" i="15"/>
  <c r="F778" i="15"/>
  <c r="A779" i="15"/>
  <c r="B779" i="15"/>
  <c r="C779" i="15"/>
  <c r="F779" i="15"/>
  <c r="A780" i="15"/>
  <c r="B780" i="15"/>
  <c r="C780" i="15"/>
  <c r="F780" i="15"/>
  <c r="A781" i="15"/>
  <c r="B781" i="15"/>
  <c r="C781" i="15"/>
  <c r="F781" i="15"/>
  <c r="A782" i="15"/>
  <c r="B782" i="15"/>
  <c r="C782" i="15"/>
  <c r="F782" i="15"/>
  <c r="A783" i="15"/>
  <c r="B783" i="15"/>
  <c r="C783" i="15"/>
  <c r="F783" i="15"/>
  <c r="A784" i="15"/>
  <c r="B784" i="15"/>
  <c r="C784" i="15"/>
  <c r="F784" i="15"/>
  <c r="A785" i="15"/>
  <c r="B785" i="15"/>
  <c r="C785" i="15"/>
  <c r="F785" i="15"/>
  <c r="A786" i="15"/>
  <c r="B786" i="15"/>
  <c r="C786" i="15"/>
  <c r="F786" i="15"/>
  <c r="A787" i="15"/>
  <c r="B787" i="15"/>
  <c r="C787" i="15"/>
  <c r="F787" i="15"/>
  <c r="A788" i="15"/>
  <c r="B788" i="15"/>
  <c r="C788" i="15"/>
  <c r="F788" i="15"/>
  <c r="A789" i="15"/>
  <c r="B789" i="15"/>
  <c r="C789" i="15"/>
  <c r="F789" i="15"/>
  <c r="A790" i="15"/>
  <c r="B790" i="15"/>
  <c r="C790" i="15"/>
  <c r="F790" i="15"/>
  <c r="A791" i="15"/>
  <c r="B791" i="15"/>
  <c r="C791" i="15"/>
  <c r="F791" i="15"/>
  <c r="A792" i="15"/>
  <c r="B792" i="15"/>
  <c r="C792" i="15"/>
  <c r="F792" i="15"/>
  <c r="A793" i="15"/>
  <c r="B793" i="15"/>
  <c r="C793" i="15"/>
  <c r="F793" i="15"/>
  <c r="A794" i="15"/>
  <c r="B794" i="15"/>
  <c r="C794" i="15"/>
  <c r="F794" i="15"/>
  <c r="A795" i="15"/>
  <c r="B795" i="15"/>
  <c r="C795" i="15"/>
  <c r="F795" i="15"/>
  <c r="A796" i="15"/>
  <c r="B796" i="15"/>
  <c r="C796" i="15"/>
  <c r="F796" i="15"/>
  <c r="A797" i="15"/>
  <c r="B797" i="15"/>
  <c r="C797" i="15"/>
  <c r="F797" i="15"/>
  <c r="A798" i="15"/>
  <c r="B798" i="15"/>
  <c r="C798" i="15"/>
  <c r="F798" i="15"/>
  <c r="A799" i="15"/>
  <c r="B799" i="15"/>
  <c r="C799" i="15"/>
  <c r="F799" i="15"/>
  <c r="A800" i="15"/>
  <c r="B800" i="15"/>
  <c r="C800" i="15"/>
  <c r="F800" i="15"/>
  <c r="A801" i="15"/>
  <c r="B801" i="15"/>
  <c r="C801" i="15"/>
  <c r="F801" i="15"/>
  <c r="A802" i="15"/>
  <c r="B802" i="15"/>
  <c r="C802" i="15"/>
  <c r="F802" i="15"/>
  <c r="A803" i="15"/>
  <c r="B803" i="15"/>
  <c r="C803" i="15"/>
  <c r="F803" i="15"/>
  <c r="A804" i="15"/>
  <c r="B804" i="15"/>
  <c r="C804" i="15"/>
  <c r="F804" i="15"/>
  <c r="A805" i="15"/>
  <c r="B805" i="15"/>
  <c r="C805" i="15"/>
  <c r="F805" i="15"/>
  <c r="A806" i="15"/>
  <c r="B806" i="15"/>
  <c r="C806" i="15"/>
  <c r="F806" i="15"/>
  <c r="A807" i="15"/>
  <c r="B807" i="15"/>
  <c r="C807" i="15"/>
  <c r="F807" i="15"/>
  <c r="A808" i="15"/>
  <c r="B808" i="15"/>
  <c r="C808" i="15"/>
  <c r="F808" i="15"/>
  <c r="A809" i="15"/>
  <c r="B809" i="15"/>
  <c r="C809" i="15"/>
  <c r="F809" i="15"/>
  <c r="A810" i="15"/>
  <c r="B810" i="15"/>
  <c r="C810" i="15"/>
  <c r="F810" i="15"/>
  <c r="A811" i="15"/>
  <c r="B811" i="15"/>
  <c r="C811" i="15"/>
  <c r="F811" i="15"/>
  <c r="A812" i="15"/>
  <c r="B812" i="15"/>
  <c r="C812" i="15"/>
  <c r="F812" i="15"/>
  <c r="A813" i="15"/>
  <c r="B813" i="15"/>
  <c r="C813" i="15"/>
  <c r="F813" i="15"/>
  <c r="A814" i="15"/>
  <c r="B814" i="15"/>
  <c r="C814" i="15"/>
  <c r="F814" i="15"/>
  <c r="A815" i="15"/>
  <c r="B815" i="15"/>
  <c r="C815" i="15"/>
  <c r="F815" i="15"/>
  <c r="A816" i="15"/>
  <c r="B816" i="15"/>
  <c r="C816" i="15"/>
  <c r="F816" i="15"/>
  <c r="A817" i="15"/>
  <c r="B817" i="15"/>
  <c r="C817" i="15"/>
  <c r="F817" i="15"/>
  <c r="A818" i="15"/>
  <c r="B818" i="15"/>
  <c r="C818" i="15"/>
  <c r="F818" i="15"/>
  <c r="A819" i="15"/>
  <c r="B819" i="15"/>
  <c r="C819" i="15"/>
  <c r="F819" i="15"/>
  <c r="A820" i="15"/>
  <c r="B820" i="15"/>
  <c r="C820" i="15"/>
  <c r="F820" i="15"/>
  <c r="A821" i="15"/>
  <c r="B821" i="15"/>
  <c r="C821" i="15"/>
  <c r="F821" i="15"/>
  <c r="A822" i="15"/>
  <c r="B822" i="15"/>
  <c r="C822" i="15"/>
  <c r="F822" i="15"/>
  <c r="A823" i="15"/>
  <c r="B823" i="15"/>
  <c r="C823" i="15"/>
  <c r="F823" i="15"/>
  <c r="A824" i="15"/>
  <c r="B824" i="15"/>
  <c r="C824" i="15"/>
  <c r="F824" i="15"/>
  <c r="A825" i="15"/>
  <c r="B825" i="15"/>
  <c r="C825" i="15"/>
  <c r="F825" i="15"/>
  <c r="A826" i="15"/>
  <c r="B826" i="15"/>
  <c r="C826" i="15"/>
  <c r="F826" i="15"/>
  <c r="A827" i="15"/>
  <c r="B827" i="15"/>
  <c r="C827" i="15"/>
  <c r="F827" i="15"/>
  <c r="A828" i="15"/>
  <c r="B828" i="15"/>
  <c r="C828" i="15"/>
  <c r="F828" i="15"/>
  <c r="A829" i="15"/>
  <c r="B829" i="15"/>
  <c r="C829" i="15"/>
  <c r="F829" i="15"/>
  <c r="A830" i="15"/>
  <c r="B830" i="15"/>
  <c r="C830" i="15"/>
  <c r="F830" i="15"/>
  <c r="A831" i="15"/>
  <c r="B831" i="15"/>
  <c r="C831" i="15"/>
  <c r="F831" i="15"/>
  <c r="A832" i="15"/>
  <c r="B832" i="15"/>
  <c r="C832" i="15"/>
  <c r="F832" i="15"/>
  <c r="A833" i="15"/>
  <c r="B833" i="15"/>
  <c r="C833" i="15"/>
  <c r="F833" i="15"/>
  <c r="A834" i="15"/>
  <c r="B834" i="15"/>
  <c r="C834" i="15"/>
  <c r="F834" i="15"/>
  <c r="A835" i="15"/>
  <c r="B835" i="15"/>
  <c r="C835" i="15"/>
  <c r="F835" i="15"/>
  <c r="A836" i="15"/>
  <c r="B836" i="15"/>
  <c r="C836" i="15"/>
  <c r="F836" i="15"/>
  <c r="A837" i="15"/>
  <c r="B837" i="15"/>
  <c r="C837" i="15"/>
  <c r="F837" i="15"/>
  <c r="A838" i="15"/>
  <c r="B838" i="15"/>
  <c r="C838" i="15"/>
  <c r="F838" i="15"/>
  <c r="A839" i="15"/>
  <c r="B839" i="15"/>
  <c r="C839" i="15"/>
  <c r="F839" i="15"/>
  <c r="A840" i="15"/>
  <c r="B840" i="15"/>
  <c r="C840" i="15"/>
  <c r="F840" i="15"/>
  <c r="A841" i="15"/>
  <c r="B841" i="15"/>
  <c r="C841" i="15"/>
  <c r="F841" i="15"/>
  <c r="A842" i="15"/>
  <c r="B842" i="15"/>
  <c r="C842" i="15"/>
  <c r="F842" i="15"/>
  <c r="A843" i="15"/>
  <c r="B843" i="15"/>
  <c r="C843" i="15"/>
  <c r="F843" i="15"/>
  <c r="A844" i="15"/>
  <c r="B844" i="15"/>
  <c r="C844" i="15"/>
  <c r="F844" i="15"/>
  <c r="A845" i="15"/>
  <c r="B845" i="15"/>
  <c r="C845" i="15"/>
  <c r="F845" i="15"/>
  <c r="A846" i="15"/>
  <c r="B846" i="15"/>
  <c r="C846" i="15"/>
  <c r="F846" i="15"/>
  <c r="A847" i="15"/>
  <c r="B847" i="15"/>
  <c r="C847" i="15"/>
  <c r="F847" i="15"/>
  <c r="A848" i="15"/>
  <c r="B848" i="15"/>
  <c r="C848" i="15"/>
  <c r="F848" i="15"/>
  <c r="A849" i="15"/>
  <c r="B849" i="15"/>
  <c r="C849" i="15"/>
  <c r="F849" i="15"/>
  <c r="A850" i="15"/>
  <c r="B850" i="15"/>
  <c r="C850" i="15"/>
  <c r="F850" i="15"/>
  <c r="A851" i="15"/>
  <c r="B851" i="15"/>
  <c r="C851" i="15"/>
  <c r="F851" i="15"/>
  <c r="A852" i="15"/>
  <c r="B852" i="15"/>
  <c r="C852" i="15"/>
  <c r="F852" i="15"/>
  <c r="A853" i="15"/>
  <c r="B853" i="15"/>
  <c r="C853" i="15"/>
  <c r="F853" i="15"/>
  <c r="A854" i="15"/>
  <c r="B854" i="15"/>
  <c r="C854" i="15"/>
  <c r="F854" i="15"/>
  <c r="A855" i="15"/>
  <c r="B855" i="15"/>
  <c r="C855" i="15"/>
  <c r="F855" i="15"/>
  <c r="A856" i="15"/>
  <c r="B856" i="15"/>
  <c r="C856" i="15"/>
  <c r="F856" i="15"/>
  <c r="A857" i="15"/>
  <c r="B857" i="15"/>
  <c r="C857" i="15"/>
  <c r="F857" i="15"/>
  <c r="A858" i="15"/>
  <c r="B858" i="15"/>
  <c r="C858" i="15"/>
  <c r="F858" i="15"/>
  <c r="A859" i="15"/>
  <c r="B859" i="15"/>
  <c r="C859" i="15"/>
  <c r="F859" i="15"/>
  <c r="A860" i="15"/>
  <c r="B860" i="15"/>
  <c r="C860" i="15"/>
  <c r="F860" i="15"/>
  <c r="A861" i="15"/>
  <c r="B861" i="15"/>
  <c r="C861" i="15"/>
  <c r="F861" i="15"/>
  <c r="A862" i="15"/>
  <c r="B862" i="15"/>
  <c r="C862" i="15"/>
  <c r="F862" i="15"/>
  <c r="A863" i="15"/>
  <c r="B863" i="15"/>
  <c r="C863" i="15"/>
  <c r="F863" i="15"/>
  <c r="A864" i="15"/>
  <c r="B864" i="15"/>
  <c r="C864" i="15"/>
  <c r="F864" i="15"/>
  <c r="A865" i="15"/>
  <c r="B865" i="15"/>
  <c r="C865" i="15"/>
  <c r="F865" i="15"/>
  <c r="A866" i="15"/>
  <c r="B866" i="15"/>
  <c r="C866" i="15"/>
  <c r="F866" i="15"/>
  <c r="A867" i="15"/>
  <c r="B867" i="15"/>
  <c r="C867" i="15"/>
  <c r="F867" i="15"/>
  <c r="A868" i="15"/>
  <c r="B868" i="15"/>
  <c r="C868" i="15"/>
  <c r="F868" i="15"/>
  <c r="A869" i="15"/>
  <c r="B869" i="15"/>
  <c r="C869" i="15"/>
  <c r="F869" i="15"/>
  <c r="A870" i="15"/>
  <c r="B870" i="15"/>
  <c r="C870" i="15"/>
  <c r="F870" i="15"/>
  <c r="A871" i="15"/>
  <c r="B871" i="15"/>
  <c r="C871" i="15"/>
  <c r="F871" i="15"/>
  <c r="A872" i="15"/>
  <c r="B872" i="15"/>
  <c r="C872" i="15"/>
  <c r="F872" i="15"/>
  <c r="A873" i="15"/>
  <c r="B873" i="15"/>
  <c r="C873" i="15"/>
  <c r="F873" i="15"/>
  <c r="A874" i="15"/>
  <c r="B874" i="15"/>
  <c r="C874" i="15"/>
  <c r="F874" i="15"/>
  <c r="A875" i="15"/>
  <c r="B875" i="15"/>
  <c r="C875" i="15"/>
  <c r="F875" i="15"/>
  <c r="A876" i="15"/>
  <c r="B876" i="15"/>
  <c r="C876" i="15"/>
  <c r="F876" i="15"/>
  <c r="A877" i="15"/>
  <c r="B877" i="15"/>
  <c r="C877" i="15"/>
  <c r="F877" i="15"/>
  <c r="A878" i="15"/>
  <c r="B878" i="15"/>
  <c r="C878" i="15"/>
  <c r="F878" i="15"/>
  <c r="A879" i="15"/>
  <c r="B879" i="15"/>
  <c r="C879" i="15"/>
  <c r="F879" i="15"/>
  <c r="A880" i="15"/>
  <c r="B880" i="15"/>
  <c r="C880" i="15"/>
  <c r="F880" i="15"/>
  <c r="A881" i="15"/>
  <c r="B881" i="15"/>
  <c r="C881" i="15"/>
  <c r="F881" i="15"/>
  <c r="A882" i="15"/>
  <c r="B882" i="15"/>
  <c r="C882" i="15"/>
  <c r="F882" i="15"/>
  <c r="A883" i="15"/>
  <c r="B883" i="15"/>
  <c r="C883" i="15"/>
  <c r="F883" i="15"/>
  <c r="A884" i="15"/>
  <c r="B884" i="15"/>
  <c r="C884" i="15"/>
  <c r="F884" i="15"/>
  <c r="A885" i="15"/>
  <c r="B885" i="15"/>
  <c r="C885" i="15"/>
  <c r="F885" i="15"/>
  <c r="A886" i="15"/>
  <c r="B886" i="15"/>
  <c r="C886" i="15"/>
  <c r="F886" i="15"/>
  <c r="A887" i="15"/>
  <c r="B887" i="15"/>
  <c r="C887" i="15"/>
  <c r="F887" i="15"/>
  <c r="A888" i="15"/>
  <c r="B888" i="15"/>
  <c r="C888" i="15"/>
  <c r="F888" i="15"/>
  <c r="A889" i="15"/>
  <c r="B889" i="15"/>
  <c r="C889" i="15"/>
  <c r="F889" i="15"/>
  <c r="A890" i="15"/>
  <c r="B890" i="15"/>
  <c r="C890" i="15"/>
  <c r="F890" i="15"/>
  <c r="A891" i="15"/>
  <c r="B891" i="15"/>
  <c r="C891" i="15"/>
  <c r="F891" i="15"/>
  <c r="A892" i="15"/>
  <c r="B892" i="15"/>
  <c r="C892" i="15"/>
  <c r="F892" i="15"/>
  <c r="A893" i="15"/>
  <c r="B893" i="15"/>
  <c r="C893" i="15"/>
  <c r="F893" i="15"/>
  <c r="A894" i="15"/>
  <c r="B894" i="15"/>
  <c r="C894" i="15"/>
  <c r="F894" i="15"/>
  <c r="A895" i="15"/>
  <c r="B895" i="15"/>
  <c r="C895" i="15"/>
  <c r="F895" i="15"/>
  <c r="A896" i="15"/>
  <c r="B896" i="15"/>
  <c r="C896" i="15"/>
  <c r="F896" i="15"/>
  <c r="A897" i="15"/>
  <c r="B897" i="15"/>
  <c r="C897" i="15"/>
  <c r="F897" i="15"/>
  <c r="A898" i="15"/>
  <c r="B898" i="15"/>
  <c r="C898" i="15"/>
  <c r="F898" i="15"/>
  <c r="A899" i="15"/>
  <c r="B899" i="15"/>
  <c r="C899" i="15"/>
  <c r="F899" i="15"/>
  <c r="A900" i="15"/>
  <c r="B900" i="15"/>
  <c r="C900" i="15"/>
  <c r="F900" i="15"/>
  <c r="A901" i="15"/>
  <c r="B901" i="15"/>
  <c r="C901" i="15"/>
  <c r="F901" i="15"/>
  <c r="A902" i="15"/>
  <c r="B902" i="15"/>
  <c r="C902" i="15"/>
  <c r="F902" i="15"/>
  <c r="A903" i="15"/>
  <c r="B903" i="15"/>
  <c r="C903" i="15"/>
  <c r="F903" i="15"/>
  <c r="A904" i="15"/>
  <c r="B904" i="15"/>
  <c r="C904" i="15"/>
  <c r="F904" i="15"/>
  <c r="A905" i="15"/>
  <c r="B905" i="15"/>
  <c r="C905" i="15"/>
  <c r="F905" i="15"/>
  <c r="A906" i="15"/>
  <c r="B906" i="15"/>
  <c r="C906" i="15"/>
  <c r="F906" i="15"/>
  <c r="A907" i="15"/>
  <c r="B907" i="15"/>
  <c r="C907" i="15"/>
  <c r="F907" i="15"/>
  <c r="A908" i="15"/>
  <c r="B908" i="15"/>
  <c r="C908" i="15"/>
  <c r="F908" i="15"/>
  <c r="A909" i="15"/>
  <c r="B909" i="15"/>
  <c r="C909" i="15"/>
  <c r="F909" i="15"/>
  <c r="A910" i="15"/>
  <c r="B910" i="15"/>
  <c r="C910" i="15"/>
  <c r="F910" i="15"/>
  <c r="A911" i="15"/>
  <c r="B911" i="15"/>
  <c r="C911" i="15"/>
  <c r="F911" i="15"/>
  <c r="A912" i="15"/>
  <c r="B912" i="15"/>
  <c r="C912" i="15"/>
  <c r="F912" i="15"/>
  <c r="A913" i="15"/>
  <c r="B913" i="15"/>
  <c r="C913" i="15"/>
  <c r="F913" i="15"/>
  <c r="A914" i="15"/>
  <c r="B914" i="15"/>
  <c r="C914" i="15"/>
  <c r="F914" i="15"/>
  <c r="A915" i="15"/>
  <c r="B915" i="15"/>
  <c r="C915" i="15"/>
  <c r="F915" i="15"/>
  <c r="A916" i="15"/>
  <c r="B916" i="15"/>
  <c r="C916" i="15"/>
  <c r="F916" i="15"/>
  <c r="A917" i="15"/>
  <c r="B917" i="15"/>
  <c r="C917" i="15"/>
  <c r="F917" i="15"/>
  <c r="A918" i="15"/>
  <c r="B918" i="15"/>
  <c r="C918" i="15"/>
  <c r="F918" i="15"/>
  <c r="A919" i="15"/>
  <c r="B919" i="15"/>
  <c r="C919" i="15"/>
  <c r="F919" i="15"/>
  <c r="A920" i="15"/>
  <c r="B920" i="15"/>
  <c r="C920" i="15"/>
  <c r="F920" i="15"/>
  <c r="A921" i="15"/>
  <c r="B921" i="15"/>
  <c r="C921" i="15"/>
  <c r="F921" i="15"/>
  <c r="A922" i="15"/>
  <c r="B922" i="15"/>
  <c r="C922" i="15"/>
  <c r="F922" i="15"/>
  <c r="A923" i="15"/>
  <c r="B923" i="15"/>
  <c r="C923" i="15"/>
  <c r="F923" i="15"/>
  <c r="A924" i="15"/>
  <c r="B924" i="15"/>
  <c r="C924" i="15"/>
  <c r="F924" i="15"/>
  <c r="A925" i="15"/>
  <c r="B925" i="15"/>
  <c r="C925" i="15"/>
  <c r="F925" i="15"/>
  <c r="A926" i="15"/>
  <c r="B926" i="15"/>
  <c r="C926" i="15"/>
  <c r="F926" i="15"/>
  <c r="A927" i="15"/>
  <c r="B927" i="15"/>
  <c r="C927" i="15"/>
  <c r="F927" i="15"/>
  <c r="A928" i="15"/>
  <c r="B928" i="15"/>
  <c r="C928" i="15"/>
  <c r="F928" i="15"/>
  <c r="A929" i="15"/>
  <c r="B929" i="15"/>
  <c r="C929" i="15"/>
  <c r="F929" i="15"/>
  <c r="A930" i="15"/>
  <c r="B930" i="15"/>
  <c r="C930" i="15"/>
  <c r="F930" i="15"/>
  <c r="A931" i="15"/>
  <c r="B931" i="15"/>
  <c r="C931" i="15"/>
  <c r="F931" i="15"/>
  <c r="A932" i="15"/>
  <c r="B932" i="15"/>
  <c r="C932" i="15"/>
  <c r="F932" i="15"/>
  <c r="A933" i="15"/>
  <c r="B933" i="15"/>
  <c r="C933" i="15"/>
  <c r="F933" i="15"/>
  <c r="A934" i="15"/>
  <c r="B934" i="15"/>
  <c r="C934" i="15"/>
  <c r="F934" i="15"/>
  <c r="A935" i="15"/>
  <c r="B935" i="15"/>
  <c r="C935" i="15"/>
  <c r="F935" i="15"/>
  <c r="A936" i="15"/>
  <c r="B936" i="15"/>
  <c r="C936" i="15"/>
  <c r="F936" i="15"/>
  <c r="A937" i="15"/>
  <c r="B937" i="15"/>
  <c r="C937" i="15"/>
  <c r="F937" i="15"/>
  <c r="A938" i="15"/>
  <c r="B938" i="15"/>
  <c r="C938" i="15"/>
  <c r="F938" i="15"/>
  <c r="A939" i="15"/>
  <c r="B939" i="15"/>
  <c r="C939" i="15"/>
  <c r="F939" i="15"/>
  <c r="A940" i="15"/>
  <c r="B940" i="15"/>
  <c r="C940" i="15"/>
  <c r="F940" i="15"/>
  <c r="A941" i="15"/>
  <c r="B941" i="15"/>
  <c r="C941" i="15"/>
  <c r="F941" i="15"/>
  <c r="A942" i="15"/>
  <c r="B942" i="15"/>
  <c r="C942" i="15"/>
  <c r="F942" i="15"/>
  <c r="A943" i="15"/>
  <c r="B943" i="15"/>
  <c r="C943" i="15"/>
  <c r="F943" i="15"/>
  <c r="A944" i="15"/>
  <c r="B944" i="15"/>
  <c r="C944" i="15"/>
  <c r="F944" i="15"/>
  <c r="A945" i="15"/>
  <c r="B945" i="15"/>
  <c r="C945" i="15"/>
  <c r="F945" i="15"/>
  <c r="A946" i="15"/>
  <c r="B946" i="15"/>
  <c r="C946" i="15"/>
  <c r="F946" i="15"/>
  <c r="A947" i="15"/>
  <c r="B947" i="15"/>
  <c r="C947" i="15"/>
  <c r="F947" i="15"/>
  <c r="A948" i="15"/>
  <c r="B948" i="15"/>
  <c r="C948" i="15"/>
  <c r="F948" i="15"/>
  <c r="A949" i="15"/>
  <c r="B949" i="15"/>
  <c r="C949" i="15"/>
  <c r="F949" i="15"/>
  <c r="A950" i="15"/>
  <c r="B950" i="15"/>
  <c r="C950" i="15"/>
  <c r="F950" i="15"/>
  <c r="A951" i="15"/>
  <c r="B951" i="15"/>
  <c r="C951" i="15"/>
  <c r="F951" i="15"/>
  <c r="A952" i="15"/>
  <c r="B952" i="15"/>
  <c r="C952" i="15"/>
  <c r="F952" i="15"/>
  <c r="A953" i="15"/>
  <c r="B953" i="15"/>
  <c r="C953" i="15"/>
  <c r="F953" i="15"/>
  <c r="A954" i="15"/>
  <c r="B954" i="15"/>
  <c r="C954" i="15"/>
  <c r="F954" i="15"/>
  <c r="A955" i="15"/>
  <c r="B955" i="15"/>
  <c r="C955" i="15"/>
  <c r="F955" i="15"/>
  <c r="A956" i="15"/>
  <c r="B956" i="15"/>
  <c r="C956" i="15"/>
  <c r="F956" i="15"/>
  <c r="A957" i="15"/>
  <c r="B957" i="15"/>
  <c r="C957" i="15"/>
  <c r="F957" i="15"/>
  <c r="A958" i="15"/>
  <c r="B958" i="15"/>
  <c r="C958" i="15"/>
  <c r="F958" i="15"/>
  <c r="A959" i="15"/>
  <c r="B959" i="15"/>
  <c r="C959" i="15"/>
  <c r="F959" i="15"/>
  <c r="A960" i="15"/>
  <c r="B960" i="15"/>
  <c r="C960" i="15"/>
  <c r="F960" i="15"/>
  <c r="A961" i="15"/>
  <c r="B961" i="15"/>
  <c r="C961" i="15"/>
  <c r="F961" i="15"/>
  <c r="A962" i="15"/>
  <c r="B962" i="15"/>
  <c r="C962" i="15"/>
  <c r="F962" i="15"/>
  <c r="A963" i="15"/>
  <c r="B963" i="15"/>
  <c r="C963" i="15"/>
  <c r="F963" i="15"/>
  <c r="A964" i="15"/>
  <c r="B964" i="15"/>
  <c r="C964" i="15"/>
  <c r="F964" i="15"/>
  <c r="A965" i="15"/>
  <c r="B965" i="15"/>
  <c r="C965" i="15"/>
  <c r="F965" i="15"/>
  <c r="A966" i="15"/>
  <c r="B966" i="15"/>
  <c r="C966" i="15"/>
  <c r="F966" i="15"/>
  <c r="A967" i="15"/>
  <c r="B967" i="15"/>
  <c r="C967" i="15"/>
  <c r="F967" i="15"/>
  <c r="A968" i="15"/>
  <c r="B968" i="15"/>
  <c r="C968" i="15"/>
  <c r="F968" i="15"/>
  <c r="A969" i="15"/>
  <c r="B969" i="15"/>
  <c r="C969" i="15"/>
  <c r="F969" i="15"/>
  <c r="A970" i="15"/>
  <c r="B970" i="15"/>
  <c r="C970" i="15"/>
  <c r="F970" i="15"/>
  <c r="A971" i="15"/>
  <c r="B971" i="15"/>
  <c r="C971" i="15"/>
  <c r="F971" i="15"/>
  <c r="A972" i="15"/>
  <c r="B972" i="15"/>
  <c r="C972" i="15"/>
  <c r="F972" i="15"/>
  <c r="A973" i="15"/>
  <c r="B973" i="15"/>
  <c r="C973" i="15"/>
  <c r="F973" i="15"/>
  <c r="A974" i="15"/>
  <c r="B974" i="15"/>
  <c r="C974" i="15"/>
  <c r="F974" i="15"/>
  <c r="A975" i="15"/>
  <c r="B975" i="15"/>
  <c r="C975" i="15"/>
  <c r="F975" i="15"/>
  <c r="A976" i="15"/>
  <c r="B976" i="15"/>
  <c r="C976" i="15"/>
  <c r="F976" i="15"/>
  <c r="A977" i="15"/>
  <c r="B977" i="15"/>
  <c r="C977" i="15"/>
  <c r="F977" i="15"/>
  <c r="A978" i="15"/>
  <c r="B978" i="15"/>
  <c r="C978" i="15"/>
  <c r="F978" i="15"/>
  <c r="A979" i="15"/>
  <c r="B979" i="15"/>
  <c r="C979" i="15"/>
  <c r="F979" i="15"/>
  <c r="A980" i="15"/>
  <c r="B980" i="15"/>
  <c r="C980" i="15"/>
  <c r="F980" i="15"/>
  <c r="A981" i="15"/>
  <c r="B981" i="15"/>
  <c r="C981" i="15"/>
  <c r="F981" i="15"/>
  <c r="A982" i="15"/>
  <c r="B982" i="15"/>
  <c r="C982" i="15"/>
  <c r="F982" i="15"/>
  <c r="A983" i="15"/>
  <c r="B983" i="15"/>
  <c r="C983" i="15"/>
  <c r="F983" i="15"/>
  <c r="A984" i="15"/>
  <c r="B984" i="15"/>
  <c r="C984" i="15"/>
  <c r="F984" i="15"/>
  <c r="A985" i="15"/>
  <c r="B985" i="15"/>
  <c r="C985" i="15"/>
  <c r="F985" i="15"/>
  <c r="A986" i="15"/>
  <c r="B986" i="15"/>
  <c r="C986" i="15"/>
  <c r="F986" i="15"/>
  <c r="A987" i="15"/>
  <c r="B987" i="15"/>
  <c r="C987" i="15"/>
  <c r="F987" i="15"/>
  <c r="A988" i="15"/>
  <c r="B988" i="15"/>
  <c r="C988" i="15"/>
  <c r="F988" i="15"/>
  <c r="A989" i="15"/>
  <c r="B989" i="15"/>
  <c r="C989" i="15"/>
  <c r="F989" i="15"/>
  <c r="A990" i="15"/>
  <c r="B990" i="15"/>
  <c r="C990" i="15"/>
  <c r="F990" i="15"/>
  <c r="A991" i="15"/>
  <c r="B991" i="15"/>
  <c r="C991" i="15"/>
  <c r="F991" i="15"/>
  <c r="A992" i="15"/>
  <c r="B992" i="15"/>
  <c r="C992" i="15"/>
  <c r="F992" i="15"/>
  <c r="A993" i="15"/>
  <c r="B993" i="15"/>
  <c r="C993" i="15"/>
  <c r="F993" i="15"/>
  <c r="A994" i="15"/>
  <c r="B994" i="15"/>
  <c r="C994" i="15"/>
  <c r="F994" i="15"/>
  <c r="A995" i="15"/>
  <c r="B995" i="15"/>
  <c r="C995" i="15"/>
  <c r="F995" i="15"/>
  <c r="A996" i="15"/>
  <c r="B996" i="15"/>
  <c r="C996" i="15"/>
  <c r="F996" i="15"/>
  <c r="A997" i="15"/>
  <c r="B997" i="15"/>
  <c r="C997" i="15"/>
  <c r="F997" i="15"/>
  <c r="A998" i="15"/>
  <c r="B998" i="15"/>
  <c r="C998" i="15"/>
  <c r="F998" i="15"/>
  <c r="A999" i="15"/>
  <c r="B999" i="15"/>
  <c r="C999" i="15"/>
  <c r="F999" i="15"/>
  <c r="A1000" i="15"/>
  <c r="B1000" i="15"/>
  <c r="C1000" i="15"/>
  <c r="F1000" i="15"/>
  <c r="A1001" i="15"/>
  <c r="B1001" i="15"/>
  <c r="C1001" i="15"/>
  <c r="F1001" i="15"/>
  <c r="A1002" i="15"/>
  <c r="B1002" i="15"/>
  <c r="C1002" i="15"/>
  <c r="F1002" i="15"/>
  <c r="A1003" i="15"/>
  <c r="B1003" i="15"/>
  <c r="C1003" i="15"/>
  <c r="F1003" i="15"/>
  <c r="A1004" i="15"/>
  <c r="B1004" i="15"/>
  <c r="C1004" i="15"/>
  <c r="F1004" i="15"/>
  <c r="A1005" i="15"/>
  <c r="B1005" i="15"/>
  <c r="C1005" i="15"/>
  <c r="F1005" i="15"/>
  <c r="A1006" i="15"/>
  <c r="B1006" i="15"/>
  <c r="C1006" i="15"/>
  <c r="F1006" i="15"/>
  <c r="A1007" i="15"/>
  <c r="B1007" i="15"/>
  <c r="C1007" i="15"/>
  <c r="F1007" i="15"/>
  <c r="A1008" i="15"/>
  <c r="B1008" i="15"/>
  <c r="C1008" i="15"/>
  <c r="F1008" i="15"/>
  <c r="A1009" i="15"/>
  <c r="B1009" i="15"/>
  <c r="C1009" i="15"/>
  <c r="F1009" i="15"/>
  <c r="A1010" i="15"/>
  <c r="B1010" i="15"/>
  <c r="C1010" i="15"/>
  <c r="F1010" i="15"/>
  <c r="A1011" i="15"/>
  <c r="B1011" i="15"/>
  <c r="C1011" i="15"/>
  <c r="F1011" i="15"/>
  <c r="A1012" i="15"/>
  <c r="B1012" i="15"/>
  <c r="C1012" i="15"/>
  <c r="F1012" i="15"/>
  <c r="A1013" i="15"/>
  <c r="B1013" i="15"/>
  <c r="C1013" i="15"/>
  <c r="F1013" i="15"/>
  <c r="A1014" i="15"/>
  <c r="B1014" i="15"/>
  <c r="C1014" i="15"/>
  <c r="F1014" i="15"/>
  <c r="A1015" i="15"/>
  <c r="B1015" i="15"/>
  <c r="C1015" i="15"/>
  <c r="F1015" i="15"/>
  <c r="A1016" i="15"/>
  <c r="B1016" i="15"/>
  <c r="C1016" i="15"/>
  <c r="F1016" i="15"/>
  <c r="A1017" i="15"/>
  <c r="B1017" i="15"/>
  <c r="C1017" i="15"/>
  <c r="F1017" i="15"/>
  <c r="A1018" i="15"/>
  <c r="B1018" i="15"/>
  <c r="C1018" i="15"/>
  <c r="F1018" i="15"/>
  <c r="A1019" i="15"/>
  <c r="B1019" i="15"/>
  <c r="C1019" i="15"/>
  <c r="F1019" i="15"/>
  <c r="A1020" i="15"/>
  <c r="B1020" i="15"/>
  <c r="C1020" i="15"/>
  <c r="F1020" i="15"/>
  <c r="A1021" i="15"/>
  <c r="B1021" i="15"/>
  <c r="C1021" i="15"/>
  <c r="F1021" i="15"/>
  <c r="A1022" i="15"/>
  <c r="B1022" i="15"/>
  <c r="C1022" i="15"/>
  <c r="F1022" i="15"/>
  <c r="A1023" i="15"/>
  <c r="B1023" i="15"/>
  <c r="C1023" i="15"/>
  <c r="F1023" i="15"/>
  <c r="A1024" i="15"/>
  <c r="B1024" i="15"/>
  <c r="C1024" i="15"/>
  <c r="F1024" i="15"/>
  <c r="A1025" i="15"/>
  <c r="B1025" i="15"/>
  <c r="C1025" i="15"/>
  <c r="F1025" i="15"/>
  <c r="A1026" i="15"/>
  <c r="B1026" i="15"/>
  <c r="C1026" i="15"/>
  <c r="F1026" i="15"/>
  <c r="A1027" i="15"/>
  <c r="B1027" i="15"/>
  <c r="C1027" i="15"/>
  <c r="F1027" i="15"/>
  <c r="A1028" i="15"/>
  <c r="B1028" i="15"/>
  <c r="C1028" i="15"/>
  <c r="F1028" i="15"/>
  <c r="A1029" i="15"/>
  <c r="B1029" i="15"/>
  <c r="C1029" i="15"/>
  <c r="F1029" i="15"/>
  <c r="A1030" i="15"/>
  <c r="B1030" i="15"/>
  <c r="C1030" i="15"/>
  <c r="F1030" i="15"/>
  <c r="A1031" i="15"/>
  <c r="B1031" i="15"/>
  <c r="C1031" i="15"/>
  <c r="F1031" i="15"/>
  <c r="A1032" i="15"/>
  <c r="B1032" i="15"/>
  <c r="C1032" i="15"/>
  <c r="F1032" i="15"/>
  <c r="A1033" i="15"/>
  <c r="B1033" i="15"/>
  <c r="C1033" i="15"/>
  <c r="F1033" i="15"/>
  <c r="A1034" i="15"/>
  <c r="B1034" i="15"/>
  <c r="C1034" i="15"/>
  <c r="F1034" i="15"/>
  <c r="A1035" i="15"/>
  <c r="B1035" i="15"/>
  <c r="C1035" i="15"/>
  <c r="F1035" i="15"/>
  <c r="A1036" i="15"/>
  <c r="B1036" i="15"/>
  <c r="C1036" i="15"/>
  <c r="F1036" i="15"/>
  <c r="A1037" i="15"/>
  <c r="B1037" i="15"/>
  <c r="C1037" i="15"/>
  <c r="F1037" i="15"/>
  <c r="A1038" i="15"/>
  <c r="B1038" i="15"/>
  <c r="C1038" i="15"/>
  <c r="F1038" i="15"/>
  <c r="A1039" i="15"/>
  <c r="B1039" i="15"/>
  <c r="C1039" i="15"/>
  <c r="F1039" i="15"/>
  <c r="A1040" i="15"/>
  <c r="B1040" i="15"/>
  <c r="C1040" i="15"/>
  <c r="F1040" i="15"/>
  <c r="A1041" i="15"/>
  <c r="B1041" i="15"/>
  <c r="C1041" i="15"/>
  <c r="F1041" i="15"/>
  <c r="A1042" i="15"/>
  <c r="B1042" i="15"/>
  <c r="C1042" i="15"/>
  <c r="F1042" i="15"/>
  <c r="A1043" i="15"/>
  <c r="B1043" i="15"/>
  <c r="C1043" i="15"/>
  <c r="F1043" i="15"/>
  <c r="A1044" i="15"/>
  <c r="B1044" i="15"/>
  <c r="C1044" i="15"/>
  <c r="F1044" i="15"/>
  <c r="A1045" i="15"/>
  <c r="B1045" i="15"/>
  <c r="C1045" i="15"/>
  <c r="F1045" i="15"/>
  <c r="A1046" i="15"/>
  <c r="B1046" i="15"/>
  <c r="C1046" i="15"/>
  <c r="F1046" i="15"/>
  <c r="A1047" i="15"/>
  <c r="B1047" i="15"/>
  <c r="C1047" i="15"/>
  <c r="F1047" i="15"/>
  <c r="A1048" i="15"/>
  <c r="B1048" i="15"/>
  <c r="C1048" i="15"/>
  <c r="F1048" i="15"/>
  <c r="A1049" i="15"/>
  <c r="B1049" i="15"/>
  <c r="C1049" i="15"/>
  <c r="F1049" i="15"/>
  <c r="A1050" i="15"/>
  <c r="B1050" i="15"/>
  <c r="C1050" i="15"/>
  <c r="F1050" i="15"/>
  <c r="A1051" i="15"/>
  <c r="B1051" i="15"/>
  <c r="C1051" i="15"/>
  <c r="F1051" i="15"/>
  <c r="A1052" i="15"/>
  <c r="B1052" i="15"/>
  <c r="C1052" i="15"/>
  <c r="F1052" i="15"/>
  <c r="A1053" i="15"/>
  <c r="B1053" i="15"/>
  <c r="C1053" i="15"/>
  <c r="F1053" i="15"/>
  <c r="A1054" i="15"/>
  <c r="B1054" i="15"/>
  <c r="C1054" i="15"/>
  <c r="F1054" i="15"/>
  <c r="A1055" i="15"/>
  <c r="B1055" i="15"/>
  <c r="C1055" i="15"/>
  <c r="F1055" i="15"/>
  <c r="A1056" i="15"/>
  <c r="B1056" i="15"/>
  <c r="C1056" i="15"/>
  <c r="F1056" i="15"/>
  <c r="A1057" i="15"/>
  <c r="B1057" i="15"/>
  <c r="C1057" i="15"/>
  <c r="F1057" i="15"/>
  <c r="A1058" i="15"/>
  <c r="B1058" i="15"/>
  <c r="C1058" i="15"/>
  <c r="F1058" i="15"/>
  <c r="A1059" i="15"/>
  <c r="B1059" i="15"/>
  <c r="C1059" i="15"/>
  <c r="F1059" i="15"/>
  <c r="A1060" i="15"/>
  <c r="B1060" i="15"/>
  <c r="C1060" i="15"/>
  <c r="F1060" i="15"/>
  <c r="A1061" i="15"/>
  <c r="B1061" i="15"/>
  <c r="C1061" i="15"/>
  <c r="F1061" i="15"/>
  <c r="A1062" i="15"/>
  <c r="B1062" i="15"/>
  <c r="C1062" i="15"/>
  <c r="F1062" i="15"/>
  <c r="A1063" i="15"/>
  <c r="B1063" i="15"/>
  <c r="C1063" i="15"/>
  <c r="F1063" i="15"/>
  <c r="A1064" i="15"/>
  <c r="B1064" i="15"/>
  <c r="C1064" i="15"/>
  <c r="F1064" i="15"/>
  <c r="A1065" i="15"/>
  <c r="B1065" i="15"/>
  <c r="C1065" i="15"/>
  <c r="F1065" i="15"/>
  <c r="A1066" i="15"/>
  <c r="B1066" i="15"/>
  <c r="C1066" i="15"/>
  <c r="F1066" i="15"/>
  <c r="A1067" i="15"/>
  <c r="B1067" i="15"/>
  <c r="C1067" i="15"/>
  <c r="F1067" i="15"/>
  <c r="A1068" i="15"/>
  <c r="B1068" i="15"/>
  <c r="C1068" i="15"/>
  <c r="F1068" i="15"/>
  <c r="A1069" i="15"/>
  <c r="B1069" i="15"/>
  <c r="C1069" i="15"/>
  <c r="F1069" i="15"/>
  <c r="A1070" i="15"/>
  <c r="B1070" i="15"/>
  <c r="C1070" i="15"/>
  <c r="F1070" i="15"/>
  <c r="A1071" i="15"/>
  <c r="B1071" i="15"/>
  <c r="C1071" i="15"/>
  <c r="F1071" i="15"/>
  <c r="A1072" i="15"/>
  <c r="B1072" i="15"/>
  <c r="C1072" i="15"/>
  <c r="F1072" i="15"/>
  <c r="A1073" i="15"/>
  <c r="B1073" i="15"/>
  <c r="C1073" i="15"/>
  <c r="F1073" i="15"/>
  <c r="A1074" i="15"/>
  <c r="B1074" i="15"/>
  <c r="C1074" i="15"/>
  <c r="F1074" i="15"/>
  <c r="A1075" i="15"/>
  <c r="B1075" i="15"/>
  <c r="C1075" i="15"/>
  <c r="F1075" i="15"/>
  <c r="A1076" i="15"/>
  <c r="B1076" i="15"/>
  <c r="C1076" i="15"/>
  <c r="F1076" i="15"/>
  <c r="A1077" i="15"/>
  <c r="B1077" i="15"/>
  <c r="C1077" i="15"/>
  <c r="F1077" i="15"/>
  <c r="A1078" i="15"/>
  <c r="B1078" i="15"/>
  <c r="C1078" i="15"/>
  <c r="F1078" i="15"/>
  <c r="A1079" i="15"/>
  <c r="B1079" i="15"/>
  <c r="C1079" i="15"/>
  <c r="F1079" i="15"/>
  <c r="A1080" i="15"/>
  <c r="B1080" i="15"/>
  <c r="C1080" i="15"/>
  <c r="F1080" i="15"/>
  <c r="A1081" i="15"/>
  <c r="B1081" i="15"/>
  <c r="C1081" i="15"/>
  <c r="F1081" i="15"/>
  <c r="A1082" i="15"/>
  <c r="B1082" i="15"/>
  <c r="C1082" i="15"/>
  <c r="F1082" i="15"/>
  <c r="A1083" i="15"/>
  <c r="B1083" i="15"/>
  <c r="C1083" i="15"/>
  <c r="F1083" i="15"/>
  <c r="A1084" i="15"/>
  <c r="B1084" i="15"/>
  <c r="C1084" i="15"/>
  <c r="F1084" i="15"/>
  <c r="A1085" i="15"/>
  <c r="B1085" i="15"/>
  <c r="C1085" i="15"/>
  <c r="F1085" i="15"/>
  <c r="A1086" i="15"/>
  <c r="B1086" i="15"/>
  <c r="C1086" i="15"/>
  <c r="F1086" i="15"/>
  <c r="A1087" i="15"/>
  <c r="B1087" i="15"/>
  <c r="C1087" i="15"/>
  <c r="F1087" i="15"/>
  <c r="A1088" i="15"/>
  <c r="B1088" i="15"/>
  <c r="C1088" i="15"/>
  <c r="F1088" i="15"/>
  <c r="A1089" i="15"/>
  <c r="B1089" i="15"/>
  <c r="C1089" i="15"/>
  <c r="F1089" i="15"/>
  <c r="A1090" i="15"/>
  <c r="B1090" i="15"/>
  <c r="C1090" i="15"/>
  <c r="F1090" i="15"/>
  <c r="A1091" i="15"/>
  <c r="B1091" i="15"/>
  <c r="C1091" i="15"/>
  <c r="F1091" i="15"/>
  <c r="A1092" i="15"/>
  <c r="B1092" i="15"/>
  <c r="C1092" i="15"/>
  <c r="F1092" i="15"/>
  <c r="A1093" i="15"/>
  <c r="B1093" i="15"/>
  <c r="C1093" i="15"/>
  <c r="F1093" i="15"/>
  <c r="A1094" i="15"/>
  <c r="B1094" i="15"/>
  <c r="C1094" i="15"/>
  <c r="F1094" i="15"/>
  <c r="A1095" i="15"/>
  <c r="B1095" i="15"/>
  <c r="C1095" i="15"/>
  <c r="F1095" i="15"/>
  <c r="A1096" i="15"/>
  <c r="B1096" i="15"/>
  <c r="C1096" i="15"/>
  <c r="F1096" i="15"/>
  <c r="A1097" i="15"/>
  <c r="B1097" i="15"/>
  <c r="C1097" i="15"/>
  <c r="F1097" i="15"/>
  <c r="A1098" i="15"/>
  <c r="B1098" i="15"/>
  <c r="C1098" i="15"/>
  <c r="F1098" i="15"/>
  <c r="A1099" i="15"/>
  <c r="B1099" i="15"/>
  <c r="C1099" i="15"/>
  <c r="F1099" i="15"/>
  <c r="A1100" i="15"/>
  <c r="B1100" i="15"/>
  <c r="C1100" i="15"/>
  <c r="F1100" i="15"/>
  <c r="A1101" i="15"/>
  <c r="B1101" i="15"/>
  <c r="C1101" i="15"/>
  <c r="F1101" i="15"/>
  <c r="A1102" i="15"/>
  <c r="B1102" i="15"/>
  <c r="C1102" i="15"/>
  <c r="F1102" i="15"/>
  <c r="A1103" i="15"/>
  <c r="B1103" i="15"/>
  <c r="C1103" i="15"/>
  <c r="F1103" i="15"/>
  <c r="A1104" i="15"/>
  <c r="B1104" i="15"/>
  <c r="C1104" i="15"/>
  <c r="F1104" i="15"/>
  <c r="A1105" i="15"/>
  <c r="B1105" i="15"/>
  <c r="C1105" i="15"/>
  <c r="F1105" i="15"/>
  <c r="A1106" i="15"/>
  <c r="B1106" i="15"/>
  <c r="C1106" i="15"/>
  <c r="F1106" i="15"/>
  <c r="A1107" i="15"/>
  <c r="B1107" i="15"/>
  <c r="C1107" i="15"/>
  <c r="F1107" i="15"/>
  <c r="A1108" i="15"/>
  <c r="B1108" i="15"/>
  <c r="C1108" i="15"/>
  <c r="F1108" i="15"/>
  <c r="A1109" i="15"/>
  <c r="B1109" i="15"/>
  <c r="C1109" i="15"/>
  <c r="F1109" i="15"/>
  <c r="A1110" i="15"/>
  <c r="B1110" i="15"/>
  <c r="C1110" i="15"/>
  <c r="F1110" i="15"/>
  <c r="A1111" i="15"/>
  <c r="B1111" i="15"/>
  <c r="C1111" i="15"/>
  <c r="F1111" i="15"/>
  <c r="A1112" i="15"/>
  <c r="B1112" i="15"/>
  <c r="C1112" i="15"/>
  <c r="F1112" i="15"/>
  <c r="A1113" i="15"/>
  <c r="B1113" i="15"/>
  <c r="C1113" i="15"/>
  <c r="F1113" i="15"/>
  <c r="A1114" i="15"/>
  <c r="B1114" i="15"/>
  <c r="C1114" i="15"/>
  <c r="F1114" i="15"/>
  <c r="A1115" i="15"/>
  <c r="B1115" i="15"/>
  <c r="C1115" i="15"/>
  <c r="F1115" i="15"/>
  <c r="A1116" i="15"/>
  <c r="B1116" i="15"/>
  <c r="C1116" i="15"/>
  <c r="F1116" i="15"/>
  <c r="A1117" i="15"/>
  <c r="B1117" i="15"/>
  <c r="C1117" i="15"/>
  <c r="F1117" i="15"/>
  <c r="A1118" i="15"/>
  <c r="B1118" i="15"/>
  <c r="C1118" i="15"/>
  <c r="F1118" i="15"/>
  <c r="A1119" i="15"/>
  <c r="B1119" i="15"/>
  <c r="C1119" i="15"/>
  <c r="F1119" i="15"/>
  <c r="A1120" i="15"/>
  <c r="B1120" i="15"/>
  <c r="C1120" i="15"/>
  <c r="F1120" i="15"/>
  <c r="A1121" i="15"/>
  <c r="B1121" i="15"/>
  <c r="C1121" i="15"/>
  <c r="F1121" i="15"/>
  <c r="A1122" i="15"/>
  <c r="B1122" i="15"/>
  <c r="C1122" i="15"/>
  <c r="F1122" i="15"/>
  <c r="A1123" i="15"/>
  <c r="B1123" i="15"/>
  <c r="C1123" i="15"/>
  <c r="F1123" i="15"/>
  <c r="A1124" i="15"/>
  <c r="B1124" i="15"/>
  <c r="C1124" i="15"/>
  <c r="F1124" i="15"/>
  <c r="A1125" i="15"/>
  <c r="B1125" i="15"/>
  <c r="C1125" i="15"/>
  <c r="F1125" i="15"/>
  <c r="A1126" i="15"/>
  <c r="B1126" i="15"/>
  <c r="C1126" i="15"/>
  <c r="F1126" i="15"/>
  <c r="A1127" i="15"/>
  <c r="B1127" i="15"/>
  <c r="C1127" i="15"/>
  <c r="F1127" i="15"/>
  <c r="A1128" i="15"/>
  <c r="B1128" i="15"/>
  <c r="C1128" i="15"/>
  <c r="F1128" i="15"/>
  <c r="A1129" i="15"/>
  <c r="B1129" i="15"/>
  <c r="C1129" i="15"/>
  <c r="F1129" i="15"/>
  <c r="A1130" i="15"/>
  <c r="B1130" i="15"/>
  <c r="C1130" i="15"/>
  <c r="F1130" i="15"/>
  <c r="A1131" i="15"/>
  <c r="B1131" i="15"/>
  <c r="C1131" i="15"/>
  <c r="F1131" i="15"/>
  <c r="A1132" i="15"/>
  <c r="B1132" i="15"/>
  <c r="C1132" i="15"/>
  <c r="F1132" i="15"/>
  <c r="A1133" i="15"/>
  <c r="B1133" i="15"/>
  <c r="C1133" i="15"/>
  <c r="F1133" i="15"/>
  <c r="A1134" i="15"/>
  <c r="B1134" i="15"/>
  <c r="C1134" i="15"/>
  <c r="F1134" i="15"/>
  <c r="A1135" i="15"/>
  <c r="B1135" i="15"/>
  <c r="C1135" i="15"/>
  <c r="F1135" i="15"/>
  <c r="A1136" i="15"/>
  <c r="B1136" i="15"/>
  <c r="C1136" i="15"/>
  <c r="F1136" i="15"/>
  <c r="A1137" i="15"/>
  <c r="B1137" i="15"/>
  <c r="C1137" i="15"/>
  <c r="F1137" i="15"/>
  <c r="A1138" i="15"/>
  <c r="B1138" i="15"/>
  <c r="C1138" i="15"/>
  <c r="F1138" i="15"/>
  <c r="A1139" i="15"/>
  <c r="B1139" i="15"/>
  <c r="C1139" i="15"/>
  <c r="F1139" i="15"/>
  <c r="A1140" i="15"/>
  <c r="B1140" i="15"/>
  <c r="C1140" i="15"/>
  <c r="F1140" i="15"/>
  <c r="A1141" i="15"/>
  <c r="B1141" i="15"/>
  <c r="C1141" i="15"/>
  <c r="F1141" i="15"/>
  <c r="A1142" i="15"/>
  <c r="B1142" i="15"/>
  <c r="C1142" i="15"/>
  <c r="F1142" i="15"/>
  <c r="A1143" i="15"/>
  <c r="B1143" i="15"/>
  <c r="C1143" i="15"/>
  <c r="F1143" i="15"/>
  <c r="A1144" i="15"/>
  <c r="B1144" i="15"/>
  <c r="C1144" i="15"/>
  <c r="F1144" i="15"/>
  <c r="A1145" i="15"/>
  <c r="B1145" i="15"/>
  <c r="C1145" i="15"/>
  <c r="F1145" i="15"/>
  <c r="A1146" i="15"/>
  <c r="B1146" i="15"/>
  <c r="C1146" i="15"/>
  <c r="F1146" i="15"/>
  <c r="A1147" i="15"/>
  <c r="B1147" i="15"/>
  <c r="C1147" i="15"/>
  <c r="F1147" i="15"/>
  <c r="A1148" i="15"/>
  <c r="B1148" i="15"/>
  <c r="C1148" i="15"/>
  <c r="F1148" i="15"/>
  <c r="A1149" i="15"/>
  <c r="B1149" i="15"/>
  <c r="C1149" i="15"/>
  <c r="F1149" i="15"/>
  <c r="A1150" i="15"/>
  <c r="B1150" i="15"/>
  <c r="C1150" i="15"/>
  <c r="F1150" i="15"/>
  <c r="A1151" i="15"/>
  <c r="B1151" i="15"/>
  <c r="C1151" i="15"/>
  <c r="F1151" i="15"/>
  <c r="A1152" i="15"/>
  <c r="B1152" i="15"/>
  <c r="C1152" i="15"/>
  <c r="F1152" i="15"/>
  <c r="A1153" i="15"/>
  <c r="B1153" i="15"/>
  <c r="C1153" i="15"/>
  <c r="F1153" i="15"/>
  <c r="A1154" i="15"/>
  <c r="B1154" i="15"/>
  <c r="C1154" i="15"/>
  <c r="F1154" i="15"/>
  <c r="A1155" i="15"/>
  <c r="B1155" i="15"/>
  <c r="C1155" i="15"/>
  <c r="F1155" i="15"/>
  <c r="A1156" i="15"/>
  <c r="B1156" i="15"/>
  <c r="C1156" i="15"/>
  <c r="F1156" i="15"/>
  <c r="A1157" i="15"/>
  <c r="B1157" i="15"/>
  <c r="C1157" i="15"/>
  <c r="F1157" i="15"/>
  <c r="A1158" i="15"/>
  <c r="B1158" i="15"/>
  <c r="C1158" i="15"/>
  <c r="F1158" i="15"/>
  <c r="A1159" i="15"/>
  <c r="B1159" i="15"/>
  <c r="C1159" i="15"/>
  <c r="F1159" i="15"/>
  <c r="A1160" i="15"/>
  <c r="B1160" i="15"/>
  <c r="C1160" i="15"/>
  <c r="F1160" i="15"/>
  <c r="A1161" i="15"/>
  <c r="B1161" i="15"/>
  <c r="C1161" i="15"/>
  <c r="F1161" i="15"/>
  <c r="A1162" i="15"/>
  <c r="B1162" i="15"/>
  <c r="C1162" i="15"/>
  <c r="F1162" i="15"/>
  <c r="A1163" i="15"/>
  <c r="B1163" i="15"/>
  <c r="C1163" i="15"/>
  <c r="F1163" i="15"/>
  <c r="A1164" i="15"/>
  <c r="B1164" i="15"/>
  <c r="C1164" i="15"/>
  <c r="F1164" i="15"/>
  <c r="A1165" i="15"/>
  <c r="B1165" i="15"/>
  <c r="C1165" i="15"/>
  <c r="F1165" i="15"/>
  <c r="A1166" i="15"/>
  <c r="B1166" i="15"/>
  <c r="C1166" i="15"/>
  <c r="F1166" i="15"/>
  <c r="A1167" i="15"/>
  <c r="B1167" i="15"/>
  <c r="C1167" i="15"/>
  <c r="F1167" i="15"/>
  <c r="A1168" i="15"/>
  <c r="B1168" i="15"/>
  <c r="C1168" i="15"/>
  <c r="F1168" i="15"/>
  <c r="A1169" i="15"/>
  <c r="B1169" i="15"/>
  <c r="C1169" i="15"/>
  <c r="F1169" i="15"/>
  <c r="A1170" i="15"/>
  <c r="B1170" i="15"/>
  <c r="C1170" i="15"/>
  <c r="F1170" i="15"/>
  <c r="A1171" i="15"/>
  <c r="B1171" i="15"/>
  <c r="C1171" i="15"/>
  <c r="F1171" i="15"/>
  <c r="A1172" i="15"/>
  <c r="B1172" i="15"/>
  <c r="C1172" i="15"/>
  <c r="F1172" i="15"/>
  <c r="A1173" i="15"/>
  <c r="B1173" i="15"/>
  <c r="C1173" i="15"/>
  <c r="F1173" i="15"/>
  <c r="A1174" i="15"/>
  <c r="B1174" i="15"/>
  <c r="C1174" i="15"/>
  <c r="F1174" i="15"/>
  <c r="A1175" i="15"/>
  <c r="B1175" i="15"/>
  <c r="C1175" i="15"/>
  <c r="F1175" i="15"/>
  <c r="A1176" i="15"/>
  <c r="B1176" i="15"/>
  <c r="C1176" i="15"/>
  <c r="F1176" i="15"/>
  <c r="A1177" i="15"/>
  <c r="B1177" i="15"/>
  <c r="C1177" i="15"/>
  <c r="F1177" i="15"/>
  <c r="A1178" i="15"/>
  <c r="B1178" i="15"/>
  <c r="C1178" i="15"/>
  <c r="F1178" i="15"/>
  <c r="A1179" i="15"/>
  <c r="B1179" i="15"/>
  <c r="C1179" i="15"/>
  <c r="F1179" i="15"/>
  <c r="A1180" i="15"/>
  <c r="B1180" i="15"/>
  <c r="C1180" i="15"/>
  <c r="F1180" i="15"/>
  <c r="A1181" i="15"/>
  <c r="B1181" i="15"/>
  <c r="C1181" i="15"/>
  <c r="F1181" i="15"/>
  <c r="A1182" i="15"/>
  <c r="B1182" i="15"/>
  <c r="C1182" i="15"/>
  <c r="F1182" i="15"/>
  <c r="A1183" i="15"/>
  <c r="B1183" i="15"/>
  <c r="C1183" i="15"/>
  <c r="F1183" i="15"/>
  <c r="A1184" i="15"/>
  <c r="B1184" i="15"/>
  <c r="C1184" i="15"/>
  <c r="F1184" i="15"/>
  <c r="A1185" i="15"/>
  <c r="B1185" i="15"/>
  <c r="C1185" i="15"/>
  <c r="F1185" i="15"/>
  <c r="A1186" i="15"/>
  <c r="B1186" i="15"/>
  <c r="C1186" i="15"/>
  <c r="F1186" i="15"/>
  <c r="A1187" i="15"/>
  <c r="B1187" i="15"/>
  <c r="C1187" i="15"/>
  <c r="F1187" i="15"/>
  <c r="A1188" i="15"/>
  <c r="B1188" i="15"/>
  <c r="C1188" i="15"/>
  <c r="F1188" i="15"/>
  <c r="A1189" i="15"/>
  <c r="B1189" i="15"/>
  <c r="C1189" i="15"/>
  <c r="F1189" i="15"/>
  <c r="A1190" i="15"/>
  <c r="B1190" i="15"/>
  <c r="C1190" i="15"/>
  <c r="F1190" i="15"/>
  <c r="A1191" i="15"/>
  <c r="B1191" i="15"/>
  <c r="C1191" i="15"/>
  <c r="F1191" i="15"/>
  <c r="A1192" i="15"/>
  <c r="B1192" i="15"/>
  <c r="C1192" i="15"/>
  <c r="F1192" i="15"/>
  <c r="A1193" i="15"/>
  <c r="B1193" i="15"/>
  <c r="C1193" i="15"/>
  <c r="F1193" i="15"/>
  <c r="A1194" i="15"/>
  <c r="B1194" i="15"/>
  <c r="C1194" i="15"/>
  <c r="F1194" i="15"/>
  <c r="A1195" i="15"/>
  <c r="B1195" i="15"/>
  <c r="C1195" i="15"/>
  <c r="F1195" i="15"/>
  <c r="A1196" i="15"/>
  <c r="B1196" i="15"/>
  <c r="C1196" i="15"/>
  <c r="F1196" i="15"/>
  <c r="A1197" i="15"/>
  <c r="B1197" i="15"/>
  <c r="C1197" i="15"/>
  <c r="F1197" i="15"/>
  <c r="A1198" i="15"/>
  <c r="B1198" i="15"/>
  <c r="C1198" i="15"/>
  <c r="F1198" i="15"/>
  <c r="A1199" i="15"/>
  <c r="B1199" i="15"/>
  <c r="C1199" i="15"/>
  <c r="F1199" i="15"/>
  <c r="A1200" i="15"/>
  <c r="B1200" i="15"/>
  <c r="C1200" i="15"/>
  <c r="F1200" i="15"/>
  <c r="A1201" i="15"/>
  <c r="B1201" i="15"/>
  <c r="C1201" i="15"/>
  <c r="F1201" i="15"/>
  <c r="A1202" i="15"/>
  <c r="B1202" i="15"/>
  <c r="C1202" i="15"/>
  <c r="F1202" i="15"/>
  <c r="A1203" i="15"/>
  <c r="B1203" i="15"/>
  <c r="C1203" i="15"/>
  <c r="F1203" i="15"/>
  <c r="A1204" i="15"/>
  <c r="B1204" i="15"/>
  <c r="C1204" i="15"/>
  <c r="F1204" i="15"/>
  <c r="A1205" i="15"/>
  <c r="B1205" i="15"/>
  <c r="C1205" i="15"/>
  <c r="F1205" i="15"/>
  <c r="A1206" i="15"/>
  <c r="B1206" i="15"/>
  <c r="C1206" i="15"/>
  <c r="F1206" i="15"/>
  <c r="A1207" i="15"/>
  <c r="B1207" i="15"/>
  <c r="C1207" i="15"/>
  <c r="F1207" i="15"/>
  <c r="A1208" i="15"/>
  <c r="B1208" i="15"/>
  <c r="C1208" i="15"/>
  <c r="F1208" i="15"/>
  <c r="A1209" i="15"/>
  <c r="B1209" i="15"/>
  <c r="C1209" i="15"/>
  <c r="F1209" i="15"/>
  <c r="A1210" i="15"/>
  <c r="B1210" i="15"/>
  <c r="C1210" i="15"/>
  <c r="F1210" i="15"/>
  <c r="A1211" i="15"/>
  <c r="B1211" i="15"/>
  <c r="C1211" i="15"/>
  <c r="F1211" i="15"/>
  <c r="A1212" i="15"/>
  <c r="B1212" i="15"/>
  <c r="C1212" i="15"/>
  <c r="F1212" i="15"/>
  <c r="A1213" i="15"/>
  <c r="B1213" i="15"/>
  <c r="C1213" i="15"/>
  <c r="F1213" i="15"/>
  <c r="A1214" i="15"/>
  <c r="B1214" i="15"/>
  <c r="C1214" i="15"/>
  <c r="F1214" i="15"/>
  <c r="A1215" i="15"/>
  <c r="B1215" i="15"/>
  <c r="C1215" i="15"/>
  <c r="F1215" i="15"/>
  <c r="A1216" i="15"/>
  <c r="B1216" i="15"/>
  <c r="C1216" i="15"/>
  <c r="F1216" i="15"/>
  <c r="A1217" i="15"/>
  <c r="B1217" i="15"/>
  <c r="C1217" i="15"/>
  <c r="F1217" i="15"/>
  <c r="A1218" i="15"/>
  <c r="B1218" i="15"/>
  <c r="C1218" i="15"/>
  <c r="F1218" i="15"/>
  <c r="A1219" i="15"/>
  <c r="B1219" i="15"/>
  <c r="C1219" i="15"/>
  <c r="F1219" i="15"/>
  <c r="A1220" i="15"/>
  <c r="B1220" i="15"/>
  <c r="C1220" i="15"/>
  <c r="F1220" i="15"/>
  <c r="A1221" i="15"/>
  <c r="B1221" i="15"/>
  <c r="C1221" i="15"/>
  <c r="F1221" i="15"/>
  <c r="A1222" i="15"/>
  <c r="B1222" i="15"/>
  <c r="C1222" i="15"/>
  <c r="F1222" i="15"/>
  <c r="A1223" i="15"/>
  <c r="B1223" i="15"/>
  <c r="C1223" i="15"/>
  <c r="F1223" i="15"/>
  <c r="A1224" i="15"/>
  <c r="B1224" i="15"/>
  <c r="C1224" i="15"/>
  <c r="F1224" i="15"/>
  <c r="A1225" i="15"/>
  <c r="B1225" i="15"/>
  <c r="C1225" i="15"/>
  <c r="F1225" i="15"/>
  <c r="A1226" i="15"/>
  <c r="B1226" i="15"/>
  <c r="C1226" i="15"/>
  <c r="F1226" i="15"/>
  <c r="A1227" i="15"/>
  <c r="B1227" i="15"/>
  <c r="C1227" i="15"/>
  <c r="F1227" i="15"/>
  <c r="A1228" i="15"/>
  <c r="B1228" i="15"/>
  <c r="C1228" i="15"/>
  <c r="F1228" i="15"/>
  <c r="A1229" i="15"/>
  <c r="B1229" i="15"/>
  <c r="C1229" i="15"/>
  <c r="F1229" i="15"/>
  <c r="A1230" i="15"/>
  <c r="B1230" i="15"/>
  <c r="C1230" i="15"/>
  <c r="F1230" i="15"/>
  <c r="A1231" i="15"/>
  <c r="B1231" i="15"/>
  <c r="C1231" i="15"/>
  <c r="F1231" i="15"/>
  <c r="A1232" i="15"/>
  <c r="B1232" i="15"/>
  <c r="C1232" i="15"/>
  <c r="F1232" i="15"/>
  <c r="A1233" i="15"/>
  <c r="B1233" i="15"/>
  <c r="C1233" i="15"/>
  <c r="F1233" i="15"/>
  <c r="A1234" i="15"/>
  <c r="B1234" i="15"/>
  <c r="C1234" i="15"/>
  <c r="F1234" i="15"/>
  <c r="A1235" i="15"/>
  <c r="B1235" i="15"/>
  <c r="C1235" i="15"/>
  <c r="F1235" i="15"/>
  <c r="A1236" i="15"/>
  <c r="B1236" i="15"/>
  <c r="C1236" i="15"/>
  <c r="F1236" i="15"/>
  <c r="A1237" i="15"/>
  <c r="B1237" i="15"/>
  <c r="C1237" i="15"/>
  <c r="F1237" i="15"/>
  <c r="A1238" i="15"/>
  <c r="B1238" i="15"/>
  <c r="C1238" i="15"/>
  <c r="F1238" i="15"/>
  <c r="A1239" i="15"/>
  <c r="B1239" i="15"/>
  <c r="C1239" i="15"/>
  <c r="F1239" i="15"/>
  <c r="A1240" i="15"/>
  <c r="B1240" i="15"/>
  <c r="C1240" i="15"/>
  <c r="F1240" i="15"/>
  <c r="A1241" i="15"/>
  <c r="B1241" i="15"/>
  <c r="C1241" i="15"/>
  <c r="F1241" i="15"/>
  <c r="A1242" i="15"/>
  <c r="B1242" i="15"/>
  <c r="C1242" i="15"/>
  <c r="F1242" i="15"/>
  <c r="A1243" i="15"/>
  <c r="B1243" i="15"/>
  <c r="C1243" i="15"/>
  <c r="F1243" i="15"/>
  <c r="A1244" i="15"/>
  <c r="B1244" i="15"/>
  <c r="C1244" i="15"/>
  <c r="F1244" i="15"/>
  <c r="A1245" i="15"/>
  <c r="B1245" i="15"/>
  <c r="C1245" i="15"/>
  <c r="F1245" i="15"/>
  <c r="A1246" i="15"/>
  <c r="B1246" i="15"/>
  <c r="C1246" i="15"/>
  <c r="F1246" i="15"/>
  <c r="A1247" i="15"/>
  <c r="B1247" i="15"/>
  <c r="C1247" i="15"/>
  <c r="F1247" i="15"/>
  <c r="A1248" i="15"/>
  <c r="B1248" i="15"/>
  <c r="C1248" i="15"/>
  <c r="F1248" i="15"/>
  <c r="A1249" i="15"/>
  <c r="B1249" i="15"/>
  <c r="C1249" i="15"/>
  <c r="F1249" i="15"/>
  <c r="A1250" i="15"/>
  <c r="B1250" i="15"/>
  <c r="C1250" i="15"/>
  <c r="F1250" i="15"/>
  <c r="A1251" i="15"/>
  <c r="B1251" i="15"/>
  <c r="C1251" i="15"/>
  <c r="F1251" i="15"/>
  <c r="A1252" i="15"/>
  <c r="B1252" i="15"/>
  <c r="C1252" i="15"/>
  <c r="F1252" i="15"/>
  <c r="A1253" i="15"/>
  <c r="B1253" i="15"/>
  <c r="C1253" i="15"/>
  <c r="F1253" i="15"/>
  <c r="A1254" i="15"/>
  <c r="B1254" i="15"/>
  <c r="C1254" i="15"/>
  <c r="F1254" i="15"/>
  <c r="A1255" i="15"/>
  <c r="B1255" i="15"/>
  <c r="C1255" i="15"/>
  <c r="F1255" i="15"/>
  <c r="A1256" i="15"/>
  <c r="B1256" i="15"/>
  <c r="C1256" i="15"/>
  <c r="F1256" i="15"/>
  <c r="A1257" i="15"/>
  <c r="B1257" i="15"/>
  <c r="C1257" i="15"/>
  <c r="F1257" i="15"/>
  <c r="A1258" i="15"/>
  <c r="B1258" i="15"/>
  <c r="C1258" i="15"/>
  <c r="F1258" i="15"/>
  <c r="A1259" i="15"/>
  <c r="B1259" i="15"/>
  <c r="C1259" i="15"/>
  <c r="F1259" i="15"/>
  <c r="A1260" i="15"/>
  <c r="B1260" i="15"/>
  <c r="C1260" i="15"/>
  <c r="F1260" i="15"/>
  <c r="A1261" i="15"/>
  <c r="B1261" i="15"/>
  <c r="C1261" i="15"/>
  <c r="F1261" i="15"/>
  <c r="A1262" i="15"/>
  <c r="B1262" i="15"/>
  <c r="C1262" i="15"/>
  <c r="F1262" i="15"/>
  <c r="A1263" i="15"/>
  <c r="B1263" i="15"/>
  <c r="C1263" i="15"/>
  <c r="F1263" i="15"/>
  <c r="A1264" i="15"/>
  <c r="B1264" i="15"/>
  <c r="C1264" i="15"/>
  <c r="F1264" i="15"/>
  <c r="A1265" i="15"/>
  <c r="B1265" i="15"/>
  <c r="C1265" i="15"/>
  <c r="F1265" i="15"/>
  <c r="A1266" i="15"/>
  <c r="B1266" i="15"/>
  <c r="C1266" i="15"/>
  <c r="F1266" i="15"/>
  <c r="A1267" i="15"/>
  <c r="B1267" i="15"/>
  <c r="C1267" i="15"/>
  <c r="F1267" i="15"/>
  <c r="A1268" i="15"/>
  <c r="B1268" i="15"/>
  <c r="C1268" i="15"/>
  <c r="F1268" i="15"/>
  <c r="A1269" i="15"/>
  <c r="B1269" i="15"/>
  <c r="C1269" i="15"/>
  <c r="F1269" i="15"/>
  <c r="A1270" i="15"/>
  <c r="B1270" i="15"/>
  <c r="C1270" i="15"/>
  <c r="F1270" i="15"/>
  <c r="A1271" i="15"/>
  <c r="B1271" i="15"/>
  <c r="C1271" i="15"/>
  <c r="F1271" i="15"/>
  <c r="A1272" i="15"/>
  <c r="B1272" i="15"/>
  <c r="C1272" i="15"/>
  <c r="F1272" i="15"/>
  <c r="A1273" i="15"/>
  <c r="B1273" i="15"/>
  <c r="C1273" i="15"/>
  <c r="F1273" i="15"/>
  <c r="A1274" i="15"/>
  <c r="B1274" i="15"/>
  <c r="C1274" i="15"/>
  <c r="F1274" i="15"/>
  <c r="A1275" i="15"/>
  <c r="B1275" i="15"/>
  <c r="C1275" i="15"/>
  <c r="F1275" i="15"/>
  <c r="A1276" i="15"/>
  <c r="B1276" i="15"/>
  <c r="C1276" i="15"/>
  <c r="F1276" i="15"/>
  <c r="A1277" i="15"/>
  <c r="B1277" i="15"/>
  <c r="C1277" i="15"/>
  <c r="F1277" i="15"/>
  <c r="A1278" i="15"/>
  <c r="B1278" i="15"/>
  <c r="C1278" i="15"/>
  <c r="F1278" i="15"/>
  <c r="A1279" i="15"/>
  <c r="B1279" i="15"/>
  <c r="C1279" i="15"/>
  <c r="F1279" i="15"/>
  <c r="A1280" i="15"/>
  <c r="B1280" i="15"/>
  <c r="C1280" i="15"/>
  <c r="F1280" i="15"/>
  <c r="A1281" i="15"/>
  <c r="B1281" i="15"/>
  <c r="C1281" i="15"/>
  <c r="F1281" i="15"/>
  <c r="A1282" i="15"/>
  <c r="B1282" i="15"/>
  <c r="C1282" i="15"/>
  <c r="F1282" i="15"/>
  <c r="A1283" i="15"/>
  <c r="B1283" i="15"/>
  <c r="C1283" i="15"/>
  <c r="F1283" i="15"/>
  <c r="A1284" i="15"/>
  <c r="B1284" i="15"/>
  <c r="C1284" i="15"/>
  <c r="F1284" i="15"/>
  <c r="A1285" i="15"/>
  <c r="B1285" i="15"/>
  <c r="C1285" i="15"/>
  <c r="F1285" i="15"/>
  <c r="A1286" i="15"/>
  <c r="B1286" i="15"/>
  <c r="C1286" i="15"/>
  <c r="F1286" i="15"/>
  <c r="A1287" i="15"/>
  <c r="B1287" i="15"/>
  <c r="C1287" i="15"/>
  <c r="F1287" i="15"/>
  <c r="A1288" i="15"/>
  <c r="B1288" i="15"/>
  <c r="C1288" i="15"/>
  <c r="F1288" i="15"/>
  <c r="A1289" i="15"/>
  <c r="B1289" i="15"/>
  <c r="C1289" i="15"/>
  <c r="F1289" i="15"/>
  <c r="A1290" i="15"/>
  <c r="B1290" i="15"/>
  <c r="C1290" i="15"/>
  <c r="F1290" i="15"/>
  <c r="A1291" i="15"/>
  <c r="B1291" i="15"/>
  <c r="C1291" i="15"/>
  <c r="F1291" i="15"/>
  <c r="A1292" i="15"/>
  <c r="B1292" i="15"/>
  <c r="C1292" i="15"/>
  <c r="F1292" i="15"/>
  <c r="A1293" i="15"/>
  <c r="B1293" i="15"/>
  <c r="C1293" i="15"/>
  <c r="F1293" i="15"/>
  <c r="A1294" i="15"/>
  <c r="B1294" i="15"/>
  <c r="C1294" i="15"/>
  <c r="F1294" i="15"/>
  <c r="A1295" i="15"/>
  <c r="B1295" i="15"/>
  <c r="C1295" i="15"/>
  <c r="F1295" i="15"/>
  <c r="A1296" i="15"/>
  <c r="B1296" i="15"/>
  <c r="C1296" i="15"/>
  <c r="F1296" i="15"/>
  <c r="A1297" i="15"/>
  <c r="B1297" i="15"/>
  <c r="C1297" i="15"/>
  <c r="F1297" i="15"/>
  <c r="A1298" i="15"/>
  <c r="B1298" i="15"/>
  <c r="C1298" i="15"/>
  <c r="F1298" i="15"/>
  <c r="A1299" i="15"/>
  <c r="B1299" i="15"/>
  <c r="C1299" i="15"/>
  <c r="F1299" i="15"/>
  <c r="A1300" i="15"/>
  <c r="B1300" i="15"/>
  <c r="C1300" i="15"/>
  <c r="F1300" i="15"/>
  <c r="A1301" i="15"/>
  <c r="B1301" i="15"/>
  <c r="C1301" i="15"/>
  <c r="F1301" i="15"/>
  <c r="A1302" i="15"/>
  <c r="B1302" i="15"/>
  <c r="C1302" i="15"/>
  <c r="F1302" i="15"/>
  <c r="A1303" i="15"/>
  <c r="B1303" i="15"/>
  <c r="C1303" i="15"/>
  <c r="F1303" i="15"/>
  <c r="A1304" i="15"/>
  <c r="B1304" i="15"/>
  <c r="C1304" i="15"/>
  <c r="F1304" i="15"/>
  <c r="A1305" i="15"/>
  <c r="B1305" i="15"/>
  <c r="C1305" i="15"/>
  <c r="F1305" i="15"/>
  <c r="A1306" i="15"/>
  <c r="B1306" i="15"/>
  <c r="C1306" i="15"/>
  <c r="F1306" i="15"/>
  <c r="A1307" i="15"/>
  <c r="B1307" i="15"/>
  <c r="C1307" i="15"/>
  <c r="F1307" i="15"/>
  <c r="A1308" i="15"/>
  <c r="B1308" i="15"/>
  <c r="C1308" i="15"/>
  <c r="F1308" i="15"/>
  <c r="A1309" i="15"/>
  <c r="B1309" i="15"/>
  <c r="C1309" i="15"/>
  <c r="F1309" i="15"/>
  <c r="A1310" i="15"/>
  <c r="B1310" i="15"/>
  <c r="C1310" i="15"/>
  <c r="F1310" i="15"/>
  <c r="A1311" i="15"/>
  <c r="B1311" i="15"/>
  <c r="C1311" i="15"/>
  <c r="F1311" i="15"/>
  <c r="A1312" i="15"/>
  <c r="B1312" i="15"/>
  <c r="C1312" i="15"/>
  <c r="F1312" i="15"/>
  <c r="A1313" i="15"/>
  <c r="B1313" i="15"/>
  <c r="C1313" i="15"/>
  <c r="F1313" i="15"/>
  <c r="A1314" i="15"/>
  <c r="B1314" i="15"/>
  <c r="C1314" i="15"/>
  <c r="F1314" i="15"/>
  <c r="A1315" i="15"/>
  <c r="B1315" i="15"/>
  <c r="C1315" i="15"/>
  <c r="F1315" i="15"/>
  <c r="A1316" i="15"/>
  <c r="B1316" i="15"/>
  <c r="C1316" i="15"/>
  <c r="F1316" i="15"/>
  <c r="A1317" i="15"/>
  <c r="B1317" i="15"/>
  <c r="C1317" i="15"/>
  <c r="F1317" i="15"/>
  <c r="A1318" i="15"/>
  <c r="B1318" i="15"/>
  <c r="C1318" i="15"/>
  <c r="F1318" i="15"/>
  <c r="A1319" i="15"/>
  <c r="B1319" i="15"/>
  <c r="C1319" i="15"/>
  <c r="F1319" i="15"/>
  <c r="A1320" i="15"/>
  <c r="B1320" i="15"/>
  <c r="C1320" i="15"/>
  <c r="F1320" i="15"/>
  <c r="A1321" i="15"/>
  <c r="B1321" i="15"/>
  <c r="C1321" i="15"/>
  <c r="F1321" i="15"/>
  <c r="A1322" i="15"/>
  <c r="B1322" i="15"/>
  <c r="C1322" i="15"/>
  <c r="F1322" i="15"/>
  <c r="A1323" i="15"/>
  <c r="B1323" i="15"/>
  <c r="C1323" i="15"/>
  <c r="F1323" i="15"/>
  <c r="A1324" i="15"/>
  <c r="B1324" i="15"/>
  <c r="C1324" i="15"/>
  <c r="F1324" i="15"/>
  <c r="A1325" i="15"/>
  <c r="B1325" i="15"/>
  <c r="C1325" i="15"/>
  <c r="F1325" i="15"/>
  <c r="A1326" i="15"/>
  <c r="B1326" i="15"/>
  <c r="C1326" i="15"/>
  <c r="F1326" i="15"/>
  <c r="A1327" i="15"/>
  <c r="B1327" i="15"/>
  <c r="C1327" i="15"/>
  <c r="F1327" i="15"/>
  <c r="A1328" i="15"/>
  <c r="B1328" i="15"/>
  <c r="C1328" i="15"/>
  <c r="F1328" i="15"/>
  <c r="A1329" i="15"/>
  <c r="B1329" i="15"/>
  <c r="C1329" i="15"/>
  <c r="F1329" i="15"/>
  <c r="A1330" i="15"/>
  <c r="B1330" i="15"/>
  <c r="C1330" i="15"/>
  <c r="F1330" i="15"/>
  <c r="A1331" i="15"/>
  <c r="B1331" i="15"/>
  <c r="C1331" i="15"/>
  <c r="F1331" i="15"/>
  <c r="A1332" i="15"/>
  <c r="B1332" i="15"/>
  <c r="C1332" i="15"/>
  <c r="F1332" i="15"/>
  <c r="A1333" i="15"/>
  <c r="B1333" i="15"/>
  <c r="C1333" i="15"/>
  <c r="F1333" i="15"/>
  <c r="A1334" i="15"/>
  <c r="B1334" i="15"/>
  <c r="C1334" i="15"/>
  <c r="F1334" i="15"/>
  <c r="A1335" i="15"/>
  <c r="B1335" i="15"/>
  <c r="C1335" i="15"/>
  <c r="F1335" i="15"/>
  <c r="A1336" i="15"/>
  <c r="B1336" i="15"/>
  <c r="C1336" i="15"/>
  <c r="F1336" i="15"/>
  <c r="A1337" i="15"/>
  <c r="B1337" i="15"/>
  <c r="C1337" i="15"/>
  <c r="F1337" i="15"/>
  <c r="A1338" i="15"/>
  <c r="B1338" i="15"/>
  <c r="C1338" i="15"/>
  <c r="F1338" i="15"/>
  <c r="A1339" i="15"/>
  <c r="B1339" i="15"/>
  <c r="C1339" i="15"/>
  <c r="F1339" i="15"/>
  <c r="A1340" i="15"/>
  <c r="B1340" i="15"/>
  <c r="C1340" i="15"/>
  <c r="F1340" i="15"/>
  <c r="A1341" i="15"/>
  <c r="B1341" i="15"/>
  <c r="C1341" i="15"/>
  <c r="F1341" i="15"/>
  <c r="A1342" i="15"/>
  <c r="B1342" i="15"/>
  <c r="C1342" i="15"/>
  <c r="F1342" i="15"/>
  <c r="A1343" i="15"/>
  <c r="B1343" i="15"/>
  <c r="C1343" i="15"/>
  <c r="F1343" i="15"/>
  <c r="A1344" i="15"/>
  <c r="B1344" i="15"/>
  <c r="C1344" i="15"/>
  <c r="F1344" i="15"/>
  <c r="A1345" i="15"/>
  <c r="B1345" i="15"/>
  <c r="C1345" i="15"/>
  <c r="F1345" i="15"/>
  <c r="A1346" i="15"/>
  <c r="B1346" i="15"/>
  <c r="C1346" i="15"/>
  <c r="F1346" i="15"/>
  <c r="A1347" i="15"/>
  <c r="B1347" i="15"/>
  <c r="C1347" i="15"/>
  <c r="F1347" i="15"/>
  <c r="A1348" i="15"/>
  <c r="B1348" i="15"/>
  <c r="C1348" i="15"/>
  <c r="F1348" i="15"/>
  <c r="A1349" i="15"/>
  <c r="B1349" i="15"/>
  <c r="C1349" i="15"/>
  <c r="F1349" i="15"/>
  <c r="A1350" i="15"/>
  <c r="B1350" i="15"/>
  <c r="C1350" i="15"/>
  <c r="F1350" i="15"/>
  <c r="A1351" i="15"/>
  <c r="B1351" i="15"/>
  <c r="C1351" i="15"/>
  <c r="F1351" i="15"/>
  <c r="A1352" i="15"/>
  <c r="B1352" i="15"/>
  <c r="C1352" i="15"/>
  <c r="F1352" i="15"/>
  <c r="A1353" i="15"/>
  <c r="B1353" i="15"/>
  <c r="C1353" i="15"/>
  <c r="F1353" i="15"/>
  <c r="A1354" i="15"/>
  <c r="B1354" i="15"/>
  <c r="C1354" i="15"/>
  <c r="F1354" i="15"/>
  <c r="A1355" i="15"/>
  <c r="B1355" i="15"/>
  <c r="C1355" i="15"/>
  <c r="F1355" i="15"/>
  <c r="A1356" i="15"/>
  <c r="B1356" i="15"/>
  <c r="C1356" i="15"/>
  <c r="F1356" i="15"/>
  <c r="A1357" i="15"/>
  <c r="B1357" i="15"/>
  <c r="C1357" i="15"/>
  <c r="F1357" i="15"/>
  <c r="A1358" i="15"/>
  <c r="B1358" i="15"/>
  <c r="C1358" i="15"/>
  <c r="F1358" i="15"/>
  <c r="A1359" i="15"/>
  <c r="B1359" i="15"/>
  <c r="C1359" i="15"/>
  <c r="F1359" i="15"/>
  <c r="A1360" i="15"/>
  <c r="B1360" i="15"/>
  <c r="C1360" i="15"/>
  <c r="F1360" i="15"/>
  <c r="A1361" i="15"/>
  <c r="B1361" i="15"/>
  <c r="C1361" i="15"/>
  <c r="F1361" i="15"/>
  <c r="A1362" i="15"/>
  <c r="B1362" i="15"/>
  <c r="C1362" i="15"/>
  <c r="F1362" i="15"/>
  <c r="A1363" i="15"/>
  <c r="B1363" i="15"/>
  <c r="C1363" i="15"/>
  <c r="F1363" i="15"/>
  <c r="A1364" i="15"/>
  <c r="B1364" i="15"/>
  <c r="C1364" i="15"/>
  <c r="F1364" i="15"/>
  <c r="A1365" i="15"/>
  <c r="B1365" i="15"/>
  <c r="C1365" i="15"/>
  <c r="F1365" i="15"/>
  <c r="A1366" i="15"/>
  <c r="B1366" i="15"/>
  <c r="C1366" i="15"/>
  <c r="F1366" i="15"/>
  <c r="A1367" i="15"/>
  <c r="B1367" i="15"/>
  <c r="C1367" i="15"/>
  <c r="F1367" i="15"/>
  <c r="A1368" i="15"/>
  <c r="B1368" i="15"/>
  <c r="C1368" i="15"/>
  <c r="F1368" i="15"/>
  <c r="A1369" i="15"/>
  <c r="B1369" i="15"/>
  <c r="C1369" i="15"/>
  <c r="F1369" i="15"/>
  <c r="A1370" i="15"/>
  <c r="B1370" i="15"/>
  <c r="C1370" i="15"/>
  <c r="F1370" i="15"/>
  <c r="A1371" i="15"/>
  <c r="B1371" i="15"/>
  <c r="C1371" i="15"/>
  <c r="F1371" i="15"/>
  <c r="A1372" i="15"/>
  <c r="B1372" i="15"/>
  <c r="C1372" i="15"/>
  <c r="F1372" i="15"/>
  <c r="A1373" i="15"/>
  <c r="B1373" i="15"/>
  <c r="C1373" i="15"/>
  <c r="F1373" i="15"/>
  <c r="A1374" i="15"/>
  <c r="B1374" i="15"/>
  <c r="C1374" i="15"/>
  <c r="F1374" i="15"/>
  <c r="A1375" i="15"/>
  <c r="B1375" i="15"/>
  <c r="C1375" i="15"/>
  <c r="F1375" i="15"/>
  <c r="A1376" i="15"/>
  <c r="B1376" i="15"/>
  <c r="C1376" i="15"/>
  <c r="F1376" i="15"/>
  <c r="A1377" i="15"/>
  <c r="B1377" i="15"/>
  <c r="C1377" i="15"/>
  <c r="F1377" i="15"/>
  <c r="A1378" i="15"/>
  <c r="B1378" i="15"/>
  <c r="C1378" i="15"/>
  <c r="F1378" i="15"/>
  <c r="A1379" i="15"/>
  <c r="B1379" i="15"/>
  <c r="C1379" i="15"/>
  <c r="F1379" i="15"/>
  <c r="A1380" i="15"/>
  <c r="B1380" i="15"/>
  <c r="C1380" i="15"/>
  <c r="F1380" i="15"/>
  <c r="A1381" i="15"/>
  <c r="B1381" i="15"/>
  <c r="C1381" i="15"/>
  <c r="F1381" i="15"/>
  <c r="A1382" i="15"/>
  <c r="B1382" i="15"/>
  <c r="C1382" i="15"/>
  <c r="F1382" i="15"/>
  <c r="A1383" i="15"/>
  <c r="B1383" i="15"/>
  <c r="C1383" i="15"/>
  <c r="F1383" i="15"/>
  <c r="A1384" i="15"/>
  <c r="B1384" i="15"/>
  <c r="C1384" i="15"/>
  <c r="F1384" i="15"/>
  <c r="A1385" i="15"/>
  <c r="B1385" i="15"/>
  <c r="C1385" i="15"/>
  <c r="F1385" i="15"/>
  <c r="A1386" i="15"/>
  <c r="B1386" i="15"/>
  <c r="C1386" i="15"/>
  <c r="F1386" i="15"/>
  <c r="A1387" i="15"/>
  <c r="B1387" i="15"/>
  <c r="C1387" i="15"/>
  <c r="F1387" i="15"/>
  <c r="A1388" i="15"/>
  <c r="B1388" i="15"/>
  <c r="C1388" i="15"/>
  <c r="F1388" i="15"/>
  <c r="A1389" i="15"/>
  <c r="B1389" i="15"/>
  <c r="C1389" i="15"/>
  <c r="F1389" i="15"/>
  <c r="A1390" i="15"/>
  <c r="B1390" i="15"/>
  <c r="C1390" i="15"/>
  <c r="F1390" i="15"/>
  <c r="A1391" i="15"/>
  <c r="B1391" i="15"/>
  <c r="C1391" i="15"/>
  <c r="F1391" i="15"/>
  <c r="A1392" i="15"/>
  <c r="B1392" i="15"/>
  <c r="C1392" i="15"/>
  <c r="F1392" i="15"/>
  <c r="A1393" i="15"/>
  <c r="B1393" i="15"/>
  <c r="C1393" i="15"/>
  <c r="F1393" i="15"/>
  <c r="A1394" i="15"/>
  <c r="B1394" i="15"/>
  <c r="C1394" i="15"/>
  <c r="F1394" i="15"/>
  <c r="A1395" i="15"/>
  <c r="B1395" i="15"/>
  <c r="C1395" i="15"/>
  <c r="F1395" i="15"/>
  <c r="A1396" i="15"/>
  <c r="B1396" i="15"/>
  <c r="C1396" i="15"/>
  <c r="F1396" i="15"/>
  <c r="A1397" i="15"/>
  <c r="B1397" i="15"/>
  <c r="C1397" i="15"/>
  <c r="F1397" i="15"/>
  <c r="A1398" i="15"/>
  <c r="B1398" i="15"/>
  <c r="C1398" i="15"/>
  <c r="F1398" i="15"/>
  <c r="A1399" i="15"/>
  <c r="B1399" i="15"/>
  <c r="C1399" i="15"/>
  <c r="F1399" i="15"/>
  <c r="A1400" i="15"/>
  <c r="B1400" i="15"/>
  <c r="C1400" i="15"/>
  <c r="F1400" i="15"/>
  <c r="A1401" i="15"/>
  <c r="B1401" i="15"/>
  <c r="C1401" i="15"/>
  <c r="F1401" i="15"/>
  <c r="A1402" i="15"/>
  <c r="B1402" i="15"/>
  <c r="C1402" i="15"/>
  <c r="F1402" i="15"/>
  <c r="A1403" i="15"/>
  <c r="B1403" i="15"/>
  <c r="C1403" i="15"/>
  <c r="F1403" i="15"/>
  <c r="A1404" i="15"/>
  <c r="B1404" i="15"/>
  <c r="C1404" i="15"/>
  <c r="F1404" i="15"/>
  <c r="A1405" i="15"/>
  <c r="B1405" i="15"/>
  <c r="C1405" i="15"/>
  <c r="F1405" i="15"/>
  <c r="A1406" i="15"/>
  <c r="B1406" i="15"/>
  <c r="C1406" i="15"/>
  <c r="F1406" i="15"/>
  <c r="A1407" i="15"/>
  <c r="B1407" i="15"/>
  <c r="C1407" i="15"/>
  <c r="F1407" i="15"/>
  <c r="A1408" i="15"/>
  <c r="B1408" i="15"/>
  <c r="C1408" i="15"/>
  <c r="F1408" i="15"/>
  <c r="A1409" i="15"/>
  <c r="B1409" i="15"/>
  <c r="C1409" i="15"/>
  <c r="F1409" i="15"/>
  <c r="A1410" i="15"/>
  <c r="B1410" i="15"/>
  <c r="C1410" i="15"/>
  <c r="F1410" i="15"/>
  <c r="A1411" i="15"/>
  <c r="B1411" i="15"/>
  <c r="C1411" i="15"/>
  <c r="F1411" i="15"/>
  <c r="A1412" i="15"/>
  <c r="B1412" i="15"/>
  <c r="C1412" i="15"/>
  <c r="F1412" i="15"/>
  <c r="A1413" i="15"/>
  <c r="B1413" i="15"/>
  <c r="C1413" i="15"/>
  <c r="F1413" i="15"/>
  <c r="A1414" i="15"/>
  <c r="B1414" i="15"/>
  <c r="C1414" i="15"/>
  <c r="F1414" i="15"/>
  <c r="A1415" i="15"/>
  <c r="B1415" i="15"/>
  <c r="C1415" i="15"/>
  <c r="F1415" i="15"/>
  <c r="A1416" i="15"/>
  <c r="B1416" i="15"/>
  <c r="C1416" i="15"/>
  <c r="F1416" i="15"/>
  <c r="A1417" i="15"/>
  <c r="B1417" i="15"/>
  <c r="C1417" i="15"/>
  <c r="F1417" i="15"/>
  <c r="A1418" i="15"/>
  <c r="B1418" i="15"/>
  <c r="C1418" i="15"/>
  <c r="F1418" i="15"/>
  <c r="A1419" i="15"/>
  <c r="B1419" i="15"/>
  <c r="C1419" i="15"/>
  <c r="F1419" i="15"/>
  <c r="A1420" i="15"/>
  <c r="B1420" i="15"/>
  <c r="C1420" i="15"/>
  <c r="F1420" i="15"/>
  <c r="A1421" i="15"/>
  <c r="B1421" i="15"/>
  <c r="C1421" i="15"/>
  <c r="F1421" i="15"/>
  <c r="A1422" i="15"/>
  <c r="B1422" i="15"/>
  <c r="C1422" i="15"/>
  <c r="F1422" i="15"/>
  <c r="A1423" i="15"/>
  <c r="B1423" i="15"/>
  <c r="C1423" i="15"/>
  <c r="F1423" i="15"/>
  <c r="A1424" i="15"/>
  <c r="B1424" i="15"/>
  <c r="C1424" i="15"/>
  <c r="F1424" i="15"/>
  <c r="A1425" i="15"/>
  <c r="B1425" i="15"/>
  <c r="C1425" i="15"/>
  <c r="F1425" i="15"/>
  <c r="A1426" i="15"/>
  <c r="B1426" i="15"/>
  <c r="C1426" i="15"/>
  <c r="F1426" i="15"/>
  <c r="A1427" i="15"/>
  <c r="B1427" i="15"/>
  <c r="C1427" i="15"/>
  <c r="F1427" i="15"/>
  <c r="A1428" i="15"/>
  <c r="B1428" i="15"/>
  <c r="C1428" i="15"/>
  <c r="F1428" i="15"/>
  <c r="A1429" i="15"/>
  <c r="B1429" i="15"/>
  <c r="C1429" i="15"/>
  <c r="F1429" i="15"/>
  <c r="A1430" i="15"/>
  <c r="B1430" i="15"/>
  <c r="C1430" i="15"/>
  <c r="F1430" i="15"/>
  <c r="A1431" i="15"/>
  <c r="B1431" i="15"/>
  <c r="C1431" i="15"/>
  <c r="F1431" i="15"/>
  <c r="A1432" i="15"/>
  <c r="B1432" i="15"/>
  <c r="C1432" i="15"/>
  <c r="F1432" i="15"/>
  <c r="A1433" i="15"/>
  <c r="B1433" i="15"/>
  <c r="C1433" i="15"/>
  <c r="F1433" i="15"/>
  <c r="A1434" i="15"/>
  <c r="B1434" i="15"/>
  <c r="C1434" i="15"/>
  <c r="F1434" i="15"/>
  <c r="A1435" i="15"/>
  <c r="B1435" i="15"/>
  <c r="C1435" i="15"/>
  <c r="F1435" i="15"/>
  <c r="A1436" i="15"/>
  <c r="B1436" i="15"/>
  <c r="C1436" i="15"/>
  <c r="F1436" i="15"/>
  <c r="A1437" i="15"/>
  <c r="B1437" i="15"/>
  <c r="C1437" i="15"/>
  <c r="F1437" i="15"/>
  <c r="A1438" i="15"/>
  <c r="B1438" i="15"/>
  <c r="C1438" i="15"/>
  <c r="F1438" i="15"/>
  <c r="A1439" i="15"/>
  <c r="B1439" i="15"/>
  <c r="C1439" i="15"/>
  <c r="F1439" i="15"/>
  <c r="A1440" i="15"/>
  <c r="B1440" i="15"/>
  <c r="C1440" i="15"/>
  <c r="F1440" i="15"/>
  <c r="A1441" i="15"/>
  <c r="B1441" i="15"/>
  <c r="C1441" i="15"/>
  <c r="F1441" i="15"/>
  <c r="A1442" i="15"/>
  <c r="B1442" i="15"/>
  <c r="C1442" i="15"/>
  <c r="F1442" i="15"/>
  <c r="A1443" i="15"/>
  <c r="B1443" i="15"/>
  <c r="C1443" i="15"/>
  <c r="F1443" i="15"/>
  <c r="A1444" i="15"/>
  <c r="B1444" i="15"/>
  <c r="C1444" i="15"/>
  <c r="F1444" i="15"/>
  <c r="A1445" i="15"/>
  <c r="B1445" i="15"/>
  <c r="C1445" i="15"/>
  <c r="F1445" i="15"/>
  <c r="A1446" i="15"/>
  <c r="B1446" i="15"/>
  <c r="C1446" i="15"/>
  <c r="F1446" i="15"/>
  <c r="A1447" i="15"/>
  <c r="B1447" i="15"/>
  <c r="C1447" i="15"/>
  <c r="F1447" i="15"/>
  <c r="A1448" i="15"/>
  <c r="B1448" i="15"/>
  <c r="C1448" i="15"/>
  <c r="F1448" i="15"/>
  <c r="A1449" i="15"/>
  <c r="B1449" i="15"/>
  <c r="C1449" i="15"/>
  <c r="F1449" i="15"/>
  <c r="A1450" i="15"/>
  <c r="B1450" i="15"/>
  <c r="C1450" i="15"/>
  <c r="F1450" i="15"/>
  <c r="A1451" i="15"/>
  <c r="B1451" i="15"/>
  <c r="C1451" i="15"/>
  <c r="F1451" i="15"/>
  <c r="A1452" i="15"/>
  <c r="B1452" i="15"/>
  <c r="C1452" i="15"/>
  <c r="F1452" i="15"/>
  <c r="A1453" i="15"/>
  <c r="B1453" i="15"/>
  <c r="C1453" i="15"/>
  <c r="F1453" i="15"/>
  <c r="A1454" i="15"/>
  <c r="B1454" i="15"/>
  <c r="C1454" i="15"/>
  <c r="F1454" i="15"/>
  <c r="A1455" i="15"/>
  <c r="B1455" i="15"/>
  <c r="C1455" i="15"/>
  <c r="F1455" i="15"/>
  <c r="A1456" i="15"/>
  <c r="B1456" i="15"/>
  <c r="C1456" i="15"/>
  <c r="F1456" i="15"/>
  <c r="A1457" i="15"/>
  <c r="B1457" i="15"/>
  <c r="C1457" i="15"/>
  <c r="F1457" i="15"/>
  <c r="A1458" i="15"/>
  <c r="B1458" i="15"/>
  <c r="C1458" i="15"/>
  <c r="F1458" i="15"/>
  <c r="A1459" i="15"/>
  <c r="B1459" i="15"/>
  <c r="C1459" i="15"/>
  <c r="F1459" i="15"/>
  <c r="A1460" i="15"/>
  <c r="B1460" i="15"/>
  <c r="C1460" i="15"/>
  <c r="F1460" i="15"/>
  <c r="A1461" i="15"/>
  <c r="B1461" i="15"/>
  <c r="C1461" i="15"/>
  <c r="F1461" i="15"/>
  <c r="A1462" i="15"/>
  <c r="B1462" i="15"/>
  <c r="C1462" i="15"/>
  <c r="F1462" i="15"/>
  <c r="A1463" i="15"/>
  <c r="B1463" i="15"/>
  <c r="C1463" i="15"/>
  <c r="F1463" i="15"/>
  <c r="A1464" i="15"/>
  <c r="B1464" i="15"/>
  <c r="C1464" i="15"/>
  <c r="F1464" i="15"/>
  <c r="A1465" i="15"/>
  <c r="B1465" i="15"/>
  <c r="C1465" i="15"/>
  <c r="F1465" i="15"/>
  <c r="A1466" i="15"/>
  <c r="B1466" i="15"/>
  <c r="C1466" i="15"/>
  <c r="F1466" i="15"/>
  <c r="A1467" i="15"/>
  <c r="B1467" i="15"/>
  <c r="C1467" i="15"/>
  <c r="F1467" i="15"/>
  <c r="A1468" i="15"/>
  <c r="B1468" i="15"/>
  <c r="C1468" i="15"/>
  <c r="F1468" i="15"/>
  <c r="A1469" i="15"/>
  <c r="B1469" i="15"/>
  <c r="C1469" i="15"/>
  <c r="F1469" i="15"/>
  <c r="A1470" i="15"/>
  <c r="B1470" i="15"/>
  <c r="C1470" i="15"/>
  <c r="F1470" i="15"/>
  <c r="A1471" i="15"/>
  <c r="B1471" i="15"/>
  <c r="C1471" i="15"/>
  <c r="F1471" i="15"/>
  <c r="A1472" i="15"/>
  <c r="B1472" i="15"/>
  <c r="C1472" i="15"/>
  <c r="F1472" i="15"/>
  <c r="A1473" i="15"/>
  <c r="B1473" i="15"/>
  <c r="C1473" i="15"/>
  <c r="F1473" i="15"/>
  <c r="A1474" i="15"/>
  <c r="B1474" i="15"/>
  <c r="C1474" i="15"/>
  <c r="F1474" i="15"/>
  <c r="A1475" i="15"/>
  <c r="B1475" i="15"/>
  <c r="C1475" i="15"/>
  <c r="F1475" i="15"/>
  <c r="A1476" i="15"/>
  <c r="B1476" i="15"/>
  <c r="C1476" i="15"/>
  <c r="F1476" i="15"/>
  <c r="A1477" i="15"/>
  <c r="B1477" i="15"/>
  <c r="C1477" i="15"/>
  <c r="F1477" i="15"/>
  <c r="A1478" i="15"/>
  <c r="B1478" i="15"/>
  <c r="C1478" i="15"/>
  <c r="F1478" i="15"/>
  <c r="A1479" i="15"/>
  <c r="B1479" i="15"/>
  <c r="C1479" i="15"/>
  <c r="F1479" i="15"/>
  <c r="A1480" i="15"/>
  <c r="B1480" i="15"/>
  <c r="C1480" i="15"/>
  <c r="F1480" i="15"/>
  <c r="A1481" i="15"/>
  <c r="B1481" i="15"/>
  <c r="C1481" i="15"/>
  <c r="F1481" i="15"/>
  <c r="A1482" i="15"/>
  <c r="B1482" i="15"/>
  <c r="C1482" i="15"/>
  <c r="F1482" i="15"/>
  <c r="A1483" i="15"/>
  <c r="B1483" i="15"/>
  <c r="C1483" i="15"/>
  <c r="F1483" i="15"/>
  <c r="A1484" i="15"/>
  <c r="B1484" i="15"/>
  <c r="C1484" i="15"/>
  <c r="F1484" i="15"/>
  <c r="A1485" i="15"/>
  <c r="B1485" i="15"/>
  <c r="C1485" i="15"/>
  <c r="F1485" i="15"/>
  <c r="A1486" i="15"/>
  <c r="B1486" i="15"/>
  <c r="C1486" i="15"/>
  <c r="F1486" i="15"/>
  <c r="A1487" i="15"/>
  <c r="B1487" i="15"/>
  <c r="C1487" i="15"/>
  <c r="F1487" i="15"/>
  <c r="A1488" i="15"/>
  <c r="B1488" i="15"/>
  <c r="C1488" i="15"/>
  <c r="F1488" i="15"/>
  <c r="A1489" i="15"/>
  <c r="B1489" i="15"/>
  <c r="C1489" i="15"/>
  <c r="F1489" i="15"/>
  <c r="A1490" i="15"/>
  <c r="B1490" i="15"/>
  <c r="C1490" i="15"/>
  <c r="F1490" i="15"/>
  <c r="A1491" i="15"/>
  <c r="B1491" i="15"/>
  <c r="C1491" i="15"/>
  <c r="F1491" i="15"/>
  <c r="A1492" i="15"/>
  <c r="B1492" i="15"/>
  <c r="C1492" i="15"/>
  <c r="F1492" i="15"/>
  <c r="A1493" i="15"/>
  <c r="B1493" i="15"/>
  <c r="C1493" i="15"/>
  <c r="F1493" i="15"/>
  <c r="A1494" i="15"/>
  <c r="B1494" i="15"/>
  <c r="C1494" i="15"/>
  <c r="F1494" i="15"/>
  <c r="A1495" i="15"/>
  <c r="B1495" i="15"/>
  <c r="C1495" i="15"/>
  <c r="F1495" i="15"/>
  <c r="A1496" i="15"/>
  <c r="B1496" i="15"/>
  <c r="C1496" i="15"/>
  <c r="F1496" i="15"/>
  <c r="A1497" i="15"/>
  <c r="B1497" i="15"/>
  <c r="C1497" i="15"/>
  <c r="F1497" i="15"/>
  <c r="A1498" i="15"/>
  <c r="B1498" i="15"/>
  <c r="C1498" i="15"/>
  <c r="F1498" i="15"/>
  <c r="A1499" i="15"/>
  <c r="B1499" i="15"/>
  <c r="C1499" i="15"/>
  <c r="F1499" i="15"/>
  <c r="A1500" i="15"/>
  <c r="B1500" i="15"/>
  <c r="C1500" i="15"/>
  <c r="F1500" i="15"/>
  <c r="A1501" i="15"/>
  <c r="B1501" i="15"/>
  <c r="C1501" i="15"/>
  <c r="F1501" i="15"/>
  <c r="A1502" i="15"/>
  <c r="B1502" i="15"/>
  <c r="C1502" i="15"/>
  <c r="F1502" i="15"/>
  <c r="A1503" i="15"/>
  <c r="B1503" i="15"/>
  <c r="C1503" i="15"/>
  <c r="F1503" i="15"/>
  <c r="A1504" i="15"/>
  <c r="B1504" i="15"/>
  <c r="C1504" i="15"/>
  <c r="F1504" i="15"/>
  <c r="A1505" i="15"/>
  <c r="B1505" i="15"/>
  <c r="C1505" i="15"/>
  <c r="F1505" i="15"/>
  <c r="A1506" i="15"/>
  <c r="B1506" i="15"/>
  <c r="C1506" i="15"/>
  <c r="F1506" i="15"/>
  <c r="A1507" i="15"/>
  <c r="B1507" i="15"/>
  <c r="C1507" i="15"/>
  <c r="F1507" i="15"/>
  <c r="A1508" i="15"/>
  <c r="B1508" i="15"/>
  <c r="C1508" i="15"/>
  <c r="F1508" i="15"/>
  <c r="A1509" i="15"/>
  <c r="B1509" i="15"/>
  <c r="C1509" i="15"/>
  <c r="F1509" i="15"/>
  <c r="A1510" i="15"/>
  <c r="B1510" i="15"/>
  <c r="C1510" i="15"/>
  <c r="F1510" i="15"/>
  <c r="A1511" i="15"/>
  <c r="B1511" i="15"/>
  <c r="C1511" i="15"/>
  <c r="F1511" i="15"/>
  <c r="A1512" i="15"/>
  <c r="B1512" i="15"/>
  <c r="C1512" i="15"/>
  <c r="F1512" i="15"/>
  <c r="A1513" i="15"/>
  <c r="B1513" i="15"/>
  <c r="C1513" i="15"/>
  <c r="F1513" i="15"/>
  <c r="A1514" i="15"/>
  <c r="B1514" i="15"/>
  <c r="C1514" i="15"/>
  <c r="F1514" i="15"/>
  <c r="A1515" i="15"/>
  <c r="B1515" i="15"/>
  <c r="C1515" i="15"/>
  <c r="F1515" i="15"/>
  <c r="A1516" i="15"/>
  <c r="B1516" i="15"/>
  <c r="C1516" i="15"/>
  <c r="F1516" i="15"/>
  <c r="A1517" i="15"/>
  <c r="B1517" i="15"/>
  <c r="C1517" i="15"/>
  <c r="F1517" i="15"/>
  <c r="A1518" i="15"/>
  <c r="B1518" i="15"/>
  <c r="C1518" i="15"/>
  <c r="F1518" i="15"/>
  <c r="A1519" i="15"/>
  <c r="B1519" i="15"/>
  <c r="C1519" i="15"/>
  <c r="F1519" i="15"/>
  <c r="A1520" i="15"/>
  <c r="B1520" i="15"/>
  <c r="C1520" i="15"/>
  <c r="F1520" i="15"/>
  <c r="A1521" i="15"/>
  <c r="B1521" i="15"/>
  <c r="C1521" i="15"/>
  <c r="F1521" i="15"/>
  <c r="A1522" i="15"/>
  <c r="B1522" i="15"/>
  <c r="C1522" i="15"/>
  <c r="F1522" i="15"/>
  <c r="A1523" i="15"/>
  <c r="B1523" i="15"/>
  <c r="C1523" i="15"/>
  <c r="F1523" i="15"/>
  <c r="A1524" i="15"/>
  <c r="B1524" i="15"/>
  <c r="C1524" i="15"/>
  <c r="F1524" i="15"/>
  <c r="A1525" i="15"/>
  <c r="B1525" i="15"/>
  <c r="C1525" i="15"/>
  <c r="F1525" i="15"/>
  <c r="A1526" i="15"/>
  <c r="B1526" i="15"/>
  <c r="C1526" i="15"/>
  <c r="F1526" i="15"/>
  <c r="A1527" i="15"/>
  <c r="B1527" i="15"/>
  <c r="C1527" i="15"/>
  <c r="F1527" i="15"/>
  <c r="A1528" i="15"/>
  <c r="B1528" i="15"/>
  <c r="C1528" i="15"/>
  <c r="F1528" i="15"/>
  <c r="A1529" i="15"/>
  <c r="B1529" i="15"/>
  <c r="C1529" i="15"/>
  <c r="F1529" i="15"/>
  <c r="A1530" i="15"/>
  <c r="B1530" i="15"/>
  <c r="C1530" i="15"/>
  <c r="F1530" i="15"/>
  <c r="A1531" i="15"/>
  <c r="B1531" i="15"/>
  <c r="C1531" i="15"/>
  <c r="F1531" i="15"/>
  <c r="A1532" i="15"/>
  <c r="B1532" i="15"/>
  <c r="C1532" i="15"/>
  <c r="F1532" i="15"/>
  <c r="A1533" i="15"/>
  <c r="B1533" i="15"/>
  <c r="C1533" i="15"/>
  <c r="F1533" i="15"/>
  <c r="A1534" i="15"/>
  <c r="B1534" i="15"/>
  <c r="C1534" i="15"/>
  <c r="F1534" i="15"/>
  <c r="A1535" i="15"/>
  <c r="B1535" i="15"/>
  <c r="C1535" i="15"/>
  <c r="F1535" i="15"/>
  <c r="A1536" i="15"/>
  <c r="B1536" i="15"/>
  <c r="C1536" i="15"/>
  <c r="F1536" i="15"/>
  <c r="A1537" i="15"/>
  <c r="B1537" i="15"/>
  <c r="C1537" i="15"/>
  <c r="F1537" i="15"/>
  <c r="A1538" i="15"/>
  <c r="B1538" i="15"/>
  <c r="C1538" i="15"/>
  <c r="F1538" i="15"/>
  <c r="A1539" i="15"/>
  <c r="B1539" i="15"/>
  <c r="C1539" i="15"/>
  <c r="F1539" i="15"/>
  <c r="A1540" i="15"/>
  <c r="B1540" i="15"/>
  <c r="C1540" i="15"/>
  <c r="F1540" i="15"/>
  <c r="A1541" i="15"/>
  <c r="B1541" i="15"/>
  <c r="C1541" i="15"/>
  <c r="F1541" i="15"/>
  <c r="A1542" i="15"/>
  <c r="B1542" i="15"/>
  <c r="C1542" i="15"/>
  <c r="F1542" i="15"/>
  <c r="A1543" i="15"/>
  <c r="B1543" i="15"/>
  <c r="C1543" i="15"/>
  <c r="F1543" i="15"/>
  <c r="A1544" i="15"/>
  <c r="B1544" i="15"/>
  <c r="C1544" i="15"/>
  <c r="F1544" i="15"/>
  <c r="A1545" i="15"/>
  <c r="B1545" i="15"/>
  <c r="C1545" i="15"/>
  <c r="F1545" i="15"/>
  <c r="A1546" i="15"/>
  <c r="B1546" i="15"/>
  <c r="C1546" i="15"/>
  <c r="F1546" i="15"/>
  <c r="A1547" i="15"/>
  <c r="B1547" i="15"/>
  <c r="C1547" i="15"/>
  <c r="F1547" i="15"/>
  <c r="A1548" i="15"/>
  <c r="B1548" i="15"/>
  <c r="C1548" i="15"/>
  <c r="F1548" i="15"/>
  <c r="A1549" i="15"/>
  <c r="B1549" i="15"/>
  <c r="C1549" i="15"/>
  <c r="F1549" i="15"/>
  <c r="A1550" i="15"/>
  <c r="B1550" i="15"/>
  <c r="C1550" i="15"/>
  <c r="F1550" i="15"/>
  <c r="A1551" i="15"/>
  <c r="B1551" i="15"/>
  <c r="C1551" i="15"/>
  <c r="F1551" i="15"/>
  <c r="A1552" i="15"/>
  <c r="B1552" i="15"/>
  <c r="C1552" i="15"/>
  <c r="F1552" i="15"/>
  <c r="A1553" i="15"/>
  <c r="B1553" i="15"/>
  <c r="C1553" i="15"/>
  <c r="F1553" i="15"/>
  <c r="A1554" i="15"/>
  <c r="B1554" i="15"/>
  <c r="C1554" i="15"/>
  <c r="F1554" i="15"/>
  <c r="A1555" i="15"/>
  <c r="B1555" i="15"/>
  <c r="C1555" i="15"/>
  <c r="F1555" i="15"/>
  <c r="A1556" i="15"/>
  <c r="B1556" i="15"/>
  <c r="C1556" i="15"/>
  <c r="F1556" i="15"/>
  <c r="A1557" i="15"/>
  <c r="B1557" i="15"/>
  <c r="C1557" i="15"/>
  <c r="F1557" i="15"/>
  <c r="A1558" i="15"/>
  <c r="B1558" i="15"/>
  <c r="C1558" i="15"/>
  <c r="F1558" i="15"/>
  <c r="A1559" i="15"/>
  <c r="B1559" i="15"/>
  <c r="C1559" i="15"/>
  <c r="F1559" i="15"/>
  <c r="A1560" i="15"/>
  <c r="B1560" i="15"/>
  <c r="C1560" i="15"/>
  <c r="F1560" i="15"/>
  <c r="A1561" i="15"/>
  <c r="B1561" i="15"/>
  <c r="C1561" i="15"/>
  <c r="F1561" i="15"/>
  <c r="A1562" i="15"/>
  <c r="B1562" i="15"/>
  <c r="C1562" i="15"/>
  <c r="F1562" i="15"/>
  <c r="A1563" i="15"/>
  <c r="B1563" i="15"/>
  <c r="C1563" i="15"/>
  <c r="F1563" i="15"/>
  <c r="A1564" i="15"/>
  <c r="B1564" i="15"/>
  <c r="C1564" i="15"/>
  <c r="F1564" i="15"/>
  <c r="A1565" i="15"/>
  <c r="B1565" i="15"/>
  <c r="C1565" i="15"/>
  <c r="F1565" i="15"/>
  <c r="A1566" i="15"/>
  <c r="B1566" i="15"/>
  <c r="C1566" i="15"/>
  <c r="F1566" i="15"/>
  <c r="A1567" i="15"/>
  <c r="B1567" i="15"/>
  <c r="C1567" i="15"/>
  <c r="F1567" i="15"/>
  <c r="A1568" i="15"/>
  <c r="B1568" i="15"/>
  <c r="C1568" i="15"/>
  <c r="F1568" i="15"/>
  <c r="A1569" i="15"/>
  <c r="B1569" i="15"/>
  <c r="C1569" i="15"/>
  <c r="F1569" i="15"/>
  <c r="A1570" i="15"/>
  <c r="B1570" i="15"/>
  <c r="C1570" i="15"/>
  <c r="F1570" i="15"/>
  <c r="A1571" i="15"/>
  <c r="B1571" i="15"/>
  <c r="C1571" i="15"/>
  <c r="F1571" i="15"/>
  <c r="A1572" i="15"/>
  <c r="B1572" i="15"/>
  <c r="C1572" i="15"/>
  <c r="F1572" i="15"/>
  <c r="A1573" i="15"/>
  <c r="B1573" i="15"/>
  <c r="C1573" i="15"/>
  <c r="F1573" i="15"/>
  <c r="A1574" i="15"/>
  <c r="B1574" i="15"/>
  <c r="C1574" i="15"/>
  <c r="F1574" i="15"/>
  <c r="A1575" i="15"/>
  <c r="B1575" i="15"/>
  <c r="C1575" i="15"/>
  <c r="F1575" i="15"/>
  <c r="A1576" i="15"/>
  <c r="B1576" i="15"/>
  <c r="C1576" i="15"/>
  <c r="F1576" i="15"/>
  <c r="A1577" i="15"/>
  <c r="B1577" i="15"/>
  <c r="C1577" i="15"/>
  <c r="F1577" i="15"/>
  <c r="A1578" i="15"/>
  <c r="B1578" i="15"/>
  <c r="C1578" i="15"/>
  <c r="F1578" i="15"/>
  <c r="A1579" i="15"/>
  <c r="B1579" i="15"/>
  <c r="C1579" i="15"/>
  <c r="F1579" i="15"/>
  <c r="A1580" i="15"/>
  <c r="B1580" i="15"/>
  <c r="C1580" i="15"/>
  <c r="F1580" i="15"/>
  <c r="A1581" i="15"/>
  <c r="B1581" i="15"/>
  <c r="C1581" i="15"/>
  <c r="F1581" i="15"/>
  <c r="A1582" i="15"/>
  <c r="B1582" i="15"/>
  <c r="C1582" i="15"/>
  <c r="F1582" i="15"/>
  <c r="A1583" i="15"/>
  <c r="B1583" i="15"/>
  <c r="C1583" i="15"/>
  <c r="F1583" i="15"/>
  <c r="A1584" i="15"/>
  <c r="B1584" i="15"/>
  <c r="C1584" i="15"/>
  <c r="F1584" i="15"/>
  <c r="A1585" i="15"/>
  <c r="B1585" i="15"/>
  <c r="C1585" i="15"/>
  <c r="F1585" i="15"/>
  <c r="A1586" i="15"/>
  <c r="B1586" i="15"/>
  <c r="C1586" i="15"/>
  <c r="F1586" i="15"/>
  <c r="A1587" i="15"/>
  <c r="B1587" i="15"/>
  <c r="C1587" i="15"/>
  <c r="F1587" i="15"/>
  <c r="A1588" i="15"/>
  <c r="B1588" i="15"/>
  <c r="C1588" i="15"/>
  <c r="F1588" i="15"/>
  <c r="A1589" i="15"/>
  <c r="B1589" i="15"/>
  <c r="C1589" i="15"/>
  <c r="F1589" i="15"/>
  <c r="A1590" i="15"/>
  <c r="B1590" i="15"/>
  <c r="C1590" i="15"/>
  <c r="F1590" i="15"/>
  <c r="A1591" i="15"/>
  <c r="B1591" i="15"/>
  <c r="C1591" i="15"/>
  <c r="F1591" i="15"/>
  <c r="A1592" i="15"/>
  <c r="B1592" i="15"/>
  <c r="C1592" i="15"/>
  <c r="F1592" i="15"/>
  <c r="A1593" i="15"/>
  <c r="B1593" i="15"/>
  <c r="C1593" i="15"/>
  <c r="F1593" i="15"/>
  <c r="A1594" i="15"/>
  <c r="B1594" i="15"/>
  <c r="C1594" i="15"/>
  <c r="F1594" i="15"/>
  <c r="A1595" i="15"/>
  <c r="B1595" i="15"/>
  <c r="C1595" i="15"/>
  <c r="F1595" i="15"/>
  <c r="A1596" i="15"/>
  <c r="B1596" i="15"/>
  <c r="C1596" i="15"/>
  <c r="F1596" i="15"/>
  <c r="A1597" i="15"/>
  <c r="B1597" i="15"/>
  <c r="C1597" i="15"/>
  <c r="F1597" i="15"/>
  <c r="A1598" i="15"/>
  <c r="B1598" i="15"/>
  <c r="C1598" i="15"/>
  <c r="F1598" i="15"/>
  <c r="A1599" i="15"/>
  <c r="B1599" i="15"/>
  <c r="C1599" i="15"/>
  <c r="F1599" i="15"/>
  <c r="A1600" i="15"/>
  <c r="B1600" i="15"/>
  <c r="C1600" i="15"/>
  <c r="F1600" i="15"/>
  <c r="A1601" i="15"/>
  <c r="B1601" i="15"/>
  <c r="C1601" i="15"/>
  <c r="F1601" i="15"/>
  <c r="A1602" i="15"/>
  <c r="B1602" i="15"/>
  <c r="C1602" i="15"/>
  <c r="F1602" i="15"/>
  <c r="A1603" i="15"/>
  <c r="B1603" i="15"/>
  <c r="C1603" i="15"/>
  <c r="F1603" i="15"/>
  <c r="A1604" i="15"/>
  <c r="B1604" i="15"/>
  <c r="C1604" i="15"/>
  <c r="F1604" i="15"/>
  <c r="A1605" i="15"/>
  <c r="B1605" i="15"/>
  <c r="C1605" i="15"/>
  <c r="F1605" i="15"/>
  <c r="A1606" i="15"/>
  <c r="B1606" i="15"/>
  <c r="C1606" i="15"/>
  <c r="F1606" i="15"/>
  <c r="A1607" i="15"/>
  <c r="B1607" i="15"/>
  <c r="C1607" i="15"/>
  <c r="F1607" i="15"/>
  <c r="A1608" i="15"/>
  <c r="B1608" i="15"/>
  <c r="C1608" i="15"/>
  <c r="F1608" i="15"/>
  <c r="A1609" i="15"/>
  <c r="B1609" i="15"/>
  <c r="C1609" i="15"/>
  <c r="F1609" i="15"/>
  <c r="A1610" i="15"/>
  <c r="B1610" i="15"/>
  <c r="C1610" i="15"/>
  <c r="F1610" i="15"/>
  <c r="A1611" i="15"/>
  <c r="B1611" i="15"/>
  <c r="C1611" i="15"/>
  <c r="F1611" i="15"/>
  <c r="A1612" i="15"/>
  <c r="B1612" i="15"/>
  <c r="C1612" i="15"/>
  <c r="F1612" i="15"/>
  <c r="A1613" i="15"/>
  <c r="B1613" i="15"/>
  <c r="C1613" i="15"/>
  <c r="F1613" i="15"/>
  <c r="A1614" i="15"/>
  <c r="B1614" i="15"/>
  <c r="C1614" i="15"/>
  <c r="F1614" i="15"/>
  <c r="A1615" i="15"/>
  <c r="B1615" i="15"/>
  <c r="C1615" i="15"/>
  <c r="F1615" i="15"/>
  <c r="A1616" i="15"/>
  <c r="B1616" i="15"/>
  <c r="C1616" i="15"/>
  <c r="F1616" i="15"/>
  <c r="A1617" i="15"/>
  <c r="B1617" i="15"/>
  <c r="C1617" i="15"/>
  <c r="F1617" i="15"/>
  <c r="A1618" i="15"/>
  <c r="B1618" i="15"/>
  <c r="C1618" i="15"/>
  <c r="F1618" i="15"/>
  <c r="A1619" i="15"/>
  <c r="B1619" i="15"/>
  <c r="C1619" i="15"/>
  <c r="F1619" i="15"/>
  <c r="A1620" i="15"/>
  <c r="B1620" i="15"/>
  <c r="C1620" i="15"/>
  <c r="F1620" i="15"/>
  <c r="A1621" i="15"/>
  <c r="B1621" i="15"/>
  <c r="C1621" i="15"/>
  <c r="F1621" i="15"/>
  <c r="A1622" i="15"/>
  <c r="B1622" i="15"/>
  <c r="C1622" i="15"/>
  <c r="F1622" i="15"/>
  <c r="A1623" i="15"/>
  <c r="B1623" i="15"/>
  <c r="C1623" i="15"/>
  <c r="F1623" i="15"/>
  <c r="A1624" i="15"/>
  <c r="B1624" i="15"/>
  <c r="C1624" i="15"/>
  <c r="F1624" i="15"/>
  <c r="A1625" i="15"/>
  <c r="B1625" i="15"/>
  <c r="C1625" i="15"/>
  <c r="F1625" i="15"/>
  <c r="A1626" i="15"/>
  <c r="B1626" i="15"/>
  <c r="C1626" i="15"/>
  <c r="F1626" i="15"/>
  <c r="A1627" i="15"/>
  <c r="B1627" i="15"/>
  <c r="C1627" i="15"/>
  <c r="F1627" i="15"/>
  <c r="A1628" i="15"/>
  <c r="B1628" i="15"/>
  <c r="C1628" i="15"/>
  <c r="F1628" i="15"/>
  <c r="A1629" i="15"/>
  <c r="B1629" i="15"/>
  <c r="C1629" i="15"/>
  <c r="F1629" i="15"/>
  <c r="A1630" i="15"/>
  <c r="B1630" i="15"/>
  <c r="C1630" i="15"/>
  <c r="F1630" i="15"/>
  <c r="A1631" i="15"/>
  <c r="B1631" i="15"/>
  <c r="C1631" i="15"/>
  <c r="F1631" i="15"/>
  <c r="A1632" i="15"/>
  <c r="B1632" i="15"/>
  <c r="C1632" i="15"/>
  <c r="F1632" i="15"/>
  <c r="A1633" i="15"/>
  <c r="B1633" i="15"/>
  <c r="C1633" i="15"/>
  <c r="F1633" i="15"/>
  <c r="A1634" i="15"/>
  <c r="B1634" i="15"/>
  <c r="C1634" i="15"/>
  <c r="F1634" i="15"/>
  <c r="A1635" i="15"/>
  <c r="B1635" i="15"/>
  <c r="C1635" i="15"/>
  <c r="F1635" i="15"/>
  <c r="A1636" i="15"/>
  <c r="B1636" i="15"/>
  <c r="C1636" i="15"/>
  <c r="F1636" i="15"/>
  <c r="A1637" i="15"/>
  <c r="B1637" i="15"/>
  <c r="C1637" i="15"/>
  <c r="F1637" i="15"/>
  <c r="A1638" i="15"/>
  <c r="B1638" i="15"/>
  <c r="C1638" i="15"/>
  <c r="F1638" i="15"/>
  <c r="A1639" i="15"/>
  <c r="B1639" i="15"/>
  <c r="C1639" i="15"/>
  <c r="F1639" i="15"/>
  <c r="A1640" i="15"/>
  <c r="B1640" i="15"/>
  <c r="C1640" i="15"/>
  <c r="F1640" i="15"/>
  <c r="A1641" i="15"/>
  <c r="B1641" i="15"/>
  <c r="C1641" i="15"/>
  <c r="F1641" i="15"/>
  <c r="A1642" i="15"/>
  <c r="B1642" i="15"/>
  <c r="C1642" i="15"/>
  <c r="F1642" i="15"/>
  <c r="A1643" i="15"/>
  <c r="B1643" i="15"/>
  <c r="C1643" i="15"/>
  <c r="F1643" i="15"/>
  <c r="A1644" i="15"/>
  <c r="B1644" i="15"/>
  <c r="C1644" i="15"/>
  <c r="F1644" i="15"/>
  <c r="A1645" i="15"/>
  <c r="B1645" i="15"/>
  <c r="C1645" i="15"/>
  <c r="F1645" i="15"/>
  <c r="A1646" i="15"/>
  <c r="B1646" i="15"/>
  <c r="C1646" i="15"/>
  <c r="F1646" i="15"/>
  <c r="A1647" i="15"/>
  <c r="B1647" i="15"/>
  <c r="C1647" i="15"/>
  <c r="F1647" i="15"/>
  <c r="A1648" i="15"/>
  <c r="B1648" i="15"/>
  <c r="C1648" i="15"/>
  <c r="F1648" i="15"/>
  <c r="A1649" i="15"/>
  <c r="B1649" i="15"/>
  <c r="C1649" i="15"/>
  <c r="F1649" i="15"/>
  <c r="A1650" i="15"/>
  <c r="B1650" i="15"/>
  <c r="C1650" i="15"/>
  <c r="F1650" i="15"/>
  <c r="A1651" i="15"/>
  <c r="B1651" i="15"/>
  <c r="C1651" i="15"/>
  <c r="F1651" i="15"/>
  <c r="A1652" i="15"/>
  <c r="B1652" i="15"/>
  <c r="C1652" i="15"/>
  <c r="F1652" i="15"/>
  <c r="A1653" i="15"/>
  <c r="B1653" i="15"/>
  <c r="C1653" i="15"/>
  <c r="F1653" i="15"/>
  <c r="A1654" i="15"/>
  <c r="B1654" i="15"/>
  <c r="C1654" i="15"/>
  <c r="F1654" i="15"/>
  <c r="A1655" i="15"/>
  <c r="B1655" i="15"/>
  <c r="C1655" i="15"/>
  <c r="F1655" i="15"/>
  <c r="A1656" i="15"/>
  <c r="B1656" i="15"/>
  <c r="C1656" i="15"/>
  <c r="F1656" i="15"/>
  <c r="A1657" i="15"/>
  <c r="B1657" i="15"/>
  <c r="C1657" i="15"/>
  <c r="F1657" i="15"/>
  <c r="A1658" i="15"/>
  <c r="B1658" i="15"/>
  <c r="C1658" i="15"/>
  <c r="F1658" i="15"/>
  <c r="A1659" i="15"/>
  <c r="B1659" i="15"/>
  <c r="C1659" i="15"/>
  <c r="F1659" i="15"/>
  <c r="A1660" i="15"/>
  <c r="B1660" i="15"/>
  <c r="C1660" i="15"/>
  <c r="F1660" i="15"/>
  <c r="A1661" i="15"/>
  <c r="B1661" i="15"/>
  <c r="C1661" i="15"/>
  <c r="F1661" i="15"/>
  <c r="A1662" i="15"/>
  <c r="B1662" i="15"/>
  <c r="C1662" i="15"/>
  <c r="F1662" i="15"/>
  <c r="A1663" i="15"/>
  <c r="B1663" i="15"/>
  <c r="C1663" i="15"/>
  <c r="F1663" i="15"/>
  <c r="A1664" i="15"/>
  <c r="B1664" i="15"/>
  <c r="C1664" i="15"/>
  <c r="F1664" i="15"/>
  <c r="A1665" i="15"/>
  <c r="B1665" i="15"/>
  <c r="C1665" i="15"/>
  <c r="F1665" i="15"/>
  <c r="A1666" i="15"/>
  <c r="B1666" i="15"/>
  <c r="C1666" i="15"/>
  <c r="F1666" i="15"/>
  <c r="A1667" i="15"/>
  <c r="B1667" i="15"/>
  <c r="C1667" i="15"/>
  <c r="F1667" i="15"/>
  <c r="A1668" i="15"/>
  <c r="B1668" i="15"/>
  <c r="C1668" i="15"/>
  <c r="F1668" i="15"/>
  <c r="A1669" i="15"/>
  <c r="B1669" i="15"/>
  <c r="C1669" i="15"/>
  <c r="F1669" i="15"/>
  <c r="A1670" i="15"/>
  <c r="B1670" i="15"/>
  <c r="C1670" i="15"/>
  <c r="F1670" i="15"/>
  <c r="A1671" i="15"/>
  <c r="B1671" i="15"/>
  <c r="C1671" i="15"/>
  <c r="F1671" i="15"/>
  <c r="A1672" i="15"/>
  <c r="B1672" i="15"/>
  <c r="C1672" i="15"/>
  <c r="F1672" i="15"/>
  <c r="A1673" i="15"/>
  <c r="B1673" i="15"/>
  <c r="C1673" i="15"/>
  <c r="F1673" i="15"/>
  <c r="A1674" i="15"/>
  <c r="B1674" i="15"/>
  <c r="C1674" i="15"/>
  <c r="F1674" i="15"/>
  <c r="A1675" i="15"/>
  <c r="B1675" i="15"/>
  <c r="C1675" i="15"/>
  <c r="F1675" i="15"/>
  <c r="A1676" i="15"/>
  <c r="B1676" i="15"/>
  <c r="C1676" i="15"/>
  <c r="F1676" i="15"/>
  <c r="A1677" i="15"/>
  <c r="B1677" i="15"/>
  <c r="C1677" i="15"/>
  <c r="F1677" i="15"/>
  <c r="A1678" i="15"/>
  <c r="B1678" i="15"/>
  <c r="C1678" i="15"/>
  <c r="F1678" i="15"/>
  <c r="A1679" i="15"/>
  <c r="B1679" i="15"/>
  <c r="C1679" i="15"/>
  <c r="F1679" i="15"/>
  <c r="A1680" i="15"/>
  <c r="B1680" i="15"/>
  <c r="C1680" i="15"/>
  <c r="F1680" i="15"/>
  <c r="A1681" i="15"/>
  <c r="B1681" i="15"/>
  <c r="C1681" i="15"/>
  <c r="F1681" i="15"/>
  <c r="A1682" i="15"/>
  <c r="B1682" i="15"/>
  <c r="C1682" i="15"/>
  <c r="F1682" i="15"/>
  <c r="A1683" i="15"/>
  <c r="B1683" i="15"/>
  <c r="C1683" i="15"/>
  <c r="F1683" i="15"/>
  <c r="A1684" i="15"/>
  <c r="B1684" i="15"/>
  <c r="C1684" i="15"/>
  <c r="F1684" i="15"/>
  <c r="A1685" i="15"/>
  <c r="B1685" i="15"/>
  <c r="C1685" i="15"/>
  <c r="F1685" i="15"/>
  <c r="A1686" i="15"/>
  <c r="B1686" i="15"/>
  <c r="C1686" i="15"/>
  <c r="F1686" i="15"/>
  <c r="A1687" i="15"/>
  <c r="B1687" i="15"/>
  <c r="C1687" i="15"/>
  <c r="F1687" i="15"/>
  <c r="A1688" i="15"/>
  <c r="B1688" i="15"/>
  <c r="C1688" i="15"/>
  <c r="F1688" i="15"/>
  <c r="A1689" i="15"/>
  <c r="B1689" i="15"/>
  <c r="C1689" i="15"/>
  <c r="F1689" i="15"/>
  <c r="A1690" i="15"/>
  <c r="B1690" i="15"/>
  <c r="C1690" i="15"/>
  <c r="F1690" i="15"/>
  <c r="A1691" i="15"/>
  <c r="B1691" i="15"/>
  <c r="C1691" i="15"/>
  <c r="F1691" i="15"/>
  <c r="A1692" i="15"/>
  <c r="B1692" i="15"/>
  <c r="C1692" i="15"/>
  <c r="F1692" i="15"/>
  <c r="A1693" i="15"/>
  <c r="B1693" i="15"/>
  <c r="C1693" i="15"/>
  <c r="F1693" i="15"/>
  <c r="A1694" i="15"/>
  <c r="B1694" i="15"/>
  <c r="C1694" i="15"/>
  <c r="F1694" i="15"/>
  <c r="A1695" i="15"/>
  <c r="B1695" i="15"/>
  <c r="C1695" i="15"/>
  <c r="F1695" i="15"/>
  <c r="A1696" i="15"/>
  <c r="B1696" i="15"/>
  <c r="C1696" i="15"/>
  <c r="F1696" i="15"/>
  <c r="A1697" i="15"/>
  <c r="B1697" i="15"/>
  <c r="C1697" i="15"/>
  <c r="F1697" i="15"/>
  <c r="A1698" i="15"/>
  <c r="B1698" i="15"/>
  <c r="C1698" i="15"/>
  <c r="F1698" i="15"/>
  <c r="A1699" i="15"/>
  <c r="B1699" i="15"/>
  <c r="C1699" i="15"/>
  <c r="F1699" i="15"/>
  <c r="A1700" i="15"/>
  <c r="B1700" i="15"/>
  <c r="C1700" i="15"/>
  <c r="F1700" i="15"/>
  <c r="A1701" i="15"/>
  <c r="B1701" i="15"/>
  <c r="C1701" i="15"/>
  <c r="F1701" i="15"/>
  <c r="A1702" i="15"/>
  <c r="B1702" i="15"/>
  <c r="C1702" i="15"/>
  <c r="F1702" i="15"/>
  <c r="A1703" i="15"/>
  <c r="B1703" i="15"/>
  <c r="C1703" i="15"/>
  <c r="F1703" i="15"/>
  <c r="A1704" i="15"/>
  <c r="B1704" i="15"/>
  <c r="C1704" i="15"/>
  <c r="F1704" i="15"/>
  <c r="A1705" i="15"/>
  <c r="B1705" i="15"/>
  <c r="C1705" i="15"/>
  <c r="F1705" i="15"/>
  <c r="A1706" i="15"/>
  <c r="B1706" i="15"/>
  <c r="C1706" i="15"/>
  <c r="F1706" i="15"/>
  <c r="A1707" i="15"/>
  <c r="B1707" i="15"/>
  <c r="C1707" i="15"/>
  <c r="F1707" i="15"/>
  <c r="A1708" i="15"/>
  <c r="B1708" i="15"/>
  <c r="C1708" i="15"/>
  <c r="F1708" i="15"/>
  <c r="A1709" i="15"/>
  <c r="B1709" i="15"/>
  <c r="C1709" i="15"/>
  <c r="F1709" i="15"/>
  <c r="A1710" i="15"/>
  <c r="B1710" i="15"/>
  <c r="C1710" i="15"/>
  <c r="F1710" i="15"/>
  <c r="A1711" i="15"/>
  <c r="B1711" i="15"/>
  <c r="C1711" i="15"/>
  <c r="F1711" i="15"/>
  <c r="A1712" i="15"/>
  <c r="B1712" i="15"/>
  <c r="C1712" i="15"/>
  <c r="F1712" i="15"/>
  <c r="A1713" i="15"/>
  <c r="B1713" i="15"/>
  <c r="C1713" i="15"/>
  <c r="F1713" i="15"/>
  <c r="A1714" i="15"/>
  <c r="B1714" i="15"/>
  <c r="C1714" i="15"/>
  <c r="F1714" i="15"/>
  <c r="A1715" i="15"/>
  <c r="B1715" i="15"/>
  <c r="C1715" i="15"/>
  <c r="F1715" i="15"/>
  <c r="A1716" i="15"/>
  <c r="B1716" i="15"/>
  <c r="C1716" i="15"/>
  <c r="F1716" i="15"/>
  <c r="A1717" i="15"/>
  <c r="B1717" i="15"/>
  <c r="C1717" i="15"/>
  <c r="F1717" i="15"/>
  <c r="A1718" i="15"/>
  <c r="B1718" i="15"/>
  <c r="C1718" i="15"/>
  <c r="F1718" i="15"/>
  <c r="A1719" i="15"/>
  <c r="B1719" i="15"/>
  <c r="C1719" i="15"/>
  <c r="F1719" i="15"/>
  <c r="A1720" i="15"/>
  <c r="B1720" i="15"/>
  <c r="C1720" i="15"/>
  <c r="F1720" i="15"/>
  <c r="A1721" i="15"/>
  <c r="B1721" i="15"/>
  <c r="C1721" i="15"/>
  <c r="F1721" i="15"/>
  <c r="A1722" i="15"/>
  <c r="B1722" i="15"/>
  <c r="C1722" i="15"/>
  <c r="F1722" i="15"/>
  <c r="A1723" i="15"/>
  <c r="B1723" i="15"/>
  <c r="C1723" i="15"/>
  <c r="F1723" i="15"/>
  <c r="A1724" i="15"/>
  <c r="B1724" i="15"/>
  <c r="C1724" i="15"/>
  <c r="F1724" i="15"/>
  <c r="A1725" i="15"/>
  <c r="B1725" i="15"/>
  <c r="C1725" i="15"/>
  <c r="F1725" i="15"/>
  <c r="A1726" i="15"/>
  <c r="B1726" i="15"/>
  <c r="C1726" i="15"/>
  <c r="F1726" i="15"/>
  <c r="A1727" i="15"/>
  <c r="B1727" i="15"/>
  <c r="C1727" i="15"/>
  <c r="F1727" i="15"/>
  <c r="A1728" i="15"/>
  <c r="B1728" i="15"/>
  <c r="C1728" i="15"/>
  <c r="F1728" i="15"/>
  <c r="A1729" i="15"/>
  <c r="B1729" i="15"/>
  <c r="C1729" i="15"/>
  <c r="F1729" i="15"/>
  <c r="A1730" i="15"/>
  <c r="B1730" i="15"/>
  <c r="C1730" i="15"/>
  <c r="F1730" i="15"/>
  <c r="A1731" i="15"/>
  <c r="B1731" i="15"/>
  <c r="C1731" i="15"/>
  <c r="F1731" i="15"/>
  <c r="A1732" i="15"/>
  <c r="B1732" i="15"/>
  <c r="C1732" i="15"/>
  <c r="F1732" i="15"/>
  <c r="A1733" i="15"/>
  <c r="B1733" i="15"/>
  <c r="C1733" i="15"/>
  <c r="F1733" i="15"/>
  <c r="A1734" i="15"/>
  <c r="B1734" i="15"/>
  <c r="C1734" i="15"/>
  <c r="F1734" i="15"/>
  <c r="A1735" i="15"/>
  <c r="B1735" i="15"/>
  <c r="C1735" i="15"/>
  <c r="F1735" i="15"/>
  <c r="A1736" i="15"/>
  <c r="B1736" i="15"/>
  <c r="C1736" i="15"/>
  <c r="F1736" i="15"/>
  <c r="A1737" i="15"/>
  <c r="B1737" i="15"/>
  <c r="C1737" i="15"/>
  <c r="F1737" i="15"/>
  <c r="A1738" i="15"/>
  <c r="B1738" i="15"/>
  <c r="C1738" i="15"/>
  <c r="F1738" i="15"/>
  <c r="A1739" i="15"/>
  <c r="B1739" i="15"/>
  <c r="C1739" i="15"/>
  <c r="F1739" i="15"/>
  <c r="A1740" i="15"/>
  <c r="B1740" i="15"/>
  <c r="C1740" i="15"/>
  <c r="F1740" i="15"/>
  <c r="A1741" i="15"/>
  <c r="B1741" i="15"/>
  <c r="C1741" i="15"/>
  <c r="F1741" i="15"/>
  <c r="A1742" i="15"/>
  <c r="B1742" i="15"/>
  <c r="C1742" i="15"/>
  <c r="F1742" i="15"/>
  <c r="A1743" i="15"/>
  <c r="B1743" i="15"/>
  <c r="C1743" i="15"/>
  <c r="F1743" i="15"/>
  <c r="A1744" i="15"/>
  <c r="B1744" i="15"/>
  <c r="C1744" i="15"/>
  <c r="F1744" i="15"/>
  <c r="A1745" i="15"/>
  <c r="B1745" i="15"/>
  <c r="C1745" i="15"/>
  <c r="F1745" i="15"/>
  <c r="A1746" i="15"/>
  <c r="B1746" i="15"/>
  <c r="C1746" i="15"/>
  <c r="F1746" i="15"/>
  <c r="A1747" i="15"/>
  <c r="B1747" i="15"/>
  <c r="C1747" i="15"/>
  <c r="F1747" i="15"/>
  <c r="A1748" i="15"/>
  <c r="B1748" i="15"/>
  <c r="C1748" i="15"/>
  <c r="F1748" i="15"/>
  <c r="A1749" i="15"/>
  <c r="B1749" i="15"/>
  <c r="C1749" i="15"/>
  <c r="F1749" i="15"/>
  <c r="A1750" i="15"/>
  <c r="B1750" i="15"/>
  <c r="C1750" i="15"/>
  <c r="F1750" i="15"/>
  <c r="A1751" i="15"/>
  <c r="B1751" i="15"/>
  <c r="C1751" i="15"/>
  <c r="F1751" i="15"/>
  <c r="A1752" i="15"/>
  <c r="B1752" i="15"/>
  <c r="C1752" i="15"/>
  <c r="F1752" i="15"/>
  <c r="A1753" i="15"/>
  <c r="B1753" i="15"/>
  <c r="C1753" i="15"/>
  <c r="F1753" i="15"/>
  <c r="A1754" i="15"/>
  <c r="B1754" i="15"/>
  <c r="C1754" i="15"/>
  <c r="F1754" i="15"/>
  <c r="A1755" i="15"/>
  <c r="B1755" i="15"/>
  <c r="C1755" i="15"/>
  <c r="F1755" i="15"/>
  <c r="A1756" i="15"/>
  <c r="B1756" i="15"/>
  <c r="C1756" i="15"/>
  <c r="F1756" i="15"/>
  <c r="A1757" i="15"/>
  <c r="B1757" i="15"/>
  <c r="C1757" i="15"/>
  <c r="F1757" i="15"/>
  <c r="A1758" i="15"/>
  <c r="B1758" i="15"/>
  <c r="C1758" i="15"/>
  <c r="F1758" i="15"/>
  <c r="A1759" i="15"/>
  <c r="B1759" i="15"/>
  <c r="C1759" i="15"/>
  <c r="F1759" i="15"/>
  <c r="A1760" i="15"/>
  <c r="B1760" i="15"/>
  <c r="C1760" i="15"/>
  <c r="F1760" i="15"/>
  <c r="A1761" i="15"/>
  <c r="B1761" i="15"/>
  <c r="C1761" i="15"/>
  <c r="F1761" i="15"/>
  <c r="A1762" i="15"/>
  <c r="B1762" i="15"/>
  <c r="C1762" i="15"/>
  <c r="F1762" i="15"/>
  <c r="A1763" i="15"/>
  <c r="B1763" i="15"/>
  <c r="C1763" i="15"/>
  <c r="F1763" i="15"/>
  <c r="A1764" i="15"/>
  <c r="B1764" i="15"/>
  <c r="C1764" i="15"/>
  <c r="F1764" i="15"/>
  <c r="A1765" i="15"/>
  <c r="B1765" i="15"/>
  <c r="C1765" i="15"/>
  <c r="F1765" i="15"/>
  <c r="A1766" i="15"/>
  <c r="B1766" i="15"/>
  <c r="C1766" i="15"/>
  <c r="F1766" i="15"/>
  <c r="A1767" i="15"/>
  <c r="B1767" i="15"/>
  <c r="C1767" i="15"/>
  <c r="F1767" i="15"/>
  <c r="A1768" i="15"/>
  <c r="B1768" i="15"/>
  <c r="C1768" i="15"/>
  <c r="F1768" i="15"/>
  <c r="A1769" i="15"/>
  <c r="B1769" i="15"/>
  <c r="C1769" i="15"/>
  <c r="F1769" i="15"/>
  <c r="A1770" i="15"/>
  <c r="B1770" i="15"/>
  <c r="C1770" i="15"/>
  <c r="F1770" i="15"/>
  <c r="A1771" i="15"/>
  <c r="B1771" i="15"/>
  <c r="C1771" i="15"/>
  <c r="F1771" i="15"/>
  <c r="A1772" i="15"/>
  <c r="B1772" i="15"/>
  <c r="C1772" i="15"/>
  <c r="F1772" i="15"/>
  <c r="A1773" i="15"/>
  <c r="B1773" i="15"/>
  <c r="C1773" i="15"/>
  <c r="F1773" i="15"/>
  <c r="A1774" i="15"/>
  <c r="B1774" i="15"/>
  <c r="C1774" i="15"/>
  <c r="F1774" i="15"/>
  <c r="A1775" i="15"/>
  <c r="B1775" i="15"/>
  <c r="C1775" i="15"/>
  <c r="F1775" i="15"/>
  <c r="A1776" i="15"/>
  <c r="B1776" i="15"/>
  <c r="C1776" i="15"/>
  <c r="F1776" i="15"/>
  <c r="A1777" i="15"/>
  <c r="B1777" i="15"/>
  <c r="C1777" i="15"/>
  <c r="F1777" i="15"/>
  <c r="A1778" i="15"/>
  <c r="B1778" i="15"/>
  <c r="C1778" i="15"/>
  <c r="F1778" i="15"/>
  <c r="A1779" i="15"/>
  <c r="B1779" i="15"/>
  <c r="C1779" i="15"/>
  <c r="F1779" i="15"/>
  <c r="A1780" i="15"/>
  <c r="B1780" i="15"/>
  <c r="C1780" i="15"/>
  <c r="F1780" i="15"/>
  <c r="A1781" i="15"/>
  <c r="B1781" i="15"/>
  <c r="C1781" i="15"/>
  <c r="F1781" i="15"/>
  <c r="A1782" i="15"/>
  <c r="B1782" i="15"/>
  <c r="C1782" i="15"/>
  <c r="F1782" i="15"/>
  <c r="A1783" i="15"/>
  <c r="B1783" i="15"/>
  <c r="C1783" i="15"/>
  <c r="F1783" i="15"/>
  <c r="A1784" i="15"/>
  <c r="B1784" i="15"/>
  <c r="C1784" i="15"/>
  <c r="F1784" i="15"/>
  <c r="A1785" i="15"/>
  <c r="B1785" i="15"/>
  <c r="C1785" i="15"/>
  <c r="F1785" i="15"/>
  <c r="A1786" i="15"/>
  <c r="B1786" i="15"/>
  <c r="C1786" i="15"/>
  <c r="F1786" i="15"/>
  <c r="A1787" i="15"/>
  <c r="B1787" i="15"/>
  <c r="C1787" i="15"/>
  <c r="F1787" i="15"/>
  <c r="A1788" i="15"/>
  <c r="B1788" i="15"/>
  <c r="C1788" i="15"/>
  <c r="F1788" i="15"/>
  <c r="A1789" i="15"/>
  <c r="B1789" i="15"/>
  <c r="C1789" i="15"/>
  <c r="F1789" i="15"/>
  <c r="A1790" i="15"/>
  <c r="B1790" i="15"/>
  <c r="C1790" i="15"/>
  <c r="F1790" i="15"/>
  <c r="A1791" i="15"/>
  <c r="B1791" i="15"/>
  <c r="C1791" i="15"/>
  <c r="F1791" i="15"/>
  <c r="A1792" i="15"/>
  <c r="B1792" i="15"/>
  <c r="C1792" i="15"/>
  <c r="F1792" i="15"/>
  <c r="A1793" i="15"/>
  <c r="B1793" i="15"/>
  <c r="C1793" i="15"/>
  <c r="F1793" i="15"/>
  <c r="A1794" i="15"/>
  <c r="B1794" i="15"/>
  <c r="C1794" i="15"/>
  <c r="F1794" i="15"/>
  <c r="A1795" i="15"/>
  <c r="B1795" i="15"/>
  <c r="C1795" i="15"/>
  <c r="F1795" i="15"/>
  <c r="A1796" i="15"/>
  <c r="B1796" i="15"/>
  <c r="C1796" i="15"/>
  <c r="F1796" i="15"/>
  <c r="A1797" i="15"/>
  <c r="B1797" i="15"/>
  <c r="C1797" i="15"/>
  <c r="F1797" i="15"/>
  <c r="A1798" i="15"/>
  <c r="B1798" i="15"/>
  <c r="C1798" i="15"/>
  <c r="F1798" i="15"/>
  <c r="A1799" i="15"/>
  <c r="B1799" i="15"/>
  <c r="C1799" i="15"/>
  <c r="F1799" i="15"/>
  <c r="A1800" i="15"/>
  <c r="B1800" i="15"/>
  <c r="C1800" i="15"/>
  <c r="F1800" i="15"/>
  <c r="A1801" i="15"/>
  <c r="B1801" i="15"/>
  <c r="C1801" i="15"/>
  <c r="F1801" i="15"/>
  <c r="A1802" i="15"/>
  <c r="B1802" i="15"/>
  <c r="C1802" i="15"/>
  <c r="F1802" i="15"/>
  <c r="A1803" i="15"/>
  <c r="B1803" i="15"/>
  <c r="C1803" i="15"/>
  <c r="F1803" i="15"/>
  <c r="A1804" i="15"/>
  <c r="B1804" i="15"/>
  <c r="C1804" i="15"/>
  <c r="F1804" i="15"/>
  <c r="A1805" i="15"/>
  <c r="B1805" i="15"/>
  <c r="C1805" i="15"/>
  <c r="F1805" i="15"/>
  <c r="A1806" i="15"/>
  <c r="B1806" i="15"/>
  <c r="C1806" i="15"/>
  <c r="F1806" i="15"/>
  <c r="A1807" i="15"/>
  <c r="B1807" i="15"/>
  <c r="C1807" i="15"/>
  <c r="F1807" i="15"/>
  <c r="A1808" i="15"/>
  <c r="B1808" i="15"/>
  <c r="C1808" i="15"/>
  <c r="F1808" i="15"/>
  <c r="A1809" i="15"/>
  <c r="B1809" i="15"/>
  <c r="C1809" i="15"/>
  <c r="F1809" i="15"/>
  <c r="A1810" i="15"/>
  <c r="B1810" i="15"/>
  <c r="C1810" i="15"/>
  <c r="F1810" i="15"/>
  <c r="A1811" i="15"/>
  <c r="B1811" i="15"/>
  <c r="C1811" i="15"/>
  <c r="F1811" i="15"/>
  <c r="A1812" i="15"/>
  <c r="B1812" i="15"/>
  <c r="C1812" i="15"/>
  <c r="F1812" i="15"/>
  <c r="A1813" i="15"/>
  <c r="B1813" i="15"/>
  <c r="C1813" i="15"/>
  <c r="F1813" i="15"/>
  <c r="A1814" i="15"/>
  <c r="B1814" i="15"/>
  <c r="C1814" i="15"/>
  <c r="F1814" i="15"/>
  <c r="A1815" i="15"/>
  <c r="B1815" i="15"/>
  <c r="C1815" i="15"/>
  <c r="F1815" i="15"/>
  <c r="A1816" i="15"/>
  <c r="B1816" i="15"/>
  <c r="C1816" i="15"/>
  <c r="F1816" i="15"/>
  <c r="A1817" i="15"/>
  <c r="B1817" i="15"/>
  <c r="C1817" i="15"/>
  <c r="F1817" i="15"/>
  <c r="A1818" i="15"/>
  <c r="B1818" i="15"/>
  <c r="C1818" i="15"/>
  <c r="F1818" i="15"/>
  <c r="A1819" i="15"/>
  <c r="B1819" i="15"/>
  <c r="C1819" i="15"/>
  <c r="F1819" i="15"/>
  <c r="A1820" i="15"/>
  <c r="B1820" i="15"/>
  <c r="C1820" i="15"/>
  <c r="F1820" i="15"/>
  <c r="A1821" i="15"/>
  <c r="B1821" i="15"/>
  <c r="C1821" i="15"/>
  <c r="F1821" i="15"/>
  <c r="A1822" i="15"/>
  <c r="B1822" i="15"/>
  <c r="C1822" i="15"/>
  <c r="F1822" i="15"/>
  <c r="A1823" i="15"/>
  <c r="B1823" i="15"/>
  <c r="C1823" i="15"/>
  <c r="F1823" i="15"/>
  <c r="A1824" i="15"/>
  <c r="B1824" i="15"/>
  <c r="C1824" i="15"/>
  <c r="F1824" i="15"/>
  <c r="A1825" i="15"/>
  <c r="B1825" i="15"/>
  <c r="C1825" i="15"/>
  <c r="F1825" i="15"/>
  <c r="A1826" i="15"/>
  <c r="B1826" i="15"/>
  <c r="C1826" i="15"/>
  <c r="F1826" i="15"/>
  <c r="A1827" i="15"/>
  <c r="B1827" i="15"/>
  <c r="C1827" i="15"/>
  <c r="F1827" i="15"/>
  <c r="A1828" i="15"/>
  <c r="B1828" i="15"/>
  <c r="C1828" i="15"/>
  <c r="F1828" i="15"/>
  <c r="A1829" i="15"/>
  <c r="B1829" i="15"/>
  <c r="C1829" i="15"/>
  <c r="F1829" i="15"/>
  <c r="A1830" i="15"/>
  <c r="B1830" i="15"/>
  <c r="C1830" i="15"/>
  <c r="F1830" i="15"/>
  <c r="A1831" i="15"/>
  <c r="B1831" i="15"/>
  <c r="C1831" i="15"/>
  <c r="F1831" i="15"/>
  <c r="A1832" i="15"/>
  <c r="B1832" i="15"/>
  <c r="C1832" i="15"/>
  <c r="F1832" i="15"/>
  <c r="A1833" i="15"/>
  <c r="B1833" i="15"/>
  <c r="C1833" i="15"/>
  <c r="F1833" i="15"/>
  <c r="A1834" i="15"/>
  <c r="B1834" i="15"/>
  <c r="C1834" i="15"/>
  <c r="F1834" i="15"/>
  <c r="A1835" i="15"/>
  <c r="B1835" i="15"/>
  <c r="C1835" i="15"/>
  <c r="F1835" i="15"/>
  <c r="A1836" i="15"/>
  <c r="B1836" i="15"/>
  <c r="C1836" i="15"/>
  <c r="F1836" i="15"/>
  <c r="A1837" i="15"/>
  <c r="B1837" i="15"/>
  <c r="C1837" i="15"/>
  <c r="F1837" i="15"/>
  <c r="A1838" i="15"/>
  <c r="B1838" i="15"/>
  <c r="C1838" i="15"/>
  <c r="F1838" i="15"/>
  <c r="A1839" i="15"/>
  <c r="B1839" i="15"/>
  <c r="C1839" i="15"/>
  <c r="F1839" i="15"/>
  <c r="A1840" i="15"/>
  <c r="B1840" i="15"/>
  <c r="C1840" i="15"/>
  <c r="F1840" i="15"/>
  <c r="A1841" i="15"/>
  <c r="B1841" i="15"/>
  <c r="C1841" i="15"/>
  <c r="F1841" i="15"/>
  <c r="A1842" i="15"/>
  <c r="B1842" i="15"/>
  <c r="C1842" i="15"/>
  <c r="F1842" i="15"/>
  <c r="A1843" i="15"/>
  <c r="B1843" i="15"/>
  <c r="C1843" i="15"/>
  <c r="F1843" i="15"/>
  <c r="A1844" i="15"/>
  <c r="B1844" i="15"/>
  <c r="C1844" i="15"/>
  <c r="F1844" i="15"/>
  <c r="A1845" i="15"/>
  <c r="B1845" i="15"/>
  <c r="C1845" i="15"/>
  <c r="F1845" i="15"/>
  <c r="A1846" i="15"/>
  <c r="B1846" i="15"/>
  <c r="C1846" i="15"/>
  <c r="F1846" i="15"/>
  <c r="A1847" i="15"/>
  <c r="B1847" i="15"/>
  <c r="C1847" i="15"/>
  <c r="F1847" i="15"/>
  <c r="A1848" i="15"/>
  <c r="B1848" i="15"/>
  <c r="C1848" i="15"/>
  <c r="F1848" i="15"/>
  <c r="A1849" i="15"/>
  <c r="B1849" i="15"/>
  <c r="C1849" i="15"/>
  <c r="F1849" i="15"/>
  <c r="A1850" i="15"/>
  <c r="B1850" i="15"/>
  <c r="C1850" i="15"/>
  <c r="F1850" i="15"/>
  <c r="A1851" i="15"/>
  <c r="B1851" i="15"/>
  <c r="C1851" i="15"/>
  <c r="F1851" i="15"/>
  <c r="A1852" i="15"/>
  <c r="B1852" i="15"/>
  <c r="C1852" i="15"/>
  <c r="F1852" i="15"/>
  <c r="A1853" i="15"/>
  <c r="B1853" i="15"/>
  <c r="C1853" i="15"/>
  <c r="F1853" i="15"/>
  <c r="A1854" i="15"/>
  <c r="B1854" i="15"/>
  <c r="C1854" i="15"/>
  <c r="F1854" i="15"/>
  <c r="A1855" i="15"/>
  <c r="B1855" i="15"/>
  <c r="C1855" i="15"/>
  <c r="F1855" i="15"/>
  <c r="A1856" i="15"/>
  <c r="B1856" i="15"/>
  <c r="C1856" i="15"/>
  <c r="F1856" i="15"/>
  <c r="A1857" i="15"/>
  <c r="B1857" i="15"/>
  <c r="C1857" i="15"/>
  <c r="F1857" i="15"/>
  <c r="A1858" i="15"/>
  <c r="B1858" i="15"/>
  <c r="C1858" i="15"/>
  <c r="F1858" i="15"/>
  <c r="A1859" i="15"/>
  <c r="B1859" i="15"/>
  <c r="C1859" i="15"/>
  <c r="F1859" i="15"/>
  <c r="A1860" i="15"/>
  <c r="B1860" i="15"/>
  <c r="C1860" i="15"/>
  <c r="F1860" i="15"/>
  <c r="A1861" i="15"/>
  <c r="B1861" i="15"/>
  <c r="C1861" i="15"/>
  <c r="F1861" i="15"/>
  <c r="A1862" i="15"/>
  <c r="B1862" i="15"/>
  <c r="C1862" i="15"/>
  <c r="F1862" i="15"/>
  <c r="A1863" i="15"/>
  <c r="B1863" i="15"/>
  <c r="C1863" i="15"/>
  <c r="F1863" i="15"/>
  <c r="A1864" i="15"/>
  <c r="B1864" i="15"/>
  <c r="C1864" i="15"/>
  <c r="F1864" i="15"/>
  <c r="A1865" i="15"/>
  <c r="B1865" i="15"/>
  <c r="C1865" i="15"/>
  <c r="F1865" i="15"/>
  <c r="A1866" i="15"/>
  <c r="B1866" i="15"/>
  <c r="C1866" i="15"/>
  <c r="F1866" i="15"/>
  <c r="A1867" i="15"/>
  <c r="B1867" i="15"/>
  <c r="C1867" i="15"/>
  <c r="F1867" i="15"/>
  <c r="A1868" i="15"/>
  <c r="B1868" i="15"/>
  <c r="C1868" i="15"/>
  <c r="F1868" i="15"/>
  <c r="A1869" i="15"/>
  <c r="B1869" i="15"/>
  <c r="C1869" i="15"/>
  <c r="F1869" i="15"/>
  <c r="A1870" i="15"/>
  <c r="B1870" i="15"/>
  <c r="C1870" i="15"/>
  <c r="F1870" i="15"/>
  <c r="A1871" i="15"/>
  <c r="B1871" i="15"/>
  <c r="C1871" i="15"/>
  <c r="F1871" i="15"/>
  <c r="A1872" i="15"/>
  <c r="B1872" i="15"/>
  <c r="C1872" i="15"/>
  <c r="F1872" i="15"/>
  <c r="A1873" i="15"/>
  <c r="B1873" i="15"/>
  <c r="C1873" i="15"/>
  <c r="F1873" i="15"/>
  <c r="A1874" i="15"/>
  <c r="B1874" i="15"/>
  <c r="C1874" i="15"/>
  <c r="F1874" i="15"/>
  <c r="A1875" i="15"/>
  <c r="B1875" i="15"/>
  <c r="C1875" i="15"/>
  <c r="F1875" i="15"/>
  <c r="A1876" i="15"/>
  <c r="B1876" i="15"/>
  <c r="C1876" i="15"/>
  <c r="F1876" i="15"/>
  <c r="A1877" i="15"/>
  <c r="B1877" i="15"/>
  <c r="C1877" i="15"/>
  <c r="F1877" i="15"/>
  <c r="A1878" i="15"/>
  <c r="B1878" i="15"/>
  <c r="C1878" i="15"/>
  <c r="F1878" i="15"/>
  <c r="A1879" i="15"/>
  <c r="B1879" i="15"/>
  <c r="C1879" i="15"/>
  <c r="F1879" i="15"/>
  <c r="A1880" i="15"/>
  <c r="B1880" i="15"/>
  <c r="C1880" i="15"/>
  <c r="F1880" i="15"/>
  <c r="A1881" i="15"/>
  <c r="B1881" i="15"/>
  <c r="C1881" i="15"/>
  <c r="F1881" i="15"/>
  <c r="A1882" i="15"/>
  <c r="B1882" i="15"/>
  <c r="C1882" i="15"/>
  <c r="F1882" i="15"/>
  <c r="A1883" i="15"/>
  <c r="B1883" i="15"/>
  <c r="C1883" i="15"/>
  <c r="F1883" i="15"/>
  <c r="A1884" i="15"/>
  <c r="B1884" i="15"/>
  <c r="C1884" i="15"/>
  <c r="F1884" i="15"/>
  <c r="A1885" i="15"/>
  <c r="B1885" i="15"/>
  <c r="C1885" i="15"/>
  <c r="F1885" i="15"/>
  <c r="A1886" i="15"/>
  <c r="B1886" i="15"/>
  <c r="C1886" i="15"/>
  <c r="F1886" i="15"/>
  <c r="A1887" i="15"/>
  <c r="B1887" i="15"/>
  <c r="C1887" i="15"/>
  <c r="F1887" i="15"/>
  <c r="A1888" i="15"/>
  <c r="B1888" i="15"/>
  <c r="C1888" i="15"/>
  <c r="F1888" i="15"/>
  <c r="A1889" i="15"/>
  <c r="B1889" i="15"/>
  <c r="C1889" i="15"/>
  <c r="F1889" i="15"/>
  <c r="A1890" i="15"/>
  <c r="B1890" i="15"/>
  <c r="C1890" i="15"/>
  <c r="F1890" i="15"/>
  <c r="A1891" i="15"/>
  <c r="B1891" i="15"/>
  <c r="C1891" i="15"/>
  <c r="F1891" i="15"/>
  <c r="A1892" i="15"/>
  <c r="B1892" i="15"/>
  <c r="C1892" i="15"/>
  <c r="F1892" i="15"/>
  <c r="A1893" i="15"/>
  <c r="B1893" i="15"/>
  <c r="C1893" i="15"/>
  <c r="F1893" i="15"/>
  <c r="A1894" i="15"/>
  <c r="B1894" i="15"/>
  <c r="C1894" i="15"/>
  <c r="F1894" i="15"/>
  <c r="A1895" i="15"/>
  <c r="B1895" i="15"/>
  <c r="C1895" i="15"/>
  <c r="F1895" i="15"/>
  <c r="A1896" i="15"/>
  <c r="B1896" i="15"/>
  <c r="C1896" i="15"/>
  <c r="F1896" i="15"/>
  <c r="A1897" i="15"/>
  <c r="B1897" i="15"/>
  <c r="C1897" i="15"/>
  <c r="F1897" i="15"/>
  <c r="A1898" i="15"/>
  <c r="B1898" i="15"/>
  <c r="C1898" i="15"/>
  <c r="F1898" i="15"/>
  <c r="A1899" i="15"/>
  <c r="B1899" i="15"/>
  <c r="C1899" i="15"/>
  <c r="F1899" i="15"/>
  <c r="A1900" i="15"/>
  <c r="B1900" i="15"/>
  <c r="C1900" i="15"/>
  <c r="F1900" i="15"/>
  <c r="A1901" i="15"/>
  <c r="B1901" i="15"/>
  <c r="C1901" i="15"/>
  <c r="F1901" i="15"/>
  <c r="A1902" i="15"/>
  <c r="B1902" i="15"/>
  <c r="C1902" i="15"/>
  <c r="F1902" i="15"/>
  <c r="A1903" i="15"/>
  <c r="B1903" i="15"/>
  <c r="C1903" i="15"/>
  <c r="F1903" i="15"/>
  <c r="A1904" i="15"/>
  <c r="B1904" i="15"/>
  <c r="C1904" i="15"/>
  <c r="F1904" i="15"/>
  <c r="A1905" i="15"/>
  <c r="B1905" i="15"/>
  <c r="C1905" i="15"/>
  <c r="F1905" i="15"/>
  <c r="A1906" i="15"/>
  <c r="B1906" i="15"/>
  <c r="C1906" i="15"/>
  <c r="F1906" i="15"/>
  <c r="A1907" i="15"/>
  <c r="B1907" i="15"/>
  <c r="C1907" i="15"/>
  <c r="F1907" i="15"/>
  <c r="A1908" i="15"/>
  <c r="B1908" i="15"/>
  <c r="C1908" i="15"/>
  <c r="F1908" i="15"/>
  <c r="A1909" i="15"/>
  <c r="B1909" i="15"/>
  <c r="C1909" i="15"/>
  <c r="F1909" i="15"/>
  <c r="A1910" i="15"/>
  <c r="B1910" i="15"/>
  <c r="C1910" i="15"/>
  <c r="F1910" i="15"/>
  <c r="A1911" i="15"/>
  <c r="B1911" i="15"/>
  <c r="C1911" i="15"/>
  <c r="F1911" i="15"/>
  <c r="A1912" i="15"/>
  <c r="B1912" i="15"/>
  <c r="C1912" i="15"/>
  <c r="F1912" i="15"/>
  <c r="A1913" i="15"/>
  <c r="B1913" i="15"/>
  <c r="C1913" i="15"/>
  <c r="F1913" i="15"/>
  <c r="A1914" i="15"/>
  <c r="B1914" i="15"/>
  <c r="C1914" i="15"/>
  <c r="F1914" i="15"/>
  <c r="A1915" i="15"/>
  <c r="B1915" i="15"/>
  <c r="C1915" i="15"/>
  <c r="F1915" i="15"/>
  <c r="A1916" i="15"/>
  <c r="B1916" i="15"/>
  <c r="C1916" i="15"/>
  <c r="F1916" i="15"/>
  <c r="A1917" i="15"/>
  <c r="B1917" i="15"/>
  <c r="C1917" i="15"/>
  <c r="F1917" i="15"/>
  <c r="A1918" i="15"/>
  <c r="B1918" i="15"/>
  <c r="C1918" i="15"/>
  <c r="F1918" i="15"/>
  <c r="A1919" i="15"/>
  <c r="B1919" i="15"/>
  <c r="C1919" i="15"/>
  <c r="F1919" i="15"/>
  <c r="A1920" i="15"/>
  <c r="B1920" i="15"/>
  <c r="C1920" i="15"/>
  <c r="F1920" i="15"/>
  <c r="A1921" i="15"/>
  <c r="B1921" i="15"/>
  <c r="C1921" i="15"/>
  <c r="F1921" i="15"/>
  <c r="A1922" i="15"/>
  <c r="B1922" i="15"/>
  <c r="C1922" i="15"/>
  <c r="F1922" i="15"/>
  <c r="A1923" i="15"/>
  <c r="B1923" i="15"/>
  <c r="C1923" i="15"/>
  <c r="F1923" i="15"/>
  <c r="A1924" i="15"/>
  <c r="B1924" i="15"/>
  <c r="C1924" i="15"/>
  <c r="F1924" i="15"/>
  <c r="A1925" i="15"/>
  <c r="B1925" i="15"/>
  <c r="C1925" i="15"/>
  <c r="F1925" i="15"/>
  <c r="A1926" i="15"/>
  <c r="B1926" i="15"/>
  <c r="C1926" i="15"/>
  <c r="F1926" i="15"/>
  <c r="A1927" i="15"/>
  <c r="B1927" i="15"/>
  <c r="C1927" i="15"/>
  <c r="F1927" i="15"/>
  <c r="A1928" i="15"/>
  <c r="B1928" i="15"/>
  <c r="C1928" i="15"/>
  <c r="F1928" i="15"/>
  <c r="A1929" i="15"/>
  <c r="B1929" i="15"/>
  <c r="C1929" i="15"/>
  <c r="F1929" i="15"/>
  <c r="A1930" i="15"/>
  <c r="B1930" i="15"/>
  <c r="C1930" i="15"/>
  <c r="F1930" i="15"/>
  <c r="A1931" i="15"/>
  <c r="B1931" i="15"/>
  <c r="C1931" i="15"/>
  <c r="F1931" i="15"/>
  <c r="A1932" i="15"/>
  <c r="B1932" i="15"/>
  <c r="C1932" i="15"/>
  <c r="F1932" i="15"/>
  <c r="A1933" i="15"/>
  <c r="B1933" i="15"/>
  <c r="C1933" i="15"/>
  <c r="F1933" i="15"/>
  <c r="A1934" i="15"/>
  <c r="B1934" i="15"/>
  <c r="C1934" i="15"/>
  <c r="F1934" i="15"/>
  <c r="A1935" i="15"/>
  <c r="B1935" i="15"/>
  <c r="C1935" i="15"/>
  <c r="F1935" i="15"/>
  <c r="A1936" i="15"/>
  <c r="B1936" i="15"/>
  <c r="C1936" i="15"/>
  <c r="F1936" i="15"/>
  <c r="A1937" i="15"/>
  <c r="B1937" i="15"/>
  <c r="C1937" i="15"/>
  <c r="F1937" i="15"/>
  <c r="A1938" i="15"/>
  <c r="B1938" i="15"/>
  <c r="C1938" i="15"/>
  <c r="F1938" i="15"/>
  <c r="A1939" i="15"/>
  <c r="B1939" i="15"/>
  <c r="C1939" i="15"/>
  <c r="F1939" i="15"/>
  <c r="A1940" i="15"/>
  <c r="B1940" i="15"/>
  <c r="C1940" i="15"/>
  <c r="F1940" i="15"/>
  <c r="A1941" i="15"/>
  <c r="B1941" i="15"/>
  <c r="C1941" i="15"/>
  <c r="F1941" i="15"/>
  <c r="A1942" i="15"/>
  <c r="B1942" i="15"/>
  <c r="C1942" i="15"/>
  <c r="F1942" i="15"/>
  <c r="A1943" i="15"/>
  <c r="B1943" i="15"/>
  <c r="C1943" i="15"/>
  <c r="F1943" i="15"/>
  <c r="A1944" i="15"/>
  <c r="B1944" i="15"/>
  <c r="C1944" i="15"/>
  <c r="F1944" i="15"/>
  <c r="A1945" i="15"/>
  <c r="B1945" i="15"/>
  <c r="C1945" i="15"/>
  <c r="F1945" i="15"/>
  <c r="A1946" i="15"/>
  <c r="B1946" i="15"/>
  <c r="C1946" i="15"/>
  <c r="F1946" i="15"/>
  <c r="A1947" i="15"/>
  <c r="B1947" i="15"/>
  <c r="C1947" i="15"/>
  <c r="F1947" i="15"/>
  <c r="A1948" i="15"/>
  <c r="B1948" i="15"/>
  <c r="C1948" i="15"/>
  <c r="F1948" i="15"/>
  <c r="A1949" i="15"/>
  <c r="B1949" i="15"/>
  <c r="C1949" i="15"/>
  <c r="F1949" i="15"/>
  <c r="A1950" i="15"/>
  <c r="B1950" i="15"/>
  <c r="C1950" i="15"/>
  <c r="F1950" i="15"/>
  <c r="A1951" i="15"/>
  <c r="B1951" i="15"/>
  <c r="C1951" i="15"/>
  <c r="F1951" i="15"/>
  <c r="A1952" i="15"/>
  <c r="B1952" i="15"/>
  <c r="C1952" i="15"/>
  <c r="F1952" i="15"/>
  <c r="A1953" i="15"/>
  <c r="B1953" i="15"/>
  <c r="C1953" i="15"/>
  <c r="F1953" i="15"/>
  <c r="A1954" i="15"/>
  <c r="B1954" i="15"/>
  <c r="C1954" i="15"/>
  <c r="F1954" i="15"/>
  <c r="A1955" i="15"/>
  <c r="B1955" i="15"/>
  <c r="C1955" i="15"/>
  <c r="F1955" i="15"/>
  <c r="A1956" i="15"/>
  <c r="B1956" i="15"/>
  <c r="C1956" i="15"/>
  <c r="F1956" i="15"/>
  <c r="A1957" i="15"/>
  <c r="B1957" i="15"/>
  <c r="C1957" i="15"/>
  <c r="F1957" i="15"/>
  <c r="A1958" i="15"/>
  <c r="B1958" i="15"/>
  <c r="C1958" i="15"/>
  <c r="F1958" i="15"/>
  <c r="A1959" i="15"/>
  <c r="B1959" i="15"/>
  <c r="C1959" i="15"/>
  <c r="F1959" i="15"/>
  <c r="A1960" i="15"/>
  <c r="B1960" i="15"/>
  <c r="C1960" i="15"/>
  <c r="F1960" i="15"/>
  <c r="A1961" i="15"/>
  <c r="B1961" i="15"/>
  <c r="C1961" i="15"/>
  <c r="F1961" i="15"/>
  <c r="A1962" i="15"/>
  <c r="B1962" i="15"/>
  <c r="C1962" i="15"/>
  <c r="F1962" i="15"/>
  <c r="A1963" i="15"/>
  <c r="B1963" i="15"/>
  <c r="C1963" i="15"/>
  <c r="F1963" i="15"/>
  <c r="A1964" i="15"/>
  <c r="B1964" i="15"/>
  <c r="C1964" i="15"/>
  <c r="F1964" i="15"/>
  <c r="A1965" i="15"/>
  <c r="B1965" i="15"/>
  <c r="C1965" i="15"/>
  <c r="F1965" i="15"/>
  <c r="A1966" i="15"/>
  <c r="B1966" i="15"/>
  <c r="C1966" i="15"/>
  <c r="F1966" i="15"/>
  <c r="A1967" i="15"/>
  <c r="B1967" i="15"/>
  <c r="C1967" i="15"/>
  <c r="F1967" i="15"/>
  <c r="A1968" i="15"/>
  <c r="B1968" i="15"/>
  <c r="C1968" i="15"/>
  <c r="F1968" i="15"/>
  <c r="A1969" i="15"/>
  <c r="B1969" i="15"/>
  <c r="C1969" i="15"/>
  <c r="F1969" i="15"/>
  <c r="A1970" i="15"/>
  <c r="B1970" i="15"/>
  <c r="C1970" i="15"/>
  <c r="F1970" i="15"/>
  <c r="A1971" i="15"/>
  <c r="B1971" i="15"/>
  <c r="C1971" i="15"/>
  <c r="F1971" i="15"/>
  <c r="A1972" i="15"/>
  <c r="B1972" i="15"/>
  <c r="C1972" i="15"/>
  <c r="F1972" i="15"/>
  <c r="A1973" i="15"/>
  <c r="B1973" i="15"/>
  <c r="C1973" i="15"/>
  <c r="F1973" i="15"/>
  <c r="A1974" i="15"/>
  <c r="B1974" i="15"/>
  <c r="C1974" i="15"/>
  <c r="F1974" i="15"/>
  <c r="A1975" i="15"/>
  <c r="B1975" i="15"/>
  <c r="C1975" i="15"/>
  <c r="F1975" i="15"/>
  <c r="A1976" i="15"/>
  <c r="B1976" i="15"/>
  <c r="C1976" i="15"/>
  <c r="F1976" i="15"/>
  <c r="A1977" i="15"/>
  <c r="B1977" i="15"/>
  <c r="C1977" i="15"/>
  <c r="F1977" i="15"/>
  <c r="A1978" i="15"/>
  <c r="B1978" i="15"/>
  <c r="C1978" i="15"/>
  <c r="F1978" i="15"/>
  <c r="A1979" i="15"/>
  <c r="B1979" i="15"/>
  <c r="C1979" i="15"/>
  <c r="F1979" i="15"/>
  <c r="A1980" i="15"/>
  <c r="B1980" i="15"/>
  <c r="C1980" i="15"/>
  <c r="F1980" i="15"/>
  <c r="A1981" i="15"/>
  <c r="B1981" i="15"/>
  <c r="C1981" i="15"/>
  <c r="F1981" i="15"/>
  <c r="A1982" i="15"/>
  <c r="B1982" i="15"/>
  <c r="C1982" i="15"/>
  <c r="F1982" i="15"/>
  <c r="A1983" i="15"/>
  <c r="B1983" i="15"/>
  <c r="C1983" i="15"/>
  <c r="F1983" i="15"/>
  <c r="A1984" i="15"/>
  <c r="B1984" i="15"/>
  <c r="C1984" i="15"/>
  <c r="F1984" i="15"/>
  <c r="A1985" i="15"/>
  <c r="B1985" i="15"/>
  <c r="C1985" i="15"/>
  <c r="F1985" i="15"/>
  <c r="A1986" i="15"/>
  <c r="B1986" i="15"/>
  <c r="C1986" i="15"/>
  <c r="F1986" i="15"/>
  <c r="A1987" i="15"/>
  <c r="B1987" i="15"/>
  <c r="C1987" i="15"/>
  <c r="F1987" i="15"/>
  <c r="A1988" i="15"/>
  <c r="B1988" i="15"/>
  <c r="C1988" i="15"/>
  <c r="F1988" i="15"/>
  <c r="A1989" i="15"/>
  <c r="B1989" i="15"/>
  <c r="C1989" i="15"/>
  <c r="F1989" i="15"/>
  <c r="A1990" i="15"/>
  <c r="B1990" i="15"/>
  <c r="C1990" i="15"/>
  <c r="F1990" i="15"/>
  <c r="A1991" i="15"/>
  <c r="B1991" i="15"/>
  <c r="C1991" i="15"/>
  <c r="F1991" i="15"/>
  <c r="A1992" i="15"/>
  <c r="B1992" i="15"/>
  <c r="C1992" i="15"/>
  <c r="F1992" i="15"/>
  <c r="A1993" i="15"/>
  <c r="B1993" i="15"/>
  <c r="C1993" i="15"/>
  <c r="F1993" i="15"/>
  <c r="A1994" i="15"/>
  <c r="B1994" i="15"/>
  <c r="C1994" i="15"/>
  <c r="F1994" i="15"/>
  <c r="A1995" i="15"/>
  <c r="B1995" i="15"/>
  <c r="C1995" i="15"/>
  <c r="F1995" i="15"/>
  <c r="A1996" i="15"/>
  <c r="B1996" i="15"/>
  <c r="C1996" i="15"/>
  <c r="F1996" i="15"/>
  <c r="A1997" i="15"/>
  <c r="B1997" i="15"/>
  <c r="C1997" i="15"/>
  <c r="F1997" i="15"/>
  <c r="A1998" i="15"/>
  <c r="B1998" i="15"/>
  <c r="C1998" i="15"/>
  <c r="F1998" i="15"/>
  <c r="A1999" i="15"/>
  <c r="B1999" i="15"/>
  <c r="C1999" i="15"/>
  <c r="F1999" i="15"/>
  <c r="A2000" i="15"/>
  <c r="B2000" i="15"/>
  <c r="C2000" i="15"/>
  <c r="F2000" i="15"/>
  <c r="A2001" i="15"/>
  <c r="B2001" i="15"/>
  <c r="C2001" i="15"/>
  <c r="F2001" i="15"/>
  <c r="A2002" i="15"/>
  <c r="B2002" i="15"/>
  <c r="C2002" i="15"/>
  <c r="F2002" i="15"/>
  <c r="A2003" i="15"/>
  <c r="B2003" i="15"/>
  <c r="C2003" i="15"/>
  <c r="F2003" i="15"/>
  <c r="A2004" i="15"/>
  <c r="B2004" i="15"/>
  <c r="C2004" i="15"/>
  <c r="F2004" i="15"/>
  <c r="A2005" i="15"/>
  <c r="B2005" i="15"/>
  <c r="C2005" i="15"/>
  <c r="F2005" i="15"/>
  <c r="A2006" i="15"/>
  <c r="B2006" i="15"/>
  <c r="C2006" i="15"/>
  <c r="F2006" i="15"/>
  <c r="A2007" i="15"/>
  <c r="B2007" i="15"/>
  <c r="C2007" i="15"/>
  <c r="F2007" i="15"/>
  <c r="A2008" i="15"/>
  <c r="B2008" i="15"/>
  <c r="C2008" i="15"/>
  <c r="F2008" i="15"/>
  <c r="A2009" i="15"/>
  <c r="B2009" i="15"/>
  <c r="C2009" i="15"/>
  <c r="F2009" i="15"/>
  <c r="A2010" i="15"/>
  <c r="B2010" i="15"/>
  <c r="C2010" i="15"/>
  <c r="F2010" i="15"/>
  <c r="A2011" i="15"/>
  <c r="B2011" i="15"/>
  <c r="C2011" i="15"/>
  <c r="F2011" i="15"/>
  <c r="A2012" i="15"/>
  <c r="B2012" i="15"/>
  <c r="C2012" i="15"/>
  <c r="F2012" i="15"/>
  <c r="A2013" i="15"/>
  <c r="B2013" i="15"/>
  <c r="C2013" i="15"/>
  <c r="F2013" i="15"/>
  <c r="A2014" i="15"/>
  <c r="B2014" i="15"/>
  <c r="C2014" i="15"/>
  <c r="F2014" i="15"/>
  <c r="A2015" i="15"/>
  <c r="B2015" i="15"/>
  <c r="C2015" i="15"/>
  <c r="F2015" i="15"/>
  <c r="A2016" i="15"/>
  <c r="B2016" i="15"/>
  <c r="C2016" i="15"/>
  <c r="F2016" i="15"/>
  <c r="A2017" i="15"/>
  <c r="B2017" i="15"/>
  <c r="C2017" i="15"/>
  <c r="F2017" i="15"/>
  <c r="A2018" i="15"/>
  <c r="B2018" i="15"/>
  <c r="C2018" i="15"/>
  <c r="F2018" i="15"/>
  <c r="A2019" i="15"/>
  <c r="B2019" i="15"/>
  <c r="C2019" i="15"/>
  <c r="F2019" i="15"/>
  <c r="A2020" i="15"/>
  <c r="B2020" i="15"/>
  <c r="C2020" i="15"/>
  <c r="F2020" i="15"/>
  <c r="A2021" i="15"/>
  <c r="B2021" i="15"/>
  <c r="C2021" i="15"/>
  <c r="F2021" i="15"/>
  <c r="A2022" i="15"/>
  <c r="B2022" i="15"/>
  <c r="C2022" i="15"/>
  <c r="F2022" i="15"/>
  <c r="A2023" i="15"/>
  <c r="B2023" i="15"/>
  <c r="C2023" i="15"/>
  <c r="F2023" i="15"/>
  <c r="A2024" i="15"/>
  <c r="B2024" i="15"/>
  <c r="C2024" i="15"/>
  <c r="F2024" i="15"/>
  <c r="A2025" i="15"/>
  <c r="B2025" i="15"/>
  <c r="C2025" i="15"/>
  <c r="F2025" i="15"/>
  <c r="A2026" i="15"/>
  <c r="B2026" i="15"/>
  <c r="C2026" i="15"/>
  <c r="F2026" i="15"/>
  <c r="A2027" i="15"/>
  <c r="B2027" i="15"/>
  <c r="C2027" i="15"/>
  <c r="F2027" i="15"/>
  <c r="A2028" i="15"/>
  <c r="B2028" i="15"/>
  <c r="C2028" i="15"/>
  <c r="F2028" i="15"/>
  <c r="A2029" i="15"/>
  <c r="B2029" i="15"/>
  <c r="C2029" i="15"/>
  <c r="F2029" i="15"/>
  <c r="A2030" i="15"/>
  <c r="B2030" i="15"/>
  <c r="C2030" i="15"/>
  <c r="F2030" i="15"/>
  <c r="A2031" i="15"/>
  <c r="B2031" i="15"/>
  <c r="C2031" i="15"/>
  <c r="F2031" i="15"/>
  <c r="A2032" i="15"/>
  <c r="B2032" i="15"/>
  <c r="C2032" i="15"/>
  <c r="F2032" i="15"/>
  <c r="A2033" i="15"/>
  <c r="B2033" i="15"/>
  <c r="C2033" i="15"/>
  <c r="F2033" i="15"/>
  <c r="A2034" i="15"/>
  <c r="B2034" i="15"/>
  <c r="C2034" i="15"/>
  <c r="F2034" i="15"/>
  <c r="A2035" i="15"/>
  <c r="B2035" i="15"/>
  <c r="C2035" i="15"/>
  <c r="F2035" i="15"/>
  <c r="A2036" i="15"/>
  <c r="B2036" i="15"/>
  <c r="C2036" i="15"/>
  <c r="F2036" i="15"/>
  <c r="A2037" i="15"/>
  <c r="B2037" i="15"/>
  <c r="C2037" i="15"/>
  <c r="F2037" i="15"/>
  <c r="A2038" i="15"/>
  <c r="B2038" i="15"/>
  <c r="C2038" i="15"/>
  <c r="F2038" i="15"/>
  <c r="A2039" i="15"/>
  <c r="B2039" i="15"/>
  <c r="C2039" i="15"/>
  <c r="F2039" i="15"/>
  <c r="A2040" i="15"/>
  <c r="B2040" i="15"/>
  <c r="C2040" i="15"/>
  <c r="F2040" i="15"/>
  <c r="A2041" i="15"/>
  <c r="B2041" i="15"/>
  <c r="C2041" i="15"/>
  <c r="F2041" i="15"/>
  <c r="A2042" i="15"/>
  <c r="B2042" i="15"/>
  <c r="C2042" i="15"/>
  <c r="F2042" i="15"/>
  <c r="A2043" i="15"/>
  <c r="B2043" i="15"/>
  <c r="C2043" i="15"/>
  <c r="F2043" i="15"/>
  <c r="A2044" i="15"/>
  <c r="B2044" i="15"/>
  <c r="C2044" i="15"/>
  <c r="F2044" i="15"/>
  <c r="A2045" i="15"/>
  <c r="B2045" i="15"/>
  <c r="C2045" i="15"/>
  <c r="F2045" i="15"/>
  <c r="A2046" i="15"/>
  <c r="B2046" i="15"/>
  <c r="C2046" i="15"/>
  <c r="F2046" i="15"/>
  <c r="A2047" i="15"/>
  <c r="B2047" i="15"/>
  <c r="C2047" i="15"/>
  <c r="F2047" i="15"/>
  <c r="A2048" i="15"/>
  <c r="B2048" i="15"/>
  <c r="C2048" i="15"/>
  <c r="F2048" i="15"/>
  <c r="A2049" i="15"/>
  <c r="B2049" i="15"/>
  <c r="C2049" i="15"/>
  <c r="F2049" i="15"/>
  <c r="A2050" i="15"/>
  <c r="B2050" i="15"/>
  <c r="C2050" i="15"/>
  <c r="F2050" i="15"/>
  <c r="A2051" i="15"/>
  <c r="B2051" i="15"/>
  <c r="C2051" i="15"/>
  <c r="F2051" i="15"/>
  <c r="A2052" i="15"/>
  <c r="B2052" i="15"/>
  <c r="C2052" i="15"/>
  <c r="F2052" i="15"/>
  <c r="A2053" i="15"/>
  <c r="B2053" i="15"/>
  <c r="C2053" i="15"/>
  <c r="F2053" i="15"/>
  <c r="A2054" i="15"/>
  <c r="B2054" i="15"/>
  <c r="C2054" i="15"/>
  <c r="F2054" i="15"/>
  <c r="A2055" i="15"/>
  <c r="B2055" i="15"/>
  <c r="C2055" i="15"/>
  <c r="F2055" i="15"/>
  <c r="A2056" i="15"/>
  <c r="B2056" i="15"/>
  <c r="C2056" i="15"/>
  <c r="F2056" i="15"/>
  <c r="A2057" i="15"/>
  <c r="B2057" i="15"/>
  <c r="C2057" i="15"/>
  <c r="F2057" i="15"/>
  <c r="A2058" i="15"/>
  <c r="B2058" i="15"/>
  <c r="C2058" i="15"/>
  <c r="F2058" i="15"/>
  <c r="A2059" i="15"/>
  <c r="B2059" i="15"/>
  <c r="C2059" i="15"/>
  <c r="F2059" i="15"/>
  <c r="A2060" i="15"/>
  <c r="B2060" i="15"/>
  <c r="C2060" i="15"/>
  <c r="F2060" i="15"/>
  <c r="A2061" i="15"/>
  <c r="B2061" i="15"/>
  <c r="C2061" i="15"/>
  <c r="F2061" i="15"/>
  <c r="A2062" i="15"/>
  <c r="B2062" i="15"/>
  <c r="C2062" i="15"/>
  <c r="F2062" i="15"/>
  <c r="A2063" i="15"/>
  <c r="B2063" i="15"/>
  <c r="C2063" i="15"/>
  <c r="F2063" i="15"/>
  <c r="A2064" i="15"/>
  <c r="B2064" i="15"/>
  <c r="C2064" i="15"/>
  <c r="F2064" i="15"/>
  <c r="A2065" i="15"/>
  <c r="B2065" i="15"/>
  <c r="C2065" i="15"/>
  <c r="F2065" i="15"/>
  <c r="A2066" i="15"/>
  <c r="B2066" i="15"/>
  <c r="C2066" i="15"/>
  <c r="F2066" i="15"/>
  <c r="A2067" i="15"/>
  <c r="B2067" i="15"/>
  <c r="C2067" i="15"/>
  <c r="F2067" i="15"/>
  <c r="A2068" i="15"/>
  <c r="B2068" i="15"/>
  <c r="C2068" i="15"/>
  <c r="F2068" i="15"/>
  <c r="A2069" i="15"/>
  <c r="B2069" i="15"/>
  <c r="C2069" i="15"/>
  <c r="F2069" i="15"/>
  <c r="A2070" i="15"/>
  <c r="B2070" i="15"/>
  <c r="C2070" i="15"/>
  <c r="F2070" i="15"/>
  <c r="A2071" i="15"/>
  <c r="B2071" i="15"/>
  <c r="C2071" i="15"/>
  <c r="F2071" i="15"/>
  <c r="A2072" i="15"/>
  <c r="B2072" i="15"/>
  <c r="C2072" i="15"/>
  <c r="F2072" i="15"/>
  <c r="A2073" i="15"/>
  <c r="B2073" i="15"/>
  <c r="C2073" i="15"/>
  <c r="F2073" i="15"/>
  <c r="A2074" i="15"/>
  <c r="B2074" i="15"/>
  <c r="C2074" i="15"/>
  <c r="F2074" i="15"/>
  <c r="A2075" i="15"/>
  <c r="B2075" i="15"/>
  <c r="C2075" i="15"/>
  <c r="F2075" i="15"/>
  <c r="A2076" i="15"/>
  <c r="B2076" i="15"/>
  <c r="C2076" i="15"/>
  <c r="F2076" i="15"/>
  <c r="A2077" i="15"/>
  <c r="B2077" i="15"/>
  <c r="C2077" i="15"/>
  <c r="F2077" i="15"/>
  <c r="A2078" i="15"/>
  <c r="B2078" i="15"/>
  <c r="C2078" i="15"/>
  <c r="F2078" i="15"/>
  <c r="A2079" i="15"/>
  <c r="B2079" i="15"/>
  <c r="C2079" i="15"/>
  <c r="F2079" i="15"/>
  <c r="A2080" i="15"/>
  <c r="B2080" i="15"/>
  <c r="C2080" i="15"/>
  <c r="F2080" i="15"/>
  <c r="A2081" i="15"/>
  <c r="B2081" i="15"/>
  <c r="C2081" i="15"/>
  <c r="F2081" i="15"/>
  <c r="A2082" i="15"/>
  <c r="B2082" i="15"/>
  <c r="C2082" i="15"/>
  <c r="F2082" i="15"/>
  <c r="A2083" i="15"/>
  <c r="B2083" i="15"/>
  <c r="C2083" i="15"/>
  <c r="F2083" i="15"/>
  <c r="A2084" i="15"/>
  <c r="B2084" i="15"/>
  <c r="C2084" i="15"/>
  <c r="F2084" i="15"/>
  <c r="A2085" i="15"/>
  <c r="B2085" i="15"/>
  <c r="C2085" i="15"/>
  <c r="F2085" i="15"/>
  <c r="A2086" i="15"/>
  <c r="B2086" i="15"/>
  <c r="C2086" i="15"/>
  <c r="F2086" i="15"/>
  <c r="A2087" i="15"/>
  <c r="B2087" i="15"/>
  <c r="C2087" i="15"/>
  <c r="F2087" i="15"/>
  <c r="A2088" i="15"/>
  <c r="B2088" i="15"/>
  <c r="C2088" i="15"/>
  <c r="F2088" i="15"/>
  <c r="A2089" i="15"/>
  <c r="B2089" i="15"/>
  <c r="C2089" i="15"/>
  <c r="F2089" i="15"/>
  <c r="A2090" i="15"/>
  <c r="B2090" i="15"/>
  <c r="C2090" i="15"/>
  <c r="F2090" i="15"/>
  <c r="A2091" i="15"/>
  <c r="B2091" i="15"/>
  <c r="C2091" i="15"/>
  <c r="F2091" i="15"/>
  <c r="A2092" i="15"/>
  <c r="B2092" i="15"/>
  <c r="C2092" i="15"/>
  <c r="F2092" i="15"/>
  <c r="A2093" i="15"/>
  <c r="B2093" i="15"/>
  <c r="C2093" i="15"/>
  <c r="F2093" i="15"/>
  <c r="A2094" i="15"/>
  <c r="B2094" i="15"/>
  <c r="C2094" i="15"/>
  <c r="F2094" i="15"/>
  <c r="A2095" i="15"/>
  <c r="B2095" i="15"/>
  <c r="C2095" i="15"/>
  <c r="F2095" i="15"/>
  <c r="A2096" i="15"/>
  <c r="B2096" i="15"/>
  <c r="C2096" i="15"/>
  <c r="F2096" i="15"/>
  <c r="A2097" i="15"/>
  <c r="B2097" i="15"/>
  <c r="C2097" i="15"/>
  <c r="F2097" i="15"/>
  <c r="A2098" i="15"/>
  <c r="B2098" i="15"/>
  <c r="C2098" i="15"/>
  <c r="F2098" i="15"/>
  <c r="A2099" i="15"/>
  <c r="B2099" i="15"/>
  <c r="C2099" i="15"/>
  <c r="F2099" i="15"/>
  <c r="A2100" i="15"/>
  <c r="B2100" i="15"/>
  <c r="C2100" i="15"/>
  <c r="F2100" i="15"/>
  <c r="A2101" i="15"/>
  <c r="B2101" i="15"/>
  <c r="C2101" i="15"/>
  <c r="F2101" i="15"/>
  <c r="A2102" i="15"/>
  <c r="B2102" i="15"/>
  <c r="C2102" i="15"/>
  <c r="F2102" i="15"/>
  <c r="A2103" i="15"/>
  <c r="B2103" i="15"/>
  <c r="C2103" i="15"/>
  <c r="F2103" i="15"/>
  <c r="A2104" i="15"/>
  <c r="B2104" i="15"/>
  <c r="C2104" i="15"/>
  <c r="F2104" i="15"/>
  <c r="A2105" i="15"/>
  <c r="B2105" i="15"/>
  <c r="C2105" i="15"/>
  <c r="F2105" i="15"/>
  <c r="A2106" i="15"/>
  <c r="B2106" i="15"/>
  <c r="C2106" i="15"/>
  <c r="F2106" i="15"/>
  <c r="A2107" i="15"/>
  <c r="B2107" i="15"/>
  <c r="C2107" i="15"/>
  <c r="F2107" i="15"/>
  <c r="A2108" i="15"/>
  <c r="B2108" i="15"/>
  <c r="C2108" i="15"/>
  <c r="F2108" i="15"/>
  <c r="A2109" i="15"/>
  <c r="B2109" i="15"/>
  <c r="C2109" i="15"/>
  <c r="F2109" i="15"/>
  <c r="A2110" i="15"/>
  <c r="B2110" i="15"/>
  <c r="C2110" i="15"/>
  <c r="F2110" i="15"/>
  <c r="A2111" i="15"/>
  <c r="B2111" i="15"/>
  <c r="C2111" i="15"/>
  <c r="F2111" i="15"/>
  <c r="A2112" i="15"/>
  <c r="B2112" i="15"/>
  <c r="C2112" i="15"/>
  <c r="F2112" i="15"/>
  <c r="A2113" i="15"/>
  <c r="B2113" i="15"/>
  <c r="C2113" i="15"/>
  <c r="F2113" i="15"/>
  <c r="A2114" i="15"/>
  <c r="B2114" i="15"/>
  <c r="C2114" i="15"/>
  <c r="F2114" i="15"/>
  <c r="A2115" i="15"/>
  <c r="B2115" i="15"/>
  <c r="C2115" i="15"/>
  <c r="F2115" i="15"/>
  <c r="A2116" i="15"/>
  <c r="B2116" i="15"/>
  <c r="C2116" i="15"/>
  <c r="F2116" i="15"/>
  <c r="A2117" i="15"/>
  <c r="B2117" i="15"/>
  <c r="C2117" i="15"/>
  <c r="F2117" i="15"/>
  <c r="A2118" i="15"/>
  <c r="B2118" i="15"/>
  <c r="C2118" i="15"/>
  <c r="F2118" i="15"/>
  <c r="A2119" i="15"/>
  <c r="B2119" i="15"/>
  <c r="C2119" i="15"/>
  <c r="F2119" i="15"/>
  <c r="A2120" i="15"/>
  <c r="B2120" i="15"/>
  <c r="C2120" i="15"/>
  <c r="F2120" i="15"/>
  <c r="A2121" i="15"/>
  <c r="B2121" i="15"/>
  <c r="C2121" i="15"/>
  <c r="F2121" i="15"/>
  <c r="A2122" i="15"/>
  <c r="B2122" i="15"/>
  <c r="C2122" i="15"/>
  <c r="F2122" i="15"/>
  <c r="A2123" i="15"/>
  <c r="B2123" i="15"/>
  <c r="C2123" i="15"/>
  <c r="F2123" i="15"/>
  <c r="A2124" i="15"/>
  <c r="B2124" i="15"/>
  <c r="C2124" i="15"/>
  <c r="F2124" i="15"/>
  <c r="A2125" i="15"/>
  <c r="B2125" i="15"/>
  <c r="C2125" i="15"/>
  <c r="F2125" i="15"/>
  <c r="A2126" i="15"/>
  <c r="B2126" i="15"/>
  <c r="C2126" i="15"/>
  <c r="F2126" i="15"/>
  <c r="A2127" i="15"/>
  <c r="B2127" i="15"/>
  <c r="C2127" i="15"/>
  <c r="F2127" i="15"/>
  <c r="A2128" i="15"/>
  <c r="B2128" i="15"/>
  <c r="C2128" i="15"/>
  <c r="F2128" i="15"/>
  <c r="A2129" i="15"/>
  <c r="B2129" i="15"/>
  <c r="C2129" i="15"/>
  <c r="F2129" i="15"/>
  <c r="A2130" i="15"/>
  <c r="B2130" i="15"/>
  <c r="C2130" i="15"/>
  <c r="F2130" i="15"/>
  <c r="A2131" i="15"/>
  <c r="B2131" i="15"/>
  <c r="C2131" i="15"/>
  <c r="F2131" i="15"/>
  <c r="A2132" i="15"/>
  <c r="B2132" i="15"/>
  <c r="C2132" i="15"/>
  <c r="F2132" i="15"/>
  <c r="A2133" i="15"/>
  <c r="B2133" i="15"/>
  <c r="C2133" i="15"/>
  <c r="F2133" i="15"/>
  <c r="A2134" i="15"/>
  <c r="B2134" i="15"/>
  <c r="C2134" i="15"/>
  <c r="F2134" i="15"/>
  <c r="A2135" i="15"/>
  <c r="B2135" i="15"/>
  <c r="C2135" i="15"/>
  <c r="F2135" i="15"/>
  <c r="A2136" i="15"/>
  <c r="B2136" i="15"/>
  <c r="C2136" i="15"/>
  <c r="F2136" i="15"/>
  <c r="A2137" i="15"/>
  <c r="B2137" i="15"/>
  <c r="C2137" i="15"/>
  <c r="F2137" i="15"/>
  <c r="A2138" i="15"/>
  <c r="B2138" i="15"/>
  <c r="C2138" i="15"/>
  <c r="F2138" i="15"/>
  <c r="A2139" i="15"/>
  <c r="B2139" i="15"/>
  <c r="C2139" i="15"/>
  <c r="F2139" i="15"/>
  <c r="A2140" i="15"/>
  <c r="B2140" i="15"/>
  <c r="C2140" i="15"/>
  <c r="F2140" i="15"/>
  <c r="A2141" i="15"/>
  <c r="B2141" i="15"/>
  <c r="C2141" i="15"/>
  <c r="F2141" i="15"/>
  <c r="A2142" i="15"/>
  <c r="B2142" i="15"/>
  <c r="C2142" i="15"/>
  <c r="F2142" i="15"/>
  <c r="A2143" i="15"/>
  <c r="B2143" i="15"/>
  <c r="C2143" i="15"/>
  <c r="F2143" i="15"/>
  <c r="A2144" i="15"/>
  <c r="B2144" i="15"/>
  <c r="C2144" i="15"/>
  <c r="F2144" i="15"/>
  <c r="A2145" i="15"/>
  <c r="B2145" i="15"/>
  <c r="C2145" i="15"/>
  <c r="F2145" i="15"/>
  <c r="A2146" i="15"/>
  <c r="B2146" i="15"/>
  <c r="C2146" i="15"/>
  <c r="F2146" i="15"/>
  <c r="A2147" i="15"/>
  <c r="B2147" i="15"/>
  <c r="C2147" i="15"/>
  <c r="F2147" i="15"/>
  <c r="A2148" i="15"/>
  <c r="B2148" i="15"/>
  <c r="C2148" i="15"/>
  <c r="F2148" i="15"/>
  <c r="A2149" i="15"/>
  <c r="B2149" i="15"/>
  <c r="C2149" i="15"/>
  <c r="F2149" i="15"/>
  <c r="A2150" i="15"/>
  <c r="B2150" i="15"/>
  <c r="C2150" i="15"/>
  <c r="F2150" i="15"/>
  <c r="A2151" i="15"/>
  <c r="B2151" i="15"/>
  <c r="C2151" i="15"/>
  <c r="F2151" i="15"/>
  <c r="A2152" i="15"/>
  <c r="B2152" i="15"/>
  <c r="C2152" i="15"/>
  <c r="F2152" i="15"/>
  <c r="A2153" i="15"/>
  <c r="B2153" i="15"/>
  <c r="C2153" i="15"/>
  <c r="F2153" i="15"/>
  <c r="A2154" i="15"/>
  <c r="B2154" i="15"/>
  <c r="C2154" i="15"/>
  <c r="F2154" i="15"/>
  <c r="A2155" i="15"/>
  <c r="B2155" i="15"/>
  <c r="C2155" i="15"/>
  <c r="F2155" i="15"/>
  <c r="A2156" i="15"/>
  <c r="B2156" i="15"/>
  <c r="C2156" i="15"/>
  <c r="F2156" i="15"/>
  <c r="A2157" i="15"/>
  <c r="B2157" i="15"/>
  <c r="C2157" i="15"/>
  <c r="F2157" i="15"/>
  <c r="A2158" i="15"/>
  <c r="B2158" i="15"/>
  <c r="C2158" i="15"/>
  <c r="F2158" i="15"/>
  <c r="A2159" i="15"/>
  <c r="B2159" i="15"/>
  <c r="C2159" i="15"/>
  <c r="F2159" i="15"/>
  <c r="A2160" i="15"/>
  <c r="B2160" i="15"/>
  <c r="C2160" i="15"/>
  <c r="F2160" i="15"/>
  <c r="A2161" i="15"/>
  <c r="B2161" i="15"/>
  <c r="C2161" i="15"/>
  <c r="F2161" i="15"/>
  <c r="A2162" i="15"/>
  <c r="B2162" i="15"/>
  <c r="C2162" i="15"/>
  <c r="F2162" i="15"/>
  <c r="A2163" i="15"/>
  <c r="B2163" i="15"/>
  <c r="C2163" i="15"/>
  <c r="F2163" i="15"/>
  <c r="A2164" i="15"/>
  <c r="B2164" i="15"/>
  <c r="C2164" i="15"/>
  <c r="F2164" i="15"/>
  <c r="A2165" i="15"/>
  <c r="B2165" i="15"/>
  <c r="C2165" i="15"/>
  <c r="F2165" i="15"/>
  <c r="A2166" i="15"/>
  <c r="B2166" i="15"/>
  <c r="C2166" i="15"/>
  <c r="F2166" i="15"/>
  <c r="A2167" i="15"/>
  <c r="B2167" i="15"/>
  <c r="C2167" i="15"/>
  <c r="F2167" i="15"/>
  <c r="A2168" i="15"/>
  <c r="B2168" i="15"/>
  <c r="C2168" i="15"/>
  <c r="F2168" i="15"/>
  <c r="A2169" i="15"/>
  <c r="B2169" i="15"/>
  <c r="C2169" i="15"/>
  <c r="F2169" i="15"/>
  <c r="A2170" i="15"/>
  <c r="B2170" i="15"/>
  <c r="C2170" i="15"/>
  <c r="F2170" i="15"/>
  <c r="A2171" i="15"/>
  <c r="B2171" i="15"/>
  <c r="C2171" i="15"/>
  <c r="F2171" i="15"/>
  <c r="A2172" i="15"/>
  <c r="B2172" i="15"/>
  <c r="C2172" i="15"/>
  <c r="F2172" i="15"/>
  <c r="A2173" i="15"/>
  <c r="B2173" i="15"/>
  <c r="C2173" i="15"/>
  <c r="F2173" i="15"/>
  <c r="A2174" i="15"/>
  <c r="B2174" i="15"/>
  <c r="C2174" i="15"/>
  <c r="F2174" i="15"/>
  <c r="A2175" i="15"/>
  <c r="B2175" i="15"/>
  <c r="C2175" i="15"/>
  <c r="F2175" i="15"/>
  <c r="A2176" i="15"/>
  <c r="B2176" i="15"/>
  <c r="C2176" i="15"/>
  <c r="F2176" i="15"/>
  <c r="A2177" i="15"/>
  <c r="B2177" i="15"/>
  <c r="C2177" i="15"/>
  <c r="F2177" i="15"/>
  <c r="A2178" i="15"/>
  <c r="B2178" i="15"/>
  <c r="C2178" i="15"/>
  <c r="F2178" i="15"/>
  <c r="A2179" i="15"/>
  <c r="B2179" i="15"/>
  <c r="C2179" i="15"/>
  <c r="F2179" i="15"/>
  <c r="A2180" i="15"/>
  <c r="B2180" i="15"/>
  <c r="C2180" i="15"/>
  <c r="F2180" i="15"/>
  <c r="A2181" i="15"/>
  <c r="B2181" i="15"/>
  <c r="C2181" i="15"/>
  <c r="F2181" i="15"/>
  <c r="A2182" i="15"/>
  <c r="B2182" i="15"/>
  <c r="C2182" i="15"/>
  <c r="F2182" i="15"/>
  <c r="A2183" i="15"/>
  <c r="B2183" i="15"/>
  <c r="C2183" i="15"/>
  <c r="F2183" i="15"/>
  <c r="A2184" i="15"/>
  <c r="B2184" i="15"/>
  <c r="C2184" i="15"/>
  <c r="F2184" i="15"/>
  <c r="A2185" i="15"/>
  <c r="B2185" i="15"/>
  <c r="C2185" i="15"/>
  <c r="F2185" i="15"/>
  <c r="A2186" i="15"/>
  <c r="B2186" i="15"/>
  <c r="C2186" i="15"/>
  <c r="F2186" i="15"/>
  <c r="A2187" i="15"/>
  <c r="B2187" i="15"/>
  <c r="C2187" i="15"/>
  <c r="F2187" i="15"/>
  <c r="A2188" i="15"/>
  <c r="B2188" i="15"/>
  <c r="C2188" i="15"/>
  <c r="F2188" i="15"/>
  <c r="A2189" i="15"/>
  <c r="B2189" i="15"/>
  <c r="C2189" i="15"/>
  <c r="F2189" i="15"/>
  <c r="A2190" i="15"/>
  <c r="B2190" i="15"/>
  <c r="C2190" i="15"/>
  <c r="F2190" i="15"/>
  <c r="A2191" i="15"/>
  <c r="B2191" i="15"/>
  <c r="C2191" i="15"/>
  <c r="F2191" i="15"/>
  <c r="A2192" i="15"/>
  <c r="B2192" i="15"/>
  <c r="C2192" i="15"/>
  <c r="F2192" i="15"/>
  <c r="A2193" i="15"/>
  <c r="B2193" i="15"/>
  <c r="C2193" i="15"/>
  <c r="F2193" i="15"/>
  <c r="A2194" i="15"/>
  <c r="B2194" i="15"/>
  <c r="C2194" i="15"/>
  <c r="F2194" i="15"/>
  <c r="A2195" i="15"/>
  <c r="B2195" i="15"/>
  <c r="C2195" i="15"/>
  <c r="F2195" i="15"/>
  <c r="A2196" i="15"/>
  <c r="B2196" i="15"/>
  <c r="C2196" i="15"/>
  <c r="F2196" i="15"/>
  <c r="A2197" i="15"/>
  <c r="B2197" i="15"/>
  <c r="C2197" i="15"/>
  <c r="F2197" i="15"/>
  <c r="A2198" i="15"/>
  <c r="B2198" i="15"/>
  <c r="C2198" i="15"/>
  <c r="F2198" i="15"/>
  <c r="A2199" i="15"/>
  <c r="B2199" i="15"/>
  <c r="C2199" i="15"/>
  <c r="F2199" i="15"/>
  <c r="A2200" i="15"/>
  <c r="B2200" i="15"/>
  <c r="C2200" i="15"/>
  <c r="F2200" i="15"/>
  <c r="A2201" i="15"/>
  <c r="B2201" i="15"/>
  <c r="C2201" i="15"/>
  <c r="F2201" i="15"/>
  <c r="A2202" i="15"/>
  <c r="B2202" i="15"/>
  <c r="C2202" i="15"/>
  <c r="F2202" i="15"/>
  <c r="A2203" i="15"/>
  <c r="B2203" i="15"/>
  <c r="C2203" i="15"/>
  <c r="F2203" i="15"/>
  <c r="A2204" i="15"/>
  <c r="B2204" i="15"/>
  <c r="C2204" i="15"/>
  <c r="F2204" i="15"/>
  <c r="A2205" i="15"/>
  <c r="B2205" i="15"/>
  <c r="C2205" i="15"/>
  <c r="F2205" i="15"/>
  <c r="A2206" i="15"/>
  <c r="B2206" i="15"/>
  <c r="C2206" i="15"/>
  <c r="F2206" i="15"/>
  <c r="A2207" i="15"/>
  <c r="B2207" i="15"/>
  <c r="C2207" i="15"/>
  <c r="F2207" i="15"/>
  <c r="A2208" i="15"/>
  <c r="B2208" i="15"/>
  <c r="C2208" i="15"/>
  <c r="F2208" i="15"/>
  <c r="A2209" i="15"/>
  <c r="B2209" i="15"/>
  <c r="C2209" i="15"/>
  <c r="F2209" i="15"/>
  <c r="A2210" i="15"/>
  <c r="B2210" i="15"/>
  <c r="C2210" i="15"/>
  <c r="F2210" i="15"/>
  <c r="A2211" i="15"/>
  <c r="B2211" i="15"/>
  <c r="C2211" i="15"/>
  <c r="F2211" i="15"/>
  <c r="A2212" i="15"/>
  <c r="B2212" i="15"/>
  <c r="C2212" i="15"/>
  <c r="F2212" i="15"/>
  <c r="A2213" i="15"/>
  <c r="B2213" i="15"/>
  <c r="C2213" i="15"/>
  <c r="F2213" i="15"/>
  <c r="A2214" i="15"/>
  <c r="B2214" i="15"/>
  <c r="C2214" i="15"/>
  <c r="F2214" i="15"/>
  <c r="A2215" i="15"/>
  <c r="B2215" i="15"/>
  <c r="C2215" i="15"/>
  <c r="F2215" i="15"/>
  <c r="A2216" i="15"/>
  <c r="B2216" i="15"/>
  <c r="C2216" i="15"/>
  <c r="F2216" i="15"/>
  <c r="A2217" i="15"/>
  <c r="B2217" i="15"/>
  <c r="C2217" i="15"/>
  <c r="F2217" i="15"/>
  <c r="A2218" i="15"/>
  <c r="B2218" i="15"/>
  <c r="C2218" i="15"/>
  <c r="F2218" i="15"/>
  <c r="A2219" i="15"/>
  <c r="B2219" i="15"/>
  <c r="C2219" i="15"/>
  <c r="F2219" i="15"/>
  <c r="A2220" i="15"/>
  <c r="B2220" i="15"/>
  <c r="C2220" i="15"/>
  <c r="F2220" i="15"/>
  <c r="A2221" i="15"/>
  <c r="B2221" i="15"/>
  <c r="C2221" i="15"/>
  <c r="F2221" i="15"/>
  <c r="A2222" i="15"/>
  <c r="B2222" i="15"/>
  <c r="C2222" i="15"/>
  <c r="F2222" i="15"/>
  <c r="A2223" i="15"/>
  <c r="B2223" i="15"/>
  <c r="C2223" i="15"/>
  <c r="F2223" i="15"/>
  <c r="A2224" i="15"/>
  <c r="B2224" i="15"/>
  <c r="C2224" i="15"/>
  <c r="F2224" i="15"/>
  <c r="A2225" i="15"/>
  <c r="B2225" i="15"/>
  <c r="C2225" i="15"/>
  <c r="F2225" i="15"/>
  <c r="A2226" i="15"/>
  <c r="B2226" i="15"/>
  <c r="C2226" i="15"/>
  <c r="F2226" i="15"/>
  <c r="A2227" i="15"/>
  <c r="B2227" i="15"/>
  <c r="C2227" i="15"/>
  <c r="F2227" i="15"/>
  <c r="A2228" i="15"/>
  <c r="B2228" i="15"/>
  <c r="C2228" i="15"/>
  <c r="F2228" i="15"/>
  <c r="A2229" i="15"/>
  <c r="B2229" i="15"/>
  <c r="C2229" i="15"/>
  <c r="F2229" i="15"/>
  <c r="A2230" i="15"/>
  <c r="B2230" i="15"/>
  <c r="C2230" i="15"/>
  <c r="F2230" i="15"/>
  <c r="A2231" i="15"/>
  <c r="B2231" i="15"/>
  <c r="C2231" i="15"/>
  <c r="F2231" i="15"/>
  <c r="A2232" i="15"/>
  <c r="B2232" i="15"/>
  <c r="C2232" i="15"/>
  <c r="F2232" i="15"/>
  <c r="A2233" i="15"/>
  <c r="B2233" i="15"/>
  <c r="C2233" i="15"/>
  <c r="F2233" i="15"/>
  <c r="A2234" i="15"/>
  <c r="B2234" i="15"/>
  <c r="C2234" i="15"/>
  <c r="F2234" i="15"/>
  <c r="A2235" i="15"/>
  <c r="B2235" i="15"/>
  <c r="C2235" i="15"/>
  <c r="F2235" i="15"/>
  <c r="A2236" i="15"/>
  <c r="B2236" i="15"/>
  <c r="C2236" i="15"/>
  <c r="F2236" i="15"/>
  <c r="A2237" i="15"/>
  <c r="B2237" i="15"/>
  <c r="C2237" i="15"/>
  <c r="F2237" i="15"/>
  <c r="A2238" i="15"/>
  <c r="B2238" i="15"/>
  <c r="C2238" i="15"/>
  <c r="F2238" i="15"/>
  <c r="A2239" i="15"/>
  <c r="B2239" i="15"/>
  <c r="C2239" i="15"/>
  <c r="F2239" i="15"/>
  <c r="A2240" i="15"/>
  <c r="B2240" i="15"/>
  <c r="C2240" i="15"/>
  <c r="F2240" i="15"/>
  <c r="A2241" i="15"/>
  <c r="B2241" i="15"/>
  <c r="C2241" i="15"/>
  <c r="F2241" i="15"/>
  <c r="A2242" i="15"/>
  <c r="B2242" i="15"/>
  <c r="C2242" i="15"/>
  <c r="F2242" i="15"/>
  <c r="A2243" i="15"/>
  <c r="B2243" i="15"/>
  <c r="C2243" i="15"/>
  <c r="F2243" i="15"/>
  <c r="A2244" i="15"/>
  <c r="B2244" i="15"/>
  <c r="C2244" i="15"/>
  <c r="F2244" i="15"/>
  <c r="A2245" i="15"/>
  <c r="B2245" i="15"/>
  <c r="C2245" i="15"/>
  <c r="F2245" i="15"/>
  <c r="A2246" i="15"/>
  <c r="B2246" i="15"/>
  <c r="C2246" i="15"/>
  <c r="F2246" i="15"/>
  <c r="A2247" i="15"/>
  <c r="B2247" i="15"/>
  <c r="C2247" i="15"/>
  <c r="F2247" i="15"/>
  <c r="A2248" i="15"/>
  <c r="B2248" i="15"/>
  <c r="C2248" i="15"/>
  <c r="F2248" i="15"/>
  <c r="A2249" i="15"/>
  <c r="B2249" i="15"/>
  <c r="C2249" i="15"/>
  <c r="F2249" i="15"/>
  <c r="A2250" i="15"/>
  <c r="B2250" i="15"/>
  <c r="C2250" i="15"/>
  <c r="F2250" i="15"/>
  <c r="A2251" i="15"/>
  <c r="B2251" i="15"/>
  <c r="C2251" i="15"/>
  <c r="F2251" i="15"/>
  <c r="A2252" i="15"/>
  <c r="B2252" i="15"/>
  <c r="C2252" i="15"/>
  <c r="F2252" i="15"/>
  <c r="A2253" i="15"/>
  <c r="B2253" i="15"/>
  <c r="C2253" i="15"/>
  <c r="F2253" i="15"/>
  <c r="A2254" i="15"/>
  <c r="B2254" i="15"/>
  <c r="C2254" i="15"/>
  <c r="F2254" i="15"/>
  <c r="A2255" i="15"/>
  <c r="B2255" i="15"/>
  <c r="C2255" i="15"/>
  <c r="F2255" i="15"/>
  <c r="A2256" i="15"/>
  <c r="B2256" i="15"/>
  <c r="C2256" i="15"/>
  <c r="F2256" i="15"/>
  <c r="A2257" i="15"/>
  <c r="B2257" i="15"/>
  <c r="C2257" i="15"/>
  <c r="F2257" i="15"/>
  <c r="A2258" i="15"/>
  <c r="B2258" i="15"/>
  <c r="C2258" i="15"/>
  <c r="F2258" i="15"/>
  <c r="A2259" i="15"/>
  <c r="B2259" i="15"/>
  <c r="C2259" i="15"/>
  <c r="F2259" i="15"/>
  <c r="A2260" i="15"/>
  <c r="B2260" i="15"/>
  <c r="C2260" i="15"/>
  <c r="F2260" i="15"/>
  <c r="A2261" i="15"/>
  <c r="B2261" i="15"/>
  <c r="C2261" i="15"/>
  <c r="F2261" i="15"/>
  <c r="A2262" i="15"/>
  <c r="B2262" i="15"/>
  <c r="C2262" i="15"/>
  <c r="F2262" i="15"/>
  <c r="A2263" i="15"/>
  <c r="B2263" i="15"/>
  <c r="C2263" i="15"/>
  <c r="F2263" i="15"/>
  <c r="A2264" i="15"/>
  <c r="B2264" i="15"/>
  <c r="C2264" i="15"/>
  <c r="F2264" i="15"/>
  <c r="A2265" i="15"/>
  <c r="B2265" i="15"/>
  <c r="C2265" i="15"/>
  <c r="F2265" i="15"/>
  <c r="A2266" i="15"/>
  <c r="B2266" i="15"/>
  <c r="C2266" i="15"/>
  <c r="F2266" i="15"/>
  <c r="A2267" i="15"/>
  <c r="B2267" i="15"/>
  <c r="C2267" i="15"/>
  <c r="F2267" i="15"/>
  <c r="A2268" i="15"/>
  <c r="B2268" i="15"/>
  <c r="C2268" i="15"/>
  <c r="F2268" i="15"/>
  <c r="A2269" i="15"/>
  <c r="B2269" i="15"/>
  <c r="C2269" i="15"/>
  <c r="F2269" i="15"/>
  <c r="A2270" i="15"/>
  <c r="B2270" i="15"/>
  <c r="C2270" i="15"/>
  <c r="F2270" i="15"/>
  <c r="A2271" i="15"/>
  <c r="B2271" i="15"/>
  <c r="C2271" i="15"/>
  <c r="F2271" i="15"/>
  <c r="A2272" i="15"/>
  <c r="B2272" i="15"/>
  <c r="C2272" i="15"/>
  <c r="F2272" i="15"/>
  <c r="A2273" i="15"/>
  <c r="B2273" i="15"/>
  <c r="C2273" i="15"/>
  <c r="F2273" i="15"/>
  <c r="A2274" i="15"/>
  <c r="B2274" i="15"/>
  <c r="C2274" i="15"/>
  <c r="F2274" i="15"/>
  <c r="A2275" i="15"/>
  <c r="B2275" i="15"/>
  <c r="C2275" i="15"/>
  <c r="F2275" i="15"/>
  <c r="A2276" i="15"/>
  <c r="B2276" i="15"/>
  <c r="C2276" i="15"/>
  <c r="F2276" i="15"/>
  <c r="A2277" i="15"/>
  <c r="B2277" i="15"/>
  <c r="C2277" i="15"/>
  <c r="F2277" i="15"/>
  <c r="A2278" i="15"/>
  <c r="B2278" i="15"/>
  <c r="C2278" i="15"/>
  <c r="F2278" i="15"/>
  <c r="A2279" i="15"/>
  <c r="B2279" i="15"/>
  <c r="C2279" i="15"/>
  <c r="F2279" i="15"/>
  <c r="A2280" i="15"/>
  <c r="B2280" i="15"/>
  <c r="C2280" i="15"/>
  <c r="F2280" i="15"/>
  <c r="A2281" i="15"/>
  <c r="B2281" i="15"/>
  <c r="C2281" i="15"/>
  <c r="F2281" i="15"/>
  <c r="A2282" i="15"/>
  <c r="B2282" i="15"/>
  <c r="C2282" i="15"/>
  <c r="F2282" i="15"/>
  <c r="A2283" i="15"/>
  <c r="B2283" i="15"/>
  <c r="C2283" i="15"/>
  <c r="F2283" i="15"/>
  <c r="A2284" i="15"/>
  <c r="B2284" i="15"/>
  <c r="C2284" i="15"/>
  <c r="F2284" i="15"/>
  <c r="A2285" i="15"/>
  <c r="B2285" i="15"/>
  <c r="C2285" i="15"/>
  <c r="F2285" i="15"/>
  <c r="A2286" i="15"/>
  <c r="B2286" i="15"/>
  <c r="C2286" i="15"/>
  <c r="F2286" i="15"/>
  <c r="A2287" i="15"/>
  <c r="B2287" i="15"/>
  <c r="C2287" i="15"/>
  <c r="F2287" i="15"/>
  <c r="A2288" i="15"/>
  <c r="B2288" i="15"/>
  <c r="C2288" i="15"/>
  <c r="F2288" i="15"/>
  <c r="A2289" i="15"/>
  <c r="B2289" i="15"/>
  <c r="C2289" i="15"/>
  <c r="F2289" i="15"/>
  <c r="A2290" i="15"/>
  <c r="B2290" i="15"/>
  <c r="C2290" i="15"/>
  <c r="F2290" i="15"/>
  <c r="A2291" i="15"/>
  <c r="B2291" i="15"/>
  <c r="C2291" i="15"/>
  <c r="F2291" i="15"/>
  <c r="A2292" i="15"/>
  <c r="B2292" i="15"/>
  <c r="C2292" i="15"/>
  <c r="F2292" i="15"/>
  <c r="A2293" i="15"/>
  <c r="B2293" i="15"/>
  <c r="C2293" i="15"/>
  <c r="F2293" i="15"/>
  <c r="A2294" i="15"/>
  <c r="B2294" i="15"/>
  <c r="C2294" i="15"/>
  <c r="F2294" i="15"/>
  <c r="A2295" i="15"/>
  <c r="B2295" i="15"/>
  <c r="C2295" i="15"/>
  <c r="F2295" i="15"/>
  <c r="A2296" i="15"/>
  <c r="B2296" i="15"/>
  <c r="C2296" i="15"/>
  <c r="F2296" i="15"/>
  <c r="A2297" i="15"/>
  <c r="B2297" i="15"/>
  <c r="C2297" i="15"/>
  <c r="F2297" i="15"/>
  <c r="A2298" i="15"/>
  <c r="B2298" i="15"/>
  <c r="C2298" i="15"/>
  <c r="F2298" i="15"/>
  <c r="A2299" i="15"/>
  <c r="B2299" i="15"/>
  <c r="C2299" i="15"/>
  <c r="F2299" i="15"/>
  <c r="A2300" i="15"/>
  <c r="B2300" i="15"/>
  <c r="C2300" i="15"/>
  <c r="F2300" i="15"/>
  <c r="A2301" i="15"/>
  <c r="B2301" i="15"/>
  <c r="C2301" i="15"/>
  <c r="F2301" i="15"/>
  <c r="A2302" i="15"/>
  <c r="B2302" i="15"/>
  <c r="C2302" i="15"/>
  <c r="F2302" i="15"/>
  <c r="A2303" i="15"/>
  <c r="B2303" i="15"/>
  <c r="C2303" i="15"/>
  <c r="F2303" i="15"/>
  <c r="A2304" i="15"/>
  <c r="B2304" i="15"/>
  <c r="C2304" i="15"/>
  <c r="F2304" i="15"/>
  <c r="A2305" i="15"/>
  <c r="B2305" i="15"/>
  <c r="C2305" i="15"/>
  <c r="F2305" i="15"/>
  <c r="A2306" i="15"/>
  <c r="B2306" i="15"/>
  <c r="C2306" i="15"/>
  <c r="F2306" i="15"/>
  <c r="A2307" i="15"/>
  <c r="B2307" i="15"/>
  <c r="C2307" i="15"/>
  <c r="F2307" i="15"/>
  <c r="A2308" i="15"/>
  <c r="B2308" i="15"/>
  <c r="C2308" i="15"/>
  <c r="F2308" i="15"/>
  <c r="A2309" i="15"/>
  <c r="B2309" i="15"/>
  <c r="C2309" i="15"/>
  <c r="F2309" i="15"/>
  <c r="A2310" i="15"/>
  <c r="B2310" i="15"/>
  <c r="C2310" i="15"/>
  <c r="F2310" i="15"/>
  <c r="A2311" i="15"/>
  <c r="B2311" i="15"/>
  <c r="C2311" i="15"/>
  <c r="F2311" i="15"/>
  <c r="A2312" i="15"/>
  <c r="B2312" i="15"/>
  <c r="C2312" i="15"/>
  <c r="F2312" i="15"/>
  <c r="A2313" i="15"/>
  <c r="B2313" i="15"/>
  <c r="C2313" i="15"/>
  <c r="F2313" i="15"/>
  <c r="A2314" i="15"/>
  <c r="B2314" i="15"/>
  <c r="C2314" i="15"/>
  <c r="F2314" i="15"/>
  <c r="A2315" i="15"/>
  <c r="B2315" i="15"/>
  <c r="C2315" i="15"/>
  <c r="F2315" i="15"/>
  <c r="A2316" i="15"/>
  <c r="B2316" i="15"/>
  <c r="C2316" i="15"/>
  <c r="F2316" i="15"/>
  <c r="A2317" i="15"/>
  <c r="B2317" i="15"/>
  <c r="C2317" i="15"/>
  <c r="F2317" i="15"/>
  <c r="A2318" i="15"/>
  <c r="B2318" i="15"/>
  <c r="C2318" i="15"/>
  <c r="F2318" i="15"/>
  <c r="A2319" i="15"/>
  <c r="B2319" i="15"/>
  <c r="C2319" i="15"/>
  <c r="F2319" i="15"/>
  <c r="A2320" i="15"/>
  <c r="B2320" i="15"/>
  <c r="C2320" i="15"/>
  <c r="F2320" i="15"/>
  <c r="A2321" i="15"/>
  <c r="B2321" i="15"/>
  <c r="C2321" i="15"/>
  <c r="F2321" i="15"/>
  <c r="A2322" i="15"/>
  <c r="B2322" i="15"/>
  <c r="C2322" i="15"/>
  <c r="F2322" i="15"/>
  <c r="A2323" i="15"/>
  <c r="B2323" i="15"/>
  <c r="C2323" i="15"/>
  <c r="F2323" i="15"/>
  <c r="A2324" i="15"/>
  <c r="B2324" i="15"/>
  <c r="C2324" i="15"/>
  <c r="F2324" i="15"/>
  <c r="A2325" i="15"/>
  <c r="B2325" i="15"/>
  <c r="C2325" i="15"/>
  <c r="F2325" i="15"/>
  <c r="A2326" i="15"/>
  <c r="B2326" i="15"/>
  <c r="C2326" i="15"/>
  <c r="F2326" i="15"/>
  <c r="A2327" i="15"/>
  <c r="B2327" i="15"/>
  <c r="C2327" i="15"/>
  <c r="F2327" i="15"/>
  <c r="A2328" i="15"/>
  <c r="B2328" i="15"/>
  <c r="C2328" i="15"/>
  <c r="F2328" i="15"/>
  <c r="A2329" i="15"/>
  <c r="B2329" i="15"/>
  <c r="C2329" i="15"/>
  <c r="F2329" i="15"/>
  <c r="A2330" i="15"/>
  <c r="B2330" i="15"/>
  <c r="C2330" i="15"/>
  <c r="F2330" i="15"/>
  <c r="A2331" i="15"/>
  <c r="B2331" i="15"/>
  <c r="C2331" i="15"/>
  <c r="F2331" i="15"/>
  <c r="A2332" i="15"/>
  <c r="B2332" i="15"/>
  <c r="C2332" i="15"/>
  <c r="F2332" i="15"/>
  <c r="A2333" i="15"/>
  <c r="B2333" i="15"/>
  <c r="C2333" i="15"/>
  <c r="F2333" i="15"/>
  <c r="A2334" i="15"/>
  <c r="B2334" i="15"/>
  <c r="C2334" i="15"/>
  <c r="F2334" i="15"/>
  <c r="A2335" i="15"/>
  <c r="B2335" i="15"/>
  <c r="C2335" i="15"/>
  <c r="F2335" i="15"/>
  <c r="A2336" i="15"/>
  <c r="B2336" i="15"/>
  <c r="C2336" i="15"/>
  <c r="F2336" i="15"/>
  <c r="A2337" i="15"/>
  <c r="B2337" i="15"/>
  <c r="C2337" i="15"/>
  <c r="F2337" i="15"/>
  <c r="A2338" i="15"/>
  <c r="B2338" i="15"/>
  <c r="C2338" i="15"/>
  <c r="F2338" i="15"/>
  <c r="A2339" i="15"/>
  <c r="B2339" i="15"/>
  <c r="C2339" i="15"/>
  <c r="F2339" i="15"/>
  <c r="A2340" i="15"/>
  <c r="B2340" i="15"/>
  <c r="C2340" i="15"/>
  <c r="F2340" i="15"/>
  <c r="A2341" i="15"/>
  <c r="B2341" i="15"/>
  <c r="C2341" i="15"/>
  <c r="F2341" i="15"/>
  <c r="A2342" i="15"/>
  <c r="B2342" i="15"/>
  <c r="C2342" i="15"/>
  <c r="F2342" i="15"/>
  <c r="A2343" i="15"/>
  <c r="B2343" i="15"/>
  <c r="C2343" i="15"/>
  <c r="F2343" i="15"/>
  <c r="A2344" i="15"/>
  <c r="B2344" i="15"/>
  <c r="C2344" i="15"/>
  <c r="F2344" i="15"/>
  <c r="A2345" i="15"/>
  <c r="B2345" i="15"/>
  <c r="C2345" i="15"/>
  <c r="F2345" i="15"/>
  <c r="A2346" i="15"/>
  <c r="B2346" i="15"/>
  <c r="C2346" i="15"/>
  <c r="F2346" i="15"/>
  <c r="A2347" i="15"/>
  <c r="B2347" i="15"/>
  <c r="C2347" i="15"/>
  <c r="F2347" i="15"/>
  <c r="A2348" i="15"/>
  <c r="B2348" i="15"/>
  <c r="C2348" i="15"/>
  <c r="F2348" i="15"/>
  <c r="A2349" i="15"/>
  <c r="B2349" i="15"/>
  <c r="C2349" i="15"/>
  <c r="F2349" i="15"/>
  <c r="A2350" i="15"/>
  <c r="B2350" i="15"/>
  <c r="C2350" i="15"/>
  <c r="F2350" i="15"/>
  <c r="A2351" i="15"/>
  <c r="B2351" i="15"/>
  <c r="C2351" i="15"/>
  <c r="F2351" i="15"/>
  <c r="A2352" i="15"/>
  <c r="B2352" i="15"/>
  <c r="C2352" i="15"/>
  <c r="F2352" i="15"/>
  <c r="A2353" i="15"/>
  <c r="B2353" i="15"/>
  <c r="C2353" i="15"/>
  <c r="F2353" i="15"/>
  <c r="A2354" i="15"/>
  <c r="B2354" i="15"/>
  <c r="C2354" i="15"/>
  <c r="F2354" i="15"/>
  <c r="A2355" i="15"/>
  <c r="B2355" i="15"/>
  <c r="C2355" i="15"/>
  <c r="F2355" i="15"/>
  <c r="A2356" i="15"/>
  <c r="B2356" i="15"/>
  <c r="C2356" i="15"/>
  <c r="F2356" i="15"/>
  <c r="A2357" i="15"/>
  <c r="B2357" i="15"/>
  <c r="C2357" i="15"/>
  <c r="F2357" i="15"/>
  <c r="A2358" i="15"/>
  <c r="B2358" i="15"/>
  <c r="C2358" i="15"/>
  <c r="F2358" i="15"/>
  <c r="A2359" i="15"/>
  <c r="B2359" i="15"/>
  <c r="C2359" i="15"/>
  <c r="F2359" i="15"/>
  <c r="A2360" i="15"/>
  <c r="B2360" i="15"/>
  <c r="C2360" i="15"/>
  <c r="F2360" i="15"/>
  <c r="A2361" i="15"/>
  <c r="B2361" i="15"/>
  <c r="C2361" i="15"/>
  <c r="F2361" i="15"/>
  <c r="A2362" i="15"/>
  <c r="B2362" i="15"/>
  <c r="C2362" i="15"/>
  <c r="F2362" i="15"/>
  <c r="A2363" i="15"/>
  <c r="B2363" i="15"/>
  <c r="C2363" i="15"/>
  <c r="F2363" i="15"/>
  <c r="A2364" i="15"/>
  <c r="B2364" i="15"/>
  <c r="C2364" i="15"/>
  <c r="F2364" i="15"/>
  <c r="A2365" i="15"/>
  <c r="B2365" i="15"/>
  <c r="C2365" i="15"/>
  <c r="F2365" i="15"/>
  <c r="A2366" i="15"/>
  <c r="B2366" i="15"/>
  <c r="C2366" i="15"/>
  <c r="F2366" i="15"/>
  <c r="A2367" i="15"/>
  <c r="B2367" i="15"/>
  <c r="C2367" i="15"/>
  <c r="F2367" i="15"/>
  <c r="A2368" i="15"/>
  <c r="B2368" i="15"/>
  <c r="C2368" i="15"/>
  <c r="F2368" i="15"/>
  <c r="A2369" i="15"/>
  <c r="B2369" i="15"/>
  <c r="C2369" i="15"/>
  <c r="F2369" i="15"/>
  <c r="A2370" i="15"/>
  <c r="B2370" i="15"/>
  <c r="C2370" i="15"/>
  <c r="F2370" i="15"/>
  <c r="A2371" i="15"/>
  <c r="B2371" i="15"/>
  <c r="C2371" i="15"/>
  <c r="F2371" i="15"/>
  <c r="A2372" i="15"/>
  <c r="B2372" i="15"/>
  <c r="C2372" i="15"/>
  <c r="F2372" i="15"/>
  <c r="A2373" i="15"/>
  <c r="B2373" i="15"/>
  <c r="C2373" i="15"/>
  <c r="F2373" i="15"/>
  <c r="A2374" i="15"/>
  <c r="B2374" i="15"/>
  <c r="C2374" i="15"/>
  <c r="F2374" i="15"/>
  <c r="A2375" i="15"/>
  <c r="B2375" i="15"/>
  <c r="C2375" i="15"/>
  <c r="F2375" i="15"/>
  <c r="A2376" i="15"/>
  <c r="B2376" i="15"/>
  <c r="C2376" i="15"/>
  <c r="F2376" i="15"/>
  <c r="A2377" i="15"/>
  <c r="B2377" i="15"/>
  <c r="C2377" i="15"/>
  <c r="F2377" i="15"/>
  <c r="A2378" i="15"/>
  <c r="B2378" i="15"/>
  <c r="C2378" i="15"/>
  <c r="F2378" i="15"/>
  <c r="A2379" i="15"/>
  <c r="B2379" i="15"/>
  <c r="C2379" i="15"/>
  <c r="F2379" i="15"/>
  <c r="A2380" i="15"/>
  <c r="B2380" i="15"/>
  <c r="C2380" i="15"/>
  <c r="F2380" i="15"/>
  <c r="A2381" i="15"/>
  <c r="B2381" i="15"/>
  <c r="C2381" i="15"/>
  <c r="F2381" i="15"/>
  <c r="A2382" i="15"/>
  <c r="B2382" i="15"/>
  <c r="C2382" i="15"/>
  <c r="F2382" i="15"/>
  <c r="A2383" i="15"/>
  <c r="B2383" i="15"/>
  <c r="C2383" i="15"/>
  <c r="F2383" i="15"/>
  <c r="A2384" i="15"/>
  <c r="B2384" i="15"/>
  <c r="C2384" i="15"/>
  <c r="F2384" i="15"/>
  <c r="A2385" i="15"/>
  <c r="B2385" i="15"/>
  <c r="C2385" i="15"/>
  <c r="F2385" i="15"/>
  <c r="A2386" i="15"/>
  <c r="B2386" i="15"/>
  <c r="C2386" i="15"/>
  <c r="F2386" i="15"/>
  <c r="A2387" i="15"/>
  <c r="B2387" i="15"/>
  <c r="C2387" i="15"/>
  <c r="F2387" i="15"/>
  <c r="A2388" i="15"/>
  <c r="B2388" i="15"/>
  <c r="C2388" i="15"/>
  <c r="F2388" i="15"/>
  <c r="A2389" i="15"/>
  <c r="B2389" i="15"/>
  <c r="C2389" i="15"/>
  <c r="F2389" i="15"/>
  <c r="A2390" i="15"/>
  <c r="B2390" i="15"/>
  <c r="C2390" i="15"/>
  <c r="F2390" i="15"/>
  <c r="A2391" i="15"/>
  <c r="B2391" i="15"/>
  <c r="C2391" i="15"/>
  <c r="F2391" i="15"/>
  <c r="A2392" i="15"/>
  <c r="B2392" i="15"/>
  <c r="C2392" i="15"/>
  <c r="F2392" i="15"/>
  <c r="A2393" i="15"/>
  <c r="B2393" i="15"/>
  <c r="C2393" i="15"/>
  <c r="F2393" i="15"/>
  <c r="A2394" i="15"/>
  <c r="B2394" i="15"/>
  <c r="C2394" i="15"/>
  <c r="F2394" i="15"/>
  <c r="A2395" i="15"/>
  <c r="B2395" i="15"/>
  <c r="C2395" i="15"/>
  <c r="F2395" i="15"/>
  <c r="A2396" i="15"/>
  <c r="B2396" i="15"/>
  <c r="C2396" i="15"/>
  <c r="F2396" i="15"/>
  <c r="A2397" i="15"/>
  <c r="B2397" i="15"/>
  <c r="C2397" i="15"/>
  <c r="F2397" i="15"/>
  <c r="A2398" i="15"/>
  <c r="B2398" i="15"/>
  <c r="C2398" i="15"/>
  <c r="F2398" i="15"/>
  <c r="A2399" i="15"/>
  <c r="B2399" i="15"/>
  <c r="C2399" i="15"/>
  <c r="F2399" i="15"/>
  <c r="A2400" i="15"/>
  <c r="B2400" i="15"/>
  <c r="C2400" i="15"/>
  <c r="F2400" i="15"/>
  <c r="A2401" i="15"/>
  <c r="B2401" i="15"/>
  <c r="C2401" i="15"/>
  <c r="F2401" i="15"/>
  <c r="A2402" i="15"/>
  <c r="B2402" i="15"/>
  <c r="C2402" i="15"/>
  <c r="F2402" i="15"/>
  <c r="A2403" i="15"/>
  <c r="B2403" i="15"/>
  <c r="C2403" i="15"/>
  <c r="F2403" i="15"/>
  <c r="A2404" i="15"/>
  <c r="B2404" i="15"/>
  <c r="C2404" i="15"/>
  <c r="F2404" i="15"/>
  <c r="A2405" i="15"/>
  <c r="B2405" i="15"/>
  <c r="C2405" i="15"/>
  <c r="F2405" i="15"/>
  <c r="A2406" i="15"/>
  <c r="B2406" i="15"/>
  <c r="C2406" i="15"/>
  <c r="F2406" i="15"/>
  <c r="A2407" i="15"/>
  <c r="B2407" i="15"/>
  <c r="C2407" i="15"/>
  <c r="F2407" i="15"/>
  <c r="A2408" i="15"/>
  <c r="B2408" i="15"/>
  <c r="C2408" i="15"/>
  <c r="F2408" i="15"/>
  <c r="A2409" i="15"/>
  <c r="B2409" i="15"/>
  <c r="C2409" i="15"/>
  <c r="F2409" i="15"/>
  <c r="A2410" i="15"/>
  <c r="B2410" i="15"/>
  <c r="C2410" i="15"/>
  <c r="F2410" i="15"/>
  <c r="A2411" i="15"/>
  <c r="B2411" i="15"/>
  <c r="C2411" i="15"/>
  <c r="F2411" i="15"/>
  <c r="A2412" i="15"/>
  <c r="B2412" i="15"/>
  <c r="C2412" i="15"/>
  <c r="F2412" i="15"/>
  <c r="A2413" i="15"/>
  <c r="B2413" i="15"/>
  <c r="C2413" i="15"/>
  <c r="F2413" i="15"/>
  <c r="A2414" i="15"/>
  <c r="B2414" i="15"/>
  <c r="C2414" i="15"/>
  <c r="F2414" i="15"/>
  <c r="A2415" i="15"/>
  <c r="B2415" i="15"/>
  <c r="C2415" i="15"/>
  <c r="F2415" i="15"/>
  <c r="A2416" i="15"/>
  <c r="B2416" i="15"/>
  <c r="C2416" i="15"/>
  <c r="F2416" i="15"/>
  <c r="A2417" i="15"/>
  <c r="B2417" i="15"/>
  <c r="C2417" i="15"/>
  <c r="F2417" i="15"/>
  <c r="A2418" i="15"/>
  <c r="B2418" i="15"/>
  <c r="C2418" i="15"/>
  <c r="F2418" i="15"/>
  <c r="A2419" i="15"/>
  <c r="B2419" i="15"/>
  <c r="C2419" i="15"/>
  <c r="F2419" i="15"/>
  <c r="A2420" i="15"/>
  <c r="B2420" i="15"/>
  <c r="C2420" i="15"/>
  <c r="F2420" i="15"/>
  <c r="A2421" i="15"/>
  <c r="B2421" i="15"/>
  <c r="C2421" i="15"/>
  <c r="F2421" i="15"/>
  <c r="A2422" i="15"/>
  <c r="B2422" i="15"/>
  <c r="C2422" i="15"/>
  <c r="F2422" i="15"/>
  <c r="A2423" i="15"/>
  <c r="B2423" i="15"/>
  <c r="C2423" i="15"/>
  <c r="F2423" i="15"/>
  <c r="A2424" i="15"/>
  <c r="B2424" i="15"/>
  <c r="C2424" i="15"/>
  <c r="F2424" i="15"/>
  <c r="A2425" i="15"/>
  <c r="B2425" i="15"/>
  <c r="C2425" i="15"/>
  <c r="F2425" i="15"/>
  <c r="A2426" i="15"/>
  <c r="B2426" i="15"/>
  <c r="C2426" i="15"/>
  <c r="F2426" i="15"/>
  <c r="A2427" i="15"/>
  <c r="B2427" i="15"/>
  <c r="C2427" i="15"/>
  <c r="F2427" i="15"/>
  <c r="A2428" i="15"/>
  <c r="B2428" i="15"/>
  <c r="C2428" i="15"/>
  <c r="F2428" i="15"/>
  <c r="A2429" i="15"/>
  <c r="B2429" i="15"/>
  <c r="C2429" i="15"/>
  <c r="F2429" i="15"/>
  <c r="A2430" i="15"/>
  <c r="B2430" i="15"/>
  <c r="C2430" i="15"/>
  <c r="F2430" i="15"/>
  <c r="A2431" i="15"/>
  <c r="B2431" i="15"/>
  <c r="C2431" i="15"/>
  <c r="F2431" i="15"/>
  <c r="A2432" i="15"/>
  <c r="B2432" i="15"/>
  <c r="C2432" i="15"/>
  <c r="F2432" i="15"/>
  <c r="A2433" i="15"/>
  <c r="B2433" i="15"/>
  <c r="C2433" i="15"/>
  <c r="F2433" i="15"/>
  <c r="A2434" i="15"/>
  <c r="B2434" i="15"/>
  <c r="C2434" i="15"/>
  <c r="F2434" i="15"/>
  <c r="A2435" i="15"/>
  <c r="B2435" i="15"/>
  <c r="C2435" i="15"/>
  <c r="F2435" i="15"/>
  <c r="A2436" i="15"/>
  <c r="B2436" i="15"/>
  <c r="C2436" i="15"/>
  <c r="F2436" i="15"/>
  <c r="A2437" i="15"/>
  <c r="B2437" i="15"/>
  <c r="C2437" i="15"/>
  <c r="F2437" i="15"/>
  <c r="A2438" i="15"/>
  <c r="B2438" i="15"/>
  <c r="C2438" i="15"/>
  <c r="F2438" i="15"/>
  <c r="A2439" i="15"/>
  <c r="B2439" i="15"/>
  <c r="C2439" i="15"/>
  <c r="F2439" i="15"/>
  <c r="A2440" i="15"/>
  <c r="B2440" i="15"/>
  <c r="C2440" i="15"/>
  <c r="F2440" i="15"/>
  <c r="A2441" i="15"/>
  <c r="B2441" i="15"/>
  <c r="C2441" i="15"/>
  <c r="F2441" i="15"/>
  <c r="A2442" i="15"/>
  <c r="B2442" i="15"/>
  <c r="C2442" i="15"/>
  <c r="F2442" i="15"/>
  <c r="A2443" i="15"/>
  <c r="B2443" i="15"/>
  <c r="C2443" i="15"/>
  <c r="F2443" i="15"/>
  <c r="A2444" i="15"/>
  <c r="B2444" i="15"/>
  <c r="C2444" i="15"/>
  <c r="F2444" i="15"/>
  <c r="A2445" i="15"/>
  <c r="B2445" i="15"/>
  <c r="C2445" i="15"/>
  <c r="F2445" i="15"/>
  <c r="A2446" i="15"/>
  <c r="B2446" i="15"/>
  <c r="C2446" i="15"/>
  <c r="F2446" i="15"/>
  <c r="A2447" i="15"/>
  <c r="B2447" i="15"/>
  <c r="C2447" i="15"/>
  <c r="F2447" i="15"/>
  <c r="A2448" i="15"/>
  <c r="B2448" i="15"/>
  <c r="C2448" i="15"/>
  <c r="F2448" i="15"/>
  <c r="A2449" i="15"/>
  <c r="B2449" i="15"/>
  <c r="C2449" i="15"/>
  <c r="F2449" i="15"/>
  <c r="A2450" i="15"/>
  <c r="B2450" i="15"/>
  <c r="C2450" i="15"/>
  <c r="F2450" i="15"/>
  <c r="A2451" i="15"/>
  <c r="B2451" i="15"/>
  <c r="C2451" i="15"/>
  <c r="F2451" i="15"/>
  <c r="A2452" i="15"/>
  <c r="B2452" i="15"/>
  <c r="C2452" i="15"/>
  <c r="F2452" i="15"/>
  <c r="A2453" i="15"/>
  <c r="B2453" i="15"/>
  <c r="C2453" i="15"/>
  <c r="F2453" i="15"/>
  <c r="A2454" i="15"/>
  <c r="B2454" i="15"/>
  <c r="C2454" i="15"/>
  <c r="F2454" i="15"/>
  <c r="A2455" i="15"/>
  <c r="B2455" i="15"/>
  <c r="C2455" i="15"/>
  <c r="F2455" i="15"/>
  <c r="A2456" i="15"/>
  <c r="B2456" i="15"/>
  <c r="C2456" i="15"/>
  <c r="F2456" i="15"/>
  <c r="A2457" i="15"/>
  <c r="B2457" i="15"/>
  <c r="C2457" i="15"/>
  <c r="F2457" i="15"/>
  <c r="A2458" i="15"/>
  <c r="B2458" i="15"/>
  <c r="C2458" i="15"/>
  <c r="F2458" i="15"/>
  <c r="A2459" i="15"/>
  <c r="B2459" i="15"/>
  <c r="C2459" i="15"/>
  <c r="F2459" i="15"/>
  <c r="A2460" i="15"/>
  <c r="B2460" i="15"/>
  <c r="C2460" i="15"/>
  <c r="F2460" i="15"/>
  <c r="A2461" i="15"/>
  <c r="B2461" i="15"/>
  <c r="C2461" i="15"/>
  <c r="F2461" i="15"/>
  <c r="A2462" i="15"/>
  <c r="B2462" i="15"/>
  <c r="C2462" i="15"/>
  <c r="F2462" i="15"/>
  <c r="A2463" i="15"/>
  <c r="B2463" i="15"/>
  <c r="C2463" i="15"/>
  <c r="F2463" i="15"/>
  <c r="A2464" i="15"/>
  <c r="B2464" i="15"/>
  <c r="C2464" i="15"/>
  <c r="F2464" i="15"/>
  <c r="A2465" i="15"/>
  <c r="B2465" i="15"/>
  <c r="C2465" i="15"/>
  <c r="F2465" i="15"/>
  <c r="A2466" i="15"/>
  <c r="B2466" i="15"/>
  <c r="C2466" i="15"/>
  <c r="F2466" i="15"/>
  <c r="A2467" i="15"/>
  <c r="B2467" i="15"/>
  <c r="C2467" i="15"/>
  <c r="F2467" i="15"/>
  <c r="A2468" i="15"/>
  <c r="B2468" i="15"/>
  <c r="C2468" i="15"/>
  <c r="F2468" i="15"/>
  <c r="A2469" i="15"/>
  <c r="B2469" i="15"/>
  <c r="C2469" i="15"/>
  <c r="F2469" i="15"/>
  <c r="A2470" i="15"/>
  <c r="B2470" i="15"/>
  <c r="C2470" i="15"/>
  <c r="F2470" i="15"/>
  <c r="A2471" i="15"/>
  <c r="B2471" i="15"/>
  <c r="C2471" i="15"/>
  <c r="F2471" i="15"/>
  <c r="A2472" i="15"/>
  <c r="B2472" i="15"/>
  <c r="C2472" i="15"/>
  <c r="F2472" i="15"/>
  <c r="A2473" i="15"/>
  <c r="B2473" i="15"/>
  <c r="C2473" i="15"/>
  <c r="F2473" i="15"/>
  <c r="A2474" i="15"/>
  <c r="B2474" i="15"/>
  <c r="C2474" i="15"/>
  <c r="F2474" i="15"/>
  <c r="A2475" i="15"/>
  <c r="B2475" i="15"/>
  <c r="C2475" i="15"/>
  <c r="F2475" i="15"/>
  <c r="A2476" i="15"/>
  <c r="B2476" i="15"/>
  <c r="C2476" i="15"/>
  <c r="F2476" i="15"/>
  <c r="A2477" i="15"/>
  <c r="B2477" i="15"/>
  <c r="C2477" i="15"/>
  <c r="F2477" i="15"/>
  <c r="A2478" i="15"/>
  <c r="B2478" i="15"/>
  <c r="C2478" i="15"/>
  <c r="F2478" i="15"/>
  <c r="A2479" i="15"/>
  <c r="B2479" i="15"/>
  <c r="C2479" i="15"/>
  <c r="F2479" i="15"/>
  <c r="A2480" i="15"/>
  <c r="B2480" i="15"/>
  <c r="C2480" i="15"/>
  <c r="F2480" i="15"/>
  <c r="A2481" i="15"/>
  <c r="B2481" i="15"/>
  <c r="C2481" i="15"/>
  <c r="F2481" i="15"/>
  <c r="A2482" i="15"/>
  <c r="B2482" i="15"/>
  <c r="C2482" i="15"/>
  <c r="F2482" i="15"/>
  <c r="A2483" i="15"/>
  <c r="B2483" i="15"/>
  <c r="C2483" i="15"/>
  <c r="F2483" i="15"/>
  <c r="A2484" i="15"/>
  <c r="B2484" i="15"/>
  <c r="C2484" i="15"/>
  <c r="F2484" i="15"/>
  <c r="A2485" i="15"/>
  <c r="B2485" i="15"/>
  <c r="C2485" i="15"/>
  <c r="F2485" i="15"/>
  <c r="A2486" i="15"/>
  <c r="B2486" i="15"/>
  <c r="C2486" i="15"/>
  <c r="F2486" i="15"/>
  <c r="A2487" i="15"/>
  <c r="B2487" i="15"/>
  <c r="C2487" i="15"/>
  <c r="F2487" i="15"/>
  <c r="A2488" i="15"/>
  <c r="B2488" i="15"/>
  <c r="C2488" i="15"/>
  <c r="F2488" i="15"/>
  <c r="A2489" i="15"/>
  <c r="B2489" i="15"/>
  <c r="C2489" i="15"/>
  <c r="F2489" i="15"/>
  <c r="A2490" i="15"/>
  <c r="B2490" i="15"/>
  <c r="C2490" i="15"/>
  <c r="F2490" i="15"/>
  <c r="A2491" i="15"/>
  <c r="B2491" i="15"/>
  <c r="C2491" i="15"/>
  <c r="F2491" i="15"/>
  <c r="A2492" i="15"/>
  <c r="B2492" i="15"/>
  <c r="C2492" i="15"/>
  <c r="F2492" i="15"/>
  <c r="A2493" i="15"/>
  <c r="B2493" i="15"/>
  <c r="C2493" i="15"/>
  <c r="F2493" i="15"/>
  <c r="A2494" i="15"/>
  <c r="B2494" i="15"/>
  <c r="C2494" i="15"/>
  <c r="F2494" i="15"/>
  <c r="A2495" i="15"/>
  <c r="B2495" i="15"/>
  <c r="C2495" i="15"/>
  <c r="F2495" i="15"/>
  <c r="A2496" i="15"/>
  <c r="B2496" i="15"/>
  <c r="C2496" i="15"/>
  <c r="F2496" i="15"/>
  <c r="A2497" i="15"/>
  <c r="B2497" i="15"/>
  <c r="C2497" i="15"/>
  <c r="F2497" i="15"/>
  <c r="A2498" i="15"/>
  <c r="B2498" i="15"/>
  <c r="C2498" i="15"/>
  <c r="F2498" i="15"/>
  <c r="A2499" i="15"/>
  <c r="B2499" i="15"/>
  <c r="C2499" i="15"/>
  <c r="F2499" i="15"/>
  <c r="A2500" i="15"/>
  <c r="B2500" i="15"/>
  <c r="C2500" i="15"/>
  <c r="F2500" i="15"/>
  <c r="A2501" i="15"/>
  <c r="B2501" i="15"/>
  <c r="C2501" i="15"/>
  <c r="F2501" i="15"/>
  <c r="A2502" i="15"/>
  <c r="B2502" i="15"/>
  <c r="C2502" i="15"/>
  <c r="F2502" i="15"/>
  <c r="A2503" i="15"/>
  <c r="B2503" i="15"/>
  <c r="C2503" i="15"/>
  <c r="F2503" i="15"/>
  <c r="A2504" i="15"/>
  <c r="B2504" i="15"/>
  <c r="C2504" i="15"/>
  <c r="F2504" i="15"/>
  <c r="A2505" i="15"/>
  <c r="B2505" i="15"/>
  <c r="C2505" i="15"/>
  <c r="F2505" i="15"/>
  <c r="A2506" i="15"/>
  <c r="B2506" i="15"/>
  <c r="C2506" i="15"/>
  <c r="F2506" i="15"/>
  <c r="A2507" i="15"/>
  <c r="B2507" i="15"/>
  <c r="C2507" i="15"/>
  <c r="F2507" i="15"/>
  <c r="A2508" i="15"/>
  <c r="B2508" i="15"/>
  <c r="C2508" i="15"/>
  <c r="F2508" i="15"/>
  <c r="A2509" i="15"/>
  <c r="B2509" i="15"/>
  <c r="C2509" i="15"/>
  <c r="F2509" i="15"/>
  <c r="A2510" i="15"/>
  <c r="B2510" i="15"/>
  <c r="C2510" i="15"/>
  <c r="F2510" i="15"/>
  <c r="A2511" i="15"/>
  <c r="B2511" i="15"/>
  <c r="C2511" i="15"/>
  <c r="F2511" i="15"/>
  <c r="A2512" i="15"/>
  <c r="B2512" i="15"/>
  <c r="C2512" i="15"/>
  <c r="F2512" i="15"/>
  <c r="A2513" i="15"/>
  <c r="B2513" i="15"/>
  <c r="C2513" i="15"/>
  <c r="F2513" i="15"/>
  <c r="A2514" i="15"/>
  <c r="B2514" i="15"/>
  <c r="C2514" i="15"/>
  <c r="F2514" i="15"/>
  <c r="A2515" i="15"/>
  <c r="B2515" i="15"/>
  <c r="C2515" i="15"/>
  <c r="F2515" i="15"/>
  <c r="A2516" i="15"/>
  <c r="B2516" i="15"/>
  <c r="C2516" i="15"/>
  <c r="F2516" i="15"/>
  <c r="A2517" i="15"/>
  <c r="B2517" i="15"/>
  <c r="C2517" i="15"/>
  <c r="F2517" i="15"/>
  <c r="A2518" i="15"/>
  <c r="B2518" i="15"/>
  <c r="C2518" i="15"/>
  <c r="F2518" i="15"/>
  <c r="A2519" i="15"/>
  <c r="B2519" i="15"/>
  <c r="C2519" i="15"/>
  <c r="F2519" i="15"/>
  <c r="A2520" i="15"/>
  <c r="B2520" i="15"/>
  <c r="C2520" i="15"/>
  <c r="F2520" i="15"/>
  <c r="A2521" i="15"/>
  <c r="B2521" i="15"/>
  <c r="C2521" i="15"/>
  <c r="F2521" i="15"/>
  <c r="A2522" i="15"/>
  <c r="B2522" i="15"/>
  <c r="C2522" i="15"/>
  <c r="F2522" i="15"/>
  <c r="A2523" i="15"/>
  <c r="B2523" i="15"/>
  <c r="C2523" i="15"/>
  <c r="F2523" i="15"/>
  <c r="A2524" i="15"/>
  <c r="B2524" i="15"/>
  <c r="C2524" i="15"/>
  <c r="F2524" i="15"/>
  <c r="A2525" i="15"/>
  <c r="B2525" i="15"/>
  <c r="C2525" i="15"/>
  <c r="F2525" i="15"/>
  <c r="A2526" i="15"/>
  <c r="B2526" i="15"/>
  <c r="C2526" i="15"/>
  <c r="F2526" i="15"/>
  <c r="A2527" i="15"/>
  <c r="B2527" i="15"/>
  <c r="C2527" i="15"/>
  <c r="F2527" i="15"/>
  <c r="A2528" i="15"/>
  <c r="B2528" i="15"/>
  <c r="C2528" i="15"/>
  <c r="F2528" i="15"/>
  <c r="A2529" i="15"/>
  <c r="B2529" i="15"/>
  <c r="C2529" i="15"/>
  <c r="F2529" i="15"/>
  <c r="A2530" i="15"/>
  <c r="B2530" i="15"/>
  <c r="C2530" i="15"/>
  <c r="F2530" i="15"/>
  <c r="A2531" i="15"/>
  <c r="B2531" i="15"/>
  <c r="C2531" i="15"/>
  <c r="F2531" i="15"/>
  <c r="A2532" i="15"/>
  <c r="B2532" i="15"/>
  <c r="C2532" i="15"/>
  <c r="F2532" i="15"/>
  <c r="A2533" i="15"/>
  <c r="B2533" i="15"/>
  <c r="C2533" i="15"/>
  <c r="F2533" i="15"/>
  <c r="A2534" i="15"/>
  <c r="B2534" i="15"/>
  <c r="C2534" i="15"/>
  <c r="F2534" i="15"/>
  <c r="A2535" i="15"/>
  <c r="B2535" i="15"/>
  <c r="C2535" i="15"/>
  <c r="F2535" i="15"/>
  <c r="A2536" i="15"/>
  <c r="B2536" i="15"/>
  <c r="C2536" i="15"/>
  <c r="F2536" i="15"/>
  <c r="A2537" i="15"/>
  <c r="B2537" i="15"/>
  <c r="C2537" i="15"/>
  <c r="F2537" i="15"/>
  <c r="A2538" i="15"/>
  <c r="B2538" i="15"/>
  <c r="C2538" i="15"/>
  <c r="F2538" i="15"/>
  <c r="A2539" i="15"/>
  <c r="B2539" i="15"/>
  <c r="C2539" i="15"/>
  <c r="F2539" i="15"/>
  <c r="A2540" i="15"/>
  <c r="B2540" i="15"/>
  <c r="C2540" i="15"/>
  <c r="F2540" i="15"/>
  <c r="A2541" i="15"/>
  <c r="B2541" i="15"/>
  <c r="C2541" i="15"/>
  <c r="F2541" i="15"/>
  <c r="A2542" i="15"/>
  <c r="B2542" i="15"/>
  <c r="C2542" i="15"/>
  <c r="F2542" i="15"/>
  <c r="A2543" i="15"/>
  <c r="B2543" i="15"/>
  <c r="C2543" i="15"/>
  <c r="F2543" i="15"/>
  <c r="A2544" i="15"/>
  <c r="B2544" i="15"/>
  <c r="C2544" i="15"/>
  <c r="F2544" i="15"/>
  <c r="A2545" i="15"/>
  <c r="B2545" i="15"/>
  <c r="C2545" i="15"/>
  <c r="F2545" i="15"/>
  <c r="A2546" i="15"/>
  <c r="B2546" i="15"/>
  <c r="C2546" i="15"/>
  <c r="F2546" i="15"/>
  <c r="A2547" i="15"/>
  <c r="B2547" i="15"/>
  <c r="C2547" i="15"/>
  <c r="F2547" i="15"/>
  <c r="A2548" i="15"/>
  <c r="B2548" i="15"/>
  <c r="C2548" i="15"/>
  <c r="F2548" i="15"/>
  <c r="A2549" i="15"/>
  <c r="B2549" i="15"/>
  <c r="C2549" i="15"/>
  <c r="F2549" i="15"/>
  <c r="A2550" i="15"/>
  <c r="B2550" i="15"/>
  <c r="C2550" i="15"/>
  <c r="F2550" i="15"/>
  <c r="A2551" i="15"/>
  <c r="B2551" i="15"/>
  <c r="C2551" i="15"/>
  <c r="F2551" i="15"/>
  <c r="A2552" i="15"/>
  <c r="B2552" i="15"/>
  <c r="C2552" i="15"/>
  <c r="F2552" i="15"/>
  <c r="A2553" i="15"/>
  <c r="B2553" i="15"/>
  <c r="C2553" i="15"/>
  <c r="F2553" i="15"/>
  <c r="A2554" i="15"/>
  <c r="B2554" i="15"/>
  <c r="C2554" i="15"/>
  <c r="F2554" i="15"/>
  <c r="A2555" i="15"/>
  <c r="B2555" i="15"/>
  <c r="C2555" i="15"/>
  <c r="F2555" i="15"/>
  <c r="A2556" i="15"/>
  <c r="B2556" i="15"/>
  <c r="C2556" i="15"/>
  <c r="F2556" i="15"/>
  <c r="A2557" i="15"/>
  <c r="B2557" i="15"/>
  <c r="C2557" i="15"/>
  <c r="F2557" i="15"/>
  <c r="A2558" i="15"/>
  <c r="B2558" i="15"/>
  <c r="C2558" i="15"/>
  <c r="F2558" i="15"/>
  <c r="A2559" i="15"/>
  <c r="B2559" i="15"/>
  <c r="C2559" i="15"/>
  <c r="F2559" i="15"/>
  <c r="A2560" i="15"/>
  <c r="B2560" i="15"/>
  <c r="C2560" i="15"/>
  <c r="F2560" i="15"/>
  <c r="A2561" i="15"/>
  <c r="B2561" i="15"/>
  <c r="C2561" i="15"/>
  <c r="F2561" i="15"/>
  <c r="A2562" i="15"/>
  <c r="B2562" i="15"/>
  <c r="C2562" i="15"/>
  <c r="F2562" i="15"/>
  <c r="A2563" i="15"/>
  <c r="B2563" i="15"/>
  <c r="C2563" i="15"/>
  <c r="F2563" i="15"/>
  <c r="A2564" i="15"/>
  <c r="B2564" i="15"/>
  <c r="C2564" i="15"/>
  <c r="F2564" i="15"/>
  <c r="A2565" i="15"/>
  <c r="B2565" i="15"/>
  <c r="C2565" i="15"/>
  <c r="F2565" i="15"/>
  <c r="A2566" i="15"/>
  <c r="B2566" i="15"/>
  <c r="C2566" i="15"/>
  <c r="F2566" i="15"/>
  <c r="A2567" i="15"/>
  <c r="B2567" i="15"/>
  <c r="C2567" i="15"/>
  <c r="F2567" i="15"/>
  <c r="A2568" i="15"/>
  <c r="B2568" i="15"/>
  <c r="C2568" i="15"/>
  <c r="F2568" i="15"/>
  <c r="A2569" i="15"/>
  <c r="B2569" i="15"/>
  <c r="C2569" i="15"/>
  <c r="F2569" i="15"/>
  <c r="A2570" i="15"/>
  <c r="B2570" i="15"/>
  <c r="C2570" i="15"/>
  <c r="F2570" i="15"/>
  <c r="A2571" i="15"/>
  <c r="B2571" i="15"/>
  <c r="C2571" i="15"/>
  <c r="F2571" i="15"/>
  <c r="A2572" i="15"/>
  <c r="B2572" i="15"/>
  <c r="C2572" i="15"/>
  <c r="F2572" i="15"/>
  <c r="A2573" i="15"/>
  <c r="B2573" i="15"/>
  <c r="C2573" i="15"/>
  <c r="F2573" i="15"/>
  <c r="A2574" i="15"/>
  <c r="B2574" i="15"/>
  <c r="C2574" i="15"/>
  <c r="F2574" i="15"/>
  <c r="A2575" i="15"/>
  <c r="B2575" i="15"/>
  <c r="C2575" i="15"/>
  <c r="F2575" i="15"/>
  <c r="A2576" i="15"/>
  <c r="B2576" i="15"/>
  <c r="C2576" i="15"/>
  <c r="F2576" i="15"/>
  <c r="A2577" i="15"/>
  <c r="B2577" i="15"/>
  <c r="C2577" i="15"/>
  <c r="F2577" i="15"/>
  <c r="A2578" i="15"/>
  <c r="B2578" i="15"/>
  <c r="C2578" i="15"/>
  <c r="F2578" i="15"/>
  <c r="A2579" i="15"/>
  <c r="B2579" i="15"/>
  <c r="C2579" i="15"/>
  <c r="F2579" i="15"/>
  <c r="A2580" i="15"/>
  <c r="B2580" i="15"/>
  <c r="C2580" i="15"/>
  <c r="F2580" i="15"/>
  <c r="A2581" i="15"/>
  <c r="B2581" i="15"/>
  <c r="C2581" i="15"/>
  <c r="F2581" i="15"/>
  <c r="A2582" i="15"/>
  <c r="B2582" i="15"/>
  <c r="C2582" i="15"/>
  <c r="F2582" i="15"/>
  <c r="A2583" i="15"/>
  <c r="B2583" i="15"/>
  <c r="C2583" i="15"/>
  <c r="F2583" i="15"/>
  <c r="A2584" i="15"/>
  <c r="B2584" i="15"/>
  <c r="C2584" i="15"/>
  <c r="F2584" i="15"/>
  <c r="A2585" i="15"/>
  <c r="B2585" i="15"/>
  <c r="C2585" i="15"/>
  <c r="F2585" i="15"/>
  <c r="A2586" i="15"/>
  <c r="B2586" i="15"/>
  <c r="C2586" i="15"/>
  <c r="F2586" i="15"/>
  <c r="A2587" i="15"/>
  <c r="B2587" i="15"/>
  <c r="C2587" i="15"/>
  <c r="F2587" i="15"/>
  <c r="A2588" i="15"/>
  <c r="B2588" i="15"/>
  <c r="C2588" i="15"/>
  <c r="F2588" i="15"/>
  <c r="A2589" i="15"/>
  <c r="B2589" i="15"/>
  <c r="C2589" i="15"/>
  <c r="F2589" i="15"/>
  <c r="A2590" i="15"/>
  <c r="B2590" i="15"/>
  <c r="C2590" i="15"/>
  <c r="F2590" i="15"/>
  <c r="A2591" i="15"/>
  <c r="B2591" i="15"/>
  <c r="C2591" i="15"/>
  <c r="F2591" i="15"/>
  <c r="A2592" i="15"/>
  <c r="B2592" i="15"/>
  <c r="C2592" i="15"/>
  <c r="F2592" i="15"/>
  <c r="A2593" i="15"/>
  <c r="B2593" i="15"/>
  <c r="C2593" i="15"/>
  <c r="F2593" i="15"/>
  <c r="A2594" i="15"/>
  <c r="B2594" i="15"/>
  <c r="C2594" i="15"/>
  <c r="F2594" i="15"/>
  <c r="A2595" i="15"/>
  <c r="B2595" i="15"/>
  <c r="C2595" i="15"/>
  <c r="F2595" i="15"/>
  <c r="A2596" i="15"/>
  <c r="B2596" i="15"/>
  <c r="C2596" i="15"/>
  <c r="F2596" i="15"/>
  <c r="A2597" i="15"/>
  <c r="B2597" i="15"/>
  <c r="C2597" i="15"/>
  <c r="F2597" i="15"/>
  <c r="A2598" i="15"/>
  <c r="B2598" i="15"/>
  <c r="C2598" i="15"/>
  <c r="F2598" i="15"/>
  <c r="A2599" i="15"/>
  <c r="B2599" i="15"/>
  <c r="C2599" i="15"/>
  <c r="F2599" i="15"/>
  <c r="A2600" i="15"/>
  <c r="B2600" i="15"/>
  <c r="C2600" i="15"/>
  <c r="F2600" i="15"/>
  <c r="A2601" i="15"/>
  <c r="B2601" i="15"/>
  <c r="C2601" i="15"/>
  <c r="F2601" i="15"/>
  <c r="A2602" i="15"/>
  <c r="B2602" i="15"/>
  <c r="C2602" i="15"/>
  <c r="F2602" i="15"/>
  <c r="A2603" i="15"/>
  <c r="B2603" i="15"/>
  <c r="C2603" i="15"/>
  <c r="F2603" i="15"/>
  <c r="A2604" i="15"/>
  <c r="B2604" i="15"/>
  <c r="C2604" i="15"/>
  <c r="F2604" i="15"/>
  <c r="A2605" i="15"/>
  <c r="B2605" i="15"/>
  <c r="C2605" i="15"/>
  <c r="F2605" i="15"/>
  <c r="A2606" i="15"/>
  <c r="B2606" i="15"/>
  <c r="C2606" i="15"/>
  <c r="F2606" i="15"/>
  <c r="A2607" i="15"/>
  <c r="B2607" i="15"/>
  <c r="C2607" i="15"/>
  <c r="F2607" i="15"/>
  <c r="A2608" i="15"/>
  <c r="B2608" i="15"/>
  <c r="C2608" i="15"/>
  <c r="F2608" i="15"/>
  <c r="A2609" i="15"/>
  <c r="B2609" i="15"/>
  <c r="C2609" i="15"/>
  <c r="F2609" i="15"/>
  <c r="A2610" i="15"/>
  <c r="B2610" i="15"/>
  <c r="C2610" i="15"/>
  <c r="F2610" i="15"/>
  <c r="A2611" i="15"/>
  <c r="B2611" i="15"/>
  <c r="C2611" i="15"/>
  <c r="F2611" i="15"/>
  <c r="A2612" i="15"/>
  <c r="B2612" i="15"/>
  <c r="C2612" i="15"/>
  <c r="F2612" i="15"/>
  <c r="A2613" i="15"/>
  <c r="B2613" i="15"/>
  <c r="C2613" i="15"/>
  <c r="F2613" i="15"/>
  <c r="A2614" i="15"/>
  <c r="B2614" i="15"/>
  <c r="C2614" i="15"/>
  <c r="F2614" i="15"/>
  <c r="A2615" i="15"/>
  <c r="B2615" i="15"/>
  <c r="C2615" i="15"/>
  <c r="F2615" i="15"/>
  <c r="A2616" i="15"/>
  <c r="B2616" i="15"/>
  <c r="C2616" i="15"/>
  <c r="F2616" i="15"/>
  <c r="A2617" i="15"/>
  <c r="B2617" i="15"/>
  <c r="C2617" i="15"/>
  <c r="F2617" i="15"/>
  <c r="A2618" i="15"/>
  <c r="B2618" i="15"/>
  <c r="C2618" i="15"/>
  <c r="F2618" i="15"/>
  <c r="A2619" i="15"/>
  <c r="B2619" i="15"/>
  <c r="C2619" i="15"/>
  <c r="F2619" i="15"/>
  <c r="A2620" i="15"/>
  <c r="B2620" i="15"/>
  <c r="C2620" i="15"/>
  <c r="F2620" i="15"/>
  <c r="A2621" i="15"/>
  <c r="B2621" i="15"/>
  <c r="C2621" i="15"/>
  <c r="F2621" i="15"/>
  <c r="A2622" i="15"/>
  <c r="B2622" i="15"/>
  <c r="C2622" i="15"/>
  <c r="F2622" i="15"/>
  <c r="A2623" i="15"/>
  <c r="B2623" i="15"/>
  <c r="C2623" i="15"/>
  <c r="F2623" i="15"/>
  <c r="A2624" i="15"/>
  <c r="B2624" i="15"/>
  <c r="C2624" i="15"/>
  <c r="F2624" i="15"/>
  <c r="A2625" i="15"/>
  <c r="B2625" i="15"/>
  <c r="C2625" i="15"/>
  <c r="F2625" i="15"/>
  <c r="A2626" i="15"/>
  <c r="B2626" i="15"/>
  <c r="C2626" i="15"/>
  <c r="F2626" i="15"/>
  <c r="A2627" i="15"/>
  <c r="B2627" i="15"/>
  <c r="C2627" i="15"/>
  <c r="F2627" i="15"/>
  <c r="A2628" i="15"/>
  <c r="B2628" i="15"/>
  <c r="C2628" i="15"/>
  <c r="F2628" i="15"/>
  <c r="A2629" i="15"/>
  <c r="B2629" i="15"/>
  <c r="C2629" i="15"/>
  <c r="F2629" i="15"/>
  <c r="A2630" i="15"/>
  <c r="B2630" i="15"/>
  <c r="C2630" i="15"/>
  <c r="F2630" i="15"/>
  <c r="A2631" i="15"/>
  <c r="B2631" i="15"/>
  <c r="C2631" i="15"/>
  <c r="F2631" i="15"/>
  <c r="A2632" i="15"/>
  <c r="B2632" i="15"/>
  <c r="C2632" i="15"/>
  <c r="F2632" i="15"/>
  <c r="A2633" i="15"/>
  <c r="B2633" i="15"/>
  <c r="C2633" i="15"/>
  <c r="F2633" i="15"/>
  <c r="A2634" i="15"/>
  <c r="B2634" i="15"/>
  <c r="C2634" i="15"/>
  <c r="F2634" i="15"/>
  <c r="A2635" i="15"/>
  <c r="B2635" i="15"/>
  <c r="C2635" i="15"/>
  <c r="F2635" i="15"/>
  <c r="A2636" i="15"/>
  <c r="B2636" i="15"/>
  <c r="C2636" i="15"/>
  <c r="F2636" i="15"/>
  <c r="A2637" i="15"/>
  <c r="B2637" i="15"/>
  <c r="C2637" i="15"/>
  <c r="F2637" i="15"/>
  <c r="A2638" i="15"/>
  <c r="B2638" i="15"/>
  <c r="C2638" i="15"/>
  <c r="F2638" i="15"/>
  <c r="A2639" i="15"/>
  <c r="B2639" i="15"/>
  <c r="C2639" i="15"/>
  <c r="F2639" i="15"/>
  <c r="A2640" i="15"/>
  <c r="B2640" i="15"/>
  <c r="C2640" i="15"/>
  <c r="F2640" i="15"/>
  <c r="A2641" i="15"/>
  <c r="B2641" i="15"/>
  <c r="C2641" i="15"/>
  <c r="F2641" i="15"/>
  <c r="A2642" i="15"/>
  <c r="B2642" i="15"/>
  <c r="C2642" i="15"/>
  <c r="F2642" i="15"/>
  <c r="A2643" i="15"/>
  <c r="B2643" i="15"/>
  <c r="C2643" i="15"/>
  <c r="F2643" i="15"/>
  <c r="A2644" i="15"/>
  <c r="B2644" i="15"/>
  <c r="C2644" i="15"/>
  <c r="F2644" i="15"/>
  <c r="A2645" i="15"/>
  <c r="B2645" i="15"/>
  <c r="C2645" i="15"/>
  <c r="F2645" i="15"/>
  <c r="A2646" i="15"/>
  <c r="B2646" i="15"/>
  <c r="C2646" i="15"/>
  <c r="F2646" i="15"/>
  <c r="A2647" i="15"/>
  <c r="B2647" i="15"/>
  <c r="C2647" i="15"/>
  <c r="F2647" i="15"/>
  <c r="A2648" i="15"/>
  <c r="B2648" i="15"/>
  <c r="C2648" i="15"/>
  <c r="F2648" i="15"/>
  <c r="A2649" i="15"/>
  <c r="B2649" i="15"/>
  <c r="C2649" i="15"/>
  <c r="F2649" i="15"/>
  <c r="A2650" i="15"/>
  <c r="B2650" i="15"/>
  <c r="C2650" i="15"/>
  <c r="F2650" i="15"/>
  <c r="A2651" i="15"/>
  <c r="B2651" i="15"/>
  <c r="C2651" i="15"/>
  <c r="F2651" i="15"/>
  <c r="A2652" i="15"/>
  <c r="B2652" i="15"/>
  <c r="C2652" i="15"/>
  <c r="F2652" i="15"/>
  <c r="A2653" i="15"/>
  <c r="B2653" i="15"/>
  <c r="C2653" i="15"/>
  <c r="F2653" i="15"/>
  <c r="A2654" i="15"/>
  <c r="B2654" i="15"/>
  <c r="C2654" i="15"/>
  <c r="F2654" i="15"/>
  <c r="A2655" i="15"/>
  <c r="B2655" i="15"/>
  <c r="C2655" i="15"/>
  <c r="F2655" i="15"/>
  <c r="A2656" i="15"/>
  <c r="B2656" i="15"/>
  <c r="C2656" i="15"/>
  <c r="F2656" i="15"/>
  <c r="A2657" i="15"/>
  <c r="B2657" i="15"/>
  <c r="C2657" i="15"/>
  <c r="F2657" i="15"/>
  <c r="A2658" i="15"/>
  <c r="B2658" i="15"/>
  <c r="C2658" i="15"/>
  <c r="F2658" i="15"/>
  <c r="A2659" i="15"/>
  <c r="B2659" i="15"/>
  <c r="C2659" i="15"/>
  <c r="F2659" i="15"/>
  <c r="A2660" i="15"/>
  <c r="B2660" i="15"/>
  <c r="C2660" i="15"/>
  <c r="F2660" i="15"/>
  <c r="A2661" i="15"/>
  <c r="B2661" i="15"/>
  <c r="C2661" i="15"/>
  <c r="F2661" i="15"/>
  <c r="A2662" i="15"/>
  <c r="B2662" i="15"/>
  <c r="C2662" i="15"/>
  <c r="F2662" i="15"/>
  <c r="A2663" i="15"/>
  <c r="B2663" i="15"/>
  <c r="C2663" i="15"/>
  <c r="F2663" i="15"/>
  <c r="A2664" i="15"/>
  <c r="B2664" i="15"/>
  <c r="C2664" i="15"/>
  <c r="F2664" i="15"/>
  <c r="A2665" i="15"/>
  <c r="B2665" i="15"/>
  <c r="C2665" i="15"/>
  <c r="F2665" i="15"/>
  <c r="A2666" i="15"/>
  <c r="B2666" i="15"/>
  <c r="C2666" i="15"/>
  <c r="F2666" i="15"/>
  <c r="A2667" i="15"/>
  <c r="B2667" i="15"/>
  <c r="C2667" i="15"/>
  <c r="F2667" i="15"/>
  <c r="A2668" i="15"/>
  <c r="B2668" i="15"/>
  <c r="C2668" i="15"/>
  <c r="F2668" i="15"/>
  <c r="A2669" i="15"/>
  <c r="B2669" i="15"/>
  <c r="C2669" i="15"/>
  <c r="F2669" i="15"/>
  <c r="A2670" i="15"/>
  <c r="B2670" i="15"/>
  <c r="C2670" i="15"/>
  <c r="F2670" i="15"/>
  <c r="A2671" i="15"/>
  <c r="B2671" i="15"/>
  <c r="C2671" i="15"/>
  <c r="F2671" i="15"/>
  <c r="A2672" i="15"/>
  <c r="B2672" i="15"/>
  <c r="C2672" i="15"/>
  <c r="F2672" i="15"/>
  <c r="A2673" i="15"/>
  <c r="B2673" i="15"/>
  <c r="C2673" i="15"/>
  <c r="F2673" i="15"/>
  <c r="A2674" i="15"/>
  <c r="B2674" i="15"/>
  <c r="C2674" i="15"/>
  <c r="F2674" i="15"/>
  <c r="A2675" i="15"/>
  <c r="B2675" i="15"/>
  <c r="C2675" i="15"/>
  <c r="F2675" i="15"/>
  <c r="A2676" i="15"/>
  <c r="B2676" i="15"/>
  <c r="C2676" i="15"/>
  <c r="F2676" i="15"/>
  <c r="A2677" i="15"/>
  <c r="B2677" i="15"/>
  <c r="C2677" i="15"/>
  <c r="F2677" i="15"/>
  <c r="A2678" i="15"/>
  <c r="B2678" i="15"/>
  <c r="C2678" i="15"/>
  <c r="F2678" i="15"/>
  <c r="A2679" i="15"/>
  <c r="B2679" i="15"/>
  <c r="C2679" i="15"/>
  <c r="F2679" i="15"/>
  <c r="A2680" i="15"/>
  <c r="B2680" i="15"/>
  <c r="C2680" i="15"/>
  <c r="F2680" i="15"/>
  <c r="A2681" i="15"/>
  <c r="B2681" i="15"/>
  <c r="C2681" i="15"/>
  <c r="F2681" i="15"/>
  <c r="A2682" i="15"/>
  <c r="B2682" i="15"/>
  <c r="C2682" i="15"/>
  <c r="F2682" i="15"/>
  <c r="A2683" i="15"/>
  <c r="B2683" i="15"/>
  <c r="C2683" i="15"/>
  <c r="F2683" i="15"/>
  <c r="A2684" i="15"/>
  <c r="B2684" i="15"/>
  <c r="C2684" i="15"/>
  <c r="F2684" i="15"/>
  <c r="A2685" i="15"/>
  <c r="B2685" i="15"/>
  <c r="C2685" i="15"/>
  <c r="F2685" i="15"/>
  <c r="A2686" i="15"/>
  <c r="B2686" i="15"/>
  <c r="C2686" i="15"/>
  <c r="F2686" i="15"/>
  <c r="A2687" i="15"/>
  <c r="B2687" i="15"/>
  <c r="C2687" i="15"/>
  <c r="F2687" i="15"/>
  <c r="A2688" i="15"/>
  <c r="B2688" i="15"/>
  <c r="C2688" i="15"/>
  <c r="F2688" i="15"/>
  <c r="A2689" i="15"/>
  <c r="B2689" i="15"/>
  <c r="C2689" i="15"/>
  <c r="F2689" i="15"/>
  <c r="A2690" i="15"/>
  <c r="B2690" i="15"/>
  <c r="C2690" i="15"/>
  <c r="F2690" i="15"/>
  <c r="A2691" i="15"/>
  <c r="B2691" i="15"/>
  <c r="C2691" i="15"/>
  <c r="F2691" i="15"/>
  <c r="A2692" i="15"/>
  <c r="B2692" i="15"/>
  <c r="C2692" i="15"/>
  <c r="F2692" i="15"/>
  <c r="A2693" i="15"/>
  <c r="B2693" i="15"/>
  <c r="C2693" i="15"/>
  <c r="F2693" i="15"/>
  <c r="A2694" i="15"/>
  <c r="B2694" i="15"/>
  <c r="C2694" i="15"/>
  <c r="F2694" i="15"/>
  <c r="A2695" i="15"/>
  <c r="B2695" i="15"/>
  <c r="C2695" i="15"/>
  <c r="F2695" i="15"/>
  <c r="A2696" i="15"/>
  <c r="B2696" i="15"/>
  <c r="C2696" i="15"/>
  <c r="F2696" i="15"/>
  <c r="A2697" i="15"/>
  <c r="B2697" i="15"/>
  <c r="C2697" i="15"/>
  <c r="F2697" i="15"/>
  <c r="A2698" i="15"/>
  <c r="B2698" i="15"/>
  <c r="C2698" i="15"/>
  <c r="F2698" i="15"/>
  <c r="A2699" i="15"/>
  <c r="B2699" i="15"/>
  <c r="C2699" i="15"/>
  <c r="F2699" i="15"/>
  <c r="A2700" i="15"/>
  <c r="B2700" i="15"/>
  <c r="C2700" i="15"/>
  <c r="F2700" i="15"/>
  <c r="A2701" i="15"/>
  <c r="B2701" i="15"/>
  <c r="C2701" i="15"/>
  <c r="F2701" i="15"/>
  <c r="A2702" i="15"/>
  <c r="B2702" i="15"/>
  <c r="C2702" i="15"/>
  <c r="F2702" i="15"/>
  <c r="A2703" i="15"/>
  <c r="B2703" i="15"/>
  <c r="C2703" i="15"/>
  <c r="F2703" i="15"/>
  <c r="A2704" i="15"/>
  <c r="B2704" i="15"/>
  <c r="C2704" i="15"/>
  <c r="F2704" i="15"/>
  <c r="A2705" i="15"/>
  <c r="B2705" i="15"/>
  <c r="C2705" i="15"/>
  <c r="F2705" i="15"/>
  <c r="A2706" i="15"/>
  <c r="B2706" i="15"/>
  <c r="C2706" i="15"/>
  <c r="F2706" i="15"/>
  <c r="A2707" i="15"/>
  <c r="B2707" i="15"/>
  <c r="C2707" i="15"/>
  <c r="F2707" i="15"/>
  <c r="A2708" i="15"/>
  <c r="B2708" i="15"/>
  <c r="C2708" i="15"/>
  <c r="F2708" i="15"/>
  <c r="A2709" i="15"/>
  <c r="B2709" i="15"/>
  <c r="C2709" i="15"/>
  <c r="F2709" i="15"/>
  <c r="A2710" i="15"/>
  <c r="B2710" i="15"/>
  <c r="C2710" i="15"/>
  <c r="F2710" i="15"/>
  <c r="A2711" i="15"/>
  <c r="B2711" i="15"/>
  <c r="C2711" i="15"/>
  <c r="F2711" i="15"/>
  <c r="A2712" i="15"/>
  <c r="B2712" i="15"/>
  <c r="C2712" i="15"/>
  <c r="F2712" i="15"/>
  <c r="A2713" i="15"/>
  <c r="B2713" i="15"/>
  <c r="C2713" i="15"/>
  <c r="F2713" i="15"/>
  <c r="A2714" i="15"/>
  <c r="B2714" i="15"/>
  <c r="C2714" i="15"/>
  <c r="F2714" i="15"/>
  <c r="A2715" i="15"/>
  <c r="B2715" i="15"/>
  <c r="C2715" i="15"/>
  <c r="F2715" i="15"/>
  <c r="A2716" i="15"/>
  <c r="B2716" i="15"/>
  <c r="C2716" i="15"/>
  <c r="F2716" i="15"/>
  <c r="A2717" i="15"/>
  <c r="B2717" i="15"/>
  <c r="C2717" i="15"/>
  <c r="F2717" i="15"/>
  <c r="A2718" i="15"/>
  <c r="B2718" i="15"/>
  <c r="C2718" i="15"/>
  <c r="F2718" i="15"/>
  <c r="A2719" i="15"/>
  <c r="B2719" i="15"/>
  <c r="C2719" i="15"/>
  <c r="F2719" i="15"/>
  <c r="A2720" i="15"/>
  <c r="B2720" i="15"/>
  <c r="C2720" i="15"/>
  <c r="F2720" i="15"/>
  <c r="A2721" i="15"/>
  <c r="B2721" i="15"/>
  <c r="C2721" i="15"/>
  <c r="F2721" i="15"/>
  <c r="A2722" i="15"/>
  <c r="B2722" i="15"/>
  <c r="C2722" i="15"/>
  <c r="F2722" i="15"/>
  <c r="A2723" i="15"/>
  <c r="B2723" i="15"/>
  <c r="C2723" i="15"/>
  <c r="F2723" i="15"/>
  <c r="A2724" i="15"/>
  <c r="B2724" i="15"/>
  <c r="C2724" i="15"/>
  <c r="F2724" i="15"/>
  <c r="A2725" i="15"/>
  <c r="B2725" i="15"/>
  <c r="C2725" i="15"/>
  <c r="F2725" i="15"/>
  <c r="A2726" i="15"/>
  <c r="B2726" i="15"/>
  <c r="C2726" i="15"/>
  <c r="F2726" i="15"/>
  <c r="A2727" i="15"/>
  <c r="B2727" i="15"/>
  <c r="C2727" i="15"/>
  <c r="F2727" i="15"/>
  <c r="A2728" i="15"/>
  <c r="B2728" i="15"/>
  <c r="C2728" i="15"/>
  <c r="F2728" i="15"/>
  <c r="A2729" i="15"/>
  <c r="B2729" i="15"/>
  <c r="C2729" i="15"/>
  <c r="F2729" i="15"/>
  <c r="A2730" i="15"/>
  <c r="B2730" i="15"/>
  <c r="C2730" i="15"/>
  <c r="F2730" i="15"/>
  <c r="A2731" i="15"/>
  <c r="B2731" i="15"/>
  <c r="C2731" i="15"/>
  <c r="F2731" i="15"/>
  <c r="A2732" i="15"/>
  <c r="B2732" i="15"/>
  <c r="C2732" i="15"/>
  <c r="F2732" i="15"/>
  <c r="A2733" i="15"/>
  <c r="B2733" i="15"/>
  <c r="C2733" i="15"/>
  <c r="F2733" i="15"/>
  <c r="A2734" i="15"/>
  <c r="B2734" i="15"/>
  <c r="C2734" i="15"/>
  <c r="F2734" i="15"/>
  <c r="A2735" i="15"/>
  <c r="B2735" i="15"/>
  <c r="C2735" i="15"/>
  <c r="F2735" i="15"/>
  <c r="A2736" i="15"/>
  <c r="B2736" i="15"/>
  <c r="C2736" i="15"/>
  <c r="F2736" i="15"/>
  <c r="A2737" i="15"/>
  <c r="B2737" i="15"/>
  <c r="C2737" i="15"/>
  <c r="F2737" i="15"/>
  <c r="A2738" i="15"/>
  <c r="B2738" i="15"/>
  <c r="C2738" i="15"/>
  <c r="F2738" i="15"/>
  <c r="A2739" i="15"/>
  <c r="B2739" i="15"/>
  <c r="C2739" i="15"/>
  <c r="F2739" i="15"/>
  <c r="A2740" i="15"/>
  <c r="B2740" i="15"/>
  <c r="C2740" i="15"/>
  <c r="F2740" i="15"/>
  <c r="A2741" i="15"/>
  <c r="B2741" i="15"/>
  <c r="C2741" i="15"/>
  <c r="F2741" i="15"/>
  <c r="A2742" i="15"/>
  <c r="B2742" i="15"/>
  <c r="C2742" i="15"/>
  <c r="F2742" i="15"/>
  <c r="A2743" i="15"/>
  <c r="B2743" i="15"/>
  <c r="C2743" i="15"/>
  <c r="F2743" i="15"/>
  <c r="A2744" i="15"/>
  <c r="B2744" i="15"/>
  <c r="C2744" i="15"/>
  <c r="F2744" i="15"/>
  <c r="A2745" i="15"/>
  <c r="B2745" i="15"/>
  <c r="C2745" i="15"/>
  <c r="F2745" i="15"/>
  <c r="A2746" i="15"/>
  <c r="B2746" i="15"/>
  <c r="C2746" i="15"/>
  <c r="F2746" i="15"/>
  <c r="A2747" i="15"/>
  <c r="B2747" i="15"/>
  <c r="C2747" i="15"/>
  <c r="F2747" i="15"/>
  <c r="A2748" i="15"/>
  <c r="B2748" i="15"/>
  <c r="C2748" i="15"/>
  <c r="F2748" i="15"/>
  <c r="A2749" i="15"/>
  <c r="B2749" i="15"/>
  <c r="C2749" i="15"/>
  <c r="F2749" i="15"/>
  <c r="A2750" i="15"/>
  <c r="B2750" i="15"/>
  <c r="C2750" i="15"/>
  <c r="F2750" i="15"/>
  <c r="A2751" i="15"/>
  <c r="B2751" i="15"/>
  <c r="C2751" i="15"/>
  <c r="F2751" i="15"/>
  <c r="A2752" i="15"/>
  <c r="B2752" i="15"/>
  <c r="C2752" i="15"/>
  <c r="F2752" i="15"/>
  <c r="A2753" i="15"/>
  <c r="B2753" i="15"/>
  <c r="C2753" i="15"/>
  <c r="F2753" i="15"/>
  <c r="A2754" i="15"/>
  <c r="B2754" i="15"/>
  <c r="C2754" i="15"/>
  <c r="F2754" i="15"/>
  <c r="A2755" i="15"/>
  <c r="B2755" i="15"/>
  <c r="C2755" i="15"/>
  <c r="F2755" i="15"/>
  <c r="A2756" i="15"/>
  <c r="B2756" i="15"/>
  <c r="C2756" i="15"/>
  <c r="F2756" i="15"/>
  <c r="A2757" i="15"/>
  <c r="B2757" i="15"/>
  <c r="C2757" i="15"/>
  <c r="F2757" i="15"/>
  <c r="A2758" i="15"/>
  <c r="B2758" i="15"/>
  <c r="C2758" i="15"/>
  <c r="F2758" i="15"/>
  <c r="A2759" i="15"/>
  <c r="B2759" i="15"/>
  <c r="C2759" i="15"/>
  <c r="F2759" i="15"/>
  <c r="A2760" i="15"/>
  <c r="B2760" i="15"/>
  <c r="C2760" i="15"/>
  <c r="F2760" i="15"/>
  <c r="A2761" i="15"/>
  <c r="B2761" i="15"/>
  <c r="C2761" i="15"/>
  <c r="F2761" i="15"/>
  <c r="A2762" i="15"/>
  <c r="B2762" i="15"/>
  <c r="C2762" i="15"/>
  <c r="F2762" i="15"/>
  <c r="A2763" i="15"/>
  <c r="B2763" i="15"/>
  <c r="C2763" i="15"/>
  <c r="F2763" i="15"/>
  <c r="A2764" i="15"/>
  <c r="B2764" i="15"/>
  <c r="C2764" i="15"/>
  <c r="F2764" i="15"/>
  <c r="A2765" i="15"/>
  <c r="B2765" i="15"/>
  <c r="C2765" i="15"/>
  <c r="F2765" i="15"/>
  <c r="A2766" i="15"/>
  <c r="B2766" i="15"/>
  <c r="C2766" i="15"/>
  <c r="F2766" i="15"/>
  <c r="A2767" i="15"/>
  <c r="B2767" i="15"/>
  <c r="C2767" i="15"/>
  <c r="F2767" i="15"/>
  <c r="A2768" i="15"/>
  <c r="B2768" i="15"/>
  <c r="C2768" i="15"/>
  <c r="F2768" i="15"/>
  <c r="A2769" i="15"/>
  <c r="B2769" i="15"/>
  <c r="C2769" i="15"/>
  <c r="F2769" i="15"/>
  <c r="A2770" i="15"/>
  <c r="B2770" i="15"/>
  <c r="C2770" i="15"/>
  <c r="F2770" i="15"/>
  <c r="A2771" i="15"/>
  <c r="B2771" i="15"/>
  <c r="C2771" i="15"/>
  <c r="F2771" i="15"/>
  <c r="A2772" i="15"/>
  <c r="B2772" i="15"/>
  <c r="C2772" i="15"/>
  <c r="F2772" i="15"/>
  <c r="A2773" i="15"/>
  <c r="B2773" i="15"/>
  <c r="C2773" i="15"/>
  <c r="F2773" i="15"/>
  <c r="A2774" i="15"/>
  <c r="B2774" i="15"/>
  <c r="C2774" i="15"/>
  <c r="F2774" i="15"/>
  <c r="A2775" i="15"/>
  <c r="B2775" i="15"/>
  <c r="C2775" i="15"/>
  <c r="F2775" i="15"/>
  <c r="A2776" i="15"/>
  <c r="B2776" i="15"/>
  <c r="C2776" i="15"/>
  <c r="F2776" i="15"/>
  <c r="A2777" i="15"/>
  <c r="B2777" i="15"/>
  <c r="C2777" i="15"/>
  <c r="F2777" i="15"/>
  <c r="A2778" i="15"/>
  <c r="B2778" i="15"/>
  <c r="C2778" i="15"/>
  <c r="F2778" i="15"/>
  <c r="A2779" i="15"/>
  <c r="B2779" i="15"/>
  <c r="C2779" i="15"/>
  <c r="F2779" i="15"/>
  <c r="A2780" i="15"/>
  <c r="B2780" i="15"/>
  <c r="C2780" i="15"/>
  <c r="F2780" i="15"/>
  <c r="A2781" i="15"/>
  <c r="B2781" i="15"/>
  <c r="C2781" i="15"/>
  <c r="F2781" i="15"/>
  <c r="A2782" i="15"/>
  <c r="B2782" i="15"/>
  <c r="C2782" i="15"/>
  <c r="F2782" i="15"/>
  <c r="A2783" i="15"/>
  <c r="B2783" i="15"/>
  <c r="C2783" i="15"/>
  <c r="F2783" i="15"/>
  <c r="A2784" i="15"/>
  <c r="B2784" i="15"/>
  <c r="C2784" i="15"/>
  <c r="F2784" i="15"/>
  <c r="A2785" i="15"/>
  <c r="B2785" i="15"/>
  <c r="C2785" i="15"/>
  <c r="F2785" i="15"/>
  <c r="A2786" i="15"/>
  <c r="B2786" i="15"/>
  <c r="C2786" i="15"/>
  <c r="F2786" i="15"/>
  <c r="A2787" i="15"/>
  <c r="B2787" i="15"/>
  <c r="C2787" i="15"/>
  <c r="F2787" i="15"/>
  <c r="A2788" i="15"/>
  <c r="B2788" i="15"/>
  <c r="C2788" i="15"/>
  <c r="F2788" i="15"/>
  <c r="A2789" i="15"/>
  <c r="B2789" i="15"/>
  <c r="C2789" i="15"/>
  <c r="F2789" i="15"/>
  <c r="A2790" i="15"/>
  <c r="B2790" i="15"/>
  <c r="C2790" i="15"/>
  <c r="F2790" i="15"/>
  <c r="A2791" i="15"/>
  <c r="B2791" i="15"/>
  <c r="C2791" i="15"/>
  <c r="F2791" i="15"/>
  <c r="A2792" i="15"/>
  <c r="B2792" i="15"/>
  <c r="C2792" i="15"/>
  <c r="F2792" i="15"/>
  <c r="A2793" i="15"/>
  <c r="B2793" i="15"/>
  <c r="C2793" i="15"/>
  <c r="F2793" i="15"/>
  <c r="A2794" i="15"/>
  <c r="B2794" i="15"/>
  <c r="C2794" i="15"/>
  <c r="F2794" i="15"/>
  <c r="A2795" i="15"/>
  <c r="B2795" i="15"/>
  <c r="C2795" i="15"/>
  <c r="F2795" i="15"/>
  <c r="A2796" i="15"/>
  <c r="B2796" i="15"/>
  <c r="C2796" i="15"/>
  <c r="F2796" i="15"/>
  <c r="A2797" i="15"/>
  <c r="B2797" i="15"/>
  <c r="C2797" i="15"/>
  <c r="F2797" i="15"/>
  <c r="A2798" i="15"/>
  <c r="B2798" i="15"/>
  <c r="C2798" i="15"/>
  <c r="F2798" i="15"/>
  <c r="A2799" i="15"/>
  <c r="B2799" i="15"/>
  <c r="C2799" i="15"/>
  <c r="F2799" i="15"/>
  <c r="A2800" i="15"/>
  <c r="B2800" i="15"/>
  <c r="C2800" i="15"/>
  <c r="F2800" i="15"/>
  <c r="A2801" i="15"/>
  <c r="B2801" i="15"/>
  <c r="C2801" i="15"/>
  <c r="F2801" i="15"/>
  <c r="A2802" i="15"/>
  <c r="B2802" i="15"/>
  <c r="C2802" i="15"/>
  <c r="F2802" i="15"/>
  <c r="A2803" i="15"/>
  <c r="B2803" i="15"/>
  <c r="C2803" i="15"/>
  <c r="F2803" i="15"/>
  <c r="A2804" i="15"/>
  <c r="B2804" i="15"/>
  <c r="C2804" i="15"/>
  <c r="F2804" i="15"/>
  <c r="A2805" i="15"/>
  <c r="B2805" i="15"/>
  <c r="C2805" i="15"/>
  <c r="F2805" i="15"/>
  <c r="A2806" i="15"/>
  <c r="B2806" i="15"/>
  <c r="C2806" i="15"/>
  <c r="F2806" i="15"/>
  <c r="A2807" i="15"/>
  <c r="B2807" i="15"/>
  <c r="C2807" i="15"/>
  <c r="F2807" i="15"/>
  <c r="A2808" i="15"/>
  <c r="B2808" i="15"/>
  <c r="C2808" i="15"/>
  <c r="F2808" i="15"/>
  <c r="A2809" i="15"/>
  <c r="B2809" i="15"/>
  <c r="C2809" i="15"/>
  <c r="F2809" i="15"/>
  <c r="A2810" i="15"/>
  <c r="B2810" i="15"/>
  <c r="C2810" i="15"/>
  <c r="F2810" i="15"/>
  <c r="A2811" i="15"/>
  <c r="B2811" i="15"/>
  <c r="C2811" i="15"/>
  <c r="F2811" i="15"/>
  <c r="A2812" i="15"/>
  <c r="B2812" i="15"/>
  <c r="C2812" i="15"/>
  <c r="F2812" i="15"/>
  <c r="A2813" i="15"/>
  <c r="B2813" i="15"/>
  <c r="C2813" i="15"/>
  <c r="F2813" i="15"/>
  <c r="A2814" i="15"/>
  <c r="B2814" i="15"/>
  <c r="C2814" i="15"/>
  <c r="F2814" i="15"/>
  <c r="A2815" i="15"/>
  <c r="B2815" i="15"/>
  <c r="C2815" i="15"/>
  <c r="F2815" i="15"/>
  <c r="A2816" i="15"/>
  <c r="B2816" i="15"/>
  <c r="C2816" i="15"/>
  <c r="F2816" i="15"/>
  <c r="A2817" i="15"/>
  <c r="B2817" i="15"/>
  <c r="C2817" i="15"/>
  <c r="F2817" i="15"/>
  <c r="A2818" i="15"/>
  <c r="B2818" i="15"/>
  <c r="C2818" i="15"/>
  <c r="F2818" i="15"/>
  <c r="A2819" i="15"/>
  <c r="B2819" i="15"/>
  <c r="C2819" i="15"/>
  <c r="F2819" i="15"/>
  <c r="A2820" i="15"/>
  <c r="B2820" i="15"/>
  <c r="C2820" i="15"/>
  <c r="F2820" i="15"/>
  <c r="A2821" i="15"/>
  <c r="B2821" i="15"/>
  <c r="C2821" i="15"/>
  <c r="F2821" i="15"/>
  <c r="A2822" i="15"/>
  <c r="B2822" i="15"/>
  <c r="C2822" i="15"/>
  <c r="F2822" i="15"/>
  <c r="A2823" i="15"/>
  <c r="B2823" i="15"/>
  <c r="C2823" i="15"/>
  <c r="F2823" i="15"/>
  <c r="A2824" i="15"/>
  <c r="B2824" i="15"/>
  <c r="C2824" i="15"/>
  <c r="F2824" i="15"/>
  <c r="A2825" i="15"/>
  <c r="B2825" i="15"/>
  <c r="C2825" i="15"/>
  <c r="F2825" i="15"/>
  <c r="A2826" i="15"/>
  <c r="B2826" i="15"/>
  <c r="C2826" i="15"/>
  <c r="F2826" i="15"/>
  <c r="A2827" i="15"/>
  <c r="B2827" i="15"/>
  <c r="C2827" i="15"/>
  <c r="F2827" i="15"/>
  <c r="A2828" i="15"/>
  <c r="B2828" i="15"/>
  <c r="C2828" i="15"/>
  <c r="F2828" i="15"/>
  <c r="A2829" i="15"/>
  <c r="B2829" i="15"/>
  <c r="C2829" i="15"/>
  <c r="F2829" i="15"/>
  <c r="A2830" i="15"/>
  <c r="B2830" i="15"/>
  <c r="C2830" i="15"/>
  <c r="F2830" i="15"/>
  <c r="A2831" i="15"/>
  <c r="B2831" i="15"/>
  <c r="C2831" i="15"/>
  <c r="F2831" i="15"/>
  <c r="A2832" i="15"/>
  <c r="B2832" i="15"/>
  <c r="C2832" i="15"/>
  <c r="F2832" i="15"/>
  <c r="A2833" i="15"/>
  <c r="B2833" i="15"/>
  <c r="C2833" i="15"/>
  <c r="F2833" i="15"/>
  <c r="A2834" i="15"/>
  <c r="B2834" i="15"/>
  <c r="C2834" i="15"/>
  <c r="F2834" i="15"/>
  <c r="A2835" i="15"/>
  <c r="B2835" i="15"/>
  <c r="C2835" i="15"/>
  <c r="F2835" i="15"/>
  <c r="A2836" i="15"/>
  <c r="B2836" i="15"/>
  <c r="C2836" i="15"/>
  <c r="F2836" i="15"/>
  <c r="A2837" i="15"/>
  <c r="B2837" i="15"/>
  <c r="C2837" i="15"/>
  <c r="F2837" i="15"/>
  <c r="A2838" i="15"/>
  <c r="B2838" i="15"/>
  <c r="C2838" i="15"/>
  <c r="F2838" i="15"/>
  <c r="A2839" i="15"/>
  <c r="B2839" i="15"/>
  <c r="C2839" i="15"/>
  <c r="F2839" i="15"/>
  <c r="A2840" i="15"/>
  <c r="B2840" i="15"/>
  <c r="C2840" i="15"/>
  <c r="F2840" i="15"/>
  <c r="A2841" i="15"/>
  <c r="B2841" i="15"/>
  <c r="C2841" i="15"/>
  <c r="F2841" i="15"/>
  <c r="A2842" i="15"/>
  <c r="B2842" i="15"/>
  <c r="C2842" i="15"/>
  <c r="F2842" i="15"/>
  <c r="A2843" i="15"/>
  <c r="B2843" i="15"/>
  <c r="C2843" i="15"/>
  <c r="F2843" i="15"/>
  <c r="A2844" i="15"/>
  <c r="B2844" i="15"/>
  <c r="C2844" i="15"/>
  <c r="F2844" i="15"/>
  <c r="A2845" i="15"/>
  <c r="B2845" i="15"/>
  <c r="C2845" i="15"/>
  <c r="F2845" i="15"/>
  <c r="A2846" i="15"/>
  <c r="B2846" i="15"/>
  <c r="C2846" i="15"/>
  <c r="F2846" i="15"/>
  <c r="A2847" i="15"/>
  <c r="B2847" i="15"/>
  <c r="C2847" i="15"/>
  <c r="F2847" i="15"/>
  <c r="A2848" i="15"/>
  <c r="B2848" i="15"/>
  <c r="C2848" i="15"/>
  <c r="F2848" i="15"/>
  <c r="A2849" i="15"/>
  <c r="B2849" i="15"/>
  <c r="C2849" i="15"/>
  <c r="F2849" i="15"/>
  <c r="A2850" i="15"/>
  <c r="B2850" i="15"/>
  <c r="C2850" i="15"/>
  <c r="F2850" i="15"/>
  <c r="A2851" i="15"/>
  <c r="B2851" i="15"/>
  <c r="C2851" i="15"/>
  <c r="F2851" i="15"/>
  <c r="A2852" i="15"/>
  <c r="B2852" i="15"/>
  <c r="C2852" i="15"/>
  <c r="F2852" i="15"/>
  <c r="A2853" i="15"/>
  <c r="B2853" i="15"/>
  <c r="C2853" i="15"/>
  <c r="F2853" i="15"/>
  <c r="A2854" i="15"/>
  <c r="B2854" i="15"/>
  <c r="C2854" i="15"/>
  <c r="F2854" i="15"/>
  <c r="A2855" i="15"/>
  <c r="B2855" i="15"/>
  <c r="C2855" i="15"/>
  <c r="F2855" i="15"/>
  <c r="A2856" i="15"/>
  <c r="B2856" i="15"/>
  <c r="C2856" i="15"/>
  <c r="F2856" i="15"/>
  <c r="A2857" i="15"/>
  <c r="B2857" i="15"/>
  <c r="C2857" i="15"/>
  <c r="F2857" i="15"/>
  <c r="A2858" i="15"/>
  <c r="B2858" i="15"/>
  <c r="C2858" i="15"/>
  <c r="F2858" i="15"/>
  <c r="A2859" i="15"/>
  <c r="B2859" i="15"/>
  <c r="C2859" i="15"/>
  <c r="F2859" i="15"/>
  <c r="A2860" i="15"/>
  <c r="B2860" i="15"/>
  <c r="C2860" i="15"/>
  <c r="F2860" i="15"/>
  <c r="A2861" i="15"/>
  <c r="B2861" i="15"/>
  <c r="C2861" i="15"/>
  <c r="F2861" i="15"/>
  <c r="A2862" i="15"/>
  <c r="B2862" i="15"/>
  <c r="C2862" i="15"/>
  <c r="F2862" i="15"/>
  <c r="A2863" i="15"/>
  <c r="B2863" i="15"/>
  <c r="C2863" i="15"/>
  <c r="F2863" i="15"/>
  <c r="A2864" i="15"/>
  <c r="B2864" i="15"/>
  <c r="C2864" i="15"/>
  <c r="F2864" i="15"/>
  <c r="A2865" i="15"/>
  <c r="B2865" i="15"/>
  <c r="C2865" i="15"/>
  <c r="F2865" i="15"/>
  <c r="A2866" i="15"/>
  <c r="B2866" i="15"/>
  <c r="C2866" i="15"/>
  <c r="F2866" i="15"/>
  <c r="A2867" i="15"/>
  <c r="B2867" i="15"/>
  <c r="C2867" i="15"/>
  <c r="F2867" i="15"/>
  <c r="A2868" i="15"/>
  <c r="B2868" i="15"/>
  <c r="C2868" i="15"/>
  <c r="F2868" i="15"/>
  <c r="A2869" i="15"/>
  <c r="B2869" i="15"/>
  <c r="C2869" i="15"/>
  <c r="F2869" i="15"/>
  <c r="A2870" i="15"/>
  <c r="B2870" i="15"/>
  <c r="C2870" i="15"/>
  <c r="F2870" i="15"/>
  <c r="A2871" i="15"/>
  <c r="B2871" i="15"/>
  <c r="C2871" i="15"/>
  <c r="F2871" i="15"/>
  <c r="A2872" i="15"/>
  <c r="B2872" i="15"/>
  <c r="C2872" i="15"/>
  <c r="F2872" i="15"/>
  <c r="A2873" i="15"/>
  <c r="B2873" i="15"/>
  <c r="C2873" i="15"/>
  <c r="F2873" i="15"/>
  <c r="A2874" i="15"/>
  <c r="B2874" i="15"/>
  <c r="C2874" i="15"/>
  <c r="F2874" i="15"/>
  <c r="A2875" i="15"/>
  <c r="B2875" i="15"/>
  <c r="C2875" i="15"/>
  <c r="F2875" i="15"/>
  <c r="A2876" i="15"/>
  <c r="B2876" i="15"/>
  <c r="C2876" i="15"/>
  <c r="F2876" i="15"/>
  <c r="A2877" i="15"/>
  <c r="B2877" i="15"/>
  <c r="C2877" i="15"/>
  <c r="F2877" i="15"/>
  <c r="A2878" i="15"/>
  <c r="B2878" i="15"/>
  <c r="C2878" i="15"/>
  <c r="F2878" i="15"/>
  <c r="A2879" i="15"/>
  <c r="B2879" i="15"/>
  <c r="C2879" i="15"/>
  <c r="F2879" i="15"/>
  <c r="A2880" i="15"/>
  <c r="B2880" i="15"/>
  <c r="C2880" i="15"/>
  <c r="F2880" i="15"/>
  <c r="A2881" i="15"/>
  <c r="B2881" i="15"/>
  <c r="C2881" i="15"/>
  <c r="F2881" i="15"/>
  <c r="A2882" i="15"/>
  <c r="B2882" i="15"/>
  <c r="C2882" i="15"/>
  <c r="F2882" i="15"/>
  <c r="A2883" i="15"/>
  <c r="B2883" i="15"/>
  <c r="C2883" i="15"/>
  <c r="F2883" i="15"/>
  <c r="A2884" i="15"/>
  <c r="B2884" i="15"/>
  <c r="C2884" i="15"/>
  <c r="F2884" i="15"/>
  <c r="A2885" i="15"/>
  <c r="B2885" i="15"/>
  <c r="C2885" i="15"/>
  <c r="F2885" i="15"/>
  <c r="A2886" i="15"/>
  <c r="B2886" i="15"/>
  <c r="C2886" i="15"/>
  <c r="F2886" i="15"/>
  <c r="A2887" i="15"/>
  <c r="B2887" i="15"/>
  <c r="C2887" i="15"/>
  <c r="F2887" i="15"/>
  <c r="A2888" i="15"/>
  <c r="B2888" i="15"/>
  <c r="C2888" i="15"/>
  <c r="F2888" i="15"/>
  <c r="A2889" i="15"/>
  <c r="B2889" i="15"/>
  <c r="C2889" i="15"/>
  <c r="F2889" i="15"/>
  <c r="A2890" i="15"/>
  <c r="B2890" i="15"/>
  <c r="C2890" i="15"/>
  <c r="F2890" i="15"/>
  <c r="A2891" i="15"/>
  <c r="B2891" i="15"/>
  <c r="C2891" i="15"/>
  <c r="F2891" i="15"/>
  <c r="A2892" i="15"/>
  <c r="B2892" i="15"/>
  <c r="C2892" i="15"/>
  <c r="F2892" i="15"/>
  <c r="A2893" i="15"/>
  <c r="B2893" i="15"/>
  <c r="C2893" i="15"/>
  <c r="F2893" i="15"/>
  <c r="A2894" i="15"/>
  <c r="B2894" i="15"/>
  <c r="C2894" i="15"/>
  <c r="F2894" i="15"/>
  <c r="A2895" i="15"/>
  <c r="B2895" i="15"/>
  <c r="C2895" i="15"/>
  <c r="F2895" i="15"/>
  <c r="A2896" i="15"/>
  <c r="B2896" i="15"/>
  <c r="C2896" i="15"/>
  <c r="F2896" i="15"/>
  <c r="A2897" i="15"/>
  <c r="B2897" i="15"/>
  <c r="C2897" i="15"/>
  <c r="F2897" i="15"/>
  <c r="A2898" i="15"/>
  <c r="B2898" i="15"/>
  <c r="C2898" i="15"/>
  <c r="F2898" i="15"/>
  <c r="A2899" i="15"/>
  <c r="B2899" i="15"/>
  <c r="C2899" i="15"/>
  <c r="F2899" i="15"/>
  <c r="A2900" i="15"/>
  <c r="B2900" i="15"/>
  <c r="C2900" i="15"/>
  <c r="F2900" i="15"/>
  <c r="A2901" i="15"/>
  <c r="B2901" i="15"/>
  <c r="C2901" i="15"/>
  <c r="F2901" i="15"/>
  <c r="A2902" i="15"/>
  <c r="B2902" i="15"/>
  <c r="C2902" i="15"/>
  <c r="F2902" i="15"/>
  <c r="A2903" i="15"/>
  <c r="B2903" i="15"/>
  <c r="C2903" i="15"/>
  <c r="F2903" i="15"/>
  <c r="A2904" i="15"/>
  <c r="B2904" i="15"/>
  <c r="C2904" i="15"/>
  <c r="F2904" i="15"/>
  <c r="A2905" i="15"/>
  <c r="B2905" i="15"/>
  <c r="C2905" i="15"/>
  <c r="F2905" i="15"/>
  <c r="A2906" i="15"/>
  <c r="B2906" i="15"/>
  <c r="C2906" i="15"/>
  <c r="F2906" i="15"/>
  <c r="A2907" i="15"/>
  <c r="B2907" i="15"/>
  <c r="C2907" i="15"/>
  <c r="F2907" i="15"/>
  <c r="A2908" i="15"/>
  <c r="B2908" i="15"/>
  <c r="C2908" i="15"/>
  <c r="F2908" i="15"/>
  <c r="A2909" i="15"/>
  <c r="B2909" i="15"/>
  <c r="C2909" i="15"/>
  <c r="F2909" i="15"/>
  <c r="A2910" i="15"/>
  <c r="B2910" i="15"/>
  <c r="C2910" i="15"/>
  <c r="F2910" i="15"/>
  <c r="A2911" i="15"/>
  <c r="B2911" i="15"/>
  <c r="C2911" i="15"/>
  <c r="F2911" i="15"/>
  <c r="A2912" i="15"/>
  <c r="B2912" i="15"/>
  <c r="C2912" i="15"/>
  <c r="F2912" i="15"/>
  <c r="A2913" i="15"/>
  <c r="B2913" i="15"/>
  <c r="C2913" i="15"/>
  <c r="F2913" i="15"/>
  <c r="A2914" i="15"/>
  <c r="B2914" i="15"/>
  <c r="C2914" i="15"/>
  <c r="F2914" i="15"/>
  <c r="A2915" i="15"/>
  <c r="B2915" i="15"/>
  <c r="C2915" i="15"/>
  <c r="F2915" i="15"/>
  <c r="A2916" i="15"/>
  <c r="B2916" i="15"/>
  <c r="C2916" i="15"/>
  <c r="F2916" i="15"/>
  <c r="A2917" i="15"/>
  <c r="B2917" i="15"/>
  <c r="C2917" i="15"/>
  <c r="F2917" i="15"/>
  <c r="A2918" i="15"/>
  <c r="B2918" i="15"/>
  <c r="C2918" i="15"/>
  <c r="F2918" i="15"/>
  <c r="A2919" i="15"/>
  <c r="B2919" i="15"/>
  <c r="C2919" i="15"/>
  <c r="F2919" i="15"/>
  <c r="A2920" i="15"/>
  <c r="B2920" i="15"/>
  <c r="C2920" i="15"/>
  <c r="F2920" i="15"/>
  <c r="A2921" i="15"/>
  <c r="B2921" i="15"/>
  <c r="C2921" i="15"/>
  <c r="F2921" i="15"/>
  <c r="A2922" i="15"/>
  <c r="B2922" i="15"/>
  <c r="C2922" i="15"/>
  <c r="F2922" i="15"/>
  <c r="A2923" i="15"/>
  <c r="B2923" i="15"/>
  <c r="C2923" i="15"/>
  <c r="F2923" i="15"/>
  <c r="A2924" i="15"/>
  <c r="B2924" i="15"/>
  <c r="C2924" i="15"/>
  <c r="F2924" i="15"/>
  <c r="A2925" i="15"/>
  <c r="B2925" i="15"/>
  <c r="C2925" i="15"/>
  <c r="F2925" i="15"/>
  <c r="A2926" i="15"/>
  <c r="B2926" i="15"/>
  <c r="C2926" i="15"/>
  <c r="F2926" i="15"/>
  <c r="A2927" i="15"/>
  <c r="B2927" i="15"/>
  <c r="C2927" i="15"/>
  <c r="F2927" i="15"/>
  <c r="A2928" i="15"/>
  <c r="B2928" i="15"/>
  <c r="C2928" i="15"/>
  <c r="F2928" i="15"/>
  <c r="A2929" i="15"/>
  <c r="B2929" i="15"/>
  <c r="C2929" i="15"/>
  <c r="F2929" i="15"/>
  <c r="A2930" i="15"/>
  <c r="B2930" i="15"/>
  <c r="C2930" i="15"/>
  <c r="F2930" i="15"/>
  <c r="A2931" i="15"/>
  <c r="B2931" i="15"/>
  <c r="C2931" i="15"/>
  <c r="F2931" i="15"/>
  <c r="A2932" i="15"/>
  <c r="B2932" i="15"/>
  <c r="C2932" i="15"/>
  <c r="F2932" i="15"/>
  <c r="A2933" i="15"/>
  <c r="B2933" i="15"/>
  <c r="C2933" i="15"/>
  <c r="F2933" i="15"/>
  <c r="A2934" i="15"/>
  <c r="B2934" i="15"/>
  <c r="C2934" i="15"/>
  <c r="F2934" i="15"/>
  <c r="A2935" i="15"/>
  <c r="B2935" i="15"/>
  <c r="C2935" i="15"/>
  <c r="F2935" i="15"/>
  <c r="A2936" i="15"/>
  <c r="B2936" i="15"/>
  <c r="C2936" i="15"/>
  <c r="F2936" i="15"/>
  <c r="A2937" i="15"/>
  <c r="B2937" i="15"/>
  <c r="C2937" i="15"/>
  <c r="F2937" i="15"/>
  <c r="A2938" i="15"/>
  <c r="B2938" i="15"/>
  <c r="C2938" i="15"/>
  <c r="F2938" i="15"/>
  <c r="A2939" i="15"/>
  <c r="B2939" i="15"/>
  <c r="C2939" i="15"/>
  <c r="F2939" i="15"/>
  <c r="A2940" i="15"/>
  <c r="B2940" i="15"/>
  <c r="C2940" i="15"/>
  <c r="F2940" i="15"/>
  <c r="A2941" i="15"/>
  <c r="B2941" i="15"/>
  <c r="C2941" i="15"/>
  <c r="F2941" i="15"/>
  <c r="A2942" i="15"/>
  <c r="B2942" i="15"/>
  <c r="C2942" i="15"/>
  <c r="F2942" i="15"/>
  <c r="A2943" i="15"/>
  <c r="B2943" i="15"/>
  <c r="C2943" i="15"/>
  <c r="F2943" i="15"/>
  <c r="A2944" i="15"/>
  <c r="B2944" i="15"/>
  <c r="C2944" i="15"/>
  <c r="F2944" i="15"/>
  <c r="A2945" i="15"/>
  <c r="B2945" i="15"/>
  <c r="C2945" i="15"/>
  <c r="F2945" i="15"/>
  <c r="A2946" i="15"/>
  <c r="B2946" i="15"/>
  <c r="C2946" i="15"/>
  <c r="F2946" i="15"/>
  <c r="A2947" i="15"/>
  <c r="B2947" i="15"/>
  <c r="C2947" i="15"/>
  <c r="F2947" i="15"/>
  <c r="A2948" i="15"/>
  <c r="B2948" i="15"/>
  <c r="C2948" i="15"/>
  <c r="F2948" i="15"/>
  <c r="A2949" i="15"/>
  <c r="B2949" i="15"/>
  <c r="C2949" i="15"/>
  <c r="F2949" i="15"/>
  <c r="A2950" i="15"/>
  <c r="B2950" i="15"/>
  <c r="C2950" i="15"/>
  <c r="F2950" i="15"/>
  <c r="A2951" i="15"/>
  <c r="B2951" i="15"/>
  <c r="C2951" i="15"/>
  <c r="F2951" i="15"/>
  <c r="A2952" i="15"/>
  <c r="B2952" i="15"/>
  <c r="C2952" i="15"/>
  <c r="F2952" i="15"/>
  <c r="A2953" i="15"/>
  <c r="B2953" i="15"/>
  <c r="C2953" i="15"/>
  <c r="F2953" i="15"/>
  <c r="A2954" i="15"/>
  <c r="B2954" i="15"/>
  <c r="C2954" i="15"/>
  <c r="F2954" i="15"/>
  <c r="A2955" i="15"/>
  <c r="B2955" i="15"/>
  <c r="C2955" i="15"/>
  <c r="F2955" i="15"/>
  <c r="A2956" i="15"/>
  <c r="B2956" i="15"/>
  <c r="C2956" i="15"/>
  <c r="F2956" i="15"/>
  <c r="A2957" i="15"/>
  <c r="B2957" i="15"/>
  <c r="C2957" i="15"/>
  <c r="F2957" i="15"/>
  <c r="A2958" i="15"/>
  <c r="B2958" i="15"/>
  <c r="C2958" i="15"/>
  <c r="F2958" i="15"/>
  <c r="A2959" i="15"/>
  <c r="B2959" i="15"/>
  <c r="C2959" i="15"/>
  <c r="F2959" i="15"/>
  <c r="A2960" i="15"/>
  <c r="B2960" i="15"/>
  <c r="C2960" i="15"/>
  <c r="F2960" i="15"/>
  <c r="A2961" i="15"/>
  <c r="B2961" i="15"/>
  <c r="C2961" i="15"/>
  <c r="F2961" i="15"/>
  <c r="A2962" i="15"/>
  <c r="B2962" i="15"/>
  <c r="C2962" i="15"/>
  <c r="F2962" i="15"/>
  <c r="A2963" i="15"/>
  <c r="B2963" i="15"/>
  <c r="C2963" i="15"/>
  <c r="F2963" i="15"/>
  <c r="A2964" i="15"/>
  <c r="B2964" i="15"/>
  <c r="C2964" i="15"/>
  <c r="F2964" i="15"/>
  <c r="A2965" i="15"/>
  <c r="B2965" i="15"/>
  <c r="C2965" i="15"/>
  <c r="F2965" i="15"/>
  <c r="A2966" i="15"/>
  <c r="B2966" i="15"/>
  <c r="C2966" i="15"/>
  <c r="F2966" i="15"/>
  <c r="A2967" i="15"/>
  <c r="B2967" i="15"/>
  <c r="C2967" i="15"/>
  <c r="F2967" i="15"/>
  <c r="A2968" i="15"/>
  <c r="B2968" i="15"/>
  <c r="C2968" i="15"/>
  <c r="F2968" i="15"/>
  <c r="A2969" i="15"/>
  <c r="B2969" i="15"/>
  <c r="C2969" i="15"/>
  <c r="F2969" i="15"/>
  <c r="A2970" i="15"/>
  <c r="B2970" i="15"/>
  <c r="C2970" i="15"/>
  <c r="F2970" i="15"/>
  <c r="A2971" i="15"/>
  <c r="B2971" i="15"/>
  <c r="C2971" i="15"/>
  <c r="F2971" i="15"/>
  <c r="A2972" i="15"/>
  <c r="B2972" i="15"/>
  <c r="C2972" i="15"/>
  <c r="F2972" i="15"/>
  <c r="A2973" i="15"/>
  <c r="B2973" i="15"/>
  <c r="C2973" i="15"/>
  <c r="F2973" i="15"/>
  <c r="A2974" i="15"/>
  <c r="B2974" i="15"/>
  <c r="C2974" i="15"/>
  <c r="F2974" i="15"/>
  <c r="A2975" i="15"/>
  <c r="B2975" i="15"/>
  <c r="C2975" i="15"/>
  <c r="F2975" i="15"/>
  <c r="A2976" i="15"/>
  <c r="B2976" i="15"/>
  <c r="C2976" i="15"/>
  <c r="F2976" i="15"/>
  <c r="A2977" i="15"/>
  <c r="B2977" i="15"/>
  <c r="C2977" i="15"/>
  <c r="F2977" i="15"/>
  <c r="A2978" i="15"/>
  <c r="B2978" i="15"/>
  <c r="C2978" i="15"/>
  <c r="F2978" i="15"/>
  <c r="A2979" i="15"/>
  <c r="B2979" i="15"/>
  <c r="C2979" i="15"/>
  <c r="F2979" i="15"/>
  <c r="A2980" i="15"/>
  <c r="B2980" i="15"/>
  <c r="C2980" i="15"/>
  <c r="F2980" i="15"/>
  <c r="A2981" i="15"/>
  <c r="B2981" i="15"/>
  <c r="C2981" i="15"/>
  <c r="F2981" i="15"/>
  <c r="A2982" i="15"/>
  <c r="B2982" i="15"/>
  <c r="C2982" i="15"/>
  <c r="F2982" i="15"/>
  <c r="A2983" i="15"/>
  <c r="B2983" i="15"/>
  <c r="C2983" i="15"/>
  <c r="F2983" i="15"/>
  <c r="A2984" i="15"/>
  <c r="B2984" i="15"/>
  <c r="C2984" i="15"/>
  <c r="F2984" i="15"/>
  <c r="A2985" i="15"/>
  <c r="B2985" i="15"/>
  <c r="C2985" i="15"/>
  <c r="F2985" i="15"/>
  <c r="A2986" i="15"/>
  <c r="B2986" i="15"/>
  <c r="C2986" i="15"/>
  <c r="F2986" i="15"/>
  <c r="A2987" i="15"/>
  <c r="B2987" i="15"/>
  <c r="C2987" i="15"/>
  <c r="F2987" i="15"/>
  <c r="A2988" i="15"/>
  <c r="B2988" i="15"/>
  <c r="C2988" i="15"/>
  <c r="F2988" i="15"/>
  <c r="A2989" i="15"/>
  <c r="B2989" i="15"/>
  <c r="C2989" i="15"/>
  <c r="F2989" i="15"/>
  <c r="A2990" i="15"/>
  <c r="B2990" i="15"/>
  <c r="C2990" i="15"/>
  <c r="F2990" i="15"/>
  <c r="A2991" i="15"/>
  <c r="B2991" i="15"/>
  <c r="C2991" i="15"/>
  <c r="F2991" i="15"/>
  <c r="A2992" i="15"/>
  <c r="B2992" i="15"/>
  <c r="C2992" i="15"/>
  <c r="F2992" i="15"/>
  <c r="A2993" i="15"/>
  <c r="B2993" i="15"/>
  <c r="C2993" i="15"/>
  <c r="F2993" i="15"/>
  <c r="A2994" i="15"/>
  <c r="B2994" i="15"/>
  <c r="C2994" i="15"/>
  <c r="F2994" i="15"/>
  <c r="A2995" i="15"/>
  <c r="B2995" i="15"/>
  <c r="C2995" i="15"/>
  <c r="F2995" i="15"/>
  <c r="A2996" i="15"/>
  <c r="B2996" i="15"/>
  <c r="C2996" i="15"/>
  <c r="F2996" i="15"/>
  <c r="A2997" i="15"/>
  <c r="B2997" i="15"/>
  <c r="C2997" i="15"/>
  <c r="F2997" i="15"/>
  <c r="A2998" i="15"/>
  <c r="B2998" i="15"/>
  <c r="C2998" i="15"/>
  <c r="F2998" i="15"/>
  <c r="A2999" i="15"/>
  <c r="B2999" i="15"/>
  <c r="C2999" i="15"/>
  <c r="F2999" i="15"/>
  <c r="A3000" i="15"/>
  <c r="B3000" i="15"/>
  <c r="C3000" i="15"/>
  <c r="F3000" i="15"/>
  <c r="E3000" i="15"/>
  <c r="D3000" i="15"/>
  <c r="E2999" i="15"/>
  <c r="D2999" i="15"/>
  <c r="E2998" i="15"/>
  <c r="D2998" i="15"/>
  <c r="E2997" i="15"/>
  <c r="D2997" i="15"/>
  <c r="E2996" i="15"/>
  <c r="D2996" i="15"/>
  <c r="E2995" i="15"/>
  <c r="D2995" i="15"/>
  <c r="E2994" i="15"/>
  <c r="D2994" i="15"/>
  <c r="E2993" i="15"/>
  <c r="D2993" i="15"/>
  <c r="E2992" i="15"/>
  <c r="D2992" i="15"/>
  <c r="E2991" i="15"/>
  <c r="D2991" i="15"/>
  <c r="E2990" i="15"/>
  <c r="D2990" i="15"/>
  <c r="E2989" i="15"/>
  <c r="D2989" i="15"/>
  <c r="E2988" i="15"/>
  <c r="D2988" i="15"/>
  <c r="E2987" i="15"/>
  <c r="D2987" i="15"/>
  <c r="E2986" i="15"/>
  <c r="D2986" i="15"/>
  <c r="E2985" i="15"/>
  <c r="D2985" i="15"/>
  <c r="E2984" i="15"/>
  <c r="D2984" i="15"/>
  <c r="E2983" i="15"/>
  <c r="D2983" i="15"/>
  <c r="E2982" i="15"/>
  <c r="D2982" i="15"/>
  <c r="E2981" i="15"/>
  <c r="D2981" i="15"/>
  <c r="E2980" i="15"/>
  <c r="D2980" i="15"/>
  <c r="E2979" i="15"/>
  <c r="D2979" i="15"/>
  <c r="E2978" i="15"/>
  <c r="D2978" i="15"/>
  <c r="E2977" i="15"/>
  <c r="D2977" i="15"/>
  <c r="E2976" i="15"/>
  <c r="D2976" i="15"/>
  <c r="E2975" i="15"/>
  <c r="D2975" i="15"/>
  <c r="E2974" i="15"/>
  <c r="D2974" i="15"/>
  <c r="E2973" i="15"/>
  <c r="D2973" i="15"/>
  <c r="E2972" i="15"/>
  <c r="D2972" i="15"/>
  <c r="E2971" i="15"/>
  <c r="D2971" i="15"/>
  <c r="E2970" i="15"/>
  <c r="D2970" i="15"/>
  <c r="E2969" i="15"/>
  <c r="D2969" i="15"/>
  <c r="E2968" i="15"/>
  <c r="D2968" i="15"/>
  <c r="E2967" i="15"/>
  <c r="D2967" i="15"/>
  <c r="E2966" i="15"/>
  <c r="D2966" i="15"/>
  <c r="E2965" i="15"/>
  <c r="D2965" i="15"/>
  <c r="E2964" i="15"/>
  <c r="D2964" i="15"/>
  <c r="E2963" i="15"/>
  <c r="D2963" i="15"/>
  <c r="E2962" i="15"/>
  <c r="D2962" i="15"/>
  <c r="E2961" i="15"/>
  <c r="D2961" i="15"/>
  <c r="E2960" i="15"/>
  <c r="D2960" i="15"/>
  <c r="E2959" i="15"/>
  <c r="D2959" i="15"/>
  <c r="E2958" i="15"/>
  <c r="D2958" i="15"/>
  <c r="E2957" i="15"/>
  <c r="D2957" i="15"/>
  <c r="E2956" i="15"/>
  <c r="D2956" i="15"/>
  <c r="E2955" i="15"/>
  <c r="D2955" i="15"/>
  <c r="E2954" i="15"/>
  <c r="D2954" i="15"/>
  <c r="E2953" i="15"/>
  <c r="D2953" i="15"/>
  <c r="E2952" i="15"/>
  <c r="D2952" i="15"/>
  <c r="E2951" i="15"/>
  <c r="D2951" i="15"/>
  <c r="E2950" i="15"/>
  <c r="D2950" i="15"/>
  <c r="E2949" i="15"/>
  <c r="D2949" i="15"/>
  <c r="E2948" i="15"/>
  <c r="D2948" i="15"/>
  <c r="E2947" i="15"/>
  <c r="D2947" i="15"/>
  <c r="E2946" i="15"/>
  <c r="D2946" i="15"/>
  <c r="E2945" i="15"/>
  <c r="D2945" i="15"/>
  <c r="E2944" i="15"/>
  <c r="D2944" i="15"/>
  <c r="E2943" i="15"/>
  <c r="D2943" i="15"/>
  <c r="E2942" i="15"/>
  <c r="D2942" i="15"/>
  <c r="E2941" i="15"/>
  <c r="D2941" i="15"/>
  <c r="E2940" i="15"/>
  <c r="D2940" i="15"/>
  <c r="E2939" i="15"/>
  <c r="D2939" i="15"/>
  <c r="E2938" i="15"/>
  <c r="D2938" i="15"/>
  <c r="E2937" i="15"/>
  <c r="D2937" i="15"/>
  <c r="E2936" i="15"/>
  <c r="D2936" i="15"/>
  <c r="E2935" i="15"/>
  <c r="D2935" i="15"/>
  <c r="E2934" i="15"/>
  <c r="D2934" i="15"/>
  <c r="E2933" i="15"/>
  <c r="D2933" i="15"/>
  <c r="E2932" i="15"/>
  <c r="D2932" i="15"/>
  <c r="E2931" i="15"/>
  <c r="D2931" i="15"/>
  <c r="E2930" i="15"/>
  <c r="D2930" i="15"/>
  <c r="E2929" i="15"/>
  <c r="D2929" i="15"/>
  <c r="E2928" i="15"/>
  <c r="D2928" i="15"/>
  <c r="E2927" i="15"/>
  <c r="D2927" i="15"/>
  <c r="E2926" i="15"/>
  <c r="D2926" i="15"/>
  <c r="E2925" i="15"/>
  <c r="D2925" i="15"/>
  <c r="E2924" i="15"/>
  <c r="D2924" i="15"/>
  <c r="E2923" i="15"/>
  <c r="D2923" i="15"/>
  <c r="E2922" i="15"/>
  <c r="D2922" i="15"/>
  <c r="E2921" i="15"/>
  <c r="D2921" i="15"/>
  <c r="E2920" i="15"/>
  <c r="D2920" i="15"/>
  <c r="E2919" i="15"/>
  <c r="D2919" i="15"/>
  <c r="E2918" i="15"/>
  <c r="D2918" i="15"/>
  <c r="E2917" i="15"/>
  <c r="D2917" i="15"/>
  <c r="E2916" i="15"/>
  <c r="D2916" i="15"/>
  <c r="E2915" i="15"/>
  <c r="D2915" i="15"/>
  <c r="E2914" i="15"/>
  <c r="D2914" i="15"/>
  <c r="E2913" i="15"/>
  <c r="D2913" i="15"/>
  <c r="E2912" i="15"/>
  <c r="D2912" i="15"/>
  <c r="E2911" i="15"/>
  <c r="D2911" i="15"/>
  <c r="E2910" i="15"/>
  <c r="D2910" i="15"/>
  <c r="E2909" i="15"/>
  <c r="D2909" i="15"/>
  <c r="E2908" i="15"/>
  <c r="D2908" i="15"/>
  <c r="E2907" i="15"/>
  <c r="D2907" i="15"/>
  <c r="E2906" i="15"/>
  <c r="D2906" i="15"/>
  <c r="E2905" i="15"/>
  <c r="D2905" i="15"/>
  <c r="E2904" i="15"/>
  <c r="D2904" i="15"/>
  <c r="E2903" i="15"/>
  <c r="D2903" i="15"/>
  <c r="E2902" i="15"/>
  <c r="D2902" i="15"/>
  <c r="E2901" i="15"/>
  <c r="D2901" i="15"/>
  <c r="E2900" i="15"/>
  <c r="D2900" i="15"/>
  <c r="E2899" i="15"/>
  <c r="D2899" i="15"/>
  <c r="E2898" i="15"/>
  <c r="D2898" i="15"/>
  <c r="E2897" i="15"/>
  <c r="D2897" i="15"/>
  <c r="E2896" i="15"/>
  <c r="D2896" i="15"/>
  <c r="E2895" i="15"/>
  <c r="D2895" i="15"/>
  <c r="E2894" i="15"/>
  <c r="D2894" i="15"/>
  <c r="E2893" i="15"/>
  <c r="D2893" i="15"/>
  <c r="E2892" i="15"/>
  <c r="D2892" i="15"/>
  <c r="E2891" i="15"/>
  <c r="D2891" i="15"/>
  <c r="E2890" i="15"/>
  <c r="D2890" i="15"/>
  <c r="E2889" i="15"/>
  <c r="D2889" i="15"/>
  <c r="E2888" i="15"/>
  <c r="D2888" i="15"/>
  <c r="E2887" i="15"/>
  <c r="D2887" i="15"/>
  <c r="E2886" i="15"/>
  <c r="D2886" i="15"/>
  <c r="E2885" i="15"/>
  <c r="D2885" i="15"/>
  <c r="E2884" i="15"/>
  <c r="D2884" i="15"/>
  <c r="E2883" i="15"/>
  <c r="D2883" i="15"/>
  <c r="E2882" i="15"/>
  <c r="D2882" i="15"/>
  <c r="E2881" i="15"/>
  <c r="D2881" i="15"/>
  <c r="E2880" i="15"/>
  <c r="D2880" i="15"/>
  <c r="E2879" i="15"/>
  <c r="D2879" i="15"/>
  <c r="E2878" i="15"/>
  <c r="D2878" i="15"/>
  <c r="E2877" i="15"/>
  <c r="D2877" i="15"/>
  <c r="E2876" i="15"/>
  <c r="D2876" i="15"/>
  <c r="E2875" i="15"/>
  <c r="D2875" i="15"/>
  <c r="E2874" i="15"/>
  <c r="D2874" i="15"/>
  <c r="E2873" i="15"/>
  <c r="D2873" i="15"/>
  <c r="E2872" i="15"/>
  <c r="D2872" i="15"/>
  <c r="E2871" i="15"/>
  <c r="D2871" i="15"/>
  <c r="E2870" i="15"/>
  <c r="D2870" i="15"/>
  <c r="E2869" i="15"/>
  <c r="D2869" i="15"/>
  <c r="E2868" i="15"/>
  <c r="D2868" i="15"/>
  <c r="E2867" i="15"/>
  <c r="D2867" i="15"/>
  <c r="E2866" i="15"/>
  <c r="D2866" i="15"/>
  <c r="E2865" i="15"/>
  <c r="D2865" i="15"/>
  <c r="E2864" i="15"/>
  <c r="D2864" i="15"/>
  <c r="E2863" i="15"/>
  <c r="D2863" i="15"/>
  <c r="E2862" i="15"/>
  <c r="D2862" i="15"/>
  <c r="E2861" i="15"/>
  <c r="D2861" i="15"/>
  <c r="E2860" i="15"/>
  <c r="D2860" i="15"/>
  <c r="E2859" i="15"/>
  <c r="D2859" i="15"/>
  <c r="E2858" i="15"/>
  <c r="D2858" i="15"/>
  <c r="E2857" i="15"/>
  <c r="D2857" i="15"/>
  <c r="E2856" i="15"/>
  <c r="D2856" i="15"/>
  <c r="E2855" i="15"/>
  <c r="D2855" i="15"/>
  <c r="E2854" i="15"/>
  <c r="D2854" i="15"/>
  <c r="E2853" i="15"/>
  <c r="D2853" i="15"/>
  <c r="E2852" i="15"/>
  <c r="D2852" i="15"/>
  <c r="E2851" i="15"/>
  <c r="D2851" i="15"/>
  <c r="E2850" i="15"/>
  <c r="D2850" i="15"/>
  <c r="E2849" i="15"/>
  <c r="D2849" i="15"/>
  <c r="E2848" i="15"/>
  <c r="D2848" i="15"/>
  <c r="E2847" i="15"/>
  <c r="D2847" i="15"/>
  <c r="E2846" i="15"/>
  <c r="D2846" i="15"/>
  <c r="E2845" i="15"/>
  <c r="D2845" i="15"/>
  <c r="E2844" i="15"/>
  <c r="D2844" i="15"/>
  <c r="E2843" i="15"/>
  <c r="D2843" i="15"/>
  <c r="E2842" i="15"/>
  <c r="D2842" i="15"/>
  <c r="E2841" i="15"/>
  <c r="D2841" i="15"/>
  <c r="E2840" i="15"/>
  <c r="D2840" i="15"/>
  <c r="E2839" i="15"/>
  <c r="D2839" i="15"/>
  <c r="E2838" i="15"/>
  <c r="D2838" i="15"/>
  <c r="E2837" i="15"/>
  <c r="D2837" i="15"/>
  <c r="E2836" i="15"/>
  <c r="D2836" i="15"/>
  <c r="E2835" i="15"/>
  <c r="D2835" i="15"/>
  <c r="E2834" i="15"/>
  <c r="D2834" i="15"/>
  <c r="E2833" i="15"/>
  <c r="D2833" i="15"/>
  <c r="E2832" i="15"/>
  <c r="D2832" i="15"/>
  <c r="E2831" i="15"/>
  <c r="D2831" i="15"/>
  <c r="E2830" i="15"/>
  <c r="D2830" i="15"/>
  <c r="E2829" i="15"/>
  <c r="D2829" i="15"/>
  <c r="E2828" i="15"/>
  <c r="D2828" i="15"/>
  <c r="E2827" i="15"/>
  <c r="D2827" i="15"/>
  <c r="E2826" i="15"/>
  <c r="D2826" i="15"/>
  <c r="E2825" i="15"/>
  <c r="D2825" i="15"/>
  <c r="E2824" i="15"/>
  <c r="D2824" i="15"/>
  <c r="E2823" i="15"/>
  <c r="D2823" i="15"/>
  <c r="E2822" i="15"/>
  <c r="D2822" i="15"/>
  <c r="E2821" i="15"/>
  <c r="D2821" i="15"/>
  <c r="E2820" i="15"/>
  <c r="D2820" i="15"/>
  <c r="E2819" i="15"/>
  <c r="D2819" i="15"/>
  <c r="E2818" i="15"/>
  <c r="D2818" i="15"/>
  <c r="E2817" i="15"/>
  <c r="D2817" i="15"/>
  <c r="E2816" i="15"/>
  <c r="D2816" i="15"/>
  <c r="E2815" i="15"/>
  <c r="D2815" i="15"/>
  <c r="E2814" i="15"/>
  <c r="D2814" i="15"/>
  <c r="E2813" i="15"/>
  <c r="D2813" i="15"/>
  <c r="E2812" i="15"/>
  <c r="D2812" i="15"/>
  <c r="E2811" i="15"/>
  <c r="D2811" i="15"/>
  <c r="E2810" i="15"/>
  <c r="D2810" i="15"/>
  <c r="E2809" i="15"/>
  <c r="D2809" i="15"/>
  <c r="E2808" i="15"/>
  <c r="D2808" i="15"/>
  <c r="E2807" i="15"/>
  <c r="D2807" i="15"/>
  <c r="E2806" i="15"/>
  <c r="D2806" i="15"/>
  <c r="E2805" i="15"/>
  <c r="D2805" i="15"/>
  <c r="E2804" i="15"/>
  <c r="D2804" i="15"/>
  <c r="E2803" i="15"/>
  <c r="D2803" i="15"/>
  <c r="E2802" i="15"/>
  <c r="D2802" i="15"/>
  <c r="E2801" i="15"/>
  <c r="D2801" i="15"/>
  <c r="E2800" i="15"/>
  <c r="D2800" i="15"/>
  <c r="E2799" i="15"/>
  <c r="D2799" i="15"/>
  <c r="E2798" i="15"/>
  <c r="D2798" i="15"/>
  <c r="E2797" i="15"/>
  <c r="D2797" i="15"/>
  <c r="E2796" i="15"/>
  <c r="D2796" i="15"/>
  <c r="E2795" i="15"/>
  <c r="D2795" i="15"/>
  <c r="E2794" i="15"/>
  <c r="D2794" i="15"/>
  <c r="E2793" i="15"/>
  <c r="D2793" i="15"/>
  <c r="E2792" i="15"/>
  <c r="D2792" i="15"/>
  <c r="E2791" i="15"/>
  <c r="D2791" i="15"/>
  <c r="E2790" i="15"/>
  <c r="D2790" i="15"/>
  <c r="E2789" i="15"/>
  <c r="D2789" i="15"/>
  <c r="E2788" i="15"/>
  <c r="D2788" i="15"/>
  <c r="E2787" i="15"/>
  <c r="D2787" i="15"/>
  <c r="E2786" i="15"/>
  <c r="D2786" i="15"/>
  <c r="E2785" i="15"/>
  <c r="D2785" i="15"/>
  <c r="E2784" i="15"/>
  <c r="D2784" i="15"/>
  <c r="E2783" i="15"/>
  <c r="D2783" i="15"/>
  <c r="E2782" i="15"/>
  <c r="D2782" i="15"/>
  <c r="E2781" i="15"/>
  <c r="D2781" i="15"/>
  <c r="E2780" i="15"/>
  <c r="D2780" i="15"/>
  <c r="E2779" i="15"/>
  <c r="D2779" i="15"/>
  <c r="E2778" i="15"/>
  <c r="D2778" i="15"/>
  <c r="E2777" i="15"/>
  <c r="D2777" i="15"/>
  <c r="E2776" i="15"/>
  <c r="D2776" i="15"/>
  <c r="E2775" i="15"/>
  <c r="D2775" i="15"/>
  <c r="E2774" i="15"/>
  <c r="D2774" i="15"/>
  <c r="E2773" i="15"/>
  <c r="D2773" i="15"/>
  <c r="E2772" i="15"/>
  <c r="D2772" i="15"/>
  <c r="E2771" i="15"/>
  <c r="D2771" i="15"/>
  <c r="E2770" i="15"/>
  <c r="D2770" i="15"/>
  <c r="E2769" i="15"/>
  <c r="D2769" i="15"/>
  <c r="E2768" i="15"/>
  <c r="D2768" i="15"/>
  <c r="E2767" i="15"/>
  <c r="D2767" i="15"/>
  <c r="E2766" i="15"/>
  <c r="D2766" i="15"/>
  <c r="E2765" i="15"/>
  <c r="D2765" i="15"/>
  <c r="E2764" i="15"/>
  <c r="D2764" i="15"/>
  <c r="E2763" i="15"/>
  <c r="D2763" i="15"/>
  <c r="E2762" i="15"/>
  <c r="D2762" i="15"/>
  <c r="E2761" i="15"/>
  <c r="D2761" i="15"/>
  <c r="E2760" i="15"/>
  <c r="D2760" i="15"/>
  <c r="E2759" i="15"/>
  <c r="D2759" i="15"/>
  <c r="E2758" i="15"/>
  <c r="D2758" i="15"/>
  <c r="E2757" i="15"/>
  <c r="D2757" i="15"/>
  <c r="E2756" i="15"/>
  <c r="D2756" i="15"/>
  <c r="E2755" i="15"/>
  <c r="D2755" i="15"/>
  <c r="E2754" i="15"/>
  <c r="D2754" i="15"/>
  <c r="E2753" i="15"/>
  <c r="D2753" i="15"/>
  <c r="E2752" i="15"/>
  <c r="D2752" i="15"/>
  <c r="E2751" i="15"/>
  <c r="D2751" i="15"/>
  <c r="E2750" i="15"/>
  <c r="D2750" i="15"/>
  <c r="E2749" i="15"/>
  <c r="D2749" i="15"/>
  <c r="E2748" i="15"/>
  <c r="D2748" i="15"/>
  <c r="E2747" i="15"/>
  <c r="D2747" i="15"/>
  <c r="E2746" i="15"/>
  <c r="D2746" i="15"/>
  <c r="E2745" i="15"/>
  <c r="D2745" i="15"/>
  <c r="E2744" i="15"/>
  <c r="D2744" i="15"/>
  <c r="E2743" i="15"/>
  <c r="D2743" i="15"/>
  <c r="E2742" i="15"/>
  <c r="D2742" i="15"/>
  <c r="E2741" i="15"/>
  <c r="D2741" i="15"/>
  <c r="E2740" i="15"/>
  <c r="D2740" i="15"/>
  <c r="E2739" i="15"/>
  <c r="D2739" i="15"/>
  <c r="E2738" i="15"/>
  <c r="D2738" i="15"/>
  <c r="E2737" i="15"/>
  <c r="D2737" i="15"/>
  <c r="E2736" i="15"/>
  <c r="D2736" i="15"/>
  <c r="E2735" i="15"/>
  <c r="D2735" i="15"/>
  <c r="E2734" i="15"/>
  <c r="D2734" i="15"/>
  <c r="E2733" i="15"/>
  <c r="D2733" i="15"/>
  <c r="E2732" i="15"/>
  <c r="D2732" i="15"/>
  <c r="E2731" i="15"/>
  <c r="D2731" i="15"/>
  <c r="E2730" i="15"/>
  <c r="D2730" i="15"/>
  <c r="E2729" i="15"/>
  <c r="D2729" i="15"/>
  <c r="E2728" i="15"/>
  <c r="D2728" i="15"/>
  <c r="E2727" i="15"/>
  <c r="D2727" i="15"/>
  <c r="E2726" i="15"/>
  <c r="D2726" i="15"/>
  <c r="E2725" i="15"/>
  <c r="D2725" i="15"/>
  <c r="E2724" i="15"/>
  <c r="D2724" i="15"/>
  <c r="E2723" i="15"/>
  <c r="D2723" i="15"/>
  <c r="E2722" i="15"/>
  <c r="D2722" i="15"/>
  <c r="E2721" i="15"/>
  <c r="D2721" i="15"/>
  <c r="E2720" i="15"/>
  <c r="D2720" i="15"/>
  <c r="E2719" i="15"/>
  <c r="D2719" i="15"/>
  <c r="E2718" i="15"/>
  <c r="D2718" i="15"/>
  <c r="E2717" i="15"/>
  <c r="D2717" i="15"/>
  <c r="E2716" i="15"/>
  <c r="D2716" i="15"/>
  <c r="E2715" i="15"/>
  <c r="D2715" i="15"/>
  <c r="E2714" i="15"/>
  <c r="D2714" i="15"/>
  <c r="E2713" i="15"/>
  <c r="D2713" i="15"/>
  <c r="E2712" i="15"/>
  <c r="D2712" i="15"/>
  <c r="E2711" i="15"/>
  <c r="D2711" i="15"/>
  <c r="E2710" i="15"/>
  <c r="D2710" i="15"/>
  <c r="E2709" i="15"/>
  <c r="D2709" i="15"/>
  <c r="E2708" i="15"/>
  <c r="D2708" i="15"/>
  <c r="E2707" i="15"/>
  <c r="D2707" i="15"/>
  <c r="E2706" i="15"/>
  <c r="D2706" i="15"/>
  <c r="E2705" i="15"/>
  <c r="D2705" i="15"/>
  <c r="E2704" i="15"/>
  <c r="D2704" i="15"/>
  <c r="E2703" i="15"/>
  <c r="D2703" i="15"/>
  <c r="E2702" i="15"/>
  <c r="D2702" i="15"/>
  <c r="E2701" i="15"/>
  <c r="D2701" i="15"/>
  <c r="E2700" i="15"/>
  <c r="D2700" i="15"/>
  <c r="E2699" i="15"/>
  <c r="D2699" i="15"/>
  <c r="E2698" i="15"/>
  <c r="D2698" i="15"/>
  <c r="E2697" i="15"/>
  <c r="D2697" i="15"/>
  <c r="E2696" i="15"/>
  <c r="D2696" i="15"/>
  <c r="E2695" i="15"/>
  <c r="D2695" i="15"/>
  <c r="E2694" i="15"/>
  <c r="D2694" i="15"/>
  <c r="E2693" i="15"/>
  <c r="D2693" i="15"/>
  <c r="E2692" i="15"/>
  <c r="D2692" i="15"/>
  <c r="E2691" i="15"/>
  <c r="D2691" i="15"/>
  <c r="E2690" i="15"/>
  <c r="D2690" i="15"/>
  <c r="E2689" i="15"/>
  <c r="D2689" i="15"/>
  <c r="E2688" i="15"/>
  <c r="D2688" i="15"/>
  <c r="E2687" i="15"/>
  <c r="D2687" i="15"/>
  <c r="E2686" i="15"/>
  <c r="D2686" i="15"/>
  <c r="E2685" i="15"/>
  <c r="D2685" i="15"/>
  <c r="E2684" i="15"/>
  <c r="D2684" i="15"/>
  <c r="E2683" i="15"/>
  <c r="D2683" i="15"/>
  <c r="E2682" i="15"/>
  <c r="D2682" i="15"/>
  <c r="E2681" i="15"/>
  <c r="D2681" i="15"/>
  <c r="E2680" i="15"/>
  <c r="D2680" i="15"/>
  <c r="E2679" i="15"/>
  <c r="D2679" i="15"/>
  <c r="E2678" i="15"/>
  <c r="D2678" i="15"/>
  <c r="E2677" i="15"/>
  <c r="D2677" i="15"/>
  <c r="E2676" i="15"/>
  <c r="D2676" i="15"/>
  <c r="E2675" i="15"/>
  <c r="D2675" i="15"/>
  <c r="E2674" i="15"/>
  <c r="D2674" i="15"/>
  <c r="E2673" i="15"/>
  <c r="D2673" i="15"/>
  <c r="E2672" i="15"/>
  <c r="D2672" i="15"/>
  <c r="E2671" i="15"/>
  <c r="D2671" i="15"/>
  <c r="E2670" i="15"/>
  <c r="D2670" i="15"/>
  <c r="E2669" i="15"/>
  <c r="D2669" i="15"/>
  <c r="E2668" i="15"/>
  <c r="D2668" i="15"/>
  <c r="E2667" i="15"/>
  <c r="D2667" i="15"/>
  <c r="E2666" i="15"/>
  <c r="D2666" i="15"/>
  <c r="E2665" i="15"/>
  <c r="D2665" i="15"/>
  <c r="E2664" i="15"/>
  <c r="D2664" i="15"/>
  <c r="E2663" i="15"/>
  <c r="D2663" i="15"/>
  <c r="E2662" i="15"/>
  <c r="D2662" i="15"/>
  <c r="E2661" i="15"/>
  <c r="D2661" i="15"/>
  <c r="E2660" i="15"/>
  <c r="D2660" i="15"/>
  <c r="E2659" i="15"/>
  <c r="D2659" i="15"/>
  <c r="E2658" i="15"/>
  <c r="D2658" i="15"/>
  <c r="E2657" i="15"/>
  <c r="D2657" i="15"/>
  <c r="E2656" i="15"/>
  <c r="D2656" i="15"/>
  <c r="E2655" i="15"/>
  <c r="D2655" i="15"/>
  <c r="E2654" i="15"/>
  <c r="D2654" i="15"/>
  <c r="E2653" i="15"/>
  <c r="D2653" i="15"/>
  <c r="E2652" i="15"/>
  <c r="D2652" i="15"/>
  <c r="E2651" i="15"/>
  <c r="D2651" i="15"/>
  <c r="E2650" i="15"/>
  <c r="D2650" i="15"/>
  <c r="E2649" i="15"/>
  <c r="D2649" i="15"/>
  <c r="E2648" i="15"/>
  <c r="D2648" i="15"/>
  <c r="E2647" i="15"/>
  <c r="D2647" i="15"/>
  <c r="E2646" i="15"/>
  <c r="D2646" i="15"/>
  <c r="E2645" i="15"/>
  <c r="D2645" i="15"/>
  <c r="E2644" i="15"/>
  <c r="D2644" i="15"/>
  <c r="E2643" i="15"/>
  <c r="D2643" i="15"/>
  <c r="E2642" i="15"/>
  <c r="D2642" i="15"/>
  <c r="E2641" i="15"/>
  <c r="D2641" i="15"/>
  <c r="E2640" i="15"/>
  <c r="D2640" i="15"/>
  <c r="E2639" i="15"/>
  <c r="D2639" i="15"/>
  <c r="E2638" i="15"/>
  <c r="D2638" i="15"/>
  <c r="E2637" i="15"/>
  <c r="D2637" i="15"/>
  <c r="E2636" i="15"/>
  <c r="D2636" i="15"/>
  <c r="E2635" i="15"/>
  <c r="D2635" i="15"/>
  <c r="E2634" i="15"/>
  <c r="D2634" i="15"/>
  <c r="E2633" i="15"/>
  <c r="D2633" i="15"/>
  <c r="E2632" i="15"/>
  <c r="D2632" i="15"/>
  <c r="E2631" i="15"/>
  <c r="D2631" i="15"/>
  <c r="E2630" i="15"/>
  <c r="D2630" i="15"/>
  <c r="E2629" i="15"/>
  <c r="E2628" i="15"/>
  <c r="D2628" i="15"/>
  <c r="E2627" i="15"/>
  <c r="D2627" i="15"/>
  <c r="E2626" i="15"/>
  <c r="D2626" i="15"/>
  <c r="E2625" i="15"/>
  <c r="D2625" i="15"/>
  <c r="E2624" i="15"/>
  <c r="D2624" i="15"/>
  <c r="E2623" i="15"/>
  <c r="D2623" i="15"/>
  <c r="E2622" i="15"/>
  <c r="D2622" i="15"/>
  <c r="E2621" i="15"/>
  <c r="D2621" i="15"/>
  <c r="E2620" i="15"/>
  <c r="D2620" i="15"/>
  <c r="E2619" i="15"/>
  <c r="D2619" i="15"/>
  <c r="E2618" i="15"/>
  <c r="D2618" i="15"/>
  <c r="E2617" i="15"/>
  <c r="D2617" i="15"/>
  <c r="E2616" i="15"/>
  <c r="D2616" i="15"/>
  <c r="E2615" i="15"/>
  <c r="D2615" i="15"/>
  <c r="E2614" i="15"/>
  <c r="D2614" i="15"/>
  <c r="E2613" i="15"/>
  <c r="D2613" i="15"/>
  <c r="E2612" i="15"/>
  <c r="D2612" i="15"/>
  <c r="E2611" i="15"/>
  <c r="D2611" i="15"/>
  <c r="E2610" i="15"/>
  <c r="D2610" i="15"/>
  <c r="E2609" i="15"/>
  <c r="D2609" i="15"/>
  <c r="E2608" i="15"/>
  <c r="D2608" i="15"/>
  <c r="E2607" i="15"/>
  <c r="D2607" i="15"/>
  <c r="E2606" i="15"/>
  <c r="D2606" i="15"/>
  <c r="E2605" i="15"/>
  <c r="D2605" i="15"/>
  <c r="E2604" i="15"/>
  <c r="D2604" i="15"/>
  <c r="E2603" i="15"/>
  <c r="D2603" i="15"/>
  <c r="E2602" i="15"/>
  <c r="D2602" i="15"/>
  <c r="E2601" i="15"/>
  <c r="D2601" i="15"/>
  <c r="E2600" i="15"/>
  <c r="D2600" i="15"/>
  <c r="E2599" i="15"/>
  <c r="D2599" i="15"/>
  <c r="E2598" i="15"/>
  <c r="D2598" i="15"/>
  <c r="E2597" i="15"/>
  <c r="D2597" i="15"/>
  <c r="E2596" i="15"/>
  <c r="D2596" i="15"/>
  <c r="E2595" i="15"/>
  <c r="D2595" i="15"/>
  <c r="E2594" i="15"/>
  <c r="D2594" i="15"/>
  <c r="E2593" i="15"/>
  <c r="D2593" i="15"/>
  <c r="E2592" i="15"/>
  <c r="D2592" i="15"/>
  <c r="E2591" i="15"/>
  <c r="D2591" i="15"/>
  <c r="E2590" i="15"/>
  <c r="D2590" i="15"/>
  <c r="E2589" i="15"/>
  <c r="D2589" i="15"/>
  <c r="E2588" i="15"/>
  <c r="D2588" i="15"/>
  <c r="E2587" i="15"/>
  <c r="D2587" i="15"/>
  <c r="E2586" i="15"/>
  <c r="D2586" i="15"/>
  <c r="E2585" i="15"/>
  <c r="D2585" i="15"/>
  <c r="E2584" i="15"/>
  <c r="D2584" i="15"/>
  <c r="E2583" i="15"/>
  <c r="D2583" i="15"/>
  <c r="E2582" i="15"/>
  <c r="D2582" i="15"/>
  <c r="E2581" i="15"/>
  <c r="D2581" i="15"/>
  <c r="E2580" i="15"/>
  <c r="D2580" i="15"/>
  <c r="E2579" i="15"/>
  <c r="D2579" i="15"/>
  <c r="E2578" i="15"/>
  <c r="D2578" i="15"/>
  <c r="E2577" i="15"/>
  <c r="D2577" i="15"/>
  <c r="E2576" i="15"/>
  <c r="D2576" i="15"/>
  <c r="E2575" i="15"/>
  <c r="D2575" i="15"/>
  <c r="E2574" i="15"/>
  <c r="D2574" i="15"/>
  <c r="E2573" i="15"/>
  <c r="D2573" i="15"/>
  <c r="E2572" i="15"/>
  <c r="D2572" i="15"/>
  <c r="E2571" i="15"/>
  <c r="D2571" i="15"/>
  <c r="E2570" i="15"/>
  <c r="D2570" i="15"/>
  <c r="E2569" i="15"/>
  <c r="D2569" i="15"/>
  <c r="E2568" i="15"/>
  <c r="D2568" i="15"/>
  <c r="E2567" i="15"/>
  <c r="D2567" i="15"/>
  <c r="E2566" i="15"/>
  <c r="D2566" i="15"/>
  <c r="E2565" i="15"/>
  <c r="D2565" i="15"/>
  <c r="E2564" i="15"/>
  <c r="D2564" i="15"/>
  <c r="E2563" i="15"/>
  <c r="D2563" i="15"/>
  <c r="E2562" i="15"/>
  <c r="D2562" i="15"/>
  <c r="E2561" i="15"/>
  <c r="D2561" i="15"/>
  <c r="E2560" i="15"/>
  <c r="D2560" i="15"/>
  <c r="E2559" i="15"/>
  <c r="D2559" i="15"/>
  <c r="E2558" i="15"/>
  <c r="D2558" i="15"/>
  <c r="E2557" i="15"/>
  <c r="D2557" i="15"/>
  <c r="E2556" i="15"/>
  <c r="D2556" i="15"/>
  <c r="E2555" i="15"/>
  <c r="D2555" i="15"/>
  <c r="E2554" i="15"/>
  <c r="D2554" i="15"/>
  <c r="E2553" i="15"/>
  <c r="D2553" i="15"/>
  <c r="E2552" i="15"/>
  <c r="D2552" i="15"/>
  <c r="E2551" i="15"/>
  <c r="D2551" i="15"/>
  <c r="E2550" i="15"/>
  <c r="D2550" i="15"/>
  <c r="E2549" i="15"/>
  <c r="D2549" i="15"/>
  <c r="E2548" i="15"/>
  <c r="D2548" i="15"/>
  <c r="E2547" i="15"/>
  <c r="D2547" i="15"/>
  <c r="E2546" i="15"/>
  <c r="D2546" i="15"/>
  <c r="E2545" i="15"/>
  <c r="D2545" i="15"/>
  <c r="E2544" i="15"/>
  <c r="D2544" i="15"/>
  <c r="E2543" i="15"/>
  <c r="D2543" i="15"/>
  <c r="E2542" i="15"/>
  <c r="D2542" i="15"/>
  <c r="E2541" i="15"/>
  <c r="D2541" i="15"/>
  <c r="E2540" i="15"/>
  <c r="D2540" i="15"/>
  <c r="E2539" i="15"/>
  <c r="D2539" i="15"/>
  <c r="E2538" i="15"/>
  <c r="D2538" i="15"/>
  <c r="E2537" i="15"/>
  <c r="D2537" i="15"/>
  <c r="E2536" i="15"/>
  <c r="D2536" i="15"/>
  <c r="E2535" i="15"/>
  <c r="D2535" i="15"/>
  <c r="E2534" i="15"/>
  <c r="D2534" i="15"/>
  <c r="E2533" i="15"/>
  <c r="D2533" i="15"/>
  <c r="E2532" i="15"/>
  <c r="D2532" i="15"/>
  <c r="E2531" i="15"/>
  <c r="D2531" i="15"/>
  <c r="E2530" i="15"/>
  <c r="D2530" i="15"/>
  <c r="E2529" i="15"/>
  <c r="D2529" i="15"/>
  <c r="E2528" i="15"/>
  <c r="D2528" i="15"/>
  <c r="E2527" i="15"/>
  <c r="D2527" i="15"/>
  <c r="E2526" i="15"/>
  <c r="D2526" i="15"/>
  <c r="E2525" i="15"/>
  <c r="D2525" i="15"/>
  <c r="E2524" i="15"/>
  <c r="D2524" i="15"/>
  <c r="E2523" i="15"/>
  <c r="D2523" i="15"/>
  <c r="E2522" i="15"/>
  <c r="D2522" i="15"/>
  <c r="E2521" i="15"/>
  <c r="D2521" i="15"/>
  <c r="E2520" i="15"/>
  <c r="D2520" i="15"/>
  <c r="E2519" i="15"/>
  <c r="D2519" i="15"/>
  <c r="E2518" i="15"/>
  <c r="D2518" i="15"/>
  <c r="E2517" i="15"/>
  <c r="D2517" i="15"/>
  <c r="E2516" i="15"/>
  <c r="D2516" i="15"/>
  <c r="E2515" i="15"/>
  <c r="D2515" i="15"/>
  <c r="E2514" i="15"/>
  <c r="D2514" i="15"/>
  <c r="E2513" i="15"/>
  <c r="D2513" i="15"/>
  <c r="E2512" i="15"/>
  <c r="D2512" i="15"/>
  <c r="E2511" i="15"/>
  <c r="D2511" i="15"/>
  <c r="E2510" i="15"/>
  <c r="D2510" i="15"/>
  <c r="E2509" i="15"/>
  <c r="D2509" i="15"/>
  <c r="E2508" i="15"/>
  <c r="D2508" i="15"/>
  <c r="E2507" i="15"/>
  <c r="D2507" i="15"/>
  <c r="E2506" i="15"/>
  <c r="D2506" i="15"/>
  <c r="E2505" i="15"/>
  <c r="D2505" i="15"/>
  <c r="E2504" i="15"/>
  <c r="D2504" i="15"/>
  <c r="E2503" i="15"/>
  <c r="D2503" i="15"/>
  <c r="E2502" i="15"/>
  <c r="D2502" i="15"/>
  <c r="E2501" i="15"/>
  <c r="D2501" i="15"/>
  <c r="E2500" i="15"/>
  <c r="D2500" i="15"/>
  <c r="E2499" i="15"/>
  <c r="D2499" i="15"/>
  <c r="E2498" i="15"/>
  <c r="D2498" i="15"/>
  <c r="E2497" i="15"/>
  <c r="D2497" i="15"/>
  <c r="E2496" i="15"/>
  <c r="D2496" i="15"/>
  <c r="E2495" i="15"/>
  <c r="D2495" i="15"/>
  <c r="E2494" i="15"/>
  <c r="D2494" i="15"/>
  <c r="E2493" i="15"/>
  <c r="D2493" i="15"/>
  <c r="E2492" i="15"/>
  <c r="D2492" i="15"/>
  <c r="E2491" i="15"/>
  <c r="D2491" i="15"/>
  <c r="E2490" i="15"/>
  <c r="D2490" i="15"/>
  <c r="E2489" i="15"/>
  <c r="D2489" i="15"/>
  <c r="E2488" i="15"/>
  <c r="D2488" i="15"/>
  <c r="E2487" i="15"/>
  <c r="D2487" i="15"/>
  <c r="E2486" i="15"/>
  <c r="D2486" i="15"/>
  <c r="E2485" i="15"/>
  <c r="D2485" i="15"/>
  <c r="E2484" i="15"/>
  <c r="D2484" i="15"/>
  <c r="E2483" i="15"/>
  <c r="D2483" i="15"/>
  <c r="E2482" i="15"/>
  <c r="D2482" i="15"/>
  <c r="E2481" i="15"/>
  <c r="D2481" i="15"/>
  <c r="E2480" i="15"/>
  <c r="D2480" i="15"/>
  <c r="E2479" i="15"/>
  <c r="D2479" i="15"/>
  <c r="E2478" i="15"/>
  <c r="D2478" i="15"/>
  <c r="E2477" i="15"/>
  <c r="D2477" i="15"/>
  <c r="E2476" i="15"/>
  <c r="D2476" i="15"/>
  <c r="E2475" i="15"/>
  <c r="D2475" i="15"/>
  <c r="E2474" i="15"/>
  <c r="D2474" i="15"/>
  <c r="E2473" i="15"/>
  <c r="D2473" i="15"/>
  <c r="E2472" i="15"/>
  <c r="D2472" i="15"/>
  <c r="E2471" i="15"/>
  <c r="D2471" i="15"/>
  <c r="E2470" i="15"/>
  <c r="D2470" i="15"/>
  <c r="E2469" i="15"/>
  <c r="D2469" i="15"/>
  <c r="E2468" i="15"/>
  <c r="D2468" i="15"/>
  <c r="E2467" i="15"/>
  <c r="D2467" i="15"/>
  <c r="E2466" i="15"/>
  <c r="D2466" i="15"/>
  <c r="E2465" i="15"/>
  <c r="D2465" i="15"/>
  <c r="E2464" i="15"/>
  <c r="D2464" i="15"/>
  <c r="E2463" i="15"/>
  <c r="D2463" i="15"/>
  <c r="E2462" i="15"/>
  <c r="D2462" i="15"/>
  <c r="E2461" i="15"/>
  <c r="D2461" i="15"/>
  <c r="E2460" i="15"/>
  <c r="D2460" i="15"/>
  <c r="E2459" i="15"/>
  <c r="D2459" i="15"/>
  <c r="E2458" i="15"/>
  <c r="D2458" i="15"/>
  <c r="E2457" i="15"/>
  <c r="D2457" i="15"/>
  <c r="E2456" i="15"/>
  <c r="D2456" i="15"/>
  <c r="E2455" i="15"/>
  <c r="D2455" i="15"/>
  <c r="E2454" i="15"/>
  <c r="D2454" i="15"/>
  <c r="E2453" i="15"/>
  <c r="D2453" i="15"/>
  <c r="E2452" i="15"/>
  <c r="D2452" i="15"/>
  <c r="E2451" i="15"/>
  <c r="D2451" i="15"/>
  <c r="E2450" i="15"/>
  <c r="D2450" i="15"/>
  <c r="E2449" i="15"/>
  <c r="D2449" i="15"/>
  <c r="E2448" i="15"/>
  <c r="D2448" i="15"/>
  <c r="E2447" i="15"/>
  <c r="D2447" i="15"/>
  <c r="E2446" i="15"/>
  <c r="D2446" i="15"/>
  <c r="E2445" i="15"/>
  <c r="D2445" i="15"/>
  <c r="E2444" i="15"/>
  <c r="D2444" i="15"/>
  <c r="E2443" i="15"/>
  <c r="D2443" i="15"/>
  <c r="E2442" i="15"/>
  <c r="D2442" i="15"/>
  <c r="E2441" i="15"/>
  <c r="D2441" i="15"/>
  <c r="E2440" i="15"/>
  <c r="D2440" i="15"/>
  <c r="E2439" i="15"/>
  <c r="D2439" i="15"/>
  <c r="E2438" i="15"/>
  <c r="D2438" i="15"/>
  <c r="E2437" i="15"/>
  <c r="D2437" i="15"/>
  <c r="E2436" i="15"/>
  <c r="D2436" i="15"/>
  <c r="E2435" i="15"/>
  <c r="D2435" i="15"/>
  <c r="E2434" i="15"/>
  <c r="D2434" i="15"/>
  <c r="E2433" i="15"/>
  <c r="D2433" i="15"/>
  <c r="E2432" i="15"/>
  <c r="D2432" i="15"/>
  <c r="E2431" i="15"/>
  <c r="D2431" i="15"/>
  <c r="E2430" i="15"/>
  <c r="D2430" i="15"/>
  <c r="E2429" i="15"/>
  <c r="D2429" i="15"/>
  <c r="E2428" i="15"/>
  <c r="D2428" i="15"/>
  <c r="E2427" i="15"/>
  <c r="D2427" i="15"/>
  <c r="E2426" i="15"/>
  <c r="D2426" i="15"/>
  <c r="E2425" i="15"/>
  <c r="D2425" i="15"/>
  <c r="E2424" i="15"/>
  <c r="D2424" i="15"/>
  <c r="E2423" i="15"/>
  <c r="D2423" i="15"/>
  <c r="E2422" i="15"/>
  <c r="D2422" i="15"/>
  <c r="E2421" i="15"/>
  <c r="D2421" i="15"/>
  <c r="E2420" i="15"/>
  <c r="D2420" i="15"/>
  <c r="E2419" i="15"/>
  <c r="D2419" i="15"/>
  <c r="E2418" i="15"/>
  <c r="D2418" i="15"/>
  <c r="E2417" i="15"/>
  <c r="D2417" i="15"/>
  <c r="E2416" i="15"/>
  <c r="D2416" i="15"/>
  <c r="E2415" i="15"/>
  <c r="D2415" i="15"/>
  <c r="E2414" i="15"/>
  <c r="D2414" i="15"/>
  <c r="E2413" i="15"/>
  <c r="D2413" i="15"/>
  <c r="E2412" i="15"/>
  <c r="D2412" i="15"/>
  <c r="E2411" i="15"/>
  <c r="D2411" i="15"/>
  <c r="E2410" i="15"/>
  <c r="D2410" i="15"/>
  <c r="E2409" i="15"/>
  <c r="D2409" i="15"/>
  <c r="E2408" i="15"/>
  <c r="D2408" i="15"/>
  <c r="E2407" i="15"/>
  <c r="D2407" i="15"/>
  <c r="E2406" i="15"/>
  <c r="D2406" i="15"/>
  <c r="E2405" i="15"/>
  <c r="D2405" i="15"/>
  <c r="E2404" i="15"/>
  <c r="D2404" i="15"/>
  <c r="E2403" i="15"/>
  <c r="D2403" i="15"/>
  <c r="E2402" i="15"/>
  <c r="D2402" i="15"/>
  <c r="E2401" i="15"/>
  <c r="D2401" i="15"/>
  <c r="E2400" i="15"/>
  <c r="D2400" i="15"/>
  <c r="E2399" i="15"/>
  <c r="D2399" i="15"/>
  <c r="E2398" i="15"/>
  <c r="D2398" i="15"/>
  <c r="E2397" i="15"/>
  <c r="D2397" i="15"/>
  <c r="E2396" i="15"/>
  <c r="D2396" i="15"/>
  <c r="E2395" i="15"/>
  <c r="D2395" i="15"/>
  <c r="E2394" i="15"/>
  <c r="D2394" i="15"/>
  <c r="E2393" i="15"/>
  <c r="D2393" i="15"/>
  <c r="E2392" i="15"/>
  <c r="D2392" i="15"/>
  <c r="E2391" i="15"/>
  <c r="D2391" i="15"/>
  <c r="E2390" i="15"/>
  <c r="D2390" i="15"/>
  <c r="E2389" i="15"/>
  <c r="D2389" i="15"/>
  <c r="E2388" i="15"/>
  <c r="D2388" i="15"/>
  <c r="E2387" i="15"/>
  <c r="D2387" i="15"/>
  <c r="E2386" i="15"/>
  <c r="D2386" i="15"/>
  <c r="E2385" i="15"/>
  <c r="D2385" i="15"/>
  <c r="E2384" i="15"/>
  <c r="D2384" i="15"/>
  <c r="E2383" i="15"/>
  <c r="D2383" i="15"/>
  <c r="E2382" i="15"/>
  <c r="D2382" i="15"/>
  <c r="E2381" i="15"/>
  <c r="D2381" i="15"/>
  <c r="E2380" i="15"/>
  <c r="D2380" i="15"/>
  <c r="E2379" i="15"/>
  <c r="D2379" i="15"/>
  <c r="E2378" i="15"/>
  <c r="D2378" i="15"/>
  <c r="E2377" i="15"/>
  <c r="D2377" i="15"/>
  <c r="E2376" i="15"/>
  <c r="D2376" i="15"/>
  <c r="E2375" i="15"/>
  <c r="D2375" i="15"/>
  <c r="E2374" i="15"/>
  <c r="D2374" i="15"/>
  <c r="E2373" i="15"/>
  <c r="D2373" i="15"/>
  <c r="E2372" i="15"/>
  <c r="D2372" i="15"/>
  <c r="E2371" i="15"/>
  <c r="D2371" i="15"/>
  <c r="E2370" i="15"/>
  <c r="D2370" i="15"/>
  <c r="E2369" i="15"/>
  <c r="D2369" i="15"/>
  <c r="E2368" i="15"/>
  <c r="D2368" i="15"/>
  <c r="E2367" i="15"/>
  <c r="D2367" i="15"/>
  <c r="E2366" i="15"/>
  <c r="D2366" i="15"/>
  <c r="E2365" i="15"/>
  <c r="D2365" i="15"/>
  <c r="E2364" i="15"/>
  <c r="D2364" i="15"/>
  <c r="E2363" i="15"/>
  <c r="D2363" i="15"/>
  <c r="E2362" i="15"/>
  <c r="D2362" i="15"/>
  <c r="E2361" i="15"/>
  <c r="D2361" i="15"/>
  <c r="E2360" i="15"/>
  <c r="D2360" i="15"/>
  <c r="E2359" i="15"/>
  <c r="D2359" i="15"/>
  <c r="E2358" i="15"/>
  <c r="D2358" i="15"/>
  <c r="E2357" i="15"/>
  <c r="D2357" i="15"/>
  <c r="E2356" i="15"/>
  <c r="D2356" i="15"/>
  <c r="E2355" i="15"/>
  <c r="D2355" i="15"/>
  <c r="E2354" i="15"/>
  <c r="D2354" i="15"/>
  <c r="E2353" i="15"/>
  <c r="D2353" i="15"/>
  <c r="E2352" i="15"/>
  <c r="D2352" i="15"/>
  <c r="E2351" i="15"/>
  <c r="D2351" i="15"/>
  <c r="E2350" i="15"/>
  <c r="D2350" i="15"/>
  <c r="E2349" i="15"/>
  <c r="D2349" i="15"/>
  <c r="E2348" i="15"/>
  <c r="D2348" i="15"/>
  <c r="E2347" i="15"/>
  <c r="D2347" i="15"/>
  <c r="E2346" i="15"/>
  <c r="D2346" i="15"/>
  <c r="E2345" i="15"/>
  <c r="D2345" i="15"/>
  <c r="E2344" i="15"/>
  <c r="D2344" i="15"/>
  <c r="E2343" i="15"/>
  <c r="D2343" i="15"/>
  <c r="E2342" i="15"/>
  <c r="D2342" i="15"/>
  <c r="E2341" i="15"/>
  <c r="D2341" i="15"/>
  <c r="E2340" i="15"/>
  <c r="D2340" i="15"/>
  <c r="E2339" i="15"/>
  <c r="D2339" i="15"/>
  <c r="E2338" i="15"/>
  <c r="D2338" i="15"/>
  <c r="E2337" i="15"/>
  <c r="D2337" i="15"/>
  <c r="E2336" i="15"/>
  <c r="D2336" i="15"/>
  <c r="E2335" i="15"/>
  <c r="D2335" i="15"/>
  <c r="E2334" i="15"/>
  <c r="D2334" i="15"/>
  <c r="E2333" i="15"/>
  <c r="D2333" i="15"/>
  <c r="E2332" i="15"/>
  <c r="D2332" i="15"/>
  <c r="E2331" i="15"/>
  <c r="D2331" i="15"/>
  <c r="E2330" i="15"/>
  <c r="D2330" i="15"/>
  <c r="E2329" i="15"/>
  <c r="D2329" i="15"/>
  <c r="E2328" i="15"/>
  <c r="D2328" i="15"/>
  <c r="E2327" i="15"/>
  <c r="D2327" i="15"/>
  <c r="E2326" i="15"/>
  <c r="D2326" i="15"/>
  <c r="E2325" i="15"/>
  <c r="D2325" i="15"/>
  <c r="E2324" i="15"/>
  <c r="D2324" i="15"/>
  <c r="E2323" i="15"/>
  <c r="D2323" i="15"/>
  <c r="E2322" i="15"/>
  <c r="D2322" i="15"/>
  <c r="E2321" i="15"/>
  <c r="D2321" i="15"/>
  <c r="E2320" i="15"/>
  <c r="D2320" i="15"/>
  <c r="E2319" i="15"/>
  <c r="D2319" i="15"/>
  <c r="E2318" i="15"/>
  <c r="D2318" i="15"/>
  <c r="E2317" i="15"/>
  <c r="D2317" i="15"/>
  <c r="E2316" i="15"/>
  <c r="D2316" i="15"/>
  <c r="E2315" i="15"/>
  <c r="D2315" i="15"/>
  <c r="E2314" i="15"/>
  <c r="D2314" i="15"/>
  <c r="E2313" i="15"/>
  <c r="D2313" i="15"/>
  <c r="E2312" i="15"/>
  <c r="D2312" i="15"/>
  <c r="E2311" i="15"/>
  <c r="D2311" i="15"/>
  <c r="E2310" i="15"/>
  <c r="D2310" i="15"/>
  <c r="E2309" i="15"/>
  <c r="D2309" i="15"/>
  <c r="E2308" i="15"/>
  <c r="D2308" i="15"/>
  <c r="E2307" i="15"/>
  <c r="D2307" i="15"/>
  <c r="E2306" i="15"/>
  <c r="D2306" i="15"/>
  <c r="E2305" i="15"/>
  <c r="D2305" i="15"/>
  <c r="E2304" i="15"/>
  <c r="D2304" i="15"/>
  <c r="E2303" i="15"/>
  <c r="D2303" i="15"/>
  <c r="E2302" i="15"/>
  <c r="D2302" i="15"/>
  <c r="E2301" i="15"/>
  <c r="D2301" i="15"/>
  <c r="E2300" i="15"/>
  <c r="D2300" i="15"/>
  <c r="E2299" i="15"/>
  <c r="D2299" i="15"/>
  <c r="E2298" i="15"/>
  <c r="D2298" i="15"/>
  <c r="E2297" i="15"/>
  <c r="D2297" i="15"/>
  <c r="E2296" i="15"/>
  <c r="D2296" i="15"/>
  <c r="E2295" i="15"/>
  <c r="D2295" i="15"/>
  <c r="E2294" i="15"/>
  <c r="D2294" i="15"/>
  <c r="E2293" i="15"/>
  <c r="D2293" i="15"/>
  <c r="E2292" i="15"/>
  <c r="D2292" i="15"/>
  <c r="E2291" i="15"/>
  <c r="D2291" i="15"/>
  <c r="E2290" i="15"/>
  <c r="D2290" i="15"/>
  <c r="E2289" i="15"/>
  <c r="D2289" i="15"/>
  <c r="E2288" i="15"/>
  <c r="D2288" i="15"/>
  <c r="E2287" i="15"/>
  <c r="D2287" i="15"/>
  <c r="E2286" i="15"/>
  <c r="D2286" i="15"/>
  <c r="E2285" i="15"/>
  <c r="D2285" i="15"/>
  <c r="E2284" i="15"/>
  <c r="D2284" i="15"/>
  <c r="E2283" i="15"/>
  <c r="D2283" i="15"/>
  <c r="E2282" i="15"/>
  <c r="D2282" i="15"/>
  <c r="E2281" i="15"/>
  <c r="D2281" i="15"/>
  <c r="E2280" i="15"/>
  <c r="D2280" i="15"/>
  <c r="E2279" i="15"/>
  <c r="D2279" i="15"/>
  <c r="E2278" i="15"/>
  <c r="D2278" i="15"/>
  <c r="E2277" i="15"/>
  <c r="D2277" i="15"/>
  <c r="E2276" i="15"/>
  <c r="D2276" i="15"/>
  <c r="E2275" i="15"/>
  <c r="D2275" i="15"/>
  <c r="E2274" i="15"/>
  <c r="D2274" i="15"/>
  <c r="E2273" i="15"/>
  <c r="D2273" i="15"/>
  <c r="E2272" i="15"/>
  <c r="D2272" i="15"/>
  <c r="E2271" i="15"/>
  <c r="D2271" i="15"/>
  <c r="E2270" i="15"/>
  <c r="D2270" i="15"/>
  <c r="E2269" i="15"/>
  <c r="D2269" i="15"/>
  <c r="E2268" i="15"/>
  <c r="D2268" i="15"/>
  <c r="E2267" i="15"/>
  <c r="D2267" i="15"/>
  <c r="E2266" i="15"/>
  <c r="D2266" i="15"/>
  <c r="E2265" i="15"/>
  <c r="D2265" i="15"/>
  <c r="E2264" i="15"/>
  <c r="D2264" i="15"/>
  <c r="E2263" i="15"/>
  <c r="D2263" i="15"/>
  <c r="E2262" i="15"/>
  <c r="D2262" i="15"/>
  <c r="E2261" i="15"/>
  <c r="D2261" i="15"/>
  <c r="E2260" i="15"/>
  <c r="D2260" i="15"/>
  <c r="E2259" i="15"/>
  <c r="D2259" i="15"/>
  <c r="E2258" i="15"/>
  <c r="D2258" i="15"/>
  <c r="E2257" i="15"/>
  <c r="D2257" i="15"/>
  <c r="E2256" i="15"/>
  <c r="D2256" i="15"/>
  <c r="E2255" i="15"/>
  <c r="D2255" i="15"/>
  <c r="E2254" i="15"/>
  <c r="D2254" i="15"/>
  <c r="E2253" i="15"/>
  <c r="D2253" i="15"/>
  <c r="E2252" i="15"/>
  <c r="D2252" i="15"/>
  <c r="E2251" i="15"/>
  <c r="D2251" i="15"/>
  <c r="E2250" i="15"/>
  <c r="D2250" i="15"/>
  <c r="E2249" i="15"/>
  <c r="D2249" i="15"/>
  <c r="E2248" i="15"/>
  <c r="D2248" i="15"/>
  <c r="E2247" i="15"/>
  <c r="D2247" i="15"/>
  <c r="E2246" i="15"/>
  <c r="D2246" i="15"/>
  <c r="E2245" i="15"/>
  <c r="D2245" i="15"/>
  <c r="E2244" i="15"/>
  <c r="D2244" i="15"/>
  <c r="E2243" i="15"/>
  <c r="D2243" i="15"/>
  <c r="E2242" i="15"/>
  <c r="D2242" i="15"/>
  <c r="E2241" i="15"/>
  <c r="D2241" i="15"/>
  <c r="E2240" i="15"/>
  <c r="D2240" i="15"/>
  <c r="E2239" i="15"/>
  <c r="D2239" i="15"/>
  <c r="E2238" i="15"/>
  <c r="D2238" i="15"/>
  <c r="E2237" i="15"/>
  <c r="D2237" i="15"/>
  <c r="E2236" i="15"/>
  <c r="D2236" i="15"/>
  <c r="E2235" i="15"/>
  <c r="D2235" i="15"/>
  <c r="E2234" i="15"/>
  <c r="D2234" i="15"/>
  <c r="E2233" i="15"/>
  <c r="D2233" i="15"/>
  <c r="E2232" i="15"/>
  <c r="D2232" i="15"/>
  <c r="E2231" i="15"/>
  <c r="D2231" i="15"/>
  <c r="E2230" i="15"/>
  <c r="D2230" i="15"/>
  <c r="E2229" i="15"/>
  <c r="D2229" i="15"/>
  <c r="E2228" i="15"/>
  <c r="D2228" i="15"/>
  <c r="E2227" i="15"/>
  <c r="D2227" i="15"/>
  <c r="E2226" i="15"/>
  <c r="D2226" i="15"/>
  <c r="E2225" i="15"/>
  <c r="D2225" i="15"/>
  <c r="E2224" i="15"/>
  <c r="D2224" i="15"/>
  <c r="E2223" i="15"/>
  <c r="D2223" i="15"/>
  <c r="E2222" i="15"/>
  <c r="D2222" i="15"/>
  <c r="E2221" i="15"/>
  <c r="D2221" i="15"/>
  <c r="E2220" i="15"/>
  <c r="D2220" i="15"/>
  <c r="E2219" i="15"/>
  <c r="D2219" i="15"/>
  <c r="E2218" i="15"/>
  <c r="D2218" i="15"/>
  <c r="E2217" i="15"/>
  <c r="D2217" i="15"/>
  <c r="E2216" i="15"/>
  <c r="D2216" i="15"/>
  <c r="E2215" i="15"/>
  <c r="D2215" i="15"/>
  <c r="E2214" i="15"/>
  <c r="D2214" i="15"/>
  <c r="E2213" i="15"/>
  <c r="D2213" i="15"/>
  <c r="E2212" i="15"/>
  <c r="D2212" i="15"/>
  <c r="E2211" i="15"/>
  <c r="D2211" i="15"/>
  <c r="E2210" i="15"/>
  <c r="D2210" i="15"/>
  <c r="E2209" i="15"/>
  <c r="D2209" i="15"/>
  <c r="E2208" i="15"/>
  <c r="D2208" i="15"/>
  <c r="E2207" i="15"/>
  <c r="D2207" i="15"/>
  <c r="E2206" i="15"/>
  <c r="D2206" i="15"/>
  <c r="E2205" i="15"/>
  <c r="D2205" i="15"/>
  <c r="E2204" i="15"/>
  <c r="D2204" i="15"/>
  <c r="E2203" i="15"/>
  <c r="D2203" i="15"/>
  <c r="E2202" i="15"/>
  <c r="D2202" i="15"/>
  <c r="E2201" i="15"/>
  <c r="D2201" i="15"/>
  <c r="E2200" i="15"/>
  <c r="D2200" i="15"/>
  <c r="E2199" i="15"/>
  <c r="D2199" i="15"/>
  <c r="E2198" i="15"/>
  <c r="D2198" i="15"/>
  <c r="E2197" i="15"/>
  <c r="D2197" i="15"/>
  <c r="E2196" i="15"/>
  <c r="D2196" i="15"/>
  <c r="E2195" i="15"/>
  <c r="D2195" i="15"/>
  <c r="E2194" i="15"/>
  <c r="D2194" i="15"/>
  <c r="E2193" i="15"/>
  <c r="D2193" i="15"/>
  <c r="E2192" i="15"/>
  <c r="D2192" i="15"/>
  <c r="E2191" i="15"/>
  <c r="D2191" i="15"/>
  <c r="E2190" i="15"/>
  <c r="D2190" i="15"/>
  <c r="E2189" i="15"/>
  <c r="D2189" i="15"/>
  <c r="E2188" i="15"/>
  <c r="D2188" i="15"/>
  <c r="E2187" i="15"/>
  <c r="D2187" i="15"/>
  <c r="E2186" i="15"/>
  <c r="D2186" i="15"/>
  <c r="E2185" i="15"/>
  <c r="D2185" i="15"/>
  <c r="E2184" i="15"/>
  <c r="D2184" i="15"/>
  <c r="E2183" i="15"/>
  <c r="D2183" i="15"/>
  <c r="E2182" i="15"/>
  <c r="D2182" i="15"/>
  <c r="E2181" i="15"/>
  <c r="D2181" i="15"/>
  <c r="E2180" i="15"/>
  <c r="D2180" i="15"/>
  <c r="E2179" i="15"/>
  <c r="D2179" i="15"/>
  <c r="E2178" i="15"/>
  <c r="D2178" i="15"/>
  <c r="E2177" i="15"/>
  <c r="D2177" i="15"/>
  <c r="E2176" i="15"/>
  <c r="D2176" i="15"/>
  <c r="E2175" i="15"/>
  <c r="D2175" i="15"/>
  <c r="E2174" i="15"/>
  <c r="D2174" i="15"/>
  <c r="E2173" i="15"/>
  <c r="D2173" i="15"/>
  <c r="E2172" i="15"/>
  <c r="D2172" i="15"/>
  <c r="E2171" i="15"/>
  <c r="D2171" i="15"/>
  <c r="E2170" i="15"/>
  <c r="D2170" i="15"/>
  <c r="E2169" i="15"/>
  <c r="D2169" i="15"/>
  <c r="E2168" i="15"/>
  <c r="D2168" i="15"/>
  <c r="E2167" i="15"/>
  <c r="D2167" i="15"/>
  <c r="E2166" i="15"/>
  <c r="D2166" i="15"/>
  <c r="E2165" i="15"/>
  <c r="D2165" i="15"/>
  <c r="E2164" i="15"/>
  <c r="D2164" i="15"/>
  <c r="E2163" i="15"/>
  <c r="D2163" i="15"/>
  <c r="E2162" i="15"/>
  <c r="D2162" i="15"/>
  <c r="E2161" i="15"/>
  <c r="D2161" i="15"/>
  <c r="E2160" i="15"/>
  <c r="D2160" i="15"/>
  <c r="E2159" i="15"/>
  <c r="D2159" i="15"/>
  <c r="E2158" i="15"/>
  <c r="D2158" i="15"/>
  <c r="E2157" i="15"/>
  <c r="D2157" i="15"/>
  <c r="E2156" i="15"/>
  <c r="D2156" i="15"/>
  <c r="E2155" i="15"/>
  <c r="D2155" i="15"/>
  <c r="E2154" i="15"/>
  <c r="D2154" i="15"/>
  <c r="E2153" i="15"/>
  <c r="D2153" i="15"/>
  <c r="E2152" i="15"/>
  <c r="D2152" i="15"/>
  <c r="E2151" i="15"/>
  <c r="D2151" i="15"/>
  <c r="E2150" i="15"/>
  <c r="D2150" i="15"/>
  <c r="E2149" i="15"/>
  <c r="D2149" i="15"/>
  <c r="E2148" i="15"/>
  <c r="D2148" i="15"/>
  <c r="E2147" i="15"/>
  <c r="D2147" i="15"/>
  <c r="E2146" i="15"/>
  <c r="D2146" i="15"/>
  <c r="E2145" i="15"/>
  <c r="D2145" i="15"/>
  <c r="E2144" i="15"/>
  <c r="D2144" i="15"/>
  <c r="E2143" i="15"/>
  <c r="D2143" i="15"/>
  <c r="E2142" i="15"/>
  <c r="D2142" i="15"/>
  <c r="E2141" i="15"/>
  <c r="D2141" i="15"/>
  <c r="E2140" i="15"/>
  <c r="D2140" i="15"/>
  <c r="E2139" i="15"/>
  <c r="D2139" i="15"/>
  <c r="E2138" i="15"/>
  <c r="D2138" i="15"/>
  <c r="E2137" i="15"/>
  <c r="D2137" i="15"/>
  <c r="E2136" i="15"/>
  <c r="D2136" i="15"/>
  <c r="E2135" i="15"/>
  <c r="D2135" i="15"/>
  <c r="E2134" i="15"/>
  <c r="D2134" i="15"/>
  <c r="E2133" i="15"/>
  <c r="D2133" i="15"/>
  <c r="E2132" i="15"/>
  <c r="D2132" i="15"/>
  <c r="E2131" i="15"/>
  <c r="D2131" i="15"/>
  <c r="E2130" i="15"/>
  <c r="D2130" i="15"/>
  <c r="E2129" i="15"/>
  <c r="D2129" i="15"/>
  <c r="E2128" i="15"/>
  <c r="D2128" i="15"/>
  <c r="E2127" i="15"/>
  <c r="D2127" i="15"/>
  <c r="E2126" i="15"/>
  <c r="D2126" i="15"/>
  <c r="E2125" i="15"/>
  <c r="D2125" i="15"/>
  <c r="E2124" i="15"/>
  <c r="D2124" i="15"/>
  <c r="E2123" i="15"/>
  <c r="D2123" i="15"/>
  <c r="E2122" i="15"/>
  <c r="D2122" i="15"/>
  <c r="E2121" i="15"/>
  <c r="D2121" i="15"/>
  <c r="E2120" i="15"/>
  <c r="D2120" i="15"/>
  <c r="E2119" i="15"/>
  <c r="D2119" i="15"/>
  <c r="E2118" i="15"/>
  <c r="D2118" i="15"/>
  <c r="E2117" i="15"/>
  <c r="D2117" i="15"/>
  <c r="E2116" i="15"/>
  <c r="D2116" i="15"/>
  <c r="E2115" i="15"/>
  <c r="D2115" i="15"/>
  <c r="E2114" i="15"/>
  <c r="D2114" i="15"/>
  <c r="E2113" i="15"/>
  <c r="D2113" i="15"/>
  <c r="E2112" i="15"/>
  <c r="D2112" i="15"/>
  <c r="E2111" i="15"/>
  <c r="D2111" i="15"/>
  <c r="E2110" i="15"/>
  <c r="D2110" i="15"/>
  <c r="E2109" i="15"/>
  <c r="D2109" i="15"/>
  <c r="E2108" i="15"/>
  <c r="D2108" i="15"/>
  <c r="E2107" i="15"/>
  <c r="D2107" i="15"/>
  <c r="E2106" i="15"/>
  <c r="D2106" i="15"/>
  <c r="E2105" i="15"/>
  <c r="D2105" i="15"/>
  <c r="E2104" i="15"/>
  <c r="D2104" i="15"/>
  <c r="E2103" i="15"/>
  <c r="D2103" i="15"/>
  <c r="E2102" i="15"/>
  <c r="D2102" i="15"/>
  <c r="E2101" i="15"/>
  <c r="D2101" i="15"/>
  <c r="E2100" i="15"/>
  <c r="D2100" i="15"/>
  <c r="E2099" i="15"/>
  <c r="D2099" i="15"/>
  <c r="E2098" i="15"/>
  <c r="D2098" i="15"/>
  <c r="E2097" i="15"/>
  <c r="D2097" i="15"/>
  <c r="E2096" i="15"/>
  <c r="D2096" i="15"/>
  <c r="E2095" i="15"/>
  <c r="D2095" i="15"/>
  <c r="E2094" i="15"/>
  <c r="D2094" i="15"/>
  <c r="E2093" i="15"/>
  <c r="D2093" i="15"/>
  <c r="E2092" i="15"/>
  <c r="D2092" i="15"/>
  <c r="E2091" i="15"/>
  <c r="D2091" i="15"/>
  <c r="E2090" i="15"/>
  <c r="D2090" i="15"/>
  <c r="E2089" i="15"/>
  <c r="D2089" i="15"/>
  <c r="E2088" i="15"/>
  <c r="D2088" i="15"/>
  <c r="E2087" i="15"/>
  <c r="D2087" i="15"/>
  <c r="E2086" i="15"/>
  <c r="D2086" i="15"/>
  <c r="E2085" i="15"/>
  <c r="D2085" i="15"/>
  <c r="E2084" i="15"/>
  <c r="D2084" i="15"/>
  <c r="E2083" i="15"/>
  <c r="D2083" i="15"/>
  <c r="E2082" i="15"/>
  <c r="D2082" i="15"/>
  <c r="E2081" i="15"/>
  <c r="D2081" i="15"/>
  <c r="E2080" i="15"/>
  <c r="D2080" i="15"/>
  <c r="E2079" i="15"/>
  <c r="D2079" i="15"/>
  <c r="E2078" i="15"/>
  <c r="D2078" i="15"/>
  <c r="E2077" i="15"/>
  <c r="D2077" i="15"/>
  <c r="E2076" i="15"/>
  <c r="D2076" i="15"/>
  <c r="E2075" i="15"/>
  <c r="D2075" i="15"/>
  <c r="E2074" i="15"/>
  <c r="D2074" i="15"/>
  <c r="E2073" i="15"/>
  <c r="D2073" i="15"/>
  <c r="E2072" i="15"/>
  <c r="D2072" i="15"/>
  <c r="E2071" i="15"/>
  <c r="D2071" i="15"/>
  <c r="E2070" i="15"/>
  <c r="D2070" i="15"/>
  <c r="E2069" i="15"/>
  <c r="D2069" i="15"/>
  <c r="E2068" i="15"/>
  <c r="D2068" i="15"/>
  <c r="E2067" i="15"/>
  <c r="D2067" i="15"/>
  <c r="E2066" i="15"/>
  <c r="D2066" i="15"/>
  <c r="E2065" i="15"/>
  <c r="D2065" i="15"/>
  <c r="E2064" i="15"/>
  <c r="D2064" i="15"/>
  <c r="E2063" i="15"/>
  <c r="D2063" i="15"/>
  <c r="E2062" i="15"/>
  <c r="D2062" i="15"/>
  <c r="E2061" i="15"/>
  <c r="D2061" i="15"/>
  <c r="E2060" i="15"/>
  <c r="D2060" i="15"/>
  <c r="E2059" i="15"/>
  <c r="D2059" i="15"/>
  <c r="E2058" i="15"/>
  <c r="D2058" i="15"/>
  <c r="E2057" i="15"/>
  <c r="D2057" i="15"/>
  <c r="E2056" i="15"/>
  <c r="D2056" i="15"/>
  <c r="E2055" i="15"/>
  <c r="D2055" i="15"/>
  <c r="E2054" i="15"/>
  <c r="D2054" i="15"/>
  <c r="E2053" i="15"/>
  <c r="D2053" i="15"/>
  <c r="E2052" i="15"/>
  <c r="D2052" i="15"/>
  <c r="E2051" i="15"/>
  <c r="D2051" i="15"/>
  <c r="E2050" i="15"/>
  <c r="D2050" i="15"/>
  <c r="E2049" i="15"/>
  <c r="D2049" i="15"/>
  <c r="E2048" i="15"/>
  <c r="D2048" i="15"/>
  <c r="E2047" i="15"/>
  <c r="D2047" i="15"/>
  <c r="E2046" i="15"/>
  <c r="D2046" i="15"/>
  <c r="E2045" i="15"/>
  <c r="D2045" i="15"/>
  <c r="E2044" i="15"/>
  <c r="D2044" i="15"/>
  <c r="E2043" i="15"/>
  <c r="D2043" i="15"/>
  <c r="E2042" i="15"/>
  <c r="D2042" i="15"/>
  <c r="E2041" i="15"/>
  <c r="D2041" i="15"/>
  <c r="E2040" i="15"/>
  <c r="D2040" i="15"/>
  <c r="E2039" i="15"/>
  <c r="D2039" i="15"/>
  <c r="E2038" i="15"/>
  <c r="D2038" i="15"/>
  <c r="E2037" i="15"/>
  <c r="D2037" i="15"/>
  <c r="E2036" i="15"/>
  <c r="D2036" i="15"/>
  <c r="E2035" i="15"/>
  <c r="D2035" i="15"/>
  <c r="E2034" i="15"/>
  <c r="D2034" i="15"/>
  <c r="E2033" i="15"/>
  <c r="D2033" i="15"/>
  <c r="E2032" i="15"/>
  <c r="D2032" i="15"/>
  <c r="E2031" i="15"/>
  <c r="D2031" i="15"/>
  <c r="E2030" i="15"/>
  <c r="D2030" i="15"/>
  <c r="E2029" i="15"/>
  <c r="D2029" i="15"/>
  <c r="E2028" i="15"/>
  <c r="D2028" i="15"/>
  <c r="E2027" i="15"/>
  <c r="D2027" i="15"/>
  <c r="E2026" i="15"/>
  <c r="D2026" i="15"/>
  <c r="E2025" i="15"/>
  <c r="D2025" i="15"/>
  <c r="E2024" i="15"/>
  <c r="D2024" i="15"/>
  <c r="E2023" i="15"/>
  <c r="D2023" i="15"/>
  <c r="E2022" i="15"/>
  <c r="D2022" i="15"/>
  <c r="E2021" i="15"/>
  <c r="D2021" i="15"/>
  <c r="E2020" i="15"/>
  <c r="D2020" i="15"/>
  <c r="E2019" i="15"/>
  <c r="D2019" i="15"/>
  <c r="E2018" i="15"/>
  <c r="D2018" i="15"/>
  <c r="E2017" i="15"/>
  <c r="D2017" i="15"/>
  <c r="E2016" i="15"/>
  <c r="D2016" i="15"/>
  <c r="E2015" i="15"/>
  <c r="D2015" i="15"/>
  <c r="E2014" i="15"/>
  <c r="D2014" i="15"/>
  <c r="E2013" i="15"/>
  <c r="D2013" i="15"/>
  <c r="E2012" i="15"/>
  <c r="D2012" i="15"/>
  <c r="E2011" i="15"/>
  <c r="D2011" i="15"/>
  <c r="E2010" i="15"/>
  <c r="D2010" i="15"/>
  <c r="E2009" i="15"/>
  <c r="D2009" i="15"/>
  <c r="E2008" i="15"/>
  <c r="D2008" i="15"/>
  <c r="E2007" i="15"/>
  <c r="D2007" i="15"/>
  <c r="E2006" i="15"/>
  <c r="D2006" i="15"/>
  <c r="E2005" i="15"/>
  <c r="D2005" i="15"/>
  <c r="E2004" i="15"/>
  <c r="D2004" i="15"/>
  <c r="E2003" i="15"/>
  <c r="D2003" i="15"/>
  <c r="E2002" i="15"/>
  <c r="D2002" i="15"/>
  <c r="E2001" i="15"/>
  <c r="D2001" i="15"/>
  <c r="E2000" i="15"/>
  <c r="D2000" i="15"/>
  <c r="E1999" i="15"/>
  <c r="D1999" i="15"/>
  <c r="E1998" i="15"/>
  <c r="D1998" i="15"/>
  <c r="E1997" i="15"/>
  <c r="D1997" i="15"/>
  <c r="E1996" i="15"/>
  <c r="D1996" i="15"/>
  <c r="E1995" i="15"/>
  <c r="D1995" i="15"/>
  <c r="E1994" i="15"/>
  <c r="D1994" i="15"/>
  <c r="E1993" i="15"/>
  <c r="D1993" i="15"/>
  <c r="E1992" i="15"/>
  <c r="D1992" i="15"/>
  <c r="E1991" i="15"/>
  <c r="D1991" i="15"/>
  <c r="E1990" i="15"/>
  <c r="D1990" i="15"/>
  <c r="E1989" i="15"/>
  <c r="D1989" i="15"/>
  <c r="E1988" i="15"/>
  <c r="D1988" i="15"/>
  <c r="E1987" i="15"/>
  <c r="D1987" i="15"/>
  <c r="E1986" i="15"/>
  <c r="D1986" i="15"/>
  <c r="E1985" i="15"/>
  <c r="D1985" i="15"/>
  <c r="E1984" i="15"/>
  <c r="D1984" i="15"/>
  <c r="E1983" i="15"/>
  <c r="D1983" i="15"/>
  <c r="E1982" i="15"/>
  <c r="D1982" i="15"/>
  <c r="E1981" i="15"/>
  <c r="D1981" i="15"/>
  <c r="E1980" i="15"/>
  <c r="D1980" i="15"/>
  <c r="E1979" i="15"/>
  <c r="D1979" i="15"/>
  <c r="E1978" i="15"/>
  <c r="D1978" i="15"/>
  <c r="E1977" i="15"/>
  <c r="D1977" i="15"/>
  <c r="E1976" i="15"/>
  <c r="D1976" i="15"/>
  <c r="E1975" i="15"/>
  <c r="D1975" i="15"/>
  <c r="E1974" i="15"/>
  <c r="D1974" i="15"/>
  <c r="E1973" i="15"/>
  <c r="D1973" i="15"/>
  <c r="E1972" i="15"/>
  <c r="D1972" i="15"/>
  <c r="E1971" i="15"/>
  <c r="D1971" i="15"/>
  <c r="E1970" i="15"/>
  <c r="D1970" i="15"/>
  <c r="E1969" i="15"/>
  <c r="D1969" i="15"/>
  <c r="E1968" i="15"/>
  <c r="D1968" i="15"/>
  <c r="E1967" i="15"/>
  <c r="D1967" i="15"/>
  <c r="E1966" i="15"/>
  <c r="D1966" i="15"/>
  <c r="E1965" i="15"/>
  <c r="D1965" i="15"/>
  <c r="E1964" i="15"/>
  <c r="D1964" i="15"/>
  <c r="E1963" i="15"/>
  <c r="D1963" i="15"/>
  <c r="E1962" i="15"/>
  <c r="D1962" i="15"/>
  <c r="E1961" i="15"/>
  <c r="D1961" i="15"/>
  <c r="E1960" i="15"/>
  <c r="D1960" i="15"/>
  <c r="E1959" i="15"/>
  <c r="D1959" i="15"/>
  <c r="E1958" i="15"/>
  <c r="D1958" i="15"/>
  <c r="E1957" i="15"/>
  <c r="D1957" i="15"/>
  <c r="E1956" i="15"/>
  <c r="D1956" i="15"/>
  <c r="E1955" i="15"/>
  <c r="D1955" i="15"/>
  <c r="E1954" i="15"/>
  <c r="D1954" i="15"/>
  <c r="E1953" i="15"/>
  <c r="D1953" i="15"/>
  <c r="E1952" i="15"/>
  <c r="D1952" i="15"/>
  <c r="E1951" i="15"/>
  <c r="D1951" i="15"/>
  <c r="E1950" i="15"/>
  <c r="D1950" i="15"/>
  <c r="E1949" i="15"/>
  <c r="D1949" i="15"/>
  <c r="E1948" i="15"/>
  <c r="D1948" i="15"/>
  <c r="E1947" i="15"/>
  <c r="D1947" i="15"/>
  <c r="E1946" i="15"/>
  <c r="D1946" i="15"/>
  <c r="E1945" i="15"/>
  <c r="D1945" i="15"/>
  <c r="E1944" i="15"/>
  <c r="D1944" i="15"/>
  <c r="E1943" i="15"/>
  <c r="D1943" i="15"/>
  <c r="E1942" i="15"/>
  <c r="D1942" i="15"/>
  <c r="E1941" i="15"/>
  <c r="D1941" i="15"/>
  <c r="E1940" i="15"/>
  <c r="D1940" i="15"/>
  <c r="E1939" i="15"/>
  <c r="D1939" i="15"/>
  <c r="E1938" i="15"/>
  <c r="D1938" i="15"/>
  <c r="E1937" i="15"/>
  <c r="D1937" i="15"/>
  <c r="E1936" i="15"/>
  <c r="D1936" i="15"/>
  <c r="E1935" i="15"/>
  <c r="D1935" i="15"/>
  <c r="E1934" i="15"/>
  <c r="D1934" i="15"/>
  <c r="E1933" i="15"/>
  <c r="D1933" i="15"/>
  <c r="E1932" i="15"/>
  <c r="D1932" i="15"/>
  <c r="E1931" i="15"/>
  <c r="D1931" i="15"/>
  <c r="E1930" i="15"/>
  <c r="D1930" i="15"/>
  <c r="E1929" i="15"/>
  <c r="D1929" i="15"/>
  <c r="E1928" i="15"/>
  <c r="D1928" i="15"/>
  <c r="E1927" i="15"/>
  <c r="D1927" i="15"/>
  <c r="E1926" i="15"/>
  <c r="D1926" i="15"/>
  <c r="E1925" i="15"/>
  <c r="D1925" i="15"/>
  <c r="E1924" i="15"/>
  <c r="D1924" i="15"/>
  <c r="E1923" i="15"/>
  <c r="D1923" i="15"/>
  <c r="E1922" i="15"/>
  <c r="D1922" i="15"/>
  <c r="E1921" i="15"/>
  <c r="D1921" i="15"/>
  <c r="E1920" i="15"/>
  <c r="D1920" i="15"/>
  <c r="E1919" i="15"/>
  <c r="D1919" i="15"/>
  <c r="E1918" i="15"/>
  <c r="D1918" i="15"/>
  <c r="E1917" i="15"/>
  <c r="D1917" i="15"/>
  <c r="E1916" i="15"/>
  <c r="D1916" i="15"/>
  <c r="E1915" i="15"/>
  <c r="D1915" i="15"/>
  <c r="E1914" i="15"/>
  <c r="D1914" i="15"/>
  <c r="E1913" i="15"/>
  <c r="D1913" i="15"/>
  <c r="E1912" i="15"/>
  <c r="D1912" i="15"/>
  <c r="E1911" i="15"/>
  <c r="D1911" i="15"/>
  <c r="E1910" i="15"/>
  <c r="D1910" i="15"/>
  <c r="E1909" i="15"/>
  <c r="D1909" i="15"/>
  <c r="E1908" i="15"/>
  <c r="D1908" i="15"/>
  <c r="E1907" i="15"/>
  <c r="D1907" i="15"/>
  <c r="E1906" i="15"/>
  <c r="D1906" i="15"/>
  <c r="E1905" i="15"/>
  <c r="D1905" i="15"/>
  <c r="E1904" i="15"/>
  <c r="D1904" i="15"/>
  <c r="E1903" i="15"/>
  <c r="D1903" i="15"/>
  <c r="E1902" i="15"/>
  <c r="D1902" i="15"/>
  <c r="E1901" i="15"/>
  <c r="D1901" i="15"/>
  <c r="E1900" i="15"/>
  <c r="D1900" i="15"/>
  <c r="E1899" i="15"/>
  <c r="D1899" i="15"/>
  <c r="E1898" i="15"/>
  <c r="D1898" i="15"/>
  <c r="E1897" i="15"/>
  <c r="D1897" i="15"/>
  <c r="E1896" i="15"/>
  <c r="D1896" i="15"/>
  <c r="E1895" i="15"/>
  <c r="D1895" i="15"/>
  <c r="E1894" i="15"/>
  <c r="D1894" i="15"/>
  <c r="E1893" i="15"/>
  <c r="D1893" i="15"/>
  <c r="E1892" i="15"/>
  <c r="D1892" i="15"/>
  <c r="E1891" i="15"/>
  <c r="D1891" i="15"/>
  <c r="E1890" i="15"/>
  <c r="D1890" i="15"/>
  <c r="E1889" i="15"/>
  <c r="D1889" i="15"/>
  <c r="E1888" i="15"/>
  <c r="D1888" i="15"/>
  <c r="E1887" i="15"/>
  <c r="D1887" i="15"/>
  <c r="E1886" i="15"/>
  <c r="D1886" i="15"/>
  <c r="E1885" i="15"/>
  <c r="D1885" i="15"/>
  <c r="E1884" i="15"/>
  <c r="D1884" i="15"/>
  <c r="E1883" i="15"/>
  <c r="D1883" i="15"/>
  <c r="E1882" i="15"/>
  <c r="D1882" i="15"/>
  <c r="E1881" i="15"/>
  <c r="D1881" i="15"/>
  <c r="E1880" i="15"/>
  <c r="D1880" i="15"/>
  <c r="E1879" i="15"/>
  <c r="D1879" i="15"/>
  <c r="E1878" i="15"/>
  <c r="D1878" i="15"/>
  <c r="E1877" i="15"/>
  <c r="D1877" i="15"/>
  <c r="E1876" i="15"/>
  <c r="D1876" i="15"/>
  <c r="E1875" i="15"/>
  <c r="D1875" i="15"/>
  <c r="E1874" i="15"/>
  <c r="D1874" i="15"/>
  <c r="E1873" i="15"/>
  <c r="D1873" i="15"/>
  <c r="E1872" i="15"/>
  <c r="D1872" i="15"/>
  <c r="E1871" i="15"/>
  <c r="D1871" i="15"/>
  <c r="E1870" i="15"/>
  <c r="D1870" i="15"/>
  <c r="E1869" i="15"/>
  <c r="D1869" i="15"/>
  <c r="E1868" i="15"/>
  <c r="D1868" i="15"/>
  <c r="E1867" i="15"/>
  <c r="D1867" i="15"/>
  <c r="E1866" i="15"/>
  <c r="D1866" i="15"/>
  <c r="E1865" i="15"/>
  <c r="D1865" i="15"/>
  <c r="E1864" i="15"/>
  <c r="D1864" i="15"/>
  <c r="E1863" i="15"/>
  <c r="D1863" i="15"/>
  <c r="E1862" i="15"/>
  <c r="D1862" i="15"/>
  <c r="E1861" i="15"/>
  <c r="D1861" i="15"/>
  <c r="E1860" i="15"/>
  <c r="D1860" i="15"/>
  <c r="E1859" i="15"/>
  <c r="D1859" i="15"/>
  <c r="E1858" i="15"/>
  <c r="D1858" i="15"/>
  <c r="E1857" i="15"/>
  <c r="D1857" i="15"/>
  <c r="E1856" i="15"/>
  <c r="D1856" i="15"/>
  <c r="E1855" i="15"/>
  <c r="D1855" i="15"/>
  <c r="E1854" i="15"/>
  <c r="D1854" i="15"/>
  <c r="E1853" i="15"/>
  <c r="D1853" i="15"/>
  <c r="E1852" i="15"/>
  <c r="D1852" i="15"/>
  <c r="E1851" i="15"/>
  <c r="D1851" i="15"/>
  <c r="E1850" i="15"/>
  <c r="D1850" i="15"/>
  <c r="E1849" i="15"/>
  <c r="D1849" i="15"/>
  <c r="E1848" i="15"/>
  <c r="D1848" i="15"/>
  <c r="E1847" i="15"/>
  <c r="D1847" i="15"/>
  <c r="E1846" i="15"/>
  <c r="D1846" i="15"/>
  <c r="E1845" i="15"/>
  <c r="D1845" i="15"/>
  <c r="E1844" i="15"/>
  <c r="D1844" i="15"/>
  <c r="E1843" i="15"/>
  <c r="D1843" i="15"/>
  <c r="E1842" i="15"/>
  <c r="D1842" i="15"/>
  <c r="E1841" i="15"/>
  <c r="D1841" i="15"/>
  <c r="E1840" i="15"/>
  <c r="D1840" i="15"/>
  <c r="E1839" i="15"/>
  <c r="D1839" i="15"/>
  <c r="E1838" i="15"/>
  <c r="D1838" i="15"/>
  <c r="E1837" i="15"/>
  <c r="D1837" i="15"/>
  <c r="E1836" i="15"/>
  <c r="D1836" i="15"/>
  <c r="E1835" i="15"/>
  <c r="D1835" i="15"/>
  <c r="E1834" i="15"/>
  <c r="D1834" i="15"/>
  <c r="E1833" i="15"/>
  <c r="D1833" i="15"/>
  <c r="E1832" i="15"/>
  <c r="D1832" i="15"/>
  <c r="E1831" i="15"/>
  <c r="D1831" i="15"/>
  <c r="E1830" i="15"/>
  <c r="D1830" i="15"/>
  <c r="E1829" i="15"/>
  <c r="D1829" i="15"/>
  <c r="E1828" i="15"/>
  <c r="D1828" i="15"/>
  <c r="E1827" i="15"/>
  <c r="D1827" i="15"/>
  <c r="E1826" i="15"/>
  <c r="D1826" i="15"/>
  <c r="E1825" i="15"/>
  <c r="D1825" i="15"/>
  <c r="E1824" i="15"/>
  <c r="D1824" i="15"/>
  <c r="E1823" i="15"/>
  <c r="D1823" i="15"/>
  <c r="E1822" i="15"/>
  <c r="D1822" i="15"/>
  <c r="E1821" i="15"/>
  <c r="D1821" i="15"/>
  <c r="E1820" i="15"/>
  <c r="D1820" i="15"/>
  <c r="E1819" i="15"/>
  <c r="D1819" i="15"/>
  <c r="E1818" i="15"/>
  <c r="D1818" i="15"/>
  <c r="E1817" i="15"/>
  <c r="D1817" i="15"/>
  <c r="E1816" i="15"/>
  <c r="D1816" i="15"/>
  <c r="E1815" i="15"/>
  <c r="D1815" i="15"/>
  <c r="E1814" i="15"/>
  <c r="D1814" i="15"/>
  <c r="E1813" i="15"/>
  <c r="D1813" i="15"/>
  <c r="E1812" i="15"/>
  <c r="D1812" i="15"/>
  <c r="E1811" i="15"/>
  <c r="D1811" i="15"/>
  <c r="E1810" i="15"/>
  <c r="D1810" i="15"/>
  <c r="E1809" i="15"/>
  <c r="D1809" i="15"/>
  <c r="E1808" i="15"/>
  <c r="D1808" i="15"/>
  <c r="E1807" i="15"/>
  <c r="D1807" i="15"/>
  <c r="E1806" i="15"/>
  <c r="D1806" i="15"/>
  <c r="E1805" i="15"/>
  <c r="D1805" i="15"/>
  <c r="E1804" i="15"/>
  <c r="D1804" i="15"/>
  <c r="E1803" i="15"/>
  <c r="D1803" i="15"/>
  <c r="E1802" i="15"/>
  <c r="D1802" i="15"/>
  <c r="E1801" i="15"/>
  <c r="D1801" i="15"/>
  <c r="E1800" i="15"/>
  <c r="D1800" i="15"/>
  <c r="E1799" i="15"/>
  <c r="D1799" i="15"/>
  <c r="E1798" i="15"/>
  <c r="D1798" i="15"/>
  <c r="E1797" i="15"/>
  <c r="D1797" i="15"/>
  <c r="E1796" i="15"/>
  <c r="D1796" i="15"/>
  <c r="E1795" i="15"/>
  <c r="D1795" i="15"/>
  <c r="E1794" i="15"/>
  <c r="D1794" i="15"/>
  <c r="E1793" i="15"/>
  <c r="D1793" i="15"/>
  <c r="E1792" i="15"/>
  <c r="D1792" i="15"/>
  <c r="E1791" i="15"/>
  <c r="D1791" i="15"/>
  <c r="E1790" i="15"/>
  <c r="D1790" i="15"/>
  <c r="E1789" i="15"/>
  <c r="D1789" i="15"/>
  <c r="E1788" i="15"/>
  <c r="D1788" i="15"/>
  <c r="E1787" i="15"/>
  <c r="D1787" i="15"/>
  <c r="E1786" i="15"/>
  <c r="D1786" i="15"/>
  <c r="E1785" i="15"/>
  <c r="D1785" i="15"/>
  <c r="E1784" i="15"/>
  <c r="D1784" i="15"/>
  <c r="E1783" i="15"/>
  <c r="D1783" i="15"/>
  <c r="E1782" i="15"/>
  <c r="D1782" i="15"/>
  <c r="E1781" i="15"/>
  <c r="D1781" i="15"/>
  <c r="E1780" i="15"/>
  <c r="D1780" i="15"/>
  <c r="E1779" i="15"/>
  <c r="D1779" i="15"/>
  <c r="E1778" i="15"/>
  <c r="D1778" i="15"/>
  <c r="E1777" i="15"/>
  <c r="D1777" i="15"/>
  <c r="E1776" i="15"/>
  <c r="D1776" i="15"/>
  <c r="E1775" i="15"/>
  <c r="D1775" i="15"/>
  <c r="E1774" i="15"/>
  <c r="D1774" i="15"/>
  <c r="E1773" i="15"/>
  <c r="D1773" i="15"/>
  <c r="E1772" i="15"/>
  <c r="D1772" i="15"/>
  <c r="E1771" i="15"/>
  <c r="D1771" i="15"/>
  <c r="E1770" i="15"/>
  <c r="D1770" i="15"/>
  <c r="E1769" i="15"/>
  <c r="D1769" i="15"/>
  <c r="E1768" i="15"/>
  <c r="D1768" i="15"/>
  <c r="E1767" i="15"/>
  <c r="D1767" i="15"/>
  <c r="E1766" i="15"/>
  <c r="D1766" i="15"/>
  <c r="E1765" i="15"/>
  <c r="D1765" i="15"/>
  <c r="E1764" i="15"/>
  <c r="D1764" i="15"/>
  <c r="E1763" i="15"/>
  <c r="D1763" i="15"/>
  <c r="E1762" i="15"/>
  <c r="D1762" i="15"/>
  <c r="E1761" i="15"/>
  <c r="D1761" i="15"/>
  <c r="E1760" i="15"/>
  <c r="D1760" i="15"/>
  <c r="E1759" i="15"/>
  <c r="D1759" i="15"/>
  <c r="E1758" i="15"/>
  <c r="D1758" i="15"/>
  <c r="E1757" i="15"/>
  <c r="D1757" i="15"/>
  <c r="E1756" i="15"/>
  <c r="D1756" i="15"/>
  <c r="E1755" i="15"/>
  <c r="D1755" i="15"/>
  <c r="E1754" i="15"/>
  <c r="D1754" i="15"/>
  <c r="E1753" i="15"/>
  <c r="D1753" i="15"/>
  <c r="E1752" i="15"/>
  <c r="D1752" i="15"/>
  <c r="E1751" i="15"/>
  <c r="D1751" i="15"/>
  <c r="E1750" i="15"/>
  <c r="D1750" i="15"/>
  <c r="E1749" i="15"/>
  <c r="D1749" i="15"/>
  <c r="E1748" i="15"/>
  <c r="D1748" i="15"/>
  <c r="E1747" i="15"/>
  <c r="D1747" i="15"/>
  <c r="E1746" i="15"/>
  <c r="D1746" i="15"/>
  <c r="E1745" i="15"/>
  <c r="D1745" i="15"/>
  <c r="E1744" i="15"/>
  <c r="D1744" i="15"/>
  <c r="E1743" i="15"/>
  <c r="D1743" i="15"/>
  <c r="E1742" i="15"/>
  <c r="D1742" i="15"/>
  <c r="E1741" i="15"/>
  <c r="D1741" i="15"/>
  <c r="E1740" i="15"/>
  <c r="D1740" i="15"/>
  <c r="E1739" i="15"/>
  <c r="D1739" i="15"/>
  <c r="E1738" i="15"/>
  <c r="D1738" i="15"/>
  <c r="E1737" i="15"/>
  <c r="D1737" i="15"/>
  <c r="E1736" i="15"/>
  <c r="D1736" i="15"/>
  <c r="E1735" i="15"/>
  <c r="D1735" i="15"/>
  <c r="E1734" i="15"/>
  <c r="D1734" i="15"/>
  <c r="E1733" i="15"/>
  <c r="D1733" i="15"/>
  <c r="E1732" i="15"/>
  <c r="D1732" i="15"/>
  <c r="E1731" i="15"/>
  <c r="D1731" i="15"/>
  <c r="E1730" i="15"/>
  <c r="D1730" i="15"/>
  <c r="E1729" i="15"/>
  <c r="D1729" i="15"/>
  <c r="E1728" i="15"/>
  <c r="D1728" i="15"/>
  <c r="E1727" i="15"/>
  <c r="D1727" i="15"/>
  <c r="E1726" i="15"/>
  <c r="D1726" i="15"/>
  <c r="E1725" i="15"/>
  <c r="D1725" i="15"/>
  <c r="E1724" i="15"/>
  <c r="D1724" i="15"/>
  <c r="E1723" i="15"/>
  <c r="D1723" i="15"/>
  <c r="E1722" i="15"/>
  <c r="D1722" i="15"/>
  <c r="E1721" i="15"/>
  <c r="D1721" i="15"/>
  <c r="E1720" i="15"/>
  <c r="D1720" i="15"/>
  <c r="E1719" i="15"/>
  <c r="D1719" i="15"/>
  <c r="E1718" i="15"/>
  <c r="D1718" i="15"/>
  <c r="E1717" i="15"/>
  <c r="D1717" i="15"/>
  <c r="E1716" i="15"/>
  <c r="D1716" i="15"/>
  <c r="E1715" i="15"/>
  <c r="D1715" i="15"/>
  <c r="E1714" i="15"/>
  <c r="D1714" i="15"/>
  <c r="E1713" i="15"/>
  <c r="D1713" i="15"/>
  <c r="E1712" i="15"/>
  <c r="D1712" i="15"/>
  <c r="E1711" i="15"/>
  <c r="D1711" i="15"/>
  <c r="E1710" i="15"/>
  <c r="D1710" i="15"/>
  <c r="E1709" i="15"/>
  <c r="D1709" i="15"/>
  <c r="E1708" i="15"/>
  <c r="D1708" i="15"/>
  <c r="E1707" i="15"/>
  <c r="D1707" i="15"/>
  <c r="E1706" i="15"/>
  <c r="D1706" i="15"/>
  <c r="E1705" i="15"/>
  <c r="D1705" i="15"/>
  <c r="E1704" i="15"/>
  <c r="D1704" i="15"/>
  <c r="E1703" i="15"/>
  <c r="D1703" i="15"/>
  <c r="E1702" i="15"/>
  <c r="D1702" i="15"/>
  <c r="E1701" i="15"/>
  <c r="D1701" i="15"/>
  <c r="E1700" i="15"/>
  <c r="D1700" i="15"/>
  <c r="E1699" i="15"/>
  <c r="D1699" i="15"/>
  <c r="E1698" i="15"/>
  <c r="D1698" i="15"/>
  <c r="E1697" i="15"/>
  <c r="D1697" i="15"/>
  <c r="E1696" i="15"/>
  <c r="D1696" i="15"/>
  <c r="E1695" i="15"/>
  <c r="D1695" i="15"/>
  <c r="E1694" i="15"/>
  <c r="D1694" i="15"/>
  <c r="E1693" i="15"/>
  <c r="D1693" i="15"/>
  <c r="E1692" i="15"/>
  <c r="D1692" i="15"/>
  <c r="E1691" i="15"/>
  <c r="D1691" i="15"/>
  <c r="E1690" i="15"/>
  <c r="D1690" i="15"/>
  <c r="E1689" i="15"/>
  <c r="D1689" i="15"/>
  <c r="E1688" i="15"/>
  <c r="D1688" i="15"/>
  <c r="E1687" i="15"/>
  <c r="D1687" i="15"/>
  <c r="E1686" i="15"/>
  <c r="D1686" i="15"/>
  <c r="E1685" i="15"/>
  <c r="D1685" i="15"/>
  <c r="E1684" i="15"/>
  <c r="D1684" i="15"/>
  <c r="E1683" i="15"/>
  <c r="D1683" i="15"/>
  <c r="E1682" i="15"/>
  <c r="D1682" i="15"/>
  <c r="E1681" i="15"/>
  <c r="D1681" i="15"/>
  <c r="E1680" i="15"/>
  <c r="D1680" i="15"/>
  <c r="E1679" i="15"/>
  <c r="D1679" i="15"/>
  <c r="E1678" i="15"/>
  <c r="D1678" i="15"/>
  <c r="E1677" i="15"/>
  <c r="D1677" i="15"/>
  <c r="E1676" i="15"/>
  <c r="D1676" i="15"/>
  <c r="E1675" i="15"/>
  <c r="D1675" i="15"/>
  <c r="E1674" i="15"/>
  <c r="D1674" i="15"/>
  <c r="E1673" i="15"/>
  <c r="D1673" i="15"/>
  <c r="E1672" i="15"/>
  <c r="D1672" i="15"/>
  <c r="E1671" i="15"/>
  <c r="D1671" i="15"/>
  <c r="E1670" i="15"/>
  <c r="D1670" i="15"/>
  <c r="E1669" i="15"/>
  <c r="D1669" i="15"/>
  <c r="E1668" i="15"/>
  <c r="D1668" i="15"/>
  <c r="E1667" i="15"/>
  <c r="D1667" i="15"/>
  <c r="E1666" i="15"/>
  <c r="D1666" i="15"/>
  <c r="E1665" i="15"/>
  <c r="D1665" i="15"/>
  <c r="E1664" i="15"/>
  <c r="D1664" i="15"/>
  <c r="E1663" i="15"/>
  <c r="D1663" i="15"/>
  <c r="E1662" i="15"/>
  <c r="D1662" i="15"/>
  <c r="E1661" i="15"/>
  <c r="D1661" i="15"/>
  <c r="E1660" i="15"/>
  <c r="D1660" i="15"/>
  <c r="E1659" i="15"/>
  <c r="D1659" i="15"/>
  <c r="E1658" i="15"/>
  <c r="D1658" i="15"/>
  <c r="E1657" i="15"/>
  <c r="D1657" i="15"/>
  <c r="E1656" i="15"/>
  <c r="D1656" i="15"/>
  <c r="E1655" i="15"/>
  <c r="D1655" i="15"/>
  <c r="E1654" i="15"/>
  <c r="D1654" i="15"/>
  <c r="E1653" i="15"/>
  <c r="D1653" i="15"/>
  <c r="E1652" i="15"/>
  <c r="D1652" i="15"/>
  <c r="E1651" i="15"/>
  <c r="D1651" i="15"/>
  <c r="E1650" i="15"/>
  <c r="D1650" i="15"/>
  <c r="E1649" i="15"/>
  <c r="D1649" i="15"/>
  <c r="E1648" i="15"/>
  <c r="D1648" i="15"/>
  <c r="E1647" i="15"/>
  <c r="D1647" i="15"/>
  <c r="E1646" i="15"/>
  <c r="D1646" i="15"/>
  <c r="E1645" i="15"/>
  <c r="D1645" i="15"/>
  <c r="E1644" i="15"/>
  <c r="D1644" i="15"/>
  <c r="E1643" i="15"/>
  <c r="D1643" i="15"/>
  <c r="E1642" i="15"/>
  <c r="D1642" i="15"/>
  <c r="E1641" i="15"/>
  <c r="D1641" i="15"/>
  <c r="E1640" i="15"/>
  <c r="D1640" i="15"/>
  <c r="E1639" i="15"/>
  <c r="D1639" i="15"/>
  <c r="E1638" i="15"/>
  <c r="D1638" i="15"/>
  <c r="E1637" i="15"/>
  <c r="D1637" i="15"/>
  <c r="E1636" i="15"/>
  <c r="D1636" i="15"/>
  <c r="E1635" i="15"/>
  <c r="D1635" i="15"/>
  <c r="E1634" i="15"/>
  <c r="D1634" i="15"/>
  <c r="E1633" i="15"/>
  <c r="D1633" i="15"/>
  <c r="E1632" i="15"/>
  <c r="D1632" i="15"/>
  <c r="E1631" i="15"/>
  <c r="D1631" i="15"/>
  <c r="E1630" i="15"/>
  <c r="D1630" i="15"/>
  <c r="E1629" i="15"/>
  <c r="D1629" i="15"/>
  <c r="E1628" i="15"/>
  <c r="D1628" i="15"/>
  <c r="E1627" i="15"/>
  <c r="D1627" i="15"/>
  <c r="E1626" i="15"/>
  <c r="D1626" i="15"/>
  <c r="E1625" i="15"/>
  <c r="D1625" i="15"/>
  <c r="E1624" i="15"/>
  <c r="D1624" i="15"/>
  <c r="E1623" i="15"/>
  <c r="D1623" i="15"/>
  <c r="E1622" i="15"/>
  <c r="D1622" i="15"/>
  <c r="E1621" i="15"/>
  <c r="D1621" i="15"/>
  <c r="E1620" i="15"/>
  <c r="D1620" i="15"/>
  <c r="E1619" i="15"/>
  <c r="D1619" i="15"/>
  <c r="E1618" i="15"/>
  <c r="D1618" i="15"/>
  <c r="E1617" i="15"/>
  <c r="D1617" i="15"/>
  <c r="E1616" i="15"/>
  <c r="D1616" i="15"/>
  <c r="E1615" i="15"/>
  <c r="D1615" i="15"/>
  <c r="E1614" i="15"/>
  <c r="D1614" i="15"/>
  <c r="E1613" i="15"/>
  <c r="D1613" i="15"/>
  <c r="E1612" i="15"/>
  <c r="D1612" i="15"/>
  <c r="E1611" i="15"/>
  <c r="D1611" i="15"/>
  <c r="E1610" i="15"/>
  <c r="D1610" i="15"/>
  <c r="E1609" i="15"/>
  <c r="D1609" i="15"/>
  <c r="E1608" i="15"/>
  <c r="D1608" i="15"/>
  <c r="E1607" i="15"/>
  <c r="D1607" i="15"/>
  <c r="E1606" i="15"/>
  <c r="D1606" i="15"/>
  <c r="E1605" i="15"/>
  <c r="D1605" i="15"/>
  <c r="E1604" i="15"/>
  <c r="D1604" i="15"/>
  <c r="E1603" i="15"/>
  <c r="D1603" i="15"/>
  <c r="E1602" i="15"/>
  <c r="D1602" i="15"/>
  <c r="E1601" i="15"/>
  <c r="D1601" i="15"/>
  <c r="E1600" i="15"/>
  <c r="D1600" i="15"/>
  <c r="E1599" i="15"/>
  <c r="D1599" i="15"/>
  <c r="E1598" i="15"/>
  <c r="D1598" i="15"/>
  <c r="E1597" i="15"/>
  <c r="D1597" i="15"/>
  <c r="E1596" i="15"/>
  <c r="D1596" i="15"/>
  <c r="E1595" i="15"/>
  <c r="D1595" i="15"/>
  <c r="E1594" i="15"/>
  <c r="D1594" i="15"/>
  <c r="E1593" i="15"/>
  <c r="D1593" i="15"/>
  <c r="E1592" i="15"/>
  <c r="D1592" i="15"/>
  <c r="E1591" i="15"/>
  <c r="D1591" i="15"/>
  <c r="E1590" i="15"/>
  <c r="D1590" i="15"/>
  <c r="E1589" i="15"/>
  <c r="D1589" i="15"/>
  <c r="E1588" i="15"/>
  <c r="D1588" i="15"/>
  <c r="E1587" i="15"/>
  <c r="D1587" i="15"/>
  <c r="E1586" i="15"/>
  <c r="D1586" i="15"/>
  <c r="E1585" i="15"/>
  <c r="D1585" i="15"/>
  <c r="E1584" i="15"/>
  <c r="D1584" i="15"/>
  <c r="E1583" i="15"/>
  <c r="D1583" i="15"/>
  <c r="E1582" i="15"/>
  <c r="D1582" i="15"/>
  <c r="E1581" i="15"/>
  <c r="D1581" i="15"/>
  <c r="E1580" i="15"/>
  <c r="D1580" i="15"/>
  <c r="E1579" i="15"/>
  <c r="D1579" i="15"/>
  <c r="E1578" i="15"/>
  <c r="D1578" i="15"/>
  <c r="E1577" i="15"/>
  <c r="D1577" i="15"/>
  <c r="E1576" i="15"/>
  <c r="D1576" i="15"/>
  <c r="E1575" i="15"/>
  <c r="D1575" i="15"/>
  <c r="E1574" i="15"/>
  <c r="D1574" i="15"/>
  <c r="E1573" i="15"/>
  <c r="D1573" i="15"/>
  <c r="E1572" i="15"/>
  <c r="D1572" i="15"/>
  <c r="E1571" i="15"/>
  <c r="D1571" i="15"/>
  <c r="E1570" i="15"/>
  <c r="D1570" i="15"/>
  <c r="E1569" i="15"/>
  <c r="D1569" i="15"/>
  <c r="E1568" i="15"/>
  <c r="D1568" i="15"/>
  <c r="E1567" i="15"/>
  <c r="D1567" i="15"/>
  <c r="E1566" i="15"/>
  <c r="D1566" i="15"/>
  <c r="E1565" i="15"/>
  <c r="D1565" i="15"/>
  <c r="E1564" i="15"/>
  <c r="D1564" i="15"/>
  <c r="E1563" i="15"/>
  <c r="D1563" i="15"/>
  <c r="E1562" i="15"/>
  <c r="D1562" i="15"/>
  <c r="E1561" i="15"/>
  <c r="D1561" i="15"/>
  <c r="E1560" i="15"/>
  <c r="D1560" i="15"/>
  <c r="E1559" i="15"/>
  <c r="D1559" i="15"/>
  <c r="E1558" i="15"/>
  <c r="D1558" i="15"/>
  <c r="E1557" i="15"/>
  <c r="D1557" i="15"/>
  <c r="E1556" i="15"/>
  <c r="D1556" i="15"/>
  <c r="E1555" i="15"/>
  <c r="D1555" i="15"/>
  <c r="E1554" i="15"/>
  <c r="D1554" i="15"/>
  <c r="E1553" i="15"/>
  <c r="D1553" i="15"/>
  <c r="E1552" i="15"/>
  <c r="D1552" i="15"/>
  <c r="E1551" i="15"/>
  <c r="D1551" i="15"/>
  <c r="E1550" i="15"/>
  <c r="D1550" i="15"/>
  <c r="E1549" i="15"/>
  <c r="D1549" i="15"/>
  <c r="E1548" i="15"/>
  <c r="D1548" i="15"/>
  <c r="E1547" i="15"/>
  <c r="D1547" i="15"/>
  <c r="E1546" i="15"/>
  <c r="D1546" i="15"/>
  <c r="E1545" i="15"/>
  <c r="D1545" i="15"/>
  <c r="E1544" i="15"/>
  <c r="D1544" i="15"/>
  <c r="E1543" i="15"/>
  <c r="D1543" i="15"/>
  <c r="E1542" i="15"/>
  <c r="D1542" i="15"/>
  <c r="E1541" i="15"/>
  <c r="D1541" i="15"/>
  <c r="E1540" i="15"/>
  <c r="D1540" i="15"/>
  <c r="E1539" i="15"/>
  <c r="D1539" i="15"/>
  <c r="E1538" i="15"/>
  <c r="D1538" i="15"/>
  <c r="E1537" i="15"/>
  <c r="D1537" i="15"/>
  <c r="E1536" i="15"/>
  <c r="D1536" i="15"/>
  <c r="E1535" i="15"/>
  <c r="D1535" i="15"/>
  <c r="E1534" i="15"/>
  <c r="D1534" i="15"/>
  <c r="E1533" i="15"/>
  <c r="D1533" i="15"/>
  <c r="E1532" i="15"/>
  <c r="D1532" i="15"/>
  <c r="E1531" i="15"/>
  <c r="D1531" i="15"/>
  <c r="E1530" i="15"/>
  <c r="D1530" i="15"/>
  <c r="E1529" i="15"/>
  <c r="D1529" i="15"/>
  <c r="E1528" i="15"/>
  <c r="D1528" i="15"/>
  <c r="E1527" i="15"/>
  <c r="D1527" i="15"/>
  <c r="E1526" i="15"/>
  <c r="D1526" i="15"/>
  <c r="E1525" i="15"/>
  <c r="D1525" i="15"/>
  <c r="E1524" i="15"/>
  <c r="D1524" i="15"/>
  <c r="E1523" i="15"/>
  <c r="D1523" i="15"/>
  <c r="E1522" i="15"/>
  <c r="D1522" i="15"/>
  <c r="E1521" i="15"/>
  <c r="D1521" i="15"/>
  <c r="E1520" i="15"/>
  <c r="D1520" i="15"/>
  <c r="E1519" i="15"/>
  <c r="D1519" i="15"/>
  <c r="E1518" i="15"/>
  <c r="D1518" i="15"/>
  <c r="E1517" i="15"/>
  <c r="D1517" i="15"/>
  <c r="E1516" i="15"/>
  <c r="D1516" i="15"/>
  <c r="E1515" i="15"/>
  <c r="D1515" i="15"/>
  <c r="E1514" i="15"/>
  <c r="D1514" i="15"/>
  <c r="E1513" i="15"/>
  <c r="D1513" i="15"/>
  <c r="E1512" i="15"/>
  <c r="D1512" i="15"/>
  <c r="E1511" i="15"/>
  <c r="D1511" i="15"/>
  <c r="E1510" i="15"/>
  <c r="D1510" i="15"/>
  <c r="E1509" i="15"/>
  <c r="D1509" i="15"/>
  <c r="E1508" i="15"/>
  <c r="D1508" i="15"/>
  <c r="E1507" i="15"/>
  <c r="D1507" i="15"/>
  <c r="E1506" i="15"/>
  <c r="D1506" i="15"/>
  <c r="E1505" i="15"/>
  <c r="D1505" i="15"/>
  <c r="E1504" i="15"/>
  <c r="D1504" i="15"/>
  <c r="E1503" i="15"/>
  <c r="D1503" i="15"/>
  <c r="E1502" i="15"/>
  <c r="D1502" i="15"/>
  <c r="E1501" i="15"/>
  <c r="D1501" i="15"/>
  <c r="E1500" i="15"/>
  <c r="D1500" i="15"/>
  <c r="E1499" i="15"/>
  <c r="D1499" i="15"/>
  <c r="E1498" i="15"/>
  <c r="D1498" i="15"/>
  <c r="E1497" i="15"/>
  <c r="D1497" i="15"/>
  <c r="E1496" i="15"/>
  <c r="D1496" i="15"/>
  <c r="E1495" i="15"/>
  <c r="D1495" i="15"/>
  <c r="E1494" i="15"/>
  <c r="D1494" i="15"/>
  <c r="E1493" i="15"/>
  <c r="D1493" i="15"/>
  <c r="E1492" i="15"/>
  <c r="D1492" i="15"/>
  <c r="E1491" i="15"/>
  <c r="D1491" i="15"/>
  <c r="E1490" i="15"/>
  <c r="D1490" i="15"/>
  <c r="E1489" i="15"/>
  <c r="D1489" i="15"/>
  <c r="E1488" i="15"/>
  <c r="D1488" i="15"/>
  <c r="E1487" i="15"/>
  <c r="D1487" i="15"/>
  <c r="E1486" i="15"/>
  <c r="D1486" i="15"/>
  <c r="E1485" i="15"/>
  <c r="D1485" i="15"/>
  <c r="E1484" i="15"/>
  <c r="D1484" i="15"/>
  <c r="E1483" i="15"/>
  <c r="D1483" i="15"/>
  <c r="E1482" i="15"/>
  <c r="D1482" i="15"/>
  <c r="E1481" i="15"/>
  <c r="D1481" i="15"/>
  <c r="E1480" i="15"/>
  <c r="D1480" i="15"/>
  <c r="E1479" i="15"/>
  <c r="D1479" i="15"/>
  <c r="E1478" i="15"/>
  <c r="D1478" i="15"/>
  <c r="E1477" i="15"/>
  <c r="D1477" i="15"/>
  <c r="E1476" i="15"/>
  <c r="D1476" i="15"/>
  <c r="E1475" i="15"/>
  <c r="D1475" i="15"/>
  <c r="E1474" i="15"/>
  <c r="D1474" i="15"/>
  <c r="E1473" i="15"/>
  <c r="D1473" i="15"/>
  <c r="E1472" i="15"/>
  <c r="D1472" i="15"/>
  <c r="E1471" i="15"/>
  <c r="D1471" i="15"/>
  <c r="E1470" i="15"/>
  <c r="D1470" i="15"/>
  <c r="E1469" i="15"/>
  <c r="D1469" i="15"/>
  <c r="E1468" i="15"/>
  <c r="D1468" i="15"/>
  <c r="E1467" i="15"/>
  <c r="D1467" i="15"/>
  <c r="E1466" i="15"/>
  <c r="D1466" i="15"/>
  <c r="E1465" i="15"/>
  <c r="D1465" i="15"/>
  <c r="E1464" i="15"/>
  <c r="D1464" i="15"/>
  <c r="E1463" i="15"/>
  <c r="D1463" i="15"/>
  <c r="E1462" i="15"/>
  <c r="D1462" i="15"/>
  <c r="E1461" i="15"/>
  <c r="D1461" i="15"/>
  <c r="E1460" i="15"/>
  <c r="D1460" i="15"/>
  <c r="E1459" i="15"/>
  <c r="D1459" i="15"/>
  <c r="E1458" i="15"/>
  <c r="D1458" i="15"/>
  <c r="E1457" i="15"/>
  <c r="D1457" i="15"/>
  <c r="E1456" i="15"/>
  <c r="D1456" i="15"/>
  <c r="E1455" i="15"/>
  <c r="D1455" i="15"/>
  <c r="E1454" i="15"/>
  <c r="D1454" i="15"/>
  <c r="E1453" i="15"/>
  <c r="D1453" i="15"/>
  <c r="E1452" i="15"/>
  <c r="D1452" i="15"/>
  <c r="E1451" i="15"/>
  <c r="D1451" i="15"/>
  <c r="E1450" i="15"/>
  <c r="D1450" i="15"/>
  <c r="E1449" i="15"/>
  <c r="D1449" i="15"/>
  <c r="E1448" i="15"/>
  <c r="D1448" i="15"/>
  <c r="E1447" i="15"/>
  <c r="D1447" i="15"/>
  <c r="E1446" i="15"/>
  <c r="D1446" i="15"/>
  <c r="E1445" i="15"/>
  <c r="D1445" i="15"/>
  <c r="E1444" i="15"/>
  <c r="D1444" i="15"/>
  <c r="E1443" i="15"/>
  <c r="D1443" i="15"/>
  <c r="E1442" i="15"/>
  <c r="D1442" i="15"/>
  <c r="E1441" i="15"/>
  <c r="D1441" i="15"/>
  <c r="E1440" i="15"/>
  <c r="D1440" i="15"/>
  <c r="E1439" i="15"/>
  <c r="D1439" i="15"/>
  <c r="E1438" i="15"/>
  <c r="D1438" i="15"/>
  <c r="E1437" i="15"/>
  <c r="D1437" i="15"/>
  <c r="E1436" i="15"/>
  <c r="D1436" i="15"/>
  <c r="E1435" i="15"/>
  <c r="D1435" i="15"/>
  <c r="E1434" i="15"/>
  <c r="D1434" i="15"/>
  <c r="E1433" i="15"/>
  <c r="D1433" i="15"/>
  <c r="E1432" i="15"/>
  <c r="D1432" i="15"/>
  <c r="E1431" i="15"/>
  <c r="D1431" i="15"/>
  <c r="E1430" i="15"/>
  <c r="D1430" i="15"/>
  <c r="E1429" i="15"/>
  <c r="D1429" i="15"/>
  <c r="E1428" i="15"/>
  <c r="D1428" i="15"/>
  <c r="E1427" i="15"/>
  <c r="D1427" i="15"/>
  <c r="E1426" i="15"/>
  <c r="D1426" i="15"/>
  <c r="E1425" i="15"/>
  <c r="D1425" i="15"/>
  <c r="E1424" i="15"/>
  <c r="D1424" i="15"/>
  <c r="E1423" i="15"/>
  <c r="D1423" i="15"/>
  <c r="E1422" i="15"/>
  <c r="D1422" i="15"/>
  <c r="E1421" i="15"/>
  <c r="D1421" i="15"/>
  <c r="E1420" i="15"/>
  <c r="D1420" i="15"/>
  <c r="E1419" i="15"/>
  <c r="D1419" i="15"/>
  <c r="E1418" i="15"/>
  <c r="D1418" i="15"/>
  <c r="E1417" i="15"/>
  <c r="D1417" i="15"/>
  <c r="E1416" i="15"/>
  <c r="D1416" i="15"/>
  <c r="E1415" i="15"/>
  <c r="D1415" i="15"/>
  <c r="E1414" i="15"/>
  <c r="D1414" i="15"/>
  <c r="E1413" i="15"/>
  <c r="D1413" i="15"/>
  <c r="E1412" i="15"/>
  <c r="D1412" i="15"/>
  <c r="E1411" i="15"/>
  <c r="D1411" i="15"/>
  <c r="E1410" i="15"/>
  <c r="D1410" i="15"/>
  <c r="E1409" i="15"/>
  <c r="D1409" i="15"/>
  <c r="E1408" i="15"/>
  <c r="D1408" i="15"/>
  <c r="E1407" i="15"/>
  <c r="D1407" i="15"/>
  <c r="E1406" i="15"/>
  <c r="D1406" i="15"/>
  <c r="E1405" i="15"/>
  <c r="D1405" i="15"/>
  <c r="E1404" i="15"/>
  <c r="D1404" i="15"/>
  <c r="E1403" i="15"/>
  <c r="D1403" i="15"/>
  <c r="E1402" i="15"/>
  <c r="D1402" i="15"/>
  <c r="E1401" i="15"/>
  <c r="D1401" i="15"/>
  <c r="E1400" i="15"/>
  <c r="D1400" i="15"/>
  <c r="E1399" i="15"/>
  <c r="D1399" i="15"/>
  <c r="E1398" i="15"/>
  <c r="D1398" i="15"/>
  <c r="E1397" i="15"/>
  <c r="D1397" i="15"/>
  <c r="E1396" i="15"/>
  <c r="D1396" i="15"/>
  <c r="E1395" i="15"/>
  <c r="D1395" i="15"/>
  <c r="E1394" i="15"/>
  <c r="D1394" i="15"/>
  <c r="E1393" i="15"/>
  <c r="D1393" i="15"/>
  <c r="E1392" i="15"/>
  <c r="D1392" i="15"/>
  <c r="E1391" i="15"/>
  <c r="D1391" i="15"/>
  <c r="E1390" i="15"/>
  <c r="D1390" i="15"/>
  <c r="E1389" i="15"/>
  <c r="D1389" i="15"/>
  <c r="E1388" i="15"/>
  <c r="D1388" i="15"/>
  <c r="E1387" i="15"/>
  <c r="D1387" i="15"/>
  <c r="E1386" i="15"/>
  <c r="D1386" i="15"/>
  <c r="E1385" i="15"/>
  <c r="D1385" i="15"/>
  <c r="E1384" i="15"/>
  <c r="D1384" i="15"/>
  <c r="E1383" i="15"/>
  <c r="D1383" i="15"/>
  <c r="E1382" i="15"/>
  <c r="D1382" i="15"/>
  <c r="E1381" i="15"/>
  <c r="D1381" i="15"/>
  <c r="E1380" i="15"/>
  <c r="D1380" i="15"/>
  <c r="E1379" i="15"/>
  <c r="D1379" i="15"/>
  <c r="E1378" i="15"/>
  <c r="D1378" i="15"/>
  <c r="E1377" i="15"/>
  <c r="D1377" i="15"/>
  <c r="E1376" i="15"/>
  <c r="D1376" i="15"/>
  <c r="E1375" i="15"/>
  <c r="D1375" i="15"/>
  <c r="E1374" i="15"/>
  <c r="D1374" i="15"/>
  <c r="E1373" i="15"/>
  <c r="D1373" i="15"/>
  <c r="E1372" i="15"/>
  <c r="D1372" i="15"/>
  <c r="E1371" i="15"/>
  <c r="D1371" i="15"/>
  <c r="E1370" i="15"/>
  <c r="D1370" i="15"/>
  <c r="E1369" i="15"/>
  <c r="D1369" i="15"/>
  <c r="E1368" i="15"/>
  <c r="D1368" i="15"/>
  <c r="E1367" i="15"/>
  <c r="D1367" i="15"/>
  <c r="E1366" i="15"/>
  <c r="D1366" i="15"/>
  <c r="E1365" i="15"/>
  <c r="D1365" i="15"/>
  <c r="E1364" i="15"/>
  <c r="D1364" i="15"/>
  <c r="E1363" i="15"/>
  <c r="D1363" i="15"/>
  <c r="E1362" i="15"/>
  <c r="D1362" i="15"/>
  <c r="E1361" i="15"/>
  <c r="D1361" i="15"/>
  <c r="E1360" i="15"/>
  <c r="D1360" i="15"/>
  <c r="E1359" i="15"/>
  <c r="D1359" i="15"/>
  <c r="E1358" i="15"/>
  <c r="D1358" i="15"/>
  <c r="E1357" i="15"/>
  <c r="D1357" i="15"/>
  <c r="E1356" i="15"/>
  <c r="D1356" i="15"/>
  <c r="E1355" i="15"/>
  <c r="D1355" i="15"/>
  <c r="E1354" i="15"/>
  <c r="D1354" i="15"/>
  <c r="E1353" i="15"/>
  <c r="D1353" i="15"/>
  <c r="E1352" i="15"/>
  <c r="D1352" i="15"/>
  <c r="E1351" i="15"/>
  <c r="D1351" i="15"/>
  <c r="E1350" i="15"/>
  <c r="D1350" i="15"/>
  <c r="E1349" i="15"/>
  <c r="D1349" i="15"/>
  <c r="E1348" i="15"/>
  <c r="D1348" i="15"/>
  <c r="E1347" i="15"/>
  <c r="D1347" i="15"/>
  <c r="E1346" i="15"/>
  <c r="D1346" i="15"/>
  <c r="E1345" i="15"/>
  <c r="D1345" i="15"/>
  <c r="E1344" i="15"/>
  <c r="D1344" i="15"/>
  <c r="E1343" i="15"/>
  <c r="D1343" i="15"/>
  <c r="E1342" i="15"/>
  <c r="D1342" i="15"/>
  <c r="E1341" i="15"/>
  <c r="D1341" i="15"/>
  <c r="E1340" i="15"/>
  <c r="D1340" i="15"/>
  <c r="E1339" i="15"/>
  <c r="D1339" i="15"/>
  <c r="E1338" i="15"/>
  <c r="D1338" i="15"/>
  <c r="E1337" i="15"/>
  <c r="D1337" i="15"/>
  <c r="E1336" i="15"/>
  <c r="D1336" i="15"/>
  <c r="E1335" i="15"/>
  <c r="D1335" i="15"/>
  <c r="E1334" i="15"/>
  <c r="D1334" i="15"/>
  <c r="E1333" i="15"/>
  <c r="D1333" i="15"/>
  <c r="E1332" i="15"/>
  <c r="D1332" i="15"/>
  <c r="E1331" i="15"/>
  <c r="D1331" i="15"/>
  <c r="E1330" i="15"/>
  <c r="D1330" i="15"/>
  <c r="E1329" i="15"/>
  <c r="D1329" i="15"/>
  <c r="E1328" i="15"/>
  <c r="D1328" i="15"/>
  <c r="E1327" i="15"/>
  <c r="D1327" i="15"/>
  <c r="E1326" i="15"/>
  <c r="D1326" i="15"/>
  <c r="E1325" i="15"/>
  <c r="D1325" i="15"/>
  <c r="E1324" i="15"/>
  <c r="D1324" i="15"/>
  <c r="E1323" i="15"/>
  <c r="D1323" i="15"/>
  <c r="E1322" i="15"/>
  <c r="D1322" i="15"/>
  <c r="E1321" i="15"/>
  <c r="D1321" i="15"/>
  <c r="E1320" i="15"/>
  <c r="D1320" i="15"/>
  <c r="E1319" i="15"/>
  <c r="D1319" i="15"/>
  <c r="E1318" i="15"/>
  <c r="D1318" i="15"/>
  <c r="E1317" i="15"/>
  <c r="D1317" i="15"/>
  <c r="E1316" i="15"/>
  <c r="D1316" i="15"/>
  <c r="E1315" i="15"/>
  <c r="D1315" i="15"/>
  <c r="E1314" i="15"/>
  <c r="D1314" i="15"/>
  <c r="E1313" i="15"/>
  <c r="D1313" i="15"/>
  <c r="E1312" i="15"/>
  <c r="D1312" i="15"/>
  <c r="E1311" i="15"/>
  <c r="D1311" i="15"/>
  <c r="E1310" i="15"/>
  <c r="D1310" i="15"/>
  <c r="E1309" i="15"/>
  <c r="D1309" i="15"/>
  <c r="E1308" i="15"/>
  <c r="D1308" i="15"/>
  <c r="E1307" i="15"/>
  <c r="D1307" i="15"/>
  <c r="E1306" i="15"/>
  <c r="D1306" i="15"/>
  <c r="E1305" i="15"/>
  <c r="D1305" i="15"/>
  <c r="E1304" i="15"/>
  <c r="D1304" i="15"/>
  <c r="E1303" i="15"/>
  <c r="D1303" i="15"/>
  <c r="E1302" i="15"/>
  <c r="D1302" i="15"/>
  <c r="E1301" i="15"/>
  <c r="D1301" i="15"/>
  <c r="E1300" i="15"/>
  <c r="D1300" i="15"/>
  <c r="E1299" i="15"/>
  <c r="D1299" i="15"/>
  <c r="E1298" i="15"/>
  <c r="D1298" i="15"/>
  <c r="E1297" i="15"/>
  <c r="D1297" i="15"/>
  <c r="E1296" i="15"/>
  <c r="D1296" i="15"/>
  <c r="E1295" i="15"/>
  <c r="D1295" i="15"/>
  <c r="E1294" i="15"/>
  <c r="D1294" i="15"/>
  <c r="E1293" i="15"/>
  <c r="D1293" i="15"/>
  <c r="E1292" i="15"/>
  <c r="D1292" i="15"/>
  <c r="E1291" i="15"/>
  <c r="D1291" i="15"/>
  <c r="E1290" i="15"/>
  <c r="D1290" i="15"/>
  <c r="E1289" i="15"/>
  <c r="D1289" i="15"/>
  <c r="E1288" i="15"/>
  <c r="D1288" i="15"/>
  <c r="E1287" i="15"/>
  <c r="D1287" i="15"/>
  <c r="E1286" i="15"/>
  <c r="D1286" i="15"/>
  <c r="E1285" i="15"/>
  <c r="D1285" i="15"/>
  <c r="E1284" i="15"/>
  <c r="D1284" i="15"/>
  <c r="E1283" i="15"/>
  <c r="D1283" i="15"/>
  <c r="E1282" i="15"/>
  <c r="D1282" i="15"/>
  <c r="E1281" i="15"/>
  <c r="D1281" i="15"/>
  <c r="E1280" i="15"/>
  <c r="D1280" i="15"/>
  <c r="E1279" i="15"/>
  <c r="D1279" i="15"/>
  <c r="E1278" i="15"/>
  <c r="D1278" i="15"/>
  <c r="E1277" i="15"/>
  <c r="D1277" i="15"/>
  <c r="E1276" i="15"/>
  <c r="D1276" i="15"/>
  <c r="E1275" i="15"/>
  <c r="D1275" i="15"/>
  <c r="E1274" i="15"/>
  <c r="D1274" i="15"/>
  <c r="E1273" i="15"/>
  <c r="D1273" i="15"/>
  <c r="E1272" i="15"/>
  <c r="D1272" i="15"/>
  <c r="E1271" i="15"/>
  <c r="D1271" i="15"/>
  <c r="E1270" i="15"/>
  <c r="D1270" i="15"/>
  <c r="E1269" i="15"/>
  <c r="D1269" i="15"/>
  <c r="E1268" i="15"/>
  <c r="D1268" i="15"/>
  <c r="E1267" i="15"/>
  <c r="D1267" i="15"/>
  <c r="E1266" i="15"/>
  <c r="D1266" i="15"/>
  <c r="E1265" i="15"/>
  <c r="D1265" i="15"/>
  <c r="E1264" i="15"/>
  <c r="D1264" i="15"/>
  <c r="E1263" i="15"/>
  <c r="D1263" i="15"/>
  <c r="E1262" i="15"/>
  <c r="D1262" i="15"/>
  <c r="E1261" i="15"/>
  <c r="D1261" i="15"/>
  <c r="E1260" i="15"/>
  <c r="D1260" i="15"/>
  <c r="E1259" i="15"/>
  <c r="D1259" i="15"/>
  <c r="E1258" i="15"/>
  <c r="D1258" i="15"/>
  <c r="E1257" i="15"/>
  <c r="D1257" i="15"/>
  <c r="E1256" i="15"/>
  <c r="D1256" i="15"/>
  <c r="E1255" i="15"/>
  <c r="D1255" i="15"/>
  <c r="E1254" i="15"/>
  <c r="D1254" i="15"/>
  <c r="E1253" i="15"/>
  <c r="D1253" i="15"/>
  <c r="E1252" i="15"/>
  <c r="D1252" i="15"/>
  <c r="E1251" i="15"/>
  <c r="D1251" i="15"/>
  <c r="E1250" i="15"/>
  <c r="D1250" i="15"/>
  <c r="E1249" i="15"/>
  <c r="D1249" i="15"/>
  <c r="E1248" i="15"/>
  <c r="D1248" i="15"/>
  <c r="E1247" i="15"/>
  <c r="D1247" i="15"/>
  <c r="E1246" i="15"/>
  <c r="D1246" i="15"/>
  <c r="E1245" i="15"/>
  <c r="D1245" i="15"/>
  <c r="E1244" i="15"/>
  <c r="D1244" i="15"/>
  <c r="E1243" i="15"/>
  <c r="D1243" i="15"/>
  <c r="E1242" i="15"/>
  <c r="D1242" i="15"/>
  <c r="E1241" i="15"/>
  <c r="D1241" i="15"/>
  <c r="E1240" i="15"/>
  <c r="D1240" i="15"/>
  <c r="E1239" i="15"/>
  <c r="D1239" i="15"/>
  <c r="E1238" i="15"/>
  <c r="D1238" i="15"/>
  <c r="E1237" i="15"/>
  <c r="D1237" i="15"/>
  <c r="E1236" i="15"/>
  <c r="D1236" i="15"/>
  <c r="E1235" i="15"/>
  <c r="D1235" i="15"/>
  <c r="E1234" i="15"/>
  <c r="D1234" i="15"/>
  <c r="E1233" i="15"/>
  <c r="D1233" i="15"/>
  <c r="E1232" i="15"/>
  <c r="D1232" i="15"/>
  <c r="E1231" i="15"/>
  <c r="D1231" i="15"/>
  <c r="E1230" i="15"/>
  <c r="D1230" i="15"/>
  <c r="E1229" i="15"/>
  <c r="D1229" i="15"/>
  <c r="E1228" i="15"/>
  <c r="D1228" i="15"/>
  <c r="E1227" i="15"/>
  <c r="D1227" i="15"/>
  <c r="E1226" i="15"/>
  <c r="D1226" i="15"/>
  <c r="E1225" i="15"/>
  <c r="D1225" i="15"/>
  <c r="E1224" i="15"/>
  <c r="D1224" i="15"/>
  <c r="E1223" i="15"/>
  <c r="D1223" i="15"/>
  <c r="E1222" i="15"/>
  <c r="D1222" i="15"/>
  <c r="E1221" i="15"/>
  <c r="D1221" i="15"/>
  <c r="E1220" i="15"/>
  <c r="D1220" i="15"/>
  <c r="E1219" i="15"/>
  <c r="D1219" i="15"/>
  <c r="E1218" i="15"/>
  <c r="D1218" i="15"/>
  <c r="E1217" i="15"/>
  <c r="D1217" i="15"/>
  <c r="E1216" i="15"/>
  <c r="D1216" i="15"/>
  <c r="E1215" i="15"/>
  <c r="D1215" i="15"/>
  <c r="E1214" i="15"/>
  <c r="D1214" i="15"/>
  <c r="E1213" i="15"/>
  <c r="D1213" i="15"/>
  <c r="E1212" i="15"/>
  <c r="D1212" i="15"/>
  <c r="E1211" i="15"/>
  <c r="D1211" i="15"/>
  <c r="E1210" i="15"/>
  <c r="D1210" i="15"/>
  <c r="E1209" i="15"/>
  <c r="D1209" i="15"/>
  <c r="E1208" i="15"/>
  <c r="D1208" i="15"/>
  <c r="E1207" i="15"/>
  <c r="D1207" i="15"/>
  <c r="E1206" i="15"/>
  <c r="D1206" i="15"/>
  <c r="E1205" i="15"/>
  <c r="D1205" i="15"/>
  <c r="E1204" i="15"/>
  <c r="D1204" i="15"/>
  <c r="E1203" i="15"/>
  <c r="D1203" i="15"/>
  <c r="E1202" i="15"/>
  <c r="D1202" i="15"/>
  <c r="E1201" i="15"/>
  <c r="D1201" i="15"/>
  <c r="E1200" i="15"/>
  <c r="D1200" i="15"/>
  <c r="E1199" i="15"/>
  <c r="D1199" i="15"/>
  <c r="E1198" i="15"/>
  <c r="D1198" i="15"/>
  <c r="E1197" i="15"/>
  <c r="D1197" i="15"/>
  <c r="E1196" i="15"/>
  <c r="D1196" i="15"/>
  <c r="E1195" i="15"/>
  <c r="D1195" i="15"/>
  <c r="E1194" i="15"/>
  <c r="D1194" i="15"/>
  <c r="E1193" i="15"/>
  <c r="D1193" i="15"/>
  <c r="E1192" i="15"/>
  <c r="D1192" i="15"/>
  <c r="E1191" i="15"/>
  <c r="D1191" i="15"/>
  <c r="E1190" i="15"/>
  <c r="D1190" i="15"/>
  <c r="E1189" i="15"/>
  <c r="D1189" i="15"/>
  <c r="E1188" i="15"/>
  <c r="D1188" i="15"/>
  <c r="E1187" i="15"/>
  <c r="D1187" i="15"/>
  <c r="E1186" i="15"/>
  <c r="D1186" i="15"/>
  <c r="E1185" i="15"/>
  <c r="D1185" i="15"/>
  <c r="E1184" i="15"/>
  <c r="D1184" i="15"/>
  <c r="E1183" i="15"/>
  <c r="D1183" i="15"/>
  <c r="E1182" i="15"/>
  <c r="D1182" i="15"/>
  <c r="E1181" i="15"/>
  <c r="D1181" i="15"/>
  <c r="E1180" i="15"/>
  <c r="D1180" i="15"/>
  <c r="E1179" i="15"/>
  <c r="D1179" i="15"/>
  <c r="E1178" i="15"/>
  <c r="D1178" i="15"/>
  <c r="E1177" i="15"/>
  <c r="D1177" i="15"/>
  <c r="E1176" i="15"/>
  <c r="D1176" i="15"/>
  <c r="E1175" i="15"/>
  <c r="D1175" i="15"/>
  <c r="E1174" i="15"/>
  <c r="D1174" i="15"/>
  <c r="E1173" i="15"/>
  <c r="D1173" i="15"/>
  <c r="E1172" i="15"/>
  <c r="D1172" i="15"/>
  <c r="E1171" i="15"/>
  <c r="D1171" i="15"/>
  <c r="E1170" i="15"/>
  <c r="D1170" i="15"/>
  <c r="E1169" i="15"/>
  <c r="D1169" i="15"/>
  <c r="E1168" i="15"/>
  <c r="D1168" i="15"/>
  <c r="E1167" i="15"/>
  <c r="D1167" i="15"/>
  <c r="E1166" i="15"/>
  <c r="D1166" i="15"/>
  <c r="E1165" i="15"/>
  <c r="D1165" i="15"/>
  <c r="E1164" i="15"/>
  <c r="D1164" i="15"/>
  <c r="E1163" i="15"/>
  <c r="D1163" i="15"/>
  <c r="E1162" i="15"/>
  <c r="D1162" i="15"/>
  <c r="E1161" i="15"/>
  <c r="D1161" i="15"/>
  <c r="E1160" i="15"/>
  <c r="D1160" i="15"/>
  <c r="E1159" i="15"/>
  <c r="D1159" i="15"/>
  <c r="E1158" i="15"/>
  <c r="D1158" i="15"/>
  <c r="E1157" i="15"/>
  <c r="D1157" i="15"/>
  <c r="E1156" i="15"/>
  <c r="D1156" i="15"/>
  <c r="E1155" i="15"/>
  <c r="D1155" i="15"/>
  <c r="E1154" i="15"/>
  <c r="D1154" i="15"/>
  <c r="E1153" i="15"/>
  <c r="D1153" i="15"/>
  <c r="E1152" i="15"/>
  <c r="D1152" i="15"/>
  <c r="E1151" i="15"/>
  <c r="D1151" i="15"/>
  <c r="E1150" i="15"/>
  <c r="D1150" i="15"/>
  <c r="E1149" i="15"/>
  <c r="D1149" i="15"/>
  <c r="E1148" i="15"/>
  <c r="D1148" i="15"/>
  <c r="E1147" i="15"/>
  <c r="D1147" i="15"/>
  <c r="E1146" i="15"/>
  <c r="D1146" i="15"/>
  <c r="E1145" i="15"/>
  <c r="D1145" i="15"/>
  <c r="E1144" i="15"/>
  <c r="D1144" i="15"/>
  <c r="E1143" i="15"/>
  <c r="D1143" i="15"/>
  <c r="E1142" i="15"/>
  <c r="D1142" i="15"/>
  <c r="E1141" i="15"/>
  <c r="D1141" i="15"/>
  <c r="E1140" i="15"/>
  <c r="D1140" i="15"/>
  <c r="E1139" i="15"/>
  <c r="D1139" i="15"/>
  <c r="E1138" i="15"/>
  <c r="D1138" i="15"/>
  <c r="E1137" i="15"/>
  <c r="D1137" i="15"/>
  <c r="E1136" i="15"/>
  <c r="D1136" i="15"/>
  <c r="E1135" i="15"/>
  <c r="D1135" i="15"/>
  <c r="E1134" i="15"/>
  <c r="D1134" i="15"/>
  <c r="E1133" i="15"/>
  <c r="D1133" i="15"/>
  <c r="E1132" i="15"/>
  <c r="D1132" i="15"/>
  <c r="E1131" i="15"/>
  <c r="D1131" i="15"/>
  <c r="E1130" i="15"/>
  <c r="D1130" i="15"/>
  <c r="E1129" i="15"/>
  <c r="D1129" i="15"/>
  <c r="E1128" i="15"/>
  <c r="D1128" i="15"/>
  <c r="E1127" i="15"/>
  <c r="D1127" i="15"/>
  <c r="E1126" i="15"/>
  <c r="D1126" i="15"/>
  <c r="E1125" i="15"/>
  <c r="D1125" i="15"/>
  <c r="E1124" i="15"/>
  <c r="D1124" i="15"/>
  <c r="E1123" i="15"/>
  <c r="D1123" i="15"/>
  <c r="E1122" i="15"/>
  <c r="D1122" i="15"/>
  <c r="E1121" i="15"/>
  <c r="D1121" i="15"/>
  <c r="E1120" i="15"/>
  <c r="D1120" i="15"/>
  <c r="E1119" i="15"/>
  <c r="D1119" i="15"/>
  <c r="E1118" i="15"/>
  <c r="D1118" i="15"/>
  <c r="E1117" i="15"/>
  <c r="D1117" i="15"/>
  <c r="E1116" i="15"/>
  <c r="D1116" i="15"/>
  <c r="E1115" i="15"/>
  <c r="D1115" i="15"/>
  <c r="E1114" i="15"/>
  <c r="D1114" i="15"/>
  <c r="E1113" i="15"/>
  <c r="D1113" i="15"/>
  <c r="E1112" i="15"/>
  <c r="D1112" i="15"/>
  <c r="E1111" i="15"/>
  <c r="D1111" i="15"/>
  <c r="E1110" i="15"/>
  <c r="D1110" i="15"/>
  <c r="E1109" i="15"/>
  <c r="D1109" i="15"/>
  <c r="E1108" i="15"/>
  <c r="D1108" i="15"/>
  <c r="E1107" i="15"/>
  <c r="D1107" i="15"/>
  <c r="E1106" i="15"/>
  <c r="D1106" i="15"/>
  <c r="E1105" i="15"/>
  <c r="D1105" i="15"/>
  <c r="E1104" i="15"/>
  <c r="D1104" i="15"/>
  <c r="E1103" i="15"/>
  <c r="D1103" i="15"/>
  <c r="E1102" i="15"/>
  <c r="D1102" i="15"/>
  <c r="E1101" i="15"/>
  <c r="D1101" i="15"/>
  <c r="E1100" i="15"/>
  <c r="D1100" i="15"/>
  <c r="E1099" i="15"/>
  <c r="D1099" i="15"/>
  <c r="E1098" i="15"/>
  <c r="D1098" i="15"/>
  <c r="E1097" i="15"/>
  <c r="D1097" i="15"/>
  <c r="E1096" i="15"/>
  <c r="D1096" i="15"/>
  <c r="E1095" i="15"/>
  <c r="D1095" i="15"/>
  <c r="E1094" i="15"/>
  <c r="D1094" i="15"/>
  <c r="E1093" i="15"/>
  <c r="D1093" i="15"/>
  <c r="E1092" i="15"/>
  <c r="D1092" i="15"/>
  <c r="E1091" i="15"/>
  <c r="D1091" i="15"/>
  <c r="E1090" i="15"/>
  <c r="D1090" i="15"/>
  <c r="E1089" i="15"/>
  <c r="D1089" i="15"/>
  <c r="E1088" i="15"/>
  <c r="D1088" i="15"/>
  <c r="E1087" i="15"/>
  <c r="D1087" i="15"/>
  <c r="E1086" i="15"/>
  <c r="D1086" i="15"/>
  <c r="E1085" i="15"/>
  <c r="D1085" i="15"/>
  <c r="E1084" i="15"/>
  <c r="D1084" i="15"/>
  <c r="E1083" i="15"/>
  <c r="D1083" i="15"/>
  <c r="E1082" i="15"/>
  <c r="D1082" i="15"/>
  <c r="E1081" i="15"/>
  <c r="D1081" i="15"/>
  <c r="E1080" i="15"/>
  <c r="D1080" i="15"/>
  <c r="E1079" i="15"/>
  <c r="D1079" i="15"/>
  <c r="E1078" i="15"/>
  <c r="D1078" i="15"/>
  <c r="E1077" i="15"/>
  <c r="D1077" i="15"/>
  <c r="E1076" i="15"/>
  <c r="D1076" i="15"/>
  <c r="E1075" i="15"/>
  <c r="D1075" i="15"/>
  <c r="E1074" i="15"/>
  <c r="D1074" i="15"/>
  <c r="E1073" i="15"/>
  <c r="D1073" i="15"/>
  <c r="E1072" i="15"/>
  <c r="D1072" i="15"/>
  <c r="E1071" i="15"/>
  <c r="D1071" i="15"/>
  <c r="E1070" i="15"/>
  <c r="D1070" i="15"/>
  <c r="E1069" i="15"/>
  <c r="D1069" i="15"/>
  <c r="E1068" i="15"/>
  <c r="D1068" i="15"/>
  <c r="E1067" i="15"/>
  <c r="D1067" i="15"/>
  <c r="E1066" i="15"/>
  <c r="D1066" i="15"/>
  <c r="E1065" i="15"/>
  <c r="D1065" i="15"/>
  <c r="E1064" i="15"/>
  <c r="D1064" i="15"/>
  <c r="E1063" i="15"/>
  <c r="D1063" i="15"/>
  <c r="E1062" i="15"/>
  <c r="D1062" i="15"/>
  <c r="E1061" i="15"/>
  <c r="D1061" i="15"/>
  <c r="E1060" i="15"/>
  <c r="D1060" i="15"/>
  <c r="E1059" i="15"/>
  <c r="D1059" i="15"/>
  <c r="E1058" i="15"/>
  <c r="D1058" i="15"/>
  <c r="E1057" i="15"/>
  <c r="D1057" i="15"/>
  <c r="E1056" i="15"/>
  <c r="D1056" i="15"/>
  <c r="E1055" i="15"/>
  <c r="D1055" i="15"/>
  <c r="E1054" i="15"/>
  <c r="D1054" i="15"/>
  <c r="E1053" i="15"/>
  <c r="D1053" i="15"/>
  <c r="E1052" i="15"/>
  <c r="D1052" i="15"/>
  <c r="E1051" i="15"/>
  <c r="D1051" i="15"/>
  <c r="E1050" i="15"/>
  <c r="D1050" i="15"/>
  <c r="E1049" i="15"/>
  <c r="D1049" i="15"/>
  <c r="E1048" i="15"/>
  <c r="D1048" i="15"/>
  <c r="E1047" i="15"/>
  <c r="D1047" i="15"/>
  <c r="E1046" i="15"/>
  <c r="D1046" i="15"/>
  <c r="E1045" i="15"/>
  <c r="D1045" i="15"/>
  <c r="E1044" i="15"/>
  <c r="D1044" i="15"/>
  <c r="E1043" i="15"/>
  <c r="D1043" i="15"/>
  <c r="E1042" i="15"/>
  <c r="D1042" i="15"/>
  <c r="E1041" i="15"/>
  <c r="D1041" i="15"/>
  <c r="E1040" i="15"/>
  <c r="D1040" i="15"/>
  <c r="E1039" i="15"/>
  <c r="D1039" i="15"/>
  <c r="E1038" i="15"/>
  <c r="D1038" i="15"/>
  <c r="E1037" i="15"/>
  <c r="D1037" i="15"/>
  <c r="E1036" i="15"/>
  <c r="D1036" i="15"/>
  <c r="E1035" i="15"/>
  <c r="D1035" i="15"/>
  <c r="E1034" i="15"/>
  <c r="D1034" i="15"/>
  <c r="E1033" i="15"/>
  <c r="D1033" i="15"/>
  <c r="E1032" i="15"/>
  <c r="D1032" i="15"/>
  <c r="E1031" i="15"/>
  <c r="D1031" i="15"/>
  <c r="E1030" i="15"/>
  <c r="D1030" i="15"/>
  <c r="E1029" i="15"/>
  <c r="D1029" i="15"/>
  <c r="E1028" i="15"/>
  <c r="D1028" i="15"/>
  <c r="E1027" i="15"/>
  <c r="D1027" i="15"/>
  <c r="E1026" i="15"/>
  <c r="D1026" i="15"/>
  <c r="E1025" i="15"/>
  <c r="D1025" i="15"/>
  <c r="E1024" i="15"/>
  <c r="D1024" i="15"/>
  <c r="E1023" i="15"/>
  <c r="D1023" i="15"/>
  <c r="E1022" i="15"/>
  <c r="D1022" i="15"/>
  <c r="E1021" i="15"/>
  <c r="D1021" i="15"/>
  <c r="E1020" i="15"/>
  <c r="D1020" i="15"/>
  <c r="E1019" i="15"/>
  <c r="D1019" i="15"/>
  <c r="E1018" i="15"/>
  <c r="D1018" i="15"/>
  <c r="E1017" i="15"/>
  <c r="D1017" i="15"/>
  <c r="E1016" i="15"/>
  <c r="D1016" i="15"/>
  <c r="E1015" i="15"/>
  <c r="D1015" i="15"/>
  <c r="E1014" i="15"/>
  <c r="D1014" i="15"/>
  <c r="E1013" i="15"/>
  <c r="D1013" i="15"/>
  <c r="E1012" i="15"/>
  <c r="D1012" i="15"/>
  <c r="E1011" i="15"/>
  <c r="D1011" i="15"/>
  <c r="E1010" i="15"/>
  <c r="D1010" i="15"/>
  <c r="E1009" i="15"/>
  <c r="D1009" i="15"/>
  <c r="E1008" i="15"/>
  <c r="D1008" i="15"/>
  <c r="E1007" i="15"/>
  <c r="D1007" i="15"/>
  <c r="E1006" i="15"/>
  <c r="D1006" i="15"/>
  <c r="E1005" i="15"/>
  <c r="D1005" i="15"/>
  <c r="E1004" i="15"/>
  <c r="D1004" i="15"/>
  <c r="E1003" i="15"/>
  <c r="D1003" i="15"/>
  <c r="E1002" i="15"/>
  <c r="D1002" i="15"/>
  <c r="E1001" i="15"/>
  <c r="D1001" i="15"/>
  <c r="E1000" i="15"/>
  <c r="D1000" i="15"/>
  <c r="E999" i="15"/>
  <c r="D999" i="15"/>
  <c r="E998" i="15"/>
  <c r="D998" i="15"/>
  <c r="E997" i="15"/>
  <c r="D997" i="15"/>
  <c r="E996" i="15"/>
  <c r="D996" i="15"/>
  <c r="E995" i="15"/>
  <c r="D995" i="15"/>
  <c r="E994" i="15"/>
  <c r="D994" i="15"/>
  <c r="E993" i="15"/>
  <c r="D993" i="15"/>
  <c r="E992" i="15"/>
  <c r="D992" i="15"/>
  <c r="E991" i="15"/>
  <c r="D991" i="15"/>
  <c r="E990" i="15"/>
  <c r="D990" i="15"/>
  <c r="E989" i="15"/>
  <c r="D989" i="15"/>
  <c r="E988" i="15"/>
  <c r="D988" i="15"/>
  <c r="E987" i="15"/>
  <c r="D987" i="15"/>
  <c r="E986" i="15"/>
  <c r="D986" i="15"/>
  <c r="E985" i="15"/>
  <c r="D985" i="15"/>
  <c r="E984" i="15"/>
  <c r="D984" i="15"/>
  <c r="E983" i="15"/>
  <c r="D983" i="15"/>
  <c r="E982" i="15"/>
  <c r="D982" i="15"/>
  <c r="E981" i="15"/>
  <c r="D981" i="15"/>
  <c r="E980" i="15"/>
  <c r="D980" i="15"/>
  <c r="E979" i="15"/>
  <c r="D979" i="15"/>
  <c r="E978" i="15"/>
  <c r="D978" i="15"/>
  <c r="E977" i="15"/>
  <c r="D977" i="15"/>
  <c r="E976" i="15"/>
  <c r="D976" i="15"/>
  <c r="E975" i="15"/>
  <c r="D975" i="15"/>
  <c r="E974" i="15"/>
  <c r="D974" i="15"/>
  <c r="E973" i="15"/>
  <c r="D973" i="15"/>
  <c r="E972" i="15"/>
  <c r="D972" i="15"/>
  <c r="E971" i="15"/>
  <c r="D971" i="15"/>
  <c r="E970" i="15"/>
  <c r="D970" i="15"/>
  <c r="E969" i="15"/>
  <c r="D969" i="15"/>
  <c r="E968" i="15"/>
  <c r="D968" i="15"/>
  <c r="E967" i="15"/>
  <c r="D967" i="15"/>
  <c r="E966" i="15"/>
  <c r="D966" i="15"/>
  <c r="E965" i="15"/>
  <c r="D965" i="15"/>
  <c r="E964" i="15"/>
  <c r="D964" i="15"/>
  <c r="E963" i="15"/>
  <c r="D963" i="15"/>
  <c r="E962" i="15"/>
  <c r="D962" i="15"/>
  <c r="E961" i="15"/>
  <c r="D961" i="15"/>
  <c r="E960" i="15"/>
  <c r="D960" i="15"/>
  <c r="E959" i="15"/>
  <c r="D959" i="15"/>
  <c r="E958" i="15"/>
  <c r="D958" i="15"/>
  <c r="E957" i="15"/>
  <c r="D957" i="15"/>
  <c r="E956" i="15"/>
  <c r="D956" i="15"/>
  <c r="E955" i="15"/>
  <c r="D955" i="15"/>
  <c r="E954" i="15"/>
  <c r="D954" i="15"/>
  <c r="E953" i="15"/>
  <c r="D953" i="15"/>
  <c r="E952" i="15"/>
  <c r="D952" i="15"/>
  <c r="E951" i="15"/>
  <c r="D951" i="15"/>
  <c r="E950" i="15"/>
  <c r="D950" i="15"/>
  <c r="E949" i="15"/>
  <c r="D949" i="15"/>
  <c r="E948" i="15"/>
  <c r="D948" i="15"/>
  <c r="E947" i="15"/>
  <c r="D947" i="15"/>
  <c r="E946" i="15"/>
  <c r="D946" i="15"/>
  <c r="E945" i="15"/>
  <c r="D945" i="15"/>
  <c r="E944" i="15"/>
  <c r="D944" i="15"/>
  <c r="E943" i="15"/>
  <c r="D943" i="15"/>
  <c r="E942" i="15"/>
  <c r="D942" i="15"/>
  <c r="E941" i="15"/>
  <c r="D941" i="15"/>
  <c r="E940" i="15"/>
  <c r="D940" i="15"/>
  <c r="E939" i="15"/>
  <c r="D939" i="15"/>
  <c r="E938" i="15"/>
  <c r="D938" i="15"/>
  <c r="E937" i="15"/>
  <c r="D937" i="15"/>
  <c r="E936" i="15"/>
  <c r="D936" i="15"/>
  <c r="E935" i="15"/>
  <c r="D935" i="15"/>
  <c r="E934" i="15"/>
  <c r="D934" i="15"/>
  <c r="E933" i="15"/>
  <c r="D933" i="15"/>
  <c r="E932" i="15"/>
  <c r="D932" i="15"/>
  <c r="E931" i="15"/>
  <c r="D931" i="15"/>
  <c r="E930" i="15"/>
  <c r="D930" i="15"/>
  <c r="E929" i="15"/>
  <c r="D929" i="15"/>
  <c r="E928" i="15"/>
  <c r="D928" i="15"/>
  <c r="E927" i="15"/>
  <c r="D927" i="15"/>
  <c r="E926" i="15"/>
  <c r="D926" i="15"/>
  <c r="E925" i="15"/>
  <c r="D925" i="15"/>
  <c r="E924" i="15"/>
  <c r="D924" i="15"/>
  <c r="E923" i="15"/>
  <c r="D923" i="15"/>
  <c r="E922" i="15"/>
  <c r="D922" i="15"/>
  <c r="E921" i="15"/>
  <c r="D921" i="15"/>
  <c r="E920" i="15"/>
  <c r="D920" i="15"/>
  <c r="E919" i="15"/>
  <c r="D919" i="15"/>
  <c r="E918" i="15"/>
  <c r="D918" i="15"/>
  <c r="E917" i="15"/>
  <c r="D917" i="15"/>
  <c r="E916" i="15"/>
  <c r="D916" i="15"/>
  <c r="E915" i="15"/>
  <c r="D915" i="15"/>
  <c r="E914" i="15"/>
  <c r="D914" i="15"/>
  <c r="E913" i="15"/>
  <c r="D913" i="15"/>
  <c r="E912" i="15"/>
  <c r="D912" i="15"/>
  <c r="E911" i="15"/>
  <c r="D911" i="15"/>
  <c r="E910" i="15"/>
  <c r="D910" i="15"/>
  <c r="E909" i="15"/>
  <c r="D909" i="15"/>
  <c r="E908" i="15"/>
  <c r="D908" i="15"/>
  <c r="E907" i="15"/>
  <c r="D907" i="15"/>
  <c r="E906" i="15"/>
  <c r="D906" i="15"/>
  <c r="E905" i="15"/>
  <c r="D905" i="15"/>
  <c r="E904" i="15"/>
  <c r="D904" i="15"/>
  <c r="E903" i="15"/>
  <c r="D903" i="15"/>
  <c r="E902" i="15"/>
  <c r="D902" i="15"/>
  <c r="E901" i="15"/>
  <c r="D901" i="15"/>
  <c r="E900" i="15"/>
  <c r="D900" i="15"/>
  <c r="E899" i="15"/>
  <c r="D899" i="15"/>
  <c r="E898" i="15"/>
  <c r="D898" i="15"/>
  <c r="E897" i="15"/>
  <c r="D897" i="15"/>
  <c r="E896" i="15"/>
  <c r="D896" i="15"/>
  <c r="E895" i="15"/>
  <c r="D895" i="15"/>
  <c r="E894" i="15"/>
  <c r="D894" i="15"/>
  <c r="E893" i="15"/>
  <c r="D893" i="15"/>
  <c r="E892" i="15"/>
  <c r="D892" i="15"/>
  <c r="E891" i="15"/>
  <c r="D891" i="15"/>
  <c r="E890" i="15"/>
  <c r="D890" i="15"/>
  <c r="E889" i="15"/>
  <c r="D889" i="15"/>
  <c r="E888" i="15"/>
  <c r="D888" i="15"/>
  <c r="E887" i="15"/>
  <c r="D887" i="15"/>
  <c r="E886" i="15"/>
  <c r="D886" i="15"/>
  <c r="E885" i="15"/>
  <c r="D885" i="15"/>
  <c r="E884" i="15"/>
  <c r="D884" i="15"/>
  <c r="E883" i="15"/>
  <c r="D883" i="15"/>
  <c r="E882" i="15"/>
  <c r="D882" i="15"/>
  <c r="E881" i="15"/>
  <c r="D881" i="15"/>
  <c r="E880" i="15"/>
  <c r="D880" i="15"/>
  <c r="E879" i="15"/>
  <c r="D879" i="15"/>
  <c r="E878" i="15"/>
  <c r="D878" i="15"/>
  <c r="E877" i="15"/>
  <c r="D877" i="15"/>
  <c r="E876" i="15"/>
  <c r="D876" i="15"/>
  <c r="E875" i="15"/>
  <c r="D875" i="15"/>
  <c r="E874" i="15"/>
  <c r="D874" i="15"/>
  <c r="E873" i="15"/>
  <c r="D873" i="15"/>
  <c r="E872" i="15"/>
  <c r="D872" i="15"/>
  <c r="E871" i="15"/>
  <c r="D871" i="15"/>
  <c r="E870" i="15"/>
  <c r="D870" i="15"/>
  <c r="E869" i="15"/>
  <c r="D869" i="15"/>
  <c r="E868" i="15"/>
  <c r="D868" i="15"/>
  <c r="E867" i="15"/>
  <c r="D867" i="15"/>
  <c r="E866" i="15"/>
  <c r="D866" i="15"/>
  <c r="E865" i="15"/>
  <c r="D865" i="15"/>
  <c r="E864" i="15"/>
  <c r="D864" i="15"/>
  <c r="E863" i="15"/>
  <c r="D863" i="15"/>
  <c r="E862" i="15"/>
  <c r="D862" i="15"/>
  <c r="E861" i="15"/>
  <c r="D861" i="15"/>
  <c r="E860" i="15"/>
  <c r="D860" i="15"/>
  <c r="E859" i="15"/>
  <c r="D859" i="15"/>
  <c r="E858" i="15"/>
  <c r="D858" i="15"/>
  <c r="E857" i="15"/>
  <c r="D857" i="15"/>
  <c r="E856" i="15"/>
  <c r="D856" i="15"/>
  <c r="E855" i="15"/>
  <c r="D855" i="15"/>
  <c r="E854" i="15"/>
  <c r="D854" i="15"/>
  <c r="E853" i="15"/>
  <c r="D853" i="15"/>
  <c r="E852" i="15"/>
  <c r="D852" i="15"/>
  <c r="E851" i="15"/>
  <c r="D851" i="15"/>
  <c r="E850" i="15"/>
  <c r="D850" i="15"/>
  <c r="E849" i="15"/>
  <c r="D849" i="15"/>
  <c r="E848" i="15"/>
  <c r="D848" i="15"/>
  <c r="E847" i="15"/>
  <c r="D847" i="15"/>
  <c r="E846" i="15"/>
  <c r="D846" i="15"/>
  <c r="E845" i="15"/>
  <c r="D845" i="15"/>
  <c r="E844" i="15"/>
  <c r="D844" i="15"/>
  <c r="E843" i="15"/>
  <c r="D843" i="15"/>
  <c r="E842" i="15"/>
  <c r="D842" i="15"/>
  <c r="E841" i="15"/>
  <c r="D841" i="15"/>
  <c r="E840" i="15"/>
  <c r="D840" i="15"/>
  <c r="E839" i="15"/>
  <c r="D839" i="15"/>
  <c r="E838" i="15"/>
  <c r="D838" i="15"/>
  <c r="E837" i="15"/>
  <c r="D837" i="15"/>
  <c r="E836" i="15"/>
  <c r="D836" i="15"/>
  <c r="E835" i="15"/>
  <c r="D835" i="15"/>
  <c r="E834" i="15"/>
  <c r="D834" i="15"/>
  <c r="E833" i="15"/>
  <c r="D833" i="15"/>
  <c r="E832" i="15"/>
  <c r="D832" i="15"/>
  <c r="E831" i="15"/>
  <c r="D831" i="15"/>
  <c r="E830" i="15"/>
  <c r="D830" i="15"/>
  <c r="E829" i="15"/>
  <c r="D829" i="15"/>
  <c r="E828" i="15"/>
  <c r="D828" i="15"/>
  <c r="E827" i="15"/>
  <c r="D827" i="15"/>
  <c r="E826" i="15"/>
  <c r="D826" i="15"/>
  <c r="E825" i="15"/>
  <c r="D825" i="15"/>
  <c r="E824" i="15"/>
  <c r="D824" i="15"/>
  <c r="E823" i="15"/>
  <c r="D823" i="15"/>
  <c r="E822" i="15"/>
  <c r="D822" i="15"/>
  <c r="E821" i="15"/>
  <c r="D821" i="15"/>
  <c r="E820" i="15"/>
  <c r="D820" i="15"/>
  <c r="E819" i="15"/>
  <c r="D819" i="15"/>
  <c r="E818" i="15"/>
  <c r="D818" i="15"/>
  <c r="E817" i="15"/>
  <c r="D817" i="15"/>
  <c r="E816" i="15"/>
  <c r="D816" i="15"/>
  <c r="E815" i="15"/>
  <c r="D815" i="15"/>
  <c r="E814" i="15"/>
  <c r="D814" i="15"/>
  <c r="E813" i="15"/>
  <c r="D813" i="15"/>
  <c r="E812" i="15"/>
  <c r="D812" i="15"/>
  <c r="E811" i="15"/>
  <c r="D811" i="15"/>
  <c r="E810" i="15"/>
  <c r="D810" i="15"/>
  <c r="E809" i="15"/>
  <c r="D809" i="15"/>
  <c r="E808" i="15"/>
  <c r="D808" i="15"/>
  <c r="E807" i="15"/>
  <c r="D807" i="15"/>
  <c r="E806" i="15"/>
  <c r="D806" i="15"/>
  <c r="E805" i="15"/>
  <c r="D805" i="15"/>
  <c r="E804" i="15"/>
  <c r="D804" i="15"/>
  <c r="E803" i="15"/>
  <c r="D803" i="15"/>
  <c r="E802" i="15"/>
  <c r="D802" i="15"/>
  <c r="E801" i="15"/>
  <c r="D801" i="15"/>
  <c r="E800" i="15"/>
  <c r="D800" i="15"/>
  <c r="E799" i="15"/>
  <c r="D799" i="15"/>
  <c r="E798" i="15"/>
  <c r="D798" i="15"/>
  <c r="E797" i="15"/>
  <c r="D797" i="15"/>
  <c r="E796" i="15"/>
  <c r="D796" i="15"/>
  <c r="E795" i="15"/>
  <c r="D795" i="15"/>
  <c r="E794" i="15"/>
  <c r="D794" i="15"/>
  <c r="E793" i="15"/>
  <c r="D793" i="15"/>
  <c r="E792" i="15"/>
  <c r="D792" i="15"/>
  <c r="E791" i="15"/>
  <c r="D791" i="15"/>
  <c r="E790" i="15"/>
  <c r="D790" i="15"/>
  <c r="E789" i="15"/>
  <c r="D789" i="15"/>
  <c r="E788" i="15"/>
  <c r="D788" i="15"/>
  <c r="E787" i="15"/>
  <c r="D787" i="15"/>
  <c r="E786" i="15"/>
  <c r="D786" i="15"/>
  <c r="E785" i="15"/>
  <c r="D785" i="15"/>
  <c r="E784" i="15"/>
  <c r="D784" i="15"/>
  <c r="E783" i="15"/>
  <c r="D783" i="15"/>
  <c r="E782" i="15"/>
  <c r="D782" i="15"/>
  <c r="E781" i="15"/>
  <c r="D781" i="15"/>
  <c r="E780" i="15"/>
  <c r="D780" i="15"/>
  <c r="E779" i="15"/>
  <c r="D779" i="15"/>
  <c r="E778" i="15"/>
  <c r="D778" i="15"/>
  <c r="E777" i="15"/>
  <c r="D777" i="15"/>
  <c r="E776" i="15"/>
  <c r="D776" i="15"/>
  <c r="E775" i="15"/>
  <c r="D775" i="15"/>
  <c r="E774" i="15"/>
  <c r="D774" i="15"/>
  <c r="E773" i="15"/>
  <c r="D773" i="15"/>
  <c r="E772" i="15"/>
  <c r="D772" i="15"/>
  <c r="E771" i="15"/>
  <c r="D771" i="15"/>
  <c r="E770" i="15"/>
  <c r="D770" i="15"/>
  <c r="E769" i="15"/>
  <c r="D769" i="15"/>
  <c r="E768" i="15"/>
  <c r="D768" i="15"/>
  <c r="E767" i="15"/>
  <c r="D767" i="15"/>
  <c r="E766" i="15"/>
  <c r="D766" i="15"/>
  <c r="E765" i="15"/>
  <c r="D765" i="15"/>
  <c r="E764" i="15"/>
  <c r="D764" i="15"/>
  <c r="E763" i="15"/>
  <c r="D763" i="15"/>
  <c r="E762" i="15"/>
  <c r="D762" i="15"/>
  <c r="E761" i="15"/>
  <c r="D761" i="15"/>
  <c r="E760" i="15"/>
  <c r="D760" i="15"/>
  <c r="E759" i="15"/>
  <c r="D759" i="15"/>
  <c r="E758" i="15"/>
  <c r="D758" i="15"/>
  <c r="E757" i="15"/>
  <c r="D757" i="15"/>
  <c r="E756" i="15"/>
  <c r="D756" i="15"/>
  <c r="E755" i="15"/>
  <c r="D755" i="15"/>
  <c r="E754" i="15"/>
  <c r="D754" i="15"/>
  <c r="E753" i="15"/>
  <c r="D753" i="15"/>
  <c r="E752" i="15"/>
  <c r="D752" i="15"/>
  <c r="E751" i="15"/>
  <c r="D751" i="15"/>
  <c r="E750" i="15"/>
  <c r="D750" i="15"/>
  <c r="E749" i="15"/>
  <c r="D749" i="15"/>
  <c r="E748" i="15"/>
  <c r="D748" i="15"/>
  <c r="E747" i="15"/>
  <c r="D747" i="15"/>
  <c r="E746" i="15"/>
  <c r="D746" i="15"/>
  <c r="E745" i="15"/>
  <c r="D745" i="15"/>
  <c r="E744" i="15"/>
  <c r="D744" i="15"/>
  <c r="E743" i="15"/>
  <c r="D743" i="15"/>
  <c r="E742" i="15"/>
  <c r="D742" i="15"/>
  <c r="E741" i="15"/>
  <c r="D741" i="15"/>
  <c r="E740" i="15"/>
  <c r="D740" i="15"/>
  <c r="E739" i="15"/>
  <c r="D739" i="15"/>
  <c r="E738" i="15"/>
  <c r="D738" i="15"/>
  <c r="E737" i="15"/>
  <c r="D737" i="15"/>
  <c r="E736" i="15"/>
  <c r="D736" i="15"/>
  <c r="E735" i="15"/>
  <c r="D735" i="15"/>
  <c r="E734" i="15"/>
  <c r="D734" i="15"/>
  <c r="E733" i="15"/>
  <c r="D733" i="15"/>
  <c r="E732" i="15"/>
  <c r="D732" i="15"/>
  <c r="E731" i="15"/>
  <c r="D731" i="15"/>
  <c r="E730" i="15"/>
  <c r="D730" i="15"/>
  <c r="E729" i="15"/>
  <c r="D729" i="15"/>
  <c r="E728" i="15"/>
  <c r="D728" i="15"/>
  <c r="E727" i="15"/>
  <c r="D727" i="15"/>
  <c r="E726" i="15"/>
  <c r="D726" i="15"/>
  <c r="E725" i="15"/>
  <c r="D725" i="15"/>
  <c r="E724" i="15"/>
  <c r="D724" i="15"/>
  <c r="E723" i="15"/>
  <c r="D723" i="15"/>
  <c r="E722" i="15"/>
  <c r="D722" i="15"/>
  <c r="E721" i="15"/>
  <c r="D721" i="15"/>
  <c r="E720" i="15"/>
  <c r="D720" i="15"/>
  <c r="E719" i="15"/>
  <c r="D719" i="15"/>
  <c r="E718" i="15"/>
  <c r="D718" i="15"/>
  <c r="E717" i="15"/>
  <c r="D717" i="15"/>
  <c r="E716" i="15"/>
  <c r="D716" i="15"/>
  <c r="E715" i="15"/>
  <c r="D715" i="15"/>
  <c r="E714" i="15"/>
  <c r="D714" i="15"/>
  <c r="E713" i="15"/>
  <c r="D713" i="15"/>
  <c r="E712" i="15"/>
  <c r="D712" i="15"/>
  <c r="E711" i="15"/>
  <c r="D711" i="15"/>
  <c r="E710" i="15"/>
  <c r="D710" i="15"/>
  <c r="E709" i="15"/>
  <c r="D709" i="15"/>
  <c r="E708" i="15"/>
  <c r="D708" i="15"/>
  <c r="E707" i="15"/>
  <c r="D707" i="15"/>
  <c r="E706" i="15"/>
  <c r="D706" i="15"/>
  <c r="E705" i="15"/>
  <c r="D705" i="15"/>
  <c r="E704" i="15"/>
  <c r="D704" i="15"/>
  <c r="E703" i="15"/>
  <c r="D703" i="15"/>
  <c r="E702" i="15"/>
  <c r="D702" i="15"/>
  <c r="E701" i="15"/>
  <c r="D701" i="15"/>
  <c r="E700" i="15"/>
  <c r="D700" i="15"/>
  <c r="E699" i="15"/>
  <c r="D699" i="15"/>
  <c r="E698" i="15"/>
  <c r="D698" i="15"/>
  <c r="E697" i="15"/>
  <c r="D697" i="15"/>
  <c r="E696" i="15"/>
  <c r="D696" i="15"/>
  <c r="E695" i="15"/>
  <c r="D695" i="15"/>
  <c r="E694" i="15"/>
  <c r="D694" i="15"/>
  <c r="E693" i="15"/>
  <c r="D693" i="15"/>
  <c r="E692" i="15"/>
  <c r="D692" i="15"/>
  <c r="E691" i="15"/>
  <c r="D691" i="15"/>
  <c r="E690" i="15"/>
  <c r="D690" i="15"/>
  <c r="E689" i="15"/>
  <c r="D689" i="15"/>
  <c r="E688" i="15"/>
  <c r="D688" i="15"/>
  <c r="E687" i="15"/>
  <c r="D687" i="15"/>
  <c r="E686" i="15"/>
  <c r="D686" i="15"/>
  <c r="E685" i="15"/>
  <c r="D685" i="15"/>
  <c r="E684" i="15"/>
  <c r="D684" i="15"/>
  <c r="E683" i="15"/>
  <c r="D683" i="15"/>
  <c r="E682" i="15"/>
  <c r="D682" i="15"/>
  <c r="E681" i="15"/>
  <c r="D681" i="15"/>
  <c r="E680" i="15"/>
  <c r="D680" i="15"/>
  <c r="E679" i="15"/>
  <c r="D679" i="15"/>
  <c r="E678" i="15"/>
  <c r="D678" i="15"/>
  <c r="E677" i="15"/>
  <c r="D677" i="15"/>
  <c r="E676" i="15"/>
  <c r="D676" i="15"/>
  <c r="E675" i="15"/>
  <c r="D675" i="15"/>
  <c r="E674" i="15"/>
  <c r="D674" i="15"/>
  <c r="E673" i="15"/>
  <c r="D673" i="15"/>
  <c r="E672" i="15"/>
  <c r="D672" i="15"/>
  <c r="E671" i="15"/>
  <c r="D671" i="15"/>
  <c r="E670" i="15"/>
  <c r="D670" i="15"/>
  <c r="E669" i="15"/>
  <c r="D669" i="15"/>
  <c r="E668" i="15"/>
  <c r="D668" i="15"/>
  <c r="E667" i="15"/>
  <c r="D667" i="15"/>
  <c r="E666" i="15"/>
  <c r="D666" i="15"/>
  <c r="E665" i="15"/>
  <c r="D665" i="15"/>
  <c r="E664" i="15"/>
  <c r="D664" i="15"/>
  <c r="E663" i="15"/>
  <c r="D663" i="15"/>
  <c r="E662" i="15"/>
  <c r="D662" i="15"/>
  <c r="E661" i="15"/>
  <c r="D661" i="15"/>
  <c r="E660" i="15"/>
  <c r="D660" i="15"/>
  <c r="E659" i="15"/>
  <c r="D659" i="15"/>
  <c r="E658" i="15"/>
  <c r="D658" i="15"/>
  <c r="E657" i="15"/>
  <c r="D657" i="15"/>
  <c r="E656" i="15"/>
  <c r="D656" i="15"/>
  <c r="E655" i="15"/>
  <c r="D655" i="15"/>
  <c r="E654" i="15"/>
  <c r="D654" i="15"/>
  <c r="E653" i="15"/>
  <c r="D653" i="15"/>
  <c r="E652" i="15"/>
  <c r="D652" i="15"/>
  <c r="E651" i="15"/>
  <c r="D651" i="15"/>
  <c r="E650" i="15"/>
  <c r="D650" i="15"/>
  <c r="E649" i="15"/>
  <c r="D649" i="15"/>
  <c r="E648" i="15"/>
  <c r="D648" i="15"/>
  <c r="E647" i="15"/>
  <c r="D647" i="15"/>
  <c r="E646" i="15"/>
  <c r="D646" i="15"/>
  <c r="E645" i="15"/>
  <c r="D645" i="15"/>
  <c r="E644" i="15"/>
  <c r="D644" i="15"/>
  <c r="E643" i="15"/>
  <c r="D643" i="15"/>
  <c r="E642" i="15"/>
  <c r="D642" i="15"/>
  <c r="E641" i="15"/>
  <c r="D641" i="15"/>
  <c r="E640" i="15"/>
  <c r="D640" i="15"/>
  <c r="E639" i="15"/>
  <c r="D639" i="15"/>
  <c r="E638" i="15"/>
  <c r="D638" i="15"/>
  <c r="E637" i="15"/>
  <c r="D637" i="15"/>
  <c r="E636" i="15"/>
  <c r="D636" i="15"/>
  <c r="E635" i="15"/>
  <c r="D635" i="15"/>
  <c r="E634" i="15"/>
  <c r="D634" i="15"/>
  <c r="E633" i="15"/>
  <c r="D633" i="15"/>
  <c r="E632" i="15"/>
  <c r="D632" i="15"/>
  <c r="E631" i="15"/>
  <c r="D631" i="15"/>
  <c r="E630" i="15"/>
  <c r="D630" i="15"/>
  <c r="E629" i="15"/>
  <c r="D629" i="15"/>
  <c r="E628" i="15"/>
  <c r="D628" i="15"/>
  <c r="E627" i="15"/>
  <c r="D627" i="15"/>
  <c r="E626" i="15"/>
  <c r="D626" i="15"/>
  <c r="E625" i="15"/>
  <c r="D625" i="15"/>
  <c r="E624" i="15"/>
  <c r="D624" i="15"/>
  <c r="E623" i="15"/>
  <c r="D623" i="15"/>
  <c r="E622" i="15"/>
  <c r="D622" i="15"/>
  <c r="E621" i="15"/>
  <c r="D621" i="15"/>
  <c r="E620" i="15"/>
  <c r="D620" i="15"/>
  <c r="E619" i="15"/>
  <c r="D619" i="15"/>
  <c r="E618" i="15"/>
  <c r="D618" i="15"/>
  <c r="E617" i="15"/>
  <c r="D617" i="15"/>
  <c r="E616" i="15"/>
  <c r="D616" i="15"/>
  <c r="E615" i="15"/>
  <c r="D615" i="15"/>
  <c r="E614" i="15"/>
  <c r="D614" i="15"/>
  <c r="E613" i="15"/>
  <c r="D613" i="15"/>
  <c r="E612" i="15"/>
  <c r="D612" i="15"/>
  <c r="E611" i="15"/>
  <c r="D611" i="15"/>
  <c r="E610" i="15"/>
  <c r="D610" i="15"/>
  <c r="E609" i="15"/>
  <c r="D609" i="15"/>
  <c r="E608" i="15"/>
  <c r="D608" i="15"/>
  <c r="E607" i="15"/>
  <c r="D607" i="15"/>
  <c r="E606" i="15"/>
  <c r="D606" i="15"/>
  <c r="E605" i="15"/>
  <c r="D605" i="15"/>
  <c r="E604" i="15"/>
  <c r="D604" i="15"/>
  <c r="E603" i="15"/>
  <c r="D603" i="15"/>
  <c r="E602" i="15"/>
  <c r="D602" i="15"/>
  <c r="E601" i="15"/>
  <c r="D601" i="15"/>
  <c r="E600" i="15"/>
  <c r="D600" i="15"/>
  <c r="E599" i="15"/>
  <c r="D599" i="15"/>
  <c r="E598" i="15"/>
  <c r="D598" i="15"/>
  <c r="E597" i="15"/>
  <c r="D597" i="15"/>
  <c r="E596" i="15"/>
  <c r="D596" i="15"/>
  <c r="E595" i="15"/>
  <c r="D595" i="15"/>
  <c r="E594" i="15"/>
  <c r="D594" i="15"/>
  <c r="E593" i="15"/>
  <c r="D593" i="15"/>
  <c r="E592" i="15"/>
  <c r="D592" i="15"/>
  <c r="E591" i="15"/>
  <c r="D591" i="15"/>
  <c r="E590" i="15"/>
  <c r="D590" i="15"/>
  <c r="E589" i="15"/>
  <c r="D589" i="15"/>
  <c r="E588" i="15"/>
  <c r="D588" i="15"/>
  <c r="E587" i="15"/>
  <c r="D587" i="15"/>
  <c r="E586" i="15"/>
  <c r="D586" i="15"/>
  <c r="E585" i="15"/>
  <c r="D585" i="15"/>
  <c r="E584" i="15"/>
  <c r="D584" i="15"/>
  <c r="E583" i="15"/>
  <c r="D583" i="15"/>
  <c r="E582" i="15"/>
  <c r="D582" i="15"/>
  <c r="E581" i="15"/>
  <c r="D581" i="15"/>
  <c r="E580" i="15"/>
  <c r="D580" i="15"/>
  <c r="E579" i="15"/>
  <c r="D579" i="15"/>
  <c r="E578" i="15"/>
  <c r="D578" i="15"/>
  <c r="E577" i="15"/>
  <c r="D577" i="15"/>
  <c r="E576" i="15"/>
  <c r="D576" i="15"/>
  <c r="E575" i="15"/>
  <c r="D575" i="15"/>
  <c r="E574" i="15"/>
  <c r="D574" i="15"/>
  <c r="E573" i="15"/>
  <c r="D573" i="15"/>
  <c r="E572" i="15"/>
  <c r="D572" i="15"/>
  <c r="E571" i="15"/>
  <c r="D571" i="15"/>
  <c r="E570" i="15"/>
  <c r="D570" i="15"/>
  <c r="E569" i="15"/>
  <c r="D569" i="15"/>
  <c r="E568" i="15"/>
  <c r="D568" i="15"/>
  <c r="E567" i="15"/>
  <c r="D567" i="15"/>
  <c r="E566" i="15"/>
  <c r="D566" i="15"/>
  <c r="E565" i="15"/>
  <c r="D565" i="15"/>
  <c r="E564" i="15"/>
  <c r="D564" i="15"/>
  <c r="E563" i="15"/>
  <c r="D563" i="15"/>
  <c r="E562" i="15"/>
  <c r="D562" i="15"/>
  <c r="E561" i="15"/>
  <c r="D561" i="15"/>
  <c r="E560" i="15"/>
  <c r="D560" i="15"/>
  <c r="E559" i="15"/>
  <c r="D559" i="15"/>
  <c r="E558" i="15"/>
  <c r="D558" i="15"/>
  <c r="E557" i="15"/>
  <c r="D557" i="15"/>
  <c r="E556" i="15"/>
  <c r="D556" i="15"/>
  <c r="E555" i="15"/>
  <c r="D555" i="15"/>
  <c r="E554" i="15"/>
  <c r="D554" i="15"/>
  <c r="E553" i="15"/>
  <c r="D553" i="15"/>
  <c r="E552" i="15"/>
  <c r="D552" i="15"/>
  <c r="E551" i="15"/>
  <c r="D551" i="15"/>
  <c r="E550" i="15"/>
  <c r="D550" i="15"/>
  <c r="E549" i="15"/>
  <c r="D549" i="15"/>
  <c r="E548" i="15"/>
  <c r="D548" i="15"/>
  <c r="E547" i="15"/>
  <c r="D547" i="15"/>
  <c r="E546" i="15"/>
  <c r="D546" i="15"/>
  <c r="E545" i="15"/>
  <c r="D545" i="15"/>
  <c r="E544" i="15"/>
  <c r="D544" i="15"/>
  <c r="E543" i="15"/>
  <c r="D543" i="15"/>
  <c r="E542" i="15"/>
  <c r="D542" i="15"/>
  <c r="E541" i="15"/>
  <c r="D541" i="15"/>
  <c r="E540" i="15"/>
  <c r="D540" i="15"/>
  <c r="E539" i="15"/>
  <c r="D539" i="15"/>
  <c r="E538" i="15"/>
  <c r="D538" i="15"/>
  <c r="E537" i="15"/>
  <c r="D537" i="15"/>
  <c r="E536" i="15"/>
  <c r="D536" i="15"/>
  <c r="E535" i="15"/>
  <c r="D535" i="15"/>
  <c r="E534" i="15"/>
  <c r="D534" i="15"/>
  <c r="E533" i="15"/>
  <c r="D533" i="15"/>
  <c r="E532" i="15"/>
  <c r="D532" i="15"/>
  <c r="E531" i="15"/>
  <c r="D531" i="15"/>
  <c r="E530" i="15"/>
  <c r="D530" i="15"/>
  <c r="E529" i="15"/>
  <c r="D529" i="15"/>
  <c r="E528" i="15"/>
  <c r="D528" i="15"/>
  <c r="E527" i="15"/>
  <c r="D527" i="15"/>
  <c r="E526" i="15"/>
  <c r="D526" i="15"/>
  <c r="E525" i="15"/>
  <c r="D525" i="15"/>
  <c r="E524" i="15"/>
  <c r="D524" i="15"/>
  <c r="E523" i="15"/>
  <c r="D523" i="15"/>
  <c r="E522" i="15"/>
  <c r="D522" i="15"/>
  <c r="E521" i="15"/>
  <c r="D521" i="15"/>
  <c r="E520" i="15"/>
  <c r="D520" i="15"/>
  <c r="E519" i="15"/>
  <c r="D519" i="15"/>
  <c r="E518" i="15"/>
  <c r="D518" i="15"/>
  <c r="E517" i="15"/>
  <c r="D517" i="15"/>
  <c r="E516" i="15"/>
  <c r="D516" i="15"/>
  <c r="E515" i="15"/>
  <c r="D515" i="15"/>
  <c r="E514" i="15"/>
  <c r="D514" i="15"/>
  <c r="E513" i="15"/>
  <c r="D513" i="15"/>
  <c r="E512" i="15"/>
  <c r="D512" i="15"/>
  <c r="E511" i="15"/>
  <c r="D511" i="15"/>
  <c r="E510" i="15"/>
  <c r="D510" i="15"/>
  <c r="E509" i="15"/>
  <c r="D509" i="15"/>
  <c r="E508" i="15"/>
  <c r="D508" i="15"/>
  <c r="E507" i="15"/>
  <c r="D507" i="15"/>
  <c r="E506" i="15"/>
  <c r="D506" i="15"/>
  <c r="E505" i="15"/>
  <c r="D505" i="15"/>
  <c r="E504" i="15"/>
  <c r="D504" i="15"/>
  <c r="E503" i="15"/>
  <c r="D503" i="15"/>
  <c r="E502" i="15"/>
  <c r="D502" i="15"/>
  <c r="E501" i="15"/>
  <c r="D501" i="15"/>
  <c r="E500" i="15"/>
  <c r="D500" i="15"/>
  <c r="E499" i="15"/>
  <c r="D499" i="15"/>
  <c r="E498" i="15"/>
  <c r="D498" i="15"/>
  <c r="E497" i="15"/>
  <c r="D497" i="15"/>
  <c r="E496" i="15"/>
  <c r="D496" i="15"/>
  <c r="E495" i="15"/>
  <c r="D495" i="15"/>
  <c r="E494" i="15"/>
  <c r="D494" i="15"/>
  <c r="E493" i="15"/>
  <c r="D493" i="15"/>
  <c r="E492" i="15"/>
  <c r="D492" i="15"/>
  <c r="E491" i="15"/>
  <c r="D491" i="15"/>
  <c r="E490" i="15"/>
  <c r="D490" i="15"/>
  <c r="E489" i="15"/>
  <c r="D489" i="15"/>
  <c r="E488" i="15"/>
  <c r="D488" i="15"/>
  <c r="E487" i="15"/>
  <c r="D487" i="15"/>
  <c r="E486" i="15"/>
  <c r="D486" i="15"/>
  <c r="E485" i="15"/>
  <c r="D485" i="15"/>
  <c r="E484" i="15"/>
  <c r="D484" i="15"/>
  <c r="E483" i="15"/>
  <c r="D483" i="15"/>
  <c r="E482" i="15"/>
  <c r="D482" i="15"/>
  <c r="E481" i="15"/>
  <c r="D481" i="15"/>
  <c r="E480" i="15"/>
  <c r="D480" i="15"/>
  <c r="E479" i="15"/>
  <c r="D479" i="15"/>
  <c r="E478" i="15"/>
  <c r="D478" i="15"/>
  <c r="E477" i="15"/>
  <c r="D477" i="15"/>
  <c r="E476" i="15"/>
  <c r="D476" i="15"/>
  <c r="E475" i="15"/>
  <c r="D475" i="15"/>
  <c r="E474" i="15"/>
  <c r="D474" i="15"/>
  <c r="E473" i="15"/>
  <c r="D473" i="15"/>
  <c r="E472" i="15"/>
  <c r="D472" i="15"/>
  <c r="E471" i="15"/>
  <c r="D471" i="15"/>
  <c r="E470" i="15"/>
  <c r="D470" i="15"/>
  <c r="E469" i="15"/>
  <c r="D469" i="15"/>
  <c r="E468" i="15"/>
  <c r="D468" i="15"/>
  <c r="E467" i="15"/>
  <c r="D467" i="15"/>
  <c r="E466" i="15"/>
  <c r="D466" i="15"/>
  <c r="E465" i="15"/>
  <c r="D465" i="15"/>
  <c r="E464" i="15"/>
  <c r="D464" i="15"/>
  <c r="E463" i="15"/>
  <c r="D463" i="15"/>
  <c r="E462" i="15"/>
  <c r="D462" i="15"/>
  <c r="E461" i="15"/>
  <c r="D461" i="15"/>
  <c r="E460" i="15"/>
  <c r="D460" i="15"/>
  <c r="E459" i="15"/>
  <c r="D459" i="15"/>
  <c r="E458" i="15"/>
  <c r="D458" i="15"/>
  <c r="E457" i="15"/>
  <c r="D457" i="15"/>
  <c r="E456" i="15"/>
  <c r="D456" i="15"/>
  <c r="E455" i="15"/>
  <c r="D455" i="15"/>
  <c r="E454" i="15"/>
  <c r="D454" i="15"/>
  <c r="E453" i="15"/>
  <c r="D453" i="15"/>
  <c r="E452" i="15"/>
  <c r="D452" i="15"/>
  <c r="E451" i="15"/>
  <c r="D451" i="15"/>
  <c r="E450" i="15"/>
  <c r="D450" i="15"/>
  <c r="E449" i="15"/>
  <c r="D449" i="15"/>
  <c r="E448" i="15"/>
  <c r="D448" i="15"/>
  <c r="E447" i="15"/>
  <c r="D447" i="15"/>
  <c r="E446" i="15"/>
  <c r="D446" i="15"/>
  <c r="E445" i="15"/>
  <c r="D445" i="15"/>
  <c r="E444" i="15"/>
  <c r="D444" i="15"/>
  <c r="E443" i="15"/>
  <c r="D443" i="15"/>
  <c r="E442" i="15"/>
  <c r="D442" i="15"/>
  <c r="E441" i="15"/>
  <c r="D441" i="15"/>
  <c r="E440" i="15"/>
  <c r="D440" i="15"/>
  <c r="E439" i="15"/>
  <c r="D439" i="15"/>
  <c r="E438" i="15"/>
  <c r="D438" i="15"/>
  <c r="E437" i="15"/>
  <c r="D437" i="15"/>
  <c r="E436" i="15"/>
  <c r="D436" i="15"/>
  <c r="E435" i="15"/>
  <c r="D435" i="15"/>
  <c r="E434" i="15"/>
  <c r="D434" i="15"/>
  <c r="E433" i="15"/>
  <c r="D433" i="15"/>
  <c r="E432" i="15"/>
  <c r="D432" i="15"/>
  <c r="E431" i="15"/>
  <c r="D431" i="15"/>
  <c r="E430" i="15"/>
  <c r="D430" i="15"/>
  <c r="E429" i="15"/>
  <c r="D429" i="15"/>
  <c r="E428" i="15"/>
  <c r="D428" i="15"/>
  <c r="E427" i="15"/>
  <c r="D427" i="15"/>
  <c r="E426" i="15"/>
  <c r="D426" i="15"/>
  <c r="E425" i="15"/>
  <c r="D425" i="15"/>
  <c r="E424" i="15"/>
  <c r="D424" i="15"/>
  <c r="E423" i="15"/>
  <c r="D423" i="15"/>
  <c r="E422" i="15"/>
  <c r="D422" i="15"/>
  <c r="E421" i="15"/>
  <c r="D421" i="15"/>
  <c r="E420" i="15"/>
  <c r="D420" i="15"/>
  <c r="E419" i="15"/>
  <c r="D419" i="15"/>
  <c r="E418" i="15"/>
  <c r="D418" i="15"/>
  <c r="E417" i="15"/>
  <c r="D417" i="15"/>
  <c r="E416" i="15"/>
  <c r="D416" i="15"/>
  <c r="E415" i="15"/>
  <c r="D415" i="15"/>
  <c r="E414" i="15"/>
  <c r="D414" i="15"/>
  <c r="E413" i="15"/>
  <c r="D413" i="15"/>
  <c r="E412" i="15"/>
  <c r="D412" i="15"/>
  <c r="E411" i="15"/>
  <c r="D411" i="15"/>
  <c r="E410" i="15"/>
  <c r="D410" i="15"/>
  <c r="E409" i="15"/>
  <c r="D409" i="15"/>
  <c r="E408" i="15"/>
  <c r="D408" i="15"/>
  <c r="E407" i="15"/>
  <c r="D407" i="15"/>
  <c r="E406" i="15"/>
  <c r="D406" i="15"/>
  <c r="E405" i="15"/>
  <c r="D405" i="15"/>
  <c r="E404" i="15"/>
  <c r="D404" i="15"/>
  <c r="E403" i="15"/>
  <c r="D403" i="15"/>
  <c r="E402" i="15"/>
  <c r="D402" i="15"/>
  <c r="E401" i="15"/>
  <c r="D401" i="15"/>
  <c r="E400" i="15"/>
  <c r="D400" i="15"/>
  <c r="E399" i="15"/>
  <c r="D399" i="15"/>
  <c r="E398" i="15"/>
  <c r="D398" i="15"/>
  <c r="E397" i="15"/>
  <c r="D397" i="15"/>
  <c r="E396" i="15"/>
  <c r="D396" i="15"/>
  <c r="E395" i="15"/>
  <c r="D395" i="15"/>
  <c r="E394" i="15"/>
  <c r="D394" i="15"/>
  <c r="E393" i="15"/>
  <c r="D393" i="15"/>
  <c r="E392" i="15"/>
  <c r="D392" i="15"/>
  <c r="E391" i="15"/>
  <c r="D391" i="15"/>
  <c r="E390" i="15"/>
  <c r="D390" i="15"/>
  <c r="E389" i="15"/>
  <c r="D389" i="15"/>
  <c r="E388" i="15"/>
  <c r="D388" i="15"/>
  <c r="E387" i="15"/>
  <c r="D387" i="15"/>
  <c r="E386" i="15"/>
  <c r="D386" i="15"/>
  <c r="E385" i="15"/>
  <c r="D385" i="15"/>
  <c r="E384" i="15"/>
  <c r="D384" i="15"/>
  <c r="E383" i="15"/>
  <c r="D383" i="15"/>
  <c r="E382" i="15"/>
  <c r="D382" i="15"/>
  <c r="E381" i="15"/>
  <c r="D381" i="15"/>
  <c r="E380" i="15"/>
  <c r="D380" i="15"/>
  <c r="E379" i="15"/>
  <c r="D379" i="15"/>
  <c r="E378" i="15"/>
  <c r="D378" i="15"/>
  <c r="E377" i="15"/>
  <c r="D377" i="15"/>
  <c r="E376" i="15"/>
  <c r="D376" i="15"/>
  <c r="E375" i="15"/>
  <c r="D375" i="15"/>
  <c r="E374" i="15"/>
  <c r="D374" i="15"/>
  <c r="E373" i="15"/>
  <c r="D373" i="15"/>
  <c r="E372" i="15"/>
  <c r="D372" i="15"/>
  <c r="E371" i="15"/>
  <c r="D371" i="15"/>
  <c r="E370" i="15"/>
  <c r="D370" i="15"/>
  <c r="E369" i="15"/>
  <c r="D369" i="15"/>
  <c r="E368" i="15"/>
  <c r="D368" i="15"/>
  <c r="E367" i="15"/>
  <c r="D367" i="15"/>
  <c r="E366" i="15"/>
  <c r="D366" i="15"/>
  <c r="E365" i="15"/>
  <c r="D365" i="15"/>
  <c r="E364" i="15"/>
  <c r="D364" i="15"/>
  <c r="E363" i="15"/>
  <c r="D363" i="15"/>
  <c r="E362" i="15"/>
  <c r="D362" i="15"/>
  <c r="E361" i="15"/>
  <c r="D361" i="15"/>
  <c r="E360" i="15"/>
  <c r="D360" i="15"/>
  <c r="E359" i="15"/>
  <c r="D359" i="15"/>
  <c r="E358" i="15"/>
  <c r="D358" i="15"/>
  <c r="E357" i="15"/>
  <c r="D357" i="15"/>
  <c r="E356" i="15"/>
  <c r="D356" i="15"/>
  <c r="E355" i="15"/>
  <c r="D355" i="15"/>
  <c r="E354" i="15"/>
  <c r="D354" i="15"/>
  <c r="E353" i="15"/>
  <c r="D353" i="15"/>
  <c r="E352" i="15"/>
  <c r="D352" i="15"/>
  <c r="E351" i="15"/>
  <c r="D351" i="15"/>
  <c r="E350" i="15"/>
  <c r="D350" i="15"/>
  <c r="E349" i="15"/>
  <c r="D349" i="15"/>
  <c r="E348" i="15"/>
  <c r="D348" i="15"/>
  <c r="E347" i="15"/>
  <c r="D347" i="15"/>
  <c r="E346" i="15"/>
  <c r="D346" i="15"/>
  <c r="E345" i="15"/>
  <c r="D345" i="15"/>
  <c r="E344" i="15"/>
  <c r="D344" i="15"/>
  <c r="E343" i="15"/>
  <c r="D343" i="15"/>
  <c r="E342" i="15"/>
  <c r="D342" i="15"/>
  <c r="E341" i="15"/>
  <c r="D341" i="15"/>
  <c r="E340" i="15"/>
  <c r="D340" i="15"/>
  <c r="E339" i="15"/>
  <c r="D339" i="15"/>
  <c r="E338" i="15"/>
  <c r="D338" i="15"/>
  <c r="E337" i="15"/>
  <c r="D337" i="15"/>
  <c r="E336" i="15"/>
  <c r="D336" i="15"/>
  <c r="E335" i="15"/>
  <c r="D335" i="15"/>
  <c r="E334" i="15"/>
  <c r="D334" i="15"/>
  <c r="E333" i="15"/>
  <c r="D333" i="15"/>
  <c r="E332" i="15"/>
  <c r="D332" i="15"/>
  <c r="E331" i="15"/>
  <c r="D331" i="15"/>
  <c r="E330" i="15"/>
  <c r="D330" i="15"/>
  <c r="E329" i="15"/>
  <c r="D329" i="15"/>
  <c r="E328" i="15"/>
  <c r="D328" i="15"/>
  <c r="E327" i="15"/>
  <c r="D327" i="15"/>
  <c r="E326" i="15"/>
  <c r="D326" i="15"/>
  <c r="E325" i="15"/>
  <c r="D325" i="15"/>
  <c r="E324" i="15"/>
  <c r="D324" i="15"/>
  <c r="E323" i="15"/>
  <c r="D323" i="15"/>
  <c r="E322" i="15"/>
  <c r="D322" i="15"/>
  <c r="E321" i="15"/>
  <c r="D321" i="15"/>
  <c r="E320" i="15"/>
  <c r="D320" i="15"/>
  <c r="E319" i="15"/>
  <c r="D319" i="15"/>
  <c r="E318" i="15"/>
  <c r="D318" i="15"/>
  <c r="E317" i="15"/>
  <c r="D317" i="15"/>
  <c r="E316" i="15"/>
  <c r="D316" i="15"/>
  <c r="E315" i="15"/>
  <c r="D315" i="15"/>
  <c r="E314" i="15"/>
  <c r="D314" i="15"/>
  <c r="E313" i="15"/>
  <c r="D313" i="15"/>
  <c r="E312" i="15"/>
  <c r="D312" i="15"/>
  <c r="E311" i="15"/>
  <c r="D311" i="15"/>
  <c r="E310" i="15"/>
  <c r="D310" i="15"/>
  <c r="E309" i="15"/>
  <c r="D309" i="15"/>
  <c r="E308" i="15"/>
  <c r="D308" i="15"/>
  <c r="E307" i="15"/>
  <c r="D307" i="15"/>
  <c r="E306" i="15"/>
  <c r="D306" i="15"/>
  <c r="E305" i="15"/>
  <c r="D305" i="15"/>
  <c r="E304" i="15"/>
  <c r="D304" i="15"/>
  <c r="E303" i="15"/>
  <c r="D303" i="15"/>
  <c r="E302" i="15"/>
  <c r="D302" i="15"/>
  <c r="E301" i="15"/>
  <c r="D301" i="15"/>
  <c r="E300" i="15"/>
  <c r="D300" i="15"/>
  <c r="E299" i="15"/>
  <c r="D299" i="15"/>
  <c r="E298" i="15"/>
  <c r="D298" i="15"/>
  <c r="E297" i="15"/>
  <c r="D297" i="15"/>
  <c r="E296" i="15"/>
  <c r="D296" i="15"/>
  <c r="E295" i="15"/>
  <c r="D295" i="15"/>
  <c r="E294" i="15"/>
  <c r="D294" i="15"/>
  <c r="E293" i="15"/>
  <c r="D293" i="15"/>
  <c r="E292" i="15"/>
  <c r="D292" i="15"/>
  <c r="E291" i="15"/>
  <c r="D291" i="15"/>
  <c r="E290" i="15"/>
  <c r="D290" i="15"/>
  <c r="E289" i="15"/>
  <c r="D289" i="15"/>
  <c r="E288" i="15"/>
  <c r="D288" i="15"/>
  <c r="E287" i="15"/>
  <c r="D287" i="15"/>
  <c r="E286" i="15"/>
  <c r="D286" i="15"/>
  <c r="E285" i="15"/>
  <c r="D285" i="15"/>
  <c r="E284" i="15"/>
  <c r="D284" i="15"/>
  <c r="E283" i="15"/>
  <c r="D283" i="15"/>
  <c r="E282" i="15"/>
  <c r="D282" i="15"/>
  <c r="E281" i="15"/>
  <c r="D281" i="15"/>
  <c r="E280" i="15"/>
  <c r="D280" i="15"/>
  <c r="E279" i="15"/>
  <c r="D279" i="15"/>
  <c r="E278" i="15"/>
  <c r="D278" i="15"/>
  <c r="E277" i="15"/>
  <c r="D277" i="15"/>
  <c r="E276" i="15"/>
  <c r="D276" i="15"/>
  <c r="E275" i="15"/>
  <c r="D275" i="15"/>
  <c r="E274" i="15"/>
  <c r="D274" i="15"/>
  <c r="E273" i="15"/>
  <c r="D273" i="15"/>
  <c r="E272" i="15"/>
  <c r="D272" i="15"/>
  <c r="E271" i="15"/>
  <c r="D271" i="15"/>
  <c r="E270" i="15"/>
  <c r="D270" i="15"/>
  <c r="E269" i="15"/>
  <c r="D269" i="15"/>
  <c r="E268" i="15"/>
  <c r="D268" i="15"/>
  <c r="E267" i="15"/>
  <c r="D267" i="15"/>
  <c r="E266" i="15"/>
  <c r="D266" i="15"/>
  <c r="E265" i="15"/>
  <c r="D265" i="15"/>
  <c r="E264" i="15"/>
  <c r="D264" i="15"/>
  <c r="E263" i="15"/>
  <c r="D263" i="15"/>
  <c r="E262" i="15"/>
  <c r="D262" i="15"/>
  <c r="E261" i="15"/>
  <c r="D261" i="15"/>
  <c r="E260" i="15"/>
  <c r="D260" i="15"/>
  <c r="E259" i="15"/>
  <c r="D259" i="15"/>
  <c r="E258" i="15"/>
  <c r="D258" i="15"/>
  <c r="E257" i="15"/>
  <c r="D257" i="15"/>
  <c r="E256" i="15"/>
  <c r="D256" i="15"/>
  <c r="E255" i="15"/>
  <c r="D255" i="15"/>
  <c r="E254" i="15"/>
  <c r="D254" i="15"/>
  <c r="E253" i="15"/>
  <c r="D253" i="15"/>
  <c r="E252" i="15"/>
  <c r="D252" i="15"/>
  <c r="E251" i="15"/>
  <c r="D251" i="15"/>
  <c r="E250" i="15"/>
  <c r="D250" i="15"/>
  <c r="E249" i="15"/>
  <c r="D249" i="15"/>
  <c r="E248" i="15"/>
  <c r="D248" i="15"/>
  <c r="E247" i="15"/>
  <c r="D247" i="15"/>
  <c r="E246" i="15"/>
  <c r="D246" i="15"/>
  <c r="E245" i="15"/>
  <c r="D245" i="15"/>
  <c r="E244" i="15"/>
  <c r="D244" i="15"/>
  <c r="E243" i="15"/>
  <c r="D243" i="15"/>
  <c r="E242" i="15"/>
  <c r="D242" i="15"/>
  <c r="E241" i="15"/>
  <c r="D241" i="15"/>
  <c r="E240" i="15"/>
  <c r="D240" i="15"/>
  <c r="E239" i="15"/>
  <c r="D239" i="15"/>
  <c r="E238" i="15"/>
  <c r="D238" i="15"/>
  <c r="E237" i="15"/>
  <c r="D237" i="15"/>
  <c r="E236" i="15"/>
  <c r="D236" i="15"/>
  <c r="E235" i="15"/>
  <c r="D235" i="15"/>
  <c r="E234" i="15"/>
  <c r="D234" i="15"/>
  <c r="E233" i="15"/>
  <c r="D233" i="15"/>
  <c r="E232" i="15"/>
  <c r="D232" i="15"/>
  <c r="E231" i="15"/>
  <c r="D231" i="15"/>
  <c r="E230" i="15"/>
  <c r="D230" i="15"/>
  <c r="E229" i="15"/>
  <c r="D229" i="15"/>
  <c r="E228" i="15"/>
  <c r="D228" i="15"/>
  <c r="E227" i="15"/>
  <c r="D227" i="15"/>
  <c r="E226" i="15"/>
  <c r="D226" i="15"/>
  <c r="E225" i="15"/>
  <c r="D225" i="15"/>
  <c r="E224" i="15"/>
  <c r="D224" i="15"/>
  <c r="E223" i="15"/>
  <c r="D223" i="15"/>
  <c r="E222" i="15"/>
  <c r="D222" i="15"/>
  <c r="E221" i="15"/>
  <c r="D221" i="15"/>
  <c r="E220" i="15"/>
  <c r="D220" i="15"/>
  <c r="E219" i="15"/>
  <c r="D219" i="15"/>
  <c r="E218" i="15"/>
  <c r="D218" i="15"/>
  <c r="E217" i="15"/>
  <c r="D217" i="15"/>
  <c r="E216" i="15"/>
  <c r="D216" i="15"/>
  <c r="E215" i="15"/>
  <c r="D215" i="15"/>
  <c r="E214" i="15"/>
  <c r="D214" i="15"/>
  <c r="E213" i="15"/>
  <c r="D213" i="15"/>
  <c r="E212" i="15"/>
  <c r="D212" i="15"/>
  <c r="E211" i="15"/>
  <c r="D211" i="15"/>
  <c r="E210" i="15"/>
  <c r="D210" i="15"/>
  <c r="E209" i="15"/>
  <c r="D209" i="15"/>
  <c r="E208" i="15"/>
  <c r="D208" i="15"/>
  <c r="E207" i="15"/>
  <c r="D207" i="15"/>
  <c r="E206" i="15"/>
  <c r="D206" i="15"/>
  <c r="E205" i="15"/>
  <c r="D205" i="15"/>
  <c r="E204" i="15"/>
  <c r="D204" i="15"/>
  <c r="E203" i="15"/>
  <c r="D203" i="15"/>
  <c r="E202" i="15"/>
  <c r="D202" i="15"/>
  <c r="E201" i="15"/>
  <c r="D201" i="15"/>
  <c r="E200" i="15"/>
  <c r="D200" i="15"/>
  <c r="E199" i="15"/>
  <c r="D199" i="15"/>
  <c r="E198" i="15"/>
  <c r="D198" i="15"/>
  <c r="E197" i="15"/>
  <c r="D197" i="15"/>
  <c r="E196" i="15"/>
  <c r="D196" i="15"/>
  <c r="E195" i="15"/>
  <c r="D195" i="15"/>
  <c r="E194" i="15"/>
  <c r="D194" i="15"/>
  <c r="E193" i="15"/>
  <c r="D193" i="15"/>
  <c r="E192" i="15"/>
  <c r="D192" i="15"/>
  <c r="E191" i="15"/>
  <c r="D191" i="15"/>
  <c r="E190" i="15"/>
  <c r="D190" i="15"/>
  <c r="E189" i="15"/>
  <c r="D189" i="15"/>
  <c r="E188" i="15"/>
  <c r="D188" i="15"/>
  <c r="E187" i="15"/>
  <c r="D187" i="15"/>
  <c r="E186" i="15"/>
  <c r="D186" i="15"/>
  <c r="E185" i="15"/>
  <c r="D185" i="15"/>
  <c r="E184" i="15"/>
  <c r="D184" i="15"/>
  <c r="E183" i="15"/>
  <c r="D183" i="15"/>
  <c r="E182" i="15"/>
  <c r="D182" i="15"/>
  <c r="E181" i="15"/>
  <c r="D181" i="15"/>
  <c r="E180" i="15"/>
  <c r="D180" i="15"/>
  <c r="E179" i="15"/>
  <c r="D179" i="15"/>
  <c r="E178" i="15"/>
  <c r="D178" i="15"/>
  <c r="E177" i="15"/>
  <c r="D177" i="15"/>
  <c r="E176" i="15"/>
  <c r="D176" i="15"/>
  <c r="E175" i="15"/>
  <c r="D175" i="15"/>
  <c r="E174" i="15"/>
  <c r="D174" i="15"/>
  <c r="E173" i="15"/>
  <c r="D173" i="15"/>
  <c r="E172" i="15"/>
  <c r="D172" i="15"/>
  <c r="E171" i="15"/>
  <c r="D171" i="15"/>
  <c r="E170" i="15"/>
  <c r="D170" i="15"/>
  <c r="E169" i="15"/>
  <c r="D169" i="15"/>
  <c r="E168" i="15"/>
  <c r="D168" i="15"/>
  <c r="E167" i="15"/>
  <c r="D167" i="15"/>
  <c r="E166" i="15"/>
  <c r="D166" i="15"/>
  <c r="E165" i="15"/>
  <c r="D165" i="15"/>
  <c r="E164" i="15"/>
  <c r="D164" i="15"/>
  <c r="E163" i="15"/>
  <c r="D163" i="15"/>
  <c r="E162" i="15"/>
  <c r="D162" i="15"/>
  <c r="E161" i="15"/>
  <c r="D161" i="15"/>
  <c r="E160" i="15"/>
  <c r="D160" i="15"/>
  <c r="E159" i="15"/>
  <c r="D159" i="15"/>
  <c r="E158" i="15"/>
  <c r="D158" i="15"/>
  <c r="E157" i="15"/>
  <c r="D157" i="15"/>
  <c r="E156" i="15"/>
  <c r="D156" i="15"/>
  <c r="E155" i="15"/>
  <c r="D155" i="15"/>
  <c r="E154" i="15"/>
  <c r="D154" i="15"/>
  <c r="E153" i="15"/>
  <c r="D153" i="15"/>
  <c r="E152" i="15"/>
  <c r="D152" i="15"/>
  <c r="E151" i="15"/>
  <c r="D151" i="15"/>
  <c r="E150" i="15"/>
  <c r="D150" i="15"/>
  <c r="E149" i="15"/>
  <c r="D149" i="15"/>
  <c r="E148" i="15"/>
  <c r="D148" i="15"/>
  <c r="E147" i="15"/>
  <c r="D147" i="15"/>
  <c r="E146" i="15"/>
  <c r="D146" i="15"/>
  <c r="E145" i="15"/>
  <c r="D145" i="15"/>
  <c r="E144" i="15"/>
  <c r="D144" i="15"/>
  <c r="E143" i="15"/>
  <c r="D143" i="15"/>
  <c r="E142" i="15"/>
  <c r="D142" i="15"/>
  <c r="E141" i="15"/>
  <c r="D141" i="15"/>
  <c r="E140" i="15"/>
  <c r="D140" i="15"/>
  <c r="E139" i="15"/>
  <c r="D139" i="15"/>
  <c r="E138" i="15"/>
  <c r="D138" i="15"/>
  <c r="E137" i="15"/>
  <c r="D137" i="15"/>
  <c r="E136" i="15"/>
  <c r="D136" i="15"/>
  <c r="E135" i="15"/>
  <c r="D135" i="15"/>
  <c r="E134" i="15"/>
  <c r="D134" i="15"/>
  <c r="E133" i="15"/>
  <c r="D133" i="15"/>
  <c r="E132" i="15"/>
  <c r="D132" i="15"/>
  <c r="E131" i="15"/>
  <c r="D131" i="15"/>
  <c r="E130" i="15"/>
  <c r="D130" i="15"/>
  <c r="E129" i="15"/>
  <c r="D129" i="15"/>
  <c r="E128" i="15"/>
  <c r="D128" i="15"/>
  <c r="E127" i="15"/>
  <c r="D127" i="15"/>
  <c r="E126" i="15"/>
  <c r="D126" i="15"/>
  <c r="E125" i="15"/>
  <c r="D125" i="15"/>
  <c r="E124" i="15"/>
  <c r="D124" i="15"/>
  <c r="E123" i="15"/>
  <c r="D123" i="15"/>
  <c r="E122" i="15"/>
  <c r="D122" i="15"/>
  <c r="E121" i="15"/>
  <c r="D121" i="15"/>
  <c r="E120" i="15"/>
  <c r="D120" i="15"/>
  <c r="E119" i="15"/>
  <c r="D119" i="15"/>
  <c r="E118" i="15"/>
  <c r="D118" i="15"/>
  <c r="E117" i="15"/>
  <c r="D117" i="15"/>
  <c r="E116" i="15"/>
  <c r="D116" i="15"/>
  <c r="E115" i="15"/>
  <c r="D115" i="15"/>
  <c r="E114" i="15"/>
  <c r="D114" i="15"/>
  <c r="E113" i="15"/>
  <c r="D113" i="15"/>
  <c r="E112" i="15"/>
  <c r="D112" i="15"/>
  <c r="E111" i="15"/>
  <c r="D111" i="15"/>
  <c r="E110" i="15"/>
  <c r="D110" i="15"/>
  <c r="E109" i="15"/>
  <c r="D109" i="15"/>
  <c r="E108" i="15"/>
  <c r="D108" i="15"/>
  <c r="E107" i="15"/>
  <c r="D107" i="15"/>
  <c r="E106" i="15"/>
  <c r="D106" i="15"/>
  <c r="E105" i="15"/>
  <c r="D105" i="15"/>
  <c r="E104" i="15"/>
  <c r="D104" i="15"/>
  <c r="E103" i="15"/>
  <c r="D103" i="15"/>
  <c r="E102" i="15"/>
  <c r="D102" i="15"/>
  <c r="E101" i="15"/>
  <c r="D101" i="15"/>
  <c r="E100" i="15"/>
  <c r="D100" i="15"/>
  <c r="E99" i="15"/>
  <c r="D99" i="15"/>
  <c r="E98" i="15"/>
  <c r="D98" i="15"/>
  <c r="E97" i="15"/>
  <c r="D97" i="15"/>
  <c r="E96" i="15"/>
  <c r="D96" i="15"/>
  <c r="E95" i="15"/>
  <c r="D95" i="15"/>
  <c r="E94" i="15"/>
  <c r="D94" i="15"/>
  <c r="E93" i="15"/>
  <c r="D93" i="15"/>
  <c r="E92" i="15"/>
  <c r="D92" i="15"/>
  <c r="E91" i="15"/>
  <c r="D91" i="15"/>
  <c r="E90" i="15"/>
  <c r="D90" i="15"/>
  <c r="E89" i="15"/>
  <c r="D89" i="15"/>
  <c r="E88" i="15"/>
  <c r="D88" i="15"/>
  <c r="E87" i="15"/>
  <c r="D87" i="15"/>
  <c r="E86" i="15"/>
  <c r="D86" i="15"/>
  <c r="E85" i="15"/>
  <c r="D85" i="15"/>
  <c r="E84" i="15"/>
  <c r="D84" i="15"/>
  <c r="E83" i="15"/>
  <c r="D83" i="15"/>
  <c r="E82" i="15"/>
  <c r="D82" i="15"/>
  <c r="E81" i="15"/>
  <c r="D81" i="15"/>
  <c r="E80" i="15"/>
  <c r="D80" i="15"/>
  <c r="E79" i="15"/>
  <c r="D79" i="15"/>
  <c r="E78" i="15"/>
  <c r="D78" i="15"/>
  <c r="E77" i="15"/>
  <c r="D77" i="15"/>
  <c r="E76" i="15"/>
  <c r="D76" i="15"/>
  <c r="E75" i="15"/>
  <c r="D75" i="15"/>
  <c r="E74" i="15"/>
  <c r="D74" i="15"/>
  <c r="E73" i="15"/>
  <c r="D73" i="15"/>
  <c r="E72" i="15"/>
  <c r="D72" i="15"/>
  <c r="E71" i="15"/>
  <c r="D71" i="15"/>
  <c r="E70" i="15"/>
  <c r="D70" i="15"/>
  <c r="E69" i="15"/>
  <c r="D69" i="15"/>
  <c r="E68" i="15"/>
  <c r="D68" i="15"/>
  <c r="E67" i="15"/>
  <c r="D67" i="15"/>
  <c r="E66" i="15"/>
  <c r="D66" i="15"/>
  <c r="E65" i="15"/>
  <c r="D65" i="15"/>
  <c r="E64" i="15"/>
  <c r="D64" i="15"/>
  <c r="E63" i="15"/>
  <c r="D63" i="15"/>
  <c r="E62" i="15"/>
  <c r="D62" i="15"/>
  <c r="E61" i="15"/>
  <c r="D61" i="15"/>
  <c r="E60" i="15"/>
  <c r="D60" i="15"/>
  <c r="E59" i="15"/>
  <c r="D59" i="15"/>
  <c r="E58" i="15"/>
  <c r="D58" i="15"/>
  <c r="E57" i="15"/>
  <c r="D57" i="15"/>
  <c r="E56" i="15"/>
  <c r="D56" i="15"/>
  <c r="E55" i="15"/>
  <c r="D55" i="15"/>
  <c r="E54" i="15"/>
  <c r="D54" i="15"/>
  <c r="E53" i="15"/>
  <c r="D53" i="15"/>
  <c r="E52" i="15"/>
  <c r="D52" i="15"/>
  <c r="E51" i="15"/>
  <c r="D51" i="15"/>
  <c r="E50" i="15"/>
  <c r="D50" i="15"/>
  <c r="E49" i="15"/>
  <c r="D49" i="15"/>
  <c r="E48" i="15"/>
  <c r="D48" i="15"/>
  <c r="E47" i="15"/>
  <c r="D47" i="15"/>
  <c r="E46" i="15"/>
  <c r="D46" i="15"/>
  <c r="E45" i="15"/>
  <c r="D45" i="15"/>
  <c r="E44" i="15"/>
  <c r="D44" i="15"/>
  <c r="E43" i="15"/>
  <c r="D43" i="15"/>
  <c r="E42" i="15"/>
  <c r="D42" i="15"/>
  <c r="E41" i="15"/>
  <c r="D41" i="15"/>
  <c r="E40" i="15"/>
  <c r="D40" i="15"/>
  <c r="E39" i="15"/>
  <c r="D39" i="15"/>
  <c r="E38" i="15"/>
  <c r="D38" i="15"/>
  <c r="E37" i="15"/>
  <c r="D37" i="15"/>
  <c r="E36" i="15"/>
  <c r="D36" i="15"/>
  <c r="E35" i="15"/>
  <c r="D35" i="15"/>
  <c r="E34" i="15"/>
  <c r="D34" i="15"/>
  <c r="E33" i="15"/>
  <c r="D33" i="15"/>
  <c r="E32" i="15"/>
  <c r="D32" i="15"/>
  <c r="E31" i="15"/>
  <c r="D31" i="15"/>
  <c r="E30" i="15"/>
  <c r="D30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E4" i="15"/>
  <c r="D4" i="15"/>
  <c r="E3" i="15"/>
  <c r="D3" i="15"/>
  <c r="E2" i="15"/>
  <c r="D2" i="15"/>
  <c r="D7" i="13"/>
  <c r="H2" i="14"/>
  <c r="H1" i="14"/>
  <c r="D6" i="10"/>
  <c r="C2" i="12"/>
  <c r="D2" i="12"/>
  <c r="E2" i="12" s="1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1" i="12"/>
  <c r="D91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C103" i="12"/>
  <c r="D103" i="12"/>
  <c r="C104" i="12"/>
  <c r="D104" i="12"/>
  <c r="C105" i="12"/>
  <c r="D105" i="12"/>
  <c r="C106" i="12"/>
  <c r="D106" i="12"/>
  <c r="C107" i="12"/>
  <c r="D107" i="12"/>
  <c r="C108" i="12"/>
  <c r="D108" i="12"/>
  <c r="C109" i="12"/>
  <c r="D109" i="12"/>
  <c r="C110" i="12"/>
  <c r="D110" i="12"/>
  <c r="C111" i="12"/>
  <c r="D111" i="12"/>
  <c r="C112" i="12"/>
  <c r="D112" i="12"/>
  <c r="C113" i="12"/>
  <c r="D113" i="12"/>
  <c r="C114" i="12"/>
  <c r="D114" i="12"/>
  <c r="C115" i="12"/>
  <c r="D115" i="12"/>
  <c r="C116" i="12"/>
  <c r="D116" i="12"/>
  <c r="C117" i="12"/>
  <c r="D117" i="12"/>
  <c r="C118" i="12"/>
  <c r="D118" i="12"/>
  <c r="C119" i="12"/>
  <c r="D119" i="12"/>
  <c r="C120" i="12"/>
  <c r="D120" i="12"/>
  <c r="C121" i="12"/>
  <c r="D121" i="12"/>
  <c r="C122" i="12"/>
  <c r="D122" i="12"/>
  <c r="C123" i="12"/>
  <c r="D123" i="12"/>
  <c r="C124" i="12"/>
  <c r="D124" i="12"/>
  <c r="C125" i="12"/>
  <c r="D125" i="12"/>
  <c r="C126" i="12"/>
  <c r="D126" i="12"/>
  <c r="C127" i="12"/>
  <c r="D127" i="12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D158" i="12"/>
  <c r="C159" i="12"/>
  <c r="D159" i="12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D195" i="12"/>
  <c r="C196" i="12"/>
  <c r="D196" i="12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D203" i="12"/>
  <c r="C204" i="12"/>
  <c r="D204" i="12"/>
  <c r="C205" i="12"/>
  <c r="D205" i="12"/>
  <c r="C206" i="12"/>
  <c r="D206" i="12"/>
  <c r="C207" i="12"/>
  <c r="D207" i="12"/>
  <c r="C208" i="12"/>
  <c r="D208" i="12"/>
  <c r="C209" i="12"/>
  <c r="D209" i="12"/>
  <c r="C210" i="12"/>
  <c r="D210" i="12"/>
  <c r="C211" i="12"/>
  <c r="D211" i="12"/>
  <c r="C212" i="12"/>
  <c r="D212" i="12"/>
  <c r="C213" i="12"/>
  <c r="D213" i="12"/>
  <c r="C214" i="12"/>
  <c r="D214" i="12"/>
  <c r="C215" i="12"/>
  <c r="D215" i="12"/>
  <c r="C216" i="12"/>
  <c r="D216" i="12"/>
  <c r="C217" i="12"/>
  <c r="D217" i="12"/>
  <c r="C218" i="12"/>
  <c r="D218" i="12"/>
  <c r="C219" i="12"/>
  <c r="D219" i="12"/>
  <c r="C220" i="12"/>
  <c r="D220" i="12"/>
  <c r="C221" i="12"/>
  <c r="D221" i="12"/>
  <c r="C222" i="12"/>
  <c r="D222" i="12"/>
  <c r="C223" i="12"/>
  <c r="D223" i="12"/>
  <c r="C224" i="12"/>
  <c r="D224" i="12"/>
  <c r="C225" i="12"/>
  <c r="D225" i="12"/>
  <c r="C226" i="12"/>
  <c r="D226" i="12"/>
  <c r="C227" i="12"/>
  <c r="D227" i="12"/>
  <c r="C228" i="12"/>
  <c r="D228" i="12"/>
  <c r="C229" i="12"/>
  <c r="D229" i="12"/>
  <c r="C230" i="12"/>
  <c r="D230" i="12"/>
  <c r="C231" i="12"/>
  <c r="D231" i="12"/>
  <c r="C232" i="12"/>
  <c r="D232" i="12"/>
  <c r="C233" i="12"/>
  <c r="D233" i="12"/>
  <c r="C234" i="12"/>
  <c r="D234" i="12"/>
  <c r="C235" i="12"/>
  <c r="D235" i="12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D244" i="12"/>
  <c r="C245" i="12"/>
  <c r="D245" i="12"/>
  <c r="C246" i="12"/>
  <c r="D246" i="12"/>
  <c r="C247" i="12"/>
  <c r="D247" i="12"/>
  <c r="C248" i="12"/>
  <c r="D248" i="12"/>
  <c r="C249" i="12"/>
  <c r="D249" i="12"/>
  <c r="C250" i="12"/>
  <c r="D250" i="12"/>
  <c r="C251" i="12"/>
  <c r="D251" i="12"/>
  <c r="C252" i="12"/>
  <c r="D252" i="12"/>
  <c r="C253" i="12"/>
  <c r="D253" i="12"/>
  <c r="C254" i="12"/>
  <c r="D254" i="12"/>
  <c r="C255" i="12"/>
  <c r="D255" i="12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D273" i="12"/>
  <c r="C274" i="12"/>
  <c r="D274" i="12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D334" i="12"/>
  <c r="C335" i="12"/>
  <c r="D335" i="12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D369" i="12"/>
  <c r="C370" i="12"/>
  <c r="D370" i="12"/>
  <c r="C371" i="12"/>
  <c r="D371" i="12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D381" i="12"/>
  <c r="C382" i="12"/>
  <c r="D382" i="12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D404" i="12"/>
  <c r="C405" i="12"/>
  <c r="D405" i="12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D422" i="12"/>
  <c r="C423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D491" i="12"/>
  <c r="C492" i="12"/>
  <c r="D492" i="12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D506" i="12"/>
  <c r="C507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D522" i="12"/>
  <c r="C523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C533" i="12"/>
  <c r="D533" i="12"/>
  <c r="C534" i="12"/>
  <c r="D534" i="12"/>
  <c r="C535" i="12"/>
  <c r="D535" i="12"/>
  <c r="C536" i="12"/>
  <c r="D536" i="12"/>
  <c r="C537" i="12"/>
  <c r="D537" i="12"/>
  <c r="C538" i="12"/>
  <c r="D538" i="12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D550" i="12"/>
  <c r="C551" i="12"/>
  <c r="D551" i="12"/>
  <c r="C552" i="12"/>
  <c r="D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C579" i="12"/>
  <c r="D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D588" i="12"/>
  <c r="C589" i="12"/>
  <c r="D589" i="12"/>
  <c r="C590" i="12"/>
  <c r="D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C624" i="12"/>
  <c r="D624" i="12"/>
  <c r="C625" i="12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D645" i="12"/>
  <c r="C646" i="12"/>
  <c r="D646" i="12"/>
  <c r="C647" i="12"/>
  <c r="D647" i="12"/>
  <c r="C648" i="12"/>
  <c r="D648" i="12"/>
  <c r="C649" i="12"/>
  <c r="D649" i="12"/>
  <c r="C650" i="12"/>
  <c r="D650" i="12"/>
  <c r="C651" i="12"/>
  <c r="D651" i="12"/>
  <c r="C652" i="12"/>
  <c r="D652" i="12"/>
  <c r="C653" i="12"/>
  <c r="D653" i="12"/>
  <c r="C654" i="12"/>
  <c r="D654" i="12"/>
  <c r="C655" i="12"/>
  <c r="D655" i="12"/>
  <c r="C656" i="12"/>
  <c r="D656" i="12"/>
  <c r="C657" i="12"/>
  <c r="D657" i="12"/>
  <c r="C658" i="12"/>
  <c r="D658" i="12"/>
  <c r="C659" i="12"/>
  <c r="D659" i="12"/>
  <c r="C660" i="12"/>
  <c r="D660" i="12"/>
  <c r="C661" i="12"/>
  <c r="D661" i="12"/>
  <c r="C662" i="12"/>
  <c r="D662" i="12"/>
  <c r="C663" i="12"/>
  <c r="D663" i="12"/>
  <c r="C664" i="12"/>
  <c r="D664" i="12"/>
  <c r="C665" i="12"/>
  <c r="D665" i="12"/>
  <c r="C666" i="12"/>
  <c r="D666" i="12"/>
  <c r="C667" i="12"/>
  <c r="D667" i="12"/>
  <c r="C668" i="12"/>
  <c r="D668" i="12"/>
  <c r="C669" i="12"/>
  <c r="D669" i="12"/>
  <c r="C670" i="12"/>
  <c r="D670" i="12"/>
  <c r="C671" i="12"/>
  <c r="D671" i="12"/>
  <c r="C672" i="12"/>
  <c r="D672" i="12"/>
  <c r="C673" i="12"/>
  <c r="D673" i="12"/>
  <c r="C674" i="12"/>
  <c r="D674" i="12"/>
  <c r="C675" i="12"/>
  <c r="D675" i="12"/>
  <c r="C676" i="12"/>
  <c r="D676" i="12"/>
  <c r="C677" i="12"/>
  <c r="D677" i="12"/>
  <c r="C678" i="12"/>
  <c r="D678" i="12"/>
  <c r="C679" i="12"/>
  <c r="D679" i="12"/>
  <c r="C680" i="12"/>
  <c r="D680" i="12"/>
  <c r="C681" i="12"/>
  <c r="D681" i="12"/>
  <c r="C682" i="12"/>
  <c r="D682" i="12"/>
  <c r="C683" i="12"/>
  <c r="D683" i="12"/>
  <c r="C684" i="12"/>
  <c r="D684" i="12"/>
  <c r="C685" i="12"/>
  <c r="D685" i="12"/>
  <c r="C686" i="12"/>
  <c r="D686" i="12"/>
  <c r="C687" i="12"/>
  <c r="D687" i="12"/>
  <c r="C688" i="12"/>
  <c r="D688" i="12"/>
  <c r="C689" i="12"/>
  <c r="D689" i="12"/>
  <c r="C690" i="12"/>
  <c r="D690" i="12"/>
  <c r="C691" i="12"/>
  <c r="D691" i="12"/>
  <c r="C692" i="12"/>
  <c r="D692" i="12"/>
  <c r="C693" i="12"/>
  <c r="D693" i="12"/>
  <c r="C694" i="12"/>
  <c r="D694" i="12"/>
  <c r="C695" i="12"/>
  <c r="D695" i="12"/>
  <c r="C696" i="12"/>
  <c r="D696" i="12"/>
  <c r="C697" i="12"/>
  <c r="D697" i="12"/>
  <c r="C698" i="12"/>
  <c r="D698" i="12"/>
  <c r="C699" i="12"/>
  <c r="D699" i="12"/>
  <c r="C700" i="12"/>
  <c r="D700" i="12"/>
  <c r="C701" i="12"/>
  <c r="D701" i="12"/>
  <c r="C702" i="12"/>
  <c r="D702" i="12"/>
  <c r="C703" i="12"/>
  <c r="D703" i="12"/>
  <c r="C704" i="12"/>
  <c r="D704" i="12"/>
  <c r="C705" i="12"/>
  <c r="D705" i="12"/>
  <c r="C706" i="12"/>
  <c r="D706" i="12"/>
  <c r="C707" i="12"/>
  <c r="D707" i="12"/>
  <c r="C708" i="12"/>
  <c r="D708" i="12"/>
  <c r="C709" i="12"/>
  <c r="D709" i="12"/>
  <c r="C710" i="12"/>
  <c r="D710" i="12"/>
  <c r="C711" i="12"/>
  <c r="D711" i="12"/>
  <c r="C712" i="12"/>
  <c r="D712" i="12"/>
  <c r="C713" i="12"/>
  <c r="D713" i="12"/>
  <c r="C714" i="12"/>
  <c r="D714" i="12"/>
  <c r="C715" i="12"/>
  <c r="D715" i="12"/>
  <c r="C716" i="12"/>
  <c r="D716" i="12"/>
  <c r="C717" i="12"/>
  <c r="D717" i="12"/>
  <c r="C718" i="12"/>
  <c r="D718" i="12"/>
  <c r="C719" i="12"/>
  <c r="D719" i="12"/>
  <c r="C720" i="12"/>
  <c r="D720" i="12"/>
  <c r="C721" i="12"/>
  <c r="D721" i="12"/>
  <c r="C722" i="12"/>
  <c r="D722" i="12"/>
  <c r="C723" i="12"/>
  <c r="D723" i="12"/>
  <c r="C724" i="12"/>
  <c r="D724" i="12"/>
  <c r="C725" i="12"/>
  <c r="D725" i="12"/>
  <c r="C726" i="12"/>
  <c r="D726" i="12"/>
  <c r="C727" i="12"/>
  <c r="D727" i="12"/>
  <c r="C728" i="12"/>
  <c r="D728" i="12"/>
  <c r="C729" i="12"/>
  <c r="D729" i="12"/>
  <c r="C730" i="12"/>
  <c r="D730" i="12"/>
  <c r="C731" i="12"/>
  <c r="D731" i="12"/>
  <c r="C732" i="12"/>
  <c r="D732" i="12"/>
  <c r="C733" i="12"/>
  <c r="D733" i="12"/>
  <c r="C734" i="12"/>
  <c r="D734" i="12"/>
  <c r="C735" i="12"/>
  <c r="D735" i="12"/>
  <c r="C736" i="12"/>
  <c r="D736" i="12"/>
  <c r="C737" i="12"/>
  <c r="D737" i="12"/>
  <c r="C738" i="12"/>
  <c r="D738" i="12"/>
  <c r="C739" i="12"/>
  <c r="D739" i="12"/>
  <c r="C740" i="12"/>
  <c r="D740" i="12"/>
  <c r="C741" i="12"/>
  <c r="D741" i="12"/>
  <c r="C742" i="12"/>
  <c r="D742" i="12"/>
  <c r="C743" i="12"/>
  <c r="D743" i="12"/>
  <c r="C744" i="12"/>
  <c r="D744" i="12"/>
  <c r="C745" i="12"/>
  <c r="D745" i="12"/>
  <c r="C746" i="12"/>
  <c r="D746" i="12"/>
  <c r="C747" i="12"/>
  <c r="D747" i="12"/>
  <c r="C748" i="12"/>
  <c r="D748" i="12"/>
  <c r="C749" i="12"/>
  <c r="D749" i="12"/>
  <c r="C750" i="12"/>
  <c r="D750" i="12"/>
  <c r="C751" i="12"/>
  <c r="D751" i="12"/>
  <c r="C752" i="12"/>
  <c r="D752" i="12"/>
  <c r="C753" i="12"/>
  <c r="D753" i="12"/>
  <c r="C754" i="12"/>
  <c r="D754" i="12"/>
  <c r="C755" i="12"/>
  <c r="D755" i="12"/>
  <c r="C756" i="12"/>
  <c r="D756" i="12"/>
  <c r="C757" i="12"/>
  <c r="D757" i="12"/>
  <c r="C758" i="12"/>
  <c r="D758" i="12"/>
  <c r="C759" i="12"/>
  <c r="D759" i="12"/>
  <c r="C760" i="12"/>
  <c r="D760" i="12"/>
  <c r="C761" i="12"/>
  <c r="D761" i="12"/>
  <c r="C762" i="12"/>
  <c r="D762" i="12"/>
  <c r="C763" i="12"/>
  <c r="D763" i="12"/>
  <c r="C764" i="12"/>
  <c r="D764" i="12"/>
  <c r="C765" i="12"/>
  <c r="D765" i="12"/>
  <c r="C766" i="12"/>
  <c r="D766" i="12"/>
  <c r="C767" i="12"/>
  <c r="D767" i="12"/>
  <c r="C768" i="12"/>
  <c r="D768" i="12"/>
  <c r="C769" i="12"/>
  <c r="D769" i="12"/>
  <c r="C770" i="12"/>
  <c r="D770" i="12"/>
  <c r="C771" i="12"/>
  <c r="D771" i="12"/>
  <c r="C772" i="12"/>
  <c r="D772" i="12"/>
  <c r="C773" i="12"/>
  <c r="D773" i="12"/>
  <c r="C774" i="12"/>
  <c r="D774" i="12"/>
  <c r="C775" i="12"/>
  <c r="D775" i="12"/>
  <c r="C776" i="12"/>
  <c r="D776" i="12"/>
  <c r="C777" i="12"/>
  <c r="D777" i="12"/>
  <c r="C778" i="12"/>
  <c r="D778" i="12"/>
  <c r="C779" i="12"/>
  <c r="D779" i="12"/>
  <c r="C780" i="12"/>
  <c r="D780" i="12"/>
  <c r="C781" i="12"/>
  <c r="D781" i="12"/>
  <c r="C782" i="12"/>
  <c r="D782" i="12"/>
  <c r="C783" i="12"/>
  <c r="D783" i="12"/>
  <c r="C784" i="12"/>
  <c r="D784" i="12"/>
  <c r="C785" i="12"/>
  <c r="D785" i="12"/>
  <c r="C786" i="12"/>
  <c r="D786" i="12"/>
  <c r="C787" i="12"/>
  <c r="D787" i="12"/>
  <c r="C788" i="12"/>
  <c r="D788" i="12"/>
  <c r="C789" i="12"/>
  <c r="D789" i="12"/>
  <c r="C790" i="12"/>
  <c r="D790" i="12"/>
  <c r="C791" i="12"/>
  <c r="D791" i="12"/>
  <c r="C792" i="12"/>
  <c r="D792" i="12"/>
  <c r="C793" i="12"/>
  <c r="D793" i="12"/>
  <c r="C794" i="12"/>
  <c r="D794" i="12"/>
  <c r="C795" i="12"/>
  <c r="D795" i="12"/>
  <c r="C796" i="12"/>
  <c r="D796" i="12"/>
  <c r="C797" i="12"/>
  <c r="D797" i="12"/>
  <c r="C798" i="12"/>
  <c r="D798" i="12"/>
  <c r="C799" i="12"/>
  <c r="D799" i="12"/>
  <c r="C800" i="12"/>
  <c r="D800" i="12"/>
  <c r="C801" i="12"/>
  <c r="D801" i="12"/>
  <c r="C802" i="12"/>
  <c r="D802" i="12"/>
  <c r="C803" i="12"/>
  <c r="D803" i="12"/>
  <c r="C804" i="12"/>
  <c r="D804" i="12"/>
  <c r="C805" i="12"/>
  <c r="D805" i="12"/>
  <c r="C806" i="12"/>
  <c r="D806" i="12"/>
  <c r="C807" i="12"/>
  <c r="D807" i="12"/>
  <c r="C808" i="12"/>
  <c r="D808" i="12"/>
  <c r="C809" i="12"/>
  <c r="D809" i="12"/>
  <c r="C810" i="12"/>
  <c r="D810" i="12"/>
  <c r="C811" i="12"/>
  <c r="D811" i="12"/>
  <c r="C812" i="12"/>
  <c r="D812" i="12"/>
  <c r="C813" i="12"/>
  <c r="D813" i="12"/>
  <c r="C814" i="12"/>
  <c r="D814" i="12"/>
  <c r="C815" i="12"/>
  <c r="D815" i="12"/>
  <c r="C816" i="12"/>
  <c r="D816" i="12"/>
  <c r="C817" i="12"/>
  <c r="D817" i="12"/>
  <c r="C818" i="12"/>
  <c r="D818" i="12"/>
  <c r="C819" i="12"/>
  <c r="D819" i="12"/>
  <c r="C820" i="12"/>
  <c r="D820" i="12"/>
  <c r="C821" i="12"/>
  <c r="D821" i="12"/>
  <c r="C822" i="12"/>
  <c r="D822" i="12"/>
  <c r="C823" i="12"/>
  <c r="D823" i="12"/>
  <c r="C824" i="12"/>
  <c r="D824" i="12"/>
  <c r="C825" i="12"/>
  <c r="D825" i="12"/>
  <c r="C826" i="12"/>
  <c r="D826" i="12"/>
  <c r="C827" i="12"/>
  <c r="D827" i="12"/>
  <c r="C828" i="12"/>
  <c r="D828" i="12"/>
  <c r="C829" i="12"/>
  <c r="D829" i="12"/>
  <c r="C830" i="12"/>
  <c r="D830" i="12"/>
  <c r="C831" i="12"/>
  <c r="D831" i="12"/>
  <c r="C832" i="12"/>
  <c r="D832" i="12"/>
  <c r="C833" i="12"/>
  <c r="D833" i="12"/>
  <c r="C834" i="12"/>
  <c r="D834" i="12"/>
  <c r="C835" i="12"/>
  <c r="D835" i="12"/>
  <c r="C836" i="12"/>
  <c r="D836" i="12"/>
  <c r="C837" i="12"/>
  <c r="D837" i="12"/>
  <c r="C838" i="12"/>
  <c r="D838" i="12"/>
  <c r="C839" i="12"/>
  <c r="D839" i="12"/>
  <c r="C840" i="12"/>
  <c r="D840" i="12"/>
  <c r="C841" i="12"/>
  <c r="D841" i="12"/>
  <c r="C842" i="12"/>
  <c r="D842" i="12"/>
  <c r="C843" i="12"/>
  <c r="D843" i="12"/>
  <c r="C844" i="12"/>
  <c r="D844" i="12"/>
  <c r="C845" i="12"/>
  <c r="D845" i="12"/>
  <c r="C846" i="12"/>
  <c r="D846" i="12"/>
  <c r="C847" i="12"/>
  <c r="D847" i="12"/>
  <c r="C848" i="12"/>
  <c r="D848" i="12"/>
  <c r="C849" i="12"/>
  <c r="D849" i="12"/>
  <c r="C850" i="12"/>
  <c r="D850" i="12"/>
  <c r="C851" i="12"/>
  <c r="D851" i="12"/>
  <c r="C852" i="12"/>
  <c r="D852" i="12"/>
  <c r="C853" i="12"/>
  <c r="D853" i="12"/>
  <c r="C854" i="12"/>
  <c r="D854" i="12"/>
  <c r="C855" i="12"/>
  <c r="D855" i="12"/>
  <c r="C856" i="12"/>
  <c r="D856" i="12"/>
  <c r="C857" i="12"/>
  <c r="D857" i="12"/>
  <c r="C858" i="12"/>
  <c r="D858" i="12"/>
  <c r="C859" i="12"/>
  <c r="D859" i="12"/>
  <c r="C860" i="12"/>
  <c r="D860" i="12"/>
  <c r="C861" i="12"/>
  <c r="D861" i="12"/>
  <c r="C862" i="12"/>
  <c r="D862" i="12"/>
  <c r="C863" i="12"/>
  <c r="D863" i="12"/>
  <c r="C864" i="12"/>
  <c r="D864" i="12"/>
  <c r="C865" i="12"/>
  <c r="D865" i="12"/>
  <c r="C866" i="12"/>
  <c r="D866" i="12"/>
  <c r="C867" i="12"/>
  <c r="D867" i="12"/>
  <c r="C868" i="12"/>
  <c r="D868" i="12"/>
  <c r="C869" i="12"/>
  <c r="D869" i="12"/>
  <c r="C870" i="12"/>
  <c r="D870" i="12"/>
  <c r="C871" i="12"/>
  <c r="D871" i="12"/>
  <c r="C872" i="12"/>
  <c r="D872" i="12"/>
  <c r="C873" i="12"/>
  <c r="D873" i="12"/>
  <c r="C874" i="12"/>
  <c r="D874" i="12"/>
  <c r="C875" i="12"/>
  <c r="D875" i="12"/>
  <c r="C876" i="12"/>
  <c r="D876" i="12"/>
  <c r="C877" i="12"/>
  <c r="D877" i="12"/>
  <c r="C878" i="12"/>
  <c r="D878" i="12"/>
  <c r="C879" i="12"/>
  <c r="D879" i="12"/>
  <c r="C880" i="12"/>
  <c r="D880" i="12"/>
  <c r="C881" i="12"/>
  <c r="D881" i="12"/>
  <c r="C882" i="12"/>
  <c r="D882" i="12"/>
  <c r="C883" i="12"/>
  <c r="D883" i="12"/>
  <c r="C884" i="12"/>
  <c r="D884" i="12"/>
  <c r="C885" i="12"/>
  <c r="D885" i="12"/>
  <c r="C886" i="12"/>
  <c r="D886" i="12"/>
  <c r="C887" i="12"/>
  <c r="D887" i="12"/>
  <c r="C888" i="12"/>
  <c r="D888" i="12"/>
  <c r="C889" i="12"/>
  <c r="D889" i="12"/>
  <c r="C890" i="12"/>
  <c r="D890" i="12"/>
  <c r="C891" i="12"/>
  <c r="D891" i="12"/>
  <c r="C892" i="12"/>
  <c r="D892" i="12"/>
  <c r="C893" i="12"/>
  <c r="D893" i="12"/>
  <c r="C894" i="12"/>
  <c r="D894" i="12"/>
  <c r="C895" i="12"/>
  <c r="D895" i="12"/>
  <c r="C896" i="12"/>
  <c r="D896" i="12"/>
  <c r="C897" i="12"/>
  <c r="D897" i="12"/>
  <c r="C898" i="12"/>
  <c r="D898" i="12"/>
  <c r="C899" i="12"/>
  <c r="D899" i="12"/>
  <c r="C900" i="12"/>
  <c r="D900" i="12"/>
  <c r="C901" i="12"/>
  <c r="D901" i="12"/>
  <c r="C902" i="12"/>
  <c r="D902" i="12"/>
  <c r="C903" i="12"/>
  <c r="D903" i="12"/>
  <c r="C904" i="12"/>
  <c r="D904" i="12"/>
  <c r="C905" i="12"/>
  <c r="D905" i="12"/>
  <c r="C906" i="12"/>
  <c r="D906" i="12"/>
  <c r="C907" i="12"/>
  <c r="D907" i="12"/>
  <c r="C908" i="12"/>
  <c r="D908" i="12"/>
  <c r="C909" i="12"/>
  <c r="D909" i="12"/>
  <c r="C910" i="12"/>
  <c r="D910" i="12"/>
  <c r="C911" i="12"/>
  <c r="D911" i="12"/>
  <c r="C912" i="12"/>
  <c r="D912" i="12"/>
  <c r="C913" i="12"/>
  <c r="D913" i="12"/>
  <c r="C914" i="12"/>
  <c r="D914" i="12"/>
  <c r="C915" i="12"/>
  <c r="D915" i="12"/>
  <c r="C916" i="12"/>
  <c r="D916" i="12"/>
  <c r="C917" i="12"/>
  <c r="D917" i="12"/>
  <c r="C918" i="12"/>
  <c r="D918" i="12"/>
  <c r="C919" i="12"/>
  <c r="D919" i="12"/>
  <c r="C920" i="12"/>
  <c r="D920" i="12"/>
  <c r="C921" i="12"/>
  <c r="D921" i="12"/>
  <c r="C922" i="12"/>
  <c r="D922" i="12"/>
  <c r="C923" i="12"/>
  <c r="D923" i="12"/>
  <c r="C924" i="12"/>
  <c r="D924" i="12"/>
  <c r="C925" i="12"/>
  <c r="D925" i="12"/>
  <c r="C926" i="12"/>
  <c r="D926" i="12"/>
  <c r="C927" i="12"/>
  <c r="D927" i="12"/>
  <c r="C928" i="12"/>
  <c r="D928" i="12"/>
  <c r="C929" i="12"/>
  <c r="D929" i="12"/>
  <c r="C930" i="12"/>
  <c r="D930" i="12"/>
  <c r="C931" i="12"/>
  <c r="D931" i="12"/>
  <c r="C932" i="12"/>
  <c r="D932" i="12"/>
  <c r="C933" i="12"/>
  <c r="D933" i="12"/>
  <c r="C934" i="12"/>
  <c r="D934" i="12"/>
  <c r="C935" i="12"/>
  <c r="D935" i="12"/>
  <c r="C936" i="12"/>
  <c r="D936" i="12"/>
  <c r="C937" i="12"/>
  <c r="D937" i="12"/>
  <c r="C938" i="12"/>
  <c r="D938" i="12"/>
  <c r="C939" i="12"/>
  <c r="D939" i="12"/>
  <c r="C940" i="12"/>
  <c r="D940" i="12"/>
  <c r="C941" i="12"/>
  <c r="D941" i="12"/>
  <c r="C942" i="12"/>
  <c r="D942" i="12"/>
  <c r="C943" i="12"/>
  <c r="D943" i="12"/>
  <c r="C944" i="12"/>
  <c r="D944" i="12"/>
  <c r="C945" i="12"/>
  <c r="D945" i="12"/>
  <c r="C946" i="12"/>
  <c r="D946" i="12"/>
  <c r="C947" i="12"/>
  <c r="D947" i="12"/>
  <c r="C948" i="12"/>
  <c r="D948" i="12"/>
  <c r="C949" i="12"/>
  <c r="D949" i="12"/>
  <c r="C950" i="12"/>
  <c r="D950" i="12"/>
  <c r="C951" i="12"/>
  <c r="D951" i="12"/>
  <c r="C952" i="12"/>
  <c r="D952" i="12"/>
  <c r="C953" i="12"/>
  <c r="D953" i="12"/>
  <c r="C954" i="12"/>
  <c r="D954" i="12"/>
  <c r="C955" i="12"/>
  <c r="D955" i="12"/>
  <c r="C956" i="12"/>
  <c r="D956" i="12"/>
  <c r="C957" i="12"/>
  <c r="D957" i="12"/>
  <c r="C958" i="12"/>
  <c r="D958" i="12"/>
  <c r="C959" i="12"/>
  <c r="D959" i="12"/>
  <c r="C960" i="12"/>
  <c r="D960" i="12"/>
  <c r="C961" i="12"/>
  <c r="D961" i="12"/>
  <c r="C962" i="12"/>
  <c r="D962" i="12"/>
  <c r="C963" i="12"/>
  <c r="D963" i="12"/>
  <c r="C964" i="12"/>
  <c r="D964" i="12"/>
  <c r="C965" i="12"/>
  <c r="D965" i="12"/>
  <c r="C966" i="12"/>
  <c r="D966" i="12"/>
  <c r="C967" i="12"/>
  <c r="D967" i="12"/>
  <c r="C968" i="12"/>
  <c r="D968" i="12"/>
  <c r="C969" i="12"/>
  <c r="D969" i="12"/>
  <c r="C970" i="12"/>
  <c r="D970" i="12"/>
  <c r="C971" i="12"/>
  <c r="D971" i="12"/>
  <c r="C972" i="12"/>
  <c r="D972" i="12"/>
  <c r="C973" i="12"/>
  <c r="D973" i="12"/>
  <c r="C974" i="12"/>
  <c r="D974" i="12"/>
  <c r="C975" i="12"/>
  <c r="D975" i="12"/>
  <c r="C976" i="12"/>
  <c r="D976" i="12"/>
  <c r="C977" i="12"/>
  <c r="D977" i="12"/>
  <c r="C978" i="12"/>
  <c r="D978" i="12"/>
  <c r="C979" i="12"/>
  <c r="D979" i="12"/>
  <c r="C980" i="12"/>
  <c r="D980" i="12"/>
  <c r="C981" i="12"/>
  <c r="D981" i="12"/>
  <c r="C982" i="12"/>
  <c r="D982" i="12"/>
  <c r="C983" i="12"/>
  <c r="D983" i="12"/>
  <c r="C984" i="12"/>
  <c r="D984" i="12"/>
  <c r="C985" i="12"/>
  <c r="D985" i="12"/>
  <c r="C986" i="12"/>
  <c r="D986" i="12"/>
  <c r="C987" i="12"/>
  <c r="D987" i="12"/>
  <c r="C988" i="12"/>
  <c r="D988" i="12"/>
  <c r="C989" i="12"/>
  <c r="D989" i="12"/>
  <c r="C990" i="12"/>
  <c r="D990" i="12"/>
  <c r="C991" i="12"/>
  <c r="D991" i="12"/>
  <c r="C992" i="12"/>
  <c r="D992" i="12"/>
  <c r="C993" i="12"/>
  <c r="D993" i="12"/>
  <c r="C994" i="12"/>
  <c r="D994" i="12"/>
  <c r="C995" i="12"/>
  <c r="D995" i="12"/>
  <c r="C996" i="12"/>
  <c r="D996" i="12"/>
  <c r="C997" i="12"/>
  <c r="D997" i="12"/>
  <c r="C998" i="12"/>
  <c r="D998" i="12"/>
  <c r="C999" i="12"/>
  <c r="D999" i="12"/>
  <c r="C1000" i="12"/>
  <c r="D1000" i="12"/>
  <c r="C1001" i="12"/>
  <c r="D1001" i="12"/>
  <c r="C1002" i="12"/>
  <c r="D1002" i="12"/>
  <c r="C1003" i="12"/>
  <c r="D1003" i="12"/>
  <c r="C1004" i="12"/>
  <c r="D1004" i="12"/>
  <c r="C1005" i="12"/>
  <c r="D1005" i="12"/>
  <c r="C1006" i="12"/>
  <c r="D1006" i="12"/>
  <c r="C1007" i="12"/>
  <c r="D1007" i="12"/>
  <c r="C1008" i="12"/>
  <c r="D1008" i="12"/>
  <c r="C1009" i="12"/>
  <c r="D1009" i="12"/>
  <c r="C1010" i="12"/>
  <c r="D1010" i="12"/>
  <c r="C1011" i="12"/>
  <c r="D1011" i="12"/>
  <c r="C1012" i="12"/>
  <c r="D1012" i="12"/>
  <c r="C1013" i="12"/>
  <c r="D1013" i="12"/>
  <c r="C1014" i="12"/>
  <c r="D1014" i="12"/>
  <c r="C1015" i="12"/>
  <c r="D1015" i="12"/>
  <c r="C1016" i="12"/>
  <c r="D1016" i="12"/>
  <c r="C1017" i="12"/>
  <c r="D1017" i="12"/>
  <c r="C1018" i="12"/>
  <c r="D1018" i="12"/>
  <c r="C1019" i="12"/>
  <c r="D1019" i="12"/>
  <c r="C1020" i="12"/>
  <c r="D1020" i="12"/>
  <c r="C1021" i="12"/>
  <c r="D1021" i="12"/>
  <c r="C1022" i="12"/>
  <c r="D1022" i="12"/>
  <c r="C1023" i="12"/>
  <c r="D1023" i="12"/>
  <c r="C1024" i="12"/>
  <c r="D1024" i="12"/>
  <c r="C1025" i="12"/>
  <c r="D1025" i="12"/>
  <c r="C1026" i="12"/>
  <c r="D1026" i="12"/>
  <c r="C1027" i="12"/>
  <c r="D1027" i="12"/>
  <c r="C1028" i="12"/>
  <c r="D1028" i="12"/>
  <c r="C1029" i="12"/>
  <c r="D1029" i="12"/>
  <c r="C1030" i="12"/>
  <c r="D1030" i="12"/>
  <c r="C1031" i="12"/>
  <c r="D1031" i="12"/>
  <c r="C1032" i="12"/>
  <c r="D1032" i="12"/>
  <c r="C1033" i="12"/>
  <c r="D1033" i="12"/>
  <c r="C1034" i="12"/>
  <c r="D1034" i="12"/>
  <c r="C1035" i="12"/>
  <c r="D1035" i="12"/>
  <c r="C1036" i="12"/>
  <c r="D1036" i="12"/>
  <c r="C1037" i="12"/>
  <c r="D1037" i="12"/>
  <c r="C1038" i="12"/>
  <c r="D1038" i="12"/>
  <c r="C1039" i="12"/>
  <c r="D1039" i="12"/>
  <c r="C1040" i="12"/>
  <c r="D1040" i="12"/>
  <c r="C1041" i="12"/>
  <c r="D1041" i="12"/>
  <c r="C1042" i="12"/>
  <c r="D1042" i="12"/>
  <c r="C1043" i="12"/>
  <c r="D1043" i="12"/>
  <c r="C1044" i="12"/>
  <c r="D1044" i="12"/>
  <c r="C1045" i="12"/>
  <c r="D1045" i="12"/>
  <c r="C1046" i="12"/>
  <c r="D1046" i="12"/>
  <c r="C1047" i="12"/>
  <c r="D1047" i="12"/>
  <c r="C1048" i="12"/>
  <c r="D1048" i="12"/>
  <c r="C1049" i="12"/>
  <c r="D1049" i="12"/>
  <c r="C1050" i="12"/>
  <c r="D1050" i="12"/>
  <c r="C1051" i="12"/>
  <c r="D1051" i="12"/>
  <c r="C1052" i="12"/>
  <c r="D1052" i="12"/>
  <c r="C1053" i="12"/>
  <c r="D1053" i="12"/>
  <c r="C1054" i="12"/>
  <c r="D1054" i="12"/>
  <c r="C1055" i="12"/>
  <c r="D1055" i="12"/>
  <c r="C1056" i="12"/>
  <c r="D1056" i="12"/>
  <c r="C1057" i="12"/>
  <c r="D1057" i="12"/>
  <c r="C1058" i="12"/>
  <c r="D1058" i="12"/>
  <c r="C1059" i="12"/>
  <c r="D1059" i="12"/>
  <c r="C1060" i="12"/>
  <c r="D1060" i="12"/>
  <c r="C1061" i="12"/>
  <c r="D1061" i="12"/>
  <c r="C1062" i="12"/>
  <c r="D1062" i="12"/>
  <c r="C1063" i="12"/>
  <c r="D1063" i="12"/>
  <c r="C1064" i="12"/>
  <c r="D1064" i="12"/>
  <c r="C1065" i="12"/>
  <c r="D1065" i="12"/>
  <c r="C1066" i="12"/>
  <c r="D1066" i="12"/>
  <c r="C1067" i="12"/>
  <c r="D1067" i="12"/>
  <c r="C1068" i="12"/>
  <c r="D1068" i="12"/>
  <c r="C1069" i="12"/>
  <c r="D1069" i="12"/>
  <c r="C1070" i="12"/>
  <c r="D1070" i="12"/>
  <c r="C1071" i="12"/>
  <c r="D1071" i="12"/>
  <c r="C1072" i="12"/>
  <c r="D1072" i="12"/>
  <c r="C1073" i="12"/>
  <c r="D1073" i="12"/>
  <c r="C1074" i="12"/>
  <c r="D1074" i="12"/>
  <c r="C1075" i="12"/>
  <c r="D1075" i="12"/>
  <c r="C1076" i="12"/>
  <c r="D1076" i="12"/>
  <c r="C1077" i="12"/>
  <c r="D1077" i="12"/>
  <c r="C1078" i="12"/>
  <c r="D1078" i="12"/>
  <c r="C1079" i="12"/>
  <c r="D1079" i="12"/>
  <c r="C1080" i="12"/>
  <c r="D1080" i="12"/>
  <c r="C1081" i="12"/>
  <c r="D1081" i="12"/>
  <c r="C1082" i="12"/>
  <c r="D1082" i="12"/>
  <c r="C1083" i="12"/>
  <c r="D1083" i="12"/>
  <c r="C1084" i="12"/>
  <c r="D1084" i="12"/>
  <c r="C1085" i="12"/>
  <c r="D1085" i="12"/>
  <c r="C1086" i="12"/>
  <c r="D1086" i="12"/>
  <c r="C1087" i="12"/>
  <c r="D1087" i="12"/>
  <c r="C1088" i="12"/>
  <c r="D1088" i="12"/>
  <c r="C1089" i="12"/>
  <c r="D1089" i="12"/>
  <c r="C1090" i="12"/>
  <c r="D1090" i="12"/>
  <c r="C1091" i="12"/>
  <c r="D1091" i="12"/>
  <c r="C1092" i="12"/>
  <c r="D1092" i="12"/>
  <c r="C1093" i="12"/>
  <c r="D1093" i="12"/>
  <c r="C1094" i="12"/>
  <c r="D1094" i="12"/>
  <c r="C1095" i="12"/>
  <c r="D1095" i="12"/>
  <c r="C1096" i="12"/>
  <c r="D1096" i="12"/>
  <c r="C1097" i="12"/>
  <c r="D1097" i="12"/>
  <c r="C1098" i="12"/>
  <c r="D1098" i="12"/>
  <c r="C1099" i="12"/>
  <c r="D1099" i="12"/>
  <c r="C1100" i="12"/>
  <c r="D1100" i="12"/>
  <c r="C1101" i="12"/>
  <c r="D1101" i="12"/>
  <c r="C1102" i="12"/>
  <c r="D1102" i="12"/>
  <c r="C1103" i="12"/>
  <c r="D1103" i="12"/>
  <c r="C1104" i="12"/>
  <c r="D1104" i="12"/>
  <c r="C1105" i="12"/>
  <c r="D1105" i="12"/>
  <c r="C1106" i="12"/>
  <c r="D1106" i="12"/>
  <c r="C1107" i="12"/>
  <c r="D1107" i="12"/>
  <c r="C1108" i="12"/>
  <c r="D1108" i="12"/>
  <c r="C1109" i="12"/>
  <c r="D1109" i="12"/>
  <c r="C1110" i="12"/>
  <c r="D1110" i="12"/>
  <c r="C1111" i="12"/>
  <c r="D1111" i="12"/>
  <c r="C1112" i="12"/>
  <c r="D1112" i="12"/>
  <c r="C1113" i="12"/>
  <c r="D1113" i="12"/>
  <c r="C1114" i="12"/>
  <c r="D1114" i="12"/>
  <c r="C1115" i="12"/>
  <c r="D1115" i="12"/>
  <c r="C1116" i="12"/>
  <c r="D1116" i="12"/>
  <c r="C1117" i="12"/>
  <c r="D1117" i="12"/>
  <c r="C1118" i="12"/>
  <c r="D1118" i="12"/>
  <c r="C1119" i="12"/>
  <c r="D1119" i="12"/>
  <c r="C1120" i="12"/>
  <c r="D1120" i="12"/>
  <c r="C1121" i="12"/>
  <c r="D1121" i="12"/>
  <c r="C1122" i="12"/>
  <c r="D1122" i="12"/>
  <c r="C1123" i="12"/>
  <c r="D1123" i="12"/>
  <c r="C1124" i="12"/>
  <c r="D1124" i="12"/>
  <c r="C1125" i="12"/>
  <c r="D1125" i="12"/>
  <c r="C1126" i="12"/>
  <c r="D1126" i="12"/>
  <c r="C1127" i="12"/>
  <c r="D1127" i="12"/>
  <c r="C1128" i="12"/>
  <c r="D1128" i="12"/>
  <c r="C1129" i="12"/>
  <c r="D1129" i="12"/>
  <c r="C1130" i="12"/>
  <c r="D1130" i="12"/>
  <c r="C1131" i="12"/>
  <c r="D1131" i="12"/>
  <c r="C1132" i="12"/>
  <c r="D1132" i="12"/>
  <c r="C1133" i="12"/>
  <c r="D1133" i="12"/>
  <c r="C1134" i="12"/>
  <c r="D1134" i="12"/>
  <c r="C1135" i="12"/>
  <c r="D1135" i="12"/>
  <c r="C1136" i="12"/>
  <c r="D1136" i="12"/>
  <c r="C1137" i="12"/>
  <c r="D1137" i="12"/>
  <c r="C1138" i="12"/>
  <c r="D1138" i="12"/>
  <c r="C1139" i="12"/>
  <c r="D1139" i="12"/>
  <c r="C1140" i="12"/>
  <c r="D1140" i="12"/>
  <c r="C1141" i="12"/>
  <c r="D1141" i="12"/>
  <c r="C1142" i="12"/>
  <c r="D1142" i="12"/>
  <c r="C1143" i="12"/>
  <c r="D1143" i="12"/>
  <c r="C1144" i="12"/>
  <c r="D1144" i="12"/>
  <c r="C1145" i="12"/>
  <c r="D1145" i="12"/>
  <c r="C1146" i="12"/>
  <c r="D1146" i="12"/>
  <c r="C1147" i="12"/>
  <c r="D1147" i="12"/>
  <c r="C1148" i="12"/>
  <c r="D1148" i="12"/>
  <c r="C1149" i="12"/>
  <c r="D1149" i="12"/>
  <c r="C1150" i="12"/>
  <c r="D1150" i="12"/>
  <c r="C1151" i="12"/>
  <c r="D1151" i="12"/>
  <c r="C1152" i="12"/>
  <c r="D1152" i="12"/>
  <c r="C1153" i="12"/>
  <c r="D1153" i="12"/>
  <c r="C1154" i="12"/>
  <c r="D1154" i="12"/>
  <c r="C1155" i="12"/>
  <c r="D1155" i="12"/>
  <c r="C1156" i="12"/>
  <c r="D1156" i="12"/>
  <c r="C1157" i="12"/>
  <c r="D1157" i="12"/>
  <c r="C1158" i="12"/>
  <c r="D1158" i="12"/>
  <c r="C1159" i="12"/>
  <c r="D1159" i="12"/>
  <c r="C1160" i="12"/>
  <c r="D1160" i="12"/>
  <c r="C1161" i="12"/>
  <c r="D1161" i="12"/>
  <c r="C1162" i="12"/>
  <c r="D1162" i="12"/>
  <c r="C1163" i="12"/>
  <c r="D1163" i="12"/>
  <c r="C1164" i="12"/>
  <c r="D1164" i="12"/>
  <c r="C1165" i="12"/>
  <c r="D1165" i="12"/>
  <c r="C1166" i="12"/>
  <c r="D1166" i="12"/>
  <c r="C1167" i="12"/>
  <c r="D1167" i="12"/>
  <c r="C1168" i="12"/>
  <c r="D1168" i="12"/>
  <c r="C1169" i="12"/>
  <c r="D1169" i="12"/>
  <c r="C1170" i="12"/>
  <c r="D1170" i="12"/>
  <c r="C1171" i="12"/>
  <c r="D1171" i="12"/>
  <c r="C1172" i="12"/>
  <c r="D1172" i="12"/>
  <c r="C1173" i="12"/>
  <c r="D1173" i="12"/>
  <c r="C1174" i="12"/>
  <c r="D1174" i="12"/>
  <c r="C1175" i="12"/>
  <c r="D1175" i="12"/>
  <c r="C1176" i="12"/>
  <c r="D1176" i="12"/>
  <c r="C1177" i="12"/>
  <c r="D1177" i="12"/>
  <c r="C1178" i="12"/>
  <c r="D1178" i="12"/>
  <c r="C1179" i="12"/>
  <c r="D1179" i="12"/>
  <c r="C1180" i="12"/>
  <c r="D1180" i="12"/>
  <c r="C1181" i="12"/>
  <c r="D1181" i="12"/>
  <c r="C1182" i="12"/>
  <c r="D1182" i="12"/>
  <c r="C1183" i="12"/>
  <c r="D1183" i="12"/>
  <c r="C1184" i="12"/>
  <c r="D1184" i="12"/>
  <c r="C1185" i="12"/>
  <c r="D1185" i="12"/>
  <c r="C1186" i="12"/>
  <c r="D1186" i="12"/>
  <c r="C1187" i="12"/>
  <c r="D1187" i="12"/>
  <c r="C1188" i="12"/>
  <c r="D1188" i="12"/>
  <c r="C1189" i="12"/>
  <c r="D1189" i="12"/>
  <c r="C1190" i="12"/>
  <c r="D1190" i="12"/>
  <c r="C1191" i="12"/>
  <c r="D1191" i="12"/>
  <c r="C1192" i="12"/>
  <c r="D1192" i="12"/>
  <c r="C1193" i="12"/>
  <c r="D1193" i="12"/>
  <c r="C1194" i="12"/>
  <c r="D1194" i="12"/>
  <c r="C1195" i="12"/>
  <c r="D1195" i="12"/>
  <c r="C1196" i="12"/>
  <c r="D1196" i="12"/>
  <c r="C1197" i="12"/>
  <c r="D1197" i="12"/>
  <c r="C1198" i="12"/>
  <c r="D1198" i="12"/>
  <c r="C1199" i="12"/>
  <c r="D1199" i="12"/>
  <c r="C1200" i="12"/>
  <c r="D1200" i="12"/>
  <c r="C1201" i="12"/>
  <c r="D1201" i="12"/>
  <c r="C1202" i="12"/>
  <c r="D1202" i="12"/>
  <c r="C1203" i="12"/>
  <c r="D1203" i="12"/>
  <c r="C1204" i="12"/>
  <c r="D1204" i="12"/>
  <c r="C1205" i="12"/>
  <c r="D1205" i="12"/>
  <c r="C1206" i="12"/>
  <c r="D1206" i="12"/>
  <c r="C1207" i="12"/>
  <c r="D1207" i="12"/>
  <c r="C1208" i="12"/>
  <c r="D1208" i="12"/>
  <c r="C1209" i="12"/>
  <c r="D1209" i="12"/>
  <c r="C1210" i="12"/>
  <c r="D1210" i="12"/>
  <c r="C1211" i="12"/>
  <c r="D1211" i="12"/>
  <c r="C1212" i="12"/>
  <c r="D1212" i="12"/>
  <c r="C1213" i="12"/>
  <c r="D1213" i="12"/>
  <c r="C1214" i="12"/>
  <c r="D1214" i="12"/>
  <c r="C1215" i="12"/>
  <c r="D1215" i="12"/>
  <c r="C1216" i="12"/>
  <c r="D1216" i="12"/>
  <c r="C1217" i="12"/>
  <c r="D1217" i="12"/>
  <c r="C1218" i="12"/>
  <c r="D1218" i="12"/>
  <c r="C1219" i="12"/>
  <c r="D1219" i="12"/>
  <c r="C1220" i="12"/>
  <c r="D1220" i="12"/>
  <c r="C1221" i="12"/>
  <c r="D1221" i="12"/>
  <c r="C1222" i="12"/>
  <c r="D1222" i="12"/>
  <c r="C1223" i="12"/>
  <c r="D1223" i="12"/>
  <c r="C1224" i="12"/>
  <c r="D1224" i="12"/>
  <c r="C1225" i="12"/>
  <c r="D1225" i="12"/>
  <c r="C1226" i="12"/>
  <c r="D1226" i="12"/>
  <c r="C1227" i="12"/>
  <c r="D1227" i="12"/>
  <c r="C1228" i="12"/>
  <c r="D1228" i="12"/>
  <c r="C1229" i="12"/>
  <c r="D1229" i="12"/>
  <c r="C1230" i="12"/>
  <c r="D1230" i="12"/>
  <c r="C1231" i="12"/>
  <c r="D1231" i="12"/>
  <c r="C1232" i="12"/>
  <c r="D1232" i="12"/>
  <c r="C1233" i="12"/>
  <c r="D1233" i="12"/>
  <c r="C1234" i="12"/>
  <c r="D1234" i="12"/>
  <c r="C1235" i="12"/>
  <c r="D1235" i="12"/>
  <c r="C1236" i="12"/>
  <c r="D1236" i="12"/>
  <c r="C1237" i="12"/>
  <c r="D1237" i="12"/>
  <c r="C1238" i="12"/>
  <c r="D1238" i="12"/>
  <c r="C1239" i="12"/>
  <c r="D1239" i="12"/>
  <c r="C1240" i="12"/>
  <c r="D1240" i="12"/>
  <c r="C1241" i="12"/>
  <c r="D1241" i="12"/>
  <c r="C1242" i="12"/>
  <c r="D1242" i="12"/>
  <c r="C1243" i="12"/>
  <c r="D1243" i="12"/>
  <c r="C1244" i="12"/>
  <c r="D1244" i="12"/>
  <c r="C1245" i="12"/>
  <c r="D1245" i="12"/>
  <c r="C1246" i="12"/>
  <c r="D1246" i="12"/>
  <c r="C1247" i="12"/>
  <c r="D1247" i="12"/>
  <c r="C1248" i="12"/>
  <c r="D1248" i="12"/>
  <c r="C1249" i="12"/>
  <c r="D1249" i="12"/>
  <c r="C1250" i="12"/>
  <c r="D1250" i="12"/>
  <c r="C1251" i="12"/>
  <c r="D1251" i="12"/>
  <c r="C1252" i="12"/>
  <c r="D1252" i="12"/>
  <c r="C1253" i="12"/>
  <c r="D1253" i="12"/>
  <c r="C1254" i="12"/>
  <c r="D1254" i="12"/>
  <c r="C1255" i="12"/>
  <c r="D1255" i="12"/>
  <c r="C1256" i="12"/>
  <c r="D1256" i="12"/>
  <c r="C1257" i="12"/>
  <c r="D1257" i="12"/>
  <c r="C1258" i="12"/>
  <c r="D1258" i="12"/>
  <c r="C1259" i="12"/>
  <c r="D1259" i="12"/>
  <c r="C1260" i="12"/>
  <c r="D1260" i="12"/>
  <c r="C1261" i="12"/>
  <c r="D1261" i="12"/>
  <c r="C1262" i="12"/>
  <c r="D1262" i="12"/>
  <c r="C1263" i="12"/>
  <c r="D1263" i="12"/>
  <c r="C1264" i="12"/>
  <c r="D1264" i="12"/>
  <c r="C1265" i="12"/>
  <c r="D1265" i="12"/>
  <c r="C1266" i="12"/>
  <c r="D1266" i="12"/>
  <c r="C1267" i="12"/>
  <c r="D1267" i="12"/>
  <c r="C1268" i="12"/>
  <c r="D1268" i="12"/>
  <c r="C1269" i="12"/>
  <c r="D1269" i="12"/>
  <c r="C1270" i="12"/>
  <c r="D1270" i="12"/>
  <c r="C1271" i="12"/>
  <c r="D1271" i="12"/>
  <c r="C1272" i="12"/>
  <c r="D1272" i="12"/>
  <c r="C1273" i="12"/>
  <c r="D1273" i="12"/>
  <c r="C1274" i="12"/>
  <c r="D1274" i="12"/>
  <c r="C1275" i="12"/>
  <c r="D1275" i="12"/>
  <c r="C1276" i="12"/>
  <c r="D1276" i="12"/>
  <c r="C1277" i="12"/>
  <c r="D1277" i="12"/>
  <c r="C1278" i="12"/>
  <c r="D1278" i="12"/>
  <c r="C1279" i="12"/>
  <c r="D1279" i="12"/>
  <c r="C1280" i="12"/>
  <c r="D1280" i="12"/>
  <c r="C1281" i="12"/>
  <c r="D1281" i="12"/>
  <c r="C1282" i="12"/>
  <c r="D1282" i="12"/>
  <c r="C1283" i="12"/>
  <c r="D1283" i="12"/>
  <c r="C1284" i="12"/>
  <c r="D1284" i="12"/>
  <c r="C1285" i="12"/>
  <c r="D1285" i="12"/>
  <c r="C1286" i="12"/>
  <c r="D1286" i="12"/>
  <c r="C1287" i="12"/>
  <c r="D1287" i="12"/>
  <c r="C1288" i="12"/>
  <c r="D1288" i="12"/>
  <c r="C1289" i="12"/>
  <c r="D1289" i="12"/>
  <c r="C1290" i="12"/>
  <c r="D1290" i="12"/>
  <c r="C1291" i="12"/>
  <c r="D1291" i="12"/>
  <c r="C1292" i="12"/>
  <c r="D1292" i="12"/>
  <c r="C1293" i="12"/>
  <c r="D1293" i="12"/>
  <c r="C1294" i="12"/>
  <c r="D1294" i="12"/>
  <c r="C1295" i="12"/>
  <c r="D1295" i="12"/>
  <c r="C1296" i="12"/>
  <c r="D1296" i="12"/>
  <c r="C1297" i="12"/>
  <c r="D1297" i="12"/>
  <c r="C1298" i="12"/>
  <c r="D1298" i="12"/>
  <c r="C1299" i="12"/>
  <c r="D1299" i="12"/>
  <c r="C1300" i="12"/>
  <c r="D1300" i="12"/>
  <c r="C1301" i="12"/>
  <c r="D1301" i="12"/>
  <c r="C1302" i="12"/>
  <c r="D1302" i="12"/>
  <c r="C1303" i="12"/>
  <c r="D1303" i="12"/>
  <c r="C1304" i="12"/>
  <c r="D1304" i="12"/>
  <c r="C1305" i="12"/>
  <c r="D1305" i="12"/>
  <c r="C1306" i="12"/>
  <c r="D1306" i="12"/>
  <c r="C1307" i="12"/>
  <c r="D1307" i="12"/>
  <c r="C1308" i="12"/>
  <c r="D1308" i="12"/>
  <c r="C1309" i="12"/>
  <c r="D1309" i="12"/>
  <c r="C1310" i="12"/>
  <c r="D1310" i="12"/>
  <c r="C1311" i="12"/>
  <c r="D1311" i="12"/>
  <c r="C1312" i="12"/>
  <c r="D1312" i="12"/>
  <c r="C1313" i="12"/>
  <c r="D1313" i="12"/>
  <c r="C1314" i="12"/>
  <c r="D1314" i="12"/>
  <c r="C1315" i="12"/>
  <c r="D1315" i="12"/>
  <c r="C1316" i="12"/>
  <c r="D1316" i="12"/>
  <c r="C1317" i="12"/>
  <c r="D1317" i="12"/>
  <c r="C1318" i="12"/>
  <c r="D1318" i="12"/>
  <c r="C1319" i="12"/>
  <c r="D1319" i="12"/>
  <c r="C1320" i="12"/>
  <c r="D1320" i="12"/>
  <c r="C1321" i="12"/>
  <c r="D1321" i="12"/>
  <c r="C1322" i="12"/>
  <c r="D1322" i="12"/>
  <c r="C1323" i="12"/>
  <c r="D1323" i="12"/>
  <c r="C1324" i="12"/>
  <c r="D1324" i="12"/>
  <c r="C1325" i="12"/>
  <c r="D1325" i="12"/>
  <c r="C1326" i="12"/>
  <c r="D1326" i="12"/>
  <c r="C1327" i="12"/>
  <c r="D1327" i="12"/>
  <c r="C1328" i="12"/>
  <c r="D1328" i="12"/>
  <c r="C1329" i="12"/>
  <c r="D1329" i="12"/>
  <c r="C1330" i="12"/>
  <c r="D1330" i="12"/>
  <c r="C1331" i="12"/>
  <c r="D1331" i="12"/>
  <c r="C1332" i="12"/>
  <c r="D1332" i="12"/>
  <c r="C1333" i="12"/>
  <c r="D1333" i="12"/>
  <c r="C1334" i="12"/>
  <c r="D1334" i="12"/>
  <c r="C1335" i="12"/>
  <c r="D1335" i="12"/>
  <c r="C1336" i="12"/>
  <c r="D1336" i="12"/>
  <c r="C1337" i="12"/>
  <c r="D1337" i="12"/>
  <c r="C1338" i="12"/>
  <c r="D1338" i="12"/>
  <c r="C1339" i="12"/>
  <c r="D1339" i="12"/>
  <c r="C1340" i="12"/>
  <c r="D1340" i="12"/>
  <c r="C1341" i="12"/>
  <c r="D1341" i="12"/>
  <c r="C1342" i="12"/>
  <c r="D1342" i="12"/>
  <c r="C1343" i="12"/>
  <c r="D1343" i="12"/>
  <c r="C1344" i="12"/>
  <c r="D1344" i="12"/>
  <c r="C1345" i="12"/>
  <c r="D1345" i="12"/>
  <c r="C1346" i="12"/>
  <c r="D1346" i="12"/>
  <c r="C1347" i="12"/>
  <c r="D1347" i="12"/>
  <c r="C1348" i="12"/>
  <c r="D1348" i="12"/>
  <c r="C1349" i="12"/>
  <c r="D1349" i="12"/>
  <c r="C1350" i="12"/>
  <c r="D1350" i="12"/>
  <c r="C1351" i="12"/>
  <c r="D1351" i="12"/>
  <c r="C1352" i="12"/>
  <c r="D1352" i="12"/>
  <c r="C1353" i="12"/>
  <c r="D1353" i="12"/>
  <c r="C1354" i="12"/>
  <c r="D1354" i="12"/>
  <c r="C1355" i="12"/>
  <c r="D1355" i="12"/>
  <c r="C1356" i="12"/>
  <c r="D1356" i="12"/>
  <c r="C1357" i="12"/>
  <c r="D1357" i="12"/>
  <c r="C1358" i="12"/>
  <c r="D1358" i="12"/>
  <c r="C1359" i="12"/>
  <c r="D1359" i="12"/>
  <c r="C1360" i="12"/>
  <c r="D1360" i="12"/>
  <c r="C1361" i="12"/>
  <c r="D1361" i="12"/>
  <c r="C1362" i="12"/>
  <c r="D1362" i="12"/>
  <c r="C1363" i="12"/>
  <c r="D1363" i="12"/>
  <c r="C1364" i="12"/>
  <c r="D1364" i="12"/>
  <c r="C1365" i="12"/>
  <c r="D1365" i="12"/>
  <c r="C1366" i="12"/>
  <c r="D1366" i="12"/>
  <c r="C1367" i="12"/>
  <c r="D1367" i="12"/>
  <c r="C1368" i="12"/>
  <c r="D1368" i="12"/>
  <c r="C1369" i="12"/>
  <c r="D1369" i="12"/>
  <c r="C1370" i="12"/>
  <c r="D1370" i="12"/>
  <c r="C1371" i="12"/>
  <c r="D1371" i="12"/>
  <c r="C1372" i="12"/>
  <c r="D1372" i="12"/>
  <c r="C1373" i="12"/>
  <c r="D1373" i="12"/>
  <c r="C1374" i="12"/>
  <c r="D1374" i="12"/>
  <c r="C1375" i="12"/>
  <c r="D1375" i="12"/>
  <c r="C1376" i="12"/>
  <c r="D1376" i="12"/>
  <c r="C1377" i="12"/>
  <c r="D1377" i="12"/>
  <c r="C1378" i="12"/>
  <c r="D1378" i="12"/>
  <c r="C1379" i="12"/>
  <c r="D1379" i="12"/>
  <c r="C1380" i="12"/>
  <c r="D1380" i="12"/>
  <c r="C1381" i="12"/>
  <c r="D1381" i="12"/>
  <c r="C1382" i="12"/>
  <c r="D1382" i="12"/>
  <c r="C1383" i="12"/>
  <c r="D1383" i="12"/>
  <c r="C1384" i="12"/>
  <c r="D1384" i="12"/>
  <c r="C1385" i="12"/>
  <c r="D1385" i="12"/>
  <c r="C1386" i="12"/>
  <c r="D1386" i="12"/>
  <c r="C1387" i="12"/>
  <c r="D1387" i="12"/>
  <c r="C1388" i="12"/>
  <c r="D1388" i="12"/>
  <c r="C1389" i="12"/>
  <c r="D1389" i="12"/>
  <c r="C1390" i="12"/>
  <c r="D1390" i="12"/>
  <c r="C1391" i="12"/>
  <c r="D1391" i="12"/>
  <c r="C1392" i="12"/>
  <c r="D1392" i="12"/>
  <c r="C1393" i="12"/>
  <c r="D1393" i="12"/>
  <c r="C1394" i="12"/>
  <c r="D1394" i="12"/>
  <c r="C1395" i="12"/>
  <c r="D1395" i="12"/>
  <c r="C1396" i="12"/>
  <c r="D1396" i="12"/>
  <c r="C1397" i="12"/>
  <c r="D1397" i="12"/>
  <c r="C1398" i="12"/>
  <c r="D1398" i="12"/>
  <c r="C1399" i="12"/>
  <c r="D1399" i="12"/>
  <c r="C1400" i="12"/>
  <c r="D1400" i="12"/>
  <c r="C1401" i="12"/>
  <c r="D1401" i="12"/>
  <c r="C1402" i="12"/>
  <c r="D1402" i="12"/>
  <c r="C1403" i="12"/>
  <c r="D1403" i="12"/>
  <c r="C1404" i="12"/>
  <c r="D1404" i="12"/>
  <c r="C1405" i="12"/>
  <c r="D1405" i="12"/>
  <c r="C1406" i="12"/>
  <c r="D1406" i="12"/>
  <c r="C1407" i="12"/>
  <c r="D1407" i="12"/>
  <c r="C1408" i="12"/>
  <c r="D1408" i="12"/>
  <c r="C1409" i="12"/>
  <c r="D1409" i="12"/>
  <c r="C1410" i="12"/>
  <c r="D1410" i="12"/>
  <c r="C1411" i="12"/>
  <c r="D1411" i="12"/>
  <c r="C1412" i="12"/>
  <c r="D1412" i="12"/>
  <c r="C1413" i="12"/>
  <c r="D1413" i="12"/>
  <c r="C1414" i="12"/>
  <c r="D1414" i="12"/>
  <c r="C1415" i="12"/>
  <c r="D1415" i="12"/>
  <c r="C1416" i="12"/>
  <c r="D1416" i="12"/>
  <c r="C1417" i="12"/>
  <c r="D1417" i="12"/>
  <c r="C1418" i="12"/>
  <c r="D1418" i="12"/>
  <c r="C1419" i="12"/>
  <c r="D1419" i="12"/>
  <c r="C1420" i="12"/>
  <c r="D1420" i="12"/>
  <c r="C1421" i="12"/>
  <c r="D1421" i="12"/>
  <c r="C1422" i="12"/>
  <c r="D1422" i="12"/>
  <c r="C1423" i="12"/>
  <c r="D1423" i="12"/>
  <c r="C1424" i="12"/>
  <c r="D1424" i="12"/>
  <c r="C1425" i="12"/>
  <c r="D1425" i="12"/>
  <c r="C1426" i="12"/>
  <c r="D1426" i="12"/>
  <c r="C1427" i="12"/>
  <c r="D1427" i="12"/>
  <c r="C1428" i="12"/>
  <c r="D1428" i="12"/>
  <c r="C1429" i="12"/>
  <c r="D1429" i="12"/>
  <c r="C1430" i="12"/>
  <c r="D1430" i="12"/>
  <c r="C1431" i="12"/>
  <c r="D1431" i="12"/>
  <c r="C1432" i="12"/>
  <c r="D1432" i="12"/>
  <c r="C1433" i="12"/>
  <c r="D1433" i="12"/>
  <c r="C1434" i="12"/>
  <c r="D1434" i="12"/>
  <c r="C1435" i="12"/>
  <c r="D1435" i="12"/>
  <c r="C1436" i="12"/>
  <c r="D1436" i="12"/>
  <c r="C1437" i="12"/>
  <c r="D1437" i="12"/>
  <c r="C1438" i="12"/>
  <c r="D1438" i="12"/>
  <c r="C1439" i="12"/>
  <c r="D1439" i="12"/>
  <c r="C1440" i="12"/>
  <c r="D1440" i="12"/>
  <c r="C1441" i="12"/>
  <c r="D1441" i="12"/>
  <c r="C1442" i="12"/>
  <c r="D1442" i="12"/>
  <c r="C1443" i="12"/>
  <c r="D1443" i="12"/>
  <c r="C1444" i="12"/>
  <c r="D1444" i="12"/>
  <c r="C1445" i="12"/>
  <c r="D1445" i="12"/>
  <c r="C1446" i="12"/>
  <c r="D1446" i="12"/>
  <c r="C1447" i="12"/>
  <c r="D1447" i="12"/>
  <c r="C1448" i="12"/>
  <c r="D1448" i="12"/>
  <c r="C1449" i="12"/>
  <c r="D1449" i="12"/>
  <c r="C1450" i="12"/>
  <c r="D1450" i="12"/>
  <c r="C1451" i="12"/>
  <c r="D1451" i="12"/>
  <c r="C1452" i="12"/>
  <c r="D1452" i="12"/>
  <c r="C1453" i="12"/>
  <c r="D1453" i="12"/>
  <c r="C1454" i="12"/>
  <c r="D1454" i="12"/>
  <c r="C1455" i="12"/>
  <c r="D1455" i="12"/>
  <c r="C1456" i="12"/>
  <c r="D1456" i="12"/>
  <c r="C1457" i="12"/>
  <c r="D1457" i="12"/>
  <c r="C1458" i="12"/>
  <c r="D1458" i="12"/>
  <c r="C1459" i="12"/>
  <c r="D1459" i="12"/>
  <c r="C1460" i="12"/>
  <c r="D1460" i="12"/>
  <c r="C1461" i="12"/>
  <c r="D1461" i="12"/>
  <c r="C1462" i="12"/>
  <c r="D1462" i="12"/>
  <c r="C1463" i="12"/>
  <c r="D1463" i="12"/>
  <c r="C1464" i="12"/>
  <c r="D1464" i="12"/>
  <c r="C1465" i="12"/>
  <c r="D1465" i="12"/>
  <c r="C1466" i="12"/>
  <c r="D1466" i="12"/>
  <c r="C1467" i="12"/>
  <c r="D1467" i="12"/>
  <c r="C1468" i="12"/>
  <c r="D1468" i="12"/>
  <c r="C1469" i="12"/>
  <c r="D1469" i="12"/>
  <c r="C1470" i="12"/>
  <c r="D1470" i="12"/>
  <c r="C1471" i="12"/>
  <c r="D1471" i="12"/>
  <c r="C1472" i="12"/>
  <c r="D1472" i="12"/>
  <c r="C1473" i="12"/>
  <c r="D1473" i="12"/>
  <c r="C1474" i="12"/>
  <c r="D1474" i="12"/>
  <c r="C1475" i="12"/>
  <c r="D1475" i="12"/>
  <c r="C1476" i="12"/>
  <c r="D1476" i="12"/>
  <c r="C1477" i="12"/>
  <c r="D1477" i="12"/>
  <c r="C1478" i="12"/>
  <c r="D1478" i="12"/>
  <c r="C1479" i="12"/>
  <c r="D1479" i="12"/>
  <c r="C1480" i="12"/>
  <c r="D1480" i="12"/>
  <c r="C1481" i="12"/>
  <c r="D1481" i="12"/>
  <c r="C1482" i="12"/>
  <c r="D1482" i="12"/>
  <c r="C1483" i="12"/>
  <c r="D1483" i="12"/>
  <c r="C1484" i="12"/>
  <c r="D1484" i="12"/>
  <c r="C1485" i="12"/>
  <c r="D1485" i="12"/>
  <c r="C1486" i="12"/>
  <c r="D1486" i="12"/>
  <c r="C1487" i="12"/>
  <c r="D1487" i="12"/>
  <c r="C1488" i="12"/>
  <c r="D1488" i="12"/>
  <c r="C1489" i="12"/>
  <c r="D1489" i="12"/>
  <c r="C1490" i="12"/>
  <c r="D1490" i="12"/>
  <c r="C1491" i="12"/>
  <c r="D1491" i="12"/>
  <c r="C1492" i="12"/>
  <c r="D1492" i="12"/>
  <c r="C1493" i="12"/>
  <c r="D1493" i="12"/>
  <c r="C1494" i="12"/>
  <c r="D1494" i="12"/>
  <c r="C1495" i="12"/>
  <c r="D1495" i="12"/>
  <c r="C1496" i="12"/>
  <c r="D1496" i="12"/>
  <c r="C1497" i="12"/>
  <c r="D1497" i="12"/>
  <c r="C1498" i="12"/>
  <c r="D1498" i="12"/>
  <c r="C1499" i="12"/>
  <c r="D1499" i="12"/>
  <c r="C1500" i="12"/>
  <c r="D1500" i="12"/>
  <c r="C1501" i="12"/>
  <c r="D1501" i="12"/>
  <c r="C1502" i="12"/>
  <c r="D1502" i="12"/>
  <c r="C1503" i="12"/>
  <c r="D1503" i="12"/>
  <c r="C1504" i="12"/>
  <c r="D1504" i="12"/>
  <c r="C1505" i="12"/>
  <c r="D1505" i="12"/>
  <c r="C1506" i="12"/>
  <c r="D1506" i="12"/>
  <c r="C1507" i="12"/>
  <c r="D1507" i="12"/>
  <c r="C1508" i="12"/>
  <c r="D1508" i="12"/>
  <c r="C1509" i="12"/>
  <c r="D1509" i="12"/>
  <c r="C1510" i="12"/>
  <c r="D1510" i="12"/>
  <c r="C1511" i="12"/>
  <c r="D1511" i="12"/>
  <c r="C1512" i="12"/>
  <c r="D1512" i="12"/>
  <c r="C1513" i="12"/>
  <c r="D1513" i="12"/>
  <c r="C1514" i="12"/>
  <c r="D1514" i="12"/>
  <c r="C1515" i="12"/>
  <c r="D1515" i="12"/>
  <c r="C1516" i="12"/>
  <c r="D1516" i="12"/>
  <c r="C1517" i="12"/>
  <c r="D1517" i="12"/>
  <c r="C1518" i="12"/>
  <c r="D1518" i="12"/>
  <c r="C1519" i="12"/>
  <c r="D1519" i="12"/>
  <c r="C1520" i="12"/>
  <c r="D1520" i="12"/>
  <c r="C1521" i="12"/>
  <c r="D1521" i="12"/>
  <c r="C1522" i="12"/>
  <c r="D1522" i="12"/>
  <c r="C1523" i="12"/>
  <c r="D1523" i="12"/>
  <c r="C1524" i="12"/>
  <c r="D1524" i="12"/>
  <c r="C1525" i="12"/>
  <c r="D1525" i="12"/>
  <c r="C1526" i="12"/>
  <c r="D1526" i="12"/>
  <c r="C1527" i="12"/>
  <c r="D1527" i="12"/>
  <c r="C1528" i="12"/>
  <c r="D1528" i="12"/>
  <c r="C1529" i="12"/>
  <c r="D1529" i="12"/>
  <c r="C1530" i="12"/>
  <c r="D1530" i="12"/>
  <c r="C1531" i="12"/>
  <c r="D1531" i="12"/>
  <c r="C1532" i="12"/>
  <c r="D1532" i="12"/>
  <c r="C1533" i="12"/>
  <c r="D1533" i="12"/>
  <c r="C1534" i="12"/>
  <c r="D1534" i="12"/>
  <c r="C1535" i="12"/>
  <c r="D1535" i="12"/>
  <c r="C1536" i="12"/>
  <c r="D1536" i="12"/>
  <c r="C1537" i="12"/>
  <c r="D1537" i="12"/>
  <c r="C1538" i="12"/>
  <c r="D1538" i="12"/>
  <c r="C1539" i="12"/>
  <c r="D1539" i="12"/>
  <c r="C1540" i="12"/>
  <c r="D1540" i="12"/>
  <c r="C1541" i="12"/>
  <c r="D1541" i="12"/>
  <c r="C1542" i="12"/>
  <c r="D1542" i="12"/>
  <c r="C1543" i="12"/>
  <c r="D1543" i="12"/>
  <c r="C1544" i="12"/>
  <c r="D1544" i="12"/>
  <c r="C1545" i="12"/>
  <c r="D1545" i="12"/>
  <c r="C1546" i="12"/>
  <c r="D1546" i="12"/>
  <c r="C1547" i="12"/>
  <c r="D1547" i="12"/>
  <c r="C1548" i="12"/>
  <c r="D1548" i="12"/>
  <c r="C1549" i="12"/>
  <c r="D1549" i="12"/>
  <c r="C1550" i="12"/>
  <c r="D1550" i="12"/>
  <c r="C1551" i="12"/>
  <c r="D1551" i="12"/>
  <c r="C1552" i="12"/>
  <c r="D1552" i="12"/>
  <c r="C1553" i="12"/>
  <c r="D1553" i="12"/>
  <c r="C1554" i="12"/>
  <c r="D1554" i="12"/>
  <c r="C1555" i="12"/>
  <c r="D1555" i="12"/>
  <c r="C1556" i="12"/>
  <c r="D1556" i="12"/>
  <c r="C1557" i="12"/>
  <c r="D1557" i="12"/>
  <c r="C1558" i="12"/>
  <c r="D1558" i="12"/>
  <c r="C1559" i="12"/>
  <c r="D1559" i="12"/>
  <c r="C1560" i="12"/>
  <c r="D1560" i="12"/>
  <c r="C1561" i="12"/>
  <c r="D1561" i="12"/>
  <c r="C1562" i="12"/>
  <c r="D1562" i="12"/>
  <c r="C1563" i="12"/>
  <c r="D1563" i="12"/>
  <c r="C1564" i="12"/>
  <c r="D1564" i="12"/>
  <c r="C1565" i="12"/>
  <c r="D1565" i="12"/>
  <c r="C1566" i="12"/>
  <c r="D1566" i="12"/>
  <c r="C1567" i="12"/>
  <c r="D1567" i="12"/>
  <c r="C1568" i="12"/>
  <c r="D1568" i="12"/>
  <c r="C1569" i="12"/>
  <c r="D1569" i="12"/>
  <c r="C1570" i="12"/>
  <c r="D1570" i="12"/>
  <c r="C1571" i="12"/>
  <c r="D1571" i="12"/>
  <c r="C1572" i="12"/>
  <c r="D1572" i="12"/>
  <c r="C1573" i="12"/>
  <c r="D1573" i="12"/>
  <c r="C1574" i="12"/>
  <c r="D1574" i="12"/>
  <c r="C1575" i="12"/>
  <c r="D1575" i="12"/>
  <c r="C1576" i="12"/>
  <c r="D1576" i="12"/>
  <c r="C1577" i="12"/>
  <c r="D1577" i="12"/>
  <c r="C1578" i="12"/>
  <c r="D1578" i="12"/>
  <c r="C1579" i="12"/>
  <c r="D1579" i="12"/>
  <c r="C1580" i="12"/>
  <c r="D1580" i="12"/>
  <c r="C1581" i="12"/>
  <c r="D1581" i="12"/>
  <c r="C1582" i="12"/>
  <c r="D1582" i="12"/>
  <c r="C1583" i="12"/>
  <c r="D1583" i="12"/>
  <c r="C1584" i="12"/>
  <c r="D1584" i="12"/>
  <c r="C1585" i="12"/>
  <c r="D1585" i="12"/>
  <c r="C1586" i="12"/>
  <c r="D1586" i="12"/>
  <c r="C1587" i="12"/>
  <c r="D1587" i="12"/>
  <c r="C1588" i="12"/>
  <c r="D1588" i="12"/>
  <c r="C1589" i="12"/>
  <c r="D1589" i="12"/>
  <c r="C1590" i="12"/>
  <c r="D1590" i="12"/>
  <c r="C1591" i="12"/>
  <c r="D1591" i="12"/>
  <c r="C1592" i="12"/>
  <c r="D1592" i="12"/>
  <c r="C1593" i="12"/>
  <c r="D1593" i="12"/>
  <c r="C1594" i="12"/>
  <c r="D1594" i="12"/>
  <c r="C1595" i="12"/>
  <c r="D1595" i="12"/>
  <c r="C1596" i="12"/>
  <c r="D1596" i="12"/>
  <c r="C1597" i="12"/>
  <c r="D1597" i="12"/>
  <c r="C1598" i="12"/>
  <c r="D1598" i="12"/>
  <c r="C1599" i="12"/>
  <c r="D1599" i="12"/>
  <c r="C1600" i="12"/>
  <c r="D1600" i="12"/>
  <c r="C1601" i="12"/>
  <c r="D1601" i="12"/>
  <c r="C1602" i="12"/>
  <c r="D1602" i="12"/>
  <c r="C1603" i="12"/>
  <c r="D1603" i="12"/>
  <c r="C1604" i="12"/>
  <c r="D1604" i="12"/>
  <c r="C1605" i="12"/>
  <c r="D1605" i="12"/>
  <c r="C1606" i="12"/>
  <c r="D1606" i="12"/>
  <c r="C1607" i="12"/>
  <c r="D1607" i="12"/>
  <c r="C1608" i="12"/>
  <c r="D1608" i="12"/>
  <c r="C1609" i="12"/>
  <c r="D1609" i="12"/>
  <c r="C1610" i="12"/>
  <c r="D1610" i="12"/>
  <c r="C1611" i="12"/>
  <c r="D1611" i="12"/>
  <c r="C1612" i="12"/>
  <c r="D1612" i="12"/>
  <c r="C1613" i="12"/>
  <c r="D1613" i="12"/>
  <c r="C1614" i="12"/>
  <c r="D1614" i="12"/>
  <c r="C1615" i="12"/>
  <c r="D1615" i="12"/>
  <c r="C1616" i="12"/>
  <c r="D1616" i="12"/>
  <c r="C1617" i="12"/>
  <c r="D1617" i="12"/>
  <c r="C1618" i="12"/>
  <c r="D1618" i="12"/>
  <c r="C1619" i="12"/>
  <c r="D1619" i="12"/>
  <c r="C1620" i="12"/>
  <c r="D1620" i="12"/>
  <c r="C1621" i="12"/>
  <c r="D1621" i="12"/>
  <c r="C1622" i="12"/>
  <c r="D1622" i="12"/>
  <c r="C1623" i="12"/>
  <c r="D1623" i="12"/>
  <c r="C1624" i="12"/>
  <c r="D1624" i="12"/>
  <c r="C1625" i="12"/>
  <c r="D1625" i="12"/>
  <c r="C1626" i="12"/>
  <c r="D1626" i="12"/>
  <c r="C1627" i="12"/>
  <c r="D1627" i="12"/>
  <c r="C1628" i="12"/>
  <c r="D1628" i="12"/>
  <c r="C1629" i="12"/>
  <c r="D1629" i="12"/>
  <c r="C1630" i="12"/>
  <c r="D1630" i="12"/>
  <c r="C1631" i="12"/>
  <c r="D1631" i="12"/>
  <c r="C1632" i="12"/>
  <c r="D1632" i="12"/>
  <c r="C1633" i="12"/>
  <c r="D1633" i="12"/>
  <c r="C1634" i="12"/>
  <c r="D1634" i="12"/>
  <c r="C1635" i="12"/>
  <c r="D1635" i="12"/>
  <c r="C1636" i="12"/>
  <c r="D1636" i="12"/>
  <c r="C1637" i="12"/>
  <c r="D1637" i="12"/>
  <c r="C1638" i="12"/>
  <c r="D1638" i="12"/>
  <c r="C1639" i="12"/>
  <c r="D1639" i="12"/>
  <c r="C1640" i="12"/>
  <c r="D1640" i="12"/>
  <c r="C1641" i="12"/>
  <c r="D1641" i="12"/>
  <c r="C1642" i="12"/>
  <c r="D1642" i="12"/>
  <c r="C1643" i="12"/>
  <c r="D1643" i="12"/>
  <c r="C1644" i="12"/>
  <c r="D1644" i="12"/>
  <c r="C1645" i="12"/>
  <c r="D1645" i="12"/>
  <c r="C1646" i="12"/>
  <c r="D1646" i="12"/>
  <c r="C1647" i="12"/>
  <c r="D1647" i="12"/>
  <c r="C1648" i="12"/>
  <c r="D1648" i="12"/>
  <c r="C1649" i="12"/>
  <c r="D1649" i="12"/>
  <c r="C1650" i="12"/>
  <c r="D1650" i="12"/>
  <c r="C1651" i="12"/>
  <c r="D1651" i="12"/>
  <c r="C1652" i="12"/>
  <c r="D1652" i="12"/>
  <c r="C1653" i="12"/>
  <c r="D1653" i="12"/>
  <c r="C1654" i="12"/>
  <c r="D1654" i="12"/>
  <c r="C1655" i="12"/>
  <c r="D1655" i="12"/>
  <c r="C1656" i="12"/>
  <c r="D1656" i="12"/>
  <c r="C1657" i="12"/>
  <c r="D1657" i="12"/>
  <c r="C1658" i="12"/>
  <c r="D1658" i="12"/>
  <c r="C1659" i="12"/>
  <c r="D1659" i="12"/>
  <c r="C1660" i="12"/>
  <c r="D1660" i="12"/>
  <c r="C1661" i="12"/>
  <c r="D1661" i="12"/>
  <c r="C1662" i="12"/>
  <c r="D1662" i="12"/>
  <c r="C1663" i="12"/>
  <c r="D1663" i="12"/>
  <c r="C1664" i="12"/>
  <c r="D1664" i="12"/>
  <c r="C1665" i="12"/>
  <c r="D1665" i="12"/>
  <c r="C1666" i="12"/>
  <c r="D1666" i="12"/>
  <c r="C1667" i="12"/>
  <c r="D1667" i="12"/>
  <c r="C1668" i="12"/>
  <c r="D1668" i="12"/>
  <c r="C1669" i="12"/>
  <c r="D1669" i="12"/>
  <c r="C1670" i="12"/>
  <c r="D1670" i="12"/>
  <c r="C1671" i="12"/>
  <c r="D1671" i="12"/>
  <c r="C1672" i="12"/>
  <c r="D1672" i="12"/>
  <c r="C1673" i="12"/>
  <c r="D1673" i="12"/>
  <c r="C1674" i="12"/>
  <c r="D1674" i="12"/>
  <c r="C1675" i="12"/>
  <c r="D1675" i="12"/>
  <c r="C1676" i="12"/>
  <c r="D1676" i="12"/>
  <c r="C1677" i="12"/>
  <c r="D1677" i="12"/>
  <c r="C1678" i="12"/>
  <c r="D1678" i="12"/>
  <c r="C1679" i="12"/>
  <c r="D1679" i="12"/>
  <c r="C1680" i="12"/>
  <c r="D1680" i="12"/>
  <c r="C1681" i="12"/>
  <c r="D1681" i="12"/>
  <c r="C1682" i="12"/>
  <c r="D1682" i="12"/>
  <c r="C1683" i="12"/>
  <c r="D1683" i="12"/>
  <c r="C1684" i="12"/>
  <c r="D1684" i="12"/>
  <c r="C1685" i="12"/>
  <c r="D1685" i="12"/>
  <c r="C1686" i="12"/>
  <c r="D1686" i="12"/>
  <c r="C1687" i="12"/>
  <c r="D1687" i="12"/>
  <c r="C1688" i="12"/>
  <c r="D1688" i="12"/>
  <c r="C1689" i="12"/>
  <c r="D1689" i="12"/>
  <c r="C1690" i="12"/>
  <c r="D1690" i="12"/>
  <c r="C1691" i="12"/>
  <c r="D1691" i="12"/>
  <c r="C1692" i="12"/>
  <c r="D1692" i="12"/>
  <c r="C1693" i="12"/>
  <c r="D1693" i="12"/>
  <c r="C1694" i="12"/>
  <c r="D1694" i="12"/>
  <c r="C1695" i="12"/>
  <c r="D1695" i="12"/>
  <c r="C1696" i="12"/>
  <c r="D1696" i="12"/>
  <c r="C1697" i="12"/>
  <c r="D1697" i="12"/>
  <c r="C1698" i="12"/>
  <c r="D1698" i="12"/>
  <c r="C1699" i="12"/>
  <c r="D1699" i="12"/>
  <c r="C1700" i="12"/>
  <c r="D1700" i="12"/>
  <c r="C1701" i="12"/>
  <c r="D1701" i="12"/>
  <c r="C1702" i="12"/>
  <c r="D1702" i="12"/>
  <c r="C1703" i="12"/>
  <c r="D1703" i="12"/>
  <c r="C1704" i="12"/>
  <c r="D1704" i="12"/>
  <c r="C1705" i="12"/>
  <c r="D1705" i="12"/>
  <c r="C1706" i="12"/>
  <c r="D1706" i="12"/>
  <c r="C1707" i="12"/>
  <c r="D1707" i="12"/>
  <c r="C1708" i="12"/>
  <c r="D1708" i="12"/>
  <c r="C1709" i="12"/>
  <c r="D1709" i="12"/>
  <c r="C1710" i="12"/>
  <c r="D1710" i="12"/>
  <c r="C1711" i="12"/>
  <c r="D1711" i="12"/>
  <c r="C1712" i="12"/>
  <c r="D1712" i="12"/>
  <c r="C1713" i="12"/>
  <c r="D1713" i="12"/>
  <c r="C1714" i="12"/>
  <c r="D1714" i="12"/>
  <c r="C1715" i="12"/>
  <c r="D1715" i="12"/>
  <c r="C1716" i="12"/>
  <c r="D1716" i="12"/>
  <c r="C1717" i="12"/>
  <c r="D1717" i="12"/>
  <c r="C1718" i="12"/>
  <c r="D1718" i="12"/>
  <c r="C1719" i="12"/>
  <c r="D1719" i="12"/>
  <c r="C1720" i="12"/>
  <c r="D1720" i="12"/>
  <c r="C1721" i="12"/>
  <c r="D1721" i="12"/>
  <c r="C1722" i="12"/>
  <c r="D1722" i="12"/>
  <c r="C1723" i="12"/>
  <c r="D1723" i="12"/>
  <c r="C1724" i="12"/>
  <c r="D1724" i="12"/>
  <c r="C1725" i="12"/>
  <c r="D1725" i="12"/>
  <c r="C1726" i="12"/>
  <c r="D1726" i="12"/>
  <c r="C1727" i="12"/>
  <c r="D1727" i="12"/>
  <c r="C1728" i="12"/>
  <c r="D1728" i="12"/>
  <c r="C1729" i="12"/>
  <c r="D1729" i="12"/>
  <c r="C1730" i="12"/>
  <c r="D1730" i="12"/>
  <c r="C1731" i="12"/>
  <c r="D1731" i="12"/>
  <c r="C1732" i="12"/>
  <c r="D1732" i="12"/>
  <c r="C1733" i="12"/>
  <c r="D1733" i="12"/>
  <c r="C1734" i="12"/>
  <c r="D1734" i="12"/>
  <c r="C1735" i="12"/>
  <c r="D1735" i="12"/>
  <c r="C1736" i="12"/>
  <c r="D1736" i="12"/>
  <c r="C1737" i="12"/>
  <c r="D1737" i="12"/>
  <c r="C1738" i="12"/>
  <c r="D1738" i="12"/>
  <c r="C1739" i="12"/>
  <c r="D1739" i="12"/>
  <c r="C1740" i="12"/>
  <c r="D1740" i="12"/>
  <c r="C1741" i="12"/>
  <c r="D1741" i="12"/>
  <c r="C1742" i="12"/>
  <c r="D1742" i="12"/>
  <c r="C1743" i="12"/>
  <c r="D1743" i="12"/>
  <c r="C1744" i="12"/>
  <c r="D1744" i="12"/>
  <c r="C1745" i="12"/>
  <c r="D1745" i="12"/>
  <c r="C1746" i="12"/>
  <c r="D1746" i="12"/>
  <c r="C1747" i="12"/>
  <c r="D1747" i="12"/>
  <c r="C1748" i="12"/>
  <c r="D1748" i="12"/>
  <c r="C1749" i="12"/>
  <c r="D1749" i="12"/>
  <c r="C1750" i="12"/>
  <c r="D1750" i="12"/>
  <c r="C1751" i="12"/>
  <c r="D1751" i="12"/>
  <c r="C1752" i="12"/>
  <c r="D1752" i="12"/>
  <c r="C1753" i="12"/>
  <c r="D1753" i="12"/>
  <c r="C1754" i="12"/>
  <c r="D1754" i="12"/>
  <c r="C1755" i="12"/>
  <c r="D1755" i="12"/>
  <c r="C1756" i="12"/>
  <c r="D1756" i="12"/>
  <c r="C1757" i="12"/>
  <c r="D1757" i="12"/>
  <c r="C1758" i="12"/>
  <c r="D1758" i="12"/>
  <c r="C1759" i="12"/>
  <c r="D1759" i="12"/>
  <c r="C1760" i="12"/>
  <c r="D1760" i="12"/>
  <c r="C1761" i="12"/>
  <c r="D1761" i="12"/>
  <c r="C1762" i="12"/>
  <c r="D1762" i="12"/>
  <c r="C1763" i="12"/>
  <c r="D1763" i="12"/>
  <c r="C1764" i="12"/>
  <c r="D1764" i="12"/>
  <c r="C1765" i="12"/>
  <c r="D1765" i="12"/>
  <c r="C1766" i="12"/>
  <c r="D1766" i="12"/>
  <c r="C1767" i="12"/>
  <c r="D1767" i="12"/>
  <c r="C1768" i="12"/>
  <c r="D1768" i="12"/>
  <c r="C1769" i="12"/>
  <c r="D1769" i="12"/>
  <c r="C1770" i="12"/>
  <c r="D1770" i="12"/>
  <c r="C1771" i="12"/>
  <c r="D1771" i="12"/>
  <c r="C1772" i="12"/>
  <c r="D1772" i="12"/>
  <c r="C1773" i="12"/>
  <c r="D1773" i="12"/>
  <c r="C1774" i="12"/>
  <c r="D1774" i="12"/>
  <c r="C1775" i="12"/>
  <c r="D1775" i="12"/>
  <c r="C1776" i="12"/>
  <c r="D1776" i="12"/>
  <c r="C1777" i="12"/>
  <c r="D1777" i="12"/>
  <c r="C1778" i="12"/>
  <c r="D1778" i="12"/>
  <c r="C1779" i="12"/>
  <c r="D1779" i="12"/>
  <c r="C1780" i="12"/>
  <c r="D1780" i="12"/>
  <c r="C1781" i="12"/>
  <c r="D1781" i="12"/>
  <c r="C1782" i="12"/>
  <c r="D1782" i="12"/>
  <c r="C1783" i="12"/>
  <c r="D1783" i="12"/>
  <c r="C1784" i="12"/>
  <c r="D1784" i="12"/>
  <c r="C1785" i="12"/>
  <c r="D1785" i="12"/>
  <c r="C1786" i="12"/>
  <c r="D1786" i="12"/>
  <c r="C1787" i="12"/>
  <c r="D1787" i="12"/>
  <c r="C1788" i="12"/>
  <c r="D1788" i="12"/>
  <c r="C1789" i="12"/>
  <c r="D1789" i="12"/>
  <c r="C1790" i="12"/>
  <c r="D1790" i="12"/>
  <c r="C1791" i="12"/>
  <c r="D1791" i="12"/>
  <c r="C1792" i="12"/>
  <c r="D1792" i="12"/>
  <c r="C1793" i="12"/>
  <c r="D1793" i="12"/>
  <c r="C1794" i="12"/>
  <c r="D1794" i="12"/>
  <c r="C1795" i="12"/>
  <c r="D1795" i="12"/>
  <c r="C1796" i="12"/>
  <c r="D1796" i="12"/>
  <c r="C1797" i="12"/>
  <c r="D1797" i="12"/>
  <c r="C1798" i="12"/>
  <c r="D1798" i="12"/>
  <c r="C1799" i="12"/>
  <c r="D1799" i="12"/>
  <c r="C1800" i="12"/>
  <c r="D1800" i="12"/>
  <c r="C1801" i="12"/>
  <c r="D1801" i="12"/>
  <c r="C1802" i="12"/>
  <c r="D1802" i="12"/>
  <c r="C1803" i="12"/>
  <c r="D1803" i="12"/>
  <c r="C1804" i="12"/>
  <c r="D1804" i="12"/>
  <c r="C1805" i="12"/>
  <c r="D1805" i="12"/>
  <c r="C1806" i="12"/>
  <c r="D1806" i="12"/>
  <c r="C1807" i="12"/>
  <c r="D1807" i="12"/>
  <c r="C1808" i="12"/>
  <c r="D1808" i="12"/>
  <c r="C1809" i="12"/>
  <c r="D1809" i="12"/>
  <c r="C1810" i="12"/>
  <c r="D1810" i="12"/>
  <c r="C1811" i="12"/>
  <c r="D1811" i="12"/>
  <c r="C1812" i="12"/>
  <c r="D1812" i="12"/>
  <c r="C1813" i="12"/>
  <c r="D1813" i="12"/>
  <c r="C1814" i="12"/>
  <c r="D1814" i="12"/>
  <c r="C1815" i="12"/>
  <c r="D1815" i="12"/>
  <c r="C1816" i="12"/>
  <c r="D1816" i="12"/>
  <c r="C1817" i="12"/>
  <c r="D1817" i="12"/>
  <c r="C1818" i="12"/>
  <c r="D1818" i="12"/>
  <c r="C1819" i="12"/>
  <c r="D1819" i="12"/>
  <c r="C1820" i="12"/>
  <c r="D1820" i="12"/>
  <c r="C1821" i="12"/>
  <c r="D1821" i="12"/>
  <c r="C1822" i="12"/>
  <c r="D1822" i="12"/>
  <c r="C1823" i="12"/>
  <c r="D1823" i="12"/>
  <c r="C1824" i="12"/>
  <c r="D1824" i="12"/>
  <c r="C1825" i="12"/>
  <c r="D1825" i="12"/>
  <c r="C1826" i="12"/>
  <c r="D1826" i="12"/>
  <c r="C1827" i="12"/>
  <c r="D1827" i="12"/>
  <c r="C1828" i="12"/>
  <c r="D1828" i="12"/>
  <c r="C1829" i="12"/>
  <c r="D1829" i="12"/>
  <c r="C1830" i="12"/>
  <c r="D1830" i="12"/>
  <c r="C1831" i="12"/>
  <c r="D1831" i="12"/>
  <c r="C1832" i="12"/>
  <c r="D1832" i="12"/>
  <c r="C1833" i="12"/>
  <c r="D1833" i="12"/>
  <c r="C1834" i="12"/>
  <c r="D1834" i="12"/>
  <c r="C1835" i="12"/>
  <c r="D1835" i="12"/>
  <c r="C1836" i="12"/>
  <c r="D1836" i="12"/>
  <c r="C1837" i="12"/>
  <c r="D1837" i="12"/>
  <c r="C1838" i="12"/>
  <c r="D1838" i="12"/>
  <c r="C1839" i="12"/>
  <c r="D1839" i="12"/>
  <c r="C1840" i="12"/>
  <c r="D1840" i="12"/>
  <c r="C1841" i="12"/>
  <c r="D1841" i="12"/>
  <c r="C1842" i="12"/>
  <c r="D1842" i="12"/>
  <c r="C1843" i="12"/>
  <c r="D1843" i="12"/>
  <c r="C1844" i="12"/>
  <c r="D1844" i="12"/>
  <c r="C1845" i="12"/>
  <c r="D1845" i="12"/>
  <c r="C1846" i="12"/>
  <c r="D1846" i="12"/>
  <c r="C1847" i="12"/>
  <c r="D1847" i="12"/>
  <c r="C1848" i="12"/>
  <c r="D1848" i="12"/>
  <c r="C1849" i="12"/>
  <c r="D1849" i="12"/>
  <c r="C1850" i="12"/>
  <c r="D1850" i="12"/>
  <c r="C1851" i="12"/>
  <c r="D1851" i="12"/>
  <c r="C1852" i="12"/>
  <c r="D1852" i="12"/>
  <c r="C1853" i="12"/>
  <c r="D1853" i="12"/>
  <c r="C1854" i="12"/>
  <c r="D1854" i="12"/>
  <c r="C1855" i="12"/>
  <c r="D1855" i="12"/>
  <c r="C1856" i="12"/>
  <c r="D1856" i="12"/>
  <c r="C1857" i="12"/>
  <c r="D1857" i="12"/>
  <c r="C1858" i="12"/>
  <c r="D1858" i="12"/>
  <c r="C1859" i="12"/>
  <c r="D1859" i="12"/>
  <c r="C1860" i="12"/>
  <c r="D1860" i="12"/>
  <c r="C1861" i="12"/>
  <c r="D1861" i="12"/>
  <c r="C1862" i="12"/>
  <c r="D1862" i="12"/>
  <c r="C1863" i="12"/>
  <c r="D1863" i="12"/>
  <c r="C1864" i="12"/>
  <c r="D1864" i="12"/>
  <c r="C1865" i="12"/>
  <c r="D1865" i="12"/>
  <c r="C1866" i="12"/>
  <c r="D1866" i="12"/>
  <c r="C1867" i="12"/>
  <c r="D1867" i="12"/>
  <c r="C1868" i="12"/>
  <c r="D1868" i="12"/>
  <c r="C1869" i="12"/>
  <c r="D1869" i="12"/>
  <c r="C1870" i="12"/>
  <c r="D1870" i="12"/>
  <c r="C1871" i="12"/>
  <c r="D1871" i="12"/>
  <c r="C1872" i="12"/>
  <c r="D1872" i="12"/>
  <c r="C1873" i="12"/>
  <c r="D1873" i="12"/>
  <c r="C1874" i="12"/>
  <c r="D1874" i="12"/>
  <c r="C1875" i="12"/>
  <c r="D1875" i="12"/>
  <c r="C1876" i="12"/>
  <c r="D1876" i="12"/>
  <c r="C1877" i="12"/>
  <c r="D1877" i="12"/>
  <c r="C1878" i="12"/>
  <c r="D1878" i="12"/>
  <c r="C1879" i="12"/>
  <c r="D1879" i="12"/>
  <c r="C1880" i="12"/>
  <c r="D1880" i="12"/>
  <c r="C1881" i="12"/>
  <c r="D1881" i="12"/>
  <c r="C1882" i="12"/>
  <c r="D1882" i="12"/>
  <c r="C1883" i="12"/>
  <c r="D1883" i="12"/>
  <c r="C1884" i="12"/>
  <c r="D1884" i="12"/>
  <c r="C1885" i="12"/>
  <c r="D1885" i="12"/>
  <c r="C1886" i="12"/>
  <c r="D1886" i="12"/>
  <c r="C1887" i="12"/>
  <c r="D1887" i="12"/>
  <c r="C1888" i="12"/>
  <c r="D1888" i="12"/>
  <c r="C1889" i="12"/>
  <c r="D1889" i="12"/>
  <c r="C1890" i="12"/>
  <c r="D1890" i="12"/>
  <c r="C1891" i="12"/>
  <c r="D1891" i="12"/>
  <c r="C1892" i="12"/>
  <c r="D1892" i="12"/>
  <c r="C1893" i="12"/>
  <c r="D1893" i="12"/>
  <c r="C1894" i="12"/>
  <c r="D1894" i="12"/>
  <c r="C1895" i="12"/>
  <c r="D1895" i="12"/>
  <c r="C1896" i="12"/>
  <c r="D1896" i="12"/>
  <c r="C1897" i="12"/>
  <c r="D1897" i="12"/>
  <c r="C1898" i="12"/>
  <c r="D1898" i="12"/>
  <c r="C1899" i="12"/>
  <c r="D1899" i="12"/>
  <c r="C1900" i="12"/>
  <c r="D1900" i="12"/>
  <c r="C1901" i="12"/>
  <c r="D1901" i="12"/>
  <c r="C1902" i="12"/>
  <c r="D1902" i="12"/>
  <c r="C1903" i="12"/>
  <c r="D1903" i="12"/>
  <c r="C1904" i="12"/>
  <c r="D1904" i="12"/>
  <c r="C1905" i="12"/>
  <c r="D1905" i="12"/>
  <c r="C1906" i="12"/>
  <c r="D1906" i="12"/>
  <c r="C1907" i="12"/>
  <c r="D1907" i="12"/>
  <c r="C1908" i="12"/>
  <c r="D1908" i="12"/>
  <c r="C1909" i="12"/>
  <c r="D1909" i="12"/>
  <c r="C1910" i="12"/>
  <c r="D1910" i="12"/>
  <c r="C1911" i="12"/>
  <c r="D1911" i="12"/>
  <c r="C1912" i="12"/>
  <c r="D1912" i="12"/>
  <c r="C1913" i="12"/>
  <c r="D1913" i="12"/>
  <c r="C1914" i="12"/>
  <c r="D1914" i="12"/>
  <c r="C1915" i="12"/>
  <c r="D1915" i="12"/>
  <c r="C1916" i="12"/>
  <c r="D1916" i="12"/>
  <c r="C1917" i="12"/>
  <c r="D1917" i="12"/>
  <c r="C1918" i="12"/>
  <c r="D1918" i="12"/>
  <c r="C1919" i="12"/>
  <c r="D1919" i="12"/>
  <c r="C1920" i="12"/>
  <c r="D1920" i="12"/>
  <c r="C1921" i="12"/>
  <c r="D1921" i="12"/>
  <c r="C1922" i="12"/>
  <c r="D1922" i="12"/>
  <c r="C1923" i="12"/>
  <c r="D1923" i="12"/>
  <c r="C1924" i="12"/>
  <c r="D1924" i="12"/>
  <c r="C1925" i="12"/>
  <c r="D1925" i="12"/>
  <c r="C1926" i="12"/>
  <c r="D1926" i="12"/>
  <c r="C1927" i="12"/>
  <c r="D1927" i="12"/>
  <c r="C1928" i="12"/>
  <c r="D1928" i="12"/>
  <c r="C1929" i="12"/>
  <c r="D1929" i="12"/>
  <c r="C1930" i="12"/>
  <c r="D1930" i="12"/>
  <c r="C1931" i="12"/>
  <c r="D1931" i="12"/>
  <c r="C1932" i="12"/>
  <c r="D1932" i="12"/>
  <c r="C1933" i="12"/>
  <c r="D1933" i="12"/>
  <c r="C1934" i="12"/>
  <c r="D1934" i="12"/>
  <c r="C1935" i="12"/>
  <c r="D1935" i="12"/>
  <c r="C1936" i="12"/>
  <c r="D1936" i="12"/>
  <c r="C1937" i="12"/>
  <c r="D1937" i="12"/>
  <c r="C1938" i="12"/>
  <c r="D1938" i="12"/>
  <c r="C1939" i="12"/>
  <c r="D1939" i="12"/>
  <c r="C1940" i="12"/>
  <c r="D1940" i="12"/>
  <c r="C1941" i="12"/>
  <c r="D1941" i="12"/>
  <c r="C1942" i="12"/>
  <c r="D1942" i="12"/>
  <c r="C1943" i="12"/>
  <c r="D1943" i="12"/>
  <c r="C1944" i="12"/>
  <c r="D1944" i="12"/>
  <c r="C1945" i="12"/>
  <c r="D1945" i="12"/>
  <c r="C1946" i="12"/>
  <c r="D1946" i="12"/>
  <c r="C1947" i="12"/>
  <c r="D1947" i="12"/>
  <c r="C1948" i="12"/>
  <c r="D1948" i="12"/>
  <c r="C1949" i="12"/>
  <c r="D1949" i="12"/>
  <c r="C1950" i="12"/>
  <c r="D1950" i="12"/>
  <c r="C1951" i="12"/>
  <c r="D1951" i="12"/>
  <c r="C1952" i="12"/>
  <c r="D1952" i="12"/>
  <c r="C1953" i="12"/>
  <c r="D1953" i="12"/>
  <c r="C1954" i="12"/>
  <c r="D1954" i="12"/>
  <c r="C1955" i="12"/>
  <c r="D1955" i="12"/>
  <c r="C1956" i="12"/>
  <c r="D1956" i="12"/>
  <c r="C1957" i="12"/>
  <c r="D1957" i="12"/>
  <c r="C1958" i="12"/>
  <c r="D1958" i="12"/>
  <c r="C1959" i="12"/>
  <c r="D1959" i="12"/>
  <c r="C1960" i="12"/>
  <c r="D1960" i="12"/>
  <c r="C1961" i="12"/>
  <c r="D1961" i="12"/>
  <c r="C1962" i="12"/>
  <c r="D1962" i="12"/>
  <c r="C1963" i="12"/>
  <c r="D1963" i="12"/>
  <c r="C1964" i="12"/>
  <c r="D1964" i="12"/>
  <c r="C1965" i="12"/>
  <c r="D1965" i="12"/>
  <c r="C1966" i="12"/>
  <c r="D1966" i="12"/>
  <c r="C1967" i="12"/>
  <c r="D1967" i="12"/>
  <c r="C1968" i="12"/>
  <c r="D1968" i="12"/>
  <c r="C1969" i="12"/>
  <c r="D1969" i="12"/>
  <c r="C1970" i="12"/>
  <c r="D1970" i="12"/>
  <c r="C1971" i="12"/>
  <c r="D1971" i="12"/>
  <c r="C1972" i="12"/>
  <c r="D1972" i="12"/>
  <c r="C1973" i="12"/>
  <c r="D1973" i="12"/>
  <c r="C1974" i="12"/>
  <c r="D1974" i="12"/>
  <c r="C1975" i="12"/>
  <c r="D1975" i="12"/>
  <c r="C1976" i="12"/>
  <c r="D1976" i="12"/>
  <c r="C1977" i="12"/>
  <c r="D1977" i="12"/>
  <c r="C1978" i="12"/>
  <c r="D1978" i="12"/>
  <c r="C1979" i="12"/>
  <c r="D1979" i="12"/>
  <c r="C1980" i="12"/>
  <c r="D1980" i="12"/>
  <c r="C1981" i="12"/>
  <c r="D1981" i="12"/>
  <c r="C1982" i="12"/>
  <c r="D1982" i="12"/>
  <c r="C1983" i="12"/>
  <c r="D1983" i="12"/>
  <c r="C1984" i="12"/>
  <c r="D1984" i="12"/>
  <c r="C1985" i="12"/>
  <c r="D1985" i="12"/>
  <c r="C1986" i="12"/>
  <c r="D1986" i="12"/>
  <c r="C1987" i="12"/>
  <c r="D1987" i="12"/>
  <c r="C1988" i="12"/>
  <c r="D1988" i="12"/>
  <c r="C1989" i="12"/>
  <c r="D1989" i="12"/>
  <c r="C1990" i="12"/>
  <c r="D1990" i="12"/>
  <c r="C1991" i="12"/>
  <c r="D1991" i="12"/>
  <c r="C1992" i="12"/>
  <c r="D1992" i="12"/>
  <c r="C1993" i="12"/>
  <c r="D1993" i="12"/>
  <c r="C1994" i="12"/>
  <c r="D1994" i="12"/>
  <c r="C1995" i="12"/>
  <c r="D1995" i="12"/>
  <c r="C1996" i="12"/>
  <c r="D1996" i="12"/>
  <c r="C1997" i="12"/>
  <c r="D1997" i="12"/>
  <c r="C1998" i="12"/>
  <c r="D1998" i="12"/>
  <c r="C1999" i="12"/>
  <c r="D1999" i="12"/>
  <c r="C2000" i="12"/>
  <c r="D2000" i="12"/>
  <c r="C2001" i="12"/>
  <c r="D2001" i="12"/>
  <c r="C2002" i="12"/>
  <c r="D2002" i="12"/>
  <c r="C2003" i="12"/>
  <c r="D2003" i="12"/>
  <c r="C2004" i="12"/>
  <c r="D2004" i="12"/>
  <c r="C2005" i="12"/>
  <c r="D2005" i="12"/>
  <c r="C2006" i="12"/>
  <c r="D2006" i="12"/>
  <c r="C2007" i="12"/>
  <c r="D2007" i="12"/>
  <c r="C2008" i="12"/>
  <c r="D2008" i="12"/>
  <c r="C2009" i="12"/>
  <c r="D2009" i="12"/>
  <c r="C2010" i="12"/>
  <c r="D2010" i="12"/>
  <c r="C2011" i="12"/>
  <c r="D2011" i="12"/>
  <c r="C2012" i="12"/>
  <c r="D2012" i="12"/>
  <c r="C2013" i="12"/>
  <c r="D2013" i="12"/>
  <c r="C2014" i="12"/>
  <c r="D2014" i="12"/>
  <c r="C2015" i="12"/>
  <c r="D2015" i="12"/>
  <c r="C2016" i="12"/>
  <c r="D2016" i="12"/>
  <c r="C2017" i="12"/>
  <c r="D2017" i="12"/>
  <c r="C2018" i="12"/>
  <c r="D2018" i="12"/>
  <c r="C2019" i="12"/>
  <c r="D2019" i="12"/>
  <c r="C2020" i="12"/>
  <c r="D2020" i="12"/>
  <c r="C2021" i="12"/>
  <c r="D2021" i="12"/>
  <c r="C2022" i="12"/>
  <c r="D2022" i="12"/>
  <c r="C2023" i="12"/>
  <c r="D2023" i="12"/>
  <c r="C2024" i="12"/>
  <c r="D2024" i="12"/>
  <c r="C2025" i="12"/>
  <c r="D2025" i="12"/>
  <c r="C2026" i="12"/>
  <c r="D2026" i="12"/>
  <c r="C2027" i="12"/>
  <c r="D2027" i="12"/>
  <c r="C2028" i="12"/>
  <c r="D2028" i="12"/>
  <c r="C2029" i="12"/>
  <c r="D2029" i="12"/>
  <c r="C2030" i="12"/>
  <c r="D2030" i="12"/>
  <c r="C2031" i="12"/>
  <c r="D2031" i="12"/>
  <c r="C2032" i="12"/>
  <c r="D2032" i="12"/>
  <c r="C2033" i="12"/>
  <c r="D2033" i="12"/>
  <c r="C2034" i="12"/>
  <c r="D2034" i="12"/>
  <c r="C2035" i="12"/>
  <c r="D2035" i="12"/>
  <c r="C2036" i="12"/>
  <c r="D2036" i="12"/>
  <c r="C2037" i="12"/>
  <c r="D2037" i="12"/>
  <c r="C2038" i="12"/>
  <c r="D2038" i="12"/>
  <c r="C2039" i="12"/>
  <c r="D2039" i="12"/>
  <c r="C2040" i="12"/>
  <c r="D2040" i="12"/>
  <c r="C2041" i="12"/>
  <c r="D2041" i="12"/>
  <c r="C2042" i="12"/>
  <c r="D2042" i="12"/>
  <c r="C2043" i="12"/>
  <c r="D2043" i="12"/>
  <c r="C2044" i="12"/>
  <c r="D2044" i="12"/>
  <c r="C2045" i="12"/>
  <c r="D2045" i="12"/>
  <c r="C2046" i="12"/>
  <c r="D2046" i="12"/>
  <c r="C2047" i="12"/>
  <c r="D2047" i="12"/>
  <c r="C2048" i="12"/>
  <c r="D2048" i="12"/>
  <c r="C2049" i="12"/>
  <c r="D2049" i="12"/>
  <c r="C2050" i="12"/>
  <c r="D2050" i="12"/>
  <c r="C2051" i="12"/>
  <c r="D2051" i="12"/>
  <c r="C2052" i="12"/>
  <c r="D2052" i="12"/>
  <c r="C2053" i="12"/>
  <c r="D2053" i="12"/>
  <c r="C2054" i="12"/>
  <c r="D2054" i="12"/>
  <c r="C2055" i="12"/>
  <c r="D2055" i="12"/>
  <c r="C2056" i="12"/>
  <c r="D2056" i="12"/>
  <c r="C2057" i="12"/>
  <c r="D2057" i="12"/>
  <c r="C2058" i="12"/>
  <c r="D2058" i="12"/>
  <c r="C2059" i="12"/>
  <c r="D2059" i="12"/>
  <c r="C2060" i="12"/>
  <c r="D2060" i="12"/>
  <c r="C2061" i="12"/>
  <c r="D2061" i="12"/>
  <c r="C2062" i="12"/>
  <c r="D2062" i="12"/>
  <c r="C2063" i="12"/>
  <c r="D2063" i="12"/>
  <c r="C2064" i="12"/>
  <c r="D2064" i="12"/>
  <c r="C2065" i="12"/>
  <c r="D2065" i="12"/>
  <c r="C2066" i="12"/>
  <c r="D2066" i="12"/>
  <c r="C2067" i="12"/>
  <c r="D2067" i="12"/>
  <c r="C2068" i="12"/>
  <c r="D2068" i="12"/>
  <c r="C2069" i="12"/>
  <c r="D2069" i="12"/>
  <c r="C2070" i="12"/>
  <c r="D2070" i="12"/>
  <c r="C2071" i="12"/>
  <c r="D2071" i="12"/>
  <c r="C2072" i="12"/>
  <c r="D2072" i="12"/>
  <c r="C2073" i="12"/>
  <c r="D2073" i="12"/>
  <c r="C2074" i="12"/>
  <c r="D2074" i="12"/>
  <c r="C2075" i="12"/>
  <c r="D2075" i="12"/>
  <c r="C2076" i="12"/>
  <c r="D2076" i="12"/>
  <c r="C2077" i="12"/>
  <c r="D2077" i="12"/>
  <c r="C2078" i="12"/>
  <c r="D2078" i="12"/>
  <c r="C2079" i="12"/>
  <c r="D2079" i="12"/>
  <c r="C2080" i="12"/>
  <c r="D2080" i="12"/>
  <c r="C2081" i="12"/>
  <c r="D2081" i="12"/>
  <c r="C2082" i="12"/>
  <c r="D2082" i="12"/>
  <c r="C2083" i="12"/>
  <c r="D2083" i="12"/>
  <c r="C2084" i="12"/>
  <c r="D2084" i="12"/>
  <c r="C2085" i="12"/>
  <c r="D2085" i="12"/>
  <c r="C2086" i="12"/>
  <c r="D2086" i="12"/>
  <c r="C2087" i="12"/>
  <c r="D2087" i="12"/>
  <c r="C2088" i="12"/>
  <c r="D2088" i="12"/>
  <c r="C2089" i="12"/>
  <c r="D2089" i="12"/>
  <c r="C2090" i="12"/>
  <c r="D2090" i="12"/>
  <c r="C2091" i="12"/>
  <c r="D2091" i="12"/>
  <c r="C2092" i="12"/>
  <c r="D2092" i="12"/>
  <c r="C2093" i="12"/>
  <c r="D2093" i="12"/>
  <c r="C2094" i="12"/>
  <c r="D2094" i="12"/>
  <c r="C2095" i="12"/>
  <c r="D2095" i="12"/>
  <c r="C2096" i="12"/>
  <c r="D2096" i="12"/>
  <c r="C2097" i="12"/>
  <c r="D2097" i="12"/>
  <c r="C2098" i="12"/>
  <c r="D2098" i="12"/>
  <c r="C2099" i="12"/>
  <c r="D2099" i="12"/>
  <c r="C2100" i="12"/>
  <c r="D2100" i="12"/>
  <c r="C2101" i="12"/>
  <c r="D2101" i="12"/>
  <c r="C2102" i="12"/>
  <c r="D2102" i="12"/>
  <c r="C2103" i="12"/>
  <c r="D2103" i="12"/>
  <c r="C2104" i="12"/>
  <c r="D2104" i="12"/>
  <c r="C2105" i="12"/>
  <c r="D2105" i="12"/>
  <c r="C2106" i="12"/>
  <c r="D2106" i="12"/>
  <c r="C2107" i="12"/>
  <c r="D2107" i="12"/>
  <c r="C2108" i="12"/>
  <c r="D2108" i="12"/>
  <c r="C2109" i="12"/>
  <c r="D2109" i="12"/>
  <c r="C2110" i="12"/>
  <c r="D2110" i="12"/>
  <c r="C2111" i="12"/>
  <c r="D2111" i="12"/>
  <c r="C2112" i="12"/>
  <c r="D2112" i="12"/>
  <c r="C2113" i="12"/>
  <c r="D2113" i="12"/>
  <c r="C2114" i="12"/>
  <c r="D2114" i="12"/>
  <c r="C2115" i="12"/>
  <c r="D2115" i="12"/>
  <c r="C2116" i="12"/>
  <c r="D2116" i="12"/>
  <c r="C2117" i="12"/>
  <c r="D2117" i="12"/>
  <c r="C2118" i="12"/>
  <c r="D2118" i="12"/>
  <c r="C2119" i="12"/>
  <c r="D2119" i="12"/>
  <c r="C2120" i="12"/>
  <c r="D2120" i="12"/>
  <c r="C2121" i="12"/>
  <c r="D2121" i="12"/>
  <c r="C2122" i="12"/>
  <c r="D2122" i="12"/>
  <c r="C2123" i="12"/>
  <c r="D2123" i="12"/>
  <c r="C2124" i="12"/>
  <c r="D2124" i="12"/>
  <c r="C2125" i="12"/>
  <c r="D2125" i="12"/>
  <c r="C2126" i="12"/>
  <c r="D2126" i="12"/>
  <c r="C2127" i="12"/>
  <c r="D2127" i="12"/>
  <c r="C2128" i="12"/>
  <c r="D2128" i="12"/>
  <c r="C2129" i="12"/>
  <c r="D2129" i="12"/>
  <c r="C2130" i="12"/>
  <c r="D2130" i="12"/>
  <c r="C2131" i="12"/>
  <c r="D2131" i="12"/>
  <c r="C2132" i="12"/>
  <c r="D2132" i="12"/>
  <c r="C2133" i="12"/>
  <c r="D2133" i="12"/>
  <c r="C2134" i="12"/>
  <c r="D2134" i="12"/>
  <c r="C2135" i="12"/>
  <c r="D2135" i="12"/>
  <c r="C2136" i="12"/>
  <c r="D2136" i="12"/>
  <c r="C2137" i="12"/>
  <c r="D2137" i="12"/>
  <c r="C2138" i="12"/>
  <c r="D2138" i="12"/>
  <c r="C2139" i="12"/>
  <c r="D2139" i="12"/>
  <c r="C2140" i="12"/>
  <c r="D2140" i="12"/>
  <c r="C2141" i="12"/>
  <c r="D2141" i="12"/>
  <c r="C2142" i="12"/>
  <c r="D2142" i="12"/>
  <c r="C2143" i="12"/>
  <c r="D2143" i="12"/>
  <c r="C2144" i="12"/>
  <c r="D2144" i="12"/>
  <c r="C2145" i="12"/>
  <c r="D2145" i="12"/>
  <c r="C2146" i="12"/>
  <c r="D2146" i="12"/>
  <c r="C2147" i="12"/>
  <c r="D2147" i="12"/>
  <c r="C2148" i="12"/>
  <c r="D2148" i="12"/>
  <c r="C2149" i="12"/>
  <c r="D2149" i="12"/>
  <c r="C2150" i="12"/>
  <c r="D2150" i="12"/>
  <c r="C2151" i="12"/>
  <c r="D2151" i="12"/>
  <c r="C2152" i="12"/>
  <c r="D2152" i="12"/>
  <c r="C2153" i="12"/>
  <c r="D2153" i="12"/>
  <c r="C2154" i="12"/>
  <c r="D2154" i="12"/>
  <c r="C2155" i="12"/>
  <c r="D2155" i="12"/>
  <c r="C2156" i="12"/>
  <c r="D2156" i="12"/>
  <c r="C2157" i="12"/>
  <c r="D2157" i="12"/>
  <c r="C2158" i="12"/>
  <c r="D2158" i="12"/>
  <c r="C2159" i="12"/>
  <c r="D2159" i="12"/>
  <c r="C2160" i="12"/>
  <c r="D2160" i="12"/>
  <c r="C2161" i="12"/>
  <c r="D2161" i="12"/>
  <c r="C2162" i="12"/>
  <c r="D2162" i="12"/>
  <c r="C2163" i="12"/>
  <c r="D2163" i="12"/>
  <c r="C2164" i="12"/>
  <c r="D2164" i="12"/>
  <c r="C2165" i="12"/>
  <c r="D2165" i="12"/>
  <c r="C2166" i="12"/>
  <c r="D2166" i="12"/>
  <c r="C2167" i="12"/>
  <c r="D2167" i="12"/>
  <c r="C2168" i="12"/>
  <c r="D2168" i="12"/>
  <c r="C2169" i="12"/>
  <c r="D2169" i="12"/>
  <c r="C2170" i="12"/>
  <c r="D2170" i="12"/>
  <c r="C2171" i="12"/>
  <c r="D2171" i="12"/>
  <c r="C2172" i="12"/>
  <c r="D2172" i="12"/>
  <c r="C2173" i="12"/>
  <c r="D2173" i="12"/>
  <c r="C2174" i="12"/>
  <c r="D2174" i="12"/>
  <c r="C2175" i="12"/>
  <c r="D2175" i="12"/>
  <c r="C2176" i="12"/>
  <c r="D2176" i="12"/>
  <c r="C2177" i="12"/>
  <c r="D2177" i="12"/>
  <c r="C2178" i="12"/>
  <c r="D2178" i="12"/>
  <c r="C2179" i="12"/>
  <c r="D2179" i="12"/>
  <c r="C2180" i="12"/>
  <c r="D2180" i="12"/>
  <c r="C2181" i="12"/>
  <c r="D2181" i="12"/>
  <c r="C2182" i="12"/>
  <c r="D2182" i="12"/>
  <c r="C2183" i="12"/>
  <c r="D2183" i="12"/>
  <c r="C2184" i="12"/>
  <c r="D2184" i="12"/>
  <c r="C2185" i="12"/>
  <c r="D2185" i="12"/>
  <c r="C2186" i="12"/>
  <c r="D2186" i="12"/>
  <c r="C2187" i="12"/>
  <c r="D2187" i="12"/>
  <c r="C2188" i="12"/>
  <c r="D2188" i="12"/>
  <c r="C2189" i="12"/>
  <c r="D2189" i="12"/>
  <c r="C2190" i="12"/>
  <c r="D2190" i="12"/>
  <c r="C2191" i="12"/>
  <c r="D2191" i="12"/>
  <c r="C2192" i="12"/>
  <c r="D2192" i="12"/>
  <c r="C2193" i="12"/>
  <c r="D2193" i="12"/>
  <c r="C2194" i="12"/>
  <c r="D2194" i="12"/>
  <c r="C2195" i="12"/>
  <c r="D2195" i="12"/>
  <c r="C2196" i="12"/>
  <c r="D2196" i="12"/>
  <c r="C2197" i="12"/>
  <c r="D2197" i="12"/>
  <c r="C2198" i="12"/>
  <c r="D2198" i="12"/>
  <c r="C2199" i="12"/>
  <c r="D2199" i="12"/>
  <c r="C2200" i="12"/>
  <c r="D2200" i="12"/>
  <c r="C2201" i="12"/>
  <c r="D2201" i="12"/>
  <c r="C2202" i="12"/>
  <c r="D2202" i="12"/>
  <c r="C2203" i="12"/>
  <c r="D2203" i="12"/>
  <c r="C2204" i="12"/>
  <c r="D2204" i="12"/>
  <c r="C2205" i="12"/>
  <c r="D2205" i="12"/>
  <c r="C2206" i="12"/>
  <c r="D2206" i="12"/>
  <c r="C2207" i="12"/>
  <c r="D2207" i="12"/>
  <c r="C2208" i="12"/>
  <c r="D2208" i="12"/>
  <c r="C2209" i="12"/>
  <c r="D2209" i="12"/>
  <c r="C2210" i="12"/>
  <c r="D2210" i="12"/>
  <c r="C2211" i="12"/>
  <c r="D2211" i="12"/>
  <c r="C2212" i="12"/>
  <c r="D2212" i="12"/>
  <c r="C2213" i="12"/>
  <c r="D2213" i="12"/>
  <c r="C2214" i="12"/>
  <c r="D2214" i="12"/>
  <c r="C2215" i="12"/>
  <c r="D2215" i="12"/>
  <c r="C2216" i="12"/>
  <c r="D2216" i="12"/>
  <c r="C2217" i="12"/>
  <c r="D2217" i="12"/>
  <c r="C2218" i="12"/>
  <c r="D2218" i="12"/>
  <c r="C2219" i="12"/>
  <c r="D2219" i="12"/>
  <c r="C2220" i="12"/>
  <c r="D2220" i="12"/>
  <c r="C2221" i="12"/>
  <c r="D2221" i="12"/>
  <c r="C2222" i="12"/>
  <c r="D2222" i="12"/>
  <c r="C2223" i="12"/>
  <c r="D2223" i="12"/>
  <c r="C2224" i="12"/>
  <c r="D2224" i="12"/>
  <c r="C2225" i="12"/>
  <c r="D2225" i="12"/>
  <c r="C2226" i="12"/>
  <c r="D2226" i="12"/>
  <c r="C2227" i="12"/>
  <c r="D2227" i="12"/>
  <c r="C2228" i="12"/>
  <c r="D2228" i="12"/>
  <c r="C2229" i="12"/>
  <c r="D2229" i="12"/>
  <c r="C2230" i="12"/>
  <c r="D2230" i="12"/>
  <c r="C2231" i="12"/>
  <c r="D2231" i="12"/>
  <c r="C2232" i="12"/>
  <c r="D2232" i="12"/>
  <c r="C2233" i="12"/>
  <c r="D2233" i="12"/>
  <c r="C2234" i="12"/>
  <c r="D2234" i="12"/>
  <c r="C2235" i="12"/>
  <c r="D2235" i="12"/>
  <c r="C2236" i="12"/>
  <c r="D2236" i="12"/>
  <c r="C2237" i="12"/>
  <c r="D2237" i="12"/>
  <c r="C2238" i="12"/>
  <c r="D2238" i="12"/>
  <c r="C2239" i="12"/>
  <c r="D2239" i="12"/>
  <c r="C2240" i="12"/>
  <c r="D2240" i="12"/>
  <c r="C2241" i="12"/>
  <c r="D2241" i="12"/>
  <c r="C2242" i="12"/>
  <c r="D2242" i="12"/>
  <c r="C2243" i="12"/>
  <c r="D2243" i="12"/>
  <c r="C2244" i="12"/>
  <c r="D2244" i="12"/>
  <c r="C2245" i="12"/>
  <c r="D2245" i="12"/>
  <c r="C2246" i="12"/>
  <c r="D2246" i="12"/>
  <c r="C2247" i="12"/>
  <c r="D2247" i="12"/>
  <c r="C2248" i="12"/>
  <c r="D2248" i="12"/>
  <c r="C2249" i="12"/>
  <c r="D2249" i="12"/>
  <c r="C2250" i="12"/>
  <c r="D2250" i="12"/>
  <c r="C2251" i="12"/>
  <c r="D2251" i="12"/>
  <c r="C2252" i="12"/>
  <c r="D2252" i="12"/>
  <c r="C2253" i="12"/>
  <c r="D2253" i="12"/>
  <c r="C2254" i="12"/>
  <c r="D2254" i="12"/>
  <c r="C2255" i="12"/>
  <c r="D2255" i="12"/>
  <c r="C2256" i="12"/>
  <c r="D2256" i="12"/>
  <c r="C2257" i="12"/>
  <c r="D2257" i="12"/>
  <c r="C2258" i="12"/>
  <c r="D2258" i="12"/>
  <c r="C2259" i="12"/>
  <c r="D2259" i="12"/>
  <c r="C2260" i="12"/>
  <c r="D2260" i="12"/>
  <c r="C2261" i="12"/>
  <c r="D2261" i="12"/>
  <c r="C2262" i="12"/>
  <c r="D2262" i="12"/>
  <c r="C2263" i="12"/>
  <c r="D2263" i="12"/>
  <c r="C2264" i="12"/>
  <c r="D2264" i="12"/>
  <c r="C2265" i="12"/>
  <c r="D2265" i="12"/>
  <c r="C2266" i="12"/>
  <c r="D2266" i="12"/>
  <c r="C2267" i="12"/>
  <c r="D2267" i="12"/>
  <c r="C2268" i="12"/>
  <c r="D2268" i="12"/>
  <c r="C2269" i="12"/>
  <c r="D2269" i="12"/>
  <c r="C2270" i="12"/>
  <c r="D2270" i="12"/>
  <c r="C2271" i="12"/>
  <c r="D2271" i="12"/>
  <c r="C2272" i="12"/>
  <c r="D2272" i="12"/>
  <c r="C2273" i="12"/>
  <c r="D2273" i="12"/>
  <c r="C2274" i="12"/>
  <c r="D2274" i="12"/>
  <c r="C2275" i="12"/>
  <c r="D2275" i="12"/>
  <c r="C2276" i="12"/>
  <c r="D2276" i="12"/>
  <c r="C2277" i="12"/>
  <c r="D2277" i="12"/>
  <c r="C2278" i="12"/>
  <c r="D2278" i="12"/>
  <c r="C2279" i="12"/>
  <c r="D2279" i="12"/>
  <c r="C2280" i="12"/>
  <c r="D2280" i="12"/>
  <c r="C2281" i="12"/>
  <c r="D2281" i="12"/>
  <c r="C2282" i="12"/>
  <c r="D2282" i="12"/>
  <c r="C2283" i="12"/>
  <c r="D2283" i="12"/>
  <c r="C2284" i="12"/>
  <c r="D2284" i="12"/>
  <c r="C2285" i="12"/>
  <c r="D2285" i="12"/>
  <c r="C2286" i="12"/>
  <c r="D2286" i="12"/>
  <c r="C2287" i="12"/>
  <c r="D2287" i="12"/>
  <c r="C2288" i="12"/>
  <c r="D2288" i="12"/>
  <c r="C2289" i="12"/>
  <c r="D2289" i="12"/>
  <c r="C2290" i="12"/>
  <c r="D2290" i="12"/>
  <c r="C2291" i="12"/>
  <c r="D2291" i="12"/>
  <c r="C2292" i="12"/>
  <c r="D2292" i="12"/>
  <c r="C2293" i="12"/>
  <c r="D2293" i="12"/>
  <c r="C2294" i="12"/>
  <c r="D2294" i="12"/>
  <c r="C2295" i="12"/>
  <c r="D2295" i="12"/>
  <c r="C2296" i="12"/>
  <c r="D2296" i="12"/>
  <c r="C2297" i="12"/>
  <c r="D2297" i="12"/>
  <c r="C2298" i="12"/>
  <c r="D2298" i="12"/>
  <c r="C2299" i="12"/>
  <c r="D2299" i="12"/>
  <c r="C2300" i="12"/>
  <c r="D2300" i="12"/>
  <c r="C2301" i="12"/>
  <c r="D2301" i="12"/>
  <c r="C2302" i="12"/>
  <c r="D2302" i="12"/>
  <c r="C2303" i="12"/>
  <c r="D2303" i="12"/>
  <c r="C2304" i="12"/>
  <c r="D2304" i="12"/>
  <c r="C2305" i="12"/>
  <c r="D2305" i="12"/>
  <c r="C2306" i="12"/>
  <c r="D2306" i="12"/>
  <c r="C2307" i="12"/>
  <c r="D2307" i="12"/>
  <c r="C2308" i="12"/>
  <c r="D2308" i="12"/>
  <c r="C2309" i="12"/>
  <c r="D2309" i="12"/>
  <c r="C2310" i="12"/>
  <c r="D2310" i="12"/>
  <c r="C2311" i="12"/>
  <c r="D2311" i="12"/>
  <c r="C2312" i="12"/>
  <c r="D2312" i="12"/>
  <c r="C2313" i="12"/>
  <c r="D2313" i="12"/>
  <c r="C2314" i="12"/>
  <c r="D2314" i="12"/>
  <c r="C2315" i="12"/>
  <c r="D2315" i="12"/>
  <c r="C2316" i="12"/>
  <c r="D2316" i="12"/>
  <c r="C2317" i="12"/>
  <c r="D2317" i="12"/>
  <c r="C2318" i="12"/>
  <c r="D2318" i="12"/>
  <c r="C2319" i="12"/>
  <c r="D2319" i="12"/>
  <c r="C2320" i="12"/>
  <c r="D2320" i="12"/>
  <c r="C2321" i="12"/>
  <c r="D2321" i="12"/>
  <c r="C2322" i="12"/>
  <c r="D2322" i="12"/>
  <c r="C2323" i="12"/>
  <c r="D2323" i="12"/>
  <c r="C2324" i="12"/>
  <c r="D2324" i="12"/>
  <c r="C2325" i="12"/>
  <c r="D2325" i="12"/>
  <c r="C2326" i="12"/>
  <c r="D2326" i="12"/>
  <c r="C2327" i="12"/>
  <c r="D2327" i="12"/>
  <c r="C2328" i="12"/>
  <c r="D2328" i="12"/>
  <c r="C2329" i="12"/>
  <c r="D2329" i="12"/>
  <c r="C2330" i="12"/>
  <c r="D2330" i="12"/>
  <c r="C2331" i="12"/>
  <c r="D2331" i="12"/>
  <c r="C2332" i="12"/>
  <c r="D2332" i="12"/>
  <c r="C2333" i="12"/>
  <c r="D2333" i="12"/>
  <c r="C2334" i="12"/>
  <c r="D2334" i="12"/>
  <c r="C2335" i="12"/>
  <c r="D2335" i="12"/>
  <c r="C2336" i="12"/>
  <c r="D2336" i="12"/>
  <c r="C2337" i="12"/>
  <c r="D2337" i="12"/>
  <c r="C2338" i="12"/>
  <c r="D2338" i="12"/>
  <c r="C2339" i="12"/>
  <c r="D2339" i="12"/>
  <c r="C2340" i="12"/>
  <c r="D2340" i="12"/>
  <c r="C2341" i="12"/>
  <c r="D2341" i="12"/>
  <c r="C2342" i="12"/>
  <c r="D2342" i="12"/>
  <c r="C2343" i="12"/>
  <c r="D2343" i="12"/>
  <c r="C2344" i="12"/>
  <c r="D2344" i="12"/>
  <c r="C2345" i="12"/>
  <c r="D2345" i="12"/>
  <c r="C2346" i="12"/>
  <c r="D2346" i="12"/>
  <c r="C2347" i="12"/>
  <c r="D2347" i="12"/>
  <c r="C2348" i="12"/>
  <c r="D2348" i="12"/>
  <c r="C2349" i="12"/>
  <c r="D2349" i="12"/>
  <c r="C2350" i="12"/>
  <c r="D2350" i="12"/>
  <c r="C2351" i="12"/>
  <c r="D2351" i="12"/>
  <c r="C2352" i="12"/>
  <c r="D2352" i="12"/>
  <c r="C2353" i="12"/>
  <c r="D2353" i="12"/>
  <c r="C2354" i="12"/>
  <c r="D2354" i="12"/>
  <c r="C2355" i="12"/>
  <c r="D2355" i="12"/>
  <c r="C2356" i="12"/>
  <c r="D2356" i="12"/>
  <c r="C2357" i="12"/>
  <c r="D2357" i="12"/>
  <c r="C2358" i="12"/>
  <c r="D2358" i="12"/>
  <c r="C2359" i="12"/>
  <c r="D2359" i="12"/>
  <c r="C2360" i="12"/>
  <c r="D2360" i="12"/>
  <c r="C2361" i="12"/>
  <c r="D2361" i="12"/>
  <c r="C2362" i="12"/>
  <c r="D2362" i="12"/>
  <c r="C2363" i="12"/>
  <c r="D2363" i="12"/>
  <c r="C2364" i="12"/>
  <c r="D2364" i="12"/>
  <c r="C2365" i="12"/>
  <c r="D2365" i="12"/>
  <c r="C2366" i="12"/>
  <c r="D2366" i="12"/>
  <c r="C2367" i="12"/>
  <c r="D2367" i="12"/>
  <c r="C2368" i="12"/>
  <c r="D2368" i="12"/>
  <c r="C2369" i="12"/>
  <c r="D2369" i="12"/>
  <c r="C2370" i="12"/>
  <c r="D2370" i="12"/>
  <c r="C2371" i="12"/>
  <c r="D2371" i="12"/>
  <c r="C2372" i="12"/>
  <c r="D2372" i="12"/>
  <c r="C2373" i="12"/>
  <c r="D2373" i="12"/>
  <c r="C2374" i="12"/>
  <c r="D2374" i="12"/>
  <c r="C2375" i="12"/>
  <c r="D2375" i="12"/>
  <c r="C2376" i="12"/>
  <c r="D2376" i="12"/>
  <c r="C2377" i="12"/>
  <c r="D2377" i="12"/>
  <c r="C2378" i="12"/>
  <c r="D2378" i="12"/>
  <c r="C2379" i="12"/>
  <c r="D2379" i="12"/>
  <c r="C2380" i="12"/>
  <c r="D2380" i="12"/>
  <c r="C2381" i="12"/>
  <c r="D2381" i="12"/>
  <c r="C2382" i="12"/>
  <c r="D2382" i="12"/>
  <c r="C2383" i="12"/>
  <c r="D2383" i="12"/>
  <c r="C2384" i="12"/>
  <c r="D2384" i="12"/>
  <c r="C2385" i="12"/>
  <c r="D2385" i="12"/>
  <c r="C2386" i="12"/>
  <c r="D2386" i="12"/>
  <c r="C2387" i="12"/>
  <c r="D2387" i="12"/>
  <c r="C2388" i="12"/>
  <c r="D2388" i="12"/>
  <c r="C2389" i="12"/>
  <c r="D2389" i="12"/>
  <c r="C2390" i="12"/>
  <c r="D2390" i="12"/>
  <c r="C2391" i="12"/>
  <c r="D2391" i="12"/>
  <c r="C2392" i="12"/>
  <c r="D2392" i="12"/>
  <c r="C2393" i="12"/>
  <c r="D2393" i="12"/>
  <c r="C2394" i="12"/>
  <c r="D2394" i="12"/>
  <c r="C2395" i="12"/>
  <c r="D2395" i="12"/>
  <c r="C2396" i="12"/>
  <c r="D2396" i="12"/>
  <c r="C2397" i="12"/>
  <c r="D2397" i="12"/>
  <c r="C2398" i="12"/>
  <c r="D2398" i="12"/>
  <c r="C2399" i="12"/>
  <c r="D2399" i="12"/>
  <c r="C2400" i="12"/>
  <c r="D2400" i="12"/>
  <c r="C2401" i="12"/>
  <c r="D2401" i="12"/>
  <c r="C2402" i="12"/>
  <c r="D2402" i="12"/>
  <c r="C2403" i="12"/>
  <c r="D2403" i="12"/>
  <c r="C2404" i="12"/>
  <c r="D2404" i="12"/>
  <c r="C2405" i="12"/>
  <c r="D2405" i="12"/>
  <c r="C2406" i="12"/>
  <c r="D2406" i="12"/>
  <c r="C2407" i="12"/>
  <c r="D2407" i="12"/>
  <c r="C2408" i="12"/>
  <c r="D2408" i="12"/>
  <c r="C2409" i="12"/>
  <c r="D2409" i="12"/>
  <c r="C2410" i="12"/>
  <c r="D2410" i="12"/>
  <c r="C2411" i="12"/>
  <c r="D2411" i="12"/>
  <c r="C2412" i="12"/>
  <c r="D2412" i="12"/>
  <c r="C2413" i="12"/>
  <c r="D2413" i="12"/>
  <c r="C2414" i="12"/>
  <c r="D2414" i="12"/>
  <c r="C2415" i="12"/>
  <c r="D2415" i="12"/>
  <c r="C2416" i="12"/>
  <c r="D2416" i="12"/>
  <c r="C2417" i="12"/>
  <c r="D2417" i="12"/>
  <c r="C2418" i="12"/>
  <c r="D2418" i="12"/>
  <c r="C2419" i="12"/>
  <c r="D2419" i="12"/>
  <c r="C2420" i="12"/>
  <c r="D2420" i="12"/>
  <c r="C2421" i="12"/>
  <c r="D2421" i="12"/>
  <c r="C2422" i="12"/>
  <c r="D2422" i="12"/>
  <c r="C2423" i="12"/>
  <c r="D2423" i="12"/>
  <c r="C2424" i="12"/>
  <c r="D2424" i="12"/>
  <c r="C2425" i="12"/>
  <c r="D2425" i="12"/>
  <c r="C2426" i="12"/>
  <c r="D2426" i="12"/>
  <c r="C2427" i="12"/>
  <c r="D2427" i="12"/>
  <c r="C2428" i="12"/>
  <c r="D2428" i="12"/>
  <c r="C2429" i="12"/>
  <c r="D2429" i="12"/>
  <c r="C2430" i="12"/>
  <c r="D2430" i="12"/>
  <c r="C2431" i="12"/>
  <c r="D2431" i="12"/>
  <c r="C2432" i="12"/>
  <c r="D2432" i="12"/>
  <c r="C2433" i="12"/>
  <c r="D2433" i="12"/>
  <c r="C2434" i="12"/>
  <c r="D2434" i="12"/>
  <c r="C2435" i="12"/>
  <c r="D2435" i="12"/>
  <c r="C2436" i="12"/>
  <c r="D2436" i="12"/>
  <c r="C2437" i="12"/>
  <c r="D2437" i="12"/>
  <c r="C2438" i="12"/>
  <c r="D2438" i="12"/>
  <c r="C2439" i="12"/>
  <c r="D2439" i="12"/>
  <c r="C2440" i="12"/>
  <c r="D2440" i="12"/>
  <c r="C2441" i="12"/>
  <c r="D2441" i="12"/>
  <c r="C2442" i="12"/>
  <c r="D2442" i="12"/>
  <c r="C2443" i="12"/>
  <c r="D2443" i="12"/>
  <c r="C2444" i="12"/>
  <c r="D2444" i="12"/>
  <c r="C2445" i="12"/>
  <c r="D2445" i="12"/>
  <c r="C2446" i="12"/>
  <c r="D2446" i="12"/>
  <c r="C2447" i="12"/>
  <c r="D2447" i="12"/>
  <c r="C2448" i="12"/>
  <c r="D2448" i="12"/>
  <c r="C2449" i="12"/>
  <c r="D2449" i="12"/>
  <c r="C2450" i="12"/>
  <c r="D2450" i="12"/>
  <c r="C2451" i="12"/>
  <c r="D2451" i="12"/>
  <c r="C2452" i="12"/>
  <c r="D2452" i="12"/>
  <c r="C2453" i="12"/>
  <c r="D2453" i="12"/>
  <c r="C2454" i="12"/>
  <c r="D2454" i="12"/>
  <c r="C2455" i="12"/>
  <c r="D2455" i="12"/>
  <c r="C2456" i="12"/>
  <c r="D2456" i="12"/>
  <c r="C2457" i="12"/>
  <c r="D2457" i="12"/>
  <c r="C2458" i="12"/>
  <c r="D2458" i="12"/>
  <c r="C2459" i="12"/>
  <c r="D2459" i="12"/>
  <c r="C2460" i="12"/>
  <c r="D2460" i="12"/>
  <c r="C2461" i="12"/>
  <c r="D2461" i="12"/>
  <c r="C2462" i="12"/>
  <c r="D2462" i="12"/>
  <c r="C2463" i="12"/>
  <c r="D2463" i="12"/>
  <c r="C2464" i="12"/>
  <c r="D2464" i="12"/>
  <c r="C2465" i="12"/>
  <c r="D2465" i="12"/>
  <c r="C2466" i="12"/>
  <c r="D2466" i="12"/>
  <c r="C2467" i="12"/>
  <c r="D2467" i="12"/>
  <c r="C2468" i="12"/>
  <c r="D2468" i="12"/>
  <c r="C2469" i="12"/>
  <c r="D2469" i="12"/>
  <c r="C2470" i="12"/>
  <c r="D2470" i="12"/>
  <c r="C2471" i="12"/>
  <c r="D2471" i="12"/>
  <c r="C2472" i="12"/>
  <c r="D2472" i="12"/>
  <c r="C2473" i="12"/>
  <c r="D2473" i="12"/>
  <c r="C2474" i="12"/>
  <c r="D2474" i="12"/>
  <c r="C2475" i="12"/>
  <c r="D2475" i="12"/>
  <c r="C2476" i="12"/>
  <c r="D2476" i="12"/>
  <c r="C2477" i="12"/>
  <c r="D2477" i="12"/>
  <c r="C2478" i="12"/>
  <c r="D2478" i="12"/>
  <c r="C2479" i="12"/>
  <c r="D2479" i="12"/>
  <c r="C2480" i="12"/>
  <c r="D2480" i="12"/>
  <c r="C2481" i="12"/>
  <c r="D2481" i="12"/>
  <c r="C2482" i="12"/>
  <c r="D2482" i="12"/>
  <c r="C2483" i="12"/>
  <c r="D2483" i="12"/>
  <c r="C2484" i="12"/>
  <c r="D2484" i="12"/>
  <c r="C2485" i="12"/>
  <c r="D2485" i="12"/>
  <c r="C2486" i="12"/>
  <c r="D2486" i="12"/>
  <c r="C2487" i="12"/>
  <c r="D2487" i="12"/>
  <c r="C2488" i="12"/>
  <c r="D2488" i="12"/>
  <c r="C2489" i="12"/>
  <c r="D2489" i="12"/>
  <c r="C2490" i="12"/>
  <c r="D2490" i="12"/>
  <c r="C2491" i="12"/>
  <c r="D2491" i="12"/>
  <c r="C2492" i="12"/>
  <c r="D2492" i="12"/>
  <c r="C2493" i="12"/>
  <c r="D2493" i="12"/>
  <c r="C2494" i="12"/>
  <c r="D2494" i="12"/>
  <c r="C2495" i="12"/>
  <c r="D2495" i="12"/>
  <c r="C2496" i="12"/>
  <c r="D2496" i="12"/>
  <c r="C2497" i="12"/>
  <c r="D2497" i="12"/>
  <c r="C2498" i="12"/>
  <c r="D2498" i="12"/>
  <c r="C2499" i="12"/>
  <c r="D2499" i="12"/>
  <c r="C2500" i="12"/>
  <c r="D2500" i="12"/>
  <c r="C2501" i="12"/>
  <c r="D2501" i="12"/>
  <c r="C2502" i="12"/>
  <c r="D2502" i="12"/>
  <c r="C2503" i="12"/>
  <c r="D2503" i="12"/>
  <c r="C2504" i="12"/>
  <c r="D2504" i="12"/>
  <c r="C2505" i="12"/>
  <c r="D2505" i="12"/>
  <c r="C2506" i="12"/>
  <c r="D2506" i="12"/>
  <c r="C2507" i="12"/>
  <c r="D2507" i="12"/>
  <c r="C2508" i="12"/>
  <c r="D2508" i="12"/>
  <c r="C2509" i="12"/>
  <c r="D2509" i="12"/>
  <c r="C2510" i="12"/>
  <c r="D2510" i="12"/>
  <c r="C2511" i="12"/>
  <c r="D2511" i="12"/>
  <c r="C2512" i="12"/>
  <c r="D2512" i="12"/>
  <c r="C2513" i="12"/>
  <c r="D2513" i="12"/>
  <c r="C2514" i="12"/>
  <c r="D2514" i="12"/>
  <c r="C2515" i="12"/>
  <c r="D2515" i="12"/>
  <c r="C2516" i="12"/>
  <c r="D2516" i="12"/>
  <c r="C2517" i="12"/>
  <c r="D2517" i="12"/>
  <c r="C2518" i="12"/>
  <c r="D2518" i="12"/>
  <c r="C2519" i="12"/>
  <c r="D2519" i="12"/>
  <c r="C2520" i="12"/>
  <c r="D2520" i="12"/>
  <c r="C2521" i="12"/>
  <c r="D2521" i="12"/>
  <c r="C2522" i="12"/>
  <c r="D2522" i="12"/>
  <c r="C2523" i="12"/>
  <c r="D2523" i="12"/>
  <c r="C2524" i="12"/>
  <c r="D2524" i="12"/>
  <c r="C2525" i="12"/>
  <c r="D2525" i="12"/>
  <c r="C2526" i="12"/>
  <c r="D2526" i="12"/>
  <c r="C2527" i="12"/>
  <c r="D2527" i="12"/>
  <c r="C2528" i="12"/>
  <c r="D2528" i="12"/>
  <c r="C2529" i="12"/>
  <c r="D2529" i="12"/>
  <c r="C2530" i="12"/>
  <c r="D2530" i="12"/>
  <c r="C2531" i="12"/>
  <c r="D2531" i="12"/>
  <c r="C2532" i="12"/>
  <c r="D2532" i="12"/>
  <c r="C2533" i="12"/>
  <c r="D2533" i="12"/>
  <c r="C2534" i="12"/>
  <c r="D2534" i="12"/>
  <c r="C2535" i="12"/>
  <c r="D2535" i="12"/>
  <c r="C2536" i="12"/>
  <c r="D2536" i="12"/>
  <c r="C2537" i="12"/>
  <c r="D2537" i="12"/>
  <c r="C2538" i="12"/>
  <c r="D2538" i="12"/>
  <c r="C2539" i="12"/>
  <c r="D2539" i="12"/>
  <c r="C2540" i="12"/>
  <c r="D2540" i="12"/>
  <c r="C2541" i="12"/>
  <c r="D2541" i="12"/>
  <c r="C2542" i="12"/>
  <c r="D2542" i="12"/>
  <c r="C2543" i="12"/>
  <c r="D2543" i="12"/>
  <c r="C2544" i="12"/>
  <c r="D2544" i="12"/>
  <c r="C2545" i="12"/>
  <c r="D2545" i="12"/>
  <c r="C2546" i="12"/>
  <c r="D2546" i="12"/>
  <c r="C2547" i="12"/>
  <c r="D2547" i="12"/>
  <c r="C2548" i="12"/>
  <c r="D2548" i="12"/>
  <c r="C2549" i="12"/>
  <c r="D2549" i="12"/>
  <c r="C2550" i="12"/>
  <c r="D2550" i="12"/>
  <c r="C2551" i="12"/>
  <c r="D2551" i="12"/>
  <c r="C2552" i="12"/>
  <c r="D2552" i="12"/>
  <c r="C2553" i="12"/>
  <c r="D2553" i="12"/>
  <c r="C2554" i="12"/>
  <c r="D2554" i="12"/>
  <c r="C2555" i="12"/>
  <c r="D2555" i="12"/>
  <c r="C2556" i="12"/>
  <c r="D2556" i="12"/>
  <c r="C2557" i="12"/>
  <c r="D2557" i="12"/>
  <c r="C2558" i="12"/>
  <c r="D2558" i="12"/>
  <c r="C2559" i="12"/>
  <c r="D2559" i="12"/>
  <c r="C2560" i="12"/>
  <c r="D2560" i="12"/>
  <c r="C2561" i="12"/>
  <c r="D2561" i="12"/>
  <c r="C2562" i="12"/>
  <c r="D2562" i="12"/>
  <c r="C2563" i="12"/>
  <c r="D2563" i="12"/>
  <c r="C2564" i="12"/>
  <c r="D2564" i="12"/>
  <c r="C2565" i="12"/>
  <c r="D2565" i="12"/>
  <c r="C2566" i="12"/>
  <c r="D2566" i="12"/>
  <c r="C2567" i="12"/>
  <c r="D2567" i="12"/>
  <c r="C2568" i="12"/>
  <c r="D2568" i="12"/>
  <c r="C2569" i="12"/>
  <c r="D2569" i="12"/>
  <c r="C2570" i="12"/>
  <c r="D2570" i="12"/>
  <c r="C2571" i="12"/>
  <c r="D2571" i="12"/>
  <c r="C2572" i="12"/>
  <c r="D2572" i="12"/>
  <c r="C2573" i="12"/>
  <c r="D2573" i="12"/>
  <c r="C2574" i="12"/>
  <c r="D2574" i="12"/>
  <c r="C2575" i="12"/>
  <c r="D2575" i="12"/>
  <c r="C2576" i="12"/>
  <c r="D2576" i="12"/>
  <c r="C2577" i="12"/>
  <c r="D2577" i="12"/>
  <c r="C2578" i="12"/>
  <c r="D2578" i="12"/>
  <c r="C2579" i="12"/>
  <c r="D2579" i="12"/>
  <c r="C2580" i="12"/>
  <c r="D2580" i="12"/>
  <c r="C2581" i="12"/>
  <c r="D2581" i="12"/>
  <c r="C2582" i="12"/>
  <c r="D2582" i="12"/>
  <c r="C2583" i="12"/>
  <c r="D2583" i="12"/>
  <c r="C2584" i="12"/>
  <c r="D2584" i="12"/>
  <c r="C2585" i="12"/>
  <c r="D2585" i="12"/>
  <c r="C2586" i="12"/>
  <c r="D2586" i="12"/>
  <c r="C2587" i="12"/>
  <c r="D2587" i="12"/>
  <c r="C2588" i="12"/>
  <c r="D2588" i="12"/>
  <c r="C2589" i="12"/>
  <c r="D2589" i="12"/>
  <c r="C2590" i="12"/>
  <c r="D2590" i="12"/>
  <c r="C2591" i="12"/>
  <c r="D2591" i="12"/>
  <c r="C2592" i="12"/>
  <c r="D2592" i="12"/>
  <c r="C2593" i="12"/>
  <c r="D2593" i="12"/>
  <c r="C2594" i="12"/>
  <c r="D2594" i="12"/>
  <c r="C2595" i="12"/>
  <c r="D2595" i="12"/>
  <c r="C2596" i="12"/>
  <c r="D2596" i="12"/>
  <c r="C2597" i="12"/>
  <c r="D2597" i="12"/>
  <c r="C2598" i="12"/>
  <c r="D2598" i="12"/>
  <c r="C2599" i="12"/>
  <c r="D2599" i="12"/>
  <c r="C2600" i="12"/>
  <c r="D2600" i="12"/>
  <c r="C2601" i="12"/>
  <c r="D2601" i="12"/>
  <c r="C2602" i="12"/>
  <c r="D2602" i="12"/>
  <c r="C2603" i="12"/>
  <c r="D2603" i="12"/>
  <c r="C2604" i="12"/>
  <c r="D2604" i="12"/>
  <c r="C2605" i="12"/>
  <c r="D2605" i="12"/>
  <c r="C2606" i="12"/>
  <c r="D2606" i="12"/>
  <c r="C2607" i="12"/>
  <c r="D2607" i="12"/>
  <c r="C2608" i="12"/>
  <c r="D2608" i="12"/>
  <c r="C2609" i="12"/>
  <c r="D2609" i="12"/>
  <c r="C2610" i="12"/>
  <c r="D2610" i="12"/>
  <c r="C2611" i="12"/>
  <c r="D2611" i="12"/>
  <c r="C2612" i="12"/>
  <c r="D2612" i="12"/>
  <c r="C2613" i="12"/>
  <c r="D2613" i="12"/>
  <c r="C2614" i="12"/>
  <c r="D2614" i="12"/>
  <c r="C2615" i="12"/>
  <c r="D2615" i="12"/>
  <c r="C2616" i="12"/>
  <c r="D2616" i="12"/>
  <c r="C2617" i="12"/>
  <c r="D2617" i="12"/>
  <c r="C2618" i="12"/>
  <c r="D2618" i="12"/>
  <c r="C2619" i="12"/>
  <c r="D2619" i="12"/>
  <c r="C2620" i="12"/>
  <c r="D2620" i="12"/>
  <c r="C2621" i="12"/>
  <c r="D2621" i="12"/>
  <c r="C2622" i="12"/>
  <c r="D2622" i="12"/>
  <c r="C2623" i="12"/>
  <c r="D2623" i="12"/>
  <c r="C2624" i="12"/>
  <c r="D2624" i="12"/>
  <c r="C2625" i="12"/>
  <c r="D2625" i="12"/>
  <c r="C2626" i="12"/>
  <c r="D2626" i="12"/>
  <c r="C2627" i="12"/>
  <c r="D2627" i="12"/>
  <c r="C2628" i="12"/>
  <c r="D2628" i="12"/>
  <c r="C2629" i="12"/>
  <c r="C2630" i="12"/>
  <c r="D2630" i="12"/>
  <c r="C2631" i="12"/>
  <c r="D2631" i="12"/>
  <c r="C2632" i="12"/>
  <c r="D2632" i="12"/>
  <c r="C2633" i="12"/>
  <c r="D2633" i="12"/>
  <c r="C2634" i="12"/>
  <c r="D2634" i="12"/>
  <c r="C2635" i="12"/>
  <c r="D2635" i="12"/>
  <c r="C2636" i="12"/>
  <c r="D2636" i="12"/>
  <c r="C2637" i="12"/>
  <c r="D2637" i="12"/>
  <c r="C2638" i="12"/>
  <c r="D2638" i="12"/>
  <c r="C2639" i="12"/>
  <c r="D2639" i="12"/>
  <c r="C2640" i="12"/>
  <c r="D2640" i="12"/>
  <c r="C2641" i="12"/>
  <c r="D2641" i="12"/>
  <c r="C2642" i="12"/>
  <c r="D2642" i="12"/>
  <c r="C2643" i="12"/>
  <c r="D2643" i="12"/>
  <c r="C2644" i="12"/>
  <c r="D2644" i="12"/>
  <c r="C2645" i="12"/>
  <c r="D2645" i="12"/>
  <c r="C2646" i="12"/>
  <c r="D2646" i="12"/>
  <c r="C2647" i="12"/>
  <c r="D2647" i="12"/>
  <c r="C2648" i="12"/>
  <c r="D2648" i="12"/>
  <c r="C2649" i="12"/>
  <c r="D2649" i="12"/>
  <c r="C2650" i="12"/>
  <c r="D2650" i="12"/>
  <c r="C2651" i="12"/>
  <c r="D2651" i="12"/>
  <c r="C2652" i="12"/>
  <c r="D2652" i="12"/>
  <c r="C2653" i="12"/>
  <c r="D2653" i="12"/>
  <c r="C2654" i="12"/>
  <c r="D2654" i="12"/>
  <c r="C2655" i="12"/>
  <c r="D2655" i="12"/>
  <c r="C2656" i="12"/>
  <c r="D2656" i="12"/>
  <c r="C2657" i="12"/>
  <c r="D2657" i="12"/>
  <c r="C2658" i="12"/>
  <c r="D2658" i="12"/>
  <c r="C2659" i="12"/>
  <c r="D2659" i="12"/>
  <c r="C2660" i="12"/>
  <c r="D2660" i="12"/>
  <c r="C2661" i="12"/>
  <c r="D2661" i="12"/>
  <c r="C2662" i="12"/>
  <c r="D2662" i="12"/>
  <c r="C2663" i="12"/>
  <c r="D2663" i="12"/>
  <c r="C2664" i="12"/>
  <c r="D2664" i="12"/>
  <c r="C2665" i="12"/>
  <c r="D2665" i="12"/>
  <c r="C2666" i="12"/>
  <c r="D2666" i="12"/>
  <c r="C2667" i="12"/>
  <c r="D2667" i="12"/>
  <c r="C2668" i="12"/>
  <c r="D2668" i="12"/>
  <c r="C2669" i="12"/>
  <c r="D2669" i="12"/>
  <c r="C2670" i="12"/>
  <c r="D2670" i="12"/>
  <c r="C2671" i="12"/>
  <c r="D2671" i="12"/>
  <c r="C2672" i="12"/>
  <c r="D2672" i="12"/>
  <c r="C2673" i="12"/>
  <c r="D2673" i="12"/>
  <c r="C2674" i="12"/>
  <c r="D2674" i="12"/>
  <c r="C2675" i="12"/>
  <c r="D2675" i="12"/>
  <c r="C2676" i="12"/>
  <c r="D2676" i="12"/>
  <c r="C2677" i="12"/>
  <c r="D2677" i="12"/>
  <c r="C2678" i="12"/>
  <c r="D2678" i="12"/>
  <c r="C2679" i="12"/>
  <c r="D2679" i="12"/>
  <c r="C2680" i="12"/>
  <c r="D2680" i="12"/>
  <c r="C2681" i="12"/>
  <c r="D2681" i="12"/>
  <c r="C2682" i="12"/>
  <c r="D2682" i="12"/>
  <c r="C2683" i="12"/>
  <c r="D2683" i="12"/>
  <c r="C2684" i="12"/>
  <c r="D2684" i="12"/>
  <c r="C2685" i="12"/>
  <c r="D2685" i="12"/>
  <c r="C2686" i="12"/>
  <c r="D2686" i="12"/>
  <c r="C2687" i="12"/>
  <c r="D2687" i="12"/>
  <c r="C2688" i="12"/>
  <c r="D2688" i="12"/>
  <c r="C2689" i="12"/>
  <c r="D2689" i="12"/>
  <c r="C2690" i="12"/>
  <c r="D2690" i="12"/>
  <c r="C2691" i="12"/>
  <c r="D2691" i="12"/>
  <c r="C2692" i="12"/>
  <c r="D2692" i="12"/>
  <c r="C2693" i="12"/>
  <c r="D2693" i="12"/>
  <c r="C2694" i="12"/>
  <c r="D2694" i="12"/>
  <c r="C2695" i="12"/>
  <c r="D2695" i="12"/>
  <c r="C2696" i="12"/>
  <c r="D2696" i="12"/>
  <c r="C2697" i="12"/>
  <c r="D2697" i="12"/>
  <c r="C2698" i="12"/>
  <c r="D2698" i="12"/>
  <c r="C2699" i="12"/>
  <c r="D2699" i="12"/>
  <c r="C2700" i="12"/>
  <c r="D2700" i="12"/>
  <c r="C2701" i="12"/>
  <c r="D2701" i="12"/>
  <c r="C2702" i="12"/>
  <c r="D2702" i="12"/>
  <c r="C2703" i="12"/>
  <c r="D2703" i="12"/>
  <c r="C2704" i="12"/>
  <c r="D2704" i="12"/>
  <c r="C2705" i="12"/>
  <c r="D2705" i="12"/>
  <c r="C2706" i="12"/>
  <c r="D2706" i="12"/>
  <c r="C2707" i="12"/>
  <c r="D2707" i="12"/>
  <c r="C2708" i="12"/>
  <c r="D2708" i="12"/>
  <c r="C2709" i="12"/>
  <c r="D2709" i="12"/>
  <c r="C2710" i="12"/>
  <c r="D2710" i="12"/>
  <c r="C2711" i="12"/>
  <c r="D2711" i="12"/>
  <c r="C2712" i="12"/>
  <c r="D2712" i="12"/>
  <c r="C2713" i="12"/>
  <c r="D2713" i="12"/>
  <c r="C2714" i="12"/>
  <c r="D2714" i="12"/>
  <c r="C2715" i="12"/>
  <c r="D2715" i="12"/>
  <c r="C2716" i="12"/>
  <c r="D2716" i="12"/>
  <c r="C2717" i="12"/>
  <c r="D2717" i="12"/>
  <c r="C2718" i="12"/>
  <c r="D2718" i="12"/>
  <c r="C2719" i="12"/>
  <c r="D2719" i="12"/>
  <c r="C2720" i="12"/>
  <c r="D2720" i="12"/>
  <c r="C2721" i="12"/>
  <c r="D2721" i="12"/>
  <c r="C2722" i="12"/>
  <c r="D2722" i="12"/>
  <c r="C2723" i="12"/>
  <c r="D2723" i="12"/>
  <c r="C2724" i="12"/>
  <c r="D2724" i="12"/>
  <c r="C2725" i="12"/>
  <c r="D2725" i="12"/>
  <c r="C2726" i="12"/>
  <c r="D2726" i="12"/>
  <c r="C2727" i="12"/>
  <c r="D2727" i="12"/>
  <c r="C2728" i="12"/>
  <c r="D2728" i="12"/>
  <c r="C2729" i="12"/>
  <c r="D2729" i="12"/>
  <c r="C2730" i="12"/>
  <c r="D2730" i="12"/>
  <c r="C2731" i="12"/>
  <c r="D2731" i="12"/>
  <c r="C2732" i="12"/>
  <c r="D2732" i="12"/>
  <c r="C2733" i="12"/>
  <c r="D2733" i="12"/>
  <c r="C2734" i="12"/>
  <c r="D2734" i="12"/>
  <c r="C2735" i="12"/>
  <c r="D2735" i="12"/>
  <c r="C2736" i="12"/>
  <c r="D2736" i="12"/>
  <c r="C2737" i="12"/>
  <c r="D2737" i="12"/>
  <c r="C2738" i="12"/>
  <c r="D2738" i="12"/>
  <c r="C2739" i="12"/>
  <c r="D2739" i="12"/>
  <c r="C2740" i="12"/>
  <c r="D2740" i="12"/>
  <c r="C2741" i="12"/>
  <c r="D2741" i="12"/>
  <c r="C2742" i="12"/>
  <c r="D2742" i="12"/>
  <c r="C2743" i="12"/>
  <c r="D2743" i="12"/>
  <c r="C2744" i="12"/>
  <c r="D2744" i="12"/>
  <c r="C2745" i="12"/>
  <c r="D2745" i="12"/>
  <c r="C2746" i="12"/>
  <c r="D2746" i="12"/>
  <c r="C2747" i="12"/>
  <c r="D2747" i="12"/>
  <c r="C2748" i="12"/>
  <c r="D2748" i="12"/>
  <c r="C2749" i="12"/>
  <c r="D2749" i="12"/>
  <c r="C2750" i="12"/>
  <c r="D2750" i="12"/>
  <c r="C2751" i="12"/>
  <c r="D2751" i="12"/>
  <c r="C2752" i="12"/>
  <c r="D2752" i="12"/>
  <c r="C2753" i="12"/>
  <c r="D2753" i="12"/>
  <c r="C2754" i="12"/>
  <c r="D2754" i="12"/>
  <c r="C2755" i="12"/>
  <c r="D2755" i="12"/>
  <c r="C2756" i="12"/>
  <c r="D2756" i="12"/>
  <c r="C2757" i="12"/>
  <c r="D2757" i="12"/>
  <c r="C2758" i="12"/>
  <c r="D2758" i="12"/>
  <c r="C2759" i="12"/>
  <c r="D2759" i="12"/>
  <c r="C2760" i="12"/>
  <c r="D2760" i="12"/>
  <c r="C2761" i="12"/>
  <c r="D2761" i="12"/>
  <c r="C2762" i="12"/>
  <c r="D2762" i="12"/>
  <c r="C2763" i="12"/>
  <c r="D2763" i="12"/>
  <c r="C2764" i="12"/>
  <c r="D2764" i="12"/>
  <c r="C2765" i="12"/>
  <c r="D2765" i="12"/>
  <c r="C2766" i="12"/>
  <c r="D2766" i="12"/>
  <c r="C2767" i="12"/>
  <c r="D2767" i="12"/>
  <c r="C2768" i="12"/>
  <c r="D2768" i="12"/>
  <c r="C2769" i="12"/>
  <c r="D2769" i="12"/>
  <c r="C2770" i="12"/>
  <c r="D2770" i="12"/>
  <c r="C2771" i="12"/>
  <c r="D2771" i="12"/>
  <c r="C2772" i="12"/>
  <c r="D2772" i="12"/>
  <c r="C2773" i="12"/>
  <c r="D2773" i="12"/>
  <c r="C2774" i="12"/>
  <c r="D2774" i="12"/>
  <c r="C2775" i="12"/>
  <c r="D2775" i="12"/>
  <c r="C2776" i="12"/>
  <c r="D2776" i="12"/>
  <c r="C2777" i="12"/>
  <c r="D2777" i="12"/>
  <c r="C2778" i="12"/>
  <c r="D2778" i="12"/>
  <c r="C2779" i="12"/>
  <c r="D2779" i="12"/>
  <c r="C2780" i="12"/>
  <c r="D2780" i="12"/>
  <c r="C2781" i="12"/>
  <c r="D2781" i="12"/>
  <c r="C2782" i="12"/>
  <c r="D2782" i="12"/>
  <c r="C2783" i="12"/>
  <c r="D2783" i="12"/>
  <c r="C2784" i="12"/>
  <c r="D2784" i="12"/>
  <c r="C2785" i="12"/>
  <c r="D2785" i="12"/>
  <c r="C2786" i="12"/>
  <c r="D2786" i="12"/>
  <c r="C2787" i="12"/>
  <c r="D2787" i="12"/>
  <c r="C2788" i="12"/>
  <c r="D2788" i="12"/>
  <c r="C2789" i="12"/>
  <c r="D2789" i="12"/>
  <c r="C2790" i="12"/>
  <c r="D2790" i="12"/>
  <c r="C2791" i="12"/>
  <c r="D2791" i="12"/>
  <c r="C2792" i="12"/>
  <c r="D2792" i="12"/>
  <c r="C2793" i="12"/>
  <c r="D2793" i="12"/>
  <c r="C2794" i="12"/>
  <c r="D2794" i="12"/>
  <c r="C2795" i="12"/>
  <c r="D2795" i="12"/>
  <c r="C2796" i="12"/>
  <c r="D2796" i="12"/>
  <c r="C2797" i="12"/>
  <c r="D2797" i="12"/>
  <c r="C2798" i="12"/>
  <c r="D2798" i="12"/>
  <c r="C2799" i="12"/>
  <c r="D2799" i="12"/>
  <c r="C2800" i="12"/>
  <c r="D2800" i="12"/>
  <c r="C2801" i="12"/>
  <c r="D2801" i="12"/>
  <c r="C2802" i="12"/>
  <c r="D2802" i="12"/>
  <c r="C2803" i="12"/>
  <c r="D2803" i="12"/>
  <c r="C2804" i="12"/>
  <c r="D2804" i="12"/>
  <c r="C2805" i="12"/>
  <c r="D2805" i="12"/>
  <c r="C2806" i="12"/>
  <c r="D2806" i="12"/>
  <c r="C2807" i="12"/>
  <c r="D2807" i="12"/>
  <c r="C2808" i="12"/>
  <c r="D2808" i="12"/>
  <c r="C2809" i="12"/>
  <c r="D2809" i="12"/>
  <c r="C2810" i="12"/>
  <c r="D2810" i="12"/>
  <c r="C2811" i="12"/>
  <c r="D2811" i="12"/>
  <c r="C2812" i="12"/>
  <c r="D2812" i="12"/>
  <c r="C2813" i="12"/>
  <c r="D2813" i="12"/>
  <c r="C2814" i="12"/>
  <c r="D2814" i="12"/>
  <c r="C2815" i="12"/>
  <c r="D2815" i="12"/>
  <c r="C2816" i="12"/>
  <c r="D2816" i="12"/>
  <c r="C2817" i="12"/>
  <c r="D2817" i="12"/>
  <c r="C2818" i="12"/>
  <c r="D2818" i="12"/>
  <c r="C2819" i="12"/>
  <c r="D2819" i="12"/>
  <c r="C2820" i="12"/>
  <c r="D2820" i="12"/>
  <c r="C2821" i="12"/>
  <c r="D2821" i="12"/>
  <c r="C2822" i="12"/>
  <c r="D2822" i="12"/>
  <c r="C2823" i="12"/>
  <c r="D2823" i="12"/>
  <c r="C2824" i="12"/>
  <c r="D2824" i="12"/>
  <c r="C2825" i="12"/>
  <c r="D2825" i="12"/>
  <c r="C2826" i="12"/>
  <c r="D2826" i="12"/>
  <c r="C2827" i="12"/>
  <c r="D2827" i="12"/>
  <c r="C2828" i="12"/>
  <c r="D2828" i="12"/>
  <c r="C2829" i="12"/>
  <c r="D2829" i="12"/>
  <c r="C2830" i="12"/>
  <c r="D2830" i="12"/>
  <c r="C2831" i="12"/>
  <c r="D2831" i="12"/>
  <c r="C2832" i="12"/>
  <c r="D2832" i="12"/>
  <c r="C2833" i="12"/>
  <c r="D2833" i="12"/>
  <c r="C2834" i="12"/>
  <c r="D2834" i="12"/>
  <c r="C2835" i="12"/>
  <c r="D2835" i="12"/>
  <c r="C2836" i="12"/>
  <c r="D2836" i="12"/>
  <c r="C2837" i="12"/>
  <c r="D2837" i="12"/>
  <c r="C2838" i="12"/>
  <c r="D2838" i="12"/>
  <c r="C2839" i="12"/>
  <c r="D2839" i="12"/>
  <c r="C2840" i="12"/>
  <c r="D2840" i="12"/>
  <c r="C2841" i="12"/>
  <c r="D2841" i="12"/>
  <c r="C2842" i="12"/>
  <c r="D2842" i="12"/>
  <c r="C2843" i="12"/>
  <c r="D2843" i="12"/>
  <c r="C2844" i="12"/>
  <c r="D2844" i="12"/>
  <c r="C2845" i="12"/>
  <c r="D2845" i="12"/>
  <c r="C2846" i="12"/>
  <c r="D2846" i="12"/>
  <c r="C2847" i="12"/>
  <c r="D2847" i="12"/>
  <c r="C2848" i="12"/>
  <c r="D2848" i="12"/>
  <c r="C2849" i="12"/>
  <c r="D2849" i="12"/>
  <c r="C2850" i="12"/>
  <c r="D2850" i="12"/>
  <c r="C2851" i="12"/>
  <c r="D2851" i="12"/>
  <c r="C2852" i="12"/>
  <c r="D2852" i="12"/>
  <c r="C2853" i="12"/>
  <c r="D2853" i="12"/>
  <c r="C2854" i="12"/>
  <c r="D2854" i="12"/>
  <c r="C2855" i="12"/>
  <c r="D2855" i="12"/>
  <c r="C2856" i="12"/>
  <c r="D2856" i="12"/>
  <c r="C2857" i="12"/>
  <c r="D2857" i="12"/>
  <c r="C2858" i="12"/>
  <c r="D2858" i="12"/>
  <c r="C2859" i="12"/>
  <c r="D2859" i="12"/>
  <c r="C2860" i="12"/>
  <c r="D2860" i="12"/>
  <c r="C2861" i="12"/>
  <c r="D2861" i="12"/>
  <c r="C2862" i="12"/>
  <c r="D2862" i="12"/>
  <c r="C2863" i="12"/>
  <c r="D2863" i="12"/>
  <c r="C2864" i="12"/>
  <c r="D2864" i="12"/>
  <c r="C2865" i="12"/>
  <c r="D2865" i="12"/>
  <c r="C2866" i="12"/>
  <c r="D2866" i="12"/>
  <c r="C2867" i="12"/>
  <c r="D2867" i="12"/>
  <c r="C2868" i="12"/>
  <c r="D2868" i="12"/>
  <c r="C2869" i="12"/>
  <c r="D2869" i="12"/>
  <c r="C2870" i="12"/>
  <c r="D2870" i="12"/>
  <c r="C2871" i="12"/>
  <c r="D2871" i="12"/>
  <c r="C2872" i="12"/>
  <c r="D2872" i="12"/>
  <c r="C2873" i="12"/>
  <c r="D2873" i="12"/>
  <c r="C2874" i="12"/>
  <c r="D2874" i="12"/>
  <c r="C2875" i="12"/>
  <c r="D2875" i="12"/>
  <c r="C2876" i="12"/>
  <c r="D2876" i="12"/>
  <c r="C2877" i="12"/>
  <c r="D2877" i="12"/>
  <c r="C2878" i="12"/>
  <c r="D2878" i="12"/>
  <c r="C2879" i="12"/>
  <c r="D2879" i="12"/>
  <c r="C2880" i="12"/>
  <c r="D2880" i="12"/>
  <c r="C2881" i="12"/>
  <c r="D2881" i="12"/>
  <c r="C2882" i="12"/>
  <c r="D2882" i="12"/>
  <c r="C2883" i="12"/>
  <c r="D2883" i="12"/>
  <c r="C2884" i="12"/>
  <c r="D2884" i="12"/>
  <c r="C2885" i="12"/>
  <c r="D2885" i="12"/>
  <c r="C2886" i="12"/>
  <c r="D2886" i="12"/>
  <c r="C2887" i="12"/>
  <c r="D2887" i="12"/>
  <c r="C2888" i="12"/>
  <c r="D2888" i="12"/>
  <c r="C2889" i="12"/>
  <c r="D2889" i="12"/>
  <c r="C2890" i="12"/>
  <c r="D2890" i="12"/>
  <c r="C2891" i="12"/>
  <c r="D2891" i="12"/>
  <c r="C2892" i="12"/>
  <c r="D2892" i="12"/>
  <c r="C2893" i="12"/>
  <c r="D2893" i="12"/>
  <c r="C2894" i="12"/>
  <c r="D2894" i="12"/>
  <c r="C2895" i="12"/>
  <c r="D2895" i="12"/>
  <c r="C2896" i="12"/>
  <c r="D2896" i="12"/>
  <c r="C2897" i="12"/>
  <c r="D2897" i="12"/>
  <c r="C2898" i="12"/>
  <c r="D2898" i="12"/>
  <c r="C2899" i="12"/>
  <c r="D2899" i="12"/>
  <c r="C2900" i="12"/>
  <c r="D2900" i="12"/>
  <c r="C2901" i="12"/>
  <c r="D2901" i="12"/>
  <c r="C2902" i="12"/>
  <c r="D2902" i="12"/>
  <c r="C2903" i="12"/>
  <c r="D2903" i="12"/>
  <c r="C2904" i="12"/>
  <c r="D2904" i="12"/>
  <c r="C2905" i="12"/>
  <c r="D2905" i="12"/>
  <c r="C2906" i="12"/>
  <c r="D2906" i="12"/>
  <c r="C2907" i="12"/>
  <c r="D2907" i="12"/>
  <c r="C2908" i="12"/>
  <c r="D2908" i="12"/>
  <c r="C2909" i="12"/>
  <c r="D2909" i="12"/>
  <c r="C2910" i="12"/>
  <c r="D2910" i="12"/>
  <c r="C2911" i="12"/>
  <c r="D2911" i="12"/>
  <c r="C2912" i="12"/>
  <c r="D2912" i="12"/>
  <c r="C2913" i="12"/>
  <c r="D2913" i="12"/>
  <c r="C2914" i="12"/>
  <c r="D2914" i="12"/>
  <c r="C2915" i="12"/>
  <c r="D2915" i="12"/>
  <c r="C2916" i="12"/>
  <c r="D2916" i="12"/>
  <c r="C2917" i="12"/>
  <c r="D2917" i="12"/>
  <c r="C2918" i="12"/>
  <c r="D2918" i="12"/>
  <c r="C2919" i="12"/>
  <c r="D2919" i="12"/>
  <c r="C2920" i="12"/>
  <c r="D2920" i="12"/>
  <c r="C2921" i="12"/>
  <c r="D2921" i="12"/>
  <c r="C2922" i="12"/>
  <c r="D2922" i="12"/>
  <c r="C2923" i="12"/>
  <c r="D2923" i="12"/>
  <c r="C2924" i="12"/>
  <c r="D2924" i="12"/>
  <c r="C2925" i="12"/>
  <c r="D2925" i="12"/>
  <c r="C2926" i="12"/>
  <c r="D2926" i="12"/>
  <c r="C2927" i="12"/>
  <c r="D2927" i="12"/>
  <c r="C2928" i="12"/>
  <c r="D2928" i="12"/>
  <c r="C2929" i="12"/>
  <c r="D2929" i="12"/>
  <c r="C2930" i="12"/>
  <c r="D2930" i="12"/>
  <c r="C2931" i="12"/>
  <c r="D2931" i="12"/>
  <c r="C2932" i="12"/>
  <c r="D2932" i="12"/>
  <c r="C2933" i="12"/>
  <c r="D2933" i="12"/>
  <c r="C2934" i="12"/>
  <c r="D2934" i="12"/>
  <c r="C2935" i="12"/>
  <c r="D2935" i="12"/>
  <c r="C2936" i="12"/>
  <c r="D2936" i="12"/>
  <c r="C2937" i="12"/>
  <c r="D2937" i="12"/>
  <c r="C2938" i="12"/>
  <c r="D2938" i="12"/>
  <c r="C2939" i="12"/>
  <c r="D2939" i="12"/>
  <c r="C2940" i="12"/>
  <c r="D2940" i="12"/>
  <c r="C2941" i="12"/>
  <c r="D2941" i="12"/>
  <c r="C2942" i="12"/>
  <c r="D2942" i="12"/>
  <c r="C2943" i="12"/>
  <c r="D2943" i="12"/>
  <c r="C2944" i="12"/>
  <c r="D2944" i="12"/>
  <c r="C2945" i="12"/>
  <c r="D2945" i="12"/>
  <c r="C2946" i="12"/>
  <c r="D2946" i="12"/>
  <c r="C2947" i="12"/>
  <c r="D2947" i="12"/>
  <c r="C2948" i="12"/>
  <c r="D2948" i="12"/>
  <c r="C2949" i="12"/>
  <c r="D2949" i="12"/>
  <c r="C2950" i="12"/>
  <c r="D2950" i="12"/>
  <c r="C2951" i="12"/>
  <c r="D2951" i="12"/>
  <c r="C2952" i="12"/>
  <c r="D2952" i="12"/>
  <c r="C2953" i="12"/>
  <c r="D2953" i="12"/>
  <c r="C2954" i="12"/>
  <c r="D2954" i="12"/>
  <c r="C2955" i="12"/>
  <c r="D2955" i="12"/>
  <c r="C2956" i="12"/>
  <c r="D2956" i="12"/>
  <c r="C2957" i="12"/>
  <c r="D2957" i="12"/>
  <c r="C2958" i="12"/>
  <c r="D2958" i="12"/>
  <c r="C2959" i="12"/>
  <c r="D2959" i="12"/>
  <c r="C2960" i="12"/>
  <c r="D2960" i="12"/>
  <c r="C2961" i="12"/>
  <c r="D2961" i="12"/>
  <c r="C2962" i="12"/>
  <c r="D2962" i="12"/>
  <c r="C2963" i="12"/>
  <c r="D2963" i="12"/>
  <c r="C2964" i="12"/>
  <c r="D2964" i="12"/>
  <c r="C2965" i="12"/>
  <c r="D2965" i="12"/>
  <c r="C2966" i="12"/>
  <c r="D2966" i="12"/>
  <c r="C2967" i="12"/>
  <c r="D2967" i="12"/>
  <c r="C2968" i="12"/>
  <c r="D2968" i="12"/>
  <c r="C2969" i="12"/>
  <c r="D2969" i="12"/>
  <c r="C2970" i="12"/>
  <c r="D2970" i="12"/>
  <c r="C2971" i="12"/>
  <c r="D2971" i="12"/>
  <c r="C2972" i="12"/>
  <c r="D2972" i="12"/>
  <c r="C2973" i="12"/>
  <c r="D2973" i="12"/>
  <c r="C2974" i="12"/>
  <c r="D2974" i="12"/>
  <c r="C2975" i="12"/>
  <c r="D2975" i="12"/>
  <c r="C2976" i="12"/>
  <c r="D2976" i="12"/>
  <c r="C2977" i="12"/>
  <c r="D2977" i="12"/>
  <c r="C2978" i="12"/>
  <c r="D2978" i="12"/>
  <c r="C2979" i="12"/>
  <c r="D2979" i="12"/>
  <c r="C2980" i="12"/>
  <c r="D2980" i="12"/>
  <c r="C2981" i="12"/>
  <c r="D2981" i="12"/>
  <c r="C2982" i="12"/>
  <c r="D2982" i="12"/>
  <c r="C2983" i="12"/>
  <c r="D2983" i="12"/>
  <c r="C2984" i="12"/>
  <c r="D2984" i="12"/>
  <c r="C2985" i="12"/>
  <c r="D2985" i="12"/>
  <c r="C2986" i="12"/>
  <c r="D2986" i="12"/>
  <c r="C2987" i="12"/>
  <c r="D2987" i="12"/>
  <c r="C2988" i="12"/>
  <c r="D2988" i="12"/>
  <c r="C2989" i="12"/>
  <c r="D2989" i="12"/>
  <c r="C2990" i="12"/>
  <c r="D2990" i="12"/>
  <c r="C2991" i="12"/>
  <c r="D2991" i="12"/>
  <c r="C2992" i="12"/>
  <c r="D2992" i="12"/>
  <c r="C2993" i="12"/>
  <c r="D2993" i="12"/>
  <c r="C2994" i="12"/>
  <c r="D2994" i="12"/>
  <c r="C2995" i="12"/>
  <c r="D2995" i="12"/>
  <c r="C2996" i="12"/>
  <c r="D2996" i="12"/>
  <c r="C2997" i="12"/>
  <c r="D2997" i="12"/>
  <c r="C2998" i="12"/>
  <c r="D2998" i="12"/>
  <c r="C2999" i="12"/>
  <c r="D2999" i="12"/>
  <c r="C3000" i="12"/>
  <c r="D3000" i="12"/>
  <c r="B3000" i="12"/>
  <c r="A3000" i="12"/>
  <c r="B2999" i="12"/>
  <c r="A2999" i="12"/>
  <c r="B2998" i="12"/>
  <c r="A2998" i="12"/>
  <c r="B2997" i="12"/>
  <c r="A2997" i="12"/>
  <c r="B2996" i="12"/>
  <c r="A2996" i="12"/>
  <c r="B2995" i="12"/>
  <c r="A2995" i="12"/>
  <c r="B2994" i="12"/>
  <c r="A2994" i="12"/>
  <c r="B2993" i="12"/>
  <c r="A2993" i="12"/>
  <c r="B2992" i="12"/>
  <c r="A2992" i="12"/>
  <c r="B2991" i="12"/>
  <c r="A2991" i="12"/>
  <c r="B2990" i="12"/>
  <c r="A2990" i="12"/>
  <c r="B2989" i="12"/>
  <c r="A2989" i="12"/>
  <c r="B2988" i="12"/>
  <c r="A2988" i="12"/>
  <c r="B2987" i="12"/>
  <c r="A2987" i="12"/>
  <c r="B2986" i="12"/>
  <c r="A2986" i="12"/>
  <c r="B2985" i="12"/>
  <c r="A2985" i="12"/>
  <c r="B2984" i="12"/>
  <c r="A2984" i="12"/>
  <c r="B2983" i="12"/>
  <c r="A2983" i="12"/>
  <c r="B2982" i="12"/>
  <c r="A2982" i="12"/>
  <c r="B2981" i="12"/>
  <c r="A2981" i="12"/>
  <c r="B2980" i="12"/>
  <c r="A2980" i="12"/>
  <c r="B2979" i="12"/>
  <c r="A2979" i="12"/>
  <c r="B2978" i="12"/>
  <c r="A2978" i="12"/>
  <c r="B2977" i="12"/>
  <c r="A2977" i="12"/>
  <c r="B2976" i="12"/>
  <c r="A2976" i="12"/>
  <c r="B2975" i="12"/>
  <c r="A2975" i="12"/>
  <c r="B2974" i="12"/>
  <c r="A2974" i="12"/>
  <c r="B2973" i="12"/>
  <c r="A2973" i="12"/>
  <c r="B2972" i="12"/>
  <c r="A2972" i="12"/>
  <c r="B2971" i="12"/>
  <c r="A2971" i="12"/>
  <c r="B2970" i="12"/>
  <c r="A2970" i="12"/>
  <c r="B2969" i="12"/>
  <c r="A2969" i="12"/>
  <c r="B2968" i="12"/>
  <c r="A2968" i="12"/>
  <c r="B2967" i="12"/>
  <c r="A2967" i="12"/>
  <c r="B2966" i="12"/>
  <c r="A2966" i="12"/>
  <c r="B2965" i="12"/>
  <c r="A2965" i="12"/>
  <c r="B2964" i="12"/>
  <c r="A2964" i="12"/>
  <c r="B2963" i="12"/>
  <c r="A2963" i="12"/>
  <c r="B2962" i="12"/>
  <c r="A2962" i="12"/>
  <c r="B2961" i="12"/>
  <c r="A2961" i="12"/>
  <c r="B2960" i="12"/>
  <c r="A2960" i="12"/>
  <c r="B2959" i="12"/>
  <c r="A2959" i="12"/>
  <c r="B2958" i="12"/>
  <c r="A2958" i="12"/>
  <c r="B2957" i="12"/>
  <c r="A2957" i="12"/>
  <c r="B2956" i="12"/>
  <c r="A2956" i="12"/>
  <c r="B2955" i="12"/>
  <c r="A2955" i="12"/>
  <c r="B2954" i="12"/>
  <c r="A2954" i="12"/>
  <c r="B2953" i="12"/>
  <c r="A2953" i="12"/>
  <c r="B2952" i="12"/>
  <c r="A2952" i="12"/>
  <c r="B2951" i="12"/>
  <c r="A2951" i="12"/>
  <c r="B2950" i="12"/>
  <c r="A2950" i="12"/>
  <c r="B2949" i="12"/>
  <c r="A2949" i="12"/>
  <c r="B2948" i="12"/>
  <c r="A2948" i="12"/>
  <c r="B2947" i="12"/>
  <c r="A2947" i="12"/>
  <c r="B2946" i="12"/>
  <c r="A2946" i="12"/>
  <c r="B2945" i="12"/>
  <c r="A2945" i="12"/>
  <c r="B2944" i="12"/>
  <c r="A2944" i="12"/>
  <c r="B2943" i="12"/>
  <c r="A2943" i="12"/>
  <c r="B2942" i="12"/>
  <c r="A2942" i="12"/>
  <c r="B2941" i="12"/>
  <c r="A2941" i="12"/>
  <c r="B2940" i="12"/>
  <c r="A2940" i="12"/>
  <c r="B2939" i="12"/>
  <c r="A2939" i="12"/>
  <c r="B2938" i="12"/>
  <c r="A2938" i="12"/>
  <c r="B2937" i="12"/>
  <c r="A2937" i="12"/>
  <c r="B2936" i="12"/>
  <c r="A2936" i="12"/>
  <c r="B2935" i="12"/>
  <c r="A2935" i="12"/>
  <c r="B2934" i="12"/>
  <c r="A2934" i="12"/>
  <c r="B2933" i="12"/>
  <c r="A2933" i="12"/>
  <c r="B2932" i="12"/>
  <c r="A2932" i="12"/>
  <c r="B2931" i="12"/>
  <c r="A2931" i="12"/>
  <c r="B2930" i="12"/>
  <c r="A2930" i="12"/>
  <c r="B2929" i="12"/>
  <c r="A2929" i="12"/>
  <c r="B2928" i="12"/>
  <c r="A2928" i="12"/>
  <c r="B2927" i="12"/>
  <c r="A2927" i="12"/>
  <c r="B2926" i="12"/>
  <c r="A2926" i="12"/>
  <c r="B2925" i="12"/>
  <c r="A2925" i="12"/>
  <c r="B2924" i="12"/>
  <c r="A2924" i="12"/>
  <c r="B2923" i="12"/>
  <c r="A2923" i="12"/>
  <c r="B2922" i="12"/>
  <c r="A2922" i="12"/>
  <c r="B2921" i="12"/>
  <c r="A2921" i="12"/>
  <c r="B2920" i="12"/>
  <c r="A2920" i="12"/>
  <c r="B2919" i="12"/>
  <c r="A2919" i="12"/>
  <c r="B2918" i="12"/>
  <c r="A2918" i="12"/>
  <c r="B2917" i="12"/>
  <c r="A2917" i="12"/>
  <c r="B2916" i="12"/>
  <c r="A2916" i="12"/>
  <c r="B2915" i="12"/>
  <c r="A2915" i="12"/>
  <c r="B2914" i="12"/>
  <c r="A2914" i="12"/>
  <c r="B2913" i="12"/>
  <c r="A2913" i="12"/>
  <c r="B2912" i="12"/>
  <c r="A2912" i="12"/>
  <c r="B2911" i="12"/>
  <c r="A2911" i="12"/>
  <c r="B2910" i="12"/>
  <c r="A2910" i="12"/>
  <c r="B2909" i="12"/>
  <c r="A2909" i="12"/>
  <c r="B2908" i="12"/>
  <c r="A2908" i="12"/>
  <c r="B2907" i="12"/>
  <c r="A2907" i="12"/>
  <c r="B2906" i="12"/>
  <c r="A2906" i="12"/>
  <c r="B2905" i="12"/>
  <c r="A2905" i="12"/>
  <c r="B2904" i="12"/>
  <c r="A2904" i="12"/>
  <c r="B2903" i="12"/>
  <c r="A2903" i="12"/>
  <c r="B2902" i="12"/>
  <c r="A2902" i="12"/>
  <c r="B2901" i="12"/>
  <c r="A2901" i="12"/>
  <c r="B2900" i="12"/>
  <c r="A2900" i="12"/>
  <c r="B2899" i="12"/>
  <c r="A2899" i="12"/>
  <c r="B2898" i="12"/>
  <c r="A2898" i="12"/>
  <c r="B2897" i="12"/>
  <c r="A2897" i="12"/>
  <c r="B2896" i="12"/>
  <c r="A2896" i="12"/>
  <c r="B2895" i="12"/>
  <c r="A2895" i="12"/>
  <c r="B2894" i="12"/>
  <c r="A2894" i="12"/>
  <c r="B2893" i="12"/>
  <c r="A2893" i="12"/>
  <c r="B2892" i="12"/>
  <c r="A2892" i="12"/>
  <c r="B2891" i="12"/>
  <c r="A2891" i="12"/>
  <c r="B2890" i="12"/>
  <c r="A2890" i="12"/>
  <c r="B2889" i="12"/>
  <c r="A2889" i="12"/>
  <c r="B2888" i="12"/>
  <c r="A2888" i="12"/>
  <c r="B2887" i="12"/>
  <c r="A2887" i="12"/>
  <c r="B2886" i="12"/>
  <c r="A2886" i="12"/>
  <c r="B2885" i="12"/>
  <c r="A2885" i="12"/>
  <c r="B2884" i="12"/>
  <c r="A2884" i="12"/>
  <c r="B2883" i="12"/>
  <c r="A2883" i="12"/>
  <c r="B2882" i="12"/>
  <c r="A2882" i="12"/>
  <c r="B2881" i="12"/>
  <c r="A2881" i="12"/>
  <c r="B2880" i="12"/>
  <c r="A2880" i="12"/>
  <c r="B2879" i="12"/>
  <c r="A2879" i="12"/>
  <c r="B2878" i="12"/>
  <c r="A2878" i="12"/>
  <c r="B2877" i="12"/>
  <c r="A2877" i="12"/>
  <c r="B2876" i="12"/>
  <c r="A2876" i="12"/>
  <c r="B2875" i="12"/>
  <c r="A2875" i="12"/>
  <c r="B2874" i="12"/>
  <c r="A2874" i="12"/>
  <c r="B2873" i="12"/>
  <c r="A2873" i="12"/>
  <c r="B2872" i="12"/>
  <c r="A2872" i="12"/>
  <c r="B2871" i="12"/>
  <c r="A2871" i="12"/>
  <c r="B2870" i="12"/>
  <c r="A2870" i="12"/>
  <c r="B2869" i="12"/>
  <c r="A2869" i="12"/>
  <c r="B2868" i="12"/>
  <c r="A2868" i="12"/>
  <c r="B2867" i="12"/>
  <c r="A2867" i="12"/>
  <c r="B2866" i="12"/>
  <c r="A2866" i="12"/>
  <c r="B2865" i="12"/>
  <c r="A2865" i="12"/>
  <c r="B2864" i="12"/>
  <c r="A2864" i="12"/>
  <c r="B2863" i="12"/>
  <c r="A2863" i="12"/>
  <c r="B2862" i="12"/>
  <c r="A2862" i="12"/>
  <c r="B2861" i="12"/>
  <c r="A2861" i="12"/>
  <c r="B2860" i="12"/>
  <c r="A2860" i="12"/>
  <c r="B2859" i="12"/>
  <c r="A2859" i="12"/>
  <c r="B2858" i="12"/>
  <c r="A2858" i="12"/>
  <c r="B2857" i="12"/>
  <c r="A2857" i="12"/>
  <c r="B2856" i="12"/>
  <c r="A2856" i="12"/>
  <c r="B2855" i="12"/>
  <c r="A2855" i="12"/>
  <c r="B2854" i="12"/>
  <c r="A2854" i="12"/>
  <c r="B2853" i="12"/>
  <c r="A2853" i="12"/>
  <c r="B2852" i="12"/>
  <c r="A2852" i="12"/>
  <c r="B2851" i="12"/>
  <c r="A2851" i="12"/>
  <c r="B2850" i="12"/>
  <c r="A2850" i="12"/>
  <c r="B2849" i="12"/>
  <c r="A2849" i="12"/>
  <c r="B2848" i="12"/>
  <c r="A2848" i="12"/>
  <c r="B2847" i="12"/>
  <c r="A2847" i="12"/>
  <c r="B2846" i="12"/>
  <c r="A2846" i="12"/>
  <c r="B2845" i="12"/>
  <c r="A2845" i="12"/>
  <c r="B2844" i="12"/>
  <c r="A2844" i="12"/>
  <c r="B2843" i="12"/>
  <c r="A2843" i="12"/>
  <c r="B2842" i="12"/>
  <c r="A2842" i="12"/>
  <c r="B2841" i="12"/>
  <c r="A2841" i="12"/>
  <c r="B2840" i="12"/>
  <c r="A2840" i="12"/>
  <c r="B2839" i="12"/>
  <c r="A2839" i="12"/>
  <c r="B2838" i="12"/>
  <c r="A2838" i="12"/>
  <c r="B2837" i="12"/>
  <c r="A2837" i="12"/>
  <c r="B2836" i="12"/>
  <c r="A2836" i="12"/>
  <c r="B2835" i="12"/>
  <c r="A2835" i="12"/>
  <c r="B2834" i="12"/>
  <c r="A2834" i="12"/>
  <c r="B2833" i="12"/>
  <c r="A2833" i="12"/>
  <c r="B2832" i="12"/>
  <c r="A2832" i="12"/>
  <c r="B2831" i="12"/>
  <c r="A2831" i="12"/>
  <c r="B2830" i="12"/>
  <c r="A2830" i="12"/>
  <c r="B2829" i="12"/>
  <c r="A2829" i="12"/>
  <c r="B2828" i="12"/>
  <c r="A2828" i="12"/>
  <c r="B2827" i="12"/>
  <c r="A2827" i="12"/>
  <c r="B2826" i="12"/>
  <c r="A2826" i="12"/>
  <c r="B2825" i="12"/>
  <c r="A2825" i="12"/>
  <c r="B2824" i="12"/>
  <c r="A2824" i="12"/>
  <c r="B2823" i="12"/>
  <c r="A2823" i="12"/>
  <c r="B2822" i="12"/>
  <c r="A2822" i="12"/>
  <c r="B2821" i="12"/>
  <c r="A2821" i="12"/>
  <c r="B2820" i="12"/>
  <c r="A2820" i="12"/>
  <c r="B2819" i="12"/>
  <c r="A2819" i="12"/>
  <c r="B2818" i="12"/>
  <c r="A2818" i="12"/>
  <c r="B2817" i="12"/>
  <c r="A2817" i="12"/>
  <c r="B2816" i="12"/>
  <c r="A2816" i="12"/>
  <c r="B2815" i="12"/>
  <c r="A2815" i="12"/>
  <c r="B2814" i="12"/>
  <c r="A2814" i="12"/>
  <c r="B2813" i="12"/>
  <c r="A2813" i="12"/>
  <c r="B2812" i="12"/>
  <c r="A2812" i="12"/>
  <c r="B2811" i="12"/>
  <c r="A2811" i="12"/>
  <c r="B2810" i="12"/>
  <c r="A2810" i="12"/>
  <c r="B2809" i="12"/>
  <c r="A2809" i="12"/>
  <c r="B2808" i="12"/>
  <c r="A2808" i="12"/>
  <c r="B2807" i="12"/>
  <c r="A2807" i="12"/>
  <c r="B2806" i="12"/>
  <c r="A2806" i="12"/>
  <c r="B2805" i="12"/>
  <c r="A2805" i="12"/>
  <c r="B2804" i="12"/>
  <c r="A2804" i="12"/>
  <c r="B2803" i="12"/>
  <c r="A2803" i="12"/>
  <c r="B2802" i="12"/>
  <c r="A2802" i="12"/>
  <c r="B2801" i="12"/>
  <c r="A2801" i="12"/>
  <c r="B2800" i="12"/>
  <c r="A2800" i="12"/>
  <c r="B2799" i="12"/>
  <c r="A2799" i="12"/>
  <c r="B2798" i="12"/>
  <c r="A2798" i="12"/>
  <c r="B2797" i="12"/>
  <c r="A2797" i="12"/>
  <c r="B2796" i="12"/>
  <c r="A2796" i="12"/>
  <c r="B2795" i="12"/>
  <c r="A2795" i="12"/>
  <c r="B2794" i="12"/>
  <c r="A2794" i="12"/>
  <c r="B2793" i="12"/>
  <c r="A2793" i="12"/>
  <c r="B2792" i="12"/>
  <c r="A2792" i="12"/>
  <c r="B2791" i="12"/>
  <c r="A2791" i="12"/>
  <c r="B2790" i="12"/>
  <c r="A2790" i="12"/>
  <c r="B2789" i="12"/>
  <c r="A2789" i="12"/>
  <c r="B2788" i="12"/>
  <c r="A2788" i="12"/>
  <c r="B2787" i="12"/>
  <c r="A2787" i="12"/>
  <c r="B2786" i="12"/>
  <c r="A2786" i="12"/>
  <c r="B2785" i="12"/>
  <c r="A2785" i="12"/>
  <c r="B2784" i="12"/>
  <c r="A2784" i="12"/>
  <c r="B2783" i="12"/>
  <c r="A2783" i="12"/>
  <c r="B2782" i="12"/>
  <c r="A2782" i="12"/>
  <c r="B2781" i="12"/>
  <c r="A2781" i="12"/>
  <c r="B2780" i="12"/>
  <c r="A2780" i="12"/>
  <c r="B2779" i="12"/>
  <c r="A2779" i="12"/>
  <c r="B2778" i="12"/>
  <c r="A2778" i="12"/>
  <c r="B2777" i="12"/>
  <c r="A2777" i="12"/>
  <c r="B2776" i="12"/>
  <c r="A2776" i="12"/>
  <c r="B2775" i="12"/>
  <c r="A2775" i="12"/>
  <c r="B2774" i="12"/>
  <c r="A2774" i="12"/>
  <c r="B2773" i="12"/>
  <c r="A2773" i="12"/>
  <c r="B2772" i="12"/>
  <c r="A2772" i="12"/>
  <c r="B2771" i="12"/>
  <c r="A2771" i="12"/>
  <c r="B2770" i="12"/>
  <c r="A2770" i="12"/>
  <c r="B2769" i="12"/>
  <c r="A2769" i="12"/>
  <c r="B2768" i="12"/>
  <c r="A2768" i="12"/>
  <c r="B2767" i="12"/>
  <c r="A2767" i="12"/>
  <c r="B2766" i="12"/>
  <c r="A2766" i="12"/>
  <c r="B2765" i="12"/>
  <c r="A2765" i="12"/>
  <c r="B2764" i="12"/>
  <c r="A2764" i="12"/>
  <c r="B2763" i="12"/>
  <c r="A2763" i="12"/>
  <c r="B2762" i="12"/>
  <c r="A2762" i="12"/>
  <c r="B2761" i="12"/>
  <c r="A2761" i="12"/>
  <c r="B2760" i="12"/>
  <c r="A2760" i="12"/>
  <c r="B2759" i="12"/>
  <c r="A2759" i="12"/>
  <c r="B2758" i="12"/>
  <c r="A2758" i="12"/>
  <c r="B2757" i="12"/>
  <c r="A2757" i="12"/>
  <c r="B2756" i="12"/>
  <c r="A2756" i="12"/>
  <c r="B2755" i="12"/>
  <c r="A2755" i="12"/>
  <c r="B2754" i="12"/>
  <c r="A2754" i="12"/>
  <c r="B2753" i="12"/>
  <c r="A2753" i="12"/>
  <c r="B2752" i="12"/>
  <c r="A2752" i="12"/>
  <c r="B2751" i="12"/>
  <c r="A2751" i="12"/>
  <c r="B2750" i="12"/>
  <c r="A2750" i="12"/>
  <c r="B2749" i="12"/>
  <c r="A2749" i="12"/>
  <c r="B2748" i="12"/>
  <c r="A2748" i="12"/>
  <c r="B2747" i="12"/>
  <c r="A2747" i="12"/>
  <c r="B2746" i="12"/>
  <c r="A2746" i="12"/>
  <c r="B2745" i="12"/>
  <c r="A2745" i="12"/>
  <c r="B2744" i="12"/>
  <c r="A2744" i="12"/>
  <c r="B2743" i="12"/>
  <c r="A2743" i="12"/>
  <c r="B2742" i="12"/>
  <c r="A2742" i="12"/>
  <c r="B2741" i="12"/>
  <c r="A2741" i="12"/>
  <c r="B2740" i="12"/>
  <c r="A2740" i="12"/>
  <c r="B2739" i="12"/>
  <c r="A2739" i="12"/>
  <c r="B2738" i="12"/>
  <c r="A2738" i="12"/>
  <c r="B2737" i="12"/>
  <c r="A2737" i="12"/>
  <c r="B2736" i="12"/>
  <c r="A2736" i="12"/>
  <c r="B2735" i="12"/>
  <c r="A2735" i="12"/>
  <c r="B2734" i="12"/>
  <c r="A2734" i="12"/>
  <c r="B2733" i="12"/>
  <c r="A2733" i="12"/>
  <c r="B2732" i="12"/>
  <c r="A2732" i="12"/>
  <c r="B2731" i="12"/>
  <c r="A2731" i="12"/>
  <c r="B2730" i="12"/>
  <c r="A2730" i="12"/>
  <c r="B2729" i="12"/>
  <c r="A2729" i="12"/>
  <c r="B2728" i="12"/>
  <c r="A2728" i="12"/>
  <c r="B2727" i="12"/>
  <c r="A2727" i="12"/>
  <c r="B2726" i="12"/>
  <c r="A2726" i="12"/>
  <c r="B2725" i="12"/>
  <c r="A2725" i="12"/>
  <c r="B2724" i="12"/>
  <c r="A2724" i="12"/>
  <c r="B2723" i="12"/>
  <c r="A2723" i="12"/>
  <c r="B2722" i="12"/>
  <c r="A2722" i="12"/>
  <c r="B2721" i="12"/>
  <c r="A2721" i="12"/>
  <c r="B2720" i="12"/>
  <c r="A2720" i="12"/>
  <c r="B2719" i="12"/>
  <c r="A2719" i="12"/>
  <c r="B2718" i="12"/>
  <c r="A2718" i="12"/>
  <c r="B2717" i="12"/>
  <c r="A2717" i="12"/>
  <c r="B2716" i="12"/>
  <c r="A2716" i="12"/>
  <c r="B2715" i="12"/>
  <c r="A2715" i="12"/>
  <c r="B2714" i="12"/>
  <c r="A2714" i="12"/>
  <c r="B2713" i="12"/>
  <c r="A2713" i="12"/>
  <c r="B2712" i="12"/>
  <c r="A2712" i="12"/>
  <c r="B2711" i="12"/>
  <c r="A2711" i="12"/>
  <c r="B2710" i="12"/>
  <c r="A2710" i="12"/>
  <c r="B2709" i="12"/>
  <c r="A2709" i="12"/>
  <c r="B2708" i="12"/>
  <c r="A2708" i="12"/>
  <c r="B2707" i="12"/>
  <c r="A2707" i="12"/>
  <c r="B2706" i="12"/>
  <c r="A2706" i="12"/>
  <c r="B2705" i="12"/>
  <c r="A2705" i="12"/>
  <c r="B2704" i="12"/>
  <c r="A2704" i="12"/>
  <c r="B2703" i="12"/>
  <c r="A2703" i="12"/>
  <c r="B2702" i="12"/>
  <c r="A2702" i="12"/>
  <c r="B2701" i="12"/>
  <c r="A2701" i="12"/>
  <c r="B2700" i="12"/>
  <c r="A2700" i="12"/>
  <c r="B2699" i="12"/>
  <c r="A2699" i="12"/>
  <c r="B2698" i="12"/>
  <c r="A2698" i="12"/>
  <c r="B2697" i="12"/>
  <c r="A2697" i="12"/>
  <c r="B2696" i="12"/>
  <c r="A2696" i="12"/>
  <c r="B2695" i="12"/>
  <c r="A2695" i="12"/>
  <c r="B2694" i="12"/>
  <c r="A2694" i="12"/>
  <c r="B2693" i="12"/>
  <c r="A2693" i="12"/>
  <c r="B2692" i="12"/>
  <c r="A2692" i="12"/>
  <c r="B2691" i="12"/>
  <c r="A2691" i="12"/>
  <c r="B2690" i="12"/>
  <c r="A2690" i="12"/>
  <c r="B2689" i="12"/>
  <c r="A2689" i="12"/>
  <c r="B2688" i="12"/>
  <c r="A2688" i="12"/>
  <c r="B2687" i="12"/>
  <c r="A2687" i="12"/>
  <c r="B2686" i="12"/>
  <c r="A2686" i="12"/>
  <c r="B2685" i="12"/>
  <c r="A2685" i="12"/>
  <c r="B2684" i="12"/>
  <c r="A2684" i="12"/>
  <c r="B2683" i="12"/>
  <c r="A2683" i="12"/>
  <c r="B2682" i="12"/>
  <c r="A2682" i="12"/>
  <c r="B2681" i="12"/>
  <c r="A2681" i="12"/>
  <c r="B2680" i="12"/>
  <c r="A2680" i="12"/>
  <c r="B2679" i="12"/>
  <c r="A2679" i="12"/>
  <c r="B2678" i="12"/>
  <c r="A2678" i="12"/>
  <c r="B2677" i="12"/>
  <c r="A2677" i="12"/>
  <c r="B2676" i="12"/>
  <c r="A2676" i="12"/>
  <c r="B2675" i="12"/>
  <c r="A2675" i="12"/>
  <c r="B2674" i="12"/>
  <c r="A2674" i="12"/>
  <c r="B2673" i="12"/>
  <c r="A2673" i="12"/>
  <c r="B2672" i="12"/>
  <c r="A2672" i="12"/>
  <c r="B2671" i="12"/>
  <c r="A2671" i="12"/>
  <c r="B2670" i="12"/>
  <c r="A2670" i="12"/>
  <c r="B2669" i="12"/>
  <c r="A2669" i="12"/>
  <c r="B2668" i="12"/>
  <c r="A2668" i="12"/>
  <c r="B2667" i="12"/>
  <c r="A2667" i="12"/>
  <c r="B2666" i="12"/>
  <c r="A2666" i="12"/>
  <c r="B2665" i="12"/>
  <c r="A2665" i="12"/>
  <c r="B2664" i="12"/>
  <c r="A2664" i="12"/>
  <c r="B2663" i="12"/>
  <c r="A2663" i="12"/>
  <c r="B2662" i="12"/>
  <c r="A2662" i="12"/>
  <c r="B2661" i="12"/>
  <c r="A2661" i="12"/>
  <c r="B2660" i="12"/>
  <c r="A2660" i="12"/>
  <c r="B2659" i="12"/>
  <c r="A2659" i="12"/>
  <c r="B2658" i="12"/>
  <c r="A2658" i="12"/>
  <c r="B2657" i="12"/>
  <c r="A2657" i="12"/>
  <c r="B2656" i="12"/>
  <c r="A2656" i="12"/>
  <c r="B2655" i="12"/>
  <c r="A2655" i="12"/>
  <c r="B2654" i="12"/>
  <c r="A2654" i="12"/>
  <c r="B2653" i="12"/>
  <c r="A2653" i="12"/>
  <c r="B2652" i="12"/>
  <c r="A2652" i="12"/>
  <c r="B2651" i="12"/>
  <c r="A2651" i="12"/>
  <c r="B2650" i="12"/>
  <c r="A2650" i="12"/>
  <c r="B2649" i="12"/>
  <c r="A2649" i="12"/>
  <c r="B2648" i="12"/>
  <c r="A2648" i="12"/>
  <c r="B2647" i="12"/>
  <c r="A2647" i="12"/>
  <c r="B2646" i="12"/>
  <c r="A2646" i="12"/>
  <c r="B2645" i="12"/>
  <c r="A2645" i="12"/>
  <c r="B2644" i="12"/>
  <c r="A2644" i="12"/>
  <c r="B2643" i="12"/>
  <c r="A2643" i="12"/>
  <c r="B2642" i="12"/>
  <c r="A2642" i="12"/>
  <c r="B2641" i="12"/>
  <c r="A2641" i="12"/>
  <c r="B2640" i="12"/>
  <c r="A2640" i="12"/>
  <c r="B2639" i="12"/>
  <c r="A2639" i="12"/>
  <c r="B2638" i="12"/>
  <c r="A2638" i="12"/>
  <c r="B2637" i="12"/>
  <c r="A2637" i="12"/>
  <c r="B2636" i="12"/>
  <c r="A2636" i="12"/>
  <c r="B2635" i="12"/>
  <c r="A2635" i="12"/>
  <c r="B2634" i="12"/>
  <c r="A2634" i="12"/>
  <c r="B2633" i="12"/>
  <c r="A2633" i="12"/>
  <c r="B2632" i="12"/>
  <c r="A2632" i="12"/>
  <c r="B2631" i="12"/>
  <c r="A2631" i="12"/>
  <c r="B2630" i="12"/>
  <c r="A2630" i="12"/>
  <c r="B2629" i="12"/>
  <c r="A2629" i="12"/>
  <c r="B2628" i="12"/>
  <c r="A2628" i="12"/>
  <c r="B2627" i="12"/>
  <c r="A2627" i="12"/>
  <c r="B2626" i="12"/>
  <c r="A2626" i="12"/>
  <c r="B2625" i="12"/>
  <c r="A2625" i="12"/>
  <c r="B2624" i="12"/>
  <c r="A2624" i="12"/>
  <c r="B2623" i="12"/>
  <c r="A2623" i="12"/>
  <c r="B2622" i="12"/>
  <c r="A2622" i="12"/>
  <c r="B2621" i="12"/>
  <c r="A2621" i="12"/>
  <c r="B2620" i="12"/>
  <c r="A2620" i="12"/>
  <c r="B2619" i="12"/>
  <c r="A2619" i="12"/>
  <c r="B2618" i="12"/>
  <c r="A2618" i="12"/>
  <c r="B2617" i="12"/>
  <c r="A2617" i="12"/>
  <c r="B2616" i="12"/>
  <c r="A2616" i="12"/>
  <c r="B2615" i="12"/>
  <c r="A2615" i="12"/>
  <c r="B2614" i="12"/>
  <c r="A2614" i="12"/>
  <c r="B2613" i="12"/>
  <c r="A2613" i="12"/>
  <c r="B2612" i="12"/>
  <c r="A2612" i="12"/>
  <c r="B2611" i="12"/>
  <c r="A2611" i="12"/>
  <c r="B2610" i="12"/>
  <c r="A2610" i="12"/>
  <c r="B2609" i="12"/>
  <c r="A2609" i="12"/>
  <c r="B2608" i="12"/>
  <c r="A2608" i="12"/>
  <c r="B2607" i="12"/>
  <c r="A2607" i="12"/>
  <c r="B2606" i="12"/>
  <c r="A2606" i="12"/>
  <c r="B2605" i="12"/>
  <c r="A2605" i="12"/>
  <c r="B2604" i="12"/>
  <c r="A2604" i="12"/>
  <c r="B2603" i="12"/>
  <c r="A2603" i="12"/>
  <c r="B2602" i="12"/>
  <c r="A2602" i="12"/>
  <c r="B2601" i="12"/>
  <c r="A2601" i="12"/>
  <c r="B2600" i="12"/>
  <c r="A2600" i="12"/>
  <c r="B2599" i="12"/>
  <c r="A2599" i="12"/>
  <c r="B2598" i="12"/>
  <c r="A2598" i="12"/>
  <c r="B2597" i="12"/>
  <c r="A2597" i="12"/>
  <c r="B2596" i="12"/>
  <c r="A2596" i="12"/>
  <c r="B2595" i="12"/>
  <c r="A2595" i="12"/>
  <c r="B2594" i="12"/>
  <c r="A2594" i="12"/>
  <c r="B2593" i="12"/>
  <c r="A2593" i="12"/>
  <c r="B2592" i="12"/>
  <c r="A2592" i="12"/>
  <c r="B2591" i="12"/>
  <c r="A2591" i="12"/>
  <c r="B2590" i="12"/>
  <c r="A2590" i="12"/>
  <c r="B2589" i="12"/>
  <c r="A2589" i="12"/>
  <c r="B2588" i="12"/>
  <c r="A2588" i="12"/>
  <c r="B2587" i="12"/>
  <c r="A2587" i="12"/>
  <c r="B2586" i="12"/>
  <c r="A2586" i="12"/>
  <c r="B2585" i="12"/>
  <c r="A2585" i="12"/>
  <c r="B2584" i="12"/>
  <c r="A2584" i="12"/>
  <c r="B2583" i="12"/>
  <c r="A2583" i="12"/>
  <c r="B2582" i="12"/>
  <c r="A2582" i="12"/>
  <c r="B2581" i="12"/>
  <c r="A2581" i="12"/>
  <c r="B2580" i="12"/>
  <c r="A2580" i="12"/>
  <c r="B2579" i="12"/>
  <c r="A2579" i="12"/>
  <c r="B2578" i="12"/>
  <c r="A2578" i="12"/>
  <c r="B2577" i="12"/>
  <c r="A2577" i="12"/>
  <c r="B2576" i="12"/>
  <c r="A2576" i="12"/>
  <c r="B2575" i="12"/>
  <c r="A2575" i="12"/>
  <c r="B2574" i="12"/>
  <c r="A2574" i="12"/>
  <c r="B2573" i="12"/>
  <c r="A2573" i="12"/>
  <c r="B2572" i="12"/>
  <c r="A2572" i="12"/>
  <c r="B2571" i="12"/>
  <c r="A2571" i="12"/>
  <c r="B2570" i="12"/>
  <c r="A2570" i="12"/>
  <c r="B2569" i="12"/>
  <c r="A2569" i="12"/>
  <c r="B2568" i="12"/>
  <c r="A2568" i="12"/>
  <c r="B2567" i="12"/>
  <c r="A2567" i="12"/>
  <c r="B2566" i="12"/>
  <c r="A2566" i="12"/>
  <c r="B2565" i="12"/>
  <c r="A2565" i="12"/>
  <c r="B2564" i="12"/>
  <c r="A2564" i="12"/>
  <c r="B2563" i="12"/>
  <c r="A2563" i="12"/>
  <c r="B2562" i="12"/>
  <c r="A2562" i="12"/>
  <c r="B2561" i="12"/>
  <c r="A2561" i="12"/>
  <c r="B2560" i="12"/>
  <c r="A2560" i="12"/>
  <c r="B2559" i="12"/>
  <c r="A2559" i="12"/>
  <c r="B2558" i="12"/>
  <c r="A2558" i="12"/>
  <c r="B2557" i="12"/>
  <c r="A2557" i="12"/>
  <c r="B2556" i="12"/>
  <c r="A2556" i="12"/>
  <c r="B2555" i="12"/>
  <c r="A2555" i="12"/>
  <c r="B2554" i="12"/>
  <c r="A2554" i="12"/>
  <c r="B2553" i="12"/>
  <c r="A2553" i="12"/>
  <c r="B2552" i="12"/>
  <c r="A2552" i="12"/>
  <c r="B2551" i="12"/>
  <c r="A2551" i="12"/>
  <c r="B2550" i="12"/>
  <c r="A2550" i="12"/>
  <c r="B2549" i="12"/>
  <c r="A2549" i="12"/>
  <c r="B2548" i="12"/>
  <c r="A2548" i="12"/>
  <c r="B2547" i="12"/>
  <c r="A2547" i="12"/>
  <c r="B2546" i="12"/>
  <c r="A2546" i="12"/>
  <c r="B2545" i="12"/>
  <c r="A2545" i="12"/>
  <c r="B2544" i="12"/>
  <c r="A2544" i="12"/>
  <c r="B2543" i="12"/>
  <c r="A2543" i="12"/>
  <c r="B2542" i="12"/>
  <c r="A2542" i="12"/>
  <c r="B2541" i="12"/>
  <c r="A2541" i="12"/>
  <c r="B2540" i="12"/>
  <c r="A2540" i="12"/>
  <c r="B2539" i="12"/>
  <c r="A2539" i="12"/>
  <c r="B2538" i="12"/>
  <c r="A2538" i="12"/>
  <c r="B2537" i="12"/>
  <c r="A2537" i="12"/>
  <c r="B2536" i="12"/>
  <c r="A2536" i="12"/>
  <c r="B2535" i="12"/>
  <c r="A2535" i="12"/>
  <c r="B2534" i="12"/>
  <c r="A2534" i="12"/>
  <c r="B2533" i="12"/>
  <c r="A2533" i="12"/>
  <c r="B2532" i="12"/>
  <c r="A2532" i="12"/>
  <c r="B2531" i="12"/>
  <c r="A2531" i="12"/>
  <c r="B2530" i="12"/>
  <c r="A2530" i="12"/>
  <c r="B2529" i="12"/>
  <c r="A2529" i="12"/>
  <c r="B2528" i="12"/>
  <c r="A2528" i="12"/>
  <c r="B2527" i="12"/>
  <c r="A2527" i="12"/>
  <c r="B2526" i="12"/>
  <c r="A2526" i="12"/>
  <c r="B2525" i="12"/>
  <c r="A2525" i="12"/>
  <c r="B2524" i="12"/>
  <c r="A2524" i="12"/>
  <c r="B2523" i="12"/>
  <c r="A2523" i="12"/>
  <c r="B2522" i="12"/>
  <c r="A2522" i="12"/>
  <c r="B2521" i="12"/>
  <c r="A2521" i="12"/>
  <c r="B2520" i="12"/>
  <c r="A2520" i="12"/>
  <c r="B2519" i="12"/>
  <c r="A2519" i="12"/>
  <c r="B2518" i="12"/>
  <c r="A2518" i="12"/>
  <c r="B2517" i="12"/>
  <c r="A2517" i="12"/>
  <c r="B2516" i="12"/>
  <c r="A2516" i="12"/>
  <c r="B2515" i="12"/>
  <c r="A2515" i="12"/>
  <c r="B2514" i="12"/>
  <c r="A2514" i="12"/>
  <c r="B2513" i="12"/>
  <c r="A2513" i="12"/>
  <c r="B2512" i="12"/>
  <c r="A2512" i="12"/>
  <c r="B2511" i="12"/>
  <c r="A2511" i="12"/>
  <c r="B2510" i="12"/>
  <c r="A2510" i="12"/>
  <c r="B2509" i="12"/>
  <c r="A2509" i="12"/>
  <c r="B2508" i="12"/>
  <c r="A2508" i="12"/>
  <c r="B2507" i="12"/>
  <c r="A2507" i="12"/>
  <c r="B2506" i="12"/>
  <c r="A2506" i="12"/>
  <c r="B2505" i="12"/>
  <c r="A2505" i="12"/>
  <c r="B2504" i="12"/>
  <c r="A2504" i="12"/>
  <c r="B2503" i="12"/>
  <c r="A2503" i="12"/>
  <c r="B2502" i="12"/>
  <c r="A2502" i="12"/>
  <c r="B2501" i="12"/>
  <c r="A2501" i="12"/>
  <c r="B2500" i="12"/>
  <c r="A2500" i="12"/>
  <c r="B2499" i="12"/>
  <c r="A2499" i="12"/>
  <c r="B2498" i="12"/>
  <c r="A2498" i="12"/>
  <c r="B2497" i="12"/>
  <c r="A2497" i="12"/>
  <c r="B2496" i="12"/>
  <c r="A2496" i="12"/>
  <c r="B2495" i="12"/>
  <c r="A2495" i="12"/>
  <c r="B2494" i="12"/>
  <c r="A2494" i="12"/>
  <c r="B2493" i="12"/>
  <c r="A2493" i="12"/>
  <c r="B2492" i="12"/>
  <c r="A2492" i="12"/>
  <c r="B2491" i="12"/>
  <c r="A2491" i="12"/>
  <c r="B2490" i="12"/>
  <c r="A2490" i="12"/>
  <c r="B2489" i="12"/>
  <c r="A2489" i="12"/>
  <c r="B2488" i="12"/>
  <c r="A2488" i="12"/>
  <c r="B2487" i="12"/>
  <c r="A2487" i="12"/>
  <c r="B2486" i="12"/>
  <c r="A2486" i="12"/>
  <c r="B2485" i="12"/>
  <c r="A2485" i="12"/>
  <c r="B2484" i="12"/>
  <c r="A2484" i="12"/>
  <c r="B2483" i="12"/>
  <c r="A2483" i="12"/>
  <c r="B2482" i="12"/>
  <c r="A2482" i="12"/>
  <c r="B2481" i="12"/>
  <c r="A2481" i="12"/>
  <c r="B2480" i="12"/>
  <c r="A2480" i="12"/>
  <c r="B2479" i="12"/>
  <c r="A2479" i="12"/>
  <c r="B2478" i="12"/>
  <c r="A2478" i="12"/>
  <c r="B2477" i="12"/>
  <c r="A2477" i="12"/>
  <c r="B2476" i="12"/>
  <c r="A2476" i="12"/>
  <c r="B2475" i="12"/>
  <c r="A2475" i="12"/>
  <c r="B2474" i="12"/>
  <c r="A2474" i="12"/>
  <c r="B2473" i="12"/>
  <c r="A2473" i="12"/>
  <c r="B2472" i="12"/>
  <c r="A2472" i="12"/>
  <c r="B2471" i="12"/>
  <c r="A2471" i="12"/>
  <c r="B2470" i="12"/>
  <c r="A2470" i="12"/>
  <c r="B2469" i="12"/>
  <c r="A2469" i="12"/>
  <c r="B2468" i="12"/>
  <c r="A2468" i="12"/>
  <c r="B2467" i="12"/>
  <c r="A2467" i="12"/>
  <c r="B2466" i="12"/>
  <c r="A2466" i="12"/>
  <c r="B2465" i="12"/>
  <c r="A2465" i="12"/>
  <c r="B2464" i="12"/>
  <c r="A2464" i="12"/>
  <c r="B2463" i="12"/>
  <c r="A2463" i="12"/>
  <c r="B2462" i="12"/>
  <c r="A2462" i="12"/>
  <c r="B2461" i="12"/>
  <c r="A2461" i="12"/>
  <c r="B2460" i="12"/>
  <c r="A2460" i="12"/>
  <c r="B2459" i="12"/>
  <c r="A2459" i="12"/>
  <c r="B2458" i="12"/>
  <c r="A2458" i="12"/>
  <c r="B2457" i="12"/>
  <c r="A2457" i="12"/>
  <c r="B2456" i="12"/>
  <c r="A2456" i="12"/>
  <c r="B2455" i="12"/>
  <c r="A2455" i="12"/>
  <c r="B2454" i="12"/>
  <c r="A2454" i="12"/>
  <c r="B2453" i="12"/>
  <c r="A2453" i="12"/>
  <c r="B2452" i="12"/>
  <c r="A2452" i="12"/>
  <c r="B2451" i="12"/>
  <c r="A2451" i="12"/>
  <c r="B2450" i="12"/>
  <c r="A2450" i="12"/>
  <c r="B2449" i="12"/>
  <c r="A2449" i="12"/>
  <c r="B2448" i="12"/>
  <c r="A2448" i="12"/>
  <c r="B2447" i="12"/>
  <c r="A2447" i="12"/>
  <c r="B2446" i="12"/>
  <c r="A2446" i="12"/>
  <c r="B2445" i="12"/>
  <c r="A2445" i="12"/>
  <c r="B2444" i="12"/>
  <c r="A2444" i="12"/>
  <c r="B2443" i="12"/>
  <c r="A2443" i="12"/>
  <c r="B2442" i="12"/>
  <c r="A2442" i="12"/>
  <c r="B2441" i="12"/>
  <c r="A2441" i="12"/>
  <c r="B2440" i="12"/>
  <c r="A2440" i="12"/>
  <c r="B2439" i="12"/>
  <c r="A2439" i="12"/>
  <c r="B2438" i="12"/>
  <c r="A2438" i="12"/>
  <c r="B2437" i="12"/>
  <c r="A2437" i="12"/>
  <c r="B2436" i="12"/>
  <c r="A2436" i="12"/>
  <c r="B2435" i="12"/>
  <c r="A2435" i="12"/>
  <c r="B2434" i="12"/>
  <c r="A2434" i="12"/>
  <c r="B2433" i="12"/>
  <c r="A2433" i="12"/>
  <c r="B2432" i="12"/>
  <c r="A2432" i="12"/>
  <c r="B2431" i="12"/>
  <c r="A2431" i="12"/>
  <c r="B2430" i="12"/>
  <c r="A2430" i="12"/>
  <c r="B2429" i="12"/>
  <c r="A2429" i="12"/>
  <c r="B2428" i="12"/>
  <c r="A2428" i="12"/>
  <c r="B2427" i="12"/>
  <c r="A2427" i="12"/>
  <c r="B2426" i="12"/>
  <c r="A2426" i="12"/>
  <c r="B2425" i="12"/>
  <c r="A2425" i="12"/>
  <c r="B2424" i="12"/>
  <c r="A2424" i="12"/>
  <c r="B2423" i="12"/>
  <c r="A2423" i="12"/>
  <c r="B2422" i="12"/>
  <c r="A2422" i="12"/>
  <c r="B2421" i="12"/>
  <c r="A2421" i="12"/>
  <c r="B2420" i="12"/>
  <c r="A2420" i="12"/>
  <c r="B2419" i="12"/>
  <c r="A2419" i="12"/>
  <c r="B2418" i="12"/>
  <c r="A2418" i="12"/>
  <c r="B2417" i="12"/>
  <c r="A2417" i="12"/>
  <c r="B2416" i="12"/>
  <c r="A2416" i="12"/>
  <c r="B2415" i="12"/>
  <c r="A2415" i="12"/>
  <c r="B2414" i="12"/>
  <c r="A2414" i="12"/>
  <c r="B2413" i="12"/>
  <c r="A2413" i="12"/>
  <c r="B2412" i="12"/>
  <c r="A2412" i="12"/>
  <c r="B2411" i="12"/>
  <c r="A2411" i="12"/>
  <c r="B2410" i="12"/>
  <c r="A2410" i="12"/>
  <c r="B2409" i="12"/>
  <c r="A2409" i="12"/>
  <c r="B2408" i="12"/>
  <c r="A2408" i="12"/>
  <c r="B2407" i="12"/>
  <c r="A2407" i="12"/>
  <c r="B2406" i="12"/>
  <c r="A2406" i="12"/>
  <c r="B2405" i="12"/>
  <c r="A2405" i="12"/>
  <c r="B2404" i="12"/>
  <c r="A2404" i="12"/>
  <c r="B2403" i="12"/>
  <c r="A2403" i="12"/>
  <c r="B2402" i="12"/>
  <c r="A2402" i="12"/>
  <c r="B2401" i="12"/>
  <c r="A2401" i="12"/>
  <c r="B2400" i="12"/>
  <c r="A2400" i="12"/>
  <c r="B2399" i="12"/>
  <c r="A2399" i="12"/>
  <c r="B2398" i="12"/>
  <c r="A2398" i="12"/>
  <c r="B2397" i="12"/>
  <c r="A2397" i="12"/>
  <c r="B2396" i="12"/>
  <c r="A2396" i="12"/>
  <c r="B2395" i="12"/>
  <c r="A2395" i="12"/>
  <c r="B2394" i="12"/>
  <c r="A2394" i="12"/>
  <c r="B2393" i="12"/>
  <c r="A2393" i="12"/>
  <c r="B2392" i="12"/>
  <c r="A2392" i="12"/>
  <c r="B2391" i="12"/>
  <c r="A2391" i="12"/>
  <c r="B2390" i="12"/>
  <c r="A2390" i="12"/>
  <c r="B2389" i="12"/>
  <c r="A2389" i="12"/>
  <c r="B2388" i="12"/>
  <c r="A2388" i="12"/>
  <c r="B2387" i="12"/>
  <c r="A2387" i="12"/>
  <c r="B2386" i="12"/>
  <c r="A2386" i="12"/>
  <c r="B2385" i="12"/>
  <c r="A2385" i="12"/>
  <c r="B2384" i="12"/>
  <c r="A2384" i="12"/>
  <c r="B2383" i="12"/>
  <c r="A2383" i="12"/>
  <c r="B2382" i="12"/>
  <c r="A2382" i="12"/>
  <c r="B2381" i="12"/>
  <c r="A2381" i="12"/>
  <c r="B2380" i="12"/>
  <c r="A2380" i="12"/>
  <c r="B2379" i="12"/>
  <c r="A2379" i="12"/>
  <c r="B2378" i="12"/>
  <c r="A2378" i="12"/>
  <c r="B2377" i="12"/>
  <c r="A2377" i="12"/>
  <c r="B2376" i="12"/>
  <c r="A2376" i="12"/>
  <c r="B2375" i="12"/>
  <c r="A2375" i="12"/>
  <c r="B2374" i="12"/>
  <c r="A2374" i="12"/>
  <c r="B2373" i="12"/>
  <c r="A2373" i="12"/>
  <c r="B2372" i="12"/>
  <c r="A2372" i="12"/>
  <c r="B2371" i="12"/>
  <c r="A2371" i="12"/>
  <c r="B2370" i="12"/>
  <c r="A2370" i="12"/>
  <c r="B2369" i="12"/>
  <c r="A2369" i="12"/>
  <c r="B2368" i="12"/>
  <c r="A2368" i="12"/>
  <c r="B2367" i="12"/>
  <c r="A2367" i="12"/>
  <c r="B2366" i="12"/>
  <c r="A2366" i="12"/>
  <c r="B2365" i="12"/>
  <c r="A2365" i="12"/>
  <c r="B2364" i="12"/>
  <c r="A2364" i="12"/>
  <c r="B2363" i="12"/>
  <c r="A2363" i="12"/>
  <c r="B2362" i="12"/>
  <c r="A2362" i="12"/>
  <c r="B2361" i="12"/>
  <c r="A2361" i="12"/>
  <c r="B2360" i="12"/>
  <c r="A2360" i="12"/>
  <c r="B2359" i="12"/>
  <c r="A2359" i="12"/>
  <c r="B2358" i="12"/>
  <c r="A2358" i="12"/>
  <c r="B2357" i="12"/>
  <c r="A2357" i="12"/>
  <c r="B2356" i="12"/>
  <c r="A2356" i="12"/>
  <c r="B2355" i="12"/>
  <c r="A2355" i="12"/>
  <c r="B2354" i="12"/>
  <c r="A2354" i="12"/>
  <c r="B2353" i="12"/>
  <c r="A2353" i="12"/>
  <c r="B2352" i="12"/>
  <c r="A2352" i="12"/>
  <c r="B2351" i="12"/>
  <c r="A2351" i="12"/>
  <c r="B2350" i="12"/>
  <c r="A2350" i="12"/>
  <c r="B2349" i="12"/>
  <c r="A2349" i="12"/>
  <c r="B2348" i="12"/>
  <c r="A2348" i="12"/>
  <c r="B2347" i="12"/>
  <c r="A2347" i="12"/>
  <c r="B2346" i="12"/>
  <c r="A2346" i="12"/>
  <c r="B2345" i="12"/>
  <c r="A2345" i="12"/>
  <c r="B2344" i="12"/>
  <c r="A2344" i="12"/>
  <c r="B2343" i="12"/>
  <c r="A2343" i="12"/>
  <c r="B2342" i="12"/>
  <c r="A2342" i="12"/>
  <c r="B2341" i="12"/>
  <c r="A2341" i="12"/>
  <c r="B2340" i="12"/>
  <c r="A2340" i="12"/>
  <c r="B2339" i="12"/>
  <c r="A2339" i="12"/>
  <c r="B2338" i="12"/>
  <c r="A2338" i="12"/>
  <c r="B2337" i="12"/>
  <c r="A2337" i="12"/>
  <c r="B2336" i="12"/>
  <c r="A2336" i="12"/>
  <c r="B2335" i="12"/>
  <c r="A2335" i="12"/>
  <c r="B2334" i="12"/>
  <c r="A2334" i="12"/>
  <c r="B2333" i="12"/>
  <c r="A2333" i="12"/>
  <c r="B2332" i="12"/>
  <c r="A2332" i="12"/>
  <c r="B2331" i="12"/>
  <c r="A2331" i="12"/>
  <c r="B2330" i="12"/>
  <c r="A2330" i="12"/>
  <c r="B2329" i="12"/>
  <c r="A2329" i="12"/>
  <c r="B2328" i="12"/>
  <c r="A2328" i="12"/>
  <c r="B2327" i="12"/>
  <c r="A2327" i="12"/>
  <c r="B2326" i="12"/>
  <c r="A2326" i="12"/>
  <c r="B2325" i="12"/>
  <c r="A2325" i="12"/>
  <c r="B2324" i="12"/>
  <c r="A2324" i="12"/>
  <c r="B2323" i="12"/>
  <c r="A2323" i="12"/>
  <c r="B2322" i="12"/>
  <c r="A2322" i="12"/>
  <c r="B2321" i="12"/>
  <c r="A2321" i="12"/>
  <c r="B2320" i="12"/>
  <c r="A2320" i="12"/>
  <c r="B2319" i="12"/>
  <c r="A2319" i="12"/>
  <c r="B2318" i="12"/>
  <c r="A2318" i="12"/>
  <c r="B2317" i="12"/>
  <c r="A2317" i="12"/>
  <c r="B2316" i="12"/>
  <c r="A2316" i="12"/>
  <c r="B2315" i="12"/>
  <c r="A2315" i="12"/>
  <c r="B2314" i="12"/>
  <c r="A2314" i="12"/>
  <c r="B2313" i="12"/>
  <c r="A2313" i="12"/>
  <c r="B2312" i="12"/>
  <c r="A2312" i="12"/>
  <c r="B2311" i="12"/>
  <c r="A2311" i="12"/>
  <c r="B2310" i="12"/>
  <c r="A2310" i="12"/>
  <c r="B2309" i="12"/>
  <c r="A2309" i="12"/>
  <c r="B2308" i="12"/>
  <c r="A2308" i="12"/>
  <c r="B2307" i="12"/>
  <c r="A2307" i="12"/>
  <c r="B2306" i="12"/>
  <c r="A2306" i="12"/>
  <c r="B2305" i="12"/>
  <c r="A2305" i="12"/>
  <c r="B2304" i="12"/>
  <c r="A2304" i="12"/>
  <c r="B2303" i="12"/>
  <c r="A2303" i="12"/>
  <c r="B2302" i="12"/>
  <c r="A2302" i="12"/>
  <c r="B2301" i="12"/>
  <c r="A2301" i="12"/>
  <c r="B2300" i="12"/>
  <c r="A2300" i="12"/>
  <c r="B2299" i="12"/>
  <c r="A2299" i="12"/>
  <c r="B2298" i="12"/>
  <c r="A2298" i="12"/>
  <c r="B2297" i="12"/>
  <c r="A2297" i="12"/>
  <c r="B2296" i="12"/>
  <c r="A2296" i="12"/>
  <c r="B2295" i="12"/>
  <c r="A2295" i="12"/>
  <c r="B2294" i="12"/>
  <c r="A2294" i="12"/>
  <c r="B2293" i="12"/>
  <c r="A2293" i="12"/>
  <c r="B2292" i="12"/>
  <c r="A2292" i="12"/>
  <c r="B2291" i="12"/>
  <c r="A2291" i="12"/>
  <c r="B2290" i="12"/>
  <c r="A2290" i="12"/>
  <c r="B2289" i="12"/>
  <c r="A2289" i="12"/>
  <c r="B2288" i="12"/>
  <c r="A2288" i="12"/>
  <c r="B2287" i="12"/>
  <c r="A2287" i="12"/>
  <c r="B2286" i="12"/>
  <c r="A2286" i="12"/>
  <c r="B2285" i="12"/>
  <c r="A2285" i="12"/>
  <c r="B2284" i="12"/>
  <c r="A2284" i="12"/>
  <c r="B2283" i="12"/>
  <c r="A2283" i="12"/>
  <c r="B2282" i="12"/>
  <c r="A2282" i="12"/>
  <c r="B2281" i="12"/>
  <c r="A2281" i="12"/>
  <c r="B2280" i="12"/>
  <c r="A2280" i="12"/>
  <c r="B2279" i="12"/>
  <c r="A2279" i="12"/>
  <c r="B2278" i="12"/>
  <c r="A2278" i="12"/>
  <c r="B2277" i="12"/>
  <c r="A2277" i="12"/>
  <c r="B2276" i="12"/>
  <c r="A2276" i="12"/>
  <c r="B2275" i="12"/>
  <c r="A2275" i="12"/>
  <c r="B2274" i="12"/>
  <c r="A2274" i="12"/>
  <c r="B2273" i="12"/>
  <c r="A2273" i="12"/>
  <c r="B2272" i="12"/>
  <c r="A2272" i="12"/>
  <c r="B2271" i="12"/>
  <c r="A2271" i="12"/>
  <c r="B2270" i="12"/>
  <c r="A2270" i="12"/>
  <c r="B2269" i="12"/>
  <c r="A2269" i="12"/>
  <c r="B2268" i="12"/>
  <c r="A2268" i="12"/>
  <c r="B2267" i="12"/>
  <c r="A2267" i="12"/>
  <c r="B2266" i="12"/>
  <c r="A2266" i="12"/>
  <c r="B2265" i="12"/>
  <c r="A2265" i="12"/>
  <c r="B2264" i="12"/>
  <c r="A2264" i="12"/>
  <c r="B2263" i="12"/>
  <c r="A2263" i="12"/>
  <c r="B2262" i="12"/>
  <c r="A2262" i="12"/>
  <c r="B2261" i="12"/>
  <c r="A2261" i="12"/>
  <c r="B2260" i="12"/>
  <c r="A2260" i="12"/>
  <c r="B2259" i="12"/>
  <c r="A2259" i="12"/>
  <c r="B2258" i="12"/>
  <c r="A2258" i="12"/>
  <c r="B2257" i="12"/>
  <c r="A2257" i="12"/>
  <c r="B2256" i="12"/>
  <c r="A2256" i="12"/>
  <c r="B2255" i="12"/>
  <c r="A2255" i="12"/>
  <c r="B2254" i="12"/>
  <c r="A2254" i="12"/>
  <c r="B2253" i="12"/>
  <c r="A2253" i="12"/>
  <c r="B2252" i="12"/>
  <c r="A2252" i="12"/>
  <c r="B2251" i="12"/>
  <c r="A2251" i="12"/>
  <c r="B2250" i="12"/>
  <c r="A2250" i="12"/>
  <c r="B2249" i="12"/>
  <c r="A2249" i="12"/>
  <c r="B2248" i="12"/>
  <c r="A2248" i="12"/>
  <c r="B2247" i="12"/>
  <c r="A2247" i="12"/>
  <c r="B2246" i="12"/>
  <c r="A2246" i="12"/>
  <c r="B2245" i="12"/>
  <c r="A2245" i="12"/>
  <c r="B2244" i="12"/>
  <c r="A2244" i="12"/>
  <c r="B2243" i="12"/>
  <c r="A2243" i="12"/>
  <c r="B2242" i="12"/>
  <c r="A2242" i="12"/>
  <c r="B2241" i="12"/>
  <c r="A2241" i="12"/>
  <c r="B2240" i="12"/>
  <c r="A2240" i="12"/>
  <c r="B2239" i="12"/>
  <c r="A2239" i="12"/>
  <c r="B2238" i="12"/>
  <c r="A2238" i="12"/>
  <c r="B2237" i="12"/>
  <c r="A2237" i="12"/>
  <c r="B2236" i="12"/>
  <c r="A2236" i="12"/>
  <c r="B2235" i="12"/>
  <c r="A2235" i="12"/>
  <c r="B2234" i="12"/>
  <c r="A2234" i="12"/>
  <c r="B2233" i="12"/>
  <c r="A2233" i="12"/>
  <c r="B2232" i="12"/>
  <c r="A2232" i="12"/>
  <c r="B2231" i="12"/>
  <c r="A2231" i="12"/>
  <c r="B2230" i="12"/>
  <c r="A2230" i="12"/>
  <c r="B2229" i="12"/>
  <c r="A2229" i="12"/>
  <c r="B2228" i="12"/>
  <c r="A2228" i="12"/>
  <c r="B2227" i="12"/>
  <c r="A2227" i="12"/>
  <c r="B2226" i="12"/>
  <c r="A2226" i="12"/>
  <c r="B2225" i="12"/>
  <c r="A2225" i="12"/>
  <c r="B2224" i="12"/>
  <c r="A2224" i="12"/>
  <c r="B2223" i="12"/>
  <c r="A2223" i="12"/>
  <c r="B2222" i="12"/>
  <c r="A2222" i="12"/>
  <c r="B2221" i="12"/>
  <c r="A2221" i="12"/>
  <c r="B2220" i="12"/>
  <c r="A2220" i="12"/>
  <c r="B2219" i="12"/>
  <c r="A2219" i="12"/>
  <c r="B2218" i="12"/>
  <c r="A2218" i="12"/>
  <c r="B2217" i="12"/>
  <c r="A2217" i="12"/>
  <c r="B2216" i="12"/>
  <c r="A2216" i="12"/>
  <c r="B2215" i="12"/>
  <c r="A2215" i="12"/>
  <c r="B2214" i="12"/>
  <c r="A2214" i="12"/>
  <c r="B2213" i="12"/>
  <c r="A2213" i="12"/>
  <c r="B2212" i="12"/>
  <c r="A2212" i="12"/>
  <c r="B2211" i="12"/>
  <c r="A2211" i="12"/>
  <c r="B2210" i="12"/>
  <c r="A2210" i="12"/>
  <c r="B2209" i="12"/>
  <c r="A2209" i="12"/>
  <c r="B2208" i="12"/>
  <c r="A2208" i="12"/>
  <c r="B2207" i="12"/>
  <c r="A2207" i="12"/>
  <c r="B2206" i="12"/>
  <c r="A2206" i="12"/>
  <c r="B2205" i="12"/>
  <c r="A2205" i="12"/>
  <c r="B2204" i="12"/>
  <c r="A2204" i="12"/>
  <c r="B2203" i="12"/>
  <c r="A2203" i="12"/>
  <c r="B2202" i="12"/>
  <c r="A2202" i="12"/>
  <c r="B2201" i="12"/>
  <c r="A2201" i="12"/>
  <c r="B2200" i="12"/>
  <c r="A2200" i="12"/>
  <c r="B2199" i="12"/>
  <c r="A2199" i="12"/>
  <c r="B2198" i="12"/>
  <c r="A2198" i="12"/>
  <c r="B2197" i="12"/>
  <c r="A2197" i="12"/>
  <c r="B2196" i="12"/>
  <c r="A2196" i="12"/>
  <c r="B2195" i="12"/>
  <c r="A2195" i="12"/>
  <c r="B2194" i="12"/>
  <c r="A2194" i="12"/>
  <c r="B2193" i="12"/>
  <c r="A2193" i="12"/>
  <c r="B2192" i="12"/>
  <c r="A2192" i="12"/>
  <c r="B2191" i="12"/>
  <c r="A2191" i="12"/>
  <c r="B2190" i="12"/>
  <c r="A2190" i="12"/>
  <c r="B2189" i="12"/>
  <c r="A2189" i="12"/>
  <c r="B2188" i="12"/>
  <c r="A2188" i="12"/>
  <c r="B2187" i="12"/>
  <c r="A2187" i="12"/>
  <c r="B2186" i="12"/>
  <c r="A2186" i="12"/>
  <c r="B2185" i="12"/>
  <c r="A2185" i="12"/>
  <c r="B2184" i="12"/>
  <c r="A2184" i="12"/>
  <c r="B2183" i="12"/>
  <c r="A2183" i="12"/>
  <c r="B2182" i="12"/>
  <c r="A2182" i="12"/>
  <c r="B2181" i="12"/>
  <c r="A2181" i="12"/>
  <c r="B2180" i="12"/>
  <c r="A2180" i="12"/>
  <c r="B2179" i="12"/>
  <c r="A2179" i="12"/>
  <c r="B2178" i="12"/>
  <c r="A2178" i="12"/>
  <c r="B2177" i="12"/>
  <c r="A2177" i="12"/>
  <c r="B2176" i="12"/>
  <c r="A2176" i="12"/>
  <c r="B2175" i="12"/>
  <c r="A2175" i="12"/>
  <c r="B2174" i="12"/>
  <c r="A2174" i="12"/>
  <c r="B2173" i="12"/>
  <c r="A2173" i="12"/>
  <c r="B2172" i="12"/>
  <c r="A2172" i="12"/>
  <c r="B2171" i="12"/>
  <c r="A2171" i="12"/>
  <c r="B2170" i="12"/>
  <c r="A2170" i="12"/>
  <c r="B2169" i="12"/>
  <c r="A2169" i="12"/>
  <c r="B2168" i="12"/>
  <c r="A2168" i="12"/>
  <c r="B2167" i="12"/>
  <c r="A2167" i="12"/>
  <c r="B2166" i="12"/>
  <c r="A2166" i="12"/>
  <c r="B2165" i="12"/>
  <c r="A2165" i="12"/>
  <c r="B2164" i="12"/>
  <c r="A2164" i="12"/>
  <c r="B2163" i="12"/>
  <c r="A2163" i="12"/>
  <c r="B2162" i="12"/>
  <c r="A2162" i="12"/>
  <c r="B2161" i="12"/>
  <c r="A2161" i="12"/>
  <c r="B2160" i="12"/>
  <c r="A2160" i="12"/>
  <c r="B2159" i="12"/>
  <c r="A2159" i="12"/>
  <c r="B2158" i="12"/>
  <c r="A2158" i="12"/>
  <c r="B2157" i="12"/>
  <c r="A2157" i="12"/>
  <c r="B2156" i="12"/>
  <c r="A2156" i="12"/>
  <c r="B2155" i="12"/>
  <c r="A2155" i="12"/>
  <c r="B2154" i="12"/>
  <c r="A2154" i="12"/>
  <c r="B2153" i="12"/>
  <c r="A2153" i="12"/>
  <c r="B2152" i="12"/>
  <c r="A2152" i="12"/>
  <c r="B2151" i="12"/>
  <c r="A2151" i="12"/>
  <c r="B2150" i="12"/>
  <c r="A2150" i="12"/>
  <c r="B2149" i="12"/>
  <c r="A2149" i="12"/>
  <c r="B2148" i="12"/>
  <c r="A2148" i="12"/>
  <c r="B2147" i="12"/>
  <c r="A2147" i="12"/>
  <c r="B2146" i="12"/>
  <c r="A2146" i="12"/>
  <c r="B2145" i="12"/>
  <c r="A2145" i="12"/>
  <c r="B2144" i="12"/>
  <c r="A2144" i="12"/>
  <c r="B2143" i="12"/>
  <c r="A2143" i="12"/>
  <c r="B2142" i="12"/>
  <c r="A2142" i="12"/>
  <c r="B2141" i="12"/>
  <c r="A2141" i="12"/>
  <c r="B2140" i="12"/>
  <c r="A2140" i="12"/>
  <c r="B2139" i="12"/>
  <c r="A2139" i="12"/>
  <c r="B2138" i="12"/>
  <c r="A2138" i="12"/>
  <c r="B2137" i="12"/>
  <c r="A2137" i="12"/>
  <c r="B2136" i="12"/>
  <c r="A2136" i="12"/>
  <c r="B2135" i="12"/>
  <c r="A2135" i="12"/>
  <c r="B2134" i="12"/>
  <c r="A2134" i="12"/>
  <c r="B2133" i="12"/>
  <c r="A2133" i="12"/>
  <c r="B2132" i="12"/>
  <c r="A2132" i="12"/>
  <c r="B2131" i="12"/>
  <c r="A2131" i="12"/>
  <c r="B2130" i="12"/>
  <c r="A2130" i="12"/>
  <c r="B2129" i="12"/>
  <c r="A2129" i="12"/>
  <c r="B2128" i="12"/>
  <c r="A2128" i="12"/>
  <c r="B2127" i="12"/>
  <c r="A2127" i="12"/>
  <c r="B2126" i="12"/>
  <c r="A2126" i="12"/>
  <c r="B2125" i="12"/>
  <c r="A2125" i="12"/>
  <c r="B2124" i="12"/>
  <c r="A2124" i="12"/>
  <c r="B2123" i="12"/>
  <c r="A2123" i="12"/>
  <c r="B2122" i="12"/>
  <c r="A2122" i="12"/>
  <c r="B2121" i="12"/>
  <c r="A2121" i="12"/>
  <c r="B2120" i="12"/>
  <c r="A2120" i="12"/>
  <c r="B2119" i="12"/>
  <c r="A2119" i="12"/>
  <c r="B2118" i="12"/>
  <c r="A2118" i="12"/>
  <c r="B2117" i="12"/>
  <c r="A2117" i="12"/>
  <c r="B2116" i="12"/>
  <c r="A2116" i="12"/>
  <c r="B2115" i="12"/>
  <c r="A2115" i="12"/>
  <c r="B2114" i="12"/>
  <c r="A2114" i="12"/>
  <c r="B2113" i="12"/>
  <c r="A2113" i="12"/>
  <c r="B2112" i="12"/>
  <c r="A2112" i="12"/>
  <c r="B2111" i="12"/>
  <c r="A2111" i="12"/>
  <c r="B2110" i="12"/>
  <c r="A2110" i="12"/>
  <c r="B2109" i="12"/>
  <c r="A2109" i="12"/>
  <c r="B2108" i="12"/>
  <c r="A2108" i="12"/>
  <c r="B2107" i="12"/>
  <c r="A2107" i="12"/>
  <c r="B2106" i="12"/>
  <c r="A2106" i="12"/>
  <c r="B2105" i="12"/>
  <c r="A2105" i="12"/>
  <c r="B2104" i="12"/>
  <c r="A2104" i="12"/>
  <c r="B2103" i="12"/>
  <c r="A2103" i="12"/>
  <c r="B2102" i="12"/>
  <c r="A2102" i="12"/>
  <c r="B2101" i="12"/>
  <c r="A2101" i="12"/>
  <c r="B2100" i="12"/>
  <c r="A2100" i="12"/>
  <c r="B2099" i="12"/>
  <c r="A2099" i="12"/>
  <c r="B2098" i="12"/>
  <c r="A2098" i="12"/>
  <c r="B2097" i="12"/>
  <c r="A2097" i="12"/>
  <c r="B2096" i="12"/>
  <c r="A2096" i="12"/>
  <c r="B2095" i="12"/>
  <c r="A2095" i="12"/>
  <c r="B2094" i="12"/>
  <c r="A2094" i="12"/>
  <c r="B2093" i="12"/>
  <c r="A2093" i="12"/>
  <c r="B2092" i="12"/>
  <c r="A2092" i="12"/>
  <c r="B2091" i="12"/>
  <c r="A2091" i="12"/>
  <c r="B2090" i="12"/>
  <c r="A2090" i="12"/>
  <c r="B2089" i="12"/>
  <c r="A2089" i="12"/>
  <c r="B2088" i="12"/>
  <c r="A2088" i="12"/>
  <c r="B2087" i="12"/>
  <c r="A2087" i="12"/>
  <c r="B2086" i="12"/>
  <c r="A2086" i="12"/>
  <c r="B2085" i="12"/>
  <c r="A2085" i="12"/>
  <c r="B2084" i="12"/>
  <c r="A2084" i="12"/>
  <c r="B2083" i="12"/>
  <c r="A2083" i="12"/>
  <c r="B2082" i="12"/>
  <c r="A2082" i="12"/>
  <c r="B2081" i="12"/>
  <c r="A2081" i="12"/>
  <c r="B2080" i="12"/>
  <c r="A2080" i="12"/>
  <c r="B2079" i="12"/>
  <c r="A2079" i="12"/>
  <c r="B2078" i="12"/>
  <c r="A2078" i="12"/>
  <c r="B2077" i="12"/>
  <c r="A2077" i="12"/>
  <c r="B2076" i="12"/>
  <c r="A2076" i="12"/>
  <c r="B2075" i="12"/>
  <c r="A2075" i="12"/>
  <c r="B2074" i="12"/>
  <c r="A2074" i="12"/>
  <c r="B2073" i="12"/>
  <c r="A2073" i="12"/>
  <c r="B2072" i="12"/>
  <c r="A2072" i="12"/>
  <c r="B2071" i="12"/>
  <c r="A2071" i="12"/>
  <c r="B2070" i="12"/>
  <c r="A2070" i="12"/>
  <c r="B2069" i="12"/>
  <c r="A2069" i="12"/>
  <c r="B2068" i="12"/>
  <c r="A2068" i="12"/>
  <c r="B2067" i="12"/>
  <c r="A2067" i="12"/>
  <c r="B2066" i="12"/>
  <c r="A2066" i="12"/>
  <c r="B2065" i="12"/>
  <c r="A2065" i="12"/>
  <c r="B2064" i="12"/>
  <c r="A2064" i="12"/>
  <c r="B2063" i="12"/>
  <c r="A2063" i="12"/>
  <c r="B2062" i="12"/>
  <c r="A2062" i="12"/>
  <c r="B2061" i="12"/>
  <c r="A2061" i="12"/>
  <c r="B2060" i="12"/>
  <c r="A2060" i="12"/>
  <c r="B2059" i="12"/>
  <c r="A2059" i="12"/>
  <c r="B2058" i="12"/>
  <c r="A2058" i="12"/>
  <c r="B2057" i="12"/>
  <c r="A2057" i="12"/>
  <c r="B2056" i="12"/>
  <c r="A2056" i="12"/>
  <c r="B2055" i="12"/>
  <c r="A2055" i="12"/>
  <c r="B2054" i="12"/>
  <c r="A2054" i="12"/>
  <c r="B2053" i="12"/>
  <c r="A2053" i="12"/>
  <c r="B2052" i="12"/>
  <c r="A2052" i="12"/>
  <c r="B2051" i="12"/>
  <c r="A2051" i="12"/>
  <c r="B2050" i="12"/>
  <c r="A2050" i="12"/>
  <c r="B2049" i="12"/>
  <c r="A2049" i="12"/>
  <c r="B2048" i="12"/>
  <c r="A2048" i="12"/>
  <c r="B2047" i="12"/>
  <c r="A2047" i="12"/>
  <c r="B2046" i="12"/>
  <c r="A2046" i="12"/>
  <c r="B2045" i="12"/>
  <c r="A2045" i="12"/>
  <c r="B2044" i="12"/>
  <c r="A2044" i="12"/>
  <c r="B2043" i="12"/>
  <c r="A2043" i="12"/>
  <c r="B2042" i="12"/>
  <c r="A2042" i="12"/>
  <c r="B2041" i="12"/>
  <c r="A2041" i="12"/>
  <c r="B2040" i="12"/>
  <c r="A2040" i="12"/>
  <c r="B2039" i="12"/>
  <c r="A2039" i="12"/>
  <c r="B2038" i="12"/>
  <c r="A2038" i="12"/>
  <c r="B2037" i="12"/>
  <c r="A2037" i="12"/>
  <c r="B2036" i="12"/>
  <c r="A2036" i="12"/>
  <c r="B2035" i="12"/>
  <c r="A2035" i="12"/>
  <c r="B2034" i="12"/>
  <c r="A2034" i="12"/>
  <c r="B2033" i="12"/>
  <c r="A2033" i="12"/>
  <c r="B2032" i="12"/>
  <c r="A2032" i="12"/>
  <c r="B2031" i="12"/>
  <c r="A2031" i="12"/>
  <c r="B2030" i="12"/>
  <c r="A2030" i="12"/>
  <c r="B2029" i="12"/>
  <c r="A2029" i="12"/>
  <c r="B2028" i="12"/>
  <c r="A2028" i="12"/>
  <c r="B2027" i="12"/>
  <c r="A2027" i="12"/>
  <c r="B2026" i="12"/>
  <c r="A2026" i="12"/>
  <c r="B2025" i="12"/>
  <c r="A2025" i="12"/>
  <c r="B2024" i="12"/>
  <c r="A2024" i="12"/>
  <c r="B2023" i="12"/>
  <c r="A2023" i="12"/>
  <c r="B2022" i="12"/>
  <c r="A2022" i="12"/>
  <c r="B2021" i="12"/>
  <c r="A2021" i="12"/>
  <c r="B2020" i="12"/>
  <c r="A2020" i="12"/>
  <c r="B2019" i="12"/>
  <c r="A2019" i="12"/>
  <c r="B2018" i="12"/>
  <c r="A2018" i="12"/>
  <c r="B2017" i="12"/>
  <c r="A2017" i="12"/>
  <c r="B2016" i="12"/>
  <c r="A2016" i="12"/>
  <c r="B2015" i="12"/>
  <c r="A2015" i="12"/>
  <c r="B2014" i="12"/>
  <c r="A2014" i="12"/>
  <c r="B2013" i="12"/>
  <c r="A2013" i="12"/>
  <c r="B2012" i="12"/>
  <c r="A2012" i="12"/>
  <c r="B2011" i="12"/>
  <c r="A2011" i="12"/>
  <c r="B2010" i="12"/>
  <c r="A2010" i="12"/>
  <c r="B2009" i="12"/>
  <c r="A2009" i="12"/>
  <c r="B2008" i="12"/>
  <c r="A2008" i="12"/>
  <c r="B2007" i="12"/>
  <c r="A2007" i="12"/>
  <c r="B2006" i="12"/>
  <c r="A2006" i="12"/>
  <c r="B2005" i="12"/>
  <c r="A2005" i="12"/>
  <c r="B2004" i="12"/>
  <c r="A2004" i="12"/>
  <c r="B2003" i="12"/>
  <c r="A2003" i="12"/>
  <c r="B2002" i="12"/>
  <c r="A2002" i="12"/>
  <c r="B2001" i="12"/>
  <c r="A2001" i="12"/>
  <c r="B2000" i="12"/>
  <c r="A2000" i="12"/>
  <c r="B1999" i="12"/>
  <c r="A1999" i="12"/>
  <c r="B1998" i="12"/>
  <c r="A1998" i="12"/>
  <c r="B1997" i="12"/>
  <c r="A1997" i="12"/>
  <c r="B1996" i="12"/>
  <c r="A1996" i="12"/>
  <c r="B1995" i="12"/>
  <c r="A1995" i="12"/>
  <c r="B1994" i="12"/>
  <c r="A1994" i="12"/>
  <c r="B1993" i="12"/>
  <c r="A1993" i="12"/>
  <c r="B1992" i="12"/>
  <c r="A1992" i="12"/>
  <c r="B1991" i="12"/>
  <c r="A1991" i="12"/>
  <c r="B1990" i="12"/>
  <c r="A1990" i="12"/>
  <c r="B1989" i="12"/>
  <c r="A1989" i="12"/>
  <c r="B1988" i="12"/>
  <c r="A1988" i="12"/>
  <c r="B1987" i="12"/>
  <c r="A1987" i="12"/>
  <c r="B1986" i="12"/>
  <c r="A1986" i="12"/>
  <c r="B1985" i="12"/>
  <c r="A1985" i="12"/>
  <c r="B1984" i="12"/>
  <c r="A1984" i="12"/>
  <c r="B1983" i="12"/>
  <c r="A1983" i="12"/>
  <c r="B1982" i="12"/>
  <c r="A1982" i="12"/>
  <c r="B1981" i="12"/>
  <c r="A1981" i="12"/>
  <c r="B1980" i="12"/>
  <c r="A1980" i="12"/>
  <c r="B1979" i="12"/>
  <c r="A1979" i="12"/>
  <c r="B1978" i="12"/>
  <c r="A1978" i="12"/>
  <c r="B1977" i="12"/>
  <c r="A1977" i="12"/>
  <c r="B1976" i="12"/>
  <c r="A1976" i="12"/>
  <c r="B1975" i="12"/>
  <c r="A1975" i="12"/>
  <c r="B1974" i="12"/>
  <c r="A1974" i="12"/>
  <c r="B1973" i="12"/>
  <c r="A1973" i="12"/>
  <c r="B1972" i="12"/>
  <c r="A1972" i="12"/>
  <c r="B1971" i="12"/>
  <c r="A1971" i="12"/>
  <c r="B1970" i="12"/>
  <c r="A1970" i="12"/>
  <c r="B1969" i="12"/>
  <c r="A1969" i="12"/>
  <c r="B1968" i="12"/>
  <c r="A1968" i="12"/>
  <c r="B1967" i="12"/>
  <c r="A1967" i="12"/>
  <c r="B1966" i="12"/>
  <c r="A1966" i="12"/>
  <c r="B1965" i="12"/>
  <c r="A1965" i="12"/>
  <c r="B1964" i="12"/>
  <c r="A1964" i="12"/>
  <c r="B1963" i="12"/>
  <c r="A1963" i="12"/>
  <c r="B1962" i="12"/>
  <c r="A1962" i="12"/>
  <c r="B1961" i="12"/>
  <c r="A1961" i="12"/>
  <c r="B1960" i="12"/>
  <c r="A1960" i="12"/>
  <c r="B1959" i="12"/>
  <c r="A1959" i="12"/>
  <c r="B1958" i="12"/>
  <c r="A1958" i="12"/>
  <c r="B1957" i="12"/>
  <c r="A1957" i="12"/>
  <c r="B1956" i="12"/>
  <c r="A1956" i="12"/>
  <c r="B1955" i="12"/>
  <c r="A1955" i="12"/>
  <c r="B1954" i="12"/>
  <c r="A1954" i="12"/>
  <c r="B1953" i="12"/>
  <c r="A1953" i="12"/>
  <c r="B1952" i="12"/>
  <c r="A1952" i="12"/>
  <c r="B1951" i="12"/>
  <c r="A1951" i="12"/>
  <c r="B1950" i="12"/>
  <c r="A1950" i="12"/>
  <c r="B1949" i="12"/>
  <c r="A1949" i="12"/>
  <c r="B1948" i="12"/>
  <c r="A1948" i="12"/>
  <c r="B1947" i="12"/>
  <c r="A1947" i="12"/>
  <c r="B1946" i="12"/>
  <c r="A1946" i="12"/>
  <c r="B1945" i="12"/>
  <c r="A1945" i="12"/>
  <c r="B1944" i="12"/>
  <c r="A1944" i="12"/>
  <c r="B1943" i="12"/>
  <c r="A1943" i="12"/>
  <c r="B1942" i="12"/>
  <c r="A1942" i="12"/>
  <c r="B1941" i="12"/>
  <c r="A1941" i="12"/>
  <c r="B1940" i="12"/>
  <c r="A1940" i="12"/>
  <c r="B1939" i="12"/>
  <c r="A1939" i="12"/>
  <c r="B1938" i="12"/>
  <c r="A1938" i="12"/>
  <c r="B1937" i="12"/>
  <c r="A1937" i="12"/>
  <c r="B1936" i="12"/>
  <c r="A1936" i="12"/>
  <c r="B1935" i="12"/>
  <c r="A1935" i="12"/>
  <c r="B1934" i="12"/>
  <c r="A1934" i="12"/>
  <c r="B1933" i="12"/>
  <c r="A1933" i="12"/>
  <c r="B1932" i="12"/>
  <c r="A1932" i="12"/>
  <c r="B1931" i="12"/>
  <c r="A1931" i="12"/>
  <c r="B1930" i="12"/>
  <c r="A1930" i="12"/>
  <c r="B1929" i="12"/>
  <c r="A1929" i="12"/>
  <c r="B1928" i="12"/>
  <c r="A1928" i="12"/>
  <c r="B1927" i="12"/>
  <c r="A1927" i="12"/>
  <c r="B1926" i="12"/>
  <c r="A1926" i="12"/>
  <c r="B1925" i="12"/>
  <c r="A1925" i="12"/>
  <c r="B1924" i="12"/>
  <c r="A1924" i="12"/>
  <c r="B1923" i="12"/>
  <c r="A1923" i="12"/>
  <c r="B1922" i="12"/>
  <c r="A1922" i="12"/>
  <c r="B1921" i="12"/>
  <c r="A1921" i="12"/>
  <c r="B1920" i="12"/>
  <c r="A1920" i="12"/>
  <c r="B1919" i="12"/>
  <c r="A1919" i="12"/>
  <c r="B1918" i="12"/>
  <c r="A1918" i="12"/>
  <c r="B1917" i="12"/>
  <c r="A1917" i="12"/>
  <c r="B1916" i="12"/>
  <c r="A1916" i="12"/>
  <c r="B1915" i="12"/>
  <c r="A1915" i="12"/>
  <c r="B1914" i="12"/>
  <c r="A1914" i="12"/>
  <c r="B1913" i="12"/>
  <c r="A1913" i="12"/>
  <c r="B1912" i="12"/>
  <c r="A1912" i="12"/>
  <c r="B1911" i="12"/>
  <c r="A1911" i="12"/>
  <c r="B1910" i="12"/>
  <c r="A1910" i="12"/>
  <c r="B1909" i="12"/>
  <c r="A1909" i="12"/>
  <c r="B1908" i="12"/>
  <c r="A1908" i="12"/>
  <c r="B1907" i="12"/>
  <c r="A1907" i="12"/>
  <c r="B1906" i="12"/>
  <c r="A1906" i="12"/>
  <c r="B1905" i="12"/>
  <c r="A1905" i="12"/>
  <c r="B1904" i="12"/>
  <c r="A1904" i="12"/>
  <c r="B1903" i="12"/>
  <c r="A1903" i="12"/>
  <c r="B1902" i="12"/>
  <c r="A1902" i="12"/>
  <c r="B1901" i="12"/>
  <c r="A1901" i="12"/>
  <c r="B1900" i="12"/>
  <c r="A1900" i="12"/>
  <c r="B1899" i="12"/>
  <c r="A1899" i="12"/>
  <c r="B1898" i="12"/>
  <c r="A1898" i="12"/>
  <c r="B1897" i="12"/>
  <c r="A1897" i="12"/>
  <c r="B1896" i="12"/>
  <c r="A1896" i="12"/>
  <c r="B1895" i="12"/>
  <c r="A1895" i="12"/>
  <c r="B1894" i="12"/>
  <c r="A1894" i="12"/>
  <c r="B1893" i="12"/>
  <c r="A1893" i="12"/>
  <c r="B1892" i="12"/>
  <c r="A1892" i="12"/>
  <c r="B1891" i="12"/>
  <c r="A1891" i="12"/>
  <c r="B1890" i="12"/>
  <c r="A1890" i="12"/>
  <c r="B1889" i="12"/>
  <c r="A1889" i="12"/>
  <c r="B1888" i="12"/>
  <c r="A1888" i="12"/>
  <c r="B1887" i="12"/>
  <c r="A1887" i="12"/>
  <c r="B1886" i="12"/>
  <c r="A1886" i="12"/>
  <c r="B1885" i="12"/>
  <c r="A1885" i="12"/>
  <c r="B1884" i="12"/>
  <c r="A1884" i="12"/>
  <c r="B1883" i="12"/>
  <c r="A1883" i="12"/>
  <c r="B1882" i="12"/>
  <c r="A1882" i="12"/>
  <c r="B1881" i="12"/>
  <c r="A1881" i="12"/>
  <c r="B1880" i="12"/>
  <c r="A1880" i="12"/>
  <c r="B1879" i="12"/>
  <c r="A1879" i="12"/>
  <c r="B1878" i="12"/>
  <c r="A1878" i="12"/>
  <c r="B1877" i="12"/>
  <c r="A1877" i="12"/>
  <c r="B1876" i="12"/>
  <c r="A1876" i="12"/>
  <c r="B1875" i="12"/>
  <c r="A1875" i="12"/>
  <c r="B1874" i="12"/>
  <c r="A1874" i="12"/>
  <c r="B1873" i="12"/>
  <c r="A1873" i="12"/>
  <c r="B1872" i="12"/>
  <c r="A1872" i="12"/>
  <c r="B1871" i="12"/>
  <c r="A1871" i="12"/>
  <c r="B1870" i="12"/>
  <c r="A1870" i="12"/>
  <c r="B1869" i="12"/>
  <c r="A1869" i="12"/>
  <c r="B1868" i="12"/>
  <c r="A1868" i="12"/>
  <c r="B1867" i="12"/>
  <c r="A1867" i="12"/>
  <c r="B1866" i="12"/>
  <c r="A1866" i="12"/>
  <c r="B1865" i="12"/>
  <c r="A1865" i="12"/>
  <c r="B1864" i="12"/>
  <c r="A1864" i="12"/>
  <c r="B1863" i="12"/>
  <c r="A1863" i="12"/>
  <c r="B1862" i="12"/>
  <c r="A1862" i="12"/>
  <c r="B1861" i="12"/>
  <c r="A1861" i="12"/>
  <c r="B1860" i="12"/>
  <c r="A1860" i="12"/>
  <c r="B1859" i="12"/>
  <c r="A1859" i="12"/>
  <c r="B1858" i="12"/>
  <c r="A1858" i="12"/>
  <c r="B1857" i="12"/>
  <c r="A1857" i="12"/>
  <c r="B1856" i="12"/>
  <c r="A1856" i="12"/>
  <c r="B1855" i="12"/>
  <c r="A1855" i="12"/>
  <c r="B1854" i="12"/>
  <c r="A1854" i="12"/>
  <c r="B1853" i="12"/>
  <c r="A1853" i="12"/>
  <c r="B1852" i="12"/>
  <c r="A1852" i="12"/>
  <c r="B1851" i="12"/>
  <c r="A1851" i="12"/>
  <c r="B1850" i="12"/>
  <c r="A1850" i="12"/>
  <c r="B1849" i="12"/>
  <c r="A1849" i="12"/>
  <c r="B1848" i="12"/>
  <c r="A1848" i="12"/>
  <c r="B1847" i="12"/>
  <c r="A1847" i="12"/>
  <c r="B1846" i="12"/>
  <c r="A1846" i="12"/>
  <c r="B1845" i="12"/>
  <c r="A1845" i="12"/>
  <c r="B1844" i="12"/>
  <c r="A1844" i="12"/>
  <c r="B1843" i="12"/>
  <c r="A1843" i="12"/>
  <c r="B1842" i="12"/>
  <c r="A1842" i="12"/>
  <c r="B1841" i="12"/>
  <c r="A1841" i="12"/>
  <c r="B1840" i="12"/>
  <c r="A1840" i="12"/>
  <c r="B1839" i="12"/>
  <c r="A1839" i="12"/>
  <c r="B1838" i="12"/>
  <c r="A1838" i="12"/>
  <c r="B1837" i="12"/>
  <c r="A1837" i="12"/>
  <c r="B1836" i="12"/>
  <c r="A1836" i="12"/>
  <c r="B1835" i="12"/>
  <c r="A1835" i="12"/>
  <c r="B1834" i="12"/>
  <c r="A1834" i="12"/>
  <c r="B1833" i="12"/>
  <c r="A1833" i="12"/>
  <c r="B1832" i="12"/>
  <c r="A1832" i="12"/>
  <c r="B1831" i="12"/>
  <c r="A1831" i="12"/>
  <c r="B1830" i="12"/>
  <c r="A1830" i="12"/>
  <c r="B1829" i="12"/>
  <c r="A1829" i="12"/>
  <c r="B1828" i="12"/>
  <c r="A1828" i="12"/>
  <c r="B1827" i="12"/>
  <c r="A1827" i="12"/>
  <c r="B1826" i="12"/>
  <c r="A1826" i="12"/>
  <c r="B1825" i="12"/>
  <c r="A1825" i="12"/>
  <c r="B1824" i="12"/>
  <c r="A1824" i="12"/>
  <c r="B1823" i="12"/>
  <c r="A1823" i="12"/>
  <c r="B1822" i="12"/>
  <c r="A1822" i="12"/>
  <c r="B1821" i="12"/>
  <c r="A1821" i="12"/>
  <c r="B1820" i="12"/>
  <c r="A1820" i="12"/>
  <c r="B1819" i="12"/>
  <c r="A1819" i="12"/>
  <c r="B1818" i="12"/>
  <c r="A1818" i="12"/>
  <c r="B1817" i="12"/>
  <c r="A1817" i="12"/>
  <c r="B1816" i="12"/>
  <c r="A1816" i="12"/>
  <c r="B1815" i="12"/>
  <c r="A1815" i="12"/>
  <c r="B1814" i="12"/>
  <c r="A1814" i="12"/>
  <c r="B1813" i="12"/>
  <c r="A1813" i="12"/>
  <c r="B1812" i="12"/>
  <c r="A1812" i="12"/>
  <c r="B1811" i="12"/>
  <c r="A1811" i="12"/>
  <c r="B1810" i="12"/>
  <c r="A1810" i="12"/>
  <c r="B1809" i="12"/>
  <c r="A1809" i="12"/>
  <c r="B1808" i="12"/>
  <c r="A1808" i="12"/>
  <c r="B1807" i="12"/>
  <c r="A1807" i="12"/>
  <c r="B1806" i="12"/>
  <c r="A1806" i="12"/>
  <c r="B1805" i="12"/>
  <c r="A1805" i="12"/>
  <c r="B1804" i="12"/>
  <c r="A1804" i="12"/>
  <c r="B1803" i="12"/>
  <c r="A1803" i="12"/>
  <c r="B1802" i="12"/>
  <c r="A1802" i="12"/>
  <c r="B1801" i="12"/>
  <c r="A1801" i="12"/>
  <c r="B1800" i="12"/>
  <c r="A1800" i="12"/>
  <c r="B1799" i="12"/>
  <c r="A1799" i="12"/>
  <c r="B1798" i="12"/>
  <c r="A1798" i="12"/>
  <c r="B1797" i="12"/>
  <c r="A1797" i="12"/>
  <c r="B1796" i="12"/>
  <c r="A1796" i="12"/>
  <c r="B1795" i="12"/>
  <c r="A1795" i="12"/>
  <c r="B1794" i="12"/>
  <c r="A1794" i="12"/>
  <c r="B1793" i="12"/>
  <c r="A1793" i="12"/>
  <c r="B1792" i="12"/>
  <c r="A1792" i="12"/>
  <c r="B1791" i="12"/>
  <c r="A1791" i="12"/>
  <c r="B1790" i="12"/>
  <c r="A1790" i="12"/>
  <c r="B1789" i="12"/>
  <c r="A1789" i="12"/>
  <c r="B1788" i="12"/>
  <c r="A1788" i="12"/>
  <c r="B1787" i="12"/>
  <c r="A1787" i="12"/>
  <c r="B1786" i="12"/>
  <c r="A1786" i="12"/>
  <c r="B1785" i="12"/>
  <c r="A1785" i="12"/>
  <c r="B1784" i="12"/>
  <c r="A1784" i="12"/>
  <c r="B1783" i="12"/>
  <c r="A1783" i="12"/>
  <c r="B1782" i="12"/>
  <c r="A1782" i="12"/>
  <c r="B1781" i="12"/>
  <c r="A1781" i="12"/>
  <c r="B1780" i="12"/>
  <c r="A1780" i="12"/>
  <c r="B1779" i="12"/>
  <c r="A1779" i="12"/>
  <c r="B1778" i="12"/>
  <c r="A1778" i="12"/>
  <c r="B1777" i="12"/>
  <c r="A1777" i="12"/>
  <c r="B1776" i="12"/>
  <c r="A1776" i="12"/>
  <c r="B1775" i="12"/>
  <c r="A1775" i="12"/>
  <c r="B1774" i="12"/>
  <c r="A1774" i="12"/>
  <c r="B1773" i="12"/>
  <c r="A1773" i="12"/>
  <c r="B1772" i="12"/>
  <c r="A1772" i="12"/>
  <c r="B1771" i="12"/>
  <c r="A1771" i="12"/>
  <c r="B1770" i="12"/>
  <c r="A1770" i="12"/>
  <c r="B1769" i="12"/>
  <c r="A1769" i="12"/>
  <c r="B1768" i="12"/>
  <c r="A1768" i="12"/>
  <c r="B1767" i="12"/>
  <c r="A1767" i="12"/>
  <c r="B1766" i="12"/>
  <c r="A1766" i="12"/>
  <c r="B1765" i="12"/>
  <c r="A1765" i="12"/>
  <c r="B1764" i="12"/>
  <c r="A1764" i="12"/>
  <c r="B1763" i="12"/>
  <c r="A1763" i="12"/>
  <c r="B1762" i="12"/>
  <c r="A1762" i="12"/>
  <c r="B1761" i="12"/>
  <c r="A1761" i="12"/>
  <c r="B1760" i="12"/>
  <c r="A1760" i="12"/>
  <c r="B1759" i="12"/>
  <c r="A1759" i="12"/>
  <c r="B1758" i="12"/>
  <c r="A1758" i="12"/>
  <c r="B1757" i="12"/>
  <c r="A1757" i="12"/>
  <c r="B1756" i="12"/>
  <c r="A1756" i="12"/>
  <c r="B1755" i="12"/>
  <c r="A1755" i="12"/>
  <c r="B1754" i="12"/>
  <c r="A1754" i="12"/>
  <c r="B1753" i="12"/>
  <c r="A1753" i="12"/>
  <c r="B1752" i="12"/>
  <c r="A1752" i="12"/>
  <c r="B1751" i="12"/>
  <c r="A1751" i="12"/>
  <c r="B1750" i="12"/>
  <c r="A1750" i="12"/>
  <c r="B1749" i="12"/>
  <c r="A1749" i="12"/>
  <c r="B1748" i="12"/>
  <c r="A1748" i="12"/>
  <c r="B1747" i="12"/>
  <c r="A1747" i="12"/>
  <c r="B1746" i="12"/>
  <c r="A1746" i="12"/>
  <c r="B1745" i="12"/>
  <c r="A1745" i="12"/>
  <c r="B1744" i="12"/>
  <c r="A1744" i="12"/>
  <c r="B1743" i="12"/>
  <c r="A1743" i="12"/>
  <c r="B1742" i="12"/>
  <c r="A1742" i="12"/>
  <c r="B1741" i="12"/>
  <c r="A1741" i="12"/>
  <c r="B1740" i="12"/>
  <c r="A1740" i="12"/>
  <c r="B1739" i="12"/>
  <c r="A1739" i="12"/>
  <c r="B1738" i="12"/>
  <c r="A1738" i="12"/>
  <c r="B1737" i="12"/>
  <c r="A1737" i="12"/>
  <c r="B1736" i="12"/>
  <c r="A1736" i="12"/>
  <c r="B1735" i="12"/>
  <c r="A1735" i="12"/>
  <c r="B1734" i="12"/>
  <c r="A1734" i="12"/>
  <c r="B1733" i="12"/>
  <c r="A1733" i="12"/>
  <c r="B1732" i="12"/>
  <c r="A1732" i="12"/>
  <c r="B1731" i="12"/>
  <c r="A1731" i="12"/>
  <c r="B1730" i="12"/>
  <c r="A1730" i="12"/>
  <c r="B1729" i="12"/>
  <c r="A1729" i="12"/>
  <c r="B1728" i="12"/>
  <c r="A1728" i="12"/>
  <c r="B1727" i="12"/>
  <c r="A1727" i="12"/>
  <c r="B1726" i="12"/>
  <c r="A1726" i="12"/>
  <c r="B1725" i="12"/>
  <c r="A1725" i="12"/>
  <c r="B1724" i="12"/>
  <c r="A1724" i="12"/>
  <c r="B1723" i="12"/>
  <c r="A1723" i="12"/>
  <c r="B1722" i="12"/>
  <c r="A1722" i="12"/>
  <c r="B1721" i="12"/>
  <c r="A1721" i="12"/>
  <c r="B1720" i="12"/>
  <c r="A1720" i="12"/>
  <c r="B1719" i="12"/>
  <c r="A1719" i="12"/>
  <c r="B1718" i="12"/>
  <c r="A1718" i="12"/>
  <c r="B1717" i="12"/>
  <c r="A1717" i="12"/>
  <c r="B1716" i="12"/>
  <c r="A1716" i="12"/>
  <c r="B1715" i="12"/>
  <c r="A1715" i="12"/>
  <c r="B1714" i="12"/>
  <c r="A1714" i="12"/>
  <c r="B1713" i="12"/>
  <c r="A1713" i="12"/>
  <c r="B1712" i="12"/>
  <c r="A1712" i="12"/>
  <c r="B1711" i="12"/>
  <c r="A1711" i="12"/>
  <c r="B1710" i="12"/>
  <c r="A1710" i="12"/>
  <c r="B1709" i="12"/>
  <c r="A1709" i="12"/>
  <c r="B1708" i="12"/>
  <c r="A1708" i="12"/>
  <c r="B1707" i="12"/>
  <c r="A1707" i="12"/>
  <c r="B1706" i="12"/>
  <c r="A1706" i="12"/>
  <c r="B1705" i="12"/>
  <c r="A1705" i="12"/>
  <c r="B1704" i="12"/>
  <c r="A1704" i="12"/>
  <c r="B1703" i="12"/>
  <c r="A1703" i="12"/>
  <c r="B1702" i="12"/>
  <c r="A1702" i="12"/>
  <c r="B1701" i="12"/>
  <c r="A1701" i="12"/>
  <c r="B1700" i="12"/>
  <c r="A1700" i="12"/>
  <c r="B1699" i="12"/>
  <c r="A1699" i="12"/>
  <c r="B1698" i="12"/>
  <c r="A1698" i="12"/>
  <c r="B1697" i="12"/>
  <c r="A1697" i="12"/>
  <c r="B1696" i="12"/>
  <c r="A1696" i="12"/>
  <c r="B1695" i="12"/>
  <c r="A1695" i="12"/>
  <c r="B1694" i="12"/>
  <c r="A1694" i="12"/>
  <c r="B1693" i="12"/>
  <c r="A1693" i="12"/>
  <c r="B1692" i="12"/>
  <c r="A1692" i="12"/>
  <c r="B1691" i="12"/>
  <c r="A1691" i="12"/>
  <c r="B1690" i="12"/>
  <c r="A1690" i="12"/>
  <c r="B1689" i="12"/>
  <c r="A1689" i="12"/>
  <c r="B1688" i="12"/>
  <c r="A1688" i="12"/>
  <c r="B1687" i="12"/>
  <c r="A1687" i="12"/>
  <c r="B1686" i="12"/>
  <c r="A1686" i="12"/>
  <c r="B1685" i="12"/>
  <c r="A1685" i="12"/>
  <c r="B1684" i="12"/>
  <c r="A1684" i="12"/>
  <c r="B1683" i="12"/>
  <c r="A1683" i="12"/>
  <c r="B1682" i="12"/>
  <c r="A1682" i="12"/>
  <c r="B1681" i="12"/>
  <c r="A1681" i="12"/>
  <c r="B1680" i="12"/>
  <c r="A1680" i="12"/>
  <c r="B1679" i="12"/>
  <c r="A1679" i="12"/>
  <c r="B1678" i="12"/>
  <c r="A1678" i="12"/>
  <c r="B1677" i="12"/>
  <c r="A1677" i="12"/>
  <c r="B1676" i="12"/>
  <c r="A1676" i="12"/>
  <c r="B1675" i="12"/>
  <c r="A1675" i="12"/>
  <c r="B1674" i="12"/>
  <c r="A1674" i="12"/>
  <c r="B1673" i="12"/>
  <c r="A1673" i="12"/>
  <c r="B1672" i="12"/>
  <c r="A1672" i="12"/>
  <c r="B1671" i="12"/>
  <c r="A1671" i="12"/>
  <c r="B1670" i="12"/>
  <c r="A1670" i="12"/>
  <c r="B1669" i="12"/>
  <c r="A1669" i="12"/>
  <c r="B1668" i="12"/>
  <c r="A1668" i="12"/>
  <c r="B1667" i="12"/>
  <c r="A1667" i="12"/>
  <c r="B1666" i="12"/>
  <c r="A1666" i="12"/>
  <c r="B1665" i="12"/>
  <c r="A1665" i="12"/>
  <c r="B1664" i="12"/>
  <c r="A1664" i="12"/>
  <c r="B1663" i="12"/>
  <c r="A1663" i="12"/>
  <c r="B1662" i="12"/>
  <c r="A1662" i="12"/>
  <c r="B1661" i="12"/>
  <c r="A1661" i="12"/>
  <c r="B1660" i="12"/>
  <c r="A1660" i="12"/>
  <c r="B1659" i="12"/>
  <c r="A1659" i="12"/>
  <c r="B1658" i="12"/>
  <c r="A1658" i="12"/>
  <c r="B1657" i="12"/>
  <c r="A1657" i="12"/>
  <c r="B1656" i="12"/>
  <c r="A1656" i="12"/>
  <c r="B1655" i="12"/>
  <c r="A1655" i="12"/>
  <c r="B1654" i="12"/>
  <c r="A1654" i="12"/>
  <c r="B1653" i="12"/>
  <c r="A1653" i="12"/>
  <c r="B1652" i="12"/>
  <c r="A1652" i="12"/>
  <c r="B1651" i="12"/>
  <c r="A1651" i="12"/>
  <c r="B1650" i="12"/>
  <c r="A1650" i="12"/>
  <c r="B1649" i="12"/>
  <c r="A1649" i="12"/>
  <c r="B1648" i="12"/>
  <c r="A1648" i="12"/>
  <c r="B1647" i="12"/>
  <c r="A1647" i="12"/>
  <c r="B1646" i="12"/>
  <c r="A1646" i="12"/>
  <c r="B1645" i="12"/>
  <c r="A1645" i="12"/>
  <c r="B1644" i="12"/>
  <c r="A1644" i="12"/>
  <c r="B1643" i="12"/>
  <c r="A1643" i="12"/>
  <c r="B1642" i="12"/>
  <c r="A1642" i="12"/>
  <c r="B1641" i="12"/>
  <c r="A1641" i="12"/>
  <c r="B1640" i="12"/>
  <c r="A1640" i="12"/>
  <c r="B1639" i="12"/>
  <c r="A1639" i="12"/>
  <c r="B1638" i="12"/>
  <c r="A1638" i="12"/>
  <c r="B1637" i="12"/>
  <c r="A1637" i="12"/>
  <c r="B1636" i="12"/>
  <c r="A1636" i="12"/>
  <c r="B1635" i="12"/>
  <c r="A1635" i="12"/>
  <c r="B1634" i="12"/>
  <c r="A1634" i="12"/>
  <c r="B1633" i="12"/>
  <c r="A1633" i="12"/>
  <c r="B1632" i="12"/>
  <c r="A1632" i="12"/>
  <c r="B1631" i="12"/>
  <c r="A1631" i="12"/>
  <c r="B1630" i="12"/>
  <c r="A1630" i="12"/>
  <c r="B1629" i="12"/>
  <c r="A1629" i="12"/>
  <c r="B1628" i="12"/>
  <c r="A1628" i="12"/>
  <c r="B1627" i="12"/>
  <c r="A1627" i="12"/>
  <c r="B1626" i="12"/>
  <c r="A1626" i="12"/>
  <c r="B1625" i="12"/>
  <c r="A1625" i="12"/>
  <c r="B1624" i="12"/>
  <c r="A1624" i="12"/>
  <c r="B1623" i="12"/>
  <c r="A1623" i="12"/>
  <c r="B1622" i="12"/>
  <c r="A1622" i="12"/>
  <c r="B1621" i="12"/>
  <c r="A1621" i="12"/>
  <c r="B1620" i="12"/>
  <c r="A1620" i="12"/>
  <c r="B1619" i="12"/>
  <c r="A1619" i="12"/>
  <c r="B1618" i="12"/>
  <c r="A1618" i="12"/>
  <c r="B1617" i="12"/>
  <c r="A1617" i="12"/>
  <c r="B1616" i="12"/>
  <c r="A1616" i="12"/>
  <c r="B1615" i="12"/>
  <c r="A1615" i="12"/>
  <c r="B1614" i="12"/>
  <c r="A1614" i="12"/>
  <c r="B1613" i="12"/>
  <c r="A1613" i="12"/>
  <c r="B1612" i="12"/>
  <c r="A1612" i="12"/>
  <c r="B1611" i="12"/>
  <c r="A1611" i="12"/>
  <c r="B1610" i="12"/>
  <c r="A1610" i="12"/>
  <c r="B1609" i="12"/>
  <c r="A1609" i="12"/>
  <c r="B1608" i="12"/>
  <c r="A1608" i="12"/>
  <c r="B1607" i="12"/>
  <c r="A1607" i="12"/>
  <c r="B1606" i="12"/>
  <c r="A1606" i="12"/>
  <c r="B1605" i="12"/>
  <c r="A1605" i="12"/>
  <c r="B1604" i="12"/>
  <c r="A1604" i="12"/>
  <c r="B1603" i="12"/>
  <c r="A1603" i="12"/>
  <c r="B1602" i="12"/>
  <c r="A1602" i="12"/>
  <c r="B1601" i="12"/>
  <c r="A1601" i="12"/>
  <c r="B1600" i="12"/>
  <c r="A1600" i="12"/>
  <c r="B1599" i="12"/>
  <c r="A1599" i="12"/>
  <c r="B1598" i="12"/>
  <c r="A1598" i="12"/>
  <c r="B1597" i="12"/>
  <c r="A1597" i="12"/>
  <c r="B1596" i="12"/>
  <c r="A1596" i="12"/>
  <c r="B1595" i="12"/>
  <c r="A1595" i="12"/>
  <c r="B1594" i="12"/>
  <c r="A1594" i="12"/>
  <c r="B1593" i="12"/>
  <c r="A1593" i="12"/>
  <c r="B1592" i="12"/>
  <c r="A1592" i="12"/>
  <c r="B1591" i="12"/>
  <c r="A1591" i="12"/>
  <c r="B1590" i="12"/>
  <c r="A1590" i="12"/>
  <c r="B1589" i="12"/>
  <c r="A1589" i="12"/>
  <c r="B1588" i="12"/>
  <c r="A1588" i="12"/>
  <c r="B1587" i="12"/>
  <c r="A1587" i="12"/>
  <c r="B1586" i="12"/>
  <c r="A1586" i="12"/>
  <c r="B1585" i="12"/>
  <c r="A1585" i="12"/>
  <c r="B1584" i="12"/>
  <c r="A1584" i="12"/>
  <c r="B1583" i="12"/>
  <c r="A1583" i="12"/>
  <c r="B1582" i="12"/>
  <c r="A1582" i="12"/>
  <c r="B1581" i="12"/>
  <c r="A1581" i="12"/>
  <c r="B1580" i="12"/>
  <c r="A1580" i="12"/>
  <c r="B1579" i="12"/>
  <c r="A1579" i="12"/>
  <c r="B1578" i="12"/>
  <c r="A1578" i="12"/>
  <c r="B1577" i="12"/>
  <c r="A1577" i="12"/>
  <c r="B1576" i="12"/>
  <c r="A1576" i="12"/>
  <c r="B1575" i="12"/>
  <c r="A1575" i="12"/>
  <c r="B1574" i="12"/>
  <c r="A1574" i="12"/>
  <c r="B1573" i="12"/>
  <c r="A1573" i="12"/>
  <c r="B1572" i="12"/>
  <c r="A1572" i="12"/>
  <c r="B1571" i="12"/>
  <c r="A1571" i="12"/>
  <c r="B1570" i="12"/>
  <c r="A1570" i="12"/>
  <c r="B1569" i="12"/>
  <c r="A1569" i="12"/>
  <c r="B1568" i="12"/>
  <c r="A1568" i="12"/>
  <c r="B1567" i="12"/>
  <c r="A1567" i="12"/>
  <c r="B1566" i="12"/>
  <c r="A1566" i="12"/>
  <c r="B1565" i="12"/>
  <c r="A1565" i="12"/>
  <c r="B1564" i="12"/>
  <c r="A1564" i="12"/>
  <c r="B1563" i="12"/>
  <c r="A1563" i="12"/>
  <c r="B1562" i="12"/>
  <c r="A1562" i="12"/>
  <c r="B1561" i="12"/>
  <c r="A1561" i="12"/>
  <c r="B1560" i="12"/>
  <c r="A1560" i="12"/>
  <c r="B1559" i="12"/>
  <c r="A1559" i="12"/>
  <c r="B1558" i="12"/>
  <c r="A1558" i="12"/>
  <c r="B1557" i="12"/>
  <c r="A1557" i="12"/>
  <c r="B1556" i="12"/>
  <c r="A1556" i="12"/>
  <c r="B1555" i="12"/>
  <c r="A1555" i="12"/>
  <c r="B1554" i="12"/>
  <c r="A1554" i="12"/>
  <c r="B1553" i="12"/>
  <c r="A1553" i="12"/>
  <c r="B1552" i="12"/>
  <c r="A1552" i="12"/>
  <c r="B1551" i="12"/>
  <c r="A1551" i="12"/>
  <c r="B1550" i="12"/>
  <c r="A1550" i="12"/>
  <c r="B1549" i="12"/>
  <c r="A1549" i="12"/>
  <c r="B1548" i="12"/>
  <c r="A1548" i="12"/>
  <c r="B1547" i="12"/>
  <c r="A1547" i="12"/>
  <c r="B1546" i="12"/>
  <c r="A1546" i="12"/>
  <c r="B1545" i="12"/>
  <c r="A1545" i="12"/>
  <c r="B1544" i="12"/>
  <c r="A1544" i="12"/>
  <c r="B1543" i="12"/>
  <c r="A1543" i="12"/>
  <c r="B1542" i="12"/>
  <c r="A1542" i="12"/>
  <c r="B1541" i="12"/>
  <c r="A1541" i="12"/>
  <c r="B1540" i="12"/>
  <c r="A1540" i="12"/>
  <c r="B1539" i="12"/>
  <c r="A1539" i="12"/>
  <c r="B1538" i="12"/>
  <c r="A1538" i="12"/>
  <c r="B1537" i="12"/>
  <c r="A1537" i="12"/>
  <c r="B1536" i="12"/>
  <c r="A1536" i="12"/>
  <c r="B1535" i="12"/>
  <c r="A1535" i="12"/>
  <c r="B1534" i="12"/>
  <c r="A1534" i="12"/>
  <c r="B1533" i="12"/>
  <c r="A1533" i="12"/>
  <c r="B1532" i="12"/>
  <c r="A1532" i="12"/>
  <c r="B1531" i="12"/>
  <c r="A1531" i="12"/>
  <c r="B1530" i="12"/>
  <c r="A1530" i="12"/>
  <c r="B1529" i="12"/>
  <c r="A1529" i="12"/>
  <c r="B1528" i="12"/>
  <c r="A1528" i="12"/>
  <c r="B1527" i="12"/>
  <c r="A1527" i="12"/>
  <c r="B1526" i="12"/>
  <c r="A1526" i="12"/>
  <c r="B1525" i="12"/>
  <c r="A1525" i="12"/>
  <c r="B1524" i="12"/>
  <c r="A1524" i="12"/>
  <c r="B1523" i="12"/>
  <c r="A1523" i="12"/>
  <c r="B1522" i="12"/>
  <c r="A1522" i="12"/>
  <c r="B1521" i="12"/>
  <c r="A1521" i="12"/>
  <c r="B1520" i="12"/>
  <c r="A1520" i="12"/>
  <c r="B1519" i="12"/>
  <c r="A1519" i="12"/>
  <c r="B1518" i="12"/>
  <c r="A1518" i="12"/>
  <c r="B1517" i="12"/>
  <c r="A1517" i="12"/>
  <c r="B1516" i="12"/>
  <c r="A1516" i="12"/>
  <c r="B1515" i="12"/>
  <c r="A1515" i="12"/>
  <c r="B1514" i="12"/>
  <c r="A1514" i="12"/>
  <c r="B1513" i="12"/>
  <c r="A1513" i="12"/>
  <c r="B1512" i="12"/>
  <c r="A1512" i="12"/>
  <c r="B1511" i="12"/>
  <c r="A1511" i="12"/>
  <c r="B1510" i="12"/>
  <c r="A1510" i="12"/>
  <c r="B1509" i="12"/>
  <c r="A1509" i="12"/>
  <c r="B1508" i="12"/>
  <c r="A1508" i="12"/>
  <c r="B1507" i="12"/>
  <c r="A1507" i="12"/>
  <c r="B1506" i="12"/>
  <c r="A1506" i="12"/>
  <c r="B1505" i="12"/>
  <c r="A1505" i="12"/>
  <c r="B1504" i="12"/>
  <c r="A1504" i="12"/>
  <c r="B1503" i="12"/>
  <c r="A1503" i="12"/>
  <c r="B1502" i="12"/>
  <c r="A1502" i="12"/>
  <c r="B1501" i="12"/>
  <c r="A1501" i="12"/>
  <c r="B1500" i="12"/>
  <c r="A1500" i="12"/>
  <c r="B1499" i="12"/>
  <c r="A1499" i="12"/>
  <c r="B1498" i="12"/>
  <c r="A1498" i="12"/>
  <c r="B1497" i="12"/>
  <c r="A1497" i="12"/>
  <c r="B1496" i="12"/>
  <c r="A1496" i="12"/>
  <c r="B1495" i="12"/>
  <c r="A1495" i="12"/>
  <c r="B1494" i="12"/>
  <c r="A1494" i="12"/>
  <c r="B1493" i="12"/>
  <c r="A1493" i="12"/>
  <c r="B1492" i="12"/>
  <c r="A1492" i="12"/>
  <c r="B1491" i="12"/>
  <c r="A1491" i="12"/>
  <c r="B1490" i="12"/>
  <c r="A1490" i="12"/>
  <c r="B1489" i="12"/>
  <c r="A1489" i="12"/>
  <c r="B1488" i="12"/>
  <c r="A1488" i="12"/>
  <c r="B1487" i="12"/>
  <c r="A1487" i="12"/>
  <c r="B1486" i="12"/>
  <c r="A1486" i="12"/>
  <c r="B1485" i="12"/>
  <c r="A1485" i="12"/>
  <c r="B1484" i="12"/>
  <c r="A1484" i="12"/>
  <c r="B1483" i="12"/>
  <c r="A1483" i="12"/>
  <c r="B1482" i="12"/>
  <c r="A1482" i="12"/>
  <c r="B1481" i="12"/>
  <c r="A1481" i="12"/>
  <c r="B1480" i="12"/>
  <c r="A1480" i="12"/>
  <c r="B1479" i="12"/>
  <c r="A1479" i="12"/>
  <c r="B1478" i="12"/>
  <c r="A1478" i="12"/>
  <c r="B1477" i="12"/>
  <c r="A1477" i="12"/>
  <c r="B1476" i="12"/>
  <c r="A1476" i="12"/>
  <c r="B1475" i="12"/>
  <c r="A1475" i="12"/>
  <c r="B1474" i="12"/>
  <c r="A1474" i="12"/>
  <c r="B1473" i="12"/>
  <c r="A1473" i="12"/>
  <c r="B1472" i="12"/>
  <c r="A1472" i="12"/>
  <c r="B1471" i="12"/>
  <c r="A1471" i="12"/>
  <c r="B1470" i="12"/>
  <c r="A1470" i="12"/>
  <c r="B1469" i="12"/>
  <c r="A1469" i="12"/>
  <c r="B1468" i="12"/>
  <c r="A1468" i="12"/>
  <c r="B1467" i="12"/>
  <c r="A1467" i="12"/>
  <c r="B1466" i="12"/>
  <c r="A1466" i="12"/>
  <c r="B1465" i="12"/>
  <c r="A1465" i="12"/>
  <c r="B1464" i="12"/>
  <c r="A1464" i="12"/>
  <c r="B1463" i="12"/>
  <c r="A1463" i="12"/>
  <c r="B1462" i="12"/>
  <c r="A1462" i="12"/>
  <c r="B1461" i="12"/>
  <c r="A1461" i="12"/>
  <c r="B1460" i="12"/>
  <c r="A1460" i="12"/>
  <c r="B1459" i="12"/>
  <c r="A1459" i="12"/>
  <c r="B1458" i="12"/>
  <c r="A1458" i="12"/>
  <c r="B1457" i="12"/>
  <c r="A1457" i="12"/>
  <c r="B1456" i="12"/>
  <c r="A1456" i="12"/>
  <c r="B1455" i="12"/>
  <c r="A1455" i="12"/>
  <c r="B1454" i="12"/>
  <c r="A1454" i="12"/>
  <c r="B1453" i="12"/>
  <c r="A1453" i="12"/>
  <c r="B1452" i="12"/>
  <c r="A1452" i="12"/>
  <c r="B1451" i="12"/>
  <c r="A1451" i="12"/>
  <c r="B1450" i="12"/>
  <c r="A1450" i="12"/>
  <c r="B1449" i="12"/>
  <c r="A1449" i="12"/>
  <c r="B1448" i="12"/>
  <c r="A1448" i="12"/>
  <c r="B1447" i="12"/>
  <c r="A1447" i="12"/>
  <c r="B1446" i="12"/>
  <c r="A1446" i="12"/>
  <c r="B1445" i="12"/>
  <c r="A1445" i="12"/>
  <c r="B1444" i="12"/>
  <c r="A1444" i="12"/>
  <c r="B1443" i="12"/>
  <c r="A1443" i="12"/>
  <c r="B1442" i="12"/>
  <c r="A1442" i="12"/>
  <c r="B1441" i="12"/>
  <c r="A1441" i="12"/>
  <c r="B1440" i="12"/>
  <c r="A1440" i="12"/>
  <c r="B1439" i="12"/>
  <c r="A1439" i="12"/>
  <c r="B1438" i="12"/>
  <c r="A1438" i="12"/>
  <c r="B1437" i="12"/>
  <c r="A1437" i="12"/>
  <c r="B1436" i="12"/>
  <c r="A1436" i="12"/>
  <c r="B1435" i="12"/>
  <c r="A1435" i="12"/>
  <c r="B1434" i="12"/>
  <c r="A1434" i="12"/>
  <c r="B1433" i="12"/>
  <c r="A1433" i="12"/>
  <c r="B1432" i="12"/>
  <c r="A1432" i="12"/>
  <c r="B1431" i="12"/>
  <c r="A1431" i="12"/>
  <c r="B1430" i="12"/>
  <c r="A1430" i="12"/>
  <c r="B1429" i="12"/>
  <c r="A1429" i="12"/>
  <c r="B1428" i="12"/>
  <c r="A1428" i="12"/>
  <c r="B1427" i="12"/>
  <c r="A1427" i="12"/>
  <c r="B1426" i="12"/>
  <c r="A1426" i="12"/>
  <c r="B1425" i="12"/>
  <c r="A1425" i="12"/>
  <c r="B1424" i="12"/>
  <c r="A1424" i="12"/>
  <c r="B1423" i="12"/>
  <c r="A1423" i="12"/>
  <c r="B1422" i="12"/>
  <c r="A1422" i="12"/>
  <c r="B1421" i="12"/>
  <c r="A1421" i="12"/>
  <c r="B1420" i="12"/>
  <c r="A1420" i="12"/>
  <c r="B1419" i="12"/>
  <c r="A1419" i="12"/>
  <c r="B1418" i="12"/>
  <c r="A1418" i="12"/>
  <c r="B1417" i="12"/>
  <c r="A1417" i="12"/>
  <c r="B1416" i="12"/>
  <c r="A1416" i="12"/>
  <c r="B1415" i="12"/>
  <c r="A1415" i="12"/>
  <c r="B1414" i="12"/>
  <c r="A1414" i="12"/>
  <c r="B1413" i="12"/>
  <c r="A1413" i="12"/>
  <c r="B1412" i="12"/>
  <c r="A1412" i="12"/>
  <c r="B1411" i="12"/>
  <c r="A1411" i="12"/>
  <c r="B1410" i="12"/>
  <c r="A1410" i="12"/>
  <c r="B1409" i="12"/>
  <c r="A1409" i="12"/>
  <c r="B1408" i="12"/>
  <c r="A1408" i="12"/>
  <c r="B1407" i="12"/>
  <c r="A1407" i="12"/>
  <c r="B1406" i="12"/>
  <c r="A1406" i="12"/>
  <c r="B1405" i="12"/>
  <c r="A1405" i="12"/>
  <c r="B1404" i="12"/>
  <c r="A1404" i="12"/>
  <c r="B1403" i="12"/>
  <c r="A1403" i="12"/>
  <c r="B1402" i="12"/>
  <c r="A1402" i="12"/>
  <c r="B1401" i="12"/>
  <c r="A1401" i="12"/>
  <c r="B1400" i="12"/>
  <c r="A1400" i="12"/>
  <c r="B1399" i="12"/>
  <c r="A1399" i="12"/>
  <c r="B1398" i="12"/>
  <c r="A1398" i="12"/>
  <c r="B1397" i="12"/>
  <c r="A1397" i="12"/>
  <c r="B1396" i="12"/>
  <c r="A1396" i="12"/>
  <c r="B1395" i="12"/>
  <c r="A1395" i="12"/>
  <c r="B1394" i="12"/>
  <c r="A1394" i="12"/>
  <c r="B1393" i="12"/>
  <c r="A1393" i="12"/>
  <c r="B1392" i="12"/>
  <c r="A1392" i="12"/>
  <c r="B1391" i="12"/>
  <c r="A1391" i="12"/>
  <c r="B1390" i="12"/>
  <c r="A1390" i="12"/>
  <c r="B1389" i="12"/>
  <c r="A1389" i="12"/>
  <c r="B1388" i="12"/>
  <c r="A1388" i="12"/>
  <c r="B1387" i="12"/>
  <c r="A1387" i="12"/>
  <c r="B1386" i="12"/>
  <c r="A1386" i="12"/>
  <c r="B1385" i="12"/>
  <c r="A1385" i="12"/>
  <c r="B1384" i="12"/>
  <c r="A1384" i="12"/>
  <c r="B1383" i="12"/>
  <c r="A1383" i="12"/>
  <c r="B1382" i="12"/>
  <c r="A1382" i="12"/>
  <c r="B1381" i="12"/>
  <c r="A1381" i="12"/>
  <c r="B1380" i="12"/>
  <c r="A1380" i="12"/>
  <c r="B1379" i="12"/>
  <c r="A1379" i="12"/>
  <c r="B1378" i="12"/>
  <c r="A1378" i="12"/>
  <c r="B1377" i="12"/>
  <c r="A1377" i="12"/>
  <c r="B1376" i="12"/>
  <c r="A1376" i="12"/>
  <c r="B1375" i="12"/>
  <c r="A1375" i="12"/>
  <c r="B1374" i="12"/>
  <c r="A1374" i="12"/>
  <c r="B1373" i="12"/>
  <c r="A1373" i="12"/>
  <c r="B1372" i="12"/>
  <c r="A1372" i="12"/>
  <c r="B1371" i="12"/>
  <c r="A1371" i="12"/>
  <c r="B1370" i="12"/>
  <c r="A1370" i="12"/>
  <c r="B1369" i="12"/>
  <c r="A1369" i="12"/>
  <c r="B1368" i="12"/>
  <c r="A1368" i="12"/>
  <c r="B1367" i="12"/>
  <c r="A1367" i="12"/>
  <c r="B1366" i="12"/>
  <c r="A1366" i="12"/>
  <c r="B1365" i="12"/>
  <c r="A1365" i="12"/>
  <c r="B1364" i="12"/>
  <c r="A1364" i="12"/>
  <c r="B1363" i="12"/>
  <c r="A1363" i="12"/>
  <c r="B1362" i="12"/>
  <c r="A1362" i="12"/>
  <c r="B1361" i="12"/>
  <c r="A1361" i="12"/>
  <c r="B1360" i="12"/>
  <c r="A1360" i="12"/>
  <c r="B1359" i="12"/>
  <c r="A1359" i="12"/>
  <c r="B1358" i="12"/>
  <c r="A1358" i="12"/>
  <c r="B1357" i="12"/>
  <c r="A1357" i="12"/>
  <c r="B1356" i="12"/>
  <c r="A1356" i="12"/>
  <c r="B1355" i="12"/>
  <c r="A1355" i="12"/>
  <c r="B1354" i="12"/>
  <c r="A1354" i="12"/>
  <c r="B1353" i="12"/>
  <c r="A1353" i="12"/>
  <c r="B1352" i="12"/>
  <c r="A1352" i="12"/>
  <c r="B1351" i="12"/>
  <c r="A1351" i="12"/>
  <c r="B1350" i="12"/>
  <c r="A1350" i="12"/>
  <c r="B1349" i="12"/>
  <c r="A1349" i="12"/>
  <c r="B1348" i="12"/>
  <c r="A1348" i="12"/>
  <c r="B1347" i="12"/>
  <c r="A1347" i="12"/>
  <c r="B1346" i="12"/>
  <c r="A1346" i="12"/>
  <c r="B1345" i="12"/>
  <c r="A1345" i="12"/>
  <c r="B1344" i="12"/>
  <c r="A1344" i="12"/>
  <c r="B1343" i="12"/>
  <c r="A1343" i="12"/>
  <c r="B1342" i="12"/>
  <c r="A1342" i="12"/>
  <c r="B1341" i="12"/>
  <c r="A1341" i="12"/>
  <c r="B1340" i="12"/>
  <c r="A1340" i="12"/>
  <c r="B1339" i="12"/>
  <c r="A1339" i="12"/>
  <c r="B1338" i="12"/>
  <c r="A1338" i="12"/>
  <c r="B1337" i="12"/>
  <c r="A1337" i="12"/>
  <c r="B1336" i="12"/>
  <c r="A1336" i="12"/>
  <c r="B1335" i="12"/>
  <c r="A1335" i="12"/>
  <c r="B1334" i="12"/>
  <c r="A1334" i="12"/>
  <c r="B1333" i="12"/>
  <c r="A1333" i="12"/>
  <c r="B1332" i="12"/>
  <c r="A1332" i="12"/>
  <c r="B1331" i="12"/>
  <c r="A1331" i="12"/>
  <c r="B1330" i="12"/>
  <c r="A1330" i="12"/>
  <c r="B1329" i="12"/>
  <c r="A1329" i="12"/>
  <c r="B1328" i="12"/>
  <c r="A1328" i="12"/>
  <c r="B1327" i="12"/>
  <c r="A1327" i="12"/>
  <c r="B1326" i="12"/>
  <c r="A1326" i="12"/>
  <c r="B1325" i="12"/>
  <c r="A1325" i="12"/>
  <c r="B1324" i="12"/>
  <c r="A1324" i="12"/>
  <c r="B1323" i="12"/>
  <c r="A1323" i="12"/>
  <c r="B1322" i="12"/>
  <c r="A1322" i="12"/>
  <c r="B1321" i="12"/>
  <c r="A1321" i="12"/>
  <c r="B1320" i="12"/>
  <c r="A1320" i="12"/>
  <c r="B1319" i="12"/>
  <c r="A1319" i="12"/>
  <c r="B1318" i="12"/>
  <c r="A1318" i="12"/>
  <c r="B1317" i="12"/>
  <c r="A1317" i="12"/>
  <c r="B1316" i="12"/>
  <c r="A1316" i="12"/>
  <c r="B1315" i="12"/>
  <c r="A1315" i="12"/>
  <c r="B1314" i="12"/>
  <c r="A1314" i="12"/>
  <c r="B1313" i="12"/>
  <c r="A1313" i="12"/>
  <c r="B1312" i="12"/>
  <c r="A1312" i="12"/>
  <c r="B1311" i="12"/>
  <c r="A1311" i="12"/>
  <c r="B1310" i="12"/>
  <c r="A1310" i="12"/>
  <c r="B1309" i="12"/>
  <c r="A1309" i="12"/>
  <c r="B1308" i="12"/>
  <c r="A1308" i="12"/>
  <c r="B1307" i="12"/>
  <c r="A1307" i="12"/>
  <c r="B1306" i="12"/>
  <c r="A1306" i="12"/>
  <c r="B1305" i="12"/>
  <c r="A1305" i="12"/>
  <c r="B1304" i="12"/>
  <c r="A1304" i="12"/>
  <c r="B1303" i="12"/>
  <c r="A1303" i="12"/>
  <c r="B1302" i="12"/>
  <c r="A1302" i="12"/>
  <c r="B1301" i="12"/>
  <c r="A1301" i="12"/>
  <c r="B1300" i="12"/>
  <c r="A1300" i="12"/>
  <c r="B1299" i="12"/>
  <c r="A1299" i="12"/>
  <c r="B1298" i="12"/>
  <c r="A1298" i="12"/>
  <c r="B1297" i="12"/>
  <c r="A1297" i="12"/>
  <c r="B1296" i="12"/>
  <c r="A1296" i="12"/>
  <c r="B1295" i="12"/>
  <c r="A1295" i="12"/>
  <c r="B1294" i="12"/>
  <c r="A1294" i="12"/>
  <c r="B1293" i="12"/>
  <c r="A1293" i="12"/>
  <c r="B1292" i="12"/>
  <c r="A1292" i="12"/>
  <c r="B1291" i="12"/>
  <c r="A1291" i="12"/>
  <c r="B1290" i="12"/>
  <c r="A1290" i="12"/>
  <c r="B1289" i="12"/>
  <c r="A1289" i="12"/>
  <c r="B1288" i="12"/>
  <c r="A1288" i="12"/>
  <c r="B1287" i="12"/>
  <c r="A1287" i="12"/>
  <c r="B1286" i="12"/>
  <c r="A1286" i="12"/>
  <c r="B1285" i="12"/>
  <c r="A1285" i="12"/>
  <c r="B1284" i="12"/>
  <c r="A1284" i="12"/>
  <c r="B1283" i="12"/>
  <c r="A1283" i="12"/>
  <c r="B1282" i="12"/>
  <c r="A1282" i="12"/>
  <c r="B1281" i="12"/>
  <c r="A1281" i="12"/>
  <c r="B1280" i="12"/>
  <c r="A1280" i="12"/>
  <c r="B1279" i="12"/>
  <c r="A1279" i="12"/>
  <c r="B1278" i="12"/>
  <c r="A1278" i="12"/>
  <c r="B1277" i="12"/>
  <c r="A1277" i="12"/>
  <c r="B1276" i="12"/>
  <c r="A1276" i="12"/>
  <c r="B1275" i="12"/>
  <c r="A1275" i="12"/>
  <c r="B1274" i="12"/>
  <c r="A1274" i="12"/>
  <c r="B1273" i="12"/>
  <c r="A1273" i="12"/>
  <c r="B1272" i="12"/>
  <c r="A1272" i="12"/>
  <c r="B1271" i="12"/>
  <c r="A1271" i="12"/>
  <c r="B1270" i="12"/>
  <c r="A1270" i="12"/>
  <c r="B1269" i="12"/>
  <c r="A1269" i="12"/>
  <c r="B1268" i="12"/>
  <c r="A1268" i="12"/>
  <c r="B1267" i="12"/>
  <c r="A1267" i="12"/>
  <c r="B1266" i="12"/>
  <c r="A1266" i="12"/>
  <c r="B1265" i="12"/>
  <c r="A1265" i="12"/>
  <c r="B1264" i="12"/>
  <c r="A1264" i="12"/>
  <c r="B1263" i="12"/>
  <c r="A1263" i="12"/>
  <c r="B1262" i="12"/>
  <c r="A1262" i="12"/>
  <c r="B1261" i="12"/>
  <c r="A1261" i="12"/>
  <c r="B1260" i="12"/>
  <c r="A1260" i="12"/>
  <c r="B1259" i="12"/>
  <c r="A1259" i="12"/>
  <c r="B1258" i="12"/>
  <c r="A1258" i="12"/>
  <c r="B1257" i="12"/>
  <c r="A1257" i="12"/>
  <c r="B1256" i="12"/>
  <c r="A1256" i="12"/>
  <c r="B1255" i="12"/>
  <c r="A1255" i="12"/>
  <c r="B1254" i="12"/>
  <c r="A1254" i="12"/>
  <c r="B1253" i="12"/>
  <c r="A1253" i="12"/>
  <c r="B1252" i="12"/>
  <c r="A1252" i="12"/>
  <c r="B1251" i="12"/>
  <c r="A1251" i="12"/>
  <c r="B1250" i="12"/>
  <c r="A1250" i="12"/>
  <c r="B1249" i="12"/>
  <c r="A1249" i="12"/>
  <c r="B1248" i="12"/>
  <c r="A1248" i="12"/>
  <c r="B1247" i="12"/>
  <c r="A1247" i="12"/>
  <c r="B1246" i="12"/>
  <c r="A1246" i="12"/>
  <c r="B1245" i="12"/>
  <c r="A1245" i="12"/>
  <c r="B1244" i="12"/>
  <c r="A1244" i="12"/>
  <c r="B1243" i="12"/>
  <c r="A1243" i="12"/>
  <c r="B1242" i="12"/>
  <c r="A1242" i="12"/>
  <c r="B1241" i="12"/>
  <c r="A1241" i="12"/>
  <c r="B1240" i="12"/>
  <c r="A1240" i="12"/>
  <c r="B1239" i="12"/>
  <c r="A1239" i="12"/>
  <c r="B1238" i="12"/>
  <c r="A1238" i="12"/>
  <c r="B1237" i="12"/>
  <c r="A1237" i="12"/>
  <c r="B1236" i="12"/>
  <c r="A1236" i="12"/>
  <c r="B1235" i="12"/>
  <c r="A1235" i="12"/>
  <c r="B1234" i="12"/>
  <c r="A1234" i="12"/>
  <c r="B1233" i="12"/>
  <c r="A1233" i="12"/>
  <c r="B1232" i="12"/>
  <c r="A1232" i="12"/>
  <c r="B1231" i="12"/>
  <c r="A1231" i="12"/>
  <c r="B1230" i="12"/>
  <c r="A1230" i="12"/>
  <c r="B1229" i="12"/>
  <c r="A1229" i="12"/>
  <c r="B1228" i="12"/>
  <c r="A1228" i="12"/>
  <c r="B1227" i="12"/>
  <c r="A1227" i="12"/>
  <c r="B1226" i="12"/>
  <c r="A1226" i="12"/>
  <c r="B1225" i="12"/>
  <c r="A1225" i="12"/>
  <c r="B1224" i="12"/>
  <c r="A1224" i="12"/>
  <c r="B1223" i="12"/>
  <c r="A1223" i="12"/>
  <c r="B1222" i="12"/>
  <c r="A1222" i="12"/>
  <c r="B1221" i="12"/>
  <c r="A1221" i="12"/>
  <c r="B1220" i="12"/>
  <c r="A1220" i="12"/>
  <c r="B1219" i="12"/>
  <c r="A1219" i="12"/>
  <c r="B1218" i="12"/>
  <c r="A1218" i="12"/>
  <c r="B1217" i="12"/>
  <c r="A1217" i="12"/>
  <c r="B1216" i="12"/>
  <c r="A1216" i="12"/>
  <c r="B1215" i="12"/>
  <c r="A1215" i="12"/>
  <c r="B1214" i="12"/>
  <c r="A1214" i="12"/>
  <c r="B1213" i="12"/>
  <c r="A1213" i="12"/>
  <c r="B1212" i="12"/>
  <c r="A1212" i="12"/>
  <c r="B1211" i="12"/>
  <c r="A1211" i="12"/>
  <c r="B1210" i="12"/>
  <c r="A1210" i="12"/>
  <c r="B1209" i="12"/>
  <c r="A1209" i="12"/>
  <c r="B1208" i="12"/>
  <c r="A1208" i="12"/>
  <c r="B1207" i="12"/>
  <c r="A1207" i="12"/>
  <c r="B1206" i="12"/>
  <c r="A1206" i="12"/>
  <c r="B1205" i="12"/>
  <c r="A1205" i="12"/>
  <c r="B1204" i="12"/>
  <c r="A1204" i="12"/>
  <c r="B1203" i="12"/>
  <c r="A1203" i="12"/>
  <c r="B1202" i="12"/>
  <c r="A1202" i="12"/>
  <c r="B1201" i="12"/>
  <c r="A1201" i="12"/>
  <c r="B1200" i="12"/>
  <c r="A1200" i="12"/>
  <c r="B1199" i="12"/>
  <c r="A1199" i="12"/>
  <c r="B1198" i="12"/>
  <c r="A1198" i="12"/>
  <c r="B1197" i="12"/>
  <c r="A1197" i="12"/>
  <c r="B1196" i="12"/>
  <c r="A1196" i="12"/>
  <c r="B1195" i="12"/>
  <c r="A1195" i="12"/>
  <c r="B1194" i="12"/>
  <c r="A1194" i="12"/>
  <c r="B1193" i="12"/>
  <c r="A1193" i="12"/>
  <c r="B1192" i="12"/>
  <c r="A1192" i="12"/>
  <c r="B1191" i="12"/>
  <c r="A1191" i="12"/>
  <c r="B1190" i="12"/>
  <c r="A1190" i="12"/>
  <c r="B1189" i="12"/>
  <c r="A1189" i="12"/>
  <c r="B1188" i="12"/>
  <c r="A1188" i="12"/>
  <c r="B1187" i="12"/>
  <c r="A1187" i="12"/>
  <c r="B1186" i="12"/>
  <c r="A1186" i="12"/>
  <c r="B1185" i="12"/>
  <c r="A1185" i="12"/>
  <c r="B1184" i="12"/>
  <c r="A1184" i="12"/>
  <c r="B1183" i="12"/>
  <c r="A1183" i="12"/>
  <c r="B1182" i="12"/>
  <c r="A1182" i="12"/>
  <c r="B1181" i="12"/>
  <c r="A1181" i="12"/>
  <c r="B1180" i="12"/>
  <c r="A1180" i="12"/>
  <c r="B1179" i="12"/>
  <c r="A1179" i="12"/>
  <c r="B1178" i="12"/>
  <c r="A1178" i="12"/>
  <c r="B1177" i="12"/>
  <c r="A1177" i="12"/>
  <c r="B1176" i="12"/>
  <c r="A1176" i="12"/>
  <c r="B1175" i="12"/>
  <c r="A1175" i="12"/>
  <c r="B1174" i="12"/>
  <c r="A1174" i="12"/>
  <c r="B1173" i="12"/>
  <c r="A1173" i="12"/>
  <c r="B1172" i="12"/>
  <c r="A1172" i="12"/>
  <c r="B1171" i="12"/>
  <c r="A1171" i="12"/>
  <c r="B1170" i="12"/>
  <c r="A1170" i="12"/>
  <c r="B1169" i="12"/>
  <c r="A1169" i="12"/>
  <c r="B1168" i="12"/>
  <c r="A1168" i="12"/>
  <c r="B1167" i="12"/>
  <c r="A1167" i="12"/>
  <c r="B1166" i="12"/>
  <c r="A1166" i="12"/>
  <c r="B1165" i="12"/>
  <c r="A1165" i="12"/>
  <c r="B1164" i="12"/>
  <c r="A1164" i="12"/>
  <c r="B1163" i="12"/>
  <c r="A1163" i="12"/>
  <c r="B1162" i="12"/>
  <c r="A1162" i="12"/>
  <c r="B1161" i="12"/>
  <c r="A1161" i="12"/>
  <c r="B1160" i="12"/>
  <c r="A1160" i="12"/>
  <c r="B1159" i="12"/>
  <c r="A1159" i="12"/>
  <c r="B1158" i="12"/>
  <c r="A1158" i="12"/>
  <c r="B1157" i="12"/>
  <c r="A1157" i="12"/>
  <c r="B1156" i="12"/>
  <c r="A1156" i="12"/>
  <c r="B1155" i="12"/>
  <c r="A1155" i="12"/>
  <c r="B1154" i="12"/>
  <c r="A1154" i="12"/>
  <c r="B1153" i="12"/>
  <c r="A1153" i="12"/>
  <c r="B1152" i="12"/>
  <c r="A1152" i="12"/>
  <c r="B1151" i="12"/>
  <c r="A1151" i="12"/>
  <c r="B1150" i="12"/>
  <c r="A1150" i="12"/>
  <c r="B1149" i="12"/>
  <c r="A1149" i="12"/>
  <c r="B1148" i="12"/>
  <c r="A1148" i="12"/>
  <c r="B1147" i="12"/>
  <c r="A1147" i="12"/>
  <c r="B1146" i="12"/>
  <c r="A1146" i="12"/>
  <c r="B1145" i="12"/>
  <c r="A1145" i="12"/>
  <c r="B1144" i="12"/>
  <c r="A1144" i="12"/>
  <c r="B1143" i="12"/>
  <c r="A1143" i="12"/>
  <c r="B1142" i="12"/>
  <c r="A1142" i="12"/>
  <c r="B1141" i="12"/>
  <c r="A1141" i="12"/>
  <c r="B1140" i="12"/>
  <c r="A1140" i="12"/>
  <c r="B1139" i="12"/>
  <c r="A1139" i="12"/>
  <c r="B1138" i="12"/>
  <c r="A1138" i="12"/>
  <c r="B1137" i="12"/>
  <c r="A1137" i="12"/>
  <c r="B1136" i="12"/>
  <c r="A1136" i="12"/>
  <c r="B1135" i="12"/>
  <c r="A1135" i="12"/>
  <c r="B1134" i="12"/>
  <c r="A1134" i="12"/>
  <c r="B1133" i="12"/>
  <c r="A1133" i="12"/>
  <c r="B1132" i="12"/>
  <c r="A1132" i="12"/>
  <c r="B1131" i="12"/>
  <c r="A1131" i="12"/>
  <c r="B1130" i="12"/>
  <c r="A1130" i="12"/>
  <c r="B1129" i="12"/>
  <c r="A1129" i="12"/>
  <c r="B1128" i="12"/>
  <c r="A1128" i="12"/>
  <c r="B1127" i="12"/>
  <c r="A1127" i="12"/>
  <c r="B1126" i="12"/>
  <c r="A1126" i="12"/>
  <c r="B1125" i="12"/>
  <c r="A1125" i="12"/>
  <c r="B1124" i="12"/>
  <c r="A1124" i="12"/>
  <c r="B1123" i="12"/>
  <c r="A1123" i="12"/>
  <c r="B1122" i="12"/>
  <c r="A1122" i="12"/>
  <c r="B1121" i="12"/>
  <c r="A1121" i="12"/>
  <c r="B1120" i="12"/>
  <c r="A1120" i="12"/>
  <c r="B1119" i="12"/>
  <c r="A1119" i="12"/>
  <c r="B1118" i="12"/>
  <c r="A1118" i="12"/>
  <c r="B1117" i="12"/>
  <c r="A1117" i="12"/>
  <c r="B1116" i="12"/>
  <c r="A1116" i="12"/>
  <c r="B1115" i="12"/>
  <c r="A1115" i="12"/>
  <c r="B1114" i="12"/>
  <c r="A1114" i="12"/>
  <c r="B1113" i="12"/>
  <c r="A1113" i="12"/>
  <c r="B1112" i="12"/>
  <c r="A1112" i="12"/>
  <c r="B1111" i="12"/>
  <c r="A1111" i="12"/>
  <c r="B1110" i="12"/>
  <c r="A1110" i="12"/>
  <c r="B1109" i="12"/>
  <c r="A1109" i="12"/>
  <c r="B1108" i="12"/>
  <c r="A1108" i="12"/>
  <c r="B1107" i="12"/>
  <c r="A1107" i="12"/>
  <c r="B1106" i="12"/>
  <c r="A1106" i="12"/>
  <c r="B1105" i="12"/>
  <c r="A1105" i="12"/>
  <c r="B1104" i="12"/>
  <c r="A1104" i="12"/>
  <c r="B1103" i="12"/>
  <c r="A1103" i="12"/>
  <c r="B1102" i="12"/>
  <c r="A1102" i="12"/>
  <c r="B1101" i="12"/>
  <c r="A1101" i="12"/>
  <c r="B1100" i="12"/>
  <c r="A1100" i="12"/>
  <c r="B1099" i="12"/>
  <c r="A1099" i="12"/>
  <c r="B1098" i="12"/>
  <c r="A1098" i="12"/>
  <c r="B1097" i="12"/>
  <c r="A1097" i="12"/>
  <c r="B1096" i="12"/>
  <c r="A1096" i="12"/>
  <c r="B1095" i="12"/>
  <c r="A1095" i="12"/>
  <c r="B1094" i="12"/>
  <c r="A1094" i="12"/>
  <c r="B1093" i="12"/>
  <c r="A1093" i="12"/>
  <c r="B1092" i="12"/>
  <c r="A1092" i="12"/>
  <c r="B1091" i="12"/>
  <c r="A1091" i="12"/>
  <c r="B1090" i="12"/>
  <c r="A1090" i="12"/>
  <c r="B1089" i="12"/>
  <c r="A1089" i="12"/>
  <c r="B1088" i="12"/>
  <c r="A1088" i="12"/>
  <c r="B1087" i="12"/>
  <c r="A1087" i="12"/>
  <c r="B1086" i="12"/>
  <c r="A1086" i="12"/>
  <c r="B1085" i="12"/>
  <c r="A1085" i="12"/>
  <c r="B1084" i="12"/>
  <c r="A1084" i="12"/>
  <c r="B1083" i="12"/>
  <c r="A1083" i="12"/>
  <c r="B1082" i="12"/>
  <c r="A1082" i="12"/>
  <c r="B1081" i="12"/>
  <c r="A1081" i="12"/>
  <c r="B1080" i="12"/>
  <c r="A1080" i="12"/>
  <c r="B1079" i="12"/>
  <c r="A1079" i="12"/>
  <c r="B1078" i="12"/>
  <c r="A1078" i="12"/>
  <c r="B1077" i="12"/>
  <c r="A1077" i="12"/>
  <c r="B1076" i="12"/>
  <c r="A1076" i="12"/>
  <c r="B1075" i="12"/>
  <c r="A1075" i="12"/>
  <c r="B1074" i="12"/>
  <c r="A1074" i="12"/>
  <c r="B1073" i="12"/>
  <c r="A1073" i="12"/>
  <c r="B1072" i="12"/>
  <c r="A1072" i="12"/>
  <c r="B1071" i="12"/>
  <c r="A1071" i="12"/>
  <c r="B1070" i="12"/>
  <c r="A1070" i="12"/>
  <c r="B1069" i="12"/>
  <c r="A1069" i="12"/>
  <c r="B1068" i="12"/>
  <c r="A1068" i="12"/>
  <c r="B1067" i="12"/>
  <c r="A1067" i="12"/>
  <c r="B1066" i="12"/>
  <c r="A1066" i="12"/>
  <c r="B1065" i="12"/>
  <c r="A1065" i="12"/>
  <c r="B1064" i="12"/>
  <c r="A1064" i="12"/>
  <c r="B1063" i="12"/>
  <c r="A1063" i="12"/>
  <c r="B1062" i="12"/>
  <c r="A1062" i="12"/>
  <c r="B1061" i="12"/>
  <c r="A1061" i="12"/>
  <c r="B1060" i="12"/>
  <c r="A1060" i="12"/>
  <c r="B1059" i="12"/>
  <c r="A1059" i="12"/>
  <c r="B1058" i="12"/>
  <c r="A1058" i="12"/>
  <c r="B1057" i="12"/>
  <c r="A1057" i="12"/>
  <c r="B1056" i="12"/>
  <c r="A1056" i="12"/>
  <c r="B1055" i="12"/>
  <c r="A1055" i="12"/>
  <c r="B1054" i="12"/>
  <c r="A1054" i="12"/>
  <c r="B1053" i="12"/>
  <c r="A1053" i="12"/>
  <c r="B1052" i="12"/>
  <c r="A1052" i="12"/>
  <c r="B1051" i="12"/>
  <c r="A1051" i="12"/>
  <c r="B1050" i="12"/>
  <c r="A1050" i="12"/>
  <c r="B1049" i="12"/>
  <c r="A1049" i="12"/>
  <c r="B1048" i="12"/>
  <c r="A1048" i="12"/>
  <c r="B1047" i="12"/>
  <c r="A1047" i="12"/>
  <c r="B1046" i="12"/>
  <c r="A1046" i="12"/>
  <c r="B1045" i="12"/>
  <c r="A1045" i="12"/>
  <c r="B1044" i="12"/>
  <c r="A1044" i="12"/>
  <c r="B1043" i="12"/>
  <c r="A1043" i="12"/>
  <c r="B1042" i="12"/>
  <c r="A1042" i="12"/>
  <c r="B1041" i="12"/>
  <c r="A1041" i="12"/>
  <c r="B1040" i="12"/>
  <c r="A1040" i="12"/>
  <c r="B1039" i="12"/>
  <c r="A1039" i="12"/>
  <c r="B1038" i="12"/>
  <c r="A1038" i="12"/>
  <c r="B1037" i="12"/>
  <c r="A1037" i="12"/>
  <c r="B1036" i="12"/>
  <c r="A1036" i="12"/>
  <c r="B1035" i="12"/>
  <c r="A1035" i="12"/>
  <c r="B1034" i="12"/>
  <c r="A1034" i="12"/>
  <c r="B1033" i="12"/>
  <c r="A1033" i="12"/>
  <c r="B1032" i="12"/>
  <c r="A1032" i="12"/>
  <c r="B1031" i="12"/>
  <c r="A1031" i="12"/>
  <c r="B1030" i="12"/>
  <c r="A1030" i="12"/>
  <c r="B1029" i="12"/>
  <c r="A1029" i="12"/>
  <c r="B1028" i="12"/>
  <c r="A1028" i="12"/>
  <c r="B1027" i="12"/>
  <c r="A1027" i="12"/>
  <c r="B1026" i="12"/>
  <c r="A1026" i="12"/>
  <c r="B1025" i="12"/>
  <c r="A1025" i="12"/>
  <c r="B1024" i="12"/>
  <c r="A1024" i="12"/>
  <c r="B1023" i="12"/>
  <c r="A1023" i="12"/>
  <c r="B1022" i="12"/>
  <c r="A1022" i="12"/>
  <c r="B1021" i="12"/>
  <c r="A1021" i="12"/>
  <c r="B1020" i="12"/>
  <c r="A1020" i="12"/>
  <c r="B1019" i="12"/>
  <c r="A1019" i="12"/>
  <c r="B1018" i="12"/>
  <c r="A1018" i="12"/>
  <c r="B1017" i="12"/>
  <c r="A1017" i="12"/>
  <c r="B1016" i="12"/>
  <c r="A1016" i="12"/>
  <c r="B1015" i="12"/>
  <c r="A1015" i="12"/>
  <c r="B1014" i="12"/>
  <c r="A1014" i="12"/>
  <c r="B1013" i="12"/>
  <c r="A1013" i="12"/>
  <c r="B1012" i="12"/>
  <c r="A1012" i="12"/>
  <c r="B1011" i="12"/>
  <c r="A1011" i="12"/>
  <c r="B1010" i="12"/>
  <c r="A1010" i="12"/>
  <c r="B1009" i="12"/>
  <c r="A1009" i="12"/>
  <c r="B1008" i="12"/>
  <c r="A1008" i="12"/>
  <c r="B1007" i="12"/>
  <c r="A1007" i="12"/>
  <c r="B1006" i="12"/>
  <c r="A1006" i="12"/>
  <c r="B1005" i="12"/>
  <c r="A1005" i="12"/>
  <c r="B1004" i="12"/>
  <c r="A1004" i="12"/>
  <c r="B1003" i="12"/>
  <c r="A1003" i="12"/>
  <c r="B1002" i="12"/>
  <c r="A1002" i="12"/>
  <c r="B1001" i="12"/>
  <c r="A1001" i="12"/>
  <c r="B1000" i="12"/>
  <c r="A1000" i="12"/>
  <c r="B999" i="12"/>
  <c r="A999" i="12"/>
  <c r="B998" i="12"/>
  <c r="A998" i="12"/>
  <c r="B997" i="12"/>
  <c r="A997" i="12"/>
  <c r="B996" i="12"/>
  <c r="A996" i="12"/>
  <c r="B995" i="12"/>
  <c r="A995" i="12"/>
  <c r="B994" i="12"/>
  <c r="A994" i="12"/>
  <c r="B993" i="12"/>
  <c r="A993" i="12"/>
  <c r="B992" i="12"/>
  <c r="A992" i="12"/>
  <c r="B991" i="12"/>
  <c r="A991" i="12"/>
  <c r="B990" i="12"/>
  <c r="A990" i="12"/>
  <c r="B989" i="12"/>
  <c r="A989" i="12"/>
  <c r="B988" i="12"/>
  <c r="A988" i="12"/>
  <c r="B987" i="12"/>
  <c r="A987" i="12"/>
  <c r="B986" i="12"/>
  <c r="A986" i="12"/>
  <c r="B985" i="12"/>
  <c r="A985" i="12"/>
  <c r="B984" i="12"/>
  <c r="A984" i="12"/>
  <c r="B983" i="12"/>
  <c r="A983" i="12"/>
  <c r="B982" i="12"/>
  <c r="A982" i="12"/>
  <c r="B981" i="12"/>
  <c r="A981" i="12"/>
  <c r="B980" i="12"/>
  <c r="A980" i="12"/>
  <c r="B979" i="12"/>
  <c r="A979" i="12"/>
  <c r="B978" i="12"/>
  <c r="A978" i="12"/>
  <c r="B977" i="12"/>
  <c r="A977" i="12"/>
  <c r="B976" i="12"/>
  <c r="A976" i="12"/>
  <c r="B975" i="12"/>
  <c r="A975" i="12"/>
  <c r="B974" i="12"/>
  <c r="A974" i="12"/>
  <c r="B973" i="12"/>
  <c r="A973" i="12"/>
  <c r="B972" i="12"/>
  <c r="A972" i="12"/>
  <c r="B971" i="12"/>
  <c r="A971" i="12"/>
  <c r="B970" i="12"/>
  <c r="A970" i="12"/>
  <c r="B969" i="12"/>
  <c r="A969" i="12"/>
  <c r="B968" i="12"/>
  <c r="A968" i="12"/>
  <c r="B967" i="12"/>
  <c r="A967" i="12"/>
  <c r="B966" i="12"/>
  <c r="A966" i="12"/>
  <c r="B965" i="12"/>
  <c r="A965" i="12"/>
  <c r="B964" i="12"/>
  <c r="A964" i="12"/>
  <c r="B963" i="12"/>
  <c r="A963" i="12"/>
  <c r="B962" i="12"/>
  <c r="A962" i="12"/>
  <c r="B961" i="12"/>
  <c r="A961" i="12"/>
  <c r="B960" i="12"/>
  <c r="A960" i="12"/>
  <c r="B959" i="12"/>
  <c r="A959" i="12"/>
  <c r="B958" i="12"/>
  <c r="A958" i="12"/>
  <c r="B957" i="12"/>
  <c r="A957" i="12"/>
  <c r="B956" i="12"/>
  <c r="A956" i="12"/>
  <c r="B955" i="12"/>
  <c r="A955" i="12"/>
  <c r="B954" i="12"/>
  <c r="A954" i="12"/>
  <c r="B953" i="12"/>
  <c r="A953" i="12"/>
  <c r="B952" i="12"/>
  <c r="A952" i="12"/>
  <c r="B951" i="12"/>
  <c r="A951" i="12"/>
  <c r="B950" i="12"/>
  <c r="A950" i="12"/>
  <c r="B949" i="12"/>
  <c r="A949" i="12"/>
  <c r="B948" i="12"/>
  <c r="A948" i="12"/>
  <c r="B947" i="12"/>
  <c r="A947" i="12"/>
  <c r="B946" i="12"/>
  <c r="A946" i="12"/>
  <c r="B945" i="12"/>
  <c r="A945" i="12"/>
  <c r="B944" i="12"/>
  <c r="A944" i="12"/>
  <c r="B943" i="12"/>
  <c r="A943" i="12"/>
  <c r="B942" i="12"/>
  <c r="A942" i="12"/>
  <c r="B941" i="12"/>
  <c r="A941" i="12"/>
  <c r="B940" i="12"/>
  <c r="A940" i="12"/>
  <c r="B939" i="12"/>
  <c r="A939" i="12"/>
  <c r="B938" i="12"/>
  <c r="A938" i="12"/>
  <c r="B937" i="12"/>
  <c r="A937" i="12"/>
  <c r="B936" i="12"/>
  <c r="A936" i="12"/>
  <c r="B935" i="12"/>
  <c r="A935" i="12"/>
  <c r="B934" i="12"/>
  <c r="A934" i="12"/>
  <c r="B933" i="12"/>
  <c r="A933" i="12"/>
  <c r="B932" i="12"/>
  <c r="A932" i="12"/>
  <c r="B931" i="12"/>
  <c r="A931" i="12"/>
  <c r="B930" i="12"/>
  <c r="A930" i="12"/>
  <c r="B929" i="12"/>
  <c r="A929" i="12"/>
  <c r="B928" i="12"/>
  <c r="A928" i="12"/>
  <c r="B927" i="12"/>
  <c r="A927" i="12"/>
  <c r="B926" i="12"/>
  <c r="A926" i="12"/>
  <c r="B925" i="12"/>
  <c r="A925" i="12"/>
  <c r="B924" i="12"/>
  <c r="A924" i="12"/>
  <c r="B923" i="12"/>
  <c r="A923" i="12"/>
  <c r="B922" i="12"/>
  <c r="A922" i="12"/>
  <c r="B921" i="12"/>
  <c r="A921" i="12"/>
  <c r="B920" i="12"/>
  <c r="A920" i="12"/>
  <c r="B919" i="12"/>
  <c r="A919" i="12"/>
  <c r="B918" i="12"/>
  <c r="A918" i="12"/>
  <c r="B917" i="12"/>
  <c r="A917" i="12"/>
  <c r="B916" i="12"/>
  <c r="A916" i="12"/>
  <c r="B915" i="12"/>
  <c r="A915" i="12"/>
  <c r="B914" i="12"/>
  <c r="A914" i="12"/>
  <c r="B913" i="12"/>
  <c r="A913" i="12"/>
  <c r="B912" i="12"/>
  <c r="A912" i="12"/>
  <c r="B911" i="12"/>
  <c r="A911" i="12"/>
  <c r="B910" i="12"/>
  <c r="A910" i="12"/>
  <c r="B909" i="12"/>
  <c r="A909" i="12"/>
  <c r="B908" i="12"/>
  <c r="A908" i="12"/>
  <c r="B907" i="12"/>
  <c r="A907" i="12"/>
  <c r="B906" i="12"/>
  <c r="A906" i="12"/>
  <c r="B905" i="12"/>
  <c r="A905" i="12"/>
  <c r="B904" i="12"/>
  <c r="A904" i="12"/>
  <c r="B903" i="12"/>
  <c r="A903" i="12"/>
  <c r="B902" i="12"/>
  <c r="A902" i="12"/>
  <c r="B901" i="12"/>
  <c r="A901" i="12"/>
  <c r="B900" i="12"/>
  <c r="A900" i="12"/>
  <c r="B899" i="12"/>
  <c r="A899" i="12"/>
  <c r="B898" i="12"/>
  <c r="A898" i="12"/>
  <c r="B897" i="12"/>
  <c r="A897" i="12"/>
  <c r="B896" i="12"/>
  <c r="A896" i="12"/>
  <c r="B895" i="12"/>
  <c r="A895" i="12"/>
  <c r="B894" i="12"/>
  <c r="A894" i="12"/>
  <c r="B893" i="12"/>
  <c r="A893" i="12"/>
  <c r="B892" i="12"/>
  <c r="A892" i="12"/>
  <c r="B891" i="12"/>
  <c r="A891" i="12"/>
  <c r="B890" i="12"/>
  <c r="A890" i="12"/>
  <c r="B889" i="12"/>
  <c r="A889" i="12"/>
  <c r="B888" i="12"/>
  <c r="A888" i="12"/>
  <c r="B887" i="12"/>
  <c r="A887" i="12"/>
  <c r="B886" i="12"/>
  <c r="A886" i="12"/>
  <c r="B885" i="12"/>
  <c r="A885" i="12"/>
  <c r="B884" i="12"/>
  <c r="A884" i="12"/>
  <c r="B883" i="12"/>
  <c r="A883" i="12"/>
  <c r="B882" i="12"/>
  <c r="A882" i="12"/>
  <c r="B881" i="12"/>
  <c r="A881" i="12"/>
  <c r="B880" i="12"/>
  <c r="A880" i="12"/>
  <c r="B879" i="12"/>
  <c r="A879" i="12"/>
  <c r="B878" i="12"/>
  <c r="A878" i="12"/>
  <c r="B877" i="12"/>
  <c r="A877" i="12"/>
  <c r="B876" i="12"/>
  <c r="A876" i="12"/>
  <c r="B875" i="12"/>
  <c r="A875" i="12"/>
  <c r="B874" i="12"/>
  <c r="A874" i="12"/>
  <c r="B873" i="12"/>
  <c r="A873" i="12"/>
  <c r="B872" i="12"/>
  <c r="A872" i="12"/>
  <c r="B871" i="12"/>
  <c r="A871" i="12"/>
  <c r="B870" i="12"/>
  <c r="A870" i="12"/>
  <c r="B869" i="12"/>
  <c r="A869" i="12"/>
  <c r="B868" i="12"/>
  <c r="A868" i="12"/>
  <c r="B867" i="12"/>
  <c r="A867" i="12"/>
  <c r="B866" i="12"/>
  <c r="A866" i="12"/>
  <c r="B865" i="12"/>
  <c r="A865" i="12"/>
  <c r="B864" i="12"/>
  <c r="A864" i="12"/>
  <c r="B863" i="12"/>
  <c r="A863" i="12"/>
  <c r="B862" i="12"/>
  <c r="A862" i="12"/>
  <c r="B861" i="12"/>
  <c r="A861" i="12"/>
  <c r="B860" i="12"/>
  <c r="A860" i="12"/>
  <c r="B859" i="12"/>
  <c r="A859" i="12"/>
  <c r="B858" i="12"/>
  <c r="A858" i="12"/>
  <c r="B857" i="12"/>
  <c r="A857" i="12"/>
  <c r="B856" i="12"/>
  <c r="A856" i="12"/>
  <c r="B855" i="12"/>
  <c r="A855" i="12"/>
  <c r="B854" i="12"/>
  <c r="A854" i="12"/>
  <c r="B853" i="12"/>
  <c r="A853" i="12"/>
  <c r="B852" i="12"/>
  <c r="A852" i="12"/>
  <c r="B851" i="12"/>
  <c r="A851" i="12"/>
  <c r="B850" i="12"/>
  <c r="A850" i="12"/>
  <c r="B849" i="12"/>
  <c r="A849" i="12"/>
  <c r="B848" i="12"/>
  <c r="A848" i="12"/>
  <c r="B847" i="12"/>
  <c r="A847" i="12"/>
  <c r="B846" i="12"/>
  <c r="A846" i="12"/>
  <c r="B845" i="12"/>
  <c r="A845" i="12"/>
  <c r="B844" i="12"/>
  <c r="A844" i="12"/>
  <c r="B843" i="12"/>
  <c r="A843" i="12"/>
  <c r="B842" i="12"/>
  <c r="A842" i="12"/>
  <c r="B841" i="12"/>
  <c r="A841" i="12"/>
  <c r="B840" i="12"/>
  <c r="A840" i="12"/>
  <c r="B839" i="12"/>
  <c r="A839" i="12"/>
  <c r="B838" i="12"/>
  <c r="A838" i="12"/>
  <c r="B837" i="12"/>
  <c r="A837" i="12"/>
  <c r="B836" i="12"/>
  <c r="A836" i="12"/>
  <c r="B835" i="12"/>
  <c r="A835" i="12"/>
  <c r="B834" i="12"/>
  <c r="A834" i="12"/>
  <c r="B833" i="12"/>
  <c r="A833" i="12"/>
  <c r="B832" i="12"/>
  <c r="A832" i="12"/>
  <c r="B831" i="12"/>
  <c r="A831" i="12"/>
  <c r="B830" i="12"/>
  <c r="A830" i="12"/>
  <c r="B829" i="12"/>
  <c r="A829" i="12"/>
  <c r="B828" i="12"/>
  <c r="A828" i="12"/>
  <c r="B827" i="12"/>
  <c r="A827" i="12"/>
  <c r="B826" i="12"/>
  <c r="A826" i="12"/>
  <c r="B825" i="12"/>
  <c r="A825" i="12"/>
  <c r="B824" i="12"/>
  <c r="A824" i="12"/>
  <c r="B823" i="12"/>
  <c r="A823" i="12"/>
  <c r="B822" i="12"/>
  <c r="A822" i="12"/>
  <c r="B821" i="12"/>
  <c r="A821" i="12"/>
  <c r="B820" i="12"/>
  <c r="A820" i="12"/>
  <c r="B819" i="12"/>
  <c r="A819" i="12"/>
  <c r="B818" i="12"/>
  <c r="A818" i="12"/>
  <c r="B817" i="12"/>
  <c r="A817" i="12"/>
  <c r="B816" i="12"/>
  <c r="A816" i="12"/>
  <c r="B815" i="12"/>
  <c r="A815" i="12"/>
  <c r="B814" i="12"/>
  <c r="A814" i="12"/>
  <c r="B813" i="12"/>
  <c r="A813" i="12"/>
  <c r="B812" i="12"/>
  <c r="A812" i="12"/>
  <c r="B811" i="12"/>
  <c r="A811" i="12"/>
  <c r="B810" i="12"/>
  <c r="A810" i="12"/>
  <c r="B809" i="12"/>
  <c r="A809" i="12"/>
  <c r="B808" i="12"/>
  <c r="A808" i="12"/>
  <c r="B807" i="12"/>
  <c r="A807" i="12"/>
  <c r="B806" i="12"/>
  <c r="A806" i="12"/>
  <c r="B805" i="12"/>
  <c r="A805" i="12"/>
  <c r="B804" i="12"/>
  <c r="A804" i="12"/>
  <c r="B803" i="12"/>
  <c r="A803" i="12"/>
  <c r="B802" i="12"/>
  <c r="A802" i="12"/>
  <c r="B801" i="12"/>
  <c r="A801" i="12"/>
  <c r="B800" i="12"/>
  <c r="A800" i="12"/>
  <c r="B799" i="12"/>
  <c r="A799" i="12"/>
  <c r="B798" i="12"/>
  <c r="A798" i="12"/>
  <c r="B797" i="12"/>
  <c r="A797" i="12"/>
  <c r="B796" i="12"/>
  <c r="A796" i="12"/>
  <c r="B795" i="12"/>
  <c r="A795" i="12"/>
  <c r="B794" i="12"/>
  <c r="A794" i="12"/>
  <c r="B793" i="12"/>
  <c r="A793" i="12"/>
  <c r="B792" i="12"/>
  <c r="A792" i="12"/>
  <c r="B791" i="12"/>
  <c r="A791" i="12"/>
  <c r="B790" i="12"/>
  <c r="A790" i="12"/>
  <c r="B789" i="12"/>
  <c r="A789" i="12"/>
  <c r="B788" i="12"/>
  <c r="A788" i="12"/>
  <c r="B787" i="12"/>
  <c r="A787" i="12"/>
  <c r="B786" i="12"/>
  <c r="A786" i="12"/>
  <c r="B785" i="12"/>
  <c r="A785" i="12"/>
  <c r="B784" i="12"/>
  <c r="A784" i="12"/>
  <c r="B783" i="12"/>
  <c r="A783" i="12"/>
  <c r="B782" i="12"/>
  <c r="A782" i="12"/>
  <c r="B781" i="12"/>
  <c r="A781" i="12"/>
  <c r="B780" i="12"/>
  <c r="A780" i="12"/>
  <c r="B779" i="12"/>
  <c r="A779" i="12"/>
  <c r="B778" i="12"/>
  <c r="A778" i="12"/>
  <c r="B777" i="12"/>
  <c r="A777" i="12"/>
  <c r="B776" i="12"/>
  <c r="A776" i="12"/>
  <c r="B775" i="12"/>
  <c r="A775" i="12"/>
  <c r="B774" i="12"/>
  <c r="A774" i="12"/>
  <c r="B773" i="12"/>
  <c r="A773" i="12"/>
  <c r="B772" i="12"/>
  <c r="A772" i="12"/>
  <c r="B771" i="12"/>
  <c r="A771" i="12"/>
  <c r="B770" i="12"/>
  <c r="A770" i="12"/>
  <c r="B769" i="12"/>
  <c r="A769" i="12"/>
  <c r="B768" i="12"/>
  <c r="A768" i="12"/>
  <c r="B767" i="12"/>
  <c r="A767" i="12"/>
  <c r="B766" i="12"/>
  <c r="A766" i="12"/>
  <c r="B765" i="12"/>
  <c r="A765" i="12"/>
  <c r="B764" i="12"/>
  <c r="A764" i="12"/>
  <c r="B763" i="12"/>
  <c r="A763" i="12"/>
  <c r="B762" i="12"/>
  <c r="A762" i="12"/>
  <c r="B761" i="12"/>
  <c r="A761" i="12"/>
  <c r="B760" i="12"/>
  <c r="A760" i="12"/>
  <c r="B759" i="12"/>
  <c r="A759" i="12"/>
  <c r="B758" i="12"/>
  <c r="A758" i="12"/>
  <c r="B757" i="12"/>
  <c r="A757" i="12"/>
  <c r="B756" i="12"/>
  <c r="A756" i="12"/>
  <c r="B755" i="12"/>
  <c r="A755" i="12"/>
  <c r="B754" i="12"/>
  <c r="A754" i="12"/>
  <c r="B753" i="12"/>
  <c r="A753" i="12"/>
  <c r="B752" i="12"/>
  <c r="A752" i="12"/>
  <c r="B751" i="12"/>
  <c r="A751" i="12"/>
  <c r="B750" i="12"/>
  <c r="A750" i="12"/>
  <c r="B749" i="12"/>
  <c r="A749" i="12"/>
  <c r="B748" i="12"/>
  <c r="A748" i="12"/>
  <c r="B747" i="12"/>
  <c r="A747" i="12"/>
  <c r="B746" i="12"/>
  <c r="A746" i="12"/>
  <c r="B745" i="12"/>
  <c r="A745" i="12"/>
  <c r="B744" i="12"/>
  <c r="A744" i="12"/>
  <c r="B743" i="12"/>
  <c r="A743" i="12"/>
  <c r="B742" i="12"/>
  <c r="A742" i="12"/>
  <c r="B741" i="12"/>
  <c r="A741" i="12"/>
  <c r="B740" i="12"/>
  <c r="A740" i="12"/>
  <c r="B739" i="12"/>
  <c r="A739" i="12"/>
  <c r="B738" i="12"/>
  <c r="A738" i="12"/>
  <c r="B737" i="12"/>
  <c r="A737" i="12"/>
  <c r="B736" i="12"/>
  <c r="A736" i="12"/>
  <c r="B735" i="12"/>
  <c r="A735" i="12"/>
  <c r="B734" i="12"/>
  <c r="A734" i="12"/>
  <c r="B733" i="12"/>
  <c r="A733" i="12"/>
  <c r="B732" i="12"/>
  <c r="A732" i="12"/>
  <c r="B731" i="12"/>
  <c r="A731" i="12"/>
  <c r="B730" i="12"/>
  <c r="A730" i="12"/>
  <c r="B729" i="12"/>
  <c r="A729" i="12"/>
  <c r="B728" i="12"/>
  <c r="A728" i="12"/>
  <c r="B727" i="12"/>
  <c r="A727" i="12"/>
  <c r="B726" i="12"/>
  <c r="A726" i="12"/>
  <c r="B725" i="12"/>
  <c r="A725" i="12"/>
  <c r="B724" i="12"/>
  <c r="A724" i="12"/>
  <c r="B723" i="12"/>
  <c r="A723" i="12"/>
  <c r="B722" i="12"/>
  <c r="A722" i="12"/>
  <c r="B721" i="12"/>
  <c r="A721" i="12"/>
  <c r="B720" i="12"/>
  <c r="A720" i="12"/>
  <c r="B719" i="12"/>
  <c r="A719" i="12"/>
  <c r="B718" i="12"/>
  <c r="A718" i="12"/>
  <c r="B717" i="12"/>
  <c r="A717" i="12"/>
  <c r="B716" i="12"/>
  <c r="A716" i="12"/>
  <c r="B715" i="12"/>
  <c r="A715" i="12"/>
  <c r="B714" i="12"/>
  <c r="A714" i="12"/>
  <c r="B713" i="12"/>
  <c r="A713" i="12"/>
  <c r="B712" i="12"/>
  <c r="A712" i="12"/>
  <c r="B711" i="12"/>
  <c r="A711" i="12"/>
  <c r="B710" i="12"/>
  <c r="A710" i="12"/>
  <c r="B709" i="12"/>
  <c r="A709" i="12"/>
  <c r="B708" i="12"/>
  <c r="A708" i="12"/>
  <c r="B707" i="12"/>
  <c r="A707" i="12"/>
  <c r="B706" i="12"/>
  <c r="A706" i="12"/>
  <c r="B705" i="12"/>
  <c r="A705" i="12"/>
  <c r="B704" i="12"/>
  <c r="A704" i="12"/>
  <c r="B703" i="12"/>
  <c r="A703" i="12"/>
  <c r="B702" i="12"/>
  <c r="A702" i="12"/>
  <c r="B701" i="12"/>
  <c r="A701" i="12"/>
  <c r="B700" i="12"/>
  <c r="A700" i="12"/>
  <c r="B699" i="12"/>
  <c r="A699" i="12"/>
  <c r="B698" i="12"/>
  <c r="A698" i="12"/>
  <c r="B697" i="12"/>
  <c r="A697" i="12"/>
  <c r="B696" i="12"/>
  <c r="A696" i="12"/>
  <c r="B695" i="12"/>
  <c r="A695" i="12"/>
  <c r="B694" i="12"/>
  <c r="A694" i="12"/>
  <c r="B693" i="12"/>
  <c r="A693" i="12"/>
  <c r="B692" i="12"/>
  <c r="A692" i="12"/>
  <c r="B691" i="12"/>
  <c r="A691" i="12"/>
  <c r="B690" i="12"/>
  <c r="A690" i="12"/>
  <c r="B689" i="12"/>
  <c r="A689" i="12"/>
  <c r="B688" i="12"/>
  <c r="A688" i="12"/>
  <c r="B687" i="12"/>
  <c r="A687" i="12"/>
  <c r="B686" i="12"/>
  <c r="A686" i="12"/>
  <c r="B685" i="12"/>
  <c r="A685" i="12"/>
  <c r="B684" i="12"/>
  <c r="A684" i="12"/>
  <c r="B683" i="12"/>
  <c r="A683" i="12"/>
  <c r="B682" i="12"/>
  <c r="A682" i="12"/>
  <c r="B681" i="12"/>
  <c r="A681" i="12"/>
  <c r="B680" i="12"/>
  <c r="A680" i="12"/>
  <c r="B679" i="12"/>
  <c r="A679" i="12"/>
  <c r="B678" i="12"/>
  <c r="A678" i="12"/>
  <c r="B677" i="12"/>
  <c r="A677" i="12"/>
  <c r="B676" i="12"/>
  <c r="A676" i="12"/>
  <c r="B675" i="12"/>
  <c r="A675" i="12"/>
  <c r="B674" i="12"/>
  <c r="A674" i="12"/>
  <c r="B673" i="12"/>
  <c r="A673" i="12"/>
  <c r="B672" i="12"/>
  <c r="A672" i="12"/>
  <c r="B671" i="12"/>
  <c r="A671" i="12"/>
  <c r="B670" i="12"/>
  <c r="A670" i="12"/>
  <c r="B669" i="12"/>
  <c r="A669" i="12"/>
  <c r="B668" i="12"/>
  <c r="A668" i="12"/>
  <c r="B667" i="12"/>
  <c r="A667" i="12"/>
  <c r="B666" i="12"/>
  <c r="A666" i="12"/>
  <c r="B665" i="12"/>
  <c r="A665" i="12"/>
  <c r="B664" i="12"/>
  <c r="A664" i="12"/>
  <c r="B663" i="12"/>
  <c r="A663" i="12"/>
  <c r="B662" i="12"/>
  <c r="A662" i="12"/>
  <c r="B661" i="12"/>
  <c r="A661" i="12"/>
  <c r="B660" i="12"/>
  <c r="A660" i="12"/>
  <c r="B659" i="12"/>
  <c r="A659" i="12"/>
  <c r="B658" i="12"/>
  <c r="A658" i="12"/>
  <c r="B657" i="12"/>
  <c r="A657" i="12"/>
  <c r="B656" i="12"/>
  <c r="A656" i="12"/>
  <c r="B655" i="12"/>
  <c r="A655" i="12"/>
  <c r="B654" i="12"/>
  <c r="A654" i="12"/>
  <c r="B653" i="12"/>
  <c r="A653" i="12"/>
  <c r="B652" i="12"/>
  <c r="A652" i="12"/>
  <c r="B651" i="12"/>
  <c r="A651" i="12"/>
  <c r="B650" i="12"/>
  <c r="A650" i="12"/>
  <c r="B649" i="12"/>
  <c r="A649" i="12"/>
  <c r="B648" i="12"/>
  <c r="A648" i="12"/>
  <c r="B647" i="12"/>
  <c r="A647" i="12"/>
  <c r="B646" i="12"/>
  <c r="A646" i="12"/>
  <c r="B645" i="12"/>
  <c r="A645" i="12"/>
  <c r="B644" i="12"/>
  <c r="A644" i="12"/>
  <c r="B643" i="12"/>
  <c r="A643" i="12"/>
  <c r="B642" i="12"/>
  <c r="A642" i="12"/>
  <c r="B641" i="12"/>
  <c r="A641" i="12"/>
  <c r="B640" i="12"/>
  <c r="A640" i="12"/>
  <c r="B639" i="12"/>
  <c r="A639" i="12"/>
  <c r="B638" i="12"/>
  <c r="A638" i="12"/>
  <c r="B637" i="12"/>
  <c r="A637" i="12"/>
  <c r="B636" i="12"/>
  <c r="A636" i="12"/>
  <c r="B635" i="12"/>
  <c r="A635" i="12"/>
  <c r="B634" i="12"/>
  <c r="A634" i="12"/>
  <c r="B633" i="12"/>
  <c r="A633" i="12"/>
  <c r="B632" i="12"/>
  <c r="A632" i="12"/>
  <c r="B631" i="12"/>
  <c r="A631" i="12"/>
  <c r="B630" i="12"/>
  <c r="A630" i="12"/>
  <c r="B629" i="12"/>
  <c r="A629" i="12"/>
  <c r="B628" i="12"/>
  <c r="A628" i="12"/>
  <c r="B627" i="12"/>
  <c r="A627" i="12"/>
  <c r="B626" i="12"/>
  <c r="A626" i="12"/>
  <c r="B625" i="12"/>
  <c r="A625" i="12"/>
  <c r="B624" i="12"/>
  <c r="A624" i="12"/>
  <c r="B623" i="12"/>
  <c r="A623" i="12"/>
  <c r="B622" i="12"/>
  <c r="A622" i="12"/>
  <c r="B621" i="12"/>
  <c r="A621" i="12"/>
  <c r="B620" i="12"/>
  <c r="A620" i="12"/>
  <c r="B619" i="12"/>
  <c r="A619" i="12"/>
  <c r="B618" i="12"/>
  <c r="A618" i="12"/>
  <c r="B617" i="12"/>
  <c r="A617" i="12"/>
  <c r="B616" i="12"/>
  <c r="A616" i="12"/>
  <c r="B615" i="12"/>
  <c r="A615" i="12"/>
  <c r="B614" i="12"/>
  <c r="A614" i="12"/>
  <c r="B613" i="12"/>
  <c r="A613" i="12"/>
  <c r="B612" i="12"/>
  <c r="A612" i="12"/>
  <c r="B611" i="12"/>
  <c r="A611" i="12"/>
  <c r="B610" i="12"/>
  <c r="A610" i="12"/>
  <c r="B609" i="12"/>
  <c r="A609" i="12"/>
  <c r="B608" i="12"/>
  <c r="A608" i="12"/>
  <c r="B607" i="12"/>
  <c r="A607" i="12"/>
  <c r="B606" i="12"/>
  <c r="A606" i="12"/>
  <c r="B605" i="12"/>
  <c r="A605" i="12"/>
  <c r="B604" i="12"/>
  <c r="A604" i="12"/>
  <c r="B603" i="12"/>
  <c r="A603" i="12"/>
  <c r="B602" i="12"/>
  <c r="A602" i="12"/>
  <c r="B601" i="12"/>
  <c r="A601" i="12"/>
  <c r="B600" i="12"/>
  <c r="A600" i="12"/>
  <c r="B599" i="12"/>
  <c r="A599" i="12"/>
  <c r="B598" i="12"/>
  <c r="A598" i="12"/>
  <c r="B597" i="12"/>
  <c r="A597" i="12"/>
  <c r="B596" i="12"/>
  <c r="A596" i="12"/>
  <c r="B595" i="12"/>
  <c r="A595" i="12"/>
  <c r="B594" i="12"/>
  <c r="A594" i="12"/>
  <c r="B593" i="12"/>
  <c r="A593" i="12"/>
  <c r="B592" i="12"/>
  <c r="A592" i="12"/>
  <c r="B591" i="12"/>
  <c r="A591" i="12"/>
  <c r="B590" i="12"/>
  <c r="A590" i="12"/>
  <c r="B589" i="12"/>
  <c r="A589" i="12"/>
  <c r="B588" i="12"/>
  <c r="A588" i="12"/>
  <c r="B587" i="12"/>
  <c r="A587" i="12"/>
  <c r="B586" i="12"/>
  <c r="A586" i="12"/>
  <c r="B585" i="12"/>
  <c r="A585" i="12"/>
  <c r="B584" i="12"/>
  <c r="A584" i="12"/>
  <c r="B583" i="12"/>
  <c r="A583" i="12"/>
  <c r="B582" i="12"/>
  <c r="A582" i="12"/>
  <c r="B581" i="12"/>
  <c r="A581" i="12"/>
  <c r="B580" i="12"/>
  <c r="A580" i="12"/>
  <c r="B579" i="12"/>
  <c r="A579" i="12"/>
  <c r="B578" i="12"/>
  <c r="A578" i="12"/>
  <c r="B577" i="12"/>
  <c r="A577" i="12"/>
  <c r="B576" i="12"/>
  <c r="A576" i="12"/>
  <c r="B575" i="12"/>
  <c r="A575" i="12"/>
  <c r="B574" i="12"/>
  <c r="A574" i="12"/>
  <c r="B573" i="12"/>
  <c r="A573" i="12"/>
  <c r="B572" i="12"/>
  <c r="A572" i="12"/>
  <c r="B571" i="12"/>
  <c r="A571" i="12"/>
  <c r="B570" i="12"/>
  <c r="A570" i="12"/>
  <c r="B569" i="12"/>
  <c r="A569" i="12"/>
  <c r="B568" i="12"/>
  <c r="A568" i="12"/>
  <c r="B567" i="12"/>
  <c r="A567" i="12"/>
  <c r="B566" i="12"/>
  <c r="A566" i="12"/>
  <c r="B565" i="12"/>
  <c r="A565" i="12"/>
  <c r="B564" i="12"/>
  <c r="A564" i="12"/>
  <c r="B563" i="12"/>
  <c r="A563" i="12"/>
  <c r="B562" i="12"/>
  <c r="A562" i="12"/>
  <c r="B561" i="12"/>
  <c r="A561" i="12"/>
  <c r="B560" i="12"/>
  <c r="A560" i="12"/>
  <c r="B559" i="12"/>
  <c r="A559" i="12"/>
  <c r="B558" i="12"/>
  <c r="A558" i="12"/>
  <c r="B557" i="12"/>
  <c r="A557" i="12"/>
  <c r="B556" i="12"/>
  <c r="A556" i="12"/>
  <c r="B555" i="12"/>
  <c r="A555" i="12"/>
  <c r="B554" i="12"/>
  <c r="A554" i="12"/>
  <c r="B553" i="12"/>
  <c r="A553" i="12"/>
  <c r="B552" i="12"/>
  <c r="A552" i="12"/>
  <c r="B551" i="12"/>
  <c r="A551" i="12"/>
  <c r="B550" i="12"/>
  <c r="A550" i="12"/>
  <c r="B549" i="12"/>
  <c r="A549" i="12"/>
  <c r="B548" i="12"/>
  <c r="A548" i="12"/>
  <c r="B547" i="12"/>
  <c r="A547" i="12"/>
  <c r="B546" i="12"/>
  <c r="A546" i="12"/>
  <c r="B545" i="12"/>
  <c r="A545" i="12"/>
  <c r="B544" i="12"/>
  <c r="A544" i="12"/>
  <c r="B543" i="12"/>
  <c r="A543" i="12"/>
  <c r="B542" i="12"/>
  <c r="A542" i="12"/>
  <c r="B541" i="12"/>
  <c r="A541" i="12"/>
  <c r="B540" i="12"/>
  <c r="A540" i="12"/>
  <c r="B539" i="12"/>
  <c r="A539" i="12"/>
  <c r="B538" i="12"/>
  <c r="A538" i="12"/>
  <c r="B537" i="12"/>
  <c r="A537" i="12"/>
  <c r="B536" i="12"/>
  <c r="A536" i="12"/>
  <c r="B535" i="12"/>
  <c r="A535" i="12"/>
  <c r="B534" i="12"/>
  <c r="A534" i="12"/>
  <c r="B533" i="12"/>
  <c r="A533" i="12"/>
  <c r="B532" i="12"/>
  <c r="A532" i="12"/>
  <c r="B531" i="12"/>
  <c r="A531" i="12"/>
  <c r="B530" i="12"/>
  <c r="A530" i="12"/>
  <c r="B529" i="12"/>
  <c r="A529" i="12"/>
  <c r="B528" i="12"/>
  <c r="A528" i="12"/>
  <c r="B527" i="12"/>
  <c r="A527" i="12"/>
  <c r="B526" i="12"/>
  <c r="A526" i="12"/>
  <c r="B525" i="12"/>
  <c r="A525" i="12"/>
  <c r="B524" i="12"/>
  <c r="A524" i="12"/>
  <c r="B523" i="12"/>
  <c r="A523" i="12"/>
  <c r="B522" i="12"/>
  <c r="A522" i="12"/>
  <c r="B521" i="12"/>
  <c r="A521" i="12"/>
  <c r="B520" i="12"/>
  <c r="A520" i="12"/>
  <c r="B519" i="12"/>
  <c r="A519" i="12"/>
  <c r="B518" i="12"/>
  <c r="A518" i="12"/>
  <c r="B517" i="12"/>
  <c r="A517" i="12"/>
  <c r="B516" i="12"/>
  <c r="A516" i="12"/>
  <c r="B515" i="12"/>
  <c r="A515" i="12"/>
  <c r="B514" i="12"/>
  <c r="A514" i="12"/>
  <c r="B513" i="12"/>
  <c r="A513" i="12"/>
  <c r="B512" i="12"/>
  <c r="A512" i="12"/>
  <c r="B511" i="12"/>
  <c r="A511" i="12"/>
  <c r="B510" i="12"/>
  <c r="A510" i="12"/>
  <c r="B509" i="12"/>
  <c r="A509" i="12"/>
  <c r="B508" i="12"/>
  <c r="A508" i="12"/>
  <c r="B507" i="12"/>
  <c r="A507" i="12"/>
  <c r="B506" i="12"/>
  <c r="A506" i="12"/>
  <c r="B505" i="12"/>
  <c r="A505" i="12"/>
  <c r="B504" i="12"/>
  <c r="A504" i="12"/>
  <c r="B503" i="12"/>
  <c r="A503" i="12"/>
  <c r="B502" i="12"/>
  <c r="A502" i="12"/>
  <c r="B501" i="12"/>
  <c r="A501" i="12"/>
  <c r="B500" i="12"/>
  <c r="A500" i="12"/>
  <c r="B499" i="12"/>
  <c r="A499" i="12"/>
  <c r="B498" i="12"/>
  <c r="A498" i="12"/>
  <c r="B497" i="12"/>
  <c r="A497" i="12"/>
  <c r="B496" i="12"/>
  <c r="A496" i="12"/>
  <c r="B495" i="12"/>
  <c r="A495" i="12"/>
  <c r="B494" i="12"/>
  <c r="A494" i="12"/>
  <c r="B493" i="12"/>
  <c r="A493" i="12"/>
  <c r="B492" i="12"/>
  <c r="A492" i="12"/>
  <c r="B491" i="12"/>
  <c r="A491" i="12"/>
  <c r="B490" i="12"/>
  <c r="A490" i="12"/>
  <c r="B489" i="12"/>
  <c r="A489" i="12"/>
  <c r="B488" i="12"/>
  <c r="A488" i="12"/>
  <c r="B487" i="12"/>
  <c r="A487" i="12"/>
  <c r="B486" i="12"/>
  <c r="A486" i="12"/>
  <c r="B485" i="12"/>
  <c r="A485" i="12"/>
  <c r="B484" i="12"/>
  <c r="A484" i="12"/>
  <c r="B483" i="12"/>
  <c r="A483" i="12"/>
  <c r="B482" i="12"/>
  <c r="A482" i="12"/>
  <c r="B481" i="12"/>
  <c r="A481" i="12"/>
  <c r="B480" i="12"/>
  <c r="A480" i="12"/>
  <c r="B479" i="12"/>
  <c r="A479" i="12"/>
  <c r="B478" i="12"/>
  <c r="A478" i="12"/>
  <c r="B477" i="12"/>
  <c r="A477" i="12"/>
  <c r="B476" i="12"/>
  <c r="A476" i="12"/>
  <c r="B475" i="12"/>
  <c r="A475" i="12"/>
  <c r="B474" i="12"/>
  <c r="A474" i="12"/>
  <c r="B473" i="12"/>
  <c r="A473" i="12"/>
  <c r="B472" i="12"/>
  <c r="A472" i="12"/>
  <c r="B471" i="12"/>
  <c r="A471" i="12"/>
  <c r="B470" i="12"/>
  <c r="A470" i="12"/>
  <c r="B469" i="12"/>
  <c r="A469" i="12"/>
  <c r="B468" i="12"/>
  <c r="A468" i="12"/>
  <c r="B467" i="12"/>
  <c r="A467" i="12"/>
  <c r="B466" i="12"/>
  <c r="A466" i="12"/>
  <c r="B465" i="12"/>
  <c r="A465" i="12"/>
  <c r="B464" i="12"/>
  <c r="A464" i="12"/>
  <c r="B463" i="12"/>
  <c r="A463" i="12"/>
  <c r="B462" i="12"/>
  <c r="A462" i="12"/>
  <c r="B461" i="12"/>
  <c r="A461" i="12"/>
  <c r="B460" i="12"/>
  <c r="A460" i="12"/>
  <c r="B459" i="12"/>
  <c r="A459" i="12"/>
  <c r="B458" i="12"/>
  <c r="A458" i="12"/>
  <c r="B457" i="12"/>
  <c r="A457" i="12"/>
  <c r="B456" i="12"/>
  <c r="A456" i="12"/>
  <c r="B455" i="12"/>
  <c r="A455" i="12"/>
  <c r="B454" i="12"/>
  <c r="A454" i="12"/>
  <c r="B453" i="12"/>
  <c r="A453" i="12"/>
  <c r="B452" i="12"/>
  <c r="A452" i="12"/>
  <c r="B451" i="12"/>
  <c r="A451" i="12"/>
  <c r="B450" i="12"/>
  <c r="A450" i="12"/>
  <c r="B449" i="12"/>
  <c r="A449" i="12"/>
  <c r="B448" i="12"/>
  <c r="A448" i="12"/>
  <c r="B447" i="12"/>
  <c r="A447" i="12"/>
  <c r="B446" i="12"/>
  <c r="A446" i="12"/>
  <c r="B445" i="12"/>
  <c r="A445" i="12"/>
  <c r="B444" i="12"/>
  <c r="A444" i="12"/>
  <c r="B443" i="12"/>
  <c r="A443" i="12"/>
  <c r="B442" i="12"/>
  <c r="A442" i="12"/>
  <c r="B441" i="12"/>
  <c r="A441" i="12"/>
  <c r="B440" i="12"/>
  <c r="A440" i="12"/>
  <c r="B439" i="12"/>
  <c r="A439" i="12"/>
  <c r="B438" i="12"/>
  <c r="A438" i="12"/>
  <c r="B437" i="12"/>
  <c r="A437" i="12"/>
  <c r="B436" i="12"/>
  <c r="A436" i="12"/>
  <c r="B435" i="12"/>
  <c r="A435" i="12"/>
  <c r="B434" i="12"/>
  <c r="A434" i="12"/>
  <c r="B433" i="12"/>
  <c r="A433" i="12"/>
  <c r="B432" i="12"/>
  <c r="A432" i="12"/>
  <c r="B431" i="12"/>
  <c r="A431" i="12"/>
  <c r="B430" i="12"/>
  <c r="A430" i="12"/>
  <c r="B429" i="12"/>
  <c r="A429" i="12"/>
  <c r="B428" i="12"/>
  <c r="A428" i="12"/>
  <c r="B427" i="12"/>
  <c r="A427" i="12"/>
  <c r="B426" i="12"/>
  <c r="A426" i="12"/>
  <c r="B425" i="12"/>
  <c r="A425" i="12"/>
  <c r="B424" i="12"/>
  <c r="A424" i="12"/>
  <c r="B423" i="12"/>
  <c r="A423" i="12"/>
  <c r="B422" i="12"/>
  <c r="A422" i="12"/>
  <c r="B421" i="12"/>
  <c r="A421" i="12"/>
  <c r="B420" i="12"/>
  <c r="A420" i="12"/>
  <c r="B419" i="12"/>
  <c r="A419" i="12"/>
  <c r="B418" i="12"/>
  <c r="A418" i="12"/>
  <c r="B417" i="12"/>
  <c r="A417" i="12"/>
  <c r="B416" i="12"/>
  <c r="A416" i="12"/>
  <c r="B415" i="12"/>
  <c r="A415" i="12"/>
  <c r="B414" i="12"/>
  <c r="A414" i="12"/>
  <c r="B413" i="12"/>
  <c r="A413" i="12"/>
  <c r="B412" i="12"/>
  <c r="A412" i="12"/>
  <c r="B411" i="12"/>
  <c r="A411" i="12"/>
  <c r="B410" i="12"/>
  <c r="A410" i="12"/>
  <c r="B409" i="12"/>
  <c r="A409" i="12"/>
  <c r="B408" i="12"/>
  <c r="A408" i="12"/>
  <c r="B407" i="12"/>
  <c r="A407" i="12"/>
  <c r="B406" i="12"/>
  <c r="A406" i="12"/>
  <c r="B405" i="12"/>
  <c r="A405" i="12"/>
  <c r="B404" i="12"/>
  <c r="A404" i="12"/>
  <c r="B403" i="12"/>
  <c r="A403" i="12"/>
  <c r="B402" i="12"/>
  <c r="A402" i="12"/>
  <c r="B401" i="12"/>
  <c r="A401" i="12"/>
  <c r="B400" i="12"/>
  <c r="A400" i="12"/>
  <c r="B399" i="12"/>
  <c r="A399" i="12"/>
  <c r="B398" i="12"/>
  <c r="A398" i="12"/>
  <c r="B397" i="12"/>
  <c r="A397" i="12"/>
  <c r="B396" i="12"/>
  <c r="A396" i="12"/>
  <c r="B395" i="12"/>
  <c r="A395" i="12"/>
  <c r="B394" i="12"/>
  <c r="A394" i="12"/>
  <c r="B393" i="12"/>
  <c r="A393" i="12"/>
  <c r="B392" i="12"/>
  <c r="A392" i="12"/>
  <c r="B391" i="12"/>
  <c r="A391" i="12"/>
  <c r="B390" i="12"/>
  <c r="A390" i="12"/>
  <c r="B389" i="12"/>
  <c r="A389" i="12"/>
  <c r="B388" i="12"/>
  <c r="A388" i="12"/>
  <c r="B387" i="12"/>
  <c r="A387" i="12"/>
  <c r="B386" i="12"/>
  <c r="A386" i="12"/>
  <c r="B385" i="12"/>
  <c r="A385" i="12"/>
  <c r="B384" i="12"/>
  <c r="A384" i="12"/>
  <c r="B383" i="12"/>
  <c r="A383" i="12"/>
  <c r="B382" i="12"/>
  <c r="A382" i="12"/>
  <c r="B381" i="12"/>
  <c r="A381" i="12"/>
  <c r="B380" i="12"/>
  <c r="A380" i="12"/>
  <c r="B379" i="12"/>
  <c r="A379" i="12"/>
  <c r="B378" i="12"/>
  <c r="A378" i="12"/>
  <c r="B377" i="12"/>
  <c r="A377" i="12"/>
  <c r="B376" i="12"/>
  <c r="A376" i="12"/>
  <c r="B375" i="12"/>
  <c r="A375" i="12"/>
  <c r="B374" i="12"/>
  <c r="A374" i="12"/>
  <c r="B373" i="12"/>
  <c r="A373" i="12"/>
  <c r="B372" i="12"/>
  <c r="A372" i="12"/>
  <c r="B371" i="12"/>
  <c r="A371" i="12"/>
  <c r="B370" i="12"/>
  <c r="A370" i="12"/>
  <c r="B369" i="12"/>
  <c r="A369" i="12"/>
  <c r="B368" i="12"/>
  <c r="A368" i="12"/>
  <c r="B367" i="12"/>
  <c r="A367" i="12"/>
  <c r="B366" i="12"/>
  <c r="A366" i="12"/>
  <c r="B365" i="12"/>
  <c r="A365" i="12"/>
  <c r="B364" i="12"/>
  <c r="A364" i="12"/>
  <c r="B363" i="12"/>
  <c r="A363" i="12"/>
  <c r="B362" i="12"/>
  <c r="A362" i="12"/>
  <c r="B361" i="12"/>
  <c r="A361" i="12"/>
  <c r="B360" i="12"/>
  <c r="A360" i="12"/>
  <c r="B359" i="12"/>
  <c r="A359" i="12"/>
  <c r="B358" i="12"/>
  <c r="A358" i="12"/>
  <c r="B357" i="12"/>
  <c r="A357" i="12"/>
  <c r="B356" i="12"/>
  <c r="A356" i="12"/>
  <c r="B355" i="12"/>
  <c r="A355" i="12"/>
  <c r="B354" i="12"/>
  <c r="A354" i="12"/>
  <c r="B353" i="12"/>
  <c r="A353" i="12"/>
  <c r="B352" i="12"/>
  <c r="A352" i="12"/>
  <c r="B351" i="12"/>
  <c r="A351" i="12"/>
  <c r="B350" i="12"/>
  <c r="A350" i="12"/>
  <c r="B349" i="12"/>
  <c r="A349" i="12"/>
  <c r="B348" i="12"/>
  <c r="A348" i="12"/>
  <c r="B347" i="12"/>
  <c r="A347" i="12"/>
  <c r="B346" i="12"/>
  <c r="A346" i="12"/>
  <c r="B345" i="12"/>
  <c r="A345" i="12"/>
  <c r="B344" i="12"/>
  <c r="A344" i="12"/>
  <c r="B343" i="12"/>
  <c r="A343" i="12"/>
  <c r="B342" i="12"/>
  <c r="A342" i="12"/>
  <c r="B341" i="12"/>
  <c r="A341" i="12"/>
  <c r="B340" i="12"/>
  <c r="A340" i="12"/>
  <c r="B339" i="12"/>
  <c r="A339" i="12"/>
  <c r="B338" i="12"/>
  <c r="A338" i="12"/>
  <c r="B337" i="12"/>
  <c r="A337" i="12"/>
  <c r="B336" i="12"/>
  <c r="A336" i="12"/>
  <c r="B335" i="12"/>
  <c r="A335" i="12"/>
  <c r="B334" i="12"/>
  <c r="A334" i="12"/>
  <c r="B333" i="12"/>
  <c r="A333" i="12"/>
  <c r="B332" i="12"/>
  <c r="A332" i="12"/>
  <c r="B331" i="12"/>
  <c r="A331" i="12"/>
  <c r="B330" i="12"/>
  <c r="A330" i="12"/>
  <c r="B329" i="12"/>
  <c r="A329" i="12"/>
  <c r="B328" i="12"/>
  <c r="A328" i="12"/>
  <c r="B327" i="12"/>
  <c r="A327" i="12"/>
  <c r="B326" i="12"/>
  <c r="A326" i="12"/>
  <c r="B325" i="12"/>
  <c r="A325" i="12"/>
  <c r="B324" i="12"/>
  <c r="A324" i="12"/>
  <c r="B323" i="12"/>
  <c r="A323" i="12"/>
  <c r="B322" i="12"/>
  <c r="A322" i="12"/>
  <c r="B321" i="12"/>
  <c r="A321" i="12"/>
  <c r="B320" i="12"/>
  <c r="A320" i="12"/>
  <c r="B319" i="12"/>
  <c r="A319" i="12"/>
  <c r="B318" i="12"/>
  <c r="A318" i="12"/>
  <c r="B317" i="12"/>
  <c r="A317" i="12"/>
  <c r="B316" i="12"/>
  <c r="A316" i="12"/>
  <c r="B315" i="12"/>
  <c r="A315" i="12"/>
  <c r="B314" i="12"/>
  <c r="A314" i="12"/>
  <c r="B313" i="12"/>
  <c r="A313" i="12"/>
  <c r="B312" i="12"/>
  <c r="A312" i="12"/>
  <c r="B311" i="12"/>
  <c r="A311" i="12"/>
  <c r="B310" i="12"/>
  <c r="A310" i="12"/>
  <c r="B309" i="12"/>
  <c r="A309" i="12"/>
  <c r="B308" i="12"/>
  <c r="A308" i="12"/>
  <c r="B307" i="12"/>
  <c r="A307" i="12"/>
  <c r="B306" i="12"/>
  <c r="A306" i="12"/>
  <c r="B305" i="12"/>
  <c r="A305" i="12"/>
  <c r="B304" i="12"/>
  <c r="A304" i="12"/>
  <c r="B303" i="12"/>
  <c r="A303" i="12"/>
  <c r="B302" i="12"/>
  <c r="A302" i="12"/>
  <c r="B301" i="12"/>
  <c r="A301" i="12"/>
  <c r="B300" i="12"/>
  <c r="A300" i="12"/>
  <c r="B299" i="12"/>
  <c r="A299" i="12"/>
  <c r="B298" i="12"/>
  <c r="A298" i="12"/>
  <c r="B297" i="12"/>
  <c r="A297" i="12"/>
  <c r="B296" i="12"/>
  <c r="A296" i="12"/>
  <c r="B295" i="12"/>
  <c r="A295" i="12"/>
  <c r="B294" i="12"/>
  <c r="A294" i="12"/>
  <c r="B293" i="12"/>
  <c r="A293" i="12"/>
  <c r="B292" i="12"/>
  <c r="A292" i="12"/>
  <c r="B291" i="12"/>
  <c r="A291" i="12"/>
  <c r="B290" i="12"/>
  <c r="A290" i="12"/>
  <c r="B289" i="12"/>
  <c r="A289" i="12"/>
  <c r="B288" i="12"/>
  <c r="A288" i="12"/>
  <c r="B287" i="12"/>
  <c r="A287" i="12"/>
  <c r="B286" i="12"/>
  <c r="A286" i="12"/>
  <c r="B285" i="12"/>
  <c r="A285" i="12"/>
  <c r="B284" i="12"/>
  <c r="A284" i="12"/>
  <c r="B283" i="12"/>
  <c r="A283" i="12"/>
  <c r="B282" i="12"/>
  <c r="A282" i="12"/>
  <c r="B281" i="12"/>
  <c r="A281" i="12"/>
  <c r="B280" i="12"/>
  <c r="A280" i="12"/>
  <c r="B279" i="12"/>
  <c r="A279" i="12"/>
  <c r="B278" i="12"/>
  <c r="A278" i="12"/>
  <c r="B277" i="12"/>
  <c r="A277" i="12"/>
  <c r="B276" i="12"/>
  <c r="A276" i="12"/>
  <c r="B275" i="12"/>
  <c r="A275" i="12"/>
  <c r="B274" i="12"/>
  <c r="A274" i="12"/>
  <c r="B273" i="12"/>
  <c r="A273" i="12"/>
  <c r="B272" i="12"/>
  <c r="A272" i="12"/>
  <c r="B271" i="12"/>
  <c r="A271" i="12"/>
  <c r="B270" i="12"/>
  <c r="A270" i="12"/>
  <c r="B269" i="12"/>
  <c r="A269" i="12"/>
  <c r="B268" i="12"/>
  <c r="A268" i="12"/>
  <c r="B267" i="12"/>
  <c r="A267" i="12"/>
  <c r="B266" i="12"/>
  <c r="A266" i="12"/>
  <c r="B265" i="12"/>
  <c r="A265" i="12"/>
  <c r="B264" i="12"/>
  <c r="A264" i="12"/>
  <c r="B263" i="12"/>
  <c r="A263" i="12"/>
  <c r="B262" i="12"/>
  <c r="A262" i="12"/>
  <c r="B261" i="12"/>
  <c r="A261" i="12"/>
  <c r="B260" i="12"/>
  <c r="A260" i="12"/>
  <c r="B259" i="12"/>
  <c r="A259" i="12"/>
  <c r="B258" i="12"/>
  <c r="A258" i="12"/>
  <c r="B257" i="12"/>
  <c r="A257" i="12"/>
  <c r="B256" i="12"/>
  <c r="A256" i="12"/>
  <c r="B255" i="12"/>
  <c r="A255" i="12"/>
  <c r="B254" i="12"/>
  <c r="A254" i="12"/>
  <c r="B253" i="12"/>
  <c r="A253" i="12"/>
  <c r="B252" i="12"/>
  <c r="A252" i="12"/>
  <c r="B251" i="12"/>
  <c r="A251" i="12"/>
  <c r="B250" i="12"/>
  <c r="A250" i="12"/>
  <c r="B249" i="12"/>
  <c r="A249" i="12"/>
  <c r="B248" i="12"/>
  <c r="A248" i="12"/>
  <c r="B247" i="12"/>
  <c r="A247" i="12"/>
  <c r="B246" i="12"/>
  <c r="A246" i="12"/>
  <c r="B245" i="12"/>
  <c r="A245" i="12"/>
  <c r="B244" i="12"/>
  <c r="A244" i="12"/>
  <c r="B243" i="12"/>
  <c r="A243" i="12"/>
  <c r="B242" i="12"/>
  <c r="A242" i="12"/>
  <c r="B241" i="12"/>
  <c r="A241" i="12"/>
  <c r="B240" i="12"/>
  <c r="A240" i="12"/>
  <c r="B239" i="12"/>
  <c r="A239" i="12"/>
  <c r="B238" i="12"/>
  <c r="A238" i="12"/>
  <c r="B237" i="12"/>
  <c r="A237" i="12"/>
  <c r="B236" i="12"/>
  <c r="A236" i="12"/>
  <c r="B235" i="12"/>
  <c r="A235" i="12"/>
  <c r="B234" i="12"/>
  <c r="A234" i="12"/>
  <c r="B233" i="12"/>
  <c r="A233" i="12"/>
  <c r="B232" i="12"/>
  <c r="A232" i="12"/>
  <c r="B231" i="12"/>
  <c r="A231" i="12"/>
  <c r="B230" i="12"/>
  <c r="A230" i="12"/>
  <c r="B229" i="12"/>
  <c r="A229" i="12"/>
  <c r="B228" i="12"/>
  <c r="A228" i="12"/>
  <c r="B227" i="12"/>
  <c r="A227" i="12"/>
  <c r="B226" i="12"/>
  <c r="A226" i="12"/>
  <c r="B225" i="12"/>
  <c r="A225" i="12"/>
  <c r="B224" i="12"/>
  <c r="A224" i="12"/>
  <c r="B223" i="12"/>
  <c r="A223" i="12"/>
  <c r="B222" i="12"/>
  <c r="A222" i="12"/>
  <c r="B221" i="12"/>
  <c r="A221" i="12"/>
  <c r="B220" i="12"/>
  <c r="A220" i="12"/>
  <c r="B219" i="12"/>
  <c r="A219" i="12"/>
  <c r="B218" i="12"/>
  <c r="A218" i="12"/>
  <c r="B217" i="12"/>
  <c r="A217" i="12"/>
  <c r="B216" i="12"/>
  <c r="A216" i="12"/>
  <c r="B215" i="12"/>
  <c r="A215" i="12"/>
  <c r="B214" i="12"/>
  <c r="A214" i="12"/>
  <c r="B213" i="12"/>
  <c r="A213" i="12"/>
  <c r="B212" i="12"/>
  <c r="A212" i="12"/>
  <c r="B211" i="12"/>
  <c r="A211" i="12"/>
  <c r="B210" i="12"/>
  <c r="A210" i="12"/>
  <c r="B209" i="12"/>
  <c r="A209" i="12"/>
  <c r="B208" i="12"/>
  <c r="A208" i="12"/>
  <c r="B207" i="12"/>
  <c r="A207" i="12"/>
  <c r="B206" i="12"/>
  <c r="A206" i="12"/>
  <c r="B205" i="12"/>
  <c r="A205" i="12"/>
  <c r="B204" i="12"/>
  <c r="A204" i="12"/>
  <c r="B203" i="12"/>
  <c r="A203" i="12"/>
  <c r="B202" i="12"/>
  <c r="A202" i="12"/>
  <c r="B201" i="12"/>
  <c r="A201" i="12"/>
  <c r="B200" i="12"/>
  <c r="A200" i="12"/>
  <c r="B199" i="12"/>
  <c r="A199" i="12"/>
  <c r="B198" i="12"/>
  <c r="A198" i="12"/>
  <c r="B197" i="12"/>
  <c r="A197" i="12"/>
  <c r="B196" i="12"/>
  <c r="A196" i="12"/>
  <c r="B195" i="12"/>
  <c r="A195" i="12"/>
  <c r="B194" i="12"/>
  <c r="A194" i="12"/>
  <c r="B193" i="12"/>
  <c r="A193" i="12"/>
  <c r="B192" i="12"/>
  <c r="A192" i="12"/>
  <c r="B191" i="12"/>
  <c r="A191" i="12"/>
  <c r="B190" i="12"/>
  <c r="A190" i="12"/>
  <c r="B189" i="12"/>
  <c r="A189" i="12"/>
  <c r="B188" i="12"/>
  <c r="A188" i="12"/>
  <c r="B187" i="12"/>
  <c r="A187" i="12"/>
  <c r="B186" i="12"/>
  <c r="A186" i="12"/>
  <c r="B185" i="12"/>
  <c r="A185" i="12"/>
  <c r="B184" i="12"/>
  <c r="A184" i="12"/>
  <c r="B183" i="12"/>
  <c r="A183" i="12"/>
  <c r="B182" i="12"/>
  <c r="A182" i="12"/>
  <c r="B181" i="12"/>
  <c r="A181" i="12"/>
  <c r="B180" i="12"/>
  <c r="A180" i="12"/>
  <c r="B179" i="12"/>
  <c r="A179" i="12"/>
  <c r="B178" i="12"/>
  <c r="A178" i="12"/>
  <c r="B177" i="12"/>
  <c r="A177" i="12"/>
  <c r="B176" i="12"/>
  <c r="A176" i="12"/>
  <c r="B175" i="12"/>
  <c r="A175" i="12"/>
  <c r="B174" i="12"/>
  <c r="A174" i="12"/>
  <c r="B173" i="12"/>
  <c r="A173" i="12"/>
  <c r="B172" i="12"/>
  <c r="A172" i="12"/>
  <c r="B171" i="12"/>
  <c r="A171" i="12"/>
  <c r="B170" i="12"/>
  <c r="A170" i="12"/>
  <c r="B169" i="12"/>
  <c r="A169" i="12"/>
  <c r="B168" i="12"/>
  <c r="A168" i="12"/>
  <c r="B167" i="12"/>
  <c r="A167" i="12"/>
  <c r="B166" i="12"/>
  <c r="A166" i="12"/>
  <c r="B165" i="12"/>
  <c r="A165" i="12"/>
  <c r="B164" i="12"/>
  <c r="A164" i="12"/>
  <c r="B163" i="12"/>
  <c r="A163" i="12"/>
  <c r="B162" i="12"/>
  <c r="A162" i="12"/>
  <c r="B161" i="12"/>
  <c r="A161" i="12"/>
  <c r="B160" i="12"/>
  <c r="A160" i="12"/>
  <c r="B159" i="12"/>
  <c r="A159" i="12"/>
  <c r="B158" i="12"/>
  <c r="A158" i="12"/>
  <c r="B157" i="12"/>
  <c r="A157" i="12"/>
  <c r="B156" i="12"/>
  <c r="A156" i="12"/>
  <c r="B155" i="12"/>
  <c r="A155" i="12"/>
  <c r="B154" i="12"/>
  <c r="A154" i="12"/>
  <c r="B153" i="12"/>
  <c r="A153" i="12"/>
  <c r="B152" i="12"/>
  <c r="A152" i="12"/>
  <c r="B151" i="12"/>
  <c r="A151" i="12"/>
  <c r="B150" i="12"/>
  <c r="A150" i="12"/>
  <c r="B149" i="12"/>
  <c r="A149" i="12"/>
  <c r="B148" i="12"/>
  <c r="A148" i="12"/>
  <c r="B147" i="12"/>
  <c r="A147" i="12"/>
  <c r="B146" i="12"/>
  <c r="A146" i="12"/>
  <c r="B145" i="12"/>
  <c r="A145" i="12"/>
  <c r="B144" i="12"/>
  <c r="A144" i="12"/>
  <c r="B143" i="12"/>
  <c r="A143" i="12"/>
  <c r="B142" i="12"/>
  <c r="A142" i="12"/>
  <c r="B141" i="12"/>
  <c r="A141" i="12"/>
  <c r="B140" i="12"/>
  <c r="A140" i="12"/>
  <c r="B139" i="12"/>
  <c r="A139" i="12"/>
  <c r="B138" i="12"/>
  <c r="A138" i="12"/>
  <c r="B137" i="12"/>
  <c r="A137" i="12"/>
  <c r="B136" i="12"/>
  <c r="A136" i="12"/>
  <c r="B135" i="12"/>
  <c r="A135" i="12"/>
  <c r="B134" i="12"/>
  <c r="A134" i="12"/>
  <c r="B133" i="12"/>
  <c r="A133" i="12"/>
  <c r="B132" i="12"/>
  <c r="A132" i="12"/>
  <c r="B131" i="12"/>
  <c r="A131" i="12"/>
  <c r="B130" i="12"/>
  <c r="A130" i="12"/>
  <c r="B129" i="12"/>
  <c r="A129" i="12"/>
  <c r="B128" i="12"/>
  <c r="A128" i="12"/>
  <c r="B127" i="12"/>
  <c r="A127" i="12"/>
  <c r="B126" i="12"/>
  <c r="A126" i="12"/>
  <c r="B125" i="12"/>
  <c r="A125" i="12"/>
  <c r="B124" i="12"/>
  <c r="A124" i="12"/>
  <c r="B123" i="12"/>
  <c r="A123" i="12"/>
  <c r="B122" i="12"/>
  <c r="A122" i="12"/>
  <c r="B121" i="12"/>
  <c r="A121" i="12"/>
  <c r="B120" i="12"/>
  <c r="A120" i="12"/>
  <c r="B119" i="12"/>
  <c r="A119" i="12"/>
  <c r="B118" i="12"/>
  <c r="A118" i="12"/>
  <c r="B117" i="12"/>
  <c r="A117" i="12"/>
  <c r="B116" i="12"/>
  <c r="A116" i="12"/>
  <c r="B115" i="12"/>
  <c r="A115" i="12"/>
  <c r="B114" i="12"/>
  <c r="A114" i="12"/>
  <c r="B113" i="12"/>
  <c r="A113" i="12"/>
  <c r="B112" i="12"/>
  <c r="A112" i="12"/>
  <c r="B111" i="12"/>
  <c r="A111" i="12"/>
  <c r="B110" i="12"/>
  <c r="A110" i="12"/>
  <c r="B109" i="12"/>
  <c r="A109" i="12"/>
  <c r="B108" i="12"/>
  <c r="A108" i="12"/>
  <c r="B107" i="12"/>
  <c r="A107" i="12"/>
  <c r="B106" i="12"/>
  <c r="A106" i="12"/>
  <c r="B105" i="12"/>
  <c r="A105" i="12"/>
  <c r="B104" i="12"/>
  <c r="A104" i="12"/>
  <c r="B103" i="12"/>
  <c r="A103" i="12"/>
  <c r="B102" i="12"/>
  <c r="A102" i="12"/>
  <c r="B101" i="12"/>
  <c r="A101" i="12"/>
  <c r="B100" i="12"/>
  <c r="A100" i="12"/>
  <c r="B99" i="12"/>
  <c r="A99" i="12"/>
  <c r="B98" i="12"/>
  <c r="A98" i="12"/>
  <c r="B97" i="12"/>
  <c r="A97" i="12"/>
  <c r="B96" i="12"/>
  <c r="A96" i="12"/>
  <c r="B95" i="12"/>
  <c r="A95" i="12"/>
  <c r="B94" i="12"/>
  <c r="A94" i="12"/>
  <c r="B93" i="12"/>
  <c r="A93" i="12"/>
  <c r="B92" i="12"/>
  <c r="A92" i="12"/>
  <c r="B91" i="12"/>
  <c r="A91" i="12"/>
  <c r="B90" i="12"/>
  <c r="A90" i="12"/>
  <c r="B89" i="12"/>
  <c r="A89" i="12"/>
  <c r="B88" i="12"/>
  <c r="A88" i="12"/>
  <c r="B87" i="12"/>
  <c r="A87" i="12"/>
  <c r="B86" i="12"/>
  <c r="A86" i="12"/>
  <c r="B85" i="12"/>
  <c r="A85" i="12"/>
  <c r="B84" i="12"/>
  <c r="A84" i="12"/>
  <c r="B83" i="12"/>
  <c r="A83" i="12"/>
  <c r="B82" i="12"/>
  <c r="A82" i="12"/>
  <c r="B81" i="12"/>
  <c r="A81" i="12"/>
  <c r="B80" i="12"/>
  <c r="A80" i="12"/>
  <c r="B79" i="12"/>
  <c r="A79" i="12"/>
  <c r="B78" i="12"/>
  <c r="A78" i="12"/>
  <c r="B77" i="12"/>
  <c r="A77" i="12"/>
  <c r="B76" i="12"/>
  <c r="A76" i="12"/>
  <c r="B75" i="12"/>
  <c r="A75" i="12"/>
  <c r="B74" i="12"/>
  <c r="A74" i="12"/>
  <c r="B73" i="12"/>
  <c r="A73" i="12"/>
  <c r="B72" i="12"/>
  <c r="A72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3" i="12"/>
  <c r="A63" i="12"/>
  <c r="B62" i="12"/>
  <c r="A62" i="12"/>
  <c r="B61" i="12"/>
  <c r="A61" i="12"/>
  <c r="B60" i="12"/>
  <c r="A60" i="12"/>
  <c r="B59" i="12"/>
  <c r="A59" i="12"/>
  <c r="B58" i="12"/>
  <c r="A58" i="12"/>
  <c r="B57" i="12"/>
  <c r="A57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48" i="12"/>
  <c r="A48" i="12"/>
  <c r="B47" i="12"/>
  <c r="A47" i="12"/>
  <c r="B46" i="12"/>
  <c r="A46" i="12"/>
  <c r="B45" i="12"/>
  <c r="A45" i="12"/>
  <c r="B44" i="12"/>
  <c r="A44" i="12"/>
  <c r="B43" i="12"/>
  <c r="A43" i="12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C88" i="11"/>
  <c r="D88" i="11"/>
  <c r="E88" i="11" s="1"/>
  <c r="J88" i="11" s="1"/>
  <c r="I88" i="11"/>
  <c r="H88" i="11"/>
  <c r="G88" i="11"/>
  <c r="F88" i="11"/>
  <c r="C87" i="11"/>
  <c r="D87" i="11"/>
  <c r="I87" i="11"/>
  <c r="H87" i="11"/>
  <c r="G87" i="11"/>
  <c r="C86" i="11"/>
  <c r="D86" i="11"/>
  <c r="I86" i="11"/>
  <c r="H86" i="11"/>
  <c r="G86" i="11"/>
  <c r="C85" i="11"/>
  <c r="D85" i="11"/>
  <c r="I85" i="11"/>
  <c r="H85" i="11"/>
  <c r="G85" i="11"/>
  <c r="C84" i="11"/>
  <c r="D84" i="11"/>
  <c r="I84" i="11"/>
  <c r="H84" i="11"/>
  <c r="G84" i="11"/>
  <c r="C83" i="11"/>
  <c r="D83" i="11"/>
  <c r="F83" i="11" s="1"/>
  <c r="I83" i="11"/>
  <c r="H83" i="11"/>
  <c r="G83" i="11"/>
  <c r="C82" i="11"/>
  <c r="D82" i="11"/>
  <c r="F82" i="11" s="1"/>
  <c r="E82" i="11"/>
  <c r="J82" i="11" s="1"/>
  <c r="I82" i="11"/>
  <c r="H82" i="11"/>
  <c r="G82" i="11"/>
  <c r="C81" i="11"/>
  <c r="D81" i="11"/>
  <c r="F81" i="11" s="1"/>
  <c r="I81" i="11"/>
  <c r="H81" i="11"/>
  <c r="G81" i="11"/>
  <c r="C80" i="11"/>
  <c r="D80" i="11"/>
  <c r="F80" i="11" s="1"/>
  <c r="I80" i="11"/>
  <c r="H80" i="11"/>
  <c r="G80" i="11"/>
  <c r="C79" i="11"/>
  <c r="D79" i="11"/>
  <c r="F79" i="11" s="1"/>
  <c r="I79" i="11"/>
  <c r="H79" i="11"/>
  <c r="G79" i="11"/>
  <c r="C78" i="11"/>
  <c r="D78" i="11"/>
  <c r="F78" i="11" s="1"/>
  <c r="I78" i="11"/>
  <c r="H78" i="11"/>
  <c r="G78" i="11"/>
  <c r="C77" i="11"/>
  <c r="D77" i="11"/>
  <c r="F77" i="11" s="1"/>
  <c r="I77" i="11"/>
  <c r="H77" i="11"/>
  <c r="G77" i="11"/>
  <c r="C76" i="11"/>
  <c r="D76" i="11"/>
  <c r="F76" i="11" s="1"/>
  <c r="I76" i="11"/>
  <c r="H76" i="11"/>
  <c r="G76" i="11"/>
  <c r="C75" i="11"/>
  <c r="D75" i="11"/>
  <c r="F75" i="11" s="1"/>
  <c r="I75" i="11"/>
  <c r="H75" i="11"/>
  <c r="G75" i="11"/>
  <c r="C74" i="11"/>
  <c r="D74" i="11"/>
  <c r="F74" i="11" s="1"/>
  <c r="I74" i="11"/>
  <c r="H74" i="11"/>
  <c r="G74" i="11"/>
  <c r="C73" i="11"/>
  <c r="D73" i="11"/>
  <c r="F73" i="11" s="1"/>
  <c r="I73" i="11"/>
  <c r="H73" i="11"/>
  <c r="G73" i="11"/>
  <c r="C72" i="11"/>
  <c r="D72" i="11"/>
  <c r="F72" i="11" s="1"/>
  <c r="I72" i="11"/>
  <c r="H72" i="11"/>
  <c r="G72" i="11"/>
  <c r="C71" i="11"/>
  <c r="D71" i="11"/>
  <c r="F71" i="11" s="1"/>
  <c r="I71" i="11"/>
  <c r="H71" i="11"/>
  <c r="G71" i="11"/>
  <c r="C70" i="11"/>
  <c r="D70" i="11"/>
  <c r="F70" i="11" s="1"/>
  <c r="I70" i="11"/>
  <c r="H70" i="11"/>
  <c r="G70" i="11"/>
  <c r="C69" i="11"/>
  <c r="D69" i="11"/>
  <c r="F69" i="11" s="1"/>
  <c r="I69" i="11"/>
  <c r="H69" i="11"/>
  <c r="G69" i="11"/>
  <c r="C68" i="11"/>
  <c r="D68" i="11"/>
  <c r="F68" i="11" s="1"/>
  <c r="I68" i="11"/>
  <c r="H68" i="11"/>
  <c r="G68" i="11"/>
  <c r="C67" i="11"/>
  <c r="D67" i="11"/>
  <c r="F67" i="11" s="1"/>
  <c r="I67" i="11"/>
  <c r="H67" i="11"/>
  <c r="G67" i="11"/>
  <c r="C66" i="11"/>
  <c r="D66" i="11"/>
  <c r="F66" i="11" s="1"/>
  <c r="I66" i="11"/>
  <c r="H66" i="11"/>
  <c r="G66" i="11"/>
  <c r="C65" i="11"/>
  <c r="D65" i="11"/>
  <c r="F65" i="11" s="1"/>
  <c r="I65" i="11"/>
  <c r="H65" i="11"/>
  <c r="G65" i="11"/>
  <c r="C64" i="11"/>
  <c r="D64" i="11"/>
  <c r="F64" i="11" s="1"/>
  <c r="I64" i="11"/>
  <c r="H64" i="11"/>
  <c r="G64" i="11"/>
  <c r="C63" i="11"/>
  <c r="D63" i="11"/>
  <c r="F63" i="11" s="1"/>
  <c r="I63" i="11"/>
  <c r="H63" i="11"/>
  <c r="G63" i="11"/>
  <c r="C62" i="11"/>
  <c r="D62" i="11"/>
  <c r="F62" i="11" s="1"/>
  <c r="I62" i="11"/>
  <c r="H62" i="11"/>
  <c r="G62" i="11"/>
  <c r="C61" i="11"/>
  <c r="D61" i="11"/>
  <c r="F61" i="11" s="1"/>
  <c r="I61" i="11"/>
  <c r="H61" i="11"/>
  <c r="G61" i="11"/>
  <c r="C60" i="11"/>
  <c r="D60" i="11"/>
  <c r="F60" i="11" s="1"/>
  <c r="I60" i="11"/>
  <c r="H60" i="11"/>
  <c r="G60" i="11"/>
  <c r="C59" i="11"/>
  <c r="D59" i="11"/>
  <c r="F59" i="11" s="1"/>
  <c r="I59" i="11"/>
  <c r="H59" i="11"/>
  <c r="G59" i="11"/>
  <c r="C58" i="11"/>
  <c r="D58" i="11"/>
  <c r="F58" i="11" s="1"/>
  <c r="I58" i="11"/>
  <c r="H58" i="11"/>
  <c r="G58" i="11"/>
  <c r="C57" i="11"/>
  <c r="D57" i="11"/>
  <c r="F57" i="11" s="1"/>
  <c r="I57" i="11"/>
  <c r="H57" i="11"/>
  <c r="G57" i="11"/>
  <c r="C56" i="11"/>
  <c r="D56" i="11"/>
  <c r="F56" i="11" s="1"/>
  <c r="I56" i="11"/>
  <c r="H56" i="11"/>
  <c r="G56" i="11"/>
  <c r="C55" i="11"/>
  <c r="D55" i="11"/>
  <c r="F55" i="11" s="1"/>
  <c r="I55" i="11"/>
  <c r="H55" i="11"/>
  <c r="G55" i="11"/>
  <c r="C54" i="11"/>
  <c r="D54" i="11"/>
  <c r="F54" i="11" s="1"/>
  <c r="I54" i="11"/>
  <c r="H54" i="11"/>
  <c r="G54" i="11"/>
  <c r="C53" i="11"/>
  <c r="D53" i="11"/>
  <c r="F53" i="11" s="1"/>
  <c r="I53" i="11"/>
  <c r="H53" i="11"/>
  <c r="G53" i="11"/>
  <c r="C52" i="11"/>
  <c r="D52" i="11"/>
  <c r="I52" i="11"/>
  <c r="H52" i="11"/>
  <c r="G52" i="11"/>
  <c r="C51" i="11"/>
  <c r="D51" i="11"/>
  <c r="I51" i="11"/>
  <c r="H51" i="11"/>
  <c r="G51" i="11"/>
  <c r="C50" i="11"/>
  <c r="D50" i="11"/>
  <c r="I50" i="11"/>
  <c r="H50" i="11"/>
  <c r="G50" i="11"/>
  <c r="C49" i="11"/>
  <c r="D49" i="11"/>
  <c r="I49" i="11"/>
  <c r="H49" i="11"/>
  <c r="G49" i="11"/>
  <c r="C48" i="11"/>
  <c r="D48" i="11"/>
  <c r="I48" i="11"/>
  <c r="H48" i="11"/>
  <c r="G48" i="11"/>
  <c r="C47" i="11"/>
  <c r="D47" i="11"/>
  <c r="I47" i="11"/>
  <c r="H47" i="11"/>
  <c r="G47" i="11"/>
  <c r="C46" i="11"/>
  <c r="D46" i="11"/>
  <c r="I46" i="11"/>
  <c r="H46" i="11"/>
  <c r="G46" i="11"/>
  <c r="C45" i="11"/>
  <c r="D45" i="11"/>
  <c r="I45" i="11"/>
  <c r="H45" i="11"/>
  <c r="G45" i="11"/>
  <c r="C44" i="11"/>
  <c r="D44" i="11"/>
  <c r="I44" i="11"/>
  <c r="H44" i="11"/>
  <c r="G44" i="11"/>
  <c r="C43" i="11"/>
  <c r="D43" i="11"/>
  <c r="I43" i="11"/>
  <c r="H43" i="11"/>
  <c r="G43" i="11"/>
  <c r="C42" i="11"/>
  <c r="D42" i="11"/>
  <c r="I42" i="11"/>
  <c r="H42" i="11"/>
  <c r="G42" i="11"/>
  <c r="C41" i="11"/>
  <c r="D41" i="11"/>
  <c r="I41" i="11"/>
  <c r="H41" i="11"/>
  <c r="G41" i="11"/>
  <c r="C40" i="11"/>
  <c r="D40" i="11"/>
  <c r="I40" i="11"/>
  <c r="H40" i="11"/>
  <c r="G40" i="11"/>
  <c r="C39" i="11"/>
  <c r="D39" i="11"/>
  <c r="I39" i="11"/>
  <c r="H39" i="11"/>
  <c r="G39" i="11"/>
  <c r="C38" i="11"/>
  <c r="D38" i="11"/>
  <c r="I38" i="11"/>
  <c r="H38" i="11"/>
  <c r="G38" i="11"/>
  <c r="C37" i="11"/>
  <c r="D37" i="11"/>
  <c r="I37" i="11"/>
  <c r="H37" i="11"/>
  <c r="G37" i="11"/>
  <c r="C36" i="11"/>
  <c r="D36" i="11"/>
  <c r="I36" i="11"/>
  <c r="H36" i="11"/>
  <c r="G36" i="11"/>
  <c r="C35" i="11"/>
  <c r="D35" i="11"/>
  <c r="I35" i="11"/>
  <c r="H35" i="11"/>
  <c r="G35" i="11"/>
  <c r="C34" i="11"/>
  <c r="D34" i="11"/>
  <c r="I34" i="11"/>
  <c r="H34" i="11"/>
  <c r="G34" i="11"/>
  <c r="C33" i="11"/>
  <c r="D33" i="11"/>
  <c r="I33" i="11"/>
  <c r="H33" i="11"/>
  <c r="G33" i="11"/>
  <c r="C32" i="11"/>
  <c r="D32" i="11"/>
  <c r="I32" i="11"/>
  <c r="H32" i="11"/>
  <c r="G32" i="11"/>
  <c r="C31" i="11"/>
  <c r="D31" i="11"/>
  <c r="I31" i="11"/>
  <c r="H31" i="11"/>
  <c r="G31" i="11"/>
  <c r="C30" i="11"/>
  <c r="D30" i="11"/>
  <c r="I30" i="11"/>
  <c r="H30" i="11"/>
  <c r="G30" i="11"/>
  <c r="C29" i="11"/>
  <c r="D29" i="11"/>
  <c r="I29" i="11"/>
  <c r="H29" i="11"/>
  <c r="G29" i="11"/>
  <c r="C28" i="11"/>
  <c r="D28" i="11"/>
  <c r="I28" i="11"/>
  <c r="H28" i="11"/>
  <c r="G28" i="11"/>
  <c r="C27" i="11"/>
  <c r="D27" i="11"/>
  <c r="I27" i="11"/>
  <c r="H27" i="11"/>
  <c r="G27" i="11"/>
  <c r="C26" i="11"/>
  <c r="D26" i="11"/>
  <c r="I26" i="11"/>
  <c r="H26" i="11"/>
  <c r="G26" i="11"/>
  <c r="C25" i="11"/>
  <c r="D25" i="11"/>
  <c r="I25" i="11"/>
  <c r="H25" i="11"/>
  <c r="G25" i="11"/>
  <c r="C24" i="11"/>
  <c r="D24" i="11"/>
  <c r="I24" i="11"/>
  <c r="H24" i="11"/>
  <c r="G24" i="11"/>
  <c r="C23" i="11"/>
  <c r="D23" i="11"/>
  <c r="I23" i="11"/>
  <c r="H23" i="11"/>
  <c r="G23" i="11"/>
  <c r="C22" i="11"/>
  <c r="D22" i="11"/>
  <c r="I22" i="11"/>
  <c r="H22" i="11"/>
  <c r="G22" i="11"/>
  <c r="C21" i="11"/>
  <c r="D21" i="11"/>
  <c r="I21" i="11"/>
  <c r="H21" i="11"/>
  <c r="G21" i="11"/>
  <c r="C20" i="11"/>
  <c r="D20" i="11"/>
  <c r="I20" i="11"/>
  <c r="H20" i="11"/>
  <c r="G20" i="11"/>
  <c r="C19" i="11"/>
  <c r="D19" i="11"/>
  <c r="I19" i="11"/>
  <c r="H19" i="11"/>
  <c r="G19" i="11"/>
  <c r="C18" i="11"/>
  <c r="D18" i="11"/>
  <c r="I18" i="11"/>
  <c r="H18" i="11"/>
  <c r="G18" i="11"/>
  <c r="C17" i="11"/>
  <c r="D17" i="11"/>
  <c r="I17" i="11"/>
  <c r="H17" i="11"/>
  <c r="G17" i="11"/>
  <c r="C16" i="11"/>
  <c r="D16" i="11"/>
  <c r="I16" i="11"/>
  <c r="H16" i="11"/>
  <c r="G16" i="11"/>
  <c r="C15" i="11"/>
  <c r="D15" i="11"/>
  <c r="I15" i="11"/>
  <c r="H15" i="11"/>
  <c r="G15" i="11"/>
  <c r="C14" i="11"/>
  <c r="D14" i="11"/>
  <c r="I14" i="11"/>
  <c r="H14" i="11"/>
  <c r="G14" i="11"/>
  <c r="C13" i="11"/>
  <c r="D13" i="11"/>
  <c r="I13" i="11"/>
  <c r="H13" i="11"/>
  <c r="G13" i="11"/>
  <c r="C12" i="11"/>
  <c r="D12" i="11"/>
  <c r="I12" i="11"/>
  <c r="H12" i="11"/>
  <c r="G12" i="11"/>
  <c r="C11" i="11"/>
  <c r="D11" i="11"/>
  <c r="I11" i="11"/>
  <c r="H11" i="11"/>
  <c r="G11" i="11"/>
  <c r="C10" i="11"/>
  <c r="D10" i="11"/>
  <c r="I10" i="11"/>
  <c r="H10" i="11"/>
  <c r="G10" i="11"/>
  <c r="C9" i="11"/>
  <c r="D9" i="11"/>
  <c r="I9" i="11"/>
  <c r="H9" i="11"/>
  <c r="G9" i="11"/>
  <c r="C8" i="11"/>
  <c r="D8" i="11"/>
  <c r="I8" i="11"/>
  <c r="H8" i="11"/>
  <c r="G8" i="11"/>
  <c r="C7" i="11"/>
  <c r="D7" i="11"/>
  <c r="I7" i="11"/>
  <c r="H7" i="11"/>
  <c r="G7" i="11"/>
  <c r="C6" i="11"/>
  <c r="D6" i="11"/>
  <c r="I6" i="11"/>
  <c r="H6" i="11"/>
  <c r="G6" i="11"/>
  <c r="D11" i="10"/>
  <c r="B292" i="10" s="1"/>
  <c r="K292" i="10" s="1"/>
  <c r="B144" i="10"/>
  <c r="B102" i="10"/>
  <c r="B64" i="10"/>
  <c r="B42" i="10"/>
  <c r="B22" i="10"/>
  <c r="D17" i="10"/>
  <c r="D18" i="10"/>
  <c r="D19" i="10"/>
  <c r="D20" i="10"/>
  <c r="D9" i="10"/>
  <c r="H20" i="10"/>
  <c r="E17" i="10"/>
  <c r="F17" i="10" s="1"/>
  <c r="E18" i="10"/>
  <c r="F18" i="10" s="1"/>
  <c r="H18" i="10" s="1"/>
  <c r="E19" i="10"/>
  <c r="D10" i="10"/>
  <c r="D12" i="10" s="1"/>
  <c r="D9" i="13"/>
  <c r="E12" i="13"/>
  <c r="B242" i="13"/>
  <c r="M242" i="13"/>
  <c r="K242" i="13"/>
  <c r="J242" i="13"/>
  <c r="I242" i="13"/>
  <c r="H242" i="13"/>
  <c r="G242" i="13"/>
  <c r="F242" i="13"/>
  <c r="E242" i="13"/>
  <c r="D242" i="13"/>
  <c r="C242" i="13"/>
  <c r="B241" i="13"/>
  <c r="M241" i="13"/>
  <c r="K241" i="13"/>
  <c r="J241" i="13"/>
  <c r="I241" i="13"/>
  <c r="H241" i="13"/>
  <c r="G241" i="13"/>
  <c r="F241" i="13"/>
  <c r="E241" i="13"/>
  <c r="D241" i="13"/>
  <c r="C241" i="13"/>
  <c r="B240" i="13"/>
  <c r="M240" i="13"/>
  <c r="K240" i="13"/>
  <c r="J240" i="13"/>
  <c r="I240" i="13"/>
  <c r="H240" i="13"/>
  <c r="G240" i="13"/>
  <c r="F240" i="13"/>
  <c r="E240" i="13"/>
  <c r="D240" i="13"/>
  <c r="C240" i="13"/>
  <c r="B239" i="13"/>
  <c r="M239" i="13"/>
  <c r="K239" i="13"/>
  <c r="J239" i="13"/>
  <c r="I239" i="13"/>
  <c r="H239" i="13"/>
  <c r="G239" i="13"/>
  <c r="F239" i="13"/>
  <c r="E239" i="13"/>
  <c r="D239" i="13"/>
  <c r="C239" i="13"/>
  <c r="B238" i="13"/>
  <c r="M238" i="13"/>
  <c r="K238" i="13"/>
  <c r="J238" i="13"/>
  <c r="I238" i="13"/>
  <c r="H238" i="13"/>
  <c r="G238" i="13"/>
  <c r="F238" i="13"/>
  <c r="E238" i="13"/>
  <c r="D238" i="13"/>
  <c r="C238" i="13"/>
  <c r="B237" i="13"/>
  <c r="M237" i="13"/>
  <c r="K237" i="13"/>
  <c r="J237" i="13"/>
  <c r="I237" i="13"/>
  <c r="H237" i="13"/>
  <c r="G237" i="13"/>
  <c r="F237" i="13"/>
  <c r="E237" i="13"/>
  <c r="D237" i="13"/>
  <c r="C237" i="13"/>
  <c r="B236" i="13"/>
  <c r="M236" i="13"/>
  <c r="K236" i="13"/>
  <c r="J236" i="13"/>
  <c r="I236" i="13"/>
  <c r="H236" i="13"/>
  <c r="G236" i="13"/>
  <c r="F236" i="13"/>
  <c r="E236" i="13"/>
  <c r="D236" i="13"/>
  <c r="C236" i="13"/>
  <c r="B235" i="13"/>
  <c r="M235" i="13"/>
  <c r="K235" i="13"/>
  <c r="J235" i="13"/>
  <c r="I235" i="13"/>
  <c r="H235" i="13"/>
  <c r="G235" i="13"/>
  <c r="F235" i="13"/>
  <c r="E235" i="13"/>
  <c r="D235" i="13"/>
  <c r="C235" i="13"/>
  <c r="B234" i="13"/>
  <c r="M234" i="13"/>
  <c r="K234" i="13"/>
  <c r="J234" i="13"/>
  <c r="I234" i="13"/>
  <c r="H234" i="13"/>
  <c r="G234" i="13"/>
  <c r="F234" i="13"/>
  <c r="E234" i="13"/>
  <c r="D234" i="13"/>
  <c r="C234" i="13"/>
  <c r="B233" i="13"/>
  <c r="M233" i="13"/>
  <c r="K233" i="13"/>
  <c r="J233" i="13"/>
  <c r="I233" i="13"/>
  <c r="H233" i="13"/>
  <c r="G233" i="13"/>
  <c r="F233" i="13"/>
  <c r="E233" i="13"/>
  <c r="D233" i="13"/>
  <c r="C233" i="13"/>
  <c r="B232" i="13"/>
  <c r="M232" i="13"/>
  <c r="K232" i="13"/>
  <c r="J232" i="13"/>
  <c r="I232" i="13"/>
  <c r="H232" i="13"/>
  <c r="G232" i="13"/>
  <c r="F232" i="13"/>
  <c r="E232" i="13"/>
  <c r="D232" i="13"/>
  <c r="C232" i="13"/>
  <c r="B231" i="13"/>
  <c r="M231" i="13"/>
  <c r="K231" i="13"/>
  <c r="J231" i="13"/>
  <c r="I231" i="13"/>
  <c r="H231" i="13"/>
  <c r="G231" i="13"/>
  <c r="F231" i="13"/>
  <c r="E231" i="13"/>
  <c r="D231" i="13"/>
  <c r="C231" i="13"/>
  <c r="B230" i="13"/>
  <c r="M230" i="13"/>
  <c r="K230" i="13"/>
  <c r="J230" i="13"/>
  <c r="I230" i="13"/>
  <c r="H230" i="13"/>
  <c r="G230" i="13"/>
  <c r="F230" i="13"/>
  <c r="E230" i="13"/>
  <c r="D230" i="13"/>
  <c r="C230" i="13"/>
  <c r="B229" i="13"/>
  <c r="M229" i="13"/>
  <c r="K229" i="13"/>
  <c r="J229" i="13"/>
  <c r="I229" i="13"/>
  <c r="H229" i="13"/>
  <c r="G229" i="13"/>
  <c r="F229" i="13"/>
  <c r="E229" i="13"/>
  <c r="D229" i="13"/>
  <c r="C229" i="13"/>
  <c r="B228" i="13"/>
  <c r="M228" i="13"/>
  <c r="K228" i="13"/>
  <c r="J228" i="13"/>
  <c r="I228" i="13"/>
  <c r="H228" i="13"/>
  <c r="G228" i="13"/>
  <c r="F228" i="13"/>
  <c r="E228" i="13"/>
  <c r="D228" i="13"/>
  <c r="C228" i="13"/>
  <c r="B227" i="13"/>
  <c r="M227" i="13"/>
  <c r="K227" i="13"/>
  <c r="J227" i="13"/>
  <c r="I227" i="13"/>
  <c r="H227" i="13"/>
  <c r="G227" i="13"/>
  <c r="F227" i="13"/>
  <c r="E227" i="13"/>
  <c r="D227" i="13"/>
  <c r="C227" i="13"/>
  <c r="B226" i="13"/>
  <c r="M226" i="13"/>
  <c r="K226" i="13"/>
  <c r="J226" i="13"/>
  <c r="I226" i="13"/>
  <c r="H226" i="13"/>
  <c r="G226" i="13"/>
  <c r="F226" i="13"/>
  <c r="E226" i="13"/>
  <c r="D226" i="13"/>
  <c r="C226" i="13"/>
  <c r="B225" i="13"/>
  <c r="M225" i="13"/>
  <c r="K225" i="13"/>
  <c r="J225" i="13"/>
  <c r="I225" i="13"/>
  <c r="H225" i="13"/>
  <c r="G225" i="13"/>
  <c r="F225" i="13"/>
  <c r="E225" i="13"/>
  <c r="D225" i="13"/>
  <c r="C225" i="13"/>
  <c r="B224" i="13"/>
  <c r="M224" i="13"/>
  <c r="K224" i="13"/>
  <c r="J224" i="13"/>
  <c r="I224" i="13"/>
  <c r="H224" i="13"/>
  <c r="G224" i="13"/>
  <c r="F224" i="13"/>
  <c r="E224" i="13"/>
  <c r="D224" i="13"/>
  <c r="C224" i="13"/>
  <c r="B223" i="13"/>
  <c r="M223" i="13"/>
  <c r="K223" i="13"/>
  <c r="J223" i="13"/>
  <c r="I223" i="13"/>
  <c r="H223" i="13"/>
  <c r="G223" i="13"/>
  <c r="F223" i="13"/>
  <c r="E223" i="13"/>
  <c r="D223" i="13"/>
  <c r="C223" i="13"/>
  <c r="B222" i="13"/>
  <c r="M222" i="13"/>
  <c r="K222" i="13"/>
  <c r="J222" i="13"/>
  <c r="I222" i="13"/>
  <c r="H222" i="13"/>
  <c r="G222" i="13"/>
  <c r="F222" i="13"/>
  <c r="E222" i="13"/>
  <c r="D222" i="13"/>
  <c r="C222" i="13"/>
  <c r="B221" i="13"/>
  <c r="M221" i="13"/>
  <c r="K221" i="13"/>
  <c r="J221" i="13"/>
  <c r="I221" i="13"/>
  <c r="H221" i="13"/>
  <c r="G221" i="13"/>
  <c r="F221" i="13"/>
  <c r="E221" i="13"/>
  <c r="D221" i="13"/>
  <c r="C221" i="13"/>
  <c r="B220" i="13"/>
  <c r="M220" i="13"/>
  <c r="K220" i="13"/>
  <c r="J220" i="13"/>
  <c r="I220" i="13"/>
  <c r="H220" i="13"/>
  <c r="G220" i="13"/>
  <c r="F220" i="13"/>
  <c r="E220" i="13"/>
  <c r="D220" i="13"/>
  <c r="C220" i="13"/>
  <c r="B219" i="13"/>
  <c r="M219" i="13"/>
  <c r="K219" i="13"/>
  <c r="J219" i="13"/>
  <c r="I219" i="13"/>
  <c r="H219" i="13"/>
  <c r="G219" i="13"/>
  <c r="F219" i="13"/>
  <c r="E219" i="13"/>
  <c r="D219" i="13"/>
  <c r="C219" i="13"/>
  <c r="B218" i="13"/>
  <c r="M218" i="13"/>
  <c r="K218" i="13"/>
  <c r="J218" i="13"/>
  <c r="I218" i="13"/>
  <c r="H218" i="13"/>
  <c r="G218" i="13"/>
  <c r="F218" i="13"/>
  <c r="E218" i="13"/>
  <c r="D218" i="13"/>
  <c r="C218" i="13"/>
  <c r="B217" i="13"/>
  <c r="M217" i="13"/>
  <c r="K217" i="13"/>
  <c r="J217" i="13"/>
  <c r="I217" i="13"/>
  <c r="H217" i="13"/>
  <c r="G217" i="13"/>
  <c r="F217" i="13"/>
  <c r="E217" i="13"/>
  <c r="D217" i="13"/>
  <c r="C217" i="13"/>
  <c r="B216" i="13"/>
  <c r="M216" i="13"/>
  <c r="K216" i="13"/>
  <c r="J216" i="13"/>
  <c r="I216" i="13"/>
  <c r="H216" i="13"/>
  <c r="G216" i="13"/>
  <c r="F216" i="13"/>
  <c r="E216" i="13"/>
  <c r="D216" i="13"/>
  <c r="C216" i="13"/>
  <c r="B215" i="13"/>
  <c r="M215" i="13"/>
  <c r="K215" i="13"/>
  <c r="J215" i="13"/>
  <c r="I215" i="13"/>
  <c r="H215" i="13"/>
  <c r="G215" i="13"/>
  <c r="F215" i="13"/>
  <c r="E215" i="13"/>
  <c r="D215" i="13"/>
  <c r="C215" i="13"/>
  <c r="B214" i="13"/>
  <c r="M214" i="13"/>
  <c r="K214" i="13"/>
  <c r="J214" i="13"/>
  <c r="I214" i="13"/>
  <c r="H214" i="13"/>
  <c r="G214" i="13"/>
  <c r="F214" i="13"/>
  <c r="E214" i="13"/>
  <c r="D214" i="13"/>
  <c r="C214" i="13"/>
  <c r="B213" i="13"/>
  <c r="M213" i="13"/>
  <c r="K213" i="13"/>
  <c r="J213" i="13"/>
  <c r="I213" i="13"/>
  <c r="H213" i="13"/>
  <c r="G213" i="13"/>
  <c r="F213" i="13"/>
  <c r="E213" i="13"/>
  <c r="D213" i="13"/>
  <c r="C213" i="13"/>
  <c r="B212" i="13"/>
  <c r="M212" i="13"/>
  <c r="K212" i="13"/>
  <c r="J212" i="13"/>
  <c r="I212" i="13"/>
  <c r="H212" i="13"/>
  <c r="G212" i="13"/>
  <c r="F212" i="13"/>
  <c r="E212" i="13"/>
  <c r="D212" i="13"/>
  <c r="C212" i="13"/>
  <c r="B211" i="13"/>
  <c r="M211" i="13"/>
  <c r="K211" i="13"/>
  <c r="J211" i="13"/>
  <c r="I211" i="13"/>
  <c r="H211" i="13"/>
  <c r="G211" i="13"/>
  <c r="F211" i="13"/>
  <c r="E211" i="13"/>
  <c r="D211" i="13"/>
  <c r="C211" i="13"/>
  <c r="B210" i="13"/>
  <c r="M210" i="13"/>
  <c r="K210" i="13"/>
  <c r="J210" i="13"/>
  <c r="I210" i="13"/>
  <c r="H210" i="13"/>
  <c r="G210" i="13"/>
  <c r="F210" i="13"/>
  <c r="E210" i="13"/>
  <c r="D210" i="13"/>
  <c r="C210" i="13"/>
  <c r="B209" i="13"/>
  <c r="M209" i="13"/>
  <c r="K209" i="13"/>
  <c r="J209" i="13"/>
  <c r="I209" i="13"/>
  <c r="H209" i="13"/>
  <c r="G209" i="13"/>
  <c r="F209" i="13"/>
  <c r="E209" i="13"/>
  <c r="D209" i="13"/>
  <c r="C209" i="13"/>
  <c r="B208" i="13"/>
  <c r="M208" i="13"/>
  <c r="K208" i="13"/>
  <c r="J208" i="13"/>
  <c r="I208" i="13"/>
  <c r="H208" i="13"/>
  <c r="G208" i="13"/>
  <c r="F208" i="13"/>
  <c r="E208" i="13"/>
  <c r="D208" i="13"/>
  <c r="C208" i="13"/>
  <c r="B207" i="13"/>
  <c r="M207" i="13"/>
  <c r="K207" i="13"/>
  <c r="J207" i="13"/>
  <c r="I207" i="13"/>
  <c r="H207" i="13"/>
  <c r="G207" i="13"/>
  <c r="F207" i="13"/>
  <c r="E207" i="13"/>
  <c r="D207" i="13"/>
  <c r="C207" i="13"/>
  <c r="B206" i="13"/>
  <c r="M206" i="13"/>
  <c r="K206" i="13"/>
  <c r="J206" i="13"/>
  <c r="I206" i="13"/>
  <c r="H206" i="13"/>
  <c r="G206" i="13"/>
  <c r="F206" i="13"/>
  <c r="E206" i="13"/>
  <c r="D206" i="13"/>
  <c r="C206" i="13"/>
  <c r="B205" i="13"/>
  <c r="M205" i="13"/>
  <c r="K205" i="13"/>
  <c r="J205" i="13"/>
  <c r="I205" i="13"/>
  <c r="H205" i="13"/>
  <c r="G205" i="13"/>
  <c r="F205" i="13"/>
  <c r="E205" i="13"/>
  <c r="D205" i="13"/>
  <c r="C205" i="13"/>
  <c r="B204" i="13"/>
  <c r="M204" i="13"/>
  <c r="K204" i="13"/>
  <c r="J204" i="13"/>
  <c r="I204" i="13"/>
  <c r="H204" i="13"/>
  <c r="G204" i="13"/>
  <c r="F204" i="13"/>
  <c r="E204" i="13"/>
  <c r="D204" i="13"/>
  <c r="C204" i="13"/>
  <c r="B203" i="13"/>
  <c r="M203" i="13"/>
  <c r="K203" i="13"/>
  <c r="J203" i="13"/>
  <c r="I203" i="13"/>
  <c r="H203" i="13"/>
  <c r="G203" i="13"/>
  <c r="F203" i="13"/>
  <c r="E203" i="13"/>
  <c r="D203" i="13"/>
  <c r="C203" i="13"/>
  <c r="B202" i="13"/>
  <c r="M202" i="13"/>
  <c r="K202" i="13"/>
  <c r="J202" i="13"/>
  <c r="I202" i="13"/>
  <c r="H202" i="13"/>
  <c r="G202" i="13"/>
  <c r="F202" i="13"/>
  <c r="E202" i="13"/>
  <c r="D202" i="13"/>
  <c r="C202" i="13"/>
  <c r="B201" i="13"/>
  <c r="M201" i="13"/>
  <c r="K201" i="13"/>
  <c r="J201" i="13"/>
  <c r="I201" i="13"/>
  <c r="H201" i="13"/>
  <c r="G201" i="13"/>
  <c r="F201" i="13"/>
  <c r="E201" i="13"/>
  <c r="D201" i="13"/>
  <c r="C201" i="13"/>
  <c r="B200" i="13"/>
  <c r="M200" i="13"/>
  <c r="K200" i="13"/>
  <c r="J200" i="13"/>
  <c r="I200" i="13"/>
  <c r="H200" i="13"/>
  <c r="G200" i="13"/>
  <c r="F200" i="13"/>
  <c r="E200" i="13"/>
  <c r="D200" i="13"/>
  <c r="C200" i="13"/>
  <c r="B199" i="13"/>
  <c r="M199" i="13"/>
  <c r="K199" i="13"/>
  <c r="J199" i="13"/>
  <c r="I199" i="13"/>
  <c r="H199" i="13"/>
  <c r="G199" i="13"/>
  <c r="F199" i="13"/>
  <c r="E199" i="13"/>
  <c r="D199" i="13"/>
  <c r="C199" i="13"/>
  <c r="B198" i="13"/>
  <c r="M198" i="13"/>
  <c r="K198" i="13"/>
  <c r="J198" i="13"/>
  <c r="I198" i="13"/>
  <c r="H198" i="13"/>
  <c r="G198" i="13"/>
  <c r="F198" i="13"/>
  <c r="E198" i="13"/>
  <c r="D198" i="13"/>
  <c r="C198" i="13"/>
  <c r="B197" i="13"/>
  <c r="M197" i="13"/>
  <c r="K197" i="13"/>
  <c r="J197" i="13"/>
  <c r="I197" i="13"/>
  <c r="H197" i="13"/>
  <c r="G197" i="13"/>
  <c r="F197" i="13"/>
  <c r="E197" i="13"/>
  <c r="D197" i="13"/>
  <c r="C197" i="13"/>
  <c r="B196" i="13"/>
  <c r="M196" i="13"/>
  <c r="K196" i="13"/>
  <c r="J196" i="13"/>
  <c r="I196" i="13"/>
  <c r="H196" i="13"/>
  <c r="G196" i="13"/>
  <c r="F196" i="13"/>
  <c r="E196" i="13"/>
  <c r="D196" i="13"/>
  <c r="C196" i="13"/>
  <c r="B195" i="13"/>
  <c r="M195" i="13"/>
  <c r="K195" i="13"/>
  <c r="J195" i="13"/>
  <c r="I195" i="13"/>
  <c r="H195" i="13"/>
  <c r="G195" i="13"/>
  <c r="F195" i="13"/>
  <c r="E195" i="13"/>
  <c r="D195" i="13"/>
  <c r="C195" i="13"/>
  <c r="B194" i="13"/>
  <c r="M194" i="13"/>
  <c r="K194" i="13"/>
  <c r="J194" i="13"/>
  <c r="I194" i="13"/>
  <c r="H194" i="13"/>
  <c r="G194" i="13"/>
  <c r="F194" i="13"/>
  <c r="E194" i="13"/>
  <c r="D194" i="13"/>
  <c r="C194" i="13"/>
  <c r="B193" i="13"/>
  <c r="M193" i="13"/>
  <c r="K193" i="13"/>
  <c r="J193" i="13"/>
  <c r="I193" i="13"/>
  <c r="H193" i="13"/>
  <c r="G193" i="13"/>
  <c r="F193" i="13"/>
  <c r="E193" i="13"/>
  <c r="D193" i="13"/>
  <c r="C193" i="13"/>
  <c r="B192" i="13"/>
  <c r="M192" i="13"/>
  <c r="K192" i="13"/>
  <c r="J192" i="13"/>
  <c r="I192" i="13"/>
  <c r="H192" i="13"/>
  <c r="G192" i="13"/>
  <c r="F192" i="13"/>
  <c r="E192" i="13"/>
  <c r="D192" i="13"/>
  <c r="C192" i="13"/>
  <c r="B191" i="13"/>
  <c r="M191" i="13"/>
  <c r="K191" i="13"/>
  <c r="J191" i="13"/>
  <c r="I191" i="13"/>
  <c r="H191" i="13"/>
  <c r="G191" i="13"/>
  <c r="F191" i="13"/>
  <c r="E191" i="13"/>
  <c r="D191" i="13"/>
  <c r="C191" i="13"/>
  <c r="B190" i="13"/>
  <c r="M190" i="13"/>
  <c r="K190" i="13"/>
  <c r="J190" i="13"/>
  <c r="I190" i="13"/>
  <c r="H190" i="13"/>
  <c r="G190" i="13"/>
  <c r="F190" i="13"/>
  <c r="E190" i="13"/>
  <c r="D190" i="13"/>
  <c r="C190" i="13"/>
  <c r="B189" i="13"/>
  <c r="M189" i="13"/>
  <c r="K189" i="13"/>
  <c r="J189" i="13"/>
  <c r="I189" i="13"/>
  <c r="H189" i="13"/>
  <c r="G189" i="13"/>
  <c r="F189" i="13"/>
  <c r="E189" i="13"/>
  <c r="D189" i="13"/>
  <c r="C189" i="13"/>
  <c r="B188" i="13"/>
  <c r="M188" i="13"/>
  <c r="K188" i="13"/>
  <c r="J188" i="13"/>
  <c r="I188" i="13"/>
  <c r="H188" i="13"/>
  <c r="G188" i="13"/>
  <c r="F188" i="13"/>
  <c r="E188" i="13"/>
  <c r="D188" i="13"/>
  <c r="C188" i="13"/>
  <c r="B187" i="13"/>
  <c r="M187" i="13"/>
  <c r="K187" i="13"/>
  <c r="J187" i="13"/>
  <c r="I187" i="13"/>
  <c r="H187" i="13"/>
  <c r="G187" i="13"/>
  <c r="F187" i="13"/>
  <c r="E187" i="13"/>
  <c r="D187" i="13"/>
  <c r="C187" i="13"/>
  <c r="B186" i="13"/>
  <c r="M186" i="13"/>
  <c r="K186" i="13"/>
  <c r="J186" i="13"/>
  <c r="I186" i="13"/>
  <c r="H186" i="13"/>
  <c r="G186" i="13"/>
  <c r="F186" i="13"/>
  <c r="E186" i="13"/>
  <c r="D186" i="13"/>
  <c r="C186" i="13"/>
  <c r="B185" i="13"/>
  <c r="M185" i="13"/>
  <c r="K185" i="13"/>
  <c r="J185" i="13"/>
  <c r="I185" i="13"/>
  <c r="H185" i="13"/>
  <c r="G185" i="13"/>
  <c r="F185" i="13"/>
  <c r="E185" i="13"/>
  <c r="D185" i="13"/>
  <c r="C185" i="13"/>
  <c r="B184" i="13"/>
  <c r="M184" i="13"/>
  <c r="K184" i="13"/>
  <c r="J184" i="13"/>
  <c r="I184" i="13"/>
  <c r="H184" i="13"/>
  <c r="G184" i="13"/>
  <c r="F184" i="13"/>
  <c r="E184" i="13"/>
  <c r="D184" i="13"/>
  <c r="C184" i="13"/>
  <c r="B183" i="13"/>
  <c r="M183" i="13"/>
  <c r="K183" i="13"/>
  <c r="J183" i="13"/>
  <c r="I183" i="13"/>
  <c r="H183" i="13"/>
  <c r="G183" i="13"/>
  <c r="F183" i="13"/>
  <c r="E183" i="13"/>
  <c r="D183" i="13"/>
  <c r="C183" i="13"/>
  <c r="B182" i="13"/>
  <c r="M182" i="13"/>
  <c r="K182" i="13"/>
  <c r="J182" i="13"/>
  <c r="I182" i="13"/>
  <c r="H182" i="13"/>
  <c r="G182" i="13"/>
  <c r="F182" i="13"/>
  <c r="E182" i="13"/>
  <c r="D182" i="13"/>
  <c r="C182" i="13"/>
  <c r="B181" i="13"/>
  <c r="M181" i="13"/>
  <c r="K181" i="13"/>
  <c r="J181" i="13"/>
  <c r="I181" i="13"/>
  <c r="H181" i="13"/>
  <c r="G181" i="13"/>
  <c r="F181" i="13"/>
  <c r="E181" i="13"/>
  <c r="D181" i="13"/>
  <c r="C181" i="13"/>
  <c r="B180" i="13"/>
  <c r="M180" i="13"/>
  <c r="K180" i="13"/>
  <c r="J180" i="13"/>
  <c r="I180" i="13"/>
  <c r="H180" i="13"/>
  <c r="G180" i="13"/>
  <c r="F180" i="13"/>
  <c r="E180" i="13"/>
  <c r="D180" i="13"/>
  <c r="C180" i="13"/>
  <c r="B179" i="13"/>
  <c r="M179" i="13"/>
  <c r="K179" i="13"/>
  <c r="J179" i="13"/>
  <c r="I179" i="13"/>
  <c r="H179" i="13"/>
  <c r="G179" i="13"/>
  <c r="F179" i="13"/>
  <c r="E179" i="13"/>
  <c r="D179" i="13"/>
  <c r="C179" i="13"/>
  <c r="B178" i="13"/>
  <c r="M178" i="13"/>
  <c r="K178" i="13"/>
  <c r="J178" i="13"/>
  <c r="I178" i="13"/>
  <c r="H178" i="13"/>
  <c r="G178" i="13"/>
  <c r="F178" i="13"/>
  <c r="E178" i="13"/>
  <c r="D178" i="13"/>
  <c r="C178" i="13"/>
  <c r="B177" i="13"/>
  <c r="M177" i="13"/>
  <c r="K177" i="13"/>
  <c r="J177" i="13"/>
  <c r="I177" i="13"/>
  <c r="H177" i="13"/>
  <c r="G177" i="13"/>
  <c r="F177" i="13"/>
  <c r="E177" i="13"/>
  <c r="D177" i="13"/>
  <c r="C177" i="13"/>
  <c r="B176" i="13"/>
  <c r="M176" i="13"/>
  <c r="K176" i="13"/>
  <c r="J176" i="13"/>
  <c r="I176" i="13"/>
  <c r="H176" i="13"/>
  <c r="G176" i="13"/>
  <c r="F176" i="13"/>
  <c r="E176" i="13"/>
  <c r="D176" i="13"/>
  <c r="C176" i="13"/>
  <c r="B175" i="13"/>
  <c r="M175" i="13"/>
  <c r="K175" i="13"/>
  <c r="J175" i="13"/>
  <c r="I175" i="13"/>
  <c r="H175" i="13"/>
  <c r="G175" i="13"/>
  <c r="F175" i="13"/>
  <c r="E175" i="13"/>
  <c r="D175" i="13"/>
  <c r="C175" i="13"/>
  <c r="B174" i="13"/>
  <c r="M174" i="13"/>
  <c r="K174" i="13"/>
  <c r="J174" i="13"/>
  <c r="I174" i="13"/>
  <c r="H174" i="13"/>
  <c r="G174" i="13"/>
  <c r="F174" i="13"/>
  <c r="E174" i="13"/>
  <c r="D174" i="13"/>
  <c r="C174" i="13"/>
  <c r="B173" i="13"/>
  <c r="M173" i="13"/>
  <c r="K173" i="13"/>
  <c r="J173" i="13"/>
  <c r="I173" i="13"/>
  <c r="H173" i="13"/>
  <c r="G173" i="13"/>
  <c r="F173" i="13"/>
  <c r="E173" i="13"/>
  <c r="D173" i="13"/>
  <c r="C173" i="13"/>
  <c r="B172" i="13"/>
  <c r="M172" i="13"/>
  <c r="K172" i="13"/>
  <c r="J172" i="13"/>
  <c r="I172" i="13"/>
  <c r="H172" i="13"/>
  <c r="G172" i="13"/>
  <c r="F172" i="13"/>
  <c r="E172" i="13"/>
  <c r="D172" i="13"/>
  <c r="C172" i="13"/>
  <c r="B171" i="13"/>
  <c r="M171" i="13"/>
  <c r="K171" i="13"/>
  <c r="J171" i="13"/>
  <c r="I171" i="13"/>
  <c r="H171" i="13"/>
  <c r="G171" i="13"/>
  <c r="F171" i="13"/>
  <c r="E171" i="13"/>
  <c r="D171" i="13"/>
  <c r="C171" i="13"/>
  <c r="B170" i="13"/>
  <c r="M170" i="13"/>
  <c r="K170" i="13"/>
  <c r="J170" i="13"/>
  <c r="I170" i="13"/>
  <c r="H170" i="13"/>
  <c r="G170" i="13"/>
  <c r="F170" i="13"/>
  <c r="E170" i="13"/>
  <c r="D170" i="13"/>
  <c r="C170" i="13"/>
  <c r="B169" i="13"/>
  <c r="M169" i="13"/>
  <c r="K169" i="13"/>
  <c r="J169" i="13"/>
  <c r="I169" i="13"/>
  <c r="H169" i="13"/>
  <c r="G169" i="13"/>
  <c r="F169" i="13"/>
  <c r="E169" i="13"/>
  <c r="D169" i="13"/>
  <c r="C169" i="13"/>
  <c r="B168" i="13"/>
  <c r="M168" i="13"/>
  <c r="K168" i="13"/>
  <c r="J168" i="13"/>
  <c r="I168" i="13"/>
  <c r="H168" i="13"/>
  <c r="G168" i="13"/>
  <c r="F168" i="13"/>
  <c r="E168" i="13"/>
  <c r="D168" i="13"/>
  <c r="C168" i="13"/>
  <c r="B167" i="13"/>
  <c r="M167" i="13"/>
  <c r="K167" i="13"/>
  <c r="J167" i="13"/>
  <c r="I167" i="13"/>
  <c r="H167" i="13"/>
  <c r="G167" i="13"/>
  <c r="F167" i="13"/>
  <c r="E167" i="13"/>
  <c r="D167" i="13"/>
  <c r="C167" i="13"/>
  <c r="B166" i="13"/>
  <c r="M166" i="13"/>
  <c r="K166" i="13"/>
  <c r="J166" i="13"/>
  <c r="I166" i="13"/>
  <c r="H166" i="13"/>
  <c r="G166" i="13"/>
  <c r="F166" i="13"/>
  <c r="E166" i="13"/>
  <c r="D166" i="13"/>
  <c r="C166" i="13"/>
  <c r="B165" i="13"/>
  <c r="M165" i="13"/>
  <c r="K165" i="13"/>
  <c r="J165" i="13"/>
  <c r="I165" i="13"/>
  <c r="H165" i="13"/>
  <c r="G165" i="13"/>
  <c r="F165" i="13"/>
  <c r="E165" i="13"/>
  <c r="D165" i="13"/>
  <c r="C165" i="13"/>
  <c r="B164" i="13"/>
  <c r="M164" i="13"/>
  <c r="K164" i="13"/>
  <c r="J164" i="13"/>
  <c r="I164" i="13"/>
  <c r="H164" i="13"/>
  <c r="G164" i="13"/>
  <c r="F164" i="13"/>
  <c r="E164" i="13"/>
  <c r="D164" i="13"/>
  <c r="C164" i="13"/>
  <c r="B163" i="13"/>
  <c r="M163" i="13"/>
  <c r="K163" i="13"/>
  <c r="J163" i="13"/>
  <c r="I163" i="13"/>
  <c r="H163" i="13"/>
  <c r="G163" i="13"/>
  <c r="F163" i="13"/>
  <c r="E163" i="13"/>
  <c r="D163" i="13"/>
  <c r="C163" i="13"/>
  <c r="B162" i="13"/>
  <c r="M162" i="13"/>
  <c r="K162" i="13"/>
  <c r="J162" i="13"/>
  <c r="I162" i="13"/>
  <c r="H162" i="13"/>
  <c r="G162" i="13"/>
  <c r="F162" i="13"/>
  <c r="E162" i="13"/>
  <c r="D162" i="13"/>
  <c r="C162" i="13"/>
  <c r="B161" i="13"/>
  <c r="M161" i="13"/>
  <c r="K161" i="13"/>
  <c r="J161" i="13"/>
  <c r="I161" i="13"/>
  <c r="H161" i="13"/>
  <c r="G161" i="13"/>
  <c r="F161" i="13"/>
  <c r="E161" i="13"/>
  <c r="D161" i="13"/>
  <c r="C161" i="13"/>
  <c r="B160" i="13"/>
  <c r="M160" i="13"/>
  <c r="K160" i="13"/>
  <c r="J160" i="13"/>
  <c r="I160" i="13"/>
  <c r="H160" i="13"/>
  <c r="G160" i="13"/>
  <c r="F160" i="13"/>
  <c r="E160" i="13"/>
  <c r="D160" i="13"/>
  <c r="C160" i="13"/>
  <c r="B159" i="13"/>
  <c r="M159" i="13"/>
  <c r="K159" i="13"/>
  <c r="J159" i="13"/>
  <c r="I159" i="13"/>
  <c r="H159" i="13"/>
  <c r="G159" i="13"/>
  <c r="F159" i="13"/>
  <c r="E159" i="13"/>
  <c r="D159" i="13"/>
  <c r="C159" i="13"/>
  <c r="B158" i="13"/>
  <c r="M158" i="13"/>
  <c r="K158" i="13"/>
  <c r="J158" i="13"/>
  <c r="I158" i="13"/>
  <c r="H158" i="13"/>
  <c r="G158" i="13"/>
  <c r="F158" i="13"/>
  <c r="E158" i="13"/>
  <c r="D158" i="13"/>
  <c r="C158" i="13"/>
  <c r="B157" i="13"/>
  <c r="M157" i="13"/>
  <c r="K157" i="13"/>
  <c r="J157" i="13"/>
  <c r="I157" i="13"/>
  <c r="H157" i="13"/>
  <c r="G157" i="13"/>
  <c r="F157" i="13"/>
  <c r="E157" i="13"/>
  <c r="D157" i="13"/>
  <c r="C157" i="13"/>
  <c r="B156" i="13"/>
  <c r="M156" i="13"/>
  <c r="K156" i="13"/>
  <c r="J156" i="13"/>
  <c r="I156" i="13"/>
  <c r="H156" i="13"/>
  <c r="G156" i="13"/>
  <c r="F156" i="13"/>
  <c r="E156" i="13"/>
  <c r="D156" i="13"/>
  <c r="C156" i="13"/>
  <c r="B155" i="13"/>
  <c r="M155" i="13"/>
  <c r="K155" i="13"/>
  <c r="J155" i="13"/>
  <c r="I155" i="13"/>
  <c r="H155" i="13"/>
  <c r="G155" i="13"/>
  <c r="F155" i="13"/>
  <c r="E155" i="13"/>
  <c r="D155" i="13"/>
  <c r="C155" i="13"/>
  <c r="B154" i="13"/>
  <c r="M154" i="13"/>
  <c r="K154" i="13"/>
  <c r="J154" i="13"/>
  <c r="I154" i="13"/>
  <c r="H154" i="13"/>
  <c r="G154" i="13"/>
  <c r="F154" i="13"/>
  <c r="E154" i="13"/>
  <c r="D154" i="13"/>
  <c r="C154" i="13"/>
  <c r="B153" i="13"/>
  <c r="M153" i="13"/>
  <c r="K153" i="13"/>
  <c r="J153" i="13"/>
  <c r="I153" i="13"/>
  <c r="H153" i="13"/>
  <c r="G153" i="13"/>
  <c r="F153" i="13"/>
  <c r="E153" i="13"/>
  <c r="D153" i="13"/>
  <c r="C153" i="13"/>
  <c r="B152" i="13"/>
  <c r="M152" i="13"/>
  <c r="K152" i="13"/>
  <c r="J152" i="13"/>
  <c r="I152" i="13"/>
  <c r="H152" i="13"/>
  <c r="G152" i="13"/>
  <c r="F152" i="13"/>
  <c r="E152" i="13"/>
  <c r="D152" i="13"/>
  <c r="C152" i="13"/>
  <c r="B151" i="13"/>
  <c r="M151" i="13"/>
  <c r="K151" i="13"/>
  <c r="J151" i="13"/>
  <c r="I151" i="13"/>
  <c r="H151" i="13"/>
  <c r="G151" i="13"/>
  <c r="F151" i="13"/>
  <c r="E151" i="13"/>
  <c r="D151" i="13"/>
  <c r="C151" i="13"/>
  <c r="B150" i="13"/>
  <c r="M150" i="13"/>
  <c r="K150" i="13"/>
  <c r="J150" i="13"/>
  <c r="I150" i="13"/>
  <c r="H150" i="13"/>
  <c r="G150" i="13"/>
  <c r="F150" i="13"/>
  <c r="E150" i="13"/>
  <c r="D150" i="13"/>
  <c r="C150" i="13"/>
  <c r="B149" i="13"/>
  <c r="M149" i="13"/>
  <c r="K149" i="13"/>
  <c r="J149" i="13"/>
  <c r="I149" i="13"/>
  <c r="H149" i="13"/>
  <c r="G149" i="13"/>
  <c r="F149" i="13"/>
  <c r="E149" i="13"/>
  <c r="D149" i="13"/>
  <c r="C149" i="13"/>
  <c r="B148" i="13"/>
  <c r="M148" i="13"/>
  <c r="K148" i="13"/>
  <c r="J148" i="13"/>
  <c r="I148" i="13"/>
  <c r="H148" i="13"/>
  <c r="G148" i="13"/>
  <c r="F148" i="13"/>
  <c r="E148" i="13"/>
  <c r="D148" i="13"/>
  <c r="C148" i="13"/>
  <c r="B147" i="13"/>
  <c r="M147" i="13"/>
  <c r="K147" i="13"/>
  <c r="J147" i="13"/>
  <c r="I147" i="13"/>
  <c r="H147" i="13"/>
  <c r="G147" i="13"/>
  <c r="F147" i="13"/>
  <c r="E147" i="13"/>
  <c r="D147" i="13"/>
  <c r="C147" i="13"/>
  <c r="B146" i="13"/>
  <c r="M146" i="13"/>
  <c r="K146" i="13"/>
  <c r="J146" i="13"/>
  <c r="I146" i="13"/>
  <c r="H146" i="13"/>
  <c r="G146" i="13"/>
  <c r="F146" i="13"/>
  <c r="E146" i="13"/>
  <c r="D146" i="13"/>
  <c r="C146" i="13"/>
  <c r="B145" i="13"/>
  <c r="M145" i="13"/>
  <c r="K145" i="13"/>
  <c r="J145" i="13"/>
  <c r="I145" i="13"/>
  <c r="H145" i="13"/>
  <c r="G145" i="13"/>
  <c r="F145" i="13"/>
  <c r="E145" i="13"/>
  <c r="D145" i="13"/>
  <c r="C145" i="13"/>
  <c r="B144" i="13"/>
  <c r="M144" i="13"/>
  <c r="K144" i="13"/>
  <c r="J144" i="13"/>
  <c r="I144" i="13"/>
  <c r="H144" i="13"/>
  <c r="G144" i="13"/>
  <c r="F144" i="13"/>
  <c r="E144" i="13"/>
  <c r="D144" i="13"/>
  <c r="C144" i="13"/>
  <c r="B143" i="13"/>
  <c r="M143" i="13"/>
  <c r="K143" i="13"/>
  <c r="J143" i="13"/>
  <c r="I143" i="13"/>
  <c r="H143" i="13"/>
  <c r="G143" i="13"/>
  <c r="F143" i="13"/>
  <c r="E143" i="13"/>
  <c r="D143" i="13"/>
  <c r="C143" i="13"/>
  <c r="B142" i="13"/>
  <c r="M142" i="13"/>
  <c r="K142" i="13"/>
  <c r="J142" i="13"/>
  <c r="I142" i="13"/>
  <c r="H142" i="13"/>
  <c r="G142" i="13"/>
  <c r="F142" i="13"/>
  <c r="E142" i="13"/>
  <c r="D142" i="13"/>
  <c r="C142" i="13"/>
  <c r="B141" i="13"/>
  <c r="M141" i="13"/>
  <c r="K141" i="13"/>
  <c r="J141" i="13"/>
  <c r="I141" i="13"/>
  <c r="H141" i="13"/>
  <c r="G141" i="13"/>
  <c r="F141" i="13"/>
  <c r="E141" i="13"/>
  <c r="D141" i="13"/>
  <c r="C141" i="13"/>
  <c r="B140" i="13"/>
  <c r="M140" i="13"/>
  <c r="K140" i="13"/>
  <c r="J140" i="13"/>
  <c r="I140" i="13"/>
  <c r="H140" i="13"/>
  <c r="G140" i="13"/>
  <c r="F140" i="13"/>
  <c r="E140" i="13"/>
  <c r="D140" i="13"/>
  <c r="C140" i="13"/>
  <c r="B139" i="13"/>
  <c r="M139" i="13"/>
  <c r="C139" i="13"/>
  <c r="D139" i="13"/>
  <c r="E139" i="13"/>
  <c r="F139" i="13" s="1"/>
  <c r="H139" i="13"/>
  <c r="I139" i="13"/>
  <c r="G139" i="13"/>
  <c r="B138" i="13"/>
  <c r="M138" i="13"/>
  <c r="C138" i="13"/>
  <c r="D138" i="13"/>
  <c r="E138" i="13"/>
  <c r="F138" i="13" s="1"/>
  <c r="H138" i="13"/>
  <c r="I138" i="13"/>
  <c r="G138" i="13"/>
  <c r="B137" i="13"/>
  <c r="M137" i="13"/>
  <c r="C137" i="13"/>
  <c r="D137" i="13"/>
  <c r="E137" i="13"/>
  <c r="F137" i="13" s="1"/>
  <c r="H137" i="13"/>
  <c r="J137" i="13" s="1"/>
  <c r="I137" i="13"/>
  <c r="G137" i="13"/>
  <c r="B136" i="13"/>
  <c r="M136" i="13"/>
  <c r="C136" i="13"/>
  <c r="D136" i="13"/>
  <c r="E136" i="13"/>
  <c r="F136" i="13" s="1"/>
  <c r="H136" i="13"/>
  <c r="I136" i="13"/>
  <c r="G136" i="13"/>
  <c r="B135" i="13"/>
  <c r="M135" i="13"/>
  <c r="C135" i="13"/>
  <c r="D135" i="13"/>
  <c r="E135" i="13"/>
  <c r="F135" i="13" s="1"/>
  <c r="H135" i="13"/>
  <c r="J135" i="13" s="1"/>
  <c r="I135" i="13"/>
  <c r="G135" i="13"/>
  <c r="B134" i="13"/>
  <c r="M134" i="13"/>
  <c r="C134" i="13"/>
  <c r="D134" i="13"/>
  <c r="E134" i="13"/>
  <c r="F134" i="13" s="1"/>
  <c r="H134" i="13"/>
  <c r="I134" i="13"/>
  <c r="G134" i="13"/>
  <c r="B133" i="13"/>
  <c r="M133" i="13"/>
  <c r="C133" i="13"/>
  <c r="D133" i="13"/>
  <c r="E133" i="13"/>
  <c r="F133" i="13" s="1"/>
  <c r="H133" i="13"/>
  <c r="J133" i="13" s="1"/>
  <c r="I133" i="13"/>
  <c r="G133" i="13"/>
  <c r="B132" i="13"/>
  <c r="M132" i="13"/>
  <c r="C132" i="13"/>
  <c r="D132" i="13"/>
  <c r="E132" i="13"/>
  <c r="F132" i="13"/>
  <c r="H132" i="13"/>
  <c r="I132" i="13"/>
  <c r="G132" i="13"/>
  <c r="B131" i="13"/>
  <c r="M131" i="13"/>
  <c r="C131" i="13"/>
  <c r="D131" i="13"/>
  <c r="E131" i="13"/>
  <c r="F131" i="13" s="1"/>
  <c r="H131" i="13"/>
  <c r="I131" i="13"/>
  <c r="G131" i="13"/>
  <c r="B130" i="13"/>
  <c r="M130" i="13"/>
  <c r="C130" i="13"/>
  <c r="D130" i="13"/>
  <c r="E130" i="13"/>
  <c r="F130" i="13" s="1"/>
  <c r="H130" i="13"/>
  <c r="I130" i="13"/>
  <c r="G130" i="13"/>
  <c r="B129" i="13"/>
  <c r="M129" i="13"/>
  <c r="C129" i="13"/>
  <c r="D129" i="13"/>
  <c r="E129" i="13"/>
  <c r="F129" i="13" s="1"/>
  <c r="H129" i="13"/>
  <c r="I129" i="13"/>
  <c r="G129" i="13"/>
  <c r="B128" i="13"/>
  <c r="M128" i="13"/>
  <c r="C128" i="13"/>
  <c r="D128" i="13"/>
  <c r="E128" i="13"/>
  <c r="F128" i="13" s="1"/>
  <c r="H128" i="13"/>
  <c r="I128" i="13"/>
  <c r="G128" i="13"/>
  <c r="B127" i="13"/>
  <c r="M127" i="13"/>
  <c r="C127" i="13"/>
  <c r="D127" i="13"/>
  <c r="E127" i="13"/>
  <c r="F127" i="13" s="1"/>
  <c r="H127" i="13"/>
  <c r="I127" i="13"/>
  <c r="G127" i="13"/>
  <c r="B126" i="13"/>
  <c r="M126" i="13"/>
  <c r="C126" i="13"/>
  <c r="D126" i="13"/>
  <c r="E126" i="13"/>
  <c r="F126" i="13" s="1"/>
  <c r="H126" i="13"/>
  <c r="I126" i="13"/>
  <c r="G126" i="13"/>
  <c r="B125" i="13"/>
  <c r="M125" i="13"/>
  <c r="C125" i="13"/>
  <c r="D125" i="13"/>
  <c r="E125" i="13"/>
  <c r="F125" i="13" s="1"/>
  <c r="H125" i="13"/>
  <c r="I125" i="13"/>
  <c r="G125" i="13"/>
  <c r="B124" i="13"/>
  <c r="M124" i="13"/>
  <c r="C124" i="13"/>
  <c r="D124" i="13"/>
  <c r="E124" i="13"/>
  <c r="F124" i="13" s="1"/>
  <c r="H124" i="13"/>
  <c r="I124" i="13"/>
  <c r="G124" i="13"/>
  <c r="B123" i="13"/>
  <c r="M123" i="13"/>
  <c r="C123" i="13"/>
  <c r="D123" i="13"/>
  <c r="E123" i="13"/>
  <c r="F123" i="13" s="1"/>
  <c r="H123" i="13"/>
  <c r="I123" i="13"/>
  <c r="G123" i="13"/>
  <c r="B122" i="13"/>
  <c r="M122" i="13"/>
  <c r="C122" i="13"/>
  <c r="D122" i="13"/>
  <c r="E122" i="13"/>
  <c r="F122" i="13" s="1"/>
  <c r="H122" i="13"/>
  <c r="I122" i="13"/>
  <c r="G122" i="13"/>
  <c r="B121" i="13"/>
  <c r="M121" i="13"/>
  <c r="C121" i="13"/>
  <c r="D121" i="13"/>
  <c r="E121" i="13"/>
  <c r="F121" i="13" s="1"/>
  <c r="H121" i="13"/>
  <c r="I121" i="13"/>
  <c r="J121" i="13" s="1"/>
  <c r="G121" i="13"/>
  <c r="B120" i="13"/>
  <c r="M120" i="13"/>
  <c r="C120" i="13"/>
  <c r="D120" i="13"/>
  <c r="E120" i="13"/>
  <c r="F120" i="13" s="1"/>
  <c r="H120" i="13"/>
  <c r="I120" i="13"/>
  <c r="G120" i="13"/>
  <c r="B119" i="13"/>
  <c r="M119" i="13"/>
  <c r="C119" i="13"/>
  <c r="D119" i="13"/>
  <c r="E119" i="13"/>
  <c r="F119" i="13" s="1"/>
  <c r="H119" i="13"/>
  <c r="I119" i="13"/>
  <c r="G119" i="13"/>
  <c r="B118" i="13"/>
  <c r="M118" i="13"/>
  <c r="C118" i="13"/>
  <c r="D118" i="13"/>
  <c r="E118" i="13"/>
  <c r="F118" i="13" s="1"/>
  <c r="K118" i="13" s="1"/>
  <c r="H118" i="13"/>
  <c r="I118" i="13"/>
  <c r="G118" i="13"/>
  <c r="B117" i="13"/>
  <c r="M117" i="13"/>
  <c r="C117" i="13"/>
  <c r="D117" i="13"/>
  <c r="E117" i="13"/>
  <c r="F117" i="13" s="1"/>
  <c r="K117" i="13" s="1"/>
  <c r="H117" i="13"/>
  <c r="I117" i="13"/>
  <c r="G117" i="13"/>
  <c r="B116" i="13"/>
  <c r="M116" i="13"/>
  <c r="C116" i="13"/>
  <c r="D116" i="13"/>
  <c r="E116" i="13"/>
  <c r="F116" i="13" s="1"/>
  <c r="K116" i="13" s="1"/>
  <c r="H116" i="13"/>
  <c r="J116" i="13" s="1"/>
  <c r="I116" i="13"/>
  <c r="G116" i="13"/>
  <c r="B115" i="13"/>
  <c r="M115" i="13"/>
  <c r="C115" i="13"/>
  <c r="D115" i="13"/>
  <c r="E115" i="13"/>
  <c r="F115" i="13" s="1"/>
  <c r="K115" i="13" s="1"/>
  <c r="H115" i="13"/>
  <c r="I115" i="13"/>
  <c r="G115" i="13"/>
  <c r="B114" i="13"/>
  <c r="M114" i="13"/>
  <c r="C114" i="13"/>
  <c r="D114" i="13"/>
  <c r="E114" i="13"/>
  <c r="F114" i="13" s="1"/>
  <c r="H114" i="13"/>
  <c r="J114" i="13" s="1"/>
  <c r="I114" i="13"/>
  <c r="G114" i="13"/>
  <c r="B113" i="13"/>
  <c r="M113" i="13"/>
  <c r="C113" i="13"/>
  <c r="D113" i="13"/>
  <c r="E113" i="13"/>
  <c r="F113" i="13" s="1"/>
  <c r="H113" i="13"/>
  <c r="I113" i="13"/>
  <c r="G113" i="13"/>
  <c r="B112" i="13"/>
  <c r="M112" i="13"/>
  <c r="C112" i="13"/>
  <c r="D112" i="13"/>
  <c r="E112" i="13"/>
  <c r="F112" i="13" s="1"/>
  <c r="K112" i="13" s="1"/>
  <c r="H112" i="13"/>
  <c r="I112" i="13"/>
  <c r="G112" i="13"/>
  <c r="B111" i="13"/>
  <c r="M111" i="13"/>
  <c r="C111" i="13"/>
  <c r="D111" i="13"/>
  <c r="E111" i="13"/>
  <c r="F111" i="13" s="1"/>
  <c r="K111" i="13" s="1"/>
  <c r="H111" i="13"/>
  <c r="I111" i="13"/>
  <c r="G111" i="13"/>
  <c r="B110" i="13"/>
  <c r="M110" i="13"/>
  <c r="C110" i="13"/>
  <c r="D110" i="13"/>
  <c r="E110" i="13"/>
  <c r="F110" i="13" s="1"/>
  <c r="K110" i="13" s="1"/>
  <c r="H110" i="13"/>
  <c r="I110" i="13"/>
  <c r="G110" i="13"/>
  <c r="B109" i="13"/>
  <c r="M109" i="13"/>
  <c r="C109" i="13"/>
  <c r="D109" i="13"/>
  <c r="E109" i="13"/>
  <c r="F109" i="13" s="1"/>
  <c r="H109" i="13"/>
  <c r="I109" i="13"/>
  <c r="G109" i="13"/>
  <c r="B108" i="13"/>
  <c r="M108" i="13"/>
  <c r="C108" i="13"/>
  <c r="D108" i="13"/>
  <c r="E108" i="13"/>
  <c r="F108" i="13"/>
  <c r="H108" i="13"/>
  <c r="I108" i="13"/>
  <c r="G108" i="13"/>
  <c r="B107" i="13"/>
  <c r="M107" i="13"/>
  <c r="C107" i="13"/>
  <c r="D107" i="13"/>
  <c r="E107" i="13"/>
  <c r="F107" i="13" s="1"/>
  <c r="K107" i="13" s="1"/>
  <c r="H107" i="13"/>
  <c r="I107" i="13"/>
  <c r="G107" i="13"/>
  <c r="B106" i="13"/>
  <c r="M106" i="13"/>
  <c r="C106" i="13"/>
  <c r="D106" i="13"/>
  <c r="E106" i="13"/>
  <c r="F106" i="13" s="1"/>
  <c r="K106" i="13" s="1"/>
  <c r="H106" i="13"/>
  <c r="I106" i="13"/>
  <c r="G106" i="13"/>
  <c r="B105" i="13"/>
  <c r="M105" i="13"/>
  <c r="C105" i="13"/>
  <c r="D105" i="13"/>
  <c r="E105" i="13"/>
  <c r="F105" i="13" s="1"/>
  <c r="K105" i="13" s="1"/>
  <c r="H105" i="13"/>
  <c r="I105" i="13"/>
  <c r="G105" i="13"/>
  <c r="B104" i="13"/>
  <c r="M104" i="13"/>
  <c r="C104" i="13"/>
  <c r="D104" i="13"/>
  <c r="E104" i="13"/>
  <c r="F104" i="13" s="1"/>
  <c r="K104" i="13" s="1"/>
  <c r="H104" i="13"/>
  <c r="I104" i="13"/>
  <c r="J104" i="13" s="1"/>
  <c r="G104" i="13"/>
  <c r="B103" i="13"/>
  <c r="M103" i="13"/>
  <c r="C103" i="13"/>
  <c r="D103" i="13"/>
  <c r="E103" i="13"/>
  <c r="F103" i="13" s="1"/>
  <c r="K103" i="13" s="1"/>
  <c r="H103" i="13"/>
  <c r="I103" i="13"/>
  <c r="G103" i="13"/>
  <c r="B102" i="13"/>
  <c r="M102" i="13"/>
  <c r="C102" i="13"/>
  <c r="D102" i="13"/>
  <c r="E102" i="13"/>
  <c r="F102" i="13" s="1"/>
  <c r="H102" i="13"/>
  <c r="I102" i="13"/>
  <c r="J102" i="13" s="1"/>
  <c r="G102" i="13"/>
  <c r="B101" i="13"/>
  <c r="M101" i="13"/>
  <c r="C101" i="13"/>
  <c r="D101" i="13"/>
  <c r="E101" i="13"/>
  <c r="F101" i="13" s="1"/>
  <c r="H101" i="13"/>
  <c r="I101" i="13"/>
  <c r="G101" i="13"/>
  <c r="B100" i="13"/>
  <c r="M100" i="13"/>
  <c r="C100" i="13"/>
  <c r="D100" i="13"/>
  <c r="E100" i="13"/>
  <c r="F100" i="13" s="1"/>
  <c r="H100" i="13"/>
  <c r="I100" i="13"/>
  <c r="G100" i="13"/>
  <c r="B99" i="13"/>
  <c r="M99" i="13"/>
  <c r="C99" i="13"/>
  <c r="D99" i="13"/>
  <c r="E99" i="13"/>
  <c r="F99" i="13" s="1"/>
  <c r="H99" i="13"/>
  <c r="I99" i="13"/>
  <c r="G99" i="13"/>
  <c r="B98" i="13"/>
  <c r="M98" i="13"/>
  <c r="C98" i="13"/>
  <c r="D98" i="13"/>
  <c r="E98" i="13"/>
  <c r="F98" i="13" s="1"/>
  <c r="H98" i="13"/>
  <c r="I98" i="13"/>
  <c r="G98" i="13"/>
  <c r="B97" i="13"/>
  <c r="M97" i="13"/>
  <c r="C97" i="13"/>
  <c r="D97" i="13"/>
  <c r="E97" i="13"/>
  <c r="F97" i="13" s="1"/>
  <c r="H97" i="13"/>
  <c r="J97" i="13" s="1"/>
  <c r="I97" i="13"/>
  <c r="G97" i="13"/>
  <c r="B96" i="13"/>
  <c r="M96" i="13"/>
  <c r="C96" i="13"/>
  <c r="D96" i="13"/>
  <c r="E96" i="13"/>
  <c r="F96" i="13" s="1"/>
  <c r="H96" i="13"/>
  <c r="J96" i="13" s="1"/>
  <c r="I96" i="13"/>
  <c r="G96" i="13"/>
  <c r="B95" i="13"/>
  <c r="M95" i="13"/>
  <c r="C95" i="13"/>
  <c r="D95" i="13"/>
  <c r="E95" i="13"/>
  <c r="F95" i="13" s="1"/>
  <c r="K95" i="13" s="1"/>
  <c r="H95" i="13"/>
  <c r="J95" i="13" s="1"/>
  <c r="I95" i="13"/>
  <c r="G95" i="13"/>
  <c r="B94" i="13"/>
  <c r="M94" i="13"/>
  <c r="C94" i="13"/>
  <c r="D94" i="13"/>
  <c r="E94" i="13"/>
  <c r="F94" i="13"/>
  <c r="K94" i="13" s="1"/>
  <c r="H94" i="13"/>
  <c r="I94" i="13"/>
  <c r="G94" i="13"/>
  <c r="B93" i="13"/>
  <c r="M93" i="13"/>
  <c r="C93" i="13"/>
  <c r="D93" i="13"/>
  <c r="E93" i="13"/>
  <c r="F93" i="13" s="1"/>
  <c r="H93" i="13"/>
  <c r="I93" i="13"/>
  <c r="G93" i="13"/>
  <c r="B92" i="13"/>
  <c r="M92" i="13"/>
  <c r="C92" i="13"/>
  <c r="D92" i="13"/>
  <c r="E92" i="13"/>
  <c r="F92" i="13" s="1"/>
  <c r="H92" i="13"/>
  <c r="I92" i="13"/>
  <c r="G92" i="13"/>
  <c r="B91" i="13"/>
  <c r="M91" i="13"/>
  <c r="C91" i="13"/>
  <c r="D91" i="13"/>
  <c r="E91" i="13"/>
  <c r="F91" i="13" s="1"/>
  <c r="H91" i="13"/>
  <c r="I91" i="13"/>
  <c r="G91" i="13"/>
  <c r="B90" i="13"/>
  <c r="M90" i="13"/>
  <c r="C90" i="13"/>
  <c r="D90" i="13"/>
  <c r="E90" i="13"/>
  <c r="F90" i="13" s="1"/>
  <c r="H90" i="13"/>
  <c r="I90" i="13"/>
  <c r="G90" i="13"/>
  <c r="B89" i="13"/>
  <c r="M89" i="13"/>
  <c r="C89" i="13"/>
  <c r="D89" i="13"/>
  <c r="E89" i="13"/>
  <c r="F89" i="13" s="1"/>
  <c r="H89" i="13"/>
  <c r="I89" i="13"/>
  <c r="J89" i="13" s="1"/>
  <c r="G89" i="13"/>
  <c r="B88" i="13"/>
  <c r="M88" i="13"/>
  <c r="C88" i="13"/>
  <c r="D88" i="13"/>
  <c r="E88" i="13"/>
  <c r="F88" i="13" s="1"/>
  <c r="H88" i="13"/>
  <c r="I88" i="13"/>
  <c r="G88" i="13"/>
  <c r="B87" i="13"/>
  <c r="M87" i="13"/>
  <c r="C87" i="13"/>
  <c r="D87" i="13"/>
  <c r="E87" i="13"/>
  <c r="F87" i="13" s="1"/>
  <c r="H87" i="13"/>
  <c r="I87" i="13"/>
  <c r="G87" i="13"/>
  <c r="B86" i="13"/>
  <c r="M86" i="13"/>
  <c r="C86" i="13"/>
  <c r="D86" i="13"/>
  <c r="E86" i="13"/>
  <c r="F86" i="13" s="1"/>
  <c r="H86" i="13"/>
  <c r="I86" i="13"/>
  <c r="G86" i="13"/>
  <c r="B85" i="13"/>
  <c r="M85" i="13"/>
  <c r="C85" i="13"/>
  <c r="D85" i="13"/>
  <c r="E85" i="13"/>
  <c r="F85" i="13" s="1"/>
  <c r="H85" i="13"/>
  <c r="I85" i="13"/>
  <c r="G85" i="13"/>
  <c r="B84" i="13"/>
  <c r="M84" i="13"/>
  <c r="C84" i="13"/>
  <c r="D84" i="13"/>
  <c r="E84" i="13"/>
  <c r="F84" i="13" s="1"/>
  <c r="H84" i="13"/>
  <c r="I84" i="13"/>
  <c r="G84" i="13"/>
  <c r="B83" i="13"/>
  <c r="M83" i="13"/>
  <c r="C83" i="13"/>
  <c r="D83" i="13"/>
  <c r="E83" i="13"/>
  <c r="F83" i="13" s="1"/>
  <c r="K83" i="13" s="1"/>
  <c r="H83" i="13"/>
  <c r="I83" i="13"/>
  <c r="G83" i="13"/>
  <c r="B82" i="13"/>
  <c r="M82" i="13"/>
  <c r="C82" i="13"/>
  <c r="D82" i="13"/>
  <c r="E82" i="13"/>
  <c r="F82" i="13"/>
  <c r="K82" i="13" s="1"/>
  <c r="H82" i="13"/>
  <c r="I82" i="13"/>
  <c r="G82" i="13"/>
  <c r="B81" i="13"/>
  <c r="M81" i="13"/>
  <c r="C81" i="13"/>
  <c r="D81" i="13"/>
  <c r="E81" i="13"/>
  <c r="F81" i="13" s="1"/>
  <c r="H81" i="13"/>
  <c r="I81" i="13"/>
  <c r="J81" i="13" s="1"/>
  <c r="G81" i="13"/>
  <c r="B80" i="13"/>
  <c r="M80" i="13"/>
  <c r="C80" i="13"/>
  <c r="D80" i="13"/>
  <c r="E80" i="13"/>
  <c r="F80" i="13" s="1"/>
  <c r="K80" i="13" s="1"/>
  <c r="H80" i="13"/>
  <c r="I80" i="13"/>
  <c r="G80" i="13"/>
  <c r="B79" i="13"/>
  <c r="M79" i="13"/>
  <c r="C79" i="13"/>
  <c r="D79" i="13"/>
  <c r="E79" i="13"/>
  <c r="F79" i="13" s="1"/>
  <c r="K79" i="13" s="1"/>
  <c r="H79" i="13"/>
  <c r="I79" i="13"/>
  <c r="G79" i="13"/>
  <c r="B78" i="13"/>
  <c r="M78" i="13"/>
  <c r="C78" i="13"/>
  <c r="D78" i="13"/>
  <c r="E78" i="13"/>
  <c r="F78" i="13" s="1"/>
  <c r="K78" i="13" s="1"/>
  <c r="H78" i="13"/>
  <c r="I78" i="13"/>
  <c r="G78" i="13"/>
  <c r="B77" i="13"/>
  <c r="M77" i="13"/>
  <c r="C77" i="13"/>
  <c r="D77" i="13"/>
  <c r="E77" i="13"/>
  <c r="F77" i="13" s="1"/>
  <c r="K77" i="13" s="1"/>
  <c r="H77" i="13"/>
  <c r="I77" i="13"/>
  <c r="G77" i="13"/>
  <c r="B76" i="13"/>
  <c r="M76" i="13"/>
  <c r="C76" i="13"/>
  <c r="D76" i="13"/>
  <c r="E76" i="13"/>
  <c r="F76" i="13" s="1"/>
  <c r="K76" i="13" s="1"/>
  <c r="H76" i="13"/>
  <c r="I76" i="13"/>
  <c r="G76" i="13"/>
  <c r="B75" i="13"/>
  <c r="M75" i="13"/>
  <c r="C75" i="13"/>
  <c r="D75" i="13"/>
  <c r="E75" i="13"/>
  <c r="F75" i="13" s="1"/>
  <c r="K75" i="13" s="1"/>
  <c r="H75" i="13"/>
  <c r="I75" i="13"/>
  <c r="G75" i="13"/>
  <c r="B74" i="13"/>
  <c r="M74" i="13"/>
  <c r="C74" i="13"/>
  <c r="D74" i="13"/>
  <c r="E74" i="13"/>
  <c r="F74" i="13" s="1"/>
  <c r="K74" i="13" s="1"/>
  <c r="H74" i="13"/>
  <c r="I74" i="13"/>
  <c r="G74" i="13"/>
  <c r="B73" i="13"/>
  <c r="M73" i="13"/>
  <c r="C73" i="13"/>
  <c r="D73" i="13"/>
  <c r="E73" i="13"/>
  <c r="F73" i="13" s="1"/>
  <c r="K73" i="13" s="1"/>
  <c r="H73" i="13"/>
  <c r="I73" i="13"/>
  <c r="G73" i="13"/>
  <c r="B72" i="13"/>
  <c r="M72" i="13"/>
  <c r="C72" i="13"/>
  <c r="D72" i="13"/>
  <c r="E72" i="13"/>
  <c r="F72" i="13" s="1"/>
  <c r="H72" i="13"/>
  <c r="J72" i="13" s="1"/>
  <c r="I72" i="13"/>
  <c r="G72" i="13"/>
  <c r="B71" i="13"/>
  <c r="M71" i="13"/>
  <c r="C71" i="13"/>
  <c r="D71" i="13"/>
  <c r="E71" i="13"/>
  <c r="F71" i="13" s="1"/>
  <c r="H71" i="13"/>
  <c r="I71" i="13"/>
  <c r="G71" i="13"/>
  <c r="B70" i="13"/>
  <c r="M70" i="13"/>
  <c r="C70" i="13"/>
  <c r="D70" i="13"/>
  <c r="E70" i="13"/>
  <c r="F70" i="13" s="1"/>
  <c r="K70" i="13" s="1"/>
  <c r="H70" i="13"/>
  <c r="J70" i="13" s="1"/>
  <c r="I70" i="13"/>
  <c r="G70" i="13"/>
  <c r="B69" i="13"/>
  <c r="M69" i="13"/>
  <c r="C69" i="13"/>
  <c r="D69" i="13"/>
  <c r="E69" i="13"/>
  <c r="F69" i="13" s="1"/>
  <c r="H69" i="13"/>
  <c r="I69" i="13"/>
  <c r="G69" i="13"/>
  <c r="B68" i="13"/>
  <c r="M68" i="13"/>
  <c r="C68" i="13"/>
  <c r="D68" i="13"/>
  <c r="E68" i="13"/>
  <c r="F68" i="13"/>
  <c r="K68" i="13" s="1"/>
  <c r="H68" i="13"/>
  <c r="I68" i="13"/>
  <c r="J68" i="13" s="1"/>
  <c r="G68" i="13"/>
  <c r="B67" i="13"/>
  <c r="M67" i="13"/>
  <c r="C67" i="13"/>
  <c r="D67" i="13"/>
  <c r="E67" i="13"/>
  <c r="F67" i="13" s="1"/>
  <c r="K67" i="13" s="1"/>
  <c r="H67" i="13"/>
  <c r="I67" i="13"/>
  <c r="G67" i="13"/>
  <c r="B66" i="13"/>
  <c r="M66" i="13"/>
  <c r="C66" i="13"/>
  <c r="D66" i="13"/>
  <c r="E66" i="13"/>
  <c r="F66" i="13" s="1"/>
  <c r="H66" i="13"/>
  <c r="I66" i="13"/>
  <c r="G66" i="13"/>
  <c r="B65" i="13"/>
  <c r="M65" i="13"/>
  <c r="C65" i="13"/>
  <c r="D65" i="13"/>
  <c r="E65" i="13"/>
  <c r="F65" i="13" s="1"/>
  <c r="H65" i="13"/>
  <c r="I65" i="13"/>
  <c r="G65" i="13"/>
  <c r="B64" i="13"/>
  <c r="M64" i="13"/>
  <c r="C64" i="13"/>
  <c r="D64" i="13"/>
  <c r="E64" i="13"/>
  <c r="F64" i="13" s="1"/>
  <c r="K64" i="13" s="1"/>
  <c r="H64" i="13"/>
  <c r="I64" i="13"/>
  <c r="G64" i="13"/>
  <c r="B63" i="13"/>
  <c r="M63" i="13"/>
  <c r="C63" i="13"/>
  <c r="D63" i="13"/>
  <c r="E63" i="13"/>
  <c r="F63" i="13" s="1"/>
  <c r="H63" i="13"/>
  <c r="I63" i="13"/>
  <c r="G63" i="13"/>
  <c r="B62" i="13"/>
  <c r="M62" i="13"/>
  <c r="C62" i="13"/>
  <c r="D62" i="13"/>
  <c r="E62" i="13"/>
  <c r="F62" i="13"/>
  <c r="K62" i="13" s="1"/>
  <c r="H62" i="13"/>
  <c r="I62" i="13"/>
  <c r="G62" i="13"/>
  <c r="B61" i="13"/>
  <c r="M61" i="13"/>
  <c r="C61" i="13"/>
  <c r="D61" i="13"/>
  <c r="E61" i="13"/>
  <c r="F61" i="13" s="1"/>
  <c r="K61" i="13" s="1"/>
  <c r="H61" i="13"/>
  <c r="I61" i="13"/>
  <c r="G61" i="13"/>
  <c r="B60" i="13"/>
  <c r="M60" i="13"/>
  <c r="C60" i="13"/>
  <c r="D60" i="13"/>
  <c r="E60" i="13"/>
  <c r="F60" i="13" s="1"/>
  <c r="K60" i="13" s="1"/>
  <c r="H60" i="13"/>
  <c r="I60" i="13"/>
  <c r="G60" i="13"/>
  <c r="B59" i="13"/>
  <c r="M59" i="13"/>
  <c r="C59" i="13"/>
  <c r="D59" i="13"/>
  <c r="E59" i="13"/>
  <c r="F59" i="13" s="1"/>
  <c r="K59" i="13" s="1"/>
  <c r="H59" i="13"/>
  <c r="I59" i="13"/>
  <c r="G59" i="13"/>
  <c r="B58" i="13"/>
  <c r="M58" i="13"/>
  <c r="C58" i="13"/>
  <c r="D58" i="13"/>
  <c r="E58" i="13"/>
  <c r="F58" i="13" s="1"/>
  <c r="K58" i="13" s="1"/>
  <c r="H58" i="13"/>
  <c r="I58" i="13"/>
  <c r="G58" i="13"/>
  <c r="B57" i="13"/>
  <c r="M57" i="13"/>
  <c r="C57" i="13"/>
  <c r="D57" i="13"/>
  <c r="E57" i="13"/>
  <c r="F57" i="13" s="1"/>
  <c r="K57" i="13" s="1"/>
  <c r="H57" i="13"/>
  <c r="I57" i="13"/>
  <c r="G57" i="13"/>
  <c r="B56" i="13"/>
  <c r="M56" i="13"/>
  <c r="C56" i="13"/>
  <c r="D56" i="13"/>
  <c r="E56" i="13"/>
  <c r="F56" i="13" s="1"/>
  <c r="K56" i="13" s="1"/>
  <c r="H56" i="13"/>
  <c r="I56" i="13"/>
  <c r="G56" i="13"/>
  <c r="B55" i="13"/>
  <c r="M55" i="13"/>
  <c r="C55" i="13"/>
  <c r="D55" i="13"/>
  <c r="E55" i="13"/>
  <c r="F55" i="13" s="1"/>
  <c r="K55" i="13" s="1"/>
  <c r="H55" i="13"/>
  <c r="I55" i="13"/>
  <c r="G55" i="13"/>
  <c r="B54" i="13"/>
  <c r="M54" i="13"/>
  <c r="C54" i="13"/>
  <c r="D54" i="13"/>
  <c r="E54" i="13"/>
  <c r="F54" i="13" s="1"/>
  <c r="K54" i="13" s="1"/>
  <c r="H54" i="13"/>
  <c r="I54" i="13"/>
  <c r="G54" i="13"/>
  <c r="B53" i="13"/>
  <c r="M53" i="13"/>
  <c r="C53" i="13"/>
  <c r="D53" i="13"/>
  <c r="E53" i="13"/>
  <c r="F53" i="13" s="1"/>
  <c r="K53" i="13" s="1"/>
  <c r="H53" i="13"/>
  <c r="I53" i="13"/>
  <c r="G53" i="13"/>
  <c r="B52" i="13"/>
  <c r="M52" i="13"/>
  <c r="C52" i="13"/>
  <c r="D52" i="13"/>
  <c r="E52" i="13"/>
  <c r="F52" i="13" s="1"/>
  <c r="H52" i="13"/>
  <c r="I52" i="13"/>
  <c r="G52" i="13"/>
  <c r="B51" i="13"/>
  <c r="M51" i="13"/>
  <c r="C51" i="13"/>
  <c r="D51" i="13"/>
  <c r="E51" i="13"/>
  <c r="F51" i="13" s="1"/>
  <c r="H51" i="13"/>
  <c r="I51" i="13"/>
  <c r="G51" i="13"/>
  <c r="B50" i="13"/>
  <c r="M50" i="13"/>
  <c r="C50" i="13"/>
  <c r="D50" i="13"/>
  <c r="E50" i="13"/>
  <c r="F50" i="13"/>
  <c r="H50" i="13"/>
  <c r="I50" i="13"/>
  <c r="J50" i="13" s="1"/>
  <c r="G50" i="13"/>
  <c r="B49" i="13"/>
  <c r="M49" i="13"/>
  <c r="C49" i="13"/>
  <c r="D49" i="13"/>
  <c r="E49" i="13"/>
  <c r="F49" i="13" s="1"/>
  <c r="K49" i="13" s="1"/>
  <c r="H49" i="13"/>
  <c r="I49" i="13"/>
  <c r="J49" i="13" s="1"/>
  <c r="G49" i="13"/>
  <c r="B48" i="13"/>
  <c r="M48" i="13"/>
  <c r="C48" i="13"/>
  <c r="D48" i="13"/>
  <c r="E48" i="13"/>
  <c r="F48" i="13" s="1"/>
  <c r="H48" i="13"/>
  <c r="I48" i="13"/>
  <c r="G48" i="13"/>
  <c r="B47" i="13"/>
  <c r="M47" i="13"/>
  <c r="C47" i="13"/>
  <c r="D47" i="13"/>
  <c r="E47" i="13"/>
  <c r="F47" i="13" s="1"/>
  <c r="K47" i="13" s="1"/>
  <c r="H47" i="13"/>
  <c r="I47" i="13"/>
  <c r="G47" i="13"/>
  <c r="B46" i="13"/>
  <c r="M46" i="13"/>
  <c r="C46" i="13"/>
  <c r="D46" i="13"/>
  <c r="E46" i="13"/>
  <c r="F46" i="13" s="1"/>
  <c r="H46" i="13"/>
  <c r="I46" i="13"/>
  <c r="G46" i="13"/>
  <c r="B45" i="13"/>
  <c r="M45" i="13"/>
  <c r="C45" i="13"/>
  <c r="D45" i="13"/>
  <c r="E45" i="13"/>
  <c r="F45" i="13" s="1"/>
  <c r="H45" i="13"/>
  <c r="I45" i="13"/>
  <c r="G45" i="13"/>
  <c r="B44" i="13"/>
  <c r="M44" i="13"/>
  <c r="C44" i="13"/>
  <c r="D44" i="13"/>
  <c r="E44" i="13"/>
  <c r="F44" i="13" s="1"/>
  <c r="H44" i="13"/>
  <c r="I44" i="13"/>
  <c r="G44" i="13"/>
  <c r="B43" i="13"/>
  <c r="M43" i="13"/>
  <c r="C43" i="13"/>
  <c r="D43" i="13"/>
  <c r="E43" i="13"/>
  <c r="F43" i="13" s="1"/>
  <c r="H43" i="13"/>
  <c r="I43" i="13"/>
  <c r="G43" i="13"/>
  <c r="B42" i="13"/>
  <c r="M42" i="13"/>
  <c r="C42" i="13"/>
  <c r="D42" i="13"/>
  <c r="E42" i="13"/>
  <c r="F42" i="13" s="1"/>
  <c r="K42" i="13" s="1"/>
  <c r="H42" i="13"/>
  <c r="I42" i="13"/>
  <c r="G42" i="13"/>
  <c r="B41" i="13"/>
  <c r="M41" i="13"/>
  <c r="C41" i="13"/>
  <c r="D41" i="13"/>
  <c r="E41" i="13"/>
  <c r="F41" i="13" s="1"/>
  <c r="K41" i="13" s="1"/>
  <c r="H41" i="13"/>
  <c r="I41" i="13"/>
  <c r="G41" i="13"/>
  <c r="B40" i="13"/>
  <c r="M40" i="13"/>
  <c r="C40" i="13"/>
  <c r="D40" i="13"/>
  <c r="E40" i="13"/>
  <c r="F40" i="13" s="1"/>
  <c r="K40" i="13" s="1"/>
  <c r="H40" i="13"/>
  <c r="J40" i="13" s="1"/>
  <c r="I40" i="13"/>
  <c r="G40" i="13"/>
  <c r="B39" i="13"/>
  <c r="M39" i="13"/>
  <c r="C39" i="13"/>
  <c r="D39" i="13"/>
  <c r="E39" i="13"/>
  <c r="F39" i="13" s="1"/>
  <c r="K39" i="13" s="1"/>
  <c r="H39" i="13"/>
  <c r="I39" i="13"/>
  <c r="G39" i="13"/>
  <c r="B38" i="13"/>
  <c r="M38" i="13"/>
  <c r="C38" i="13"/>
  <c r="D38" i="13"/>
  <c r="E38" i="13"/>
  <c r="F38" i="13" s="1"/>
  <c r="K38" i="13" s="1"/>
  <c r="H38" i="13"/>
  <c r="J38" i="13" s="1"/>
  <c r="I38" i="13"/>
  <c r="G38" i="13"/>
  <c r="B37" i="13"/>
  <c r="M37" i="13"/>
  <c r="C37" i="13"/>
  <c r="D37" i="13"/>
  <c r="E37" i="13"/>
  <c r="F37" i="13" s="1"/>
  <c r="K37" i="13" s="1"/>
  <c r="H37" i="13"/>
  <c r="J37" i="13" s="1"/>
  <c r="I37" i="13"/>
  <c r="G37" i="13"/>
  <c r="B36" i="13"/>
  <c r="M36" i="13"/>
  <c r="C36" i="13"/>
  <c r="D36" i="13"/>
  <c r="E36" i="13"/>
  <c r="F36" i="13"/>
  <c r="K36" i="13" s="1"/>
  <c r="H36" i="13"/>
  <c r="I36" i="13"/>
  <c r="G36" i="13"/>
  <c r="B35" i="13"/>
  <c r="M35" i="13"/>
  <c r="C35" i="13"/>
  <c r="D35" i="13"/>
  <c r="E35" i="13"/>
  <c r="F35" i="13" s="1"/>
  <c r="K35" i="13" s="1"/>
  <c r="H35" i="13"/>
  <c r="I35" i="13"/>
  <c r="G35" i="13"/>
  <c r="B34" i="13"/>
  <c r="M34" i="13"/>
  <c r="C34" i="13"/>
  <c r="D34" i="13"/>
  <c r="E34" i="13"/>
  <c r="F34" i="13" s="1"/>
  <c r="K34" i="13" s="1"/>
  <c r="H34" i="13"/>
  <c r="I34" i="13"/>
  <c r="G34" i="13"/>
  <c r="B33" i="13"/>
  <c r="M33" i="13"/>
  <c r="C33" i="13"/>
  <c r="D33" i="13"/>
  <c r="E33" i="13"/>
  <c r="F33" i="13" s="1"/>
  <c r="K33" i="13" s="1"/>
  <c r="H33" i="13"/>
  <c r="I33" i="13"/>
  <c r="G33" i="13"/>
  <c r="B32" i="13"/>
  <c r="M32" i="13"/>
  <c r="C32" i="13"/>
  <c r="D32" i="13"/>
  <c r="E32" i="13"/>
  <c r="F32" i="13" s="1"/>
  <c r="K32" i="13" s="1"/>
  <c r="H32" i="13"/>
  <c r="I32" i="13"/>
  <c r="G32" i="13"/>
  <c r="B31" i="13"/>
  <c r="M31" i="13"/>
  <c r="C31" i="13"/>
  <c r="D31" i="13"/>
  <c r="E31" i="13"/>
  <c r="F31" i="13" s="1"/>
  <c r="H31" i="13"/>
  <c r="I31" i="13"/>
  <c r="G31" i="13"/>
  <c r="B30" i="13"/>
  <c r="M30" i="13"/>
  <c r="C30" i="13"/>
  <c r="D30" i="13"/>
  <c r="E30" i="13"/>
  <c r="F30" i="13" s="1"/>
  <c r="H30" i="13"/>
  <c r="I30" i="13"/>
  <c r="G30" i="13"/>
  <c r="B29" i="13"/>
  <c r="M29" i="13"/>
  <c r="C29" i="13"/>
  <c r="D29" i="13"/>
  <c r="E29" i="13"/>
  <c r="F29" i="13" s="1"/>
  <c r="H29" i="13"/>
  <c r="I29" i="13"/>
  <c r="G29" i="13"/>
  <c r="B28" i="13"/>
  <c r="M28" i="13"/>
  <c r="C28" i="13"/>
  <c r="D28" i="13"/>
  <c r="E28" i="13"/>
  <c r="F28" i="13" s="1"/>
  <c r="H28" i="13"/>
  <c r="I28" i="13"/>
  <c r="G28" i="13"/>
  <c r="B27" i="13"/>
  <c r="M27" i="13"/>
  <c r="C27" i="13"/>
  <c r="D27" i="13"/>
  <c r="E27" i="13"/>
  <c r="F27" i="13" s="1"/>
  <c r="H27" i="13"/>
  <c r="I27" i="13"/>
  <c r="G27" i="13"/>
  <c r="B26" i="13"/>
  <c r="M26" i="13"/>
  <c r="C26" i="13"/>
  <c r="D26" i="13"/>
  <c r="E26" i="13"/>
  <c r="F26" i="13" s="1"/>
  <c r="H26" i="13"/>
  <c r="I26" i="13"/>
  <c r="G26" i="13"/>
  <c r="B25" i="13"/>
  <c r="M25" i="13"/>
  <c r="C25" i="13"/>
  <c r="D25" i="13"/>
  <c r="E25" i="13"/>
  <c r="F25" i="13" s="1"/>
  <c r="K25" i="13" s="1"/>
  <c r="H25" i="13"/>
  <c r="I25" i="13"/>
  <c r="G25" i="13"/>
  <c r="B24" i="13"/>
  <c r="M24" i="13"/>
  <c r="C24" i="13"/>
  <c r="D24" i="13"/>
  <c r="E24" i="13"/>
  <c r="F24" i="13" s="1"/>
  <c r="H24" i="13"/>
  <c r="I24" i="13"/>
  <c r="G24" i="13"/>
  <c r="B23" i="13"/>
  <c r="M23" i="13"/>
  <c r="C23" i="13"/>
  <c r="D23" i="13"/>
  <c r="E23" i="13"/>
  <c r="F23" i="13" s="1"/>
  <c r="H23" i="13"/>
  <c r="E15" i="13" s="1"/>
  <c r="I23" i="13"/>
  <c r="G23" i="13"/>
  <c r="K22" i="13"/>
  <c r="J22" i="13"/>
  <c r="I22" i="13"/>
  <c r="H22" i="13"/>
  <c r="G22" i="13"/>
  <c r="F22" i="13"/>
  <c r="E22" i="13"/>
  <c r="D22" i="13"/>
  <c r="C22" i="13"/>
  <c r="B22" i="13"/>
  <c r="B21" i="13"/>
  <c r="B20" i="13"/>
  <c r="B17" i="13"/>
  <c r="B16" i="13"/>
  <c r="B15" i="13"/>
  <c r="B14" i="13"/>
  <c r="B13" i="13"/>
  <c r="B12" i="13"/>
  <c r="B10" i="13"/>
  <c r="V22" i="9" l="1"/>
  <c r="G5" i="8"/>
  <c r="B26" i="10"/>
  <c r="B48" i="10"/>
  <c r="B70" i="10"/>
  <c r="B112" i="10"/>
  <c r="B158" i="10"/>
  <c r="J58" i="13"/>
  <c r="J60" i="13"/>
  <c r="J64" i="13"/>
  <c r="J75" i="13"/>
  <c r="J76" i="13"/>
  <c r="J106" i="13"/>
  <c r="B32" i="10"/>
  <c r="B53" i="10"/>
  <c r="B80" i="10"/>
  <c r="B124" i="10"/>
  <c r="B204" i="10"/>
  <c r="E30" i="6"/>
  <c r="AC33" i="9" s="1"/>
  <c r="AE33" i="9" s="1"/>
  <c r="G34" i="7"/>
  <c r="I10" i="7"/>
  <c r="U45" i="9" s="1" a="1"/>
  <c r="U45" i="9" s="1"/>
  <c r="F56" i="1" s="1"/>
  <c r="I37" i="7"/>
  <c r="K81" i="13"/>
  <c r="B37" i="10"/>
  <c r="B58" i="10"/>
  <c r="B92" i="10"/>
  <c r="B134" i="10"/>
  <c r="B260" i="10"/>
  <c r="J53" i="13"/>
  <c r="J73" i="13"/>
  <c r="K114" i="13"/>
  <c r="J119" i="13"/>
  <c r="J120" i="13"/>
  <c r="J127" i="13"/>
  <c r="J129" i="13"/>
  <c r="G3" i="7"/>
  <c r="D9" i="7"/>
  <c r="E23" i="7"/>
  <c r="E31" i="7"/>
  <c r="E33" i="7"/>
  <c r="E34" i="7"/>
  <c r="H59" i="7"/>
  <c r="L73" i="7"/>
  <c r="L88" i="7"/>
  <c r="V20" i="9"/>
  <c r="H5" i="8"/>
  <c r="C5" i="8"/>
  <c r="J39" i="13"/>
  <c r="J41" i="13"/>
  <c r="J55" i="13"/>
  <c r="J61" i="13"/>
  <c r="J78" i="13"/>
  <c r="J80" i="13"/>
  <c r="J84" i="13"/>
  <c r="J109" i="13"/>
  <c r="K109" i="13" s="1"/>
  <c r="J134" i="13"/>
  <c r="B28" i="10"/>
  <c r="B33" i="10"/>
  <c r="B38" i="10"/>
  <c r="B44" i="10"/>
  <c r="B49" i="10"/>
  <c r="B54" i="10"/>
  <c r="B60" i="10"/>
  <c r="B65" i="10"/>
  <c r="B72" i="10"/>
  <c r="B84" i="10"/>
  <c r="B94" i="10"/>
  <c r="B104" i="10"/>
  <c r="B116" i="10"/>
  <c r="B126" i="10"/>
  <c r="B136" i="10"/>
  <c r="B148" i="10"/>
  <c r="B164" i="10"/>
  <c r="B220" i="10"/>
  <c r="C3" i="8"/>
  <c r="E89" i="7"/>
  <c r="T7" i="9" s="1"/>
  <c r="E12" i="7"/>
  <c r="E21" i="7"/>
  <c r="E22" i="7"/>
  <c r="J4" i="7"/>
  <c r="H16" i="7"/>
  <c r="H17" i="7"/>
  <c r="H42" i="7"/>
  <c r="G18" i="10"/>
  <c r="B24" i="10"/>
  <c r="B29" i="10"/>
  <c r="B34" i="10"/>
  <c r="B40" i="10"/>
  <c r="B45" i="10"/>
  <c r="B50" i="10"/>
  <c r="B56" i="10"/>
  <c r="B61" i="10"/>
  <c r="B66" i="10"/>
  <c r="B76" i="10"/>
  <c r="B86" i="10"/>
  <c r="B96" i="10"/>
  <c r="B108" i="10"/>
  <c r="B118" i="10"/>
  <c r="B128" i="10"/>
  <c r="B140" i="10"/>
  <c r="B150" i="10"/>
  <c r="B172" i="10"/>
  <c r="B236" i="10"/>
  <c r="B276" i="10"/>
  <c r="K54" i="7"/>
  <c r="J55" i="7"/>
  <c r="I57" i="7"/>
  <c r="K58" i="7"/>
  <c r="J43" i="13"/>
  <c r="J45" i="13"/>
  <c r="J48" i="13"/>
  <c r="J63" i="13"/>
  <c r="K84" i="13"/>
  <c r="J88" i="13"/>
  <c r="J101" i="13"/>
  <c r="J111" i="13"/>
  <c r="J112" i="13"/>
  <c r="K119" i="13"/>
  <c r="J125" i="13"/>
  <c r="J126" i="13"/>
  <c r="K126" i="13" s="1"/>
  <c r="K133" i="13"/>
  <c r="B25" i="10"/>
  <c r="B30" i="10"/>
  <c r="B36" i="10"/>
  <c r="B41" i="10"/>
  <c r="B46" i="10"/>
  <c r="B52" i="10"/>
  <c r="B57" i="10"/>
  <c r="B62" i="10"/>
  <c r="B68" i="10"/>
  <c r="B78" i="10"/>
  <c r="B88" i="10"/>
  <c r="B100" i="10"/>
  <c r="B110" i="10"/>
  <c r="B120" i="10"/>
  <c r="B132" i="10"/>
  <c r="B142" i="10"/>
  <c r="B152" i="10"/>
  <c r="B196" i="10"/>
  <c r="B252" i="10"/>
  <c r="E3" i="12"/>
  <c r="E82" i="6"/>
  <c r="AC85" i="9" s="1"/>
  <c r="AE85" i="9" s="1"/>
  <c r="E48" i="7"/>
  <c r="G49" i="7"/>
  <c r="D50" i="7"/>
  <c r="G53" i="7"/>
  <c r="E60" i="7"/>
  <c r="G61" i="7"/>
  <c r="J17" i="7"/>
  <c r="H25" i="7"/>
  <c r="K33" i="7"/>
  <c r="K34" i="7"/>
  <c r="I35" i="7"/>
  <c r="I36" i="7"/>
  <c r="J49" i="7"/>
  <c r="L69" i="7"/>
  <c r="O71" i="7"/>
  <c r="L77" i="7"/>
  <c r="L79" i="7"/>
  <c r="O81" i="7"/>
  <c r="L82" i="7"/>
  <c r="J29" i="13"/>
  <c r="K29" i="13" s="1"/>
  <c r="J30" i="13"/>
  <c r="K30" i="13" s="1"/>
  <c r="J32" i="13"/>
  <c r="J36" i="13"/>
  <c r="K48" i="13"/>
  <c r="J51" i="13"/>
  <c r="K51" i="13" s="1"/>
  <c r="J52" i="13"/>
  <c r="K52" i="13" s="1"/>
  <c r="K63" i="13"/>
  <c r="K72" i="13"/>
  <c r="K88" i="13"/>
  <c r="K89" i="13"/>
  <c r="J91" i="13"/>
  <c r="K91" i="13" s="1"/>
  <c r="J92" i="13"/>
  <c r="K92" i="13" s="1"/>
  <c r="J93" i="13"/>
  <c r="J103" i="13"/>
  <c r="J117" i="13"/>
  <c r="J132" i="13"/>
  <c r="K132" i="13" s="1"/>
  <c r="E7" i="7"/>
  <c r="G43" i="7"/>
  <c r="G67" i="7"/>
  <c r="H8" i="7"/>
  <c r="H29" i="7"/>
  <c r="J24" i="13"/>
  <c r="K24" i="13" s="1"/>
  <c r="K50" i="13"/>
  <c r="K101" i="13"/>
  <c r="F19" i="10"/>
  <c r="H19" i="10" s="1"/>
  <c r="G19" i="10"/>
  <c r="J25" i="13"/>
  <c r="K120" i="13"/>
  <c r="J26" i="13"/>
  <c r="K26" i="13" s="1"/>
  <c r="J27" i="13"/>
  <c r="J33" i="13"/>
  <c r="J56" i="13"/>
  <c r="J65" i="13"/>
  <c r="K65" i="13" s="1"/>
  <c r="J34" i="13"/>
  <c r="J35" i="13"/>
  <c r="J46" i="13"/>
  <c r="K46" i="13" s="1"/>
  <c r="J57" i="13"/>
  <c r="J62" i="13"/>
  <c r="J66" i="13"/>
  <c r="K66" i="13" s="1"/>
  <c r="J67" i="13"/>
  <c r="J71" i="13"/>
  <c r="K71" i="13" s="1"/>
  <c r="J77" i="13"/>
  <c r="J82" i="13"/>
  <c r="J83" i="13"/>
  <c r="J87" i="13"/>
  <c r="K87" i="13" s="1"/>
  <c r="J98" i="13"/>
  <c r="K98" i="13" s="1"/>
  <c r="J107" i="13"/>
  <c r="J108" i="13"/>
  <c r="K108" i="13" s="1"/>
  <c r="J113" i="13"/>
  <c r="K113" i="13" s="1"/>
  <c r="J118" i="13"/>
  <c r="K121" i="13"/>
  <c r="J123" i="13"/>
  <c r="J124" i="13"/>
  <c r="K124" i="13" s="1"/>
  <c r="K127" i="13"/>
  <c r="J130" i="13"/>
  <c r="K130" i="13" s="1"/>
  <c r="J136" i="13"/>
  <c r="K136" i="13" s="1"/>
  <c r="K137" i="13"/>
  <c r="B322" i="10"/>
  <c r="B316" i="10"/>
  <c r="B300" i="10"/>
  <c r="B284" i="10"/>
  <c r="B268" i="10"/>
  <c r="B244" i="10"/>
  <c r="B212" i="10"/>
  <c r="B180" i="10"/>
  <c r="B156" i="10"/>
  <c r="F85" i="11"/>
  <c r="E85" i="11"/>
  <c r="J85" i="11" s="1"/>
  <c r="J28" i="13"/>
  <c r="K28" i="13" s="1"/>
  <c r="J31" i="13"/>
  <c r="J42" i="13"/>
  <c r="J44" i="13"/>
  <c r="K44" i="13" s="1"/>
  <c r="K45" i="13"/>
  <c r="J47" i="13"/>
  <c r="J54" i="13"/>
  <c r="J59" i="13"/>
  <c r="J69" i="13"/>
  <c r="K69" i="13" s="1"/>
  <c r="J74" i="13"/>
  <c r="J79" i="13"/>
  <c r="J85" i="13"/>
  <c r="K85" i="13" s="1"/>
  <c r="J86" i="13"/>
  <c r="K86" i="13" s="1"/>
  <c r="J90" i="13"/>
  <c r="K90" i="13" s="1"/>
  <c r="J94" i="13"/>
  <c r="K97" i="13"/>
  <c r="J99" i="13"/>
  <c r="J100" i="13"/>
  <c r="K100" i="13" s="1"/>
  <c r="J105" i="13"/>
  <c r="J110" i="13"/>
  <c r="J115" i="13"/>
  <c r="J122" i="13"/>
  <c r="K122" i="13" s="1"/>
  <c r="J128" i="13"/>
  <c r="K128" i="13" s="1"/>
  <c r="K129" i="13"/>
  <c r="J131" i="13"/>
  <c r="K135" i="13"/>
  <c r="J138" i="13"/>
  <c r="K138" i="13" s="1"/>
  <c r="J139" i="13"/>
  <c r="K139" i="13" s="1"/>
  <c r="B27" i="10"/>
  <c r="B31" i="10"/>
  <c r="B35" i="10"/>
  <c r="B39" i="10"/>
  <c r="B43" i="10"/>
  <c r="B47" i="10"/>
  <c r="B51" i="10"/>
  <c r="B55" i="10"/>
  <c r="B59" i="10"/>
  <c r="B63" i="10"/>
  <c r="B67" i="10"/>
  <c r="B74" i="10"/>
  <c r="B82" i="10"/>
  <c r="B90" i="10"/>
  <c r="B98" i="10"/>
  <c r="B106" i="10"/>
  <c r="B114" i="10"/>
  <c r="B122" i="10"/>
  <c r="B130" i="10"/>
  <c r="B138" i="10"/>
  <c r="B146" i="10"/>
  <c r="B154" i="10"/>
  <c r="B188" i="10"/>
  <c r="B228" i="10"/>
  <c r="C292" i="10"/>
  <c r="B308" i="10"/>
  <c r="E87" i="11"/>
  <c r="J87" i="11" s="1"/>
  <c r="F87" i="11"/>
  <c r="I5" i="8"/>
  <c r="K11" i="1" s="1"/>
  <c r="T25" i="9"/>
  <c r="K93" i="13"/>
  <c r="K96" i="13"/>
  <c r="K102" i="13"/>
  <c r="K125" i="13"/>
  <c r="K134" i="13"/>
  <c r="E20" i="10"/>
  <c r="G20" i="10" s="1"/>
  <c r="F84" i="11"/>
  <c r="E84" i="11"/>
  <c r="J84" i="11" s="1"/>
  <c r="H3" i="8"/>
  <c r="G3" i="8"/>
  <c r="E61" i="6"/>
  <c r="AC64" i="9" s="1"/>
  <c r="AE64" i="9" s="1"/>
  <c r="E73" i="6"/>
  <c r="AC76" i="9" s="1"/>
  <c r="AE76" i="9" s="1"/>
  <c r="E6" i="6"/>
  <c r="AC9" i="9" s="1"/>
  <c r="AE9" i="9" s="1"/>
  <c r="E22" i="6"/>
  <c r="AC25" i="9" s="1"/>
  <c r="AE25" i="9" s="1"/>
  <c r="E38" i="6"/>
  <c r="AC41" i="9" s="1"/>
  <c r="AE41" i="9" s="1"/>
  <c r="E54" i="6"/>
  <c r="AC57" i="9" s="1"/>
  <c r="AE57" i="9" s="1"/>
  <c r="D8" i="7"/>
  <c r="F10" i="7"/>
  <c r="T46" i="9" s="1" a="1"/>
  <c r="T46" i="9" s="1"/>
  <c r="D57" i="1" s="1"/>
  <c r="E11" i="7"/>
  <c r="D41" i="7"/>
  <c r="G42" i="7"/>
  <c r="D84" i="7"/>
  <c r="G85" i="7"/>
  <c r="I3" i="7"/>
  <c r="K26" i="7"/>
  <c r="K27" i="7"/>
  <c r="I28" i="7"/>
  <c r="J44" i="7"/>
  <c r="K47" i="7"/>
  <c r="I48" i="7"/>
  <c r="M70" i="7"/>
  <c r="M72" i="7"/>
  <c r="E68" i="6"/>
  <c r="AC71" i="9" s="1"/>
  <c r="AE71" i="9" s="1"/>
  <c r="E79" i="6"/>
  <c r="AC82" i="9" s="1"/>
  <c r="AE82" i="9" s="1"/>
  <c r="E17" i="6"/>
  <c r="AC20" i="9" s="1"/>
  <c r="AE20" i="9" s="1"/>
  <c r="E29" i="6"/>
  <c r="AC32" i="9" s="1"/>
  <c r="AE32" i="9" s="1"/>
  <c r="E10" i="6"/>
  <c r="AC13" i="9" s="1"/>
  <c r="AE13" i="9" s="1"/>
  <c r="E26" i="6"/>
  <c r="AC29" i="9" s="1"/>
  <c r="AE29" i="9" s="1"/>
  <c r="E42" i="6"/>
  <c r="AC45" i="9" s="1"/>
  <c r="AE45" i="9" s="1"/>
  <c r="E58" i="6"/>
  <c r="AC61" i="9" s="1"/>
  <c r="AE61" i="9" s="1"/>
  <c r="E13" i="7"/>
  <c r="D16" i="7"/>
  <c r="G18" i="7"/>
  <c r="G44" i="7"/>
  <c r="G45" i="7"/>
  <c r="D47" i="7"/>
  <c r="K5" i="7"/>
  <c r="I6" i="7"/>
  <c r="K7" i="7"/>
  <c r="H30" i="7"/>
  <c r="I31" i="7"/>
  <c r="I32" i="7"/>
  <c r="H41" i="7"/>
  <c r="J50" i="7"/>
  <c r="J51" i="7"/>
  <c r="J53" i="7"/>
  <c r="O74" i="7"/>
  <c r="O75" i="7"/>
  <c r="M76" i="7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48" i="6"/>
  <c r="AC51" i="9" s="1"/>
  <c r="AE51" i="9" s="1"/>
  <c r="E64" i="6"/>
  <c r="AC67" i="9" s="1"/>
  <c r="AE67" i="9" s="1"/>
  <c r="E80" i="6"/>
  <c r="AC83" i="9" s="1"/>
  <c r="AE83" i="9" s="1"/>
  <c r="E2629" i="5"/>
  <c r="E13" i="6"/>
  <c r="AC16" i="9" s="1"/>
  <c r="AE16" i="9" s="1"/>
  <c r="E33" i="6"/>
  <c r="AC36" i="9" s="1"/>
  <c r="AE36" i="9" s="1"/>
  <c r="E2" i="6"/>
  <c r="E18" i="6"/>
  <c r="AC21" i="9" s="1"/>
  <c r="AE21" i="9" s="1"/>
  <c r="E34" i="6"/>
  <c r="AC37" i="9" s="1"/>
  <c r="AE37" i="9" s="1"/>
  <c r="E50" i="6"/>
  <c r="AC53" i="9" s="1"/>
  <c r="AE53" i="9" s="1"/>
  <c r="G4" i="7"/>
  <c r="G5" i="7"/>
  <c r="G6" i="7"/>
  <c r="G24" i="7"/>
  <c r="D25" i="7"/>
  <c r="D29" i="7"/>
  <c r="D37" i="7"/>
  <c r="E38" i="7"/>
  <c r="D58" i="7"/>
  <c r="G60" i="7"/>
  <c r="E61" i="7"/>
  <c r="H11" i="7"/>
  <c r="H14" i="7"/>
  <c r="K15" i="7"/>
  <c r="K22" i="7"/>
  <c r="I23" i="7"/>
  <c r="J24" i="7"/>
  <c r="J38" i="7"/>
  <c r="H39" i="7"/>
  <c r="H60" i="7"/>
  <c r="J61" i="7"/>
  <c r="M64" i="7"/>
  <c r="E14" i="13"/>
  <c r="E18" i="13" s="1"/>
  <c r="E13" i="13"/>
  <c r="K31" i="13"/>
  <c r="K99" i="13"/>
  <c r="K131" i="13"/>
  <c r="K27" i="13"/>
  <c r="K43" i="13"/>
  <c r="K123" i="13"/>
  <c r="G17" i="10"/>
  <c r="K25" i="10"/>
  <c r="M25" i="10"/>
  <c r="J25" i="10" s="1"/>
  <c r="E25" i="10"/>
  <c r="D25" i="10"/>
  <c r="H17" i="10"/>
  <c r="M24" i="10"/>
  <c r="F24" i="10" s="1"/>
  <c r="I24" i="10"/>
  <c r="J23" i="13"/>
  <c r="E17" i="13" s="1"/>
  <c r="E16" i="13" s="1"/>
  <c r="F25" i="10"/>
  <c r="M322" i="10"/>
  <c r="I322" i="10"/>
  <c r="E322" i="10"/>
  <c r="J322" i="10"/>
  <c r="D322" i="10"/>
  <c r="L322" i="10"/>
  <c r="G322" i="10"/>
  <c r="H322" i="10"/>
  <c r="F322" i="10"/>
  <c r="C322" i="10"/>
  <c r="K322" i="10"/>
  <c r="B69" i="10"/>
  <c r="B71" i="10"/>
  <c r="B73" i="10"/>
  <c r="B75" i="10"/>
  <c r="B77" i="10"/>
  <c r="B79" i="10"/>
  <c r="B81" i="10"/>
  <c r="B83" i="10"/>
  <c r="B85" i="10"/>
  <c r="B87" i="10"/>
  <c r="B89" i="10"/>
  <c r="B91" i="10"/>
  <c r="B93" i="10"/>
  <c r="B95" i="10"/>
  <c r="B97" i="10"/>
  <c r="B99" i="10"/>
  <c r="B101" i="10"/>
  <c r="B103" i="10"/>
  <c r="B105" i="10"/>
  <c r="B107" i="10"/>
  <c r="B109" i="10"/>
  <c r="B111" i="10"/>
  <c r="B113" i="10"/>
  <c r="B115" i="10"/>
  <c r="B117" i="10"/>
  <c r="B119" i="10"/>
  <c r="B121" i="10"/>
  <c r="B123" i="10"/>
  <c r="B125" i="10"/>
  <c r="B127" i="10"/>
  <c r="B129" i="10"/>
  <c r="B131" i="10"/>
  <c r="B133" i="10"/>
  <c r="B135" i="10"/>
  <c r="B137" i="10"/>
  <c r="B139" i="10"/>
  <c r="B141" i="10"/>
  <c r="B143" i="10"/>
  <c r="B145" i="10"/>
  <c r="B147" i="10"/>
  <c r="B149" i="10"/>
  <c r="B151" i="10"/>
  <c r="B153" i="10"/>
  <c r="B155" i="10"/>
  <c r="B157" i="10"/>
  <c r="B160" i="10"/>
  <c r="B168" i="10"/>
  <c r="B176" i="10"/>
  <c r="B184" i="10"/>
  <c r="B192" i="10"/>
  <c r="B200" i="10"/>
  <c r="B208" i="10"/>
  <c r="B216" i="10"/>
  <c r="B224" i="10"/>
  <c r="B232" i="10"/>
  <c r="B240" i="10"/>
  <c r="B248" i="10"/>
  <c r="B256" i="10"/>
  <c r="B264" i="10"/>
  <c r="H268" i="10"/>
  <c r="B272" i="10"/>
  <c r="H276" i="10"/>
  <c r="B280" i="10"/>
  <c r="H284" i="10"/>
  <c r="B288" i="10"/>
  <c r="H292" i="10"/>
  <c r="B296" i="10"/>
  <c r="H300" i="10"/>
  <c r="B304" i="10"/>
  <c r="H308" i="10"/>
  <c r="B312" i="10"/>
  <c r="H316" i="10"/>
  <c r="B320" i="10"/>
  <c r="F8" i="11"/>
  <c r="E8" i="11"/>
  <c r="J8" i="11" s="1"/>
  <c r="F12" i="11"/>
  <c r="E12" i="11"/>
  <c r="J12" i="11" s="1"/>
  <c r="F16" i="11"/>
  <c r="E16" i="11"/>
  <c r="J16" i="11" s="1"/>
  <c r="F20" i="11"/>
  <c r="E20" i="11"/>
  <c r="J20" i="11" s="1"/>
  <c r="F24" i="11"/>
  <c r="E24" i="11"/>
  <c r="J24" i="11" s="1"/>
  <c r="F28" i="11"/>
  <c r="E28" i="11"/>
  <c r="J28" i="11" s="1"/>
  <c r="F32" i="11"/>
  <c r="E32" i="11"/>
  <c r="J32" i="11" s="1"/>
  <c r="F36" i="11"/>
  <c r="E36" i="11"/>
  <c r="J36" i="11" s="1"/>
  <c r="F40" i="11"/>
  <c r="E40" i="11"/>
  <c r="J40" i="11" s="1"/>
  <c r="F44" i="11"/>
  <c r="E44" i="11"/>
  <c r="J44" i="11" s="1"/>
  <c r="F48" i="11"/>
  <c r="E48" i="11"/>
  <c r="J48" i="11" s="1"/>
  <c r="F52" i="11"/>
  <c r="E52" i="11"/>
  <c r="J52" i="11" s="1"/>
  <c r="B21" i="10"/>
  <c r="B162" i="10"/>
  <c r="B170" i="10"/>
  <c r="B178" i="10"/>
  <c r="B186" i="10"/>
  <c r="B194" i="10"/>
  <c r="B202" i="10"/>
  <c r="B210" i="10"/>
  <c r="B218" i="10"/>
  <c r="B226" i="10"/>
  <c r="B234" i="10"/>
  <c r="B242" i="10"/>
  <c r="B250" i="10"/>
  <c r="B258" i="10"/>
  <c r="B266" i="10"/>
  <c r="B274" i="10"/>
  <c r="B282" i="10"/>
  <c r="B290" i="10"/>
  <c r="B298" i="10"/>
  <c r="B306" i="10"/>
  <c r="B314" i="10"/>
  <c r="F9" i="11"/>
  <c r="E9" i="11"/>
  <c r="J9" i="11" s="1"/>
  <c r="F13" i="11"/>
  <c r="E13" i="11"/>
  <c r="J13" i="11" s="1"/>
  <c r="F17" i="11"/>
  <c r="E17" i="11"/>
  <c r="J17" i="11" s="1"/>
  <c r="F21" i="11"/>
  <c r="E21" i="11"/>
  <c r="J21" i="11" s="1"/>
  <c r="F25" i="11"/>
  <c r="E25" i="11"/>
  <c r="J25" i="11" s="1"/>
  <c r="F29" i="11"/>
  <c r="E29" i="11"/>
  <c r="J29" i="11" s="1"/>
  <c r="F33" i="11"/>
  <c r="E33" i="11"/>
  <c r="J33" i="11" s="1"/>
  <c r="F37" i="11"/>
  <c r="E37" i="11"/>
  <c r="J37" i="11" s="1"/>
  <c r="F41" i="11"/>
  <c r="E41" i="11"/>
  <c r="J41" i="11" s="1"/>
  <c r="F45" i="11"/>
  <c r="E45" i="11"/>
  <c r="J45" i="11" s="1"/>
  <c r="F49" i="11"/>
  <c r="E49" i="11"/>
  <c r="J49" i="11" s="1"/>
  <c r="M268" i="10"/>
  <c r="I268" i="10"/>
  <c r="E268" i="10"/>
  <c r="L268" i="10"/>
  <c r="G268" i="10"/>
  <c r="J268" i="10"/>
  <c r="D268" i="10"/>
  <c r="M276" i="10"/>
  <c r="I276" i="10"/>
  <c r="E276" i="10"/>
  <c r="L276" i="10"/>
  <c r="G276" i="10"/>
  <c r="J276" i="10"/>
  <c r="D276" i="10"/>
  <c r="M284" i="10"/>
  <c r="I284" i="10"/>
  <c r="E284" i="10"/>
  <c r="L284" i="10"/>
  <c r="G284" i="10"/>
  <c r="J284" i="10"/>
  <c r="D284" i="10"/>
  <c r="M292" i="10"/>
  <c r="I292" i="10"/>
  <c r="E292" i="10"/>
  <c r="L292" i="10"/>
  <c r="G292" i="10"/>
  <c r="J292" i="10"/>
  <c r="D292" i="10"/>
  <c r="M300" i="10"/>
  <c r="I300" i="10"/>
  <c r="E300" i="10"/>
  <c r="L300" i="10"/>
  <c r="G300" i="10"/>
  <c r="J300" i="10"/>
  <c r="D300" i="10"/>
  <c r="M308" i="10"/>
  <c r="I308" i="10"/>
  <c r="E308" i="10"/>
  <c r="L308" i="10"/>
  <c r="G308" i="10"/>
  <c r="J308" i="10"/>
  <c r="D308" i="10"/>
  <c r="M316" i="10"/>
  <c r="I316" i="10"/>
  <c r="E316" i="10"/>
  <c r="L316" i="10"/>
  <c r="G316" i="10"/>
  <c r="J316" i="10"/>
  <c r="D316" i="10"/>
  <c r="B323" i="10"/>
  <c r="B319" i="10"/>
  <c r="B315" i="10"/>
  <c r="B311" i="10"/>
  <c r="B307" i="10"/>
  <c r="B303" i="10"/>
  <c r="B299" i="10"/>
  <c r="B295" i="10"/>
  <c r="B291" i="10"/>
  <c r="B287" i="10"/>
  <c r="B283" i="10"/>
  <c r="B279" i="10"/>
  <c r="B275" i="10"/>
  <c r="B271" i="10"/>
  <c r="B267" i="10"/>
  <c r="B263" i="10"/>
  <c r="B259" i="10"/>
  <c r="B255" i="10"/>
  <c r="B251" i="10"/>
  <c r="B247" i="10"/>
  <c r="B243" i="10"/>
  <c r="B239" i="10"/>
  <c r="B235" i="10"/>
  <c r="B231" i="10"/>
  <c r="B227" i="10"/>
  <c r="B223" i="10"/>
  <c r="B219" i="10"/>
  <c r="B215" i="10"/>
  <c r="B211" i="10"/>
  <c r="B207" i="10"/>
  <c r="B203" i="10"/>
  <c r="B199" i="10"/>
  <c r="B195" i="10"/>
  <c r="B191" i="10"/>
  <c r="B187" i="10"/>
  <c r="B183" i="10"/>
  <c r="B179" i="10"/>
  <c r="B175" i="10"/>
  <c r="B171" i="10"/>
  <c r="B167" i="10"/>
  <c r="B163" i="10"/>
  <c r="B159" i="10"/>
  <c r="B321" i="10"/>
  <c r="B317" i="10"/>
  <c r="B313" i="10"/>
  <c r="B309" i="10"/>
  <c r="B305" i="10"/>
  <c r="B301" i="10"/>
  <c r="B297" i="10"/>
  <c r="B293" i="10"/>
  <c r="B289" i="10"/>
  <c r="B285" i="10"/>
  <c r="B281" i="10"/>
  <c r="B277" i="10"/>
  <c r="B273" i="10"/>
  <c r="B269" i="10"/>
  <c r="B265" i="10"/>
  <c r="B261" i="10"/>
  <c r="B257" i="10"/>
  <c r="B253" i="10"/>
  <c r="B249" i="10"/>
  <c r="B245" i="10"/>
  <c r="B241" i="10"/>
  <c r="B237" i="10"/>
  <c r="B233" i="10"/>
  <c r="B229" i="10"/>
  <c r="B225" i="10"/>
  <c r="B221" i="10"/>
  <c r="B217" i="10"/>
  <c r="B213" i="10"/>
  <c r="B209" i="10"/>
  <c r="B205" i="10"/>
  <c r="B201" i="10"/>
  <c r="B197" i="10"/>
  <c r="B193" i="10"/>
  <c r="B189" i="10"/>
  <c r="B185" i="10"/>
  <c r="B181" i="10"/>
  <c r="B177" i="10"/>
  <c r="B173" i="10"/>
  <c r="B169" i="10"/>
  <c r="B165" i="10"/>
  <c r="B161" i="10"/>
  <c r="F6" i="11"/>
  <c r="E6" i="11"/>
  <c r="F10" i="11"/>
  <c r="E10" i="11"/>
  <c r="J10" i="11" s="1"/>
  <c r="F14" i="11"/>
  <c r="E14" i="11"/>
  <c r="J14" i="11" s="1"/>
  <c r="F18" i="11"/>
  <c r="E18" i="11"/>
  <c r="J18" i="11" s="1"/>
  <c r="F22" i="11"/>
  <c r="E22" i="11"/>
  <c r="J22" i="11" s="1"/>
  <c r="F26" i="11"/>
  <c r="E26" i="11"/>
  <c r="J26" i="11" s="1"/>
  <c r="F30" i="11"/>
  <c r="E30" i="11"/>
  <c r="J30" i="11" s="1"/>
  <c r="F34" i="11"/>
  <c r="E34" i="11"/>
  <c r="J34" i="11" s="1"/>
  <c r="F38" i="11"/>
  <c r="E38" i="11"/>
  <c r="J38" i="11" s="1"/>
  <c r="F42" i="11"/>
  <c r="E42" i="11"/>
  <c r="J42" i="11" s="1"/>
  <c r="F46" i="11"/>
  <c r="E46" i="11"/>
  <c r="J46" i="11" s="1"/>
  <c r="F50" i="11"/>
  <c r="E50" i="11"/>
  <c r="J50" i="11" s="1"/>
  <c r="D13" i="10"/>
  <c r="B166" i="10"/>
  <c r="B174" i="10"/>
  <c r="B182" i="10"/>
  <c r="B190" i="10"/>
  <c r="B198" i="10"/>
  <c r="B206" i="10"/>
  <c r="B214" i="10"/>
  <c r="B222" i="10"/>
  <c r="B230" i="10"/>
  <c r="B238" i="10"/>
  <c r="B246" i="10"/>
  <c r="B254" i="10"/>
  <c r="B262" i="10"/>
  <c r="F268" i="10"/>
  <c r="B270" i="10"/>
  <c r="F276" i="10"/>
  <c r="B278" i="10"/>
  <c r="F284" i="10"/>
  <c r="B286" i="10"/>
  <c r="F292" i="10"/>
  <c r="B294" i="10"/>
  <c r="F300" i="10"/>
  <c r="B302" i="10"/>
  <c r="F308" i="10"/>
  <c r="B310" i="10"/>
  <c r="F316" i="10"/>
  <c r="B318" i="10"/>
  <c r="F7" i="11"/>
  <c r="E7" i="11"/>
  <c r="J7" i="11" s="1"/>
  <c r="F11" i="11"/>
  <c r="E11" i="11"/>
  <c r="J11" i="11" s="1"/>
  <c r="F15" i="11"/>
  <c r="E15" i="11"/>
  <c r="J15" i="11" s="1"/>
  <c r="F19" i="11"/>
  <c r="E19" i="11"/>
  <c r="J19" i="11" s="1"/>
  <c r="F23" i="11"/>
  <c r="E23" i="11"/>
  <c r="J23" i="11" s="1"/>
  <c r="F27" i="11"/>
  <c r="E27" i="11"/>
  <c r="J27" i="11" s="1"/>
  <c r="F31" i="11"/>
  <c r="E31" i="11"/>
  <c r="J31" i="11" s="1"/>
  <c r="F35" i="11"/>
  <c r="E35" i="11"/>
  <c r="J35" i="11" s="1"/>
  <c r="F39" i="11"/>
  <c r="E39" i="11"/>
  <c r="J39" i="11" s="1"/>
  <c r="F43" i="11"/>
  <c r="E43" i="11"/>
  <c r="J43" i="11" s="1"/>
  <c r="F47" i="11"/>
  <c r="E47" i="11"/>
  <c r="J47" i="11" s="1"/>
  <c r="F51" i="11"/>
  <c r="E51" i="11"/>
  <c r="J51" i="11" s="1"/>
  <c r="E54" i="11"/>
  <c r="J54" i="11" s="1"/>
  <c r="E56" i="11"/>
  <c r="J56" i="11" s="1"/>
  <c r="E58" i="11"/>
  <c r="J58" i="11" s="1"/>
  <c r="E60" i="11"/>
  <c r="J60" i="11" s="1"/>
  <c r="E62" i="11"/>
  <c r="J62" i="11" s="1"/>
  <c r="E64" i="11"/>
  <c r="J64" i="11" s="1"/>
  <c r="E66" i="11"/>
  <c r="J66" i="11" s="1"/>
  <c r="E68" i="11"/>
  <c r="J68" i="11" s="1"/>
  <c r="E70" i="11"/>
  <c r="J70" i="11" s="1"/>
  <c r="E72" i="11"/>
  <c r="J72" i="11" s="1"/>
  <c r="E74" i="11"/>
  <c r="J74" i="11" s="1"/>
  <c r="E76" i="11"/>
  <c r="J76" i="11" s="1"/>
  <c r="E78" i="11"/>
  <c r="J78" i="11" s="1"/>
  <c r="E80" i="11"/>
  <c r="J80" i="11" s="1"/>
  <c r="E86" i="11"/>
  <c r="J86" i="11" s="1"/>
  <c r="F86" i="11"/>
  <c r="E53" i="11"/>
  <c r="J53" i="11" s="1"/>
  <c r="E55" i="11"/>
  <c r="J55" i="11" s="1"/>
  <c r="E57" i="11"/>
  <c r="J57" i="11" s="1"/>
  <c r="E59" i="11"/>
  <c r="J59" i="11" s="1"/>
  <c r="E61" i="11"/>
  <c r="J61" i="11" s="1"/>
  <c r="E63" i="11"/>
  <c r="J63" i="11" s="1"/>
  <c r="E65" i="11"/>
  <c r="J65" i="11" s="1"/>
  <c r="E67" i="11"/>
  <c r="J67" i="11" s="1"/>
  <c r="E69" i="11"/>
  <c r="J69" i="11" s="1"/>
  <c r="E71" i="11"/>
  <c r="J71" i="11" s="1"/>
  <c r="E73" i="11"/>
  <c r="J73" i="11" s="1"/>
  <c r="E75" i="11"/>
  <c r="J75" i="11" s="1"/>
  <c r="E77" i="11"/>
  <c r="J77" i="11" s="1"/>
  <c r="E79" i="11"/>
  <c r="J79" i="11" s="1"/>
  <c r="E81" i="11"/>
  <c r="J81" i="11" s="1"/>
  <c r="E83" i="11"/>
  <c r="J83" i="11" s="1"/>
  <c r="E35" i="12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E105" i="12" s="1"/>
  <c r="E106" i="12" s="1"/>
  <c r="E107" i="12" s="1"/>
  <c r="E108" i="12" s="1"/>
  <c r="E109" i="12" s="1"/>
  <c r="E110" i="12" s="1"/>
  <c r="E111" i="12" s="1"/>
  <c r="E112" i="12" s="1"/>
  <c r="E113" i="12" s="1"/>
  <c r="E114" i="12" s="1"/>
  <c r="E115" i="12" s="1"/>
  <c r="E116" i="12" s="1"/>
  <c r="E117" i="12" s="1"/>
  <c r="E118" i="12" s="1"/>
  <c r="E119" i="12" s="1"/>
  <c r="E120" i="12" s="1"/>
  <c r="E121" i="12" s="1"/>
  <c r="E122" i="12" s="1"/>
  <c r="E123" i="12" s="1"/>
  <c r="E124" i="12" s="1"/>
  <c r="E125" i="12" s="1"/>
  <c r="E126" i="12" s="1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E146" i="12" s="1"/>
  <c r="E147" i="12" s="1"/>
  <c r="E148" i="12" s="1"/>
  <c r="E149" i="12" s="1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E161" i="12" s="1"/>
  <c r="E162" i="12" s="1"/>
  <c r="E163" i="12" s="1"/>
  <c r="E164" i="12" s="1"/>
  <c r="E165" i="12" s="1"/>
  <c r="E166" i="12" s="1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E177" i="12" s="1"/>
  <c r="E178" i="12" s="1"/>
  <c r="E179" i="12" s="1"/>
  <c r="E180" i="12" s="1"/>
  <c r="E181" i="12" s="1"/>
  <c r="E182" i="12" s="1"/>
  <c r="E183" i="12" s="1"/>
  <c r="E184" i="12" s="1"/>
  <c r="E185" i="12" s="1"/>
  <c r="E186" i="12" s="1"/>
  <c r="E187" i="12" s="1"/>
  <c r="E188" i="12" s="1"/>
  <c r="E189" i="12" s="1"/>
  <c r="E190" i="12" s="1"/>
  <c r="E191" i="12" s="1"/>
  <c r="E192" i="12" s="1"/>
  <c r="E193" i="12" s="1"/>
  <c r="E194" i="12" s="1"/>
  <c r="E195" i="12" s="1"/>
  <c r="E196" i="12" s="1"/>
  <c r="E197" i="12" s="1"/>
  <c r="E198" i="12" s="1"/>
  <c r="E199" i="12" s="1"/>
  <c r="E200" i="12" s="1"/>
  <c r="E201" i="12" s="1"/>
  <c r="E202" i="12" s="1"/>
  <c r="E203" i="12" s="1"/>
  <c r="E204" i="12" s="1"/>
  <c r="E205" i="12" s="1"/>
  <c r="E206" i="12" s="1"/>
  <c r="E207" i="12" s="1"/>
  <c r="E208" i="12" s="1"/>
  <c r="E209" i="12" s="1"/>
  <c r="E210" i="12" s="1"/>
  <c r="E211" i="12" s="1"/>
  <c r="E212" i="12" s="1"/>
  <c r="E213" i="12" s="1"/>
  <c r="E214" i="12" s="1"/>
  <c r="E215" i="12" s="1"/>
  <c r="E216" i="12" s="1"/>
  <c r="E217" i="12" s="1"/>
  <c r="E218" i="12" s="1"/>
  <c r="E219" i="12" s="1"/>
  <c r="E220" i="12" s="1"/>
  <c r="E221" i="12" s="1"/>
  <c r="E222" i="12" s="1"/>
  <c r="E223" i="12" s="1"/>
  <c r="E224" i="12" s="1"/>
  <c r="E225" i="12" s="1"/>
  <c r="E226" i="12" s="1"/>
  <c r="E227" i="12" s="1"/>
  <c r="E228" i="12" s="1"/>
  <c r="E229" i="12" s="1"/>
  <c r="E230" i="12" s="1"/>
  <c r="E231" i="12" s="1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E243" i="12" s="1"/>
  <c r="E244" i="12" s="1"/>
  <c r="E245" i="12" s="1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56" i="12" s="1"/>
  <c r="E257" i="12" s="1"/>
  <c r="E258" i="12" s="1"/>
  <c r="E259" i="12" s="1"/>
  <c r="E260" i="12" s="1"/>
  <c r="E261" i="12" s="1"/>
  <c r="E262" i="12" s="1"/>
  <c r="E263" i="12" s="1"/>
  <c r="E264" i="12" s="1"/>
  <c r="E265" i="12" s="1"/>
  <c r="E266" i="12" s="1"/>
  <c r="E267" i="12" s="1"/>
  <c r="E268" i="12" s="1"/>
  <c r="E269" i="12" s="1"/>
  <c r="E270" i="12" s="1"/>
  <c r="E271" i="12" s="1"/>
  <c r="E272" i="12" s="1"/>
  <c r="E273" i="12" s="1"/>
  <c r="E274" i="12" s="1"/>
  <c r="E275" i="12" s="1"/>
  <c r="E276" i="12" s="1"/>
  <c r="E277" i="12" s="1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291" i="12" s="1"/>
  <c r="E292" i="12" s="1"/>
  <c r="E293" i="12" s="1"/>
  <c r="E294" i="12" s="1"/>
  <c r="E295" i="12" s="1"/>
  <c r="E296" i="12" s="1"/>
  <c r="E297" i="12" s="1"/>
  <c r="E298" i="12" s="1"/>
  <c r="E299" i="12" s="1"/>
  <c r="E300" i="12" s="1"/>
  <c r="E301" i="12" s="1"/>
  <c r="E302" i="12" s="1"/>
  <c r="E303" i="12" s="1"/>
  <c r="E304" i="12" s="1"/>
  <c r="E305" i="12" s="1"/>
  <c r="E306" i="12" s="1"/>
  <c r="E307" i="12" s="1"/>
  <c r="E308" i="12" s="1"/>
  <c r="E309" i="12" s="1"/>
  <c r="E310" i="12" s="1"/>
  <c r="E311" i="12" s="1"/>
  <c r="E312" i="12" s="1"/>
  <c r="E313" i="12" s="1"/>
  <c r="E314" i="12" s="1"/>
  <c r="E315" i="12" s="1"/>
  <c r="E316" i="12" s="1"/>
  <c r="E317" i="12" s="1"/>
  <c r="E318" i="12" s="1"/>
  <c r="E319" i="12" s="1"/>
  <c r="E320" i="12" s="1"/>
  <c r="E321" i="12" s="1"/>
  <c r="E322" i="12" s="1"/>
  <c r="E323" i="12" s="1"/>
  <c r="E324" i="12" s="1"/>
  <c r="E325" i="12" s="1"/>
  <c r="E326" i="12" s="1"/>
  <c r="E327" i="12" s="1"/>
  <c r="E328" i="12" s="1"/>
  <c r="E329" i="12" s="1"/>
  <c r="E330" i="12" s="1"/>
  <c r="E331" i="12" s="1"/>
  <c r="E332" i="12" s="1"/>
  <c r="E333" i="12" s="1"/>
  <c r="E334" i="12" s="1"/>
  <c r="E335" i="12" s="1"/>
  <c r="E336" i="12" s="1"/>
  <c r="E337" i="12" s="1"/>
  <c r="E338" i="12" s="1"/>
  <c r="E339" i="12" s="1"/>
  <c r="E340" i="12" s="1"/>
  <c r="E341" i="12" s="1"/>
  <c r="E342" i="12" s="1"/>
  <c r="E343" i="12" s="1"/>
  <c r="E344" i="12" s="1"/>
  <c r="E345" i="12" s="1"/>
  <c r="E346" i="12" s="1"/>
  <c r="E347" i="12" s="1"/>
  <c r="E348" i="12" s="1"/>
  <c r="E349" i="12" s="1"/>
  <c r="E350" i="12" s="1"/>
  <c r="E351" i="12" s="1"/>
  <c r="E352" i="12" s="1"/>
  <c r="E353" i="12" s="1"/>
  <c r="E354" i="12" s="1"/>
  <c r="E355" i="12" s="1"/>
  <c r="E356" i="12" s="1"/>
  <c r="E357" i="12" s="1"/>
  <c r="E358" i="12" s="1"/>
  <c r="E359" i="12" s="1"/>
  <c r="E360" i="12" s="1"/>
  <c r="E361" i="12" s="1"/>
  <c r="E362" i="12" s="1"/>
  <c r="E363" i="12" s="1"/>
  <c r="E364" i="12" s="1"/>
  <c r="E365" i="12" s="1"/>
  <c r="E366" i="12" s="1"/>
  <c r="E367" i="12" s="1"/>
  <c r="E368" i="12" s="1"/>
  <c r="E369" i="12" s="1"/>
  <c r="E370" i="12" s="1"/>
  <c r="E371" i="12" s="1"/>
  <c r="E372" i="12" s="1"/>
  <c r="E373" i="12" s="1"/>
  <c r="E374" i="12" s="1"/>
  <c r="E375" i="12" s="1"/>
  <c r="E376" i="12" s="1"/>
  <c r="E377" i="12" s="1"/>
  <c r="E378" i="12" s="1"/>
  <c r="E379" i="12" s="1"/>
  <c r="E380" i="12" s="1"/>
  <c r="E381" i="12" s="1"/>
  <c r="E382" i="12" s="1"/>
  <c r="E383" i="12" s="1"/>
  <c r="E384" i="12" s="1"/>
  <c r="E385" i="12" s="1"/>
  <c r="E386" i="12" s="1"/>
  <c r="E387" i="12" s="1"/>
  <c r="E388" i="12" s="1"/>
  <c r="E389" i="12" s="1"/>
  <c r="E390" i="12" s="1"/>
  <c r="E391" i="12" s="1"/>
  <c r="E392" i="12" s="1"/>
  <c r="E393" i="12" s="1"/>
  <c r="E394" i="12" s="1"/>
  <c r="E395" i="12" s="1"/>
  <c r="E396" i="12" s="1"/>
  <c r="E397" i="12" s="1"/>
  <c r="E398" i="12" s="1"/>
  <c r="E399" i="12" s="1"/>
  <c r="E400" i="12" s="1"/>
  <c r="E401" i="12" s="1"/>
  <c r="E402" i="12" s="1"/>
  <c r="E403" i="12" s="1"/>
  <c r="E404" i="12" s="1"/>
  <c r="E405" i="12" s="1"/>
  <c r="E406" i="12" s="1"/>
  <c r="E407" i="12" s="1"/>
  <c r="E408" i="12" s="1"/>
  <c r="E409" i="12" s="1"/>
  <c r="E410" i="12" s="1"/>
  <c r="E411" i="12" s="1"/>
  <c r="E412" i="12" s="1"/>
  <c r="E413" i="12" s="1"/>
  <c r="E414" i="12" s="1"/>
  <c r="E415" i="12" s="1"/>
  <c r="E416" i="12" s="1"/>
  <c r="E417" i="12" s="1"/>
  <c r="E418" i="12" s="1"/>
  <c r="E419" i="12" s="1"/>
  <c r="E420" i="12" s="1"/>
  <c r="E421" i="12" s="1"/>
  <c r="E422" i="12" s="1"/>
  <c r="E423" i="12" s="1"/>
  <c r="E424" i="12" s="1"/>
  <c r="E425" i="12" s="1"/>
  <c r="E426" i="12" s="1"/>
  <c r="E427" i="12" s="1"/>
  <c r="E428" i="12" s="1"/>
  <c r="E429" i="12" s="1"/>
  <c r="E430" i="12" s="1"/>
  <c r="E431" i="12" s="1"/>
  <c r="E432" i="12" s="1"/>
  <c r="E433" i="12" s="1"/>
  <c r="E434" i="12" s="1"/>
  <c r="E435" i="12" s="1"/>
  <c r="E436" i="12" s="1"/>
  <c r="E437" i="12" s="1"/>
  <c r="E438" i="12" s="1"/>
  <c r="E439" i="12" s="1"/>
  <c r="E440" i="12" s="1"/>
  <c r="E441" i="12" s="1"/>
  <c r="E442" i="12" s="1"/>
  <c r="E443" i="12" s="1"/>
  <c r="E444" i="12" s="1"/>
  <c r="E445" i="12" s="1"/>
  <c r="E446" i="12" s="1"/>
  <c r="E447" i="12" s="1"/>
  <c r="E448" i="12" s="1"/>
  <c r="E449" i="12" s="1"/>
  <c r="E450" i="12" s="1"/>
  <c r="E451" i="12" s="1"/>
  <c r="E452" i="12" s="1"/>
  <c r="E453" i="12" s="1"/>
  <c r="E454" i="12" s="1"/>
  <c r="E455" i="12" s="1"/>
  <c r="E456" i="12" s="1"/>
  <c r="E457" i="12" s="1"/>
  <c r="E458" i="12" s="1"/>
  <c r="E459" i="12" s="1"/>
  <c r="E460" i="12" s="1"/>
  <c r="E461" i="12" s="1"/>
  <c r="E462" i="12" s="1"/>
  <c r="E463" i="12" s="1"/>
  <c r="E464" i="12" s="1"/>
  <c r="E465" i="12" s="1"/>
  <c r="E466" i="12" s="1"/>
  <c r="E467" i="12" s="1"/>
  <c r="E468" i="12" s="1"/>
  <c r="E469" i="12" s="1"/>
  <c r="E470" i="12" s="1"/>
  <c r="E471" i="12" s="1"/>
  <c r="E472" i="12" s="1"/>
  <c r="E473" i="12" s="1"/>
  <c r="E474" i="12" s="1"/>
  <c r="E475" i="12" s="1"/>
  <c r="E476" i="12" s="1"/>
  <c r="E477" i="12" s="1"/>
  <c r="E478" i="12" s="1"/>
  <c r="E479" i="12" s="1"/>
  <c r="E480" i="12" s="1"/>
  <c r="E481" i="12" s="1"/>
  <c r="E482" i="12" s="1"/>
  <c r="E483" i="12" s="1"/>
  <c r="E484" i="12" s="1"/>
  <c r="E485" i="12" s="1"/>
  <c r="E486" i="12" s="1"/>
  <c r="E487" i="12" s="1"/>
  <c r="E488" i="12" s="1"/>
  <c r="E489" i="12" s="1"/>
  <c r="E490" i="12" s="1"/>
  <c r="E491" i="12" s="1"/>
  <c r="E492" i="12" s="1"/>
  <c r="E493" i="12" s="1"/>
  <c r="E494" i="12" s="1"/>
  <c r="E495" i="12" s="1"/>
  <c r="E496" i="12" s="1"/>
  <c r="E497" i="12" s="1"/>
  <c r="E498" i="12" s="1"/>
  <c r="E499" i="12" s="1"/>
  <c r="E500" i="12" s="1"/>
  <c r="E501" i="12" s="1"/>
  <c r="E502" i="12" s="1"/>
  <c r="E503" i="12" s="1"/>
  <c r="E504" i="12" s="1"/>
  <c r="E505" i="12" s="1"/>
  <c r="E506" i="12" s="1"/>
  <c r="E507" i="12" s="1"/>
  <c r="E508" i="12" s="1"/>
  <c r="E509" i="12" s="1"/>
  <c r="E510" i="12" s="1"/>
  <c r="E511" i="12" s="1"/>
  <c r="E512" i="12" s="1"/>
  <c r="E513" i="12" s="1"/>
  <c r="E514" i="12" s="1"/>
  <c r="E515" i="12" s="1"/>
  <c r="E516" i="12" s="1"/>
  <c r="E517" i="12" s="1"/>
  <c r="E518" i="12" s="1"/>
  <c r="E519" i="12" s="1"/>
  <c r="E520" i="12" s="1"/>
  <c r="E521" i="12" s="1"/>
  <c r="E522" i="12" s="1"/>
  <c r="E523" i="12" s="1"/>
  <c r="E524" i="12" s="1"/>
  <c r="E525" i="12" s="1"/>
  <c r="E526" i="12" s="1"/>
  <c r="E527" i="12" s="1"/>
  <c r="E528" i="12" s="1"/>
  <c r="E529" i="12" s="1"/>
  <c r="E530" i="12" s="1"/>
  <c r="E531" i="12" s="1"/>
  <c r="E532" i="12" s="1"/>
  <c r="E533" i="12" s="1"/>
  <c r="E534" i="12" s="1"/>
  <c r="E535" i="12" s="1"/>
  <c r="E536" i="12" s="1"/>
  <c r="E537" i="12" s="1"/>
  <c r="E538" i="12" s="1"/>
  <c r="E539" i="12" s="1"/>
  <c r="E540" i="12" s="1"/>
  <c r="E541" i="12" s="1"/>
  <c r="E542" i="12" s="1"/>
  <c r="E543" i="12" s="1"/>
  <c r="E544" i="12" s="1"/>
  <c r="E545" i="12" s="1"/>
  <c r="E546" i="12" s="1"/>
  <c r="E547" i="12" s="1"/>
  <c r="E548" i="12" s="1"/>
  <c r="E549" i="12" s="1"/>
  <c r="E550" i="12" s="1"/>
  <c r="E551" i="12" s="1"/>
  <c r="E552" i="12" s="1"/>
  <c r="E553" i="12" s="1"/>
  <c r="E554" i="12" s="1"/>
  <c r="E555" i="12" s="1"/>
  <c r="E556" i="12" s="1"/>
  <c r="E557" i="12" s="1"/>
  <c r="E558" i="12" s="1"/>
  <c r="E559" i="12" s="1"/>
  <c r="E560" i="12" s="1"/>
  <c r="E561" i="12" s="1"/>
  <c r="E562" i="12" s="1"/>
  <c r="E563" i="12" s="1"/>
  <c r="E564" i="12" s="1"/>
  <c r="E565" i="12" s="1"/>
  <c r="E566" i="12" s="1"/>
  <c r="E567" i="12" s="1"/>
  <c r="E568" i="12" s="1"/>
  <c r="E569" i="12" s="1"/>
  <c r="E570" i="12" s="1"/>
  <c r="E571" i="12" s="1"/>
  <c r="E572" i="12" s="1"/>
  <c r="E573" i="12" s="1"/>
  <c r="E574" i="12" s="1"/>
  <c r="E575" i="12" s="1"/>
  <c r="E576" i="12" s="1"/>
  <c r="E577" i="12" s="1"/>
  <c r="E578" i="12" s="1"/>
  <c r="E579" i="12" s="1"/>
  <c r="E580" i="12" s="1"/>
  <c r="E581" i="12" s="1"/>
  <c r="E582" i="12" s="1"/>
  <c r="E583" i="12" s="1"/>
  <c r="E584" i="12" s="1"/>
  <c r="E585" i="12" s="1"/>
  <c r="E586" i="12" s="1"/>
  <c r="E587" i="12" s="1"/>
  <c r="E588" i="12" s="1"/>
  <c r="E589" i="12" s="1"/>
  <c r="E590" i="12" s="1"/>
  <c r="E591" i="12" s="1"/>
  <c r="E592" i="12" s="1"/>
  <c r="E593" i="12" s="1"/>
  <c r="E594" i="12" s="1"/>
  <c r="E595" i="12" s="1"/>
  <c r="E596" i="12" s="1"/>
  <c r="E597" i="12" s="1"/>
  <c r="E598" i="12" s="1"/>
  <c r="E599" i="12" s="1"/>
  <c r="E600" i="12" s="1"/>
  <c r="E601" i="12" s="1"/>
  <c r="E602" i="12" s="1"/>
  <c r="E603" i="12" s="1"/>
  <c r="E604" i="12" s="1"/>
  <c r="E605" i="12" s="1"/>
  <c r="E606" i="12" s="1"/>
  <c r="E607" i="12" s="1"/>
  <c r="E608" i="12" s="1"/>
  <c r="E609" i="12" s="1"/>
  <c r="E610" i="12" s="1"/>
  <c r="E611" i="12" s="1"/>
  <c r="E612" i="12" s="1"/>
  <c r="E613" i="12" s="1"/>
  <c r="E614" i="12" s="1"/>
  <c r="E615" i="12" s="1"/>
  <c r="E616" i="12" s="1"/>
  <c r="E617" i="12" s="1"/>
  <c r="E618" i="12" s="1"/>
  <c r="E619" i="12" s="1"/>
  <c r="E620" i="12" s="1"/>
  <c r="E621" i="12" s="1"/>
  <c r="E622" i="12" s="1"/>
  <c r="E623" i="12" s="1"/>
  <c r="E624" i="12" s="1"/>
  <c r="E625" i="12" s="1"/>
  <c r="E626" i="12" s="1"/>
  <c r="E627" i="12" s="1"/>
  <c r="E628" i="12" s="1"/>
  <c r="E629" i="12" s="1"/>
  <c r="E630" i="12" s="1"/>
  <c r="E631" i="12" s="1"/>
  <c r="E632" i="12" s="1"/>
  <c r="E633" i="12" s="1"/>
  <c r="E634" i="12" s="1"/>
  <c r="E635" i="12" s="1"/>
  <c r="E636" i="12" s="1"/>
  <c r="E637" i="12" s="1"/>
  <c r="E638" i="12" s="1"/>
  <c r="E639" i="12" s="1"/>
  <c r="E640" i="12" s="1"/>
  <c r="E641" i="12" s="1"/>
  <c r="E642" i="12" s="1"/>
  <c r="E643" i="12" s="1"/>
  <c r="E644" i="12" s="1"/>
  <c r="E645" i="12" s="1"/>
  <c r="E646" i="12" s="1"/>
  <c r="E647" i="12" s="1"/>
  <c r="E648" i="12" s="1"/>
  <c r="E649" i="12" s="1"/>
  <c r="E650" i="12" s="1"/>
  <c r="E651" i="12" s="1"/>
  <c r="E652" i="12" s="1"/>
  <c r="E653" i="12" s="1"/>
  <c r="E654" i="12" s="1"/>
  <c r="E655" i="12" s="1"/>
  <c r="E656" i="12" s="1"/>
  <c r="E657" i="12" s="1"/>
  <c r="E658" i="12" s="1"/>
  <c r="E659" i="12" s="1"/>
  <c r="E660" i="12" s="1"/>
  <c r="E661" i="12" s="1"/>
  <c r="E662" i="12" s="1"/>
  <c r="E663" i="12" s="1"/>
  <c r="E664" i="12" s="1"/>
  <c r="E665" i="12" s="1"/>
  <c r="E666" i="12" s="1"/>
  <c r="E667" i="12" s="1"/>
  <c r="E668" i="12" s="1"/>
  <c r="E669" i="12" s="1"/>
  <c r="E670" i="12" s="1"/>
  <c r="E671" i="12" s="1"/>
  <c r="E672" i="12" s="1"/>
  <c r="E673" i="12" s="1"/>
  <c r="E674" i="12" s="1"/>
  <c r="E675" i="12" s="1"/>
  <c r="E676" i="12" s="1"/>
  <c r="E677" i="12" s="1"/>
  <c r="E678" i="12" s="1"/>
  <c r="E679" i="12" s="1"/>
  <c r="E680" i="12" s="1"/>
  <c r="E681" i="12" s="1"/>
  <c r="E682" i="12" s="1"/>
  <c r="E683" i="12" s="1"/>
  <c r="E684" i="12" s="1"/>
  <c r="E685" i="12" s="1"/>
  <c r="E686" i="12" s="1"/>
  <c r="E687" i="12" s="1"/>
  <c r="E688" i="12" s="1"/>
  <c r="E689" i="12" s="1"/>
  <c r="E690" i="12" s="1"/>
  <c r="E691" i="12" s="1"/>
  <c r="E692" i="12" s="1"/>
  <c r="E693" i="12" s="1"/>
  <c r="E694" i="12" s="1"/>
  <c r="E695" i="12" s="1"/>
  <c r="E696" i="12" s="1"/>
  <c r="E697" i="12" s="1"/>
  <c r="E698" i="12" s="1"/>
  <c r="E699" i="12" s="1"/>
  <c r="E700" i="12" s="1"/>
  <c r="E701" i="12" s="1"/>
  <c r="E702" i="12" s="1"/>
  <c r="E703" i="12" s="1"/>
  <c r="E704" i="12" s="1"/>
  <c r="E705" i="12" s="1"/>
  <c r="E706" i="12" s="1"/>
  <c r="E707" i="12" s="1"/>
  <c r="E708" i="12" s="1"/>
  <c r="E709" i="12" s="1"/>
  <c r="E710" i="12" s="1"/>
  <c r="E711" i="12" s="1"/>
  <c r="E712" i="12" s="1"/>
  <c r="E713" i="12" s="1"/>
  <c r="E714" i="12" s="1"/>
  <c r="E715" i="12" s="1"/>
  <c r="E716" i="12" s="1"/>
  <c r="E717" i="12" s="1"/>
  <c r="E718" i="12" s="1"/>
  <c r="E719" i="12" s="1"/>
  <c r="E720" i="12" s="1"/>
  <c r="E721" i="12" s="1"/>
  <c r="E722" i="12" s="1"/>
  <c r="E723" i="12" s="1"/>
  <c r="E724" i="12" s="1"/>
  <c r="E725" i="12" s="1"/>
  <c r="E726" i="12" s="1"/>
  <c r="E727" i="12" s="1"/>
  <c r="E728" i="12" s="1"/>
  <c r="E729" i="12" s="1"/>
  <c r="E730" i="12" s="1"/>
  <c r="E731" i="12" s="1"/>
  <c r="E732" i="12" s="1"/>
  <c r="E733" i="12" s="1"/>
  <c r="E734" i="12" s="1"/>
  <c r="E735" i="12" s="1"/>
  <c r="E736" i="12" s="1"/>
  <c r="E737" i="12" s="1"/>
  <c r="E738" i="12" s="1"/>
  <c r="E739" i="12" s="1"/>
  <c r="E740" i="12" s="1"/>
  <c r="E741" i="12" s="1"/>
  <c r="E742" i="12" s="1"/>
  <c r="E743" i="12" s="1"/>
  <c r="E744" i="12" s="1"/>
  <c r="E745" i="12" s="1"/>
  <c r="E746" i="12" s="1"/>
  <c r="E747" i="12" s="1"/>
  <c r="E748" i="12" s="1"/>
  <c r="E749" i="12" s="1"/>
  <c r="E750" i="12" s="1"/>
  <c r="E751" i="12" s="1"/>
  <c r="E752" i="12" s="1"/>
  <c r="E753" i="12" s="1"/>
  <c r="E754" i="12" s="1"/>
  <c r="E755" i="12" s="1"/>
  <c r="E756" i="12" s="1"/>
  <c r="E757" i="12" s="1"/>
  <c r="E758" i="12" s="1"/>
  <c r="E759" i="12" s="1"/>
  <c r="E760" i="12" s="1"/>
  <c r="E761" i="12" s="1"/>
  <c r="E762" i="12" s="1"/>
  <c r="E763" i="12" s="1"/>
  <c r="E764" i="12" s="1"/>
  <c r="E765" i="12" s="1"/>
  <c r="E766" i="12" s="1"/>
  <c r="E767" i="12" s="1"/>
  <c r="E768" i="12" s="1"/>
  <c r="E769" i="12" s="1"/>
  <c r="E770" i="12" s="1"/>
  <c r="E771" i="12" s="1"/>
  <c r="E772" i="12" s="1"/>
  <c r="E773" i="12" s="1"/>
  <c r="E774" i="12" s="1"/>
  <c r="E775" i="12" s="1"/>
  <c r="E776" i="12" s="1"/>
  <c r="E777" i="12" s="1"/>
  <c r="E778" i="12" s="1"/>
  <c r="E779" i="12" s="1"/>
  <c r="E780" i="12" s="1"/>
  <c r="E781" i="12" s="1"/>
  <c r="E782" i="12" s="1"/>
  <c r="E783" i="12" s="1"/>
  <c r="E784" i="12" s="1"/>
  <c r="E785" i="12" s="1"/>
  <c r="E786" i="12" s="1"/>
  <c r="E787" i="12" s="1"/>
  <c r="E788" i="12" s="1"/>
  <c r="E789" i="12" s="1"/>
  <c r="E790" i="12" s="1"/>
  <c r="E791" i="12" s="1"/>
  <c r="E792" i="12" s="1"/>
  <c r="E793" i="12" s="1"/>
  <c r="E794" i="12" s="1"/>
  <c r="E795" i="12" s="1"/>
  <c r="E796" i="12" s="1"/>
  <c r="E797" i="12" s="1"/>
  <c r="E798" i="12" s="1"/>
  <c r="E799" i="12" s="1"/>
  <c r="E800" i="12" s="1"/>
  <c r="E801" i="12" s="1"/>
  <c r="E802" i="12" s="1"/>
  <c r="E803" i="12" s="1"/>
  <c r="E804" i="12" s="1"/>
  <c r="E805" i="12" s="1"/>
  <c r="E806" i="12" s="1"/>
  <c r="E807" i="12" s="1"/>
  <c r="E808" i="12" s="1"/>
  <c r="E809" i="12" s="1"/>
  <c r="E810" i="12" s="1"/>
  <c r="E811" i="12" s="1"/>
  <c r="E812" i="12" s="1"/>
  <c r="E813" i="12" s="1"/>
  <c r="E814" i="12" s="1"/>
  <c r="E815" i="12" s="1"/>
  <c r="E816" i="12" s="1"/>
  <c r="E817" i="12" s="1"/>
  <c r="E818" i="12" s="1"/>
  <c r="E819" i="12" s="1"/>
  <c r="E820" i="12" s="1"/>
  <c r="E821" i="12" s="1"/>
  <c r="E822" i="12" s="1"/>
  <c r="E823" i="12" s="1"/>
  <c r="E824" i="12" s="1"/>
  <c r="E825" i="12" s="1"/>
  <c r="E826" i="12" s="1"/>
  <c r="E827" i="12" s="1"/>
  <c r="E828" i="12" s="1"/>
  <c r="E829" i="12" s="1"/>
  <c r="E830" i="12" s="1"/>
  <c r="E831" i="12" s="1"/>
  <c r="E832" i="12" s="1"/>
  <c r="E833" i="12" s="1"/>
  <c r="E834" i="12" s="1"/>
  <c r="E835" i="12" s="1"/>
  <c r="E836" i="12" s="1"/>
  <c r="E837" i="12" s="1"/>
  <c r="E838" i="12" s="1"/>
  <c r="E839" i="12" s="1"/>
  <c r="E840" i="12" s="1"/>
  <c r="E841" i="12" s="1"/>
  <c r="E842" i="12" s="1"/>
  <c r="E843" i="12" s="1"/>
  <c r="E844" i="12" s="1"/>
  <c r="E845" i="12" s="1"/>
  <c r="E846" i="12" s="1"/>
  <c r="E847" i="12" s="1"/>
  <c r="E848" i="12" s="1"/>
  <c r="E849" i="12" s="1"/>
  <c r="E850" i="12" s="1"/>
  <c r="E851" i="12" s="1"/>
  <c r="E852" i="12" s="1"/>
  <c r="E853" i="12" s="1"/>
  <c r="E854" i="12" s="1"/>
  <c r="E855" i="12" s="1"/>
  <c r="E856" i="12" s="1"/>
  <c r="E857" i="12" s="1"/>
  <c r="E858" i="12" s="1"/>
  <c r="E859" i="12" s="1"/>
  <c r="E860" i="12" s="1"/>
  <c r="E861" i="12" s="1"/>
  <c r="E862" i="12" s="1"/>
  <c r="E863" i="12" s="1"/>
  <c r="E864" i="12" s="1"/>
  <c r="E865" i="12" s="1"/>
  <c r="E866" i="12" s="1"/>
  <c r="E867" i="12" s="1"/>
  <c r="E868" i="12" s="1"/>
  <c r="E869" i="12" s="1"/>
  <c r="E870" i="12" s="1"/>
  <c r="E871" i="12" s="1"/>
  <c r="E872" i="12" s="1"/>
  <c r="E873" i="12" s="1"/>
  <c r="E874" i="12" s="1"/>
  <c r="E875" i="12" s="1"/>
  <c r="E876" i="12" s="1"/>
  <c r="E877" i="12" s="1"/>
  <c r="E878" i="12" s="1"/>
  <c r="E879" i="12" s="1"/>
  <c r="E880" i="12" s="1"/>
  <c r="E881" i="12" s="1"/>
  <c r="E882" i="12" s="1"/>
  <c r="E883" i="12" s="1"/>
  <c r="E884" i="12" s="1"/>
  <c r="E885" i="12" s="1"/>
  <c r="E886" i="12" s="1"/>
  <c r="E887" i="12" s="1"/>
  <c r="E888" i="12" s="1"/>
  <c r="E889" i="12" s="1"/>
  <c r="E890" i="12" s="1"/>
  <c r="E891" i="12" s="1"/>
  <c r="E892" i="12" s="1"/>
  <c r="E893" i="12" s="1"/>
  <c r="E894" i="12" s="1"/>
  <c r="E895" i="12" s="1"/>
  <c r="E896" i="12" s="1"/>
  <c r="E897" i="12" s="1"/>
  <c r="E898" i="12" s="1"/>
  <c r="E899" i="12" s="1"/>
  <c r="E900" i="12" s="1"/>
  <c r="E901" i="12" s="1"/>
  <c r="E902" i="12" s="1"/>
  <c r="E903" i="12" s="1"/>
  <c r="E904" i="12" s="1"/>
  <c r="E905" i="12" s="1"/>
  <c r="E906" i="12" s="1"/>
  <c r="E907" i="12" s="1"/>
  <c r="E908" i="12" s="1"/>
  <c r="E909" i="12" s="1"/>
  <c r="E910" i="12" s="1"/>
  <c r="E911" i="12" s="1"/>
  <c r="E912" i="12" s="1"/>
  <c r="E913" i="12" s="1"/>
  <c r="E914" i="12" s="1"/>
  <c r="E915" i="12" s="1"/>
  <c r="E916" i="12" s="1"/>
  <c r="E917" i="12" s="1"/>
  <c r="E918" i="12" s="1"/>
  <c r="E919" i="12" s="1"/>
  <c r="E920" i="12" s="1"/>
  <c r="E921" i="12" s="1"/>
  <c r="E922" i="12" s="1"/>
  <c r="E923" i="12" s="1"/>
  <c r="E924" i="12" s="1"/>
  <c r="E925" i="12" s="1"/>
  <c r="E926" i="12" s="1"/>
  <c r="E927" i="12" s="1"/>
  <c r="E928" i="12" s="1"/>
  <c r="E929" i="12" s="1"/>
  <c r="E930" i="12" s="1"/>
  <c r="E931" i="12" s="1"/>
  <c r="E932" i="12" s="1"/>
  <c r="E933" i="12" s="1"/>
  <c r="E934" i="12" s="1"/>
  <c r="E935" i="12" s="1"/>
  <c r="E936" i="12" s="1"/>
  <c r="E937" i="12" s="1"/>
  <c r="E938" i="12" s="1"/>
  <c r="E939" i="12" s="1"/>
  <c r="E940" i="12" s="1"/>
  <c r="E941" i="12" s="1"/>
  <c r="E942" i="12" s="1"/>
  <c r="E943" i="12" s="1"/>
  <c r="E944" i="12" s="1"/>
  <c r="E945" i="12" s="1"/>
  <c r="E946" i="12" s="1"/>
  <c r="E947" i="12" s="1"/>
  <c r="E948" i="12" s="1"/>
  <c r="E949" i="12" s="1"/>
  <c r="E950" i="12" s="1"/>
  <c r="E951" i="12" s="1"/>
  <c r="E952" i="12" s="1"/>
  <c r="E953" i="12" s="1"/>
  <c r="E954" i="12" s="1"/>
  <c r="E955" i="12" s="1"/>
  <c r="E956" i="12" s="1"/>
  <c r="E957" i="12" s="1"/>
  <c r="E958" i="12" s="1"/>
  <c r="E959" i="12" s="1"/>
  <c r="E960" i="12" s="1"/>
  <c r="E961" i="12" s="1"/>
  <c r="E962" i="12" s="1"/>
  <c r="E963" i="12" s="1"/>
  <c r="E964" i="12" s="1"/>
  <c r="E965" i="12" s="1"/>
  <c r="E966" i="12" s="1"/>
  <c r="E967" i="12" s="1"/>
  <c r="E968" i="12" s="1"/>
  <c r="E969" i="12" s="1"/>
  <c r="E970" i="12" s="1"/>
  <c r="E971" i="12" s="1"/>
  <c r="E972" i="12" s="1"/>
  <c r="E973" i="12" s="1"/>
  <c r="E974" i="12" s="1"/>
  <c r="E975" i="12" s="1"/>
  <c r="E976" i="12" s="1"/>
  <c r="E977" i="12" s="1"/>
  <c r="E978" i="12" s="1"/>
  <c r="E979" i="12" s="1"/>
  <c r="E980" i="12" s="1"/>
  <c r="E981" i="12" s="1"/>
  <c r="E982" i="12" s="1"/>
  <c r="E983" i="12" s="1"/>
  <c r="E984" i="12" s="1"/>
  <c r="E985" i="12" s="1"/>
  <c r="E986" i="12" s="1"/>
  <c r="E987" i="12" s="1"/>
  <c r="E988" i="12" s="1"/>
  <c r="E989" i="12" s="1"/>
  <c r="E990" i="12" s="1"/>
  <c r="E991" i="12" s="1"/>
  <c r="E992" i="12" s="1"/>
  <c r="E993" i="12" s="1"/>
  <c r="E994" i="12" s="1"/>
  <c r="E995" i="12" s="1"/>
  <c r="E996" i="12" s="1"/>
  <c r="E997" i="12" s="1"/>
  <c r="E998" i="12" s="1"/>
  <c r="E999" i="12" s="1"/>
  <c r="E1000" i="12" s="1"/>
  <c r="E1001" i="12" s="1"/>
  <c r="E1002" i="12" s="1"/>
  <c r="E1003" i="12" s="1"/>
  <c r="E1004" i="12" s="1"/>
  <c r="E1005" i="12" s="1"/>
  <c r="E1006" i="12" s="1"/>
  <c r="E1007" i="12" s="1"/>
  <c r="E1008" i="12" s="1"/>
  <c r="E1009" i="12" s="1"/>
  <c r="E1010" i="12" s="1"/>
  <c r="E1011" i="12" s="1"/>
  <c r="E1012" i="12" s="1"/>
  <c r="E1013" i="12" s="1"/>
  <c r="E1014" i="12" s="1"/>
  <c r="E1015" i="12" s="1"/>
  <c r="E1016" i="12" s="1"/>
  <c r="E1017" i="12" s="1"/>
  <c r="E1018" i="12" s="1"/>
  <c r="E1019" i="12" s="1"/>
  <c r="E1020" i="12" s="1"/>
  <c r="E1021" i="12" s="1"/>
  <c r="E1022" i="12" s="1"/>
  <c r="E1023" i="12" s="1"/>
  <c r="E1024" i="12" s="1"/>
  <c r="E1025" i="12" s="1"/>
  <c r="E1026" i="12" s="1"/>
  <c r="E1027" i="12" s="1"/>
  <c r="E1028" i="12" s="1"/>
  <c r="E1029" i="12" s="1"/>
  <c r="E1030" i="12" s="1"/>
  <c r="E1031" i="12" s="1"/>
  <c r="E1032" i="12" s="1"/>
  <c r="E1033" i="12" s="1"/>
  <c r="E1034" i="12" s="1"/>
  <c r="E1035" i="12" s="1"/>
  <c r="E1036" i="12" s="1"/>
  <c r="E1037" i="12" s="1"/>
  <c r="E1038" i="12" s="1"/>
  <c r="E1039" i="12" s="1"/>
  <c r="E1040" i="12" s="1"/>
  <c r="E1041" i="12" s="1"/>
  <c r="E1042" i="12" s="1"/>
  <c r="E1043" i="12" s="1"/>
  <c r="E1044" i="12" s="1"/>
  <c r="E1045" i="12" s="1"/>
  <c r="E1046" i="12" s="1"/>
  <c r="E1047" i="12" s="1"/>
  <c r="E1048" i="12" s="1"/>
  <c r="E1049" i="12" s="1"/>
  <c r="E1050" i="12" s="1"/>
  <c r="E1051" i="12" s="1"/>
  <c r="E1052" i="12" s="1"/>
  <c r="E1053" i="12" s="1"/>
  <c r="E1054" i="12" s="1"/>
  <c r="E1055" i="12" s="1"/>
  <c r="E1056" i="12" s="1"/>
  <c r="E1057" i="12" s="1"/>
  <c r="E1058" i="12" s="1"/>
  <c r="E1059" i="12" s="1"/>
  <c r="E1060" i="12" s="1"/>
  <c r="E1061" i="12" s="1"/>
  <c r="E1062" i="12" s="1"/>
  <c r="E1063" i="12" s="1"/>
  <c r="E1064" i="12" s="1"/>
  <c r="E1065" i="12" s="1"/>
  <c r="E1066" i="12" s="1"/>
  <c r="E1067" i="12" s="1"/>
  <c r="E1068" i="12" s="1"/>
  <c r="E1069" i="12" s="1"/>
  <c r="E1070" i="12" s="1"/>
  <c r="E1071" i="12" s="1"/>
  <c r="E1072" i="12" s="1"/>
  <c r="E1073" i="12" s="1"/>
  <c r="E1074" i="12" s="1"/>
  <c r="E1075" i="12" s="1"/>
  <c r="E1076" i="12" s="1"/>
  <c r="E1077" i="12" s="1"/>
  <c r="E1078" i="12" s="1"/>
  <c r="E1079" i="12" s="1"/>
  <c r="E1080" i="12" s="1"/>
  <c r="E1081" i="12" s="1"/>
  <c r="E1082" i="12" s="1"/>
  <c r="E1083" i="12" s="1"/>
  <c r="E1084" i="12" s="1"/>
  <c r="E1085" i="12" s="1"/>
  <c r="E1086" i="12" s="1"/>
  <c r="E1087" i="12" s="1"/>
  <c r="E1088" i="12" s="1"/>
  <c r="E1089" i="12" s="1"/>
  <c r="E1090" i="12" s="1"/>
  <c r="E1091" i="12" s="1"/>
  <c r="E1092" i="12" s="1"/>
  <c r="E1093" i="12" s="1"/>
  <c r="E1094" i="12" s="1"/>
  <c r="E1095" i="12" s="1"/>
  <c r="E1096" i="12" s="1"/>
  <c r="E1097" i="12" s="1"/>
  <c r="E1098" i="12" s="1"/>
  <c r="E1099" i="12" s="1"/>
  <c r="E1100" i="12" s="1"/>
  <c r="E1101" i="12" s="1"/>
  <c r="E1102" i="12" s="1"/>
  <c r="E1103" i="12" s="1"/>
  <c r="E1104" i="12" s="1"/>
  <c r="E1105" i="12" s="1"/>
  <c r="E1106" i="12" s="1"/>
  <c r="E1107" i="12" s="1"/>
  <c r="E1108" i="12" s="1"/>
  <c r="E1109" i="12" s="1"/>
  <c r="E1110" i="12" s="1"/>
  <c r="E1111" i="12" s="1"/>
  <c r="E1112" i="12" s="1"/>
  <c r="E1113" i="12" s="1"/>
  <c r="E1114" i="12" s="1"/>
  <c r="E1115" i="12" s="1"/>
  <c r="E1116" i="12" s="1"/>
  <c r="E1117" i="12" s="1"/>
  <c r="E1118" i="12" s="1"/>
  <c r="E1119" i="12" s="1"/>
  <c r="E1120" i="12" s="1"/>
  <c r="E1121" i="12" s="1"/>
  <c r="E1122" i="12" s="1"/>
  <c r="E1123" i="12" s="1"/>
  <c r="E1124" i="12" s="1"/>
  <c r="E1125" i="12" s="1"/>
  <c r="E1126" i="12" s="1"/>
  <c r="E1127" i="12" s="1"/>
  <c r="E1128" i="12" s="1"/>
  <c r="E1129" i="12" s="1"/>
  <c r="E1130" i="12" s="1"/>
  <c r="E1131" i="12" s="1"/>
  <c r="E1132" i="12" s="1"/>
  <c r="E1133" i="12" s="1"/>
  <c r="E1134" i="12" s="1"/>
  <c r="E1135" i="12" s="1"/>
  <c r="E1136" i="12" s="1"/>
  <c r="E1137" i="12" s="1"/>
  <c r="E1138" i="12" s="1"/>
  <c r="E1139" i="12" s="1"/>
  <c r="E1140" i="12" s="1"/>
  <c r="E1141" i="12" s="1"/>
  <c r="E1142" i="12" s="1"/>
  <c r="E1143" i="12" s="1"/>
  <c r="E1144" i="12" s="1"/>
  <c r="E1145" i="12" s="1"/>
  <c r="E1146" i="12" s="1"/>
  <c r="E1147" i="12" s="1"/>
  <c r="E1148" i="12" s="1"/>
  <c r="E1149" i="12" s="1"/>
  <c r="E1150" i="12" s="1"/>
  <c r="E1151" i="12" s="1"/>
  <c r="E1152" i="12" s="1"/>
  <c r="E1153" i="12" s="1"/>
  <c r="E1154" i="12" s="1"/>
  <c r="E1155" i="12" s="1"/>
  <c r="E1156" i="12" s="1"/>
  <c r="E1157" i="12" s="1"/>
  <c r="E1158" i="12" s="1"/>
  <c r="E1159" i="12" s="1"/>
  <c r="E1160" i="12" s="1"/>
  <c r="E1161" i="12" s="1"/>
  <c r="E1162" i="12" s="1"/>
  <c r="E1163" i="12" s="1"/>
  <c r="E1164" i="12" s="1"/>
  <c r="E1165" i="12" s="1"/>
  <c r="E1166" i="12" s="1"/>
  <c r="E1167" i="12" s="1"/>
  <c r="E1168" i="12" s="1"/>
  <c r="E1169" i="12" s="1"/>
  <c r="E1170" i="12" s="1"/>
  <c r="E1171" i="12" s="1"/>
  <c r="E1172" i="12" s="1"/>
  <c r="E1173" i="12" s="1"/>
  <c r="E1174" i="12" s="1"/>
  <c r="E1175" i="12" s="1"/>
  <c r="E1176" i="12" s="1"/>
  <c r="E1177" i="12" s="1"/>
  <c r="E1178" i="12" s="1"/>
  <c r="E1179" i="12" s="1"/>
  <c r="E1180" i="12" s="1"/>
  <c r="E1181" i="12" s="1"/>
  <c r="E1182" i="12" s="1"/>
  <c r="E1183" i="12" s="1"/>
  <c r="E1184" i="12" s="1"/>
  <c r="E1185" i="12" s="1"/>
  <c r="E1186" i="12" s="1"/>
  <c r="E1187" i="12" s="1"/>
  <c r="E1188" i="12" s="1"/>
  <c r="E1189" i="12" s="1"/>
  <c r="E1190" i="12" s="1"/>
  <c r="E1191" i="12" s="1"/>
  <c r="E1192" i="12" s="1"/>
  <c r="E1193" i="12" s="1"/>
  <c r="E1194" i="12" s="1"/>
  <c r="E1195" i="12" s="1"/>
  <c r="E1196" i="12" s="1"/>
  <c r="E1197" i="12" s="1"/>
  <c r="E1198" i="12" s="1"/>
  <c r="E1199" i="12" s="1"/>
  <c r="E1200" i="12" s="1"/>
  <c r="E1201" i="12" s="1"/>
  <c r="E1202" i="12" s="1"/>
  <c r="E1203" i="12" s="1"/>
  <c r="E1204" i="12" s="1"/>
  <c r="E1205" i="12" s="1"/>
  <c r="E1206" i="12" s="1"/>
  <c r="E1207" i="12" s="1"/>
  <c r="E1208" i="12" s="1"/>
  <c r="E1209" i="12" s="1"/>
  <c r="E1210" i="12" s="1"/>
  <c r="E1211" i="12" s="1"/>
  <c r="E1212" i="12" s="1"/>
  <c r="E1213" i="12" s="1"/>
  <c r="E1214" i="12" s="1"/>
  <c r="E1215" i="12" s="1"/>
  <c r="E1216" i="12" s="1"/>
  <c r="E1217" i="12" s="1"/>
  <c r="E1218" i="12" s="1"/>
  <c r="E1219" i="12" s="1"/>
  <c r="E1220" i="12" s="1"/>
  <c r="E1221" i="12" s="1"/>
  <c r="E1222" i="12" s="1"/>
  <c r="E1223" i="12" s="1"/>
  <c r="E1224" i="12" s="1"/>
  <c r="E1225" i="12" s="1"/>
  <c r="E1226" i="12" s="1"/>
  <c r="E1227" i="12" s="1"/>
  <c r="E1228" i="12" s="1"/>
  <c r="E1229" i="12" s="1"/>
  <c r="E1230" i="12" s="1"/>
  <c r="E1231" i="12" s="1"/>
  <c r="E1232" i="12" s="1"/>
  <c r="E1233" i="12" s="1"/>
  <c r="E1234" i="12" s="1"/>
  <c r="E1235" i="12" s="1"/>
  <c r="E1236" i="12" s="1"/>
  <c r="E1237" i="12" s="1"/>
  <c r="E1238" i="12" s="1"/>
  <c r="E1239" i="12" s="1"/>
  <c r="E1240" i="12" s="1"/>
  <c r="E1241" i="12" s="1"/>
  <c r="E1242" i="12" s="1"/>
  <c r="E1243" i="12" s="1"/>
  <c r="E1244" i="12" s="1"/>
  <c r="E1245" i="12" s="1"/>
  <c r="E1246" i="12" s="1"/>
  <c r="E1247" i="12" s="1"/>
  <c r="E1248" i="12" s="1"/>
  <c r="E1249" i="12" s="1"/>
  <c r="E1250" i="12" s="1"/>
  <c r="E1251" i="12" s="1"/>
  <c r="E1252" i="12" s="1"/>
  <c r="E1253" i="12" s="1"/>
  <c r="E1254" i="12" s="1"/>
  <c r="E1255" i="12" s="1"/>
  <c r="E1256" i="12" s="1"/>
  <c r="E1257" i="12" s="1"/>
  <c r="E1258" i="12" s="1"/>
  <c r="E1259" i="12" s="1"/>
  <c r="E1260" i="12" s="1"/>
  <c r="E1261" i="12" s="1"/>
  <c r="E1262" i="12" s="1"/>
  <c r="E1263" i="12" s="1"/>
  <c r="E1264" i="12" s="1"/>
  <c r="E1265" i="12" s="1"/>
  <c r="E1266" i="12" s="1"/>
  <c r="E1267" i="12" s="1"/>
  <c r="E1268" i="12" s="1"/>
  <c r="E1269" i="12" s="1"/>
  <c r="E1270" i="12" s="1"/>
  <c r="E1271" i="12" s="1"/>
  <c r="E1272" i="12" s="1"/>
  <c r="E1273" i="12" s="1"/>
  <c r="E1274" i="12" s="1"/>
  <c r="E1275" i="12" s="1"/>
  <c r="E1276" i="12" s="1"/>
  <c r="E1277" i="12" s="1"/>
  <c r="E1278" i="12" s="1"/>
  <c r="E1279" i="12" s="1"/>
  <c r="E1280" i="12" s="1"/>
  <c r="E1281" i="12" s="1"/>
  <c r="E1282" i="12" s="1"/>
  <c r="E1283" i="12" s="1"/>
  <c r="E1284" i="12" s="1"/>
  <c r="E1285" i="12" s="1"/>
  <c r="E1286" i="12" s="1"/>
  <c r="E1287" i="12" s="1"/>
  <c r="E1288" i="12" s="1"/>
  <c r="E1289" i="12" s="1"/>
  <c r="E1290" i="12" s="1"/>
  <c r="E1291" i="12" s="1"/>
  <c r="E1292" i="12" s="1"/>
  <c r="E1293" i="12" s="1"/>
  <c r="E1294" i="12" s="1"/>
  <c r="E1295" i="12" s="1"/>
  <c r="E1296" i="12" s="1"/>
  <c r="E1297" i="12" s="1"/>
  <c r="E1298" i="12" s="1"/>
  <c r="E1299" i="12" s="1"/>
  <c r="E1300" i="12" s="1"/>
  <c r="E1301" i="12" s="1"/>
  <c r="E1302" i="12" s="1"/>
  <c r="E1303" i="12" s="1"/>
  <c r="E1304" i="12" s="1"/>
  <c r="E1305" i="12" s="1"/>
  <c r="E1306" i="12" s="1"/>
  <c r="E1307" i="12" s="1"/>
  <c r="E1308" i="12" s="1"/>
  <c r="E1309" i="12" s="1"/>
  <c r="E1310" i="12" s="1"/>
  <c r="E1311" i="12" s="1"/>
  <c r="E1312" i="12" s="1"/>
  <c r="E1313" i="12" s="1"/>
  <c r="E1314" i="12" s="1"/>
  <c r="E1315" i="12" s="1"/>
  <c r="E1316" i="12" s="1"/>
  <c r="E1317" i="12" s="1"/>
  <c r="E1318" i="12" s="1"/>
  <c r="E1319" i="12" s="1"/>
  <c r="E1320" i="12" s="1"/>
  <c r="E1321" i="12" s="1"/>
  <c r="E1322" i="12" s="1"/>
  <c r="E1323" i="12" s="1"/>
  <c r="E1324" i="12" s="1"/>
  <c r="E1325" i="12" s="1"/>
  <c r="E1326" i="12" s="1"/>
  <c r="E1327" i="12" s="1"/>
  <c r="E1328" i="12" s="1"/>
  <c r="E1329" i="12" s="1"/>
  <c r="E1330" i="12" s="1"/>
  <c r="E1331" i="12" s="1"/>
  <c r="E1332" i="12" s="1"/>
  <c r="E1333" i="12" s="1"/>
  <c r="E1334" i="12" s="1"/>
  <c r="E1335" i="12" s="1"/>
  <c r="E1336" i="12" s="1"/>
  <c r="E1337" i="12" s="1"/>
  <c r="E1338" i="12" s="1"/>
  <c r="E1339" i="12" s="1"/>
  <c r="E1340" i="12" s="1"/>
  <c r="E1341" i="12" s="1"/>
  <c r="E1342" i="12" s="1"/>
  <c r="E1343" i="12" s="1"/>
  <c r="E1344" i="12" s="1"/>
  <c r="E1345" i="12" s="1"/>
  <c r="E1346" i="12" s="1"/>
  <c r="E1347" i="12" s="1"/>
  <c r="E1348" i="12" s="1"/>
  <c r="E1349" i="12" s="1"/>
  <c r="E1350" i="12" s="1"/>
  <c r="E1351" i="12" s="1"/>
  <c r="E1352" i="12" s="1"/>
  <c r="E1353" i="12" s="1"/>
  <c r="E1354" i="12" s="1"/>
  <c r="E1355" i="12" s="1"/>
  <c r="E1356" i="12" s="1"/>
  <c r="E1357" i="12" s="1"/>
  <c r="E1358" i="12" s="1"/>
  <c r="E1359" i="12" s="1"/>
  <c r="E1360" i="12" s="1"/>
  <c r="E1361" i="12" s="1"/>
  <c r="E1362" i="12" s="1"/>
  <c r="E1363" i="12" s="1"/>
  <c r="E1364" i="12" s="1"/>
  <c r="E1365" i="12" s="1"/>
  <c r="E1366" i="12" s="1"/>
  <c r="E1367" i="12" s="1"/>
  <c r="E1368" i="12" s="1"/>
  <c r="E1369" i="12" s="1"/>
  <c r="E1370" i="12" s="1"/>
  <c r="E1371" i="12" s="1"/>
  <c r="E1372" i="12" s="1"/>
  <c r="E1373" i="12" s="1"/>
  <c r="E1374" i="12" s="1"/>
  <c r="E1375" i="12" s="1"/>
  <c r="E1376" i="12" s="1"/>
  <c r="E1377" i="12" s="1"/>
  <c r="E1378" i="12" s="1"/>
  <c r="E1379" i="12" s="1"/>
  <c r="E1380" i="12" s="1"/>
  <c r="E1381" i="12" s="1"/>
  <c r="E1382" i="12" s="1"/>
  <c r="E1383" i="12" s="1"/>
  <c r="E1384" i="12" s="1"/>
  <c r="E1385" i="12" s="1"/>
  <c r="E1386" i="12" s="1"/>
  <c r="E1387" i="12" s="1"/>
  <c r="E1388" i="12" s="1"/>
  <c r="E1389" i="12" s="1"/>
  <c r="E1390" i="12" s="1"/>
  <c r="E1391" i="12" s="1"/>
  <c r="E1392" i="12" s="1"/>
  <c r="E1393" i="12" s="1"/>
  <c r="E1394" i="12" s="1"/>
  <c r="E1395" i="12" s="1"/>
  <c r="E1396" i="12" s="1"/>
  <c r="E1397" i="12" s="1"/>
  <c r="E1398" i="12" s="1"/>
  <c r="E1399" i="12" s="1"/>
  <c r="E1400" i="12" s="1"/>
  <c r="E1401" i="12" s="1"/>
  <c r="E1402" i="12" s="1"/>
  <c r="E1403" i="12" s="1"/>
  <c r="E1404" i="12" s="1"/>
  <c r="E1405" i="12" s="1"/>
  <c r="E1406" i="12" s="1"/>
  <c r="E1407" i="12" s="1"/>
  <c r="E1408" i="12" s="1"/>
  <c r="E1409" i="12" s="1"/>
  <c r="E1410" i="12" s="1"/>
  <c r="E1411" i="12" s="1"/>
  <c r="E1412" i="12" s="1"/>
  <c r="E1413" i="12" s="1"/>
  <c r="E1414" i="12" s="1"/>
  <c r="E1415" i="12" s="1"/>
  <c r="E1416" i="12" s="1"/>
  <c r="E1417" i="12" s="1"/>
  <c r="E1418" i="12" s="1"/>
  <c r="E1419" i="12" s="1"/>
  <c r="E1420" i="12" s="1"/>
  <c r="E1421" i="12" s="1"/>
  <c r="E1422" i="12" s="1"/>
  <c r="E1423" i="12" s="1"/>
  <c r="E1424" i="12" s="1"/>
  <c r="E1425" i="12" s="1"/>
  <c r="E1426" i="12" s="1"/>
  <c r="E1427" i="12" s="1"/>
  <c r="E1428" i="12" s="1"/>
  <c r="E1429" i="12" s="1"/>
  <c r="E1430" i="12" s="1"/>
  <c r="E1431" i="12" s="1"/>
  <c r="E1432" i="12" s="1"/>
  <c r="E1433" i="12" s="1"/>
  <c r="E1434" i="12" s="1"/>
  <c r="E1435" i="12" s="1"/>
  <c r="E1436" i="12" s="1"/>
  <c r="E1437" i="12" s="1"/>
  <c r="E1438" i="12" s="1"/>
  <c r="E1439" i="12" s="1"/>
  <c r="E1440" i="12" s="1"/>
  <c r="E1441" i="12" s="1"/>
  <c r="E1442" i="12" s="1"/>
  <c r="E1443" i="12" s="1"/>
  <c r="E1444" i="12" s="1"/>
  <c r="E1445" i="12" s="1"/>
  <c r="E1446" i="12" s="1"/>
  <c r="E1447" i="12" s="1"/>
  <c r="E1448" i="12" s="1"/>
  <c r="E1449" i="12" s="1"/>
  <c r="E1450" i="12" s="1"/>
  <c r="E1451" i="12" s="1"/>
  <c r="E1452" i="12" s="1"/>
  <c r="E1453" i="12" s="1"/>
  <c r="E1454" i="12" s="1"/>
  <c r="E1455" i="12" s="1"/>
  <c r="E1456" i="12" s="1"/>
  <c r="E1457" i="12" s="1"/>
  <c r="E1458" i="12" s="1"/>
  <c r="E1459" i="12" s="1"/>
  <c r="E1460" i="12" s="1"/>
  <c r="E1461" i="12" s="1"/>
  <c r="E1462" i="12" s="1"/>
  <c r="E1463" i="12" s="1"/>
  <c r="E1464" i="12" s="1"/>
  <c r="E1465" i="12" s="1"/>
  <c r="E1466" i="12" s="1"/>
  <c r="E1467" i="12" s="1"/>
  <c r="E1468" i="12" s="1"/>
  <c r="E1469" i="12" s="1"/>
  <c r="E1470" i="12" s="1"/>
  <c r="E1471" i="12" s="1"/>
  <c r="E1472" i="12" s="1"/>
  <c r="E1473" i="12" s="1"/>
  <c r="E1474" i="12" s="1"/>
  <c r="E1475" i="12" s="1"/>
  <c r="E1476" i="12" s="1"/>
  <c r="E1477" i="12" s="1"/>
  <c r="E1478" i="12" s="1"/>
  <c r="E1479" i="12" s="1"/>
  <c r="E1480" i="12" s="1"/>
  <c r="E1481" i="12" s="1"/>
  <c r="E1482" i="12" s="1"/>
  <c r="E1483" i="12" s="1"/>
  <c r="E1484" i="12" s="1"/>
  <c r="E1485" i="12" s="1"/>
  <c r="E1486" i="12" s="1"/>
  <c r="E1487" i="12" s="1"/>
  <c r="E1488" i="12" s="1"/>
  <c r="E1489" i="12" s="1"/>
  <c r="E1490" i="12" s="1"/>
  <c r="E1491" i="12" s="1"/>
  <c r="E1492" i="12" s="1"/>
  <c r="E1493" i="12" s="1"/>
  <c r="E1494" i="12" s="1"/>
  <c r="E1495" i="12" s="1"/>
  <c r="E1496" i="12" s="1"/>
  <c r="E1497" i="12" s="1"/>
  <c r="E1498" i="12" s="1"/>
  <c r="E1499" i="12" s="1"/>
  <c r="E1500" i="12" s="1"/>
  <c r="E1501" i="12" s="1"/>
  <c r="E1502" i="12" s="1"/>
  <c r="E1503" i="12" s="1"/>
  <c r="E1504" i="12" s="1"/>
  <c r="E1505" i="12" s="1"/>
  <c r="E1506" i="12" s="1"/>
  <c r="E1507" i="12" s="1"/>
  <c r="E1508" i="12" s="1"/>
  <c r="E1509" i="12" s="1"/>
  <c r="E1510" i="12" s="1"/>
  <c r="E1511" i="12" s="1"/>
  <c r="E1512" i="12" s="1"/>
  <c r="E1513" i="12" s="1"/>
  <c r="E1514" i="12" s="1"/>
  <c r="E1515" i="12" s="1"/>
  <c r="E1516" i="12" s="1"/>
  <c r="E1517" i="12" s="1"/>
  <c r="E1518" i="12" s="1"/>
  <c r="E1519" i="12" s="1"/>
  <c r="E1520" i="12" s="1"/>
  <c r="E1521" i="12" s="1"/>
  <c r="E1522" i="12" s="1"/>
  <c r="E1523" i="12" s="1"/>
  <c r="E1524" i="12" s="1"/>
  <c r="E1525" i="12" s="1"/>
  <c r="E1526" i="12" s="1"/>
  <c r="E1527" i="12" s="1"/>
  <c r="E1528" i="12" s="1"/>
  <c r="E1529" i="12" s="1"/>
  <c r="E1530" i="12" s="1"/>
  <c r="E1531" i="12" s="1"/>
  <c r="E1532" i="12" s="1"/>
  <c r="E1533" i="12" s="1"/>
  <c r="E1534" i="12" s="1"/>
  <c r="E1535" i="12" s="1"/>
  <c r="E1536" i="12" s="1"/>
  <c r="E1537" i="12" s="1"/>
  <c r="E1538" i="12" s="1"/>
  <c r="E1539" i="12" s="1"/>
  <c r="E1540" i="12" s="1"/>
  <c r="E1541" i="12" s="1"/>
  <c r="E1542" i="12" s="1"/>
  <c r="E1543" i="12" s="1"/>
  <c r="E1544" i="12" s="1"/>
  <c r="E1545" i="12" s="1"/>
  <c r="E1546" i="12" s="1"/>
  <c r="E1547" i="12" s="1"/>
  <c r="E1548" i="12" s="1"/>
  <c r="E1549" i="12" s="1"/>
  <c r="E1550" i="12" s="1"/>
  <c r="E1551" i="12" s="1"/>
  <c r="E1552" i="12" s="1"/>
  <c r="E1553" i="12" s="1"/>
  <c r="E1554" i="12" s="1"/>
  <c r="E1555" i="12" s="1"/>
  <c r="E1556" i="12" s="1"/>
  <c r="E1557" i="12" s="1"/>
  <c r="E1558" i="12" s="1"/>
  <c r="E1559" i="12" s="1"/>
  <c r="E1560" i="12" s="1"/>
  <c r="E1561" i="12" s="1"/>
  <c r="E1562" i="12" s="1"/>
  <c r="E1563" i="12" s="1"/>
  <c r="E1564" i="12" s="1"/>
  <c r="E1565" i="12" s="1"/>
  <c r="E1566" i="12" s="1"/>
  <c r="E1567" i="12" s="1"/>
  <c r="E1568" i="12" s="1"/>
  <c r="E1569" i="12" s="1"/>
  <c r="E1570" i="12" s="1"/>
  <c r="E1571" i="12" s="1"/>
  <c r="E1572" i="12" s="1"/>
  <c r="E1573" i="12" s="1"/>
  <c r="E1574" i="12" s="1"/>
  <c r="E1575" i="12" s="1"/>
  <c r="E1576" i="12" s="1"/>
  <c r="E1577" i="12" s="1"/>
  <c r="E1578" i="12" s="1"/>
  <c r="E1579" i="12" s="1"/>
  <c r="E1580" i="12" s="1"/>
  <c r="E1581" i="12" s="1"/>
  <c r="E1582" i="12" s="1"/>
  <c r="E1583" i="12" s="1"/>
  <c r="E1584" i="12" s="1"/>
  <c r="E1585" i="12" s="1"/>
  <c r="E1586" i="12" s="1"/>
  <c r="E1587" i="12" s="1"/>
  <c r="E1588" i="12" s="1"/>
  <c r="E1589" i="12" s="1"/>
  <c r="E1590" i="12" s="1"/>
  <c r="E1591" i="12" s="1"/>
  <c r="E1592" i="12" s="1"/>
  <c r="E1593" i="12" s="1"/>
  <c r="E1594" i="12" s="1"/>
  <c r="E1595" i="12" s="1"/>
  <c r="E1596" i="12" s="1"/>
  <c r="E1597" i="12" s="1"/>
  <c r="E1598" i="12" s="1"/>
  <c r="E1599" i="12" s="1"/>
  <c r="E1600" i="12" s="1"/>
  <c r="E1601" i="12" s="1"/>
  <c r="E1602" i="12" s="1"/>
  <c r="E1603" i="12" s="1"/>
  <c r="E1604" i="12" s="1"/>
  <c r="E1605" i="12" s="1"/>
  <c r="E1606" i="12" s="1"/>
  <c r="E1607" i="12" s="1"/>
  <c r="E1608" i="12" s="1"/>
  <c r="E1609" i="12" s="1"/>
  <c r="E1610" i="12" s="1"/>
  <c r="E1611" i="12" s="1"/>
  <c r="E1612" i="12" s="1"/>
  <c r="E1613" i="12" s="1"/>
  <c r="E1614" i="12" s="1"/>
  <c r="E1615" i="12" s="1"/>
  <c r="E1616" i="12" s="1"/>
  <c r="E1617" i="12" s="1"/>
  <c r="E1618" i="12" s="1"/>
  <c r="E1619" i="12" s="1"/>
  <c r="E1620" i="12" s="1"/>
  <c r="E1621" i="12" s="1"/>
  <c r="E1622" i="12" s="1"/>
  <c r="E1623" i="12" s="1"/>
  <c r="E1624" i="12" s="1"/>
  <c r="E1625" i="12" s="1"/>
  <c r="E1626" i="12" s="1"/>
  <c r="E1627" i="12" s="1"/>
  <c r="E1628" i="12" s="1"/>
  <c r="E1629" i="12" s="1"/>
  <c r="E1630" i="12" s="1"/>
  <c r="E1631" i="12" s="1"/>
  <c r="E1632" i="12" s="1"/>
  <c r="E1633" i="12" s="1"/>
  <c r="E1634" i="12" s="1"/>
  <c r="E1635" i="12" s="1"/>
  <c r="E1636" i="12" s="1"/>
  <c r="E1637" i="12" s="1"/>
  <c r="E1638" i="12" s="1"/>
  <c r="E1639" i="12" s="1"/>
  <c r="E1640" i="12" s="1"/>
  <c r="E1641" i="12" s="1"/>
  <c r="E1642" i="12" s="1"/>
  <c r="E1643" i="12" s="1"/>
  <c r="E1644" i="12" s="1"/>
  <c r="E1645" i="12" s="1"/>
  <c r="E1646" i="12" s="1"/>
  <c r="E1647" i="12" s="1"/>
  <c r="E1648" i="12" s="1"/>
  <c r="E1649" i="12" s="1"/>
  <c r="E1650" i="12" s="1"/>
  <c r="E1651" i="12" s="1"/>
  <c r="E1652" i="12" s="1"/>
  <c r="E1653" i="12" s="1"/>
  <c r="E1654" i="12" s="1"/>
  <c r="E1655" i="12" s="1"/>
  <c r="E1656" i="12" s="1"/>
  <c r="E1657" i="12" s="1"/>
  <c r="E1658" i="12" s="1"/>
  <c r="E1659" i="12" s="1"/>
  <c r="E1660" i="12" s="1"/>
  <c r="E1661" i="12" s="1"/>
  <c r="E1662" i="12" s="1"/>
  <c r="E1663" i="12" s="1"/>
  <c r="E1664" i="12" s="1"/>
  <c r="E1665" i="12" s="1"/>
  <c r="E1666" i="12" s="1"/>
  <c r="E1667" i="12" s="1"/>
  <c r="E1668" i="12" s="1"/>
  <c r="E1669" i="12" s="1"/>
  <c r="E1670" i="12" s="1"/>
  <c r="E1671" i="12" s="1"/>
  <c r="E1672" i="12" s="1"/>
  <c r="E1673" i="12" s="1"/>
  <c r="E1674" i="12" s="1"/>
  <c r="E1675" i="12" s="1"/>
  <c r="E1676" i="12" s="1"/>
  <c r="E1677" i="12" s="1"/>
  <c r="E1678" i="12" s="1"/>
  <c r="E1679" i="12" s="1"/>
  <c r="E1680" i="12" s="1"/>
  <c r="E1681" i="12" s="1"/>
  <c r="E1682" i="12" s="1"/>
  <c r="E1683" i="12" s="1"/>
  <c r="E1684" i="12" s="1"/>
  <c r="E1685" i="12" s="1"/>
  <c r="E1686" i="12" s="1"/>
  <c r="E1687" i="12" s="1"/>
  <c r="E1688" i="12" s="1"/>
  <c r="E1689" i="12" s="1"/>
  <c r="E1690" i="12" s="1"/>
  <c r="E1691" i="12" s="1"/>
  <c r="E1692" i="12" s="1"/>
  <c r="E1693" i="12" s="1"/>
  <c r="E1694" i="12" s="1"/>
  <c r="E1695" i="12" s="1"/>
  <c r="E1696" i="12" s="1"/>
  <c r="E1697" i="12" s="1"/>
  <c r="E1698" i="12" s="1"/>
  <c r="E1699" i="12" s="1"/>
  <c r="E1700" i="12" s="1"/>
  <c r="E1701" i="12" s="1"/>
  <c r="E1702" i="12" s="1"/>
  <c r="E1703" i="12" s="1"/>
  <c r="E1704" i="12" s="1"/>
  <c r="E1705" i="12" s="1"/>
  <c r="E1706" i="12" s="1"/>
  <c r="E1707" i="12" s="1"/>
  <c r="E1708" i="12" s="1"/>
  <c r="E1709" i="12" s="1"/>
  <c r="E1710" i="12" s="1"/>
  <c r="E1711" i="12" s="1"/>
  <c r="E1712" i="12" s="1"/>
  <c r="E1713" i="12" s="1"/>
  <c r="E1714" i="12" s="1"/>
  <c r="E1715" i="12" s="1"/>
  <c r="E1716" i="12" s="1"/>
  <c r="E1717" i="12" s="1"/>
  <c r="E1718" i="12" s="1"/>
  <c r="E1719" i="12" s="1"/>
  <c r="E1720" i="12" s="1"/>
  <c r="E1721" i="12" s="1"/>
  <c r="E1722" i="12" s="1"/>
  <c r="E1723" i="12" s="1"/>
  <c r="E1724" i="12" s="1"/>
  <c r="E1725" i="12" s="1"/>
  <c r="E1726" i="12" s="1"/>
  <c r="E1727" i="12" s="1"/>
  <c r="E1728" i="12" s="1"/>
  <c r="E1729" i="12" s="1"/>
  <c r="E1730" i="12" s="1"/>
  <c r="E1731" i="12" s="1"/>
  <c r="E1732" i="12" s="1"/>
  <c r="E1733" i="12" s="1"/>
  <c r="E1734" i="12" s="1"/>
  <c r="E1735" i="12" s="1"/>
  <c r="E1736" i="12" s="1"/>
  <c r="E1737" i="12" s="1"/>
  <c r="E1738" i="12" s="1"/>
  <c r="E1739" i="12" s="1"/>
  <c r="E1740" i="12" s="1"/>
  <c r="E1741" i="12" s="1"/>
  <c r="E1742" i="12" s="1"/>
  <c r="E1743" i="12" s="1"/>
  <c r="E1744" i="12" s="1"/>
  <c r="E1745" i="12" s="1"/>
  <c r="E1746" i="12" s="1"/>
  <c r="E1747" i="12" s="1"/>
  <c r="E1748" i="12" s="1"/>
  <c r="E1749" i="12" s="1"/>
  <c r="E1750" i="12" s="1"/>
  <c r="E1751" i="12" s="1"/>
  <c r="E1752" i="12" s="1"/>
  <c r="E1753" i="12" s="1"/>
  <c r="E1754" i="12" s="1"/>
  <c r="E1755" i="12" s="1"/>
  <c r="E1756" i="12" s="1"/>
  <c r="E1757" i="12" s="1"/>
  <c r="E1758" i="12" s="1"/>
  <c r="E1759" i="12" s="1"/>
  <c r="E1760" i="12" s="1"/>
  <c r="E1761" i="12" s="1"/>
  <c r="E1762" i="12" s="1"/>
  <c r="E1763" i="12" s="1"/>
  <c r="E1764" i="12" s="1"/>
  <c r="E1765" i="12" s="1"/>
  <c r="E1766" i="12" s="1"/>
  <c r="E1767" i="12" s="1"/>
  <c r="E1768" i="12" s="1"/>
  <c r="E1769" i="12" s="1"/>
  <c r="E1770" i="12" s="1"/>
  <c r="E1771" i="12" s="1"/>
  <c r="E1772" i="12" s="1"/>
  <c r="E1773" i="12" s="1"/>
  <c r="E1774" i="12" s="1"/>
  <c r="E1775" i="12" s="1"/>
  <c r="E1776" i="12" s="1"/>
  <c r="E1777" i="12" s="1"/>
  <c r="E1778" i="12" s="1"/>
  <c r="E1779" i="12" s="1"/>
  <c r="E1780" i="12" s="1"/>
  <c r="E1781" i="12" s="1"/>
  <c r="E1782" i="12" s="1"/>
  <c r="E1783" i="12" s="1"/>
  <c r="E1784" i="12" s="1"/>
  <c r="E1785" i="12" s="1"/>
  <c r="E1786" i="12" s="1"/>
  <c r="E1787" i="12" s="1"/>
  <c r="E1788" i="12" s="1"/>
  <c r="E1789" i="12" s="1"/>
  <c r="E1790" i="12" s="1"/>
  <c r="E1791" i="12" s="1"/>
  <c r="E1792" i="12" s="1"/>
  <c r="E1793" i="12" s="1"/>
  <c r="E1794" i="12" s="1"/>
  <c r="E1795" i="12" s="1"/>
  <c r="E1796" i="12" s="1"/>
  <c r="E1797" i="12" s="1"/>
  <c r="E1798" i="12" s="1"/>
  <c r="E1799" i="12" s="1"/>
  <c r="E1800" i="12" s="1"/>
  <c r="E1801" i="12" s="1"/>
  <c r="E1802" i="12" s="1"/>
  <c r="E1803" i="12" s="1"/>
  <c r="E1804" i="12" s="1"/>
  <c r="E1805" i="12" s="1"/>
  <c r="E1806" i="12" s="1"/>
  <c r="E1807" i="12" s="1"/>
  <c r="E1808" i="12" s="1"/>
  <c r="E1809" i="12" s="1"/>
  <c r="E1810" i="12" s="1"/>
  <c r="E1811" i="12" s="1"/>
  <c r="E1812" i="12" s="1"/>
  <c r="E1813" i="12" s="1"/>
  <c r="E1814" i="12" s="1"/>
  <c r="E1815" i="12" s="1"/>
  <c r="E1816" i="12" s="1"/>
  <c r="E1817" i="12" s="1"/>
  <c r="E1818" i="12" s="1"/>
  <c r="E1819" i="12" s="1"/>
  <c r="E1820" i="12" s="1"/>
  <c r="E1821" i="12" s="1"/>
  <c r="E1822" i="12" s="1"/>
  <c r="E1823" i="12" s="1"/>
  <c r="E1824" i="12" s="1"/>
  <c r="E1825" i="12" s="1"/>
  <c r="E1826" i="12" s="1"/>
  <c r="E1827" i="12" s="1"/>
  <c r="E1828" i="12" s="1"/>
  <c r="E1829" i="12" s="1"/>
  <c r="E1830" i="12" s="1"/>
  <c r="E1831" i="12" s="1"/>
  <c r="E1832" i="12" s="1"/>
  <c r="E1833" i="12" s="1"/>
  <c r="E1834" i="12" s="1"/>
  <c r="E1835" i="12" s="1"/>
  <c r="E1836" i="12" s="1"/>
  <c r="E1837" i="12" s="1"/>
  <c r="E1838" i="12" s="1"/>
  <c r="E1839" i="12" s="1"/>
  <c r="E1840" i="12" s="1"/>
  <c r="E1841" i="12" s="1"/>
  <c r="E1842" i="12" s="1"/>
  <c r="E1843" i="12" s="1"/>
  <c r="E1844" i="12" s="1"/>
  <c r="E1845" i="12" s="1"/>
  <c r="E1846" i="12" s="1"/>
  <c r="E1847" i="12" s="1"/>
  <c r="E1848" i="12" s="1"/>
  <c r="E1849" i="12" s="1"/>
  <c r="E1850" i="12" s="1"/>
  <c r="E1851" i="12" s="1"/>
  <c r="E1852" i="12" s="1"/>
  <c r="E1853" i="12" s="1"/>
  <c r="E1854" i="12" s="1"/>
  <c r="E1855" i="12" s="1"/>
  <c r="E1856" i="12" s="1"/>
  <c r="E1857" i="12" s="1"/>
  <c r="E1858" i="12" s="1"/>
  <c r="E1859" i="12" s="1"/>
  <c r="E1860" i="12" s="1"/>
  <c r="E1861" i="12" s="1"/>
  <c r="E1862" i="12" s="1"/>
  <c r="E1863" i="12" s="1"/>
  <c r="E1864" i="12" s="1"/>
  <c r="E1865" i="12" s="1"/>
  <c r="E1866" i="12" s="1"/>
  <c r="E1867" i="12" s="1"/>
  <c r="E1868" i="12" s="1"/>
  <c r="E1869" i="12" s="1"/>
  <c r="E1870" i="12" s="1"/>
  <c r="E1871" i="12" s="1"/>
  <c r="E1872" i="12" s="1"/>
  <c r="E1873" i="12" s="1"/>
  <c r="E1874" i="12" s="1"/>
  <c r="E1875" i="12" s="1"/>
  <c r="E1876" i="12" s="1"/>
  <c r="E1877" i="12" s="1"/>
  <c r="E1878" i="12" s="1"/>
  <c r="E1879" i="12" s="1"/>
  <c r="E1880" i="12" s="1"/>
  <c r="E1881" i="12" s="1"/>
  <c r="E1882" i="12" s="1"/>
  <c r="E1883" i="12" s="1"/>
  <c r="E1884" i="12" s="1"/>
  <c r="E1885" i="12" s="1"/>
  <c r="E1886" i="12" s="1"/>
  <c r="E1887" i="12" s="1"/>
  <c r="E1888" i="12" s="1"/>
  <c r="E1889" i="12" s="1"/>
  <c r="E1890" i="12" s="1"/>
  <c r="E1891" i="12" s="1"/>
  <c r="E1892" i="12" s="1"/>
  <c r="E1893" i="12" s="1"/>
  <c r="E1894" i="12" s="1"/>
  <c r="E1895" i="12" s="1"/>
  <c r="E1896" i="12" s="1"/>
  <c r="E1897" i="12" s="1"/>
  <c r="E1898" i="12" s="1"/>
  <c r="E1899" i="12" s="1"/>
  <c r="E1900" i="12" s="1"/>
  <c r="E1901" i="12" s="1"/>
  <c r="E1902" i="12" s="1"/>
  <c r="E1903" i="12" s="1"/>
  <c r="E1904" i="12" s="1"/>
  <c r="E1905" i="12" s="1"/>
  <c r="E1906" i="12" s="1"/>
  <c r="E1907" i="12" s="1"/>
  <c r="E1908" i="12" s="1"/>
  <c r="E1909" i="12" s="1"/>
  <c r="E1910" i="12" s="1"/>
  <c r="E1911" i="12" s="1"/>
  <c r="E1912" i="12" s="1"/>
  <c r="E1913" i="12" s="1"/>
  <c r="E1914" i="12" s="1"/>
  <c r="E1915" i="12" s="1"/>
  <c r="E1916" i="12" s="1"/>
  <c r="E1917" i="12" s="1"/>
  <c r="E1918" i="12" s="1"/>
  <c r="E1919" i="12" s="1"/>
  <c r="E1920" i="12" s="1"/>
  <c r="E1921" i="12" s="1"/>
  <c r="E1922" i="12" s="1"/>
  <c r="E1923" i="12" s="1"/>
  <c r="E1924" i="12" s="1"/>
  <c r="E1925" i="12" s="1"/>
  <c r="E1926" i="12" s="1"/>
  <c r="E1927" i="12" s="1"/>
  <c r="E1928" i="12" s="1"/>
  <c r="E1929" i="12" s="1"/>
  <c r="E1930" i="12" s="1"/>
  <c r="E1931" i="12" s="1"/>
  <c r="E1932" i="12" s="1"/>
  <c r="E1933" i="12" s="1"/>
  <c r="E1934" i="12" s="1"/>
  <c r="E1935" i="12" s="1"/>
  <c r="E1936" i="12" s="1"/>
  <c r="E1937" i="12" s="1"/>
  <c r="E1938" i="12" s="1"/>
  <c r="E1939" i="12" s="1"/>
  <c r="E1940" i="12" s="1"/>
  <c r="E1941" i="12" s="1"/>
  <c r="E1942" i="12" s="1"/>
  <c r="E1943" i="12" s="1"/>
  <c r="E1944" i="12" s="1"/>
  <c r="E1945" i="12" s="1"/>
  <c r="E1946" i="12" s="1"/>
  <c r="E1947" i="12" s="1"/>
  <c r="E1948" i="12" s="1"/>
  <c r="E1949" i="12" s="1"/>
  <c r="E1950" i="12" s="1"/>
  <c r="E1951" i="12" s="1"/>
  <c r="E1952" i="12" s="1"/>
  <c r="E1953" i="12" s="1"/>
  <c r="E1954" i="12" s="1"/>
  <c r="E1955" i="12" s="1"/>
  <c r="E1956" i="12" s="1"/>
  <c r="E1957" i="12" s="1"/>
  <c r="E1958" i="12" s="1"/>
  <c r="E1959" i="12" s="1"/>
  <c r="E1960" i="12" s="1"/>
  <c r="E1961" i="12" s="1"/>
  <c r="E1962" i="12" s="1"/>
  <c r="E1963" i="12" s="1"/>
  <c r="E1964" i="12" s="1"/>
  <c r="E1965" i="12" s="1"/>
  <c r="E1966" i="12" s="1"/>
  <c r="E1967" i="12" s="1"/>
  <c r="E1968" i="12" s="1"/>
  <c r="E1969" i="12" s="1"/>
  <c r="E1970" i="12" s="1"/>
  <c r="E1971" i="12" s="1"/>
  <c r="E1972" i="12" s="1"/>
  <c r="E1973" i="12" s="1"/>
  <c r="E1974" i="12" s="1"/>
  <c r="E1975" i="12" s="1"/>
  <c r="E1976" i="12" s="1"/>
  <c r="E1977" i="12" s="1"/>
  <c r="E1978" i="12" s="1"/>
  <c r="E1979" i="12" s="1"/>
  <c r="E1980" i="12" s="1"/>
  <c r="E1981" i="12" s="1"/>
  <c r="E1982" i="12" s="1"/>
  <c r="E1983" i="12" s="1"/>
  <c r="E1984" i="12" s="1"/>
  <c r="E1985" i="12" s="1"/>
  <c r="E1986" i="12" s="1"/>
  <c r="E1987" i="12" s="1"/>
  <c r="E1988" i="12" s="1"/>
  <c r="E1989" i="12" s="1"/>
  <c r="E1990" i="12" s="1"/>
  <c r="E1991" i="12" s="1"/>
  <c r="E1992" i="12" s="1"/>
  <c r="E1993" i="12" s="1"/>
  <c r="E1994" i="12" s="1"/>
  <c r="E1995" i="12" s="1"/>
  <c r="E1996" i="12" s="1"/>
  <c r="E1997" i="12" s="1"/>
  <c r="E1998" i="12" s="1"/>
  <c r="E1999" i="12" s="1"/>
  <c r="E2000" i="12" s="1"/>
  <c r="E2001" i="12" s="1"/>
  <c r="E2002" i="12" s="1"/>
  <c r="E2003" i="12" s="1"/>
  <c r="E2004" i="12" s="1"/>
  <c r="E2005" i="12" s="1"/>
  <c r="E2006" i="12" s="1"/>
  <c r="E2007" i="12" s="1"/>
  <c r="E2008" i="12" s="1"/>
  <c r="E2009" i="12" s="1"/>
  <c r="E2010" i="12" s="1"/>
  <c r="E2011" i="12" s="1"/>
  <c r="E2012" i="12" s="1"/>
  <c r="E2013" i="12" s="1"/>
  <c r="E2014" i="12" s="1"/>
  <c r="E2015" i="12" s="1"/>
  <c r="E2016" i="12" s="1"/>
  <c r="E2017" i="12" s="1"/>
  <c r="E2018" i="12" s="1"/>
  <c r="E2019" i="12" s="1"/>
  <c r="E2020" i="12" s="1"/>
  <c r="E2021" i="12" s="1"/>
  <c r="E2022" i="12" s="1"/>
  <c r="E2023" i="12" s="1"/>
  <c r="E2024" i="12" s="1"/>
  <c r="E2025" i="12" s="1"/>
  <c r="E2026" i="12" s="1"/>
  <c r="E2027" i="12" s="1"/>
  <c r="E2028" i="12" s="1"/>
  <c r="E2029" i="12" s="1"/>
  <c r="E2030" i="12" s="1"/>
  <c r="E2031" i="12" s="1"/>
  <c r="E2032" i="12" s="1"/>
  <c r="E2033" i="12" s="1"/>
  <c r="E2034" i="12" s="1"/>
  <c r="E2035" i="12" s="1"/>
  <c r="E2036" i="12" s="1"/>
  <c r="E2037" i="12" s="1"/>
  <c r="E2038" i="12" s="1"/>
  <c r="E2039" i="12" s="1"/>
  <c r="E2040" i="12" s="1"/>
  <c r="E2041" i="12" s="1"/>
  <c r="E2042" i="12" s="1"/>
  <c r="E2043" i="12" s="1"/>
  <c r="E2044" i="12" s="1"/>
  <c r="E2045" i="12" s="1"/>
  <c r="E2046" i="12" s="1"/>
  <c r="E2047" i="12" s="1"/>
  <c r="E2048" i="12" s="1"/>
  <c r="E2049" i="12" s="1"/>
  <c r="E2050" i="12" s="1"/>
  <c r="E2051" i="12" s="1"/>
  <c r="E2052" i="12" s="1"/>
  <c r="E2053" i="12" s="1"/>
  <c r="E2054" i="12" s="1"/>
  <c r="E2055" i="12" s="1"/>
  <c r="E2056" i="12" s="1"/>
  <c r="E2057" i="12" s="1"/>
  <c r="E2058" i="12" s="1"/>
  <c r="E2059" i="12" s="1"/>
  <c r="E2060" i="12" s="1"/>
  <c r="E2061" i="12" s="1"/>
  <c r="E2062" i="12" s="1"/>
  <c r="E2063" i="12" s="1"/>
  <c r="E2064" i="12" s="1"/>
  <c r="E2065" i="12" s="1"/>
  <c r="E2066" i="12" s="1"/>
  <c r="E2067" i="12" s="1"/>
  <c r="E2068" i="12" s="1"/>
  <c r="E2069" i="12" s="1"/>
  <c r="E2070" i="12" s="1"/>
  <c r="E2071" i="12" s="1"/>
  <c r="E2072" i="12" s="1"/>
  <c r="E2073" i="12" s="1"/>
  <c r="E2074" i="12" s="1"/>
  <c r="E2075" i="12" s="1"/>
  <c r="E2076" i="12" s="1"/>
  <c r="E2077" i="12" s="1"/>
  <c r="E2078" i="12" s="1"/>
  <c r="E2079" i="12" s="1"/>
  <c r="E2080" i="12" s="1"/>
  <c r="E2081" i="12" s="1"/>
  <c r="E2082" i="12" s="1"/>
  <c r="E2083" i="12" s="1"/>
  <c r="E2084" i="12" s="1"/>
  <c r="E2085" i="12" s="1"/>
  <c r="E2086" i="12" s="1"/>
  <c r="E2087" i="12" s="1"/>
  <c r="E2088" i="12" s="1"/>
  <c r="E2089" i="12" s="1"/>
  <c r="E2090" i="12" s="1"/>
  <c r="E2091" i="12" s="1"/>
  <c r="E2092" i="12" s="1"/>
  <c r="E2093" i="12" s="1"/>
  <c r="E2094" i="12" s="1"/>
  <c r="E2095" i="12" s="1"/>
  <c r="E2096" i="12" s="1"/>
  <c r="E2097" i="12" s="1"/>
  <c r="E2098" i="12" s="1"/>
  <c r="E2099" i="12" s="1"/>
  <c r="E2100" i="12" s="1"/>
  <c r="E2101" i="12" s="1"/>
  <c r="E2102" i="12" s="1"/>
  <c r="E2103" i="12" s="1"/>
  <c r="E2104" i="12" s="1"/>
  <c r="E2105" i="12" s="1"/>
  <c r="E2106" i="12" s="1"/>
  <c r="E2107" i="12" s="1"/>
  <c r="E2108" i="12" s="1"/>
  <c r="E2109" i="12" s="1"/>
  <c r="E2110" i="12" s="1"/>
  <c r="E2111" i="12" s="1"/>
  <c r="E2112" i="12" s="1"/>
  <c r="E2113" i="12" s="1"/>
  <c r="E2114" i="12" s="1"/>
  <c r="E2115" i="12" s="1"/>
  <c r="E2116" i="12" s="1"/>
  <c r="E2117" i="12" s="1"/>
  <c r="E2118" i="12" s="1"/>
  <c r="E2119" i="12" s="1"/>
  <c r="E2120" i="12" s="1"/>
  <c r="E2121" i="12" s="1"/>
  <c r="E2122" i="12" s="1"/>
  <c r="E2123" i="12" s="1"/>
  <c r="E2124" i="12" s="1"/>
  <c r="E2125" i="12" s="1"/>
  <c r="E2126" i="12" s="1"/>
  <c r="E2127" i="12" s="1"/>
  <c r="E2128" i="12" s="1"/>
  <c r="E2129" i="12" s="1"/>
  <c r="E2130" i="12" s="1"/>
  <c r="E2131" i="12" s="1"/>
  <c r="E2132" i="12" s="1"/>
  <c r="E2133" i="12" s="1"/>
  <c r="E2134" i="12" s="1"/>
  <c r="E2135" i="12" s="1"/>
  <c r="E2136" i="12" s="1"/>
  <c r="E2137" i="12" s="1"/>
  <c r="E2138" i="12" s="1"/>
  <c r="E2139" i="12" s="1"/>
  <c r="E2140" i="12" s="1"/>
  <c r="E2141" i="12" s="1"/>
  <c r="E2142" i="12" s="1"/>
  <c r="E2143" i="12" s="1"/>
  <c r="E2144" i="12" s="1"/>
  <c r="E2145" i="12" s="1"/>
  <c r="E2146" i="12" s="1"/>
  <c r="E2147" i="12" s="1"/>
  <c r="E2148" i="12" s="1"/>
  <c r="E2149" i="12" s="1"/>
  <c r="E2150" i="12" s="1"/>
  <c r="E2151" i="12" s="1"/>
  <c r="E2152" i="12" s="1"/>
  <c r="E2153" i="12" s="1"/>
  <c r="E2154" i="12" s="1"/>
  <c r="E2155" i="12" s="1"/>
  <c r="E2156" i="12" s="1"/>
  <c r="E2157" i="12" s="1"/>
  <c r="E2158" i="12" s="1"/>
  <c r="E2159" i="12" s="1"/>
  <c r="E2160" i="12" s="1"/>
  <c r="E2161" i="12" s="1"/>
  <c r="E2162" i="12" s="1"/>
  <c r="E2163" i="12" s="1"/>
  <c r="E2164" i="12" s="1"/>
  <c r="E2165" i="12" s="1"/>
  <c r="E2166" i="12" s="1"/>
  <c r="E2167" i="12" s="1"/>
  <c r="E2168" i="12" s="1"/>
  <c r="E2169" i="12" s="1"/>
  <c r="E2170" i="12" s="1"/>
  <c r="E2171" i="12" s="1"/>
  <c r="E2172" i="12" s="1"/>
  <c r="E2173" i="12" s="1"/>
  <c r="E2174" i="12" s="1"/>
  <c r="E2175" i="12" s="1"/>
  <c r="E2176" i="12" s="1"/>
  <c r="E2177" i="12" s="1"/>
  <c r="E2178" i="12" s="1"/>
  <c r="E2179" i="12" s="1"/>
  <c r="E2180" i="12" s="1"/>
  <c r="E2181" i="12" s="1"/>
  <c r="E2182" i="12" s="1"/>
  <c r="E2183" i="12" s="1"/>
  <c r="E2184" i="12" s="1"/>
  <c r="E2185" i="12" s="1"/>
  <c r="E2186" i="12" s="1"/>
  <c r="E2187" i="12" s="1"/>
  <c r="E2188" i="12" s="1"/>
  <c r="E2189" i="12" s="1"/>
  <c r="E2190" i="12" s="1"/>
  <c r="E2191" i="12" s="1"/>
  <c r="E2192" i="12" s="1"/>
  <c r="E2193" i="12" s="1"/>
  <c r="E2194" i="12" s="1"/>
  <c r="E2195" i="12" s="1"/>
  <c r="E2196" i="12" s="1"/>
  <c r="E2197" i="12" s="1"/>
  <c r="E2198" i="12" s="1"/>
  <c r="E2199" i="12" s="1"/>
  <c r="E2200" i="12" s="1"/>
  <c r="E2201" i="12" s="1"/>
  <c r="E2202" i="12" s="1"/>
  <c r="E2203" i="12" s="1"/>
  <c r="E2204" i="12" s="1"/>
  <c r="E2205" i="12" s="1"/>
  <c r="E2206" i="12" s="1"/>
  <c r="E2207" i="12" s="1"/>
  <c r="E2208" i="12" s="1"/>
  <c r="E2209" i="12" s="1"/>
  <c r="E2210" i="12" s="1"/>
  <c r="E2211" i="12" s="1"/>
  <c r="E2212" i="12" s="1"/>
  <c r="E2213" i="12" s="1"/>
  <c r="E2214" i="12" s="1"/>
  <c r="E2215" i="12" s="1"/>
  <c r="E2216" i="12" s="1"/>
  <c r="E2217" i="12" s="1"/>
  <c r="E2218" i="12" s="1"/>
  <c r="E2219" i="12" s="1"/>
  <c r="E2220" i="12" s="1"/>
  <c r="E2221" i="12" s="1"/>
  <c r="E2222" i="12" s="1"/>
  <c r="E2223" i="12" s="1"/>
  <c r="E2224" i="12" s="1"/>
  <c r="E2225" i="12" s="1"/>
  <c r="E2226" i="12" s="1"/>
  <c r="E2227" i="12" s="1"/>
  <c r="E2228" i="12" s="1"/>
  <c r="E2229" i="12" s="1"/>
  <c r="E2230" i="12" s="1"/>
  <c r="E2231" i="12" s="1"/>
  <c r="E2232" i="12" s="1"/>
  <c r="E2233" i="12" s="1"/>
  <c r="E2234" i="12" s="1"/>
  <c r="E2235" i="12" s="1"/>
  <c r="E2236" i="12" s="1"/>
  <c r="E2237" i="12" s="1"/>
  <c r="E2238" i="12" s="1"/>
  <c r="E2239" i="12" s="1"/>
  <c r="E2240" i="12" s="1"/>
  <c r="E2241" i="12" s="1"/>
  <c r="E2242" i="12" s="1"/>
  <c r="E2243" i="12" s="1"/>
  <c r="E2244" i="12" s="1"/>
  <c r="E2245" i="12" s="1"/>
  <c r="E2246" i="12" s="1"/>
  <c r="E2247" i="12" s="1"/>
  <c r="E2248" i="12" s="1"/>
  <c r="E2249" i="12" s="1"/>
  <c r="E2250" i="12" s="1"/>
  <c r="E2251" i="12" s="1"/>
  <c r="E2252" i="12" s="1"/>
  <c r="E2253" i="12" s="1"/>
  <c r="E2254" i="12" s="1"/>
  <c r="E2255" i="12" s="1"/>
  <c r="E2256" i="12" s="1"/>
  <c r="E2257" i="12" s="1"/>
  <c r="E2258" i="12" s="1"/>
  <c r="E2259" i="12" s="1"/>
  <c r="E2260" i="12" s="1"/>
  <c r="E2261" i="12" s="1"/>
  <c r="E2262" i="12" s="1"/>
  <c r="E2263" i="12" s="1"/>
  <c r="E2264" i="12" s="1"/>
  <c r="E2265" i="12" s="1"/>
  <c r="E2266" i="12" s="1"/>
  <c r="E2267" i="12" s="1"/>
  <c r="E2268" i="12" s="1"/>
  <c r="E2269" i="12" s="1"/>
  <c r="E2270" i="12" s="1"/>
  <c r="E2271" i="12" s="1"/>
  <c r="E2272" i="12" s="1"/>
  <c r="E2273" i="12" s="1"/>
  <c r="E2274" i="12" s="1"/>
  <c r="E2275" i="12" s="1"/>
  <c r="E2276" i="12" s="1"/>
  <c r="E2277" i="12" s="1"/>
  <c r="E2278" i="12" s="1"/>
  <c r="E2279" i="12" s="1"/>
  <c r="E2280" i="12" s="1"/>
  <c r="E2281" i="12" s="1"/>
  <c r="E2282" i="12" s="1"/>
  <c r="E2283" i="12" s="1"/>
  <c r="E2284" i="12" s="1"/>
  <c r="E2285" i="12" s="1"/>
  <c r="E2286" i="12" s="1"/>
  <c r="E2287" i="12" s="1"/>
  <c r="E2288" i="12" s="1"/>
  <c r="E2289" i="12" s="1"/>
  <c r="E2290" i="12" s="1"/>
  <c r="E2291" i="12" s="1"/>
  <c r="E2292" i="12" s="1"/>
  <c r="E2293" i="12" s="1"/>
  <c r="E2294" i="12" s="1"/>
  <c r="E2295" i="12" s="1"/>
  <c r="E2296" i="12" s="1"/>
  <c r="E2297" i="12" s="1"/>
  <c r="E2298" i="12" s="1"/>
  <c r="E2299" i="12" s="1"/>
  <c r="E2300" i="12" s="1"/>
  <c r="E2301" i="12" s="1"/>
  <c r="E2302" i="12" s="1"/>
  <c r="E2303" i="12" s="1"/>
  <c r="E2304" i="12" s="1"/>
  <c r="E2305" i="12" s="1"/>
  <c r="E2306" i="12" s="1"/>
  <c r="E2307" i="12" s="1"/>
  <c r="E2308" i="12" s="1"/>
  <c r="E2309" i="12" s="1"/>
  <c r="E2310" i="12" s="1"/>
  <c r="E2311" i="12" s="1"/>
  <c r="E2312" i="12" s="1"/>
  <c r="E2313" i="12" s="1"/>
  <c r="E2314" i="12" s="1"/>
  <c r="E2315" i="12" s="1"/>
  <c r="E2316" i="12" s="1"/>
  <c r="E2317" i="12" s="1"/>
  <c r="E2318" i="12" s="1"/>
  <c r="E2319" i="12" s="1"/>
  <c r="E2320" i="12" s="1"/>
  <c r="E2321" i="12" s="1"/>
  <c r="E2322" i="12" s="1"/>
  <c r="E2323" i="12" s="1"/>
  <c r="E2324" i="12" s="1"/>
  <c r="E2325" i="12" s="1"/>
  <c r="E2326" i="12" s="1"/>
  <c r="E2327" i="12" s="1"/>
  <c r="E2328" i="12" s="1"/>
  <c r="E2329" i="12" s="1"/>
  <c r="E2330" i="12" s="1"/>
  <c r="E2331" i="12" s="1"/>
  <c r="E2332" i="12" s="1"/>
  <c r="E2333" i="12" s="1"/>
  <c r="E2334" i="12" s="1"/>
  <c r="E2335" i="12" s="1"/>
  <c r="E2336" i="12" s="1"/>
  <c r="E2337" i="12" s="1"/>
  <c r="E2338" i="12" s="1"/>
  <c r="E2339" i="12" s="1"/>
  <c r="E2340" i="12" s="1"/>
  <c r="E2341" i="12" s="1"/>
  <c r="E2342" i="12" s="1"/>
  <c r="E2343" i="12" s="1"/>
  <c r="E2344" i="12" s="1"/>
  <c r="E2345" i="12" s="1"/>
  <c r="E2346" i="12" s="1"/>
  <c r="E2347" i="12" s="1"/>
  <c r="E2348" i="12" s="1"/>
  <c r="E2349" i="12" s="1"/>
  <c r="E2350" i="12" s="1"/>
  <c r="E2351" i="12" s="1"/>
  <c r="E2352" i="12" s="1"/>
  <c r="E2353" i="12" s="1"/>
  <c r="E2354" i="12" s="1"/>
  <c r="E2355" i="12" s="1"/>
  <c r="E2356" i="12" s="1"/>
  <c r="E2357" i="12" s="1"/>
  <c r="E2358" i="12" s="1"/>
  <c r="E2359" i="12" s="1"/>
  <c r="E2360" i="12" s="1"/>
  <c r="E2361" i="12" s="1"/>
  <c r="E2362" i="12" s="1"/>
  <c r="E2363" i="12" s="1"/>
  <c r="E2364" i="12" s="1"/>
  <c r="E2365" i="12" s="1"/>
  <c r="E2366" i="12" s="1"/>
  <c r="E2367" i="12" s="1"/>
  <c r="E2368" i="12" s="1"/>
  <c r="E2369" i="12" s="1"/>
  <c r="E2370" i="12" s="1"/>
  <c r="E2371" i="12" s="1"/>
  <c r="E2372" i="12" s="1"/>
  <c r="E2373" i="12" s="1"/>
  <c r="E2374" i="12" s="1"/>
  <c r="E2375" i="12" s="1"/>
  <c r="E2376" i="12" s="1"/>
  <c r="E2377" i="12" s="1"/>
  <c r="E2378" i="12" s="1"/>
  <c r="E2379" i="12" s="1"/>
  <c r="E2380" i="12" s="1"/>
  <c r="E2381" i="12" s="1"/>
  <c r="E2382" i="12" s="1"/>
  <c r="E2383" i="12" s="1"/>
  <c r="E2384" i="12" s="1"/>
  <c r="E2385" i="12" s="1"/>
  <c r="E2386" i="12" s="1"/>
  <c r="E2387" i="12" s="1"/>
  <c r="E2388" i="12" s="1"/>
  <c r="E2389" i="12" s="1"/>
  <c r="E2390" i="12" s="1"/>
  <c r="E2391" i="12" s="1"/>
  <c r="E2392" i="12" s="1"/>
  <c r="E2393" i="12" s="1"/>
  <c r="E2394" i="12" s="1"/>
  <c r="E2395" i="12" s="1"/>
  <c r="E2396" i="12" s="1"/>
  <c r="E2397" i="12" s="1"/>
  <c r="E2398" i="12" s="1"/>
  <c r="E2399" i="12" s="1"/>
  <c r="E2400" i="12" s="1"/>
  <c r="E2401" i="12" s="1"/>
  <c r="E2402" i="12" s="1"/>
  <c r="E2403" i="12" s="1"/>
  <c r="E2404" i="12" s="1"/>
  <c r="E2405" i="12" s="1"/>
  <c r="E2406" i="12" s="1"/>
  <c r="E2407" i="12" s="1"/>
  <c r="E2408" i="12" s="1"/>
  <c r="E2409" i="12" s="1"/>
  <c r="E2410" i="12" s="1"/>
  <c r="E2411" i="12" s="1"/>
  <c r="E2412" i="12" s="1"/>
  <c r="E2413" i="12" s="1"/>
  <c r="E2414" i="12" s="1"/>
  <c r="E2415" i="12" s="1"/>
  <c r="E2416" i="12" s="1"/>
  <c r="E2417" i="12" s="1"/>
  <c r="E2418" i="12" s="1"/>
  <c r="E2419" i="12" s="1"/>
  <c r="E2420" i="12" s="1"/>
  <c r="E2421" i="12" s="1"/>
  <c r="E2422" i="12" s="1"/>
  <c r="E2423" i="12" s="1"/>
  <c r="E2424" i="12" s="1"/>
  <c r="E2425" i="12" s="1"/>
  <c r="E2426" i="12" s="1"/>
  <c r="E2427" i="12" s="1"/>
  <c r="E2428" i="12" s="1"/>
  <c r="E2429" i="12" s="1"/>
  <c r="E2430" i="12" s="1"/>
  <c r="E2431" i="12" s="1"/>
  <c r="E2432" i="12" s="1"/>
  <c r="E2433" i="12" s="1"/>
  <c r="E2434" i="12" s="1"/>
  <c r="E2435" i="12" s="1"/>
  <c r="E2436" i="12" s="1"/>
  <c r="E2437" i="12" s="1"/>
  <c r="E2438" i="12" s="1"/>
  <c r="E2439" i="12" s="1"/>
  <c r="E2440" i="12" s="1"/>
  <c r="E2441" i="12" s="1"/>
  <c r="E2442" i="12" s="1"/>
  <c r="E2443" i="12" s="1"/>
  <c r="E2444" i="12" s="1"/>
  <c r="E2445" i="12" s="1"/>
  <c r="E2446" i="12" s="1"/>
  <c r="E2447" i="12" s="1"/>
  <c r="E2448" i="12" s="1"/>
  <c r="E2449" i="12" s="1"/>
  <c r="E2450" i="12" s="1"/>
  <c r="E2451" i="12" s="1"/>
  <c r="E2452" i="12" s="1"/>
  <c r="E2453" i="12" s="1"/>
  <c r="E2454" i="12" s="1"/>
  <c r="E2455" i="12" s="1"/>
  <c r="E2456" i="12" s="1"/>
  <c r="E2457" i="12" s="1"/>
  <c r="E2458" i="12" s="1"/>
  <c r="E2459" i="12" s="1"/>
  <c r="E2460" i="12" s="1"/>
  <c r="E2461" i="12" s="1"/>
  <c r="E2462" i="12" s="1"/>
  <c r="E2463" i="12" s="1"/>
  <c r="E2464" i="12" s="1"/>
  <c r="E2465" i="12" s="1"/>
  <c r="E2466" i="12" s="1"/>
  <c r="E2467" i="12" s="1"/>
  <c r="E2468" i="12" s="1"/>
  <c r="E2469" i="12" s="1"/>
  <c r="E2470" i="12" s="1"/>
  <c r="E2471" i="12" s="1"/>
  <c r="E2472" i="12" s="1"/>
  <c r="E2473" i="12" s="1"/>
  <c r="E2474" i="12" s="1"/>
  <c r="E2475" i="12" s="1"/>
  <c r="E2476" i="12" s="1"/>
  <c r="E2477" i="12" s="1"/>
  <c r="E2478" i="12" s="1"/>
  <c r="E2479" i="12" s="1"/>
  <c r="E2480" i="12" s="1"/>
  <c r="E2481" i="12" s="1"/>
  <c r="E2482" i="12" s="1"/>
  <c r="E2483" i="12" s="1"/>
  <c r="E2484" i="12" s="1"/>
  <c r="E2485" i="12" s="1"/>
  <c r="E2486" i="12" s="1"/>
  <c r="E2487" i="12" s="1"/>
  <c r="E2488" i="12" s="1"/>
  <c r="E2489" i="12" s="1"/>
  <c r="E2490" i="12" s="1"/>
  <c r="E2491" i="12" s="1"/>
  <c r="E2492" i="12" s="1"/>
  <c r="E2493" i="12" s="1"/>
  <c r="E2494" i="12" s="1"/>
  <c r="E2495" i="12" s="1"/>
  <c r="E2496" i="12" s="1"/>
  <c r="E2497" i="12" s="1"/>
  <c r="E2498" i="12" s="1"/>
  <c r="E2499" i="12" s="1"/>
  <c r="E2500" i="12" s="1"/>
  <c r="E2501" i="12" s="1"/>
  <c r="E2502" i="12" s="1"/>
  <c r="E2503" i="12" s="1"/>
  <c r="E2504" i="12" s="1"/>
  <c r="E2505" i="12" s="1"/>
  <c r="E2506" i="12" s="1"/>
  <c r="E2507" i="12" s="1"/>
  <c r="E2508" i="12" s="1"/>
  <c r="E2509" i="12" s="1"/>
  <c r="E2510" i="12" s="1"/>
  <c r="E2511" i="12" s="1"/>
  <c r="E2512" i="12" s="1"/>
  <c r="E2513" i="12" s="1"/>
  <c r="E2514" i="12" s="1"/>
  <c r="E2515" i="12" s="1"/>
  <c r="E2516" i="12" s="1"/>
  <c r="E2517" i="12" s="1"/>
  <c r="E2518" i="12" s="1"/>
  <c r="E2519" i="12" s="1"/>
  <c r="E2520" i="12" s="1"/>
  <c r="E2521" i="12" s="1"/>
  <c r="E2522" i="12" s="1"/>
  <c r="E2523" i="12" s="1"/>
  <c r="E2524" i="12" s="1"/>
  <c r="E2525" i="12" s="1"/>
  <c r="E2526" i="12" s="1"/>
  <c r="E2527" i="12" s="1"/>
  <c r="E2528" i="12" s="1"/>
  <c r="E2529" i="12" s="1"/>
  <c r="E2530" i="12" s="1"/>
  <c r="E2531" i="12" s="1"/>
  <c r="E2532" i="12" s="1"/>
  <c r="E2533" i="12" s="1"/>
  <c r="E2534" i="12" s="1"/>
  <c r="E2535" i="12" s="1"/>
  <c r="E2536" i="12" s="1"/>
  <c r="E2537" i="12" s="1"/>
  <c r="E2538" i="12" s="1"/>
  <c r="E2539" i="12" s="1"/>
  <c r="E2540" i="12" s="1"/>
  <c r="E2541" i="12" s="1"/>
  <c r="E2542" i="12" s="1"/>
  <c r="E2543" i="12" s="1"/>
  <c r="E2544" i="12" s="1"/>
  <c r="E2545" i="12" s="1"/>
  <c r="E2546" i="12" s="1"/>
  <c r="E2547" i="12" s="1"/>
  <c r="E2548" i="12" s="1"/>
  <c r="E2549" i="12" s="1"/>
  <c r="E2550" i="12" s="1"/>
  <c r="E2551" i="12" s="1"/>
  <c r="E2552" i="12" s="1"/>
  <c r="E2553" i="12" s="1"/>
  <c r="E2554" i="12" s="1"/>
  <c r="E2555" i="12" s="1"/>
  <c r="E2556" i="12" s="1"/>
  <c r="E2557" i="12" s="1"/>
  <c r="E2558" i="12" s="1"/>
  <c r="E2559" i="12" s="1"/>
  <c r="E2560" i="12" s="1"/>
  <c r="E2561" i="12" s="1"/>
  <c r="E2562" i="12" s="1"/>
  <c r="E2563" i="12" s="1"/>
  <c r="E2564" i="12" s="1"/>
  <c r="E2565" i="12" s="1"/>
  <c r="E2566" i="12" s="1"/>
  <c r="E2567" i="12" s="1"/>
  <c r="E2568" i="12" s="1"/>
  <c r="E2569" i="12" s="1"/>
  <c r="E2570" i="12" s="1"/>
  <c r="E2571" i="12" s="1"/>
  <c r="E2572" i="12" s="1"/>
  <c r="E2573" i="12" s="1"/>
  <c r="E2574" i="12" s="1"/>
  <c r="E2575" i="12" s="1"/>
  <c r="E2576" i="12" s="1"/>
  <c r="E2577" i="12" s="1"/>
  <c r="E2578" i="12" s="1"/>
  <c r="E2579" i="12" s="1"/>
  <c r="E2580" i="12" s="1"/>
  <c r="E2581" i="12" s="1"/>
  <c r="E2582" i="12" s="1"/>
  <c r="E2583" i="12" s="1"/>
  <c r="E2584" i="12" s="1"/>
  <c r="E2585" i="12" s="1"/>
  <c r="E2586" i="12" s="1"/>
  <c r="E2587" i="12" s="1"/>
  <c r="E2588" i="12" s="1"/>
  <c r="E2589" i="12" s="1"/>
  <c r="E2590" i="12" s="1"/>
  <c r="E2591" i="12" s="1"/>
  <c r="E2592" i="12" s="1"/>
  <c r="E2593" i="12" s="1"/>
  <c r="E2594" i="12" s="1"/>
  <c r="E2595" i="12" s="1"/>
  <c r="E2596" i="12" s="1"/>
  <c r="E2597" i="12" s="1"/>
  <c r="E2598" i="12" s="1"/>
  <c r="E2599" i="12" s="1"/>
  <c r="E2600" i="12" s="1"/>
  <c r="E2601" i="12" s="1"/>
  <c r="E2602" i="12" s="1"/>
  <c r="E2603" i="12" s="1"/>
  <c r="E2604" i="12" s="1"/>
  <c r="E2605" i="12" s="1"/>
  <c r="E2606" i="12" s="1"/>
  <c r="E2607" i="12" s="1"/>
  <c r="E2608" i="12" s="1"/>
  <c r="E2609" i="12" s="1"/>
  <c r="E2610" i="12" s="1"/>
  <c r="E2611" i="12" s="1"/>
  <c r="E2612" i="12" s="1"/>
  <c r="E2613" i="12" s="1"/>
  <c r="E2614" i="12" s="1"/>
  <c r="E2615" i="12" s="1"/>
  <c r="E2616" i="12" s="1"/>
  <c r="E2617" i="12" s="1"/>
  <c r="E2618" i="12" s="1"/>
  <c r="E2619" i="12" s="1"/>
  <c r="E2620" i="12" s="1"/>
  <c r="E2621" i="12" s="1"/>
  <c r="E2622" i="12" s="1"/>
  <c r="E2623" i="12" s="1"/>
  <c r="E2624" i="12" s="1"/>
  <c r="E2625" i="12" s="1"/>
  <c r="E2626" i="12" s="1"/>
  <c r="E2627" i="12" s="1"/>
  <c r="E2628" i="12" s="1"/>
  <c r="T26" i="9"/>
  <c r="I3" i="8"/>
  <c r="H11" i="1" s="1"/>
  <c r="T27" i="9"/>
  <c r="E66" i="6"/>
  <c r="AC69" i="9" s="1"/>
  <c r="AE69" i="9" s="1"/>
  <c r="E87" i="6"/>
  <c r="AC90" i="9" s="1"/>
  <c r="AE90" i="9" s="1"/>
  <c r="E85" i="6"/>
  <c r="AC88" i="9" s="1"/>
  <c r="AE88" i="9" s="1"/>
  <c r="E70" i="6"/>
  <c r="AC73" i="9" s="1"/>
  <c r="AE73" i="9" s="1"/>
  <c r="E78" i="6"/>
  <c r="AC81" i="9" s="1"/>
  <c r="AE81" i="9" s="1"/>
  <c r="E86" i="6"/>
  <c r="AC89" i="9" s="1"/>
  <c r="AE89" i="9" s="1"/>
  <c r="F11" i="6"/>
  <c r="W46" i="9" s="1" a="1"/>
  <c r="W46" i="9" s="1"/>
  <c r="J57" i="1" s="1"/>
  <c r="E49" i="6"/>
  <c r="AC52" i="9" s="1"/>
  <c r="AE52" i="9" s="1"/>
  <c r="E57" i="6"/>
  <c r="AC60" i="9" s="1"/>
  <c r="AE60" i="9" s="1"/>
  <c r="E65" i="6"/>
  <c r="AC68" i="9" s="1"/>
  <c r="AE68" i="9" s="1"/>
  <c r="E72" i="6"/>
  <c r="AC75" i="9" s="1"/>
  <c r="AE75" i="9" s="1"/>
  <c r="E76" i="6"/>
  <c r="AC79" i="9" s="1"/>
  <c r="AE79" i="9" s="1"/>
  <c r="E2" i="7"/>
  <c r="E83" i="6"/>
  <c r="AC86" i="9" s="1"/>
  <c r="AE86" i="9" s="1"/>
  <c r="E88" i="6"/>
  <c r="AC91" i="9" s="1"/>
  <c r="AE91" i="9" s="1"/>
  <c r="E89" i="6"/>
  <c r="AC92" i="9" s="1"/>
  <c r="AE92" i="9" s="1"/>
  <c r="E74" i="6"/>
  <c r="AC77" i="9" s="1"/>
  <c r="AE77" i="9" s="1"/>
  <c r="D24" i="10" l="1"/>
  <c r="K24" i="10"/>
  <c r="I25" i="10"/>
  <c r="H24" i="10"/>
  <c r="K276" i="10"/>
  <c r="C276" i="10"/>
  <c r="L24" i="10"/>
  <c r="C24" i="10"/>
  <c r="D2629" i="15"/>
  <c r="D2629" i="12"/>
  <c r="E2629" i="12" s="1"/>
  <c r="E2630" i="12" s="1"/>
  <c r="E2631" i="12" s="1"/>
  <c r="E2632" i="12" s="1"/>
  <c r="E2633" i="12" s="1"/>
  <c r="E2634" i="12" s="1"/>
  <c r="E2635" i="12" s="1"/>
  <c r="E2636" i="12" s="1"/>
  <c r="E2637" i="12" s="1"/>
  <c r="E2638" i="12" s="1"/>
  <c r="E2639" i="12" s="1"/>
  <c r="E2640" i="12" s="1"/>
  <c r="E2641" i="12" s="1"/>
  <c r="E2642" i="12" s="1"/>
  <c r="E2643" i="12" s="1"/>
  <c r="E2644" i="12" s="1"/>
  <c r="E2645" i="12" s="1"/>
  <c r="E2646" i="12" s="1"/>
  <c r="E2647" i="12" s="1"/>
  <c r="E2648" i="12" s="1"/>
  <c r="E2649" i="12" s="1"/>
  <c r="E2650" i="12" s="1"/>
  <c r="E2651" i="12" s="1"/>
  <c r="E2652" i="12" s="1"/>
  <c r="E2653" i="12" s="1"/>
  <c r="E2654" i="12" s="1"/>
  <c r="E2655" i="12" s="1"/>
  <c r="E2656" i="12" s="1"/>
  <c r="E2657" i="12" s="1"/>
  <c r="E2658" i="12" s="1"/>
  <c r="E2659" i="12" s="1"/>
  <c r="E2660" i="12" s="1"/>
  <c r="E2661" i="12" s="1"/>
  <c r="E2662" i="12" s="1"/>
  <c r="E2663" i="12" s="1"/>
  <c r="E2664" i="12" s="1"/>
  <c r="E2665" i="12" s="1"/>
  <c r="E2666" i="12" s="1"/>
  <c r="E2667" i="12" s="1"/>
  <c r="E2668" i="12" s="1"/>
  <c r="E2669" i="12" s="1"/>
  <c r="E2670" i="12" s="1"/>
  <c r="E2671" i="12" s="1"/>
  <c r="E2672" i="12" s="1"/>
  <c r="E2673" i="12" s="1"/>
  <c r="E2674" i="12" s="1"/>
  <c r="E2675" i="12" s="1"/>
  <c r="E2676" i="12" s="1"/>
  <c r="E2677" i="12" s="1"/>
  <c r="E2678" i="12" s="1"/>
  <c r="E2679" i="12" s="1"/>
  <c r="E2680" i="12" s="1"/>
  <c r="E2681" i="12" s="1"/>
  <c r="E2682" i="12" s="1"/>
  <c r="E2683" i="12" s="1"/>
  <c r="E2684" i="12" s="1"/>
  <c r="E2685" i="12" s="1"/>
  <c r="E2686" i="12" s="1"/>
  <c r="E2687" i="12" s="1"/>
  <c r="E2688" i="12" s="1"/>
  <c r="E2689" i="12" s="1"/>
  <c r="E2690" i="12" s="1"/>
  <c r="E2691" i="12" s="1"/>
  <c r="E2692" i="12" s="1"/>
  <c r="E2693" i="12" s="1"/>
  <c r="E2694" i="12" s="1"/>
  <c r="E2695" i="12" s="1"/>
  <c r="E2696" i="12" s="1"/>
  <c r="E2697" i="12" s="1"/>
  <c r="E2698" i="12" s="1"/>
  <c r="E2699" i="12" s="1"/>
  <c r="E2700" i="12" s="1"/>
  <c r="E2701" i="12" s="1"/>
  <c r="E2702" i="12" s="1"/>
  <c r="E2703" i="12" s="1"/>
  <c r="E2704" i="12" s="1"/>
  <c r="E2705" i="12" s="1"/>
  <c r="E2706" i="12" s="1"/>
  <c r="E2707" i="12" s="1"/>
  <c r="E2708" i="12" s="1"/>
  <c r="E2709" i="12" s="1"/>
  <c r="E2710" i="12" s="1"/>
  <c r="E2711" i="12" s="1"/>
  <c r="E2712" i="12" s="1"/>
  <c r="E2713" i="12" s="1"/>
  <c r="E2714" i="12" s="1"/>
  <c r="E2715" i="12" s="1"/>
  <c r="E2716" i="12" s="1"/>
  <c r="E2717" i="12" s="1"/>
  <c r="E2718" i="12" s="1"/>
  <c r="E2719" i="12" s="1"/>
  <c r="E2720" i="12" s="1"/>
  <c r="E2721" i="12" s="1"/>
  <c r="E2722" i="12" s="1"/>
  <c r="E2723" i="12" s="1"/>
  <c r="E2724" i="12" s="1"/>
  <c r="E2725" i="12" s="1"/>
  <c r="E2726" i="12" s="1"/>
  <c r="E2727" i="12" s="1"/>
  <c r="E2728" i="12" s="1"/>
  <c r="E2729" i="12" s="1"/>
  <c r="E2730" i="12" s="1"/>
  <c r="E2731" i="12" s="1"/>
  <c r="E2732" i="12" s="1"/>
  <c r="E2733" i="12" s="1"/>
  <c r="E2734" i="12" s="1"/>
  <c r="E2735" i="12" s="1"/>
  <c r="E2736" i="12" s="1"/>
  <c r="E2737" i="12" s="1"/>
  <c r="E2738" i="12" s="1"/>
  <c r="E2739" i="12" s="1"/>
  <c r="E2740" i="12" s="1"/>
  <c r="E2741" i="12" s="1"/>
  <c r="E2742" i="12" s="1"/>
  <c r="E2743" i="12" s="1"/>
  <c r="E2744" i="12" s="1"/>
  <c r="E2745" i="12" s="1"/>
  <c r="E2746" i="12" s="1"/>
  <c r="E2747" i="12" s="1"/>
  <c r="E2748" i="12" s="1"/>
  <c r="E2749" i="12" s="1"/>
  <c r="E2750" i="12" s="1"/>
  <c r="E2751" i="12" s="1"/>
  <c r="E2752" i="12" s="1"/>
  <c r="E2753" i="12" s="1"/>
  <c r="E2754" i="12" s="1"/>
  <c r="E2755" i="12" s="1"/>
  <c r="E2756" i="12" s="1"/>
  <c r="E2757" i="12" s="1"/>
  <c r="E2758" i="12" s="1"/>
  <c r="E2759" i="12" s="1"/>
  <c r="E2760" i="12" s="1"/>
  <c r="E2761" i="12" s="1"/>
  <c r="E2762" i="12" s="1"/>
  <c r="E2763" i="12" s="1"/>
  <c r="E2764" i="12" s="1"/>
  <c r="E2765" i="12" s="1"/>
  <c r="E2766" i="12" s="1"/>
  <c r="E2767" i="12" s="1"/>
  <c r="E2768" i="12" s="1"/>
  <c r="E2769" i="12" s="1"/>
  <c r="E2770" i="12" s="1"/>
  <c r="E2771" i="12" s="1"/>
  <c r="E2772" i="12" s="1"/>
  <c r="E2773" i="12" s="1"/>
  <c r="E2774" i="12" s="1"/>
  <c r="E2775" i="12" s="1"/>
  <c r="E2776" i="12" s="1"/>
  <c r="E2777" i="12" s="1"/>
  <c r="E2778" i="12" s="1"/>
  <c r="E2779" i="12" s="1"/>
  <c r="E2780" i="12" s="1"/>
  <c r="E2781" i="12" s="1"/>
  <c r="E2782" i="12" s="1"/>
  <c r="E2783" i="12" s="1"/>
  <c r="E2784" i="12" s="1"/>
  <c r="E2785" i="12" s="1"/>
  <c r="E2786" i="12" s="1"/>
  <c r="E2787" i="12" s="1"/>
  <c r="E2788" i="12" s="1"/>
  <c r="E2789" i="12" s="1"/>
  <c r="E2790" i="12" s="1"/>
  <c r="E2791" i="12" s="1"/>
  <c r="E2792" i="12" s="1"/>
  <c r="E2793" i="12" s="1"/>
  <c r="E2794" i="12" s="1"/>
  <c r="E2795" i="12" s="1"/>
  <c r="E2796" i="12" s="1"/>
  <c r="E2797" i="12" s="1"/>
  <c r="E2798" i="12" s="1"/>
  <c r="E2799" i="12" s="1"/>
  <c r="E2800" i="12" s="1"/>
  <c r="E2801" i="12" s="1"/>
  <c r="E2802" i="12" s="1"/>
  <c r="E2803" i="12" s="1"/>
  <c r="E2804" i="12" s="1"/>
  <c r="E2805" i="12" s="1"/>
  <c r="E2806" i="12" s="1"/>
  <c r="E2807" i="12" s="1"/>
  <c r="E2808" i="12" s="1"/>
  <c r="E2809" i="12" s="1"/>
  <c r="E2810" i="12" s="1"/>
  <c r="E2811" i="12" s="1"/>
  <c r="E2812" i="12" s="1"/>
  <c r="E2813" i="12" s="1"/>
  <c r="E2814" i="12" s="1"/>
  <c r="E2815" i="12" s="1"/>
  <c r="E2816" i="12" s="1"/>
  <c r="E2817" i="12" s="1"/>
  <c r="E2818" i="12" s="1"/>
  <c r="E2819" i="12" s="1"/>
  <c r="E2820" i="12" s="1"/>
  <c r="E2821" i="12" s="1"/>
  <c r="E2822" i="12" s="1"/>
  <c r="E2823" i="12" s="1"/>
  <c r="E2824" i="12" s="1"/>
  <c r="E2825" i="12" s="1"/>
  <c r="E2826" i="12" s="1"/>
  <c r="E2827" i="12" s="1"/>
  <c r="E2828" i="12" s="1"/>
  <c r="E2829" i="12" s="1"/>
  <c r="E2830" i="12" s="1"/>
  <c r="E2831" i="12" s="1"/>
  <c r="E2832" i="12" s="1"/>
  <c r="E2833" i="12" s="1"/>
  <c r="E2834" i="12" s="1"/>
  <c r="E2835" i="12" s="1"/>
  <c r="E2836" i="12" s="1"/>
  <c r="E2837" i="12" s="1"/>
  <c r="E2838" i="12" s="1"/>
  <c r="E2839" i="12" s="1"/>
  <c r="E2840" i="12" s="1"/>
  <c r="E2841" i="12" s="1"/>
  <c r="E2842" i="12" s="1"/>
  <c r="E2843" i="12" s="1"/>
  <c r="E2844" i="12" s="1"/>
  <c r="E2845" i="12" s="1"/>
  <c r="E2846" i="12" s="1"/>
  <c r="E2847" i="12" s="1"/>
  <c r="E2848" i="12" s="1"/>
  <c r="E2849" i="12" s="1"/>
  <c r="E2850" i="12" s="1"/>
  <c r="E2851" i="12" s="1"/>
  <c r="E2852" i="12" s="1"/>
  <c r="E2853" i="12" s="1"/>
  <c r="E2854" i="12" s="1"/>
  <c r="E2855" i="12" s="1"/>
  <c r="E2856" i="12" s="1"/>
  <c r="E2857" i="12" s="1"/>
  <c r="E2858" i="12" s="1"/>
  <c r="E2859" i="12" s="1"/>
  <c r="E2860" i="12" s="1"/>
  <c r="E2861" i="12" s="1"/>
  <c r="E2862" i="12" s="1"/>
  <c r="E2863" i="12" s="1"/>
  <c r="E2864" i="12" s="1"/>
  <c r="E2865" i="12" s="1"/>
  <c r="E2866" i="12" s="1"/>
  <c r="E2867" i="12" s="1"/>
  <c r="E2868" i="12" s="1"/>
  <c r="E2869" i="12" s="1"/>
  <c r="E2870" i="12" s="1"/>
  <c r="E2871" i="12" s="1"/>
  <c r="E2872" i="12" s="1"/>
  <c r="E2873" i="12" s="1"/>
  <c r="E2874" i="12" s="1"/>
  <c r="E2875" i="12" s="1"/>
  <c r="E2876" i="12" s="1"/>
  <c r="E2877" i="12" s="1"/>
  <c r="E2878" i="12" s="1"/>
  <c r="E2879" i="12" s="1"/>
  <c r="E2880" i="12" s="1"/>
  <c r="E2881" i="12" s="1"/>
  <c r="E2882" i="12" s="1"/>
  <c r="E2883" i="12" s="1"/>
  <c r="E2884" i="12" s="1"/>
  <c r="E2885" i="12" s="1"/>
  <c r="E2886" i="12" s="1"/>
  <c r="E2887" i="12" s="1"/>
  <c r="E2888" i="12" s="1"/>
  <c r="E2889" i="12" s="1"/>
  <c r="E2890" i="12" s="1"/>
  <c r="E2891" i="12" s="1"/>
  <c r="E2892" i="12" s="1"/>
  <c r="E2893" i="12" s="1"/>
  <c r="E2894" i="12" s="1"/>
  <c r="E2895" i="12" s="1"/>
  <c r="E2896" i="12" s="1"/>
  <c r="E2897" i="12" s="1"/>
  <c r="E2898" i="12" s="1"/>
  <c r="E2899" i="12" s="1"/>
  <c r="E2900" i="12" s="1"/>
  <c r="E2901" i="12" s="1"/>
  <c r="E2902" i="12" s="1"/>
  <c r="E2903" i="12" s="1"/>
  <c r="E2904" i="12" s="1"/>
  <c r="E2905" i="12" s="1"/>
  <c r="E2906" i="12" s="1"/>
  <c r="E2907" i="12" s="1"/>
  <c r="E2908" i="12" s="1"/>
  <c r="E2909" i="12" s="1"/>
  <c r="E2910" i="12" s="1"/>
  <c r="E2911" i="12" s="1"/>
  <c r="E2912" i="12" s="1"/>
  <c r="E2913" i="12" s="1"/>
  <c r="E2914" i="12" s="1"/>
  <c r="E2915" i="12" s="1"/>
  <c r="E2916" i="12" s="1"/>
  <c r="E2917" i="12" s="1"/>
  <c r="E2918" i="12" s="1"/>
  <c r="E2919" i="12" s="1"/>
  <c r="E2920" i="12" s="1"/>
  <c r="E2921" i="12" s="1"/>
  <c r="E2922" i="12" s="1"/>
  <c r="E2923" i="12" s="1"/>
  <c r="E2924" i="12" s="1"/>
  <c r="E2925" i="12" s="1"/>
  <c r="E2926" i="12" s="1"/>
  <c r="E2927" i="12" s="1"/>
  <c r="E2928" i="12" s="1"/>
  <c r="E2929" i="12" s="1"/>
  <c r="E2930" i="12" s="1"/>
  <c r="E2931" i="12" s="1"/>
  <c r="E2932" i="12" s="1"/>
  <c r="E2933" i="12" s="1"/>
  <c r="E2934" i="12" s="1"/>
  <c r="E2935" i="12" s="1"/>
  <c r="E2936" i="12" s="1"/>
  <c r="E2937" i="12" s="1"/>
  <c r="E2938" i="12" s="1"/>
  <c r="E2939" i="12" s="1"/>
  <c r="E2940" i="12" s="1"/>
  <c r="E2941" i="12" s="1"/>
  <c r="E2942" i="12" s="1"/>
  <c r="E2943" i="12" s="1"/>
  <c r="E2944" i="12" s="1"/>
  <c r="E2945" i="12" s="1"/>
  <c r="E2946" i="12" s="1"/>
  <c r="E2947" i="12" s="1"/>
  <c r="E2948" i="12" s="1"/>
  <c r="E2949" i="12" s="1"/>
  <c r="E2950" i="12" s="1"/>
  <c r="E2951" i="12" s="1"/>
  <c r="E2952" i="12" s="1"/>
  <c r="E2953" i="12" s="1"/>
  <c r="E2954" i="12" s="1"/>
  <c r="E2955" i="12" s="1"/>
  <c r="E2956" i="12" s="1"/>
  <c r="E2957" i="12" s="1"/>
  <c r="E2958" i="12" s="1"/>
  <c r="E2959" i="12" s="1"/>
  <c r="E2960" i="12" s="1"/>
  <c r="E2961" i="12" s="1"/>
  <c r="E2962" i="12" s="1"/>
  <c r="E2963" i="12" s="1"/>
  <c r="E2964" i="12" s="1"/>
  <c r="E2965" i="12" s="1"/>
  <c r="E2966" i="12" s="1"/>
  <c r="E2967" i="12" s="1"/>
  <c r="E2968" i="12" s="1"/>
  <c r="E2969" i="12" s="1"/>
  <c r="E2970" i="12" s="1"/>
  <c r="E2971" i="12" s="1"/>
  <c r="E2972" i="12" s="1"/>
  <c r="E2973" i="12" s="1"/>
  <c r="E2974" i="12" s="1"/>
  <c r="E2975" i="12" s="1"/>
  <c r="E2976" i="12" s="1"/>
  <c r="E2977" i="12" s="1"/>
  <c r="E2978" i="12" s="1"/>
  <c r="E2979" i="12" s="1"/>
  <c r="E2980" i="12" s="1"/>
  <c r="E2981" i="12" s="1"/>
  <c r="E2982" i="12" s="1"/>
  <c r="E2983" i="12" s="1"/>
  <c r="E2984" i="12" s="1"/>
  <c r="E2985" i="12" s="1"/>
  <c r="E2986" i="12" s="1"/>
  <c r="E2987" i="12" s="1"/>
  <c r="E2988" i="12" s="1"/>
  <c r="E2989" i="12" s="1"/>
  <c r="E2990" i="12" s="1"/>
  <c r="E2991" i="12" s="1"/>
  <c r="E2992" i="12" s="1"/>
  <c r="E2993" i="12" s="1"/>
  <c r="E2994" i="12" s="1"/>
  <c r="E2995" i="12" s="1"/>
  <c r="E2996" i="12" s="1"/>
  <c r="E2997" i="12" s="1"/>
  <c r="E2998" i="12" s="1"/>
  <c r="E2999" i="12" s="1"/>
  <c r="E3000" i="12" s="1"/>
  <c r="K300" i="10"/>
  <c r="C300" i="10"/>
  <c r="T36" i="9" a="1"/>
  <c r="T36" i="9" s="1"/>
  <c r="R75" i="1" s="1"/>
  <c r="E24" i="10"/>
  <c r="G24" i="10"/>
  <c r="H25" i="10"/>
  <c r="G25" i="10"/>
  <c r="T14" i="9"/>
  <c r="K9" i="1"/>
  <c r="K308" i="10"/>
  <c r="C308" i="10"/>
  <c r="K316" i="10"/>
  <c r="C316" i="10"/>
  <c r="K268" i="10"/>
  <c r="C268" i="10"/>
  <c r="F20" i="10"/>
  <c r="K284" i="10"/>
  <c r="C284" i="10"/>
  <c r="V40" i="9" a="1"/>
  <c r="V40" i="9" s="1"/>
  <c r="T39" i="9" a="1"/>
  <c r="T39" i="9" s="1"/>
  <c r="R78" i="1" s="1"/>
  <c r="Y34" i="9" a="1"/>
  <c r="Y34" i="9" s="1"/>
  <c r="P73" i="1" s="1"/>
  <c r="S35" i="9" a="1"/>
  <c r="S35" i="9" s="1"/>
  <c r="T40" i="9" a="1"/>
  <c r="T40" i="9" s="1"/>
  <c r="R79" i="1" s="1"/>
  <c r="U36" i="9" a="1"/>
  <c r="U36" i="9" s="1"/>
  <c r="M75" i="1" s="1"/>
  <c r="T35" i="9" a="1"/>
  <c r="T35" i="9" s="1"/>
  <c r="R74" i="1" s="1"/>
  <c r="U39" i="9" a="1"/>
  <c r="U39" i="9" s="1"/>
  <c r="M78" i="1" s="1"/>
  <c r="T33" i="9" a="1"/>
  <c r="T33" i="9" s="1"/>
  <c r="R72" i="1" s="1"/>
  <c r="U32" i="9" a="1"/>
  <c r="U32" i="9" s="1"/>
  <c r="M71" i="1" s="1"/>
  <c r="S32" i="9" a="1"/>
  <c r="S32" i="9" s="1"/>
  <c r="U40" i="9" a="1"/>
  <c r="U40" i="9" s="1"/>
  <c r="M79" i="1" s="1"/>
  <c r="V38" i="9" a="1"/>
  <c r="V38" i="9" s="1"/>
  <c r="Y39" i="9" a="1"/>
  <c r="Y39" i="9" s="1"/>
  <c r="P78" i="1" s="1"/>
  <c r="S37" i="9" a="1"/>
  <c r="S37" i="9" s="1"/>
  <c r="U31" i="9" a="1"/>
  <c r="U31" i="9" s="1"/>
  <c r="M70" i="1" s="1"/>
  <c r="X36" i="9" a="1"/>
  <c r="X36" i="9" s="1"/>
  <c r="O75" i="1" s="1"/>
  <c r="M173" i="10"/>
  <c r="K173" i="10" s="1"/>
  <c r="M189" i="10"/>
  <c r="E189" i="10" s="1"/>
  <c r="I189" i="10"/>
  <c r="L189" i="10"/>
  <c r="J189" i="10"/>
  <c r="M205" i="10"/>
  <c r="K205" i="10" s="1"/>
  <c r="E205" i="10"/>
  <c r="F205" i="10"/>
  <c r="H205" i="10"/>
  <c r="L205" i="10"/>
  <c r="J205" i="10"/>
  <c r="G205" i="10"/>
  <c r="M221" i="10"/>
  <c r="I221" i="10"/>
  <c r="E221" i="10"/>
  <c r="K221" i="10"/>
  <c r="F221" i="10"/>
  <c r="H221" i="10"/>
  <c r="C221" i="10"/>
  <c r="D221" i="10"/>
  <c r="L221" i="10"/>
  <c r="J221" i="10"/>
  <c r="G221" i="10"/>
  <c r="M237" i="10"/>
  <c r="K237" i="10" s="1"/>
  <c r="M253" i="10"/>
  <c r="E253" i="10" s="1"/>
  <c r="I253" i="10"/>
  <c r="F253" i="10"/>
  <c r="H253" i="10"/>
  <c r="L253" i="10"/>
  <c r="J253" i="10"/>
  <c r="M269" i="10"/>
  <c r="I269" i="10"/>
  <c r="E269" i="10"/>
  <c r="K269" i="10"/>
  <c r="F269" i="10"/>
  <c r="H269" i="10"/>
  <c r="C269" i="10"/>
  <c r="D269" i="10"/>
  <c r="L269" i="10"/>
  <c r="J269" i="10"/>
  <c r="G269" i="10"/>
  <c r="M285" i="10"/>
  <c r="I285" i="10"/>
  <c r="E285" i="10"/>
  <c r="K285" i="10"/>
  <c r="F285" i="10"/>
  <c r="H285" i="10"/>
  <c r="C285" i="10"/>
  <c r="D285" i="10"/>
  <c r="L285" i="10"/>
  <c r="J285" i="10"/>
  <c r="G285" i="10"/>
  <c r="M301" i="10"/>
  <c r="I301" i="10"/>
  <c r="E301" i="10"/>
  <c r="K301" i="10"/>
  <c r="F301" i="10"/>
  <c r="H301" i="10"/>
  <c r="C301" i="10"/>
  <c r="D301" i="10"/>
  <c r="L301" i="10"/>
  <c r="J301" i="10"/>
  <c r="G301" i="10"/>
  <c r="M317" i="10"/>
  <c r="I317" i="10"/>
  <c r="E317" i="10"/>
  <c r="K317" i="10"/>
  <c r="F317" i="10"/>
  <c r="H317" i="10"/>
  <c r="C317" i="10"/>
  <c r="D317" i="10"/>
  <c r="L317" i="10"/>
  <c r="J317" i="10"/>
  <c r="G317" i="10"/>
  <c r="M167" i="10"/>
  <c r="H167" i="10" s="1"/>
  <c r="D167" i="10"/>
  <c r="M183" i="10"/>
  <c r="I183" i="10" s="1"/>
  <c r="E183" i="10"/>
  <c r="H183" i="10"/>
  <c r="C183" i="10"/>
  <c r="F183" i="10"/>
  <c r="L183" i="10"/>
  <c r="J183" i="10"/>
  <c r="D183" i="10"/>
  <c r="M199" i="10"/>
  <c r="H199" i="10" s="1"/>
  <c r="M215" i="10"/>
  <c r="E215" i="10" s="1"/>
  <c r="J215" i="10"/>
  <c r="M231" i="10"/>
  <c r="H231" i="10" s="1"/>
  <c r="E231" i="10"/>
  <c r="C231" i="10"/>
  <c r="K231" i="10"/>
  <c r="J231" i="10"/>
  <c r="G231" i="10"/>
  <c r="D231" i="10"/>
  <c r="M247" i="10"/>
  <c r="I247" i="10"/>
  <c r="E247" i="10"/>
  <c r="H247" i="10"/>
  <c r="C247" i="10"/>
  <c r="K247" i="10"/>
  <c r="F247" i="10"/>
  <c r="L247" i="10"/>
  <c r="J247" i="10"/>
  <c r="G247" i="10"/>
  <c r="D247" i="10"/>
  <c r="M263" i="10"/>
  <c r="H263" i="10" s="1"/>
  <c r="C263" i="10"/>
  <c r="J263" i="10"/>
  <c r="M279" i="10"/>
  <c r="I279" i="10"/>
  <c r="E279" i="10"/>
  <c r="H279" i="10"/>
  <c r="C279" i="10"/>
  <c r="K279" i="10"/>
  <c r="F279" i="10"/>
  <c r="L279" i="10"/>
  <c r="J279" i="10"/>
  <c r="G279" i="10"/>
  <c r="D279" i="10"/>
  <c r="M295" i="10"/>
  <c r="I295" i="10"/>
  <c r="E295" i="10"/>
  <c r="H295" i="10"/>
  <c r="C295" i="10"/>
  <c r="K295" i="10"/>
  <c r="F295" i="10"/>
  <c r="L295" i="10"/>
  <c r="J295" i="10"/>
  <c r="G295" i="10"/>
  <c r="D295" i="10"/>
  <c r="M311" i="10"/>
  <c r="I311" i="10"/>
  <c r="E311" i="10"/>
  <c r="H311" i="10"/>
  <c r="C311" i="10"/>
  <c r="K311" i="10"/>
  <c r="F311" i="10"/>
  <c r="L311" i="10"/>
  <c r="J311" i="10"/>
  <c r="G311" i="10"/>
  <c r="D311" i="10"/>
  <c r="M236" i="10"/>
  <c r="M204" i="10"/>
  <c r="M172" i="10"/>
  <c r="M314" i="10"/>
  <c r="I314" i="10"/>
  <c r="E314" i="10"/>
  <c r="J314" i="10"/>
  <c r="D314" i="10"/>
  <c r="L314" i="10"/>
  <c r="G314" i="10"/>
  <c r="H314" i="10"/>
  <c r="F314" i="10"/>
  <c r="C314" i="10"/>
  <c r="K314" i="10"/>
  <c r="M282" i="10"/>
  <c r="I282" i="10"/>
  <c r="E282" i="10"/>
  <c r="J282" i="10"/>
  <c r="D282" i="10"/>
  <c r="L282" i="10"/>
  <c r="G282" i="10"/>
  <c r="H282" i="10"/>
  <c r="F282" i="10"/>
  <c r="C282" i="10"/>
  <c r="K282" i="10"/>
  <c r="M250" i="10"/>
  <c r="E250" i="10" s="1"/>
  <c r="J250" i="10"/>
  <c r="D250" i="10"/>
  <c r="H250" i="10"/>
  <c r="F250" i="10"/>
  <c r="M218" i="10"/>
  <c r="J218" i="10" s="1"/>
  <c r="M186" i="10"/>
  <c r="J186" i="10" s="1"/>
  <c r="I186" i="10"/>
  <c r="D186" i="10"/>
  <c r="L186" i="10"/>
  <c r="G186" i="10"/>
  <c r="C186" i="10"/>
  <c r="K186" i="10"/>
  <c r="M312" i="10"/>
  <c r="I312" i="10"/>
  <c r="E312" i="10"/>
  <c r="L312" i="10"/>
  <c r="G312" i="10"/>
  <c r="J312" i="10"/>
  <c r="D312" i="10"/>
  <c r="K312" i="10"/>
  <c r="H312" i="10"/>
  <c r="F312" i="10"/>
  <c r="C312" i="10"/>
  <c r="M296" i="10"/>
  <c r="I296" i="10"/>
  <c r="E296" i="10"/>
  <c r="L296" i="10"/>
  <c r="G296" i="10"/>
  <c r="J296" i="10"/>
  <c r="D296" i="10"/>
  <c r="K296" i="10"/>
  <c r="H296" i="10"/>
  <c r="F296" i="10"/>
  <c r="C296" i="10"/>
  <c r="M280" i="10"/>
  <c r="I280" i="10"/>
  <c r="E280" i="10"/>
  <c r="L280" i="10"/>
  <c r="G280" i="10"/>
  <c r="J280" i="10"/>
  <c r="D280" i="10"/>
  <c r="K280" i="10"/>
  <c r="H280" i="10"/>
  <c r="F280" i="10"/>
  <c r="C280" i="10"/>
  <c r="M264" i="10"/>
  <c r="I264" i="10"/>
  <c r="E264" i="10"/>
  <c r="L264" i="10"/>
  <c r="G264" i="10"/>
  <c r="J264" i="10"/>
  <c r="D264" i="10"/>
  <c r="K264" i="10"/>
  <c r="H264" i="10"/>
  <c r="F264" i="10"/>
  <c r="C264" i="10"/>
  <c r="M248" i="10"/>
  <c r="I248" i="10" s="1"/>
  <c r="E248" i="10"/>
  <c r="L248" i="10"/>
  <c r="G248" i="10"/>
  <c r="D248" i="10"/>
  <c r="K248" i="10"/>
  <c r="H248" i="10"/>
  <c r="C248" i="10"/>
  <c r="M232" i="10"/>
  <c r="E232" i="10" s="1"/>
  <c r="H232" i="10"/>
  <c r="M216" i="10"/>
  <c r="L216" i="10" s="1"/>
  <c r="G216" i="10"/>
  <c r="M200" i="10"/>
  <c r="L200" i="10" s="1"/>
  <c r="J200" i="10"/>
  <c r="C200" i="10"/>
  <c r="M184" i="10"/>
  <c r="I184" i="10" s="1"/>
  <c r="G184" i="10"/>
  <c r="D184" i="10"/>
  <c r="C184" i="10"/>
  <c r="M168" i="10"/>
  <c r="E168" i="10" s="1"/>
  <c r="K168" i="10"/>
  <c r="M157" i="10"/>
  <c r="K157" i="10" s="1"/>
  <c r="M149" i="10"/>
  <c r="K149" i="10" s="1"/>
  <c r="M141" i="10"/>
  <c r="I141" i="10" s="1"/>
  <c r="H141" i="10"/>
  <c r="M133" i="10"/>
  <c r="E133" i="10" s="1"/>
  <c r="H133" i="10"/>
  <c r="M125" i="10"/>
  <c r="K125" i="10" s="1"/>
  <c r="G125" i="10"/>
  <c r="M117" i="10"/>
  <c r="K117" i="10" s="1"/>
  <c r="J117" i="10"/>
  <c r="M109" i="10"/>
  <c r="I109" i="10" s="1"/>
  <c r="J109" i="10"/>
  <c r="M101" i="10"/>
  <c r="E101" i="10" s="1"/>
  <c r="M93" i="10"/>
  <c r="K93" i="10" s="1"/>
  <c r="M85" i="10"/>
  <c r="K85" i="10" s="1"/>
  <c r="G85" i="10"/>
  <c r="H85" i="10"/>
  <c r="M77" i="10"/>
  <c r="I77" i="10" s="1"/>
  <c r="M69" i="10"/>
  <c r="E69" i="10" s="1"/>
  <c r="M142" i="10"/>
  <c r="M126" i="10"/>
  <c r="M110" i="10"/>
  <c r="M94" i="10"/>
  <c r="M78" i="10"/>
  <c r="M66" i="10"/>
  <c r="M50" i="10"/>
  <c r="M34" i="10"/>
  <c r="M144" i="10"/>
  <c r="M128" i="10"/>
  <c r="M112" i="10"/>
  <c r="M96" i="10"/>
  <c r="M80" i="10"/>
  <c r="M67" i="10"/>
  <c r="M59" i="10"/>
  <c r="M51" i="10"/>
  <c r="M43" i="10"/>
  <c r="M35" i="10"/>
  <c r="M27" i="10"/>
  <c r="M146" i="10"/>
  <c r="M130" i="10"/>
  <c r="M114" i="10"/>
  <c r="M98" i="10"/>
  <c r="M82" i="10"/>
  <c r="M148" i="10"/>
  <c r="M132" i="10"/>
  <c r="M116" i="10"/>
  <c r="M100" i="10"/>
  <c r="M84" i="10"/>
  <c r="M68" i="10"/>
  <c r="M57" i="10"/>
  <c r="M41" i="10"/>
  <c r="J24" i="10"/>
  <c r="U38" i="9" a="1"/>
  <c r="U38" i="9" s="1"/>
  <c r="M77" i="1" s="1"/>
  <c r="V33" i="9" a="1"/>
  <c r="V33" i="9" s="1"/>
  <c r="X38" i="9" a="1"/>
  <c r="X38" i="9" s="1"/>
  <c r="O77" i="1" s="1"/>
  <c r="V37" i="9" a="1"/>
  <c r="V37" i="9" s="1"/>
  <c r="S38" i="9" a="1"/>
  <c r="S38" i="9" s="1"/>
  <c r="U34" i="9" a="1"/>
  <c r="U34" i="9" s="1"/>
  <c r="M73" i="1" s="1"/>
  <c r="W32" i="9" a="1"/>
  <c r="W32" i="9" s="1"/>
  <c r="N71" i="1" s="1"/>
  <c r="V39" i="9" a="1"/>
  <c r="V39" i="9" s="1"/>
  <c r="T34" i="9" a="1"/>
  <c r="T34" i="9" s="1"/>
  <c r="R73" i="1" s="1"/>
  <c r="W38" i="9" a="1"/>
  <c r="W38" i="9" s="1"/>
  <c r="N77" i="1" s="1"/>
  <c r="Y38" i="9" a="1"/>
  <c r="Y38" i="9" s="1"/>
  <c r="P77" i="1" s="1"/>
  <c r="U35" i="9" a="1"/>
  <c r="U35" i="9" s="1"/>
  <c r="M74" i="1" s="1"/>
  <c r="U33" i="9" a="1"/>
  <c r="U33" i="9" s="1"/>
  <c r="M72" i="1" s="1"/>
  <c r="W35" i="9" a="1"/>
  <c r="W35" i="9" s="1"/>
  <c r="N74" i="1" s="1"/>
  <c r="V34" i="9" a="1"/>
  <c r="V34" i="9" s="1"/>
  <c r="X39" i="9" a="1"/>
  <c r="X39" i="9" s="1"/>
  <c r="O78" i="1" s="1"/>
  <c r="W31" i="9" a="1"/>
  <c r="W31" i="9" s="1"/>
  <c r="N70" i="1" s="1"/>
  <c r="Y33" i="9" a="1"/>
  <c r="Y33" i="9" s="1"/>
  <c r="P72" i="1" s="1"/>
  <c r="V31" i="9" a="1"/>
  <c r="V31" i="9" s="1"/>
  <c r="M310" i="10"/>
  <c r="I310" i="10"/>
  <c r="E310" i="10"/>
  <c r="J310" i="10"/>
  <c r="D310" i="10"/>
  <c r="L310" i="10"/>
  <c r="G310" i="10"/>
  <c r="C310" i="10"/>
  <c r="K310" i="10"/>
  <c r="H310" i="10"/>
  <c r="F310" i="10"/>
  <c r="M294" i="10"/>
  <c r="I294" i="10"/>
  <c r="E294" i="10"/>
  <c r="J294" i="10"/>
  <c r="D294" i="10"/>
  <c r="L294" i="10"/>
  <c r="G294" i="10"/>
  <c r="C294" i="10"/>
  <c r="K294" i="10"/>
  <c r="H294" i="10"/>
  <c r="F294" i="10"/>
  <c r="M278" i="10"/>
  <c r="I278" i="10"/>
  <c r="E278" i="10"/>
  <c r="J278" i="10"/>
  <c r="D278" i="10"/>
  <c r="L278" i="10"/>
  <c r="G278" i="10"/>
  <c r="C278" i="10"/>
  <c r="K278" i="10"/>
  <c r="H278" i="10"/>
  <c r="F278" i="10"/>
  <c r="M262" i="10"/>
  <c r="E262" i="10" s="1"/>
  <c r="J262" i="10"/>
  <c r="D262" i="10"/>
  <c r="C262" i="10"/>
  <c r="K262" i="10"/>
  <c r="M246" i="10"/>
  <c r="J246" i="10" s="1"/>
  <c r="D246" i="10"/>
  <c r="K246" i="10"/>
  <c r="M230" i="10"/>
  <c r="J230" i="10" s="1"/>
  <c r="L230" i="10"/>
  <c r="F230" i="10"/>
  <c r="M214" i="10"/>
  <c r="E214" i="10" s="1"/>
  <c r="I214" i="10"/>
  <c r="J214" i="10"/>
  <c r="D214" i="10"/>
  <c r="L214" i="10"/>
  <c r="C214" i="10"/>
  <c r="K214" i="10"/>
  <c r="H214" i="10"/>
  <c r="M198" i="10"/>
  <c r="E198" i="10" s="1"/>
  <c r="K198" i="10"/>
  <c r="M182" i="10"/>
  <c r="J182" i="10" s="1"/>
  <c r="D182" i="10"/>
  <c r="M166" i="10"/>
  <c r="J166" i="10" s="1"/>
  <c r="L166" i="10"/>
  <c r="M161" i="10"/>
  <c r="E161" i="10" s="1"/>
  <c r="I161" i="10"/>
  <c r="K161" i="10"/>
  <c r="H161" i="10"/>
  <c r="J161" i="10"/>
  <c r="G161" i="10"/>
  <c r="M177" i="10"/>
  <c r="E177" i="10" s="1"/>
  <c r="G177" i="10"/>
  <c r="M193" i="10"/>
  <c r="K193" i="10" s="1"/>
  <c r="F193" i="10"/>
  <c r="M209" i="10"/>
  <c r="K209" i="10" s="1"/>
  <c r="H209" i="10"/>
  <c r="L209" i="10"/>
  <c r="M225" i="10"/>
  <c r="E225" i="10" s="1"/>
  <c r="I225" i="10"/>
  <c r="K225" i="10"/>
  <c r="F225" i="10"/>
  <c r="H225" i="10"/>
  <c r="J225" i="10"/>
  <c r="G225" i="10"/>
  <c r="D225" i="10"/>
  <c r="M241" i="10"/>
  <c r="E241" i="10" s="1"/>
  <c r="K241" i="10"/>
  <c r="F241" i="10"/>
  <c r="J241" i="10"/>
  <c r="G241" i="10"/>
  <c r="M257" i="10"/>
  <c r="K257" i="10" s="1"/>
  <c r="F257" i="10"/>
  <c r="G257" i="10"/>
  <c r="M273" i="10"/>
  <c r="I273" i="10"/>
  <c r="E273" i="10"/>
  <c r="K273" i="10"/>
  <c r="F273" i="10"/>
  <c r="H273" i="10"/>
  <c r="C273" i="10"/>
  <c r="J273" i="10"/>
  <c r="G273" i="10"/>
  <c r="D273" i="10"/>
  <c r="L273" i="10"/>
  <c r="M289" i="10"/>
  <c r="I289" i="10"/>
  <c r="E289" i="10"/>
  <c r="K289" i="10"/>
  <c r="F289" i="10"/>
  <c r="H289" i="10"/>
  <c r="C289" i="10"/>
  <c r="J289" i="10"/>
  <c r="G289" i="10"/>
  <c r="D289" i="10"/>
  <c r="L289" i="10"/>
  <c r="M305" i="10"/>
  <c r="I305" i="10"/>
  <c r="E305" i="10"/>
  <c r="K305" i="10"/>
  <c r="F305" i="10"/>
  <c r="H305" i="10"/>
  <c r="C305" i="10"/>
  <c r="J305" i="10"/>
  <c r="G305" i="10"/>
  <c r="D305" i="10"/>
  <c r="L305" i="10"/>
  <c r="M321" i="10"/>
  <c r="I321" i="10"/>
  <c r="E321" i="10"/>
  <c r="K321" i="10"/>
  <c r="F321" i="10"/>
  <c r="H321" i="10"/>
  <c r="C321" i="10"/>
  <c r="J321" i="10"/>
  <c r="G321" i="10"/>
  <c r="D321" i="10"/>
  <c r="L321" i="10"/>
  <c r="M171" i="10"/>
  <c r="H171" i="10" s="1"/>
  <c r="J171" i="10"/>
  <c r="M187" i="10"/>
  <c r="E187" i="10" s="1"/>
  <c r="I187" i="10"/>
  <c r="H187" i="10"/>
  <c r="C187" i="10"/>
  <c r="K187" i="10"/>
  <c r="G187" i="10"/>
  <c r="D187" i="10"/>
  <c r="L187" i="10"/>
  <c r="M203" i="10"/>
  <c r="E203" i="10" s="1"/>
  <c r="D203" i="10"/>
  <c r="M219" i="10"/>
  <c r="H219" i="10" s="1"/>
  <c r="C219" i="10"/>
  <c r="M235" i="10"/>
  <c r="H235" i="10" s="1"/>
  <c r="K235" i="10"/>
  <c r="J235" i="10"/>
  <c r="M251" i="10"/>
  <c r="I251" i="10"/>
  <c r="E251" i="10"/>
  <c r="H251" i="10"/>
  <c r="C251" i="10"/>
  <c r="K251" i="10"/>
  <c r="F251" i="10"/>
  <c r="G251" i="10"/>
  <c r="D251" i="10"/>
  <c r="L251" i="10"/>
  <c r="J251" i="10"/>
  <c r="M267" i="10"/>
  <c r="I267" i="10"/>
  <c r="E267" i="10"/>
  <c r="H267" i="10"/>
  <c r="C267" i="10"/>
  <c r="K267" i="10"/>
  <c r="F267" i="10"/>
  <c r="G267" i="10"/>
  <c r="D267" i="10"/>
  <c r="L267" i="10"/>
  <c r="J267" i="10"/>
  <c r="M283" i="10"/>
  <c r="I283" i="10"/>
  <c r="E283" i="10"/>
  <c r="H283" i="10"/>
  <c r="C283" i="10"/>
  <c r="K283" i="10"/>
  <c r="F283" i="10"/>
  <c r="G283" i="10"/>
  <c r="D283" i="10"/>
  <c r="L283" i="10"/>
  <c r="J283" i="10"/>
  <c r="M299" i="10"/>
  <c r="I299" i="10"/>
  <c r="E299" i="10"/>
  <c r="H299" i="10"/>
  <c r="C299" i="10"/>
  <c r="K299" i="10"/>
  <c r="F299" i="10"/>
  <c r="G299" i="10"/>
  <c r="D299" i="10"/>
  <c r="L299" i="10"/>
  <c r="J299" i="10"/>
  <c r="M315" i="10"/>
  <c r="I315" i="10"/>
  <c r="E315" i="10"/>
  <c r="H315" i="10"/>
  <c r="C315" i="10"/>
  <c r="K315" i="10"/>
  <c r="F315" i="10"/>
  <c r="G315" i="10"/>
  <c r="D315" i="10"/>
  <c r="L315" i="10"/>
  <c r="J315" i="10"/>
  <c r="M244" i="10"/>
  <c r="M212" i="10"/>
  <c r="M180" i="10"/>
  <c r="M158" i="10"/>
  <c r="M306" i="10"/>
  <c r="I306" i="10"/>
  <c r="E306" i="10"/>
  <c r="J306" i="10"/>
  <c r="D306" i="10"/>
  <c r="L306" i="10"/>
  <c r="G306" i="10"/>
  <c r="H306" i="10"/>
  <c r="F306" i="10"/>
  <c r="C306" i="10"/>
  <c r="K306" i="10"/>
  <c r="M274" i="10"/>
  <c r="I274" i="10"/>
  <c r="E274" i="10"/>
  <c r="J274" i="10"/>
  <c r="D274" i="10"/>
  <c r="L274" i="10"/>
  <c r="G274" i="10"/>
  <c r="H274" i="10"/>
  <c r="F274" i="10"/>
  <c r="C274" i="10"/>
  <c r="K274" i="10"/>
  <c r="M242" i="10"/>
  <c r="J242" i="10" s="1"/>
  <c r="I242" i="10"/>
  <c r="E242" i="10"/>
  <c r="D242" i="10"/>
  <c r="L242" i="10"/>
  <c r="G242" i="10"/>
  <c r="F242" i="10"/>
  <c r="C242" i="10"/>
  <c r="K242" i="10"/>
  <c r="M210" i="10"/>
  <c r="I210" i="10"/>
  <c r="E210" i="10"/>
  <c r="J210" i="10"/>
  <c r="D210" i="10"/>
  <c r="L210" i="10"/>
  <c r="G210" i="10"/>
  <c r="H210" i="10"/>
  <c r="F210" i="10"/>
  <c r="C210" i="10"/>
  <c r="K210" i="10"/>
  <c r="M178" i="10"/>
  <c r="E178" i="10" s="1"/>
  <c r="D178" i="10"/>
  <c r="F178" i="10"/>
  <c r="M155" i="10"/>
  <c r="K155" i="10" s="1"/>
  <c r="M147" i="10"/>
  <c r="K147" i="10" s="1"/>
  <c r="M139" i="10"/>
  <c r="E139" i="10" s="1"/>
  <c r="M131" i="10"/>
  <c r="E131" i="10" s="1"/>
  <c r="G131" i="10"/>
  <c r="M123" i="10"/>
  <c r="K123" i="10" s="1"/>
  <c r="M115" i="10"/>
  <c r="K115" i="10" s="1"/>
  <c r="M107" i="10"/>
  <c r="K107" i="10" s="1"/>
  <c r="I107" i="10"/>
  <c r="E107" i="10"/>
  <c r="G107" i="10"/>
  <c r="C107" i="10"/>
  <c r="L107" i="10"/>
  <c r="H107" i="10"/>
  <c r="F107" i="10"/>
  <c r="J107" i="10"/>
  <c r="M99" i="10"/>
  <c r="E99" i="10" s="1"/>
  <c r="M91" i="10"/>
  <c r="K91" i="10" s="1"/>
  <c r="G91" i="10"/>
  <c r="M83" i="10"/>
  <c r="K83" i="10" s="1"/>
  <c r="M75" i="10"/>
  <c r="E75" i="10" s="1"/>
  <c r="C75" i="10"/>
  <c r="M62" i="10"/>
  <c r="M46" i="10"/>
  <c r="M30" i="10"/>
  <c r="M64" i="10"/>
  <c r="M56" i="10"/>
  <c r="M48" i="10"/>
  <c r="M40" i="10"/>
  <c r="M32" i="10"/>
  <c r="M53" i="10"/>
  <c r="M37" i="10"/>
  <c r="L25" i="10"/>
  <c r="C25" i="10"/>
  <c r="K23" i="13"/>
  <c r="Y37" i="9" a="1"/>
  <c r="Y37" i="9" s="1"/>
  <c r="P76" i="1" s="1"/>
  <c r="S36" i="9" a="1"/>
  <c r="S36" i="9" s="1"/>
  <c r="V32" i="9" a="1"/>
  <c r="V32" i="9" s="1"/>
  <c r="S31" i="9" a="1"/>
  <c r="S31" i="9" s="1"/>
  <c r="X31" i="9" a="1"/>
  <c r="X31" i="9" s="1"/>
  <c r="O70" i="1" s="1"/>
  <c r="Y40" i="9" a="1"/>
  <c r="Y40" i="9" s="1"/>
  <c r="P79" i="1" s="1"/>
  <c r="T37" i="9" a="1"/>
  <c r="T37" i="9" s="1"/>
  <c r="R76" i="1" s="1"/>
  <c r="Y31" i="9" a="1"/>
  <c r="Y31" i="9" s="1"/>
  <c r="P70" i="1" s="1"/>
  <c r="W39" i="9" a="1"/>
  <c r="W39" i="9" s="1"/>
  <c r="N78" i="1" s="1"/>
  <c r="S39" i="9" a="1"/>
  <c r="S39" i="9" s="1"/>
  <c r="W36" i="9" a="1"/>
  <c r="W36" i="9" s="1"/>
  <c r="N75" i="1" s="1"/>
  <c r="X32" i="9" a="1"/>
  <c r="X32" i="9" s="1"/>
  <c r="O71" i="1" s="1"/>
  <c r="T38" i="9" a="1"/>
  <c r="T38" i="9" s="1"/>
  <c r="R77" i="1" s="1"/>
  <c r="X33" i="9" a="1"/>
  <c r="X33" i="9" s="1"/>
  <c r="O72" i="1" s="1"/>
  <c r="W40" i="9" a="1"/>
  <c r="W40" i="9" s="1"/>
  <c r="N79" i="1" s="1"/>
  <c r="X37" i="9" a="1"/>
  <c r="X37" i="9" s="1"/>
  <c r="O76" i="1" s="1"/>
  <c r="W33" i="9" a="1"/>
  <c r="W33" i="9" s="1"/>
  <c r="N72" i="1" s="1"/>
  <c r="M165" i="10"/>
  <c r="H165" i="10" s="1"/>
  <c r="M181" i="10"/>
  <c r="E181" i="10" s="1"/>
  <c r="I181" i="10"/>
  <c r="K181" i="10"/>
  <c r="F181" i="10"/>
  <c r="H181" i="10"/>
  <c r="D181" i="10"/>
  <c r="L181" i="10"/>
  <c r="J181" i="10"/>
  <c r="M197" i="10"/>
  <c r="L197" i="10"/>
  <c r="M213" i="10"/>
  <c r="K213" i="10" s="1"/>
  <c r="F213" i="10"/>
  <c r="M229" i="10"/>
  <c r="G229" i="10" s="1"/>
  <c r="H229" i="10"/>
  <c r="M245" i="10"/>
  <c r="I245" i="10"/>
  <c r="E245" i="10"/>
  <c r="K245" i="10"/>
  <c r="F245" i="10"/>
  <c r="H245" i="10"/>
  <c r="C245" i="10"/>
  <c r="D245" i="10"/>
  <c r="L245" i="10"/>
  <c r="J245" i="10"/>
  <c r="G245" i="10"/>
  <c r="M261" i="10"/>
  <c r="E261" i="10" s="1"/>
  <c r="K261" i="10"/>
  <c r="F261" i="10"/>
  <c r="D261" i="10"/>
  <c r="L261" i="10"/>
  <c r="M277" i="10"/>
  <c r="I277" i="10"/>
  <c r="E277" i="10"/>
  <c r="K277" i="10"/>
  <c r="F277" i="10"/>
  <c r="H277" i="10"/>
  <c r="C277" i="10"/>
  <c r="D277" i="10"/>
  <c r="L277" i="10"/>
  <c r="J277" i="10"/>
  <c r="G277" i="10"/>
  <c r="M293" i="10"/>
  <c r="I293" i="10"/>
  <c r="E293" i="10"/>
  <c r="K293" i="10"/>
  <c r="F293" i="10"/>
  <c r="H293" i="10"/>
  <c r="C293" i="10"/>
  <c r="D293" i="10"/>
  <c r="L293" i="10"/>
  <c r="J293" i="10"/>
  <c r="G293" i="10"/>
  <c r="M309" i="10"/>
  <c r="I309" i="10"/>
  <c r="E309" i="10"/>
  <c r="K309" i="10"/>
  <c r="F309" i="10"/>
  <c r="H309" i="10"/>
  <c r="C309" i="10"/>
  <c r="D309" i="10"/>
  <c r="L309" i="10"/>
  <c r="J309" i="10"/>
  <c r="G309" i="10"/>
  <c r="M159" i="10"/>
  <c r="E159" i="10" s="1"/>
  <c r="G159" i="10"/>
  <c r="J159" i="10"/>
  <c r="M175" i="10"/>
  <c r="H175" i="10" s="1"/>
  <c r="M191" i="10"/>
  <c r="H191" i="10" s="1"/>
  <c r="E191" i="10"/>
  <c r="K191" i="10"/>
  <c r="J191" i="10"/>
  <c r="D191" i="10"/>
  <c r="M207" i="10"/>
  <c r="I207" i="10"/>
  <c r="E207" i="10"/>
  <c r="H207" i="10"/>
  <c r="C207" i="10"/>
  <c r="K207" i="10"/>
  <c r="F207" i="10"/>
  <c r="L207" i="10"/>
  <c r="J207" i="10"/>
  <c r="G207" i="10"/>
  <c r="D207" i="10"/>
  <c r="M223" i="10"/>
  <c r="E223" i="10" s="1"/>
  <c r="C223" i="10"/>
  <c r="J223" i="10"/>
  <c r="M239" i="10"/>
  <c r="H239" i="10" s="1"/>
  <c r="C239" i="10"/>
  <c r="M255" i="10"/>
  <c r="H255" i="10" s="1"/>
  <c r="I255" i="10"/>
  <c r="E255" i="10"/>
  <c r="C255" i="10"/>
  <c r="K255" i="10"/>
  <c r="F255" i="10"/>
  <c r="J255" i="10"/>
  <c r="G255" i="10"/>
  <c r="D255" i="10"/>
  <c r="M271" i="10"/>
  <c r="I271" i="10"/>
  <c r="E271" i="10"/>
  <c r="H271" i="10"/>
  <c r="C271" i="10"/>
  <c r="K271" i="10"/>
  <c r="F271" i="10"/>
  <c r="L271" i="10"/>
  <c r="J271" i="10"/>
  <c r="G271" i="10"/>
  <c r="D271" i="10"/>
  <c r="M287" i="10"/>
  <c r="I287" i="10"/>
  <c r="E287" i="10"/>
  <c r="H287" i="10"/>
  <c r="C287" i="10"/>
  <c r="K287" i="10"/>
  <c r="F287" i="10"/>
  <c r="L287" i="10"/>
  <c r="J287" i="10"/>
  <c r="G287" i="10"/>
  <c r="D287" i="10"/>
  <c r="M303" i="10"/>
  <c r="I303" i="10"/>
  <c r="E303" i="10"/>
  <c r="H303" i="10"/>
  <c r="C303" i="10"/>
  <c r="K303" i="10"/>
  <c r="F303" i="10"/>
  <c r="L303" i="10"/>
  <c r="J303" i="10"/>
  <c r="G303" i="10"/>
  <c r="D303" i="10"/>
  <c r="M319" i="10"/>
  <c r="I319" i="10"/>
  <c r="E319" i="10"/>
  <c r="H319" i="10"/>
  <c r="C319" i="10"/>
  <c r="K319" i="10"/>
  <c r="F319" i="10"/>
  <c r="L319" i="10"/>
  <c r="J319" i="10"/>
  <c r="G319" i="10"/>
  <c r="D319" i="10"/>
  <c r="M252" i="10"/>
  <c r="M220" i="10"/>
  <c r="M188" i="10"/>
  <c r="M298" i="10"/>
  <c r="I298" i="10"/>
  <c r="E298" i="10"/>
  <c r="J298" i="10"/>
  <c r="D298" i="10"/>
  <c r="L298" i="10"/>
  <c r="G298" i="10"/>
  <c r="H298" i="10"/>
  <c r="F298" i="10"/>
  <c r="C298" i="10"/>
  <c r="K298" i="10"/>
  <c r="M266" i="10"/>
  <c r="I266" i="10"/>
  <c r="E266" i="10"/>
  <c r="J266" i="10"/>
  <c r="D266" i="10"/>
  <c r="L266" i="10"/>
  <c r="G266" i="10"/>
  <c r="H266" i="10"/>
  <c r="F266" i="10"/>
  <c r="C266" i="10"/>
  <c r="K266" i="10"/>
  <c r="M234" i="10"/>
  <c r="E234" i="10" s="1"/>
  <c r="K234" i="10"/>
  <c r="M202" i="10"/>
  <c r="I202" i="10"/>
  <c r="E202" i="10"/>
  <c r="J202" i="10"/>
  <c r="D202" i="10"/>
  <c r="L202" i="10"/>
  <c r="G202" i="10"/>
  <c r="H202" i="10"/>
  <c r="F202" i="10"/>
  <c r="C202" i="10"/>
  <c r="K202" i="10"/>
  <c r="M170" i="10"/>
  <c r="D170" i="10" s="1"/>
  <c r="M320" i="10"/>
  <c r="I320" i="10"/>
  <c r="E320" i="10"/>
  <c r="L320" i="10"/>
  <c r="G320" i="10"/>
  <c r="J320" i="10"/>
  <c r="D320" i="10"/>
  <c r="K320" i="10"/>
  <c r="H320" i="10"/>
  <c r="F320" i="10"/>
  <c r="C320" i="10"/>
  <c r="M304" i="10"/>
  <c r="I304" i="10"/>
  <c r="E304" i="10"/>
  <c r="L304" i="10"/>
  <c r="G304" i="10"/>
  <c r="J304" i="10"/>
  <c r="D304" i="10"/>
  <c r="K304" i="10"/>
  <c r="H304" i="10"/>
  <c r="F304" i="10"/>
  <c r="C304" i="10"/>
  <c r="M288" i="10"/>
  <c r="I288" i="10"/>
  <c r="E288" i="10"/>
  <c r="L288" i="10"/>
  <c r="G288" i="10"/>
  <c r="J288" i="10"/>
  <c r="D288" i="10"/>
  <c r="K288" i="10"/>
  <c r="H288" i="10"/>
  <c r="F288" i="10"/>
  <c r="C288" i="10"/>
  <c r="M272" i="10"/>
  <c r="I272" i="10"/>
  <c r="E272" i="10"/>
  <c r="L272" i="10"/>
  <c r="G272" i="10"/>
  <c r="J272" i="10"/>
  <c r="D272" i="10"/>
  <c r="K272" i="10"/>
  <c r="H272" i="10"/>
  <c r="F272" i="10"/>
  <c r="C272" i="10"/>
  <c r="M256" i="10"/>
  <c r="L256" i="10" s="1"/>
  <c r="G256" i="10"/>
  <c r="H256" i="10"/>
  <c r="M240" i="10"/>
  <c r="C240" i="10"/>
  <c r="M224" i="10"/>
  <c r="I224" i="10"/>
  <c r="E224" i="10"/>
  <c r="L224" i="10"/>
  <c r="G224" i="10"/>
  <c r="J224" i="10"/>
  <c r="D224" i="10"/>
  <c r="K224" i="10"/>
  <c r="H224" i="10"/>
  <c r="F224" i="10"/>
  <c r="C224" i="10"/>
  <c r="M208" i="10"/>
  <c r="M192" i="10"/>
  <c r="L192" i="10" s="1"/>
  <c r="G192" i="10"/>
  <c r="H192" i="10"/>
  <c r="M176" i="10"/>
  <c r="E176" i="10" s="1"/>
  <c r="M160" i="10"/>
  <c r="E160" i="10" s="1"/>
  <c r="G160" i="10"/>
  <c r="J160" i="10"/>
  <c r="F160" i="10"/>
  <c r="M153" i="10"/>
  <c r="E153" i="10" s="1"/>
  <c r="M145" i="10"/>
  <c r="K145" i="10" s="1"/>
  <c r="M137" i="10"/>
  <c r="K137" i="10" s="1"/>
  <c r="M129" i="10"/>
  <c r="I129" i="10" s="1"/>
  <c r="G129" i="10"/>
  <c r="H129" i="10"/>
  <c r="M121" i="10"/>
  <c r="E121" i="10" s="1"/>
  <c r="M113" i="10"/>
  <c r="K113" i="10" s="1"/>
  <c r="M105" i="10"/>
  <c r="K105" i="10" s="1"/>
  <c r="M97" i="10"/>
  <c r="I97" i="10" s="1"/>
  <c r="M89" i="10"/>
  <c r="E89" i="10" s="1"/>
  <c r="M81" i="10"/>
  <c r="K81" i="10" s="1"/>
  <c r="M73" i="10"/>
  <c r="K73" i="10" s="1"/>
  <c r="C73" i="10"/>
  <c r="L73" i="10"/>
  <c r="M150" i="10"/>
  <c r="M134" i="10"/>
  <c r="M118" i="10"/>
  <c r="M102" i="10"/>
  <c r="M86" i="10"/>
  <c r="M70" i="10"/>
  <c r="M58" i="10"/>
  <c r="M42" i="10"/>
  <c r="M26" i="10"/>
  <c r="M152" i="10"/>
  <c r="M136" i="10"/>
  <c r="M120" i="10"/>
  <c r="M104" i="10"/>
  <c r="M88" i="10"/>
  <c r="M72" i="10"/>
  <c r="M63" i="10"/>
  <c r="M55" i="10"/>
  <c r="M47" i="10"/>
  <c r="M39" i="10"/>
  <c r="M31" i="10"/>
  <c r="M154" i="10"/>
  <c r="M138" i="10"/>
  <c r="M122" i="10"/>
  <c r="M106" i="10"/>
  <c r="M90" i="10"/>
  <c r="M74" i="10"/>
  <c r="M156" i="10"/>
  <c r="M140" i="10"/>
  <c r="M124" i="10"/>
  <c r="M108" i="10"/>
  <c r="M92" i="10"/>
  <c r="M76" i="10"/>
  <c r="M65" i="10"/>
  <c r="M49" i="10"/>
  <c r="M33" i="10"/>
  <c r="Y36" i="9" a="1"/>
  <c r="Y36" i="9" s="1"/>
  <c r="P75" i="1" s="1"/>
  <c r="X40" i="9" a="1"/>
  <c r="X40" i="9" s="1"/>
  <c r="O79" i="1" s="1"/>
  <c r="Y32" i="9" a="1"/>
  <c r="Y32" i="9" s="1"/>
  <c r="P71" i="1" s="1"/>
  <c r="S33" i="9" a="1"/>
  <c r="S33" i="9" s="1"/>
  <c r="X35" i="9" a="1"/>
  <c r="X35" i="9" s="1"/>
  <c r="O74" i="1" s="1"/>
  <c r="T32" i="9" a="1"/>
  <c r="T32" i="9" s="1"/>
  <c r="R71" i="1" s="1"/>
  <c r="T31" i="9" a="1"/>
  <c r="T31" i="9" s="1"/>
  <c r="R70" i="1" s="1"/>
  <c r="Y35" i="9" a="1"/>
  <c r="Y35" i="9" s="1"/>
  <c r="P74" i="1" s="1"/>
  <c r="W37" i="9" a="1"/>
  <c r="W37" i="9" s="1"/>
  <c r="N76" i="1" s="1"/>
  <c r="V35" i="9" a="1"/>
  <c r="V35" i="9" s="1"/>
  <c r="S40" i="9" a="1"/>
  <c r="S40" i="9" s="1"/>
  <c r="S34" i="9" a="1"/>
  <c r="S34" i="9" s="1"/>
  <c r="X34" i="9" a="1"/>
  <c r="X34" i="9" s="1"/>
  <c r="O73" i="1" s="1"/>
  <c r="V36" i="9" a="1"/>
  <c r="V36" i="9" s="1"/>
  <c r="W34" i="9" a="1"/>
  <c r="W34" i="9" s="1"/>
  <c r="N73" i="1" s="1"/>
  <c r="U37" i="9" a="1"/>
  <c r="U37" i="9" s="1"/>
  <c r="M76" i="1" s="1"/>
  <c r="M318" i="10"/>
  <c r="I318" i="10"/>
  <c r="E318" i="10"/>
  <c r="J318" i="10"/>
  <c r="D318" i="10"/>
  <c r="L318" i="10"/>
  <c r="G318" i="10"/>
  <c r="C318" i="10"/>
  <c r="K318" i="10"/>
  <c r="H318" i="10"/>
  <c r="F318" i="10"/>
  <c r="M302" i="10"/>
  <c r="I302" i="10"/>
  <c r="E302" i="10"/>
  <c r="J302" i="10"/>
  <c r="D302" i="10"/>
  <c r="L302" i="10"/>
  <c r="G302" i="10"/>
  <c r="C302" i="10"/>
  <c r="K302" i="10"/>
  <c r="H302" i="10"/>
  <c r="F302" i="10"/>
  <c r="M286" i="10"/>
  <c r="I286" i="10"/>
  <c r="E286" i="10"/>
  <c r="J286" i="10"/>
  <c r="D286" i="10"/>
  <c r="L286" i="10"/>
  <c r="G286" i="10"/>
  <c r="C286" i="10"/>
  <c r="K286" i="10"/>
  <c r="H286" i="10"/>
  <c r="F286" i="10"/>
  <c r="M270" i="10"/>
  <c r="I270" i="10"/>
  <c r="E270" i="10"/>
  <c r="J270" i="10"/>
  <c r="D270" i="10"/>
  <c r="L270" i="10"/>
  <c r="G270" i="10"/>
  <c r="C270" i="10"/>
  <c r="K270" i="10"/>
  <c r="H270" i="10"/>
  <c r="F270" i="10"/>
  <c r="M254" i="10"/>
  <c r="I254" i="10" s="1"/>
  <c r="J254" i="10"/>
  <c r="D254" i="10"/>
  <c r="C254" i="10"/>
  <c r="K254" i="10"/>
  <c r="M238" i="10"/>
  <c r="D238" i="10" s="1"/>
  <c r="M222" i="10"/>
  <c r="J222" i="10" s="1"/>
  <c r="E222" i="10"/>
  <c r="K222" i="10"/>
  <c r="M206" i="10"/>
  <c r="I206" i="10"/>
  <c r="E206" i="10"/>
  <c r="J206" i="10"/>
  <c r="D206" i="10"/>
  <c r="L206" i="10"/>
  <c r="G206" i="10"/>
  <c r="C206" i="10"/>
  <c r="K206" i="10"/>
  <c r="H206" i="10"/>
  <c r="F206" i="10"/>
  <c r="M190" i="10"/>
  <c r="G190" i="10" s="1"/>
  <c r="D190" i="10"/>
  <c r="K190" i="10"/>
  <c r="M174" i="10"/>
  <c r="D174" i="10" s="1"/>
  <c r="J6" i="11"/>
  <c r="C4" i="11"/>
  <c r="M169" i="10"/>
  <c r="E169" i="10" s="1"/>
  <c r="M185" i="10"/>
  <c r="K185" i="10" s="1"/>
  <c r="G185" i="10"/>
  <c r="M201" i="10"/>
  <c r="F201" i="10" s="1"/>
  <c r="I201" i="10"/>
  <c r="H201" i="10"/>
  <c r="C201" i="10"/>
  <c r="D201" i="10"/>
  <c r="M217" i="10"/>
  <c r="I217" i="10" s="1"/>
  <c r="F217" i="10"/>
  <c r="G217" i="10"/>
  <c r="M233" i="10"/>
  <c r="L233" i="10" s="1"/>
  <c r="K233" i="10"/>
  <c r="J233" i="10"/>
  <c r="G233" i="10"/>
  <c r="M249" i="10"/>
  <c r="J249" i="10" s="1"/>
  <c r="F249" i="10"/>
  <c r="G249" i="10"/>
  <c r="M265" i="10"/>
  <c r="I265" i="10"/>
  <c r="E265" i="10"/>
  <c r="K265" i="10"/>
  <c r="F265" i="10"/>
  <c r="H265" i="10"/>
  <c r="C265" i="10"/>
  <c r="J265" i="10"/>
  <c r="G265" i="10"/>
  <c r="D265" i="10"/>
  <c r="L265" i="10"/>
  <c r="M281" i="10"/>
  <c r="I281" i="10"/>
  <c r="E281" i="10"/>
  <c r="K281" i="10"/>
  <c r="F281" i="10"/>
  <c r="H281" i="10"/>
  <c r="C281" i="10"/>
  <c r="J281" i="10"/>
  <c r="G281" i="10"/>
  <c r="D281" i="10"/>
  <c r="L281" i="10"/>
  <c r="M297" i="10"/>
  <c r="I297" i="10"/>
  <c r="E297" i="10"/>
  <c r="K297" i="10"/>
  <c r="F297" i="10"/>
  <c r="H297" i="10"/>
  <c r="C297" i="10"/>
  <c r="J297" i="10"/>
  <c r="G297" i="10"/>
  <c r="D297" i="10"/>
  <c r="L297" i="10"/>
  <c r="M313" i="10"/>
  <c r="I313" i="10"/>
  <c r="E313" i="10"/>
  <c r="K313" i="10"/>
  <c r="F313" i="10"/>
  <c r="H313" i="10"/>
  <c r="C313" i="10"/>
  <c r="J313" i="10"/>
  <c r="G313" i="10"/>
  <c r="D313" i="10"/>
  <c r="L313" i="10"/>
  <c r="M163" i="10"/>
  <c r="H163" i="10" s="1"/>
  <c r="L163" i="10"/>
  <c r="M179" i="10"/>
  <c r="H179" i="10" s="1"/>
  <c r="E179" i="10"/>
  <c r="C179" i="10"/>
  <c r="F179" i="10"/>
  <c r="D179" i="10"/>
  <c r="J179" i="10"/>
  <c r="M195" i="10"/>
  <c r="E195" i="10" s="1"/>
  <c r="H195" i="10"/>
  <c r="C195" i="10"/>
  <c r="G195" i="10"/>
  <c r="D195" i="10"/>
  <c r="M211" i="10"/>
  <c r="H211" i="10" s="1"/>
  <c r="D211" i="10"/>
  <c r="M227" i="10"/>
  <c r="H227" i="10" s="1"/>
  <c r="I227" i="10"/>
  <c r="E227" i="10"/>
  <c r="K227" i="10"/>
  <c r="F227" i="10"/>
  <c r="L227" i="10"/>
  <c r="J227" i="10"/>
  <c r="M243" i="10"/>
  <c r="I243" i="10"/>
  <c r="E243" i="10"/>
  <c r="H243" i="10"/>
  <c r="C243" i="10"/>
  <c r="K243" i="10"/>
  <c r="F243" i="10"/>
  <c r="G243" i="10"/>
  <c r="D243" i="10"/>
  <c r="L243" i="10"/>
  <c r="J243" i="10"/>
  <c r="M259" i="10"/>
  <c r="E259" i="10" s="1"/>
  <c r="H259" i="10"/>
  <c r="C259" i="10"/>
  <c r="G259" i="10"/>
  <c r="D259" i="10"/>
  <c r="M275" i="10"/>
  <c r="I275" i="10"/>
  <c r="E275" i="10"/>
  <c r="H275" i="10"/>
  <c r="C275" i="10"/>
  <c r="K275" i="10"/>
  <c r="F275" i="10"/>
  <c r="G275" i="10"/>
  <c r="D275" i="10"/>
  <c r="L275" i="10"/>
  <c r="J275" i="10"/>
  <c r="M291" i="10"/>
  <c r="I291" i="10"/>
  <c r="E291" i="10"/>
  <c r="H291" i="10"/>
  <c r="C291" i="10"/>
  <c r="K291" i="10"/>
  <c r="F291" i="10"/>
  <c r="G291" i="10"/>
  <c r="D291" i="10"/>
  <c r="L291" i="10"/>
  <c r="J291" i="10"/>
  <c r="M307" i="10"/>
  <c r="I307" i="10"/>
  <c r="E307" i="10"/>
  <c r="H307" i="10"/>
  <c r="C307" i="10"/>
  <c r="K307" i="10"/>
  <c r="F307" i="10"/>
  <c r="G307" i="10"/>
  <c r="D307" i="10"/>
  <c r="L307" i="10"/>
  <c r="J307" i="10"/>
  <c r="M323" i="10"/>
  <c r="I323" i="10"/>
  <c r="E323" i="10"/>
  <c r="H323" i="10"/>
  <c r="C323" i="10"/>
  <c r="K323" i="10"/>
  <c r="F323" i="10"/>
  <c r="G323" i="10"/>
  <c r="D323" i="10"/>
  <c r="L323" i="10"/>
  <c r="J323" i="10"/>
  <c r="M260" i="10"/>
  <c r="M228" i="10"/>
  <c r="M196" i="10"/>
  <c r="M164" i="10"/>
  <c r="M290" i="10"/>
  <c r="I290" i="10"/>
  <c r="E290" i="10"/>
  <c r="J290" i="10"/>
  <c r="D290" i="10"/>
  <c r="L290" i="10"/>
  <c r="G290" i="10"/>
  <c r="H290" i="10"/>
  <c r="F290" i="10"/>
  <c r="C290" i="10"/>
  <c r="K290" i="10"/>
  <c r="M258" i="10"/>
  <c r="D258" i="10" s="1"/>
  <c r="I258" i="10"/>
  <c r="E258" i="10"/>
  <c r="L258" i="10"/>
  <c r="G258" i="10"/>
  <c r="C258" i="10"/>
  <c r="K258" i="10"/>
  <c r="M226" i="10"/>
  <c r="J226" i="10" s="1"/>
  <c r="E226" i="10"/>
  <c r="G226" i="10"/>
  <c r="K226" i="10"/>
  <c r="M194" i="10"/>
  <c r="E194" i="10" s="1"/>
  <c r="J194" i="10"/>
  <c r="D194" i="10"/>
  <c r="H194" i="10"/>
  <c r="F194" i="10"/>
  <c r="M162" i="10"/>
  <c r="J162" i="10" s="1"/>
  <c r="M151" i="10"/>
  <c r="K151" i="10" s="1"/>
  <c r="G151" i="10"/>
  <c r="C151" i="10"/>
  <c r="L151" i="10"/>
  <c r="J151" i="10"/>
  <c r="M143" i="10"/>
  <c r="I143" i="10" s="1"/>
  <c r="M135" i="10"/>
  <c r="E135" i="10" s="1"/>
  <c r="D135" i="10"/>
  <c r="H135" i="10"/>
  <c r="M127" i="10"/>
  <c r="K127" i="10" s="1"/>
  <c r="M119" i="10"/>
  <c r="K119" i="10" s="1"/>
  <c r="H119" i="10"/>
  <c r="M111" i="10"/>
  <c r="E111" i="10" s="1"/>
  <c r="M103" i="10"/>
  <c r="E103" i="10" s="1"/>
  <c r="M95" i="10"/>
  <c r="K95" i="10" s="1"/>
  <c r="M87" i="10"/>
  <c r="K87" i="10" s="1"/>
  <c r="M79" i="10"/>
  <c r="I79" i="10" s="1"/>
  <c r="M71" i="10"/>
  <c r="E71" i="10" s="1"/>
  <c r="M54" i="10"/>
  <c r="M38" i="10"/>
  <c r="M60" i="10"/>
  <c r="M52" i="10"/>
  <c r="M44" i="10"/>
  <c r="M36" i="10"/>
  <c r="M28" i="10"/>
  <c r="M61" i="10"/>
  <c r="M45" i="10"/>
  <c r="M29" i="10"/>
  <c r="F75" i="10" l="1"/>
  <c r="G75" i="10"/>
  <c r="J83" i="10"/>
  <c r="H123" i="10"/>
  <c r="J147" i="10"/>
  <c r="J85" i="10"/>
  <c r="L85" i="10"/>
  <c r="E85" i="10"/>
  <c r="H101" i="10"/>
  <c r="G109" i="10"/>
  <c r="G141" i="10"/>
  <c r="H111" i="10"/>
  <c r="K135" i="10"/>
  <c r="F151" i="10"/>
  <c r="I151" i="10"/>
  <c r="J73" i="10"/>
  <c r="G73" i="10"/>
  <c r="J105" i="10"/>
  <c r="H121" i="10"/>
  <c r="H160" i="10"/>
  <c r="L160" i="10"/>
  <c r="H75" i="10"/>
  <c r="K75" i="10"/>
  <c r="C83" i="10"/>
  <c r="D107" i="10"/>
  <c r="J115" i="10"/>
  <c r="G123" i="10"/>
  <c r="H139" i="10"/>
  <c r="C147" i="10"/>
  <c r="K171" i="10"/>
  <c r="F85" i="10"/>
  <c r="C85" i="10"/>
  <c r="I85" i="10"/>
  <c r="J141" i="10"/>
  <c r="K141" i="10"/>
  <c r="K111" i="10"/>
  <c r="F169" i="10"/>
  <c r="F73" i="10"/>
  <c r="I73" i="10"/>
  <c r="H97" i="10"/>
  <c r="G105" i="10"/>
  <c r="J137" i="10"/>
  <c r="G153" i="10"/>
  <c r="K160" i="10"/>
  <c r="I160" i="10"/>
  <c r="D75" i="10"/>
  <c r="I75" i="10"/>
  <c r="H115" i="10"/>
  <c r="G139" i="10"/>
  <c r="E147" i="10"/>
  <c r="G97" i="10"/>
  <c r="C137" i="10"/>
  <c r="D85" i="10"/>
  <c r="L109" i="10"/>
  <c r="G133" i="10"/>
  <c r="L141" i="10"/>
  <c r="J149" i="10"/>
  <c r="K167" i="10"/>
  <c r="L87" i="10"/>
  <c r="H131" i="10"/>
  <c r="F139" i="10"/>
  <c r="C139" i="10"/>
  <c r="I139" i="10"/>
  <c r="G155" i="10"/>
  <c r="K101" i="10"/>
  <c r="D109" i="10"/>
  <c r="E109" i="10"/>
  <c r="C117" i="10"/>
  <c r="C87" i="10"/>
  <c r="F95" i="10"/>
  <c r="H103" i="10"/>
  <c r="D111" i="10"/>
  <c r="I111" i="10"/>
  <c r="E119" i="10"/>
  <c r="F163" i="10"/>
  <c r="H89" i="10"/>
  <c r="F105" i="10"/>
  <c r="I105" i="10"/>
  <c r="D121" i="10"/>
  <c r="F137" i="10"/>
  <c r="G137" i="10"/>
  <c r="K153" i="10"/>
  <c r="E83" i="10"/>
  <c r="H77" i="10"/>
  <c r="E117" i="10"/>
  <c r="F149" i="10"/>
  <c r="H157" i="10"/>
  <c r="G167" i="10"/>
  <c r="J87" i="10"/>
  <c r="C95" i="10"/>
  <c r="K163" i="10"/>
  <c r="D89" i="10"/>
  <c r="L105" i="10"/>
  <c r="G121" i="10"/>
  <c r="F176" i="10"/>
  <c r="J175" i="10"/>
  <c r="H99" i="10"/>
  <c r="C115" i="10"/>
  <c r="D139" i="10"/>
  <c r="K139" i="10"/>
  <c r="H69" i="10"/>
  <c r="L77" i="10"/>
  <c r="D101" i="10"/>
  <c r="C149" i="10"/>
  <c r="E87" i="10"/>
  <c r="C111" i="10"/>
  <c r="H137" i="10"/>
  <c r="E137" i="10"/>
  <c r="H153" i="10"/>
  <c r="F87" i="10"/>
  <c r="I87" i="10"/>
  <c r="I95" i="10"/>
  <c r="F111" i="10"/>
  <c r="G111" i="10"/>
  <c r="J119" i="10"/>
  <c r="I163" i="10"/>
  <c r="K89" i="10"/>
  <c r="C105" i="10"/>
  <c r="K121" i="10"/>
  <c r="L137" i="10"/>
  <c r="I137" i="10"/>
  <c r="D153" i="10"/>
  <c r="C160" i="10"/>
  <c r="D160" i="10"/>
  <c r="J176" i="10"/>
  <c r="C175" i="10"/>
  <c r="G165" i="10"/>
  <c r="J75" i="10"/>
  <c r="L75" i="10"/>
  <c r="H83" i="10"/>
  <c r="H91" i="10"/>
  <c r="G99" i="10"/>
  <c r="E115" i="10"/>
  <c r="J139" i="10"/>
  <c r="L139" i="10"/>
  <c r="H147" i="10"/>
  <c r="H155" i="10"/>
  <c r="D161" i="10"/>
  <c r="F161" i="10"/>
  <c r="F166" i="10"/>
  <c r="G69" i="10"/>
  <c r="K77" i="10"/>
  <c r="G101" i="10"/>
  <c r="H109" i="10"/>
  <c r="K109" i="10"/>
  <c r="H117" i="10"/>
  <c r="H125" i="10"/>
  <c r="D133" i="10"/>
  <c r="G149" i="10"/>
  <c r="H168" i="10"/>
  <c r="C167" i="10"/>
  <c r="H79" i="10"/>
  <c r="E208" i="10"/>
  <c r="K208" i="10"/>
  <c r="L208" i="10"/>
  <c r="L240" i="10"/>
  <c r="G240" i="10"/>
  <c r="F240" i="10"/>
  <c r="I240" i="10"/>
  <c r="D240" i="10"/>
  <c r="F170" i="10"/>
  <c r="L234" i="10"/>
  <c r="G79" i="10"/>
  <c r="D79" i="10"/>
  <c r="K79" i="10"/>
  <c r="G103" i="10"/>
  <c r="L119" i="10"/>
  <c r="I119" i="10"/>
  <c r="D143" i="10"/>
  <c r="K143" i="10"/>
  <c r="C226" i="10"/>
  <c r="L226" i="10"/>
  <c r="I226" i="10"/>
  <c r="C211" i="10"/>
  <c r="L179" i="10"/>
  <c r="K179" i="10"/>
  <c r="I179" i="10"/>
  <c r="J217" i="10"/>
  <c r="K217" i="10"/>
  <c r="L201" i="10"/>
  <c r="E201" i="10"/>
  <c r="K169" i="10"/>
  <c r="J190" i="10"/>
  <c r="G222" i="10"/>
  <c r="I222" i="10"/>
  <c r="D97" i="10"/>
  <c r="K97" i="10"/>
  <c r="D129" i="10"/>
  <c r="K129" i="10"/>
  <c r="C176" i="10"/>
  <c r="H240" i="10"/>
  <c r="J79" i="10"/>
  <c r="J143" i="10"/>
  <c r="L143" i="10"/>
  <c r="E143" i="10"/>
  <c r="L217" i="10"/>
  <c r="E217" i="10"/>
  <c r="F222" i="10"/>
  <c r="L222" i="10"/>
  <c r="H81" i="10"/>
  <c r="J97" i="10"/>
  <c r="L97" i="10"/>
  <c r="E97" i="10"/>
  <c r="H113" i="10"/>
  <c r="J129" i="10"/>
  <c r="L129" i="10"/>
  <c r="E129" i="10"/>
  <c r="H145" i="10"/>
  <c r="L176" i="10"/>
  <c r="G176" i="10"/>
  <c r="I176" i="10"/>
  <c r="D176" i="10"/>
  <c r="H208" i="10"/>
  <c r="J240" i="10"/>
  <c r="E170" i="10"/>
  <c r="H170" i="10"/>
  <c r="J170" i="10"/>
  <c r="J234" i="10"/>
  <c r="D234" i="10"/>
  <c r="C234" i="10"/>
  <c r="I234" i="10"/>
  <c r="G234" i="10"/>
  <c r="K165" i="10"/>
  <c r="F165" i="10"/>
  <c r="J165" i="10"/>
  <c r="I165" i="10"/>
  <c r="C165" i="10"/>
  <c r="E165" i="10"/>
  <c r="L165" i="10"/>
  <c r="H143" i="10"/>
  <c r="G143" i="10"/>
  <c r="L79" i="10"/>
  <c r="E79" i="10"/>
  <c r="C119" i="10"/>
  <c r="F226" i="10"/>
  <c r="D226" i="10"/>
  <c r="C217" i="10"/>
  <c r="G169" i="10"/>
  <c r="F79" i="10"/>
  <c r="C79" i="10"/>
  <c r="J111" i="10"/>
  <c r="L111" i="10"/>
  <c r="F119" i="10"/>
  <c r="G119" i="10"/>
  <c r="H127" i="10"/>
  <c r="G135" i="10"/>
  <c r="F143" i="10"/>
  <c r="C143" i="10"/>
  <c r="H151" i="10"/>
  <c r="E151" i="10"/>
  <c r="H226" i="10"/>
  <c r="G179" i="10"/>
  <c r="J163" i="10"/>
  <c r="E163" i="10"/>
  <c r="F233" i="10"/>
  <c r="D217" i="10"/>
  <c r="H217" i="10"/>
  <c r="J169" i="10"/>
  <c r="C190" i="10"/>
  <c r="H222" i="10"/>
  <c r="D222" i="10"/>
  <c r="K238" i="10"/>
  <c r="H73" i="10"/>
  <c r="E73" i="10"/>
  <c r="G81" i="10"/>
  <c r="G89" i="10"/>
  <c r="F97" i="10"/>
  <c r="C97" i="10"/>
  <c r="H105" i="10"/>
  <c r="E105" i="10"/>
  <c r="G113" i="10"/>
  <c r="F129" i="10"/>
  <c r="C129" i="10"/>
  <c r="G145" i="10"/>
  <c r="H176" i="10"/>
  <c r="G208" i="10"/>
  <c r="E240" i="10"/>
  <c r="F234" i="10"/>
  <c r="K229" i="10"/>
  <c r="F229" i="10"/>
  <c r="J229" i="10"/>
  <c r="I229" i="10"/>
  <c r="C229" i="10"/>
  <c r="E229" i="10"/>
  <c r="L229" i="10"/>
  <c r="E197" i="10"/>
  <c r="D197" i="10"/>
  <c r="K197" i="10"/>
  <c r="F197" i="10"/>
  <c r="D235" i="10"/>
  <c r="E235" i="10"/>
  <c r="C203" i="10"/>
  <c r="D171" i="10"/>
  <c r="E171" i="10"/>
  <c r="G209" i="10"/>
  <c r="E209" i="10"/>
  <c r="F177" i="10"/>
  <c r="K166" i="10"/>
  <c r="E166" i="10"/>
  <c r="D198" i="10"/>
  <c r="K230" i="10"/>
  <c r="E230" i="10"/>
  <c r="H93" i="10"/>
  <c r="L149" i="10"/>
  <c r="I149" i="10"/>
  <c r="L168" i="10"/>
  <c r="K184" i="10"/>
  <c r="E184" i="10"/>
  <c r="H200" i="10"/>
  <c r="E200" i="10"/>
  <c r="G232" i="10"/>
  <c r="F218" i="10"/>
  <c r="C215" i="10"/>
  <c r="C199" i="10"/>
  <c r="F167" i="10"/>
  <c r="I167" i="10"/>
  <c r="L237" i="10"/>
  <c r="J239" i="10"/>
  <c r="L223" i="10"/>
  <c r="G191" i="10"/>
  <c r="C191" i="10"/>
  <c r="D159" i="10"/>
  <c r="F83" i="10"/>
  <c r="G83" i="10"/>
  <c r="D99" i="10"/>
  <c r="F115" i="10"/>
  <c r="G115" i="10"/>
  <c r="D131" i="10"/>
  <c r="F147" i="10"/>
  <c r="G147" i="10"/>
  <c r="H178" i="10"/>
  <c r="F235" i="10"/>
  <c r="I235" i="10"/>
  <c r="H203" i="10"/>
  <c r="F171" i="10"/>
  <c r="I171" i="10"/>
  <c r="C209" i="10"/>
  <c r="I209" i="10"/>
  <c r="K177" i="10"/>
  <c r="G166" i="10"/>
  <c r="I166" i="10"/>
  <c r="J198" i="10"/>
  <c r="G230" i="10"/>
  <c r="I230" i="10"/>
  <c r="D69" i="10"/>
  <c r="J77" i="10"/>
  <c r="G77" i="10"/>
  <c r="G93" i="10"/>
  <c r="F117" i="10"/>
  <c r="G117" i="10"/>
  <c r="D200" i="10"/>
  <c r="I200" i="10"/>
  <c r="L232" i="10"/>
  <c r="F186" i="10"/>
  <c r="E186" i="10"/>
  <c r="D218" i="10"/>
  <c r="G215" i="10"/>
  <c r="I215" i="10"/>
  <c r="F237" i="10"/>
  <c r="C205" i="10"/>
  <c r="I205" i="10"/>
  <c r="H189" i="10"/>
  <c r="L173" i="10"/>
  <c r="F189" i="10"/>
  <c r="F173" i="10"/>
  <c r="H223" i="10"/>
  <c r="F191" i="10"/>
  <c r="I191" i="10"/>
  <c r="K159" i="10"/>
  <c r="L213" i="10"/>
  <c r="G181" i="10"/>
  <c r="C181" i="10"/>
  <c r="L83" i="10"/>
  <c r="I83" i="10"/>
  <c r="K99" i="10"/>
  <c r="L115" i="10"/>
  <c r="I115" i="10"/>
  <c r="K131" i="10"/>
  <c r="L147" i="10"/>
  <c r="I147" i="10"/>
  <c r="J178" i="10"/>
  <c r="L235" i="10"/>
  <c r="C235" i="10"/>
  <c r="D219" i="10"/>
  <c r="G203" i="10"/>
  <c r="J187" i="10"/>
  <c r="F187" i="10"/>
  <c r="L171" i="10"/>
  <c r="C171" i="10"/>
  <c r="L225" i="10"/>
  <c r="C225" i="10"/>
  <c r="D209" i="10"/>
  <c r="F209" i="10"/>
  <c r="G193" i="10"/>
  <c r="J177" i="10"/>
  <c r="L161" i="10"/>
  <c r="C161" i="10"/>
  <c r="H166" i="10"/>
  <c r="D166" i="10"/>
  <c r="K182" i="10"/>
  <c r="C198" i="10"/>
  <c r="F214" i="10"/>
  <c r="G214" i="10"/>
  <c r="H230" i="10"/>
  <c r="D230" i="10"/>
  <c r="K69" i="10"/>
  <c r="D77" i="10"/>
  <c r="E77" i="10"/>
  <c r="L117" i="10"/>
  <c r="I117" i="10"/>
  <c r="K133" i="10"/>
  <c r="D141" i="10"/>
  <c r="E141" i="10"/>
  <c r="H149" i="10"/>
  <c r="E149" i="10"/>
  <c r="G157" i="10"/>
  <c r="G168" i="10"/>
  <c r="H184" i="10"/>
  <c r="L184" i="10"/>
  <c r="F200" i="10"/>
  <c r="G200" i="10"/>
  <c r="H216" i="10"/>
  <c r="K232" i="10"/>
  <c r="F231" i="10"/>
  <c r="I231" i="10"/>
  <c r="K215" i="10"/>
  <c r="J199" i="10"/>
  <c r="G183" i="10"/>
  <c r="K183" i="10"/>
  <c r="J167" i="10"/>
  <c r="E167" i="10"/>
  <c r="H38" i="10"/>
  <c r="K38" i="10"/>
  <c r="I38" i="10"/>
  <c r="D38" i="10"/>
  <c r="F38" i="10"/>
  <c r="G38" i="10"/>
  <c r="E38" i="10"/>
  <c r="J38" i="10"/>
  <c r="C38" i="10"/>
  <c r="L38" i="10"/>
  <c r="H54" i="10"/>
  <c r="K54" i="10"/>
  <c r="I54" i="10"/>
  <c r="D54" i="10"/>
  <c r="F54" i="10"/>
  <c r="G54" i="10"/>
  <c r="E54" i="10"/>
  <c r="J54" i="10"/>
  <c r="C54" i="10"/>
  <c r="L54" i="10"/>
  <c r="K103" i="10"/>
  <c r="F162" i="10"/>
  <c r="C260" i="10"/>
  <c r="G260" i="10"/>
  <c r="I260" i="10"/>
  <c r="J260" i="10"/>
  <c r="F260" i="10"/>
  <c r="K260" i="10"/>
  <c r="H260" i="10"/>
  <c r="E260" i="10"/>
  <c r="D260" i="10"/>
  <c r="L260" i="10"/>
  <c r="F92" i="10"/>
  <c r="K92" i="10"/>
  <c r="L92" i="10"/>
  <c r="G92" i="10"/>
  <c r="D92" i="10"/>
  <c r="I92" i="10"/>
  <c r="C92" i="10"/>
  <c r="J92" i="10"/>
  <c r="E92" i="10"/>
  <c r="H92" i="10"/>
  <c r="K122" i="10"/>
  <c r="L122" i="10"/>
  <c r="G122" i="10"/>
  <c r="D122" i="10"/>
  <c r="F122" i="10"/>
  <c r="I122" i="10"/>
  <c r="C122" i="10"/>
  <c r="J122" i="10"/>
  <c r="E122" i="10"/>
  <c r="H122" i="10"/>
  <c r="F136" i="10"/>
  <c r="K136" i="10"/>
  <c r="L136" i="10"/>
  <c r="G136" i="10"/>
  <c r="D136" i="10"/>
  <c r="I136" i="10"/>
  <c r="C136" i="10"/>
  <c r="J136" i="10"/>
  <c r="E136" i="10"/>
  <c r="H136" i="10"/>
  <c r="J61" i="10"/>
  <c r="H61" i="10"/>
  <c r="K61" i="10"/>
  <c r="I61" i="10"/>
  <c r="D61" i="10"/>
  <c r="F61" i="10"/>
  <c r="G61" i="10"/>
  <c r="E61" i="10"/>
  <c r="C61" i="10"/>
  <c r="L61" i="10"/>
  <c r="J71" i="10"/>
  <c r="H87" i="10"/>
  <c r="G87" i="10"/>
  <c r="D95" i="10"/>
  <c r="F259" i="10"/>
  <c r="D227" i="10"/>
  <c r="C227" i="10"/>
  <c r="G211" i="10"/>
  <c r="J195" i="10"/>
  <c r="D163" i="10"/>
  <c r="C163" i="10"/>
  <c r="K249" i="10"/>
  <c r="C233" i="10"/>
  <c r="E233" i="10"/>
  <c r="C174" i="10"/>
  <c r="J174" i="10"/>
  <c r="F190" i="10"/>
  <c r="E190" i="10"/>
  <c r="C238" i="10"/>
  <c r="J238" i="10"/>
  <c r="F254" i="10"/>
  <c r="G254" i="10"/>
  <c r="E254" i="10"/>
  <c r="J47" i="10"/>
  <c r="F47" i="10"/>
  <c r="C47" i="10"/>
  <c r="L47" i="10"/>
  <c r="H47" i="10"/>
  <c r="K47" i="10"/>
  <c r="I47" i="10"/>
  <c r="D47" i="10"/>
  <c r="G47" i="10"/>
  <c r="E47" i="10"/>
  <c r="F28" i="10"/>
  <c r="J28" i="10"/>
  <c r="H28" i="10"/>
  <c r="K28" i="10"/>
  <c r="I28" i="10"/>
  <c r="D28" i="10"/>
  <c r="G28" i="10"/>
  <c r="E28" i="10"/>
  <c r="C28" i="10"/>
  <c r="L28" i="10"/>
  <c r="F60" i="10"/>
  <c r="J60" i="10"/>
  <c r="H60" i="10"/>
  <c r="K60" i="10"/>
  <c r="I60" i="10"/>
  <c r="D60" i="10"/>
  <c r="G60" i="10"/>
  <c r="E60" i="10"/>
  <c r="C60" i="10"/>
  <c r="L60" i="10"/>
  <c r="F71" i="10"/>
  <c r="C71" i="10"/>
  <c r="I71" i="10"/>
  <c r="D87" i="10"/>
  <c r="J95" i="10"/>
  <c r="L95" i="10"/>
  <c r="E95" i="10"/>
  <c r="F103" i="10"/>
  <c r="C103" i="10"/>
  <c r="I103" i="10"/>
  <c r="D119" i="10"/>
  <c r="J127" i="10"/>
  <c r="L127" i="10"/>
  <c r="E127" i="10"/>
  <c r="F135" i="10"/>
  <c r="C135" i="10"/>
  <c r="I135" i="10"/>
  <c r="D151" i="10"/>
  <c r="K162" i="10"/>
  <c r="G162" i="10"/>
  <c r="E162" i="10"/>
  <c r="C194" i="10"/>
  <c r="L194" i="10"/>
  <c r="I194" i="10"/>
  <c r="H258" i="10"/>
  <c r="J258" i="10"/>
  <c r="C196" i="10"/>
  <c r="K196" i="10"/>
  <c r="G196" i="10"/>
  <c r="I196" i="10"/>
  <c r="J196" i="10"/>
  <c r="F196" i="10"/>
  <c r="H196" i="10"/>
  <c r="E196" i="10"/>
  <c r="D196" i="10"/>
  <c r="L196" i="10"/>
  <c r="L259" i="10"/>
  <c r="K259" i="10"/>
  <c r="I259" i="10"/>
  <c r="G227" i="10"/>
  <c r="J211" i="10"/>
  <c r="F211" i="10"/>
  <c r="E211" i="10"/>
  <c r="L195" i="10"/>
  <c r="K195" i="10"/>
  <c r="I195" i="10"/>
  <c r="G163" i="10"/>
  <c r="L249" i="10"/>
  <c r="C249" i="10"/>
  <c r="E249" i="10"/>
  <c r="D233" i="10"/>
  <c r="H233" i="10"/>
  <c r="I233" i="10"/>
  <c r="J201" i="10"/>
  <c r="K201" i="10"/>
  <c r="L185" i="10"/>
  <c r="C185" i="10"/>
  <c r="E185" i="10"/>
  <c r="D169" i="10"/>
  <c r="H169" i="10"/>
  <c r="I169" i="10"/>
  <c r="F174" i="10"/>
  <c r="G174" i="10"/>
  <c r="E174" i="10"/>
  <c r="H190" i="10"/>
  <c r="L190" i="10"/>
  <c r="I190" i="10"/>
  <c r="C222" i="10"/>
  <c r="F238" i="10"/>
  <c r="G238" i="10"/>
  <c r="E238" i="10"/>
  <c r="H254" i="10"/>
  <c r="L254" i="10"/>
  <c r="J65" i="10"/>
  <c r="C65" i="10"/>
  <c r="L65" i="10"/>
  <c r="H65" i="10"/>
  <c r="K65" i="10"/>
  <c r="I65" i="10"/>
  <c r="D65" i="10"/>
  <c r="G65" i="10"/>
  <c r="E65" i="10"/>
  <c r="F65" i="10"/>
  <c r="F124" i="10"/>
  <c r="K124" i="10"/>
  <c r="L124" i="10"/>
  <c r="G124" i="10"/>
  <c r="D124" i="10"/>
  <c r="I124" i="10"/>
  <c r="C124" i="10"/>
  <c r="J124" i="10"/>
  <c r="E124" i="10"/>
  <c r="H124" i="10"/>
  <c r="K90" i="10"/>
  <c r="L90" i="10"/>
  <c r="G90" i="10"/>
  <c r="D90" i="10"/>
  <c r="F90" i="10"/>
  <c r="I90" i="10"/>
  <c r="C90" i="10"/>
  <c r="J90" i="10"/>
  <c r="E90" i="10"/>
  <c r="H90" i="10"/>
  <c r="K154" i="10"/>
  <c r="L154" i="10"/>
  <c r="G154" i="10"/>
  <c r="D154" i="10"/>
  <c r="F154" i="10"/>
  <c r="I154" i="10"/>
  <c r="C154" i="10"/>
  <c r="J154" i="10"/>
  <c r="E154" i="10"/>
  <c r="H154" i="10"/>
  <c r="J55" i="10"/>
  <c r="F55" i="10"/>
  <c r="C55" i="10"/>
  <c r="L55" i="10"/>
  <c r="H55" i="10"/>
  <c r="K55" i="10"/>
  <c r="I55" i="10"/>
  <c r="D55" i="10"/>
  <c r="G55" i="10"/>
  <c r="E55" i="10"/>
  <c r="F104" i="10"/>
  <c r="K104" i="10"/>
  <c r="L104" i="10"/>
  <c r="G104" i="10"/>
  <c r="D104" i="10"/>
  <c r="I104" i="10"/>
  <c r="C104" i="10"/>
  <c r="J104" i="10"/>
  <c r="E104" i="10"/>
  <c r="H104" i="10"/>
  <c r="J26" i="10"/>
  <c r="F26" i="10"/>
  <c r="C26" i="10"/>
  <c r="L26" i="10"/>
  <c r="H26" i="10"/>
  <c r="K26" i="10"/>
  <c r="I26" i="10"/>
  <c r="D26" i="10"/>
  <c r="G26" i="10"/>
  <c r="E26" i="10"/>
  <c r="K86" i="10"/>
  <c r="L86" i="10"/>
  <c r="G86" i="10"/>
  <c r="D86" i="10"/>
  <c r="F86" i="10"/>
  <c r="I86" i="10"/>
  <c r="C86" i="10"/>
  <c r="J86" i="10"/>
  <c r="E86" i="10"/>
  <c r="H86" i="10"/>
  <c r="K150" i="10"/>
  <c r="L150" i="10"/>
  <c r="G150" i="10"/>
  <c r="D150" i="10"/>
  <c r="F150" i="10"/>
  <c r="I150" i="10"/>
  <c r="C150" i="10"/>
  <c r="J150" i="10"/>
  <c r="E150" i="10"/>
  <c r="H150" i="10"/>
  <c r="D73" i="10"/>
  <c r="J81" i="10"/>
  <c r="L81" i="10"/>
  <c r="E81" i="10"/>
  <c r="F89" i="10"/>
  <c r="C89" i="10"/>
  <c r="I89" i="10"/>
  <c r="D105" i="10"/>
  <c r="J113" i="10"/>
  <c r="L113" i="10"/>
  <c r="E113" i="10"/>
  <c r="F121" i="10"/>
  <c r="C121" i="10"/>
  <c r="I121" i="10"/>
  <c r="D137" i="10"/>
  <c r="J145" i="10"/>
  <c r="L145" i="10"/>
  <c r="E145" i="10"/>
  <c r="F153" i="10"/>
  <c r="C153" i="10"/>
  <c r="I153" i="10"/>
  <c r="K176" i="10"/>
  <c r="C192" i="10"/>
  <c r="D192" i="10"/>
  <c r="E192" i="10"/>
  <c r="F208" i="10"/>
  <c r="J208" i="10"/>
  <c r="I208" i="10"/>
  <c r="K240" i="10"/>
  <c r="C256" i="10"/>
  <c r="D256" i="10"/>
  <c r="E256" i="10"/>
  <c r="C170" i="10"/>
  <c r="L170" i="10"/>
  <c r="I170" i="10"/>
  <c r="H234" i="10"/>
  <c r="C252" i="10"/>
  <c r="H252" i="10"/>
  <c r="L252" i="10"/>
  <c r="G252" i="10"/>
  <c r="K252" i="10"/>
  <c r="I252" i="10"/>
  <c r="J252" i="10"/>
  <c r="E252" i="10"/>
  <c r="D252" i="10"/>
  <c r="F252" i="10"/>
  <c r="L255" i="10"/>
  <c r="D239" i="10"/>
  <c r="F239" i="10"/>
  <c r="E239" i="10"/>
  <c r="G223" i="10"/>
  <c r="K223" i="10"/>
  <c r="I223" i="10"/>
  <c r="L191" i="10"/>
  <c r="D175" i="10"/>
  <c r="F175" i="10"/>
  <c r="E175" i="10"/>
  <c r="H159" i="10"/>
  <c r="C159" i="10"/>
  <c r="I159" i="10"/>
  <c r="J261" i="10"/>
  <c r="H261" i="10"/>
  <c r="I261" i="10"/>
  <c r="D229" i="10"/>
  <c r="G213" i="10"/>
  <c r="C213" i="10"/>
  <c r="E213" i="10"/>
  <c r="J197" i="10"/>
  <c r="H197" i="10"/>
  <c r="I197" i="10"/>
  <c r="D165" i="10"/>
  <c r="J37" i="10"/>
  <c r="G37" i="10"/>
  <c r="E37" i="10"/>
  <c r="C37" i="10"/>
  <c r="L37" i="10"/>
  <c r="F37" i="10"/>
  <c r="H37" i="10"/>
  <c r="K37" i="10"/>
  <c r="I37" i="10"/>
  <c r="D37" i="10"/>
  <c r="F48" i="10"/>
  <c r="G48" i="10"/>
  <c r="E48" i="10"/>
  <c r="J48" i="10"/>
  <c r="C48" i="10"/>
  <c r="L48" i="10"/>
  <c r="H48" i="10"/>
  <c r="K48" i="10"/>
  <c r="I48" i="10"/>
  <c r="D48" i="10"/>
  <c r="G46" i="10"/>
  <c r="E46" i="10"/>
  <c r="J46" i="10"/>
  <c r="C46" i="10"/>
  <c r="L46" i="10"/>
  <c r="F46" i="10"/>
  <c r="H46" i="10"/>
  <c r="K46" i="10"/>
  <c r="I46" i="10"/>
  <c r="D46" i="10"/>
  <c r="D83" i="10"/>
  <c r="J91" i="10"/>
  <c r="L91" i="10"/>
  <c r="E91" i="10"/>
  <c r="F99" i="10"/>
  <c r="C99" i="10"/>
  <c r="I99" i="10"/>
  <c r="D115" i="10"/>
  <c r="J123" i="10"/>
  <c r="L123" i="10"/>
  <c r="E123" i="10"/>
  <c r="F131" i="10"/>
  <c r="C131" i="10"/>
  <c r="I131" i="10"/>
  <c r="D147" i="10"/>
  <c r="J155" i="10"/>
  <c r="L155" i="10"/>
  <c r="E155" i="10"/>
  <c r="C178" i="10"/>
  <c r="L178" i="10"/>
  <c r="I178" i="10"/>
  <c r="H242" i="10"/>
  <c r="C212" i="10"/>
  <c r="K212" i="10"/>
  <c r="E212" i="10"/>
  <c r="D212" i="10"/>
  <c r="L212" i="10"/>
  <c r="F212" i="10"/>
  <c r="H212" i="10"/>
  <c r="G212" i="10"/>
  <c r="I212" i="10"/>
  <c r="J212" i="10"/>
  <c r="G235" i="10"/>
  <c r="J219" i="10"/>
  <c r="F219" i="10"/>
  <c r="E219" i="10"/>
  <c r="L203" i="10"/>
  <c r="K203" i="10"/>
  <c r="I203" i="10"/>
  <c r="G171" i="10"/>
  <c r="L257" i="10"/>
  <c r="C257" i="10"/>
  <c r="E257" i="10"/>
  <c r="D241" i="10"/>
  <c r="H241" i="10"/>
  <c r="I241" i="10"/>
  <c r="J209" i="10"/>
  <c r="L193" i="10"/>
  <c r="C193" i="10"/>
  <c r="E193" i="10"/>
  <c r="D177" i="10"/>
  <c r="H177" i="10"/>
  <c r="I177" i="10"/>
  <c r="C166" i="10"/>
  <c r="F182" i="10"/>
  <c r="G182" i="10"/>
  <c r="E182" i="10"/>
  <c r="H198" i="10"/>
  <c r="L198" i="10"/>
  <c r="I198" i="10"/>
  <c r="C230" i="10"/>
  <c r="F246" i="10"/>
  <c r="G246" i="10"/>
  <c r="E246" i="10"/>
  <c r="H262" i="10"/>
  <c r="L262" i="10"/>
  <c r="I262" i="10"/>
  <c r="J57" i="10"/>
  <c r="K57" i="10"/>
  <c r="I57" i="10"/>
  <c r="D57" i="10"/>
  <c r="G57" i="10"/>
  <c r="E57" i="10"/>
  <c r="C57" i="10"/>
  <c r="L57" i="10"/>
  <c r="H57" i="10"/>
  <c r="F57" i="10"/>
  <c r="F116" i="10"/>
  <c r="I116" i="10"/>
  <c r="C116" i="10"/>
  <c r="J116" i="10"/>
  <c r="E116" i="10"/>
  <c r="H116" i="10"/>
  <c r="K116" i="10"/>
  <c r="L116" i="10"/>
  <c r="G116" i="10"/>
  <c r="D116" i="10"/>
  <c r="I98" i="10"/>
  <c r="C98" i="10"/>
  <c r="J98" i="10"/>
  <c r="E98" i="10"/>
  <c r="H98" i="10"/>
  <c r="K98" i="10"/>
  <c r="L98" i="10"/>
  <c r="F98" i="10"/>
  <c r="G98" i="10"/>
  <c r="D98" i="10"/>
  <c r="J27" i="10"/>
  <c r="K27" i="10"/>
  <c r="I27" i="10"/>
  <c r="D27" i="10"/>
  <c r="G27" i="10"/>
  <c r="E27" i="10"/>
  <c r="C27" i="10"/>
  <c r="L27" i="10"/>
  <c r="F27" i="10"/>
  <c r="H27" i="10"/>
  <c r="J59" i="10"/>
  <c r="F59" i="10"/>
  <c r="K59" i="10"/>
  <c r="I59" i="10"/>
  <c r="D59" i="10"/>
  <c r="G59" i="10"/>
  <c r="E59" i="10"/>
  <c r="C59" i="10"/>
  <c r="L59" i="10"/>
  <c r="H59" i="10"/>
  <c r="F112" i="10"/>
  <c r="I112" i="10"/>
  <c r="C112" i="10"/>
  <c r="J112" i="10"/>
  <c r="E112" i="10"/>
  <c r="H112" i="10"/>
  <c r="K112" i="10"/>
  <c r="L112" i="10"/>
  <c r="G112" i="10"/>
  <c r="D112" i="10"/>
  <c r="F50" i="10"/>
  <c r="K50" i="10"/>
  <c r="I50" i="10"/>
  <c r="D50" i="10"/>
  <c r="G50" i="10"/>
  <c r="E50" i="10"/>
  <c r="J50" i="10"/>
  <c r="C50" i="10"/>
  <c r="L50" i="10"/>
  <c r="H50" i="10"/>
  <c r="I110" i="10"/>
  <c r="C110" i="10"/>
  <c r="J110" i="10"/>
  <c r="F110" i="10"/>
  <c r="E110" i="10"/>
  <c r="H110" i="10"/>
  <c r="K110" i="10"/>
  <c r="L110" i="10"/>
  <c r="G110" i="10"/>
  <c r="D110" i="10"/>
  <c r="F69" i="10"/>
  <c r="C69" i="10"/>
  <c r="I69" i="10"/>
  <c r="J93" i="10"/>
  <c r="L93" i="10"/>
  <c r="E93" i="10"/>
  <c r="F101" i="10"/>
  <c r="C101" i="10"/>
  <c r="I101" i="10"/>
  <c r="D117" i="10"/>
  <c r="J125" i="10"/>
  <c r="L125" i="10"/>
  <c r="E125" i="10"/>
  <c r="F133" i="10"/>
  <c r="C133" i="10"/>
  <c r="I133" i="10"/>
  <c r="D149" i="10"/>
  <c r="J157" i="10"/>
  <c r="L157" i="10"/>
  <c r="E157" i="10"/>
  <c r="F168" i="10"/>
  <c r="J168" i="10"/>
  <c r="I168" i="10"/>
  <c r="K200" i="10"/>
  <c r="C216" i="10"/>
  <c r="D216" i="10"/>
  <c r="E216" i="10"/>
  <c r="F232" i="10"/>
  <c r="J232" i="10"/>
  <c r="I232" i="10"/>
  <c r="H186" i="10"/>
  <c r="K218" i="10"/>
  <c r="G218" i="10"/>
  <c r="E218" i="10"/>
  <c r="C250" i="10"/>
  <c r="L250" i="10"/>
  <c r="I250" i="10"/>
  <c r="C172" i="10"/>
  <c r="H172" i="10"/>
  <c r="I172" i="10"/>
  <c r="J172" i="10"/>
  <c r="E172" i="10"/>
  <c r="D172" i="10"/>
  <c r="L172" i="10"/>
  <c r="K172" i="10"/>
  <c r="G172" i="10"/>
  <c r="F172" i="10"/>
  <c r="D263" i="10"/>
  <c r="F263" i="10"/>
  <c r="E263" i="10"/>
  <c r="L215" i="10"/>
  <c r="H215" i="10"/>
  <c r="D199" i="10"/>
  <c r="F199" i="10"/>
  <c r="E199" i="10"/>
  <c r="D253" i="10"/>
  <c r="K253" i="10"/>
  <c r="G237" i="10"/>
  <c r="C237" i="10"/>
  <c r="E237" i="10"/>
  <c r="D189" i="10"/>
  <c r="K189" i="10"/>
  <c r="G173" i="10"/>
  <c r="C173" i="10"/>
  <c r="E173" i="10"/>
  <c r="F36" i="10"/>
  <c r="H36" i="10"/>
  <c r="K36" i="10"/>
  <c r="I36" i="10"/>
  <c r="D36" i="10"/>
  <c r="J36" i="10"/>
  <c r="G36" i="10"/>
  <c r="E36" i="10"/>
  <c r="C36" i="10"/>
  <c r="L36" i="10"/>
  <c r="G71" i="10"/>
  <c r="F127" i="10"/>
  <c r="C127" i="10"/>
  <c r="I127" i="10"/>
  <c r="C162" i="10"/>
  <c r="L162" i="10"/>
  <c r="I162" i="10"/>
  <c r="C228" i="10"/>
  <c r="G228" i="10"/>
  <c r="K228" i="10"/>
  <c r="I228" i="10"/>
  <c r="J228" i="10"/>
  <c r="F228" i="10"/>
  <c r="H228" i="10"/>
  <c r="E228" i="10"/>
  <c r="D228" i="10"/>
  <c r="L228" i="10"/>
  <c r="L211" i="10"/>
  <c r="K211" i="10"/>
  <c r="I211" i="10"/>
  <c r="D249" i="10"/>
  <c r="H249" i="10"/>
  <c r="I249" i="10"/>
  <c r="D185" i="10"/>
  <c r="H185" i="10"/>
  <c r="I185" i="10"/>
  <c r="H174" i="10"/>
  <c r="L174" i="10"/>
  <c r="I174" i="10"/>
  <c r="H238" i="10"/>
  <c r="L238" i="10"/>
  <c r="I238" i="10"/>
  <c r="F76" i="10"/>
  <c r="K76" i="10"/>
  <c r="L76" i="10"/>
  <c r="G76" i="10"/>
  <c r="D76" i="10"/>
  <c r="I76" i="10"/>
  <c r="C76" i="10"/>
  <c r="J76" i="10"/>
  <c r="E76" i="10"/>
  <c r="H76" i="10"/>
  <c r="F140" i="10"/>
  <c r="K140" i="10"/>
  <c r="L140" i="10"/>
  <c r="G140" i="10"/>
  <c r="D140" i="10"/>
  <c r="I140" i="10"/>
  <c r="C140" i="10"/>
  <c r="J140" i="10"/>
  <c r="E140" i="10"/>
  <c r="H140" i="10"/>
  <c r="F106" i="10"/>
  <c r="K106" i="10"/>
  <c r="L106" i="10"/>
  <c r="G106" i="10"/>
  <c r="D106" i="10"/>
  <c r="I106" i="10"/>
  <c r="C106" i="10"/>
  <c r="J106" i="10"/>
  <c r="E106" i="10"/>
  <c r="H106" i="10"/>
  <c r="J31" i="10"/>
  <c r="F31" i="10"/>
  <c r="C31" i="10"/>
  <c r="L31" i="10"/>
  <c r="H31" i="10"/>
  <c r="K31" i="10"/>
  <c r="I31" i="10"/>
  <c r="D31" i="10"/>
  <c r="G31" i="10"/>
  <c r="E31" i="10"/>
  <c r="J63" i="10"/>
  <c r="C63" i="10"/>
  <c r="L63" i="10"/>
  <c r="H63" i="10"/>
  <c r="F63" i="10"/>
  <c r="K63" i="10"/>
  <c r="I63" i="10"/>
  <c r="D63" i="10"/>
  <c r="G63" i="10"/>
  <c r="E63" i="10"/>
  <c r="F120" i="10"/>
  <c r="K120" i="10"/>
  <c r="L120" i="10"/>
  <c r="G120" i="10"/>
  <c r="D120" i="10"/>
  <c r="I120" i="10"/>
  <c r="C120" i="10"/>
  <c r="J120" i="10"/>
  <c r="E120" i="10"/>
  <c r="H120" i="10"/>
  <c r="J42" i="10"/>
  <c r="F42" i="10"/>
  <c r="C42" i="10"/>
  <c r="L42" i="10"/>
  <c r="H42" i="10"/>
  <c r="K42" i="10"/>
  <c r="I42" i="10"/>
  <c r="D42" i="10"/>
  <c r="G42" i="10"/>
  <c r="E42" i="10"/>
  <c r="F102" i="10"/>
  <c r="K102" i="10"/>
  <c r="L102" i="10"/>
  <c r="G102" i="10"/>
  <c r="D102" i="10"/>
  <c r="I102" i="10"/>
  <c r="C102" i="10"/>
  <c r="J102" i="10"/>
  <c r="E102" i="10"/>
  <c r="H102" i="10"/>
  <c r="F81" i="10"/>
  <c r="C81" i="10"/>
  <c r="I81" i="10"/>
  <c r="F113" i="10"/>
  <c r="C113" i="10"/>
  <c r="I113" i="10"/>
  <c r="F145" i="10"/>
  <c r="C145" i="10"/>
  <c r="I145" i="10"/>
  <c r="F192" i="10"/>
  <c r="J192" i="10"/>
  <c r="I192" i="10"/>
  <c r="F256" i="10"/>
  <c r="J256" i="10"/>
  <c r="I256" i="10"/>
  <c r="G239" i="10"/>
  <c r="K239" i="10"/>
  <c r="I239" i="10"/>
  <c r="G175" i="10"/>
  <c r="K175" i="10"/>
  <c r="I175" i="10"/>
  <c r="J213" i="10"/>
  <c r="H213" i="10"/>
  <c r="I213" i="10"/>
  <c r="J53" i="10"/>
  <c r="G53" i="10"/>
  <c r="E53" i="10"/>
  <c r="C53" i="10"/>
  <c r="L53" i="10"/>
  <c r="F53" i="10"/>
  <c r="H53" i="10"/>
  <c r="K53" i="10"/>
  <c r="I53" i="10"/>
  <c r="D53" i="10"/>
  <c r="F56" i="10"/>
  <c r="G56" i="10"/>
  <c r="E56" i="10"/>
  <c r="C56" i="10"/>
  <c r="L56" i="10"/>
  <c r="H56" i="10"/>
  <c r="J56" i="10"/>
  <c r="K56" i="10"/>
  <c r="I56" i="10"/>
  <c r="D56" i="10"/>
  <c r="G62" i="10"/>
  <c r="E62" i="10"/>
  <c r="J62" i="10"/>
  <c r="C62" i="10"/>
  <c r="L62" i="10"/>
  <c r="F62" i="10"/>
  <c r="H62" i="10"/>
  <c r="K62" i="10"/>
  <c r="I62" i="10"/>
  <c r="D62" i="10"/>
  <c r="F91" i="10"/>
  <c r="C91" i="10"/>
  <c r="I91" i="10"/>
  <c r="F123" i="10"/>
  <c r="C123" i="10"/>
  <c r="I123" i="10"/>
  <c r="F155" i="10"/>
  <c r="C155" i="10"/>
  <c r="I155" i="10"/>
  <c r="C244" i="10"/>
  <c r="E244" i="10"/>
  <c r="D244" i="10"/>
  <c r="K244" i="10"/>
  <c r="L244" i="10"/>
  <c r="F244" i="10"/>
  <c r="H244" i="10"/>
  <c r="G244" i="10"/>
  <c r="I244" i="10"/>
  <c r="J244" i="10"/>
  <c r="L219" i="10"/>
  <c r="K219" i="10"/>
  <c r="I219" i="10"/>
  <c r="D257" i="10"/>
  <c r="H257" i="10"/>
  <c r="I257" i="10"/>
  <c r="D193" i="10"/>
  <c r="H193" i="10"/>
  <c r="I193" i="10"/>
  <c r="H182" i="10"/>
  <c r="L182" i="10"/>
  <c r="I182" i="10"/>
  <c r="H246" i="10"/>
  <c r="L246" i="10"/>
  <c r="I246" i="10"/>
  <c r="H68" i="10"/>
  <c r="K68" i="10"/>
  <c r="D68" i="10"/>
  <c r="E68" i="10"/>
  <c r="G68" i="10"/>
  <c r="L68" i="10"/>
  <c r="C68" i="10"/>
  <c r="F68" i="10"/>
  <c r="I68" i="10"/>
  <c r="J68" i="10"/>
  <c r="F132" i="10"/>
  <c r="I132" i="10"/>
  <c r="C132" i="10"/>
  <c r="J132" i="10"/>
  <c r="E132" i="10"/>
  <c r="H132" i="10"/>
  <c r="K132" i="10"/>
  <c r="L132" i="10"/>
  <c r="G132" i="10"/>
  <c r="D132" i="10"/>
  <c r="I114" i="10"/>
  <c r="C114" i="10"/>
  <c r="J114" i="10"/>
  <c r="F114" i="10"/>
  <c r="E114" i="10"/>
  <c r="H114" i="10"/>
  <c r="K114" i="10"/>
  <c r="L114" i="10"/>
  <c r="G114" i="10"/>
  <c r="D114" i="10"/>
  <c r="J35" i="10"/>
  <c r="K35" i="10"/>
  <c r="I35" i="10"/>
  <c r="D35" i="10"/>
  <c r="F35" i="10"/>
  <c r="G35" i="10"/>
  <c r="E35" i="10"/>
  <c r="C35" i="10"/>
  <c r="L35" i="10"/>
  <c r="H35" i="10"/>
  <c r="J67" i="10"/>
  <c r="K67" i="10"/>
  <c r="I67" i="10"/>
  <c r="D67" i="10"/>
  <c r="G67" i="10"/>
  <c r="E67" i="10"/>
  <c r="C67" i="10"/>
  <c r="L67" i="10"/>
  <c r="F67" i="10"/>
  <c r="H67" i="10"/>
  <c r="F128" i="10"/>
  <c r="I128" i="10"/>
  <c r="C128" i="10"/>
  <c r="J128" i="10"/>
  <c r="E128" i="10"/>
  <c r="H128" i="10"/>
  <c r="K128" i="10"/>
  <c r="L128" i="10"/>
  <c r="G128" i="10"/>
  <c r="D128" i="10"/>
  <c r="F66" i="10"/>
  <c r="K66" i="10"/>
  <c r="I66" i="10"/>
  <c r="D66" i="10"/>
  <c r="G66" i="10"/>
  <c r="E66" i="10"/>
  <c r="J66" i="10"/>
  <c r="C66" i="10"/>
  <c r="L66" i="10"/>
  <c r="H66" i="10"/>
  <c r="I126" i="10"/>
  <c r="C126" i="10"/>
  <c r="J126" i="10"/>
  <c r="E126" i="10"/>
  <c r="H126" i="10"/>
  <c r="K126" i="10"/>
  <c r="L126" i="10"/>
  <c r="F126" i="10"/>
  <c r="G126" i="10"/>
  <c r="D126" i="10"/>
  <c r="F93" i="10"/>
  <c r="C93" i="10"/>
  <c r="I93" i="10"/>
  <c r="F125" i="10"/>
  <c r="C125" i="10"/>
  <c r="I125" i="10"/>
  <c r="F157" i="10"/>
  <c r="C157" i="10"/>
  <c r="I157" i="10"/>
  <c r="F216" i="10"/>
  <c r="J216" i="10"/>
  <c r="I216" i="10"/>
  <c r="C218" i="10"/>
  <c r="L218" i="10"/>
  <c r="I218" i="10"/>
  <c r="C204" i="10"/>
  <c r="K204" i="10"/>
  <c r="H204" i="10"/>
  <c r="I204" i="10"/>
  <c r="J204" i="10"/>
  <c r="E204" i="10"/>
  <c r="D204" i="10"/>
  <c r="L204" i="10"/>
  <c r="G204" i="10"/>
  <c r="F204" i="10"/>
  <c r="G263" i="10"/>
  <c r="K263" i="10"/>
  <c r="I263" i="10"/>
  <c r="L231" i="10"/>
  <c r="D215" i="10"/>
  <c r="F215" i="10"/>
  <c r="G199" i="10"/>
  <c r="K199" i="10"/>
  <c r="I199" i="10"/>
  <c r="L167" i="10"/>
  <c r="G253" i="10"/>
  <c r="C253" i="10"/>
  <c r="J237" i="10"/>
  <c r="H237" i="10"/>
  <c r="I237" i="10"/>
  <c r="D205" i="10"/>
  <c r="G189" i="10"/>
  <c r="C189" i="10"/>
  <c r="J173" i="10"/>
  <c r="H173" i="10"/>
  <c r="I173" i="10"/>
  <c r="J29" i="10"/>
  <c r="H29" i="10"/>
  <c r="K29" i="10"/>
  <c r="I29" i="10"/>
  <c r="D29" i="10"/>
  <c r="F29" i="10"/>
  <c r="G29" i="10"/>
  <c r="E29" i="10"/>
  <c r="C29" i="10"/>
  <c r="L29" i="10"/>
  <c r="H71" i="10"/>
  <c r="F44" i="10"/>
  <c r="J44" i="10"/>
  <c r="H44" i="10"/>
  <c r="K44" i="10"/>
  <c r="I44" i="10"/>
  <c r="D44" i="10"/>
  <c r="G44" i="10"/>
  <c r="E44" i="10"/>
  <c r="C44" i="10"/>
  <c r="L44" i="10"/>
  <c r="K71" i="10"/>
  <c r="H95" i="10"/>
  <c r="D103" i="10"/>
  <c r="F185" i="10"/>
  <c r="K174" i="10"/>
  <c r="F156" i="10"/>
  <c r="K156" i="10"/>
  <c r="L156" i="10"/>
  <c r="G156" i="10"/>
  <c r="D156" i="10"/>
  <c r="I156" i="10"/>
  <c r="C156" i="10"/>
  <c r="J156" i="10"/>
  <c r="E156" i="10"/>
  <c r="H156" i="10"/>
  <c r="F72" i="10"/>
  <c r="K72" i="10"/>
  <c r="L72" i="10"/>
  <c r="G72" i="10"/>
  <c r="D72" i="10"/>
  <c r="I72" i="10"/>
  <c r="C72" i="10"/>
  <c r="J72" i="10"/>
  <c r="E72" i="10"/>
  <c r="H72" i="10"/>
  <c r="K118" i="10"/>
  <c r="L118" i="10"/>
  <c r="G118" i="10"/>
  <c r="D118" i="10"/>
  <c r="F118" i="10"/>
  <c r="I118" i="10"/>
  <c r="C118" i="10"/>
  <c r="J118" i="10"/>
  <c r="E118" i="10"/>
  <c r="H118" i="10"/>
  <c r="C188" i="10"/>
  <c r="K188" i="10"/>
  <c r="H188" i="10"/>
  <c r="L188" i="10"/>
  <c r="G188" i="10"/>
  <c r="I188" i="10"/>
  <c r="J188" i="10"/>
  <c r="E188" i="10"/>
  <c r="D188" i="10"/>
  <c r="F188" i="10"/>
  <c r="F32" i="10"/>
  <c r="G32" i="10"/>
  <c r="E32" i="10"/>
  <c r="J32" i="10"/>
  <c r="C32" i="10"/>
  <c r="L32" i="10"/>
  <c r="H32" i="10"/>
  <c r="K32" i="10"/>
  <c r="I32" i="10"/>
  <c r="D32" i="10"/>
  <c r="F64" i="10"/>
  <c r="G64" i="10"/>
  <c r="E64" i="10"/>
  <c r="J64" i="10"/>
  <c r="C64" i="10"/>
  <c r="L64" i="10"/>
  <c r="H64" i="10"/>
  <c r="K64" i="10"/>
  <c r="I64" i="10"/>
  <c r="D64" i="10"/>
  <c r="F158" i="10"/>
  <c r="J158" i="10"/>
  <c r="E158" i="10"/>
  <c r="H158" i="10"/>
  <c r="K158" i="10"/>
  <c r="G158" i="10"/>
  <c r="L158" i="10"/>
  <c r="D158" i="10"/>
  <c r="I158" i="10"/>
  <c r="C158" i="10"/>
  <c r="F84" i="10"/>
  <c r="I84" i="10"/>
  <c r="C84" i="10"/>
  <c r="J84" i="10"/>
  <c r="E84" i="10"/>
  <c r="H84" i="10"/>
  <c r="K84" i="10"/>
  <c r="L84" i="10"/>
  <c r="G84" i="10"/>
  <c r="D84" i="10"/>
  <c r="F148" i="10"/>
  <c r="I148" i="10"/>
  <c r="C148" i="10"/>
  <c r="J148" i="10"/>
  <c r="E148" i="10"/>
  <c r="H148" i="10"/>
  <c r="K148" i="10"/>
  <c r="L148" i="10"/>
  <c r="G148" i="10"/>
  <c r="D148" i="10"/>
  <c r="I130" i="10"/>
  <c r="C130" i="10"/>
  <c r="J130" i="10"/>
  <c r="E130" i="10"/>
  <c r="H130" i="10"/>
  <c r="K130" i="10"/>
  <c r="L130" i="10"/>
  <c r="F130" i="10"/>
  <c r="G130" i="10"/>
  <c r="D130" i="10"/>
  <c r="J43" i="10"/>
  <c r="F43" i="10"/>
  <c r="K43" i="10"/>
  <c r="I43" i="10"/>
  <c r="D43" i="10"/>
  <c r="G43" i="10"/>
  <c r="E43" i="10"/>
  <c r="C43" i="10"/>
  <c r="L43" i="10"/>
  <c r="H43" i="10"/>
  <c r="F80" i="10"/>
  <c r="I80" i="10"/>
  <c r="C80" i="10"/>
  <c r="J80" i="10"/>
  <c r="E80" i="10"/>
  <c r="H80" i="10"/>
  <c r="K80" i="10"/>
  <c r="L80" i="10"/>
  <c r="G80" i="10"/>
  <c r="D80" i="10"/>
  <c r="F144" i="10"/>
  <c r="I144" i="10"/>
  <c r="C144" i="10"/>
  <c r="J144" i="10"/>
  <c r="E144" i="10"/>
  <c r="H144" i="10"/>
  <c r="K144" i="10"/>
  <c r="L144" i="10"/>
  <c r="G144" i="10"/>
  <c r="D144" i="10"/>
  <c r="I78" i="10"/>
  <c r="C78" i="10"/>
  <c r="J78" i="10"/>
  <c r="F78" i="10"/>
  <c r="E78" i="10"/>
  <c r="H78" i="10"/>
  <c r="K78" i="10"/>
  <c r="L78" i="10"/>
  <c r="G78" i="10"/>
  <c r="D78" i="10"/>
  <c r="I142" i="10"/>
  <c r="C142" i="10"/>
  <c r="J142" i="10"/>
  <c r="F142" i="10"/>
  <c r="E142" i="10"/>
  <c r="H142" i="10"/>
  <c r="K142" i="10"/>
  <c r="L142" i="10"/>
  <c r="G142" i="10"/>
  <c r="D142" i="10"/>
  <c r="C236" i="10"/>
  <c r="H236" i="10"/>
  <c r="I236" i="10"/>
  <c r="J236" i="10"/>
  <c r="K236" i="10"/>
  <c r="E236" i="10"/>
  <c r="D236" i="10"/>
  <c r="L236" i="10"/>
  <c r="G236" i="10"/>
  <c r="F236" i="10"/>
  <c r="J45" i="10"/>
  <c r="H45" i="10"/>
  <c r="K45" i="10"/>
  <c r="I45" i="10"/>
  <c r="D45" i="10"/>
  <c r="F45" i="10"/>
  <c r="G45" i="10"/>
  <c r="E45" i="10"/>
  <c r="C45" i="10"/>
  <c r="L45" i="10"/>
  <c r="D71" i="10"/>
  <c r="G95" i="10"/>
  <c r="G127" i="10"/>
  <c r="D162" i="10"/>
  <c r="J33" i="10"/>
  <c r="C33" i="10"/>
  <c r="L33" i="10"/>
  <c r="H33" i="10"/>
  <c r="K33" i="10"/>
  <c r="I33" i="10"/>
  <c r="D33" i="10"/>
  <c r="G33" i="10"/>
  <c r="E33" i="10"/>
  <c r="F33" i="10"/>
  <c r="J39" i="10"/>
  <c r="F39" i="10"/>
  <c r="C39" i="10"/>
  <c r="L39" i="10"/>
  <c r="H39" i="10"/>
  <c r="K39" i="10"/>
  <c r="I39" i="10"/>
  <c r="D39" i="10"/>
  <c r="G39" i="10"/>
  <c r="E39" i="10"/>
  <c r="J58" i="10"/>
  <c r="F58" i="10"/>
  <c r="C58" i="10"/>
  <c r="L58" i="10"/>
  <c r="H58" i="10"/>
  <c r="K58" i="10"/>
  <c r="I58" i="10"/>
  <c r="D58" i="10"/>
  <c r="G58" i="10"/>
  <c r="E58" i="10"/>
  <c r="F52" i="10"/>
  <c r="H52" i="10"/>
  <c r="K52" i="10"/>
  <c r="I52" i="10"/>
  <c r="D52" i="10"/>
  <c r="J52" i="10"/>
  <c r="G52" i="10"/>
  <c r="E52" i="10"/>
  <c r="C52" i="10"/>
  <c r="L52" i="10"/>
  <c r="L71" i="10"/>
  <c r="J103" i="10"/>
  <c r="L103" i="10"/>
  <c r="D127" i="10"/>
  <c r="J135" i="10"/>
  <c r="L135" i="10"/>
  <c r="H162" i="10"/>
  <c r="K194" i="10"/>
  <c r="G194" i="10"/>
  <c r="F258" i="10"/>
  <c r="C164" i="10"/>
  <c r="G164" i="10"/>
  <c r="I164" i="10"/>
  <c r="J164" i="10"/>
  <c r="F164" i="10"/>
  <c r="H164" i="10"/>
  <c r="E164" i="10"/>
  <c r="D164" i="10"/>
  <c r="K164" i="10"/>
  <c r="L164" i="10"/>
  <c r="J259" i="10"/>
  <c r="F195" i="10"/>
  <c r="G201" i="10"/>
  <c r="J185" i="10"/>
  <c r="L169" i="10"/>
  <c r="C169" i="10"/>
  <c r="J49" i="10"/>
  <c r="C49" i="10"/>
  <c r="L49" i="10"/>
  <c r="H49" i="10"/>
  <c r="K49" i="10"/>
  <c r="I49" i="10"/>
  <c r="D49" i="10"/>
  <c r="G49" i="10"/>
  <c r="E49" i="10"/>
  <c r="F49" i="10"/>
  <c r="F108" i="10"/>
  <c r="K108" i="10"/>
  <c r="L108" i="10"/>
  <c r="G108" i="10"/>
  <c r="D108" i="10"/>
  <c r="I108" i="10"/>
  <c r="C108" i="10"/>
  <c r="J108" i="10"/>
  <c r="E108" i="10"/>
  <c r="H108" i="10"/>
  <c r="F74" i="10"/>
  <c r="K74" i="10"/>
  <c r="L74" i="10"/>
  <c r="G74" i="10"/>
  <c r="D74" i="10"/>
  <c r="I74" i="10"/>
  <c r="C74" i="10"/>
  <c r="J74" i="10"/>
  <c r="E74" i="10"/>
  <c r="H74" i="10"/>
  <c r="F138" i="10"/>
  <c r="K138" i="10"/>
  <c r="L138" i="10"/>
  <c r="G138" i="10"/>
  <c r="D138" i="10"/>
  <c r="I138" i="10"/>
  <c r="C138" i="10"/>
  <c r="J138" i="10"/>
  <c r="E138" i="10"/>
  <c r="H138" i="10"/>
  <c r="F88" i="10"/>
  <c r="K88" i="10"/>
  <c r="L88" i="10"/>
  <c r="G88" i="10"/>
  <c r="D88" i="10"/>
  <c r="I88" i="10"/>
  <c r="C88" i="10"/>
  <c r="J88" i="10"/>
  <c r="E88" i="10"/>
  <c r="H88" i="10"/>
  <c r="F152" i="10"/>
  <c r="K152" i="10"/>
  <c r="L152" i="10"/>
  <c r="G152" i="10"/>
  <c r="D152" i="10"/>
  <c r="I152" i="10"/>
  <c r="C152" i="10"/>
  <c r="J152" i="10"/>
  <c r="E152" i="10"/>
  <c r="H152" i="10"/>
  <c r="F70" i="10"/>
  <c r="K70" i="10"/>
  <c r="L70" i="10"/>
  <c r="G70" i="10"/>
  <c r="D70" i="10"/>
  <c r="I70" i="10"/>
  <c r="C70" i="10"/>
  <c r="J70" i="10"/>
  <c r="E70" i="10"/>
  <c r="H70" i="10"/>
  <c r="F134" i="10"/>
  <c r="K134" i="10"/>
  <c r="L134" i="10"/>
  <c r="G134" i="10"/>
  <c r="D134" i="10"/>
  <c r="I134" i="10"/>
  <c r="C134" i="10"/>
  <c r="J134" i="10"/>
  <c r="E134" i="10"/>
  <c r="H134" i="10"/>
  <c r="D81" i="10"/>
  <c r="J89" i="10"/>
  <c r="L89" i="10"/>
  <c r="D113" i="10"/>
  <c r="J121" i="10"/>
  <c r="L121" i="10"/>
  <c r="D145" i="10"/>
  <c r="J153" i="10"/>
  <c r="L153" i="10"/>
  <c r="K192" i="10"/>
  <c r="C208" i="10"/>
  <c r="D208" i="10"/>
  <c r="K256" i="10"/>
  <c r="K170" i="10"/>
  <c r="G170" i="10"/>
  <c r="C220" i="10"/>
  <c r="H220" i="10"/>
  <c r="L220" i="10"/>
  <c r="K220" i="10"/>
  <c r="G220" i="10"/>
  <c r="I220" i="10"/>
  <c r="J220" i="10"/>
  <c r="E220" i="10"/>
  <c r="D220" i="10"/>
  <c r="F220" i="10"/>
  <c r="L239" i="10"/>
  <c r="D223" i="10"/>
  <c r="F223" i="10"/>
  <c r="L175" i="10"/>
  <c r="F159" i="10"/>
  <c r="L159" i="10"/>
  <c r="G261" i="10"/>
  <c r="C261" i="10"/>
  <c r="D213" i="10"/>
  <c r="G197" i="10"/>
  <c r="C197" i="10"/>
  <c r="F40" i="10"/>
  <c r="G40" i="10"/>
  <c r="E40" i="10"/>
  <c r="C40" i="10"/>
  <c r="L40" i="10"/>
  <c r="H40" i="10"/>
  <c r="J40" i="10"/>
  <c r="K40" i="10"/>
  <c r="I40" i="10"/>
  <c r="D40" i="10"/>
  <c r="G30" i="10"/>
  <c r="E30" i="10"/>
  <c r="J30" i="10"/>
  <c r="C30" i="10"/>
  <c r="L30" i="10"/>
  <c r="F30" i="10"/>
  <c r="H30" i="10"/>
  <c r="K30" i="10"/>
  <c r="I30" i="10"/>
  <c r="D30" i="10"/>
  <c r="D91" i="10"/>
  <c r="J99" i="10"/>
  <c r="L99" i="10"/>
  <c r="D123" i="10"/>
  <c r="J131" i="10"/>
  <c r="L131" i="10"/>
  <c r="D155" i="10"/>
  <c r="K178" i="10"/>
  <c r="G178" i="10"/>
  <c r="C180" i="10"/>
  <c r="E180" i="10"/>
  <c r="D180" i="10"/>
  <c r="L180" i="10"/>
  <c r="F180" i="10"/>
  <c r="H180" i="10"/>
  <c r="G180" i="10"/>
  <c r="K180" i="10"/>
  <c r="I180" i="10"/>
  <c r="J180" i="10"/>
  <c r="G219" i="10"/>
  <c r="J203" i="10"/>
  <c r="F203" i="10"/>
  <c r="J257" i="10"/>
  <c r="L241" i="10"/>
  <c r="C241" i="10"/>
  <c r="J193" i="10"/>
  <c r="L177" i="10"/>
  <c r="C177" i="10"/>
  <c r="C182" i="10"/>
  <c r="F198" i="10"/>
  <c r="G198" i="10"/>
  <c r="C246" i="10"/>
  <c r="F262" i="10"/>
  <c r="G262" i="10"/>
  <c r="J41" i="10"/>
  <c r="K41" i="10"/>
  <c r="I41" i="10"/>
  <c r="D41" i="10"/>
  <c r="G41" i="10"/>
  <c r="E41" i="10"/>
  <c r="C41" i="10"/>
  <c r="L41" i="10"/>
  <c r="H41" i="10"/>
  <c r="F41" i="10"/>
  <c r="F100" i="10"/>
  <c r="I100" i="10"/>
  <c r="C100" i="10"/>
  <c r="J100" i="10"/>
  <c r="E100" i="10"/>
  <c r="H100" i="10"/>
  <c r="K100" i="10"/>
  <c r="L100" i="10"/>
  <c r="G100" i="10"/>
  <c r="D100" i="10"/>
  <c r="I82" i="10"/>
  <c r="C82" i="10"/>
  <c r="J82" i="10"/>
  <c r="F82" i="10"/>
  <c r="E82" i="10"/>
  <c r="H82" i="10"/>
  <c r="K82" i="10"/>
  <c r="L82" i="10"/>
  <c r="G82" i="10"/>
  <c r="D82" i="10"/>
  <c r="I146" i="10"/>
  <c r="C146" i="10"/>
  <c r="J146" i="10"/>
  <c r="F146" i="10"/>
  <c r="E146" i="10"/>
  <c r="H146" i="10"/>
  <c r="K146" i="10"/>
  <c r="L146" i="10"/>
  <c r="G146" i="10"/>
  <c r="D146" i="10"/>
  <c r="J51" i="10"/>
  <c r="F51" i="10"/>
  <c r="K51" i="10"/>
  <c r="I51" i="10"/>
  <c r="D51" i="10"/>
  <c r="G51" i="10"/>
  <c r="E51" i="10"/>
  <c r="C51" i="10"/>
  <c r="L51" i="10"/>
  <c r="H51" i="10"/>
  <c r="F96" i="10"/>
  <c r="I96" i="10"/>
  <c r="C96" i="10"/>
  <c r="J96" i="10"/>
  <c r="E96" i="10"/>
  <c r="H96" i="10"/>
  <c r="K96" i="10"/>
  <c r="L96" i="10"/>
  <c r="G96" i="10"/>
  <c r="D96" i="10"/>
  <c r="F34" i="10"/>
  <c r="K34" i="10"/>
  <c r="I34" i="10"/>
  <c r="D34" i="10"/>
  <c r="G34" i="10"/>
  <c r="E34" i="10"/>
  <c r="J34" i="10"/>
  <c r="C34" i="10"/>
  <c r="L34" i="10"/>
  <c r="H34" i="10"/>
  <c r="I94" i="10"/>
  <c r="C94" i="10"/>
  <c r="J94" i="10"/>
  <c r="E94" i="10"/>
  <c r="H94" i="10"/>
  <c r="K94" i="10"/>
  <c r="L94" i="10"/>
  <c r="F94" i="10"/>
  <c r="G94" i="10"/>
  <c r="D94" i="10"/>
  <c r="J69" i="10"/>
  <c r="L69" i="10"/>
  <c r="F77" i="10"/>
  <c r="C77" i="10"/>
  <c r="D93" i="10"/>
  <c r="J101" i="10"/>
  <c r="L101" i="10"/>
  <c r="F109" i="10"/>
  <c r="C109" i="10"/>
  <c r="D125" i="10"/>
  <c r="J133" i="10"/>
  <c r="L133" i="10"/>
  <c r="F141" i="10"/>
  <c r="C141" i="10"/>
  <c r="D157" i="10"/>
  <c r="C168" i="10"/>
  <c r="D168" i="10"/>
  <c r="F184" i="10"/>
  <c r="J184" i="10"/>
  <c r="K216" i="10"/>
  <c r="C232" i="10"/>
  <c r="D232" i="10"/>
  <c r="F248" i="10"/>
  <c r="J248" i="10"/>
  <c r="H218" i="10"/>
  <c r="K250" i="10"/>
  <c r="G250" i="10"/>
  <c r="L263" i="10"/>
  <c r="L199" i="10"/>
  <c r="D237" i="10"/>
  <c r="D173" i="10"/>
</calcChain>
</file>

<file path=xl/sharedStrings.xml><?xml version="1.0" encoding="utf-8"?>
<sst xmlns="http://schemas.openxmlformats.org/spreadsheetml/2006/main" count="106361" uniqueCount="12672">
  <si>
    <t>System</t>
  </si>
  <si>
    <t>Cable ID</t>
  </si>
  <si>
    <t>Cut</t>
  </si>
  <si>
    <t>Pulled</t>
  </si>
  <si>
    <t>Connection</t>
  </si>
  <si>
    <t>CWC- Megger</t>
  </si>
  <si>
    <t>Cable Type</t>
  </si>
  <si>
    <t>Segregation</t>
  </si>
  <si>
    <t>Design Length(m)</t>
  </si>
  <si>
    <t>Cable Cutting Length</t>
  </si>
  <si>
    <t>From Device</t>
  </si>
  <si>
    <t>From Device Description</t>
  </si>
  <si>
    <t>From Device Area</t>
  </si>
  <si>
    <t>From Device Area Description</t>
  </si>
  <si>
    <t>To Device</t>
  </si>
  <si>
    <t>To Device Description</t>
  </si>
  <si>
    <t>To Device Area</t>
  </si>
  <si>
    <t>To Device Off Route Length (m)</t>
  </si>
  <si>
    <t>To Device Area Description</t>
  </si>
  <si>
    <t>Cable Route</t>
  </si>
  <si>
    <t>Local/Not Local Cables</t>
  </si>
  <si>
    <t>WK/REV.REASON</t>
  </si>
  <si>
    <t>From Node</t>
  </si>
  <si>
    <t>Cable Notes</t>
  </si>
  <si>
    <t>To Node</t>
  </si>
  <si>
    <t>101.1</t>
  </si>
  <si>
    <t>101.1W0001</t>
  </si>
  <si>
    <t>101.1W0008</t>
  </si>
  <si>
    <t>715</t>
  </si>
  <si>
    <t>715W0009</t>
  </si>
  <si>
    <t>C 3X50</t>
  </si>
  <si>
    <t>S1</t>
  </si>
  <si>
    <t>17.18</t>
  </si>
  <si>
    <t>CAT7_S/FTP</t>
  </si>
  <si>
    <t>S2</t>
  </si>
  <si>
    <t>19.5</t>
  </si>
  <si>
    <t>COAX RG214</t>
  </si>
  <si>
    <t>29.99</t>
  </si>
  <si>
    <t>(+10P0.2)</t>
  </si>
  <si>
    <t>(+43DA)</t>
  </si>
  <si>
    <t>(+40DE)</t>
  </si>
  <si>
    <t>10P0.2 MAIN SWITCHBOARD DIESEL GENERATOR FWD</t>
  </si>
  <si>
    <t>40DE SWITCHBOARD ROOM CONSOLE</t>
  </si>
  <si>
    <t>2266</t>
  </si>
  <si>
    <t>43DA GMDSS STATION</t>
  </si>
  <si>
    <t>SWITCHBOARD ROOM / LOCAL TABLEAUX</t>
  </si>
  <si>
    <t>4032</t>
  </si>
  <si>
    <t>(=101.1++1060+-101.1U07)</t>
  </si>
  <si>
    <t>(=101.1++1060+-101.1U01)</t>
  </si>
  <si>
    <t>WHEELHOUSE / TIMONERIE</t>
  </si>
  <si>
    <t>DIESEL GENERATOR FORE</t>
  </si>
  <si>
    <t>DIESEL GENERATOR FORE PANEL</t>
  </si>
  <si>
    <t>3</t>
  </si>
  <si>
    <t>1060</t>
  </si>
  <si>
    <t>(=715++5010+-715U13)</t>
  </si>
  <si>
    <t>ENGINE ROOM / SALLE DES MACHINES</t>
  </si>
  <si>
    <t>40DE,106012012P11-40DE,1060P012X21N,1060P013X27N,1060P013X19N,1060P014X07N,1060P014X05N,1060P012X01N</t>
  </si>
  <si>
    <t>NOT LOCAL CABLE</t>
  </si>
  <si>
    <t>10P0.2,226612013P15-10P0.2,1060P013X27N,1060P013X19N,1060P014X07N,1060P014X05N,1060P013X03N,1060P012X07N</t>
  </si>
  <si>
    <t>WK39/2024 NEW CABLE</t>
  </si>
  <si>
    <t>40DE</t>
  </si>
  <si>
    <t>1060P012X01N</t>
  </si>
  <si>
    <t>10P0.2</t>
  </si>
  <si>
    <t>SSAS IC-119</t>
  </si>
  <si>
    <t>1060P012X07N</t>
  </si>
  <si>
    <t>5010</t>
  </si>
  <si>
    <t>101.1W0013</t>
  </si>
  <si>
    <t>101.1W0002</t>
  </si>
  <si>
    <t>TOP DECK / TOIT</t>
  </si>
  <si>
    <t>4032P031X01N,4032S031X06N,4032S031X05N,404044030S11,404044028P12,4242P028X04N,5010P027X04G</t>
  </si>
  <si>
    <t>C+SH 12X1.5</t>
  </si>
  <si>
    <t>25.17</t>
  </si>
  <si>
    <t>WK46/2025/UPDATE CABLE TYPE R1.12</t>
  </si>
  <si>
    <t>4032P031X01N</t>
  </si>
  <si>
    <t>5010P027X04G</t>
  </si>
  <si>
    <t>(=101.1++1060+-101.1U02)</t>
  </si>
  <si>
    <t>SCR PANEL DIESEL GENERATOR FORE 10610E03</t>
  </si>
  <si>
    <t>1060P012X01N,1060P014X05N,1060P014X07N,1060P013X19N,1060P013X22N,1060S013X03N,1060S014X02N,1060S012X02N,1060S012X16N,1060S012X14N,1060S012X13N</t>
  </si>
  <si>
    <t>LOCAL</t>
  </si>
  <si>
    <t>715W0010</t>
  </si>
  <si>
    <t>1060S012X13N</t>
  </si>
  <si>
    <t>101.1W0014</t>
  </si>
  <si>
    <t>101.1W0003</t>
  </si>
  <si>
    <t>ORIGINAL CABLE</t>
  </si>
  <si>
    <t>TC+SH 1X2X0.75</t>
  </si>
  <si>
    <t>5.1</t>
  </si>
  <si>
    <t>101.1W0017</t>
  </si>
  <si>
    <t>101.1W0004</t>
  </si>
  <si>
    <t>C 3X2.5</t>
  </si>
  <si>
    <t>OFF ROUTE</t>
  </si>
  <si>
    <t>12.69</t>
  </si>
  <si>
    <t>18.07</t>
  </si>
  <si>
    <t>(=101.1++1060+-101.1U03)</t>
  </si>
  <si>
    <t>EXAUST DIESEL GENERATOR FORE</t>
  </si>
  <si>
    <t>WK03/2025/NEW CABLE R1.01</t>
  </si>
  <si>
    <t>(+10P0.8)</t>
  </si>
  <si>
    <t>10P0.8 MAIN SWITCHBOARD 230VAC CONSUMERS</t>
  </si>
  <si>
    <t>1060S009X02N,1060S012X16N,1060S012X14N,1060S012X13N</t>
  </si>
  <si>
    <t>715W0011</t>
  </si>
  <si>
    <t>1060S009X02N</t>
  </si>
  <si>
    <t>10P0.8,226612013P20-10P0.8,1060P013X26N,1060P013X25N,1060P013X19N,1060P014X07N,1060P014X05N,1060P013X03N,1060P012X07N</t>
  </si>
  <si>
    <t>101.1W0018</t>
  </si>
  <si>
    <t>10P0.8</t>
  </si>
  <si>
    <t>101.1W0005</t>
  </si>
  <si>
    <t>TC+SH 4X2X0.75</t>
  </si>
  <si>
    <t>C 3X1.5</t>
  </si>
  <si>
    <t>101.1W0019</t>
  </si>
  <si>
    <t>101.1W0009</t>
  </si>
  <si>
    <t>FLEX 1X120</t>
  </si>
  <si>
    <t>13.6</t>
  </si>
  <si>
    <t>(+14E1)</t>
  </si>
  <si>
    <t>"14E1" ME'S &amp; DG'S START BATTERY COMUTATION PANEL</t>
  </si>
  <si>
    <t>715W0012</t>
  </si>
  <si>
    <t>101.1W0020</t>
  </si>
  <si>
    <t>1060P011X07N,1060P012X01N,1060P013X03N,1060P012X07N</t>
  </si>
  <si>
    <t>1060P011X07N</t>
  </si>
  <si>
    <t>16.77</t>
  </si>
  <si>
    <t>101.1W0010</t>
  </si>
  <si>
    <t>59.7</t>
  </si>
  <si>
    <t>(=101.1++1060+-101.1U04)</t>
  </si>
  <si>
    <t>DEF TANK DIESEL GENERATOR FORE 11210E03</t>
  </si>
  <si>
    <t>101.1W0021</t>
  </si>
  <si>
    <t>15.19</t>
  </si>
  <si>
    <t>101.1W0012</t>
  </si>
  <si>
    <t>(=101.1++1060+-101.1U05)</t>
  </si>
  <si>
    <t>DEF PUMP DIESEL GENERATOR FORE 11210P03</t>
  </si>
  <si>
    <t>C 2X2.5</t>
  </si>
  <si>
    <t>1060S012X12N,1060S012X11N,1060S012X02N,1060S012X16N,1060S012X14N,1060S012X13N</t>
  </si>
  <si>
    <t>1060S012X12N</t>
  </si>
  <si>
    <t>101.1W0022</t>
  </si>
  <si>
    <t>14.66</t>
  </si>
  <si>
    <t>(=715++3163+-715U17)</t>
  </si>
  <si>
    <t>SSAS BUTTON IC-307 NO 2</t>
  </si>
  <si>
    <t>(=101.1++1060+-101.1U06)</t>
  </si>
  <si>
    <t>DOSING UNIT DIESEL GENERATOR FORE 11210E07</t>
  </si>
  <si>
    <t>3163</t>
  </si>
  <si>
    <t>CAPT CAB / CAB COMMANDANT</t>
  </si>
  <si>
    <t>3163S013X02N,3163S014X02N,316333015S11,3040S017X03N,3040S021X02N,3040S023X01N,3040S026X08N,304034028S11,404044030S11,4032S031X05N,4032S031X06N,4032P031X01N</t>
  </si>
  <si>
    <t>1060P007X01N,1060S009X03N,1060S009X02N,1060S012X16N,1060S012X14N,1060S012X13N</t>
  </si>
  <si>
    <t>WK03/2026/UPDATE CABLE TYPE R1.13</t>
  </si>
  <si>
    <t>1060P007X01N</t>
  </si>
  <si>
    <t>3163S013X02N</t>
  </si>
  <si>
    <t>101.1W0023</t>
  </si>
  <si>
    <t>721</t>
  </si>
  <si>
    <t>721W0001</t>
  </si>
  <si>
    <t>TC+SH 7X2X0.75</t>
  </si>
  <si>
    <t>101.1W0015</t>
  </si>
  <si>
    <t>17.81</t>
  </si>
  <si>
    <t>C+SH 3X2.5</t>
  </si>
  <si>
    <t>11.12</t>
  </si>
  <si>
    <t>50.68</t>
  </si>
  <si>
    <t>10P0.2,226612013P15-10P0.2,1060P013X27N,1060P013X19N,1060P014X07N,1060P014X05N,1060P012X01N</t>
  </si>
  <si>
    <t>4</t>
  </si>
  <si>
    <t>1060P011X07N,1060P012X01N</t>
  </si>
  <si>
    <t>101.1W0024</t>
  </si>
  <si>
    <t>TC+SH 2X2X0.75</t>
  </si>
  <si>
    <t>101.1W0016</t>
  </si>
  <si>
    <t>28.25</t>
  </si>
  <si>
    <t>10P0.8,226612013P20-10P0.8,226612013P11,226623013P11,3264P012X08N,3264P012X04N,3264P015X01N,3264P015X05N,304033015P11,3040P018X06N,3040P020X03N,3040P020X02N,3040P024X02N,3040P027X05N,304033030P11,4032P031X01N</t>
  </si>
  <si>
    <t>(+14E4)</t>
  </si>
  <si>
    <t>14E4 24VDC SERVICE DISTRIBUTION PANEL</t>
  </si>
  <si>
    <t>101.1W0025</t>
  </si>
  <si>
    <t>2266P011X21N,226612013P11,1060P013X26N,1060P013X25N,1060P013X19N,1060P014X07N,1060P014X05N,1060P012X01N</t>
  </si>
  <si>
    <t>721W0002</t>
  </si>
  <si>
    <t>2266P011X21N</t>
  </si>
  <si>
    <t>101.1W0028</t>
  </si>
  <si>
    <t>36.03</t>
  </si>
  <si>
    <t>C+FR+SH 2X1.5</t>
  </si>
  <si>
    <t>82.47</t>
  </si>
  <si>
    <t>(+12EP0.2)</t>
  </si>
  <si>
    <t>(+42DF.7)</t>
  </si>
  <si>
    <t>42DF.7 CENTRAL CONSOLE</t>
  </si>
  <si>
    <t>12EP0.2 EMERGENCY SWITCHBOARD CONSUMERS 3X230V 50HZ</t>
  </si>
  <si>
    <t>101.1W0026</t>
  </si>
  <si>
    <t>4262</t>
  </si>
  <si>
    <t>EMG. GENSET / GROUPE DE SECOURS</t>
  </si>
  <si>
    <t>4032P032X13N,4032S031X49N,4032P031X36N,4032S031X06N,304033030P11,3040P027X05N,3040S026X08N,3040S027X03N,3040S027X07N,204023027S11,2040S027X02N,2040S023X01N,2040S018X01N,204022015S11,2165S015X03N,2165S012X03N,216512012S11,1060S012X16N,1060S012X02N,1060S014X02N,1060S013X03N,1060P013X22N,1060P013X19N,1060P014X07N,1060P014X05N,1060P012X01N</t>
  </si>
  <si>
    <t>4032P032X13N</t>
  </si>
  <si>
    <t>12EP0.2,326434015P12,304033015P11,3040P018X06N,3040P020X03N,3040P020X02N,3040P024X02N,3040P027X05N,304033030P11,4032P031X01N</t>
  </si>
  <si>
    <t>101.1W0029</t>
  </si>
  <si>
    <t>12EP0.2</t>
  </si>
  <si>
    <t>101.1W0027</t>
  </si>
  <si>
    <t>75.14</t>
  </si>
  <si>
    <t>721W0003</t>
  </si>
  <si>
    <t>15.17</t>
  </si>
  <si>
    <t>(=101.1++1060+-101.1U08)</t>
  </si>
  <si>
    <t>FR UNIT SB</t>
  </si>
  <si>
    <t>C+SH 1X35</t>
  </si>
  <si>
    <t>4032P032X13N,4032S031X06N,304033030P11,3040P027X05N,3040P024X02N,3040P020X02N,3040P019X04N,3040P018X11N,3040P017X04N,3040P017X09N,204023018P11,2040P018X01N,2040P018X22N,226622015P11,227222011P11,2272P010X01N,2272P009X01N,2272P009X08N,106012011P11,1060P012X21N,1060P013X27N,1060P013X19N,1060P014X07N,1060P014X05N,1060P012X01N</t>
  </si>
  <si>
    <t>101.2</t>
  </si>
  <si>
    <t>101.2W0001</t>
  </si>
  <si>
    <t>101.1W0030</t>
  </si>
  <si>
    <t>18.21</t>
  </si>
  <si>
    <t>BUS 2X2X0.9 CAN</t>
  </si>
  <si>
    <t>58.51</t>
  </si>
  <si>
    <t>(+10P0.6)</t>
  </si>
  <si>
    <t>10P0.6 MAIN SWITCHBOARD DIESEL GENERATOR AFT</t>
  </si>
  <si>
    <t>(=101.2++1060+-101.2U07)</t>
  </si>
  <si>
    <t>DIESEL GENERATOR AFT</t>
  </si>
  <si>
    <t>10P0.6,226612013P14-10P0.6,1060P013X25N,1060P013X19N,1060P014X07N,1060P014X05N,1060P012X01N,1060P011X04N,1060P010X01N</t>
  </si>
  <si>
    <t>10P0.6</t>
  </si>
  <si>
    <t>4032P032X13N,4032S031X06N,304033030P11,3040P029X07N,3040P023X04N,3040P019X04N,3040P018X11N,3040P017X04N,3040P017X09N,204023018P11,2040P018X01N,2040P018X22N,226622015P11,226612014P11,1060P014X07N,1060P014X05N,1060P012X01N</t>
  </si>
  <si>
    <t>1060P010X01N</t>
  </si>
  <si>
    <t>WK03/2025/UPDATE CABLE TYPE R1.01</t>
  </si>
  <si>
    <t>101.2W0002</t>
  </si>
  <si>
    <t>721W0004</t>
  </si>
  <si>
    <t>101.2W0008</t>
  </si>
  <si>
    <t>14.08</t>
  </si>
  <si>
    <t>101.2W0003</t>
  </si>
  <si>
    <t>(=101.2++1060+-101.2U01)</t>
  </si>
  <si>
    <t>DIESEL GENERATOR AFT PANEL</t>
  </si>
  <si>
    <t>40DE,106012012P11-40DE,1060P012X18N,1060P009X04N,1060P009X05N,1060S009X03N</t>
  </si>
  <si>
    <t>1060S009X03N</t>
  </si>
  <si>
    <t>101.2W0013</t>
  </si>
  <si>
    <t>721W0005</t>
  </si>
  <si>
    <t>101.2W0004</t>
  </si>
  <si>
    <t>14.79</t>
  </si>
  <si>
    <t>20.43</t>
  </si>
  <si>
    <t>(=101.2++1060+-101.2U02)</t>
  </si>
  <si>
    <t>19.41</t>
  </si>
  <si>
    <t>SCR PANEL DIESEL GENERATOR AFT 10610E04</t>
  </si>
  <si>
    <t>WK10/2025/UPDATE CABLE LENGHT-PVN COMM R1.05</t>
  </si>
  <si>
    <t>10P0.8,226612013P20-10P0.8,1060P013X26N,1060P013X25N,1060P013X19N,1060P014X07N,1060P014X05N,1060P012X01N,1060P011X04N,1060P010X01N</t>
  </si>
  <si>
    <t>101.2W0014</t>
  </si>
  <si>
    <t>(=721++5010+-721U03)</t>
  </si>
  <si>
    <t>101.2W0005</t>
  </si>
  <si>
    <t>GMDSS BATTERIES</t>
  </si>
  <si>
    <t>4032P031X01N,4032S031X06N,4032S031X05N,4032S030X17N,4032P030X01N,5010P030X26G</t>
  </si>
  <si>
    <t>5010P030X26G</t>
  </si>
  <si>
    <t>721W0006</t>
  </si>
  <si>
    <t>101.2W0017</t>
  </si>
  <si>
    <t>101.2W0009</t>
  </si>
  <si>
    <t>9.69</t>
  </si>
  <si>
    <t>11</t>
  </si>
  <si>
    <t>(=101.2++1060+-101.2U03)</t>
  </si>
  <si>
    <t>EXAUST DIESEL GENERATOR AFT</t>
  </si>
  <si>
    <t>1060P009X01N,1060P009X03N</t>
  </si>
  <si>
    <t>1060P009X01N</t>
  </si>
  <si>
    <t>1060P009X03N</t>
  </si>
  <si>
    <t>1060P011X07N,1060P011X04N,1060P010X01N</t>
  </si>
  <si>
    <t>101.2W0018</t>
  </si>
  <si>
    <t>101.2W0010</t>
  </si>
  <si>
    <t>4032P031X01N,4032S031X06N,4032S031X05N,4032S030X17N,4032P030X01N,5010P030X31G</t>
  </si>
  <si>
    <t>5010P030X31G</t>
  </si>
  <si>
    <t>721W0007</t>
  </si>
  <si>
    <t>101.2W0019</t>
  </si>
  <si>
    <t>101.2W0012</t>
  </si>
  <si>
    <t>0</t>
  </si>
  <si>
    <t>101.2W0020</t>
  </si>
  <si>
    <t>13.49</t>
  </si>
  <si>
    <t>(=101.2++1060+-101.2U04)</t>
  </si>
  <si>
    <t>101.2W0015</t>
  </si>
  <si>
    <t>DEF TANK DIESEL GENERATOR AFT 11210E04</t>
  </si>
  <si>
    <t>25.1</t>
  </si>
  <si>
    <t>1060P009X04N,1060P009X03N</t>
  </si>
  <si>
    <t>1060P009X04N</t>
  </si>
  <si>
    <t>721W0008</t>
  </si>
  <si>
    <t>101.2W0021</t>
  </si>
  <si>
    <t>3.5</t>
  </si>
  <si>
    <t>C+SH 2X2.5</t>
  </si>
  <si>
    <t>1060P011X07N,1060P012X01N,1060P014X05N,1060P014X07N,1060P013X19N,1060P013X27N,1060P012X21N,1060P012X18N,1060P009X04N,1060P009X05N,1060S009X03N</t>
  </si>
  <si>
    <t>16.74</t>
  </si>
  <si>
    <t>(=101.2++1060+-101.2U05)</t>
  </si>
  <si>
    <t>DEF PUMP DIESEL GENERATOR AFT 11210P04</t>
  </si>
  <si>
    <t>101.2W0016</t>
  </si>
  <si>
    <t>1060P011X35N,1060P011X37N,1060P012X21N,1060P012X18N,1060P009X04N,1060P009X03N</t>
  </si>
  <si>
    <t>25.41</t>
  </si>
  <si>
    <t>1060P011X35N</t>
  </si>
  <si>
    <t>101.2W0022</t>
  </si>
  <si>
    <t>2266P011X21N,227222011P11,2272P010X01N,2272P009X01N,2272P009X08N,106012011P11,1060P012X21N,1060P012X18N,1060P009X04N,1060P009X05N,1060S009X03N</t>
  </si>
  <si>
    <t>8.62</t>
  </si>
  <si>
    <t>(=101.2++1060+-101.2U06)</t>
  </si>
  <si>
    <t>DOSING UNIT DIESEL GENERATOR AFT 11210E08</t>
  </si>
  <si>
    <t>101.2W0028</t>
  </si>
  <si>
    <t>1060P008X01N,1060P009X05N,1060P009X03N</t>
  </si>
  <si>
    <t>721W0009</t>
  </si>
  <si>
    <t>57.43</t>
  </si>
  <si>
    <t>1060P008X01N</t>
  </si>
  <si>
    <t>101.2W0023</t>
  </si>
  <si>
    <t>16.29</t>
  </si>
  <si>
    <t>4032P032X13N,4032S031X06N,4032S031X05N,4032S031X03N,304033030S11,3040S027X02N,3040S027X03N,3040S023X01N,3040S021X02N,3040S017X03N,316333015S11,3163S014X02N,3163S012X04N,3163S012X06N,216523012S11,216512012S11,1060S012X16N,1060S009X02N,1060S009X03N</t>
  </si>
  <si>
    <t>101.2W0029</t>
  </si>
  <si>
    <t>10P0.6,226612013P14-10P0.6,1060P013X25N,1060P013X19N,1060P013X27N,1060P012X21N,1060P012X18N,1060P009X04N,1060P009X05N,1060S009X03N</t>
  </si>
  <si>
    <t>101.2W0024</t>
  </si>
  <si>
    <t>721W0010</t>
  </si>
  <si>
    <t>102</t>
  </si>
  <si>
    <t>102W0003</t>
  </si>
  <si>
    <t>14.75</t>
  </si>
  <si>
    <t>(+14E3)</t>
  </si>
  <si>
    <t>14E3 EDG START BATTERY PANEL</t>
  </si>
  <si>
    <t>101.2W0025</t>
  </si>
  <si>
    <t>(=102++4262+-102U01)</t>
  </si>
  <si>
    <t>EMERGENCY GENERATOR PANEL</t>
  </si>
  <si>
    <t>2.5</t>
  </si>
  <si>
    <t>4262P012X02N,4262P014X01N,4262P015X03N,4262P013X06N</t>
  </si>
  <si>
    <t>4262P012X02N</t>
  </si>
  <si>
    <t>4262P013X06N</t>
  </si>
  <si>
    <t>102W0004</t>
  </si>
  <si>
    <t>10.71</t>
  </si>
  <si>
    <t>101.2W0026</t>
  </si>
  <si>
    <t>(=102++4262+-102U02)</t>
  </si>
  <si>
    <t>721W0011</t>
  </si>
  <si>
    <t>EMERGENCY GENERATOR</t>
  </si>
  <si>
    <t>102W0005</t>
  </si>
  <si>
    <t>FLEX 1X50</t>
  </si>
  <si>
    <t>101.2W0027</t>
  </si>
  <si>
    <t>13.73</t>
  </si>
  <si>
    <t>11.11</t>
  </si>
  <si>
    <t>(=101.2++1060+-101.2U08)</t>
  </si>
  <si>
    <t>FR UNIT PS</t>
  </si>
  <si>
    <t>1.5</t>
  </si>
  <si>
    <t>1060P007X01N,1060S009X03N,1060P009X05N,1060P009X03N</t>
  </si>
  <si>
    <t>102W0006</t>
  </si>
  <si>
    <t>721W0012</t>
  </si>
  <si>
    <t>101.2W0030</t>
  </si>
  <si>
    <t>102W0001</t>
  </si>
  <si>
    <t>TC+SH 10X2X0.75</t>
  </si>
  <si>
    <t>8.71</t>
  </si>
  <si>
    <t>(+12EP0.1)</t>
  </si>
  <si>
    <t>12EP0.1 EMERGENCY SWITCHBOARD EDG 52KW / MSB TRANSFER LINE / CONSUMERS 3X400V 50HZ</t>
  </si>
  <si>
    <t>19.44</t>
  </si>
  <si>
    <t>12EP0.1,4262P013X06N</t>
  </si>
  <si>
    <t>102W0008</t>
  </si>
  <si>
    <t>12EP0.1</t>
  </si>
  <si>
    <t>102W0002</t>
  </si>
  <si>
    <t>(+42DF.6)</t>
  </si>
  <si>
    <t>42DF.6 SB RIGHT</t>
  </si>
  <si>
    <t>7.69</t>
  </si>
  <si>
    <t>4032S032X01N,4032S031X01N,4032S031X02N,4032S031X03N,4032S031X05N,4032S031X06N,4032P031X01N</t>
  </si>
  <si>
    <t>4032S032X01N</t>
  </si>
  <si>
    <t>102W0012</t>
  </si>
  <si>
    <t>44.69</t>
  </si>
  <si>
    <t>721W0013</t>
  </si>
  <si>
    <t>102W0009</t>
  </si>
  <si>
    <t>C 3X70</t>
  </si>
  <si>
    <t>4032P032X13N,4032S031X06N,304033030P11,3040P027X05N,3040P024X02N,3040P020X02N,3040P019X04N,304034019P11,4256P019X04N,4256P019X08N,4258P017X01N,425844015P11,4262P015X03N,4262P013X06N</t>
  </si>
  <si>
    <t>5.65</t>
  </si>
  <si>
    <t>105</t>
  </si>
  <si>
    <t>105W0007</t>
  </si>
  <si>
    <t>13.15</t>
  </si>
  <si>
    <t>(+10P0.1)</t>
  </si>
  <si>
    <t>10P0.1 MAIN SWITCHBOARD 400VAC CONSUMERS</t>
  </si>
  <si>
    <t>102W0013</t>
  </si>
  <si>
    <t>10P0.1,2266P012P07N,40DE</t>
  </si>
  <si>
    <t>C+SH 3X1.5</t>
  </si>
  <si>
    <t>10P0.1</t>
  </si>
  <si>
    <t>11.28</t>
  </si>
  <si>
    <t>105W0008</t>
  </si>
  <si>
    <t>15.63</t>
  </si>
  <si>
    <t>(+10P0.7)</t>
  </si>
  <si>
    <t>10P0.7 MAIN SWITCHBOARD 400VAC CONSUMERS</t>
  </si>
  <si>
    <t>12EP0.1,326434015P11,3264P015X05N,326434015P12,12EP0.2</t>
  </si>
  <si>
    <t>10P0.7,226612013P19-10P0.7,1060P013X26N,1060P013X25N,1060P013X19N,1060P013X27N,1060P012X21N,106012012P12-40DE,40DE</t>
  </si>
  <si>
    <t>721W0014</t>
  </si>
  <si>
    <t>10P0.7</t>
  </si>
  <si>
    <t>122</t>
  </si>
  <si>
    <t>ORIGINAL CABLE 2X</t>
  </si>
  <si>
    <t>102W0014</t>
  </si>
  <si>
    <t>122W0011</t>
  </si>
  <si>
    <t>TC+SH 14X2X0.75</t>
  </si>
  <si>
    <t>27.57</t>
  </si>
  <si>
    <t>721W0015</t>
  </si>
  <si>
    <t>2266P011X21N,226623013P11,3264P012X08N,3264P012X04N,3264P015X01N,326434015P11,4262P013X06N</t>
  </si>
  <si>
    <t>122W0012</t>
  </si>
  <si>
    <t>105W0001</t>
  </si>
  <si>
    <t>30.63</t>
  </si>
  <si>
    <t>122W0013</t>
  </si>
  <si>
    <t>(+10SC1)</t>
  </si>
  <si>
    <t>10SC1 SHORE CONNECTION BOX 250A</t>
  </si>
  <si>
    <t>4161</t>
  </si>
  <si>
    <t>AIR TREATMENT / CENTR. TRAIT. AIR</t>
  </si>
  <si>
    <t>10P0.1,226612013P17-10P0.1,1060P013X27N,1060P013X19N,1060P013X22N,1060S013X03N,1060S014X02N,1060S012X02N,1060S012X16N,216512012S11,216523012S11,3163S012X06N,3163S012X04N,3163S011X01N,416134012S11,4161S012X03N</t>
  </si>
  <si>
    <t>4161S012X03N</t>
  </si>
  <si>
    <t>721W0016</t>
  </si>
  <si>
    <t>122W0014</t>
  </si>
  <si>
    <t>105W0002</t>
  </si>
  <si>
    <t>122W0021</t>
  </si>
  <si>
    <t>11.97</t>
  </si>
  <si>
    <t>721W0017</t>
  </si>
  <si>
    <t>(+10P0.3)</t>
  </si>
  <si>
    <t>10P0.3 MAIN SWITCHBOARD BUS-TIE / SYNCHRONIZATION / ESB TRANSFER LINE</t>
  </si>
  <si>
    <t>105W0003</t>
  </si>
  <si>
    <t>10P0.3,40DE</t>
  </si>
  <si>
    <t>10P0.3</t>
  </si>
  <si>
    <t>C 3X95</t>
  </si>
  <si>
    <t>28.44</t>
  </si>
  <si>
    <t>122W0022</t>
  </si>
  <si>
    <t>11.39</t>
  </si>
  <si>
    <t>(+10P0.4)</t>
  </si>
  <si>
    <t>(+10SC2)</t>
  </si>
  <si>
    <t>10P0.4 MAIN SWITCHBOARD GRID CONVERTER</t>
  </si>
  <si>
    <t>10SC2 SHORE CONNECTION BOX 400A</t>
  </si>
  <si>
    <t>721W0018</t>
  </si>
  <si>
    <t>10P0.4,40DE</t>
  </si>
  <si>
    <t>10P0.4</t>
  </si>
  <si>
    <t>122W0023</t>
  </si>
  <si>
    <t>13.3</t>
  </si>
  <si>
    <t>(+10P0.5)</t>
  </si>
  <si>
    <t>10P0.5 MAIN SWITCHBOARD BOWTHRUSTER</t>
  </si>
  <si>
    <t>10P0.7,226612013P19-10P0.7,1060P013X26N,1060P013X25N,1060P013X19N,1060P013X22N,1060S013X03N,1060S014X02N,1060S012X02N,1060S012X16N,216512012S11,216523012S11,3163S012X06N,3163S012X04N,416134011S11,4161S011X07N</t>
  </si>
  <si>
    <t>10P0.5,226612013P13-10P0.5,1060P013X19N,1060P013X27N,1060P012X21N,106012012P11-40DE,40DE</t>
  </si>
  <si>
    <t>10P0.5</t>
  </si>
  <si>
    <t>4161S011X07N</t>
  </si>
  <si>
    <t>122W0024</t>
  </si>
  <si>
    <t>105W0004</t>
  </si>
  <si>
    <t>721W0019</t>
  </si>
  <si>
    <t>122W0025</t>
  </si>
  <si>
    <t>12.41</t>
  </si>
  <si>
    <t>122W0001</t>
  </si>
  <si>
    <t>10P0.2,2266P012P07N,40DE</t>
  </si>
  <si>
    <t>C 3X25</t>
  </si>
  <si>
    <t>8.05</t>
  </si>
  <si>
    <t>122W0026</t>
  </si>
  <si>
    <t>721W0020</t>
  </si>
  <si>
    <t>13.59</t>
  </si>
  <si>
    <t>C+SH 2X1.5</t>
  </si>
  <si>
    <t>(=122++2266+-11T1)</t>
  </si>
  <si>
    <t>MAIN TRANSFORMER 1</t>
  </si>
  <si>
    <t>10P0.6,226612013P14-10P0.6,1060P013X25N,1060P013X19N,1060P013X27N,1060P012X21N,106012012P12-40DE,40DE</t>
  </si>
  <si>
    <t>10P0.1,2266P012P07N,2266P011P02N</t>
  </si>
  <si>
    <t>(=721++4032+-721U13)</t>
  </si>
  <si>
    <t>EMERGENCY LIGHT</t>
  </si>
  <si>
    <t>123</t>
  </si>
  <si>
    <t>2266P011P02N</t>
  </si>
  <si>
    <t>122W0003</t>
  </si>
  <si>
    <t>123W0013</t>
  </si>
  <si>
    <t>721W0021</t>
  </si>
  <si>
    <t>15.41</t>
  </si>
  <si>
    <t>46.83</t>
  </si>
  <si>
    <t>(+11P1)</t>
  </si>
  <si>
    <t>(=122++2266+-11T2)</t>
  </si>
  <si>
    <t>11P1 400V/230V POWER DISTRIBUTION PANEL NO.1 - GALLEY &amp; PANTRY SPACE</t>
  </si>
  <si>
    <t>MAIN TRANSFORMER 2</t>
  </si>
  <si>
    <t>4040</t>
  </si>
  <si>
    <t>ELECTRICAL ROOM / LOCAL ELECTRIQUE</t>
  </si>
  <si>
    <t>10P0.1,226612013P17-10P0.1,1060P013X07N,1060P013X09N,226612013P11,226623013P11,3264P012X08N,3264P012X04N,3264P015X01N,3264P015X05N,304033015P11,3040P018X06N,3040P020X03N,3040P020X02N,3040P024X02N,3040P027X05N,3040S026X08N,304034028S11,4040S028X08N</t>
  </si>
  <si>
    <t>10P0.7,2266P014P10N,2266P012P15N,2266P012P07N,2266P012P10N,2266P011P01N</t>
  </si>
  <si>
    <t>4040S028X08N</t>
  </si>
  <si>
    <t>123W0016</t>
  </si>
  <si>
    <t>2266P011P01N</t>
  </si>
  <si>
    <t>122W0004</t>
  </si>
  <si>
    <t>15.95</t>
  </si>
  <si>
    <t>721W0022</t>
  </si>
  <si>
    <t>53.46</t>
  </si>
  <si>
    <t>25.64</t>
  </si>
  <si>
    <t>40DE,106012012P12-40DE,1060P012X21N,1060P013X27N,1060P013X19N,1060P013X25N,1060P013X26N,226612013P12-10P0.8,10P0.8</t>
  </si>
  <si>
    <t>(+47CC)</t>
  </si>
  <si>
    <t>47CC OVERHEAD CONSOLE</t>
  </si>
  <si>
    <t>4032P031X01N,4032S031X06N,4032S031X05N,4032S030X17N,4032S030X19N,4032S030X11N,4032S032X06N,4032S032X09N</t>
  </si>
  <si>
    <t>123W0017</t>
  </si>
  <si>
    <t>WK03/2025/UPDATE TARGET&amp;CTYPE&amp;CABLE LENGHT R1.01</t>
  </si>
  <si>
    <t>4032S032X09N</t>
  </si>
  <si>
    <t>10P0.1,226612013P17-10P0.1,1060P013X27N,1060P013X19N,1060P013X22N,1060S013X03N,1060S014X02N,1060S012X02N,1060S012X16N,216512012S11,216523012S11,3163S012X06N,3163S012X04N,3163S014X02N,316333015S11,3040S017X03N,3040S021X02N,3040S023X01N,3040S026X08N,304034028S11,4040S028X08N</t>
  </si>
  <si>
    <t>16.62</t>
  </si>
  <si>
    <t>721W0023</t>
  </si>
  <si>
    <t>(+16NA)</t>
  </si>
  <si>
    <t>"16NA" 230VAC NAUTICAL DISTRIBUTION PANEL</t>
  </si>
  <si>
    <t>122W0006</t>
  </si>
  <si>
    <t>4032S030X01N,4032S031X03N,4032S031X05N,4032S031X06N,4032P032X13N</t>
  </si>
  <si>
    <t>EMC 3X70</t>
  </si>
  <si>
    <t>4032S030X01N</t>
  </si>
  <si>
    <t>27.93</t>
  </si>
  <si>
    <t>126</t>
  </si>
  <si>
    <t>721W0024</t>
  </si>
  <si>
    <t>10P0.3,226612013P16-10P0.3,1060P013X07N,1060P013X09N,226612013P11,226623013P11,3264P012X08N,3264P012X04N,3264P015X01N,326434015P11,12EP0.1</t>
  </si>
  <si>
    <t>126W0017</t>
  </si>
  <si>
    <t>15.06</t>
  </si>
  <si>
    <t>122W0015</t>
  </si>
  <si>
    <t>22.92</t>
  </si>
  <si>
    <t>14.39</t>
  </si>
  <si>
    <t>4032S030X01N,4032S031X03N,4032S031X05N,4032S031X06N,4032P031X01N</t>
  </si>
  <si>
    <t>1060P011X07N,1060P012X01N,1060P014X05N,1060P014X07N,1060P013X19N,1060P013X27N,1060P012X21N,106012012P12-40DE,40DE</t>
  </si>
  <si>
    <t>(=122++2266+-11T3)</t>
  </si>
  <si>
    <t>MAIN TRANSFORMER 3</t>
  </si>
  <si>
    <t>721W0025</t>
  </si>
  <si>
    <t>126W0018</t>
  </si>
  <si>
    <t>122W0017</t>
  </si>
  <si>
    <t>3.57</t>
  </si>
  <si>
    <t>C 3X10</t>
  </si>
  <si>
    <t>48.97</t>
  </si>
  <si>
    <t>(=123++1060+-14C1)</t>
  </si>
  <si>
    <t>STARTING BATTERY CHARGER NO.1 ER PS FORE</t>
  </si>
  <si>
    <t>(=122++2040+-X01)</t>
  </si>
  <si>
    <t>SOCKET FORKLIFT CHARGING STATION AFT 2</t>
  </si>
  <si>
    <t>126W0019</t>
  </si>
  <si>
    <t>15</t>
  </si>
  <si>
    <t>2040</t>
  </si>
  <si>
    <t>MIDDLE AFT HOLD / CALE AR MILIEU</t>
  </si>
  <si>
    <t>721W0028</t>
  </si>
  <si>
    <t>10P0.1,226612013P17-10P0.1,1060P013X07N,1060P013X09N,226612013P11,226622015P11,2040P018X22N,2040P018X01N,2040P022X01N,2040P025X01N</t>
  </si>
  <si>
    <t>WK03/2025/UPDATE TARGET&amp;CTYPE R1.01</t>
  </si>
  <si>
    <t>COAX_RG214</t>
  </si>
  <si>
    <t>S3</t>
  </si>
  <si>
    <t>2040P025X01N</t>
  </si>
  <si>
    <t>44.06</t>
  </si>
  <si>
    <t>(=133++1060+-14C2)</t>
  </si>
  <si>
    <t>STARTING BATTERY CHARGER NO.2 ER PS AFT</t>
  </si>
  <si>
    <t>122W0018</t>
  </si>
  <si>
    <t>126W0024</t>
  </si>
  <si>
    <t>(=721++4068+-721U21)</t>
  </si>
  <si>
    <t>90.71</t>
  </si>
  <si>
    <t>MF/HF KUM803MWM W/R RX ANTENNA</t>
  </si>
  <si>
    <t>4068</t>
  </si>
  <si>
    <t>MAST STEP / PIED DE MAT</t>
  </si>
  <si>
    <t>5.61</t>
  </si>
  <si>
    <t>4032P031X01N,4032S031X06N,4032S031X05N,404044030S11,414333028S11,415133024S11,4151S022X01N,4151S020X01N,4155S016X01N,4155S015X03N,4155S016X08N,5010S016X06G</t>
  </si>
  <si>
    <t>(=122++2030+-X02)</t>
  </si>
  <si>
    <t>5010S016X06G</t>
  </si>
  <si>
    <t>SOCKET FORKLIFT CHARGING STATION FORE 2</t>
  </si>
  <si>
    <t>(=133++4262+-14C3)</t>
  </si>
  <si>
    <t>EDG BATTERY CHARGER NO.1</t>
  </si>
  <si>
    <t>2030</t>
  </si>
  <si>
    <t>721W0029</t>
  </si>
  <si>
    <t>MIDDLE FORE HOLD / CALE AV MILIEU</t>
  </si>
  <si>
    <t>ORIGINAL CABLE 7X</t>
  </si>
  <si>
    <t>10P0.1,226612013P17-10P0.1,1060P013X07N,1060P013X09N,1060P013X26N,1060P013X25N,1060P014X31N,1060P015X11N,1060P017X03N,106011018P13,1040P019X10N,1040P019X07N,1040S019X01N,1040S022X02N,1040S024X01N,1040S027X01N,103011030S12,1030S032X01N,1030S036X02N,1030S040X03N,1030S041X01N,103012042S11,2030S042X07N,2030S042X01N,2030S043X02N,2030P043X04N,2030P043X05N,2030P042X01N,2030P040X01N,2030P036X01N,2030P035X01N</t>
  </si>
  <si>
    <t>41.52</t>
  </si>
  <si>
    <t>126W0025</t>
  </si>
  <si>
    <t>WK03/2025/UPDATE SOURCE&amp;TARGET&amp;CABLE TYPE R1.01</t>
  </si>
  <si>
    <t>2030P035X01N</t>
  </si>
  <si>
    <t>122W0019</t>
  </si>
  <si>
    <t>(=721++5010+-721U20)</t>
  </si>
  <si>
    <t>MF/HF FURUNO AT-5075</t>
  </si>
  <si>
    <t>4032P031X01N,4032S031X06N,4032S031X05N,404044030S11,404044028P12,4242P028X04N,4242P023X01N,4258P017X01N,5010P015X05G</t>
  </si>
  <si>
    <t>59.66</t>
  </si>
  <si>
    <t>5010P015X05G</t>
  </si>
  <si>
    <t>721W0030</t>
  </si>
  <si>
    <t>(=122++3040+-X03)</t>
  </si>
  <si>
    <t>126W0026</t>
  </si>
  <si>
    <t>SOCKET FORKLIFT CHARGING STATION AFT 1</t>
  </si>
  <si>
    <t>17</t>
  </si>
  <si>
    <t>3040</t>
  </si>
  <si>
    <t>UPPER AFT HOLD / CALE AR SUP</t>
  </si>
  <si>
    <t>10P0.7,226612013P19-10P0.7,1060P013X26N,1060P013X25N,1060P013X19N,1060P014X07N,226612014P11,226622015P11,2040P018X22N,2040P018X01N,204023018P11,3040P017X09N,3040P017X04N,3040P018X11N,3040P019X04N,3040P023X04N,3040P029X07N</t>
  </si>
  <si>
    <t>(=133++4262+-14C4)</t>
  </si>
  <si>
    <t>EDG BATTERY CHARGER NO.2</t>
  </si>
  <si>
    <t>3040P029X07N</t>
  </si>
  <si>
    <t>4032P031X01N,4032S031X06N,4032S031X05N,404044030S11,404044028P12,4242P028X04N,4242P023X01N,4258P017X01N,5010P015X10G</t>
  </si>
  <si>
    <t>122W0020</t>
  </si>
  <si>
    <t>5010P015X10G</t>
  </si>
  <si>
    <t>126W0027</t>
  </si>
  <si>
    <t>721W0031</t>
  </si>
  <si>
    <t>60.65</t>
  </si>
  <si>
    <t>50.53</t>
  </si>
  <si>
    <t>(=122++2030+-X04)</t>
  </si>
  <si>
    <t>SOCKET FORKLIFT CHARGING STATION FORE 1</t>
  </si>
  <si>
    <t>4262P012X02N,4262P014X01N,4262P015X03N,425844015P11,4258P017X01N,4242P023X01N,4242P028X04N,403244029P11,4032P029X03N,4032P030X05N,4032P030X01N,4032S030X17N,4032S031X05N,4032S031X06N,4032P032X13N</t>
  </si>
  <si>
    <t>(=721++5010+-721U22)</t>
  </si>
  <si>
    <t>10P0.7,226612013P19-10P0.7,226612013P11,226622015P11,2040P018X22N,2040P018X01N,2040P022X01N,2040P029X04N,204022030P11,2030P032X01N,2030P035X01N</t>
  </si>
  <si>
    <t>MF/HF KUM803MWM TX ANTENNA</t>
  </si>
  <si>
    <t>126W0035</t>
  </si>
  <si>
    <t>122W0027</t>
  </si>
  <si>
    <t>4.59</t>
  </si>
  <si>
    <t>721W0033</t>
  </si>
  <si>
    <t>C 2X1.5</t>
  </si>
  <si>
    <t>(=133++2266+-14C5)</t>
  </si>
  <si>
    <t>SERVICE BATTERY CHARGER NO.2</t>
  </si>
  <si>
    <t>21.47</t>
  </si>
  <si>
    <t>126W0036</t>
  </si>
  <si>
    <t>22.71</t>
  </si>
  <si>
    <t>10P0.1,226612013P17-10P0.1,1060P013X07N,1060P011X20N,106012011P11,2272P009X08N,2272P009X01N,2272P010X01N,227222011P11,2266P011X21N</t>
  </si>
  <si>
    <t>721W0034</t>
  </si>
  <si>
    <t>2266P011X21N,227222011P11,2272P010X01N,2272P009X01N,2272P009X08N,106012011P11,1060P012X21N,106012012P12-40DE,40DE</t>
  </si>
  <si>
    <t>122W0028</t>
  </si>
  <si>
    <t>18.83</t>
  </si>
  <si>
    <t>22.3</t>
  </si>
  <si>
    <t>126W0037</t>
  </si>
  <si>
    <t>4032P032X13N,4032S031X06N,4032P031X01N</t>
  </si>
  <si>
    <t>723</t>
  </si>
  <si>
    <t>(=123++2266+-14C6)</t>
  </si>
  <si>
    <t>10P0.2,226612013P15-10P0.2,1060P013X07N,1060P011X20N,106012011P11,2272P009X08N,2272P009X01N,2272P010X01N,227222011P11,2266P011X21N</t>
  </si>
  <si>
    <t>723W0001</t>
  </si>
  <si>
    <t>SERVICE BATTERY CHARGER NO.1 SWBD ROOM PS</t>
  </si>
  <si>
    <t>122W0029</t>
  </si>
  <si>
    <t>132</t>
  </si>
  <si>
    <t>132W0002</t>
  </si>
  <si>
    <t>22.66</t>
  </si>
  <si>
    <t>68.84</t>
  </si>
  <si>
    <t>723W0002</t>
  </si>
  <si>
    <t>COAX_LMR400</t>
  </si>
  <si>
    <t>10P0.3,226612013P16-10P0.3,1060P013X27N,1060P012X21N,106012011P11,2272P009X08N,2272P009X01N,2272P010X01N,227222011P11,2266P011X21N</t>
  </si>
  <si>
    <t>12EP0.1,326434015P11,3264P015X01N,3264P012X04N,3264P012X08N,226623013P11,226622015P11,2040P018X22N,2040P018X01N,204023018P11,3040P017X09N,3040P017X04N,3040P018X11N,3040P019X04N,3040P023X04N,3040P029X07N,304033030P11,4032S031X06N,4032P032X13N</t>
  </si>
  <si>
    <t>S4</t>
  </si>
  <si>
    <t>64.45</t>
  </si>
  <si>
    <t>133</t>
  </si>
  <si>
    <t>122W0030</t>
  </si>
  <si>
    <t>(=723++4068+-723U03)</t>
  </si>
  <si>
    <t>VHF CX - 4 - 3 DSC ANTENNA</t>
  </si>
  <si>
    <t>133W0017</t>
  </si>
  <si>
    <t>4032P031X01N,304033030P11,3040P027X05N,3040S026X08N,3040S023X01N,304034023S11,4151S023X10N,4151S023X22N,4151S022X01N,4151S020X01N,4155S016X01N,4155S015X03N,415544015S12,4068S014X02N</t>
  </si>
  <si>
    <t>21.1</t>
  </si>
  <si>
    <t>4068S014X02N</t>
  </si>
  <si>
    <t>39.57</t>
  </si>
  <si>
    <t>723W0003</t>
  </si>
  <si>
    <t>65.47</t>
  </si>
  <si>
    <t>12EP0.2,326434015P12,304033015P11,3040P018X06N,3040P020X03N,3040P020X02N,3040P024X02N,3040P027X05N,304033030P11,4032S031X06N,4032P032X13N</t>
  </si>
  <si>
    <t>10P0.6,226612013P14-10P0.6,1060P013X26N,226612013P11,2266P011X21N</t>
  </si>
  <si>
    <t>133W0025</t>
  </si>
  <si>
    <t>(=723++4068+-723U04)</t>
  </si>
  <si>
    <t>VHF CX - 3 - 5 / 8 TX/RX ANTENNA</t>
  </si>
  <si>
    <t>122W0031</t>
  </si>
  <si>
    <t>12.23</t>
  </si>
  <si>
    <t>(+11P2)</t>
  </si>
  <si>
    <t>11P2 VALVE CONTROL CABINET</t>
  </si>
  <si>
    <t>20.07</t>
  </si>
  <si>
    <t>723W0006</t>
  </si>
  <si>
    <t>2266P014X04N,2266P014X10N,40DE</t>
  </si>
  <si>
    <t>2266P014X04N</t>
  </si>
  <si>
    <t>68.6</t>
  </si>
  <si>
    <t>133W0026</t>
  </si>
  <si>
    <t>(=723++4068+-723U07)</t>
  </si>
  <si>
    <t>10P0.7,226612013P19-10P0.7,226612013P11,2266P011X21N</t>
  </si>
  <si>
    <t>4032S032X01N,4032S031X01N,4032S031X02N,4032S031X03N,4032S031X05N,4032S031X06N,304033030P11,3040P027X05N,3040S026X08N,3040S023X01N,304034023S11,4151S023X10N,4151S023X22N,4151S022X01N,4151S020X01N,4155S016X01N,4155S015X03N,415544015S12,4068S014X02N</t>
  </si>
  <si>
    <t>123W0002</t>
  </si>
  <si>
    <t>723W0007</t>
  </si>
  <si>
    <t>133W0027</t>
  </si>
  <si>
    <t>14.94</t>
  </si>
  <si>
    <t>69.62</t>
  </si>
  <si>
    <t>(=723++4068+-723U08)</t>
  </si>
  <si>
    <t>VHF CX - 3 - 5 / 8 TX / RX ANTENNA</t>
  </si>
  <si>
    <t>10P0.8,2266P014P03N,2266P014P10N,2266P012P15N,2266P012P07N,2266P012P10N,2266P011P01N</t>
  </si>
  <si>
    <t>133W0028</t>
  </si>
  <si>
    <t>723W0008</t>
  </si>
  <si>
    <t>123W0003</t>
  </si>
  <si>
    <t>70.71</t>
  </si>
  <si>
    <t>14.15</t>
  </si>
  <si>
    <t>(=723++4068+-723U11)</t>
  </si>
  <si>
    <t>VHF CX - 4 - 3 / TX/RX ANTENNA</t>
  </si>
  <si>
    <t>(=723++2266+-723U10)</t>
  </si>
  <si>
    <t>VHF FURUNO FM-4800S NO.3</t>
  </si>
  <si>
    <t>136</t>
  </si>
  <si>
    <t>4068S014X02N,415544015S12,4155S015X03N,4155S016X01N,4151S020X01N,4256P20X06N,4256P019X08N,4256P019X04N,304034019P11,3040P019X04N,3040P018X11N,3040P017X04N,3040P017X09N,204023018P11,2040P018X01N,2040P018X22N,226622015P11,2266P012X22N</t>
  </si>
  <si>
    <t>136W0046</t>
  </si>
  <si>
    <t>10P0.8,2266P014P03N,2266P014P10N,2266P012P15N,2266P012P07N,2266P011P02N</t>
  </si>
  <si>
    <t>2266P012X22N</t>
  </si>
  <si>
    <t>13.36</t>
  </si>
  <si>
    <t>723W0009</t>
  </si>
  <si>
    <t>(+14E5)</t>
  </si>
  <si>
    <t>123W0004</t>
  </si>
  <si>
    <t>"14E5" 24VDC WHEELHOUSE DISTRIBUTION PANEL</t>
  </si>
  <si>
    <t>(=133++4034+-14C7)</t>
  </si>
  <si>
    <t>NAUTICAL BATTERY CHARGER NO.1</t>
  </si>
  <si>
    <t>4034</t>
  </si>
  <si>
    <t>TEHNICAL FLOOR WHEELHOUSE / TIMONERIE PLANCHER TECHNIQUE</t>
  </si>
  <si>
    <t>4032S030X04N,4032S031X03N,4032S031X05N,4032S031X06N,4032P030X13N</t>
  </si>
  <si>
    <t>15.96</t>
  </si>
  <si>
    <t>4032S030X04N</t>
  </si>
  <si>
    <t>4032P030X13N</t>
  </si>
  <si>
    <t>(=723++2266+-723U12)</t>
  </si>
  <si>
    <t>136W0047</t>
  </si>
  <si>
    <t>PV12I 24V / 12V</t>
  </si>
  <si>
    <t>17.85</t>
  </si>
  <si>
    <t>4032S030X04N,4032S031X03N,4032S031X05N,4032S031X06N,4032P032X13N</t>
  </si>
  <si>
    <t>723W0010</t>
  </si>
  <si>
    <t>123W0005</t>
  </si>
  <si>
    <t>136W0048</t>
  </si>
  <si>
    <t>17.99</t>
  </si>
  <si>
    <t>(=123++4034+-14C8)</t>
  </si>
  <si>
    <t>NAUTICAL BATTERY CHARGER NO.2 INSTRUMENTS ROOM</t>
  </si>
  <si>
    <t>155</t>
  </si>
  <si>
    <t>725</t>
  </si>
  <si>
    <t>10P0.8,226612013P20-10P0.8,1060P013X09N,1060P013X07N,1060P011X20N,1060P010X18N,1060P010X14N,1060P011X16N,1060S011X15N</t>
  </si>
  <si>
    <t>155W0007</t>
  </si>
  <si>
    <t>725W0001</t>
  </si>
  <si>
    <t>TC+FR+SH 1X2X0.75</t>
  </si>
  <si>
    <t>1060S011X15N</t>
  </si>
  <si>
    <t>65.7</t>
  </si>
  <si>
    <t>123W0006</t>
  </si>
  <si>
    <t>(=155++2284+-155U01)</t>
  </si>
  <si>
    <t>UPS</t>
  </si>
  <si>
    <t>C+SH 3X4</t>
  </si>
  <si>
    <t>2284</t>
  </si>
  <si>
    <t>BATTERIES ROOM / LOCAL BATTERIES</t>
  </si>
  <si>
    <t>57.93</t>
  </si>
  <si>
    <t>4032P032X13N,4032S031X49N,4032P031X36N,4032S031X06N,304033030P11,3040P027X05N,3040P024X02N,3040P020X02N,3040P020X03N,3040P018X06N,304033015P11,3264P015X05N,3264P015X01N,3264P012X04N,3272P008X02N,3276P004X01N,3284P001X12N,3284P000X15N,208023001P11,2080P001X09N,208022001P11,2284P001X01N</t>
  </si>
  <si>
    <t>WK36/2025/UPDATE LENGHT&amp;CABLE REROUTED R1.11</t>
  </si>
  <si>
    <t>2284P001X01N</t>
  </si>
  <si>
    <t>201</t>
  </si>
  <si>
    <t>725W0002</t>
  </si>
  <si>
    <t>201W0003</t>
  </si>
  <si>
    <t>COAX_LMR600</t>
  </si>
  <si>
    <t>10P0.8,226612013P20-10P0.8,226612013P11,226622015P11,2040P018X22N,2040P018X01N,204023018P11,3040P017X09N,3040P017X04N,3040P018X11N,3040P019X04N,3040P023X04N,3040P029X07N,3040P027X05N,3040S026X08N,304034028S11,4040S028X08N</t>
  </si>
  <si>
    <t>95.05</t>
  </si>
  <si>
    <t>58.68</t>
  </si>
  <si>
    <t>123W0007</t>
  </si>
  <si>
    <t>(=725++4068+-725U03)</t>
  </si>
  <si>
    <t>INMARSAT ANTENNA UNIT IC - 118</t>
  </si>
  <si>
    <t>4032S032X01N,4032S031X01N,4032S031X02N,304033030S11,3040S027X02N,3040S027X03N,3040S023X01N,3040S021X02N,3040S017X03N,316333015S11,3163S014X02N,3163S012X04N,3163S012X06N,216523012S11,216512012S11,1060S012X16N,1060S009X02N,1060S009X03N,1060P009X05N,1060P009X04N,1060P012X18N,106012012P12-40DE,40DE</t>
  </si>
  <si>
    <t>16</t>
  </si>
  <si>
    <t>201W0004</t>
  </si>
  <si>
    <t>725W0003</t>
  </si>
  <si>
    <t>TC+FR+SH 2X2X0.75</t>
  </si>
  <si>
    <t>10P0.8,2266P014P03N,2266P014P10N,2266P012P15N,2266P012P07N,2266P011P02N,2266P011X07N</t>
  </si>
  <si>
    <t>201W0005</t>
  </si>
  <si>
    <t>2266P011X07N</t>
  </si>
  <si>
    <t>123W0008</t>
  </si>
  <si>
    <t>18.16</t>
  </si>
  <si>
    <t>725W0004</t>
  </si>
  <si>
    <t>46.67</t>
  </si>
  <si>
    <t>4032S032X01N,4032S033X02N,4032S031X14N,4032S031X22N,4032P032X13N</t>
  </si>
  <si>
    <t>201W0006</t>
  </si>
  <si>
    <t>10P0.8,226612013P20-10P0.8,226612013P11,226623013P11,3264P012X08N,3264P012X04N,3264P015X01N,3264P015X05N,304033015P11,3040P018X06N,3040P020X03N,3040P020X02N,3040P024X02N,3040P027X05N,304033030P11,4032P030X13N</t>
  </si>
  <si>
    <t>725W0005</t>
  </si>
  <si>
    <t>123W0009</t>
  </si>
  <si>
    <t>201W0007</t>
  </si>
  <si>
    <t>21.55</t>
  </si>
  <si>
    <t>23.9</t>
  </si>
  <si>
    <t>(+533CB01)</t>
  </si>
  <si>
    <t>MAGNET HOLDER CONNECTION BOX</t>
  </si>
  <si>
    <t>4141</t>
  </si>
  <si>
    <t>GALLEY / CUISINE</t>
  </si>
  <si>
    <t>4032S032X01N,4032S031X01N,4032S031X02N,4032S031X03N,4032S031X05N,404044030S11,414944028S11,414133028S11,4141S027X04N</t>
  </si>
  <si>
    <t>(+11L1)</t>
  </si>
  <si>
    <t>11L1 LIGHTING DISTRIBUTION PANEL NO.1</t>
  </si>
  <si>
    <t>WK03/2026/CHANGED SPACE TARGET R1.13</t>
  </si>
  <si>
    <t>4141S027X04N</t>
  </si>
  <si>
    <t>3062</t>
  </si>
  <si>
    <t>205</t>
  </si>
  <si>
    <t>ALLEWAY / COURSIVE</t>
  </si>
  <si>
    <t>3062P012X03N,3264P012X19N,3264P012X15N,3264P012X04N,3264P012X08N,226623013P11,226612013P11,226612013P12-10P0.8,10P0.8</t>
  </si>
  <si>
    <t>205W0001</t>
  </si>
  <si>
    <t>3062P012X03N</t>
  </si>
  <si>
    <t>123W0010</t>
  </si>
  <si>
    <t>9.3</t>
  </si>
  <si>
    <t>725W0006</t>
  </si>
  <si>
    <t>(=205++4032+-205U02)</t>
  </si>
  <si>
    <t>70.95</t>
  </si>
  <si>
    <t>JUNCTION BOX</t>
  </si>
  <si>
    <t>(=205++5010+-205U04)</t>
  </si>
  <si>
    <t>SOUND RECEPTION SYSTEM ANTENNA</t>
  </si>
  <si>
    <t>4032P030X01N,4032S030X17N,5010P030X17G</t>
  </si>
  <si>
    <t>(+11L2)</t>
  </si>
  <si>
    <t>4032P030X01N</t>
  </si>
  <si>
    <t>5010P030X17G</t>
  </si>
  <si>
    <t>11L2 LIGHTING DISTRIBUTION PANEL NO.2</t>
  </si>
  <si>
    <t>205W0003</t>
  </si>
  <si>
    <t>2020</t>
  </si>
  <si>
    <t>(=725++4068+-725U08)</t>
  </si>
  <si>
    <t>HYDRAULIC PLANT / EQUIPEMENT HYDRAULIQUE</t>
  </si>
  <si>
    <t>INMARSAT ANTENNA UNIT IC-118</t>
  </si>
  <si>
    <t>14.64</t>
  </si>
  <si>
    <t>2020S051X12N,2020S051X05N,1020S052X04N,1020S050X02N,1020P048X02N,1020P047X01N,102011047P11,1030P043X05N,1030P042X08N,1030P037X03N,1030P031X03N,103011030P13,1040P028X04N,1040P023X04N,1040P019X10N,106011018P13,1060P017X03N,1060P015X11N,1060P014X31N,1060P013X25N,1060P013X26N,226612013P12-10P0.8,10P0.8</t>
  </si>
  <si>
    <t>2020S051X12N</t>
  </si>
  <si>
    <t>123W0011</t>
  </si>
  <si>
    <t>725W0007</t>
  </si>
  <si>
    <t>4032S032X09N,4032S032X06N,4032S030X11N,4032S030X19N,4032S030X17N,4032P030X01N</t>
  </si>
  <si>
    <t>205W0004</t>
  </si>
  <si>
    <t>59.42</t>
  </si>
  <si>
    <t>25.55</t>
  </si>
  <si>
    <t>(+11L3)</t>
  </si>
  <si>
    <t>11L3 LIGHTING DISTRIBUTION PANEL NO.3</t>
  </si>
  <si>
    <t>4032P032X13N,4032S031X06N,4032S031X05N,4032S031X03N,4032S030X04N,4032S030X19N,4032S030X11N,4032S032X06N,4032S032X09N</t>
  </si>
  <si>
    <t>4040S028X14N,304034028S11,3040S026X08N,3040P027X05N,3040P029X07N,3040P023X04N,3040P019X04N,3040P018X11N,3040P017X04N,3040P017X09N,204023018P11,2040P018X01N,2040P018X22N,226622015P11,226612013P11,226612013P12-10P0.8,10P0.8</t>
  </si>
  <si>
    <t>221</t>
  </si>
  <si>
    <t>4040S028X14N</t>
  </si>
  <si>
    <t>725W0008</t>
  </si>
  <si>
    <t>221W0027</t>
  </si>
  <si>
    <t>123W0012</t>
  </si>
  <si>
    <t>C+FR+SH 14X1.5</t>
  </si>
  <si>
    <t>15.64</t>
  </si>
  <si>
    <t>68.89</t>
  </si>
  <si>
    <t>(=221++1060+-221U08)</t>
  </si>
  <si>
    <t>SIGNAL PANEL WITH 7 LIGHTS, 1X SOUNDER?</t>
  </si>
  <si>
    <t>1060P014X02N,1060P014X05N,1060P014X07N,1060P013X19N,1060P013X27N,1060P012X21N,106012012P12-40DE,40DE</t>
  </si>
  <si>
    <t>1060P014X02N</t>
  </si>
  <si>
    <t>221W0028</t>
  </si>
  <si>
    <t>728</t>
  </si>
  <si>
    <t>728W0001</t>
  </si>
  <si>
    <t>4032S030X01N,4032S031X03N,304033030S11,3040S027X02N,3040S027X03N,3040S027X07N,204023027S11,2040S027X02N,2040S023X01N,2040S018X01N,204022015S11,2165S015X03N,2165S012X03N,217122011S11,2171S008X01N,2272P008X03N,2272P010X01N,227222011P11,226612013P11,226612013P12-10P0.8,10P0.8</t>
  </si>
  <si>
    <t>C+FR+SH 10X1.5</t>
  </si>
  <si>
    <t>39.96</t>
  </si>
  <si>
    <t>123W0014</t>
  </si>
  <si>
    <t>(=221++2080+-221U09)</t>
  </si>
  <si>
    <t>SIGNAL PANEL WITH 4 LIGHTS 1 SOUNDER 1 HIGH SIGNALLING</t>
  </si>
  <si>
    <t>2080</t>
  </si>
  <si>
    <t>STEERING ROOM / LOCAL BARRE</t>
  </si>
  <si>
    <t>12.65</t>
  </si>
  <si>
    <t>2080S001X02N,2080S002X06N,208022005S11,2173S006X01N,2171S008X01N,2272P008X03N,2272P010X01N,2272P009X01N,2272P009X08N,106012011P11,1060P012X21N,106012012P12-40DE,40DE</t>
  </si>
  <si>
    <t>63.43</t>
  </si>
  <si>
    <t>2080S001X02N</t>
  </si>
  <si>
    <t>221W0029</t>
  </si>
  <si>
    <t>50.54</t>
  </si>
  <si>
    <t>10P0.2,226612013P15-10P0.2,1060P013X07N,1060P013X09N,226612013P20-10P0.8,10P0.8</t>
  </si>
  <si>
    <t>(=221++4262+-221U10)</t>
  </si>
  <si>
    <t>(=728++4068+-728U02)</t>
  </si>
  <si>
    <t>SIGNAL PANEL WITH 3 LIGHTS 1 HIGH SIGNALLING</t>
  </si>
  <si>
    <t>NAVTEX ANTENNA NX-9HE/9HJ</t>
  </si>
  <si>
    <t>123W0015</t>
  </si>
  <si>
    <t>4262P013X04N,425844015P11,4258P017X01N,4256P019X08N,4256P019X04N,304034019P11,3040P019X04N,3040P018X11N,3040P017X04N,3040P017X09N,204023018P11,2040P018X01N,2040P018X22N,226622015P11,226612014P11,1060P014X07N,1060P013X19N,1060P013X27N,1060P012X21N,106012012P12-40DE,40DE</t>
  </si>
  <si>
    <t>4262P013X04N</t>
  </si>
  <si>
    <t>11.56</t>
  </si>
  <si>
    <t>221W0030</t>
  </si>
  <si>
    <t>60.58</t>
  </si>
  <si>
    <t>728W0002</t>
  </si>
  <si>
    <t>(=221++1020+-221U11)</t>
  </si>
  <si>
    <t>10P0.6,226612013P14-10P0.6,1060P013X26N,226612013P20-10P0.8,10P0.8</t>
  </si>
  <si>
    <t>1020</t>
  </si>
  <si>
    <t>BOW THRUSTER ROOM / LOCAL PROP. ETRAVE</t>
  </si>
  <si>
    <t>1020S047X02N,1020P047X01N,102011047P11,1030P047X04N,1030P045X02N,1030P043X01N,1030P037X01N,1030P031X01N,103011030P11,1040P028X02N,1040P023X01N,1040P020X03N,106011018P13,1060P017X03N,1060P015X11N,1060P014X31N,1060P013X25N,1060P013X19N,1060P013X27N,1060P012X21N,106012012P12-40DE,40DE</t>
  </si>
  <si>
    <t>1020S047X02N</t>
  </si>
  <si>
    <t>222</t>
  </si>
  <si>
    <t>126W0009</t>
  </si>
  <si>
    <t>222W0106</t>
  </si>
  <si>
    <t>C 1X35</t>
  </si>
  <si>
    <t>728W0003</t>
  </si>
  <si>
    <t>222W0107</t>
  </si>
  <si>
    <t>126W0010</t>
  </si>
  <si>
    <t>223</t>
  </si>
  <si>
    <t>728W0004</t>
  </si>
  <si>
    <t>223W0002</t>
  </si>
  <si>
    <t>61.19</t>
  </si>
  <si>
    <t>(+223CB01)</t>
  </si>
  <si>
    <t>223CB01 LOCK-IN ALARM BOX COLD STORE</t>
  </si>
  <si>
    <t>4242</t>
  </si>
  <si>
    <t>126W0011</t>
  </si>
  <si>
    <t>(+22A3)</t>
  </si>
  <si>
    <t>22A3 ALARM MONITORING PANEL HYDRAULIC ROOM</t>
  </si>
  <si>
    <t>2020S051X03N,2020S051X06N,2020S049X02N,202022047S11,2030S045X01N,2030S043X02N,2030S042X01N,2030S038X01N,2030S033X01N,204022030S11,2040S029X05N,2040S027X09N,2040S027X02N,204023027S11,3040S027X07N,3040S027X03N,3040S026X08N,304034028S11,404044028P12,4242P028X04N,4242P027X06N</t>
  </si>
  <si>
    <t>4242P027X06N</t>
  </si>
  <si>
    <t>2020S051X03N</t>
  </si>
  <si>
    <t>291</t>
  </si>
  <si>
    <t>728W0005</t>
  </si>
  <si>
    <t>291W0004</t>
  </si>
  <si>
    <t>126W0012</t>
  </si>
  <si>
    <t>20.42</t>
  </si>
  <si>
    <t>(=291++2264+-291U11)</t>
  </si>
  <si>
    <t>728W0006</t>
  </si>
  <si>
    <t>LCB EMERGENCY STOP PUMPS ER ACCESS</t>
  </si>
  <si>
    <t>2264</t>
  </si>
  <si>
    <t>ENGINE ROOM ACCESS / ACCES SALLE DES MACHINES</t>
  </si>
  <si>
    <t>10P0.1,226612013P17-10P0.1,1060P013X07N,1060P013X09N,226612013P11,2264P012X01N</t>
  </si>
  <si>
    <t>18.68</t>
  </si>
  <si>
    <t>2264P012X01N</t>
  </si>
  <si>
    <t>291W0005</t>
  </si>
  <si>
    <t>(+42DF.2)</t>
  </si>
  <si>
    <t>42DF.2 PS MIDDLE</t>
  </si>
  <si>
    <t>34.68</t>
  </si>
  <si>
    <t>4032P032X11N,4032P031X03N,4032P031X01N</t>
  </si>
  <si>
    <t>(=291++4070+-291U10)</t>
  </si>
  <si>
    <t>126W0020</t>
  </si>
  <si>
    <t>4032P032X11N</t>
  </si>
  <si>
    <t>LCB EMERGENCY STOP BUNKERING POINT SB</t>
  </si>
  <si>
    <t>4070</t>
  </si>
  <si>
    <t>POOP DECK / PONT DUNETTE</t>
  </si>
  <si>
    <t>10P0.1,226612013P17-10P0.1,1060P013X27N,1060P013X19N,1060P013X22N,1060S013X03N,1060S014X02N,1060S012X02N,1060S012X16N,216512012S11,216523012S11,3163S012X06N,3163S012X04N,4070S014X01G</t>
  </si>
  <si>
    <t>731</t>
  </si>
  <si>
    <t>731W0001</t>
  </si>
  <si>
    <t>C 1X16</t>
  </si>
  <si>
    <t>4070S014X01G</t>
  </si>
  <si>
    <t>8.16</t>
  </si>
  <si>
    <t>291W0006</t>
  </si>
  <si>
    <t>23.83</t>
  </si>
  <si>
    <t>(=731++5010+-731U02)</t>
  </si>
  <si>
    <t>22.64</t>
  </si>
  <si>
    <t>ONEWEB</t>
  </si>
  <si>
    <t>(=731++4032+-731U01)</t>
  </si>
  <si>
    <t>VSAT RACK</t>
  </si>
  <si>
    <t>(=291++1060+-291U09)</t>
  </si>
  <si>
    <t>LCB EMERGENCY STOP PUMPS ER ESCAPE SB</t>
  </si>
  <si>
    <t>5010P030X10G,4032P030X05N,4032P030X01N,4032S030X17N,4032S030X06N</t>
  </si>
  <si>
    <t>10P0.1,226612013P17-10P0.1,1060P013X27N,1060P013X19N,1060P013X22N,1060S013X03N,1060S014X02N,1060S015X06N,1060S015X02N,1060S016X02N</t>
  </si>
  <si>
    <t>5010P030X10G</t>
  </si>
  <si>
    <t>4032S030X06N</t>
  </si>
  <si>
    <t>1060S016X02N</t>
  </si>
  <si>
    <t>126W0021</t>
  </si>
  <si>
    <t>731W0002</t>
  </si>
  <si>
    <t>291W0007</t>
  </si>
  <si>
    <t>50.59</t>
  </si>
  <si>
    <t>8.67</t>
  </si>
  <si>
    <t>10.98</t>
  </si>
  <si>
    <t>(=291++4151+-291U08)</t>
  </si>
  <si>
    <t>LCB EMERGENCY STOP GALLEY ENTRANCE</t>
  </si>
  <si>
    <t>4151</t>
  </si>
  <si>
    <t>MESSROOM / CARRE</t>
  </si>
  <si>
    <t>4151S023X11N,4151S023X10N,304034023S11,3040S023X01N,3040S021X02N,3040S017X03N,316333015S11,3163S014X02N,3163S012X04N,3163S012X06N,216523012S11,216512012S11,1060S012X16N,1060S012X02N,1060S014X02N,1060S013X03N,1060P013X22N,1060P013X19N,1060P013X25N,1060P013X26N,226612013P12-10P0.8,10P0.8</t>
  </si>
  <si>
    <t>4032S030X01N,4032S031X03N,4032S031X05N,4032S030X06N</t>
  </si>
  <si>
    <t>WK03/2025/UPDATE SOURCE R1.01</t>
  </si>
  <si>
    <t>4151S023X11N</t>
  </si>
  <si>
    <t>291W0008</t>
  </si>
  <si>
    <t>126W0022</t>
  </si>
  <si>
    <t>731W0003</t>
  </si>
  <si>
    <t>16.69</t>
  </si>
  <si>
    <t>22.26</t>
  </si>
  <si>
    <t>(=291++4070+-291U12)</t>
  </si>
  <si>
    <t>LCB EMERGENCY STOP BUNKERING POINT PS</t>
  </si>
  <si>
    <t>4032P032X13N,4032S031X06N,4032S031X05N,4032S030X06N</t>
  </si>
  <si>
    <t>10P0.1,226612013P17-10P0.1,1060P013X07N,1060P013X09N,226612013P11,226623013P11,4070P016X01G</t>
  </si>
  <si>
    <t>4070P016X01G</t>
  </si>
  <si>
    <t>126W0023</t>
  </si>
  <si>
    <t>291W0010</t>
  </si>
  <si>
    <t>731W0004</t>
  </si>
  <si>
    <t>56.68</t>
  </si>
  <si>
    <t>96.42</t>
  </si>
  <si>
    <t>(=731++4020+-731U03)</t>
  </si>
  <si>
    <t>IRIDIUM ANTENNA</t>
  </si>
  <si>
    <t>10P0.1,226612013P17-10P0.1,1060P013X07N,1060P013X09N,226612013P11,226623013P11,3264P012X08N,3264P012X04N,3264P015X01N,3264P015X05N,304033015P11,3040P018X06N,3040P020X03N,3040P020X02N,3040P024X02N,3040P027X05N,3040S026X08N,3040S027X03N,3040S027X02N,304033030S11,4032S031X02N,4032S031X01N,4032S032X01N</t>
  </si>
  <si>
    <t>4020</t>
  </si>
  <si>
    <t>FORE MAST / MAT AVANT</t>
  </si>
  <si>
    <t>126W0031</t>
  </si>
  <si>
    <t>4020P045X01N,402055045S11,3030S033X17N,4032S033X04N,4032S031X22N,4032S031X03N,4032S031X05N,4032S030X06N</t>
  </si>
  <si>
    <t>291W0011</t>
  </si>
  <si>
    <t>4020P045X01N</t>
  </si>
  <si>
    <t>731W0006</t>
  </si>
  <si>
    <t>54.78</t>
  </si>
  <si>
    <t>59.43</t>
  </si>
  <si>
    <t>(=731++2266+-731U05)</t>
  </si>
  <si>
    <t>4032S032X01N,4032S031X01N,4032S031X02N,304033030S11,3040S027X02N,3040S027X03N,3040S026X08N,3040P027X05N,3040P024X02N,3040P020X02N,3040P020X03N,3040P018X06N,304033015P11,3264P015X05N,3264P015X01N,3264P012X04N,3264P012X08N,226623013P11,226612013P11,226612013P12-10P0.8,10P0.8</t>
  </si>
  <si>
    <t>SOCKET VSAT NO. 5</t>
  </si>
  <si>
    <t>126W0032</t>
  </si>
  <si>
    <t>291W0012</t>
  </si>
  <si>
    <t>2266P011X21N,226623013P11,3264P012X08N,3264P012X04N,3264P015X01N,3264P015X05N,304033015P11,3040P018X06N,3040P020X03N,3040P020X02N,3040P024X02N,3040P027X05N,304033030P11,4032S031X06N,4032S031X05N,4032S030X06N</t>
  </si>
  <si>
    <t>TC+FR+SH 4X2X0.75</t>
  </si>
  <si>
    <t>40.97</t>
  </si>
  <si>
    <t>731W0007</t>
  </si>
  <si>
    <t>12EP0.1,326434015P11,3264P015X05N,304033015P11,3040P018X06N,3040P020X03N,3040P020X02N,3040P024X02N,3040P027X05N,3040S026X08N,3040S027X03N,3040S027X02N,304033030S11,4032S031X02N,4032S031X01N,4032S032X01N</t>
  </si>
  <si>
    <t>13.23</t>
  </si>
  <si>
    <t>(=771++4032+-771U01)</t>
  </si>
  <si>
    <t>291W0013</t>
  </si>
  <si>
    <t>CCTV &amp; NETWORK RACK</t>
  </si>
  <si>
    <t>27.09</t>
  </si>
  <si>
    <t>4034S030X01N,4032S031X05N,4032S030X06N</t>
  </si>
  <si>
    <t>4034S030X01N</t>
  </si>
  <si>
    <t>(=291++2264+-291U05)</t>
  </si>
  <si>
    <t>LCB EMERGENCY STOP ER FAN ER ACCESS</t>
  </si>
  <si>
    <t>731W0010</t>
  </si>
  <si>
    <t>12EP0.1,326434015P11,3264P015X01N,3264P012X04N,3264P012X08N,226623013P11,2264P012X01N</t>
  </si>
  <si>
    <t>WK03/2025/UPDATE SOURCE&amp;CABLE LENGHT R1.01</t>
  </si>
  <si>
    <t>37.65</t>
  </si>
  <si>
    <t>291W0014</t>
  </si>
  <si>
    <t>(=731++4258+-731U06)</t>
  </si>
  <si>
    <t>SOCKET VSAT NO. 2</t>
  </si>
  <si>
    <t>4258</t>
  </si>
  <si>
    <t>DECK OFFICE / BUREAU DE PONT</t>
  </si>
  <si>
    <t>126W0033</t>
  </si>
  <si>
    <t>37.21</t>
  </si>
  <si>
    <t>4258P015X02N,4258P017X01N,4242P023X01N,4242P028X04N,404044028P12,404044030S11,4032S031X05N,4032S030X06N</t>
  </si>
  <si>
    <t>(=291++1060+-291U06)</t>
  </si>
  <si>
    <t>LCB EMERGENCY STOP ER FAN ER ESCAPE</t>
  </si>
  <si>
    <t>4258P015X02N</t>
  </si>
  <si>
    <t>12EP0.1,326434015P11,3264P015X01N,3264P012X04N,3264P012X08N,226623013P11,226612013P11,1060P013X26N,1060P013X25N,1060P013X19N,1060P013X22N,1060S013X03N,1060S014X02N,1060S015X06N,1060S015X02N,1060S016X02N</t>
  </si>
  <si>
    <t>731W0011</t>
  </si>
  <si>
    <t>291W0015</t>
  </si>
  <si>
    <t>42.2</t>
  </si>
  <si>
    <t>126W0034</t>
  </si>
  <si>
    <t>34.49</t>
  </si>
  <si>
    <t>(=731++3163+-731U07)</t>
  </si>
  <si>
    <t>SOCKET VSAT NO. 3</t>
  </si>
  <si>
    <t>(=412++4161+-412U58)</t>
  </si>
  <si>
    <t>CONTROL PANEL AIR HANDLING PLANT AHU 1/AHU 2 ACCOMMODATION FAN</t>
  </si>
  <si>
    <t>3163S012X04N,3163S014X02N,316333015S11,3040S017X03N,3040S021X02N,3040S023X01N,3040S027X03N,3040S027X02N,304033030S11,4032S031X03N,4032S031X05N,4032S030X06N</t>
  </si>
  <si>
    <t>4161S012X01N,4161S011X05N,416134011S11,3163S012X04N,3163S012X06N,216523012S11,216512012S11,1060S012X16N,1060S012X02N,1060S014X02N,1060S013X03N,1060P013X22N,1060P013X19N,1060P013X25N,1060P013X26N,226612013P12-10P0.8,10P0.8</t>
  </si>
  <si>
    <t>3163S012X04N</t>
  </si>
  <si>
    <t>WK03/2025/UPDATE SOURCE&amp;TARGET  R1.01</t>
  </si>
  <si>
    <t>4161S012X01N</t>
  </si>
  <si>
    <t>291W0016</t>
  </si>
  <si>
    <t>731W0012</t>
  </si>
  <si>
    <t>132W0001</t>
  </si>
  <si>
    <t>11.95</t>
  </si>
  <si>
    <t>C 3X4</t>
  </si>
  <si>
    <t>7.11</t>
  </si>
  <si>
    <t>(=731++4032+-731U08)</t>
  </si>
  <si>
    <t>SOCKET VSAT DECK PHONE NO.1</t>
  </si>
  <si>
    <t>10P0.1,226612013P17-10P0.1,1060P013X07N,1060P013X09N,226612013P12-10P0.8,10P0.8</t>
  </si>
  <si>
    <t>(=132++4262+-13T1)</t>
  </si>
  <si>
    <t>EM'CY TRANSFORMER</t>
  </si>
  <si>
    <t>2</t>
  </si>
  <si>
    <t>291W0017</t>
  </si>
  <si>
    <t>12EP0.1,4262P014X09N</t>
  </si>
  <si>
    <t>4262P014X09N</t>
  </si>
  <si>
    <t>731W0021</t>
  </si>
  <si>
    <t>132W0005</t>
  </si>
  <si>
    <t>54.63</t>
  </si>
  <si>
    <t>14.52</t>
  </si>
  <si>
    <t>(=731++3264+-731U13)</t>
  </si>
  <si>
    <t>SOCKET VSAT PHONE NO. 4</t>
  </si>
  <si>
    <t>3264</t>
  </si>
  <si>
    <t>WK03/2025/UPDATE TARGET AREA R1.01</t>
  </si>
  <si>
    <t>CHIEF CAB / CHEF MECA</t>
  </si>
  <si>
    <t>6</t>
  </si>
  <si>
    <t>291W0018</t>
  </si>
  <si>
    <t>12EP0.1,4262P015X03N,4262P014X01N,4262P012X02N</t>
  </si>
  <si>
    <t>3284P001X11N,3284P001X12N,3276P004X01N,3272P008X02N,3264P012X04N,3264P015X01N,3264P015X05N,304033015P11,3040P018X06N,3040P020X03N,3040P020X02N,3040P024X02N,3040P027X05N,304033030P11,4032S031X06N,4032S031X05N,4032S030X06N</t>
  </si>
  <si>
    <t>WK50/2025/NEW CABLE R1.13</t>
  </si>
  <si>
    <t>3284P001X11N</t>
  </si>
  <si>
    <t>133W0001</t>
  </si>
  <si>
    <t>731W0024</t>
  </si>
  <si>
    <t>C 3X16</t>
  </si>
  <si>
    <t>16.21</t>
  </si>
  <si>
    <t>291W0019</t>
  </si>
  <si>
    <t>(=731++5010+-731U15)</t>
  </si>
  <si>
    <t>STARLINK 2</t>
  </si>
  <si>
    <t>4032P030X02N,4032P030X01N,4032S030X17N,4032S030X06N</t>
  </si>
  <si>
    <t>133W0002</t>
  </si>
  <si>
    <t>(=291++4070+-291U07)</t>
  </si>
  <si>
    <t>4032P030X02N</t>
  </si>
  <si>
    <t>LCB EMERGENCY STOP EDG ROOM DOOR</t>
  </si>
  <si>
    <t>C+FR+SH 3X2.5</t>
  </si>
  <si>
    <t>26.63</t>
  </si>
  <si>
    <t>12EP0.1,4262P015X03N,4070P012X13N</t>
  </si>
  <si>
    <t>731W0025</t>
  </si>
  <si>
    <t>4070P012X13N</t>
  </si>
  <si>
    <t>291W0020</t>
  </si>
  <si>
    <t>12EP0.2,326434015P12,3264P015X05N,3264P015X01N,3264P012X04N,3264P012X08N,226623013P11,2266P011X21N</t>
  </si>
  <si>
    <t>TC+FR+SH 7X2X0.75</t>
  </si>
  <si>
    <t>(=731++5010+-731U16)</t>
  </si>
  <si>
    <t>STARLINK 1</t>
  </si>
  <si>
    <t>133W0003</t>
  </si>
  <si>
    <t>32.03</t>
  </si>
  <si>
    <t>731W0026</t>
  </si>
  <si>
    <t>291W0021</t>
  </si>
  <si>
    <t>12EP0.2,326434015P12,304033015P11,3040P018X06N,3040P020X03N,3040P020X02N,3040P024X02N,3040P027X05N,304033030P11,4032P030X13N</t>
  </si>
  <si>
    <t>12.21</t>
  </si>
  <si>
    <t>133W0004</t>
  </si>
  <si>
    <t>C+FR+SH 3X6</t>
  </si>
  <si>
    <t>16.65</t>
  </si>
  <si>
    <t>10P0.1,226612013P17-10P0.1,1060P013X07N,1060P013X09N,226612013P19-10P0.7,10P0.7</t>
  </si>
  <si>
    <t>4032S030X04N,4032S031X03N,4032S031X05N,4032S030X06N</t>
  </si>
  <si>
    <t>(+13EL1)</t>
  </si>
  <si>
    <t>291W0022</t>
  </si>
  <si>
    <t>13EL1 EMERGENCY LIGHTING DISTRIBUTION PANEL NO.1</t>
  </si>
  <si>
    <t>731W0027</t>
  </si>
  <si>
    <t>12EP0.2,326434015P12,3264P015X05N,3264P015X01N,3264P012X15N,3264P012X19N,3062P012X02N</t>
  </si>
  <si>
    <t>31.7</t>
  </si>
  <si>
    <t>3062P012X02N</t>
  </si>
  <si>
    <t>22.27</t>
  </si>
  <si>
    <t>133W0005</t>
  </si>
  <si>
    <t>(=291++2080+-291U13)</t>
  </si>
  <si>
    <t>LCB EMERGENCY STOP BATTERY ROOM ENTRANCE</t>
  </si>
  <si>
    <t>80.24</t>
  </si>
  <si>
    <t>2080P004X01N,208022005P11,2070P008X03N,2272P008X03N,2272P010X01N,2272P009X01N,2272P009X08N,106012011P11,1060P012X21N,106012012P12-40DE,40DE</t>
  </si>
  <si>
    <t>(=731++5010+-731U03.2)</t>
  </si>
  <si>
    <t>LT-4130 ANTENNA UNIT (LT4100 SATTELITE COMUNICATION SYSTEM)</t>
  </si>
  <si>
    <t>2080P004X01N</t>
  </si>
  <si>
    <t>4032P031X01N,4032S031X06N,4032S031X05N,404044030S11,414944028S11,414133028S11,5010S026X01N</t>
  </si>
  <si>
    <t>(+13EL2)</t>
  </si>
  <si>
    <t>291W0115</t>
  </si>
  <si>
    <t>13EL2 EMERGENCY LIGHTING DISTRIBUTION PANEL NO.2</t>
  </si>
  <si>
    <t>5010S026X01N</t>
  </si>
  <si>
    <t>12EP0.2,326434015P12,3264P015X05N,3264P015X01N,3264P012X04N,3264P012X08N,226623013P11,226622015P11,2040P018X22N,2040P018X01N,2040P022X01N,2040P029X04N,204022030P11,2030P032X01N,2030P036X01N,2030P040X01N,2030P042X01N,2030P043X05N,2030P045X01N,202022047P11,2020P050X03N,2020P051X02N,2020P051X06N,2020P052X01N</t>
  </si>
  <si>
    <t>77.51</t>
  </si>
  <si>
    <t>731W0029</t>
  </si>
  <si>
    <t>2020P052X01N</t>
  </si>
  <si>
    <t>133W0006</t>
  </si>
  <si>
    <t>4.08</t>
  </si>
  <si>
    <t>36.19</t>
  </si>
  <si>
    <t>10P0.1,226612013P17-10P0.1,1060P013X07N,1060P011X20N,106012011P11,2272P009X08N,2272P009X01N,2272P010X01N,227222011P11,226622015P11,2040P018X22N,2040P018X01N,204023018P11,3040P017X09N,3040P017X04N,3040P018X11N,3040P019X04N,304034019P11,4256P019X04N,4256P019X08N,4242P023X01N,4242P028X04N,403244029P11,4032P029X03N,4032P030X05N,4032P030X01N,4032S030X17N,4032S031X05N,4032S031X03N,4032S031X02N,4032S031X01N,4032S032X01N</t>
  </si>
  <si>
    <t>(+13EL3)</t>
  </si>
  <si>
    <t>291W0116</t>
  </si>
  <si>
    <t>13EL3 EMERGENCY LIGHTING DISTRIBUTION PANEL NO.3</t>
  </si>
  <si>
    <t>7</t>
  </si>
  <si>
    <t>2070</t>
  </si>
  <si>
    <t>12EP0.2,326434015P12,3264P015X05N,3264P015X01N,3264P012X04N,3272P008X02N,3272P008X06N,227223009P11,2272P009X01N,2272P010X01N,2272P008X03N,2171S008X02N</t>
  </si>
  <si>
    <t>30.87</t>
  </si>
  <si>
    <t>WK50/2025/CHANGED SOURCE/TARGET/CABLE TYPE R1.13</t>
  </si>
  <si>
    <t>2171S008X02N</t>
  </si>
  <si>
    <t>133W0013</t>
  </si>
  <si>
    <t>C+FR+SH 3X4</t>
  </si>
  <si>
    <t>741</t>
  </si>
  <si>
    <t>12EP0.1,326434015P11,3264P015X01N,3264P012X04N,3264P012X08N,226623013P11,226612013P11,1060P013X26N,1060P013X25N,1060P013X19N,1060P013X27N,1060P012X21N,106012012P12-40DE,40DE</t>
  </si>
  <si>
    <t>72.53</t>
  </si>
  <si>
    <t>741W0003</t>
  </si>
  <si>
    <t>291W0117</t>
  </si>
  <si>
    <t>26.36</t>
  </si>
  <si>
    <t>12EP0.2,326434015P12,3264P015X05N,3264P015X01N,3264P012X04N,3272P008X02N,3276P007X11N,3080P006X04N,3173S006X07N,3173S005X01N,3173S006X01N,3171S008X02N,3171S010X01N,3163S011X01N,3163S012X04N,3163S014X02N,316333015S11,3040S017X03N,3040S021X02N,3040S023X01N,3040S026X08N,3040P027X05N,304033030P11,4032S031X06N,4032S031X05N,4032S031X03N,4032S030X01N</t>
  </si>
  <si>
    <t>10P0.1,226612013P17-10P0.1,1060P013X07N,1060P013X09N,226612013P11,226623013P11,3264P012X08N,3264P012X04N,3264P015X01N,326434015P11,12EP0.1</t>
  </si>
  <si>
    <t>133W0014</t>
  </si>
  <si>
    <t>302</t>
  </si>
  <si>
    <t>37.15</t>
  </si>
  <si>
    <t>741W0007</t>
  </si>
  <si>
    <t>C+SH 7X1.5</t>
  </si>
  <si>
    <t>302W0007</t>
  </si>
  <si>
    <t>5</t>
  </si>
  <si>
    <t>12EP0.2,326434015P12,3264P015X05N,3264P015X01N,3264P012X04N,3264P012X08N,226623013P11,226612013P11,1060P013X09N,1060P013X07N,1060P011X20N,1060P010X18N,1060P010X14N,1060P011X16N,1060S011X12N</t>
  </si>
  <si>
    <t>61.41</t>
  </si>
  <si>
    <t>1060S011X12N</t>
  </si>
  <si>
    <t>(=741++4032+-741U06)</t>
  </si>
  <si>
    <t>GYRO COMPASS 133 - 407.NG001 BEARING REPEATER PORT SIDE WING</t>
  </si>
  <si>
    <t>133W0015</t>
  </si>
  <si>
    <t>(=302++1020+-302V01)</t>
  </si>
  <si>
    <t>BOWTHRUSTER FREQUENCY DRIVE</t>
  </si>
  <si>
    <t>C+FR+SH 3X1.5</t>
  </si>
  <si>
    <t>10P0.6,226612013P14-10P0.6,1060P013X25N,1060P014X31N,1060P015X11N,1060P017X03N,106011018P12,1040P019X10N,1040P023X04N,1040P028X04N,103011030P12,1030P031X03N,1030P037X03N,1030P042X08N,1030P043X05N,102011047P11,1020P047X01N,1020S048X01N,1020S049X10N,1020S049X05N,1020S049X02N</t>
  </si>
  <si>
    <t>1020S049X02N</t>
  </si>
  <si>
    <t>741W0008</t>
  </si>
  <si>
    <t>302W0008</t>
  </si>
  <si>
    <t>8.28</t>
  </si>
  <si>
    <t>17.47</t>
  </si>
  <si>
    <t>(=302++1020+-302U01)</t>
  </si>
  <si>
    <t>133W0016</t>
  </si>
  <si>
    <t>BOWTHRUSTER ELECTRIC MOTOR</t>
  </si>
  <si>
    <t>(=741++4032+-741U07)</t>
  </si>
  <si>
    <t>GYRO COMPASS 133 - 407.NG001 BEARING REPEATER STARBOARD SIDE WING</t>
  </si>
  <si>
    <t>1020S051X01N,1020S051X06N,1020S049X02N</t>
  </si>
  <si>
    <t>4032P032X13N,4032P032X11N,4032P032X01N</t>
  </si>
  <si>
    <t>1020S051X01N</t>
  </si>
  <si>
    <t>302W0009</t>
  </si>
  <si>
    <t>4032P032X01N</t>
  </si>
  <si>
    <t>741W0009</t>
  </si>
  <si>
    <t>52.75</t>
  </si>
  <si>
    <t>133W0023</t>
  </si>
  <si>
    <t>61.8</t>
  </si>
  <si>
    <t>(+42DF.1)</t>
  </si>
  <si>
    <t>42DF.1 PS LEFT</t>
  </si>
  <si>
    <t>29.04</t>
  </si>
  <si>
    <t>10P0.6,226612013P14-10P0.6,1060P013X25N,1060P013X19N,1060P014X07N,226612014P11,226622015P11,2040P018X22N,2040P018X01N,204023018P11,3040P017X09N,3040P017X04N,3040P018X11N,3040P019X04N,3040P020X02N,3040P024X02N,3040P027X05N,304033030P11,4032P031X03N,4032P032X01N</t>
  </si>
  <si>
    <t>(=741++2080+-741U08)</t>
  </si>
  <si>
    <t>GYRO COMPASS 133 - 811.NG10 DIGITAL COMPASS REPEATER STEERING GEAR ROOM</t>
  </si>
  <si>
    <t>302W0010</t>
  </si>
  <si>
    <t>4032P032X13N,4032S031X06N,4032S031X05N,4032S031X03N,304033030S11,3040S027X02N,3040S027X03N,3040S023X01N,3040S021X02N,3040S017X03N,316333015S11,3163S014X02N,3163S012X04N,3163S012X06N,216523012S11,2165S012X03N,217122011S11,2171S008X01N,2173S006X01N,208022005S11,2080S003X03N</t>
  </si>
  <si>
    <t>2266P014X04N,226612014P11,1060P014X07N,1060P013X19N,1060P013X25N,1060P013X26N,226612013P11,226623013P11,3264P012X08N,3264P012X04N,3264P015X01N,3264P015X05N,326434015P12,12EP0.2</t>
  </si>
  <si>
    <t>21.63</t>
  </si>
  <si>
    <t>2080S003X03N</t>
  </si>
  <si>
    <t>133W0024</t>
  </si>
  <si>
    <t>741W0010</t>
  </si>
  <si>
    <t>C+SH 2X4</t>
  </si>
  <si>
    <t>14.54</t>
  </si>
  <si>
    <t>2020S051X03N,2020S051X06N,2020S049X02N,2020P047X07N,202012047P11,1020P047X01N,1020S048X01N,1020S049X10N,1020S049X05N,1020S049X02N</t>
  </si>
  <si>
    <t>302W0013</t>
  </si>
  <si>
    <t>2266P014X04N,2266P011X21N</t>
  </si>
  <si>
    <t>133W0029</t>
  </si>
  <si>
    <t>741W0011</t>
  </si>
  <si>
    <t>302W0020</t>
  </si>
  <si>
    <t>136W0042</t>
  </si>
  <si>
    <t>302W0150</t>
  </si>
  <si>
    <t>742</t>
  </si>
  <si>
    <t>742W0001</t>
  </si>
  <si>
    <t>9.72</t>
  </si>
  <si>
    <t>136W0043</t>
  </si>
  <si>
    <t>10P0.5,226612013P13-10P0.5,1060P013X25N,226612013P14-10P0.6,10P0.6</t>
  </si>
  <si>
    <t>302W0151</t>
  </si>
  <si>
    <t>13.55</t>
  </si>
  <si>
    <t>742W0002</t>
  </si>
  <si>
    <t>136W0044</t>
  </si>
  <si>
    <t>(=302++3022+-302JB05)</t>
  </si>
  <si>
    <t>JUNCTION BOX FOR SEAL OIL TANK 05350E02</t>
  </si>
  <si>
    <t>3022</t>
  </si>
  <si>
    <t>HOLD ACCES / ACCES CALETTE</t>
  </si>
  <si>
    <t>2020S051X03N,2020S051X02N,2020S051X05N,202023052S11,3020S052X08N,3022P051X04N,3022P051X01N</t>
  </si>
  <si>
    <t>26.57</t>
  </si>
  <si>
    <t>3022P051X01N</t>
  </si>
  <si>
    <t>304.1</t>
  </si>
  <si>
    <t>(=742++4032+-742U01)</t>
  </si>
  <si>
    <t>MAGNETIC COMPASS LIGHT</t>
  </si>
  <si>
    <t>304.1W0002</t>
  </si>
  <si>
    <t>136W0045</t>
  </si>
  <si>
    <t>(=304.1++1060+-304.1U01)</t>
  </si>
  <si>
    <t>MAIN ENGINE PANEL PS</t>
  </si>
  <si>
    <t>743</t>
  </si>
  <si>
    <t>743W0001</t>
  </si>
  <si>
    <t>(=304.1++1060+-304.1U05)</t>
  </si>
  <si>
    <t>SCR PANEL PS 10610E02</t>
  </si>
  <si>
    <t>ORIGINAL CABLE 8X</t>
  </si>
  <si>
    <t>1060P012X29N,1060P012X18N,1060P009X04N,1060P009X03N</t>
  </si>
  <si>
    <t>1060P012X29N</t>
  </si>
  <si>
    <t>304.1W0005</t>
  </si>
  <si>
    <t>152</t>
  </si>
  <si>
    <t>152W0013</t>
  </si>
  <si>
    <t>10.47</t>
  </si>
  <si>
    <t>(=304.1++1060+-304.1U08)</t>
  </si>
  <si>
    <t>EXHAUST PS</t>
  </si>
  <si>
    <t>(=152++1060+-14B1)</t>
  </si>
  <si>
    <t>STARTING BATTERY BANK NO.1 ER PS FORE</t>
  </si>
  <si>
    <t>1060P009X07N,1060P009X05N,1060P009X03N</t>
  </si>
  <si>
    <t>1060P009X07N</t>
  </si>
  <si>
    <t>743W0002</t>
  </si>
  <si>
    <t>304.1W0006</t>
  </si>
  <si>
    <t>152W0014</t>
  </si>
  <si>
    <t>44.12</t>
  </si>
  <si>
    <t>(=743++2020+-743U03)</t>
  </si>
  <si>
    <t>SPEED LOG FURUNO DS - 8520</t>
  </si>
  <si>
    <t>4032P032X13N,4032S033X04N,3030S033X17N,302423044P11,203022044P11,2030P043X04N,2030S043X02N,2030S045X01N,202022047S11,2020S047X01N</t>
  </si>
  <si>
    <t>CABLE INSTALLATION OVERVIEW</t>
  </si>
  <si>
    <t>304.1W0007</t>
  </si>
  <si>
    <t>2020S047X01N</t>
  </si>
  <si>
    <t>152W0015</t>
  </si>
  <si>
    <t>743W0003</t>
  </si>
  <si>
    <t>56.61</t>
  </si>
  <si>
    <t>(=152++1060+-14B2)</t>
  </si>
  <si>
    <t>STARTING BATTERY BANK \NO.2 ER PS AFT</t>
  </si>
  <si>
    <t>304.1W0008</t>
  </si>
  <si>
    <t>15.3</t>
  </si>
  <si>
    <t>4032P032X13N,4032S031X06N,4032S031X05N,4032S031X03N,304033030S11,3040S027X02N,204023027S12,2040S027X12N,2040S027X09N,2040S029X05N,204022030S11,2030S033X01N,2030S038X01N,2030S042X01N,2030S043X02N,2030S045X01N,202022047S11,2020S047X01N</t>
  </si>
  <si>
    <t>(=304.1++1060+-304.1U04)</t>
  </si>
  <si>
    <t>152W0016</t>
  </si>
  <si>
    <t>DEF TANK PS 11210E02</t>
  </si>
  <si>
    <t>743W0004</t>
  </si>
  <si>
    <t>304.1W0009</t>
  </si>
  <si>
    <t>30.09</t>
  </si>
  <si>
    <t>15.21</t>
  </si>
  <si>
    <t>(=304.1++1060+-304.1U06)</t>
  </si>
  <si>
    <t>152W0027</t>
  </si>
  <si>
    <t>DEF PUMP PS 11210P02</t>
  </si>
  <si>
    <t>(=743++0020+-743U04)</t>
  </si>
  <si>
    <t>SPEED LOG TRANSDUCER DS - 8530 - 30</t>
  </si>
  <si>
    <t>0020</t>
  </si>
  <si>
    <t>WB 2C / BALLAST 2C</t>
  </si>
  <si>
    <t>10.9</t>
  </si>
  <si>
    <t>304.1W0010</t>
  </si>
  <si>
    <t>(=152++4262+-14B3)</t>
  </si>
  <si>
    <t>EDG STARTING BATTERY BANK NO.1 ER PS FORE</t>
  </si>
  <si>
    <t>743W0005</t>
  </si>
  <si>
    <t>10.43</t>
  </si>
  <si>
    <t>4262P012X02N,4264P012X02N,4262P012X011N,4262P012X05N</t>
  </si>
  <si>
    <t>(=304.1++1060+-304.1U07)</t>
  </si>
  <si>
    <t>DOSING UNIT PS 11210E06</t>
  </si>
  <si>
    <t>4262P012X05N</t>
  </si>
  <si>
    <t>16.64</t>
  </si>
  <si>
    <t>152W0028</t>
  </si>
  <si>
    <t>6.82</t>
  </si>
  <si>
    <t>304.1W0012</t>
  </si>
  <si>
    <t>4032S030X01N,4032S031X03N,4032S031X22N,4032P032X13N</t>
  </si>
  <si>
    <t>10.68</t>
  </si>
  <si>
    <t>743W0006</t>
  </si>
  <si>
    <t>1060P012X29N,1060P012X18N,106012012P12-40DE,40DE</t>
  </si>
  <si>
    <t>152W0029</t>
  </si>
  <si>
    <t>15.57</t>
  </si>
  <si>
    <t>304.1W0014</t>
  </si>
  <si>
    <t>(=152++4262+-14B4)</t>
  </si>
  <si>
    <t>EDG STARTING BATTERY BANK NO.2 ER PS AFT</t>
  </si>
  <si>
    <t>TRACK PROGRESS   |   CUT  ·  PULL  ·  CONNECT  ·  TEST</t>
  </si>
  <si>
    <t>4032P032X11N,4032P032X13N</t>
  </si>
  <si>
    <t>152W0030</t>
  </si>
  <si>
    <t>743W0008</t>
  </si>
  <si>
    <t>304.1W0020</t>
  </si>
  <si>
    <t>(+42DF.5)</t>
  </si>
  <si>
    <t>42DF.5 SB MIDDLE</t>
  </si>
  <si>
    <t>152W0038</t>
  </si>
  <si>
    <t>4032S031X15N,4032S031X14N,4032S031X22N,4032P032X13N</t>
  </si>
  <si>
    <t>FLEX 1X95</t>
  </si>
  <si>
    <t>304.1W0021</t>
  </si>
  <si>
    <t>4032S031X15N</t>
  </si>
  <si>
    <t>(=152++2266+-14B5)</t>
  </si>
  <si>
    <t>743W0009</t>
  </si>
  <si>
    <t>SERVICE BATTERY BANK</t>
  </si>
  <si>
    <t>152W0039</t>
  </si>
  <si>
    <t>304.1W0022</t>
  </si>
  <si>
    <t>(=304.1++1060+-304.1U11)</t>
  </si>
  <si>
    <t>743W0010</t>
  </si>
  <si>
    <t>152W0049</t>
  </si>
  <si>
    <t>304.1W0029</t>
  </si>
  <si>
    <t>19.51</t>
  </si>
  <si>
    <t>12.72</t>
  </si>
  <si>
    <t>(+42DF.4)</t>
  </si>
  <si>
    <t>42DF.4 SB LEFT</t>
  </si>
  <si>
    <t>9.09</t>
  </si>
  <si>
    <t>SELECT SYSTEM  ▼</t>
  </si>
  <si>
    <t>(=152++4034+-14B6)</t>
  </si>
  <si>
    <t>(=361++1060+-361JB01)</t>
  </si>
  <si>
    <t>24 VDC NAUTICAL BATTERY CHEST</t>
  </si>
  <si>
    <t>ENGINE ROOM SENSOR LUB OIL TANK</t>
  </si>
  <si>
    <t>(=304.1++1060+-304.1U13)</t>
  </si>
  <si>
    <t>4032S031X42N,4032S031X03N,4032S031X05N,4032S031X06N,4032P032X13N</t>
  </si>
  <si>
    <t>4032S030X04N,4032S031X03N,4032S031X05N,4032S031X06N,4032P031X01N</t>
  </si>
  <si>
    <t>JB TK 24 UREA B TEMPERATURE SENSOR 09210I47</t>
  </si>
  <si>
    <t>WK03/2025/UPDATE SOURCE&amp;CTYPE&amp;CABLE LENGHT R1.01</t>
  </si>
  <si>
    <t>4032S031X42N</t>
  </si>
  <si>
    <t>1060P011X14N,1060P012X18N,1060P012X21N,1060P011X37N,1060P011X35N</t>
  </si>
  <si>
    <t>744</t>
  </si>
  <si>
    <t>1060P011X14N</t>
  </si>
  <si>
    <t>152W0050</t>
  </si>
  <si>
    <t>CONTRACTORS</t>
  </si>
  <si>
    <t>744W0001</t>
  </si>
  <si>
    <t>304.1W0030</t>
  </si>
  <si>
    <t>(=304.1++0272+-304.1U14)</t>
  </si>
  <si>
    <t>UREA B TK 24 HIGH SENSOR 09210I48</t>
  </si>
  <si>
    <t>0272</t>
  </si>
  <si>
    <t>UREA PS / UREE BABORD</t>
  </si>
  <si>
    <t>1060P011X14N,1060P012X18N,1060P012X21N,1060P013X27N,1060P013X19N,1060P013X25N,1060P014X31N,1060P015X11N,1060P015X10N</t>
  </si>
  <si>
    <t>155W0001</t>
  </si>
  <si>
    <t>1060P015X10N</t>
  </si>
  <si>
    <t>35.17</t>
  </si>
  <si>
    <t>304.1W0031</t>
  </si>
  <si>
    <t>744W0002</t>
  </si>
  <si>
    <t>12EP0.1,326434015P11,3264P015X01N,3264P012X04N,3272P008X02N,3276P004X01N,3284P001X12N,3284P000X15N,208023001P11,2080P001X09N,208022001P11,2284P001X01N</t>
  </si>
  <si>
    <t>(=304.1++0272+-304.1U15)</t>
  </si>
  <si>
    <t>UREA B TK 24 LOW SENSOR 09210I49</t>
  </si>
  <si>
    <t>155W0002</t>
  </si>
  <si>
    <t>304.1W0032</t>
  </si>
  <si>
    <t>C+FR+SH 2X10</t>
  </si>
  <si>
    <t>57.42</t>
  </si>
  <si>
    <t>(+13UP1)</t>
  </si>
  <si>
    <t>20.81</t>
  </si>
  <si>
    <t>13UP1 UPS DISTRIBUTION PANEL</t>
  </si>
  <si>
    <t>744W0003</t>
  </si>
  <si>
    <t>(=304.1++0171+-304.1U17)</t>
  </si>
  <si>
    <t>UREA T TANK 25 HIGH SENSOR 09210I84</t>
  </si>
  <si>
    <t>4262P012X01N,4262P014X01N,4262P015X03N,425844015P11,4258P017X01N,4256P019X08N,4256P019X04N,304034019P11,3040P019X04N,3040P020X02N,3040P020X03N,3040P018X06N,304033015P11,3264P015X05N,3264P015X01N,3264P012X04N,3272P008X02N,3276P004X01N,3284P001X12N,3284P000X15N,208023001P11,2080P001X09N,208022001P11,2284P001X01N</t>
  </si>
  <si>
    <t>0171</t>
  </si>
  <si>
    <t>UREA SB / UREE TD</t>
  </si>
  <si>
    <t>4262P012X01N</t>
  </si>
  <si>
    <t>1060P011X14N,1060P012X18N,1060P012X21N,1060P013X27N,1060P013X19N,1060P013X22N,1060S013X03N,1060S014X02N,1060S015X06N,1060S015X02N,1060S015X01N</t>
  </si>
  <si>
    <t>43.22</t>
  </si>
  <si>
    <t>1060S015X01N</t>
  </si>
  <si>
    <t>155W0003</t>
  </si>
  <si>
    <t>304.1W0033</t>
  </si>
  <si>
    <t>(=744++2020+-744U03)</t>
  </si>
  <si>
    <t>ECHOSOUNDER FURUNO MB - 502 - A</t>
  </si>
  <si>
    <t>(=155++2284+-155U02)</t>
  </si>
  <si>
    <t>EXTERNAL BATTERY CABINET</t>
  </si>
  <si>
    <t>4032P032X13N,4032S033X04N,3030S033X17N,302423044P11,203022044P11,2030P043X04N,2030P043X05N,2030P045X01N,202022047P11,2020P047X01N</t>
  </si>
  <si>
    <t>HDC</t>
  </si>
  <si>
    <t>2020P047X01N</t>
  </si>
  <si>
    <t>(=304.1++0171+-304.1U18)</t>
  </si>
  <si>
    <t>UREA T TANK 25 LOW SENSOR 09210I83</t>
  </si>
  <si>
    <t>NAUTICS</t>
  </si>
  <si>
    <t>744W0004</t>
  </si>
  <si>
    <t>201W0001</t>
  </si>
  <si>
    <t>ORIGINAL CABLE 3X</t>
  </si>
  <si>
    <t>ST</t>
  </si>
  <si>
    <t>304.1W0034</t>
  </si>
  <si>
    <t>29.58</t>
  </si>
  <si>
    <t>39.91</t>
  </si>
  <si>
    <t>(=744++0020+-744U04)</t>
  </si>
  <si>
    <t>17.87</t>
  </si>
  <si>
    <t>ECHOSOUNDER ECHO SOUNDER</t>
  </si>
  <si>
    <t>(=304.1++1060+-304.1U19)</t>
  </si>
  <si>
    <t>JB TK 25 UREA T TEMPERATURE SENSOR 09210I86</t>
  </si>
  <si>
    <t>12EP0.2,326434015P12,304033015P11,3040P018X06N,3040P020X03N,3040P020X02N,3040P024X02N,3040P027X05N,3040S026X08N,3040S027X03N,3040S027X02N,304033030S11,4032S031X02N,4032S031X01N,4032S032X01N</t>
  </si>
  <si>
    <t>1060P011X14N,1060P009X04N,1060P009X05N,1060S009X03N,1060S009X02N,1060S012X02N,1060S012X11N,1060S012X12N</t>
  </si>
  <si>
    <t>201W0002</t>
  </si>
  <si>
    <t>304.1W0037</t>
  </si>
  <si>
    <t>C+FR+SH 2X2.5</t>
  </si>
  <si>
    <t>13.01</t>
  </si>
  <si>
    <t>744W0005</t>
  </si>
  <si>
    <t>59.18</t>
  </si>
  <si>
    <t>TOTAL CABLES</t>
  </si>
  <si>
    <t>4032S030X04N,4032S031X03N,4032S031X02N,4032S031X01N,4032S032X01N</t>
  </si>
  <si>
    <t>4032P032X13N,4032S031X06N,304033030P11,3040P027X05N,3040P024X02N,3040P020X02N,3040P020X03N,3040P018X06N,304033015P11,3264P015X05N,3264P015X01N,3264P012X04N,3264P012X08N,226623013P11,226612013P11,1060P013X26N,1060P013X25N,1060P013X19N,1060P013X27N,1060P012X21N,1060P012X18N,1060P012X29N</t>
  </si>
  <si>
    <t>201W0130</t>
  </si>
  <si>
    <t>304.1W0038</t>
  </si>
  <si>
    <t>TOTAL CABLE LENGTH</t>
  </si>
  <si>
    <t>37.53</t>
  </si>
  <si>
    <t>746</t>
  </si>
  <si>
    <t>746W0001</t>
  </si>
  <si>
    <t>(=201++4248+-201G1_1)</t>
  </si>
  <si>
    <t>ALARM SOUNDER (SONF1DC024MA0M1R)</t>
  </si>
  <si>
    <t>10</t>
  </si>
  <si>
    <t>4248</t>
  </si>
  <si>
    <t>PROVISIONS STORE / MAGASIN PROVISIONS</t>
  </si>
  <si>
    <t>40DE,106012012P12-40DE,1060P012X18N,1060P011X14N</t>
  </si>
  <si>
    <t>29.88</t>
  </si>
  <si>
    <t>4032P032X13N,4032S031X49N,4032P031X36N,4032S031X06N,4032S031X05N,4032S030X17N,4032P030X01N,4032P030X05N,4032P029X03N,403244029P11,404044028P12,404044028P11,4244P028X01N</t>
  </si>
  <si>
    <t>(=746++4020+-746U03)</t>
  </si>
  <si>
    <t>4244P028X01N</t>
  </si>
  <si>
    <t>304.1W0039</t>
  </si>
  <si>
    <t>201W0131</t>
  </si>
  <si>
    <t>CUT  %</t>
  </si>
  <si>
    <t>(=746++4020+-746U02)</t>
  </si>
  <si>
    <t>17.48</t>
  </si>
  <si>
    <t>RADAR FURUNO RSB-146 -131N</t>
  </si>
  <si>
    <t>4020S047X06N,402055045S11,4020P045X01N</t>
  </si>
  <si>
    <t>(=304.1++1060+-304.1U21)</t>
  </si>
  <si>
    <t>JB - SHAFT PS TEMPERATURE ALARM</t>
  </si>
  <si>
    <t>4020S047X06N</t>
  </si>
  <si>
    <t>(=201++4244+-201G1_2)</t>
  </si>
  <si>
    <t>4244</t>
  </si>
  <si>
    <t>PULLED  %</t>
  </si>
  <si>
    <t>40DE,106012012P11-40DE,1060P012X21N,1060P011X20N,1060P010X18N,1060P010X03N,1060P010X06N,1060P010X09N</t>
  </si>
  <si>
    <t>746W0002</t>
  </si>
  <si>
    <t>COLD ROOM +4?C / CHAMBRE FROIDE +4?C</t>
  </si>
  <si>
    <t>1060P010X09N</t>
  </si>
  <si>
    <t>304.2</t>
  </si>
  <si>
    <t>201W0132</t>
  </si>
  <si>
    <t>29.85</t>
  </si>
  <si>
    <t>CONNECTION  %</t>
  </si>
  <si>
    <t>304.2W0002</t>
  </si>
  <si>
    <t>10.27</t>
  </si>
  <si>
    <t>(=201++4143+-201G1_3)</t>
  </si>
  <si>
    <t>4020S047X06N,402055045S12,4020P045X01N</t>
  </si>
  <si>
    <t>(=304.2++1060+-304.2U01)</t>
  </si>
  <si>
    <t>4143</t>
  </si>
  <si>
    <t>MAIN ENGINE PANEL SB</t>
  </si>
  <si>
    <t>CWC-MEGGER  %</t>
  </si>
  <si>
    <t>COLD ROOM -25?C / CHAMBRE FROIDE -25?C</t>
  </si>
  <si>
    <t>(=304.2++1060+-304.2U05)</t>
  </si>
  <si>
    <t>SCR PANEL SB 10610E01</t>
  </si>
  <si>
    <t>1060S012X05N,1060S012X16N,1060S012X14N,1060S012X13N</t>
  </si>
  <si>
    <t>746W0003</t>
  </si>
  <si>
    <t>201W0133</t>
  </si>
  <si>
    <t>1060S012X05N</t>
  </si>
  <si>
    <t>304.2W0005</t>
  </si>
  <si>
    <t>83.55</t>
  </si>
  <si>
    <t>18.12</t>
  </si>
  <si>
    <t>14.36</t>
  </si>
  <si>
    <t>(=201++2284+-201G1_4)</t>
  </si>
  <si>
    <t>(=304.2++1060+-304.2U08)</t>
  </si>
  <si>
    <t>ALARM SOUNDER SONF1DC024MA0M1R</t>
  </si>
  <si>
    <t>EXHAUST SB</t>
  </si>
  <si>
    <t>4032P032X13N,4032S031X49N,4032P031X36N,4032S031X06N,4032S031X05N,4032S030X17N,4032P030X01N,4032P030X05N,4032P029X03N,403244029P11,4242P028X04N,4242P023X01N,4256P019X08N,4256P019X04N,304034019P11,3040P019X04N,3040P018X11N,3040P017X04N,3040P017X09N,204023018P11,2040P018X01N,2040P018X22N,226622015P11,227222011P11,2272P010X01N,2272P008X03N,2070P008X03N,208022005P11,2080P001X09N,208022001P11,2284P001X01N</t>
  </si>
  <si>
    <t>1060S009X01N,1060S012X16N,1060S012X14N,1060S012X13N</t>
  </si>
  <si>
    <t>1060S009X01N</t>
  </si>
  <si>
    <t>201W0134</t>
  </si>
  <si>
    <t>304.2W0006</t>
  </si>
  <si>
    <t>4032S030X04N,4032S031X03N,4032S031X05N,4032S031X06N,4032P032X13N,4032P032X11N</t>
  </si>
  <si>
    <t>25</t>
  </si>
  <si>
    <t>746W0004</t>
  </si>
  <si>
    <t>(=201++4135+-201G1_5)</t>
  </si>
  <si>
    <t>4135</t>
  </si>
  <si>
    <t>CO2 ROOM</t>
  </si>
  <si>
    <t>4032P032X13N,4032S031X49N,4032P031X36N,4032S031X06N,4032S031X05N,404044030S11,414944028S11,4149S028X03N,4135S029X01N</t>
  </si>
  <si>
    <t>WK05/2025/NEW CABLE R1.02</t>
  </si>
  <si>
    <t>304.2W0007</t>
  </si>
  <si>
    <t>4135S029X01N</t>
  </si>
  <si>
    <t>201W1000</t>
  </si>
  <si>
    <t>21.52</t>
  </si>
  <si>
    <t>(=201++4032+-201B001)</t>
  </si>
  <si>
    <t>OPTICAL SMOKE/HEAT DETECTOR WHEELHOUSE</t>
  </si>
  <si>
    <t>4032S032X01N,4032S031X01N,4032S031X02N,4032S031X03N,4032S031X05N,4032S030X17N,4032P030X01N,4032P030X05N,4032P031X10N</t>
  </si>
  <si>
    <t>304.2W0008</t>
  </si>
  <si>
    <t>4032P031X10N</t>
  </si>
  <si>
    <t>201W1001</t>
  </si>
  <si>
    <t>16.4</t>
  </si>
  <si>
    <t>746W0005</t>
  </si>
  <si>
    <t>(=304.2++1060+-304.2U04)</t>
  </si>
  <si>
    <t>DEF TANK SB 11210E01</t>
  </si>
  <si>
    <t>29.77</t>
  </si>
  <si>
    <t>10.29</t>
  </si>
  <si>
    <t>(=746++4020+-746U04)</t>
  </si>
  <si>
    <t>(=201++4032+-201B002)</t>
  </si>
  <si>
    <t>MANUAL CALL POINT WHEELHOUSE</t>
  </si>
  <si>
    <t>304.2W0009</t>
  </si>
  <si>
    <t>(=746++4020+-746U01)</t>
  </si>
  <si>
    <t>RADAR 2 RSB-146 -131N</t>
  </si>
  <si>
    <t>4032P030X05N,4032P031X10N</t>
  </si>
  <si>
    <t>4032P030X05N</t>
  </si>
  <si>
    <t>4020P045X02N,402055045S11,4020P045X01N</t>
  </si>
  <si>
    <t>15.83</t>
  </si>
  <si>
    <t>201W1002</t>
  </si>
  <si>
    <t>4020P045X02N</t>
  </si>
  <si>
    <t>(=304.2++1060+-304.2U06)</t>
  </si>
  <si>
    <t>DEF PUMP SB 11210E01</t>
  </si>
  <si>
    <t>746W0006</t>
  </si>
  <si>
    <t>1060S012X12N,1060S012X11N,1060S012X02N,1060S009X01N</t>
  </si>
  <si>
    <t>(=201++4242+-201B003)</t>
  </si>
  <si>
    <t>29.74</t>
  </si>
  <si>
    <t>OPTICAL SMOKE/HEAT DETECTOR + SCI CORRIDOR</t>
  </si>
  <si>
    <t>304.2W0010</t>
  </si>
  <si>
    <t>4032P030X05N,4032P029X03N,403244029P11,4242P028X04N,4242P025X01N</t>
  </si>
  <si>
    <t>17.42</t>
  </si>
  <si>
    <t>4242P025X01N</t>
  </si>
  <si>
    <t>201W1003</t>
  </si>
  <si>
    <t>(=304.2++1060+-304.2U07)</t>
  </si>
  <si>
    <t>DOSING UNIT SB 11210E05</t>
  </si>
  <si>
    <t>4020P045X02N,402055045S12,4020P045X01N</t>
  </si>
  <si>
    <t>15.89</t>
  </si>
  <si>
    <t>746W0007</t>
  </si>
  <si>
    <t>(=201++4248+-201B004)</t>
  </si>
  <si>
    <t>OPTICAL SMOKE/HEAT DETECTOR + SCI PROVISIONS STORE</t>
  </si>
  <si>
    <t>304.2W0012</t>
  </si>
  <si>
    <t>4242P025X01N,4242P028X04N,404044028P12,404044028P11,4244P028X01N</t>
  </si>
  <si>
    <t>13.74</t>
  </si>
  <si>
    <t>18.38</t>
  </si>
  <si>
    <t>201W1004</t>
  </si>
  <si>
    <t>21.66</t>
  </si>
  <si>
    <t>(=201++4250+-201B005)</t>
  </si>
  <si>
    <t>40DE,106012012P11-40DE,1060P012X18N,1060P009X04N,1060P009X05N,1060S009X03N,1060S009X02N,1060S012X05N</t>
  </si>
  <si>
    <t>OPTICAL SMOKE/HEAT DETECTOR + SCI FIRE LOCKER</t>
  </si>
  <si>
    <t>4250</t>
  </si>
  <si>
    <t>FIRE LOCKER / LOCAL INCENDIE</t>
  </si>
  <si>
    <t>4032S030X04N,4032S031X03N,4032S031X22N,4032S031X14N,4032S031X15N</t>
  </si>
  <si>
    <t>304.2W0014</t>
  </si>
  <si>
    <t>4250P023X01N,425044023P11,4242P023X01N,4242P028X04N,404044028P12,404044028P11,4244P028X01N</t>
  </si>
  <si>
    <t>4250P023X01N</t>
  </si>
  <si>
    <t>746W0008</t>
  </si>
  <si>
    <t>201W1005</t>
  </si>
  <si>
    <t>1060S012X05N,1060S009X02N,1060S009X03N,1060P009X05N,1060P009X04N,1060P012X18N,106012012P12-40DE,40DE</t>
  </si>
  <si>
    <t>(=201++4242+-201B006)</t>
  </si>
  <si>
    <t>MANUAL CALL POINT CORRIDOR</t>
  </si>
  <si>
    <t>304.2W0019</t>
  </si>
  <si>
    <t>201W1006</t>
  </si>
  <si>
    <t>746W0009</t>
  </si>
  <si>
    <t>9.43</t>
  </si>
  <si>
    <t>28.35</t>
  </si>
  <si>
    <t>(=201++4256+-201B007)</t>
  </si>
  <si>
    <t>OPTICAL SMOKE/HEAT DETECTOR CHANGING ROOM</t>
  </si>
  <si>
    <t>304.2W0020</t>
  </si>
  <si>
    <t>4256</t>
  </si>
  <si>
    <t>CHANGING ROOM / VESTIAIRE</t>
  </si>
  <si>
    <t>(=746++5010+-746U07)</t>
  </si>
  <si>
    <t>4242P021X05N,4256P20X06N,4256P019X12N</t>
  </si>
  <si>
    <t>RADAR FURUNO RSB - 133 - 111N</t>
  </si>
  <si>
    <t>4242P021X05N</t>
  </si>
  <si>
    <t>4256P019X12N</t>
  </si>
  <si>
    <t>4032P032X13N,4032S031X06N,4032S031X05N,4032S031X03N,4032S030X04N,4032S030X19N,4032S030X49N</t>
  </si>
  <si>
    <t>201W1007</t>
  </si>
  <si>
    <t>4032S030X49N</t>
  </si>
  <si>
    <t>5.54</t>
  </si>
  <si>
    <t>746W0010</t>
  </si>
  <si>
    <t>(=201++4256+-201B008)</t>
  </si>
  <si>
    <t>MANUAL CALL POINT CHANGING ROOM</t>
  </si>
  <si>
    <t>304.2W0021</t>
  </si>
  <si>
    <t>14.73</t>
  </si>
  <si>
    <t>(=304.2++1060+-304.2U11)</t>
  </si>
  <si>
    <t>4256P019X02N,4256P019X04N,4256P019X08N,4256P019X12N</t>
  </si>
  <si>
    <t>4256P019X02N</t>
  </si>
  <si>
    <t>201W1008</t>
  </si>
  <si>
    <t>4032S030X01N,4032S030X04N,4032S030X19N,4032S030X45N</t>
  </si>
  <si>
    <t>9.87</t>
  </si>
  <si>
    <t>4032S030X45N</t>
  </si>
  <si>
    <t>304.2W0024</t>
  </si>
  <si>
    <t>746W0011</t>
  </si>
  <si>
    <t>(=201++4242+-201B009)</t>
  </si>
  <si>
    <t>52.12</t>
  </si>
  <si>
    <t>OPTICAL SMOKE/HEAT DETECTOR CORRIDOR</t>
  </si>
  <si>
    <t>4256P019X02N,4256P019X04N,4256P019X08N,4256P20X06N,4242P021X05N</t>
  </si>
  <si>
    <t>4032P032X13N,4032S031X06N,4032S031X05N,4032S031X03N,304033030S11,3040S027X02N,3040S027X03N,3040S023X01N,3040S021X02N,3040S017X03N,316333015S11,3163S014X02N,3163S012X04N,3163S012X06N,216523012S11,216512012S11,1060S012X16N,1060S012X05N</t>
  </si>
  <si>
    <t>201W1009</t>
  </si>
  <si>
    <t>304.2W0039</t>
  </si>
  <si>
    <t>13.39</t>
  </si>
  <si>
    <t>(=201++4258+-201B010)</t>
  </si>
  <si>
    <t>OPTICAL SMOKE/HEAT DETECTOR + SCI DECK OFFICE</t>
  </si>
  <si>
    <t>746W0012</t>
  </si>
  <si>
    <t>4242P021X05N,4256P20X06N,4256P019X08N,4258P017X01N</t>
  </si>
  <si>
    <t>(=304.2++1060+-304.2U21)</t>
  </si>
  <si>
    <t>JB - SHAFT SB TEMPERATURE ALARM</t>
  </si>
  <si>
    <t>4258P017X01N</t>
  </si>
  <si>
    <t>40DE,106012012P11-40DE,1060P012X18N,1060P009X04N,1060P009X05N,1060S009X03N,1060S009X02N,1060S011X03N,1060S010X03N,1060S010X01N</t>
  </si>
  <si>
    <t>201W1010</t>
  </si>
  <si>
    <t>1060S010X01N</t>
  </si>
  <si>
    <t>306</t>
  </si>
  <si>
    <t>11.33</t>
  </si>
  <si>
    <t>(=201++4262+-201B011)</t>
  </si>
  <si>
    <t>OPTICAL SMOKE/HEAT DETECTOR +SCI EMG GENSET</t>
  </si>
  <si>
    <t>306W0036</t>
  </si>
  <si>
    <t>746W0013</t>
  </si>
  <si>
    <t>4258P017X01N,425844015P11,4262P015X02N</t>
  </si>
  <si>
    <t>4262P015X02N</t>
  </si>
  <si>
    <t>10.83</t>
  </si>
  <si>
    <t>51.86</t>
  </si>
  <si>
    <t>201W1011</t>
  </si>
  <si>
    <t>(=306++1060+-306U05)</t>
  </si>
  <si>
    <t>DC/AC CONV STATIC CONVERTER HPI_1 150 KW</t>
  </si>
  <si>
    <t>(=201++4262+-201B012)</t>
  </si>
  <si>
    <t>40DE,106012012P11-40DE,1060P012X21N,1060P011X37N,1060P011X35N</t>
  </si>
  <si>
    <t>MANUAL CALL POINT EMG GENSET</t>
  </si>
  <si>
    <t>4032S030X01N,4032S031X03N,304033030S11,3040S027X02N,204023027S12,2040S027X12N,2040S027X09N,2040S029X05N,204022030S11,2030S033X01N,2030S038X01N,2030S042X01N,2030S043X02N,2030P043X04N,203022044P11,302423044P11,4020S047X06N</t>
  </si>
  <si>
    <t>306W0037</t>
  </si>
  <si>
    <t>2.55</t>
  </si>
  <si>
    <t>746W0014</t>
  </si>
  <si>
    <t>(=306++1060+-306U06)</t>
  </si>
  <si>
    <t>DC/AC CONV SG PS HPI_2 75KW</t>
  </si>
  <si>
    <t>4262P011X01N,4262P015X02N</t>
  </si>
  <si>
    <t>65.69</t>
  </si>
  <si>
    <t>4262P011X01N</t>
  </si>
  <si>
    <t>201W1012</t>
  </si>
  <si>
    <t>306W0038</t>
  </si>
  <si>
    <t>4032P032X11N,4032P031X26N,4032P031X31N,4032P031X03N,304033030P11,3040P027X05N,3040S026X08N,3040S027X03N,3040S027X07N,204023027S11,2040S027X02N,2040S027X09N,2040S029X05N,204022030S11,2030S033X01N,2030S038X01N,2030S042X01N,2030S043X02N,2030P043X04N,203022044P11,302423044P11,4020S047X06N</t>
  </si>
  <si>
    <t>39.14</t>
  </si>
  <si>
    <t>(=306++2284+-306U01)</t>
  </si>
  <si>
    <t>BATTERY 1 ESS RACK 80KWH</t>
  </si>
  <si>
    <t>746W0015</t>
  </si>
  <si>
    <t>(=201++4262+-201B013)</t>
  </si>
  <si>
    <t>2284P001X01N,208022001P11,2080P001X09N,208022005P11,2070P008X03N,2272P008X03N,2272P010X01N,2272P009X01N,2272P009X08N,106012011P11,1060P011X37N,1060P011X35N</t>
  </si>
  <si>
    <t>51.76</t>
  </si>
  <si>
    <t>306W0039</t>
  </si>
  <si>
    <t>44.2</t>
  </si>
  <si>
    <t>4032S030X01N,4032S031X03N,304033030S11,3040S027X02N,204023027S12,2040S027X12N,2040S027X09N,2040S029X05N,204022030S11,2030S033X01N,2030S038X01N,2030S042X01N,2030S043X02N,2030P043X04N,203022044P11,302423044P11,4020P045X02N</t>
  </si>
  <si>
    <t>201W1013</t>
  </si>
  <si>
    <t>(+10P1)</t>
  </si>
  <si>
    <t>10P1 DISTR.BOARD PS</t>
  </si>
  <si>
    <t>30.23</t>
  </si>
  <si>
    <t>2266P015X04N,106012015P11,1060P014X21N,1060P013X09N,1060P013X07N,1060P011X20N,106012011P11,2272P009X08N,2272P009X01N,2272P010X01N,2272P008X03N,2070P008X03N,208022005P11,2080P001X09N,208022001P11,2284P001X01N</t>
  </si>
  <si>
    <t>746W0016</t>
  </si>
  <si>
    <t>2266P015X04N</t>
  </si>
  <si>
    <t>(=201++3062+-201B014)</t>
  </si>
  <si>
    <t>306W0040</t>
  </si>
  <si>
    <t>56.84</t>
  </si>
  <si>
    <t>39.61</t>
  </si>
  <si>
    <t>3062P015X01N,304033015P11,3040P018X06N,3040P020X03N,3040P020X02N,3040P019X04N,304034019P11,4256P019X04N,4256P019X08N,4258P017X01N,425844015P11,4262P015X02N</t>
  </si>
  <si>
    <t>(=306++2284+-306U02)</t>
  </si>
  <si>
    <t>BATTERY 2 ESS RACK 80KWH</t>
  </si>
  <si>
    <t>3062P015X01N</t>
  </si>
  <si>
    <t>4032S031X15N,4032S033X02N,4032S031X01N,4032S031X02N,304033030S11,3040S027X02N,204023027S12,2040S027X12N,2040S027X09N,2040S029X05N,204022030S11,2030S033X01N,2030S038X01N,2030S042X01N,2030S043X02N,2030P043X04N,203022044P11,302423044P11,4020P045X02N</t>
  </si>
  <si>
    <t>201W1014</t>
  </si>
  <si>
    <t>747</t>
  </si>
  <si>
    <t>747W0001</t>
  </si>
  <si>
    <t>306W0041</t>
  </si>
  <si>
    <t>12.75</t>
  </si>
  <si>
    <t>16.88</t>
  </si>
  <si>
    <t>(=201++3062+-201B015)</t>
  </si>
  <si>
    <t>40.54</t>
  </si>
  <si>
    <t>(=306++1060+-306U07)</t>
  </si>
  <si>
    <t>DC/AC CONV SG SB HPI_3 75 KW</t>
  </si>
  <si>
    <t>2284P001X01N,208022001P11,2080P001X09N,208022005P11,2070P008X03N,2171S008X01N,217122011S11,2165S012X03N,216512012S11,1060S012X16N,1060S011X03N,1060S010X05N</t>
  </si>
  <si>
    <t>4032S031X42N,4032S031X44N,4032S031X49N,4032P032X13N</t>
  </si>
  <si>
    <t>1060S010X05N</t>
  </si>
  <si>
    <t>306W0042</t>
  </si>
  <si>
    <t>201W1015</t>
  </si>
  <si>
    <t>747W0002</t>
  </si>
  <si>
    <t>54.98</t>
  </si>
  <si>
    <t>11.96</t>
  </si>
  <si>
    <t>4032P032X13N,4032S031X06N,4032S031X05N,4032S031X03N,304033030S11,3040S027X02N,3040S027X03N,3040S023X01N,3040S021X02N,3040S017X03N,316333015S11,3163S014X02N,3163S012X04N,3163S012X06N,216523012S11,216512012S11,1060S012X16N,1060S011X03N,1060S010X05N</t>
  </si>
  <si>
    <t>(=201++3264+-201B016)</t>
  </si>
  <si>
    <t>OPTICAL SMOKE/HEAT DETECTOR CHIEF CAB</t>
  </si>
  <si>
    <t>306W0043</t>
  </si>
  <si>
    <t>3264P013X07N,3264P012X15N,3264P012X19N,3062P012X21N</t>
  </si>
  <si>
    <t>55.36</t>
  </si>
  <si>
    <t>747W0003</t>
  </si>
  <si>
    <t>3062P012X21N</t>
  </si>
  <si>
    <t>3264P013X07N</t>
  </si>
  <si>
    <t>201W1016</t>
  </si>
  <si>
    <t>4032P032X13N,4032S031X06N,304033030P11,3040P027X05N,3040P024X02N,3040P020X02N,3040P020X03N,3040P018X06N,304033015P11,3264P015X05N,3264P015X01N,3264P012X04N,3264P012X08N,226623013P11,226612013P11,1060P013X09N,1060P013X07N,1060P011X37N,1060P011X35N</t>
  </si>
  <si>
    <t>10.09</t>
  </si>
  <si>
    <t>306W0044</t>
  </si>
  <si>
    <t>(=201++3070+-201B017)</t>
  </si>
  <si>
    <t>747W0004</t>
  </si>
  <si>
    <t>3070</t>
  </si>
  <si>
    <t>(=306++1060+-306U11)</t>
  </si>
  <si>
    <t>ELECTRIC MOTOR AND GENERATOR PS</t>
  </si>
  <si>
    <t>1060P011X35N,1060P011X37N,1060P011X20N,1060P010X18N,1060P010X03N,1060P010X06N,1060P010X09N</t>
  </si>
  <si>
    <t>3264P013X07N,3264P012X15N,3264P012X19N,3070P011X05N</t>
  </si>
  <si>
    <t>306W0045</t>
  </si>
  <si>
    <t>3070P011X05N</t>
  </si>
  <si>
    <t>201W1017</t>
  </si>
  <si>
    <t>26.78</t>
  </si>
  <si>
    <t>747W0005</t>
  </si>
  <si>
    <t>(=201++2274+-201B018)</t>
  </si>
  <si>
    <t>OPTICAL SMOKE/HEAT DETECTOR + SCI OFFICER</t>
  </si>
  <si>
    <t>306W0046</t>
  </si>
  <si>
    <t>2274</t>
  </si>
  <si>
    <t>OFFICER / OFFICIER</t>
  </si>
  <si>
    <t>2274P007X01N,2272P008X03N,2272P010X01N,2272P009X01N,227223009P11,3272P008X06N,3272P008X02N,3264P012X04N,3264P012X15N,3264P012X19N,3070P011X05N</t>
  </si>
  <si>
    <t>5.32</t>
  </si>
  <si>
    <t>2274P007X01N</t>
  </si>
  <si>
    <t>201W1018</t>
  </si>
  <si>
    <t>(=306++1060+-306U12)</t>
  </si>
  <si>
    <t>ELECTRIC MOTOR AND GENERATOR SB</t>
  </si>
  <si>
    <t>1060S010X05N,1060S010X03N,1060S010X01N</t>
  </si>
  <si>
    <t>7.41</t>
  </si>
  <si>
    <t>747W0008</t>
  </si>
  <si>
    <t>306W0051</t>
  </si>
  <si>
    <t>(=201++2272+-201B019)</t>
  </si>
  <si>
    <t>OPTICAL SMOKE/HEAT DETECTOR OFFICER</t>
  </si>
  <si>
    <t>21.75</t>
  </si>
  <si>
    <t>2272</t>
  </si>
  <si>
    <t>2272P008X04N,2272P008X03N,2274P007X01N</t>
  </si>
  <si>
    <t>(=306++2080+-306U13)</t>
  </si>
  <si>
    <t>EM'CY STOP BOX</t>
  </si>
  <si>
    <t>2272P008X04N</t>
  </si>
  <si>
    <t>2284P001X01N,208022001P11,2080P001X09N,2080P003X01N</t>
  </si>
  <si>
    <t>201W1019</t>
  </si>
  <si>
    <t>WK18/2025/UPDATE CABLE LENGHT R1.07</t>
  </si>
  <si>
    <t>2080P003X01N</t>
  </si>
  <si>
    <t>306W0054</t>
  </si>
  <si>
    <t>747W0009</t>
  </si>
  <si>
    <t>9.11</t>
  </si>
  <si>
    <t>17.16</t>
  </si>
  <si>
    <t>(=201++2070+-201B020)</t>
  </si>
  <si>
    <t>2272P008X04N,2272P008X03N,2070P008X03N,2070P007X02N</t>
  </si>
  <si>
    <t>306W0056</t>
  </si>
  <si>
    <t>2070P007X02N</t>
  </si>
  <si>
    <t>747W0016</t>
  </si>
  <si>
    <t>60.4</t>
  </si>
  <si>
    <t>201W1020</t>
  </si>
  <si>
    <t>6.74</t>
  </si>
  <si>
    <t>40DE,106012012P11-40DE,1060P012X21N,1060P013X27N,1060P013X19N,1060P013X25N,1060P013X26N,226612013P11,226623013P11,3264P012X08N,3264P012X04N,3264P015X01N,3264P015X05N,304033015P11,3040P018X06N,3040P020X03N,3040P020X02N,3040P024X02N,3040P027X05N,304033030P11,4032S031X06N,4032P032X13N</t>
  </si>
  <si>
    <t>(=201++2070+-201B021)</t>
  </si>
  <si>
    <t>306W0064</t>
  </si>
  <si>
    <t>13.7</t>
  </si>
  <si>
    <t>2070P008X02N,2070P007X02N</t>
  </si>
  <si>
    <t>747W0017</t>
  </si>
  <si>
    <t>2070P008X02N</t>
  </si>
  <si>
    <t>(=306++1060+-10T01)</t>
  </si>
  <si>
    <t>TRANSFORMER 3 PHASE 180KVA</t>
  </si>
  <si>
    <t>57.77</t>
  </si>
  <si>
    <t>1060P011X30N,1060P011X20N,1060P012X21N,106012012P12-40DE,40DE</t>
  </si>
  <si>
    <t>201W1021</t>
  </si>
  <si>
    <t>1060P011X30N</t>
  </si>
  <si>
    <t>309</t>
  </si>
  <si>
    <t>(=747++2080+-747U06)</t>
  </si>
  <si>
    <t>AUTO PILOT FEEDBACK UNIT 101 - 532. NG001</t>
  </si>
  <si>
    <t>21.05</t>
  </si>
  <si>
    <t>4032S031X42N,4032S031X03N,304033030S11,3040S027X02N,3040S027X03N,3040S023X01N,3040S021X02N,3040S017X03N,316333015S11,3163S014X02N,3163S012X04N,3163S012X06N,216523012S11,2165S012X03N,217122011S11,2171S008X01N,2173S006X01N,208022005S11,2080S005X05N</t>
  </si>
  <si>
    <t>309W0002</t>
  </si>
  <si>
    <t>(=201++2262+-201B022)</t>
  </si>
  <si>
    <t>2080S005X05N</t>
  </si>
  <si>
    <t>ISOLATION TIMER WORK SHOP</t>
  </si>
  <si>
    <t>2262</t>
  </si>
  <si>
    <t>747W0018</t>
  </si>
  <si>
    <t>WORKSHOP / ATELIER</t>
  </si>
  <si>
    <t>56.94</t>
  </si>
  <si>
    <t>(=309++1060+-309U03)</t>
  </si>
  <si>
    <t>TELEGRAPH PS</t>
  </si>
  <si>
    <t>2070P008X02N,2070P008X03N,2272P008X03N,2272P010X01N,227222011P11,226222013P11,2262P013X06N,2262S013X06N</t>
  </si>
  <si>
    <t>4032P032X13N,4032S031X06N,304033030P11,3040P027X05N,3040P024X02N,3040P020X02N,3040P020X03N,3040P018X06N,304033015P11,3264P015X05N,3264P015X01N,3264P012X04N,3264P012X08N,226623013P11,226612013P11,1060P013X26N,1060P013X25N,1060P013X19N,1060P013X21N</t>
  </si>
  <si>
    <t>2262S013X06N</t>
  </si>
  <si>
    <t>1060P013X21N</t>
  </si>
  <si>
    <t>(=747++4032+-747U09)</t>
  </si>
  <si>
    <t>AUTO PILOT LEVER DRIVE 148 - 623 . NG001</t>
  </si>
  <si>
    <t>201W1022</t>
  </si>
  <si>
    <t>309W0006</t>
  </si>
  <si>
    <t>Selected system – stage progress</t>
  </si>
  <si>
    <t>54.88</t>
  </si>
  <si>
    <t>6.31</t>
  </si>
  <si>
    <t>748</t>
  </si>
  <si>
    <t>748W0001</t>
  </si>
  <si>
    <t>(=309++1060+-309U04)</t>
  </si>
  <si>
    <t>TELEGRAPH SB</t>
  </si>
  <si>
    <t>(=201++2262+-201B023)</t>
  </si>
  <si>
    <t>4032P032X13N,4032S031X06N,4032S031X05N,4032S031X03N,304033030S11,3040S027X02N,3040S027X03N,3040S023X01N,3040S021X02N,3040S017X03N,316333015S11,3163S014X02N,3163S012X04N,3163S012X06N,216523012S11,216512012S11,1060S012X16N,1060S012X02N,1060S014X02N,1060S013X03N</t>
  </si>
  <si>
    <t>OPTICAL SMOKE/HEAT DETECTOR + SCI WORK SHOP</t>
  </si>
  <si>
    <t>23.47</t>
  </si>
  <si>
    <t>1060S013X03N</t>
  </si>
  <si>
    <t>311</t>
  </si>
  <si>
    <t>2262S013X06N,2262S013X05N</t>
  </si>
  <si>
    <t>(=748++5010+-748U02)</t>
  </si>
  <si>
    <t>SATELLITE COMPASS ANTENNA SC-703</t>
  </si>
  <si>
    <t>2262S013X05N</t>
  </si>
  <si>
    <t>311W0002</t>
  </si>
  <si>
    <t>4032P032X13N,4032S031X06N,4032S031X05N,404044030S11,414944028S11,5010S028X05G</t>
  </si>
  <si>
    <t>201W1023</t>
  </si>
  <si>
    <t>5010S028X05G</t>
  </si>
  <si>
    <t>40.52</t>
  </si>
  <si>
    <t>748W0002</t>
  </si>
  <si>
    <t>(=617++1060+-617U21)</t>
  </si>
  <si>
    <t>PROPULSION CONTROL CABINET SB</t>
  </si>
  <si>
    <t>29.33</t>
  </si>
  <si>
    <t>(=311++2080+-311U01)</t>
  </si>
  <si>
    <t>STARTER CABINET STBD 74000701</t>
  </si>
  <si>
    <t>(=201++2163+-201B024)</t>
  </si>
  <si>
    <t>HEAT DETECTOR 60DEG LAUNDRY</t>
  </si>
  <si>
    <t>1060P007X05N,1060P007X03N,1060S009X03N,1060S009X02N,1060S012X16N,216512012S11,2165S012X03N,217122011S11,2171S008X01N,2173S006X01N,208022005S11,2080S002X06N,2080S002X03N,2080S002X11N,2080S002X12N</t>
  </si>
  <si>
    <t>2163</t>
  </si>
  <si>
    <t>WK09/2025/UPDATE CABLE TYPE R1.04</t>
  </si>
  <si>
    <t>LAUNDRY / BUANDERIE</t>
  </si>
  <si>
    <t>1060P007X05N</t>
  </si>
  <si>
    <t>2080S002X12N</t>
  </si>
  <si>
    <t>311W0003</t>
  </si>
  <si>
    <t>2163S015X01N,2165S012X03N,217122011S11,2171S008X01N,2272P008X03N,2272P010X01N,227222011P11,226222013P11,2262P013X06N,2262S013X06N,2262S013X05N</t>
  </si>
  <si>
    <t>70.03</t>
  </si>
  <si>
    <t>2163S015X01N</t>
  </si>
  <si>
    <t>201W1024</t>
  </si>
  <si>
    <t>748W0003</t>
  </si>
  <si>
    <t>2080S002X12N,2080S002X11N,2080S002X03N,2080S002X06N,208022005S11,2173S006X01N,2171S008X01N,217122011S11,2165S012X03N,216523012S11,3163S012X06N,3163S012X04N,3163S014X02N,316333015S11,3040S017X03N,3040S021X02N,3040S023X01N,3040S026X08N,3040P027X05N,304033030P11,4032S031X06N,4032P032X13N</t>
  </si>
  <si>
    <t>10.31</t>
  </si>
  <si>
    <t>311W0005</t>
  </si>
  <si>
    <t>7.65</t>
  </si>
  <si>
    <t>(=201++2165+-201B025)</t>
  </si>
  <si>
    <t>OPTICAL SMOKE/HEAT DETECTOR 2 CREW</t>
  </si>
  <si>
    <t>2165</t>
  </si>
  <si>
    <t>2 CREW / 2 EQUIPAGE</t>
  </si>
  <si>
    <t>2163S015X01N,2165S012X03N,2165S012X06N</t>
  </si>
  <si>
    <t>311W0006</t>
  </si>
  <si>
    <t>2165S012X06N</t>
  </si>
  <si>
    <t>201W1025</t>
  </si>
  <si>
    <t>748W0004</t>
  </si>
  <si>
    <t>10.04</t>
  </si>
  <si>
    <t>Cables in system</t>
  </si>
  <si>
    <t>311W0008</t>
  </si>
  <si>
    <t>(=201++2070+-201B026)</t>
  </si>
  <si>
    <t>C 19X1.5</t>
  </si>
  <si>
    <t>15.14</t>
  </si>
  <si>
    <t>2165S012X06N,2165S012X03N,217122011S11,2070S010X01N</t>
  </si>
  <si>
    <t>(=311++2080+-311U06)</t>
  </si>
  <si>
    <t>JBR1_SB STBD TANK JB</t>
  </si>
  <si>
    <t>748W0005</t>
  </si>
  <si>
    <t>2070S010X01N</t>
  </si>
  <si>
    <t>2080S001X06N,2080S002X06N,2080S002X03N,2080S002X11N,2080S002X12N</t>
  </si>
  <si>
    <t>201W1026</t>
  </si>
  <si>
    <t>2080S001X06N</t>
  </si>
  <si>
    <t>311W0010</t>
  </si>
  <si>
    <t>9.02</t>
  </si>
  <si>
    <t>66.35</t>
  </si>
  <si>
    <t>(=201++2171+-201B027)</t>
  </si>
  <si>
    <t>2171</t>
  </si>
  <si>
    <t>(=311++2080+-311U03)</t>
  </si>
  <si>
    <t>STARTER CABINET PRT 74000702</t>
  </si>
  <si>
    <t>751</t>
  </si>
  <si>
    <t>4032P032X13N,4032S031X06N,304033030P11,3040P027X05N,3040P024X02N,3040P020X02N,3040P020X03N,3040P018X06N,304033015P11,3264P015X05N,3264P015X01N,3264P012X04N,3272P008X02N,3276P004X01N,3284P001X12N,3284P000X15N,208023001P11,2080P001X09N,2080P001X04N,2080P001X07N,2080P003X03N,2080P003X09N,2080P003X10N</t>
  </si>
  <si>
    <t>751W0001</t>
  </si>
  <si>
    <t>2080P003X10N</t>
  </si>
  <si>
    <t>2171S008X04N,2171S008X01N,2070S010X01N</t>
  </si>
  <si>
    <t>Stage</t>
  </si>
  <si>
    <t>311W0014</t>
  </si>
  <si>
    <t>2171S008X04N</t>
  </si>
  <si>
    <t>10.65</t>
  </si>
  <si>
    <t>201W1027</t>
  </si>
  <si>
    <t>(=311++2080+-311U09)</t>
  </si>
  <si>
    <t>JBR2 PRT TANK JB</t>
  </si>
  <si>
    <t>5.4</t>
  </si>
  <si>
    <t>2080P001X05N,2080P001X07N,2080P003X03N,2080P003X09N,2080P003X10N</t>
  </si>
  <si>
    <t>WK03/2025/UPDATE TARGET&amp;CABLE LENGHT R1.01</t>
  </si>
  <si>
    <t>2080P001X05N</t>
  </si>
  <si>
    <t>311W0015</t>
  </si>
  <si>
    <t>751W0002</t>
  </si>
  <si>
    <t>(=201++2173+-201B028)</t>
  </si>
  <si>
    <t>OPTICAL SMOKE/HEAT DETECTOR+SCI 2 CREW</t>
  </si>
  <si>
    <t>2173</t>
  </si>
  <si>
    <t>(=311++2080+-311U08)</t>
  </si>
  <si>
    <t>All</t>
  </si>
  <si>
    <t>JBBD PRT RECEPTOR JB</t>
  </si>
  <si>
    <t>2171S008X04N,2171S008X01N,2173S007X02N</t>
  </si>
  <si>
    <t>2173S007X02N</t>
  </si>
  <si>
    <t>201W1028</t>
  </si>
  <si>
    <t>311W0016</t>
  </si>
  <si>
    <t>22.65</t>
  </si>
  <si>
    <t>751W0003</t>
  </si>
  <si>
    <t>(=311++2080+-311U07)</t>
  </si>
  <si>
    <t>(=201++1161+-201B029)</t>
  </si>
  <si>
    <t>JBTD_SB STB RECEPTOR JB</t>
  </si>
  <si>
    <t>OPTICAL SMOKE/HEAT DETECTOR + SCI ENG ESCAPE</t>
  </si>
  <si>
    <t>1161</t>
  </si>
  <si>
    <t>ENG. ESCAPE / ECHAP. MACH.</t>
  </si>
  <si>
    <t>311W0018</t>
  </si>
  <si>
    <t>1161S015X01N,1060S015X02N,1060S015X06N,1060S014X02N,1060S012X02N,1060S012X16N,216512012S11,2165S012X03N,217122011S11,2171S008X01N,2173S007X02N</t>
  </si>
  <si>
    <t>1161S015X01N</t>
  </si>
  <si>
    <t>13.58</t>
  </si>
  <si>
    <t>201W1029</t>
  </si>
  <si>
    <t>751W0004</t>
  </si>
  <si>
    <t>2080P001X05N,2080P001X04N,2080P001X09N,2080S002X03N,2080S002X11N,2080S002X12N</t>
  </si>
  <si>
    <t>10.41</t>
  </si>
  <si>
    <t>311W0019</t>
  </si>
  <si>
    <t>(=201++3161+-201B030)</t>
  </si>
  <si>
    <t>3161</t>
  </si>
  <si>
    <t>3161S015X01N,2161S015X02N,2161S015X01N,1161S015X01N</t>
  </si>
  <si>
    <t>2080P001X02N,2080P001X09N,2080P001X04N,2080P001X07N,2080P003X03N,2080P003X09N,2080P003X10N</t>
  </si>
  <si>
    <t>2080P001X02N</t>
  </si>
  <si>
    <t>3161S015X01N</t>
  </si>
  <si>
    <t>751W0005</t>
  </si>
  <si>
    <t>311W0022</t>
  </si>
  <si>
    <t>201W1030</t>
  </si>
  <si>
    <t>20.71</t>
  </si>
  <si>
    <t>12.1</t>
  </si>
  <si>
    <t>(=311++1060+-311U12)</t>
  </si>
  <si>
    <t>SENZOR TEMP</t>
  </si>
  <si>
    <t>(=201++3163+-201B031)</t>
  </si>
  <si>
    <t>OPTICAL SMOKE/HEAT DETECTOR + SCI CAPT. CABIN</t>
  </si>
  <si>
    <t>311W0023</t>
  </si>
  <si>
    <t>751W0006</t>
  </si>
  <si>
    <t>3163S013X02N,3163S014X02N,316333015S11,3161S030X01N,3161S015X01N</t>
  </si>
  <si>
    <t>(=311++1060+-311U13)</t>
  </si>
  <si>
    <t>201W1031</t>
  </si>
  <si>
    <t>322</t>
  </si>
  <si>
    <t>27.07</t>
  </si>
  <si>
    <t>322W0001</t>
  </si>
  <si>
    <t>(=201++4155+-201B033)</t>
  </si>
  <si>
    <t>MANUAL CALL POINT DAYROOM</t>
  </si>
  <si>
    <t>C+SH 19X1.5</t>
  </si>
  <si>
    <t>4155</t>
  </si>
  <si>
    <t>DAYROOM / SALON</t>
  </si>
  <si>
    <t>23.43</t>
  </si>
  <si>
    <t>751W0007</t>
  </si>
  <si>
    <t>(=322++1060+-322U01)</t>
  </si>
  <si>
    <t>GEAR BOX PS</t>
  </si>
  <si>
    <t>(=617++1060+-617U20)</t>
  </si>
  <si>
    <t>4155S018X10N,4155S016X01N,4155S015X03N,4155S016X08N,415544015S11,4161S015X04N,4161S013X01N,4161S011X05N,416134011S11,3163S012X04N,3163S013X02N</t>
  </si>
  <si>
    <t>PROPULSION CONTROL CABINET PS</t>
  </si>
  <si>
    <t>1060P010X09N,1060P010X06N,1060P010X03N,1060P010X18N,1060P011X20N,1060P012X21N,1060P012X18N,1060P009X04N,1060P009X05N,1060S009X03N,1060P007X03N,1060P007X07N</t>
  </si>
  <si>
    <t>4155S018X10N</t>
  </si>
  <si>
    <t>1060P007X07N</t>
  </si>
  <si>
    <t>201W1032</t>
  </si>
  <si>
    <t>322W0002</t>
  </si>
  <si>
    <t>11.52</t>
  </si>
  <si>
    <t>751W0008</t>
  </si>
  <si>
    <t>(=201++4155+-201B032)</t>
  </si>
  <si>
    <t>67.8</t>
  </si>
  <si>
    <t>OPTICAL SMOKE/HEAT DETECTOR + SCI DAYROOM</t>
  </si>
  <si>
    <t>322W0003</t>
  </si>
  <si>
    <t>4155S018X10N,4155S017X02N</t>
  </si>
  <si>
    <t>17.19</t>
  </si>
  <si>
    <t>4155S017X02N</t>
  </si>
  <si>
    <t>(=322++1060+-322U02)</t>
  </si>
  <si>
    <t>4032P031X01N,4032S031X06N,4032S031X05N,4032S030X17N,4032P030X01N,4032P030X05N,4032P029X03N,403244029P11,4242P028X04N,4242P023X01N,4256P019X08N,4256P019X04N,304034019P11,3040P019X04N,3040P020X02N,3040P020X03N,3040P018X06N,304033015P11,3264P015X05N,3264P015X01N,3264P012X04N,3264P012X08N,226623013P11,2266P012X22N</t>
  </si>
  <si>
    <t>GEAR BOX SB</t>
  </si>
  <si>
    <t>201W1033</t>
  </si>
  <si>
    <t>1060S012X06N,1060S009X02N,1060S009X03N,1060P007X03N,1060P007X05N</t>
  </si>
  <si>
    <t>751W0009</t>
  </si>
  <si>
    <t>1060S012X06N</t>
  </si>
  <si>
    <t>10.54</t>
  </si>
  <si>
    <t>COAX_RG58</t>
  </si>
  <si>
    <t>322W0004</t>
  </si>
  <si>
    <t>21.25</t>
  </si>
  <si>
    <t>(=201++4151+-201B034)</t>
  </si>
  <si>
    <t>(=751++5010+-751U11)</t>
  </si>
  <si>
    <t>OPTICAL SMOKE/HEAT DETECTOR + SCI MESSROOM</t>
  </si>
  <si>
    <t>ANTENNA GPA - 023</t>
  </si>
  <si>
    <t>4032S032X09N,4032P031X07N,4032P030X05N,4032P029X03N,403244029P11,4242P028X04N,5010P027X09G</t>
  </si>
  <si>
    <t>4155S017X02N,4151S020X01N,4151S021X01N</t>
  </si>
  <si>
    <t>5010P027X09G</t>
  </si>
  <si>
    <t>4151S021X01N</t>
  </si>
  <si>
    <t>751W0010</t>
  </si>
  <si>
    <t>322W0005</t>
  </si>
  <si>
    <t>201W1034</t>
  </si>
  <si>
    <t>19.01</t>
  </si>
  <si>
    <t>24.02</t>
  </si>
  <si>
    <t>(=201++4141+-201B035)</t>
  </si>
  <si>
    <t>1060P010X09N,1060P010X06N,1060P010X03N,1060P010X18N,1060P010X14N,1060P009X04N,1060P009X05N,1060S009X03N,1060P007X03N,1060P007X07N</t>
  </si>
  <si>
    <t>MANUAL CALL POINT GALLEY</t>
  </si>
  <si>
    <t>WK09/2025/NEW CABLE R1.04</t>
  </si>
  <si>
    <t>322W0006</t>
  </si>
  <si>
    <t>CWC-Megger</t>
  </si>
  <si>
    <t>751W0011</t>
  </si>
  <si>
    <t>4151S021X01N,4151S022X01N,415144024S12,414344028S11,414944028S11,414133028S11,4141S026X04N,4141S026X01N</t>
  </si>
  <si>
    <t>4141S026X01N</t>
  </si>
  <si>
    <t>201W1035</t>
  </si>
  <si>
    <t>322W0007</t>
  </si>
  <si>
    <t>6.81</t>
  </si>
  <si>
    <t>15.24</t>
  </si>
  <si>
    <t>(=201++4141+-201B036)</t>
  </si>
  <si>
    <t>HEAT DETECTOR 90DEG GALLEY</t>
  </si>
  <si>
    <t>751W0012</t>
  </si>
  <si>
    <t>1060P010X09N,1060P010X06N,1060P010X03N,1060P010X18N,1060P011X20N,1060P012X21N,1060P012X18N,1060P012X29N</t>
  </si>
  <si>
    <t>4141S026X02N,4141S026X01N</t>
  </si>
  <si>
    <t>4141S026X02N</t>
  </si>
  <si>
    <t>322W0008</t>
  </si>
  <si>
    <t>201W1036</t>
  </si>
  <si>
    <t>8.85</t>
  </si>
  <si>
    <t>12.43</t>
  </si>
  <si>
    <t>751W0013</t>
  </si>
  <si>
    <t>(=201++4149+-201B037)</t>
  </si>
  <si>
    <t>MANUAL CALL POINT GARBAGE ROOM</t>
  </si>
  <si>
    <t>1060S012X06N,1060S012X05N</t>
  </si>
  <si>
    <t>4.5</t>
  </si>
  <si>
    <t>4149</t>
  </si>
  <si>
    <t>GARBAGE ROOM / LOCAL DECHETS</t>
  </si>
  <si>
    <t>341</t>
  </si>
  <si>
    <t>4141S026X02N,4141S026X04N,414133028S11,4149S028X03N</t>
  </si>
  <si>
    <t>4149S028X03N</t>
  </si>
  <si>
    <t>201W1037</t>
  </si>
  <si>
    <t>751W0017</t>
  </si>
  <si>
    <t>341W0005</t>
  </si>
  <si>
    <t>(=201++4149+-201B038)</t>
  </si>
  <si>
    <t>OPTICAL SMOKE/HEAT DETECTOR + SCI GARBAGE ROOM</t>
  </si>
  <si>
    <t>20.48</t>
  </si>
  <si>
    <t>201W1038</t>
  </si>
  <si>
    <t>A contractor not working on the selected system shows 0%.</t>
  </si>
  <si>
    <t>(=341++1060+-341U05)</t>
  </si>
  <si>
    <t>LEVEL SWITCH DEF TANK ME PS</t>
  </si>
  <si>
    <t>14.97</t>
  </si>
  <si>
    <t>1060P009X03N,1060P009X04N,1060P012X18N,1060P012X21N,1060P013X27N,1060P013X19N,1060P013X25N,1060P013X26N,226612013P12-10P0.8,10P0.8</t>
  </si>
  <si>
    <t>(=201++4135+-201B136)</t>
  </si>
  <si>
    <t>OPTICAL SMOKE/HEAT DETECTOR + SCI CO2 ROOM</t>
  </si>
  <si>
    <t>341W0006</t>
  </si>
  <si>
    <t>(=201++4034+-201B039)</t>
  </si>
  <si>
    <t>OPTICAL SMOKE/HEAT DETECTOR INSTRUMENTS ROOM</t>
  </si>
  <si>
    <t>752</t>
  </si>
  <si>
    <t>752W0001</t>
  </si>
  <si>
    <t>27.38</t>
  </si>
  <si>
    <t>4032S031X05N,404044030S11,414944028S11,4149S028X03N,4135S029X01N</t>
  </si>
  <si>
    <t>15.07</t>
  </si>
  <si>
    <t>4032S031X05N</t>
  </si>
  <si>
    <t>(=341++1060+-341U06)</t>
  </si>
  <si>
    <t>201W1039</t>
  </si>
  <si>
    <t>LEVEL SWITCH DEF TANK ME SB</t>
  </si>
  <si>
    <t>1060S009X02N,1060S012X02N,1060S014X02N,1060S013X03N,1060P013X22N,1060P013X19N,1060P013X25N,1060P013X26N,226612013P12-10P0.8,10P0.8</t>
  </si>
  <si>
    <t>12.99</t>
  </si>
  <si>
    <t>(=201++4032+-201B040)</t>
  </si>
  <si>
    <t>(=752++4034+-752U07)</t>
  </si>
  <si>
    <t>341W0007</t>
  </si>
  <si>
    <t>ECDIS 1 UPS</t>
  </si>
  <si>
    <t>4032P032X11N,4032P031X03N,4032P031X02N</t>
  </si>
  <si>
    <t>20.85</t>
  </si>
  <si>
    <t>4032S031X01N,4032S031X02N,4032S031X03N,4032S031X05N</t>
  </si>
  <si>
    <t>4032P031X02N</t>
  </si>
  <si>
    <t>4032S031X01N</t>
  </si>
  <si>
    <t>(=341++1060+-341U07)</t>
  </si>
  <si>
    <t>LEVEL SWITCH DEF TANK DG AFT</t>
  </si>
  <si>
    <t>752W0002</t>
  </si>
  <si>
    <t>201W1040</t>
  </si>
  <si>
    <t>1060P009X02N,1060P009X04N,1060P012X18N,1060P012X21N,1060P013X27N,1060P013X19N,1060P013X25N,1060P013X26N,226612013P12-10P0.8,10P0.8</t>
  </si>
  <si>
    <t>1060P009X02N</t>
  </si>
  <si>
    <t>16.17</t>
  </si>
  <si>
    <t>341W0008</t>
  </si>
  <si>
    <t>(=201++4032+-201B041)</t>
  </si>
  <si>
    <t>4032S031X01N,4032S031X02N,4032S031X03N,4032S030X04N,4032S030X19N,4032S030X21N</t>
  </si>
  <si>
    <t>(=341++1060+-341U08)</t>
  </si>
  <si>
    <t>4032S030X21N</t>
  </si>
  <si>
    <t>LEVEL SWITCH DEF TANK DG FORE</t>
  </si>
  <si>
    <t>201W1041</t>
  </si>
  <si>
    <t>WK03/2026/CHANGED CABLE TYPE R1.13</t>
  </si>
  <si>
    <t>15.56</t>
  </si>
  <si>
    <t>752W0005</t>
  </si>
  <si>
    <t>341W0009</t>
  </si>
  <si>
    <t>19.17</t>
  </si>
  <si>
    <t>(=341++1060+-341JB01)</t>
  </si>
  <si>
    <t>4032S032X01N,4032S031X01N,4032S031X02N,4032S031X03N,4032S030X04N,4032S030X19N,4032S030X21N</t>
  </si>
  <si>
    <t>(=752++4034+-752U08)</t>
  </si>
  <si>
    <t>ECDIS 2 UPS</t>
  </si>
  <si>
    <t>201W1043</t>
  </si>
  <si>
    <t>1060P012X19N,1060P012X18N,1060P009X04N,1060P009X05N,1060S009X03N,1060S009X02N,1060S012X05N</t>
  </si>
  <si>
    <t>4032S031X15N,4032S031X14N,4032S031X22N,4032S031X03N,4032S031X05N,4032S031X06N,4032P031X02N</t>
  </si>
  <si>
    <t>1060P012X19N</t>
  </si>
  <si>
    <t>7.04</t>
  </si>
  <si>
    <t>341W0010</t>
  </si>
  <si>
    <t>752W0006</t>
  </si>
  <si>
    <t>14.46</t>
  </si>
  <si>
    <t>4135S029X01N,4149S028X03N</t>
  </si>
  <si>
    <t>1060P012X19N,1060P012X21N,1060P013X27N,1060P013X19N,1060P013X25N,1060P013X26N,226612013P12-10P0.8,10P0.8</t>
  </si>
  <si>
    <t>201W2000</t>
  </si>
  <si>
    <t>341W0011</t>
  </si>
  <si>
    <t>44.89</t>
  </si>
  <si>
    <t>8.58</t>
  </si>
  <si>
    <t>(=201++3272+-201B042)</t>
  </si>
  <si>
    <t>OPTICAL SMOKE/HEAT DETECTOR + SCI</t>
  </si>
  <si>
    <t>Top 10 systems – details</t>
  </si>
  <si>
    <t>752W0009</t>
  </si>
  <si>
    <t>3272</t>
  </si>
  <si>
    <t>2 PASS. CAB / CAB. PASS 2</t>
  </si>
  <si>
    <t>4032S032X01N,4032S031X01N,4032S031X02N,4032S031X03N,4032S031X05N,4032S031X06N,304033030P11,3040P027X05N,3040P024X02N,3040P020X02N,3040P020X03N,3040P018X06N,304033015P11,3264P015X05N,3264P015X01N,3264P012X04N,3272P009X01N</t>
  </si>
  <si>
    <t>1060P012X19N,1060P012X18N,1060P012X29N</t>
  </si>
  <si>
    <t>3272P009X01N</t>
  </si>
  <si>
    <t>201W2001</t>
  </si>
  <si>
    <t>341W0012</t>
  </si>
  <si>
    <t>7.22</t>
  </si>
  <si>
    <t>17.86</t>
  </si>
  <si>
    <t>(=201++3276+-201B043)</t>
  </si>
  <si>
    <t>OPTICAL SMOKE/HEAT DETECTOR</t>
  </si>
  <si>
    <t>3276</t>
  </si>
  <si>
    <t>Largest backlog first: cables × (1 − Pulled %)</t>
  </si>
  <si>
    <t>3276P006X01N,3272P008X02N,3272P009X01N</t>
  </si>
  <si>
    <t>1060P012X01N,1060P014X05N,1060P014X07N,1060P013X19N,1060P013X27N,1060P012X21N,1060P012X19N</t>
  </si>
  <si>
    <t>752W0010</t>
  </si>
  <si>
    <t>3276P006X01N</t>
  </si>
  <si>
    <t>201W2002</t>
  </si>
  <si>
    <t>341W0013</t>
  </si>
  <si>
    <t>11.8</t>
  </si>
  <si>
    <t>12.44</t>
  </si>
  <si>
    <t>#</t>
  </si>
  <si>
    <t>(=201++3080+-201B044)</t>
  </si>
  <si>
    <t>3080</t>
  </si>
  <si>
    <t>PASS. ALLEWAY / COURSIVE PASS.</t>
  </si>
  <si>
    <t>Cables</t>
  </si>
  <si>
    <t>1060S009X03N,1060P009X05N,1060P009X04N,1060P012X18N,1060P012X19N</t>
  </si>
  <si>
    <t>3276P006X01N,3276P007X11N,3080P006X04N,3080P006X01N</t>
  </si>
  <si>
    <t>Cut %</t>
  </si>
  <si>
    <t>752W0011</t>
  </si>
  <si>
    <t>Pulled %</t>
  </si>
  <si>
    <t>3080P006X01N</t>
  </si>
  <si>
    <t>341W0014</t>
  </si>
  <si>
    <t>201W2003</t>
  </si>
  <si>
    <t>14.07</t>
  </si>
  <si>
    <t>To pull</t>
  </si>
  <si>
    <t>(=201++3080+-201B045)</t>
  </si>
  <si>
    <t>MANUAL CALL POINT</t>
  </si>
  <si>
    <t>4032S030X01N,4032S031X03N,4032S031X05N,4032S031X06N,4032P031X02N</t>
  </si>
  <si>
    <t>341W0020</t>
  </si>
  <si>
    <t>201W2004</t>
  </si>
  <si>
    <t>752W0012</t>
  </si>
  <si>
    <t>28.85</t>
  </si>
  <si>
    <t>20.91</t>
  </si>
  <si>
    <t>(=341++2080+-341U09)</t>
  </si>
  <si>
    <t>(=201++3284+-201B046)</t>
  </si>
  <si>
    <t>SENSOR EXHAUST GAS (10610I01)</t>
  </si>
  <si>
    <t>3284</t>
  </si>
  <si>
    <t>2080S002X13N,2080S002X03N,2080S002X06N,208022005S11,2173S006X01N,2171S008X01N,217122011S11,2165S012X03N,216512012S11,1060S012X16N,1060S012X05N</t>
  </si>
  <si>
    <t>WK07/2025/UPDATE SOURCE&amp;CABLE LENGHT R1.03</t>
  </si>
  <si>
    <t>2080S002X13N</t>
  </si>
  <si>
    <t>341W0021</t>
  </si>
  <si>
    <t>201W2005</t>
  </si>
  <si>
    <t>44.62</t>
  </si>
  <si>
    <t>24.48</t>
  </si>
  <si>
    <t>752W0013</t>
  </si>
  <si>
    <t>(=341++2080+-341U10)</t>
  </si>
  <si>
    <t>(=201++3183+-201B047)</t>
  </si>
  <si>
    <t>SENSOR EXHAUST GAS (10610I02)</t>
  </si>
  <si>
    <t>3183</t>
  </si>
  <si>
    <t>2080S001X05N,2080S002X06N,208022005S11,2173S006X01N,2171S008X01N,217122011S11,2165S012X03N,216512012S11,1060S012X16N,1060S012X02N,1060S014X02N,1060S013X03N,1060P013X22N,1060P013X19N,1060P014X10N,1060P014X07N,1060P014X05N,1060P012X01N</t>
  </si>
  <si>
    <t>2080S001X05N</t>
  </si>
  <si>
    <t>201W2006</t>
  </si>
  <si>
    <t>341W0022</t>
  </si>
  <si>
    <t>9.7</t>
  </si>
  <si>
    <t>34.9</t>
  </si>
  <si>
    <t>752W0014</t>
  </si>
  <si>
    <t>(=201++3173+-201B048)</t>
  </si>
  <si>
    <t>(=341++2080+-341U11)</t>
  </si>
  <si>
    <t>SENSOR EXHAUST GAS (10610I03)</t>
  </si>
  <si>
    <t>3173</t>
  </si>
  <si>
    <t>1060S009X03N,1060P009X05N,1060P009X04N,1060P012X18N,1060P012X21N,106012011P11,2272P009X08N,2272P009X01N,2272P010X01N,2272P008X03N,2070P008X03N,208022005P11,2080P001X09N,2080P001X10N</t>
  </si>
  <si>
    <t>3183S001X07N,3183S001X09N,3173S005X01N,3173S005X11N</t>
  </si>
  <si>
    <t>2080P001X10N</t>
  </si>
  <si>
    <t>3183S001X07N</t>
  </si>
  <si>
    <t>3173S005X11N</t>
  </si>
  <si>
    <t>341W0023</t>
  </si>
  <si>
    <t>201W2007</t>
  </si>
  <si>
    <t>32.9</t>
  </si>
  <si>
    <t>(=341++2080+-341U12)</t>
  </si>
  <si>
    <t>SENSOR EXHAUST GAS (10610I04)</t>
  </si>
  <si>
    <t>(=201++3171+-201B049)</t>
  </si>
  <si>
    <t>3171</t>
  </si>
  <si>
    <t>752W0015</t>
  </si>
  <si>
    <t>2080P001X13N,2080P001X09N,208022005P11,2070P008X03N,2272P008X03N,2272P010X01N,2272P009X01N,2272P009X08N,106012011P11,1060P012X21N,1060P012X18N,1060P012X29N</t>
  </si>
  <si>
    <t>3173S005X11N,3173S005X01N,3173S006X01N,3171S008X02N,3171S009X02N</t>
  </si>
  <si>
    <t>WK05/2025/UPDATE TARGET&amp;CABLE LENGHT R1.03</t>
  </si>
  <si>
    <t>2080P001X13N</t>
  </si>
  <si>
    <t>3171S009X02N</t>
  </si>
  <si>
    <t>351</t>
  </si>
  <si>
    <t>201W2008</t>
  </si>
  <si>
    <t>351W0003</t>
  </si>
  <si>
    <t>4032S032X01N,4032S031X01N,4032S031X02N,304033030S11,3040S027X02N,3040S027X03N,3040S023X01N,3040S021X02N,3040S017X03N,316333015S11,3163S014X02N,3163S012X04N,3163S011X01N,3171S010X01N,3171S009X02N</t>
  </si>
  <si>
    <t>201W3000</t>
  </si>
  <si>
    <t>21.9</t>
  </si>
  <si>
    <t>752W0016</t>
  </si>
  <si>
    <t>351W0004</t>
  </si>
  <si>
    <t>(=201++4040+-201B050)</t>
  </si>
  <si>
    <t>4032S032X01N,4032S031X01N,4032S031X02N,4032S031X03N,4032S031X05N,404044030S11,4040P028X09N</t>
  </si>
  <si>
    <t>35.77</t>
  </si>
  <si>
    <t>4040P028X09N</t>
  </si>
  <si>
    <t>201W3001</t>
  </si>
  <si>
    <t>(=351++2040+-351JB01)</t>
  </si>
  <si>
    <t>JUNCTION BOX LOW AFT HOLD</t>
  </si>
  <si>
    <t>8.63</t>
  </si>
  <si>
    <t>2040P018X06N,2040P018X01N,2040P018X22N,226622015P11,227222011P11,2272P010X01N,2272P009X01N,2272P009X08N,106012011P11,1060P012X21N,106012012P12-40DE,40DE</t>
  </si>
  <si>
    <t>2040P018X06N</t>
  </si>
  <si>
    <t>(=201++4040+-201B051)</t>
  </si>
  <si>
    <t>351W0005</t>
  </si>
  <si>
    <t>752W0017</t>
  </si>
  <si>
    <t>4040P028X09N,4040P029X01N</t>
  </si>
  <si>
    <t>18.33</t>
  </si>
  <si>
    <t>4040P029X01N</t>
  </si>
  <si>
    <t>(=351++2040+-351JB02)</t>
  </si>
  <si>
    <t>201W3002</t>
  </si>
  <si>
    <t>JB TK14 GO DB B SENSOR 09210I29</t>
  </si>
  <si>
    <t>31.92</t>
  </si>
  <si>
    <t>2040P019X01N,2040P018X01N,2040P018X06N</t>
  </si>
  <si>
    <t>(=201++4161+-201B052)</t>
  </si>
  <si>
    <t>2040P019X01N</t>
  </si>
  <si>
    <t>351W0006</t>
  </si>
  <si>
    <t>4161S012X02N,4161S013X01N,4161S015X04N,415544015S11,4155S016X08N,4155S015X03N,4155S016X01N,4151S020X01N,4151S022X01N,415144024S12,414344028S11,4040P029X01N</t>
  </si>
  <si>
    <t>38.83</t>
  </si>
  <si>
    <t>4161S012X02N</t>
  </si>
  <si>
    <t>752W0018</t>
  </si>
  <si>
    <t>(=351++2040+-351JB03)</t>
  </si>
  <si>
    <t>201W3003</t>
  </si>
  <si>
    <t>JB TK15 GO DB T SENSOR 09210I35</t>
  </si>
  <si>
    <t>6.64</t>
  </si>
  <si>
    <t>2040S020X01N,2040S023X01N,2040S027X02N,2040S027X09N,2040S029X05N,2040P029X08N,2040P029X04N,2040P022X01N,2040P018X01N,2040P018X06N</t>
  </si>
  <si>
    <t>(=201++4161+-201B053)</t>
  </si>
  <si>
    <t>2040S020X01N</t>
  </si>
  <si>
    <t>351W0007</t>
  </si>
  <si>
    <t>4161S011X02N,4161S012X02N</t>
  </si>
  <si>
    <t>24.44</t>
  </si>
  <si>
    <t>4161S011X02N</t>
  </si>
  <si>
    <t>(=351++2040+-351JB04)</t>
  </si>
  <si>
    <t>753</t>
  </si>
  <si>
    <t>201W3004</t>
  </si>
  <si>
    <t>JB TK16 GO T SENSOR 09210I27</t>
  </si>
  <si>
    <t>753W0001</t>
  </si>
  <si>
    <t>27.94</t>
  </si>
  <si>
    <t>2040P025X01N,2040P022X01N,2040P018X01N,2040P018X06N</t>
  </si>
  <si>
    <t>23.57</t>
  </si>
  <si>
    <t>(=201++1060+-201B057)</t>
  </si>
  <si>
    <t>351W0008</t>
  </si>
  <si>
    <t>(=753++5010+-753U02)</t>
  </si>
  <si>
    <t>AIS FA-170 ANTENNA</t>
  </si>
  <si>
    <t>4161S011X02N,4161S011X05N,416134011S11,3163S012X04N,3163S012X06N,216523012S11,216512012S11,1060S012X16N,1060S009X02N,1060S009X03N,1060P009X05N,1060P009X04N</t>
  </si>
  <si>
    <t>44.96</t>
  </si>
  <si>
    <t>4032P032X13N,4032S031X06N,4032S031X05N,404044030S11,414944028S11,5010S028X09G</t>
  </si>
  <si>
    <t>(=351++2040+-351JB05)</t>
  </si>
  <si>
    <t>JB TK17 GO B SENSOR 09210I37</t>
  </si>
  <si>
    <t>5010S028X09G</t>
  </si>
  <si>
    <t>201W3005</t>
  </si>
  <si>
    <t>753W0002</t>
  </si>
  <si>
    <t>2040S024X01N,2040S027X02N,2040S027X09N,2040S029X05N,2040P029X08N,2040P029X04N,2040P022X01N,2040P018X01N,2040P018X06N</t>
  </si>
  <si>
    <t>7.23</t>
  </si>
  <si>
    <t>2040S024X01N</t>
  </si>
  <si>
    <t>82.57</t>
  </si>
  <si>
    <t>351W0009</t>
  </si>
  <si>
    <t>(=201++1060+-201B054)</t>
  </si>
  <si>
    <t>1060P009X04N,1060P009X02N</t>
  </si>
  <si>
    <t>19.57</t>
  </si>
  <si>
    <t>(=753++4068+-753U03)</t>
  </si>
  <si>
    <t>AIS FA-170 UHF ANTENNA</t>
  </si>
  <si>
    <t>(+351S01)</t>
  </si>
  <si>
    <t>351S01 FUEL OIL SEPARATOR</t>
  </si>
  <si>
    <t>4032P032X13N,4032S031X06N,4032S031X05N,404044030S11,414333028S11,415133024S11,4151S022X01N,4151S020X01N,4155S016X01N,4155S015X03N,415544015S12,4068S014X02N</t>
  </si>
  <si>
    <t>201W3006</t>
  </si>
  <si>
    <t>(=351++1060+-351JB06)</t>
  </si>
  <si>
    <t>JB TK19 OVERFLOW SENSOR 09210I40</t>
  </si>
  <si>
    <t>1060P018X02N,1060P017X03N,1060P017X10N,1060S017X06N</t>
  </si>
  <si>
    <t>8.13</t>
  </si>
  <si>
    <t>1060P018X02N</t>
  </si>
  <si>
    <t>753W0004</t>
  </si>
  <si>
    <t>1060S017X06N</t>
  </si>
  <si>
    <t>(=201++1060+-201B056)</t>
  </si>
  <si>
    <t>351W0010</t>
  </si>
  <si>
    <t>16.36</t>
  </si>
  <si>
    <t>1060P012X21N,1060P012X18N,1060P009X04N,1060P009X02N</t>
  </si>
  <si>
    <t>(=351++2040+-351JB07)</t>
  </si>
  <si>
    <t>JB TK22 GO SETTLING SENSOR 09210I38</t>
  </si>
  <si>
    <t>1060P012X21N</t>
  </si>
  <si>
    <t>201W3007</t>
  </si>
  <si>
    <t>2040P016X02N,2040P018X22N,2040P018X01N,2040P018X06N</t>
  </si>
  <si>
    <t>9.01</t>
  </si>
  <si>
    <t>2040P016X02N</t>
  </si>
  <si>
    <t>351W0018</t>
  </si>
  <si>
    <t>753W0005</t>
  </si>
  <si>
    <t>(=201++1060+-201B058)</t>
  </si>
  <si>
    <t>20.83</t>
  </si>
  <si>
    <t>1060P012X21N,1060P013X27N,1060P013X19N,1060P013X22N,1060P013X24N</t>
  </si>
  <si>
    <t>1060P013X24N</t>
  </si>
  <si>
    <t>201W3008</t>
  </si>
  <si>
    <t>1060P018X02N,1060P017X03N,1060P015X11N,1060P014X31N,1060P013X25N,1060P013X19N,1060P013X27N,1060P012X21N,106012012P12-40DE,40DE</t>
  </si>
  <si>
    <t>5.13</t>
  </si>
  <si>
    <t>351W0022</t>
  </si>
  <si>
    <t>(=201++1060+-201B059)</t>
  </si>
  <si>
    <t>45.9</t>
  </si>
  <si>
    <t>1060P013X24N,1060P013X22N</t>
  </si>
  <si>
    <t>1060P013X22N</t>
  </si>
  <si>
    <t>(=351++4262+-351JB10)</t>
  </si>
  <si>
    <t>JB TK35 GO EM SENSOR 09210I81</t>
  </si>
  <si>
    <t>201W3009</t>
  </si>
  <si>
    <t>4032P032X13N,4032S031X06N,304033030P11,3040P029X07N,3040P023X04N,3040P019X04N,304034019P11,4256P019X04N,4256P019X08N,4258P017X01N,425844015P11,4262P013X04N</t>
  </si>
  <si>
    <t>13.05</t>
  </si>
  <si>
    <t>351W0024</t>
  </si>
  <si>
    <t>(=201++1060+-201B060)</t>
  </si>
  <si>
    <t>19.19</t>
  </si>
  <si>
    <t>1060P017X03N,1060P015X11N,1060P014X31N,1060P013X25N,1060P013X19N,1060P013X22N</t>
  </si>
  <si>
    <t>1060P017X03N</t>
  </si>
  <si>
    <t>201W3010</t>
  </si>
  <si>
    <t>10P0.1,226612013P17-10P0.1,1060P013X07N,1060P013X09N,1060P013X26N,1060P013X25N,1060P014X31N,1060P015X11N,1060P017X03N,1060P018X02N</t>
  </si>
  <si>
    <t>753W0006</t>
  </si>
  <si>
    <t>72.39</t>
  </si>
  <si>
    <t>351W0026</t>
  </si>
  <si>
    <t>(=201++2020+-201B061)</t>
  </si>
  <si>
    <t>2020P049X01N,202022047P11,2030P045X01N,2030P043X05N,2030P042X01N,2030P042X05N,103012042P11,1030P042X09N,1030P043X01N,1030P045X02N,1030P047X04N,1030P043X05N,1030P042X08N,1030P037X03N,1030P031X03N,103011030P12,1040P028X04N,1040P023X04N,1040P019X10N,106011018P13,1060P017X03N</t>
  </si>
  <si>
    <t>(=351++1060+-351U11)</t>
  </si>
  <si>
    <t>2020P049X01N</t>
  </si>
  <si>
    <t>THREE -WAY VALVE</t>
  </si>
  <si>
    <t>201W3011</t>
  </si>
  <si>
    <t>13.46</t>
  </si>
  <si>
    <t>351W0027</t>
  </si>
  <si>
    <t>753W0007</t>
  </si>
  <si>
    <t>(=201++2020+-201B062)</t>
  </si>
  <si>
    <t>25.95</t>
  </si>
  <si>
    <t>19.89</t>
  </si>
  <si>
    <t>2020S051X03N,2020S051X02N,2020P051X02N,2020P050X03N,2020P049X01N</t>
  </si>
  <si>
    <t>(=351++2070+-351JB15)</t>
  </si>
  <si>
    <t>JB TK29 GO DT B SENSOR 09210I59</t>
  </si>
  <si>
    <t>(=753++4032+-753U04)</t>
  </si>
  <si>
    <t>SOCKET</t>
  </si>
  <si>
    <t>201W3012</t>
  </si>
  <si>
    <t>40DE,106012012P11-40DE,1060P012X21N,106012011P11,2272P009X08N,2272P009X01N,2272P010X01N,2272P008X03N,2070P008X03N,2070P007X01N</t>
  </si>
  <si>
    <t>2070P007X01N</t>
  </si>
  <si>
    <t>15.67</t>
  </si>
  <si>
    <t>351W0028</t>
  </si>
  <si>
    <t>756</t>
  </si>
  <si>
    <t>756W0002</t>
  </si>
  <si>
    <t>(=201++1020+-201B063)</t>
  </si>
  <si>
    <t>2020S051X03N,2020S051X02N,2020S051X05N,1020S052X04N,1020S050X02N</t>
  </si>
  <si>
    <t>(=351++2070+-351JB16)</t>
  </si>
  <si>
    <t>JB TK30 GO DT T SENSOR 09210I60</t>
  </si>
  <si>
    <t>1020S050X02N</t>
  </si>
  <si>
    <t>201W3013</t>
  </si>
  <si>
    <t>11.05</t>
  </si>
  <si>
    <t>351W0032</t>
  </si>
  <si>
    <t>27.68</t>
  </si>
  <si>
    <t>(=201++1020+-201B064)</t>
  </si>
  <si>
    <t>756W0003</t>
  </si>
  <si>
    <t>1020S052X05N,1020S050X02N,1020P049X01N</t>
  </si>
  <si>
    <t>(=351++4242+-351JB20)</t>
  </si>
  <si>
    <t>BAROMETRIC SENSOR FOR TANK MEASUREMENT REFERENCE</t>
  </si>
  <si>
    <t>1020S052X05N</t>
  </si>
  <si>
    <t>16.93</t>
  </si>
  <si>
    <t>1020P049X01N</t>
  </si>
  <si>
    <t>4032P032X13N,4032S031X06N,4032S031X05N,404044030S11,404044028P12,4242P028X04N,4242P027X03N</t>
  </si>
  <si>
    <t>201W3014</t>
  </si>
  <si>
    <t>4242P027X03N</t>
  </si>
  <si>
    <t>351W0034</t>
  </si>
  <si>
    <t>58.58</t>
  </si>
  <si>
    <t>(=201++1060+-201B065)</t>
  </si>
  <si>
    <t>4032P032X11N,4032P032X13N,4032S031X22N,4032S031X14N,4032S031X15N</t>
  </si>
  <si>
    <t>22.25</t>
  </si>
  <si>
    <t>756W0006</t>
  </si>
  <si>
    <t>(=351++1060+-351U12)</t>
  </si>
  <si>
    <t>1060P017X11N,1060S017X08N,106011018S12,1040S019X01N,1040S022X02N,1040S024X01N,1040S027X01N,103011030S12,1030S032X01N,1030S036X02N,1030S040X03N,1030S041X01N,1030S043X04N,1030S043X01N,1030P043X05N,102011047P11,1020P047X01N,1020P048X02N,1020P049X01N</t>
  </si>
  <si>
    <t>LOCAL CONTROL BOX FUEL OIL TRANSFER PUMP 10210P01</t>
  </si>
  <si>
    <t>WK24/2025/REROUTED CABLE%UPDATE LENGHT R1.08</t>
  </si>
  <si>
    <t>1060P017X11N</t>
  </si>
  <si>
    <t>201W3015</t>
  </si>
  <si>
    <t>351W0039</t>
  </si>
  <si>
    <t>5.5</t>
  </si>
  <si>
    <t>HDMI CABLE</t>
  </si>
  <si>
    <t>17.92</t>
  </si>
  <si>
    <t>(=201++1060+-201B066)</t>
  </si>
  <si>
    <t>(=351++1060+-351U02)</t>
  </si>
  <si>
    <t>ENGINE ROOM BEETRONICS 15'' TOUCHSCREEN</t>
  </si>
  <si>
    <t>1060S017X06N,1060P017X11N</t>
  </si>
  <si>
    <t>756W0007</t>
  </si>
  <si>
    <t>40DE,106012012P11-40DE,1060P012X21N,1060P013X27N,1060P013X19N,1060P013X25N,1060P013X26N,1060P014X11N,1060P015X04N,1060P017X01N</t>
  </si>
  <si>
    <t>WK03/2026/NEW CABLE R1.13</t>
  </si>
  <si>
    <t>1060P017X01N</t>
  </si>
  <si>
    <t>201W3016</t>
  </si>
  <si>
    <t>361</t>
  </si>
  <si>
    <t>8.75</t>
  </si>
  <si>
    <t>(=201++1060+-201B067)</t>
  </si>
  <si>
    <t>361W0002</t>
  </si>
  <si>
    <t>1060S015X01N,1060S017X08N,1060S017X06N</t>
  </si>
  <si>
    <t>67.91</t>
  </si>
  <si>
    <t>756W0008</t>
  </si>
  <si>
    <t>201W3017</t>
  </si>
  <si>
    <t>(=361++2020+-361U02)</t>
  </si>
  <si>
    <t>10.21</t>
  </si>
  <si>
    <t>17.15</t>
  </si>
  <si>
    <t>LCB1 HYDRAULIC OIL TRANSFER PUMP 10410P02</t>
  </si>
  <si>
    <t>10P0.1,226612013P17-10P0.1,1060P013X27N,1060P013X19N,1060P013X25N,1060P014X31N,1060P015X11N,1060P017X03N,106011018P12,1040P019X10N,1040P023X04N,1040P028X04N,103011030P12,1030P031X03N,1030P037X03N,1030P042X08N,1030P043X05N,102011047P11,1020P047X01N,202012047P11,2020P047X07N,2020S047X02N</t>
  </si>
  <si>
    <t>(=201++1060+-201B068)</t>
  </si>
  <si>
    <t>2020S047X02N</t>
  </si>
  <si>
    <t>1060S015X01N,1060S015X02N,1060S015X05N</t>
  </si>
  <si>
    <t>361W0004</t>
  </si>
  <si>
    <t>1060S015X05N</t>
  </si>
  <si>
    <t>4032P032X11N,4032S031X49N,4032S031X44N,4032S031X42N</t>
  </si>
  <si>
    <t>201W3018</t>
  </si>
  <si>
    <t>12.96</t>
  </si>
  <si>
    <t>11.1</t>
  </si>
  <si>
    <t>(=361++2020+-361U03)</t>
  </si>
  <si>
    <t>HYDRAULIC OIL TANK TK 36 LLA 09210I79</t>
  </si>
  <si>
    <t>756W0012</t>
  </si>
  <si>
    <t>2020S051X03N,2020S051X06N,2020S049X02N,2020S048X01N</t>
  </si>
  <si>
    <t>(=201++1060+-201B069)</t>
  </si>
  <si>
    <t>2020S048X01N</t>
  </si>
  <si>
    <t>1060S015X05N,1060S015X06N,1060S014X02N,1060S012X02N,1060S012X06N</t>
  </si>
  <si>
    <t>361W0006</t>
  </si>
  <si>
    <t>201W3019</t>
  </si>
  <si>
    <t>31.76</t>
  </si>
  <si>
    <t>6.03</t>
  </si>
  <si>
    <t>(=361++3070+-361U05)</t>
  </si>
  <si>
    <t>STERNTUBE OIL TANK PS LAL 05310E02</t>
  </si>
  <si>
    <t>40DE,106012012P11-40DE,1060P012X21N,1060P013X27N,1060P013X19N,1060P013X25N,1060P013X26N,226612013P11,226623013P11,3264P012X08N,3264P012X04N,3264P012X15N,3264P012X19N,3070P011X05N</t>
  </si>
  <si>
    <t>(=201++1060+-201B070)</t>
  </si>
  <si>
    <t>1060S012X06N,1060S010X09N</t>
  </si>
  <si>
    <t>361W0007</t>
  </si>
  <si>
    <t>1060S010X09N</t>
  </si>
  <si>
    <t>201W3020</t>
  </si>
  <si>
    <t>4.51</t>
  </si>
  <si>
    <t>(=361++3070+-361U06)</t>
  </si>
  <si>
    <t>(=201++1060+-201B071)</t>
  </si>
  <si>
    <t>STERNTUBE OIL TANK SB LAL 05310E01</t>
  </si>
  <si>
    <t>1060S009X01N,1060S010X09N</t>
  </si>
  <si>
    <t>361W0008</t>
  </si>
  <si>
    <t>201W3021</t>
  </si>
  <si>
    <t>756W0013</t>
  </si>
  <si>
    <t>5.31</t>
  </si>
  <si>
    <t>(=201++1060+-201B072)</t>
  </si>
  <si>
    <t>1060S009X01N,1060S009X02N,1060S009X03N</t>
  </si>
  <si>
    <t>361W0009</t>
  </si>
  <si>
    <t>201W3022</t>
  </si>
  <si>
    <t>34.3</t>
  </si>
  <si>
    <t>6.07</t>
  </si>
  <si>
    <t>(=361++2080+-361U16)</t>
  </si>
  <si>
    <t>PS OIL GUARDING TANK LOW LAL 05310E03</t>
  </si>
  <si>
    <t>40DE,106012012P11-40DE,1060P012X21N,106012011P11,2272P009X08N,2272P009X01N,2272P010X01N,2272P008X03N,2070P008X03N,208022005P11,2080P004X01N</t>
  </si>
  <si>
    <t>(=201++1060+-201B055)</t>
  </si>
  <si>
    <t>756W0014</t>
  </si>
  <si>
    <t>1060S009X03N,1060P009X05N,1060P009X04N,1060P011X11N</t>
  </si>
  <si>
    <t>361W0010</t>
  </si>
  <si>
    <t>1060P011X11N</t>
  </si>
  <si>
    <t>201W3023</t>
  </si>
  <si>
    <t>44.81</t>
  </si>
  <si>
    <t>33.57</t>
  </si>
  <si>
    <t>(=361++2080+-361U17)</t>
  </si>
  <si>
    <t>SB OIL GUARDING TANK LOW LAL 05310E04</t>
  </si>
  <si>
    <t>(=201++2080+-201B073)</t>
  </si>
  <si>
    <t>40DE,106012012P11-40DE,1060P012X21N,106012011P11,2272P009X08N,2272P009X01N,2272P010X01N,2272P008X03N,2171S008X01N,2173S006X01N,208022005S11,2080S002X06N,2080S002X03N,208022002S11,2080S002X01N,2080S004X01N</t>
  </si>
  <si>
    <t>2080S004X01N</t>
  </si>
  <si>
    <t>2080S002X01N,208022002S11,2080S002X03N,208022005P11,2070P008X03N,2272P008X03N,2272P010X01N,2272P009X01N,2272P009X08N,106012011P11,1060P011X20N,1060P010X18N,1060P010X14N,1060P011X11N</t>
  </si>
  <si>
    <t>361W0011</t>
  </si>
  <si>
    <t>WK24/2025/REROUTED CABLE&amp;UPDATE LENGHT R1.08</t>
  </si>
  <si>
    <t>2080S002X01N</t>
  </si>
  <si>
    <t>22.72</t>
  </si>
  <si>
    <t>201W3024</t>
  </si>
  <si>
    <t>756W0015</t>
  </si>
  <si>
    <t>10.33</t>
  </si>
  <si>
    <t>(=361++1060+-361U09)</t>
  </si>
  <si>
    <t>LCL SENSOR 09210I46 USED OIL TANK TK 18</t>
  </si>
  <si>
    <t>1060P011X14N,1060P012X18N,1060P012X21N,1060P013X27N,1060P013X19N,1060P013X25N,1060P014X31N,1060P015X11N,1060P017X03N,1060P018X02N</t>
  </si>
  <si>
    <t>(=201++2080+-201B075)</t>
  </si>
  <si>
    <t>361W0012</t>
  </si>
  <si>
    <t>2080S002X01N,208022002S11,2080S002X03N,2080S002X06N,2080S003X03N</t>
  </si>
  <si>
    <t>201W3025</t>
  </si>
  <si>
    <t>7.52</t>
  </si>
  <si>
    <t>(=361++1060+-361U10)</t>
  </si>
  <si>
    <t>HLA SENSOR 09210I45 USED OIL TANK TK 18</t>
  </si>
  <si>
    <t>(=201++2080+-201B074)</t>
  </si>
  <si>
    <t>756W0016</t>
  </si>
  <si>
    <t>2080S005X01N,2080S003X03N</t>
  </si>
  <si>
    <t>361W0017</t>
  </si>
  <si>
    <t>2080S005X01N</t>
  </si>
  <si>
    <t>201W3026</t>
  </si>
  <si>
    <t>28.19</t>
  </si>
  <si>
    <t>6.12</t>
  </si>
  <si>
    <t>(=361++2080+-361U15)</t>
  </si>
  <si>
    <t>LCB2 HYDRAULIC OIL TRANSFER PUMP 10410P02</t>
  </si>
  <si>
    <t>(=201++2080+-201B076)</t>
  </si>
  <si>
    <t>IS ISOLATOR</t>
  </si>
  <si>
    <t>10P0.1,226612013P17-10P0.1,1060P013X07N,1060P011X20N,106012011P11,2272P009X08N,2272P009X01N,2272P010X01N,2272P008X03N,2070P008X03N,208022005P11,2080P005X01N</t>
  </si>
  <si>
    <t>2080P005X01N</t>
  </si>
  <si>
    <t>361W0018</t>
  </si>
  <si>
    <t>756W0017</t>
  </si>
  <si>
    <t>201W3027</t>
  </si>
  <si>
    <t>(=361++1060+-361U11)</t>
  </si>
  <si>
    <t>LUB OIL STAND-BY PUMP CABINET GEARBOX PS 10410P04</t>
  </si>
  <si>
    <t>40DE,106012012P11-40DE,1060P012X18N,1060P011X11N</t>
  </si>
  <si>
    <t>(=201++2284+-201B077)</t>
  </si>
  <si>
    <t>IS OPTICAL SMOKE / HEAT DETECTOR</t>
  </si>
  <si>
    <t>361W0019</t>
  </si>
  <si>
    <t>2080P004X01N,2080P001X09N,208022001P11,2284P001X01N</t>
  </si>
  <si>
    <t>24.18</t>
  </si>
  <si>
    <t>201W3028</t>
  </si>
  <si>
    <t>(=361++1060+-361U13)</t>
  </si>
  <si>
    <t>756W0018</t>
  </si>
  <si>
    <t>18.27</t>
  </si>
  <si>
    <t>LUB OIL STAND-BY PUMP CABINET GEARBOX SB 10410P03</t>
  </si>
  <si>
    <t>40DE,106012012P11-40DE,1060P012X18N,1060P009X04N,1060P009X05N,1060S009X03N,1060S009X02N,1060S011X12N</t>
  </si>
  <si>
    <t>21.44</t>
  </si>
  <si>
    <t>(=201++2264+-201B080)</t>
  </si>
  <si>
    <t>371</t>
  </si>
  <si>
    <t>2080P004X01N,208022005P11,2070P008X03N,2272P008X03N,2272P010X01N,227222011P11,2264P012X01N</t>
  </si>
  <si>
    <t>201W3029</t>
  </si>
  <si>
    <t>371W0002</t>
  </si>
  <si>
    <t>10.08</t>
  </si>
  <si>
    <t>4032S031X15N,4032S031X14N,4032S031X22N,4032S031X03N,4032S030X04N,4032S030X19N,4032S030X11N,4032S032X06N,4032S032X09N</t>
  </si>
  <si>
    <t>21.78</t>
  </si>
  <si>
    <t>(=201++2266+-201B079)</t>
  </si>
  <si>
    <t>(=371++1060+-371U02)</t>
  </si>
  <si>
    <t>LCB FRESH WATER TRANSFER PUMP 1 09610P01</t>
  </si>
  <si>
    <t>2266P014X24N,2264P012X01N</t>
  </si>
  <si>
    <t>10P0.1,226612013P17-10P0.1,1060P013X27N,1060P012X21N,1060P012X18N,1060P009X04N,1060P009X05N,1060S009X03N,1060S009X02N,1060S009X01N</t>
  </si>
  <si>
    <t>2266P014X24N</t>
  </si>
  <si>
    <t>201W3030</t>
  </si>
  <si>
    <t>371W0003</t>
  </si>
  <si>
    <t>10.46</t>
  </si>
  <si>
    <t>756W0019</t>
  </si>
  <si>
    <t>15.42</t>
  </si>
  <si>
    <t>(=201++2266+-201B078)</t>
  </si>
  <si>
    <t>(=371++1060+-371U05)</t>
  </si>
  <si>
    <t>HYDROPHORE 09610E05</t>
  </si>
  <si>
    <t>2266P014X24N,2266P012X28N</t>
  </si>
  <si>
    <t>2266P012X28N</t>
  </si>
  <si>
    <t>201W3031</t>
  </si>
  <si>
    <t>371W0006</t>
  </si>
  <si>
    <t>52</t>
  </si>
  <si>
    <t>67.37</t>
  </si>
  <si>
    <t>(=371++1020+-371U04)</t>
  </si>
  <si>
    <t>LCB FW TRANSFER PUMP 2 09610P02</t>
  </si>
  <si>
    <t>756W0020</t>
  </si>
  <si>
    <t>4032S032X01N,4032S031X01N,4032S031X02N,4032S031X03N,4032S031X05N,4032S031X06N,304033030P11,3040P027X05N,3040P024X02N,3040P020X02N,3040P020X03N,3040P018X06N,304033015P11,3264P015X05N,3264P015X01N,3264P012X04N,3264P012X08N,226623013P11,2266P012X28N</t>
  </si>
  <si>
    <t>10P0.7,226612013P19-10P0.7,1060P013X26N,1060P013X25N,1060P014X31N,1060P015X11N,1060P017X03N,106011018P12,1040P019X10N,1040P023X04N,1040P028X04N,103011030P12,1030P031X03N,1030P037X03N,1030P042X08N,1030P043X05N,102011047P11,1020P047X01N,1020P048X02N,1020S050X07N</t>
  </si>
  <si>
    <t>1020S050X07N</t>
  </si>
  <si>
    <t>371W0012</t>
  </si>
  <si>
    <t>201W4000</t>
  </si>
  <si>
    <t>32.79</t>
  </si>
  <si>
    <t>(=201++4252+-201B081)</t>
  </si>
  <si>
    <t>4252</t>
  </si>
  <si>
    <t>AFT HOLDS STAIR / ESCALIER CALES AR</t>
  </si>
  <si>
    <t>4032S032X01N,4032S031X01N,4032S031X02N,4032S031X03N,4032S031X05N,404044030S11,404044028P12,4242P028X04N,4242P023X01N,4252P020X01N</t>
  </si>
  <si>
    <t>371W0014</t>
  </si>
  <si>
    <t>756W0022</t>
  </si>
  <si>
    <t>4252P020X01N</t>
  </si>
  <si>
    <t>201W4001</t>
  </si>
  <si>
    <t>30.6</t>
  </si>
  <si>
    <t>(=201++4252+-201B082)</t>
  </si>
  <si>
    <t>(=371++2171+-371U28)</t>
  </si>
  <si>
    <t>JB02 TK 28 F W TANK 2T SENSOR 09210I56</t>
  </si>
  <si>
    <t>40DE,106012012P11-40DE,1060P012X18N,1060P009X04N,1060P009X05N,1060S009X03N,1060S009X02N,1060S012X16N,216512012S11,2165S012X03N,217122011S11,2171S010X03N</t>
  </si>
  <si>
    <t>2171S010X03N</t>
  </si>
  <si>
    <t>371W0015</t>
  </si>
  <si>
    <t>201W4002</t>
  </si>
  <si>
    <t>14.68</t>
  </si>
  <si>
    <t>(=371++2020+-371U25)</t>
  </si>
  <si>
    <t>(=201++2252+-201B083)</t>
  </si>
  <si>
    <t>JB03 TK 3 F W TANK 1B SENSOR 09210I03</t>
  </si>
  <si>
    <t>756W0023</t>
  </si>
  <si>
    <t>2020S051X03N,2020S051X02N,2020P051X02N,2020P050X03N,2020P048X02N</t>
  </si>
  <si>
    <t>2252</t>
  </si>
  <si>
    <t>AFT HOLDS STAIR / ESCALIER CALE AR</t>
  </si>
  <si>
    <t>4252P020X01N,3252P020X03N,2252P020X05N</t>
  </si>
  <si>
    <t>2020P048X02N</t>
  </si>
  <si>
    <t>371W0016</t>
  </si>
  <si>
    <t>2252P020X05N</t>
  </si>
  <si>
    <t>201W4003</t>
  </si>
  <si>
    <t>29.22</t>
  </si>
  <si>
    <t>(=201++2030+-201B084)</t>
  </si>
  <si>
    <t>(=371++2020+-371U26)</t>
  </si>
  <si>
    <t>JB04 TK 4 F W TANK 1T SENSOR 09210I07</t>
  </si>
  <si>
    <t>2020S051X03N,2020S051X06N,2020S049X02N,2020S047X04N</t>
  </si>
  <si>
    <t>2020S047X04N</t>
  </si>
  <si>
    <t>2030P039X01N,2030P036X01N,2030P032X01N,204022030P11,2040P029X04N,2040P022X01N,2252P020X05N</t>
  </si>
  <si>
    <t>756W0024</t>
  </si>
  <si>
    <t>371W0024</t>
  </si>
  <si>
    <t>2030P039X01N</t>
  </si>
  <si>
    <t>201W4004</t>
  </si>
  <si>
    <t>10.58</t>
  </si>
  <si>
    <t>(=201++4232+-201B086)</t>
  </si>
  <si>
    <t>IS MANUAL ADDRESSABLE CALL POINT</t>
  </si>
  <si>
    <t>4232</t>
  </si>
  <si>
    <t>FORE HOLDS STAIR / ESCALIER CALES AV</t>
  </si>
  <si>
    <t>(=371++2020+-371U16)</t>
  </si>
  <si>
    <t>(=201++2232+-201B085)</t>
  </si>
  <si>
    <t>OSMOSIS FRESH WATER MAKER 09610E02</t>
  </si>
  <si>
    <t>IS OPTICAL ADDRESSABLE SMOKE DETECTOR</t>
  </si>
  <si>
    <t>2232</t>
  </si>
  <si>
    <t>2020S051X03N,2020S051X06N,2020S049X02N,2020S047X02N</t>
  </si>
  <si>
    <t>FORE HOLDS STAIR / ESCALIER CALE AV</t>
  </si>
  <si>
    <t>4232P039X01N,2232P039X01N</t>
  </si>
  <si>
    <t>4232P039X01N</t>
  </si>
  <si>
    <t>371W0029</t>
  </si>
  <si>
    <t>2232P039X01N</t>
  </si>
  <si>
    <t>756W0028</t>
  </si>
  <si>
    <t>201W4005</t>
  </si>
  <si>
    <t xml:space="preserve"> </t>
  </si>
  <si>
    <t>C+SH 5X1.5</t>
  </si>
  <si>
    <t>70.77</t>
  </si>
  <si>
    <t>7.71</t>
  </si>
  <si>
    <t>(=371++1020+-371U09)</t>
  </si>
  <si>
    <t>09610V41</t>
  </si>
  <si>
    <t>2266P014X03N,226622015P11,2040P018X22N,2040P018X01N,2040P022X01N,2040P029X04N,204022030P11,2030P032X01N,2030P036X01N,2030P040X01N,2030P042X01N,2030P043X05N,2030P045X01N,202022047P11,2020P047X07N,202012047P11,1020P047X01N,1020P048X02N,1020S050X02N</t>
  </si>
  <si>
    <t>2030P039X01N,2030P040X01N,223222039P11,2232P039X01N</t>
  </si>
  <si>
    <t>2266P014X03N</t>
  </si>
  <si>
    <t>371W0030</t>
  </si>
  <si>
    <t>201W4006</t>
  </si>
  <si>
    <t>67.84</t>
  </si>
  <si>
    <t>756W0030</t>
  </si>
  <si>
    <t>(=371++1020+-371U10)</t>
  </si>
  <si>
    <t>09610V42</t>
  </si>
  <si>
    <t>(=201++4232+-201B087)</t>
  </si>
  <si>
    <t>18.87</t>
  </si>
  <si>
    <t>2266P014X03N,226622015P11,2040P018X22N,2040P018X01N,2040P022X01N,2040P029X04N,204022030P11,2030P032X01N,2030P036X01N,2030P040X01N,2030P042X01N,2030P043X05N,2030P045X01N,202022047P11,2020P047X07N,202012047P11,1020P047X01N,1020P048X02N,1020S050X02N,1020S051X03N</t>
  </si>
  <si>
    <t>1020S051X03N</t>
  </si>
  <si>
    <t>201W4007</t>
  </si>
  <si>
    <t>371W0031</t>
  </si>
  <si>
    <t>4032P032X13N,4032S031X06N,4032S031X05N,4034S030X01N</t>
  </si>
  <si>
    <t>54.53</t>
  </si>
  <si>
    <t>63.91</t>
  </si>
  <si>
    <t>756W0031</t>
  </si>
  <si>
    <t>(=371++1020+-371U22)</t>
  </si>
  <si>
    <t>(=201++3141+-201B088)</t>
  </si>
  <si>
    <t>09610V43</t>
  </si>
  <si>
    <t>3141</t>
  </si>
  <si>
    <t>HOLDS ESCAPE / ECHAP. CALES</t>
  </si>
  <si>
    <t>2266P014X03N,226622015P11,2040P018X22N,2040P018X01N,2040P022X01N,2040P029X04N,204022030P11,2030P032X01N,2030P036X01N,2030P040X01N,2030P042X01N,2030P043X05N,2030P045X01N,202022047P11,2020P047X07N,202012047P11,1020P047X01N,1020P048X02N,1020P049X01N</t>
  </si>
  <si>
    <t>4232P039X01N,223222039P11,2030P040X01N,2030P042X01N,2030P043X05N,2030P045X01N,202022047P11,2020P047X07N,302023047S11,3020S047X05N,3020S047X02N,302033047S11,3030S045X01N,3030S041X01N,3030S039X02N,3030S037X01N,3030S035X01N,3030S032X01N,3141S030X01N</t>
  </si>
  <si>
    <t>3141S030X01N</t>
  </si>
  <si>
    <t>371W0032</t>
  </si>
  <si>
    <t>201W4008</t>
  </si>
  <si>
    <t>31.63</t>
  </si>
  <si>
    <t>66.97</t>
  </si>
  <si>
    <t>(=201++3022+-201B089)</t>
  </si>
  <si>
    <t>(=371++1020+-371U23)</t>
  </si>
  <si>
    <t>09610V45</t>
  </si>
  <si>
    <t>756W0032</t>
  </si>
  <si>
    <t>2030P039X01N,2030P040X01N,2030P042X01N,2030P043X05N,2030P045X01N,202022047P11,2020P047X07N,302023047S11,3020S047X05N,3020S047X02N,3020S048X01N,3020S050X03N,3022P051X04N,3022P051X01N</t>
  </si>
  <si>
    <t>371W0033</t>
  </si>
  <si>
    <t>201W4009</t>
  </si>
  <si>
    <t>60.14</t>
  </si>
  <si>
    <t>12.95</t>
  </si>
  <si>
    <t>(=371++1020+-371U24)</t>
  </si>
  <si>
    <t>(=201++3010+-201B090)</t>
  </si>
  <si>
    <t>09610V66</t>
  </si>
  <si>
    <t>3010</t>
  </si>
  <si>
    <t>FORE STORE / MAGASIN AVANT</t>
  </si>
  <si>
    <t>2266P014X03N,226622015P11,2040P018X22N,2040P018X01N,2040P022X01N,2040P029X04N,204022030P11,2030P032X01N,2030P036X01N,2030P040X01N,2030P042X01N,2030P043X05N,2030P045X01N,202022047P11,2020P047X07N,202012047P11,1020P047X01N</t>
  </si>
  <si>
    <t>3022P051X01N,3022P051X04N,3020S051X06N,311133052S11,3010S053X06N,3010S054X01N</t>
  </si>
  <si>
    <t>1020P047X01N</t>
  </si>
  <si>
    <t>756W0033</t>
  </si>
  <si>
    <t>3010S054X01N</t>
  </si>
  <si>
    <t>371W0035</t>
  </si>
  <si>
    <t>201W4010</t>
  </si>
  <si>
    <t>7.12</t>
  </si>
  <si>
    <t>(=201++3010+-201B091)</t>
  </si>
  <si>
    <t>3010S053X02N,3010S054X01N</t>
  </si>
  <si>
    <t>3010S053X02N</t>
  </si>
  <si>
    <t>371W0036</t>
  </si>
  <si>
    <t>756W0034</t>
  </si>
  <si>
    <t>201W4011</t>
  </si>
  <si>
    <t>68.74</t>
  </si>
  <si>
    <t>4032S032X01N,4032S031X01N,4032S031X02N,304033030S11,3040S027X02N,204023027S12,2040S027X12N,2040S027X09N,2040S029X05N,204022030S11,2030S033X01N,2030S038X01N,2030S042X01N,2030S043X02N,2030S045X01N,202022047S11,2020S049X02N,2020S051X06N,2020S051X02N,2020S051X05N,202023052S11,3020S052X08N,3020S051X06N,311133052S11,3010S053X06N,3010S053X02N</t>
  </si>
  <si>
    <t>371W0037</t>
  </si>
  <si>
    <t>201W5000</t>
  </si>
  <si>
    <t>761</t>
  </si>
  <si>
    <t>761W0001</t>
  </si>
  <si>
    <t>29.45</t>
  </si>
  <si>
    <t>1.53</t>
  </si>
  <si>
    <t>(=201++3040+-201B092)</t>
  </si>
  <si>
    <t>(=761++4020+-761U03)</t>
  </si>
  <si>
    <t>4032S032X01N,4032S031X01N,4032S031X02N,4032S031X03N,4032S031X05N,4032S031X06N,304033030P11,3040P027X05N,3040P024X02N,3040P020X02N</t>
  </si>
  <si>
    <t>371W0038</t>
  </si>
  <si>
    <t>JUNCTION BOX BJ SB-8-10</t>
  </si>
  <si>
    <t>3040P020X02N</t>
  </si>
  <si>
    <t>(=761++4020+-761U01)</t>
  </si>
  <si>
    <t>201W5001</t>
  </si>
  <si>
    <t>WIND ANTENNA 220 WXH</t>
  </si>
  <si>
    <t>11.79</t>
  </si>
  <si>
    <t>(=201++3040+-201B093)</t>
  </si>
  <si>
    <t>761W0002</t>
  </si>
  <si>
    <t>3040P026X06N,3040P024X02N,3040P020X02N</t>
  </si>
  <si>
    <t>371W0039</t>
  </si>
  <si>
    <t>3040P026X06N</t>
  </si>
  <si>
    <t>61.36</t>
  </si>
  <si>
    <t>201W5002</t>
  </si>
  <si>
    <t>51.28</t>
  </si>
  <si>
    <t>(=761++4020+-761U02)</t>
  </si>
  <si>
    <t>(=201++1252+-201B099)</t>
  </si>
  <si>
    <t>1252</t>
  </si>
  <si>
    <t>4032P032X13N,4032S031X49N,4032P031X36N,4032S031X03N,304033030S11,3040S027X02N,204023027S12,2040S027X12N,2040S027X09N,2040S029X05N,204022030S11,2030S033X01N,2030S038X01N,2030S042X01N,2030S043X02N,2030P043X04N,203022044P11,302423044P11,4020P045X02N</t>
  </si>
  <si>
    <t>371W0042</t>
  </si>
  <si>
    <t>3040P026X06N,3040P024X02N,3040P020X02N,3040P020X03N,3040P018X06N,304033015P11,3264P015X05N,3264P015X01N,3264P012X04N,3264P012X08N,226623013P11,226612013P11,1060P013X26N,1060P013X25N,1060P014X31N,1060P015X11N,1060P017X03N,106011018P13,1040P020X03N,1252P020X06N</t>
  </si>
  <si>
    <t>761W0003</t>
  </si>
  <si>
    <t>1252P020X06N</t>
  </si>
  <si>
    <t>35.5</t>
  </si>
  <si>
    <t>201W5003</t>
  </si>
  <si>
    <t>52.98</t>
  </si>
  <si>
    <t>18.11</t>
  </si>
  <si>
    <t>(=371++1060+-371U31)</t>
  </si>
  <si>
    <t>PREOSTAT 09430I01</t>
  </si>
  <si>
    <t>12EP0.1,326434015P11,3264P015X01N,3264P012X04N,3264P012X08N,226623013P11,226612013P11,1060P013X26N,1060P013X25N,1060P013X19N,1060P013X22N,1060S013X03N,1060S014X02N,1060S015X06N,1060S015X03N</t>
  </si>
  <si>
    <t>(=201++1040+-201B094)</t>
  </si>
  <si>
    <t>1060S015X03N</t>
  </si>
  <si>
    <t>1040</t>
  </si>
  <si>
    <t>4032S030X04N,4032S031X03N,304033030S11,3040S027X02N,204023027S12,2040S027X12N,2040S027X09N,2040S029X05N,204022030S11,2030S033X01N,2030S038X01N,2030S042X01N,2030S043X02N,2030P043X04N,203022044P11,302423044P11,4020P045X02N</t>
  </si>
  <si>
    <t>LOW AFT HOLD / CALE AR INF</t>
  </si>
  <si>
    <t>371W0044</t>
  </si>
  <si>
    <t>1252P020X06N,1040P023X01N,1040P027X01N</t>
  </si>
  <si>
    <t>1040P027X01N</t>
  </si>
  <si>
    <t>201W5004</t>
  </si>
  <si>
    <t>19.67</t>
  </si>
  <si>
    <t>761W0006</t>
  </si>
  <si>
    <t>(=371++1060+-371U17)</t>
  </si>
  <si>
    <t>FRESHWATER MAKER 1 PANEL GEFICO 09610E01</t>
  </si>
  <si>
    <t>(=201++1040+-201B096)</t>
  </si>
  <si>
    <t>1060P016X03N,1060P015X11N,1060P014X31N,1060P013X25N,1060P013X19N,1060P013X27N,1060P012X21N,106012012P12-40DE,40DE</t>
  </si>
  <si>
    <t>1060P016X03N</t>
  </si>
  <si>
    <t>371W0046</t>
  </si>
  <si>
    <t>201W5005</t>
  </si>
  <si>
    <t>65.78</t>
  </si>
  <si>
    <t>761W0007</t>
  </si>
  <si>
    <t>(=371++1020+-371U35)</t>
  </si>
  <si>
    <t>(=201++1040+-201B095)</t>
  </si>
  <si>
    <t>09610V49</t>
  </si>
  <si>
    <t>2266P014X03N,226622015P11,2040P018X22N,2040P018X01N,2040P022X01N,2040P029X04N,204022030P11,2030P032X01N,2030P036X01N,2030P040X01N,2030P042X01N,2030P043X05N,2030P045X01N,202022047P11,2020P047X07N,202012047P11,1020P047X01N,1020P048X02N,1020S050X02N,1020S052X05N</t>
  </si>
  <si>
    <t>13.82</t>
  </si>
  <si>
    <t>1040S030X01N,1040S027X01N</t>
  </si>
  <si>
    <t>371W0047</t>
  </si>
  <si>
    <t>1040S030X01N</t>
  </si>
  <si>
    <t>1040S027X01N</t>
  </si>
  <si>
    <t>201W5006</t>
  </si>
  <si>
    <t>4032S030X04N,4032S030X19N,4032S030X11N,4032S032X06N,4032S032X09N</t>
  </si>
  <si>
    <t>(=201++1040+-201B097)</t>
  </si>
  <si>
    <t>761W0008</t>
  </si>
  <si>
    <t>1040S030X01N,1040S027X01N,1040S024X01N,1040S024X02N</t>
  </si>
  <si>
    <t>371W0048</t>
  </si>
  <si>
    <t>58.14</t>
  </si>
  <si>
    <t>1040S024X02N</t>
  </si>
  <si>
    <t>201W5007</t>
  </si>
  <si>
    <t>12.2</t>
  </si>
  <si>
    <t>16.15</t>
  </si>
  <si>
    <t>(=371++2272+-371U27)</t>
  </si>
  <si>
    <t>JB01 TK 27 F W TANK 2B SENSOR 09210I55</t>
  </si>
  <si>
    <t>40DE,106012012P11-40DE,1060P012X21N,106012011P11,2272P011X04N</t>
  </si>
  <si>
    <t>(=201++1040+-201B098)</t>
  </si>
  <si>
    <t>2272P011X04N</t>
  </si>
  <si>
    <t>1040S024X02N,1040S022X02N,1040S019X01N,1040P019X07N</t>
  </si>
  <si>
    <t>373</t>
  </si>
  <si>
    <t>761W0009</t>
  </si>
  <si>
    <t>1040P019X07N</t>
  </si>
  <si>
    <t>201W5008</t>
  </si>
  <si>
    <t>45.07</t>
  </si>
  <si>
    <t>373W0002</t>
  </si>
  <si>
    <t>(=201++2040+-201B103)</t>
  </si>
  <si>
    <t>29.19</t>
  </si>
  <si>
    <t>2040S026X01N,2040S023X01N,2040S018X01N,204022015S11,2165S015X03N,2165S012X03N,216512012S11,1060S012X16N,1060S012X02N,1060S014X02N,1060S015X06N,1060S015X02N,1060S017X08N,106011018S11,1040S019X01N,1040P019X07N</t>
  </si>
  <si>
    <t>2040S026X01N</t>
  </si>
  <si>
    <t>201W5009</t>
  </si>
  <si>
    <t>12EP0.1,326434015P11,3264P015X01N,3264P012X04N,3264P012X08N,226623013P11,226612013P11,1060P013X26N,1060P013X25N,1060P013X19N,1060P013X27N,1060P012X21N,1060P012X18N,1060P012X29N</t>
  </si>
  <si>
    <t>762</t>
  </si>
  <si>
    <t>762W0001</t>
  </si>
  <si>
    <t>15.46</t>
  </si>
  <si>
    <t>373W0003</t>
  </si>
  <si>
    <t>(=201++2040+-201B102)</t>
  </si>
  <si>
    <t>10.3</t>
  </si>
  <si>
    <t>36.82</t>
  </si>
  <si>
    <t>2040P026X01N,2040P029X04N,2040P029X08N,2040S029X05N,2040S027X09N,2040S027X02N,2040S026X01N</t>
  </si>
  <si>
    <t>2040P026X01N</t>
  </si>
  <si>
    <t>(+PAU03)</t>
  </si>
  <si>
    <t>PAU03 GFV</t>
  </si>
  <si>
    <t>201W5010</t>
  </si>
  <si>
    <t>4032S030X01N,4032S031X03N,4032S031X42N</t>
  </si>
  <si>
    <t>12EP0.1,326434015P11,3264P015X05N,304033015P11,3040P018X06N,3040P020X03N,3040P020X02N,3040P024X02N,3040P027X05N,3040S026X08N,304034028S11,4040P028X12N</t>
  </si>
  <si>
    <t>13.63</t>
  </si>
  <si>
    <t>4040P028X12N</t>
  </si>
  <si>
    <t>373W0005</t>
  </si>
  <si>
    <t>762W0002</t>
  </si>
  <si>
    <t>(=201++2252+-201B101)</t>
  </si>
  <si>
    <t>18.93</t>
  </si>
  <si>
    <t>2252P020X05N,2040P022X01N,2040P026X01N</t>
  </si>
  <si>
    <t>201W5011</t>
  </si>
  <si>
    <t>10P0.7,226612013P19-10P0.7,1060P013X26N,1060P013X25N,1060P013X19N,1060P013X22N,1060S013X03N,1060S014X02N,1060S012X02N,1060S012X05N</t>
  </si>
  <si>
    <t>4032S030X04N,4032S031X03N,4032S031X42N</t>
  </si>
  <si>
    <t>8.76</t>
  </si>
  <si>
    <t>373W0007</t>
  </si>
  <si>
    <t>(=201++2040+-201B100)</t>
  </si>
  <si>
    <t>762W0004</t>
  </si>
  <si>
    <t>40.34</t>
  </si>
  <si>
    <t>2252P020X05N,2040P018X02N</t>
  </si>
  <si>
    <t>38.86</t>
  </si>
  <si>
    <t>(=373++3040+-373U05)</t>
  </si>
  <si>
    <t>2040P018X02N</t>
  </si>
  <si>
    <t>09410V30</t>
  </si>
  <si>
    <t>201W5012</t>
  </si>
  <si>
    <t>2266P014X03N,226622015P11,2040P018X22N,2040P018X01N,2040P022X01N,2040P029X04N,2040P029X08N,2040S029X05N,2040S027X09N,2040S027X02N,204023027S11,3040S027X01N</t>
  </si>
  <si>
    <t>(=762++3163+-762U03)</t>
  </si>
  <si>
    <t>3040S027X01N</t>
  </si>
  <si>
    <t>BNWAS FURUNO BR-540 CAPTAIN ROOM</t>
  </si>
  <si>
    <t>373W0008</t>
  </si>
  <si>
    <t>4032S031X42N,4032S031X03N,304033030S11,3040S027X02N,3040S027X03N,3040S023X01N,3040S021X02N,3040S017X03N,316333015S11,3163S014X02N,3163S013X02N</t>
  </si>
  <si>
    <t>(=201++2040+-201B104)</t>
  </si>
  <si>
    <t>56.3</t>
  </si>
  <si>
    <t>762W0005</t>
  </si>
  <si>
    <t>(=373++2020+-373U06)</t>
  </si>
  <si>
    <t>09410V68</t>
  </si>
  <si>
    <t>201W5013</t>
  </si>
  <si>
    <t>2266P014X03N,226622015P11,2040P018X22N,2040P018X01N,2040P022X01N,2040P029X04N,204022030P11,2030P032X01N,2030P036X01N,2030P040X01N,2030P042X01N,2030P043X05N,2030P045X01N,202022047P11,2020P049X01N</t>
  </si>
  <si>
    <t>75.66</t>
  </si>
  <si>
    <t>373W0009</t>
  </si>
  <si>
    <t>(=201++2040+-201B105)</t>
  </si>
  <si>
    <t>62</t>
  </si>
  <si>
    <t>201W5014</t>
  </si>
  <si>
    <t>(=373++1020+-373U07)</t>
  </si>
  <si>
    <t>09410V66</t>
  </si>
  <si>
    <t>2266P014X03N,226622015P11,2040P018X22N,2040P018X01N,2040P022X01N,2040P029X04N,204022030P11,2030P032X01N,2030P036X01N,2030P040X01N,2030P042X01N,2030P043X05N,2030P045X01N,202022047P11,2020P047X07N,202012047P11,1020P047X01N,1020P047X05N</t>
  </si>
  <si>
    <t>25.97</t>
  </si>
  <si>
    <t>1020P047X05N</t>
  </si>
  <si>
    <t>(=201++3040+-201B106)</t>
  </si>
  <si>
    <t>373W0011</t>
  </si>
  <si>
    <t>(=762++3264+-762U04)</t>
  </si>
  <si>
    <t>BNWAS FURUNO BR-540 OFFICER 1</t>
  </si>
  <si>
    <t>3040S016X04N,316333015S11,3163S014X02N,3163S012X04N,3163S012X06N,216523012S11,2165S012X03N,2165S015X03N,204022015S11,2040S016X01N</t>
  </si>
  <si>
    <t>3264P013X07N,3264P012X04N,3264P012X08N,226623013P11,226622015P11,2040P018X22N,2040P018X01N,204023018P11,3040P017X09N,3040P017X04N,3040P018X11N,3040P019X04N,304034019P11,4256P019X04N,4256P019X08N,4242P023X01N,4242P028X04N,403244029P11,4032P029X03N,4032P030X05N,4032P030X01N,4032S030X17N,4032S031X05N,4032S031X03N,4032S031X42N</t>
  </si>
  <si>
    <t>3040S016X04N</t>
  </si>
  <si>
    <t>2040S016X01N</t>
  </si>
  <si>
    <t>201W5015</t>
  </si>
  <si>
    <t>762W0006</t>
  </si>
  <si>
    <t>12.18</t>
  </si>
  <si>
    <t>373W0012</t>
  </si>
  <si>
    <t>57.29</t>
  </si>
  <si>
    <t>(=201++3040+-201B107)</t>
  </si>
  <si>
    <t>3040S016X04N,3040S017X03N,3040S019X01N</t>
  </si>
  <si>
    <t>(=762++2272+-762U05)</t>
  </si>
  <si>
    <t>3040S019X01N</t>
  </si>
  <si>
    <t>BNWAS FURUNO BR-540 OFFICER 2</t>
  </si>
  <si>
    <t>201W5016</t>
  </si>
  <si>
    <t>4032S031X42N,4032S031X03N,304033030S11,3040S027X02N,3040S027X03N,3040S023X01N,3040S021X02N,3040S017X03N,316333015S11,3163S014X02N,3163S012X04N,3163S012X06N,216523012S11,2165S012X03N,217122011S11,2171S008X01N,2272P008X03N,2272P008X04N</t>
  </si>
  <si>
    <t>373W0013</t>
  </si>
  <si>
    <t>(=201++3040+-201B108)</t>
  </si>
  <si>
    <t>762W0007</t>
  </si>
  <si>
    <t>3040S019X01N,3040S021X02N,3040S023X01N,3040S026X02N</t>
  </si>
  <si>
    <t>3040S026X02N</t>
  </si>
  <si>
    <t>57.27</t>
  </si>
  <si>
    <t>201W5017</t>
  </si>
  <si>
    <t>373W0014</t>
  </si>
  <si>
    <t>(=762++2274+-762U06)</t>
  </si>
  <si>
    <t>BNWAS FURUNO BR-540 OFFICER 3</t>
  </si>
  <si>
    <t>18.19</t>
  </si>
  <si>
    <t>4032S031X42N,4032S031X03N,304033030S11,3040S027X02N,3040S027X03N,3040S023X01N,3040S021X02N,3040S017X03N,316333015S11,3163S014X02N,3163S012X04N,3163S012X06N,216523012S11,2165S012X03N,217122011S11,2171S008X01N,2274P007X01N</t>
  </si>
  <si>
    <t>4032S032X01N,4032S031X01N,4032S031X02N,304033030S11,3040S027X02N,3040S027X03N,3040S026X02N</t>
  </si>
  <si>
    <t>(=373++1060+-373U04)</t>
  </si>
  <si>
    <t>PRESSURE TRANSMITTER SEA WATER PUMP (09410P03 09410I02)</t>
  </si>
  <si>
    <t>201W6000</t>
  </si>
  <si>
    <t>762W0008</t>
  </si>
  <si>
    <t>40DE,106012012P11-40DE,1060P012X21N,1060P013X27N,1060P013X19N,1060P013X25N,1060P014X31N,1060P015X11N,1060P016X03N</t>
  </si>
  <si>
    <t>58.67</t>
  </si>
  <si>
    <t>373W0015</t>
  </si>
  <si>
    <t>20.82</t>
  </si>
  <si>
    <t>(=201++3020+-201B109)</t>
  </si>
  <si>
    <t>3020</t>
  </si>
  <si>
    <t>26.35</t>
  </si>
  <si>
    <t>HOLD / CALETTE</t>
  </si>
  <si>
    <t>4032S032X01N,4032S031X01N,4032S031X02N,304033030S11,3040S027X02N,204023027S12,2040S027X12N,2040S027X09N,2040S029X05N,204022030S11,2030S033X01N,2030S038X01N,2030S042X01N,2030S043X02N,2030S045X01N,202022047S11,302023047S11,3020S047X05N</t>
  </si>
  <si>
    <t>(=762++4032+-762U07)</t>
  </si>
  <si>
    <t>BNWAS FURUNO BR-560</t>
  </si>
  <si>
    <t>(=373++1060+-373U05)</t>
  </si>
  <si>
    <t>3020S047X05N</t>
  </si>
  <si>
    <t>PRESSURE TRANSMITTER SEA WATER PUMP (09410P04 09410I05)</t>
  </si>
  <si>
    <t>4032S031X42N,4032S031X03N,4032S031X05N,4032S030X17N,4032P030X01N,4032P030X03N</t>
  </si>
  <si>
    <t>201W6001</t>
  </si>
  <si>
    <t>40DE,106012012P11-40DE,1060P012X21N,1060P013X27N,1060P013X19N,1060P013X25N,1060P014X31N,1060P015X11N,1060P017X03N,1060P017X10N,1060P017X11N</t>
  </si>
  <si>
    <t>4032P030X03N</t>
  </si>
  <si>
    <t>31.56</t>
  </si>
  <si>
    <t>762W0009</t>
  </si>
  <si>
    <t>373W0018</t>
  </si>
  <si>
    <t>(=201++3030+-201B112)</t>
  </si>
  <si>
    <t>12.8</t>
  </si>
  <si>
    <t>3030</t>
  </si>
  <si>
    <t>UPPER FORE HOLD / CALE AV SUP</t>
  </si>
  <si>
    <t>3020S047X05N,3020S047X02N,302033047S11,3030S045X01N,3030S041X01N,3030S039X02N,3030P044X01N</t>
  </si>
  <si>
    <t>3030P044X01N</t>
  </si>
  <si>
    <t>201W6002</t>
  </si>
  <si>
    <t>10.2</t>
  </si>
  <si>
    <t>375</t>
  </si>
  <si>
    <t>4032S031X42N,4032S031X22N,4032S031X14N,4032S031X15N</t>
  </si>
  <si>
    <t>(=201++3030+-201B111)</t>
  </si>
  <si>
    <t>375W0002</t>
  </si>
  <si>
    <t>762W0010</t>
  </si>
  <si>
    <t>3030P040X01N,3030P044X01N</t>
  </si>
  <si>
    <t>27.22</t>
  </si>
  <si>
    <t>3030P040X01N</t>
  </si>
  <si>
    <t>201W6003</t>
  </si>
  <si>
    <t>(=375++1060+-375U02)</t>
  </si>
  <si>
    <t>LCB HVAC SEA WATER PUMP 09410P01</t>
  </si>
  <si>
    <t>10P0.1,226612013P17-10P0.1,1060P013X07N,1060P013X09N,1060P013X26N,1060P013X25N,1060P014X31N,1060P015X11N,1060P017X03N,1060P017X10N,1060S017X08N,1060S017X10N</t>
  </si>
  <si>
    <t>28.55</t>
  </si>
  <si>
    <t>(=201++3030+-201B110)</t>
  </si>
  <si>
    <t>1060S017X10N</t>
  </si>
  <si>
    <t>375W0003</t>
  </si>
  <si>
    <t>762W0011</t>
  </si>
  <si>
    <t>3030S032X01N,3030S035X01N,3030S037X01N,3030S039X02N,3030P040X01N</t>
  </si>
  <si>
    <t>26.1</t>
  </si>
  <si>
    <t>3030S032X01N</t>
  </si>
  <si>
    <t>201W6004</t>
  </si>
  <si>
    <t>(=375++1060+-375M01)</t>
  </si>
  <si>
    <t>HVAC SEA WATER PUMP (09410P01 09410I01 2.1KW)</t>
  </si>
  <si>
    <t>14.43</t>
  </si>
  <si>
    <t>40DE,106012012P11-40DE,1060P012X21N,1060P013X27N,1060P013X19N,1060P013X22N,1060S013X03N,1060S014X02N,1060S015X06N,1060S015X02N,1060S017X08N,1060S017X10N</t>
  </si>
  <si>
    <t>(=201++3030+-201B115)</t>
  </si>
  <si>
    <t>(=201++3030+-201B116)</t>
  </si>
  <si>
    <t>381.1</t>
  </si>
  <si>
    <t>3030S032X01N,3030S034X02N</t>
  </si>
  <si>
    <t>3030S034X02N</t>
  </si>
  <si>
    <t>381.1W0002</t>
  </si>
  <si>
    <t>201W6005</t>
  </si>
  <si>
    <t>771</t>
  </si>
  <si>
    <t>771W0002</t>
  </si>
  <si>
    <t>38.05</t>
  </si>
  <si>
    <t>36.96</t>
  </si>
  <si>
    <t>(=201++3020+-201B144)</t>
  </si>
  <si>
    <t>CAT7 S/FTP</t>
  </si>
  <si>
    <t>(=381.1++2080+-381.1U41)</t>
  </si>
  <si>
    <t>JUNCTION BOX FOR LS SENZOR 09310I02</t>
  </si>
  <si>
    <t>58.53</t>
  </si>
  <si>
    <t>9</t>
  </si>
  <si>
    <t>40DE,106012012P11-40DE,1060P012X21N,106012011P11,2272P009X08N,2272P009X01N,2272P010X01N,2272P008X03N,2070P008X03N,208022005P11,2080P001X09N,2080P001X04N,2080P001X07N,2080P003X03N,2080P003X09N,2080P003X10N</t>
  </si>
  <si>
    <t>3020S047X05N,3020S047X02N,302033047S11,3030S045X01N,3030S041X01N,3030S039X02N,3030S037X01N,3030S035X01N,3030S032X01N</t>
  </si>
  <si>
    <t>(=771++4024+-771U200)</t>
  </si>
  <si>
    <t>381.1W0003</t>
  </si>
  <si>
    <t>PLM-54 LAN EXTENSION CABINET AFT</t>
  </si>
  <si>
    <t>4024</t>
  </si>
  <si>
    <t>201W6006</t>
  </si>
  <si>
    <t>4034S030X01N,4032S031X05N,4032S031X03N,304033030S11,3040S027X02N,204023027S12,2040S027X12N,2040S027X09N,2040S029X05N,204022030S11,2030S033X01N,2030S038X01N,2030S042X01N,2030S043X02N,2030P043X04N,203022044P11,302423044P11,4020P045X02N</t>
  </si>
  <si>
    <t>15.94</t>
  </si>
  <si>
    <t>11.58</t>
  </si>
  <si>
    <t>(=201++3030+-201B114)</t>
  </si>
  <si>
    <t>771W0002.1</t>
  </si>
  <si>
    <t>40DE,226612013P11-10P0.4,1060P013X19N,1060P013X25N,1060P013X26N,226612013P12-10P0.8,10P0.8</t>
  </si>
  <si>
    <t>3030S038X02N,3030S037X01N,3030S035X01N,3030S034X02N</t>
  </si>
  <si>
    <t>S/FTP CAT.7 TOUGHCAT 7 MUD</t>
  </si>
  <si>
    <t>WK05/2025/UPDATE SOURCE R1.02</t>
  </si>
  <si>
    <t>35.89</t>
  </si>
  <si>
    <t>3030S038X02N</t>
  </si>
  <si>
    <t>381.1W0006</t>
  </si>
  <si>
    <t>(=771++4020+-771U02)</t>
  </si>
  <si>
    <t>201W6007</t>
  </si>
  <si>
    <t>CAM02 IP67 HOUSING FOR RJ 45</t>
  </si>
  <si>
    <t>40.73</t>
  </si>
  <si>
    <t>9.07</t>
  </si>
  <si>
    <t>4020P045X01N,402055045S11,4020P045X02N</t>
  </si>
  <si>
    <t>(=201++3030+-201B113)</t>
  </si>
  <si>
    <t>(=381.1++2080+-381.1U42)</t>
  </si>
  <si>
    <t>JUNCTION BOX FOR LS SENZOR 09310I01</t>
  </si>
  <si>
    <t>771W0003</t>
  </si>
  <si>
    <t>40DE,106012012P11-40DE,1060P012X21N,106012011P11,2272P009X08N,2272P009X01N,2272P010X01N,2272P008X03N,2171S008X01N,2173S006X01N,208022005S11,2080S002X06N,2080S002X03N,2080S002X11N,2080S002X12N</t>
  </si>
  <si>
    <t>3030S043X02N,3030S041X01N,3030S039X02N,3030S038X02N</t>
  </si>
  <si>
    <t>3030S043X02N</t>
  </si>
  <si>
    <t>381.1W0010</t>
  </si>
  <si>
    <t>201W6008</t>
  </si>
  <si>
    <t>C+FR+SH 7X1.5</t>
  </si>
  <si>
    <t>78.02</t>
  </si>
  <si>
    <t>34.72</t>
  </si>
  <si>
    <t>(=201++2030+-201B117)</t>
  </si>
  <si>
    <t>3020S047X05N,302023047S11,2020P047X07N,202022047P11,2030P045X01N,2030P043X05N,2030P042X01N,2030P040X01N,2030P036X01N,2030P034X01N</t>
  </si>
  <si>
    <t>4032S032X01N,4032S031X01N,4032S031X02N,4032S031X03N,4032S031X05N,404044030S11,304034028S11,3040S026X08N,3040S023X01N,3040S021X02N,3040S017X03N,316333015S11,3163S014X02N,3163S012X04N,3163S011X01N,3171S010X01N,3171S008X02N,3173S006X01N,3173S005X01N,3173S006X07N,3080P006X04N,3276P007X11N,3272P008X02N,3264P012X04N,3264P015X01N,326434015P11,12EP0.1</t>
  </si>
  <si>
    <t>2030P034X01N</t>
  </si>
  <si>
    <t>771W0003.1</t>
  </si>
  <si>
    <t>201W6009</t>
  </si>
  <si>
    <t>381.1W0013</t>
  </si>
  <si>
    <t>10.76</t>
  </si>
  <si>
    <t>25.56</t>
  </si>
  <si>
    <t>(=771++4020+-771U03)</t>
  </si>
  <si>
    <t>CAM03 IP67 HOUSING FOR RJ 45</t>
  </si>
  <si>
    <t>(=201++2030+-201B118)</t>
  </si>
  <si>
    <t>(=381.1++1060+-381.1U38)</t>
  </si>
  <si>
    <t>OIL WATER SEPARATOR 09310E01</t>
  </si>
  <si>
    <t>2030P034X01N,2030P036X01N,2030P039X01N</t>
  </si>
  <si>
    <t>1060S015X01N,1060S015X02N,1060S015X06N,1060S014X02N,1060S013X03N,1060P013X22N,1060P013X19N,1060P013X27N,1060P012X21N,106012012P12-40DE,40DE</t>
  </si>
  <si>
    <t>201W6010</t>
  </si>
  <si>
    <t>381.1W0014</t>
  </si>
  <si>
    <t>8.976</t>
  </si>
  <si>
    <t>771W0004</t>
  </si>
  <si>
    <t>35.73</t>
  </si>
  <si>
    <t>(=201++2030+-201B137)</t>
  </si>
  <si>
    <t>(=381.1++1060+-381.1U39)</t>
  </si>
  <si>
    <t>LCB BILGE PUMP 09310P01</t>
  </si>
  <si>
    <t>1060P017X11N,1060S017X08N,1060S015X02N,1060S015X06N,1060S014X02N,1060S013X03N,1060P013X22N,1060P013X19N,1060P013X25N,1060P013X26N,226612013P12-10P0.8,10P0.8</t>
  </si>
  <si>
    <t>WK14/2026/CHANGED SOURCE R1.16</t>
  </si>
  <si>
    <t>201W6010.1</t>
  </si>
  <si>
    <t>381.1W0015</t>
  </si>
  <si>
    <t>24.38</t>
  </si>
  <si>
    <t>(=201++2232+-201B119)</t>
  </si>
  <si>
    <t>(=381.1++1060+-381.1U40)</t>
  </si>
  <si>
    <t>LCB BALLAST PUMP 09320P01</t>
  </si>
  <si>
    <t>771W0004.1</t>
  </si>
  <si>
    <t>2232P040X01N,223222039P11,2030P040X01N,2030P039X01N</t>
  </si>
  <si>
    <t>10P0.7,226612013P19-10P0.7,1060P013X26N,1060P013X25N,1060P014X31N,1060P015X11N,1060P017X03N,1060P017X10N,1060S017X08N</t>
  </si>
  <si>
    <t>WK14/2026/NEW CABLE R1.16</t>
  </si>
  <si>
    <t>2232P040X01N</t>
  </si>
  <si>
    <t>1060S017X08N</t>
  </si>
  <si>
    <t>63.24</t>
  </si>
  <si>
    <t>201W6011</t>
  </si>
  <si>
    <t>381.1W0018</t>
  </si>
  <si>
    <t>(=771++4020+-771U04)</t>
  </si>
  <si>
    <t>CAM04 IP67 HOUSING FOR RJ 45</t>
  </si>
  <si>
    <t>13.06</t>
  </si>
  <si>
    <t>61.71</t>
  </si>
  <si>
    <t>(=201++2030+-201B120)</t>
  </si>
  <si>
    <t>2030P039X01N,2030P040X01N,2030P042X01N,2030P043X01N</t>
  </si>
  <si>
    <t>4032S032X01N,4032S031X01N,4032S031X02N,304033030S11,3040S027X02N,204023027S12,2040S027X12N,2040S027X09N,2040S029X05N,2040P029X08N,2040P029X04N,2040P022X01N,2040P018X01N,2040P018X22N,226622015P11,226612014P11,1060P014X07N,1060P013X19N,1060P013X25N,1060P013X26N,226612013P12-10P0.8,10P0.8</t>
  </si>
  <si>
    <t>WK05/2025/UPDATE SOURCE&amp;CABLE LENGHT R1.02</t>
  </si>
  <si>
    <t>2030P043X01N</t>
  </si>
  <si>
    <t>771W0005</t>
  </si>
  <si>
    <t>201W6012</t>
  </si>
  <si>
    <t>381.1W0020</t>
  </si>
  <si>
    <t>(=201++1030+-201B124)</t>
  </si>
  <si>
    <t>(=381.1++2266+-381.1U06)</t>
  </si>
  <si>
    <t>(=771++4155+-771U100)</t>
  </si>
  <si>
    <t>1030</t>
  </si>
  <si>
    <t>MAIN BILGE PUMP DRIVER 09310P01</t>
  </si>
  <si>
    <t>LOW FORE HOLD / CALE AV INF</t>
  </si>
  <si>
    <t>2030P043X01N,2030P043X05N,2030P043X04N,2030S043X02N,2030S042X01N,2030S042X07N,103012042S11,1030S041X01N,1030S043X04N,1030S043X01N,1030P043X05N,1030P043X04N</t>
  </si>
  <si>
    <t>2266P015X04N,106012015P11,1060P014X21N,1060P013X09N,226612013P12-10P0.8,10P0.8</t>
  </si>
  <si>
    <t>4155S015X03N,4155S016X01N,4151S020X01N,4256P20X06N,4256P019X08N,4242P023X01N,4242P028X04N,403244029P11,4032P029X03N,4032P030X05N,4032P030X01N,4032S030X17N,4032S031X05N,4034S030X01N</t>
  </si>
  <si>
    <t>1030P043X04N</t>
  </si>
  <si>
    <t>201W6013</t>
  </si>
  <si>
    <t>4155S015X03N</t>
  </si>
  <si>
    <t>381.1W0025</t>
  </si>
  <si>
    <t>771W0005.1</t>
  </si>
  <si>
    <t>11.99</t>
  </si>
  <si>
    <t>34.17</t>
  </si>
  <si>
    <t>(=201++1030+-201B138)</t>
  </si>
  <si>
    <t>(=381.1++1060+-381.1U44)</t>
  </si>
  <si>
    <t>FLOW SWITCH 09320I01</t>
  </si>
  <si>
    <t>37.57</t>
  </si>
  <si>
    <t>1030P038X01N,1030P043X01N</t>
  </si>
  <si>
    <t>40DE,106012012P11-40DE,1060P012X21N,1060P013X27N,1060P013X19N,1060P013X22N,1060S013X03N,1060S014X02N,1060S015X06N,1060S015X02N,1060S017X08N,1060S018X01N</t>
  </si>
  <si>
    <t>WK23/2026/SOURCE TARGET R1.17</t>
  </si>
  <si>
    <t>1030P038X01N</t>
  </si>
  <si>
    <t>1030P043X01N</t>
  </si>
  <si>
    <t>1060S018X01N</t>
  </si>
  <si>
    <t>201W6013.1</t>
  </si>
  <si>
    <t>381.1W0028</t>
  </si>
  <si>
    <t>(=771++4068+-771U05)</t>
  </si>
  <si>
    <t>IP67 HOUSING FOR RJ 45</t>
  </si>
  <si>
    <t>9.18</t>
  </si>
  <si>
    <t>25.81</t>
  </si>
  <si>
    <t>(=201++1232+-201B123)</t>
  </si>
  <si>
    <t>4155S015X03N,415544015S12,4068S014X02N</t>
  </si>
  <si>
    <t>IS ADRESSABLE MANUAL CALL POINT</t>
  </si>
  <si>
    <t>1232</t>
  </si>
  <si>
    <t>(=381.1++1060+-381.1U46)</t>
  </si>
  <si>
    <t>FLOW SWITCH 09310I23</t>
  </si>
  <si>
    <t>771W0006</t>
  </si>
  <si>
    <t>WK23/2026 NEW CABLE R1.17</t>
  </si>
  <si>
    <t>201W6014</t>
  </si>
  <si>
    <t>381.1W0030</t>
  </si>
  <si>
    <t>33.28</t>
  </si>
  <si>
    <t>6.92</t>
  </si>
  <si>
    <t>39.99</t>
  </si>
  <si>
    <t>(=201++1030+-201B122)</t>
  </si>
  <si>
    <t>1030P038X01N,1030P038X02N</t>
  </si>
  <si>
    <t>12EP0.1,326434015P11,3264P015X05N,304033015P11,3040P016X07N,3040P016X11N,3040S018X14N,204023018S13,2040P018X22N,226622015P11,226612014P11,1060P014X07N,1060P013X19N,1060P013X25N,1060P013X26N,226612013P12-10P0.8,10P0.8</t>
  </si>
  <si>
    <t>WK23/2026/UPDATE TARGET R1.17</t>
  </si>
  <si>
    <t>WK05/2025/UPDATE TARGET&amp;CABLE LENGHT R1.02</t>
  </si>
  <si>
    <t>1030P038X02N</t>
  </si>
  <si>
    <t>4034S030X01N,404044030S11,414333028S11,415133024S11,4151S022X01N,4151S020X01N,4155S016X01N,4155S015X03N</t>
  </si>
  <si>
    <t>201W6015</t>
  </si>
  <si>
    <t>381.2</t>
  </si>
  <si>
    <t>771W0006.1</t>
  </si>
  <si>
    <t>(=201++1030+-201B121)</t>
  </si>
  <si>
    <t>36.95</t>
  </si>
  <si>
    <t>1030P032X04N,1030P037X03N,1030P038X04N</t>
  </si>
  <si>
    <t>(=771++4068+-771U06)</t>
  </si>
  <si>
    <t>1030P032X04N</t>
  </si>
  <si>
    <t>CAM06 IP67 HOUSING FOR RJ 45</t>
  </si>
  <si>
    <t>1030P038X04N</t>
  </si>
  <si>
    <t>381.2W0012</t>
  </si>
  <si>
    <t>201W6016</t>
  </si>
  <si>
    <t>23.55</t>
  </si>
  <si>
    <t>16.32</t>
  </si>
  <si>
    <t>4068S014X02N,415544015S12,4155S015X03N</t>
  </si>
  <si>
    <t>(=201++1030+-201B128)</t>
  </si>
  <si>
    <t>(=381.2++1040+-381JB02)</t>
  </si>
  <si>
    <t>CARGO HOLD AFT BILGE SENSORS JB02</t>
  </si>
  <si>
    <t>771W0007</t>
  </si>
  <si>
    <t>1040P019X07N,1040P019X10N,106011018P12,1060P017X03N,1060P015X11N,1060P014X31N,1060P013X25N,1060P013X19N,1060P013X27N,1060P012X21N,106012012P12-40DE,40DE</t>
  </si>
  <si>
    <t>201W6017</t>
  </si>
  <si>
    <t>381.2W0013</t>
  </si>
  <si>
    <t>12.09</t>
  </si>
  <si>
    <t>11.93</t>
  </si>
  <si>
    <t>(=201++1030+-201B127)</t>
  </si>
  <si>
    <t>(=381.2++1040+-381.2U50)</t>
  </si>
  <si>
    <t>JUNCTION BOX FOR LS SENSOR 09310I05</t>
  </si>
  <si>
    <t>1030S030X03N,1030S032X01N,1030S033X01N</t>
  </si>
  <si>
    <t>1040P019X07N,1040S019X01N,1040S018X01N</t>
  </si>
  <si>
    <t>1030S030X03N</t>
  </si>
  <si>
    <t>771W0007.1</t>
  </si>
  <si>
    <t>1030S033X01N</t>
  </si>
  <si>
    <t>201W6018</t>
  </si>
  <si>
    <t>1040S018X01N</t>
  </si>
  <si>
    <t>64.9</t>
  </si>
  <si>
    <t>381.2W0014</t>
  </si>
  <si>
    <t>10.17</t>
  </si>
  <si>
    <t>(=771++4068+-771U07)</t>
  </si>
  <si>
    <t>(=201++1030+-201B126)</t>
  </si>
  <si>
    <t>12.4</t>
  </si>
  <si>
    <t>CAM07 IP67 HOUSING FOR RJ 45</t>
  </si>
  <si>
    <t>1030S038X02N,1030S036X02N,1030S033X01N</t>
  </si>
  <si>
    <t>(=381.2++1040+-381.2U51)</t>
  </si>
  <si>
    <t>1030S038X02N</t>
  </si>
  <si>
    <t>JUNCTION BOX FOR LS SENSOR 09310I06</t>
  </si>
  <si>
    <t>201W6019</t>
  </si>
  <si>
    <t>1040P019X07N,1040P019X10N,1040P020X03N,1040P018X01N</t>
  </si>
  <si>
    <t>1040P018X01N</t>
  </si>
  <si>
    <t>11.63</t>
  </si>
  <si>
    <t>381.2W0015</t>
  </si>
  <si>
    <t>771W0008</t>
  </si>
  <si>
    <t>(=201++1030+-201B125)</t>
  </si>
  <si>
    <t>14.76</t>
  </si>
  <si>
    <t>32.97</t>
  </si>
  <si>
    <t>1030S043X04N,1030S041X01N,1030S040X03N,1030S038X02N</t>
  </si>
  <si>
    <t>(=381.2++2040+-381.2U52)</t>
  </si>
  <si>
    <t>1030S043X04N</t>
  </si>
  <si>
    <t>JUNCTION BOX LS SENSOR 09310I15</t>
  </si>
  <si>
    <t>201W6020</t>
  </si>
  <si>
    <t>1040P019X07N,1040P019X10N,1040P020X03N,106011018P11,2040P015X02N</t>
  </si>
  <si>
    <t>WK09/2025/UPDATE CABLE LENGHT R1.04</t>
  </si>
  <si>
    <t>2040P015X02N</t>
  </si>
  <si>
    <t>32.71</t>
  </si>
  <si>
    <t>381.2W0016</t>
  </si>
  <si>
    <t>(=201++2030+-201B129)</t>
  </si>
  <si>
    <t>14.23</t>
  </si>
  <si>
    <t>771W0008.1</t>
  </si>
  <si>
    <t>2030S031X02N,2030S033X01N,2030S038X01N,2030S042X01N,2030S042X07N,103012042S11,1030S041X01N,1030S043X04N</t>
  </si>
  <si>
    <t>(=381.2++2040+-381.2U53)</t>
  </si>
  <si>
    <t>2030S031X02N</t>
  </si>
  <si>
    <t>JUNCTION BOX FOR LS SENSOR 09310I16</t>
  </si>
  <si>
    <t>201W6021</t>
  </si>
  <si>
    <t>1040P019X07N,1040S019X01N,106011018S12,1060S017X08N,2040P015X03N</t>
  </si>
  <si>
    <t>(=771++4068+-771U14)</t>
  </si>
  <si>
    <t>CAM08 IP67 HOUSING FOR RJ 45</t>
  </si>
  <si>
    <t>2040P015X03N</t>
  </si>
  <si>
    <t>11.26</t>
  </si>
  <si>
    <t>381.2W0017</t>
  </si>
  <si>
    <t>(=201++2030+-201B130)</t>
  </si>
  <si>
    <t>48.42</t>
  </si>
  <si>
    <t>2030S031X02N,2030S033X01N,2030S034X01N</t>
  </si>
  <si>
    <t>771W00085</t>
  </si>
  <si>
    <t>2030S034X01N</t>
  </si>
  <si>
    <t>(=381.2++2080+-381.2U54)</t>
  </si>
  <si>
    <t>JUNCTION BOX FOR LS SENSOR 09310I21</t>
  </si>
  <si>
    <t>201W6022</t>
  </si>
  <si>
    <t>70.27</t>
  </si>
  <si>
    <t>1040P019X07N,1040S019X01N,106011018S12,1060S017X08N,1060S015X02N,1060S015X06N,1060S014X02N,1060S012X02N,1060S012X16N,216512012S11,2165S012X03N,217122011S11,2171S008X01N,2173S006X01N,208022005S11,2080S002X06N,2080S002X03N,208022002S11,2080S002X01N,2080S004X01N</t>
  </si>
  <si>
    <t>10.55</t>
  </si>
  <si>
    <t>381.2W0018</t>
  </si>
  <si>
    <t>(=201++2030+-201B131)</t>
  </si>
  <si>
    <t>4155S015X03N,4155S016X01N,4151S020X01N,4151S022X01N,4151S023X22N,4151S023X10N,304034023S11,3040S023X01N,3040S027X03N,3040S027X07N,204023027S11,2040S027X02N,2040S027X09N,2040S029X05N,204022030S11,2030S033X01N,2030S038X01N,2030S042X01N,2030S043X02N,2030P043X04N,203022044P11,302423044P11,4020P045X02N</t>
  </si>
  <si>
    <t>WK24/2025/NEW CABLE R1.08</t>
  </si>
  <si>
    <t>2030S034X01N,2030S038X01N,2030S039X01N</t>
  </si>
  <si>
    <t>50.12</t>
  </si>
  <si>
    <t>2030S039X01N</t>
  </si>
  <si>
    <t>201W6023</t>
  </si>
  <si>
    <t>(=381.2++2284+-381.2U55)</t>
  </si>
  <si>
    <t>771W0009</t>
  </si>
  <si>
    <t>JUNCTION BOX FOR LS SENSOR 09310I22</t>
  </si>
  <si>
    <t>8.79</t>
  </si>
  <si>
    <t>1040P019X07N,1040P019X10N,106011018P12,1060P017X03N,1060P015X11N,1060P014X31N,1060P013X25N,1060P013X19N,1060P013X27N,1060P012X21N,106012011P11,2272P009X08N,2272P009X01N,2272P010X01N,2272P008X03N,2070P008X03N,208022005P11,2080P001X09N,208022001P11,2284P001X01N</t>
  </si>
  <si>
    <t>61.59</t>
  </si>
  <si>
    <t>381.2W0025</t>
  </si>
  <si>
    <t>(=201++2030+-201B132)</t>
  </si>
  <si>
    <t>Contractor</t>
  </si>
  <si>
    <t>(=771++2284+-771U15)</t>
  </si>
  <si>
    <t>CAM13 IC-NDC-JB-V2 JUNCTION BOX</t>
  </si>
  <si>
    <t>2030S039X01N,2030S042X01N,2030S042X12N</t>
  </si>
  <si>
    <t>2030S042X12N</t>
  </si>
  <si>
    <t>4034S030X01N,4032S031X05N,4032S031X06N,304033030P11,3040P027X05N,3040P024X02N,3040P020X02N,3040P020X03N,3040P018X06N,304033015P11,3264P015X05N,3264P015X01N,3264P012X04N,3272P008X02N,3276P004X01N,3284P001X12N,3284P000X15N,208023001P11,2080P001X09N,208022001P11,2284P001X01N</t>
  </si>
  <si>
    <t>201W6024</t>
  </si>
  <si>
    <t>(+381JB05)</t>
  </si>
  <si>
    <t>"381JB05" BILGE SENSORS J-BOX</t>
  </si>
  <si>
    <t>40DE,106012012P11-40DE,1060P012X18N,1060P011X14N</t>
  </si>
  <si>
    <t>43.3</t>
  </si>
  <si>
    <t>771W0010</t>
  </si>
  <si>
    <t>381.2W0026</t>
  </si>
  <si>
    <t>4032S032X01N,4032S031X01N,4032S031X02N,304033030S11,3040S027X02N,204023027S12,2040S027X12N,2040S027X09N,2040S029X05N,204022030S11,2030S033X01N,2030S038X01N,2030S042X01N,2030S042X12N</t>
  </si>
  <si>
    <t>27.67</t>
  </si>
  <si>
    <t>56.4</t>
  </si>
  <si>
    <t>201W7000</t>
  </si>
  <si>
    <t>(=381.2++1060+-381.2U56)</t>
  </si>
  <si>
    <t>JUNCTION BOX FOR LS SENSOR 09310I03</t>
  </si>
  <si>
    <t>63.22</t>
  </si>
  <si>
    <t>1060P011X14N,1060P012X18N,1060P012X21N,1060P013X27N,1060P013X19N,1060P013X25N,1060P014X31N,1060P015X11N,1060P017X03N,1060P017X10N,1060P017X11N</t>
  </si>
  <si>
    <t>(=771++2080+-771U16)</t>
  </si>
  <si>
    <t>CAM17 IC-NDC-JB-V2 JUNCTION BOX</t>
  </si>
  <si>
    <t>(=201++3020+-201B133)</t>
  </si>
  <si>
    <t>381.2W0027</t>
  </si>
  <si>
    <t>4032S032X01N,4032S031X01N,4032S031X02N,304033030S11,3040S027X02N,204023027S12,2040S027X12N,2040S027X09N,2040S029X05N,204022030S11,2030S033X01N,2030S038X01N,2030S042X01N,2030S043X02N,2030S045X01N,202022047S11,302023047S11,3020S047X05N,3020S047X02N,3020S048X01N,3020S050X03N,3020S050X01N</t>
  </si>
  <si>
    <t>4034S030X01N,4032S031X05N,4032S031X03N,304033030S11,3040S027X02N,3040S027X03N,3040S023X01N,3040S021X02N,3040S017X03N,316333015S11,3163S014X02N,3163S012X04N,3163S012X06N,216523012S11,2165S012X03N,217122011S11,2171S008X01N,2173S006X01N,208022005S11,2080S004X02N</t>
  </si>
  <si>
    <t>3020S050X01N</t>
  </si>
  <si>
    <t>201W7001</t>
  </si>
  <si>
    <t>2080S004X02N</t>
  </si>
  <si>
    <t>(=381.2++1060+-381.2U57)</t>
  </si>
  <si>
    <t>9.08</t>
  </si>
  <si>
    <t>JUNCTION BOX FOR LS SENSOR 09310I04</t>
  </si>
  <si>
    <t>771W0011</t>
  </si>
  <si>
    <t>(=201++3020+-201B134)</t>
  </si>
  <si>
    <t>3020S051X10N,3020S050X01N</t>
  </si>
  <si>
    <t>381.2W0030</t>
  </si>
  <si>
    <t>55.91</t>
  </si>
  <si>
    <t>3020S051X10N</t>
  </si>
  <si>
    <t>25.04</t>
  </si>
  <si>
    <t>201W7002</t>
  </si>
  <si>
    <t>(=771++1060+-771U17)</t>
  </si>
  <si>
    <t>(=381.2++1030+-381JB01)</t>
  </si>
  <si>
    <t>CAM18 IC-NDC-JB-V2 JUNCTION BOX</t>
  </si>
  <si>
    <t>CARGO HOLD FORE BILGE SENSORS JB01</t>
  </si>
  <si>
    <t>(=201++3020+-201B135)</t>
  </si>
  <si>
    <t>2020S051X03N,2020S051X06N,2020S049X02N,2020P047X07N,202012047P11,1020P047X01N,102011047P11,1030P043X05N,1030P043X07N</t>
  </si>
  <si>
    <t>4034S030X01N,4032S031X05N,4032S031X03N,304033030S11,3040S027X02N,3040S027X03N,3040S023X01N,3040S021X02N,3040S017X03N,316333015S11,3163S014X02N,3163S012X04N,3163S012X06N,216523012S11,216512012S11,1060S012X16N,1060S012X02N,1060S014X02N,1060S015X06N,1060S015X02N,1060S017X08N,1060S017X06N</t>
  </si>
  <si>
    <t>1030P043X07N</t>
  </si>
  <si>
    <t>3020S051X10N,3020S050X03N,3020S050X05N</t>
  </si>
  <si>
    <t>381.2W0033</t>
  </si>
  <si>
    <t>3020S050X05N</t>
  </si>
  <si>
    <t>201W7003</t>
  </si>
  <si>
    <t>29.17</t>
  </si>
  <si>
    <t>771W0012</t>
  </si>
  <si>
    <t>60.79</t>
  </si>
  <si>
    <t>(=381.2++1030+-381.2U60)</t>
  </si>
  <si>
    <t>JUNCTION BOX FOR LS SENSOR 09310I07</t>
  </si>
  <si>
    <t>1030P043X07N,1030S043X01N,1030S043X04N,1030S041X01N,1030S040X03N,1030S036X02N,1030S032X01N,1030S031X02N</t>
  </si>
  <si>
    <t>59.11</t>
  </si>
  <si>
    <t>4032S032X01N,4032S033X02N,4032S031X14N,4032S031X22N,4032S033X04N,3030S033X17N,302423044P11,203022044P11,2030P043X04N,2030P043X05N,2030P045X01N,202022047P11,2020P050X03N,2020P051X02N,2020S051X02N,2020S051X05N,202023052S11,3020S052X08N,3020S050X03N,3020S050X05N</t>
  </si>
  <si>
    <t>1030S031X02N</t>
  </si>
  <si>
    <t>381.2W0035</t>
  </si>
  <si>
    <t>201W7004</t>
  </si>
  <si>
    <t>(=771++1060+-771U18)</t>
  </si>
  <si>
    <t>35.99</t>
  </si>
  <si>
    <t>CAM19 IC-NDC-JB-V2 JUNCTION BOX</t>
  </si>
  <si>
    <t>(=381.2++2030+-381.2U62)</t>
  </si>
  <si>
    <t>4034S030X01N,4032S031X05N,4032S031X06N,304033030P11,3040P027X05N,3040P024X02N,3040P020X02N,3040P020X03N,3040P018X06N,304033015P11,3264P015X05N,3264P015X01N,3264P012X04N,3264P012X08N,226623013P11,226612013P11,1060P013X26N,1060P013X25N,1060P014X31N,1060P015X11N,1060P017X03N,1060P017X06N</t>
  </si>
  <si>
    <t>JUNCTION BOX FOR LS SENSOR 09310I13</t>
  </si>
  <si>
    <t>1030P043X07N,1030P043X05N,1030P047X04N,1030P045X02N,1030P043X01N,1030P037X01N,1030P031X01N,2030P030X04N</t>
  </si>
  <si>
    <t>1060P017X06N</t>
  </si>
  <si>
    <t>2030P030X04N</t>
  </si>
  <si>
    <t>205W0002</t>
  </si>
  <si>
    <t>381.2W0036</t>
  </si>
  <si>
    <t>771W0013</t>
  </si>
  <si>
    <t>27.11</t>
  </si>
  <si>
    <t>52.1</t>
  </si>
  <si>
    <t>(=381.2++2030+-381.2U63)</t>
  </si>
  <si>
    <t>JUNCTION BOX FOR LS SENSOR 09310I14</t>
  </si>
  <si>
    <t>1030P043X07N,1030S043X01N,1030S043X04N,1030S041X01N,1030S040X03N,1030S036X02N,1030S032X01N,2030S031X04N</t>
  </si>
  <si>
    <t>2030S031X04N</t>
  </si>
  <si>
    <t>(=771++1060+-771U19)</t>
  </si>
  <si>
    <t>381.2W0043</t>
  </si>
  <si>
    <t>221W0017</t>
  </si>
  <si>
    <t>CAM20 IC-NDC-JB-V2 JUNCTION BOX</t>
  </si>
  <si>
    <t>19.87</t>
  </si>
  <si>
    <t>4034S030X01N,4032S031X05N,4032S031X03N,304033030S11,3040S027X02N,3040S027X03N,3040S023X01N,3040S021X02N,3040S017X03N,316333015S11,3163S014X02N,3163S012X04N,3163S012X06N,216523012S11,216512012S11,1060S012X16N,1060S009X02N</t>
  </si>
  <si>
    <t>(=381.2++3020+-381.2U64)</t>
  </si>
  <si>
    <t>JUNCTION BOX FOR LS SENSOR 09310I12</t>
  </si>
  <si>
    <t>2020S051X03N,2020S051X06N,2020S049X02N,2020P047X07N,3020P047X03N</t>
  </si>
  <si>
    <t>771W0014</t>
  </si>
  <si>
    <t>3020P047X03N</t>
  </si>
  <si>
    <t>381.2W0044</t>
  </si>
  <si>
    <t>221W0018</t>
  </si>
  <si>
    <t>54.92</t>
  </si>
  <si>
    <t>21.37</t>
  </si>
  <si>
    <t>(=381.2++1020+-381.2U65)</t>
  </si>
  <si>
    <t>JUNCTION BOX FOR LS SENSOR 09310I09</t>
  </si>
  <si>
    <t>2020S051X03N,2020S051X06N,2020S049X02N,2020P047X07N,202012047P11,1020P047X01N,1020S048X01N,1020S049X15N</t>
  </si>
  <si>
    <t>(=771++1060+-771U26)</t>
  </si>
  <si>
    <t>CAM21 IC-NDC-JB-V2 JUNCTION BOX</t>
  </si>
  <si>
    <t>1020S049X15N</t>
  </si>
  <si>
    <t>221W0031</t>
  </si>
  <si>
    <t>381.2W0054</t>
  </si>
  <si>
    <t>4034S030X01N,4032S031X05N,4032S031X03N,304033030S11,3040S027X02N,3040S027X03N,3040S023X01N,3040S021X02N,3040S017X03N,316333015S11,3163S014X02N,3163S012X04N,3163S012X06N,216523012S11,216512012S11,1060S012X16N,1060S009X02N,1060S009X03N,1060P009X05N,1060P009X02N</t>
  </si>
  <si>
    <t>43.48</t>
  </si>
  <si>
    <t>C+FR+SH 4X1.5</t>
  </si>
  <si>
    <t>19.81</t>
  </si>
  <si>
    <t>(=381.2++1030+-381JB03)</t>
  </si>
  <si>
    <t>CARGO HOLD FORE BALLAST TANKS JB03</t>
  </si>
  <si>
    <t>771W0015</t>
  </si>
  <si>
    <t>(=381.2++2030+-381.2_JB28)</t>
  </si>
  <si>
    <t>WB HEEL 4B SENSOR 09210I17</t>
  </si>
  <si>
    <t>(=221++1060+-221U04)</t>
  </si>
  <si>
    <t>SIGNAL PANEL WITH 2 LIGHTS 1 SOUNDER</t>
  </si>
  <si>
    <t>1030S043X01N,1030S043X04N,1030S041X01N,103012042S11,2030S042X07N,2030S042X01N,2030S043X02N,2030P043X04N,2030P043X05N,2030P042X01N,2030P040X01N,2030P036X01N,2030P033X01N</t>
  </si>
  <si>
    <t>1030S043X01N</t>
  </si>
  <si>
    <t>2030P033X01N</t>
  </si>
  <si>
    <t>30.27</t>
  </si>
  <si>
    <t>381.2W0055</t>
  </si>
  <si>
    <t>221W0032</t>
  </si>
  <si>
    <t>37</t>
  </si>
  <si>
    <t>29.83</t>
  </si>
  <si>
    <t>(=771++2040+-771U27)</t>
  </si>
  <si>
    <t>(=221++2262+-221U05)</t>
  </si>
  <si>
    <t>(=381.2++2030+-381.2_JB29)</t>
  </si>
  <si>
    <t>CAM12 IC-NDC-JB-V2 JUNCTION BOX</t>
  </si>
  <si>
    <t>WB HEEL 4T SENSOR 09210I26</t>
  </si>
  <si>
    <t>1030S043X01N,1030S043X04N,1030S041X01N,103012042S11,2030S042X07N,2030S042X01N,2030S038X01N,2030S033X01N,2030S032X01N</t>
  </si>
  <si>
    <t>4034S030X01N,4032S031X05N,4032S031X03N,304033030S11,3040S027X02N,204023027S12,2040S027X12N,2040S027X09N,2040S029X05N,2040S029X01N</t>
  </si>
  <si>
    <t>2030S032X01N</t>
  </si>
  <si>
    <t>1060P018X02N,1060P017X03N,1060P015X11N,1060P014X31N,1060P013X25N,1060P013X26N,226612013P11,226222013P11,2262P013X06N,2262S013X06N</t>
  </si>
  <si>
    <t>381.2W0060</t>
  </si>
  <si>
    <t>2040S029X01N</t>
  </si>
  <si>
    <t>221W0033</t>
  </si>
  <si>
    <t>25.82</t>
  </si>
  <si>
    <t>771W0016</t>
  </si>
  <si>
    <t>37.77</t>
  </si>
  <si>
    <t>(=221++4161+-221U06)</t>
  </si>
  <si>
    <t>2020S051X03N,2020S051X06N,2020S049X02N,2020P047X07N,202012047P11,1020P047X01N,102011047P11,1030P043X05N,1030S043X01N</t>
  </si>
  <si>
    <t>32.92</t>
  </si>
  <si>
    <t>4161S011X04N,4161S011X05N,416134011S11,3163S012X04N,3163S012X06N,216523012S11,2165S012X03N,217122011S11,2171S008X01N,2272P008X03N,2272P010X01N,227222011P11,226222013P11,2262P013X06N,2262S013X06N</t>
  </si>
  <si>
    <t>381.2W0061</t>
  </si>
  <si>
    <t>4161S011X04N</t>
  </si>
  <si>
    <t>221W0034</t>
  </si>
  <si>
    <t>(=771++2030+-771U28)</t>
  </si>
  <si>
    <t>68.15</t>
  </si>
  <si>
    <t>CAM11 IC-NDC-JB-V2 JUNCTION BOX</t>
  </si>
  <si>
    <t>4034S030X01N,4032S031X05N,4032S031X03N,304033030S11,3040S027X02N,204023027S12,2040S027X12N,2040S027X09N,2040S029X05N,204022030S11,2030S031X01N</t>
  </si>
  <si>
    <t>38.26</t>
  </si>
  <si>
    <t>(=221++2020+-221U07)</t>
  </si>
  <si>
    <t>2030S031X01N</t>
  </si>
  <si>
    <t>(=381.2++3010+-381.2_JB32)</t>
  </si>
  <si>
    <t>4161S011X04N,4161S011X05N,416134011S11,3163S012X04N,3163S012X06N,216523012S11,2165S012X03N,2165S015X03N,204022015S11,2040S018X01N,2040S023X01N,2040S027X02N,2040S027X09N,2040S029X05N,204022030S11,2030S033X01N,2030S038X01N,2030S042X01N,2030S043X02N,2030S045X01N,202022047S11,2020P047X07N</t>
  </si>
  <si>
    <t>WB PEAK 1C SENSOR 09210I01</t>
  </si>
  <si>
    <t>771W0017</t>
  </si>
  <si>
    <t>1030S043X01N,1030P043X05N,102011047P11,1020P047X01N,1020P048X02N,1020S050X02N,1020S052X04N,202023052S11,3020S052X08N,3020S051X06N,311133052S11,3010S053X06N,3010S054X01N</t>
  </si>
  <si>
    <t>2020P047X07N</t>
  </si>
  <si>
    <t>222W0101</t>
  </si>
  <si>
    <t>381.2W0066</t>
  </si>
  <si>
    <t>33.24</t>
  </si>
  <si>
    <t>75.87</t>
  </si>
  <si>
    <t>12.53</t>
  </si>
  <si>
    <t>(=222++4242+-222G1_3)</t>
  </si>
  <si>
    <t>(=381.2++1030+-381.2_JB37)</t>
  </si>
  <si>
    <t>4032S032X01N,4032S031X01N,4032S031X02N,4032S031X03N,4032S031X05N,404044030S11,414344028S11,415144024S12,4151S022X01N,4151S020X01N,4242P021X03N</t>
  </si>
  <si>
    <t>WB 3B SENSOR 09210I10</t>
  </si>
  <si>
    <t>(=771++1040+-771U29)</t>
  </si>
  <si>
    <t>1030S043X01N,1030P043X05N,1030P043X04N</t>
  </si>
  <si>
    <t>4242P021X03N</t>
  </si>
  <si>
    <t>CAM16 IC-NDC-JB-V2 JUNCTION BOX</t>
  </si>
  <si>
    <t>222W0102</t>
  </si>
  <si>
    <t>381.2W0069</t>
  </si>
  <si>
    <t>16.07</t>
  </si>
  <si>
    <t>4034S030X01N,4032S031X05N,4032S031X06N,304033030P11,3040P027X05N,3040P024X02N,3040P020X02N,3040P020X03N,3040P018X06N,304033015P11,3264P015X05N,3264P015X01N,3264P012X04N,3264P012X08N,226623013P11,226612013P11,1060P013X26N,1060P013X25N,1060P014X31N,1060P015X11N,1060P017X03N,106011018P12,1040P019X10N,1040P023X04N,1040P028X04N,1040P029X03N</t>
  </si>
  <si>
    <t>10.78</t>
  </si>
  <si>
    <t>(=222++4151+-222G1_10)</t>
  </si>
  <si>
    <t>1040P029X03N</t>
  </si>
  <si>
    <t>4242P021X03N,4151S020X01N,4151S022X01N,4151S022X04N</t>
  </si>
  <si>
    <t>(=381.2++1030+-381.2_JB38)</t>
  </si>
  <si>
    <t>771W0018</t>
  </si>
  <si>
    <t>WB 3T SENSOR 09210I16</t>
  </si>
  <si>
    <t>1030S043X01N,1030S043X04N</t>
  </si>
  <si>
    <t>4151S022X04N</t>
  </si>
  <si>
    <t>222W0103</t>
  </si>
  <si>
    <t>381.2W0071</t>
  </si>
  <si>
    <t>14.03</t>
  </si>
  <si>
    <t>80.89</t>
  </si>
  <si>
    <t>(=222++4242+-222G1_11)</t>
  </si>
  <si>
    <t>23.97</t>
  </si>
  <si>
    <t>(=381.2++1060+-381.2U39)</t>
  </si>
  <si>
    <t>LLA TK21 BILGE WATER 09210I43</t>
  </si>
  <si>
    <t>(=771++1030+-771U30)</t>
  </si>
  <si>
    <t>CAM15 IC-NDC-JB-V2 JUNCTION BOX</t>
  </si>
  <si>
    <t>1060P011X14N,1060P012X18N,1060P012X21N,1060P013X27N,1060P013X19N,1060P013X25N,1060P014X31N,1060P015X11N,1060P017X03N,1060P017X10N</t>
  </si>
  <si>
    <t>222W0104</t>
  </si>
  <si>
    <t>1060P017X10N</t>
  </si>
  <si>
    <t>381.2W0072</t>
  </si>
  <si>
    <t>4034S030X01N,4032S031X05N,4032S031X03N,304033030S11,3040S027X02N,3040S027X03N,3040S027X07N,204023027S11,2040S027X02N,2040S027X09N,2040S029X05N,204022030S11,2030S033X01N,2030S038X01N,2030S042X01N,2030S042X07N,103012042S11,1030S041X01N,1030S043X04N,1030S043X01N,1030P043X05N,1030P042X08N,1030P037X03N,1030P031X03N,1030P030X03N</t>
  </si>
  <si>
    <t>(=222++2070+-222G1_8)</t>
  </si>
  <si>
    <t>26.01</t>
  </si>
  <si>
    <t>1030P030X03N</t>
  </si>
  <si>
    <t>(=222++2070+-222G1_13)</t>
  </si>
  <si>
    <t>771W0019</t>
  </si>
  <si>
    <t>(=381.2++1060+-381.2U40)</t>
  </si>
  <si>
    <t>HLA TK21 BILGE WATER 09210I42</t>
  </si>
  <si>
    <t>222W0105</t>
  </si>
  <si>
    <t>381.2W0073</t>
  </si>
  <si>
    <t>57.5</t>
  </si>
  <si>
    <t>26.88</t>
  </si>
  <si>
    <t>19.07</t>
  </si>
  <si>
    <t>(=222++4145+-222G1_15)</t>
  </si>
  <si>
    <t>ALARM HORN WITH BEACON RED 112dB (AL112NXDCO24R/R)</t>
  </si>
  <si>
    <t>4145</t>
  </si>
  <si>
    <t>SB. GANGWAY / PASSAVANT TD.</t>
  </si>
  <si>
    <t>(=771++3040+-771U31)</t>
  </si>
  <si>
    <t>4032S032X01N,4032S031X01N,4032S031X02N,304033030S11,3040S027X02N,3040S027X03N,3040S023X01N,304034023S11,4151S023X10N,4151S023X15N</t>
  </si>
  <si>
    <t>(=381.2++1060+-381.2U41)</t>
  </si>
  <si>
    <t>CAM09 IC-NDC-JB-V2 JUNCTION BOX</t>
  </si>
  <si>
    <t>VALVE 09320V41</t>
  </si>
  <si>
    <t>4151S023X15N</t>
  </si>
  <si>
    <t>2266P014X03N,226612014P11,1060P014X07N,1060P013X19N,1060P013X25N,1060P014X31N,1060P015X11N,1060P017X03N,1060P017X10N</t>
  </si>
  <si>
    <t>222W0108</t>
  </si>
  <si>
    <t>3040S026X08N,3040S023X01N,304034023S11,4151S023X10N,4151S023X22N,4151S022X01N,4151S020X01N,4256P20X06N,4256P019X08N,4242P023X01N,4242P028X04N,403244029P11,4032P029X03N,4032P030X05N,4032P030X01N,4032S030X17N,4032S031X05N,4034S030X01N</t>
  </si>
  <si>
    <t>381.2W0074</t>
  </si>
  <si>
    <t>3040S026X08N</t>
  </si>
  <si>
    <t>771W0020</t>
  </si>
  <si>
    <t>222W0109</t>
  </si>
  <si>
    <t>88.84</t>
  </si>
  <si>
    <t>C+FR+SH 2X4</t>
  </si>
  <si>
    <t>381.2W0075</t>
  </si>
  <si>
    <t>16.48</t>
  </si>
  <si>
    <t>(=771++3030+-771U38)</t>
  </si>
  <si>
    <t>(=381.2++1060+-381.2U42)</t>
  </si>
  <si>
    <t>VALVE 09320V42</t>
  </si>
  <si>
    <t>DS-2780ZJ-X/316L JUNCTION BOX</t>
  </si>
  <si>
    <t>2266P014X03N,226612014P11,1060P014X07N,1060P013X19N,1060P013X25N,1060P014X31N,1060P015X11N,1060P017X03N,1060P017X08N</t>
  </si>
  <si>
    <t>222W0110</t>
  </si>
  <si>
    <t>1060P017X08N</t>
  </si>
  <si>
    <t>4034S030X01N,404044030S11,304034028S11,3040S026X08N,3040S027X03N,3040S027X07N,204023027S11,2040S027X02N,2040S027X09N,2040S029X05N,204022030S11,2030S033X01N,2030S038X01N,2030S042X01N,2030S043X02N,2030S045X01N,202022047S11,302023047S11,3020S047X05N,3020S047X02N,302033047S11,3030S045X01N,3030S041X01N,3030S039X02N,3030S037X01N,3030S035X01N,3030S032X01N</t>
  </si>
  <si>
    <t>20.87</t>
  </si>
  <si>
    <t>381.2W0076</t>
  </si>
  <si>
    <t>(=222++4149+-222G1_9)</t>
  </si>
  <si>
    <t>4032S032X01N,4032S031X01N,4032S031X02N,4032S031X03N,4032S031X05N,404044030S11,414944028S11,4149S028X05N</t>
  </si>
  <si>
    <t>771W0021</t>
  </si>
  <si>
    <t>WK03/2025/UPDATE TARGET R1.01</t>
  </si>
  <si>
    <t>4149S028X05N</t>
  </si>
  <si>
    <t>222W0111</t>
  </si>
  <si>
    <t>74.78</t>
  </si>
  <si>
    <t>9.6</t>
  </si>
  <si>
    <t>381.2W0077</t>
  </si>
  <si>
    <t>(=222++4141+-222G1_1)</t>
  </si>
  <si>
    <t>ALARM HORN WITH BEACON RED 105dB (AL105NXDCO24R/R)</t>
  </si>
  <si>
    <t>(=771++3020+-771U39)</t>
  </si>
  <si>
    <t>4141S025X01N,414133028S11,4149S028X05N</t>
  </si>
  <si>
    <t>CAM10 IC-NDC-JB-V2 JUNCTION BOX</t>
  </si>
  <si>
    <t>4141S025X01N</t>
  </si>
  <si>
    <t>222W0112</t>
  </si>
  <si>
    <t>4034S030X01N,404044030S11,304034028S11,3040S026X08N,3040S027X03N,3040S027X07N,204023027S11,2040S027X02N,2040S027X09N,2040S029X05N,204022030S11,2030S033X01N,2030S038X01N,2030S042X01N,2030S043X02N,2030S045X01N,202022047S11,302023047S11,3020S047X05N,3020S047X02N,3020S048X01N,3020S050X03N,3020S050X01N</t>
  </si>
  <si>
    <t>18.52</t>
  </si>
  <si>
    <t>20.89</t>
  </si>
  <si>
    <t>(=222++4242+-222G1_2)</t>
  </si>
  <si>
    <t>(=381.2++1060+-381.2U43)</t>
  </si>
  <si>
    <t>771W0022</t>
  </si>
  <si>
    <t>VALVE 09320V43</t>
  </si>
  <si>
    <t>4242P021X03N,4256P20X06N,4256P019X08N,4242P023X01N,4242P028X04N,4242P028X01N</t>
  </si>
  <si>
    <t>4242P028X01N</t>
  </si>
  <si>
    <t>381.2W0078</t>
  </si>
  <si>
    <t>65.08</t>
  </si>
  <si>
    <t>222W0113</t>
  </si>
  <si>
    <t>37.27</t>
  </si>
  <si>
    <t>(=222++3062+-222G1_4)</t>
  </si>
  <si>
    <t>(=771++2020+-771U40)</t>
  </si>
  <si>
    <t>CAM14 IC-NDC-JB-V2 JUNCTION BOX</t>
  </si>
  <si>
    <t>3062P012X21N,3264P012X19N,3264P012X15N,3264P015X01N,3264P015X05N,304033015P11,3040P018X06N,3040P020X03N,3040P020X02N,3040P019X04N,304034019P11,4256P019X04N,4256P019X08N,4242P023X01N,4242P028X04N,4242P028X01N</t>
  </si>
  <si>
    <t>WK03/2025/UPDATE LENGHT R1.01</t>
  </si>
  <si>
    <t>4034S030X01N,404044030S11,304034028S11,3040S026X08N,3040S027X03N,3040S027X07N,204023027S11,2040S027X02N,2040S027X09N,2040S029X05N,204022030S11,2030S033X01N,2030S038X01N,2030S042X01N,2030S043X02N,2030S045X01N,202022047S11,2020S047X01N</t>
  </si>
  <si>
    <t>381.2W0079</t>
  </si>
  <si>
    <t>222W0114</t>
  </si>
  <si>
    <t>21.49</t>
  </si>
  <si>
    <t>(=222++3080+-222G1_5)</t>
  </si>
  <si>
    <t>(=381.2++1060+-381.2U44)</t>
  </si>
  <si>
    <t>771W0023</t>
  </si>
  <si>
    <t>VALVE 09320V44</t>
  </si>
  <si>
    <t>3080P006X02N,3080P006X04N,3276P007X11N,3272P008X02N,3264P012X04N,3264P012X15N,3264P012X19N,3062P012X21N</t>
  </si>
  <si>
    <t>38.61</t>
  </si>
  <si>
    <t>381.2W0080</t>
  </si>
  <si>
    <t>3080P006X02N</t>
  </si>
  <si>
    <t>222W0115</t>
  </si>
  <si>
    <t>32.36</t>
  </si>
  <si>
    <t>(=222++3080+-222G1_6)</t>
  </si>
  <si>
    <t>(=771++4258+-771U44)</t>
  </si>
  <si>
    <t>WORKSTATION DECK OFFICE</t>
  </si>
  <si>
    <t>(=222++2070+-222G1_7)</t>
  </si>
  <si>
    <t>4034S030X01N,404044030S11,404044028P12,4242P028X04N,4242P023X01N,4258P017X01N,4258P016X03N</t>
  </si>
  <si>
    <t>3080P006X03N,3080P006X04N,3276P007X11N,3272P008X02N,3272P008X06N,227223009P11,2272P009X01N,2272P010X01N,2272P008X03N,2070P008X03N,2070P005X01N</t>
  </si>
  <si>
    <t>381.2W0081</t>
  </si>
  <si>
    <t>3080P006X03N</t>
  </si>
  <si>
    <t>2070P005X01N</t>
  </si>
  <si>
    <t>222W0116</t>
  </si>
  <si>
    <t>4258P016X03N</t>
  </si>
  <si>
    <t>11.48</t>
  </si>
  <si>
    <t>771W0024</t>
  </si>
  <si>
    <t>2070P005X01N,2070P008X03N,2070P008X04N</t>
  </si>
  <si>
    <t>52.41</t>
  </si>
  <si>
    <t>2070P008X04N</t>
  </si>
  <si>
    <t>222W0117</t>
  </si>
  <si>
    <t>(=381.2++1060+-381.2U45)</t>
  </si>
  <si>
    <t>VALVE 09320V45</t>
  </si>
  <si>
    <t>35.16</t>
  </si>
  <si>
    <t>(=771++3264+-771U45)</t>
  </si>
  <si>
    <t>WORKSTATION CHIEF CABINET</t>
  </si>
  <si>
    <t>(=222++4246+-222G2_1)</t>
  </si>
  <si>
    <t>381.2W0082</t>
  </si>
  <si>
    <t>4246</t>
  </si>
  <si>
    <t>PS. GANGWAY / PASSAVANT BD.</t>
  </si>
  <si>
    <t>3264P011X03N,3264P012X04N,3264P015X01N,3264P015X05N,304033015P11,3040P018X06N,3040P020X03N,3040P020X02N,3040P019X04N,304034019P11,4256P019X04N,4256P019X08N,4242P023X01N,4242P028X04N,403244029P11,4032P029X03N,4032P030X05N,4032P030X01N,4032S030X17N,4032S031X05N,4034S030X01N</t>
  </si>
  <si>
    <t>4032S032X01N,4032S031X01N,4032S031X02N,4032S031X03N,4032S031X05N,404044030S11,404044028P12,4242P028X04N,4242P023X01N,4252P020X01N,4246P020X01N</t>
  </si>
  <si>
    <t>4246P020X01N</t>
  </si>
  <si>
    <t>222W0118</t>
  </si>
  <si>
    <t>26.95</t>
  </si>
  <si>
    <t>3264P011X03N</t>
  </si>
  <si>
    <t>(=222++3040+-222G2_2)</t>
  </si>
  <si>
    <t>771W0025</t>
  </si>
  <si>
    <t>381.2W0083</t>
  </si>
  <si>
    <t>4032S032X01N,4032S031X01N,4032S031X02N,304033030S11,3040S027X02N,3040S027X03N,3040S026X08N,3040P027X05N,3040P024X02N,3040P023X02N</t>
  </si>
  <si>
    <t>44.71</t>
  </si>
  <si>
    <t>3040P023X02N</t>
  </si>
  <si>
    <t>17.68</t>
  </si>
  <si>
    <t>222W0119</t>
  </si>
  <si>
    <t>32.08</t>
  </si>
  <si>
    <t>(=381.2++1060+-381.2U46)</t>
  </si>
  <si>
    <t>VALVE 09320V46</t>
  </si>
  <si>
    <t>(=771++3163+-771U46)</t>
  </si>
  <si>
    <t>2266P014X03N,226612014P11,1060P014X07N,1060P013X19N,1060P013X25N,1060P014X31N,1060P015X11N,1060P017X03N,1060P017X07N</t>
  </si>
  <si>
    <t>WORKSTATION CAPTAIN CABINET</t>
  </si>
  <si>
    <t>(=222++2040+-222G2_3)</t>
  </si>
  <si>
    <t>1060P017X07N</t>
  </si>
  <si>
    <t>381.2W0084</t>
  </si>
  <si>
    <t>3040P023X03N,3040P019X04N,3040P018X11N,3040P017X04N,3040P017X09N,204023018P11,2040P018X01N,2040P022X01N,2040P024X01N</t>
  </si>
  <si>
    <t>4034S030X01N,404044030S11,414333028S11,415133024S11,4151S022X01N,4151S020X01N,4155S016X01N,4155S015X03N,4155S016X08N,415544015S11,4161S015X04N,4161S013X01N,4161S011X05N,416134011S11,3163S011X01N</t>
  </si>
  <si>
    <t>3040P023X03N</t>
  </si>
  <si>
    <t>2040P024X01N</t>
  </si>
  <si>
    <t>222W0120</t>
  </si>
  <si>
    <t>3163S011X01N</t>
  </si>
  <si>
    <t>86.73</t>
  </si>
  <si>
    <t>771W0026</t>
  </si>
  <si>
    <t>(=222++1040+-222G2_4)</t>
  </si>
  <si>
    <t>2040P024X01N,2040P029X04N,204022030P11,2030P032X01N,2030P036X01N,2030P040X01N,2030P042X01N,2030P043X05N,2030P043X04N,2030S043X02N,2030S042X01N,2030S042X07N,103012042S11,1030S041X01N,1030S040X03N,1030S036X02N,1030S032X01N,103011030S12,1040S027X01N,1040S024X01N,1040S022X02N,1040S019X01N,1040P019X07N,1040P019X10N,1040P023X04N,1040P024X03N</t>
  </si>
  <si>
    <t>381.2W0085</t>
  </si>
  <si>
    <t>1040P024X03N</t>
  </si>
  <si>
    <t>222W0121</t>
  </si>
  <si>
    <t>52.94</t>
  </si>
  <si>
    <t>(=381.2++1060+-381.2U47)</t>
  </si>
  <si>
    <t>VALVE 09320V47</t>
  </si>
  <si>
    <t>(=222++4232+-222G3_1)</t>
  </si>
  <si>
    <t>EEX SOUNDER WITH RED BEACON 110dB (BEXCS11005D24DC-RD)</t>
  </si>
  <si>
    <t>381.2W0086</t>
  </si>
  <si>
    <t>4032S032X01N,4032S031X01N,4032S031X02N,304033030S11,3040S027X02N,204023027S12,2040S027X12N,2040S027X09N,2040S029X05N,2040P029X08N,2040P029X04N,204022030P11,2030P032X01N,2030P036X01N,2030P040X01N,223222039P11,4232P039X01N</t>
  </si>
  <si>
    <t>222W0122</t>
  </si>
  <si>
    <t>44.72</t>
  </si>
  <si>
    <t>771W0034</t>
  </si>
  <si>
    <t>(=222++3030+-222G3_2)</t>
  </si>
  <si>
    <t>47.63</t>
  </si>
  <si>
    <t>381.2W0087</t>
  </si>
  <si>
    <t>4232P039X01N,223222039P11,2030P040X01N,2030P042X01N,2030P043X05N,2030P045X01N,202022047P11,2020P047X07N,302023047S11,3020S047X05N,3020S047X02N,302033047S11,3030S045X01N,3030S041X01N,3030S039X02N,3030S037X01N,3030S037X02N</t>
  </si>
  <si>
    <t>3030S037X02N</t>
  </si>
  <si>
    <t>18.02</t>
  </si>
  <si>
    <t>222W0123</t>
  </si>
  <si>
    <t>37.66</t>
  </si>
  <si>
    <t>(=381.2++1060+-381.2U48)</t>
  </si>
  <si>
    <t>(=222++2030+-222G3_3)</t>
  </si>
  <si>
    <t>VALVE 09320V49</t>
  </si>
  <si>
    <t>2266P014X03N,226612014P11,1060P014X07N,1060P013X19N,1060P013X25N,1060P014X31N,1060P015X11N,1060P017X03N,1060P017X10N,1060S017X05N</t>
  </si>
  <si>
    <t>4262P012X01N,4262P014X01N,4262P015X03N,425844015P11,4258P017X01N,4242P023X01N,4242P028X04N,403244029P11,4032P029X03N,4032P030X05N,4032P030X01N,4032S030X17N,4032S031X05N,4032S031X06N,4032P032X13N</t>
  </si>
  <si>
    <t>1060S017X05N</t>
  </si>
  <si>
    <t>2030S038X01N,2030S042X01N,2030S043X02N,2030S045X01N,202022047S11,302023047S11,3020S047X05N,3020S047X02N,302033047S11,3030S045X01N,3030S041X01N,3030S039X02N,3030S037X01N,3030S037X02N</t>
  </si>
  <si>
    <t>381.2W0088</t>
  </si>
  <si>
    <t>2030S038X01N</t>
  </si>
  <si>
    <t>222W0124</t>
  </si>
  <si>
    <t>771W0056</t>
  </si>
  <si>
    <t>(=222++1030+-222G3_4)</t>
  </si>
  <si>
    <t>2030S038X01N,2030S042X01N,2030S042X07N,103012042S11,1030S041X01N,1030S040X03N,1030S036X02N</t>
  </si>
  <si>
    <t>381.2W0089</t>
  </si>
  <si>
    <t>1030S036X02N</t>
  </si>
  <si>
    <t>222W0125</t>
  </si>
  <si>
    <t>64.14</t>
  </si>
  <si>
    <t>62.52</t>
  </si>
  <si>
    <t>(=381.2++1020+-381.2U49)</t>
  </si>
  <si>
    <t>VALVE 09310V14</t>
  </si>
  <si>
    <t>(=222++3020+-222G4_1)</t>
  </si>
  <si>
    <t>4032S032X01N,4032S031X01N,4032S031X02N,304033030S11,3040S027X02N,204023027S12,2040S027X12N,2040S027X09N,2040S029X05N,204022030S11,2030S033X01N,2030S038X01N,2030S042X01N,2030S043X02N,2030S045X01N,202022047S11,2020S049X02N,2020S051X06N,2020S051X02N,2020S051X05N,202023052S11,3020S052X08N,3020S051X10N</t>
  </si>
  <si>
    <t>381.2W0090</t>
  </si>
  <si>
    <t>771W0073</t>
  </si>
  <si>
    <t>222W0126</t>
  </si>
  <si>
    <t>82.4</t>
  </si>
  <si>
    <t>(=222++3010+-222G4_2)</t>
  </si>
  <si>
    <t>3020S051X10N,3020S051X06N,311133052S11,3010S053X06N,3010S053X05N</t>
  </si>
  <si>
    <t>381.2W0091</t>
  </si>
  <si>
    <t>3010S053X05N</t>
  </si>
  <si>
    <t>(=771++4010+-771U59)</t>
  </si>
  <si>
    <t>222W0127</t>
  </si>
  <si>
    <t>4010</t>
  </si>
  <si>
    <t>FORWARD STATION / MANOEUVRE AVANT</t>
  </si>
  <si>
    <t>13.38</t>
  </si>
  <si>
    <t>4010P050X09G,3020S048X01N,3020S047X02N,3020S047X05N,302023047S11,202022047S11,2030S045X01N,2030S043X02N,2030S042X01N,2030S038X01N,2030S033X01N,204022030S11,2040S029X05N,2040S027X09N,2040S027X02N,204023027S11,3040S027X07N,3040S027X03N,3040S026X08N,3040P027X05N,304033030P11,4032S031X06N,4032S031X05N,4034S030X01N</t>
  </si>
  <si>
    <t>(=381.2++1060+-381.2U08)</t>
  </si>
  <si>
    <t>VALVE 09320V40</t>
  </si>
  <si>
    <t>4010P050X09G</t>
  </si>
  <si>
    <t>3080P006X03N,3080P006X02N</t>
  </si>
  <si>
    <t>381.2W0092</t>
  </si>
  <si>
    <t>771W0074</t>
  </si>
  <si>
    <t>222W0128</t>
  </si>
  <si>
    <t>13.26</t>
  </si>
  <si>
    <t>(=222++4135+-222G1_12)</t>
  </si>
  <si>
    <t>80.58</t>
  </si>
  <si>
    <t>4135S029X01N,4149S028X03N,414133028S11,4141S025X01N</t>
  </si>
  <si>
    <t>381.2W0093</t>
  </si>
  <si>
    <t>(=771++4010+-771U62)</t>
  </si>
  <si>
    <t>222W0129</t>
  </si>
  <si>
    <t>17.22</t>
  </si>
  <si>
    <t>30.08</t>
  </si>
  <si>
    <t>4010S050X08G,3020S052X08N,202023052S11,2020S051X05N,2020S051X02N,2020S051X06N,2020S049X02N,202022047S11,2030S045X01N,2030S043X02N,2030S042X01N,2030S038X01N,2030S033X01N,204022030S11,2040S029X05N,2040S027X09N,2040S027X02N,204023027S11,3040S027X07N,3040S027X03N,3040S026X08N,3040P027X05N,304033030P11,4032S031X06N,4032S031X05N,4034S030X01N</t>
  </si>
  <si>
    <t>(=222++2284+-222G1_14)</t>
  </si>
  <si>
    <t>(=381.2++1060+-381.2_JB39)</t>
  </si>
  <si>
    <t>WB 6C SENSOR 09210I50</t>
  </si>
  <si>
    <t>4010S050X08G</t>
  </si>
  <si>
    <t>40DE,106012012P11-40DE,1060P012X21N,1060P013X27N,1060P013X19N,1060P014X07N,1060P014X05N,1060P014X02N</t>
  </si>
  <si>
    <t>2284P001X01N,208022001P11,2080P001X09N,208022005P11,2070P008X03N,2171S008X01N,217122011S11,2165S012X03N,2070S012X01N</t>
  </si>
  <si>
    <t>771W0079</t>
  </si>
  <si>
    <t>381.2W0096</t>
  </si>
  <si>
    <t>2070S012X01N</t>
  </si>
  <si>
    <t>223W0001</t>
  </si>
  <si>
    <t>11.72</t>
  </si>
  <si>
    <t>19.96</t>
  </si>
  <si>
    <t>(=381.2++4034+-381.2U70)</t>
  </si>
  <si>
    <t>JUNCTION BOX FOR LS SENSOR 09210I22</t>
  </si>
  <si>
    <t>4032P032X13N,4032S031X06N</t>
  </si>
  <si>
    <t>4032S031X06N</t>
  </si>
  <si>
    <t>4032S030X04N,4032S030X19N,4032S030X17N,4032P030X01N,4032P030X05N,4032P029X03N,403244029P11,4242P028X04N,4242P027X06N</t>
  </si>
  <si>
    <t>381.2W0097</t>
  </si>
  <si>
    <t>WK05/2025/UPDATE CABLE TYPE R1.02</t>
  </si>
  <si>
    <t>(=381.2++4034+-381.2U72)</t>
  </si>
  <si>
    <t>JUNCTION BOX FOR LS SENSOR 09210I20</t>
  </si>
  <si>
    <t>771W0084</t>
  </si>
  <si>
    <t>381.2W0098</t>
  </si>
  <si>
    <t>223W0003</t>
  </si>
  <si>
    <t>29.75</t>
  </si>
  <si>
    <t>C 4X1.5</t>
  </si>
  <si>
    <t>14.45</t>
  </si>
  <si>
    <t>18.81</t>
  </si>
  <si>
    <t>(=381.2++4034+-381.2U74)</t>
  </si>
  <si>
    <t>JUNCTION BOX FOR LS SENSOR 09210I23</t>
  </si>
  <si>
    <t>(=223++4143+-223LCB01)</t>
  </si>
  <si>
    <t>LOCK-IN ALARM BUTTON</t>
  </si>
  <si>
    <t>4032P032X13N,4032S031X06N,4032S031X05N,4032S031X03N</t>
  </si>
  <si>
    <t>4242P027X06N,4242P028X04N,404044028P12,404044028P11,4244P028X01N</t>
  </si>
  <si>
    <t>4032S031X03N</t>
  </si>
  <si>
    <t>4262P012X01N,4262P014X01N,4262P015X03N,425844015P11,4258P017X01N,4256P019X08N,4256P20X06N,4151S020X01N,4155S016X01N,4155S015X03N</t>
  </si>
  <si>
    <t>381.2W0102</t>
  </si>
  <si>
    <t>223W0004</t>
  </si>
  <si>
    <t>33.78</t>
  </si>
  <si>
    <t>15.75</t>
  </si>
  <si>
    <t>771W0085</t>
  </si>
  <si>
    <t>(=381.2++1030+-381.2U76)</t>
  </si>
  <si>
    <t>(=223++4244+-223LCB02)</t>
  </si>
  <si>
    <t>JUNCTION BOX FOR LS SENSOR 09310I08</t>
  </si>
  <si>
    <t>1030P043X07N,1030P043X05N,1030P047X04N,1030P045X02N,1030P043X01N,1030P037X01N,1030P031X01N,1030P030X01N</t>
  </si>
  <si>
    <t>1030P030X01N</t>
  </si>
  <si>
    <t>76.72</t>
  </si>
  <si>
    <t>381.2W0104</t>
  </si>
  <si>
    <t>223W0005</t>
  </si>
  <si>
    <t>38.2</t>
  </si>
  <si>
    <t>21.23</t>
  </si>
  <si>
    <t>(=223++4141+-223H01)</t>
  </si>
  <si>
    <t>AUDIO VISUAL ALARM GALLEY</t>
  </si>
  <si>
    <t>4242P027X06N,4242P028X04N,404044028P12,414944028S11,414133028S11,4141S026X04N</t>
  </si>
  <si>
    <t>4262P012X01N,4262P014X01N,4262P015X03N,425844015P11,4258P017X01N,4256P019X08N,4256P019X04N,304034019P11,3040P019X04N,3040P018X11N,3040P017X04N,3040P017X09N,204023018P11,2040P018X01N,2040P022X01N,2040P029X04N,204022030P11,2030P032X01N,2030P036X01N,2030P040X01N,2030P042X01N,2030P043X05N,2030P043X04N,203022044P11,302423044P11,4020P045X02N</t>
  </si>
  <si>
    <t>WK05/2025/UPDATE TARGET&amp;CTYPE&amp;CABLE LENGHT R1.02</t>
  </si>
  <si>
    <t>4141S026X04N</t>
  </si>
  <si>
    <t>(=381.2++2030+-381.2U78.1)</t>
  </si>
  <si>
    <t>921</t>
  </si>
  <si>
    <t>JUNCTION BOX FOR LS SENSOR 09310I29</t>
  </si>
  <si>
    <t>291W0001</t>
  </si>
  <si>
    <t>921W0001</t>
  </si>
  <si>
    <t>2020S051X03N,2020S051X02N,2020P051X02N,2020P050X03N,202022047P11,2030P045X01N,2030P043X05N,2030P042X01N,2030P040X01N,2030P036X01N,2030P032X01N,2030P030X05N</t>
  </si>
  <si>
    <t>2030P030X05N</t>
  </si>
  <si>
    <t>18.36</t>
  </si>
  <si>
    <t>381.2W0104.1</t>
  </si>
  <si>
    <t>7.77</t>
  </si>
  <si>
    <t>(=921++5010+-921U01)</t>
  </si>
  <si>
    <t>(+381JB06)</t>
  </si>
  <si>
    <t>SEARCHLIGHT PS (L901.1-199)</t>
  </si>
  <si>
    <t>"381JB06" ISOLATION AMPLIFIER BILGE EX SENSORS J-BOX (MIDDLE FORE HOLD)</t>
  </si>
  <si>
    <t>4032S030X01N,4032S030X04N,4032S030X19N,4032S030X17N,4032P030X01N,4032P030X05N,5010P030X15G</t>
  </si>
  <si>
    <t>302W0001</t>
  </si>
  <si>
    <t>C+SH 3X95</t>
  </si>
  <si>
    <t>5010P030X15G</t>
  </si>
  <si>
    <t>2030P030X01N,2030P030X05N</t>
  </si>
  <si>
    <t>62.39</t>
  </si>
  <si>
    <t>2030P030X01N</t>
  </si>
  <si>
    <t>921W0002</t>
  </si>
  <si>
    <t>381.2W0105.1</t>
  </si>
  <si>
    <t>12.74</t>
  </si>
  <si>
    <t>1020S049X02N,1020S049X05N,1020S049X10N,1020S048X01N,1020P047X01N,102011047P11,1030P047X04N,1030P045X02N,1030P043X01N,1030P037X01N,1030P031X01N,103011030P11,1040P028X02N,1040P023X01N,1040P020X03N,106011018P11,1060P015X04N,1060P014X11N,1060P013X26N,1060P013X25N,226612013P13-10P0.5,10P0.5</t>
  </si>
  <si>
    <t>(=921++5010+-921U02)</t>
  </si>
  <si>
    <t>SEARCHLIGHT SB (L901.1-200)</t>
  </si>
  <si>
    <t>(=381.2++2030+-381.2U78)</t>
  </si>
  <si>
    <t>4032S030X01N,4032S030X04N,4032S030X19N,5010S030X08G</t>
  </si>
  <si>
    <t>302W0002</t>
  </si>
  <si>
    <t>5010S030X08G</t>
  </si>
  <si>
    <t>921W0003</t>
  </si>
  <si>
    <t>381.2W0106</t>
  </si>
  <si>
    <t>35.54</t>
  </si>
  <si>
    <t>24.17</t>
  </si>
  <si>
    <t>(+42DF.3)</t>
  </si>
  <si>
    <t>42DF.3 PS RIGHT</t>
  </si>
  <si>
    <t>(=381.2++2030+-381.2U80.1)</t>
  </si>
  <si>
    <t>JUNCTION BOX FOR LS SENSOR 09310I28</t>
  </si>
  <si>
    <t>302W0004</t>
  </si>
  <si>
    <t>2020S051X03N,2020S051X06N,2020S049X02N,202022047S11,2030S045X01N,2030S043X02N,2030S042X01N,2030S038X01N,2030S033X01N,2030S031X21N</t>
  </si>
  <si>
    <t>EMC 3X95</t>
  </si>
  <si>
    <t>4032P031X28N,4032P031X31N,4032P031X03N,4032S031X06N,4032S031X05N,4032S030X17N,4032P030X01N,4032P030X05N,5010P030X20G</t>
  </si>
  <si>
    <t>2030S031X21N</t>
  </si>
  <si>
    <t>4032P031X28N</t>
  </si>
  <si>
    <t>5010P030X20G</t>
  </si>
  <si>
    <t>381.2W0106.1</t>
  </si>
  <si>
    <t>921W0004</t>
  </si>
  <si>
    <t>20.73</t>
  </si>
  <si>
    <t>16.92</t>
  </si>
  <si>
    <t>302W0005</t>
  </si>
  <si>
    <t>2030P030X01N,204022030P11,2040P029X04N,2040P029X08N,2040S029X05N,204022030S11,2030S031X21N</t>
  </si>
  <si>
    <t>4032S031X42N,4032S031X03N,4032S030X04N,4032S030X19N,5010S030X13G</t>
  </si>
  <si>
    <t>5010S030X13G</t>
  </si>
  <si>
    <t>381.2W0107.1</t>
  </si>
  <si>
    <t>921W0005</t>
  </si>
  <si>
    <t>302W0014</t>
  </si>
  <si>
    <t>22.89</t>
  </si>
  <si>
    <t>(=381.2++2030+-381.2U80)</t>
  </si>
  <si>
    <t>28.82</t>
  </si>
  <si>
    <t>4032S030X04N,4032S031X03N,4032S031X02N,4032S031X01N,4032S033X02N,4032S031X14N,4032S031X22N,4032S031X44N,4032S031X49N,4032P031X26N,4032P031X28N</t>
  </si>
  <si>
    <t>381.2W0108</t>
  </si>
  <si>
    <t>2020S051X12N,2020S051X05N,1020S052X04N,1020S050X02N,1020P048X02N,1020P047X01N,1020S048X01N,1020S049X10N,1020S049X05N,1020S051X06N,1020S051X01N</t>
  </si>
  <si>
    <t>31.51</t>
  </si>
  <si>
    <t>921W0006</t>
  </si>
  <si>
    <t>302W0015</t>
  </si>
  <si>
    <t>(=381.2++3040+-381.2U82)</t>
  </si>
  <si>
    <t>JUNCTION BOX FOR LS SENSOR 09310I25</t>
  </si>
  <si>
    <t>24.62</t>
  </si>
  <si>
    <t>40DE,106012012P11-40DE,1060P012X21N,1060P013X27N,1060P013X19N,1060P013X25N,1060P013X26N,226612013P11,226622015P11,3040P015X01N</t>
  </si>
  <si>
    <t>3040P015X01N</t>
  </si>
  <si>
    <t>381.2W0110</t>
  </si>
  <si>
    <t>2020S051X12N,2020S051X05N,1020S052X04N,1020S050X02N,1020P048X02N,1020P047X01N,1020S048X01N,1020S049X10N,1020S049X05N,1020S049X02N</t>
  </si>
  <si>
    <t>32.06</t>
  </si>
  <si>
    <t>302W0017</t>
  </si>
  <si>
    <t>923</t>
  </si>
  <si>
    <t>(=381.2++3040+-381.2U84)</t>
  </si>
  <si>
    <t>923W0001</t>
  </si>
  <si>
    <t>JUNCTION BOX FOR LS SENSOR 09310I26</t>
  </si>
  <si>
    <t>20.13</t>
  </si>
  <si>
    <t>40DE,106012012P11-40DE,1060P012X18N,1060P009X04N,1060P009X05N,1060S009X03N,1060S009X02N,1060S012X16N,216512012S11,2165S012X03N,2165S015X03N,204022015S11,3040S016X05N</t>
  </si>
  <si>
    <t>3040S016X05N</t>
  </si>
  <si>
    <t>35.67</t>
  </si>
  <si>
    <t>381.2W0113</t>
  </si>
  <si>
    <t>4032P031X28N,4032P031X26N,4032P032X11N,4032P032X13N,4032S031X22N,4032S031X14N,4032S033X02N,4032S032X01N</t>
  </si>
  <si>
    <t>WK13/2025/UPDATE SOURCE&amp;TARGET&amp;CABLE LENGHT R1.15</t>
  </si>
  <si>
    <t>18.64</t>
  </si>
  <si>
    <t>302W0018</t>
  </si>
  <si>
    <t>12EP0.2,326434015P12,304033015P11,3040P018X06N,3040P020X03N,3040P020X02N,3040P024X02N,3040P027X05N,304033030P11,4032P031X03N,4032P031X31N,4032P031X28N</t>
  </si>
  <si>
    <t>18.45</t>
  </si>
  <si>
    <t>1060P018X02N,1060P017X03N,1060P015X11N,1060P014X31N,1060P013X25N,1060P013X19N,1060P013X27N,1060P012X21N,1060P012X18N,1060P011X14N</t>
  </si>
  <si>
    <t>923W0002</t>
  </si>
  <si>
    <t>381.2W0114</t>
  </si>
  <si>
    <t>4032P031X28N,4032P031X26N,4032S031X49N,4032S031X44N,4032S031X42N</t>
  </si>
  <si>
    <t>WK13/2026/UPDATE SOURCE&amp;CABLE LENGHT R1.15</t>
  </si>
  <si>
    <t>302W0019</t>
  </si>
  <si>
    <t>(=381.2++2024+-381.2U66)</t>
  </si>
  <si>
    <t>JUNCTION BOX FOR LS SENSOR 09310I10</t>
  </si>
  <si>
    <t>66.81</t>
  </si>
  <si>
    <t>2024</t>
  </si>
  <si>
    <t>4032S030X04N,4032S031X03N,4032S031X05N,4032S031X06N,4032P031X03N,4032P031X31N,4032P031X28N</t>
  </si>
  <si>
    <t>FORE DRIFT CYLINDER / VERIN DERIVE AV</t>
  </si>
  <si>
    <t>2020S051X03N,2020S051X06N,2020S049X02N,202022047S11,2030S045X01N,2030S043X02N,2030P043X04N,203022044P11,2024P044X02N</t>
  </si>
  <si>
    <t>2024P044X02N</t>
  </si>
  <si>
    <t>923W0003</t>
  </si>
  <si>
    <t>381.2W0116</t>
  </si>
  <si>
    <t>4032P031X28N,4032P031X31N,4032P031X03N,4032S031X06N,4032S031X05N,4032S031X03N,304033030S11,3040S027X02N,204023027S12,2040S027X12N,2040S027X09N,2040S029X05N,204022030S11,2030S033X01N,2030S038X01N,2030S042X01N,2030S043X02N,2030S045X01N,202022047S11,2020P047X07N,202012047P11,1020P047X01N,1020S048X01N,1020S049X10N,1020S049X05N,1020S049X02N</t>
  </si>
  <si>
    <t>61.89</t>
  </si>
  <si>
    <t>21.92</t>
  </si>
  <si>
    <t>(=923++4024+-923JB02)</t>
  </si>
  <si>
    <t>JUNCTION BOX FOR FORE MAST</t>
  </si>
  <si>
    <t>(=381.2++1060+-381.2U49)</t>
  </si>
  <si>
    <t>304.1W0003</t>
  </si>
  <si>
    <t>VALVE 09320V51</t>
  </si>
  <si>
    <t>2266P014X03N,226612014P11,1060P014X07N,1060P013X19N,1060P013X22N,1060S013X03N,1060S014X02N,1060S015X06N,1060S015X02N,1060S017X08N,1060S018X01N</t>
  </si>
  <si>
    <t>4032P031X28N,4032P031X31N,4032P031X03N,4032S031X06N,4032S031X05N,4032S031X03N,304033030S11,3040S027X02N,204023027S12,2040S027X12N,2040S027X09N,2040S029X05N,204022030S11,2030S033X01N,2030S038X01N,2030S042X01N,2030S043X02N,2030P043X04N,203022044P11,302423044P11,4020P045X07N</t>
  </si>
  <si>
    <t>4020P045X07N</t>
  </si>
  <si>
    <t>381.2W0117</t>
  </si>
  <si>
    <t>923W0004</t>
  </si>
  <si>
    <t>304.1W0011</t>
  </si>
  <si>
    <t>13.87</t>
  </si>
  <si>
    <t>381.2W0118</t>
  </si>
  <si>
    <t>(=304.1++1060+-304.1U09)</t>
  </si>
  <si>
    <t>MAIN ENGINE PS</t>
  </si>
  <si>
    <t>923W0005</t>
  </si>
  <si>
    <t>31.69</t>
  </si>
  <si>
    <t>1060P012X29N,1060P012X18N,1060P012X21N,1060P013X27N,1060P013X19N,1060P013X25N,1060P013X26N,226612013P12-10P0.8,10P0.8</t>
  </si>
  <si>
    <t>41.67</t>
  </si>
  <si>
    <t>(=381.2++1060+-381.2U50)</t>
  </si>
  <si>
    <t>VALVE 09320V17</t>
  </si>
  <si>
    <t>304.1W0015</t>
  </si>
  <si>
    <t>2266P014X03N,226612014P11,1060P014X07N,1060P013X19N,1060P013X22N,1060S013X03N,1060S014X02N,1060S015X06N,1060S015X02N,1060S017X08N,1060P017X11N</t>
  </si>
  <si>
    <t>FLEX 1X185</t>
  </si>
  <si>
    <t>(=923++4155+-923JB01)</t>
  </si>
  <si>
    <t>20.22</t>
  </si>
  <si>
    <t>JUNCTION BOX FOR AFT MAST</t>
  </si>
  <si>
    <t>381.2W0119</t>
  </si>
  <si>
    <t>4032P031X28N,4032P031X31N,4032P031X03N,4032S031X06N,4032S031X05N,4032S031X03N,304033030S11,3040S027X02N,3040S027X03N,3040S023X01N,304034023S11,4151S023X10N,4151S023X22N,4151S022X01N,4151S020X01N,4155S016X01N,4155S015X03N</t>
  </si>
  <si>
    <t>1060P011X07N,1060P012X01N,1060P014X05N,1060P014X07N,1060P013X19N,1060P013X27N,1060P012X21N,1060P012X18N,1060P012X29N</t>
  </si>
  <si>
    <t>923W0006</t>
  </si>
  <si>
    <t>304.1W0016</t>
  </si>
  <si>
    <t>381.2W0120</t>
  </si>
  <si>
    <t>22.46</t>
  </si>
  <si>
    <t>304.1W0017</t>
  </si>
  <si>
    <t>923W0007</t>
  </si>
  <si>
    <t>(=381.2++1060+-381.2U51)</t>
  </si>
  <si>
    <t>VALVE 09320V08</t>
  </si>
  <si>
    <t>21.24</t>
  </si>
  <si>
    <t>2266P014X03N,226612014P11,1060P014X07N,1060P014X10N,1060P013X19N,1060P013X22N,1060S013X03N,1060S014X02N,1060S015X06N,1060S015X02N,1060S017X08N,1060S018X01N</t>
  </si>
  <si>
    <t>381.2W0121</t>
  </si>
  <si>
    <t>304.1W0018</t>
  </si>
  <si>
    <t>923W0008</t>
  </si>
  <si>
    <t>381.2W1026</t>
  </si>
  <si>
    <t>63.28</t>
  </si>
  <si>
    <t>2266P011X21N,227222011P11,2272P010X01N,2272P009X01N,2272P009X08N,106012011P11,1060P012X21N,1060P012X18N,1060P012X29N</t>
  </si>
  <si>
    <t>(=923++4070+-H04)</t>
  </si>
  <si>
    <t>AFT ANCHOR WHITE LIGHT</t>
  </si>
  <si>
    <t>(=381.2++1060+-381.2U58)</t>
  </si>
  <si>
    <t>SB JUNCTION BOX FOR LS SENSOR 09310I30</t>
  </si>
  <si>
    <t>4032P031X28N,4032P031X03N,304033030P11,3040P027X05N,3040P024X02N,3040P020X02N,3040P020X03N,3040P018X06N,304033015P11,3264P015X05N,3264P015X01N,3264P012X04N,3272P008X02N,3276P007X11N,3080P006X04N,3173S006X07N,3173S005X01N,3183S001X09N,3183S001X04N,3183S000X07N,4070S001X22G</t>
  </si>
  <si>
    <t>304.1W0035</t>
  </si>
  <si>
    <t>WK13/2026 NEW CABLE R1.15</t>
  </si>
  <si>
    <t>4070S001X22G</t>
  </si>
  <si>
    <t>923W0009</t>
  </si>
  <si>
    <t>381.3</t>
  </si>
  <si>
    <t>23.3</t>
  </si>
  <si>
    <t>381.3W0002</t>
  </si>
  <si>
    <t>(=923++5010+-H05)</t>
  </si>
  <si>
    <t>304.1W0036</t>
  </si>
  <si>
    <t>SIDELIGHT - PS RED LIGHT</t>
  </si>
  <si>
    <t>28.67</t>
  </si>
  <si>
    <t>4032P031X28N,4032P031X31N,4032P031X03N,4032S031X06N,4032S031X05N,4032S030X17N,4032P030X01N,4032P030X05N,5010P031X05G</t>
  </si>
  <si>
    <t>5010P031X05G</t>
  </si>
  <si>
    <t>(=381.3++1060+-381.3U39)</t>
  </si>
  <si>
    <t>BALLAST WATER TREATMEANT SYSTEM (09320E01 24.8 KW)</t>
  </si>
  <si>
    <t>923W0010</t>
  </si>
  <si>
    <t>40DE,106012012P11-40DE,1060P012X21N,1060P013X27N,1060P013X19N,1060P013X22N,1060S013X03N,1060S014X02N,1060S015X06N,1060S015X02N,1060S015X01N</t>
  </si>
  <si>
    <t>23.29</t>
  </si>
  <si>
    <t>381.3W0004</t>
  </si>
  <si>
    <t>304.2W0003</t>
  </si>
  <si>
    <t>26.12</t>
  </si>
  <si>
    <t>4032P031X28N,4032P031X31N,4032P031X03N,4032S031X06N,4032S031X05N,4032S030X17N,4032P030X01N,4032P030X05N,5010P031X10G</t>
  </si>
  <si>
    <t>5010P031X10G</t>
  </si>
  <si>
    <t>2266P014X03N,226612014P11,1060P014X07N,1060P013X19N,1060P013X22N,1060S013X03N,1060S014X02N,1060S015X06N,1060S015X02N,1060S015X01N</t>
  </si>
  <si>
    <t>WK27/2025/NEW CABLE R1.10</t>
  </si>
  <si>
    <t>923W0011</t>
  </si>
  <si>
    <t>381.3W0005</t>
  </si>
  <si>
    <t>304.2W0011</t>
  </si>
  <si>
    <t>16.31</t>
  </si>
  <si>
    <t>18.95</t>
  </si>
  <si>
    <t>(=381.3++1060+-381.3U04)</t>
  </si>
  <si>
    <t>BALAST VALVE 09320V04</t>
  </si>
  <si>
    <t>(=923++5010+-H06)</t>
  </si>
  <si>
    <t>SIDELIGHT - SB GREEN LIGHT</t>
  </si>
  <si>
    <t>(=304.2++1060+-304.2U09)</t>
  </si>
  <si>
    <t>4032P031X28N,4032P031X31N,4032P031X03N,4032S031X06N,4032S031X05N,4032S031X03N,4032S030X04N,4032S030X19N,4032S030X11N,5010S031X05G</t>
  </si>
  <si>
    <t>MAIN ENGINE SB</t>
  </si>
  <si>
    <t>1060S017X04N,1060S017X08N,1060S015X01N</t>
  </si>
  <si>
    <t>WK36/2025/UPDATE SOURCE&amp;LENGHT&amp;CABLEREROUTED R1.11</t>
  </si>
  <si>
    <t>5010S031X05G</t>
  </si>
  <si>
    <t>1060S013X03N,1060P013X22N,1060P013X19N,1060P013X25N,1060P013X26N,226612013P12-10P0.8,10P0.8</t>
  </si>
  <si>
    <t>1060S017X04N</t>
  </si>
  <si>
    <t>923W0012</t>
  </si>
  <si>
    <t>381.3W0006</t>
  </si>
  <si>
    <t>304.2W0015</t>
  </si>
  <si>
    <t>22.73</t>
  </si>
  <si>
    <t>4032P031X28N,4032P031X31N,4032P031X03N,4032S031X06N,4032S031X05N,4032S031X03N,4032S030X04N,4032S030X19N,4032S030X11N,5010S031X10G</t>
  </si>
  <si>
    <t>401</t>
  </si>
  <si>
    <t>5010S031X10G</t>
  </si>
  <si>
    <t>923W0013</t>
  </si>
  <si>
    <t>304.2W0016</t>
  </si>
  <si>
    <t>401W0004</t>
  </si>
  <si>
    <t>24.57</t>
  </si>
  <si>
    <t>(=923++5010+-H07)</t>
  </si>
  <si>
    <t>UPPER NUC/VESSEL AROUND PS RED LIGHT</t>
  </si>
  <si>
    <t>4032P031X28N,4032P031X31N,4032P031X03N,4032S031X06N,4032S031X05N,4032S030X17N,4032P030X01N,5010P030X38G</t>
  </si>
  <si>
    <t>5010P030X38G</t>
  </si>
  <si>
    <t>304.2W0017</t>
  </si>
  <si>
    <t>923W0014</t>
  </si>
  <si>
    <t>401W0005</t>
  </si>
  <si>
    <t>26.21</t>
  </si>
  <si>
    <t>28</t>
  </si>
  <si>
    <t>27.2</t>
  </si>
  <si>
    <t>1060P011X07N,1060P012X01N,1060P014X05N,1060P014X07N,1060P013X19N,1060P013X22N,1060S013X03N,1060S014X02N,1060S012X02N,1060S012X05N</t>
  </si>
  <si>
    <t>(=401++1060+-401U02)</t>
  </si>
  <si>
    <t>(=923++5010+-H08)</t>
  </si>
  <si>
    <t>LCB MAIN FIFI PUMP</t>
  </si>
  <si>
    <t>UPPER NUC/VESSEL AROUND SB RED LIGHT</t>
  </si>
  <si>
    <t>10P0.1,226612013P17-10P0.1,1060P013X07N,1060P013X09N,1060P013X26N,1060P013X25N,1060P014X31N,1060P015X11N,1060P017X03N,1060P017X10N,1060P017X11N</t>
  </si>
  <si>
    <t>304.2W0018</t>
  </si>
  <si>
    <t>4032P031X28N,4032P031X31N,4032P031X03N,4032S031X06N,4032S031X05N,4032S031X03N,4032S030X04N,4032S030X19N,4032S030X47N</t>
  </si>
  <si>
    <t>4032S030X47N</t>
  </si>
  <si>
    <t>26.92</t>
  </si>
  <si>
    <t>401W0007</t>
  </si>
  <si>
    <t>923W0015</t>
  </si>
  <si>
    <t>61.52</t>
  </si>
  <si>
    <t>25.63</t>
  </si>
  <si>
    <t>2266P011X21N,227222011P11,2272P010X01N,2272P009X01N,2272P009X08N,106012011P11,1060P011X20N,1060P010X18N,1060P010X14N,1060P011X16N,1060S012X05N</t>
  </si>
  <si>
    <t>(=401++1020+-401U03)</t>
  </si>
  <si>
    <t>09510V19</t>
  </si>
  <si>
    <t>2266P014X03N,226622015P11,2040P018X22N,2040P018X01N,2040P022X01N,2040P029X04N,204022030P11,2030P032X01N,2030P036X01N,2030P040X01N,2030P042X01N,2030P043X05N,2030P045X01N,202022047P11,2020P047X07N,202012047P11,1020P047X01N,1020S047X02N</t>
  </si>
  <si>
    <t>(=923++5010+-H09)</t>
  </si>
  <si>
    <t>304.2W0022</t>
  </si>
  <si>
    <t>LOWER NUC/VESSEL AROUND PS RED LIGHT</t>
  </si>
  <si>
    <t>4032P031X28N,4032P031X31N,4032P031X03N,4032S031X06N,4032S031X05N,4032S030X17N,4032P030X01N,5010P030X43G</t>
  </si>
  <si>
    <t>401W0052</t>
  </si>
  <si>
    <t>5010P030X43G</t>
  </si>
  <si>
    <t>21.87</t>
  </si>
  <si>
    <t>923W0016</t>
  </si>
  <si>
    <t>(=401++3062+-401U19)</t>
  </si>
  <si>
    <t>ENGINE ROOM PANEL NOVEC</t>
  </si>
  <si>
    <t>25.99</t>
  </si>
  <si>
    <t>40DE,106012012P11-40DE,1060P012X21N,1060P013X27N,1060P013X19N,1060P014X07N,226612014P11,226222013P11,2262P013X06N,2262S013X06N,3062S014X01N</t>
  </si>
  <si>
    <t>304.2W0023</t>
  </si>
  <si>
    <t>3062S014X01N</t>
  </si>
  <si>
    <t>(=923++5010+-H10)</t>
  </si>
  <si>
    <t>LOWER NUC/VESSEL AROUND SB RED LIGHT</t>
  </si>
  <si>
    <t>401W0074</t>
  </si>
  <si>
    <t>4032P031X28N,4032P031X31N,4032P031X03N,4032S031X06N,4032S031X05N,4032S031X03N,4032S030X04N,4032S030X19N,4032S030X40N</t>
  </si>
  <si>
    <t>4032S030X40N</t>
  </si>
  <si>
    <t>923W0017</t>
  </si>
  <si>
    <t>(=401++3062+-401U35)</t>
  </si>
  <si>
    <t>NOVEC CABINET BATTERY ROOM</t>
  </si>
  <si>
    <t>306W0001</t>
  </si>
  <si>
    <t>401W0086</t>
  </si>
  <si>
    <t>EMC 1X50</t>
  </si>
  <si>
    <t>55.49</t>
  </si>
  <si>
    <t>(=401++4135+-401U41)</t>
  </si>
  <si>
    <t>AFT UPPER HOLD CO2 CABINET</t>
  </si>
  <si>
    <t>923W0018</t>
  </si>
  <si>
    <t>2266P015X04N,106012015P11,1060P014X21N,1060P013X09N,1060P013X07N,1060P013X27N,1060P012X21N,1060P010P01N,2272P010P05N,2274P005X01N,2284P004X01N</t>
  </si>
  <si>
    <t>WK03/2026/CHANGED TARGET R1.13</t>
  </si>
  <si>
    <t>4135S029X02N,3040S027X02N,3040S027X03N,3040S023X01N,3040S021X02N,3040S017X03N,316333015S11,3163S014X02N,3163S012X04N,3163S012X06N,216523012S11,216512012S11,1060S012X16N,1060S012X02N,1060S014X02N,1060S013X03N,1060P013X22N,1060P013X19N,1060P013X27N,1060P012X21N,106012012P11-40DE,40DE</t>
  </si>
  <si>
    <t>2284P004X01N</t>
  </si>
  <si>
    <t>4135S029X02N</t>
  </si>
  <si>
    <t>306W0002</t>
  </si>
  <si>
    <t>401W0087</t>
  </si>
  <si>
    <t>40DE,106012012P11-40DE,1060P012X21N,1060P013X27N,1060P013X19N,1060P013X22N,1060S013X03N,1060S014X02N,1060S012X02N,1060S012X16N,216512012S11,216523012S11,3163S012X06N,3163S012X04N,3163S014X02N,316333015S11,3040S017X03N,3040S021X02N,3040S023X01N,3040S027X03N,3040S027X02N,4135S029X02N</t>
  </si>
  <si>
    <t>923W0019</t>
  </si>
  <si>
    <t>306W0005</t>
  </si>
  <si>
    <t>401W0090</t>
  </si>
  <si>
    <t>62.55</t>
  </si>
  <si>
    <t>29.91</t>
  </si>
  <si>
    <t>7.9</t>
  </si>
  <si>
    <t>(=401++4135+-401U46)</t>
  </si>
  <si>
    <t>LOCAL OPENING DOOR SENSOR ALARM CO2</t>
  </si>
  <si>
    <t>4032P031X28N,4032P031X31N,4032P031X03N,4032S031X06N,4032S031X05N,4032S031X03N,304033030S11,3040S027X02N,3040S027X03N,3040S027X07N,204023027S11,2040S027X02N,2040S027X09N,2040S029X05N,204022030S11,2030S033X01N,2030S038X01N,2030S042X01N,2030S043X02N,2030P043X04N,203022044P11,302423044P11,4020P045X07N</t>
  </si>
  <si>
    <t>306W0006</t>
  </si>
  <si>
    <t>923W0020</t>
  </si>
  <si>
    <t>401W0091</t>
  </si>
  <si>
    <t>65.66</t>
  </si>
  <si>
    <t>(=401++4135+-401U43)</t>
  </si>
  <si>
    <t>CO2 GAS DETECTION BOX</t>
  </si>
  <si>
    <t>4032P031X28N,4032P031X03N,304033030P11,3040P027X05N,3040S026X08N,3040S027X03N,3040S027X07N,204023027S11,2040S027X02N,2040S027X09N,2040S029X05N,204022030S11,2030S033X01N,2030S038X01N,2030S042X01N,2030S043X02N,2030P043X04N,203022044P11,302423044P11,4020P045X07N</t>
  </si>
  <si>
    <t>306W0009</t>
  </si>
  <si>
    <t>EMC 1X70</t>
  </si>
  <si>
    <t>401W0092</t>
  </si>
  <si>
    <t>923W0021</t>
  </si>
  <si>
    <t>63.09</t>
  </si>
  <si>
    <t>2266P015X04N,106012015P11,1060P014X21N,1060P013X09N,1060P013X07N,1060P011X37N,1060P011X35N</t>
  </si>
  <si>
    <t>(=401++4135+-401U48)</t>
  </si>
  <si>
    <t>CO2 PRESSURE SWITCH ON MAIN CIRCUIT</t>
  </si>
  <si>
    <t>WK18/2025/UPDATE CABLE TYPE R1.07</t>
  </si>
  <si>
    <t>(=923++4070+-H15)</t>
  </si>
  <si>
    <t>STERN WHITE LIGHT</t>
  </si>
  <si>
    <t>306W0010</t>
  </si>
  <si>
    <t>4032P031X28N,4032P031X31N,4032P031X03N,304033030P11,3040P027X05N,3040P024X02N,3040P020X02N,3040P020X03N,3040P018X06N,304033015P11,3264P015X05N,3264P015X01N,3264P012X04N,3272P008X02N,3276P007X11N,3080P006X04N,3173S006X07N,3173S005X01N,3183S001X09N,3183S001X04N,3183S000X07N,4070S001X07G</t>
  </si>
  <si>
    <t>401W0095</t>
  </si>
  <si>
    <t>4070S001X07G</t>
  </si>
  <si>
    <t>923W0022</t>
  </si>
  <si>
    <t>63.12</t>
  </si>
  <si>
    <t>(=401++4135+-401U42)</t>
  </si>
  <si>
    <t>FORE UPPER HOLD CO2 CABINET</t>
  </si>
  <si>
    <t>306W0011</t>
  </si>
  <si>
    <t>8.19</t>
  </si>
  <si>
    <t>4032P031X28N,4032P031X31N,4032P031X03N,304033030P11,3040P027X05N,3040P024X02N,3040P020X02N,3040P020X03N,3040P018X06N,304033015P11,3264P015X05N,3264P015X01N,3264P012X04N,3272P008X02N,3276P007X11N,3080P006X04N,3173S006X07N,3173S005X01N,3183S001X09N,3183S001X04N,3183S000X07N,4070S001X16G</t>
  </si>
  <si>
    <t>401W0097</t>
  </si>
  <si>
    <t>(=306++1060+-306U09)</t>
  </si>
  <si>
    <t>4070S001X16G</t>
  </si>
  <si>
    <t>MECHANICAL ISOLATOR PS</t>
  </si>
  <si>
    <t>923W0023</t>
  </si>
  <si>
    <t>1060P011X35N,1060P011X37N,1060P013X07N,1060P013X13N</t>
  </si>
  <si>
    <t>1060P013X13N</t>
  </si>
  <si>
    <t>306W0012</t>
  </si>
  <si>
    <t>17.08</t>
  </si>
  <si>
    <t>401.2</t>
  </si>
  <si>
    <t>4032P031X28N,4032P032X11N,4032P032X13N</t>
  </si>
  <si>
    <t>401.2W0003</t>
  </si>
  <si>
    <t>306W0013</t>
  </si>
  <si>
    <t>923W0024</t>
  </si>
  <si>
    <t>69.29</t>
  </si>
  <si>
    <t>39.2</t>
  </si>
  <si>
    <t>(=401.2++4135+-401.2U01)</t>
  </si>
  <si>
    <t>CO2 RELAY BOX</t>
  </si>
  <si>
    <t>(=923++4020+-H01)</t>
  </si>
  <si>
    <t>FWD MASTHEAD WHITE LIGHT</t>
  </si>
  <si>
    <t>40DE,106012012P11-40DE,1060P012X21N,1060P013X27N,1060P013X19N,1060P013X25N,1060P013X26N,226612013P11,226622015P11,2040P018X22N,2040P018X01N,204023018P11,3040P017X09N,3040P017X04N,3040P018X11N,3040P019X04N,304034019P11,4256P019X04N,4256P019X08N,4242P023X01N,4242P028X04N,404044028P12,414944028S11,4149S028X03N,4135S029X01N</t>
  </si>
  <si>
    <t>WK36/2025 NEW CABLE R1.11</t>
  </si>
  <si>
    <t>401.2W0006</t>
  </si>
  <si>
    <t>4020P045X01N,402055045S12,4020P045X07N</t>
  </si>
  <si>
    <t>306W0014</t>
  </si>
  <si>
    <t>923W0025</t>
  </si>
  <si>
    <t>(=401.2++4135+-401.2U02)</t>
  </si>
  <si>
    <t>CO2 CHAMBER OPENING SWITCH</t>
  </si>
  <si>
    <t>1060P010X09N,1060P010X06N,1060P010X03N,1060P010X18N,1060P011X20N,1060P013X07N,1060P013X13N</t>
  </si>
  <si>
    <t>401.2W0007</t>
  </si>
  <si>
    <t>306W0015</t>
  </si>
  <si>
    <t>(=401.2++4135+-401.2U03)</t>
  </si>
  <si>
    <t>CO2 GAS PRESSURE SENSOR</t>
  </si>
  <si>
    <t>923W0026</t>
  </si>
  <si>
    <t>63.27</t>
  </si>
  <si>
    <t>401.2W0009</t>
  </si>
  <si>
    <t>(=923++5010+-H02)</t>
  </si>
  <si>
    <t>306W0016</t>
  </si>
  <si>
    <t>AFT MASTHEAD WHITE LIGHT</t>
  </si>
  <si>
    <t>(=401.2++4135+-401.2U04)</t>
  </si>
  <si>
    <t>5010S014X01N,415544015S12,4155S015X03N</t>
  </si>
  <si>
    <t>5010S014X01N</t>
  </si>
  <si>
    <t>923W0027</t>
  </si>
  <si>
    <t>401.2W0019</t>
  </si>
  <si>
    <t>306W0017</t>
  </si>
  <si>
    <t>63.7</t>
  </si>
  <si>
    <t>20.49</t>
  </si>
  <si>
    <t>(=401.2++4135+-401.2U05)</t>
  </si>
  <si>
    <t>CO2 BOX AFT UPPER HOLD</t>
  </si>
  <si>
    <t>40DE,106012012P11-40DE,1060P012X21N,1060P013X27N,1060P013X19N,1060P013X25N,1060P013X26N,226612013P11,226623013P11,3264P012X08N,3264P012X04N,3264P015X01N,3264P015X05N,304033015P11,3040P018X06N,3040P020X03N,3040P020X02N,3040P019X04N,304034019P11,4256P019X04N,4256P019X08N,4242P023X01N,4242P028X04N,404044028P12,414944028S11,4149S028X03N,4135S029X01N</t>
  </si>
  <si>
    <t>2266P015X04N,106012015P11,1060P014X21N,1060P013X09N,1060P013X07N,1060P011X20N,1060P010X18N,1060P010X14N,1060P011X16N,1060S011X03N,1060S010X05N</t>
  </si>
  <si>
    <t>923W0028</t>
  </si>
  <si>
    <t>401.2W0024</t>
  </si>
  <si>
    <t>306W0018</t>
  </si>
  <si>
    <t>62.66</t>
  </si>
  <si>
    <t>(=923++4020+-H03)</t>
  </si>
  <si>
    <t>(+401JB01)</t>
  </si>
  <si>
    <t>FWD ANCHOR WHITE LIGHT</t>
  </si>
  <si>
    <t>401JB01 CO2 JUNCTION BOX (FOR C459 TO C462)</t>
  </si>
  <si>
    <t>(=401.2++4135+-401.2U06)</t>
  </si>
  <si>
    <t>CO2 BOX AFT MIDDLE HOLD</t>
  </si>
  <si>
    <t>306W0019</t>
  </si>
  <si>
    <t>401.2W0029</t>
  </si>
  <si>
    <t>923W0029</t>
  </si>
  <si>
    <t>9.31</t>
  </si>
  <si>
    <t>(=306++1060+-306U10)</t>
  </si>
  <si>
    <t>MECHANICAL ISOLATOR SB</t>
  </si>
  <si>
    <t>(=401.2++4135+-401.2U07)</t>
  </si>
  <si>
    <t>CO2 BOX AFT LOWER HOLD</t>
  </si>
  <si>
    <t>(=923++4020+-H11)</t>
  </si>
  <si>
    <t>1060S010X05N,1060S011X03N,1060S012X06N</t>
  </si>
  <si>
    <t>UPPER SAILING PS RED LIGHT</t>
  </si>
  <si>
    <t>4020P045X07N,402055045S12,4020P045X01N</t>
  </si>
  <si>
    <t>401.2W0034</t>
  </si>
  <si>
    <t>306W0020</t>
  </si>
  <si>
    <t>923W0030</t>
  </si>
  <si>
    <t>(=401.2++4135+-401.2U08)</t>
  </si>
  <si>
    <t>CO2 BOX FWD UPPER HOLD</t>
  </si>
  <si>
    <t>401.2W0039</t>
  </si>
  <si>
    <t>306W0021</t>
  </si>
  <si>
    <t>(=401.2++4135+-401.2U09)</t>
  </si>
  <si>
    <t>CO2 BOX FWD MIDDLE HOLD</t>
  </si>
  <si>
    <t>(=923++4020+-H12)</t>
  </si>
  <si>
    <t>UPPER SAILING SB RED LIGHT</t>
  </si>
  <si>
    <t>401.2W0046</t>
  </si>
  <si>
    <t>306W0022</t>
  </si>
  <si>
    <t>26.02</t>
  </si>
  <si>
    <t>11.57</t>
  </si>
  <si>
    <t>923W0031</t>
  </si>
  <si>
    <t>4135S029X01N,4149S028X03N,414944028S11,404044030S11,4032S031X05N,4032S031X06N,4032P031X36N,4032S031X49N,4032P032X13N</t>
  </si>
  <si>
    <t>1060S010X01N,1060S010X03N,1060S011X03N,1060S012X06N</t>
  </si>
  <si>
    <t>(=923++4020+-H13)</t>
  </si>
  <si>
    <t>LOWER SAILING PS GREEN LIGHT</t>
  </si>
  <si>
    <t>401.2W0047</t>
  </si>
  <si>
    <t>306W0023</t>
  </si>
  <si>
    <t>923W0032</t>
  </si>
  <si>
    <t>(=401.2++4135+-401.2U10)</t>
  </si>
  <si>
    <t>CO2 BOX FWD LOWER HOLD</t>
  </si>
  <si>
    <t>(=923++4020+-H14)</t>
  </si>
  <si>
    <t>411</t>
  </si>
  <si>
    <t>LOWER SAILING SB GREEN LIGHT</t>
  </si>
  <si>
    <t>306W0024</t>
  </si>
  <si>
    <t>411W0002</t>
  </si>
  <si>
    <t>38.42</t>
  </si>
  <si>
    <t>percentage (cable count)</t>
  </si>
  <si>
    <t>(=411++2080+-411U01)</t>
  </si>
  <si>
    <t>LOCAL CONTROL BOX CENTRAL HEATING PUMP 12410P02</t>
  </si>
  <si>
    <t>10P0.1,226612013P17-10P0.1,1060P013X07N,1060P011X20N,106012011P11,2272P009X08N,2272P009X01N,2272P010X01N,2272P008X03N,2070P008X03N,208022005P11,2080S002X06N,2080S004X02N</t>
  </si>
  <si>
    <t>306W0025</t>
  </si>
  <si>
    <t>EMC 1X120</t>
  </si>
  <si>
    <t>411W0005</t>
  </si>
  <si>
    <t>19.79</t>
  </si>
  <si>
    <t>(=411++1060+-411U02)</t>
  </si>
  <si>
    <t>LOCAL CONTROL BOX HEAT RECOVERY PUMP 12410P01</t>
  </si>
  <si>
    <t>10P0.1,226612013P17-10P0.1,1060P013X07N,1060P011X20N,1060P010X18N,1060P010X14N,1060P011X16N</t>
  </si>
  <si>
    <t>306W0026</t>
  </si>
  <si>
    <t>1060P011X16N</t>
  </si>
  <si>
    <t>412</t>
  </si>
  <si>
    <t>306W0027</t>
  </si>
  <si>
    <t>10.52</t>
  </si>
  <si>
    <t>(=306++2070+-10T02)</t>
  </si>
  <si>
    <t>LC FILTER 3 PHASE 180KVA</t>
  </si>
  <si>
    <t>1060P011X35N,1060P011X37N,106012011P11,2272P011X07N,2272P011X09N</t>
  </si>
  <si>
    <t>2272P011X09N</t>
  </si>
  <si>
    <t>306W0028</t>
  </si>
  <si>
    <t>412W0002</t>
  </si>
  <si>
    <t>26.58</t>
  </si>
  <si>
    <t>306W0029</t>
  </si>
  <si>
    <t>(=412++2262+-412U01)</t>
  </si>
  <si>
    <t>412FD01 VFD VEF 204</t>
  </si>
  <si>
    <t>40DE,106012012P11-40DE,1060P012X21N,1060P013X27N,1060P013X19N,1060P013X25N,1060P013X26N,226612013P11,226222013P11,2262P013X06N,2262P013X04N</t>
  </si>
  <si>
    <t>2262P013X04N</t>
  </si>
  <si>
    <t>412W0004</t>
  </si>
  <si>
    <t>306W0030</t>
  </si>
  <si>
    <t>24.45</t>
  </si>
  <si>
    <t>C+SH 1X120</t>
  </si>
  <si>
    <t>12.02</t>
  </si>
  <si>
    <t>12EP0.1,326434015P11,3264P015X01N,3264P012X04N,3264P012X08N,226623013P11,226612013P11,226612013P12-10P0.8,10P0.8</t>
  </si>
  <si>
    <t>quantity</t>
  </si>
  <si>
    <t>2272P011X09N,2272P011X07N,106012011P11,1060P011X20N,1060P011X30N</t>
  </si>
  <si>
    <t>percentage</t>
  </si>
  <si>
    <t>412W0006</t>
  </si>
  <si>
    <t>cut</t>
  </si>
  <si>
    <t>306W0031</t>
  </si>
  <si>
    <t>76.76</t>
  </si>
  <si>
    <t>(=412++2020+-412U03)</t>
  </si>
  <si>
    <t>412FD02 VFD VEV 300</t>
  </si>
  <si>
    <t>40DE,106012012P11-40DE,1060P012X21N,1060P013X27N,1060P013X19N,1060P013X22N,1060S013X03N,1060S014X02N,1060S015X06N,1060S015X02N,1060S017X08N,106011018S12,1040S019X01N,1040S022X02N,1040S024X01N,1040S027X01N,103011030S11,1030S032X01N,1030S036X02N,1030S040X03N,1030S041X01N,103012042S11,2030S042X07N,2030S042X01N,2030S043X02N,2030S045X01N,202022047S11,2020S049X02N</t>
  </si>
  <si>
    <t>2020S049X02N</t>
  </si>
  <si>
    <t>412W0008</t>
  </si>
  <si>
    <t>306W0032</t>
  </si>
  <si>
    <t>40.63</t>
  </si>
  <si>
    <t>12EP0.1,326434015P11,3264P015X05N,304033015P11,3040P018X06N,3040P020X03N,3040P020X02N,3040P024X02N,3040P027X05N,304033030P11,4032S031X06N,4032P032X13N</t>
  </si>
  <si>
    <t>412W0011</t>
  </si>
  <si>
    <t>306W0033</t>
  </si>
  <si>
    <t>total to cut</t>
  </si>
  <si>
    <t>13.65</t>
  </si>
  <si>
    <t>10P0.4,226612013P11-10P0.4,1060P013X27N,1060P012X21N,1060P011X20N,1060P011X30N</t>
  </si>
  <si>
    <t>412W0014</t>
  </si>
  <si>
    <t>306W0034</t>
  </si>
  <si>
    <t>56.25</t>
  </si>
  <si>
    <t>(=412++4040+-412U10)</t>
  </si>
  <si>
    <t>412FD03 VFD VEF 405</t>
  </si>
  <si>
    <t>40DE,106012012P11-40DE,1060P012X21N,1060P013X27N,1060P013X19N,1060P014X07N,226612014P11,226622015P11,2040P018X22N,2040P018X01N,204023018P11,3040P017X09N,3040P017X04N,3040P018X11N,3040P019X04N,304034019P11,4256P019X04N,4256P019X08N,4256P20X06N,4151S020X01N,4151S022X01N,415144024S12,414344028S11,4040S028X01N</t>
  </si>
  <si>
    <t>pulled</t>
  </si>
  <si>
    <t>4040S028X01N</t>
  </si>
  <si>
    <t>306W0035</t>
  </si>
  <si>
    <t>412W0017</t>
  </si>
  <si>
    <t>(=412++4040+-412U12)</t>
  </si>
  <si>
    <t>412FD04 VFD VEF 406</t>
  </si>
  <si>
    <t>306W0047</t>
  </si>
  <si>
    <t>17.91</t>
  </si>
  <si>
    <t>412W0020</t>
  </si>
  <si>
    <t>total to pull</t>
  </si>
  <si>
    <t>2266P011X21N,227222011P11,2272P010X01N,2272P009X01N,2272P009X08N,106012011P11,1060P011X37N,1060P011X35N</t>
  </si>
  <si>
    <t>306W0048</t>
  </si>
  <si>
    <t>connected</t>
  </si>
  <si>
    <t>412W0026</t>
  </si>
  <si>
    <t>306W0049</t>
  </si>
  <si>
    <t>75.44</t>
  </si>
  <si>
    <t>26.39</t>
  </si>
  <si>
    <t>12EP0.1,326434015P11,3264P015X01N,3264P012X04N,3264P012X08N,226623013P11,226622015P11,2040P018X22N,204023018S13,3040S018X14N,3040P016X11N,3040P016X07N,3040P018X06N,3040P020X03N,3040P020X02N,3040P024X02N,3040P027X05N,304033030P11,4032S031X06N,4032P031X36N,4032S031X49N,4032P032X13N</t>
  </si>
  <si>
    <t>2266P011X21N,227222011P11,2272P010X01N,2272P009X01N,2272P009X08N,106012011P11,1060P011X20N,1060P010X18N,1060P010X14N,1060P011X16N,1060S011X03N,1060S010X05N</t>
  </si>
  <si>
    <t>412W0035</t>
  </si>
  <si>
    <t>306W0050</t>
  </si>
  <si>
    <t>total to connect</t>
  </si>
  <si>
    <t>15.87</t>
  </si>
  <si>
    <t>31.1</t>
  </si>
  <si>
    <t>8</t>
  </si>
  <si>
    <t>10P0.8,226612013P20-10P0.8,1060P013X26N,1060P013X25N,1060P013X19N,1060P013X27N,1060P012X21N,106012012P11-40DE,40DE</t>
  </si>
  <si>
    <t>2266P011X21N,227222011P11,2272P010X01N,2272P009X01N,2272P009X08N,106012011P11,1060P010P01N,2272P010P05N,2274P005X01N,2284P004X01N</t>
  </si>
  <si>
    <t>412W0037</t>
  </si>
  <si>
    <t>306W0052</t>
  </si>
  <si>
    <t>20.35</t>
  </si>
  <si>
    <t>(=412++2284+-412JB01)</t>
  </si>
  <si>
    <t>CABLE SLEEVE JUNCTION BOX</t>
  </si>
  <si>
    <t>WK14/2026/SPARE CABLE R1.16</t>
  </si>
  <si>
    <t>2266P011X21N,227222011P11,2272P010X01N,2272P008X03N,2070P008X03N,208022005P11,2080P003X01N</t>
  </si>
  <si>
    <t>412W0037.1</t>
  </si>
  <si>
    <t>306W0053</t>
  </si>
  <si>
    <t>35.18</t>
  </si>
  <si>
    <t>12</t>
  </si>
  <si>
    <t>WK14/2026 CABLE CANCELED R1.16</t>
  </si>
  <si>
    <t>412W0038</t>
  </si>
  <si>
    <t>306W0055</t>
  </si>
  <si>
    <t>72.6</t>
  </si>
  <si>
    <t>21.19</t>
  </si>
  <si>
    <t>(=412++2262+-412U08)</t>
  </si>
  <si>
    <t>412FD06 VFD VEV 203</t>
  </si>
  <si>
    <t>4032P032X13N,4032S031X06N,4032S031X05N,4032S031X03N,304033030S11,3040S027X02N,3040S027X03N,3040S023X01N,3040S021X02N,3040S017X03N,316333015S11,3163S014X02N,3163S012X04N,3163S012X06N,216523012S11,2165S012X03N,217122011S11,2171S008X01N,2272P008X03N,2272P010X01N,227222011P11,226222013P11,2262P013X06N,2262S013X06N</t>
  </si>
  <si>
    <t>2266P015X04N,106012015P11,1060P014X21N,1060P013X09N,226612013P11,2266P011X21N</t>
  </si>
  <si>
    <t>306W0059</t>
  </si>
  <si>
    <t>412W0046</t>
  </si>
  <si>
    <t>(=412++4161+-412U32)</t>
  </si>
  <si>
    <t>AHU 2 ROOM CONTROLLER</t>
  </si>
  <si>
    <t>7.5</t>
  </si>
  <si>
    <t>412W0049</t>
  </si>
  <si>
    <t>306W0060</t>
  </si>
  <si>
    <t>(=412++4161+-412U33)</t>
  </si>
  <si>
    <t>AHU 2 SUPPLY AIR TEMPERATURE</t>
  </si>
  <si>
    <t>306W0061</t>
  </si>
  <si>
    <t>412W0051</t>
  </si>
  <si>
    <t>59.29</t>
  </si>
  <si>
    <t>(=412++4032+-412U27)</t>
  </si>
  <si>
    <t>AHU 1 ROOM CONTROLLER</t>
  </si>
  <si>
    <t>306W0065</t>
  </si>
  <si>
    <t>17.01</t>
  </si>
  <si>
    <t>4161S012X01N,4161S011X05N,416134011S11,3163S012X04N,3163S014X02N,316333015S11,3040S017X03N,3040S021X02N,3040S023X01N,3040S027X03N,3040S027X02N,304033030S11,4032S031X03N,4032S030X04N,4032S030X19N,4032S030X11N,4032S032X06N,4032S032X08N</t>
  </si>
  <si>
    <t>4032S032X08N</t>
  </si>
  <si>
    <t>4032S030X01N,4032S031X03N,4032P031X36N,4032S031X49N,4032P032X13N</t>
  </si>
  <si>
    <t>412W0090</t>
  </si>
  <si>
    <t>WK17/2025/NEW CABLE R1.06</t>
  </si>
  <si>
    <t>309W0001</t>
  </si>
  <si>
    <t>52.52</t>
  </si>
  <si>
    <t>40DE,106012012P11-40DE,1060P012X21N,1060P013X27N,1060P013X19N,1060P013X25N,1060P013X26N,226612013P11,226623013P11,3264P012X08N,3264P012X04N,3272P008X02N,3276P007X11N,3080P006X04N,3173S006X07N,3173S005X01N,3173S006X01N,3171S008X02N,3171S010X01N,3163S011X01N,416134011S11,4161S011X05N,4161S012X01N</t>
  </si>
  <si>
    <t>309W0003</t>
  </si>
  <si>
    <t>WK03/2025/UPDATE CABLE R1.01</t>
  </si>
  <si>
    <t>412W0099</t>
  </si>
  <si>
    <t>309W0005</t>
  </si>
  <si>
    <t>WK03/2025/UPDATE SOURCE&amp;TARGET&amp;CABLE LENGHT R1.01</t>
  </si>
  <si>
    <t>412W0100</t>
  </si>
  <si>
    <t>24.86</t>
  </si>
  <si>
    <t>309W0007</t>
  </si>
  <si>
    <t>10P0.8,226612013P20-10P0.8,226612013P11,226623013P11,3264P012X08N,3264P012X04N,3264P015X01N,3264P015X05N,326434015P12,12EP0.2</t>
  </si>
  <si>
    <t>412W0105</t>
  </si>
  <si>
    <t>15.18</t>
  </si>
  <si>
    <t>309W0009</t>
  </si>
  <si>
    <t>10P0.7,226612013P19-10P0.7,1060P013X26N,1060P013X25N,1060P013X19N,1060P013X27N,1060P012X21N,106012012P11-40DE,40DE</t>
  </si>
  <si>
    <t>13.66</t>
  </si>
  <si>
    <t>412W0109</t>
  </si>
  <si>
    <t>1060P013X21N,1060P013X19N,1060P013X27N,1060P012X21N,106012012P12-40DE,40DE</t>
  </si>
  <si>
    <t>309W0010</t>
  </si>
  <si>
    <t>(=412++4032+-412JB01)</t>
  </si>
  <si>
    <t>JUNCTION BOX AHU 1 FANS</t>
  </si>
  <si>
    <t>4161S012X01N,4161S013X01N,4161S015X04N,415544015S11,4155S016X08N,4155S015X03N,4155S016X01N,4151S020X01N,4256P20X06N,4256P019X08N,4242P023X01N,4242P028X04N,403244029P11,4032P029X03N,4032P030X05N,4032P030X01N,4032S030X17N,4032S030X19N,4032S030X05N</t>
  </si>
  <si>
    <t>16.9</t>
  </si>
  <si>
    <t>WK17/2025/UPDATE SOURCE&amp;TARGET R1.06</t>
  </si>
  <si>
    <t>4032S030X05N</t>
  </si>
  <si>
    <t>412W0110</t>
  </si>
  <si>
    <t>1060S013X03N,1060P013X22N,1060P013X19N,1060P013X27N,1060P012X21N,106012012P12-40DE,40DE</t>
  </si>
  <si>
    <t>309W0011</t>
  </si>
  <si>
    <t>4032S030X05N,4032S030X19N,4032S030X17N,4032P030X01N,4032P030X05N,4032P029X03N,403244029P11,4242P028X04N,4242P023X01N,4256P019X08N,4256P20X06N,4151S020X01N,4155S016X01N,4155S015X03N,4155S016X08N,415544015S11,4161S015X04N,4161S013X01N,4161S012X01N</t>
  </si>
  <si>
    <t>412W0111</t>
  </si>
  <si>
    <t>(=412++4161+-412U55)</t>
  </si>
  <si>
    <t>311W0001</t>
  </si>
  <si>
    <t>AHU 2 COOLING REGULATION VALVE</t>
  </si>
  <si>
    <t>39.95</t>
  </si>
  <si>
    <t>412W0112</t>
  </si>
  <si>
    <t>10P0.1,226612013P17-10P0.1,1060P013X07N,1060P011X20N,106012011P11,2272P009X08N,2272P009X01N,2272P010X01N,2272P008X03N,2171S008X01N,2173S006X01N,208022005S11,2080S002X06N,2080S002X03N,2080S002X11N,2080S002X12N</t>
  </si>
  <si>
    <t>(=412++4161+-412U56)</t>
  </si>
  <si>
    <t>AHU 2 HOT WATER REGULATION VALVE</t>
  </si>
  <si>
    <t>311W0004</t>
  </si>
  <si>
    <t>C+SH 2X6</t>
  </si>
  <si>
    <t>73.2</t>
  </si>
  <si>
    <t>412W0114</t>
  </si>
  <si>
    <t>2080S002X12N,2080S002X11N,2080S002X03N,2080S002X06N,208022005S11,2173S006X01N,2171S008X01N,217122011S11,2165S012X03N,216523012S11,3163S012X06N,3163S012X04N,3163S014X02N,316333015S11,3040S017X03N,3040S021X02N,3040S023X01N,3040S026X08N,3040P027X05N,304033030P11,4032P031X03N,4032P031X31N,4032P031X26N,4032S031X49N,4032P032X13N</t>
  </si>
  <si>
    <t>54.99</t>
  </si>
  <si>
    <t>311W0007</t>
  </si>
  <si>
    <t>15.51</t>
  </si>
  <si>
    <t>4040S028X14N,304034028S11,3040S026X08N,3040S023X01N,3040S021X02N,3040S017X03N,316333015S11,3163S014X02N,3163S012X04N,3163S012X06N,216523012S11,216512012S11,1060S012X16N,1060S012X02N,1060S014X02N,1060S013X03N,1060P013X22N,1060P013X19N,1060P013X25N,1060P013X26N,226612013P12-10P0.8,10P0.8</t>
  </si>
  <si>
    <t>(=311++2080+-311U02)</t>
  </si>
  <si>
    <t>PUMP MOTOR 11KW</t>
  </si>
  <si>
    <t>412W0115</t>
  </si>
  <si>
    <t>2080P002X08N,2080P001X07N,2080P001X04N,2080P001X09N,2080S002X03N,2080S002X11N,2080S002X12N</t>
  </si>
  <si>
    <t>2080P002X08N</t>
  </si>
  <si>
    <t>33.16</t>
  </si>
  <si>
    <t>311W0009</t>
  </si>
  <si>
    <t>C+SH 4X1.5</t>
  </si>
  <si>
    <t>45.02</t>
  </si>
  <si>
    <t>10P0.3,226612013P16-10P0.3,1060P013X27N,1060P013X19N,1060P013X22N,1060S013X03N,1060S014X02N,1060S012X02N,1060S012X16N,216512012S11,216523012S11,3163S012X06N,3163S012X04N,416134011S11,4161S011X05N,4161S012X01N</t>
  </si>
  <si>
    <t>412W0132</t>
  </si>
  <si>
    <t>1060P007X07N,1060P007X03N,1060S009X03N,1060P009X05N,1060P009X04N,1060P012X18N,1060P012X21N,106012011P11,2272P009X08N,2272P009X01N,2272P010X01N,2272P008X03N,2070P008X03N,208022005P11,2080P001X09N,2080P001X04N,2080P001X07N,2080P003X03N,2080P003X09N,2080P003X10N</t>
  </si>
  <si>
    <t>311W0011</t>
  </si>
  <si>
    <t>412W0133</t>
  </si>
  <si>
    <t>75.91</t>
  </si>
  <si>
    <t>311W0012</t>
  </si>
  <si>
    <t>36.37</t>
  </si>
  <si>
    <t>40DE,106012012P11-40DE,1060P012X21N,1060P013X27N,1060P013X19N,1060P013X25N,1060P014X31N,1060P015X11N,1060P017X03N,106011018P13,1040P019X10N,1040P023X04N,1040P028X04N,103011030P13,1030P031X03N,1030P037X03N,1030P042X08N,1030P043X05N,102011047P11,1020P047X01N,1020P048X02N,1020S050X02N,1020S052X04N,2020S051X05N,2020S051X02N,2020S051X06N,2020S049X02N</t>
  </si>
  <si>
    <t>412W0134</t>
  </si>
  <si>
    <t>12EP0.1,326434015P11,3264P015X01N,3264P012X04N,3272P008X02N,3276P004X01N,3284P001X12N,3284P000X15N,208023001P11,2080P001X09N,2080P001X04N,2080P001X07N,2080P003X03N,2080P003X09N,2080P003X10N</t>
  </si>
  <si>
    <t>30.17</t>
  </si>
  <si>
    <t>311W0013</t>
  </si>
  <si>
    <t>8.72</t>
  </si>
  <si>
    <t>40DE,106012012P11-40DE,1060P012X21N,1060P013X27N,1060P013X19N,1060P013X25N,1060P013X26N,226612013P11,226222013P11,2262P013X06N,2262S013X06N</t>
  </si>
  <si>
    <t>(=311++2080+-311U04)</t>
  </si>
  <si>
    <t>412W0135</t>
  </si>
  <si>
    <t>2080P002X08N,2080P003X03N,2080P003X09N,2080P003X10N</t>
  </si>
  <si>
    <t>61.7</t>
  </si>
  <si>
    <t>311W0017</t>
  </si>
  <si>
    <t>C 5X1.5</t>
  </si>
  <si>
    <t>40DE,106012012P11-40DE,1060P012X21N,106012011P11,2272P009X08N,227223009P11,3272P008X06N,3272P008X02N,3264P012X04N,3264P015X01N,3264P015X05N,304033015P11,3040P018X06N,3040P020X03N,3040P020X02N,3040P019X04N,304034019P11,4256P019X04N,4256P019X08N,4242P023X01N,4242P028X04N,404044028P12,4040S028X01N</t>
  </si>
  <si>
    <t>412W0136</t>
  </si>
  <si>
    <t>2080P003X10N,2080P003X09N,2080P003X03N,2080P001X07N,2080P001X04N,2080P001X09N,2080S002X03N,2080S002X11N,2080S002X12N</t>
  </si>
  <si>
    <t>311W0025</t>
  </si>
  <si>
    <t>17.74</t>
  </si>
  <si>
    <t>(=311++2080+-311U11)</t>
  </si>
  <si>
    <t>GUARD TANK SENZOR HIGH LEVEL</t>
  </si>
  <si>
    <t>2080P005X01N,2080P001X09N,2080P001X04N,2080P001X07N,2080P003X03N,2080P003X09N,2080P003X10N</t>
  </si>
  <si>
    <t>311W0026</t>
  </si>
  <si>
    <t>412W0137</t>
  </si>
  <si>
    <t>(=311++2080+-311U10)</t>
  </si>
  <si>
    <t>2080S005X05N,2080S002X06N,2080S002X03N,2080S002X11N,2080S002X12N</t>
  </si>
  <si>
    <t>341W0001</t>
  </si>
  <si>
    <t>27.13</t>
  </si>
  <si>
    <t>412W0138</t>
  </si>
  <si>
    <t>(=341++1060+-341U01)</t>
  </si>
  <si>
    <t>UREA FEEDING PUMP SB MAIN ENGINE</t>
  </si>
  <si>
    <t>63.87</t>
  </si>
  <si>
    <t>10P0.8,226612013P20-10P0.8,1060P013X26N,1060P013X25N,1060P013X19N,1060P013X22N,1060S013X03N,1060S014X02N,1060S012X02N,1060S009X02N,1060S009X03N,1060P009X05N,1060P009X07N</t>
  </si>
  <si>
    <t>341W0002</t>
  </si>
  <si>
    <t>4032P032X13N,4032S031X49N,4032P031X36N,4032S031X06N,4032S031X05N,4032S030X17N,4032P030X01N,4032P030X05N,4032P029X03N,403244029P11,4242P028X04N,4242P023X01N,4256P019X08N,4256P019X04N,304034019P11,3040P019X04N,3040P018X11N,3040P017X04N,3040P017X09N,204023018P11,2040P018X01N,2040P018X22N,226622015P11,226222013P11,2262P013X06N,2262P013X04N</t>
  </si>
  <si>
    <t>26.47</t>
  </si>
  <si>
    <t>412W0139</t>
  </si>
  <si>
    <t>(=341++1060+-341U02)</t>
  </si>
  <si>
    <t>UREA FEEDING PUMP FORE GENSET</t>
  </si>
  <si>
    <t>1060S009X03N,1060S009X02N,1060S012X02N,1060S014X02N,1060S013X03N,1060P013X22N,1060P013X19N,1060P013X25N,1060P013X26N,226612013P20-10P0.8,10P0.8</t>
  </si>
  <si>
    <t>341W0003</t>
  </si>
  <si>
    <t>412W0140</t>
  </si>
  <si>
    <t>(=341++1060+-341U03)</t>
  </si>
  <si>
    <t>UREA FEEDING PUMP PS MAIN ENGINE</t>
  </si>
  <si>
    <t>72.59</t>
  </si>
  <si>
    <t>10P0.8,226612013P20-10P0.8,1060P013X26N,1060P013X25N,1060P013X19N,1060P013X27N,1060P012X21N,1060P012X18N,1060P009X04N,1060P009X05N</t>
  </si>
  <si>
    <t>1060P009X05N</t>
  </si>
  <si>
    <t>4032P032X13N,4032S031X49N,4032P031X36N,4032S031X06N,4032S031X05N,404044030S11,304034028S11,3040S026X08N,3040S027X03N,3040S027X07N,204023027S11,2040S027X02N,2040S027X09N,2040S029X05N,204022030S11,2030S033X01N,2030S038X01N,2030S042X01N,2030S043X02N,2030S045X01N,202022047S11,2020S049X02N</t>
  </si>
  <si>
    <t>412W0141</t>
  </si>
  <si>
    <t>341W0004</t>
  </si>
  <si>
    <t>(=341++1060+-341U04)</t>
  </si>
  <si>
    <t>412W0142</t>
  </si>
  <si>
    <t>UREA FEEDING PUMP AFT GENSET</t>
  </si>
  <si>
    <t>10P0.8,226612013P20-10P0.8,1060P013X26N,1060P013X25N,1060P013X19N,1060P013X22N,1060S013X03N,1060S014X02N,1060S012X02N,1060S009X02N,1060S009X03N,1060P009X05N</t>
  </si>
  <si>
    <t>67.45</t>
  </si>
  <si>
    <t>351W0001</t>
  </si>
  <si>
    <t>4032P032X13N,4032S031X49N,4032P031X36N,4032S031X06N,4032S031X05N,4032S030X17N,4032P030X01N,4032P030X05N,4032P029X03N,403244029P11,4242P028X04N,4242P023X01N,4256P019X08N,4256P019X04N,304034019P11,3040P019X04N,3040P018X11N,3040P017X04N,3040P017X09N,204023018P11,2040P018X01N,2040P018X22N,226622015P11,226222013P11,2262P013X06N,2262S013X06N</t>
  </si>
  <si>
    <t>412W0143</t>
  </si>
  <si>
    <t>(=351++1060+-351U01)</t>
  </si>
  <si>
    <t>FUEL OIL TRANSFER PUMP 10210P01</t>
  </si>
  <si>
    <t>20.77</t>
  </si>
  <si>
    <t>351W0017</t>
  </si>
  <si>
    <t>4032P032X13N,4032S031X49N,4032P031X36N,4032S031X06N,4032S031X05N,404044030S11,4040S028X01N</t>
  </si>
  <si>
    <t>17.89</t>
  </si>
  <si>
    <t>412W0144</t>
  </si>
  <si>
    <t>10P0.7,226612013P19-10P0.7,1060P013X26N,1060P013X25N,1060P014X31N,1060P015X11N,1060P017X03N,1060P018X02N</t>
  </si>
  <si>
    <t>351W0025</t>
  </si>
  <si>
    <t>412W0145</t>
  </si>
  <si>
    <t>(=351++1060+-351U10)</t>
  </si>
  <si>
    <t>FUEL OIL PURIFIER PUMP 10210E01</t>
  </si>
  <si>
    <t>351W0031</t>
  </si>
  <si>
    <t>412W0146</t>
  </si>
  <si>
    <t>351W0038</t>
  </si>
  <si>
    <t>412W0147</t>
  </si>
  <si>
    <t>45.71</t>
  </si>
  <si>
    <t>351W0040</t>
  </si>
  <si>
    <t>24.66</t>
  </si>
  <si>
    <t>4040S028X08N,404044028P12,4242P028X04N,4242P023X01N,4256P019X08N,4256P20X06N,4151S020X01N,4155S016X01N,4155S015X03N,4155S016X08N,415544015S11,4161S015X04N,4161S013X01N,4161S012X01N</t>
  </si>
  <si>
    <t>(=351++1060+-351U21.1)</t>
  </si>
  <si>
    <t>BILGE LEVEL SWITCH JUNCTION BOX (10210I07)</t>
  </si>
  <si>
    <t>1060P018X02N,1060P017X03N,1060P017X10N</t>
  </si>
  <si>
    <t>412W0149</t>
  </si>
  <si>
    <t>361W0001</t>
  </si>
  <si>
    <t>66.92</t>
  </si>
  <si>
    <t>55.13</t>
  </si>
  <si>
    <t>(=361++2020+-361U01)</t>
  </si>
  <si>
    <t>HYDRAULIC OIL TRANSFER PUMP 10410P02</t>
  </si>
  <si>
    <t>(=412++4141+-412U60)</t>
  </si>
  <si>
    <t>GALLEY HOOD VEV 407 SPEED CONTROLLER</t>
  </si>
  <si>
    <t>10P0.1,226612013P17-10P0.1,1060P013X07N,1060P013X09N,1060P014X21N,1060P014X11N,1060P015X04N,106011018P11,1040P020X03N,1040P023X01N,1040P028X02N,103011030P11,1030P031X01N,1030P037X01N,1030P043X01N,1030P045X02N,1030P047X04N,102011047P11,1020P047X01N,202012047P11,2020P047X07N,2020S047X02N</t>
  </si>
  <si>
    <t>4161S012X01N,4161S013X01N,4161S015X04N,415544015S11,4155S016X08N,4155S015X03N,4155S016X01N,4151S020X01N,4256P20X06N,4256P019X08N,4242P023X01N,4242P028X04N,404044028P12,414944028S11,414133028S11,4141S026X04N,4141S026X01N</t>
  </si>
  <si>
    <t>361W0013</t>
  </si>
  <si>
    <t>413</t>
  </si>
  <si>
    <t>20.61</t>
  </si>
  <si>
    <t>413W0002</t>
  </si>
  <si>
    <t>10P0.1,226612013P17-10P0.1,1060P013X27N,1060P012X21N,1060P012X18N,1060P011X11N</t>
  </si>
  <si>
    <t>19.12</t>
  </si>
  <si>
    <t>361W0015</t>
  </si>
  <si>
    <t>(=413++1060+-413U32)</t>
  </si>
  <si>
    <t>CONTROL CABINET MARINE CHILLER UNIT</t>
  </si>
  <si>
    <t>26.38</t>
  </si>
  <si>
    <t>40DE,106012012P11-40DE,1060P012X21N,1060P013X27N,1060P013X19N,1060P013X22N,1060S013X03N,1060S014X02N,1060S012X01N</t>
  </si>
  <si>
    <t>1060S012X01N</t>
  </si>
  <si>
    <t>415</t>
  </si>
  <si>
    <t>10P0.7,226612013P19-10P0.7,1060P013X09N,1060P013X07N,1060P011X20N,1060P010X18N,1060P010X14N,1060P011X16N,1060S011X12N</t>
  </si>
  <si>
    <t>361W0024</t>
  </si>
  <si>
    <t>415W0005</t>
  </si>
  <si>
    <t>38.02</t>
  </si>
  <si>
    <t>39.42</t>
  </si>
  <si>
    <t>(=361++1060+-361U14)</t>
  </si>
  <si>
    <t>LOCAL CONTROL ELECTRIC VALVE SLUDGE PUMP I0410P01</t>
  </si>
  <si>
    <t>14</t>
  </si>
  <si>
    <t>(=415++1040+-415JB01)</t>
  </si>
  <si>
    <t>JUNCTION BOX FOR FIRE DAMPER</t>
  </si>
  <si>
    <t>1060P017X08N,1060P017X03N,1060P015X11N,1060P014X31N,1060P013X25N,1060P013X26N,226612013P11,2266P011X21N</t>
  </si>
  <si>
    <t>40DE,106012012P11-40DE,1060P012X21N,1060P013X27N,1060P013X19N,1060P013X25N,1060P014X31N,1060P015X11N,1060P017X03N,106011018P12,1040P019X10N,1040P019X07N,1040S019X01N,1040S022X02N,1040S024X01N,1040S027X01N,1040S029X02N</t>
  </si>
  <si>
    <t>1040S029X02N</t>
  </si>
  <si>
    <t>361W0025</t>
  </si>
  <si>
    <t>415W0009</t>
  </si>
  <si>
    <t>41.45</t>
  </si>
  <si>
    <t>(=361++1060+-361Y01)</t>
  </si>
  <si>
    <t>ELECTRIC VALVE SLUDGE PUMP 10310V77</t>
  </si>
  <si>
    <t>361W0026</t>
  </si>
  <si>
    <t>21.36</t>
  </si>
  <si>
    <t>(=415++1030+-415JB02)</t>
  </si>
  <si>
    <t>2020S051X03N,2020S051X06N,2020S049X02N,202022047S11,2030S045X01N,2030S043X02N,2030S042X01N,2030S042X07N,103012042S11,1030S041X01N,1030S040X03N,1030S036X02N,1030S032X01N,1030S031X01N</t>
  </si>
  <si>
    <t>1030S031X01N</t>
  </si>
  <si>
    <t>2266P011X21N,226612013P11,1060P013X09N,1060P013X07N,226612013P17-10P0.1,10P0.1</t>
  </si>
  <si>
    <t>415W0013</t>
  </si>
  <si>
    <t>371W0001</t>
  </si>
  <si>
    <t>44.1</t>
  </si>
  <si>
    <t>19.74</t>
  </si>
  <si>
    <t>(=415++2040+-415JB03)</t>
  </si>
  <si>
    <t>40DE,106012012P11-40DE,1060P012X21N,1060P013X27N,1060P013X19N,1060P014X07N,226612014P11,226622015P11,2040P018X22N,2040P018X01N,2040P022X01N,2040P029X04N,2040P029X08N,2040S029X05N,2040S029X06N</t>
  </si>
  <si>
    <t>(=371++1060+-371U01)</t>
  </si>
  <si>
    <t>FRESH WATER TRANSFER PUMP 1 09610P01</t>
  </si>
  <si>
    <t>2040S029X06N</t>
  </si>
  <si>
    <t>415W0017</t>
  </si>
  <si>
    <t>371W0005</t>
  </si>
  <si>
    <t>33.6</t>
  </si>
  <si>
    <t>64.65</t>
  </si>
  <si>
    <t>(=415++2030+-415JB04)</t>
  </si>
  <si>
    <t>2020S051X03N,2020S051X06N,2020S049X02N,202022047S11,2030S045X01N,2030S043X02N,2030S042X01N,2030S038X01N,2030S033X01N,2030S031X02N</t>
  </si>
  <si>
    <t>(=371++1020+-371U03)</t>
  </si>
  <si>
    <t>FW TRANSFER PUMP 2 09610P02</t>
  </si>
  <si>
    <t>10P0.7,226612013P19-10P0.7,1060P013X26N,1060P014X11N,1060P015X04N,106011018P11,1040P020X03N,1040P023X01N,1040P028X02N,103011030P11,1030P031X01N,1030P037X01N,1030P043X01N,1030P045X02N,1030P047X04N,102011047P11,1020P047X01N,1020P048X02N,1020P049X01N</t>
  </si>
  <si>
    <t>415W0021</t>
  </si>
  <si>
    <t>371W0009</t>
  </si>
  <si>
    <t>19.84</t>
  </si>
  <si>
    <t>(=415++3040+-415JB05)</t>
  </si>
  <si>
    <t>4032P032X13N,4032S031X06N,4032S031X05N,4032S031X03N,304033030S11,3040S029X02N</t>
  </si>
  <si>
    <t>3040S029X02N</t>
  </si>
  <si>
    <t>415W0024</t>
  </si>
  <si>
    <t>10P0.1,226612013P17-10P0.1,1060P013X07N,1060P011X37N,1060P011X35N</t>
  </si>
  <si>
    <t>371W0010</t>
  </si>
  <si>
    <t>(+14E6)</t>
  </si>
  <si>
    <t>14E6 DAMPER CONTROL CABINET</t>
  </si>
  <si>
    <t>41.53</t>
  </si>
  <si>
    <t>4040P029X01N,404044030S11,4032S031X05N,4032S031X06N,4032P032X13N</t>
  </si>
  <si>
    <t>(=371++2080+-371U07)</t>
  </si>
  <si>
    <t>SANITARY WATER HEATER 09610E07</t>
  </si>
  <si>
    <t>415W0028</t>
  </si>
  <si>
    <t>10P0.7,226612013P19-10P0.7,1060P013X09N,1060P013X07N,1060P011X20N,106012011P11,2272P009X08N,2272P009X01N,2272P010X01N,2272P008X03N,2171S008X01N,2173S006X01N,208022005S11,2080S002X06N,2080S002X03N,208022002S11,2080S002X01N,2080S004X01N</t>
  </si>
  <si>
    <t>42.63</t>
  </si>
  <si>
    <t>371W0011</t>
  </si>
  <si>
    <t>42.46</t>
  </si>
  <si>
    <t>(=415++4262+-415JB06)</t>
  </si>
  <si>
    <t>4032P032X13N,4032S031X06N,4032S031X05N,404044030S11,404044028P12,4242P028X04N,4242P023X01N,4258P017X01N,425844015P11,4262P014X02N</t>
  </si>
  <si>
    <t>(=371++2080+-371U08)</t>
  </si>
  <si>
    <t>UV FILTER ENGINE ROOM 09610E06</t>
  </si>
  <si>
    <t>4262P014X02N</t>
  </si>
  <si>
    <t>10P0.8,226612013P20-10P0.8,226612013P11,227222011P11,2272P010X01N,2272P008X03N,2171S008X01N,2173S006X01N,208022005S11,2080S002X06N,2080S002X03N,208022002S11,2080S002X01N,2080S003X01N</t>
  </si>
  <si>
    <t>2080S003X01N</t>
  </si>
  <si>
    <t>415W0032</t>
  </si>
  <si>
    <t>371W0021</t>
  </si>
  <si>
    <t>41.17</t>
  </si>
  <si>
    <t>(=371++2080+-371U15)</t>
  </si>
  <si>
    <t>HOT WATER CIRCULATION PUMP 09610P03</t>
  </si>
  <si>
    <t>(=415++4262+-415JB07)</t>
  </si>
  <si>
    <t>10P0.1,226612013P17-10P0.1,1060P013X07N,1060P011X20N,106012011P11,2272P009X08N,2272P009X01N,2272P010X01N,2272P008X03N,2171S008X01N,2173S006X01N,208022005S11,2080S002X06N,2080S002X03N,208022002S11,2080S002X01N,2080S003X01N</t>
  </si>
  <si>
    <t>416</t>
  </si>
  <si>
    <t>371W0022</t>
  </si>
  <si>
    <t>67.12</t>
  </si>
  <si>
    <t>416W0007</t>
  </si>
  <si>
    <t>(=371++2020+-371S01)</t>
  </si>
  <si>
    <t>OSMOSIS UNIT CLEANING UNIT SWITCH 0-OFF 1-ON</t>
  </si>
  <si>
    <t>10P0.1,226612013P17-10P0.1,1060P013X07N,1060P013X09N,1060P014X21N,1060P014X11N,1060P015X04N,106011018P11,1040P020X03N,1040P023X01N,1040P028X02N,103011030P11,1030P031X01N,1030P037X01N,1030P043X01N,1030P045X02N,1030P047X04N,102011047P11,1020P047X01N,202012047P11,2020P047X07N,2020S049X02N</t>
  </si>
  <si>
    <t>(=416++2274+-416U01)</t>
  </si>
  <si>
    <t>JUNCTION BOX OFFICER PS FCU 102</t>
  </si>
  <si>
    <t>371W0023</t>
  </si>
  <si>
    <t>(=416++2274+-416U07)</t>
  </si>
  <si>
    <t>THERMOSTAT FCU 102 OFFICER</t>
  </si>
  <si>
    <t>64.86</t>
  </si>
  <si>
    <t>416W0008</t>
  </si>
  <si>
    <t>10P0.7,226612013P19-10P0.7,1060P013X26N,1060P014X11N,1060P015X04N,106011018P11,1040P020X03N,1040P023X01N,1040P028X02N,103011030P11,1030P031X01N,1030P037X01N,1030P043X01N,1030P045X02N,1030P047X04N,102011047P11,1020P047X01N,202012047P11,2020P047X07N,2020S047X02N</t>
  </si>
  <si>
    <t>No.</t>
  </si>
  <si>
    <t>(=416++2173+-416U02)</t>
  </si>
  <si>
    <t>371W0025</t>
  </si>
  <si>
    <t>JUNCTION BOX 2 CREW SB FCU 103</t>
  </si>
  <si>
    <t>(=416++2173+-416U08)</t>
  </si>
  <si>
    <t>System Number</t>
  </si>
  <si>
    <t>THERMOSTAT FCU 103 2 CREW</t>
  </si>
  <si>
    <t>System Description</t>
  </si>
  <si>
    <t>2173S007X02N,2173S006X01N,2173S006X12N</t>
  </si>
  <si>
    <t>2173S006X12N</t>
  </si>
  <si>
    <t>(=371++1060+-371U18)</t>
  </si>
  <si>
    <t>CHLORINE UNIT</t>
  </si>
  <si>
    <t>416W0009</t>
  </si>
  <si>
    <t>10P0.8,226612013P20-10P0.8,1060P013X26N,1060P013X25N,1060P014X31N,1060P015X11N,1060P016X03N</t>
  </si>
  <si>
    <t>Connection %</t>
  </si>
  <si>
    <t>11.59</t>
  </si>
  <si>
    <t>CWC- Megger %</t>
  </si>
  <si>
    <t>(=416++2272+-416U03)</t>
  </si>
  <si>
    <t>Số lượng dây</t>
  </si>
  <si>
    <t>JUNCTION BOX OFFICER PS FCU 104</t>
  </si>
  <si>
    <t>371W0026</t>
  </si>
  <si>
    <t>(=416++2272+-416U09)</t>
  </si>
  <si>
    <t>THERMOSTAT FCU 104 OFFICER</t>
  </si>
  <si>
    <t>63.26</t>
  </si>
  <si>
    <t>2272P009X02N,2272P009X01N,2272P010X01N,2272P008X03N,2272P008X01N</t>
  </si>
  <si>
    <t>TOTAL</t>
  </si>
  <si>
    <t>2272P009X02N</t>
  </si>
  <si>
    <t>2272P008X01N</t>
  </si>
  <si>
    <t>(=371++2020+-371U19)</t>
  </si>
  <si>
    <t>416W0010</t>
  </si>
  <si>
    <t>10P0.8,226612013P20-10P0.8,1060P013X26N,1060P014X11N,1060P015X04N,106011018P11,1040P020X03N,1040P023X01N,1040P028X02N,103011030P11,1030P031X01N,1030P037X01N,1030P043X01N,1030P045X02N,1030P047X04N,102011047P11,1020P047X01N,202012047P11,2020P047X07N,2020S047X04N</t>
  </si>
  <si>
    <t>(=416++2171+-416U04)</t>
  </si>
  <si>
    <t>371W0027</t>
  </si>
  <si>
    <t>JUNCTION BOX 2 CREW SB FCU 105</t>
  </si>
  <si>
    <t>(=416++2171+-416U10)</t>
  </si>
  <si>
    <t>THERMOSTAT FCU 105 2 CREW</t>
  </si>
  <si>
    <t>(=371++2020+-371U20)</t>
  </si>
  <si>
    <t>OSMOSIS CLEANING 09610E24</t>
  </si>
  <si>
    <t>416W0011</t>
  </si>
  <si>
    <t>(=416++2163+-416U05)</t>
  </si>
  <si>
    <t>371W0040</t>
  </si>
  <si>
    <t>JUNCTION BOX LAUNDRY FCU 107</t>
  </si>
  <si>
    <t>(=416++2163+-416U11)</t>
  </si>
  <si>
    <t>THERMOSTAT FCU 107 LAUNDRY</t>
  </si>
  <si>
    <t>23.36</t>
  </si>
  <si>
    <t>(=371++1060+-371U29)</t>
  </si>
  <si>
    <t>416W0012</t>
  </si>
  <si>
    <t>CENTRAL COOLING FW PUMP 09430P01 2KW</t>
  </si>
  <si>
    <t>(=416++2165+-416U06)</t>
  </si>
  <si>
    <t>JUNCTION BOX 2 CREW SB FCU 108</t>
  </si>
  <si>
    <t>371W0041</t>
  </si>
  <si>
    <t>(=416++2165+-416U12)</t>
  </si>
  <si>
    <t>THERMOSTAT FCU 108 2 CREW</t>
  </si>
  <si>
    <t>38.6</t>
  </si>
  <si>
    <t>(=371++1060+-371U30)</t>
  </si>
  <si>
    <t>416W0019</t>
  </si>
  <si>
    <t>BACK-UP CENTRAL COOLING FW PUMP 09430P03 2KW</t>
  </si>
  <si>
    <t>12EP0.1,326434015P11,3264P015X01N,3264P012X04N,3264P012X08N,226623013P11,226612013P11,1060P013X26N,1060P013X25N,1060P014X31N,1060P015X11N,1060P017X03N,1060P017X10N,1060S017X08N</t>
  </si>
  <si>
    <t>12.34</t>
  </si>
  <si>
    <t>(=416++3163+-416U13)</t>
  </si>
  <si>
    <t>JUNCTION BOX CAPTAIN CAB SB FCU 208</t>
  </si>
  <si>
    <t>371W0043</t>
  </si>
  <si>
    <t>(=416++3163+-416U19)</t>
  </si>
  <si>
    <t>THERMOSTAT FCU 208 CAPT CAB</t>
  </si>
  <si>
    <t>16.73</t>
  </si>
  <si>
    <t>3163S014X01N,3163S013X02N</t>
  </si>
  <si>
    <t>3163S014X01N</t>
  </si>
  <si>
    <t>416W0020</t>
  </si>
  <si>
    <t>10P0.7,226612013P19-10P0.7,1060P013X26N,1060P013X25N,1060P014X31N,1060P015X11N,1060P016X03N</t>
  </si>
  <si>
    <t>(=416++3264+-416U14)</t>
  </si>
  <si>
    <t>JUNCTION BOX CHIEF CAB PS FCU 207</t>
  </si>
  <si>
    <t>371W0045</t>
  </si>
  <si>
    <t>(=416++3264+-416U20)</t>
  </si>
  <si>
    <t>THERMOSTAT FCU 207 CHIEF CAB</t>
  </si>
  <si>
    <t>63.52</t>
  </si>
  <si>
    <t>(=371++2020+-371U33)</t>
  </si>
  <si>
    <t>416W0021</t>
  </si>
  <si>
    <t>OSMOSIS UNIT ANI-SCALING 09610E23</t>
  </si>
  <si>
    <t>10P0.8,226612013P20-10P0.8,1060P013X26N,1060P014X11N,1060P015X04N,106011018P11,1040P020X03N,1040P023X01N,1040P028X02N,103011030P11,1030P031X01N,1030P037X01N,1030P043X01N,1030P045X02N,1030P047X04N,102011047P11,1020P047X01N,202012047P11,2020P047X07N,2020S047X02N</t>
  </si>
  <si>
    <t>12.55</t>
  </si>
  <si>
    <t>(=416++3171+-416U15)</t>
  </si>
  <si>
    <t>JUNCTION BOX 2 PASS. CAB SB FCU 206</t>
  </si>
  <si>
    <t>371W0060</t>
  </si>
  <si>
    <t>(=416++3171+-416U21)</t>
  </si>
  <si>
    <t>THERMOSTAT FCU 206 2 PASS. CAB</t>
  </si>
  <si>
    <t>16.46</t>
  </si>
  <si>
    <t>3171S010X02N,3171S010X01N,3171S009X01N</t>
  </si>
  <si>
    <t>3171S010X02N</t>
  </si>
  <si>
    <t>3171S009X01N</t>
  </si>
  <si>
    <t>(=371++1060+-371U60)</t>
  </si>
  <si>
    <t>416W0022</t>
  </si>
  <si>
    <t>SEAWATER PUMP ELECT.MOTOR 09410P02</t>
  </si>
  <si>
    <t>1060P016X03N,1060P017X03N,1060P018X02N</t>
  </si>
  <si>
    <t>9.21</t>
  </si>
  <si>
    <t>(=416++3272+-416U16)</t>
  </si>
  <si>
    <t>JUNCTION BOX 2 PASS. CAB PS FCU 205</t>
  </si>
  <si>
    <t>371W0062</t>
  </si>
  <si>
    <t>(=416++3272+-416U22)</t>
  </si>
  <si>
    <t>THERMOSTAT FCU 205 2 PASS. CAB</t>
  </si>
  <si>
    <t>56.58</t>
  </si>
  <si>
    <t>3272P010X02N,3272P009X01N</t>
  </si>
  <si>
    <t>3272P010X02N</t>
  </si>
  <si>
    <t>416W0023</t>
  </si>
  <si>
    <t>(=371++1020+-371U61)</t>
  </si>
  <si>
    <t>SEAWATER PUMP ELECT.MOTOR</t>
  </si>
  <si>
    <t>9.81</t>
  </si>
  <si>
    <t>1060P016X03N,1060P017X03N,106011018P12,1040P019X10N,1040P023X04N,1040P028X04N,103011030P12,1030P031X03N,1030P037X03N,1030P042X08N,1030P043X05N,102011047P11,1020P047X01N,1020P048X02N,1020P049X02N</t>
  </si>
  <si>
    <t>(=416++3173+-416U17)</t>
  </si>
  <si>
    <t>JUNCTION BOX PASS. CAB SB FCU 204</t>
  </si>
  <si>
    <t>1020P049X02N</t>
  </si>
  <si>
    <t>(=416++3173+-416U23)</t>
  </si>
  <si>
    <t>THERMOSTAT FCU 204 2 PASS. CAB</t>
  </si>
  <si>
    <t>373W0001</t>
  </si>
  <si>
    <t>3173S005X15N,3173S006X07N,3173S006X14N</t>
  </si>
  <si>
    <t>30.94</t>
  </si>
  <si>
    <t>3173S005X15N</t>
  </si>
  <si>
    <t>3173S006X14N</t>
  </si>
  <si>
    <t>416W0024</t>
  </si>
  <si>
    <t>(=373++1060+-373M01)</t>
  </si>
  <si>
    <t>FREEZING UNIT PS GEAR BOX SEA WATER PUMP (09410P03)</t>
  </si>
  <si>
    <t>14.92</t>
  </si>
  <si>
    <t>12EP0.1,326434015P11,3264P015X01N,3264P012X04N,3264P012X08N,226623013P11,226612013P11,1060P013X26N,1060P013X25N,1060P014X31N,1060P015X11N,1060P016X03N</t>
  </si>
  <si>
    <t>(=416++3276+-416U18)</t>
  </si>
  <si>
    <t>JUNCTION BOX 2 PASS. CAB PS FCU 203</t>
  </si>
  <si>
    <t>373W0004</t>
  </si>
  <si>
    <t>(=416++3276+-416U24)</t>
  </si>
  <si>
    <t>THERMOSTAT FCU 203 2 PASS. CAB</t>
  </si>
  <si>
    <t>DIESEL GENERATORS - DG1 FORE</t>
  </si>
  <si>
    <t>60.9</t>
  </si>
  <si>
    <t>3276P005X02N,3276P007X11N,3276P006X03N</t>
  </si>
  <si>
    <t>3276P005X02N</t>
  </si>
  <si>
    <t>3276P006X03N</t>
  </si>
  <si>
    <t>(=373++1060+-373M02)</t>
  </si>
  <si>
    <t>416W0029</t>
  </si>
  <si>
    <t>ELECTRICAL SYSTEM SB GEAR BOX SEA WATER PUMP (09410P04)</t>
  </si>
  <si>
    <t>11.77</t>
  </si>
  <si>
    <t>1060P017X11N,1060S017X08N,1060S015X02N,1060S015X06N,1060S014X02N,1060S012X02N,1060S012X16N,216512012S11,2165S012X03N,217122011S11,2171S008X01N,2272P008X03N,2272P010X01N,2272P009X01N,227223009P11,3272P008X06N,3272P008X02N,3264P012X04N,3264P015X01N,326434015P11,12EP0.1</t>
  </si>
  <si>
    <t>(=416++3183+-416U25)</t>
  </si>
  <si>
    <t>JUNCTION BOX 2 PASS. CAB SB FCU 202 2 PASS. CAB</t>
  </si>
  <si>
    <t>373W0016</t>
  </si>
  <si>
    <t>(=416++3183+-416U29)</t>
  </si>
  <si>
    <t>THERMOSTAT FCU 202 2 PASS. CAB</t>
  </si>
  <si>
    <t>3183S001X04N,3183S001X09N,3183S003X02N</t>
  </si>
  <si>
    <t>3183S001X04N</t>
  </si>
  <si>
    <t>3183S003X02N</t>
  </si>
  <si>
    <t>416W0030</t>
  </si>
  <si>
    <t>375W0001</t>
  </si>
  <si>
    <t>(=416++3284+-416U33)</t>
  </si>
  <si>
    <t>JUNCTION BOX 2 PASS. CAB PS FCU 201 2 PASS. CAB</t>
  </si>
  <si>
    <t>(=416++3284+-416U34)</t>
  </si>
  <si>
    <t>25.18</t>
  </si>
  <si>
    <t>THERMOSTAT FCU 201 2 PASS. CAB</t>
  </si>
  <si>
    <t>3284P001X05N,3284P001X12N,3284P003X01N</t>
  </si>
  <si>
    <t>3284P001X05N</t>
  </si>
  <si>
    <t>3284P003X01N</t>
  </si>
  <si>
    <t>416W0041</t>
  </si>
  <si>
    <t>(=416++4258+-416U37)</t>
  </si>
  <si>
    <t>381.1W0005</t>
  </si>
  <si>
    <t>JUNCTION BOX FAN COIL UNIT FCU 301 DECK OFFICE</t>
  </si>
  <si>
    <t>(=416++4258+-416U38)</t>
  </si>
  <si>
    <t>THERMOSTAT FCU 301 DECK OFFICE</t>
  </si>
  <si>
    <t>22.34</t>
  </si>
  <si>
    <t>(=381.1++1060+-381.1U03)</t>
  </si>
  <si>
    <t>BALLAST PUMP 09320P01</t>
  </si>
  <si>
    <t>416W0042</t>
  </si>
  <si>
    <t>(=416++4155+-416U39)</t>
  </si>
  <si>
    <t>381.1W0009</t>
  </si>
  <si>
    <t>JUNCTION BOX FAN COIL UNIT FCU 302 DAYROOM</t>
  </si>
  <si>
    <t>(=416++4155+-416U40)</t>
  </si>
  <si>
    <t>THERMOSTAT FCU 302 DAYROOM</t>
  </si>
  <si>
    <t>82.56</t>
  </si>
  <si>
    <t>(=381.1++1020+-381.1U05)</t>
  </si>
  <si>
    <t>416W0043</t>
  </si>
  <si>
    <t>EMERGENCY FI-FI/BILGE PUMP 09510P02</t>
  </si>
  <si>
    <t>12EP0.1,326434015P11,3264P015X01N,3264P012X04N,3264P012X08N,226623013P11,226622015P11,2040P018X22N,2040P018X01N,2040P022X01N,2040P029X04N,204022030P11,2030P032X01N,2030P036X01N,2030P040X01N,2030P042X01N,2030P043X05N,2030P045X01N,202022047P11,2020P047X07N,202012047P11,1020P047X01N,1020S048X01N,1020S049X10N,1020S049X05N,1020S049X03N</t>
  </si>
  <si>
    <t>(=416++4135+-416U41)</t>
  </si>
  <si>
    <t>JUNCTION BOX FAN COIL UNIT FCU 303 CO2 ROOM</t>
  </si>
  <si>
    <t>1020S049X03N</t>
  </si>
  <si>
    <t>381.1W0011</t>
  </si>
  <si>
    <t>(=416++4135+-416U42)</t>
  </si>
  <si>
    <t>THERMOSTAT FCU 303 CO2 ROOM</t>
  </si>
  <si>
    <t>29.78</t>
  </si>
  <si>
    <t>416W0044</t>
  </si>
  <si>
    <t>12EP0.1,326434015P11,3264P015X01N,3264P012X04N,3264P012X08N,226623013P11,2266P015X01N</t>
  </si>
  <si>
    <t>(=416++4151+-416U27)</t>
  </si>
  <si>
    <t>JUNCTION BOX FAN COIL UNIT FCU 304 MESSROOM</t>
  </si>
  <si>
    <t>WK07/2025/UPDATE CABLE TYPE R1.03</t>
  </si>
  <si>
    <t>2266P015X01N</t>
  </si>
  <si>
    <t>(=416++4151+-416U31)</t>
  </si>
  <si>
    <t>THERMOSTAT FCU 304 MESSROOM</t>
  </si>
  <si>
    <t>381.1W0012</t>
  </si>
  <si>
    <t>23.62</t>
  </si>
  <si>
    <t>416W0045</t>
  </si>
  <si>
    <t>6.5</t>
  </si>
  <si>
    <t>6.63</t>
  </si>
  <si>
    <t>10P0.7,226612013P19-10P0.7,1060P013X26N,1060P013X25N,1060P013X19N,1060P013X22N,1060S013X03N,1060S014X02N,1060S015X06N,1060S015X02N,1060S015X01N</t>
  </si>
  <si>
    <t>(=416++2284+-416U45)</t>
  </si>
  <si>
    <t>JUNCTION BOX FAN COIL UNIT FCU 101 BATTERIES ROOM</t>
  </si>
  <si>
    <t>(=416++2284+-416U46)</t>
  </si>
  <si>
    <t>THERMOSTAT FCU 101 BATTERIES ROOM</t>
  </si>
  <si>
    <t>381.1W0017</t>
  </si>
  <si>
    <t>19.28</t>
  </si>
  <si>
    <t>416W0046</t>
  </si>
  <si>
    <t>(=381.1++1060+-381.1U01)</t>
  </si>
  <si>
    <t>MAIN BILGE PUMP 09310P01</t>
  </si>
  <si>
    <t>(=416++4141+-416U47)</t>
  </si>
  <si>
    <t>1060P016X03N,1060P015X11N,1060P014X31N,1060P013X25N,1060P013X26N,1060P014X11N,1060P014X21N,106012015P11,2266P015X04N</t>
  </si>
  <si>
    <t>JUNCTION BOX FAN COIL UNIT FCU 305 GALLEY</t>
  </si>
  <si>
    <t>(=416++4141+-416U48)</t>
  </si>
  <si>
    <t>THERMOSTAT FCU 305 GALLEY</t>
  </si>
  <si>
    <t>381.1W0021</t>
  </si>
  <si>
    <t>18.98</t>
  </si>
  <si>
    <t>416W0047</t>
  </si>
  <si>
    <t>(=381.1++1060+-381.1U10)</t>
  </si>
  <si>
    <t>MAIN BILGE PUMP PRIMING UNIT 09310P01</t>
  </si>
  <si>
    <t>(=416++2020+-416U28)</t>
  </si>
  <si>
    <t>10P0.8,226612013P20-10P0.8,1060P013X26N,1060P014X11N,1060P015X04N,1060P016X01N</t>
  </si>
  <si>
    <t>JUNCTION BOX BOWTHRUSTER ROOM FCU 001</t>
  </si>
  <si>
    <t>(=416++2020+-416U32)</t>
  </si>
  <si>
    <t>1060P016X01N</t>
  </si>
  <si>
    <t>THERMOSTAT FCU 001 HYDRAULIC PLANT</t>
  </si>
  <si>
    <t>381.1W0022</t>
  </si>
  <si>
    <t>425</t>
  </si>
  <si>
    <t>25.4</t>
  </si>
  <si>
    <t>425W0006</t>
  </si>
  <si>
    <t>21.22</t>
  </si>
  <si>
    <t>(=381.1++1060+-381.1U11)</t>
  </si>
  <si>
    <t>MAIN BALAST PUMP PRIMING UNIT 09320P01</t>
  </si>
  <si>
    <t>(=++1060+-425U02)</t>
  </si>
  <si>
    <t>SERVICE AIR COMPRESSOR 10310C01</t>
  </si>
  <si>
    <t>40DE,106012012P11-40DE,1060P012X18N,1060P009X04N,1060P009X05N,1060S009X03N,1060S009X02N,1060S011X03N,1060S010X03N</t>
  </si>
  <si>
    <t>381.1W0023</t>
  </si>
  <si>
    <t>1060S010X03N</t>
  </si>
  <si>
    <t>431</t>
  </si>
  <si>
    <t>76.95</t>
  </si>
  <si>
    <t>431W0013</t>
  </si>
  <si>
    <t>(=381.1++1020+-381.1U012)</t>
  </si>
  <si>
    <t>EMERGENCY FI-FI/BILGE PUMP PRIMING UNIT 09510P02</t>
  </si>
  <si>
    <t>12EP0.1,326434015P11,3264P015X05N,304033015P11,3040P016X07N,3040P016X11N,3040S018X14N,204023018S13,2040P018X22N,2040P018X01N,2040P022X01N,2040P029X04N,204022030P11,2030P032X01N,2030P036X01N,2030P040X01N,2030P042X01N,2030P043X05N,2030P045X01N,202022047P11,2020P047X07N,202012047P11,1020P047X01N,1020S048X01N,1020S049X10N,1020S049X05N,1020S049X02N</t>
  </si>
  <si>
    <t>19.56</t>
  </si>
  <si>
    <t>(=431++4040+-431U04)</t>
  </si>
  <si>
    <t>CONTROL PANEL PROVISION PLANT</t>
  </si>
  <si>
    <t>381.2W0112</t>
  </si>
  <si>
    <t>(=431++4040+-431JB05)</t>
  </si>
  <si>
    <t>JUNCTION BOX COMP. 1 AND COMP 2</t>
  </si>
  <si>
    <t>4040P028X12N,4040S028X02N</t>
  </si>
  <si>
    <t>4040S028X02N</t>
  </si>
  <si>
    <t>DIESEL GENERATORS - DG2 AFT</t>
  </si>
  <si>
    <t>431W0014</t>
  </si>
  <si>
    <t>381.2W1029</t>
  </si>
  <si>
    <t>83.63</t>
  </si>
  <si>
    <t>431W0015</t>
  </si>
  <si>
    <t>27.4</t>
  </si>
  <si>
    <t>2266P011X21N,227222011P11,2272P010X01N,2272P008X03N,2171S008X01N,217122011S11,2165S012X03N,2165S015X03N,204022015S11,2040S018X01N,2040S023X01N,2040S027X02N,2040S027X09N,2040S029X05N,204022030S11,2030S033X01N,2030S038X01N,2030S042X01N,2030S043X02N,2030P043X04N,2030P043X05N,2030P042X01N,2030P040X01N,2030P036X01N,2030P032X01N,2030P030X01N</t>
  </si>
  <si>
    <t>381.3W0001</t>
  </si>
  <si>
    <t>4032P032X13N,4032S031X49N,4032P031X36N,4032S031X06N,4032S031X05N,404044030S11,4040P028X12N</t>
  </si>
  <si>
    <t>C+FR+SH 3X16</t>
  </si>
  <si>
    <t>27.85</t>
  </si>
  <si>
    <t>431W0019</t>
  </si>
  <si>
    <t>18.51</t>
  </si>
  <si>
    <t>10P0.1,226612013P17-10P0.1,1060P013X27N,1060P013X19N,1060P013X22N,1060S013X03N,1060S014X02N,1060S015X06N,1060S015X02N,1060S015X01N</t>
  </si>
  <si>
    <t>(=431++4143+-431U06)</t>
  </si>
  <si>
    <t>ROOM TERMOSTAT FREEZER COLD ROOM -25 C</t>
  </si>
  <si>
    <t>401W0001</t>
  </si>
  <si>
    <t>4040P028X12N,404044028P11,4244P028X01N</t>
  </si>
  <si>
    <t>25.16</t>
  </si>
  <si>
    <t>431W0021</t>
  </si>
  <si>
    <t>(=401++1060+-401U01)</t>
  </si>
  <si>
    <t>MAIN FIFI PUMP 09510P01</t>
  </si>
  <si>
    <t>16.47</t>
  </si>
  <si>
    <t>401W0002</t>
  </si>
  <si>
    <t>(=431++4244+-431U08)</t>
  </si>
  <si>
    <t>ROOM TEMPERATURE CHILLER COLD ROOM +4 C</t>
  </si>
  <si>
    <t>431W0023</t>
  </si>
  <si>
    <t>401W0003</t>
  </si>
  <si>
    <t>(=431++4244+-431U10)</t>
  </si>
  <si>
    <t>ROOM TEMPERATURE DRY PROVISION</t>
  </si>
  <si>
    <t>431W0028</t>
  </si>
  <si>
    <t>10P0.1,226612013P17-10P0.1,1060P013X27N,1060P013X19N,1060P014X07N,226612014P11,226622015P11,2040P018X22N,2040P018X01N,204023018P11,3040P017X09N,3040P017X04N,3040P018X11N,3040P019X04N,3040P020X02N,3040P024X02N,3040P027X05N,304033030P11,4032S031X06N,4032S031X05N,4032S031X03N,4032S031X02N,4032S031X01N,4032S032X01N</t>
  </si>
  <si>
    <t>17.65</t>
  </si>
  <si>
    <t>401W0006</t>
  </si>
  <si>
    <t>(=431++4141+-431U14)</t>
  </si>
  <si>
    <t>GALLEY/CUISINE HMI PROVISION PLANT</t>
  </si>
  <si>
    <t>4040P028X12N,414944028S11,414133028S11,4141S027X04N</t>
  </si>
  <si>
    <t>446</t>
  </si>
  <si>
    <t>446W0002</t>
  </si>
  <si>
    <t>14.57</t>
  </si>
  <si>
    <t>(=446++1060+-446U01)</t>
  </si>
  <si>
    <t>SEWAGE TREATMENT PLANT 09720E01</t>
  </si>
  <si>
    <t>40DE,106012012P11-40DE,1060P012X21N,1060P013X27N,1060P013X19N,1060P013X25N,1060P013X26N</t>
  </si>
  <si>
    <t>1060P013X26N</t>
  </si>
  <si>
    <t>446W0003</t>
  </si>
  <si>
    <t>22.67</t>
  </si>
  <si>
    <t>401W0008</t>
  </si>
  <si>
    <t>(=446++1060+-446U02)</t>
  </si>
  <si>
    <t>SEWAGE TANK B LLA TK 31 (09210I68)</t>
  </si>
  <si>
    <t>10P0.1,226612013P17-10P0.1,1060P013X27N,1060P012X21N,1060P012X18N,1060P009X04N,1060P009X02N</t>
  </si>
  <si>
    <t>446W0004</t>
  </si>
  <si>
    <t>18.23</t>
  </si>
  <si>
    <t>(=446++1060+-446U03)</t>
  </si>
  <si>
    <t>SEWAGE TANK B TK 31 HLA (09210I67)</t>
  </si>
  <si>
    <t>50.7</t>
  </si>
  <si>
    <t>40DE,106012012P11-40DE,1060P012X18N,1060P009X04N,1060P009X02N</t>
  </si>
  <si>
    <t>EM.DIESEL GENERATORS</t>
  </si>
  <si>
    <t>446W0005</t>
  </si>
  <si>
    <t>4135S029X02N,3040S027X02N,3040S027X03N,3040S026X08N,3040P027X05N,3040P024X02N,3040P020X02N,3040P020X03N,3040P018X06N,304033015P11,3264P015X05N,3264P015X01N,3264P012X04N,3264P012X08N,226623013P11,226612013P11,226612013P12-10P0.8,10P0.8</t>
  </si>
  <si>
    <t>25.49</t>
  </si>
  <si>
    <t>401W0010</t>
  </si>
  <si>
    <t>(=446++1060+-446U04)</t>
  </si>
  <si>
    <t>SEWAGE TANK T LLA TK 32 (09210I65)</t>
  </si>
  <si>
    <t>10P0.1,226612013P17-10P0.1,1060P013X27N,1060P012X21N,1060P012X18N,1060P009X04N,1060P009X05N,1060S009X03N,1060S009X02N</t>
  </si>
  <si>
    <t>52.61</t>
  </si>
  <si>
    <t>446W0006</t>
  </si>
  <si>
    <t>10P0.1,226612013P17-10P0.1,1060P013X07N,1060P013X09N,226612013P11,226623013P11,3264P012X08N,3264P012X04N,3264P015X01N,3264P015X05N,304033015P11,3040P018X06N,3040P020X03N,3040P020X02N,3040P024X02N,3040P027X05N,3040S026X08N,3040S027X03N,3040S027X02N,4135S029X02N</t>
  </si>
  <si>
    <t>401W0011</t>
  </si>
  <si>
    <t>(=446++1060+-446U05)</t>
  </si>
  <si>
    <t>SEWAGE TANK T TK 32 HLA (09210I64)</t>
  </si>
  <si>
    <t>40DE,106012012P11-40DE,1060P012X18N,1060P009X04N,1060P009X05N,1060S009X03N,1060S009X02N</t>
  </si>
  <si>
    <t>446W0017</t>
  </si>
  <si>
    <t>23.45</t>
  </si>
  <si>
    <t>401W0012</t>
  </si>
  <si>
    <t>20.3</t>
  </si>
  <si>
    <t>(=401++3040+-401U45)</t>
  </si>
  <si>
    <t>SOUNDER 2 AL2.E.CAR</t>
  </si>
  <si>
    <t>4135S029X02N,304033030S11,4032S031X03N,4032S031X05N,4032S031X06N,304033030P11,3040P029X09N</t>
  </si>
  <si>
    <t>(=446++1060+-446U14)</t>
  </si>
  <si>
    <t>LCB GREY/BLACK WATER TRANSFER PUMP 09720P01</t>
  </si>
  <si>
    <t>3040P029X09N</t>
  </si>
  <si>
    <t>401W0013</t>
  </si>
  <si>
    <t>461</t>
  </si>
  <si>
    <t>27.99</t>
  </si>
  <si>
    <t>(=401++3252+-401U44)</t>
  </si>
  <si>
    <t>SOUNDER 1 AL1.E.CAR</t>
  </si>
  <si>
    <t>3252</t>
  </si>
  <si>
    <t>4135S029X02N,3040S027X02N,3040S027X03N,3040S026X08N,3040P027X05N,3040P024X02N,3040P020X02N,3040P019X04N,3252P020X03N</t>
  </si>
  <si>
    <t>3252P020X03N</t>
  </si>
  <si>
    <t>401W0015</t>
  </si>
  <si>
    <t>55.87</t>
  </si>
  <si>
    <t>(=461++4032+-461U10)</t>
  </si>
  <si>
    <t>JB I ( BRIDGE )</t>
  </si>
  <si>
    <t>10P0.7,226612013P19-10P0.7,1060P013X26N,1060P013X25N,1060P013X19N,1060P014X07N,226612014P11,226622015P11,2040P018X22N,2040P018X01N,204023018P11,3040P017X09N,3040P017X04N,3040P018X11N,3040P019X04N,3040P020X02N,3040P024X02N,3040P027X05N,304033030P11,4032S031X06N,4032P032X13N</t>
  </si>
  <si>
    <t>401W0050</t>
  </si>
  <si>
    <t>21.31</t>
  </si>
  <si>
    <t>3062S014X01N,2262S013X06N,2262P013X06N,226222013P11,226612014P11,1060P014X07N,1060P013X19N,1060P013X25N,1060P013X26N,226612013P12-10P0.8,10P0.8</t>
  </si>
  <si>
    <t>401W0051</t>
  </si>
  <si>
    <t>30.22</t>
  </si>
  <si>
    <t>12EP0.2,326434015P12,3264P015X05N,3264P015X01N,3264P012X04N,3264P012X08N,226623013P11,226222013P11,2262P013X06N,2262S013X06N,3062S014X01N</t>
  </si>
  <si>
    <t>461W0009</t>
  </si>
  <si>
    <t>401W0053</t>
  </si>
  <si>
    <t>15.76</t>
  </si>
  <si>
    <t>(=461++2020+-461U01)</t>
  </si>
  <si>
    <t>20.45</t>
  </si>
  <si>
    <t>HYDRAULIC MAIN ELECTRIC PANEL</t>
  </si>
  <si>
    <t>(=461++2020+-461JB08)</t>
  </si>
  <si>
    <t>JB HP1</t>
  </si>
  <si>
    <t>(=401++1060+-401U04)</t>
  </si>
  <si>
    <t>2020P047X16N,2020P047X13N</t>
  </si>
  <si>
    <t>SOUNDER 1 AL1.E.SM</t>
  </si>
  <si>
    <t>2020P047X16N</t>
  </si>
  <si>
    <t>1060P013X21N,1060P013X19N,1060P014X07N,226612014P11,226222013P11,2262P013X06N,2262S013X06N,3062S014X01N</t>
  </si>
  <si>
    <t>2020P047X13N</t>
  </si>
  <si>
    <t>461W0010</t>
  </si>
  <si>
    <t>401W0054</t>
  </si>
  <si>
    <t>(=401++1060+-401U05)</t>
  </si>
  <si>
    <t>SOUNDER 2 AL2.E.SM</t>
  </si>
  <si>
    <t>3062S014X01N,2262S013X06N,2262P013X06N,226222013P11,226612014P11,1060P014X07N,1060P013X19N,1060P013X22N,1060S013X03N,1060S013X04N</t>
  </si>
  <si>
    <t>461W0011</t>
  </si>
  <si>
    <t>1060S013X04N</t>
  </si>
  <si>
    <t>401W0055</t>
  </si>
  <si>
    <t>16.78</t>
  </si>
  <si>
    <t>17.55</t>
  </si>
  <si>
    <t>(=461++2020+-461JB09)</t>
  </si>
  <si>
    <t>JB HP2</t>
  </si>
  <si>
    <t>(=401++1060+-401U22)</t>
  </si>
  <si>
    <t>SOUNDER 3 AL3.E.SM</t>
  </si>
  <si>
    <t>1060P014X05N,1060P014X07N,226612014P11,226222013P11,2262P013X06N,2262S013X06N,3062S014X01N</t>
  </si>
  <si>
    <t>461W0012</t>
  </si>
  <si>
    <t>SHORE CONNECTIONS</t>
  </si>
  <si>
    <t>1060P014X05N</t>
  </si>
  <si>
    <t>401W0056</t>
  </si>
  <si>
    <t>21.04</t>
  </si>
  <si>
    <t>461W0013</t>
  </si>
  <si>
    <t>10P0.1,226612013P17-10P0.1,1060P013X27N,1060P013X19N,1060P014X07N,226612014P11,226222013P11,2262P013X06N,2262S013X06N,3062S014X01N</t>
  </si>
  <si>
    <t>65.34</t>
  </si>
  <si>
    <t>401W0058</t>
  </si>
  <si>
    <t>27.65</t>
  </si>
  <si>
    <t>2020P047X16N,2020P047X07N,202022047S11,2030S045X01N,2030S043X02N,2030S042X01N,2030S038X01N,2030S033X01N,204022030S11,2040S029X05N,2040S027X09N,2040S027X12N,204023027S12,3040S027X02N,304033030S11,4032S031X03N,4032S031X05N,4032S031X06N,4032P032X13N</t>
  </si>
  <si>
    <t>(=401++1060+-401JB23)</t>
  </si>
  <si>
    <t>461W0014</t>
  </si>
  <si>
    <t>PRESOSTAT REZERVOR 01</t>
  </si>
  <si>
    <t>TC+SH 19X2X0.75</t>
  </si>
  <si>
    <t>1060S016X02N,1060S015X02N,1060S015X06N,1060S014X02N,1060S013X03N,1060P013X22N,1060P013X19N,1060P014X07N,226612014P11,226222013P11,2262P013X06N,2262S013X06N,3062S014X01N</t>
  </si>
  <si>
    <t>76.42</t>
  </si>
  <si>
    <t>401W0059</t>
  </si>
  <si>
    <t>2020P047X16N,2020P047X07N,202022047S11,2030S045X01N,2030S043X02N,2030S042X01N,2030S038X01N,2030S033X01N,204022030S11,2040S029X05N,2040S027X09N,2040S027X12N,204023027S12,3040S027X02N,3040S027X03N,3040S026X08N,304034028S11,404044030S11,4032S031X05N,4032S031X06N,4032P031X36N,4032S031X49N,4032P032X13N</t>
  </si>
  <si>
    <t>461W0015</t>
  </si>
  <si>
    <t>(=401++1060+-401JB24)</t>
  </si>
  <si>
    <t>PRESOSTAT REZERVOR 02</t>
  </si>
  <si>
    <t>SPEC_CAB 4X</t>
  </si>
  <si>
    <t>60.86</t>
  </si>
  <si>
    <t>1060S012X11N,1060S014X02N,1060S013X03N,1060P013X22N,1060P013X19N,1060P014X07N,226612014P11,226222013P11,2262P013X06N,2262S013X06N,3062S014X01N</t>
  </si>
  <si>
    <t>(=461++4020+-461U11)</t>
  </si>
  <si>
    <t>HYDRAULICS REMOTE CONTROL POSITION 2</t>
  </si>
  <si>
    <t>1060S012X11N</t>
  </si>
  <si>
    <t>401W0060</t>
  </si>
  <si>
    <t>4032P032X13N,4032S031X06N,4032S031X05N,4032S031X03N,304033030S11,3040S027X02N,204023027S12,2040S027X12N,2040S027X09N,2040S029X05N,204022030S11,2030S033X01N,2030S038X01N,2030S042X01N,2030S043X02N,2030P043X04N,203022044P11,302423044P11,4020S044X07N</t>
  </si>
  <si>
    <t>WK36/2025/UPDATE CABLE TYPE R1.11</t>
  </si>
  <si>
    <t>28.49</t>
  </si>
  <si>
    <t>4020S044X07N</t>
  </si>
  <si>
    <t>461W0016</t>
  </si>
  <si>
    <t>(=401++1060+-401JB25)</t>
  </si>
  <si>
    <t>PRESOSTAT REZERVOR 03</t>
  </si>
  <si>
    <t>32.8</t>
  </si>
  <si>
    <t>1060S010X05N,1060S011X03N,1060S012X02N,1060S014X02N,1060S013X03N,1060P013X22N,1060P013X19N,1060P014X07N,226612014P11,226222013P11,2262P013X06N,2262S013X06N,3062S014X01N</t>
  </si>
  <si>
    <t>401W0061</t>
  </si>
  <si>
    <t>4032P032X13N,4032S033X04N,3030S033X17N,4020S044X07N</t>
  </si>
  <si>
    <t>33.88</t>
  </si>
  <si>
    <t>461W0017</t>
  </si>
  <si>
    <t>(=401++1060+-401JB26)</t>
  </si>
  <si>
    <t>PRESOSTAT REZERVOR 04</t>
  </si>
  <si>
    <t>40.16</t>
  </si>
  <si>
    <t>(=461++5010+-461U12)</t>
  </si>
  <si>
    <t>1060S015X01N,1060S015X02N,1060S015X06N,1060S014X02N,1060S013X03N,1060P013X22N,1060P013X19N,1060P014X07N,226612014P11,226222013P11,2262P013X06N,2262S013X06N,3062S014X01N</t>
  </si>
  <si>
    <t>HYDRAULICS REMOTE CONTROL POSITION 1</t>
  </si>
  <si>
    <t>401W0062</t>
  </si>
  <si>
    <t>4155S015X01N,4155S016X08N,4155S015X03N,4155S016X01N,4151S020X01N,4151S022X01N,415144024S12,414344028S11,404044030S11,4032S031X05N,4032S031X06N,4032P032X13N</t>
  </si>
  <si>
    <t>4155S015X01N</t>
  </si>
  <si>
    <t>461W0018</t>
  </si>
  <si>
    <t>(=401++1060+-401U13)</t>
  </si>
  <si>
    <t>SOUNDER 4 NOVEC LOW PRESSURE ALARM AL.F.SM</t>
  </si>
  <si>
    <t>401W0064</t>
  </si>
  <si>
    <t>26.74</t>
  </si>
  <si>
    <t>461W0019</t>
  </si>
  <si>
    <t>(=401++1060+-401U27)</t>
  </si>
  <si>
    <t>JB1 FOR TANK1 ENGINE ROOM</t>
  </si>
  <si>
    <t>401W0065</t>
  </si>
  <si>
    <t>13.02</t>
  </si>
  <si>
    <t>461W0026</t>
  </si>
  <si>
    <t>(=401++1060+-401U28)</t>
  </si>
  <si>
    <t>JB2 FOR TANK2 ENGINE ROOM</t>
  </si>
  <si>
    <t>81.16</t>
  </si>
  <si>
    <t>1060S015X01N,1060S015X02N,1060S015X06N,1060S014X02N,1060S012X11N</t>
  </si>
  <si>
    <t>(=461++5010+-461U15)</t>
  </si>
  <si>
    <t>JB H ( MIZZEN MAST )</t>
  </si>
  <si>
    <t>401W0066</t>
  </si>
  <si>
    <t>2020P047X16N,202022047P11,2030P045X01N,2030P043X05N,2030P042X01N,2030P040X01N,2030P036X01N,2030P032X01N,204022030P11,2040P029X04N,2040P022X01N,2040P018X01N,204023018P11,3040P017X09N,3040P017X04N,3040P018X11N,3040P019X04N,304034019P11,4256P019X04N,4256P019X08N,4256P20X06N,4151S020X01N,5010S016X01G</t>
  </si>
  <si>
    <t>5010S016X01G</t>
  </si>
  <si>
    <t>461W0027</t>
  </si>
  <si>
    <t>(=401++1060+-401U29)</t>
  </si>
  <si>
    <t>TANK 1 ENGINE ROOM</t>
  </si>
  <si>
    <t>401W0067</t>
  </si>
  <si>
    <t>461W0028</t>
  </si>
  <si>
    <t>(=401++1060+-401U30)</t>
  </si>
  <si>
    <t>JB3 FOR TANK3 ENGINE ROOM</t>
  </si>
  <si>
    <t>POWER DISTRIBUTION 400-690V</t>
  </si>
  <si>
    <t>1060S012X11N,1060S012X02N,1060S011X03N,1060S010X05N</t>
  </si>
  <si>
    <t>401W0068</t>
  </si>
  <si>
    <t>461W0029</t>
  </si>
  <si>
    <t>53.63</t>
  </si>
  <si>
    <t>(=401++1060+-401U31)</t>
  </si>
  <si>
    <t>TANK 2 ENGINE ROOM</t>
  </si>
  <si>
    <t>(=461++2252+-461U22)</t>
  </si>
  <si>
    <t>JB G ( AFT)</t>
  </si>
  <si>
    <t>2020P047X16N,202022047P11,2030P045X01N,2030P043X05N,2030P042X01N,2030P040X01N,2030P036X01N,2030P032X01N,204022030P11,2040P029X04N,2040P022X01N,2252P020X05N</t>
  </si>
  <si>
    <t>401W0069</t>
  </si>
  <si>
    <t>461W0030</t>
  </si>
  <si>
    <t>27.03</t>
  </si>
  <si>
    <t>(=401++1060+-401U32)</t>
  </si>
  <si>
    <t>JB4 FOR TANK4 ENGINE ROOM</t>
  </si>
  <si>
    <t>1060S010X05N,1060S011X03N,1060S012X02N,1060S014X02N,1060S015X06N,1060S015X02N,1060S017X08N,1060P017X11N</t>
  </si>
  <si>
    <t>401W0070</t>
  </si>
  <si>
    <t>461W0031</t>
  </si>
  <si>
    <t>37.64</t>
  </si>
  <si>
    <t>(=401++1060+-401U33)</t>
  </si>
  <si>
    <t>TANK 3 ENGINE ROOM</t>
  </si>
  <si>
    <t>(=461++3010+-461U16)</t>
  </si>
  <si>
    <t>JB A ( BOW )</t>
  </si>
  <si>
    <t>2020P047X16N,202012047P11,1020P047X01N,1020P048X02N,1020S050X02N,1020S052X04N,202023052S11,3020S052X08N,3020S051X06N,311133052S11,3010S053X06N,3010S054X01N,3010S057X01N</t>
  </si>
  <si>
    <t>401W0071</t>
  </si>
  <si>
    <t>3010S057X01N</t>
  </si>
  <si>
    <t>461W0032</t>
  </si>
  <si>
    <t>(=401++1060+-401U34)</t>
  </si>
  <si>
    <t>TANK 4 ENGINE ROOM</t>
  </si>
  <si>
    <t>401W0072</t>
  </si>
  <si>
    <t>461W0033</t>
  </si>
  <si>
    <t>401W0073</t>
  </si>
  <si>
    <t>461W0035</t>
  </si>
  <si>
    <t>31</t>
  </si>
  <si>
    <t>(=461++4020+-461U17)</t>
  </si>
  <si>
    <t xml:space="preserve"> JB C ( MAIN MAST )</t>
  </si>
  <si>
    <t>4020P045X03N,302423044P11,203022044P11,2030P043X04N,2030P043X05N,2030P045X01N,202022047P11,2020P047X16N</t>
  </si>
  <si>
    <t>401W0075</t>
  </si>
  <si>
    <t>4020P045X03N</t>
  </si>
  <si>
    <t>461W0036</t>
  </si>
  <si>
    <t>32.5</t>
  </si>
  <si>
    <t>(=401++2284+-401U36)</t>
  </si>
  <si>
    <t>SOUNDER 1 AL1.E.LB</t>
  </si>
  <si>
    <t>2284P001X01N,208022001P11,2080P001X09N,208022005P11,2070P008X03N,2272P008X03N,2272P010X01N,227222011P11,226222013P11,2262P013X06N,2262S013X06N,3062S014X01N</t>
  </si>
  <si>
    <t>2020P047X16N,202022047P11,2030P045X01N,2030P043X05N,2030P043X04N,203022044P11,302423044P11,4020P045X03N</t>
  </si>
  <si>
    <t>401W0076</t>
  </si>
  <si>
    <t>461W0037</t>
  </si>
  <si>
    <t>(=401++2284+-401U37)</t>
  </si>
  <si>
    <t>SOUNDER 2 AL2.E.LB</t>
  </si>
  <si>
    <t>401W0077</t>
  </si>
  <si>
    <t>29.59</t>
  </si>
  <si>
    <t>461W0041</t>
  </si>
  <si>
    <t>25.44</t>
  </si>
  <si>
    <t>12EP0.1,326434015P11,3264P015X01N,3264P012X04N,3264P012X08N,226623013P11,226222013P11,2262P013X06N,2262S013X06N,3062S014X01N</t>
  </si>
  <si>
    <t>(=461++2232+-461U21)</t>
  </si>
  <si>
    <t>401W0079</t>
  </si>
  <si>
    <t>JB E ( FORWARD LIFT )</t>
  </si>
  <si>
    <t>POWER DISTRIBUTION 220-240V</t>
  </si>
  <si>
    <t>2020P047X16N,202022047P11,2030P045X01N,2030P043X05N,2030P042X01N,2030P040X01N,223222039P11,2232P040X01N</t>
  </si>
  <si>
    <t>461W0042</t>
  </si>
  <si>
    <t>(=401++2284+-401JB38)</t>
  </si>
  <si>
    <t>401W0080</t>
  </si>
  <si>
    <t>461W0043</t>
  </si>
  <si>
    <t>(=401++2284+-401U39)</t>
  </si>
  <si>
    <t>SOUNDER 3 AL.E.LB</t>
  </si>
  <si>
    <t>67.61</t>
  </si>
  <si>
    <t>401W0081</t>
  </si>
  <si>
    <t>(=461++4040+-461U18)</t>
  </si>
  <si>
    <t>JB F ( MIZZEN FORESTAY )</t>
  </si>
  <si>
    <t>2020P047X16N,2020P047X07N,202022047S11,2030S045X01N,2030S043X02N,2030S042X01N,2030S038X01N,2030S033X01N,204022030S11,2040S029X05N,2040S027X09N,2040S027X12N,204023027S12,3040S027X02N,3040S027X03N,3040S026X08N,304034028S11,4040S030X07N</t>
  </si>
  <si>
    <t>4040S030X07N</t>
  </si>
  <si>
    <t>(=401++2284+-401JB40)</t>
  </si>
  <si>
    <t>JB1 FOR TANK1 BATTERY ROOM</t>
  </si>
  <si>
    <t>461W0044</t>
  </si>
  <si>
    <t>401W0083</t>
  </si>
  <si>
    <t>35.83</t>
  </si>
  <si>
    <t>461W0045</t>
  </si>
  <si>
    <t>12EP0.2,326434015P12,304033015P11,3040P018X06N,3040P020X03N,3040P020X02N,3040P024X02N,3040P027X05N,3040S026X08N,3040S027X03N,3040S027X02N,4135S029X02N</t>
  </si>
  <si>
    <t>401W0084</t>
  </si>
  <si>
    <t>461W0047</t>
  </si>
  <si>
    <t>401W0085</t>
  </si>
  <si>
    <t>461W0048</t>
  </si>
  <si>
    <t>72.57</t>
  </si>
  <si>
    <t>2020P047X16N,2020P047X07N,202022047S11,2030S045X01N,2030S043X02N,2030S042X01N,2030S038X01N,2030S033X01N,204022030S11,2040S029X05N,2040S027X09N,2040S027X12N,204023027S12,3040S027X02N,3040S027X03N,3040S026X08N,3040P027X05N,304033030P11,4032S031X06N,4032P032X13N</t>
  </si>
  <si>
    <t>401W0088</t>
  </si>
  <si>
    <t>461W0049</t>
  </si>
  <si>
    <t>29.7</t>
  </si>
  <si>
    <t>(=401++3161+-401U61)</t>
  </si>
  <si>
    <t>SOUNDER</t>
  </si>
  <si>
    <t>4135S029X02N,3040S027X02N,3040S027X03N,3040S023X01N,3040S021X02N,3040S017X03N,3161S030X01N,3161S015X01N</t>
  </si>
  <si>
    <t>401W0093</t>
  </si>
  <si>
    <t>461W0051</t>
  </si>
  <si>
    <t>46.02</t>
  </si>
  <si>
    <t>(=401++3232+-401U49)</t>
  </si>
  <si>
    <t>SOUNDER 1 AL1.E.CAV</t>
  </si>
  <si>
    <t>3232</t>
  </si>
  <si>
    <t>4135S029X02N,3040S027X02N,204023027S12,2040S027X12N,2040S027X09N,2040S029X05N,2040P029X08N,2040P029X04N,204022030P11,2030P032X01N,2030P036X01N,2030P040X01N,223222039P11,3232P040X02N</t>
  </si>
  <si>
    <t>3232P040X02N</t>
  </si>
  <si>
    <t>401W0094</t>
  </si>
  <si>
    <t>461W0052</t>
  </si>
  <si>
    <t>50.3</t>
  </si>
  <si>
    <t>(=401++3030+-401U50)</t>
  </si>
  <si>
    <t>3232P040X02N,223222039P11,2030P040X01N,2030P042X01N,2030P043X05N,2030P045X01N,202022047P11,2020P047X07N,302023047S11,3020S047X05N,3020S047X02N,302033047S11,3030S045X01N,3030S041X01N,3030S039X02N,3030S037X01N,3030S035X01N,3030S032X01N</t>
  </si>
  <si>
    <t>461W0054</t>
  </si>
  <si>
    <t>401W0098</t>
  </si>
  <si>
    <t>78.83</t>
  </si>
  <si>
    <t>POWER DISTRIBUTION 12-50V</t>
  </si>
  <si>
    <t>(=401++3141+-401U60)</t>
  </si>
  <si>
    <t>(=461++1020+-461U71)</t>
  </si>
  <si>
    <t>PRESSURE TRANSMITTER HPU SEA WATER COOLING PUMP (09410P05 09410I06)</t>
  </si>
  <si>
    <t>3141S030X01N,3030S032X01N</t>
  </si>
  <si>
    <t>40DE,106012012P11-40DE,1060P012X21N,1060P013X27N,1060P013X19N,1060P013X22N,1060S013X03N,1060S014X02N,1060S015X06N,1060S015X02N,1060S017X08N,106011018S11,1040S019X01N,1040S022X02N,1040S024X01N,1040S027X01N,103011030S11,1030S032X01N,1030S036X02N,1030S040X03N,1030S041X01N,1030S043X04N,1030S043X01N,1030P043X05N,102011047P11,1020P047X01N,1020S048X01N,1020S049X10N,1020S049X05N,1020S049X01N</t>
  </si>
  <si>
    <t>1020S049X01N</t>
  </si>
  <si>
    <t>461W0088</t>
  </si>
  <si>
    <t>401W0101</t>
  </si>
  <si>
    <t>72.2</t>
  </si>
  <si>
    <t>(=461++4030+-461U20)</t>
  </si>
  <si>
    <t>JB D ( J0 WINCHES)</t>
  </si>
  <si>
    <t>4030</t>
  </si>
  <si>
    <t>(=401++1060+-401U35)</t>
  </si>
  <si>
    <t>OUTSIDE / EXTERIEUR</t>
  </si>
  <si>
    <t>MAIN FIFI PUMP PRIMING UNIT 09510P01</t>
  </si>
  <si>
    <t>2020P047X16N,2020P047X07N,202022047S11,2030S045X01N,2030S043X02N,2030S042X01N,2030S038X01N,2030S033X01N,204022030S11,2040S029X05N,2040S027X09N,2040S027X12N,204023027S12,3040S027X02N,3040S027X03N,3040S026X08N,3040P027X05N,304033030P11,4032S031X06N,4032P032X13N,4030P034X01N</t>
  </si>
  <si>
    <t>4030P034X01N</t>
  </si>
  <si>
    <t>461W0089</t>
  </si>
  <si>
    <t>401W0105</t>
  </si>
  <si>
    <t>72.22</t>
  </si>
  <si>
    <t>2020P047X16N,2020P047X07N,202022047S11,2030S045X01N,2030S043X02N,2030S042X01N,2030S038X01N,2030S033X01N,204022030S11,2040S029X05N,2040S027X09N,2040S027X12N,204023027S12,3040S027X02N,3040S027X03N,3040S026X08N,3040P027X05N,304033030P11,4032S031X06N,4032P032X13N,4030P034X02N</t>
  </si>
  <si>
    <t>4030P034X02N</t>
  </si>
  <si>
    <t>461W0090</t>
  </si>
  <si>
    <t>401.2W0001</t>
  </si>
  <si>
    <t>72.24</t>
  </si>
  <si>
    <t>63.11</t>
  </si>
  <si>
    <t>2020P047X16N,2020P047X07N,202022047S11,2030S045X01N,2030S043X02N,2030S042X01N,2030S038X01N,2030S033X01N,204022030S11,2040S029X05N,2040S027X09N,2040S027X12N,204023027S12,3040S027X02N,3040S027X03N,3040S026X08N,3040P027X05N,304033030P11,4032S031X06N,4032P032X13N,4030P034X03N</t>
  </si>
  <si>
    <t>4030P034X03N</t>
  </si>
  <si>
    <t>461W0091</t>
  </si>
  <si>
    <t>10P0.8,226612013P20-10P0.8,226612013P11,226622015P11,2040P018X22N,2040P018X01N,204023018P11,3040P017X09N,3040P017X04N,3040P018X11N,3040P019X04N,304034019P11,4256P019X04N,4256P019X08N,4242P023X01N,4242P028X04N,404044028P12,414944028S11,4149S028X03N,4135S029X01N</t>
  </si>
  <si>
    <t>23.46</t>
  </si>
  <si>
    <t>401.2W0002</t>
  </si>
  <si>
    <t>41.25</t>
  </si>
  <si>
    <t>(=461++4032+-461U121.1)</t>
  </si>
  <si>
    <t>MICRO TEE CONNECTOR</t>
  </si>
  <si>
    <t>WK13/2026 NEW CABLE CANCELED R1.15</t>
  </si>
  <si>
    <t>12EP0.2,326434015P12,304033015P11,3040P018X06N,3040P020X03N,3040P020X02N,3040P024X02N,3040P027X05N,3040S026X08N,304034028S11,414944028S11,4149S028X03N,4135S029X01N</t>
  </si>
  <si>
    <t>461W0092</t>
  </si>
  <si>
    <t>401.2W0005</t>
  </si>
  <si>
    <t>42.84</t>
  </si>
  <si>
    <t>(=461++4068+-461U55)</t>
  </si>
  <si>
    <t>C+FR+SH 4X2.5</t>
  </si>
  <si>
    <t>HLA BOX FOR SENSOR 5C AFT MS SHEET</t>
  </si>
  <si>
    <t>68.47</t>
  </si>
  <si>
    <t>(=461++3062+-461U120)</t>
  </si>
  <si>
    <t>10P0.1,226612013P17-10P0.1,1060P013X27N,1060P013X19N,1060P013X25N,1060P013X26N,226612013P11,226622015P11,2040P018X22N,2040P018X01N,204023018P11,3040P017X09N,3040P017X04N,3040P018X11N,3040P019X04N,304034019P11,4256P019X04N,4256P019X08N,4242P023X01N,4242P028X04N,404044028P12,414944028S11,4149S028X03N,4135S029X01N</t>
  </si>
  <si>
    <t>461W0093</t>
  </si>
  <si>
    <t>MARETRON DG1-100C 4X</t>
  </si>
  <si>
    <t>401.2W0008</t>
  </si>
  <si>
    <t>49.64</t>
  </si>
  <si>
    <t>(=461++3030+-461U122)</t>
  </si>
  <si>
    <t>FWD HOLD "WTP-02" WAVE TRUE PROCESSOR ANALOG MODULE</t>
  </si>
  <si>
    <t>(=461++4020+-461U57)</t>
  </si>
  <si>
    <t>FWD STATION "HLA-04" HYBRID LOADCELL AMPLIFIER BOX FOR LOAD SENSOR FORE MAIN BOOM</t>
  </si>
  <si>
    <t>3030S045X01N,302033047S11,3020S047X02N,3020S047X05N,302023047S11,202022047S11,2030S045X01N,2030S043X02N,2030P043X04N,203022044P11,302423044P11,402055045S11,4020P045X01N</t>
  </si>
  <si>
    <t>WK05/2026/CHANGED SOURCE &amp; TARGET R1.13</t>
  </si>
  <si>
    <t>3030S045X01N</t>
  </si>
  <si>
    <t>401.2W0010</t>
  </si>
  <si>
    <t>461W0094</t>
  </si>
  <si>
    <t>1.938</t>
  </si>
  <si>
    <t>(=461++3030+-461U59)</t>
  </si>
  <si>
    <t>FWD HOLD "HLA-02" HYBRID LOADCELL AMPLIFIER BOX FOR LOAD SENSOR FORE V1 SB</t>
  </si>
  <si>
    <t>(=461++3030+-461U121)</t>
  </si>
  <si>
    <t>FWD HOLD "WTP-01" WAVE TRUE PROCESSOR ANALOG MODULE</t>
  </si>
  <si>
    <t>401.2W0011</t>
  </si>
  <si>
    <t>461W0095</t>
  </si>
  <si>
    <t>MARETRON DM-DG1-DF 4X</t>
  </si>
  <si>
    <t>0.408</t>
  </si>
  <si>
    <t>(=461++3030+-461U126)</t>
  </si>
  <si>
    <t>FWD HOLD "TI3" MARETRON NM-CF-NF MINI/MICRO TEE CONNECTOR</t>
  </si>
  <si>
    <t>401.2W0012</t>
  </si>
  <si>
    <t>461W0096</t>
  </si>
  <si>
    <t>46.29</t>
  </si>
  <si>
    <t>(=461++4010+-461U63)</t>
  </si>
  <si>
    <t>FWD MAST "HLA-01" HYBRID LOADCELL AMPLIFIER BOX FOR LOAD SENSOR FORE J1 BOOM</t>
  </si>
  <si>
    <t>401.2W0013</t>
  </si>
  <si>
    <t>3030S045X01N,302033047S11,3020S048X01N,3020S050X03N,3020S051X06N,311133052S11,3010S053X06N,3010S054X01N,4010S059X04G</t>
  </si>
  <si>
    <t>EM.POWER DISTRIBUTION 400-690V</t>
  </si>
  <si>
    <t>4010S059X04G</t>
  </si>
  <si>
    <t>461W0097</t>
  </si>
  <si>
    <t>40.8</t>
  </si>
  <si>
    <t>(=461++5010+-461U69)</t>
  </si>
  <si>
    <t>AFT J1 BOOM "HLA-05" HYBRID LOADCELL AMPLIFIER BOX FOR LOAD SENSOR AFT J1 BOOM</t>
  </si>
  <si>
    <t>401.2W0014</t>
  </si>
  <si>
    <t>461W0098</t>
  </si>
  <si>
    <t>(=461++3062+-461U67)</t>
  </si>
  <si>
    <t>AFT CORRIDOR "HLA-08" HYBRID LOADCELL AMPLIFIER BOX FOR LOAD SENSOR STBD AFT V1</t>
  </si>
  <si>
    <t>401.2W0015</t>
  </si>
  <si>
    <t>(=461++3062+-461U65.1)</t>
  </si>
  <si>
    <t>AFT CORRIDOR "WTP-04" WAVE TRUE PROCESSOR ANALOG MODULE</t>
  </si>
  <si>
    <t>WK05/2026 NEW CABLE R1.13</t>
  </si>
  <si>
    <t>461W0100</t>
  </si>
  <si>
    <t>401.2W0016</t>
  </si>
  <si>
    <t>(=461++4020+-461U59)</t>
  </si>
  <si>
    <t>HLA BOX FOR SENSOR 5G FORE MS SHEET</t>
  </si>
  <si>
    <t>61.85</t>
  </si>
  <si>
    <t>(=461++4020+-461U60.1)</t>
  </si>
  <si>
    <t>TERMINATOR</t>
  </si>
  <si>
    <t>(=401.2++3040+-401.2H01)</t>
  </si>
  <si>
    <t>SOUNDER 1 AL1.E.BHBK3</t>
  </si>
  <si>
    <t>461W0103</t>
  </si>
  <si>
    <t>4135S029X01N,4149S028X03N,414944028S11,404044028P12,4242P028X04N,4242P023X01N,4256P019X08N,4256P20X06N,4151S020X01N,4151S022X01N,4151S023X22N,4151S023X10N,304034023S11,3040S023X01N,3040S026X08N,3040P027X05N,3040P030X05N</t>
  </si>
  <si>
    <t>3040P030X05N</t>
  </si>
  <si>
    <t>48.96</t>
  </si>
  <si>
    <t>401.2W0017</t>
  </si>
  <si>
    <t>(=461++3062+-461U119)</t>
  </si>
  <si>
    <t>AFT CORRIDOR "TII3" MARETRON NM-CF-NF MINI/MICRO TEE CONNECTOR</t>
  </si>
  <si>
    <t>32.67</t>
  </si>
  <si>
    <t>(=401.2++3252+-401.2H02)</t>
  </si>
  <si>
    <t>SOUNDER 2 AL2.E.BHBK3</t>
  </si>
  <si>
    <t>461W0104</t>
  </si>
  <si>
    <t>4135S029X01N,4149S028X03N,414944028S11,404044028P12,4242P028X04N,4242P023X01N,4252P020X01N,3252P020X03N</t>
  </si>
  <si>
    <t>401.2W0018</t>
  </si>
  <si>
    <t>39.7</t>
  </si>
  <si>
    <t>461W0105</t>
  </si>
  <si>
    <t>(=401.2++3161+-401.2H03)</t>
  </si>
  <si>
    <t>SOUNDER 3 AL3.E.BHBK3</t>
  </si>
  <si>
    <t>4135S029X01N,4149S028X03N,414944028S11,304034028S11,3040S026X08N,3040S023X01N,3040S021X02N,3040S017X03N,3161S030X01N,3161S015X01N</t>
  </si>
  <si>
    <t>(=461++3062+-461U65)</t>
  </si>
  <si>
    <t>401.2W0020</t>
  </si>
  <si>
    <t>HLA BOX FOR SENSOR 5A AFT V1 PS</t>
  </si>
  <si>
    <t>461W0106</t>
  </si>
  <si>
    <t>401.2W0021</t>
  </si>
  <si>
    <t>64.64</t>
  </si>
  <si>
    <t>(=461++4032+-461U119.1)</t>
  </si>
  <si>
    <t>WHEELHOUSE "TII2" MARETRON NM-CF-NF MINI/MICRO TEE CONNECTOR</t>
  </si>
  <si>
    <t>(=461++4032+-461U65.2)</t>
  </si>
  <si>
    <t>(=401.2++2040+-401.2H04)</t>
  </si>
  <si>
    <t>WHEELHOUSE "WTP-03" WAVE TRUE PROCESSOR ANALOG MODULE</t>
  </si>
  <si>
    <t>SOUNDER 1 AL1.E.BHBK2</t>
  </si>
  <si>
    <t>4135S029X01N,4149S028X03N,414944028S11,404044028P12,4242P028X04N,4242P023X01N,4256P019X08N,4256P019X04N,304034019P11,3040P019X04N,3040P018X11N,3040P017X04N,3040P017X09N,204023018P11,2040P018X01N,2040P022X01N,2040P029X04N,2040P029X08N</t>
  </si>
  <si>
    <t>2040P029X08N</t>
  </si>
  <si>
    <t>461W0106.1</t>
  </si>
  <si>
    <t>401.2W0022</t>
  </si>
  <si>
    <t>39.93</t>
  </si>
  <si>
    <t>4040S029X01N,404044030S11,4032S031X05N,4032S031X03N,4032S031X02N,4032S031X01N,4032S033X02N,4032S031X14N,4032S031X22N,4032S031X44N,4032S031X49N</t>
  </si>
  <si>
    <t>4040S029X01N</t>
  </si>
  <si>
    <t>49.44</t>
  </si>
  <si>
    <t>4032S031X49N</t>
  </si>
  <si>
    <t>461W0107</t>
  </si>
  <si>
    <t>(=401.2++2252+-401.2H05)</t>
  </si>
  <si>
    <t>SOUNDER 2 AL2.E.BHBK2</t>
  </si>
  <si>
    <t>4135S029X01N,4149S028X03N,414944028S11,404044028P12,4242P028X04N,4242P023X01N,4256P019X08N,4256P019X04N,304034019P11,3040P019X04N,3040P018X11N,3040P017X04N,3040P017X09N,204023018P11,2040P018X01N,2252P020X05N</t>
  </si>
  <si>
    <t>(=461++4032+-461U127)</t>
  </si>
  <si>
    <t>WHEELHOUSE "TI1" MARETRON NM-CF-NF MINI/MICRO TEE CONNECTOR</t>
  </si>
  <si>
    <t>(=461++4032+-461U128)</t>
  </si>
  <si>
    <t>401.2W0023</t>
  </si>
  <si>
    <t>WHEELHOUSE DATA ACQUISITION SYSTEM "EXOCET BLUE DATA MANAGER"</t>
  </si>
  <si>
    <t>59.26</t>
  </si>
  <si>
    <t>461W0108</t>
  </si>
  <si>
    <t>EM.POWER DISTRIBUTION 220-240V</t>
  </si>
  <si>
    <t>(=401.2++2161+-401.2H06)</t>
  </si>
  <si>
    <t>SOUNDER 3 AL3.E.BHBK2</t>
  </si>
  <si>
    <t>2161</t>
  </si>
  <si>
    <t>4135S029X01N,4149S028X03N,414944028S11,404044028P12,4242P028X04N,4242P023X01N,4256P019X08N,4256P20X06N,4151S020X01N,4151S022X01N,4151S023X22N,4151S023X10N,304034023S11,3040S023X01N,3040S021X02N,3040S017X03N,3161S030X01N,3161S015X01N,2161S015X02N,2161S015X01N</t>
  </si>
  <si>
    <t>(=461++4032+-461U129)</t>
  </si>
  <si>
    <t>WHEELHOUSE "TII1" MARETRON NM-CF-NF MINI/MICRO TEE CONNECTOR</t>
  </si>
  <si>
    <t>2161S015X01N</t>
  </si>
  <si>
    <t>401.2W0025</t>
  </si>
  <si>
    <t>461W0109</t>
  </si>
  <si>
    <t>401.2W0026</t>
  </si>
  <si>
    <t>89.04</t>
  </si>
  <si>
    <t>461W0110</t>
  </si>
  <si>
    <t>(=401.2++1040+-401.2H07)</t>
  </si>
  <si>
    <t>SOUNDER 1 AL1.E.BHBK1</t>
  </si>
  <si>
    <t>27.89</t>
  </si>
  <si>
    <t>4135S029X01N,4149S028X03N,414944028S11,404044028P12,4242P028X04N,4242P023X01N,4256P019X08N,4256P20X06N,4151S020X01N,4155S016X01N,4155S015X03N,4155S016X08N,415544015S11,4161S015X04N,4161S013X01N,4161S011X05N,416134011S11,3163S012X04N,3163S012X06N,216523012S11,216512012S11,1060S012X16N,1060S012X02N,1060S014X02N,1060S015X06N,1060S015X02N,1060S017X08N,106011018S12,1040S019X01N,1040S022X02N,1040S024X01N,1040S027X01N,1040S030X01N</t>
  </si>
  <si>
    <t>(=461++1030+-461JB69)</t>
  </si>
  <si>
    <t>JB E2</t>
  </si>
  <si>
    <t>401.2W0027</t>
  </si>
  <si>
    <t>2232P040X01N,223222039P11,2030P040X01N,2030P042X01N,2030P042X05N,103012042P11,1030P042X09N,1030P037X01N,1030P035X02N</t>
  </si>
  <si>
    <t>36.86</t>
  </si>
  <si>
    <t>1030P035X02N</t>
  </si>
  <si>
    <t>461W0112</t>
  </si>
  <si>
    <t>(=401.2++1252+-401.2H08)</t>
  </si>
  <si>
    <t>SOUNDER 2 AL2.E.BHBK1</t>
  </si>
  <si>
    <t>9.75</t>
  </si>
  <si>
    <t>4135S029X01N,4149S028X03N,414944028S11,404044028P12,4242P028X04N,4242P023X01N,4252P020X01N,3252P020X03N,2252P020X05N,1252P020X06N</t>
  </si>
  <si>
    <t>(=461++2030+-461JB70)</t>
  </si>
  <si>
    <t>JB E1</t>
  </si>
  <si>
    <t>401.2W0028</t>
  </si>
  <si>
    <t>61.27</t>
  </si>
  <si>
    <t>461W0115</t>
  </si>
  <si>
    <t>(=401.2++1161+-401.2H09)</t>
  </si>
  <si>
    <t>SOUNDER 3 AL3.E.BHBK1</t>
  </si>
  <si>
    <t>4135S029X01N,4149S028X03N,414944028S11,404044028P12,4242P028X04N,4242P023X01N,4256P019X08N,4256P20X06N,4151S020X01N,4151S022X01N,4151S023X22N,4151S023X10N,304034023S11,3040S023X01N,3040S021X02N,3040S017X03N,3161S030X01N,3161S015X01N,2161S015X02N,2161S015X01N,1161S015X01N</t>
  </si>
  <si>
    <t>401.2W0030</t>
  </si>
  <si>
    <t>(=461++2030+-461JB71)</t>
  </si>
  <si>
    <t>JB FOR PIN IN LVL 1 B1 6C 73.1</t>
  </si>
  <si>
    <t>461W0116</t>
  </si>
  <si>
    <t>(=461++2030+-461JB72)</t>
  </si>
  <si>
    <t>JB FOR PIN IN LVL 1 B2 6C 73.2</t>
  </si>
  <si>
    <t>461W0117</t>
  </si>
  <si>
    <t>401.2W0031</t>
  </si>
  <si>
    <t>100</t>
  </si>
  <si>
    <t>(=461++2030+-461JB73)</t>
  </si>
  <si>
    <t>JB FOR PIN IN LVL 1 B3 6C 73.3</t>
  </si>
  <si>
    <t>(=401.2++3030+-401.2H10)</t>
  </si>
  <si>
    <t>SOUNDER 1 AL1.E.FHFR3</t>
  </si>
  <si>
    <t>461W0118</t>
  </si>
  <si>
    <t>3030S032X01N,3030S035X01N,3030S037X01N,3030S039X02N,3030S041X01N,3030S045X01N,302033047S11,3020S048X01N,3020S050X03N,3020S052X08N,202023052S11,2020S051X05N,2020S051X02N,2020S051X06N,2020S049X02N,202022047S11,2030S045X01N,2030S043X02N,2030S042X01N,2030S038X01N,2030S033X01N,204022030S11,2040S029X05N,2040S027X09N,2040S027X02N,204023027S11,3040S027X07N,3040S027X03N,3040S026X08N,304034028S11,414944028S11,4149S028X03N,4135S029X01N</t>
  </si>
  <si>
    <t>24.99</t>
  </si>
  <si>
    <t>401.2W0032</t>
  </si>
  <si>
    <t>(=461++2030+-461JB74)</t>
  </si>
  <si>
    <t>JB FOR PIN IN LVL 1 B4 6C 73.4</t>
  </si>
  <si>
    <t>59.63</t>
  </si>
  <si>
    <t>461W0123</t>
  </si>
  <si>
    <t>(=401.2++3232+-401.2H11)</t>
  </si>
  <si>
    <t>SOUNDER 2 AL2.E.FHFR3</t>
  </si>
  <si>
    <t>4135S029X01N,4149S028X03N,414944028S11,304034028S11,3040S026X08N,3040S027X03N,3040S027X07N,204023027S11,2040S027X02N,2040S027X09N,2040S029X05N,2040P029X08N,2040P029X04N,204022030P11,2030P032X01N,2030P036X01N,2030P040X01N,223222039P11,3232P040X02N</t>
  </si>
  <si>
    <t>(=461++2030+-461JB75)</t>
  </si>
  <si>
    <t>JB FOR PIN OUT LVL 1 B1 6C 73.5</t>
  </si>
  <si>
    <t>401.2W0033</t>
  </si>
  <si>
    <t>29.06</t>
  </si>
  <si>
    <t>461W0124</t>
  </si>
  <si>
    <t>(=401.2++3141+-401.2H12)</t>
  </si>
  <si>
    <t>SOUNDER 3 AL3.E.FHFR3</t>
  </si>
  <si>
    <t>4135S029X01N,4149S028X03N,414944028S11,304034028S11,3040S026X08N,3040S027X03N,3040S027X02N,3141S030X01N</t>
  </si>
  <si>
    <t>(=461++2030+-461JB76)</t>
  </si>
  <si>
    <t>JB FOR PIN OUT LVL 1 B2 6C 73.6</t>
  </si>
  <si>
    <t>401.2W0035</t>
  </si>
  <si>
    <t>461W0125</t>
  </si>
  <si>
    <t>(=461++2030+-461JB77)</t>
  </si>
  <si>
    <t>JB FOR PIN OUT LVL 1 B3 6C 73.7</t>
  </si>
  <si>
    <t>401.2W0036</t>
  </si>
  <si>
    <t>461W0126</t>
  </si>
  <si>
    <t>47.54</t>
  </si>
  <si>
    <t>15.81</t>
  </si>
  <si>
    <t>EM.POWER DISTRIBUTION 12-50V</t>
  </si>
  <si>
    <t>(=401.2++2030+-401.2H13)</t>
  </si>
  <si>
    <t>SOUNDER 1 AL1.E.FHFR2</t>
  </si>
  <si>
    <t>(=461++2030+-461JB78)</t>
  </si>
  <si>
    <t>JB FOR PIN OUT LVL 1 B4 6C 73.8</t>
  </si>
  <si>
    <t>4135S029X01N,4149S028X03N,414944028S11,304034028S11,3040S026X08N,3040S027X03N,3040S027X07N,204023027S11,2040S027X02N,2040S027X09N,2040S029X05N,2040P029X08N,2040P029X04N,204022030P11,2030P030X03N</t>
  </si>
  <si>
    <t>2030P030X03N</t>
  </si>
  <si>
    <t>401.2W0037</t>
  </si>
  <si>
    <t>461W0127</t>
  </si>
  <si>
    <t>57.01</t>
  </si>
  <si>
    <t>(=401.2++2232+-401.2H14)</t>
  </si>
  <si>
    <t>SOUNDER 2 AL2.E.FHFR2</t>
  </si>
  <si>
    <t>(=461++4032+-461U119.3)</t>
  </si>
  <si>
    <t>WHEELHOUSE "TIII2" MARETRON NM-CF-NF MINI/MICRO TEE CONNECTOR</t>
  </si>
  <si>
    <t>4135S029X01N,4149S028X03N,414944028S11,304034028S11,3040S026X08N,3040S027X03N,3040S027X07N,204023027S11,2040S027X02N,2040S027X09N,2040S029X05N,2040P029X08N,2040P029X04N,204022030P11,2030P032X01N,2030P036X01N,2030P040X01N,223222039P11,2232P039X01N</t>
  </si>
  <si>
    <t>461W0131</t>
  </si>
  <si>
    <t>401.2W0038</t>
  </si>
  <si>
    <t>64.09</t>
  </si>
  <si>
    <t>39.44</t>
  </si>
  <si>
    <t>(=461++3030+-461JB28)</t>
  </si>
  <si>
    <t>(=401.2++2141+-401.2H15)</t>
  </si>
  <si>
    <t>JB FOR SENSOR A74.1 ATEX</t>
  </si>
  <si>
    <t>SOUNDER 3 AL3.E.FHFR2</t>
  </si>
  <si>
    <t>2141</t>
  </si>
  <si>
    <t>2030P039X01N,2030P040X01N,2030P042X01N,2030P043X05N,2030P045X01N,202022047P11,2020P047X07N,302023047S11,3020S047X05N,3020S047X02N,302033047S11,3030S045X01N,3030S041X01N,3030S039X02N,3030S037X01N,3030S035X01N,3030S033X02N</t>
  </si>
  <si>
    <t>4135S029X01N,4149S028X03N,414944028S11,304034028S11,3040S026X08N,3040S027X03N,3040S027X07N,204023027S11,2040S027X02N,2040S027X09N,2040S029X05N,204022030S11,2141S030X01N</t>
  </si>
  <si>
    <t>3030S033X02N</t>
  </si>
  <si>
    <t>2141S030X01N</t>
  </si>
  <si>
    <t>461W0132</t>
  </si>
  <si>
    <t>401.2W0040</t>
  </si>
  <si>
    <t>(=461++3030+-461JB34)</t>
  </si>
  <si>
    <t>JB FOR SENSOR A74.2 ATEX</t>
  </si>
  <si>
    <t>401.2W0041</t>
  </si>
  <si>
    <t>461W0133</t>
  </si>
  <si>
    <t>88.86</t>
  </si>
  <si>
    <t>(=401.2++1030+-401.2H16)</t>
  </si>
  <si>
    <t>SOUNDER 1 AL1.E.FHFR1</t>
  </si>
  <si>
    <t>(=461++3030+-461JB35)</t>
  </si>
  <si>
    <t>JB FOR SENSOR A74.3 ATEX</t>
  </si>
  <si>
    <t>4135S029X01N,4149S028X03N,414944028S11,304034028S11,3040S026X08N,3040S027X03N,3040S027X07N,204023027S11,2040S027X02N,2040S027X09N,2040S029X05N,204022030S11,2030S033X01N,2030S038X01N,2030S042X01N,2030S042X07N,103012042S11,1030S041X01N,1030S043X04N,1030S043X01N,1030P043X05N,1030P042X08N,1030P037X03N,1030P031X03N,1030P030X04N</t>
  </si>
  <si>
    <t>1030P030X04N</t>
  </si>
  <si>
    <t>401.2W0042</t>
  </si>
  <si>
    <t>461W0134</t>
  </si>
  <si>
    <t>87.22</t>
  </si>
  <si>
    <t>(=401.2++1232+-401.2H17)</t>
  </si>
  <si>
    <t>(=461++1030+-461JB83)</t>
  </si>
  <si>
    <t>SOUNDER 2 AL2.E.FHFR1</t>
  </si>
  <si>
    <t>JB FOR PIN IN LVL 2 B1 6D 73.9</t>
  </si>
  <si>
    <t>4135S029X01N,4149S028X03N,414944028S11,404044028P12,4242P028X04N,4242P023X01N,4256P019X08N,4256P019X04N,304034019P11,3040P019X04N,3040P018X11N,3040P017X04N,3040P017X09N,204023018P11,2040P018X01N,2040P022X01N,2040P029X04N,204022030P11,2030P032X01N,2030P036X01N,2030P040X01N,2030P042X01N,2030P042X05N,103012042P11,1030P042X09N,1232P039X01N</t>
  </si>
  <si>
    <t>1232P039X01N</t>
  </si>
  <si>
    <t>461W0135</t>
  </si>
  <si>
    <t>401.2W0043</t>
  </si>
  <si>
    <t>92.17</t>
  </si>
  <si>
    <t>(=461++1030+-461JB84)</t>
  </si>
  <si>
    <t>(=401.2++1030+-401.2H18)</t>
  </si>
  <si>
    <t>JB FOR PIN IN LVL 2 B2 6D 73.10</t>
  </si>
  <si>
    <t>SOUNDER 3 AL3.E.FHFR1</t>
  </si>
  <si>
    <t>4135S029X01N,4149S028X03N,414944028S11,304034028S11,3040S026X08N,3040S027X03N,3040S027X07N,204023027S11,2040S027X02N,2040S027X09N,2040S029X05N,2040P029X08N,2040P029X04N,204022030P11,2030P032X01N,2030P036X01N,2030P040X01N,2030P042X01N,2030P043X05N,2030P043X04N,2030S043X02N,2030S042X01N,2030S042X07N,103012042S11,1030S041X01N,1030S040X03N,1030S036X02N,1030S032X01N,1030S030X03N</t>
  </si>
  <si>
    <t>461W0136</t>
  </si>
  <si>
    <t>401.2W0044</t>
  </si>
  <si>
    <t>(=461++1030+-461JB85)</t>
  </si>
  <si>
    <t>JB FOR PIN IN LVL 2 B3 6D 73.11</t>
  </si>
  <si>
    <t>10P0.1,226612013P17-10P0.1,1060P013X27N,1060P013X19N,1060P013X25N,1060P013X26N,226612013P11,226623013P11,3264P012X08N,3264P012X04N,3264P015X01N,326434015P11,12EP0.1</t>
  </si>
  <si>
    <t>461W0137</t>
  </si>
  <si>
    <t>401.2W0045</t>
  </si>
  <si>
    <t>(=461++1030+-461JB86)</t>
  </si>
  <si>
    <t>JB FOR PIN IN LVL 2 B4 6D 73.12</t>
  </si>
  <si>
    <t>461W0142</t>
  </si>
  <si>
    <t>411W0001</t>
  </si>
  <si>
    <t>39.1</t>
  </si>
  <si>
    <t>(=461++1030+-461JB87)</t>
  </si>
  <si>
    <t>JB FOR PIN OUT LVL 2 B1 6D 73.13</t>
  </si>
  <si>
    <t>(=411++2080+-12410P02)</t>
  </si>
  <si>
    <t>CENTRAL HEATING PUMP</t>
  </si>
  <si>
    <t>461W0143</t>
  </si>
  <si>
    <t>10P0.1,226612013P17-10P0.1,1060P013X07N,1060P011X20N,106012011P11,2272P009X08N,2272P009X01N,2272P010X01N,2272P008X03N,2171S008X01N,2173S006X01N,208022005S11,2080S004X02N</t>
  </si>
  <si>
    <t>BATTERY STORAGE &lt;50V</t>
  </si>
  <si>
    <t>411W0004</t>
  </si>
  <si>
    <t>(=461++1030+-461JB88)</t>
  </si>
  <si>
    <t>JB FOR PIN OUT LVL 2 B2 6D 73.14</t>
  </si>
  <si>
    <t>17.75</t>
  </si>
  <si>
    <t>(=411++1060+-12410P01)</t>
  </si>
  <si>
    <t>461W0144</t>
  </si>
  <si>
    <t>HEAT RECOVERY PUMP</t>
  </si>
  <si>
    <t>19.64</t>
  </si>
  <si>
    <t>411W0007</t>
  </si>
  <si>
    <t>(=461++1030+-461JB89)</t>
  </si>
  <si>
    <t>JB FOR PIN OUT LVL 2 B3 6D 73.15</t>
  </si>
  <si>
    <t>C 3X35</t>
  </si>
  <si>
    <t>1030P035X02N,1030P034X02N</t>
  </si>
  <si>
    <t>38.08</t>
  </si>
  <si>
    <t>1030P034X02N</t>
  </si>
  <si>
    <t>461W0145</t>
  </si>
  <si>
    <t>(=411++2080+-12410E01)</t>
  </si>
  <si>
    <t>BUFFER TANK</t>
  </si>
  <si>
    <t>(=461++1030+-461JB90)</t>
  </si>
  <si>
    <t>412W0001</t>
  </si>
  <si>
    <t>JB FOR PIN OUT LVL 2 B4 6D 73.16</t>
  </si>
  <si>
    <t>28.18</t>
  </si>
  <si>
    <t>461W0150</t>
  </si>
  <si>
    <t>42.69</t>
  </si>
  <si>
    <t>12EP0.1,326434015P11,3264P015X01N,3264P012X04N,3264P012X08N,226623013P11,226222013P11,2262P013X06N,2262P013X04N</t>
  </si>
  <si>
    <t>(=461++2030+-461U36)</t>
  </si>
  <si>
    <t>SENSOR DOOR OPEN/ CLOSE LEVEL 2 S74.4 7D</t>
  </si>
  <si>
    <t>412W0003</t>
  </si>
  <si>
    <t>1030P035X02N,1030P037X01N,1030P042X09N,103012042P11,2030P042X05N,2030P042X01N,2030P040X01N,2030P036X01N,2030P035X01N</t>
  </si>
  <si>
    <t>11.53</t>
  </si>
  <si>
    <t>461W0151</t>
  </si>
  <si>
    <t>(=412++2060+-412U02)</t>
  </si>
  <si>
    <t>ENGINE ROOM FAN VEF 204</t>
  </si>
  <si>
    <t>2060</t>
  </si>
  <si>
    <t>ENG. ROOM FRESH AIR / AIR NEUF MACH.</t>
  </si>
  <si>
    <t>2262P013X04N,2262S013X06N,2060P014X01N</t>
  </si>
  <si>
    <t>(=461++2030+-461U37)</t>
  </si>
  <si>
    <t>2060P014X01N</t>
  </si>
  <si>
    <t>SENSOR DOOR OPEN/CLOSE LEVEL 2 S74.5 7D</t>
  </si>
  <si>
    <t>412W0005</t>
  </si>
  <si>
    <t>73.04</t>
  </si>
  <si>
    <t>461W0152</t>
  </si>
  <si>
    <t>(=461++2030+-461U29)</t>
  </si>
  <si>
    <t>12EP0.1,326434015P11,3264P015X05N,304033015P11,3040P018X06N,3040P020X03N,3040P020X02N,3040P024X02N,3040P027X05N,3040S026X08N,3040S027X03N,3040S027X07N,204023027S11,2040S027X02N,2040S027X09N,2040S029X05N,204022030S11,2030S033X01N,2030S038X01N,2030S042X01N,2030S043X02N,2030S045X01N,202022047S11,2020S049X02N</t>
  </si>
  <si>
    <t>SENSOR LIFT TO LEVEL 2 LEVEL 2 B74.2 8E</t>
  </si>
  <si>
    <t>1030P035X02N,1030P037X01N,1030P042X09N,103012042P11,2030P042X05N,2030P042X01N,2030P040X01N,2030P039X01N</t>
  </si>
  <si>
    <t>412W0007</t>
  </si>
  <si>
    <t>461W0153</t>
  </si>
  <si>
    <t>26.11</t>
  </si>
  <si>
    <t>(=412++3284+-412U50)</t>
  </si>
  <si>
    <t>BATTERY ROOM FAN VEV 200</t>
  </si>
  <si>
    <t>(=461++1030+-461U30)</t>
  </si>
  <si>
    <t>SENSOR LIFT TO LEVEL 2 LEVEL 3 B74.3 8F</t>
  </si>
  <si>
    <t>12EP0.1,326434015P11,3264P015X01N,3264P012X04N,3272P008X02N,3276P004X01N,3284P001X12N</t>
  </si>
  <si>
    <t>1030P035X02N,1030P035X01N</t>
  </si>
  <si>
    <t>WK17/2025/UPDATE TARGET&amp;CABLE LENGHT R1.06</t>
  </si>
  <si>
    <t>1030P035X01N</t>
  </si>
  <si>
    <t>3284P001X12N</t>
  </si>
  <si>
    <t>461W0157</t>
  </si>
  <si>
    <t>412W0009</t>
  </si>
  <si>
    <t>39.03</t>
  </si>
  <si>
    <t>(=461++1040+-461JB95)</t>
  </si>
  <si>
    <t>JB G2</t>
  </si>
  <si>
    <t>10P0.1,226612013P17-10P0.1,1060P013X07N,1060P013X09N,226612013P11,226222013P11,2262P013X06N,2262S013X06N</t>
  </si>
  <si>
    <t>1040P021X03N,1040P019X10N,106011018P12,1060P017X03N,1060P015X11N,1060P014X31N,1060P013X25N,1060P013X19N,1060P014X07N,226612014P11,226622015P11,2040P018X22N,2040P018X01N,2252P020X05N</t>
  </si>
  <si>
    <t>1040P021X03N</t>
  </si>
  <si>
    <t>461W0159</t>
  </si>
  <si>
    <t>412W0010</t>
  </si>
  <si>
    <t>(=412++2080+-412U14)</t>
  </si>
  <si>
    <t>(=461++2040+-461JB96)</t>
  </si>
  <si>
    <t>STEERING GEAR ROOM FAN VEF 205</t>
  </si>
  <si>
    <t>JB G1</t>
  </si>
  <si>
    <t>1</t>
  </si>
  <si>
    <t>2252P020X05N,2040P022X01N,2040P023X01N</t>
  </si>
  <si>
    <t>10P0.1,226612013P17-10P0.1,1060P013X07N,1060P011X20N,106012011P11,2272P009X08N,2272P009X01N,2272P010X01N,2272P008X03N,2171S008X01N,2173S006X01N,208022005S11,2080S002X06N,2080S002X03N,208022002S11,2080S002X01N,2080S001X01N</t>
  </si>
  <si>
    <t>2040P023X01N</t>
  </si>
  <si>
    <t>2080S001X01N</t>
  </si>
  <si>
    <t>461W0162</t>
  </si>
  <si>
    <t>412W0012</t>
  </si>
  <si>
    <t>55.06</t>
  </si>
  <si>
    <t>(=461++2040+-461JB97)</t>
  </si>
  <si>
    <t>JB FOR PIN IN LVL 1 B1 6A 78.1</t>
  </si>
  <si>
    <t>UPS SYSTEM</t>
  </si>
  <si>
    <t>10P0.1,226612013P17-10P0.1,1060P013X07N,1060P013X09N,226612013P11,226623013P11,3264P012X08N,3264P012X04N,3264P015X01N,3264P015X05N,304033015P11,3040P018X06N,3040P020X03N,3040P020X02N,3040P019X04N,304034019P11,4256P019X04N,4256P019X08N,4242P023X01N,4242P028X04N,404044028P12,4040S028X01N</t>
  </si>
  <si>
    <t>461W0163</t>
  </si>
  <si>
    <t>412W0013</t>
  </si>
  <si>
    <t>13.11</t>
  </si>
  <si>
    <t>(=461++2040+-461JB98)</t>
  </si>
  <si>
    <t>JB FOR PIN IN LVL 1 B2 6A 78.2</t>
  </si>
  <si>
    <t>(=412++4147+-412U11)</t>
  </si>
  <si>
    <t>CARGO AFT FAN VEF 405</t>
  </si>
  <si>
    <t>4147</t>
  </si>
  <si>
    <t>AFT HOLD FRESH AIR / AIR NEUF CALE AR</t>
  </si>
  <si>
    <t>4040S028X01N,414944028S11,4149S028X03N,4147S028X02N</t>
  </si>
  <si>
    <t>461W0164</t>
  </si>
  <si>
    <t>4147S028X02N</t>
  </si>
  <si>
    <t>412W0015</t>
  </si>
  <si>
    <t>(=461++2040+-461JB99)</t>
  </si>
  <si>
    <t>JB FOR PIN IN LVL1 B3 6A 78.3</t>
  </si>
  <si>
    <t>53.45</t>
  </si>
  <si>
    <t>10P0.1,226612013P17-10P0.1,1060P013X07N,1060P013X09N,226612013P11,226623013P11,3264P012X08N,3264P012X04N,3264P015X01N,3264P015X05N,304033015P11,3040P018X06N,3040P020X03N,3040P020X02N,3040P024X02N,3040P027X05N,3040S026X08N,304034028S11,4040S028X01N</t>
  </si>
  <si>
    <t>461W0165</t>
  </si>
  <si>
    <t>412W0016</t>
  </si>
  <si>
    <t>(=461++2040+-461JB100)</t>
  </si>
  <si>
    <t>13.12</t>
  </si>
  <si>
    <t>JB FOR PIN IN LVL1 B4 6A 78.4</t>
  </si>
  <si>
    <t>(=412++4131+-412U13)</t>
  </si>
  <si>
    <t>CARGO FORE FAN VEF 406</t>
  </si>
  <si>
    <t>4131</t>
  </si>
  <si>
    <t>FORE HOLD FRESH AIR / AIR NEUF CALE AVANT</t>
  </si>
  <si>
    <t>461W0170</t>
  </si>
  <si>
    <t>4040S028X01N,414944028S11,4149S028X03N,4131S028X01N</t>
  </si>
  <si>
    <t>4131S028X01N</t>
  </si>
  <si>
    <t>412W0018</t>
  </si>
  <si>
    <t>(=461++2040+-461JB101)</t>
  </si>
  <si>
    <t>JB FOR PIN OUT LVL1 B1 6A 78.5</t>
  </si>
  <si>
    <t>71.11</t>
  </si>
  <si>
    <t>(=412++3020+-412U36)</t>
  </si>
  <si>
    <t>CELLAR FAN VEF 301</t>
  </si>
  <si>
    <t>461W0171</t>
  </si>
  <si>
    <t>10P0.1,226612013P17-10P0.1,1060P013X07N,1060P013X09N,1060P013X26N,1060P013X25N,1060P014X31N,1060P015X11N,1060P017X03N,106011018P13,1040P019X10N,1040P023X04N,1040P028X04N,103011030P13,1030P031X03N,1030P037X03N,1030P042X08N,1030P043X05N,102011047P11,1020P047X01N,202012047P11,2020P047X07N,302023047S11,3020S047X05N,3020S047X02N,3020S048X01N,3020S050X05N</t>
  </si>
  <si>
    <t>(=461++2040+-461JB102)</t>
  </si>
  <si>
    <t>412W0019</t>
  </si>
  <si>
    <t>JB FOR PIN OUT LVL 1 B2 6A 78.6</t>
  </si>
  <si>
    <t>72.64</t>
  </si>
  <si>
    <t>461W0174</t>
  </si>
  <si>
    <t>(=412++3020+-412U37)</t>
  </si>
  <si>
    <t>LCB CELLAR FAN VEF 301</t>
  </si>
  <si>
    <t>(=461++2040+-461JB105)</t>
  </si>
  <si>
    <t>JB FOR PIN OUT LVL 1 B3 6A 78.7</t>
  </si>
  <si>
    <t>412W0021</t>
  </si>
  <si>
    <t>36.1</t>
  </si>
  <si>
    <t>461W0175</t>
  </si>
  <si>
    <t>(=412++4242+-412U19)</t>
  </si>
  <si>
    <t>MESSROOM &amp; CORIDOR FAN VEV 402</t>
  </si>
  <si>
    <t>(=461++2040+-461JB106)</t>
  </si>
  <si>
    <t>JB FOR PIN OUT LVL 1 B4 6A 78.8</t>
  </si>
  <si>
    <t>4161S012X01N,4161S013X01N,4161S015X04N,415544015S11,4155S016X08N,4155S015X03N,4155S016X01N,4151S020X01N,4256P20X06N,4256P019X08N,4242P023X01N,4242P026X01N</t>
  </si>
  <si>
    <t>4242P026X01N</t>
  </si>
  <si>
    <t>412W0022</t>
  </si>
  <si>
    <t>461W0177</t>
  </si>
  <si>
    <t>(=412++4149+-412U43)</t>
  </si>
  <si>
    <t>GARBAGE ROOM FAN VEV 401</t>
  </si>
  <si>
    <t>(=461++1040+-461U42)</t>
  </si>
  <si>
    <t>LIFT TO LEVEL 1 LEVEL 1 B76.3 8C</t>
  </si>
  <si>
    <t>10P0.8,226612013P20-10P0.8,226612013P11,226623013P11,3264P012X08N,3264P012X04N,3264P015X01N,3264P015X05N,304033015P11,3040P018X06N,3040P020X03N,3040P020X02N,3040P024X02N,3040P027X05N,3040S026X08N,304034028S11,414944028S11,4149S028X02N</t>
  </si>
  <si>
    <t>4149S028X02N</t>
  </si>
  <si>
    <t>412W0023</t>
  </si>
  <si>
    <t>461W0179</t>
  </si>
  <si>
    <t>33.12</t>
  </si>
  <si>
    <t>84.88</t>
  </si>
  <si>
    <t>(=412++4262+-412U07)</t>
  </si>
  <si>
    <t>EMERGENCY ROOM FAN VEF 400</t>
  </si>
  <si>
    <t>12EP0.1,326434015P11,3264P015X05N,304033015P11,3040P018X06N,3040P020X03N,3040P020X02N,3040P019X04N,304034019P11,4256P019X04N,4256P019X08N,4258P017X01N,425844015P11,4262P011X02N</t>
  </si>
  <si>
    <t>(=461++2040+-461U43)</t>
  </si>
  <si>
    <t>LIFT TO LEVEL 2 B76.2 8B</t>
  </si>
  <si>
    <t>FIRE DETECTION</t>
  </si>
  <si>
    <t>4262P011X02N</t>
  </si>
  <si>
    <t>1040P021X03N,1040P023X04N,1040P028X04N,103011030P13,1030P031X03N,1030P037X03N,1030P042X08N,1030P043X05N,1030P047X04N,1030P045X02N,1030P043X01N,1030P042X09N,103012042P11,2030P042X05N,2030P042X01N,2030P040X01N,2030P036X01N,2030P032X01N,204022030P11,2040P029X04N,2040P026X01N</t>
  </si>
  <si>
    <t>412W0024</t>
  </si>
  <si>
    <t>42.71</t>
  </si>
  <si>
    <t>461W0180</t>
  </si>
  <si>
    <t>(=412++4141+-412U20)</t>
  </si>
  <si>
    <t>47.37</t>
  </si>
  <si>
    <t>GALLEY HOOD FAN VEV 407</t>
  </si>
  <si>
    <t>4161S012X01N,4161S013X01N,4161S015X04N,415544015S11,4155S016X08N,4155S015X03N,4155S016X01N,4151S020X01N,4151S022X01N,415144024S12,414344028S11,414944028S11,414133028S11,4141S026X06N</t>
  </si>
  <si>
    <t>(=461++3040+-461U44)</t>
  </si>
  <si>
    <t>LIFT TO LEVEL 3 B76.1 8A</t>
  </si>
  <si>
    <t>4141S026X06N</t>
  </si>
  <si>
    <t>2040P023X01N,2040P029X04N,2040P029X08N,2040S029X05N,2040S027X09N,2040S027X02N,204023027S11,3040S027X07N,3040S027X03N,3040S026X08N,3040P027X05N,3040P026X05N</t>
  </si>
  <si>
    <t>412W0025</t>
  </si>
  <si>
    <t>3040P026X05N</t>
  </si>
  <si>
    <t>65.79</t>
  </si>
  <si>
    <t>461W0181</t>
  </si>
  <si>
    <t>47.01</t>
  </si>
  <si>
    <t>(=412++2020+-412U38)</t>
  </si>
  <si>
    <t>BOWTHRUSTER ROOM FAN VEV 100</t>
  </si>
  <si>
    <t>10P0.8,226612013P20-10P0.8,1060P013X26N,1060P013X25N,1060P013X19N,1060P014X07N,226612014P11,226622015P11,2040P018X22N,2040P018X01N,2040P022X01N,2040P029X04N,204022030P11,2030P032X01N,2030P036X01N,2030P040X01N,2030P042X01N,2030P043X05N,2030P045X01N,202022047P11,2020P050X03N,2020P050X04N</t>
  </si>
  <si>
    <t>(=461++3040+-461U49)</t>
  </si>
  <si>
    <t>SENSOR DOOR OPEN/ CLOSE LEVEL 1 S76.2 7A</t>
  </si>
  <si>
    <t>2020P050X04N</t>
  </si>
  <si>
    <t>2040P023X01N,2040P029X04N,2040P029X08N,2040S029X05N,2040S027X09N,2040S027X02N,204023027S11,3040S027X07N,3040S027X03N,3040S026X08N,3040P027X05N,3040P026X06N</t>
  </si>
  <si>
    <t>412W0027</t>
  </si>
  <si>
    <t>47.89</t>
  </si>
  <si>
    <t>461W0182</t>
  </si>
  <si>
    <t>(=412++4032+-412U22)</t>
  </si>
  <si>
    <t>WHEELHOUSE FAN VEV 403</t>
  </si>
  <si>
    <t>4161S012X01N,4161S013X01N,4161S015X04N,415544015S11,4155S016X08N,4155S015X03N,4155S016X01N,4151S020X01N,4151S022X01N,415144024S12,414344028S11,404044030S11,4032S031X05N,4032S031X03N,4032S030X04N,4032S030X19N,4032S030X11N</t>
  </si>
  <si>
    <t>(=461++3040+-461U50)</t>
  </si>
  <si>
    <t>SENSOR DOOR OPEN/CLOSE LEVEL 1 S76.3 7A</t>
  </si>
  <si>
    <t>WK17/2025/UPDATE LENGHT (VEV403 MOVED) R1.06)</t>
  </si>
  <si>
    <t>4032S030X11N</t>
  </si>
  <si>
    <t>412W0028</t>
  </si>
  <si>
    <t>461W0183</t>
  </si>
  <si>
    <t>9.88</t>
  </si>
  <si>
    <t>(=412++2266+-412U40)</t>
  </si>
  <si>
    <t>(=461++1040+-461JB109)</t>
  </si>
  <si>
    <t>SWITCHBOARD ROOM FAN VEF 202</t>
  </si>
  <si>
    <t>JB FOR PIN OUT LVL 2 B1 6D 78.13</t>
  </si>
  <si>
    <t>461W0184</t>
  </si>
  <si>
    <t>10P0.8,226612013P20-10P0.8,226612013P11,2266P013X05N</t>
  </si>
  <si>
    <t>2266P013X05N</t>
  </si>
  <si>
    <t>412W0029</t>
  </si>
  <si>
    <t>(=461++1040+-461JB110)</t>
  </si>
  <si>
    <t>JB FOR PIN OUT LVL 2 B2 6B 78.14</t>
  </si>
  <si>
    <t>(=412++4161+-412U23)</t>
  </si>
  <si>
    <t>FAN ALLEWAY EXTRACTION + LAUNDRY VEV 409</t>
  </si>
  <si>
    <t>461W0185</t>
  </si>
  <si>
    <t>WK17/2025/UPDATE SOURCE R1.06</t>
  </si>
  <si>
    <t>28.05</t>
  </si>
  <si>
    <t>412W0030</t>
  </si>
  <si>
    <t>(=461++1040+-461JB111)</t>
  </si>
  <si>
    <t>JB FOR PIN OUT LVL 2 B3 6B 78.15</t>
  </si>
  <si>
    <t>49.93</t>
  </si>
  <si>
    <t>(=412++4040+-412U41)</t>
  </si>
  <si>
    <t>461W0186</t>
  </si>
  <si>
    <t>HYDRAULIC ROOM FAN VEF 404</t>
  </si>
  <si>
    <t>10P0.8,226612013P20-10P0.8,226612013P11,226623013P11,3264P012X08N,3264P012X04N,3264P015X01N,3264P015X05N,304033015P11,3040P018X06N,3040P020X03N,3040P020X02N,3040P019X04N,304034019P11,4256P019X04N,4256P019X08N,4256P20X06N,4151S020X01N,4151S022X01N,415144024S12,414344028S11,4040S028X05N</t>
  </si>
  <si>
    <t>31.11</t>
  </si>
  <si>
    <t>4040S028X05N</t>
  </si>
  <si>
    <t>(=461++1040+-461JB112)</t>
  </si>
  <si>
    <t>JB FOR PIN OUT LVL 2 B4 6B 78.16</t>
  </si>
  <si>
    <t>412W0032</t>
  </si>
  <si>
    <t>49.68</t>
  </si>
  <si>
    <t>(=412++4040+-412U42)</t>
  </si>
  <si>
    <t>LCB HYDRAULIC ROOM FAN VEF 404</t>
  </si>
  <si>
    <t>461W0191</t>
  </si>
  <si>
    <t>10P0.8,226612013P20-10P0.8,226612013P11,226623013P11,3264P012X08N,3264P012X04N,3264P015X01N,3264P015X05N,304033015P11,3040P018X06N,3040P020X03N,3040P020X02N,3040P024X02N,3040P027X05N,3040S026X08N,304034028S11,4040P028X09N</t>
  </si>
  <si>
    <t>44.66</t>
  </si>
  <si>
    <t>412W0033</t>
  </si>
  <si>
    <t>(=461++2040+-461U51)</t>
  </si>
  <si>
    <t>SENSOR DOOR OPEN/ CLOSE LEVEL 2 S76.4 7B</t>
  </si>
  <si>
    <t>34.23</t>
  </si>
  <si>
    <t>1040P021X03N,1040P019X10N,106011018P12,1060P017X03N,1060P015X11N,1060P014X31N,1060P013X25N,1060P013X19N,1060P014X07N,226612014P11,226622015P11,2040P018X22N,2040P018X01N,2040P022X01N</t>
  </si>
  <si>
    <t>2040P022X01N</t>
  </si>
  <si>
    <t>461W0192</t>
  </si>
  <si>
    <t>10P0.1,226612013P17-10P0.1,1060P013X27N,1060P013X19N,1060P013X22N,1060S013X03N,1060S014X02N,1060S012X02N,1060S012X16N,216512012S11,216523012S11,3163S012X06N,3163S012X04N,416134011S11,4161S011X05N,4161S012X01N</t>
  </si>
  <si>
    <t>44.45</t>
  </si>
  <si>
    <t>412W0036</t>
  </si>
  <si>
    <t>(=461++2040+-461U52)</t>
  </si>
  <si>
    <t>SENSOR DOOR OPEN/CLOSE LEVEL 2 S76.5 7B</t>
  </si>
  <si>
    <t>20.63</t>
  </si>
  <si>
    <t>461W0193</t>
  </si>
  <si>
    <t>(=412++3030+-412U04)</t>
  </si>
  <si>
    <t>CARGO HOLD FORE EX. FAN VEV 300</t>
  </si>
  <si>
    <t>SOUND RECEPTION</t>
  </si>
  <si>
    <t>2020S049X02N,302023047S11,3020S047X05N,3020S047X02N,302033047S11,3030S045X01N,3030S045X02N</t>
  </si>
  <si>
    <t>(=461++1040+-461JB113)</t>
  </si>
  <si>
    <t>3030S045X02N</t>
  </si>
  <si>
    <t>JB FOR PIN IN LVL 2 B1 6B 78.9</t>
  </si>
  <si>
    <t>412W0039</t>
  </si>
  <si>
    <t>41.26</t>
  </si>
  <si>
    <t>461W0194</t>
  </si>
  <si>
    <t>(=412++2080+-412U15)</t>
  </si>
  <si>
    <t>LCB STEERING GEAR ROOM FAN VEV 205</t>
  </si>
  <si>
    <t>(=461++1040+-461JB114)</t>
  </si>
  <si>
    <t>JB FOR PIN IN LVL 2 B2 6B 78.10</t>
  </si>
  <si>
    <t>412W0040</t>
  </si>
  <si>
    <t>54.38</t>
  </si>
  <si>
    <t>461W0195</t>
  </si>
  <si>
    <t>(=412++4149+-412U44)</t>
  </si>
  <si>
    <t>LCB GARBAGE ROOM FAN VEV 401</t>
  </si>
  <si>
    <t>(=461++1040+-461JB115)</t>
  </si>
  <si>
    <t>JB FOR PIN IN LVL 2 B3 6B 78.11</t>
  </si>
  <si>
    <t>412W0041</t>
  </si>
  <si>
    <t>74.4</t>
  </si>
  <si>
    <t>461W0196</t>
  </si>
  <si>
    <t>(=412++2020+-412U39)</t>
  </si>
  <si>
    <t>LCB BOWTHRUSTER ROOM FAN VEV 100</t>
  </si>
  <si>
    <t>(=461++1040+-461JB116)</t>
  </si>
  <si>
    <t>10P0.8,226612013P20-10P0.8,1060P013X26N,1060P013X25N,1060P014X31N,1060P015X11N,1060P017X03N,106011018P13,1040P019X10N,1040P023X04N,1040P028X04N,103011030P13,1030P031X03N,1030P037X03N,1030P042X08N,1030P043X05N,102011047P11,1020P047X01N,202012047P11,2020P047X07N,2020S049X02N,2020S051X06N,2020S051X02N,2020P051X02N,2020P050X04N</t>
  </si>
  <si>
    <t>JB FOR PIN IN LVL 2 B4 6B 78.12</t>
  </si>
  <si>
    <t>412W0042</t>
  </si>
  <si>
    <t>18.7</t>
  </si>
  <si>
    <t>461W0201</t>
  </si>
  <si>
    <t>(=412++3171+-412U21)</t>
  </si>
  <si>
    <t>SANITARY EXTRACTION FAN VEV 408</t>
  </si>
  <si>
    <t>4161S012X01N,4161S011X05N,416134011S11,3163S011X01N,3171S010X01N</t>
  </si>
  <si>
    <t>(=461++4068+-461U117)</t>
  </si>
  <si>
    <t>TERMINATOR F</t>
  </si>
  <si>
    <t>3171S010X01N</t>
  </si>
  <si>
    <t>412W0044</t>
  </si>
  <si>
    <t>461W0203</t>
  </si>
  <si>
    <t>(=412++4161+-412U31)</t>
  </si>
  <si>
    <t>AHU 2 FAN</t>
  </si>
  <si>
    <t>39.85</t>
  </si>
  <si>
    <t>412W0052</t>
  </si>
  <si>
    <t>3163S011X04N,3163S011X01N,3163S012X04N,3163S014X02N,316333015S11,3040S017X03N,3040S021X02N,3040S023X01N,3040S027X03N,3040S027X02N,304033030S11,4032S031X03N,4032S031X44N</t>
  </si>
  <si>
    <t>3163S011X04N</t>
  </si>
  <si>
    <t>4032S031X44N</t>
  </si>
  <si>
    <t>461W0203.1</t>
  </si>
  <si>
    <t>412W0057</t>
  </si>
  <si>
    <t>461W0204</t>
  </si>
  <si>
    <t>2.04</t>
  </si>
  <si>
    <t>(=412++2262+-412U09)</t>
  </si>
  <si>
    <t>WORKSHOP FAN VEV 203 0.5KW</t>
  </si>
  <si>
    <t>412W0091</t>
  </si>
  <si>
    <t>461W0205</t>
  </si>
  <si>
    <t>(=461++3030+-461U61)</t>
  </si>
  <si>
    <t>FWD HOLD "HLA-03" HYBRID LOADCELL AMPLIFIER BOX FOR LOAD SENSOR FORE V1 PS</t>
  </si>
  <si>
    <t>412W0092</t>
  </si>
  <si>
    <t>(=412++4032+-412U46)</t>
  </si>
  <si>
    <t>461W0206</t>
  </si>
  <si>
    <t>AHU 2 FREEZING PROTECTION SWITCH</t>
  </si>
  <si>
    <t>SIGNAL PANEL SYSTEM</t>
  </si>
  <si>
    <t>61.2</t>
  </si>
  <si>
    <t>412W0096</t>
  </si>
  <si>
    <t>37.55</t>
  </si>
  <si>
    <t>461W0207</t>
  </si>
  <si>
    <t>(=412++2284+-412U05)</t>
  </si>
  <si>
    <t>25.87</t>
  </si>
  <si>
    <t>BATTERY ROOM EX FAN VEF 201</t>
  </si>
  <si>
    <t>(=461++2030+-461U123)</t>
  </si>
  <si>
    <t>FWD LEVEL 1 PIN/HATCH YV19.1</t>
  </si>
  <si>
    <t>2284P001X01N,208022001P11,2080P001X09N,208022005P11,2070P008X03N,2272P008X03N,2272P010X01N,2272P009X01N,2272P009X08N,106012011P11,1060P011X20N,1060P013X07N,1060P013X09N,226612013P12-10P0.8,10P0.8</t>
  </si>
  <si>
    <t>(=461++2030+-461JB300)</t>
  </si>
  <si>
    <t>JB E3</t>
  </si>
  <si>
    <t>2030P033X01N,2030P034X01N</t>
  </si>
  <si>
    <t>412W0097</t>
  </si>
  <si>
    <t>16.06</t>
  </si>
  <si>
    <t>461W0208</t>
  </si>
  <si>
    <t>26.07</t>
  </si>
  <si>
    <t>(=412++4135+-412U51)</t>
  </si>
  <si>
    <t>SWITCH</t>
  </si>
  <si>
    <t>(=461++2030+-461U124)</t>
  </si>
  <si>
    <t>FWD LEVEL 1 PIN/HATCH YV19.2</t>
  </si>
  <si>
    <t>4040S028X14N,414944028S11,4149S028X03N,4135S029X01N</t>
  </si>
  <si>
    <t>412W0098</t>
  </si>
  <si>
    <t>461W0209</t>
  </si>
  <si>
    <t>(=412++4135+-412U52)</t>
  </si>
  <si>
    <t>CO2 ROOM FAN VEV 410</t>
  </si>
  <si>
    <t>(=461++2030+-461U125)</t>
  </si>
  <si>
    <t>FWD LEVEL 1 PIN/HATCH YV19.3</t>
  </si>
  <si>
    <t>412W0106</t>
  </si>
  <si>
    <t>461W0210</t>
  </si>
  <si>
    <t>36.63</t>
  </si>
  <si>
    <t>(=412++2284+-412U60)</t>
  </si>
  <si>
    <t>BATTERY ROOM EXHAUST GASES FAN 0.12kW 0.54A</t>
  </si>
  <si>
    <t>(=461++2030+-461U126)</t>
  </si>
  <si>
    <t>FWD LEVEL 1 PIN/HATCH YV19.4</t>
  </si>
  <si>
    <t>10P0.7,226612013P19-10P0.7,1060P013X09N,1060P013X07N,1060P011X20N,106012011P11,2272P009X08N,2272P009X01N,2272P010X01N,2272P008X03N,2070P008X03N,208022005P11,2080P001X09N,208022001P11,2284P001X01N</t>
  </si>
  <si>
    <t>412W0107</t>
  </si>
  <si>
    <t>461W0211</t>
  </si>
  <si>
    <t>53.18</t>
  </si>
  <si>
    <t>(=461++2030+-461U127)</t>
  </si>
  <si>
    <t>FWD LEVEL 2 PIN/HATCH YV19.5</t>
  </si>
  <si>
    <t>4161S012X01N,4161S013X01N,4161S015X04N,415544015S11,4155S016X08N,4155S015X03N,4155S016X01N,4151S020X01N,4256P20X06N,4256P019X08N,4242P023X01N,4242P028X04N,404044028P12,414944028S11,414133028S11,4141S026X06N</t>
  </si>
  <si>
    <t>412W0108</t>
  </si>
  <si>
    <t>461W0212</t>
  </si>
  <si>
    <t>(=461++2030+-461U128)</t>
  </si>
  <si>
    <t>FWD LEVEL 2 PIN/HATCH YV19.6</t>
  </si>
  <si>
    <t>412W0113</t>
  </si>
  <si>
    <t>461W0213</t>
  </si>
  <si>
    <t>(=412++4161+-412U57)</t>
  </si>
  <si>
    <t>AHU 2 SUPPLY FAN MOTOR SPACE HEATER</t>
  </si>
  <si>
    <t>(=461++2030+-461U129)</t>
  </si>
  <si>
    <t>FWD LEVEL 2 PIN/HATCH YV19.7</t>
  </si>
  <si>
    <t>412W0148</t>
  </si>
  <si>
    <t>461W0214</t>
  </si>
  <si>
    <t>66.99</t>
  </si>
  <si>
    <t>(=412++4032+-412U59)</t>
  </si>
  <si>
    <t>AHU 1 FAN SPEED CONTROLLER</t>
  </si>
  <si>
    <t>(=461++2030+-461U130)</t>
  </si>
  <si>
    <t>FWD LEVEL 2 PIN/HATCH YV19.8</t>
  </si>
  <si>
    <t>4032S032X09N,4032S032X06N,4032S030X11N,4032S030X19N,4032S030X17N,4032P030X01N,4032P030X05N,4032P029X03N,403244029P11,4242P028X04N,4242P023X01N,4256P019X08N,4256P20X06N,4151S020X01N,4155S016X01N,4155S015X03N,4155S016X08N,415544015S11,4161S015X04N,4161S013X01N,4161S012X01N</t>
  </si>
  <si>
    <t>461W0215</t>
  </si>
  <si>
    <t>413W0001</t>
  </si>
  <si>
    <t>30.85</t>
  </si>
  <si>
    <t>18.29</t>
  </si>
  <si>
    <t>(=461++2040+-461U131)</t>
  </si>
  <si>
    <t>AFT LEVEL 1 PIN/HATCH YV20.1</t>
  </si>
  <si>
    <t>(=461++2040+-461JB335)</t>
  </si>
  <si>
    <t>JB G3</t>
  </si>
  <si>
    <t>GENERAL / FIRE ALARM</t>
  </si>
  <si>
    <t>2040P021X01N,2040P022X01N,2040P026X01N</t>
  </si>
  <si>
    <t>2040P021X01N</t>
  </si>
  <si>
    <t>10P0.1,226612013P17-10P0.1,1060P013X27N,1060P013X19N,1060P013X22N,1060S013X03N,1060S014X02N,1060S012X01N</t>
  </si>
  <si>
    <t>461W0216</t>
  </si>
  <si>
    <t>415W0001</t>
  </si>
  <si>
    <t>19.06</t>
  </si>
  <si>
    <t>(=461++2040+-461U132)</t>
  </si>
  <si>
    <t>AFT LEVEL 1 PIN/HATCH YV20.2</t>
  </si>
  <si>
    <t>461W0217</t>
  </si>
  <si>
    <t>4032S030X04N,4032S031X03N,4032S031X05N,404044030S11,4040P029X01N</t>
  </si>
  <si>
    <t>415W0002</t>
  </si>
  <si>
    <t>(=461++2040+-461U133)</t>
  </si>
  <si>
    <t>AFT LEVEL 1 PIN/HATCH YV20.3</t>
  </si>
  <si>
    <t>71.68</t>
  </si>
  <si>
    <t>461W0218</t>
  </si>
  <si>
    <t>4040P029X01N,304034028S11,3040S026X08N,3040S023X01N,3040S021X02N,3040S017X03N,316333015S11,3163S014X02N,3163S012X04N,3163S012X06N,216523012S11,216512012S11,1060S012X16N,1060S012X02N,1060S014X02N,1060S015X06N,1060S015X02N,1060S017X08N,106011018S11,1040S019X01N,1040S022X02N,1040S024X01N,1040S027X01N,1040S029X02N</t>
  </si>
  <si>
    <t>415W0006</t>
  </si>
  <si>
    <t>(=461++2040+-461U134)</t>
  </si>
  <si>
    <t>AFT LEVEL 1 PIN/HATCH YV20.4</t>
  </si>
  <si>
    <t>70.14</t>
  </si>
  <si>
    <t>461W0219</t>
  </si>
  <si>
    <t>4040P029X01N,304034028S11,3040S026X08N,3040S027X03N,3040S027X07N,204023027S11,2040S027X02N,2040S027X09N,2040S029X05N,204022030S11,2030S033X01N,2030S038X01N,2030S042X01N,2030S042X07N,103012042S11,1030S041X01N,1030S040X03N,1030S036X02N,1030S032X01N,1030S031X01N</t>
  </si>
  <si>
    <t>31.36</t>
  </si>
  <si>
    <t>415W0010</t>
  </si>
  <si>
    <t>(=461++3040+-461U135)</t>
  </si>
  <si>
    <t>AFT LEVEL 2 PIN/HATCH YV20.5</t>
  </si>
  <si>
    <t>(=461++3040+-461JB336)</t>
  </si>
  <si>
    <t>JB G4</t>
  </si>
  <si>
    <t>32.2</t>
  </si>
  <si>
    <t>3040P021X01N,3040P024X02N,3040P026X05N</t>
  </si>
  <si>
    <t>3040P021X01N</t>
  </si>
  <si>
    <t>461W0220</t>
  </si>
  <si>
    <t>4040P029X01N,304034028S11,3040S026X08N,3040S027X03N,3040S027X07N,204023027S11,2040S027X02N,2040S027X09N,2040S029X05N,2040S029X06N</t>
  </si>
  <si>
    <t>(=461++3040+-461U136)</t>
  </si>
  <si>
    <t>AFT LEVEL 2 PIN/HATCH YV20.6</t>
  </si>
  <si>
    <t>415W0014</t>
  </si>
  <si>
    <t>461W0221</t>
  </si>
  <si>
    <t>(=461++3040+-461U137)</t>
  </si>
  <si>
    <t>AFT LEVEL 2 PIN/HATCH YV20.7</t>
  </si>
  <si>
    <t>4040P029X01N,304034028S11,3040S026X08N,3040S027X03N,3040S027X07N,204023027S11,2040S027X02N,2040S027X09N,2040S029X05N,204022030S11,2030S031X02N</t>
  </si>
  <si>
    <t>415W0018</t>
  </si>
  <si>
    <t>461W0222</t>
  </si>
  <si>
    <t>21.06</t>
  </si>
  <si>
    <t>4040P029X01N,404044030S11,4032S031X05N,4032S031X03N,304033030S11,3040S029X02N</t>
  </si>
  <si>
    <t>(=461++3040+-461U138)</t>
  </si>
  <si>
    <t>AFT LEVEL 2 PIN/HATCH YV20.8</t>
  </si>
  <si>
    <t>415W0022</t>
  </si>
  <si>
    <t>55.59</t>
  </si>
  <si>
    <t>461W0229</t>
  </si>
  <si>
    <t>ORIGINAL CABLE 1X2X0.75</t>
  </si>
  <si>
    <t>31.13</t>
  </si>
  <si>
    <t>10P0.1,226612013P17-10P0.1,1060P013X07N,1060P013X09N,226612013P11,226623013P11,3264P012X08N,3264P012X04N,3264P015X01N,3264P015X05N,304033015P11,3040P018X06N,3040P020X03N,3040P020X02N,3040P019X04N,304034019P11,4256P019X04N,4256P019X08N,4242P023X01N,4242P028X04N,404044028P12,4040P029X01N</t>
  </si>
  <si>
    <t>(=461++3010+-461JB305)</t>
  </si>
  <si>
    <t>JB A5</t>
  </si>
  <si>
    <t>(=461++3010+-461U145)</t>
  </si>
  <si>
    <t>415W0025</t>
  </si>
  <si>
    <t>WINCH MAIN J1 BRAKE PRESSURE 10 BP26.3 SENSOR 1D</t>
  </si>
  <si>
    <t>3010S054X01N,3010S057X01N</t>
  </si>
  <si>
    <t>29.48</t>
  </si>
  <si>
    <t>461W0236</t>
  </si>
  <si>
    <t>12EP0.1,326434015P11,3264P015X05N,304033015P11,3040P018X06N,3040P020X03N,3040P020X02N,3040P019X04N,304034019P11,4256P019X04N,4256P019X08N,4258P017X01N,425844015P11,4262P014X02N</t>
  </si>
  <si>
    <t>(=461++4040+-461JB318)</t>
  </si>
  <si>
    <t>JB F4</t>
  </si>
  <si>
    <t>(=461++4040+-461U152)</t>
  </si>
  <si>
    <t>415W0029</t>
  </si>
  <si>
    <t>WINCH MIZZEN J1 BRAKE PRESSURE 7 BP29.2 SENSOR 1C</t>
  </si>
  <si>
    <t>LOCK-IN ALARM COLD STORE</t>
  </si>
  <si>
    <t>461W0243</t>
  </si>
  <si>
    <t>(=461++4020+-461JB341)</t>
  </si>
  <si>
    <t>JB C4</t>
  </si>
  <si>
    <t>(=461++4020+-461U159)</t>
  </si>
  <si>
    <t>WINCH MAIN MAIN J1 BRAKE PRESSURE 8 BP28.1 SENSOR 1B</t>
  </si>
  <si>
    <t>416W0001</t>
  </si>
  <si>
    <t>4020P045X11N,402055045S11,4020P045X01N</t>
  </si>
  <si>
    <t>4020P045X11N</t>
  </si>
  <si>
    <t>28.27</t>
  </si>
  <si>
    <t>461W0250</t>
  </si>
  <si>
    <t>22.77</t>
  </si>
  <si>
    <t>(=461++5010+-461JB324)</t>
  </si>
  <si>
    <t>10P0.8,226612013P20-10P0.8,226612013P11,227222011P11,2272P010X01N,2272P008X03N,2274P007X01N</t>
  </si>
  <si>
    <t>JB H4</t>
  </si>
  <si>
    <t>(=461++5010+-461U166)</t>
  </si>
  <si>
    <t>WINCH MIZZEN MAIN BRAKE PRESSURE 4 BP30.4 SENSOR 1A</t>
  </si>
  <si>
    <t>416W0002</t>
  </si>
  <si>
    <t>5010S016X01G,4155S016X01N,4155S015X03N,415544015S12,5010S015X02N</t>
  </si>
  <si>
    <t>5010S015X02N</t>
  </si>
  <si>
    <t>30.82</t>
  </si>
  <si>
    <t>461W0255</t>
  </si>
  <si>
    <t>(=461++4030+-461JB313)</t>
  </si>
  <si>
    <t>10P0.8,226612013P20-10P0.8,226612013P11,227222011P11,2272P010X01N,2272P008X03N,2171S008X01N,2173S007X02N</t>
  </si>
  <si>
    <t>JB D1</t>
  </si>
  <si>
    <t>(=461++4030+-461U171)</t>
  </si>
  <si>
    <t>WINCH PORT J0 BRAKE PRESSURE 11 BP26.1 SENSOR 1E</t>
  </si>
  <si>
    <t>416W0003</t>
  </si>
  <si>
    <t>461W0260</t>
  </si>
  <si>
    <t>(=461++4030+-461JB314)</t>
  </si>
  <si>
    <t>JB D2</t>
  </si>
  <si>
    <t>10P0.8,226612013P20-10P0.8,1060P013X09N,1060P013X07N,1060P011X20N,106012011P11,2272P009X08N,2272P009X02N</t>
  </si>
  <si>
    <t>(=461++4030+-461U176)</t>
  </si>
  <si>
    <t>WINCH STBD J0 BRAKE PRESSURE 13 BP26.2 SENSOR 1F</t>
  </si>
  <si>
    <t>416W0004</t>
  </si>
  <si>
    <t>461W0261</t>
  </si>
  <si>
    <t>31.91</t>
  </si>
  <si>
    <t>(=461++5010+-461U177)</t>
  </si>
  <si>
    <t>FURLER MIZZEN MAIN PRESSURE 4 BP25.1 SENSOR 2A</t>
  </si>
  <si>
    <t>10P0.8,226612013P20-10P0.8,226612013P11,227222011P11,2272P010X01N,2272P008X03N,2171S008X01N,2171S009X01N</t>
  </si>
  <si>
    <t>(=461++5010+-461JB323)</t>
  </si>
  <si>
    <t>JB H3</t>
  </si>
  <si>
    <t>2171S009X01N</t>
  </si>
  <si>
    <t>416W0005</t>
  </si>
  <si>
    <t>5010S014X01N,5010S015X02N</t>
  </si>
  <si>
    <t>30.33</t>
  </si>
  <si>
    <t>461W0262</t>
  </si>
  <si>
    <t>(=461++4040+-461U178)</t>
  </si>
  <si>
    <t>10P0.8,226612013P20-10P0.8,1060P013X26N,1060P013X25N,1060P013X19N,1060P013X22N,1060S013X03N,1060S014X02N,1060S012X02N,1060S012X16N,216512012S11,2165S012X03N,2163S015X01N</t>
  </si>
  <si>
    <t>FURLER MIZZEN J1 PRESSURE 4 BP24.4 SENSOR 2B</t>
  </si>
  <si>
    <t>(=461++4040+-461JB317)</t>
  </si>
  <si>
    <t>JB F3</t>
  </si>
  <si>
    <t>416W0006</t>
  </si>
  <si>
    <t>4040S029X01N,4040S030X01N</t>
  </si>
  <si>
    <t>4040S030X01N</t>
  </si>
  <si>
    <t>461W0263</t>
  </si>
  <si>
    <t>14.37</t>
  </si>
  <si>
    <t>(=461++4020+-461U179)</t>
  </si>
  <si>
    <t>FURLER MAIN MAIN PRESSURE 8 BP24.3 SENSOR 2C</t>
  </si>
  <si>
    <t>10P0.8,226612013P20-10P0.8,1060P013X26N,1060P013X25N,1060P013X19N,1060P013X22N,1060S013X03N,1060S014X02N,1060S012X02N,1060S012X16N,216512012S11,2165S012X03N,2165S012X01N</t>
  </si>
  <si>
    <t>(=461++4020+-461JB339)</t>
  </si>
  <si>
    <t>JB C3</t>
  </si>
  <si>
    <t>2165S012X01N</t>
  </si>
  <si>
    <t>4020P045X01N,402055045S11,4020P045X11N</t>
  </si>
  <si>
    <t>416W0013</t>
  </si>
  <si>
    <t>461W0264</t>
  </si>
  <si>
    <t>(=461++3010+-461U180)</t>
  </si>
  <si>
    <t>FURLER MAIN J1 PRESSURE 13 BP24.2 SENSOR 2D</t>
  </si>
  <si>
    <t>(=461++3010+-461JB302)</t>
  </si>
  <si>
    <t>10P0.8,226612013P20-10P0.8,1060P013X26N,1060P013X25N,1060P013X19N,1060P013X22N,1060S013X03N,1060S014X02N,1060S012X02N,1060S012X16N,216512012S11,216523012S11,3163S012X06N,3163S012X04N,3163S014X01N</t>
  </si>
  <si>
    <t>JB A2</t>
  </si>
  <si>
    <t>416W0014</t>
  </si>
  <si>
    <t>461W0265</t>
  </si>
  <si>
    <t>22.69</t>
  </si>
  <si>
    <t>21.93</t>
  </si>
  <si>
    <t>(=461++3010+-461U181)</t>
  </si>
  <si>
    <t>FURLER J0 PRESSURE 11 BP24.1 SENSOR 2E</t>
  </si>
  <si>
    <t>(=461++3010+-461JB301)</t>
  </si>
  <si>
    <t>JB A1</t>
  </si>
  <si>
    <t>10P0.8,226612013P20-10P0.8,226612013P11,226623013P11,3264P012X08N,3264P012X04N,3264P015X01N,3264P015X05N,3264P015X06N</t>
  </si>
  <si>
    <t>3264P015X06N</t>
  </si>
  <si>
    <t>461W0266</t>
  </si>
  <si>
    <t>416W0015</t>
  </si>
  <si>
    <t>EMERGENCY STOPS</t>
  </si>
  <si>
    <t>29.96</t>
  </si>
  <si>
    <t>(=461++5010+-461JB322)</t>
  </si>
  <si>
    <t>JB H2</t>
  </si>
  <si>
    <t>(=461++5010+-461U182)</t>
  </si>
  <si>
    <t>MIZZEN VANG PRESSURE 6 BP25.3 SENSOR 3A</t>
  </si>
  <si>
    <t>5010S016X01G,4155S016X01N,4155S015X03N,415544015S12,4068S014X01N</t>
  </si>
  <si>
    <t>10P0.8,226612013P20-10P0.8,1060P013X26N,1060P013X25N,1060P013X19N,1060P013X22N,1060S013X03N,1060S014X02N,1060S012X02N,1060S012X16N,216512012S11,216523012S11,3163S012X06N,3163S012X04N,3163S011X01N,3171S010X02N</t>
  </si>
  <si>
    <t>4068S014X01N</t>
  </si>
  <si>
    <t>461W0267</t>
  </si>
  <si>
    <t>416W0016</t>
  </si>
  <si>
    <t>ORIGINAL CABLE 2X2X0.75</t>
  </si>
  <si>
    <t>20.03</t>
  </si>
  <si>
    <t>(=461++4068+-461JB328)</t>
  </si>
  <si>
    <t>JB H7</t>
  </si>
  <si>
    <t>(=461++4068+-461U362)</t>
  </si>
  <si>
    <t>MIZZEN BOOM VANG UP S42.7 SENSOR 3A</t>
  </si>
  <si>
    <t>10P0.8,226612013P20-10P0.8,226612013P11,226623013P11,3264P012X08N,3264P012X04N,3272P010X02N</t>
  </si>
  <si>
    <t>461W0268</t>
  </si>
  <si>
    <t>416W0017</t>
  </si>
  <si>
    <t>31.75</t>
  </si>
  <si>
    <t>(=461++4068+-461U363)</t>
  </si>
  <si>
    <t>MIZZEN BOOM VANG DOWN S42.8 SENSOR 3A</t>
  </si>
  <si>
    <t>461W0269</t>
  </si>
  <si>
    <t>3173S005X15N,3173S006X07N,3080P006X04N,3276P007X11N,3272P008X02N,3264P012X04N,3264P012X08N,226623013P11,226612013P11,226612013P20-10P0.8,10P0.8</t>
  </si>
  <si>
    <t>416W0018</t>
  </si>
  <si>
    <t>(=461++5010+-461JB321)</t>
  </si>
  <si>
    <t>JB H1</t>
  </si>
  <si>
    <t>(=461++5010+-461U185)</t>
  </si>
  <si>
    <t>27.16</t>
  </si>
  <si>
    <t>WINCH MIZZEN MAIN PRESSURE TO PORT 5 BP31.1 SENSOR 3B</t>
  </si>
  <si>
    <t>461W0270</t>
  </si>
  <si>
    <t>10P0.8,226612013P20-10P0.8,226612013P11,226623013P11,3264P012X08N,3264P012X04N,3272P008X02N,3276P005X02N</t>
  </si>
  <si>
    <t>15.15</t>
  </si>
  <si>
    <t>416W0025</t>
  </si>
  <si>
    <t>(=461++5010+-461U185.1)</t>
  </si>
  <si>
    <t>WINCH MIZZEN MAIN PRESSURE TO STBD 5 BP31.2 SENSOR 3B</t>
  </si>
  <si>
    <t>5010S016X01G,4155S016X01N,4155S015X03N,415544015S12,5010S014X01N</t>
  </si>
  <si>
    <t>38.06</t>
  </si>
  <si>
    <t>461W0271</t>
  </si>
  <si>
    <t>(=461++5010+-461U355)</t>
  </si>
  <si>
    <t>D3FBE A59.4</t>
  </si>
  <si>
    <t>10P0.8,226612013P20-10P0.8,226612013P11,227222011P11,2272P010X01N,2272P008X03N,2070P008X03N,208022005P11,2080S002X06N,208023001S11,3183S000X07N,3183S001X04N</t>
  </si>
  <si>
    <t>416W0026</t>
  </si>
  <si>
    <t>461W0272</t>
  </si>
  <si>
    <t>31.22</t>
  </si>
  <si>
    <t>(=461++5010+-461JB319)</t>
  </si>
  <si>
    <t>JB F5</t>
  </si>
  <si>
    <t>10P0.8,226612013P20-10P0.8,226612013P11,226623013P11,3264P012X08N,3264P012X04N,3272P008X02N,3276P004X01N,3284P001X12N,3284P001X05N</t>
  </si>
  <si>
    <t>(=461++5010+-461U188)</t>
  </si>
  <si>
    <t>WINCH MIZZEN J1 RAM LIMITB SWITCH SHEET-IN S41.7 SENSOR 3C</t>
  </si>
  <si>
    <t>416W0028</t>
  </si>
  <si>
    <t>461W0273</t>
  </si>
  <si>
    <t>67.05</t>
  </si>
  <si>
    <t>(=461++4068+-461U361)</t>
  </si>
  <si>
    <t>WINCH MIZZEN MAIN POSITION TO PORT 5 BP31.3 SENSOR 3B</t>
  </si>
  <si>
    <t>10P0.8,226612013P20-10P0.8,1060P013X26N,1060P014X11N,1060P015X04N,106011018P11,1040P020X03N,1040P023X01N,1040P028X02N,103011030P11,1030P031X01N,1030P037X01N,1030P043X01N,1030P045X02N,1030P047X04N,102011047P11,1020P047X01N,1020P048X02N,1020S050X02N,1020S052X04N,2020S052X13N</t>
  </si>
  <si>
    <t>2020S052X13N</t>
  </si>
  <si>
    <t>416W0033</t>
  </si>
  <si>
    <t>461W0274</t>
  </si>
  <si>
    <t>14.29</t>
  </si>
  <si>
    <t>(=416++2266+-416U35)</t>
  </si>
  <si>
    <t>JUNCTION BOX FAN COIL UNIT SWITCHBOARD ROOM FCU 106</t>
  </si>
  <si>
    <t>(=461++5010+-461U190)</t>
  </si>
  <si>
    <t>WINCH MIZZEN J1 POSITION TO PORT 24 BP30.1 SENSOR 3D</t>
  </si>
  <si>
    <t>10P0.1,2266P012P07N,2266P012P15N,2266P014P10N,2266P014P05N</t>
  </si>
  <si>
    <t>2266P014P05N</t>
  </si>
  <si>
    <t>461W0275</t>
  </si>
  <si>
    <t>416W0034</t>
  </si>
  <si>
    <t>(=461++4040+-461JB315)</t>
  </si>
  <si>
    <t>JB F1</t>
  </si>
  <si>
    <t>(=416++2266+-416U36)</t>
  </si>
  <si>
    <t>3-WAY VALVE FCU 106 SWITCHBOARD ROOM</t>
  </si>
  <si>
    <t>(=461++4040+-461U191)</t>
  </si>
  <si>
    <t>WINCH MIZZEN J1 PRESSURE BOOM TO PORT 24 BP29.3 SENSOR 3D</t>
  </si>
  <si>
    <t>461W0276</t>
  </si>
  <si>
    <t>416W0035</t>
  </si>
  <si>
    <t>BOW THRUSTER</t>
  </si>
  <si>
    <t>41.58</t>
  </si>
  <si>
    <t>(=461++4040+-461U191.1)</t>
  </si>
  <si>
    <t>WINCH MIZZEN J1 PRESSURE BOOM TO STBD 24 BP29.4 SENSOR 3D</t>
  </si>
  <si>
    <t>10P0.8,226612013P20-10P0.8,226612013P11,226623013P11,3264P012X08N,3264P012X04N,3264P015X01N,3264P015X05N,304033015P11,3040P018X06N,3040P020X03N,3040P020X02N,3040P019X04N,304034019P11,4256P019X04N,4256P019X08N,4258P017X01N,4258P016X03N</t>
  </si>
  <si>
    <t>461W0277</t>
  </si>
  <si>
    <t>416W0036</t>
  </si>
  <si>
    <t>(=461++4020+-461U192)</t>
  </si>
  <si>
    <t>FORE MS VANG S40.8 SENSOR 3E</t>
  </si>
  <si>
    <t>44.32</t>
  </si>
  <si>
    <t>(=461++4020+-461JB351)</t>
  </si>
  <si>
    <t>JB C7</t>
  </si>
  <si>
    <t>461W0278</t>
  </si>
  <si>
    <t>10P0.8,226612013P20-10P0.8,226612013P11,226623013P11,3264P012X08N,3264P012X04N,3264P015X01N,3264P015X05N,304033015P11,3040P018X06N,3040P020X03N,3040P020X02N,3040P019X04N,304034019P11,4256P019X04N,4256P019X08N,4256P20X06N,4151S020X01N,4155S019X02N</t>
  </si>
  <si>
    <t>4155S019X02N</t>
  </si>
  <si>
    <t>416W0037</t>
  </si>
  <si>
    <t>(=461++4020+-461U348)</t>
  </si>
  <si>
    <t>FORE MS VANG S40.7 SENSOR 3E</t>
  </si>
  <si>
    <t>58.38</t>
  </si>
  <si>
    <t>10P0.8,226612013P20-10P0.8,226612013P11,226623013P11,3264P012X08N,3264P012X04N,3264P015X01N,3264P015X05N,304033015P11,3040P018X06N,3040P020X03N,3040P020X02N,3040P019X04N,304034019P11,4256P019X04N,4256P019X08N,4242P023X01N,4242P028X04N,404044028P12,414944028S11,4149S028X03N,4135S029X01N</t>
  </si>
  <si>
    <t>416W0038</t>
  </si>
  <si>
    <t>461W0280</t>
  </si>
  <si>
    <t>45.68</t>
  </si>
  <si>
    <t>(=461++4020+-461U194)</t>
  </si>
  <si>
    <t>FORE MS ROTATIONAL CYLINDER BP28.2 SENSOR 3F</t>
  </si>
  <si>
    <t>(=461++4020+-461JB337)</t>
  </si>
  <si>
    <t>JB C1</t>
  </si>
  <si>
    <t>10P0.8,226612013P20-10P0.8,226612013P11,226623013P11,3264P012X08N,3264P012X04N,3264P015X01N,3264P015X05N,304033015P11,3040P018X06N,3040P020X03N,3040P020X02N,3040P019X04N,304034019P11,4256P019X04N,4256P019X08N,4256P20X06N,4151S020X01N,4151S022X01N,4151S024X01N</t>
  </si>
  <si>
    <t>4151S024X01N</t>
  </si>
  <si>
    <t>416W0039</t>
  </si>
  <si>
    <t>461W0282</t>
  </si>
  <si>
    <t>34.91</t>
  </si>
  <si>
    <t>11.73</t>
  </si>
  <si>
    <t>(=461++4020+-461U346)</t>
  </si>
  <si>
    <t>FORE MS ROTATIONAL CYLINDER BP28.4 SENSOR 3F</t>
  </si>
  <si>
    <t>10P0.8,226612013P20-10P0.8,226612013P11,227222011P11,2272P010X01N,2272P008X03N,2070P008X03N,208022005P11,2080P001X09N,208022001P11,2284P001X01N</t>
  </si>
  <si>
    <t>461W0283</t>
  </si>
  <si>
    <t>416W0040</t>
  </si>
  <si>
    <t>68.51</t>
  </si>
  <si>
    <t>(=461++5010+-461U199)</t>
  </si>
  <si>
    <t>WINCH MIZZEN J1 RAM LIMIT SWITCH EASE S41.8 SENSOR 3C</t>
  </si>
  <si>
    <t>10P0.8,226612013P20-10P0.8,1060P013X26N,1060P013X25N,1060P013X19N,1060P013X22N,1060S013X03N,1060S014X02N,1060S012X02N,1060S012X16N,216512012S11,216523012S11,3163S012X06N,3163S012X04N,3163S014X02N,316333015S11,3040S017X03N,3040S021X02N,3040S023X01N,3040S026X08N,304034028S11,414944028S11,414133028S11,4141S024X01N</t>
  </si>
  <si>
    <t>4141S024X01N</t>
  </si>
  <si>
    <t>461W0284</t>
  </si>
  <si>
    <t>416W0048</t>
  </si>
  <si>
    <t>32.13</t>
  </si>
  <si>
    <t>66.95</t>
  </si>
  <si>
    <t>(=461++3010+-461JB304)</t>
  </si>
  <si>
    <t>JB A4</t>
  </si>
  <si>
    <t>(=461++3010+-461U198)</t>
  </si>
  <si>
    <t>WINCH MAIN J1 RAM PRESSURE 29 BP27.4 SENSOR 3G</t>
  </si>
  <si>
    <t>10P0.7,226612013P19-10P0.7,1060P013X26N,1060P013X25N,1060P014X31N,1060P015X11N,1060P017X03N,106011018P13,1040P019X10N,1040P023X04N,1040P028X04N,103011030P13,1030P031X03N,1030P037X03N,1030P042X08N,1030P043X05N,102011047P11,1020P047X01N,1020P048X02N,1020S050X02N,1020S052X04N,2020S052X13N</t>
  </si>
  <si>
    <t>461W0285</t>
  </si>
  <si>
    <t>425W0001</t>
  </si>
  <si>
    <t>31.62</t>
  </si>
  <si>
    <t>42.28</t>
  </si>
  <si>
    <t>(=461++3010+-461U200)</t>
  </si>
  <si>
    <t>FORE J1 ROTATIONAL CYLINDER BP26.4 SENSOR 3H</t>
  </si>
  <si>
    <t>(=461++3010+-461JB303)</t>
  </si>
  <si>
    <t>JB A3</t>
  </si>
  <si>
    <t>(=425++2080+-425U01)</t>
  </si>
  <si>
    <t>AIR COMPRESSOR 10310C03</t>
  </si>
  <si>
    <t>461W0288</t>
  </si>
  <si>
    <t>425W0002</t>
  </si>
  <si>
    <t>66.68</t>
  </si>
  <si>
    <t>(=461++4068+-461U203)</t>
  </si>
  <si>
    <t>AFT MS HOOK S37.5 S37.6 S37.7 SENSOR 4A</t>
  </si>
  <si>
    <t>37.93</t>
  </si>
  <si>
    <t>(=461++4068+-461JB327)</t>
  </si>
  <si>
    <t>JB H6</t>
  </si>
  <si>
    <t>461W0291</t>
  </si>
  <si>
    <t>12EP0.1,326434015P11,3264P015X01N,3264P012X04N,3264P012X08N,226623013P11,226612013P11,1060P013X09N,1060P013X07N,1060P011X20N,1060P010X18N,1060P010X14N,1060P011X16N,1060S011X03N,1060S010X03N</t>
  </si>
  <si>
    <t>DIESEL PROPULSION - ME1 PS</t>
  </si>
  <si>
    <t>(=461++4068+-461U206)</t>
  </si>
  <si>
    <t>425W0003</t>
  </si>
  <si>
    <t>AFT J1 HOOK S37.2 S37.3 S37.4 SENSOR 4B</t>
  </si>
  <si>
    <t>42.09</t>
  </si>
  <si>
    <t>461W0294</t>
  </si>
  <si>
    <t>(=425++2080+-425U03)</t>
  </si>
  <si>
    <t>AIR DRYER 10310E01</t>
  </si>
  <si>
    <t>63.75</t>
  </si>
  <si>
    <t>10P0.8,226612013P20-10P0.8,226612013P11,227222011P11,2272P010X01N,2272P008X03N,2171S008X01N,2173S006X01N,208022005S11,2080S002X06N,2080S002X03N,208022002S11,2080S002X02N</t>
  </si>
  <si>
    <t>(=461++4020+-461U209)</t>
  </si>
  <si>
    <t>2080S002X02N</t>
  </si>
  <si>
    <t>FORE MS HOOK S36.7 S36.8 S37.1 SENSOR 4C</t>
  </si>
  <si>
    <t>425W0004</t>
  </si>
  <si>
    <t>(=461++4020+-461JB343)</t>
  </si>
  <si>
    <t>JB C6</t>
  </si>
  <si>
    <t>461W0297</t>
  </si>
  <si>
    <t>(=425++4040+-425U04)</t>
  </si>
  <si>
    <t>AIR COMPRESSOR FOR AIR HORN 10310C02</t>
  </si>
  <si>
    <t>(=461++4020+-461U212)</t>
  </si>
  <si>
    <t>4032S030X04N,4032S031X03N,4032S031X05N,404044030S11,4040S029X01N</t>
  </si>
  <si>
    <t>FORE J1HOOK S36.4 S36.5 S36.6 SENSOR 4D</t>
  </si>
  <si>
    <t>431W0001</t>
  </si>
  <si>
    <t>C+SH 3X35</t>
  </si>
  <si>
    <t>461W0300</t>
  </si>
  <si>
    <t>59.01</t>
  </si>
  <si>
    <t>(=461++4020+-461U215)</t>
  </si>
  <si>
    <t>10P0.1,226612013P17-10P0.1,1060P013X27N,1060P013X19N,1060P013X22N,1060S013X03N,1060S014X02N,1060S012X02N,1060S012X16N,216512012S11,216523012S11,3163S012X06N,3163S012X04N,3163S014X02N,316333015S11,3040S017X03N,3040S021X02N,3040S023X01N,3040S026X08N,304034028S11,4040P028X12N</t>
  </si>
  <si>
    <t>J0 HOOK S36.1 S36.2 S36.3 SENSOR 4E</t>
  </si>
  <si>
    <t>431W0003</t>
  </si>
  <si>
    <t>15.48</t>
  </si>
  <si>
    <t>461W0304</t>
  </si>
  <si>
    <t>(=431++4040+-431U01)</t>
  </si>
  <si>
    <t>COMPRESSOR 1 MOTOR</t>
  </si>
  <si>
    <t>4040S028X02N,4040P028X12N</t>
  </si>
  <si>
    <t>(=461++5010+-461U219)</t>
  </si>
  <si>
    <t>SOLENOID VALVE J0 WINCH YV18.1</t>
  </si>
  <si>
    <t>431W0004</t>
  </si>
  <si>
    <t>461W0305</t>
  </si>
  <si>
    <t>(=431++4040+-431U02)</t>
  </si>
  <si>
    <t>COMPRESSOR 2 MOTOR</t>
  </si>
  <si>
    <t>(=461++5010+-461U220)</t>
  </si>
  <si>
    <t>SOLENOID VALVE J0 WINCH YV18.2</t>
  </si>
  <si>
    <t>431W0008</t>
  </si>
  <si>
    <t>461W0306</t>
  </si>
  <si>
    <t>(=461++5010+-461U221)</t>
  </si>
  <si>
    <t>SOLENOID VALVE J0 WINCH YV18.3</t>
  </si>
  <si>
    <t>(=431++4143+-431JB03)</t>
  </si>
  <si>
    <t>TERMINAL BOX 1 COLD ROOM -25 C</t>
  </si>
  <si>
    <t>461W0307</t>
  </si>
  <si>
    <t>431W0009</t>
  </si>
  <si>
    <t>(=461++5010+-461U222)</t>
  </si>
  <si>
    <t>SOLENOID VALVE J0 WINCH YV18.4</t>
  </si>
  <si>
    <t>(=431++4244+-431JB02)</t>
  </si>
  <si>
    <t>461W0308</t>
  </si>
  <si>
    <t>TERMINAL BOX 1 COLD ROOM +4 C</t>
  </si>
  <si>
    <t>431W0010</t>
  </si>
  <si>
    <t>(=461++5010+-461U223)</t>
  </si>
  <si>
    <t>SOLENOID VALVE J0 WINCH YV18.5</t>
  </si>
  <si>
    <t>(=431++4248+-431JB01)</t>
  </si>
  <si>
    <t>TERMINAL BOX 1 PROVISION ROOM</t>
  </si>
  <si>
    <t>461W0309</t>
  </si>
  <si>
    <t>431W0011</t>
  </si>
  <si>
    <t>(=461++4010+-461JB306)</t>
  </si>
  <si>
    <t>JB A6</t>
  </si>
  <si>
    <t>(=431++4143+-431JB04)</t>
  </si>
  <si>
    <t>DIESEL PROPULSION - ME2 SB</t>
  </si>
  <si>
    <t>TERMINAL BOX 2 COLD ROOM -25 C</t>
  </si>
  <si>
    <t>461W0310</t>
  </si>
  <si>
    <t>431W0012</t>
  </si>
  <si>
    <t>ORIGINAL CABLE 4X2X0.75</t>
  </si>
  <si>
    <t>19.53</t>
  </si>
  <si>
    <t>(=461++5010+-461U228)</t>
  </si>
  <si>
    <t>JB WINCH MIZZEN J1</t>
  </si>
  <si>
    <t>(=431++4143+-431U03)</t>
  </si>
  <si>
    <t>OZONE GENERATOR</t>
  </si>
  <si>
    <t>461W0311</t>
  </si>
  <si>
    <t>431W0017</t>
  </si>
  <si>
    <t>(=431++4143+-431U05)</t>
  </si>
  <si>
    <t>LIQUID VALVE COLD ROOM -25 C</t>
  </si>
  <si>
    <t>461W0312</t>
  </si>
  <si>
    <t>431W0018</t>
  </si>
  <si>
    <t>12.24</t>
  </si>
  <si>
    <t>(=461++4068+-461U230)</t>
  </si>
  <si>
    <t>JB WINCH MIZZEN MAIN</t>
  </si>
  <si>
    <t>461W0313</t>
  </si>
  <si>
    <t>431W0020</t>
  </si>
  <si>
    <t>(=461++4030+-461JB231)</t>
  </si>
  <si>
    <t>JB WINCH PORT J0</t>
  </si>
  <si>
    <t>(=431++4244+-431U07)</t>
  </si>
  <si>
    <t>LIQUID VALVE COLD ROOM +4 C</t>
  </si>
  <si>
    <t>461W0314</t>
  </si>
  <si>
    <t>431W0022</t>
  </si>
  <si>
    <t>20.55</t>
  </si>
  <si>
    <t>(=461++4030+-461JB232)</t>
  </si>
  <si>
    <t>JB WINCH STBD J0</t>
  </si>
  <si>
    <t>(=431++4248+-431U09)</t>
  </si>
  <si>
    <t>LIQUID VALVE PROVISION ROOM</t>
  </si>
  <si>
    <t>461W0315</t>
  </si>
  <si>
    <t>431W0024</t>
  </si>
  <si>
    <t>(=461++5010+-461U225)</t>
  </si>
  <si>
    <t>SOLENOID VALVE J0 WINCH YV18.9</t>
  </si>
  <si>
    <t>(=431++4143+-431U11)</t>
  </si>
  <si>
    <t>PIPE HEATER COLD ROOM -25 C</t>
  </si>
  <si>
    <t>461W0316</t>
  </si>
  <si>
    <t>431W0025</t>
  </si>
  <si>
    <t>(=461++5010+-461U226)</t>
  </si>
  <si>
    <t>SOLENOID VALVE J0 WINCH YV18.10</t>
  </si>
  <si>
    <t>(=431++4143+-431U12)</t>
  </si>
  <si>
    <t>DOOR HEATER COLD ROOM -25 C</t>
  </si>
  <si>
    <t>461W0317</t>
  </si>
  <si>
    <t>431W0026</t>
  </si>
  <si>
    <t>(=461++5010+-461U224)</t>
  </si>
  <si>
    <t>SOLENOID VALVE J0 WINCH YV18.6</t>
  </si>
  <si>
    <t>(=431++4143+-431U13)</t>
  </si>
  <si>
    <t>FLOOR DRAIN COLD ROOM -25 C</t>
  </si>
  <si>
    <t>461W0319</t>
  </si>
  <si>
    <t>431W0027</t>
  </si>
  <si>
    <t>(=461++3010+-461U236)</t>
  </si>
  <si>
    <t>SOLENOID VALVE FURLER J0 YV13.1</t>
  </si>
  <si>
    <t>461W0320</t>
  </si>
  <si>
    <t>441</t>
  </si>
  <si>
    <t>441W0001</t>
  </si>
  <si>
    <t>(=461++3010+-461U237)</t>
  </si>
  <si>
    <t>SOLENOID VALVE FURLER J0 YV13.2</t>
  </si>
  <si>
    <t>31.35</t>
  </si>
  <si>
    <t>HYBRID SYSTEM</t>
  </si>
  <si>
    <t>461W0321</t>
  </si>
  <si>
    <t>(=441++2163+-X02)</t>
  </si>
  <si>
    <t>SINGLE SOCKET, TECHNIC, IP55 TYPE 44 FOR WASHING MACHINE 1 (L901.2-021)</t>
  </si>
  <si>
    <t>(=461++3010+-461U238)</t>
  </si>
  <si>
    <t>SOLENOID VALVE STAY J0 YV13.3</t>
  </si>
  <si>
    <t>441W0002</t>
  </si>
  <si>
    <t>461W0322</t>
  </si>
  <si>
    <t>(=441++2163+-X03)</t>
  </si>
  <si>
    <t>SINGLE SOCKET, TECHNIC, IP55 TYPE 44 FOR WASHING MACHINE 2 (L901.2-022)</t>
  </si>
  <si>
    <t>(=461++3010+-461U239)</t>
  </si>
  <si>
    <t>SOLENOID VALVE STAY J0 YV13.4</t>
  </si>
  <si>
    <t>461W0324</t>
  </si>
  <si>
    <t>441W0003</t>
  </si>
  <si>
    <t>(=461++3010+-461U240)</t>
  </si>
  <si>
    <t>SOLENOID VALVE FURLER MAIN J1 YV15.1</t>
  </si>
  <si>
    <t>30.84</t>
  </si>
  <si>
    <t>(=441++2163+-X04)</t>
  </si>
  <si>
    <t>461W0325</t>
  </si>
  <si>
    <t>SINGLE SOCKET, TECHNIC, IP55 TYPE 44 FOR DRYING MACHINE 1 (L901.2-023)</t>
  </si>
  <si>
    <t>441W0004</t>
  </si>
  <si>
    <t>(=461++3010+-461U241)</t>
  </si>
  <si>
    <t>SOLENOID VALVE FURLER MAIN J1 YV15.2</t>
  </si>
  <si>
    <t>461W0326</t>
  </si>
  <si>
    <t>(=441++2163+-X05)</t>
  </si>
  <si>
    <t>SINGLE SOCKET, TECHNIC, IP55 TYPE 44 FOR DRYING MACHINE 2 (L901.2-024)</t>
  </si>
  <si>
    <t>(=461++3010+-461U242)</t>
  </si>
  <si>
    <t>SOLENOID VALVE STAY MAIN J1 YV15.3</t>
  </si>
  <si>
    <t>441W0005</t>
  </si>
  <si>
    <t>C 4X6</t>
  </si>
  <si>
    <t>20.79</t>
  </si>
  <si>
    <t>461W0327</t>
  </si>
  <si>
    <t>(=441++4141+-441U01)</t>
  </si>
  <si>
    <t>ELECTRIC HOB GALLEY</t>
  </si>
  <si>
    <t>4040S028X08N,414944028S11,414133028S11,4141S026X06N</t>
  </si>
  <si>
    <t>(=461++3010+-461U243)</t>
  </si>
  <si>
    <t>SOLENOID VALVE STAY MAIN J1 YV15.4</t>
  </si>
  <si>
    <t>441W0008</t>
  </si>
  <si>
    <t>461W0328</t>
  </si>
  <si>
    <t>(=441++4141+-441X09)</t>
  </si>
  <si>
    <t>DOUBLE SOCKET, TECHNIC, IP55 TYPE 45 (L901.2-075)</t>
  </si>
  <si>
    <t>(=461++3010+-461U244)</t>
  </si>
  <si>
    <t>SOLENOID VALVE WINCH MAIN J1 YV15.5</t>
  </si>
  <si>
    <t>4040S028X08N,414944028S11,414133028S11,4141S026X04N</t>
  </si>
  <si>
    <t>461W0329</t>
  </si>
  <si>
    <t>441W0009</t>
  </si>
  <si>
    <t>(=461++3010+-461U245)</t>
  </si>
  <si>
    <t>SOLENOID VALVE WINCH MAIN J1 YV15.6</t>
  </si>
  <si>
    <t>(=441++4141+-441X10)</t>
  </si>
  <si>
    <t>DISHWASHER SINGLE SOCKET, TECHNIC, IP55 TYPE 44 (L901-208)</t>
  </si>
  <si>
    <t>461W0330</t>
  </si>
  <si>
    <t>441W0016</t>
  </si>
  <si>
    <t>22.08</t>
  </si>
  <si>
    <t>(=461++3010+-461U246)</t>
  </si>
  <si>
    <t>SOLENOID VALVE RAM MAIN J1 YV15.7</t>
  </si>
  <si>
    <t>(=441++4141+-441X17)</t>
  </si>
  <si>
    <t>COMBI OVEN DOUBLE SOCKET, TECHNIC, IP55 TYPE 45 (L901.2-074)</t>
  </si>
  <si>
    <t>461W0331</t>
  </si>
  <si>
    <t>441W0017</t>
  </si>
  <si>
    <t>21.72</t>
  </si>
  <si>
    <t>(=461++3010+-461U248)</t>
  </si>
  <si>
    <t>SOLENOID VALVE RAM MAIN J1 YV15.8</t>
  </si>
  <si>
    <t>(=441++4141+-441X18)</t>
  </si>
  <si>
    <t>DOUBLE SOCKET, TECHNIC, IP55 TYPE 45 WASTE COMPACTOR (L901.2-071)</t>
  </si>
  <si>
    <t>4040S028X08N,414944028S11,414133028S11,4141S026X04N,4141S026X01N</t>
  </si>
  <si>
    <t>461W0333</t>
  </si>
  <si>
    <t>441W0018</t>
  </si>
  <si>
    <t>TELEGRAPH</t>
  </si>
  <si>
    <t>(=461++4030+-461U250)</t>
  </si>
  <si>
    <t>SOLENOID VALVE PORT WINCH J0 YV14.1</t>
  </si>
  <si>
    <t>(=441++4141+-441X19)</t>
  </si>
  <si>
    <t>DOUBLE SOCKET, TECHNIC, IP55 TYPE 45 (L901.2-073)</t>
  </si>
  <si>
    <t>461W0334</t>
  </si>
  <si>
    <t>441W0020</t>
  </si>
  <si>
    <t>(=461++4030+-461U251)</t>
  </si>
  <si>
    <t>SOLENOID VALVE PORT WINCH J0 YV14.2</t>
  </si>
  <si>
    <t>20.04</t>
  </si>
  <si>
    <t>461W0335</t>
  </si>
  <si>
    <t>(=441++4141+-441X12)</t>
  </si>
  <si>
    <t>DOUBLE SOCKET, TECHNIC, IP55 TYPE 45 (L901.2-076)</t>
  </si>
  <si>
    <t>441W0021</t>
  </si>
  <si>
    <t>(=461++4030+-461U252)</t>
  </si>
  <si>
    <t>SOLENOID VALVE PORT WINCH J0 YV14.3</t>
  </si>
  <si>
    <t>21.14</t>
  </si>
  <si>
    <t>461W0336</t>
  </si>
  <si>
    <t>(=441++4141+-441X13)</t>
  </si>
  <si>
    <t>DOUBLE SOCKET, TECHNIC, IP55 TYPE 45 (L902-207)</t>
  </si>
  <si>
    <t>4040S028X08N,414944028S11,414133028S11,4141S024X01N</t>
  </si>
  <si>
    <t>(=461++4030+-461U253)</t>
  </si>
  <si>
    <t>SOLENOID VALVE STBD WINCH J0 YV14.4</t>
  </si>
  <si>
    <t>461W0337</t>
  </si>
  <si>
    <t>441W0022</t>
  </si>
  <si>
    <t>(=461++4030+-461U254)</t>
  </si>
  <si>
    <t>SOLENOID VALVE STBD WINCH J0 YV14.5</t>
  </si>
  <si>
    <t>461W0338</t>
  </si>
  <si>
    <t>(=441++4141+-441X11)</t>
  </si>
  <si>
    <t>DOUBLE SOCKET, TECHNIC, IP55 TYPE 45 (L901.2-072)</t>
  </si>
  <si>
    <t>442</t>
  </si>
  <si>
    <t>442W0001</t>
  </si>
  <si>
    <t>(=461++4030+-461U255)</t>
  </si>
  <si>
    <t>SOLENOID VALVE STBD WINCH J0 YV14.6</t>
  </si>
  <si>
    <t>461W0340</t>
  </si>
  <si>
    <t>(=442++2262+-X02)</t>
  </si>
  <si>
    <t>TECHNICAL SPACE SINGLE SOCKET TYPE 44 IP55 WORKSHOP LATHE (L901.2-120)</t>
  </si>
  <si>
    <t>10P0.8,226612013P20-10P0.8,226612013P11,226222013P11,2262P013X06N,2262S013X06N</t>
  </si>
  <si>
    <t>(=461++4020+-461U257)</t>
  </si>
  <si>
    <t>SOLENOID VALVE FURLER MAIN MAIN YV16.1</t>
  </si>
  <si>
    <t>442W0002</t>
  </si>
  <si>
    <t>461W0341</t>
  </si>
  <si>
    <t>(=442++2262+-X03)</t>
  </si>
  <si>
    <t>TECHNICAL SPACE SINGLE SOCKET TYPE 44 IP55 WORKSHOP ELECTRIC DRILL SOCKET (L901.2-121)</t>
  </si>
  <si>
    <t>(=461++4020+-461U258)</t>
  </si>
  <si>
    <t>SOLENOID VALVE FURLER MAIN MAIN YV16.2</t>
  </si>
  <si>
    <t>442W0003</t>
  </si>
  <si>
    <t>461W0342</t>
  </si>
  <si>
    <t>(=442++2262+-X04)</t>
  </si>
  <si>
    <t>TECHNICAL SPACE SINGLE SOCKET TYPE 44 IP55 WORKSHOP BENCH SOCKET (L901.2-122)</t>
  </si>
  <si>
    <t>442W0004</t>
  </si>
  <si>
    <t>STEERING GEAR</t>
  </si>
  <si>
    <t>(=461++4020+-461U259)</t>
  </si>
  <si>
    <t>SOLENOID VALVE STAY MAIN MAIN YV16.3</t>
  </si>
  <si>
    <t>(=442++2262+-X05)</t>
  </si>
  <si>
    <t>TECHNICAL SPACE SINGLE SOCKET TYPE 44 IP55 WORKSHOP WELDING MACHINE SOCKET (L901.2-123)</t>
  </si>
  <si>
    <t>442W0005</t>
  </si>
  <si>
    <t>26.14</t>
  </si>
  <si>
    <t>461W0343</t>
  </si>
  <si>
    <t>(=442++2262+-X06)</t>
  </si>
  <si>
    <t>POWER SOCKET WITH SWITCH, IP67 TYPE 53 (L901.2-084)</t>
  </si>
  <si>
    <t>10P0.7,226612013P19-10P0.7,226612013P11,226222013P11,2262P013X06N,2262S013X06N,2262S013X01N</t>
  </si>
  <si>
    <t>2262S013X01N</t>
  </si>
  <si>
    <t>442W0006</t>
  </si>
  <si>
    <t>25.31</t>
  </si>
  <si>
    <t>(=442++2262+-X07)</t>
  </si>
  <si>
    <t>POWER SOCKET WITH SWITCH, IP67 TYPE 46 (L901.2-083)</t>
  </si>
  <si>
    <t>(=461++4020+-461U260)</t>
  </si>
  <si>
    <t>SOLENOID VALVE STAY MAIN MAIN YV16.4</t>
  </si>
  <si>
    <t>10P0.8,226612013P20-10P0.8,226612013P11,226222013P11,2262P013X06N,2262S013X06N,2262S013X01N</t>
  </si>
  <si>
    <t>461W0344</t>
  </si>
  <si>
    <t>446W0001</t>
  </si>
  <si>
    <t>10.81</t>
  </si>
  <si>
    <t>(=461++4020+-461U261)</t>
  </si>
  <si>
    <t>SOLENOID VALVE WINCH MAIN MAIN YV16.5</t>
  </si>
  <si>
    <t>10P0.7,226612013P19-10P0.7,1060P013X26N</t>
  </si>
  <si>
    <t>461W0345</t>
  </si>
  <si>
    <t>446W0007</t>
  </si>
  <si>
    <t>26.51</t>
  </si>
  <si>
    <t>(=461++4020+-461U262)</t>
  </si>
  <si>
    <t>SOLENOID VALVE WINCH MAIN MAIN YV16.6</t>
  </si>
  <si>
    <t>(=446++1060+-446U06)</t>
  </si>
  <si>
    <t>GREY WATER TANK BLOWING FAN1 09720E02</t>
  </si>
  <si>
    <t>10P0.8,226612013P20-10P0.8,1060P013X26N,1060P013X25N,1060P013X19N,1060P013X27N,1060P012X21N,1060P012X18N,1060P009X04N,1060P009X05N,1060S009X03N,1060S009X02N</t>
  </si>
  <si>
    <t>461W0346</t>
  </si>
  <si>
    <t>446W0008</t>
  </si>
  <si>
    <t>(=461++4020+-461JB338)</t>
  </si>
  <si>
    <t>JB C2</t>
  </si>
  <si>
    <t>(=461++4020+-461U263)</t>
  </si>
  <si>
    <t>SOLENOID VALVE MAIN VANG YV16.9</t>
  </si>
  <si>
    <t>(=446++1060+-446U07)</t>
  </si>
  <si>
    <t>GREY WATER TANK BLOWING FAN2 09720E03</t>
  </si>
  <si>
    <t>10P0.8,226612013P20-10P0.8,1060P013X26N,1060P013X25N,1060P013X19N,1060P013X27N,1060P012X21N,1060P012X18N,1060P009X04N,1060P009X02N</t>
  </si>
  <si>
    <t>461W0347</t>
  </si>
  <si>
    <t>446W0009</t>
  </si>
  <si>
    <t>21.26</t>
  </si>
  <si>
    <t>(=461++4020+-461U264)</t>
  </si>
  <si>
    <t>SOLENOID VALVE MAIN VANG YV16.10</t>
  </si>
  <si>
    <t>(=446++1060+-446U08)</t>
  </si>
  <si>
    <t>GREY WATER LIFT TANK 1 09720E05</t>
  </si>
  <si>
    <t>461W0349</t>
  </si>
  <si>
    <t>10P0.8,226612013P20-10P0.8,1060P013X09N,1060P013X07N,1060P011X20N,1060P010X18N,1060P010X14N,1060P011X16N,1060S011X03N,1060S010X04N</t>
  </si>
  <si>
    <t>1060S010X04N</t>
  </si>
  <si>
    <t>446W0010</t>
  </si>
  <si>
    <t>16.18</t>
  </si>
  <si>
    <t>(=461++4040+-461U266)</t>
  </si>
  <si>
    <t>SOLENOID VALVE FURLER MIZZEN J1 YV17.1</t>
  </si>
  <si>
    <t>(=446++1060+-446U09)</t>
  </si>
  <si>
    <t>GREY WATER LIFT TANK 2 09720E06</t>
  </si>
  <si>
    <t>10P0.8,226612013P20-10P0.8,1060P013X09N,1060P013X07N,1060P011X20N,1060P010X18N,1060P010X03N,1060P010X06N,1060P010X08N</t>
  </si>
  <si>
    <t>461W0350</t>
  </si>
  <si>
    <t>1060P010X08N</t>
  </si>
  <si>
    <t>446W0011</t>
  </si>
  <si>
    <t>45.13</t>
  </si>
  <si>
    <t>(=461++4040+-461U267)</t>
  </si>
  <si>
    <t>SOLENOID VALVE FURLER MIZZEN J1 YV17.2</t>
  </si>
  <si>
    <t>(=446++2080+-446U10)</t>
  </si>
  <si>
    <t>GREY WATER LIFT TANK 3 09720E07</t>
  </si>
  <si>
    <t>10P0.8,226612013P20-10P0.8,1060P013X26N,1060P013X25N,1060P013X19N,1060P013X22N,1060S013X03N,1060S014X02N,1060S012X02N,1060S012X16N,216512012S11,2165S012X03N,217122011S11,2171S008X01N,2173S006X01N,208022005S11,2080S002X06N,2080S002X03N,2080S002X11N,2080S002X12N</t>
  </si>
  <si>
    <t>461W0351</t>
  </si>
  <si>
    <t>446W0014</t>
  </si>
  <si>
    <t>(=461++4040+-461U268)</t>
  </si>
  <si>
    <t>SOLENOID VALVE STAY MIZZEN J1 YV17.3</t>
  </si>
  <si>
    <t>(=446++1060+-446U13)</t>
  </si>
  <si>
    <t>GREY/BLACK WATER TRANSFER PUMP 09720P01</t>
  </si>
  <si>
    <t>461W0352</t>
  </si>
  <si>
    <t>461W0001</t>
  </si>
  <si>
    <t>(=461++4040+-461U269)</t>
  </si>
  <si>
    <t>SOLENOID VALVE STAY MIZZEN J1 YV17.4</t>
  </si>
  <si>
    <t>63.57</t>
  </si>
  <si>
    <t>461W0353</t>
  </si>
  <si>
    <t>10P0.7,226612013P19-10P0.7,1060P013X26N,1060P014X11N,1060P015X04N,106011018P11,1040P020X03N,1040P023X01N,1040P028X02N,103011030P11,1030P031X01N,1030P037X01N,1030P043X01N,1030P045X02N,1030P047X04N,102011047P11,1020P047X01N,202012047P11,2020P047X16N</t>
  </si>
  <si>
    <t>(=461++4040+-461U270)</t>
  </si>
  <si>
    <t>461W0002</t>
  </si>
  <si>
    <t>SOLENOID VALVE WINCH MIZZEN J1 YV17.5</t>
  </si>
  <si>
    <t>461W0354</t>
  </si>
  <si>
    <t>TURNING GEAR (GEARBOX)</t>
  </si>
  <si>
    <t>461W0003</t>
  </si>
  <si>
    <t>(=461++4040+-461U271)</t>
  </si>
  <si>
    <t>SOLENOID VALVE WINCH MIZZEN J1 YV17.6</t>
  </si>
  <si>
    <t>C+SH 4X35</t>
  </si>
  <si>
    <t>461W0355</t>
  </si>
  <si>
    <t>(=461++2020+-461U02)</t>
  </si>
  <si>
    <t>PUMP NO.1 HP1</t>
  </si>
  <si>
    <t>(=461++4040+-461JB316)</t>
  </si>
  <si>
    <t>JB F2</t>
  </si>
  <si>
    <t>(=461++4040+-461U272)</t>
  </si>
  <si>
    <t>461W0004</t>
  </si>
  <si>
    <t>SOLENOID VALVE RAM MIZZEN J1 YV17.7</t>
  </si>
  <si>
    <t>461W0356</t>
  </si>
  <si>
    <t>(=461++2020+-461U03)</t>
  </si>
  <si>
    <t>PUMP NO.2 HP1</t>
  </si>
  <si>
    <t>461W0005</t>
  </si>
  <si>
    <t>(=461++4040+-461U273)</t>
  </si>
  <si>
    <t>SOLENOID VALVE RAM MIZZEN J1 YV17.8</t>
  </si>
  <si>
    <t>461W0359</t>
  </si>
  <si>
    <t>(=461++2020+-461U04)</t>
  </si>
  <si>
    <t>PUMP NO.3 HP2</t>
  </si>
  <si>
    <t>461W0006</t>
  </si>
  <si>
    <t>(=461++2020+-461U05)</t>
  </si>
  <si>
    <t>461W0360</t>
  </si>
  <si>
    <t>PUMP NO.4 HP2</t>
  </si>
  <si>
    <t>461W0007</t>
  </si>
  <si>
    <t>C+SH 4X2.5</t>
  </si>
  <si>
    <t>(=461++2020+-461U06)</t>
  </si>
  <si>
    <t>461W0361</t>
  </si>
  <si>
    <t>PUMP NO. 5 COOLING HP1</t>
  </si>
  <si>
    <t>30.43</t>
  </si>
  <si>
    <t>461W0008</t>
  </si>
  <si>
    <t>2030P039X01N,2030P040X01N,2030P042X01N,2030P042X05N,103012042P11,1030P042X09N,1030P037X01N,1030P035X02N</t>
  </si>
  <si>
    <t>(=461++2020+-461U07)</t>
  </si>
  <si>
    <t>PUMP NO. 6 COOLING HP2</t>
  </si>
  <si>
    <t>461W0362</t>
  </si>
  <si>
    <t>461W0034</t>
  </si>
  <si>
    <t>(=461++4010+-461U362)</t>
  </si>
  <si>
    <t>JB WINDLASS CLOSE TO FWD WINCH</t>
  </si>
  <si>
    <t>4010S050S08G,3022P051X01N,3022P051X04N,3020S052X08N,202023052S11,1020S052X04N,1020S050X02N,1020P048X02N,1020P047X01N,202012047P11,2020P047X16N</t>
  </si>
  <si>
    <t>461W0363</t>
  </si>
  <si>
    <t>4010S050S08G</t>
  </si>
  <si>
    <t>461W0046</t>
  </si>
  <si>
    <t>64.5</t>
  </si>
  <si>
    <t>2020P047X16N,202012047P11,1020P047X01N,102011047P11,1030P047X04N,1030P045X02N,1030P043X01N,1030P037X01N,1030P031X01N,103011030P11,1040P028X02N,1040P023X01N,1040P020X03N,106011018P11,1060P015X04N,1060P014X11N,1060P013X26N,226612013P12-10P0.8,10P0.8</t>
  </si>
  <si>
    <t>461W0053</t>
  </si>
  <si>
    <t>461W0364</t>
  </si>
  <si>
    <t>63.9</t>
  </si>
  <si>
    <t>(=461++1020+-461U71.1)</t>
  </si>
  <si>
    <t>15.32</t>
  </si>
  <si>
    <t>HPU SEA WATER COOLING PUMP (09410P05)</t>
  </si>
  <si>
    <t>10P0.7,226612013P19-10P0.7,1060P013X26N,1060P014X11N,1060P015X04N,106011018P11,1040P020X03N,1040P023X01N,1040P028X02N,103011030P11,1030P031X01N,1030P037X01N,1030P043X01N,1030P045X02N,1030P047X04N,102011047P11,1020P047X01N,1020S048X01N,1020S049X10N,1020S049X05N,1020S049X01N</t>
  </si>
  <si>
    <t>461W0055</t>
  </si>
  <si>
    <t>3010S057X01N,3010S054X01N</t>
  </si>
  <si>
    <t>C+FR+SH 3X35</t>
  </si>
  <si>
    <t>80.09</t>
  </si>
  <si>
    <t>EXHAUST GAS</t>
  </si>
  <si>
    <t>461W0365</t>
  </si>
  <si>
    <t>12EP0.1,326434015P11,3264P015X01N,3264P012X04N,3264P012X08N,226623013P11,226622015P11,2040P018X22N,2040P018X01N,2040P022X01N,2040P029X04N,204022030P11,2030P032X01N,2030P036X01N,2030P040X01N,2030P042X01N,2030P043X05N,2030P045X01N,202022047P11,2020P047X16N</t>
  </si>
  <si>
    <t>461W0111</t>
  </si>
  <si>
    <t>(=461++4010+-461JB227)</t>
  </si>
  <si>
    <t>JB WINCH MAIN J1</t>
  </si>
  <si>
    <t>461W0366</t>
  </si>
  <si>
    <t>461W0113</t>
  </si>
  <si>
    <t>(=461++3010+-461U307)</t>
  </si>
  <si>
    <t>A59.1 D3FBE</t>
  </si>
  <si>
    <t>461W0367</t>
  </si>
  <si>
    <t>461W0114</t>
  </si>
  <si>
    <t>24.59</t>
  </si>
  <si>
    <t>30.07</t>
  </si>
  <si>
    <t>2020S051X12N,2020S051X05N,2020S051X02N,2020P051X02N,2020P050X03N,202022047P11,2030P045X01N,2030P043X05N,2030P042X01N,2030P040X01N,2030P039X01N</t>
  </si>
  <si>
    <t>2232P040X01N,223222039P11,2030P040X01N,2030P036X01N,2030P034X01N</t>
  </si>
  <si>
    <t>461W0158</t>
  </si>
  <si>
    <t>461W0368</t>
  </si>
  <si>
    <t>39.19</t>
  </si>
  <si>
    <t>(=461++3010+-461U308)</t>
  </si>
  <si>
    <t>FORE J1 ROTATIONAL CYLINDER BP27.1 SENSOR 3H</t>
  </si>
  <si>
    <t>1040P021X03N,1040P019X10N,106011018P13,1060P017X03N,1060P015X11N,1060P014X31N,1060P013X25N,1060P013X19N,1060P014X07N,226612014P11,226622015P11,2040P018X22N,2040P018X01N,2252P020X05N</t>
  </si>
  <si>
    <t>461W0160</t>
  </si>
  <si>
    <t>461W0369</t>
  </si>
  <si>
    <t>(=461++3010+-461U310)</t>
  </si>
  <si>
    <t>A57.3 D31FBE</t>
  </si>
  <si>
    <t>461W0501</t>
  </si>
  <si>
    <t>461W0370</t>
  </si>
  <si>
    <t>C+PE 3X1.5</t>
  </si>
  <si>
    <t>(=461++4010+-461U311)</t>
  </si>
  <si>
    <t>WINCH MAIN J1 RAM LIMIT SWITCH SHEET-IN S 34.8 SENSOR 3G</t>
  </si>
  <si>
    <t>461W0371</t>
  </si>
  <si>
    <t>471</t>
  </si>
  <si>
    <t>471W0101</t>
  </si>
  <si>
    <t>65.07</t>
  </si>
  <si>
    <t>(=461++4010+-461U312)</t>
  </si>
  <si>
    <t>WINCH MAIN J1 RAM LIMIT SWITCH SHEET-IN S35.8 SENSOR 3G</t>
  </si>
  <si>
    <t>(=471++3024+-471U01)</t>
  </si>
  <si>
    <t>CONTROL STATION DAGGERBOARD</t>
  </si>
  <si>
    <t>3024</t>
  </si>
  <si>
    <t>4032S030X04N,4032S031X03N,4032S031X05N,4032S031X06N,304033030P11,3040P027X05N,3040S026X08N,3040S027X03N,3040S027X02N,204023027S12,2040S027X12N,2040S027X09N,2040S029X05N,204022030S11,2030S033X01N,2030S038X01N,2030S042X01N,2030S043X02N,2030P043X04N,203022044P11,302423044P11,3024P045X03N</t>
  </si>
  <si>
    <t>461W0372</t>
  </si>
  <si>
    <t>3024P045X03N</t>
  </si>
  <si>
    <t>471W0111</t>
  </si>
  <si>
    <t>63.72</t>
  </si>
  <si>
    <t>(=461++4010+-461U309)</t>
  </si>
  <si>
    <t>WINCH MAIN J1 POSITION TO PORT 21 BP27.2 SENSOR 3H</t>
  </si>
  <si>
    <t>461W0373</t>
  </si>
  <si>
    <t>3024P045X03N,302423044P11,203022044P11,2030P043X04N,2030S043X02N,2030S042X01N,2030S038X01N,2030S033X01N,204022030S11,2040S029X05N,2040S027X09N,2040S027X12N,204023027S12,3040S027X02N,3040S027X03N,3040S026X08N,3040P027X05N,304033030P11,4032P031X03N,4032P031X31N,4032P031X28N</t>
  </si>
  <si>
    <t>471W0113</t>
  </si>
  <si>
    <t>FUEL OIL</t>
  </si>
  <si>
    <t>66.73</t>
  </si>
  <si>
    <t>461W0374</t>
  </si>
  <si>
    <t>4032S031X42N,4032P031X36N,4032S031X06N,304033030P11,3040P027X05N,3040S026X08N,3040S027X03N,3040S027X02N,204023027S12,2040S027X12N,2040S027X09N,2040S029X05N,204022030S11,2030S033X01N,2030S038X01N,2030S042X01N,2030S043X02N,2030P043X04N,203022044P11,302423044P11,3024P045X03N</t>
  </si>
  <si>
    <t>504</t>
  </si>
  <si>
    <t>504W0001</t>
  </si>
  <si>
    <t>461W0375</t>
  </si>
  <si>
    <t>(=504++4070+-504U07)</t>
  </si>
  <si>
    <t>JUNCTION BOX CP1</t>
  </si>
  <si>
    <t>2266P011X21N,227222011P11,2272P010X01N,2272P009X01N,227223009P11,3272P008X06N,3272P008X02N,3276P007X11N,3080P006X04N,3173S006X07N,3173S005X01N,4070S004X07G</t>
  </si>
  <si>
    <t>4070S004X07G</t>
  </si>
  <si>
    <t>504W0002</t>
  </si>
  <si>
    <t>461W0376</t>
  </si>
  <si>
    <t>22.87</t>
  </si>
  <si>
    <t>(=504++4070+-504U08)</t>
  </si>
  <si>
    <t>JUNCTION BOX CP2</t>
  </si>
  <si>
    <t>2266P011X21N,227222011P11,2272P010X01N,2272P009X01N,227223009P11,3272P008X06N,3272P008X02N,4070P005X08G</t>
  </si>
  <si>
    <t>4070P005X08G</t>
  </si>
  <si>
    <t>504W0005</t>
  </si>
  <si>
    <t>461W0377</t>
  </si>
  <si>
    <t>12.05</t>
  </si>
  <si>
    <t>(=504++4070+-504JB01)</t>
  </si>
  <si>
    <t>JUNCTION BOX FOR CAPSTANS VALVES</t>
  </si>
  <si>
    <t>4070S004X19G,3173S005X01N,3173S006X01N,4070S006X04G</t>
  </si>
  <si>
    <t>4070S004X19G</t>
  </si>
  <si>
    <t>4070S006X04G</t>
  </si>
  <si>
    <t>461W0378</t>
  </si>
  <si>
    <t>504W0008</t>
  </si>
  <si>
    <t>23.33</t>
  </si>
  <si>
    <t>24.36</t>
  </si>
  <si>
    <t>(=461++4246+-461JB320)</t>
  </si>
  <si>
    <t>43.8 CRANE AFT REQUEST START HYDRAULIC PUMP</t>
  </si>
  <si>
    <t>4040S030X07N,404044030S11,4032S031X05N,4032S031X06N,304033030P11,3040P029X07N,4246P028X01N,4246P028X05N,4246P028X06G</t>
  </si>
  <si>
    <t>4070P005X16G,3276P007X11N,3080P006X04N,3173S006X07N,3173S005X01N,3173S006X01N,4070S006X04G</t>
  </si>
  <si>
    <t>4246P028X06G</t>
  </si>
  <si>
    <t>4070P005X16G</t>
  </si>
  <si>
    <t>461W0379</t>
  </si>
  <si>
    <t>504W0010</t>
  </si>
  <si>
    <t>(=504++4070+-504U03)</t>
  </si>
  <si>
    <t>CABESTAN BD BRAKE VALVE YFM3</t>
  </si>
  <si>
    <t>461W0380</t>
  </si>
  <si>
    <t>504W0012</t>
  </si>
  <si>
    <t>(=504++4070+-504U06)</t>
  </si>
  <si>
    <t>CABESTAN TD BRAKE VALVE YFM3</t>
  </si>
  <si>
    <t>506</t>
  </si>
  <si>
    <t>461W0381</t>
  </si>
  <si>
    <t>506W0001</t>
  </si>
  <si>
    <t>76.16</t>
  </si>
  <si>
    <t>(=506++3022+-506U01)</t>
  </si>
  <si>
    <t>WINDLASS CONTROL CABINET 05110E01</t>
  </si>
  <si>
    <t>2266P011X21N,226622015P11,2040P018X22N,2040P018X01N,2040P022X01N,2040P029X04N,204022030P11,2030P032X01N,2030P036X01N,2030P040X01N,2030P042X01N,2030P043X05N,2030P045X01N,202022047P11,2020P047X07N,302023047S11,3020S047X05N,3020S047X02N,3020S048X01N,3020S050X03N,3022P051X04N,3022P051X01N</t>
  </si>
  <si>
    <t>461W0382</t>
  </si>
  <si>
    <t>506W0002</t>
  </si>
  <si>
    <t>(=506++3022+-506U02)</t>
  </si>
  <si>
    <t>HIGH SPEED VALVE YGV</t>
  </si>
  <si>
    <t>461W0383</t>
  </si>
  <si>
    <t>506W0003</t>
  </si>
  <si>
    <t>(=506++3022+-506U03)</t>
  </si>
  <si>
    <t>MOTOR BRAKE VALVE YFM1</t>
  </si>
  <si>
    <t>LUB OIL</t>
  </si>
  <si>
    <t>506W0007</t>
  </si>
  <si>
    <t>461W0384</t>
  </si>
  <si>
    <t>40.08</t>
  </si>
  <si>
    <t>(=506++4020+-506U06)</t>
  </si>
  <si>
    <t>RADIO RECEIVER RR</t>
  </si>
  <si>
    <t>4020S047X01N,302423044P11,203022044P11,2030P043X04N,2030S043X02N,2030S045X01N,202022047S11,302023047S11,3020S047X05N,3020S047X02N,3020S048X01N,3020S050X03N,3022P051X04N,3022P051X01N</t>
  </si>
  <si>
    <t>4020S047X01N</t>
  </si>
  <si>
    <t>461W0385</t>
  </si>
  <si>
    <t>512</t>
  </si>
  <si>
    <t>512W0001</t>
  </si>
  <si>
    <t>45.65</t>
  </si>
  <si>
    <t>(=461++5010+-461JB325)</t>
  </si>
  <si>
    <t>JB H5</t>
  </si>
  <si>
    <t>(=512++4246+-512U01)</t>
  </si>
  <si>
    <t>CRANE AFT SOCKET X1</t>
  </si>
  <si>
    <t>2266P011X21N,226622015P11,2040P018X22N,2040P018X01N,204023018P11,3040P017X09N,3040P017X04N,3040P018X11N,3040P019X04N,3040P023X04N,4246P028X01G</t>
  </si>
  <si>
    <t>461W0386</t>
  </si>
  <si>
    <t>4246P028X01G</t>
  </si>
  <si>
    <t>512W0002</t>
  </si>
  <si>
    <t>30.19</t>
  </si>
  <si>
    <t>(=461++4070+-461JB326)</t>
  </si>
  <si>
    <t>JB CAPSTAN</t>
  </si>
  <si>
    <t>85.29</t>
  </si>
  <si>
    <t>4070S006X04G,3173S006X01N,3171S008X02N,3171S010X01N,3163S011X01N,416134011S11,4161S011X05N,4161S013X01N,4161S015X04N,415544015S11,4155S016X08N,4155S015X03N,4155S016X01N,5010S016X01G</t>
  </si>
  <si>
    <t>(=512++4030+-512U02)</t>
  </si>
  <si>
    <t>CRANE FORE SOCKET X1</t>
  </si>
  <si>
    <t>2266P011X21N,226622015P11,2040P018X22N,2040P018X01N,2040P022X01N,2040P029X04N,204022030P11,2030P032X01N,2030P036X01N,2030P040X01N,2030P042X01N,2030P043X05N,2030P045X01N,202022047P11,2020P047X07N,302023047S11,3020S047X05N,3020S047X02N,302033047S11,3030S045X01N,3030S041X01N,3030S039X02N,4030P041X04G</t>
  </si>
  <si>
    <t>461W0387</t>
  </si>
  <si>
    <t>4030P041X04G</t>
  </si>
  <si>
    <t>512W0003</t>
  </si>
  <si>
    <t>36.93</t>
  </si>
  <si>
    <t>(=512++4145+-512U03)</t>
  </si>
  <si>
    <t>DAVIT CRANE MAIN CABINET</t>
  </si>
  <si>
    <t>12EP0.1,326434015P11,3264P015X05N,304033015P11,3040P018X06N,3040P020X03N,3040P020X02N,3040P024X02N,3040P027X05N,3040S026X08N,3040S027X03N,3040S027X07N,3040S027X04N</t>
  </si>
  <si>
    <t>461W0388</t>
  </si>
  <si>
    <t>3040S027X04N</t>
  </si>
  <si>
    <t>531</t>
  </si>
  <si>
    <t>531W0012</t>
  </si>
  <si>
    <t>18.69</t>
  </si>
  <si>
    <t>461W0389</t>
  </si>
  <si>
    <t>531W0031</t>
  </si>
  <si>
    <t>(=461++4030+-461U329)</t>
  </si>
  <si>
    <t>A57.1 D31FBE</t>
  </si>
  <si>
    <t>65.12</t>
  </si>
  <si>
    <t>461W0390</t>
  </si>
  <si>
    <t>2266P011X21N,226622015P11,2040P018X22N,2040P018X01N,2040P022X01N,2040P029X04N,204022030P11,2030P032X01N,2030P036X01N,2030P040X01N,2030P042X01N,2030P043X05N,2030P045X01N,202022047P11,2020P050X03N,2020P051X02N,2020S051X02N,2020S051X03N</t>
  </si>
  <si>
    <t>531W0032</t>
  </si>
  <si>
    <t>(=461++4030+-461U330)</t>
  </si>
  <si>
    <t>A57.2 D31FBE</t>
  </si>
  <si>
    <t>461W0395</t>
  </si>
  <si>
    <t>40.83</t>
  </si>
  <si>
    <t>531W0036</t>
  </si>
  <si>
    <t>18.39</t>
  </si>
  <si>
    <t>2040P023X01N,2040P022X01N,2040P018X01N,2040P018X22N,226622015P11,226612014P11,1060P014X07N,1060P013X19N,1060P013X25N,1060P014X31N,1060P015X11N,1060P017X03N,106011018P12,1040P019X10N,1040P021X03N</t>
  </si>
  <si>
    <t>461W0396</t>
  </si>
  <si>
    <t>4032S030X04N,4032S031X03N,4032S031X05N,404044030S11,414944028S11,414133028S11,4141S027X04N</t>
  </si>
  <si>
    <t>29.44</t>
  </si>
  <si>
    <t>531W0037</t>
  </si>
  <si>
    <t>(=531++4141+-553U01)</t>
  </si>
  <si>
    <t>GALLEY D419 MAGNET DOOR</t>
  </si>
  <si>
    <t>461W0397</t>
  </si>
  <si>
    <t>536</t>
  </si>
  <si>
    <t>46.97</t>
  </si>
  <si>
    <t>536W0001</t>
  </si>
  <si>
    <t>FRESH COOLING WATER</t>
  </si>
  <si>
    <t>46.8</t>
  </si>
  <si>
    <t>3040P026X08N,3040P023X04N,3040P019X04N,3040P018X11N,3040P017X04N,3040P017X09N,204023018P11,2040P018X01N,2252P020X05N</t>
  </si>
  <si>
    <t>(=536++4032+-536U01)</t>
  </si>
  <si>
    <t>3040P026X08N</t>
  </si>
  <si>
    <t>PDB1 ( POWER DISTRIBUTION BOARD ) WINDOW WIPER</t>
  </si>
  <si>
    <t>461W0398</t>
  </si>
  <si>
    <t>4032P031X02N,304033030P11,3040P027X05N,3040P024X02N,3040P020X02N,3040P020X03N,3040P018X06N,304033015P11,3264P015X05N,3264P015X01N,3264P012X04N,3264P012X08N,226623013P11,226612013P11,226612013P12-10P0.8,10P0.8</t>
  </si>
  <si>
    <t>536W0002</t>
  </si>
  <si>
    <t>17.6</t>
  </si>
  <si>
    <t>(=536++4032+-536U02)</t>
  </si>
  <si>
    <t>461W0399</t>
  </si>
  <si>
    <t>WIPER CONTROL IMS1</t>
  </si>
  <si>
    <t>4032P031X02N,4032S031X06N,4032S031X05N,4032S030X17N,4032P030X01N,4032P030X05N,4032P031X12N</t>
  </si>
  <si>
    <t>4032P031X12N</t>
  </si>
  <si>
    <t>536W0004</t>
  </si>
  <si>
    <t>(=461++4020+-461U344)</t>
  </si>
  <si>
    <t>FORE MS ROTATIONAL CYLINDER BP28.3 SENSOR 3F</t>
  </si>
  <si>
    <t>15.8</t>
  </si>
  <si>
    <t>(=536++4032+-536U04)</t>
  </si>
  <si>
    <t>461W0400</t>
  </si>
  <si>
    <t>TOUCH CONTROL PANEL MS-1</t>
  </si>
  <si>
    <t>4032P031X02N,4032S031X06N,4032P032X13N</t>
  </si>
  <si>
    <t>(=461++4020+-461U345)</t>
  </si>
  <si>
    <t>A59.2 D3FBE</t>
  </si>
  <si>
    <t>536W0005</t>
  </si>
  <si>
    <t>18.76</t>
  </si>
  <si>
    <t>461W0401</t>
  </si>
  <si>
    <t>(=536++4032+-536U05)</t>
  </si>
  <si>
    <t>WIPER CONTROL IMS2</t>
  </si>
  <si>
    <t>4032P031X02N,4032S031X06N,4032S031X05N,4032S030X17N,4032P030X01N,4032P030X05N,4032P031X10N</t>
  </si>
  <si>
    <t>536W0008</t>
  </si>
  <si>
    <t>(=461++4020+-461U347)</t>
  </si>
  <si>
    <t>FORE MS VANG BP25.2 SENSOR 3E</t>
  </si>
  <si>
    <t>(=536++4032+-536U07)</t>
  </si>
  <si>
    <t>GLASS TEMPERATURE CONTROLLER THERM-1</t>
  </si>
  <si>
    <t>461W0402</t>
  </si>
  <si>
    <t>536W0009</t>
  </si>
  <si>
    <t>18.25</t>
  </si>
  <si>
    <t>461W0403</t>
  </si>
  <si>
    <t>4032P031X10N,4032P030X05N,4032P030X01N,4032S030X17N,4032S031X05N,4032S031X06N,4032P031X02N</t>
  </si>
  <si>
    <t>536W0010</t>
  </si>
  <si>
    <t>21.65</t>
  </si>
  <si>
    <t>(=536++4032+-536U08)</t>
  </si>
  <si>
    <t>461W0404</t>
  </si>
  <si>
    <t>WIPER CONTROL IMS3</t>
  </si>
  <si>
    <t>4032P031X02N,4032S031X06N,4032S031X05N,4032S030X17N,4032P030X01N,4032P030X05N,4032P031X07N,4032P032X05N</t>
  </si>
  <si>
    <t>4032P032X05N</t>
  </si>
  <si>
    <t>536W0012</t>
  </si>
  <si>
    <t>(=536++4032+-536U10)</t>
  </si>
  <si>
    <t>GLASS TEMPERATURE CONTROLLER THERM-2</t>
  </si>
  <si>
    <t>461W0405</t>
  </si>
  <si>
    <t>536W0013</t>
  </si>
  <si>
    <t>(=461++4020+-461U349)</t>
  </si>
  <si>
    <t>A57.4 D3FBE</t>
  </si>
  <si>
    <t>19.58</t>
  </si>
  <si>
    <t>461W0406</t>
  </si>
  <si>
    <t>4032P031X09N,4032P030X05N,4032P030X01N,4032S030X17N,4032S031X05N,4032S031X06N,4032P031X02N</t>
  </si>
  <si>
    <t>4032P031X09N</t>
  </si>
  <si>
    <t>536W0014</t>
  </si>
  <si>
    <t>(=461++4040+-461U350)</t>
  </si>
  <si>
    <t>D31FBE A58.1</t>
  </si>
  <si>
    <t>(=536++4032+-536U11)</t>
  </si>
  <si>
    <t>WIPER CONTROL IMS4</t>
  </si>
  <si>
    <t>461W0407</t>
  </si>
  <si>
    <t>536W0017</t>
  </si>
  <si>
    <t>(=461++4040+-461U351)</t>
  </si>
  <si>
    <t>D3FBE A59.3</t>
  </si>
  <si>
    <t>SEA WATER COOLING</t>
  </si>
  <si>
    <t>(=536++4032+-536U13)</t>
  </si>
  <si>
    <t>WIPER CONTROL IMS5</t>
  </si>
  <si>
    <t>461W0408</t>
  </si>
  <si>
    <t>4032P031X02N,4032S031X06N,4032S031X05N,4032S031X03N,4032S030X04N,4032S030X19N,4032S030X11N,4032S032X06N,4032S032X09N</t>
  </si>
  <si>
    <t>536W0019</t>
  </si>
  <si>
    <t>20.96</t>
  </si>
  <si>
    <t>(=536++4032+-536U15)</t>
  </si>
  <si>
    <t>461W0410</t>
  </si>
  <si>
    <t>WIPER CONTROL IMS6</t>
  </si>
  <si>
    <t>28.56</t>
  </si>
  <si>
    <t>536W0021</t>
  </si>
  <si>
    <t>(=461++4040+-461U188.1)</t>
  </si>
  <si>
    <t>WINCH MIZZEN J1 RAM PRESSURE BP30.3 SENSOR 3C</t>
  </si>
  <si>
    <t>17.44</t>
  </si>
  <si>
    <t>461W0411</t>
  </si>
  <si>
    <t>(=536++4032+-536U17)</t>
  </si>
  <si>
    <t>WIPER CONTROL IMS7</t>
  </si>
  <si>
    <t>4032P031X02N,4032S031X06N,4032S031X05N,4032S031X03N,4032S030X04N,4032S030X19N,4032S030X11N,4032S032X05N</t>
  </si>
  <si>
    <t>4032S032X05N</t>
  </si>
  <si>
    <t>536W0023</t>
  </si>
  <si>
    <t>(=461++4020+-461JB342)</t>
  </si>
  <si>
    <t>JB C5</t>
  </si>
  <si>
    <t>3.06</t>
  </si>
  <si>
    <t>461W0412</t>
  </si>
  <si>
    <t>(=536++4032+-536U19)</t>
  </si>
  <si>
    <t>GLASS TEMPERATURE CONTROLLER TEHRM-3</t>
  </si>
  <si>
    <t>(=461++4020+-461U354)</t>
  </si>
  <si>
    <t>SOLENOID VALVE WINCH MAIN HARKEN MAIN WINCH YV21.1</t>
  </si>
  <si>
    <t>536W0024</t>
  </si>
  <si>
    <t>461W0413</t>
  </si>
  <si>
    <t>4032S032X05N,4032S030X11N,4032S030X19N,4032S030X04N,4032S031X03N,4032S031X05N,4032S031X06N,4032P031X02N</t>
  </si>
  <si>
    <t>(=461++4020+-461U353)</t>
  </si>
  <si>
    <t>SOLENOID VALVE WINCH MAIN HARKEN MAIN WINCH YV21.2</t>
  </si>
  <si>
    <t>536W0025</t>
  </si>
  <si>
    <t>461W0414</t>
  </si>
  <si>
    <t>(=536++4032+-536U20)</t>
  </si>
  <si>
    <t>WIPER CONTROL IMS8</t>
  </si>
  <si>
    <t>4032P031X02N,4032S031X06N,4032S031X05N,4032S031X03N,4032S030X04N,4032S030X19N,4032S030X11N,4032S032X04N</t>
  </si>
  <si>
    <t>4032S032X04N</t>
  </si>
  <si>
    <t>(=461++4020+-461U352)</t>
  </si>
  <si>
    <t>MAIN HARKEN FORWARD BACKWARD PUSH BUTTON SB43.1 SB43.2</t>
  </si>
  <si>
    <t>536W0027</t>
  </si>
  <si>
    <t>461W0415</t>
  </si>
  <si>
    <t>(=536++4032+-536U22)</t>
  </si>
  <si>
    <t>GLASS TEMPERATURE CONTROLLER THERM-4</t>
  </si>
  <si>
    <t>(=461++5010+-461U356)</t>
  </si>
  <si>
    <t>D3FBE A58.2</t>
  </si>
  <si>
    <t>536W0028</t>
  </si>
  <si>
    <t>461W0416</t>
  </si>
  <si>
    <t>4032S032X04N,4032S030X11N,4032S030X19N,4032S030X04N,4032S031X03N,4032S031X05N,4032S031X06N,4032P031X02N</t>
  </si>
  <si>
    <t>536W0029</t>
  </si>
  <si>
    <t>(=461++4020+-461JB229)</t>
  </si>
  <si>
    <t>JB WINCH MAIN MAIN</t>
  </si>
  <si>
    <t>17.88</t>
  </si>
  <si>
    <t>461W0417</t>
  </si>
  <si>
    <t>(=536++4032+-536U23)</t>
  </si>
  <si>
    <t>WIPER CONTROL IMS9</t>
  </si>
  <si>
    <t>4032P031X02N,4032S031X06N,4032S031X05N,4032S031X03N,4032S030X04N,4032S030X19N,4032S030X11N,4032S030X12N</t>
  </si>
  <si>
    <t>4032S030X12N</t>
  </si>
  <si>
    <t>536W0031</t>
  </si>
  <si>
    <t>(=461++3024+-461U359)</t>
  </si>
  <si>
    <t>DAGGERBOARD REQUEST START HYDRAULIC PUMP</t>
  </si>
  <si>
    <t>19.98</t>
  </si>
  <si>
    <t>(=536++4032+-536U25)</t>
  </si>
  <si>
    <t>AIR VALVE PS Y1</t>
  </si>
  <si>
    <t>461W0418</t>
  </si>
  <si>
    <t>4032P031X11N,4032P030X05N,4032P030X01N,4032S030X17N,4032S031X05N,4032S031X06N,4032P031X02N</t>
  </si>
  <si>
    <t>59.04</t>
  </si>
  <si>
    <t>4032P031X11N</t>
  </si>
  <si>
    <t>536W0032</t>
  </si>
  <si>
    <t>(=461++4030+-461U360)</t>
  </si>
  <si>
    <t>CRANE FORWARD REQUEST START HYDRAULIC PUMP</t>
  </si>
  <si>
    <t>4020P045X03N,302423044P11,203022044P11,2030P043X04N,2030S043X02N,2030S045X01N,202022047S11,2020S049X02N,2020S051X06N,2020S051X02N,2020S051X05N,202023052S11,3020S052X08N,3020S050X03N,3020S048X01N,302033047S11,3030S045X01N,3030S041X01N,3030S039X02N,4030P041X04G</t>
  </si>
  <si>
    <t>CHILLED WATER</t>
  </si>
  <si>
    <t>(=536++4032+-536U26)</t>
  </si>
  <si>
    <t>SPRAY VALVE PS Y2</t>
  </si>
  <si>
    <t>4032P031X02N,4032S031X06N,4032S031X05N,4032S030X17N,4032P030X01N,4032P030X05N,4032P031X11N</t>
  </si>
  <si>
    <t>461W0419</t>
  </si>
  <si>
    <t>536W0033</t>
  </si>
  <si>
    <t>21.98</t>
  </si>
  <si>
    <t>(=461++5010+-461U357)</t>
  </si>
  <si>
    <t>(=536++4032+-536U27)</t>
  </si>
  <si>
    <t>AIR VALVE FWD Y3</t>
  </si>
  <si>
    <t>SOLENOID VALVE HARKEN MIZZEN YV21.3</t>
  </si>
  <si>
    <t>4032S032X09N,4032S032X06N,4032S030X11N,4032S030X19N,4032S030X04N,4032S031X03N,4032S031X05N,4032S031X06N,4032P031X02N</t>
  </si>
  <si>
    <t>461W0420</t>
  </si>
  <si>
    <t>536W0034</t>
  </si>
  <si>
    <t>(=461++5010+-461U358)</t>
  </si>
  <si>
    <t>SOLENOID VALVE HARKEN MIZZEN YV21.4</t>
  </si>
  <si>
    <t>(=536++4032+-536U28)</t>
  </si>
  <si>
    <t>SPRAY VALVE FWD Y4</t>
  </si>
  <si>
    <t>461W0421</t>
  </si>
  <si>
    <t>536W0035</t>
  </si>
  <si>
    <t>(=536++4032+-536U29)</t>
  </si>
  <si>
    <t>(=461++5010+-461U364)</t>
  </si>
  <si>
    <t>AIR VALVE SB Y5</t>
  </si>
  <si>
    <t>MIZZEN HARKEN BACKWARD PUSH BUTTON SB43.3 SB43.4</t>
  </si>
  <si>
    <t>461W0423</t>
  </si>
  <si>
    <t>536W0036</t>
  </si>
  <si>
    <t>(=461++2020+-461JB372.1)</t>
  </si>
  <si>
    <t>(=536++4032+-536U30)</t>
  </si>
  <si>
    <t>JB PRESSURE TRANSMITTER HP1 BP23.2</t>
  </si>
  <si>
    <t>SPRAY VALVE SB Y6</t>
  </si>
  <si>
    <t>581</t>
  </si>
  <si>
    <t>461W0424</t>
  </si>
  <si>
    <t>581W0001</t>
  </si>
  <si>
    <t>(=461++2020+-461JB373.1)</t>
  </si>
  <si>
    <t>JB PRESSURE TRANSMITTER HP1 BP32.1</t>
  </si>
  <si>
    <t>(=581++4070+-581U01)</t>
  </si>
  <si>
    <t>SOCKET FOR FLOODLIGHT LED ISPS, IP67 TYPE 54 (L901-200)</t>
  </si>
  <si>
    <t>3062P012X03N,3264P012X19N,3264P012X15N,3264P012X04N,3272P008X02N,3276P007X11N,3080P006X04N,3173S006X07N,3173S005X01N,4070S003X11G</t>
  </si>
  <si>
    <t>461W0425</t>
  </si>
  <si>
    <t>WK10/2025/UPDATE CABLE ROUTE R1.05</t>
  </si>
  <si>
    <t>4070S003X11G</t>
  </si>
  <si>
    <t>581W0002</t>
  </si>
  <si>
    <t>FLEX+PE 3X2.5</t>
  </si>
  <si>
    <t>(=581++4070+-H06)</t>
  </si>
  <si>
    <t>(=461++2020+-461U374)</t>
  </si>
  <si>
    <t>FLOODLIGHT LED ISPS, IP67 TYPE 29 3X25W (L901-300)</t>
  </si>
  <si>
    <t>SL34.1 HP1 VALVE OPENED PUMP1</t>
  </si>
  <si>
    <t>461W0426</t>
  </si>
  <si>
    <t>581W0003</t>
  </si>
  <si>
    <t>30.06</t>
  </si>
  <si>
    <t>(=461++2020+-461U377)</t>
  </si>
  <si>
    <t>SL34.2 HP1 VALVE OPENED PUMP1</t>
  </si>
  <si>
    <t>(=581++3183+-581JB01)</t>
  </si>
  <si>
    <t>JB FOR FLOODLIGHT LED ISPS</t>
  </si>
  <si>
    <t>461W0427</t>
  </si>
  <si>
    <t>3062P012X03N,3264P012X19N,3264P012X15N,3264P012X04N,3272P008X02N,3276P007X11N,3080P006X04N,3173S006X07N,3173S005X01N,3183S001X09N</t>
  </si>
  <si>
    <t>3183S001X09N</t>
  </si>
  <si>
    <t>581W0004</t>
  </si>
  <si>
    <t>10.18</t>
  </si>
  <si>
    <t>(=461++2020+-461U378)</t>
  </si>
  <si>
    <t>SL34.3 HP1 DIRTY FILTER 1</t>
  </si>
  <si>
    <t>(=581++4070+-581U02)</t>
  </si>
  <si>
    <t>SOCKET FOR FLOODLIGHT LED ISPS, IP67 TYPE 54 (L901-201)</t>
  </si>
  <si>
    <t>461W0428</t>
  </si>
  <si>
    <t>3183S001X09N,4070S001X01G</t>
  </si>
  <si>
    <t>4070S001X01G</t>
  </si>
  <si>
    <t>581W0005</t>
  </si>
  <si>
    <t>(=461++2020+-461U375)</t>
  </si>
  <si>
    <t>SL34.4 HP1 DIRTY FILTER 2</t>
  </si>
  <si>
    <t>(=581++4070+-H07)</t>
  </si>
  <si>
    <t>FLOODLIGHT LED ISPS, IP67 TYPE 29 (L901-301)</t>
  </si>
  <si>
    <t>461W0429</t>
  </si>
  <si>
    <t>581W0006</t>
  </si>
  <si>
    <t>(=461++2020+-461U376)</t>
  </si>
  <si>
    <t>SL34.5 HP1 DIRTY FILTER 3</t>
  </si>
  <si>
    <t>10.24</t>
  </si>
  <si>
    <t>BILGE</t>
  </si>
  <si>
    <t>461W0430</t>
  </si>
  <si>
    <t>(=581++4070+-581U03)</t>
  </si>
  <si>
    <t>SOCKET FOR FLOODLIGHT LED ISPS, IP67 TYPE 54 (L901-202)</t>
  </si>
  <si>
    <t>3183S001X09N,4070S001X02G</t>
  </si>
  <si>
    <t>4070S001X02G</t>
  </si>
  <si>
    <t>581W0007</t>
  </si>
  <si>
    <t>(=461++2020+-461U379)</t>
  </si>
  <si>
    <t>SL34.6 HP1 OIL LEVEL LOW</t>
  </si>
  <si>
    <t>(=581++4070+-H08)</t>
  </si>
  <si>
    <t>FLOODLIGHT LED ISPS, IP67 TYPE 29 (L901-302)</t>
  </si>
  <si>
    <t>461W0432</t>
  </si>
  <si>
    <t>(=461++2020+-461U381)</t>
  </si>
  <si>
    <t>A56.1 HP1 0-10V VALVE 1</t>
  </si>
  <si>
    <t>581W0008</t>
  </si>
  <si>
    <t>9.67</t>
  </si>
  <si>
    <t>461W0433</t>
  </si>
  <si>
    <t>(=581++4070+-581U04)</t>
  </si>
  <si>
    <t>SOCKET FOR FLOODLIGHT LED ISPS, IP67 TYPE 54 (L901-203)</t>
  </si>
  <si>
    <t>3183S001X09N,4070S003X01G</t>
  </si>
  <si>
    <t>(=461++2020+-461U382)</t>
  </si>
  <si>
    <t>A56.2 HP1 0-10V VALVE 2</t>
  </si>
  <si>
    <t>4070S003X01G</t>
  </si>
  <si>
    <t>581W0009</t>
  </si>
  <si>
    <t>(=581++4070+-H09)</t>
  </si>
  <si>
    <t>461W0435</t>
  </si>
  <si>
    <t>FLOODLIGHT LED ISPS, IP67 TYPE 29 (L901-303)</t>
  </si>
  <si>
    <t>(=461++2020+-461JB384.1)</t>
  </si>
  <si>
    <t>JB PRESSURE TRANSMITTER HP2</t>
  </si>
  <si>
    <t>581W0010</t>
  </si>
  <si>
    <t>44.11</t>
  </si>
  <si>
    <t>461W0436</t>
  </si>
  <si>
    <t>(=581++4246+-581U05)</t>
  </si>
  <si>
    <t>SOCKET FOR FLOODLIGHT LED ISPS, IP67 TYPE 54 (L901-204)</t>
  </si>
  <si>
    <t>3062P012X03N,3264P012X19N,3264P012X15N,3264P015X01N,3264P015X05N,304033015P11,3040P018X06N,3040P020X03N,3040P020X02N,3040P019X04N,3040P023X04N,4246P021X01G</t>
  </si>
  <si>
    <t>(=461++2020+-461JB385.1)</t>
  </si>
  <si>
    <t>JB PRESSURE TRANSMITTER HP2 BP32.2</t>
  </si>
  <si>
    <t>4246P021X01G</t>
  </si>
  <si>
    <t>581W0011</t>
  </si>
  <si>
    <t>461W0437</t>
  </si>
  <si>
    <t>(=581++4252+-H10)</t>
  </si>
  <si>
    <t>FLOODLIGHT LED ISPS, IP67 TYPE 29 (L901-304)</t>
  </si>
  <si>
    <t>(=461++2020+-461U386)</t>
  </si>
  <si>
    <t>S35.1 HP2 VALVE OPENED PUMP 1</t>
  </si>
  <si>
    <t>581W0012</t>
  </si>
  <si>
    <t>461W0438</t>
  </si>
  <si>
    <t>24.64</t>
  </si>
  <si>
    <t>(=581++4020+-581U06)</t>
  </si>
  <si>
    <t>(=461++2020+-461U387)</t>
  </si>
  <si>
    <t>SOCKET FOR FLOODLIGHT LED ISPS, IP67 TYPE 54 (L901-205)</t>
  </si>
  <si>
    <t>SL35.2 HP2 VALVE OPENED PUMP 2</t>
  </si>
  <si>
    <t>2020S051X12N,2020S051X05N,202023052S11,3020S052X08N,3020S050X03N,4010P050X14G</t>
  </si>
  <si>
    <t>4010P050X14G</t>
  </si>
  <si>
    <t>461W0439</t>
  </si>
  <si>
    <t>581W0013</t>
  </si>
  <si>
    <t>(=581++4020+-H11)</t>
  </si>
  <si>
    <t>FLOODLIGHT LED ISPS, IP67 TYPE 29 (L901-305)</t>
  </si>
  <si>
    <t>(=461++2020+-461U388)</t>
  </si>
  <si>
    <t>SL35.3 HP2 DIRTY FILTER 1</t>
  </si>
  <si>
    <t>461W0440</t>
  </si>
  <si>
    <t>581W0014</t>
  </si>
  <si>
    <t>(=581++4020+-581U07)</t>
  </si>
  <si>
    <t>(=461++2020+-461U389)</t>
  </si>
  <si>
    <t>SOCKET FOR FLOODLIGHT LED ISPS, IP67 TYPE 54 (L901-206)</t>
  </si>
  <si>
    <t>SL35.4 HP2 DIRTY FILTER 2</t>
  </si>
  <si>
    <t>461W0441</t>
  </si>
  <si>
    <t>581W0015</t>
  </si>
  <si>
    <t>(=581++4020+-H12)</t>
  </si>
  <si>
    <t>(=461++2020+-461U390)</t>
  </si>
  <si>
    <t>FLOODLIGHT LED ISPS, IP67 TYPE 29 (L901-306)</t>
  </si>
  <si>
    <t>SL35.5 HP2 DIRTY FILTER 3</t>
  </si>
  <si>
    <t>581W0016</t>
  </si>
  <si>
    <t>BILGE INSTRUMENTAL</t>
  </si>
  <si>
    <t>17.45</t>
  </si>
  <si>
    <t>461W0442</t>
  </si>
  <si>
    <t>(=581++4020+-581U08)</t>
  </si>
  <si>
    <t>SOCKET FOR FLOODLIGHT LED ISPS, IP67 TYPE 54 (L901-207)</t>
  </si>
  <si>
    <t>2020S051X12N,2020S051X05N,202023052S11,3020S052X08N,4010S050S03G</t>
  </si>
  <si>
    <t>(=461++2020+-461U391)</t>
  </si>
  <si>
    <t>SL35.6 HP2 OIL LEVEL LOW</t>
  </si>
  <si>
    <t>4010S050S03G</t>
  </si>
  <si>
    <t>581W0017</t>
  </si>
  <si>
    <t>461W0444</t>
  </si>
  <si>
    <t>(=581++4020+-H13)</t>
  </si>
  <si>
    <t>FLOODLIGHT LED ISPS, IP67 TYPE 29 (L901-307)</t>
  </si>
  <si>
    <t>(=461++2020+-461U393)</t>
  </si>
  <si>
    <t>A56.3 HP2 0-10V VALVE 1</t>
  </si>
  <si>
    <t>581W0018</t>
  </si>
  <si>
    <t>461W0445</t>
  </si>
  <si>
    <t>(=581++4020+-581U09)</t>
  </si>
  <si>
    <t>SOCKET FOR FLOODLIGHT LED ISPS, IP67 TYPE 54 (L901-209)</t>
  </si>
  <si>
    <t>(=461++2020+-461U394)</t>
  </si>
  <si>
    <t>581W0019</t>
  </si>
  <si>
    <t>A56.4 HP2 0-10V VALVE 2</t>
  </si>
  <si>
    <t>(=581++4020+-H14)</t>
  </si>
  <si>
    <t>FLOODLIGHT LED ISPS, IP67 TYPE 29 (L901-308)</t>
  </si>
  <si>
    <t>461W0446</t>
  </si>
  <si>
    <t>601</t>
  </si>
  <si>
    <t>601W0001</t>
  </si>
  <si>
    <t>46.68</t>
  </si>
  <si>
    <t>(=461++2020+-461JB370)</t>
  </si>
  <si>
    <t>(+601UPS01)</t>
  </si>
  <si>
    <t>JB PRESSURE TRANSMITTER HP1 BP23.1</t>
  </si>
  <si>
    <t>601UPS01 PRAXIS UPS</t>
  </si>
  <si>
    <t>4032S030X01N,4032S031X03N,304033030S11,3040S027X02N,3040S027X03N,3040S027X07N,204023027S11,2040S027X02N,2040S027X09N,2040S029X05N,2040P029X08N,2040P029X04N,2040P022X01N,2040P018X01N,2040P018X22N,226622015P11,2266P015X06N</t>
  </si>
  <si>
    <t>2266P015X06N</t>
  </si>
  <si>
    <t>461W0447</t>
  </si>
  <si>
    <t>601W0002</t>
  </si>
  <si>
    <t>47.9</t>
  </si>
  <si>
    <t>(=461++2020+-461JB394)</t>
  </si>
  <si>
    <t>4032S030X04N,4032S031X03N,304033030S11,3040S027X02N,3040S027X03N,3040S027X07N,204023027S11,2040S027X02N,2040S027X09N,2040S029X05N,2040P029X08N,2040P029X04N,2040P022X01N,2040P018X01N,2040P018X22N,226622015P11,2266P015X06N</t>
  </si>
  <si>
    <t>601W0003</t>
  </si>
  <si>
    <t>461W0448</t>
  </si>
  <si>
    <t>33.41</t>
  </si>
  <si>
    <t>NMEA 2000 MID DG1-100C</t>
  </si>
  <si>
    <t>32.75</t>
  </si>
  <si>
    <t>(=601++4258+-601U02)</t>
  </si>
  <si>
    <t>WORKSTATION 3</t>
  </si>
  <si>
    <t>4258P017X01N,4256P019X08N,4256P019X04N,304034019P11,3040P019X04N,3040P018X11N,3040P017X04N,3040P017X09N,204023018P11,2040P018X01N,2040P018X22N,226622015P11,2266P015X06N</t>
  </si>
  <si>
    <t>WK26/2025/UPDATE CABLE TYPE R1.09</t>
  </si>
  <si>
    <t>601W0004</t>
  </si>
  <si>
    <t>46.42</t>
  </si>
  <si>
    <t>461W0449</t>
  </si>
  <si>
    <t>4032P032X13N,4032S031X06N,304033030P11,3040P029X07N,3040P023X04N,3040P019X04N,3040P018X11N,3040P017X04N,3040P017X09N,204023018P11,2040P018X01N,2040P018X22N,226622015P11,2266P015X06N</t>
  </si>
  <si>
    <t>601W0007</t>
  </si>
  <si>
    <t>4155S015X01N,4155S016X08N,4155S015X03N,4155S016X01N,4151S020X01N,4151S022X01N,415133024S11,414333028S11,404044030S11,4032S031X05N,4032S031X06N,4032P032X13N</t>
  </si>
  <si>
    <t>461W0450</t>
  </si>
  <si>
    <t>601W0008</t>
  </si>
  <si>
    <t>20.4</t>
  </si>
  <si>
    <t>57.41</t>
  </si>
  <si>
    <t>(=461++4032+-461U122)</t>
  </si>
  <si>
    <t>BALLAST</t>
  </si>
  <si>
    <t>(=461++4032+-461U54.1)</t>
  </si>
  <si>
    <t>NMEA2000</t>
  </si>
  <si>
    <t>2020S051X03N,2020S051X02N,2020P051X02N,2020P050X03N,202022047P11,2030P045X01N,2030P043X05N,2030P042X01N,2030P040X01N,2030P036X01N,2030P032X01N,204022030P11,2040P029X04N,2040P022X01N,2040P018X01N,2040P018X22N,226622015P11,2266P015X06N</t>
  </si>
  <si>
    <t>601W0009</t>
  </si>
  <si>
    <t>461W0451</t>
  </si>
  <si>
    <t>28.12</t>
  </si>
  <si>
    <t>(=601++4151+-601U03)</t>
  </si>
  <si>
    <t>EAS - 2</t>
  </si>
  <si>
    <t>(=601++3264+-601U04)</t>
  </si>
  <si>
    <t>EAS - 3</t>
  </si>
  <si>
    <t>4151S023X31N,4151S022X01N,4151S020X01N,4256P20X06N,4256P019X08N,4256P019X04N,304034019P11,3040P019X04N,3040P020X02N,3040P020X03N,3040P018X06N,304033015P11,3264P015X06N</t>
  </si>
  <si>
    <t>4151S023X31N</t>
  </si>
  <si>
    <t>(=461++5010+-461U118)</t>
  </si>
  <si>
    <t>601W0010</t>
  </si>
  <si>
    <t>24.16</t>
  </si>
  <si>
    <t>461W0452</t>
  </si>
  <si>
    <t>2266P015X06N,226623013P11,3264P012X08N,3264P012X04N</t>
  </si>
  <si>
    <t>19.14</t>
  </si>
  <si>
    <t>3264P012X04N</t>
  </si>
  <si>
    <t>601W0013</t>
  </si>
  <si>
    <t>(=461++2020+-461U400)</t>
  </si>
  <si>
    <t>HPU1 SWITCH SA12.1</t>
  </si>
  <si>
    <t>73.9</t>
  </si>
  <si>
    <t>2020P047X08N,2020P047X16N</t>
  </si>
  <si>
    <t>2020P047X08N</t>
  </si>
  <si>
    <t>4032P032X13N,4032S031X06N,304033030P11,3040P027X05N,3040P024X02N,3040P020X02N,3040P020X03N,3040P018X06N,3040P016X07N,3040P016X11N,3040S018X14N,204023018S13,2040P018X22N,226622015P11,226612013P11,1060P013X26N,1060P013X25N,1060P013X19N,1060P013X27N,1060P012X21N,106012012P12-40DE,40DE</t>
  </si>
  <si>
    <t>461W0453</t>
  </si>
  <si>
    <t>601W0014</t>
  </si>
  <si>
    <t>59.55</t>
  </si>
  <si>
    <t>(=461++2020+-461U401)</t>
  </si>
  <si>
    <t>HPU2 SWITCH SA12.2</t>
  </si>
  <si>
    <t>4032P032X13N,4032S031X06N,304033030P11,3040P029X07N,3040P023X04N,3040P019X04N,3040P018X11N,3040P017X04N,3040P017X09N,204023018P11,2040P018X01N,2040P018X22N,226622015P11,226612014P11,1060P014X07N,1060P013X19N,1060P013X27N,1060P012X21N,106012012P12-40DE,40DE</t>
  </si>
  <si>
    <t>601W0038</t>
  </si>
  <si>
    <t>26.8</t>
  </si>
  <si>
    <t>461W0454</t>
  </si>
  <si>
    <t>(=601++2284+-601U10)</t>
  </si>
  <si>
    <t>HUMIDITY AND TEMPERATURE SENSOR</t>
  </si>
  <si>
    <t>2266P011X21N,227222011P11,2272P010X01N,2272P008X03N,2070P008X03N,208022005P11,2080P001X09N,208022001P11,2284P001X01N</t>
  </si>
  <si>
    <t>601W0056</t>
  </si>
  <si>
    <t>92.2</t>
  </si>
  <si>
    <t>(=601++3030+-601U39)</t>
  </si>
  <si>
    <t>461W0455</t>
  </si>
  <si>
    <t>2266P011X21N,226622015P11,2040P018X22N,2040P018X01N,2040P022X01N,2040P029X04N,204022030P11,2030P032X01N,2030P036X01N,2030P040X01N,2030P042X01N,2030P043X05N,2030P045X01N,202022047P11,2020P047X07N,302023047S11,3020S047X05N,3020S047X02N,302033047S11,3030S045X01N,3030S041X01N,3030S039X02N,3030S037X01N,3030S035X01N,3030S032X01N</t>
  </si>
  <si>
    <t>601W0060</t>
  </si>
  <si>
    <t>31.45</t>
  </si>
  <si>
    <t>(=601++2284+-601U13)</t>
  </si>
  <si>
    <t>GAS DETECTION MEASURE SENSEPOINT H2</t>
  </si>
  <si>
    <t>2284P001X01N,208022001P11,2080P001X09N,208022005P11,2070P008X03N,2272P008X03N,2272P010X01N,227222011P11,2266P015X06N</t>
  </si>
  <si>
    <t>WK13/2026/CABLE CANCELED R1.15</t>
  </si>
  <si>
    <t>461W0456</t>
  </si>
  <si>
    <t>601W0061</t>
  </si>
  <si>
    <t>33.49</t>
  </si>
  <si>
    <t>(=601++2284+-601U14)</t>
  </si>
  <si>
    <t>GAS DETECTION MEASURE SENSEPOINT CH4</t>
  </si>
  <si>
    <t>461W0457</t>
  </si>
  <si>
    <t>2266P015X06N,227222011P11,2272P010X01N,2272P008X03N,2070P008X03N,208022005P11,2080P001X09N,208022001P11,2284P001X01N</t>
  </si>
  <si>
    <t>601W0063</t>
  </si>
  <si>
    <t>86.16</t>
  </si>
  <si>
    <t>FIRE FIGHTING - NOVEC</t>
  </si>
  <si>
    <t>(=601++1030+-601JB16)</t>
  </si>
  <si>
    <t>JUNCTION BOX FOR SENSORS TEMPERATURE AND HUMIDITY</t>
  </si>
  <si>
    <t>461W0458</t>
  </si>
  <si>
    <t>2266P011X21N,226612014P11,1060P014X07N,1060P014X10N,1060P013X19N,1060P013X22N,1060S013X03N,1060S014X02N,1060S015X06N,1060S015X02N,1060S017X08N,106011018S12,1040S019X01N,1040S022X02N,1040S024X01N,1040S027X01N,103011030S11,1030S032X01N,1030S036X02N,1030S040X03N,1030S041X01N,1030S043X04N,1030S043X01N,1030P043X05N,1030P042X08N,1030P037X03N,1030P031X03N,1030P030X04N</t>
  </si>
  <si>
    <t>WK09/2026/SPARE CABLE R1.14</t>
  </si>
  <si>
    <t>20.84</t>
  </si>
  <si>
    <t>601W0065</t>
  </si>
  <si>
    <t>36.32</t>
  </si>
  <si>
    <t>2020S051X03N,2020S051X06N,2020S049X02N,2020P047X07N,2020P047X16N</t>
  </si>
  <si>
    <t>(=601++1040+-601JB17)</t>
  </si>
  <si>
    <t>461W0461</t>
  </si>
  <si>
    <t>2266P011X21N,226612014P11,1060P014X07N,1060P013X19N,1060P013X22N,1060S013X03N,1060S014X02N,1060S015X06N,1060S015X02N,1060S017X08N,106011018S12,1040S019X01N,1040P019X07N</t>
  </si>
  <si>
    <t>40.94</t>
  </si>
  <si>
    <t>601W0069</t>
  </si>
  <si>
    <t>(=461++4070+-461U55)</t>
  </si>
  <si>
    <t>47.12</t>
  </si>
  <si>
    <t>AFT MAIN BOOM "HLA-06" HYBRID LOADCELL AMPLIFIER BOX FOR LOAD SENSOR AFT MAIN BOOM</t>
  </si>
  <si>
    <t>5010S014X01N,415544015S12,4155S015X03N,4155S016X08N,415544015S11,4161S015X04N,4161S013X01N,4161S011X05N,416134011S11,3163S011X01N,3163S011X04N</t>
  </si>
  <si>
    <t>(=601++2040+-601JB19)</t>
  </si>
  <si>
    <t>461W0499</t>
  </si>
  <si>
    <t>2266P011X21N,227222011P11,2272P010X01N,2272P008X03N,2171S008X01N,217122011S11,2165S012X03N,2165S015X03N,204022015S11,2040S018X01N,2040S023X01N,2040S027X02N,2040S027X09N,2040S029X05N,2040P029X08N,2040P029X07N</t>
  </si>
  <si>
    <t>2040P029X07N</t>
  </si>
  <si>
    <t>84.45</t>
  </si>
  <si>
    <t>601W0073</t>
  </si>
  <si>
    <t>48.39</t>
  </si>
  <si>
    <t>(=601++3040+-601JB21)</t>
  </si>
  <si>
    <t>4070S006X04G,3173S006X01N,3171S008X02N,3171S010X01N,3163S011X01N,3163S012X04N,3163S014X02N,316333015S11,3040S017X03N,3040S021X02N,3040S023X01N,3040S027X03N,3040S027X07N,204023027S11,2040S027X02N,2040S027X09N,2040S029X05N,204022030S11,2030S033X01N,2030S038X01N,2030S042X01N,2030S043X02N,2030S045X01N,202022047S11,2020P047X07N,2020P047X16N</t>
  </si>
  <si>
    <t>2266P011X21N,226622015P11,2040P018X22N,204023018S13,3040S018X14N,3040P016X11N,3040P016X07N,3040P018X06N,3040P020X03N,3040P020X02N,3040P024X02N,3040P027X05N,3040P026X01N</t>
  </si>
  <si>
    <t>3040P026X01N</t>
  </si>
  <si>
    <t>601W0076</t>
  </si>
  <si>
    <t>461W0500</t>
  </si>
  <si>
    <t>76.39</t>
  </si>
  <si>
    <t>53.97</t>
  </si>
  <si>
    <t>(=461++3030+-461U125)</t>
  </si>
  <si>
    <t>FWD HOLD "TI2" MARETRON NM-CF-NF MINI/MICRO TEE CONNECTOR</t>
  </si>
  <si>
    <t>(=601++3020+-601JB42)</t>
  </si>
  <si>
    <t>3020S047X01N,3020S048X01N,3020S050X03N,3020S052X08N,202023052S11,2020S051X05N,2020S051X02N,2020P051X02N,2020P050X03N,202022047P11,2030P045X01N,2030P043X05N,2030P042X01N,2030P040X01N,2030P036X01N,2030P032X01N,204022030P11,2040P029X04N,2040P022X01N,2040P018X01N,2040P018X22N,226622015P11,2266P011X21N</t>
  </si>
  <si>
    <t>3030S044X01N,3030S045X01N,302033047S11,3020S047X02N,3020S047X05N,302023047S11,202022047S11,2030S045X01N,2030S043X02N,2030S042X01N,2030S038X01N,2030S033X01N,204022030S11,2040S029X05N,2040S027X09N,2040S027X12N,204023027S12,3040S027X02N,304033030S11,4032S031X03N,4032S031X44N</t>
  </si>
  <si>
    <t>3020S047X01N</t>
  </si>
  <si>
    <t>3030S044X01N</t>
  </si>
  <si>
    <t>601W0078</t>
  </si>
  <si>
    <t>461W0500.1</t>
  </si>
  <si>
    <t>40DE,2266P014X10N,2266P015X06N</t>
  </si>
  <si>
    <t>601W0079</t>
  </si>
  <si>
    <t>601W0081</t>
  </si>
  <si>
    <t>16.33</t>
  </si>
  <si>
    <t>471W0001</t>
  </si>
  <si>
    <t>10P0.8,226612013P20-10P0.8,1060P013X26N,1060P013X25N,1060P013X19N,1060P013X27N,1060P012X21N,106012012P12-40DE,40DE</t>
  </si>
  <si>
    <t>617</t>
  </si>
  <si>
    <t>(=471++3024+-471B01)</t>
  </si>
  <si>
    <t>617W0001</t>
  </si>
  <si>
    <t>SENSOR RETRACTED T4VH-335-11Z</t>
  </si>
  <si>
    <t>471W0002</t>
  </si>
  <si>
    <t>4032P032X01N,4032P032X11N,4032P032X13N</t>
  </si>
  <si>
    <t>(=471++3024+-471B02)</t>
  </si>
  <si>
    <t>SENSOR EXTENDED T4VH-335-11Z</t>
  </si>
  <si>
    <t>617W0009</t>
  </si>
  <si>
    <t>471W0003</t>
  </si>
  <si>
    <t>11.61</t>
  </si>
  <si>
    <t>(=617++4032+-617U10)</t>
  </si>
  <si>
    <t>PS WING CONNECTOR</t>
  </si>
  <si>
    <t>(=471++3024+-471B03)</t>
  </si>
  <si>
    <t>FIRE FIGHTING - CO2</t>
  </si>
  <si>
    <t>ANALOGUE INDICATOR RTA602</t>
  </si>
  <si>
    <t>4032P032X01N,4032P031X04N</t>
  </si>
  <si>
    <t>4032P031X04N</t>
  </si>
  <si>
    <t>617W0011</t>
  </si>
  <si>
    <t>471W0102</t>
  </si>
  <si>
    <t>(=471++3024+-471U02)</t>
  </si>
  <si>
    <t>CONTROL STATION SHIP AUTOMATION</t>
  </si>
  <si>
    <t>617W0015</t>
  </si>
  <si>
    <t>19.48</t>
  </si>
  <si>
    <t>471W0103</t>
  </si>
  <si>
    <t>29.73</t>
  </si>
  <si>
    <t>(=617++4032+-617U14)</t>
  </si>
  <si>
    <t>SB WING CONNECTOR</t>
  </si>
  <si>
    <t>3024P045X03N,302423044P11,203022044P11,2030P043X04N,2030P043X05N,2030P045X01N,202022047P11,2020P047X16N</t>
  </si>
  <si>
    <t>4032P032X01N,4032P031X03N,4032S031X06N,4032S031X05N,4032S031X03N,4032S031X02N,4032S031X01N</t>
  </si>
  <si>
    <t>471W0110</t>
  </si>
  <si>
    <t>617W0025</t>
  </si>
  <si>
    <t>34.35</t>
  </si>
  <si>
    <t>2266P011X21N,227222011P11,2272P010X01N,2272P009X01N,2272P009X08N,106012011P11,1060P012X21N,1060P012X18N,1060P009X04N,1060P009X05N,1060S009X03N,1060P007X03N,1060P007X07N</t>
  </si>
  <si>
    <t>4032P031X28N,4032P032X11N,4032P032X13N,4032S033X04N,3030S033X17N,3024P045X03N</t>
  </si>
  <si>
    <t>617W0028</t>
  </si>
  <si>
    <t>471W0112</t>
  </si>
  <si>
    <t>69.67</t>
  </si>
  <si>
    <t>30.37</t>
  </si>
  <si>
    <t>4032S031X42N,4032S031X22N,4032S033X04N,3030S033X17N,3024P045X03N</t>
  </si>
  <si>
    <t>1060P007X05N,1060P007X03N,1060S009X03N,1060S009X02N,1060S012X16N,216512012S11,216523012S11,3163S012X06N,3163S012X04N,3163S014X02N,316333015S11,3040S017X03N,3040S021X02N,3040S023X01N,3040S026X08N,304034028S11,404044030S11,4032S031X05N,4032S031X06N,4032P031X03N,4032P032X01N</t>
  </si>
  <si>
    <t>471W0115</t>
  </si>
  <si>
    <t>617W0031</t>
  </si>
  <si>
    <t>29.82</t>
  </si>
  <si>
    <t>32.57</t>
  </si>
  <si>
    <t>2266P011X21N,227222011P11,2272P010X01N,2272P009X01N,2272P009X08N,106012011P11,1060P012X21N,1060P012X18N,1060P009X04N,1060P009X05N,1060S009X03N,1060P007X03N,1060P007X05N</t>
  </si>
  <si>
    <t>617W0043</t>
  </si>
  <si>
    <t>40.01</t>
  </si>
  <si>
    <t>4032P032X13N,4032S033X04N,3030S033X17N,3024P045X03N</t>
  </si>
  <si>
    <t>(=617++2080+-617JB23)</t>
  </si>
  <si>
    <t>JUNCTION BOX RUDDER FEEDBACK STBD</t>
  </si>
  <si>
    <t>2080S002X12N,2080S002X11N,2080S002X03N,2080S002X06N,208022005S11,2173S006X01N,2171S008X01N,217122011S11,2165S012X03N,216512012S11,1060S012X16N,1060S009X02N,1060S009X03N,1060P007X03N,1060P007X05N</t>
  </si>
  <si>
    <t>617W0066</t>
  </si>
  <si>
    <t>29.02</t>
  </si>
  <si>
    <t>(=617++2080+-617U29)</t>
  </si>
  <si>
    <t>2266P011X21N,227222011P11,2272P010X01N,2272P008X03N,2070P008X03N,208022005P11,2080P001X09N,2080P001X04N,2080P001X07N,2080P003X03N,2080P003X09N,2080P003X10N</t>
  </si>
  <si>
    <t>617W0067</t>
  </si>
  <si>
    <t>617W0068</t>
  </si>
  <si>
    <t>HEATING</t>
  </si>
  <si>
    <t>504W0004</t>
  </si>
  <si>
    <t>617W0069</t>
  </si>
  <si>
    <t>11.74</t>
  </si>
  <si>
    <t>11.04</t>
  </si>
  <si>
    <t>(=617++2080+-617JB22)</t>
  </si>
  <si>
    <t>JUNCTION BOX RUDDER FEEDBACK PRT</t>
  </si>
  <si>
    <t>4070S004X13G,3173S005X01N,3173S006X01N,4070S006X04G</t>
  </si>
  <si>
    <t>2080P003X10N,2080P003X09N,2080P003X03N,2080P002X07N</t>
  </si>
  <si>
    <t>4070S004X13G</t>
  </si>
  <si>
    <t>2080P002X07N</t>
  </si>
  <si>
    <t>504W0007</t>
  </si>
  <si>
    <t>617W0071</t>
  </si>
  <si>
    <t>24.49</t>
  </si>
  <si>
    <t>4070P005X18G,3276P007X11N,3080P006X04N,3173S006X07N,3173S005X01N,3173S006X01N,4070S006X04G</t>
  </si>
  <si>
    <t>4070P005X18G</t>
  </si>
  <si>
    <t>504W0009</t>
  </si>
  <si>
    <t>617W0072</t>
  </si>
  <si>
    <t>(=504++4070+-504U02)</t>
  </si>
  <si>
    <t>CABESTAN BD PROP VALVE YC.BD</t>
  </si>
  <si>
    <t>(=617++2080+-311U01.1)</t>
  </si>
  <si>
    <t>RUDDER FEEDBACK STBD</t>
  </si>
  <si>
    <t>504W0011</t>
  </si>
  <si>
    <t>617W0075</t>
  </si>
  <si>
    <t>(=504++4070+-504U05)</t>
  </si>
  <si>
    <t>(=617++1060+-617U26)</t>
  </si>
  <si>
    <t>CABESTAN TD PROP VALVE YCTD</t>
  </si>
  <si>
    <t>EN PS OIL GUARD PUMP 230 VAC AIR VALVE</t>
  </si>
  <si>
    <t>617W0077</t>
  </si>
  <si>
    <t>18.41</t>
  </si>
  <si>
    <t>40DE,106012012P11-40DE,1060P012X18N,1060P009X04N,1060P009X05N,1060S009X03N,1060P007X03N,1060P007X07N</t>
  </si>
  <si>
    <t>617W0078</t>
  </si>
  <si>
    <t>506W0004</t>
  </si>
  <si>
    <t>(=617++1060+-617U27)</t>
  </si>
  <si>
    <t>SB OIL GUARD PUMP 230 VAC AIR VALVE</t>
  </si>
  <si>
    <t>(=506++3022+-506U04)</t>
  </si>
  <si>
    <t>WINDLASS VALVE YG</t>
  </si>
  <si>
    <t>617W0080</t>
  </si>
  <si>
    <t>18.49</t>
  </si>
  <si>
    <t>506W0005</t>
  </si>
  <si>
    <t>40DE,106012012P11-40DE,1060P012X18N,1060P009X04N,1060P009X05N,1060S009X03N,1060P007X03N,1060P007X05N</t>
  </si>
  <si>
    <t>(=506++3022+-506U05)</t>
  </si>
  <si>
    <t>DRUM VALVE YT</t>
  </si>
  <si>
    <t>617W0081</t>
  </si>
  <si>
    <t>22.85</t>
  </si>
  <si>
    <t>506W0006</t>
  </si>
  <si>
    <t>40.06</t>
  </si>
  <si>
    <t>10P0.8,226612013P20-10P0.8,1060P013X26N,1060P013X25N,1060P013X19N,1060P013X27N,1060P012X21N,1060P012X18N,1060P009X04N,1060P009X05N,1060S009X03N,1060P007X03N,1060P007X07N</t>
  </si>
  <si>
    <t>617W0082</t>
  </si>
  <si>
    <t>4020S047X02N,302423044P11,203022044P11,2030P043X04N,2030S043X02N,2030S045X01N,202022047S11,302023047S11,3020S047X05N,3020S047X02N,3020S048X01N,3020S050X03N,3022P051X04N,3022P051X01N</t>
  </si>
  <si>
    <t>4020S047X02N</t>
  </si>
  <si>
    <t>506W0008</t>
  </si>
  <si>
    <t>10P0.8,226612013P20-10P0.8,1060P013X26N,1060P013X25N,1060P013X19N,1060P013X27N,1060P012X21N,1060P012X18N,1060P009X04N,1060P009X05N,1060S009X03N,1060P007X03N,1060P007X05N</t>
  </si>
  <si>
    <t>12.13</t>
  </si>
  <si>
    <t>(=506++4010+-506U07)</t>
  </si>
  <si>
    <t>VENTILATION</t>
  </si>
  <si>
    <t>LOCAL CONTROL</t>
  </si>
  <si>
    <t>617W0094</t>
  </si>
  <si>
    <t>4010S051X08G,3022P051X01N</t>
  </si>
  <si>
    <t>4010S051X08G</t>
  </si>
  <si>
    <t>(=617++1060+-617U30)</t>
  </si>
  <si>
    <t>PS GEAR PRESSURE LOW</t>
  </si>
  <si>
    <t>531W0006</t>
  </si>
  <si>
    <t>617W0095</t>
  </si>
  <si>
    <t>34.81</t>
  </si>
  <si>
    <t>(=531++2284+-531JB05)</t>
  </si>
  <si>
    <t>JB FOR BATTERIES ROOM SENSOR</t>
  </si>
  <si>
    <t>(=617++1060+-617U31)</t>
  </si>
  <si>
    <t>SB GEAR PRESSURE LOW</t>
  </si>
  <si>
    <t>40DE,106012012P11-40DE,1060P012X21N,106012011P11,2272P009X08N,2272P009X01N,2272P010X01N,2272P008X03N,2070P008X03N,208022005P11,2080P001X09N,208022001P11,2284P001X01N</t>
  </si>
  <si>
    <t>531W0007</t>
  </si>
  <si>
    <t>617W0096</t>
  </si>
  <si>
    <t>51.87</t>
  </si>
  <si>
    <t>(=531++3062+-531JB01)</t>
  </si>
  <si>
    <t>EQN JUNCTION BOX HATCHES ALARMS</t>
  </si>
  <si>
    <t>(=617++1060+-617U32)</t>
  </si>
  <si>
    <t>(=531++2141+-531JB02)</t>
  </si>
  <si>
    <t>PS STANDBY PUMP</t>
  </si>
  <si>
    <t>JB FOR HOLDS ESCAPE SENSOR</t>
  </si>
  <si>
    <t>3062P012X21N,3264P012X19N,3264P012X15N,3264P015X01N,3264P015X05N,304033015P11,3040P016X07N,3040P016X11N,3040S018X14N,204023018S13,2040P018X22N,2040P018X01N,2040P022X01N,2040P029X04N,2040P029X08N,2040S029X05N,204022030S11,2141S030X01N</t>
  </si>
  <si>
    <t>617W0097</t>
  </si>
  <si>
    <t>531W0008</t>
  </si>
  <si>
    <t>46.07</t>
  </si>
  <si>
    <t>(=617++1060+-617U33)</t>
  </si>
  <si>
    <t>SB STANDBY PUMP</t>
  </si>
  <si>
    <t>(=531++2161+-531U03)</t>
  </si>
  <si>
    <t>JB FOR ENG. ESCAPE SENSOR</t>
  </si>
  <si>
    <t>40DE,106012012P11-40DE,1060P012X21N,1060P013X27N,1060P013X19N,1060P013X25N,1060P013X26N,226612013P11,227222011P11,2272P010X01N,2272P008X03N,2171S008X01N,217122011S11,2165S012X03N,2165S015X03N,204022015S11,2161S015X02N,2161S015X01N</t>
  </si>
  <si>
    <t>617W0113</t>
  </si>
  <si>
    <t>531W0009</t>
  </si>
  <si>
    <t>74.56</t>
  </si>
  <si>
    <t>40.11</t>
  </si>
  <si>
    <t>(=531++3141+-531JB03)</t>
  </si>
  <si>
    <t>4032P032X01N,4032P032X11N,4032S031X49N,4032S031X44N,4032S031X22N,4032S031X14N,4032S033X02N,4032S031X01N,4032S031X02N,304033030S11,3040S027X02N,3040S027X03N,3040S027X07N,204023027S11,2040S027X02N,2040S023X01N,2040S018X01N,204022015S11,2165S015X03N,2165S012X03N,216512012S11,1060S012X16N,1060S009X02N,1060S009X03N,1060P007X03N,1060P007X05N</t>
  </si>
  <si>
    <t>3062P012X21N,3264P012X19N,3264P012X15N,3264P015X01N,3264P015X05N,304033015P11,3040P018X06N,3040P020X03N,3040P020X02N,3040P024X02N,3040P027X05N,3040S026X08N,3040S027X03N,3040S027X02N,3141S030X01N</t>
  </si>
  <si>
    <t>634</t>
  </si>
  <si>
    <t>634W0003</t>
  </si>
  <si>
    <t>531W0014</t>
  </si>
  <si>
    <t>38.04</t>
  </si>
  <si>
    <t>(=531++1161+-531U04)</t>
  </si>
  <si>
    <t>1161S015X01N,1060S017X08N,1060P017X10N,1060P017X03N,1060P015X11N,1060P014X31N,1060P013X25N,1060P013X19N,1060P013X27N,1060P012X21N,106012012P11-40DE,40DE</t>
  </si>
  <si>
    <t>12EP0.2,326434015P12,304033015P11,3040P018X06N,3040P020X03N,3040P020X02N,3040P024X02N,3040P027X05N,304033030P11,4032S031X06N,4032S031X05N,4034S030X01N</t>
  </si>
  <si>
    <t>531W0016</t>
  </si>
  <si>
    <t>634W0004</t>
  </si>
  <si>
    <t>38.52</t>
  </si>
  <si>
    <t>52.92</t>
  </si>
  <si>
    <t>(=531++3161+-531U05)</t>
  </si>
  <si>
    <t>3062P012X21N,3264P012X19N,3264P012X15N,3264P012X04N,3272P008X02N,3276P007X11N,3080P006X04N,3173S006X07N,3173S005X01N,3173S006X01N,3171S008X02N,3171S010X01N,3163S011X01N,3163S012X04N,3163S014X02N,316333015S11,3161S030X01N,3161S015X01N</t>
  </si>
  <si>
    <t>4034S030X01N,4032S031X05N,4032S031X06N,304033030P11,3040P027X05N,3040P024X02N,3040P020X02N,3040P020X03N,3040P018X06N,304033015P11,3264P015X05N,3264P015X01N,3264P012X04N,3264P012X08N,226623013P11,226612013P11,226612013P12-10P0.8,10P0.8</t>
  </si>
  <si>
    <t>708</t>
  </si>
  <si>
    <t>531W0018</t>
  </si>
  <si>
    <t>708W0001</t>
  </si>
  <si>
    <t>23.02</t>
  </si>
  <si>
    <t>39.23</t>
  </si>
  <si>
    <t>(=531++2030+-535JB01)</t>
  </si>
  <si>
    <t>EQN JUNCTION BOX DOORS AND HATCHES</t>
  </si>
  <si>
    <t>(=531++4030+-531U06)</t>
  </si>
  <si>
    <t>JB FOR FORE HOLDS STAIR SENSOR</t>
  </si>
  <si>
    <t>12EP0.2,326434015P12,304033015P11,3040P018X06N,3040P020X03N,3040P020X02N,3040P024X02N,3040P027X05N,3040S026X08N,3040S027X03N,3040S027X02N,304033030S11,4032S031X03N,4032S031X42N</t>
  </si>
  <si>
    <t>2030P044X01N,2030P043X04N,2030P043X05N,2030P042X01N,2030P040X01N,223222039P11,4030P039X01N</t>
  </si>
  <si>
    <t>2030P044X01N</t>
  </si>
  <si>
    <t>4030P039X01N</t>
  </si>
  <si>
    <t>708W0002</t>
  </si>
  <si>
    <t>531W0020</t>
  </si>
  <si>
    <t>16.41</t>
  </si>
  <si>
    <t>(=531++4024+-531U07)</t>
  </si>
  <si>
    <t>JB FOR FORE DRIFT CYLINDER SENSOR</t>
  </si>
  <si>
    <t>AIR CONDITIONING</t>
  </si>
  <si>
    <t>2030P044X01N,203022044P11,302423044P11,402055045S11,4024P045X01N</t>
  </si>
  <si>
    <t>4024P045X01N</t>
  </si>
  <si>
    <t>727</t>
  </si>
  <si>
    <t>531W0022</t>
  </si>
  <si>
    <t>727W0001</t>
  </si>
  <si>
    <t>27.54</t>
  </si>
  <si>
    <t>(=531++4252+-531U08)</t>
  </si>
  <si>
    <t>AFT HOLDS STAIRS SENSOR</t>
  </si>
  <si>
    <t>4252P020X01N,4256P019X08N,4256P019X04N,304034019P11,3040P019X04N,3040P020X02N,3040P020X03N,3040P018X06N,304033015P11,3264P015X05N,3264P015X01N,3264P012X15N,3264P012X19N,3062P012X21N</t>
  </si>
  <si>
    <t>727W0002</t>
  </si>
  <si>
    <t>531W0024</t>
  </si>
  <si>
    <t>23.41</t>
  </si>
  <si>
    <t>36.62</t>
  </si>
  <si>
    <t>(=727++4040+-727U02)</t>
  </si>
  <si>
    <t>(=531++4262+-531U09)</t>
  </si>
  <si>
    <t>AIR WHISTLE VALVE HORN MAST</t>
  </si>
  <si>
    <t>EM'CY GENSET SENSOR</t>
  </si>
  <si>
    <t>4032P032X13N,4032S031X06N,4032S031X05N,404044030S11,4040S028X05N</t>
  </si>
  <si>
    <t>4262P011X01N,425844015P11,4258P017X01N,4256P019X08N,4256P019X04N,304034019P11,3040P019X04N,3040P020X02N,3040P020X03N,3040P018X06N,304033015P11,3264P015X05N,3264P015X01N,3264P012X15N,3264P012X19N,3062P012X21N</t>
  </si>
  <si>
    <t>727W0003</t>
  </si>
  <si>
    <t>531W0026</t>
  </si>
  <si>
    <t>34.5</t>
  </si>
  <si>
    <t>(=531++4161+-531U10)</t>
  </si>
  <si>
    <t>AIR TREATMENT SENSOR</t>
  </si>
  <si>
    <t>901</t>
  </si>
  <si>
    <t>4161S013X01N,4161S011X05N,416134011S11,3163S011X01N,3171S010X01N,3171S008X02N,3173S006X01N,3173S005X01N,3173S006X07N,3080P006X04N,3276P007X11N,3272P008X02N,3264P012X04N,3264P012X15N,3264P012X19N,3062P012X21N</t>
  </si>
  <si>
    <t>901W0001</t>
  </si>
  <si>
    <t>4161S013X01N</t>
  </si>
  <si>
    <t>531W0028</t>
  </si>
  <si>
    <t>(=901++1060+-H01)</t>
  </si>
  <si>
    <t>TECHNICAL LIGHT LED, IP66 TYPE 01 (L901.1-004)</t>
  </si>
  <si>
    <t>(=531++4149+-531U11)</t>
  </si>
  <si>
    <t>10P0.8,226612013P20-10P0.8,1060P013X26N,1060P013X25N</t>
  </si>
  <si>
    <t>GARBAGE ROOM SENSOR</t>
  </si>
  <si>
    <t>4032P032X13N,4032S031X06N,4032S031X05N,404044030S11,414944028S11,4149S028X07N</t>
  </si>
  <si>
    <t>1060P013X25N</t>
  </si>
  <si>
    <t>901W0002</t>
  </si>
  <si>
    <t>4149S028X07N</t>
  </si>
  <si>
    <t>531W0029</t>
  </si>
  <si>
    <t>10.14</t>
  </si>
  <si>
    <t>TC+FR+SH 10X2X0.75</t>
  </si>
  <si>
    <t>31.44</t>
  </si>
  <si>
    <t>(=901++1060+-H02)</t>
  </si>
  <si>
    <t>TECHNICAL LIGHT LED, IP66 TYPE 01 (L901.1-003)</t>
  </si>
  <si>
    <t>1060P013X25N,1060P013X19N,1060P013X22N,1060S013X03N</t>
  </si>
  <si>
    <t>40DE,2266P014X10N,226623013P11,3264P012X08N,3264P012X04N,3264P012X15N,3264P012X19N,3062P012X21N</t>
  </si>
  <si>
    <t>901W0003</t>
  </si>
  <si>
    <t>531W0030</t>
  </si>
  <si>
    <t>9.93</t>
  </si>
  <si>
    <t>20.31</t>
  </si>
  <si>
    <t>(+535JB07)</t>
  </si>
  <si>
    <t>"535JB07" HATCHES &amp; DOORS SENSORS J-BOX (HYDRAULIC PLANT)</t>
  </si>
  <si>
    <t>(=901++1060+-H03)</t>
  </si>
  <si>
    <t>TECHNICAL LIGHT LED, IP66 TYPE 01 (L901.1-002)</t>
  </si>
  <si>
    <t>2020S051X03N,2020S051X06N,2020S049X02N,202022047S11,2030S045X01N,2030S043X02N,2030P043X04N,2030P044X01N</t>
  </si>
  <si>
    <t>1060S013X03N,1060P013X22N,1060P013X19N,1060P013X29N</t>
  </si>
  <si>
    <t>WK09/2026 UPDATED SOURCE R1.14</t>
  </si>
  <si>
    <t>1060P013X29N</t>
  </si>
  <si>
    <t>531W0034</t>
  </si>
  <si>
    <t>901W0004</t>
  </si>
  <si>
    <t>33.67</t>
  </si>
  <si>
    <t>15.74</t>
  </si>
  <si>
    <t>(=531++3040+-531U12)</t>
  </si>
  <si>
    <t>UPPER AFT HOLD CALE AR SUP</t>
  </si>
  <si>
    <t>3062P012X21N,3264P012X19N,3264P012X15N,3264P015X01N,3264P015X05N,304033015P11,3040P018X06N,3040P020X03N,3040P020X02N,3040P024X02N,3040P027X05N,3040P030X02N</t>
  </si>
  <si>
    <t>(=901++1060+-H04)</t>
  </si>
  <si>
    <t>3040P030X02N</t>
  </si>
  <si>
    <t>TECHNICAL LIGHT LED, IP66 TYPE 01 (L901.1-001)</t>
  </si>
  <si>
    <t>535W0021</t>
  </si>
  <si>
    <t>1060P013X29N,1060P013X19N,1060P013X22N,1060S013X03N,1060S014X02N,1060S012X02N,1060S011X12N</t>
  </si>
  <si>
    <t>901W0005</t>
  </si>
  <si>
    <t>WK09/2026 NEW CABLE R1.14</t>
  </si>
  <si>
    <t>535</t>
  </si>
  <si>
    <t>(+10P0.8_JB1)</t>
  </si>
  <si>
    <t>10P0.8_JB1 JUNCTION BOX NORMAL LIGHTING (L901.1-163)</t>
  </si>
  <si>
    <t>535W0012</t>
  </si>
  <si>
    <t>10P0.8,226612013P20-10P0.8,1060P013X26N,1060P013X25N,1060P013X19N,1060P013X22N,1060S013X03N,1060S014X02N,1060S012X02N,1060S012X16N,216512012S11,2165S012X03N,2070S012X01N</t>
  </si>
  <si>
    <t>FIRE DAMPERS</t>
  </si>
  <si>
    <t>7.14</t>
  </si>
  <si>
    <t>901W0006</t>
  </si>
  <si>
    <t>(=535++4070+-535JB07)</t>
  </si>
  <si>
    <t>JB FOR HATCH 6</t>
  </si>
  <si>
    <t>6.9</t>
  </si>
  <si>
    <t>535W0014</t>
  </si>
  <si>
    <t>(=901++2165+-S01)</t>
  </si>
  <si>
    <t>SWITCH, 2P, ONE-WAY,IP20 TYPE 30 (L901.1-017)</t>
  </si>
  <si>
    <t>2070S012X01N,2165S012X03N,2165S012X02N</t>
  </si>
  <si>
    <t>(=535++4010+-535JB02)</t>
  </si>
  <si>
    <t>JB FOR HATCH 1</t>
  </si>
  <si>
    <t>2165S012X02N</t>
  </si>
  <si>
    <t>2020S051X03N,2020S051X02N,2020S051X05N,202023052S11,3020S052X08N,3020S051X06N,311133052S11,3010S053X06N,3010S054X01N,4010S055X02N</t>
  </si>
  <si>
    <t>901W0007</t>
  </si>
  <si>
    <t>4010S055X02N</t>
  </si>
  <si>
    <t>535W0015</t>
  </si>
  <si>
    <t>(=901++2165+-H01)</t>
  </si>
  <si>
    <t>SPOT LIGHT,LED, IP44 TYPE 100 (L901.1-020)</t>
  </si>
  <si>
    <t>(=535++4010+-535JB03)</t>
  </si>
  <si>
    <t>JB FOR HATCH 2</t>
  </si>
  <si>
    <t>2070S012X01N,2165S012X03N,2165S012X01N</t>
  </si>
  <si>
    <t>WK09/2026/UPDATE SOURCE R1.14</t>
  </si>
  <si>
    <t>901W0008</t>
  </si>
  <si>
    <t>535W0016</t>
  </si>
  <si>
    <t>(=901++2165+-H02)</t>
  </si>
  <si>
    <t>64.92</t>
  </si>
  <si>
    <t>SPOT LIGHT,LED, IP44 TYPE 100 (L901.1-021)</t>
  </si>
  <si>
    <t>2070S012X01N,2165S012X03N,2165S014X04N</t>
  </si>
  <si>
    <t>2165S014X04N</t>
  </si>
  <si>
    <t>4032P032X13N,4032S031X06N,304033030P11,3040P029X07N,3040P023X04N,3040P019X04N,3040P018X11N,3040P017X04N,3040P017X09N,204023018P11,2040P018X01N,2040P018X22N,226622015P11,226623013P11,3264P012X08N,3264P012X04N,3264P012X15N,3264P012X19N,3062P012X21N</t>
  </si>
  <si>
    <t>901W0009</t>
  </si>
  <si>
    <t>535W0017</t>
  </si>
  <si>
    <t>18.18</t>
  </si>
  <si>
    <t>(=901++2171+-S01)</t>
  </si>
  <si>
    <t>SWITCH, 2P, ONE-WAY,IP20 TYPE 30 (L901.1-011)</t>
  </si>
  <si>
    <t>(=535++4070+-535JB04)</t>
  </si>
  <si>
    <t>JB FOR HATCH 3</t>
  </si>
  <si>
    <t>2070S012X01N,2165S012X03N,217122011S11,2171S009X01N</t>
  </si>
  <si>
    <t>3062P012X21N,3264P012X19N,3264P012X15N,3264P012X04N,3272P008X02N,3276P007X11N,3080P006X04N,4070P004X01N</t>
  </si>
  <si>
    <t>4070P004X01N</t>
  </si>
  <si>
    <t>901W0010</t>
  </si>
  <si>
    <t>535W0018</t>
  </si>
  <si>
    <t>8.59</t>
  </si>
  <si>
    <t>(=901++2171+-H01)</t>
  </si>
  <si>
    <t>SPOT LIGHT,LED, IP44 TYPE 100 (L901.1-014)</t>
  </si>
  <si>
    <t>(=535++3161+-535JB05)</t>
  </si>
  <si>
    <t>JB FOR HATCH 4</t>
  </si>
  <si>
    <t>2070S012X01N,2165S012X03N,217122011S11,2171S008X01N</t>
  </si>
  <si>
    <t>2171S008X01N</t>
  </si>
  <si>
    <t>901W0011</t>
  </si>
  <si>
    <t>535W0019</t>
  </si>
  <si>
    <t>6.57</t>
  </si>
  <si>
    <t>40.21</t>
  </si>
  <si>
    <t>(=901++2171+-H02)</t>
  </si>
  <si>
    <t>SPOT LIGHT,LED, IP44 TYPE 100 (L901.1-015)</t>
  </si>
  <si>
    <t>(=535++3141+-535JB06)</t>
  </si>
  <si>
    <t>2070S012X01N,2165S012X03N,217122011S11,2171S010X02N</t>
  </si>
  <si>
    <t>JB FOR HATCH 5</t>
  </si>
  <si>
    <t>2171S010X02N</t>
  </si>
  <si>
    <t>901W0012</t>
  </si>
  <si>
    <t>535W0020</t>
  </si>
  <si>
    <t>10.22</t>
  </si>
  <si>
    <t>26.49</t>
  </si>
  <si>
    <t>(+10P0.8_JB1.1)</t>
  </si>
  <si>
    <t>10P0.8_JB1.1 JUNCTION BOX NORMAL LIGHTING (L901.1-164)</t>
  </si>
  <si>
    <t>2070S012X01N,2165S012X03N,217122011S11,2171S008X01N,2173S007X02N</t>
  </si>
  <si>
    <t>40DE,106012012P11-40DE,1060P012X21N,1060P013X27N,1060P013X19N,1060P013X25N,1060P013X26N,226612013P11,226623013P11,3264P012X08N,3264P012X04N,3264P012X15N,3264P012X19N,3062P012X21N</t>
  </si>
  <si>
    <t>901W0013</t>
  </si>
  <si>
    <t>8.78</t>
  </si>
  <si>
    <t>(=901++2173+-S01)</t>
  </si>
  <si>
    <t>SWITCH, 2P, ONE-WAY,IP20 TYPE 30 (L901.1-005)</t>
  </si>
  <si>
    <t>536W0003</t>
  </si>
  <si>
    <t>901W0014</t>
  </si>
  <si>
    <t>(=536++4032+-536U03)</t>
  </si>
  <si>
    <t>JUNCTION BOX WIPER WINDOW 404</t>
  </si>
  <si>
    <t>4032P031X47N,4032P030X05N,4032P031X12N</t>
  </si>
  <si>
    <t>FANCOILS</t>
  </si>
  <si>
    <t>4032P031X47N</t>
  </si>
  <si>
    <t>(=901++2173+-H01)</t>
  </si>
  <si>
    <t>SPOT LIGHT,LED, IP44 TYPE 100 (L901.1-008)</t>
  </si>
  <si>
    <t>536W0006</t>
  </si>
  <si>
    <t>901W0015</t>
  </si>
  <si>
    <t>(=901++2173+-H02)</t>
  </si>
  <si>
    <t>SPOT LIGHT,LED, IP44 TYPE 100 (L901.1-009)</t>
  </si>
  <si>
    <t>536W0007</t>
  </si>
  <si>
    <t>901W0016</t>
  </si>
  <si>
    <t>9.26</t>
  </si>
  <si>
    <t>(=536++4032+-536U06)</t>
  </si>
  <si>
    <t>JUNCTION BOX WIPER WINDOW 403</t>
  </si>
  <si>
    <t>(=901++2070+-H01)</t>
  </si>
  <si>
    <t>CEILING LIGHT,LED, IP55 TYPE 69 (L901.1-033)</t>
  </si>
  <si>
    <t>4032P032X27N,4032P030X05N,4032P031X10N</t>
  </si>
  <si>
    <t>4032P032X27N</t>
  </si>
  <si>
    <t>2173S007X02N,2173S006X01N,2070S006X01N</t>
  </si>
  <si>
    <t>536W0011</t>
  </si>
  <si>
    <t>2070S006X01N</t>
  </si>
  <si>
    <t>901W0017</t>
  </si>
  <si>
    <t>7.82</t>
  </si>
  <si>
    <t>11.06</t>
  </si>
  <si>
    <t>(=536++4032+-536U09)</t>
  </si>
  <si>
    <t>JUNCTION BOX WIPER WINDOW 402</t>
  </si>
  <si>
    <t>(=901++2070+-H02)</t>
  </si>
  <si>
    <t>4032P032X52N,4032P032X51N,4032P032X05N</t>
  </si>
  <si>
    <t>CEILING LIGHT,LED, IP55 TYPE 69 (L901.1-034)</t>
  </si>
  <si>
    <t>4032P032X52N</t>
  </si>
  <si>
    <t>2173S007X02N,2171S008X01N,2070S008X05N</t>
  </si>
  <si>
    <t>536W0015</t>
  </si>
  <si>
    <t>2070S008X05N</t>
  </si>
  <si>
    <t>901W0018</t>
  </si>
  <si>
    <t>(+10P0.8_JB1.2)</t>
  </si>
  <si>
    <t>10P0.8_JB1.2 JUNCTION BOX NORMAL LIGHTING (L901.1-165)</t>
  </si>
  <si>
    <t>2173S007X02N,2171S008X01N,2274P007X01N</t>
  </si>
  <si>
    <t>536W0016</t>
  </si>
  <si>
    <t>901W0019</t>
  </si>
  <si>
    <t>5.51</t>
  </si>
  <si>
    <t>(=536++4032+-536U12)</t>
  </si>
  <si>
    <t>JUNCTION BOX WIPER WINDOW 401</t>
  </si>
  <si>
    <t>(=901++2274+-S01)</t>
  </si>
  <si>
    <t>SWITCH, 2P, ONE-WAY,IP20 TYPE 30 (L901.1-023)</t>
  </si>
  <si>
    <t>4032P032X30N,4032P032X05N</t>
  </si>
  <si>
    <t>4032P032X30N</t>
  </si>
  <si>
    <t>536W0018</t>
  </si>
  <si>
    <t>901W0020</t>
  </si>
  <si>
    <t>5.56</t>
  </si>
  <si>
    <t>(=536++4032+-536U14)</t>
  </si>
  <si>
    <t>JUNCTION BOX WIPER WINDOW 400</t>
  </si>
  <si>
    <t>(=901++2274+-H01)</t>
  </si>
  <si>
    <t>SPOT LIGHT,LED, IP44 TYPE 100 (L901.1-024)</t>
  </si>
  <si>
    <t>4032P032X32N,4032S032X09N</t>
  </si>
  <si>
    <t>4032P032X32N</t>
  </si>
  <si>
    <t>536W0020</t>
  </si>
  <si>
    <t>901W0021</t>
  </si>
  <si>
    <t>7.94</t>
  </si>
  <si>
    <t>(=536++4032+-536U16)</t>
  </si>
  <si>
    <t>JUNCTION BOX WIPER WINDOW 419</t>
  </si>
  <si>
    <t>(=901++2274+-H02)</t>
  </si>
  <si>
    <t>SPOT LIGHT,LED, IP44 TYPE 100 (L901.1-025)</t>
  </si>
  <si>
    <t>4032S032X34N,4032S032X09N</t>
  </si>
  <si>
    <t>4032S032X34N</t>
  </si>
  <si>
    <t>536W0022</t>
  </si>
  <si>
    <t>901W0022</t>
  </si>
  <si>
    <t>5.89</t>
  </si>
  <si>
    <t>9.16</t>
  </si>
  <si>
    <t>(=536++4032+-536U18)</t>
  </si>
  <si>
    <t>JUNCTION BOX WIPER WINDOW 418</t>
  </si>
  <si>
    <t>(=901++2272+-S01)</t>
  </si>
  <si>
    <t>SWITCH, 2P, ONE-WAY,IP20 TYPE 30 (L901.1-028)</t>
  </si>
  <si>
    <t>4032S032X40N,4032S032X05N</t>
  </si>
  <si>
    <t>2274P007X01N,2272P008X01N</t>
  </si>
  <si>
    <t>4032S032X40N</t>
  </si>
  <si>
    <t>536W0026</t>
  </si>
  <si>
    <t>901W0023</t>
  </si>
  <si>
    <t>8.55</t>
  </si>
  <si>
    <t>8.43</t>
  </si>
  <si>
    <t>(=536++4032+-536U21)</t>
  </si>
  <si>
    <t>JUNCTION BOX WIPER WINDOW 417</t>
  </si>
  <si>
    <t>(=901++2272+-H01)</t>
  </si>
  <si>
    <t>SPOT LIGHT,LED, IP44 TYPE 100 (L901.1-029)</t>
  </si>
  <si>
    <t>4032S032X43N,4032S032X04N</t>
  </si>
  <si>
    <t>4032S032X43N</t>
  </si>
  <si>
    <t>COMPRESSED AIR</t>
  </si>
  <si>
    <t>536W0030</t>
  </si>
  <si>
    <t>2274P007X01N,2272P008X03N,2272P008X04N</t>
  </si>
  <si>
    <t>9.84</t>
  </si>
  <si>
    <t>901W0024</t>
  </si>
  <si>
    <t>(=536++4032+-536U24)</t>
  </si>
  <si>
    <t>JUNCTION BOX WIPER WINDOW 416</t>
  </si>
  <si>
    <t>11.03</t>
  </si>
  <si>
    <t>4032S032X47N,4032S030X11N,4032S030X12N</t>
  </si>
  <si>
    <t>(=901++2272+-H02)</t>
  </si>
  <si>
    <t>SPOT LIGHT,LED, IP44 TYPE 100 (L901.1-030)</t>
  </si>
  <si>
    <t>4032S032X47N</t>
  </si>
  <si>
    <t>2274P007X01N,2272P008X03N,2272P010X01N,2272P009X01N</t>
  </si>
  <si>
    <t>536W0037</t>
  </si>
  <si>
    <t>2272P009X01N</t>
  </si>
  <si>
    <t>901W0025</t>
  </si>
  <si>
    <t>22.19</t>
  </si>
  <si>
    <t>4032P032X13N,4032S031X06N,4032S031X05N,4032S030X17N,4032P030X01N,4032P030X05N,4032P031X12N</t>
  </si>
  <si>
    <t>(+10P0.8_JB2)</t>
  </si>
  <si>
    <t>536W0038</t>
  </si>
  <si>
    <t>10P0.8_JB2 JUNCTION BOX NORMAL LIGHTING (L901.1-166)</t>
  </si>
  <si>
    <t>7.29</t>
  </si>
  <si>
    <t>901W0026</t>
  </si>
  <si>
    <t>9.04</t>
  </si>
  <si>
    <t>4032P031X12N,4032P031X10N</t>
  </si>
  <si>
    <t>(=901++2165+-H03)</t>
  </si>
  <si>
    <t>536W0039</t>
  </si>
  <si>
    <t>BERTH LIGHT, LED, DIMMABLE, IP20 TYPE 65 (L901.1-018)</t>
  </si>
  <si>
    <t>2070S012X01N,2165S012X03N,2165S015X04N</t>
  </si>
  <si>
    <t>10.03</t>
  </si>
  <si>
    <t>2165S015X04N</t>
  </si>
  <si>
    <t>901W0027</t>
  </si>
  <si>
    <t>4032P031X10N,4032P031X07N,4032P032X05N</t>
  </si>
  <si>
    <t>536W0040</t>
  </si>
  <si>
    <t>(=901++2165+-H04)</t>
  </si>
  <si>
    <t>BERTH LIGHT, LED, DIMMABLE, IP20 TYPE 65 (L901.1-019)</t>
  </si>
  <si>
    <t>901W0028</t>
  </si>
  <si>
    <t>536W0041</t>
  </si>
  <si>
    <t>(=901++2165+-H05)</t>
  </si>
  <si>
    <t>DESK LIGHT, LED, DIMMABLE, IP20 TYPE 60 (L901.1-022)</t>
  </si>
  <si>
    <t>8.06</t>
  </si>
  <si>
    <t>2070S012X01N,2165S012X03N,2165S012X12N</t>
  </si>
  <si>
    <t>2165S012X12N</t>
  </si>
  <si>
    <t>901W0029</t>
  </si>
  <si>
    <t>4032P032X05N,4032S032X09N</t>
  </si>
  <si>
    <t>6.52</t>
  </si>
  <si>
    <t>536W0042</t>
  </si>
  <si>
    <t>(=901++2171+-H03)</t>
  </si>
  <si>
    <t>BERTH LIGHT, LED, DIMMABLE, IP20 TYPE 65 (L901.1-012)</t>
  </si>
  <si>
    <t>2070S012X01N,2165S012X03N,217122011S11,2171S011X01N</t>
  </si>
  <si>
    <t>2171S011X01N</t>
  </si>
  <si>
    <t>901W0030</t>
  </si>
  <si>
    <t>536W0043</t>
  </si>
  <si>
    <t>9.64</t>
  </si>
  <si>
    <t>(=901++2171+-H04)</t>
  </si>
  <si>
    <t>BERTH LIGHT, LED, DIMMABLE, IP20 TYPE 65 (L901.1-013)</t>
  </si>
  <si>
    <t>4032S032X09N,4032S032X06N,4032S032X05N</t>
  </si>
  <si>
    <t>901W0031</t>
  </si>
  <si>
    <t>536W0044</t>
  </si>
  <si>
    <t>10.97</t>
  </si>
  <si>
    <t>8.25</t>
  </si>
  <si>
    <t>(=901++2171+-H05)</t>
  </si>
  <si>
    <t>DESK LIGHT, LED, DIMMABLE, IP20 TYPE 60 (L901.1-016)</t>
  </si>
  <si>
    <t>4032S032X05N,4032S032X04N</t>
  </si>
  <si>
    <t>901W0032</t>
  </si>
  <si>
    <t>536W0045</t>
  </si>
  <si>
    <t>15.05</t>
  </si>
  <si>
    <t>(+10P0.8_JB2.1)</t>
  </si>
  <si>
    <t>10P0.8_JB2.1 JUNCTION BOX NORMAL LIGHTING (L901.1-167)</t>
  </si>
  <si>
    <t>(=901++2173+-H03)</t>
  </si>
  <si>
    <t>BERTH LIGHT, LED, DIMMABLE, IP20 TYPE 65 (L901.1-006)</t>
  </si>
  <si>
    <t>2274P007X01N,2171S008X01N,2173S007X02N</t>
  </si>
  <si>
    <t>4032S032X04N,4032S030X12N</t>
  </si>
  <si>
    <t>PROVISION COOLING</t>
  </si>
  <si>
    <t>901W0033</t>
  </si>
  <si>
    <t>536W0046</t>
  </si>
  <si>
    <t>(=901++2173+-H04)</t>
  </si>
  <si>
    <t>BERTH LIGHT, LED, DIMMABLE, IP20 TYPE 65 (L901.1-007)</t>
  </si>
  <si>
    <t>901W0034</t>
  </si>
  <si>
    <t>(=901++2173+-H05)</t>
  </si>
  <si>
    <t>DESK LIGHT, LED, DIMMABLE, IP20 TYPE 60 (L901.1-010)</t>
  </si>
  <si>
    <t>601W0015</t>
  </si>
  <si>
    <t>2274P007X01N,2171S008X01N,2173S007X01N</t>
  </si>
  <si>
    <t>68.59</t>
  </si>
  <si>
    <t>2173S007X01N</t>
  </si>
  <si>
    <t>901W0035</t>
  </si>
  <si>
    <t>40DE,106012012P11-40DE,1060P012X18N,1060P009X04N,1060P009X05N,1060S009X03N,1060S009X02N,1060S012X16N,216512012S11,216523012S11,3163S012X06N,3163S012X04N,3163S014X02N,316333015S11,3040S017X03N,3040S021X02N,3040S023X01N,3040S026X08N,3040P027X05N,304033030P11,4032S031X06N,4032P032X13N</t>
  </si>
  <si>
    <t>601W0016</t>
  </si>
  <si>
    <t>2070S012X01N,2165S012X03N,217122011S11,2171S008X01N,2274P007X01N</t>
  </si>
  <si>
    <t>901W0036</t>
  </si>
  <si>
    <t>4032P032X13N,4032S031X06N,304033030P11,3040P027X05N,3040P024X02N,3040P020X02N,3040P020X03N,3040P018X06N,304033015P11,3264P015X05N,3264P015X01N,3264P012X04N,3264P012X08N,226623013P11,226612013P11,1060P013X26N,1060P013X25N,1060P013X19N,1060P013X27N,1060P012X21N,106012012P11-40DE,40DE</t>
  </si>
  <si>
    <t>(=901++2274+-H03)</t>
  </si>
  <si>
    <t>BERTH LIGHT, LED, DIMMABLE, IP20 TYPE 65 (L901.1-027)</t>
  </si>
  <si>
    <t>601W0020</t>
  </si>
  <si>
    <t>46.09</t>
  </si>
  <si>
    <t>901W0037</t>
  </si>
  <si>
    <t>9.41</t>
  </si>
  <si>
    <t>4258P017X01N,4256P019X08N,4256P019X04N,304034019P11,3040P019X04N,3040P018X11N,3040P017X04N,3040P017X09N,204023018P11,2040P018X01N,2040P018X22N,226622015P11,226612014P11,1060P014X07N,1060P013X19N,1060P013X27N,1060P012X21N,106012012P11-40DE,40DE</t>
  </si>
  <si>
    <t>(=901++2274+-H04)</t>
  </si>
  <si>
    <t>DESK LIGHT, LED, DIMMABLE, IP20 TYPE 60 (L901.1-026)</t>
  </si>
  <si>
    <t>601W0021</t>
  </si>
  <si>
    <t>2274P007X01N,2274P008X02N</t>
  </si>
  <si>
    <t>41.88</t>
  </si>
  <si>
    <t>2274P008X02N</t>
  </si>
  <si>
    <t>901W0038</t>
  </si>
  <si>
    <t>4032P032X13N,4032S031X06N,4032S031X05N,404044030S11,404044028P12,4242P028X04N,4242P023X01N,4258P017X01N</t>
  </si>
  <si>
    <t>(=901++2272+-H03)</t>
  </si>
  <si>
    <t>601W0023</t>
  </si>
  <si>
    <t>BERTH LIGHT, LED, DIMMABLE, IP20 TYPE 65 (L901.1-032)</t>
  </si>
  <si>
    <t>2274P007X01N,2272P008X03N,2272P010X01N,2272P011X03N</t>
  </si>
  <si>
    <t>2272P011X03N</t>
  </si>
  <si>
    <t>901W0039</t>
  </si>
  <si>
    <t>9.66</t>
  </si>
  <si>
    <t>601W0024</t>
  </si>
  <si>
    <t>(=901++2272+-H04)</t>
  </si>
  <si>
    <t>DESK LIGHT, LED, DIMMABLE, IP20 TYPE 60 (L901.1-031)</t>
  </si>
  <si>
    <t>2274P007X01N,2272P008X03N</t>
  </si>
  <si>
    <t>2272P008X03N</t>
  </si>
  <si>
    <t>901W0040</t>
  </si>
  <si>
    <t>36.22</t>
  </si>
  <si>
    <t>601W0025</t>
  </si>
  <si>
    <t>(+10P0.8_JB3)</t>
  </si>
  <si>
    <t>10P0.8_JB3 JUNCTION BOX NORMAL LIGHTING (L901.1-168)</t>
  </si>
  <si>
    <t>10P0.8,226612013P20-10P0.8,226612013P11,227222011P11,2272P010X01N,2272P008X03N,2171S008X01N,2173S006X01N,208022005S11,2080S003X03N</t>
  </si>
  <si>
    <t>69.39</t>
  </si>
  <si>
    <t>901W0041</t>
  </si>
  <si>
    <t>9.56</t>
  </si>
  <si>
    <t>2020S051X03N,2020S051X06N,2020S049X02N,2020P047X07N,202012047P11,1020P047X01N,102011047P11,1030P043X05N,1030P042X08N,1030P037X03N,1030P031X03N,103011030P12,1040P028X04N,1040P023X04N,1040P019X10N,106011018P12,1060P017X03N,1060P015X11N,1060P014X31N,1060P013X25N,1060P013X19N,1060P013X27N,1060P012X21N,106012012P11-40DE,40DE</t>
  </si>
  <si>
    <t>601W0026</t>
  </si>
  <si>
    <t>(=901++2080+-S01)</t>
  </si>
  <si>
    <t>SWITCH, 2P, 1 ENTRY, IP55 TYPE 33 (L901.1-035)</t>
  </si>
  <si>
    <t>49.65</t>
  </si>
  <si>
    <t>2080S003X03N,2080S005X01N</t>
  </si>
  <si>
    <t>901W0042</t>
  </si>
  <si>
    <t>2020S051X03N,2020S051X06N,2020S049X02N,202022047S11,2030S045X01N,2030S043X02N,2030P043X04N,203022044P11,302423044P11,3030S033X17N,4032S033X04N,4032P032X13N</t>
  </si>
  <si>
    <t>(=901++2080+-H01)</t>
  </si>
  <si>
    <t>TECHNICAL LIGHT LED, IP66 TYPE 01 (L901.1-037)</t>
  </si>
  <si>
    <t>601W0027</t>
  </si>
  <si>
    <t>DOMESTIC SYSTEMS</t>
  </si>
  <si>
    <t>901W0043</t>
  </si>
  <si>
    <t>30.4</t>
  </si>
  <si>
    <t>10.99</t>
  </si>
  <si>
    <t>(=901++2080+-H02)</t>
  </si>
  <si>
    <t>TECHNICAL LIGHT LED, IP66 TYPE 01 (L901.1-036)</t>
  </si>
  <si>
    <t>2080S003X03N,2080S002X06N,2080S002X03N,208022002S11,2080S002X01N,2080S003X02N</t>
  </si>
  <si>
    <t>40DE,106012012P11-40DE,1060P012X21N,1060P013X27N,1060P013X19N,1060P013X25N,1060P013X26N,226612013P11,226623013P11,3264P012X08N,3264P012X04N,3264P015X01N,3264P015X05N,3264P015X06N</t>
  </si>
  <si>
    <t>2080S003X02N</t>
  </si>
  <si>
    <t>901W0044</t>
  </si>
  <si>
    <t>8.91</t>
  </si>
  <si>
    <t>601W0028</t>
  </si>
  <si>
    <t>(=901++2080+-H03)</t>
  </si>
  <si>
    <t>TECHNICAL LIGHT LED, IP66 TYPE 01 (L901.1-039)</t>
  </si>
  <si>
    <t>2080S003X03N,2080S002X06N,2080P003X01N</t>
  </si>
  <si>
    <t>901W0045</t>
  </si>
  <si>
    <t>6.94</t>
  </si>
  <si>
    <t>(=901++2080+-H04)</t>
  </si>
  <si>
    <t>TECHNICAL LIGHT LED, IP66 TYPE 01 (L901.1-038)</t>
  </si>
  <si>
    <t>2080P003X01N,2080P002X05N</t>
  </si>
  <si>
    <t>2080P002X05N</t>
  </si>
  <si>
    <t>601W0029</t>
  </si>
  <si>
    <t>901W0046</t>
  </si>
  <si>
    <t>20.72</t>
  </si>
  <si>
    <t>27.55</t>
  </si>
  <si>
    <t>(+10P0.8_JB4)</t>
  </si>
  <si>
    <t>10P0.8_JB4 JUNCTION BOX NORMAL LIGHTING (L901.1-169)</t>
  </si>
  <si>
    <t>10P0.8,226612013P20-10P0.8,1060P013X26N,1060P013X25N,1060P014X31N,1060P015X11N,1060P017X03N,106011018P13,1040P019X10N,1040P020X06N</t>
  </si>
  <si>
    <t>1040P020X06N</t>
  </si>
  <si>
    <t>4032P032X13N,4032S031X06N,4032S031X05N,404044030S11,414333028S11,415133024S11,4151S023X31N</t>
  </si>
  <si>
    <t>901W0047</t>
  </si>
  <si>
    <t>601W0031</t>
  </si>
  <si>
    <t>12.5</t>
  </si>
  <si>
    <t>(=901++1252+-S01)</t>
  </si>
  <si>
    <t>SWITCH, 2P, 1 ENTRY, IP55 TYPE 33 (L901.1-055)</t>
  </si>
  <si>
    <t>(=601++2264+-601U05)</t>
  </si>
  <si>
    <t>1040P020X06N,1040P019X10N,1040P020X03N,1252P020X06N</t>
  </si>
  <si>
    <t>WATCH ENTRACE UNIT 1</t>
  </si>
  <si>
    <t>40DE,106012012P11-40DE,1060P012X21N,1060P013X27N,1060P013X19N,1060P013X25N,1060P013X26N,226612013P11,2264P012X01N</t>
  </si>
  <si>
    <t>901W0048</t>
  </si>
  <si>
    <t>601W0032</t>
  </si>
  <si>
    <t>14.11</t>
  </si>
  <si>
    <t>(=901++1040+-H01)</t>
  </si>
  <si>
    <t>TECHNICAL LIGHT LED, IP66 TYPE 02 (L901.1-040)</t>
  </si>
  <si>
    <t>(=601++2264+-601U06)</t>
  </si>
  <si>
    <t>RESET BOX 1</t>
  </si>
  <si>
    <t>1040P020X06N,1040P019X10N,1040P019X07N,1040S019X01N,1040S21X01N</t>
  </si>
  <si>
    <t>1040S21X01N</t>
  </si>
  <si>
    <t>901W0049</t>
  </si>
  <si>
    <t>601W0033</t>
  </si>
  <si>
    <t>14.86</t>
  </si>
  <si>
    <t>(=901++1040+-H02)</t>
  </si>
  <si>
    <t>TECHNICAL LIGHT LED, IP66 TYPE 02 (L901.1-041)</t>
  </si>
  <si>
    <t>1040P020X06N,1040P023X04N,1040P027X03N</t>
  </si>
  <si>
    <t>1040P027X03N</t>
  </si>
  <si>
    <t>901W0050</t>
  </si>
  <si>
    <t>601W0035</t>
  </si>
  <si>
    <t>23.76</t>
  </si>
  <si>
    <t>(+10P0.8_JB5)</t>
  </si>
  <si>
    <t>10P0.8_JB5 JUNCTION BOX NORMAL LIGHTING (L901.1-170)</t>
  </si>
  <si>
    <t>10P0.8,226612013P20-10P0.8,226612013P11,226622015P11,2040P017X01N</t>
  </si>
  <si>
    <t>2040P017X01N</t>
  </si>
  <si>
    <t>901W0051</t>
  </si>
  <si>
    <t>601W0036</t>
  </si>
  <si>
    <t>12.6</t>
  </si>
  <si>
    <t>25.06</t>
  </si>
  <si>
    <t>(=901++2252+-S01)</t>
  </si>
  <si>
    <t>SWITCH, 2P, 1 ENTRY, IP55 TYPE 33 (L901.1-057)</t>
  </si>
  <si>
    <t>2040P017X01N,2040P018X22N,2040P018X01N,2252P020X05N</t>
  </si>
  <si>
    <t>10P0.7,226612013P19-10P0.7,226612013P11,226623013P11,3264P012X08N,3264P012X04N,3264P015X01N,326434015P11,12EP0.1</t>
  </si>
  <si>
    <t>WORKSHOP SYSTEMS</t>
  </si>
  <si>
    <t>901W0052</t>
  </si>
  <si>
    <t>601W0039</t>
  </si>
  <si>
    <t>8.29</t>
  </si>
  <si>
    <t>37.87</t>
  </si>
  <si>
    <t>(=901++2040+-H01)</t>
  </si>
  <si>
    <t>TECHNICAL LIGHT LED, IP66 TYPE 02 (L901.1-047)</t>
  </si>
  <si>
    <t>2040P017X01N,2040P018X22N,2040P018X01N,2040P019X01N</t>
  </si>
  <si>
    <t>901W0053</t>
  </si>
  <si>
    <t>601W0044</t>
  </si>
  <si>
    <t>14.27</t>
  </si>
  <si>
    <t>36.85</t>
  </si>
  <si>
    <t>(=901++2040+-H02)</t>
  </si>
  <si>
    <t>TECHNICAL LIGHT LED, IP66 TYPE 02 (L901.1-049)</t>
  </si>
  <si>
    <t>2040P019X01N,2040P022X01N,2040P027X01N</t>
  </si>
  <si>
    <t>2040P027X01N</t>
  </si>
  <si>
    <t>901W0054</t>
  </si>
  <si>
    <t>601W0045</t>
  </si>
  <si>
    <t>32.05</t>
  </si>
  <si>
    <t>38.89</t>
  </si>
  <si>
    <t>(=901++2040+-H03)</t>
  </si>
  <si>
    <t>TECHNICAL LIGHT LED, IP66 TYPE 02 (L901.1-048)</t>
  </si>
  <si>
    <t>2040P017X01N,2040P018X22N,2040P018X01N,2040P022X01N,2040P029X04N,2040P029X08N,2040S029X05N,2040S027X09N,2040S027X02N,2040S023X01N</t>
  </si>
  <si>
    <t>2040S023X01N</t>
  </si>
  <si>
    <t>901W0055</t>
  </si>
  <si>
    <t>9.39</t>
  </si>
  <si>
    <t>601W0045.1</t>
  </si>
  <si>
    <t>(=901++2040+-H04)</t>
  </si>
  <si>
    <t>TECHNICAL LIGHT LED, IP66 TYPE 02 (L901.1-161)</t>
  </si>
  <si>
    <t>2040S023X01N,2040S027X02N</t>
  </si>
  <si>
    <t>2040S027X02N</t>
  </si>
  <si>
    <t>901W0056</t>
  </si>
  <si>
    <t>601W0049</t>
  </si>
  <si>
    <t>14.7</t>
  </si>
  <si>
    <t>51.16</t>
  </si>
  <si>
    <t>(+10P0.8_JB5.1)</t>
  </si>
  <si>
    <t>10P0.8_JB5.1 JUNCTION BOX NORMAL LIGHTING (L901.1-171)</t>
  </si>
  <si>
    <t>2040P017X01N,2040P018X22N,2040P018X01N,204023018P11,3040P017X09N,3040P017X07N</t>
  </si>
  <si>
    <t>2020S051X03N,2020S051X06N,2020S049X02N,202022047S11,2030S045X01N,2030S043X02N,2030S042X01N,2030S042X07N,103012042S11,1030S041X01N,1030S043X04N,1030S043X01N,1030P043X05N,1030P042X08N,1030P037X03N,1030P031X03N,1030P030X04N</t>
  </si>
  <si>
    <t>3040P017X07N</t>
  </si>
  <si>
    <t>901W0057</t>
  </si>
  <si>
    <t>601W0051</t>
  </si>
  <si>
    <t>12.88</t>
  </si>
  <si>
    <t>(=901++3252+-S01)</t>
  </si>
  <si>
    <t>SWITCH, 2P, 1 ENTRY, IP55 TYPE 33 (L901.1-106)</t>
  </si>
  <si>
    <t>3040P017X07N,3040P017X04N,3040P018X11N,3040P019X04N,3252P020X03N</t>
  </si>
  <si>
    <t>1040P019X07N,1040P019X10N,1040P023X04N,1040P028X04N,103011030P12,1030P031X03N,1030P037X03N,1030P042X08N,1030P043X05N,102011047P11,1020P047X01N,202012047P11,2020P047X07N,2020S049X02N,2020S051X06N,2020S051X03N</t>
  </si>
  <si>
    <t>901W0058</t>
  </si>
  <si>
    <t>601W0053</t>
  </si>
  <si>
    <t>12.15</t>
  </si>
  <si>
    <t>38.55</t>
  </si>
  <si>
    <t>(=901++3040+-H01)</t>
  </si>
  <si>
    <t>TECHNICAL LIGHT LED, IP66 TYPE 02 (L901.1-107)</t>
  </si>
  <si>
    <t>3040P017X07N,3040P017X04N,3040P018X11N,3040P019X04N,3040P020X02N,3040P020X03N,3040P018X04N</t>
  </si>
  <si>
    <t>(=601++2030+-601JB18)</t>
  </si>
  <si>
    <t>3040P018X04N</t>
  </si>
  <si>
    <t>901W0059</t>
  </si>
  <si>
    <t>2020S051X03N,2020S051X06N,2020S049X02N,202022047S11,2030S045X01N,2030S043X02N,2030P043X04N,2030P043X05N,2030P042X01N,2030P040X01N,2030P036X01N,2030P032X01N,2030P030X01N</t>
  </si>
  <si>
    <t>601W0055</t>
  </si>
  <si>
    <t>58.19</t>
  </si>
  <si>
    <t>(=901++3040+-H02)</t>
  </si>
  <si>
    <t>TECHNICAL LIGHT LED, IP66 TYPE 02 (L901.1-109)</t>
  </si>
  <si>
    <t>3040P018X04N,3040P020X03N,3040P020X02N,3040P024X02N,3040P027X05N,3040P027X01N</t>
  </si>
  <si>
    <t>3040P027X01N</t>
  </si>
  <si>
    <t>2020S051X03N,2020S051X06N,2020S049X02N,202022047S11,2030S045X01N,2030S043X02N,2030P043X04N,2030P043X05N,2030P042X01N,2030P040X01N,2030P036X01N,2030P032X01N,204022030P11,2040P029X04N,2040P022X01N,2040P018X01N,2040P018X22N,2040P016X02N</t>
  </si>
  <si>
    <t>901W0060</t>
  </si>
  <si>
    <t>29.28</t>
  </si>
  <si>
    <t>601W0057</t>
  </si>
  <si>
    <t>(=901++3040+-H03)</t>
  </si>
  <si>
    <t>TECHNICAL LIGHT LED, IP66 TYPE 02 (L901.1-108)</t>
  </si>
  <si>
    <t>41.99</t>
  </si>
  <si>
    <t>3040P017X07N,3040P017X04N,3040P018X11N,3040P019X04N,304034019P11,4256P019X04N,4256P019X08N,4256P20X06N,4151S020X01N,4151S022X01N,4151S023X22N,4151S023X10N,304034023S11,3040S023X01N</t>
  </si>
  <si>
    <t>SEWAGE TREATMENT</t>
  </si>
  <si>
    <t>3040S023X01N</t>
  </si>
  <si>
    <t>901W0061</t>
  </si>
  <si>
    <t>2020S051X03N,2020S051X06N,2020S049X02N,302023047S11,3020S047X05N,3020S047X02N,302033047S11,3030S045X01N,3030S041X01N,3030S039X02N,3030S037X01N,3030S035X01N,3030S032X01N</t>
  </si>
  <si>
    <t>10.61</t>
  </si>
  <si>
    <t>601W0059</t>
  </si>
  <si>
    <t>(=901++3040+-H04)</t>
  </si>
  <si>
    <t>TECHNICAL LIGHT LED, IP66 TYPE 02 (L901.1-162)</t>
  </si>
  <si>
    <t>3040S023X01N,3040S027X03N,3040S027X02N</t>
  </si>
  <si>
    <t>68.49</t>
  </si>
  <si>
    <t>3040S027X02N</t>
  </si>
  <si>
    <t>901W0062</t>
  </si>
  <si>
    <t>2020S051X03N,2020S051X06N,2020S049X02N,202022047S11,2030S045X01N,2030S043X02N,2030S042X01N,2030S038X01N,2030S033X01N,204022030S11,2040S029X05N,2040S027X09N,2040S027X02N,204023027S11,3040S027X07N,3040S027X03N,3040S026X08N,3040P027X05N,3040P024X02N,3040P020X02N,3040P020X03N,3040P018X06N,3040P016X01N</t>
  </si>
  <si>
    <t>3040P016X01N</t>
  </si>
  <si>
    <t>601W0062</t>
  </si>
  <si>
    <t>(+11L1_JB1)</t>
  </si>
  <si>
    <t>11L1_JB1 JUNCTION BOX NORMAL LIGHTING (L901.1-176)</t>
  </si>
  <si>
    <t>3062P012X03N,3264P012X19N,3264P012X15N,3264P012X04N,3272P008X02N,3276P007X11N,3080P006X04N,3173S006X07N,3173S005X01N,3173S006X01N,3171S008X02N,3171S010X01N,3163S011X01N,3163S012X04N,3163S014X01N</t>
  </si>
  <si>
    <t>(=601++1030+-601U30)</t>
  </si>
  <si>
    <t>HUMIDITY AND TEMPERATURE SENSOR -40...+70C</t>
  </si>
  <si>
    <t>901W0063</t>
  </si>
  <si>
    <t>11.42</t>
  </si>
  <si>
    <t>601W0064</t>
  </si>
  <si>
    <t>(=901++3163+-S01)</t>
  </si>
  <si>
    <t>SWITCH, 2P, ONE-WAY,IP20 TYPE 30 (L901.1-077)</t>
  </si>
  <si>
    <t>3163S014X01N,3163S013X01N</t>
  </si>
  <si>
    <t>(=601++1040+-601U32)</t>
  </si>
  <si>
    <t>3163S013X01N</t>
  </si>
  <si>
    <t>901W0064</t>
  </si>
  <si>
    <t>7.34</t>
  </si>
  <si>
    <t>601W0066</t>
  </si>
  <si>
    <t>(=901++3163+-H01)</t>
  </si>
  <si>
    <t>SPOT LIGHT,LED, IP44 TYPE 100 (L901.1-078)</t>
  </si>
  <si>
    <t>(=601++2030+-601U34)</t>
  </si>
  <si>
    <t>901W0065</t>
  </si>
  <si>
    <t>601W0068</t>
  </si>
  <si>
    <t>6.83</t>
  </si>
  <si>
    <t>(=901++3163+-H02)</t>
  </si>
  <si>
    <t>SPOT LIGHT,LED, IP44 TYPE 100 (L901.1-079)</t>
  </si>
  <si>
    <t>(=601++2040+-601U36)</t>
  </si>
  <si>
    <t>901W0066</t>
  </si>
  <si>
    <t>601W0072</t>
  </si>
  <si>
    <t>(=901++3171+-S01)</t>
  </si>
  <si>
    <t>SWITCH, 2P, ONE-WAY,IP20 TYPE 30 (L901.1-071)</t>
  </si>
  <si>
    <t>(=601++3040+-601U40)</t>
  </si>
  <si>
    <t>3163S014X01N,3163S012X04N,3163S011X01N,3171S010X01N,3171S009X01N</t>
  </si>
  <si>
    <t>901W0067</t>
  </si>
  <si>
    <t>601W0075</t>
  </si>
  <si>
    <t>11.84</t>
  </si>
  <si>
    <t>18.78</t>
  </si>
  <si>
    <t>(=901++3171+-H01)</t>
  </si>
  <si>
    <t>SPOT LIGHT,LED, IP44 TYPE 100 (L901.1-072)</t>
  </si>
  <si>
    <t>2020S051X03N,2020S051X02N,2020S051X05N,202023052S11,3020S052X08N,3020S050X03N,3020S048X01N,3020S047X01N</t>
  </si>
  <si>
    <t>901W0068</t>
  </si>
  <si>
    <t>601W0077</t>
  </si>
  <si>
    <t>10.11</t>
  </si>
  <si>
    <t>(=601++3020+-601U42)</t>
  </si>
  <si>
    <t>(=901++3171+-H02)</t>
  </si>
  <si>
    <t>SPOT LIGHT,LED, IP44 TYPE 100 (L901.1-073)</t>
  </si>
  <si>
    <t>3163S014X01N,3163S012X04N,3163S011X01N,3171S010X01N</t>
  </si>
  <si>
    <t>901W0069</t>
  </si>
  <si>
    <t>601W0080</t>
  </si>
  <si>
    <t>(+11L1_JB1.1)</t>
  </si>
  <si>
    <t>11L1_JB1.1 JUNCTION BOX NORMAL LIGHTING (L901.1-177)</t>
  </si>
  <si>
    <t>3163S014X01N,3163S012X04N,3163S011X01N,3171S010X01N,3171S008X02N,3173S006X03N</t>
  </si>
  <si>
    <t>HYDRAULICS</t>
  </si>
  <si>
    <t>3173S006X03N</t>
  </si>
  <si>
    <t>901W0070</t>
  </si>
  <si>
    <t>13.53</t>
  </si>
  <si>
    <t>(=901++3173+-S01)</t>
  </si>
  <si>
    <t>SWITCH, 2P, ONE-WAY,IP20 TYPE 30 (L901.1-065)</t>
  </si>
  <si>
    <t>3173S006X03N,3173S006X01N,3173S005X01N,3173S006X07N,3173S006X14N</t>
  </si>
  <si>
    <t>617W0007</t>
  </si>
  <si>
    <t>901W0071</t>
  </si>
  <si>
    <t>9.38</t>
  </si>
  <si>
    <t>(=617++4032+-617U08)</t>
  </si>
  <si>
    <t>(=901++3173+-H01)</t>
  </si>
  <si>
    <t>AUTO PILOT</t>
  </si>
  <si>
    <t>SPOT LIGHT,LED, IP44 TYPE 100 (L901.1-066)</t>
  </si>
  <si>
    <t>3173S006X03N,3173S006X01N,3173S005X01N,3173S006X07N,3173S006X10N</t>
  </si>
  <si>
    <t>3173S006X10N</t>
  </si>
  <si>
    <t>617W0008</t>
  </si>
  <si>
    <t>901W0072</t>
  </si>
  <si>
    <t>C+SH 10X1.5</t>
  </si>
  <si>
    <t>25.47</t>
  </si>
  <si>
    <t>5.34</t>
  </si>
  <si>
    <t>(=901++3173+-H02)</t>
  </si>
  <si>
    <t>SPOT LIGHT,LED, IP44 TYPE 100 (L901.1-067)</t>
  </si>
  <si>
    <t>4032P032X01N,4032P031X03N,4032S031X06N,4032S031X05N,4032S031X03N,4032S030X04N,4032S030X19N,4032S030X11N,4032S032X06N,4032S032X09N</t>
  </si>
  <si>
    <t>3173S006X03N,3173S006X01N,3173S006X02N</t>
  </si>
  <si>
    <t>3173S006X02N</t>
  </si>
  <si>
    <t>617W0014</t>
  </si>
  <si>
    <t>901W0073</t>
  </si>
  <si>
    <t>(=901++3183+-S01)</t>
  </si>
  <si>
    <t>SWITCH, 2P, ONE-WAY,IP20 TYPE 30 (L901.1-059)</t>
  </si>
  <si>
    <t>3173S006X03N,3173S006X01N,3173S005X01N,3183S001X09N,3183S001X04N,3183S001X02N</t>
  </si>
  <si>
    <t>3183S001X02N</t>
  </si>
  <si>
    <t>617W0022</t>
  </si>
  <si>
    <t>901W0074</t>
  </si>
  <si>
    <t>C+SH 7X2.5</t>
  </si>
  <si>
    <t>70.04</t>
  </si>
  <si>
    <t>9.35</t>
  </si>
  <si>
    <t>(=901++3183+-H01)</t>
  </si>
  <si>
    <t>SPOT LIGHT,LED, IP44 TYPE 100 (L901.1-060)</t>
  </si>
  <si>
    <t>1060P007X07N,1060P007X03N,1060S009X03N,1060S009X02N,1060S012X16N,216512012S11,216523012S11,3163S012X06N,3163S012X04N,3163S014X02N,316333015S11,3040S017X03N,3040S021X02N,3040S023X01N,3040S026X08N,304034028S11,404044030S11,4032S031X05N,4032S031X06N,4032P031X36N,4032P031X31N,4032P031X03N,4032P032X01N</t>
  </si>
  <si>
    <t>3173S006X03N,3173S006X01N,3173S005X01N,3183S002X01N</t>
  </si>
  <si>
    <t>3183S002X01N</t>
  </si>
  <si>
    <t>617W0024</t>
  </si>
  <si>
    <t>901W0075</t>
  </si>
  <si>
    <t>C+SH 24X1.5</t>
  </si>
  <si>
    <t>69.59</t>
  </si>
  <si>
    <t>8.33</t>
  </si>
  <si>
    <t>(=901++3183+-H02)</t>
  </si>
  <si>
    <t>SPOT LIGHT,LED, IP44 TYPE 100 (L901.1-061)</t>
  </si>
  <si>
    <t>1060P007X07N,1060P007X03N,1060S009X03N,1060S009X02N,1060S012X16N,216512012S11,216523012S11,3163S012X06N,3163S012X04N,3163S014X02N,316333015S11,3040S017X03N,3040S021X02N,3040S023X01N,3040S026X08N,304034028S11,404044030S11,4032S031X05N,4032S031X06N,4032P031X03N,4032P032X01N</t>
  </si>
  <si>
    <t>901W0076</t>
  </si>
  <si>
    <t>617W0026</t>
  </si>
  <si>
    <t>12.06</t>
  </si>
  <si>
    <t>C+SH 2X10</t>
  </si>
  <si>
    <t>80.28</t>
  </si>
  <si>
    <t>(+11L1_JB2)</t>
  </si>
  <si>
    <t>11L1_JB2 JUNCTION BOX NORMAL LIGHTING (L901.1-178)</t>
  </si>
  <si>
    <t>3062P012X03N,3264P012X19N,3264P012X15N,3264P013X07N</t>
  </si>
  <si>
    <t>1060P007X07N,1060P007X03N,1060S009X03N,1060S009X02N,1060S012X16N,216512012S11,216523012S11,3163S012X06N,3163S012X04N,3163S014X02N,316333015S11,3040S017X03N,3040S021X02N,3040S023X01N,304034023S11,4151S023X10N,4151S023X22N,4151S022X01N,4151S020X01N,4256P20X06N,4256P019X08N,4242P023X01N,4242P028X04N,403244029P11,4032P029X03N,4032P030X05N,4032P030X01N,4032S030X17N,4032S030X19N,4032S030X04N</t>
  </si>
  <si>
    <t>901W0077</t>
  </si>
  <si>
    <t>617W0027</t>
  </si>
  <si>
    <t>62.93</t>
  </si>
  <si>
    <t>(=901++3264+-S01)</t>
  </si>
  <si>
    <t>SWITCH, 2P, ONE-WAY,IP20 TYPE 30 (L901.1-100)</t>
  </si>
  <si>
    <t>3264P013X07N,3264P014X01N</t>
  </si>
  <si>
    <t>3264P014X01N</t>
  </si>
  <si>
    <t>901W0078</t>
  </si>
  <si>
    <t>1060P007X05N,1060P007X03N,1060S009X03N,1060S009X02N,1060S012X16N,216512012S11,216523012S11,3163S012X06N,3163S012X04N,3163S014X02N,316333015S11,3040S017X03N,3040S021X02N,3040S023X01N,3040S026X08N,3040P027X05N,304033030P11,4032P031X03N,4032P032X01N</t>
  </si>
  <si>
    <t>617W0032</t>
  </si>
  <si>
    <t>(=901++3264+-H01)</t>
  </si>
  <si>
    <t>SPOT LIGHT,LED, IP44 TYPE 100 (L901.1-101)</t>
  </si>
  <si>
    <t>901W0079</t>
  </si>
  <si>
    <t>1060P007X05N,1060P007X03N,1060S009X03N,1060S009X02N,1060S012X16N,216512012S11,216523012S11,3163S012X06N,3163S012X04N,3163S014X02N,316333015S11,3040S017X03N,3040S021X02N,3040S023X01N,3040S026X08N,3040P027X05N,304033030P11,4032S031X06N,4032S031X05N,4032S031X03N,4032S030X04N</t>
  </si>
  <si>
    <t>STABILIZERS (DAGGERBOARD)</t>
  </si>
  <si>
    <t>8.24</t>
  </si>
  <si>
    <t>617W0033</t>
  </si>
  <si>
    <t>(=901++3264+-H02)</t>
  </si>
  <si>
    <t>42.15</t>
  </si>
  <si>
    <t>SPOT LIGHT,LED, IP44 TYPE 100 (L901.1-102)</t>
  </si>
  <si>
    <t>3264P013X07N,3264P012X04N,3264P012X07N</t>
  </si>
  <si>
    <t>3264P012X07N</t>
  </si>
  <si>
    <t>901W0080</t>
  </si>
  <si>
    <t>2080P002X07N,2080P001X07N,2080P001X04N,2080P001X09N,208022005P11,2070P008X03N,2272P008X03N,2272P010X01N,2272P009X01N,2272P009X08N,106012011P11,1060P012X21N,1060P012X18N,1060P009X04N,1060P009X05N,1060S009X03N,1060P007X03N,1060P007X07N</t>
  </si>
  <si>
    <t>12.52</t>
  </si>
  <si>
    <t>617W0036</t>
  </si>
  <si>
    <t>(=901++3272+-S01)</t>
  </si>
  <si>
    <t>SWITCH, 2P, ONE-WAY,IP20 TYPE 30 (L901.1-094)</t>
  </si>
  <si>
    <t>16.19</t>
  </si>
  <si>
    <t>3264P013X07N,3264P012X04N,3272P009X01N</t>
  </si>
  <si>
    <t>901W0081</t>
  </si>
  <si>
    <t>1060P012X29N,1060P012X18N,1060P009X04N,1060P009X05N,1060S009X03N,1060P007X03N,1060P007X07N</t>
  </si>
  <si>
    <t>617W0041</t>
  </si>
  <si>
    <t>(=901++3272+-H01)</t>
  </si>
  <si>
    <t>SPOT LIGHT,LED, IP44 TYPE 100 (L901.1-095)</t>
  </si>
  <si>
    <t>72.4</t>
  </si>
  <si>
    <t>3264P013X07N,3264P012X04N,3272P010X01N</t>
  </si>
  <si>
    <t>3272P010X01N</t>
  </si>
  <si>
    <t>901W0082</t>
  </si>
  <si>
    <t>1020S049X02N,1020S049X05N,1020S049X10N,1020S048X01N,1020P047X01N,102011047P11,1030P043X05N,1030P042X08N,1030P037X03N,1030P031X03N,103011030P12,1040P028X04N,1040P023X04N,1040P019X10N,106011018P12,1060P017X03N,1060P015X11N,1060P014X31N,1060P013X25N,1060P013X19N,1060P013X27N,1060P012X21N,1060P012X18N,1060P009X04N,1060P009X05N,1060S009X03N,1060P007X03N,1060P007X07N</t>
  </si>
  <si>
    <t>617W0042</t>
  </si>
  <si>
    <t>(=901++3272+-H02)</t>
  </si>
  <si>
    <t>SPOT LIGHT,LED, IP44 TYPE 100 (L901.1-096)</t>
  </si>
  <si>
    <t>3264P013X07N,3264P012X04N,3272P009X02N</t>
  </si>
  <si>
    <t>3272P009X02N</t>
  </si>
  <si>
    <t>901W0083</t>
  </si>
  <si>
    <t>1060P011X35N,1060P011X37N,1060P012X21N,1060P012X18N,1060P009X04N,1060P009X05N,1060S009X03N,1060P007X03N,1060P007X07N</t>
  </si>
  <si>
    <t>617W0044</t>
  </si>
  <si>
    <t>(+11L1_JB2.1)</t>
  </si>
  <si>
    <t>11L1_JB2.1 JUNCTION BOX NORMAL LIGHTING (L901.1-179)</t>
  </si>
  <si>
    <t>3264P013X07N,3264P012X04N,3272P008X02N,3276P007X01N</t>
  </si>
  <si>
    <t>3276P007X01N</t>
  </si>
  <si>
    <t>(=617++2080+-617U30)</t>
  </si>
  <si>
    <t>901W0084</t>
  </si>
  <si>
    <t>(=617++2080+-617U31)</t>
  </si>
  <si>
    <t>PRESSURE</t>
  </si>
  <si>
    <t>617W0045</t>
  </si>
  <si>
    <t>(=901++3276+-S01)</t>
  </si>
  <si>
    <t>SWITCH, 2P, ONE-WAY,IP20 TYPE 30 (L901.1-088)</t>
  </si>
  <si>
    <t>15.85</t>
  </si>
  <si>
    <t>3276P007X01N,3276P007X11N,3276P006X03N</t>
  </si>
  <si>
    <t>901W0085</t>
  </si>
  <si>
    <t>1060S012X05N,1060S009X02N,1060S009X03N,1060P007X03N,1060P007X05N</t>
  </si>
  <si>
    <t>617W0047</t>
  </si>
  <si>
    <t>(=901++3276+-H01)</t>
  </si>
  <si>
    <t>SPOT LIGHT,LED, IP44 TYPE 100 (L901.1-089)</t>
  </si>
  <si>
    <t>901W0086</t>
  </si>
  <si>
    <t>40DE,106012012P11-40DE,1060P012X21N,106012011P11,2272P009X08N,2272P009X01N,2272P010X01N,2272P008X03N,2171S008X01N,2173S006X01N,208022005S11,2080S002X06N,2080S002X03N,208022002S11,2080S002X02N</t>
  </si>
  <si>
    <t>(=901++3276+-H02)</t>
  </si>
  <si>
    <t>617W0049</t>
  </si>
  <si>
    <t>SPOT LIGHT,LED, IP44 TYPE 100 (L901.1-090)</t>
  </si>
  <si>
    <t>3276P007X01N,3276P006X01N</t>
  </si>
  <si>
    <t>901W0087</t>
  </si>
  <si>
    <t>(=617++2080+-617U32)</t>
  </si>
  <si>
    <t>UV FILTER</t>
  </si>
  <si>
    <t>13.61</t>
  </si>
  <si>
    <t>617W0050</t>
  </si>
  <si>
    <t>(=901++3284+-S01)</t>
  </si>
  <si>
    <t>SWITCH, 2P, ONE-WAY,IP20 TYPE 30 (L901.1-082)</t>
  </si>
  <si>
    <t>3276P007X01N,3276P004X01N,3284P003X01N</t>
  </si>
  <si>
    <t>16.05</t>
  </si>
  <si>
    <t>901W0088</t>
  </si>
  <si>
    <t>CAPSTANS</t>
  </si>
  <si>
    <t>10.39</t>
  </si>
  <si>
    <t>1060S010X05N,1060S011X03N,1060S009X02N,1060S009X03N,1060P007X03N,1060P007X05N</t>
  </si>
  <si>
    <t>617W0052</t>
  </si>
  <si>
    <t>(=901++3284+-H01)</t>
  </si>
  <si>
    <t>SPOT LIGHT,LED, IP44 TYPE 100 (L901.1-083)</t>
  </si>
  <si>
    <t>3276P007X01N,3276P004X01N,3284P002X01N</t>
  </si>
  <si>
    <t>61.68</t>
  </si>
  <si>
    <t>3284P002X01N</t>
  </si>
  <si>
    <t>901W0089</t>
  </si>
  <si>
    <t>4032P032X01N,4032P031X03N,4032S031X06N,4032S031X05N,4032S031X03N,304033030S11,3040S027X02N,3040S027X03N,3040S023X01N,3040S021X02N,3040S017X03N,316333015S11,3163S014X02N,3163S012X04N,3163S012X06N,216523012S11,216512012S11,1060S012X16N,1060S009X02N,1060S009X03N,1060P007X03N,1060P007X07N</t>
  </si>
  <si>
    <t>11.92</t>
  </si>
  <si>
    <t>617W0053</t>
  </si>
  <si>
    <t>(=901++3284+-H02)</t>
  </si>
  <si>
    <t>SPOT LIGHT,LED, IP44 TYPE 100 (L901.1-084)</t>
  </si>
  <si>
    <t>901W0090</t>
  </si>
  <si>
    <t>1060P007X07N,1060P007X03N,1060S009X03N,1060P009X05N,1060P009X04N,1060P012X18N,1060P012X21N,1060P013X27N,1060P013X19N,1060P013X25N,1060P013X26N,226612013P11,226623013P11,3264P012X08N,3264P012X04N,3264P015X01N,3264P015X05N,304033015P11,3040P018X06N,3040P020X03N,3040P020X02N,3040P024X02N,3040P027X05N,304033030P11,4032S031X06N,4032P031X36N,4032S031X49N,4032P032X13N</t>
  </si>
  <si>
    <t>(=901++3080+-H01)</t>
  </si>
  <si>
    <t>617W0055</t>
  </si>
  <si>
    <t>CEILING LIGHT,LED, IP55 TYPE 69 (L901.1-105)</t>
  </si>
  <si>
    <t>3276P007X01N,3276P007X11N,3080P006X04N,3080P006X01N</t>
  </si>
  <si>
    <t>61.76</t>
  </si>
  <si>
    <t>901W0091</t>
  </si>
  <si>
    <t>4032P032X01N,4032P031X03N,4032S031X06N,4032S031X05N,4032S031X03N,304033030S11,3040S027X02N,3040S027X03N,3040S023X01N,3040S021X02N,3040S017X03N,316333015S11,3163S014X02N,3163S012X04N,3163S012X06N,216523012S11,216512012S11,1060S012X16N,1060S009X02N,1060S009X03N,1060P007X03N,1060P007X05N</t>
  </si>
  <si>
    <t>36.21</t>
  </si>
  <si>
    <t>617W0056</t>
  </si>
  <si>
    <t>(+11L1_JB3)</t>
  </si>
  <si>
    <t>11L1_JB3 JUNCTION BOX NORMAL LIGHTING (L901.1-180)</t>
  </si>
  <si>
    <t>62.2</t>
  </si>
  <si>
    <t>3062P012X03N,3264P012X19N,3264P012X15N,3264P012X04N,3272P008X02N,3276P007X11N,3080P006X04N,3173S006X07N,3173S005X01N,3173S006X01N,3171S008X02N,3171S010X01N,3163S011X01N,3163S012X04N,3163S013X02N</t>
  </si>
  <si>
    <t>901W0092</t>
  </si>
  <si>
    <t>1060P007X05N,1060P007X03N,1060S009X03N,1060S009X02N,1060S012X16N,216512012S11,216523012S11,3163S012X06N,3163S012X04N,3163S014X02N,316333015S11,3040S017X03N,3040S021X02N,3040S023X01N,3040S027X03N,3040S027X02N,304033030S11,4032S031X03N,4032S031X44N,4032S031X49N,4032P032X13N</t>
  </si>
  <si>
    <t>617W0061</t>
  </si>
  <si>
    <t>(=901++3163+-H03)</t>
  </si>
  <si>
    <t>BERTH LIGHT, LED, DIMMABLE, IP20 TYPE 65 (L901.1-080)</t>
  </si>
  <si>
    <t>3163S013X02N,3163S014X02N</t>
  </si>
  <si>
    <t>3163S014X02N</t>
  </si>
  <si>
    <t>901W0093</t>
  </si>
  <si>
    <t>8.61</t>
  </si>
  <si>
    <t>617W0063</t>
  </si>
  <si>
    <t>7.42</t>
  </si>
  <si>
    <t>(=901++3163+-H04)</t>
  </si>
  <si>
    <t>DESK LIGHT, LED, DIMMABLE, IP20 TYPE 60 (L901.1-081)</t>
  </si>
  <si>
    <t>3163S013X02N,3163S012X04N,3163S011X01N</t>
  </si>
  <si>
    <t>1060P007X07N,1060P007X03N,1060P007X05N</t>
  </si>
  <si>
    <t>901W0094</t>
  </si>
  <si>
    <t>617W0064</t>
  </si>
  <si>
    <t>(=901++3171+-H03)</t>
  </si>
  <si>
    <t>BERTH LIGHT, LED, DIMMABLE, IP20 TYPE 65 (L901.1-074)</t>
  </si>
  <si>
    <t>3163S013X02N,3163S012X04N,3163S011X01N,3171S010X02N</t>
  </si>
  <si>
    <t>901W0095</t>
  </si>
  <si>
    <t>617W0070</t>
  </si>
  <si>
    <t>(=901++3171+-H04)</t>
  </si>
  <si>
    <t>BERTH LIGHT, LED, DIMMABLE, IP20 TYPE 65 (L901.1-075)</t>
  </si>
  <si>
    <t>(=617++2080+-311U03.1)</t>
  </si>
  <si>
    <t>RUDDER FEEDBACK PRT</t>
  </si>
  <si>
    <t>901W0096</t>
  </si>
  <si>
    <t>617W0088</t>
  </si>
  <si>
    <t>12.45</t>
  </si>
  <si>
    <t>(=901++3171+-H05)</t>
  </si>
  <si>
    <t>DESK LIGHT, LED, DIMMABLE, IP20 TYPE 60 (L901.1-076)</t>
  </si>
  <si>
    <t>3163S013X02N,3163S012X04N,3163S011X01N,3171S010X01N,3171S008X02N,3173S008X01N</t>
  </si>
  <si>
    <t>3173S008X01N</t>
  </si>
  <si>
    <t>901W0097</t>
  </si>
  <si>
    <t>617W0089</t>
  </si>
  <si>
    <t>12.87</t>
  </si>
  <si>
    <t>(+11L1_JB3.1)</t>
  </si>
  <si>
    <t>WINCHES</t>
  </si>
  <si>
    <t>11L1_JB3.1 JUNCTION BOX NORMAL LIGHTING (L901.1-181)</t>
  </si>
  <si>
    <t>3163S013X02N,3163S012X04N,3163S011X01N,3171S010X01N,3171S008X02N,3173S006X03N</t>
  </si>
  <si>
    <t>901W0098</t>
  </si>
  <si>
    <t>617W0090</t>
  </si>
  <si>
    <t>20.6</t>
  </si>
  <si>
    <t>(=901++3173+-H03)</t>
  </si>
  <si>
    <t>BERTH LIGHT, LED, DIMMABLE, IP20 TYPE 65 (L901.1-068)</t>
  </si>
  <si>
    <t>3173S006X03N,3173S008X01N</t>
  </si>
  <si>
    <t>1060P011X11N,1060P009X04N,1060P009X05N,1060S009X03N,1060P007X03N,1060P007X07N</t>
  </si>
  <si>
    <t>901W0099</t>
  </si>
  <si>
    <t>617W0091</t>
  </si>
  <si>
    <t>(=901++3173+-H04)</t>
  </si>
  <si>
    <t>BERTH LIGHT, LED, DIMMABLE, IP20 TYPE 65 (L901.1-069)</t>
  </si>
  <si>
    <t>1060S011X12N,1060S009X02N,1060S009X03N,1060P007X03N,1060P007X05N</t>
  </si>
  <si>
    <t>901W0100</t>
  </si>
  <si>
    <t>617W0098</t>
  </si>
  <si>
    <t>9.19</t>
  </si>
  <si>
    <t>19.05</t>
  </si>
  <si>
    <t>(=901++3173+-H05)</t>
  </si>
  <si>
    <t>DESK LIGHT, LED, DIMMABLE, IP20 TYPE 60 (L901.1-070)</t>
  </si>
  <si>
    <t>3173S006X03N,3173S006X01N,3173S005X01N,3173S005X11N</t>
  </si>
  <si>
    <t>4032P032X01N,4032P032X11N,4032S031X49N,4032S031X44N,4032S031X42N</t>
  </si>
  <si>
    <t>WK07/2025/NEW CABLE R1.03</t>
  </si>
  <si>
    <t>901W0101</t>
  </si>
  <si>
    <t>617W0099</t>
  </si>
  <si>
    <t>8.17</t>
  </si>
  <si>
    <t>(=901++3183+-H03)</t>
  </si>
  <si>
    <t>BERTH LIGHT, LED, DIMMABLE, IP20 TYPE 65 (L901.1-062)</t>
  </si>
  <si>
    <t>3173S006X03N,3173S006X01N,3173S005X01N,3183S004X03N</t>
  </si>
  <si>
    <t>3183S004X03N</t>
  </si>
  <si>
    <t>901W0102</t>
  </si>
  <si>
    <t>617W0110</t>
  </si>
  <si>
    <t>C+SH 5X2.5</t>
  </si>
  <si>
    <t>77.87</t>
  </si>
  <si>
    <t>(=901++3183+-H04)</t>
  </si>
  <si>
    <t>BERTH LIGHT, LED, DIMMABLE, IP20 TYPE 65 (L901.1-063)</t>
  </si>
  <si>
    <t>4032P032X01N,4032P032X11N,4032P031X26N,4032P031X31N,4032P031X36N,4032S031X06N,304033030P11,3040P029X07N,3040P023X04N,3040P019X04N,3040P018X11N,3040P017X04N,3040P017X09N,204023018P11,2040P018X01N,2040P018X22N,226622015P11,227222011P11,2272P010X01N,2272P009X01N,2272P009X08N,106012011P11,1060P011X20N,1060P010X18N,1060P010X14N,1060P009X04N,1060P009X05N,1060S009X03N,1060P007X03N,1060P007X07N</t>
  </si>
  <si>
    <t>901W0103</t>
  </si>
  <si>
    <t>617W0111</t>
  </si>
  <si>
    <t>12.73</t>
  </si>
  <si>
    <t>(=901++3183+-H05)</t>
  </si>
  <si>
    <t>DESK LIGHT, LED, DIMMABLE, IP20 TYPE 60 (L901.1-064)</t>
  </si>
  <si>
    <t>3173S006X03N,3173S006X01N,3173S005X01N,3183S001X09N,3183S001X07N</t>
  </si>
  <si>
    <t>901W0104</t>
  </si>
  <si>
    <t>617W0112</t>
  </si>
  <si>
    <t>(+11L1_JB4)</t>
  </si>
  <si>
    <t>11L1_JB4 JUNCTION BOX NORMAL LIGHTING (L901.1-182)</t>
  </si>
  <si>
    <t>901W0105</t>
  </si>
  <si>
    <t>617W0114</t>
  </si>
  <si>
    <t>9.25</t>
  </si>
  <si>
    <t>(=901++3264+-H03)</t>
  </si>
  <si>
    <t>BERTH LIGHT, LED, DIMMABLE, IP20 TYPE 65 (L901.1-103)</t>
  </si>
  <si>
    <t>3264P013X07N,3264P015X01N,3264P015X02N</t>
  </si>
  <si>
    <t>3264P015X02N</t>
  </si>
  <si>
    <t>631</t>
  </si>
  <si>
    <t>901W0106</t>
  </si>
  <si>
    <t>8.04</t>
  </si>
  <si>
    <t>631W0001</t>
  </si>
  <si>
    <t>(=901++3264+-H04)</t>
  </si>
  <si>
    <t>DESK LIGHT, LED, DIMMABLE, IP20 TYPE 60 (L901.1-104)</t>
  </si>
  <si>
    <t>51.38</t>
  </si>
  <si>
    <t>3264P013X07N,3264P012X04N,3264P011X03N</t>
  </si>
  <si>
    <t>(=631++2173+-631X01)</t>
  </si>
  <si>
    <t>DAVITS &amp; DECK CRANES</t>
  </si>
  <si>
    <t>RJ45 SOCKET FOR TV (M631-001)</t>
  </si>
  <si>
    <t>901W0107</t>
  </si>
  <si>
    <t>10.88</t>
  </si>
  <si>
    <t>2173S007X01N,2171S008X01N,217122011S11,2165S012X03N,216523012S11,3163S012X06N,3163S012X04N,3163S014X02N,316333015S11,3040S017X03N,3040S021X02N,3040S023X01N,3040S027X03N,3040S027X02N,304033030S11,4032S031X03N,4032S031X05N,4032S030X06N</t>
  </si>
  <si>
    <t>(=901++3272+-H03)</t>
  </si>
  <si>
    <t>631W0002</t>
  </si>
  <si>
    <t>BERTH LIGHT, LED, DIMMABLE, IP20 TYPE 65 (L901.1-097)</t>
  </si>
  <si>
    <t>3264P013X07N,3264P012X04N,3272P010X03N</t>
  </si>
  <si>
    <t>48.83</t>
  </si>
  <si>
    <t>3272P010X03N</t>
  </si>
  <si>
    <t>(=631++2171+-631X02)</t>
  </si>
  <si>
    <t>901W0108</t>
  </si>
  <si>
    <t>RJ45 SOCKET FOR TV (M631-002)</t>
  </si>
  <si>
    <t>2171S009X03N,217122011S11,2165S012X03N,216523012S11,3163S012X06N,3163S012X04N,3163S014X02N,316333015S11,3040S017X03N,3040S021X02N,3040S023X01N,3040S027X03N,3040S027X02N,304033030S11,4032S031X03N,4032S031X05N,4032S030X06N</t>
  </si>
  <si>
    <t>2171S009X03N</t>
  </si>
  <si>
    <t>(=901++3272+-H04)</t>
  </si>
  <si>
    <t>BERTH LIGHT, LED, DIMMABLE, IP20 TYPE 65 (L901.1-098)</t>
  </si>
  <si>
    <t>631W0003</t>
  </si>
  <si>
    <t>42.01</t>
  </si>
  <si>
    <t>901W0109</t>
  </si>
  <si>
    <t>(=631++2165+-631X03)</t>
  </si>
  <si>
    <t>RJ45 SOCKET FOR TV (M631-003)</t>
  </si>
  <si>
    <t>12.63</t>
  </si>
  <si>
    <t>(=901++3272+-H05)</t>
  </si>
  <si>
    <t>2165S012X12N,216523012S11,3163S012X06N,3163S012X04N,3163S014X02N,316333015S11,3040S017X03N,3040S021X02N,3040S023X01N,3040S027X03N,3040S027X02N,304033030S11,4032S031X03N,4032S031X05N,4032S030X06N</t>
  </si>
  <si>
    <t>DESK LIGHT, LED, DIMMABLE, IP20 TYPE 60 (L901.1-099)</t>
  </si>
  <si>
    <t>3264P013X07N,3264P012X04N,3272P008X25N</t>
  </si>
  <si>
    <t>631W0004</t>
  </si>
  <si>
    <t>3272P008X25N</t>
  </si>
  <si>
    <t>901W0110</t>
  </si>
  <si>
    <t>54.17</t>
  </si>
  <si>
    <t>(=631++2274+-631X04)</t>
  </si>
  <si>
    <t>RJ45 SOCKET FOR TV (M631-004)</t>
  </si>
  <si>
    <t>(+11L1_JB4.1)</t>
  </si>
  <si>
    <t>11L1_JB4.1 JUNCTION BOX NORMAL LIGHTING (L901.1-183)</t>
  </si>
  <si>
    <t>2274P008X02N,2171S008X01N,217122011S11,2165S012X03N,216523012S11,3163S012X06N,3163S012X04N,3163S014X02N,316333015S11,3040S017X03N,3040S021X02N,3040S023X01N,3040S027X03N,3040S027X02N,304033030S11,4032S031X03N,4032S031X05N,4032S030X06N</t>
  </si>
  <si>
    <t>901W0111</t>
  </si>
  <si>
    <t>631W0005</t>
  </si>
  <si>
    <t>54.3</t>
  </si>
  <si>
    <t>(=631++2272+-631X05)</t>
  </si>
  <si>
    <t>(=901++3276+-H03)</t>
  </si>
  <si>
    <t>RJ45 SOCKET FOR TV (M631-005)</t>
  </si>
  <si>
    <t>BERTH LIGHT, LED, DIMMABLE, IP20 TYPE 65 (L901.1-091)</t>
  </si>
  <si>
    <t>2272P008X03N,2272P010X01N,2272P009X01N,227223009P11,3272P008X06N,3272P008X02N,3264P012X04N,3264P015X01N,3264P015X05N,304033015P11,3040P018X06N,3040P020X03N,3040P020X02N,3040P024X02N,3040P027X05N,304033030P11,4032S031X06N,4032S031X05N,4032S030X06N</t>
  </si>
  <si>
    <t>901W0112</t>
  </si>
  <si>
    <t>631W0006</t>
  </si>
  <si>
    <t>50.88</t>
  </si>
  <si>
    <t>(=631++3183+-631X06)</t>
  </si>
  <si>
    <t>(=901++3276+-H04)</t>
  </si>
  <si>
    <t>RJ45 SOCKET FOR TV (M631-006)</t>
  </si>
  <si>
    <t>BERTH LIGHT, LED, DIMMABLE, IP20 TYPE 65 (L901.1-092)</t>
  </si>
  <si>
    <t>3276P007X01N,3276P007X11N</t>
  </si>
  <si>
    <t>3183S001X07N,3183S001X09N,3173S005X01N,3173S006X01N,3171S008X02N,3171S010X01N,3163S011X01N,3163S012X04N,3163S014X02N,316333015S11,3040S017X03N,3040S021X02N,3040S023X01N,3040S027X03N,3040S027X02N,304033030S11,4032S031X03N,4032S031X05N,4032S030X06N</t>
  </si>
  <si>
    <t>3276P007X11N</t>
  </si>
  <si>
    <t>901W0113</t>
  </si>
  <si>
    <t>631W0007</t>
  </si>
  <si>
    <t>10.34</t>
  </si>
  <si>
    <t>45.27</t>
  </si>
  <si>
    <t>(=631++3173+-631X07)</t>
  </si>
  <si>
    <t>(=901++3276+-H05)</t>
  </si>
  <si>
    <t>RJ45 SOCKET FOR TV (M631-007)</t>
  </si>
  <si>
    <t>DESK LIGHT, LED, DIMMABLE, IP20 TYPE 60 (L901.1-093)</t>
  </si>
  <si>
    <t>3276P007X01N,3276P004X01N</t>
  </si>
  <si>
    <t>3173S005X01N,3173S006X01N,3171S008X02N,3171S010X01N,3163S011X01N,3163S012X04N,3163S014X02N,316333015S11,3040S017X03N,3040S021X02N,3040S023X01N,3040S027X03N,3040S027X02N,304033030S11,4032S031X03N,4032S031X05N,4032S030X06N</t>
  </si>
  <si>
    <t>3276P004X01N</t>
  </si>
  <si>
    <t>3173S005X01N</t>
  </si>
  <si>
    <t>901W0114</t>
  </si>
  <si>
    <t>631W0008</t>
  </si>
  <si>
    <t>10.23</t>
  </si>
  <si>
    <t>41.7</t>
  </si>
  <si>
    <t>(=631++3171+-631X08)</t>
  </si>
  <si>
    <t>(=901++3284+-H03)</t>
  </si>
  <si>
    <t>RJ45 SOCKET FOR TV (M631-008)</t>
  </si>
  <si>
    <t>BERTH LIGHT, LED, DIMMABLE, IP20 TYPE 65 (L901.1-085)</t>
  </si>
  <si>
    <t>3276P007X01N,3276P004X01N,3284P004X02N</t>
  </si>
  <si>
    <t>3284P004X02N</t>
  </si>
  <si>
    <t>3171S008X02N,3171S010X01N,3163S011X01N,3163S012X04N,3163S014X02N,316333015S11,3040S017X03N,3040S021X02N,3040S023X01N,3040S027X03N,3040S027X02N,304033030S11,4032S031X03N,4032S031X05N,4032S030X06N</t>
  </si>
  <si>
    <t>901W0115</t>
  </si>
  <si>
    <t>3171S008X02N</t>
  </si>
  <si>
    <t>631W0009</t>
  </si>
  <si>
    <t>40.14</t>
  </si>
  <si>
    <t>(=631++3163+-631X09)</t>
  </si>
  <si>
    <t>(=901++3284+-H04)</t>
  </si>
  <si>
    <t>RJ45 SOCKET FOR TV (M631-009)</t>
  </si>
  <si>
    <t>BERTH LIGHT, LED, DIMMABLE, IP20 TYPE 65 (L901.1-086)</t>
  </si>
  <si>
    <t>3276P007X01N,3276P004X01N,3284P004X03N</t>
  </si>
  <si>
    <t>3163S011X03N,3163S011X01N,3163S012X04N,3163S014X02N,316333015S11,3040S017X03N,3040S021X02N,3040S023X01N,3040S027X03N,3040S027X02N,304033030S11,4032S031X03N,4032S031X05N,4032S030X06N</t>
  </si>
  <si>
    <t>3284P004X03N</t>
  </si>
  <si>
    <t>3163S011X03N</t>
  </si>
  <si>
    <t>901W0116</t>
  </si>
  <si>
    <t>631W0010</t>
  </si>
  <si>
    <t>14.17</t>
  </si>
  <si>
    <t>60.96</t>
  </si>
  <si>
    <t>WATER TIGHT DOORS</t>
  </si>
  <si>
    <t>(=901++3284+-H05)</t>
  </si>
  <si>
    <t>(=631++3284+-631X10)</t>
  </si>
  <si>
    <t>DESK LIGHT, LED, DIMMABLE, IP20 TYPE 60 (L901.1-087)</t>
  </si>
  <si>
    <t>RJ45 SOCKET FOR TV (M631-010)</t>
  </si>
  <si>
    <t>3276P007X01N,3276P004X01N,3284P001X12N,3284P001X11N</t>
  </si>
  <si>
    <t>3284P001X10N,3284P001X12N,3276P004X01N,3272P008X02N,3264P012X04N,3264P015X01N,3264P015X05N,304033015P11,3040P018X06N,3040P020X03N,3040P020X02N,3040P019X04N,304034019P11,4256P019X04N,4256P019X08N,4242P023X01N,4242P028X04N,403244029P11,4032P029X03N,4032P030X05N,4032P030X01N,4032S030X17N,4032S030X06N</t>
  </si>
  <si>
    <t>901W0117</t>
  </si>
  <si>
    <t>3284P001X10N</t>
  </si>
  <si>
    <t>631W0011</t>
  </si>
  <si>
    <t>8.77</t>
  </si>
  <si>
    <t>46.72</t>
  </si>
  <si>
    <t>(=631++3276+-631X11)</t>
  </si>
  <si>
    <t>(+11L1_JB11)</t>
  </si>
  <si>
    <t>RJ45 SOCKET FOR TV (M631-011)</t>
  </si>
  <si>
    <t>11L1_JB11 JUNCTION BOX EXTERIOR LIGHTING (L901.1-207)</t>
  </si>
  <si>
    <t>3062P012X03N,3062P012X21N</t>
  </si>
  <si>
    <t>3276P004X01N,3272P008X02N,3264P012X04N,3264P015X01N,3264P015X05N,304033015P11,3040P018X06N,3040P020X03N,3040P020X02N,3040P024X02N,3040P027X05N,304033030P11,4032S031X06N,4032S031X05N,4032S030X06N</t>
  </si>
  <si>
    <t>901W0118</t>
  </si>
  <si>
    <t>631W0012</t>
  </si>
  <si>
    <t>17.62</t>
  </si>
  <si>
    <t>42.73</t>
  </si>
  <si>
    <t>(+10P0.8_JB6)</t>
  </si>
  <si>
    <t>(=631++3272+-631X12)</t>
  </si>
  <si>
    <t>10P0.8_JB6 JUNCTION BOX SOCKETS (L901.2-100)</t>
  </si>
  <si>
    <t>RJ45 SOCKET FOR TV (M631-012)</t>
  </si>
  <si>
    <t>10P0.8,226612013P20-10P0.8,226612013P11,2266P012X23N</t>
  </si>
  <si>
    <t>3272P008X25N,3264P012X04N,3264P015X01N,3264P015X05N,304033015P11,3040P018X06N,3040P020X03N,3040P020X02N,3040P024X02N,3040P027X05N,304033030P11,4032S031X06N,4032S031X05N,4032S030X06N</t>
  </si>
  <si>
    <t>2266P012X23N</t>
  </si>
  <si>
    <t>901W0119</t>
  </si>
  <si>
    <t>631W0013</t>
  </si>
  <si>
    <t>26.97</t>
  </si>
  <si>
    <t>40.18</t>
  </si>
  <si>
    <t>(+10P0.8_JB7)</t>
  </si>
  <si>
    <t>(=631++3264+-631X13)</t>
  </si>
  <si>
    <t>10P0.8_JB7 JUNCTION BOX SOCKETS (L901.2-101)</t>
  </si>
  <si>
    <t>RJ45 SOCKET FOR TV (M631-013)</t>
  </si>
  <si>
    <t>10P0.8,226612013P20-10P0.8,1060P013X26N,1060P013X25N,1060P013X19N,1060P013X22N,1060S013X03N,1060S014X02N,1060S012X02N,1060S012X16N,216512012S11,2165S012X03N,2165S013X03N</t>
  </si>
  <si>
    <t>2165S013X03N</t>
  </si>
  <si>
    <t>3264P011X03N,3264P012X04N,3264P015X01N,3264P015X05N,304033015P11,3040P018X06N,3040P020X03N,3040P020X02N,3040P024X02N,3040P027X05N,304033030P11,4032S031X06N,4032S031X05N,4032S030X06N</t>
  </si>
  <si>
    <t>901W0120</t>
  </si>
  <si>
    <t>631W0014</t>
  </si>
  <si>
    <t>28.17</t>
  </si>
  <si>
    <t>36.97</t>
  </si>
  <si>
    <t>(+10P0.8_JB8)</t>
  </si>
  <si>
    <t>10P0.8_JB8 JUNCTION BOX SOCKETS (L901.2-102)</t>
  </si>
  <si>
    <t>(=631++4258+-631X14)</t>
  </si>
  <si>
    <t>RJ45 SOCKET FOR TV (M631-014)</t>
  </si>
  <si>
    <t>10P0.8,226612013P20-10P0.8,1060P013X26N,1060P013X25N,1060P013X19N,1060P013X22N,1060S013X03N,1060S014X02N,1060S012X02N,1060S012X16N,216512012S11,2165S012X03N,217122011S11,2171S010X01N</t>
  </si>
  <si>
    <t>2171S010X01N</t>
  </si>
  <si>
    <t>4258P016X02N,4258P017X01N,4242P023X01N,4242P028X04N,404044028P12,404044030S11,4032S031X05N,4032S030X06N</t>
  </si>
  <si>
    <t>901W0121</t>
  </si>
  <si>
    <t>4258P016X02N</t>
  </si>
  <si>
    <t>631W0015</t>
  </si>
  <si>
    <t>29.81</t>
  </si>
  <si>
    <t>(+10P0.8_JB9)</t>
  </si>
  <si>
    <t>(=631++4155+-631X15)</t>
  </si>
  <si>
    <t>10P0.8_JB9 JUNCTION BOX SOCKETS (L901.2-103)</t>
  </si>
  <si>
    <t>RJ45 SOCKET FOR TV (M631-015)</t>
  </si>
  <si>
    <t>10P0.8,226612013P20-10P0.8,226612013P11,227222011P11,2272P010X01N,2272P008X04N</t>
  </si>
  <si>
    <t>4155S018X01N,4151S020X01N,4151S022X01N,415133024S11,414333028S11,404044030S11,4032S031X05N,4032S030X06N</t>
  </si>
  <si>
    <t>901W0123</t>
  </si>
  <si>
    <t>4155S018X01N</t>
  </si>
  <si>
    <t>631W0016</t>
  </si>
  <si>
    <t>7.75</t>
  </si>
  <si>
    <t>24.97</t>
  </si>
  <si>
    <t>(+11L1_JB5)</t>
  </si>
  <si>
    <t>11L1_JB5 JUNCTION BOX SOCKETS (L901.2-104)</t>
  </si>
  <si>
    <t>(=631++4151+-631X16)</t>
  </si>
  <si>
    <t>RJ45 SOCKET FOR TV (M631-016)</t>
  </si>
  <si>
    <t>4151S023X31N,415133024S11,414333028S11,404044030S11,4032S031X05N,4032S030X06N</t>
  </si>
  <si>
    <t>901W0124</t>
  </si>
  <si>
    <t>(+11L1_JB6)</t>
  </si>
  <si>
    <t>11L1_JB6 JUNCTION BOX SOCKETS (L901.2-105)</t>
  </si>
  <si>
    <t>3062P012X03N,3264P012X19N,3264P012X15N,3264P012X04N,3272P008X02N,3276P007X11N,3080P006X04N,3173S006X07N,3173S005X01N,3173S006X01N,3171S008X02N,3171S009X01N</t>
  </si>
  <si>
    <t>634W0001</t>
  </si>
  <si>
    <t>901W0125</t>
  </si>
  <si>
    <t>30.99</t>
  </si>
  <si>
    <t>(+11L1_JB7)</t>
  </si>
  <si>
    <t>11L1_JB7 JUNCTION BOX SOCKETS (L901.2-106)</t>
  </si>
  <si>
    <t>3062P012X03N,3264P012X19N,3264P012X15N,3264P012X04N,3272P008X02N,3276P007X11N,3080P006X04N,3173S006X07N,3173S005X01N,3183S001X09N,3183S001X07N</t>
  </si>
  <si>
    <t>634W0002</t>
  </si>
  <si>
    <t>901W0126</t>
  </si>
  <si>
    <t>14.4</t>
  </si>
  <si>
    <t>HATCHES</t>
  </si>
  <si>
    <t>(+11L1_JB8)</t>
  </si>
  <si>
    <t>11L1_JB8 JUNCTION BOX SOCKETS (L901.2-107)</t>
  </si>
  <si>
    <t>634W0005</t>
  </si>
  <si>
    <t>3062P012X03N,3264P012X19N,3264P012X15N,3264P012X04N,3272P009X02N</t>
  </si>
  <si>
    <t>901W0127</t>
  </si>
  <si>
    <t>14.78</t>
  </si>
  <si>
    <t>16.98</t>
  </si>
  <si>
    <t>(=634++4032+-634X1)</t>
  </si>
  <si>
    <t>RJ45 SOCKET (634X1)</t>
  </si>
  <si>
    <t>4034S030X01N,4032S031X05N,4032S031X06N,4032P031X02N</t>
  </si>
  <si>
    <t>(+11L1_JB9)</t>
  </si>
  <si>
    <t>11L1_JB9 JUNCTION BOX SOCKETS (L901.2-108)</t>
  </si>
  <si>
    <t>3062P012X03N,3264P012X19N,3264P012X15N,3264P012X04N,3272P008X02N,3276P007X01N</t>
  </si>
  <si>
    <t>634W0006</t>
  </si>
  <si>
    <t>12.85</t>
  </si>
  <si>
    <t>901W0128</t>
  </si>
  <si>
    <t>(=634++4032+-634X2)</t>
  </si>
  <si>
    <t>RJ45 SOCKET (634X2)</t>
  </si>
  <si>
    <t>4034S030X01N,4032S031X05N,4032S031X06N,4032P030X13N</t>
  </si>
  <si>
    <t>(+11L1_JB10)</t>
  </si>
  <si>
    <t>11L1_JB10 JUNCTION BOX SOCKETS (L901.2-109)</t>
  </si>
  <si>
    <t>634W0007</t>
  </si>
  <si>
    <t>3062P012X03N,3264P012X19N,3264P012X15N,3264P012X04N,3272P008X02N,3276P004X01N,3284P002X02N</t>
  </si>
  <si>
    <t>3284P002X02N</t>
  </si>
  <si>
    <t>25.92</t>
  </si>
  <si>
    <t>901W0129</t>
  </si>
  <si>
    <t>(=634++4151+-634X6)</t>
  </si>
  <si>
    <t>RJ45 SOCKET (634X6)</t>
  </si>
  <si>
    <t>4034S030X01N,404044030S11,414333028S11,415133024S11,4151S022X01N,4151S022X05N</t>
  </si>
  <si>
    <t>(+11L1_JB12)</t>
  </si>
  <si>
    <t>4151S022X05N</t>
  </si>
  <si>
    <t>11L1_JB12 JUNCTION BOX SOCKETS (L901.2-116)</t>
  </si>
  <si>
    <t>634W0008</t>
  </si>
  <si>
    <t>35.26</t>
  </si>
  <si>
    <t>901W0130</t>
  </si>
  <si>
    <t>(=634++4258+-634X7)</t>
  </si>
  <si>
    <t>8.07</t>
  </si>
  <si>
    <t>RJ45 SOCKET (634X7)</t>
  </si>
  <si>
    <t>4034S030X01N,404044030S11,404044028P12,4242P028X04N,4242P023X01N,4258P017X01N</t>
  </si>
  <si>
    <t>(+11L2_JB1)</t>
  </si>
  <si>
    <t>11L2_JB1 JUNCTION BOX NORMAL LIGHTING (L901.1-202)</t>
  </si>
  <si>
    <t>634W0009</t>
  </si>
  <si>
    <t>2020S051X12N,2020S051X05N,2020S051X02N</t>
  </si>
  <si>
    <t>2020S051X02N</t>
  </si>
  <si>
    <t>36.71</t>
  </si>
  <si>
    <t>901W0131</t>
  </si>
  <si>
    <t>(=634++4258+-634X8)</t>
  </si>
  <si>
    <t>RJ45 SOCKET (634X8)</t>
  </si>
  <si>
    <t>4034S030X01N,404044030S11,404044028P12,4242P028X04N,4242P023X01N,4258P017X01N,4258P016X01N</t>
  </si>
  <si>
    <t>4258P016X01N</t>
  </si>
  <si>
    <t>(+11L2_JB1.1)</t>
  </si>
  <si>
    <t>11L2_JB1.1 JUNCTION BOX NORMAL LIGHTING (L901.1-203)</t>
  </si>
  <si>
    <t>634W0010</t>
  </si>
  <si>
    <t>2020S051X02N,2020S051X05N,202023052S11,3020S052X08N,3020S051X11N</t>
  </si>
  <si>
    <t>29.84</t>
  </si>
  <si>
    <t>3020S051X11N</t>
  </si>
  <si>
    <t>901W0132</t>
  </si>
  <si>
    <t>(=634++4155+-634X10)</t>
  </si>
  <si>
    <t>RJ45 SOCKET (634X10)</t>
  </si>
  <si>
    <t>27.01</t>
  </si>
  <si>
    <t>4034S030X01N,404044030S11,414333028S11,415133024S11,4151S022X01N,4151S020X01N,4155S018X01N</t>
  </si>
  <si>
    <t>634W0011</t>
  </si>
  <si>
    <t>(+11L2_JB2)</t>
  </si>
  <si>
    <t>11L2_JB2 JUNCTION BOX NORMAL LIGHTING (L901.1-204)</t>
  </si>
  <si>
    <t>53.74</t>
  </si>
  <si>
    <t>2020S051X12N,2020S051X05N,1020S052X04N,1020S050X02N,1020P048X02N,1020P047X01N,102011047P11,1030P043X05N,1030P043X07N</t>
  </si>
  <si>
    <t>(=634++3284+-634X12)</t>
  </si>
  <si>
    <t>901W0133</t>
  </si>
  <si>
    <t>RJ45 SOCKET (634X12)</t>
  </si>
  <si>
    <t>4034S030X01N,4032S031X05N,4032S031X06N,304033030P11,3040P027X05N,3040P024X02N,3040P020X02N,3040P020X03N,3040P018X06N,304033015P11,3264P015X05N,3264P015X01N,3264P012X04N,3272P008X02N,3276P004X01N,3284P001X12N,3284P001X11N</t>
  </si>
  <si>
    <t>634W0012</t>
  </si>
  <si>
    <t>(+11L2_JB3)</t>
  </si>
  <si>
    <t>11L2_JB3 JUNCTION BOX NORMAL LIGHTING (L901.1-205)</t>
  </si>
  <si>
    <t>51.9</t>
  </si>
  <si>
    <t>2020S051X12N,2020S051X05N,2020S051X02N,2020S051X06N,2020S049X02N,202022047S11,2030S045X01N,2030S043X02N,2030P043X04N</t>
  </si>
  <si>
    <t>(=634++3183+-634X14)</t>
  </si>
  <si>
    <t>2030P043X04N</t>
  </si>
  <si>
    <t>RJ45 SOCKET (634X14)</t>
  </si>
  <si>
    <t>901W0134</t>
  </si>
  <si>
    <t>4034S030X01N,4032S031X05N,4032S031X03N,304033030S11,3040S027X02N,3040S027X03N,3040S023X01N,3040S021X02N,3040S017X03N,316333015S11,3163S014X02N,3163S012X04N,3163S011X01N,3171S010X01N,3171S008X02N,3173S006X01N,3173S005X01N,3183S001X09N,3183S001X08N</t>
  </si>
  <si>
    <t>3183S001X08N</t>
  </si>
  <si>
    <t>14.2</t>
  </si>
  <si>
    <t>634W0013</t>
  </si>
  <si>
    <t>(+11L2_JB4)</t>
  </si>
  <si>
    <t>49.71</t>
  </si>
  <si>
    <t>11L2_JB4 JUNCTION BOX NORMAL LIGHTING (L901.1-206)</t>
  </si>
  <si>
    <t>2020S051X12N,2020S051X05N,202023052S11,3020S052X08N,3020S050X03N,3020S050X04N</t>
  </si>
  <si>
    <t>(=634++3173+-634X15)</t>
  </si>
  <si>
    <t>RJ45 SOCKET (634X15)</t>
  </si>
  <si>
    <t>3020S050X04N</t>
  </si>
  <si>
    <t>4034S030X01N,4032S031X05N,4032S031X03N,304033030S11,3040S027X02N,3040S027X03N,3040S023X01N,3040S021X02N,3040S017X03N,316333015S11,3163S014X02N,3163S012X04N,3163S011X01N,3171S010X01N,3171S008X02N,3173S006X01N,3173S005X01N,3173S005X10N</t>
  </si>
  <si>
    <t>901W0135</t>
  </si>
  <si>
    <t>3173S005X10N</t>
  </si>
  <si>
    <t>8.69</t>
  </si>
  <si>
    <t>634W0014</t>
  </si>
  <si>
    <t>(+11L2_JB5)</t>
  </si>
  <si>
    <t>11L2_JB5 JUNCTION BOX SOCKETS (L901.2-113)</t>
  </si>
  <si>
    <t>48.75</t>
  </si>
  <si>
    <t>WINDOW WIPERS</t>
  </si>
  <si>
    <t>2020S051X12N,2020S051X05N,2020S051X02N,2020S051X03N</t>
  </si>
  <si>
    <t>(=634++3276+-634X16)</t>
  </si>
  <si>
    <t>RJ45 SOCKET (634X16)</t>
  </si>
  <si>
    <t>901W0136</t>
  </si>
  <si>
    <t>4034S030X01N,4032S031X05N,4032S031X06N,304033030P11,3040P027X05N,3040P024X02N,3040P020X02N,3040P020X03N,3040P018X06N,304033015P11,3264P015X05N,3264P015X01N,3264P012X04N,3272P008X02N,3276P004X02N</t>
  </si>
  <si>
    <t>3276P004X02N</t>
  </si>
  <si>
    <t>25.9</t>
  </si>
  <si>
    <t>634W0015</t>
  </si>
  <si>
    <t>45.4</t>
  </si>
  <si>
    <t>(+11L3_JB1)</t>
  </si>
  <si>
    <t>11L3_JB1 JUNCTION BOX NORMAL LIGHTING (L901.1-208)</t>
  </si>
  <si>
    <t>(=634++3171+-634X17)</t>
  </si>
  <si>
    <t>4040S028X14N,304034028S11,3040S026X08N,3040S023X01N,304034023S11,4151S023X10N,4151S023X22N,4151S022X01N,4151S023X23N</t>
  </si>
  <si>
    <t>4034S030X01N,4032S031X05N,4032S031X03N,304033030S11,3040S027X02N,3040S027X03N,3040S023X01N,3040S021X02N,3040S017X03N,316333015S11,3163S014X02N,3163S012X04N,3163S011X01N,3171S010X01N,3171S008X02N</t>
  </si>
  <si>
    <t>4151S023X23N</t>
  </si>
  <si>
    <t>901W0137</t>
  </si>
  <si>
    <t>634W0016</t>
  </si>
  <si>
    <t>13.86</t>
  </si>
  <si>
    <t>45.41</t>
  </si>
  <si>
    <t>(+11L3_JB1.1)</t>
  </si>
  <si>
    <t>11L3_JB1.1 JUNCTION BOX NORMAL LIGHTING (L901.1-209)</t>
  </si>
  <si>
    <t>(=634++3272+-634X18)</t>
  </si>
  <si>
    <t>RJ45 SOCKET (634X18)</t>
  </si>
  <si>
    <t>4151S023X23N,4151S022X01N,4151S020X01N,4155S017X03N</t>
  </si>
  <si>
    <t>4034S030X01N,4032S031X05N,4032S031X06N,304033030P11,3040P027X05N,3040P024X02N,3040P020X02N,3040P020X03N,3040P018X06N,304033015P11,3264P015X05N,3264P015X01N,3264P012X04N,3272P008X25N</t>
  </si>
  <si>
    <t>4155S017X03N</t>
  </si>
  <si>
    <t>901W0138</t>
  </si>
  <si>
    <t>634W0017</t>
  </si>
  <si>
    <t>17.67</t>
  </si>
  <si>
    <t>42.05</t>
  </si>
  <si>
    <t>(+11L3_JB1.2)</t>
  </si>
  <si>
    <t>11L3_JB1.2 JUNCTION BOX NORMAL LIGHTING (L901.1-210)</t>
  </si>
  <si>
    <t>(=634++3264+-634X19)</t>
  </si>
  <si>
    <t>RJ45 SOCKET (634X19)</t>
  </si>
  <si>
    <t>4155S017X03N,4151S020X01N,4256P20X06N,4256P019X08N,4258P018X01N</t>
  </si>
  <si>
    <t>4034S030X01N,4032S031X05N,4032S031X06N,304033030P11,3040P027X05N,3040P024X02N,3040P020X02N,3040P020X03N,3040P018X06N,304033015P11,3264P015X05N,3264P015X01N,3264P012X04N,3264P012X01N</t>
  </si>
  <si>
    <t>4258P018X01N</t>
  </si>
  <si>
    <t>3264P012X01N</t>
  </si>
  <si>
    <t>901W0139</t>
  </si>
  <si>
    <t>634W0018</t>
  </si>
  <si>
    <t>11.45</t>
  </si>
  <si>
    <t>39.89</t>
  </si>
  <si>
    <t>(+11L3_JB2)</t>
  </si>
  <si>
    <t>11L3_JB2 JUNCTION BOX NORMAL LIGHTING (L901.1-211)</t>
  </si>
  <si>
    <t>(=634++3163+-634X21)</t>
  </si>
  <si>
    <t>RJ45 SOCKET (634X21)</t>
  </si>
  <si>
    <t>4040S028X14N,4040S029X01N</t>
  </si>
  <si>
    <t>4034S030X01N,4032S031X05N,4032S031X03N,304033030S11,3040S027X02N,3040S027X03N,3040S023X01N,3040S021X02N,3040S017X03N,316333015S11,3163S014X02N,3163S012X04N,3163S011X02N</t>
  </si>
  <si>
    <t>3163S011X02N</t>
  </si>
  <si>
    <t>901W0143</t>
  </si>
  <si>
    <t>634W0019</t>
  </si>
  <si>
    <t>17.03</t>
  </si>
  <si>
    <t>57.36</t>
  </si>
  <si>
    <t>(+11L3_JB3)</t>
  </si>
  <si>
    <t>11L3_JB3 JUNCTION BOX NORMAL LIGHTING (L901.1-215)</t>
  </si>
  <si>
    <t>(=634++2274+-634X22)</t>
  </si>
  <si>
    <t>RJ45 SOCKET (634X22)</t>
  </si>
  <si>
    <t>4040S028X14N,404044028P12,403244029P11,4032P029X03N,4032P030X05N,4032P030X02N</t>
  </si>
  <si>
    <t>4034S030X01N,4032S031X05N,4032S031X03N,304033030S11,3040S027X02N,3040S027X03N,3040S023X01N,3040S021X02N,3040S017X03N,316333015S11,3163S014X02N,3163S012X04N,3163S012X06N,216523012S11,2165S012X03N,217122011S11,2171S008X01N,2274P008X02N</t>
  </si>
  <si>
    <t>901W0144</t>
  </si>
  <si>
    <t>634W0020</t>
  </si>
  <si>
    <t>52.97</t>
  </si>
  <si>
    <t>(=634++2173+-634X24)</t>
  </si>
  <si>
    <t>(+11L3_JB3.1)</t>
  </si>
  <si>
    <t>RJ45 SOCKET (634X24)</t>
  </si>
  <si>
    <t>11L3_JB3.1 JUNCTION BOX NORMAL LIGHTING (L901.1-216)</t>
  </si>
  <si>
    <t>4034S030X01N,4032S031X05N,4032S031X03N,304033030S11,3040S027X02N,3040S027X03N,3040S023X01N,3040S021X02N,3040S017X03N,316333015S11,3163S014X02N,3163S012X04N,3163S012X06N,216523012S11,2165S012X03N,217122011S11,2171S008X01N,2173S006X02N</t>
  </si>
  <si>
    <t>2173S006X02N</t>
  </si>
  <si>
    <t>634W0021</t>
  </si>
  <si>
    <t>901W0149</t>
  </si>
  <si>
    <t>51.31</t>
  </si>
  <si>
    <t>24.13</t>
  </si>
  <si>
    <t>(=634++2171+-634X25)</t>
  </si>
  <si>
    <t>RJ45 SOCKET (634X25)</t>
  </si>
  <si>
    <t>(+11L3_JB4)</t>
  </si>
  <si>
    <t>11L3_JB4 JUNCTION BOX EXTERIOR LIGHTING (L901.1-217)</t>
  </si>
  <si>
    <t>4034S030X01N,4032S031X05N,4032S031X03N,304033030S11,3040S027X02N,3040S027X03N,3040S023X01N,3040S021X02N,3040S017X03N,316333015S11,3163S014X02N,3163S012X04N,3163S012X06N,216523012S11,2165S012X03N,217122011S11,2171S008X01N</t>
  </si>
  <si>
    <t>4040S028X14N,304034028S11,3040S026X08N,3040S023X01N,304034023S11,4151S023X10N,4151S023X22N,4151S022X01N</t>
  </si>
  <si>
    <t>4151S022X01N</t>
  </si>
  <si>
    <t>634W0022</t>
  </si>
  <si>
    <t>901W0150</t>
  </si>
  <si>
    <t>55.66</t>
  </si>
  <si>
    <t>(+11L3_JB5)</t>
  </si>
  <si>
    <t>(=634++2272+-634X26)</t>
  </si>
  <si>
    <t>11L3_JB5 JUNCTION BOX EXTERIOR LIGHTING (L901.1-218)</t>
  </si>
  <si>
    <t>RJ45 SOCKET (634X26)</t>
  </si>
  <si>
    <t>4034S030X01N,4032S031X05N,4032S031X06N,304033030P11,3040P027X05N,3040P024X02N,3040P020X02N,3040P020X03N,3040P018X06N,304033015P11,3264P015X05N,3264P015X01N,3264P012X04N,3272P008X02N,3272P008X06N,227223009P11,2272P009X01N,2272P010X01N,2272P008X04N</t>
  </si>
  <si>
    <t>901W0151</t>
  </si>
  <si>
    <t>634W0023</t>
  </si>
  <si>
    <t>28.4</t>
  </si>
  <si>
    <t>ISPS LIGHTING</t>
  </si>
  <si>
    <t>44.18</t>
  </si>
  <si>
    <t>(+11L3_JB6)</t>
  </si>
  <si>
    <t>11L3_JB6 JUNCTION BOX EXTERIOR LIGHTING (L901.1-219)</t>
  </si>
  <si>
    <t>(=634++2165+-634X31)</t>
  </si>
  <si>
    <t>4040S028X14N,304034028S11,3040S026X08N,3040S027X03N,3040S027X02N,304033030S11,4032S031X03N,4032S031X05N,4032S030X17N,4032P030X01N,4032P030X05N,4032P031X11N</t>
  </si>
  <si>
    <t>RJ45 SOCKET (634X31)</t>
  </si>
  <si>
    <t>4034S030X01N,4032S031X05N,4032S031X03N,304033030S11,3040S027X02N,3040S027X03N,3040S023X01N,3040S021X02N,3040S017X03N,316333015S11,3163S014X02N,3163S012X04N,3163S012X06N,216523012S11,2165S012X12N</t>
  </si>
  <si>
    <t>901W0152</t>
  </si>
  <si>
    <t>634W0024</t>
  </si>
  <si>
    <t>54.97</t>
  </si>
  <si>
    <t>(+11L3_JB7)</t>
  </si>
  <si>
    <t>11L3_JB7 JUNCTION BOX EXTERIOR LIGHTING (L901.1-220)</t>
  </si>
  <si>
    <t>4040S028X14N,304034028S11,3040S026X08N,3040S027X03N,3040S027X02N,304033030S11,4032S031X03N,4032S030X04N,4032S030X19N</t>
  </si>
  <si>
    <t>(=634++2266+-634X32)</t>
  </si>
  <si>
    <t>RJ45 SOCKET IP 55 (634X32)</t>
  </si>
  <si>
    <t>4032S030X19N</t>
  </si>
  <si>
    <t>4034S030X01N,4032S031X05N,4032S031X06N,304033030P11,3040P027X05N,3040P024X02N,3040P020X02N,3040P020X03N,3040P018X06N,304033015P11,3264P015X05N,3264P015X01N,3264P012X04N,3264P012X08N,226623013P11,2266P011X21N</t>
  </si>
  <si>
    <t>901W0153</t>
  </si>
  <si>
    <t>634W0025</t>
  </si>
  <si>
    <t>12.14</t>
  </si>
  <si>
    <t>(+11L3_JB7.1)</t>
  </si>
  <si>
    <t>11L3_JB7.1 JUNCTION BOX EXTERIOR LIGHTING (L901.1-221)</t>
  </si>
  <si>
    <t>(=634++4032+-634X3)</t>
  </si>
  <si>
    <t>RJ45 SOCKET IP 55 WIFI AP NO. 1 (634X3)</t>
  </si>
  <si>
    <t>4032S030X19N,4032S030X04N,4032S031X03N,304033030S11,3040S027X02N,3040S027X03N,3040S023X01N,3040S021X02N,3040S017X03N,316333015S11,3163S014X02N,3163S012X04N,416134011S11,4161S011X05N,4161S011X04N</t>
  </si>
  <si>
    <t>4032S031X02N,4032S031X03N,4032S031X05N,4032S030X06N</t>
  </si>
  <si>
    <t>WK50/2025/UPDATE SOURCE&amp;TARGET R1.13</t>
  </si>
  <si>
    <t>901W0154</t>
  </si>
  <si>
    <t>4032S031X02N</t>
  </si>
  <si>
    <t>634W0027</t>
  </si>
  <si>
    <t>24.3</t>
  </si>
  <si>
    <t>24.56</t>
  </si>
  <si>
    <t>(+11L3_JB8)</t>
  </si>
  <si>
    <t>(=634++4242+-634X5)</t>
  </si>
  <si>
    <t>11L3_JB8 JUNCTION BOX SOCKETS (L901.2-114)</t>
  </si>
  <si>
    <t>RJ45 SOCKET WIFI AP NO. 3 (634X5)</t>
  </si>
  <si>
    <t>4040S028X14N,304034028S11,3040S026X08N,3040S023X01N,304034023S11,4151S023X10N,4151S023X22N,4151S022X01N,4151S023X32N</t>
  </si>
  <si>
    <t>4242P025X01N,4242P028X04N,403244029P11,4032P029X03N,4032P030X05N,4032P030X01N,4032S030X17N,4032S030X06N</t>
  </si>
  <si>
    <t>4151S023X32N</t>
  </si>
  <si>
    <t>901W0155</t>
  </si>
  <si>
    <t>634W0029</t>
  </si>
  <si>
    <t>25.32</t>
  </si>
  <si>
    <t>33.61</t>
  </si>
  <si>
    <t>(+11L3_JB9)</t>
  </si>
  <si>
    <t>(=634++4242+-634X9)</t>
  </si>
  <si>
    <t>11L3_JB9 JUNCTION BOX SOCKETS (L901.2-115)</t>
  </si>
  <si>
    <t>RJ45 SOCKET WIFI AP NO. 7 (634X9)</t>
  </si>
  <si>
    <t>4242P021X02N,4151S020X01N,4151S022X01N,415133024S11,414333028S11,404044030S11,4032S031X05N,4032S030X06N</t>
  </si>
  <si>
    <t>4242P021X02N</t>
  </si>
  <si>
    <t>901W0156</t>
  </si>
  <si>
    <t>634W0031</t>
  </si>
  <si>
    <t>13.28</t>
  </si>
  <si>
    <t>54.65</t>
  </si>
  <si>
    <t>(=634++3080+-634X13)</t>
  </si>
  <si>
    <t>(+11L3_JB9.1)</t>
  </si>
  <si>
    <t>RJ45 SOCKET WIFI AP NO. 4 (634X13)</t>
  </si>
  <si>
    <t>11L3_JB9.1 JUNCTION BOX SOCKETS (L901.2-117)</t>
  </si>
  <si>
    <t>4151S023X32N,4151S022X01N,4151S020X01N,4155S017X03N</t>
  </si>
  <si>
    <t>3080P006X03N,3080P006X04N,3276P007X11N,3272P008X02N,3264P012X04N,3264P015X01N,3264P015X05N,304033015P11,3040P018X06N,3040P020X03N,3040P020X02N,3040P024X02N,3040P027X05N,304033030P11,4032S031X06N,4032S031X05N,4032S030X06N</t>
  </si>
  <si>
    <t>901W0157</t>
  </si>
  <si>
    <t>634W0033</t>
  </si>
  <si>
    <t>35.38</t>
  </si>
  <si>
    <t>47.67</t>
  </si>
  <si>
    <t>(+11L3_JB10)</t>
  </si>
  <si>
    <t>(=634++3062+-634X20)</t>
  </si>
  <si>
    <t>11L3_JB10 JUNCTION BOX SOCKETS (L901.2-120)</t>
  </si>
  <si>
    <t>RJ45 SOCKET WIFI AP NO. 6 (634X20)</t>
  </si>
  <si>
    <t>4040S028X14N,304034028S11,3040S026X08N,3040S023X01N,304034023S11,4151S023X10N,4151S023X22N,4151S022X01N,4151S020X01N,4256P20X06N,4256P019X08N,4258P017X01N</t>
  </si>
  <si>
    <t>3062P012X21N,3264P012X19N,3264P012X15N,3264P015X01N,3264P015X05N,304033015P11,3040P018X06N,3040P020X03N,3040P020X02N,3040P024X02N,3040P027X05N,304033030P11,4032S031X06N,4032S031X05N,4032S030X06N</t>
  </si>
  <si>
    <t>901W0158</t>
  </si>
  <si>
    <t>634W0035</t>
  </si>
  <si>
    <t>57.52</t>
  </si>
  <si>
    <t>(+11L3_JB11)</t>
  </si>
  <si>
    <t>11L3_JB11 JUNCTION BOX SOCKETS (L901.2-121)</t>
  </si>
  <si>
    <t>(=634++2070+-634X23)</t>
  </si>
  <si>
    <t>RJ45 SOCKET WIFI AP NO. 9 (634X23)</t>
  </si>
  <si>
    <t>2070P006X02N,2070P008X03N,2171S008X01N,217122011S11,2165S012X03N,216523012S11,3163S012X06N,3163S012X04N,3163S014X02N,316333015S11,3040S017X03N,3040S021X02N,3040S023X01N,3040S027X03N,3040S027X02N,304033030S11,4032S031X03N,4032S031X05N,4032S030X06N</t>
  </si>
  <si>
    <t>901W0159</t>
  </si>
  <si>
    <t>2070P006X02N</t>
  </si>
  <si>
    <t>634W0037</t>
  </si>
  <si>
    <t>26.71</t>
  </si>
  <si>
    <t>58.76</t>
  </si>
  <si>
    <t>(=634++2262+-634X27)</t>
  </si>
  <si>
    <t>RJ45 SOCKET IP 55 WIFI AP NO. 8 (634X27)</t>
  </si>
  <si>
    <t>2262S013X04N,2262S013X06N,2262P013X06N,226222013P11,226622015P11,2040P018X22N,2040P018X01N,204023018P11,3040P017X09N,3040P017X04N,3040P018X11N,3040P019X04N,304034019P11,4256P019X04N,4256P019X08N,4256P20X06N,4151S020X01N,4151S022X01N,415133024S11,414333028S11,404044030S11,4032S031X05N,4032S030X06N</t>
  </si>
  <si>
    <t>(+11L3_JB11.1)</t>
  </si>
  <si>
    <t>11L3_JB11.1 JUNCTION BOX SOCKETS (L901.2-122)</t>
  </si>
  <si>
    <t>2262S013X04N</t>
  </si>
  <si>
    <t>4040S029X01N,404044028P12,4242P028X04N,4242P023X01N,4256P019X08N,4256P20X06N,4242P021X04N</t>
  </si>
  <si>
    <t>634W0039</t>
  </si>
  <si>
    <t>4242P021X04N</t>
  </si>
  <si>
    <t>AMCS</t>
  </si>
  <si>
    <t>60.47</t>
  </si>
  <si>
    <t>901W0160</t>
  </si>
  <si>
    <t>(=634++1060+-634X28)</t>
  </si>
  <si>
    <t>RJ45 SOCKET IP 55 WIFI AP NO. 12 (634X28)</t>
  </si>
  <si>
    <t>24.68</t>
  </si>
  <si>
    <t>1060S009X03N,1060S009X02N,1060S012X16N,216512012S11,216523012S11,3163S012X06N,3163S012X04N,3163S014X02N,316333015S11,3040S017X03N,3040S021X02N,3040S023X01N,3040S027X03N,3040S027X02N,304033030S11,4032S031X03N,4032S031X05N,4032S030X06N</t>
  </si>
  <si>
    <t>(+11L3_JB12)</t>
  </si>
  <si>
    <t>11L3_JB12 JUNCTION BOX SOCKETS (L901.2-123)</t>
  </si>
  <si>
    <t>4040S028X14N,304034028S11,3040S026X08N,3040S027X03N,3040S027X02N,304033030S11,4032S031X03N,4032S031X05N,4032S030X17N</t>
  </si>
  <si>
    <t>634W0041</t>
  </si>
  <si>
    <t>4032S030X17N</t>
  </si>
  <si>
    <t>58.79</t>
  </si>
  <si>
    <t>901W0163</t>
  </si>
  <si>
    <t>(=634++1060+-634X29)</t>
  </si>
  <si>
    <t>RJ45 SOCKET IP 55 WIFI AP NO. 11 (634X29)</t>
  </si>
  <si>
    <t>10.74</t>
  </si>
  <si>
    <t>1060P014X02N,1060P014X05N,1060P014X07N,1060P013X19N,1060P013X25N,1060P013X26N,226612013P11,226623013P11,3264P012X08N,3264P012X04N,3264P015X01N,3264P015X05N,304033015P11,3040P018X06N,3040P020X03N,3040P020X02N,3040P024X02N,3040P027X05N,304033030P11,4032S031X06N,4032S031X05N,4032S030X06N</t>
  </si>
  <si>
    <t>(=901++2266+-X01)</t>
  </si>
  <si>
    <t>SINGLE SOCKET, TECHNIC, IP55 TYPE 44 (L901.2-018)</t>
  </si>
  <si>
    <t>2266P012X23N,2266P014X21N</t>
  </si>
  <si>
    <t>634W0043</t>
  </si>
  <si>
    <t>2266P014X21N</t>
  </si>
  <si>
    <t>901W0164</t>
  </si>
  <si>
    <t>55.69</t>
  </si>
  <si>
    <t>(=634++1020+-634X30)</t>
  </si>
  <si>
    <t>RJ45 SOCKET IP 55 WIFI AP NO. 10 (634X30)</t>
  </si>
  <si>
    <t>16.76</t>
  </si>
  <si>
    <t>(=901++2262+-X03)</t>
  </si>
  <si>
    <t>1020P047X04N,1020P047X01N,202012047P11,2020P047X07N,202022047P11,2030P045X01N,2030P043X05N,2030P043X04N,203022044P11,302423044P11,3030S033X17N,4032S033X04N,4032S031X22N,4032S031X03N,4032S031X05N,4032S030X06N</t>
  </si>
  <si>
    <t>SINGLE SOCKET, TECHNIC, IP55 TYPE 44 (L901.2-020)</t>
  </si>
  <si>
    <t>1020P047X04N</t>
  </si>
  <si>
    <t>2266P012X23N,226222013P11,2262P013X06N,2262S013X06N,2262S013X01N</t>
  </si>
  <si>
    <t>634W0045</t>
  </si>
  <si>
    <t>901W0165</t>
  </si>
  <si>
    <t>38.27</t>
  </si>
  <si>
    <t>26.96</t>
  </si>
  <si>
    <t>(=634++4020+-634U11)</t>
  </si>
  <si>
    <t>WIFI AP NO. 2</t>
  </si>
  <si>
    <t>(=901++2163+-X01)</t>
  </si>
  <si>
    <t>4020S047X03N,3030S033X17N,4032S033X04N,4032S031X22N,4032S031X03N,4032S031X05N,4032S030X06N</t>
  </si>
  <si>
    <t>SINGLE SOCKET, TECHNIC, IP55 TYPE 44 (L901.2-025)</t>
  </si>
  <si>
    <t>WK50/2025/UPDATE SOURCE R1.13</t>
  </si>
  <si>
    <t>4020S047X03N</t>
  </si>
  <si>
    <t>2266P012X23N,227222011P11,2272P010X01N,2272P008X03N,2171S008X01N,217122011S11,2165S012X03N,2163S015X01N</t>
  </si>
  <si>
    <t>634W0047</t>
  </si>
  <si>
    <t>901W0166</t>
  </si>
  <si>
    <t>43.93</t>
  </si>
  <si>
    <t>(=901++2080+-X01)</t>
  </si>
  <si>
    <t>SINGLE SOCKET, TECHNIC, IP55 TYPE 44 (L901.2-002)</t>
  </si>
  <si>
    <t>2266P012X23N,227222011P11,2272P010X01N,2272P008X03N,2171S008X01N,2173S006X01N,208022005S11,2080S005X01N</t>
  </si>
  <si>
    <t>901W0167</t>
  </si>
  <si>
    <t>(=634++4070+-634U12)</t>
  </si>
  <si>
    <t>CISCO AIRONET 1562</t>
  </si>
  <si>
    <t>24.88</t>
  </si>
  <si>
    <t>4070P012X31N,425844015P11,4258P017X01N,4242P023X01N,4242P028X04N,404044028P12,404044030S11,4032S031X05N,4032S030X06N</t>
  </si>
  <si>
    <t>4070P012X31N</t>
  </si>
  <si>
    <t>(=901++1060+-X01)</t>
  </si>
  <si>
    <t>DOUBLE SOCKET, TECHNIC, VERTICAL BOX, IP55 TYPE 43 (L901.2-082)</t>
  </si>
  <si>
    <t>2266P012X23N,226612013P11,1060P013X26N,1060P013X25N,1060P013X19N,1060P014X07N,1060P014X05N,1060P014X02N</t>
  </si>
  <si>
    <t>901W0168</t>
  </si>
  <si>
    <t>708W0003</t>
  </si>
  <si>
    <t>(+708JB1)</t>
  </si>
  <si>
    <t>708JB1 TALK BACK SYSTEM JB</t>
  </si>
  <si>
    <t>(=901++2165+-X01)</t>
  </si>
  <si>
    <t>SINGLE SOCKET, ACCOMMODATION, IP20 TYPE 41 (L901.2-009)</t>
  </si>
  <si>
    <t>(=708++4151+-708U02)</t>
  </si>
  <si>
    <t>TALK BACK SUBSTATION</t>
  </si>
  <si>
    <t>2165S013X03N,2165S012X02N</t>
  </si>
  <si>
    <t>3080P006X01N,3080P006X04N,3276P007X11N,3272P008X02N,3264P012X04N,3264P015X01N,3264P015X05N,304033015P11,3040P018X06N,3040P020X03N,3040P020X02N,3040P019X04N,304034019P11,4256P019X04N,4256P019X08N,4256P20X06N,4151P021X01N</t>
  </si>
  <si>
    <t>4151P021X01N</t>
  </si>
  <si>
    <t>901W0169</t>
  </si>
  <si>
    <t>708W0004</t>
  </si>
  <si>
    <t>9.96</t>
  </si>
  <si>
    <t>50.78</t>
  </si>
  <si>
    <t>(=901++2165+-X02)</t>
  </si>
  <si>
    <t>SINGLE SOCKET, ACCOMMODATION, IP20 TYPE 41 (631X13)</t>
  </si>
  <si>
    <t>2165S013X03N,2165S012X03N,2165S012X11N</t>
  </si>
  <si>
    <t>3080P006X01N,3173S006X07N,3173S005X01N,3173S006X01N,3171S008X02N,3171S010X01N,3163S011X01N,3163S012X04N,3163S014X02N,316333015S11,3040S017X03N,3040S021X02N,3040S023X01N,3040S027X03N,3040S027X02N,304033030S11,4032S031X03N,4032S031X42N</t>
  </si>
  <si>
    <t>WK17/2025/UPDATE SOURCE&amp;CABLE LENGHT R1.06</t>
  </si>
  <si>
    <t>2165S012X11N</t>
  </si>
  <si>
    <t>901W0170</t>
  </si>
  <si>
    <t>708W0005</t>
  </si>
  <si>
    <t>(=901++2165+-X03)</t>
  </si>
  <si>
    <t>DOUBLE SOCKET, ACCOMMODATION, IP20 TYPE 42 (L901.2-010)</t>
  </si>
  <si>
    <t>(=708++4070+-708U03)</t>
  </si>
  <si>
    <t>2165S013X03N,2165S012X03N,2165S012X12N</t>
  </si>
  <si>
    <t>3080P006X01N,3173S006X07N,3173S005X01N,3173S006X01N,3171S008X02N,3171S010X01N,3163S011X01N,416134011S11,4161S011X05N,4070S013X05N</t>
  </si>
  <si>
    <t>4070S013X05N</t>
  </si>
  <si>
    <t>901W0171</t>
  </si>
  <si>
    <t>708W0006</t>
  </si>
  <si>
    <t>83.12</t>
  </si>
  <si>
    <t>PROPULSION CONTROL</t>
  </si>
  <si>
    <t>(=901++2165+-X04)</t>
  </si>
  <si>
    <t>SINGLE SOCKET, ACCOMMODATION, IP20 TYPE 41 (L901.2-011)</t>
  </si>
  <si>
    <t>(=708++4020+-708U04)</t>
  </si>
  <si>
    <t>CALL UNIT</t>
  </si>
  <si>
    <t>3080P006X01N,3173S006X07N,3173S005X01N,3173S006X01N,3171S008X02N,3171S010X01N,3163S011X01N,3163S012X04N,3163S012X06N,216523012S11,2165S012X03N,2165S015X03N,204022015S11,2040S018X01N,2040S023X01N,2040S027X02N,2040S027X09N,2040S029X05N,204022030S11,2030S033X01N,2030S038X01N,2030S042X01N,2030S043X02N,2030P043X04N,203022044P11,302423044P11,4020P045X02N</t>
  </si>
  <si>
    <t>901W0172</t>
  </si>
  <si>
    <t>708W0007</t>
  </si>
  <si>
    <t>(=901++2171+-X01)</t>
  </si>
  <si>
    <t>SINGLE SOCKET, ACCOMMODATION, IP20 TYPE 41 (L901.2-006)</t>
  </si>
  <si>
    <t>(=708++4070+-708U05)</t>
  </si>
  <si>
    <t>SPEAKER</t>
  </si>
  <si>
    <t>2165S013X03N,2165S012X03N,217122011S11,2171S010X01N</t>
  </si>
  <si>
    <t>901W0173</t>
  </si>
  <si>
    <t>WK18/2025/NEW CABLE R1.07</t>
  </si>
  <si>
    <t>12.76</t>
  </si>
  <si>
    <t>708W0009</t>
  </si>
  <si>
    <t>(=901++2171+-X02)</t>
  </si>
  <si>
    <t>SINGLE SOCKET, ACCOMMODATION, IP20 TYPE 41 (631X12)</t>
  </si>
  <si>
    <t>2165S013X03N,2165S012X03N,217122011S11,2171S009X03N</t>
  </si>
  <si>
    <t>(=708++4020+-708U07)</t>
  </si>
  <si>
    <t>901W0174</t>
  </si>
  <si>
    <t>20.27</t>
  </si>
  <si>
    <t>708W0010</t>
  </si>
  <si>
    <t>(=901++2070+-X01)</t>
  </si>
  <si>
    <t>SINGLE SOCKET, ACCOMMODATION, IP20 TYPE 41 (L901.2-019)</t>
  </si>
  <si>
    <t>2165S013X03N,2165S012X03N,217122011S11,2171S008X01N,2070S008X04N</t>
  </si>
  <si>
    <t>(=708++2080+-708U08)</t>
  </si>
  <si>
    <t>2070S008X04N</t>
  </si>
  <si>
    <t>3080P006X01N,3173S006X07N,3173S005X01N,3183S001X09N,3183S001X04N,3183S000X07N,208023001S11,2080S002X06N,2080P002X01N</t>
  </si>
  <si>
    <t>901W0175</t>
  </si>
  <si>
    <t>2080P002X01N</t>
  </si>
  <si>
    <t>708W0012</t>
  </si>
  <si>
    <t>(=901++2171+-X03)</t>
  </si>
  <si>
    <t>DOUBLE SOCKET, ACCOMMODATION, IP20 TYPE 42 (L901.2-007)</t>
  </si>
  <si>
    <t>2171S010X01N,2171S010X02N</t>
  </si>
  <si>
    <t>(=708++3264+-708U10)</t>
  </si>
  <si>
    <t>3080P006X01N,3080P006X04N,3276P007X11N,3272P008X02N,3264P011X03N</t>
  </si>
  <si>
    <t>901W0176</t>
  </si>
  <si>
    <t>708W0013</t>
  </si>
  <si>
    <t>28.91</t>
  </si>
  <si>
    <t>(=901++2171+-X04)</t>
  </si>
  <si>
    <t>SINGLE SOCKET, ACCOMMODATION, IP20 TYPE 41 (L901.2-008)</t>
  </si>
  <si>
    <t>901W0177</t>
  </si>
  <si>
    <t>40DE,106012012P11-40DE,1060P012X21N,106012011P11,2272P009X08N,227223009P11,3272P008X06N,3272P008X02N,3276P007X11N,3080P006X04N,3080P006X01N</t>
  </si>
  <si>
    <t>708W0014</t>
  </si>
  <si>
    <t>(=901++2173+-X01)</t>
  </si>
  <si>
    <t>SINGLE SOCKET, ACCOMMODATION, IP20 TYPE 41 (L901.2-003)</t>
  </si>
  <si>
    <t>32.98</t>
  </si>
  <si>
    <t>2171S010X01N,2171S008X01N,2173S006X01N,2173S006X12N</t>
  </si>
  <si>
    <t>(=708++1060+-708U12)</t>
  </si>
  <si>
    <t>901W0178</t>
  </si>
  <si>
    <t>3080P006X01N,3080P006X04N,3276P007X11N,3272P008X02N,3272P008X06N,227223009P11,2272P009X08N,106012011P11,1060P012X21N,1060P013X27N,1060P013X19N,1060P013X22N</t>
  </si>
  <si>
    <t>708W0018</t>
  </si>
  <si>
    <t>(=901++2173+-X02)</t>
  </si>
  <si>
    <t>SINGLE SOCKET, ACCOMMODATION, IP20 TYPE 41 (631X11)</t>
  </si>
  <si>
    <t>20.14</t>
  </si>
  <si>
    <t>2171S010X01N,2171S008X01N,2173S006X03N</t>
  </si>
  <si>
    <t>2173S006X03N</t>
  </si>
  <si>
    <t>(=708++3163+-708U14)</t>
  </si>
  <si>
    <t>901W0179</t>
  </si>
  <si>
    <t>3080P006X01N,3173S006X07N,3173S005X01N,3173S006X01N,3171S008X02N,3171S010X01N,3163S011X01N</t>
  </si>
  <si>
    <t>708W0019</t>
  </si>
  <si>
    <t>(=901++2173+-X03)</t>
  </si>
  <si>
    <t>DOUBLE SOCKET, ACCOMMODATION, IP20 TYPE 42 (L901.2-004)</t>
  </si>
  <si>
    <t>95.69</t>
  </si>
  <si>
    <t>2171S010X01N,2171S008X01N,2173S007X02N</t>
  </si>
  <si>
    <t>(=708++1020+-708U15)</t>
  </si>
  <si>
    <t>901W0180</t>
  </si>
  <si>
    <t>3080P006X01N,3173S006X07N,3173S005X01N,3173S006X01N,3171S008X02N,3171S010X01N,3163S011X01N,3163S012X04N,3163S014X02N,316333015S11,3040S017X03N,3040S021X02N,3040S023X01N,3040S027X03N,3040S027X07N,204023027S11,2040S027X02N,2040S027X09N,2040S029X05N,204022030S11,2030S033X01N,2030S038X01N,2030S042X01N,2030S043X02N,2030S045X01N,202022047S11,2020S049X02N,2020S051X06N,2020S051X02N,2020S051X05N,1020S052X04N,1020S050X02N,1020P048X02N</t>
  </si>
  <si>
    <t>1020P048X02N</t>
  </si>
  <si>
    <t>708W0022</t>
  </si>
  <si>
    <t>(=901++2173+-X04)</t>
  </si>
  <si>
    <t>SINGLE SOCKET, ACCOMMODATION, IP20 TYPE 41 (L901.2-005)</t>
  </si>
  <si>
    <t>17.27</t>
  </si>
  <si>
    <t>901W0181</t>
  </si>
  <si>
    <t>8.66</t>
  </si>
  <si>
    <t>(=901++2272+-X01)</t>
  </si>
  <si>
    <t>SINGLE SOCKET, ACCOMMODATION, IP20 TYPE 41 (L901.2-015)</t>
  </si>
  <si>
    <t>4032S031X42N,4032S031X22N,4032S031X44N,4032S031X49N,4032P032X13N</t>
  </si>
  <si>
    <t>AUDIO VIDEO SYSTEM</t>
  </si>
  <si>
    <t>2272P008X04N,2272P008X03N,2272P008X01N</t>
  </si>
  <si>
    <t>708W0023</t>
  </si>
  <si>
    <t>901W0182</t>
  </si>
  <si>
    <t>8.47</t>
  </si>
  <si>
    <t>(=901++2272+-X02)</t>
  </si>
  <si>
    <t>SINGLE SOCKET, ACCOMMODATION, IP20 TYPE 41 (631X15)</t>
  </si>
  <si>
    <t>40DE,106012012P11-40DE,1060P012X21N,106012011P11,2272P009X08N,2272P009X01N,2272P010X01N,2272P008X03N,2070P008X03N,208022005P11,2080P002X01N</t>
  </si>
  <si>
    <t>2272P008X04N,2272P008X03N</t>
  </si>
  <si>
    <t>708W0024</t>
  </si>
  <si>
    <t>901W0183</t>
  </si>
  <si>
    <t>7.64</t>
  </si>
  <si>
    <t>16.95</t>
  </si>
  <si>
    <t>(=901++2272+-X03)</t>
  </si>
  <si>
    <t>DOUBLE SOCKET, ACCOMMODATION, IP20 TYPE 42 (L901.2-017)</t>
  </si>
  <si>
    <t>40DE,106012012P11-40DE,1060P012X21N,1060P013X27N,1060P013X19N,1060P013X22N</t>
  </si>
  <si>
    <t>901W0184</t>
  </si>
  <si>
    <t>708W0025</t>
  </si>
  <si>
    <t>68.38</t>
  </si>
  <si>
    <t>(=901++2272+-X04)</t>
  </si>
  <si>
    <t>SINGLE SOCKET, ACCOMMODATION, IP20 TYPE 41 (L901.2-016)</t>
  </si>
  <si>
    <t>1020S051X03N,1020S050X02N,1020P048X02N,1020P047X01N,102011047P11,1030P043X05N,1030P042X08N,1030P037X03N,1030P031X03N,103011030P12,1040P028X04N,1040P023X04N,1040P019X10N,106011018P12,1060P017X03N,1060P015X11N,1060P014X31N,1060P013X25N,1060P013X19N,1060P013X27N,1060P012X21N,106012012P11-40DE,40DE</t>
  </si>
  <si>
    <t>901W0185</t>
  </si>
  <si>
    <t>11.49</t>
  </si>
  <si>
    <t>712</t>
  </si>
  <si>
    <t>(=901++2274+-X01)</t>
  </si>
  <si>
    <t>SINGLE SOCKET, ACCOMMODATION, IP20 TYPE 41 (L901.2-012)</t>
  </si>
  <si>
    <t>901W0186</t>
  </si>
  <si>
    <t>712W0001</t>
  </si>
  <si>
    <t>8.38</t>
  </si>
  <si>
    <t>50.97</t>
  </si>
  <si>
    <t>(=901++2274+-X02)</t>
  </si>
  <si>
    <t>SINGLE SOCKET, ACCOMMODATION, IP20 TYPE 41 (631X14)</t>
  </si>
  <si>
    <t>2272P008X04N,2272P010X01N,2272P011X03N</t>
  </si>
  <si>
    <t>(=712++4032+-712U01)</t>
  </si>
  <si>
    <t>PUBLIC ADDRESS RACK WHEELHOUSE</t>
  </si>
  <si>
    <t>901W0187</t>
  </si>
  <si>
    <t>4032P030X10N,4032S031X05N,4032S031X06N,304033030P11,3040P027X05N,3040P024X02N,3040P020X02N,3040P020X03N,3040P018X06N,304033015P11,3264P015X05N,3264P015X01N,3264P012X04N,3264P012X08N,226623013P11,226612013P11,226612013P12-10P0.8,10P0.8</t>
  </si>
  <si>
    <t>8.21</t>
  </si>
  <si>
    <t>4032P030X10N</t>
  </si>
  <si>
    <t>712W0002</t>
  </si>
  <si>
    <t>(=901++2274+-X03)</t>
  </si>
  <si>
    <t>DOUBLE SOCKET, ACCOMMODATION, IP20 TYPE 42 (L901.2-014)</t>
  </si>
  <si>
    <t>36.31</t>
  </si>
  <si>
    <t>2272P008X04N,2272P008X03N,2274P008X02N</t>
  </si>
  <si>
    <t>901W0188</t>
  </si>
  <si>
    <t>12EP0.2,326434015P12,304033015P11,3040P018X06N,3040P020X03N,3040P020X02N,3040P024X02N,3040P027X05N,304033030P11,4032S031X06N,4032S031X05N,4032P030X10N</t>
  </si>
  <si>
    <t>(=901++2274+-X04)</t>
  </si>
  <si>
    <t>712W0003</t>
  </si>
  <si>
    <t>SINGLE SOCKET, ACCOMMODATION, IP20 TYPE 41 (L901.2-013)</t>
  </si>
  <si>
    <t>901W0193</t>
  </si>
  <si>
    <t>4032S032X01N,4032S031X01N,4032S031X02N,4032S031X03N,4032S031X05N,4032P030X10N</t>
  </si>
  <si>
    <t>(=901++3062+-X01)</t>
  </si>
  <si>
    <t>SINGLE SOCKET, ACCOMMODATION, IP20 TYPE 41 (L901.2-052)</t>
  </si>
  <si>
    <t>712W0004</t>
  </si>
  <si>
    <t>901W0194</t>
  </si>
  <si>
    <t>17.13</t>
  </si>
  <si>
    <t>36.01</t>
  </si>
  <si>
    <t>(=901++3163+-X01)</t>
  </si>
  <si>
    <t>4032P032X13N,4032S031X06N,4032S031X05N,4032P030X10N</t>
  </si>
  <si>
    <t>SINGLE SOCKET, ACCOMMODATION, IP20 TYPE 41 (L901.2-047)</t>
  </si>
  <si>
    <t>3062P012X21N,3264P012X19N,3264P012X15N,3264P012X04N,3272P008X02N,3276P007X11N,3080P006X04N,3173S006X07N,3173S005X01N,3173S006X01N,3171S008X02N,3171S010X01N,3163S011X01N,3163S012X04N,3163S013X01N</t>
  </si>
  <si>
    <t>712W0005</t>
  </si>
  <si>
    <t>901W0195</t>
  </si>
  <si>
    <t>39.9</t>
  </si>
  <si>
    <t>(=712++4070+-712U02)</t>
  </si>
  <si>
    <t>MASTER STATION SPA-W1-V2 POOP DECK</t>
  </si>
  <si>
    <t>31.07</t>
  </si>
  <si>
    <t>LAN-NETWORK</t>
  </si>
  <si>
    <t>4070P013X01N,425844015P11,4258P017X01N,4242P023X01N,4242P028X04N,403244029P11,4032P029X03N,4032P030X05N,4032P030X01N,4032S030X17N,4032P030X10N</t>
  </si>
  <si>
    <t>(=901++3163+-X02)</t>
  </si>
  <si>
    <t>SINGLE SOCKET, ACCOMMODATION, IP20 TYPE 41 (631X19)</t>
  </si>
  <si>
    <t>4070P013X01N</t>
  </si>
  <si>
    <t>712W0006</t>
  </si>
  <si>
    <t>3062P012X21N,3264P012X19N,3264P012X15N,3264P012X04N,3272P008X02N,3276P007X11N,3080P006X04N,3173S006X07N,3173S005X01N,3173S006X01N,3171S008X02N,3171S010X01N,3163S011X01N</t>
  </si>
  <si>
    <t>901W0196</t>
  </si>
  <si>
    <t>31.58</t>
  </si>
  <si>
    <t>(=901++3163+-X03)</t>
  </si>
  <si>
    <t>DOUBLE SOCKET, ACCOMMODATION, IP20 TYPE 42 (L901.2-048)</t>
  </si>
  <si>
    <t>712W0006.1</t>
  </si>
  <si>
    <t>901W0197</t>
  </si>
  <si>
    <t>(=901++3163+-X04)</t>
  </si>
  <si>
    <t>SINGLE SOCKET, ACCOMMODATION, IP20 TYPE 41 (L901.2-049)</t>
  </si>
  <si>
    <t>712W0007</t>
  </si>
  <si>
    <t>18.31</t>
  </si>
  <si>
    <t>901W0198</t>
  </si>
  <si>
    <t>(=712++4032+-712U04)</t>
  </si>
  <si>
    <t>27.33</t>
  </si>
  <si>
    <t>IRR-3 WHEELHOUSE</t>
  </si>
  <si>
    <t>4032S032X01N,4032S031X01N,4032S031X02N,4032S031X03N,4032S031X05N,4032S030X17N,4032P030X01N,4032P030X02N</t>
  </si>
  <si>
    <t>(=901++3171+-X01)</t>
  </si>
  <si>
    <t>DOUBLE SOCKET, ACCOMMODATION, IP20 TYPE 42 (L901.2-045)</t>
  </si>
  <si>
    <t>712W0008</t>
  </si>
  <si>
    <t>3062P012X21N,3264P012X19N,3264P012X15N,3264P012X04N,3272P008X02N,3276P007X11N,3080P006X04N,3173S006X07N,3173S005X01N,3173S006X01N,3171S008X02N</t>
  </si>
  <si>
    <t>9.65</t>
  </si>
  <si>
    <t>901W0199</t>
  </si>
  <si>
    <t>4032P030X02N,4032P030X01N,4032S030X17N,4032P030X10N</t>
  </si>
  <si>
    <t>(=901++3171+-X02)</t>
  </si>
  <si>
    <t>SINGLE SOCKET, ACCOMMODATION, IP20 TYPE 41 (L901.2-046)</t>
  </si>
  <si>
    <t>712W0009</t>
  </si>
  <si>
    <t>6.04</t>
  </si>
  <si>
    <t>901W0200</t>
  </si>
  <si>
    <t>(=712++4032+-712U05)</t>
  </si>
  <si>
    <t>SPEAKER C SET: 1W WHEELHOUSE</t>
  </si>
  <si>
    <t>8.88</t>
  </si>
  <si>
    <t>4032P030X02N,4032P030X03N</t>
  </si>
  <si>
    <t>(=901++3163+-X05)</t>
  </si>
  <si>
    <t>712W0010</t>
  </si>
  <si>
    <t>SINGLE SOCKET, ACCOMMODATION, IP20 TYPE 41 FOR FRIDGE (L901.2-050)</t>
  </si>
  <si>
    <t>3163S013X02N,3163S012X04N,3163S011X02N</t>
  </si>
  <si>
    <t>901W0201</t>
  </si>
  <si>
    <t>(=712++4032+-712U06)</t>
  </si>
  <si>
    <t>4032P030X03N,4032P030X01N,4032S030X17N,4032S030X19N,4032S030X11N,4032S030X12N</t>
  </si>
  <si>
    <t>712W0011</t>
  </si>
  <si>
    <t>(=901++3080+-X01)</t>
  </si>
  <si>
    <t>SINGLE SOCKET, ACCOMMODATION, IP20 TYPE 41 (L901.2-051)</t>
  </si>
  <si>
    <t>3171S009X01N,3171S008X02N,3173S006X01N,3173S005X01N,3173S006X07N,3080P006X04N,3080P006X05N</t>
  </si>
  <si>
    <t>3080P006X05N</t>
  </si>
  <si>
    <t>901W0202</t>
  </si>
  <si>
    <t>(=712++4242+-712U07)</t>
  </si>
  <si>
    <t>SPEAKER C SET: 2W ALEEWAY</t>
  </si>
  <si>
    <t>4032P030X10N,4032S030X17N,4032P030X01N,4032P030X05N,4032P029X03N,403244029P11,4242P028X04N,4242P025X02N</t>
  </si>
  <si>
    <t>4242P025X02N</t>
  </si>
  <si>
    <t>712W0012</t>
  </si>
  <si>
    <t>(=901++3171+-X03)</t>
  </si>
  <si>
    <t>SINGLE SOCKET, ACCOMMODATION, IP20 TYPE 41 (L901.2-044)</t>
  </si>
  <si>
    <t>3171S009X01N,3171S009X02N</t>
  </si>
  <si>
    <t>(=712++4242+-712U08)</t>
  </si>
  <si>
    <t>SPEAKER C SET: 2W</t>
  </si>
  <si>
    <t>901W0203</t>
  </si>
  <si>
    <t>4242P025X02N,4242P023X01N,4256P019X08N,4256P20X06N,4242P021X05N</t>
  </si>
  <si>
    <t>8.26</t>
  </si>
  <si>
    <t>712W0013</t>
  </si>
  <si>
    <t>(=901++3171+-X04)</t>
  </si>
  <si>
    <t>SINGLE SOCKET, ACCOMMODATION, IP20 TYPE 41 (631X18)</t>
  </si>
  <si>
    <t>3171S009X01N,3171S008X02N</t>
  </si>
  <si>
    <t>(=712++4242+-712JB09)</t>
  </si>
  <si>
    <t>JB - 001</t>
  </si>
  <si>
    <t>901W0204</t>
  </si>
  <si>
    <t>18.24</t>
  </si>
  <si>
    <t>712W0014</t>
  </si>
  <si>
    <t>(=901++3173+-X01)</t>
  </si>
  <si>
    <t>SINGLE SOCKET, ACCOMMODATION, IP20 TYPE 41 (L901.2-041)</t>
  </si>
  <si>
    <t>22.83</t>
  </si>
  <si>
    <t>3171S009X01N,3171S008X02N,3173S006X01N,3173S005X01N,3173S006X07N,3173S006X14N</t>
  </si>
  <si>
    <t>TALK BACK SYSTEM</t>
  </si>
  <si>
    <t>(=712++4070+-712U11)</t>
  </si>
  <si>
    <t>SPEAKER H TAPPING 15W</t>
  </si>
  <si>
    <t>901W0205</t>
  </si>
  <si>
    <t>4242P021X05N,4151S020X01N,4155S016X01N,4155S015X03N,4155S016X08N,415544015S11,4161S015X04N,4161S013X01N,4070S013X02G</t>
  </si>
  <si>
    <t>4070S013X02G</t>
  </si>
  <si>
    <t>712W0015</t>
  </si>
  <si>
    <t>(=901++3173+-X02)</t>
  </si>
  <si>
    <t>SINGLE SOCKET, ACCOMMODATION, IP20 TYPE 41 (631X17)</t>
  </si>
  <si>
    <t>3.3</t>
  </si>
  <si>
    <t>3171S009X01N,3171S008X02N,3173S006X01N,3173S005X01N</t>
  </si>
  <si>
    <t>(=712++4246+-712U12)</t>
  </si>
  <si>
    <t>901W0206</t>
  </si>
  <si>
    <t>4242P021X05N,4256P20X06N,4256P019X08N,4252P020X01N,4246P020X02N</t>
  </si>
  <si>
    <t>4246P020X02N</t>
  </si>
  <si>
    <t>712W0016</t>
  </si>
  <si>
    <t>(=901++3173+-X03)</t>
  </si>
  <si>
    <t>DOUBLE SOCKET, ACCOMMODATION, IP20 TYPE 42 (L901.2-042)</t>
  </si>
  <si>
    <t>13.44</t>
  </si>
  <si>
    <t>3171S009X01N,3171S008X02N,3173S006X01N,3173S005X01N,3173S005X03N</t>
  </si>
  <si>
    <t>(=712++4258+-712U13)</t>
  </si>
  <si>
    <t>3173S005X03N</t>
  </si>
  <si>
    <t>SPEAKER C SET: 2W DECK OFFICE</t>
  </si>
  <si>
    <t>901W0207</t>
  </si>
  <si>
    <t>4242P021X05N,4256P20X06N,4256P019X08N,4258P017X01N,4258P016X04N</t>
  </si>
  <si>
    <t>4258P016X04N</t>
  </si>
  <si>
    <t>712W0017</t>
  </si>
  <si>
    <t>(=901++3173+-X04)</t>
  </si>
  <si>
    <t>SINGLE SOCKET, ACCOMMODATION, IP20 TYPE 41 (L901.2-043)</t>
  </si>
  <si>
    <t>(=712++4155+-712U14)</t>
  </si>
  <si>
    <t>SPEAKER C SET: 4W DAYROOM</t>
  </si>
  <si>
    <t>901W0208</t>
  </si>
  <si>
    <t>4258P016X04N,4258P017X01N,4256P019X08N,4256P20X06N,4151S020X01N,4155S018X01N</t>
  </si>
  <si>
    <t>712W0018</t>
  </si>
  <si>
    <t>(=901++3183+-X01)</t>
  </si>
  <si>
    <t>SINGLE SOCKET, ACCOMMODATION, IP20 TYPE 41 (L901.2-038)</t>
  </si>
  <si>
    <t>(=712++4151+-712U15)</t>
  </si>
  <si>
    <t>901W0209</t>
  </si>
  <si>
    <t>SPEAKER C SET: 4W MESSROOM</t>
  </si>
  <si>
    <t>4155S018X01N,4151S020X01N,4151S022X05N</t>
  </si>
  <si>
    <t>712W0019</t>
  </si>
  <si>
    <t>(=901++3183+-X02)</t>
  </si>
  <si>
    <t>SINGLE SOCKET, ACCOMMODATION, IP20 TYPE 41 (631X16)</t>
  </si>
  <si>
    <t>901W0210</t>
  </si>
  <si>
    <t>(=712++4141+-712U16)</t>
  </si>
  <si>
    <t>SPEAKER W GALLEY SECONDARY NOMINAL TAPPING 5W</t>
  </si>
  <si>
    <t>4151S022X05N,4151S022X01N,415144024S12,414344028S11,414944028S11,414133028S11,4141S027X03N</t>
  </si>
  <si>
    <t>4141S027X03N</t>
  </si>
  <si>
    <t>712W0020</t>
  </si>
  <si>
    <t>(=901++3183+-X03)</t>
  </si>
  <si>
    <t>DOUBLE SOCKET, ACCOMMODATION, IP20 TYPE 42 (L901.2-039)</t>
  </si>
  <si>
    <t>65.22</t>
  </si>
  <si>
    <t>901W0211</t>
  </si>
  <si>
    <t>(=712++4020+-712U17)</t>
  </si>
  <si>
    <t>SPEAKER H FORE MAST TAPPING 15W</t>
  </si>
  <si>
    <t>4242P021X05N,4151S020X01N,4151S022X01N,4151S023X22N,4151S023X10N,304034023S11,3040S023X01N,3040S027X03N,3040S027X07N,204023027S11,2040S027X02N,2040S027X09N,2040S029X05N,204022030S11,2030S033X01N,2030S038X01N,2030S042X01N,2030S043X02N,2030P043X04N,203022044P11,302423044P11,4020S047X09N,4020S047X08N</t>
  </si>
  <si>
    <t>4020S047X08N</t>
  </si>
  <si>
    <t>(=901++3183+-X04)</t>
  </si>
  <si>
    <t>SINGLE SOCKET, ACCOMMODATION, IP20 TYPE 41 (L901.2-040)</t>
  </si>
  <si>
    <t>712W0021</t>
  </si>
  <si>
    <t>28.41</t>
  </si>
  <si>
    <t>901W0212</t>
  </si>
  <si>
    <t>(=712++4232+-712U18)</t>
  </si>
  <si>
    <t>SPEAKER H EX FORE HOLDS STAIR TAPPING 15W</t>
  </si>
  <si>
    <t>15.4</t>
  </si>
  <si>
    <t>4020S047X08N,4020S047X09N,302423044P11,203022044P11,2030P043X04N,2030P043X05N,2030P042X01N,2030P040X01N,223222039P11,4232P039X01N</t>
  </si>
  <si>
    <t>(=901++3264+-X01)</t>
  </si>
  <si>
    <t>712W0022</t>
  </si>
  <si>
    <t>SINGLE SOCKET, ACCOMMODATION, IP20 TYPE 41 (L901.2-035)</t>
  </si>
  <si>
    <t>3272P009X02N,3264P012X04N,3264P014X01N</t>
  </si>
  <si>
    <t>46.25</t>
  </si>
  <si>
    <t>901W0213</t>
  </si>
  <si>
    <t>(=712++3030+-712U19)</t>
  </si>
  <si>
    <t>SPEAKER H EX UPPER FORE HOLD TAPPING 15W</t>
  </si>
  <si>
    <t>(=901++3264+-X02)</t>
  </si>
  <si>
    <t>712W0023</t>
  </si>
  <si>
    <t>SINGLE SOCKET, ACCOMMODATION, IP20 TYPE 41 (631X23)</t>
  </si>
  <si>
    <t>PUBLIC ADDRESS</t>
  </si>
  <si>
    <t>3272P009X02N,3264P011X02N</t>
  </si>
  <si>
    <t>24.98</t>
  </si>
  <si>
    <t>3264P011X02N</t>
  </si>
  <si>
    <t>901W0214</t>
  </si>
  <si>
    <t>(=712++3020+-712U20)</t>
  </si>
  <si>
    <t>SPEAKER H HOLD, CALETTE TAPPING 15W</t>
  </si>
  <si>
    <t>10.96</t>
  </si>
  <si>
    <t>3020S048X03N,302033047S11,3030S045X01N,3030S041X01N,3030S039X02N,3030S037X01N,3030S037X02N</t>
  </si>
  <si>
    <t>3020S048X03N</t>
  </si>
  <si>
    <t>(=901++3264+-X03)</t>
  </si>
  <si>
    <t>712W0024</t>
  </si>
  <si>
    <t>DOUBLE SOCKET, ACCOMMODATION, IP20 TYPE 42 (L901.2-036)</t>
  </si>
  <si>
    <t>3272P009X02N,3264P011X03N</t>
  </si>
  <si>
    <t>60.49</t>
  </si>
  <si>
    <t>901W0215</t>
  </si>
  <si>
    <t>(=712++3040+-712U21)</t>
  </si>
  <si>
    <t>SPEAKER H UPPER AFT HOLD TAPPING 15W</t>
  </si>
  <si>
    <t>3040S021X01N,3040S023X01N,3040S027X03N,3040S027X07N,204023027S11,2040S027X02N,2040S027X09N,2040S029X05N,204022030S11,2030S033X01N,2030S038X01N,2030S042X01N,2030S043X02N,2030S045X01N,202022047S11,302023047S11,3020S047X05N,3020S047X02N,3020S048X03N</t>
  </si>
  <si>
    <t>3040S021X01N</t>
  </si>
  <si>
    <t>(=901++3264+-X04)</t>
  </si>
  <si>
    <t>SINGLE SOCKET, ACCOMMODATION, IP20 TYPE 41 (L901.2-037)</t>
  </si>
  <si>
    <t>712W0025</t>
  </si>
  <si>
    <t>34.85</t>
  </si>
  <si>
    <t>901W0216</t>
  </si>
  <si>
    <t>7.91</t>
  </si>
  <si>
    <t>(=712++3080+-712JB10)</t>
  </si>
  <si>
    <t>JB - 002 PAX CORRIDOR</t>
  </si>
  <si>
    <t>4242P021X05N,4256P20X06N,4256P019X08N,4256P019X04N,304034019P11,3040P019X04N,3040P020X02N,3040P020X03N,3040P018X06N,304033015P11,3264P015X05N,3264P015X01N,3264P012X04N,3272P008X02N,3276P007X11N,3080P006X04N,3080P006X01N</t>
  </si>
  <si>
    <t>(=901++3272+-X01)</t>
  </si>
  <si>
    <t>DOUBLE SOCKET, ACCOMMODATION, IP20 TYPE 42 (L901.2-033)</t>
  </si>
  <si>
    <t>3272P009X02N,3272P008X25N</t>
  </si>
  <si>
    <t>712W0026</t>
  </si>
  <si>
    <t>901W0217</t>
  </si>
  <si>
    <t>(=712++3080+-712U22)</t>
  </si>
  <si>
    <t>SPEAKER C SET: 2W PAX CORRIDOR</t>
  </si>
  <si>
    <t>(=901++3272+-X02)</t>
  </si>
  <si>
    <t>SINGLE SOCKET, ACCOMMODATION, IP20 TYPE 41 (L901.2-034)</t>
  </si>
  <si>
    <t>712W0027</t>
  </si>
  <si>
    <t>19.43</t>
  </si>
  <si>
    <t>901W0218</t>
  </si>
  <si>
    <t>(=712++3183+-712U30)</t>
  </si>
  <si>
    <t>SPEAKER C SET: 2W ENGINE ROOM AIR SB</t>
  </si>
  <si>
    <t>12.27</t>
  </si>
  <si>
    <t>3183S001X05N,3183S001X09N,3173S005X01N,3173S006X07N,3080P006X01N</t>
  </si>
  <si>
    <t>(=901++3272+-X03)</t>
  </si>
  <si>
    <t>3183S001X05N</t>
  </si>
  <si>
    <t>SINGLE SOCKET, ACCOMMODATION, IP20 TYPE 41 (L901.2-032)</t>
  </si>
  <si>
    <t>712W0028</t>
  </si>
  <si>
    <t>3276P007X01N,3272P008X02N,3272P009X02N</t>
  </si>
  <si>
    <t>901W0219</t>
  </si>
  <si>
    <t>(=712++3173+-712U23)</t>
  </si>
  <si>
    <t>SPEAKER C SET: 2W 2 PASS CAB</t>
  </si>
  <si>
    <t>(=712++3171+-712U31)</t>
  </si>
  <si>
    <t>9.97</t>
  </si>
  <si>
    <t>3173S006X01N,3171S008X02N</t>
  </si>
  <si>
    <t>(=901++3272+-X04)</t>
  </si>
  <si>
    <t>3173S006X01N</t>
  </si>
  <si>
    <t>SINGLE SOCKET, ACCOMMODATION, IP20 TYPE 41 (631X22)</t>
  </si>
  <si>
    <t>712W0029</t>
  </si>
  <si>
    <t>3276P007X01N,3272P008X02N,3272P008X25N</t>
  </si>
  <si>
    <t>23.8</t>
  </si>
  <si>
    <t>901W0220</t>
  </si>
  <si>
    <t>(=712++2070+-712U25)</t>
  </si>
  <si>
    <t>SPEAKER C SET: 2W ALLEWAY</t>
  </si>
  <si>
    <t>3080P006X01N,3080P006X04N,3276P007X11N,3272P008X02N,3272P008X06N,227223009P11,2272P009X01N,2272P010X01N,2272P008X03N,2070P008X03N,2070P008X02N</t>
  </si>
  <si>
    <t>(=901++3276+-X01)</t>
  </si>
  <si>
    <t>SINGLE SOCKET, ACCOMMODATION, IP20 TYPE 41 (L901.2-029)</t>
  </si>
  <si>
    <t>712W0030</t>
  </si>
  <si>
    <t>901W0221</t>
  </si>
  <si>
    <t>12.25</t>
  </si>
  <si>
    <t>(=712++2171+-712U26)</t>
  </si>
  <si>
    <t>SPEAKER C SET: 2W 2 CREW</t>
  </si>
  <si>
    <t>11.36</t>
  </si>
  <si>
    <t>2171S009X03N,2171S008X01N,2070P008X03N,2070P008X02N</t>
  </si>
  <si>
    <t>(=901++3276+-X02)</t>
  </si>
  <si>
    <t>SINGLE SOCKET, ACCOMMODATION, IP20 TYPE 41 (631X21)</t>
  </si>
  <si>
    <t>712W0031</t>
  </si>
  <si>
    <t>901W0222</t>
  </si>
  <si>
    <t>(=712++2272+-712U39)</t>
  </si>
  <si>
    <t>SPEAKER C SET: 2W OFFICER</t>
  </si>
  <si>
    <t>10.94</t>
  </si>
  <si>
    <t>(=712++2266+-712U27)</t>
  </si>
  <si>
    <t>SPEAKER W SWITCHBOARD ROOM SECONDARY NOMINAL TAPPING 5W</t>
  </si>
  <si>
    <t>2272P010X01N,227222011P11,2266P012X25N</t>
  </si>
  <si>
    <t>(=901++3284+-X01)</t>
  </si>
  <si>
    <t>SSAS</t>
  </si>
  <si>
    <t>SINGLE SOCKET, ACCOMMODATION, IP20 TYPE 41 (L901.2-026)</t>
  </si>
  <si>
    <t>2272P010X01N</t>
  </si>
  <si>
    <t>2266P012X25N</t>
  </si>
  <si>
    <t>3284P002X02N,3284P003X01N</t>
  </si>
  <si>
    <t>712W0032</t>
  </si>
  <si>
    <t>25.89</t>
  </si>
  <si>
    <t>901W0223</t>
  </si>
  <si>
    <t>(=712++2163+-712U28)</t>
  </si>
  <si>
    <t>SPEAKER W LAUNDRY SECONDARY NOMINAL TAPPING 5W</t>
  </si>
  <si>
    <t>7.98</t>
  </si>
  <si>
    <t>2266P012X25N,227222011P11,2272P010X01N,2272P008X03N,2171S008X01N,217122011S11,2165S012X03N,2163S015X01N</t>
  </si>
  <si>
    <t>(=901++3284+-X02)</t>
  </si>
  <si>
    <t>SINGLE SOCKET, ACCOMMODATION, IP20 TYPE 41 (631X20)</t>
  </si>
  <si>
    <t>3284P002X02N,3284P001X12N,3284P001X11N</t>
  </si>
  <si>
    <t>712W0033</t>
  </si>
  <si>
    <t>901W0224</t>
  </si>
  <si>
    <t>21.13</t>
  </si>
  <si>
    <t>(=712++4145+-712U29)</t>
  </si>
  <si>
    <t>(=901++3284+-X03)</t>
  </si>
  <si>
    <t>4242P021X05N,4151S020X01N,4151S022X01N,415144024S12,414344028S11,414944028S11,4149S028X05N</t>
  </si>
  <si>
    <t>DOUBLE SOCKET, ACCOMMODATION, IP20 TYPE 42 (L901.2-027)</t>
  </si>
  <si>
    <t>3284P002X02N,3284P001X12N,3284P001X10N</t>
  </si>
  <si>
    <t>901W0225</t>
  </si>
  <si>
    <t>712W0034</t>
  </si>
  <si>
    <t>15.09</t>
  </si>
  <si>
    <t>(=901++3284+-X04)</t>
  </si>
  <si>
    <t>SINGLE SOCKET, ACCOMMODATION, IP20 TYPE 41 (L901.2-028)</t>
  </si>
  <si>
    <t>3173S006X01N,3173S005X01N,3183S001X09N,3183S001X05N</t>
  </si>
  <si>
    <t>901W0226</t>
  </si>
  <si>
    <t>712W0035</t>
  </si>
  <si>
    <t>16.13</t>
  </si>
  <si>
    <t>(=901++4070+-H01)</t>
  </si>
  <si>
    <t>(=712++3163+-712U32)</t>
  </si>
  <si>
    <t>EXTERIOR LIGHT LED, IP69K TYPE 11 (L901.1-184)</t>
  </si>
  <si>
    <t>SPEAKER C SET: 2W CAPTAIN CABIN</t>
  </si>
  <si>
    <t>3171S008X02N,3171S010X01N,3163S011X01N,3163S012X04N,3163S014X02N</t>
  </si>
  <si>
    <t>3062P012X21N,3264P012X19N,3264P012X15N,3264P015X01N,3264P015X05N,304033015P11,3040P018X06N,3040P020X03N,3040P020X02N,3040P019X04N,304034019P11,4256P019X04N,4256P019X08N,4258P017X01N,425844015P11,4070P012X08N</t>
  </si>
  <si>
    <t>4070P012X08N</t>
  </si>
  <si>
    <t>901W0227</t>
  </si>
  <si>
    <t>712W0036</t>
  </si>
  <si>
    <t>38.77</t>
  </si>
  <si>
    <t>37.84</t>
  </si>
  <si>
    <t>(=712++3062+-712U24)</t>
  </si>
  <si>
    <t>(=901++4070+-H02)</t>
  </si>
  <si>
    <t>EXTERIOR LIGHT LED, IP69K TYPE 11 (L901.1-191)</t>
  </si>
  <si>
    <t>3062P012X21N,3264P012X19N,3264P012X15N,3264P012X04N,3272P008X02N,3276P007X11N,3080P006X04N,3173S006X07N,3173S005X01N,3173S006X01N,3171S008X02N,3171S010X01N,3163S011X01N,3163S012X04N,3163S014X02N</t>
  </si>
  <si>
    <t>3062P012X21N,3264P012X19N,3264P012X15N,3264P012X04N,3272P008X02N,3276P007X11N,3080P006X04N,3173S006X07N,3173S005X01N,3173S006X01N,3171S008X02N,3171S010X01N,3163S011X01N,416134011S11,4161S011X05N,4161S013X01N,4070S013X07N</t>
  </si>
  <si>
    <t>4070S013X07N</t>
  </si>
  <si>
    <t>712W0037</t>
  </si>
  <si>
    <t>901W0228</t>
  </si>
  <si>
    <t>7.7</t>
  </si>
  <si>
    <t>(=712++3264+-712U33)</t>
  </si>
  <si>
    <t>(=901++2020+-H01)</t>
  </si>
  <si>
    <t>SPEAKER C SET: 2W CHIEF CABIN</t>
  </si>
  <si>
    <t>TECHNICAL LIGHT LED, IP66 TYPE 01 (L901.1-172)</t>
  </si>
  <si>
    <t>2020S051X02N,2020S051X06N,2020S049X02N</t>
  </si>
  <si>
    <t>712W0038</t>
  </si>
  <si>
    <t>901W0229</t>
  </si>
  <si>
    <t>13.64</t>
  </si>
  <si>
    <t>8.57</t>
  </si>
  <si>
    <t>(=712++3272+-712U34)</t>
  </si>
  <si>
    <t>3272P008X02N,3264P012X04N,3264P013X07N</t>
  </si>
  <si>
    <t>(=901++3022+-S01)</t>
  </si>
  <si>
    <t>SWITCH, 2P, 1 ENTRY, IP55 TYPE 33 (L901.1-201)</t>
  </si>
  <si>
    <t>3272P008X02N</t>
  </si>
  <si>
    <t>3020S051X11N,3022P051X04N,3022P051X01N</t>
  </si>
  <si>
    <t>712W0039</t>
  </si>
  <si>
    <t>10.79</t>
  </si>
  <si>
    <t>901W0230</t>
  </si>
  <si>
    <t>(=712++3276+-712U35)</t>
  </si>
  <si>
    <t>3276P005X03N,3272P008X02N</t>
  </si>
  <si>
    <t>(=901++3020+-H01)</t>
  </si>
  <si>
    <t>3276P005X03N</t>
  </si>
  <si>
    <t>TECHNICAL LIGHT LED, IP66 TYPE 01 (L901.1-118)</t>
  </si>
  <si>
    <t>712W0040</t>
  </si>
  <si>
    <t>901W0231</t>
  </si>
  <si>
    <t>(=712++3284+-712U36)</t>
  </si>
  <si>
    <t>(=901++3020+-H02)</t>
  </si>
  <si>
    <t>3284P001X10N,3284P001X12N,3276P004X01N,3276P005X03N</t>
  </si>
  <si>
    <t>TECHNICAL LIGHT LED, IP66 TYPE 01 (L901.1-117)</t>
  </si>
  <si>
    <t>GMDSS</t>
  </si>
  <si>
    <t>712W0041</t>
  </si>
  <si>
    <t>901W0232</t>
  </si>
  <si>
    <t>(=901++3020+-H03)</t>
  </si>
  <si>
    <t>(=712++2173+-712U37)</t>
  </si>
  <si>
    <t>TECHNICAL LIGHT LED, IP66 TYPE 01 (L901.1-192)</t>
  </si>
  <si>
    <t>SPEAKER C SET: 2W 2CREW</t>
  </si>
  <si>
    <t>2171S009X03N,2171S008X01N,2173S006X01N</t>
  </si>
  <si>
    <t>2173S006X01N</t>
  </si>
  <si>
    <t>901W0234</t>
  </si>
  <si>
    <t>712W0042</t>
  </si>
  <si>
    <t>22</t>
  </si>
  <si>
    <t>17.09</t>
  </si>
  <si>
    <t>(=712++2274+-712U38)</t>
  </si>
  <si>
    <t>(=901++1232+-S01)</t>
  </si>
  <si>
    <t>EX SWITCH, 2P, 1 ENTRY, IP66 TYPE 47 (L901.1-056)</t>
  </si>
  <si>
    <t>2173S006X01N,2171S008X01N,2274P007X01N</t>
  </si>
  <si>
    <t>1030P043X07N,1030P043X05N,1030P047X04N,1030P045X02N,1030P043X01N,1232P039X01N</t>
  </si>
  <si>
    <t>712W0043</t>
  </si>
  <si>
    <t>901W0235</t>
  </si>
  <si>
    <t>12.37</t>
  </si>
  <si>
    <t>13.14</t>
  </si>
  <si>
    <t>(=901++1030+-H01)</t>
  </si>
  <si>
    <t>TECHNICAL LIGHT LED, IP66 TYPE 02 (L901.1-045)</t>
  </si>
  <si>
    <t>2274P007X01N,2272P008X03N,2272P010X01N</t>
  </si>
  <si>
    <t>1030P043X07N,1030P043X05N,1030P047X04N,1030P045X01N</t>
  </si>
  <si>
    <t>1030P045X01N</t>
  </si>
  <si>
    <t>901W0236</t>
  </si>
  <si>
    <t>14.91</t>
  </si>
  <si>
    <t>(=901++1030+-H02)</t>
  </si>
  <si>
    <t>TECHNICAL LIGHT LED, IP66 TYPE 02 (L901.1-044)</t>
  </si>
  <si>
    <t>712W0044</t>
  </si>
  <si>
    <t>1030P045X01N,1030P047X04N,1030P043X05N,1030P042X08N</t>
  </si>
  <si>
    <t>1030P042X08N</t>
  </si>
  <si>
    <t>12.54</t>
  </si>
  <si>
    <t>901W0237</t>
  </si>
  <si>
    <t>(=712++2165+-712U40)</t>
  </si>
  <si>
    <t>16.11</t>
  </si>
  <si>
    <t>2165S012X12N,2165S012X03N,2163S015X01N</t>
  </si>
  <si>
    <t>(=901++1030+-H03)</t>
  </si>
  <si>
    <t>TECHNICAL LIGHT LED, IP66 TYPE 02 (L901.1-042)</t>
  </si>
  <si>
    <t>1030P042X08N,1030P037X03N,1030P033X03N</t>
  </si>
  <si>
    <t>1030P033X03N</t>
  </si>
  <si>
    <t>901W0238</t>
  </si>
  <si>
    <t>9.15</t>
  </si>
  <si>
    <t>(=901++1030+-H04)</t>
  </si>
  <si>
    <t>TECHNICAL LIGHT LED, IP66 TYPE 02 (L901.1-046)</t>
  </si>
  <si>
    <t>1030P043X07N,1030S043X01N,1030S043X02N</t>
  </si>
  <si>
    <t>1030S043X02N</t>
  </si>
  <si>
    <t>901W0239</t>
  </si>
  <si>
    <t>(=901++1030+-H05)</t>
  </si>
  <si>
    <t>TECHNICAL LIGHT LED, IP66 TYPE 02 (L901.1-043)</t>
  </si>
  <si>
    <t>1030S043X02N,1030S043X04N,1030S041X01N,1030S040X03N,1030S037X01N</t>
  </si>
  <si>
    <t>1030S037X01N</t>
  </si>
  <si>
    <t>901W0240</t>
  </si>
  <si>
    <t>(=901++2232+-S01)</t>
  </si>
  <si>
    <t>EX SWITCH, 2P, 1 ENTRY, IP66 TYPE 47 (L901.1-058)</t>
  </si>
  <si>
    <t>2030P043X04N,2030P043X05N,2030P042X01N,2030P040X01N,223222039P11,2232P039X01N</t>
  </si>
  <si>
    <t>901W0241</t>
  </si>
  <si>
    <t>11.31</t>
  </si>
  <si>
    <t>(=901++2030+-H01)</t>
  </si>
  <si>
    <t>TECHNICAL LIGHT LED, IP66 TYPE 02 (L901.1-053)</t>
  </si>
  <si>
    <t>2030P043X04N,2030P043X05N,2030P045X01N,2030P046X01N</t>
  </si>
  <si>
    <t>2030P046X01N</t>
  </si>
  <si>
    <t>901W0242</t>
  </si>
  <si>
    <t>12.36</t>
  </si>
  <si>
    <t>(=901++2030+-H02)</t>
  </si>
  <si>
    <t>TECHNICAL LIGHT LED, IP66 TYPE 02 (L901.1-052)</t>
  </si>
  <si>
    <t>2030P046X01N,2030P045X01N,2030P043X05N,2030P042X01N</t>
  </si>
  <si>
    <t>VHF</t>
  </si>
  <si>
    <t>2030P042X01N</t>
  </si>
  <si>
    <t>901W0243</t>
  </si>
  <si>
    <t>16.89</t>
  </si>
  <si>
    <t>(=901++2030+-H03)</t>
  </si>
  <si>
    <t>TECHNICAL LIGHT LED, IP66 TYPE 02 (L901.1-050)</t>
  </si>
  <si>
    <t>2030P042X01N,2030P040X01N,2030P036X01N,2030P033X01N</t>
  </si>
  <si>
    <t>901W0244</t>
  </si>
  <si>
    <t>9.76</t>
  </si>
  <si>
    <t>(=901++2030+-H04)</t>
  </si>
  <si>
    <t>TECHNICAL LIGHT LED, IP66 TYPE 02 (L901.1-054)</t>
  </si>
  <si>
    <t>2030P043X04N,2030S043X03N</t>
  </si>
  <si>
    <t>2030S043X03N</t>
  </si>
  <si>
    <t>901W0245</t>
  </si>
  <si>
    <t>(=901++2030+-H05)</t>
  </si>
  <si>
    <t>TECHNICAL LIGHT LED, IP66 TYPE 02 (L901.1-051)</t>
  </si>
  <si>
    <t>2030S043X03N,2030S043X02N,2030S042X01N,2030S038X01N,2030S037X01N</t>
  </si>
  <si>
    <t>2030S037X01N</t>
  </si>
  <si>
    <t>901W0246</t>
  </si>
  <si>
    <t>34.95</t>
  </si>
  <si>
    <t>(=901++3232+-S01)</t>
  </si>
  <si>
    <t>EX SWITCH, 2P, 1 ENTRY, IP66 TYPE 47 (L901.1-110)</t>
  </si>
  <si>
    <t>3020S050X04N,3020S050X03N,3020S052X08N,202023052S11,2020S051X05N,2020S051X02N,2020P051X02N,2020P050X03N,202022047P11,2030P045X01N,2030P043X05N,2030P042X01N,2030P040X01N,223222039P11,3232P040X02N</t>
  </si>
  <si>
    <t>901W0247</t>
  </si>
  <si>
    <t>31.77</t>
  </si>
  <si>
    <t>(=901++3030+-H01)</t>
  </si>
  <si>
    <t>EX LIGHT LED, FOR ZONE 1, IP66 TYPE 14 (L901.1-115)</t>
  </si>
  <si>
    <t>3020S050X04N,3020S048X01N,302033047S11,3030S045X01N,3030S041X01N,3030S039X02N,3030P044X01N</t>
  </si>
  <si>
    <t>901W0248</t>
  </si>
  <si>
    <t>(=901++3030+-H02)</t>
  </si>
  <si>
    <t>EX LIGHT LED, FOR ZONE 1, IP66 TYPE 14 (L901.1-114)</t>
  </si>
  <si>
    <t>3030P044X01N,3030S039X02N,3030S041X01N,3030S045X01N,3030S046X02N</t>
  </si>
  <si>
    <t>3030S046X02N</t>
  </si>
  <si>
    <t>901W0249</t>
  </si>
  <si>
    <t>10.67</t>
  </si>
  <si>
    <t>(=901++3030+-H03)</t>
  </si>
  <si>
    <t>EX LIGHT LED, FOR ZONE 1, IP66 TYPE 14 (L901.1-113)</t>
  </si>
  <si>
    <t>3030S046X02N,3030S045X01N,3030S041X01N</t>
  </si>
  <si>
    <t>3030S041X01N</t>
  </si>
  <si>
    <t>901W0250</t>
  </si>
  <si>
    <t>(=901++3030+-H04)</t>
  </si>
  <si>
    <t>EX LIGHT LED, FOR ZONE 1, IP66 TYPE 14 (L901.1-112)</t>
  </si>
  <si>
    <t>3030S041X01N,3030S039X02N,3030S037X01N,3030S036X01N</t>
  </si>
  <si>
    <t>3030S036X01N</t>
  </si>
  <si>
    <t>901W0251</t>
  </si>
  <si>
    <t>(=901++3030+-H05)</t>
  </si>
  <si>
    <t>EX LIGHT LED, FOR ZONE 1, IP66 TYPE 14 (L901.1-111)</t>
  </si>
  <si>
    <t>INMARSAT</t>
  </si>
  <si>
    <t>901W0252</t>
  </si>
  <si>
    <t>14.14</t>
  </si>
  <si>
    <t>(=901++1020+-X01)</t>
  </si>
  <si>
    <t>DOUBLE SOCKET, TECHNIC, VERTICAL BOX, IP55 TYPE 43 (L901.2-001)</t>
  </si>
  <si>
    <t>901W0253</t>
  </si>
  <si>
    <t>13.43</t>
  </si>
  <si>
    <t>(=901++2020+-X01)</t>
  </si>
  <si>
    <t>DOUBLE SOCKET, TECHNIC, VERTICAL BOX, IP55 TYPE 43 (L901.2-111)</t>
  </si>
  <si>
    <t>2020S051X03N,2020S051X06N,2020S049X02N,2020P047X07N,2020P047X08N</t>
  </si>
  <si>
    <t>901W0254</t>
  </si>
  <si>
    <t>(=901++3020+-X01)</t>
  </si>
  <si>
    <t>DOUBLE SOCKET, TECHNIC, VERTICAL BOX, IP55 TYPE 43 (L901.2-112)</t>
  </si>
  <si>
    <t>2020S051X03N,2020S051X02N,2020S051X05N,202023052S11,3020S052X08N,3020S051X10N</t>
  </si>
  <si>
    <t>901W0255</t>
  </si>
  <si>
    <t>(=901++4151+-S01)</t>
  </si>
  <si>
    <t>PULSE SWITCH 1P TYPE 39 (L901.1-132)</t>
  </si>
  <si>
    <t>4151S023X23N,4151S022X01N,4151S020X01N,4151P021X01N</t>
  </si>
  <si>
    <t>901W0256</t>
  </si>
  <si>
    <t>12.26</t>
  </si>
  <si>
    <t>(=901++4151+-S02)</t>
  </si>
  <si>
    <t>PULSE SWITCH 1P TYPE 39 (L901.1-133)</t>
  </si>
  <si>
    <t>4151S023X23N,4151S022X01N,4151S020X01N,4151S020X03N</t>
  </si>
  <si>
    <t>4151S020X03N</t>
  </si>
  <si>
    <t>901W0257</t>
  </si>
  <si>
    <t>(=901++4151+-S03)</t>
  </si>
  <si>
    <t>PULSE SWITCH 1P TYPE 39 (L901.1-134)</t>
  </si>
  <si>
    <t>4151S023X23N,4151S022X01N,4151S023X22N,4151S023X17N</t>
  </si>
  <si>
    <t>4151S023X17N</t>
  </si>
  <si>
    <t>901W0258</t>
  </si>
  <si>
    <t>7.24</t>
  </si>
  <si>
    <t>(=901++4151+-H01)</t>
  </si>
  <si>
    <t>SPOT LIGHT,LED, IP44 TYPE 100 (L901.1-135)</t>
  </si>
  <si>
    <t>4151S023X23N,4151S022X01N,4151S022X02N</t>
  </si>
  <si>
    <t>4151S022X02N</t>
  </si>
  <si>
    <t>901W0259</t>
  </si>
  <si>
    <t>8.4</t>
  </si>
  <si>
    <t>(=901++4151+-H02)</t>
  </si>
  <si>
    <t>SPOT LIGHT,LED, IP44 TYPE 100 (L901.1-136)</t>
  </si>
  <si>
    <t>4151S023X23N,4151S022X01N,4151S022X04N</t>
  </si>
  <si>
    <t>901W0260</t>
  </si>
  <si>
    <t>8.92</t>
  </si>
  <si>
    <t>AIR WHISTLE</t>
  </si>
  <si>
    <t>(=901++4151+-H03)</t>
  </si>
  <si>
    <t>SPOT LIGHT,LED, IP44 TYPE 100 (L901.1-137)</t>
  </si>
  <si>
    <t>4151S023X23N,4151S022X01N,4151S021X02N</t>
  </si>
  <si>
    <t>4151S021X02N</t>
  </si>
  <si>
    <t>901W0261</t>
  </si>
  <si>
    <t>(=901++4155+-S01)</t>
  </si>
  <si>
    <t>PULSE SWITCH 1P TYPE 39 (L901.1-127)</t>
  </si>
  <si>
    <t>4155S017X03N,4155S017X02N</t>
  </si>
  <si>
    <t>901W0262</t>
  </si>
  <si>
    <t>8.27</t>
  </si>
  <si>
    <t>(=901++4155+-S02)</t>
  </si>
  <si>
    <t>PULSE SWITCH 1P TYPE 39 (L901.1-128)</t>
  </si>
  <si>
    <t>4155S017X03N,4155S019X01N</t>
  </si>
  <si>
    <t>4155S019X01N</t>
  </si>
  <si>
    <t>901W0263</t>
  </si>
  <si>
    <t>(=901++4155+-S03)</t>
  </si>
  <si>
    <t>PULSE SWITCH 1P TYPE 39 (L901.1-129)</t>
  </si>
  <si>
    <t>901W0264</t>
  </si>
  <si>
    <t>(=901++4155+-H01)</t>
  </si>
  <si>
    <t>SPOT LIGHT,LED, IP44 TYPE 100 (L901.1-130)</t>
  </si>
  <si>
    <t>4155S017X03N,4155S018X01N</t>
  </si>
  <si>
    <t>901W0265</t>
  </si>
  <si>
    <t>7.83</t>
  </si>
  <si>
    <t>(=901++4155+-H02)</t>
  </si>
  <si>
    <t>SPOT LIGHT,LED, IP44 TYPE 100 (L901.1-131)</t>
  </si>
  <si>
    <t>901W0266</t>
  </si>
  <si>
    <t>(=901++4161+-H01)</t>
  </si>
  <si>
    <t>TECHNICAL LIGHT LED, IP66 TYPE 01 (L901.1-120)</t>
  </si>
  <si>
    <t>4155S017X03N,4155S016X01N,4155S015X03N,4155S016X08N,415544015S11,4161S015X04N,4161S014X03N</t>
  </si>
  <si>
    <t>4161S014X03N</t>
  </si>
  <si>
    <t>901W0267</t>
  </si>
  <si>
    <t>(+11L3_JB16)</t>
  </si>
  <si>
    <t>"11L3_JB16" JUNCTION BOX NORMAL LIGHTING (L901-252)</t>
  </si>
  <si>
    <t>(=901++4242+-H01)</t>
  </si>
  <si>
    <t>CEILING LIGHT,LED, IP55 TYPE 69 (L901.1-157)</t>
  </si>
  <si>
    <t>4242P012X01N,4256P019X08N,4256P20X06N,4242P021X05N</t>
  </si>
  <si>
    <t>4242P012X01N</t>
  </si>
  <si>
    <t>901W0268</t>
  </si>
  <si>
    <t>(=901++4258+-S01)</t>
  </si>
  <si>
    <t>PULSE SWITCH 1P TYPE 39 (L901.1-121)</t>
  </si>
  <si>
    <t>901W0269</t>
  </si>
  <si>
    <t>NAVTEX</t>
  </si>
  <si>
    <t>(=901++4258+-S02)</t>
  </si>
  <si>
    <t>PULSE SWITCH 1P TYPE 39 (L901.1-122)</t>
  </si>
  <si>
    <t>901W0270</t>
  </si>
  <si>
    <t>(=901++4258+-H01)</t>
  </si>
  <si>
    <t>CEILING LIGHT,LED, IP55 TYPE 69 (L901.1-124)</t>
  </si>
  <si>
    <t>901W0271</t>
  </si>
  <si>
    <t>8.65</t>
  </si>
  <si>
    <t>(=901++4258+-H02)</t>
  </si>
  <si>
    <t>CEILING LIGHT,LED, IP55 TYPE 69 (L901.1-123)</t>
  </si>
  <si>
    <t>4258P018X01N,4258P017X01N,4258P016X03N</t>
  </si>
  <si>
    <t>901W0272</t>
  </si>
  <si>
    <t>10.92</t>
  </si>
  <si>
    <t>(=901++4040+-S01)</t>
  </si>
  <si>
    <t>SWITCH, 2P, 1 ENTRY, IP55 TYPE 33 (L901.1-148)</t>
  </si>
  <si>
    <t>HDC
Cut %</t>
  </si>
  <si>
    <t>4040S029X01N,4040P028X03N</t>
  </si>
  <si>
    <t>4040P028X03N</t>
  </si>
  <si>
    <t>901W0273</t>
  </si>
  <si>
    <t>(=901++4040+-H01)</t>
  </si>
  <si>
    <t>TECHNICAL LIGHT LED, IP66 TYPE 01 (L901.1-149)</t>
  </si>
  <si>
    <t>4040S029X01N,4040P028X01N</t>
  </si>
  <si>
    <t>4040P028X01N</t>
  </si>
  <si>
    <t>901W0284</t>
  </si>
  <si>
    <t>HDC
Pulled %</t>
  </si>
  <si>
    <t>11.09</t>
  </si>
  <si>
    <t>HDC
Connection %</t>
  </si>
  <si>
    <t>HDC
CWC- Megger %</t>
  </si>
  <si>
    <t>(+11L3_JB2.3)</t>
  </si>
  <si>
    <t>11L3_JB2.3 JUNCTION BOX NORMAL LIGHTING (L901.1-214)</t>
  </si>
  <si>
    <t>(=901++4258+-H03)</t>
  </si>
  <si>
    <t>NAUTICS
Cut %</t>
  </si>
  <si>
    <t>DESK LIGHT, LED, DIMMABLE, IP20 TYPE 60 (L901.1-126)</t>
  </si>
  <si>
    <t>4258P017X01N,4258P015X02N</t>
  </si>
  <si>
    <t>NAUTICS
Pulled %</t>
  </si>
  <si>
    <t>NAUTICS
Connection %</t>
  </si>
  <si>
    <t>901W0285</t>
  </si>
  <si>
    <t>NAUTICS
CWC- Megger %</t>
  </si>
  <si>
    <t>8.36</t>
  </si>
  <si>
    <t>ST
Cut %</t>
  </si>
  <si>
    <t>(=901++4258+-H04)</t>
  </si>
  <si>
    <t>DESK LIGHT, LED, DIMMABLE, IP20 TYPE 60 (L901.1-125)</t>
  </si>
  <si>
    <t>ST
Pulled %</t>
  </si>
  <si>
    <t>ST
Connection %</t>
  </si>
  <si>
    <t>4258P017X01N,4258P018X01N</t>
  </si>
  <si>
    <t>ST
CWC- Megger %</t>
  </si>
  <si>
    <t>901W0287</t>
  </si>
  <si>
    <t>(=901++4032+-S01)</t>
  </si>
  <si>
    <t>PULSE SWITCH 1P, 6A TYPE 34 (L901.1-150)</t>
  </si>
  <si>
    <t>4032P030X02N,4032P030X01N,4032S030X17N,4032S031X05N,4032S031X03N,4032S031X02N</t>
  </si>
  <si>
    <t>901W0288</t>
  </si>
  <si>
    <t>10.49</t>
  </si>
  <si>
    <t>(=901++4032+-S02)</t>
  </si>
  <si>
    <t>PULSE SWITCH 1P, 6A TYPE 34 (L901.1-151)</t>
  </si>
  <si>
    <t>4032P030X02N,4032P030X05N,4032P030X06N</t>
  </si>
  <si>
    <t>4032P030X06N</t>
  </si>
  <si>
    <t>901W0289</t>
  </si>
  <si>
    <t>9.95</t>
  </si>
  <si>
    <t>(+11L3_JB3.2)</t>
  </si>
  <si>
    <t>11L3_JB3.2 JUNCTION BOX NORMAL LIGHTING (L901.1-252)</t>
  </si>
  <si>
    <t>(=901++4032+-901JB01)</t>
  </si>
  <si>
    <t>JUNCTION BOX SPOT LIGHT WHEELHOUSE IP66</t>
  </si>
  <si>
    <t>4032S030X17N,4032P030X01N,4032P030X05N,4032P031X09N</t>
  </si>
  <si>
    <t>IRIDIUM</t>
  </si>
  <si>
    <t>901W0290</t>
  </si>
  <si>
    <t>6.95</t>
  </si>
  <si>
    <t>(=901++4032+-901JB02)</t>
  </si>
  <si>
    <t>4032S030X17N,4032P030X01N,4032P030X02N</t>
  </si>
  <si>
    <t>901W0291</t>
  </si>
  <si>
    <t>(=901++4032+-901JB03)</t>
  </si>
  <si>
    <t>4032P030X02N,4032P030X05N,4032P031X07N,4032P032X03N</t>
  </si>
  <si>
    <t>4032P032X03N</t>
  </si>
  <si>
    <t>901W0292</t>
  </si>
  <si>
    <t>11.35</t>
  </si>
  <si>
    <t>(=901++4032+-901JB04)</t>
  </si>
  <si>
    <t>901W0293</t>
  </si>
  <si>
    <t>7.74</t>
  </si>
  <si>
    <t>(=901++4032+-901JB05)</t>
  </si>
  <si>
    <t>4032P030X02N,4032P030X01N,4032S030X17N,4032S030X22N</t>
  </si>
  <si>
    <t>4032S030X22N</t>
  </si>
  <si>
    <t>901W0294</t>
  </si>
  <si>
    <t>12.62</t>
  </si>
  <si>
    <t>(=901++4032+-901JB06)</t>
  </si>
  <si>
    <t>4032P030X02N,4032P030X05N,4032P031X07N,4032S032X09N</t>
  </si>
  <si>
    <t>901W0295</t>
  </si>
  <si>
    <t>9.36</t>
  </si>
  <si>
    <t>(=901++4032+-901JB07)</t>
  </si>
  <si>
    <t>4032S030X17N,4032S030X19N,4032S030X11N,4032S032X04N</t>
  </si>
  <si>
    <t>901W0296</t>
  </si>
  <si>
    <t>16.55</t>
  </si>
  <si>
    <t>(=901++4246+-H01)</t>
  </si>
  <si>
    <t>EXTERIOR LIGHT LED, IP69K TYPE 11 (L901.1-185)</t>
  </si>
  <si>
    <t>4151S022X01N,4151S020X01N,4256P20X06N,4256P019X08N,4252P020X01N,4246P012X01N</t>
  </si>
  <si>
    <t>4246P012X01N</t>
  </si>
  <si>
    <t>901W0297</t>
  </si>
  <si>
    <t>22.56</t>
  </si>
  <si>
    <t>(=901++4246+-H02)</t>
  </si>
  <si>
    <t>EXTERIOR LIGHT LED, IP69K TYPE 11 (L901.1-186)</t>
  </si>
  <si>
    <t>4151S022X01N,4151S020X01N,4256P20X06N,4256P019X08N,4242P023X01N,4246P027X01N</t>
  </si>
  <si>
    <t>4246P027X01N</t>
  </si>
  <si>
    <t>901W0298</t>
  </si>
  <si>
    <t>(=901++4145+-H01)</t>
  </si>
  <si>
    <t>EXTERIOR LIGHT LED, IP69K TYPE 11 (L901.1-190)</t>
  </si>
  <si>
    <t>4151S022X01N,4151S020X01N,4145S019X01N</t>
  </si>
  <si>
    <t>4145S019X01N</t>
  </si>
  <si>
    <t>901W0299</t>
  </si>
  <si>
    <t>12.01</t>
  </si>
  <si>
    <t>(=901++4145+-H02)</t>
  </si>
  <si>
    <t>EXTERIOR LIGHT LED, IP69K TYPE 11 (L901.1-189)</t>
  </si>
  <si>
    <t>4151S022X01N,4151S023X22N,4145S022X01N</t>
  </si>
  <si>
    <t>4145S022X01N</t>
  </si>
  <si>
    <t>901W0303</t>
  </si>
  <si>
    <t>GYRO COMPASS</t>
  </si>
  <si>
    <t>(=901++5010+-H02)</t>
  </si>
  <si>
    <t>FLOODLIGHT LED, IP67 TYPE 28 (L901.1-196)</t>
  </si>
  <si>
    <t>4032P031X11N,4032P031X07N,5010P032X05G</t>
  </si>
  <si>
    <t>5010P032X05G</t>
  </si>
  <si>
    <t>901W0304</t>
  </si>
  <si>
    <t>62.07</t>
  </si>
  <si>
    <t>(+11L3_JB15)</t>
  </si>
  <si>
    <t>11L3_JB15 JUNCTION BOX FLOODLIGHTS (L901-251)</t>
  </si>
  <si>
    <t>4040S028X14N,304034028S11,3040S026X08N,3040S027X03N,3040S027X07N,204023027S11,2040S027X02N,2040S027X09N,2040S029X05N,204022030S11,2030S033X01N,2030S038X01N,2030S042X01N,2030S043X02N,2030S045X01N,202022047S11,302023047S11,3020S047X05N,3020S047X02N,3020S048X01N,3020S050X03N,3020S050X02N</t>
  </si>
  <si>
    <t>3020S050X02N</t>
  </si>
  <si>
    <t>901W0306</t>
  </si>
  <si>
    <t>9.8</t>
  </si>
  <si>
    <t>(=901++5010+-H04)</t>
  </si>
  <si>
    <t>FLOODLIGHT LED, IP67 TYPE 28 (L901.1-198)</t>
  </si>
  <si>
    <t>4032S030X19N,4032S030X11N,4032S030X32N</t>
  </si>
  <si>
    <t>4032S030X32N</t>
  </si>
  <si>
    <t>901W0308</t>
  </si>
  <si>
    <t>(=901++5010+-H05)</t>
  </si>
  <si>
    <t>FLOODLIGHT LED, IP67 TYPE 28 (L901.1-194)</t>
  </si>
  <si>
    <t>4161S011X04N,5010S011X40G</t>
  </si>
  <si>
    <t>5010S011X40G</t>
  </si>
  <si>
    <t>901W0309</t>
  </si>
  <si>
    <t>7.01</t>
  </si>
  <si>
    <t>(=901++4151+-X01)</t>
  </si>
  <si>
    <t>SINGLE SOCKET, ACCOMMODATION, IP20 TYPE 41 FOR FRIDGE (L901.2-063)</t>
  </si>
  <si>
    <t>4151S023X32N,4151S024X01N</t>
  </si>
  <si>
    <t>901W0310</t>
  </si>
  <si>
    <t>(=901++4151+-X02)</t>
  </si>
  <si>
    <t>SINGLE SOCKET, ACCOMMODATION, IP20 TYPE 41 (L901.2-062)</t>
  </si>
  <si>
    <t>4151S023X32N,4151S022X01N,4151S020X01N,4151P021X01N</t>
  </si>
  <si>
    <t>901W0311</t>
  </si>
  <si>
    <t>(=901++4151+-X03)</t>
  </si>
  <si>
    <t>SINGLE SOCKET, ACCOMMODATION, IP20 TYPE 41 (L901.2-065)</t>
  </si>
  <si>
    <t>4151S023X32N,4151S022X01N,4151S020X01N,4151S020X03N</t>
  </si>
  <si>
    <t>901W0312</t>
  </si>
  <si>
    <t>12.91</t>
  </si>
  <si>
    <t>(=901++4151+-X04)</t>
  </si>
  <si>
    <t>SINGLE SOCKET, ACCOMMODATION, IP20 TYPE 41 (L901.2-064)</t>
  </si>
  <si>
    <t>4151S023X32N,4151S022X01N,4151S023X22N,4151S023X17N</t>
  </si>
  <si>
    <t>901W0313</t>
  </si>
  <si>
    <t>8.74</t>
  </si>
  <si>
    <t>(=901++4151+-X05)</t>
  </si>
  <si>
    <t>SINGLE SOCKET, ACCOMMODATION, IP20 TYPE 41 (631X26)</t>
  </si>
  <si>
    <t>4151S023X32N,4151S023X23N</t>
  </si>
  <si>
    <t>901W0314</t>
  </si>
  <si>
    <t>MAGNETIC COMPASS</t>
  </si>
  <si>
    <t>(=901++4155+-X01)</t>
  </si>
  <si>
    <t>SINGLE SOCKET, ACCOMMODATION, IP20 TYPE 41 (L901.2-059)</t>
  </si>
  <si>
    <t>4155S017X03N,4155S016X01N,4155S016X11N</t>
  </si>
  <si>
    <t>4155S016X11N</t>
  </si>
  <si>
    <t>901W0315</t>
  </si>
  <si>
    <t>11.4</t>
  </si>
  <si>
    <t>(=901++4155+-X02)</t>
  </si>
  <si>
    <t>SINGLE SOCKET, ACCOMMODATION, IP20 TYPE 41 (L901.2-060)</t>
  </si>
  <si>
    <t>901W0316</t>
  </si>
  <si>
    <t>(=901++4155+-X03)</t>
  </si>
  <si>
    <t>SINGLE SOCKET, ACCOMMODATION, IP20 TYPE 41 (L901.2-061)</t>
  </si>
  <si>
    <t>901W0317</t>
  </si>
  <si>
    <t>(=901++4155+-X04)</t>
  </si>
  <si>
    <t>DOUBLE SOCKET, ACCOMMODATION, IP20 TYPE 42 (631X25)</t>
  </si>
  <si>
    <t>901W0318</t>
  </si>
  <si>
    <t>19.4</t>
  </si>
  <si>
    <t>(=901++4161+-X01)</t>
  </si>
  <si>
    <t>SINGLE SOCKET, TECHNIC, IP55 TYPE 44 (L901.2-118)</t>
  </si>
  <si>
    <t>4155S017X03N,4155S016X01N,4155S015X03N,4155S016X08N,415544015S11,4161S015X04N,4161S013X01N,4161S011X04N</t>
  </si>
  <si>
    <t>901W0319</t>
  </si>
  <si>
    <t>9.89</t>
  </si>
  <si>
    <t>(=901++4258+-X01)</t>
  </si>
  <si>
    <t>SINGLE SOCKET, ACCOMMODATION, IP20 TYPE 41 (L901.2-053)</t>
  </si>
  <si>
    <t>901W0320</t>
  </si>
  <si>
    <t>(=901++4258+-X02)</t>
  </si>
  <si>
    <t>DOUBLE SOCKET, ACCOMMODATION, IP20 TYPE 42 (L901.2-056)</t>
  </si>
  <si>
    <t>901W0321</t>
  </si>
  <si>
    <t>(=901++4258+-X03)</t>
  </si>
  <si>
    <t>DOUBLE SOCKET, ACCOMMODATION, IP20 TYPE 42 (L901.2-057)</t>
  </si>
  <si>
    <t>901W0322</t>
  </si>
  <si>
    <t>(=901++4258+-X04)</t>
  </si>
  <si>
    <t>DOUBLE SOCKET, ACCOMMODATION, IP20 TYPE 42 (L901.2-054)</t>
  </si>
  <si>
    <t>901W0323</t>
  </si>
  <si>
    <t>(=901++4258+-X05)</t>
  </si>
  <si>
    <t>DOUBLE SOCKET, ACCOMMODATION, IP20 TYPE 42 (L901.2-055)</t>
  </si>
  <si>
    <t>SPEED LOG</t>
  </si>
  <si>
    <t>901W0324</t>
  </si>
  <si>
    <t>(=901++4262+-X01)</t>
  </si>
  <si>
    <t>SINGLE SOCKET,TECHNIC, IP55 TYPE 44 (L901.2-119)</t>
  </si>
  <si>
    <t>901W0325</t>
  </si>
  <si>
    <t>(=901++4040+-X01)</t>
  </si>
  <si>
    <t>SINGLE SOCKET, TECHNIC, IP55 TYPE 44 (L901.2-077)</t>
  </si>
  <si>
    <t>901W0326</t>
  </si>
  <si>
    <t>13.48</t>
  </si>
  <si>
    <t>(=901++4149+-X01)</t>
  </si>
  <si>
    <t>SINGLE SOCKET, TECHNIC, IP55 TYPE 44 (L901.2-066)</t>
  </si>
  <si>
    <t>4040S029X01N,414944028S11,4149S028X03N</t>
  </si>
  <si>
    <t>901W0327</t>
  </si>
  <si>
    <t>23.99</t>
  </si>
  <si>
    <t>(=901++4248+-X01)</t>
  </si>
  <si>
    <t>SINGLE SOCKET, TECHNIC, IP55 TYPE 44 (L901.2-069)</t>
  </si>
  <si>
    <t>4040S029X01N,404044028P11,4244P028X01N</t>
  </si>
  <si>
    <t>901W0328</t>
  </si>
  <si>
    <t>24.9</t>
  </si>
  <si>
    <t>(=901++4250+-X01)</t>
  </si>
  <si>
    <t>SINGLE SOCKET, TECHNIC, IP55 TYPE 44 (L901.2-110)</t>
  </si>
  <si>
    <t>4040S029X01N,404044028P12,4242P028X04N,4242P023X01N,425044023P11,4250P023X01N</t>
  </si>
  <si>
    <t>901W0329</t>
  </si>
  <si>
    <t>14.44</t>
  </si>
  <si>
    <t>(=901++4242+-X01)</t>
  </si>
  <si>
    <t>SINGLE SOCKET, ACCOMMODATION, IP20 TYPE 41 (L901.2-068)</t>
  </si>
  <si>
    <t>4040S029X01N,404044028P12,4242P028X04N,4242P026X04N</t>
  </si>
  <si>
    <t>4242P026X04N</t>
  </si>
  <si>
    <t>901W0330</t>
  </si>
  <si>
    <t>17.57</t>
  </si>
  <si>
    <t>(=901++4258+-631X06)</t>
  </si>
  <si>
    <t>DOUBLE SOCKET, ACCOMMODATION, IP20 TYPE 42 (631X24)</t>
  </si>
  <si>
    <t>4242P021X04N,4256P20X06N,4256P019X08N,4258P017X01N,4258P016X03N</t>
  </si>
  <si>
    <t>901W0331</t>
  </si>
  <si>
    <t>13.84</t>
  </si>
  <si>
    <t>(=901++4258+-X07)</t>
  </si>
  <si>
    <t>DOUBLE SOCKET, ACCOMMODATION, IP20 TYPE 42 (771X02)</t>
  </si>
  <si>
    <t>4262P012X01N,4262P014X01N,4262P015X03N,425844015P11,4258P015X02N</t>
  </si>
  <si>
    <t>WK09/2025/UPDATE SOURCE&amp;CABLE TYPE R1.04</t>
  </si>
  <si>
    <t>901W0332</t>
  </si>
  <si>
    <t>(=901++4256+-X01)</t>
  </si>
  <si>
    <t>SINGLE SOCKET, ACCOMMODATION, IP20 TYPE 41 (L901.2-058)</t>
  </si>
  <si>
    <t>4242P021X04N,4256P20X06N,4256P019X08N,4256P019X16N</t>
  </si>
  <si>
    <t>ECHOSOUNDER</t>
  </si>
  <si>
    <t>4256P019X16N</t>
  </si>
  <si>
    <t>901W0333</t>
  </si>
  <si>
    <t>13.17</t>
  </si>
  <si>
    <t>(=901++4242+-X02)</t>
  </si>
  <si>
    <t>SINGLE SOCKET, ACCOMMODATION, IP20 TYPE 41 (L901.2-067)</t>
  </si>
  <si>
    <t>4242P021X04N,4151S020X01N,4155S018X01N</t>
  </si>
  <si>
    <t>901W0334</t>
  </si>
  <si>
    <t>13.71</t>
  </si>
  <si>
    <t>(=901++4032+-X01)</t>
  </si>
  <si>
    <t>DOUBLE SOCKET, TECHNIC, IP55 TYPE 45 (L901.2-079)</t>
  </si>
  <si>
    <t>4032S030X17N,4032S031X05N,4032S031X06N,4032P031X02N</t>
  </si>
  <si>
    <t>901W0338</t>
  </si>
  <si>
    <t>16.63</t>
  </si>
  <si>
    <t>(=901++4161+-S01)</t>
  </si>
  <si>
    <t>SWITCH, 2P, 1 ENTRY, IP55 TYPE 33 (L901.1-119)</t>
  </si>
  <si>
    <t>4155S017X03N,4155S016X01N,4155S015X03N,4155S016X08N,415544015S11,4161S015X04N,4161S013X01N,4161S012X02N</t>
  </si>
  <si>
    <t>901W0339</t>
  </si>
  <si>
    <t>(+11L1_JB13)</t>
  </si>
  <si>
    <t>11L1_JB13 JUNCTION BOX BATHROOMS (L901.1-222)</t>
  </si>
  <si>
    <t>901W0340</t>
  </si>
  <si>
    <t>(+11L1_JB14)</t>
  </si>
  <si>
    <t>11L1_JB14 JUNCTION BOX BATHROOMS (L901.1-223)</t>
  </si>
  <si>
    <t>901W0341</t>
  </si>
  <si>
    <t>25.05</t>
  </si>
  <si>
    <t>(+11L1_JB15)</t>
  </si>
  <si>
    <t>11L1_JB15 JUNCTION BOX BATHROOMS (L901.1-224)</t>
  </si>
  <si>
    <t>3062P012X03N,3264P012X19N,3264P012X15N,3264P012X04N,3272P008X02N,3272P008X06N,227223009P11,2272P009X01N,2272P010X01N</t>
  </si>
  <si>
    <t>901W0342</t>
  </si>
  <si>
    <t>28.8</t>
  </si>
  <si>
    <t>(+11L1_JB16)</t>
  </si>
  <si>
    <t>11L1_JB16 JUNCTION BOX BATHROOMS (L901.1-225)</t>
  </si>
  <si>
    <t>3062P012X03N,3264P012X19N,3264P012X15N,3264P012X04N,3272P008X02N,3272P008X06N,227223009P11,2272P009X01N,2272P010X01N,2272P008X03N,2070P008X03N</t>
  </si>
  <si>
    <t>2070P008X03N</t>
  </si>
  <si>
    <t>901W0343</t>
  </si>
  <si>
    <t>28.3</t>
  </si>
  <si>
    <t>(+11L3_JB13)</t>
  </si>
  <si>
    <t>11L3_JB13 JUNCTION BOX BATHROOMS (L901.1-226)</t>
  </si>
  <si>
    <t>4040S028X14N,304034028S11,3040S026X08N,3040S023X01N,304034023S11,4151S023X10N,4151S023X22N,4151S022X01N,4151S020X01N,4242P021X04N</t>
  </si>
  <si>
    <t>901W0344</t>
  </si>
  <si>
    <t>7.86</t>
  </si>
  <si>
    <t>(=901++1060+-H05)</t>
  </si>
  <si>
    <t>TECHNICAL LIGHT LED, IP66 TYPE 01 (L901.1-229)</t>
  </si>
  <si>
    <t>1060S011X12N,1060S009X01N</t>
  </si>
  <si>
    <t>901W0345</t>
  </si>
  <si>
    <t>(=901++1060+-H06)</t>
  </si>
  <si>
    <t>TECHNICAL LIGHT LED, IP66 TYPE 01 (L901.1-228)</t>
  </si>
  <si>
    <t>901W0346</t>
  </si>
  <si>
    <t>(=901++1060+-H07)</t>
  </si>
  <si>
    <t>TECHNICAL LIGHT LED, IP66 TYPE 01 (L901.1-227)</t>
  </si>
  <si>
    <t>901W0347</t>
  </si>
  <si>
    <t>31.21</t>
  </si>
  <si>
    <t>(=901++3163+-X06)</t>
  </si>
  <si>
    <t>DOUBLE SOCKET, ACCOMMODATION, IP20 TYPE 42 (L901.2-124)</t>
  </si>
  <si>
    <t>3062P012X21N,3264P012X19N,3264P012X15N,3264P012X04N,3272P008X02N,3276P007X11N,3080P006X04N,3173S006X07N,3173S005X01N,3173S006X01N,3171S008X02N,3171S010X01N,3163S011X01N,3163S011X03N</t>
  </si>
  <si>
    <t>RADARS</t>
  </si>
  <si>
    <t>901W0348</t>
  </si>
  <si>
    <t>(=901++3264+-X05)</t>
  </si>
  <si>
    <t>DOUBLE SOCKET, ACCOMMODATION, IP20 TYPE 42 (L901.2-125)</t>
  </si>
  <si>
    <t>3272P009X02N,3264P012X04N,3264P012X08N</t>
  </si>
  <si>
    <t>3264P012X08N</t>
  </si>
  <si>
    <t>901W0349</t>
  </si>
  <si>
    <t>35.7</t>
  </si>
  <si>
    <t>(=901++4024+-S01)</t>
  </si>
  <si>
    <t>SWITCH, 2P, 1 ENTRY, IP55 TYPE 33 (L901.1-230)</t>
  </si>
  <si>
    <t>3020S050X04N,3020S048X01N,3020S047X02N,3020S047X05N,302023047S11,202022047S11,2030S045X01N,2030S043X02N,2030P043X04N,203022044P11,302423044P11,402055045S12,4024P045X01N</t>
  </si>
  <si>
    <t>901W0350</t>
  </si>
  <si>
    <t>36.72</t>
  </si>
  <si>
    <t>(=901++4024+-H01)</t>
  </si>
  <si>
    <t>TECHNICAL LIGHT LED, IP66 TYPE 01 (L901.1-231)</t>
  </si>
  <si>
    <t>901W0351</t>
  </si>
  <si>
    <t>9.12</t>
  </si>
  <si>
    <t>(=901++1040+-H03)</t>
  </si>
  <si>
    <t>TECHNICAL LIGHT LED, IP66 TYPE 02 (L901.1-233)</t>
  </si>
  <si>
    <t>1040S21X01N,1040S022X02N,1040S024X02N</t>
  </si>
  <si>
    <t>901W0352</t>
  </si>
  <si>
    <t>(=901++1040+-H04)</t>
  </si>
  <si>
    <t>TECHNICAL LIGHT LED, IP66 TYPE 02 (L901.1-232)</t>
  </si>
  <si>
    <t>1040P027X03N,1040P024X04N</t>
  </si>
  <si>
    <t>1040P024X04N</t>
  </si>
  <si>
    <t>901W0353</t>
  </si>
  <si>
    <t>6.53</t>
  </si>
  <si>
    <t>(=901++1030+-H06)</t>
  </si>
  <si>
    <t>TECHNICAL LIGHT LED, IP66 TYPE 02 (L901.1-234)</t>
  </si>
  <si>
    <t>1030P033X03N,1030P034X04N</t>
  </si>
  <si>
    <t>1030P034X04N</t>
  </si>
  <si>
    <t>901W0354</t>
  </si>
  <si>
    <t>(=901++1030+-H07)</t>
  </si>
  <si>
    <t>TECHNICAL LIGHT LED, IP66 TYPE 02 (L901.1-235)</t>
  </si>
  <si>
    <t>1030S037X01N,1030S036X02N,1030S033X01N</t>
  </si>
  <si>
    <t>901W0355</t>
  </si>
  <si>
    <t>(=901++3030+-H06)</t>
  </si>
  <si>
    <t>EX LIGHT LED, FOR ZONE 1, IP66 TYPE 14 (L901.1-236)</t>
  </si>
  <si>
    <t>901W0356</t>
  </si>
  <si>
    <t>8.37</t>
  </si>
  <si>
    <t>(+11L3_JB2.1)</t>
  </si>
  <si>
    <t>11L3_JB2.1 JUNCTION BOX NORMAL LIGHTING (L901.1-212)</t>
  </si>
  <si>
    <t>4040S029X01N,4040P029X02N</t>
  </si>
  <si>
    <t>4040P029X02N</t>
  </si>
  <si>
    <t>901W0357</t>
  </si>
  <si>
    <t>(+11L3_JB2.2)</t>
  </si>
  <si>
    <t>11L3_JB2.2 JUNCTION BOX NORMAL LIGHTING (L901.1-213)</t>
  </si>
  <si>
    <t>901W0358</t>
  </si>
  <si>
    <t>24.34</t>
  </si>
  <si>
    <t>4040P029X02N,404044028P12,4242P028X04N,4242P023X01N,4258P017X01N</t>
  </si>
  <si>
    <t>901W0359</t>
  </si>
  <si>
    <t>13.42</t>
  </si>
  <si>
    <t>(=901++4242+-H02)</t>
  </si>
  <si>
    <t>CEILING LIGHT,LED, IP55 TYPE 69 (L901.1-158)</t>
  </si>
  <si>
    <t>4242P012X01N,4242P023X01N,4242P025X02N</t>
  </si>
  <si>
    <t>WK18/2025/UPDATE SOURCE R1.07</t>
  </si>
  <si>
    <t>901W0361</t>
  </si>
  <si>
    <t>17.71</t>
  </si>
  <si>
    <t>(=901++4141+-S02)</t>
  </si>
  <si>
    <t>SWITCH, 2P, 1 ENTRY, IP55 TYPE 33 (L901.1-139)</t>
  </si>
  <si>
    <t>4040P029X02N,414944028S11,414133028S11,4141S026X04N,4141S026X02N</t>
  </si>
  <si>
    <t>901W0362</t>
  </si>
  <si>
    <t>12.89</t>
  </si>
  <si>
    <t>(=901++4141+-H01)</t>
  </si>
  <si>
    <t>MULTI-PURPOSE LIGHT,LED, IP55 TYPE 19 (L901.1-140)</t>
  </si>
  <si>
    <t>4040P029X02N,414944028S11,414133028S11,4141S026X05N</t>
  </si>
  <si>
    <t>4141S026X05N</t>
  </si>
  <si>
    <t>901W0363</t>
  </si>
  <si>
    <t>17.66</t>
  </si>
  <si>
    <t>(=901++4248+-S01)</t>
  </si>
  <si>
    <t>SWITCH, 2P, 1 ENTRY, IP55 TYPE 33 (L901.1-141)</t>
  </si>
  <si>
    <t>4040P029X02N,404044028P11,4244P028X01N</t>
  </si>
  <si>
    <t>901W0364</t>
  </si>
  <si>
    <t>(=901++4248+-901JB08)</t>
  </si>
  <si>
    <t>JUNCTION BOX MULTI-PURPOSE LIGHT PROVISION ROOM IP68</t>
  </si>
  <si>
    <t>901W0365</t>
  </si>
  <si>
    <t>(=901++4248+-S03)</t>
  </si>
  <si>
    <t>SWITCH, 2P, 1 ENTRY, IP55 TYPE 33 (L901.1-144)</t>
  </si>
  <si>
    <t>901W0366</t>
  </si>
  <si>
    <t>9.5</t>
  </si>
  <si>
    <t>(=901++4244+-901JB09)</t>
  </si>
  <si>
    <t>901W0367</t>
  </si>
  <si>
    <t>14.6</t>
  </si>
  <si>
    <t>(=901++4248+-S04)</t>
  </si>
  <si>
    <t>SWITCH, 2P, 1 ENTRY, IP55 TYPE 33 (L901.1-146)</t>
  </si>
  <si>
    <t>901W0368</t>
  </si>
  <si>
    <t>11.54</t>
  </si>
  <si>
    <t>(=901++4143+-H01)</t>
  </si>
  <si>
    <t>COLD ROOM LIGHT LED, IP67 TYPE 20 (L901.1-147)</t>
  </si>
  <si>
    <t>901W0369</t>
  </si>
  <si>
    <t>10.85</t>
  </si>
  <si>
    <t>(=901++3276+-X03)</t>
  </si>
  <si>
    <t>SINGLE SOCKET, ACCOMMODATION, IP20 TYPE 41 (L901.2-031)</t>
  </si>
  <si>
    <t>901W0370</t>
  </si>
  <si>
    <t>50.79</t>
  </si>
  <si>
    <t>(=901++3163+-X07)</t>
  </si>
  <si>
    <t>SINGLE SOCKET, ACCOMMODATION, IP20 TYPE 42 (771X04)</t>
  </si>
  <si>
    <t>3163S012X04N,3163S014X02N,316333015S11,3040S017X03N,3040S021X02N,3040S023X01N,304034023S11,4151S023X10N,4151S023X22N,4151S022X01N,4151S020X01N,4256P20X06N,4256P019X08N,4258P017X01N,425844015P11,4262P015X03N,4262P014X01N,4262P012X01N</t>
  </si>
  <si>
    <t>WK09/2025/UPDATE TARGET&amp;LENGHT&amp;CTYPE R1.04</t>
  </si>
  <si>
    <t>901W0371</t>
  </si>
  <si>
    <t>37.16</t>
  </si>
  <si>
    <t>(=901++3264+-X06)</t>
  </si>
  <si>
    <t>DOUBLE SOCKET, ACCOMMODATION, IP20 TYPE 42 (771X03)</t>
  </si>
  <si>
    <t>4262P012X01N,4262P014X01N,4262P015X03N,425844015P11,4258P017X01N,4256P019X08N,4256P019X04N,304034019P11,3040P019X04N,3040P020X02N,3040P020X03N,3040P018X06N,304033015P11,3264P015X05N,3264P015X01N,3264P012X04N,3264P011X03N</t>
  </si>
  <si>
    <t>901W0372</t>
  </si>
  <si>
    <t>(=901++3276+-X04)</t>
  </si>
  <si>
    <t>DOUBLE SOCKET, ACCOMMODATION, IP20 TYPE 42 (L901.2-030)</t>
  </si>
  <si>
    <t>901W0385</t>
  </si>
  <si>
    <t>(=901++5010+-H03)</t>
  </si>
  <si>
    <t>FLOODLIGHT LED, IP67 TYPE 28 (L901.1-197)</t>
  </si>
  <si>
    <t>4032P031X11N,4032P031X07N,4032S032X09N,4032S032X06N,5010S032X03G</t>
  </si>
  <si>
    <t>5010S032X03G</t>
  </si>
  <si>
    <t>901W0386</t>
  </si>
  <si>
    <t>14.33</t>
  </si>
  <si>
    <t>(=901++5010+-H01)</t>
  </si>
  <si>
    <t>FLOODLIGHT LED, IP67 TYPE 28 (L901.1-195)</t>
  </si>
  <si>
    <t>4032S030X19N,4032S030X17N,4032P030X01N,4032P030X05N,5010P030X21N</t>
  </si>
  <si>
    <t>SATELLITE COMPASS</t>
  </si>
  <si>
    <t>5010P030X21N</t>
  </si>
  <si>
    <t>901W0387</t>
  </si>
  <si>
    <t>19.1</t>
  </si>
  <si>
    <t>(=901++4030+-H03.1)</t>
  </si>
  <si>
    <t>EXTERIOR LIGHT LED, IP69K TYPE 11 (L901.1-187)</t>
  </si>
  <si>
    <t>4032P030X02N,4032P030X01N,4032S030X17N,4032S031X05N,4032S031X06N,4032P031X03N,4032P032X60N</t>
  </si>
  <si>
    <t>4032P032X60N</t>
  </si>
  <si>
    <t>901W0388</t>
  </si>
  <si>
    <t>(=901++4030+-H03)</t>
  </si>
  <si>
    <t>EXTERIOR LIGHT LED, IP69K TYPE 11 (L901.1-188)</t>
  </si>
  <si>
    <t>4032P030X02N,4032P030X01N,4032S030X17N,4032S031X05N,4032S031X03N,4032S031X02N,4032S031X01N,4032S033X02N,4032S032X20N</t>
  </si>
  <si>
    <t>4032S032X20N</t>
  </si>
  <si>
    <t>901W0389</t>
  </si>
  <si>
    <t>60.15</t>
  </si>
  <si>
    <t>(+11L3_JB14)</t>
  </si>
  <si>
    <t>11L3_JB14 JUNCTION BOX FLOODLIGHTS (L901-250)</t>
  </si>
  <si>
    <t>4040S028X14N,304034028S11,3040S026X08N,3040S027X03N,3040S027X07N,204023027S11,2040S027X02N,2040S027X09N,2040S029X05N,204022030S11,2030S033X01N,2030S038X01N,2030S042X01N,2030S043X02N,2030S045X01N,202022047S11,2020S049X02N,2020S051X06N,2020S051X02N,2020S051X05N,202023052S11,3020S052X08N,3020S051X08N</t>
  </si>
  <si>
    <t>3020S051X08N</t>
  </si>
  <si>
    <t>901W0390</t>
  </si>
  <si>
    <t>20.1</t>
  </si>
  <si>
    <t>(=901++4010+-H01)</t>
  </si>
  <si>
    <t>FLOODLIGHT LED, IP67 TYPE 28 (L901-310)</t>
  </si>
  <si>
    <t>3020S051X08N,3020S050X03N,4010P050X01G</t>
  </si>
  <si>
    <t>4010P050X01G</t>
  </si>
  <si>
    <t>901W0391</t>
  </si>
  <si>
    <t>(=901++4010+-H02)</t>
  </si>
  <si>
    <t>FLOODLIGHT LED, IP67 TYPE 28 (L901-311)</t>
  </si>
  <si>
    <t>3020S051X08N,4010S050X04G</t>
  </si>
  <si>
    <t>4010S050X04G</t>
  </si>
  <si>
    <t>901W0392</t>
  </si>
  <si>
    <t>15.45</t>
  </si>
  <si>
    <t>(=901++4010+-H03)</t>
  </si>
  <si>
    <t>FLOODLIGHT LED, IP67 TYPE 28 (L901-309)</t>
  </si>
  <si>
    <t>3020S050X02N,3020S050X03N,4020P050X05G</t>
  </si>
  <si>
    <t>4020P050X05G</t>
  </si>
  <si>
    <t>901W0393</t>
  </si>
  <si>
    <t>FLEX+PE 3X1.5</t>
  </si>
  <si>
    <t>40.86</t>
  </si>
  <si>
    <t>(=901++4258+-X08)</t>
  </si>
  <si>
    <t>SINGLE SOCKET, ACCOMMODATION, IP20 TYPE 41 (L901.2-210)</t>
  </si>
  <si>
    <t>4040S028X14N,304034028S11,3040S026X08N,3040S023X01N,304034023S11,4151S023X10N,4151S023X22N,4151S022X01N,4151S020X01N,4256P20X06N,4256P019X08N,4258P017X01N,4258P015X02N</t>
  </si>
  <si>
    <t>901W0410</t>
  </si>
  <si>
    <t>(=901++1060+-H08)</t>
  </si>
  <si>
    <t>OVAL BULKHEAD LIGHT LED, IP44 TYPE 25 5W (L901.1-330)</t>
  </si>
  <si>
    <t>901W0411</t>
  </si>
  <si>
    <t>(=901++1060+-H09)</t>
  </si>
  <si>
    <t>OVAL BULKHEAD LIGHT LED, IP44 TYPE 25 5W (L901.1-331)</t>
  </si>
  <si>
    <t>901W0412</t>
  </si>
  <si>
    <t>(=901++1060+-H10)</t>
  </si>
  <si>
    <t>OVAL BULKHEAD LIGHT LED, IP44 TYPE 25 (L901.1-332)</t>
  </si>
  <si>
    <t>901W0413</t>
  </si>
  <si>
    <t>(=901++1060+-H11)</t>
  </si>
  <si>
    <t>OVAL BULKHEAD LIGHT LED, IP44 TYPE 25 (L901.1-333)</t>
  </si>
  <si>
    <t>901W0414</t>
  </si>
  <si>
    <t>(=901++3264+-901U01)</t>
  </si>
  <si>
    <t>JUNCTION BOX FOR BATHROOM CHIEF CABIN</t>
  </si>
  <si>
    <t>901W0415</t>
  </si>
  <si>
    <t>(=901++3163+-901U02)</t>
  </si>
  <si>
    <t>JUNCTION BOX FOR BATHROOM CAPTAIN CABIN</t>
  </si>
  <si>
    <t>3062P012X21N,3264P012X19N,3264P012X15N,3264P012X04N,3272P008X02N,3276P007X11N,3080P006X04N,3173S006X07N,3173S005X01N,3173S006X01N,3171S008X02N,3171S010X01N,3163S011X01N,3163S011X04N</t>
  </si>
  <si>
    <t>901W0416</t>
  </si>
  <si>
    <t>32.33</t>
  </si>
  <si>
    <t>POSITIONING</t>
  </si>
  <si>
    <t>(=901++3171+-901U03)</t>
  </si>
  <si>
    <t>JUNCTION BOX FOR BATHROOM 2 PASS. CABIN</t>
  </si>
  <si>
    <t>3062P012X21N,3264P012X19N,3264P012X15N,3264P012X04N,3272P008X02N,3276P007X11N,3080P006X04N,3173S006X07N,3173S005X01N,3173S006X01N,3171S008X02N,3171S010X01N,3171S010X02N</t>
  </si>
  <si>
    <t>901W0417</t>
  </si>
  <si>
    <t>13.18</t>
  </si>
  <si>
    <t>(=901++3272+-901U04)</t>
  </si>
  <si>
    <t>JUNCTION BOX FOR BATHROOM 2 PASS. CABNE</t>
  </si>
  <si>
    <t>3062P012X21N,3264P012X19N,3264P012X15N,3264P012X04N,3272P010X01N</t>
  </si>
  <si>
    <t>901W0422</t>
  </si>
  <si>
    <t>15.86</t>
  </si>
  <si>
    <t>(=901++3276+-901U05)</t>
  </si>
  <si>
    <t>3272P009X02N,3272P008X02N,3276P007X11N,3080P006X04N,3080P006X02N</t>
  </si>
  <si>
    <t>901W0423</t>
  </si>
  <si>
    <t>(=901++3284+-901U06)</t>
  </si>
  <si>
    <t>3272P009X02N,3272P008X02N,3276P004X01N,3284P001X12N,3284P000X15N,3284P000X03N</t>
  </si>
  <si>
    <t>3284P000X03N</t>
  </si>
  <si>
    <t>901W0424</t>
  </si>
  <si>
    <t>(=901++3173+-901U07)</t>
  </si>
  <si>
    <t>3272P009X02N,3272P008X02N,3276P007X11N,3080P006X04N,3173S006X07N,3173S005X01N,3173S006X01N,3171S008X02N,3171S010X01N,3171S010X02N</t>
  </si>
  <si>
    <t>901W0425</t>
  </si>
  <si>
    <t>(=901++3183+-901U08)</t>
  </si>
  <si>
    <t>3272P009X02N,3272P008X02N,3276P004X01N,3284P001X12N,3284P000X15N,208023001P11,2080S002X06N,208023001S11,3183S000X02N</t>
  </si>
  <si>
    <t>3183S000X02N</t>
  </si>
  <si>
    <t>901W0430</t>
  </si>
  <si>
    <t>(=901++2272+-901U09)</t>
  </si>
  <si>
    <t>JUNCTION BOX FOR BATHROOM OFFICER</t>
  </si>
  <si>
    <t>901W0431</t>
  </si>
  <si>
    <t>14.62</t>
  </si>
  <si>
    <t>(=901++2274+-901U10)</t>
  </si>
  <si>
    <t>2272P010X01N,2272P008X03N,2070P008X03N,2070P005X01N</t>
  </si>
  <si>
    <t>901W0434</t>
  </si>
  <si>
    <t>(=901++2070+-901U11)</t>
  </si>
  <si>
    <t>JUNCTION BOX FOR BATHROOM ALLEWAY FORE</t>
  </si>
  <si>
    <t>901W0435</t>
  </si>
  <si>
    <t>(=901++2070+-901U12)</t>
  </si>
  <si>
    <t>JUNCTION BOX FOR BATHROOM ALLEWAY AFT</t>
  </si>
  <si>
    <t>901W0438</t>
  </si>
  <si>
    <t>(=901++4153+-901U13)</t>
  </si>
  <si>
    <t>JUNCTION BOX FOR BATHROOM</t>
  </si>
  <si>
    <t>4153</t>
  </si>
  <si>
    <t>TOILET / TOILETTE</t>
  </si>
  <si>
    <t>901W0440</t>
  </si>
  <si>
    <t>4032P030X02N,4032P030X01N,4032S030X17N</t>
  </si>
  <si>
    <t>901W0441</t>
  </si>
  <si>
    <t>11.19</t>
  </si>
  <si>
    <t>(=901++4032+-S03)</t>
  </si>
  <si>
    <t>PULSE SWITCH 1P 6A TYPE 34 (L901.2-126)</t>
  </si>
  <si>
    <t>4032S030X17N,4032P030X01N,4032P030X05N,4032P029X03N</t>
  </si>
  <si>
    <t>4032P029X03N</t>
  </si>
  <si>
    <t>901W0442</t>
  </si>
  <si>
    <t>13.47</t>
  </si>
  <si>
    <t>(=901++4032+-S04)</t>
  </si>
  <si>
    <t>PULSE SWITCH 1P 6A TYPE 34 (L901.2-127)</t>
  </si>
  <si>
    <t>4032S030X17N,4032S030X19N,4032S030X11N,4032S030X12N</t>
  </si>
  <si>
    <t>901W0443</t>
  </si>
  <si>
    <t>18.73</t>
  </si>
  <si>
    <t>ECDIS</t>
  </si>
  <si>
    <t>(=901++4032+-X02)</t>
  </si>
  <si>
    <t>DOUBLE SOCKET, TECHNIC, IP55 TYPE 45 (L901.2-130)</t>
  </si>
  <si>
    <t>4032S030X17N,4032S031X05N,4032S031X06N,4032P031X03N,4032P032X01N</t>
  </si>
  <si>
    <t>901W0444</t>
  </si>
  <si>
    <t>(=901++4032+-X06)</t>
  </si>
  <si>
    <t>SINGLE SOCKET, ACCOMMODATION, IP20 TYPE 41 (L901.2-132)</t>
  </si>
  <si>
    <t>4032S030X17N,4032S031X05N,4032S031X03N,4032S031X44N,4032S031X22N</t>
  </si>
  <si>
    <t>WK18/2025/UPDATE TARGET R1.07</t>
  </si>
  <si>
    <t>4032S031X22N</t>
  </si>
  <si>
    <t>901W0445</t>
  </si>
  <si>
    <t>(=901++4032+-X04)</t>
  </si>
  <si>
    <t>DOUBLE SOCKET, TECHNIC, IP55 TYPE 45 (L901.2-081)</t>
  </si>
  <si>
    <t>4032S030X17N,4032S031X05N,4032S031X03N,4032S031X02N,4032S031X01N,4032S032X01N</t>
  </si>
  <si>
    <t>901W0446</t>
  </si>
  <si>
    <t>(=901++4032+-X07)</t>
  </si>
  <si>
    <t>SINGLE SOCKET, ACCOMMODATION, IP20 TYPE 41 (L901.2-133)</t>
  </si>
  <si>
    <t>4032S030X17N,4032S031X05N,4032S031X06N,4032P031X03N,4032P031X31N,4032P031X26N,4032P032X11N,4032P032X18N</t>
  </si>
  <si>
    <t>4032P032X18N</t>
  </si>
  <si>
    <t>901W0447</t>
  </si>
  <si>
    <t>(=901++4032+-X05)</t>
  </si>
  <si>
    <t>DOUBLE SOCKET, TECHNIC, IP55 TYPE 45 (L901.2-131)</t>
  </si>
  <si>
    <t>4032P032X01N,4032P032X11N,4032P031X24N</t>
  </si>
  <si>
    <t>4032P031X24N</t>
  </si>
  <si>
    <t>901W0448</t>
  </si>
  <si>
    <t>(=901++4032+-X03)</t>
  </si>
  <si>
    <t>DOUBLE SOCKET, TECHNIC, IP55 TYPE 45 (L901.2-080)</t>
  </si>
  <si>
    <t>4032S031X22N,4032S031X14N,4032S033X02N,4032S032X01N</t>
  </si>
  <si>
    <t>901W0449</t>
  </si>
  <si>
    <t>20.28</t>
  </si>
  <si>
    <t>4040S028X14N,404044028P12,4242P028X04N,4242P023X01N,4242P012X01N</t>
  </si>
  <si>
    <t>901W0450</t>
  </si>
  <si>
    <t>16.34</t>
  </si>
  <si>
    <t>(=901++4242+-901JB01)</t>
  </si>
  <si>
    <t>JUNCTION BOX SPOT LIGHT ALLEWAY IP66</t>
  </si>
  <si>
    <t>4242P012X01N,4256P019X08N,4256P20X06N,4242P021X07N</t>
  </si>
  <si>
    <t>4242P021X07N</t>
  </si>
  <si>
    <t>901W0452</t>
  </si>
  <si>
    <t>14.3</t>
  </si>
  <si>
    <t>(=901++4242+-901JB02)</t>
  </si>
  <si>
    <t>901W0454</t>
  </si>
  <si>
    <t>11.24</t>
  </si>
  <si>
    <t>(=901++4242+-901JB03)</t>
  </si>
  <si>
    <t>901W0456</t>
  </si>
  <si>
    <t>9.14</t>
  </si>
  <si>
    <t>(=901++4242+-901JB04)</t>
  </si>
  <si>
    <t>4242P012X01N,4242P023X01N,4242P024X01N</t>
  </si>
  <si>
    <t>4242P024X01N</t>
  </si>
  <si>
    <t>901W0458</t>
  </si>
  <si>
    <t>13.13</t>
  </si>
  <si>
    <t>(=901++4242+-901JB05)</t>
  </si>
  <si>
    <t>4242P012X01N,4242P023X01N,4242P026X05N</t>
  </si>
  <si>
    <t>4242P026X05N</t>
  </si>
  <si>
    <t>901W0460</t>
  </si>
  <si>
    <t>15.65</t>
  </si>
  <si>
    <t>(=901++4242+-901JB06)</t>
  </si>
  <si>
    <t>4242P012X01N,4242P023X01N,4242P028X04N,4242P029X01N</t>
  </si>
  <si>
    <t>4242P029X01N</t>
  </si>
  <si>
    <t>901W0468</t>
  </si>
  <si>
    <t>13.5</t>
  </si>
  <si>
    <t>(=901++4242+-S01)</t>
  </si>
  <si>
    <t>PULSE SWITCH 1P TYPE 39 (L901.1-334)</t>
  </si>
  <si>
    <t>4242P012X01N,4256P019X08N,4256P20X06N,4242P021X08N</t>
  </si>
  <si>
    <t>4242P021X08N</t>
  </si>
  <si>
    <t>901W0469</t>
  </si>
  <si>
    <t>17.69</t>
  </si>
  <si>
    <t>(=901++4242+-S02)</t>
  </si>
  <si>
    <t>PULSE SWITCH 1P TYPE 39 (L901.1-335)</t>
  </si>
  <si>
    <t>903</t>
  </si>
  <si>
    <t>903W0001</t>
  </si>
  <si>
    <t>28.79</t>
  </si>
  <si>
    <t>(+13EL3_JB1)</t>
  </si>
  <si>
    <t>13EL3_JB1 JUNCTION BOX EM'CY LIGHTING (L903-113)</t>
  </si>
  <si>
    <t>2171S008X02N,2171S008X01N,217122011S11,2165S012X03N,216512012S11,1060S012X16N,1060S012X02N,1060S014X02N,1060S013X03N,1060P013X22N,1060P013X21N</t>
  </si>
  <si>
    <t>903W0002</t>
  </si>
  <si>
    <t>12.48</t>
  </si>
  <si>
    <t>(+13EL3_JB2)</t>
  </si>
  <si>
    <t>13EL3_JB2 JUNCTION BOX EM'CY LIGHTING (L903-114)</t>
  </si>
  <si>
    <t>AIS</t>
  </si>
  <si>
    <t>2171S008X02N,2070P008X03N</t>
  </si>
  <si>
    <t>903W0003</t>
  </si>
  <si>
    <t>14.01</t>
  </si>
  <si>
    <t>(+13EL3_JB2.1)</t>
  </si>
  <si>
    <t>13EL3_JB2.1 JUNCTION BOX EM'CY LIGHTING (L903-115)</t>
  </si>
  <si>
    <t>2070P008X03N,2272P008X03N,2272P010X01N,227222011P11,2266P012X26N</t>
  </si>
  <si>
    <t>2266P012X26N</t>
  </si>
  <si>
    <t>903W0004</t>
  </si>
  <si>
    <t>C+FR+SH 5X1.5</t>
  </si>
  <si>
    <t>27.84</t>
  </si>
  <si>
    <t>(+13EL3_JB2.2)</t>
  </si>
  <si>
    <t>13EL3_JB2.2 JUNCTION BOX EM'CY LIGHTING (L903-116)</t>
  </si>
  <si>
    <t>2171S008X02N,2272P008X03N,2272P010X01N,227222011P11,226622015P11,2040P017X01N</t>
  </si>
  <si>
    <t>903W0005</t>
  </si>
  <si>
    <t>(+13EL2_JB1)</t>
  </si>
  <si>
    <t>13EL2_JB1 JUNCTION BOX EM'CY LIGHTING (L903-117)</t>
  </si>
  <si>
    <t>2020P052X01N,2020P051X06N,2020P051X02N,2020P050X03N,2020P047X07N,202012047P11,1020P047X01N,102011047P11,1030P043X05N,1030P043X06N</t>
  </si>
  <si>
    <t>1030P043X06N</t>
  </si>
  <si>
    <t>903W0006</t>
  </si>
  <si>
    <t>(+13EL2_JB2)</t>
  </si>
  <si>
    <t>13EL2_JB2 JUNCTION BOX EM'CY LIGHTING (L903-118)</t>
  </si>
  <si>
    <t>2020P052X01N,2020P051X06N,2020P051X02N,2020S051X02N,2020S051X03N</t>
  </si>
  <si>
    <t>903W0007</t>
  </si>
  <si>
    <t>19.21</t>
  </si>
  <si>
    <t>(+13EL2_JB2.1)</t>
  </si>
  <si>
    <t>13EL2_JB2.1 JUNCTION BOX EM'CY LIGHTING (L903-119)</t>
  </si>
  <si>
    <t>2020P052X01N,2020P051X06N,2020P051X02N,2020P050X03N,202022047P11,2030P045X01N,2030P043X05N,2030P043X02N</t>
  </si>
  <si>
    <t>2030P043X02N</t>
  </si>
  <si>
    <t>903W0008</t>
  </si>
  <si>
    <t>29.64</t>
  </si>
  <si>
    <t>(+13UP1_JB7)</t>
  </si>
  <si>
    <t>13UP1_JB7 JUNCTION BOX TRANSITIONAL LIGHTING (L903-144)</t>
  </si>
  <si>
    <t>(+13UP1_JB7.1)</t>
  </si>
  <si>
    <t>13UP1_JB7.1 JUNCTION BOX TRANSITIONAL LIGHTING (L903-120)</t>
  </si>
  <si>
    <t>2030P039X01N,2030P036X01N,2030P032X01N,204022030P11,2040P029X04N,2040P029X08N,2040S029X05N,204022030S11,2030S031X02N</t>
  </si>
  <si>
    <t>903W0009</t>
  </si>
  <si>
    <t>15.16</t>
  </si>
  <si>
    <t>(+13EL2_JB3)</t>
  </si>
  <si>
    <t>13EL2_JB3 JUNCTION BOX EM'CY LIGHTING (L903-121)</t>
  </si>
  <si>
    <t>2020P052X01N,2020P051X06N,2020P051X02N,2020S051X02N,2020S051X05N,202023052S11,3020S052X08N,3020S051X11N</t>
  </si>
  <si>
    <t>903W0010</t>
  </si>
  <si>
    <t>20.64</t>
  </si>
  <si>
    <t>(+13EL2_JB4)</t>
  </si>
  <si>
    <t>13EL2_JB4 JUNCTION BOX EM'CY EXTERIOR LIGHTING (L903-122)</t>
  </si>
  <si>
    <t>2020P052X01N,2020P051X06N,2020P051X02N,2020S051X02N,2020S051X06N,2020S049X02N,302023047S11,3020S047X05N,3020S047X02N,3020S048X03N</t>
  </si>
  <si>
    <t>903W0011</t>
  </si>
  <si>
    <t>21.57</t>
  </si>
  <si>
    <t>(+13EL1_JB1)</t>
  </si>
  <si>
    <t>13EL1_JB1 JUNCTION BOX EM'CY LIGHTING (L903-123)</t>
  </si>
  <si>
    <t>3062P012X02N,3264P012X19N,3264P012X15N,3264P012X04N,3272P008X02N,3276P007X11N,3080P006X04N,3080S006X04N</t>
  </si>
  <si>
    <t>3080S006X04N</t>
  </si>
  <si>
    <t>903W0012</t>
  </si>
  <si>
    <t>39</t>
  </si>
  <si>
    <t>NAVIGATION DATA DISTRIBUTION</t>
  </si>
  <si>
    <t>(+13EL1_JB2)</t>
  </si>
  <si>
    <t>13EL1_JB2 JUNCTION BOX EM'CY LIGHTING (L903-124)</t>
  </si>
  <si>
    <t>3062P012X02N,3264P012X19N,3264P012X15N,3264P012X04N,3264P012X08N,226623013P11,226622015P11,2040P018X22N,2040P018X01N,204023018P11,3040P017X09N,3040P017X07N</t>
  </si>
  <si>
    <t>903W0013</t>
  </si>
  <si>
    <t>31.04</t>
  </si>
  <si>
    <t>(+13EL1_JB3)</t>
  </si>
  <si>
    <t>13EL1_JB3 JUNCTION BOX EM'CY LIGHTING (L903-125)</t>
  </si>
  <si>
    <t>3062P012X02N,3264P012X19N,3264P012X15N,3264P015X01N,3264P015X05N,304033015P11,3040P018X06N,3040P020X03N,3040P020X02N,3040P019X04N,304034019P11,4256P019X04N,4256P019X08N,4258P017X01N</t>
  </si>
  <si>
    <t>903W0014</t>
  </si>
  <si>
    <t>44.99</t>
  </si>
  <si>
    <t>(+13EL1_JB3.1)</t>
  </si>
  <si>
    <t>13EL1_JB3.1 JUNCTION BOX EM'CY LIGHTING (L903-126)</t>
  </si>
  <si>
    <t>3062P012X02N,3264P012X19N,3264P012X15N,3264P015X01N,3264P015X05N,304033015P11,3040P018X06N,3040P020X03N,3040P020X02N,3040P019X04N,304034019P11,4256P019X04N,4256P019X08N,4242P023X01N,4242P028X04N,403244029P11,4032P029X03N,4032P030X05N,4032P030X02N</t>
  </si>
  <si>
    <t>903W0015</t>
  </si>
  <si>
    <t>30.21</t>
  </si>
  <si>
    <t>(+13EL1_JB4)</t>
  </si>
  <si>
    <t>13EL1_JB4 JUNCTION BOX EM'CY EXTERIOR LIGHTING (L903-133)</t>
  </si>
  <si>
    <t>3062P012X02N,3264P012X19N,3264P012X15N,3264P015X01N,3264P015X05N,304033015P11,3040P018X06N,3040P020X03N,3040P020X02N,3040P019X04N,304034019P11,4256P019X04N,4256P019X08N,4256P20X06N,4242P021X04N</t>
  </si>
  <si>
    <t>903W0016</t>
  </si>
  <si>
    <t>(+13EL1_JB5)</t>
  </si>
  <si>
    <t>13EL1_JB5 JUNCTION BOX EM'CY EXTERIOR LIGHTING (L903-134)</t>
  </si>
  <si>
    <t>903W0017</t>
  </si>
  <si>
    <t>7.03</t>
  </si>
  <si>
    <t>(=903++1060+-H01)</t>
  </si>
  <si>
    <t>TECHNICAL LIGHT LED, IP66 TYPE 01 (L903-003)</t>
  </si>
  <si>
    <t>1060P013X21N,1060P013X19N,1060P013X25N,1060P013X26N</t>
  </si>
  <si>
    <t>903W0018</t>
  </si>
  <si>
    <t>(=903++1060+-H02)</t>
  </si>
  <si>
    <t>TECHNICAL LIGHT LED, IP66 TYPE 01 (L903-002)</t>
  </si>
  <si>
    <t>903W0019</t>
  </si>
  <si>
    <t>10.13</t>
  </si>
  <si>
    <t>(+13EL3_JB1.1)</t>
  </si>
  <si>
    <t>13EL3_JB1.1 JUNCTION BOX EM'CY LIGHTING (L903-152)</t>
  </si>
  <si>
    <t>(=903++1252+-S01)</t>
  </si>
  <si>
    <t>SWITCH, 2P, 1 ENTRY, IP55 TYPE 33 (L903-020)</t>
  </si>
  <si>
    <t>1040P019X09N,1040P019X10N,1040P020X03N,1252P020X06N</t>
  </si>
  <si>
    <t>1040P019X09N</t>
  </si>
  <si>
    <t>903W0020</t>
  </si>
  <si>
    <t>(=903++1040+-H01)</t>
  </si>
  <si>
    <t>TECHNICAL LIGHT LED, IP66 TYPE 02 (L903-021)</t>
  </si>
  <si>
    <t>1040P019X09N,1040P019X10N,1040P021X03N</t>
  </si>
  <si>
    <t>903W0021</t>
  </si>
  <si>
    <t>23.98</t>
  </si>
  <si>
    <t>(=903++1040+-H02)</t>
  </si>
  <si>
    <t>TECHNICAL LIGHT LED, IP66 TYPE 02 (L903-022)</t>
  </si>
  <si>
    <t>1040P021X03N,1040P019X10N,1040P019X07N,1040S019X01N,1040S022X02N,1040S024X01N,1040S027X01N,1040S028X01N</t>
  </si>
  <si>
    <t>1040S028X01N</t>
  </si>
  <si>
    <t>903W0022</t>
  </si>
  <si>
    <t>WEATHER SYSTEM</t>
  </si>
  <si>
    <t>7.73</t>
  </si>
  <si>
    <t>(=903++2274+-H01)</t>
  </si>
  <si>
    <t>SPOT LIGHT,LED, IP44 TYPE 100 (L903-055)</t>
  </si>
  <si>
    <t>2070P008X03N,2274P008X02N</t>
  </si>
  <si>
    <t>903W0023</t>
  </si>
  <si>
    <t>5.94</t>
  </si>
  <si>
    <t>(=903++2272+-H01)</t>
  </si>
  <si>
    <t>SPOT LIGHT,LED, IP44 TYPE 100 (L903-056)</t>
  </si>
  <si>
    <t>2070P008X03N,2272P008X01N</t>
  </si>
  <si>
    <t>903W0024</t>
  </si>
  <si>
    <t>(=903++2165+-H01)</t>
  </si>
  <si>
    <t>SPOT LIGHT,LED, IP44 TYPE 100 (L903-053)</t>
  </si>
  <si>
    <t>2070P008X03N,2171S008X01N,217122011S11,2165S012X03N,2165S012X05N</t>
  </si>
  <si>
    <t>2165S012X05N</t>
  </si>
  <si>
    <t>903W0025</t>
  </si>
  <si>
    <t>8.3</t>
  </si>
  <si>
    <t>(=903++2171+-H01)</t>
  </si>
  <si>
    <t>SPOT LIGHT,LED, IP44 TYPE 100 (L903-052)</t>
  </si>
  <si>
    <t>2070P008X03N,2171S008X03N</t>
  </si>
  <si>
    <t>2171S008X03N</t>
  </si>
  <si>
    <t>903W0026</t>
  </si>
  <si>
    <t>13.67</t>
  </si>
  <si>
    <t>(=903++2173+-H01)</t>
  </si>
  <si>
    <t>SPOT LIGHT,LED, IP44 TYPE 100 (L903-051)</t>
  </si>
  <si>
    <t>2070P008X03N,2171S008X01N,2173S006X01N,2173S006X12N</t>
  </si>
  <si>
    <t>903W0027</t>
  </si>
  <si>
    <t>6.7</t>
  </si>
  <si>
    <t>(=903++2266+-H01)</t>
  </si>
  <si>
    <t>TECHNICAL LIGHT LED, IP66 TYPE 01 (L903-057)</t>
  </si>
  <si>
    <t>2266P012X26N,2266P012X27N</t>
  </si>
  <si>
    <t>2266P012X27N</t>
  </si>
  <si>
    <t>903W0028</t>
  </si>
  <si>
    <t>(=903++2266+-H02)</t>
  </si>
  <si>
    <t>TECHNICAL LIGHT LED, IP66 TYPE 01 (L903-058)</t>
  </si>
  <si>
    <t>2266P012X26N,2266P015X22N</t>
  </si>
  <si>
    <t>2266P015X22N</t>
  </si>
  <si>
    <t>903W0029</t>
  </si>
  <si>
    <t>(=903++2262+-H01)</t>
  </si>
  <si>
    <t>TECHNICAL LIGHT LED, IP66 TYPE 01 (L903-061)</t>
  </si>
  <si>
    <t>2266P012X26N,226222013P11,2262P013X06N,2262P013X03N</t>
  </si>
  <si>
    <t>2262P013X03N</t>
  </si>
  <si>
    <t>903W0030</t>
  </si>
  <si>
    <t>26.2</t>
  </si>
  <si>
    <t>(=903++2163+-H01)</t>
  </si>
  <si>
    <t>MULTI-PURPOSE LIGHT,LED, IP55 TYPE 19 (L903-054)</t>
  </si>
  <si>
    <t>2266P012X26N,227222011P11,2272P010X01N,2272P008X03N,2171S008X01N,217122011S11,2165S012X03N,2163S015X01N</t>
  </si>
  <si>
    <t>BNWAS</t>
  </si>
  <si>
    <t>903W0031</t>
  </si>
  <si>
    <t>(=903++2252+-S01)</t>
  </si>
  <si>
    <t>SWITCH, 2P, 1 ENTRY, IP55 TYPE 33 (L903-029)</t>
  </si>
  <si>
    <t>903W0032</t>
  </si>
  <si>
    <t>14.41</t>
  </si>
  <si>
    <t>(=903++2040+-H01)</t>
  </si>
  <si>
    <t>TECHNICAL LIGHT LED, IP66 TYPE 02 (L903-030)</t>
  </si>
  <si>
    <t>2040P017X01N,2040P018X22N,2040P018X01N,2040P022X01N,2040P023X01N</t>
  </si>
  <si>
    <t>903W0033</t>
  </si>
  <si>
    <t>29.43</t>
  </si>
  <si>
    <t>(=903++2040+-H02)</t>
  </si>
  <si>
    <t>TECHNICAL LIGHT LED, IP66 TYPE 02 (L903-031)</t>
  </si>
  <si>
    <t>2040P023X01N,2040P029X04N,2040P029X08N,2040S029X05N,2040S027X09N,2040S027X02N,2040S023X01N,2040S019X01N</t>
  </si>
  <si>
    <t>2040S019X01N</t>
  </si>
  <si>
    <t>903W0034</t>
  </si>
  <si>
    <t>21.08</t>
  </si>
  <si>
    <t>(=903++1232+-S01)</t>
  </si>
  <si>
    <t>EX SWITCH, 2P, 1 ENTRY, IP66 TYPE 47 (L903-023)</t>
  </si>
  <si>
    <t>1030P043X06N,1030P043X05N,1030P047X04N,1030P045X02N,1030P043X01N,1232P039X01N</t>
  </si>
  <si>
    <t>903W0035</t>
  </si>
  <si>
    <t>(=903++1030+-H01)</t>
  </si>
  <si>
    <t>TECHNICAL LIGHT LED, IP66 TYPE 02 (L903-024)</t>
  </si>
  <si>
    <t>1030P043X06N,1030P043X05N,1030P042X08N,1030P037X03N,1030P037X04N</t>
  </si>
  <si>
    <t>1030P037X04N</t>
  </si>
  <si>
    <t>903W0036</t>
  </si>
  <si>
    <t>(=903++1030+-H02)</t>
  </si>
  <si>
    <t>TECHNICAL LIGHT LED, IP66 TYPE 02 (L903-026)</t>
  </si>
  <si>
    <t>1030P043X06N,1030S043X01N,1030S043X04N,1030S041X01N</t>
  </si>
  <si>
    <t>1030S041X01N</t>
  </si>
  <si>
    <t>903W0037</t>
  </si>
  <si>
    <t>15.61</t>
  </si>
  <si>
    <t>(=903++1030+-H03)</t>
  </si>
  <si>
    <t>TECHNICAL LIGHT LED, IP66 TYPE 02 (L903-025)</t>
  </si>
  <si>
    <t>1030S041X01N,1030S040X03N,1030S036X02N,1030S033X01N</t>
  </si>
  <si>
    <t>903W0038</t>
  </si>
  <si>
    <t>12.47</t>
  </si>
  <si>
    <t>(=903++1020+-H01)</t>
  </si>
  <si>
    <t>TECHNICAL LIGHT LED, IP66 TYPE 01 (L903-028)</t>
  </si>
  <si>
    <t>2020S051X03N,2020S051X02N,2020S051X05N,1020S052X04N,1020S051X03N</t>
  </si>
  <si>
    <t>903W0039</t>
  </si>
  <si>
    <t>10.91</t>
  </si>
  <si>
    <t>(=903++2020+-H02)</t>
  </si>
  <si>
    <t>TECHNICAL LIGHT LED, IP66 TYPE 01 (L903-097)</t>
  </si>
  <si>
    <t>CCTV</t>
  </si>
  <si>
    <t>903W0040</t>
  </si>
  <si>
    <t>11.87</t>
  </si>
  <si>
    <t>(=903++2232+-S01)</t>
  </si>
  <si>
    <t>EX SWITCH, 2P, 1 ENTRY, IP66 TYPE 47 (L903-033)</t>
  </si>
  <si>
    <t>2030P043X02N,2030P042X01N,2030P040X01N,223222039P11,2232P040X01N</t>
  </si>
  <si>
    <t>903W0041</t>
  </si>
  <si>
    <t>(=903++2030+-H01)</t>
  </si>
  <si>
    <t>TECHNICAL LIGHT LED, IP66 TYPE 02 (L903-034)</t>
  </si>
  <si>
    <t>2030P043X02N,2030P042X01N,2030P040X01N,2030P037X01N</t>
  </si>
  <si>
    <t>2030P037X01N</t>
  </si>
  <si>
    <t>903W0042</t>
  </si>
  <si>
    <t>(=903++2030+-H02)</t>
  </si>
  <si>
    <t>TECHNICAL LIGHT LED, IP66 TYPE 02 (L903-036)</t>
  </si>
  <si>
    <t>2030P043X02N,2030P043X05N,2030P043X04N,2030S043X02N,2030S042X01N,2030S042X02N</t>
  </si>
  <si>
    <t>2030S042X02N</t>
  </si>
  <si>
    <t>903W0043</t>
  </si>
  <si>
    <t>16.91</t>
  </si>
  <si>
    <t>(=903++2030+-H03)</t>
  </si>
  <si>
    <t>TECHNICAL LIGHT LED, IP66 TYPE 02 (L903-035)</t>
  </si>
  <si>
    <t>2030S042X02N,2030S042X01N,2030S038X01N,2030S033X01N</t>
  </si>
  <si>
    <t>2030S033X01N</t>
  </si>
  <si>
    <t>903W0044</t>
  </si>
  <si>
    <t>(=903++2141+-H01)</t>
  </si>
  <si>
    <t>EX BULLEY LIGHT LED, IP56 TYPE 26 (L903-014)</t>
  </si>
  <si>
    <t>2030S031X02N,2141S030X01N</t>
  </si>
  <si>
    <t>903W0045</t>
  </si>
  <si>
    <t>55.84</t>
  </si>
  <si>
    <t>(=903++3141+-H01)</t>
  </si>
  <si>
    <t>EX BULLEY LIGHT LED, IP56 TYPE 26 (L903-015)</t>
  </si>
  <si>
    <t>2030S031X02N,2030S033X01N,2030S038X01N,2030S042X01N,2030S043X02N,2030S045X01N,202022047S11,302023047S11,3020S047X05N,3020S047X02N,302033047S11,3030S045X01N,3030S041X01N,3030S039X02N,3030S037X01N,3030S035X01N,3030S032X01N,3141S030X01N</t>
  </si>
  <si>
    <t>903W0046</t>
  </si>
  <si>
    <t>7.31</t>
  </si>
  <si>
    <t>(=903++3020+-H01)</t>
  </si>
  <si>
    <t>TECHNICAL LIGHT LED, IP66 TYPE 01 (L903-039)</t>
  </si>
  <si>
    <t>3020S051X11N,3020S050X01N</t>
  </si>
  <si>
    <t>903W0047</t>
  </si>
  <si>
    <t>33.45</t>
  </si>
  <si>
    <t>(+13EL2_JB3.1)</t>
  </si>
  <si>
    <t>13EL2_JB3.1 JUNCTION BOX EM'CY LIGHTING (L903-153)</t>
  </si>
  <si>
    <t>(=903++3232+-S01)</t>
  </si>
  <si>
    <t>EX SWITCH, 2P, 1 ENTRY, IP66 TYPE 47 (L903-046)</t>
  </si>
  <si>
    <t>3020S048X03N,3020S047X02N,3020S047X05N,302023047S11,2020P047X07N,202022047P11,2030P045X01N,2030P043X05N,2030P042X01N,2030P040X01N,223222039P11,3232P040X02N</t>
  </si>
  <si>
    <t>903W0048</t>
  </si>
  <si>
    <t>(=903++3030+-H01)</t>
  </si>
  <si>
    <t>EX LIGHT LED, FOR ZONE 1, IP66 TYPE 14 (L903-048)</t>
  </si>
  <si>
    <t>3020S048X03N,302033047S11,3030S045X01N,3030S041X01N,3030S039X02N,3030P042X01N</t>
  </si>
  <si>
    <t>3030P042X01N</t>
  </si>
  <si>
    <t>903W0049</t>
  </si>
  <si>
    <t>GENERAL LIGHTING &amp; SOCKETS</t>
  </si>
  <si>
    <t>23.92</t>
  </si>
  <si>
    <t>(=903++3030+-H02)</t>
  </si>
  <si>
    <t>EX LIGHT LED, FOR ZONE 1, IP66 TYPE 14 (L903-047)</t>
  </si>
  <si>
    <t>3030P042X01N,3030S039X02N,3030S037X01N,3030S035X01N,3030S033X01N</t>
  </si>
  <si>
    <t>3030S033X01N</t>
  </si>
  <si>
    <t>903W0050</t>
  </si>
  <si>
    <t>33.73</t>
  </si>
  <si>
    <t>(=903++4030+-H01)</t>
  </si>
  <si>
    <t>EXTERIOR LIGHT LED, IP69K TYPE 11 (L903-103)</t>
  </si>
  <si>
    <t>3020S048X03N,3020S047X02N,3020S047X05N,302023047S11,2020P047X07N,202022047P11,2030P045X01N,2030P043X05N,2030P042X01N,2030P040X01N,223222039P11,4030P039X01N</t>
  </si>
  <si>
    <t>903W0051</t>
  </si>
  <si>
    <t>19.59</t>
  </si>
  <si>
    <t>(=903++3183+-H01)</t>
  </si>
  <si>
    <t>SPOT LIGHT,LED, IP44 TYPE 100 (L903-069)</t>
  </si>
  <si>
    <t>3080S006X04N,3173S006X07N,3173S005X01N,3183S001X09N,3183S001X04N</t>
  </si>
  <si>
    <t>903W0052</t>
  </si>
  <si>
    <t>8.03</t>
  </si>
  <si>
    <t>(=903++3173+-H01)</t>
  </si>
  <si>
    <t>SPOT LIGHT,LED, IP44 TYPE 100 (L903-070)</t>
  </si>
  <si>
    <t>3080S006X04N,3173S006X09N</t>
  </si>
  <si>
    <t>3173S006X09N</t>
  </si>
  <si>
    <t>903W0053</t>
  </si>
  <si>
    <t>(=903++3171+-H01)</t>
  </si>
  <si>
    <t>SPOT LIGHT,LED, IP44 TYPE 100 (L903-071)</t>
  </si>
  <si>
    <t>3080S006X04N,3173S006X07N,3173S005X01N,3173S006X01N,3171S008X02N</t>
  </si>
  <si>
    <t>903W0054</t>
  </si>
  <si>
    <t>22.94</t>
  </si>
  <si>
    <t>(=903++3163+-H01)</t>
  </si>
  <si>
    <t>SPOT LIGHT,LED, IP44 TYPE 100 (L903-072)</t>
  </si>
  <si>
    <t>3080S006X04N,3173S006X07N,3173S005X01N,3173S006X01N,3171S008X02N,3171S010X01N,3163S011X01N,3163S012X04N,3163S013X02N</t>
  </si>
  <si>
    <t>903W0055</t>
  </si>
  <si>
    <t>16.51</t>
  </si>
  <si>
    <t>(+13EL1_JB1.1)</t>
  </si>
  <si>
    <t>13EL1_JB1.1 JUNCTION BOX EM'CY LIGHTING (L903-147)</t>
  </si>
  <si>
    <t>(=903++3284+-H01)</t>
  </si>
  <si>
    <t>SPOT LIGHT,LED, IP44 TYPE 100 (L903-065)</t>
  </si>
  <si>
    <t>3080P006X03N,3080P006X04N,3276P007X11N,3276P004X01N,3284P002X02N</t>
  </si>
  <si>
    <t>903W0056</t>
  </si>
  <si>
    <t>6.29</t>
  </si>
  <si>
    <t>(=903++3276+-H01)</t>
  </si>
  <si>
    <t>SPOT LIGHT,LED, IP44 TYPE 100 (L903-066)</t>
  </si>
  <si>
    <t>3080P006X03N,3080P006X04N,3276P006X05N</t>
  </si>
  <si>
    <t>3276P006X05N</t>
  </si>
  <si>
    <t>903W0057</t>
  </si>
  <si>
    <t>11.41</t>
  </si>
  <si>
    <t>(=903++3272+-H01)</t>
  </si>
  <si>
    <t>SPOT LIGHT,LED, IP44 TYPE 100 (L903-067)</t>
  </si>
  <si>
    <t>3080P006X03N,3080P006X04N,3276P007X11N,3272P008X02N,3272P008X25N</t>
  </si>
  <si>
    <t>903W0058</t>
  </si>
  <si>
    <t>EMERGENCY LIGHTING</t>
  </si>
  <si>
    <t>(=903++3264+-H01)</t>
  </si>
  <si>
    <t>SPOT LIGHT,LED, IP44 TYPE 100 (L903-068)</t>
  </si>
  <si>
    <t>3080P006X03N,3080P006X04N,3276P007X11N,3272P008X02N,3264P012X04N,3264P012X15N,3264P012X18N</t>
  </si>
  <si>
    <t>3264P012X18N</t>
  </si>
  <si>
    <t>903W0059</t>
  </si>
  <si>
    <t>53.73</t>
  </si>
  <si>
    <t>(=903++3252+-S01)</t>
  </si>
  <si>
    <t>SWITCH, 2P, 1 ENTRY, IP55 TYPE 33 (L903-042)</t>
  </si>
  <si>
    <t>3040P017X07N,3040P017X04N,3040P018X11N,3040P019X04N,3040P023X04N,3040P029X07N,304033030P11,4032S031X06N,4032S031X05N,404044030S11,404044028P12,4242P028X04N,4242P023X01N,4252P020X01N,3252P020X03N</t>
  </si>
  <si>
    <t>903W0060</t>
  </si>
  <si>
    <t>15.93</t>
  </si>
  <si>
    <t>(=903++3040+-H01)</t>
  </si>
  <si>
    <t>TECHNICAL LIGHT LED, IP66 TYPE 02 (L903-043)</t>
  </si>
  <si>
    <t>3040P017X07N,3040P017X04N,3040P018X11N,3040P019X04N,3040P023X03N</t>
  </si>
  <si>
    <t>903W0061</t>
  </si>
  <si>
    <t>26.6</t>
  </si>
  <si>
    <t>(=903++3040+-H02)</t>
  </si>
  <si>
    <t>TECHNICAL LIGHT LED, IP66 TYPE 02 (L903-044)</t>
  </si>
  <si>
    <t>3040P023X02N,3040P024X02N,3040P027X05N,3040S026X08N,3040S023X01N,3040S021X02N,3040S018X02N</t>
  </si>
  <si>
    <t>3040S018X02N</t>
  </si>
  <si>
    <t>903W0062</t>
  </si>
  <si>
    <t>9.55</t>
  </si>
  <si>
    <t>(+13UP1_JB6.1)</t>
  </si>
  <si>
    <t>13UP1_JB6.1 JUNCTION BOX TRANSITIONAL LIGHTING (L903-148)</t>
  </si>
  <si>
    <t>(=903++3161+-H01)</t>
  </si>
  <si>
    <t>OVAL BULKHEAD LIGHT LED, IP44 TYPE 25 (L903-009)</t>
  </si>
  <si>
    <t>3040S015X01N,3161S030X01N,3161S015X01N</t>
  </si>
  <si>
    <t>3040S015X01N</t>
  </si>
  <si>
    <t>903W0063</t>
  </si>
  <si>
    <t>7.88</t>
  </si>
  <si>
    <t>(=903++2161+-H01)</t>
  </si>
  <si>
    <t>OVAL BULKHEAD LIGHT LED, IP44 TYPE 25 (L903-008)</t>
  </si>
  <si>
    <t>3161S015X01N,2161S015X02N,2161S015X01N</t>
  </si>
  <si>
    <t>903W0064</t>
  </si>
  <si>
    <t>6.61</t>
  </si>
  <si>
    <t>(=903++1161+-H01)</t>
  </si>
  <si>
    <t>OVAL BULKHEAD LIGHT LED, IP44 TYPE 25 (L903-007)</t>
  </si>
  <si>
    <t>2161S015X01N,1161S015X01N</t>
  </si>
  <si>
    <t>903W0065</t>
  </si>
  <si>
    <t>(=903++4262+-H01)</t>
  </si>
  <si>
    <t>TECHNICAL LIGHT LED, IP66 TYPE 01 (L903-094)</t>
  </si>
  <si>
    <t>903W0066</t>
  </si>
  <si>
    <t>10.19</t>
  </si>
  <si>
    <t>(=903++4242+-H01)</t>
  </si>
  <si>
    <t>CEILING LIGHT,LED, IP55 TYPE 69 (L903-084)</t>
  </si>
  <si>
    <t>4258P017X01N,4242P021X01N</t>
  </si>
  <si>
    <t>4242P021X01N</t>
  </si>
  <si>
    <t>903W0067</t>
  </si>
  <si>
    <t>911</t>
  </si>
  <si>
    <t>LIGHTING CONTROL</t>
  </si>
  <si>
    <t>(=903++4032+-S01)</t>
  </si>
  <si>
    <t>PULSE SWITCH 1P, 6A TYPE 34 (L903-127)</t>
  </si>
  <si>
    <t>903W0068</t>
  </si>
  <si>
    <t>9.47</t>
  </si>
  <si>
    <t>(=903++4032+-S02)</t>
  </si>
  <si>
    <t>PULSE SWITCH 1P, 6A TYPE 34 (L903-128)</t>
  </si>
  <si>
    <t>903W0070</t>
  </si>
  <si>
    <t>8.45</t>
  </si>
  <si>
    <t>(=903++4032+-903JB01)</t>
  </si>
  <si>
    <t>903W0071</t>
  </si>
  <si>
    <t>(=903++4032+-903JB02)</t>
  </si>
  <si>
    <t>903W0072</t>
  </si>
  <si>
    <t>6.44</t>
  </si>
  <si>
    <t>(=903++4032+-903JB03)</t>
  </si>
  <si>
    <t>903W0073</t>
  </si>
  <si>
    <t>(=903++4246+-H01)</t>
  </si>
  <si>
    <t>EXTERIOR LIGHT LED, IP69K TYPE 11 (L903-100)</t>
  </si>
  <si>
    <t>4242P021X04N,4256P20X06N,4256P019X08N,4258P017X01N,4246P016X01N</t>
  </si>
  <si>
    <t>4246P016X01N</t>
  </si>
  <si>
    <t>903W0074</t>
  </si>
  <si>
    <t>(=903++4246+-H02)</t>
  </si>
  <si>
    <t>EXTERIOR LIGHT LED, IP69K TYPE 11 (L903-101)</t>
  </si>
  <si>
    <t>4242P021X04N,4256P20X06N,4256P019X08N,4246P018X02N</t>
  </si>
  <si>
    <t>4246P018X02N</t>
  </si>
  <si>
    <t>903W0075</t>
  </si>
  <si>
    <t>(=903++4246+-H03)</t>
  </si>
  <si>
    <t>EXTERIOR LIGHT LED, IP69K TYPE 11 (L903-102)</t>
  </si>
  <si>
    <t>4242P021X04N,4256P20X06N,4256P019X08N,4242P023X01N,4242P028X04N,403244029P11,4032P029X03N,4032P030X05N,5010P030X05N</t>
  </si>
  <si>
    <t>5010P030X05N</t>
  </si>
  <si>
    <t>903W0076</t>
  </si>
  <si>
    <t>19.94</t>
  </si>
  <si>
    <t>(=903++4145+-H01)</t>
  </si>
  <si>
    <t>EXTERIOR LIGHT LED, IP69K TYPE 11 (L903-106)</t>
  </si>
  <si>
    <t>4242P021X04N,4151S020X01N,4155S016X01N,4155S015X03N,4155S016X08N,4145S016X01N</t>
  </si>
  <si>
    <t>4145S016X01N</t>
  </si>
  <si>
    <t>903W0077</t>
  </si>
  <si>
    <t>(=903++4145+-H02)</t>
  </si>
  <si>
    <t>EXTERIOR LIGHT LED, IP69K TYPE 11 (L903-105)</t>
  </si>
  <si>
    <t>SEARCH LIGHTS</t>
  </si>
  <si>
    <t>4242P021X04N,4151S020X01N,4151S022X01N,4151S023X22N,4145S023X01N</t>
  </si>
  <si>
    <t>4145S023X01N</t>
  </si>
  <si>
    <t>903W0078</t>
  </si>
  <si>
    <t>33.58</t>
  </si>
  <si>
    <t>(=903++4145+-H03)</t>
  </si>
  <si>
    <t>EXTERIOR LIGHT LED, IP69K TYPE 11 (L903-104)</t>
  </si>
  <si>
    <t>4242P021X04N,4256P20X06N,4256P019X08N,4242P023X01N,4242P028X04N,403244029P11,4032P029X03N,4032P030X05N,4032P030X01N,4032S030X17N,4032S030X19N,4032S030X43N</t>
  </si>
  <si>
    <t>4032S030X43N</t>
  </si>
  <si>
    <t>903W0079</t>
  </si>
  <si>
    <t>(=903++4070+-H01)</t>
  </si>
  <si>
    <t>EXTERIOR LIGHT LED, IP69K TYPE 11 (L903-099)</t>
  </si>
  <si>
    <t>4242P021X04N,4256P20X06N,4256P019X08N,4258P017X01N,425844015P11,5010P013X35G</t>
  </si>
  <si>
    <t>5010P013X35G</t>
  </si>
  <si>
    <t>903W0080</t>
  </si>
  <si>
    <t>(=903++4070+-H02)</t>
  </si>
  <si>
    <t>EXTERIOR LIGHT LED, IP69K TYPE 11 (L903-107)</t>
  </si>
  <si>
    <t>4242P021X04N,4151S020X01N,4155S016X01N,4155S015X03N,4155S016X08N,415544015S11,4161S015X04N,4161S013X01N,5010S011X06G</t>
  </si>
  <si>
    <t>5010S011X06G</t>
  </si>
  <si>
    <t>903W0081</t>
  </si>
  <si>
    <t>(=903++4242+-H02)</t>
  </si>
  <si>
    <t>CEILING LIGHT,LED, IP55 TYPE 69 (L903-083)</t>
  </si>
  <si>
    <t>4258P017X01N,4256P019X08N,4256P20X06N,4242P021X03N</t>
  </si>
  <si>
    <t>903W0082</t>
  </si>
  <si>
    <t>45.63</t>
  </si>
  <si>
    <t>(+13UP1_JB1)</t>
  </si>
  <si>
    <t>13UP1_JB1 JUNCTION BOX TRANSITIONAL LIGHTING (L903-135)</t>
  </si>
  <si>
    <t>4262P012X01N,4262P014X01N,4262P015X03N,425844015P11,4258P017X01N,4256P019X08N,4256P019X04N,304034019P11,3040P019X04N,3040P018X11N,3040P017X04N,3040P017X09N,204023018P11,2040P018X01N,2040P018X22N,226622015P11,226612014P11,1060P014X07N,1060P013X19N,1060P013X21N</t>
  </si>
  <si>
    <t>903W0083</t>
  </si>
  <si>
    <t>43.02</t>
  </si>
  <si>
    <t>(+13UP1_JB2)</t>
  </si>
  <si>
    <t>13UP1_JB2 JUNCTION BOX TRANSITIONAL LIGHTING (L903-136)</t>
  </si>
  <si>
    <t>4262P012X01N,4262P014X01N,4262P015X03N,425844015P11,4258P017X01N,4256P019X08N,4256P019X04N,304034019P11,3040P019X04N,3040P018X11N,3040P017X04N,3040P017X09N,204023018P11,2040P018X01N,2040P018X22N,226622015P11,2266P012X23N</t>
  </si>
  <si>
    <t>903W0084</t>
  </si>
  <si>
    <t>(+13UP1_JB2.1)</t>
  </si>
  <si>
    <t>13UP1_JB2.1 JUNCTION BOX TRANSITIONAL LIGHTING (L903-137)</t>
  </si>
  <si>
    <t>2266P012X23N,227222011P11,2272P010X01N,2272P008X03N,2070P008X03N</t>
  </si>
  <si>
    <t>903W0085</t>
  </si>
  <si>
    <t>45.31</t>
  </si>
  <si>
    <t>(+13UP1_JB3)</t>
  </si>
  <si>
    <t>13UP1_JB3 JUNCTION BOX TRANSITIONAL LIGHTING (L903-138)</t>
  </si>
  <si>
    <t>4262P012X01N,4262P014X01N,4262P015X03N,425844015P11,4258P017X01N,4256P019X08N,4256P019X04N,304034019P11,3040P019X04N,3040P020X02N,3040P020X03N,3040P018X06N,304033015P11,3264P015X05N,3264P015X01N,3264P012X04N,3272P008X02N,3276P007X11N,3080P006X04N,3080S006X04N</t>
  </si>
  <si>
    <t>903W0086</t>
  </si>
  <si>
    <t>9.27</t>
  </si>
  <si>
    <t>(+13UP1_JB4)</t>
  </si>
  <si>
    <t>13UP1_JB4 JUNCTION BOX TRANSITIONAL LIGHTING (L903-139)</t>
  </si>
  <si>
    <t>4262P012X01N,4262P014X01N,4262P014X02N</t>
  </si>
  <si>
    <t>NAV LIGHTING</t>
  </si>
  <si>
    <t>903W0087</t>
  </si>
  <si>
    <t>22.02</t>
  </si>
  <si>
    <t>(+13UP1_JB4.1)</t>
  </si>
  <si>
    <t>13UP1_JB4.1 JUNCTION BOX TRANSITIONAL LIGHTING (L903-140)</t>
  </si>
  <si>
    <t>4262P014X02N,425844015P11,4258P017X01N,4256P019X08N,4256P20X06N,4151S020X01N,4155S018X01N</t>
  </si>
  <si>
    <t>903W0088</t>
  </si>
  <si>
    <t>25.19</t>
  </si>
  <si>
    <t>(+13UP1_JB5)</t>
  </si>
  <si>
    <t>13UP1_JB5 JUNCTION BOX TRANSITIONAL LIGHTING (L903-141)</t>
  </si>
  <si>
    <t>4262P012X01N,4262P014X01N,4262P015X03N,425844015P11,4258P017X01N,4256P019X08N,4256P20X06N,4151S020X01N,4151S022X01N,4151S023X23N</t>
  </si>
  <si>
    <t>903W0089</t>
  </si>
  <si>
    <t>22.16</t>
  </si>
  <si>
    <t>(+13UP1_JB5.1)</t>
  </si>
  <si>
    <t>13UP1_JB5.1 JUNCTION BOX TRANSITIONAL LIGHTING (L903-142)</t>
  </si>
  <si>
    <t>4151S023X23N,415144024S12,414344028S11,404044028P12,403244029P11,4032P029X03N,4032P030X05N,4032P030X03N</t>
  </si>
  <si>
    <t>903W0090</t>
  </si>
  <si>
    <t>16.99</t>
  </si>
  <si>
    <t>(+13UP1_JB6)</t>
  </si>
  <si>
    <t>13UP1_JB6 JUNCTION BOX TRANSITIONAL LIGHTING (L903-143)</t>
  </si>
  <si>
    <t>4262P012X01N,4262P014X01N,4262P015X03N,425844015P11,4258P017X01N,4256P020X02N</t>
  </si>
  <si>
    <t>4256P020X02N</t>
  </si>
  <si>
    <t>903W0091</t>
  </si>
  <si>
    <t>60.64</t>
  </si>
  <si>
    <t>4262P012X01N,4262P014X01N,4262P015X03N,425844015P11,4258P017X01N,4256P019X08N,4256P019X04N,304034019P11,3040P019X04N,3040P018X11N,3040P017X04N,3040P017X09N,204023018P11,2040P018X01N,2040P022X01N,2040P029X04N,204022030P11,2030P032X01N,2030P036X01N,2030P039X01N</t>
  </si>
  <si>
    <t>903W0092</t>
  </si>
  <si>
    <t>(+13UP1_JB8)</t>
  </si>
  <si>
    <t>13UP1_JB8 JUNCTION BOX TRANSITIONAL EXTERIOR LIGHTING (L903-145)</t>
  </si>
  <si>
    <t>903W0093</t>
  </si>
  <si>
    <t>(+13UP1_JB9)</t>
  </si>
  <si>
    <t>13UP1_JB9 JUNCTION BOX TRANSITIONAL EXTERIOR LIGHTING (L903-146)</t>
  </si>
  <si>
    <t>903W0094</t>
  </si>
  <si>
    <t>10.15</t>
  </si>
  <si>
    <t>(=903++1060+-H03)</t>
  </si>
  <si>
    <t>TECHNICAL LIGHT LED, IP66 TYPE 01 (L903-001)</t>
  </si>
  <si>
    <t>1060P013X21N,1060P013X19N,1060P013X27N,1060P012X21N,1060P012X18N,1060P011X13N</t>
  </si>
  <si>
    <t>1060P011X13N</t>
  </si>
  <si>
    <t>903W0095</t>
  </si>
  <si>
    <t>(=903++1060+-H04)</t>
  </si>
  <si>
    <t>TECHNICAL LIGHT LED, IP66 TYPE 01 (L903-006)</t>
  </si>
  <si>
    <t>1060P011X13N,1060P012X18N,1060P012X21N,1060P013X27N,1060P013X19N,1060P013X25N,1060P014X31N,1060P015X11N,1060P017X03N</t>
  </si>
  <si>
    <t>903W0096</t>
  </si>
  <si>
    <t>(=903++1060+-H05)</t>
  </si>
  <si>
    <t>TECHNICAL LIGHT LED, IP66 TYPE 01 (L903-005)</t>
  </si>
  <si>
    <t>1060P017X03N,1060P017X10N</t>
  </si>
  <si>
    <t>903W0097</t>
  </si>
  <si>
    <t>7.25</t>
  </si>
  <si>
    <t>(=903++1060+-H06)</t>
  </si>
  <si>
    <t>TECHNICAL LIGHT LED, IP66 TYPE 01 (L903-004)</t>
  </si>
  <si>
    <t>1060P017X10N,1060S017X04N</t>
  </si>
  <si>
    <t>903W0098</t>
  </si>
  <si>
    <t>6.46</t>
  </si>
  <si>
    <t>(=903++2266+-H03)</t>
  </si>
  <si>
    <t>TECHNICAL LIGHT LED, IP66 TYPE 01 (L903-059)</t>
  </si>
  <si>
    <t>2266P012X23N,2266P013X36N</t>
  </si>
  <si>
    <t>2266P013X36N</t>
  </si>
  <si>
    <t>903W0099</t>
  </si>
  <si>
    <t>9.23</t>
  </si>
  <si>
    <t>(=903++2264+-H01)</t>
  </si>
  <si>
    <t>TECHNICAL LIGHT LED, IP66 TYPE 01 (L903-060)</t>
  </si>
  <si>
    <t>2266P012X23N,2264P012X01N</t>
  </si>
  <si>
    <t>903W0100</t>
  </si>
  <si>
    <t>(=903++2262+-H02)</t>
  </si>
  <si>
    <t>TECHNICAL LIGHT LED, IP66 TYPE 01 (L903-062)</t>
  </si>
  <si>
    <t>2266P012X23N,226222013P11,2262P013X06N,2262S013X06N,2262S013X04N</t>
  </si>
  <si>
    <t>903W0101</t>
  </si>
  <si>
    <t>(=903++2080+-H01)</t>
  </si>
  <si>
    <t>TECHNICAL LIGHT LED, IP66 TYPE 01 (L903-049)</t>
  </si>
  <si>
    <t>2070P008X03N,2171S008X01N,2173S006X01N,208022005S11,2080S004X03N</t>
  </si>
  <si>
    <t>2080S004X03N</t>
  </si>
  <si>
    <t>903W0102</t>
  </si>
  <si>
    <t>17.21</t>
  </si>
  <si>
    <t>(=903++2284+-H01)</t>
  </si>
  <si>
    <t>EX PROOF LIGHT LED, ZONE 2, IP66 TYPE 05 (L903-050)</t>
  </si>
  <si>
    <t>2070P008X03N,208022005P11,2080P001X09N,208022001P11,2284P001X01N</t>
  </si>
  <si>
    <t>903W0103</t>
  </si>
  <si>
    <t>6.98</t>
  </si>
  <si>
    <t>(=903++2070+-H01)</t>
  </si>
  <si>
    <t>CEILING LIGHT,LED, IP55 TYPE 69 (L903-063)</t>
  </si>
  <si>
    <t>2070P008X03N,2070P006X01N</t>
  </si>
  <si>
    <t>2070P006X01N</t>
  </si>
  <si>
    <t>903W0104</t>
  </si>
  <si>
    <t>(=903++2070+-H02)</t>
  </si>
  <si>
    <t>CEILING LIGHT,LED, IP55 TYPE 69 (L903-064)</t>
  </si>
  <si>
    <t>2070P008X03N,2171S008X01N,217122011S11,2165S012X03N</t>
  </si>
  <si>
    <t>2165S012X03N</t>
  </si>
  <si>
    <t>903W0105</t>
  </si>
  <si>
    <t>(=903++3080+-H01)</t>
  </si>
  <si>
    <t>CEILING LIGHT,LED, IP55 TYPE 69 (L903-073)</t>
  </si>
  <si>
    <t>903W0106</t>
  </si>
  <si>
    <t>(=903++3080+-H02)</t>
  </si>
  <si>
    <t>CEILING LIGHT,LED, IP55 TYPE 69 (L903-074)</t>
  </si>
  <si>
    <t>903W0107</t>
  </si>
  <si>
    <t>22.51</t>
  </si>
  <si>
    <t>(=903++3070+-H01)</t>
  </si>
  <si>
    <t>CEILING LIGHT,LED, IP55 TYPE 69 (L903-075)</t>
  </si>
  <si>
    <t>3080S006X04N,3080P006X04N,3276P007X11N,3272P008X02N,3264P012X04N,3264P012X15N,3264P012X19N,3070P011X05N</t>
  </si>
  <si>
    <t>903W0108</t>
  </si>
  <si>
    <t>(=903++3062+-H01)</t>
  </si>
  <si>
    <t>CEILING LIGHT,LED, IP55 TYPE 69 (L903-076)</t>
  </si>
  <si>
    <t>3080S006X04N,3080P006X04N,3276P007X11N,3272P008X02N,3264P012X04N,3264P012X15N,3264P012X19N,3062P012X21N</t>
  </si>
  <si>
    <t>903W0109</t>
  </si>
  <si>
    <t>(=903++4262+-H02)</t>
  </si>
  <si>
    <t>TECHNICAL LIGHT LED, IP66 TYPE 01 (L903-095)</t>
  </si>
  <si>
    <t>903W0110</t>
  </si>
  <si>
    <t>11.15</t>
  </si>
  <si>
    <t>(=903++4258+-H01)</t>
  </si>
  <si>
    <t>CEILING LIGHT,LED, IP55 TYPE 69 (L903-077)</t>
  </si>
  <si>
    <t>4262P014X02N,425844015P11,4258P017X01N,4258P018X01N</t>
  </si>
  <si>
    <t>903W0111</t>
  </si>
  <si>
    <t>(+13UP1_JB4.2)</t>
  </si>
  <si>
    <t>13UP1_JB4.2 JUNCTION BOX TRANSITIONAL LIGHTING (L903-151)</t>
  </si>
  <si>
    <t>4155S018X01N,4151S020X01N,4256P20X06N,4256P019X12N</t>
  </si>
  <si>
    <t>903W0112</t>
  </si>
  <si>
    <t>16.04</t>
  </si>
  <si>
    <t>(=903++4242+-H03)</t>
  </si>
  <si>
    <t>CEILING LIGHT,LED, IP55 TYPE 69 (L903-082)</t>
  </si>
  <si>
    <t>4155S018X01N,4151S020X01N,4242P021X05N</t>
  </si>
  <si>
    <t>903W0113</t>
  </si>
  <si>
    <t>(=903++4155+-H01)</t>
  </si>
  <si>
    <t>SPOT LIGHT,LED, IP44 TYPE 100 (L903-079)</t>
  </si>
  <si>
    <t>903W0114</t>
  </si>
  <si>
    <t>(=903++4155+-H02)</t>
  </si>
  <si>
    <t>SPOT LIGHT,LED, IP44 TYPE 100 (L903-080)</t>
  </si>
  <si>
    <t>903W0115</t>
  </si>
  <si>
    <t>(=903++4151+-H01)</t>
  </si>
  <si>
    <t>SPOT LIGHT,LED, IP44 TYPE 100 (L903-081)</t>
  </si>
  <si>
    <t>4155S018X01N,4151S020X01N,4151S021X01N</t>
  </si>
  <si>
    <t>903W0116</t>
  </si>
  <si>
    <t>17.84</t>
  </si>
  <si>
    <t>(=903++4161+-H01)</t>
  </si>
  <si>
    <t>TECHNICAL LIGHT LED, IP66 TYPE 01 (L903-096)</t>
  </si>
  <si>
    <t>4155S018X01N,4155S016X01N,4155S015X03N,4155S016X08N,415544015S11,4161S015X04N,4161S013X01N,4161S011X02N</t>
  </si>
  <si>
    <t>903W0117</t>
  </si>
  <si>
    <t>20.59</t>
  </si>
  <si>
    <t>(=903++4250+-H01)</t>
  </si>
  <si>
    <t>TECHNICAL LIGHT LED, IP66 TYPE 01 (L903-149)</t>
  </si>
  <si>
    <t>4151S023X23N,4151S022X01N,4151S020X01N,4256P20X06N,4256P019X08N,4242P023X01N,425044023P11,4250P023X01N</t>
  </si>
  <si>
    <t>903W0118</t>
  </si>
  <si>
    <t>36.54</t>
  </si>
  <si>
    <t>(=903++4248+-903JB06)</t>
  </si>
  <si>
    <t>4151S023X23N,4151S022X01N,4151S020X01N,4256P20X06N,4256P019X08N,4242P023X01N,4242P028X04N,404044028P12,404044028P11,4244P028X01N</t>
  </si>
  <si>
    <t>903W0119</t>
  </si>
  <si>
    <t>36.8</t>
  </si>
  <si>
    <t>(=903++4141+-H01)</t>
  </si>
  <si>
    <t>MULTI-PURPOSE LIGHT,LED, IP55 TYPE 19 (L903-087)</t>
  </si>
  <si>
    <t>4151S023X23N,4151S022X01N,4151S020X01N,4256P20X06N,4256P019X08N,4242P023X01N,4242P028X04N,404044028P12,414944028S11,414133028S11,4141S025X01N</t>
  </si>
  <si>
    <t>903W0120</t>
  </si>
  <si>
    <t>25.28</t>
  </si>
  <si>
    <t>(=903++4242+-H04)</t>
  </si>
  <si>
    <t>CEILING LIGHT,LED, IP55 TYPE 69 (L903-085)</t>
  </si>
  <si>
    <t>4151S023X23N,4151S022X01N,4151S020X01N,4256P20X06N,4256P019X08N,4242P023X01N,4242P028X04N,4242P028X02N</t>
  </si>
  <si>
    <t>4242P028X02N</t>
  </si>
  <si>
    <t>903W0121</t>
  </si>
  <si>
    <t>32.24</t>
  </si>
  <si>
    <t>(+13UP1_JB5.5)</t>
  </si>
  <si>
    <t>13UP1_JB5.5 JUNCTION BOX TRANSITIONAL LIGHTING (L903-141.1)</t>
  </si>
  <si>
    <t>4151S023X23N,4151S022X01N,4151S020X01N,4256P20X06N,4256P019X08N,4242P023X01N,4242P028X04N,404044028P12,4040S030X01N</t>
  </si>
  <si>
    <t>903W0122</t>
  </si>
  <si>
    <t>8.98</t>
  </si>
  <si>
    <t>(=903++4040+-H01)</t>
  </si>
  <si>
    <t>TECHNICAL LIGHT LED, IP66 TYPE 01 (L903-088)</t>
  </si>
  <si>
    <t>4040S030X01N,4040P029X02N</t>
  </si>
  <si>
    <t>903W0123</t>
  </si>
  <si>
    <t>7.05</t>
  </si>
  <si>
    <t>(=903++4032+-903JB04)</t>
  </si>
  <si>
    <t>4032P030X03N,4032P030X05N,4032P031X11N</t>
  </si>
  <si>
    <t>903W0124</t>
  </si>
  <si>
    <t>(=903++4032+-903JB05)</t>
  </si>
  <si>
    <t>4032P030X03N,4032P030X01N,4032S030X17N,4032S030X19N,4032S030X11N,4032S032X06N</t>
  </si>
  <si>
    <t>4032S032X06N</t>
  </si>
  <si>
    <t>903W0125</t>
  </si>
  <si>
    <t>(=903++4252+-H01)</t>
  </si>
  <si>
    <t>TECHNICAL LIGHT LED, IP66 TYPE 01 (L903-013)</t>
  </si>
  <si>
    <t>4256P020X02N,4252P020X01N,4252P020X02N</t>
  </si>
  <si>
    <t>4252P020X02N</t>
  </si>
  <si>
    <t>903W0126</t>
  </si>
  <si>
    <t>(=903++2252+-H02)</t>
  </si>
  <si>
    <t>TECHNICAL LIGHT LED, IP66 TYPE 01 (L903-011)</t>
  </si>
  <si>
    <t>4252P020X02N,3252P020X03N,2252P020X05N</t>
  </si>
  <si>
    <t>903W0127</t>
  </si>
  <si>
    <t>60.53</t>
  </si>
  <si>
    <t>(=903++3252+-H02)</t>
  </si>
  <si>
    <t>TECHNICAL LIGHT LED, IP66 TYPE 01 (L903-012)</t>
  </si>
  <si>
    <t>4262P014X02N,425844015P11,4258P017X01N,4256P019X08N,4256P019X04N,304034019P11,3040P019X04N,3040P023X04N,3040P029X07N,304033030P11,4032S031X06N,4032S031X05N,404044030S11,404044028P12,4242P028X04N,4242P023X01N,4252P020X01N,3252P020X03N</t>
  </si>
  <si>
    <t>903W0128</t>
  </si>
  <si>
    <t>9.29</t>
  </si>
  <si>
    <t>(=903++1252+-H02)</t>
  </si>
  <si>
    <t>TECHNICAL LIGHT LED, IP66 TYPE 01 (L903-010)</t>
  </si>
  <si>
    <t>3252P020X03N,2252P020X05N,1252P020X06N</t>
  </si>
  <si>
    <t>903W0129</t>
  </si>
  <si>
    <t>14.93</t>
  </si>
  <si>
    <t>(=903++3232+-H01)</t>
  </si>
  <si>
    <t>EX PROOF LIGHT LED, ZONE 2, IP66 TYPE 05 (L903-018)</t>
  </si>
  <si>
    <t>2030P039X01N,2030P040X01N,223222039P11,3232P040X02N</t>
  </si>
  <si>
    <t>903W0130</t>
  </si>
  <si>
    <t>(+13UP1_JB5.2)</t>
  </si>
  <si>
    <t>13UP1_JB5.2 JUNCTION BOX TRANSITIONAL LIGHTING (L903-155)</t>
  </si>
  <si>
    <t>(=903++2232+-H01)</t>
  </si>
  <si>
    <t>EX PROOF LIGHT LED, ZONE 2, IP66 TYPE 05 (L903-017)</t>
  </si>
  <si>
    <t>2030P039X01N,2030P040X01N,223222039P11,2232P040X01N</t>
  </si>
  <si>
    <t>903W0131</t>
  </si>
  <si>
    <t>(=903++4232+-H01)</t>
  </si>
  <si>
    <t>EX PROOF LIGHT LED, ZONE 2, IP66 TYPE 05 (L903-019)</t>
  </si>
  <si>
    <t>4232P039X01N,2232P040X01N</t>
  </si>
  <si>
    <t>903W0132</t>
  </si>
  <si>
    <t>(=903++1232+-H01)</t>
  </si>
  <si>
    <t>EX PROOF LIGHT LED, ZONE 2, IP66 TYPE 05 (L903-016)</t>
  </si>
  <si>
    <t>2030P039X01N,2030P040X01N,223222039P11,1232P039X01N</t>
  </si>
  <si>
    <t>903W0133</t>
  </si>
  <si>
    <t>TỔNG</t>
  </si>
  <si>
    <t>(=903++4145+-H04)</t>
  </si>
  <si>
    <t>FLOODLIGHT LED, IP67 TYPE 28 (L903-110)</t>
  </si>
  <si>
    <t>4151S023X23N,4151S022X01N,4151S023X22N,4151S023X10N,304034023S11,3040S023X01N,4145S021X09G</t>
  </si>
  <si>
    <t>4145S021X09G</t>
  </si>
  <si>
    <t>903W0134</t>
  </si>
  <si>
    <t>48.01</t>
  </si>
  <si>
    <t>(=903++4145+-H05)</t>
  </si>
  <si>
    <t>FLOODLIGHT LED, IP67 TYPE 28 (L903-111)</t>
  </si>
  <si>
    <t>4151S023X23N,4151S022X01N,4151S020X01N,4256P20X06N,4256P019X08N,4242P023X01N,4242P028X04N,403244029P11,4032P029X03N,4032P030X05N,4032P030X01N,4032S030X17N,4032S030X19N,4032S030X04N,4032S031X03N,4032S031X02N,4032S031X01N,4145S031X01G</t>
  </si>
  <si>
    <t>4145S031X01G</t>
  </si>
  <si>
    <t>903W0135</t>
  </si>
  <si>
    <t>37.33</t>
  </si>
  <si>
    <t>(=903++4070+-H03)</t>
  </si>
  <si>
    <t>FLOODLIGHT LED, IP67 TYPE 28 (L903-108)</t>
  </si>
  <si>
    <t>4262P014X02N,425844015P11,4258P017X01N,4256P019X08N,4256P019X04N,304034019P11,3040P019X04N,3040P020X02N,3040P020X03N,3040P018X06N,304033015P11,3264P015X05N,3264P015X01N,3264P012X04N,3264P012X08N,4070P012X13G</t>
  </si>
  <si>
    <t>4070P012X13G</t>
  </si>
  <si>
    <t>903W0136</t>
  </si>
  <si>
    <t>45.98</t>
  </si>
  <si>
    <t>(=903++4070+-H04)</t>
  </si>
  <si>
    <t>FLOODLIGHT LED, IP67 TYPE 28 (L903-109)</t>
  </si>
  <si>
    <t>4262P014X02N,425844015P11,4258P017X01N,4256P019X08N,4256P20X06N,4151S020X01N,4155S016X01N,4155S015X03N,4155S016X08N,415544015S11,4161S015X04N,4161S013X01N,4161S011X05N,416134011S11,3163S012X04N,4070S013X01G</t>
  </si>
  <si>
    <t>4070S013X01G</t>
  </si>
  <si>
    <t>903W0137</t>
  </si>
  <si>
    <t>12.31</t>
  </si>
  <si>
    <t>(=903++5010+-H01)</t>
  </si>
  <si>
    <t>FLOODLIGHT LED, IP67 TYPE 28 (L903-112)</t>
  </si>
  <si>
    <t>4262P014X02N,5010P012X30G</t>
  </si>
  <si>
    <t>5010P012X30G</t>
  </si>
  <si>
    <t>903W0138</t>
  </si>
  <si>
    <t>7.59</t>
  </si>
  <si>
    <t>3080S006X04N,3080P006X03N</t>
  </si>
  <si>
    <t>903W0139</t>
  </si>
  <si>
    <t>33.29</t>
  </si>
  <si>
    <t>4256P020X02N,4256P019X08N,4256P20X06N,4151S020X01N,4151S022X01N,4151S023X22N,4151S023X10N,304034023S11,3040S023X01N,3040S021X02N,3040S017X03N,3040S015X01N</t>
  </si>
  <si>
    <t>903W0147</t>
  </si>
  <si>
    <t>32.72</t>
  </si>
  <si>
    <t>(+13UP1_JB7.2)</t>
  </si>
  <si>
    <t>13UP1_JB7.2 JUNCTION BOX TRANSITIONAL LIGHTING (L903-150)</t>
  </si>
  <si>
    <t>2030S031X02N,2030S033X01N,2030S038X01N,2030S042X01N,2030S043X02N,2030P043X04N,2030P043X05N,2030P045X01N,202022047P11,2020P048X02N</t>
  </si>
  <si>
    <t>903W0148</t>
  </si>
  <si>
    <t>22.57</t>
  </si>
  <si>
    <t>(=903++3022+-H01)</t>
  </si>
  <si>
    <t>OVAL BULKHEAD LIGHT LED, IP44 TYPE 25 (L903-038)</t>
  </si>
  <si>
    <t>2020P048X02N,2020P047X07N,302023047S11,3020S047X05N,3020S047X02N,3020S048X01N,3020S050X03N,3022P051X04N,3022P051X01N</t>
  </si>
  <si>
    <t>903W0149</t>
  </si>
  <si>
    <t>(=903++3010+-H01)</t>
  </si>
  <si>
    <t>TECHNICAL LIGHT LED, IP66 TYPE 01 (L903-041)</t>
  </si>
  <si>
    <t>2020P048X02N,2020P050X03N,2020P051X02N,2020S051X02N,2020S051X05N,202023052S11,3020S052X08N,3020S051X06N,311133052S11,3010S053X06N,3010S054X01N,3010S055X01N</t>
  </si>
  <si>
    <t>-</t>
  </si>
  <si>
    <t>3010S055X01N</t>
  </si>
  <si>
    <t>903W0150</t>
  </si>
  <si>
    <t>11.43</t>
  </si>
  <si>
    <t>(=903++2020+-H01)</t>
  </si>
  <si>
    <t>TECHNICAL LIGHT LED, IP66 TYPE 01 (L903-040)</t>
  </si>
  <si>
    <t>2020P048X02N,2020P050X03N,2020P051X02N,2020S051X01N</t>
  </si>
  <si>
    <t>2020S051X01N</t>
  </si>
  <si>
    <t>903W0151</t>
  </si>
  <si>
    <t>15.73</t>
  </si>
  <si>
    <t>(=903++1020+-H02)</t>
  </si>
  <si>
    <t>TECHNICAL LIGHT LED, IP66 TYPE 01 (L903-027)</t>
  </si>
  <si>
    <t>2020S051X01N,2020S051X02N,2020S051X05N,1020S052X04N,1020S050X02N,1020P049X02N</t>
  </si>
  <si>
    <t>903W0152</t>
  </si>
  <si>
    <t>18.56</t>
  </si>
  <si>
    <t>(=903++4032+-S03)</t>
  </si>
  <si>
    <t>PULSE SWITCH 1P, 6A TYPE 34 (L903-129)</t>
  </si>
  <si>
    <t>4032P030X03N,4032P030X01N,4032S030X17N,4032S031X05N,4032S031X03N,4032S031X02N,4032S031X01N,4032S032X02N</t>
  </si>
  <si>
    <t>4032S032X02N</t>
  </si>
  <si>
    <t>903W0153</t>
  </si>
  <si>
    <t>8.52</t>
  </si>
  <si>
    <t>(=903++4032+-S04)</t>
  </si>
  <si>
    <t>PULSE SWITCH 1P, 6A TYPE 34 (L903-130)</t>
  </si>
  <si>
    <t>4032P030X03N,4032P030X05N,4032P030X06N</t>
  </si>
  <si>
    <t>903W0154</t>
  </si>
  <si>
    <t>37.69</t>
  </si>
  <si>
    <t>2171S008X02N,2171S008X01N,217122011S11,2165S012X03N,216512012S11,1060S012X16N,1060S012X02N,1060S014X02N,1060S015X06N,1060S015X02N,1060S017X08N,106011018S11,1040S019X01N,1040P019X07N,1040P019X09N</t>
  </si>
  <si>
    <t>903W0156</t>
  </si>
  <si>
    <t>(=903++3022+-S01)</t>
  </si>
  <si>
    <t>SWITCH, 2P, 1 ENTRY, IP55 TYPE 33 (L903.1-151)</t>
  </si>
  <si>
    <t>903W0157</t>
  </si>
  <si>
    <t xml:space="preserve"> -</t>
  </si>
  <si>
    <t>49.26</t>
  </si>
  <si>
    <t>4151S023X23N,4151S022X01N,4151S023X22N,4151S023X10N,304034023S11,3040S023X01N,3040S027X03N,3040S027X07N,204023027S11,2040S027X02N,2040S027X09N,2040S029X05N,2040P029X08N,2040P029X04N,204022030P11,2030P032X01N,2030P036X01N,2030P039X01N</t>
  </si>
  <si>
    <t>903W0158</t>
  </si>
  <si>
    <t>(=903++1060+-H07)</t>
  </si>
  <si>
    <t>TECHNICAL LIGHT LED, IP66 TYPE 01 (L903-156)</t>
  </si>
  <si>
    <t>1060P013X21N,1060P013X22N,1060S013X03N,1060S014X02N,1060S012X02N,1060S011X12N</t>
  </si>
  <si>
    <t>903W0159</t>
  </si>
  <si>
    <t>(=903++4135+-H01)</t>
  </si>
  <si>
    <t>CO2 ROOM LIGHT LED, IP67 TYPE 01 (L903-098.1)</t>
  </si>
  <si>
    <t>(=903++4135+-S01)</t>
  </si>
  <si>
    <t>SWITCH, 2P, ONE-WAY,IP20 TYPE 35 (L903-098.3)</t>
  </si>
  <si>
    <t>903W0160</t>
  </si>
  <si>
    <t>4040S030X01N,414944028S11,4149S028X03N,4135S029X01N</t>
  </si>
  <si>
    <t>903W0161</t>
  </si>
  <si>
    <t>(=903++4149+-S01)</t>
  </si>
  <si>
    <t>SWITCH, 2P, ONE-WAY,IP20 TYPE 35 (L903-098.2)</t>
  </si>
  <si>
    <t>4040S030X01N,414944028S11,4149S028X05N</t>
  </si>
  <si>
    <t>903W0162</t>
  </si>
  <si>
    <t>9.82</t>
  </si>
  <si>
    <t>(=903++4149+-H01)</t>
  </si>
  <si>
    <t>GARBAGE LIGHT LED, IP67 TYPE 01 (L903-098)</t>
  </si>
  <si>
    <t>4149S028X02N,4149S028X05N</t>
  </si>
  <si>
    <t>903W0163</t>
  </si>
  <si>
    <t>47.59</t>
  </si>
  <si>
    <t>(=903++4246+-H06)</t>
  </si>
  <si>
    <t>FLOODLIGHT LED, IP67 TYPE 28 (L903.1-113)</t>
  </si>
  <si>
    <t>4151S023X23N,4151S022X01N,4151S020X01N,4256P20X06N,4256P019X08N,4242P023X01N,4242P028X04N,403244029P11,4032P029X03N,4032P030X05N,4032P030X01N,4032S030X17N,4032S031X05N,4032S031X06N,4032P031X03N,4246P032X38G</t>
  </si>
  <si>
    <t>4246P032X38G</t>
  </si>
  <si>
    <t>903W0164</t>
  </si>
  <si>
    <t>(=903++4256+-S01)</t>
  </si>
  <si>
    <t>SWITCH, 2P, 1 WAY, IP20 TYPE 30 (L903-131)</t>
  </si>
  <si>
    <t>903W0165</t>
  </si>
  <si>
    <t>(=903++4256+-H01)</t>
  </si>
  <si>
    <t>CEILING LIGHT,LED, IP55 TYPE 69 (L903-078)</t>
  </si>
  <si>
    <t>903W0166</t>
  </si>
  <si>
    <t>(=903++4145+-H06)</t>
  </si>
  <si>
    <t>EXTERIOR LIGHT LED, IP69K TYPE 11 (L903-200)</t>
  </si>
  <si>
    <t>4242P021X04N,4256P20X06N,4256P019X08N,4242P023X01N,4242P028X04N,404044028P12,414944028S11,4149S028X05N</t>
  </si>
  <si>
    <t>903W0167</t>
  </si>
  <si>
    <t>55.7</t>
  </si>
  <si>
    <t>(=903++4070+-H05)</t>
  </si>
  <si>
    <t>EXTERIOR LIGHT LED, IP69K TYPE 11 (L903-201)</t>
  </si>
  <si>
    <t>4242P021X04N,4256P20X06N,4256P019X08N,4256P019X04N,304034019P11,3040P019X04N,3040P018X11N,3040P017X04N,3040P017X09N,204023018P11,2040P018X01N,2040P018X22N,204023018S13,3040S018X14N,3040P016X11N,3040P016X07N,304033015P11,3264P015X05N,3264P015X01N,3264P012X04N,3272P008X02N,4070P005X01G</t>
  </si>
  <si>
    <t>4070P005X01G</t>
  </si>
  <si>
    <t>903W0168</t>
  </si>
  <si>
    <t>36.11</t>
  </si>
  <si>
    <t>(=903++4070+-H06)</t>
  </si>
  <si>
    <t>EXTERIOR LIGHT LED, IP69K TYPE 11 (L903-202)</t>
  </si>
  <si>
    <t>4242P021X04N,4151S020X01N,4155S016X01N,4155S015X03N,4155S016X08N,415544015S11,4161S015X04N,4161S013X01N,4161S011X05N,416134011S11,3163S011X01N,3171S010X01N,3171S008X02N,3173S006X01N,4070S006X01G</t>
  </si>
  <si>
    <t>4070S006X01G</t>
  </si>
  <si>
    <t>903W0170</t>
  </si>
  <si>
    <t>(=903++4020+-H01)</t>
  </si>
  <si>
    <t>EXTERIOR LIGHT LED, IP69K TYPE 11 (L903-204)</t>
  </si>
  <si>
    <t>3020S048X03N,4020P049X03G</t>
  </si>
  <si>
    <t>4020P049X03G</t>
  </si>
  <si>
    <t>903W0171</t>
  </si>
  <si>
    <t>(=903++4020+-H02)</t>
  </si>
  <si>
    <t>EXTERIOR LIGHT LED, IP69K TYPE 11 (L903-205)</t>
  </si>
  <si>
    <t>3020S048X03N,4020S049X04G</t>
  </si>
  <si>
    <t>4020S049X04G</t>
  </si>
  <si>
    <t>903W0172</t>
  </si>
  <si>
    <t>25.15</t>
  </si>
  <si>
    <t>(=903++4010+-H01)</t>
  </si>
  <si>
    <t>EXTERIOR LIGHT LED, IP69K TYPE 11 (L903-206)</t>
  </si>
  <si>
    <t>3020S048X03N,3020S048X01N,3020S050X03N,3020S051X06N,311133052S11,3010S053X06N,3010S054X01N,4010P055X06G</t>
  </si>
  <si>
    <t>4010P055X06G</t>
  </si>
  <si>
    <t>903W0173</t>
  </si>
  <si>
    <t>(=903++4010+-H02)</t>
  </si>
  <si>
    <t>EXTERIOR LIGHT LED, IP69K TYPE 11 (L903-207)</t>
  </si>
  <si>
    <t>3020S048X03N,3020S048X01N,3020S050X03N,3020S051X06N,311133052S11,3010S053X06N,3010S054X01N,4010S055X15G</t>
  </si>
  <si>
    <t>4010S055X15G</t>
  </si>
  <si>
    <t>903W0186</t>
  </si>
  <si>
    <t>903W0187</t>
  </si>
  <si>
    <t>903W0188</t>
  </si>
  <si>
    <t>(=903++5010+-H02)</t>
  </si>
  <si>
    <t>EXTERIOR LIGHT LED, IP69K TYPE 11 (L903-100.1)</t>
  </si>
  <si>
    <t>4262P014X02N,425844015P11,4258P017X01N,5010P017X03G</t>
  </si>
  <si>
    <t>5010P017X03G</t>
  </si>
  <si>
    <t>903W0189</t>
  </si>
  <si>
    <t>35.52</t>
  </si>
  <si>
    <t>(=903++5010+-H03)</t>
  </si>
  <si>
    <t>EXTERIOR LIGHT LED, IP69K TYPE 11 (L903-106.1)</t>
  </si>
  <si>
    <t>4262P014X02N,425844015P11,4258P017X01N,4256P019X08N,4256P20X06N,4151S020X01N,4155S016X01N,4155S015X03N,4155S016X08N,5010S016X26G</t>
  </si>
  <si>
    <t>5010S016X26G</t>
  </si>
  <si>
    <t>903W0190</t>
  </si>
  <si>
    <t>(=903++4155+-S01)</t>
  </si>
  <si>
    <t>SWITCH, 2P, ONE-WAY,IP20 TYPE 35 (L903-098.4)</t>
  </si>
  <si>
    <t>903W0191</t>
  </si>
  <si>
    <t>24.24</t>
  </si>
  <si>
    <t>(=903++4030+-H02)</t>
  </si>
  <si>
    <t>EXTERIOR LIGHT LED, IP69K TYPE 11 (L903-203)</t>
  </si>
  <si>
    <t>3020S048X03N,302033047S11,3030S045X01N,3030S041X01N,3030S039X02N,3030S037X01N,4030S037X01G</t>
  </si>
  <si>
    <t>4030S037X01G</t>
  </si>
  <si>
    <t>903W0192</t>
  </si>
  <si>
    <t>(=903++4034+-S01)</t>
  </si>
  <si>
    <t>WHEELHOUSE TECHNICAL FLOOR SWITCH, 2P, ONE-WAY, IP20 TYPE 33 (TBD)</t>
  </si>
  <si>
    <t>4040S030X01N,404044030S11,4032S031X05N,4032S031X06N,4032P030X13N</t>
  </si>
  <si>
    <t>903W0193</t>
  </si>
  <si>
    <t>(=903++4034+-H01)</t>
  </si>
  <si>
    <t>WHEELHOUSE TECHNICAL FLOOR LIGHT TYPE 25 IP44 (TBD)</t>
  </si>
  <si>
    <t>4040S030X01N,404044030S11,4032S031X05N,4032S031X06N,4032P031X02N</t>
  </si>
  <si>
    <t>903W0194</t>
  </si>
  <si>
    <t>(=903++4034+-H02)</t>
  </si>
  <si>
    <t>903W0195</t>
  </si>
  <si>
    <t>(=903++4034+-H03)</t>
  </si>
  <si>
    <t>911W0001</t>
  </si>
  <si>
    <t>45.99</t>
  </si>
  <si>
    <t>3062P012X03N,3264P012X19N,3264P012X15N,3264P015X01N,3264P015X05N,304033015P11,3040P018X06N,3040P020X03N,3040P020X02N,3040P024X02N,3040P027X05N,304033030P11,4032S031X06N,4032P031X36N,4032S031X42N</t>
  </si>
  <si>
    <t>911W0002</t>
  </si>
  <si>
    <t>21.88</t>
  </si>
  <si>
    <t>4040S028X14N,304034028S11,3040S026X08N,3040S027X03N,3040S027X02N,304033030S11,4032S031X03N,4032S031X42N</t>
  </si>
  <si>
    <t>911W0003</t>
  </si>
  <si>
    <t>911W0004</t>
  </si>
  <si>
    <t>911W0005</t>
  </si>
  <si>
    <t>911W0006</t>
  </si>
  <si>
    <t>45.12</t>
  </si>
  <si>
    <t>3062P012X02N,3264P012X19N,3264P012X15N,3264P015X01N,3264P015X05N,304033015P11,3040P018X06N,3040P020X03N,3040P020X02N,3040P024X02N,3040P027X05N,304033030P11,4032S031X06N,4032P031X36N,4032S031X42N</t>
  </si>
  <si>
    <t>911W0007</t>
  </si>
  <si>
    <t>911W0008</t>
  </si>
  <si>
    <t>2020P052X01N,2020P051X06N,2020P051X02N,2020S051X02N,2020S051X06N,2020S049X02N,202022047S11,2030S045X01N,2030S043X02N,2030S042X01N,2030S038X01N,2030S033X01N,204022030S11,2040S029X05N,2040S027X09N,2040S027X12N,204023027S12,3040S027X02N,304033030S11,4032S031X03N,4032S031X42N</t>
  </si>
  <si>
    <t>911W0009</t>
  </si>
  <si>
    <t>4262P012X01N,4262P014X01N,4262P015X03N,425844015P11,4258P017X01N,4242P023X01N,4242P028X04N,403244029P11,4032P029X03N,4032P030X05N,4032P030X01N,4032S030X17N,4032S031X05N,4032S031X03N,4032S031X42N</t>
  </si>
  <si>
    <t>911W0010</t>
  </si>
  <si>
    <t>911W0011</t>
  </si>
  <si>
    <t>71.39</t>
  </si>
  <si>
    <t>12EP0.1,326434015P11,3264P015X05N,304033015P11,3040P016X07N,3040P016X11N,3040S018X14N,204023018S13,2040P018X22N,2040P018X01N,2040P022X01N,2040P029X04N,204022030P11,2030P032X01N,2030P036X01N,2030P040X01N,2030P042X01N,2030P043X05N,2030P045X01N,202022047P11,2020P050X03N,2020P051X02N,2020P051X06N,2020P052X01N</t>
  </si>
  <si>
    <t>911W0012</t>
  </si>
  <si>
    <t>16.02</t>
  </si>
  <si>
    <t>12EP0.1,326434015P11,3264P015X01N,3264P012X15N,3264P012X19N,3062P012X02N</t>
  </si>
  <si>
    <t>911W0013</t>
  </si>
  <si>
    <t>35.56</t>
  </si>
  <si>
    <t>12EP0.1,326434015P11,3264P015X01N,3264P012X04N,3272P008X02N,3272P008X06N,227223009P11,2272P009X01N,2272P010X01N,2272P008X03N,2171S008X02N</t>
  </si>
  <si>
    <t>911W0014</t>
  </si>
  <si>
    <t>911W0015</t>
  </si>
  <si>
    <t>911W0016</t>
  </si>
  <si>
    <t>911W0017</t>
  </si>
  <si>
    <t>14.31</t>
  </si>
  <si>
    <t>4032S031X42N,4032S031X22N,4032S031X14N,4032S033X02N,4032S032X01N</t>
  </si>
  <si>
    <t>911W0018</t>
  </si>
  <si>
    <t>CHART DATA (auto-calculated – do not edit)</t>
  </si>
  <si>
    <t>Description</t>
  </si>
  <si>
    <t>Remaining</t>
  </si>
  <si>
    <t>Overall %</t>
  </si>
  <si>
    <t>Total length (m)</t>
  </si>
  <si>
    <t>Cut (m)</t>
  </si>
  <si>
    <t>Pulled (m)</t>
  </si>
  <si>
    <t>Status</t>
  </si>
  <si>
    <t>Length (m)</t>
  </si>
  <si>
    <t>Cut, not yet pulled</t>
  </si>
  <si>
    <t>Not yet cut</t>
  </si>
  <si>
    <t>Chart label</t>
  </si>
  <si>
    <t>KHẢ NĂNG CHỌN THIẾT BỊ – KIỂM TRA KÉO DÂY &amp; ĐẤU NỐI – TCS80 C459</t>
  </si>
  <si>
    <t>Cách dùng: (1) chọn phòng ở D5 → xem tất cả thiết bị trong phòng; hoặc (2) chọn thiết bị cụ thể ở D6 (danh sách tự thu hẹp theo phòng đã chọn; để trống D5 để chọn trong toàn bộ thiết bị). Dây thuộc thiết bị nếu đầu From hoặc To là thiết bị đó. "Đã kéo" = Pulled = 1. Cột Connection trong dữ liệu là số đầu đã đấu (0/1/2) của cả dây, không ghi rõ đầu nào, nên thiết bị chỉ chắc chắn đã đấu nối khi dây ghi 2/2 đầu.</t>
  </si>
  <si>
    <t>Chọn phòng ▼</t>
  </si>
  <si>
    <t>4032 - WHEELHOUSE / TIMONERIE</t>
  </si>
  <si>
    <t>Chọn thiết bị ▼</t>
  </si>
  <si>
    <t>Mã phòng</t>
  </si>
  <si>
    <t>Mã thiết bị</t>
  </si>
  <si>
    <t>Đang xem</t>
  </si>
  <si>
    <t>KẾT QUẢ</t>
  </si>
  <si>
    <t>Kết luận</t>
  </si>
  <si>
    <t>Dòng nguồn</t>
  </si>
  <si>
    <t>QUẢN LÝ DÂY THEO PHÒNG – TCS80 C459</t>
  </si>
  <si>
    <t>Chọn phòng ở ô vàng D5. Dây được tính vào phòng nếu đầu From hoặc đầu To nằm trong phòng đó. Dây "đã kéo" khi cột Pulled = 1 (lấy từ sheet Consolidated, cập nhật tự động theo các sheet hdc / nautics / st).</t>
  </si>
  <si>
    <t>Mã khu vực</t>
  </si>
  <si>
    <t>KẾT QUẢ PHÒNG ĐÃ CHỌN</t>
  </si>
  <si>
    <t>Tổng số dây</t>
  </si>
  <si>
    <t>Đã kéo</t>
  </si>
  <si>
    <t>Chưa kéo</t>
  </si>
  <si>
    <t>% đã kéo</t>
  </si>
  <si>
    <t>THEO NHÀ THẦU</t>
  </si>
  <si>
    <t>Nhà thầu</t>
  </si>
  <si>
    <t>Tổng dây</t>
  </si>
  <si>
    <t>Trạng thái</t>
  </si>
  <si>
    <t>Tổng cộng</t>
  </si>
  <si>
    <t>STT</t>
  </si>
  <si>
    <t>Cắt</t>
  </si>
  <si>
    <t>Dài TK (m)</t>
  </si>
  <si>
    <t>Từ thiết bị (From)</t>
  </si>
  <si>
    <t>Khu vực đầu From</t>
  </si>
  <si>
    <t>Đến thiết bị (To)</t>
  </si>
  <si>
    <t>Khu vực đầu To</t>
  </si>
  <si>
    <t>Dòng trong Consolidated</t>
  </si>
  <si>
    <t>TỔNG HỢP TÌNH TRẠNG KÉO DÂY THEO PHÒNG – TCS80 C459</t>
  </si>
  <si>
    <t>Mỗi dây được tính cho cả phòng đầu From và phòng đầu To (nếu hai đầu cùng phòng thì chỉ tính 1 lần) nên cộng các phòng sẽ lớn hơn tổng số dây thực tế. Dây "đã kéo" = cột Pulled = 1 trong sheet Consolidated. Danh sách phòng là dữ liệu cố định (83 mã khu vực hiện có); nếu có khu vực mới cần thêm 1 dòng và kéo công thức.</t>
  </si>
  <si>
    <t>Số phòng chưa kéo xong:</t>
  </si>
  <si>
    <t>Nhà thầu ▶</t>
  </si>
  <si>
    <t>Mã KV</t>
  </si>
  <si>
    <t>Phòng / khu vực</t>
  </si>
  <si>
    <t>Chưa kéo – HDC</t>
  </si>
  <si>
    <t>Chưa kéo – NAUTICS</t>
  </si>
  <si>
    <t>Chưa kéo – ST</t>
  </si>
  <si>
    <t>0020 - WB 2C / BALLAST 2C</t>
  </si>
  <si>
    <t>0171 - UREA SB / UREE TD</t>
  </si>
  <si>
    <t>0272 - UREA PS / UREE BABORD</t>
  </si>
  <si>
    <t>1020 - BOW THRUSTER ROOM / LOCAL PROP. ETRAVE</t>
  </si>
  <si>
    <t>1030 - LOW FORE HOLD / CALE AV INF</t>
  </si>
  <si>
    <t>1040 - LOW AFT HOLD / CALE AR INF</t>
  </si>
  <si>
    <t>1060 - ENGINE ROOM / SALLE DES MACHINES</t>
  </si>
  <si>
    <t>1161 - ENG. ESCAPE / ECHAP. MACH.</t>
  </si>
  <si>
    <t>1232 - FORE HOLDS STAIR / ESCALIER CALES AV</t>
  </si>
  <si>
    <t>1252 - AFT HOLDS STAIR / ESCALIER CALES AR</t>
  </si>
  <si>
    <t>2020 - HYDRAULIC PLANT / EQUIPEMENT HYDRAULIQUE</t>
  </si>
  <si>
    <t>2024 - FORE DRIFT CYLINDER / VERIN DERIVE AV</t>
  </si>
  <si>
    <t>2030 - MIDDLE FORE HOLD / CALE AV MILIEU</t>
  </si>
  <si>
    <t>2040 - MIDDLE AFT HOLD / CALE AR MILIEU</t>
  </si>
  <si>
    <t>2060 - ENG. ROOM FRESH AIR / AIR NEUF MACH.</t>
  </si>
  <si>
    <t>2070 - ALLEWAY / COURSIVE</t>
  </si>
  <si>
    <t>2080 - STEERING ROOM / LOCAL BARRE</t>
  </si>
  <si>
    <t>2141 - HOLDS ESCAPE / ECHAP. CALES</t>
  </si>
  <si>
    <t>2161 - ENG. ESCAPE / ECHAP. MACH.</t>
  </si>
  <si>
    <t>2163 - LAUNDRY / BUANDERIE</t>
  </si>
  <si>
    <t>2165 - 2 CREW / 2 EQUIPAGE</t>
  </si>
  <si>
    <t>2171 - 2 CREW / 2 EQUIPAGE</t>
  </si>
  <si>
    <t>2173 - 2 CREW / 2 EQUIPAGE</t>
  </si>
  <si>
    <t>2232 - FORE HOLDS STAIR / ESCALIER CALE AV</t>
  </si>
  <si>
    <t>2252 - AFT HOLDS STAIR / ESCALIER CALE AR</t>
  </si>
  <si>
    <t>2262 - WORKSHOP / ATELIER</t>
  </si>
  <si>
    <t>2264 - ENGINE ROOM ACCESS / ACCES SALLE DES MACHINES</t>
  </si>
  <si>
    <t>2266 - SWITCHBOARD ROOM / LOCAL TABLEAUX</t>
  </si>
  <si>
    <t>2272 - OFFICER / OFFICIER</t>
  </si>
  <si>
    <t>2274 - OFFICER / OFFICIER</t>
  </si>
  <si>
    <t>2284 - BATTERIES ROOM / LOCAL BATTERIES</t>
  </si>
  <si>
    <t>3010 - FORE STORE / MAGASIN AVANT</t>
  </si>
  <si>
    <t>3020 - HOLD / CALETTE</t>
  </si>
  <si>
    <t>3022 - HOLD ACCES / ACCES CALETTE</t>
  </si>
  <si>
    <t>3024 - FORE DRIFT CYLINDER / VERIN DERIVE AV</t>
  </si>
  <si>
    <t>3030 - UPPER FORE HOLD / CALE AV SUP</t>
  </si>
  <si>
    <t>3040 - UPPER AFT HOLD / CALE AR SUP</t>
  </si>
  <si>
    <t>3062 - ALLEWAY / COURSIVE</t>
  </si>
  <si>
    <t>3070 - ALLEWAY / COURSIVE</t>
  </si>
  <si>
    <t>3080 - PASS. ALLEWAY / COURSIVE PASS.</t>
  </si>
  <si>
    <t>3141 - HOLDS ESCAPE / ECHAP. CALES</t>
  </si>
  <si>
    <t>3161 - ENG. ESCAPE / ECHAP. MACH.</t>
  </si>
  <si>
    <t>3163 - CAPT CAB / CAB COMMANDANT</t>
  </si>
  <si>
    <t>3171 - 2 PASS. CAB / CAB. PASS 2</t>
  </si>
  <si>
    <t>3173 - 2 PASS. CAB / CAB. PASS 2</t>
  </si>
  <si>
    <t>3183 - 2 PASS. CAB / CAB. PASS 2</t>
  </si>
  <si>
    <t>3232 - FORE HOLDS STAIR / ESCALIER CALES AV</t>
  </si>
  <si>
    <t>3252 - AFT HOLDS STAIR / ESCALIER CALES AR</t>
  </si>
  <si>
    <t>3264 - CHIEF CAB / CHEF MECA</t>
  </si>
  <si>
    <t>3272 - 2 PASS. CAB / CAB. PASS 2</t>
  </si>
  <si>
    <t>3276 - 2 PASS. CAB / CAB. PASS 2</t>
  </si>
  <si>
    <t>3284 - 2 PASS. CAB / CAB. PASS 2</t>
  </si>
  <si>
    <t>4010 - FORWARD STATION / MANOEUVRE AVANT</t>
  </si>
  <si>
    <t>4020 - FORE MAST / MAT AVANT</t>
  </si>
  <si>
    <t>4024 - (chưa có tên khu vực)</t>
  </si>
  <si>
    <t>4030 - OUTSIDE / EXTERIEUR</t>
  </si>
  <si>
    <t>4034 - TEHNICAL FLOOR WHEELHOUSE / TIMONERIE PLANCHER TECHNIQUE</t>
  </si>
  <si>
    <t>4040 - ELECTRICAL ROOM / LOCAL ELECTRIQUE</t>
  </si>
  <si>
    <t>4068 - MAST STEP / PIED DE MAT</t>
  </si>
  <si>
    <t>4070 - POOP DECK / PONT DUNETTE</t>
  </si>
  <si>
    <t>4131 - FORE HOLD FRESH AIR / AIR NEUF CALE AVANT</t>
  </si>
  <si>
    <t>4135 - CO2 ROOM</t>
  </si>
  <si>
    <t>4141 - GALLEY / CUISINE</t>
  </si>
  <si>
    <t>4143 - COLD ROOM -25?C / CHAMBRE FROIDE -25?C</t>
  </si>
  <si>
    <t>4145 - SB. GANGWAY / PASSAVANT TD.</t>
  </si>
  <si>
    <t>4147 - AFT HOLD FRESH AIR / AIR NEUF CALE AR</t>
  </si>
  <si>
    <t>4149 - GARBAGE ROOM / LOCAL DECHETS</t>
  </si>
  <si>
    <t>4151 - MESSROOM / CARRE</t>
  </si>
  <si>
    <t>4153 - TOILET / TOILETTE</t>
  </si>
  <si>
    <t>4155 - DAYROOM / SALON</t>
  </si>
  <si>
    <t>4161 - AIR TREATMENT / CENTR. TRAIT. AIR</t>
  </si>
  <si>
    <t>4232 - FORE HOLDS STAIR / ESCALIER CALES AV</t>
  </si>
  <si>
    <t>4242 - ALLEWAY / COURSIVE</t>
  </si>
  <si>
    <t>4244 - COLD ROOM +4?C / CHAMBRE FROIDE +4?C</t>
  </si>
  <si>
    <t>4246 - PS. GANGWAY / PASSAVANT BD.</t>
  </si>
  <si>
    <t>4248 - PROVISIONS STORE / MAGASIN PROVISIONS</t>
  </si>
  <si>
    <t>4250 - FIRE LOCKER / LOCAL INCENDIE</t>
  </si>
  <si>
    <t>4252 - AFT HOLDS STAIR / ESCALIER CALES AR</t>
  </si>
  <si>
    <t>4256 - CHANGING ROOM / VESTIAIRE</t>
  </si>
  <si>
    <t>4258 - DECK OFFICE / BUREAU DE PONT</t>
  </si>
  <si>
    <t>4262 - EMG. GENSET / GROUPE DE SECOURS</t>
  </si>
  <si>
    <t>5010 - TOP DECK / TOIT</t>
  </si>
  <si>
    <t>Trong phòng đã chọn (1/0)</t>
  </si>
  <si>
    <t>Đã kéo (1/0)</t>
  </si>
  <si>
    <t>Cộng dồn dây chưa kéo trong phòng</t>
  </si>
  <si>
    <t>Nhãn (dropdown)</t>
  </si>
  <si>
    <t>Mô tả thiết bị</t>
  </si>
  <si>
    <t>Dòng đầu của phòng đang chọn</t>
  </si>
  <si>
    <t>(=743++0020+-743U04) – SPEED LOG TRANSDUCER DS - 8530 - 30</t>
  </si>
  <si>
    <t>Số thiết bị trong danh sách</t>
  </si>
  <si>
    <t>(=744++0020+-744U04) – ECHOSOUNDER ECHO SOUNDER</t>
  </si>
  <si>
    <t>(=304.1++0171+-304.1U17) – UREA T TANK 25 HIGH SENSOR 09210I84</t>
  </si>
  <si>
    <t>(=304.1++0171+-304.1U18) – UREA T TANK 25 LOW SENSOR 09210I83</t>
  </si>
  <si>
    <t>(=304.1++0272+-304.1U14) – UREA B TK 24 HIGH SENSOR 09210I48</t>
  </si>
  <si>
    <t>(=304.1++0272+-304.1U15) – UREA B TK 24 LOW SENSOR 09210I49</t>
  </si>
  <si>
    <t>(=201++1020+-201B063) – MANUAL CALL POINT</t>
  </si>
  <si>
    <t>(=201++1020+-201B064) – OPTICAL SMOKE/HEAT DETECTOR + SCI</t>
  </si>
  <si>
    <t>(=221++1020+-221U11) – SIGNAL PANEL WITH 4 LIGHTS 1 SOUNDER 1 HIGH SIGNALLING</t>
  </si>
  <si>
    <t>(=302++1020+-302U01) – BOWTHRUSTER ELECTRIC MOTOR</t>
  </si>
  <si>
    <t>(=302++1020+-302V01) – BOWTHRUSTER FREQUENCY DRIVE</t>
  </si>
  <si>
    <t>(=371++1020+-371U03) – FW TRANSFER PUMP 2 09610P02</t>
  </si>
  <si>
    <t>(=371++1020+-371U04) – LCB FW TRANSFER PUMP 2 09610P02</t>
  </si>
  <si>
    <t>(=371++1020+-371U09) – 09610V41</t>
  </si>
  <si>
    <t>(=371++1020+-371U10) – 09610V42</t>
  </si>
  <si>
    <t>(=371++1020+-371U22) – 09610V43</t>
  </si>
  <si>
    <t>(=371++1020+-371U23) – 09610V45</t>
  </si>
  <si>
    <t>(=371++1020+-371U24) – 09610V66</t>
  </si>
  <si>
    <t>(=371++1020+-371U35) – 09610V49</t>
  </si>
  <si>
    <t>(=371++1020+-371U61) – SEAWATER PUMP ELECT.MOTOR</t>
  </si>
  <si>
    <t>(=373++1020+-373U07) – 09410V66</t>
  </si>
  <si>
    <t>(=381.1++1020+-381.1U012) – EMERGENCY FI-FI/BILGE PUMP PRIMING UNIT 09510P02</t>
  </si>
  <si>
    <t>(=381.1++1020+-381.1U05) – EMERGENCY FI-FI/BILGE PUMP 09510P02</t>
  </si>
  <si>
    <t>(=381.2++1020+-381.2U49) – VALVE 09310V14</t>
  </si>
  <si>
    <t>(=381.2++1020+-381.2U65) – JUNCTION BOX FOR LS SENSOR 09310I09</t>
  </si>
  <si>
    <t>(=401++1020+-401U03) – 09510V19</t>
  </si>
  <si>
    <t>(=461++1020+-461U71) – PRESSURE TRANSMITTER HPU SEA WATER COOLING PUMP (09410P05 09410I06)</t>
  </si>
  <si>
    <t>(=461++1020+-461U71.1) – HPU SEA WATER COOLING PUMP (09410P05)</t>
  </si>
  <si>
    <t>(=634++1020+-634X30) – RJ45 SOCKET IP 55 WIFI AP NO. 10 (634X30)</t>
  </si>
  <si>
    <t>(=708++1020+-708U15) – TALK BACK SUBSTATION</t>
  </si>
  <si>
    <t>(=901++1020+-X01) – DOUBLE SOCKET, TECHNIC, VERTICAL BOX, IP55 TYPE 43 (L901.2-001)</t>
  </si>
  <si>
    <t>(=903++1020+-H01) – TECHNICAL LIGHT LED, IP66 TYPE 01 (L903-028)</t>
  </si>
  <si>
    <t>(=903++1020+-H02) – TECHNICAL LIGHT LED, IP66 TYPE 01 (L903-027)</t>
  </si>
  <si>
    <t>(+11L2_JB2) – 11L2_JB2 JUNCTION BOX NORMAL LIGHTING (L901.1-204)</t>
  </si>
  <si>
    <t>(+13EL2_JB1) – 13EL2_JB1 JUNCTION BOX EM'CY LIGHTING (L903-117)</t>
  </si>
  <si>
    <t>(=201++1030+-201B121) – OPTICAL SMOKE/HEAT DETECTOR</t>
  </si>
  <si>
    <t>(=201++1030+-201B122) – OPTICAL SMOKE/HEAT DETECTOR</t>
  </si>
  <si>
    <t>(=201++1030+-201B124) – OPTICAL SMOKE/HEAT DETECTOR</t>
  </si>
  <si>
    <t>(=201++1030+-201B125) – OPTICAL SMOKE/HEAT DETECTOR</t>
  </si>
  <si>
    <t>(=201++1030+-201B126) – OPTICAL SMOKE/HEAT DETECTOR</t>
  </si>
  <si>
    <t>(=201++1030+-201B127) – OPTICAL SMOKE/HEAT DETECTOR</t>
  </si>
  <si>
    <t>(=201++1030+-201B128) – MANUAL CALL POINT</t>
  </si>
  <si>
    <t>(=201++1030+-201B138) – IS ISOLATOR</t>
  </si>
  <si>
    <t>(=222++1030+-222G3_4) – ALARM HORN WITH BEACON RED 112dB (AL112NXDCO24R/R)</t>
  </si>
  <si>
    <t>(=381.2++1030+-381.2U60) – JUNCTION BOX FOR LS SENSOR 09310I07</t>
  </si>
  <si>
    <t>(=381.2++1030+-381.2U76) – JUNCTION BOX FOR LS SENSOR 09310I08</t>
  </si>
  <si>
    <t>(=381.2++1030+-381.2_JB37) – WB 3B SENSOR 09210I10</t>
  </si>
  <si>
    <t>(=381.2++1030+-381.2_JB38) – WB 3T SENSOR 09210I16</t>
  </si>
  <si>
    <t>(=381.2++1030+-381JB01) – CARGO HOLD FORE BILGE SENSORS JB01</t>
  </si>
  <si>
    <t>(=381.2++1030+-381JB03) – CARGO HOLD FORE BALLAST TANKS JB03</t>
  </si>
  <si>
    <t>(=401.2++1030+-401.2H16) – SOUNDER 1 AL1.E.FHFR1</t>
  </si>
  <si>
    <t>(=401.2++1030+-401.2H18) – SOUNDER 3 AL3.E.FHFR1</t>
  </si>
  <si>
    <t>(=415++1030+-415JB02) – JUNCTION BOX FOR FIRE DAMPER</t>
  </si>
  <si>
    <t>(=461++1030+-461JB69) – JB E2</t>
  </si>
  <si>
    <t>(=461++1030+-461JB83) – JB FOR PIN IN LVL 2 B1 6D 73.9</t>
  </si>
  <si>
    <t>(=461++1030+-461JB84) – JB FOR PIN IN LVL 2 B2 6D 73.10</t>
  </si>
  <si>
    <t>(=461++1030+-461JB85) – JB FOR PIN IN LVL 2 B3 6D 73.11</t>
  </si>
  <si>
    <t>(=461++1030+-461JB86) – JB FOR PIN IN LVL 2 B4 6D 73.12</t>
  </si>
  <si>
    <t>(=461++1030+-461JB87) – JB FOR PIN OUT LVL 2 B1 6D 73.13</t>
  </si>
  <si>
    <t>(=461++1030+-461JB88) – JB FOR PIN OUT LVL 2 B2 6D 73.14</t>
  </si>
  <si>
    <t>(=461++1030+-461JB89) – JB FOR PIN OUT LVL 2 B3 6D 73.15</t>
  </si>
  <si>
    <t>(=461++1030+-461JB90) – JB FOR PIN OUT LVL 2 B4 6D 73.16</t>
  </si>
  <si>
    <t>(=461++1030+-461U30) – SENSOR LIFT TO LEVEL 2 LEVEL 3 B74.3 8F</t>
  </si>
  <si>
    <t>(=601++1030+-601JB16) – JUNCTION BOX FOR SENSORS TEMPERATURE AND HUMIDITY</t>
  </si>
  <si>
    <t>(=601++1030+-601U30) – HUMIDITY AND TEMPERATURE SENSOR -40...+70C</t>
  </si>
  <si>
    <t>(=771++1030+-771U30) – CAM15 IC-NDC-JB-V2 JUNCTION BOX</t>
  </si>
  <si>
    <t>(=901++1030+-H01) – TECHNICAL LIGHT LED, IP66 TYPE 02 (L901.1-045)</t>
  </si>
  <si>
    <t>(=901++1030+-H02) – TECHNICAL LIGHT LED, IP66 TYPE 02 (L901.1-044)</t>
  </si>
  <si>
    <t>(=901++1030+-H03) – TECHNICAL LIGHT LED, IP66 TYPE 02 (L901.1-042)</t>
  </si>
  <si>
    <t>(=901++1030+-H04) – TECHNICAL LIGHT LED, IP66 TYPE 02 (L901.1-046)</t>
  </si>
  <si>
    <t>(=901++1030+-H05) – TECHNICAL LIGHT LED, IP66 TYPE 02 (L901.1-043)</t>
  </si>
  <si>
    <t>(=901++1030+-H06) – TECHNICAL LIGHT LED, IP66 TYPE 02 (L901.1-234)</t>
  </si>
  <si>
    <t>(=901++1030+-H07) – TECHNICAL LIGHT LED, IP66 TYPE 02 (L901.1-235)</t>
  </si>
  <si>
    <t>(=903++1030+-H01) – TECHNICAL LIGHT LED, IP66 TYPE 02 (L903-024)</t>
  </si>
  <si>
    <t>(=903++1030+-H02) – TECHNICAL LIGHT LED, IP66 TYPE 02 (L903-026)</t>
  </si>
  <si>
    <t>(=903++1030+-H03) – TECHNICAL LIGHT LED, IP66 TYPE 02 (L903-025)</t>
  </si>
  <si>
    <t>(+10P0.8_JB4) – 10P0.8_JB4 JUNCTION BOX NORMAL LIGHTING (L901.1-169)</t>
  </si>
  <si>
    <t>(+13EL3_JB1.1) – 13EL3_JB1.1 JUNCTION BOX EM'CY LIGHTING (L903-152)</t>
  </si>
  <si>
    <t>(=201++1040+-201B094) – OPTICAL SMOKE/HEAT DETECTOR + SCI</t>
  </si>
  <si>
    <t>(=201++1040+-201B095) – MANUAL CALL POINT</t>
  </si>
  <si>
    <t>(=201++1040+-201B096) – OPTICAL SMOKE/HEAT DETECTOR</t>
  </si>
  <si>
    <t>(=201++1040+-201B097) – OPTICAL SMOKE/HEAT DETECTOR</t>
  </si>
  <si>
    <t>(=201++1040+-201B098) – OPTICAL SMOKE/HEAT DETECTOR + SCI</t>
  </si>
  <si>
    <t>(=222++1040+-222G2_4) – ALARM HORN WITH BEACON RED 112dB (AL112NXDCO24R/R)</t>
  </si>
  <si>
    <t>(=381.2++1040+-381.2U50) – JUNCTION BOX FOR LS SENSOR 09310I05</t>
  </si>
  <si>
    <t>(=381.2++1040+-381.2U51) – JUNCTION BOX FOR LS SENSOR 09310I06</t>
  </si>
  <si>
    <t>(=381.2++1040+-381JB02) – CARGO HOLD AFT BILGE SENSORS JB02</t>
  </si>
  <si>
    <t>(=401.2++1040+-401.2H07) – SOUNDER 1 AL1.E.BHBK1</t>
  </si>
  <si>
    <t>(=415++1040+-415JB01) – JUNCTION BOX FOR FIRE DAMPER</t>
  </si>
  <si>
    <t>(=461++1040+-461JB109) – JB FOR PIN OUT LVL 2 B1 6D 78.13</t>
  </si>
  <si>
    <t>(=461++1040+-461JB110) – JB FOR PIN OUT LVL 2 B2 6B 78.14</t>
  </si>
  <si>
    <t>(=461++1040+-461JB111) – JB FOR PIN OUT LVL 2 B3 6B 78.15</t>
  </si>
  <si>
    <t>(=461++1040+-461JB112) – JB FOR PIN OUT LVL 2 B4 6B 78.16</t>
  </si>
  <si>
    <t>(=461++1040+-461JB113) – JB FOR PIN IN LVL 2 B1 6B 78.9</t>
  </si>
  <si>
    <t>(=461++1040+-461JB114) – JB FOR PIN IN LVL 2 B2 6B 78.10</t>
  </si>
  <si>
    <t>(=461++1040+-461JB115) – JB FOR PIN IN LVL 2 B3 6B 78.11</t>
  </si>
  <si>
    <t>(=461++1040+-461JB116) – JB FOR PIN IN LVL 2 B4 6B 78.12</t>
  </si>
  <si>
    <t>(=461++1040+-461JB95) – JB G2</t>
  </si>
  <si>
    <t>(=461++1040+-461U42) – LIFT TO LEVEL 1 LEVEL 1 B76.3 8C</t>
  </si>
  <si>
    <t>(=601++1040+-601JB17) – JUNCTION BOX FOR SENSORS TEMPERATURE AND HUMIDITY</t>
  </si>
  <si>
    <t>(=601++1040+-601U32) – HUMIDITY AND TEMPERATURE SENSOR -40...+70C</t>
  </si>
  <si>
    <t>(=771++1040+-771U29) – CAM16 IC-NDC-JB-V2 JUNCTION BOX</t>
  </si>
  <si>
    <t>(=901++1040+-H01) – TECHNICAL LIGHT LED, IP66 TYPE 02 (L901.1-040)</t>
  </si>
  <si>
    <t>(=901++1040+-H02) – TECHNICAL LIGHT LED, IP66 TYPE 02 (L901.1-041)</t>
  </si>
  <si>
    <t>(=901++1040+-H03) – TECHNICAL LIGHT LED, IP66 TYPE 02 (L901.1-233)</t>
  </si>
  <si>
    <t>(=901++1040+-H04) – TECHNICAL LIGHT LED, IP66 TYPE 02 (L901.1-232)</t>
  </si>
  <si>
    <t>(=903++1040+-H01) – TECHNICAL LIGHT LED, IP66 TYPE 02 (L903-021)</t>
  </si>
  <si>
    <t>(=903++1040+-H02) – TECHNICAL LIGHT LED, IP66 TYPE 02 (L903-022)</t>
  </si>
  <si>
    <t>(+13EL3_JB1) – 13EL3_JB1 JUNCTION BOX EM'CY LIGHTING (L903-113)</t>
  </si>
  <si>
    <t>(+13UP1_JB1) – 13UP1_JB1 JUNCTION BOX TRANSITIONAL LIGHTING (L903-135)</t>
  </si>
  <si>
    <t>(+14E1) – "14E1" ME'S &amp; DG'S START BATTERY COMUTATION PANEL</t>
  </si>
  <si>
    <t>(+351S01) – 351S01 FUEL OIL SEPARATOR</t>
  </si>
  <si>
    <t>(+381JB05) – "381JB05" BILGE SENSORS J-BOX</t>
  </si>
  <si>
    <t>(=++1060+-425U02) – SERVICE AIR COMPRESSOR 10310C01</t>
  </si>
  <si>
    <t>(=101.1++1060+-101.1U01) – DIESEL GENERATOR FORE PANEL</t>
  </si>
  <si>
    <t>(=101.1++1060+-101.1U02) – SCR PANEL DIESEL GENERATOR FORE 10610E03</t>
  </si>
  <si>
    <t>(=101.1++1060+-101.1U03) – EXAUST DIESEL GENERATOR FORE</t>
  </si>
  <si>
    <t>(=101.1++1060+-101.1U04) – DEF TANK DIESEL GENERATOR FORE 11210E03</t>
  </si>
  <si>
    <t>(=101.1++1060+-101.1U05) – DEF PUMP DIESEL GENERATOR FORE 11210P03</t>
  </si>
  <si>
    <t>(=101.1++1060+-101.1U06) – DOSING UNIT DIESEL GENERATOR FORE 11210E07</t>
  </si>
  <si>
    <t>(=101.1++1060+-101.1U07) – DIESEL GENERATOR FORE</t>
  </si>
  <si>
    <t>(=101.1++1060+-101.1U08) – FR UNIT SB</t>
  </si>
  <si>
    <t>(=101.2++1060+-101.2U01) – DIESEL GENERATOR AFT PANEL</t>
  </si>
  <si>
    <t>(=101.2++1060+-101.2U02) – SCR PANEL DIESEL GENERATOR AFT 10610E04</t>
  </si>
  <si>
    <t>(=101.2++1060+-101.2U03) – EXAUST DIESEL GENERATOR AFT</t>
  </si>
  <si>
    <t>(=101.2++1060+-101.2U04) – DEF TANK DIESEL GENERATOR AFT 11210E04</t>
  </si>
  <si>
    <t>(=101.2++1060+-101.2U05) – DEF PUMP DIESEL GENERATOR AFT 11210P04</t>
  </si>
  <si>
    <t>(=101.2++1060+-101.2U06) – DOSING UNIT DIESEL GENERATOR AFT 11210E08</t>
  </si>
  <si>
    <t>(=101.2++1060+-101.2U07) – DIESEL GENERATOR AFT</t>
  </si>
  <si>
    <t>(=101.2++1060+-101.2U08) – FR UNIT PS</t>
  </si>
  <si>
    <t>(=123++1060+-14C1) – STARTING BATTERY CHARGER NO.1 ER PS FORE</t>
  </si>
  <si>
    <t>(=133++1060+-14C2) – STARTING BATTERY CHARGER NO.2 ER PS AFT</t>
  </si>
  <si>
    <t>(=152++1060+-14B1) – STARTING BATTERY BANK NO.1 ER PS FORE</t>
  </si>
  <si>
    <t>(=152++1060+-14B2) – STARTING BATTERY BANK \NO.2 ER PS AFT</t>
  </si>
  <si>
    <t>(=201++1060+-201B054) – OPTICAL SMOKE/HEAT DETECTOR + SCI</t>
  </si>
  <si>
    <t>(=201++1060+-201B055) – OPTICAL SMOKE/HEAT DETECTOR + SCI</t>
  </si>
  <si>
    <t>(=201++1060+-201B056) – OPTICAL SMOKE/HEAT DETECTOR</t>
  </si>
  <si>
    <t>(=201++1060+-201B057) – MANUAL CALL POINT</t>
  </si>
  <si>
    <t>(=201++1060+-201B058) – OPTICAL SMOKE/HEAT DETECTOR</t>
  </si>
  <si>
    <t>(=201++1060+-201B059) – OPTICAL SMOKE/HEAT DETECTOR + SCI</t>
  </si>
  <si>
    <t>(=201++1060+-201B060) – OPTICAL SMOKE/HEAT DETECTOR + SCI</t>
  </si>
  <si>
    <t>(=201++1060+-201B065) – OPTICAL SMOKE/HEAT DETECTOR + SCI</t>
  </si>
  <si>
    <t>(=201++1060+-201B066) – OPTICAL SMOKE/HEAT DETECTOR</t>
  </si>
  <si>
    <t>(=201++1060+-201B067) – MANUAL CALL POINT</t>
  </si>
  <si>
    <t>(=201++1060+-201B068) – MANUAL CALL POINT</t>
  </si>
  <si>
    <t>(=201++1060+-201B069) – OPTICAL SMOKE/HEAT DETECTOR</t>
  </si>
  <si>
    <t>(=201++1060+-201B070) – OPTICAL SMOKE/HEAT DETECTOR + SCI</t>
  </si>
  <si>
    <t>(=201++1060+-201B071) – OPTICAL SMOKE/HEAT DETECTOR</t>
  </si>
  <si>
    <t>(=201++1060+-201B072) – OPTICAL SMOKE/HEAT DETECTOR</t>
  </si>
  <si>
    <t>(=221++1060+-221U04) – SIGNAL PANEL WITH 2 LIGHTS 1 SOUNDER</t>
  </si>
  <si>
    <t>(=221++1060+-221U08) – SIGNAL PANEL WITH 7 LIGHTS, 1X SOUNDER?</t>
  </si>
  <si>
    <t>(=291++1060+-291U06) – LCB EMERGENCY STOP ER FAN ER ESCAPE</t>
  </si>
  <si>
    <t>(=291++1060+-291U09) – LCB EMERGENCY STOP PUMPS ER ESCAPE SB</t>
  </si>
  <si>
    <t>(=304.1++1060+-304.1U01) – MAIN ENGINE PANEL PS</t>
  </si>
  <si>
    <t>(=304.1++1060+-304.1U04) – DEF TANK PS 11210E02</t>
  </si>
  <si>
    <t>(=304.1++1060+-304.1U05) – SCR PANEL PS 10610E02</t>
  </si>
  <si>
    <t>(=304.1++1060+-304.1U06) – DEF PUMP PS 11210P02</t>
  </si>
  <si>
    <t>(=304.1++1060+-304.1U07) – DOSING UNIT PS 11210E06</t>
  </si>
  <si>
    <t>(=304.1++1060+-304.1U08) – EXHAUST PS</t>
  </si>
  <si>
    <t>(=304.1++1060+-304.1U09) – MAIN ENGINE PS</t>
  </si>
  <si>
    <t>(=304.1++1060+-304.1U11) – FR UNIT PS</t>
  </si>
  <si>
    <t>(=304.1++1060+-304.1U13) – JB TK 24 UREA B TEMPERATURE SENSOR 09210I47</t>
  </si>
  <si>
    <t>(=304.1++1060+-304.1U19) – JB TK 25 UREA T TEMPERATURE SENSOR 09210I86</t>
  </si>
  <si>
    <t>(=304.1++1060+-304.1U21) – JB - SHAFT PS TEMPERATURE ALARM</t>
  </si>
  <si>
    <t>(=304.2++1060+-304.2U01) – MAIN ENGINE PANEL SB</t>
  </si>
  <si>
    <t>(=304.2++1060+-304.2U04) – DEF TANK SB 11210E01</t>
  </si>
  <si>
    <t>(=304.2++1060+-304.2U05) – SCR PANEL SB 10610E01</t>
  </si>
  <si>
    <t>(=304.2++1060+-304.2U06) – DEF PUMP SB 11210E01</t>
  </si>
  <si>
    <t>(=304.2++1060+-304.2U07) – DOSING UNIT SB 11210E05</t>
  </si>
  <si>
    <t>(=304.2++1060+-304.2U08) – EXHAUST SB</t>
  </si>
  <si>
    <t>(=304.2++1060+-304.2U09) – MAIN ENGINE SB</t>
  </si>
  <si>
    <t>(=304.2++1060+-304.2U11) – FR UNIT SB</t>
  </si>
  <si>
    <t>(=304.2++1060+-304.2U21) – JB - SHAFT SB TEMPERATURE ALARM</t>
  </si>
  <si>
    <t>(=306++1060+-10T01) – TRANSFORMER 3 PHASE 180KVA</t>
  </si>
  <si>
    <t>(=306++1060+-306U05) – DC/AC CONV STATIC CONVERTER HPI_1 150 KW</t>
  </si>
  <si>
    <t>(=306++1060+-306U06) – DC/AC CONV SG PS HPI_2 75KW</t>
  </si>
  <si>
    <t>(=306++1060+-306U07) – DC/AC CONV SG SB HPI_3 75 KW</t>
  </si>
  <si>
    <t>(=306++1060+-306U09) – MECHANICAL ISOLATOR PS</t>
  </si>
  <si>
    <t>(=306++1060+-306U10) – MECHANICAL ISOLATOR SB</t>
  </si>
  <si>
    <t>(=306++1060+-306U11) – ELECTRIC MOTOR AND GENERATOR PS</t>
  </si>
  <si>
    <t>(=306++1060+-306U12) – ELECTRIC MOTOR AND GENERATOR SB</t>
  </si>
  <si>
    <t>(=309++1060+-309U03) – TELEGRAPH PS</t>
  </si>
  <si>
    <t>(=309++1060+-309U04) – TELEGRAPH SB</t>
  </si>
  <si>
    <t>(=311++1060+-311U12) – SENZOR TEMP</t>
  </si>
  <si>
    <t>(=311++1060+-311U13) – SENZOR TEMP</t>
  </si>
  <si>
    <t>(=322++1060+-322U01) – GEAR BOX PS</t>
  </si>
  <si>
    <t>(=322++1060+-322U02) – GEAR BOX SB</t>
  </si>
  <si>
    <t>(=341++1060+-341JB01) – JUNCTION BOX</t>
  </si>
  <si>
    <t>(=341++1060+-341U01) – UREA FEEDING PUMP SB MAIN ENGINE</t>
  </si>
  <si>
    <t>(=341++1060+-341U02) – UREA FEEDING PUMP FORE GENSET</t>
  </si>
  <si>
    <t>(=341++1060+-341U03) – UREA FEEDING PUMP PS MAIN ENGINE</t>
  </si>
  <si>
    <t>(=341++1060+-341U04) – UREA FEEDING PUMP AFT GENSET</t>
  </si>
  <si>
    <t>(=341++1060+-341U05) – LEVEL SWITCH DEF TANK ME PS</t>
  </si>
  <si>
    <t>(=341++1060+-341U06) – LEVEL SWITCH DEF TANK ME SB</t>
  </si>
  <si>
    <t>(=341++1060+-341U07) – LEVEL SWITCH DEF TANK DG AFT</t>
  </si>
  <si>
    <t>(=341++1060+-341U08) – LEVEL SWITCH DEF TANK DG FORE</t>
  </si>
  <si>
    <t>(=351++1060+-351JB06) – JB TK19 OVERFLOW SENSOR 09210I40</t>
  </si>
  <si>
    <t>(=351++1060+-351U01) – FUEL OIL TRANSFER PUMP 10210P01</t>
  </si>
  <si>
    <t>(=351++1060+-351U02) – ENGINE ROOM BEETRONICS 15'' TOUCHSCREEN</t>
  </si>
  <si>
    <t>(=351++1060+-351U10) – FUEL OIL PURIFIER PUMP 10210E01</t>
  </si>
  <si>
    <t>(=351++1060+-351U11) – THREE -WAY VALVE</t>
  </si>
  <si>
    <t>(=351++1060+-351U12) – LOCAL CONTROL BOX FUEL OIL TRANSFER PUMP 10210P01</t>
  </si>
  <si>
    <t>(=351++1060+-351U21.1) – BILGE LEVEL SWITCH JUNCTION BOX (10210I07)</t>
  </si>
  <si>
    <t>(=361++1060+-361JB01) – ENGINE ROOM SENSOR LUB OIL TANK</t>
  </si>
  <si>
    <t>(=361++1060+-361U09) – LCL SENSOR 09210I46 USED OIL TANK TK 18</t>
  </si>
  <si>
    <t>(=361++1060+-361U10) – HLA SENSOR 09210I45 USED OIL TANK TK 18</t>
  </si>
  <si>
    <t>(=361++1060+-361U11) – LUB OIL STAND-BY PUMP CABINET GEARBOX PS 10410P04</t>
  </si>
  <si>
    <t>(=361++1060+-361U13) – LUB OIL STAND-BY PUMP CABINET GEARBOX SB 10410P03</t>
  </si>
  <si>
    <t>(=361++1060+-361U14) – LOCAL CONTROL ELECTRIC VALVE SLUDGE PUMP I0410P01</t>
  </si>
  <si>
    <t>(=361++1060+-361Y01) – ELECTRIC VALVE SLUDGE PUMP 10310V77</t>
  </si>
  <si>
    <t>(=371++1060+-371U01) – FRESH WATER TRANSFER PUMP 1 09610P01</t>
  </si>
  <si>
    <t>(=371++1060+-371U02) – LCB FRESH WATER TRANSFER PUMP 1 09610P01</t>
  </si>
  <si>
    <t>(=371++1060+-371U05) – HYDROPHORE 09610E05</t>
  </si>
  <si>
    <t>(=371++1060+-371U17) – FRESHWATER MAKER 1 PANEL GEFICO 09610E01</t>
  </si>
  <si>
    <t>(=371++1060+-371U18) – CHLORINE UNIT</t>
  </si>
  <si>
    <t>(=371++1060+-371U29) – CENTRAL COOLING FW PUMP 09430P01 2KW</t>
  </si>
  <si>
    <t>(=371++1060+-371U30) – BACK-UP CENTRAL COOLING FW PUMP 09430P03 2KW</t>
  </si>
  <si>
    <t>(=371++1060+-371U31) – PREOSTAT 09430I01</t>
  </si>
  <si>
    <t>(=371++1060+-371U60) – SEAWATER PUMP ELECT.MOTOR 09410P02</t>
  </si>
  <si>
    <t>(=373++1060+-373M01) – FREEZING UNIT PS GEAR BOX SEA WATER PUMP (09410P03)</t>
  </si>
  <si>
    <t>(=373++1060+-373M02) – ELECTRICAL SYSTEM SB GEAR BOX SEA WATER PUMP (09410P04)</t>
  </si>
  <si>
    <t>(=373++1060+-373U04) – PRESSURE TRANSMITTER SEA WATER PUMP (09410P03 09410I02)</t>
  </si>
  <si>
    <t>(=373++1060+-373U05) – PRESSURE TRANSMITTER SEA WATER PUMP (09410P04 09410I05)</t>
  </si>
  <si>
    <t>(=375++1060+-375M01) – HVAC SEA WATER PUMP (09410P01 09410I01 2.1KW)</t>
  </si>
  <si>
    <t>(=375++1060+-375U02) – LCB HVAC SEA WATER PUMP 09410P01</t>
  </si>
  <si>
    <t>(=381.1++1060+-381.1U01) – MAIN BILGE PUMP 09310P01</t>
  </si>
  <si>
    <t>(=381.1++1060+-381.1U03) – BALLAST PUMP 09320P01</t>
  </si>
  <si>
    <t>(=381.1++1060+-381.1U10) – MAIN BILGE PUMP PRIMING UNIT 09310P01</t>
  </si>
  <si>
    <t>(=381.1++1060+-381.1U11) – MAIN BALAST PUMP PRIMING UNIT 09320P01</t>
  </si>
  <si>
    <t>(=381.1++1060+-381.1U38) – OIL WATER SEPARATOR 09310E01</t>
  </si>
  <si>
    <t>(=381.1++1060+-381.1U39) – LCB BILGE PUMP 09310P01</t>
  </si>
  <si>
    <t>(=381.1++1060+-381.1U40) – LCB BALLAST PUMP 09320P01</t>
  </si>
  <si>
    <t>(=381.1++1060+-381.1U44) – FLOW SWITCH 09320I01</t>
  </si>
  <si>
    <t>(=381.1++1060+-381.1U46) – FLOW SWITCH 09310I23</t>
  </si>
  <si>
    <t>(=381.2++1060+-381.2U08) – VALVE 09320V40</t>
  </si>
  <si>
    <t>(=381.2++1060+-381.2U39) – LLA TK21 BILGE WATER 09210I43</t>
  </si>
  <si>
    <t>(=381.2++1060+-381.2U40) – HLA TK21 BILGE WATER 09210I42</t>
  </si>
  <si>
    <t>(=381.2++1060+-381.2U41) – VALVE 09320V41</t>
  </si>
  <si>
    <t>(=381.2++1060+-381.2U42) – VALVE 09320V42</t>
  </si>
  <si>
    <t>(=381.2++1060+-381.2U43) – VALVE 09320V43</t>
  </si>
  <si>
    <t>(=381.2++1060+-381.2U44) – VALVE 09320V44</t>
  </si>
  <si>
    <t>(=381.2++1060+-381.2U45) – VALVE 09320V45</t>
  </si>
  <si>
    <t>(=381.2++1060+-381.2U46) – VALVE 09320V46</t>
  </si>
  <si>
    <t>(=381.2++1060+-381.2U47) – VALVE 09320V47</t>
  </si>
  <si>
    <t>(=381.2++1060+-381.2U48) – VALVE 09320V49</t>
  </si>
  <si>
    <t>(=381.2++1060+-381.2U49) – VALVE 09320V51</t>
  </si>
  <si>
    <t>(=381.2++1060+-381.2U50) – VALVE 09320V17</t>
  </si>
  <si>
    <t>(=381.2++1060+-381.2U51) – VALVE 09320V08</t>
  </si>
  <si>
    <t>(=381.2++1060+-381.2U56) – JUNCTION BOX FOR LS SENSOR 09310I03</t>
  </si>
  <si>
    <t>(=381.2++1060+-381.2U57) – JUNCTION BOX FOR LS SENSOR 09310I04</t>
  </si>
  <si>
    <t>(=381.2++1060+-381.2U58) – SB JUNCTION BOX FOR LS SENSOR 09310I30</t>
  </si>
  <si>
    <t>(=381.2++1060+-381.2_JB39) – WB 6C SENSOR 09210I50</t>
  </si>
  <si>
    <t>(=381.3++1060+-381.3U04) – BALAST VALVE 09320V04</t>
  </si>
  <si>
    <t>(=381.3++1060+-381.3U39) – BALLAST WATER TREATMEANT SYSTEM (09320E01 24.8 KW)</t>
  </si>
  <si>
    <t>(=401++1060+-401JB23) – PRESOSTAT REZERVOR 01</t>
  </si>
  <si>
    <t>(=401++1060+-401JB24) – PRESOSTAT REZERVOR 02</t>
  </si>
  <si>
    <t>(=401++1060+-401JB25) – PRESOSTAT REZERVOR 03</t>
  </si>
  <si>
    <t>(=401++1060+-401JB26) – PRESOSTAT REZERVOR 04</t>
  </si>
  <si>
    <t>(=401++1060+-401U01) – MAIN FIFI PUMP 09510P01</t>
  </si>
  <si>
    <t>(=401++1060+-401U02) – LCB MAIN FIFI PUMP</t>
  </si>
  <si>
    <t>(=401++1060+-401U04) – SOUNDER 1 AL1.E.SM</t>
  </si>
  <si>
    <t>(=401++1060+-401U05) – SOUNDER 2 AL2.E.SM</t>
  </si>
  <si>
    <t>(=401++1060+-401U13) – SOUNDER 4 NOVEC LOW PRESSURE ALARM AL.F.SM</t>
  </si>
  <si>
    <t>(=401++1060+-401U22) – SOUNDER 3 AL3.E.SM</t>
  </si>
  <si>
    <t>(=401++1060+-401U27) – JB1 FOR TANK1 ENGINE ROOM</t>
  </si>
  <si>
    <t>(=401++1060+-401U28) – JB2 FOR TANK2 ENGINE ROOM</t>
  </si>
  <si>
    <t>(=401++1060+-401U29) – TANK 1 ENGINE ROOM</t>
  </si>
  <si>
    <t>(=401++1060+-401U30) – JB3 FOR TANK3 ENGINE ROOM</t>
  </si>
  <si>
    <t>(=401++1060+-401U31) – TANK 2 ENGINE ROOM</t>
  </si>
  <si>
    <t>(=401++1060+-401U32) – JB4 FOR TANK4 ENGINE ROOM</t>
  </si>
  <si>
    <t>(=401++1060+-401U33) – TANK 3 ENGINE ROOM</t>
  </si>
  <si>
    <t>(=401++1060+-401U34) – TANK 4 ENGINE ROOM</t>
  </si>
  <si>
    <t>(=401++1060+-401U35) – MAIN FIFI PUMP PRIMING UNIT 09510P01</t>
  </si>
  <si>
    <t>(=411++1060+-12410P01) – HEAT RECOVERY PUMP</t>
  </si>
  <si>
    <t>(=411++1060+-411U02) – LOCAL CONTROL BOX HEAT RECOVERY PUMP 12410P01</t>
  </si>
  <si>
    <t>(=413++1060+-413U32) – CONTROL CABINET MARINE CHILLER UNIT</t>
  </si>
  <si>
    <t>(=446++1060+-446U01) – SEWAGE TREATMENT PLANT 09720E01</t>
  </si>
  <si>
    <t>(=446++1060+-446U02) – SEWAGE TANK B LLA TK 31 (09210I68)</t>
  </si>
  <si>
    <t>(=446++1060+-446U03) – SEWAGE TANK B TK 31 HLA (09210I67)</t>
  </si>
  <si>
    <t>(=446++1060+-446U04) – SEWAGE TANK T LLA TK 32 (09210I65)</t>
  </si>
  <si>
    <t>(=446++1060+-446U05) – SEWAGE TANK T TK 32 HLA (09210I64)</t>
  </si>
  <si>
    <t>(=446++1060+-446U06) – GREY WATER TANK BLOWING FAN1 09720E02</t>
  </si>
  <si>
    <t>(=446++1060+-446U07) – GREY WATER TANK BLOWING FAN2 09720E03</t>
  </si>
  <si>
    <t>(=446++1060+-446U08) – GREY WATER LIFT TANK 1 09720E05</t>
  </si>
  <si>
    <t>(=446++1060+-446U09) – GREY WATER LIFT TANK 2 09720E06</t>
  </si>
  <si>
    <t>(=446++1060+-446U13) – GREY/BLACK WATER TRANSFER PUMP 09720P01</t>
  </si>
  <si>
    <t>(=446++1060+-446U14) – LCB GREY/BLACK WATER TRANSFER PUMP 09720P01</t>
  </si>
  <si>
    <t>(=617++1060+-617U20) – PROPULSION CONTROL CABINET PS</t>
  </si>
  <si>
    <t>(=617++1060+-617U21) – PROPULSION CONTROL CABINET SB</t>
  </si>
  <si>
    <t>(=617++1060+-617U26) – EN PS OIL GUARD PUMP 230 VAC AIR VALVE</t>
  </si>
  <si>
    <t>(=617++1060+-617U27) – SB OIL GUARD PUMP 230 VAC AIR VALVE</t>
  </si>
  <si>
    <t>(=617++1060+-617U30) – PS GEAR PRESSURE LOW</t>
  </si>
  <si>
    <t>(=617++1060+-617U31) – SB GEAR PRESSURE LOW</t>
  </si>
  <si>
    <t>(=617++1060+-617U32) – PS STANDBY PUMP</t>
  </si>
  <si>
    <t>(=617++1060+-617U33) – SB STANDBY PUMP</t>
  </si>
  <si>
    <t>(=634++1060+-634X28) – RJ45 SOCKET IP 55 WIFI AP NO. 12 (634X28)</t>
  </si>
  <si>
    <t>(=634++1060+-634X29) – RJ45 SOCKET IP 55 WIFI AP NO. 11 (634X29)</t>
  </si>
  <si>
    <t>(=708++1060+-708U12) – TALK BACK SUBSTATION</t>
  </si>
  <si>
    <t>(=771++1060+-771U17) – CAM18 IC-NDC-JB-V2 JUNCTION BOX</t>
  </si>
  <si>
    <t>(=771++1060+-771U18) – CAM19 IC-NDC-JB-V2 JUNCTION BOX</t>
  </si>
  <si>
    <t>(=771++1060+-771U19) – CAM20 IC-NDC-JB-V2 JUNCTION BOX</t>
  </si>
  <si>
    <t>(=771++1060+-771U26) – CAM21 IC-NDC-JB-V2 JUNCTION BOX</t>
  </si>
  <si>
    <t>(=901++1060+-H01) – TECHNICAL LIGHT LED, IP66 TYPE 01 (L901.1-004)</t>
  </si>
  <si>
    <t>(=901++1060+-H02) – TECHNICAL LIGHT LED, IP66 TYPE 01 (L901.1-003)</t>
  </si>
  <si>
    <t>(=901++1060+-H03) – TECHNICAL LIGHT LED, IP66 TYPE 01 (L901.1-002)</t>
  </si>
  <si>
    <t>(=901++1060+-H04) – TECHNICAL LIGHT LED, IP66 TYPE 01 (L901.1-001)</t>
  </si>
  <si>
    <t>(=901++1060+-H05) – TECHNICAL LIGHT LED, IP66 TYPE 01 (L901.1-229)</t>
  </si>
  <si>
    <t>(=901++1060+-H06) – TECHNICAL LIGHT LED, IP66 TYPE 01 (L901.1-228)</t>
  </si>
  <si>
    <t>(=901++1060+-H07) – TECHNICAL LIGHT LED, IP66 TYPE 01 (L901.1-227)</t>
  </si>
  <si>
    <t>(=901++1060+-H08) – OVAL BULKHEAD LIGHT LED, IP44 TYPE 25 5W (L901.1-330)</t>
  </si>
  <si>
    <t>(=901++1060+-H09) – OVAL BULKHEAD LIGHT LED, IP44 TYPE 25 5W (L901.1-331)</t>
  </si>
  <si>
    <t>(=901++1060+-H10) – OVAL BULKHEAD LIGHT LED, IP44 TYPE 25 (L901.1-332)</t>
  </si>
  <si>
    <t>(=901++1060+-H11) – OVAL BULKHEAD LIGHT LED, IP44 TYPE 25 (L901.1-333)</t>
  </si>
  <si>
    <t>(=901++1060+-X01) – DOUBLE SOCKET, TECHNIC, VERTICAL BOX, IP55 TYPE 43 (L901.2-082)</t>
  </si>
  <si>
    <t>(=903++1060+-H01) – TECHNICAL LIGHT LED, IP66 TYPE 01 (L903-003)</t>
  </si>
  <si>
    <t>(=903++1060+-H02) – TECHNICAL LIGHT LED, IP66 TYPE 01 (L903-002)</t>
  </si>
  <si>
    <t>(=903++1060+-H03) – TECHNICAL LIGHT LED, IP66 TYPE 01 (L903-001)</t>
  </si>
  <si>
    <t>(=903++1060+-H04) – TECHNICAL LIGHT LED, IP66 TYPE 01 (L903-006)</t>
  </si>
  <si>
    <t>(=903++1060+-H05) – TECHNICAL LIGHT LED, IP66 TYPE 01 (L903-005)</t>
  </si>
  <si>
    <t>(=903++1060+-H06) – TECHNICAL LIGHT LED, IP66 TYPE 01 (L903-004)</t>
  </si>
  <si>
    <t>(=903++1060+-H07) – TECHNICAL LIGHT LED, IP66 TYPE 01 (L903-156)</t>
  </si>
  <si>
    <t>(=201++1161+-201B029) – OPTICAL SMOKE/HEAT DETECTOR + SCI ENG ESCAPE</t>
  </si>
  <si>
    <t>(=401.2++1161+-401.2H09) – SOUNDER 3 AL3.E.BHBK1</t>
  </si>
  <si>
    <t>(=531++1161+-531U04) – JB FOR ENG. ESCAPE SENSOR</t>
  </si>
  <si>
    <t>(=903++1161+-H01) – OVAL BULKHEAD LIGHT LED, IP44 TYPE 25 (L903-007)</t>
  </si>
  <si>
    <t>(=201++1232+-201B123) – IS ADRESSABLE MANUAL CALL POINT</t>
  </si>
  <si>
    <t>(=401.2++1232+-401.2H17) – SOUNDER 2 AL2.E.FHFR1</t>
  </si>
  <si>
    <t>(=901++1232+-S01) – EX SWITCH, 2P, 1 ENTRY, IP66 TYPE 47 (L901.1-056)</t>
  </si>
  <si>
    <t>(=903++1232+-H01) – EX PROOF LIGHT LED, ZONE 2, IP66 TYPE 05 (L903-016)</t>
  </si>
  <si>
    <t>(=903++1232+-S01) – EX SWITCH, 2P, 1 ENTRY, IP66 TYPE 47 (L903-023)</t>
  </si>
  <si>
    <t>(=201++1252+-201B099) – MANUAL CALL POINT</t>
  </si>
  <si>
    <t>(=401.2++1252+-401.2H08) – SOUNDER 2 AL2.E.BHBK1</t>
  </si>
  <si>
    <t>(=901++1252+-S01) – SWITCH, 2P, 1 ENTRY, IP55 TYPE 33 (L901.1-055)</t>
  </si>
  <si>
    <t>(=903++1252+-H02) – TECHNICAL LIGHT LED, IP66 TYPE 01 (L903-010)</t>
  </si>
  <si>
    <t>(=903++1252+-S01) – SWITCH, 2P, 1 ENTRY, IP55 TYPE 33 (L903-020)</t>
  </si>
  <si>
    <t>(+11L2) – 11L2 LIGHTING DISTRIBUTION PANEL NO.2</t>
  </si>
  <si>
    <t>(+11L2_JB1) – 11L2_JB1 JUNCTION BOX NORMAL LIGHTING (L901.1-202)</t>
  </si>
  <si>
    <t>(+11L2_JB5) – 11L2_JB5 JUNCTION BOX SOCKETS (L901.2-113)</t>
  </si>
  <si>
    <t>(+13EL2) – 13EL2 EMERGENCY LIGHTING DISTRIBUTION PANEL NO.2</t>
  </si>
  <si>
    <t>(+13EL2_JB2) – 13EL2_JB2 JUNCTION BOX EM'CY LIGHTING (L903-118)</t>
  </si>
  <si>
    <t>(+13UP1_JB7.2) – 13UP1_JB7.2 JUNCTION BOX TRANSITIONAL LIGHTING (L903-150)</t>
  </si>
  <si>
    <t>(+22A3) – 22A3 ALARM MONITORING PANEL HYDRAULIC ROOM</t>
  </si>
  <si>
    <t>(+535JB07) – "535JB07" HATCHES &amp; DOORS SENSORS J-BOX (HYDRAULIC PLANT)</t>
  </si>
  <si>
    <t>(=201++2020+-201B061) – OPTICAL SMOKE/HEAT DETECTOR + SCI</t>
  </si>
  <si>
    <t>(=201++2020+-201B062) – MANUAL CALL POINT</t>
  </si>
  <si>
    <t>(=221++2020+-221U07) – SIGNAL PANEL WITH 2 LIGHTS 1 SOUNDER</t>
  </si>
  <si>
    <t>(=361++2020+-361U01) – HYDRAULIC OIL TRANSFER PUMP 10410P02</t>
  </si>
  <si>
    <t>(=361++2020+-361U02) – LCB1 HYDRAULIC OIL TRANSFER PUMP 10410P02</t>
  </si>
  <si>
    <t>(=361++2020+-361U03) – HYDRAULIC OIL TANK TK 36 LLA 09210I79</t>
  </si>
  <si>
    <t>(=371++2020+-371S01) – OSMOSIS UNIT CLEANING UNIT SWITCH 0-OFF 1-ON</t>
  </si>
  <si>
    <t>(=371++2020+-371U16) – OSMOSIS FRESH WATER MAKER 09610E02</t>
  </si>
  <si>
    <t>(=371++2020+-371U19) – CHLORINE UNIT</t>
  </si>
  <si>
    <t>(=371++2020+-371U20) – OSMOSIS CLEANING 09610E24</t>
  </si>
  <si>
    <t>(=371++2020+-371U25) – JB03 TK 3 F W TANK 1B SENSOR 09210I03</t>
  </si>
  <si>
    <t>(=371++2020+-371U26) – JB04 TK 4 F W TANK 1T SENSOR 09210I07</t>
  </si>
  <si>
    <t>(=371++2020+-371U33) – OSMOSIS UNIT ANI-SCALING 09610E23</t>
  </si>
  <si>
    <t>(=373++2020+-373U06) – 09410V68</t>
  </si>
  <si>
    <t>(=412++2020+-412U03) – 412FD02 VFD VEV 300</t>
  </si>
  <si>
    <t>(=412++2020+-412U38) – BOWTHRUSTER ROOM FAN VEV 100</t>
  </si>
  <si>
    <t>(=412++2020+-412U39) – LCB BOWTHRUSTER ROOM FAN VEV 100</t>
  </si>
  <si>
    <t>(=416++2020+-416U28) – JUNCTION BOX BOWTHRUSTER ROOM FCU 001</t>
  </si>
  <si>
    <t>(=416++2020+-416U32) – THERMOSTAT FCU 001 HYDRAULIC PLANT</t>
  </si>
  <si>
    <t>(=461++2020+-461JB08) – JB HP1</t>
  </si>
  <si>
    <t>(=461++2020+-461JB09) – JB HP2</t>
  </si>
  <si>
    <t>(=461++2020+-461JB370) – JB PRESSURE TRANSMITTER HP1 BP23.1</t>
  </si>
  <si>
    <t>(=461++2020+-461JB372.1) – JB PRESSURE TRANSMITTER HP1 BP23.2</t>
  </si>
  <si>
    <t>(=461++2020+-461JB373.1) – JB PRESSURE TRANSMITTER HP1 BP32.1</t>
  </si>
  <si>
    <t>(=461++2020+-461JB384.1) – JB PRESSURE TRANSMITTER HP2</t>
  </si>
  <si>
    <t>(=461++2020+-461JB385.1) – JB PRESSURE TRANSMITTER HP2 BP32.2</t>
  </si>
  <si>
    <t>(=461++2020+-461JB394) – JB PRESSURE TRANSMITTER HP2</t>
  </si>
  <si>
    <t>(=461++2020+-461U01) – HYDRAULIC MAIN ELECTRIC PANEL</t>
  </si>
  <si>
    <t>(=461++2020+-461U02) – PUMP NO.1 HP1</t>
  </si>
  <si>
    <t>(=461++2020+-461U03) – PUMP NO.2 HP1</t>
  </si>
  <si>
    <t>(=461++2020+-461U04) – PUMP NO.3 HP2</t>
  </si>
  <si>
    <t>(=461++2020+-461U05) – PUMP NO.4 HP2</t>
  </si>
  <si>
    <t>(=461++2020+-461U06) – PUMP NO. 5 COOLING HP1</t>
  </si>
  <si>
    <t>(=461++2020+-461U07) – PUMP NO. 6 COOLING HP2</t>
  </si>
  <si>
    <t>(=461++2020+-461U374) – SL34.1 HP1 VALVE OPENED PUMP1</t>
  </si>
  <si>
    <t>(=461++2020+-461U375) – SL34.4 HP1 DIRTY FILTER 2</t>
  </si>
  <si>
    <t>(=461++2020+-461U376) – SL34.5 HP1 DIRTY FILTER 3</t>
  </si>
  <si>
    <t>(=461++2020+-461U377) – SL34.2 HP1 VALVE OPENED PUMP1</t>
  </si>
  <si>
    <t>(=461++2020+-461U378) – SL34.3 HP1 DIRTY FILTER 1</t>
  </si>
  <si>
    <t>(=461++2020+-461U379) – SL34.6 HP1 OIL LEVEL LOW</t>
  </si>
  <si>
    <t>(=461++2020+-461U381) – A56.1 HP1 0-10V VALVE 1</t>
  </si>
  <si>
    <t>(=461++2020+-461U382) – A56.2 HP1 0-10V VALVE 2</t>
  </si>
  <si>
    <t>(=461++2020+-461U386) – S35.1 HP2 VALVE OPENED PUMP 1</t>
  </si>
  <si>
    <t>(=461++2020+-461U387) – SL35.2 HP2 VALVE OPENED PUMP 2</t>
  </si>
  <si>
    <t>(=461++2020+-461U388) – SL35.3 HP2 DIRTY FILTER 1</t>
  </si>
  <si>
    <t>(=461++2020+-461U389) – SL35.4 HP2 DIRTY FILTER 2</t>
  </si>
  <si>
    <t>(=461++2020+-461U390) – SL35.5 HP2 DIRTY FILTER 3</t>
  </si>
  <si>
    <t>(=461++2020+-461U391) – SL35.6 HP2 OIL LEVEL LOW</t>
  </si>
  <si>
    <t>(=461++2020+-461U393) – A56.3 HP2 0-10V VALVE 1</t>
  </si>
  <si>
    <t>(=461++2020+-461U394) – A56.4 HP2 0-10V VALVE 2</t>
  </si>
  <si>
    <t>(=461++2020+-461U400) – HPU1 SWITCH SA12.1</t>
  </si>
  <si>
    <t>(=461++2020+-461U401) – HPU2 SWITCH SA12.2</t>
  </si>
  <si>
    <t>(=743++2020+-743U03) – SPEED LOG FURUNO DS - 8520</t>
  </si>
  <si>
    <t>(=744++2020+-744U03) – ECHOSOUNDER FURUNO MB - 502 - A</t>
  </si>
  <si>
    <t>(=771++2020+-771U40) – CAM14 IC-NDC-JB-V2 JUNCTION BOX</t>
  </si>
  <si>
    <t>(=901++2020+-H01) – TECHNICAL LIGHT LED, IP66 TYPE 01 (L901.1-172)</t>
  </si>
  <si>
    <t>(=901++2020+-X01) – DOUBLE SOCKET, TECHNIC, VERTICAL BOX, IP55 TYPE 43 (L901.2-111)</t>
  </si>
  <si>
    <t>(=903++2020+-H01) – TECHNICAL LIGHT LED, IP66 TYPE 01 (L903-040)</t>
  </si>
  <si>
    <t>(=903++2020+-H02) – TECHNICAL LIGHT LED, IP66 TYPE 01 (L903-097)</t>
  </si>
  <si>
    <t>(=381.2++2024+-381.2U66) – JUNCTION BOX FOR LS SENSOR 09310I10</t>
  </si>
  <si>
    <t>(+11L2_JB3) – 11L2_JB3 JUNCTION BOX NORMAL LIGHTING (L901.1-205)</t>
  </si>
  <si>
    <t>(+13EL2_JB2.1) – 13EL2_JB2.1 JUNCTION BOX EM'CY LIGHTING (L903-119)</t>
  </si>
  <si>
    <t>(+13UP1_JB5.2) – 13UP1_JB5.2 JUNCTION BOX TRANSITIONAL LIGHTING (L903-155)</t>
  </si>
  <si>
    <t>(+13UP1_JB7) – 13UP1_JB7 JUNCTION BOX TRANSITIONAL LIGHTING (L903-144)</t>
  </si>
  <si>
    <t>(+13UP1_JB7.1) – 13UP1_JB7.1 JUNCTION BOX TRANSITIONAL LIGHTING (L903-120)</t>
  </si>
  <si>
    <t>(+381JB06) – "381JB06" ISOLATION AMPLIFIER BILGE EX SENSORS J-BOX (MIDDLE FORE HOLD)</t>
  </si>
  <si>
    <t>(=122++2030+-X02) – SOCKET FORKLIFT CHARGING STATION FORE 2</t>
  </si>
  <si>
    <t>(=122++2030+-X04) – SOCKET FORKLIFT CHARGING STATION FORE 1</t>
  </si>
  <si>
    <t>(=201++2030+-201B084) – IS ISOLATOR</t>
  </si>
  <si>
    <t>(=201++2030+-201B117) – OPTICAL SMOKE/HEAT DETECTOR</t>
  </si>
  <si>
    <t>(=201++2030+-201B118) – OPTICAL SMOKE/HEAT DETECTOR</t>
  </si>
  <si>
    <t>(=201++2030+-201B120) – OPTICAL SMOKE/HEAT DETECTOR</t>
  </si>
  <si>
    <t>(=201++2030+-201B129) – MANUAL CALL POINT</t>
  </si>
  <si>
    <t>(=201++2030+-201B130) – OPTICAL SMOKE/HEAT DETECTOR</t>
  </si>
  <si>
    <t>(=201++2030+-201B131) – OPTICAL SMOKE/HEAT DETECTOR</t>
  </si>
  <si>
    <t>(=201++2030+-201B132) – OPTICAL SMOKE/HEAT DETECTOR + SCI</t>
  </si>
  <si>
    <t>(=201++2030+-201B137) – IS ISOLATOR</t>
  </si>
  <si>
    <t>(=222++2030+-222G3_3) – ALARM HORN WITH BEACON RED 112dB (AL112NXDCO24R/R)</t>
  </si>
  <si>
    <t>(=381.2++2030+-381.2U62) – JUNCTION BOX FOR LS SENSOR 09310I13</t>
  </si>
  <si>
    <t>(=381.2++2030+-381.2U63) – JUNCTION BOX FOR LS SENSOR 09310I14</t>
  </si>
  <si>
    <t>(=381.2++2030+-381.2U78) – JUNCTION BOX FOR LS SENSOR 09310I29</t>
  </si>
  <si>
    <t>(=381.2++2030+-381.2U78.1) – JUNCTION BOX FOR LS SENSOR 09310I29</t>
  </si>
  <si>
    <t>(=381.2++2030+-381.2U80) – JUNCTION BOX FOR LS SENSOR 09310I28</t>
  </si>
  <si>
    <t>(=381.2++2030+-381.2U80.1) – JUNCTION BOX FOR LS SENSOR 09310I28</t>
  </si>
  <si>
    <t>(=381.2++2030+-381.2_JB28) – WB HEEL 4B SENSOR 09210I17</t>
  </si>
  <si>
    <t>(=381.2++2030+-381.2_JB29) – WB HEEL 4T SENSOR 09210I26</t>
  </si>
  <si>
    <t>(=401.2++2030+-401.2H13) – SOUNDER 1 AL1.E.FHFR2</t>
  </si>
  <si>
    <t>(=415++2030+-415JB04) – JUNCTION BOX FOR FIRE DAMPER</t>
  </si>
  <si>
    <t>(=461++2030+-461JB300) – JB E3</t>
  </si>
  <si>
    <t>(=461++2030+-461JB70) – JB E1</t>
  </si>
  <si>
    <t>(=461++2030+-461JB71) – JB FOR PIN IN LVL 1 B1 6C 73.1</t>
  </si>
  <si>
    <t>(=461++2030+-461JB72) – JB FOR PIN IN LVL 1 B2 6C 73.2</t>
  </si>
  <si>
    <t>(=461++2030+-461JB73) – JB FOR PIN IN LVL 1 B3 6C 73.3</t>
  </si>
  <si>
    <t>(=461++2030+-461JB74) – JB FOR PIN IN LVL 1 B4 6C 73.4</t>
  </si>
  <si>
    <t>(=461++2030+-461JB75) – JB FOR PIN OUT LVL 1 B1 6C 73.5</t>
  </si>
  <si>
    <t>(=461++2030+-461JB76) – JB FOR PIN OUT LVL 1 B2 6C 73.6</t>
  </si>
  <si>
    <t>(=461++2030+-461JB77) – JB FOR PIN OUT LVL 1 B3 6C 73.7</t>
  </si>
  <si>
    <t>(=461++2030+-461JB78) – JB FOR PIN OUT LVL 1 B4 6C 73.8</t>
  </si>
  <si>
    <t>(=461++2030+-461U123) – FWD LEVEL 1 PIN/HATCH YV19.1</t>
  </si>
  <si>
    <t>(=461++2030+-461U124) – FWD LEVEL 1 PIN/HATCH YV19.2</t>
  </si>
  <si>
    <t>(=461++2030+-461U125) – FWD LEVEL 1 PIN/HATCH YV19.3</t>
  </si>
  <si>
    <t>(=461++2030+-461U126) – FWD LEVEL 1 PIN/HATCH YV19.4</t>
  </si>
  <si>
    <t>(=461++2030+-461U127) – FWD LEVEL 2 PIN/HATCH YV19.5</t>
  </si>
  <si>
    <t>(=461++2030+-461U128) – FWD LEVEL 2 PIN/HATCH YV19.6</t>
  </si>
  <si>
    <t>(=461++2030+-461U129) – FWD LEVEL 2 PIN/HATCH YV19.7</t>
  </si>
  <si>
    <t>(=461++2030+-461U130) – FWD LEVEL 2 PIN/HATCH YV19.8</t>
  </si>
  <si>
    <t>(=461++2030+-461U29) – SENSOR LIFT TO LEVEL 2 LEVEL 2 B74.2 8E</t>
  </si>
  <si>
    <t>(=461++2030+-461U36) – SENSOR DOOR OPEN/ CLOSE LEVEL 2 S74.4 7D</t>
  </si>
  <si>
    <t>(=461++2030+-461U37) – SENSOR DOOR OPEN/CLOSE LEVEL 2 S74.5 7D</t>
  </si>
  <si>
    <t>(=531++2030+-535JB01) – EQN JUNCTION BOX DOORS AND HATCHES</t>
  </si>
  <si>
    <t>(=601++2030+-601JB18) – JUNCTION BOX FOR SENSORS TEMPERATURE AND HUMIDITY</t>
  </si>
  <si>
    <t>(=601++2030+-601U34) – HUMIDITY AND TEMPERATURE SENSOR -40...+70C</t>
  </si>
  <si>
    <t>(=771++2030+-771U28) – CAM11 IC-NDC-JB-V2 JUNCTION BOX</t>
  </si>
  <si>
    <t>(=901++2030+-H01) – TECHNICAL LIGHT LED, IP66 TYPE 02 (L901.1-053)</t>
  </si>
  <si>
    <t>(=901++2030+-H02) – TECHNICAL LIGHT LED, IP66 TYPE 02 (L901.1-052)</t>
  </si>
  <si>
    <t>(=901++2030+-H03) – TECHNICAL LIGHT LED, IP66 TYPE 02 (L901.1-050)</t>
  </si>
  <si>
    <t>(=901++2030+-H04) – TECHNICAL LIGHT LED, IP66 TYPE 02 (L901.1-054)</t>
  </si>
  <si>
    <t>(=901++2030+-H05) – TECHNICAL LIGHT LED, IP66 TYPE 02 (L901.1-051)</t>
  </si>
  <si>
    <t>(=903++2030+-H01) – TECHNICAL LIGHT LED, IP66 TYPE 02 (L903-034)</t>
  </si>
  <si>
    <t>(=903++2030+-H02) – TECHNICAL LIGHT LED, IP66 TYPE 02 (L903-036)</t>
  </si>
  <si>
    <t>(=903++2030+-H03) – TECHNICAL LIGHT LED, IP66 TYPE 02 (L903-035)</t>
  </si>
  <si>
    <t>(+10P0.8_JB5) – 10P0.8_JB5 JUNCTION BOX NORMAL LIGHTING (L901.1-170)</t>
  </si>
  <si>
    <t>(+13EL3_JB2.2) – 13EL3_JB2.2 JUNCTION BOX EM'CY LIGHTING (L903-116)</t>
  </si>
  <si>
    <t>(=122++2040+-X01) – SOCKET FORKLIFT CHARGING STATION AFT 2</t>
  </si>
  <si>
    <t>(=201++2040+-201B100) – OPTICAL SMOKE/HEAT DETECTOR</t>
  </si>
  <si>
    <t>(=201++2040+-201B102) – OPTICAL SMOKE/HEAT DETECTOR</t>
  </si>
  <si>
    <t>(=201++2040+-201B103) – OPTICAL SMOKE/HEAT DETECTOR</t>
  </si>
  <si>
    <t>(=201++2040+-201B104) – OPTICAL SMOKE/HEAT DETECTOR</t>
  </si>
  <si>
    <t>(=201++2040+-201B105) – MANUAL CALL POINT</t>
  </si>
  <si>
    <t>(=222++2040+-222G2_3) – ALARM HORN WITH BEACON RED 112dB (AL112NXDCO24R/R)</t>
  </si>
  <si>
    <t>(=351++2040+-351JB01) – JUNCTION BOX LOW AFT HOLD</t>
  </si>
  <si>
    <t>(=351++2040+-351JB02) – JB TK14 GO DB B SENSOR 09210I29</t>
  </si>
  <si>
    <t>(=351++2040+-351JB03) – JB TK15 GO DB T SENSOR 09210I35</t>
  </si>
  <si>
    <t>(=351++2040+-351JB04) – JB TK16 GO T SENSOR 09210I27</t>
  </si>
  <si>
    <t>(=351++2040+-351JB05) – JB TK17 GO B SENSOR 09210I37</t>
  </si>
  <si>
    <t>(=351++2040+-351JB07) – JB TK22 GO SETTLING SENSOR 09210I38</t>
  </si>
  <si>
    <t>(=381.2++2040+-381.2U52) – JUNCTION BOX LS SENSOR 09310I15</t>
  </si>
  <si>
    <t>(=381.2++2040+-381.2U53) – JUNCTION BOX FOR LS SENSOR 09310I16</t>
  </si>
  <si>
    <t>(=401.2++2040+-401.2H04) – SOUNDER 1 AL1.E.BHBK2</t>
  </si>
  <si>
    <t>(=415++2040+-415JB03) – JUNCTION BOX FOR FIRE DAMPER</t>
  </si>
  <si>
    <t>(=461++2040+-461JB100) – JB FOR PIN IN LVL1 B4 6A 78.4</t>
  </si>
  <si>
    <t>(=461++2040+-461JB101) – JB FOR PIN OUT LVL1 B1 6A 78.5</t>
  </si>
  <si>
    <t>(=461++2040+-461JB102) – JB FOR PIN OUT LVL 1 B2 6A 78.6</t>
  </si>
  <si>
    <t>(=461++2040+-461JB105) – JB FOR PIN OUT LVL 1 B3 6A 78.7</t>
  </si>
  <si>
    <t>(=461++2040+-461JB106) – JB FOR PIN OUT LVL 1 B4 6A 78.8</t>
  </si>
  <si>
    <t>(=461++2040+-461JB335) – JB G3</t>
  </si>
  <si>
    <t>(=461++2040+-461JB96) – JB G1</t>
  </si>
  <si>
    <t>(=461++2040+-461JB97) – JB FOR PIN IN LVL 1 B1 6A 78.1</t>
  </si>
  <si>
    <t>(=461++2040+-461JB98) – JB FOR PIN IN LVL 1 B2 6A 78.2</t>
  </si>
  <si>
    <t>(=461++2040+-461JB99) – JB FOR PIN IN LVL1 B3 6A 78.3</t>
  </si>
  <si>
    <t>(=461++2040+-461U131) – AFT LEVEL 1 PIN/HATCH YV20.1</t>
  </si>
  <si>
    <t>(=461++2040+-461U132) – AFT LEVEL 1 PIN/HATCH YV20.2</t>
  </si>
  <si>
    <t>(=461++2040+-461U133) – AFT LEVEL 1 PIN/HATCH YV20.3</t>
  </si>
  <si>
    <t>(=461++2040+-461U134) – AFT LEVEL 1 PIN/HATCH YV20.4</t>
  </si>
  <si>
    <t>(=461++2040+-461U43) – LIFT TO LEVEL 2 B76.2 8B</t>
  </si>
  <si>
    <t>(=461++2040+-461U51) – SENSOR DOOR OPEN/ CLOSE LEVEL 2 S76.4 7B</t>
  </si>
  <si>
    <t>(=461++2040+-461U52) – SENSOR DOOR OPEN/CLOSE LEVEL 2 S76.5 7B</t>
  </si>
  <si>
    <t>(=601++2040+-601JB19) – JUNCTION BOX FOR SENSORS TEMPERATURE AND HUMIDITY</t>
  </si>
  <si>
    <t>(=601++2040+-601U36) – HUMIDITY AND TEMPERATURE SENSOR -40...+70C</t>
  </si>
  <si>
    <t>(=771++2040+-771U27) – CAM12 IC-NDC-JB-V2 JUNCTION BOX</t>
  </si>
  <si>
    <t>(=901++2040+-H01) – TECHNICAL LIGHT LED, IP66 TYPE 02 (L901.1-047)</t>
  </si>
  <si>
    <t>(=901++2040+-H02) – TECHNICAL LIGHT LED, IP66 TYPE 02 (L901.1-049)</t>
  </si>
  <si>
    <t>(=901++2040+-H03) – TECHNICAL LIGHT LED, IP66 TYPE 02 (L901.1-048)</t>
  </si>
  <si>
    <t>(=901++2040+-H04) – TECHNICAL LIGHT LED, IP66 TYPE 02 (L901.1-161)</t>
  </si>
  <si>
    <t>(=903++2040+-H01) – TECHNICAL LIGHT LED, IP66 TYPE 02 (L903-030)</t>
  </si>
  <si>
    <t>(=903++2040+-H02) – TECHNICAL LIGHT LED, IP66 TYPE 02 (L903-031)</t>
  </si>
  <si>
    <t>(=412++2060+-412U02) – ENGINE ROOM FAN VEF 204</t>
  </si>
  <si>
    <t>(+10P0.8_JB1) – 10P0.8_JB1 JUNCTION BOX NORMAL LIGHTING (L901.1-163)</t>
  </si>
  <si>
    <t>(+10P0.8_JB2) – 10P0.8_JB2 JUNCTION BOX NORMAL LIGHTING (L901.1-166)</t>
  </si>
  <si>
    <t>(+11L1_JB16) – 11L1_JB16 JUNCTION BOX BATHROOMS (L901.1-225)</t>
  </si>
  <si>
    <t>(+13EL3) – 13EL3 EMERGENCY LIGHTING DISTRIBUTION PANEL NO.3</t>
  </si>
  <si>
    <t>(+13EL3_JB2) – 13EL3_JB2 JUNCTION BOX EM'CY LIGHTING (L903-114)</t>
  </si>
  <si>
    <t>(+13UP1_JB2.1) – 13UP1_JB2.1 JUNCTION BOX TRANSITIONAL LIGHTING (L903-137)</t>
  </si>
  <si>
    <t>(=201++2070+-201B020) – OPTICAL SMOKE/HEAT DETECTOR CORRIDOR</t>
  </si>
  <si>
    <t>(=201++2070+-201B021) – MANUAL CALL POINT CORRIDOR</t>
  </si>
  <si>
    <t>(=201++2070+-201B026) – OPTICAL SMOKE/HEAT DETECTOR CORRIDOR</t>
  </si>
  <si>
    <t>(=222++2070+-222G1_13) – ALARM SOUNDER (SONF1DC024MA0M1R)</t>
  </si>
  <si>
    <t>(=222++2070+-222G1_7) – ALARM SOUNDER (SONF1DC024MA0M1R)</t>
  </si>
  <si>
    <t>(=222++2070+-222G1_8) – ALARM SOUNDER (SONF1DC024MA0M1R)</t>
  </si>
  <si>
    <t>(=306++2070+-10T02) – LC FILTER 3 PHASE 180KVA</t>
  </si>
  <si>
    <t>(=351++2070+-351JB15) – JB TK29 GO DT B SENSOR 09210I59</t>
  </si>
  <si>
    <t>(=351++2070+-351JB16) – JB TK30 GO DT T SENSOR 09210I60</t>
  </si>
  <si>
    <t>(=634++2070+-634X23) – RJ45 SOCKET WIFI AP NO. 9 (634X23)</t>
  </si>
  <si>
    <t>(=712++2070+-712U25) – SPEAKER C SET: 2W ALLEWAY</t>
  </si>
  <si>
    <t>(=901++2070+-901U11) – JUNCTION BOX FOR BATHROOM ALLEWAY FORE</t>
  </si>
  <si>
    <t>(=901++2070+-901U12) – JUNCTION BOX FOR BATHROOM ALLEWAY AFT</t>
  </si>
  <si>
    <t>(=901++2070+-H01) – CEILING LIGHT,LED, IP55 TYPE 69 (L901.1-033)</t>
  </si>
  <si>
    <t>(=901++2070+-H02) – CEILING LIGHT,LED, IP55 TYPE 69 (L901.1-034)</t>
  </si>
  <si>
    <t>(=901++2070+-X01) – SINGLE SOCKET, ACCOMMODATION, IP20 TYPE 41 (L901.2-019)</t>
  </si>
  <si>
    <t>(=903++2070+-H01) – CEILING LIGHT,LED, IP55 TYPE 69 (L903-063)</t>
  </si>
  <si>
    <t>(=903++2070+-H02) – CEILING LIGHT,LED, IP55 TYPE 69 (L903-064)</t>
  </si>
  <si>
    <t>(+10P0.8_JB3) – 10P0.8_JB3 JUNCTION BOX NORMAL LIGHTING (L901.1-168)</t>
  </si>
  <si>
    <t>(=201++2080+-201B073) – OPTICAL SMOKE/HEAT DETECTOR + SCI</t>
  </si>
  <si>
    <t>(=201++2080+-201B074) – MANUAL CALL POINT</t>
  </si>
  <si>
    <t>(=201++2080+-201B075) – OPTICAL SMOKE/HEAT DETECTOR + SCI</t>
  </si>
  <si>
    <t>(=201++2080+-201B076) – IS ISOLATOR</t>
  </si>
  <si>
    <t>(=221++2080+-221U09) – SIGNAL PANEL WITH 4 LIGHTS 1 SOUNDER 1 HIGH SIGNALLING</t>
  </si>
  <si>
    <t>(=291++2080+-291U13) – LCB EMERGENCY STOP BATTERY ROOM ENTRANCE</t>
  </si>
  <si>
    <t>(=306++2080+-306U13) – EM'CY STOP BOX</t>
  </si>
  <si>
    <t>(=311++2080+-311U01) – STARTER CABINET STBD 74000701</t>
  </si>
  <si>
    <t>(=311++2080+-311U02) – PUMP MOTOR 11KW</t>
  </si>
  <si>
    <t>(=311++2080+-311U03) – STARTER CABINET PRT 74000702</t>
  </si>
  <si>
    <t>(=311++2080+-311U04) – PUMP MOTOR 11KW</t>
  </si>
  <si>
    <t>(=311++2080+-311U06) – JBR1_SB STBD TANK JB</t>
  </si>
  <si>
    <t>(=311++2080+-311U07) – JBTD_SB STB RECEPTOR JB</t>
  </si>
  <si>
    <t>(=311++2080+-311U08) – JBBD PRT RECEPTOR JB</t>
  </si>
  <si>
    <t>(=311++2080+-311U09) – JBR2 PRT TANK JB</t>
  </si>
  <si>
    <t>(=311++2080+-311U10) – GUARD TANK SENZOR HIGH LEVEL</t>
  </si>
  <si>
    <t>(=311++2080+-311U11) – GUARD TANK SENZOR HIGH LEVEL</t>
  </si>
  <si>
    <t>(=341++2080+-341U09) – SENSOR EXHAUST GAS (10610I01)</t>
  </si>
  <si>
    <t>(=341++2080+-341U10) – SENSOR EXHAUST GAS (10610I02)</t>
  </si>
  <si>
    <t>(=341++2080+-341U11) – SENSOR EXHAUST GAS (10610I03)</t>
  </si>
  <si>
    <t>(=341++2080+-341U12) – SENSOR EXHAUST GAS (10610I04)</t>
  </si>
  <si>
    <t>(=361++2080+-361U15) – LCB2 HYDRAULIC OIL TRANSFER PUMP 10410P02</t>
  </si>
  <si>
    <t>(=361++2080+-361U16) – PS OIL GUARDING TANK LOW LAL 05310E03</t>
  </si>
  <si>
    <t>(=361++2080+-361U17) – SB OIL GUARDING TANK LOW LAL 05310E04</t>
  </si>
  <si>
    <t>(=371++2080+-371U07) – SANITARY WATER HEATER 09610E07</t>
  </si>
  <si>
    <t>(=371++2080+-371U08) – UV FILTER ENGINE ROOM 09610E06</t>
  </si>
  <si>
    <t>(=371++2080+-371U15) – HOT WATER CIRCULATION PUMP 09610P03</t>
  </si>
  <si>
    <t>(=381.1++2080+-381.1U41) – JUNCTION BOX FOR LS SENZOR 09310I02</t>
  </si>
  <si>
    <t>(=381.1++2080+-381.1U42) – JUNCTION BOX FOR LS SENZOR 09310I01</t>
  </si>
  <si>
    <t>(=381.2++2080+-381.2U54) – JUNCTION BOX FOR LS SENSOR 09310I21</t>
  </si>
  <si>
    <t>(=411++2080+-12410E01) – BUFFER TANK</t>
  </si>
  <si>
    <t>(=411++2080+-12410P02) – CENTRAL HEATING PUMP</t>
  </si>
  <si>
    <t>(=411++2080+-411U01) – LOCAL CONTROL BOX CENTRAL HEATING PUMP 12410P02</t>
  </si>
  <si>
    <t>(=412++2080+-412U14) – STEERING GEAR ROOM FAN VEF 205</t>
  </si>
  <si>
    <t>(=412++2080+-412U15) – LCB STEERING GEAR ROOM FAN VEV 205</t>
  </si>
  <si>
    <t>(=425++2080+-425U01) – AIR COMPRESSOR 10310C03</t>
  </si>
  <si>
    <t>(=425++2080+-425U03) – AIR DRYER 10310E01</t>
  </si>
  <si>
    <t>(=446++2080+-446U10) – GREY WATER LIFT TANK 3 09720E07</t>
  </si>
  <si>
    <t>(=617++2080+-311U01.1) – RUDDER FEEDBACK STBD</t>
  </si>
  <si>
    <t>(=617++2080+-311U03.1) – RUDDER FEEDBACK PRT</t>
  </si>
  <si>
    <t>(=617++2080+-617JB22) – JUNCTION BOX RUDDER FEEDBACK PRT</t>
  </si>
  <si>
    <t>(=617++2080+-617JB23) – JUNCTION BOX RUDDER FEEDBACK STBD</t>
  </si>
  <si>
    <t>(=617++2080+-617U29) – JUNCTION BOX</t>
  </si>
  <si>
    <t>(=617++2080+-617U30) – JUNCTION BOX</t>
  </si>
  <si>
    <t>(=617++2080+-617U31) – PRESSURE</t>
  </si>
  <si>
    <t>(=617++2080+-617U32) – UV FILTER</t>
  </si>
  <si>
    <t>(=708++2080+-708U08) – TALK BACK SUBSTATION</t>
  </si>
  <si>
    <t>(=741++2080+-741U08) – GYRO COMPASS 133 - 811.NG10 DIGITAL COMPASS REPEATER STEERING GEAR ROOM</t>
  </si>
  <si>
    <t>(=747++2080+-747U06) – AUTO PILOT FEEDBACK UNIT 101 - 532. NG001</t>
  </si>
  <si>
    <t>(=771++2080+-771U16) – CAM17 IC-NDC-JB-V2 JUNCTION BOX</t>
  </si>
  <si>
    <t>(=901++2080+-H01) – TECHNICAL LIGHT LED, IP66 TYPE 01 (L901.1-037)</t>
  </si>
  <si>
    <t>(=901++2080+-H02) – TECHNICAL LIGHT LED, IP66 TYPE 01 (L901.1-036)</t>
  </si>
  <si>
    <t>(=901++2080+-H03) – TECHNICAL LIGHT LED, IP66 TYPE 01 (L901.1-039)</t>
  </si>
  <si>
    <t>(=901++2080+-H04) – TECHNICAL LIGHT LED, IP66 TYPE 01 (L901.1-038)</t>
  </si>
  <si>
    <t>(=901++2080+-S01) – SWITCH, 2P, 1 ENTRY, IP55 TYPE 33 (L901.1-035)</t>
  </si>
  <si>
    <t>(=901++2080+-X01) – SINGLE SOCKET, TECHNIC, IP55 TYPE 44 (L901.2-002)</t>
  </si>
  <si>
    <t>(=903++2080+-H01) – TECHNICAL LIGHT LED, IP66 TYPE 01 (L903-049)</t>
  </si>
  <si>
    <t>(=401.2++2141+-401.2H15) – SOUNDER 3 AL3.E.FHFR2</t>
  </si>
  <si>
    <t>(=531++2141+-531JB02) – JB FOR HOLDS ESCAPE SENSOR</t>
  </si>
  <si>
    <t>(=903++2141+-H01) – EX BULLEY LIGHT LED, IP56 TYPE 26 (L903-014)</t>
  </si>
  <si>
    <t>(=401.2++2161+-401.2H06) – SOUNDER 3 AL3.E.BHBK2</t>
  </si>
  <si>
    <t>(=531++2161+-531U03) – JB FOR ENG. ESCAPE SENSOR</t>
  </si>
  <si>
    <t>(=903++2161+-H01) – OVAL BULKHEAD LIGHT LED, IP44 TYPE 25 (L903-008)</t>
  </si>
  <si>
    <t>(=201++2163+-201B024) – HEAT DETECTOR 60DEG LAUNDRY</t>
  </si>
  <si>
    <t>(=416++2163+-416U05) – JUNCTION BOX LAUNDRY FCU 107</t>
  </si>
  <si>
    <t>(=416++2163+-416U11) – THERMOSTAT FCU 107 LAUNDRY</t>
  </si>
  <si>
    <t>(=441++2163+-X02) – SINGLE SOCKET, TECHNIC, IP55 TYPE 44 FOR WASHING MACHINE 1 (L901.2-021)</t>
  </si>
  <si>
    <t>(=441++2163+-X03) – SINGLE SOCKET, TECHNIC, IP55 TYPE 44 FOR WASHING MACHINE 2 (L901.2-022)</t>
  </si>
  <si>
    <t>(=441++2163+-X04) – SINGLE SOCKET, TECHNIC, IP55 TYPE 44 FOR DRYING MACHINE 1 (L901.2-023)</t>
  </si>
  <si>
    <t>(=441++2163+-X05) – SINGLE SOCKET, TECHNIC, IP55 TYPE 44 FOR DRYING MACHINE 2 (L901.2-024)</t>
  </si>
  <si>
    <t>(=712++2163+-712U28) – SPEAKER W LAUNDRY SECONDARY NOMINAL TAPPING 5W</t>
  </si>
  <si>
    <t>(=901++2163+-X01) – SINGLE SOCKET, TECHNIC, IP55 TYPE 44 (L901.2-025)</t>
  </si>
  <si>
    <t>(=903++2163+-H01) – MULTI-PURPOSE LIGHT,LED, IP55 TYPE 19 (L903-054)</t>
  </si>
  <si>
    <t>(+10P0.8_JB7) – 10P0.8_JB7 JUNCTION BOX SOCKETS (L901.2-101)</t>
  </si>
  <si>
    <t>(=201++2165+-201B025) – OPTICAL SMOKE/HEAT DETECTOR 2 CREW</t>
  </si>
  <si>
    <t>(=416++2165+-416U06) – JUNCTION BOX 2 CREW SB FCU 108</t>
  </si>
  <si>
    <t>(=416++2165+-416U12) – THERMOSTAT FCU 108 2 CREW</t>
  </si>
  <si>
    <t>(=631++2165+-631X03) – RJ45 SOCKET FOR TV (M631-003)</t>
  </si>
  <si>
    <t>(=634++2165+-634X31) – RJ45 SOCKET (634X31)</t>
  </si>
  <si>
    <t>(=712++2165+-712U40) – SPEAKER C SET: 2W 2 CREW</t>
  </si>
  <si>
    <t>(=901++2165+-H01) – SPOT LIGHT,LED, IP44 TYPE 100 (L901.1-020)</t>
  </si>
  <si>
    <t>(=901++2165+-H02) – SPOT LIGHT,LED, IP44 TYPE 100 (L901.1-021)</t>
  </si>
  <si>
    <t>(=901++2165+-H03) – BERTH LIGHT, LED, DIMMABLE, IP20 TYPE 65 (L901.1-018)</t>
  </si>
  <si>
    <t>(=901++2165+-H04) – BERTH LIGHT, LED, DIMMABLE, IP20 TYPE 65 (L901.1-019)</t>
  </si>
  <si>
    <t>(=901++2165+-H05) – DESK LIGHT, LED, DIMMABLE, IP20 TYPE 60 (L901.1-022)</t>
  </si>
  <si>
    <t>(=901++2165+-S01) – SWITCH, 2P, ONE-WAY,IP20 TYPE 30 (L901.1-017)</t>
  </si>
  <si>
    <t>(=901++2165+-X01) – SINGLE SOCKET, ACCOMMODATION, IP20 TYPE 41 (L901.2-009)</t>
  </si>
  <si>
    <t>(=901++2165+-X02) – SINGLE SOCKET, ACCOMMODATION, IP20 TYPE 41 (631X13)</t>
  </si>
  <si>
    <t>(=901++2165+-X03) – DOUBLE SOCKET, ACCOMMODATION, IP20 TYPE 42 (L901.2-010)</t>
  </si>
  <si>
    <t>(=901++2165+-X04) – SINGLE SOCKET, ACCOMMODATION, IP20 TYPE 41 (L901.2-011)</t>
  </si>
  <si>
    <t>(=903++2165+-H01) – SPOT LIGHT,LED, IP44 TYPE 100 (L903-053)</t>
  </si>
  <si>
    <t>(+10P0.8_JB8) – 10P0.8_JB8 JUNCTION BOX SOCKETS (L901.2-102)</t>
  </si>
  <si>
    <t>(=201++2171+-201B027) – OPTICAL SMOKE/HEAT DETECTOR 2 CREW</t>
  </si>
  <si>
    <t>(=371++2171+-371U28) – JB02 TK 28 F W TANK 2T SENSOR 09210I56</t>
  </si>
  <si>
    <t>(=416++2171+-416U04) – JUNCTION BOX 2 CREW SB FCU 105</t>
  </si>
  <si>
    <t>(=416++2171+-416U10) – THERMOSTAT FCU 105 2 CREW</t>
  </si>
  <si>
    <t>(=631++2171+-631X02) – RJ45 SOCKET FOR TV (M631-002)</t>
  </si>
  <si>
    <t>(=634++2171+-634X25) – RJ45 SOCKET (634X25)</t>
  </si>
  <si>
    <t>(=712++2171+-712U26) – SPEAKER C SET: 2W 2 CREW</t>
  </si>
  <si>
    <t>(=901++2171+-H01) – SPOT LIGHT,LED, IP44 TYPE 100 (L901.1-014)</t>
  </si>
  <si>
    <t>(=901++2171+-H02) – SPOT LIGHT,LED, IP44 TYPE 100 (L901.1-015)</t>
  </si>
  <si>
    <t>(=901++2171+-H03) – BERTH LIGHT, LED, DIMMABLE, IP20 TYPE 65 (L901.1-012)</t>
  </si>
  <si>
    <t>(=901++2171+-H04) – BERTH LIGHT, LED, DIMMABLE, IP20 TYPE 65 (L901.1-013)</t>
  </si>
  <si>
    <t>(=901++2171+-H05) – DESK LIGHT, LED, DIMMABLE, IP20 TYPE 60 (L901.1-016)</t>
  </si>
  <si>
    <t>(=901++2171+-S01) – SWITCH, 2P, ONE-WAY,IP20 TYPE 30 (L901.1-011)</t>
  </si>
  <si>
    <t>(=901++2171+-X01) – SINGLE SOCKET, ACCOMMODATION, IP20 TYPE 41 (L901.2-006)</t>
  </si>
  <si>
    <t>(=901++2171+-X02) – SINGLE SOCKET, ACCOMMODATION, IP20 TYPE 41 (631X12)</t>
  </si>
  <si>
    <t>(=901++2171+-X03) – DOUBLE SOCKET, ACCOMMODATION, IP20 TYPE 42 (L901.2-007)</t>
  </si>
  <si>
    <t>(=901++2171+-X04) – SINGLE SOCKET, ACCOMMODATION, IP20 TYPE 41 (L901.2-008)</t>
  </si>
  <si>
    <t>(=903++2171+-H01) – SPOT LIGHT,LED, IP44 TYPE 100 (L903-052)</t>
  </si>
  <si>
    <t>(+10P0.8_JB1.1) – 10P0.8_JB1.1 JUNCTION BOX NORMAL LIGHTING (L901.1-164)</t>
  </si>
  <si>
    <t>(=201++2173+-201B028) – OPTICAL SMOKE/HEAT DETECTOR+SCI 2 CREW</t>
  </si>
  <si>
    <t>(=416++2173+-416U02) – JUNCTION BOX 2 CREW SB FCU 103</t>
  </si>
  <si>
    <t>(=416++2173+-416U08) – THERMOSTAT FCU 103 2 CREW</t>
  </si>
  <si>
    <t>(=631++2173+-631X01) – RJ45 SOCKET FOR TV (M631-001)</t>
  </si>
  <si>
    <t>(=634++2173+-634X24) – RJ45 SOCKET (634X24)</t>
  </si>
  <si>
    <t>(=712++2173+-712U37) – SPEAKER C SET: 2W 2CREW</t>
  </si>
  <si>
    <t>(=901++2173+-H01) – SPOT LIGHT,LED, IP44 TYPE 100 (L901.1-008)</t>
  </si>
  <si>
    <t>(=901++2173+-H02) – SPOT LIGHT,LED, IP44 TYPE 100 (L901.1-009)</t>
  </si>
  <si>
    <t>(=901++2173+-H03) – BERTH LIGHT, LED, DIMMABLE, IP20 TYPE 65 (L901.1-006)</t>
  </si>
  <si>
    <t>(=901++2173+-H04) – BERTH LIGHT, LED, DIMMABLE, IP20 TYPE 65 (L901.1-007)</t>
  </si>
  <si>
    <t>(=901++2173+-H05) – DESK LIGHT, LED, DIMMABLE, IP20 TYPE 60 (L901.1-010)</t>
  </si>
  <si>
    <t>(=901++2173+-S01) – SWITCH, 2P, ONE-WAY,IP20 TYPE 30 (L901.1-005)</t>
  </si>
  <si>
    <t>(=901++2173+-X01) – SINGLE SOCKET, ACCOMMODATION, IP20 TYPE 41 (L901.2-003)</t>
  </si>
  <si>
    <t>(=901++2173+-X02) – SINGLE SOCKET, ACCOMMODATION, IP20 TYPE 41 (631X11)</t>
  </si>
  <si>
    <t>(=901++2173+-X03) – DOUBLE SOCKET, ACCOMMODATION, IP20 TYPE 42 (L901.2-004)</t>
  </si>
  <si>
    <t>(=901++2173+-X04) – SINGLE SOCKET, ACCOMMODATION, IP20 TYPE 41 (L901.2-005)</t>
  </si>
  <si>
    <t>(=903++2173+-H01) – SPOT LIGHT,LED, IP44 TYPE 100 (L903-051)</t>
  </si>
  <si>
    <t>(=201++2232+-201B085) – IS OPTICAL ADDRESSABLE SMOKE DETECTOR</t>
  </si>
  <si>
    <t>(=201++2232+-201B119) – MANUAL CALL POINT</t>
  </si>
  <si>
    <t>(=401.2++2232+-401.2H14) – SOUNDER 2 AL2.E.FHFR2</t>
  </si>
  <si>
    <t>(=461++2232+-461U21) – JB E ( FORWARD LIFT )</t>
  </si>
  <si>
    <t>(=901++2232+-S01) – EX SWITCH, 2P, 1 ENTRY, IP66 TYPE 47 (L901.1-058)</t>
  </si>
  <si>
    <t>(=903++2232+-H01) – EX PROOF LIGHT LED, ZONE 2, IP66 TYPE 05 (L903-017)</t>
  </si>
  <si>
    <t>(=903++2232+-S01) – EX SWITCH, 2P, 1 ENTRY, IP66 TYPE 47 (L903-033)</t>
  </si>
  <si>
    <t>(=201++2252+-201B083) – OPTICAL SMOKE/HEAT DETECTOR</t>
  </si>
  <si>
    <t>(=201++2252+-201B101) – MANUAL CALL POINT</t>
  </si>
  <si>
    <t>(=401.2++2252+-401.2H05) – SOUNDER 2 AL2.E.BHBK2</t>
  </si>
  <si>
    <t>(=461++2252+-461U22) – JB G ( AFT)</t>
  </si>
  <si>
    <t>(=901++2252+-S01) – SWITCH, 2P, 1 ENTRY, IP55 TYPE 33 (L901.1-057)</t>
  </si>
  <si>
    <t>(=903++2252+-H02) – TECHNICAL LIGHT LED, IP66 TYPE 01 (L903-011)</t>
  </si>
  <si>
    <t>(=903++2252+-S01) – SWITCH, 2P, 1 ENTRY, IP55 TYPE 33 (L903-029)</t>
  </si>
  <si>
    <t>(=201++2262+-201B022) – ISOLATION TIMER WORK SHOP</t>
  </si>
  <si>
    <t>(=201++2262+-201B023) – OPTICAL SMOKE/HEAT DETECTOR + SCI WORK SHOP</t>
  </si>
  <si>
    <t>(=221++2262+-221U05) – SIGNAL PANEL WITH 2 LIGHTS 1 SOUNDER</t>
  </si>
  <si>
    <t>(=412++2262+-412U01) – 412FD01 VFD VEF 204</t>
  </si>
  <si>
    <t>(=412++2262+-412U08) – 412FD06 VFD VEV 203</t>
  </si>
  <si>
    <t>(=412++2262+-412U09) – WORKSHOP FAN VEV 203 0.5KW</t>
  </si>
  <si>
    <t>(=442++2262+-X02) – TECHNICAL SPACE SINGLE SOCKET TYPE 44 IP55 WORKSHOP LATHE (L901.2-120)</t>
  </si>
  <si>
    <t>(=442++2262+-X03) – TECHNICAL SPACE SINGLE SOCKET TYPE 44 IP55 WORKSHOP ELECTRIC DRILL SOCKET (L901.2-121)</t>
  </si>
  <si>
    <t>(=442++2262+-X04) – TECHNICAL SPACE SINGLE SOCKET TYPE 44 IP55 WORKSHOP BENCH SOCKET (L901.2-122)</t>
  </si>
  <si>
    <t>(=442++2262+-X05) – TECHNICAL SPACE SINGLE SOCKET TYPE 44 IP55 WORKSHOP WELDING MACHINE SOCKET (L901.2-123)</t>
  </si>
  <si>
    <t>(=442++2262+-X06) – POWER SOCKET WITH SWITCH, IP67 TYPE 53 (L901.2-084)</t>
  </si>
  <si>
    <t>(=442++2262+-X07) – POWER SOCKET WITH SWITCH, IP67 TYPE 46 (L901.2-083)</t>
  </si>
  <si>
    <t>(=634++2262+-634X27) – RJ45 SOCKET IP 55 WIFI AP NO. 8 (634X27)</t>
  </si>
  <si>
    <t>(=901++2262+-X03) – SINGLE SOCKET, TECHNIC, IP55 TYPE 44 (L901.2-020)</t>
  </si>
  <si>
    <t>(=903++2262+-H01) – TECHNICAL LIGHT LED, IP66 TYPE 01 (L903-061)</t>
  </si>
  <si>
    <t>(=903++2262+-H02) – TECHNICAL LIGHT LED, IP66 TYPE 01 (L903-062)</t>
  </si>
  <si>
    <t>(=201++2264+-201B080) – OPTICAL SMOKE/HEAT DETECTOR + SCI</t>
  </si>
  <si>
    <t>(=291++2264+-291U05) – LCB EMERGENCY STOP ER FAN ER ACCESS</t>
  </si>
  <si>
    <t>(=291++2264+-291U11) – LCB EMERGENCY STOP PUMPS ER ACCESS</t>
  </si>
  <si>
    <t>(=601++2264+-601U05) – WATCH ENTRACE UNIT 1</t>
  </si>
  <si>
    <t>(=601++2264+-601U06) – RESET BOX 1</t>
  </si>
  <si>
    <t>(=903++2264+-H01) – TECHNICAL LIGHT LED, IP66 TYPE 01 (L903-060)</t>
  </si>
  <si>
    <t>(+10P0.1) – 10P0.1 MAIN SWITCHBOARD 400VAC CONSUMERS</t>
  </si>
  <si>
    <t>(+10P0.2) – 10P0.2 MAIN SWITCHBOARD DIESEL GENERATOR FWD</t>
  </si>
  <si>
    <t>(+10P0.3) – 10P0.3 MAIN SWITCHBOARD BUS-TIE / SYNCHRONIZATION / ESB TRANSFER LINE</t>
  </si>
  <si>
    <t>(+10P0.4) – 10P0.4 MAIN SWITCHBOARD GRID CONVERTER</t>
  </si>
  <si>
    <t>(+10P0.5) – 10P0.5 MAIN SWITCHBOARD BOWTHRUSTER</t>
  </si>
  <si>
    <t>(+10P0.6) – 10P0.6 MAIN SWITCHBOARD DIESEL GENERATOR AFT</t>
  </si>
  <si>
    <t>(+10P0.7) – 10P0.7 MAIN SWITCHBOARD 400VAC CONSUMERS</t>
  </si>
  <si>
    <t>(+10P0.8) – 10P0.8 MAIN SWITCHBOARD 230VAC CONSUMERS</t>
  </si>
  <si>
    <t>(+10P0.8_JB6) – 10P0.8_JB6 JUNCTION BOX SOCKETS (L901.2-100)</t>
  </si>
  <si>
    <t>(+10P1) – 10P1 DISTR.BOARD PS</t>
  </si>
  <si>
    <t>(+11P2) – 11P2 VALVE CONTROL CABINET</t>
  </si>
  <si>
    <t>(+13EL3_JB2.1) – 13EL3_JB2.1 JUNCTION BOX EM'CY LIGHTING (L903-115)</t>
  </si>
  <si>
    <t>(+13UP1_JB2) – 13UP1_JB2 JUNCTION BOX TRANSITIONAL LIGHTING (L903-136)</t>
  </si>
  <si>
    <t>(+14E4) – 14E4 24VDC SERVICE DISTRIBUTION PANEL</t>
  </si>
  <si>
    <t>(+40DE) – 40DE SWITCHBOARD ROOM CONSOLE</t>
  </si>
  <si>
    <t>(+601UPS01) – 601UPS01 PRAXIS UPS</t>
  </si>
  <si>
    <t>(=122++2266+-11T1) – MAIN TRANSFORMER 1</t>
  </si>
  <si>
    <t>(=122++2266+-11T2) – MAIN TRANSFORMER 2</t>
  </si>
  <si>
    <t>(=122++2266+-11T3) – MAIN TRANSFORMER 3</t>
  </si>
  <si>
    <t>(=123++2266+-14C6) – SERVICE BATTERY CHARGER NO.1 SWBD ROOM PS</t>
  </si>
  <si>
    <t>(=133++2266+-14C5) – SERVICE BATTERY CHARGER NO.2</t>
  </si>
  <si>
    <t>(=152++2266+-14B5) – SERVICE BATTERY BANK</t>
  </si>
  <si>
    <t>(=201++2266+-201B078) – OPTICAL SMOKE/HEAT DETECTOR + SCI</t>
  </si>
  <si>
    <t>(=201++2266+-201B079) – MANUAL CALL POINT</t>
  </si>
  <si>
    <t>(=381.1++2266+-381.1U06) – MAIN BILGE PUMP DRIVER 09310P01</t>
  </si>
  <si>
    <t>(=412++2266+-412U40) – SWITCHBOARD ROOM FAN VEF 202</t>
  </si>
  <si>
    <t>(=416++2266+-416U35) – JUNCTION BOX FAN COIL UNIT SWITCHBOARD ROOM FCU 106</t>
  </si>
  <si>
    <t>(=416++2266+-416U36) – 3-WAY VALVE FCU 106 SWITCHBOARD ROOM</t>
  </si>
  <si>
    <t>(=634++2266+-634X32) – RJ45 SOCKET IP 55 (634X32)</t>
  </si>
  <si>
    <t>(=712++2266+-712U27) – SPEAKER W SWITCHBOARD ROOM SECONDARY NOMINAL TAPPING 5W</t>
  </si>
  <si>
    <t>(=723++2266+-723U10) – VHF FURUNO FM-4800S NO.3</t>
  </si>
  <si>
    <t>(=723++2266+-723U12) – PV12I 24V / 12V</t>
  </si>
  <si>
    <t>(=731++2266+-731U05) – SOCKET VSAT NO. 5</t>
  </si>
  <si>
    <t>(=901++2266+-X01) – SINGLE SOCKET, TECHNIC, IP55 TYPE 44 (L901.2-018)</t>
  </si>
  <si>
    <t>(=903++2266+-H01) – TECHNICAL LIGHT LED, IP66 TYPE 01 (L903-057)</t>
  </si>
  <si>
    <t>(=903++2266+-H02) – TECHNICAL LIGHT LED, IP66 TYPE 01 (L903-058)</t>
  </si>
  <si>
    <t>(=903++2266+-H03) – TECHNICAL LIGHT LED, IP66 TYPE 01 (L903-059)</t>
  </si>
  <si>
    <t>(+10P0.8_JB9) – 10P0.8_JB9 JUNCTION BOX SOCKETS (L901.2-103)</t>
  </si>
  <si>
    <t>(+11L1_JB15) – 11L1_JB15 JUNCTION BOX BATHROOMS (L901.1-224)</t>
  </si>
  <si>
    <t>(=201++2272+-201B019) – OPTICAL SMOKE/HEAT DETECTOR OFFICER</t>
  </si>
  <si>
    <t>(=371++2272+-371U27) – JB01 TK 27 F W TANK 2B SENSOR 09210I55</t>
  </si>
  <si>
    <t>(=416++2272+-416U03) – JUNCTION BOX OFFICER PS FCU 104</t>
  </si>
  <si>
    <t>(=416++2272+-416U09) – THERMOSTAT FCU 104 OFFICER</t>
  </si>
  <si>
    <t>(=631++2272+-631X05) – RJ45 SOCKET FOR TV (M631-005)</t>
  </si>
  <si>
    <t>(=634++2272+-634X26) – RJ45 SOCKET (634X26)</t>
  </si>
  <si>
    <t>(=712++2272+-712U39) – SPEAKER C SET: 2W OFFICER</t>
  </si>
  <si>
    <t>(=762++2272+-762U05) – BNWAS FURUNO BR-540 OFFICER 2</t>
  </si>
  <si>
    <t>(=901++2272+-901U09) – JUNCTION BOX FOR BATHROOM OFFICER</t>
  </si>
  <si>
    <t>(=901++2272+-H01) – SPOT LIGHT,LED, IP44 TYPE 100 (L901.1-029)</t>
  </si>
  <si>
    <t>(=901++2272+-H02) – SPOT LIGHT,LED, IP44 TYPE 100 (L901.1-030)</t>
  </si>
  <si>
    <t>(=901++2272+-H03) – BERTH LIGHT, LED, DIMMABLE, IP20 TYPE 65 (L901.1-032)</t>
  </si>
  <si>
    <t>(=901++2272+-H04) – DESK LIGHT, LED, DIMMABLE, IP20 TYPE 60 (L901.1-031)</t>
  </si>
  <si>
    <t>(=901++2272+-S01) – SWITCH, 2P, ONE-WAY,IP20 TYPE 30 (L901.1-028)</t>
  </si>
  <si>
    <t>(=901++2272+-X01) – SINGLE SOCKET, ACCOMMODATION, IP20 TYPE 41 (L901.2-015)</t>
  </si>
  <si>
    <t>(=901++2272+-X02) – SINGLE SOCKET, ACCOMMODATION, IP20 TYPE 41 (631X15)</t>
  </si>
  <si>
    <t>(=901++2272+-X03) – DOUBLE SOCKET, ACCOMMODATION, IP20 TYPE 42 (L901.2-017)</t>
  </si>
  <si>
    <t>(=901++2272+-X04) – SINGLE SOCKET, ACCOMMODATION, IP20 TYPE 41 (L901.2-016)</t>
  </si>
  <si>
    <t>(=903++2272+-H01) – SPOT LIGHT,LED, IP44 TYPE 100 (L903-056)</t>
  </si>
  <si>
    <t>(+10P0.8_JB1.2) – 10P0.8_JB1.2 JUNCTION BOX NORMAL LIGHTING (L901.1-165)</t>
  </si>
  <si>
    <t>(+10P0.8_JB2.1) – 10P0.8_JB2.1 JUNCTION BOX NORMAL LIGHTING (L901.1-167)</t>
  </si>
  <si>
    <t>(=201++2274+-201B018) – OPTICAL SMOKE/HEAT DETECTOR + SCI OFFICER</t>
  </si>
  <si>
    <t>(=416++2274+-416U01) – JUNCTION BOX OFFICER PS FCU 102</t>
  </si>
  <si>
    <t>(=416++2274+-416U07) – THERMOSTAT FCU 102 OFFICER</t>
  </si>
  <si>
    <t>(=631++2274+-631X04) – RJ45 SOCKET FOR TV (M631-004)</t>
  </si>
  <si>
    <t>(=634++2274+-634X22) – RJ45 SOCKET (634X22)</t>
  </si>
  <si>
    <t>(=712++2274+-712U38) – SPEAKER C SET: 2W OFFICER</t>
  </si>
  <si>
    <t>(=762++2274+-762U06) – BNWAS FURUNO BR-540 OFFICER 3</t>
  </si>
  <si>
    <t>(=901++2274+-901U10) – JUNCTION BOX FOR BATHROOM OFFICER</t>
  </si>
  <si>
    <t>(=901++2274+-H01) – SPOT LIGHT,LED, IP44 TYPE 100 (L901.1-024)</t>
  </si>
  <si>
    <t>(=901++2274+-H02) – SPOT LIGHT,LED, IP44 TYPE 100 (L901.1-025)</t>
  </si>
  <si>
    <t>(=901++2274+-H03) – BERTH LIGHT, LED, DIMMABLE, IP20 TYPE 65 (L901.1-027)</t>
  </si>
  <si>
    <t>(=901++2274+-H04) – DESK LIGHT, LED, DIMMABLE, IP20 TYPE 60 (L901.1-026)</t>
  </si>
  <si>
    <t>(=901++2274+-S01) – SWITCH, 2P, ONE-WAY,IP20 TYPE 30 (L901.1-023)</t>
  </si>
  <si>
    <t>(=901++2274+-X01) – SINGLE SOCKET, ACCOMMODATION, IP20 TYPE 41 (L901.2-012)</t>
  </si>
  <si>
    <t>(=901++2274+-X02) – SINGLE SOCKET, ACCOMMODATION, IP20 TYPE 41 (631X14)</t>
  </si>
  <si>
    <t>(=901++2274+-X03) – DOUBLE SOCKET, ACCOMMODATION, IP20 TYPE 42 (L901.2-014)</t>
  </si>
  <si>
    <t>(=901++2274+-X04) – SINGLE SOCKET, ACCOMMODATION, IP20 TYPE 41 (L901.2-013)</t>
  </si>
  <si>
    <t>(=903++2274+-H01) – SPOT LIGHT,LED, IP44 TYPE 100 (L903-055)</t>
  </si>
  <si>
    <t>(=155++2284+-155U01) – UPS</t>
  </si>
  <si>
    <t>(=155++2284+-155U02) – EXTERNAL BATTERY CABINET</t>
  </si>
  <si>
    <t>(=201++2284+-201B077) – IS OPTICAL SMOKE / HEAT DETECTOR</t>
  </si>
  <si>
    <t>(=201++2284+-201G1_4) – ALARM SOUNDER SONF1DC024MA0M1R</t>
  </si>
  <si>
    <t>(=222++2284+-222G1_14) – ALARM HORN WITH BEACON RED 105dB (AL105NXDCO24R/R)</t>
  </si>
  <si>
    <t>(=306++2284+-306U01) – BATTERY 1 ESS RACK 80KWH</t>
  </si>
  <si>
    <t>(=306++2284+-306U02) – BATTERY 2 ESS RACK 80KWH</t>
  </si>
  <si>
    <t>(=381.2++2284+-381.2U55) – JUNCTION BOX FOR LS SENSOR 09310I22</t>
  </si>
  <si>
    <t>(=401++2284+-401JB38) – PRESOSTAT REZERVOR 01</t>
  </si>
  <si>
    <t>(=401++2284+-401JB40) – JB1 FOR TANK1 BATTERY ROOM</t>
  </si>
  <si>
    <t>(=401++2284+-401U36) – SOUNDER 1 AL1.E.LB</t>
  </si>
  <si>
    <t>(=401++2284+-401U37) – SOUNDER 2 AL2.E.LB</t>
  </si>
  <si>
    <t>(=401++2284+-401U39) – SOUNDER 3 AL.E.LB</t>
  </si>
  <si>
    <t>(=412++2284+-412JB01) – CABLE SLEEVE JUNCTION BOX</t>
  </si>
  <si>
    <t>(=412++2284+-412U05) – BATTERY ROOM EX FAN VEF 201</t>
  </si>
  <si>
    <t>(=412++2284+-412U60) – BATTERY ROOM EXHAUST GASES FAN 0.12kW 0.54A</t>
  </si>
  <si>
    <t>(=416++2284+-416U45) – JUNCTION BOX FAN COIL UNIT FCU 101 BATTERIES ROOM</t>
  </si>
  <si>
    <t>(=416++2284+-416U46) – THERMOSTAT FCU 101 BATTERIES ROOM</t>
  </si>
  <si>
    <t>(=531++2284+-531JB05) – JB FOR BATTERIES ROOM SENSOR</t>
  </si>
  <si>
    <t>(=601++2284+-601U10) – HUMIDITY AND TEMPERATURE SENSOR</t>
  </si>
  <si>
    <t>(=601++2284+-601U13) – GAS DETECTION MEASURE SENSEPOINT H2</t>
  </si>
  <si>
    <t>(=601++2284+-601U14) – GAS DETECTION MEASURE SENSEPOINT CH4</t>
  </si>
  <si>
    <t>(=771++2284+-771U15) – CAM13 IC-NDC-JB-V2 JUNCTION BOX</t>
  </si>
  <si>
    <t>(=903++2284+-H01) – EX PROOF LIGHT LED, ZONE 2, IP66 TYPE 05 (L903-050)</t>
  </si>
  <si>
    <t>(=201++3010+-201B090) – OPTICAL SMOKE/HEAT DETECTOR + SCI</t>
  </si>
  <si>
    <t>(=201++3010+-201B091) – MANUAL CALL POINT</t>
  </si>
  <si>
    <t>(=222++3010+-222G4_2) – ALARM HORN WITH BEACON RED 105dB (AL105NXDCO24R/R)</t>
  </si>
  <si>
    <t>(=381.2++3010+-381.2_JB32) – WB PEAK 1C SENSOR 09210I01</t>
  </si>
  <si>
    <t>(=461++3010+-461JB301) – JB A1</t>
  </si>
  <si>
    <t>(=461++3010+-461JB302) – JB A2</t>
  </si>
  <si>
    <t>(=461++3010+-461JB303) – JB A3</t>
  </si>
  <si>
    <t>(=461++3010+-461JB304) – JB A4</t>
  </si>
  <si>
    <t>(=461++3010+-461JB305) – JB A5</t>
  </si>
  <si>
    <t>(=461++3010+-461U145) – WINCH MAIN J1 BRAKE PRESSURE 10 BP26.3 SENSOR 1D</t>
  </si>
  <si>
    <t>(=461++3010+-461U16) – JB A ( BOW )</t>
  </si>
  <si>
    <t>(=461++3010+-461U180) – FURLER MAIN J1 PRESSURE 13 BP24.2 SENSOR 2D</t>
  </si>
  <si>
    <t>(=461++3010+-461U181) – FURLER J0 PRESSURE 11 BP24.1 SENSOR 2E</t>
  </si>
  <si>
    <t>(=461++3010+-461U198) – WINCH MAIN J1 RAM PRESSURE 29 BP27.4 SENSOR 3G</t>
  </si>
  <si>
    <t>(=461++3010+-461U200) – FORE J1 ROTATIONAL CYLINDER BP26.4 SENSOR 3H</t>
  </si>
  <si>
    <t>(=461++3010+-461U236) – SOLENOID VALVE FURLER J0 YV13.1</t>
  </si>
  <si>
    <t>(=461++3010+-461U237) – SOLENOID VALVE FURLER J0 YV13.2</t>
  </si>
  <si>
    <t>(=461++3010+-461U238) – SOLENOID VALVE STAY J0 YV13.3</t>
  </si>
  <si>
    <t>(=461++3010+-461U239) – SOLENOID VALVE STAY J0 YV13.4</t>
  </si>
  <si>
    <t>(=461++3010+-461U240) – SOLENOID VALVE FURLER MAIN J1 YV15.1</t>
  </si>
  <si>
    <t>(=461++3010+-461U241) – SOLENOID VALVE FURLER MAIN J1 YV15.2</t>
  </si>
  <si>
    <t>(=461++3010+-461U242) – SOLENOID VALVE STAY MAIN J1 YV15.3</t>
  </si>
  <si>
    <t>(=461++3010+-461U243) – SOLENOID VALVE STAY MAIN J1 YV15.4</t>
  </si>
  <si>
    <t>(=461++3010+-461U244) – SOLENOID VALVE WINCH MAIN J1 YV15.5</t>
  </si>
  <si>
    <t>(=461++3010+-461U245) – SOLENOID VALVE WINCH MAIN J1 YV15.6</t>
  </si>
  <si>
    <t>(=461++3010+-461U246) – SOLENOID VALVE RAM MAIN J1 YV15.7</t>
  </si>
  <si>
    <t>(=461++3010+-461U248) – SOLENOID VALVE RAM MAIN J1 YV15.8</t>
  </si>
  <si>
    <t>(=461++3010+-461U307) – A59.1 D3FBE</t>
  </si>
  <si>
    <t>(=461++3010+-461U308) – FORE J1 ROTATIONAL CYLINDER BP27.1 SENSOR 3H</t>
  </si>
  <si>
    <t>(=461++3010+-461U310) – A57.3 D31FBE</t>
  </si>
  <si>
    <t>(=903++3010+-H01) – TECHNICAL LIGHT LED, IP66 TYPE 01 (L903-041)</t>
  </si>
  <si>
    <t>(+11L2_JB1.1) – 11L2_JB1.1 JUNCTION BOX NORMAL LIGHTING (L901.1-203)</t>
  </si>
  <si>
    <t>(+11L2_JB4) – 11L2_JB4 JUNCTION BOX NORMAL LIGHTING (L901.1-206)</t>
  </si>
  <si>
    <t>(+11L3_JB14) – 11L3_JB14 JUNCTION BOX FLOODLIGHTS (L901-250)</t>
  </si>
  <si>
    <t>(+11L3_JB15) – 11L3_JB15 JUNCTION BOX FLOODLIGHTS (L901-251)</t>
  </si>
  <si>
    <t>(+13EL2_JB3) – 13EL2_JB3 JUNCTION BOX EM'CY LIGHTING (L903-121)</t>
  </si>
  <si>
    <t>(+13EL2_JB3.1) – 13EL2_JB3.1 JUNCTION BOX EM'CY LIGHTING (L903-153)</t>
  </si>
  <si>
    <t>(+13EL2_JB4) – 13EL2_JB4 JUNCTION BOX EM'CY EXTERIOR LIGHTING (L903-122)</t>
  </si>
  <si>
    <t>(=201++3020+-201B109) – IS ISOLATOR</t>
  </si>
  <si>
    <t>(=201++3020+-201B133) – OPTICAL SMOKE/HEAT DETECTOR + SCI</t>
  </si>
  <si>
    <t>(=201++3020+-201B134) – MANUAL CALL POINT</t>
  </si>
  <si>
    <t>(=201++3020+-201B135) – OPTICAL SMOKE/HEAT DETECTOR</t>
  </si>
  <si>
    <t>(=201++3020+-201B144) – IS ISOLATOR</t>
  </si>
  <si>
    <t>(=222++3020+-222G4_1) – ALARM HORN WITH BEACON RED 105dB (AL105NXDCO24R/R)</t>
  </si>
  <si>
    <t>(=381.2++3020+-381.2U64) – JUNCTION BOX FOR LS SENSOR 09310I12</t>
  </si>
  <si>
    <t>(=412++3020+-412U36) – CELLAR FAN VEF 301</t>
  </si>
  <si>
    <t>(=412++3020+-412U37) – LCB CELLAR FAN VEF 301</t>
  </si>
  <si>
    <t>(=601++3020+-601JB42) – JUNCTION BOX FOR SENSORS TEMPERATURE AND HUMIDITY</t>
  </si>
  <si>
    <t>(=601++3020+-601U42) – HUMIDITY AND TEMPERATURE SENSOR -40...+70C</t>
  </si>
  <si>
    <t>(=712++3020+-712U20) – SPEAKER H HOLD, CALETTE TAPPING 15W</t>
  </si>
  <si>
    <t>(=771++3020+-771U39) – CAM10 IC-NDC-JB-V2 JUNCTION BOX</t>
  </si>
  <si>
    <t>(=901++3020+-H01) – TECHNICAL LIGHT LED, IP66 TYPE 01 (L901.1-118)</t>
  </si>
  <si>
    <t>(=901++3020+-H02) – TECHNICAL LIGHT LED, IP66 TYPE 01 (L901.1-117)</t>
  </si>
  <si>
    <t>(=901++3020+-H03) – TECHNICAL LIGHT LED, IP66 TYPE 01 (L901.1-192)</t>
  </si>
  <si>
    <t>(=901++3020+-X01) – DOUBLE SOCKET, TECHNIC, VERTICAL BOX, IP55 TYPE 43 (L901.2-112)</t>
  </si>
  <si>
    <t>(=903++3020+-H01) – TECHNICAL LIGHT LED, IP66 TYPE 01 (L903-039)</t>
  </si>
  <si>
    <t>(=201++3022+-201B089) – OPTICAL SMOKE/HEAT DETECTOR + SCI</t>
  </si>
  <si>
    <t>(=302++3022+-302JB05) – JUNCTION BOX FOR SEAL OIL TANK 05350E02</t>
  </si>
  <si>
    <t>(=506++3022+-506U01) – WINDLASS CONTROL CABINET 05110E01</t>
  </si>
  <si>
    <t>(=506++3022+-506U02) – HIGH SPEED VALVE YGV</t>
  </si>
  <si>
    <t>(=506++3022+-506U03) – MOTOR BRAKE VALVE YFM1</t>
  </si>
  <si>
    <t>(=506++3022+-506U04) – WINDLASS VALVE YG</t>
  </si>
  <si>
    <t>(=506++3022+-506U05) – DRUM VALVE YT</t>
  </si>
  <si>
    <t>(=901++3022+-S01) – SWITCH, 2P, 1 ENTRY, IP55 TYPE 33 (L901.1-201)</t>
  </si>
  <si>
    <t>(=903++3022+-H01) – OVAL BULKHEAD LIGHT LED, IP44 TYPE 25 (L903-038)</t>
  </si>
  <si>
    <t>(=903++3022+-S01) – SWITCH, 2P, 1 ENTRY, IP55 TYPE 33 (L903.1-151)</t>
  </si>
  <si>
    <t>(=461++3024+-461U359) – DAGGERBOARD REQUEST START HYDRAULIC PUMP</t>
  </si>
  <si>
    <t>(=471++3024+-471B01) – SENSOR RETRACTED T4VH-335-11Z</t>
  </si>
  <si>
    <t>(=471++3024+-471B02) – SENSOR EXTENDED T4VH-335-11Z</t>
  </si>
  <si>
    <t>(=471++3024+-471B03) – ANALOGUE INDICATOR RTA602</t>
  </si>
  <si>
    <t>(=471++3024+-471U01) – CONTROL STATION DAGGERBOARD</t>
  </si>
  <si>
    <t>(=471++3024+-471U02) – CONTROL STATION SHIP AUTOMATION</t>
  </si>
  <si>
    <t>(=201++3030+-201B110) – IS OPTICAL ADDRESSABLE SMOKE DETECTOR</t>
  </si>
  <si>
    <t>(=201++3030+-201B111) – IS OPTICAL ADDRESSABLE SMOKE DETECTOR</t>
  </si>
  <si>
    <t>(=201++3030+-201B112) – IS OPTICAL ADDRESSABLE SMOKE DETECTOR</t>
  </si>
  <si>
    <t>(=201++3030+-201B113) – IS OPTICAL ADDRESSABLE SMOKE DETECTOR</t>
  </si>
  <si>
    <t>(=201++3030+-201B114) – IS OPTICAL ADDRESSABLE SMOKE DETECTOR</t>
  </si>
  <si>
    <t>(=201++3030+-201B115) – IS MANUAL ADDRESSABLE CALL POINT</t>
  </si>
  <si>
    <t>(=201++3030+-201B116) – IS OPTICAL ADDRESSABLE SMOKE DETECTOR</t>
  </si>
  <si>
    <t>(=222++3030+-222G3_2) – EEX SOUNDER WITH RED BEACON 110dB (BEXCS11005D24DC-RD)</t>
  </si>
  <si>
    <t>(=401++3030+-401U50) – SOUNDER 2 AL2.E.CAR</t>
  </si>
  <si>
    <t>(=401.2++3030+-401.2H10) – SOUNDER 1 AL1.E.FHFR3</t>
  </si>
  <si>
    <t>(=412++3030+-412U04) – CARGO HOLD FORE EX. FAN VEV 300</t>
  </si>
  <si>
    <t>(=461++3030+-461JB28) – JB FOR SENSOR A74.1 ATEX</t>
  </si>
  <si>
    <t>(=461++3030+-461JB34) – JB FOR SENSOR A74.2 ATEX</t>
  </si>
  <si>
    <t>(=461++3030+-461JB35) – JB FOR SENSOR A74.3 ATEX</t>
  </si>
  <si>
    <t>(=461++3030+-461U121) – FWD HOLD "WTP-01" WAVE TRUE PROCESSOR ANALOG MODULE</t>
  </si>
  <si>
    <t>(=461++3030+-461U122) – FWD HOLD "WTP-02" WAVE TRUE PROCESSOR ANALOG MODULE</t>
  </si>
  <si>
    <t>(=461++3030+-461U125) – FWD HOLD "TI2" MARETRON NM-CF-NF MINI/MICRO TEE CONNECTOR</t>
  </si>
  <si>
    <t>(=461++3030+-461U126) – FWD HOLD "TI3" MARETRON NM-CF-NF MINI/MICRO TEE CONNECTOR</t>
  </si>
  <si>
    <t>(=461++3030+-461U59) – FWD HOLD "HLA-02" HYBRID LOADCELL AMPLIFIER BOX FOR LOAD SENSOR FORE V1 SB</t>
  </si>
  <si>
    <t>(=461++3030+-461U61) – FWD HOLD "HLA-03" HYBRID LOADCELL AMPLIFIER BOX FOR LOAD SENSOR FORE V1 PS</t>
  </si>
  <si>
    <t>(=601++3030+-601U39) – HUMIDITY AND TEMPERATURE SENSOR</t>
  </si>
  <si>
    <t>(=712++3030+-712U19) – SPEAKER H EX UPPER FORE HOLD TAPPING 15W</t>
  </si>
  <si>
    <t>(=771++3030+-771U38) – DS-2780ZJ-X/316L JUNCTION BOX</t>
  </si>
  <si>
    <t>(=901++3030+-H01) – EX LIGHT LED, FOR ZONE 1, IP66 TYPE 14 (L901.1-115)</t>
  </si>
  <si>
    <t>(=901++3030+-H02) – EX LIGHT LED, FOR ZONE 1, IP66 TYPE 14 (L901.1-114)</t>
  </si>
  <si>
    <t>(=901++3030+-H03) – EX LIGHT LED, FOR ZONE 1, IP66 TYPE 14 (L901.1-113)</t>
  </si>
  <si>
    <t>(=901++3030+-H04) – EX LIGHT LED, FOR ZONE 1, IP66 TYPE 14 (L901.1-112)</t>
  </si>
  <si>
    <t>(=901++3030+-H05) – EX LIGHT LED, FOR ZONE 1, IP66 TYPE 14 (L901.1-111)</t>
  </si>
  <si>
    <t>(=901++3030+-H06) – EX LIGHT LED, FOR ZONE 1, IP66 TYPE 14 (L901.1-236)</t>
  </si>
  <si>
    <t>(=903++3030+-H01) – EX LIGHT LED, FOR ZONE 1, IP66 TYPE 14 (L903-048)</t>
  </si>
  <si>
    <t>(=903++3030+-H02) – EX LIGHT LED, FOR ZONE 1, IP66 TYPE 14 (L903-047)</t>
  </si>
  <si>
    <t>(+10P0.8_JB5.1) – 10P0.8_JB5.1 JUNCTION BOX NORMAL LIGHTING (L901.1-171)</t>
  </si>
  <si>
    <t>(+13EL1_JB2) – 13EL1_JB2 JUNCTION BOX EM'CY LIGHTING (L903-124)</t>
  </si>
  <si>
    <t>(+13UP1_JB6.1) – 13UP1_JB6.1 JUNCTION BOX TRANSITIONAL LIGHTING (L903-148)</t>
  </si>
  <si>
    <t>(=122++3040+-X03) – SOCKET FORKLIFT CHARGING STATION AFT 1</t>
  </si>
  <si>
    <t>(=201++3040+-201B092) – OPTICAL SMOKE/HEAT DETECTOR + SCI</t>
  </si>
  <si>
    <t>(=201++3040+-201B093) – OPTICAL SMOKE/HEAT DETECTOR</t>
  </si>
  <si>
    <t>(=201++3040+-201B106) – MANUAL CALL POINT</t>
  </si>
  <si>
    <t>(=201++3040+-201B107) – OPTICAL SMOKE/HEAT DETECTOR</t>
  </si>
  <si>
    <t>(=201++3040+-201B108) – OPTICAL SMOKE/HEAT DETECTOR + SCI</t>
  </si>
  <si>
    <t>(=222++3040+-222G2_2) – ALARM HORN WITH BEACON RED 112dB (AL112NXDCO24R/R)</t>
  </si>
  <si>
    <t>(=373++3040+-373U05) – 09410V30</t>
  </si>
  <si>
    <t>(=381.2++3040+-381.2U82) – JUNCTION BOX FOR LS SENSOR 09310I25</t>
  </si>
  <si>
    <t>(=381.2++3040+-381.2U84) – JUNCTION BOX FOR LS SENSOR 09310I26</t>
  </si>
  <si>
    <t>(=401++3040+-401U45) – SOUNDER 2 AL2.E.CAR</t>
  </si>
  <si>
    <t>(=401.2++3040+-401.2H01) – SOUNDER 1 AL1.E.BHBK3</t>
  </si>
  <si>
    <t>(=415++3040+-415JB05) – JUNCTION BOX FOR FIRE DAMPER</t>
  </si>
  <si>
    <t>(=461++3040+-461JB336) – JB G4</t>
  </si>
  <si>
    <t>(=461++3040+-461U135) – AFT LEVEL 2 PIN/HATCH YV20.5</t>
  </si>
  <si>
    <t>(=461++3040+-461U136) – AFT LEVEL 2 PIN/HATCH YV20.6</t>
  </si>
  <si>
    <t>(=461++3040+-461U137) – AFT LEVEL 2 PIN/HATCH YV20.7</t>
  </si>
  <si>
    <t>(=461++3040+-461U138) – AFT LEVEL 2 PIN/HATCH YV20.8</t>
  </si>
  <si>
    <t>(=461++3040+-461U44) – LIFT TO LEVEL 3 B76.1 8A</t>
  </si>
  <si>
    <t>(=461++3040+-461U49) – SENSOR DOOR OPEN/ CLOSE LEVEL 1 S76.2 7A</t>
  </si>
  <si>
    <t>(=461++3040+-461U50) – SENSOR DOOR OPEN/CLOSE LEVEL 1 S76.3 7A</t>
  </si>
  <si>
    <t>(=531++3040+-531U12) – UPPER AFT HOLD CALE AR SUP</t>
  </si>
  <si>
    <t>(=601++3040+-601JB21) – JUNCTION BOX FOR SENSORS TEMPERATURE AND HUMIDITY</t>
  </si>
  <si>
    <t>(=601++3040+-601U40) – HUMIDITY AND TEMPERATURE SENSOR -40...+70C</t>
  </si>
  <si>
    <t>(=712++3040+-712U21) – SPEAKER H UPPER AFT HOLD TAPPING 15W</t>
  </si>
  <si>
    <t>(=771++3040+-771U31) – CAM09 IC-NDC-JB-V2 JUNCTION BOX</t>
  </si>
  <si>
    <t>(=901++3040+-H01) – TECHNICAL LIGHT LED, IP66 TYPE 02 (L901.1-107)</t>
  </si>
  <si>
    <t>(=901++3040+-H02) – TECHNICAL LIGHT LED, IP66 TYPE 02 (L901.1-109)</t>
  </si>
  <si>
    <t>(=901++3040+-H03) – TECHNICAL LIGHT LED, IP66 TYPE 02 (L901.1-108)</t>
  </si>
  <si>
    <t>(=901++3040+-H04) – TECHNICAL LIGHT LED, IP66 TYPE 02 (L901.1-162)</t>
  </si>
  <si>
    <t>(=903++3040+-H01) – TECHNICAL LIGHT LED, IP66 TYPE 02 (L903-043)</t>
  </si>
  <si>
    <t>(=903++3040+-H02) – TECHNICAL LIGHT LED, IP66 TYPE 02 (L903-044)</t>
  </si>
  <si>
    <t>(+11L1) – 11L1 LIGHTING DISTRIBUTION PANEL NO.1</t>
  </si>
  <si>
    <t>(+11L1_JB11) – 11L1_JB11 JUNCTION BOX EXTERIOR LIGHTING (L901.1-207)</t>
  </si>
  <si>
    <t>(+11L1_JB13) – 11L1_JB13 JUNCTION BOX BATHROOMS (L901.1-222)</t>
  </si>
  <si>
    <t>(+11L1_JB5) – 11L1_JB5 JUNCTION BOX SOCKETS (L901.2-104)</t>
  </si>
  <si>
    <t>(+13EL1) – 13EL1 EMERGENCY LIGHTING DISTRIBUTION PANEL NO.1</t>
  </si>
  <si>
    <t>(=201++3062+-201B014) – OPTICAL SMOKE/HEAT DETECTOR + SCI CORRIDOR</t>
  </si>
  <si>
    <t>(=201++3062+-201B015) – MANUAL CALL POINT CORRIDOR</t>
  </si>
  <si>
    <t>(=222++3062+-222G1_4) – ALARM SOUNDER (SONF1DC024MA0M1R)</t>
  </si>
  <si>
    <t>(=401++3062+-401U19) – ENGINE ROOM PANEL NOVEC</t>
  </si>
  <si>
    <t>(=401++3062+-401U35) – NOVEC CABINET BATTERY ROOM</t>
  </si>
  <si>
    <t>(=461++3062+-461U119) – AFT CORRIDOR "TII3" MARETRON NM-CF-NF MINI/MICRO TEE CONNECTOR</t>
  </si>
  <si>
    <t>(=461++3062+-461U120) – MICRO TEE CONNECTOR</t>
  </si>
  <si>
    <t>(=461++3062+-461U65) – HLA BOX FOR SENSOR 5A AFT V1 PS</t>
  </si>
  <si>
    <t>(=461++3062+-461U65.1) – AFT CORRIDOR "WTP-04" WAVE TRUE PROCESSOR ANALOG MODULE</t>
  </si>
  <si>
    <t>(=461++3062+-461U67) – AFT CORRIDOR "HLA-08" HYBRID LOADCELL AMPLIFIER BOX FOR LOAD SENSOR STBD AFT V1</t>
  </si>
  <si>
    <t>(=531++3062+-531JB01) – EQN JUNCTION BOX HATCHES ALARMS</t>
  </si>
  <si>
    <t>(=634++3062+-634X20) – RJ45 SOCKET WIFI AP NO. 6 (634X20)</t>
  </si>
  <si>
    <t>(=712++3062+-712U24) – SPEAKER C SET: 2W ALLEWAY</t>
  </si>
  <si>
    <t>(=901++3062+-X01) – SINGLE SOCKET, ACCOMMODATION, IP20 TYPE 41 (L901.2-052)</t>
  </si>
  <si>
    <t>(=903++3062+-H01) – CEILING LIGHT,LED, IP55 TYPE 69 (L903-076)</t>
  </si>
  <si>
    <t>(=201++3070+-201B017) – OPTICAL SMOKE/HEAT DETECTOR + SCI CORRIDOR</t>
  </si>
  <si>
    <t>(=361++3070+-361U05) – STERNTUBE OIL TANK PS LAL 05310E02</t>
  </si>
  <si>
    <t>(=361++3070+-361U06) – STERNTUBE OIL TANK SB LAL 05310E01</t>
  </si>
  <si>
    <t>(=903++3070+-H01) – CEILING LIGHT,LED, IP55 TYPE 69 (L903-075)</t>
  </si>
  <si>
    <t>(+13EL1_JB1) – 13EL1_JB1 JUNCTION BOX EM'CY LIGHTING (L903-123)</t>
  </si>
  <si>
    <t>(+13EL1_JB1.1) – 13EL1_JB1.1 JUNCTION BOX EM'CY LIGHTING (L903-147)</t>
  </si>
  <si>
    <t>(+13UP1_JB3) – 13UP1_JB3 JUNCTION BOX TRANSITIONAL LIGHTING (L903-138)</t>
  </si>
  <si>
    <t>(+708JB1) – 708JB1 TALK BACK SYSTEM JB</t>
  </si>
  <si>
    <t>(=201++3080+-201B044) – OPTICAL SMOKE/HEAT DETECTOR</t>
  </si>
  <si>
    <t>(=201++3080+-201B045) – MANUAL CALL POINT</t>
  </si>
  <si>
    <t>(=222++3080+-222G1_5) – ALARM SOUNDER (SONF1DC024MA0M1R)</t>
  </si>
  <si>
    <t>(=222++3080+-222G1_6) – ALARM SOUNDER (SONF1DC024MA0M1R)</t>
  </si>
  <si>
    <t>(=634++3080+-634X13) – RJ45 SOCKET WIFI AP NO. 4 (634X13)</t>
  </si>
  <si>
    <t>(=712++3080+-712JB10) – JB - 002 PAX CORRIDOR</t>
  </si>
  <si>
    <t>(=712++3080+-712U22) – SPEAKER C SET: 2W PAX CORRIDOR</t>
  </si>
  <si>
    <t>(=901++3080+-H01) – CEILING LIGHT,LED, IP55 TYPE 69 (L901.1-105)</t>
  </si>
  <si>
    <t>(=901++3080+-X01) – SINGLE SOCKET, ACCOMMODATION, IP20 TYPE 41 (L901.2-051)</t>
  </si>
  <si>
    <t>(=903++3080+-H01) – CEILING LIGHT,LED, IP55 TYPE 69 (L903-073)</t>
  </si>
  <si>
    <t>(=903++3080+-H02) – CEILING LIGHT,LED, IP55 TYPE 69 (L903-074)</t>
  </si>
  <si>
    <t>(=201++3141+-201B088) – IS OPTICAL ADDRESSABLE SMOKE DETECTOR</t>
  </si>
  <si>
    <t>(=401++3141+-401U60) – SOUNDER</t>
  </si>
  <si>
    <t>(=401.2++3141+-401.2H12) – SOUNDER 3 AL3.E.FHFR3</t>
  </si>
  <si>
    <t>(=531++3141+-531JB03) – JB FOR HOLDS ESCAPE SENSOR</t>
  </si>
  <si>
    <t>(=535++3141+-535JB06) – JB FOR HATCH 5</t>
  </si>
  <si>
    <t>(=903++3141+-H01) – EX BULLEY LIGHT LED, IP56 TYPE 26 (L903-015)</t>
  </si>
  <si>
    <t>(=201++3161+-201B030) – OPTICAL SMOKE/HEAT DETECTOR + SCI ENG ESCAPE</t>
  </si>
  <si>
    <t>(=401++3161+-401U61) – SOUNDER</t>
  </si>
  <si>
    <t>(=401.2++3161+-401.2H03) – SOUNDER 3 AL3.E.BHBK3</t>
  </si>
  <si>
    <t>(=531++3161+-531U05) – JB FOR ENG. ESCAPE SENSOR</t>
  </si>
  <si>
    <t>(=535++3161+-535JB05) – JB FOR HATCH 4</t>
  </si>
  <si>
    <t>(=903++3161+-H01) – OVAL BULKHEAD LIGHT LED, IP44 TYPE 25 (L903-009)</t>
  </si>
  <si>
    <t>(+11L1_JB1) – 11L1_JB1 JUNCTION BOX NORMAL LIGHTING (L901.1-176)</t>
  </si>
  <si>
    <t>(+11L1_JB12) – 11L1_JB12 JUNCTION BOX SOCKETS (L901.2-116)</t>
  </si>
  <si>
    <t>(+11L1_JB3) – 11L1_JB3 JUNCTION BOX NORMAL LIGHTING (L901.1-180)</t>
  </si>
  <si>
    <t>(=201++3163+-201B031) – OPTICAL SMOKE/HEAT DETECTOR + SCI CAPT. CABIN</t>
  </si>
  <si>
    <t>(=416++3163+-416U13) – JUNCTION BOX CAPTAIN CAB SB FCU 208</t>
  </si>
  <si>
    <t>(=416++3163+-416U19) – THERMOSTAT FCU 208 CAPT CAB</t>
  </si>
  <si>
    <t>(=631++3163+-631X09) – RJ45 SOCKET FOR TV (M631-009)</t>
  </si>
  <si>
    <t>(=634++3163+-634X21) – RJ45 SOCKET (634X21)</t>
  </si>
  <si>
    <t>(=708++3163+-708U14) – TALK BACK SUBSTATION</t>
  </si>
  <si>
    <t>(=712++3163+-712U32) – SPEAKER C SET: 2W CAPTAIN CABIN</t>
  </si>
  <si>
    <t>(=715++3163+-715U17) – SSAS BUTTON IC-307 NO 2</t>
  </si>
  <si>
    <t>(=731++3163+-731U07) – SOCKET VSAT NO. 3</t>
  </si>
  <si>
    <t>(=762++3163+-762U03) – BNWAS FURUNO BR-540 CAPTAIN ROOM</t>
  </si>
  <si>
    <t>(=771++3163+-771U46) – WORKSTATION CAPTAIN CABINET</t>
  </si>
  <si>
    <t>(=901++3163+-901U02) – JUNCTION BOX FOR BATHROOM CAPTAIN CABIN</t>
  </si>
  <si>
    <t>(=901++3163+-H01) – SPOT LIGHT,LED, IP44 TYPE 100 (L901.1-078)</t>
  </si>
  <si>
    <t>(=901++3163+-H02) – SPOT LIGHT,LED, IP44 TYPE 100 (L901.1-079)</t>
  </si>
  <si>
    <t>(=901++3163+-H03) – BERTH LIGHT, LED, DIMMABLE, IP20 TYPE 65 (L901.1-080)</t>
  </si>
  <si>
    <t>(=901++3163+-H04) – DESK LIGHT, LED, DIMMABLE, IP20 TYPE 60 (L901.1-081)</t>
  </si>
  <si>
    <t>(=901++3163+-S01) – SWITCH, 2P, ONE-WAY,IP20 TYPE 30 (L901.1-077)</t>
  </si>
  <si>
    <t>(=901++3163+-X01) – SINGLE SOCKET, ACCOMMODATION, IP20 TYPE 41 (L901.2-047)</t>
  </si>
  <si>
    <t>(=901++3163+-X02) – SINGLE SOCKET, ACCOMMODATION, IP20 TYPE 41 (631X19)</t>
  </si>
  <si>
    <t>(=901++3163+-X03) – DOUBLE SOCKET, ACCOMMODATION, IP20 TYPE 42 (L901.2-048)</t>
  </si>
  <si>
    <t>(=901++3163+-X04) – SINGLE SOCKET, ACCOMMODATION, IP20 TYPE 41 (L901.2-049)</t>
  </si>
  <si>
    <t>(=901++3163+-X05) – SINGLE SOCKET, ACCOMMODATION, IP20 TYPE 41 FOR FRIDGE (L901.2-050)</t>
  </si>
  <si>
    <t>(=901++3163+-X06) – DOUBLE SOCKET, ACCOMMODATION, IP20 TYPE 42 (L901.2-124)</t>
  </si>
  <si>
    <t>(=901++3163+-X07) – SINGLE SOCKET, ACCOMMODATION, IP20 TYPE 42 (771X04)</t>
  </si>
  <si>
    <t>(=903++3163+-H01) – SPOT LIGHT,LED, IP44 TYPE 100 (L903-072)</t>
  </si>
  <si>
    <t>(+11L1_JB6) – 11L1_JB6 JUNCTION BOX SOCKETS (L901.2-105)</t>
  </si>
  <si>
    <t>(=201++3171+-201B049) – OPTICAL SMOKE/HEAT DETECTOR + SCI</t>
  </si>
  <si>
    <t>(=412++3171+-412U21) – SANITARY EXTRACTION FAN VEV 408</t>
  </si>
  <si>
    <t>(=416++3171+-416U15) – JUNCTION BOX 2 PASS. CAB SB FCU 206</t>
  </si>
  <si>
    <t>(=416++3171+-416U21) – THERMOSTAT FCU 206 2 PASS. CAB</t>
  </si>
  <si>
    <t>(=631++3171+-631X08) – RJ45 SOCKET FOR TV (M631-008)</t>
  </si>
  <si>
    <t>(=634++3171+-634X17) – RJ45 SOCKET (634X14)</t>
  </si>
  <si>
    <t>(=712++3171+-712U31) – SPEAKER C SET: 2W 2 PASS CAB</t>
  </si>
  <si>
    <t>(=901++3171+-901U03) – JUNCTION BOX FOR BATHROOM 2 PASS. CABIN</t>
  </si>
  <si>
    <t>(=901++3171+-H01) – SPOT LIGHT,LED, IP44 TYPE 100 (L901.1-072)</t>
  </si>
  <si>
    <t>(=901++3171+-H02) – SPOT LIGHT,LED, IP44 TYPE 100 (L901.1-073)</t>
  </si>
  <si>
    <t>(=901++3171+-H03) – BERTH LIGHT, LED, DIMMABLE, IP20 TYPE 65 (L901.1-074)</t>
  </si>
  <si>
    <t>(=901++3171+-H04) – BERTH LIGHT, LED, DIMMABLE, IP20 TYPE 65 (L901.1-075)</t>
  </si>
  <si>
    <t>(=901++3171+-H05) – DESK LIGHT, LED, DIMMABLE, IP20 TYPE 60 (L901.1-076)</t>
  </si>
  <si>
    <t>(=901++3171+-S01) – SWITCH, 2P, ONE-WAY,IP20 TYPE 30 (L901.1-071)</t>
  </si>
  <si>
    <t>(=901++3171+-X01) – DOUBLE SOCKET, ACCOMMODATION, IP20 TYPE 42 (L901.2-045)</t>
  </si>
  <si>
    <t>(=901++3171+-X02) – SINGLE SOCKET, ACCOMMODATION, IP20 TYPE 41 (L901.2-046)</t>
  </si>
  <si>
    <t>(=901++3171+-X03) – SINGLE SOCKET, ACCOMMODATION, IP20 TYPE 41 (L901.2-044)</t>
  </si>
  <si>
    <t>(=901++3171+-X04) – SINGLE SOCKET, ACCOMMODATION, IP20 TYPE 41 (631X18)</t>
  </si>
  <si>
    <t>(=903++3171+-H01) – SPOT LIGHT,LED, IP44 TYPE 100 (L903-071)</t>
  </si>
  <si>
    <t>(+11L1_JB1.1) – 11L1_JB1.1 JUNCTION BOX NORMAL LIGHTING (L901.1-177)</t>
  </si>
  <si>
    <t>(+11L1_JB3.1) – 11L1_JB3.1 JUNCTION BOX NORMAL LIGHTING (L901.1-181)</t>
  </si>
  <si>
    <t>(=201++3173+-201B048) – OPTICAL SMOKE/HEAT DETECTOR</t>
  </si>
  <si>
    <t>(=416++3173+-416U17) – JUNCTION BOX PASS. CAB SB FCU 204</t>
  </si>
  <si>
    <t>(=416++3173+-416U23) – THERMOSTAT FCU 204 2 PASS. CAB</t>
  </si>
  <si>
    <t>(=631++3173+-631X07) – RJ45 SOCKET FOR TV (M631-007)</t>
  </si>
  <si>
    <t>(=634++3173+-634X15) – RJ45 SOCKET (634X15)</t>
  </si>
  <si>
    <t>(=712++3173+-712U23) – SPEAKER C SET: 2W 2 PASS CAB</t>
  </si>
  <si>
    <t>(=901++3173+-901U07) – JUNCTION BOX FOR BATHROOM 2 PASS. CABIN</t>
  </si>
  <si>
    <t>(=901++3173+-H01) – SPOT LIGHT,LED, IP44 TYPE 100 (L901.1-066)</t>
  </si>
  <si>
    <t>(=901++3173+-H02) – SPOT LIGHT,LED, IP44 TYPE 100 (L901.1-067)</t>
  </si>
  <si>
    <t>(=901++3173+-H03) – BERTH LIGHT, LED, DIMMABLE, IP20 TYPE 65 (L901.1-068)</t>
  </si>
  <si>
    <t>(=901++3173+-H04) – BERTH LIGHT, LED, DIMMABLE, IP20 TYPE 65 (L901.1-069)</t>
  </si>
  <si>
    <t>(=901++3173+-H05) – DESK LIGHT, LED, DIMMABLE, IP20 TYPE 60 (L901.1-070)</t>
  </si>
  <si>
    <t>(=901++3173+-S01) – SWITCH, 2P, ONE-WAY,IP20 TYPE 30 (L901.1-065)</t>
  </si>
  <si>
    <t>(=901++3173+-X01) – SINGLE SOCKET, ACCOMMODATION, IP20 TYPE 41 (L901.2-041)</t>
  </si>
  <si>
    <t>(=901++3173+-X02) – SINGLE SOCKET, ACCOMMODATION, IP20 TYPE 41 (631X17)</t>
  </si>
  <si>
    <t>(=901++3173+-X03) – DOUBLE SOCKET, ACCOMMODATION, IP20 TYPE 42 (L901.2-042)</t>
  </si>
  <si>
    <t>(=901++3173+-X04) – SINGLE SOCKET, ACCOMMODATION, IP20 TYPE 41 (L901.2-043)</t>
  </si>
  <si>
    <t>(=903++3173+-H01) – SPOT LIGHT,LED, IP44 TYPE 100 (L903-070)</t>
  </si>
  <si>
    <t>(+11L1_JB7) – 11L1_JB7 JUNCTION BOX SOCKETS (L901.2-106)</t>
  </si>
  <si>
    <t>(=201++3183+-201B047) – OPTICAL SMOKE/HEAT DETECTOR</t>
  </si>
  <si>
    <t>(=416++3183+-416U25) – JUNCTION BOX 2 PASS. CAB SB FCU 202 2 PASS. CAB</t>
  </si>
  <si>
    <t>(=416++3183+-416U29) – THERMOSTAT FCU 202 2 PASS. CAB</t>
  </si>
  <si>
    <t>(=581++3183+-581JB01) – JB FOR FLOODLIGHT LED ISPS</t>
  </si>
  <si>
    <t>(=631++3183+-631X06) – RJ45 SOCKET FOR TV (M631-006)</t>
  </si>
  <si>
    <t>(=634++3183+-634X14) – RJ45 SOCKET (634X14)</t>
  </si>
  <si>
    <t>(=712++3183+-712U30) – SPEAKER C SET: 2W ENGINE ROOM AIR SB</t>
  </si>
  <si>
    <t>(=901++3183+-901U08) – JUNCTION BOX FOR BATHROOM 2 PASS. CABIN</t>
  </si>
  <si>
    <t>(=901++3183+-H01) – SPOT LIGHT,LED, IP44 TYPE 100 (L901.1-060)</t>
  </si>
  <si>
    <t>(=901++3183+-H02) – SPOT LIGHT,LED, IP44 TYPE 100 (L901.1-061)</t>
  </si>
  <si>
    <t>(=901++3183+-H03) – BERTH LIGHT, LED, DIMMABLE, IP20 TYPE 65 (L901.1-062)</t>
  </si>
  <si>
    <t>(=901++3183+-H04) – BERTH LIGHT, LED, DIMMABLE, IP20 TYPE 65 (L901.1-063)</t>
  </si>
  <si>
    <t>(=901++3183+-H05) – DESK LIGHT, LED, DIMMABLE, IP20 TYPE 60 (L901.1-064)</t>
  </si>
  <si>
    <t>(=901++3183+-S01) – SWITCH, 2P, ONE-WAY,IP20 TYPE 30 (L901.1-059)</t>
  </si>
  <si>
    <t>(=901++3183+-X01) – SINGLE SOCKET, ACCOMMODATION, IP20 TYPE 41 (L901.2-038)</t>
  </si>
  <si>
    <t>(=901++3183+-X02) – SINGLE SOCKET, ACCOMMODATION, IP20 TYPE 41 (631X16)</t>
  </si>
  <si>
    <t>(=901++3183+-X03) – DOUBLE SOCKET, ACCOMMODATION, IP20 TYPE 42 (L901.2-039)</t>
  </si>
  <si>
    <t>(=901++3183+-X04) – SINGLE SOCKET, ACCOMMODATION, IP20 TYPE 41 (L901.2-040)</t>
  </si>
  <si>
    <t>(=903++3183+-H01) – SPOT LIGHT,LED, IP44 TYPE 100 (L903-069)</t>
  </si>
  <si>
    <t>(=401++3232+-401U49) – SOUNDER 1 AL1.E.CAV</t>
  </si>
  <si>
    <t>(=401.2++3232+-401.2H11) – SOUNDER 2 AL2.E.FHFR3</t>
  </si>
  <si>
    <t>(=901++3232+-S01) – EX SWITCH, 2P, 1 ENTRY, IP66 TYPE 47 (L901.1-110)</t>
  </si>
  <si>
    <t>(=903++3232+-H01) – EX PROOF LIGHT LED, ZONE 2, IP66 TYPE 05 (L903-018)</t>
  </si>
  <si>
    <t>(=903++3232+-S01) – EX SWITCH, 2P, 1 ENTRY, IP66 TYPE 47 (L903-046)</t>
  </si>
  <si>
    <t>(=401++3252+-401U44) – SOUNDER 1 AL1.E.CAR</t>
  </si>
  <si>
    <t>(=401.2++3252+-401.2H02) – SOUNDER 2 AL2.E.BHBK3</t>
  </si>
  <si>
    <t>(=901++3252+-S01) – SWITCH, 2P, 1 ENTRY, IP55 TYPE 33 (L901.1-106)</t>
  </si>
  <si>
    <t>(=903++3252+-H02) – TECHNICAL LIGHT LED, IP66 TYPE 01 (L903-012)</t>
  </si>
  <si>
    <t>(=903++3252+-S01) – SWITCH, 2P, 1 ENTRY, IP55 TYPE 33 (L903-042)</t>
  </si>
  <si>
    <t>(+11L1_JB2) – 11L1_JB2 JUNCTION BOX NORMAL LIGHTING (L901.1-178)</t>
  </si>
  <si>
    <t>(+11L1_JB4) – 11L1_JB4 JUNCTION BOX NORMAL LIGHTING (L901.1-182)</t>
  </si>
  <si>
    <t>(=201++3264+-201B016) – OPTICAL SMOKE/HEAT DETECTOR CHIEF CAB</t>
  </si>
  <si>
    <t>(=416++3264+-416U14) – JUNCTION BOX CHIEF CAB PS FCU 207</t>
  </si>
  <si>
    <t>(=416++3264+-416U20) – THERMOSTAT FCU 207 CHIEF CAB</t>
  </si>
  <si>
    <t>(=601++3264+-601U04) – EAS - 3</t>
  </si>
  <si>
    <t>(=631++3264+-631X13) – RJ45 SOCKET FOR TV (M631-013)</t>
  </si>
  <si>
    <t>(=634++3264+-634X19) – RJ45 SOCKET (634X19)</t>
  </si>
  <si>
    <t>(=708++3264+-708U10) – TALK BACK SUBSTATION</t>
  </si>
  <si>
    <t>(=712++3264+-712U33) – SPEAKER C SET: 2W CHIEF CABIN</t>
  </si>
  <si>
    <t>(=731++3264+-731U13) – SOCKET VSAT PHONE NO. 4</t>
  </si>
  <si>
    <t>(=762++3264+-762U04) – BNWAS FURUNO BR-540 OFFICER 1</t>
  </si>
  <si>
    <t>(=771++3264+-771U45) – WORKSTATION CHIEF CABINET</t>
  </si>
  <si>
    <t>(=901++3264+-901U01) – JUNCTION BOX FOR BATHROOM CHIEF CABIN</t>
  </si>
  <si>
    <t>(=901++3264+-H01) – SPOT LIGHT,LED, IP44 TYPE 100 (L901.1-101)</t>
  </si>
  <si>
    <t>(=901++3264+-H02) – SPOT LIGHT,LED, IP44 TYPE 100 (L901.1-102)</t>
  </si>
  <si>
    <t>(=901++3264+-H03) – BERTH LIGHT, LED, DIMMABLE, IP20 TYPE 65 (L901.1-103)</t>
  </si>
  <si>
    <t>(=901++3264+-H04) – DESK LIGHT, LED, DIMMABLE, IP20 TYPE 60 (L901.1-104)</t>
  </si>
  <si>
    <t>(=901++3264+-S01) – SWITCH, 2P, ONE-WAY,IP20 TYPE 30 (L901.1-100)</t>
  </si>
  <si>
    <t>(=901++3264+-X01) – SINGLE SOCKET, ACCOMMODATION, IP20 TYPE 41 (L901.2-035)</t>
  </si>
  <si>
    <t>(=901++3264+-X02) – SINGLE SOCKET, ACCOMMODATION, IP20 TYPE 41 (631X23)</t>
  </si>
  <si>
    <t>(=901++3264+-X03) – DOUBLE SOCKET, ACCOMMODATION, IP20 TYPE 42 (L901.2-036)</t>
  </si>
  <si>
    <t>(=901++3264+-X04) – SINGLE SOCKET, ACCOMMODATION, IP20 TYPE 41 (L901.2-037)</t>
  </si>
  <si>
    <t>(=901++3264+-X05) – DOUBLE SOCKET, ACCOMMODATION, IP20 TYPE 42 (L901.2-125)</t>
  </si>
  <si>
    <t>(=901++3264+-X06) – DOUBLE SOCKET, ACCOMMODATION, IP20 TYPE 42 (771X03)</t>
  </si>
  <si>
    <t>(=903++3264+-H01) – SPOT LIGHT,LED, IP44 TYPE 100 (L903-068)</t>
  </si>
  <si>
    <t>(+11L1_JB14) – 11L1_JB14 JUNCTION BOX BATHROOMS (L901.1-223)</t>
  </si>
  <si>
    <t>(+11L1_JB8) – 11L1_JB8 JUNCTION BOX SOCKETS (L901.2-107)</t>
  </si>
  <si>
    <t>(=201++3272+-201B042) – OPTICAL SMOKE/HEAT DETECTOR + SCI</t>
  </si>
  <si>
    <t>(=416++3272+-416U16) – JUNCTION BOX 2 PASS. CAB PS FCU 205</t>
  </si>
  <si>
    <t>(=416++3272+-416U22) – THERMOSTAT FCU 205 2 PASS. CAB</t>
  </si>
  <si>
    <t>(=631++3272+-631X12) – RJ45 SOCKET FOR TV (M631-012)</t>
  </si>
  <si>
    <t>(=634++3272+-634X18) – RJ45 SOCKET (634X18)</t>
  </si>
  <si>
    <t>(=712++3272+-712U34) – SPEAKER C SET: 2W 2 PASS CAB</t>
  </si>
  <si>
    <t>(=901++3272+-901U04) – JUNCTION BOX FOR BATHROOM 2 PASS. CABNE</t>
  </si>
  <si>
    <t>(=901++3272+-H01) – SPOT LIGHT,LED, IP44 TYPE 100 (L901.1-095)</t>
  </si>
  <si>
    <t>(=901++3272+-H02) – SPOT LIGHT,LED, IP44 TYPE 100 (L901.1-096)</t>
  </si>
  <si>
    <t>(=901++3272+-H03) – BERTH LIGHT, LED, DIMMABLE, IP20 TYPE 65 (L901.1-097)</t>
  </si>
  <si>
    <t>(=901++3272+-H04) – BERTH LIGHT, LED, DIMMABLE, IP20 TYPE 65 (L901.1-098)</t>
  </si>
  <si>
    <t>(=901++3272+-H05) – DESK LIGHT, LED, DIMMABLE, IP20 TYPE 60 (L901.1-099)</t>
  </si>
  <si>
    <t>(=901++3272+-S01) – SWITCH, 2P, ONE-WAY,IP20 TYPE 30 (L901.1-094)</t>
  </si>
  <si>
    <t>(=901++3272+-X01) – DOUBLE SOCKET, ACCOMMODATION, IP20 TYPE 42 (L901.2-033)</t>
  </si>
  <si>
    <t>(=901++3272+-X02) – SINGLE SOCKET, ACCOMMODATION, IP20 TYPE 41 (L901.2-034)</t>
  </si>
  <si>
    <t>(=901++3272+-X03) – SINGLE SOCKET, ACCOMMODATION, IP20 TYPE 41 (L901.2-032)</t>
  </si>
  <si>
    <t>(=901++3272+-X04) – SINGLE SOCKET, ACCOMMODATION, IP20 TYPE 41 (631X22)</t>
  </si>
  <si>
    <t>(=903++3272+-H01) – SPOT LIGHT,LED, IP44 TYPE 100 (L903-067)</t>
  </si>
  <si>
    <t>(+11L1_JB2.1) – 11L1_JB2.1 JUNCTION BOX NORMAL LIGHTING (L901.1-179)</t>
  </si>
  <si>
    <t>(+11L1_JB4.1) – 11L1_JB4.1 JUNCTION BOX NORMAL LIGHTING (L901.1-183)</t>
  </si>
  <si>
    <t>(+11L1_JB9) – 11L1_JB9 JUNCTION BOX SOCKETS (L901.2-108)</t>
  </si>
  <si>
    <t>(=201++3276+-201B043) – OPTICAL SMOKE/HEAT DETECTOR</t>
  </si>
  <si>
    <t>(=416++3276+-416U18) – JUNCTION BOX 2 PASS. CAB PS FCU 203</t>
  </si>
  <si>
    <t>(=416++3276+-416U24) – THERMOSTAT FCU 203 2 PASS. CAB</t>
  </si>
  <si>
    <t>(=631++3276+-631X11) – RJ45 SOCKET FOR TV (M631-011)</t>
  </si>
  <si>
    <t>(=634++3276+-634X16) – RJ45 SOCKET (634X16)</t>
  </si>
  <si>
    <t>(=712++3276+-712U35) – SPEAKER C SET: 2W 2 PASS CAB</t>
  </si>
  <si>
    <t>(=901++3276+-901U05) – JUNCTION BOX FOR BATHROOM 2 PASS. CABIN</t>
  </si>
  <si>
    <t>(=901++3276+-H01) – SPOT LIGHT,LED, IP44 TYPE 100 (L901.1-089)</t>
  </si>
  <si>
    <t>(=901++3276+-H02) – SPOT LIGHT,LED, IP44 TYPE 100 (L901.1-090)</t>
  </si>
  <si>
    <t>(=901++3276+-H03) – BERTH LIGHT, LED, DIMMABLE, IP20 TYPE 65 (L901.1-091)</t>
  </si>
  <si>
    <t>(=901++3276+-H04) – BERTH LIGHT, LED, DIMMABLE, IP20 TYPE 65 (L901.1-092)</t>
  </si>
  <si>
    <t>(=901++3276+-H05) – DESK LIGHT, LED, DIMMABLE, IP20 TYPE 60 (L901.1-093)</t>
  </si>
  <si>
    <t>(=901++3276+-S01) – SWITCH, 2P, ONE-WAY,IP20 TYPE 30 (L901.1-088)</t>
  </si>
  <si>
    <t>(=901++3276+-X01) – SINGLE SOCKET, ACCOMMODATION, IP20 TYPE 41 (L901.2-029)</t>
  </si>
  <si>
    <t>(=901++3276+-X02) – SINGLE SOCKET, ACCOMMODATION, IP20 TYPE 41 (631X21)</t>
  </si>
  <si>
    <t>(=901++3276+-X03) – SINGLE SOCKET, ACCOMMODATION, IP20 TYPE 41 (L901.2-031)</t>
  </si>
  <si>
    <t>(=901++3276+-X04) – DOUBLE SOCKET, ACCOMMODATION, IP20 TYPE 42 (L901.2-030)</t>
  </si>
  <si>
    <t>(=903++3276+-H01) – SPOT LIGHT,LED, IP44 TYPE 100 (L903-066)</t>
  </si>
  <si>
    <t>(+11L1_JB10) – 11L1_JB10 JUNCTION BOX SOCKETS (L901.2-109)</t>
  </si>
  <si>
    <t>(=201++3284+-201B046) – OPTICAL SMOKE/HEAT DETECTOR</t>
  </si>
  <si>
    <t>(=412++3284+-412U50) – BATTERY ROOM FAN VEV 200</t>
  </si>
  <si>
    <t>(=416++3284+-416U33) – JUNCTION BOX 2 PASS. CAB PS FCU 201 2 PASS. CAB</t>
  </si>
  <si>
    <t>(=416++3284+-416U34) – THERMOSTAT FCU 201 2 PASS. CAB</t>
  </si>
  <si>
    <t>(=631++3284+-631X10) – RJ45 SOCKET FOR TV (M631-010)</t>
  </si>
  <si>
    <t>(=634++3284+-634X12) – RJ45 SOCKET (634X12)</t>
  </si>
  <si>
    <t>(=712++3284+-712U36) – SPEAKER C SET: 2W 2 PASS CAB</t>
  </si>
  <si>
    <t>(=901++3284+-901U06) – JUNCTION BOX FOR BATHROOM 2 PASS. CABIN</t>
  </si>
  <si>
    <t>(=901++3284+-H01) – SPOT LIGHT,LED, IP44 TYPE 100 (L901.1-083)</t>
  </si>
  <si>
    <t>(=901++3284+-H02) – SPOT LIGHT,LED, IP44 TYPE 100 (L901.1-084)</t>
  </si>
  <si>
    <t>(=901++3284+-H03) – BERTH LIGHT, LED, DIMMABLE, IP20 TYPE 65 (L901.1-085)</t>
  </si>
  <si>
    <t>(=901++3284+-H04) – BERTH LIGHT, LED, DIMMABLE, IP20 TYPE 65 (L901.1-086)</t>
  </si>
  <si>
    <t>(=901++3284+-H05) – DESK LIGHT, LED, DIMMABLE, IP20 TYPE 60 (L901.1-087)</t>
  </si>
  <si>
    <t>(=901++3284+-S01) – SWITCH, 2P, ONE-WAY,IP20 TYPE 30 (L901.1-082)</t>
  </si>
  <si>
    <t>(=901++3284+-X01) – SINGLE SOCKET, ACCOMMODATION, IP20 TYPE 41 (L901.2-026)</t>
  </si>
  <si>
    <t>(=901++3284+-X02) – SINGLE SOCKET, ACCOMMODATION, IP20 TYPE 41 (631X20)</t>
  </si>
  <si>
    <t>(=901++3284+-X03) – DOUBLE SOCKET, ACCOMMODATION, IP20 TYPE 42 (L901.2-027)</t>
  </si>
  <si>
    <t>(=901++3284+-X04) – SINGLE SOCKET, ACCOMMODATION, IP20 TYPE 41 (L901.2-028)</t>
  </si>
  <si>
    <t>(=903++3284+-H01) – SPOT LIGHT,LED, IP44 TYPE 100 (L903-065)</t>
  </si>
  <si>
    <t>(=461++4010+-461JB227) – JB WINCH MAIN J1</t>
  </si>
  <si>
    <t>(=461++4010+-461JB306) – JB A6</t>
  </si>
  <si>
    <t>(=461++4010+-461U309) – WINCH MAIN J1 POSITION TO PORT 21 BP27.2 SENSOR 3H</t>
  </si>
  <si>
    <t>(=461++4010+-461U311) – WINCH MAIN J1 RAM LIMIT SWITCH SHEET-IN S 34.8 SENSOR 3G</t>
  </si>
  <si>
    <t>(=461++4010+-461U312) – WINCH MAIN J1 RAM LIMIT SWITCH SHEET-IN S35.8 SENSOR 3G</t>
  </si>
  <si>
    <t>(=461++4010+-461U362) – JB WINDLASS CLOSE TO FWD WINCH</t>
  </si>
  <si>
    <t>(=461++4010+-461U63) – FWD MAST "HLA-01" HYBRID LOADCELL AMPLIFIER BOX FOR LOAD SENSOR FORE J1 BOOM</t>
  </si>
  <si>
    <t>(=506++4010+-506U07) – LOCAL CONTROL</t>
  </si>
  <si>
    <t>(=535++4010+-535JB02) – JB FOR HATCH 1</t>
  </si>
  <si>
    <t>(=535++4010+-535JB03) – JB FOR HATCH 2</t>
  </si>
  <si>
    <t>(=771++4010+-771U59) – IP67 HOUSING FOR RJ 45</t>
  </si>
  <si>
    <t>(=771++4010+-771U62) – IP67 HOUSING FOR RJ 45</t>
  </si>
  <si>
    <t>(=901++4010+-H01) – FLOODLIGHT LED, IP67 TYPE 28 (L901-310)</t>
  </si>
  <si>
    <t>(=901++4010+-H02) – FLOODLIGHT LED, IP67 TYPE 28 (L901-311)</t>
  </si>
  <si>
    <t>(=901++4010+-H03) – FLOODLIGHT LED, IP67 TYPE 28 (L901-309)</t>
  </si>
  <si>
    <t>(=903++4010+-H01) – EXTERIOR LIGHT LED, IP69K TYPE 11 (L903-206)</t>
  </si>
  <si>
    <t>(=903++4010+-H02) – EXTERIOR LIGHT LED, IP69K TYPE 11 (L903-207)</t>
  </si>
  <si>
    <t>(=461++4020+-461JB229) – JB WINCH MAIN MAIN</t>
  </si>
  <si>
    <t>(=461++4020+-461JB337) – JB C1</t>
  </si>
  <si>
    <t>(=461++4020+-461JB338) – JB C2</t>
  </si>
  <si>
    <t>(=461++4020+-461JB339) – JB C3</t>
  </si>
  <si>
    <t>(=461++4020+-461JB341) – JB C4</t>
  </si>
  <si>
    <t>(=461++4020+-461JB342) – JB C5</t>
  </si>
  <si>
    <t>(=461++4020+-461JB343) – JB C6</t>
  </si>
  <si>
    <t>(=461++4020+-461JB351) – JB C7</t>
  </si>
  <si>
    <t>(=461++4020+-461U11) – HYDRAULICS REMOTE CONTROL POSITION 2</t>
  </si>
  <si>
    <t>(=461++4020+-461U159) – WINCH MAIN MAIN J1 BRAKE PRESSURE 8 BP28.1 SENSOR 1B</t>
  </si>
  <si>
    <t>(=461++4020+-461U17) –  JB C ( MAIN MAST )</t>
  </si>
  <si>
    <t>(=461++4020+-461U179) – FURLER MAIN MAIN PRESSURE 8 BP24.3 SENSOR 2C</t>
  </si>
  <si>
    <t>(=461++4020+-461U192) – FORE MS VANG S40.8 SENSOR 3E</t>
  </si>
  <si>
    <t>(=461++4020+-461U194) – FORE MS ROTATIONAL CYLINDER BP28.2 SENSOR 3F</t>
  </si>
  <si>
    <t>(=461++4020+-461U209) – FORE MS HOOK S36.7 S36.8 S37.1 SENSOR 4C</t>
  </si>
  <si>
    <t>(=461++4020+-461U212) – FORE J1HOOK S36.4 S36.5 S36.6 SENSOR 4D</t>
  </si>
  <si>
    <t>(=461++4020+-461U215) – J0 HOOK S36.1 S36.2 S36.3 SENSOR 4E</t>
  </si>
  <si>
    <t>(=461++4020+-461U257) – SOLENOID VALVE FURLER MAIN MAIN YV16.1</t>
  </si>
  <si>
    <t>(=461++4020+-461U258) – SOLENOID VALVE FURLER MAIN MAIN YV16.2</t>
  </si>
  <si>
    <t>(=461++4020+-461U259) – SOLENOID VALVE STAY MAIN MAIN YV16.3</t>
  </si>
  <si>
    <t>(=461++4020+-461U260) – SOLENOID VALVE STAY MAIN MAIN YV16.4</t>
  </si>
  <si>
    <t>(=461++4020+-461U261) – SOLENOID VALVE WINCH MAIN MAIN YV16.5</t>
  </si>
  <si>
    <t>(=461++4020+-461U262) – SOLENOID VALVE WINCH MAIN MAIN YV16.6</t>
  </si>
  <si>
    <t>(=461++4020+-461U263) – SOLENOID VALVE MAIN VANG YV16.9</t>
  </si>
  <si>
    <t>(=461++4020+-461U264) – SOLENOID VALVE MAIN VANG YV16.10</t>
  </si>
  <si>
    <t>(=461++4020+-461U344) – FORE MS ROTATIONAL CYLINDER BP28.3 SENSOR 3F</t>
  </si>
  <si>
    <t>(=461++4020+-461U345) – A59.2 D3FBE</t>
  </si>
  <si>
    <t>(=461++4020+-461U346) – FORE MS ROTATIONAL CYLINDER BP28.4 SENSOR 3F</t>
  </si>
  <si>
    <t>(=461++4020+-461U347) – FORE MS VANG BP25.2 SENSOR 3E</t>
  </si>
  <si>
    <t>(=461++4020+-461U348) – FORE MS VANG S40.7 SENSOR 3E</t>
  </si>
  <si>
    <t>(=461++4020+-461U349) – A57.4 D3FBE</t>
  </si>
  <si>
    <t>(=461++4020+-461U352) – MAIN HARKEN FORWARD BACKWARD PUSH BUTTON SB43.1 SB43.2</t>
  </si>
  <si>
    <t>(=461++4020+-461U353) – SOLENOID VALVE WINCH MAIN HARKEN MAIN WINCH YV21.2</t>
  </si>
  <si>
    <t>(=461++4020+-461U354) – SOLENOID VALVE WINCH MAIN HARKEN MAIN WINCH YV21.1</t>
  </si>
  <si>
    <t>(=461++4020+-461U57) – FWD STATION "HLA-04" HYBRID LOADCELL AMPLIFIER BOX FOR LOAD SENSOR FORE MAIN BOOM</t>
  </si>
  <si>
    <t>(=461++4020+-461U59) – HLA BOX FOR SENSOR 5G FORE MS SHEET</t>
  </si>
  <si>
    <t>(=461++4020+-461U60.1) – TERMINATOR</t>
  </si>
  <si>
    <t>(=506++4020+-506U06) – RADIO RECEIVER RR</t>
  </si>
  <si>
    <t>(=581++4020+-581U06) – SOCKET FOR FLOODLIGHT LED ISPS, IP67 TYPE 54 (L901-205)</t>
  </si>
  <si>
    <t>(=581++4020+-581U07) – SOCKET FOR FLOODLIGHT LED ISPS, IP67 TYPE 54 (L901-206)</t>
  </si>
  <si>
    <t>(=581++4020+-581U08) – SOCKET FOR FLOODLIGHT LED ISPS, IP67 TYPE 54 (L901-207)</t>
  </si>
  <si>
    <t>(=581++4020+-581U09) – SOCKET FOR FLOODLIGHT LED ISPS, IP67 TYPE 54 (L901-209)</t>
  </si>
  <si>
    <t>(=581++4020+-H11) – FLOODLIGHT LED ISPS, IP67 TYPE 29 (L901-305)</t>
  </si>
  <si>
    <t>(=581++4020+-H12) – FLOODLIGHT LED ISPS, IP67 TYPE 29 (L901-306)</t>
  </si>
  <si>
    <t>(=581++4020+-H13) – FLOODLIGHT LED ISPS, IP67 TYPE 29 (L901-307)</t>
  </si>
  <si>
    <t>(=581++4020+-H14) – FLOODLIGHT LED ISPS, IP67 TYPE 29 (L901-308)</t>
  </si>
  <si>
    <t>(=634++4020+-634U11) – WIFI AP NO. 2</t>
  </si>
  <si>
    <t>(=708++4020+-708U04) – CALL UNIT</t>
  </si>
  <si>
    <t>(=708++4020+-708U07) – SPEAKER</t>
  </si>
  <si>
    <t>(=712++4020+-712U17) – SPEAKER H FORE MAST TAPPING 15W</t>
  </si>
  <si>
    <t>(=731++4020+-731U03) – IRIDIUM ANTENNA</t>
  </si>
  <si>
    <t>(=746++4020+-746U01) – RADAR 2 RSB-146 -131N</t>
  </si>
  <si>
    <t>(=746++4020+-746U02) – RADAR FURUNO RSB-146 -131N</t>
  </si>
  <si>
    <t>(=746++4020+-746U03) – JUNCTION BOX</t>
  </si>
  <si>
    <t>(=746++4020+-746U04) – JUNCTION BOX</t>
  </si>
  <si>
    <t>(=761++4020+-761U01) – WIND ANTENNA 220 WXH</t>
  </si>
  <si>
    <t>(=761++4020+-761U02) – JUNCTION BOX BJ SB-8-10</t>
  </si>
  <si>
    <t>(=761++4020+-761U03) – JUNCTION BOX BJ SB-8-10</t>
  </si>
  <si>
    <t>(=771++4020+-771U02) – CAM02 IP67 HOUSING FOR RJ 45</t>
  </si>
  <si>
    <t>(=771++4020+-771U03) – CAM03 IP67 HOUSING FOR RJ 45</t>
  </si>
  <si>
    <t>(=771++4020+-771U04) – CAM04 IP67 HOUSING FOR RJ 45</t>
  </si>
  <si>
    <t>(=903++4020+-H01) – EXTERIOR LIGHT LED, IP69K TYPE 11 (L903-204)</t>
  </si>
  <si>
    <t>(=903++4020+-H02) – EXTERIOR LIGHT LED, IP69K TYPE 11 (L903-205)</t>
  </si>
  <si>
    <t>(=923++4020+-H01) – FWD MASTHEAD WHITE LIGHT</t>
  </si>
  <si>
    <t>(=923++4020+-H03) – FWD ANCHOR WHITE LIGHT</t>
  </si>
  <si>
    <t>(=923++4020+-H11) – UPPER SAILING PS RED LIGHT</t>
  </si>
  <si>
    <t>(=923++4020+-H12) – UPPER SAILING SB RED LIGHT</t>
  </si>
  <si>
    <t>(=923++4020+-H13) – LOWER SAILING PS GREEN LIGHT</t>
  </si>
  <si>
    <t>(=923++4020+-H14) – LOWER SAILING SB GREEN LIGHT</t>
  </si>
  <si>
    <t>(=531++4024+-531U07) – JB FOR FORE DRIFT CYLINDER SENSOR</t>
  </si>
  <si>
    <t>(=771++4024+-771U200) – PLM-54 LAN EXTENSION CABINET AFT</t>
  </si>
  <si>
    <t>(=901++4024+-H01) – TECHNICAL LIGHT LED, IP66 TYPE 01 (L901.1-231)</t>
  </si>
  <si>
    <t>(=901++4024+-S01) – SWITCH, 2P, 1 ENTRY, IP55 TYPE 33 (L901.1-230)</t>
  </si>
  <si>
    <t>(=923++4024+-923JB02) – JUNCTION BOX FOR FORE MAST</t>
  </si>
  <si>
    <t>(=461++4030+-461JB231) – JB WINCH PORT J0</t>
  </si>
  <si>
    <t>(=461++4030+-461JB232) – JB WINCH STBD J0</t>
  </si>
  <si>
    <t>(=461++4030+-461JB313) – JB D1</t>
  </si>
  <si>
    <t>(=461++4030+-461JB314) – JB D2</t>
  </si>
  <si>
    <t>(=461++4030+-461U171) – WINCH PORT J0 BRAKE PRESSURE 11 BP26.1 SENSOR 1E</t>
  </si>
  <si>
    <t>(=461++4030+-461U176) – WINCH STBD J0 BRAKE PRESSURE 13 BP26.2 SENSOR 1F</t>
  </si>
  <si>
    <t>(=461++4030+-461U20) – JB D ( J0 WINCHES)</t>
  </si>
  <si>
    <t>(=461++4030+-461U250) – SOLENOID VALVE PORT WINCH J0 YV14.1</t>
  </si>
  <si>
    <t>(=461++4030+-461U251) – SOLENOID VALVE PORT WINCH J0 YV14.2</t>
  </si>
  <si>
    <t>(=461++4030+-461U252) – SOLENOID VALVE PORT WINCH J0 YV14.3</t>
  </si>
  <si>
    <t>(=461++4030+-461U253) – SOLENOID VALVE STBD WINCH J0 YV14.4</t>
  </si>
  <si>
    <t>(=461++4030+-461U254) – SOLENOID VALVE STBD WINCH J0 YV14.5</t>
  </si>
  <si>
    <t>(=461++4030+-461U255) – SOLENOID VALVE STBD WINCH J0 YV14.6</t>
  </si>
  <si>
    <t>(=461++4030+-461U329) – A57.1 D31FBE</t>
  </si>
  <si>
    <t>(=461++4030+-461U330) – A57.2 D31FBE</t>
  </si>
  <si>
    <t>(=461++4030+-461U360) – CRANE FORWARD REQUEST START HYDRAULIC PUMP</t>
  </si>
  <si>
    <t>(=512++4030+-512U02) – CRANE FORE SOCKET X1</t>
  </si>
  <si>
    <t>(=531++4030+-531U06) – JB FOR FORE HOLDS STAIR SENSOR</t>
  </si>
  <si>
    <t>(=901++4030+-H03) – EXTERIOR LIGHT LED, IP69K TYPE 11 (L901.1-188)</t>
  </si>
  <si>
    <t>(=901++4030+-H03.1) – EXTERIOR LIGHT LED, IP69K TYPE 11 (L901.1-187)</t>
  </si>
  <si>
    <t>(=903++4030+-H01) – EXTERIOR LIGHT LED, IP69K TYPE 11 (L903-103)</t>
  </si>
  <si>
    <t>(=903++4030+-H02) – EXTERIOR LIGHT LED, IP69K TYPE 11 (L903-203)</t>
  </si>
  <si>
    <t>(+11L3_JB12) – 11L3_JB12 JUNCTION BOX SOCKETS (L901.2-123)</t>
  </si>
  <si>
    <t>(+11L3_JB3) – 11L3_JB3 JUNCTION BOX NORMAL LIGHTING (L901.1-215)</t>
  </si>
  <si>
    <t>(+11L3_JB3.1) – 11L3_JB3.1 JUNCTION BOX NORMAL LIGHTING (L901.1-216)</t>
  </si>
  <si>
    <t>(+11L3_JB3.2) – 11L3_JB3.2 JUNCTION BOX NORMAL LIGHTING (L901.1-252)</t>
  </si>
  <si>
    <t>(+11L3_JB5) – 11L3_JB5 JUNCTION BOX EXTERIOR LIGHTING (L901.1-218)</t>
  </si>
  <si>
    <t>(+11L3_JB6) – 11L3_JB6 JUNCTION BOX EXTERIOR LIGHTING (L901.1-219)</t>
  </si>
  <si>
    <t>(+11L3_JB7) – 11L3_JB7 JUNCTION BOX EXTERIOR LIGHTING (L901.1-220)</t>
  </si>
  <si>
    <t>(+13EL1_JB3.1) – 13EL1_JB3.1 JUNCTION BOX EM'CY LIGHTING (L903-126)</t>
  </si>
  <si>
    <t>(+13UP1_JB5.1) – 13UP1_JB5.1 JUNCTION BOX TRANSITIONAL LIGHTING (L903-142)</t>
  </si>
  <si>
    <t>(+14E5) – "14E5" 24VDC WHEELHOUSE DISTRIBUTION PANEL</t>
  </si>
  <si>
    <t>(+16NA) – "16NA" 230VAC NAUTICAL DISTRIBUTION PANEL</t>
  </si>
  <si>
    <t>(+42DF.1) – 42DF.1 PS LEFT</t>
  </si>
  <si>
    <t>(+42DF.2) – 42DF.2 PS MIDDLE</t>
  </si>
  <si>
    <t>(+42DF.3) – 42DF.3 PS RIGHT</t>
  </si>
  <si>
    <t>(+42DF.4) – 42DF.4 SB LEFT</t>
  </si>
  <si>
    <t>(+42DF.5) – 42DF.5 SB MIDDLE</t>
  </si>
  <si>
    <t>(+42DF.6) – 42DF.6 SB RIGHT</t>
  </si>
  <si>
    <t>(+42DF.7) – 42DF.7 CENTRAL CONSOLE</t>
  </si>
  <si>
    <t>(+43DA) – 43DA GMDSS STATION</t>
  </si>
  <si>
    <t>(+47CC) – 47CC OVERHEAD CONSOLE</t>
  </si>
  <si>
    <t>(=201++4032+-201B001) – OPTICAL SMOKE/HEAT DETECTOR WHEELHOUSE</t>
  </si>
  <si>
    <t>(=201++4032+-201B002) – MANUAL CALL POINT WHEELHOUSE</t>
  </si>
  <si>
    <t>(=201++4032+-201B040) – MANUAL CALL POINT WHEELHOUSE</t>
  </si>
  <si>
    <t>(=201++4032+-201B041) – OPTICAL SMOKE/HEAT DETECTOR WHEELHOUSE</t>
  </si>
  <si>
    <t>(=205++4032+-205U02) – JUNCTION BOX</t>
  </si>
  <si>
    <t>(=412++4032+-412JB01) – JUNCTION BOX AHU 1 FANS</t>
  </si>
  <si>
    <t>(=412++4032+-412U22) – WHEELHOUSE FAN VEV 403</t>
  </si>
  <si>
    <t>(=412++4032+-412U27) – AHU 1 ROOM CONTROLLER</t>
  </si>
  <si>
    <t>(=412++4032+-412U46) – AHU 2 FREEZING PROTECTION SWITCH</t>
  </si>
  <si>
    <t>(=412++4032+-412U59) – AHU 1 FAN SPEED CONTROLLER</t>
  </si>
  <si>
    <t>(=461++4032+-461U10) – JB I ( BRIDGE )</t>
  </si>
  <si>
    <t>(=461++4032+-461U119.1) – WHEELHOUSE "TII2" MARETRON NM-CF-NF MINI/MICRO TEE CONNECTOR</t>
  </si>
  <si>
    <t>(=461++4032+-461U119.3) – WHEELHOUSE "TIII2" MARETRON NM-CF-NF MINI/MICRO TEE CONNECTOR</t>
  </si>
  <si>
    <t>(=461++4032+-461U121.1) – MICRO TEE CONNECTOR</t>
  </si>
  <si>
    <t>(=461++4032+-461U122) – MICRO TEE CONNECTOR</t>
  </si>
  <si>
    <t>(=461++4032+-461U127) – WHEELHOUSE "TI1" MARETRON NM-CF-NF MINI/MICRO TEE CONNECTOR</t>
  </si>
  <si>
    <t>(=461++4032+-461U128) – WHEELHOUSE DATA ACQUISITION SYSTEM "EXOCET BLUE DATA MANAGER"</t>
  </si>
  <si>
    <t>(=461++4032+-461U129) – WHEELHOUSE "TII1" MARETRON NM-CF-NF MINI/MICRO TEE CONNECTOR</t>
  </si>
  <si>
    <t>(=461++4032+-461U54.1) – NMEA2000</t>
  </si>
  <si>
    <t>(=461++4032+-461U65.2) – WHEELHOUSE "WTP-03" WAVE TRUE PROCESSOR ANALOG MODULE</t>
  </si>
  <si>
    <t>(=536++4032+-536U01) – PDB1 ( POWER DISTRIBUTION BOARD ) WINDOW WIPER</t>
  </si>
  <si>
    <t>(=536++4032+-536U02) – WIPER CONTROL IMS1</t>
  </si>
  <si>
    <t>(=536++4032+-536U03) – JUNCTION BOX WIPER WINDOW 404</t>
  </si>
  <si>
    <t>(=536++4032+-536U04) – TOUCH CONTROL PANEL MS-1</t>
  </si>
  <si>
    <t>(=536++4032+-536U05) – WIPER CONTROL IMS2</t>
  </si>
  <si>
    <t>(=536++4032+-536U06) – JUNCTION BOX WIPER WINDOW 403</t>
  </si>
  <si>
    <t>(=536++4032+-536U07) – GLASS TEMPERATURE CONTROLLER THERM-1</t>
  </si>
  <si>
    <t>(=536++4032+-536U08) – WIPER CONTROL IMS3</t>
  </si>
  <si>
    <t>(=536++4032+-536U09) – JUNCTION BOX WIPER WINDOW 402</t>
  </si>
  <si>
    <t>(=536++4032+-536U10) – GLASS TEMPERATURE CONTROLLER THERM-2</t>
  </si>
  <si>
    <t>(=536++4032+-536U11) – WIPER CONTROL IMS4</t>
  </si>
  <si>
    <t>(=536++4032+-536U12) – JUNCTION BOX WIPER WINDOW 401</t>
  </si>
  <si>
    <t>(=536++4032+-536U13) – WIPER CONTROL IMS5</t>
  </si>
  <si>
    <t>(=536++4032+-536U14) – JUNCTION BOX WIPER WINDOW 400</t>
  </si>
  <si>
    <t>(=536++4032+-536U15) – WIPER CONTROL IMS6</t>
  </si>
  <si>
    <t>(=536++4032+-536U16) – JUNCTION BOX WIPER WINDOW 419</t>
  </si>
  <si>
    <t>(=536++4032+-536U17) – WIPER CONTROL IMS7</t>
  </si>
  <si>
    <t>(=536++4032+-536U18) – JUNCTION BOX WIPER WINDOW 418</t>
  </si>
  <si>
    <t>(=536++4032+-536U19) – GLASS TEMPERATURE CONTROLLER TEHRM-3</t>
  </si>
  <si>
    <t>(=536++4032+-536U20) – WIPER CONTROL IMS8</t>
  </si>
  <si>
    <t>(=536++4032+-536U21) – JUNCTION BOX WIPER WINDOW 417</t>
  </si>
  <si>
    <t>(=536++4032+-536U22) – GLASS TEMPERATURE CONTROLLER THERM-4</t>
  </si>
  <si>
    <t>(=536++4032+-536U23) – WIPER CONTROL IMS9</t>
  </si>
  <si>
    <t>(=536++4032+-536U24) – JUNCTION BOX WIPER WINDOW 416</t>
  </si>
  <si>
    <t>(=536++4032+-536U25) – AIR VALVE PS Y1</t>
  </si>
  <si>
    <t>(=536++4032+-536U26) – SPRAY VALVE PS Y2</t>
  </si>
  <si>
    <t>(=536++4032+-536U27) – AIR VALVE FWD Y3</t>
  </si>
  <si>
    <t>(=536++4032+-536U28) – SPRAY VALVE FWD Y4</t>
  </si>
  <si>
    <t>(=536++4032+-536U29) – AIR VALVE SB Y5</t>
  </si>
  <si>
    <t>(=536++4032+-536U30) – SPRAY VALVE SB Y6</t>
  </si>
  <si>
    <t>(=617++4032+-617U08) – AUTO PILOT</t>
  </si>
  <si>
    <t>(=617++4032+-617U10) – PS WING CONNECTOR</t>
  </si>
  <si>
    <t>(=617++4032+-617U14) – SB WING CONNECTOR</t>
  </si>
  <si>
    <t>(=634++4032+-634X1) – RJ45 SOCKET (634X1)</t>
  </si>
  <si>
    <t>(=634++4032+-634X2) – RJ45 SOCKET (634X2)</t>
  </si>
  <si>
    <t>(=634++4032+-634X3) – RJ45 SOCKET IP 55 WIFI AP NO. 1 (634X3)</t>
  </si>
  <si>
    <t>(=712++4032+-712U01) – PUBLIC ADDRESS RACK WHEELHOUSE</t>
  </si>
  <si>
    <t>(=712++4032+-712U04) – IRR-3 WHEELHOUSE</t>
  </si>
  <si>
    <t>(=712++4032+-712U05) – SPEAKER C SET: 1W WHEELHOUSE</t>
  </si>
  <si>
    <t>(=712++4032+-712U06) – SPEAKER C SET: 1W WHEELHOUSE</t>
  </si>
  <si>
    <t>(=721++4032+-721U13) – EMERGENCY LIGHT</t>
  </si>
  <si>
    <t>(=731++4032+-731U01) – VSAT RACK</t>
  </si>
  <si>
    <t>(=731++4032+-731U08) – SOCKET VSAT DECK PHONE NO.1</t>
  </si>
  <si>
    <t>(=741++4032+-741U06) – GYRO COMPASS 133 - 407.NG001 BEARING REPEATER PORT SIDE WING</t>
  </si>
  <si>
    <t>(=741++4032+-741U07) – GYRO COMPASS 133 - 407.NG001 BEARING REPEATER STARBOARD SIDE WING</t>
  </si>
  <si>
    <t>(=742++4032+-742U01) – MAGNETIC COMPASS LIGHT</t>
  </si>
  <si>
    <t>(=747++4032+-747U09) – AUTO PILOT LEVER DRIVE 148 - 623 . NG001</t>
  </si>
  <si>
    <t>(=753++4032+-753U04) – SOCKET</t>
  </si>
  <si>
    <t>(=762++4032+-762U07) – BNWAS FURUNO BR-560</t>
  </si>
  <si>
    <t>(=771++4032+-771U01) – CCTV &amp; NETWORK RACK</t>
  </si>
  <si>
    <t>(=901++4032+-901JB01) – JUNCTION BOX SPOT LIGHT WHEELHOUSE IP66</t>
  </si>
  <si>
    <t>(=901++4032+-901JB02) – JUNCTION BOX SPOT LIGHT WHEELHOUSE IP66</t>
  </si>
  <si>
    <t>(=901++4032+-901JB03) – JUNCTION BOX SPOT LIGHT WHEELHOUSE IP66</t>
  </si>
  <si>
    <t>(=901++4032+-901JB04) – JUNCTION BOX SPOT LIGHT WHEELHOUSE IP66</t>
  </si>
  <si>
    <t>(=901++4032+-901JB05) – JUNCTION BOX SPOT LIGHT WHEELHOUSE IP66</t>
  </si>
  <si>
    <t>(=901++4032+-901JB06) – JUNCTION BOX SPOT LIGHT WHEELHOUSE IP66</t>
  </si>
  <si>
    <t>(=901++4032+-901JB07) – JUNCTION BOX SPOT LIGHT WHEELHOUSE IP66</t>
  </si>
  <si>
    <t>(=901++4032+-S01) – PULSE SWITCH 1P, 6A TYPE 34 (L901.1-150)</t>
  </si>
  <si>
    <t>(=901++4032+-S02) – PULSE SWITCH 1P, 6A TYPE 34 (L901.1-151)</t>
  </si>
  <si>
    <t>(=901++4032+-S03) – PULSE SWITCH 1P 6A TYPE 34 (L901.2-126)</t>
  </si>
  <si>
    <t>(=901++4032+-S04) – PULSE SWITCH 1P 6A TYPE 34 (L901.2-127)</t>
  </si>
  <si>
    <t>(=901++4032+-X01) – DOUBLE SOCKET, TECHNIC, IP55 TYPE 45 (L901.2-079)</t>
  </si>
  <si>
    <t>(=901++4032+-X02) – DOUBLE SOCKET, TECHNIC, IP55 TYPE 45 (L901.2-130)</t>
  </si>
  <si>
    <t>(=901++4032+-X03) – DOUBLE SOCKET, TECHNIC, IP55 TYPE 45 (L901.2-080)</t>
  </si>
  <si>
    <t>(=901++4032+-X04) – DOUBLE SOCKET, TECHNIC, IP55 TYPE 45 (L901.2-081)</t>
  </si>
  <si>
    <t>(=901++4032+-X05) – DOUBLE SOCKET, TECHNIC, IP55 TYPE 45 (L901.2-131)</t>
  </si>
  <si>
    <t>(=901++4032+-X06) – SINGLE SOCKET, ACCOMMODATION, IP20 TYPE 41 (L901.2-132)</t>
  </si>
  <si>
    <t>(=901++4032+-X07) – SINGLE SOCKET, ACCOMMODATION, IP20 TYPE 41 (L901.2-133)</t>
  </si>
  <si>
    <t>(=903++4032+-903JB01) – JUNCTION BOX SPOT LIGHT WHEELHOUSE IP66</t>
  </si>
  <si>
    <t>(=903++4032+-903JB02) – JUNCTION BOX SPOT LIGHT WHEELHOUSE IP66</t>
  </si>
  <si>
    <t>(=903++4032+-903JB03) – JUNCTION BOX SPOT LIGHT WHEELHOUSE IP66</t>
  </si>
  <si>
    <t>(=903++4032+-903JB04) – JUNCTION BOX SPOT LIGHT WHEELHOUSE IP66</t>
  </si>
  <si>
    <t>(=903++4032+-903JB05) – JUNCTION BOX SPOT LIGHT WHEELHOUSE IP66</t>
  </si>
  <si>
    <t>(=903++4032+-S01) – PULSE SWITCH 1P, 6A TYPE 34 (L903-127)</t>
  </si>
  <si>
    <t>(=903++4032+-S02) – PULSE SWITCH 1P, 6A TYPE 34 (L903-128)</t>
  </si>
  <si>
    <t>(=903++4032+-S03) – PULSE SWITCH 1P, 6A TYPE 34 (L903-129)</t>
  </si>
  <si>
    <t>(=903++4032+-S04) – PULSE SWITCH 1P, 6A TYPE 34 (L903-130)</t>
  </si>
  <si>
    <t>(=123++4034+-14C8) – NAUTICAL BATTERY CHARGER NO.2 INSTRUMENTS ROOM</t>
  </si>
  <si>
    <t>(=133++4034+-14C7) – NAUTICAL BATTERY CHARGER NO.1</t>
  </si>
  <si>
    <t>(=152++4034+-14B6) – 24 VDC NAUTICAL BATTERY CHEST</t>
  </si>
  <si>
    <t>(=201++4034+-201B039) – OPTICAL SMOKE/HEAT DETECTOR INSTRUMENTS ROOM</t>
  </si>
  <si>
    <t>(=381.2++4034+-381.2U70) – JUNCTION BOX FOR LS SENSOR 09210I22</t>
  </si>
  <si>
    <t>(=381.2++4034+-381.2U72) – JUNCTION BOX FOR LS SENSOR 09210I20</t>
  </si>
  <si>
    <t>(=381.2++4034+-381.2U74) – JUNCTION BOX FOR LS SENSOR 09210I23</t>
  </si>
  <si>
    <t>(=752++4034+-752U07) – ECDIS 1 UPS</t>
  </si>
  <si>
    <t>(=752++4034+-752U08) – ECDIS 2 UPS</t>
  </si>
  <si>
    <t>(=903++4034+-H01) – WHEELHOUSE TECHNICAL FLOOR LIGHT TYPE 25 IP44 (TBD)</t>
  </si>
  <si>
    <t>(=903++4034+-H02) – WHEELHOUSE TECHNICAL FLOOR LIGHT TYPE 25 IP44 (TBD)</t>
  </si>
  <si>
    <t>(=903++4034+-H03) – WHEELHOUSE TECHNICAL FLOOR LIGHT TYPE 25 IP44 (TBD)</t>
  </si>
  <si>
    <t>(=903++4034+-S01) – WHEELHOUSE TECHNICAL FLOOR SWITCH, 2P, ONE-WAY, IP20 TYPE 33 (TBD)</t>
  </si>
  <si>
    <t>(+11L3) – 11L3 LIGHTING DISTRIBUTION PANEL NO.3</t>
  </si>
  <si>
    <t>(+11L3_JB11) – 11L3_JB11 JUNCTION BOX SOCKETS (L901.2-121)</t>
  </si>
  <si>
    <t>(+11L3_JB2) – 11L3_JB2 JUNCTION BOX NORMAL LIGHTING (L901.1-211)</t>
  </si>
  <si>
    <t>(+11L3_JB2.1) – 11L3_JB2.1 JUNCTION BOX NORMAL LIGHTING (L901.1-212)</t>
  </si>
  <si>
    <t>(+11L3_JB2.2) – 11L3_JB2.2 JUNCTION BOX NORMAL LIGHTING (L901.1-213)</t>
  </si>
  <si>
    <t>(+11P1) – 11P1 400V/230V POWER DISTRIBUTION PANEL NO.1 - GALLEY &amp; PANTRY SPACE</t>
  </si>
  <si>
    <t>(+13UP1_JB5.5) – 13UP1_JB5.5 JUNCTION BOX TRANSITIONAL LIGHTING (L903-141.1)</t>
  </si>
  <si>
    <t>(+14E6) – 14E6 DAMPER CONTROL CABINET</t>
  </si>
  <si>
    <t>(+PAU03) – PAU03 GFV</t>
  </si>
  <si>
    <t>(=201++4040+-201B050) – MANUAL CALL POINT</t>
  </si>
  <si>
    <t>(=201++4040+-201B051) – OPTICAL SMOKE/HEAT DETECTOR + SCI</t>
  </si>
  <si>
    <t>(=412++4040+-412U10) – 412FD03 VFD VEF 405</t>
  </si>
  <si>
    <t>(=412++4040+-412U12) – 412FD04 VFD VEF 406</t>
  </si>
  <si>
    <t>(=412++4040+-412U41) – HYDRAULIC ROOM FAN VEF 404</t>
  </si>
  <si>
    <t>(=412++4040+-412U42) – LCB HYDRAULIC ROOM FAN VEF 404</t>
  </si>
  <si>
    <t>(=425++4040+-425U04) – AIR COMPRESSOR FOR AIR HORN 10310C02</t>
  </si>
  <si>
    <t>(=431++4040+-431JB05) – JUNCTION BOX COMP. 1 AND COMP 2</t>
  </si>
  <si>
    <t>(=431++4040+-431U01) – COMPRESSOR 1 MOTOR</t>
  </si>
  <si>
    <t>(=431++4040+-431U02) – COMPRESSOR 2 MOTOR</t>
  </si>
  <si>
    <t>(=431++4040+-431U04) – CONTROL PANEL PROVISION PLANT</t>
  </si>
  <si>
    <t>(=461++4040+-461JB315) – JB F1</t>
  </si>
  <si>
    <t>(=461++4040+-461JB316) – JB F2</t>
  </si>
  <si>
    <t>(=461++4040+-461JB317) – JB F3</t>
  </si>
  <si>
    <t>(=461++4040+-461JB318) – JB F4</t>
  </si>
  <si>
    <t>(=461++4040+-461U152) – WINCH MIZZEN J1 BRAKE PRESSURE 7 BP29.2 SENSOR 1C</t>
  </si>
  <si>
    <t>(=461++4040+-461U178) – FURLER MIZZEN J1 PRESSURE 4 BP24.4 SENSOR 2B</t>
  </si>
  <si>
    <t>(=461++4040+-461U18) – JB F ( MIZZEN FORESTAY )</t>
  </si>
  <si>
    <t>(=461++4040+-461U188.1) – WINCH MIZZEN J1 RAM PRESSURE BP30.3 SENSOR 3C</t>
  </si>
  <si>
    <t>(=461++4040+-461U191) – WINCH MIZZEN J1 PRESSURE BOOM TO PORT 24 BP29.3 SENSOR 3D</t>
  </si>
  <si>
    <t>(=461++4040+-461U191.1) – WINCH MIZZEN J1 PRESSURE BOOM TO STBD 24 BP29.4 SENSOR 3D</t>
  </si>
  <si>
    <t>(=461++4040+-461U266) – SOLENOID VALVE FURLER MIZZEN J1 YV17.1</t>
  </si>
  <si>
    <t>(=461++4040+-461U267) – SOLENOID VALVE FURLER MIZZEN J1 YV17.2</t>
  </si>
  <si>
    <t>(=461++4040+-461U268) – SOLENOID VALVE STAY MIZZEN J1 YV17.3</t>
  </si>
  <si>
    <t>(=461++4040+-461U269) – SOLENOID VALVE STAY MIZZEN J1 YV17.4</t>
  </si>
  <si>
    <t>(=461++4040+-461U270) – SOLENOID VALVE WINCH MIZZEN J1 YV17.5</t>
  </si>
  <si>
    <t>(=461++4040+-461U271) – SOLENOID VALVE WINCH MIZZEN J1 YV17.6</t>
  </si>
  <si>
    <t>(=461++4040+-461U272) – SOLENOID VALVE RAM MIZZEN J1 YV17.7</t>
  </si>
  <si>
    <t>(=461++4040+-461U273) – SOLENOID VALVE RAM MIZZEN J1 YV17.8</t>
  </si>
  <si>
    <t>(=461++4040+-461U350) – D31FBE A58.1</t>
  </si>
  <si>
    <t>(=461++4040+-461U351) – D3FBE A59.3</t>
  </si>
  <si>
    <t>(=727++4040+-727U02) – AIR WHISTLE VALVE HORN MAST</t>
  </si>
  <si>
    <t>(=901++4040+-H01) – TECHNICAL LIGHT LED, IP66 TYPE 01 (L901.1-149)</t>
  </si>
  <si>
    <t>(=901++4040+-S01) – SWITCH, 2P, 1 ENTRY, IP55 TYPE 33 (L901.1-148)</t>
  </si>
  <si>
    <t>(=901++4040+-X01) – SINGLE SOCKET, TECHNIC, IP55 TYPE 44 (L901.2-077)</t>
  </si>
  <si>
    <t>(=903++4040+-H01) – TECHNICAL LIGHT LED, IP66 TYPE 01 (L903-088)</t>
  </si>
  <si>
    <t>(=461++4068+-461JB327) – JB H6</t>
  </si>
  <si>
    <t>(=461++4068+-461JB328) – JB H7</t>
  </si>
  <si>
    <t>(=461++4068+-461U117) – TERMINATOR F</t>
  </si>
  <si>
    <t>(=461++4068+-461U203) – AFT MS HOOK S37.5 S37.6 S37.7 SENSOR 4A</t>
  </si>
  <si>
    <t>(=461++4068+-461U206) – AFT J1 HOOK S37.2 S37.3 S37.4 SENSOR 4B</t>
  </si>
  <si>
    <t>(=461++4068+-461U230) – JB WINCH MIZZEN MAIN</t>
  </si>
  <si>
    <t>(=461++4068+-461U361) – WINCH MIZZEN MAIN POSITION TO PORT 5 BP31.3 SENSOR 3B</t>
  </si>
  <si>
    <t>(=461++4068+-461U362) – MIZZEN BOOM VANG UP S42.7 SENSOR 3A</t>
  </si>
  <si>
    <t>(=461++4068+-461U363) – MIZZEN BOOM VANG DOWN S42.8 SENSOR 3A</t>
  </si>
  <si>
    <t>(=461++4068+-461U55) – HLA BOX FOR SENSOR 5C AFT MS SHEET</t>
  </si>
  <si>
    <t>(=721++4068+-721U21) – MF/HF KUM803MWM W/R RX ANTENNA</t>
  </si>
  <si>
    <t>(=723++4068+-723U03) – VHF CX - 4 - 3 DSC ANTENNA</t>
  </si>
  <si>
    <t>(=723++4068+-723U04) – VHF CX - 3 - 5 / 8 TX/RX ANTENNA</t>
  </si>
  <si>
    <t>(=723++4068+-723U07) – VHF CX - 4 - 3 DSC ANTENNA</t>
  </si>
  <si>
    <t>(=723++4068+-723U08) – VHF CX - 3 - 5 / 8 TX / RX ANTENNA</t>
  </si>
  <si>
    <t>(=723++4068+-723U11) – VHF CX - 4 - 3 / TX/RX ANTENNA</t>
  </si>
  <si>
    <t>(=725++4068+-725U03) – INMARSAT ANTENNA UNIT IC - 118</t>
  </si>
  <si>
    <t>(=725++4068+-725U08) – INMARSAT ANTENNA UNIT IC-118</t>
  </si>
  <si>
    <t>(=728++4068+-728U02) – NAVTEX ANTENNA NX-9HE/9HJ</t>
  </si>
  <si>
    <t>(=753++4068+-753U03) – AIS FA-170 UHF ANTENNA</t>
  </si>
  <si>
    <t>(=771++4068+-771U05) – IP67 HOUSING FOR RJ 45</t>
  </si>
  <si>
    <t>(=771++4068+-771U06) – CAM06 IP67 HOUSING FOR RJ 45</t>
  </si>
  <si>
    <t>(=771++4068+-771U07) – CAM07 IP67 HOUSING FOR RJ 45</t>
  </si>
  <si>
    <t>(=771++4068+-771U14) – CAM08 IP67 HOUSING FOR RJ 45</t>
  </si>
  <si>
    <t>(=291++4070+-291U07) – LCB EMERGENCY STOP EDG ROOM DOOR</t>
  </si>
  <si>
    <t>(=291++4070+-291U10) – LCB EMERGENCY STOP BUNKERING POINT SB</t>
  </si>
  <si>
    <t>(=291++4070+-291U12) – LCB EMERGENCY STOP BUNKERING POINT PS</t>
  </si>
  <si>
    <t>(=461++4070+-461JB326) – JB CAPSTAN</t>
  </si>
  <si>
    <t>(=461++4070+-461U55) – AFT MAIN BOOM "HLA-06" HYBRID LOADCELL AMPLIFIER BOX FOR LOAD SENSOR AFT MAIN BOOM</t>
  </si>
  <si>
    <t>(=504++4070+-504JB01) – JUNCTION BOX FOR CAPSTANS VALVES</t>
  </si>
  <si>
    <t>(=504++4070+-504U02) – CABESTAN BD PROP VALVE YC.BD</t>
  </si>
  <si>
    <t>(=504++4070+-504U03) – CABESTAN BD BRAKE VALVE YFM3</t>
  </si>
  <si>
    <t>(=504++4070+-504U05) – CABESTAN TD PROP VALVE YCTD</t>
  </si>
  <si>
    <t>(=504++4070+-504U06) – CABESTAN TD BRAKE VALVE YFM3</t>
  </si>
  <si>
    <t>(=504++4070+-504U07) – JUNCTION BOX CP1</t>
  </si>
  <si>
    <t>(=504++4070+-504U08) – JUNCTION BOX CP2</t>
  </si>
  <si>
    <t>(=535++4070+-535JB04) – JB FOR HATCH 3</t>
  </si>
  <si>
    <t>(=535++4070+-535JB07) – JB FOR HATCH 6</t>
  </si>
  <si>
    <t>(=581++4070+-581U01) – SOCKET FOR FLOODLIGHT LED ISPS, IP67 TYPE 54 (L901-200)</t>
  </si>
  <si>
    <t>(=581++4070+-581U02) – SOCKET FOR FLOODLIGHT LED ISPS, IP67 TYPE 54 (L901-201)</t>
  </si>
  <si>
    <t>(=581++4070+-581U03) – SOCKET FOR FLOODLIGHT LED ISPS, IP67 TYPE 54 (L901-202)</t>
  </si>
  <si>
    <t>(=581++4070+-581U04) – SOCKET FOR FLOODLIGHT LED ISPS, IP67 TYPE 54 (L901-203)</t>
  </si>
  <si>
    <t>(=581++4070+-H06) – FLOODLIGHT LED ISPS, IP67 TYPE 29 3X25W (L901-300)</t>
  </si>
  <si>
    <t>(=581++4070+-H07) – FLOODLIGHT LED ISPS, IP67 TYPE 29 (L901-301)</t>
  </si>
  <si>
    <t>(=581++4070+-H08) – FLOODLIGHT LED ISPS, IP67 TYPE 29 (L901-302)</t>
  </si>
  <si>
    <t>(=581++4070+-H09) – FLOODLIGHT LED ISPS, IP67 TYPE 29 (L901-303)</t>
  </si>
  <si>
    <t>(=634++4070+-634U12) – CISCO AIRONET 1562</t>
  </si>
  <si>
    <t>(=708++4070+-708U03) – TALK BACK SUBSTATION</t>
  </si>
  <si>
    <t>(=708++4070+-708U05) – SPEAKER</t>
  </si>
  <si>
    <t>(=712++4070+-712U02) – MASTER STATION SPA-W1-V2 POOP DECK</t>
  </si>
  <si>
    <t>(=712++4070+-712U11) – SPEAKER H TAPPING 15W</t>
  </si>
  <si>
    <t>(=901++4070+-H01) – EXTERIOR LIGHT LED, IP69K TYPE 11 (L901.1-184)</t>
  </si>
  <si>
    <t>(=901++4070+-H02) – EXTERIOR LIGHT LED, IP69K TYPE 11 (L901.1-191)</t>
  </si>
  <si>
    <t>(=903++4070+-H01) – EXTERIOR LIGHT LED, IP69K TYPE 11 (L903-099)</t>
  </si>
  <si>
    <t>(=903++4070+-H02) – EXTERIOR LIGHT LED, IP69K TYPE 11 (L903-107)</t>
  </si>
  <si>
    <t>(=903++4070+-H03) – FLOODLIGHT LED, IP67 TYPE 28 (L903-108)</t>
  </si>
  <si>
    <t>(=903++4070+-H04) – FLOODLIGHT LED, IP67 TYPE 28 (L903-109)</t>
  </si>
  <si>
    <t>(=903++4070+-H05) – EXTERIOR LIGHT LED, IP69K TYPE 11 (L903-201)</t>
  </si>
  <si>
    <t>(=903++4070+-H06) – EXTERIOR LIGHT LED, IP69K TYPE 11 (L903-202)</t>
  </si>
  <si>
    <t>(=923++4070+-H04) – AFT ANCHOR WHITE LIGHT</t>
  </si>
  <si>
    <t>(=923++4070+-H15) – STERN WHITE LIGHT</t>
  </si>
  <si>
    <t>(=412++4131+-412U13) – CARGO FORE FAN VEF 406</t>
  </si>
  <si>
    <t>(+401JB01) – 401JB01 CO2 JUNCTION BOX (FOR C459 TO C462)</t>
  </si>
  <si>
    <t>(=201++4135+-201B136) – OPTICAL SMOKE/HEAT DETECTOR + SCI CO2 ROOM</t>
  </si>
  <si>
    <t>(=201++4135+-201G1_5) – ALARM SOUNDER SONF1DC024MA0M1R</t>
  </si>
  <si>
    <t>(=222++4135+-222G1_12) – ALARM HORN WITH BEACON RED 105dB (AL105NXDCO24R/R)</t>
  </si>
  <si>
    <t>(=401++4135+-401U41) – AFT UPPER HOLD CO2 CABINET</t>
  </si>
  <si>
    <t>(=401++4135+-401U42) – FORE UPPER HOLD CO2 CABINET</t>
  </si>
  <si>
    <t>(=401++4135+-401U43) – CO2 GAS DETECTION BOX</t>
  </si>
  <si>
    <t>(=401++4135+-401U46) – LOCAL OPENING DOOR SENSOR ALARM CO2</t>
  </si>
  <si>
    <t>(=401++4135+-401U48) – CO2 PRESSURE SWITCH ON MAIN CIRCUIT</t>
  </si>
  <si>
    <t>(=401.2++4135+-401.2U01) – CO2 RELAY BOX</t>
  </si>
  <si>
    <t>(=401.2++4135+-401.2U02) – CO2 CHAMBER OPENING SWITCH</t>
  </si>
  <si>
    <t>(=401.2++4135+-401.2U03) – CO2 GAS PRESSURE SENSOR</t>
  </si>
  <si>
    <t>(=401.2++4135+-401.2U04) – CO2 GAS DETECTION BOX</t>
  </si>
  <si>
    <t>(=401.2++4135+-401.2U05) – CO2 BOX AFT UPPER HOLD</t>
  </si>
  <si>
    <t>(=401.2++4135+-401.2U06) – CO2 BOX AFT MIDDLE HOLD</t>
  </si>
  <si>
    <t>(=401.2++4135+-401.2U07) – CO2 BOX AFT LOWER HOLD</t>
  </si>
  <si>
    <t>(=401.2++4135+-401.2U08) – CO2 BOX FWD UPPER HOLD</t>
  </si>
  <si>
    <t>(=401.2++4135+-401.2U09) – CO2 BOX FWD MIDDLE HOLD</t>
  </si>
  <si>
    <t>(=401.2++4135+-401.2U10) – CO2 BOX FWD LOWER HOLD</t>
  </si>
  <si>
    <t>(=412++4135+-412U51) – SWITCH</t>
  </si>
  <si>
    <t>(=412++4135+-412U52) – CO2 ROOM FAN VEV 410</t>
  </si>
  <si>
    <t>(=416++4135+-416U41) – JUNCTION BOX FAN COIL UNIT FCU 303 CO2 ROOM</t>
  </si>
  <si>
    <t>(=416++4135+-416U42) – THERMOSTAT FCU 303 CO2 ROOM</t>
  </si>
  <si>
    <t>(=903++4135+-H01) – CO2 ROOM LIGHT LED, IP67 TYPE 01 (L903-098.1)</t>
  </si>
  <si>
    <t>(=903++4135+-S01) – SWITCH, 2P, ONE-WAY,IP20 TYPE 35 (L903-098.3)</t>
  </si>
  <si>
    <t>(+533CB01) – MAGNET HOLDER CONNECTION BOX</t>
  </si>
  <si>
    <t>(=201++4141+-201B035) – MANUAL CALL POINT GALLEY</t>
  </si>
  <si>
    <t>(=201++4141+-201B036) – HEAT DETECTOR 90DEG GALLEY</t>
  </si>
  <si>
    <t>(=222++4141+-222G1_1) – ALARM HORN WITH BEACON RED 105dB (AL105NXDCO24R/R)</t>
  </si>
  <si>
    <t>(=223++4141+-223H01) – AUDIO VISUAL ALARM GALLEY</t>
  </si>
  <si>
    <t>(=412++4141+-412U20) – GALLEY HOOD FAN VEV 407</t>
  </si>
  <si>
    <t>(=412++4141+-412U60) – GALLEY HOOD VEV 407 SPEED CONTROLLER</t>
  </si>
  <si>
    <t>(=416++4141+-416U47) – JUNCTION BOX FAN COIL UNIT FCU 305 GALLEY</t>
  </si>
  <si>
    <t>(=416++4141+-416U48) – THERMOSTAT FCU 305 GALLEY</t>
  </si>
  <si>
    <t>(=431++4141+-431U14) – GALLEY/CUISINE HMI PROVISION PLANT</t>
  </si>
  <si>
    <t>(=441++4141+-441U01) – ELECTRIC HOB GALLEY</t>
  </si>
  <si>
    <t>(=441++4141+-441X09) – DOUBLE SOCKET, TECHNIC, IP55 TYPE 45 (L901.2-075)</t>
  </si>
  <si>
    <t>(=441++4141+-441X10) – DISHWASHER SINGLE SOCKET, TECHNIC, IP55 TYPE 44 (L901-208)</t>
  </si>
  <si>
    <t>(=441++4141+-441X11) – DOUBLE SOCKET, TECHNIC, IP55 TYPE 45 (L901.2-072)</t>
  </si>
  <si>
    <t>(=441++4141+-441X12) – DOUBLE SOCKET, TECHNIC, IP55 TYPE 45 (L901.2-076)</t>
  </si>
  <si>
    <t>(=441++4141+-441X13) – DOUBLE SOCKET, TECHNIC, IP55 TYPE 45 (L902-207)</t>
  </si>
  <si>
    <t>(=441++4141+-441X17) – COMBI OVEN DOUBLE SOCKET, TECHNIC, IP55 TYPE 45 (L901.2-074)</t>
  </si>
  <si>
    <t>(=441++4141+-441X18) – DOUBLE SOCKET, TECHNIC, IP55 TYPE 45 WASTE COMPACTOR (L901.2-071)</t>
  </si>
  <si>
    <t>(=441++4141+-441X19) – DOUBLE SOCKET, TECHNIC, IP55 TYPE 45 (L901.2-073)</t>
  </si>
  <si>
    <t>(=531++4141+-553U01) – GALLEY D419 MAGNET DOOR</t>
  </si>
  <si>
    <t>(=712++4141+-712U16) – SPEAKER W GALLEY SECONDARY NOMINAL TAPPING 5W</t>
  </si>
  <si>
    <t>(=901++4141+-H01) – MULTI-PURPOSE LIGHT,LED, IP55 TYPE 19 (L901.1-140)</t>
  </si>
  <si>
    <t>(=901++4141+-S02) – SWITCH, 2P, 1 ENTRY, IP55 TYPE 33 (L901.1-139)</t>
  </si>
  <si>
    <t>(=903++4141+-H01) – MULTI-PURPOSE LIGHT,LED, IP55 TYPE 19 (L903-087)</t>
  </si>
  <si>
    <t>(=201++4143+-201G1_3) – ALARM SOUNDER (SONF1DC024MA0M1R)</t>
  </si>
  <si>
    <t>(=223++4143+-223LCB01) – LOCK-IN ALARM BUTTON</t>
  </si>
  <si>
    <t>(=431++4143+-431JB03) – TERMINAL BOX 1 COLD ROOM -25 C</t>
  </si>
  <si>
    <t>(=431++4143+-431JB04) – TERMINAL BOX 2 COLD ROOM -25 C</t>
  </si>
  <si>
    <t>(=431++4143+-431U03) – OZONE GENERATOR</t>
  </si>
  <si>
    <t>(=431++4143+-431U05) – LIQUID VALVE COLD ROOM -25 C</t>
  </si>
  <si>
    <t>(=431++4143+-431U06) – ROOM TERMOSTAT FREEZER COLD ROOM -25 C</t>
  </si>
  <si>
    <t>(=431++4143+-431U11) – PIPE HEATER COLD ROOM -25 C</t>
  </si>
  <si>
    <t>(=431++4143+-431U12) – DOOR HEATER COLD ROOM -25 C</t>
  </si>
  <si>
    <t>(=431++4143+-431U13) – FLOOR DRAIN COLD ROOM -25 C</t>
  </si>
  <si>
    <t>(=901++4143+-H01) – COLD ROOM LIGHT LED, IP67 TYPE 20 (L901.1-147)</t>
  </si>
  <si>
    <t>(=222++4145+-222G1_15) – ALARM HORN WITH BEACON RED 112dB (AL112NXDCO24R/R)</t>
  </si>
  <si>
    <t>(=512++4145+-512U03) – DAVIT CRANE MAIN CABINET</t>
  </si>
  <si>
    <t>(=712++4145+-712U29) – SPEAKER H TAPPING 15W</t>
  </si>
  <si>
    <t>(=901++4145+-H01) – EXTERIOR LIGHT LED, IP69K TYPE 11 (L901.1-190)</t>
  </si>
  <si>
    <t>(=901++4145+-H02) – EXTERIOR LIGHT LED, IP69K TYPE 11 (L901.1-189)</t>
  </si>
  <si>
    <t>(=903++4145+-H01) – EXTERIOR LIGHT LED, IP69K TYPE 11 (L903-106)</t>
  </si>
  <si>
    <t>(=903++4145+-H02) – EXTERIOR LIGHT LED, IP69K TYPE 11 (L903-105)</t>
  </si>
  <si>
    <t>(=903++4145+-H03) – EXTERIOR LIGHT LED, IP69K TYPE 11 (L903-104)</t>
  </si>
  <si>
    <t>(=903++4145+-H04) – FLOODLIGHT LED, IP67 TYPE 28 (L903-110)</t>
  </si>
  <si>
    <t>(=903++4145+-H05) – FLOODLIGHT LED, IP67 TYPE 28 (L903-111)</t>
  </si>
  <si>
    <t>(=903++4145+-H06) – EXTERIOR LIGHT LED, IP69K TYPE 11 (L903-200)</t>
  </si>
  <si>
    <t>(=412++4147+-412U11) – CARGO AFT FAN VEF 405</t>
  </si>
  <si>
    <t>(=201++4149+-201B037) – MANUAL CALL POINT GARBAGE ROOM</t>
  </si>
  <si>
    <t>(=201++4149+-201B038) – OPTICAL SMOKE/HEAT DETECTOR + SCI GARBAGE ROOM</t>
  </si>
  <si>
    <t>(=222++4149+-222G1_9) – ALARM SOUNDER (SONF1DC024MA0M1R)</t>
  </si>
  <si>
    <t>(=412++4149+-412U43) – GARBAGE ROOM FAN VEV 401</t>
  </si>
  <si>
    <t>(=412++4149+-412U44) – LCB GARBAGE ROOM FAN VEV 401</t>
  </si>
  <si>
    <t>(=531++4149+-531U11) – GARBAGE ROOM SENSOR</t>
  </si>
  <si>
    <t>(=901++4149+-X01) – SINGLE SOCKET, TECHNIC, IP55 TYPE 44 (L901.2-066)</t>
  </si>
  <si>
    <t>(=903++4149+-H01) – GARBAGE LIGHT LED, IP67 TYPE 01 (L903-098)</t>
  </si>
  <si>
    <t>(=903++4149+-S01) – SWITCH, 2P, ONE-WAY,IP20 TYPE 35 (L903-098.2)</t>
  </si>
  <si>
    <t>(+11L3_JB1) – 11L3_JB1 JUNCTION BOX NORMAL LIGHTING (L901.1-208)</t>
  </si>
  <si>
    <t>(+11L3_JB4) – 11L3_JB4 JUNCTION BOX EXTERIOR LIGHTING (L901.1-217)</t>
  </si>
  <si>
    <t>(+11L3_JB8) – 11L3_JB8 JUNCTION BOX SOCKETS (L901.2-114)</t>
  </si>
  <si>
    <t>(+11L3_JB9) – 11L3_JB9 JUNCTION BOX SOCKETS (L901.2-115)</t>
  </si>
  <si>
    <t>(+13UP1_JB5) – 13UP1_JB5 JUNCTION BOX TRANSITIONAL LIGHTING (L903-141)</t>
  </si>
  <si>
    <t>(+13UP1_JB8) – 13UP1_JB8 JUNCTION BOX TRANSITIONAL EXTERIOR LIGHTING (L903-145)</t>
  </si>
  <si>
    <t>(=201++4151+-201B034) – OPTICAL SMOKE/HEAT DETECTOR + SCI MESSROOM</t>
  </si>
  <si>
    <t>(=222++4151+-222G1_10) – ALARM SOUNDER (SONF1DC024MA0M1R)</t>
  </si>
  <si>
    <t>(=291++4151+-291U08) – LCB EMERGENCY STOP GALLEY ENTRANCE</t>
  </si>
  <si>
    <t>(=416++4151+-416U27) – JUNCTION BOX FAN COIL UNIT FCU 304 MESSROOM</t>
  </si>
  <si>
    <t>(=416++4151+-416U31) – THERMOSTAT FCU 304 MESSROOM</t>
  </si>
  <si>
    <t>(=601++4151+-601U03) – EAS - 2</t>
  </si>
  <si>
    <t>(=631++4151+-631X16) – RJ45 SOCKET FOR TV (M631-016)</t>
  </si>
  <si>
    <t>(=634++4151+-634X6) – RJ45 SOCKET (634X6)</t>
  </si>
  <si>
    <t>(=708++4151+-708U02) – TALK BACK SUBSTATION</t>
  </si>
  <si>
    <t>(=712++4151+-712U15) – SPEAKER C SET: 4W MESSROOM</t>
  </si>
  <si>
    <t>(=901++4151+-H01) – SPOT LIGHT,LED, IP44 TYPE 100 (L901.1-135)</t>
  </si>
  <si>
    <t>(=901++4151+-H02) – SPOT LIGHT,LED, IP44 TYPE 100 (L901.1-136)</t>
  </si>
  <si>
    <t>(=901++4151+-H03) – SPOT LIGHT,LED, IP44 TYPE 100 (L901.1-137)</t>
  </si>
  <si>
    <t>(=901++4151+-S01) – PULSE SWITCH 1P TYPE 39 (L901.1-132)</t>
  </si>
  <si>
    <t>(=901++4151+-S02) – PULSE SWITCH 1P TYPE 39 (L901.1-133)</t>
  </si>
  <si>
    <t>(=901++4151+-S03) – PULSE SWITCH 1P TYPE 39 (L901.1-134)</t>
  </si>
  <si>
    <t>(=901++4151+-X01) – SINGLE SOCKET, ACCOMMODATION, IP20 TYPE 41 FOR FRIDGE (L901.2-063)</t>
  </si>
  <si>
    <t>(=901++4151+-X02) – SINGLE SOCKET, ACCOMMODATION, IP20 TYPE 41 (L901.2-062)</t>
  </si>
  <si>
    <t>(=901++4151+-X03) – SINGLE SOCKET, ACCOMMODATION, IP20 TYPE 41 (L901.2-065)</t>
  </si>
  <si>
    <t>(=901++4151+-X04) – SINGLE SOCKET, ACCOMMODATION, IP20 TYPE 41 (L901.2-064)</t>
  </si>
  <si>
    <t>(=901++4151+-X05) – SINGLE SOCKET, ACCOMMODATION, IP20 TYPE 41 (631X26)</t>
  </si>
  <si>
    <t>(=903++4151+-H01) – SPOT LIGHT,LED, IP44 TYPE 100 (L903-081)</t>
  </si>
  <si>
    <t>(=901++4153+-901U13) – JUNCTION BOX FOR BATHROOM</t>
  </si>
  <si>
    <t>(+11L3_JB1.1) – 11L3_JB1.1 JUNCTION BOX NORMAL LIGHTING (L901.1-209)</t>
  </si>
  <si>
    <t>(+11L3_JB9.1) – 11L3_JB9.1 JUNCTION BOX SOCKETS (L901.2-117)</t>
  </si>
  <si>
    <t>(+13UP1_JB4.1) – 13UP1_JB4.1 JUNCTION BOX TRANSITIONAL LIGHTING (L903-140)</t>
  </si>
  <si>
    <t>(=201++4155+-201B032) – OPTICAL SMOKE/HEAT DETECTOR + SCI DAYROOM</t>
  </si>
  <si>
    <t>(=201++4155+-201B033) – MANUAL CALL POINT DAYROOM</t>
  </si>
  <si>
    <t>(=416++4155+-416U39) – JUNCTION BOX FAN COIL UNIT FCU 302 DAYROOM</t>
  </si>
  <si>
    <t>(=416++4155+-416U40) – THERMOSTAT FCU 302 DAYROOM</t>
  </si>
  <si>
    <t>(=631++4155+-631X15) – RJ45 SOCKET FOR TV (M631-015)</t>
  </si>
  <si>
    <t>(=634++4155+-634X10) – RJ45 SOCKET (634X10)</t>
  </si>
  <si>
    <t>(=712++4155+-712U14) – SPEAKER C SET: 4W DAYROOM</t>
  </si>
  <si>
    <t>(=771++4155+-771U100) – PLM-54 LAN EXTENSION CABINET AFT</t>
  </si>
  <si>
    <t>(=901++4155+-H01) – SPOT LIGHT,LED, IP44 TYPE 100 (L901.1-130)</t>
  </si>
  <si>
    <t>(=901++4155+-H02) – SPOT LIGHT,LED, IP44 TYPE 100 (L901.1-131)</t>
  </si>
  <si>
    <t>(=901++4155+-S01) – PULSE SWITCH 1P TYPE 39 (L901.1-127)</t>
  </si>
  <si>
    <t>(=901++4155+-S02) – PULSE SWITCH 1P TYPE 39 (L901.1-128)</t>
  </si>
  <si>
    <t>(=901++4155+-S03) – PULSE SWITCH 1P TYPE 39 (L901.1-129)</t>
  </si>
  <si>
    <t>(=901++4155+-X01) – SINGLE SOCKET, ACCOMMODATION, IP20 TYPE 41 (L901.2-059)</t>
  </si>
  <si>
    <t>(=901++4155+-X02) – SINGLE SOCKET, ACCOMMODATION, IP20 TYPE 41 (L901.2-060)</t>
  </si>
  <si>
    <t>(=901++4155+-X03) – SINGLE SOCKET, ACCOMMODATION, IP20 TYPE 41 (L901.2-061)</t>
  </si>
  <si>
    <t>(=901++4155+-X04) – DOUBLE SOCKET, ACCOMMODATION, IP20 TYPE 42 (631X25)</t>
  </si>
  <si>
    <t>(=903++4155+-H01) – SPOT LIGHT,LED, IP44 TYPE 100 (L903-079)</t>
  </si>
  <si>
    <t>(=903++4155+-H02) – SPOT LIGHT,LED, IP44 TYPE 100 (L903-080)</t>
  </si>
  <si>
    <t>(=903++4155+-S01) – SWITCH, 2P, ONE-WAY,IP20 TYPE 35 (L903-098.4)</t>
  </si>
  <si>
    <t>(=923++4155+-923JB01) – JUNCTION BOX FOR AFT MAST</t>
  </si>
  <si>
    <t>(+10SC1) – 10SC1 SHORE CONNECTION BOX 250A</t>
  </si>
  <si>
    <t>(+10SC2) – 10SC2 SHORE CONNECTION BOX 400A</t>
  </si>
  <si>
    <t>(+11L3_JB7.1) – 11L3_JB7.1 JUNCTION BOX EXTERIOR LIGHTING (L901.1-221)</t>
  </si>
  <si>
    <t>(=201++4161+-201B052) – OPTICAL SMOKE/HEAT DETECTOR + SCI</t>
  </si>
  <si>
    <t>(=201++4161+-201B053) – MANUAL CALL POINT</t>
  </si>
  <si>
    <t>(=221++4161+-221U06) – SIGNAL PANEL WITH 2 LIGHTS 1 SOUNDER</t>
  </si>
  <si>
    <t>(=412++4161+-412U23) – FAN ALLEWAY EXTRACTION + LAUNDRY VEV 409</t>
  </si>
  <si>
    <t>(=412++4161+-412U31) – AHU 2 FAN</t>
  </si>
  <si>
    <t>(=412++4161+-412U32) – AHU 2 ROOM CONTROLLER</t>
  </si>
  <si>
    <t>(=412++4161+-412U33) – AHU 2 SUPPLY AIR TEMPERATURE</t>
  </si>
  <si>
    <t>(=412++4161+-412U55) – AHU 2 COOLING REGULATION VALVE</t>
  </si>
  <si>
    <t>(=412++4161+-412U56) – AHU 2 HOT WATER REGULATION VALVE</t>
  </si>
  <si>
    <t>(=412++4161+-412U57) – AHU 2 SUPPLY FAN MOTOR SPACE HEATER</t>
  </si>
  <si>
    <t>(=412++4161+-412U58) – CONTROL PANEL AIR HANDLING PLANT AHU 1/AHU 2 ACCOMMODATION FAN</t>
  </si>
  <si>
    <t>(=531++4161+-531U10) – AIR TREATMENT SENSOR</t>
  </si>
  <si>
    <t>(=901++4161+-H01) – TECHNICAL LIGHT LED, IP66 TYPE 01 (L901.1-120)</t>
  </si>
  <si>
    <t>(=901++4161+-S01) – SWITCH, 2P, 1 ENTRY, IP55 TYPE 33 (L901.1-119)</t>
  </si>
  <si>
    <t>(=901++4161+-X01) – SINGLE SOCKET, TECHNIC, IP55 TYPE 44 (L901.2-118)</t>
  </si>
  <si>
    <t>(=903++4161+-H01) – TECHNICAL LIGHT LED, IP66 TYPE 01 (L903-096)</t>
  </si>
  <si>
    <t>(=201++4232+-201B086) – IS MANUAL ADDRESSABLE CALL POINT</t>
  </si>
  <si>
    <t>(=201++4232+-201B087) – IS OPTICAL ADDRESSABLE SMOKE DETECTOR</t>
  </si>
  <si>
    <t>(=222++4232+-222G3_1) – EEX SOUNDER WITH RED BEACON 110dB (BEXCS11005D24DC-RD)</t>
  </si>
  <si>
    <t>(=712++4232+-712U18) – SPEAKER H EX FORE HOLDS STAIR TAPPING 15W</t>
  </si>
  <si>
    <t>(=903++4232+-H01) – EX PROOF LIGHT LED, ZONE 2, IP66 TYPE 05 (L903-019)</t>
  </si>
  <si>
    <t>(+11L3_JB11.1) – 11L3_JB11.1 JUNCTION BOX SOCKETS (L901.2-122)</t>
  </si>
  <si>
    <t>(+11L3_JB13) – 11L3_JB13 JUNCTION BOX BATHROOMS (L901.1-226)</t>
  </si>
  <si>
    <t>(+11L3_JB16) – "11L3_JB16" JUNCTION BOX NORMAL LIGHTING (L901-252)</t>
  </si>
  <si>
    <t>(+13EL1_JB4) – 13EL1_JB4 JUNCTION BOX EM'CY EXTERIOR LIGHTING (L903-133)</t>
  </si>
  <si>
    <t>(+13EL1_JB5) – 13EL1_JB5 JUNCTION BOX EM'CY EXTERIOR LIGHTING (L903-134)</t>
  </si>
  <si>
    <t>(+223CB01) – 223CB01 LOCK-IN ALARM BOX COLD STORE</t>
  </si>
  <si>
    <t>(=201++4242+-201B003) – OPTICAL SMOKE/HEAT DETECTOR + SCI CORRIDOR</t>
  </si>
  <si>
    <t>(=201++4242+-201B006) – MANUAL CALL POINT CORRIDOR</t>
  </si>
  <si>
    <t>(=201++4242+-201B009) – OPTICAL SMOKE/HEAT DETECTOR CORRIDOR</t>
  </si>
  <si>
    <t>(=222++4242+-222G1_11) – ALARM SOUNDER (SONF1DC024MA0M1R)</t>
  </si>
  <si>
    <t>(=222++4242+-222G1_2) – ALARM SOUNDER (SONF1DC024MA0M1R)</t>
  </si>
  <si>
    <t>(=222++4242+-222G1_3) – ALARM SOUNDER (SONF1DC024MA0M1R)</t>
  </si>
  <si>
    <t>(=351++4242+-351JB20) – BAROMETRIC SENSOR FOR TANK MEASUREMENT REFERENCE</t>
  </si>
  <si>
    <t>(=412++4242+-412U19) – MESSROOM &amp; CORIDOR FAN VEV 402</t>
  </si>
  <si>
    <t>(=634++4242+-634X5) – RJ45 SOCKET WIFI AP NO. 3 (634X5)</t>
  </si>
  <si>
    <t>(=634++4242+-634X9) – RJ45 SOCKET WIFI AP NO. 7 (634X9)</t>
  </si>
  <si>
    <t>(=712++4242+-712JB09) – JB - 001</t>
  </si>
  <si>
    <t>(=712++4242+-712U07) – SPEAKER C SET: 2W ALEEWAY</t>
  </si>
  <si>
    <t>(=712++4242+-712U08) – SPEAKER C SET: 2W</t>
  </si>
  <si>
    <t>(=901++4242+-901JB01) – JUNCTION BOX SPOT LIGHT ALLEWAY IP66</t>
  </si>
  <si>
    <t>(=901++4242+-901JB02) – JUNCTION BOX SPOT LIGHT ALLEWAY IP66</t>
  </si>
  <si>
    <t>(=901++4242+-901JB03) – JUNCTION BOX SPOT LIGHT ALLEWAY IP66</t>
  </si>
  <si>
    <t>(=901++4242+-901JB04) – JUNCTION BOX SPOT LIGHT ALLEWAY IP66</t>
  </si>
  <si>
    <t>(=901++4242+-901JB05) – JUNCTION BOX SPOT LIGHT ALLEWAY IP66</t>
  </si>
  <si>
    <t>(=901++4242+-901JB06) – JUNCTION BOX SPOT LIGHT ALLEWAY IP66</t>
  </si>
  <si>
    <t>(=901++4242+-H01) – CEILING LIGHT,LED, IP55 TYPE 69 (L901.1-157)</t>
  </si>
  <si>
    <t>(=901++4242+-H02) – CEILING LIGHT,LED, IP55 TYPE 69 (L901.1-158)</t>
  </si>
  <si>
    <t>(=901++4242+-S01) – PULSE SWITCH 1P TYPE 39 (L901.1-334)</t>
  </si>
  <si>
    <t>(=901++4242+-S02) – PULSE SWITCH 1P TYPE 39 (L901.1-335)</t>
  </si>
  <si>
    <t>(=901++4242+-X01) – SINGLE SOCKET, ACCOMMODATION, IP20 TYPE 41 (L901.2-068)</t>
  </si>
  <si>
    <t>(=901++4242+-X02) – SINGLE SOCKET, ACCOMMODATION, IP20 TYPE 41 (L901.2-067)</t>
  </si>
  <si>
    <t>(=903++4242+-H01) – CEILING LIGHT,LED, IP55 TYPE 69 (L903-084)</t>
  </si>
  <si>
    <t>(=903++4242+-H02) – CEILING LIGHT,LED, IP55 TYPE 69 (L903-083)</t>
  </si>
  <si>
    <t>(=903++4242+-H03) – CEILING LIGHT,LED, IP55 TYPE 69 (L903-082)</t>
  </si>
  <si>
    <t>(=903++4242+-H04) – CEILING LIGHT,LED, IP55 TYPE 69 (L903-085)</t>
  </si>
  <si>
    <t>(=201++4244+-201G1_2) – ALARM SOUNDER (SONF1DC024MA0M1R)</t>
  </si>
  <si>
    <t>(=223++4244+-223LCB02) – LOCK-IN ALARM BUTTON</t>
  </si>
  <si>
    <t>(=431++4244+-431JB02) – TERMINAL BOX 1 COLD ROOM +4 C</t>
  </si>
  <si>
    <t>(=431++4244+-431U07) – LIQUID VALVE COLD ROOM +4 C</t>
  </si>
  <si>
    <t>(=431++4244+-431U08) – ROOM TEMPERATURE CHILLER COLD ROOM +4 C</t>
  </si>
  <si>
    <t>(=431++4244+-431U10) – ROOM TEMPERATURE DRY PROVISION</t>
  </si>
  <si>
    <t>(=901++4244+-901JB09) – JUNCTION BOX MULTI-PURPOSE LIGHT PROVISION ROOM IP68</t>
  </si>
  <si>
    <t>(=222++4246+-222G2_1) – ALARM HORN WITH BEACON RED 112dB (AL112NXDCO24R/R)</t>
  </si>
  <si>
    <t>(=461++4246+-461JB320) – 43.8 CRANE AFT REQUEST START HYDRAULIC PUMP</t>
  </si>
  <si>
    <t>(=512++4246+-512U01) – CRANE AFT SOCKET X1</t>
  </si>
  <si>
    <t>(=581++4246+-581U05) – SOCKET FOR FLOODLIGHT LED ISPS, IP67 TYPE 54 (L901-204)</t>
  </si>
  <si>
    <t>(=712++4246+-712U12) – SPEAKER H TAPPING 15W</t>
  </si>
  <si>
    <t>(=901++4246+-H01) – EXTERIOR LIGHT LED, IP69K TYPE 11 (L901.1-185)</t>
  </si>
  <si>
    <t>(=901++4246+-H02) – EXTERIOR LIGHT LED, IP69K TYPE 11 (L901.1-186)</t>
  </si>
  <si>
    <t>(=903++4246+-H01) – EXTERIOR LIGHT LED, IP69K TYPE 11 (L903-100)</t>
  </si>
  <si>
    <t>(=903++4246+-H02) – EXTERIOR LIGHT LED, IP69K TYPE 11 (L903-101)</t>
  </si>
  <si>
    <t>(=903++4246+-H03) – EXTERIOR LIGHT LED, IP69K TYPE 11 (L903-102)</t>
  </si>
  <si>
    <t>(=903++4246+-H06) – FLOODLIGHT LED, IP67 TYPE 28 (L903.1-113)</t>
  </si>
  <si>
    <t>(=201++4248+-201B004) – OPTICAL SMOKE/HEAT DETECTOR + SCI PROVISIONS STORE</t>
  </si>
  <si>
    <t>(=201++4248+-201G1_1) – ALARM SOUNDER (SONF1DC024MA0M1R)</t>
  </si>
  <si>
    <t>(=431++4248+-431JB01) – TERMINAL BOX 1 PROVISION ROOM</t>
  </si>
  <si>
    <t>(=431++4248+-431U09) – LIQUID VALVE PROVISION ROOM</t>
  </si>
  <si>
    <t>(=901++4248+-901JB08) – JUNCTION BOX MULTI-PURPOSE LIGHT PROVISION ROOM IP68</t>
  </si>
  <si>
    <t>(=901++4248+-S01) – SWITCH, 2P, 1 ENTRY, IP55 TYPE 33 (L901.1-141)</t>
  </si>
  <si>
    <t>(=901++4248+-S03) – SWITCH, 2P, 1 ENTRY, IP55 TYPE 33 (L901.1-144)</t>
  </si>
  <si>
    <t>(=901++4248+-S04) – SWITCH, 2P, 1 ENTRY, IP55 TYPE 33 (L901.1-146)</t>
  </si>
  <si>
    <t>(=901++4248+-X01) – SINGLE SOCKET, TECHNIC, IP55 TYPE 44 (L901.2-069)</t>
  </si>
  <si>
    <t>(=903++4248+-903JB06) – JUNCTION BOX MULTI-PURPOSE LIGHT PROVISION ROOM IP68</t>
  </si>
  <si>
    <t>(=201++4250+-201B005) – OPTICAL SMOKE/HEAT DETECTOR + SCI FIRE LOCKER</t>
  </si>
  <si>
    <t>(=901++4250+-X01) – SINGLE SOCKET, TECHNIC, IP55 TYPE 44 (L901.2-110)</t>
  </si>
  <si>
    <t>(=903++4250+-H01) – TECHNICAL LIGHT LED, IP66 TYPE 01 (L903-149)</t>
  </si>
  <si>
    <t>(=201++4252+-201B081) – OPTICAL SMOKE/HEAT DETECTOR + SCI</t>
  </si>
  <si>
    <t>(=201++4252+-201B082) – MANUAL CALL POINT</t>
  </si>
  <si>
    <t>(=531++4252+-531U08) – AFT HOLDS STAIRS SENSOR</t>
  </si>
  <si>
    <t>(=581++4252+-H10) – FLOODLIGHT LED ISPS, IP67 TYPE 29 (L901-304)</t>
  </si>
  <si>
    <t>(=903++4252+-H01) – TECHNICAL LIGHT LED, IP66 TYPE 01 (L903-013)</t>
  </si>
  <si>
    <t>(+13UP1_JB4.2) – 13UP1_JB4.2 JUNCTION BOX TRANSITIONAL LIGHTING (L903-151)</t>
  </si>
  <si>
    <t>(+13UP1_JB6) – 13UP1_JB6 JUNCTION BOX TRANSITIONAL LIGHTING (L903-143)</t>
  </si>
  <si>
    <t>(=201++4256+-201B007) – OPTICAL SMOKE/HEAT DETECTOR CHANGING ROOM</t>
  </si>
  <si>
    <t>(=201++4256+-201B008) – MANUAL CALL POINT CHANGING ROOM</t>
  </si>
  <si>
    <t>(=901++4256+-X01) – SINGLE SOCKET, ACCOMMODATION, IP20 TYPE 41 (L901.2-058)</t>
  </si>
  <si>
    <t>(=903++4256+-H01) – CEILING LIGHT,LED, IP55 TYPE 69 (L903-078)</t>
  </si>
  <si>
    <t>(=903++4256+-S01) – SWITCH, 2P, 1 WAY, IP20 TYPE 30 (L903-131)</t>
  </si>
  <si>
    <t>(+11L3_JB1.2) – 11L3_JB1.2 JUNCTION BOX NORMAL LIGHTING (L901.1-210)</t>
  </si>
  <si>
    <t>(+11L3_JB10) – 11L3_JB10 JUNCTION BOX SOCKETS (L901.2-120)</t>
  </si>
  <si>
    <t>(+11L3_JB2.3) – 11L3_JB2.3 JUNCTION BOX NORMAL LIGHTING (L901.1-214)</t>
  </si>
  <si>
    <t>(+13EL1_JB3) – 13EL1_JB3 JUNCTION BOX EM'CY LIGHTING (L903-125)</t>
  </si>
  <si>
    <t>(=201++4258+-201B010) – OPTICAL SMOKE/HEAT DETECTOR + SCI DECK OFFICE</t>
  </si>
  <si>
    <t>(=416++4258+-416U37) – JUNCTION BOX FAN COIL UNIT FCU 301 DECK OFFICE</t>
  </si>
  <si>
    <t>(=416++4258+-416U38) – THERMOSTAT FCU 301 DECK OFFICE</t>
  </si>
  <si>
    <t>(=601++4258+-601U02) – WORKSTATION 3</t>
  </si>
  <si>
    <t>(=631++4258+-631X14) – RJ45 SOCKET FOR TV (M631-014)</t>
  </si>
  <si>
    <t>(=634++4258+-634X7) – RJ45 SOCKET (634X7)</t>
  </si>
  <si>
    <t>(=634++4258+-634X8) – RJ45 SOCKET (634X8)</t>
  </si>
  <si>
    <t>(=712++4258+-712U13) – SPEAKER C SET: 2W DECK OFFICE</t>
  </si>
  <si>
    <t>(=731++4258+-731U06) – SOCKET VSAT NO. 2</t>
  </si>
  <si>
    <t>(=771++4258+-771U44) – WORKSTATION DECK OFFICE</t>
  </si>
  <si>
    <t>(=901++4258+-631X06) – DOUBLE SOCKET, ACCOMMODATION, IP20 TYPE 42 (631X24)</t>
  </si>
  <si>
    <t>(=901++4258+-H01) – CEILING LIGHT,LED, IP55 TYPE 69 (L901.1-124)</t>
  </si>
  <si>
    <t>(=901++4258+-H02) – CEILING LIGHT,LED, IP55 TYPE 69 (L901.1-123)</t>
  </si>
  <si>
    <t>(=901++4258+-H03) – DESK LIGHT, LED, DIMMABLE, IP20 TYPE 60 (L901.1-126)</t>
  </si>
  <si>
    <t>(=901++4258+-H04) – DESK LIGHT, LED, DIMMABLE, IP20 TYPE 60 (L901.1-125)</t>
  </si>
  <si>
    <t>(=901++4258+-S01) – PULSE SWITCH 1P TYPE 39 (L901.1-121)</t>
  </si>
  <si>
    <t>(=901++4258+-S02) – PULSE SWITCH 1P TYPE 39 (L901.1-122)</t>
  </si>
  <si>
    <t>(=901++4258+-X01) – SINGLE SOCKET, ACCOMMODATION, IP20 TYPE 41 (L901.2-053)</t>
  </si>
  <si>
    <t>(=901++4258+-X02) – DOUBLE SOCKET, ACCOMMODATION, IP20 TYPE 42 (L901.2-056)</t>
  </si>
  <si>
    <t>(=901++4258+-X03) – DOUBLE SOCKET, ACCOMMODATION, IP20 TYPE 42 (L901.2-057)</t>
  </si>
  <si>
    <t>(=901++4258+-X04) – DOUBLE SOCKET, ACCOMMODATION, IP20 TYPE 42 (L901.2-054)</t>
  </si>
  <si>
    <t>(=901++4258+-X05) – DOUBLE SOCKET, ACCOMMODATION, IP20 TYPE 42 (L901.2-055)</t>
  </si>
  <si>
    <t>(=901++4258+-X07) – DOUBLE SOCKET, ACCOMMODATION, IP20 TYPE 42 (771X02)</t>
  </si>
  <si>
    <t>(=901++4258+-X08) – SINGLE SOCKET, ACCOMMODATION, IP20 TYPE 41 (L901.2-210)</t>
  </si>
  <si>
    <t>(=903++4258+-H01) – CEILING LIGHT,LED, IP55 TYPE 69 (L903-077)</t>
  </si>
  <si>
    <t>(+12EP0.1) – 12EP0.1 EMERGENCY SWITCHBOARD EDG 52KW / MSB TRANSFER LINE / CONSUMERS 3X400V 50HZ</t>
  </si>
  <si>
    <t>(+12EP0.2) – 12EP0.2 EMERGENCY SWITCHBOARD CONSUMERS 3X230V 50HZ</t>
  </si>
  <si>
    <t>(+13UP1) – 13UP1 UPS DISTRIBUTION PANEL</t>
  </si>
  <si>
    <t>(+13UP1_JB4) – 13UP1_JB4 JUNCTION BOX TRANSITIONAL LIGHTING (L903-139)</t>
  </si>
  <si>
    <t>(+13UP1_JB9) – 13UP1_JB9 JUNCTION BOX TRANSITIONAL EXTERIOR LIGHTING (L903-146)</t>
  </si>
  <si>
    <t>(+14E3) – 14E3 EDG START BATTERY PANEL</t>
  </si>
  <si>
    <t>(=102++4262+-102U01) – EMERGENCY GENERATOR PANEL</t>
  </si>
  <si>
    <t>(=102++4262+-102U02) – EMERGENCY GENERATOR</t>
  </si>
  <si>
    <t>(=132++4262+-13T1) – EM'CY TRANSFORMER</t>
  </si>
  <si>
    <t>(=133++4262+-14C3) – EDG BATTERY CHARGER NO.1</t>
  </si>
  <si>
    <t>(=133++4262+-14C4) – EDG BATTERY CHARGER NO.2</t>
  </si>
  <si>
    <t>(=152++4262+-14B3) – EDG STARTING BATTERY BANK NO.1 ER PS FORE</t>
  </si>
  <si>
    <t>(=152++4262+-14B4) – EDG STARTING BATTERY BANK NO.2 ER PS AFT</t>
  </si>
  <si>
    <t>(=201++4262+-201B011) – OPTICAL SMOKE/HEAT DETECTOR +SCI EMG GENSET</t>
  </si>
  <si>
    <t>(=201++4262+-201B012) – MANUAL CALL POINT EMG GENSET</t>
  </si>
  <si>
    <t>(=201++4262+-201B013) – OPTICAL SMOKE/HEAT DETECTOR +SCI EMG GENSET</t>
  </si>
  <si>
    <t>(=221++4262+-221U10) – SIGNAL PANEL WITH 3 LIGHTS 1 HIGH SIGNALLING</t>
  </si>
  <si>
    <t>(=351++4262+-351JB10) – JB TK35 GO EM SENSOR 09210I81</t>
  </si>
  <si>
    <t>(=412++4262+-412U07) – EMERGENCY ROOM FAN VEF 400</t>
  </si>
  <si>
    <t>(=415++4262+-415JB06) – JUNCTION BOX FOR FIRE DAMPER</t>
  </si>
  <si>
    <t>(=415++4262+-415JB07) – JUNCTION BOX FOR FIRE DAMPER</t>
  </si>
  <si>
    <t>(=531++4262+-531U09) – EM'CY GENSET SENSOR</t>
  </si>
  <si>
    <t>(=901++4262+-X01) – SINGLE SOCKET,TECHNIC, IP55 TYPE 44 (L901.2-119)</t>
  </si>
  <si>
    <t>(=903++4262+-H01) – TECHNICAL LIGHT LED, IP66 TYPE 01 (L903-094)</t>
  </si>
  <si>
    <t>(=903++4262+-H02) – TECHNICAL LIGHT LED, IP66 TYPE 01 (L903-095)</t>
  </si>
  <si>
    <t>(=205++5010+-205U04) – SOUND RECEPTION SYSTEM ANTENNA</t>
  </si>
  <si>
    <t>(=461++5010+-461JB319) – JB F5</t>
  </si>
  <si>
    <t>(=461++5010+-461JB321) – JB H1</t>
  </si>
  <si>
    <t>(=461++5010+-461JB322) – JB H2</t>
  </si>
  <si>
    <t>(=461++5010+-461JB323) – JB H3</t>
  </si>
  <si>
    <t>(=461++5010+-461JB324) – JB H4</t>
  </si>
  <si>
    <t>(=461++5010+-461JB325) – JB H5</t>
  </si>
  <si>
    <t>(=461++5010+-461U118) – TERMINATOR F</t>
  </si>
  <si>
    <t>(=461++5010+-461U12) – HYDRAULICS REMOTE CONTROL POSITION 1</t>
  </si>
  <si>
    <t>(=461++5010+-461U15) – JB H ( MIZZEN MAST )</t>
  </si>
  <si>
    <t>(=461++5010+-461U166) – WINCH MIZZEN MAIN BRAKE PRESSURE 4 BP30.4 SENSOR 1A</t>
  </si>
  <si>
    <t>(=461++5010+-461U177) – FURLER MIZZEN MAIN PRESSURE 4 BP25.1 SENSOR 2A</t>
  </si>
  <si>
    <t>(=461++5010+-461U182) – MIZZEN VANG PRESSURE 6 BP25.3 SENSOR 3A</t>
  </si>
  <si>
    <t>(=461++5010+-461U185) – WINCH MIZZEN MAIN PRESSURE TO PORT 5 BP31.1 SENSOR 3B</t>
  </si>
  <si>
    <t>(=461++5010+-461U185.1) – WINCH MIZZEN MAIN PRESSURE TO STBD 5 BP31.2 SENSOR 3B</t>
  </si>
  <si>
    <t>(=461++5010+-461U188) – WINCH MIZZEN J1 RAM LIMITB SWITCH SHEET-IN S41.7 SENSOR 3C</t>
  </si>
  <si>
    <t>(=461++5010+-461U190) – WINCH MIZZEN J1 POSITION TO PORT 24 BP30.1 SENSOR 3D</t>
  </si>
  <si>
    <t>(=461++5010+-461U199) – WINCH MIZZEN J1 RAM LIMIT SWITCH EASE S41.8 SENSOR 3C</t>
  </si>
  <si>
    <t>(=461++5010+-461U219) – SOLENOID VALVE J0 WINCH YV18.1</t>
  </si>
  <si>
    <t>(=461++5010+-461U220) – SOLENOID VALVE J0 WINCH YV18.2</t>
  </si>
  <si>
    <t>(=461++5010+-461U221) – SOLENOID VALVE J0 WINCH YV18.3</t>
  </si>
  <si>
    <t>(=461++5010+-461U222) – SOLENOID VALVE J0 WINCH YV18.4</t>
  </si>
  <si>
    <t>(=461++5010+-461U223) – SOLENOID VALVE J0 WINCH YV18.5</t>
  </si>
  <si>
    <t>(=461++5010+-461U224) – SOLENOID VALVE J0 WINCH YV18.6</t>
  </si>
  <si>
    <t>(=461++5010+-461U225) – SOLENOID VALVE J0 WINCH YV18.9</t>
  </si>
  <si>
    <t>(=461++5010+-461U226) – SOLENOID VALVE J0 WINCH YV18.10</t>
  </si>
  <si>
    <t>(=461++5010+-461U228) – JB WINCH MIZZEN J1</t>
  </si>
  <si>
    <t>(=461++5010+-461U355) – D3FBE A59.4</t>
  </si>
  <si>
    <t>(=461++5010+-461U356) – D3FBE A58.2</t>
  </si>
  <si>
    <t>(=461++5010+-461U357) – SOLENOID VALVE HARKEN MIZZEN YV21.3</t>
  </si>
  <si>
    <t>(=461++5010+-461U358) – SOLENOID VALVE HARKEN MIZZEN YV21.4</t>
  </si>
  <si>
    <t>(=461++5010+-461U364) – MIZZEN HARKEN BACKWARD PUSH BUTTON SB43.3 SB43.4</t>
  </si>
  <si>
    <t>(=461++5010+-461U69) – AFT J1 BOOM "HLA-05" HYBRID LOADCELL AMPLIFIER BOX FOR LOAD SENSOR AFT J1 BOOM</t>
  </si>
  <si>
    <t>(=715++5010+-715U13) – SSAS IC-119</t>
  </si>
  <si>
    <t>(=721++5010+-721U03) – GMDSS BATTERIES</t>
  </si>
  <si>
    <t>(=721++5010+-721U20) – MF/HF FURUNO AT-5075</t>
  </si>
  <si>
    <t>(=721++5010+-721U22) – MF/HF KUM803MWM TX ANTENNA</t>
  </si>
  <si>
    <t>(=731++5010+-731U02) – ONEWEB</t>
  </si>
  <si>
    <t>(=731++5010+-731U03.2) – LT-4130 ANTENNA UNIT (LT4100 SATTELITE COMUNICATION SYSTEM)</t>
  </si>
  <si>
    <t>(=731++5010+-731U15) – STARLINK 2</t>
  </si>
  <si>
    <t>(=731++5010+-731U16) – STARLINK 1</t>
  </si>
  <si>
    <t>(=746++5010+-746U07) – RADAR FURUNO RSB - 133 - 111N</t>
  </si>
  <si>
    <t>(=748++5010+-748U02) – SATELLITE COMPASS ANTENNA SC-703</t>
  </si>
  <si>
    <t>(=751++5010+-751U11) – ANTENNA GPA - 023</t>
  </si>
  <si>
    <t>(=753++5010+-753U02) – AIS FA-170 ANTENNA</t>
  </si>
  <si>
    <t>(=901++5010+-H01) – FLOODLIGHT LED, IP67 TYPE 28 (L901.1-195)</t>
  </si>
  <si>
    <t>(=901++5010+-H02) – FLOODLIGHT LED, IP67 TYPE 28 (L901.1-196)</t>
  </si>
  <si>
    <t>(=901++5010+-H03) – FLOODLIGHT LED, IP67 TYPE 28 (L901.1-197)</t>
  </si>
  <si>
    <t>(=901++5010+-H04) – FLOODLIGHT LED, IP67 TYPE 28 (L901.1-198)</t>
  </si>
  <si>
    <t>(=901++5010+-H05) – FLOODLIGHT LED, IP67 TYPE 28 (L901.1-194)</t>
  </si>
  <si>
    <t>(=903++5010+-H01) – FLOODLIGHT LED, IP67 TYPE 28 (L903-112)</t>
  </si>
  <si>
    <t>(=903++5010+-H02) – EXTERIOR LIGHT LED, IP69K TYPE 11 (L903-100.1)</t>
  </si>
  <si>
    <t>(=903++5010+-H03) – EXTERIOR LIGHT LED, IP69K TYPE 11 (L903-106.1)</t>
  </si>
  <si>
    <t>(=921++5010+-921U01) – SEARCHLIGHT PS (L901.1-199)</t>
  </si>
  <si>
    <t>(=921++5010+-921U02) – SEARCHLIGHT SB (L901.1-200)</t>
  </si>
  <si>
    <t>(=923++5010+-H02) – AFT MASTHEAD WHITE LIGHT</t>
  </si>
  <si>
    <t>(=923++5010+-H05) – SIDELIGHT - PS RED LIGHT</t>
  </si>
  <si>
    <t>(=923++5010+-H06) – SIDELIGHT - SB GREEN LIGHT</t>
  </si>
  <si>
    <t>(=923++5010+-H07) – UPPER NUC/VESSEL AROUND PS RED LIGHT</t>
  </si>
  <si>
    <t>(=923++5010+-H08) – UPPER NUC/VESSEL AROUND SB RED LIGHT</t>
  </si>
  <si>
    <t>(=923++5010+-H09) – LOWER NUC/VESSEL AROUND PS RED LIGHT</t>
  </si>
  <si>
    <t>(=923++5010+-H10) – LOWER NUC/VESSEL AROUND SB RED LIGHT</t>
  </si>
  <si>
    <t>Đầu From = thiết bị (1/0)</t>
  </si>
  <si>
    <t>Đầu To = thiết bị (1/0)</t>
  </si>
  <si>
    <t>Dây của thiết bị (1/0)</t>
  </si>
  <si>
    <t>Số đầu đã đấu (0-2)</t>
  </si>
  <si>
    <t>Cộng dồn dây của thiết bị</t>
  </si>
  <si>
    <t>kg có cầu đấu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</si>
</sst>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&quot;"/>
    <numFmt numFmtId="165" formatCode="0.0%"/>
  </numFmts>
  <fonts count="53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22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A9C4EB"/>
      <name val="Arial"/>
      <family val="2"/>
    </font>
    <font>
      <b/>
      <sz val="8"/>
      <color rgb="FF6B7A90"/>
      <name val="Arial"/>
      <family val="2"/>
    </font>
    <font>
      <b/>
      <sz val="12"/>
      <color rgb="FFC00000"/>
      <name val="Arial"/>
      <family val="2"/>
    </font>
    <font>
      <b/>
      <sz val="12"/>
      <color rgb="FF12284C"/>
      <name val="Arial"/>
      <family val="2"/>
    </font>
    <font>
      <b/>
      <sz val="9"/>
      <color rgb="FFFFFFFF"/>
      <name val="Arial"/>
      <family val="2"/>
    </font>
    <font>
      <b/>
      <sz val="9"/>
      <color rgb="FF6B7A90"/>
      <name val="Arial"/>
      <family val="2"/>
    </font>
    <font>
      <b/>
      <sz val="22"/>
      <color rgb="FF12284C"/>
      <name val="Arial"/>
      <family val="2"/>
    </font>
    <font>
      <sz val="8"/>
      <color rgb="FF6B7A90"/>
      <name val="Arial"/>
      <family val="2"/>
    </font>
    <font>
      <b/>
      <sz val="11"/>
      <color rgb="FF12284C"/>
      <name val="Arial"/>
      <family val="2"/>
    </font>
    <font>
      <sz val="10"/>
      <color rgb="FF404040"/>
      <name val="Arial"/>
      <family val="2"/>
    </font>
    <font>
      <i/>
      <sz val="8"/>
      <color rgb="FF6B7A90"/>
      <name val="Arial"/>
      <family val="2"/>
    </font>
    <font>
      <b/>
      <sz val="10"/>
      <color rgb="FF6B7A90"/>
      <name val="Arial"/>
      <family val="2"/>
    </font>
    <font>
      <b/>
      <sz val="10"/>
      <color rgb="FF12284C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C00000"/>
      <name val="Arial"/>
      <family val="2"/>
    </font>
    <font>
      <b/>
      <sz val="10"/>
      <color rgb="FFFFFFFF"/>
      <name val="Arial"/>
      <family val="2"/>
    </font>
    <font>
      <b/>
      <sz val="15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0000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7F7F7F"/>
      <name val="Calibri"/>
      <family val="2"/>
    </font>
    <font>
      <b/>
      <sz val="10"/>
      <color rgb="FFC00000"/>
      <name val="Calibri"/>
      <family val="2"/>
    </font>
    <font>
      <b/>
      <sz val="10"/>
      <color rgb="FF595959"/>
      <name val="Calibri"/>
      <family val="2"/>
    </font>
    <font>
      <b/>
      <sz val="15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0000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7F7F7F"/>
      <name val="Calibri"/>
      <family val="2"/>
    </font>
    <font>
      <b/>
      <sz val="10"/>
      <color rgb="FFC00000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charset val="238"/>
    </font>
    <font>
      <sz val="13"/>
      <color theme="1"/>
      <name val="Times New Roman"/>
      <charset val="134"/>
    </font>
    <font>
      <sz val="11"/>
      <color theme="1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12284C"/>
        <bgColor rgb="FF12284C"/>
      </patternFill>
    </fill>
    <fill>
      <patternFill patternType="solid">
        <fgColor rgb="FF2A9D8F"/>
        <bgColor rgb="FF2A9D8F"/>
      </patternFill>
    </fill>
    <fill>
      <patternFill patternType="solid">
        <fgColor rgb="FFF2F5FA"/>
        <bgColor rgb="FFF2F5FA"/>
      </patternFill>
    </fill>
    <fill>
      <patternFill patternType="solid">
        <fgColor rgb="FFFFF2CC"/>
        <bgColor rgb="FFFFF2CC"/>
      </patternFill>
    </fill>
    <fill>
      <patternFill patternType="solid">
        <fgColor rgb="FF2F6DB5"/>
        <bgColor rgb="FF2F6DB5"/>
      </patternFill>
    </fill>
    <fill>
      <patternFill patternType="solid">
        <fgColor rgb="FF3BA676"/>
        <bgColor rgb="FF3BA676"/>
      </patternFill>
    </fill>
    <fill>
      <patternFill patternType="solid">
        <fgColor rgb="FFF2A93B"/>
        <bgColor rgb="FFF2A93B"/>
      </patternFill>
    </fill>
    <fill>
      <patternFill patternType="solid">
        <fgColor theme="0"/>
        <bgColor theme="0"/>
      </patternFill>
    </fill>
    <fill>
      <patternFill patternType="solid">
        <fgColor rgb="FFF7F9FC"/>
        <bgColor rgb="FFF7F9FC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DDEBF7"/>
        <bgColor rgb="FFDDEBF7"/>
      </patternFill>
    </fill>
    <fill>
      <patternFill patternType="solid">
        <fgColor rgb="FFC6D9F0"/>
        <bgColor rgb="FFC6D9F0"/>
      </patternFill>
    </fill>
    <fill>
      <patternFill patternType="solid">
        <fgColor rgb="FF00B0F0"/>
        <bgColor rgb="FF00B0F0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2A93B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rgb="FFD6E4F0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0B84A"/>
      </left>
      <right/>
      <top style="thin">
        <color rgb="FFE0B84A"/>
      </top>
      <bottom style="thin">
        <color rgb="FFE0B84A"/>
      </bottom>
      <diagonal/>
    </border>
    <border>
      <left/>
      <right style="thin">
        <color rgb="FFE0B84A"/>
      </right>
      <top style="thin">
        <color rgb="FFE0B84A"/>
      </top>
      <bottom style="thin">
        <color rgb="FFE0B84A"/>
      </bottom>
      <diagonal/>
    </border>
    <border>
      <left style="thin">
        <color rgb="FFD6DEEB"/>
      </left>
      <right/>
      <top style="thick">
        <color rgb="FF12284C"/>
      </top>
      <bottom/>
      <diagonal/>
    </border>
    <border>
      <left/>
      <right/>
      <top style="thick">
        <color rgb="FF12284C"/>
      </top>
      <bottom/>
      <diagonal/>
    </border>
    <border>
      <left/>
      <right style="thin">
        <color rgb="FFD6DEEB"/>
      </right>
      <top style="thick">
        <color rgb="FF12284C"/>
      </top>
      <bottom/>
      <diagonal/>
    </border>
    <border>
      <left style="thin">
        <color rgb="FFD6DEEB"/>
      </left>
      <right/>
      <top style="thick">
        <color rgb="FF2F6DB5"/>
      </top>
      <bottom/>
      <diagonal/>
    </border>
    <border>
      <left/>
      <right/>
      <top style="thick">
        <color rgb="FF2F6DB5"/>
      </top>
      <bottom/>
      <diagonal/>
    </border>
    <border>
      <left/>
      <right style="thin">
        <color rgb="FFD6DEEB"/>
      </right>
      <top style="thick">
        <color rgb="FF2F6DB5"/>
      </top>
      <bottom/>
      <diagonal/>
    </border>
    <border>
      <left style="thin">
        <color rgb="FFD6DEEB"/>
      </left>
      <right/>
      <top style="thick">
        <color rgb="FF3BA676"/>
      </top>
      <bottom/>
      <diagonal/>
    </border>
    <border>
      <left/>
      <right/>
      <top style="thick">
        <color rgb="FF3BA676"/>
      </top>
      <bottom/>
      <diagonal/>
    </border>
    <border>
      <left/>
      <right style="thin">
        <color rgb="FFD6DEEB"/>
      </right>
      <top style="thick">
        <color rgb="FF3BA676"/>
      </top>
      <bottom/>
      <diagonal/>
    </border>
    <border>
      <left style="thin">
        <color rgb="FFD6DEEB"/>
      </left>
      <right/>
      <top style="thick">
        <color rgb="FFF2A93B"/>
      </top>
      <bottom/>
      <diagonal/>
    </border>
    <border>
      <left/>
      <right/>
      <top style="thick">
        <color rgb="FFF2A93B"/>
      </top>
      <bottom/>
      <diagonal/>
    </border>
    <border>
      <left/>
      <right style="thin">
        <color rgb="FFD6DEEB"/>
      </right>
      <top style="thick">
        <color rgb="FFF2A93B"/>
      </top>
      <bottom/>
      <diagonal/>
    </border>
    <border>
      <left style="thin">
        <color rgb="FFD6DEEB"/>
      </left>
      <right/>
      <top style="thick">
        <color rgb="FFE76F51"/>
      </top>
      <bottom/>
      <diagonal/>
    </border>
    <border>
      <left/>
      <right/>
      <top style="thick">
        <color rgb="FFE76F51"/>
      </top>
      <bottom/>
      <diagonal/>
    </border>
    <border>
      <left/>
      <right style="thin">
        <color rgb="FFD6DEEB"/>
      </right>
      <top style="thick">
        <color rgb="FFE76F51"/>
      </top>
      <bottom/>
      <diagonal/>
    </border>
    <border>
      <left style="thin">
        <color rgb="FFD6DEEB"/>
      </left>
      <right/>
      <top style="thick">
        <color rgb="FF8E6BBF"/>
      </top>
      <bottom/>
      <diagonal/>
    </border>
    <border>
      <left/>
      <right/>
      <top style="thick">
        <color rgb="FF8E6BBF"/>
      </top>
      <bottom/>
      <diagonal/>
    </border>
    <border>
      <left/>
      <right style="thin">
        <color rgb="FFD6DEEB"/>
      </right>
      <top style="thick">
        <color rgb="FF8E6BBF"/>
      </top>
      <bottom/>
      <diagonal/>
    </border>
    <border>
      <left style="thin">
        <color rgb="FFD6DEEB"/>
      </left>
      <right/>
      <top/>
      <bottom/>
      <diagonal/>
    </border>
    <border>
      <left/>
      <right style="thin">
        <color rgb="FFD6DEEB"/>
      </right>
      <top/>
      <bottom/>
      <diagonal/>
    </border>
    <border>
      <left style="thin">
        <color rgb="FFD6DEEB"/>
      </left>
      <right/>
      <top/>
      <bottom/>
      <diagonal/>
    </border>
    <border>
      <left/>
      <right style="thin">
        <color rgb="FFD6DEEB"/>
      </right>
      <top/>
      <bottom/>
      <diagonal/>
    </border>
    <border>
      <left style="thin">
        <color rgb="FFD6DEEB"/>
      </left>
      <right/>
      <top/>
      <bottom style="thin">
        <color rgb="FFD6DEEB"/>
      </bottom>
      <diagonal/>
    </border>
    <border>
      <left/>
      <right/>
      <top/>
      <bottom style="thin">
        <color rgb="FFD6DEEB"/>
      </bottom>
      <diagonal/>
    </border>
    <border>
      <left/>
      <right style="thin">
        <color rgb="FFD6DEEB"/>
      </right>
      <top/>
      <bottom style="thin">
        <color rgb="FFD6DEEB"/>
      </bottom>
      <diagonal/>
    </border>
    <border>
      <left style="thin">
        <color rgb="FFD6DEEB"/>
      </left>
      <right/>
      <top style="thin">
        <color rgb="FFD6DEEB"/>
      </top>
      <bottom/>
      <diagonal/>
    </border>
    <border>
      <left/>
      <right/>
      <top style="thin">
        <color rgb="FFD6DEEB"/>
      </top>
      <bottom/>
      <diagonal/>
    </border>
    <border>
      <left/>
      <right style="thin">
        <color rgb="FFD6DEEB"/>
      </right>
      <top style="thin">
        <color rgb="FFD6DEEB"/>
      </top>
      <bottom/>
      <diagonal/>
    </border>
    <border>
      <left style="thin">
        <color rgb="FFD6DEEB"/>
      </left>
      <right/>
      <top/>
      <bottom/>
      <diagonal/>
    </border>
    <border>
      <left/>
      <right style="thin">
        <color rgb="FFD6DEEB"/>
      </right>
      <top/>
      <bottom/>
      <diagonal/>
    </border>
    <border>
      <left style="thin">
        <color rgb="FFD6DEEB"/>
      </left>
      <right/>
      <top/>
      <bottom/>
      <diagonal/>
    </border>
    <border>
      <left/>
      <right style="thin">
        <color rgb="FFD6DEEB"/>
      </right>
      <top/>
      <bottom/>
      <diagonal/>
    </border>
    <border>
      <left/>
      <right/>
      <top/>
      <bottom style="thin">
        <color rgb="FFE8EDF5"/>
      </bottom>
      <diagonal/>
    </border>
    <border>
      <left/>
      <right/>
      <top/>
      <bottom style="thin">
        <color rgb="FFE8EDF5"/>
      </bottom>
      <diagonal/>
    </border>
    <border>
      <left style="thin">
        <color rgb="FFD6DEEB"/>
      </left>
      <right/>
      <top/>
      <bottom style="thin">
        <color rgb="FFD6DEEB"/>
      </bottom>
      <diagonal/>
    </border>
    <border>
      <left/>
      <right/>
      <top/>
      <bottom style="thin">
        <color rgb="FFD6DEEB"/>
      </bottom>
      <diagonal/>
    </border>
    <border>
      <left/>
      <right style="thin">
        <color rgb="FFD6DEEB"/>
      </right>
      <top/>
      <bottom style="thin">
        <color rgb="FFD6DEEB"/>
      </bottom>
      <diagonal/>
    </border>
    <border>
      <left/>
      <right/>
      <top/>
      <bottom style="thin">
        <color rgb="FFE8EDF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theme="1"/>
      </left>
      <right style="medium">
        <color theme="1"/>
      </right>
      <top style="thin">
        <color rgb="FF000000"/>
      </top>
      <bottom/>
      <diagonal/>
    </border>
    <border>
      <left style="thick">
        <color theme="1"/>
      </left>
      <right style="medium">
        <color theme="1"/>
      </right>
      <top/>
      <bottom/>
      <diagonal/>
    </border>
    <border>
      <left style="thick">
        <color theme="1"/>
      </left>
      <right style="medium">
        <color theme="1"/>
      </right>
      <top/>
      <bottom style="thin">
        <color rgb="FF000000"/>
      </bottom>
      <diagonal/>
    </border>
    <border>
      <left style="thick">
        <color theme="1"/>
      </left>
      <right style="thick">
        <color theme="1"/>
      </right>
      <top style="thin">
        <color rgb="FF000000"/>
      </top>
      <bottom style="thin">
        <color rgb="FF000000"/>
      </bottom>
      <diagonal/>
    </border>
    <border>
      <left style="thick">
        <color theme="1"/>
      </left>
      <right style="thick">
        <color theme="1"/>
      </right>
      <top style="thin">
        <color rgb="FF000000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n">
        <color rgb="FF000000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9" fontId="49" fillId="0" borderId="0" applyFont="0" applyFill="0" applyBorder="0" applyAlignment="0" applyProtection="0"/>
  </cellStyleXfs>
  <cellXfs count="2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wrapText="1"/>
    </xf>
    <xf numFmtId="0" fontId="1" fillId="2" borderId="3" xfId="0" applyFont="1" applyFill="1" applyBorder="1"/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1" fillId="3" borderId="8" xfId="0" applyFont="1" applyFill="1" applyBorder="1"/>
    <xf numFmtId="0" fontId="1" fillId="3" borderId="11" xfId="0" applyFont="1" applyFill="1" applyBorder="1" applyAlignment="1">
      <alignment horizontal="center" vertical="center"/>
    </xf>
    <xf numFmtId="0" fontId="1" fillId="5" borderId="3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8" fillId="7" borderId="3" xfId="0" applyFont="1" applyFill="1" applyBorder="1"/>
    <xf numFmtId="0" fontId="11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" fillId="12" borderId="52" xfId="0" applyFont="1" applyFill="1" applyBorder="1"/>
    <xf numFmtId="0" fontId="1" fillId="12" borderId="3" xfId="0" applyFont="1" applyFill="1" applyBorder="1"/>
    <xf numFmtId="0" fontId="1" fillId="12" borderId="53" xfId="0" applyFont="1" applyFill="1" applyBorder="1"/>
    <xf numFmtId="0" fontId="1" fillId="12" borderId="58" xfId="0" applyFont="1" applyFill="1" applyBorder="1"/>
    <xf numFmtId="0" fontId="1" fillId="12" borderId="59" xfId="0" applyFont="1" applyFill="1" applyBorder="1"/>
    <xf numFmtId="0" fontId="1" fillId="12" borderId="60" xfId="0" applyFont="1" applyFill="1" applyBorder="1"/>
    <xf numFmtId="0" fontId="11" fillId="5" borderId="5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8" fillId="12" borderId="61" xfId="0" applyFont="1" applyFill="1" applyBorder="1" applyAlignment="1">
      <alignment horizontal="center" vertical="center"/>
    </xf>
    <xf numFmtId="0" fontId="19" fillId="12" borderId="61" xfId="0" applyFont="1" applyFill="1" applyBorder="1" applyAlignment="1">
      <alignment horizontal="center" vertical="center"/>
    </xf>
    <xf numFmtId="3" fontId="20" fillId="12" borderId="61" xfId="0" applyNumberFormat="1" applyFont="1" applyFill="1" applyBorder="1" applyAlignment="1">
      <alignment horizontal="center" vertical="center"/>
    </xf>
    <xf numFmtId="9" fontId="20" fillId="12" borderId="61" xfId="0" applyNumberFormat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62" xfId="0" applyFont="1" applyBorder="1"/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0" xfId="0" applyNumberFormat="1" applyFont="1"/>
    <xf numFmtId="9" fontId="1" fillId="2" borderId="1" xfId="0" applyNumberFormat="1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 vertical="top"/>
    </xf>
    <xf numFmtId="9" fontId="1" fillId="0" borderId="1" xfId="0" applyNumberFormat="1" applyFont="1" applyBorder="1" applyAlignment="1">
      <alignment horizontal="center"/>
    </xf>
    <xf numFmtId="0" fontId="1" fillId="3" borderId="66" xfId="0" applyFont="1" applyFill="1" applyBorder="1" applyAlignment="1">
      <alignment horizontal="center" vertical="center"/>
    </xf>
    <xf numFmtId="0" fontId="24" fillId="0" borderId="1" xfId="0" applyFont="1" applyBorder="1"/>
    <xf numFmtId="10" fontId="2" fillId="15" borderId="1" xfId="0" applyNumberFormat="1" applyFont="1" applyFill="1" applyBorder="1" applyAlignment="1">
      <alignment horizontal="center"/>
    </xf>
    <xf numFmtId="10" fontId="2" fillId="16" borderId="1" xfId="0" applyNumberFormat="1" applyFont="1" applyFill="1" applyBorder="1" applyAlignment="1">
      <alignment horizontal="center"/>
    </xf>
    <xf numFmtId="1" fontId="2" fillId="16" borderId="1" xfId="0" applyNumberFormat="1" applyFont="1" applyFill="1" applyBorder="1" applyAlignment="1">
      <alignment horizontal="center"/>
    </xf>
    <xf numFmtId="10" fontId="1" fillId="15" borderId="1" xfId="0" applyNumberFormat="1" applyFont="1" applyFill="1" applyBorder="1" applyAlignment="1">
      <alignment horizontal="center"/>
    </xf>
    <xf numFmtId="10" fontId="1" fillId="16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/>
    </xf>
    <xf numFmtId="0" fontId="1" fillId="17" borderId="1" xfId="0" applyFont="1" applyFill="1" applyBorder="1"/>
    <xf numFmtId="0" fontId="1" fillId="17" borderId="1" xfId="0" applyFont="1" applyFill="1" applyBorder="1" applyAlignment="1">
      <alignment wrapText="1"/>
    </xf>
    <xf numFmtId="0" fontId="23" fillId="12" borderId="3" xfId="0" applyFont="1" applyFill="1" applyBorder="1" applyAlignment="1">
      <alignment horizontal="center" vertical="top"/>
    </xf>
    <xf numFmtId="9" fontId="1" fillId="3" borderId="1" xfId="0" applyNumberFormat="1" applyFont="1" applyFill="1" applyBorder="1" applyAlignment="1">
      <alignment horizontal="center"/>
    </xf>
    <xf numFmtId="9" fontId="1" fillId="0" borderId="0" xfId="0" applyNumberFormat="1" applyFont="1"/>
    <xf numFmtId="0" fontId="25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10" fontId="1" fillId="21" borderId="1" xfId="0" applyNumberFormat="1" applyFont="1" applyFill="1" applyBorder="1" applyAlignment="1">
      <alignment horizontal="center"/>
    </xf>
    <xf numFmtId="10" fontId="1" fillId="8" borderId="1" xfId="0" applyNumberFormat="1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9" fontId="1" fillId="2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9" fontId="1" fillId="4" borderId="1" xfId="0" applyNumberFormat="1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10" fontId="2" fillId="23" borderId="1" xfId="0" applyNumberFormat="1" applyFont="1" applyFill="1" applyBorder="1" applyAlignment="1">
      <alignment horizontal="center" vertical="center"/>
    </xf>
    <xf numFmtId="10" fontId="2" fillId="23" borderId="1" xfId="0" applyNumberFormat="1" applyFont="1" applyFill="1" applyBorder="1" applyAlignment="1">
      <alignment horizontal="center"/>
    </xf>
    <xf numFmtId="10" fontId="1" fillId="23" borderId="3" xfId="0" applyNumberFormat="1" applyFont="1" applyFill="1" applyBorder="1"/>
    <xf numFmtId="0" fontId="2" fillId="2" borderId="72" xfId="0" applyFont="1" applyFill="1" applyBorder="1" applyAlignment="1">
      <alignment horizontal="center"/>
    </xf>
    <xf numFmtId="0" fontId="2" fillId="2" borderId="72" xfId="0" applyFont="1" applyFill="1" applyBorder="1" applyAlignment="1">
      <alignment horizontal="center" vertical="center"/>
    </xf>
    <xf numFmtId="0" fontId="26" fillId="0" borderId="0" xfId="0" applyFont="1"/>
    <xf numFmtId="0" fontId="2" fillId="2" borderId="1" xfId="0" applyFont="1" applyFill="1" applyBorder="1" applyAlignment="1">
      <alignment horizontal="center"/>
    </xf>
    <xf numFmtId="0" fontId="27" fillId="24" borderId="3" xfId="0" applyFont="1" applyFill="1" applyBorder="1"/>
    <xf numFmtId="0" fontId="2" fillId="2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1" fontId="1" fillId="0" borderId="0" xfId="0" applyNumberFormat="1" applyFont="1"/>
    <xf numFmtId="10" fontId="2" fillId="21" borderId="1" xfId="0" applyNumberFormat="1" applyFont="1" applyFill="1" applyBorder="1" applyAlignment="1">
      <alignment horizontal="center"/>
    </xf>
    <xf numFmtId="10" fontId="2" fillId="8" borderId="1" xfId="0" applyNumberFormat="1" applyFont="1" applyFill="1" applyBorder="1" applyAlignment="1">
      <alignment horizontal="center"/>
    </xf>
    <xf numFmtId="0" fontId="0" fillId="0" borderId="73" xfId="0" applyBorder="1"/>
    <xf numFmtId="0" fontId="31" fillId="0" borderId="0" xfId="0" applyFont="1" applyAlignment="1">
      <alignment horizontal="left" vertical="center" indent="1"/>
    </xf>
    <xf numFmtId="3" fontId="31" fillId="0" borderId="74" xfId="0" applyNumberFormat="1" applyFont="1" applyBorder="1" applyAlignment="1">
      <alignment horizontal="center" vertical="center"/>
    </xf>
    <xf numFmtId="165" fontId="31" fillId="0" borderId="74" xfId="0" applyNumberFormat="1" applyFont="1" applyBorder="1" applyAlignment="1">
      <alignment horizontal="center" vertical="center"/>
    </xf>
    <xf numFmtId="0" fontId="33" fillId="30" borderId="74" xfId="0" applyFont="1" applyFill="1" applyBorder="1" applyAlignment="1">
      <alignment horizontal="center" vertical="center" wrapText="1"/>
    </xf>
    <xf numFmtId="0" fontId="34" fillId="0" borderId="74" xfId="0" applyFont="1" applyBorder="1" applyAlignment="1">
      <alignment horizontal="left" vertical="center" indent="1"/>
    </xf>
    <xf numFmtId="3" fontId="34" fillId="0" borderId="74" xfId="0" applyNumberFormat="1" applyFont="1" applyBorder="1" applyAlignment="1">
      <alignment horizontal="center" vertical="center"/>
    </xf>
    <xf numFmtId="165" fontId="34" fillId="0" borderId="74" xfId="0" applyNumberFormat="1" applyFont="1" applyBorder="1" applyAlignment="1">
      <alignment horizontal="center" vertical="center"/>
    </xf>
    <xf numFmtId="3" fontId="31" fillId="31" borderId="74" xfId="0" applyNumberFormat="1" applyFont="1" applyFill="1" applyBorder="1" applyAlignment="1">
      <alignment horizontal="center" vertical="center"/>
    </xf>
    <xf numFmtId="165" fontId="31" fillId="31" borderId="74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8" fillId="31" borderId="74" xfId="0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 indent="1"/>
    </xf>
    <xf numFmtId="3" fontId="42" fillId="0" borderId="76" xfId="0" applyNumberFormat="1" applyFont="1" applyBorder="1" applyAlignment="1">
      <alignment horizontal="center" vertical="center"/>
    </xf>
    <xf numFmtId="0" fontId="44" fillId="36" borderId="76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 indent="1"/>
    </xf>
    <xf numFmtId="0" fontId="47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50" fillId="25" borderId="73" xfId="0" applyFont="1" applyFill="1" applyBorder="1" applyAlignment="1">
      <alignment horizontal="center" vertical="center"/>
    </xf>
    <xf numFmtId="0" fontId="0" fillId="37" borderId="73" xfId="0" applyFill="1" applyBorder="1"/>
    <xf numFmtId="0" fontId="0" fillId="38" borderId="0" xfId="0" applyFill="1"/>
    <xf numFmtId="0" fontId="0" fillId="2" borderId="73" xfId="0" applyFill="1" applyBorder="1"/>
    <xf numFmtId="0" fontId="0" fillId="2" borderId="0" xfId="0" applyFill="1"/>
    <xf numFmtId="0" fontId="51" fillId="0" borderId="73" xfId="0" applyFont="1" applyBorder="1" applyAlignment="1">
      <alignment horizontal="center" vertical="center" wrapText="1"/>
    </xf>
    <xf numFmtId="0" fontId="52" fillId="0" borderId="73" xfId="0" applyFont="1" applyBorder="1" applyAlignment="1">
      <alignment horizontal="center" wrapText="1"/>
    </xf>
    <xf numFmtId="0" fontId="51" fillId="0" borderId="73" xfId="0" applyFont="1" applyBorder="1" applyAlignment="1">
      <alignment horizontal="center" wrapText="1"/>
    </xf>
    <xf numFmtId="0" fontId="51" fillId="37" borderId="73" xfId="0" applyFont="1" applyFill="1" applyBorder="1" applyAlignment="1">
      <alignment horizontal="center" vertical="center" wrapText="1"/>
    </xf>
    <xf numFmtId="0" fontId="52" fillId="37" borderId="73" xfId="0" applyFont="1" applyFill="1" applyBorder="1" applyAlignment="1">
      <alignment horizontal="center" wrapText="1"/>
    </xf>
    <xf numFmtId="0" fontId="51" fillId="39" borderId="7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52" fillId="0" borderId="0" xfId="0" applyFont="1" applyAlignment="1">
      <alignment horizontal="center" wrapText="1"/>
    </xf>
    <xf numFmtId="9" fontId="2" fillId="2" borderId="1" xfId="1" applyFont="1" applyFill="1" applyBorder="1" applyAlignment="1">
      <alignment horizontal="center"/>
    </xf>
    <xf numFmtId="0" fontId="1" fillId="38" borderId="1" xfId="0" applyFont="1" applyFill="1" applyBorder="1"/>
    <xf numFmtId="10" fontId="1" fillId="40" borderId="1" xfId="0" applyNumberFormat="1" applyFont="1" applyFill="1" applyBorder="1" applyAlignment="1">
      <alignment horizontal="center"/>
    </xf>
    <xf numFmtId="0" fontId="12" fillId="12" borderId="54" xfId="0" applyFont="1" applyFill="1" applyBorder="1" applyAlignment="1">
      <alignment horizontal="left" vertical="center"/>
    </xf>
    <xf numFmtId="0" fontId="4" fillId="0" borderId="15" xfId="0" applyFont="1" applyBorder="1"/>
    <xf numFmtId="3" fontId="15" fillId="12" borderId="13" xfId="0" applyNumberFormat="1" applyFont="1" applyFill="1" applyBorder="1" applyAlignment="1">
      <alignment horizontal="left" vertical="center"/>
    </xf>
    <xf numFmtId="9" fontId="15" fillId="13" borderId="56" xfId="0" applyNumberFormat="1" applyFont="1" applyFill="1" applyBorder="1" applyAlignment="1">
      <alignment horizontal="center" vertical="center"/>
    </xf>
    <xf numFmtId="0" fontId="4" fillId="0" borderId="57" xfId="0" applyFont="1" applyBorder="1"/>
    <xf numFmtId="0" fontId="16" fillId="13" borderId="56" xfId="0" applyFont="1" applyFill="1" applyBorder="1" applyAlignment="1">
      <alignment horizontal="left" vertical="center"/>
    </xf>
    <xf numFmtId="0" fontId="16" fillId="12" borderId="56" xfId="0" applyFont="1" applyFill="1" applyBorder="1" applyAlignment="1">
      <alignment horizontal="left" vertical="center"/>
    </xf>
    <xf numFmtId="9" fontId="15" fillId="12" borderId="56" xfId="0" applyNumberFormat="1" applyFont="1" applyFill="1" applyBorder="1" applyAlignment="1">
      <alignment horizontal="center" vertical="center"/>
    </xf>
    <xf numFmtId="0" fontId="11" fillId="5" borderId="54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/>
    </xf>
    <xf numFmtId="0" fontId="4" fillId="0" borderId="37" xfId="0" applyFont="1" applyBorder="1"/>
    <xf numFmtId="0" fontId="4" fillId="0" borderId="38" xfId="0" applyFont="1" applyBorder="1"/>
    <xf numFmtId="0" fontId="15" fillId="12" borderId="49" xfId="0" applyFont="1" applyFill="1" applyBorder="1" applyAlignment="1">
      <alignment horizontal="left" vertical="center"/>
    </xf>
    <xf numFmtId="0" fontId="4" fillId="0" borderId="50" xfId="0" applyFont="1" applyBorder="1"/>
    <xf numFmtId="0" fontId="4" fillId="0" borderId="51" xfId="0" applyFont="1" applyBorder="1"/>
    <xf numFmtId="0" fontId="15" fillId="12" borderId="13" xfId="0" applyFont="1" applyFill="1" applyBorder="1" applyAlignment="1">
      <alignment horizontal="left" vertical="center"/>
    </xf>
    <xf numFmtId="0" fontId="4" fillId="0" borderId="14" xfId="0" applyFont="1" applyBorder="1"/>
    <xf numFmtId="0" fontId="4" fillId="0" borderId="55" xfId="0" applyFont="1" applyBorder="1"/>
    <xf numFmtId="0" fontId="12" fillId="12" borderId="24" xfId="0" applyFont="1" applyFill="1" applyBorder="1" applyAlignment="1">
      <alignment horizontal="center" vertical="center"/>
    </xf>
    <xf numFmtId="0" fontId="4" fillId="0" borderId="25" xfId="0" applyFont="1" applyBorder="1"/>
    <xf numFmtId="0" fontId="4" fillId="0" borderId="26" xfId="0" applyFont="1" applyBorder="1"/>
    <xf numFmtId="0" fontId="12" fillId="12" borderId="39" xfId="0" applyFont="1" applyFill="1" applyBorder="1" applyAlignment="1">
      <alignment horizontal="center" vertical="center"/>
    </xf>
    <xf numFmtId="0" fontId="4" fillId="0" borderId="40" xfId="0" applyFont="1" applyBorder="1"/>
    <xf numFmtId="0" fontId="4" fillId="0" borderId="41" xfId="0" applyFont="1" applyBorder="1"/>
    <xf numFmtId="3" fontId="13" fillId="12" borderId="42" xfId="0" applyNumberFormat="1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43" xfId="0" applyFont="1" applyBorder="1"/>
    <xf numFmtId="0" fontId="4" fillId="0" borderId="44" xfId="0" applyFont="1" applyBorder="1"/>
    <xf numFmtId="0" fontId="4" fillId="0" borderId="20" xfId="0" applyFont="1" applyBorder="1"/>
    <xf numFmtId="0" fontId="4" fillId="0" borderId="45" xfId="0" applyFont="1" applyBorder="1"/>
    <xf numFmtId="0" fontId="14" fillId="12" borderId="46" xfId="0" applyFont="1" applyFill="1" applyBorder="1" applyAlignment="1">
      <alignment horizontal="center" vertical="center"/>
    </xf>
    <xf numFmtId="0" fontId="4" fillId="0" borderId="47" xfId="0" applyFont="1" applyBorder="1"/>
    <xf numFmtId="0" fontId="4" fillId="0" borderId="48" xfId="0" applyFont="1" applyBorder="1"/>
    <xf numFmtId="0" fontId="12" fillId="12" borderId="27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29" xfId="0" applyFont="1" applyBorder="1"/>
    <xf numFmtId="0" fontId="12" fillId="12" borderId="30" xfId="0" applyFont="1" applyFill="1" applyBorder="1" applyAlignment="1">
      <alignment horizontal="center" vertical="center"/>
    </xf>
    <xf numFmtId="0" fontId="4" fillId="0" borderId="31" xfId="0" applyFont="1" applyBorder="1"/>
    <xf numFmtId="0" fontId="4" fillId="0" borderId="32" xfId="0" applyFont="1" applyBorder="1"/>
    <xf numFmtId="164" fontId="13" fillId="12" borderId="42" xfId="0" applyNumberFormat="1" applyFont="1" applyFill="1" applyBorder="1" applyAlignment="1">
      <alignment horizontal="center" vertical="center"/>
    </xf>
    <xf numFmtId="165" fontId="13" fillId="12" borderId="42" xfId="0" applyNumberFormat="1" applyFont="1" applyFill="1" applyBorder="1" applyAlignment="1">
      <alignment horizontal="center" vertical="center"/>
    </xf>
    <xf numFmtId="0" fontId="12" fillId="12" borderId="33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5" fillId="5" borderId="13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right" vertical="center"/>
    </xf>
    <xf numFmtId="0" fontId="4" fillId="0" borderId="18" xfId="0" applyFont="1" applyBorder="1"/>
    <xf numFmtId="0" fontId="4" fillId="0" borderId="19" xfId="0" applyFont="1" applyBorder="1"/>
    <xf numFmtId="0" fontId="4" fillId="0" borderId="21" xfId="0" applyFont="1" applyBorder="1"/>
    <xf numFmtId="0" fontId="7" fillId="5" borderId="13" xfId="0" applyFont="1" applyFill="1" applyBorder="1" applyAlignment="1">
      <alignment horizontal="left" vertical="center"/>
    </xf>
    <xf numFmtId="0" fontId="8" fillId="7" borderId="13" xfId="0" applyFont="1" applyFill="1" applyBorder="1" applyAlignment="1">
      <alignment horizontal="right"/>
    </xf>
    <xf numFmtId="49" fontId="9" fillId="8" borderId="22" xfId="0" applyNumberFormat="1" applyFont="1" applyFill="1" applyBorder="1" applyAlignment="1">
      <alignment horizontal="center" vertical="center"/>
    </xf>
    <xf numFmtId="0" fontId="4" fillId="0" borderId="23" xfId="0" applyFont="1" applyBorder="1"/>
    <xf numFmtId="0" fontId="10" fillId="7" borderId="13" xfId="0" applyFont="1" applyFill="1" applyBorder="1" applyAlignment="1">
      <alignment horizontal="left" vertical="center"/>
    </xf>
    <xf numFmtId="9" fontId="20" fillId="12" borderId="56" xfId="0" applyNumberFormat="1" applyFont="1" applyFill="1" applyBorder="1" applyAlignment="1">
      <alignment horizontal="center" vertical="center"/>
    </xf>
    <xf numFmtId="3" fontId="21" fillId="12" borderId="56" xfId="0" applyNumberFormat="1" applyFont="1" applyFill="1" applyBorder="1" applyAlignment="1">
      <alignment horizontal="center" vertical="center"/>
    </xf>
    <xf numFmtId="0" fontId="17" fillId="12" borderId="54" xfId="0" applyFont="1" applyFill="1" applyBorder="1" applyAlignment="1">
      <alignment horizontal="left" vertical="center"/>
    </xf>
    <xf numFmtId="0" fontId="14" fillId="12" borderId="54" xfId="0" applyFont="1" applyFill="1" applyBorder="1" applyAlignment="1">
      <alignment horizontal="left" vertical="center"/>
    </xf>
    <xf numFmtId="0" fontId="11" fillId="5" borderId="13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4" fillId="0" borderId="68" xfId="0" applyFont="1" applyBorder="1"/>
    <xf numFmtId="0" fontId="4" fillId="0" borderId="69" xfId="0" applyFont="1" applyBorder="1"/>
    <xf numFmtId="0" fontId="4" fillId="0" borderId="70" xfId="0" applyFont="1" applyBorder="1"/>
    <xf numFmtId="0" fontId="1" fillId="3" borderId="12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1" fillId="3" borderId="63" xfId="0" applyFont="1" applyFill="1" applyBorder="1" applyAlignment="1">
      <alignment horizontal="center" vertical="center"/>
    </xf>
    <xf numFmtId="0" fontId="4" fillId="0" borderId="64" xfId="0" applyFont="1" applyBorder="1"/>
    <xf numFmtId="0" fontId="4" fillId="0" borderId="65" xfId="0" applyFont="1" applyBorder="1"/>
    <xf numFmtId="0" fontId="1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6" xfId="0" applyFont="1" applyBorder="1"/>
    <xf numFmtId="0" fontId="1" fillId="3" borderId="7" xfId="0" applyFont="1" applyFill="1" applyBorder="1" applyAlignment="1">
      <alignment horizontal="center" vertical="center"/>
    </xf>
    <xf numFmtId="0" fontId="4" fillId="0" borderId="5" xfId="0" applyFont="1" applyBorder="1"/>
    <xf numFmtId="0" fontId="1" fillId="0" borderId="62" xfId="0" applyFont="1" applyBorder="1" applyAlignment="1">
      <alignment horizontal="center"/>
    </xf>
    <xf numFmtId="0" fontId="4" fillId="0" borderId="71" xfId="0" applyFont="1" applyBorder="1"/>
    <xf numFmtId="0" fontId="31" fillId="31" borderId="74" xfId="0" applyFont="1" applyFill="1" applyBorder="1" applyAlignment="1">
      <alignment horizontal="left" vertical="center" indent="1"/>
    </xf>
    <xf numFmtId="0" fontId="37" fillId="0" borderId="0" xfId="0" applyFont="1" applyAlignment="1">
      <alignment horizontal="left" vertical="center" wrapText="1"/>
    </xf>
    <xf numFmtId="0" fontId="30" fillId="27" borderId="0" xfId="0" applyFont="1" applyFill="1" applyAlignment="1">
      <alignment horizontal="left" vertical="center" indent="1"/>
    </xf>
    <xf numFmtId="0" fontId="31" fillId="28" borderId="74" xfId="0" applyFont="1" applyFill="1" applyBorder="1" applyAlignment="1">
      <alignment horizontal="left" vertical="center" indent="1"/>
    </xf>
    <xf numFmtId="0" fontId="34" fillId="0" borderId="74" xfId="0" applyFont="1" applyBorder="1" applyAlignment="1">
      <alignment horizontal="left" vertical="center" indent="1"/>
    </xf>
    <xf numFmtId="0" fontId="31" fillId="0" borderId="74" xfId="0" applyFont="1" applyBorder="1" applyAlignment="1">
      <alignment horizontal="left" vertical="center" wrapText="1" indent="1"/>
    </xf>
    <xf numFmtId="0" fontId="33" fillId="30" borderId="74" xfId="0" applyFont="1" applyFill="1" applyBorder="1" applyAlignment="1">
      <alignment horizontal="center" vertical="center" wrapText="1"/>
    </xf>
    <xf numFmtId="0" fontId="28" fillId="26" borderId="0" xfId="0" applyFont="1" applyFill="1" applyAlignment="1">
      <alignment horizontal="left" vertical="center" indent="1"/>
    </xf>
    <xf numFmtId="0" fontId="29" fillId="0" borderId="0" xfId="0" applyFont="1" applyAlignment="1">
      <alignment horizontal="left" vertical="center" wrapText="1"/>
    </xf>
    <xf numFmtId="0" fontId="32" fillId="29" borderId="75" xfId="0" applyFont="1" applyFill="1" applyBorder="1" applyAlignment="1">
      <alignment horizontal="left" vertical="center" indent="1"/>
    </xf>
    <xf numFmtId="0" fontId="48" fillId="0" borderId="0" xfId="0" applyFont="1" applyAlignment="1">
      <alignment horizontal="left" vertical="center" wrapText="1"/>
    </xf>
    <xf numFmtId="0" fontId="41" fillId="33" borderId="0" xfId="0" applyFont="1" applyFill="1" applyAlignment="1">
      <alignment horizontal="left" vertical="center" indent="1"/>
    </xf>
    <xf numFmtId="0" fontId="42" fillId="34" borderId="76" xfId="0" applyFont="1" applyFill="1" applyBorder="1" applyAlignment="1">
      <alignment horizontal="left" vertical="center" indent="1"/>
    </xf>
    <xf numFmtId="0" fontId="42" fillId="0" borderId="76" xfId="0" applyFont="1" applyBorder="1" applyAlignment="1">
      <alignment horizontal="left" vertical="center" wrapText="1" indent="1"/>
    </xf>
    <xf numFmtId="0" fontId="42" fillId="0" borderId="0" xfId="0" applyFont="1" applyAlignment="1">
      <alignment horizontal="left" vertical="center" indent="1"/>
    </xf>
    <xf numFmtId="0" fontId="39" fillId="32" borderId="0" xfId="0" applyFont="1" applyFill="1" applyAlignment="1">
      <alignment horizontal="left" vertical="center" indent="1"/>
    </xf>
    <xf numFmtId="0" fontId="40" fillId="0" borderId="0" xfId="0" applyFont="1" applyAlignment="1">
      <alignment horizontal="left" vertical="center" wrapText="1"/>
    </xf>
    <xf numFmtId="0" fontId="43" fillId="35" borderId="77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2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i/>
        <color rgb="FF7F7F7F"/>
      </font>
      <fill>
        <patternFill>
          <bgColor rgb="FFEDEDE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i/>
        <color rgb="FF7F7F7F"/>
      </font>
      <fill>
        <patternFill>
          <bgColor rgb="FFEDEDE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2284C"/>
                </a:solidFill>
                <a:latin typeface="Arial"/>
              </a:defRPr>
            </a:pPr>
            <a:r>
              <a:rPr lang="en-US" sz="1100" b="1" i="0">
                <a:solidFill>
                  <a:srgbClr val="12284C"/>
                </a:solidFill>
                <a:latin typeface="Arial"/>
              </a:rPr>
              <a:t>Progress by contractor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HDC</c:v>
          </c:tx>
          <c:spPr>
            <a:solidFill>
              <a:srgbClr val="2F6DB5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Dash_Data!$S$6:$S$9</c:f>
              <c:strCache>
                <c:ptCount val="4"/>
                <c:pt idx="0">
                  <c:v>Cut</c:v>
                </c:pt>
                <c:pt idx="1">
                  <c:v>Pulled</c:v>
                </c:pt>
                <c:pt idx="2">
                  <c:v>Connection</c:v>
                </c:pt>
                <c:pt idx="3">
                  <c:v>CWC-Megger</c:v>
                </c:pt>
              </c:strCache>
            </c:strRef>
          </c:cat>
          <c:val>
            <c:numRef>
              <c:f>Dash_Data!$T$6:$T$9</c:f>
              <c:numCache>
                <c:formatCode>0%</c:formatCode>
                <c:ptCount val="4"/>
                <c:pt idx="0">
                  <c:v>0.97253155159613958</c:v>
                </c:pt>
                <c:pt idx="1">
                  <c:v>0.80549368968077206</c:v>
                </c:pt>
                <c:pt idx="2">
                  <c:v>0.13140311804008908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7-4240-B432-894F3281E748}"/>
            </c:ext>
          </c:extLst>
        </c:ser>
        <c:ser>
          <c:idx val="1"/>
          <c:order val="1"/>
          <c:tx>
            <c:v>NAUTICS</c:v>
          </c:tx>
          <c:spPr>
            <a:solidFill>
              <a:srgbClr val="3BA676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Dash_Data!$S$6:$S$9</c:f>
              <c:strCache>
                <c:ptCount val="4"/>
                <c:pt idx="0">
                  <c:v>Cut</c:v>
                </c:pt>
                <c:pt idx="1">
                  <c:v>Pulled</c:v>
                </c:pt>
                <c:pt idx="2">
                  <c:v>Connection</c:v>
                </c:pt>
                <c:pt idx="3">
                  <c:v>CWC-Megger</c:v>
                </c:pt>
              </c:strCache>
            </c:strRef>
          </c:cat>
          <c:val>
            <c:numRef>
              <c:f>Dash_Data!$U$6:$U$9</c:f>
              <c:numCache>
                <c:formatCode>0%</c:formatCode>
                <c:ptCount val="4"/>
                <c:pt idx="0">
                  <c:v>0.715852442671984</c:v>
                </c:pt>
                <c:pt idx="1">
                  <c:v>0.59222333000997007</c:v>
                </c:pt>
                <c:pt idx="2">
                  <c:v>0.10319042871385843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7-4240-B432-894F3281E748}"/>
            </c:ext>
          </c:extLst>
        </c:ser>
        <c:ser>
          <c:idx val="2"/>
          <c:order val="2"/>
          <c:tx>
            <c:v>ST</c:v>
          </c:tx>
          <c:spPr>
            <a:solidFill>
              <a:srgbClr val="F2A93B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Dash_Data!$S$6:$S$9</c:f>
              <c:strCache>
                <c:ptCount val="4"/>
                <c:pt idx="0">
                  <c:v>Cut</c:v>
                </c:pt>
                <c:pt idx="1">
                  <c:v>Pulled</c:v>
                </c:pt>
                <c:pt idx="2">
                  <c:v>Connection</c:v>
                </c:pt>
                <c:pt idx="3">
                  <c:v>CWC-Megger</c:v>
                </c:pt>
              </c:strCache>
            </c:strRef>
          </c:cat>
          <c:val>
            <c:numRef>
              <c:f>Dash_Data!$V$6:$V$9</c:f>
              <c:numCache>
                <c:formatCode>0%</c:formatCode>
                <c:ptCount val="4"/>
                <c:pt idx="0">
                  <c:v>0.8267148014440433</c:v>
                </c:pt>
                <c:pt idx="1">
                  <c:v>0.59566787003610111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7-4240-B432-894F3281E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2365923"/>
        <c:axId val="18018410"/>
      </c:barChart>
      <c:catAx>
        <c:axId val="2032365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8018410"/>
        <c:crosses val="autoZero"/>
        <c:auto val="1"/>
        <c:lblAlgn val="ctr"/>
        <c:lblOffset val="100"/>
        <c:noMultiLvlLbl val="1"/>
      </c:catAx>
      <c:valAx>
        <c:axId val="1801841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800" b="0" i="0">
                <a:solidFill>
                  <a:srgbClr val="7F7F7F"/>
                </a:solidFill>
                <a:latin typeface="Arial"/>
              </a:defRPr>
            </a:pPr>
            <a:endParaRPr lang="en-US"/>
          </a:p>
        </c:txPr>
        <c:crossAx val="2032365923"/>
        <c:crosses val="autoZero"/>
        <c:crossBetween val="between"/>
        <c:majorUnit val="0.2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2284C"/>
                </a:solidFill>
                <a:latin typeface="Arial"/>
              </a:defRPr>
            </a:pPr>
            <a:r>
              <a:rPr lang="en-US" sz="1100" b="1" i="0">
                <a:solidFill>
                  <a:srgbClr val="12284C"/>
                </a:solidFill>
                <a:latin typeface="Arial"/>
              </a:rPr>
              <a:t>Overall progress by stage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Overall %</c:v>
          </c:tx>
          <c:spPr>
            <a:solidFill>
              <a:srgbClr val="12284C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Dash_Data!$S$13:$S$16</c:f>
              <c:strCache>
                <c:ptCount val="4"/>
                <c:pt idx="0">
                  <c:v>Cut</c:v>
                </c:pt>
                <c:pt idx="1">
                  <c:v>Pulled</c:v>
                </c:pt>
                <c:pt idx="2">
                  <c:v>Connection</c:v>
                </c:pt>
                <c:pt idx="3">
                  <c:v>CWC-Megger</c:v>
                </c:pt>
              </c:strCache>
            </c:strRef>
          </c:cat>
          <c:val>
            <c:numRef>
              <c:f>Dash_Data!$T$13:$T$16</c:f>
              <c:numCache>
                <c:formatCode>0%</c:formatCode>
                <c:ptCount val="4"/>
                <c:pt idx="0">
                  <c:v>0.85915492957746475</c:v>
                </c:pt>
                <c:pt idx="1">
                  <c:v>0.70194137799771605</c:v>
                </c:pt>
                <c:pt idx="2">
                  <c:v>0.10677578987438142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1-40A1-AE6E-A84C59821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733250"/>
        <c:axId val="1970526128"/>
      </c:barChart>
      <c:catAx>
        <c:axId val="6357332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970526128"/>
        <c:crosses val="autoZero"/>
        <c:auto val="1"/>
        <c:lblAlgn val="ctr"/>
        <c:lblOffset val="100"/>
        <c:noMultiLvlLbl val="1"/>
      </c:catAx>
      <c:valAx>
        <c:axId val="1970526128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800" b="0" i="0">
                <a:solidFill>
                  <a:srgbClr val="7F7F7F"/>
                </a:solidFill>
                <a:latin typeface="Arial"/>
              </a:defRPr>
            </a:pPr>
            <a:endParaRPr lang="en-US"/>
          </a:p>
        </c:txPr>
        <c:crossAx val="635733250"/>
        <c:crosses val="max"/>
        <c:crossBetween val="between"/>
        <c:majorUnit val="0.25"/>
      </c:valAx>
    </c:plotArea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2284C"/>
                </a:solidFill>
                <a:latin typeface="Arial"/>
              </a:defRPr>
            </a:pPr>
            <a:r>
              <a:rPr lang="en-US" sz="1100" b="1" i="0">
                <a:solidFill>
                  <a:srgbClr val="12284C"/>
                </a:solidFill>
                <a:latin typeface="Arial"/>
              </a:rPr>
              <a:t>Cable length by contractor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Dash_Data!$T$19</c:f>
              <c:strCache>
                <c:ptCount val="1"/>
                <c:pt idx="0">
                  <c:v>Total length (m)</c:v>
                </c:pt>
              </c:strCache>
            </c:strRef>
          </c:tx>
          <c:invertIfNegative val="0"/>
          <c:cat>
            <c:strRef>
              <c:f>Dash_Data!$S$20:$S$22</c:f>
              <c:strCache>
                <c:ptCount val="3"/>
                <c:pt idx="0">
                  <c:v>HDC</c:v>
                </c:pt>
                <c:pt idx="1">
                  <c:v>NAUTICS</c:v>
                </c:pt>
                <c:pt idx="2">
                  <c:v>ST</c:v>
                </c:pt>
              </c:strCache>
            </c:strRef>
          </c:cat>
          <c:val>
            <c:numRef>
              <c:f>Dash_Data!$T$20:$T$22</c:f>
              <c:numCache>
                <c:formatCode>General</c:formatCode>
                <c:ptCount val="3"/>
                <c:pt idx="0">
                  <c:v>30259</c:v>
                </c:pt>
                <c:pt idx="1">
                  <c:v>26381</c:v>
                </c:pt>
                <c:pt idx="2">
                  <c:v>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6-4190-8463-CF681B2478A9}"/>
            </c:ext>
          </c:extLst>
        </c:ser>
        <c:ser>
          <c:idx val="1"/>
          <c:order val="1"/>
          <c:tx>
            <c:strRef>
              <c:f>Dash_Data!$U$19</c:f>
              <c:strCache>
                <c:ptCount val="1"/>
                <c:pt idx="0">
                  <c:v>Cut (m)</c:v>
                </c:pt>
              </c:strCache>
            </c:strRef>
          </c:tx>
          <c:invertIfNegative val="0"/>
          <c:cat>
            <c:strRef>
              <c:f>Dash_Data!$S$20:$S$22</c:f>
              <c:strCache>
                <c:ptCount val="3"/>
                <c:pt idx="0">
                  <c:v>HDC</c:v>
                </c:pt>
                <c:pt idx="1">
                  <c:v>NAUTICS</c:v>
                </c:pt>
                <c:pt idx="2">
                  <c:v>ST</c:v>
                </c:pt>
              </c:strCache>
            </c:strRef>
          </c:cat>
          <c:val>
            <c:numRef>
              <c:f>Dash_Data!$U$20:$U$22</c:f>
              <c:numCache>
                <c:formatCode>General</c:formatCode>
                <c:ptCount val="3"/>
                <c:pt idx="0">
                  <c:v>29864</c:v>
                </c:pt>
                <c:pt idx="1">
                  <c:v>22343</c:v>
                </c:pt>
                <c:pt idx="2">
                  <c:v>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6-4190-8463-CF681B2478A9}"/>
            </c:ext>
          </c:extLst>
        </c:ser>
        <c:ser>
          <c:idx val="2"/>
          <c:order val="2"/>
          <c:tx>
            <c:strRef>
              <c:f>Dash_Data!$V$19</c:f>
              <c:strCache>
                <c:ptCount val="1"/>
                <c:pt idx="0">
                  <c:v>Pulled (m)</c:v>
                </c:pt>
              </c:strCache>
            </c:strRef>
          </c:tx>
          <c:invertIfNegative val="0"/>
          <c:cat>
            <c:strRef>
              <c:f>Dash_Data!$S$20:$S$22</c:f>
              <c:strCache>
                <c:ptCount val="3"/>
                <c:pt idx="0">
                  <c:v>HDC</c:v>
                </c:pt>
                <c:pt idx="1">
                  <c:v>NAUTICS</c:v>
                </c:pt>
                <c:pt idx="2">
                  <c:v>ST</c:v>
                </c:pt>
              </c:strCache>
            </c:strRef>
          </c:cat>
          <c:val>
            <c:numRef>
              <c:f>Dash_Data!$V$20:$V$22</c:f>
              <c:numCache>
                <c:formatCode>General</c:formatCode>
                <c:ptCount val="3"/>
                <c:pt idx="0">
                  <c:v>24906</c:v>
                </c:pt>
                <c:pt idx="1">
                  <c:v>19059</c:v>
                </c:pt>
                <c:pt idx="2">
                  <c:v>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C6-4190-8463-CF681B247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0315921"/>
        <c:axId val="2002462161"/>
      </c:barChart>
      <c:catAx>
        <c:axId val="1520315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002462161"/>
        <c:crosses val="autoZero"/>
        <c:auto val="1"/>
        <c:lblAlgn val="ctr"/>
        <c:lblOffset val="100"/>
        <c:noMultiLvlLbl val="1"/>
      </c:catAx>
      <c:valAx>
        <c:axId val="200246216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52031592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2284C"/>
                </a:solidFill>
                <a:latin typeface="Arial"/>
              </a:defRPr>
            </a:pPr>
            <a:r>
              <a:rPr lang="en-US" sz="1100" b="1" i="0">
                <a:solidFill>
                  <a:srgbClr val="12284C"/>
                </a:solidFill>
                <a:latin typeface="Arial"/>
              </a:rPr>
              <a:t>Cable length status (all contractors)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Dash_Data!$T$24</c:f>
              <c:strCache>
                <c:ptCount val="1"/>
                <c:pt idx="0">
                  <c:v>Length (m)</c:v>
                </c:pt>
              </c:strCache>
            </c:strRef>
          </c:tx>
          <c:dPt>
            <c:idx val="0"/>
            <c:bubble3D val="0"/>
            <c:spPr>
              <a:solidFill>
                <a:srgbClr val="3BA676"/>
              </a:solidFill>
            </c:spPr>
            <c:extLst>
              <c:ext xmlns:c16="http://schemas.microsoft.com/office/drawing/2014/chart" uri="{C3380CC4-5D6E-409C-BE32-E72D297353CC}">
                <c16:uniqueId val="{00000001-3D2F-4A1B-8B32-4E4F57D27942}"/>
              </c:ext>
            </c:extLst>
          </c:dPt>
          <c:dPt>
            <c:idx val="1"/>
            <c:bubble3D val="0"/>
            <c:spPr>
              <a:solidFill>
                <a:srgbClr val="F2A93B"/>
              </a:solidFill>
            </c:spPr>
            <c:extLst>
              <c:ext xmlns:c16="http://schemas.microsoft.com/office/drawing/2014/chart" uri="{C3380CC4-5D6E-409C-BE32-E72D297353CC}">
                <c16:uniqueId val="{00000003-3D2F-4A1B-8B32-4E4F57D27942}"/>
              </c:ext>
            </c:extLst>
          </c:dPt>
          <c:dPt>
            <c:idx val="2"/>
            <c:bubble3D val="0"/>
            <c:spPr>
              <a:solidFill>
                <a:srgbClr val="D5DCE8"/>
              </a:solidFill>
            </c:spPr>
            <c:extLst>
              <c:ext xmlns:c16="http://schemas.microsoft.com/office/drawing/2014/chart" uri="{C3380CC4-5D6E-409C-BE32-E72D297353CC}">
                <c16:uniqueId val="{00000005-3D2F-4A1B-8B32-4E4F57D27942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800" b="0" i="0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D2F-4A1B-8B32-4E4F57D27942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800" b="0" i="0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D2F-4A1B-8B32-4E4F57D27942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800" b="0" i="0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D2F-4A1B-8B32-4E4F57D2794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Dash_Data!$S$25:$S$27</c:f>
              <c:strCache>
                <c:ptCount val="3"/>
                <c:pt idx="0">
                  <c:v>Pulled</c:v>
                </c:pt>
                <c:pt idx="1">
                  <c:v>Cut, not yet pulled</c:v>
                </c:pt>
                <c:pt idx="2">
                  <c:v>Not yet cut</c:v>
                </c:pt>
              </c:strCache>
            </c:strRef>
          </c:cat>
          <c:val>
            <c:numRef>
              <c:f>Dash_Data!$T$25:$T$27</c:f>
              <c:numCache>
                <c:formatCode>General</c:formatCode>
                <c:ptCount val="3"/>
                <c:pt idx="0">
                  <c:v>49686</c:v>
                </c:pt>
                <c:pt idx="1">
                  <c:v>10038</c:v>
                </c:pt>
                <c:pt idx="2">
                  <c:v>5509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2F-4A1B-8B32-4E4F57D27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2284C"/>
                </a:solidFill>
                <a:latin typeface="Arial"/>
              </a:defRPr>
            </a:pPr>
            <a:r>
              <a:rPr lang="en-US" sz="1100" b="1" i="0">
                <a:solidFill>
                  <a:srgbClr val="12284C"/>
                </a:solidFill>
                <a:latin typeface="Arial"/>
              </a:rPr>
              <a:t>Selected system – progress by contractor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HDC</c:v>
          </c:tx>
          <c:spPr>
            <a:solidFill>
              <a:srgbClr val="2F6DB5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Dash_Data!$S$44:$S$47</c:f>
              <c:strCache>
                <c:ptCount val="4"/>
                <c:pt idx="0">
                  <c:v>Cut</c:v>
                </c:pt>
                <c:pt idx="1">
                  <c:v>Pulled</c:v>
                </c:pt>
                <c:pt idx="2">
                  <c:v>Connection</c:v>
                </c:pt>
                <c:pt idx="3">
                  <c:v>CWC-Megger</c:v>
                </c:pt>
              </c:strCache>
            </c:strRef>
          </c:cat>
          <c:val>
            <c:numRef>
              <c:f>Dash_Data!$T$44:$T$47</c:f>
              <c:numCache>
                <c:formatCode>0%</c:formatCode>
                <c:ptCount val="4"/>
                <c:pt idx="0">
                  <c:v>1</c:v>
                </c:pt>
                <c:pt idx="1">
                  <c:v>0.76923076923076927</c:v>
                </c:pt>
                <c:pt idx="2">
                  <c:v>0.11538461538461539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3-434D-94CB-6D8D141717C3}"/>
            </c:ext>
          </c:extLst>
        </c:ser>
        <c:ser>
          <c:idx val="1"/>
          <c:order val="1"/>
          <c:tx>
            <c:v>NAUTICS</c:v>
          </c:tx>
          <c:spPr>
            <a:solidFill>
              <a:srgbClr val="3BA676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Dash_Data!$S$44:$S$47</c:f>
              <c:strCache>
                <c:ptCount val="4"/>
                <c:pt idx="0">
                  <c:v>Cut</c:v>
                </c:pt>
                <c:pt idx="1">
                  <c:v>Pulled</c:v>
                </c:pt>
                <c:pt idx="2">
                  <c:v>Connection</c:v>
                </c:pt>
                <c:pt idx="3">
                  <c:v>CWC-Megger</c:v>
                </c:pt>
              </c:strCache>
            </c:strRef>
          </c:cat>
          <c:val>
            <c:numRef>
              <c:f>Dash_Data!$U$44:$U$47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3-434D-94CB-6D8D141717C3}"/>
            </c:ext>
          </c:extLst>
        </c:ser>
        <c:ser>
          <c:idx val="2"/>
          <c:order val="2"/>
          <c:tx>
            <c:v>ST</c:v>
          </c:tx>
          <c:spPr>
            <a:solidFill>
              <a:srgbClr val="F2A93B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Dash_Data!$S$44:$S$47</c:f>
              <c:strCache>
                <c:ptCount val="4"/>
                <c:pt idx="0">
                  <c:v>Cut</c:v>
                </c:pt>
                <c:pt idx="1">
                  <c:v>Pulled</c:v>
                </c:pt>
                <c:pt idx="2">
                  <c:v>Connection</c:v>
                </c:pt>
                <c:pt idx="3">
                  <c:v>CWC-Megger</c:v>
                </c:pt>
              </c:strCache>
            </c:strRef>
          </c:cat>
          <c:val>
            <c:numRef>
              <c:f>Dash_Data!$V$44:$V$47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3-434D-94CB-6D8D14171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0494669"/>
        <c:axId val="847390447"/>
      </c:barChart>
      <c:catAx>
        <c:axId val="750494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47390447"/>
        <c:crosses val="autoZero"/>
        <c:auto val="1"/>
        <c:lblAlgn val="ctr"/>
        <c:lblOffset val="100"/>
        <c:noMultiLvlLbl val="1"/>
      </c:catAx>
      <c:valAx>
        <c:axId val="847390447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800" b="0" i="0">
                <a:solidFill>
                  <a:srgbClr val="7F7F7F"/>
                </a:solidFill>
                <a:latin typeface="Arial"/>
              </a:defRPr>
            </a:pPr>
            <a:endParaRPr lang="en-US"/>
          </a:p>
        </c:txPr>
        <c:crossAx val="750494669"/>
        <c:crosses val="autoZero"/>
        <c:crossBetween val="between"/>
        <c:majorUnit val="0.2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2284C"/>
                </a:solidFill>
                <a:latin typeface="Arial"/>
              </a:defRPr>
            </a:pPr>
            <a:r>
              <a:rPr sz="1100" b="1" i="0">
                <a:solidFill>
                  <a:srgbClr val="12284C"/>
                </a:solidFill>
                <a:latin typeface="Arial"/>
              </a:rPr>
              <a:t>Top 10 systems – cables still to pull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 pull</c:v>
          </c:tx>
          <c:spPr>
            <a:solidFill>
              <a:srgbClr val="E76F51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Dash_Data!$S$31:$S$40</c:f>
              <c:strCache>
                <c:ptCount val="10"/>
                <c:pt idx="0">
                  <c:v>461 - HYDRAULICS</c:v>
                </c:pt>
                <c:pt idx="1">
                  <c:v>401.2 - FIRE FIGHTING - CO2</c:v>
                </c:pt>
                <c:pt idx="2">
                  <c:v>222 - GENERAL / FIRE ALARM</c:v>
                </c:pt>
                <c:pt idx="3">
                  <c:v>416 - FANCOILS</c:v>
                </c:pt>
                <c:pt idx="4">
                  <c:v>306 - HYBRID SYSTEM</c:v>
                </c:pt>
                <c:pt idx="5">
                  <c:v>721 - GMDSS</c:v>
                </c:pt>
                <c:pt idx="6">
                  <c:v>412 - VENTILATION</c:v>
                </c:pt>
                <c:pt idx="7">
                  <c:v>581 - ISPS LIGHTING</c:v>
                </c:pt>
                <c:pt idx="8">
                  <c:v>101.2 - DIESEL GENERATORS - DG2 </c:v>
                </c:pt>
                <c:pt idx="9">
                  <c:v>304.1 - DIESEL PROPULSION - ME1 </c:v>
                </c:pt>
              </c:strCache>
            </c:strRef>
          </c:cat>
          <c:val>
            <c:numRef>
              <c:f>Dash_Data!$T$31:$T$40</c:f>
              <c:numCache>
                <c:formatCode>General</c:formatCode>
                <c:ptCount val="10"/>
                <c:pt idx="0">
                  <c:v>310</c:v>
                </c:pt>
                <c:pt idx="1">
                  <c:v>27</c:v>
                </c:pt>
                <c:pt idx="2">
                  <c:v>25</c:v>
                </c:pt>
                <c:pt idx="3">
                  <c:v>25</c:v>
                </c:pt>
                <c:pt idx="4">
                  <c:v>23</c:v>
                </c:pt>
                <c:pt idx="5">
                  <c:v>20</c:v>
                </c:pt>
                <c:pt idx="6">
                  <c:v>19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B-4D9B-918D-EDC7F8B21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244987"/>
        <c:axId val="1078486452"/>
      </c:barChart>
      <c:catAx>
        <c:axId val="13922449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078486452"/>
        <c:crosses val="autoZero"/>
        <c:auto val="1"/>
        <c:lblAlgn val="ctr"/>
        <c:lblOffset val="100"/>
        <c:noMultiLvlLbl val="1"/>
      </c:catAx>
      <c:valAx>
        <c:axId val="10784864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800" b="0" i="0">
                <a:solidFill>
                  <a:srgbClr val="7F7F7F"/>
                </a:solidFill>
                <a:latin typeface="Arial"/>
              </a:defRPr>
            </a:pPr>
            <a:endParaRPr lang="en-US"/>
          </a:p>
        </c:txPr>
        <c:crossAx val="1392244987"/>
        <c:crosses val="max"/>
        <c:crossBetween val="between"/>
      </c:valAx>
    </c:plotArea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343525" cy="3314700"/>
    <xdr:graphicFrame macro="">
      <xdr:nvGraphicFramePr>
        <xdr:cNvPr id="2084662300" name="Chart 1">
          <a:extLst>
            <a:ext uri="{FF2B5EF4-FFF2-40B4-BE49-F238E27FC236}">
              <a16:creationId xmlns:a16="http://schemas.microsoft.com/office/drawing/2014/main" id="{00000000-0008-0000-0000-00001C6C4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0</xdr:colOff>
      <xdr:row>12</xdr:row>
      <xdr:rowOff>0</xdr:rowOff>
    </xdr:from>
    <xdr:ext cx="4267200" cy="3314700"/>
    <xdr:graphicFrame macro="">
      <xdr:nvGraphicFramePr>
        <xdr:cNvPr id="2078403445" name="Chart 2">
          <a:extLst>
            <a:ext uri="{FF2B5EF4-FFF2-40B4-BE49-F238E27FC236}">
              <a16:creationId xmlns:a16="http://schemas.microsoft.com/office/drawing/2014/main" id="{00000000-0008-0000-0000-000075EBE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30</xdr:row>
      <xdr:rowOff>0</xdr:rowOff>
    </xdr:from>
    <xdr:ext cx="5343525" cy="3314700"/>
    <xdr:graphicFrame macro="">
      <xdr:nvGraphicFramePr>
        <xdr:cNvPr id="523588003" name="Chart 3">
          <a:extLst>
            <a:ext uri="{FF2B5EF4-FFF2-40B4-BE49-F238E27FC236}">
              <a16:creationId xmlns:a16="http://schemas.microsoft.com/office/drawing/2014/main" id="{00000000-0008-0000-0000-0000A3513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30</xdr:row>
      <xdr:rowOff>0</xdr:rowOff>
    </xdr:from>
    <xdr:ext cx="4267200" cy="3314700"/>
    <xdr:graphicFrame macro="">
      <xdr:nvGraphicFramePr>
        <xdr:cNvPr id="1770706967" name="Chart 4">
          <a:extLst>
            <a:ext uri="{FF2B5EF4-FFF2-40B4-BE49-F238E27FC236}">
              <a16:creationId xmlns:a16="http://schemas.microsoft.com/office/drawing/2014/main" id="{00000000-0008-0000-0000-000017D88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0</xdr:colOff>
      <xdr:row>48</xdr:row>
      <xdr:rowOff>0</xdr:rowOff>
    </xdr:from>
    <xdr:ext cx="4267200" cy="3305175"/>
    <xdr:graphicFrame macro="">
      <xdr:nvGraphicFramePr>
        <xdr:cNvPr id="1403159116" name="Chart 5">
          <a:extLst>
            <a:ext uri="{FF2B5EF4-FFF2-40B4-BE49-F238E27FC236}">
              <a16:creationId xmlns:a16="http://schemas.microsoft.com/office/drawing/2014/main" id="{00000000-0008-0000-0000-00004C82A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66</xdr:row>
      <xdr:rowOff>0</xdr:rowOff>
    </xdr:from>
    <xdr:ext cx="5343525" cy="3305175"/>
    <xdr:graphicFrame macro="">
      <xdr:nvGraphicFramePr>
        <xdr:cNvPr id="884824900" name="Chart 6">
          <a:extLst>
            <a:ext uri="{FF2B5EF4-FFF2-40B4-BE49-F238E27FC236}">
              <a16:creationId xmlns:a16="http://schemas.microsoft.com/office/drawing/2014/main" id="{00000000-0008-0000-0000-0000445BB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284C"/>
    <pageSetUpPr fitToPage="1"/>
  </sheetPr>
  <dimension ref="A1:T1000"/>
  <sheetViews>
    <sheetView showGridLines="0" workbookViewId="0"/>
  </sheetViews>
  <sheetFormatPr defaultColWidth="14.42578125" defaultRowHeight="15" customHeight="1"/>
  <cols>
    <col min="1" max="1" width="2" customWidth="1"/>
    <col min="2" max="19" width="8" customWidth="1"/>
    <col min="20" max="20" width="2" customWidth="1"/>
    <col min="21" max="26" width="8.7109375" customWidth="1"/>
  </cols>
  <sheetData>
    <row r="1" spans="1:20" ht="36" customHeight="1">
      <c r="A1" s="15"/>
      <c r="B1" s="167" t="s">
        <v>1171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21"/>
      <c r="P1" s="168" t="str">
        <f>"Total: "&amp;TEXT('system by total'!H2,"#,##0")&amp;" cables"</f>
        <v>Total: 2,627 cables</v>
      </c>
      <c r="Q1" s="148"/>
      <c r="R1" s="148"/>
      <c r="S1" s="169"/>
      <c r="T1" s="15"/>
    </row>
    <row r="2" spans="1:20" ht="18" customHeight="1">
      <c r="A2" s="15"/>
      <c r="B2" s="172" t="s">
        <v>1219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21"/>
      <c r="P2" s="170"/>
      <c r="Q2" s="151"/>
      <c r="R2" s="151"/>
      <c r="S2" s="171"/>
      <c r="T2" s="15"/>
    </row>
    <row r="3" spans="1:20" ht="4.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7.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13.5" customHeight="1">
      <c r="A5" s="17"/>
      <c r="B5" s="18" t="s">
        <v>1245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3" t="s">
        <v>1260</v>
      </c>
      <c r="P5" s="121"/>
      <c r="Q5" s="17"/>
      <c r="R5" s="17"/>
      <c r="S5" s="17"/>
      <c r="T5" s="17"/>
    </row>
    <row r="6" spans="1:20" ht="21.75" customHeight="1">
      <c r="A6" s="17"/>
      <c r="B6" s="174" t="s">
        <v>584</v>
      </c>
      <c r="C6" s="175"/>
      <c r="D6" s="176" t="str">
        <f>Dash_Data!T50</f>
        <v>133 – EM.POWER DISTRIBUTION 220-240V</v>
      </c>
      <c r="E6" s="139"/>
      <c r="F6" s="139"/>
      <c r="G6" s="139"/>
      <c r="H6" s="139"/>
      <c r="I6" s="139"/>
      <c r="J6" s="139"/>
      <c r="K6" s="139"/>
      <c r="L6" s="121"/>
      <c r="M6" s="17"/>
      <c r="N6" s="17"/>
      <c r="O6" s="17"/>
      <c r="P6" s="17"/>
      <c r="Q6" s="19" t="s">
        <v>1300</v>
      </c>
      <c r="R6" s="20" t="s">
        <v>1304</v>
      </c>
      <c r="S6" s="21" t="s">
        <v>1308</v>
      </c>
      <c r="T6" s="17"/>
    </row>
    <row r="7" spans="1:20" ht="7.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ht="18" customHeight="1">
      <c r="A8" s="17"/>
      <c r="B8" s="141" t="s">
        <v>1325</v>
      </c>
      <c r="C8" s="142"/>
      <c r="D8" s="143"/>
      <c r="E8" s="156" t="s">
        <v>1330</v>
      </c>
      <c r="F8" s="157"/>
      <c r="G8" s="158"/>
      <c r="H8" s="159" t="s">
        <v>1346</v>
      </c>
      <c r="I8" s="160"/>
      <c r="J8" s="161"/>
      <c r="K8" s="164" t="s">
        <v>1356</v>
      </c>
      <c r="L8" s="165"/>
      <c r="M8" s="166"/>
      <c r="N8" s="132" t="s">
        <v>1364</v>
      </c>
      <c r="O8" s="133"/>
      <c r="P8" s="134"/>
      <c r="Q8" s="144" t="s">
        <v>1372</v>
      </c>
      <c r="R8" s="145"/>
      <c r="S8" s="146"/>
      <c r="T8" s="17"/>
    </row>
    <row r="9" spans="1:20" ht="18" customHeight="1">
      <c r="A9" s="17"/>
      <c r="B9" s="147">
        <f>'system by total'!H2</f>
        <v>2627</v>
      </c>
      <c r="C9" s="148"/>
      <c r="D9" s="149"/>
      <c r="E9" s="162">
        <f>TỔNG!H4</f>
        <v>65233</v>
      </c>
      <c r="F9" s="148"/>
      <c r="G9" s="149"/>
      <c r="H9" s="163">
        <f>'system by total'!D2</f>
        <v>0.85915492957746475</v>
      </c>
      <c r="I9" s="148"/>
      <c r="J9" s="149"/>
      <c r="K9" s="163">
        <f>'system by total'!E2</f>
        <v>0.70194137799771605</v>
      </c>
      <c r="L9" s="148"/>
      <c r="M9" s="149"/>
      <c r="N9" s="163">
        <f>'system by total'!F2</f>
        <v>0.10677578987438142</v>
      </c>
      <c r="O9" s="148"/>
      <c r="P9" s="149"/>
      <c r="Q9" s="163">
        <f>'system by total'!G2</f>
        <v>0</v>
      </c>
      <c r="R9" s="148"/>
      <c r="S9" s="149"/>
      <c r="T9" s="17"/>
    </row>
    <row r="10" spans="1:20" ht="18" customHeight="1">
      <c r="A10" s="17"/>
      <c r="B10" s="150"/>
      <c r="C10" s="151"/>
      <c r="D10" s="152"/>
      <c r="E10" s="150"/>
      <c r="F10" s="151"/>
      <c r="G10" s="152"/>
      <c r="H10" s="150"/>
      <c r="I10" s="151"/>
      <c r="J10" s="152"/>
      <c r="K10" s="150"/>
      <c r="L10" s="151"/>
      <c r="M10" s="152"/>
      <c r="N10" s="150"/>
      <c r="O10" s="151"/>
      <c r="P10" s="152"/>
      <c r="Q10" s="150"/>
      <c r="R10" s="151"/>
      <c r="S10" s="152"/>
      <c r="T10" s="17"/>
    </row>
    <row r="11" spans="1:20" ht="15.75" customHeight="1">
      <c r="A11" s="17"/>
      <c r="B11" s="153" t="str">
        <f>COUNTA('system by total'!B3:B89)&amp;" systems"</f>
        <v>87 systems</v>
      </c>
      <c r="C11" s="154"/>
      <c r="D11" s="155"/>
      <c r="E11" s="153" t="str">
        <f>" HDC · NAUTICS · ST"</f>
        <v xml:space="preserve"> HDC · NAUTICS · ST</v>
      </c>
      <c r="F11" s="154"/>
      <c r="G11" s="155"/>
      <c r="H11" s="153" t="str">
        <f>"By length: "&amp;TEXT(TỔNG!I3,"0.0%")</f>
        <v>By length: 91.6%</v>
      </c>
      <c r="I11" s="154"/>
      <c r="J11" s="155"/>
      <c r="K11" s="153" t="str">
        <f>"By length: "&amp;TEXT(TỔNG!I5,"0.0%")</f>
        <v>By length: 76.2%</v>
      </c>
      <c r="L11" s="154"/>
      <c r="M11" s="155"/>
      <c r="N11" s="153" t="str">
        <f>"By length: "&amp;TEXT(TỔNG!I7,"0.0%")</f>
        <v>By length: 10.7%</v>
      </c>
      <c r="O11" s="154"/>
      <c r="P11" s="155"/>
      <c r="Q11" s="153" t="str">
        <f>"By cable count"</f>
        <v>By cable count</v>
      </c>
      <c r="R11" s="154"/>
      <c r="S11" s="155"/>
      <c r="T11" s="17"/>
    </row>
    <row r="12" spans="1:20" ht="7.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20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0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1:20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20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20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1:20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1:20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1:20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0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spans="1:20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spans="1:20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0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0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pans="1:20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0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0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pans="1:20" ht="19.5" customHeight="1">
      <c r="A49" s="17"/>
      <c r="B49" s="135" t="s">
        <v>1691</v>
      </c>
      <c r="C49" s="136"/>
      <c r="D49" s="136"/>
      <c r="E49" s="136"/>
      <c r="F49" s="136"/>
      <c r="G49" s="136"/>
      <c r="H49" s="136"/>
      <c r="I49" s="136"/>
      <c r="J49" s="136"/>
      <c r="K49" s="137"/>
      <c r="L49" s="17"/>
      <c r="M49" s="17"/>
      <c r="N49" s="17"/>
      <c r="O49" s="17"/>
      <c r="P49" s="17"/>
      <c r="Q49" s="17"/>
      <c r="R49" s="17"/>
      <c r="S49" s="17"/>
      <c r="T49" s="17"/>
    </row>
    <row r="50" spans="1:20" ht="15.75" customHeight="1">
      <c r="A50" s="17"/>
      <c r="B50" s="22"/>
      <c r="C50" s="23"/>
      <c r="D50" s="23"/>
      <c r="E50" s="23"/>
      <c r="F50" s="23"/>
      <c r="G50" s="23"/>
      <c r="H50" s="23"/>
      <c r="I50" s="23"/>
      <c r="J50" s="23"/>
      <c r="K50" s="24"/>
      <c r="L50" s="17"/>
      <c r="M50" s="17"/>
      <c r="N50" s="17"/>
      <c r="O50" s="17"/>
      <c r="P50" s="17"/>
      <c r="Q50" s="17"/>
      <c r="R50" s="17"/>
      <c r="S50" s="17"/>
      <c r="T50" s="17"/>
    </row>
    <row r="51" spans="1:20" ht="15.75" customHeight="1">
      <c r="A51" s="17"/>
      <c r="B51" s="120" t="s">
        <v>0</v>
      </c>
      <c r="C51" s="121"/>
      <c r="D51" s="138" t="str">
        <f>Dash_Data!T50</f>
        <v>133 – EM.POWER DISTRIBUTION 220-240V</v>
      </c>
      <c r="E51" s="139"/>
      <c r="F51" s="139"/>
      <c r="G51" s="139"/>
      <c r="H51" s="139"/>
      <c r="I51" s="139"/>
      <c r="J51" s="139"/>
      <c r="K51" s="140"/>
      <c r="L51" s="17"/>
      <c r="M51" s="17"/>
      <c r="N51" s="17"/>
      <c r="O51" s="17"/>
      <c r="P51" s="17"/>
      <c r="Q51" s="17"/>
      <c r="R51" s="17"/>
      <c r="S51" s="17"/>
      <c r="T51" s="17"/>
    </row>
    <row r="52" spans="1:20" ht="15.75" customHeight="1">
      <c r="A52" s="17"/>
      <c r="B52" s="120" t="s">
        <v>1747</v>
      </c>
      <c r="C52" s="121"/>
      <c r="D52" s="122">
        <f>Dash_Data!T51</f>
        <v>18</v>
      </c>
      <c r="E52" s="121"/>
      <c r="F52" s="23"/>
      <c r="G52" s="23"/>
      <c r="H52" s="23"/>
      <c r="I52" s="23"/>
      <c r="J52" s="23"/>
      <c r="K52" s="24"/>
      <c r="L52" s="17"/>
      <c r="M52" s="17"/>
      <c r="N52" s="17"/>
      <c r="O52" s="17"/>
      <c r="P52" s="17"/>
      <c r="Q52" s="17"/>
      <c r="R52" s="17"/>
      <c r="S52" s="17"/>
      <c r="T52" s="17"/>
    </row>
    <row r="53" spans="1:20" ht="15.75" customHeight="1">
      <c r="A53" s="17"/>
      <c r="B53" s="22"/>
      <c r="C53" s="23"/>
      <c r="D53" s="23"/>
      <c r="E53" s="23"/>
      <c r="F53" s="23"/>
      <c r="G53" s="23"/>
      <c r="H53" s="23"/>
      <c r="I53" s="23"/>
      <c r="J53" s="23"/>
      <c r="K53" s="24"/>
      <c r="L53" s="17"/>
      <c r="M53" s="17"/>
      <c r="N53" s="17"/>
      <c r="O53" s="17"/>
      <c r="P53" s="17"/>
      <c r="Q53" s="17"/>
      <c r="R53" s="17"/>
      <c r="S53" s="17"/>
      <c r="T53" s="17"/>
    </row>
    <row r="54" spans="1:20" ht="15.75" customHeight="1">
      <c r="A54" s="17"/>
      <c r="B54" s="128" t="s">
        <v>1772</v>
      </c>
      <c r="C54" s="121"/>
      <c r="D54" s="129" t="s">
        <v>1300</v>
      </c>
      <c r="E54" s="121"/>
      <c r="F54" s="130" t="s">
        <v>1304</v>
      </c>
      <c r="G54" s="121"/>
      <c r="H54" s="131" t="s">
        <v>1308</v>
      </c>
      <c r="I54" s="121"/>
      <c r="J54" s="181" t="s">
        <v>1789</v>
      </c>
      <c r="K54" s="140"/>
      <c r="L54" s="17"/>
      <c r="M54" s="17"/>
      <c r="N54" s="17"/>
      <c r="O54" s="17"/>
      <c r="P54" s="17"/>
      <c r="Q54" s="17"/>
      <c r="R54" s="17"/>
      <c r="S54" s="17"/>
      <c r="T54" s="17"/>
    </row>
    <row r="55" spans="1:20" ht="15.75" customHeight="1">
      <c r="A55" s="17"/>
      <c r="B55" s="125" t="s">
        <v>2</v>
      </c>
      <c r="C55" s="124"/>
      <c r="D55" s="123">
        <f>Dash_Data!T44</f>
        <v>1</v>
      </c>
      <c r="E55" s="124"/>
      <c r="F55" s="123">
        <f>Dash_Data!U44</f>
        <v>1</v>
      </c>
      <c r="G55" s="124"/>
      <c r="H55" s="123">
        <f>Dash_Data!V44</f>
        <v>0</v>
      </c>
      <c r="I55" s="124"/>
      <c r="J55" s="123">
        <f>Dash_Data!W44</f>
        <v>1</v>
      </c>
      <c r="K55" s="124"/>
      <c r="L55" s="17"/>
      <c r="M55" s="17"/>
      <c r="N55" s="17"/>
      <c r="O55" s="17"/>
      <c r="P55" s="17"/>
      <c r="Q55" s="17"/>
      <c r="R55" s="17"/>
      <c r="S55" s="17"/>
      <c r="T55" s="17"/>
    </row>
    <row r="56" spans="1:20" ht="15.75" customHeight="1">
      <c r="A56" s="17"/>
      <c r="B56" s="126" t="s">
        <v>3</v>
      </c>
      <c r="C56" s="124"/>
      <c r="D56" s="127">
        <f>Dash_Data!T45</f>
        <v>0.76923076923076927</v>
      </c>
      <c r="E56" s="124"/>
      <c r="F56" s="127">
        <f>Dash_Data!U45</f>
        <v>1</v>
      </c>
      <c r="G56" s="124"/>
      <c r="H56" s="127">
        <f>Dash_Data!V45</f>
        <v>0</v>
      </c>
      <c r="I56" s="124"/>
      <c r="J56" s="127">
        <f>Dash_Data!W45</f>
        <v>0.83333333333333337</v>
      </c>
      <c r="K56" s="124"/>
      <c r="L56" s="17"/>
      <c r="M56" s="17"/>
      <c r="N56" s="17"/>
      <c r="O56" s="17"/>
      <c r="P56" s="17"/>
      <c r="Q56" s="17"/>
      <c r="R56" s="17"/>
      <c r="S56" s="17"/>
      <c r="T56" s="17"/>
    </row>
    <row r="57" spans="1:20" ht="15.75" customHeight="1">
      <c r="A57" s="17"/>
      <c r="B57" s="125" t="s">
        <v>4</v>
      </c>
      <c r="C57" s="124"/>
      <c r="D57" s="123">
        <f>Dash_Data!T46</f>
        <v>0.11538461538461539</v>
      </c>
      <c r="E57" s="124"/>
      <c r="F57" s="123">
        <f>Dash_Data!U46</f>
        <v>0.5</v>
      </c>
      <c r="G57" s="124"/>
      <c r="H57" s="123">
        <f>Dash_Data!V46</f>
        <v>0</v>
      </c>
      <c r="I57" s="124"/>
      <c r="J57" s="123">
        <f>Dash_Data!W46</f>
        <v>0.22222222222222221</v>
      </c>
      <c r="K57" s="124"/>
      <c r="L57" s="17"/>
      <c r="M57" s="17"/>
      <c r="N57" s="17"/>
      <c r="O57" s="17"/>
      <c r="P57" s="17"/>
      <c r="Q57" s="17"/>
      <c r="R57" s="17"/>
      <c r="S57" s="17"/>
      <c r="T57" s="17"/>
    </row>
    <row r="58" spans="1:20" ht="15.75" customHeight="1">
      <c r="A58" s="17"/>
      <c r="B58" s="126" t="s">
        <v>1890</v>
      </c>
      <c r="C58" s="124"/>
      <c r="D58" s="127">
        <f>Dash_Data!T47</f>
        <v>0</v>
      </c>
      <c r="E58" s="124"/>
      <c r="F58" s="127">
        <f>Dash_Data!U47</f>
        <v>0</v>
      </c>
      <c r="G58" s="124"/>
      <c r="H58" s="127">
        <f>Dash_Data!V47</f>
        <v>0</v>
      </c>
      <c r="I58" s="124"/>
      <c r="J58" s="127">
        <f>Dash_Data!W47</f>
        <v>0</v>
      </c>
      <c r="K58" s="124"/>
      <c r="L58" s="17"/>
      <c r="M58" s="17"/>
      <c r="N58" s="17"/>
      <c r="O58" s="17"/>
      <c r="P58" s="17"/>
      <c r="Q58" s="17"/>
      <c r="R58" s="17"/>
      <c r="S58" s="17"/>
      <c r="T58" s="17"/>
    </row>
    <row r="59" spans="1:20" ht="15.75" customHeight="1">
      <c r="A59" s="17"/>
      <c r="B59" s="22"/>
      <c r="C59" s="23"/>
      <c r="D59" s="23"/>
      <c r="E59" s="23"/>
      <c r="F59" s="23"/>
      <c r="G59" s="23"/>
      <c r="H59" s="23"/>
      <c r="I59" s="23"/>
      <c r="J59" s="23"/>
      <c r="K59" s="24"/>
      <c r="L59" s="17"/>
      <c r="M59" s="17"/>
      <c r="N59" s="17"/>
      <c r="O59" s="17"/>
      <c r="P59" s="17"/>
      <c r="Q59" s="17"/>
      <c r="R59" s="17"/>
      <c r="S59" s="17"/>
      <c r="T59" s="17"/>
    </row>
    <row r="60" spans="1:20" ht="15.75" customHeight="1">
      <c r="A60" s="17"/>
      <c r="B60" s="179" t="s">
        <v>1925</v>
      </c>
      <c r="C60" s="139"/>
      <c r="D60" s="139"/>
      <c r="E60" s="139"/>
      <c r="F60" s="139"/>
      <c r="G60" s="139"/>
      <c r="H60" s="139"/>
      <c r="I60" s="139"/>
      <c r="J60" s="139"/>
      <c r="K60" s="140"/>
      <c r="L60" s="17"/>
      <c r="M60" s="17"/>
      <c r="N60" s="17"/>
      <c r="O60" s="17"/>
      <c r="P60" s="17"/>
      <c r="Q60" s="17"/>
      <c r="R60" s="17"/>
      <c r="S60" s="17"/>
      <c r="T60" s="17"/>
    </row>
    <row r="61" spans="1:20" ht="15.75" customHeight="1">
      <c r="A61" s="17"/>
      <c r="B61" s="22"/>
      <c r="C61" s="23"/>
      <c r="D61" s="23"/>
      <c r="E61" s="23"/>
      <c r="F61" s="23"/>
      <c r="G61" s="23"/>
      <c r="H61" s="23"/>
      <c r="I61" s="23"/>
      <c r="J61" s="23"/>
      <c r="K61" s="24"/>
      <c r="L61" s="17"/>
      <c r="M61" s="17"/>
      <c r="N61" s="17"/>
      <c r="O61" s="17"/>
      <c r="P61" s="17"/>
      <c r="Q61" s="17"/>
      <c r="R61" s="17"/>
      <c r="S61" s="17"/>
      <c r="T61" s="17"/>
    </row>
    <row r="62" spans="1:20" ht="15.75" customHeight="1">
      <c r="A62" s="17"/>
      <c r="B62" s="22"/>
      <c r="C62" s="23"/>
      <c r="D62" s="23"/>
      <c r="E62" s="23"/>
      <c r="F62" s="23"/>
      <c r="G62" s="23"/>
      <c r="H62" s="23"/>
      <c r="I62" s="23"/>
      <c r="J62" s="23"/>
      <c r="K62" s="24"/>
      <c r="L62" s="17"/>
      <c r="M62" s="17"/>
      <c r="N62" s="17"/>
      <c r="O62" s="17"/>
      <c r="P62" s="17"/>
      <c r="Q62" s="17"/>
      <c r="R62" s="17"/>
      <c r="S62" s="17"/>
      <c r="T62" s="17"/>
    </row>
    <row r="63" spans="1:20" ht="15.75" customHeight="1">
      <c r="A63" s="17"/>
      <c r="B63" s="22"/>
      <c r="C63" s="23"/>
      <c r="D63" s="23"/>
      <c r="E63" s="23"/>
      <c r="F63" s="23"/>
      <c r="G63" s="23"/>
      <c r="H63" s="23"/>
      <c r="I63" s="23"/>
      <c r="J63" s="23"/>
      <c r="K63" s="24"/>
      <c r="L63" s="17"/>
      <c r="M63" s="17"/>
      <c r="N63" s="17"/>
      <c r="O63" s="17"/>
      <c r="P63" s="17"/>
      <c r="Q63" s="17"/>
      <c r="R63" s="17"/>
      <c r="S63" s="17"/>
      <c r="T63" s="17"/>
    </row>
    <row r="64" spans="1:20" ht="15.75" customHeight="1">
      <c r="A64" s="17"/>
      <c r="B64" s="22"/>
      <c r="C64" s="23"/>
      <c r="D64" s="23"/>
      <c r="E64" s="23"/>
      <c r="F64" s="23"/>
      <c r="G64" s="23"/>
      <c r="H64" s="23"/>
      <c r="I64" s="23"/>
      <c r="J64" s="23"/>
      <c r="K64" s="24"/>
      <c r="L64" s="17"/>
      <c r="M64" s="17"/>
      <c r="N64" s="17"/>
      <c r="O64" s="17"/>
      <c r="P64" s="17"/>
      <c r="Q64" s="17"/>
      <c r="R64" s="17"/>
      <c r="S64" s="17"/>
      <c r="T64" s="17"/>
    </row>
    <row r="65" spans="1:20" ht="15.75" customHeight="1">
      <c r="A65" s="17"/>
      <c r="B65" s="25"/>
      <c r="C65" s="26"/>
      <c r="D65" s="26"/>
      <c r="E65" s="26"/>
      <c r="F65" s="26"/>
      <c r="G65" s="26"/>
      <c r="H65" s="26"/>
      <c r="I65" s="26"/>
      <c r="J65" s="26"/>
      <c r="K65" s="27"/>
      <c r="L65" s="17"/>
      <c r="M65" s="17"/>
      <c r="N65" s="17"/>
      <c r="O65" s="17"/>
      <c r="P65" s="17"/>
      <c r="Q65" s="17"/>
      <c r="R65" s="17"/>
      <c r="S65" s="17"/>
      <c r="T65" s="17"/>
    </row>
    <row r="66" spans="1:20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spans="1:20" ht="19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35" t="s">
        <v>1994</v>
      </c>
      <c r="M67" s="136"/>
      <c r="N67" s="136"/>
      <c r="O67" s="136"/>
      <c r="P67" s="136"/>
      <c r="Q67" s="136"/>
      <c r="R67" s="136"/>
      <c r="S67" s="137"/>
      <c r="T67" s="17"/>
    </row>
    <row r="68" spans="1:20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80" t="s">
        <v>2008</v>
      </c>
      <c r="M68" s="139"/>
      <c r="N68" s="139"/>
      <c r="O68" s="139"/>
      <c r="P68" s="139"/>
      <c r="Q68" s="139"/>
      <c r="R68" s="139"/>
      <c r="S68" s="140"/>
      <c r="T68" s="17"/>
    </row>
    <row r="69" spans="1:20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28" t="s">
        <v>2017</v>
      </c>
      <c r="M69" s="29" t="s">
        <v>0</v>
      </c>
      <c r="N69" s="29" t="s">
        <v>2021</v>
      </c>
      <c r="O69" s="29" t="s">
        <v>2024</v>
      </c>
      <c r="P69" s="181" t="s">
        <v>2026</v>
      </c>
      <c r="Q69" s="121"/>
      <c r="R69" s="181" t="s">
        <v>2031</v>
      </c>
      <c r="S69" s="140"/>
      <c r="T69" s="17"/>
    </row>
    <row r="70" spans="1:2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30">
        <v>1</v>
      </c>
      <c r="M70" s="31" t="str">
        <f>Dash_Data!U31</f>
        <v>461</v>
      </c>
      <c r="N70" s="32">
        <f>Dash_Data!W31</f>
        <v>321</v>
      </c>
      <c r="O70" s="33">
        <f>Dash_Data!X31</f>
        <v>0.44236760124610591</v>
      </c>
      <c r="P70" s="177">
        <f>Dash_Data!Y31</f>
        <v>3.4267912772585667E-2</v>
      </c>
      <c r="Q70" s="124"/>
      <c r="R70" s="178">
        <f>Dash_Data!T31</f>
        <v>310</v>
      </c>
      <c r="S70" s="124"/>
      <c r="T70" s="17"/>
    </row>
    <row r="71" spans="1:20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30">
        <v>2</v>
      </c>
      <c r="M71" s="31" t="str">
        <f>Dash_Data!U32</f>
        <v>401.2</v>
      </c>
      <c r="N71" s="32">
        <f>Dash_Data!W32</f>
        <v>46</v>
      </c>
      <c r="O71" s="33">
        <f>Dash_Data!X32</f>
        <v>0.82608695652173914</v>
      </c>
      <c r="P71" s="177">
        <f>Dash_Data!Y32</f>
        <v>0.41304347826086957</v>
      </c>
      <c r="Q71" s="124"/>
      <c r="R71" s="178">
        <f>Dash_Data!T32</f>
        <v>27</v>
      </c>
      <c r="S71" s="124"/>
      <c r="T71" s="17"/>
    </row>
    <row r="72" spans="1:20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30">
        <v>3</v>
      </c>
      <c r="M72" s="31" t="str">
        <f>Dash_Data!U33</f>
        <v>222</v>
      </c>
      <c r="N72" s="32">
        <f>Dash_Data!W33</f>
        <v>29</v>
      </c>
      <c r="O72" s="33">
        <f>Dash_Data!X33</f>
        <v>1</v>
      </c>
      <c r="P72" s="177">
        <f>Dash_Data!Y33</f>
        <v>0.13793103448275862</v>
      </c>
      <c r="Q72" s="124"/>
      <c r="R72" s="178">
        <f>Dash_Data!T33</f>
        <v>25</v>
      </c>
      <c r="S72" s="124"/>
      <c r="T72" s="17"/>
    </row>
    <row r="73" spans="1:20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30">
        <v>4</v>
      </c>
      <c r="M73" s="31" t="str">
        <f>Dash_Data!U34</f>
        <v>416</v>
      </c>
      <c r="N73" s="32">
        <f>Dash_Data!W34</f>
        <v>45</v>
      </c>
      <c r="O73" s="33">
        <f>Dash_Data!X34</f>
        <v>0.53333333333333333</v>
      </c>
      <c r="P73" s="177">
        <f>Dash_Data!Y34</f>
        <v>0.44444444444444442</v>
      </c>
      <c r="Q73" s="124"/>
      <c r="R73" s="178">
        <f>Dash_Data!T34</f>
        <v>25</v>
      </c>
      <c r="S73" s="124"/>
      <c r="T73" s="17"/>
    </row>
    <row r="74" spans="1:20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30">
        <v>5</v>
      </c>
      <c r="M74" s="31" t="str">
        <f>Dash_Data!U35</f>
        <v>306</v>
      </c>
      <c r="N74" s="32">
        <f>Dash_Data!W35</f>
        <v>57</v>
      </c>
      <c r="O74" s="33">
        <f>Dash_Data!X35</f>
        <v>0.96491228070175439</v>
      </c>
      <c r="P74" s="177">
        <f>Dash_Data!Y35</f>
        <v>0.59649122807017541</v>
      </c>
      <c r="Q74" s="124"/>
      <c r="R74" s="178">
        <f>Dash_Data!T35</f>
        <v>23</v>
      </c>
      <c r="S74" s="124"/>
      <c r="T74" s="17"/>
    </row>
    <row r="75" spans="1:20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30">
        <v>6</v>
      </c>
      <c r="M75" s="31" t="str">
        <f>Dash_Data!U36</f>
        <v>721</v>
      </c>
      <c r="N75" s="32">
        <f>Dash_Data!W36</f>
        <v>31</v>
      </c>
      <c r="O75" s="33">
        <f>Dash_Data!X36</f>
        <v>0.74193548387096775</v>
      </c>
      <c r="P75" s="177">
        <f>Dash_Data!Y36</f>
        <v>0.35483870967741937</v>
      </c>
      <c r="Q75" s="124"/>
      <c r="R75" s="178">
        <f>Dash_Data!T36</f>
        <v>20</v>
      </c>
      <c r="S75" s="124"/>
      <c r="T75" s="17"/>
    </row>
    <row r="76" spans="1:20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30">
        <v>7</v>
      </c>
      <c r="M76" s="31" t="str">
        <f>Dash_Data!U37</f>
        <v>412</v>
      </c>
      <c r="N76" s="32">
        <f>Dash_Data!W37</f>
        <v>84</v>
      </c>
      <c r="O76" s="33">
        <f>Dash_Data!X37</f>
        <v>0.9285714285714286</v>
      </c>
      <c r="P76" s="177">
        <f>Dash_Data!Y37</f>
        <v>0.77380952380952384</v>
      </c>
      <c r="Q76" s="124"/>
      <c r="R76" s="178">
        <f>Dash_Data!T37</f>
        <v>19</v>
      </c>
      <c r="S76" s="124"/>
      <c r="T76" s="17"/>
    </row>
    <row r="77" spans="1:20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30">
        <v>8</v>
      </c>
      <c r="M77" s="31" t="str">
        <f>Dash_Data!U38</f>
        <v>581</v>
      </c>
      <c r="N77" s="32">
        <f>Dash_Data!W38</f>
        <v>19</v>
      </c>
      <c r="O77" s="33">
        <f>Dash_Data!X38</f>
        <v>0.52631578947368418</v>
      </c>
      <c r="P77" s="177">
        <f>Dash_Data!Y38</f>
        <v>0.15789473684210525</v>
      </c>
      <c r="Q77" s="124"/>
      <c r="R77" s="178">
        <f>Dash_Data!T38</f>
        <v>16</v>
      </c>
      <c r="S77" s="124"/>
      <c r="T77" s="17"/>
    </row>
    <row r="78" spans="1:20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30">
        <v>9</v>
      </c>
      <c r="M78" s="31" t="str">
        <f>Dash_Data!U39</f>
        <v>101.2</v>
      </c>
      <c r="N78" s="32">
        <f>Dash_Data!W39</f>
        <v>27</v>
      </c>
      <c r="O78" s="33">
        <f>Dash_Data!X39</f>
        <v>0.66666666666666663</v>
      </c>
      <c r="P78" s="177">
        <f>Dash_Data!Y39</f>
        <v>0.44444444444444442</v>
      </c>
      <c r="Q78" s="124"/>
      <c r="R78" s="178">
        <f>Dash_Data!T39</f>
        <v>15</v>
      </c>
      <c r="S78" s="124"/>
      <c r="T78" s="17"/>
    </row>
    <row r="79" spans="1:20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30">
        <v>10</v>
      </c>
      <c r="M79" s="31" t="str">
        <f>Dash_Data!U40</f>
        <v>304.1</v>
      </c>
      <c r="N79" s="32">
        <f>Dash_Data!W40</f>
        <v>29</v>
      </c>
      <c r="O79" s="33">
        <f>Dash_Data!X40</f>
        <v>0.62068965517241381</v>
      </c>
      <c r="P79" s="177">
        <f>Dash_Data!Y40</f>
        <v>0.51724137931034486</v>
      </c>
      <c r="Q79" s="124"/>
      <c r="R79" s="178">
        <f>Dash_Data!T40</f>
        <v>14</v>
      </c>
      <c r="S79" s="124"/>
      <c r="T79" s="17"/>
    </row>
    <row r="80" spans="1:2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22"/>
      <c r="M80" s="23"/>
      <c r="N80" s="23"/>
      <c r="O80" s="23"/>
      <c r="P80" s="23"/>
      <c r="Q80" s="23"/>
      <c r="R80" s="23"/>
      <c r="S80" s="24"/>
      <c r="T80" s="17"/>
    </row>
    <row r="81" spans="1:20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22"/>
      <c r="M81" s="23"/>
      <c r="N81" s="23"/>
      <c r="O81" s="23"/>
      <c r="P81" s="23"/>
      <c r="Q81" s="23"/>
      <c r="R81" s="23"/>
      <c r="S81" s="24"/>
      <c r="T81" s="17"/>
    </row>
    <row r="82" spans="1:20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22"/>
      <c r="M82" s="23"/>
      <c r="N82" s="23"/>
      <c r="O82" s="23"/>
      <c r="P82" s="23"/>
      <c r="Q82" s="23"/>
      <c r="R82" s="23"/>
      <c r="S82" s="24"/>
      <c r="T82" s="17"/>
    </row>
    <row r="83" spans="1:20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25"/>
      <c r="M83" s="26"/>
      <c r="N83" s="26"/>
      <c r="O83" s="26"/>
      <c r="P83" s="26"/>
      <c r="Q83" s="26"/>
      <c r="R83" s="26"/>
      <c r="S83" s="27"/>
      <c r="T83" s="17"/>
    </row>
    <row r="84" spans="1:20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 ht="15.75" customHeight="1"/>
    <row r="87" spans="1:20" ht="15.75" customHeight="1"/>
    <row r="88" spans="1:20" ht="15.75" customHeight="1"/>
    <row r="89" spans="1:20" ht="15.75" customHeight="1"/>
    <row r="90" spans="1:20" ht="15.75" customHeight="1"/>
    <row r="91" spans="1:20" ht="15.75" customHeight="1"/>
    <row r="92" spans="1:20" ht="15.75" customHeight="1"/>
    <row r="93" spans="1:20" ht="15.75" customHeight="1"/>
    <row r="94" spans="1:20" ht="15.75" customHeight="1"/>
    <row r="95" spans="1:20" ht="15.75" customHeight="1"/>
    <row r="96" spans="1:2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J54:K54"/>
    <mergeCell ref="B58:C58"/>
    <mergeCell ref="D58:E58"/>
    <mergeCell ref="F58:G58"/>
    <mergeCell ref="H58:I58"/>
    <mergeCell ref="J58:K58"/>
    <mergeCell ref="J56:K56"/>
    <mergeCell ref="B57:C57"/>
    <mergeCell ref="J57:K57"/>
    <mergeCell ref="D55:E55"/>
    <mergeCell ref="J55:K55"/>
    <mergeCell ref="P71:Q71"/>
    <mergeCell ref="R71:S71"/>
    <mergeCell ref="P72:Q72"/>
    <mergeCell ref="R72:S72"/>
    <mergeCell ref="B60:K60"/>
    <mergeCell ref="L67:S67"/>
    <mergeCell ref="L68:S68"/>
    <mergeCell ref="P69:Q69"/>
    <mergeCell ref="R69:S69"/>
    <mergeCell ref="R70:S70"/>
    <mergeCell ref="P70:Q70"/>
    <mergeCell ref="P73:Q73"/>
    <mergeCell ref="R73:S73"/>
    <mergeCell ref="P77:Q77"/>
    <mergeCell ref="P78:Q78"/>
    <mergeCell ref="P79:Q79"/>
    <mergeCell ref="R78:S78"/>
    <mergeCell ref="R79:S79"/>
    <mergeCell ref="P74:Q74"/>
    <mergeCell ref="R74:S74"/>
    <mergeCell ref="P75:Q75"/>
    <mergeCell ref="R75:S75"/>
    <mergeCell ref="P76:Q76"/>
    <mergeCell ref="R76:S76"/>
    <mergeCell ref="R77:S77"/>
    <mergeCell ref="B1:O1"/>
    <mergeCell ref="P1:S2"/>
    <mergeCell ref="B2:O2"/>
    <mergeCell ref="O5:P5"/>
    <mergeCell ref="B6:C6"/>
    <mergeCell ref="D6:L6"/>
    <mergeCell ref="Q8:S8"/>
    <mergeCell ref="B9:D10"/>
    <mergeCell ref="B11:D11"/>
    <mergeCell ref="E11:G11"/>
    <mergeCell ref="H11:J11"/>
    <mergeCell ref="K11:M11"/>
    <mergeCell ref="N11:P11"/>
    <mergeCell ref="Q11:S11"/>
    <mergeCell ref="E8:G8"/>
    <mergeCell ref="H8:J8"/>
    <mergeCell ref="E9:G10"/>
    <mergeCell ref="H9:J10"/>
    <mergeCell ref="K9:M10"/>
    <mergeCell ref="N9:P10"/>
    <mergeCell ref="Q9:S10"/>
    <mergeCell ref="K8:M8"/>
    <mergeCell ref="N8:P8"/>
    <mergeCell ref="B49:K49"/>
    <mergeCell ref="B51:C51"/>
    <mergeCell ref="D51:K51"/>
    <mergeCell ref="B8:D8"/>
    <mergeCell ref="B52:C52"/>
    <mergeCell ref="D52:E52"/>
    <mergeCell ref="F55:G55"/>
    <mergeCell ref="H55:I55"/>
    <mergeCell ref="D57:E57"/>
    <mergeCell ref="F57:G57"/>
    <mergeCell ref="H57:I57"/>
    <mergeCell ref="B55:C55"/>
    <mergeCell ref="B56:C56"/>
    <mergeCell ref="D56:E56"/>
    <mergeCell ref="F56:G56"/>
    <mergeCell ref="H56:I56"/>
    <mergeCell ref="B54:C54"/>
    <mergeCell ref="D54:E54"/>
    <mergeCell ref="F54:G54"/>
    <mergeCell ref="H54:I54"/>
  </mergeCells>
  <conditionalFormatting sqref="O70:O79">
    <cfRule type="colorScale" priority="1">
      <colorScale>
        <cfvo type="formula" val="0"/>
        <cfvo type="formula" val="0.5"/>
        <cfvo type="formula" val="1"/>
        <color rgb="FFFBD5CC"/>
        <color rgb="FFFFF2CC"/>
        <color rgb="FFC6E6C9"/>
      </colorScale>
    </cfRule>
  </conditionalFormatting>
  <conditionalFormatting sqref="P70:P79">
    <cfRule type="colorScale" priority="2">
      <colorScale>
        <cfvo type="formula" val="0"/>
        <cfvo type="formula" val="0.5"/>
        <cfvo type="formula" val="1"/>
        <color rgb="FFFBD5CC"/>
        <color rgb="FFFFF2CC"/>
        <color rgb="FFC6E6C9"/>
      </colorScale>
    </cfRule>
  </conditionalFormatting>
  <pageMargins left="0.75" right="0.75" top="1" bottom="1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="System - Pick a system number" xr:uid="{00000000-0002-0000-0000-000000000000}">
          <x14:formula1>
            <xm:f>'system by total'!$B$3:$B$89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Y1356"/>
  <sheetViews>
    <sheetView topLeftCell="A13" workbookViewId="0">
      <selection activeCell="B24" sqref="B24"/>
    </sheetView>
  </sheetViews>
  <sheetFormatPr defaultColWidth="14.42578125" defaultRowHeight="15" customHeight="1"/>
  <cols>
    <col min="1" max="1" width="11.85546875" customWidth="1"/>
    <col min="2" max="4" width="11.42578125" customWidth="1"/>
    <col min="5" max="5" width="13.85546875" customWidth="1"/>
    <col min="6" max="6" width="9" customWidth="1"/>
    <col min="7" max="7" width="17.85546875" customWidth="1"/>
    <col min="8" max="8" width="19.5703125" customWidth="1"/>
    <col min="9" max="9" width="24" customWidth="1"/>
    <col min="10" max="10" width="25.85546875" customWidth="1"/>
    <col min="11" max="11" width="16.7109375" customWidth="1"/>
    <col min="12" max="12" width="61.85546875" customWidth="1"/>
    <col min="13" max="13" width="9" customWidth="1"/>
    <col min="14" max="14" width="90.85546875" customWidth="1"/>
    <col min="15" max="15" width="9" customWidth="1"/>
    <col min="16" max="16" width="14.28515625" customWidth="1"/>
    <col min="17" max="17" width="61.85546875" customWidth="1"/>
    <col min="18" max="18" width="255.7109375" customWidth="1"/>
    <col min="19" max="19" width="9" customWidth="1"/>
    <col min="20" max="20" width="22.28515625" customWidth="1"/>
    <col min="21" max="21" width="55.140625" customWidth="1"/>
    <col min="22" max="23" width="13.85546875" customWidth="1"/>
    <col min="24" max="25" width="9" customWidth="1"/>
  </cols>
  <sheetData>
    <row r="1" spans="1:25" ht="30" customHeight="1">
      <c r="A1" s="1" t="s">
        <v>0</v>
      </c>
      <c r="B1" s="1" t="s">
        <v>1</v>
      </c>
      <c r="C1" s="3" t="s">
        <v>2</v>
      </c>
      <c r="D1" s="4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  <c r="S1" s="1" t="s">
        <v>18</v>
      </c>
      <c r="T1" s="1" t="s">
        <v>19</v>
      </c>
      <c r="U1" s="1" t="s">
        <v>23</v>
      </c>
      <c r="V1" s="1" t="s">
        <v>20</v>
      </c>
      <c r="W1" s="1" t="s">
        <v>21</v>
      </c>
      <c r="X1" s="1" t="s">
        <v>22</v>
      </c>
      <c r="Y1" s="1" t="s">
        <v>24</v>
      </c>
    </row>
    <row r="2" spans="1:25" ht="16.5" customHeight="1">
      <c r="A2" s="7" t="s">
        <v>25</v>
      </c>
      <c r="B2" s="7" t="s">
        <v>26</v>
      </c>
      <c r="C2" s="109">
        <v>1</v>
      </c>
      <c r="D2" s="110">
        <v>1</v>
      </c>
      <c r="E2" s="111">
        <v>1</v>
      </c>
      <c r="F2" s="9"/>
      <c r="G2" s="7" t="s">
        <v>30</v>
      </c>
      <c r="H2" s="7" t="s">
        <v>31</v>
      </c>
      <c r="I2" s="7" t="s">
        <v>32</v>
      </c>
      <c r="J2" s="11">
        <f t="shared" ref="J2:J256" si="0">ROUNDUP(I2,0)</f>
        <v>18</v>
      </c>
      <c r="K2" s="7" t="s">
        <v>38</v>
      </c>
      <c r="L2" s="7" t="s">
        <v>41</v>
      </c>
      <c r="M2" s="7" t="s">
        <v>43</v>
      </c>
      <c r="N2" s="7" t="s">
        <v>45</v>
      </c>
      <c r="O2" s="7" t="s">
        <v>47</v>
      </c>
      <c r="P2" s="7" t="s">
        <v>50</v>
      </c>
      <c r="Q2" s="7" t="s">
        <v>52</v>
      </c>
      <c r="R2" s="7" t="s">
        <v>53</v>
      </c>
      <c r="S2" s="7" t="s">
        <v>55</v>
      </c>
      <c r="T2" s="7" t="s">
        <v>58</v>
      </c>
      <c r="U2" s="7"/>
      <c r="V2" s="7" t="s">
        <v>57</v>
      </c>
      <c r="W2" s="7" t="s">
        <v>59</v>
      </c>
      <c r="X2" s="7" t="s">
        <v>62</v>
      </c>
      <c r="Y2" s="7" t="s">
        <v>64</v>
      </c>
    </row>
    <row r="3" spans="1:25" ht="16.5" customHeight="1">
      <c r="A3" s="7" t="s">
        <v>25</v>
      </c>
      <c r="B3" s="7" t="s">
        <v>67</v>
      </c>
      <c r="C3" s="109">
        <v>1</v>
      </c>
      <c r="D3" s="110">
        <v>1</v>
      </c>
      <c r="E3" s="111">
        <v>1</v>
      </c>
      <c r="F3" s="9"/>
      <c r="G3" s="7" t="s">
        <v>30</v>
      </c>
      <c r="H3" s="7" t="s">
        <v>31</v>
      </c>
      <c r="I3" s="7" t="s">
        <v>32</v>
      </c>
      <c r="J3" s="11">
        <f t="shared" si="0"/>
        <v>18</v>
      </c>
      <c r="K3" s="7" t="s">
        <v>38</v>
      </c>
      <c r="L3" s="7" t="s">
        <v>41</v>
      </c>
      <c r="M3" s="7" t="s">
        <v>43</v>
      </c>
      <c r="N3" s="7" t="s">
        <v>45</v>
      </c>
      <c r="O3" s="7" t="s">
        <v>47</v>
      </c>
      <c r="P3" s="7" t="s">
        <v>50</v>
      </c>
      <c r="Q3" s="7" t="s">
        <v>52</v>
      </c>
      <c r="R3" s="7" t="s">
        <v>53</v>
      </c>
      <c r="S3" s="7" t="s">
        <v>55</v>
      </c>
      <c r="T3" s="7" t="s">
        <v>58</v>
      </c>
      <c r="U3" s="7"/>
      <c r="V3" s="7" t="s">
        <v>57</v>
      </c>
      <c r="W3" s="7" t="s">
        <v>59</v>
      </c>
      <c r="X3" s="7" t="s">
        <v>62</v>
      </c>
      <c r="Y3" s="7" t="s">
        <v>64</v>
      </c>
    </row>
    <row r="4" spans="1:25" ht="16.5" customHeight="1">
      <c r="A4" s="7" t="s">
        <v>25</v>
      </c>
      <c r="B4" s="7" t="s">
        <v>82</v>
      </c>
      <c r="C4" s="109">
        <v>1</v>
      </c>
      <c r="D4" s="110">
        <v>1</v>
      </c>
      <c r="E4" s="111">
        <v>1</v>
      </c>
      <c r="F4" s="9"/>
      <c r="G4" s="7" t="s">
        <v>30</v>
      </c>
      <c r="H4" s="7" t="s">
        <v>31</v>
      </c>
      <c r="I4" s="7" t="s">
        <v>32</v>
      </c>
      <c r="J4" s="11">
        <f t="shared" si="0"/>
        <v>18</v>
      </c>
      <c r="K4" s="7" t="s">
        <v>38</v>
      </c>
      <c r="L4" s="7" t="s">
        <v>41</v>
      </c>
      <c r="M4" s="7" t="s">
        <v>43</v>
      </c>
      <c r="N4" s="7" t="s">
        <v>45</v>
      </c>
      <c r="O4" s="7" t="s">
        <v>47</v>
      </c>
      <c r="P4" s="7" t="s">
        <v>50</v>
      </c>
      <c r="Q4" s="7" t="s">
        <v>52</v>
      </c>
      <c r="R4" s="7" t="s">
        <v>53</v>
      </c>
      <c r="S4" s="7" t="s">
        <v>55</v>
      </c>
      <c r="T4" s="7" t="s">
        <v>58</v>
      </c>
      <c r="U4" s="7"/>
      <c r="V4" s="7" t="s">
        <v>57</v>
      </c>
      <c r="W4" s="7" t="s">
        <v>59</v>
      </c>
      <c r="X4" s="7" t="s">
        <v>62</v>
      </c>
      <c r="Y4" s="7" t="s">
        <v>64</v>
      </c>
    </row>
    <row r="5" spans="1:25" ht="16.5" customHeight="1">
      <c r="A5" s="7" t="s">
        <v>25</v>
      </c>
      <c r="B5" s="7" t="s">
        <v>87</v>
      </c>
      <c r="C5" s="109">
        <v>1</v>
      </c>
      <c r="D5" s="110">
        <v>1</v>
      </c>
      <c r="E5" s="111">
        <v>1</v>
      </c>
      <c r="F5" s="9"/>
      <c r="G5" s="7" t="s">
        <v>88</v>
      </c>
      <c r="H5" s="7" t="s">
        <v>31</v>
      </c>
      <c r="I5" s="7" t="s">
        <v>91</v>
      </c>
      <c r="J5" s="11">
        <f t="shared" si="0"/>
        <v>19</v>
      </c>
      <c r="K5" s="7" t="s">
        <v>95</v>
      </c>
      <c r="L5" s="7" t="s">
        <v>96</v>
      </c>
      <c r="M5" s="7" t="s">
        <v>43</v>
      </c>
      <c r="N5" s="7" t="s">
        <v>45</v>
      </c>
      <c r="O5" s="7" t="s">
        <v>47</v>
      </c>
      <c r="P5" s="7" t="s">
        <v>50</v>
      </c>
      <c r="Q5" s="7" t="s">
        <v>52</v>
      </c>
      <c r="R5" s="7" t="s">
        <v>53</v>
      </c>
      <c r="S5" s="7" t="s">
        <v>55</v>
      </c>
      <c r="T5" s="7" t="s">
        <v>100</v>
      </c>
      <c r="U5" s="7"/>
      <c r="V5" s="7" t="s">
        <v>57</v>
      </c>
      <c r="W5" s="7" t="s">
        <v>59</v>
      </c>
      <c r="X5" s="7" t="s">
        <v>102</v>
      </c>
      <c r="Y5" s="7" t="s">
        <v>64</v>
      </c>
    </row>
    <row r="6" spans="1:25" ht="16.5" customHeight="1">
      <c r="A6" s="7" t="s">
        <v>25</v>
      </c>
      <c r="B6" s="7" t="s">
        <v>103</v>
      </c>
      <c r="C6" s="109">
        <v>1</v>
      </c>
      <c r="D6" s="110">
        <v>1</v>
      </c>
      <c r="E6" s="111">
        <v>1</v>
      </c>
      <c r="F6" s="9"/>
      <c r="G6" s="7" t="s">
        <v>105</v>
      </c>
      <c r="H6" s="7" t="s">
        <v>31</v>
      </c>
      <c r="I6" s="7" t="s">
        <v>32</v>
      </c>
      <c r="J6" s="11">
        <f t="shared" si="0"/>
        <v>18</v>
      </c>
      <c r="K6" s="7" t="s">
        <v>38</v>
      </c>
      <c r="L6" s="7" t="s">
        <v>41</v>
      </c>
      <c r="M6" s="7" t="s">
        <v>43</v>
      </c>
      <c r="N6" s="7" t="s">
        <v>45</v>
      </c>
      <c r="O6" s="7" t="s">
        <v>47</v>
      </c>
      <c r="P6" s="7" t="s">
        <v>50</v>
      </c>
      <c r="Q6" s="7" t="s">
        <v>52</v>
      </c>
      <c r="R6" s="7" t="s">
        <v>53</v>
      </c>
      <c r="S6" s="7" t="s">
        <v>55</v>
      </c>
      <c r="T6" s="7" t="s">
        <v>58</v>
      </c>
      <c r="U6" s="7"/>
      <c r="V6" s="7" t="s">
        <v>57</v>
      </c>
      <c r="W6" s="7" t="s">
        <v>59</v>
      </c>
      <c r="X6" s="7" t="s">
        <v>62</v>
      </c>
      <c r="Y6" s="7" t="s">
        <v>64</v>
      </c>
    </row>
    <row r="7" spans="1:25" ht="16.5" customHeight="1">
      <c r="A7" s="7" t="s">
        <v>25</v>
      </c>
      <c r="B7" s="7" t="s">
        <v>107</v>
      </c>
      <c r="C7" s="109">
        <v>1</v>
      </c>
      <c r="D7" s="110"/>
      <c r="E7" s="111"/>
      <c r="F7" s="9"/>
      <c r="G7" s="7" t="s">
        <v>108</v>
      </c>
      <c r="H7" s="7" t="s">
        <v>31</v>
      </c>
      <c r="I7" s="7" t="s">
        <v>109</v>
      </c>
      <c r="J7" s="11">
        <f t="shared" si="0"/>
        <v>14</v>
      </c>
      <c r="K7" s="7" t="s">
        <v>110</v>
      </c>
      <c r="L7" s="7" t="s">
        <v>111</v>
      </c>
      <c r="M7" s="7" t="s">
        <v>53</v>
      </c>
      <c r="N7" s="7" t="s">
        <v>55</v>
      </c>
      <c r="O7" s="7" t="s">
        <v>47</v>
      </c>
      <c r="P7" s="7" t="s">
        <v>50</v>
      </c>
      <c r="Q7" s="7" t="s">
        <v>52</v>
      </c>
      <c r="R7" s="7" t="s">
        <v>53</v>
      </c>
      <c r="S7" s="7" t="s">
        <v>55</v>
      </c>
      <c r="T7" s="7" t="s">
        <v>114</v>
      </c>
      <c r="U7" s="7"/>
      <c r="V7" s="7" t="s">
        <v>78</v>
      </c>
      <c r="W7" s="7" t="s">
        <v>59</v>
      </c>
      <c r="X7" s="7" t="s">
        <v>115</v>
      </c>
      <c r="Y7" s="7" t="s">
        <v>64</v>
      </c>
    </row>
    <row r="8" spans="1:25" ht="16.5" customHeight="1">
      <c r="A8" s="7" t="s">
        <v>25</v>
      </c>
      <c r="B8" s="7" t="s">
        <v>117</v>
      </c>
      <c r="C8" s="109">
        <v>1</v>
      </c>
      <c r="D8" s="110"/>
      <c r="E8" s="111"/>
      <c r="F8" s="9"/>
      <c r="G8" s="7" t="s">
        <v>108</v>
      </c>
      <c r="H8" s="7" t="s">
        <v>31</v>
      </c>
      <c r="I8" s="7" t="s">
        <v>109</v>
      </c>
      <c r="J8" s="11">
        <f t="shared" si="0"/>
        <v>14</v>
      </c>
      <c r="K8" s="7" t="s">
        <v>110</v>
      </c>
      <c r="L8" s="7" t="s">
        <v>111</v>
      </c>
      <c r="M8" s="7" t="s">
        <v>53</v>
      </c>
      <c r="N8" s="7" t="s">
        <v>55</v>
      </c>
      <c r="O8" s="7" t="s">
        <v>47</v>
      </c>
      <c r="P8" s="7" t="s">
        <v>50</v>
      </c>
      <c r="Q8" s="7" t="s">
        <v>52</v>
      </c>
      <c r="R8" s="7" t="s">
        <v>53</v>
      </c>
      <c r="S8" s="7" t="s">
        <v>55</v>
      </c>
      <c r="T8" s="7" t="s">
        <v>114</v>
      </c>
      <c r="U8" s="7"/>
      <c r="V8" s="7" t="s">
        <v>78</v>
      </c>
      <c r="W8" s="7" t="s">
        <v>59</v>
      </c>
      <c r="X8" s="7" t="s">
        <v>115</v>
      </c>
      <c r="Y8" s="7" t="s">
        <v>64</v>
      </c>
    </row>
    <row r="9" spans="1:25" ht="16.5" customHeight="1">
      <c r="A9" s="7" t="s">
        <v>25</v>
      </c>
      <c r="B9" s="7" t="s">
        <v>123</v>
      </c>
      <c r="C9" s="109">
        <v>1</v>
      </c>
      <c r="D9" s="110"/>
      <c r="E9" s="111"/>
      <c r="F9" s="9"/>
      <c r="G9" s="7" t="s">
        <v>126</v>
      </c>
      <c r="H9" s="7" t="s">
        <v>31</v>
      </c>
      <c r="I9" s="7" t="s">
        <v>71</v>
      </c>
      <c r="J9" s="11">
        <f t="shared" si="0"/>
        <v>26</v>
      </c>
      <c r="K9" s="7" t="s">
        <v>48</v>
      </c>
      <c r="L9" s="7" t="s">
        <v>51</v>
      </c>
      <c r="M9" s="7" t="s">
        <v>53</v>
      </c>
      <c r="N9" s="7" t="s">
        <v>55</v>
      </c>
      <c r="O9" s="7" t="s">
        <v>75</v>
      </c>
      <c r="P9" s="7" t="s">
        <v>76</v>
      </c>
      <c r="Q9" s="7" t="s">
        <v>52</v>
      </c>
      <c r="R9" s="7" t="s">
        <v>53</v>
      </c>
      <c r="S9" s="7" t="s">
        <v>55</v>
      </c>
      <c r="T9" s="7" t="s">
        <v>77</v>
      </c>
      <c r="U9" s="7"/>
      <c r="V9" s="7" t="s">
        <v>78</v>
      </c>
      <c r="W9" s="7" t="s">
        <v>59</v>
      </c>
      <c r="X9" s="7" t="s">
        <v>61</v>
      </c>
      <c r="Y9" s="7" t="s">
        <v>80</v>
      </c>
    </row>
    <row r="10" spans="1:25" ht="16.5" customHeight="1">
      <c r="A10" s="7" t="s">
        <v>25</v>
      </c>
      <c r="B10" s="7" t="s">
        <v>146</v>
      </c>
      <c r="C10" s="109">
        <v>1</v>
      </c>
      <c r="D10" s="110"/>
      <c r="E10" s="111"/>
      <c r="F10" s="9"/>
      <c r="G10" s="7" t="s">
        <v>126</v>
      </c>
      <c r="H10" s="7" t="s">
        <v>31</v>
      </c>
      <c r="I10" s="7" t="s">
        <v>149</v>
      </c>
      <c r="J10" s="11">
        <f t="shared" si="0"/>
        <v>12</v>
      </c>
      <c r="K10" s="7" t="s">
        <v>110</v>
      </c>
      <c r="L10" s="7" t="s">
        <v>111</v>
      </c>
      <c r="M10" s="7" t="s">
        <v>53</v>
      </c>
      <c r="N10" s="7" t="s">
        <v>55</v>
      </c>
      <c r="O10" s="7" t="s">
        <v>48</v>
      </c>
      <c r="P10" s="7" t="s">
        <v>51</v>
      </c>
      <c r="Q10" s="7" t="s">
        <v>152</v>
      </c>
      <c r="R10" s="7" t="s">
        <v>53</v>
      </c>
      <c r="S10" s="7" t="s">
        <v>55</v>
      </c>
      <c r="T10" s="7" t="s">
        <v>153</v>
      </c>
      <c r="U10" s="7"/>
      <c r="V10" s="7" t="s">
        <v>78</v>
      </c>
      <c r="W10" s="7" t="s">
        <v>59</v>
      </c>
      <c r="X10" s="7" t="s">
        <v>115</v>
      </c>
      <c r="Y10" s="7" t="s">
        <v>61</v>
      </c>
    </row>
    <row r="11" spans="1:25" ht="16.5" customHeight="1">
      <c r="A11" s="7" t="s">
        <v>25</v>
      </c>
      <c r="B11" s="7" t="s">
        <v>156</v>
      </c>
      <c r="C11" s="109">
        <v>1</v>
      </c>
      <c r="D11" s="110">
        <v>1</v>
      </c>
      <c r="E11" s="111">
        <v>1</v>
      </c>
      <c r="F11" s="9"/>
      <c r="G11" s="7" t="s">
        <v>126</v>
      </c>
      <c r="H11" s="7" t="s">
        <v>31</v>
      </c>
      <c r="I11" s="7" t="s">
        <v>157</v>
      </c>
      <c r="J11" s="11">
        <f t="shared" si="0"/>
        <v>29</v>
      </c>
      <c r="K11" s="7" t="s">
        <v>159</v>
      </c>
      <c r="L11" s="7" t="s">
        <v>160</v>
      </c>
      <c r="M11" s="7" t="s">
        <v>43</v>
      </c>
      <c r="N11" s="7" t="s">
        <v>45</v>
      </c>
      <c r="O11" s="7" t="s">
        <v>48</v>
      </c>
      <c r="P11" s="7" t="s">
        <v>51</v>
      </c>
      <c r="Q11" s="7" t="s">
        <v>152</v>
      </c>
      <c r="R11" s="7" t="s">
        <v>53</v>
      </c>
      <c r="S11" s="7" t="s">
        <v>55</v>
      </c>
      <c r="T11" s="7" t="s">
        <v>162</v>
      </c>
      <c r="U11" s="7"/>
      <c r="V11" s="7" t="s">
        <v>57</v>
      </c>
      <c r="W11" s="7" t="s">
        <v>59</v>
      </c>
      <c r="X11" s="7" t="s">
        <v>164</v>
      </c>
      <c r="Y11" s="7" t="s">
        <v>61</v>
      </c>
    </row>
    <row r="12" spans="1:25" ht="16.5" customHeight="1">
      <c r="A12" s="7" t="s">
        <v>25</v>
      </c>
      <c r="B12" s="7" t="s">
        <v>165</v>
      </c>
      <c r="C12" s="109">
        <v>1</v>
      </c>
      <c r="D12" s="110">
        <v>1</v>
      </c>
      <c r="E12" s="111"/>
      <c r="F12" s="9"/>
      <c r="G12" s="7" t="s">
        <v>167</v>
      </c>
      <c r="H12" s="7" t="s">
        <v>31</v>
      </c>
      <c r="I12" s="7" t="s">
        <v>168</v>
      </c>
      <c r="J12" s="11">
        <f t="shared" si="0"/>
        <v>83</v>
      </c>
      <c r="K12" s="7" t="s">
        <v>170</v>
      </c>
      <c r="L12" s="7" t="s">
        <v>171</v>
      </c>
      <c r="M12" s="7" t="s">
        <v>46</v>
      </c>
      <c r="N12" s="7" t="s">
        <v>49</v>
      </c>
      <c r="O12" s="7" t="s">
        <v>48</v>
      </c>
      <c r="P12" s="7" t="s">
        <v>51</v>
      </c>
      <c r="Q12" s="7" t="s">
        <v>152</v>
      </c>
      <c r="R12" s="7" t="s">
        <v>53</v>
      </c>
      <c r="S12" s="7" t="s">
        <v>55</v>
      </c>
      <c r="T12" s="7" t="s">
        <v>176</v>
      </c>
      <c r="U12" s="7"/>
      <c r="V12" s="7" t="s">
        <v>57</v>
      </c>
      <c r="W12" s="7" t="s">
        <v>59</v>
      </c>
      <c r="X12" s="7" t="s">
        <v>177</v>
      </c>
      <c r="Y12" s="7" t="s">
        <v>61</v>
      </c>
    </row>
    <row r="13" spans="1:25" ht="16.5" customHeight="1">
      <c r="A13" s="7" t="s">
        <v>25</v>
      </c>
      <c r="B13" s="7" t="s">
        <v>179</v>
      </c>
      <c r="C13" s="109">
        <v>1</v>
      </c>
      <c r="D13" s="110">
        <v>1</v>
      </c>
      <c r="E13" s="111"/>
      <c r="F13" s="9"/>
      <c r="G13" s="7" t="s">
        <v>148</v>
      </c>
      <c r="H13" s="7" t="s">
        <v>31</v>
      </c>
      <c r="I13" s="7" t="s">
        <v>182</v>
      </c>
      <c r="J13" s="11">
        <f t="shared" si="0"/>
        <v>76</v>
      </c>
      <c r="K13" s="7" t="s">
        <v>170</v>
      </c>
      <c r="L13" s="7" t="s">
        <v>171</v>
      </c>
      <c r="M13" s="7" t="s">
        <v>46</v>
      </c>
      <c r="N13" s="7" t="s">
        <v>49</v>
      </c>
      <c r="O13" s="7" t="s">
        <v>48</v>
      </c>
      <c r="P13" s="7" t="s">
        <v>51</v>
      </c>
      <c r="Q13" s="7" t="s">
        <v>152</v>
      </c>
      <c r="R13" s="7" t="s">
        <v>53</v>
      </c>
      <c r="S13" s="7" t="s">
        <v>55</v>
      </c>
      <c r="T13" s="7" t="s">
        <v>188</v>
      </c>
      <c r="U13" s="7"/>
      <c r="V13" s="7" t="s">
        <v>57</v>
      </c>
      <c r="W13" s="7" t="s">
        <v>59</v>
      </c>
      <c r="X13" s="7" t="s">
        <v>177</v>
      </c>
      <c r="Y13" s="7" t="s">
        <v>61</v>
      </c>
    </row>
    <row r="14" spans="1:25" ht="16.5" customHeight="1">
      <c r="A14" s="7" t="s">
        <v>189</v>
      </c>
      <c r="B14" s="7" t="s">
        <v>190</v>
      </c>
      <c r="C14" s="109">
        <v>1</v>
      </c>
      <c r="D14" s="110">
        <v>1</v>
      </c>
      <c r="E14" s="111"/>
      <c r="F14" s="9"/>
      <c r="G14" s="7" t="s">
        <v>30</v>
      </c>
      <c r="H14" s="7" t="s">
        <v>31</v>
      </c>
      <c r="I14" s="7" t="s">
        <v>192</v>
      </c>
      <c r="J14" s="11">
        <f t="shared" si="0"/>
        <v>19</v>
      </c>
      <c r="K14" s="7" t="s">
        <v>195</v>
      </c>
      <c r="L14" s="7" t="s">
        <v>196</v>
      </c>
      <c r="M14" s="7" t="s">
        <v>43</v>
      </c>
      <c r="N14" s="7" t="s">
        <v>45</v>
      </c>
      <c r="O14" s="7" t="s">
        <v>197</v>
      </c>
      <c r="P14" s="7" t="s">
        <v>198</v>
      </c>
      <c r="Q14" s="7" t="s">
        <v>52</v>
      </c>
      <c r="R14" s="7" t="s">
        <v>53</v>
      </c>
      <c r="S14" s="7" t="s">
        <v>55</v>
      </c>
      <c r="T14" s="7" t="s">
        <v>199</v>
      </c>
      <c r="U14" s="7"/>
      <c r="V14" s="7" t="s">
        <v>57</v>
      </c>
      <c r="W14" s="7" t="s">
        <v>59</v>
      </c>
      <c r="X14" s="7" t="s">
        <v>200</v>
      </c>
      <c r="Y14" s="7" t="s">
        <v>202</v>
      </c>
    </row>
    <row r="15" spans="1:25" ht="16.5" customHeight="1">
      <c r="A15" s="7" t="s">
        <v>189</v>
      </c>
      <c r="B15" s="7" t="s">
        <v>204</v>
      </c>
      <c r="C15" s="109">
        <v>1</v>
      </c>
      <c r="D15" s="110">
        <v>1</v>
      </c>
      <c r="E15" s="111"/>
      <c r="F15" s="9"/>
      <c r="G15" s="7" t="s">
        <v>30</v>
      </c>
      <c r="H15" s="7" t="s">
        <v>31</v>
      </c>
      <c r="I15" s="7" t="s">
        <v>192</v>
      </c>
      <c r="J15" s="11">
        <f t="shared" si="0"/>
        <v>19</v>
      </c>
      <c r="K15" s="7" t="s">
        <v>195</v>
      </c>
      <c r="L15" s="7" t="s">
        <v>196</v>
      </c>
      <c r="M15" s="7" t="s">
        <v>43</v>
      </c>
      <c r="N15" s="7" t="s">
        <v>45</v>
      </c>
      <c r="O15" s="7" t="s">
        <v>197</v>
      </c>
      <c r="P15" s="7" t="s">
        <v>198</v>
      </c>
      <c r="Q15" s="7" t="s">
        <v>52</v>
      </c>
      <c r="R15" s="7" t="s">
        <v>53</v>
      </c>
      <c r="S15" s="7" t="s">
        <v>55</v>
      </c>
      <c r="T15" s="7" t="s">
        <v>199</v>
      </c>
      <c r="U15" s="7"/>
      <c r="V15" s="7" t="s">
        <v>57</v>
      </c>
      <c r="W15" s="7" t="s">
        <v>59</v>
      </c>
      <c r="X15" s="7" t="s">
        <v>200</v>
      </c>
      <c r="Y15" s="7" t="s">
        <v>202</v>
      </c>
    </row>
    <row r="16" spans="1:25" ht="16.5" customHeight="1">
      <c r="A16" s="7" t="s">
        <v>189</v>
      </c>
      <c r="B16" s="7" t="s">
        <v>208</v>
      </c>
      <c r="C16" s="109">
        <v>1</v>
      </c>
      <c r="D16" s="110">
        <v>1</v>
      </c>
      <c r="E16" s="111"/>
      <c r="F16" s="9"/>
      <c r="G16" s="7" t="s">
        <v>30</v>
      </c>
      <c r="H16" s="7" t="s">
        <v>31</v>
      </c>
      <c r="I16" s="7" t="s">
        <v>192</v>
      </c>
      <c r="J16" s="11">
        <f t="shared" si="0"/>
        <v>19</v>
      </c>
      <c r="K16" s="7" t="s">
        <v>195</v>
      </c>
      <c r="L16" s="7" t="s">
        <v>196</v>
      </c>
      <c r="M16" s="7" t="s">
        <v>43</v>
      </c>
      <c r="N16" s="7" t="s">
        <v>45</v>
      </c>
      <c r="O16" s="7" t="s">
        <v>197</v>
      </c>
      <c r="P16" s="7" t="s">
        <v>198</v>
      </c>
      <c r="Q16" s="7" t="s">
        <v>52</v>
      </c>
      <c r="R16" s="7" t="s">
        <v>53</v>
      </c>
      <c r="S16" s="7" t="s">
        <v>55</v>
      </c>
      <c r="T16" s="7" t="s">
        <v>199</v>
      </c>
      <c r="U16" s="7"/>
      <c r="V16" s="7" t="s">
        <v>57</v>
      </c>
      <c r="W16" s="7" t="s">
        <v>59</v>
      </c>
      <c r="X16" s="7" t="s">
        <v>200</v>
      </c>
      <c r="Y16" s="7" t="s">
        <v>202</v>
      </c>
    </row>
    <row r="17" spans="1:25" ht="16.5" customHeight="1">
      <c r="A17" s="7" t="s">
        <v>189</v>
      </c>
      <c r="B17" s="7" t="s">
        <v>215</v>
      </c>
      <c r="C17" s="109">
        <v>1</v>
      </c>
      <c r="D17" s="110">
        <v>1</v>
      </c>
      <c r="E17" s="111">
        <v>1</v>
      </c>
      <c r="F17" s="9"/>
      <c r="G17" s="7" t="s">
        <v>88</v>
      </c>
      <c r="H17" s="7" t="s">
        <v>31</v>
      </c>
      <c r="I17" s="7" t="s">
        <v>217</v>
      </c>
      <c r="J17" s="11">
        <f t="shared" si="0"/>
        <v>21</v>
      </c>
      <c r="K17" s="7" t="s">
        <v>95</v>
      </c>
      <c r="L17" s="7" t="s">
        <v>96</v>
      </c>
      <c r="M17" s="7" t="s">
        <v>43</v>
      </c>
      <c r="N17" s="7" t="s">
        <v>45</v>
      </c>
      <c r="O17" s="7" t="s">
        <v>197</v>
      </c>
      <c r="P17" s="7" t="s">
        <v>198</v>
      </c>
      <c r="Q17" s="7" t="s">
        <v>52</v>
      </c>
      <c r="R17" s="7" t="s">
        <v>53</v>
      </c>
      <c r="S17" s="7" t="s">
        <v>55</v>
      </c>
      <c r="T17" s="7" t="s">
        <v>222</v>
      </c>
      <c r="U17" s="7"/>
      <c r="V17" s="7" t="s">
        <v>57</v>
      </c>
      <c r="W17" s="7" t="s">
        <v>59</v>
      </c>
      <c r="X17" s="7" t="s">
        <v>102</v>
      </c>
      <c r="Y17" s="7" t="s">
        <v>202</v>
      </c>
    </row>
    <row r="18" spans="1:25" ht="16.5" customHeight="1">
      <c r="A18" s="7" t="s">
        <v>189</v>
      </c>
      <c r="B18" s="7" t="s">
        <v>225</v>
      </c>
      <c r="C18" s="109">
        <v>1</v>
      </c>
      <c r="D18" s="110">
        <v>1</v>
      </c>
      <c r="E18" s="111"/>
      <c r="F18" s="9"/>
      <c r="G18" s="7" t="s">
        <v>105</v>
      </c>
      <c r="H18" s="7" t="s">
        <v>31</v>
      </c>
      <c r="I18" s="7" t="s">
        <v>192</v>
      </c>
      <c r="J18" s="11">
        <f t="shared" si="0"/>
        <v>19</v>
      </c>
      <c r="K18" s="7" t="s">
        <v>195</v>
      </c>
      <c r="L18" s="7" t="s">
        <v>196</v>
      </c>
      <c r="M18" s="7" t="s">
        <v>43</v>
      </c>
      <c r="N18" s="7" t="s">
        <v>45</v>
      </c>
      <c r="O18" s="7" t="s">
        <v>197</v>
      </c>
      <c r="P18" s="7" t="s">
        <v>198</v>
      </c>
      <c r="Q18" s="7" t="s">
        <v>52</v>
      </c>
      <c r="R18" s="7" t="s">
        <v>53</v>
      </c>
      <c r="S18" s="7" t="s">
        <v>55</v>
      </c>
      <c r="T18" s="7" t="s">
        <v>199</v>
      </c>
      <c r="U18" s="7"/>
      <c r="V18" s="7" t="s">
        <v>57</v>
      </c>
      <c r="W18" s="7" t="s">
        <v>59</v>
      </c>
      <c r="X18" s="7" t="s">
        <v>200</v>
      </c>
      <c r="Y18" s="7" t="s">
        <v>202</v>
      </c>
    </row>
    <row r="19" spans="1:25" ht="16.5" customHeight="1">
      <c r="A19" s="7" t="s">
        <v>189</v>
      </c>
      <c r="B19" s="7" t="s">
        <v>231</v>
      </c>
      <c r="C19" s="109">
        <v>1</v>
      </c>
      <c r="D19" s="110"/>
      <c r="E19" s="111"/>
      <c r="F19" s="9"/>
      <c r="G19" s="7" t="s">
        <v>108</v>
      </c>
      <c r="H19" s="7" t="s">
        <v>31</v>
      </c>
      <c r="I19" s="7" t="s">
        <v>233</v>
      </c>
      <c r="J19" s="11">
        <f t="shared" si="0"/>
        <v>11</v>
      </c>
      <c r="K19" s="7" t="s">
        <v>110</v>
      </c>
      <c r="L19" s="7" t="s">
        <v>111</v>
      </c>
      <c r="M19" s="7" t="s">
        <v>53</v>
      </c>
      <c r="N19" s="7" t="s">
        <v>55</v>
      </c>
      <c r="O19" s="7" t="s">
        <v>197</v>
      </c>
      <c r="P19" s="7" t="s">
        <v>198</v>
      </c>
      <c r="Q19" s="7" t="s">
        <v>52</v>
      </c>
      <c r="R19" s="7" t="s">
        <v>53</v>
      </c>
      <c r="S19" s="7" t="s">
        <v>55</v>
      </c>
      <c r="T19" s="7" t="s">
        <v>239</v>
      </c>
      <c r="U19" s="7"/>
      <c r="V19" s="7" t="s">
        <v>78</v>
      </c>
      <c r="W19" s="7" t="s">
        <v>59</v>
      </c>
      <c r="X19" s="7" t="s">
        <v>115</v>
      </c>
      <c r="Y19" s="7" t="s">
        <v>202</v>
      </c>
    </row>
    <row r="20" spans="1:25" ht="16.5" customHeight="1">
      <c r="A20" s="7" t="s">
        <v>189</v>
      </c>
      <c r="B20" s="7" t="s">
        <v>241</v>
      </c>
      <c r="C20" s="109">
        <v>1</v>
      </c>
      <c r="D20" s="110"/>
      <c r="E20" s="111"/>
      <c r="F20" s="9"/>
      <c r="G20" s="7" t="s">
        <v>108</v>
      </c>
      <c r="H20" s="7" t="s">
        <v>31</v>
      </c>
      <c r="I20" s="7" t="s">
        <v>233</v>
      </c>
      <c r="J20" s="11">
        <f t="shared" si="0"/>
        <v>11</v>
      </c>
      <c r="K20" s="7" t="s">
        <v>110</v>
      </c>
      <c r="L20" s="7" t="s">
        <v>111</v>
      </c>
      <c r="M20" s="7" t="s">
        <v>53</v>
      </c>
      <c r="N20" s="7" t="s">
        <v>55</v>
      </c>
      <c r="O20" s="7" t="s">
        <v>197</v>
      </c>
      <c r="P20" s="7" t="s">
        <v>198</v>
      </c>
      <c r="Q20" s="7" t="s">
        <v>52</v>
      </c>
      <c r="R20" s="7" t="s">
        <v>53</v>
      </c>
      <c r="S20" s="7" t="s">
        <v>55</v>
      </c>
      <c r="T20" s="7" t="s">
        <v>239</v>
      </c>
      <c r="U20" s="7"/>
      <c r="V20" s="7" t="s">
        <v>78</v>
      </c>
      <c r="W20" s="7" t="s">
        <v>59</v>
      </c>
      <c r="X20" s="7" t="s">
        <v>115</v>
      </c>
      <c r="Y20" s="7" t="s">
        <v>202</v>
      </c>
    </row>
    <row r="21" spans="1:25" ht="16.5" customHeight="1">
      <c r="A21" s="7" t="s">
        <v>189</v>
      </c>
      <c r="B21" s="7" t="s">
        <v>246</v>
      </c>
      <c r="C21" s="109">
        <v>1</v>
      </c>
      <c r="D21" s="110">
        <v>1</v>
      </c>
      <c r="E21" s="111"/>
      <c r="F21" s="9"/>
      <c r="G21" s="7" t="s">
        <v>126</v>
      </c>
      <c r="H21" s="7" t="s">
        <v>31</v>
      </c>
      <c r="I21" s="7" t="s">
        <v>216</v>
      </c>
      <c r="J21" s="11">
        <f t="shared" si="0"/>
        <v>15</v>
      </c>
      <c r="K21" s="7" t="s">
        <v>209</v>
      </c>
      <c r="L21" s="7" t="s">
        <v>210</v>
      </c>
      <c r="M21" s="7" t="s">
        <v>53</v>
      </c>
      <c r="N21" s="7" t="s">
        <v>55</v>
      </c>
      <c r="O21" s="7" t="s">
        <v>218</v>
      </c>
      <c r="P21" s="7" t="s">
        <v>220</v>
      </c>
      <c r="Q21" s="7" t="s">
        <v>247</v>
      </c>
      <c r="R21" s="7" t="s">
        <v>53</v>
      </c>
      <c r="S21" s="7" t="s">
        <v>55</v>
      </c>
      <c r="T21" s="7" t="s">
        <v>89</v>
      </c>
      <c r="U21" s="7"/>
      <c r="V21" s="7" t="s">
        <v>78</v>
      </c>
      <c r="W21" s="7" t="s">
        <v>221</v>
      </c>
      <c r="X21" s="7" t="s">
        <v>89</v>
      </c>
      <c r="Y21" s="7" t="s">
        <v>89</v>
      </c>
    </row>
    <row r="22" spans="1:25" ht="16.5" customHeight="1">
      <c r="A22" s="7" t="s">
        <v>189</v>
      </c>
      <c r="B22" s="7" t="s">
        <v>251</v>
      </c>
      <c r="C22" s="109">
        <v>1</v>
      </c>
      <c r="D22" s="110"/>
      <c r="E22" s="111"/>
      <c r="F22" s="9"/>
      <c r="G22" s="7" t="s">
        <v>126</v>
      </c>
      <c r="H22" s="7" t="s">
        <v>31</v>
      </c>
      <c r="I22" s="7" t="s">
        <v>253</v>
      </c>
      <c r="J22" s="11">
        <f t="shared" si="0"/>
        <v>26</v>
      </c>
      <c r="K22" s="7" t="s">
        <v>110</v>
      </c>
      <c r="L22" s="7" t="s">
        <v>111</v>
      </c>
      <c r="M22" s="7" t="s">
        <v>53</v>
      </c>
      <c r="N22" s="7" t="s">
        <v>55</v>
      </c>
      <c r="O22" s="7" t="s">
        <v>209</v>
      </c>
      <c r="P22" s="7" t="s">
        <v>210</v>
      </c>
      <c r="Q22" s="7" t="s">
        <v>258</v>
      </c>
      <c r="R22" s="7" t="s">
        <v>53</v>
      </c>
      <c r="S22" s="7" t="s">
        <v>55</v>
      </c>
      <c r="T22" s="7" t="s">
        <v>260</v>
      </c>
      <c r="U22" s="7"/>
      <c r="V22" s="7" t="s">
        <v>78</v>
      </c>
      <c r="W22" s="7" t="s">
        <v>59</v>
      </c>
      <c r="X22" s="7" t="s">
        <v>115</v>
      </c>
      <c r="Y22" s="7" t="s">
        <v>212</v>
      </c>
    </row>
    <row r="23" spans="1:25" ht="16.5" customHeight="1">
      <c r="A23" s="7" t="s">
        <v>189</v>
      </c>
      <c r="B23" s="7" t="s">
        <v>264</v>
      </c>
      <c r="C23" s="109">
        <v>1</v>
      </c>
      <c r="D23" s="110"/>
      <c r="E23" s="111"/>
      <c r="F23" s="9"/>
      <c r="G23" s="7" t="s">
        <v>126</v>
      </c>
      <c r="H23" s="7" t="s">
        <v>31</v>
      </c>
      <c r="I23" s="7" t="s">
        <v>266</v>
      </c>
      <c r="J23" s="11">
        <f t="shared" si="0"/>
        <v>26</v>
      </c>
      <c r="K23" s="7" t="s">
        <v>159</v>
      </c>
      <c r="L23" s="7" t="s">
        <v>160</v>
      </c>
      <c r="M23" s="7" t="s">
        <v>43</v>
      </c>
      <c r="N23" s="7" t="s">
        <v>45</v>
      </c>
      <c r="O23" s="7" t="s">
        <v>209</v>
      </c>
      <c r="P23" s="7" t="s">
        <v>210</v>
      </c>
      <c r="Q23" s="7" t="s">
        <v>258</v>
      </c>
      <c r="R23" s="7" t="s">
        <v>53</v>
      </c>
      <c r="S23" s="7" t="s">
        <v>55</v>
      </c>
      <c r="T23" s="7" t="s">
        <v>269</v>
      </c>
      <c r="U23" s="7"/>
      <c r="V23" s="7" t="s">
        <v>57</v>
      </c>
      <c r="W23" s="7" t="s">
        <v>59</v>
      </c>
      <c r="X23" s="7" t="s">
        <v>164</v>
      </c>
      <c r="Y23" s="7" t="s">
        <v>212</v>
      </c>
    </row>
    <row r="24" spans="1:25" ht="16.5" customHeight="1">
      <c r="A24" s="7" t="s">
        <v>189</v>
      </c>
      <c r="B24" s="7" t="s">
        <v>273</v>
      </c>
      <c r="C24" s="109">
        <v>1</v>
      </c>
      <c r="D24" s="110"/>
      <c r="E24" s="111"/>
      <c r="F24" s="9"/>
      <c r="G24" s="7" t="s">
        <v>167</v>
      </c>
      <c r="H24" s="7" t="s">
        <v>31</v>
      </c>
      <c r="I24" s="7" t="s">
        <v>276</v>
      </c>
      <c r="J24" s="11">
        <f t="shared" si="0"/>
        <v>58</v>
      </c>
      <c r="K24" s="7" t="s">
        <v>170</v>
      </c>
      <c r="L24" s="7" t="s">
        <v>171</v>
      </c>
      <c r="M24" s="7" t="s">
        <v>46</v>
      </c>
      <c r="N24" s="7" t="s">
        <v>49</v>
      </c>
      <c r="O24" s="7" t="s">
        <v>209</v>
      </c>
      <c r="P24" s="7" t="s">
        <v>210</v>
      </c>
      <c r="Q24" s="7" t="s">
        <v>258</v>
      </c>
      <c r="R24" s="7" t="s">
        <v>53</v>
      </c>
      <c r="S24" s="7" t="s">
        <v>55</v>
      </c>
      <c r="T24" s="7" t="s">
        <v>280</v>
      </c>
      <c r="U24" s="7"/>
      <c r="V24" s="7" t="s">
        <v>57</v>
      </c>
      <c r="W24" s="7" t="s">
        <v>59</v>
      </c>
      <c r="X24" s="7" t="s">
        <v>177</v>
      </c>
      <c r="Y24" s="7" t="s">
        <v>212</v>
      </c>
    </row>
    <row r="25" spans="1:25" ht="16.5" customHeight="1">
      <c r="A25" s="7" t="s">
        <v>189</v>
      </c>
      <c r="B25" s="7" t="s">
        <v>281</v>
      </c>
      <c r="C25" s="109">
        <v>1</v>
      </c>
      <c r="D25" s="110"/>
      <c r="E25" s="111"/>
      <c r="F25" s="9"/>
      <c r="G25" s="7" t="s">
        <v>148</v>
      </c>
      <c r="H25" s="7" t="s">
        <v>31</v>
      </c>
      <c r="I25" s="7" t="s">
        <v>276</v>
      </c>
      <c r="J25" s="11">
        <f t="shared" si="0"/>
        <v>58</v>
      </c>
      <c r="K25" s="7" t="s">
        <v>170</v>
      </c>
      <c r="L25" s="7" t="s">
        <v>171</v>
      </c>
      <c r="M25" s="7" t="s">
        <v>46</v>
      </c>
      <c r="N25" s="7" t="s">
        <v>49</v>
      </c>
      <c r="O25" s="7" t="s">
        <v>209</v>
      </c>
      <c r="P25" s="7" t="s">
        <v>210</v>
      </c>
      <c r="Q25" s="7" t="s">
        <v>258</v>
      </c>
      <c r="R25" s="7" t="s">
        <v>53</v>
      </c>
      <c r="S25" s="7" t="s">
        <v>55</v>
      </c>
      <c r="T25" s="7" t="s">
        <v>280</v>
      </c>
      <c r="U25" s="7"/>
      <c r="V25" s="7" t="s">
        <v>57</v>
      </c>
      <c r="W25" s="7" t="s">
        <v>59</v>
      </c>
      <c r="X25" s="7" t="s">
        <v>177</v>
      </c>
      <c r="Y25" s="7" t="s">
        <v>212</v>
      </c>
    </row>
    <row r="26" spans="1:25" ht="16.5" customHeight="1">
      <c r="A26" s="7" t="s">
        <v>285</v>
      </c>
      <c r="B26" s="7" t="s">
        <v>286</v>
      </c>
      <c r="C26" s="109">
        <v>1</v>
      </c>
      <c r="D26" s="110">
        <v>1</v>
      </c>
      <c r="E26" s="111"/>
      <c r="F26" s="9"/>
      <c r="G26" s="7" t="s">
        <v>126</v>
      </c>
      <c r="H26" s="7" t="s">
        <v>31</v>
      </c>
      <c r="I26" s="7" t="s">
        <v>287</v>
      </c>
      <c r="J26" s="11">
        <f t="shared" si="0"/>
        <v>15</v>
      </c>
      <c r="K26" s="7" t="s">
        <v>288</v>
      </c>
      <c r="L26" s="7" t="s">
        <v>289</v>
      </c>
      <c r="M26" s="7" t="s">
        <v>174</v>
      </c>
      <c r="N26" s="7" t="s">
        <v>175</v>
      </c>
      <c r="O26" s="7" t="s">
        <v>291</v>
      </c>
      <c r="P26" s="7" t="s">
        <v>292</v>
      </c>
      <c r="Q26" s="7" t="s">
        <v>293</v>
      </c>
      <c r="R26" s="7" t="s">
        <v>174</v>
      </c>
      <c r="S26" s="7" t="s">
        <v>175</v>
      </c>
      <c r="T26" s="7" t="s">
        <v>294</v>
      </c>
      <c r="U26" s="7"/>
      <c r="V26" s="7" t="s">
        <v>78</v>
      </c>
      <c r="W26" s="7" t="s">
        <v>59</v>
      </c>
      <c r="X26" s="7" t="s">
        <v>295</v>
      </c>
      <c r="Y26" s="7" t="s">
        <v>296</v>
      </c>
    </row>
    <row r="27" spans="1:25" ht="16.5" customHeight="1">
      <c r="A27" s="7" t="s">
        <v>285</v>
      </c>
      <c r="B27" s="7" t="s">
        <v>297</v>
      </c>
      <c r="C27" s="109">
        <v>1</v>
      </c>
      <c r="D27" s="110"/>
      <c r="E27" s="111"/>
      <c r="F27" s="9"/>
      <c r="G27" s="7" t="s">
        <v>88</v>
      </c>
      <c r="H27" s="7" t="s">
        <v>31</v>
      </c>
      <c r="I27" s="7" t="s">
        <v>298</v>
      </c>
      <c r="J27" s="11">
        <f t="shared" si="0"/>
        <v>11</v>
      </c>
      <c r="K27" s="7" t="s">
        <v>169</v>
      </c>
      <c r="L27" s="7" t="s">
        <v>172</v>
      </c>
      <c r="M27" s="7" t="s">
        <v>174</v>
      </c>
      <c r="N27" s="7" t="s">
        <v>175</v>
      </c>
      <c r="O27" s="7" t="s">
        <v>300</v>
      </c>
      <c r="P27" s="7" t="s">
        <v>302</v>
      </c>
      <c r="Q27" s="7" t="s">
        <v>247</v>
      </c>
      <c r="R27" s="7" t="s">
        <v>174</v>
      </c>
      <c r="S27" s="7" t="s">
        <v>175</v>
      </c>
      <c r="T27" s="7" t="s">
        <v>89</v>
      </c>
      <c r="U27" s="7"/>
      <c r="V27" s="7" t="s">
        <v>78</v>
      </c>
      <c r="W27" s="7" t="s">
        <v>59</v>
      </c>
      <c r="X27" s="7" t="s">
        <v>89</v>
      </c>
      <c r="Y27" s="7" t="s">
        <v>89</v>
      </c>
    </row>
    <row r="28" spans="1:25" ht="16.5" customHeight="1">
      <c r="A28" s="7" t="s">
        <v>285</v>
      </c>
      <c r="B28" s="7" t="s">
        <v>303</v>
      </c>
      <c r="C28" s="109">
        <v>1</v>
      </c>
      <c r="D28" s="110"/>
      <c r="E28" s="111"/>
      <c r="F28" s="9"/>
      <c r="G28" s="7" t="s">
        <v>304</v>
      </c>
      <c r="H28" s="7" t="s">
        <v>31</v>
      </c>
      <c r="I28" s="7" t="s">
        <v>306</v>
      </c>
      <c r="J28" s="11">
        <f t="shared" si="0"/>
        <v>14</v>
      </c>
      <c r="K28" s="7" t="s">
        <v>288</v>
      </c>
      <c r="L28" s="7" t="s">
        <v>289</v>
      </c>
      <c r="M28" s="7" t="s">
        <v>174</v>
      </c>
      <c r="N28" s="7" t="s">
        <v>175</v>
      </c>
      <c r="O28" s="7" t="s">
        <v>300</v>
      </c>
      <c r="P28" s="7" t="s">
        <v>302</v>
      </c>
      <c r="Q28" s="7" t="s">
        <v>310</v>
      </c>
      <c r="R28" s="7" t="s">
        <v>174</v>
      </c>
      <c r="S28" s="7" t="s">
        <v>175</v>
      </c>
      <c r="T28" s="7" t="s">
        <v>294</v>
      </c>
      <c r="U28" s="7"/>
      <c r="V28" s="7" t="s">
        <v>78</v>
      </c>
      <c r="W28" s="7" t="s">
        <v>59</v>
      </c>
      <c r="X28" s="7" t="s">
        <v>295</v>
      </c>
      <c r="Y28" s="7" t="s">
        <v>296</v>
      </c>
    </row>
    <row r="29" spans="1:25" ht="16.5" customHeight="1">
      <c r="A29" s="7" t="s">
        <v>285</v>
      </c>
      <c r="B29" s="7" t="s">
        <v>312</v>
      </c>
      <c r="C29" s="109">
        <v>1</v>
      </c>
      <c r="D29" s="110"/>
      <c r="E29" s="111"/>
      <c r="F29" s="9"/>
      <c r="G29" s="7" t="s">
        <v>304</v>
      </c>
      <c r="H29" s="7" t="s">
        <v>31</v>
      </c>
      <c r="I29" s="7" t="s">
        <v>306</v>
      </c>
      <c r="J29" s="11">
        <f t="shared" si="0"/>
        <v>14</v>
      </c>
      <c r="K29" s="7" t="s">
        <v>288</v>
      </c>
      <c r="L29" s="7" t="s">
        <v>289</v>
      </c>
      <c r="M29" s="7" t="s">
        <v>174</v>
      </c>
      <c r="N29" s="7" t="s">
        <v>175</v>
      </c>
      <c r="O29" s="7" t="s">
        <v>300</v>
      </c>
      <c r="P29" s="7" t="s">
        <v>302</v>
      </c>
      <c r="Q29" s="7" t="s">
        <v>310</v>
      </c>
      <c r="R29" s="7" t="s">
        <v>174</v>
      </c>
      <c r="S29" s="7" t="s">
        <v>175</v>
      </c>
      <c r="T29" s="7" t="s">
        <v>294</v>
      </c>
      <c r="U29" s="7"/>
      <c r="V29" s="7" t="s">
        <v>78</v>
      </c>
      <c r="W29" s="7" t="s">
        <v>59</v>
      </c>
      <c r="X29" s="7" t="s">
        <v>295</v>
      </c>
      <c r="Y29" s="7" t="s">
        <v>296</v>
      </c>
    </row>
    <row r="30" spans="1:25" ht="16.5" customHeight="1">
      <c r="A30" s="7" t="s">
        <v>285</v>
      </c>
      <c r="B30" s="7" t="s">
        <v>322</v>
      </c>
      <c r="C30" s="109">
        <v>1</v>
      </c>
      <c r="D30" s="110">
        <v>1</v>
      </c>
      <c r="E30" s="111"/>
      <c r="F30" s="9"/>
      <c r="G30" s="7" t="s">
        <v>105</v>
      </c>
      <c r="H30" s="7" t="s">
        <v>31</v>
      </c>
      <c r="I30" s="7" t="s">
        <v>327</v>
      </c>
      <c r="J30" s="11">
        <f t="shared" si="0"/>
        <v>8</v>
      </c>
      <c r="K30" s="7" t="s">
        <v>318</v>
      </c>
      <c r="L30" s="7" t="s">
        <v>319</v>
      </c>
      <c r="M30" s="7" t="s">
        <v>174</v>
      </c>
      <c r="N30" s="7" t="s">
        <v>175</v>
      </c>
      <c r="O30" s="7" t="s">
        <v>300</v>
      </c>
      <c r="P30" s="7" t="s">
        <v>302</v>
      </c>
      <c r="Q30" s="7" t="s">
        <v>310</v>
      </c>
      <c r="R30" s="7" t="s">
        <v>174</v>
      </c>
      <c r="S30" s="7" t="s">
        <v>175</v>
      </c>
      <c r="T30" s="7" t="s">
        <v>321</v>
      </c>
      <c r="U30" s="7"/>
      <c r="V30" s="7" t="s">
        <v>78</v>
      </c>
      <c r="W30" s="7" t="s">
        <v>59</v>
      </c>
      <c r="X30" s="7" t="s">
        <v>323</v>
      </c>
      <c r="Y30" s="7" t="s">
        <v>296</v>
      </c>
    </row>
    <row r="31" spans="1:25" ht="16.5" customHeight="1">
      <c r="A31" s="7" t="s">
        <v>285</v>
      </c>
      <c r="B31" s="7" t="s">
        <v>333</v>
      </c>
      <c r="C31" s="109">
        <v>1</v>
      </c>
      <c r="D31" s="110"/>
      <c r="E31" s="111"/>
      <c r="F31" s="9"/>
      <c r="G31" s="7" t="s">
        <v>334</v>
      </c>
      <c r="H31" s="7" t="s">
        <v>31</v>
      </c>
      <c r="I31" s="7" t="s">
        <v>336</v>
      </c>
      <c r="J31" s="11">
        <f t="shared" si="0"/>
        <v>6</v>
      </c>
      <c r="K31" s="7" t="s">
        <v>318</v>
      </c>
      <c r="L31" s="7" t="s">
        <v>319</v>
      </c>
      <c r="M31" s="7" t="s">
        <v>174</v>
      </c>
      <c r="N31" s="7" t="s">
        <v>175</v>
      </c>
      <c r="O31" s="7" t="s">
        <v>300</v>
      </c>
      <c r="P31" s="7" t="s">
        <v>302</v>
      </c>
      <c r="Q31" s="7" t="s">
        <v>310</v>
      </c>
      <c r="R31" s="7" t="s">
        <v>174</v>
      </c>
      <c r="S31" s="7" t="s">
        <v>175</v>
      </c>
      <c r="T31" s="7" t="s">
        <v>321</v>
      </c>
      <c r="U31" s="7"/>
      <c r="V31" s="7" t="s">
        <v>78</v>
      </c>
      <c r="W31" s="7" t="s">
        <v>203</v>
      </c>
      <c r="X31" s="7" t="s">
        <v>323</v>
      </c>
      <c r="Y31" s="7" t="s">
        <v>296</v>
      </c>
    </row>
    <row r="32" spans="1:25" ht="16.5" customHeight="1">
      <c r="A32" s="7" t="s">
        <v>285</v>
      </c>
      <c r="B32" s="7" t="s">
        <v>342</v>
      </c>
      <c r="C32" s="109">
        <v>1</v>
      </c>
      <c r="D32" s="110">
        <v>1</v>
      </c>
      <c r="E32" s="111"/>
      <c r="F32" s="9"/>
      <c r="G32" s="7" t="s">
        <v>344</v>
      </c>
      <c r="H32" s="7" t="s">
        <v>31</v>
      </c>
      <c r="I32" s="7" t="s">
        <v>346</v>
      </c>
      <c r="J32" s="11">
        <f t="shared" si="0"/>
        <v>12</v>
      </c>
      <c r="K32" s="7" t="s">
        <v>318</v>
      </c>
      <c r="L32" s="7" t="s">
        <v>319</v>
      </c>
      <c r="M32" s="7" t="s">
        <v>174</v>
      </c>
      <c r="N32" s="7" t="s">
        <v>175</v>
      </c>
      <c r="O32" s="7" t="s">
        <v>169</v>
      </c>
      <c r="P32" s="7" t="s">
        <v>172</v>
      </c>
      <c r="Q32" s="7" t="s">
        <v>152</v>
      </c>
      <c r="R32" s="7" t="s">
        <v>174</v>
      </c>
      <c r="S32" s="7" t="s">
        <v>175</v>
      </c>
      <c r="T32" s="7" t="s">
        <v>351</v>
      </c>
      <c r="U32" s="7"/>
      <c r="V32" s="7" t="s">
        <v>78</v>
      </c>
      <c r="W32" s="7" t="s">
        <v>94</v>
      </c>
      <c r="X32" s="7" t="s">
        <v>323</v>
      </c>
      <c r="Y32" s="7" t="s">
        <v>180</v>
      </c>
    </row>
    <row r="33" spans="1:25" ht="16.5" customHeight="1">
      <c r="A33" s="7" t="s">
        <v>285</v>
      </c>
      <c r="B33" s="7" t="s">
        <v>357</v>
      </c>
      <c r="C33" s="109">
        <v>1</v>
      </c>
      <c r="D33" s="110">
        <v>1</v>
      </c>
      <c r="E33" s="111">
        <v>1</v>
      </c>
      <c r="F33" s="9"/>
      <c r="G33" s="7" t="s">
        <v>126</v>
      </c>
      <c r="H33" s="7" t="s">
        <v>31</v>
      </c>
      <c r="I33" s="7" t="s">
        <v>360</v>
      </c>
      <c r="J33" s="11">
        <f t="shared" si="0"/>
        <v>28</v>
      </c>
      <c r="K33" s="7" t="s">
        <v>159</v>
      </c>
      <c r="L33" s="7" t="s">
        <v>160</v>
      </c>
      <c r="M33" s="7" t="s">
        <v>43</v>
      </c>
      <c r="N33" s="7" t="s">
        <v>45</v>
      </c>
      <c r="O33" s="7" t="s">
        <v>291</v>
      </c>
      <c r="P33" s="7" t="s">
        <v>292</v>
      </c>
      <c r="Q33" s="7" t="s">
        <v>293</v>
      </c>
      <c r="R33" s="7" t="s">
        <v>174</v>
      </c>
      <c r="S33" s="7" t="s">
        <v>175</v>
      </c>
      <c r="T33" s="7" t="s">
        <v>362</v>
      </c>
      <c r="U33" s="7"/>
      <c r="V33" s="7" t="s">
        <v>57</v>
      </c>
      <c r="W33" s="7" t="s">
        <v>94</v>
      </c>
      <c r="X33" s="7" t="s">
        <v>164</v>
      </c>
      <c r="Y33" s="7" t="s">
        <v>296</v>
      </c>
    </row>
    <row r="34" spans="1:25" ht="16.5" customHeight="1">
      <c r="A34" s="7" t="s">
        <v>337</v>
      </c>
      <c r="B34" s="7" t="s">
        <v>364</v>
      </c>
      <c r="C34" s="109">
        <v>1</v>
      </c>
      <c r="D34" s="110">
        <v>1</v>
      </c>
      <c r="E34" s="111">
        <v>1</v>
      </c>
      <c r="F34" s="9"/>
      <c r="G34" s="7" t="s">
        <v>30</v>
      </c>
      <c r="H34" s="7" t="s">
        <v>31</v>
      </c>
      <c r="I34" s="7" t="s">
        <v>365</v>
      </c>
      <c r="J34" s="11">
        <f t="shared" si="0"/>
        <v>31</v>
      </c>
      <c r="K34" s="7" t="s">
        <v>340</v>
      </c>
      <c r="L34" s="7" t="s">
        <v>341</v>
      </c>
      <c r="M34" s="7" t="s">
        <v>43</v>
      </c>
      <c r="N34" s="7" t="s">
        <v>45</v>
      </c>
      <c r="O34" s="7" t="s">
        <v>367</v>
      </c>
      <c r="P34" s="7" t="s">
        <v>368</v>
      </c>
      <c r="Q34" s="7" t="s">
        <v>52</v>
      </c>
      <c r="R34" s="7" t="s">
        <v>369</v>
      </c>
      <c r="S34" s="7" t="s">
        <v>370</v>
      </c>
      <c r="T34" s="7" t="s">
        <v>371</v>
      </c>
      <c r="U34" s="7"/>
      <c r="V34" s="7" t="s">
        <v>57</v>
      </c>
      <c r="W34" s="7" t="s">
        <v>59</v>
      </c>
      <c r="X34" s="7" t="s">
        <v>345</v>
      </c>
      <c r="Y34" s="7" t="s">
        <v>372</v>
      </c>
    </row>
    <row r="35" spans="1:25" ht="16.5" customHeight="1">
      <c r="A35" s="7" t="s">
        <v>337</v>
      </c>
      <c r="B35" s="7" t="s">
        <v>375</v>
      </c>
      <c r="C35" s="109">
        <v>1</v>
      </c>
      <c r="D35" s="110">
        <v>1</v>
      </c>
      <c r="E35" s="111">
        <v>1</v>
      </c>
      <c r="F35" s="9"/>
      <c r="G35" s="7" t="s">
        <v>30</v>
      </c>
      <c r="H35" s="7" t="s">
        <v>31</v>
      </c>
      <c r="I35" s="7" t="s">
        <v>365</v>
      </c>
      <c r="J35" s="11">
        <f t="shared" si="0"/>
        <v>31</v>
      </c>
      <c r="K35" s="7" t="s">
        <v>340</v>
      </c>
      <c r="L35" s="7" t="s">
        <v>341</v>
      </c>
      <c r="M35" s="7" t="s">
        <v>43</v>
      </c>
      <c r="N35" s="7" t="s">
        <v>45</v>
      </c>
      <c r="O35" s="7" t="s">
        <v>367</v>
      </c>
      <c r="P35" s="7" t="s">
        <v>368</v>
      </c>
      <c r="Q35" s="7" t="s">
        <v>52</v>
      </c>
      <c r="R35" s="7" t="s">
        <v>369</v>
      </c>
      <c r="S35" s="7" t="s">
        <v>370</v>
      </c>
      <c r="T35" s="7" t="s">
        <v>371</v>
      </c>
      <c r="U35" s="7"/>
      <c r="V35" s="7" t="s">
        <v>57</v>
      </c>
      <c r="W35" s="7" t="s">
        <v>59</v>
      </c>
      <c r="X35" s="7" t="s">
        <v>345</v>
      </c>
      <c r="Y35" s="7" t="s">
        <v>372</v>
      </c>
    </row>
    <row r="36" spans="1:25" ht="16.5" customHeight="1">
      <c r="A36" s="7" t="s">
        <v>337</v>
      </c>
      <c r="B36" s="7" t="s">
        <v>381</v>
      </c>
      <c r="C36" s="109">
        <v>1</v>
      </c>
      <c r="D36" s="110">
        <v>1</v>
      </c>
      <c r="E36" s="111"/>
      <c r="F36" s="9"/>
      <c r="G36" s="7" t="s">
        <v>384</v>
      </c>
      <c r="H36" s="7" t="s">
        <v>31</v>
      </c>
      <c r="I36" s="7" t="s">
        <v>385</v>
      </c>
      <c r="J36" s="11">
        <f t="shared" si="0"/>
        <v>29</v>
      </c>
      <c r="K36" s="7" t="s">
        <v>349</v>
      </c>
      <c r="L36" s="7" t="s">
        <v>350</v>
      </c>
      <c r="M36" s="7" t="s">
        <v>43</v>
      </c>
      <c r="N36" s="7" t="s">
        <v>45</v>
      </c>
      <c r="O36" s="7" t="s">
        <v>389</v>
      </c>
      <c r="P36" s="7" t="s">
        <v>391</v>
      </c>
      <c r="Q36" s="7" t="s">
        <v>52</v>
      </c>
      <c r="R36" s="7" t="s">
        <v>369</v>
      </c>
      <c r="S36" s="7" t="s">
        <v>370</v>
      </c>
      <c r="T36" s="7" t="s">
        <v>399</v>
      </c>
      <c r="U36" s="7"/>
      <c r="V36" s="7" t="s">
        <v>57</v>
      </c>
      <c r="W36" s="7" t="s">
        <v>59</v>
      </c>
      <c r="X36" s="7" t="s">
        <v>354</v>
      </c>
      <c r="Y36" s="7" t="s">
        <v>402</v>
      </c>
    </row>
    <row r="37" spans="1:25" ht="16.5" customHeight="1">
      <c r="A37" s="7" t="s">
        <v>337</v>
      </c>
      <c r="B37" s="7" t="s">
        <v>404</v>
      </c>
      <c r="C37" s="109">
        <v>1</v>
      </c>
      <c r="D37" s="110">
        <v>1</v>
      </c>
      <c r="E37" s="111"/>
      <c r="F37" s="9"/>
      <c r="G37" s="7" t="s">
        <v>384</v>
      </c>
      <c r="H37" s="7" t="s">
        <v>31</v>
      </c>
      <c r="I37" s="7" t="s">
        <v>385</v>
      </c>
      <c r="J37" s="11">
        <f t="shared" si="0"/>
        <v>29</v>
      </c>
      <c r="K37" s="7" t="s">
        <v>349</v>
      </c>
      <c r="L37" s="7" t="s">
        <v>350</v>
      </c>
      <c r="M37" s="7" t="s">
        <v>43</v>
      </c>
      <c r="N37" s="7" t="s">
        <v>45</v>
      </c>
      <c r="O37" s="7" t="s">
        <v>389</v>
      </c>
      <c r="P37" s="7" t="s">
        <v>391</v>
      </c>
      <c r="Q37" s="7" t="s">
        <v>52</v>
      </c>
      <c r="R37" s="7" t="s">
        <v>369</v>
      </c>
      <c r="S37" s="7" t="s">
        <v>370</v>
      </c>
      <c r="T37" s="7" t="s">
        <v>399</v>
      </c>
      <c r="U37" s="7"/>
      <c r="V37" s="7" t="s">
        <v>57</v>
      </c>
      <c r="W37" s="7" t="s">
        <v>59</v>
      </c>
      <c r="X37" s="7" t="s">
        <v>354</v>
      </c>
      <c r="Y37" s="7" t="s">
        <v>402</v>
      </c>
    </row>
    <row r="38" spans="1:25" ht="16.5" customHeight="1">
      <c r="A38" s="7" t="s">
        <v>355</v>
      </c>
      <c r="B38" s="7" t="s">
        <v>408</v>
      </c>
      <c r="C38" s="109">
        <v>1</v>
      </c>
      <c r="D38" s="110">
        <v>1</v>
      </c>
      <c r="E38" s="111"/>
      <c r="F38" s="9"/>
      <c r="G38" s="7" t="s">
        <v>410</v>
      </c>
      <c r="H38" s="7" t="s">
        <v>31</v>
      </c>
      <c r="I38" s="7" t="s">
        <v>411</v>
      </c>
      <c r="J38" s="11">
        <f t="shared" si="0"/>
        <v>9</v>
      </c>
      <c r="K38" s="7" t="s">
        <v>340</v>
      </c>
      <c r="L38" s="7" t="s">
        <v>341</v>
      </c>
      <c r="M38" s="7" t="s">
        <v>43</v>
      </c>
      <c r="N38" s="7" t="s">
        <v>45</v>
      </c>
      <c r="O38" s="7" t="s">
        <v>416</v>
      </c>
      <c r="P38" s="7" t="s">
        <v>417</v>
      </c>
      <c r="Q38" s="7" t="s">
        <v>310</v>
      </c>
      <c r="R38" s="7" t="s">
        <v>43</v>
      </c>
      <c r="S38" s="7" t="s">
        <v>45</v>
      </c>
      <c r="T38" s="7" t="s">
        <v>419</v>
      </c>
      <c r="U38" s="7"/>
      <c r="V38" s="7" t="s">
        <v>78</v>
      </c>
      <c r="W38" s="7" t="s">
        <v>59</v>
      </c>
      <c r="X38" s="7" t="s">
        <v>345</v>
      </c>
      <c r="Y38" s="7" t="s">
        <v>423</v>
      </c>
    </row>
    <row r="39" spans="1:25" ht="16.5" customHeight="1">
      <c r="A39" s="7" t="s">
        <v>355</v>
      </c>
      <c r="B39" s="7" t="s">
        <v>424</v>
      </c>
      <c r="C39" s="109">
        <v>1</v>
      </c>
      <c r="D39" s="110"/>
      <c r="E39" s="111"/>
      <c r="F39" s="9"/>
      <c r="G39" s="7" t="s">
        <v>410</v>
      </c>
      <c r="H39" s="7" t="s">
        <v>31</v>
      </c>
      <c r="I39" s="7" t="s">
        <v>427</v>
      </c>
      <c r="J39" s="11">
        <f t="shared" si="0"/>
        <v>16</v>
      </c>
      <c r="K39" s="7" t="s">
        <v>349</v>
      </c>
      <c r="L39" s="7" t="s">
        <v>350</v>
      </c>
      <c r="M39" s="7" t="s">
        <v>43</v>
      </c>
      <c r="N39" s="7" t="s">
        <v>45</v>
      </c>
      <c r="O39" s="7" t="s">
        <v>430</v>
      </c>
      <c r="P39" s="7" t="s">
        <v>432</v>
      </c>
      <c r="Q39" s="7" t="s">
        <v>293</v>
      </c>
      <c r="R39" s="7" t="s">
        <v>43</v>
      </c>
      <c r="S39" s="7" t="s">
        <v>45</v>
      </c>
      <c r="T39" s="7" t="s">
        <v>436</v>
      </c>
      <c r="U39" s="7"/>
      <c r="V39" s="7" t="s">
        <v>78</v>
      </c>
      <c r="W39" s="7" t="s">
        <v>59</v>
      </c>
      <c r="X39" s="7" t="s">
        <v>354</v>
      </c>
      <c r="Y39" s="7" t="s">
        <v>439</v>
      </c>
    </row>
    <row r="40" spans="1:25" ht="16.5" customHeight="1">
      <c r="A40" s="7" t="s">
        <v>355</v>
      </c>
      <c r="B40" s="7" t="s">
        <v>440</v>
      </c>
      <c r="C40" s="109">
        <v>1</v>
      </c>
      <c r="D40" s="110"/>
      <c r="E40" s="111"/>
      <c r="F40" s="9"/>
      <c r="G40" s="7" t="s">
        <v>410</v>
      </c>
      <c r="H40" s="7" t="s">
        <v>31</v>
      </c>
      <c r="I40" s="7" t="s">
        <v>443</v>
      </c>
      <c r="J40" s="11">
        <f t="shared" si="0"/>
        <v>54</v>
      </c>
      <c r="K40" s="7" t="s">
        <v>340</v>
      </c>
      <c r="L40" s="7" t="s">
        <v>341</v>
      </c>
      <c r="M40" s="7" t="s">
        <v>43</v>
      </c>
      <c r="N40" s="7" t="s">
        <v>45</v>
      </c>
      <c r="O40" s="7" t="s">
        <v>429</v>
      </c>
      <c r="P40" s="7" t="s">
        <v>431</v>
      </c>
      <c r="Q40" s="7" t="s">
        <v>52</v>
      </c>
      <c r="R40" s="7" t="s">
        <v>433</v>
      </c>
      <c r="S40" s="7" t="s">
        <v>434</v>
      </c>
      <c r="T40" s="7" t="s">
        <v>452</v>
      </c>
      <c r="U40" s="7"/>
      <c r="V40" s="7" t="s">
        <v>57</v>
      </c>
      <c r="W40" s="7" t="s">
        <v>59</v>
      </c>
      <c r="X40" s="7" t="s">
        <v>345</v>
      </c>
      <c r="Y40" s="7" t="s">
        <v>437</v>
      </c>
    </row>
    <row r="41" spans="1:25" ht="16.5" customHeight="1">
      <c r="A41" s="7" t="s">
        <v>355</v>
      </c>
      <c r="B41" s="7" t="s">
        <v>457</v>
      </c>
      <c r="C41" s="109">
        <v>1</v>
      </c>
      <c r="D41" s="110">
        <v>1</v>
      </c>
      <c r="E41" s="111">
        <v>1</v>
      </c>
      <c r="F41" s="9"/>
      <c r="G41" s="7" t="s">
        <v>459</v>
      </c>
      <c r="H41" s="7" t="s">
        <v>31</v>
      </c>
      <c r="I41" s="7" t="s">
        <v>461</v>
      </c>
      <c r="J41" s="11">
        <f t="shared" si="0"/>
        <v>28</v>
      </c>
      <c r="K41" s="7" t="s">
        <v>379</v>
      </c>
      <c r="L41" s="7" t="s">
        <v>380</v>
      </c>
      <c r="M41" s="7" t="s">
        <v>43</v>
      </c>
      <c r="N41" s="7" t="s">
        <v>45</v>
      </c>
      <c r="O41" s="7" t="s">
        <v>318</v>
      </c>
      <c r="P41" s="7" t="s">
        <v>319</v>
      </c>
      <c r="Q41" s="7" t="s">
        <v>152</v>
      </c>
      <c r="R41" s="7" t="s">
        <v>174</v>
      </c>
      <c r="S41" s="7" t="s">
        <v>175</v>
      </c>
      <c r="T41" s="7" t="s">
        <v>464</v>
      </c>
      <c r="U41" s="7"/>
      <c r="V41" s="7" t="s">
        <v>57</v>
      </c>
      <c r="W41" s="7" t="s">
        <v>59</v>
      </c>
      <c r="X41" s="7" t="s">
        <v>383</v>
      </c>
      <c r="Y41" s="7" t="s">
        <v>323</v>
      </c>
    </row>
    <row r="42" spans="1:25" ht="16.5" customHeight="1">
      <c r="A42" s="7" t="s">
        <v>355</v>
      </c>
      <c r="B42" s="7" t="s">
        <v>467</v>
      </c>
      <c r="C42" s="109">
        <v>1</v>
      </c>
      <c r="D42" s="110"/>
      <c r="E42" s="111"/>
      <c r="F42" s="9"/>
      <c r="G42" s="7" t="s">
        <v>410</v>
      </c>
      <c r="H42" s="7" t="s">
        <v>31</v>
      </c>
      <c r="I42" s="7" t="s">
        <v>469</v>
      </c>
      <c r="J42" s="11">
        <f t="shared" si="0"/>
        <v>15</v>
      </c>
      <c r="K42" s="7" t="s">
        <v>349</v>
      </c>
      <c r="L42" s="7" t="s">
        <v>350</v>
      </c>
      <c r="M42" s="7" t="s">
        <v>43</v>
      </c>
      <c r="N42" s="7" t="s">
        <v>45</v>
      </c>
      <c r="O42" s="7" t="s">
        <v>472</v>
      </c>
      <c r="P42" s="7" t="s">
        <v>473</v>
      </c>
      <c r="Q42" s="7" t="s">
        <v>310</v>
      </c>
      <c r="R42" s="7" t="s">
        <v>43</v>
      </c>
      <c r="S42" s="7" t="s">
        <v>45</v>
      </c>
      <c r="T42" s="7" t="s">
        <v>436</v>
      </c>
      <c r="U42" s="7"/>
      <c r="V42" s="7" t="s">
        <v>78</v>
      </c>
      <c r="W42" s="7" t="s">
        <v>59</v>
      </c>
      <c r="X42" s="7" t="s">
        <v>354</v>
      </c>
      <c r="Y42" s="7" t="s">
        <v>439</v>
      </c>
    </row>
    <row r="43" spans="1:25" ht="16.5" customHeight="1">
      <c r="A43" s="7" t="s">
        <v>355</v>
      </c>
      <c r="B43" s="7" t="s">
        <v>476</v>
      </c>
      <c r="C43" s="109">
        <v>1</v>
      </c>
      <c r="D43" s="110">
        <v>1</v>
      </c>
      <c r="E43" s="111">
        <v>1</v>
      </c>
      <c r="F43" s="9"/>
      <c r="G43" s="7" t="s">
        <v>478</v>
      </c>
      <c r="H43" s="7" t="s">
        <v>31</v>
      </c>
      <c r="I43" s="7" t="s">
        <v>479</v>
      </c>
      <c r="J43" s="11">
        <f t="shared" si="0"/>
        <v>49</v>
      </c>
      <c r="K43" s="7" t="s">
        <v>340</v>
      </c>
      <c r="L43" s="7" t="s">
        <v>341</v>
      </c>
      <c r="M43" s="7" t="s">
        <v>43</v>
      </c>
      <c r="N43" s="7" t="s">
        <v>45</v>
      </c>
      <c r="O43" s="7" t="s">
        <v>482</v>
      </c>
      <c r="P43" s="7" t="s">
        <v>483</v>
      </c>
      <c r="Q43" s="7" t="s">
        <v>485</v>
      </c>
      <c r="R43" s="7" t="s">
        <v>486</v>
      </c>
      <c r="S43" s="7" t="s">
        <v>487</v>
      </c>
      <c r="T43" s="7" t="s">
        <v>489</v>
      </c>
      <c r="U43" s="7"/>
      <c r="V43" s="7" t="s">
        <v>57</v>
      </c>
      <c r="W43" s="7" t="s">
        <v>490</v>
      </c>
      <c r="X43" s="7" t="s">
        <v>345</v>
      </c>
      <c r="Y43" s="7" t="s">
        <v>493</v>
      </c>
    </row>
    <row r="44" spans="1:25" ht="16.5" customHeight="1">
      <c r="A44" s="7" t="s">
        <v>355</v>
      </c>
      <c r="B44" s="7" t="s">
        <v>497</v>
      </c>
      <c r="C44" s="109">
        <v>1</v>
      </c>
      <c r="D44" s="110">
        <v>1</v>
      </c>
      <c r="E44" s="111">
        <v>1</v>
      </c>
      <c r="F44" s="9"/>
      <c r="G44" s="7" t="s">
        <v>478</v>
      </c>
      <c r="H44" s="7" t="s">
        <v>31</v>
      </c>
      <c r="I44" s="7" t="s">
        <v>500</v>
      </c>
      <c r="J44" s="11">
        <f t="shared" si="0"/>
        <v>91</v>
      </c>
      <c r="K44" s="7" t="s">
        <v>340</v>
      </c>
      <c r="L44" s="7" t="s">
        <v>341</v>
      </c>
      <c r="M44" s="7" t="s">
        <v>43</v>
      </c>
      <c r="N44" s="7" t="s">
        <v>45</v>
      </c>
      <c r="O44" s="7" t="s">
        <v>506</v>
      </c>
      <c r="P44" s="7" t="s">
        <v>508</v>
      </c>
      <c r="Q44" s="7" t="s">
        <v>485</v>
      </c>
      <c r="R44" s="7" t="s">
        <v>511</v>
      </c>
      <c r="S44" s="7" t="s">
        <v>513</v>
      </c>
      <c r="T44" s="7" t="s">
        <v>515</v>
      </c>
      <c r="U44" s="7"/>
      <c r="V44" s="7" t="s">
        <v>57</v>
      </c>
      <c r="W44" s="7" t="s">
        <v>518</v>
      </c>
      <c r="X44" s="7" t="s">
        <v>345</v>
      </c>
      <c r="Y44" s="7" t="s">
        <v>519</v>
      </c>
    </row>
    <row r="45" spans="1:25" ht="16.5" customHeight="1">
      <c r="A45" s="7" t="s">
        <v>355</v>
      </c>
      <c r="B45" s="7" t="s">
        <v>520</v>
      </c>
      <c r="C45" s="109">
        <v>1</v>
      </c>
      <c r="D45" s="110">
        <v>1</v>
      </c>
      <c r="E45" s="111">
        <v>1</v>
      </c>
      <c r="F45" s="9"/>
      <c r="G45" s="7" t="s">
        <v>478</v>
      </c>
      <c r="H45" s="7" t="s">
        <v>31</v>
      </c>
      <c r="I45" s="7" t="s">
        <v>524</v>
      </c>
      <c r="J45" s="11">
        <f t="shared" si="0"/>
        <v>60</v>
      </c>
      <c r="K45" s="7" t="s">
        <v>349</v>
      </c>
      <c r="L45" s="7" t="s">
        <v>350</v>
      </c>
      <c r="M45" s="7" t="s">
        <v>43</v>
      </c>
      <c r="N45" s="7" t="s">
        <v>45</v>
      </c>
      <c r="O45" s="7" t="s">
        <v>527</v>
      </c>
      <c r="P45" s="7" t="s">
        <v>529</v>
      </c>
      <c r="Q45" s="7" t="s">
        <v>530</v>
      </c>
      <c r="R45" s="7" t="s">
        <v>531</v>
      </c>
      <c r="S45" s="7" t="s">
        <v>532</v>
      </c>
      <c r="T45" s="7" t="s">
        <v>533</v>
      </c>
      <c r="U45" s="7"/>
      <c r="V45" s="7" t="s">
        <v>57</v>
      </c>
      <c r="W45" s="7" t="s">
        <v>490</v>
      </c>
      <c r="X45" s="7" t="s">
        <v>354</v>
      </c>
      <c r="Y45" s="7" t="s">
        <v>536</v>
      </c>
    </row>
    <row r="46" spans="1:25" ht="16.5" customHeight="1">
      <c r="A46" s="7" t="s">
        <v>355</v>
      </c>
      <c r="B46" s="7" t="s">
        <v>538</v>
      </c>
      <c r="C46" s="109">
        <v>1</v>
      </c>
      <c r="D46" s="110">
        <v>1</v>
      </c>
      <c r="E46" s="111">
        <v>1</v>
      </c>
      <c r="F46" s="9"/>
      <c r="G46" s="7" t="s">
        <v>478</v>
      </c>
      <c r="H46" s="7" t="s">
        <v>31</v>
      </c>
      <c r="I46" s="7" t="s">
        <v>542</v>
      </c>
      <c r="J46" s="11">
        <f t="shared" si="0"/>
        <v>61</v>
      </c>
      <c r="K46" s="7" t="s">
        <v>349</v>
      </c>
      <c r="L46" s="7" t="s">
        <v>350</v>
      </c>
      <c r="M46" s="7" t="s">
        <v>43</v>
      </c>
      <c r="N46" s="7" t="s">
        <v>45</v>
      </c>
      <c r="O46" s="7" t="s">
        <v>544</v>
      </c>
      <c r="P46" s="7" t="s">
        <v>545</v>
      </c>
      <c r="Q46" s="7" t="s">
        <v>485</v>
      </c>
      <c r="R46" s="7" t="s">
        <v>511</v>
      </c>
      <c r="S46" s="7" t="s">
        <v>513</v>
      </c>
      <c r="T46" s="7" t="s">
        <v>548</v>
      </c>
      <c r="U46" s="7"/>
      <c r="V46" s="7" t="s">
        <v>57</v>
      </c>
      <c r="W46" s="7" t="s">
        <v>490</v>
      </c>
      <c r="X46" s="7" t="s">
        <v>354</v>
      </c>
      <c r="Y46" s="7" t="s">
        <v>519</v>
      </c>
    </row>
    <row r="47" spans="1:25" ht="16.5" customHeight="1">
      <c r="A47" s="7" t="s">
        <v>355</v>
      </c>
      <c r="B47" s="7" t="s">
        <v>551</v>
      </c>
      <c r="C47" s="109">
        <v>1</v>
      </c>
      <c r="D47" s="110">
        <v>1</v>
      </c>
      <c r="E47" s="111">
        <v>1</v>
      </c>
      <c r="F47" s="9"/>
      <c r="G47" s="7" t="s">
        <v>554</v>
      </c>
      <c r="H47" s="7" t="s">
        <v>31</v>
      </c>
      <c r="I47" s="7" t="s">
        <v>557</v>
      </c>
      <c r="J47" s="11">
        <f t="shared" si="0"/>
        <v>22</v>
      </c>
      <c r="K47" s="7" t="s">
        <v>340</v>
      </c>
      <c r="L47" s="7" t="s">
        <v>341</v>
      </c>
      <c r="M47" s="7" t="s">
        <v>43</v>
      </c>
      <c r="N47" s="7" t="s">
        <v>45</v>
      </c>
      <c r="O47" s="7" t="s">
        <v>159</v>
      </c>
      <c r="P47" s="7" t="s">
        <v>160</v>
      </c>
      <c r="Q47" s="7" t="s">
        <v>152</v>
      </c>
      <c r="R47" s="7" t="s">
        <v>43</v>
      </c>
      <c r="S47" s="7" t="s">
        <v>45</v>
      </c>
      <c r="T47" s="7" t="s">
        <v>560</v>
      </c>
      <c r="U47" s="7"/>
      <c r="V47" s="7" t="s">
        <v>78</v>
      </c>
      <c r="W47" s="7" t="s">
        <v>59</v>
      </c>
      <c r="X47" s="7" t="s">
        <v>345</v>
      </c>
      <c r="Y47" s="7" t="s">
        <v>164</v>
      </c>
    </row>
    <row r="48" spans="1:25" ht="16.5" customHeight="1">
      <c r="A48" s="7" t="s">
        <v>355</v>
      </c>
      <c r="B48" s="7" t="s">
        <v>563</v>
      </c>
      <c r="C48" s="109">
        <v>1</v>
      </c>
      <c r="D48" s="110">
        <v>1</v>
      </c>
      <c r="E48" s="111">
        <v>1</v>
      </c>
      <c r="F48" s="9"/>
      <c r="G48" s="7" t="s">
        <v>554</v>
      </c>
      <c r="H48" s="7" t="s">
        <v>31</v>
      </c>
      <c r="I48" s="7" t="s">
        <v>565</v>
      </c>
      <c r="J48" s="11">
        <f t="shared" si="0"/>
        <v>23</v>
      </c>
      <c r="K48" s="7" t="s">
        <v>38</v>
      </c>
      <c r="L48" s="7" t="s">
        <v>41</v>
      </c>
      <c r="M48" s="7" t="s">
        <v>43</v>
      </c>
      <c r="N48" s="7" t="s">
        <v>45</v>
      </c>
      <c r="O48" s="7" t="s">
        <v>159</v>
      </c>
      <c r="P48" s="7" t="s">
        <v>160</v>
      </c>
      <c r="Q48" s="7" t="s">
        <v>152</v>
      </c>
      <c r="R48" s="7" t="s">
        <v>43</v>
      </c>
      <c r="S48" s="7" t="s">
        <v>45</v>
      </c>
      <c r="T48" s="7" t="s">
        <v>570</v>
      </c>
      <c r="U48" s="7"/>
      <c r="V48" s="7" t="s">
        <v>78</v>
      </c>
      <c r="W48" s="7" t="s">
        <v>59</v>
      </c>
      <c r="X48" s="7" t="s">
        <v>62</v>
      </c>
      <c r="Y48" s="7" t="s">
        <v>164</v>
      </c>
    </row>
    <row r="49" spans="1:25" ht="16.5" customHeight="1">
      <c r="A49" s="7" t="s">
        <v>355</v>
      </c>
      <c r="B49" s="7" t="s">
        <v>573</v>
      </c>
      <c r="C49" s="109">
        <v>1</v>
      </c>
      <c r="D49" s="110">
        <v>1</v>
      </c>
      <c r="E49" s="111">
        <v>1</v>
      </c>
      <c r="F49" s="9"/>
      <c r="G49" s="7" t="s">
        <v>554</v>
      </c>
      <c r="H49" s="7" t="s">
        <v>31</v>
      </c>
      <c r="I49" s="7" t="s">
        <v>576</v>
      </c>
      <c r="J49" s="11">
        <f t="shared" si="0"/>
        <v>23</v>
      </c>
      <c r="K49" s="7" t="s">
        <v>379</v>
      </c>
      <c r="L49" s="7" t="s">
        <v>380</v>
      </c>
      <c r="M49" s="7" t="s">
        <v>43</v>
      </c>
      <c r="N49" s="7" t="s">
        <v>45</v>
      </c>
      <c r="O49" s="7" t="s">
        <v>159</v>
      </c>
      <c r="P49" s="7" t="s">
        <v>160</v>
      </c>
      <c r="Q49" s="7" t="s">
        <v>152</v>
      </c>
      <c r="R49" s="7" t="s">
        <v>43</v>
      </c>
      <c r="S49" s="7" t="s">
        <v>45</v>
      </c>
      <c r="T49" s="7" t="s">
        <v>580</v>
      </c>
      <c r="U49" s="7"/>
      <c r="V49" s="7" t="s">
        <v>78</v>
      </c>
      <c r="W49" s="7" t="s">
        <v>59</v>
      </c>
      <c r="X49" s="7" t="s">
        <v>383</v>
      </c>
      <c r="Y49" s="7" t="s">
        <v>164</v>
      </c>
    </row>
    <row r="50" spans="1:25" ht="16.5" customHeight="1">
      <c r="A50" s="7" t="s">
        <v>355</v>
      </c>
      <c r="B50" s="7" t="s">
        <v>585</v>
      </c>
      <c r="C50" s="109">
        <v>1</v>
      </c>
      <c r="D50" s="110">
        <v>1</v>
      </c>
      <c r="E50" s="111">
        <v>1</v>
      </c>
      <c r="F50" s="9"/>
      <c r="G50" s="7" t="s">
        <v>554</v>
      </c>
      <c r="H50" s="7" t="s">
        <v>31</v>
      </c>
      <c r="I50" s="7" t="s">
        <v>590</v>
      </c>
      <c r="J50" s="11">
        <f t="shared" si="0"/>
        <v>22</v>
      </c>
      <c r="K50" s="7" t="s">
        <v>195</v>
      </c>
      <c r="L50" s="7" t="s">
        <v>196</v>
      </c>
      <c r="M50" s="7" t="s">
        <v>43</v>
      </c>
      <c r="N50" s="7" t="s">
        <v>45</v>
      </c>
      <c r="O50" s="7" t="s">
        <v>159</v>
      </c>
      <c r="P50" s="7" t="s">
        <v>160</v>
      </c>
      <c r="Q50" s="7" t="s">
        <v>152</v>
      </c>
      <c r="R50" s="7" t="s">
        <v>43</v>
      </c>
      <c r="S50" s="7" t="s">
        <v>45</v>
      </c>
      <c r="T50" s="7" t="s">
        <v>596</v>
      </c>
      <c r="U50" s="7"/>
      <c r="V50" s="7" t="s">
        <v>78</v>
      </c>
      <c r="W50" s="7" t="s">
        <v>59</v>
      </c>
      <c r="X50" s="7" t="s">
        <v>200</v>
      </c>
      <c r="Y50" s="7" t="s">
        <v>164</v>
      </c>
    </row>
    <row r="51" spans="1:25" ht="16.5" customHeight="1">
      <c r="A51" s="7" t="s">
        <v>355</v>
      </c>
      <c r="B51" s="7" t="s">
        <v>600</v>
      </c>
      <c r="C51" s="109">
        <v>1</v>
      </c>
      <c r="D51" s="110">
        <v>1</v>
      </c>
      <c r="E51" s="111">
        <v>1</v>
      </c>
      <c r="F51" s="9"/>
      <c r="G51" s="7" t="s">
        <v>554</v>
      </c>
      <c r="H51" s="7" t="s">
        <v>31</v>
      </c>
      <c r="I51" s="7" t="s">
        <v>604</v>
      </c>
      <c r="J51" s="11">
        <f t="shared" si="0"/>
        <v>21</v>
      </c>
      <c r="K51" s="7" t="s">
        <v>349</v>
      </c>
      <c r="L51" s="7" t="s">
        <v>350</v>
      </c>
      <c r="M51" s="7" t="s">
        <v>43</v>
      </c>
      <c r="N51" s="7" t="s">
        <v>45</v>
      </c>
      <c r="O51" s="7" t="s">
        <v>159</v>
      </c>
      <c r="P51" s="7" t="s">
        <v>160</v>
      </c>
      <c r="Q51" s="7" t="s">
        <v>152</v>
      </c>
      <c r="R51" s="7" t="s">
        <v>43</v>
      </c>
      <c r="S51" s="7" t="s">
        <v>45</v>
      </c>
      <c r="T51" s="7" t="s">
        <v>611</v>
      </c>
      <c r="U51" s="7"/>
      <c r="V51" s="7" t="s">
        <v>78</v>
      </c>
      <c r="W51" s="7" t="s">
        <v>59</v>
      </c>
      <c r="X51" s="7" t="s">
        <v>354</v>
      </c>
      <c r="Y51" s="7" t="s">
        <v>164</v>
      </c>
    </row>
    <row r="52" spans="1:25" ht="16.5" customHeight="1">
      <c r="A52" s="7" t="s">
        <v>422</v>
      </c>
      <c r="B52" s="7" t="s">
        <v>613</v>
      </c>
      <c r="C52" s="109">
        <v>1</v>
      </c>
      <c r="D52" s="110"/>
      <c r="E52" s="111"/>
      <c r="F52" s="9"/>
      <c r="G52" s="7" t="s">
        <v>30</v>
      </c>
      <c r="H52" s="7" t="s">
        <v>31</v>
      </c>
      <c r="I52" s="7" t="s">
        <v>616</v>
      </c>
      <c r="J52" s="11">
        <f t="shared" si="0"/>
        <v>15</v>
      </c>
      <c r="K52" s="7" t="s">
        <v>95</v>
      </c>
      <c r="L52" s="7" t="s">
        <v>96</v>
      </c>
      <c r="M52" s="7" t="s">
        <v>43</v>
      </c>
      <c r="N52" s="7" t="s">
        <v>45</v>
      </c>
      <c r="O52" s="7" t="s">
        <v>472</v>
      </c>
      <c r="P52" s="7" t="s">
        <v>473</v>
      </c>
      <c r="Q52" s="7" t="s">
        <v>310</v>
      </c>
      <c r="R52" s="7" t="s">
        <v>43</v>
      </c>
      <c r="S52" s="7" t="s">
        <v>45</v>
      </c>
      <c r="T52" s="7" t="s">
        <v>620</v>
      </c>
      <c r="U52" s="7"/>
      <c r="V52" s="7" t="s">
        <v>78</v>
      </c>
      <c r="W52" s="7" t="s">
        <v>59</v>
      </c>
      <c r="X52" s="7" t="s">
        <v>102</v>
      </c>
      <c r="Y52" s="7" t="s">
        <v>439</v>
      </c>
    </row>
    <row r="53" spans="1:25" ht="16.5" customHeight="1">
      <c r="A53" s="7" t="s">
        <v>422</v>
      </c>
      <c r="B53" s="7" t="s">
        <v>623</v>
      </c>
      <c r="C53" s="109">
        <v>1</v>
      </c>
      <c r="D53" s="110"/>
      <c r="E53" s="111"/>
      <c r="F53" s="9"/>
      <c r="G53" s="7" t="s">
        <v>30</v>
      </c>
      <c r="H53" s="7" t="s">
        <v>31</v>
      </c>
      <c r="I53" s="7" t="s">
        <v>625</v>
      </c>
      <c r="J53" s="11">
        <f t="shared" si="0"/>
        <v>15</v>
      </c>
      <c r="K53" s="7" t="s">
        <v>95</v>
      </c>
      <c r="L53" s="7" t="s">
        <v>96</v>
      </c>
      <c r="M53" s="7" t="s">
        <v>43</v>
      </c>
      <c r="N53" s="7" t="s">
        <v>45</v>
      </c>
      <c r="O53" s="7" t="s">
        <v>416</v>
      </c>
      <c r="P53" s="7" t="s">
        <v>417</v>
      </c>
      <c r="Q53" s="7" t="s">
        <v>310</v>
      </c>
      <c r="R53" s="7" t="s">
        <v>43</v>
      </c>
      <c r="S53" s="7" t="s">
        <v>45</v>
      </c>
      <c r="T53" s="7" t="s">
        <v>633</v>
      </c>
      <c r="U53" s="7"/>
      <c r="V53" s="7" t="s">
        <v>78</v>
      </c>
      <c r="W53" s="7" t="s">
        <v>59</v>
      </c>
      <c r="X53" s="7" t="s">
        <v>102</v>
      </c>
      <c r="Y53" s="7" t="s">
        <v>423</v>
      </c>
    </row>
    <row r="54" spans="1:25" ht="16.5" customHeight="1">
      <c r="A54" s="7" t="s">
        <v>422</v>
      </c>
      <c r="B54" s="7" t="s">
        <v>638</v>
      </c>
      <c r="C54" s="109">
        <v>1</v>
      </c>
      <c r="D54" s="110"/>
      <c r="E54" s="111"/>
      <c r="F54" s="9"/>
      <c r="G54" s="7" t="s">
        <v>30</v>
      </c>
      <c r="H54" s="7" t="s">
        <v>31</v>
      </c>
      <c r="I54" s="7" t="s">
        <v>645</v>
      </c>
      <c r="J54" s="11">
        <f t="shared" si="0"/>
        <v>16</v>
      </c>
      <c r="K54" s="7" t="s">
        <v>95</v>
      </c>
      <c r="L54" s="7" t="s">
        <v>96</v>
      </c>
      <c r="M54" s="7" t="s">
        <v>43</v>
      </c>
      <c r="N54" s="7" t="s">
        <v>45</v>
      </c>
      <c r="O54" s="7" t="s">
        <v>430</v>
      </c>
      <c r="P54" s="7" t="s">
        <v>432</v>
      </c>
      <c r="Q54" s="7" t="s">
        <v>293</v>
      </c>
      <c r="R54" s="7" t="s">
        <v>43</v>
      </c>
      <c r="S54" s="7" t="s">
        <v>45</v>
      </c>
      <c r="T54" s="7" t="s">
        <v>620</v>
      </c>
      <c r="U54" s="7"/>
      <c r="V54" s="7" t="s">
        <v>78</v>
      </c>
      <c r="W54" s="7" t="s">
        <v>59</v>
      </c>
      <c r="X54" s="7" t="s">
        <v>102</v>
      </c>
      <c r="Y54" s="7" t="s">
        <v>439</v>
      </c>
    </row>
    <row r="55" spans="1:25" ht="16.5" customHeight="1">
      <c r="A55" s="7" t="s">
        <v>422</v>
      </c>
      <c r="B55" s="7" t="s">
        <v>654</v>
      </c>
      <c r="C55" s="109">
        <v>1</v>
      </c>
      <c r="D55" s="110"/>
      <c r="E55" s="111"/>
      <c r="F55" s="9"/>
      <c r="G55" s="7" t="s">
        <v>88</v>
      </c>
      <c r="H55" s="7" t="s">
        <v>31</v>
      </c>
      <c r="I55" s="7" t="s">
        <v>656</v>
      </c>
      <c r="J55" s="11">
        <f t="shared" si="0"/>
        <v>18</v>
      </c>
      <c r="K55" s="7" t="s">
        <v>95</v>
      </c>
      <c r="L55" s="7" t="s">
        <v>96</v>
      </c>
      <c r="M55" s="7" t="s">
        <v>43</v>
      </c>
      <c r="N55" s="7" t="s">
        <v>45</v>
      </c>
      <c r="O55" s="7" t="s">
        <v>480</v>
      </c>
      <c r="P55" s="7" t="s">
        <v>481</v>
      </c>
      <c r="Q55" s="7" t="s">
        <v>258</v>
      </c>
      <c r="R55" s="7" t="s">
        <v>53</v>
      </c>
      <c r="S55" s="7" t="s">
        <v>55</v>
      </c>
      <c r="T55" s="7" t="s">
        <v>661</v>
      </c>
      <c r="U55" s="7"/>
      <c r="V55" s="7" t="s">
        <v>57</v>
      </c>
      <c r="W55" s="7" t="s">
        <v>59</v>
      </c>
      <c r="X55" s="7" t="s">
        <v>102</v>
      </c>
      <c r="Y55" s="7" t="s">
        <v>665</v>
      </c>
    </row>
    <row r="56" spans="1:25" ht="16.5" customHeight="1">
      <c r="A56" s="7" t="s">
        <v>422</v>
      </c>
      <c r="B56" s="7" t="s">
        <v>667</v>
      </c>
      <c r="C56" s="109">
        <v>1</v>
      </c>
      <c r="D56" s="110">
        <v>1</v>
      </c>
      <c r="E56" s="111">
        <v>2</v>
      </c>
      <c r="F56" s="9"/>
      <c r="G56" s="7" t="s">
        <v>670</v>
      </c>
      <c r="H56" s="7" t="s">
        <v>31</v>
      </c>
      <c r="I56" s="7" t="s">
        <v>673</v>
      </c>
      <c r="J56" s="11">
        <f t="shared" si="0"/>
        <v>58</v>
      </c>
      <c r="K56" s="7" t="s">
        <v>95</v>
      </c>
      <c r="L56" s="7" t="s">
        <v>96</v>
      </c>
      <c r="M56" s="7" t="s">
        <v>43</v>
      </c>
      <c r="N56" s="7" t="s">
        <v>45</v>
      </c>
      <c r="O56" s="7" t="s">
        <v>429</v>
      </c>
      <c r="P56" s="7" t="s">
        <v>431</v>
      </c>
      <c r="Q56" s="7" t="s">
        <v>52</v>
      </c>
      <c r="R56" s="7" t="s">
        <v>433</v>
      </c>
      <c r="S56" s="7" t="s">
        <v>434</v>
      </c>
      <c r="T56" s="7" t="s">
        <v>681</v>
      </c>
      <c r="U56" s="7"/>
      <c r="V56" s="7" t="s">
        <v>57</v>
      </c>
      <c r="W56" s="7" t="s">
        <v>59</v>
      </c>
      <c r="X56" s="7" t="s">
        <v>102</v>
      </c>
      <c r="Y56" s="7" t="s">
        <v>437</v>
      </c>
    </row>
    <row r="57" spans="1:25" ht="16.5" customHeight="1">
      <c r="A57" s="7" t="s">
        <v>422</v>
      </c>
      <c r="B57" s="7" t="s">
        <v>684</v>
      </c>
      <c r="C57" s="109">
        <v>1</v>
      </c>
      <c r="D57" s="110"/>
      <c r="E57" s="111"/>
      <c r="F57" s="9"/>
      <c r="G57" s="7" t="s">
        <v>88</v>
      </c>
      <c r="H57" s="7" t="s">
        <v>31</v>
      </c>
      <c r="I57" s="7" t="s">
        <v>688</v>
      </c>
      <c r="J57" s="11">
        <f t="shared" si="0"/>
        <v>16</v>
      </c>
      <c r="K57" s="7" t="s">
        <v>95</v>
      </c>
      <c r="L57" s="7" t="s">
        <v>96</v>
      </c>
      <c r="M57" s="7" t="s">
        <v>43</v>
      </c>
      <c r="N57" s="7" t="s">
        <v>45</v>
      </c>
      <c r="O57" s="7" t="s">
        <v>569</v>
      </c>
      <c r="P57" s="7" t="s">
        <v>572</v>
      </c>
      <c r="Q57" s="7" t="s">
        <v>310</v>
      </c>
      <c r="R57" s="7" t="s">
        <v>43</v>
      </c>
      <c r="S57" s="7" t="s">
        <v>45</v>
      </c>
      <c r="T57" s="7" t="s">
        <v>692</v>
      </c>
      <c r="U57" s="7"/>
      <c r="V57" s="7" t="s">
        <v>78</v>
      </c>
      <c r="W57" s="7" t="s">
        <v>203</v>
      </c>
      <c r="X57" s="7" t="s">
        <v>102</v>
      </c>
      <c r="Y57" s="7" t="s">
        <v>694</v>
      </c>
    </row>
    <row r="58" spans="1:25" ht="16.5" customHeight="1">
      <c r="A58" s="7" t="s">
        <v>422</v>
      </c>
      <c r="B58" s="7" t="s">
        <v>695</v>
      </c>
      <c r="C58" s="109">
        <v>1</v>
      </c>
      <c r="D58" s="110">
        <v>1</v>
      </c>
      <c r="E58" s="111">
        <v>1</v>
      </c>
      <c r="F58" s="9"/>
      <c r="G58" s="7" t="s">
        <v>88</v>
      </c>
      <c r="H58" s="7" t="s">
        <v>31</v>
      </c>
      <c r="I58" s="7" t="s">
        <v>698</v>
      </c>
      <c r="J58" s="11">
        <f t="shared" si="0"/>
        <v>47</v>
      </c>
      <c r="K58" s="7" t="s">
        <v>95</v>
      </c>
      <c r="L58" s="7" t="s">
        <v>96</v>
      </c>
      <c r="M58" s="7" t="s">
        <v>43</v>
      </c>
      <c r="N58" s="7" t="s">
        <v>45</v>
      </c>
      <c r="O58" s="7" t="s">
        <v>657</v>
      </c>
      <c r="P58" s="7" t="s">
        <v>658</v>
      </c>
      <c r="Q58" s="7" t="s">
        <v>258</v>
      </c>
      <c r="R58" s="7" t="s">
        <v>642</v>
      </c>
      <c r="S58" s="7" t="s">
        <v>643</v>
      </c>
      <c r="T58" s="7" t="s">
        <v>701</v>
      </c>
      <c r="U58" s="7"/>
      <c r="V58" s="7" t="s">
        <v>57</v>
      </c>
      <c r="W58" s="7" t="s">
        <v>203</v>
      </c>
      <c r="X58" s="7" t="s">
        <v>102</v>
      </c>
      <c r="Y58" s="7" t="s">
        <v>647</v>
      </c>
    </row>
    <row r="59" spans="1:25" ht="16.5" customHeight="1">
      <c r="A59" s="7" t="s">
        <v>422</v>
      </c>
      <c r="B59" s="7" t="s">
        <v>703</v>
      </c>
      <c r="C59" s="109">
        <v>1</v>
      </c>
      <c r="D59" s="110">
        <v>1</v>
      </c>
      <c r="E59" s="111">
        <v>2</v>
      </c>
      <c r="F59" s="9"/>
      <c r="G59" s="7" t="s">
        <v>478</v>
      </c>
      <c r="H59" s="7" t="s">
        <v>31</v>
      </c>
      <c r="I59" s="7" t="s">
        <v>706</v>
      </c>
      <c r="J59" s="11">
        <f t="shared" si="0"/>
        <v>24</v>
      </c>
      <c r="K59" s="7" t="s">
        <v>95</v>
      </c>
      <c r="L59" s="7" t="s">
        <v>96</v>
      </c>
      <c r="M59" s="7" t="s">
        <v>43</v>
      </c>
      <c r="N59" s="7" t="s">
        <v>45</v>
      </c>
      <c r="O59" s="7" t="s">
        <v>712</v>
      </c>
      <c r="P59" s="7" t="s">
        <v>713</v>
      </c>
      <c r="Q59" s="7" t="s">
        <v>52</v>
      </c>
      <c r="R59" s="7" t="s">
        <v>716</v>
      </c>
      <c r="S59" s="7" t="s">
        <v>718</v>
      </c>
      <c r="T59" s="7" t="s">
        <v>719</v>
      </c>
      <c r="U59" s="7"/>
      <c r="V59" s="7" t="s">
        <v>57</v>
      </c>
      <c r="W59" s="7" t="s">
        <v>59</v>
      </c>
      <c r="X59" s="7" t="s">
        <v>102</v>
      </c>
      <c r="Y59" s="7" t="s">
        <v>721</v>
      </c>
    </row>
    <row r="60" spans="1:25" ht="16.5" customHeight="1">
      <c r="A60" s="7" t="s">
        <v>422</v>
      </c>
      <c r="B60" s="7" t="s">
        <v>722</v>
      </c>
      <c r="C60" s="109">
        <v>1</v>
      </c>
      <c r="D60" s="110">
        <v>1</v>
      </c>
      <c r="E60" s="111">
        <v>2</v>
      </c>
      <c r="F60" s="9"/>
      <c r="G60" s="7" t="s">
        <v>478</v>
      </c>
      <c r="H60" s="7" t="s">
        <v>31</v>
      </c>
      <c r="I60" s="7" t="s">
        <v>726</v>
      </c>
      <c r="J60" s="11">
        <f t="shared" si="0"/>
        <v>71</v>
      </c>
      <c r="K60" s="7" t="s">
        <v>95</v>
      </c>
      <c r="L60" s="7" t="s">
        <v>96</v>
      </c>
      <c r="M60" s="7" t="s">
        <v>43</v>
      </c>
      <c r="N60" s="7" t="s">
        <v>45</v>
      </c>
      <c r="O60" s="7" t="s">
        <v>731</v>
      </c>
      <c r="P60" s="7" t="s">
        <v>734</v>
      </c>
      <c r="Q60" s="7" t="s">
        <v>152</v>
      </c>
      <c r="R60" s="7" t="s">
        <v>736</v>
      </c>
      <c r="S60" s="7" t="s">
        <v>738</v>
      </c>
      <c r="T60" s="7" t="s">
        <v>741</v>
      </c>
      <c r="U60" s="7"/>
      <c r="V60" s="7" t="s">
        <v>57</v>
      </c>
      <c r="W60" s="7" t="s">
        <v>59</v>
      </c>
      <c r="X60" s="7" t="s">
        <v>102</v>
      </c>
      <c r="Y60" s="7" t="s">
        <v>742</v>
      </c>
    </row>
    <row r="61" spans="1:25" ht="16.5" customHeight="1">
      <c r="A61" s="7" t="s">
        <v>422</v>
      </c>
      <c r="B61" s="7" t="s">
        <v>743</v>
      </c>
      <c r="C61" s="109">
        <v>1</v>
      </c>
      <c r="D61" s="110">
        <v>1</v>
      </c>
      <c r="E61" s="111">
        <v>1</v>
      </c>
      <c r="F61" s="9"/>
      <c r="G61" s="7" t="s">
        <v>478</v>
      </c>
      <c r="H61" s="7" t="s">
        <v>31</v>
      </c>
      <c r="I61" s="7" t="s">
        <v>747</v>
      </c>
      <c r="J61" s="11">
        <f t="shared" si="0"/>
        <v>60</v>
      </c>
      <c r="K61" s="7" t="s">
        <v>95</v>
      </c>
      <c r="L61" s="7" t="s">
        <v>96</v>
      </c>
      <c r="M61" s="7" t="s">
        <v>43</v>
      </c>
      <c r="N61" s="7" t="s">
        <v>45</v>
      </c>
      <c r="O61" s="7" t="s">
        <v>749</v>
      </c>
      <c r="P61" s="7" t="s">
        <v>750</v>
      </c>
      <c r="Q61" s="7" t="s">
        <v>52</v>
      </c>
      <c r="R61" s="7" t="s">
        <v>433</v>
      </c>
      <c r="S61" s="7" t="s">
        <v>434</v>
      </c>
      <c r="T61" s="7" t="s">
        <v>752</v>
      </c>
      <c r="U61" s="7"/>
      <c r="V61" s="7" t="s">
        <v>57</v>
      </c>
      <c r="W61" s="7" t="s">
        <v>59</v>
      </c>
      <c r="X61" s="7" t="s">
        <v>102</v>
      </c>
      <c r="Y61" s="7" t="s">
        <v>754</v>
      </c>
    </row>
    <row r="62" spans="1:25" ht="16.5" customHeight="1">
      <c r="A62" s="7" t="s">
        <v>422</v>
      </c>
      <c r="B62" s="7" t="s">
        <v>757</v>
      </c>
      <c r="C62" s="109">
        <v>1</v>
      </c>
      <c r="D62" s="110">
        <v>1</v>
      </c>
      <c r="E62" s="111">
        <v>1</v>
      </c>
      <c r="F62" s="9"/>
      <c r="G62" s="7" t="s">
        <v>670</v>
      </c>
      <c r="H62" s="7" t="s">
        <v>31</v>
      </c>
      <c r="I62" s="7" t="s">
        <v>760</v>
      </c>
      <c r="J62" s="11">
        <f t="shared" si="0"/>
        <v>69</v>
      </c>
      <c r="K62" s="7" t="s">
        <v>95</v>
      </c>
      <c r="L62" s="7" t="s">
        <v>96</v>
      </c>
      <c r="M62" s="7" t="s">
        <v>43</v>
      </c>
      <c r="N62" s="7" t="s">
        <v>45</v>
      </c>
      <c r="O62" s="7" t="s">
        <v>455</v>
      </c>
      <c r="P62" s="7" t="s">
        <v>456</v>
      </c>
      <c r="Q62" s="7" t="s">
        <v>52</v>
      </c>
      <c r="R62" s="7" t="s">
        <v>46</v>
      </c>
      <c r="S62" s="7" t="s">
        <v>49</v>
      </c>
      <c r="T62" s="7" t="s">
        <v>768</v>
      </c>
      <c r="U62" s="7"/>
      <c r="V62" s="7" t="s">
        <v>57</v>
      </c>
      <c r="W62" s="7" t="s">
        <v>203</v>
      </c>
      <c r="X62" s="7" t="s">
        <v>102</v>
      </c>
      <c r="Y62" s="7" t="s">
        <v>460</v>
      </c>
    </row>
    <row r="63" spans="1:25" ht="16.5" customHeight="1">
      <c r="A63" s="7" t="s">
        <v>422</v>
      </c>
      <c r="B63" s="7" t="s">
        <v>771</v>
      </c>
      <c r="C63" s="109">
        <v>1</v>
      </c>
      <c r="D63" s="110">
        <v>1</v>
      </c>
      <c r="E63" s="111">
        <v>1</v>
      </c>
      <c r="F63" s="9"/>
      <c r="G63" s="7" t="s">
        <v>105</v>
      </c>
      <c r="H63" s="7" t="s">
        <v>31</v>
      </c>
      <c r="I63" s="7" t="s">
        <v>776</v>
      </c>
      <c r="J63" s="11">
        <f t="shared" si="0"/>
        <v>13</v>
      </c>
      <c r="K63" s="7" t="s">
        <v>38</v>
      </c>
      <c r="L63" s="7" t="s">
        <v>41</v>
      </c>
      <c r="M63" s="7" t="s">
        <v>43</v>
      </c>
      <c r="N63" s="7" t="s">
        <v>45</v>
      </c>
      <c r="O63" s="7" t="s">
        <v>95</v>
      </c>
      <c r="P63" s="7" t="s">
        <v>96</v>
      </c>
      <c r="Q63" s="7" t="s">
        <v>152</v>
      </c>
      <c r="R63" s="7" t="s">
        <v>43</v>
      </c>
      <c r="S63" s="7" t="s">
        <v>45</v>
      </c>
      <c r="T63" s="7" t="s">
        <v>782</v>
      </c>
      <c r="U63" s="7"/>
      <c r="V63" s="7" t="s">
        <v>78</v>
      </c>
      <c r="W63" s="7" t="s">
        <v>59</v>
      </c>
      <c r="X63" s="7" t="s">
        <v>62</v>
      </c>
      <c r="Y63" s="7" t="s">
        <v>102</v>
      </c>
    </row>
    <row r="64" spans="1:25" ht="16.5" customHeight="1">
      <c r="A64" s="7" t="s">
        <v>422</v>
      </c>
      <c r="B64" s="7" t="s">
        <v>787</v>
      </c>
      <c r="C64" s="109">
        <v>1</v>
      </c>
      <c r="D64" s="110">
        <v>1</v>
      </c>
      <c r="E64" s="111">
        <v>1</v>
      </c>
      <c r="F64" s="9"/>
      <c r="G64" s="7" t="s">
        <v>105</v>
      </c>
      <c r="H64" s="7" t="s">
        <v>31</v>
      </c>
      <c r="I64" s="7" t="s">
        <v>790</v>
      </c>
      <c r="J64" s="11">
        <f t="shared" si="0"/>
        <v>12</v>
      </c>
      <c r="K64" s="7" t="s">
        <v>195</v>
      </c>
      <c r="L64" s="7" t="s">
        <v>196</v>
      </c>
      <c r="M64" s="7" t="s">
        <v>43</v>
      </c>
      <c r="N64" s="7" t="s">
        <v>45</v>
      </c>
      <c r="O64" s="7" t="s">
        <v>95</v>
      </c>
      <c r="P64" s="7" t="s">
        <v>96</v>
      </c>
      <c r="Q64" s="7" t="s">
        <v>152</v>
      </c>
      <c r="R64" s="7" t="s">
        <v>43</v>
      </c>
      <c r="S64" s="7" t="s">
        <v>45</v>
      </c>
      <c r="T64" s="7" t="s">
        <v>795</v>
      </c>
      <c r="U64" s="7"/>
      <c r="V64" s="7" t="s">
        <v>78</v>
      </c>
      <c r="W64" s="7" t="s">
        <v>59</v>
      </c>
      <c r="X64" s="7" t="s">
        <v>200</v>
      </c>
      <c r="Y64" s="7" t="s">
        <v>102</v>
      </c>
    </row>
    <row r="65" spans="1:25" ht="16.5" customHeight="1">
      <c r="A65" s="7" t="s">
        <v>462</v>
      </c>
      <c r="B65" s="7" t="s">
        <v>801</v>
      </c>
      <c r="C65" s="109">
        <v>1</v>
      </c>
      <c r="D65" s="110"/>
      <c r="E65" s="111"/>
      <c r="F65" s="9"/>
      <c r="G65" s="7" t="s">
        <v>803</v>
      </c>
      <c r="H65" s="7" t="s">
        <v>31</v>
      </c>
      <c r="I65" s="7" t="s">
        <v>477</v>
      </c>
      <c r="J65" s="11">
        <f t="shared" si="0"/>
        <v>4</v>
      </c>
      <c r="K65" s="7" t="s">
        <v>110</v>
      </c>
      <c r="L65" s="7" t="s">
        <v>111</v>
      </c>
      <c r="M65" s="7" t="s">
        <v>53</v>
      </c>
      <c r="N65" s="7" t="s">
        <v>55</v>
      </c>
      <c r="O65" s="7" t="s">
        <v>480</v>
      </c>
      <c r="P65" s="7" t="s">
        <v>481</v>
      </c>
      <c r="Q65" s="7" t="s">
        <v>247</v>
      </c>
      <c r="R65" s="7" t="s">
        <v>53</v>
      </c>
      <c r="S65" s="7" t="s">
        <v>55</v>
      </c>
      <c r="T65" s="7" t="s">
        <v>89</v>
      </c>
      <c r="U65" s="7"/>
      <c r="V65" s="7" t="s">
        <v>78</v>
      </c>
      <c r="W65" s="7" t="s">
        <v>59</v>
      </c>
      <c r="X65" s="7" t="s">
        <v>89</v>
      </c>
      <c r="Y65" s="7" t="s">
        <v>89</v>
      </c>
    </row>
    <row r="66" spans="1:25" ht="16.5" customHeight="1">
      <c r="A66" s="7" t="s">
        <v>462</v>
      </c>
      <c r="B66" s="7" t="s">
        <v>806</v>
      </c>
      <c r="C66" s="109">
        <v>1</v>
      </c>
      <c r="D66" s="110"/>
      <c r="E66" s="111"/>
      <c r="F66" s="9"/>
      <c r="G66" s="7" t="s">
        <v>803</v>
      </c>
      <c r="H66" s="7" t="s">
        <v>31</v>
      </c>
      <c r="I66" s="7" t="s">
        <v>477</v>
      </c>
      <c r="J66" s="11">
        <f t="shared" si="0"/>
        <v>4</v>
      </c>
      <c r="K66" s="7" t="s">
        <v>110</v>
      </c>
      <c r="L66" s="7" t="s">
        <v>111</v>
      </c>
      <c r="M66" s="7" t="s">
        <v>53</v>
      </c>
      <c r="N66" s="7" t="s">
        <v>55</v>
      </c>
      <c r="O66" s="7" t="s">
        <v>480</v>
      </c>
      <c r="P66" s="7" t="s">
        <v>481</v>
      </c>
      <c r="Q66" s="7" t="s">
        <v>247</v>
      </c>
      <c r="R66" s="7" t="s">
        <v>53</v>
      </c>
      <c r="S66" s="7" t="s">
        <v>55</v>
      </c>
      <c r="T66" s="7" t="s">
        <v>89</v>
      </c>
      <c r="U66" s="7"/>
      <c r="V66" s="7" t="s">
        <v>78</v>
      </c>
      <c r="W66" s="7" t="s">
        <v>59</v>
      </c>
      <c r="X66" s="7" t="s">
        <v>89</v>
      </c>
      <c r="Y66" s="7" t="s">
        <v>89</v>
      </c>
    </row>
    <row r="67" spans="1:25" ht="16.5" customHeight="1">
      <c r="A67" s="7" t="s">
        <v>462</v>
      </c>
      <c r="B67" s="7" t="s">
        <v>814</v>
      </c>
      <c r="C67" s="109">
        <v>1</v>
      </c>
      <c r="D67" s="110"/>
      <c r="E67" s="111"/>
      <c r="F67" s="9"/>
      <c r="G67" s="7" t="s">
        <v>803</v>
      </c>
      <c r="H67" s="7" t="s">
        <v>31</v>
      </c>
      <c r="I67" s="7" t="s">
        <v>477</v>
      </c>
      <c r="J67" s="11">
        <f t="shared" si="0"/>
        <v>4</v>
      </c>
      <c r="K67" s="7" t="s">
        <v>110</v>
      </c>
      <c r="L67" s="7" t="s">
        <v>111</v>
      </c>
      <c r="M67" s="7" t="s">
        <v>53</v>
      </c>
      <c r="N67" s="7" t="s">
        <v>55</v>
      </c>
      <c r="O67" s="7" t="s">
        <v>495</v>
      </c>
      <c r="P67" s="7" t="s">
        <v>496</v>
      </c>
      <c r="Q67" s="7" t="s">
        <v>247</v>
      </c>
      <c r="R67" s="7" t="s">
        <v>53</v>
      </c>
      <c r="S67" s="7" t="s">
        <v>55</v>
      </c>
      <c r="T67" s="7" t="s">
        <v>89</v>
      </c>
      <c r="U67" s="7"/>
      <c r="V67" s="7" t="s">
        <v>78</v>
      </c>
      <c r="W67" s="7" t="s">
        <v>59</v>
      </c>
      <c r="X67" s="7" t="s">
        <v>89</v>
      </c>
      <c r="Y67" s="7" t="s">
        <v>89</v>
      </c>
    </row>
    <row r="68" spans="1:25" ht="16.5" customHeight="1">
      <c r="A68" s="7" t="s">
        <v>462</v>
      </c>
      <c r="B68" s="7" t="s">
        <v>823</v>
      </c>
      <c r="C68" s="109">
        <v>1</v>
      </c>
      <c r="D68" s="110"/>
      <c r="E68" s="111"/>
      <c r="F68" s="9"/>
      <c r="G68" s="7" t="s">
        <v>803</v>
      </c>
      <c r="H68" s="7" t="s">
        <v>31</v>
      </c>
      <c r="I68" s="7" t="s">
        <v>477</v>
      </c>
      <c r="J68" s="11">
        <f t="shared" si="0"/>
        <v>4</v>
      </c>
      <c r="K68" s="7" t="s">
        <v>110</v>
      </c>
      <c r="L68" s="7" t="s">
        <v>111</v>
      </c>
      <c r="M68" s="7" t="s">
        <v>53</v>
      </c>
      <c r="N68" s="7" t="s">
        <v>55</v>
      </c>
      <c r="O68" s="7" t="s">
        <v>495</v>
      </c>
      <c r="P68" s="7" t="s">
        <v>496</v>
      </c>
      <c r="Q68" s="7" t="s">
        <v>247</v>
      </c>
      <c r="R68" s="7" t="s">
        <v>53</v>
      </c>
      <c r="S68" s="7" t="s">
        <v>55</v>
      </c>
      <c r="T68" s="7" t="s">
        <v>89</v>
      </c>
      <c r="U68" s="7"/>
      <c r="V68" s="7" t="s">
        <v>78</v>
      </c>
      <c r="W68" s="7" t="s">
        <v>59</v>
      </c>
      <c r="X68" s="7" t="s">
        <v>89</v>
      </c>
      <c r="Y68" s="7" t="s">
        <v>89</v>
      </c>
    </row>
    <row r="69" spans="1:25" ht="16.5" customHeight="1">
      <c r="A69" s="7" t="s">
        <v>462</v>
      </c>
      <c r="B69" s="7" t="s">
        <v>839</v>
      </c>
      <c r="C69" s="109">
        <v>1</v>
      </c>
      <c r="D69" s="110"/>
      <c r="E69" s="111"/>
      <c r="F69" s="9"/>
      <c r="G69" s="7" t="s">
        <v>847</v>
      </c>
      <c r="H69" s="7" t="s">
        <v>31</v>
      </c>
      <c r="I69" s="7" t="s">
        <v>849</v>
      </c>
      <c r="J69" s="11">
        <f t="shared" si="0"/>
        <v>9</v>
      </c>
      <c r="K69" s="7" t="s">
        <v>288</v>
      </c>
      <c r="L69" s="7" t="s">
        <v>289</v>
      </c>
      <c r="M69" s="7" t="s">
        <v>174</v>
      </c>
      <c r="N69" s="7" t="s">
        <v>175</v>
      </c>
      <c r="O69" s="7" t="s">
        <v>509</v>
      </c>
      <c r="P69" s="7" t="s">
        <v>510</v>
      </c>
      <c r="Q69" s="7" t="s">
        <v>247</v>
      </c>
      <c r="R69" s="7" t="s">
        <v>174</v>
      </c>
      <c r="S69" s="7" t="s">
        <v>175</v>
      </c>
      <c r="T69" s="7" t="s">
        <v>89</v>
      </c>
      <c r="U69" s="7"/>
      <c r="V69" s="7" t="s">
        <v>78</v>
      </c>
      <c r="W69" s="7" t="s">
        <v>59</v>
      </c>
      <c r="X69" s="7" t="s">
        <v>89</v>
      </c>
      <c r="Y69" s="7" t="s">
        <v>89</v>
      </c>
    </row>
    <row r="70" spans="1:25" ht="16.5" customHeight="1">
      <c r="A70" s="7" t="s">
        <v>462</v>
      </c>
      <c r="B70" s="7" t="s">
        <v>864</v>
      </c>
      <c r="C70" s="109">
        <v>1</v>
      </c>
      <c r="D70" s="110"/>
      <c r="E70" s="111"/>
      <c r="F70" s="9"/>
      <c r="G70" s="7" t="s">
        <v>847</v>
      </c>
      <c r="H70" s="7" t="s">
        <v>31</v>
      </c>
      <c r="I70" s="7" t="s">
        <v>868</v>
      </c>
      <c r="J70" s="11">
        <f t="shared" si="0"/>
        <v>9</v>
      </c>
      <c r="K70" s="7" t="s">
        <v>288</v>
      </c>
      <c r="L70" s="7" t="s">
        <v>289</v>
      </c>
      <c r="M70" s="7" t="s">
        <v>174</v>
      </c>
      <c r="N70" s="7" t="s">
        <v>175</v>
      </c>
      <c r="O70" s="7" t="s">
        <v>509</v>
      </c>
      <c r="P70" s="7" t="s">
        <v>510</v>
      </c>
      <c r="Q70" s="7" t="s">
        <v>247</v>
      </c>
      <c r="R70" s="7" t="s">
        <v>174</v>
      </c>
      <c r="S70" s="7" t="s">
        <v>175</v>
      </c>
      <c r="T70" s="7" t="s">
        <v>89</v>
      </c>
      <c r="U70" s="7"/>
      <c r="V70" s="7" t="s">
        <v>78</v>
      </c>
      <c r="W70" s="7" t="s">
        <v>59</v>
      </c>
      <c r="X70" s="7" t="s">
        <v>89</v>
      </c>
      <c r="Y70" s="7" t="s">
        <v>89</v>
      </c>
    </row>
    <row r="71" spans="1:25" ht="16.5" customHeight="1">
      <c r="A71" s="7" t="s">
        <v>462</v>
      </c>
      <c r="B71" s="7" t="s">
        <v>879</v>
      </c>
      <c r="C71" s="109">
        <v>1</v>
      </c>
      <c r="D71" s="110"/>
      <c r="E71" s="111"/>
      <c r="F71" s="9"/>
      <c r="G71" s="7" t="s">
        <v>847</v>
      </c>
      <c r="H71" s="7" t="s">
        <v>31</v>
      </c>
      <c r="I71" s="7" t="s">
        <v>504</v>
      </c>
      <c r="J71" s="11">
        <f t="shared" si="0"/>
        <v>6</v>
      </c>
      <c r="K71" s="7" t="s">
        <v>288</v>
      </c>
      <c r="L71" s="7" t="s">
        <v>289</v>
      </c>
      <c r="M71" s="7" t="s">
        <v>174</v>
      </c>
      <c r="N71" s="7" t="s">
        <v>175</v>
      </c>
      <c r="O71" s="7" t="s">
        <v>534</v>
      </c>
      <c r="P71" s="7" t="s">
        <v>535</v>
      </c>
      <c r="Q71" s="7" t="s">
        <v>247</v>
      </c>
      <c r="R71" s="7" t="s">
        <v>174</v>
      </c>
      <c r="S71" s="7" t="s">
        <v>175</v>
      </c>
      <c r="T71" s="7" t="s">
        <v>89</v>
      </c>
      <c r="U71" s="7"/>
      <c r="V71" s="7" t="s">
        <v>78</v>
      </c>
      <c r="W71" s="7" t="s">
        <v>59</v>
      </c>
      <c r="X71" s="7" t="s">
        <v>89</v>
      </c>
      <c r="Y71" s="7" t="s">
        <v>89</v>
      </c>
    </row>
    <row r="72" spans="1:25" ht="16.5" customHeight="1">
      <c r="A72" s="7" t="s">
        <v>462</v>
      </c>
      <c r="B72" s="7" t="s">
        <v>888</v>
      </c>
      <c r="C72" s="109">
        <v>1</v>
      </c>
      <c r="D72" s="110"/>
      <c r="E72" s="111"/>
      <c r="F72" s="9"/>
      <c r="G72" s="7" t="s">
        <v>847</v>
      </c>
      <c r="H72" s="7" t="s">
        <v>31</v>
      </c>
      <c r="I72" s="7" t="s">
        <v>504</v>
      </c>
      <c r="J72" s="11">
        <f t="shared" si="0"/>
        <v>6</v>
      </c>
      <c r="K72" s="7" t="s">
        <v>288</v>
      </c>
      <c r="L72" s="7" t="s">
        <v>289</v>
      </c>
      <c r="M72" s="7" t="s">
        <v>174</v>
      </c>
      <c r="N72" s="7" t="s">
        <v>175</v>
      </c>
      <c r="O72" s="7" t="s">
        <v>534</v>
      </c>
      <c r="P72" s="7" t="s">
        <v>535</v>
      </c>
      <c r="Q72" s="7" t="s">
        <v>247</v>
      </c>
      <c r="R72" s="7" t="s">
        <v>174</v>
      </c>
      <c r="S72" s="7" t="s">
        <v>175</v>
      </c>
      <c r="T72" s="7" t="s">
        <v>89</v>
      </c>
      <c r="U72" s="7"/>
      <c r="V72" s="7" t="s">
        <v>78</v>
      </c>
      <c r="W72" s="7" t="s">
        <v>59</v>
      </c>
      <c r="X72" s="7" t="s">
        <v>89</v>
      </c>
      <c r="Y72" s="7" t="s">
        <v>89</v>
      </c>
    </row>
    <row r="73" spans="1:25" ht="16.5" customHeight="1">
      <c r="A73" s="7" t="s">
        <v>462</v>
      </c>
      <c r="B73" s="7" t="s">
        <v>898</v>
      </c>
      <c r="C73" s="109">
        <v>1</v>
      </c>
      <c r="D73" s="110"/>
      <c r="E73" s="111"/>
      <c r="F73" s="9"/>
      <c r="G73" s="7" t="s">
        <v>803</v>
      </c>
      <c r="H73" s="7" t="s">
        <v>31</v>
      </c>
      <c r="I73" s="7" t="s">
        <v>552</v>
      </c>
      <c r="J73" s="11">
        <f t="shared" si="0"/>
        <v>5</v>
      </c>
      <c r="K73" s="7" t="s">
        <v>159</v>
      </c>
      <c r="L73" s="7" t="s">
        <v>160</v>
      </c>
      <c r="M73" s="7" t="s">
        <v>43</v>
      </c>
      <c r="N73" s="7" t="s">
        <v>45</v>
      </c>
      <c r="O73" s="7" t="s">
        <v>555</v>
      </c>
      <c r="P73" s="7" t="s">
        <v>556</v>
      </c>
      <c r="Q73" s="7" t="s">
        <v>247</v>
      </c>
      <c r="R73" s="7" t="s">
        <v>43</v>
      </c>
      <c r="S73" s="7" t="s">
        <v>45</v>
      </c>
      <c r="T73" s="7" t="s">
        <v>89</v>
      </c>
      <c r="U73" s="7"/>
      <c r="V73" s="7" t="s">
        <v>78</v>
      </c>
      <c r="W73" s="7" t="s">
        <v>59</v>
      </c>
      <c r="X73" s="7" t="s">
        <v>89</v>
      </c>
      <c r="Y73" s="7" t="s">
        <v>89</v>
      </c>
    </row>
    <row r="74" spans="1:25" ht="16.5" customHeight="1">
      <c r="A74" s="7" t="s">
        <v>462</v>
      </c>
      <c r="B74" s="7" t="s">
        <v>908</v>
      </c>
      <c r="C74" s="109">
        <v>1</v>
      </c>
      <c r="D74" s="110"/>
      <c r="E74" s="111"/>
      <c r="F74" s="9"/>
      <c r="G74" s="7" t="s">
        <v>803</v>
      </c>
      <c r="H74" s="7" t="s">
        <v>31</v>
      </c>
      <c r="I74" s="7" t="s">
        <v>552</v>
      </c>
      <c r="J74" s="11">
        <f t="shared" si="0"/>
        <v>5</v>
      </c>
      <c r="K74" s="7" t="s">
        <v>159</v>
      </c>
      <c r="L74" s="7" t="s">
        <v>160</v>
      </c>
      <c r="M74" s="7" t="s">
        <v>43</v>
      </c>
      <c r="N74" s="7" t="s">
        <v>45</v>
      </c>
      <c r="O74" s="7" t="s">
        <v>555</v>
      </c>
      <c r="P74" s="7" t="s">
        <v>556</v>
      </c>
      <c r="Q74" s="7" t="s">
        <v>247</v>
      </c>
      <c r="R74" s="7" t="s">
        <v>43</v>
      </c>
      <c r="S74" s="7" t="s">
        <v>45</v>
      </c>
      <c r="T74" s="7" t="s">
        <v>89</v>
      </c>
      <c r="U74" s="7"/>
      <c r="V74" s="7" t="s">
        <v>78</v>
      </c>
      <c r="W74" s="7" t="s">
        <v>59</v>
      </c>
      <c r="X74" s="7" t="s">
        <v>89</v>
      </c>
      <c r="Y74" s="7" t="s">
        <v>89</v>
      </c>
    </row>
    <row r="75" spans="1:25" ht="16.5" customHeight="1">
      <c r="A75" s="7" t="s">
        <v>462</v>
      </c>
      <c r="B75" s="7" t="s">
        <v>933</v>
      </c>
      <c r="C75" s="109">
        <v>1</v>
      </c>
      <c r="D75" s="110"/>
      <c r="E75" s="111"/>
      <c r="F75" s="9"/>
      <c r="G75" s="7" t="s">
        <v>803</v>
      </c>
      <c r="H75" s="7" t="s">
        <v>31</v>
      </c>
      <c r="I75" s="7" t="s">
        <v>552</v>
      </c>
      <c r="J75" s="11">
        <f t="shared" si="0"/>
        <v>5</v>
      </c>
      <c r="K75" s="7" t="s">
        <v>159</v>
      </c>
      <c r="L75" s="7" t="s">
        <v>160</v>
      </c>
      <c r="M75" s="7" t="s">
        <v>43</v>
      </c>
      <c r="N75" s="7" t="s">
        <v>45</v>
      </c>
      <c r="O75" s="7" t="s">
        <v>569</v>
      </c>
      <c r="P75" s="7" t="s">
        <v>572</v>
      </c>
      <c r="Q75" s="7" t="s">
        <v>247</v>
      </c>
      <c r="R75" s="7" t="s">
        <v>43</v>
      </c>
      <c r="S75" s="7" t="s">
        <v>45</v>
      </c>
      <c r="T75" s="7" t="s">
        <v>89</v>
      </c>
      <c r="U75" s="7"/>
      <c r="V75" s="7" t="s">
        <v>78</v>
      </c>
      <c r="W75" s="7" t="s">
        <v>59</v>
      </c>
      <c r="X75" s="7" t="s">
        <v>89</v>
      </c>
      <c r="Y75" s="7" t="s">
        <v>89</v>
      </c>
    </row>
    <row r="76" spans="1:25" ht="16.5" customHeight="1">
      <c r="A76" s="7" t="s">
        <v>462</v>
      </c>
      <c r="B76" s="7" t="s">
        <v>943</v>
      </c>
      <c r="C76" s="109">
        <v>1</v>
      </c>
      <c r="D76" s="110"/>
      <c r="E76" s="111"/>
      <c r="F76" s="9"/>
      <c r="G76" s="7" t="s">
        <v>803</v>
      </c>
      <c r="H76" s="7" t="s">
        <v>31</v>
      </c>
      <c r="I76" s="7" t="s">
        <v>552</v>
      </c>
      <c r="J76" s="11">
        <f t="shared" si="0"/>
        <v>5</v>
      </c>
      <c r="K76" s="7" t="s">
        <v>159</v>
      </c>
      <c r="L76" s="7" t="s">
        <v>160</v>
      </c>
      <c r="M76" s="7" t="s">
        <v>43</v>
      </c>
      <c r="N76" s="7" t="s">
        <v>45</v>
      </c>
      <c r="O76" s="7" t="s">
        <v>569</v>
      </c>
      <c r="P76" s="7" t="s">
        <v>572</v>
      </c>
      <c r="Q76" s="7" t="s">
        <v>247</v>
      </c>
      <c r="R76" s="7" t="s">
        <v>43</v>
      </c>
      <c r="S76" s="7" t="s">
        <v>45</v>
      </c>
      <c r="T76" s="7" t="s">
        <v>89</v>
      </c>
      <c r="U76" s="7"/>
      <c r="V76" s="7" t="s">
        <v>78</v>
      </c>
      <c r="W76" s="7" t="s">
        <v>59</v>
      </c>
      <c r="X76" s="7" t="s">
        <v>89</v>
      </c>
      <c r="Y76" s="7" t="s">
        <v>89</v>
      </c>
    </row>
    <row r="77" spans="1:25" ht="16.5" customHeight="1">
      <c r="A77" s="7" t="s">
        <v>574</v>
      </c>
      <c r="B77" s="7" t="s">
        <v>956</v>
      </c>
      <c r="C77" s="109">
        <v>1</v>
      </c>
      <c r="D77" s="110">
        <v>1</v>
      </c>
      <c r="E77" s="111"/>
      <c r="F77" s="9"/>
      <c r="G77" s="7" t="s">
        <v>958</v>
      </c>
      <c r="H77" s="7" t="s">
        <v>31</v>
      </c>
      <c r="I77" s="7" t="s">
        <v>959</v>
      </c>
      <c r="J77" s="11">
        <f t="shared" si="0"/>
        <v>8</v>
      </c>
      <c r="K77" s="7" t="s">
        <v>318</v>
      </c>
      <c r="L77" s="7" t="s">
        <v>319</v>
      </c>
      <c r="M77" s="7" t="s">
        <v>174</v>
      </c>
      <c r="N77" s="7" t="s">
        <v>175</v>
      </c>
      <c r="O77" s="7" t="s">
        <v>963</v>
      </c>
      <c r="P77" s="7" t="s">
        <v>964</v>
      </c>
      <c r="Q77" s="7" t="s">
        <v>965</v>
      </c>
      <c r="R77" s="7" t="s">
        <v>174</v>
      </c>
      <c r="S77" s="7" t="s">
        <v>175</v>
      </c>
      <c r="T77" s="7" t="s">
        <v>967</v>
      </c>
      <c r="U77" s="7"/>
      <c r="V77" s="7" t="s">
        <v>78</v>
      </c>
      <c r="W77" s="7" t="s">
        <v>59</v>
      </c>
      <c r="X77" s="7" t="s">
        <v>323</v>
      </c>
      <c r="Y77" s="7" t="s">
        <v>968</v>
      </c>
    </row>
    <row r="78" spans="1:25" ht="16.5" customHeight="1">
      <c r="A78" s="7" t="s">
        <v>574</v>
      </c>
      <c r="B78" s="7" t="s">
        <v>970</v>
      </c>
      <c r="C78" s="109">
        <v>1</v>
      </c>
      <c r="D78" s="110">
        <v>1</v>
      </c>
      <c r="E78" s="111"/>
      <c r="F78" s="9"/>
      <c r="G78" s="7" t="s">
        <v>554</v>
      </c>
      <c r="H78" s="7" t="s">
        <v>31</v>
      </c>
      <c r="I78" s="7" t="s">
        <v>972</v>
      </c>
      <c r="J78" s="11">
        <f t="shared" si="0"/>
        <v>15</v>
      </c>
      <c r="K78" s="7" t="s">
        <v>318</v>
      </c>
      <c r="L78" s="7" t="s">
        <v>319</v>
      </c>
      <c r="M78" s="7" t="s">
        <v>174</v>
      </c>
      <c r="N78" s="7" t="s">
        <v>175</v>
      </c>
      <c r="O78" s="7" t="s">
        <v>288</v>
      </c>
      <c r="P78" s="7" t="s">
        <v>289</v>
      </c>
      <c r="Q78" s="7" t="s">
        <v>978</v>
      </c>
      <c r="R78" s="7" t="s">
        <v>174</v>
      </c>
      <c r="S78" s="7" t="s">
        <v>175</v>
      </c>
      <c r="T78" s="7" t="s">
        <v>980</v>
      </c>
      <c r="U78" s="7"/>
      <c r="V78" s="7" t="s">
        <v>78</v>
      </c>
      <c r="W78" s="7" t="s">
        <v>59</v>
      </c>
      <c r="X78" s="7" t="s">
        <v>323</v>
      </c>
      <c r="Y78" s="7" t="s">
        <v>295</v>
      </c>
    </row>
    <row r="79" spans="1:25" ht="16.5" customHeight="1">
      <c r="A79" s="7" t="s">
        <v>584</v>
      </c>
      <c r="B79" s="7" t="s">
        <v>984</v>
      </c>
      <c r="C79" s="109">
        <v>1</v>
      </c>
      <c r="D79" s="110">
        <v>1</v>
      </c>
      <c r="E79" s="111"/>
      <c r="F79" s="9"/>
      <c r="G79" s="7" t="s">
        <v>986</v>
      </c>
      <c r="H79" s="7" t="s">
        <v>31</v>
      </c>
      <c r="I79" s="7" t="s">
        <v>232</v>
      </c>
      <c r="J79" s="11">
        <f t="shared" si="0"/>
        <v>10</v>
      </c>
      <c r="K79" s="7" t="s">
        <v>169</v>
      </c>
      <c r="L79" s="7" t="s">
        <v>172</v>
      </c>
      <c r="M79" s="7" t="s">
        <v>174</v>
      </c>
      <c r="N79" s="7" t="s">
        <v>175</v>
      </c>
      <c r="O79" s="7" t="s">
        <v>963</v>
      </c>
      <c r="P79" s="7" t="s">
        <v>964</v>
      </c>
      <c r="Q79" s="7" t="s">
        <v>247</v>
      </c>
      <c r="R79" s="7" t="s">
        <v>174</v>
      </c>
      <c r="S79" s="7" t="s">
        <v>175</v>
      </c>
      <c r="T79" s="7" t="s">
        <v>89</v>
      </c>
      <c r="U79" s="7"/>
      <c r="V79" s="7" t="s">
        <v>78</v>
      </c>
      <c r="W79" s="7" t="s">
        <v>59</v>
      </c>
      <c r="X79" s="7" t="s">
        <v>89</v>
      </c>
      <c r="Y79" s="7" t="s">
        <v>89</v>
      </c>
    </row>
    <row r="80" spans="1:25" ht="16.5" customHeight="1">
      <c r="A80" s="7" t="s">
        <v>584</v>
      </c>
      <c r="B80" s="7" t="s">
        <v>992</v>
      </c>
      <c r="C80" s="109">
        <v>1</v>
      </c>
      <c r="D80" s="110">
        <v>1</v>
      </c>
      <c r="E80" s="111"/>
      <c r="F80" s="9"/>
      <c r="G80" s="7" t="s">
        <v>996</v>
      </c>
      <c r="H80" s="7" t="s">
        <v>31</v>
      </c>
      <c r="I80" s="7" t="s">
        <v>997</v>
      </c>
      <c r="J80" s="11">
        <f t="shared" si="0"/>
        <v>27</v>
      </c>
      <c r="K80" s="7" t="s">
        <v>169</v>
      </c>
      <c r="L80" s="7" t="s">
        <v>172</v>
      </c>
      <c r="M80" s="7" t="s">
        <v>174</v>
      </c>
      <c r="N80" s="7" t="s">
        <v>175</v>
      </c>
      <c r="O80" s="7" t="s">
        <v>555</v>
      </c>
      <c r="P80" s="7" t="s">
        <v>556</v>
      </c>
      <c r="Q80" s="7" t="s">
        <v>52</v>
      </c>
      <c r="R80" s="7" t="s">
        <v>43</v>
      </c>
      <c r="S80" s="7" t="s">
        <v>45</v>
      </c>
      <c r="T80" s="7" t="s">
        <v>1002</v>
      </c>
      <c r="U80" s="7"/>
      <c r="V80" s="7" t="s">
        <v>57</v>
      </c>
      <c r="W80" s="7" t="s">
        <v>59</v>
      </c>
      <c r="X80" s="7" t="s">
        <v>180</v>
      </c>
      <c r="Y80" s="7" t="s">
        <v>164</v>
      </c>
    </row>
    <row r="81" spans="1:25" ht="16.5" customHeight="1">
      <c r="A81" s="7" t="s">
        <v>584</v>
      </c>
      <c r="B81" s="7" t="s">
        <v>1006</v>
      </c>
      <c r="C81" s="109">
        <v>1</v>
      </c>
      <c r="D81" s="110">
        <v>1</v>
      </c>
      <c r="E81" s="111"/>
      <c r="F81" s="9"/>
      <c r="G81" s="7" t="s">
        <v>996</v>
      </c>
      <c r="H81" s="7" t="s">
        <v>31</v>
      </c>
      <c r="I81" s="7" t="s">
        <v>1007</v>
      </c>
      <c r="J81" s="11">
        <f t="shared" si="0"/>
        <v>33</v>
      </c>
      <c r="K81" s="7" t="s">
        <v>169</v>
      </c>
      <c r="L81" s="7" t="s">
        <v>172</v>
      </c>
      <c r="M81" s="7" t="s">
        <v>174</v>
      </c>
      <c r="N81" s="7" t="s">
        <v>175</v>
      </c>
      <c r="O81" s="7" t="s">
        <v>640</v>
      </c>
      <c r="P81" s="7" t="s">
        <v>641</v>
      </c>
      <c r="Q81" s="7" t="s">
        <v>258</v>
      </c>
      <c r="R81" s="7" t="s">
        <v>642</v>
      </c>
      <c r="S81" s="7" t="s">
        <v>643</v>
      </c>
      <c r="T81" s="7" t="s">
        <v>1010</v>
      </c>
      <c r="U81" s="7"/>
      <c r="V81" s="7" t="s">
        <v>57</v>
      </c>
      <c r="W81" s="7" t="s">
        <v>59</v>
      </c>
      <c r="X81" s="7" t="s">
        <v>180</v>
      </c>
      <c r="Y81" s="7" t="s">
        <v>647</v>
      </c>
    </row>
    <row r="82" spans="1:25" ht="16.5" customHeight="1">
      <c r="A82" s="7" t="s">
        <v>584</v>
      </c>
      <c r="B82" s="7" t="s">
        <v>1012</v>
      </c>
      <c r="C82" s="109">
        <v>1</v>
      </c>
      <c r="D82" s="110">
        <v>1</v>
      </c>
      <c r="E82" s="111">
        <v>1</v>
      </c>
      <c r="F82" s="9"/>
      <c r="G82" s="7" t="s">
        <v>1013</v>
      </c>
      <c r="H82" s="7" t="s">
        <v>31</v>
      </c>
      <c r="I82" s="7" t="s">
        <v>1014</v>
      </c>
      <c r="J82" s="11">
        <f t="shared" si="0"/>
        <v>17</v>
      </c>
      <c r="K82" s="7" t="s">
        <v>169</v>
      </c>
      <c r="L82" s="7" t="s">
        <v>172</v>
      </c>
      <c r="M82" s="7" t="s">
        <v>174</v>
      </c>
      <c r="N82" s="7" t="s">
        <v>175</v>
      </c>
      <c r="O82" s="7" t="s">
        <v>1017</v>
      </c>
      <c r="P82" s="7" t="s">
        <v>1019</v>
      </c>
      <c r="Q82" s="7" t="s">
        <v>52</v>
      </c>
      <c r="R82" s="7" t="s">
        <v>716</v>
      </c>
      <c r="S82" s="7" t="s">
        <v>718</v>
      </c>
      <c r="T82" s="7" t="s">
        <v>1021</v>
      </c>
      <c r="U82" s="7"/>
      <c r="V82" s="7" t="s">
        <v>57</v>
      </c>
      <c r="W82" s="7" t="s">
        <v>59</v>
      </c>
      <c r="X82" s="7" t="s">
        <v>180</v>
      </c>
      <c r="Y82" s="7" t="s">
        <v>1023</v>
      </c>
    </row>
    <row r="83" spans="1:25" ht="16.5" customHeight="1">
      <c r="A83" s="7" t="s">
        <v>584</v>
      </c>
      <c r="B83" s="7" t="s">
        <v>1025</v>
      </c>
      <c r="C83" s="109">
        <v>1</v>
      </c>
      <c r="D83" s="110">
        <v>1</v>
      </c>
      <c r="E83" s="111">
        <v>1</v>
      </c>
      <c r="F83" s="9"/>
      <c r="G83" s="7" t="s">
        <v>1013</v>
      </c>
      <c r="H83" s="7" t="s">
        <v>31</v>
      </c>
      <c r="I83" s="7" t="s">
        <v>1028</v>
      </c>
      <c r="J83" s="11">
        <f t="shared" si="0"/>
        <v>81</v>
      </c>
      <c r="K83" s="7" t="s">
        <v>169</v>
      </c>
      <c r="L83" s="7" t="s">
        <v>172</v>
      </c>
      <c r="M83" s="7" t="s">
        <v>174</v>
      </c>
      <c r="N83" s="7" t="s">
        <v>175</v>
      </c>
      <c r="O83" s="7" t="s">
        <v>1034</v>
      </c>
      <c r="P83" s="7" t="s">
        <v>1036</v>
      </c>
      <c r="Q83" s="7" t="s">
        <v>52</v>
      </c>
      <c r="R83" s="7" t="s">
        <v>736</v>
      </c>
      <c r="S83" s="7" t="s">
        <v>738</v>
      </c>
      <c r="T83" s="7" t="s">
        <v>1038</v>
      </c>
      <c r="U83" s="7"/>
      <c r="V83" s="7" t="s">
        <v>57</v>
      </c>
      <c r="W83" s="7" t="s">
        <v>59</v>
      </c>
      <c r="X83" s="7" t="s">
        <v>180</v>
      </c>
      <c r="Y83" s="7" t="s">
        <v>1041</v>
      </c>
    </row>
    <row r="84" spans="1:25" ht="16.5" customHeight="1">
      <c r="A84" s="7" t="s">
        <v>584</v>
      </c>
      <c r="B84" s="7" t="s">
        <v>1042</v>
      </c>
      <c r="C84" s="109">
        <v>1</v>
      </c>
      <c r="D84" s="110">
        <v>1</v>
      </c>
      <c r="E84" s="111"/>
      <c r="F84" s="9"/>
      <c r="G84" s="7" t="s">
        <v>1013</v>
      </c>
      <c r="H84" s="7" t="s">
        <v>31</v>
      </c>
      <c r="I84" s="7" t="s">
        <v>1044</v>
      </c>
      <c r="J84" s="11">
        <f t="shared" si="0"/>
        <v>37</v>
      </c>
      <c r="K84" s="7" t="s">
        <v>169</v>
      </c>
      <c r="L84" s="7" t="s">
        <v>172</v>
      </c>
      <c r="M84" s="7" t="s">
        <v>174</v>
      </c>
      <c r="N84" s="7" t="s">
        <v>175</v>
      </c>
      <c r="O84" s="7" t="s">
        <v>1046</v>
      </c>
      <c r="P84" s="7" t="s">
        <v>1048</v>
      </c>
      <c r="Q84" s="7" t="s">
        <v>1049</v>
      </c>
      <c r="R84" s="7" t="s">
        <v>1050</v>
      </c>
      <c r="S84" s="7" t="s">
        <v>718</v>
      </c>
      <c r="T84" s="7" t="s">
        <v>1051</v>
      </c>
      <c r="U84" s="7"/>
      <c r="V84" s="7" t="s">
        <v>57</v>
      </c>
      <c r="W84" s="7" t="s">
        <v>59</v>
      </c>
      <c r="X84" s="7" t="s">
        <v>180</v>
      </c>
      <c r="Y84" s="7" t="s">
        <v>1054</v>
      </c>
    </row>
    <row r="85" spans="1:25" ht="16.5" customHeight="1">
      <c r="A85" s="7" t="s">
        <v>584</v>
      </c>
      <c r="B85" s="7" t="s">
        <v>1055</v>
      </c>
      <c r="C85" s="109">
        <v>1</v>
      </c>
      <c r="D85" s="110"/>
      <c r="E85" s="111"/>
      <c r="F85" s="9"/>
      <c r="G85" s="7" t="s">
        <v>1056</v>
      </c>
      <c r="H85" s="7" t="s">
        <v>31</v>
      </c>
      <c r="I85" s="7" t="s">
        <v>1059</v>
      </c>
      <c r="J85" s="11">
        <f t="shared" si="0"/>
        <v>73</v>
      </c>
      <c r="K85" s="7" t="s">
        <v>169</v>
      </c>
      <c r="L85" s="7" t="s">
        <v>172</v>
      </c>
      <c r="M85" s="7" t="s">
        <v>174</v>
      </c>
      <c r="N85" s="7" t="s">
        <v>175</v>
      </c>
      <c r="O85" s="7" t="s">
        <v>455</v>
      </c>
      <c r="P85" s="7" t="s">
        <v>456</v>
      </c>
      <c r="Q85" s="7" t="s">
        <v>52</v>
      </c>
      <c r="R85" s="7" t="s">
        <v>46</v>
      </c>
      <c r="S85" s="7" t="s">
        <v>49</v>
      </c>
      <c r="T85" s="7" t="s">
        <v>1063</v>
      </c>
      <c r="U85" s="7"/>
      <c r="V85" s="7" t="s">
        <v>57</v>
      </c>
      <c r="W85" s="7" t="s">
        <v>59</v>
      </c>
      <c r="X85" s="7" t="s">
        <v>180</v>
      </c>
      <c r="Y85" s="7" t="s">
        <v>460</v>
      </c>
    </row>
    <row r="86" spans="1:25" ht="16.5" customHeight="1">
      <c r="A86" s="7" t="s">
        <v>584</v>
      </c>
      <c r="B86" s="7" t="s">
        <v>1065</v>
      </c>
      <c r="C86" s="109">
        <v>1</v>
      </c>
      <c r="D86" s="110"/>
      <c r="E86" s="111"/>
      <c r="F86" s="9"/>
      <c r="G86" s="7" t="s">
        <v>996</v>
      </c>
      <c r="H86" s="7" t="s">
        <v>31</v>
      </c>
      <c r="I86" s="7" t="s">
        <v>1067</v>
      </c>
      <c r="J86" s="11">
        <f t="shared" si="0"/>
        <v>38</v>
      </c>
      <c r="K86" s="7" t="s">
        <v>169</v>
      </c>
      <c r="L86" s="7" t="s">
        <v>172</v>
      </c>
      <c r="M86" s="7" t="s">
        <v>174</v>
      </c>
      <c r="N86" s="7" t="s">
        <v>175</v>
      </c>
      <c r="O86" s="7" t="s">
        <v>495</v>
      </c>
      <c r="P86" s="7" t="s">
        <v>496</v>
      </c>
      <c r="Q86" s="7" t="s">
        <v>1071</v>
      </c>
      <c r="R86" s="7" t="s">
        <v>53</v>
      </c>
      <c r="S86" s="7" t="s">
        <v>55</v>
      </c>
      <c r="T86" s="7" t="s">
        <v>1072</v>
      </c>
      <c r="U86" s="7"/>
      <c r="V86" s="7" t="s">
        <v>57</v>
      </c>
      <c r="W86" s="7" t="s">
        <v>59</v>
      </c>
      <c r="X86" s="7" t="s">
        <v>180</v>
      </c>
      <c r="Y86" s="7" t="s">
        <v>1074</v>
      </c>
    </row>
    <row r="87" spans="1:25" ht="16.5" customHeight="1">
      <c r="A87" s="7" t="s">
        <v>584</v>
      </c>
      <c r="B87" s="7" t="s">
        <v>1077</v>
      </c>
      <c r="C87" s="109">
        <v>1</v>
      </c>
      <c r="D87" s="110">
        <v>1</v>
      </c>
      <c r="E87" s="111"/>
      <c r="F87" s="9"/>
      <c r="G87" s="7" t="s">
        <v>1080</v>
      </c>
      <c r="H87" s="7" t="s">
        <v>31</v>
      </c>
      <c r="I87" s="7" t="s">
        <v>216</v>
      </c>
      <c r="J87" s="11">
        <f t="shared" si="0"/>
        <v>15</v>
      </c>
      <c r="K87" s="7" t="s">
        <v>169</v>
      </c>
      <c r="L87" s="7" t="s">
        <v>172</v>
      </c>
      <c r="M87" s="7" t="s">
        <v>174</v>
      </c>
      <c r="N87" s="7" t="s">
        <v>175</v>
      </c>
      <c r="O87" s="7" t="s">
        <v>509</v>
      </c>
      <c r="P87" s="7" t="s">
        <v>510</v>
      </c>
      <c r="Q87" s="7" t="s">
        <v>247</v>
      </c>
      <c r="R87" s="7" t="s">
        <v>174</v>
      </c>
      <c r="S87" s="7" t="s">
        <v>175</v>
      </c>
      <c r="T87" s="7" t="s">
        <v>89</v>
      </c>
      <c r="U87" s="7"/>
      <c r="V87" s="7" t="s">
        <v>78</v>
      </c>
      <c r="W87" s="7" t="s">
        <v>59</v>
      </c>
      <c r="X87" s="7" t="s">
        <v>89</v>
      </c>
      <c r="Y87" s="7" t="s">
        <v>89</v>
      </c>
    </row>
    <row r="88" spans="1:25" ht="16.5" customHeight="1">
      <c r="A88" s="7" t="s">
        <v>584</v>
      </c>
      <c r="B88" s="7" t="s">
        <v>1088</v>
      </c>
      <c r="C88" s="109">
        <v>1</v>
      </c>
      <c r="D88" s="110">
        <v>1</v>
      </c>
      <c r="E88" s="111"/>
      <c r="F88" s="9"/>
      <c r="G88" s="7" t="s">
        <v>1080</v>
      </c>
      <c r="H88" s="7" t="s">
        <v>31</v>
      </c>
      <c r="I88" s="7" t="s">
        <v>216</v>
      </c>
      <c r="J88" s="11">
        <f t="shared" si="0"/>
        <v>15</v>
      </c>
      <c r="K88" s="7" t="s">
        <v>169</v>
      </c>
      <c r="L88" s="7" t="s">
        <v>172</v>
      </c>
      <c r="M88" s="7" t="s">
        <v>174</v>
      </c>
      <c r="N88" s="7" t="s">
        <v>175</v>
      </c>
      <c r="O88" s="7" t="s">
        <v>534</v>
      </c>
      <c r="P88" s="7" t="s">
        <v>535</v>
      </c>
      <c r="Q88" s="7" t="s">
        <v>247</v>
      </c>
      <c r="R88" s="7" t="s">
        <v>174</v>
      </c>
      <c r="S88" s="7" t="s">
        <v>175</v>
      </c>
      <c r="T88" s="7" t="s">
        <v>89</v>
      </c>
      <c r="U88" s="7"/>
      <c r="V88" s="7" t="s">
        <v>78</v>
      </c>
      <c r="W88" s="7" t="s">
        <v>221</v>
      </c>
      <c r="X88" s="7" t="s">
        <v>89</v>
      </c>
      <c r="Y88" s="7" t="s">
        <v>89</v>
      </c>
    </row>
    <row r="89" spans="1:25" ht="16.5" customHeight="1">
      <c r="A89" s="7" t="s">
        <v>584</v>
      </c>
      <c r="B89" s="7" t="s">
        <v>1099</v>
      </c>
      <c r="C89" s="109">
        <v>1</v>
      </c>
      <c r="D89" s="110">
        <v>1</v>
      </c>
      <c r="E89" s="111"/>
      <c r="F89" s="9"/>
      <c r="G89" s="7" t="s">
        <v>958</v>
      </c>
      <c r="H89" s="7" t="s">
        <v>31</v>
      </c>
      <c r="I89" s="7" t="s">
        <v>1103</v>
      </c>
      <c r="J89" s="11">
        <f t="shared" si="0"/>
        <v>30</v>
      </c>
      <c r="K89" s="7" t="s">
        <v>602</v>
      </c>
      <c r="L89" s="7" t="s">
        <v>603</v>
      </c>
      <c r="M89" s="7" t="s">
        <v>43</v>
      </c>
      <c r="N89" s="7" t="s">
        <v>45</v>
      </c>
      <c r="O89" s="7" t="s">
        <v>169</v>
      </c>
      <c r="P89" s="7" t="s">
        <v>172</v>
      </c>
      <c r="Q89" s="7" t="s">
        <v>152</v>
      </c>
      <c r="R89" s="7" t="s">
        <v>174</v>
      </c>
      <c r="S89" s="7" t="s">
        <v>175</v>
      </c>
      <c r="T89" s="7" t="s">
        <v>1109</v>
      </c>
      <c r="U89" s="7"/>
      <c r="V89" s="7" t="s">
        <v>57</v>
      </c>
      <c r="W89" s="7" t="s">
        <v>59</v>
      </c>
      <c r="X89" s="7" t="s">
        <v>607</v>
      </c>
      <c r="Y89" s="7" t="s">
        <v>180</v>
      </c>
    </row>
    <row r="90" spans="1:25" ht="16.5" customHeight="1">
      <c r="A90" s="7" t="s">
        <v>584</v>
      </c>
      <c r="B90" s="7" t="s">
        <v>1112</v>
      </c>
      <c r="C90" s="109">
        <v>1</v>
      </c>
      <c r="D90" s="110">
        <v>1</v>
      </c>
      <c r="E90" s="111">
        <v>1</v>
      </c>
      <c r="F90" s="9"/>
      <c r="G90" s="7" t="s">
        <v>1114</v>
      </c>
      <c r="H90" s="7" t="s">
        <v>31</v>
      </c>
      <c r="I90" s="7" t="s">
        <v>1115</v>
      </c>
      <c r="J90" s="11">
        <f t="shared" si="0"/>
        <v>15</v>
      </c>
      <c r="K90" s="7" t="s">
        <v>602</v>
      </c>
      <c r="L90" s="7" t="s">
        <v>603</v>
      </c>
      <c r="M90" s="7" t="s">
        <v>43</v>
      </c>
      <c r="N90" s="7" t="s">
        <v>45</v>
      </c>
      <c r="O90" s="7" t="s">
        <v>159</v>
      </c>
      <c r="P90" s="7" t="s">
        <v>160</v>
      </c>
      <c r="Q90" s="7" t="s">
        <v>152</v>
      </c>
      <c r="R90" s="7" t="s">
        <v>43</v>
      </c>
      <c r="S90" s="7" t="s">
        <v>45</v>
      </c>
      <c r="T90" s="7" t="s">
        <v>1118</v>
      </c>
      <c r="U90" s="7"/>
      <c r="V90" s="7" t="s">
        <v>78</v>
      </c>
      <c r="W90" s="7" t="s">
        <v>59</v>
      </c>
      <c r="X90" s="7" t="s">
        <v>607</v>
      </c>
      <c r="Y90" s="7" t="s">
        <v>164</v>
      </c>
    </row>
    <row r="91" spans="1:25" ht="16.5" customHeight="1">
      <c r="A91" s="7" t="s">
        <v>584</v>
      </c>
      <c r="B91" s="7" t="s">
        <v>1119</v>
      </c>
      <c r="C91" s="109">
        <v>1</v>
      </c>
      <c r="D91" s="110"/>
      <c r="E91" s="111"/>
      <c r="F91" s="9"/>
      <c r="G91" s="7" t="s">
        <v>415</v>
      </c>
      <c r="H91" s="7" t="s">
        <v>31</v>
      </c>
      <c r="I91" s="7" t="s">
        <v>346</v>
      </c>
      <c r="J91" s="11">
        <f t="shared" si="0"/>
        <v>12</v>
      </c>
      <c r="K91" s="7" t="s">
        <v>318</v>
      </c>
      <c r="L91" s="7" t="s">
        <v>319</v>
      </c>
      <c r="M91" s="7" t="s">
        <v>174</v>
      </c>
      <c r="N91" s="7" t="s">
        <v>175</v>
      </c>
      <c r="O91" s="7" t="s">
        <v>169</v>
      </c>
      <c r="P91" s="7" t="s">
        <v>172</v>
      </c>
      <c r="Q91" s="7" t="s">
        <v>152</v>
      </c>
      <c r="R91" s="7" t="s">
        <v>174</v>
      </c>
      <c r="S91" s="7" t="s">
        <v>175</v>
      </c>
      <c r="T91" s="7" t="s">
        <v>351</v>
      </c>
      <c r="U91" s="7"/>
      <c r="V91" s="7" t="s">
        <v>78</v>
      </c>
      <c r="W91" s="7" t="s">
        <v>59</v>
      </c>
      <c r="X91" s="7" t="s">
        <v>323</v>
      </c>
      <c r="Y91" s="7" t="s">
        <v>180</v>
      </c>
    </row>
    <row r="92" spans="1:25" ht="16.5" customHeight="1">
      <c r="A92" s="7" t="s">
        <v>630</v>
      </c>
      <c r="B92" s="7" t="s">
        <v>1122</v>
      </c>
      <c r="C92" s="109">
        <v>1</v>
      </c>
      <c r="D92" s="110"/>
      <c r="E92" s="111"/>
      <c r="F92" s="9"/>
      <c r="G92" s="7" t="s">
        <v>803</v>
      </c>
      <c r="H92" s="7" t="s">
        <v>31</v>
      </c>
      <c r="I92" s="7" t="s">
        <v>635</v>
      </c>
      <c r="J92" s="11">
        <f t="shared" si="0"/>
        <v>14</v>
      </c>
      <c r="K92" s="7" t="s">
        <v>637</v>
      </c>
      <c r="L92" s="7" t="s">
        <v>639</v>
      </c>
      <c r="M92" s="7" t="s">
        <v>46</v>
      </c>
      <c r="N92" s="7" t="s">
        <v>49</v>
      </c>
      <c r="O92" s="7" t="s">
        <v>640</v>
      </c>
      <c r="P92" s="7" t="s">
        <v>641</v>
      </c>
      <c r="Q92" s="7" t="s">
        <v>258</v>
      </c>
      <c r="R92" s="7" t="s">
        <v>642</v>
      </c>
      <c r="S92" s="7" t="s">
        <v>643</v>
      </c>
      <c r="T92" s="7" t="s">
        <v>644</v>
      </c>
      <c r="U92" s="7"/>
      <c r="V92" s="7" t="s">
        <v>57</v>
      </c>
      <c r="W92" s="7" t="s">
        <v>59</v>
      </c>
      <c r="X92" s="7" t="s">
        <v>646</v>
      </c>
      <c r="Y92" s="7" t="s">
        <v>647</v>
      </c>
    </row>
    <row r="93" spans="1:25" ht="16.5" customHeight="1">
      <c r="A93" s="7" t="s">
        <v>630</v>
      </c>
      <c r="B93" s="7" t="s">
        <v>1127</v>
      </c>
      <c r="C93" s="109">
        <v>1</v>
      </c>
      <c r="D93" s="110"/>
      <c r="E93" s="111"/>
      <c r="F93" s="9"/>
      <c r="G93" s="7" t="s">
        <v>803</v>
      </c>
      <c r="H93" s="7" t="s">
        <v>31</v>
      </c>
      <c r="I93" s="7" t="s">
        <v>635</v>
      </c>
      <c r="J93" s="11">
        <f t="shared" si="0"/>
        <v>14</v>
      </c>
      <c r="K93" s="7" t="s">
        <v>637</v>
      </c>
      <c r="L93" s="7" t="s">
        <v>639</v>
      </c>
      <c r="M93" s="7" t="s">
        <v>46</v>
      </c>
      <c r="N93" s="7" t="s">
        <v>49</v>
      </c>
      <c r="O93" s="7" t="s">
        <v>640</v>
      </c>
      <c r="P93" s="7" t="s">
        <v>641</v>
      </c>
      <c r="Q93" s="7" t="s">
        <v>258</v>
      </c>
      <c r="R93" s="7" t="s">
        <v>642</v>
      </c>
      <c r="S93" s="7" t="s">
        <v>643</v>
      </c>
      <c r="T93" s="7" t="s">
        <v>644</v>
      </c>
      <c r="U93" s="7"/>
      <c r="V93" s="7" t="s">
        <v>57</v>
      </c>
      <c r="W93" s="7" t="s">
        <v>59</v>
      </c>
      <c r="X93" s="7" t="s">
        <v>646</v>
      </c>
      <c r="Y93" s="7" t="s">
        <v>647</v>
      </c>
    </row>
    <row r="94" spans="1:25" ht="16.5" customHeight="1">
      <c r="A94" s="7" t="s">
        <v>630</v>
      </c>
      <c r="B94" s="7" t="s">
        <v>1132</v>
      </c>
      <c r="C94" s="109">
        <v>1</v>
      </c>
      <c r="D94" s="110"/>
      <c r="E94" s="111"/>
      <c r="F94" s="9"/>
      <c r="G94" s="7" t="s">
        <v>803</v>
      </c>
      <c r="H94" s="7" t="s">
        <v>31</v>
      </c>
      <c r="I94" s="7" t="s">
        <v>635</v>
      </c>
      <c r="J94" s="11">
        <f t="shared" si="0"/>
        <v>14</v>
      </c>
      <c r="K94" s="7" t="s">
        <v>637</v>
      </c>
      <c r="L94" s="7" t="s">
        <v>639</v>
      </c>
      <c r="M94" s="7" t="s">
        <v>46</v>
      </c>
      <c r="N94" s="7" t="s">
        <v>49</v>
      </c>
      <c r="O94" s="7" t="s">
        <v>657</v>
      </c>
      <c r="P94" s="7" t="s">
        <v>658</v>
      </c>
      <c r="Q94" s="7" t="s">
        <v>258</v>
      </c>
      <c r="R94" s="7" t="s">
        <v>642</v>
      </c>
      <c r="S94" s="7" t="s">
        <v>643</v>
      </c>
      <c r="T94" s="7" t="s">
        <v>644</v>
      </c>
      <c r="U94" s="7"/>
      <c r="V94" s="7" t="s">
        <v>57</v>
      </c>
      <c r="W94" s="7" t="s">
        <v>59</v>
      </c>
      <c r="X94" s="7" t="s">
        <v>646</v>
      </c>
      <c r="Y94" s="7" t="s">
        <v>647</v>
      </c>
    </row>
    <row r="95" spans="1:25" ht="16.5" customHeight="1">
      <c r="A95" s="7" t="s">
        <v>630</v>
      </c>
      <c r="B95" s="7" t="s">
        <v>1144</v>
      </c>
      <c r="C95" s="109">
        <v>1</v>
      </c>
      <c r="D95" s="110"/>
      <c r="E95" s="111"/>
      <c r="F95" s="9"/>
      <c r="G95" s="7" t="s">
        <v>803</v>
      </c>
      <c r="H95" s="7" t="s">
        <v>31</v>
      </c>
      <c r="I95" s="7" t="s">
        <v>635</v>
      </c>
      <c r="J95" s="11">
        <f t="shared" si="0"/>
        <v>14</v>
      </c>
      <c r="K95" s="7" t="s">
        <v>637</v>
      </c>
      <c r="L95" s="7" t="s">
        <v>639</v>
      </c>
      <c r="M95" s="7" t="s">
        <v>46</v>
      </c>
      <c r="N95" s="7" t="s">
        <v>49</v>
      </c>
      <c r="O95" s="7" t="s">
        <v>657</v>
      </c>
      <c r="P95" s="7" t="s">
        <v>658</v>
      </c>
      <c r="Q95" s="7" t="s">
        <v>258</v>
      </c>
      <c r="R95" s="7" t="s">
        <v>642</v>
      </c>
      <c r="S95" s="7" t="s">
        <v>643</v>
      </c>
      <c r="T95" s="7" t="s">
        <v>644</v>
      </c>
      <c r="U95" s="7"/>
      <c r="V95" s="7" t="s">
        <v>57</v>
      </c>
      <c r="W95" s="7" t="s">
        <v>59</v>
      </c>
      <c r="X95" s="7" t="s">
        <v>646</v>
      </c>
      <c r="Y95" s="7" t="s">
        <v>647</v>
      </c>
    </row>
    <row r="96" spans="1:25" ht="16.5" customHeight="1">
      <c r="A96" s="7" t="s">
        <v>1155</v>
      </c>
      <c r="B96" s="7" t="s">
        <v>1156</v>
      </c>
      <c r="C96" s="109">
        <v>1</v>
      </c>
      <c r="D96" s="110">
        <v>1</v>
      </c>
      <c r="E96" s="111"/>
      <c r="F96" s="9"/>
      <c r="G96" s="7" t="s">
        <v>108</v>
      </c>
      <c r="H96" s="7" t="s">
        <v>31</v>
      </c>
      <c r="I96" s="7" t="s">
        <v>477</v>
      </c>
      <c r="J96" s="11">
        <f t="shared" si="0"/>
        <v>4</v>
      </c>
      <c r="K96" s="7" t="s">
        <v>110</v>
      </c>
      <c r="L96" s="7" t="s">
        <v>111</v>
      </c>
      <c r="M96" s="7" t="s">
        <v>53</v>
      </c>
      <c r="N96" s="7" t="s">
        <v>55</v>
      </c>
      <c r="O96" s="7" t="s">
        <v>1160</v>
      </c>
      <c r="P96" s="7" t="s">
        <v>1161</v>
      </c>
      <c r="Q96" s="7" t="s">
        <v>247</v>
      </c>
      <c r="R96" s="7" t="s">
        <v>53</v>
      </c>
      <c r="S96" s="7" t="s">
        <v>55</v>
      </c>
      <c r="T96" s="7" t="s">
        <v>89</v>
      </c>
      <c r="U96" s="7"/>
      <c r="V96" s="7" t="s">
        <v>78</v>
      </c>
      <c r="W96" s="7" t="s">
        <v>59</v>
      </c>
      <c r="X96" s="7" t="s">
        <v>89</v>
      </c>
      <c r="Y96" s="7" t="s">
        <v>89</v>
      </c>
    </row>
    <row r="97" spans="1:25" ht="16.5" customHeight="1">
      <c r="A97" s="7" t="s">
        <v>1155</v>
      </c>
      <c r="B97" s="7" t="s">
        <v>1166</v>
      </c>
      <c r="C97" s="109">
        <v>1</v>
      </c>
      <c r="D97" s="110"/>
      <c r="E97" s="111"/>
      <c r="F97" s="9"/>
      <c r="G97" s="7" t="s">
        <v>108</v>
      </c>
      <c r="H97" s="7" t="s">
        <v>31</v>
      </c>
      <c r="I97" s="7" t="s">
        <v>477</v>
      </c>
      <c r="J97" s="11">
        <f t="shared" si="0"/>
        <v>4</v>
      </c>
      <c r="K97" s="7" t="s">
        <v>110</v>
      </c>
      <c r="L97" s="7" t="s">
        <v>111</v>
      </c>
      <c r="M97" s="7" t="s">
        <v>53</v>
      </c>
      <c r="N97" s="7" t="s">
        <v>55</v>
      </c>
      <c r="O97" s="7" t="s">
        <v>1160</v>
      </c>
      <c r="P97" s="7" t="s">
        <v>1161</v>
      </c>
      <c r="Q97" s="7" t="s">
        <v>247</v>
      </c>
      <c r="R97" s="7" t="s">
        <v>53</v>
      </c>
      <c r="S97" s="7" t="s">
        <v>55</v>
      </c>
      <c r="T97" s="7" t="s">
        <v>89</v>
      </c>
      <c r="U97" s="7"/>
      <c r="V97" s="7" t="s">
        <v>78</v>
      </c>
      <c r="W97" s="7" t="s">
        <v>59</v>
      </c>
      <c r="X97" s="7" t="s">
        <v>89</v>
      </c>
      <c r="Y97" s="7" t="s">
        <v>89</v>
      </c>
    </row>
    <row r="98" spans="1:25" ht="16.5" customHeight="1">
      <c r="A98" s="7" t="s">
        <v>1155</v>
      </c>
      <c r="B98" s="7" t="s">
        <v>1174</v>
      </c>
      <c r="C98" s="109">
        <v>1</v>
      </c>
      <c r="D98" s="110"/>
      <c r="E98" s="111"/>
      <c r="F98" s="9"/>
      <c r="G98" s="7" t="s">
        <v>108</v>
      </c>
      <c r="H98" s="7" t="s">
        <v>31</v>
      </c>
      <c r="I98" s="7" t="s">
        <v>504</v>
      </c>
      <c r="J98" s="11">
        <f t="shared" si="0"/>
        <v>6</v>
      </c>
      <c r="K98" s="7" t="s">
        <v>110</v>
      </c>
      <c r="L98" s="7" t="s">
        <v>111</v>
      </c>
      <c r="M98" s="7" t="s">
        <v>53</v>
      </c>
      <c r="N98" s="7" t="s">
        <v>55</v>
      </c>
      <c r="O98" s="7" t="s">
        <v>1177</v>
      </c>
      <c r="P98" s="7" t="s">
        <v>1178</v>
      </c>
      <c r="Q98" s="7" t="s">
        <v>247</v>
      </c>
      <c r="R98" s="7" t="s">
        <v>53</v>
      </c>
      <c r="S98" s="7" t="s">
        <v>55</v>
      </c>
      <c r="T98" s="7" t="s">
        <v>89</v>
      </c>
      <c r="U98" s="7"/>
      <c r="V98" s="7" t="s">
        <v>78</v>
      </c>
      <c r="W98" s="7" t="s">
        <v>59</v>
      </c>
      <c r="X98" s="7" t="s">
        <v>89</v>
      </c>
      <c r="Y98" s="7" t="s">
        <v>89</v>
      </c>
    </row>
    <row r="99" spans="1:25" ht="16.5" customHeight="1">
      <c r="A99" s="7" t="s">
        <v>1155</v>
      </c>
      <c r="B99" s="7" t="s">
        <v>1183</v>
      </c>
      <c r="C99" s="109">
        <v>1</v>
      </c>
      <c r="D99" s="110"/>
      <c r="E99" s="111"/>
      <c r="F99" s="9"/>
      <c r="G99" s="7" t="s">
        <v>108</v>
      </c>
      <c r="H99" s="7" t="s">
        <v>31</v>
      </c>
      <c r="I99" s="7" t="s">
        <v>504</v>
      </c>
      <c r="J99" s="11">
        <f t="shared" si="0"/>
        <v>6</v>
      </c>
      <c r="K99" s="7" t="s">
        <v>110</v>
      </c>
      <c r="L99" s="7" t="s">
        <v>111</v>
      </c>
      <c r="M99" s="7" t="s">
        <v>53</v>
      </c>
      <c r="N99" s="7" t="s">
        <v>55</v>
      </c>
      <c r="O99" s="7" t="s">
        <v>1177</v>
      </c>
      <c r="P99" s="7" t="s">
        <v>1178</v>
      </c>
      <c r="Q99" s="7" t="s">
        <v>247</v>
      </c>
      <c r="R99" s="7" t="s">
        <v>53</v>
      </c>
      <c r="S99" s="7" t="s">
        <v>55</v>
      </c>
      <c r="T99" s="7" t="s">
        <v>89</v>
      </c>
      <c r="U99" s="7"/>
      <c r="V99" s="7" t="s">
        <v>78</v>
      </c>
      <c r="W99" s="7" t="s">
        <v>59</v>
      </c>
      <c r="X99" s="7" t="s">
        <v>89</v>
      </c>
      <c r="Y99" s="7" t="s">
        <v>89</v>
      </c>
    </row>
    <row r="100" spans="1:25" ht="16.5" customHeight="1">
      <c r="A100" s="7" t="s">
        <v>1155</v>
      </c>
      <c r="B100" s="7" t="s">
        <v>1190</v>
      </c>
      <c r="C100" s="109">
        <v>1</v>
      </c>
      <c r="D100" s="110"/>
      <c r="E100" s="111"/>
      <c r="F100" s="9"/>
      <c r="G100" s="7" t="s">
        <v>304</v>
      </c>
      <c r="H100" s="7" t="s">
        <v>31</v>
      </c>
      <c r="I100" s="7" t="s">
        <v>1196</v>
      </c>
      <c r="J100" s="11">
        <f t="shared" si="0"/>
        <v>11</v>
      </c>
      <c r="K100" s="7" t="s">
        <v>288</v>
      </c>
      <c r="L100" s="7" t="s">
        <v>289</v>
      </c>
      <c r="M100" s="7" t="s">
        <v>174</v>
      </c>
      <c r="N100" s="7" t="s">
        <v>175</v>
      </c>
      <c r="O100" s="7" t="s">
        <v>1198</v>
      </c>
      <c r="P100" s="7" t="s">
        <v>1199</v>
      </c>
      <c r="Q100" s="7" t="s">
        <v>310</v>
      </c>
      <c r="R100" s="7" t="s">
        <v>174</v>
      </c>
      <c r="S100" s="7" t="s">
        <v>175</v>
      </c>
      <c r="T100" s="7" t="s">
        <v>1202</v>
      </c>
      <c r="U100" s="7"/>
      <c r="V100" s="7" t="s">
        <v>78</v>
      </c>
      <c r="W100" s="7" t="s">
        <v>59</v>
      </c>
      <c r="X100" s="7" t="s">
        <v>295</v>
      </c>
      <c r="Y100" s="7" t="s">
        <v>1205</v>
      </c>
    </row>
    <row r="101" spans="1:25" ht="16.5" customHeight="1">
      <c r="A101" s="7" t="s">
        <v>1155</v>
      </c>
      <c r="B101" s="7" t="s">
        <v>1207</v>
      </c>
      <c r="C101" s="109">
        <v>1</v>
      </c>
      <c r="D101" s="110"/>
      <c r="E101" s="111"/>
      <c r="F101" s="9"/>
      <c r="G101" s="7" t="s">
        <v>304</v>
      </c>
      <c r="H101" s="7" t="s">
        <v>31</v>
      </c>
      <c r="I101" s="7" t="s">
        <v>1208</v>
      </c>
      <c r="J101" s="11">
        <f t="shared" si="0"/>
        <v>7</v>
      </c>
      <c r="K101" s="7" t="s">
        <v>288</v>
      </c>
      <c r="L101" s="7" t="s">
        <v>289</v>
      </c>
      <c r="M101" s="7" t="s">
        <v>174</v>
      </c>
      <c r="N101" s="7" t="s">
        <v>175</v>
      </c>
      <c r="O101" s="7" t="s">
        <v>1198</v>
      </c>
      <c r="P101" s="7" t="s">
        <v>1199</v>
      </c>
      <c r="Q101" s="7" t="s">
        <v>310</v>
      </c>
      <c r="R101" s="7" t="s">
        <v>174</v>
      </c>
      <c r="S101" s="7" t="s">
        <v>175</v>
      </c>
      <c r="T101" s="7" t="s">
        <v>1202</v>
      </c>
      <c r="U101" s="7"/>
      <c r="V101" s="7" t="s">
        <v>78</v>
      </c>
      <c r="W101" s="7" t="s">
        <v>59</v>
      </c>
      <c r="X101" s="7" t="s">
        <v>295</v>
      </c>
      <c r="Y101" s="7" t="s">
        <v>1205</v>
      </c>
    </row>
    <row r="102" spans="1:25" ht="16.5" customHeight="1">
      <c r="A102" s="7" t="s">
        <v>1155</v>
      </c>
      <c r="B102" s="7" t="s">
        <v>1214</v>
      </c>
      <c r="C102" s="109">
        <v>1</v>
      </c>
      <c r="D102" s="110"/>
      <c r="E102" s="111"/>
      <c r="F102" s="9"/>
      <c r="G102" s="7" t="s">
        <v>304</v>
      </c>
      <c r="H102" s="7" t="s">
        <v>31</v>
      </c>
      <c r="I102" s="7" t="s">
        <v>1208</v>
      </c>
      <c r="J102" s="11">
        <f t="shared" si="0"/>
        <v>7</v>
      </c>
      <c r="K102" s="7" t="s">
        <v>288</v>
      </c>
      <c r="L102" s="7" t="s">
        <v>289</v>
      </c>
      <c r="M102" s="7" t="s">
        <v>174</v>
      </c>
      <c r="N102" s="7" t="s">
        <v>175</v>
      </c>
      <c r="O102" s="7" t="s">
        <v>1217</v>
      </c>
      <c r="P102" s="7" t="s">
        <v>1218</v>
      </c>
      <c r="Q102" s="7" t="s">
        <v>310</v>
      </c>
      <c r="R102" s="7" t="s">
        <v>174</v>
      </c>
      <c r="S102" s="7" t="s">
        <v>175</v>
      </c>
      <c r="T102" s="7" t="s">
        <v>1202</v>
      </c>
      <c r="U102" s="7"/>
      <c r="V102" s="7" t="s">
        <v>78</v>
      </c>
      <c r="W102" s="7" t="s">
        <v>59</v>
      </c>
      <c r="X102" s="7" t="s">
        <v>295</v>
      </c>
      <c r="Y102" s="7" t="s">
        <v>1205</v>
      </c>
    </row>
    <row r="103" spans="1:25" ht="16.5" customHeight="1">
      <c r="A103" s="7" t="s">
        <v>1155</v>
      </c>
      <c r="B103" s="7" t="s">
        <v>1221</v>
      </c>
      <c r="C103" s="109">
        <v>1</v>
      </c>
      <c r="D103" s="110"/>
      <c r="E103" s="111"/>
      <c r="F103" s="9"/>
      <c r="G103" s="7" t="s">
        <v>304</v>
      </c>
      <c r="H103" s="7" t="s">
        <v>31</v>
      </c>
      <c r="I103" s="7" t="s">
        <v>1208</v>
      </c>
      <c r="J103" s="11">
        <f t="shared" si="0"/>
        <v>7</v>
      </c>
      <c r="K103" s="7" t="s">
        <v>288</v>
      </c>
      <c r="L103" s="7" t="s">
        <v>289</v>
      </c>
      <c r="M103" s="7" t="s">
        <v>174</v>
      </c>
      <c r="N103" s="7" t="s">
        <v>175</v>
      </c>
      <c r="O103" s="7" t="s">
        <v>1217</v>
      </c>
      <c r="P103" s="7" t="s">
        <v>1218</v>
      </c>
      <c r="Q103" s="7" t="s">
        <v>310</v>
      </c>
      <c r="R103" s="7" t="s">
        <v>174</v>
      </c>
      <c r="S103" s="7" t="s">
        <v>175</v>
      </c>
      <c r="T103" s="7" t="s">
        <v>1202</v>
      </c>
      <c r="U103" s="7"/>
      <c r="V103" s="7" t="s">
        <v>78</v>
      </c>
      <c r="W103" s="7" t="s">
        <v>59</v>
      </c>
      <c r="X103" s="7" t="s">
        <v>295</v>
      </c>
      <c r="Y103" s="7" t="s">
        <v>1205</v>
      </c>
    </row>
    <row r="104" spans="1:25" ht="16.5" customHeight="1">
      <c r="A104" s="7" t="s">
        <v>1155</v>
      </c>
      <c r="B104" s="7" t="s">
        <v>1226</v>
      </c>
      <c r="C104" s="109">
        <v>1</v>
      </c>
      <c r="D104" s="110"/>
      <c r="E104" s="111"/>
      <c r="F104" s="9"/>
      <c r="G104" s="7" t="s">
        <v>1228</v>
      </c>
      <c r="H104" s="7" t="s">
        <v>31</v>
      </c>
      <c r="I104" s="7" t="s">
        <v>477</v>
      </c>
      <c r="J104" s="11">
        <f t="shared" si="0"/>
        <v>4</v>
      </c>
      <c r="K104" s="7" t="s">
        <v>159</v>
      </c>
      <c r="L104" s="7" t="s">
        <v>160</v>
      </c>
      <c r="M104" s="7" t="s">
        <v>43</v>
      </c>
      <c r="N104" s="7" t="s">
        <v>45</v>
      </c>
      <c r="O104" s="7" t="s">
        <v>1231</v>
      </c>
      <c r="P104" s="7" t="s">
        <v>1233</v>
      </c>
      <c r="Q104" s="7" t="s">
        <v>247</v>
      </c>
      <c r="R104" s="7" t="s">
        <v>43</v>
      </c>
      <c r="S104" s="7" t="s">
        <v>45</v>
      </c>
      <c r="T104" s="7" t="s">
        <v>89</v>
      </c>
      <c r="U104" s="7"/>
      <c r="V104" s="7" t="s">
        <v>78</v>
      </c>
      <c r="W104" s="7" t="s">
        <v>59</v>
      </c>
      <c r="X104" s="7" t="s">
        <v>89</v>
      </c>
      <c r="Y104" s="7" t="s">
        <v>89</v>
      </c>
    </row>
    <row r="105" spans="1:25" ht="16.5" customHeight="1">
      <c r="A105" s="7" t="s">
        <v>1155</v>
      </c>
      <c r="B105" s="7" t="s">
        <v>1234</v>
      </c>
      <c r="C105" s="109">
        <v>1</v>
      </c>
      <c r="D105" s="110"/>
      <c r="E105" s="111"/>
      <c r="F105" s="9"/>
      <c r="G105" s="7" t="s">
        <v>1228</v>
      </c>
      <c r="H105" s="7" t="s">
        <v>31</v>
      </c>
      <c r="I105" s="7" t="s">
        <v>477</v>
      </c>
      <c r="J105" s="11">
        <f t="shared" si="0"/>
        <v>4</v>
      </c>
      <c r="K105" s="7" t="s">
        <v>159</v>
      </c>
      <c r="L105" s="7" t="s">
        <v>160</v>
      </c>
      <c r="M105" s="7" t="s">
        <v>43</v>
      </c>
      <c r="N105" s="7" t="s">
        <v>45</v>
      </c>
      <c r="O105" s="7" t="s">
        <v>1231</v>
      </c>
      <c r="P105" s="7" t="s">
        <v>1233</v>
      </c>
      <c r="Q105" s="7" t="s">
        <v>247</v>
      </c>
      <c r="R105" s="7" t="s">
        <v>43</v>
      </c>
      <c r="S105" s="7" t="s">
        <v>45</v>
      </c>
      <c r="T105" s="7" t="s">
        <v>89</v>
      </c>
      <c r="U105" s="7"/>
      <c r="V105" s="7" t="s">
        <v>78</v>
      </c>
      <c r="W105" s="7" t="s">
        <v>59</v>
      </c>
      <c r="X105" s="7" t="s">
        <v>89</v>
      </c>
      <c r="Y105" s="7" t="s">
        <v>89</v>
      </c>
    </row>
    <row r="106" spans="1:25" ht="16.5" customHeight="1">
      <c r="A106" s="7" t="s">
        <v>1155</v>
      </c>
      <c r="B106" s="7" t="s">
        <v>1238</v>
      </c>
      <c r="C106" s="109">
        <v>1</v>
      </c>
      <c r="D106" s="110"/>
      <c r="E106" s="111"/>
      <c r="F106" s="9"/>
      <c r="G106" s="7" t="s">
        <v>1228</v>
      </c>
      <c r="H106" s="7" t="s">
        <v>31</v>
      </c>
      <c r="I106" s="7" t="s">
        <v>1241</v>
      </c>
      <c r="J106" s="11">
        <f t="shared" si="0"/>
        <v>13</v>
      </c>
      <c r="K106" s="7" t="s">
        <v>637</v>
      </c>
      <c r="L106" s="7" t="s">
        <v>639</v>
      </c>
      <c r="M106" s="7" t="s">
        <v>46</v>
      </c>
      <c r="N106" s="7" t="s">
        <v>49</v>
      </c>
      <c r="O106" s="7" t="s">
        <v>1246</v>
      </c>
      <c r="P106" s="7" t="s">
        <v>1248</v>
      </c>
      <c r="Q106" s="7" t="s">
        <v>152</v>
      </c>
      <c r="R106" s="7" t="s">
        <v>642</v>
      </c>
      <c r="S106" s="7" t="s">
        <v>643</v>
      </c>
      <c r="T106" s="7" t="s">
        <v>1252</v>
      </c>
      <c r="U106" s="7"/>
      <c r="V106" s="7" t="s">
        <v>57</v>
      </c>
      <c r="W106" s="7" t="s">
        <v>59</v>
      </c>
      <c r="X106" s="7" t="s">
        <v>646</v>
      </c>
      <c r="Y106" s="7" t="s">
        <v>73</v>
      </c>
    </row>
    <row r="107" spans="1:25" ht="16.5" customHeight="1">
      <c r="A107" s="7" t="s">
        <v>1155</v>
      </c>
      <c r="B107" s="7" t="s">
        <v>1259</v>
      </c>
      <c r="C107" s="109">
        <v>1</v>
      </c>
      <c r="D107" s="110"/>
      <c r="E107" s="111"/>
      <c r="F107" s="9"/>
      <c r="G107" s="7" t="s">
        <v>1228</v>
      </c>
      <c r="H107" s="7" t="s">
        <v>31</v>
      </c>
      <c r="I107" s="7" t="s">
        <v>1241</v>
      </c>
      <c r="J107" s="11">
        <f t="shared" si="0"/>
        <v>13</v>
      </c>
      <c r="K107" s="7" t="s">
        <v>637</v>
      </c>
      <c r="L107" s="7" t="s">
        <v>639</v>
      </c>
      <c r="M107" s="7" t="s">
        <v>46</v>
      </c>
      <c r="N107" s="7" t="s">
        <v>49</v>
      </c>
      <c r="O107" s="7" t="s">
        <v>1246</v>
      </c>
      <c r="P107" s="7" t="s">
        <v>1248</v>
      </c>
      <c r="Q107" s="7" t="s">
        <v>152</v>
      </c>
      <c r="R107" s="7" t="s">
        <v>642</v>
      </c>
      <c r="S107" s="7" t="s">
        <v>643</v>
      </c>
      <c r="T107" s="7" t="s">
        <v>1252</v>
      </c>
      <c r="U107" s="7"/>
      <c r="V107" s="7" t="s">
        <v>57</v>
      </c>
      <c r="W107" s="7" t="s">
        <v>59</v>
      </c>
      <c r="X107" s="7" t="s">
        <v>646</v>
      </c>
      <c r="Y107" s="7" t="s">
        <v>73</v>
      </c>
    </row>
    <row r="108" spans="1:25" ht="16.5" customHeight="1">
      <c r="A108" s="7" t="s">
        <v>659</v>
      </c>
      <c r="B108" s="7" t="s">
        <v>1268</v>
      </c>
      <c r="C108" s="109">
        <v>1</v>
      </c>
      <c r="D108" s="110">
        <v>1</v>
      </c>
      <c r="E108" s="111"/>
      <c r="F108" s="9"/>
      <c r="G108" s="7" t="s">
        <v>1013</v>
      </c>
      <c r="H108" s="7" t="s">
        <v>31</v>
      </c>
      <c r="I108" s="7" t="s">
        <v>1270</v>
      </c>
      <c r="J108" s="11">
        <f t="shared" si="0"/>
        <v>36</v>
      </c>
      <c r="K108" s="7" t="s">
        <v>318</v>
      </c>
      <c r="L108" s="7" t="s">
        <v>319</v>
      </c>
      <c r="M108" s="7" t="s">
        <v>174</v>
      </c>
      <c r="N108" s="7" t="s">
        <v>175</v>
      </c>
      <c r="O108" s="7" t="s">
        <v>668</v>
      </c>
      <c r="P108" s="7" t="s">
        <v>669</v>
      </c>
      <c r="Q108" s="7" t="s">
        <v>1071</v>
      </c>
      <c r="R108" s="7" t="s">
        <v>671</v>
      </c>
      <c r="S108" s="7" t="s">
        <v>672</v>
      </c>
      <c r="T108" s="7" t="s">
        <v>1273</v>
      </c>
      <c r="U108" s="7"/>
      <c r="V108" s="7" t="s">
        <v>57</v>
      </c>
      <c r="W108" s="7" t="s">
        <v>675</v>
      </c>
      <c r="X108" s="7" t="s">
        <v>323</v>
      </c>
      <c r="Y108" s="7" t="s">
        <v>676</v>
      </c>
    </row>
    <row r="109" spans="1:25" ht="16.5" customHeight="1">
      <c r="A109" s="7" t="s">
        <v>659</v>
      </c>
      <c r="B109" s="7" t="s">
        <v>1276</v>
      </c>
      <c r="C109" s="109"/>
      <c r="D109" s="110"/>
      <c r="E109" s="111"/>
      <c r="F109" s="9"/>
      <c r="G109" s="7" t="s">
        <v>1278</v>
      </c>
      <c r="H109" s="7" t="s">
        <v>31</v>
      </c>
      <c r="I109" s="7" t="s">
        <v>1279</v>
      </c>
      <c r="J109" s="11">
        <f t="shared" si="0"/>
        <v>58</v>
      </c>
      <c r="K109" s="7" t="s">
        <v>1280</v>
      </c>
      <c r="L109" s="7" t="s">
        <v>1282</v>
      </c>
      <c r="M109" s="7" t="s">
        <v>174</v>
      </c>
      <c r="N109" s="7" t="s">
        <v>175</v>
      </c>
      <c r="O109" s="7" t="s">
        <v>668</v>
      </c>
      <c r="P109" s="7" t="s">
        <v>669</v>
      </c>
      <c r="Q109" s="7" t="s">
        <v>1071</v>
      </c>
      <c r="R109" s="7" t="s">
        <v>671</v>
      </c>
      <c r="S109" s="7" t="s">
        <v>672</v>
      </c>
      <c r="T109" s="7" t="s">
        <v>1286</v>
      </c>
      <c r="U109" s="7"/>
      <c r="V109" s="7" t="s">
        <v>57</v>
      </c>
      <c r="W109" s="7" t="s">
        <v>675</v>
      </c>
      <c r="X109" s="7" t="s">
        <v>1289</v>
      </c>
      <c r="Y109" s="7" t="s">
        <v>676</v>
      </c>
    </row>
    <row r="110" spans="1:25" ht="16.5" customHeight="1">
      <c r="A110" s="7" t="s">
        <v>659</v>
      </c>
      <c r="B110" s="7" t="s">
        <v>1293</v>
      </c>
      <c r="C110" s="109"/>
      <c r="D110" s="110"/>
      <c r="E110" s="111"/>
      <c r="F110" s="9"/>
      <c r="G110" s="7" t="s">
        <v>1278</v>
      </c>
      <c r="H110" s="7" t="s">
        <v>31</v>
      </c>
      <c r="I110" s="7" t="s">
        <v>504</v>
      </c>
      <c r="J110" s="11">
        <f t="shared" si="0"/>
        <v>6</v>
      </c>
      <c r="K110" s="7" t="s">
        <v>1297</v>
      </c>
      <c r="L110" s="7" t="s">
        <v>1298</v>
      </c>
      <c r="M110" s="7" t="s">
        <v>671</v>
      </c>
      <c r="N110" s="7" t="s">
        <v>672</v>
      </c>
      <c r="O110" s="7" t="s">
        <v>668</v>
      </c>
      <c r="P110" s="7" t="s">
        <v>669</v>
      </c>
      <c r="Q110" s="7" t="s">
        <v>247</v>
      </c>
      <c r="R110" s="7" t="s">
        <v>671</v>
      </c>
      <c r="S110" s="7" t="s">
        <v>672</v>
      </c>
      <c r="T110" s="7" t="s">
        <v>89</v>
      </c>
      <c r="U110" s="7"/>
      <c r="V110" s="7" t="s">
        <v>78</v>
      </c>
      <c r="W110" s="7" t="s">
        <v>675</v>
      </c>
      <c r="X110" s="7" t="s">
        <v>89</v>
      </c>
      <c r="Y110" s="7" t="s">
        <v>89</v>
      </c>
    </row>
    <row r="111" spans="1:25" ht="16.5" customHeight="1">
      <c r="A111" s="7" t="s">
        <v>677</v>
      </c>
      <c r="B111" s="7" t="s">
        <v>1306</v>
      </c>
      <c r="C111" s="109">
        <v>1</v>
      </c>
      <c r="D111" s="110">
        <v>1</v>
      </c>
      <c r="E111" s="111"/>
      <c r="F111" s="9"/>
      <c r="G111" s="7" t="s">
        <v>1080</v>
      </c>
      <c r="H111" s="7" t="s">
        <v>31</v>
      </c>
      <c r="I111" s="7" t="s">
        <v>1311</v>
      </c>
      <c r="J111" s="11">
        <f t="shared" si="0"/>
        <v>40</v>
      </c>
      <c r="K111" s="7" t="s">
        <v>169</v>
      </c>
      <c r="L111" s="7" t="s">
        <v>172</v>
      </c>
      <c r="M111" s="7" t="s">
        <v>174</v>
      </c>
      <c r="N111" s="7" t="s">
        <v>175</v>
      </c>
      <c r="O111" s="7" t="s">
        <v>325</v>
      </c>
      <c r="P111" s="7" t="s">
        <v>326</v>
      </c>
      <c r="Q111" s="7" t="s">
        <v>1071</v>
      </c>
      <c r="R111" s="7" t="s">
        <v>46</v>
      </c>
      <c r="S111" s="7" t="s">
        <v>49</v>
      </c>
      <c r="T111" s="7" t="s">
        <v>1317</v>
      </c>
      <c r="U111" s="7"/>
      <c r="V111" s="7" t="s">
        <v>57</v>
      </c>
      <c r="W111" s="7" t="s">
        <v>59</v>
      </c>
      <c r="X111" s="7" t="s">
        <v>180</v>
      </c>
      <c r="Y111" s="7" t="s">
        <v>329</v>
      </c>
    </row>
    <row r="112" spans="1:25" ht="16.5" customHeight="1">
      <c r="A112" s="7" t="s">
        <v>677</v>
      </c>
      <c r="B112" s="7" t="s">
        <v>1319</v>
      </c>
      <c r="C112" s="109">
        <v>1</v>
      </c>
      <c r="D112" s="110">
        <v>1</v>
      </c>
      <c r="E112" s="111"/>
      <c r="F112" s="9"/>
      <c r="G112" s="7" t="s">
        <v>1321</v>
      </c>
      <c r="H112" s="7" t="s">
        <v>31</v>
      </c>
      <c r="I112" s="7" t="s">
        <v>1322</v>
      </c>
      <c r="J112" s="11">
        <f t="shared" si="0"/>
        <v>14</v>
      </c>
      <c r="K112" s="7" t="s">
        <v>637</v>
      </c>
      <c r="L112" s="7" t="s">
        <v>639</v>
      </c>
      <c r="M112" s="7" t="s">
        <v>46</v>
      </c>
      <c r="N112" s="7" t="s">
        <v>49</v>
      </c>
      <c r="O112" s="7" t="s">
        <v>325</v>
      </c>
      <c r="P112" s="7" t="s">
        <v>326</v>
      </c>
      <c r="Q112" s="7" t="s">
        <v>1071</v>
      </c>
      <c r="R112" s="7" t="s">
        <v>46</v>
      </c>
      <c r="S112" s="7" t="s">
        <v>49</v>
      </c>
      <c r="T112" s="7" t="s">
        <v>1326</v>
      </c>
      <c r="U112" s="7"/>
      <c r="V112" s="7" t="s">
        <v>78</v>
      </c>
      <c r="W112" s="7" t="s">
        <v>59</v>
      </c>
      <c r="X112" s="7" t="s">
        <v>646</v>
      </c>
      <c r="Y112" s="7" t="s">
        <v>329</v>
      </c>
    </row>
    <row r="113" spans="1:25" ht="16.5" customHeight="1">
      <c r="A113" s="7" t="s">
        <v>677</v>
      </c>
      <c r="B113" s="7" t="s">
        <v>1328</v>
      </c>
      <c r="C113" s="109">
        <v>1</v>
      </c>
      <c r="D113" s="110">
        <v>1</v>
      </c>
      <c r="E113" s="111"/>
      <c r="F113" s="9"/>
      <c r="G113" s="7" t="s">
        <v>167</v>
      </c>
      <c r="H113" s="7" t="s">
        <v>31</v>
      </c>
      <c r="I113" s="7" t="s">
        <v>1331</v>
      </c>
      <c r="J113" s="11">
        <f t="shared" si="0"/>
        <v>38</v>
      </c>
      <c r="K113" s="7" t="s">
        <v>170</v>
      </c>
      <c r="L113" s="7" t="s">
        <v>171</v>
      </c>
      <c r="M113" s="7" t="s">
        <v>46</v>
      </c>
      <c r="N113" s="7" t="s">
        <v>49</v>
      </c>
      <c r="O113" s="7" t="s">
        <v>1334</v>
      </c>
      <c r="P113" s="7" t="s">
        <v>1335</v>
      </c>
      <c r="Q113" s="7" t="s">
        <v>1336</v>
      </c>
      <c r="R113" s="7" t="s">
        <v>1337</v>
      </c>
      <c r="S113" s="7" t="s">
        <v>1338</v>
      </c>
      <c r="T113" s="7" t="s">
        <v>1341</v>
      </c>
      <c r="U113" s="7"/>
      <c r="V113" s="7" t="s">
        <v>57</v>
      </c>
      <c r="W113" s="7" t="s">
        <v>94</v>
      </c>
      <c r="X113" s="7" t="s">
        <v>177</v>
      </c>
      <c r="Y113" s="7" t="s">
        <v>1343</v>
      </c>
    </row>
    <row r="114" spans="1:25" ht="16.5" customHeight="1">
      <c r="A114" s="7" t="s">
        <v>677</v>
      </c>
      <c r="B114" s="7" t="s">
        <v>1345</v>
      </c>
      <c r="C114" s="109">
        <v>1</v>
      </c>
      <c r="D114" s="110">
        <v>1</v>
      </c>
      <c r="E114" s="111"/>
      <c r="F114" s="9"/>
      <c r="G114" s="7" t="s">
        <v>167</v>
      </c>
      <c r="H114" s="7" t="s">
        <v>31</v>
      </c>
      <c r="I114" s="7" t="s">
        <v>216</v>
      </c>
      <c r="J114" s="11">
        <f t="shared" si="0"/>
        <v>15</v>
      </c>
      <c r="K114" s="7" t="s">
        <v>1334</v>
      </c>
      <c r="L114" s="7" t="s">
        <v>1335</v>
      </c>
      <c r="M114" s="7" t="s">
        <v>1337</v>
      </c>
      <c r="N114" s="7" t="s">
        <v>1338</v>
      </c>
      <c r="O114" s="7" t="s">
        <v>1354</v>
      </c>
      <c r="P114" s="7" t="s">
        <v>1335</v>
      </c>
      <c r="Q114" s="7" t="s">
        <v>247</v>
      </c>
      <c r="R114" s="7" t="s">
        <v>1355</v>
      </c>
      <c r="S114" s="7" t="s">
        <v>1359</v>
      </c>
      <c r="T114" s="7" t="s">
        <v>89</v>
      </c>
      <c r="U114" s="7"/>
      <c r="V114" s="7" t="s">
        <v>57</v>
      </c>
      <c r="W114" s="7" t="s">
        <v>94</v>
      </c>
      <c r="X114" s="7" t="s">
        <v>89</v>
      </c>
      <c r="Y114" s="7" t="s">
        <v>89</v>
      </c>
    </row>
    <row r="115" spans="1:25" ht="16.5" customHeight="1">
      <c r="A115" s="7" t="s">
        <v>677</v>
      </c>
      <c r="B115" s="7" t="s">
        <v>1362</v>
      </c>
      <c r="C115" s="109">
        <v>1</v>
      </c>
      <c r="D115" s="110">
        <v>1</v>
      </c>
      <c r="E115" s="111"/>
      <c r="F115" s="9"/>
      <c r="G115" s="7" t="s">
        <v>167</v>
      </c>
      <c r="H115" s="7" t="s">
        <v>31</v>
      </c>
      <c r="I115" s="7" t="s">
        <v>216</v>
      </c>
      <c r="J115" s="11">
        <f t="shared" si="0"/>
        <v>15</v>
      </c>
      <c r="K115" s="7" t="s">
        <v>1354</v>
      </c>
      <c r="L115" s="7" t="s">
        <v>1335</v>
      </c>
      <c r="M115" s="7" t="s">
        <v>1355</v>
      </c>
      <c r="N115" s="7" t="s">
        <v>1359</v>
      </c>
      <c r="O115" s="7" t="s">
        <v>1367</v>
      </c>
      <c r="P115" s="7" t="s">
        <v>1335</v>
      </c>
      <c r="Q115" s="7" t="s">
        <v>247</v>
      </c>
      <c r="R115" s="7" t="s">
        <v>1370</v>
      </c>
      <c r="S115" s="7" t="s">
        <v>1373</v>
      </c>
      <c r="T115" s="7" t="s">
        <v>89</v>
      </c>
      <c r="U115" s="7"/>
      <c r="V115" s="7" t="s">
        <v>57</v>
      </c>
      <c r="W115" s="7" t="s">
        <v>94</v>
      </c>
      <c r="X115" s="7" t="s">
        <v>89</v>
      </c>
      <c r="Y115" s="7" t="s">
        <v>89</v>
      </c>
    </row>
    <row r="116" spans="1:25" ht="16.5" customHeight="1">
      <c r="A116" s="7" t="s">
        <v>677</v>
      </c>
      <c r="B116" s="7" t="s">
        <v>1378</v>
      </c>
      <c r="C116" s="109">
        <v>1</v>
      </c>
      <c r="D116" s="110">
        <v>1</v>
      </c>
      <c r="E116" s="111"/>
      <c r="F116" s="9"/>
      <c r="G116" s="7" t="s">
        <v>167</v>
      </c>
      <c r="H116" s="7" t="s">
        <v>31</v>
      </c>
      <c r="I116" s="7" t="s">
        <v>1381</v>
      </c>
      <c r="J116" s="11">
        <f t="shared" si="0"/>
        <v>84</v>
      </c>
      <c r="K116" s="7" t="s">
        <v>170</v>
      </c>
      <c r="L116" s="7" t="s">
        <v>171</v>
      </c>
      <c r="M116" s="7" t="s">
        <v>46</v>
      </c>
      <c r="N116" s="7" t="s">
        <v>49</v>
      </c>
      <c r="O116" s="7" t="s">
        <v>1384</v>
      </c>
      <c r="P116" s="7" t="s">
        <v>1386</v>
      </c>
      <c r="Q116" s="7" t="s">
        <v>1071</v>
      </c>
      <c r="R116" s="7" t="s">
        <v>671</v>
      </c>
      <c r="S116" s="7" t="s">
        <v>672</v>
      </c>
      <c r="T116" s="7" t="s">
        <v>1388</v>
      </c>
      <c r="U116" s="7"/>
      <c r="V116" s="7" t="s">
        <v>57</v>
      </c>
      <c r="W116" s="7" t="s">
        <v>94</v>
      </c>
      <c r="X116" s="7" t="s">
        <v>177</v>
      </c>
      <c r="Y116" s="7" t="s">
        <v>676</v>
      </c>
    </row>
    <row r="117" spans="1:25" ht="16.5" customHeight="1">
      <c r="A117" s="7" t="s">
        <v>677</v>
      </c>
      <c r="B117" s="7" t="s">
        <v>1391</v>
      </c>
      <c r="C117" s="109">
        <v>1</v>
      </c>
      <c r="D117" s="110"/>
      <c r="E117" s="111"/>
      <c r="F117" s="9"/>
      <c r="G117" s="7" t="s">
        <v>167</v>
      </c>
      <c r="H117" s="7" t="s">
        <v>31</v>
      </c>
      <c r="I117" s="7" t="s">
        <v>1394</v>
      </c>
      <c r="J117" s="11">
        <f t="shared" si="0"/>
        <v>25</v>
      </c>
      <c r="K117" s="7" t="s">
        <v>170</v>
      </c>
      <c r="L117" s="7" t="s">
        <v>171</v>
      </c>
      <c r="M117" s="7" t="s">
        <v>46</v>
      </c>
      <c r="N117" s="7" t="s">
        <v>49</v>
      </c>
      <c r="O117" s="7" t="s">
        <v>1396</v>
      </c>
      <c r="P117" s="7" t="s">
        <v>1386</v>
      </c>
      <c r="Q117" s="7" t="s">
        <v>152</v>
      </c>
      <c r="R117" s="7" t="s">
        <v>1397</v>
      </c>
      <c r="S117" s="7" t="s">
        <v>1398</v>
      </c>
      <c r="T117" s="7" t="s">
        <v>1399</v>
      </c>
      <c r="U117" s="7"/>
      <c r="V117" s="7" t="s">
        <v>57</v>
      </c>
      <c r="W117" s="7" t="s">
        <v>1400</v>
      </c>
      <c r="X117" s="7" t="s">
        <v>177</v>
      </c>
      <c r="Y117" s="7" t="s">
        <v>1402</v>
      </c>
    </row>
    <row r="118" spans="1:25" ht="16.5" customHeight="1">
      <c r="A118" s="7" t="s">
        <v>677</v>
      </c>
      <c r="B118" s="7" t="s">
        <v>1403</v>
      </c>
      <c r="C118" s="109">
        <v>1</v>
      </c>
      <c r="D118" s="110">
        <v>1</v>
      </c>
      <c r="E118" s="111"/>
      <c r="F118" s="9"/>
      <c r="G118" s="7" t="s">
        <v>167</v>
      </c>
      <c r="H118" s="7" t="s">
        <v>31</v>
      </c>
      <c r="I118" s="7" t="s">
        <v>1404</v>
      </c>
      <c r="J118" s="11">
        <f t="shared" si="0"/>
        <v>22</v>
      </c>
      <c r="K118" s="7" t="s">
        <v>325</v>
      </c>
      <c r="L118" s="7" t="s">
        <v>326</v>
      </c>
      <c r="M118" s="7" t="s">
        <v>46</v>
      </c>
      <c r="N118" s="7" t="s">
        <v>49</v>
      </c>
      <c r="O118" s="7" t="s">
        <v>1405</v>
      </c>
      <c r="P118" s="7" t="s">
        <v>1406</v>
      </c>
      <c r="Q118" s="7" t="s">
        <v>52</v>
      </c>
      <c r="R118" s="7" t="s">
        <v>46</v>
      </c>
      <c r="S118" s="7" t="s">
        <v>49</v>
      </c>
      <c r="T118" s="7" t="s">
        <v>1407</v>
      </c>
      <c r="U118" s="7"/>
      <c r="V118" s="7" t="s">
        <v>78</v>
      </c>
      <c r="W118" s="7" t="s">
        <v>876</v>
      </c>
      <c r="X118" s="7" t="s">
        <v>329</v>
      </c>
      <c r="Y118" s="7" t="s">
        <v>1409</v>
      </c>
    </row>
    <row r="119" spans="1:25" ht="16.5" customHeight="1">
      <c r="A119" s="7" t="s">
        <v>677</v>
      </c>
      <c r="B119" s="7" t="s">
        <v>1410</v>
      </c>
      <c r="C119" s="109">
        <v>1</v>
      </c>
      <c r="D119" s="110">
        <v>1</v>
      </c>
      <c r="E119" s="111"/>
      <c r="F119" s="9"/>
      <c r="G119" s="7" t="s">
        <v>167</v>
      </c>
      <c r="H119" s="7" t="s">
        <v>31</v>
      </c>
      <c r="I119" s="7" t="s">
        <v>1416</v>
      </c>
      <c r="J119" s="11">
        <f t="shared" si="0"/>
        <v>11</v>
      </c>
      <c r="K119" s="7" t="s">
        <v>1418</v>
      </c>
      <c r="L119" s="7" t="s">
        <v>1419</v>
      </c>
      <c r="M119" s="7" t="s">
        <v>46</v>
      </c>
      <c r="N119" s="7" t="s">
        <v>49</v>
      </c>
      <c r="O119" s="7" t="s">
        <v>1405</v>
      </c>
      <c r="P119" s="7" t="s">
        <v>1406</v>
      </c>
      <c r="Q119" s="7" t="s">
        <v>52</v>
      </c>
      <c r="R119" s="7" t="s">
        <v>46</v>
      </c>
      <c r="S119" s="7" t="s">
        <v>49</v>
      </c>
      <c r="T119" s="7" t="s">
        <v>1423</v>
      </c>
      <c r="U119" s="7"/>
      <c r="V119" s="7" t="s">
        <v>78</v>
      </c>
      <c r="W119" s="7" t="s">
        <v>59</v>
      </c>
      <c r="X119" s="7" t="s">
        <v>1424</v>
      </c>
      <c r="Y119" s="7" t="s">
        <v>1409</v>
      </c>
    </row>
    <row r="120" spans="1:25" ht="16.5" customHeight="1">
      <c r="A120" s="7" t="s">
        <v>677</v>
      </c>
      <c r="B120" s="7" t="s">
        <v>1427</v>
      </c>
      <c r="C120" s="109">
        <v>1</v>
      </c>
      <c r="D120" s="110">
        <v>1</v>
      </c>
      <c r="E120" s="111"/>
      <c r="F120" s="9"/>
      <c r="G120" s="7" t="s">
        <v>167</v>
      </c>
      <c r="H120" s="7" t="s">
        <v>31</v>
      </c>
      <c r="I120" s="7" t="s">
        <v>1348</v>
      </c>
      <c r="J120" s="11">
        <f t="shared" si="0"/>
        <v>18</v>
      </c>
      <c r="K120" s="7" t="s">
        <v>1418</v>
      </c>
      <c r="L120" s="7" t="s">
        <v>1419</v>
      </c>
      <c r="M120" s="7" t="s">
        <v>46</v>
      </c>
      <c r="N120" s="7" t="s">
        <v>49</v>
      </c>
      <c r="O120" s="7" t="s">
        <v>1433</v>
      </c>
      <c r="P120" s="7" t="s">
        <v>1435</v>
      </c>
      <c r="Q120" s="7" t="s">
        <v>52</v>
      </c>
      <c r="R120" s="7" t="s">
        <v>813</v>
      </c>
      <c r="S120" s="7" t="s">
        <v>718</v>
      </c>
      <c r="T120" s="7" t="s">
        <v>1437</v>
      </c>
      <c r="U120" s="7"/>
      <c r="V120" s="7" t="s">
        <v>57</v>
      </c>
      <c r="W120" s="7" t="s">
        <v>59</v>
      </c>
      <c r="X120" s="7" t="s">
        <v>1424</v>
      </c>
      <c r="Y120" s="7" t="s">
        <v>1439</v>
      </c>
    </row>
    <row r="121" spans="1:25" ht="16.5" customHeight="1">
      <c r="A121" s="7" t="s">
        <v>677</v>
      </c>
      <c r="B121" s="7" t="s">
        <v>1440</v>
      </c>
      <c r="C121" s="109">
        <v>1</v>
      </c>
      <c r="D121" s="110">
        <v>1</v>
      </c>
      <c r="E121" s="111"/>
      <c r="F121" s="9"/>
      <c r="G121" s="7" t="s">
        <v>167</v>
      </c>
      <c r="H121" s="7" t="s">
        <v>31</v>
      </c>
      <c r="I121" s="7" t="s">
        <v>1444</v>
      </c>
      <c r="J121" s="11">
        <f t="shared" si="0"/>
        <v>16</v>
      </c>
      <c r="K121" s="7" t="s">
        <v>1433</v>
      </c>
      <c r="L121" s="7" t="s">
        <v>1435</v>
      </c>
      <c r="M121" s="7" t="s">
        <v>813</v>
      </c>
      <c r="N121" s="7" t="s">
        <v>718</v>
      </c>
      <c r="O121" s="7" t="s">
        <v>1446</v>
      </c>
      <c r="P121" s="7" t="s">
        <v>1447</v>
      </c>
      <c r="Q121" s="7" t="s">
        <v>1071</v>
      </c>
      <c r="R121" s="7" t="s">
        <v>1337</v>
      </c>
      <c r="S121" s="7" t="s">
        <v>1338</v>
      </c>
      <c r="T121" s="7" t="s">
        <v>1449</v>
      </c>
      <c r="U121" s="7"/>
      <c r="V121" s="7" t="s">
        <v>57</v>
      </c>
      <c r="W121" s="7" t="s">
        <v>94</v>
      </c>
      <c r="X121" s="7" t="s">
        <v>1439</v>
      </c>
      <c r="Y121" s="7" t="s">
        <v>1343</v>
      </c>
    </row>
    <row r="122" spans="1:25" ht="16.5" customHeight="1">
      <c r="A122" s="7" t="s">
        <v>677</v>
      </c>
      <c r="B122" s="7" t="s">
        <v>1452</v>
      </c>
      <c r="C122" s="109">
        <v>1</v>
      </c>
      <c r="D122" s="110">
        <v>1</v>
      </c>
      <c r="E122" s="111"/>
      <c r="F122" s="9"/>
      <c r="G122" s="7" t="s">
        <v>167</v>
      </c>
      <c r="H122" s="7" t="s">
        <v>31</v>
      </c>
      <c r="I122" s="7" t="s">
        <v>1453</v>
      </c>
      <c r="J122" s="11">
        <f t="shared" si="0"/>
        <v>22</v>
      </c>
      <c r="K122" s="7" t="s">
        <v>1454</v>
      </c>
      <c r="L122" s="7" t="s">
        <v>1456</v>
      </c>
      <c r="M122" s="7" t="s">
        <v>1457</v>
      </c>
      <c r="N122" s="7" t="s">
        <v>1458</v>
      </c>
      <c r="O122" s="7" t="s">
        <v>1446</v>
      </c>
      <c r="P122" s="7" t="s">
        <v>1447</v>
      </c>
      <c r="Q122" s="7" t="s">
        <v>1071</v>
      </c>
      <c r="R122" s="7" t="s">
        <v>1337</v>
      </c>
      <c r="S122" s="7" t="s">
        <v>1338</v>
      </c>
      <c r="T122" s="7" t="s">
        <v>1461</v>
      </c>
      <c r="U122" s="7"/>
      <c r="V122" s="7" t="s">
        <v>57</v>
      </c>
      <c r="W122" s="7" t="s">
        <v>94</v>
      </c>
      <c r="X122" s="7" t="s">
        <v>1462</v>
      </c>
      <c r="Y122" s="7" t="s">
        <v>1343</v>
      </c>
    </row>
    <row r="123" spans="1:25" ht="16.5" customHeight="1">
      <c r="A123" s="7" t="s">
        <v>677</v>
      </c>
      <c r="B123" s="7" t="s">
        <v>1464</v>
      </c>
      <c r="C123" s="109">
        <v>1</v>
      </c>
      <c r="D123" s="110">
        <v>1</v>
      </c>
      <c r="E123" s="111"/>
      <c r="F123" s="9"/>
      <c r="G123" s="7" t="s">
        <v>167</v>
      </c>
      <c r="H123" s="7" t="s">
        <v>31</v>
      </c>
      <c r="I123" s="7" t="s">
        <v>651</v>
      </c>
      <c r="J123" s="11">
        <f t="shared" si="0"/>
        <v>18</v>
      </c>
      <c r="K123" s="7" t="s">
        <v>1466</v>
      </c>
      <c r="L123" s="7" t="s">
        <v>1467</v>
      </c>
      <c r="M123" s="7" t="s">
        <v>813</v>
      </c>
      <c r="N123" s="7" t="s">
        <v>718</v>
      </c>
      <c r="O123" s="7" t="s">
        <v>1454</v>
      </c>
      <c r="P123" s="7" t="s">
        <v>1456</v>
      </c>
      <c r="Q123" s="7" t="s">
        <v>247</v>
      </c>
      <c r="R123" s="7" t="s">
        <v>1457</v>
      </c>
      <c r="S123" s="7" t="s">
        <v>1458</v>
      </c>
      <c r="T123" s="7" t="s">
        <v>89</v>
      </c>
      <c r="U123" s="7"/>
      <c r="V123" s="7" t="s">
        <v>57</v>
      </c>
      <c r="W123" s="7" t="s">
        <v>59</v>
      </c>
      <c r="X123" s="7" t="s">
        <v>89</v>
      </c>
      <c r="Y123" s="7" t="s">
        <v>89</v>
      </c>
    </row>
    <row r="124" spans="1:25" ht="16.5" customHeight="1">
      <c r="A124" s="7" t="s">
        <v>677</v>
      </c>
      <c r="B124" s="7" t="s">
        <v>1469</v>
      </c>
      <c r="C124" s="109">
        <v>1</v>
      </c>
      <c r="D124" s="110">
        <v>1</v>
      </c>
      <c r="E124" s="111"/>
      <c r="F124" s="9"/>
      <c r="G124" s="7" t="s">
        <v>167</v>
      </c>
      <c r="H124" s="7" t="s">
        <v>31</v>
      </c>
      <c r="I124" s="7" t="s">
        <v>1471</v>
      </c>
      <c r="J124" s="11">
        <f t="shared" si="0"/>
        <v>10</v>
      </c>
      <c r="K124" s="7" t="s">
        <v>1466</v>
      </c>
      <c r="L124" s="7" t="s">
        <v>1467</v>
      </c>
      <c r="M124" s="7" t="s">
        <v>813</v>
      </c>
      <c r="N124" s="7" t="s">
        <v>718</v>
      </c>
      <c r="O124" s="7" t="s">
        <v>1473</v>
      </c>
      <c r="P124" s="7" t="s">
        <v>1474</v>
      </c>
      <c r="Q124" s="7" t="s">
        <v>310</v>
      </c>
      <c r="R124" s="7" t="s">
        <v>1476</v>
      </c>
      <c r="S124" s="7" t="s">
        <v>1477</v>
      </c>
      <c r="T124" s="7" t="s">
        <v>1479</v>
      </c>
      <c r="U124" s="7"/>
      <c r="V124" s="7" t="s">
        <v>57</v>
      </c>
      <c r="W124" s="7" t="s">
        <v>59</v>
      </c>
      <c r="X124" s="7" t="s">
        <v>1481</v>
      </c>
      <c r="Y124" s="7" t="s">
        <v>1482</v>
      </c>
    </row>
    <row r="125" spans="1:25" ht="16.5" customHeight="1">
      <c r="A125" s="7" t="s">
        <v>677</v>
      </c>
      <c r="B125" s="7" t="s">
        <v>1484</v>
      </c>
      <c r="C125" s="109">
        <v>1</v>
      </c>
      <c r="D125" s="110">
        <v>1</v>
      </c>
      <c r="E125" s="111"/>
      <c r="F125" s="9"/>
      <c r="G125" s="7" t="s">
        <v>167</v>
      </c>
      <c r="H125" s="7" t="s">
        <v>31</v>
      </c>
      <c r="I125" s="7" t="s">
        <v>1486</v>
      </c>
      <c r="J125" s="11">
        <f t="shared" si="0"/>
        <v>6</v>
      </c>
      <c r="K125" s="7" t="s">
        <v>1488</v>
      </c>
      <c r="L125" s="7" t="s">
        <v>1489</v>
      </c>
      <c r="M125" s="7" t="s">
        <v>1476</v>
      </c>
      <c r="N125" s="7" t="s">
        <v>1477</v>
      </c>
      <c r="O125" s="7" t="s">
        <v>1473</v>
      </c>
      <c r="P125" s="7" t="s">
        <v>1474</v>
      </c>
      <c r="Q125" s="7" t="s">
        <v>310</v>
      </c>
      <c r="R125" s="7" t="s">
        <v>1476</v>
      </c>
      <c r="S125" s="7" t="s">
        <v>1477</v>
      </c>
      <c r="T125" s="7" t="s">
        <v>1493</v>
      </c>
      <c r="U125" s="7"/>
      <c r="V125" s="7" t="s">
        <v>78</v>
      </c>
      <c r="W125" s="7" t="s">
        <v>59</v>
      </c>
      <c r="X125" s="7" t="s">
        <v>1494</v>
      </c>
      <c r="Y125" s="7" t="s">
        <v>1482</v>
      </c>
    </row>
    <row r="126" spans="1:25" ht="16.5" customHeight="1">
      <c r="A126" s="7" t="s">
        <v>677</v>
      </c>
      <c r="B126" s="7" t="s">
        <v>1495</v>
      </c>
      <c r="C126" s="109">
        <v>1</v>
      </c>
      <c r="D126" s="110">
        <v>1</v>
      </c>
      <c r="E126" s="111"/>
      <c r="F126" s="9"/>
      <c r="G126" s="7" t="s">
        <v>167</v>
      </c>
      <c r="H126" s="7" t="s">
        <v>31</v>
      </c>
      <c r="I126" s="7" t="s">
        <v>1497</v>
      </c>
      <c r="J126" s="11">
        <f t="shared" si="0"/>
        <v>10</v>
      </c>
      <c r="K126" s="7" t="s">
        <v>1488</v>
      </c>
      <c r="L126" s="7" t="s">
        <v>1489</v>
      </c>
      <c r="M126" s="7" t="s">
        <v>1476</v>
      </c>
      <c r="N126" s="7" t="s">
        <v>1477</v>
      </c>
      <c r="O126" s="7" t="s">
        <v>1501</v>
      </c>
      <c r="P126" s="7" t="s">
        <v>1503</v>
      </c>
      <c r="Q126" s="7" t="s">
        <v>52</v>
      </c>
      <c r="R126" s="7" t="s">
        <v>813</v>
      </c>
      <c r="S126" s="7" t="s">
        <v>718</v>
      </c>
      <c r="T126" s="7" t="s">
        <v>1504</v>
      </c>
      <c r="U126" s="7"/>
      <c r="V126" s="7" t="s">
        <v>57</v>
      </c>
      <c r="W126" s="7" t="s">
        <v>59</v>
      </c>
      <c r="X126" s="7" t="s">
        <v>1494</v>
      </c>
      <c r="Y126" s="7" t="s">
        <v>1481</v>
      </c>
    </row>
    <row r="127" spans="1:25" ht="16.5" customHeight="1">
      <c r="A127" s="7" t="s">
        <v>677</v>
      </c>
      <c r="B127" s="7" t="s">
        <v>1506</v>
      </c>
      <c r="C127" s="109">
        <v>1</v>
      </c>
      <c r="D127" s="110">
        <v>1</v>
      </c>
      <c r="E127" s="111"/>
      <c r="F127" s="9"/>
      <c r="G127" s="7" t="s">
        <v>167</v>
      </c>
      <c r="H127" s="7" t="s">
        <v>31</v>
      </c>
      <c r="I127" s="7" t="s">
        <v>1508</v>
      </c>
      <c r="J127" s="11">
        <f t="shared" si="0"/>
        <v>14</v>
      </c>
      <c r="K127" s="7" t="s">
        <v>1509</v>
      </c>
      <c r="L127" s="7" t="s">
        <v>1510</v>
      </c>
      <c r="M127" s="7" t="s">
        <v>931</v>
      </c>
      <c r="N127" s="7" t="s">
        <v>932</v>
      </c>
      <c r="O127" s="7" t="s">
        <v>1501</v>
      </c>
      <c r="P127" s="7" t="s">
        <v>1503</v>
      </c>
      <c r="Q127" s="7" t="s">
        <v>52</v>
      </c>
      <c r="R127" s="7" t="s">
        <v>813</v>
      </c>
      <c r="S127" s="7" t="s">
        <v>718</v>
      </c>
      <c r="T127" s="7" t="s">
        <v>1512</v>
      </c>
      <c r="U127" s="7"/>
      <c r="V127" s="7" t="s">
        <v>57</v>
      </c>
      <c r="W127" s="7" t="s">
        <v>59</v>
      </c>
      <c r="X127" s="7" t="s">
        <v>1515</v>
      </c>
      <c r="Y127" s="7" t="s">
        <v>1481</v>
      </c>
    </row>
    <row r="128" spans="1:25" ht="16.5" customHeight="1">
      <c r="A128" s="7" t="s">
        <v>677</v>
      </c>
      <c r="B128" s="7" t="s">
        <v>1517</v>
      </c>
      <c r="C128" s="109">
        <v>1</v>
      </c>
      <c r="D128" s="110">
        <v>1</v>
      </c>
      <c r="E128" s="111"/>
      <c r="F128" s="9"/>
      <c r="G128" s="7" t="s">
        <v>167</v>
      </c>
      <c r="H128" s="7" t="s">
        <v>31</v>
      </c>
      <c r="I128" s="7" t="s">
        <v>1520</v>
      </c>
      <c r="J128" s="11">
        <f t="shared" si="0"/>
        <v>12</v>
      </c>
      <c r="K128" s="7" t="s">
        <v>1509</v>
      </c>
      <c r="L128" s="7" t="s">
        <v>1510</v>
      </c>
      <c r="M128" s="7" t="s">
        <v>931</v>
      </c>
      <c r="N128" s="7" t="s">
        <v>932</v>
      </c>
      <c r="O128" s="7" t="s">
        <v>1521</v>
      </c>
      <c r="P128" s="7" t="s">
        <v>1522</v>
      </c>
      <c r="Q128" s="7" t="s">
        <v>1071</v>
      </c>
      <c r="R128" s="7" t="s">
        <v>174</v>
      </c>
      <c r="S128" s="7" t="s">
        <v>175</v>
      </c>
      <c r="T128" s="7" t="s">
        <v>1525</v>
      </c>
      <c r="U128" s="7"/>
      <c r="V128" s="7" t="s">
        <v>57</v>
      </c>
      <c r="W128" s="7" t="s">
        <v>59</v>
      </c>
      <c r="X128" s="7" t="s">
        <v>1515</v>
      </c>
      <c r="Y128" s="7" t="s">
        <v>1526</v>
      </c>
    </row>
    <row r="129" spans="1:25" ht="16.5" customHeight="1">
      <c r="A129" s="7" t="s">
        <v>677</v>
      </c>
      <c r="B129" s="7" t="s">
        <v>1529</v>
      </c>
      <c r="C129" s="109">
        <v>1</v>
      </c>
      <c r="D129" s="110">
        <v>1</v>
      </c>
      <c r="E129" s="111"/>
      <c r="F129" s="9"/>
      <c r="G129" s="7" t="s">
        <v>167</v>
      </c>
      <c r="H129" s="7" t="s">
        <v>31</v>
      </c>
      <c r="I129" s="7" t="s">
        <v>427</v>
      </c>
      <c r="J129" s="11">
        <f t="shared" si="0"/>
        <v>16</v>
      </c>
      <c r="K129" s="7" t="s">
        <v>1532</v>
      </c>
      <c r="L129" s="7" t="s">
        <v>1534</v>
      </c>
      <c r="M129" s="7" t="s">
        <v>174</v>
      </c>
      <c r="N129" s="7" t="s">
        <v>175</v>
      </c>
      <c r="O129" s="7" t="s">
        <v>1521</v>
      </c>
      <c r="P129" s="7" t="s">
        <v>1522</v>
      </c>
      <c r="Q129" s="7" t="s">
        <v>1071</v>
      </c>
      <c r="R129" s="7" t="s">
        <v>174</v>
      </c>
      <c r="S129" s="7" t="s">
        <v>175</v>
      </c>
      <c r="T129" s="7" t="s">
        <v>1541</v>
      </c>
      <c r="U129" s="7"/>
      <c r="V129" s="7" t="s">
        <v>78</v>
      </c>
      <c r="W129" s="7" t="s">
        <v>59</v>
      </c>
      <c r="X129" s="7" t="s">
        <v>1543</v>
      </c>
      <c r="Y129" s="7" t="s">
        <v>1526</v>
      </c>
    </row>
    <row r="130" spans="1:25" ht="16.5" customHeight="1">
      <c r="A130" s="7" t="s">
        <v>677</v>
      </c>
      <c r="B130" s="7" t="s">
        <v>1544</v>
      </c>
      <c r="C130" s="109">
        <v>1</v>
      </c>
      <c r="D130" s="110">
        <v>1</v>
      </c>
      <c r="E130" s="111"/>
      <c r="F130" s="9"/>
      <c r="G130" s="7" t="s">
        <v>167</v>
      </c>
      <c r="H130" s="7" t="s">
        <v>31</v>
      </c>
      <c r="I130" s="7" t="s">
        <v>469</v>
      </c>
      <c r="J130" s="11">
        <f t="shared" si="0"/>
        <v>15</v>
      </c>
      <c r="K130" s="7" t="s">
        <v>1532</v>
      </c>
      <c r="L130" s="7" t="s">
        <v>1534</v>
      </c>
      <c r="M130" s="7" t="s">
        <v>174</v>
      </c>
      <c r="N130" s="7" t="s">
        <v>175</v>
      </c>
      <c r="O130" s="7" t="s">
        <v>1551</v>
      </c>
      <c r="P130" s="7" t="s">
        <v>1522</v>
      </c>
      <c r="Q130" s="7" t="s">
        <v>152</v>
      </c>
      <c r="R130" s="7" t="s">
        <v>174</v>
      </c>
      <c r="S130" s="7" t="s">
        <v>175</v>
      </c>
      <c r="T130" s="7" t="s">
        <v>1541</v>
      </c>
      <c r="U130" s="7"/>
      <c r="V130" s="7" t="s">
        <v>78</v>
      </c>
      <c r="W130" s="7" t="s">
        <v>59</v>
      </c>
      <c r="X130" s="7" t="s">
        <v>1543</v>
      </c>
      <c r="Y130" s="7" t="s">
        <v>1526</v>
      </c>
    </row>
    <row r="131" spans="1:25" ht="16.5" customHeight="1">
      <c r="A131" s="7" t="s">
        <v>677</v>
      </c>
      <c r="B131" s="7" t="s">
        <v>1557</v>
      </c>
      <c r="C131" s="109">
        <v>1</v>
      </c>
      <c r="D131" s="110">
        <v>1</v>
      </c>
      <c r="E131" s="111"/>
      <c r="F131" s="9"/>
      <c r="G131" s="7" t="s">
        <v>167</v>
      </c>
      <c r="H131" s="7" t="s">
        <v>31</v>
      </c>
      <c r="I131" s="7" t="s">
        <v>1560</v>
      </c>
      <c r="J131" s="11">
        <f t="shared" si="0"/>
        <v>31</v>
      </c>
      <c r="K131" s="7" t="s">
        <v>1564</v>
      </c>
      <c r="L131" s="7" t="s">
        <v>1435</v>
      </c>
      <c r="M131" s="7" t="s">
        <v>716</v>
      </c>
      <c r="N131" s="7" t="s">
        <v>718</v>
      </c>
      <c r="O131" s="7" t="s">
        <v>1551</v>
      </c>
      <c r="P131" s="7" t="s">
        <v>1522</v>
      </c>
      <c r="Q131" s="7" t="s">
        <v>152</v>
      </c>
      <c r="R131" s="7" t="s">
        <v>174</v>
      </c>
      <c r="S131" s="7" t="s">
        <v>175</v>
      </c>
      <c r="T131" s="7" t="s">
        <v>1568</v>
      </c>
      <c r="U131" s="7"/>
      <c r="V131" s="7" t="s">
        <v>57</v>
      </c>
      <c r="W131" s="7" t="s">
        <v>59</v>
      </c>
      <c r="X131" s="7" t="s">
        <v>1571</v>
      </c>
      <c r="Y131" s="7" t="s">
        <v>1526</v>
      </c>
    </row>
    <row r="132" spans="1:25" ht="16.5" customHeight="1">
      <c r="A132" s="7" t="s">
        <v>677</v>
      </c>
      <c r="B132" s="7" t="s">
        <v>1573</v>
      </c>
      <c r="C132" s="109">
        <v>1</v>
      </c>
      <c r="D132" s="110">
        <v>1</v>
      </c>
      <c r="E132" s="111"/>
      <c r="F132" s="9"/>
      <c r="G132" s="7" t="s">
        <v>167</v>
      </c>
      <c r="H132" s="7" t="s">
        <v>31</v>
      </c>
      <c r="I132" s="7" t="s">
        <v>1577</v>
      </c>
      <c r="J132" s="11">
        <f t="shared" si="0"/>
        <v>13</v>
      </c>
      <c r="K132" s="7" t="s">
        <v>1579</v>
      </c>
      <c r="L132" s="7" t="s">
        <v>1467</v>
      </c>
      <c r="M132" s="7" t="s">
        <v>716</v>
      </c>
      <c r="N132" s="7" t="s">
        <v>718</v>
      </c>
      <c r="O132" s="7" t="s">
        <v>1564</v>
      </c>
      <c r="P132" s="7" t="s">
        <v>1435</v>
      </c>
      <c r="Q132" s="7" t="s">
        <v>247</v>
      </c>
      <c r="R132" s="7" t="s">
        <v>716</v>
      </c>
      <c r="S132" s="7" t="s">
        <v>718</v>
      </c>
      <c r="T132" s="7" t="s">
        <v>89</v>
      </c>
      <c r="U132" s="7"/>
      <c r="V132" s="7" t="s">
        <v>78</v>
      </c>
      <c r="W132" s="7" t="s">
        <v>59</v>
      </c>
      <c r="X132" s="7" t="s">
        <v>89</v>
      </c>
      <c r="Y132" s="7" t="s">
        <v>89</v>
      </c>
    </row>
    <row r="133" spans="1:25" ht="16.5" customHeight="1">
      <c r="A133" s="7" t="s">
        <v>677</v>
      </c>
      <c r="B133" s="7" t="s">
        <v>1587</v>
      </c>
      <c r="C133" s="109">
        <v>1</v>
      </c>
      <c r="D133" s="110">
        <v>1</v>
      </c>
      <c r="E133" s="111"/>
      <c r="F133" s="9"/>
      <c r="G133" s="7" t="s">
        <v>167</v>
      </c>
      <c r="H133" s="7" t="s">
        <v>31</v>
      </c>
      <c r="I133" s="7" t="s">
        <v>1590</v>
      </c>
      <c r="J133" s="11">
        <f t="shared" si="0"/>
        <v>12</v>
      </c>
      <c r="K133" s="7" t="s">
        <v>1579</v>
      </c>
      <c r="L133" s="7" t="s">
        <v>1467</v>
      </c>
      <c r="M133" s="7" t="s">
        <v>716</v>
      </c>
      <c r="N133" s="7" t="s">
        <v>718</v>
      </c>
      <c r="O133" s="7" t="s">
        <v>1592</v>
      </c>
      <c r="P133" s="7" t="s">
        <v>1593</v>
      </c>
      <c r="Q133" s="7" t="s">
        <v>293</v>
      </c>
      <c r="R133" s="7" t="s">
        <v>975</v>
      </c>
      <c r="S133" s="7" t="s">
        <v>977</v>
      </c>
      <c r="T133" s="7" t="s">
        <v>1595</v>
      </c>
      <c r="U133" s="7"/>
      <c r="V133" s="7" t="s">
        <v>57</v>
      </c>
      <c r="W133" s="7" t="s">
        <v>59</v>
      </c>
      <c r="X133" s="7" t="s">
        <v>1598</v>
      </c>
      <c r="Y133" s="7" t="s">
        <v>1599</v>
      </c>
    </row>
    <row r="134" spans="1:25" ht="16.5" customHeight="1">
      <c r="A134" s="7" t="s">
        <v>677</v>
      </c>
      <c r="B134" s="7" t="s">
        <v>1600</v>
      </c>
      <c r="C134" s="109">
        <v>1</v>
      </c>
      <c r="D134" s="110">
        <v>1</v>
      </c>
      <c r="E134" s="111"/>
      <c r="F134" s="9"/>
      <c r="G134" s="7" t="s">
        <v>167</v>
      </c>
      <c r="H134" s="7" t="s">
        <v>31</v>
      </c>
      <c r="I134" s="7" t="s">
        <v>1602</v>
      </c>
      <c r="J134" s="11">
        <f t="shared" si="0"/>
        <v>11</v>
      </c>
      <c r="K134" s="7" t="s">
        <v>1604</v>
      </c>
      <c r="L134" s="7" t="s">
        <v>1435</v>
      </c>
      <c r="M134" s="7" t="s">
        <v>1606</v>
      </c>
      <c r="N134" s="7" t="s">
        <v>718</v>
      </c>
      <c r="O134" s="7" t="s">
        <v>1592</v>
      </c>
      <c r="P134" s="7" t="s">
        <v>1593</v>
      </c>
      <c r="Q134" s="7" t="s">
        <v>293</v>
      </c>
      <c r="R134" s="7" t="s">
        <v>975</v>
      </c>
      <c r="S134" s="7" t="s">
        <v>977</v>
      </c>
      <c r="T134" s="7" t="s">
        <v>1610</v>
      </c>
      <c r="U134" s="7"/>
      <c r="V134" s="7" t="s">
        <v>57</v>
      </c>
      <c r="W134" s="7" t="s">
        <v>59</v>
      </c>
      <c r="X134" s="7" t="s">
        <v>1612</v>
      </c>
      <c r="Y134" s="7" t="s">
        <v>1599</v>
      </c>
    </row>
    <row r="135" spans="1:25" ht="16.5" customHeight="1">
      <c r="A135" s="7" t="s">
        <v>677</v>
      </c>
      <c r="B135" s="7" t="s">
        <v>1613</v>
      </c>
      <c r="C135" s="109">
        <v>1</v>
      </c>
      <c r="D135" s="110">
        <v>1</v>
      </c>
      <c r="E135" s="111"/>
      <c r="F135" s="9"/>
      <c r="G135" s="7" t="s">
        <v>167</v>
      </c>
      <c r="H135" s="7" t="s">
        <v>31</v>
      </c>
      <c r="I135" s="7" t="s">
        <v>1614</v>
      </c>
      <c r="J135" s="11">
        <f t="shared" si="0"/>
        <v>27</v>
      </c>
      <c r="K135" s="7" t="s">
        <v>1604</v>
      </c>
      <c r="L135" s="7" t="s">
        <v>1435</v>
      </c>
      <c r="M135" s="7" t="s">
        <v>1606</v>
      </c>
      <c r="N135" s="7" t="s">
        <v>718</v>
      </c>
      <c r="O135" s="7" t="s">
        <v>1616</v>
      </c>
      <c r="P135" s="7" t="s">
        <v>1617</v>
      </c>
      <c r="Q135" s="7" t="s">
        <v>965</v>
      </c>
      <c r="R135" s="7" t="s">
        <v>1619</v>
      </c>
      <c r="S135" s="7" t="s">
        <v>1620</v>
      </c>
      <c r="T135" s="7" t="s">
        <v>1621</v>
      </c>
      <c r="U135" s="7"/>
      <c r="V135" s="7" t="s">
        <v>57</v>
      </c>
      <c r="W135" s="7" t="s">
        <v>59</v>
      </c>
      <c r="X135" s="7" t="s">
        <v>1612</v>
      </c>
      <c r="Y135" s="7" t="s">
        <v>1623</v>
      </c>
    </row>
    <row r="136" spans="1:25" ht="16.5" customHeight="1">
      <c r="A136" s="7" t="s">
        <v>677</v>
      </c>
      <c r="B136" s="7" t="s">
        <v>1624</v>
      </c>
      <c r="C136" s="109">
        <v>1</v>
      </c>
      <c r="D136" s="110">
        <v>1</v>
      </c>
      <c r="E136" s="111"/>
      <c r="F136" s="9"/>
      <c r="G136" s="7" t="s">
        <v>167</v>
      </c>
      <c r="H136" s="7" t="s">
        <v>31</v>
      </c>
      <c r="I136" s="7" t="s">
        <v>1628</v>
      </c>
      <c r="J136" s="11">
        <f t="shared" si="0"/>
        <v>8</v>
      </c>
      <c r="K136" s="7" t="s">
        <v>1616</v>
      </c>
      <c r="L136" s="7" t="s">
        <v>1617</v>
      </c>
      <c r="M136" s="7" t="s">
        <v>1619</v>
      </c>
      <c r="N136" s="7" t="s">
        <v>1620</v>
      </c>
      <c r="O136" s="7" t="s">
        <v>1631</v>
      </c>
      <c r="P136" s="7" t="s">
        <v>1632</v>
      </c>
      <c r="Q136" s="7" t="s">
        <v>293</v>
      </c>
      <c r="R136" s="7" t="s">
        <v>1634</v>
      </c>
      <c r="S136" s="7" t="s">
        <v>1620</v>
      </c>
      <c r="T136" s="7" t="s">
        <v>1635</v>
      </c>
      <c r="U136" s="7"/>
      <c r="V136" s="7" t="s">
        <v>57</v>
      </c>
      <c r="W136" s="7" t="s">
        <v>59</v>
      </c>
      <c r="X136" s="7" t="s">
        <v>1623</v>
      </c>
      <c r="Y136" s="7" t="s">
        <v>1638</v>
      </c>
    </row>
    <row r="137" spans="1:25" ht="16.5" customHeight="1">
      <c r="A137" s="7" t="s">
        <v>677</v>
      </c>
      <c r="B137" s="7" t="s">
        <v>1640</v>
      </c>
      <c r="C137" s="109">
        <v>1</v>
      </c>
      <c r="D137" s="110">
        <v>1</v>
      </c>
      <c r="E137" s="111"/>
      <c r="F137" s="9"/>
      <c r="G137" s="7" t="s">
        <v>167</v>
      </c>
      <c r="H137" s="7" t="s">
        <v>31</v>
      </c>
      <c r="I137" s="7" t="s">
        <v>1645</v>
      </c>
      <c r="J137" s="11">
        <f t="shared" si="0"/>
        <v>10</v>
      </c>
      <c r="K137" s="7" t="s">
        <v>1647</v>
      </c>
      <c r="L137" s="7" t="s">
        <v>1503</v>
      </c>
      <c r="M137" s="7" t="s">
        <v>1050</v>
      </c>
      <c r="N137" s="7" t="s">
        <v>718</v>
      </c>
      <c r="O137" s="7" t="s">
        <v>1631</v>
      </c>
      <c r="P137" s="7" t="s">
        <v>1632</v>
      </c>
      <c r="Q137" s="7" t="s">
        <v>293</v>
      </c>
      <c r="R137" s="7" t="s">
        <v>1634</v>
      </c>
      <c r="S137" s="7" t="s">
        <v>1620</v>
      </c>
      <c r="T137" s="7" t="s">
        <v>1648</v>
      </c>
      <c r="U137" s="7"/>
      <c r="V137" s="7" t="s">
        <v>57</v>
      </c>
      <c r="W137" s="7" t="s">
        <v>59</v>
      </c>
      <c r="X137" s="7" t="s">
        <v>1650</v>
      </c>
      <c r="Y137" s="7" t="s">
        <v>1638</v>
      </c>
    </row>
    <row r="138" spans="1:25" ht="16.5" customHeight="1">
      <c r="A138" s="7" t="s">
        <v>677</v>
      </c>
      <c r="B138" s="7" t="s">
        <v>1653</v>
      </c>
      <c r="C138" s="109">
        <v>1</v>
      </c>
      <c r="D138" s="110">
        <v>1</v>
      </c>
      <c r="E138" s="111"/>
      <c r="F138" s="9"/>
      <c r="G138" s="7" t="s">
        <v>167</v>
      </c>
      <c r="H138" s="7" t="s">
        <v>31</v>
      </c>
      <c r="I138" s="7" t="s">
        <v>1654</v>
      </c>
      <c r="J138" s="11">
        <f t="shared" si="0"/>
        <v>7</v>
      </c>
      <c r="K138" s="7" t="s">
        <v>1656</v>
      </c>
      <c r="L138" s="7" t="s">
        <v>1467</v>
      </c>
      <c r="M138" s="7" t="s">
        <v>1050</v>
      </c>
      <c r="N138" s="7" t="s">
        <v>718</v>
      </c>
      <c r="O138" s="7" t="s">
        <v>1647</v>
      </c>
      <c r="P138" s="7" t="s">
        <v>1503</v>
      </c>
      <c r="Q138" s="7" t="s">
        <v>965</v>
      </c>
      <c r="R138" s="7" t="s">
        <v>1050</v>
      </c>
      <c r="S138" s="7" t="s">
        <v>718</v>
      </c>
      <c r="T138" s="7" t="s">
        <v>1659</v>
      </c>
      <c r="U138" s="7"/>
      <c r="V138" s="7" t="s">
        <v>78</v>
      </c>
      <c r="W138" s="7" t="s">
        <v>59</v>
      </c>
      <c r="X138" s="7" t="s">
        <v>1661</v>
      </c>
      <c r="Y138" s="7" t="s">
        <v>1650</v>
      </c>
    </row>
    <row r="139" spans="1:25" ht="16.5" customHeight="1">
      <c r="A139" s="7" t="s">
        <v>677</v>
      </c>
      <c r="B139" s="7" t="s">
        <v>1666</v>
      </c>
      <c r="C139" s="109">
        <v>1</v>
      </c>
      <c r="D139" s="110">
        <v>1</v>
      </c>
      <c r="E139" s="111"/>
      <c r="F139" s="9"/>
      <c r="G139" s="7" t="s">
        <v>167</v>
      </c>
      <c r="H139" s="7" t="s">
        <v>31</v>
      </c>
      <c r="I139" s="7" t="s">
        <v>1671</v>
      </c>
      <c r="J139" s="11">
        <f t="shared" si="0"/>
        <v>22</v>
      </c>
      <c r="K139" s="7" t="s">
        <v>1674</v>
      </c>
      <c r="L139" s="7" t="s">
        <v>1676</v>
      </c>
      <c r="M139" s="7" t="s">
        <v>1677</v>
      </c>
      <c r="N139" s="7" t="s">
        <v>1679</v>
      </c>
      <c r="O139" s="7" t="s">
        <v>1656</v>
      </c>
      <c r="P139" s="7" t="s">
        <v>1467</v>
      </c>
      <c r="Q139" s="7" t="s">
        <v>258</v>
      </c>
      <c r="R139" s="7" t="s">
        <v>1050</v>
      </c>
      <c r="S139" s="7" t="s">
        <v>718</v>
      </c>
      <c r="T139" s="7" t="s">
        <v>1683</v>
      </c>
      <c r="U139" s="7"/>
      <c r="V139" s="7" t="s">
        <v>57</v>
      </c>
      <c r="W139" s="7" t="s">
        <v>59</v>
      </c>
      <c r="X139" s="7" t="s">
        <v>1685</v>
      </c>
      <c r="Y139" s="7" t="s">
        <v>1661</v>
      </c>
    </row>
    <row r="140" spans="1:25" ht="16.5" customHeight="1">
      <c r="A140" s="7" t="s">
        <v>677</v>
      </c>
      <c r="B140" s="7" t="s">
        <v>1689</v>
      </c>
      <c r="C140" s="109">
        <v>1</v>
      </c>
      <c r="D140" s="110">
        <v>1</v>
      </c>
      <c r="E140" s="111"/>
      <c r="F140" s="9"/>
      <c r="G140" s="7" t="s">
        <v>167</v>
      </c>
      <c r="H140" s="7" t="s">
        <v>31</v>
      </c>
      <c r="I140" s="7" t="s">
        <v>1693</v>
      </c>
      <c r="J140" s="11">
        <f t="shared" si="0"/>
        <v>7</v>
      </c>
      <c r="K140" s="7" t="s">
        <v>1674</v>
      </c>
      <c r="L140" s="7" t="s">
        <v>1676</v>
      </c>
      <c r="M140" s="7" t="s">
        <v>1677</v>
      </c>
      <c r="N140" s="7" t="s">
        <v>1679</v>
      </c>
      <c r="O140" s="7" t="s">
        <v>1698</v>
      </c>
      <c r="P140" s="7" t="s">
        <v>1700</v>
      </c>
      <c r="Q140" s="7" t="s">
        <v>965</v>
      </c>
      <c r="R140" s="7" t="s">
        <v>1677</v>
      </c>
      <c r="S140" s="7" t="s">
        <v>1679</v>
      </c>
      <c r="T140" s="7" t="s">
        <v>1704</v>
      </c>
      <c r="U140" s="7"/>
      <c r="V140" s="7" t="s">
        <v>78</v>
      </c>
      <c r="W140" s="7" t="s">
        <v>59</v>
      </c>
      <c r="X140" s="7" t="s">
        <v>1685</v>
      </c>
      <c r="Y140" s="7" t="s">
        <v>1707</v>
      </c>
    </row>
    <row r="141" spans="1:25" ht="16.5" customHeight="1">
      <c r="A141" s="7" t="s">
        <v>677</v>
      </c>
      <c r="B141" s="7" t="s">
        <v>1710</v>
      </c>
      <c r="C141" s="109">
        <v>1</v>
      </c>
      <c r="D141" s="110">
        <v>1</v>
      </c>
      <c r="E141" s="111"/>
      <c r="F141" s="9"/>
      <c r="G141" s="7" t="s">
        <v>167</v>
      </c>
      <c r="H141" s="7" t="s">
        <v>31</v>
      </c>
      <c r="I141" s="7" t="s">
        <v>1716</v>
      </c>
      <c r="J141" s="11">
        <f t="shared" si="0"/>
        <v>30</v>
      </c>
      <c r="K141" s="7" t="s">
        <v>1719</v>
      </c>
      <c r="L141" s="7" t="s">
        <v>1720</v>
      </c>
      <c r="M141" s="7" t="s">
        <v>1722</v>
      </c>
      <c r="N141" s="7" t="s">
        <v>1724</v>
      </c>
      <c r="O141" s="7" t="s">
        <v>1698</v>
      </c>
      <c r="P141" s="7" t="s">
        <v>1700</v>
      </c>
      <c r="Q141" s="7" t="s">
        <v>965</v>
      </c>
      <c r="R141" s="7" t="s">
        <v>1677</v>
      </c>
      <c r="S141" s="7" t="s">
        <v>1679</v>
      </c>
      <c r="T141" s="7" t="s">
        <v>1728</v>
      </c>
      <c r="U141" s="7"/>
      <c r="V141" s="7" t="s">
        <v>57</v>
      </c>
      <c r="W141" s="7" t="s">
        <v>59</v>
      </c>
      <c r="X141" s="7" t="s">
        <v>1730</v>
      </c>
      <c r="Y141" s="7" t="s">
        <v>1707</v>
      </c>
    </row>
    <row r="142" spans="1:25" ht="16.5" customHeight="1">
      <c r="A142" s="7" t="s">
        <v>677</v>
      </c>
      <c r="B142" s="7" t="s">
        <v>1731</v>
      </c>
      <c r="C142" s="109">
        <v>1</v>
      </c>
      <c r="D142" s="110">
        <v>1</v>
      </c>
      <c r="E142" s="111"/>
      <c r="F142" s="9"/>
      <c r="G142" s="7" t="s">
        <v>167</v>
      </c>
      <c r="H142" s="7" t="s">
        <v>31</v>
      </c>
      <c r="I142" s="7" t="s">
        <v>1734</v>
      </c>
      <c r="J142" s="11">
        <f t="shared" si="0"/>
        <v>11</v>
      </c>
      <c r="K142" s="7" t="s">
        <v>1719</v>
      </c>
      <c r="L142" s="7" t="s">
        <v>1720</v>
      </c>
      <c r="M142" s="7" t="s">
        <v>1722</v>
      </c>
      <c r="N142" s="7" t="s">
        <v>1724</v>
      </c>
      <c r="O142" s="7" t="s">
        <v>1737</v>
      </c>
      <c r="P142" s="7" t="s">
        <v>1738</v>
      </c>
      <c r="Q142" s="7" t="s">
        <v>965</v>
      </c>
      <c r="R142" s="7" t="s">
        <v>1739</v>
      </c>
      <c r="S142" s="7" t="s">
        <v>1740</v>
      </c>
      <c r="T142" s="7" t="s">
        <v>1741</v>
      </c>
      <c r="U142" s="7"/>
      <c r="V142" s="7" t="s">
        <v>57</v>
      </c>
      <c r="W142" s="7" t="s">
        <v>59</v>
      </c>
      <c r="X142" s="7" t="s">
        <v>1730</v>
      </c>
      <c r="Y142" s="7" t="s">
        <v>1743</v>
      </c>
    </row>
    <row r="143" spans="1:25" ht="16.5" customHeight="1">
      <c r="A143" s="7" t="s">
        <v>677</v>
      </c>
      <c r="B143" s="7" t="s">
        <v>1744</v>
      </c>
      <c r="C143" s="109">
        <v>1</v>
      </c>
      <c r="D143" s="110">
        <v>1</v>
      </c>
      <c r="E143" s="111"/>
      <c r="F143" s="9"/>
      <c r="G143" s="7" t="s">
        <v>167</v>
      </c>
      <c r="H143" s="7" t="s">
        <v>31</v>
      </c>
      <c r="I143" s="7" t="s">
        <v>1746</v>
      </c>
      <c r="J143" s="11">
        <f t="shared" si="0"/>
        <v>11</v>
      </c>
      <c r="K143" s="7" t="s">
        <v>1737</v>
      </c>
      <c r="L143" s="7" t="s">
        <v>1738</v>
      </c>
      <c r="M143" s="7" t="s">
        <v>1739</v>
      </c>
      <c r="N143" s="7" t="s">
        <v>1740</v>
      </c>
      <c r="O143" s="7" t="s">
        <v>1749</v>
      </c>
      <c r="P143" s="7" t="s">
        <v>1503</v>
      </c>
      <c r="Q143" s="7" t="s">
        <v>965</v>
      </c>
      <c r="R143" s="7" t="s">
        <v>1050</v>
      </c>
      <c r="S143" s="7" t="s">
        <v>718</v>
      </c>
      <c r="T143" s="7" t="s">
        <v>1752</v>
      </c>
      <c r="U143" s="7"/>
      <c r="V143" s="7" t="s">
        <v>57</v>
      </c>
      <c r="W143" s="7" t="s">
        <v>59</v>
      </c>
      <c r="X143" s="7" t="s">
        <v>1743</v>
      </c>
      <c r="Y143" s="7" t="s">
        <v>1756</v>
      </c>
    </row>
    <row r="144" spans="1:25" ht="16.5" customHeight="1">
      <c r="A144" s="7" t="s">
        <v>677</v>
      </c>
      <c r="B144" s="7" t="s">
        <v>1758</v>
      </c>
      <c r="C144" s="109">
        <v>1</v>
      </c>
      <c r="D144" s="110">
        <v>1</v>
      </c>
      <c r="E144" s="111"/>
      <c r="F144" s="9"/>
      <c r="G144" s="7" t="s">
        <v>167</v>
      </c>
      <c r="H144" s="7" t="s">
        <v>31</v>
      </c>
      <c r="I144" s="7" t="s">
        <v>1761</v>
      </c>
      <c r="J144" s="11">
        <f t="shared" si="0"/>
        <v>10</v>
      </c>
      <c r="K144" s="7" t="s">
        <v>1763</v>
      </c>
      <c r="L144" s="7" t="s">
        <v>1738</v>
      </c>
      <c r="M144" s="7" t="s">
        <v>1764</v>
      </c>
      <c r="N144" s="7" t="s">
        <v>1740</v>
      </c>
      <c r="O144" s="7" t="s">
        <v>1749</v>
      </c>
      <c r="P144" s="7" t="s">
        <v>1503</v>
      </c>
      <c r="Q144" s="7" t="s">
        <v>965</v>
      </c>
      <c r="R144" s="7" t="s">
        <v>1050</v>
      </c>
      <c r="S144" s="7" t="s">
        <v>718</v>
      </c>
      <c r="T144" s="7" t="s">
        <v>1771</v>
      </c>
      <c r="U144" s="7"/>
      <c r="V144" s="7" t="s">
        <v>57</v>
      </c>
      <c r="W144" s="7" t="s">
        <v>59</v>
      </c>
      <c r="X144" s="7" t="s">
        <v>1774</v>
      </c>
      <c r="Y144" s="7" t="s">
        <v>1756</v>
      </c>
    </row>
    <row r="145" spans="1:25" ht="16.5" customHeight="1">
      <c r="A145" s="7" t="s">
        <v>677</v>
      </c>
      <c r="B145" s="7" t="s">
        <v>1776</v>
      </c>
      <c r="C145" s="109">
        <v>1</v>
      </c>
      <c r="D145" s="110">
        <v>1</v>
      </c>
      <c r="E145" s="111"/>
      <c r="F145" s="9"/>
      <c r="G145" s="7" t="s">
        <v>167</v>
      </c>
      <c r="H145" s="7" t="s">
        <v>31</v>
      </c>
      <c r="I145" s="7" t="s">
        <v>1779</v>
      </c>
      <c r="J145" s="11">
        <f t="shared" si="0"/>
        <v>6</v>
      </c>
      <c r="K145" s="7" t="s">
        <v>1763</v>
      </c>
      <c r="L145" s="7" t="s">
        <v>1738</v>
      </c>
      <c r="M145" s="7" t="s">
        <v>1764</v>
      </c>
      <c r="N145" s="7" t="s">
        <v>1740</v>
      </c>
      <c r="O145" s="7" t="s">
        <v>1785</v>
      </c>
      <c r="P145" s="7" t="s">
        <v>1786</v>
      </c>
      <c r="Q145" s="7" t="s">
        <v>965</v>
      </c>
      <c r="R145" s="7" t="s">
        <v>1787</v>
      </c>
      <c r="S145" s="7" t="s">
        <v>1740</v>
      </c>
      <c r="T145" s="7" t="s">
        <v>1791</v>
      </c>
      <c r="U145" s="7"/>
      <c r="V145" s="7" t="s">
        <v>57</v>
      </c>
      <c r="W145" s="7" t="s">
        <v>59</v>
      </c>
      <c r="X145" s="7" t="s">
        <v>1774</v>
      </c>
      <c r="Y145" s="7" t="s">
        <v>1792</v>
      </c>
    </row>
    <row r="146" spans="1:25" ht="16.5" customHeight="1">
      <c r="A146" s="7" t="s">
        <v>677</v>
      </c>
      <c r="B146" s="7" t="s">
        <v>1793</v>
      </c>
      <c r="C146" s="109">
        <v>1</v>
      </c>
      <c r="D146" s="110">
        <v>1</v>
      </c>
      <c r="E146" s="111"/>
      <c r="F146" s="9"/>
      <c r="G146" s="7" t="s">
        <v>167</v>
      </c>
      <c r="H146" s="7" t="s">
        <v>31</v>
      </c>
      <c r="I146" s="7" t="s">
        <v>1795</v>
      </c>
      <c r="J146" s="11">
        <f t="shared" si="0"/>
        <v>23</v>
      </c>
      <c r="K146" s="7" t="s">
        <v>1798</v>
      </c>
      <c r="L146" s="7" t="s">
        <v>1800</v>
      </c>
      <c r="M146" s="7" t="s">
        <v>1801</v>
      </c>
      <c r="N146" s="7" t="s">
        <v>1802</v>
      </c>
      <c r="O146" s="7" t="s">
        <v>1785</v>
      </c>
      <c r="P146" s="7" t="s">
        <v>1786</v>
      </c>
      <c r="Q146" s="7" t="s">
        <v>965</v>
      </c>
      <c r="R146" s="7" t="s">
        <v>1787</v>
      </c>
      <c r="S146" s="7" t="s">
        <v>1740</v>
      </c>
      <c r="T146" s="7" t="s">
        <v>1804</v>
      </c>
      <c r="U146" s="7"/>
      <c r="V146" s="7" t="s">
        <v>57</v>
      </c>
      <c r="W146" s="7" t="s">
        <v>59</v>
      </c>
      <c r="X146" s="7" t="s">
        <v>1805</v>
      </c>
      <c r="Y146" s="7" t="s">
        <v>1792</v>
      </c>
    </row>
    <row r="147" spans="1:25" ht="16.5" customHeight="1">
      <c r="A147" s="7" t="s">
        <v>677</v>
      </c>
      <c r="B147" s="7" t="s">
        <v>1807</v>
      </c>
      <c r="C147" s="109">
        <v>1</v>
      </c>
      <c r="D147" s="110">
        <v>1</v>
      </c>
      <c r="E147" s="111"/>
      <c r="F147" s="9"/>
      <c r="G147" s="7" t="s">
        <v>167</v>
      </c>
      <c r="H147" s="7" t="s">
        <v>31</v>
      </c>
      <c r="I147" s="7" t="s">
        <v>1810</v>
      </c>
      <c r="J147" s="11">
        <f t="shared" si="0"/>
        <v>11</v>
      </c>
      <c r="K147" s="7" t="s">
        <v>1812</v>
      </c>
      <c r="L147" s="7" t="s">
        <v>1800</v>
      </c>
      <c r="M147" s="7" t="s">
        <v>1813</v>
      </c>
      <c r="N147" s="7" t="s">
        <v>1802</v>
      </c>
      <c r="O147" s="7" t="s">
        <v>1798</v>
      </c>
      <c r="P147" s="7" t="s">
        <v>1800</v>
      </c>
      <c r="Q147" s="7" t="s">
        <v>965</v>
      </c>
      <c r="R147" s="7" t="s">
        <v>1801</v>
      </c>
      <c r="S147" s="7" t="s">
        <v>1802</v>
      </c>
      <c r="T147" s="7" t="s">
        <v>1814</v>
      </c>
      <c r="U147" s="7"/>
      <c r="V147" s="7" t="s">
        <v>57</v>
      </c>
      <c r="W147" s="7" t="s">
        <v>59</v>
      </c>
      <c r="X147" s="7" t="s">
        <v>1817</v>
      </c>
      <c r="Y147" s="7" t="s">
        <v>1805</v>
      </c>
    </row>
    <row r="148" spans="1:25" ht="16.5" customHeight="1">
      <c r="A148" s="7" t="s">
        <v>677</v>
      </c>
      <c r="B148" s="7" t="s">
        <v>1820</v>
      </c>
      <c r="C148" s="109">
        <v>1</v>
      </c>
      <c r="D148" s="110">
        <v>1</v>
      </c>
      <c r="E148" s="111"/>
      <c r="F148" s="9"/>
      <c r="G148" s="7" t="s">
        <v>167</v>
      </c>
      <c r="H148" s="7" t="s">
        <v>31</v>
      </c>
      <c r="I148" s="7" t="s">
        <v>1822</v>
      </c>
      <c r="J148" s="11">
        <f t="shared" si="0"/>
        <v>13</v>
      </c>
      <c r="K148" s="7" t="s">
        <v>1825</v>
      </c>
      <c r="L148" s="7" t="s">
        <v>1826</v>
      </c>
      <c r="M148" s="7" t="s">
        <v>135</v>
      </c>
      <c r="N148" s="7" t="s">
        <v>136</v>
      </c>
      <c r="O148" s="7" t="s">
        <v>1812</v>
      </c>
      <c r="P148" s="7" t="s">
        <v>1800</v>
      </c>
      <c r="Q148" s="7" t="s">
        <v>52</v>
      </c>
      <c r="R148" s="7" t="s">
        <v>1813</v>
      </c>
      <c r="S148" s="7" t="s">
        <v>1802</v>
      </c>
      <c r="T148" s="7" t="s">
        <v>1829</v>
      </c>
      <c r="U148" s="7"/>
      <c r="V148" s="7" t="s">
        <v>57</v>
      </c>
      <c r="W148" s="7" t="s">
        <v>59</v>
      </c>
      <c r="X148" s="7" t="s">
        <v>141</v>
      </c>
      <c r="Y148" s="7" t="s">
        <v>1817</v>
      </c>
    </row>
    <row r="149" spans="1:25" ht="16.5" customHeight="1">
      <c r="A149" s="7" t="s">
        <v>677</v>
      </c>
      <c r="B149" s="7" t="s">
        <v>1831</v>
      </c>
      <c r="C149" s="109">
        <v>1</v>
      </c>
      <c r="D149" s="110">
        <v>1</v>
      </c>
      <c r="E149" s="111"/>
      <c r="F149" s="9"/>
      <c r="G149" s="7" t="s">
        <v>167</v>
      </c>
      <c r="H149" s="7" t="s">
        <v>31</v>
      </c>
      <c r="I149" s="7" t="s">
        <v>1833</v>
      </c>
      <c r="J149" s="11">
        <f t="shared" si="0"/>
        <v>28</v>
      </c>
      <c r="K149" s="7" t="s">
        <v>1835</v>
      </c>
      <c r="L149" s="7" t="s">
        <v>1836</v>
      </c>
      <c r="M149" s="7" t="s">
        <v>1838</v>
      </c>
      <c r="N149" s="7" t="s">
        <v>1839</v>
      </c>
      <c r="O149" s="7" t="s">
        <v>1825</v>
      </c>
      <c r="P149" s="7" t="s">
        <v>1826</v>
      </c>
      <c r="Q149" s="7" t="s">
        <v>52</v>
      </c>
      <c r="R149" s="7" t="s">
        <v>135</v>
      </c>
      <c r="S149" s="7" t="s">
        <v>136</v>
      </c>
      <c r="T149" s="7" t="s">
        <v>1845</v>
      </c>
      <c r="U149" s="7"/>
      <c r="V149" s="7" t="s">
        <v>57</v>
      </c>
      <c r="W149" s="7" t="s">
        <v>59</v>
      </c>
      <c r="X149" s="7" t="s">
        <v>1848</v>
      </c>
      <c r="Y149" s="7" t="s">
        <v>141</v>
      </c>
    </row>
    <row r="150" spans="1:25" ht="16.5" customHeight="1">
      <c r="A150" s="7" t="s">
        <v>677</v>
      </c>
      <c r="B150" s="7" t="s">
        <v>1850</v>
      </c>
      <c r="C150" s="109">
        <v>1</v>
      </c>
      <c r="D150" s="110">
        <v>1</v>
      </c>
      <c r="E150" s="111"/>
      <c r="F150" s="9"/>
      <c r="G150" s="7" t="s">
        <v>167</v>
      </c>
      <c r="H150" s="7" t="s">
        <v>31</v>
      </c>
      <c r="I150" s="7" t="s">
        <v>1852</v>
      </c>
      <c r="J150" s="11">
        <f t="shared" si="0"/>
        <v>12</v>
      </c>
      <c r="K150" s="7" t="s">
        <v>1835</v>
      </c>
      <c r="L150" s="7" t="s">
        <v>1836</v>
      </c>
      <c r="M150" s="7" t="s">
        <v>1838</v>
      </c>
      <c r="N150" s="7" t="s">
        <v>1839</v>
      </c>
      <c r="O150" s="7" t="s">
        <v>1854</v>
      </c>
      <c r="P150" s="7" t="s">
        <v>1856</v>
      </c>
      <c r="Q150" s="7" t="s">
        <v>52</v>
      </c>
      <c r="R150" s="7" t="s">
        <v>1838</v>
      </c>
      <c r="S150" s="7" t="s">
        <v>1839</v>
      </c>
      <c r="T150" s="7" t="s">
        <v>1858</v>
      </c>
      <c r="U150" s="7"/>
      <c r="V150" s="7" t="s">
        <v>78</v>
      </c>
      <c r="W150" s="7" t="s">
        <v>59</v>
      </c>
      <c r="X150" s="7" t="s">
        <v>1848</v>
      </c>
      <c r="Y150" s="7" t="s">
        <v>1860</v>
      </c>
    </row>
    <row r="151" spans="1:25" ht="16.5" customHeight="1">
      <c r="A151" s="7" t="s">
        <v>677</v>
      </c>
      <c r="B151" s="7" t="s">
        <v>1864</v>
      </c>
      <c r="C151" s="109">
        <v>1</v>
      </c>
      <c r="D151" s="110">
        <v>1</v>
      </c>
      <c r="E151" s="111"/>
      <c r="F151" s="9"/>
      <c r="G151" s="7" t="s">
        <v>167</v>
      </c>
      <c r="H151" s="7" t="s">
        <v>31</v>
      </c>
      <c r="I151" s="7" t="s">
        <v>1868</v>
      </c>
      <c r="J151" s="11">
        <f t="shared" si="0"/>
        <v>11</v>
      </c>
      <c r="K151" s="7" t="s">
        <v>1854</v>
      </c>
      <c r="L151" s="7" t="s">
        <v>1856</v>
      </c>
      <c r="M151" s="7" t="s">
        <v>1838</v>
      </c>
      <c r="N151" s="7" t="s">
        <v>1839</v>
      </c>
      <c r="O151" s="7" t="s">
        <v>1872</v>
      </c>
      <c r="P151" s="7" t="s">
        <v>1874</v>
      </c>
      <c r="Q151" s="7" t="s">
        <v>965</v>
      </c>
      <c r="R151" s="7" t="s">
        <v>872</v>
      </c>
      <c r="S151" s="7" t="s">
        <v>873</v>
      </c>
      <c r="T151" s="7" t="s">
        <v>1877</v>
      </c>
      <c r="U151" s="7"/>
      <c r="V151" s="7" t="s">
        <v>57</v>
      </c>
      <c r="W151" s="7" t="s">
        <v>59</v>
      </c>
      <c r="X151" s="7" t="s">
        <v>1860</v>
      </c>
      <c r="Y151" s="7" t="s">
        <v>1879</v>
      </c>
    </row>
    <row r="152" spans="1:25" ht="16.5" customHeight="1">
      <c r="A152" s="7" t="s">
        <v>677</v>
      </c>
      <c r="B152" s="7" t="s">
        <v>1882</v>
      </c>
      <c r="C152" s="109">
        <v>1</v>
      </c>
      <c r="D152" s="110">
        <v>1</v>
      </c>
      <c r="E152" s="111"/>
      <c r="F152" s="9"/>
      <c r="G152" s="7" t="s">
        <v>167</v>
      </c>
      <c r="H152" s="7" t="s">
        <v>31</v>
      </c>
      <c r="I152" s="7" t="s">
        <v>1884</v>
      </c>
      <c r="J152" s="11">
        <f t="shared" si="0"/>
        <v>25</v>
      </c>
      <c r="K152" s="7" t="s">
        <v>1885</v>
      </c>
      <c r="L152" s="7" t="s">
        <v>1887</v>
      </c>
      <c r="M152" s="7" t="s">
        <v>709</v>
      </c>
      <c r="N152" s="7" t="s">
        <v>710</v>
      </c>
      <c r="O152" s="7" t="s">
        <v>1872</v>
      </c>
      <c r="P152" s="7" t="s">
        <v>1874</v>
      </c>
      <c r="Q152" s="7" t="s">
        <v>965</v>
      </c>
      <c r="R152" s="7" t="s">
        <v>872</v>
      </c>
      <c r="S152" s="7" t="s">
        <v>873</v>
      </c>
      <c r="T152" s="7" t="s">
        <v>1892</v>
      </c>
      <c r="U152" s="7"/>
      <c r="V152" s="7" t="s">
        <v>57</v>
      </c>
      <c r="W152" s="7" t="s">
        <v>59</v>
      </c>
      <c r="X152" s="7" t="s">
        <v>1893</v>
      </c>
      <c r="Y152" s="7" t="s">
        <v>1879</v>
      </c>
    </row>
    <row r="153" spans="1:25" ht="16.5" customHeight="1">
      <c r="A153" s="7" t="s">
        <v>677</v>
      </c>
      <c r="B153" s="7" t="s">
        <v>1894</v>
      </c>
      <c r="C153" s="109">
        <v>1</v>
      </c>
      <c r="D153" s="110">
        <v>1</v>
      </c>
      <c r="E153" s="111"/>
      <c r="F153" s="9"/>
      <c r="G153" s="7" t="s">
        <v>167</v>
      </c>
      <c r="H153" s="7" t="s">
        <v>31</v>
      </c>
      <c r="I153" s="7" t="s">
        <v>1896</v>
      </c>
      <c r="J153" s="11">
        <f t="shared" si="0"/>
        <v>7</v>
      </c>
      <c r="K153" s="7" t="s">
        <v>1898</v>
      </c>
      <c r="L153" s="7" t="s">
        <v>1899</v>
      </c>
      <c r="M153" s="7" t="s">
        <v>709</v>
      </c>
      <c r="N153" s="7" t="s">
        <v>710</v>
      </c>
      <c r="O153" s="7" t="s">
        <v>1885</v>
      </c>
      <c r="P153" s="7" t="s">
        <v>1887</v>
      </c>
      <c r="Q153" s="7" t="s">
        <v>152</v>
      </c>
      <c r="R153" s="7" t="s">
        <v>709</v>
      </c>
      <c r="S153" s="7" t="s">
        <v>710</v>
      </c>
      <c r="T153" s="7" t="s">
        <v>1902</v>
      </c>
      <c r="U153" s="7"/>
      <c r="V153" s="7" t="s">
        <v>78</v>
      </c>
      <c r="W153" s="7" t="s">
        <v>59</v>
      </c>
      <c r="X153" s="7" t="s">
        <v>1903</v>
      </c>
      <c r="Y153" s="7" t="s">
        <v>1893</v>
      </c>
    </row>
    <row r="154" spans="1:25" ht="16.5" customHeight="1">
      <c r="A154" s="7" t="s">
        <v>677</v>
      </c>
      <c r="B154" s="7" t="s">
        <v>1905</v>
      </c>
      <c r="C154" s="109">
        <v>1</v>
      </c>
      <c r="D154" s="110">
        <v>1</v>
      </c>
      <c r="E154" s="111"/>
      <c r="F154" s="9"/>
      <c r="G154" s="7" t="s">
        <v>167</v>
      </c>
      <c r="H154" s="7" t="s">
        <v>31</v>
      </c>
      <c r="I154" s="7" t="s">
        <v>1907</v>
      </c>
      <c r="J154" s="11">
        <f t="shared" si="0"/>
        <v>13</v>
      </c>
      <c r="K154" s="7" t="s">
        <v>1898</v>
      </c>
      <c r="L154" s="7" t="s">
        <v>1899</v>
      </c>
      <c r="M154" s="7" t="s">
        <v>709</v>
      </c>
      <c r="N154" s="7" t="s">
        <v>710</v>
      </c>
      <c r="O154" s="7" t="s">
        <v>1909</v>
      </c>
      <c r="P154" s="7" t="s">
        <v>1910</v>
      </c>
      <c r="Q154" s="7" t="s">
        <v>1912</v>
      </c>
      <c r="R154" s="7" t="s">
        <v>1913</v>
      </c>
      <c r="S154" s="7" t="s">
        <v>1914</v>
      </c>
      <c r="T154" s="7" t="s">
        <v>1916</v>
      </c>
      <c r="U154" s="7"/>
      <c r="V154" s="7" t="s">
        <v>57</v>
      </c>
      <c r="W154" s="7" t="s">
        <v>59</v>
      </c>
      <c r="X154" s="7" t="s">
        <v>1903</v>
      </c>
      <c r="Y154" s="7" t="s">
        <v>1917</v>
      </c>
    </row>
    <row r="155" spans="1:25" ht="16.5" customHeight="1">
      <c r="A155" s="7" t="s">
        <v>677</v>
      </c>
      <c r="B155" s="7" t="s">
        <v>1918</v>
      </c>
      <c r="C155" s="109">
        <v>1</v>
      </c>
      <c r="D155" s="110">
        <v>1</v>
      </c>
      <c r="E155" s="111"/>
      <c r="F155" s="9"/>
      <c r="G155" s="7" t="s">
        <v>167</v>
      </c>
      <c r="H155" s="7" t="s">
        <v>31</v>
      </c>
      <c r="I155" s="7" t="s">
        <v>849</v>
      </c>
      <c r="J155" s="11">
        <f t="shared" si="0"/>
        <v>9</v>
      </c>
      <c r="K155" s="7" t="s">
        <v>1909</v>
      </c>
      <c r="L155" s="7" t="s">
        <v>1910</v>
      </c>
      <c r="M155" s="7" t="s">
        <v>1913</v>
      </c>
      <c r="N155" s="7" t="s">
        <v>1914</v>
      </c>
      <c r="O155" s="7" t="s">
        <v>1921</v>
      </c>
      <c r="P155" s="7" t="s">
        <v>1922</v>
      </c>
      <c r="Q155" s="7" t="s">
        <v>247</v>
      </c>
      <c r="R155" s="7" t="s">
        <v>1913</v>
      </c>
      <c r="S155" s="7" t="s">
        <v>1914</v>
      </c>
      <c r="T155" s="7" t="s">
        <v>89</v>
      </c>
      <c r="U155" s="7"/>
      <c r="V155" s="7" t="s">
        <v>78</v>
      </c>
      <c r="W155" s="7" t="s">
        <v>59</v>
      </c>
      <c r="X155" s="7" t="s">
        <v>89</v>
      </c>
      <c r="Y155" s="7" t="s">
        <v>89</v>
      </c>
    </row>
    <row r="156" spans="1:25" ht="16.5" customHeight="1">
      <c r="A156" s="7" t="s">
        <v>677</v>
      </c>
      <c r="B156" s="7" t="s">
        <v>1924</v>
      </c>
      <c r="C156" s="109">
        <v>1</v>
      </c>
      <c r="D156" s="110">
        <v>1</v>
      </c>
      <c r="E156" s="111"/>
      <c r="F156" s="9"/>
      <c r="G156" s="7" t="s">
        <v>167</v>
      </c>
      <c r="H156" s="7" t="s">
        <v>31</v>
      </c>
      <c r="I156" s="7" t="s">
        <v>1928</v>
      </c>
      <c r="J156" s="11">
        <f t="shared" si="0"/>
        <v>15</v>
      </c>
      <c r="K156" s="7" t="s">
        <v>1930</v>
      </c>
      <c r="L156" s="7" t="s">
        <v>1931</v>
      </c>
      <c r="M156" s="7" t="s">
        <v>1397</v>
      </c>
      <c r="N156" s="7" t="s">
        <v>1398</v>
      </c>
      <c r="O156" s="7" t="s">
        <v>1933</v>
      </c>
      <c r="P156" s="7" t="s">
        <v>1934</v>
      </c>
      <c r="Q156" s="7" t="s">
        <v>293</v>
      </c>
      <c r="R156" s="7" t="s">
        <v>642</v>
      </c>
      <c r="S156" s="7" t="s">
        <v>643</v>
      </c>
      <c r="T156" s="7" t="s">
        <v>1938</v>
      </c>
      <c r="U156" s="7"/>
      <c r="V156" s="7" t="s">
        <v>57</v>
      </c>
      <c r="W156" s="7" t="s">
        <v>876</v>
      </c>
      <c r="X156" s="7" t="s">
        <v>1402</v>
      </c>
      <c r="Y156" s="7" t="s">
        <v>1940</v>
      </c>
    </row>
    <row r="157" spans="1:25" ht="16.5" customHeight="1">
      <c r="A157" s="7" t="s">
        <v>677</v>
      </c>
      <c r="B157" s="7" t="s">
        <v>1942</v>
      </c>
      <c r="C157" s="109">
        <v>1</v>
      </c>
      <c r="D157" s="110">
        <v>1</v>
      </c>
      <c r="E157" s="111"/>
      <c r="F157" s="9"/>
      <c r="G157" s="7" t="s">
        <v>167</v>
      </c>
      <c r="H157" s="7" t="s">
        <v>31</v>
      </c>
      <c r="I157" s="7" t="s">
        <v>1945</v>
      </c>
      <c r="J157" s="11">
        <f t="shared" si="0"/>
        <v>13</v>
      </c>
      <c r="K157" s="7" t="s">
        <v>1946</v>
      </c>
      <c r="L157" s="7" t="s">
        <v>1419</v>
      </c>
      <c r="M157" s="7" t="s">
        <v>46</v>
      </c>
      <c r="N157" s="7" t="s">
        <v>49</v>
      </c>
      <c r="O157" s="7" t="s">
        <v>1933</v>
      </c>
      <c r="P157" s="7" t="s">
        <v>1934</v>
      </c>
      <c r="Q157" s="7" t="s">
        <v>293</v>
      </c>
      <c r="R157" s="7" t="s">
        <v>642</v>
      </c>
      <c r="S157" s="7" t="s">
        <v>643</v>
      </c>
      <c r="T157" s="7" t="s">
        <v>1952</v>
      </c>
      <c r="U157" s="7"/>
      <c r="V157" s="7" t="s">
        <v>57</v>
      </c>
      <c r="W157" s="7" t="s">
        <v>59</v>
      </c>
      <c r="X157" s="7" t="s">
        <v>1954</v>
      </c>
      <c r="Y157" s="7" t="s">
        <v>1940</v>
      </c>
    </row>
    <row r="158" spans="1:25" ht="16.5" customHeight="1">
      <c r="A158" s="7" t="s">
        <v>677</v>
      </c>
      <c r="B158" s="7" t="s">
        <v>1958</v>
      </c>
      <c r="C158" s="109">
        <v>1</v>
      </c>
      <c r="D158" s="110">
        <v>1</v>
      </c>
      <c r="E158" s="111"/>
      <c r="F158" s="9"/>
      <c r="G158" s="7" t="s">
        <v>167</v>
      </c>
      <c r="H158" s="7" t="s">
        <v>31</v>
      </c>
      <c r="I158" s="7" t="s">
        <v>1961</v>
      </c>
      <c r="J158" s="11">
        <f t="shared" si="0"/>
        <v>17</v>
      </c>
      <c r="K158" s="7" t="s">
        <v>1946</v>
      </c>
      <c r="L158" s="7" t="s">
        <v>1419</v>
      </c>
      <c r="M158" s="7" t="s">
        <v>46</v>
      </c>
      <c r="N158" s="7" t="s">
        <v>49</v>
      </c>
      <c r="O158" s="7" t="s">
        <v>1963</v>
      </c>
      <c r="P158" s="7" t="s">
        <v>1406</v>
      </c>
      <c r="Q158" s="7" t="s">
        <v>52</v>
      </c>
      <c r="R158" s="7" t="s">
        <v>46</v>
      </c>
      <c r="S158" s="7" t="s">
        <v>49</v>
      </c>
      <c r="T158" s="7" t="s">
        <v>1964</v>
      </c>
      <c r="U158" s="7"/>
      <c r="V158" s="7" t="s">
        <v>78</v>
      </c>
      <c r="W158" s="7" t="s">
        <v>59</v>
      </c>
      <c r="X158" s="7" t="s">
        <v>1954</v>
      </c>
      <c r="Y158" s="7" t="s">
        <v>1966</v>
      </c>
    </row>
    <row r="159" spans="1:25" ht="16.5" customHeight="1">
      <c r="A159" s="7" t="s">
        <v>677</v>
      </c>
      <c r="B159" s="7" t="s">
        <v>1968</v>
      </c>
      <c r="C159" s="109">
        <v>1</v>
      </c>
      <c r="D159" s="110">
        <v>1</v>
      </c>
      <c r="E159" s="111"/>
      <c r="F159" s="9"/>
      <c r="G159" s="7" t="s">
        <v>167</v>
      </c>
      <c r="H159" s="7" t="s">
        <v>31</v>
      </c>
      <c r="I159" s="7" t="s">
        <v>1970</v>
      </c>
      <c r="J159" s="11">
        <f t="shared" si="0"/>
        <v>16</v>
      </c>
      <c r="K159" s="7" t="s">
        <v>325</v>
      </c>
      <c r="L159" s="7" t="s">
        <v>326</v>
      </c>
      <c r="M159" s="7" t="s">
        <v>46</v>
      </c>
      <c r="N159" s="7" t="s">
        <v>49</v>
      </c>
      <c r="O159" s="7" t="s">
        <v>1963</v>
      </c>
      <c r="P159" s="7" t="s">
        <v>1406</v>
      </c>
      <c r="Q159" s="7" t="s">
        <v>52</v>
      </c>
      <c r="R159" s="7" t="s">
        <v>46</v>
      </c>
      <c r="S159" s="7" t="s">
        <v>49</v>
      </c>
      <c r="T159" s="7" t="s">
        <v>1975</v>
      </c>
      <c r="U159" s="7"/>
      <c r="V159" s="7" t="s">
        <v>78</v>
      </c>
      <c r="W159" s="7" t="s">
        <v>926</v>
      </c>
      <c r="X159" s="7" t="s">
        <v>329</v>
      </c>
      <c r="Y159" s="7" t="s">
        <v>1966</v>
      </c>
    </row>
    <row r="160" spans="1:25" ht="16.5" customHeight="1">
      <c r="A160" s="7" t="s">
        <v>677</v>
      </c>
      <c r="B160" s="7" t="s">
        <v>1978</v>
      </c>
      <c r="C160" s="109">
        <v>1</v>
      </c>
      <c r="D160" s="110">
        <v>1</v>
      </c>
      <c r="E160" s="111"/>
      <c r="F160" s="9"/>
      <c r="G160" s="7" t="s">
        <v>167</v>
      </c>
      <c r="H160" s="7" t="s">
        <v>31</v>
      </c>
      <c r="I160" s="7" t="s">
        <v>1982</v>
      </c>
      <c r="J160" s="11">
        <f t="shared" si="0"/>
        <v>8</v>
      </c>
      <c r="K160" s="7" t="s">
        <v>1930</v>
      </c>
      <c r="L160" s="7" t="s">
        <v>1931</v>
      </c>
      <c r="M160" s="7" t="s">
        <v>1397</v>
      </c>
      <c r="N160" s="7" t="s">
        <v>1398</v>
      </c>
      <c r="O160" s="7" t="s">
        <v>1921</v>
      </c>
      <c r="P160" s="7" t="s">
        <v>1922</v>
      </c>
      <c r="Q160" s="7" t="s">
        <v>52</v>
      </c>
      <c r="R160" s="7" t="s">
        <v>1913</v>
      </c>
      <c r="S160" s="7" t="s">
        <v>1914</v>
      </c>
      <c r="T160" s="7" t="s">
        <v>1986</v>
      </c>
      <c r="U160" s="7"/>
      <c r="V160" s="7" t="s">
        <v>57</v>
      </c>
      <c r="W160" s="7" t="s">
        <v>94</v>
      </c>
      <c r="X160" s="7" t="s">
        <v>1402</v>
      </c>
      <c r="Y160" s="7" t="s">
        <v>1917</v>
      </c>
    </row>
    <row r="161" spans="1:25" ht="16.5" customHeight="1">
      <c r="A161" s="7" t="s">
        <v>677</v>
      </c>
      <c r="B161" s="7" t="s">
        <v>1988</v>
      </c>
      <c r="C161" s="109">
        <v>1</v>
      </c>
      <c r="D161" s="110">
        <v>1</v>
      </c>
      <c r="E161" s="111"/>
      <c r="F161" s="9"/>
      <c r="G161" s="7" t="s">
        <v>167</v>
      </c>
      <c r="H161" s="7" t="s">
        <v>31</v>
      </c>
      <c r="I161" s="7" t="s">
        <v>1990</v>
      </c>
      <c r="J161" s="11">
        <f t="shared" si="0"/>
        <v>45</v>
      </c>
      <c r="K161" s="7" t="s">
        <v>325</v>
      </c>
      <c r="L161" s="7" t="s">
        <v>326</v>
      </c>
      <c r="M161" s="7" t="s">
        <v>46</v>
      </c>
      <c r="N161" s="7" t="s">
        <v>49</v>
      </c>
      <c r="O161" s="7" t="s">
        <v>1992</v>
      </c>
      <c r="P161" s="7" t="s">
        <v>1993</v>
      </c>
      <c r="Q161" s="7" t="s">
        <v>965</v>
      </c>
      <c r="R161" s="7" t="s">
        <v>1996</v>
      </c>
      <c r="S161" s="7" t="s">
        <v>1997</v>
      </c>
      <c r="T161" s="7" t="s">
        <v>1998</v>
      </c>
      <c r="U161" s="7"/>
      <c r="V161" s="7" t="s">
        <v>57</v>
      </c>
      <c r="W161" s="7" t="s">
        <v>926</v>
      </c>
      <c r="X161" s="7" t="s">
        <v>329</v>
      </c>
      <c r="Y161" s="7" t="s">
        <v>2000</v>
      </c>
    </row>
    <row r="162" spans="1:25" ht="16.5" customHeight="1">
      <c r="A162" s="7" t="s">
        <v>677</v>
      </c>
      <c r="B162" s="7" t="s">
        <v>2001</v>
      </c>
      <c r="C162" s="109">
        <v>1</v>
      </c>
      <c r="D162" s="110">
        <v>1</v>
      </c>
      <c r="E162" s="111"/>
      <c r="F162" s="9"/>
      <c r="G162" s="7" t="s">
        <v>167</v>
      </c>
      <c r="H162" s="7" t="s">
        <v>31</v>
      </c>
      <c r="I162" s="7" t="s">
        <v>2003</v>
      </c>
      <c r="J162" s="11">
        <f t="shared" si="0"/>
        <v>8</v>
      </c>
      <c r="K162" s="7" t="s">
        <v>2005</v>
      </c>
      <c r="L162" s="7" t="s">
        <v>2006</v>
      </c>
      <c r="M162" s="7" t="s">
        <v>2007</v>
      </c>
      <c r="N162" s="7" t="s">
        <v>1997</v>
      </c>
      <c r="O162" s="7" t="s">
        <v>1992</v>
      </c>
      <c r="P162" s="7" t="s">
        <v>1993</v>
      </c>
      <c r="Q162" s="7" t="s">
        <v>965</v>
      </c>
      <c r="R162" s="7" t="s">
        <v>1996</v>
      </c>
      <c r="S162" s="7" t="s">
        <v>1997</v>
      </c>
      <c r="T162" s="7" t="s">
        <v>2009</v>
      </c>
      <c r="U162" s="7"/>
      <c r="V162" s="7" t="s">
        <v>57</v>
      </c>
      <c r="W162" s="7" t="s">
        <v>59</v>
      </c>
      <c r="X162" s="7" t="s">
        <v>2012</v>
      </c>
      <c r="Y162" s="7" t="s">
        <v>2000</v>
      </c>
    </row>
    <row r="163" spans="1:25" ht="16.5" customHeight="1">
      <c r="A163" s="7" t="s">
        <v>677</v>
      </c>
      <c r="B163" s="7" t="s">
        <v>2013</v>
      </c>
      <c r="C163" s="109">
        <v>1</v>
      </c>
      <c r="D163" s="110">
        <v>1</v>
      </c>
      <c r="E163" s="111"/>
      <c r="F163" s="9"/>
      <c r="G163" s="7" t="s">
        <v>167</v>
      </c>
      <c r="H163" s="7" t="s">
        <v>31</v>
      </c>
      <c r="I163" s="7" t="s">
        <v>2015</v>
      </c>
      <c r="J163" s="11">
        <f t="shared" si="0"/>
        <v>12</v>
      </c>
      <c r="K163" s="7" t="s">
        <v>2005</v>
      </c>
      <c r="L163" s="7" t="s">
        <v>2006</v>
      </c>
      <c r="M163" s="7" t="s">
        <v>2007</v>
      </c>
      <c r="N163" s="7" t="s">
        <v>1997</v>
      </c>
      <c r="O163" s="7" t="s">
        <v>2018</v>
      </c>
      <c r="P163" s="7" t="s">
        <v>2006</v>
      </c>
      <c r="Q163" s="7" t="s">
        <v>52</v>
      </c>
      <c r="R163" s="7" t="s">
        <v>2019</v>
      </c>
      <c r="S163" s="7" t="s">
        <v>2020</v>
      </c>
      <c r="T163" s="7" t="s">
        <v>2023</v>
      </c>
      <c r="U163" s="7"/>
      <c r="V163" s="7" t="s">
        <v>57</v>
      </c>
      <c r="W163" s="7" t="s">
        <v>59</v>
      </c>
      <c r="X163" s="7" t="s">
        <v>2012</v>
      </c>
      <c r="Y163" s="7" t="s">
        <v>2027</v>
      </c>
    </row>
    <row r="164" spans="1:25" ht="16.5" customHeight="1">
      <c r="A164" s="7" t="s">
        <v>677</v>
      </c>
      <c r="B164" s="7" t="s">
        <v>2029</v>
      </c>
      <c r="C164" s="109">
        <v>1</v>
      </c>
      <c r="D164" s="110">
        <v>1</v>
      </c>
      <c r="E164" s="111"/>
      <c r="F164" s="9"/>
      <c r="G164" s="7" t="s">
        <v>167</v>
      </c>
      <c r="H164" s="7" t="s">
        <v>31</v>
      </c>
      <c r="I164" s="7" t="s">
        <v>216</v>
      </c>
      <c r="J164" s="11">
        <f t="shared" si="0"/>
        <v>15</v>
      </c>
      <c r="K164" s="7" t="s">
        <v>2032</v>
      </c>
      <c r="L164" s="7" t="s">
        <v>2033</v>
      </c>
      <c r="M164" s="7" t="s">
        <v>2019</v>
      </c>
      <c r="N164" s="7" t="s">
        <v>2020</v>
      </c>
      <c r="O164" s="7" t="s">
        <v>2018</v>
      </c>
      <c r="P164" s="7" t="s">
        <v>2006</v>
      </c>
      <c r="Q164" s="7" t="s">
        <v>247</v>
      </c>
      <c r="R164" s="7" t="s">
        <v>2019</v>
      </c>
      <c r="S164" s="7" t="s">
        <v>2020</v>
      </c>
      <c r="T164" s="7" t="s">
        <v>89</v>
      </c>
      <c r="U164" s="7"/>
      <c r="V164" s="7" t="s">
        <v>78</v>
      </c>
      <c r="W164" s="7" t="s">
        <v>59</v>
      </c>
      <c r="X164" s="7" t="s">
        <v>89</v>
      </c>
      <c r="Y164" s="7" t="s">
        <v>89</v>
      </c>
    </row>
    <row r="165" spans="1:25" ht="16.5" customHeight="1">
      <c r="A165" s="7" t="s">
        <v>677</v>
      </c>
      <c r="B165" s="7" t="s">
        <v>2036</v>
      </c>
      <c r="C165" s="109">
        <v>1</v>
      </c>
      <c r="D165" s="110">
        <v>1</v>
      </c>
      <c r="E165" s="111"/>
      <c r="F165" s="9"/>
      <c r="G165" s="7" t="s">
        <v>167</v>
      </c>
      <c r="H165" s="7" t="s">
        <v>31</v>
      </c>
      <c r="I165" s="7" t="s">
        <v>2039</v>
      </c>
      <c r="J165" s="11">
        <f t="shared" si="0"/>
        <v>21</v>
      </c>
      <c r="K165" s="7" t="s">
        <v>2032</v>
      </c>
      <c r="L165" s="7" t="s">
        <v>2033</v>
      </c>
      <c r="M165" s="7" t="s">
        <v>2019</v>
      </c>
      <c r="N165" s="7" t="s">
        <v>2020</v>
      </c>
      <c r="O165" s="7" t="s">
        <v>2041</v>
      </c>
      <c r="P165" s="7" t="s">
        <v>2006</v>
      </c>
      <c r="Q165" s="7" t="s">
        <v>247</v>
      </c>
      <c r="R165" s="7" t="s">
        <v>2043</v>
      </c>
      <c r="S165" s="7" t="s">
        <v>1997</v>
      </c>
      <c r="T165" s="7" t="s">
        <v>89</v>
      </c>
      <c r="U165" s="7"/>
      <c r="V165" s="7" t="s">
        <v>57</v>
      </c>
      <c r="W165" s="7" t="s">
        <v>59</v>
      </c>
      <c r="X165" s="7" t="s">
        <v>89</v>
      </c>
      <c r="Y165" s="7" t="s">
        <v>89</v>
      </c>
    </row>
    <row r="166" spans="1:25" ht="16.5" customHeight="1">
      <c r="A166" s="7" t="s">
        <v>677</v>
      </c>
      <c r="B166" s="7" t="s">
        <v>2048</v>
      </c>
      <c r="C166" s="109">
        <v>1</v>
      </c>
      <c r="D166" s="110">
        <v>1</v>
      </c>
      <c r="E166" s="111"/>
      <c r="F166" s="9"/>
      <c r="G166" s="7" t="s">
        <v>167</v>
      </c>
      <c r="H166" s="7" t="s">
        <v>31</v>
      </c>
      <c r="I166" s="7" t="s">
        <v>2050</v>
      </c>
      <c r="J166" s="11">
        <f t="shared" si="0"/>
        <v>25</v>
      </c>
      <c r="K166" s="7" t="s">
        <v>2041</v>
      </c>
      <c r="L166" s="7" t="s">
        <v>2006</v>
      </c>
      <c r="M166" s="7" t="s">
        <v>2043</v>
      </c>
      <c r="N166" s="7" t="s">
        <v>1997</v>
      </c>
      <c r="O166" s="7" t="s">
        <v>2053</v>
      </c>
      <c r="P166" s="7" t="s">
        <v>2006</v>
      </c>
      <c r="Q166" s="7" t="s">
        <v>247</v>
      </c>
      <c r="R166" s="7" t="s">
        <v>2055</v>
      </c>
      <c r="S166" s="7" t="s">
        <v>1997</v>
      </c>
      <c r="T166" s="7" t="s">
        <v>89</v>
      </c>
      <c r="U166" s="7"/>
      <c r="V166" s="7" t="s">
        <v>57</v>
      </c>
      <c r="W166" s="7" t="s">
        <v>59</v>
      </c>
      <c r="X166" s="7" t="s">
        <v>89</v>
      </c>
      <c r="Y166" s="7" t="s">
        <v>89</v>
      </c>
    </row>
    <row r="167" spans="1:25" ht="16.5" customHeight="1">
      <c r="A167" s="7" t="s">
        <v>677</v>
      </c>
      <c r="B167" s="7" t="s">
        <v>2058</v>
      </c>
      <c r="C167" s="109">
        <v>1</v>
      </c>
      <c r="D167" s="110">
        <v>1</v>
      </c>
      <c r="E167" s="111"/>
      <c r="F167" s="9"/>
      <c r="G167" s="7" t="s">
        <v>167</v>
      </c>
      <c r="H167" s="7" t="s">
        <v>31</v>
      </c>
      <c r="I167" s="7" t="s">
        <v>2060</v>
      </c>
      <c r="J167" s="11">
        <f t="shared" si="0"/>
        <v>10</v>
      </c>
      <c r="K167" s="7" t="s">
        <v>2053</v>
      </c>
      <c r="L167" s="7" t="s">
        <v>2006</v>
      </c>
      <c r="M167" s="7" t="s">
        <v>2055</v>
      </c>
      <c r="N167" s="7" t="s">
        <v>1997</v>
      </c>
      <c r="O167" s="7" t="s">
        <v>2063</v>
      </c>
      <c r="P167" s="7" t="s">
        <v>2006</v>
      </c>
      <c r="Q167" s="7" t="s">
        <v>965</v>
      </c>
      <c r="R167" s="7" t="s">
        <v>2066</v>
      </c>
      <c r="S167" s="7" t="s">
        <v>1997</v>
      </c>
      <c r="T167" s="7" t="s">
        <v>2068</v>
      </c>
      <c r="U167" s="7"/>
      <c r="V167" s="7" t="s">
        <v>57</v>
      </c>
      <c r="W167" s="7" t="s">
        <v>59</v>
      </c>
      <c r="X167" s="7" t="s">
        <v>2070</v>
      </c>
      <c r="Y167" s="7" t="s">
        <v>2071</v>
      </c>
    </row>
    <row r="168" spans="1:25" ht="16.5" customHeight="1">
      <c r="A168" s="7" t="s">
        <v>677</v>
      </c>
      <c r="B168" s="7" t="s">
        <v>2073</v>
      </c>
      <c r="C168" s="109">
        <v>1</v>
      </c>
      <c r="D168" s="110">
        <v>1</v>
      </c>
      <c r="E168" s="111"/>
      <c r="F168" s="9"/>
      <c r="G168" s="7" t="s">
        <v>167</v>
      </c>
      <c r="H168" s="7" t="s">
        <v>31</v>
      </c>
      <c r="I168" s="7" t="s">
        <v>957</v>
      </c>
      <c r="J168" s="11">
        <f t="shared" si="0"/>
        <v>12</v>
      </c>
      <c r="K168" s="7" t="s">
        <v>2063</v>
      </c>
      <c r="L168" s="7" t="s">
        <v>2006</v>
      </c>
      <c r="M168" s="7" t="s">
        <v>2066</v>
      </c>
      <c r="N168" s="7" t="s">
        <v>1997</v>
      </c>
      <c r="O168" s="7" t="s">
        <v>2077</v>
      </c>
      <c r="P168" s="7" t="s">
        <v>1993</v>
      </c>
      <c r="Q168" s="7" t="s">
        <v>52</v>
      </c>
      <c r="R168" s="7" t="s">
        <v>2078</v>
      </c>
      <c r="S168" s="7" t="s">
        <v>1997</v>
      </c>
      <c r="T168" s="7" t="s">
        <v>2081</v>
      </c>
      <c r="U168" s="7"/>
      <c r="V168" s="7" t="s">
        <v>57</v>
      </c>
      <c r="W168" s="7" t="s">
        <v>59</v>
      </c>
      <c r="X168" s="7" t="s">
        <v>2071</v>
      </c>
      <c r="Y168" s="7" t="s">
        <v>2084</v>
      </c>
    </row>
    <row r="169" spans="1:25" ht="16.5" customHeight="1">
      <c r="A169" s="7" t="s">
        <v>677</v>
      </c>
      <c r="B169" s="7" t="s">
        <v>2086</v>
      </c>
      <c r="C169" s="109">
        <v>1</v>
      </c>
      <c r="D169" s="110">
        <v>1</v>
      </c>
      <c r="E169" s="111"/>
      <c r="F169" s="9"/>
      <c r="G169" s="7" t="s">
        <v>167</v>
      </c>
      <c r="H169" s="7" t="s">
        <v>31</v>
      </c>
      <c r="I169" s="7" t="s">
        <v>770</v>
      </c>
      <c r="J169" s="11">
        <f t="shared" si="0"/>
        <v>40</v>
      </c>
      <c r="K169" s="7" t="s">
        <v>325</v>
      </c>
      <c r="L169" s="7" t="s">
        <v>326</v>
      </c>
      <c r="M169" s="7" t="s">
        <v>46</v>
      </c>
      <c r="N169" s="7" t="s">
        <v>49</v>
      </c>
      <c r="O169" s="7" t="s">
        <v>2077</v>
      </c>
      <c r="P169" s="7" t="s">
        <v>1993</v>
      </c>
      <c r="Q169" s="7" t="s">
        <v>52</v>
      </c>
      <c r="R169" s="7" t="s">
        <v>2078</v>
      </c>
      <c r="S169" s="7" t="s">
        <v>1997</v>
      </c>
      <c r="T169" s="7" t="s">
        <v>2088</v>
      </c>
      <c r="U169" s="7"/>
      <c r="V169" s="7" t="s">
        <v>57</v>
      </c>
      <c r="W169" s="7" t="s">
        <v>926</v>
      </c>
      <c r="X169" s="7" t="s">
        <v>329</v>
      </c>
      <c r="Y169" s="7" t="s">
        <v>2084</v>
      </c>
    </row>
    <row r="170" spans="1:25" ht="16.5" customHeight="1">
      <c r="A170" s="7" t="s">
        <v>677</v>
      </c>
      <c r="B170" s="7" t="s">
        <v>2089</v>
      </c>
      <c r="C170" s="109">
        <v>1</v>
      </c>
      <c r="D170" s="110">
        <v>1</v>
      </c>
      <c r="E170" s="111"/>
      <c r="F170" s="9"/>
      <c r="G170" s="7" t="s">
        <v>167</v>
      </c>
      <c r="H170" s="7" t="s">
        <v>31</v>
      </c>
      <c r="I170" s="7" t="s">
        <v>2090</v>
      </c>
      <c r="J170" s="11">
        <f t="shared" si="0"/>
        <v>22</v>
      </c>
      <c r="K170" s="7" t="s">
        <v>325</v>
      </c>
      <c r="L170" s="7" t="s">
        <v>326</v>
      </c>
      <c r="M170" s="7" t="s">
        <v>46</v>
      </c>
      <c r="N170" s="7" t="s">
        <v>49</v>
      </c>
      <c r="O170" s="7" t="s">
        <v>2093</v>
      </c>
      <c r="P170" s="7" t="s">
        <v>2033</v>
      </c>
      <c r="Q170" s="7" t="s">
        <v>258</v>
      </c>
      <c r="R170" s="7" t="s">
        <v>433</v>
      </c>
      <c r="S170" s="7" t="s">
        <v>434</v>
      </c>
      <c r="T170" s="7" t="s">
        <v>2094</v>
      </c>
      <c r="U170" s="7"/>
      <c r="V170" s="7" t="s">
        <v>57</v>
      </c>
      <c r="W170" s="7" t="s">
        <v>926</v>
      </c>
      <c r="X170" s="7" t="s">
        <v>329</v>
      </c>
      <c r="Y170" s="7" t="s">
        <v>2096</v>
      </c>
    </row>
    <row r="171" spans="1:25" ht="16.5" customHeight="1">
      <c r="A171" s="7" t="s">
        <v>677</v>
      </c>
      <c r="B171" s="7" t="s">
        <v>2097</v>
      </c>
      <c r="C171" s="109">
        <v>1</v>
      </c>
      <c r="D171" s="110">
        <v>1</v>
      </c>
      <c r="E171" s="111"/>
      <c r="F171" s="9"/>
      <c r="G171" s="7" t="s">
        <v>167</v>
      </c>
      <c r="H171" s="7" t="s">
        <v>31</v>
      </c>
      <c r="I171" s="7" t="s">
        <v>2100</v>
      </c>
      <c r="J171" s="11">
        <f t="shared" si="0"/>
        <v>9</v>
      </c>
      <c r="K171" s="7" t="s">
        <v>2093</v>
      </c>
      <c r="L171" s="7" t="s">
        <v>2033</v>
      </c>
      <c r="M171" s="7" t="s">
        <v>433</v>
      </c>
      <c r="N171" s="7" t="s">
        <v>434</v>
      </c>
      <c r="O171" s="7" t="s">
        <v>2103</v>
      </c>
      <c r="P171" s="7" t="s">
        <v>1993</v>
      </c>
      <c r="Q171" s="7" t="s">
        <v>293</v>
      </c>
      <c r="R171" s="7" t="s">
        <v>433</v>
      </c>
      <c r="S171" s="7" t="s">
        <v>434</v>
      </c>
      <c r="T171" s="7" t="s">
        <v>2106</v>
      </c>
      <c r="U171" s="7"/>
      <c r="V171" s="7" t="s">
        <v>78</v>
      </c>
      <c r="W171" s="7" t="s">
        <v>59</v>
      </c>
      <c r="X171" s="7" t="s">
        <v>2096</v>
      </c>
      <c r="Y171" s="7" t="s">
        <v>2108</v>
      </c>
    </row>
    <row r="172" spans="1:25" ht="16.5" customHeight="1">
      <c r="A172" s="7" t="s">
        <v>677</v>
      </c>
      <c r="B172" s="7" t="s">
        <v>2110</v>
      </c>
      <c r="C172" s="109">
        <v>1</v>
      </c>
      <c r="D172" s="110">
        <v>1</v>
      </c>
      <c r="E172" s="111"/>
      <c r="F172" s="9"/>
      <c r="G172" s="7" t="s">
        <v>167</v>
      </c>
      <c r="H172" s="7" t="s">
        <v>31</v>
      </c>
      <c r="I172" s="7" t="s">
        <v>2112</v>
      </c>
      <c r="J172" s="11">
        <f t="shared" si="0"/>
        <v>32</v>
      </c>
      <c r="K172" s="7" t="s">
        <v>2114</v>
      </c>
      <c r="L172" s="7" t="s">
        <v>1993</v>
      </c>
      <c r="M172" s="7" t="s">
        <v>369</v>
      </c>
      <c r="N172" s="7" t="s">
        <v>370</v>
      </c>
      <c r="O172" s="7" t="s">
        <v>2103</v>
      </c>
      <c r="P172" s="7" t="s">
        <v>1993</v>
      </c>
      <c r="Q172" s="7" t="s">
        <v>293</v>
      </c>
      <c r="R172" s="7" t="s">
        <v>433</v>
      </c>
      <c r="S172" s="7" t="s">
        <v>434</v>
      </c>
      <c r="T172" s="7" t="s">
        <v>2117</v>
      </c>
      <c r="U172" s="7"/>
      <c r="V172" s="7" t="s">
        <v>57</v>
      </c>
      <c r="W172" s="7" t="s">
        <v>59</v>
      </c>
      <c r="X172" s="7" t="s">
        <v>2119</v>
      </c>
      <c r="Y172" s="7" t="s">
        <v>2108</v>
      </c>
    </row>
    <row r="173" spans="1:25" ht="16.5" customHeight="1">
      <c r="A173" s="7" t="s">
        <v>677</v>
      </c>
      <c r="B173" s="7" t="s">
        <v>2122</v>
      </c>
      <c r="C173" s="109">
        <v>1</v>
      </c>
      <c r="D173" s="110">
        <v>1</v>
      </c>
      <c r="E173" s="111"/>
      <c r="F173" s="9"/>
      <c r="G173" s="7" t="s">
        <v>167</v>
      </c>
      <c r="H173" s="7" t="s">
        <v>31</v>
      </c>
      <c r="I173" s="7" t="s">
        <v>2124</v>
      </c>
      <c r="J173" s="11">
        <f t="shared" si="0"/>
        <v>7</v>
      </c>
      <c r="K173" s="7" t="s">
        <v>2126</v>
      </c>
      <c r="L173" s="7" t="s">
        <v>2033</v>
      </c>
      <c r="M173" s="7" t="s">
        <v>369</v>
      </c>
      <c r="N173" s="7" t="s">
        <v>370</v>
      </c>
      <c r="O173" s="7" t="s">
        <v>2114</v>
      </c>
      <c r="P173" s="7" t="s">
        <v>1993</v>
      </c>
      <c r="Q173" s="7" t="s">
        <v>965</v>
      </c>
      <c r="R173" s="7" t="s">
        <v>369</v>
      </c>
      <c r="S173" s="7" t="s">
        <v>370</v>
      </c>
      <c r="T173" s="7" t="s">
        <v>2129</v>
      </c>
      <c r="U173" s="7"/>
      <c r="V173" s="7" t="s">
        <v>78</v>
      </c>
      <c r="W173" s="7" t="s">
        <v>59</v>
      </c>
      <c r="X173" s="7" t="s">
        <v>2131</v>
      </c>
      <c r="Y173" s="7" t="s">
        <v>2119</v>
      </c>
    </row>
    <row r="174" spans="1:25" ht="16.5" customHeight="1">
      <c r="A174" s="7" t="s">
        <v>677</v>
      </c>
      <c r="B174" s="7" t="s">
        <v>2134</v>
      </c>
      <c r="C174" s="109">
        <v>1</v>
      </c>
      <c r="D174" s="110">
        <v>1</v>
      </c>
      <c r="E174" s="111"/>
      <c r="F174" s="9"/>
      <c r="G174" s="7" t="s">
        <v>167</v>
      </c>
      <c r="H174" s="7" t="s">
        <v>31</v>
      </c>
      <c r="I174" s="7" t="s">
        <v>2137</v>
      </c>
      <c r="J174" s="11">
        <f t="shared" si="0"/>
        <v>28</v>
      </c>
      <c r="K174" s="7" t="s">
        <v>2126</v>
      </c>
      <c r="L174" s="7" t="s">
        <v>2033</v>
      </c>
      <c r="M174" s="7" t="s">
        <v>369</v>
      </c>
      <c r="N174" s="7" t="s">
        <v>370</v>
      </c>
      <c r="O174" s="7" t="s">
        <v>2140</v>
      </c>
      <c r="P174" s="7" t="s">
        <v>2033</v>
      </c>
      <c r="Q174" s="7" t="s">
        <v>1912</v>
      </c>
      <c r="R174" s="7" t="s">
        <v>53</v>
      </c>
      <c r="S174" s="7" t="s">
        <v>55</v>
      </c>
      <c r="T174" s="7" t="s">
        <v>2144</v>
      </c>
      <c r="U174" s="7"/>
      <c r="V174" s="7" t="s">
        <v>57</v>
      </c>
      <c r="W174" s="7" t="s">
        <v>59</v>
      </c>
      <c r="X174" s="7" t="s">
        <v>2131</v>
      </c>
      <c r="Y174" s="7" t="s">
        <v>255</v>
      </c>
    </row>
    <row r="175" spans="1:25" ht="16.5" customHeight="1">
      <c r="A175" s="7" t="s">
        <v>677</v>
      </c>
      <c r="B175" s="7" t="s">
        <v>2150</v>
      </c>
      <c r="C175" s="109">
        <v>1</v>
      </c>
      <c r="D175" s="110">
        <v>1</v>
      </c>
      <c r="E175" s="111"/>
      <c r="F175" s="9"/>
      <c r="G175" s="7" t="s">
        <v>167</v>
      </c>
      <c r="H175" s="7" t="s">
        <v>31</v>
      </c>
      <c r="I175" s="7" t="s">
        <v>2153</v>
      </c>
      <c r="J175" s="11">
        <f t="shared" si="0"/>
        <v>8</v>
      </c>
      <c r="K175" s="7" t="s">
        <v>2140</v>
      </c>
      <c r="L175" s="7" t="s">
        <v>2033</v>
      </c>
      <c r="M175" s="7" t="s">
        <v>53</v>
      </c>
      <c r="N175" s="7" t="s">
        <v>55</v>
      </c>
      <c r="O175" s="7" t="s">
        <v>2157</v>
      </c>
      <c r="P175" s="7" t="s">
        <v>1993</v>
      </c>
      <c r="Q175" s="7" t="s">
        <v>965</v>
      </c>
      <c r="R175" s="7" t="s">
        <v>53</v>
      </c>
      <c r="S175" s="7" t="s">
        <v>55</v>
      </c>
      <c r="T175" s="7" t="s">
        <v>2158</v>
      </c>
      <c r="U175" s="7"/>
      <c r="V175" s="7" t="s">
        <v>78</v>
      </c>
      <c r="W175" s="7" t="s">
        <v>59</v>
      </c>
      <c r="X175" s="7" t="s">
        <v>255</v>
      </c>
      <c r="Y175" s="7" t="s">
        <v>1960</v>
      </c>
    </row>
    <row r="176" spans="1:25" ht="16.5" customHeight="1">
      <c r="A176" s="7" t="s">
        <v>677</v>
      </c>
      <c r="B176" s="7" t="s">
        <v>2165</v>
      </c>
      <c r="C176" s="109">
        <v>1</v>
      </c>
      <c r="D176" s="110">
        <v>1</v>
      </c>
      <c r="E176" s="111"/>
      <c r="F176" s="9"/>
      <c r="G176" s="7" t="s">
        <v>167</v>
      </c>
      <c r="H176" s="7" t="s">
        <v>31</v>
      </c>
      <c r="I176" s="7" t="s">
        <v>2169</v>
      </c>
      <c r="J176" s="11">
        <f t="shared" si="0"/>
        <v>9</v>
      </c>
      <c r="K176" s="7" t="s">
        <v>2173</v>
      </c>
      <c r="L176" s="7" t="s">
        <v>2006</v>
      </c>
      <c r="M176" s="7" t="s">
        <v>53</v>
      </c>
      <c r="N176" s="7" t="s">
        <v>55</v>
      </c>
      <c r="O176" s="7" t="s">
        <v>2157</v>
      </c>
      <c r="P176" s="7" t="s">
        <v>1993</v>
      </c>
      <c r="Q176" s="7" t="s">
        <v>965</v>
      </c>
      <c r="R176" s="7" t="s">
        <v>53</v>
      </c>
      <c r="S176" s="7" t="s">
        <v>55</v>
      </c>
      <c r="T176" s="7" t="s">
        <v>2176</v>
      </c>
      <c r="U176" s="7"/>
      <c r="V176" s="7" t="s">
        <v>78</v>
      </c>
      <c r="W176" s="7" t="s">
        <v>59</v>
      </c>
      <c r="X176" s="7" t="s">
        <v>2179</v>
      </c>
      <c r="Y176" s="7" t="s">
        <v>1960</v>
      </c>
    </row>
    <row r="177" spans="1:25" ht="16.5" customHeight="1">
      <c r="A177" s="7" t="s">
        <v>677</v>
      </c>
      <c r="B177" s="7" t="s">
        <v>2180</v>
      </c>
      <c r="C177" s="109">
        <v>1</v>
      </c>
      <c r="D177" s="110">
        <v>1</v>
      </c>
      <c r="E177" s="111"/>
      <c r="F177" s="9"/>
      <c r="G177" s="7" t="s">
        <v>167</v>
      </c>
      <c r="H177" s="7" t="s">
        <v>31</v>
      </c>
      <c r="I177" s="7" t="s">
        <v>2182</v>
      </c>
      <c r="J177" s="11">
        <f t="shared" si="0"/>
        <v>10</v>
      </c>
      <c r="K177" s="7" t="s">
        <v>2173</v>
      </c>
      <c r="L177" s="7" t="s">
        <v>2006</v>
      </c>
      <c r="M177" s="7" t="s">
        <v>53</v>
      </c>
      <c r="N177" s="7" t="s">
        <v>55</v>
      </c>
      <c r="O177" s="7" t="s">
        <v>2186</v>
      </c>
      <c r="P177" s="7" t="s">
        <v>2006</v>
      </c>
      <c r="Q177" s="7" t="s">
        <v>965</v>
      </c>
      <c r="R177" s="7" t="s">
        <v>53</v>
      </c>
      <c r="S177" s="7" t="s">
        <v>55</v>
      </c>
      <c r="T177" s="7" t="s">
        <v>2188</v>
      </c>
      <c r="U177" s="7"/>
      <c r="V177" s="7" t="s">
        <v>78</v>
      </c>
      <c r="W177" s="7" t="s">
        <v>59</v>
      </c>
      <c r="X177" s="7" t="s">
        <v>2179</v>
      </c>
      <c r="Y177" s="7" t="s">
        <v>2189</v>
      </c>
    </row>
    <row r="178" spans="1:25" ht="16.5" customHeight="1">
      <c r="A178" s="7" t="s">
        <v>677</v>
      </c>
      <c r="B178" s="7" t="s">
        <v>2190</v>
      </c>
      <c r="C178" s="109">
        <v>1</v>
      </c>
      <c r="D178" s="110">
        <v>1</v>
      </c>
      <c r="E178" s="111"/>
      <c r="F178" s="9"/>
      <c r="G178" s="7" t="s">
        <v>167</v>
      </c>
      <c r="H178" s="7" t="s">
        <v>31</v>
      </c>
      <c r="I178" s="7" t="s">
        <v>2192</v>
      </c>
      <c r="J178" s="11">
        <f t="shared" si="0"/>
        <v>6</v>
      </c>
      <c r="K178" s="7" t="s">
        <v>2186</v>
      </c>
      <c r="L178" s="7" t="s">
        <v>2006</v>
      </c>
      <c r="M178" s="7" t="s">
        <v>53</v>
      </c>
      <c r="N178" s="7" t="s">
        <v>55</v>
      </c>
      <c r="O178" s="7" t="s">
        <v>2194</v>
      </c>
      <c r="P178" s="7" t="s">
        <v>1993</v>
      </c>
      <c r="Q178" s="7" t="s">
        <v>293</v>
      </c>
      <c r="R178" s="7" t="s">
        <v>53</v>
      </c>
      <c r="S178" s="7" t="s">
        <v>55</v>
      </c>
      <c r="T178" s="7" t="s">
        <v>2196</v>
      </c>
      <c r="U178" s="7"/>
      <c r="V178" s="7" t="s">
        <v>78</v>
      </c>
      <c r="W178" s="7" t="s">
        <v>59</v>
      </c>
      <c r="X178" s="7" t="s">
        <v>2189</v>
      </c>
      <c r="Y178" s="7" t="s">
        <v>2197</v>
      </c>
    </row>
    <row r="179" spans="1:25" ht="16.5" customHeight="1">
      <c r="A179" s="7" t="s">
        <v>677</v>
      </c>
      <c r="B179" s="7" t="s">
        <v>2200</v>
      </c>
      <c r="C179" s="109">
        <v>1</v>
      </c>
      <c r="D179" s="110">
        <v>1</v>
      </c>
      <c r="E179" s="111"/>
      <c r="F179" s="9"/>
      <c r="G179" s="7" t="s">
        <v>167</v>
      </c>
      <c r="H179" s="7" t="s">
        <v>31</v>
      </c>
      <c r="I179" s="7" t="s">
        <v>2202</v>
      </c>
      <c r="J179" s="11">
        <f t="shared" si="0"/>
        <v>14</v>
      </c>
      <c r="K179" s="7" t="s">
        <v>2204</v>
      </c>
      <c r="L179" s="7" t="s">
        <v>1993</v>
      </c>
      <c r="M179" s="7" t="s">
        <v>53</v>
      </c>
      <c r="N179" s="7" t="s">
        <v>55</v>
      </c>
      <c r="O179" s="7" t="s">
        <v>2194</v>
      </c>
      <c r="P179" s="7" t="s">
        <v>1993</v>
      </c>
      <c r="Q179" s="7" t="s">
        <v>293</v>
      </c>
      <c r="R179" s="7" t="s">
        <v>53</v>
      </c>
      <c r="S179" s="7" t="s">
        <v>55</v>
      </c>
      <c r="T179" s="7" t="s">
        <v>2206</v>
      </c>
      <c r="U179" s="7"/>
      <c r="V179" s="7" t="s">
        <v>78</v>
      </c>
      <c r="W179" s="7" t="s">
        <v>59</v>
      </c>
      <c r="X179" s="7" t="s">
        <v>2207</v>
      </c>
      <c r="Y179" s="7" t="s">
        <v>2197</v>
      </c>
    </row>
    <row r="180" spans="1:25" ht="16.5" customHeight="1">
      <c r="A180" s="7" t="s">
        <v>677</v>
      </c>
      <c r="B180" s="7" t="s">
        <v>2208</v>
      </c>
      <c r="C180" s="109">
        <v>1</v>
      </c>
      <c r="D180" s="110">
        <v>1</v>
      </c>
      <c r="E180" s="111"/>
      <c r="F180" s="9"/>
      <c r="G180" s="7" t="s">
        <v>167</v>
      </c>
      <c r="H180" s="7" t="s">
        <v>31</v>
      </c>
      <c r="I180" s="7" t="s">
        <v>2211</v>
      </c>
      <c r="J180" s="11">
        <f t="shared" si="0"/>
        <v>73</v>
      </c>
      <c r="K180" s="7" t="s">
        <v>2213</v>
      </c>
      <c r="L180" s="7" t="s">
        <v>1993</v>
      </c>
      <c r="M180" s="7" t="s">
        <v>736</v>
      </c>
      <c r="N180" s="7" t="s">
        <v>738</v>
      </c>
      <c r="O180" s="7" t="s">
        <v>2204</v>
      </c>
      <c r="P180" s="7" t="s">
        <v>1993</v>
      </c>
      <c r="Q180" s="7" t="s">
        <v>152</v>
      </c>
      <c r="R180" s="7" t="s">
        <v>53</v>
      </c>
      <c r="S180" s="7" t="s">
        <v>55</v>
      </c>
      <c r="T180" s="7" t="s">
        <v>2214</v>
      </c>
      <c r="U180" s="7"/>
      <c r="V180" s="7" t="s">
        <v>57</v>
      </c>
      <c r="W180" s="7" t="s">
        <v>59</v>
      </c>
      <c r="X180" s="7" t="s">
        <v>2216</v>
      </c>
      <c r="Y180" s="7" t="s">
        <v>2207</v>
      </c>
    </row>
    <row r="181" spans="1:25" ht="16.5" customHeight="1">
      <c r="A181" s="7" t="s">
        <v>677</v>
      </c>
      <c r="B181" s="7" t="s">
        <v>2218</v>
      </c>
      <c r="C181" s="109">
        <v>1</v>
      </c>
      <c r="D181" s="110">
        <v>1</v>
      </c>
      <c r="E181" s="111"/>
      <c r="F181" s="9"/>
      <c r="G181" s="7" t="s">
        <v>167</v>
      </c>
      <c r="H181" s="7" t="s">
        <v>31</v>
      </c>
      <c r="I181" s="7" t="s">
        <v>2219</v>
      </c>
      <c r="J181" s="11">
        <f t="shared" si="0"/>
        <v>14</v>
      </c>
      <c r="K181" s="7" t="s">
        <v>2222</v>
      </c>
      <c r="L181" s="7" t="s">
        <v>2033</v>
      </c>
      <c r="M181" s="7" t="s">
        <v>736</v>
      </c>
      <c r="N181" s="7" t="s">
        <v>738</v>
      </c>
      <c r="O181" s="7" t="s">
        <v>2213</v>
      </c>
      <c r="P181" s="7" t="s">
        <v>1993</v>
      </c>
      <c r="Q181" s="7" t="s">
        <v>52</v>
      </c>
      <c r="R181" s="7" t="s">
        <v>736</v>
      </c>
      <c r="S181" s="7" t="s">
        <v>738</v>
      </c>
      <c r="T181" s="7" t="s">
        <v>2225</v>
      </c>
      <c r="U181" s="7"/>
      <c r="V181" s="7" t="s">
        <v>78</v>
      </c>
      <c r="W181" s="7" t="s">
        <v>59</v>
      </c>
      <c r="X181" s="7" t="s">
        <v>819</v>
      </c>
      <c r="Y181" s="7" t="s">
        <v>2216</v>
      </c>
    </row>
    <row r="182" spans="1:25" ht="16.5" customHeight="1">
      <c r="A182" s="7" t="s">
        <v>677</v>
      </c>
      <c r="B182" s="7" t="s">
        <v>2230</v>
      </c>
      <c r="C182" s="109">
        <v>1</v>
      </c>
      <c r="D182" s="110">
        <v>1</v>
      </c>
      <c r="E182" s="111"/>
      <c r="F182" s="9"/>
      <c r="G182" s="7" t="s">
        <v>167</v>
      </c>
      <c r="H182" s="7" t="s">
        <v>31</v>
      </c>
      <c r="I182" s="7" t="s">
        <v>2233</v>
      </c>
      <c r="J182" s="11">
        <f t="shared" si="0"/>
        <v>16</v>
      </c>
      <c r="K182" s="7" t="s">
        <v>2222</v>
      </c>
      <c r="L182" s="7" t="s">
        <v>2033</v>
      </c>
      <c r="M182" s="7" t="s">
        <v>736</v>
      </c>
      <c r="N182" s="7" t="s">
        <v>738</v>
      </c>
      <c r="O182" s="7" t="s">
        <v>2237</v>
      </c>
      <c r="P182" s="7" t="s">
        <v>2033</v>
      </c>
      <c r="Q182" s="7" t="s">
        <v>152</v>
      </c>
      <c r="R182" s="7" t="s">
        <v>796</v>
      </c>
      <c r="S182" s="7" t="s">
        <v>797</v>
      </c>
      <c r="T182" s="7" t="s">
        <v>2238</v>
      </c>
      <c r="U182" s="7"/>
      <c r="V182" s="7" t="s">
        <v>57</v>
      </c>
      <c r="W182" s="7" t="s">
        <v>59</v>
      </c>
      <c r="X182" s="7" t="s">
        <v>819</v>
      </c>
      <c r="Y182" s="7" t="s">
        <v>2241</v>
      </c>
    </row>
    <row r="183" spans="1:25" ht="16.5" customHeight="1">
      <c r="A183" s="7" t="s">
        <v>677</v>
      </c>
      <c r="B183" s="7" t="s">
        <v>2242</v>
      </c>
      <c r="C183" s="109">
        <v>1</v>
      </c>
      <c r="D183" s="110">
        <v>1</v>
      </c>
      <c r="E183" s="111"/>
      <c r="F183" s="9"/>
      <c r="G183" s="7" t="s">
        <v>167</v>
      </c>
      <c r="H183" s="7" t="s">
        <v>31</v>
      </c>
      <c r="I183" s="7" t="s">
        <v>2243</v>
      </c>
      <c r="J183" s="11">
        <f t="shared" si="0"/>
        <v>12</v>
      </c>
      <c r="K183" s="7" t="s">
        <v>2237</v>
      </c>
      <c r="L183" s="7" t="s">
        <v>2033</v>
      </c>
      <c r="M183" s="7" t="s">
        <v>796</v>
      </c>
      <c r="N183" s="7" t="s">
        <v>797</v>
      </c>
      <c r="O183" s="7" t="s">
        <v>2246</v>
      </c>
      <c r="P183" s="7" t="s">
        <v>1993</v>
      </c>
      <c r="Q183" s="7" t="s">
        <v>52</v>
      </c>
      <c r="R183" s="7" t="s">
        <v>796</v>
      </c>
      <c r="S183" s="7" t="s">
        <v>797</v>
      </c>
      <c r="T183" s="7" t="s">
        <v>2248</v>
      </c>
      <c r="U183" s="7"/>
      <c r="V183" s="7" t="s">
        <v>78</v>
      </c>
      <c r="W183" s="7" t="s">
        <v>59</v>
      </c>
      <c r="X183" s="7" t="s">
        <v>2251</v>
      </c>
      <c r="Y183" s="7" t="s">
        <v>2253</v>
      </c>
    </row>
    <row r="184" spans="1:25" ht="16.5" customHeight="1">
      <c r="A184" s="7" t="s">
        <v>677</v>
      </c>
      <c r="B184" s="7" t="s">
        <v>2255</v>
      </c>
      <c r="C184" s="109">
        <v>1</v>
      </c>
      <c r="D184" s="110">
        <v>1</v>
      </c>
      <c r="E184" s="111"/>
      <c r="F184" s="9"/>
      <c r="G184" s="7" t="s">
        <v>167</v>
      </c>
      <c r="H184" s="7" t="s">
        <v>31</v>
      </c>
      <c r="I184" s="7" t="s">
        <v>2258</v>
      </c>
      <c r="J184" s="11">
        <f t="shared" si="0"/>
        <v>59</v>
      </c>
      <c r="K184" s="7" t="s">
        <v>2259</v>
      </c>
      <c r="L184" s="7" t="s">
        <v>1993</v>
      </c>
      <c r="M184" s="7" t="s">
        <v>53</v>
      </c>
      <c r="N184" s="7" t="s">
        <v>55</v>
      </c>
      <c r="O184" s="7" t="s">
        <v>2246</v>
      </c>
      <c r="P184" s="7" t="s">
        <v>1993</v>
      </c>
      <c r="Q184" s="7" t="s">
        <v>52</v>
      </c>
      <c r="R184" s="7" t="s">
        <v>796</v>
      </c>
      <c r="S184" s="7" t="s">
        <v>797</v>
      </c>
      <c r="T184" s="7" t="s">
        <v>2264</v>
      </c>
      <c r="U184" s="7"/>
      <c r="V184" s="7" t="s">
        <v>57</v>
      </c>
      <c r="W184" s="7" t="s">
        <v>2266</v>
      </c>
      <c r="X184" s="7" t="s">
        <v>2267</v>
      </c>
      <c r="Y184" s="7" t="s">
        <v>2253</v>
      </c>
    </row>
    <row r="185" spans="1:25" ht="16.5" customHeight="1">
      <c r="A185" s="7" t="s">
        <v>677</v>
      </c>
      <c r="B185" s="7" t="s">
        <v>2268</v>
      </c>
      <c r="C185" s="109">
        <v>1</v>
      </c>
      <c r="D185" s="110">
        <v>1</v>
      </c>
      <c r="E185" s="111"/>
      <c r="F185" s="9"/>
      <c r="G185" s="7" t="s">
        <v>167</v>
      </c>
      <c r="H185" s="7" t="s">
        <v>31</v>
      </c>
      <c r="I185" s="7" t="s">
        <v>2270</v>
      </c>
      <c r="J185" s="11">
        <f t="shared" si="0"/>
        <v>6</v>
      </c>
      <c r="K185" s="7" t="s">
        <v>2273</v>
      </c>
      <c r="L185" s="7" t="s">
        <v>2006</v>
      </c>
      <c r="M185" s="7" t="s">
        <v>53</v>
      </c>
      <c r="N185" s="7" t="s">
        <v>55</v>
      </c>
      <c r="O185" s="7" t="s">
        <v>2259</v>
      </c>
      <c r="P185" s="7" t="s">
        <v>1993</v>
      </c>
      <c r="Q185" s="7" t="s">
        <v>310</v>
      </c>
      <c r="R185" s="7" t="s">
        <v>53</v>
      </c>
      <c r="S185" s="7" t="s">
        <v>55</v>
      </c>
      <c r="T185" s="7" t="s">
        <v>2276</v>
      </c>
      <c r="U185" s="7"/>
      <c r="V185" s="7" t="s">
        <v>78</v>
      </c>
      <c r="W185" s="7" t="s">
        <v>59</v>
      </c>
      <c r="X185" s="7" t="s">
        <v>2172</v>
      </c>
      <c r="Y185" s="7" t="s">
        <v>2267</v>
      </c>
    </row>
    <row r="186" spans="1:25" ht="16.5" customHeight="1">
      <c r="A186" s="7" t="s">
        <v>677</v>
      </c>
      <c r="B186" s="7" t="s">
        <v>2281</v>
      </c>
      <c r="C186" s="109">
        <v>1</v>
      </c>
      <c r="D186" s="110">
        <v>1</v>
      </c>
      <c r="E186" s="111"/>
      <c r="F186" s="9"/>
      <c r="G186" s="7" t="s">
        <v>167</v>
      </c>
      <c r="H186" s="7" t="s">
        <v>31</v>
      </c>
      <c r="I186" s="7" t="s">
        <v>2283</v>
      </c>
      <c r="J186" s="11">
        <f t="shared" si="0"/>
        <v>9</v>
      </c>
      <c r="K186" s="7" t="s">
        <v>2284</v>
      </c>
      <c r="L186" s="7" t="s">
        <v>2033</v>
      </c>
      <c r="M186" s="7" t="s">
        <v>53</v>
      </c>
      <c r="N186" s="7" t="s">
        <v>55</v>
      </c>
      <c r="O186" s="7" t="s">
        <v>2273</v>
      </c>
      <c r="P186" s="7" t="s">
        <v>2006</v>
      </c>
      <c r="Q186" s="7" t="s">
        <v>310</v>
      </c>
      <c r="R186" s="7" t="s">
        <v>53</v>
      </c>
      <c r="S186" s="7" t="s">
        <v>55</v>
      </c>
      <c r="T186" s="7" t="s">
        <v>2286</v>
      </c>
      <c r="U186" s="7"/>
      <c r="V186" s="7" t="s">
        <v>78</v>
      </c>
      <c r="W186" s="7" t="s">
        <v>59</v>
      </c>
      <c r="X186" s="7" t="s">
        <v>1292</v>
      </c>
      <c r="Y186" s="7" t="s">
        <v>2172</v>
      </c>
    </row>
    <row r="187" spans="1:25" ht="16.5" customHeight="1">
      <c r="A187" s="7" t="s">
        <v>677</v>
      </c>
      <c r="B187" s="7" t="s">
        <v>2289</v>
      </c>
      <c r="C187" s="109">
        <v>1</v>
      </c>
      <c r="D187" s="110">
        <v>1</v>
      </c>
      <c r="E187" s="111"/>
      <c r="F187" s="9"/>
      <c r="G187" s="7" t="s">
        <v>167</v>
      </c>
      <c r="H187" s="7" t="s">
        <v>31</v>
      </c>
      <c r="I187" s="7" t="s">
        <v>2291</v>
      </c>
      <c r="J187" s="11">
        <f t="shared" si="0"/>
        <v>11</v>
      </c>
      <c r="K187" s="7" t="s">
        <v>2284</v>
      </c>
      <c r="L187" s="7" t="s">
        <v>2033</v>
      </c>
      <c r="M187" s="7" t="s">
        <v>53</v>
      </c>
      <c r="N187" s="7" t="s">
        <v>55</v>
      </c>
      <c r="O187" s="7" t="s">
        <v>2295</v>
      </c>
      <c r="P187" s="7" t="s">
        <v>2033</v>
      </c>
      <c r="Q187" s="7" t="s">
        <v>1912</v>
      </c>
      <c r="R187" s="7" t="s">
        <v>53</v>
      </c>
      <c r="S187" s="7" t="s">
        <v>55</v>
      </c>
      <c r="T187" s="7" t="s">
        <v>2297</v>
      </c>
      <c r="U187" s="7"/>
      <c r="V187" s="7" t="s">
        <v>78</v>
      </c>
      <c r="W187" s="7" t="s">
        <v>59</v>
      </c>
      <c r="X187" s="7" t="s">
        <v>1292</v>
      </c>
      <c r="Y187" s="7" t="s">
        <v>2299</v>
      </c>
    </row>
    <row r="188" spans="1:25" ht="16.5" customHeight="1">
      <c r="A188" s="7" t="s">
        <v>677</v>
      </c>
      <c r="B188" s="7" t="s">
        <v>2301</v>
      </c>
      <c r="C188" s="109">
        <v>1</v>
      </c>
      <c r="D188" s="110">
        <v>1</v>
      </c>
      <c r="E188" s="111"/>
      <c r="F188" s="9"/>
      <c r="G188" s="7" t="s">
        <v>167</v>
      </c>
      <c r="H188" s="7" t="s">
        <v>31</v>
      </c>
      <c r="I188" s="7" t="s">
        <v>2303</v>
      </c>
      <c r="J188" s="11">
        <f t="shared" si="0"/>
        <v>12</v>
      </c>
      <c r="K188" s="7" t="s">
        <v>2295</v>
      </c>
      <c r="L188" s="7" t="s">
        <v>2033</v>
      </c>
      <c r="M188" s="7" t="s">
        <v>53</v>
      </c>
      <c r="N188" s="7" t="s">
        <v>55</v>
      </c>
      <c r="O188" s="7" t="s">
        <v>2308</v>
      </c>
      <c r="P188" s="7" t="s">
        <v>2006</v>
      </c>
      <c r="Q188" s="7" t="s">
        <v>965</v>
      </c>
      <c r="R188" s="7" t="s">
        <v>53</v>
      </c>
      <c r="S188" s="7" t="s">
        <v>55</v>
      </c>
      <c r="T188" s="7" t="s">
        <v>2310</v>
      </c>
      <c r="U188" s="7"/>
      <c r="V188" s="7" t="s">
        <v>78</v>
      </c>
      <c r="W188" s="7" t="s">
        <v>59</v>
      </c>
      <c r="X188" s="7" t="s">
        <v>2299</v>
      </c>
      <c r="Y188" s="7" t="s">
        <v>1867</v>
      </c>
    </row>
    <row r="189" spans="1:25" ht="16.5" customHeight="1">
      <c r="A189" s="7" t="s">
        <v>677</v>
      </c>
      <c r="B189" s="7" t="s">
        <v>2312</v>
      </c>
      <c r="C189" s="109">
        <v>1</v>
      </c>
      <c r="D189" s="110">
        <v>1</v>
      </c>
      <c r="E189" s="111"/>
      <c r="F189" s="9"/>
      <c r="G189" s="7" t="s">
        <v>167</v>
      </c>
      <c r="H189" s="7" t="s">
        <v>31</v>
      </c>
      <c r="I189" s="7" t="s">
        <v>2314</v>
      </c>
      <c r="J189" s="11">
        <f t="shared" si="0"/>
        <v>7</v>
      </c>
      <c r="K189" s="7" t="s">
        <v>2308</v>
      </c>
      <c r="L189" s="7" t="s">
        <v>2006</v>
      </c>
      <c r="M189" s="7" t="s">
        <v>53</v>
      </c>
      <c r="N189" s="7" t="s">
        <v>55</v>
      </c>
      <c r="O189" s="7" t="s">
        <v>2318</v>
      </c>
      <c r="P189" s="7" t="s">
        <v>1993</v>
      </c>
      <c r="Q189" s="7" t="s">
        <v>965</v>
      </c>
      <c r="R189" s="7" t="s">
        <v>53</v>
      </c>
      <c r="S189" s="7" t="s">
        <v>55</v>
      </c>
      <c r="T189" s="7" t="s">
        <v>2319</v>
      </c>
      <c r="U189" s="7"/>
      <c r="V189" s="7" t="s">
        <v>78</v>
      </c>
      <c r="W189" s="7" t="s">
        <v>59</v>
      </c>
      <c r="X189" s="7" t="s">
        <v>1867</v>
      </c>
      <c r="Y189" s="7" t="s">
        <v>2321</v>
      </c>
    </row>
    <row r="190" spans="1:25" ht="16.5" customHeight="1">
      <c r="A190" s="7" t="s">
        <v>677</v>
      </c>
      <c r="B190" s="7" t="s">
        <v>2322</v>
      </c>
      <c r="C190" s="109">
        <v>1</v>
      </c>
      <c r="D190" s="110">
        <v>1</v>
      </c>
      <c r="E190" s="111"/>
      <c r="F190" s="9"/>
      <c r="G190" s="7" t="s">
        <v>167</v>
      </c>
      <c r="H190" s="7" t="s">
        <v>31</v>
      </c>
      <c r="I190" s="7" t="s">
        <v>2323</v>
      </c>
      <c r="J190" s="11">
        <f t="shared" si="0"/>
        <v>5</v>
      </c>
      <c r="K190" s="7" t="s">
        <v>2325</v>
      </c>
      <c r="L190" s="7" t="s">
        <v>2006</v>
      </c>
      <c r="M190" s="7" t="s">
        <v>53</v>
      </c>
      <c r="N190" s="7" t="s">
        <v>55</v>
      </c>
      <c r="O190" s="7" t="s">
        <v>2318</v>
      </c>
      <c r="P190" s="7" t="s">
        <v>1993</v>
      </c>
      <c r="Q190" s="7" t="s">
        <v>965</v>
      </c>
      <c r="R190" s="7" t="s">
        <v>53</v>
      </c>
      <c r="S190" s="7" t="s">
        <v>55</v>
      </c>
      <c r="T190" s="7" t="s">
        <v>2327</v>
      </c>
      <c r="U190" s="7"/>
      <c r="V190" s="7" t="s">
        <v>78</v>
      </c>
      <c r="W190" s="7" t="s">
        <v>59</v>
      </c>
      <c r="X190" s="7" t="s">
        <v>1390</v>
      </c>
      <c r="Y190" s="7" t="s">
        <v>2321</v>
      </c>
    </row>
    <row r="191" spans="1:25" ht="16.5" customHeight="1">
      <c r="A191" s="7" t="s">
        <v>677</v>
      </c>
      <c r="B191" s="7" t="s">
        <v>2329</v>
      </c>
      <c r="C191" s="109">
        <v>1</v>
      </c>
      <c r="D191" s="110">
        <v>1</v>
      </c>
      <c r="E191" s="111"/>
      <c r="F191" s="9"/>
      <c r="G191" s="7" t="s">
        <v>167</v>
      </c>
      <c r="H191" s="7" t="s">
        <v>31</v>
      </c>
      <c r="I191" s="7" t="s">
        <v>2331</v>
      </c>
      <c r="J191" s="11">
        <f t="shared" si="0"/>
        <v>6</v>
      </c>
      <c r="K191" s="7" t="s">
        <v>2325</v>
      </c>
      <c r="L191" s="7" t="s">
        <v>2006</v>
      </c>
      <c r="M191" s="7" t="s">
        <v>53</v>
      </c>
      <c r="N191" s="7" t="s">
        <v>55</v>
      </c>
      <c r="O191" s="7" t="s">
        <v>2332</v>
      </c>
      <c r="P191" s="7" t="s">
        <v>2006</v>
      </c>
      <c r="Q191" s="7" t="s">
        <v>310</v>
      </c>
      <c r="R191" s="7" t="s">
        <v>53</v>
      </c>
      <c r="S191" s="7" t="s">
        <v>55</v>
      </c>
      <c r="T191" s="7" t="s">
        <v>2333</v>
      </c>
      <c r="U191" s="7"/>
      <c r="V191" s="7" t="s">
        <v>78</v>
      </c>
      <c r="W191" s="7" t="s">
        <v>59</v>
      </c>
      <c r="X191" s="7" t="s">
        <v>1390</v>
      </c>
      <c r="Y191" s="7" t="s">
        <v>212</v>
      </c>
    </row>
    <row r="192" spans="1:25" ht="16.5" customHeight="1">
      <c r="A192" s="7" t="s">
        <v>677</v>
      </c>
      <c r="B192" s="7" t="s">
        <v>2335</v>
      </c>
      <c r="C192" s="109">
        <v>1</v>
      </c>
      <c r="D192" s="110">
        <v>1</v>
      </c>
      <c r="E192" s="111"/>
      <c r="F192" s="9"/>
      <c r="G192" s="7" t="s">
        <v>167</v>
      </c>
      <c r="H192" s="7" t="s">
        <v>31</v>
      </c>
      <c r="I192" s="7" t="s">
        <v>2337</v>
      </c>
      <c r="J192" s="11">
        <f t="shared" si="0"/>
        <v>7</v>
      </c>
      <c r="K192" s="7" t="s">
        <v>2332</v>
      </c>
      <c r="L192" s="7" t="s">
        <v>2006</v>
      </c>
      <c r="M192" s="7" t="s">
        <v>53</v>
      </c>
      <c r="N192" s="7" t="s">
        <v>55</v>
      </c>
      <c r="O192" s="7" t="s">
        <v>2341</v>
      </c>
      <c r="P192" s="7" t="s">
        <v>1993</v>
      </c>
      <c r="Q192" s="7" t="s">
        <v>965</v>
      </c>
      <c r="R192" s="7" t="s">
        <v>53</v>
      </c>
      <c r="S192" s="7" t="s">
        <v>55</v>
      </c>
      <c r="T192" s="7" t="s">
        <v>2343</v>
      </c>
      <c r="U192" s="7"/>
      <c r="V192" s="7" t="s">
        <v>78</v>
      </c>
      <c r="W192" s="7" t="s">
        <v>59</v>
      </c>
      <c r="X192" s="7" t="s">
        <v>212</v>
      </c>
      <c r="Y192" s="7" t="s">
        <v>2345</v>
      </c>
    </row>
    <row r="193" spans="1:25" ht="16.5" customHeight="1">
      <c r="A193" s="7" t="s">
        <v>677</v>
      </c>
      <c r="B193" s="7" t="s">
        <v>2346</v>
      </c>
      <c r="C193" s="109">
        <v>1</v>
      </c>
      <c r="D193" s="110">
        <v>1</v>
      </c>
      <c r="E193" s="111"/>
      <c r="F193" s="9"/>
      <c r="G193" s="7" t="s">
        <v>167</v>
      </c>
      <c r="H193" s="7" t="s">
        <v>31</v>
      </c>
      <c r="I193" s="7" t="s">
        <v>2348</v>
      </c>
      <c r="J193" s="11">
        <f t="shared" si="0"/>
        <v>34</v>
      </c>
      <c r="K193" s="7" t="s">
        <v>2351</v>
      </c>
      <c r="L193" s="7" t="s">
        <v>1993</v>
      </c>
      <c r="M193" s="7" t="s">
        <v>774</v>
      </c>
      <c r="N193" s="7" t="s">
        <v>775</v>
      </c>
      <c r="O193" s="7" t="s">
        <v>2341</v>
      </c>
      <c r="P193" s="7" t="s">
        <v>1993</v>
      </c>
      <c r="Q193" s="7" t="s">
        <v>52</v>
      </c>
      <c r="R193" s="7" t="s">
        <v>53</v>
      </c>
      <c r="S193" s="7" t="s">
        <v>55</v>
      </c>
      <c r="T193" s="7" t="s">
        <v>2354</v>
      </c>
      <c r="U193" s="7"/>
      <c r="V193" s="7" t="s">
        <v>57</v>
      </c>
      <c r="W193" s="7" t="s">
        <v>2356</v>
      </c>
      <c r="X193" s="7" t="s">
        <v>2357</v>
      </c>
      <c r="Y193" s="7" t="s">
        <v>2345</v>
      </c>
    </row>
    <row r="194" spans="1:25" ht="16.5" customHeight="1">
      <c r="A194" s="7" t="s">
        <v>677</v>
      </c>
      <c r="B194" s="7" t="s">
        <v>2359</v>
      </c>
      <c r="C194" s="109">
        <v>1</v>
      </c>
      <c r="D194" s="110">
        <v>1</v>
      </c>
      <c r="E194" s="111"/>
      <c r="F194" s="9"/>
      <c r="G194" s="7" t="s">
        <v>167</v>
      </c>
      <c r="H194" s="7" t="s">
        <v>31</v>
      </c>
      <c r="I194" s="7" t="s">
        <v>2361</v>
      </c>
      <c r="J194" s="11">
        <f t="shared" si="0"/>
        <v>11</v>
      </c>
      <c r="K194" s="7" t="s">
        <v>2351</v>
      </c>
      <c r="L194" s="7" t="s">
        <v>1993</v>
      </c>
      <c r="M194" s="7" t="s">
        <v>774</v>
      </c>
      <c r="N194" s="7" t="s">
        <v>775</v>
      </c>
      <c r="O194" s="7" t="s">
        <v>2365</v>
      </c>
      <c r="P194" s="7" t="s">
        <v>1993</v>
      </c>
      <c r="Q194" s="7" t="s">
        <v>52</v>
      </c>
      <c r="R194" s="7" t="s">
        <v>774</v>
      </c>
      <c r="S194" s="7" t="s">
        <v>775</v>
      </c>
      <c r="T194" s="7" t="s">
        <v>2367</v>
      </c>
      <c r="U194" s="7"/>
      <c r="V194" s="7" t="s">
        <v>78</v>
      </c>
      <c r="W194" s="7" t="s">
        <v>59</v>
      </c>
      <c r="X194" s="7" t="s">
        <v>2357</v>
      </c>
      <c r="Y194" s="7" t="s">
        <v>1111</v>
      </c>
    </row>
    <row r="195" spans="1:25" ht="16.5" customHeight="1">
      <c r="A195" s="7" t="s">
        <v>677</v>
      </c>
      <c r="B195" s="7" t="s">
        <v>2368</v>
      </c>
      <c r="C195" s="109">
        <v>1</v>
      </c>
      <c r="D195" s="110">
        <v>1</v>
      </c>
      <c r="E195" s="111"/>
      <c r="F195" s="9"/>
      <c r="G195" s="7" t="s">
        <v>167</v>
      </c>
      <c r="H195" s="7" t="s">
        <v>31</v>
      </c>
      <c r="I195" s="7" t="s">
        <v>2369</v>
      </c>
      <c r="J195" s="11">
        <f t="shared" si="0"/>
        <v>8</v>
      </c>
      <c r="K195" s="7" t="s">
        <v>2372</v>
      </c>
      <c r="L195" s="7" t="s">
        <v>2033</v>
      </c>
      <c r="M195" s="7" t="s">
        <v>774</v>
      </c>
      <c r="N195" s="7" t="s">
        <v>775</v>
      </c>
      <c r="O195" s="7" t="s">
        <v>2365</v>
      </c>
      <c r="P195" s="7" t="s">
        <v>1993</v>
      </c>
      <c r="Q195" s="7" t="s">
        <v>52</v>
      </c>
      <c r="R195" s="7" t="s">
        <v>774</v>
      </c>
      <c r="S195" s="7" t="s">
        <v>775</v>
      </c>
      <c r="T195" s="7" t="s">
        <v>2374</v>
      </c>
      <c r="U195" s="7"/>
      <c r="V195" s="7" t="s">
        <v>78</v>
      </c>
      <c r="W195" s="7" t="s">
        <v>59</v>
      </c>
      <c r="X195" s="7" t="s">
        <v>2376</v>
      </c>
      <c r="Y195" s="7" t="s">
        <v>1111</v>
      </c>
    </row>
    <row r="196" spans="1:25" ht="16.5" customHeight="1">
      <c r="A196" s="7" t="s">
        <v>677</v>
      </c>
      <c r="B196" s="7" t="s">
        <v>2377</v>
      </c>
      <c r="C196" s="109">
        <v>1</v>
      </c>
      <c r="D196" s="110">
        <v>1</v>
      </c>
      <c r="E196" s="111"/>
      <c r="F196" s="9"/>
      <c r="G196" s="7" t="s">
        <v>167</v>
      </c>
      <c r="H196" s="7" t="s">
        <v>31</v>
      </c>
      <c r="I196" s="7" t="s">
        <v>2379</v>
      </c>
      <c r="J196" s="11">
        <f t="shared" si="0"/>
        <v>7</v>
      </c>
      <c r="K196" s="7" t="s">
        <v>2382</v>
      </c>
      <c r="L196" s="7" t="s">
        <v>2383</v>
      </c>
      <c r="M196" s="7" t="s">
        <v>774</v>
      </c>
      <c r="N196" s="7" t="s">
        <v>775</v>
      </c>
      <c r="O196" s="7" t="s">
        <v>2372</v>
      </c>
      <c r="P196" s="7" t="s">
        <v>2033</v>
      </c>
      <c r="Q196" s="7" t="s">
        <v>247</v>
      </c>
      <c r="R196" s="7" t="s">
        <v>774</v>
      </c>
      <c r="S196" s="7" t="s">
        <v>775</v>
      </c>
      <c r="T196" s="7" t="s">
        <v>89</v>
      </c>
      <c r="U196" s="7"/>
      <c r="V196" s="7" t="s">
        <v>78</v>
      </c>
      <c r="W196" s="7" t="s">
        <v>59</v>
      </c>
      <c r="X196" s="7" t="s">
        <v>89</v>
      </c>
      <c r="Y196" s="7" t="s">
        <v>89</v>
      </c>
    </row>
    <row r="197" spans="1:25" ht="16.5" customHeight="1">
      <c r="A197" s="7" t="s">
        <v>677</v>
      </c>
      <c r="B197" s="7" t="s">
        <v>2388</v>
      </c>
      <c r="C197" s="109">
        <v>1</v>
      </c>
      <c r="D197" s="110">
        <v>1</v>
      </c>
      <c r="E197" s="111"/>
      <c r="F197" s="9"/>
      <c r="G197" s="7" t="s">
        <v>167</v>
      </c>
      <c r="H197" s="7" t="s">
        <v>31</v>
      </c>
      <c r="I197" s="7" t="s">
        <v>298</v>
      </c>
      <c r="J197" s="11">
        <f t="shared" si="0"/>
        <v>11</v>
      </c>
      <c r="K197" s="7" t="s">
        <v>2382</v>
      </c>
      <c r="L197" s="7" t="s">
        <v>2383</v>
      </c>
      <c r="M197" s="7" t="s">
        <v>774</v>
      </c>
      <c r="N197" s="7" t="s">
        <v>775</v>
      </c>
      <c r="O197" s="7" t="s">
        <v>2392</v>
      </c>
      <c r="P197" s="7" t="s">
        <v>2393</v>
      </c>
      <c r="Q197" s="7" t="s">
        <v>52</v>
      </c>
      <c r="R197" s="7" t="s">
        <v>671</v>
      </c>
      <c r="S197" s="7" t="s">
        <v>672</v>
      </c>
      <c r="T197" s="7" t="s">
        <v>2395</v>
      </c>
      <c r="U197" s="7"/>
      <c r="V197" s="7" t="s">
        <v>57</v>
      </c>
      <c r="W197" s="7" t="s">
        <v>59</v>
      </c>
      <c r="X197" s="7" t="s">
        <v>1032</v>
      </c>
      <c r="Y197" s="7" t="s">
        <v>676</v>
      </c>
    </row>
    <row r="198" spans="1:25" ht="16.5" customHeight="1">
      <c r="A198" s="7" t="s">
        <v>677</v>
      </c>
      <c r="B198" s="7" t="s">
        <v>2397</v>
      </c>
      <c r="C198" s="109">
        <v>1</v>
      </c>
      <c r="D198" s="110">
        <v>1</v>
      </c>
      <c r="E198" s="111"/>
      <c r="F198" s="9"/>
      <c r="G198" s="7" t="s">
        <v>167</v>
      </c>
      <c r="H198" s="7" t="s">
        <v>31</v>
      </c>
      <c r="I198" s="7" t="s">
        <v>2400</v>
      </c>
      <c r="J198" s="11">
        <f t="shared" si="0"/>
        <v>19</v>
      </c>
      <c r="K198" s="7" t="s">
        <v>2382</v>
      </c>
      <c r="L198" s="7" t="s">
        <v>2383</v>
      </c>
      <c r="M198" s="7" t="s">
        <v>774</v>
      </c>
      <c r="N198" s="7" t="s">
        <v>775</v>
      </c>
      <c r="O198" s="7" t="s">
        <v>2404</v>
      </c>
      <c r="P198" s="7" t="s">
        <v>1993</v>
      </c>
      <c r="Q198" s="7" t="s">
        <v>965</v>
      </c>
      <c r="R198" s="7" t="s">
        <v>828</v>
      </c>
      <c r="S198" s="7" t="s">
        <v>829</v>
      </c>
      <c r="T198" s="7" t="s">
        <v>2406</v>
      </c>
      <c r="U198" s="7"/>
      <c r="V198" s="7" t="s">
        <v>57</v>
      </c>
      <c r="W198" s="7" t="s">
        <v>59</v>
      </c>
      <c r="X198" s="7" t="s">
        <v>1032</v>
      </c>
      <c r="Y198" s="7" t="s">
        <v>832</v>
      </c>
    </row>
    <row r="199" spans="1:25" ht="16.5" customHeight="1">
      <c r="A199" s="7" t="s">
        <v>677</v>
      </c>
      <c r="B199" s="7" t="s">
        <v>2407</v>
      </c>
      <c r="C199" s="109">
        <v>1</v>
      </c>
      <c r="D199" s="110">
        <v>1</v>
      </c>
      <c r="E199" s="111"/>
      <c r="F199" s="9"/>
      <c r="G199" s="7" t="s">
        <v>167</v>
      </c>
      <c r="H199" s="7" t="s">
        <v>31</v>
      </c>
      <c r="I199" s="7" t="s">
        <v>2409</v>
      </c>
      <c r="J199" s="11">
        <f t="shared" si="0"/>
        <v>11</v>
      </c>
      <c r="K199" s="7" t="s">
        <v>2412</v>
      </c>
      <c r="L199" s="7" t="s">
        <v>2033</v>
      </c>
      <c r="M199" s="7" t="s">
        <v>43</v>
      </c>
      <c r="N199" s="7" t="s">
        <v>45</v>
      </c>
      <c r="O199" s="7" t="s">
        <v>2404</v>
      </c>
      <c r="P199" s="7" t="s">
        <v>1993</v>
      </c>
      <c r="Q199" s="7" t="s">
        <v>965</v>
      </c>
      <c r="R199" s="7" t="s">
        <v>828</v>
      </c>
      <c r="S199" s="7" t="s">
        <v>829</v>
      </c>
      <c r="T199" s="7" t="s">
        <v>2415</v>
      </c>
      <c r="U199" s="7"/>
      <c r="V199" s="7" t="s">
        <v>57</v>
      </c>
      <c r="W199" s="7" t="s">
        <v>59</v>
      </c>
      <c r="X199" s="7" t="s">
        <v>2417</v>
      </c>
      <c r="Y199" s="7" t="s">
        <v>832</v>
      </c>
    </row>
    <row r="200" spans="1:25" ht="16.5" customHeight="1">
      <c r="A200" s="7" t="s">
        <v>677</v>
      </c>
      <c r="B200" s="7" t="s">
        <v>2418</v>
      </c>
      <c r="C200" s="109">
        <v>1</v>
      </c>
      <c r="D200" s="110">
        <v>1</v>
      </c>
      <c r="E200" s="111"/>
      <c r="F200" s="9"/>
      <c r="G200" s="7" t="s">
        <v>167</v>
      </c>
      <c r="H200" s="7" t="s">
        <v>31</v>
      </c>
      <c r="I200" s="7" t="s">
        <v>2420</v>
      </c>
      <c r="J200" s="11">
        <f t="shared" si="0"/>
        <v>11</v>
      </c>
      <c r="K200" s="7" t="s">
        <v>2412</v>
      </c>
      <c r="L200" s="7" t="s">
        <v>2033</v>
      </c>
      <c r="M200" s="7" t="s">
        <v>43</v>
      </c>
      <c r="N200" s="7" t="s">
        <v>45</v>
      </c>
      <c r="O200" s="7" t="s">
        <v>2423</v>
      </c>
      <c r="P200" s="7" t="s">
        <v>1993</v>
      </c>
      <c r="Q200" s="7" t="s">
        <v>965</v>
      </c>
      <c r="R200" s="7" t="s">
        <v>43</v>
      </c>
      <c r="S200" s="7" t="s">
        <v>45</v>
      </c>
      <c r="T200" s="7" t="s">
        <v>2426</v>
      </c>
      <c r="U200" s="7"/>
      <c r="V200" s="7" t="s">
        <v>78</v>
      </c>
      <c r="W200" s="7" t="s">
        <v>59</v>
      </c>
      <c r="X200" s="7" t="s">
        <v>2417</v>
      </c>
      <c r="Y200" s="7" t="s">
        <v>2427</v>
      </c>
    </row>
    <row r="201" spans="1:25" ht="16.5" customHeight="1">
      <c r="A201" s="7" t="s">
        <v>677</v>
      </c>
      <c r="B201" s="7" t="s">
        <v>2428</v>
      </c>
      <c r="C201" s="109">
        <v>1</v>
      </c>
      <c r="D201" s="110">
        <v>1</v>
      </c>
      <c r="E201" s="111"/>
      <c r="F201" s="9"/>
      <c r="G201" s="7" t="s">
        <v>167</v>
      </c>
      <c r="H201" s="7" t="s">
        <v>31</v>
      </c>
      <c r="I201" s="7" t="s">
        <v>2430</v>
      </c>
      <c r="J201" s="11">
        <f t="shared" si="0"/>
        <v>52</v>
      </c>
      <c r="K201" s="7" t="s">
        <v>325</v>
      </c>
      <c r="L201" s="7" t="s">
        <v>326</v>
      </c>
      <c r="M201" s="7" t="s">
        <v>46</v>
      </c>
      <c r="N201" s="7" t="s">
        <v>49</v>
      </c>
      <c r="O201" s="7" t="s">
        <v>2423</v>
      </c>
      <c r="P201" s="7" t="s">
        <v>1993</v>
      </c>
      <c r="Q201" s="7" t="s">
        <v>965</v>
      </c>
      <c r="R201" s="7" t="s">
        <v>43</v>
      </c>
      <c r="S201" s="7" t="s">
        <v>45</v>
      </c>
      <c r="T201" s="7" t="s">
        <v>2435</v>
      </c>
      <c r="U201" s="7"/>
      <c r="V201" s="7" t="s">
        <v>57</v>
      </c>
      <c r="W201" s="7" t="s">
        <v>59</v>
      </c>
      <c r="X201" s="7" t="s">
        <v>329</v>
      </c>
      <c r="Y201" s="7" t="s">
        <v>2427</v>
      </c>
    </row>
    <row r="202" spans="1:25" ht="16.5" customHeight="1">
      <c r="A202" s="7" t="s">
        <v>677</v>
      </c>
      <c r="B202" s="7" t="s">
        <v>2439</v>
      </c>
      <c r="C202" s="109">
        <v>1</v>
      </c>
      <c r="D202" s="110">
        <v>1</v>
      </c>
      <c r="E202" s="111"/>
      <c r="F202" s="9"/>
      <c r="G202" s="7" t="s">
        <v>167</v>
      </c>
      <c r="H202" s="7" t="s">
        <v>31</v>
      </c>
      <c r="I202" s="7" t="s">
        <v>2440</v>
      </c>
      <c r="J202" s="11">
        <f t="shared" si="0"/>
        <v>33</v>
      </c>
      <c r="K202" s="7" t="s">
        <v>325</v>
      </c>
      <c r="L202" s="7" t="s">
        <v>326</v>
      </c>
      <c r="M202" s="7" t="s">
        <v>46</v>
      </c>
      <c r="N202" s="7" t="s">
        <v>49</v>
      </c>
      <c r="O202" s="7" t="s">
        <v>2441</v>
      </c>
      <c r="P202" s="7" t="s">
        <v>1993</v>
      </c>
      <c r="Q202" s="7" t="s">
        <v>310</v>
      </c>
      <c r="R202" s="7" t="s">
        <v>2442</v>
      </c>
      <c r="S202" s="7" t="s">
        <v>2443</v>
      </c>
      <c r="T202" s="7" t="s">
        <v>2444</v>
      </c>
      <c r="U202" s="7"/>
      <c r="V202" s="7" t="s">
        <v>57</v>
      </c>
      <c r="W202" s="7" t="s">
        <v>926</v>
      </c>
      <c r="X202" s="7" t="s">
        <v>329</v>
      </c>
      <c r="Y202" s="7" t="s">
        <v>2447</v>
      </c>
    </row>
    <row r="203" spans="1:25" ht="16.5" customHeight="1">
      <c r="A203" s="7" t="s">
        <v>677</v>
      </c>
      <c r="B203" s="7" t="s">
        <v>2448</v>
      </c>
      <c r="C203" s="109">
        <v>1</v>
      </c>
      <c r="D203" s="110">
        <v>1</v>
      </c>
      <c r="E203" s="111"/>
      <c r="F203" s="9"/>
      <c r="G203" s="7" t="s">
        <v>167</v>
      </c>
      <c r="H203" s="7" t="s">
        <v>31</v>
      </c>
      <c r="I203" s="7" t="s">
        <v>552</v>
      </c>
      <c r="J203" s="11">
        <f t="shared" si="0"/>
        <v>5</v>
      </c>
      <c r="K203" s="7" t="s">
        <v>2450</v>
      </c>
      <c r="L203" s="7" t="s">
        <v>2033</v>
      </c>
      <c r="M203" s="7" t="s">
        <v>2442</v>
      </c>
      <c r="N203" s="7" t="s">
        <v>2443</v>
      </c>
      <c r="O203" s="7" t="s">
        <v>2441</v>
      </c>
      <c r="P203" s="7" t="s">
        <v>1993</v>
      </c>
      <c r="Q203" s="7" t="s">
        <v>247</v>
      </c>
      <c r="R203" s="7" t="s">
        <v>2442</v>
      </c>
      <c r="S203" s="7" t="s">
        <v>2443</v>
      </c>
      <c r="T203" s="7" t="s">
        <v>89</v>
      </c>
      <c r="U203" s="7"/>
      <c r="V203" s="7" t="s">
        <v>78</v>
      </c>
      <c r="W203" s="7" t="s">
        <v>59</v>
      </c>
      <c r="X203" s="7" t="s">
        <v>89</v>
      </c>
      <c r="Y203" s="7" t="s">
        <v>89</v>
      </c>
    </row>
    <row r="204" spans="1:25" ht="16.5" customHeight="1">
      <c r="A204" s="7" t="s">
        <v>677</v>
      </c>
      <c r="B204" s="7" t="s">
        <v>2456</v>
      </c>
      <c r="C204" s="109">
        <v>1</v>
      </c>
      <c r="D204" s="110">
        <v>1</v>
      </c>
      <c r="E204" s="111"/>
      <c r="F204" s="9"/>
      <c r="G204" s="7" t="s">
        <v>167</v>
      </c>
      <c r="H204" s="7" t="s">
        <v>31</v>
      </c>
      <c r="I204" s="7" t="s">
        <v>2361</v>
      </c>
      <c r="J204" s="11">
        <f t="shared" si="0"/>
        <v>11</v>
      </c>
      <c r="K204" s="7" t="s">
        <v>2450</v>
      </c>
      <c r="L204" s="7" t="s">
        <v>2033</v>
      </c>
      <c r="M204" s="7" t="s">
        <v>2442</v>
      </c>
      <c r="N204" s="7" t="s">
        <v>2443</v>
      </c>
      <c r="O204" s="7" t="s">
        <v>2459</v>
      </c>
      <c r="P204" s="7" t="s">
        <v>2006</v>
      </c>
      <c r="Q204" s="7" t="s">
        <v>965</v>
      </c>
      <c r="R204" s="7" t="s">
        <v>2463</v>
      </c>
      <c r="S204" s="7" t="s">
        <v>2464</v>
      </c>
      <c r="T204" s="7" t="s">
        <v>2465</v>
      </c>
      <c r="U204" s="7"/>
      <c r="V204" s="7" t="s">
        <v>57</v>
      </c>
      <c r="W204" s="7" t="s">
        <v>59</v>
      </c>
      <c r="X204" s="7" t="s">
        <v>2447</v>
      </c>
      <c r="Y204" s="7" t="s">
        <v>2468</v>
      </c>
    </row>
    <row r="205" spans="1:25" ht="16.5" customHeight="1">
      <c r="A205" s="7" t="s">
        <v>677</v>
      </c>
      <c r="B205" s="7" t="s">
        <v>2469</v>
      </c>
      <c r="C205" s="109">
        <v>1</v>
      </c>
      <c r="D205" s="110">
        <v>1</v>
      </c>
      <c r="E205" s="111"/>
      <c r="F205" s="9"/>
      <c r="G205" s="7" t="s">
        <v>167</v>
      </c>
      <c r="H205" s="7" t="s">
        <v>31</v>
      </c>
      <c r="I205" s="7" t="s">
        <v>2470</v>
      </c>
      <c r="J205" s="11">
        <f t="shared" si="0"/>
        <v>30</v>
      </c>
      <c r="K205" s="7" t="s">
        <v>2471</v>
      </c>
      <c r="L205" s="7" t="s">
        <v>2383</v>
      </c>
      <c r="M205" s="7" t="s">
        <v>511</v>
      </c>
      <c r="N205" s="7" t="s">
        <v>513</v>
      </c>
      <c r="O205" s="7" t="s">
        <v>2459</v>
      </c>
      <c r="P205" s="7" t="s">
        <v>2006</v>
      </c>
      <c r="Q205" s="7" t="s">
        <v>965</v>
      </c>
      <c r="R205" s="7" t="s">
        <v>2463</v>
      </c>
      <c r="S205" s="7" t="s">
        <v>2464</v>
      </c>
      <c r="T205" s="7" t="s">
        <v>2476</v>
      </c>
      <c r="U205" s="7"/>
      <c r="V205" s="7" t="s">
        <v>57</v>
      </c>
      <c r="W205" s="7" t="s">
        <v>59</v>
      </c>
      <c r="X205" s="7" t="s">
        <v>2479</v>
      </c>
      <c r="Y205" s="7" t="s">
        <v>2468</v>
      </c>
    </row>
    <row r="206" spans="1:25" ht="16.5" customHeight="1">
      <c r="A206" s="7" t="s">
        <v>677</v>
      </c>
      <c r="B206" s="7" t="s">
        <v>2480</v>
      </c>
      <c r="C206" s="109">
        <v>1</v>
      </c>
      <c r="D206" s="110">
        <v>1</v>
      </c>
      <c r="E206" s="111"/>
      <c r="F206" s="9"/>
      <c r="G206" s="7" t="s">
        <v>167</v>
      </c>
      <c r="H206" s="7" t="s">
        <v>31</v>
      </c>
      <c r="I206" s="7" t="s">
        <v>2481</v>
      </c>
      <c r="J206" s="11">
        <f t="shared" si="0"/>
        <v>11</v>
      </c>
      <c r="K206" s="7" t="s">
        <v>2482</v>
      </c>
      <c r="L206" s="7" t="s">
        <v>2483</v>
      </c>
      <c r="M206" s="7" t="s">
        <v>2484</v>
      </c>
      <c r="N206" s="7" t="s">
        <v>2485</v>
      </c>
      <c r="O206" s="7" t="s">
        <v>2487</v>
      </c>
      <c r="P206" s="7" t="s">
        <v>2489</v>
      </c>
      <c r="Q206" s="7" t="s">
        <v>52</v>
      </c>
      <c r="R206" s="7" t="s">
        <v>2490</v>
      </c>
      <c r="S206" s="7" t="s">
        <v>2492</v>
      </c>
      <c r="T206" s="7" t="s">
        <v>2493</v>
      </c>
      <c r="U206" s="7"/>
      <c r="V206" s="7" t="s">
        <v>57</v>
      </c>
      <c r="W206" s="7" t="s">
        <v>59</v>
      </c>
      <c r="X206" s="7" t="s">
        <v>2494</v>
      </c>
      <c r="Y206" s="7" t="s">
        <v>2496</v>
      </c>
    </row>
    <row r="207" spans="1:25" ht="16.5" customHeight="1">
      <c r="A207" s="7" t="s">
        <v>677</v>
      </c>
      <c r="B207" s="7" t="s">
        <v>2498</v>
      </c>
      <c r="C207" s="109">
        <v>1</v>
      </c>
      <c r="D207" s="110">
        <v>1</v>
      </c>
      <c r="E207" s="111"/>
      <c r="F207" s="9"/>
      <c r="G207" s="7" t="s">
        <v>167</v>
      </c>
      <c r="H207" s="7" t="s">
        <v>31</v>
      </c>
      <c r="I207" s="7" t="s">
        <v>2502</v>
      </c>
      <c r="J207" s="11">
        <f t="shared" si="0"/>
        <v>8</v>
      </c>
      <c r="K207" s="7" t="s">
        <v>2471</v>
      </c>
      <c r="L207" s="7" t="s">
        <v>2383</v>
      </c>
      <c r="M207" s="7" t="s">
        <v>511</v>
      </c>
      <c r="N207" s="7" t="s">
        <v>513</v>
      </c>
      <c r="O207" s="7" t="s">
        <v>2487</v>
      </c>
      <c r="P207" s="7" t="s">
        <v>2489</v>
      </c>
      <c r="Q207" s="7" t="s">
        <v>52</v>
      </c>
      <c r="R207" s="7" t="s">
        <v>2490</v>
      </c>
      <c r="S207" s="7" t="s">
        <v>2492</v>
      </c>
      <c r="T207" s="7" t="s">
        <v>2506</v>
      </c>
      <c r="U207" s="7"/>
      <c r="V207" s="7" t="s">
        <v>57</v>
      </c>
      <c r="W207" s="7" t="s">
        <v>59</v>
      </c>
      <c r="X207" s="7" t="s">
        <v>2479</v>
      </c>
      <c r="Y207" s="7" t="s">
        <v>2496</v>
      </c>
    </row>
    <row r="208" spans="1:25" ht="16.5" customHeight="1">
      <c r="A208" s="7" t="s">
        <v>677</v>
      </c>
      <c r="B208" s="7" t="s">
        <v>2509</v>
      </c>
      <c r="C208" s="109">
        <v>1</v>
      </c>
      <c r="D208" s="110">
        <v>1</v>
      </c>
      <c r="E208" s="111"/>
      <c r="F208" s="9"/>
      <c r="G208" s="7" t="s">
        <v>167</v>
      </c>
      <c r="H208" s="7" t="s">
        <v>31</v>
      </c>
      <c r="I208" s="7" t="s">
        <v>552</v>
      </c>
      <c r="J208" s="11">
        <f t="shared" si="0"/>
        <v>5</v>
      </c>
      <c r="K208" s="7" t="s">
        <v>2482</v>
      </c>
      <c r="L208" s="7" t="s">
        <v>2483</v>
      </c>
      <c r="M208" s="7" t="s">
        <v>2484</v>
      </c>
      <c r="N208" s="7" t="s">
        <v>2485</v>
      </c>
      <c r="O208" s="7" t="s">
        <v>2514</v>
      </c>
      <c r="P208" s="7" t="s">
        <v>2489</v>
      </c>
      <c r="Q208" s="7" t="s">
        <v>247</v>
      </c>
      <c r="R208" s="7" t="s">
        <v>2484</v>
      </c>
      <c r="S208" s="7" t="s">
        <v>2485</v>
      </c>
      <c r="T208" s="7" t="s">
        <v>89</v>
      </c>
      <c r="U208" s="7"/>
      <c r="V208" s="7" t="s">
        <v>78</v>
      </c>
      <c r="W208" s="7" t="s">
        <v>59</v>
      </c>
      <c r="X208" s="7" t="s">
        <v>89</v>
      </c>
      <c r="Y208" s="7" t="s">
        <v>89</v>
      </c>
    </row>
    <row r="209" spans="1:25" ht="16.5" customHeight="1">
      <c r="A209" s="7" t="s">
        <v>677</v>
      </c>
      <c r="B209" s="7" t="s">
        <v>2518</v>
      </c>
      <c r="C209" s="109">
        <v>1</v>
      </c>
      <c r="D209" s="110">
        <v>1</v>
      </c>
      <c r="E209" s="111"/>
      <c r="F209" s="9"/>
      <c r="G209" s="7" t="s">
        <v>167</v>
      </c>
      <c r="H209" s="7" t="s">
        <v>31</v>
      </c>
      <c r="I209" s="7" t="s">
        <v>2521</v>
      </c>
      <c r="J209" s="11">
        <f t="shared" si="0"/>
        <v>55</v>
      </c>
      <c r="K209" s="7" t="s">
        <v>2514</v>
      </c>
      <c r="L209" s="7" t="s">
        <v>2489</v>
      </c>
      <c r="M209" s="7" t="s">
        <v>2484</v>
      </c>
      <c r="N209" s="7" t="s">
        <v>2485</v>
      </c>
      <c r="O209" s="7" t="s">
        <v>2525</v>
      </c>
      <c r="P209" s="7" t="s">
        <v>2489</v>
      </c>
      <c r="Q209" s="7" t="s">
        <v>52</v>
      </c>
      <c r="R209" s="7" t="s">
        <v>2527</v>
      </c>
      <c r="S209" s="7" t="s">
        <v>2528</v>
      </c>
      <c r="T209" s="7" t="s">
        <v>2530</v>
      </c>
      <c r="U209" s="7"/>
      <c r="V209" s="7" t="s">
        <v>57</v>
      </c>
      <c r="W209" s="7" t="s">
        <v>59</v>
      </c>
      <c r="X209" s="7" t="s">
        <v>2494</v>
      </c>
      <c r="Y209" s="7" t="s">
        <v>2531</v>
      </c>
    </row>
    <row r="210" spans="1:25" ht="16.5" customHeight="1">
      <c r="A210" s="7" t="s">
        <v>677</v>
      </c>
      <c r="B210" s="7" t="s">
        <v>2533</v>
      </c>
      <c r="C210" s="109">
        <v>1</v>
      </c>
      <c r="D210" s="110">
        <v>1</v>
      </c>
      <c r="E210" s="111"/>
      <c r="F210" s="9"/>
      <c r="G210" s="7" t="s">
        <v>167</v>
      </c>
      <c r="H210" s="7" t="s">
        <v>31</v>
      </c>
      <c r="I210" s="7" t="s">
        <v>2534</v>
      </c>
      <c r="J210" s="11">
        <f t="shared" si="0"/>
        <v>32</v>
      </c>
      <c r="K210" s="7" t="s">
        <v>2471</v>
      </c>
      <c r="L210" s="7" t="s">
        <v>2383</v>
      </c>
      <c r="M210" s="7" t="s">
        <v>511</v>
      </c>
      <c r="N210" s="7" t="s">
        <v>513</v>
      </c>
      <c r="O210" s="7" t="s">
        <v>2536</v>
      </c>
      <c r="P210" s="7" t="s">
        <v>1993</v>
      </c>
      <c r="Q210" s="7" t="s">
        <v>310</v>
      </c>
      <c r="R210" s="7" t="s">
        <v>1135</v>
      </c>
      <c r="S210" s="7" t="s">
        <v>1136</v>
      </c>
      <c r="T210" s="7" t="s">
        <v>2540</v>
      </c>
      <c r="U210" s="7"/>
      <c r="V210" s="7" t="s">
        <v>57</v>
      </c>
      <c r="W210" s="7" t="s">
        <v>59</v>
      </c>
      <c r="X210" s="7" t="s">
        <v>2479</v>
      </c>
      <c r="Y210" s="7" t="s">
        <v>1139</v>
      </c>
    </row>
    <row r="211" spans="1:25" ht="16.5" customHeight="1">
      <c r="A211" s="7" t="s">
        <v>677</v>
      </c>
      <c r="B211" s="7" t="s">
        <v>2542</v>
      </c>
      <c r="C211" s="109">
        <v>1</v>
      </c>
      <c r="D211" s="110">
        <v>1</v>
      </c>
      <c r="E211" s="111"/>
      <c r="F211" s="9"/>
      <c r="G211" s="7" t="s">
        <v>167</v>
      </c>
      <c r="H211" s="7" t="s">
        <v>31</v>
      </c>
      <c r="I211" s="7" t="s">
        <v>2544</v>
      </c>
      <c r="J211" s="11">
        <f t="shared" si="0"/>
        <v>13</v>
      </c>
      <c r="K211" s="7" t="s">
        <v>2536</v>
      </c>
      <c r="L211" s="7" t="s">
        <v>1993</v>
      </c>
      <c r="M211" s="7" t="s">
        <v>1135</v>
      </c>
      <c r="N211" s="7" t="s">
        <v>1136</v>
      </c>
      <c r="O211" s="7" t="s">
        <v>2546</v>
      </c>
      <c r="P211" s="7" t="s">
        <v>1993</v>
      </c>
      <c r="Q211" s="7" t="s">
        <v>965</v>
      </c>
      <c r="R211" s="7" t="s">
        <v>2548</v>
      </c>
      <c r="S211" s="7" t="s">
        <v>2549</v>
      </c>
      <c r="T211" s="7" t="s">
        <v>2551</v>
      </c>
      <c r="U211" s="7"/>
      <c r="V211" s="7" t="s">
        <v>57</v>
      </c>
      <c r="W211" s="7" t="s">
        <v>59</v>
      </c>
      <c r="X211" s="7" t="s">
        <v>1139</v>
      </c>
      <c r="Y211" s="7" t="s">
        <v>2554</v>
      </c>
    </row>
    <row r="212" spans="1:25" ht="16.5" customHeight="1">
      <c r="A212" s="7" t="s">
        <v>677</v>
      </c>
      <c r="B212" s="7" t="s">
        <v>2556</v>
      </c>
      <c r="C212" s="109">
        <v>1</v>
      </c>
      <c r="D212" s="110">
        <v>1</v>
      </c>
      <c r="E212" s="111"/>
      <c r="F212" s="9"/>
      <c r="G212" s="7" t="s">
        <v>167</v>
      </c>
      <c r="H212" s="7" t="s">
        <v>31</v>
      </c>
      <c r="I212" s="7" t="s">
        <v>2557</v>
      </c>
      <c r="J212" s="11">
        <f t="shared" si="0"/>
        <v>8</v>
      </c>
      <c r="K212" s="7" t="s">
        <v>2558</v>
      </c>
      <c r="L212" s="7" t="s">
        <v>2033</v>
      </c>
      <c r="M212" s="7" t="s">
        <v>2548</v>
      </c>
      <c r="N212" s="7" t="s">
        <v>2549</v>
      </c>
      <c r="O212" s="7" t="s">
        <v>2546</v>
      </c>
      <c r="P212" s="7" t="s">
        <v>1993</v>
      </c>
      <c r="Q212" s="7" t="s">
        <v>965</v>
      </c>
      <c r="R212" s="7" t="s">
        <v>2548</v>
      </c>
      <c r="S212" s="7" t="s">
        <v>2549</v>
      </c>
      <c r="T212" s="7" t="s">
        <v>2559</v>
      </c>
      <c r="U212" s="7"/>
      <c r="V212" s="7" t="s">
        <v>78</v>
      </c>
      <c r="W212" s="7" t="s">
        <v>59</v>
      </c>
      <c r="X212" s="7" t="s">
        <v>2560</v>
      </c>
      <c r="Y212" s="7" t="s">
        <v>2554</v>
      </c>
    </row>
    <row r="213" spans="1:25" ht="16.5" customHeight="1">
      <c r="A213" s="7" t="s">
        <v>677</v>
      </c>
      <c r="B213" s="7" t="s">
        <v>2563</v>
      </c>
      <c r="C213" s="109">
        <v>1</v>
      </c>
      <c r="D213" s="110">
        <v>1</v>
      </c>
      <c r="E213" s="111"/>
      <c r="F213" s="9"/>
      <c r="G213" s="7" t="s">
        <v>167</v>
      </c>
      <c r="H213" s="7" t="s">
        <v>31</v>
      </c>
      <c r="I213" s="7" t="s">
        <v>2564</v>
      </c>
      <c r="J213" s="11">
        <f t="shared" si="0"/>
        <v>69</v>
      </c>
      <c r="K213" s="7" t="s">
        <v>325</v>
      </c>
      <c r="L213" s="7" t="s">
        <v>326</v>
      </c>
      <c r="M213" s="7" t="s">
        <v>46</v>
      </c>
      <c r="N213" s="7" t="s">
        <v>49</v>
      </c>
      <c r="O213" s="7" t="s">
        <v>2558</v>
      </c>
      <c r="P213" s="7" t="s">
        <v>2033</v>
      </c>
      <c r="Q213" s="7" t="s">
        <v>152</v>
      </c>
      <c r="R213" s="7" t="s">
        <v>2548</v>
      </c>
      <c r="S213" s="7" t="s">
        <v>2549</v>
      </c>
      <c r="T213" s="7" t="s">
        <v>2565</v>
      </c>
      <c r="U213" s="7"/>
      <c r="V213" s="7" t="s">
        <v>57</v>
      </c>
      <c r="W213" s="7" t="s">
        <v>926</v>
      </c>
      <c r="X213" s="7" t="s">
        <v>329</v>
      </c>
      <c r="Y213" s="7" t="s">
        <v>2560</v>
      </c>
    </row>
    <row r="214" spans="1:25" ht="16.5" customHeight="1">
      <c r="A214" s="7" t="s">
        <v>677</v>
      </c>
      <c r="B214" s="7" t="s">
        <v>2567</v>
      </c>
      <c r="C214" s="109">
        <v>1</v>
      </c>
      <c r="D214" s="110">
        <v>1</v>
      </c>
      <c r="E214" s="111"/>
      <c r="F214" s="9"/>
      <c r="G214" s="7" t="s">
        <v>167</v>
      </c>
      <c r="H214" s="7" t="s">
        <v>31</v>
      </c>
      <c r="I214" s="7" t="s">
        <v>2570</v>
      </c>
      <c r="J214" s="11">
        <f t="shared" si="0"/>
        <v>30</v>
      </c>
      <c r="K214" s="7" t="s">
        <v>325</v>
      </c>
      <c r="L214" s="7" t="s">
        <v>326</v>
      </c>
      <c r="M214" s="7" t="s">
        <v>46</v>
      </c>
      <c r="N214" s="7" t="s">
        <v>49</v>
      </c>
      <c r="O214" s="7" t="s">
        <v>2572</v>
      </c>
      <c r="P214" s="7" t="s">
        <v>1993</v>
      </c>
      <c r="Q214" s="7" t="s">
        <v>965</v>
      </c>
      <c r="R214" s="7" t="s">
        <v>531</v>
      </c>
      <c r="S214" s="7" t="s">
        <v>532</v>
      </c>
      <c r="T214" s="7" t="s">
        <v>2574</v>
      </c>
      <c r="U214" s="7"/>
      <c r="V214" s="7" t="s">
        <v>57</v>
      </c>
      <c r="W214" s="7" t="s">
        <v>926</v>
      </c>
      <c r="X214" s="7" t="s">
        <v>329</v>
      </c>
      <c r="Y214" s="7" t="s">
        <v>2577</v>
      </c>
    </row>
    <row r="215" spans="1:25" ht="16.5" customHeight="1">
      <c r="A215" s="7" t="s">
        <v>677</v>
      </c>
      <c r="B215" s="7" t="s">
        <v>2579</v>
      </c>
      <c r="C215" s="109">
        <v>1</v>
      </c>
      <c r="D215" s="110">
        <v>1</v>
      </c>
      <c r="E215" s="111"/>
      <c r="F215" s="9"/>
      <c r="G215" s="7" t="s">
        <v>167</v>
      </c>
      <c r="H215" s="7" t="s">
        <v>31</v>
      </c>
      <c r="I215" s="7" t="s">
        <v>2581</v>
      </c>
      <c r="J215" s="11">
        <f t="shared" si="0"/>
        <v>12</v>
      </c>
      <c r="K215" s="7" t="s">
        <v>2582</v>
      </c>
      <c r="L215" s="7" t="s">
        <v>2006</v>
      </c>
      <c r="M215" s="7" t="s">
        <v>531</v>
      </c>
      <c r="N215" s="7" t="s">
        <v>532</v>
      </c>
      <c r="O215" s="7" t="s">
        <v>2572</v>
      </c>
      <c r="P215" s="7" t="s">
        <v>1993</v>
      </c>
      <c r="Q215" s="7" t="s">
        <v>965</v>
      </c>
      <c r="R215" s="7" t="s">
        <v>531</v>
      </c>
      <c r="S215" s="7" t="s">
        <v>532</v>
      </c>
      <c r="T215" s="7" t="s">
        <v>2584</v>
      </c>
      <c r="U215" s="7"/>
      <c r="V215" s="7" t="s">
        <v>78</v>
      </c>
      <c r="W215" s="7" t="s">
        <v>59</v>
      </c>
      <c r="X215" s="7" t="s">
        <v>2586</v>
      </c>
      <c r="Y215" s="7" t="s">
        <v>2577</v>
      </c>
    </row>
    <row r="216" spans="1:25" ht="16.5" customHeight="1">
      <c r="A216" s="7" t="s">
        <v>677</v>
      </c>
      <c r="B216" s="7" t="s">
        <v>2588</v>
      </c>
      <c r="C216" s="109">
        <v>1</v>
      </c>
      <c r="D216" s="110">
        <v>1</v>
      </c>
      <c r="E216" s="111"/>
      <c r="F216" s="9"/>
      <c r="G216" s="7" t="s">
        <v>167</v>
      </c>
      <c r="H216" s="7" t="s">
        <v>31</v>
      </c>
      <c r="I216" s="7" t="s">
        <v>2589</v>
      </c>
      <c r="J216" s="11">
        <f t="shared" si="0"/>
        <v>52</v>
      </c>
      <c r="K216" s="7" t="s">
        <v>2591</v>
      </c>
      <c r="L216" s="7" t="s">
        <v>2033</v>
      </c>
      <c r="M216" s="7" t="s">
        <v>2592</v>
      </c>
      <c r="N216" s="7" t="s">
        <v>2443</v>
      </c>
      <c r="O216" s="7" t="s">
        <v>2582</v>
      </c>
      <c r="P216" s="7" t="s">
        <v>2006</v>
      </c>
      <c r="Q216" s="7" t="s">
        <v>965</v>
      </c>
      <c r="R216" s="7" t="s">
        <v>531</v>
      </c>
      <c r="S216" s="7" t="s">
        <v>532</v>
      </c>
      <c r="T216" s="7" t="s">
        <v>2595</v>
      </c>
      <c r="U216" s="7"/>
      <c r="V216" s="7" t="s">
        <v>57</v>
      </c>
      <c r="W216" s="7" t="s">
        <v>59</v>
      </c>
      <c r="X216" s="7" t="s">
        <v>2597</v>
      </c>
      <c r="Y216" s="7" t="s">
        <v>2586</v>
      </c>
    </row>
    <row r="217" spans="1:25" ht="16.5" customHeight="1">
      <c r="A217" s="7" t="s">
        <v>677</v>
      </c>
      <c r="B217" s="7" t="s">
        <v>2599</v>
      </c>
      <c r="C217" s="109">
        <v>1</v>
      </c>
      <c r="D217" s="110">
        <v>1</v>
      </c>
      <c r="E217" s="111"/>
      <c r="F217" s="9"/>
      <c r="G217" s="7" t="s">
        <v>167</v>
      </c>
      <c r="H217" s="7" t="s">
        <v>31</v>
      </c>
      <c r="I217" s="7" t="s">
        <v>2601</v>
      </c>
      <c r="J217" s="11">
        <f t="shared" si="0"/>
        <v>19</v>
      </c>
      <c r="K217" s="7" t="s">
        <v>2591</v>
      </c>
      <c r="L217" s="7" t="s">
        <v>2033</v>
      </c>
      <c r="M217" s="7" t="s">
        <v>2592</v>
      </c>
      <c r="N217" s="7" t="s">
        <v>2443</v>
      </c>
      <c r="O217" s="7" t="s">
        <v>2605</v>
      </c>
      <c r="P217" s="7" t="s">
        <v>1993</v>
      </c>
      <c r="Q217" s="7" t="s">
        <v>52</v>
      </c>
      <c r="R217" s="7" t="s">
        <v>2607</v>
      </c>
      <c r="S217" s="7" t="s">
        <v>2609</v>
      </c>
      <c r="T217" s="7" t="s">
        <v>2611</v>
      </c>
      <c r="U217" s="7"/>
      <c r="V217" s="7" t="s">
        <v>57</v>
      </c>
      <c r="W217" s="7" t="s">
        <v>59</v>
      </c>
      <c r="X217" s="7" t="s">
        <v>2597</v>
      </c>
      <c r="Y217" s="7" t="s">
        <v>2612</v>
      </c>
    </row>
    <row r="218" spans="1:25" ht="16.5" customHeight="1">
      <c r="A218" s="7" t="s">
        <v>677</v>
      </c>
      <c r="B218" s="7" t="s">
        <v>2613</v>
      </c>
      <c r="C218" s="109">
        <v>1</v>
      </c>
      <c r="D218" s="110">
        <v>1</v>
      </c>
      <c r="E218" s="111"/>
      <c r="F218" s="9"/>
      <c r="G218" s="7" t="s">
        <v>167</v>
      </c>
      <c r="H218" s="7" t="s">
        <v>31</v>
      </c>
      <c r="I218" s="7" t="s">
        <v>1187</v>
      </c>
      <c r="J218" s="11">
        <f t="shared" si="0"/>
        <v>31</v>
      </c>
      <c r="K218" s="7" t="s">
        <v>2618</v>
      </c>
      <c r="L218" s="7" t="s">
        <v>2006</v>
      </c>
      <c r="M218" s="7" t="s">
        <v>2607</v>
      </c>
      <c r="N218" s="7" t="s">
        <v>2609</v>
      </c>
      <c r="O218" s="7" t="s">
        <v>2605</v>
      </c>
      <c r="P218" s="7" t="s">
        <v>1993</v>
      </c>
      <c r="Q218" s="7" t="s">
        <v>247</v>
      </c>
      <c r="R218" s="7" t="s">
        <v>2607</v>
      </c>
      <c r="S218" s="7" t="s">
        <v>2609</v>
      </c>
      <c r="T218" s="7" t="s">
        <v>89</v>
      </c>
      <c r="U218" s="7"/>
      <c r="V218" s="7" t="s">
        <v>78</v>
      </c>
      <c r="W218" s="7" t="s">
        <v>59</v>
      </c>
      <c r="X218" s="7" t="s">
        <v>89</v>
      </c>
      <c r="Y218" s="7" t="s">
        <v>89</v>
      </c>
    </row>
    <row r="219" spans="1:25" ht="16.5" customHeight="1">
      <c r="A219" s="7" t="s">
        <v>677</v>
      </c>
      <c r="B219" s="7" t="s">
        <v>2622</v>
      </c>
      <c r="C219" s="109">
        <v>1</v>
      </c>
      <c r="D219" s="110">
        <v>1</v>
      </c>
      <c r="E219" s="111"/>
      <c r="F219" s="9"/>
      <c r="G219" s="7" t="s">
        <v>167</v>
      </c>
      <c r="H219" s="7" t="s">
        <v>31</v>
      </c>
      <c r="I219" s="7" t="s">
        <v>1211</v>
      </c>
      <c r="J219" s="11">
        <f t="shared" si="0"/>
        <v>11</v>
      </c>
      <c r="K219" s="7" t="s">
        <v>2626</v>
      </c>
      <c r="L219" s="7" t="s">
        <v>2033</v>
      </c>
      <c r="M219" s="7" t="s">
        <v>2607</v>
      </c>
      <c r="N219" s="7" t="s">
        <v>2609</v>
      </c>
      <c r="O219" s="7" t="s">
        <v>2618</v>
      </c>
      <c r="P219" s="7" t="s">
        <v>2006</v>
      </c>
      <c r="Q219" s="7" t="s">
        <v>965</v>
      </c>
      <c r="R219" s="7" t="s">
        <v>2607</v>
      </c>
      <c r="S219" s="7" t="s">
        <v>2609</v>
      </c>
      <c r="T219" s="7" t="s">
        <v>2630</v>
      </c>
      <c r="U219" s="7"/>
      <c r="V219" s="7" t="s">
        <v>78</v>
      </c>
      <c r="W219" s="7" t="s">
        <v>59</v>
      </c>
      <c r="X219" s="7" t="s">
        <v>2632</v>
      </c>
      <c r="Y219" s="7" t="s">
        <v>2633</v>
      </c>
    </row>
    <row r="220" spans="1:25" ht="16.5" customHeight="1">
      <c r="A220" s="7" t="s">
        <v>677</v>
      </c>
      <c r="B220" s="7" t="s">
        <v>2634</v>
      </c>
      <c r="C220" s="109">
        <v>1</v>
      </c>
      <c r="D220" s="110">
        <v>1</v>
      </c>
      <c r="E220" s="111"/>
      <c r="F220" s="9"/>
      <c r="G220" s="7" t="s">
        <v>167</v>
      </c>
      <c r="H220" s="7" t="s">
        <v>31</v>
      </c>
      <c r="I220" s="7" t="s">
        <v>651</v>
      </c>
      <c r="J220" s="11">
        <f t="shared" si="0"/>
        <v>18</v>
      </c>
      <c r="K220" s="7" t="s">
        <v>2626</v>
      </c>
      <c r="L220" s="7" t="s">
        <v>2033</v>
      </c>
      <c r="M220" s="7" t="s">
        <v>2607</v>
      </c>
      <c r="N220" s="7" t="s">
        <v>2609</v>
      </c>
      <c r="O220" s="7" t="s">
        <v>2636</v>
      </c>
      <c r="P220" s="7" t="s">
        <v>2006</v>
      </c>
      <c r="Q220" s="7" t="s">
        <v>1071</v>
      </c>
      <c r="R220" s="7" t="s">
        <v>2607</v>
      </c>
      <c r="S220" s="7" t="s">
        <v>2609</v>
      </c>
      <c r="T220" s="7" t="s">
        <v>2638</v>
      </c>
      <c r="U220" s="7"/>
      <c r="V220" s="7" t="s">
        <v>78</v>
      </c>
      <c r="W220" s="7" t="s">
        <v>59</v>
      </c>
      <c r="X220" s="7" t="s">
        <v>2632</v>
      </c>
      <c r="Y220" s="7" t="s">
        <v>2641</v>
      </c>
    </row>
    <row r="221" spans="1:25" ht="16.5" customHeight="1">
      <c r="A221" s="7" t="s">
        <v>677</v>
      </c>
      <c r="B221" s="7" t="s">
        <v>2642</v>
      </c>
      <c r="C221" s="109">
        <v>1</v>
      </c>
      <c r="D221" s="110">
        <v>1</v>
      </c>
      <c r="E221" s="111"/>
      <c r="F221" s="9"/>
      <c r="G221" s="7" t="s">
        <v>167</v>
      </c>
      <c r="H221" s="7" t="s">
        <v>31</v>
      </c>
      <c r="I221" s="7" t="s">
        <v>2644</v>
      </c>
      <c r="J221" s="11">
        <f t="shared" si="0"/>
        <v>17</v>
      </c>
      <c r="K221" s="7" t="s">
        <v>2636</v>
      </c>
      <c r="L221" s="7" t="s">
        <v>2006</v>
      </c>
      <c r="M221" s="7" t="s">
        <v>2607</v>
      </c>
      <c r="N221" s="7" t="s">
        <v>2609</v>
      </c>
      <c r="O221" s="7" t="s">
        <v>2648</v>
      </c>
      <c r="P221" s="7" t="s">
        <v>1993</v>
      </c>
      <c r="Q221" s="7" t="s">
        <v>965</v>
      </c>
      <c r="R221" s="7" t="s">
        <v>2607</v>
      </c>
      <c r="S221" s="7" t="s">
        <v>2609</v>
      </c>
      <c r="T221" s="7" t="s">
        <v>2650</v>
      </c>
      <c r="U221" s="7"/>
      <c r="V221" s="7" t="s">
        <v>78</v>
      </c>
      <c r="W221" s="7" t="s">
        <v>59</v>
      </c>
      <c r="X221" s="7" t="s">
        <v>2641</v>
      </c>
      <c r="Y221" s="7" t="s">
        <v>2653</v>
      </c>
    </row>
    <row r="222" spans="1:25" ht="16.5" customHeight="1">
      <c r="A222" s="7" t="s">
        <v>677</v>
      </c>
      <c r="B222" s="7" t="s">
        <v>2654</v>
      </c>
      <c r="C222" s="109">
        <v>1</v>
      </c>
      <c r="D222" s="110">
        <v>1</v>
      </c>
      <c r="E222" s="111"/>
      <c r="F222" s="9"/>
      <c r="G222" s="7" t="s">
        <v>167</v>
      </c>
      <c r="H222" s="7" t="s">
        <v>31</v>
      </c>
      <c r="I222" s="7" t="s">
        <v>2655</v>
      </c>
      <c r="J222" s="11">
        <f t="shared" si="0"/>
        <v>46</v>
      </c>
      <c r="K222" s="7" t="s">
        <v>2657</v>
      </c>
      <c r="L222" s="7" t="s">
        <v>2006</v>
      </c>
      <c r="M222" s="7" t="s">
        <v>486</v>
      </c>
      <c r="N222" s="7" t="s">
        <v>487</v>
      </c>
      <c r="O222" s="7" t="s">
        <v>2648</v>
      </c>
      <c r="P222" s="7" t="s">
        <v>1993</v>
      </c>
      <c r="Q222" s="7" t="s">
        <v>965</v>
      </c>
      <c r="R222" s="7" t="s">
        <v>2607</v>
      </c>
      <c r="S222" s="7" t="s">
        <v>2609</v>
      </c>
      <c r="T222" s="7" t="s">
        <v>2659</v>
      </c>
      <c r="U222" s="7"/>
      <c r="V222" s="7" t="s">
        <v>57</v>
      </c>
      <c r="W222" s="7" t="s">
        <v>59</v>
      </c>
      <c r="X222" s="7" t="s">
        <v>2660</v>
      </c>
      <c r="Y222" s="7" t="s">
        <v>2653</v>
      </c>
    </row>
    <row r="223" spans="1:25" ht="16.5" customHeight="1">
      <c r="A223" s="7" t="s">
        <v>677</v>
      </c>
      <c r="B223" s="7" t="s">
        <v>2661</v>
      </c>
      <c r="C223" s="109">
        <v>1</v>
      </c>
      <c r="D223" s="110">
        <v>1</v>
      </c>
      <c r="E223" s="111"/>
      <c r="F223" s="9"/>
      <c r="G223" s="7" t="s">
        <v>167</v>
      </c>
      <c r="H223" s="7" t="s">
        <v>31</v>
      </c>
      <c r="I223" s="7" t="s">
        <v>2665</v>
      </c>
      <c r="J223" s="11">
        <f t="shared" si="0"/>
        <v>16</v>
      </c>
      <c r="K223" s="7" t="s">
        <v>2667</v>
      </c>
      <c r="L223" s="7" t="s">
        <v>2006</v>
      </c>
      <c r="M223" s="7" t="s">
        <v>486</v>
      </c>
      <c r="N223" s="7" t="s">
        <v>487</v>
      </c>
      <c r="O223" s="7" t="s">
        <v>2657</v>
      </c>
      <c r="P223" s="7" t="s">
        <v>2006</v>
      </c>
      <c r="Q223" s="7" t="s">
        <v>965</v>
      </c>
      <c r="R223" s="7" t="s">
        <v>486</v>
      </c>
      <c r="S223" s="7" t="s">
        <v>487</v>
      </c>
      <c r="T223" s="7" t="s">
        <v>2670</v>
      </c>
      <c r="U223" s="7"/>
      <c r="V223" s="7" t="s">
        <v>78</v>
      </c>
      <c r="W223" s="7" t="s">
        <v>59</v>
      </c>
      <c r="X223" s="7" t="s">
        <v>2671</v>
      </c>
      <c r="Y223" s="7" t="s">
        <v>2660</v>
      </c>
    </row>
    <row r="224" spans="1:25" ht="16.5" customHeight="1">
      <c r="A224" s="7" t="s">
        <v>677</v>
      </c>
      <c r="B224" s="7" t="s">
        <v>2674</v>
      </c>
      <c r="C224" s="109">
        <v>1</v>
      </c>
      <c r="D224" s="110">
        <v>1</v>
      </c>
      <c r="E224" s="111"/>
      <c r="F224" s="9"/>
      <c r="G224" s="7" t="s">
        <v>167</v>
      </c>
      <c r="H224" s="7" t="s">
        <v>31</v>
      </c>
      <c r="I224" s="7" t="s">
        <v>2677</v>
      </c>
      <c r="J224" s="11">
        <f t="shared" si="0"/>
        <v>14</v>
      </c>
      <c r="K224" s="7" t="s">
        <v>2681</v>
      </c>
      <c r="L224" s="7" t="s">
        <v>2033</v>
      </c>
      <c r="M224" s="7" t="s">
        <v>2463</v>
      </c>
      <c r="N224" s="7" t="s">
        <v>2464</v>
      </c>
      <c r="O224" s="7" t="s">
        <v>2667</v>
      </c>
      <c r="P224" s="7" t="s">
        <v>2006</v>
      </c>
      <c r="Q224" s="7" t="s">
        <v>965</v>
      </c>
      <c r="R224" s="7" t="s">
        <v>486</v>
      </c>
      <c r="S224" s="7" t="s">
        <v>487</v>
      </c>
      <c r="T224" s="7" t="s">
        <v>2683</v>
      </c>
      <c r="U224" s="7"/>
      <c r="V224" s="7" t="s">
        <v>57</v>
      </c>
      <c r="W224" s="7" t="s">
        <v>59</v>
      </c>
      <c r="X224" s="7" t="s">
        <v>2468</v>
      </c>
      <c r="Y224" s="7" t="s">
        <v>2671</v>
      </c>
    </row>
    <row r="225" spans="1:25" ht="16.5" customHeight="1">
      <c r="A225" s="7" t="s">
        <v>677</v>
      </c>
      <c r="B225" s="7" t="s">
        <v>2684</v>
      </c>
      <c r="C225" s="109">
        <v>1</v>
      </c>
      <c r="D225" s="110">
        <v>1</v>
      </c>
      <c r="E225" s="111"/>
      <c r="F225" s="9"/>
      <c r="G225" s="7" t="s">
        <v>167</v>
      </c>
      <c r="H225" s="7" t="s">
        <v>31</v>
      </c>
      <c r="I225" s="7" t="s">
        <v>2687</v>
      </c>
      <c r="J225" s="11">
        <f t="shared" si="0"/>
        <v>9</v>
      </c>
      <c r="K225" s="7" t="s">
        <v>2681</v>
      </c>
      <c r="L225" s="7" t="s">
        <v>2033</v>
      </c>
      <c r="M225" s="7" t="s">
        <v>2463</v>
      </c>
      <c r="N225" s="7" t="s">
        <v>2464</v>
      </c>
      <c r="O225" s="7" t="s">
        <v>2689</v>
      </c>
      <c r="P225" s="7" t="s">
        <v>2006</v>
      </c>
      <c r="Q225" s="7" t="s">
        <v>310</v>
      </c>
      <c r="R225" s="7" t="s">
        <v>486</v>
      </c>
      <c r="S225" s="7" t="s">
        <v>487</v>
      </c>
      <c r="T225" s="7" t="s">
        <v>2692</v>
      </c>
      <c r="U225" s="7"/>
      <c r="V225" s="7" t="s">
        <v>57</v>
      </c>
      <c r="W225" s="7" t="s">
        <v>59</v>
      </c>
      <c r="X225" s="7" t="s">
        <v>2468</v>
      </c>
      <c r="Y225" s="7" t="s">
        <v>2695</v>
      </c>
    </row>
    <row r="226" spans="1:25" ht="16.5" customHeight="1">
      <c r="A226" s="7" t="s">
        <v>677</v>
      </c>
      <c r="B226" s="7" t="s">
        <v>2697</v>
      </c>
      <c r="C226" s="109">
        <v>1</v>
      </c>
      <c r="D226" s="110">
        <v>1</v>
      </c>
      <c r="E226" s="111"/>
      <c r="F226" s="9"/>
      <c r="G226" s="7" t="s">
        <v>167</v>
      </c>
      <c r="H226" s="7" t="s">
        <v>31</v>
      </c>
      <c r="I226" s="7" t="s">
        <v>2379</v>
      </c>
      <c r="J226" s="11">
        <f t="shared" si="0"/>
        <v>7</v>
      </c>
      <c r="K226" s="7" t="s">
        <v>2689</v>
      </c>
      <c r="L226" s="7" t="s">
        <v>2006</v>
      </c>
      <c r="M226" s="7" t="s">
        <v>486</v>
      </c>
      <c r="N226" s="7" t="s">
        <v>487</v>
      </c>
      <c r="O226" s="7" t="s">
        <v>2704</v>
      </c>
      <c r="P226" s="7" t="s">
        <v>2006</v>
      </c>
      <c r="Q226" s="7" t="s">
        <v>247</v>
      </c>
      <c r="R226" s="7" t="s">
        <v>486</v>
      </c>
      <c r="S226" s="7" t="s">
        <v>487</v>
      </c>
      <c r="T226" s="7" t="s">
        <v>89</v>
      </c>
      <c r="U226" s="7"/>
      <c r="V226" s="7" t="s">
        <v>78</v>
      </c>
      <c r="W226" s="7" t="s">
        <v>59</v>
      </c>
      <c r="X226" s="7" t="s">
        <v>89</v>
      </c>
      <c r="Y226" s="7" t="s">
        <v>89</v>
      </c>
    </row>
    <row r="227" spans="1:25" ht="16.5" customHeight="1">
      <c r="A227" s="7" t="s">
        <v>677</v>
      </c>
      <c r="B227" s="7" t="s">
        <v>2709</v>
      </c>
      <c r="C227" s="109">
        <v>1</v>
      </c>
      <c r="D227" s="110">
        <v>1</v>
      </c>
      <c r="E227" s="111"/>
      <c r="F227" s="9"/>
      <c r="G227" s="7" t="s">
        <v>167</v>
      </c>
      <c r="H227" s="7" t="s">
        <v>31</v>
      </c>
      <c r="I227" s="7" t="s">
        <v>232</v>
      </c>
      <c r="J227" s="11">
        <f t="shared" si="0"/>
        <v>10</v>
      </c>
      <c r="K227" s="7" t="s">
        <v>2713</v>
      </c>
      <c r="L227" s="7" t="s">
        <v>2033</v>
      </c>
      <c r="M227" s="7" t="s">
        <v>486</v>
      </c>
      <c r="N227" s="7" t="s">
        <v>487</v>
      </c>
      <c r="O227" s="7" t="s">
        <v>2704</v>
      </c>
      <c r="P227" s="7" t="s">
        <v>2006</v>
      </c>
      <c r="Q227" s="7" t="s">
        <v>247</v>
      </c>
      <c r="R227" s="7" t="s">
        <v>486</v>
      </c>
      <c r="S227" s="7" t="s">
        <v>487</v>
      </c>
      <c r="T227" s="7" t="s">
        <v>89</v>
      </c>
      <c r="U227" s="7"/>
      <c r="V227" s="7" t="s">
        <v>78</v>
      </c>
      <c r="W227" s="7" t="s">
        <v>59</v>
      </c>
      <c r="X227" s="7" t="s">
        <v>89</v>
      </c>
      <c r="Y227" s="7" t="s">
        <v>89</v>
      </c>
    </row>
    <row r="228" spans="1:25" ht="16.5" customHeight="1">
      <c r="A228" s="7" t="s">
        <v>677</v>
      </c>
      <c r="B228" s="7" t="s">
        <v>2715</v>
      </c>
      <c r="C228" s="109">
        <v>1</v>
      </c>
      <c r="D228" s="110">
        <v>1</v>
      </c>
      <c r="E228" s="111"/>
      <c r="F228" s="9"/>
      <c r="G228" s="7" t="s">
        <v>167</v>
      </c>
      <c r="H228" s="7" t="s">
        <v>31</v>
      </c>
      <c r="I228" s="7" t="s">
        <v>2719</v>
      </c>
      <c r="J228" s="11">
        <f t="shared" si="0"/>
        <v>26</v>
      </c>
      <c r="K228" s="7" t="s">
        <v>2721</v>
      </c>
      <c r="L228" s="7" t="s">
        <v>2033</v>
      </c>
      <c r="M228" s="7" t="s">
        <v>531</v>
      </c>
      <c r="N228" s="7" t="s">
        <v>532</v>
      </c>
      <c r="O228" s="7" t="s">
        <v>2713</v>
      </c>
      <c r="P228" s="7" t="s">
        <v>2033</v>
      </c>
      <c r="Q228" s="7" t="s">
        <v>152</v>
      </c>
      <c r="R228" s="7" t="s">
        <v>486</v>
      </c>
      <c r="S228" s="7" t="s">
        <v>487</v>
      </c>
      <c r="T228" s="7" t="s">
        <v>2725</v>
      </c>
      <c r="U228" s="7"/>
      <c r="V228" s="7" t="s">
        <v>57</v>
      </c>
      <c r="W228" s="7" t="s">
        <v>59</v>
      </c>
      <c r="X228" s="7" t="s">
        <v>2727</v>
      </c>
      <c r="Y228" s="7" t="s">
        <v>2728</v>
      </c>
    </row>
    <row r="229" spans="1:25" ht="16.5" customHeight="1">
      <c r="A229" s="7" t="s">
        <v>677</v>
      </c>
      <c r="B229" s="7" t="s">
        <v>2729</v>
      </c>
      <c r="C229" s="109">
        <v>1</v>
      </c>
      <c r="D229" s="110">
        <v>1</v>
      </c>
      <c r="E229" s="111"/>
      <c r="F229" s="9"/>
      <c r="G229" s="7" t="s">
        <v>167</v>
      </c>
      <c r="H229" s="7" t="s">
        <v>31</v>
      </c>
      <c r="I229" s="7" t="s">
        <v>2731</v>
      </c>
      <c r="J229" s="11">
        <f t="shared" si="0"/>
        <v>13</v>
      </c>
      <c r="K229" s="7" t="s">
        <v>2721</v>
      </c>
      <c r="L229" s="7" t="s">
        <v>2033</v>
      </c>
      <c r="M229" s="7" t="s">
        <v>531</v>
      </c>
      <c r="N229" s="7" t="s">
        <v>532</v>
      </c>
      <c r="O229" s="7" t="s">
        <v>2734</v>
      </c>
      <c r="P229" s="7" t="s">
        <v>2006</v>
      </c>
      <c r="Q229" s="7" t="s">
        <v>965</v>
      </c>
      <c r="R229" s="7" t="s">
        <v>531</v>
      </c>
      <c r="S229" s="7" t="s">
        <v>532</v>
      </c>
      <c r="T229" s="7" t="s">
        <v>2735</v>
      </c>
      <c r="U229" s="7"/>
      <c r="V229" s="7" t="s">
        <v>78</v>
      </c>
      <c r="W229" s="7" t="s">
        <v>59</v>
      </c>
      <c r="X229" s="7" t="s">
        <v>2727</v>
      </c>
      <c r="Y229" s="7" t="s">
        <v>2737</v>
      </c>
    </row>
    <row r="230" spans="1:25" ht="16.5" customHeight="1">
      <c r="A230" s="7" t="s">
        <v>677</v>
      </c>
      <c r="B230" s="7" t="s">
        <v>2739</v>
      </c>
      <c r="C230" s="109">
        <v>1</v>
      </c>
      <c r="D230" s="110">
        <v>1</v>
      </c>
      <c r="E230" s="111"/>
      <c r="F230" s="9"/>
      <c r="G230" s="7" t="s">
        <v>167</v>
      </c>
      <c r="H230" s="7" t="s">
        <v>31</v>
      </c>
      <c r="I230" s="7" t="s">
        <v>1011</v>
      </c>
      <c r="J230" s="11">
        <f t="shared" si="0"/>
        <v>13</v>
      </c>
      <c r="K230" s="7" t="s">
        <v>2734</v>
      </c>
      <c r="L230" s="7" t="s">
        <v>2006</v>
      </c>
      <c r="M230" s="7" t="s">
        <v>531</v>
      </c>
      <c r="N230" s="7" t="s">
        <v>532</v>
      </c>
      <c r="O230" s="7" t="s">
        <v>2742</v>
      </c>
      <c r="P230" s="7" t="s">
        <v>1993</v>
      </c>
      <c r="Q230" s="7" t="s">
        <v>310</v>
      </c>
      <c r="R230" s="7" t="s">
        <v>531</v>
      </c>
      <c r="S230" s="7" t="s">
        <v>532</v>
      </c>
      <c r="T230" s="7" t="s">
        <v>2744</v>
      </c>
      <c r="U230" s="7"/>
      <c r="V230" s="7" t="s">
        <v>78</v>
      </c>
      <c r="W230" s="7" t="s">
        <v>59</v>
      </c>
      <c r="X230" s="7" t="s">
        <v>2737</v>
      </c>
      <c r="Y230" s="7" t="s">
        <v>2745</v>
      </c>
    </row>
    <row r="231" spans="1:25" ht="16.5" customHeight="1">
      <c r="A231" s="7" t="s">
        <v>677</v>
      </c>
      <c r="B231" s="7" t="s">
        <v>2747</v>
      </c>
      <c r="C231" s="109">
        <v>1</v>
      </c>
      <c r="D231" s="110">
        <v>1</v>
      </c>
      <c r="E231" s="111"/>
      <c r="F231" s="9"/>
      <c r="G231" s="7" t="s">
        <v>167</v>
      </c>
      <c r="H231" s="7" t="s">
        <v>31</v>
      </c>
      <c r="I231" s="7" t="s">
        <v>427</v>
      </c>
      <c r="J231" s="11">
        <f t="shared" si="0"/>
        <v>16</v>
      </c>
      <c r="K231" s="7" t="s">
        <v>325</v>
      </c>
      <c r="L231" s="7" t="s">
        <v>326</v>
      </c>
      <c r="M231" s="7" t="s">
        <v>46</v>
      </c>
      <c r="N231" s="7" t="s">
        <v>49</v>
      </c>
      <c r="O231" s="7" t="s">
        <v>2742</v>
      </c>
      <c r="P231" s="7" t="s">
        <v>1993</v>
      </c>
      <c r="Q231" s="7" t="s">
        <v>310</v>
      </c>
      <c r="R231" s="7" t="s">
        <v>531</v>
      </c>
      <c r="S231" s="7" t="s">
        <v>532</v>
      </c>
      <c r="T231" s="7" t="s">
        <v>2753</v>
      </c>
      <c r="U231" s="7"/>
      <c r="V231" s="7" t="s">
        <v>57</v>
      </c>
      <c r="W231" s="7" t="s">
        <v>926</v>
      </c>
      <c r="X231" s="7" t="s">
        <v>329</v>
      </c>
      <c r="Y231" s="7" t="s">
        <v>2745</v>
      </c>
    </row>
    <row r="232" spans="1:25" ht="16.5" customHeight="1">
      <c r="A232" s="7" t="s">
        <v>677</v>
      </c>
      <c r="B232" s="7" t="s">
        <v>2756</v>
      </c>
      <c r="C232" s="109">
        <v>1</v>
      </c>
      <c r="D232" s="110">
        <v>1</v>
      </c>
      <c r="E232" s="111"/>
      <c r="F232" s="9"/>
      <c r="G232" s="7" t="s">
        <v>167</v>
      </c>
      <c r="H232" s="7" t="s">
        <v>31</v>
      </c>
      <c r="I232" s="7" t="s">
        <v>2759</v>
      </c>
      <c r="J232" s="11">
        <f t="shared" si="0"/>
        <v>59</v>
      </c>
      <c r="K232" s="7" t="s">
        <v>325</v>
      </c>
      <c r="L232" s="7" t="s">
        <v>326</v>
      </c>
      <c r="M232" s="7" t="s">
        <v>46</v>
      </c>
      <c r="N232" s="7" t="s">
        <v>49</v>
      </c>
      <c r="O232" s="7" t="s">
        <v>2762</v>
      </c>
      <c r="P232" s="7" t="s">
        <v>2383</v>
      </c>
      <c r="Q232" s="7" t="s">
        <v>1049</v>
      </c>
      <c r="R232" s="7" t="s">
        <v>2763</v>
      </c>
      <c r="S232" s="7" t="s">
        <v>2765</v>
      </c>
      <c r="T232" s="7" t="s">
        <v>2766</v>
      </c>
      <c r="U232" s="7"/>
      <c r="V232" s="7" t="s">
        <v>57</v>
      </c>
      <c r="W232" s="7" t="s">
        <v>926</v>
      </c>
      <c r="X232" s="7" t="s">
        <v>329</v>
      </c>
      <c r="Y232" s="7" t="s">
        <v>2770</v>
      </c>
    </row>
    <row r="233" spans="1:25" ht="16.5" customHeight="1">
      <c r="A233" s="7" t="s">
        <v>677</v>
      </c>
      <c r="B233" s="7" t="s">
        <v>2773</v>
      </c>
      <c r="C233" s="109">
        <v>1</v>
      </c>
      <c r="D233" s="110">
        <v>1</v>
      </c>
      <c r="E233" s="111"/>
      <c r="F233" s="9"/>
      <c r="G233" s="7" t="s">
        <v>167</v>
      </c>
      <c r="H233" s="7" t="s">
        <v>31</v>
      </c>
      <c r="I233" s="7" t="s">
        <v>2776</v>
      </c>
      <c r="J233" s="11">
        <f t="shared" si="0"/>
        <v>32</v>
      </c>
      <c r="K233" s="7" t="s">
        <v>2762</v>
      </c>
      <c r="L233" s="7" t="s">
        <v>2383</v>
      </c>
      <c r="M233" s="7" t="s">
        <v>2763</v>
      </c>
      <c r="N233" s="7" t="s">
        <v>2765</v>
      </c>
      <c r="O233" s="7" t="s">
        <v>2779</v>
      </c>
      <c r="P233" s="7" t="s">
        <v>2489</v>
      </c>
      <c r="Q233" s="7" t="s">
        <v>293</v>
      </c>
      <c r="R233" s="7" t="s">
        <v>2781</v>
      </c>
      <c r="S233" s="7" t="s">
        <v>2782</v>
      </c>
      <c r="T233" s="7" t="s">
        <v>2783</v>
      </c>
      <c r="U233" s="7"/>
      <c r="V233" s="7" t="s">
        <v>57</v>
      </c>
      <c r="W233" s="7" t="s">
        <v>59</v>
      </c>
      <c r="X233" s="7" t="s">
        <v>2770</v>
      </c>
      <c r="Y233" s="7" t="s">
        <v>2784</v>
      </c>
    </row>
    <row r="234" spans="1:25" ht="16.5" customHeight="1">
      <c r="A234" s="7" t="s">
        <v>677</v>
      </c>
      <c r="B234" s="7" t="s">
        <v>2785</v>
      </c>
      <c r="C234" s="109">
        <v>1</v>
      </c>
      <c r="D234" s="110">
        <v>1</v>
      </c>
      <c r="E234" s="111"/>
      <c r="F234" s="9"/>
      <c r="G234" s="7" t="s">
        <v>167</v>
      </c>
      <c r="H234" s="7" t="s">
        <v>31</v>
      </c>
      <c r="I234" s="7" t="s">
        <v>2786</v>
      </c>
      <c r="J234" s="11">
        <f t="shared" si="0"/>
        <v>11</v>
      </c>
      <c r="K234" s="7" t="s">
        <v>2789</v>
      </c>
      <c r="L234" s="7" t="s">
        <v>2489</v>
      </c>
      <c r="M234" s="7" t="s">
        <v>2781</v>
      </c>
      <c r="N234" s="7" t="s">
        <v>2782</v>
      </c>
      <c r="O234" s="7" t="s">
        <v>2779</v>
      </c>
      <c r="P234" s="7" t="s">
        <v>2489</v>
      </c>
      <c r="Q234" s="7" t="s">
        <v>293</v>
      </c>
      <c r="R234" s="7" t="s">
        <v>2781</v>
      </c>
      <c r="S234" s="7" t="s">
        <v>2782</v>
      </c>
      <c r="T234" s="7" t="s">
        <v>2792</v>
      </c>
      <c r="U234" s="7"/>
      <c r="V234" s="7" t="s">
        <v>78</v>
      </c>
      <c r="W234" s="7" t="s">
        <v>59</v>
      </c>
      <c r="X234" s="7" t="s">
        <v>2794</v>
      </c>
      <c r="Y234" s="7" t="s">
        <v>2784</v>
      </c>
    </row>
    <row r="235" spans="1:25" ht="16.5" customHeight="1">
      <c r="A235" s="7" t="s">
        <v>677</v>
      </c>
      <c r="B235" s="7" t="s">
        <v>2795</v>
      </c>
      <c r="C235" s="109">
        <v>1</v>
      </c>
      <c r="D235" s="110">
        <v>1</v>
      </c>
      <c r="E235" s="111"/>
      <c r="F235" s="9"/>
      <c r="G235" s="7" t="s">
        <v>167</v>
      </c>
      <c r="H235" s="7" t="s">
        <v>31</v>
      </c>
      <c r="I235" s="7" t="s">
        <v>2799</v>
      </c>
      <c r="J235" s="11">
        <f t="shared" si="0"/>
        <v>29</v>
      </c>
      <c r="K235" s="7" t="s">
        <v>2800</v>
      </c>
      <c r="L235" s="7" t="s">
        <v>2489</v>
      </c>
      <c r="M235" s="7" t="s">
        <v>2781</v>
      </c>
      <c r="N235" s="7" t="s">
        <v>2782</v>
      </c>
      <c r="O235" s="7" t="s">
        <v>2789</v>
      </c>
      <c r="P235" s="7" t="s">
        <v>2489</v>
      </c>
      <c r="Q235" s="7" t="s">
        <v>293</v>
      </c>
      <c r="R235" s="7" t="s">
        <v>2781</v>
      </c>
      <c r="S235" s="7" t="s">
        <v>2782</v>
      </c>
      <c r="T235" s="7" t="s">
        <v>2804</v>
      </c>
      <c r="U235" s="7"/>
      <c r="V235" s="7" t="s">
        <v>78</v>
      </c>
      <c r="W235" s="7" t="s">
        <v>59</v>
      </c>
      <c r="X235" s="7" t="s">
        <v>2806</v>
      </c>
      <c r="Y235" s="7" t="s">
        <v>2794</v>
      </c>
    </row>
    <row r="236" spans="1:25" ht="16.5" customHeight="1">
      <c r="A236" s="7" t="s">
        <v>677</v>
      </c>
      <c r="B236" s="7" t="s">
        <v>2807</v>
      </c>
      <c r="C236" s="109">
        <v>1</v>
      </c>
      <c r="D236" s="110">
        <v>1</v>
      </c>
      <c r="E236" s="111"/>
      <c r="F236" s="9"/>
      <c r="G236" s="7" t="s">
        <v>167</v>
      </c>
      <c r="H236" s="7" t="s">
        <v>31</v>
      </c>
      <c r="I236" s="7" t="s">
        <v>2810</v>
      </c>
      <c r="J236" s="11">
        <f t="shared" si="0"/>
        <v>15</v>
      </c>
      <c r="K236" s="7" t="s">
        <v>2812</v>
      </c>
      <c r="L236" s="7" t="s">
        <v>2483</v>
      </c>
      <c r="M236" s="7" t="s">
        <v>2781</v>
      </c>
      <c r="N236" s="7" t="s">
        <v>2782</v>
      </c>
      <c r="O236" s="7" t="s">
        <v>2813</v>
      </c>
      <c r="P236" s="7" t="s">
        <v>2489</v>
      </c>
      <c r="Q236" s="7" t="s">
        <v>52</v>
      </c>
      <c r="R236" s="7" t="s">
        <v>2781</v>
      </c>
      <c r="S236" s="7" t="s">
        <v>2782</v>
      </c>
      <c r="T236" s="7" t="s">
        <v>2815</v>
      </c>
      <c r="U236" s="7"/>
      <c r="V236" s="7" t="s">
        <v>78</v>
      </c>
      <c r="W236" s="7" t="s">
        <v>59</v>
      </c>
      <c r="X236" s="7" t="s">
        <v>2806</v>
      </c>
      <c r="Y236" s="7" t="s">
        <v>2816</v>
      </c>
    </row>
    <row r="237" spans="1:25" ht="16.5" customHeight="1">
      <c r="A237" s="7" t="s">
        <v>677</v>
      </c>
      <c r="B237" s="7" t="s">
        <v>2818</v>
      </c>
      <c r="C237" s="109">
        <v>1</v>
      </c>
      <c r="D237" s="110">
        <v>1</v>
      </c>
      <c r="E237" s="111"/>
      <c r="F237" s="9"/>
      <c r="G237" s="7" t="s">
        <v>167</v>
      </c>
      <c r="H237" s="7" t="s">
        <v>31</v>
      </c>
      <c r="I237" s="7" t="s">
        <v>2822</v>
      </c>
      <c r="J237" s="11">
        <f t="shared" si="0"/>
        <v>37</v>
      </c>
      <c r="K237" s="7" t="s">
        <v>2823</v>
      </c>
      <c r="L237" s="7" t="s">
        <v>2383</v>
      </c>
      <c r="M237" s="7" t="s">
        <v>2763</v>
      </c>
      <c r="N237" s="7" t="s">
        <v>2765</v>
      </c>
      <c r="O237" s="7" t="s">
        <v>2812</v>
      </c>
      <c r="P237" s="7" t="s">
        <v>2483</v>
      </c>
      <c r="Q237" s="7" t="s">
        <v>2828</v>
      </c>
      <c r="R237" s="7" t="s">
        <v>2781</v>
      </c>
      <c r="S237" s="7" t="s">
        <v>2782</v>
      </c>
      <c r="T237" s="7" t="s">
        <v>2830</v>
      </c>
      <c r="U237" s="7"/>
      <c r="V237" s="7" t="s">
        <v>57</v>
      </c>
      <c r="W237" s="7" t="s">
        <v>59</v>
      </c>
      <c r="X237" s="7" t="s">
        <v>2770</v>
      </c>
      <c r="Y237" s="7" t="s">
        <v>2806</v>
      </c>
    </row>
    <row r="238" spans="1:25" ht="16.5" customHeight="1">
      <c r="A238" s="7" t="s">
        <v>677</v>
      </c>
      <c r="B238" s="7" t="s">
        <v>2835</v>
      </c>
      <c r="C238" s="109">
        <v>1</v>
      </c>
      <c r="D238" s="110">
        <v>1</v>
      </c>
      <c r="E238" s="111"/>
      <c r="F238" s="9"/>
      <c r="G238" s="7" t="s">
        <v>167</v>
      </c>
      <c r="H238" s="7" t="s">
        <v>31</v>
      </c>
      <c r="I238" s="7" t="s">
        <v>2838</v>
      </c>
      <c r="J238" s="11">
        <f t="shared" si="0"/>
        <v>12</v>
      </c>
      <c r="K238" s="7" t="s">
        <v>2839</v>
      </c>
      <c r="L238" s="7" t="s">
        <v>2489</v>
      </c>
      <c r="M238" s="7" t="s">
        <v>2781</v>
      </c>
      <c r="N238" s="7" t="s">
        <v>2782</v>
      </c>
      <c r="O238" s="7" t="s">
        <v>2813</v>
      </c>
      <c r="P238" s="7" t="s">
        <v>2489</v>
      </c>
      <c r="Q238" s="7" t="s">
        <v>52</v>
      </c>
      <c r="R238" s="7" t="s">
        <v>2781</v>
      </c>
      <c r="S238" s="7" t="s">
        <v>2782</v>
      </c>
      <c r="T238" s="7" t="s">
        <v>2842</v>
      </c>
      <c r="U238" s="7"/>
      <c r="V238" s="7" t="s">
        <v>78</v>
      </c>
      <c r="W238" s="7" t="s">
        <v>59</v>
      </c>
      <c r="X238" s="7" t="s">
        <v>2846</v>
      </c>
      <c r="Y238" s="7" t="s">
        <v>2816</v>
      </c>
    </row>
    <row r="239" spans="1:25" ht="16.5" customHeight="1">
      <c r="A239" s="7" t="s">
        <v>677</v>
      </c>
      <c r="B239" s="7" t="s">
        <v>2849</v>
      </c>
      <c r="C239" s="109">
        <v>1</v>
      </c>
      <c r="D239" s="110">
        <v>1</v>
      </c>
      <c r="E239" s="111"/>
      <c r="F239" s="9"/>
      <c r="G239" s="7" t="s">
        <v>167</v>
      </c>
      <c r="H239" s="7" t="s">
        <v>31</v>
      </c>
      <c r="I239" s="7" t="s">
        <v>2852</v>
      </c>
      <c r="J239" s="11">
        <f t="shared" si="0"/>
        <v>10</v>
      </c>
      <c r="K239" s="7" t="s">
        <v>2854</v>
      </c>
      <c r="L239" s="7" t="s">
        <v>2489</v>
      </c>
      <c r="M239" s="7" t="s">
        <v>2781</v>
      </c>
      <c r="N239" s="7" t="s">
        <v>2782</v>
      </c>
      <c r="O239" s="7" t="s">
        <v>2839</v>
      </c>
      <c r="P239" s="7" t="s">
        <v>2489</v>
      </c>
      <c r="Q239" s="7" t="s">
        <v>965</v>
      </c>
      <c r="R239" s="7" t="s">
        <v>2781</v>
      </c>
      <c r="S239" s="7" t="s">
        <v>2782</v>
      </c>
      <c r="T239" s="7" t="s">
        <v>2859</v>
      </c>
      <c r="U239" s="7"/>
      <c r="V239" s="7" t="s">
        <v>78</v>
      </c>
      <c r="W239" s="7" t="s">
        <v>59</v>
      </c>
      <c r="X239" s="7" t="s">
        <v>2860</v>
      </c>
      <c r="Y239" s="7" t="s">
        <v>2846</v>
      </c>
    </row>
    <row r="240" spans="1:25" ht="16.5" customHeight="1">
      <c r="A240" s="7" t="s">
        <v>677</v>
      </c>
      <c r="B240" s="7" t="s">
        <v>2862</v>
      </c>
      <c r="C240" s="109">
        <v>1</v>
      </c>
      <c r="D240" s="110">
        <v>1</v>
      </c>
      <c r="E240" s="111"/>
      <c r="F240" s="9"/>
      <c r="G240" s="7" t="s">
        <v>167</v>
      </c>
      <c r="H240" s="7" t="s">
        <v>31</v>
      </c>
      <c r="I240" s="7" t="s">
        <v>2865</v>
      </c>
      <c r="J240" s="11">
        <f t="shared" si="0"/>
        <v>35</v>
      </c>
      <c r="K240" s="7" t="s">
        <v>2823</v>
      </c>
      <c r="L240" s="7" t="s">
        <v>2383</v>
      </c>
      <c r="M240" s="7" t="s">
        <v>2763</v>
      </c>
      <c r="N240" s="7" t="s">
        <v>2765</v>
      </c>
      <c r="O240" s="7" t="s">
        <v>2866</v>
      </c>
      <c r="P240" s="7" t="s">
        <v>2006</v>
      </c>
      <c r="Q240" s="7" t="s">
        <v>965</v>
      </c>
      <c r="R240" s="7" t="s">
        <v>511</v>
      </c>
      <c r="S240" s="7" t="s">
        <v>513</v>
      </c>
      <c r="T240" s="7" t="s">
        <v>2867</v>
      </c>
      <c r="U240" s="7"/>
      <c r="V240" s="7" t="s">
        <v>57</v>
      </c>
      <c r="W240" s="7" t="s">
        <v>59</v>
      </c>
      <c r="X240" s="7" t="s">
        <v>2770</v>
      </c>
      <c r="Y240" s="7" t="s">
        <v>2869</v>
      </c>
    </row>
    <row r="241" spans="1:25" ht="16.5" customHeight="1">
      <c r="A241" s="7" t="s">
        <v>677</v>
      </c>
      <c r="B241" s="7" t="s">
        <v>2871</v>
      </c>
      <c r="C241" s="109">
        <v>1</v>
      </c>
      <c r="D241" s="110">
        <v>1</v>
      </c>
      <c r="E241" s="111"/>
      <c r="F241" s="9"/>
      <c r="G241" s="7" t="s">
        <v>167</v>
      </c>
      <c r="H241" s="7" t="s">
        <v>31</v>
      </c>
      <c r="I241" s="7" t="s">
        <v>2873</v>
      </c>
      <c r="J241" s="11">
        <f t="shared" si="0"/>
        <v>11</v>
      </c>
      <c r="K241" s="7" t="s">
        <v>2866</v>
      </c>
      <c r="L241" s="7" t="s">
        <v>2006</v>
      </c>
      <c r="M241" s="7" t="s">
        <v>511</v>
      </c>
      <c r="N241" s="7" t="s">
        <v>513</v>
      </c>
      <c r="O241" s="7" t="s">
        <v>2877</v>
      </c>
      <c r="P241" s="7" t="s">
        <v>2006</v>
      </c>
      <c r="Q241" s="7" t="s">
        <v>965</v>
      </c>
      <c r="R241" s="7" t="s">
        <v>511</v>
      </c>
      <c r="S241" s="7" t="s">
        <v>513</v>
      </c>
      <c r="T241" s="7" t="s">
        <v>2880</v>
      </c>
      <c r="U241" s="7"/>
      <c r="V241" s="7" t="s">
        <v>78</v>
      </c>
      <c r="W241" s="7" t="s">
        <v>59</v>
      </c>
      <c r="X241" s="7" t="s">
        <v>2869</v>
      </c>
      <c r="Y241" s="7" t="s">
        <v>2479</v>
      </c>
    </row>
    <row r="242" spans="1:25" ht="16.5" customHeight="1">
      <c r="A242" s="7" t="s">
        <v>677</v>
      </c>
      <c r="B242" s="7" t="s">
        <v>2882</v>
      </c>
      <c r="C242" s="109">
        <v>1</v>
      </c>
      <c r="D242" s="110">
        <v>1</v>
      </c>
      <c r="E242" s="111"/>
      <c r="F242" s="9"/>
      <c r="G242" s="7" t="s">
        <v>167</v>
      </c>
      <c r="H242" s="7" t="s">
        <v>31</v>
      </c>
      <c r="I242" s="7" t="s">
        <v>2884</v>
      </c>
      <c r="J242" s="11">
        <f t="shared" si="0"/>
        <v>9</v>
      </c>
      <c r="K242" s="7" t="s">
        <v>2887</v>
      </c>
      <c r="L242" s="7" t="s">
        <v>2383</v>
      </c>
      <c r="M242" s="7" t="s">
        <v>511</v>
      </c>
      <c r="N242" s="7" t="s">
        <v>513</v>
      </c>
      <c r="O242" s="7" t="s">
        <v>2877</v>
      </c>
      <c r="P242" s="7" t="s">
        <v>2006</v>
      </c>
      <c r="Q242" s="7" t="s">
        <v>247</v>
      </c>
      <c r="R242" s="7" t="s">
        <v>511</v>
      </c>
      <c r="S242" s="7" t="s">
        <v>513</v>
      </c>
      <c r="T242" s="7" t="s">
        <v>89</v>
      </c>
      <c r="U242" s="7"/>
      <c r="V242" s="7" t="s">
        <v>78</v>
      </c>
      <c r="W242" s="7" t="s">
        <v>2891</v>
      </c>
      <c r="X242" s="7" t="s">
        <v>89</v>
      </c>
      <c r="Y242" s="7" t="s">
        <v>89</v>
      </c>
    </row>
    <row r="243" spans="1:25" ht="16.5" customHeight="1">
      <c r="A243" s="7" t="s">
        <v>677</v>
      </c>
      <c r="B243" s="7" t="s">
        <v>2892</v>
      </c>
      <c r="C243" s="109">
        <v>1</v>
      </c>
      <c r="D243" s="110">
        <v>1</v>
      </c>
      <c r="E243" s="111"/>
      <c r="F243" s="9"/>
      <c r="G243" s="7" t="s">
        <v>167</v>
      </c>
      <c r="H243" s="7" t="s">
        <v>31</v>
      </c>
      <c r="I243" s="7" t="s">
        <v>2581</v>
      </c>
      <c r="J243" s="11">
        <f t="shared" si="0"/>
        <v>12</v>
      </c>
      <c r="K243" s="7" t="s">
        <v>2895</v>
      </c>
      <c r="L243" s="7" t="s">
        <v>2033</v>
      </c>
      <c r="M243" s="7" t="s">
        <v>2490</v>
      </c>
      <c r="N243" s="7" t="s">
        <v>2492</v>
      </c>
      <c r="O243" s="7" t="s">
        <v>2887</v>
      </c>
      <c r="P243" s="7" t="s">
        <v>2383</v>
      </c>
      <c r="Q243" s="7" t="s">
        <v>1071</v>
      </c>
      <c r="R243" s="7" t="s">
        <v>511</v>
      </c>
      <c r="S243" s="7" t="s">
        <v>513</v>
      </c>
      <c r="T243" s="7" t="s">
        <v>2899</v>
      </c>
      <c r="U243" s="7"/>
      <c r="V243" s="7" t="s">
        <v>57</v>
      </c>
      <c r="W243" s="7" t="s">
        <v>2901</v>
      </c>
      <c r="X243" s="7" t="s">
        <v>2902</v>
      </c>
      <c r="Y243" s="7" t="s">
        <v>2479</v>
      </c>
    </row>
    <row r="244" spans="1:25" ht="16.5" customHeight="1">
      <c r="A244" s="7" t="s">
        <v>677</v>
      </c>
      <c r="B244" s="7" t="s">
        <v>2905</v>
      </c>
      <c r="C244" s="109">
        <v>1</v>
      </c>
      <c r="D244" s="110">
        <v>1</v>
      </c>
      <c r="E244" s="111"/>
      <c r="F244" s="9"/>
      <c r="G244" s="7" t="s">
        <v>167</v>
      </c>
      <c r="H244" s="7" t="s">
        <v>31</v>
      </c>
      <c r="I244" s="7" t="s">
        <v>2909</v>
      </c>
      <c r="J244" s="11">
        <f t="shared" si="0"/>
        <v>14</v>
      </c>
      <c r="K244" s="7" t="s">
        <v>2887</v>
      </c>
      <c r="L244" s="7" t="s">
        <v>2383</v>
      </c>
      <c r="M244" s="7" t="s">
        <v>511</v>
      </c>
      <c r="N244" s="7" t="s">
        <v>513</v>
      </c>
      <c r="O244" s="7" t="s">
        <v>2911</v>
      </c>
      <c r="P244" s="7" t="s">
        <v>2006</v>
      </c>
      <c r="Q244" s="7" t="s">
        <v>52</v>
      </c>
      <c r="R244" s="7" t="s">
        <v>511</v>
      </c>
      <c r="S244" s="7" t="s">
        <v>513</v>
      </c>
      <c r="T244" s="7" t="s">
        <v>2912</v>
      </c>
      <c r="U244" s="7"/>
      <c r="V244" s="7" t="s">
        <v>78</v>
      </c>
      <c r="W244" s="7" t="s">
        <v>2891</v>
      </c>
      <c r="X244" s="7" t="s">
        <v>2479</v>
      </c>
      <c r="Y244" s="7" t="s">
        <v>2915</v>
      </c>
    </row>
    <row r="245" spans="1:25" ht="16.5" customHeight="1">
      <c r="A245" s="7" t="s">
        <v>677</v>
      </c>
      <c r="B245" s="7" t="s">
        <v>2917</v>
      </c>
      <c r="C245" s="109">
        <v>1</v>
      </c>
      <c r="D245" s="110">
        <v>1</v>
      </c>
      <c r="E245" s="111"/>
      <c r="F245" s="9"/>
      <c r="G245" s="7" t="s">
        <v>167</v>
      </c>
      <c r="H245" s="7" t="s">
        <v>31</v>
      </c>
      <c r="I245" s="7" t="s">
        <v>1187</v>
      </c>
      <c r="J245" s="11">
        <f t="shared" si="0"/>
        <v>31</v>
      </c>
      <c r="K245" s="7" t="s">
        <v>2911</v>
      </c>
      <c r="L245" s="7" t="s">
        <v>2006</v>
      </c>
      <c r="M245" s="7" t="s">
        <v>511</v>
      </c>
      <c r="N245" s="7" t="s">
        <v>513</v>
      </c>
      <c r="O245" s="7" t="s">
        <v>2919</v>
      </c>
      <c r="P245" s="7" t="s">
        <v>2006</v>
      </c>
      <c r="Q245" s="7" t="s">
        <v>52</v>
      </c>
      <c r="R245" s="7" t="s">
        <v>2922</v>
      </c>
      <c r="S245" s="7" t="s">
        <v>2924</v>
      </c>
      <c r="T245" s="7" t="s">
        <v>2925</v>
      </c>
      <c r="U245" s="7"/>
      <c r="V245" s="7" t="s">
        <v>57</v>
      </c>
      <c r="W245" s="7" t="s">
        <v>59</v>
      </c>
      <c r="X245" s="7" t="s">
        <v>2915</v>
      </c>
      <c r="Y245" s="7" t="s">
        <v>2928</v>
      </c>
    </row>
    <row r="246" spans="1:25" ht="16.5" customHeight="1">
      <c r="A246" s="7" t="s">
        <v>677</v>
      </c>
      <c r="B246" s="7" t="s">
        <v>2929</v>
      </c>
      <c r="C246" s="109">
        <v>1</v>
      </c>
      <c r="D246" s="110">
        <v>1</v>
      </c>
      <c r="E246" s="111"/>
      <c r="F246" s="9"/>
      <c r="G246" s="7" t="s">
        <v>167</v>
      </c>
      <c r="H246" s="7" t="s">
        <v>31</v>
      </c>
      <c r="I246" s="7" t="s">
        <v>2933</v>
      </c>
      <c r="J246" s="11">
        <f t="shared" si="0"/>
        <v>12</v>
      </c>
      <c r="K246" s="7" t="s">
        <v>2935</v>
      </c>
      <c r="L246" s="7" t="s">
        <v>2383</v>
      </c>
      <c r="M246" s="7" t="s">
        <v>2922</v>
      </c>
      <c r="N246" s="7" t="s">
        <v>2924</v>
      </c>
      <c r="O246" s="7" t="s">
        <v>2919</v>
      </c>
      <c r="P246" s="7" t="s">
        <v>2006</v>
      </c>
      <c r="Q246" s="7" t="s">
        <v>293</v>
      </c>
      <c r="R246" s="7" t="s">
        <v>2922</v>
      </c>
      <c r="S246" s="7" t="s">
        <v>2924</v>
      </c>
      <c r="T246" s="7" t="s">
        <v>2939</v>
      </c>
      <c r="U246" s="7"/>
      <c r="V246" s="7" t="s">
        <v>78</v>
      </c>
      <c r="W246" s="7" t="s">
        <v>2941</v>
      </c>
      <c r="X246" s="7" t="s">
        <v>2942</v>
      </c>
      <c r="Y246" s="7" t="s">
        <v>2943</v>
      </c>
    </row>
    <row r="247" spans="1:25" ht="16.5" customHeight="1">
      <c r="A247" s="7" t="s">
        <v>677</v>
      </c>
      <c r="B247" s="7" t="s">
        <v>2945</v>
      </c>
      <c r="C247" s="109">
        <v>1</v>
      </c>
      <c r="D247" s="110">
        <v>1</v>
      </c>
      <c r="E247" s="111"/>
      <c r="F247" s="9"/>
      <c r="G247" s="7" t="s">
        <v>167</v>
      </c>
      <c r="H247" s="7" t="s">
        <v>31</v>
      </c>
      <c r="I247" s="7" t="s">
        <v>2949</v>
      </c>
      <c r="J247" s="11">
        <f t="shared" si="0"/>
        <v>10</v>
      </c>
      <c r="K247" s="7" t="s">
        <v>2951</v>
      </c>
      <c r="L247" s="7" t="s">
        <v>2953</v>
      </c>
      <c r="M247" s="7" t="s">
        <v>2954</v>
      </c>
      <c r="N247" s="7" t="s">
        <v>2485</v>
      </c>
      <c r="O247" s="7" t="s">
        <v>2935</v>
      </c>
      <c r="P247" s="7" t="s">
        <v>2383</v>
      </c>
      <c r="Q247" s="7" t="s">
        <v>247</v>
      </c>
      <c r="R247" s="7" t="s">
        <v>2922</v>
      </c>
      <c r="S247" s="7" t="s">
        <v>2924</v>
      </c>
      <c r="T247" s="7" t="s">
        <v>89</v>
      </c>
      <c r="U247" s="7"/>
      <c r="V247" s="7" t="s">
        <v>57</v>
      </c>
      <c r="W247" s="7" t="s">
        <v>2958</v>
      </c>
      <c r="X247" s="7" t="s">
        <v>89</v>
      </c>
      <c r="Y247" s="7" t="s">
        <v>89</v>
      </c>
    </row>
    <row r="248" spans="1:25" ht="16.5" customHeight="1">
      <c r="A248" s="7" t="s">
        <v>677</v>
      </c>
      <c r="B248" s="7" t="s">
        <v>2959</v>
      </c>
      <c r="C248" s="109">
        <v>1</v>
      </c>
      <c r="D248" s="110">
        <v>1</v>
      </c>
      <c r="E248" s="111"/>
      <c r="F248" s="9"/>
      <c r="G248" s="7" t="s">
        <v>167</v>
      </c>
      <c r="H248" s="7" t="s">
        <v>31</v>
      </c>
      <c r="I248" s="7" t="s">
        <v>2962</v>
      </c>
      <c r="J248" s="11">
        <f t="shared" si="0"/>
        <v>7</v>
      </c>
      <c r="K248" s="7" t="s">
        <v>2935</v>
      </c>
      <c r="L248" s="7" t="s">
        <v>2383</v>
      </c>
      <c r="M248" s="7" t="s">
        <v>2922</v>
      </c>
      <c r="N248" s="7" t="s">
        <v>2924</v>
      </c>
      <c r="O248" s="7" t="s">
        <v>2964</v>
      </c>
      <c r="P248" s="7" t="s">
        <v>2006</v>
      </c>
      <c r="Q248" s="7" t="s">
        <v>258</v>
      </c>
      <c r="R248" s="7" t="s">
        <v>2922</v>
      </c>
      <c r="S248" s="7" t="s">
        <v>2924</v>
      </c>
      <c r="T248" s="7" t="s">
        <v>2965</v>
      </c>
      <c r="U248" s="7"/>
      <c r="V248" s="7" t="s">
        <v>78</v>
      </c>
      <c r="W248" s="7" t="s">
        <v>2967</v>
      </c>
      <c r="X248" s="7" t="s">
        <v>2942</v>
      </c>
      <c r="Y248" s="7" t="s">
        <v>2969</v>
      </c>
    </row>
    <row r="249" spans="1:25" ht="16.5" customHeight="1">
      <c r="A249" s="7" t="s">
        <v>677</v>
      </c>
      <c r="B249" s="7" t="s">
        <v>2971</v>
      </c>
      <c r="C249" s="109">
        <v>1</v>
      </c>
      <c r="D249" s="110">
        <v>1</v>
      </c>
      <c r="E249" s="111"/>
      <c r="F249" s="9"/>
      <c r="G249" s="7" t="s">
        <v>167</v>
      </c>
      <c r="H249" s="7" t="s">
        <v>31</v>
      </c>
      <c r="I249" s="7" t="s">
        <v>249</v>
      </c>
      <c r="J249" s="11">
        <f t="shared" si="0"/>
        <v>14</v>
      </c>
      <c r="K249" s="7" t="s">
        <v>2974</v>
      </c>
      <c r="L249" s="7" t="s">
        <v>2006</v>
      </c>
      <c r="M249" s="7" t="s">
        <v>2922</v>
      </c>
      <c r="N249" s="7" t="s">
        <v>2924</v>
      </c>
      <c r="O249" s="7" t="s">
        <v>2964</v>
      </c>
      <c r="P249" s="7" t="s">
        <v>2006</v>
      </c>
      <c r="Q249" s="7" t="s">
        <v>293</v>
      </c>
      <c r="R249" s="7" t="s">
        <v>2922</v>
      </c>
      <c r="S249" s="7" t="s">
        <v>2924</v>
      </c>
      <c r="T249" s="7" t="s">
        <v>2976</v>
      </c>
      <c r="U249" s="7"/>
      <c r="V249" s="7" t="s">
        <v>78</v>
      </c>
      <c r="W249" s="7" t="s">
        <v>59</v>
      </c>
      <c r="X249" s="7" t="s">
        <v>2978</v>
      </c>
      <c r="Y249" s="7" t="s">
        <v>2980</v>
      </c>
    </row>
    <row r="250" spans="1:25" ht="16.5" customHeight="1">
      <c r="A250" s="7" t="s">
        <v>677</v>
      </c>
      <c r="B250" s="7" t="s">
        <v>2982</v>
      </c>
      <c r="C250" s="109">
        <v>1</v>
      </c>
      <c r="D250" s="110">
        <v>1</v>
      </c>
      <c r="E250" s="111"/>
      <c r="F250" s="9"/>
      <c r="G250" s="7" t="s">
        <v>167</v>
      </c>
      <c r="H250" s="7" t="s">
        <v>31</v>
      </c>
      <c r="I250" s="7" t="s">
        <v>2984</v>
      </c>
      <c r="J250" s="11">
        <f t="shared" si="0"/>
        <v>17</v>
      </c>
      <c r="K250" s="7" t="s">
        <v>2986</v>
      </c>
      <c r="L250" s="7" t="s">
        <v>2033</v>
      </c>
      <c r="M250" s="7" t="s">
        <v>2922</v>
      </c>
      <c r="N250" s="7" t="s">
        <v>2924</v>
      </c>
      <c r="O250" s="7" t="s">
        <v>2974</v>
      </c>
      <c r="P250" s="7" t="s">
        <v>2006</v>
      </c>
      <c r="Q250" s="7" t="s">
        <v>247</v>
      </c>
      <c r="R250" s="7" t="s">
        <v>2922</v>
      </c>
      <c r="S250" s="7" t="s">
        <v>2924</v>
      </c>
      <c r="T250" s="7" t="s">
        <v>89</v>
      </c>
      <c r="U250" s="7"/>
      <c r="V250" s="7" t="s">
        <v>78</v>
      </c>
      <c r="W250" s="7" t="s">
        <v>59</v>
      </c>
      <c r="X250" s="7" t="s">
        <v>89</v>
      </c>
      <c r="Y250" s="7" t="s">
        <v>89</v>
      </c>
    </row>
    <row r="251" spans="1:25" ht="16.5" customHeight="1">
      <c r="A251" s="7" t="s">
        <v>677</v>
      </c>
      <c r="B251" s="7" t="s">
        <v>2991</v>
      </c>
      <c r="C251" s="109">
        <v>1</v>
      </c>
      <c r="D251" s="110">
        <v>1</v>
      </c>
      <c r="E251" s="111"/>
      <c r="F251" s="9"/>
      <c r="G251" s="7" t="s">
        <v>167</v>
      </c>
      <c r="H251" s="7" t="s">
        <v>31</v>
      </c>
      <c r="I251" s="7" t="s">
        <v>2993</v>
      </c>
      <c r="J251" s="11">
        <f t="shared" si="0"/>
        <v>13</v>
      </c>
      <c r="K251" s="7" t="s">
        <v>2986</v>
      </c>
      <c r="L251" s="7" t="s">
        <v>2033</v>
      </c>
      <c r="M251" s="7" t="s">
        <v>2922</v>
      </c>
      <c r="N251" s="7" t="s">
        <v>2924</v>
      </c>
      <c r="O251" s="7" t="s">
        <v>2995</v>
      </c>
      <c r="P251" s="7" t="s">
        <v>2006</v>
      </c>
      <c r="Q251" s="7" t="s">
        <v>965</v>
      </c>
      <c r="R251" s="7" t="s">
        <v>2922</v>
      </c>
      <c r="S251" s="7" t="s">
        <v>2924</v>
      </c>
      <c r="T251" s="7" t="s">
        <v>2998</v>
      </c>
      <c r="U251" s="7"/>
      <c r="V251" s="7" t="s">
        <v>78</v>
      </c>
      <c r="W251" s="7" t="s">
        <v>59</v>
      </c>
      <c r="X251" s="7" t="s">
        <v>3000</v>
      </c>
      <c r="Y251" s="7" t="s">
        <v>3002</v>
      </c>
    </row>
    <row r="252" spans="1:25" ht="16.5" customHeight="1">
      <c r="A252" s="7" t="s">
        <v>677</v>
      </c>
      <c r="B252" s="7" t="s">
        <v>3003</v>
      </c>
      <c r="C252" s="109">
        <v>1</v>
      </c>
      <c r="D252" s="110">
        <v>1</v>
      </c>
      <c r="E252" s="111"/>
      <c r="F252" s="9"/>
      <c r="G252" s="7" t="s">
        <v>167</v>
      </c>
      <c r="H252" s="7" t="s">
        <v>31</v>
      </c>
      <c r="I252" s="7" t="s">
        <v>3007</v>
      </c>
      <c r="J252" s="11">
        <f t="shared" si="0"/>
        <v>11</v>
      </c>
      <c r="K252" s="7" t="s">
        <v>3009</v>
      </c>
      <c r="L252" s="7" t="s">
        <v>2006</v>
      </c>
      <c r="M252" s="7" t="s">
        <v>2922</v>
      </c>
      <c r="N252" s="7" t="s">
        <v>2924</v>
      </c>
      <c r="O252" s="7" t="s">
        <v>2995</v>
      </c>
      <c r="P252" s="7" t="s">
        <v>2006</v>
      </c>
      <c r="Q252" s="7" t="s">
        <v>965</v>
      </c>
      <c r="R252" s="7" t="s">
        <v>2922</v>
      </c>
      <c r="S252" s="7" t="s">
        <v>2924</v>
      </c>
      <c r="T252" s="7" t="s">
        <v>3012</v>
      </c>
      <c r="U252" s="7"/>
      <c r="V252" s="7" t="s">
        <v>78</v>
      </c>
      <c r="W252" s="7" t="s">
        <v>59</v>
      </c>
      <c r="X252" s="7" t="s">
        <v>3014</v>
      </c>
      <c r="Y252" s="7" t="s">
        <v>3002</v>
      </c>
    </row>
    <row r="253" spans="1:25" ht="16.5" customHeight="1">
      <c r="A253" s="7" t="s">
        <v>677</v>
      </c>
      <c r="B253" s="7" t="s">
        <v>3016</v>
      </c>
      <c r="C253" s="109">
        <v>1</v>
      </c>
      <c r="D253" s="110">
        <v>1</v>
      </c>
      <c r="E253" s="111"/>
      <c r="F253" s="9"/>
      <c r="G253" s="7" t="s">
        <v>167</v>
      </c>
      <c r="H253" s="7" t="s">
        <v>31</v>
      </c>
      <c r="I253" s="7" t="s">
        <v>3019</v>
      </c>
      <c r="J253" s="11">
        <f t="shared" si="0"/>
        <v>12</v>
      </c>
      <c r="K253" s="7" t="s">
        <v>3022</v>
      </c>
      <c r="L253" s="7" t="s">
        <v>2006</v>
      </c>
      <c r="M253" s="7" t="s">
        <v>2922</v>
      </c>
      <c r="N253" s="7" t="s">
        <v>2924</v>
      </c>
      <c r="O253" s="7" t="s">
        <v>3009</v>
      </c>
      <c r="P253" s="7" t="s">
        <v>2006</v>
      </c>
      <c r="Q253" s="7" t="s">
        <v>965</v>
      </c>
      <c r="R253" s="7" t="s">
        <v>2922</v>
      </c>
      <c r="S253" s="7" t="s">
        <v>2924</v>
      </c>
      <c r="T253" s="7" t="s">
        <v>3025</v>
      </c>
      <c r="U253" s="7"/>
      <c r="V253" s="7" t="s">
        <v>78</v>
      </c>
      <c r="W253" s="7" t="s">
        <v>59</v>
      </c>
      <c r="X253" s="7" t="s">
        <v>3027</v>
      </c>
      <c r="Y253" s="7" t="s">
        <v>3014</v>
      </c>
    </row>
    <row r="254" spans="1:25" ht="16.5" customHeight="1">
      <c r="A254" s="7" t="s">
        <v>677</v>
      </c>
      <c r="B254" s="7" t="s">
        <v>3029</v>
      </c>
      <c r="C254" s="109">
        <v>1</v>
      </c>
      <c r="D254" s="110">
        <v>1</v>
      </c>
      <c r="E254" s="111"/>
      <c r="F254" s="9"/>
      <c r="G254" s="7" t="s">
        <v>167</v>
      </c>
      <c r="H254" s="7" t="s">
        <v>31</v>
      </c>
      <c r="I254" s="7" t="s">
        <v>3033</v>
      </c>
      <c r="J254" s="11">
        <f t="shared" si="0"/>
        <v>33</v>
      </c>
      <c r="K254" s="7" t="s">
        <v>3035</v>
      </c>
      <c r="L254" s="7" t="s">
        <v>2033</v>
      </c>
      <c r="M254" s="7" t="s">
        <v>511</v>
      </c>
      <c r="N254" s="7" t="s">
        <v>513</v>
      </c>
      <c r="O254" s="7" t="s">
        <v>3022</v>
      </c>
      <c r="P254" s="7" t="s">
        <v>2006</v>
      </c>
      <c r="Q254" s="7" t="s">
        <v>293</v>
      </c>
      <c r="R254" s="7" t="s">
        <v>2922</v>
      </c>
      <c r="S254" s="7" t="s">
        <v>2924</v>
      </c>
      <c r="T254" s="7" t="s">
        <v>3038</v>
      </c>
      <c r="U254" s="7"/>
      <c r="V254" s="7" t="s">
        <v>57</v>
      </c>
      <c r="W254" s="7" t="s">
        <v>59</v>
      </c>
      <c r="X254" s="7" t="s">
        <v>3040</v>
      </c>
      <c r="Y254" s="7" t="s">
        <v>3027</v>
      </c>
    </row>
    <row r="255" spans="1:25" ht="16.5" customHeight="1">
      <c r="A255" s="7" t="s">
        <v>677</v>
      </c>
      <c r="B255" s="7" t="s">
        <v>3042</v>
      </c>
      <c r="C255" s="109">
        <v>1</v>
      </c>
      <c r="D255" s="110">
        <v>1</v>
      </c>
      <c r="E255" s="111"/>
      <c r="F255" s="9"/>
      <c r="G255" s="7" t="s">
        <v>167</v>
      </c>
      <c r="H255" s="7" t="s">
        <v>31</v>
      </c>
      <c r="I255" s="7" t="s">
        <v>3047</v>
      </c>
      <c r="J255" s="11">
        <f t="shared" si="0"/>
        <v>12</v>
      </c>
      <c r="K255" s="7" t="s">
        <v>3035</v>
      </c>
      <c r="L255" s="7" t="s">
        <v>2033</v>
      </c>
      <c r="M255" s="7" t="s">
        <v>511</v>
      </c>
      <c r="N255" s="7" t="s">
        <v>513</v>
      </c>
      <c r="O255" s="7" t="s">
        <v>3049</v>
      </c>
      <c r="P255" s="7" t="s">
        <v>2006</v>
      </c>
      <c r="Q255" s="7" t="s">
        <v>965</v>
      </c>
      <c r="R255" s="7" t="s">
        <v>511</v>
      </c>
      <c r="S255" s="7" t="s">
        <v>513</v>
      </c>
      <c r="T255" s="7" t="s">
        <v>3051</v>
      </c>
      <c r="U255" s="7"/>
      <c r="V255" s="7" t="s">
        <v>78</v>
      </c>
      <c r="W255" s="7" t="s">
        <v>59</v>
      </c>
      <c r="X255" s="7" t="s">
        <v>3040</v>
      </c>
      <c r="Y255" s="7" t="s">
        <v>3053</v>
      </c>
    </row>
    <row r="256" spans="1:25" ht="16.5" customHeight="1">
      <c r="A256" s="7" t="s">
        <v>677</v>
      </c>
      <c r="B256" s="7" t="s">
        <v>3056</v>
      </c>
      <c r="C256" s="109">
        <v>1</v>
      </c>
      <c r="D256" s="110">
        <v>1</v>
      </c>
      <c r="E256" s="111"/>
      <c r="F256" s="9"/>
      <c r="G256" s="7" t="s">
        <v>167</v>
      </c>
      <c r="H256" s="7" t="s">
        <v>31</v>
      </c>
      <c r="I256" s="7" t="s">
        <v>3059</v>
      </c>
      <c r="J256" s="11">
        <f t="shared" si="0"/>
        <v>11</v>
      </c>
      <c r="K256" s="7" t="s">
        <v>3049</v>
      </c>
      <c r="L256" s="7" t="s">
        <v>2006</v>
      </c>
      <c r="M256" s="7" t="s">
        <v>511</v>
      </c>
      <c r="N256" s="7" t="s">
        <v>513</v>
      </c>
      <c r="O256" s="7" t="s">
        <v>3061</v>
      </c>
      <c r="P256" s="7" t="s">
        <v>2006</v>
      </c>
      <c r="Q256" s="7" t="s">
        <v>965</v>
      </c>
      <c r="R256" s="7" t="s">
        <v>511</v>
      </c>
      <c r="S256" s="7" t="s">
        <v>513</v>
      </c>
      <c r="T256" s="7" t="s">
        <v>3064</v>
      </c>
      <c r="U256" s="7"/>
      <c r="V256" s="7" t="s">
        <v>78</v>
      </c>
      <c r="W256" s="7" t="s">
        <v>59</v>
      </c>
      <c r="X256" s="7" t="s">
        <v>3053</v>
      </c>
      <c r="Y256" s="7" t="s">
        <v>3066</v>
      </c>
    </row>
    <row r="257" spans="1:25" ht="16.5" customHeight="1">
      <c r="A257" s="7" t="s">
        <v>677</v>
      </c>
      <c r="B257" s="7" t="s">
        <v>3067</v>
      </c>
      <c r="C257" s="109">
        <v>1</v>
      </c>
      <c r="D257" s="110">
        <v>1</v>
      </c>
      <c r="E257" s="111"/>
      <c r="F257" s="9"/>
      <c r="G257" s="7" t="s">
        <v>167</v>
      </c>
      <c r="H257" s="7" t="s">
        <v>31</v>
      </c>
      <c r="I257" s="7" t="s">
        <v>3071</v>
      </c>
      <c r="J257" s="11">
        <f t="shared" ref="J257:J511" si="1">ROUNDUP(I257,0)</f>
        <v>9</v>
      </c>
      <c r="K257" s="7" t="s">
        <v>3061</v>
      </c>
      <c r="L257" s="7" t="s">
        <v>2006</v>
      </c>
      <c r="M257" s="7" t="s">
        <v>511</v>
      </c>
      <c r="N257" s="7" t="s">
        <v>513</v>
      </c>
      <c r="O257" s="7" t="s">
        <v>3075</v>
      </c>
      <c r="P257" s="7" t="s">
        <v>1993</v>
      </c>
      <c r="Q257" s="7" t="s">
        <v>965</v>
      </c>
      <c r="R257" s="7" t="s">
        <v>511</v>
      </c>
      <c r="S257" s="7" t="s">
        <v>513</v>
      </c>
      <c r="T257" s="7" t="s">
        <v>3079</v>
      </c>
      <c r="U257" s="7"/>
      <c r="V257" s="7" t="s">
        <v>78</v>
      </c>
      <c r="W257" s="7" t="s">
        <v>59</v>
      </c>
      <c r="X257" s="7" t="s">
        <v>3066</v>
      </c>
      <c r="Y257" s="7" t="s">
        <v>3080</v>
      </c>
    </row>
    <row r="258" spans="1:25" ht="16.5" customHeight="1">
      <c r="A258" s="7" t="s">
        <v>677</v>
      </c>
      <c r="B258" s="7" t="s">
        <v>3082</v>
      </c>
      <c r="C258" s="109">
        <v>1</v>
      </c>
      <c r="D258" s="110">
        <v>1</v>
      </c>
      <c r="E258" s="111"/>
      <c r="F258" s="9"/>
      <c r="G258" s="7" t="s">
        <v>167</v>
      </c>
      <c r="H258" s="7" t="s">
        <v>31</v>
      </c>
      <c r="I258" s="7" t="s">
        <v>3086</v>
      </c>
      <c r="J258" s="11">
        <f t="shared" si="1"/>
        <v>44</v>
      </c>
      <c r="K258" s="7" t="s">
        <v>325</v>
      </c>
      <c r="L258" s="7" t="s">
        <v>326</v>
      </c>
      <c r="M258" s="7" t="s">
        <v>46</v>
      </c>
      <c r="N258" s="7" t="s">
        <v>49</v>
      </c>
      <c r="O258" s="7" t="s">
        <v>3075</v>
      </c>
      <c r="P258" s="7" t="s">
        <v>1993</v>
      </c>
      <c r="Q258" s="7" t="s">
        <v>965</v>
      </c>
      <c r="R258" s="7" t="s">
        <v>511</v>
      </c>
      <c r="S258" s="7" t="s">
        <v>513</v>
      </c>
      <c r="T258" s="7" t="s">
        <v>3089</v>
      </c>
      <c r="U258" s="7"/>
      <c r="V258" s="7" t="s">
        <v>57</v>
      </c>
      <c r="W258" s="7" t="s">
        <v>926</v>
      </c>
      <c r="X258" s="7" t="s">
        <v>329</v>
      </c>
      <c r="Y258" s="7" t="s">
        <v>3080</v>
      </c>
    </row>
    <row r="259" spans="1:25" ht="16.5" customHeight="1">
      <c r="A259" s="7" t="s">
        <v>677</v>
      </c>
      <c r="B259" s="7" t="s">
        <v>3092</v>
      </c>
      <c r="C259" s="109">
        <v>1</v>
      </c>
      <c r="D259" s="110">
        <v>1</v>
      </c>
      <c r="E259" s="111"/>
      <c r="F259" s="9"/>
      <c r="G259" s="7" t="s">
        <v>167</v>
      </c>
      <c r="H259" s="7" t="s">
        <v>31</v>
      </c>
      <c r="I259" s="7" t="s">
        <v>3095</v>
      </c>
      <c r="J259" s="11">
        <f t="shared" si="1"/>
        <v>64</v>
      </c>
      <c r="K259" s="7" t="s">
        <v>325</v>
      </c>
      <c r="L259" s="7" t="s">
        <v>326</v>
      </c>
      <c r="M259" s="7" t="s">
        <v>46</v>
      </c>
      <c r="N259" s="7" t="s">
        <v>49</v>
      </c>
      <c r="O259" s="7" t="s">
        <v>3099</v>
      </c>
      <c r="P259" s="7" t="s">
        <v>1993</v>
      </c>
      <c r="Q259" s="7" t="s">
        <v>1912</v>
      </c>
      <c r="R259" s="7" t="s">
        <v>2763</v>
      </c>
      <c r="S259" s="7" t="s">
        <v>2765</v>
      </c>
      <c r="T259" s="7" t="s">
        <v>3101</v>
      </c>
      <c r="U259" s="7"/>
      <c r="V259" s="7" t="s">
        <v>57</v>
      </c>
      <c r="W259" s="7" t="s">
        <v>926</v>
      </c>
      <c r="X259" s="7" t="s">
        <v>329</v>
      </c>
      <c r="Y259" s="7" t="s">
        <v>3103</v>
      </c>
    </row>
    <row r="260" spans="1:25" ht="16.5" customHeight="1">
      <c r="A260" s="7" t="s">
        <v>677</v>
      </c>
      <c r="B260" s="7" t="s">
        <v>3104</v>
      </c>
      <c r="C260" s="109">
        <v>1</v>
      </c>
      <c r="D260" s="110">
        <v>1</v>
      </c>
      <c r="E260" s="111"/>
      <c r="F260" s="9"/>
      <c r="G260" s="7" t="s">
        <v>167</v>
      </c>
      <c r="H260" s="7" t="s">
        <v>31</v>
      </c>
      <c r="I260" s="7" t="s">
        <v>3107</v>
      </c>
      <c r="J260" s="11">
        <f t="shared" si="1"/>
        <v>10</v>
      </c>
      <c r="K260" s="7" t="s">
        <v>3110</v>
      </c>
      <c r="L260" s="7" t="s">
        <v>2033</v>
      </c>
      <c r="M260" s="7" t="s">
        <v>2763</v>
      </c>
      <c r="N260" s="7" t="s">
        <v>2765</v>
      </c>
      <c r="O260" s="7" t="s">
        <v>3099</v>
      </c>
      <c r="P260" s="7" t="s">
        <v>1993</v>
      </c>
      <c r="Q260" s="7" t="s">
        <v>1912</v>
      </c>
      <c r="R260" s="7" t="s">
        <v>2763</v>
      </c>
      <c r="S260" s="7" t="s">
        <v>2765</v>
      </c>
      <c r="T260" s="7" t="s">
        <v>3111</v>
      </c>
      <c r="U260" s="7"/>
      <c r="V260" s="7" t="s">
        <v>78</v>
      </c>
      <c r="W260" s="7" t="s">
        <v>59</v>
      </c>
      <c r="X260" s="7" t="s">
        <v>3114</v>
      </c>
      <c r="Y260" s="7" t="s">
        <v>3103</v>
      </c>
    </row>
    <row r="261" spans="1:25" ht="16.5" customHeight="1">
      <c r="A261" s="7" t="s">
        <v>677</v>
      </c>
      <c r="B261" s="7" t="s">
        <v>3116</v>
      </c>
      <c r="C261" s="109">
        <v>1</v>
      </c>
      <c r="D261" s="110">
        <v>1</v>
      </c>
      <c r="E261" s="111"/>
      <c r="F261" s="9"/>
      <c r="G261" s="7" t="s">
        <v>167</v>
      </c>
      <c r="H261" s="7" t="s">
        <v>31</v>
      </c>
      <c r="I261" s="7" t="s">
        <v>3107</v>
      </c>
      <c r="J261" s="11">
        <f t="shared" si="1"/>
        <v>10</v>
      </c>
      <c r="K261" s="7" t="s">
        <v>3110</v>
      </c>
      <c r="L261" s="7" t="s">
        <v>2033</v>
      </c>
      <c r="M261" s="7" t="s">
        <v>2763</v>
      </c>
      <c r="N261" s="7" t="s">
        <v>2765</v>
      </c>
      <c r="O261" s="7" t="s">
        <v>3121</v>
      </c>
      <c r="P261" s="7" t="s">
        <v>2006</v>
      </c>
      <c r="Q261" s="7" t="s">
        <v>52</v>
      </c>
      <c r="R261" s="7" t="s">
        <v>2763</v>
      </c>
      <c r="S261" s="7" t="s">
        <v>2765</v>
      </c>
      <c r="T261" s="7" t="s">
        <v>3125</v>
      </c>
      <c r="U261" s="7"/>
      <c r="V261" s="7" t="s">
        <v>78</v>
      </c>
      <c r="W261" s="7" t="s">
        <v>59</v>
      </c>
      <c r="X261" s="7" t="s">
        <v>3114</v>
      </c>
      <c r="Y261" s="7" t="s">
        <v>3127</v>
      </c>
    </row>
    <row r="262" spans="1:25" ht="16.5" customHeight="1">
      <c r="A262" s="7" t="s">
        <v>677</v>
      </c>
      <c r="B262" s="7" t="s">
        <v>3128</v>
      </c>
      <c r="C262" s="109">
        <v>1</v>
      </c>
      <c r="D262" s="110">
        <v>1</v>
      </c>
      <c r="E262" s="111"/>
      <c r="F262" s="9"/>
      <c r="G262" s="7" t="s">
        <v>167</v>
      </c>
      <c r="H262" s="7" t="s">
        <v>31</v>
      </c>
      <c r="I262" s="7" t="s">
        <v>3131</v>
      </c>
      <c r="J262" s="11">
        <f t="shared" si="1"/>
        <v>61</v>
      </c>
      <c r="K262" s="7" t="s">
        <v>325</v>
      </c>
      <c r="L262" s="7" t="s">
        <v>326</v>
      </c>
      <c r="M262" s="7" t="s">
        <v>46</v>
      </c>
      <c r="N262" s="7" t="s">
        <v>49</v>
      </c>
      <c r="O262" s="7" t="s">
        <v>3121</v>
      </c>
      <c r="P262" s="7" t="s">
        <v>2006</v>
      </c>
      <c r="Q262" s="7" t="s">
        <v>1049</v>
      </c>
      <c r="R262" s="7" t="s">
        <v>2763</v>
      </c>
      <c r="S262" s="7" t="s">
        <v>2765</v>
      </c>
      <c r="T262" s="7" t="s">
        <v>3136</v>
      </c>
      <c r="U262" s="7"/>
      <c r="V262" s="7" t="s">
        <v>57</v>
      </c>
      <c r="W262" s="7" t="s">
        <v>926</v>
      </c>
      <c r="X262" s="7" t="s">
        <v>329</v>
      </c>
      <c r="Y262" s="7" t="s">
        <v>3127</v>
      </c>
    </row>
    <row r="263" spans="1:25" ht="16.5" customHeight="1">
      <c r="A263" s="7" t="s">
        <v>677</v>
      </c>
      <c r="B263" s="7" t="s">
        <v>3139</v>
      </c>
      <c r="C263" s="109">
        <v>1</v>
      </c>
      <c r="D263" s="110">
        <v>1</v>
      </c>
      <c r="E263" s="111"/>
      <c r="F263" s="9"/>
      <c r="G263" s="7" t="s">
        <v>167</v>
      </c>
      <c r="H263" s="7" t="s">
        <v>31</v>
      </c>
      <c r="I263" s="7" t="s">
        <v>552</v>
      </c>
      <c r="J263" s="11">
        <f t="shared" si="1"/>
        <v>5</v>
      </c>
      <c r="K263" s="7" t="s">
        <v>2762</v>
      </c>
      <c r="L263" s="7" t="s">
        <v>2383</v>
      </c>
      <c r="M263" s="7" t="s">
        <v>2763</v>
      </c>
      <c r="N263" s="7" t="s">
        <v>2765</v>
      </c>
      <c r="O263" s="7" t="s">
        <v>2823</v>
      </c>
      <c r="P263" s="7" t="s">
        <v>2383</v>
      </c>
      <c r="Q263" s="7" t="s">
        <v>247</v>
      </c>
      <c r="R263" s="7" t="s">
        <v>2763</v>
      </c>
      <c r="S263" s="7" t="s">
        <v>2765</v>
      </c>
      <c r="T263" s="7" t="s">
        <v>89</v>
      </c>
      <c r="U263" s="7"/>
      <c r="V263" s="7" t="s">
        <v>78</v>
      </c>
      <c r="W263" s="7" t="s">
        <v>59</v>
      </c>
      <c r="X263" s="7" t="s">
        <v>89</v>
      </c>
      <c r="Y263" s="7" t="s">
        <v>89</v>
      </c>
    </row>
    <row r="264" spans="1:25" ht="16.5" customHeight="1">
      <c r="A264" s="7" t="s">
        <v>717</v>
      </c>
      <c r="B264" s="7" t="s">
        <v>3149</v>
      </c>
      <c r="C264" s="109">
        <v>1</v>
      </c>
      <c r="D264" s="110">
        <v>1</v>
      </c>
      <c r="E264" s="111"/>
      <c r="F264" s="9"/>
      <c r="G264" s="7" t="s">
        <v>415</v>
      </c>
      <c r="H264" s="7" t="s">
        <v>31</v>
      </c>
      <c r="I264" s="7" t="s">
        <v>2629</v>
      </c>
      <c r="J264" s="11">
        <f t="shared" si="1"/>
        <v>14</v>
      </c>
      <c r="K264" s="7" t="s">
        <v>637</v>
      </c>
      <c r="L264" s="7" t="s">
        <v>639</v>
      </c>
      <c r="M264" s="7" t="s">
        <v>46</v>
      </c>
      <c r="N264" s="7" t="s">
        <v>49</v>
      </c>
      <c r="O264" s="7" t="s">
        <v>446</v>
      </c>
      <c r="P264" s="7" t="s">
        <v>447</v>
      </c>
      <c r="Q264" s="7" t="s">
        <v>152</v>
      </c>
      <c r="R264" s="7" t="s">
        <v>46</v>
      </c>
      <c r="S264" s="7" t="s">
        <v>49</v>
      </c>
      <c r="T264" s="7" t="s">
        <v>2635</v>
      </c>
      <c r="U264" s="7"/>
      <c r="V264" s="7" t="s">
        <v>78</v>
      </c>
      <c r="W264" s="7" t="s">
        <v>59</v>
      </c>
      <c r="X264" s="7" t="s">
        <v>646</v>
      </c>
      <c r="Y264" s="7" t="s">
        <v>451</v>
      </c>
    </row>
    <row r="265" spans="1:25" ht="16.5" customHeight="1">
      <c r="A265" s="7" t="s">
        <v>753</v>
      </c>
      <c r="B265" s="7" t="s">
        <v>3160</v>
      </c>
      <c r="C265" s="109">
        <v>1</v>
      </c>
      <c r="D265" s="110">
        <v>1</v>
      </c>
      <c r="E265" s="111">
        <v>1</v>
      </c>
      <c r="F265" s="9"/>
      <c r="G265" s="7" t="s">
        <v>996</v>
      </c>
      <c r="H265" s="7" t="s">
        <v>31</v>
      </c>
      <c r="I265" s="7" t="s">
        <v>441</v>
      </c>
      <c r="J265" s="11">
        <f t="shared" si="1"/>
        <v>16</v>
      </c>
      <c r="K265" s="7" t="s">
        <v>95</v>
      </c>
      <c r="L265" s="7" t="s">
        <v>96</v>
      </c>
      <c r="M265" s="7" t="s">
        <v>43</v>
      </c>
      <c r="N265" s="7" t="s">
        <v>45</v>
      </c>
      <c r="O265" s="7" t="s">
        <v>40</v>
      </c>
      <c r="P265" s="7" t="s">
        <v>42</v>
      </c>
      <c r="Q265" s="7" t="s">
        <v>1912</v>
      </c>
      <c r="R265" s="7" t="s">
        <v>43</v>
      </c>
      <c r="S265" s="7" t="s">
        <v>45</v>
      </c>
      <c r="T265" s="7" t="s">
        <v>445</v>
      </c>
      <c r="U265" s="7"/>
      <c r="V265" s="7" t="s">
        <v>78</v>
      </c>
      <c r="W265" s="7" t="s">
        <v>59</v>
      </c>
      <c r="X265" s="7" t="s">
        <v>102</v>
      </c>
      <c r="Y265" s="7" t="s">
        <v>60</v>
      </c>
    </row>
    <row r="266" spans="1:25" ht="16.5" customHeight="1">
      <c r="A266" s="7" t="s">
        <v>753</v>
      </c>
      <c r="B266" s="7" t="s">
        <v>3170</v>
      </c>
      <c r="C266" s="109">
        <v>1</v>
      </c>
      <c r="D266" s="110">
        <v>1</v>
      </c>
      <c r="E266" s="111">
        <v>1</v>
      </c>
      <c r="F266" s="9"/>
      <c r="G266" s="7" t="s">
        <v>1321</v>
      </c>
      <c r="H266" s="7" t="s">
        <v>31</v>
      </c>
      <c r="I266" s="7" t="s">
        <v>559</v>
      </c>
      <c r="J266" s="11">
        <f t="shared" si="1"/>
        <v>23</v>
      </c>
      <c r="K266" s="7" t="s">
        <v>159</v>
      </c>
      <c r="L266" s="7" t="s">
        <v>160</v>
      </c>
      <c r="M266" s="7" t="s">
        <v>43</v>
      </c>
      <c r="N266" s="7" t="s">
        <v>45</v>
      </c>
      <c r="O266" s="7" t="s">
        <v>40</v>
      </c>
      <c r="P266" s="7" t="s">
        <v>42</v>
      </c>
      <c r="Q266" s="7" t="s">
        <v>1912</v>
      </c>
      <c r="R266" s="7" t="s">
        <v>43</v>
      </c>
      <c r="S266" s="7" t="s">
        <v>45</v>
      </c>
      <c r="T266" s="7" t="s">
        <v>562</v>
      </c>
      <c r="U266" s="7"/>
      <c r="V266" s="7" t="s">
        <v>78</v>
      </c>
      <c r="W266" s="7" t="s">
        <v>59</v>
      </c>
      <c r="X266" s="7" t="s">
        <v>164</v>
      </c>
      <c r="Y266" s="7" t="s">
        <v>60</v>
      </c>
    </row>
    <row r="267" spans="1:25" ht="16.5" customHeight="1">
      <c r="A267" s="7" t="s">
        <v>753</v>
      </c>
      <c r="B267" s="7" t="s">
        <v>3179</v>
      </c>
      <c r="C267" s="109">
        <v>1</v>
      </c>
      <c r="D267" s="110">
        <v>1</v>
      </c>
      <c r="E267" s="111"/>
      <c r="F267" s="9"/>
      <c r="G267" s="7" t="s">
        <v>3183</v>
      </c>
      <c r="H267" s="7" t="s">
        <v>31</v>
      </c>
      <c r="I267" s="7" t="s">
        <v>3184</v>
      </c>
      <c r="J267" s="11">
        <f t="shared" si="1"/>
        <v>20</v>
      </c>
      <c r="K267" s="7" t="s">
        <v>40</v>
      </c>
      <c r="L267" s="7" t="s">
        <v>42</v>
      </c>
      <c r="M267" s="7" t="s">
        <v>43</v>
      </c>
      <c r="N267" s="7" t="s">
        <v>45</v>
      </c>
      <c r="O267" s="7" t="s">
        <v>3190</v>
      </c>
      <c r="P267" s="7" t="s">
        <v>3191</v>
      </c>
      <c r="Q267" s="7" t="s">
        <v>152</v>
      </c>
      <c r="R267" s="7" t="s">
        <v>53</v>
      </c>
      <c r="S267" s="7" t="s">
        <v>55</v>
      </c>
      <c r="T267" s="7" t="s">
        <v>2191</v>
      </c>
      <c r="U267" s="7"/>
      <c r="V267" s="7" t="s">
        <v>57</v>
      </c>
      <c r="W267" s="7" t="s">
        <v>59</v>
      </c>
      <c r="X267" s="7" t="s">
        <v>60</v>
      </c>
      <c r="Y267" s="7" t="s">
        <v>2170</v>
      </c>
    </row>
    <row r="268" spans="1:25" ht="16.5" customHeight="1">
      <c r="A268" s="7" t="s">
        <v>753</v>
      </c>
      <c r="B268" s="7" t="s">
        <v>3197</v>
      </c>
      <c r="C268" s="109">
        <v>1</v>
      </c>
      <c r="D268" s="110"/>
      <c r="E268" s="111"/>
      <c r="F268" s="9"/>
      <c r="G268" s="7" t="s">
        <v>3183</v>
      </c>
      <c r="H268" s="7" t="s">
        <v>31</v>
      </c>
      <c r="I268" s="7" t="s">
        <v>3199</v>
      </c>
      <c r="J268" s="11">
        <f t="shared" si="1"/>
        <v>30</v>
      </c>
      <c r="K268" s="7" t="s">
        <v>3201</v>
      </c>
      <c r="L268" s="7" t="s">
        <v>3191</v>
      </c>
      <c r="M268" s="7" t="s">
        <v>1677</v>
      </c>
      <c r="N268" s="7" t="s">
        <v>1679</v>
      </c>
      <c r="O268" s="7" t="s">
        <v>3190</v>
      </c>
      <c r="P268" s="7" t="s">
        <v>3191</v>
      </c>
      <c r="Q268" s="7" t="s">
        <v>152</v>
      </c>
      <c r="R268" s="7" t="s">
        <v>53</v>
      </c>
      <c r="S268" s="7" t="s">
        <v>55</v>
      </c>
      <c r="T268" s="7" t="s">
        <v>3208</v>
      </c>
      <c r="U268" s="7"/>
      <c r="V268" s="7" t="s">
        <v>57</v>
      </c>
      <c r="W268" s="7" t="s">
        <v>59</v>
      </c>
      <c r="X268" s="7" t="s">
        <v>1685</v>
      </c>
      <c r="Y268" s="7" t="s">
        <v>2170</v>
      </c>
    </row>
    <row r="269" spans="1:25" ht="16.5" customHeight="1">
      <c r="A269" s="7" t="s">
        <v>753</v>
      </c>
      <c r="B269" s="7" t="s">
        <v>3211</v>
      </c>
      <c r="C269" s="109">
        <v>1</v>
      </c>
      <c r="D269" s="110"/>
      <c r="E269" s="111"/>
      <c r="F269" s="9"/>
      <c r="G269" s="7" t="s">
        <v>3183</v>
      </c>
      <c r="H269" s="7" t="s">
        <v>31</v>
      </c>
      <c r="I269" s="7" t="s">
        <v>3214</v>
      </c>
      <c r="J269" s="11">
        <f t="shared" si="1"/>
        <v>38</v>
      </c>
      <c r="K269" s="7" t="s">
        <v>3215</v>
      </c>
      <c r="L269" s="7" t="s">
        <v>3191</v>
      </c>
      <c r="M269" s="7" t="s">
        <v>369</v>
      </c>
      <c r="N269" s="7" t="s">
        <v>370</v>
      </c>
      <c r="O269" s="7" t="s">
        <v>3201</v>
      </c>
      <c r="P269" s="7" t="s">
        <v>3191</v>
      </c>
      <c r="Q269" s="7" t="s">
        <v>152</v>
      </c>
      <c r="R269" s="7" t="s">
        <v>1677</v>
      </c>
      <c r="S269" s="7" t="s">
        <v>1679</v>
      </c>
      <c r="T269" s="7" t="s">
        <v>3218</v>
      </c>
      <c r="U269" s="7"/>
      <c r="V269" s="7" t="s">
        <v>57</v>
      </c>
      <c r="W269" s="7" t="s">
        <v>59</v>
      </c>
      <c r="X269" s="7" t="s">
        <v>3220</v>
      </c>
      <c r="Y269" s="7" t="s">
        <v>1685</v>
      </c>
    </row>
    <row r="270" spans="1:25" ht="16.5" customHeight="1">
      <c r="A270" s="7" t="s">
        <v>753</v>
      </c>
      <c r="B270" s="7" t="s">
        <v>3221</v>
      </c>
      <c r="C270" s="109">
        <v>1</v>
      </c>
      <c r="D270" s="110">
        <v>1</v>
      </c>
      <c r="E270" s="111"/>
      <c r="F270" s="9"/>
      <c r="G270" s="7" t="s">
        <v>3183</v>
      </c>
      <c r="H270" s="7" t="s">
        <v>31</v>
      </c>
      <c r="I270" s="7" t="s">
        <v>3223</v>
      </c>
      <c r="J270" s="11">
        <f t="shared" si="1"/>
        <v>69</v>
      </c>
      <c r="K270" s="7" t="s">
        <v>3215</v>
      </c>
      <c r="L270" s="7" t="s">
        <v>3191</v>
      </c>
      <c r="M270" s="7" t="s">
        <v>369</v>
      </c>
      <c r="N270" s="7" t="s">
        <v>370</v>
      </c>
      <c r="O270" s="7" t="s">
        <v>3227</v>
      </c>
      <c r="P270" s="7" t="s">
        <v>3191</v>
      </c>
      <c r="Q270" s="7" t="s">
        <v>152</v>
      </c>
      <c r="R270" s="7" t="s">
        <v>736</v>
      </c>
      <c r="S270" s="7" t="s">
        <v>738</v>
      </c>
      <c r="T270" s="7" t="s">
        <v>3230</v>
      </c>
      <c r="U270" s="7"/>
      <c r="V270" s="7" t="s">
        <v>57</v>
      </c>
      <c r="W270" s="7" t="s">
        <v>59</v>
      </c>
      <c r="X270" s="7" t="s">
        <v>3220</v>
      </c>
      <c r="Y270" s="7" t="s">
        <v>3234</v>
      </c>
    </row>
    <row r="271" spans="1:25" ht="16.5" customHeight="1">
      <c r="A271" s="7" t="s">
        <v>800</v>
      </c>
      <c r="B271" s="7" t="s">
        <v>3235</v>
      </c>
      <c r="C271" s="109">
        <v>1</v>
      </c>
      <c r="D271" s="110"/>
      <c r="E271" s="111"/>
      <c r="F271" s="9"/>
      <c r="G271" s="7" t="s">
        <v>167</v>
      </c>
      <c r="H271" s="7" t="s">
        <v>31</v>
      </c>
      <c r="I271" s="7" t="s">
        <v>3237</v>
      </c>
      <c r="J271" s="11">
        <f t="shared" si="1"/>
        <v>34</v>
      </c>
      <c r="K271" s="7" t="s">
        <v>325</v>
      </c>
      <c r="L271" s="7" t="s">
        <v>326</v>
      </c>
      <c r="M271" s="7" t="s">
        <v>46</v>
      </c>
      <c r="N271" s="7" t="s">
        <v>49</v>
      </c>
      <c r="O271" s="7" t="s">
        <v>3240</v>
      </c>
      <c r="P271" s="7" t="s">
        <v>1335</v>
      </c>
      <c r="Q271" s="7" t="s">
        <v>1071</v>
      </c>
      <c r="R271" s="7" t="s">
        <v>813</v>
      </c>
      <c r="S271" s="7" t="s">
        <v>718</v>
      </c>
      <c r="T271" s="7" t="s">
        <v>3242</v>
      </c>
      <c r="U271" s="7"/>
      <c r="V271" s="7" t="s">
        <v>57</v>
      </c>
      <c r="W271" s="7" t="s">
        <v>94</v>
      </c>
      <c r="X271" s="7" t="s">
        <v>329</v>
      </c>
      <c r="Y271" s="7" t="s">
        <v>3246</v>
      </c>
    </row>
    <row r="272" spans="1:25" ht="16.5" customHeight="1">
      <c r="A272" s="7" t="s">
        <v>800</v>
      </c>
      <c r="B272" s="7" t="s">
        <v>3248</v>
      </c>
      <c r="C272" s="109">
        <v>1</v>
      </c>
      <c r="D272" s="110"/>
      <c r="E272" s="111"/>
      <c r="F272" s="9"/>
      <c r="G272" s="7" t="s">
        <v>167</v>
      </c>
      <c r="H272" s="7" t="s">
        <v>31</v>
      </c>
      <c r="I272" s="7" t="s">
        <v>3250</v>
      </c>
      <c r="J272" s="11">
        <f t="shared" si="1"/>
        <v>17</v>
      </c>
      <c r="K272" s="7" t="s">
        <v>3240</v>
      </c>
      <c r="L272" s="7" t="s">
        <v>1335</v>
      </c>
      <c r="M272" s="7" t="s">
        <v>813</v>
      </c>
      <c r="N272" s="7" t="s">
        <v>718</v>
      </c>
      <c r="O272" s="7" t="s">
        <v>3253</v>
      </c>
      <c r="P272" s="7" t="s">
        <v>1335</v>
      </c>
      <c r="Q272" s="7" t="s">
        <v>1071</v>
      </c>
      <c r="R272" s="7" t="s">
        <v>872</v>
      </c>
      <c r="S272" s="7" t="s">
        <v>873</v>
      </c>
      <c r="T272" s="7" t="s">
        <v>3255</v>
      </c>
      <c r="U272" s="7"/>
      <c r="V272" s="7" t="s">
        <v>57</v>
      </c>
      <c r="W272" s="7" t="s">
        <v>94</v>
      </c>
      <c r="X272" s="7" t="s">
        <v>3246</v>
      </c>
      <c r="Y272" s="7" t="s">
        <v>3260</v>
      </c>
    </row>
    <row r="273" spans="1:25" ht="16.5" customHeight="1">
      <c r="A273" s="7" t="s">
        <v>800</v>
      </c>
      <c r="B273" s="7" t="s">
        <v>3261</v>
      </c>
      <c r="C273" s="109">
        <v>1</v>
      </c>
      <c r="D273" s="110"/>
      <c r="E273" s="111"/>
      <c r="F273" s="9"/>
      <c r="G273" s="7" t="s">
        <v>167</v>
      </c>
      <c r="H273" s="7" t="s">
        <v>31</v>
      </c>
      <c r="I273" s="7" t="s">
        <v>3263</v>
      </c>
      <c r="J273" s="11">
        <f t="shared" si="1"/>
        <v>15</v>
      </c>
      <c r="K273" s="7" t="s">
        <v>3265</v>
      </c>
      <c r="L273" s="7" t="s">
        <v>1335</v>
      </c>
      <c r="M273" s="7" t="s">
        <v>813</v>
      </c>
      <c r="N273" s="7" t="s">
        <v>718</v>
      </c>
      <c r="O273" s="7" t="s">
        <v>3253</v>
      </c>
      <c r="P273" s="7" t="s">
        <v>1335</v>
      </c>
      <c r="Q273" s="7" t="s">
        <v>1071</v>
      </c>
      <c r="R273" s="7" t="s">
        <v>872</v>
      </c>
      <c r="S273" s="7" t="s">
        <v>873</v>
      </c>
      <c r="T273" s="7" t="s">
        <v>3255</v>
      </c>
      <c r="U273" s="7"/>
      <c r="V273" s="7" t="s">
        <v>57</v>
      </c>
      <c r="W273" s="7" t="s">
        <v>94</v>
      </c>
      <c r="X273" s="7" t="s">
        <v>3246</v>
      </c>
      <c r="Y273" s="7" t="s">
        <v>3260</v>
      </c>
    </row>
    <row r="274" spans="1:25" ht="16.5" customHeight="1">
      <c r="A274" s="7" t="s">
        <v>800</v>
      </c>
      <c r="B274" s="7" t="s">
        <v>3272</v>
      </c>
      <c r="C274" s="109">
        <v>1</v>
      </c>
      <c r="D274" s="110"/>
      <c r="E274" s="111"/>
      <c r="F274" s="9"/>
      <c r="G274" s="7" t="s">
        <v>167</v>
      </c>
      <c r="H274" s="7" t="s">
        <v>31</v>
      </c>
      <c r="I274" s="7" t="s">
        <v>216</v>
      </c>
      <c r="J274" s="11">
        <f t="shared" si="1"/>
        <v>15</v>
      </c>
      <c r="K274" s="7" t="s">
        <v>3276</v>
      </c>
      <c r="L274" s="7" t="s">
        <v>1335</v>
      </c>
      <c r="M274" s="7" t="s">
        <v>1050</v>
      </c>
      <c r="N274" s="7" t="s">
        <v>718</v>
      </c>
      <c r="O274" s="7" t="s">
        <v>3279</v>
      </c>
      <c r="P274" s="7" t="s">
        <v>1335</v>
      </c>
      <c r="Q274" s="7" t="s">
        <v>247</v>
      </c>
      <c r="R274" s="7" t="s">
        <v>1050</v>
      </c>
      <c r="S274" s="7" t="s">
        <v>718</v>
      </c>
      <c r="T274" s="7" t="s">
        <v>89</v>
      </c>
      <c r="U274" s="7"/>
      <c r="V274" s="7" t="s">
        <v>78</v>
      </c>
      <c r="W274" s="7" t="s">
        <v>94</v>
      </c>
      <c r="X274" s="7" t="s">
        <v>89</v>
      </c>
      <c r="Y274" s="7" t="s">
        <v>89</v>
      </c>
    </row>
    <row r="275" spans="1:25" ht="16.5" customHeight="1">
      <c r="A275" s="7" t="s">
        <v>800</v>
      </c>
      <c r="B275" s="7" t="s">
        <v>3283</v>
      </c>
      <c r="C275" s="109">
        <v>1</v>
      </c>
      <c r="D275" s="110">
        <v>1</v>
      </c>
      <c r="E275" s="111"/>
      <c r="F275" s="9"/>
      <c r="G275" s="7" t="s">
        <v>167</v>
      </c>
      <c r="H275" s="7" t="s">
        <v>31</v>
      </c>
      <c r="I275" s="7" t="s">
        <v>3286</v>
      </c>
      <c r="J275" s="11">
        <f t="shared" si="1"/>
        <v>27</v>
      </c>
      <c r="K275" s="7" t="s">
        <v>325</v>
      </c>
      <c r="L275" s="7" t="s">
        <v>326</v>
      </c>
      <c r="M275" s="7" t="s">
        <v>46</v>
      </c>
      <c r="N275" s="7" t="s">
        <v>49</v>
      </c>
      <c r="O275" s="7" t="s">
        <v>3288</v>
      </c>
      <c r="P275" s="7" t="s">
        <v>3289</v>
      </c>
      <c r="Q275" s="7" t="s">
        <v>1071</v>
      </c>
      <c r="R275" s="7" t="s">
        <v>3290</v>
      </c>
      <c r="S275" s="7" t="s">
        <v>3291</v>
      </c>
      <c r="T275" s="7" t="s">
        <v>3293</v>
      </c>
      <c r="U275" s="7"/>
      <c r="V275" s="7" t="s">
        <v>57</v>
      </c>
      <c r="W275" s="7" t="s">
        <v>94</v>
      </c>
      <c r="X275" s="7" t="s">
        <v>329</v>
      </c>
      <c r="Y275" s="7" t="s">
        <v>3297</v>
      </c>
    </row>
    <row r="276" spans="1:25" ht="16.5" customHeight="1">
      <c r="A276" s="7" t="s">
        <v>800</v>
      </c>
      <c r="B276" s="7" t="s">
        <v>3299</v>
      </c>
      <c r="C276" s="109">
        <v>1</v>
      </c>
      <c r="D276" s="110"/>
      <c r="E276" s="111"/>
      <c r="F276" s="9"/>
      <c r="G276" s="7" t="s">
        <v>1080</v>
      </c>
      <c r="H276" s="7" t="s">
        <v>31</v>
      </c>
      <c r="I276" s="7" t="s">
        <v>1311</v>
      </c>
      <c r="J276" s="11">
        <f t="shared" si="1"/>
        <v>40</v>
      </c>
      <c r="K276" s="7" t="s">
        <v>169</v>
      </c>
      <c r="L276" s="7" t="s">
        <v>172</v>
      </c>
      <c r="M276" s="7" t="s">
        <v>174</v>
      </c>
      <c r="N276" s="7" t="s">
        <v>175</v>
      </c>
      <c r="O276" s="7" t="s">
        <v>325</v>
      </c>
      <c r="P276" s="7" t="s">
        <v>326</v>
      </c>
      <c r="Q276" s="7" t="s">
        <v>1071</v>
      </c>
      <c r="R276" s="7" t="s">
        <v>46</v>
      </c>
      <c r="S276" s="7" t="s">
        <v>49</v>
      </c>
      <c r="T276" s="7" t="s">
        <v>1317</v>
      </c>
      <c r="U276" s="7"/>
      <c r="V276" s="7" t="s">
        <v>57</v>
      </c>
      <c r="W276" s="7" t="s">
        <v>59</v>
      </c>
      <c r="X276" s="7" t="s">
        <v>180</v>
      </c>
      <c r="Y276" s="7" t="s">
        <v>329</v>
      </c>
    </row>
    <row r="277" spans="1:25" ht="16.5" customHeight="1">
      <c r="A277" s="7" t="s">
        <v>800</v>
      </c>
      <c r="B277" s="7" t="s">
        <v>3304</v>
      </c>
      <c r="C277" s="109">
        <v>1</v>
      </c>
      <c r="D277" s="110">
        <v>1</v>
      </c>
      <c r="E277" s="111"/>
      <c r="F277" s="9"/>
      <c r="G277" s="7" t="s">
        <v>3306</v>
      </c>
      <c r="H277" s="7" t="s">
        <v>31</v>
      </c>
      <c r="I277" s="7" t="s">
        <v>1322</v>
      </c>
      <c r="J277" s="11">
        <f t="shared" si="1"/>
        <v>14</v>
      </c>
      <c r="K277" s="7" t="s">
        <v>637</v>
      </c>
      <c r="L277" s="7" t="s">
        <v>639</v>
      </c>
      <c r="M277" s="7" t="s">
        <v>46</v>
      </c>
      <c r="N277" s="7" t="s">
        <v>49</v>
      </c>
      <c r="O277" s="7" t="s">
        <v>325</v>
      </c>
      <c r="P277" s="7" t="s">
        <v>326</v>
      </c>
      <c r="Q277" s="7" t="s">
        <v>1071</v>
      </c>
      <c r="R277" s="7" t="s">
        <v>46</v>
      </c>
      <c r="S277" s="7" t="s">
        <v>49</v>
      </c>
      <c r="T277" s="7" t="s">
        <v>1326</v>
      </c>
      <c r="U277" s="7"/>
      <c r="V277" s="7" t="s">
        <v>78</v>
      </c>
      <c r="W277" s="7" t="s">
        <v>59</v>
      </c>
      <c r="X277" s="7" t="s">
        <v>646</v>
      </c>
      <c r="Y277" s="7" t="s">
        <v>329</v>
      </c>
    </row>
    <row r="278" spans="1:25" ht="16.5" customHeight="1">
      <c r="A278" s="7" t="s">
        <v>800</v>
      </c>
      <c r="B278" s="7" t="s">
        <v>3314</v>
      </c>
      <c r="C278" s="109">
        <v>1</v>
      </c>
      <c r="D278" s="110"/>
      <c r="E278" s="111"/>
      <c r="F278" s="9"/>
      <c r="G278" s="7" t="s">
        <v>167</v>
      </c>
      <c r="H278" s="7" t="s">
        <v>31</v>
      </c>
      <c r="I278" s="7" t="s">
        <v>3317</v>
      </c>
      <c r="J278" s="11">
        <f t="shared" si="1"/>
        <v>21</v>
      </c>
      <c r="K278" s="7" t="s">
        <v>325</v>
      </c>
      <c r="L278" s="7" t="s">
        <v>326</v>
      </c>
      <c r="M278" s="7" t="s">
        <v>46</v>
      </c>
      <c r="N278" s="7" t="s">
        <v>49</v>
      </c>
      <c r="O278" s="7" t="s">
        <v>3319</v>
      </c>
      <c r="P278" s="7" t="s">
        <v>1335</v>
      </c>
      <c r="Q278" s="7" t="s">
        <v>965</v>
      </c>
      <c r="R278" s="7" t="s">
        <v>1913</v>
      </c>
      <c r="S278" s="7" t="s">
        <v>1914</v>
      </c>
      <c r="T278" s="7" t="s">
        <v>3320</v>
      </c>
      <c r="U278" s="7"/>
      <c r="V278" s="7" t="s">
        <v>57</v>
      </c>
      <c r="W278" s="7" t="s">
        <v>3322</v>
      </c>
      <c r="X278" s="7" t="s">
        <v>329</v>
      </c>
      <c r="Y278" s="7" t="s">
        <v>3323</v>
      </c>
    </row>
    <row r="279" spans="1:25" ht="16.5" customHeight="1">
      <c r="A279" s="7" t="s">
        <v>800</v>
      </c>
      <c r="B279" s="7" t="s">
        <v>3324</v>
      </c>
      <c r="C279" s="109">
        <v>1</v>
      </c>
      <c r="D279" s="110"/>
      <c r="E279" s="111"/>
      <c r="F279" s="9"/>
      <c r="G279" s="7" t="s">
        <v>167</v>
      </c>
      <c r="H279" s="7" t="s">
        <v>31</v>
      </c>
      <c r="I279" s="7" t="s">
        <v>3326</v>
      </c>
      <c r="J279" s="11">
        <f t="shared" si="1"/>
        <v>10</v>
      </c>
      <c r="K279" s="7" t="s">
        <v>3328</v>
      </c>
      <c r="L279" s="7" t="s">
        <v>3329</v>
      </c>
      <c r="M279" s="7" t="s">
        <v>709</v>
      </c>
      <c r="N279" s="7" t="s">
        <v>710</v>
      </c>
      <c r="O279" s="7" t="s">
        <v>3319</v>
      </c>
      <c r="P279" s="7" t="s">
        <v>1335</v>
      </c>
      <c r="Q279" s="7" t="s">
        <v>965</v>
      </c>
      <c r="R279" s="7" t="s">
        <v>1913</v>
      </c>
      <c r="S279" s="7" t="s">
        <v>1914</v>
      </c>
      <c r="T279" s="7" t="s">
        <v>3331</v>
      </c>
      <c r="U279" s="7"/>
      <c r="V279" s="7" t="s">
        <v>57</v>
      </c>
      <c r="W279" s="7" t="s">
        <v>3322</v>
      </c>
      <c r="X279" s="7" t="s">
        <v>3333</v>
      </c>
      <c r="Y279" s="7" t="s">
        <v>3323</v>
      </c>
    </row>
    <row r="280" spans="1:25" ht="16.5" customHeight="1">
      <c r="A280" s="7" t="s">
        <v>800</v>
      </c>
      <c r="B280" s="7" t="s">
        <v>3334</v>
      </c>
      <c r="C280" s="109">
        <v>1</v>
      </c>
      <c r="D280" s="110"/>
      <c r="E280" s="111"/>
      <c r="F280" s="9"/>
      <c r="G280" s="7" t="s">
        <v>167</v>
      </c>
      <c r="H280" s="7" t="s">
        <v>31</v>
      </c>
      <c r="I280" s="7" t="s">
        <v>3337</v>
      </c>
      <c r="J280" s="11">
        <f t="shared" si="1"/>
        <v>21</v>
      </c>
      <c r="K280" s="7" t="s">
        <v>3338</v>
      </c>
      <c r="L280" s="7" t="s">
        <v>1335</v>
      </c>
      <c r="M280" s="7" t="s">
        <v>813</v>
      </c>
      <c r="N280" s="7" t="s">
        <v>718</v>
      </c>
      <c r="O280" s="7" t="s">
        <v>3265</v>
      </c>
      <c r="P280" s="7" t="s">
        <v>1335</v>
      </c>
      <c r="Q280" s="7" t="s">
        <v>52</v>
      </c>
      <c r="R280" s="7" t="s">
        <v>813</v>
      </c>
      <c r="S280" s="7" t="s">
        <v>718</v>
      </c>
      <c r="T280" s="7" t="s">
        <v>3342</v>
      </c>
      <c r="U280" s="7"/>
      <c r="V280" s="7" t="s">
        <v>78</v>
      </c>
      <c r="W280" s="7" t="s">
        <v>3322</v>
      </c>
      <c r="X280" s="7" t="s">
        <v>3343</v>
      </c>
      <c r="Y280" s="7" t="s">
        <v>3246</v>
      </c>
    </row>
    <row r="281" spans="1:25" ht="16.5" customHeight="1">
      <c r="A281" s="7" t="s">
        <v>800</v>
      </c>
      <c r="B281" s="7" t="s">
        <v>3346</v>
      </c>
      <c r="C281" s="109">
        <v>1</v>
      </c>
      <c r="D281" s="110"/>
      <c r="E281" s="111"/>
      <c r="F281" s="9"/>
      <c r="G281" s="7" t="s">
        <v>167</v>
      </c>
      <c r="H281" s="7" t="s">
        <v>31</v>
      </c>
      <c r="I281" s="7" t="s">
        <v>3347</v>
      </c>
      <c r="J281" s="11">
        <f t="shared" si="1"/>
        <v>38</v>
      </c>
      <c r="K281" s="7" t="s">
        <v>3338</v>
      </c>
      <c r="L281" s="7" t="s">
        <v>1335</v>
      </c>
      <c r="M281" s="7" t="s">
        <v>813</v>
      </c>
      <c r="N281" s="7" t="s">
        <v>718</v>
      </c>
      <c r="O281" s="7" t="s">
        <v>3348</v>
      </c>
      <c r="P281" s="7" t="s">
        <v>1335</v>
      </c>
      <c r="Q281" s="7" t="s">
        <v>52</v>
      </c>
      <c r="R281" s="7" t="s">
        <v>716</v>
      </c>
      <c r="S281" s="7" t="s">
        <v>718</v>
      </c>
      <c r="T281" s="7" t="s">
        <v>3351</v>
      </c>
      <c r="U281" s="7"/>
      <c r="V281" s="7" t="s">
        <v>57</v>
      </c>
      <c r="W281" s="7" t="s">
        <v>3352</v>
      </c>
      <c r="X281" s="7" t="s">
        <v>3343</v>
      </c>
      <c r="Y281" s="7" t="s">
        <v>1598</v>
      </c>
    </row>
    <row r="282" spans="1:25" ht="16.5" customHeight="1">
      <c r="A282" s="7" t="s">
        <v>800</v>
      </c>
      <c r="B282" s="7" t="s">
        <v>3355</v>
      </c>
      <c r="C282" s="109">
        <v>1</v>
      </c>
      <c r="D282" s="110"/>
      <c r="E282" s="111"/>
      <c r="F282" s="9"/>
      <c r="G282" s="7" t="s">
        <v>167</v>
      </c>
      <c r="H282" s="7" t="s">
        <v>31</v>
      </c>
      <c r="I282" s="7" t="s">
        <v>3356</v>
      </c>
      <c r="J282" s="11">
        <f t="shared" si="1"/>
        <v>22</v>
      </c>
      <c r="K282" s="7" t="s">
        <v>3357</v>
      </c>
      <c r="L282" s="7" t="s">
        <v>1335</v>
      </c>
      <c r="M282" s="7" t="s">
        <v>2019</v>
      </c>
      <c r="N282" s="7" t="s">
        <v>2020</v>
      </c>
      <c r="O282" s="7" t="s">
        <v>3348</v>
      </c>
      <c r="P282" s="7" t="s">
        <v>1335</v>
      </c>
      <c r="Q282" s="7" t="s">
        <v>52</v>
      </c>
      <c r="R282" s="7" t="s">
        <v>716</v>
      </c>
      <c r="S282" s="7" t="s">
        <v>718</v>
      </c>
      <c r="T282" s="7" t="s">
        <v>3361</v>
      </c>
      <c r="U282" s="7"/>
      <c r="V282" s="7" t="s">
        <v>57</v>
      </c>
      <c r="W282" s="7" t="s">
        <v>59</v>
      </c>
      <c r="X282" s="7" t="s">
        <v>3364</v>
      </c>
      <c r="Y282" s="7" t="s">
        <v>1598</v>
      </c>
    </row>
    <row r="283" spans="1:25" ht="16.5" customHeight="1">
      <c r="A283" s="7" t="s">
        <v>800</v>
      </c>
      <c r="B283" s="7" t="s">
        <v>3365</v>
      </c>
      <c r="C283" s="109">
        <v>1</v>
      </c>
      <c r="D283" s="110"/>
      <c r="E283" s="111"/>
      <c r="F283" s="9"/>
      <c r="G283" s="7" t="s">
        <v>167</v>
      </c>
      <c r="H283" s="7" t="s">
        <v>31</v>
      </c>
      <c r="I283" s="7" t="s">
        <v>3366</v>
      </c>
      <c r="J283" s="11">
        <f t="shared" si="1"/>
        <v>33</v>
      </c>
      <c r="K283" s="7" t="s">
        <v>3367</v>
      </c>
      <c r="L283" s="7" t="s">
        <v>1335</v>
      </c>
      <c r="M283" s="7" t="s">
        <v>2019</v>
      </c>
      <c r="N283" s="7" t="s">
        <v>2020</v>
      </c>
      <c r="O283" s="7" t="s">
        <v>3370</v>
      </c>
      <c r="P283" s="7" t="s">
        <v>1335</v>
      </c>
      <c r="Q283" s="7" t="s">
        <v>152</v>
      </c>
      <c r="R283" s="7" t="s">
        <v>1050</v>
      </c>
      <c r="S283" s="7" t="s">
        <v>718</v>
      </c>
      <c r="T283" s="7" t="s">
        <v>3372</v>
      </c>
      <c r="U283" s="7"/>
      <c r="V283" s="7" t="s">
        <v>57</v>
      </c>
      <c r="W283" s="7" t="s">
        <v>59</v>
      </c>
      <c r="X283" s="7" t="s">
        <v>3374</v>
      </c>
      <c r="Y283" s="7" t="s">
        <v>3375</v>
      </c>
    </row>
    <row r="284" spans="1:25" ht="16.5" customHeight="1">
      <c r="A284" s="7" t="s">
        <v>800</v>
      </c>
      <c r="B284" s="7" t="s">
        <v>3376</v>
      </c>
      <c r="C284" s="109">
        <v>1</v>
      </c>
      <c r="D284" s="110"/>
      <c r="E284" s="111"/>
      <c r="F284" s="9"/>
      <c r="G284" s="7" t="s">
        <v>167</v>
      </c>
      <c r="H284" s="7" t="s">
        <v>31</v>
      </c>
      <c r="I284" s="7" t="s">
        <v>3378</v>
      </c>
      <c r="J284" s="11">
        <f t="shared" si="1"/>
        <v>12</v>
      </c>
      <c r="K284" s="7" t="s">
        <v>3370</v>
      </c>
      <c r="L284" s="7" t="s">
        <v>1335</v>
      </c>
      <c r="M284" s="7" t="s">
        <v>1050</v>
      </c>
      <c r="N284" s="7" t="s">
        <v>718</v>
      </c>
      <c r="O284" s="7" t="s">
        <v>3279</v>
      </c>
      <c r="P284" s="7" t="s">
        <v>1335</v>
      </c>
      <c r="Q284" s="7" t="s">
        <v>52</v>
      </c>
      <c r="R284" s="7" t="s">
        <v>1050</v>
      </c>
      <c r="S284" s="7" t="s">
        <v>718</v>
      </c>
      <c r="T284" s="7" t="s">
        <v>3380</v>
      </c>
      <c r="U284" s="7"/>
      <c r="V284" s="7" t="s">
        <v>78</v>
      </c>
      <c r="W284" s="7" t="s">
        <v>1781</v>
      </c>
      <c r="X284" s="7" t="s">
        <v>3375</v>
      </c>
      <c r="Y284" s="7" t="s">
        <v>3382</v>
      </c>
    </row>
    <row r="285" spans="1:25" ht="16.5" customHeight="1">
      <c r="A285" s="7" t="s">
        <v>800</v>
      </c>
      <c r="B285" s="7" t="s">
        <v>3383</v>
      </c>
      <c r="C285" s="109">
        <v>1</v>
      </c>
      <c r="D285" s="110"/>
      <c r="E285" s="111"/>
      <c r="F285" s="9"/>
      <c r="G285" s="7" t="s">
        <v>1080</v>
      </c>
      <c r="H285" s="7" t="s">
        <v>31</v>
      </c>
      <c r="I285" s="7" t="s">
        <v>3386</v>
      </c>
      <c r="J285" s="11">
        <f t="shared" si="1"/>
        <v>36</v>
      </c>
      <c r="K285" s="7" t="s">
        <v>325</v>
      </c>
      <c r="L285" s="7" t="s">
        <v>326</v>
      </c>
      <c r="M285" s="7" t="s">
        <v>46</v>
      </c>
      <c r="N285" s="7" t="s">
        <v>49</v>
      </c>
      <c r="O285" s="7" t="s">
        <v>3389</v>
      </c>
      <c r="P285" s="7" t="s">
        <v>3289</v>
      </c>
      <c r="Q285" s="7" t="s">
        <v>965</v>
      </c>
      <c r="R285" s="7" t="s">
        <v>3391</v>
      </c>
      <c r="S285" s="7" t="s">
        <v>3392</v>
      </c>
      <c r="T285" s="7" t="s">
        <v>3394</v>
      </c>
      <c r="U285" s="7"/>
      <c r="V285" s="7" t="s">
        <v>57</v>
      </c>
      <c r="W285" s="7" t="s">
        <v>59</v>
      </c>
      <c r="X285" s="7" t="s">
        <v>329</v>
      </c>
      <c r="Y285" s="7" t="s">
        <v>3395</v>
      </c>
    </row>
    <row r="286" spans="1:25" ht="16.5" customHeight="1">
      <c r="A286" s="7" t="s">
        <v>800</v>
      </c>
      <c r="B286" s="7" t="s">
        <v>3396</v>
      </c>
      <c r="C286" s="109">
        <v>1</v>
      </c>
      <c r="D286" s="110"/>
      <c r="E286" s="111"/>
      <c r="F286" s="9"/>
      <c r="G286" s="7" t="s">
        <v>1080</v>
      </c>
      <c r="H286" s="7" t="s">
        <v>31</v>
      </c>
      <c r="I286" s="7" t="s">
        <v>3397</v>
      </c>
      <c r="J286" s="11">
        <f t="shared" si="1"/>
        <v>27</v>
      </c>
      <c r="K286" s="7" t="s">
        <v>325</v>
      </c>
      <c r="L286" s="7" t="s">
        <v>326</v>
      </c>
      <c r="M286" s="7" t="s">
        <v>46</v>
      </c>
      <c r="N286" s="7" t="s">
        <v>49</v>
      </c>
      <c r="O286" s="7" t="s">
        <v>3399</v>
      </c>
      <c r="P286" s="7" t="s">
        <v>3289</v>
      </c>
      <c r="Q286" s="7" t="s">
        <v>258</v>
      </c>
      <c r="R286" s="7" t="s">
        <v>531</v>
      </c>
      <c r="S286" s="7" t="s">
        <v>532</v>
      </c>
      <c r="T286" s="7" t="s">
        <v>3402</v>
      </c>
      <c r="U286" s="7"/>
      <c r="V286" s="7" t="s">
        <v>57</v>
      </c>
      <c r="W286" s="7" t="s">
        <v>59</v>
      </c>
      <c r="X286" s="7" t="s">
        <v>329</v>
      </c>
      <c r="Y286" s="7" t="s">
        <v>3404</v>
      </c>
    </row>
    <row r="287" spans="1:25" ht="16.5" customHeight="1">
      <c r="A287" s="7" t="s">
        <v>800</v>
      </c>
      <c r="B287" s="7" t="s">
        <v>3406</v>
      </c>
      <c r="C287" s="109">
        <v>1</v>
      </c>
      <c r="D287" s="110"/>
      <c r="E287" s="111"/>
      <c r="F287" s="9"/>
      <c r="G287" s="7" t="s">
        <v>1080</v>
      </c>
      <c r="H287" s="7" t="s">
        <v>31</v>
      </c>
      <c r="I287" s="7" t="s">
        <v>3407</v>
      </c>
      <c r="J287" s="11">
        <f t="shared" si="1"/>
        <v>33</v>
      </c>
      <c r="K287" s="7" t="s">
        <v>3399</v>
      </c>
      <c r="L287" s="7" t="s">
        <v>3289</v>
      </c>
      <c r="M287" s="7" t="s">
        <v>531</v>
      </c>
      <c r="N287" s="7" t="s">
        <v>532</v>
      </c>
      <c r="O287" s="7" t="s">
        <v>3413</v>
      </c>
      <c r="P287" s="7" t="s">
        <v>3289</v>
      </c>
      <c r="Q287" s="7" t="s">
        <v>258</v>
      </c>
      <c r="R287" s="7" t="s">
        <v>486</v>
      </c>
      <c r="S287" s="7" t="s">
        <v>487</v>
      </c>
      <c r="T287" s="7" t="s">
        <v>3416</v>
      </c>
      <c r="U287" s="7"/>
      <c r="V287" s="7" t="s">
        <v>57</v>
      </c>
      <c r="W287" s="7" t="s">
        <v>59</v>
      </c>
      <c r="X287" s="7" t="s">
        <v>3418</v>
      </c>
      <c r="Y287" s="7" t="s">
        <v>3419</v>
      </c>
    </row>
    <row r="288" spans="1:25" ht="16.5" customHeight="1">
      <c r="A288" s="7" t="s">
        <v>800</v>
      </c>
      <c r="B288" s="7" t="s">
        <v>3420</v>
      </c>
      <c r="C288" s="109">
        <v>1</v>
      </c>
      <c r="D288" s="110"/>
      <c r="E288" s="111"/>
      <c r="F288" s="9"/>
      <c r="G288" s="7" t="s">
        <v>1080</v>
      </c>
      <c r="H288" s="7" t="s">
        <v>31</v>
      </c>
      <c r="I288" s="7" t="s">
        <v>3422</v>
      </c>
      <c r="J288" s="11">
        <f t="shared" si="1"/>
        <v>87</v>
      </c>
      <c r="K288" s="7" t="s">
        <v>3413</v>
      </c>
      <c r="L288" s="7" t="s">
        <v>3289</v>
      </c>
      <c r="M288" s="7" t="s">
        <v>486</v>
      </c>
      <c r="N288" s="7" t="s">
        <v>487</v>
      </c>
      <c r="O288" s="7" t="s">
        <v>3424</v>
      </c>
      <c r="P288" s="7" t="s">
        <v>3289</v>
      </c>
      <c r="Q288" s="7" t="s">
        <v>152</v>
      </c>
      <c r="R288" s="7" t="s">
        <v>2607</v>
      </c>
      <c r="S288" s="7" t="s">
        <v>2609</v>
      </c>
      <c r="T288" s="7" t="s">
        <v>3425</v>
      </c>
      <c r="U288" s="7"/>
      <c r="V288" s="7" t="s">
        <v>57</v>
      </c>
      <c r="W288" s="7" t="s">
        <v>59</v>
      </c>
      <c r="X288" s="7" t="s">
        <v>3419</v>
      </c>
      <c r="Y288" s="7" t="s">
        <v>3427</v>
      </c>
    </row>
    <row r="289" spans="1:25" ht="16.5" customHeight="1">
      <c r="A289" s="7" t="s">
        <v>800</v>
      </c>
      <c r="B289" s="7" t="s">
        <v>3428</v>
      </c>
      <c r="C289" s="109">
        <v>1</v>
      </c>
      <c r="D289" s="110"/>
      <c r="E289" s="111"/>
      <c r="F289" s="9"/>
      <c r="G289" s="7" t="s">
        <v>167</v>
      </c>
      <c r="H289" s="7" t="s">
        <v>31</v>
      </c>
      <c r="I289" s="7" t="s">
        <v>3429</v>
      </c>
      <c r="J289" s="11">
        <f t="shared" si="1"/>
        <v>53</v>
      </c>
      <c r="K289" s="7" t="s">
        <v>325</v>
      </c>
      <c r="L289" s="7" t="s">
        <v>326</v>
      </c>
      <c r="M289" s="7" t="s">
        <v>46</v>
      </c>
      <c r="N289" s="7" t="s">
        <v>49</v>
      </c>
      <c r="O289" s="7" t="s">
        <v>3432</v>
      </c>
      <c r="P289" s="7" t="s">
        <v>3433</v>
      </c>
      <c r="Q289" s="7" t="s">
        <v>52</v>
      </c>
      <c r="R289" s="7" t="s">
        <v>2484</v>
      </c>
      <c r="S289" s="7" t="s">
        <v>2485</v>
      </c>
      <c r="T289" s="7" t="s">
        <v>3435</v>
      </c>
      <c r="U289" s="7"/>
      <c r="V289" s="7" t="s">
        <v>57</v>
      </c>
      <c r="W289" s="7" t="s">
        <v>59</v>
      </c>
      <c r="X289" s="7" t="s">
        <v>329</v>
      </c>
      <c r="Y289" s="7" t="s">
        <v>2494</v>
      </c>
    </row>
    <row r="290" spans="1:25" ht="16.5" customHeight="1">
      <c r="A290" s="7" t="s">
        <v>800</v>
      </c>
      <c r="B290" s="7" t="s">
        <v>3436</v>
      </c>
      <c r="C290" s="109">
        <v>1</v>
      </c>
      <c r="D290" s="110"/>
      <c r="E290" s="111"/>
      <c r="F290" s="9"/>
      <c r="G290" s="7" t="s">
        <v>167</v>
      </c>
      <c r="H290" s="7" t="s">
        <v>31</v>
      </c>
      <c r="I290" s="7" t="s">
        <v>3437</v>
      </c>
      <c r="J290" s="11">
        <f t="shared" si="1"/>
        <v>45</v>
      </c>
      <c r="K290" s="7" t="s">
        <v>3432</v>
      </c>
      <c r="L290" s="7" t="s">
        <v>3433</v>
      </c>
      <c r="M290" s="7" t="s">
        <v>2484</v>
      </c>
      <c r="N290" s="7" t="s">
        <v>2485</v>
      </c>
      <c r="O290" s="7" t="s">
        <v>3439</v>
      </c>
      <c r="P290" s="7" t="s">
        <v>3433</v>
      </c>
      <c r="Q290" s="7" t="s">
        <v>152</v>
      </c>
      <c r="R290" s="7" t="s">
        <v>2781</v>
      </c>
      <c r="S290" s="7" t="s">
        <v>2782</v>
      </c>
      <c r="T290" s="7" t="s">
        <v>3442</v>
      </c>
      <c r="U290" s="7"/>
      <c r="V290" s="7" t="s">
        <v>57</v>
      </c>
      <c r="W290" s="7" t="s">
        <v>59</v>
      </c>
      <c r="X290" s="7" t="s">
        <v>2494</v>
      </c>
      <c r="Y290" s="7" t="s">
        <v>3443</v>
      </c>
    </row>
    <row r="291" spans="1:25" ht="16.5" customHeight="1">
      <c r="A291" s="7" t="s">
        <v>800</v>
      </c>
      <c r="B291" s="7" t="s">
        <v>3445</v>
      </c>
      <c r="C291" s="109">
        <v>1</v>
      </c>
      <c r="D291" s="110"/>
      <c r="E291" s="111"/>
      <c r="F291" s="9"/>
      <c r="G291" s="7" t="s">
        <v>167</v>
      </c>
      <c r="H291" s="7" t="s">
        <v>31</v>
      </c>
      <c r="I291" s="7" t="s">
        <v>3446</v>
      </c>
      <c r="J291" s="11">
        <f t="shared" si="1"/>
        <v>38</v>
      </c>
      <c r="K291" s="7" t="s">
        <v>3448</v>
      </c>
      <c r="L291" s="7" t="s">
        <v>3289</v>
      </c>
      <c r="M291" s="7" t="s">
        <v>511</v>
      </c>
      <c r="N291" s="7" t="s">
        <v>513</v>
      </c>
      <c r="O291" s="7" t="s">
        <v>3439</v>
      </c>
      <c r="P291" s="7" t="s">
        <v>3433</v>
      </c>
      <c r="Q291" s="7" t="s">
        <v>152</v>
      </c>
      <c r="R291" s="7" t="s">
        <v>2781</v>
      </c>
      <c r="S291" s="7" t="s">
        <v>2782</v>
      </c>
      <c r="T291" s="7" t="s">
        <v>3453</v>
      </c>
      <c r="U291" s="7"/>
      <c r="V291" s="7" t="s">
        <v>57</v>
      </c>
      <c r="W291" s="7" t="s">
        <v>59</v>
      </c>
      <c r="X291" s="7" t="s">
        <v>3455</v>
      </c>
      <c r="Y291" s="7" t="s">
        <v>3443</v>
      </c>
    </row>
    <row r="292" spans="1:25" ht="16.5" customHeight="1">
      <c r="A292" s="7" t="s">
        <v>800</v>
      </c>
      <c r="B292" s="7" t="s">
        <v>3456</v>
      </c>
      <c r="C292" s="109">
        <v>1</v>
      </c>
      <c r="D292" s="110"/>
      <c r="E292" s="111"/>
      <c r="F292" s="9"/>
      <c r="G292" s="7" t="s">
        <v>167</v>
      </c>
      <c r="H292" s="7" t="s">
        <v>31</v>
      </c>
      <c r="I292" s="7" t="s">
        <v>157</v>
      </c>
      <c r="J292" s="11">
        <f t="shared" si="1"/>
        <v>29</v>
      </c>
      <c r="K292" s="7" t="s">
        <v>3448</v>
      </c>
      <c r="L292" s="7" t="s">
        <v>3289</v>
      </c>
      <c r="M292" s="7" t="s">
        <v>511</v>
      </c>
      <c r="N292" s="7" t="s">
        <v>513</v>
      </c>
      <c r="O292" s="7" t="s">
        <v>3458</v>
      </c>
      <c r="P292" s="7" t="s">
        <v>3289</v>
      </c>
      <c r="Q292" s="7" t="s">
        <v>152</v>
      </c>
      <c r="R292" s="7" t="s">
        <v>2922</v>
      </c>
      <c r="S292" s="7" t="s">
        <v>2924</v>
      </c>
      <c r="T292" s="7" t="s">
        <v>3459</v>
      </c>
      <c r="U292" s="7"/>
      <c r="V292" s="7" t="s">
        <v>57</v>
      </c>
      <c r="W292" s="7" t="s">
        <v>59</v>
      </c>
      <c r="X292" s="7" t="s">
        <v>3455</v>
      </c>
      <c r="Y292" s="7" t="s">
        <v>3461</v>
      </c>
    </row>
    <row r="293" spans="1:25" ht="16.5" customHeight="1">
      <c r="A293" s="7" t="s">
        <v>800</v>
      </c>
      <c r="B293" s="7" t="s">
        <v>3462</v>
      </c>
      <c r="C293" s="109">
        <v>1</v>
      </c>
      <c r="D293" s="110"/>
      <c r="E293" s="111"/>
      <c r="F293" s="9"/>
      <c r="G293" s="7" t="s">
        <v>1080</v>
      </c>
      <c r="H293" s="7" t="s">
        <v>31</v>
      </c>
      <c r="I293" s="7" t="s">
        <v>3464</v>
      </c>
      <c r="J293" s="11">
        <f t="shared" si="1"/>
        <v>63</v>
      </c>
      <c r="K293" s="7" t="s">
        <v>325</v>
      </c>
      <c r="L293" s="7" t="s">
        <v>326</v>
      </c>
      <c r="M293" s="7" t="s">
        <v>46</v>
      </c>
      <c r="N293" s="7" t="s">
        <v>49</v>
      </c>
      <c r="O293" s="7" t="s">
        <v>3467</v>
      </c>
      <c r="P293" s="7" t="s">
        <v>3329</v>
      </c>
      <c r="Q293" s="7" t="s">
        <v>258</v>
      </c>
      <c r="R293" s="7" t="s">
        <v>2763</v>
      </c>
      <c r="S293" s="7" t="s">
        <v>2765</v>
      </c>
      <c r="T293" s="7" t="s">
        <v>3468</v>
      </c>
      <c r="U293" s="7"/>
      <c r="V293" s="7" t="s">
        <v>57</v>
      </c>
      <c r="W293" s="7" t="s">
        <v>59</v>
      </c>
      <c r="X293" s="7" t="s">
        <v>329</v>
      </c>
      <c r="Y293" s="7" t="s">
        <v>3114</v>
      </c>
    </row>
    <row r="294" spans="1:25" ht="16.5" customHeight="1">
      <c r="A294" s="7" t="s">
        <v>800</v>
      </c>
      <c r="B294" s="7" t="s">
        <v>3471</v>
      </c>
      <c r="C294" s="109">
        <v>1</v>
      </c>
      <c r="D294" s="110"/>
      <c r="E294" s="111"/>
      <c r="F294" s="9"/>
      <c r="G294" s="7" t="s">
        <v>1080</v>
      </c>
      <c r="H294" s="7" t="s">
        <v>31</v>
      </c>
      <c r="I294" s="7" t="s">
        <v>407</v>
      </c>
      <c r="J294" s="11">
        <f t="shared" si="1"/>
        <v>13</v>
      </c>
      <c r="K294" s="7" t="s">
        <v>3467</v>
      </c>
      <c r="L294" s="7" t="s">
        <v>3329</v>
      </c>
      <c r="M294" s="7" t="s">
        <v>2763</v>
      </c>
      <c r="N294" s="7" t="s">
        <v>2765</v>
      </c>
      <c r="O294" s="7" t="s">
        <v>3473</v>
      </c>
      <c r="P294" s="7" t="s">
        <v>3329</v>
      </c>
      <c r="Q294" s="7" t="s">
        <v>152</v>
      </c>
      <c r="R294" s="7" t="s">
        <v>2548</v>
      </c>
      <c r="S294" s="7" t="s">
        <v>2549</v>
      </c>
      <c r="T294" s="7" t="s">
        <v>3474</v>
      </c>
      <c r="U294" s="7"/>
      <c r="V294" s="7" t="s">
        <v>57</v>
      </c>
      <c r="W294" s="7" t="s">
        <v>59</v>
      </c>
      <c r="X294" s="7" t="s">
        <v>3114</v>
      </c>
      <c r="Y294" s="7" t="s">
        <v>3476</v>
      </c>
    </row>
    <row r="295" spans="1:25" ht="16.5" customHeight="1">
      <c r="A295" s="7" t="s">
        <v>800</v>
      </c>
      <c r="B295" s="7" t="s">
        <v>3478</v>
      </c>
      <c r="C295" s="109">
        <v>1</v>
      </c>
      <c r="D295" s="110"/>
      <c r="E295" s="111"/>
      <c r="F295" s="9"/>
      <c r="G295" s="7" t="s">
        <v>167</v>
      </c>
      <c r="H295" s="7" t="s">
        <v>31</v>
      </c>
      <c r="I295" s="7" t="s">
        <v>3481</v>
      </c>
      <c r="J295" s="11">
        <f t="shared" si="1"/>
        <v>14</v>
      </c>
      <c r="K295" s="7" t="s">
        <v>3367</v>
      </c>
      <c r="L295" s="7" t="s">
        <v>1335</v>
      </c>
      <c r="M295" s="7" t="s">
        <v>2019</v>
      </c>
      <c r="N295" s="7" t="s">
        <v>2020</v>
      </c>
      <c r="O295" s="7" t="s">
        <v>3357</v>
      </c>
      <c r="P295" s="7" t="s">
        <v>1335</v>
      </c>
      <c r="Q295" s="7" t="s">
        <v>978</v>
      </c>
      <c r="R295" s="7" t="s">
        <v>2019</v>
      </c>
      <c r="S295" s="7" t="s">
        <v>2020</v>
      </c>
      <c r="T295" s="7" t="s">
        <v>3486</v>
      </c>
      <c r="U295" s="7"/>
      <c r="V295" s="7" t="s">
        <v>78</v>
      </c>
      <c r="W295" s="7" t="s">
        <v>59</v>
      </c>
      <c r="X295" s="7" t="s">
        <v>3374</v>
      </c>
      <c r="Y295" s="7" t="s">
        <v>3364</v>
      </c>
    </row>
    <row r="296" spans="1:25" ht="16.5" customHeight="1">
      <c r="A296" s="7" t="s">
        <v>800</v>
      </c>
      <c r="B296" s="7" t="s">
        <v>3489</v>
      </c>
      <c r="C296" s="109">
        <v>1</v>
      </c>
      <c r="D296" s="110"/>
      <c r="E296" s="111"/>
      <c r="F296" s="9"/>
      <c r="G296" s="7" t="s">
        <v>167</v>
      </c>
      <c r="H296" s="7" t="s">
        <v>31</v>
      </c>
      <c r="I296" s="7" t="s">
        <v>3490</v>
      </c>
      <c r="J296" s="11">
        <f t="shared" si="1"/>
        <v>14</v>
      </c>
      <c r="K296" s="7" t="s">
        <v>3491</v>
      </c>
      <c r="L296" s="7" t="s">
        <v>3329</v>
      </c>
      <c r="M296" s="7" t="s">
        <v>1397</v>
      </c>
      <c r="N296" s="7" t="s">
        <v>1398</v>
      </c>
      <c r="O296" s="7" t="s">
        <v>3328</v>
      </c>
      <c r="P296" s="7" t="s">
        <v>3329</v>
      </c>
      <c r="Q296" s="7" t="s">
        <v>152</v>
      </c>
      <c r="R296" s="7" t="s">
        <v>709</v>
      </c>
      <c r="S296" s="7" t="s">
        <v>710</v>
      </c>
      <c r="T296" s="7" t="s">
        <v>3493</v>
      </c>
      <c r="U296" s="7"/>
      <c r="V296" s="7" t="s">
        <v>57</v>
      </c>
      <c r="W296" s="7" t="s">
        <v>876</v>
      </c>
      <c r="X296" s="7" t="s">
        <v>1402</v>
      </c>
      <c r="Y296" s="7" t="s">
        <v>3333</v>
      </c>
    </row>
    <row r="297" spans="1:25" ht="16.5" customHeight="1">
      <c r="A297" s="7" t="s">
        <v>800</v>
      </c>
      <c r="B297" s="7" t="s">
        <v>3496</v>
      </c>
      <c r="C297" s="109">
        <v>1</v>
      </c>
      <c r="D297" s="110"/>
      <c r="E297" s="111"/>
      <c r="F297" s="9"/>
      <c r="G297" s="7" t="s">
        <v>167</v>
      </c>
      <c r="H297" s="7" t="s">
        <v>31</v>
      </c>
      <c r="I297" s="7" t="s">
        <v>3498</v>
      </c>
      <c r="J297" s="11">
        <f t="shared" si="1"/>
        <v>31</v>
      </c>
      <c r="K297" s="7" t="s">
        <v>3500</v>
      </c>
      <c r="L297" s="7" t="s">
        <v>3329</v>
      </c>
      <c r="M297" s="7" t="s">
        <v>671</v>
      </c>
      <c r="N297" s="7" t="s">
        <v>672</v>
      </c>
      <c r="O297" s="7" t="s">
        <v>3276</v>
      </c>
      <c r="P297" s="7" t="s">
        <v>1335</v>
      </c>
      <c r="Q297" s="7" t="s">
        <v>152</v>
      </c>
      <c r="R297" s="7" t="s">
        <v>1050</v>
      </c>
      <c r="S297" s="7" t="s">
        <v>718</v>
      </c>
      <c r="T297" s="7" t="s">
        <v>3505</v>
      </c>
      <c r="U297" s="7"/>
      <c r="V297" s="7" t="s">
        <v>57</v>
      </c>
      <c r="W297" s="7" t="s">
        <v>876</v>
      </c>
      <c r="X297" s="7" t="s">
        <v>676</v>
      </c>
      <c r="Y297" s="7" t="s">
        <v>3508</v>
      </c>
    </row>
    <row r="298" spans="1:25" ht="16.5" customHeight="1">
      <c r="A298" s="7" t="s">
        <v>807</v>
      </c>
      <c r="B298" s="7" t="s">
        <v>3509</v>
      </c>
      <c r="C298" s="109">
        <v>1</v>
      </c>
      <c r="D298" s="110">
        <v>1</v>
      </c>
      <c r="E298" s="111"/>
      <c r="F298" s="9"/>
      <c r="G298" s="7" t="s">
        <v>259</v>
      </c>
      <c r="H298" s="7" t="s">
        <v>31</v>
      </c>
      <c r="I298" s="7" t="s">
        <v>3511</v>
      </c>
      <c r="J298" s="11">
        <f t="shared" si="1"/>
        <v>20</v>
      </c>
      <c r="K298" s="7" t="s">
        <v>637</v>
      </c>
      <c r="L298" s="7" t="s">
        <v>639</v>
      </c>
      <c r="M298" s="7" t="s">
        <v>46</v>
      </c>
      <c r="N298" s="7" t="s">
        <v>49</v>
      </c>
      <c r="O298" s="7" t="s">
        <v>811</v>
      </c>
      <c r="P298" s="7" t="s">
        <v>812</v>
      </c>
      <c r="Q298" s="7" t="s">
        <v>52</v>
      </c>
      <c r="R298" s="7" t="s">
        <v>813</v>
      </c>
      <c r="S298" s="7" t="s">
        <v>718</v>
      </c>
      <c r="T298" s="7" t="s">
        <v>3516</v>
      </c>
      <c r="U298" s="7"/>
      <c r="V298" s="7" t="s">
        <v>57</v>
      </c>
      <c r="W298" s="7" t="s">
        <v>3518</v>
      </c>
      <c r="X298" s="7" t="s">
        <v>646</v>
      </c>
      <c r="Y298" s="7" t="s">
        <v>818</v>
      </c>
    </row>
    <row r="299" spans="1:25" ht="16.5" customHeight="1">
      <c r="A299" s="7" t="s">
        <v>807</v>
      </c>
      <c r="B299" s="7" t="s">
        <v>3523</v>
      </c>
      <c r="C299" s="109">
        <v>1</v>
      </c>
      <c r="D299" s="110">
        <v>1</v>
      </c>
      <c r="E299" s="111"/>
      <c r="F299" s="9"/>
      <c r="G299" s="7" t="s">
        <v>3525</v>
      </c>
      <c r="H299" s="7" t="s">
        <v>31</v>
      </c>
      <c r="I299" s="7" t="s">
        <v>3527</v>
      </c>
      <c r="J299" s="11">
        <f t="shared" si="1"/>
        <v>19</v>
      </c>
      <c r="K299" s="7" t="s">
        <v>811</v>
      </c>
      <c r="L299" s="7" t="s">
        <v>812</v>
      </c>
      <c r="M299" s="7" t="s">
        <v>813</v>
      </c>
      <c r="N299" s="7" t="s">
        <v>718</v>
      </c>
      <c r="O299" s="7" t="s">
        <v>3530</v>
      </c>
      <c r="P299" s="7" t="s">
        <v>3531</v>
      </c>
      <c r="Q299" s="7" t="s">
        <v>1336</v>
      </c>
      <c r="R299" s="7" t="s">
        <v>1370</v>
      </c>
      <c r="S299" s="7" t="s">
        <v>1373</v>
      </c>
      <c r="T299" s="7" t="s">
        <v>3533</v>
      </c>
      <c r="U299" s="7"/>
      <c r="V299" s="7" t="s">
        <v>57</v>
      </c>
      <c r="W299" s="7" t="s">
        <v>94</v>
      </c>
      <c r="X299" s="7" t="s">
        <v>818</v>
      </c>
      <c r="Y299" s="7" t="s">
        <v>1343</v>
      </c>
    </row>
    <row r="300" spans="1:25" ht="16.5" customHeight="1">
      <c r="A300" s="7" t="s">
        <v>807</v>
      </c>
      <c r="B300" s="7" t="s">
        <v>3537</v>
      </c>
      <c r="C300" s="109">
        <v>1</v>
      </c>
      <c r="D300" s="110">
        <v>1</v>
      </c>
      <c r="E300" s="111"/>
      <c r="F300" s="9"/>
      <c r="G300" s="7" t="s">
        <v>3525</v>
      </c>
      <c r="H300" s="7" t="s">
        <v>31</v>
      </c>
      <c r="I300" s="7" t="s">
        <v>3539</v>
      </c>
      <c r="J300" s="11">
        <f t="shared" si="1"/>
        <v>16</v>
      </c>
      <c r="K300" s="7" t="s">
        <v>811</v>
      </c>
      <c r="L300" s="7" t="s">
        <v>812</v>
      </c>
      <c r="M300" s="7" t="s">
        <v>813</v>
      </c>
      <c r="N300" s="7" t="s">
        <v>718</v>
      </c>
      <c r="O300" s="7" t="s">
        <v>3542</v>
      </c>
      <c r="P300" s="7" t="s">
        <v>3531</v>
      </c>
      <c r="Q300" s="7" t="s">
        <v>1049</v>
      </c>
      <c r="R300" s="7" t="s">
        <v>1355</v>
      </c>
      <c r="S300" s="7" t="s">
        <v>1359</v>
      </c>
      <c r="T300" s="7" t="s">
        <v>3533</v>
      </c>
      <c r="U300" s="7"/>
      <c r="V300" s="7" t="s">
        <v>57</v>
      </c>
      <c r="W300" s="7" t="s">
        <v>94</v>
      </c>
      <c r="X300" s="7" t="s">
        <v>818</v>
      </c>
      <c r="Y300" s="7" t="s">
        <v>1343</v>
      </c>
    </row>
    <row r="301" spans="1:25" ht="16.5" customHeight="1">
      <c r="A301" s="7" t="s">
        <v>807</v>
      </c>
      <c r="B301" s="7" t="s">
        <v>3548</v>
      </c>
      <c r="C301" s="109">
        <v>1</v>
      </c>
      <c r="D301" s="110"/>
      <c r="E301" s="111"/>
      <c r="F301" s="9"/>
      <c r="G301" s="7" t="s">
        <v>167</v>
      </c>
      <c r="H301" s="7" t="s">
        <v>31</v>
      </c>
      <c r="I301" s="7" t="s">
        <v>3550</v>
      </c>
      <c r="J301" s="11">
        <f t="shared" si="1"/>
        <v>22</v>
      </c>
      <c r="K301" s="7" t="s">
        <v>811</v>
      </c>
      <c r="L301" s="7" t="s">
        <v>812</v>
      </c>
      <c r="M301" s="7" t="s">
        <v>813</v>
      </c>
      <c r="N301" s="7" t="s">
        <v>718</v>
      </c>
      <c r="O301" s="7" t="s">
        <v>3551</v>
      </c>
      <c r="P301" s="7" t="s">
        <v>3552</v>
      </c>
      <c r="Q301" s="7" t="s">
        <v>1071</v>
      </c>
      <c r="R301" s="7" t="s">
        <v>709</v>
      </c>
      <c r="S301" s="7" t="s">
        <v>710</v>
      </c>
      <c r="T301" s="7" t="s">
        <v>3553</v>
      </c>
      <c r="U301" s="7"/>
      <c r="V301" s="7" t="s">
        <v>57</v>
      </c>
      <c r="W301" s="7" t="s">
        <v>3555</v>
      </c>
      <c r="X301" s="7" t="s">
        <v>818</v>
      </c>
      <c r="Y301" s="7" t="s">
        <v>3556</v>
      </c>
    </row>
    <row r="302" spans="1:25" ht="16.5" customHeight="1">
      <c r="A302" s="7" t="s">
        <v>820</v>
      </c>
      <c r="B302" s="7" t="s">
        <v>3560</v>
      </c>
      <c r="C302" s="109">
        <v>1</v>
      </c>
      <c r="D302" s="110">
        <v>1</v>
      </c>
      <c r="E302" s="111">
        <v>1</v>
      </c>
      <c r="F302" s="9"/>
      <c r="G302" s="7" t="s">
        <v>1080</v>
      </c>
      <c r="H302" s="7" t="s">
        <v>31</v>
      </c>
      <c r="I302" s="7" t="s">
        <v>957</v>
      </c>
      <c r="J302" s="11">
        <f t="shared" si="1"/>
        <v>12</v>
      </c>
      <c r="K302" s="7" t="s">
        <v>340</v>
      </c>
      <c r="L302" s="7" t="s">
        <v>341</v>
      </c>
      <c r="M302" s="7" t="s">
        <v>43</v>
      </c>
      <c r="N302" s="7" t="s">
        <v>45</v>
      </c>
      <c r="O302" s="7" t="s">
        <v>95</v>
      </c>
      <c r="P302" s="7" t="s">
        <v>96</v>
      </c>
      <c r="Q302" s="7" t="s">
        <v>152</v>
      </c>
      <c r="R302" s="7" t="s">
        <v>43</v>
      </c>
      <c r="S302" s="7" t="s">
        <v>45</v>
      </c>
      <c r="T302" s="7" t="s">
        <v>962</v>
      </c>
      <c r="U302" s="7"/>
      <c r="V302" s="7" t="s">
        <v>78</v>
      </c>
      <c r="W302" s="7" t="s">
        <v>94</v>
      </c>
      <c r="X302" s="7" t="s">
        <v>345</v>
      </c>
      <c r="Y302" s="7" t="s">
        <v>102</v>
      </c>
    </row>
    <row r="303" spans="1:25" ht="16.5" customHeight="1">
      <c r="A303" s="7" t="s">
        <v>1066</v>
      </c>
      <c r="B303" s="7" t="s">
        <v>3572</v>
      </c>
      <c r="C303" s="109">
        <v>1</v>
      </c>
      <c r="D303" s="110">
        <v>1</v>
      </c>
      <c r="E303" s="111"/>
      <c r="F303" s="9"/>
      <c r="G303" s="7" t="s">
        <v>3573</v>
      </c>
      <c r="H303" s="7" t="s">
        <v>31</v>
      </c>
      <c r="I303" s="7" t="s">
        <v>3576</v>
      </c>
      <c r="J303" s="11">
        <f t="shared" si="1"/>
        <v>63</v>
      </c>
      <c r="K303" s="7" t="s">
        <v>397</v>
      </c>
      <c r="L303" s="7" t="s">
        <v>398</v>
      </c>
      <c r="M303" s="7" t="s">
        <v>43</v>
      </c>
      <c r="N303" s="7" t="s">
        <v>45</v>
      </c>
      <c r="O303" s="7" t="s">
        <v>1078</v>
      </c>
      <c r="P303" s="7" t="s">
        <v>1079</v>
      </c>
      <c r="Q303" s="7" t="s">
        <v>965</v>
      </c>
      <c r="R303" s="7" t="s">
        <v>796</v>
      </c>
      <c r="S303" s="7" t="s">
        <v>797</v>
      </c>
      <c r="T303" s="7" t="s">
        <v>3581</v>
      </c>
      <c r="U303" s="7"/>
      <c r="V303" s="7" t="s">
        <v>57</v>
      </c>
      <c r="W303" s="7" t="s">
        <v>59</v>
      </c>
      <c r="X303" s="7" t="s">
        <v>401</v>
      </c>
      <c r="Y303" s="7" t="s">
        <v>1082</v>
      </c>
    </row>
    <row r="304" spans="1:25" ht="16.5" customHeight="1">
      <c r="A304" s="7" t="s">
        <v>1066</v>
      </c>
      <c r="B304" s="7" t="s">
        <v>3586</v>
      </c>
      <c r="C304" s="109">
        <v>1</v>
      </c>
      <c r="D304" s="110">
        <v>1</v>
      </c>
      <c r="E304" s="111"/>
      <c r="F304" s="9"/>
      <c r="G304" s="7" t="s">
        <v>3573</v>
      </c>
      <c r="H304" s="7" t="s">
        <v>31</v>
      </c>
      <c r="I304" s="7" t="s">
        <v>3576</v>
      </c>
      <c r="J304" s="11">
        <f t="shared" si="1"/>
        <v>63</v>
      </c>
      <c r="K304" s="7" t="s">
        <v>397</v>
      </c>
      <c r="L304" s="7" t="s">
        <v>398</v>
      </c>
      <c r="M304" s="7" t="s">
        <v>43</v>
      </c>
      <c r="N304" s="7" t="s">
        <v>45</v>
      </c>
      <c r="O304" s="7" t="s">
        <v>1078</v>
      </c>
      <c r="P304" s="7" t="s">
        <v>1079</v>
      </c>
      <c r="Q304" s="7" t="s">
        <v>965</v>
      </c>
      <c r="R304" s="7" t="s">
        <v>796</v>
      </c>
      <c r="S304" s="7" t="s">
        <v>797</v>
      </c>
      <c r="T304" s="7" t="s">
        <v>3581</v>
      </c>
      <c r="U304" s="7"/>
      <c r="V304" s="7" t="s">
        <v>57</v>
      </c>
      <c r="W304" s="7" t="s">
        <v>59</v>
      </c>
      <c r="X304" s="7" t="s">
        <v>401</v>
      </c>
      <c r="Y304" s="7" t="s">
        <v>1082</v>
      </c>
    </row>
    <row r="305" spans="1:25" ht="16.5" customHeight="1">
      <c r="A305" s="7" t="s">
        <v>1066</v>
      </c>
      <c r="B305" s="7" t="s">
        <v>3596</v>
      </c>
      <c r="C305" s="109">
        <v>1</v>
      </c>
      <c r="D305" s="110">
        <v>1</v>
      </c>
      <c r="E305" s="111"/>
      <c r="F305" s="9"/>
      <c r="G305" s="7" t="s">
        <v>3598</v>
      </c>
      <c r="H305" s="7" t="s">
        <v>582</v>
      </c>
      <c r="I305" s="7" t="s">
        <v>1085</v>
      </c>
      <c r="J305" s="11">
        <f t="shared" si="1"/>
        <v>9</v>
      </c>
      <c r="K305" s="7" t="s">
        <v>1087</v>
      </c>
      <c r="L305" s="7" t="s">
        <v>1089</v>
      </c>
      <c r="M305" s="7" t="s">
        <v>796</v>
      </c>
      <c r="N305" s="7" t="s">
        <v>797</v>
      </c>
      <c r="O305" s="7" t="s">
        <v>1078</v>
      </c>
      <c r="P305" s="7" t="s">
        <v>1079</v>
      </c>
      <c r="Q305" s="7" t="s">
        <v>965</v>
      </c>
      <c r="R305" s="7" t="s">
        <v>796</v>
      </c>
      <c r="S305" s="7" t="s">
        <v>797</v>
      </c>
      <c r="T305" s="7" t="s">
        <v>1092</v>
      </c>
      <c r="U305" s="7"/>
      <c r="V305" s="7" t="s">
        <v>78</v>
      </c>
      <c r="W305" s="7" t="s">
        <v>59</v>
      </c>
      <c r="X305" s="7" t="s">
        <v>1094</v>
      </c>
      <c r="Y305" s="7" t="s">
        <v>1082</v>
      </c>
    </row>
    <row r="306" spans="1:25" ht="16.5" customHeight="1">
      <c r="A306" s="7" t="s">
        <v>1066</v>
      </c>
      <c r="B306" s="7" t="s">
        <v>3607</v>
      </c>
      <c r="C306" s="109"/>
      <c r="D306" s="110"/>
      <c r="E306" s="111"/>
      <c r="F306" s="9"/>
      <c r="G306" s="7" t="s">
        <v>3598</v>
      </c>
      <c r="H306" s="7" t="s">
        <v>582</v>
      </c>
      <c r="I306" s="7" t="s">
        <v>1085</v>
      </c>
      <c r="J306" s="11">
        <f t="shared" si="1"/>
        <v>9</v>
      </c>
      <c r="K306" s="7" t="s">
        <v>1087</v>
      </c>
      <c r="L306" s="7" t="s">
        <v>1089</v>
      </c>
      <c r="M306" s="7" t="s">
        <v>796</v>
      </c>
      <c r="N306" s="7" t="s">
        <v>797</v>
      </c>
      <c r="O306" s="7" t="s">
        <v>1078</v>
      </c>
      <c r="P306" s="7" t="s">
        <v>1079</v>
      </c>
      <c r="Q306" s="7" t="s">
        <v>965</v>
      </c>
      <c r="R306" s="7" t="s">
        <v>796</v>
      </c>
      <c r="S306" s="7" t="s">
        <v>797</v>
      </c>
      <c r="T306" s="7" t="s">
        <v>1092</v>
      </c>
      <c r="U306" s="7"/>
      <c r="V306" s="7" t="s">
        <v>78</v>
      </c>
      <c r="W306" s="7" t="s">
        <v>59</v>
      </c>
      <c r="X306" s="7" t="s">
        <v>1094</v>
      </c>
      <c r="Y306" s="7" t="s">
        <v>1082</v>
      </c>
    </row>
    <row r="307" spans="1:25" ht="16.5" customHeight="1">
      <c r="A307" s="7" t="s">
        <v>1066</v>
      </c>
      <c r="B307" s="7" t="s">
        <v>3613</v>
      </c>
      <c r="C307" s="109">
        <v>1</v>
      </c>
      <c r="D307" s="110">
        <v>1</v>
      </c>
      <c r="E307" s="111">
        <v>1</v>
      </c>
      <c r="F307" s="9"/>
      <c r="G307" s="7" t="s">
        <v>88</v>
      </c>
      <c r="H307" s="7" t="s">
        <v>31</v>
      </c>
      <c r="I307" s="7" t="s">
        <v>3616</v>
      </c>
      <c r="J307" s="11">
        <f t="shared" si="1"/>
        <v>29</v>
      </c>
      <c r="K307" s="7" t="s">
        <v>731</v>
      </c>
      <c r="L307" s="7" t="s">
        <v>734</v>
      </c>
      <c r="M307" s="7" t="s">
        <v>736</v>
      </c>
      <c r="N307" s="7" t="s">
        <v>738</v>
      </c>
      <c r="O307" s="7" t="s">
        <v>1087</v>
      </c>
      <c r="P307" s="7" t="s">
        <v>1089</v>
      </c>
      <c r="Q307" s="7" t="s">
        <v>52</v>
      </c>
      <c r="R307" s="7" t="s">
        <v>796</v>
      </c>
      <c r="S307" s="7" t="s">
        <v>797</v>
      </c>
      <c r="T307" s="7" t="s">
        <v>3619</v>
      </c>
      <c r="U307" s="7"/>
      <c r="V307" s="7" t="s">
        <v>57</v>
      </c>
      <c r="W307" s="7" t="s">
        <v>59</v>
      </c>
      <c r="X307" s="7" t="s">
        <v>742</v>
      </c>
      <c r="Y307" s="7" t="s">
        <v>1094</v>
      </c>
    </row>
    <row r="308" spans="1:25" ht="16.5" customHeight="1">
      <c r="A308" s="7" t="s">
        <v>1066</v>
      </c>
      <c r="B308" s="7" t="s">
        <v>3622</v>
      </c>
      <c r="C308" s="109">
        <v>1</v>
      </c>
      <c r="D308" s="110">
        <v>1</v>
      </c>
      <c r="E308" s="111">
        <v>1</v>
      </c>
      <c r="F308" s="9"/>
      <c r="G308" s="7" t="s">
        <v>105</v>
      </c>
      <c r="H308" s="7" t="s">
        <v>31</v>
      </c>
      <c r="I308" s="7" t="s">
        <v>3625</v>
      </c>
      <c r="J308" s="11">
        <f t="shared" si="1"/>
        <v>25</v>
      </c>
      <c r="K308" s="7" t="s">
        <v>731</v>
      </c>
      <c r="L308" s="7" t="s">
        <v>734</v>
      </c>
      <c r="M308" s="7" t="s">
        <v>736</v>
      </c>
      <c r="N308" s="7" t="s">
        <v>738</v>
      </c>
      <c r="O308" s="7" t="s">
        <v>1078</v>
      </c>
      <c r="P308" s="7" t="s">
        <v>1079</v>
      </c>
      <c r="Q308" s="7" t="s">
        <v>965</v>
      </c>
      <c r="R308" s="7" t="s">
        <v>796</v>
      </c>
      <c r="S308" s="7" t="s">
        <v>797</v>
      </c>
      <c r="T308" s="7" t="s">
        <v>3629</v>
      </c>
      <c r="U308" s="7"/>
      <c r="V308" s="7" t="s">
        <v>57</v>
      </c>
      <c r="W308" s="7" t="s">
        <v>59</v>
      </c>
      <c r="X308" s="7" t="s">
        <v>742</v>
      </c>
      <c r="Y308" s="7" t="s">
        <v>1082</v>
      </c>
    </row>
    <row r="309" spans="1:25" ht="16.5" customHeight="1">
      <c r="A309" s="7" t="s">
        <v>1066</v>
      </c>
      <c r="B309" s="7" t="s">
        <v>3631</v>
      </c>
      <c r="C309" s="109">
        <v>1</v>
      </c>
      <c r="D309" s="110">
        <v>1</v>
      </c>
      <c r="E309" s="111"/>
      <c r="F309" s="9"/>
      <c r="G309" s="7" t="s">
        <v>167</v>
      </c>
      <c r="H309" s="7" t="s">
        <v>31</v>
      </c>
      <c r="I309" s="7" t="s">
        <v>3636</v>
      </c>
      <c r="J309" s="11">
        <f t="shared" si="1"/>
        <v>21</v>
      </c>
      <c r="K309" s="7" t="s">
        <v>3592</v>
      </c>
      <c r="L309" s="7" t="s">
        <v>3593</v>
      </c>
      <c r="M309" s="7" t="s">
        <v>46</v>
      </c>
      <c r="N309" s="7" t="s">
        <v>49</v>
      </c>
      <c r="O309" s="7" t="s">
        <v>325</v>
      </c>
      <c r="P309" s="7" t="s">
        <v>326</v>
      </c>
      <c r="Q309" s="7" t="s">
        <v>1071</v>
      </c>
      <c r="R309" s="7" t="s">
        <v>46</v>
      </c>
      <c r="S309" s="7" t="s">
        <v>49</v>
      </c>
      <c r="T309" s="7" t="s">
        <v>3641</v>
      </c>
      <c r="U309" s="7"/>
      <c r="V309" s="7" t="s">
        <v>78</v>
      </c>
      <c r="W309" s="7" t="s">
        <v>3642</v>
      </c>
      <c r="X309" s="7" t="s">
        <v>3601</v>
      </c>
      <c r="Y309" s="7" t="s">
        <v>329</v>
      </c>
    </row>
    <row r="310" spans="1:25" ht="16.5" customHeight="1">
      <c r="A310" s="7" t="s">
        <v>1066</v>
      </c>
      <c r="B310" s="7" t="s">
        <v>3644</v>
      </c>
      <c r="C310" s="109">
        <v>1</v>
      </c>
      <c r="D310" s="110">
        <v>1</v>
      </c>
      <c r="E310" s="111"/>
      <c r="F310" s="9"/>
      <c r="G310" s="7" t="s">
        <v>3183</v>
      </c>
      <c r="H310" s="7" t="s">
        <v>34</v>
      </c>
      <c r="I310" s="7" t="s">
        <v>3646</v>
      </c>
      <c r="J310" s="11">
        <f t="shared" si="1"/>
        <v>19</v>
      </c>
      <c r="K310" s="7" t="s">
        <v>3592</v>
      </c>
      <c r="L310" s="7" t="s">
        <v>3593</v>
      </c>
      <c r="M310" s="7" t="s">
        <v>46</v>
      </c>
      <c r="N310" s="7" t="s">
        <v>49</v>
      </c>
      <c r="O310" s="7" t="s">
        <v>1242</v>
      </c>
      <c r="P310" s="7" t="s">
        <v>1243</v>
      </c>
      <c r="Q310" s="7" t="s">
        <v>1071</v>
      </c>
      <c r="R310" s="7" t="s">
        <v>46</v>
      </c>
      <c r="S310" s="7" t="s">
        <v>49</v>
      </c>
      <c r="T310" s="7" t="s">
        <v>3650</v>
      </c>
      <c r="U310" s="7"/>
      <c r="V310" s="7" t="s">
        <v>78</v>
      </c>
      <c r="W310" s="7" t="s">
        <v>3651</v>
      </c>
      <c r="X310" s="7" t="s">
        <v>3601</v>
      </c>
      <c r="Y310" s="7" t="s">
        <v>1255</v>
      </c>
    </row>
    <row r="311" spans="1:25" ht="16.5" customHeight="1">
      <c r="A311" s="7" t="s">
        <v>1066</v>
      </c>
      <c r="B311" s="7" t="s">
        <v>3652</v>
      </c>
      <c r="C311" s="109">
        <v>1</v>
      </c>
      <c r="D311" s="110"/>
      <c r="E311" s="111"/>
      <c r="F311" s="9"/>
      <c r="G311" s="7" t="s">
        <v>167</v>
      </c>
      <c r="H311" s="7" t="s">
        <v>31</v>
      </c>
      <c r="I311" s="7" t="s">
        <v>3655</v>
      </c>
      <c r="J311" s="11">
        <f t="shared" si="1"/>
        <v>67</v>
      </c>
      <c r="K311" s="7" t="s">
        <v>3592</v>
      </c>
      <c r="L311" s="7" t="s">
        <v>3593</v>
      </c>
      <c r="M311" s="7" t="s">
        <v>46</v>
      </c>
      <c r="N311" s="7" t="s">
        <v>49</v>
      </c>
      <c r="O311" s="7" t="s">
        <v>1078</v>
      </c>
      <c r="P311" s="7" t="s">
        <v>1079</v>
      </c>
      <c r="Q311" s="7" t="s">
        <v>965</v>
      </c>
      <c r="R311" s="7" t="s">
        <v>796</v>
      </c>
      <c r="S311" s="7" t="s">
        <v>797</v>
      </c>
      <c r="T311" s="7" t="s">
        <v>3663</v>
      </c>
      <c r="U311" s="7"/>
      <c r="V311" s="7" t="s">
        <v>57</v>
      </c>
      <c r="W311" s="7" t="s">
        <v>3651</v>
      </c>
      <c r="X311" s="7" t="s">
        <v>3601</v>
      </c>
      <c r="Y311" s="7" t="s">
        <v>1082</v>
      </c>
    </row>
    <row r="312" spans="1:25" ht="16.5" customHeight="1">
      <c r="A312" s="7" t="s">
        <v>1140</v>
      </c>
      <c r="B312" s="7" t="s">
        <v>3669</v>
      </c>
      <c r="C312" s="109">
        <v>1</v>
      </c>
      <c r="D312" s="110">
        <v>1</v>
      </c>
      <c r="E312" s="111"/>
      <c r="F312" s="9"/>
      <c r="G312" s="7" t="s">
        <v>105</v>
      </c>
      <c r="H312" s="7" t="s">
        <v>31</v>
      </c>
      <c r="I312" s="7" t="s">
        <v>790</v>
      </c>
      <c r="J312" s="11">
        <f t="shared" si="1"/>
        <v>12</v>
      </c>
      <c r="K312" s="7" t="s">
        <v>1145</v>
      </c>
      <c r="L312" s="7" t="s">
        <v>1146</v>
      </c>
      <c r="M312" s="7" t="s">
        <v>53</v>
      </c>
      <c r="N312" s="7" t="s">
        <v>55</v>
      </c>
      <c r="O312" s="7" t="s">
        <v>1149</v>
      </c>
      <c r="P312" s="7" t="s">
        <v>1150</v>
      </c>
      <c r="Q312" s="7" t="s">
        <v>1071</v>
      </c>
      <c r="R312" s="7" t="s">
        <v>53</v>
      </c>
      <c r="S312" s="7" t="s">
        <v>55</v>
      </c>
      <c r="T312" s="7" t="s">
        <v>1152</v>
      </c>
      <c r="U312" s="7"/>
      <c r="V312" s="7" t="s">
        <v>78</v>
      </c>
      <c r="W312" s="7" t="s">
        <v>59</v>
      </c>
      <c r="X312" s="7" t="s">
        <v>1153</v>
      </c>
      <c r="Y312" s="7" t="s">
        <v>238</v>
      </c>
    </row>
    <row r="313" spans="1:25" ht="16.5" customHeight="1">
      <c r="A313" s="7" t="s">
        <v>1140</v>
      </c>
      <c r="B313" s="7" t="s">
        <v>3676</v>
      </c>
      <c r="C313" s="109">
        <v>1</v>
      </c>
      <c r="D313" s="110">
        <v>1</v>
      </c>
      <c r="E313" s="111">
        <v>1</v>
      </c>
      <c r="F313" s="9"/>
      <c r="G313" s="7" t="s">
        <v>148</v>
      </c>
      <c r="H313" s="7" t="s">
        <v>31</v>
      </c>
      <c r="I313" s="7" t="s">
        <v>3677</v>
      </c>
      <c r="J313" s="11">
        <f t="shared" si="1"/>
        <v>14</v>
      </c>
      <c r="K313" s="7" t="s">
        <v>95</v>
      </c>
      <c r="L313" s="7" t="s">
        <v>96</v>
      </c>
      <c r="M313" s="7" t="s">
        <v>43</v>
      </c>
      <c r="N313" s="7" t="s">
        <v>45</v>
      </c>
      <c r="O313" s="7" t="s">
        <v>3679</v>
      </c>
      <c r="P313" s="7" t="s">
        <v>3680</v>
      </c>
      <c r="Q313" s="7" t="s">
        <v>965</v>
      </c>
      <c r="R313" s="7" t="s">
        <v>53</v>
      </c>
      <c r="S313" s="7" t="s">
        <v>55</v>
      </c>
      <c r="T313" s="7" t="s">
        <v>3683</v>
      </c>
      <c r="U313" s="7"/>
      <c r="V313" s="7" t="s">
        <v>57</v>
      </c>
      <c r="W313" s="7" t="s">
        <v>59</v>
      </c>
      <c r="X313" s="7" t="s">
        <v>102</v>
      </c>
      <c r="Y313" s="7" t="s">
        <v>1153</v>
      </c>
    </row>
    <row r="314" spans="1:25" ht="16.5" customHeight="1">
      <c r="A314" s="7" t="s">
        <v>1140</v>
      </c>
      <c r="B314" s="7" t="s">
        <v>3687</v>
      </c>
      <c r="C314" s="109">
        <v>1</v>
      </c>
      <c r="D314" s="110"/>
      <c r="E314" s="111"/>
      <c r="F314" s="9"/>
      <c r="G314" s="7" t="s">
        <v>3689</v>
      </c>
      <c r="H314" s="7" t="s">
        <v>31</v>
      </c>
      <c r="I314" s="7" t="s">
        <v>3691</v>
      </c>
      <c r="J314" s="11">
        <f t="shared" si="1"/>
        <v>21</v>
      </c>
      <c r="K314" s="7" t="s">
        <v>110</v>
      </c>
      <c r="L314" s="7" t="s">
        <v>111</v>
      </c>
      <c r="M314" s="7" t="s">
        <v>53</v>
      </c>
      <c r="N314" s="7" t="s">
        <v>55</v>
      </c>
      <c r="O314" s="7" t="s">
        <v>3679</v>
      </c>
      <c r="P314" s="7" t="s">
        <v>3680</v>
      </c>
      <c r="Q314" s="7" t="s">
        <v>965</v>
      </c>
      <c r="R314" s="7" t="s">
        <v>53</v>
      </c>
      <c r="S314" s="7" t="s">
        <v>55</v>
      </c>
      <c r="T314" s="7" t="s">
        <v>3695</v>
      </c>
      <c r="U314" s="7"/>
      <c r="V314" s="7" t="s">
        <v>78</v>
      </c>
      <c r="W314" s="7" t="s">
        <v>59</v>
      </c>
      <c r="X314" s="7" t="s">
        <v>115</v>
      </c>
      <c r="Y314" s="7" t="s">
        <v>1153</v>
      </c>
    </row>
    <row r="315" spans="1:25" ht="16.5" customHeight="1">
      <c r="A315" s="7" t="s">
        <v>1140</v>
      </c>
      <c r="B315" s="7" t="s">
        <v>3697</v>
      </c>
      <c r="C315" s="109">
        <v>1</v>
      </c>
      <c r="D315" s="110"/>
      <c r="E315" s="111"/>
      <c r="F315" s="9"/>
      <c r="G315" s="7" t="s">
        <v>3689</v>
      </c>
      <c r="H315" s="7" t="s">
        <v>31</v>
      </c>
      <c r="I315" s="7" t="s">
        <v>3691</v>
      </c>
      <c r="J315" s="11">
        <f t="shared" si="1"/>
        <v>21</v>
      </c>
      <c r="K315" s="7" t="s">
        <v>110</v>
      </c>
      <c r="L315" s="7" t="s">
        <v>111</v>
      </c>
      <c r="M315" s="7" t="s">
        <v>53</v>
      </c>
      <c r="N315" s="7" t="s">
        <v>55</v>
      </c>
      <c r="O315" s="7" t="s">
        <v>3679</v>
      </c>
      <c r="P315" s="7" t="s">
        <v>3680</v>
      </c>
      <c r="Q315" s="7" t="s">
        <v>965</v>
      </c>
      <c r="R315" s="7" t="s">
        <v>53</v>
      </c>
      <c r="S315" s="7" t="s">
        <v>55</v>
      </c>
      <c r="T315" s="7" t="s">
        <v>3695</v>
      </c>
      <c r="U315" s="7"/>
      <c r="V315" s="7" t="s">
        <v>78</v>
      </c>
      <c r="W315" s="7" t="s">
        <v>59</v>
      </c>
      <c r="X315" s="7" t="s">
        <v>115</v>
      </c>
      <c r="Y315" s="7" t="s">
        <v>1153</v>
      </c>
    </row>
    <row r="316" spans="1:25" ht="16.5" customHeight="1">
      <c r="A316" s="7" t="s">
        <v>1140</v>
      </c>
      <c r="B316" s="7" t="s">
        <v>3700</v>
      </c>
      <c r="C316" s="109">
        <v>1</v>
      </c>
      <c r="D316" s="110"/>
      <c r="E316" s="111"/>
      <c r="F316" s="9"/>
      <c r="G316" s="7" t="s">
        <v>126</v>
      </c>
      <c r="H316" s="7" t="s">
        <v>31</v>
      </c>
      <c r="I316" s="7" t="s">
        <v>3704</v>
      </c>
      <c r="J316" s="11">
        <f t="shared" si="1"/>
        <v>22</v>
      </c>
      <c r="K316" s="7" t="s">
        <v>110</v>
      </c>
      <c r="L316" s="7" t="s">
        <v>111</v>
      </c>
      <c r="M316" s="7" t="s">
        <v>53</v>
      </c>
      <c r="N316" s="7" t="s">
        <v>55</v>
      </c>
      <c r="O316" s="7" t="s">
        <v>1145</v>
      </c>
      <c r="P316" s="7" t="s">
        <v>1146</v>
      </c>
      <c r="Q316" s="7" t="s">
        <v>52</v>
      </c>
      <c r="R316" s="7" t="s">
        <v>53</v>
      </c>
      <c r="S316" s="7" t="s">
        <v>55</v>
      </c>
      <c r="T316" s="7" t="s">
        <v>3695</v>
      </c>
      <c r="U316" s="7"/>
      <c r="V316" s="7" t="s">
        <v>78</v>
      </c>
      <c r="W316" s="7" t="s">
        <v>59</v>
      </c>
      <c r="X316" s="7" t="s">
        <v>115</v>
      </c>
      <c r="Y316" s="7" t="s">
        <v>1153</v>
      </c>
    </row>
    <row r="317" spans="1:25" ht="16.5" customHeight="1">
      <c r="A317" s="7" t="s">
        <v>1140</v>
      </c>
      <c r="B317" s="7" t="s">
        <v>3707</v>
      </c>
      <c r="C317" s="109">
        <v>1</v>
      </c>
      <c r="D317" s="110">
        <v>1</v>
      </c>
      <c r="E317" s="111">
        <v>1</v>
      </c>
      <c r="F317" s="9"/>
      <c r="G317" s="7" t="s">
        <v>126</v>
      </c>
      <c r="H317" s="7" t="s">
        <v>31</v>
      </c>
      <c r="I317" s="7" t="s">
        <v>705</v>
      </c>
      <c r="J317" s="11">
        <f t="shared" si="1"/>
        <v>22</v>
      </c>
      <c r="K317" s="7" t="s">
        <v>159</v>
      </c>
      <c r="L317" s="7" t="s">
        <v>160</v>
      </c>
      <c r="M317" s="7" t="s">
        <v>43</v>
      </c>
      <c r="N317" s="7" t="s">
        <v>45</v>
      </c>
      <c r="O317" s="7" t="s">
        <v>1145</v>
      </c>
      <c r="P317" s="7" t="s">
        <v>1146</v>
      </c>
      <c r="Q317" s="7" t="s">
        <v>52</v>
      </c>
      <c r="R317" s="7" t="s">
        <v>53</v>
      </c>
      <c r="S317" s="7" t="s">
        <v>55</v>
      </c>
      <c r="T317" s="7" t="s">
        <v>3711</v>
      </c>
      <c r="U317" s="7"/>
      <c r="V317" s="7" t="s">
        <v>57</v>
      </c>
      <c r="W317" s="7" t="s">
        <v>59</v>
      </c>
      <c r="X317" s="7" t="s">
        <v>164</v>
      </c>
      <c r="Y317" s="7" t="s">
        <v>1153</v>
      </c>
    </row>
    <row r="318" spans="1:25" ht="16.5" customHeight="1">
      <c r="A318" s="7" t="s">
        <v>1140</v>
      </c>
      <c r="B318" s="7" t="s">
        <v>3717</v>
      </c>
      <c r="C318" s="109">
        <v>1</v>
      </c>
      <c r="D318" s="110">
        <v>1</v>
      </c>
      <c r="E318" s="111"/>
      <c r="F318" s="9"/>
      <c r="G318" s="7" t="s">
        <v>167</v>
      </c>
      <c r="H318" s="7" t="s">
        <v>31</v>
      </c>
      <c r="I318" s="7" t="s">
        <v>1324</v>
      </c>
      <c r="J318" s="11">
        <f t="shared" si="1"/>
        <v>60</v>
      </c>
      <c r="K318" s="7" t="s">
        <v>170</v>
      </c>
      <c r="L318" s="7" t="s">
        <v>171</v>
      </c>
      <c r="M318" s="7" t="s">
        <v>46</v>
      </c>
      <c r="N318" s="7" t="s">
        <v>49</v>
      </c>
      <c r="O318" s="7" t="s">
        <v>1145</v>
      </c>
      <c r="P318" s="7" t="s">
        <v>1146</v>
      </c>
      <c r="Q318" s="7" t="s">
        <v>52</v>
      </c>
      <c r="R318" s="7" t="s">
        <v>53</v>
      </c>
      <c r="S318" s="7" t="s">
        <v>55</v>
      </c>
      <c r="T318" s="7" t="s">
        <v>1327</v>
      </c>
      <c r="U318" s="7"/>
      <c r="V318" s="7" t="s">
        <v>57</v>
      </c>
      <c r="W318" s="7" t="s">
        <v>59</v>
      </c>
      <c r="X318" s="7" t="s">
        <v>177</v>
      </c>
      <c r="Y318" s="7" t="s">
        <v>1153</v>
      </c>
    </row>
    <row r="319" spans="1:25" ht="16.5" customHeight="1">
      <c r="A319" s="7" t="s">
        <v>1140</v>
      </c>
      <c r="B319" s="7" t="s">
        <v>3725</v>
      </c>
      <c r="C319" s="109">
        <v>1</v>
      </c>
      <c r="D319" s="110">
        <v>1</v>
      </c>
      <c r="E319" s="111"/>
      <c r="F319" s="9"/>
      <c r="G319" s="7" t="s">
        <v>148</v>
      </c>
      <c r="H319" s="7" t="s">
        <v>31</v>
      </c>
      <c r="I319" s="7" t="s">
        <v>1324</v>
      </c>
      <c r="J319" s="11">
        <f t="shared" si="1"/>
        <v>60</v>
      </c>
      <c r="K319" s="7" t="s">
        <v>170</v>
      </c>
      <c r="L319" s="7" t="s">
        <v>171</v>
      </c>
      <c r="M319" s="7" t="s">
        <v>46</v>
      </c>
      <c r="N319" s="7" t="s">
        <v>49</v>
      </c>
      <c r="O319" s="7" t="s">
        <v>1145</v>
      </c>
      <c r="P319" s="7" t="s">
        <v>1146</v>
      </c>
      <c r="Q319" s="7" t="s">
        <v>52</v>
      </c>
      <c r="R319" s="7" t="s">
        <v>53</v>
      </c>
      <c r="S319" s="7" t="s">
        <v>55</v>
      </c>
      <c r="T319" s="7" t="s">
        <v>1327</v>
      </c>
      <c r="U319" s="7"/>
      <c r="V319" s="7" t="s">
        <v>57</v>
      </c>
      <c r="W319" s="7" t="s">
        <v>59</v>
      </c>
      <c r="X319" s="7" t="s">
        <v>177</v>
      </c>
      <c r="Y319" s="7" t="s">
        <v>1153</v>
      </c>
    </row>
    <row r="320" spans="1:25" ht="16.5" customHeight="1">
      <c r="A320" s="7" t="s">
        <v>1361</v>
      </c>
      <c r="B320" s="7" t="s">
        <v>3736</v>
      </c>
      <c r="C320" s="109">
        <v>1</v>
      </c>
      <c r="D320" s="110">
        <v>1</v>
      </c>
      <c r="E320" s="111"/>
      <c r="F320" s="9"/>
      <c r="G320" s="7" t="s">
        <v>344</v>
      </c>
      <c r="H320" s="7" t="s">
        <v>31</v>
      </c>
      <c r="I320" s="7" t="s">
        <v>1366</v>
      </c>
      <c r="J320" s="11">
        <f t="shared" si="1"/>
        <v>11</v>
      </c>
      <c r="K320" s="7" t="s">
        <v>1369</v>
      </c>
      <c r="L320" s="7" t="s">
        <v>1371</v>
      </c>
      <c r="M320" s="7" t="s">
        <v>53</v>
      </c>
      <c r="N320" s="7" t="s">
        <v>55</v>
      </c>
      <c r="O320" s="7" t="s">
        <v>1374</v>
      </c>
      <c r="P320" s="7" t="s">
        <v>1375</v>
      </c>
      <c r="Q320" s="7" t="s">
        <v>152</v>
      </c>
      <c r="R320" s="7" t="s">
        <v>53</v>
      </c>
      <c r="S320" s="7" t="s">
        <v>55</v>
      </c>
      <c r="T320" s="7" t="s">
        <v>1376</v>
      </c>
      <c r="U320" s="7"/>
      <c r="V320" s="7" t="s">
        <v>78</v>
      </c>
      <c r="W320" s="7" t="s">
        <v>59</v>
      </c>
      <c r="X320" s="7" t="s">
        <v>1379</v>
      </c>
      <c r="Y320" s="7" t="s">
        <v>80</v>
      </c>
    </row>
    <row r="321" spans="1:25" ht="16.5" customHeight="1">
      <c r="A321" s="7" t="s">
        <v>1361</v>
      </c>
      <c r="B321" s="7" t="s">
        <v>3744</v>
      </c>
      <c r="C321" s="109">
        <v>1</v>
      </c>
      <c r="D321" s="110">
        <v>1</v>
      </c>
      <c r="E321" s="111">
        <v>1</v>
      </c>
      <c r="F321" s="9"/>
      <c r="G321" s="7" t="s">
        <v>148</v>
      </c>
      <c r="H321" s="7" t="s">
        <v>31</v>
      </c>
      <c r="I321" s="7" t="s">
        <v>3746</v>
      </c>
      <c r="J321" s="11">
        <f t="shared" si="1"/>
        <v>19</v>
      </c>
      <c r="K321" s="7" t="s">
        <v>95</v>
      </c>
      <c r="L321" s="7" t="s">
        <v>96</v>
      </c>
      <c r="M321" s="7" t="s">
        <v>43</v>
      </c>
      <c r="N321" s="7" t="s">
        <v>45</v>
      </c>
      <c r="O321" s="7" t="s">
        <v>3751</v>
      </c>
      <c r="P321" s="7" t="s">
        <v>3753</v>
      </c>
      <c r="Q321" s="7" t="s">
        <v>978</v>
      </c>
      <c r="R321" s="7" t="s">
        <v>53</v>
      </c>
      <c r="S321" s="7" t="s">
        <v>55</v>
      </c>
      <c r="T321" s="7" t="s">
        <v>3757</v>
      </c>
      <c r="U321" s="7"/>
      <c r="V321" s="7" t="s">
        <v>57</v>
      </c>
      <c r="W321" s="7" t="s">
        <v>221</v>
      </c>
      <c r="X321" s="7" t="s">
        <v>102</v>
      </c>
      <c r="Y321" s="7" t="s">
        <v>1702</v>
      </c>
    </row>
    <row r="322" spans="1:25" ht="16.5" customHeight="1">
      <c r="A322" s="7" t="s">
        <v>1361</v>
      </c>
      <c r="B322" s="7" t="s">
        <v>3761</v>
      </c>
      <c r="C322" s="109">
        <v>1</v>
      </c>
      <c r="D322" s="110"/>
      <c r="E322" s="111"/>
      <c r="F322" s="9"/>
      <c r="G322" s="7" t="s">
        <v>3689</v>
      </c>
      <c r="H322" s="7" t="s">
        <v>31</v>
      </c>
      <c r="I322" s="7" t="s">
        <v>2786</v>
      </c>
      <c r="J322" s="11">
        <f t="shared" si="1"/>
        <v>11</v>
      </c>
      <c r="K322" s="7" t="s">
        <v>110</v>
      </c>
      <c r="L322" s="7" t="s">
        <v>111</v>
      </c>
      <c r="M322" s="7" t="s">
        <v>53</v>
      </c>
      <c r="N322" s="7" t="s">
        <v>55</v>
      </c>
      <c r="O322" s="7" t="s">
        <v>3751</v>
      </c>
      <c r="P322" s="7" t="s">
        <v>3753</v>
      </c>
      <c r="Q322" s="7" t="s">
        <v>247</v>
      </c>
      <c r="R322" s="7" t="s">
        <v>53</v>
      </c>
      <c r="S322" s="7" t="s">
        <v>55</v>
      </c>
      <c r="T322" s="7" t="s">
        <v>89</v>
      </c>
      <c r="U322" s="7"/>
      <c r="V322" s="7" t="s">
        <v>78</v>
      </c>
      <c r="W322" s="7" t="s">
        <v>59</v>
      </c>
      <c r="X322" s="7" t="s">
        <v>89</v>
      </c>
      <c r="Y322" s="7" t="s">
        <v>89</v>
      </c>
    </row>
    <row r="323" spans="1:25" ht="16.5" customHeight="1">
      <c r="A323" s="7" t="s">
        <v>1361</v>
      </c>
      <c r="B323" s="7" t="s">
        <v>3767</v>
      </c>
      <c r="C323" s="109">
        <v>1</v>
      </c>
      <c r="D323" s="110"/>
      <c r="E323" s="111"/>
      <c r="F323" s="9"/>
      <c r="G323" s="7" t="s">
        <v>3689</v>
      </c>
      <c r="H323" s="7" t="s">
        <v>31</v>
      </c>
      <c r="I323" s="7" t="s">
        <v>2786</v>
      </c>
      <c r="J323" s="11">
        <f t="shared" si="1"/>
        <v>11</v>
      </c>
      <c r="K323" s="7" t="s">
        <v>110</v>
      </c>
      <c r="L323" s="7" t="s">
        <v>111</v>
      </c>
      <c r="M323" s="7" t="s">
        <v>53</v>
      </c>
      <c r="N323" s="7" t="s">
        <v>55</v>
      </c>
      <c r="O323" s="7" t="s">
        <v>3751</v>
      </c>
      <c r="P323" s="7" t="s">
        <v>3753</v>
      </c>
      <c r="Q323" s="7" t="s">
        <v>247</v>
      </c>
      <c r="R323" s="7" t="s">
        <v>53</v>
      </c>
      <c r="S323" s="7" t="s">
        <v>55</v>
      </c>
      <c r="T323" s="7" t="s">
        <v>89</v>
      </c>
      <c r="U323" s="7"/>
      <c r="V323" s="7" t="s">
        <v>78</v>
      </c>
      <c r="W323" s="7" t="s">
        <v>59</v>
      </c>
      <c r="X323" s="7" t="s">
        <v>89</v>
      </c>
      <c r="Y323" s="7" t="s">
        <v>89</v>
      </c>
    </row>
    <row r="324" spans="1:25" ht="16.5" customHeight="1">
      <c r="A324" s="7" t="s">
        <v>1361</v>
      </c>
      <c r="B324" s="7" t="s">
        <v>3774</v>
      </c>
      <c r="C324" s="109">
        <v>1</v>
      </c>
      <c r="D324" s="110"/>
      <c r="E324" s="111"/>
      <c r="F324" s="9"/>
      <c r="G324" s="7" t="s">
        <v>126</v>
      </c>
      <c r="H324" s="7" t="s">
        <v>31</v>
      </c>
      <c r="I324" s="7" t="s">
        <v>3777</v>
      </c>
      <c r="J324" s="11">
        <f t="shared" si="1"/>
        <v>27</v>
      </c>
      <c r="K324" s="7" t="s">
        <v>110</v>
      </c>
      <c r="L324" s="7" t="s">
        <v>111</v>
      </c>
      <c r="M324" s="7" t="s">
        <v>53</v>
      </c>
      <c r="N324" s="7" t="s">
        <v>55</v>
      </c>
      <c r="O324" s="7" t="s">
        <v>1369</v>
      </c>
      <c r="P324" s="7" t="s">
        <v>1371</v>
      </c>
      <c r="Q324" s="7" t="s">
        <v>52</v>
      </c>
      <c r="R324" s="7" t="s">
        <v>53</v>
      </c>
      <c r="S324" s="7" t="s">
        <v>55</v>
      </c>
      <c r="T324" s="7" t="s">
        <v>3780</v>
      </c>
      <c r="U324" s="7"/>
      <c r="V324" s="7" t="s">
        <v>78</v>
      </c>
      <c r="W324" s="7" t="s">
        <v>59</v>
      </c>
      <c r="X324" s="7" t="s">
        <v>115</v>
      </c>
      <c r="Y324" s="7" t="s">
        <v>1379</v>
      </c>
    </row>
    <row r="325" spans="1:25" ht="16.5" customHeight="1">
      <c r="A325" s="7" t="s">
        <v>1361</v>
      </c>
      <c r="B325" s="7" t="s">
        <v>3786</v>
      </c>
      <c r="C325" s="109">
        <v>1</v>
      </c>
      <c r="D325" s="110">
        <v>1</v>
      </c>
      <c r="E325" s="111">
        <v>1</v>
      </c>
      <c r="F325" s="9"/>
      <c r="G325" s="7" t="s">
        <v>126</v>
      </c>
      <c r="H325" s="7" t="s">
        <v>31</v>
      </c>
      <c r="I325" s="7" t="s">
        <v>3789</v>
      </c>
      <c r="J325" s="11">
        <f t="shared" si="1"/>
        <v>27</v>
      </c>
      <c r="K325" s="7" t="s">
        <v>159</v>
      </c>
      <c r="L325" s="7" t="s">
        <v>160</v>
      </c>
      <c r="M325" s="7" t="s">
        <v>43</v>
      </c>
      <c r="N325" s="7" t="s">
        <v>45</v>
      </c>
      <c r="O325" s="7" t="s">
        <v>1369</v>
      </c>
      <c r="P325" s="7" t="s">
        <v>1371</v>
      </c>
      <c r="Q325" s="7" t="s">
        <v>52</v>
      </c>
      <c r="R325" s="7" t="s">
        <v>53</v>
      </c>
      <c r="S325" s="7" t="s">
        <v>55</v>
      </c>
      <c r="T325" s="7" t="s">
        <v>3794</v>
      </c>
      <c r="U325" s="7"/>
      <c r="V325" s="7" t="s">
        <v>57</v>
      </c>
      <c r="W325" s="7" t="s">
        <v>59</v>
      </c>
      <c r="X325" s="7" t="s">
        <v>164</v>
      </c>
      <c r="Y325" s="7" t="s">
        <v>1379</v>
      </c>
    </row>
    <row r="326" spans="1:25" ht="16.5" customHeight="1">
      <c r="A326" s="7" t="s">
        <v>1361</v>
      </c>
      <c r="B326" s="7" t="s">
        <v>3799</v>
      </c>
      <c r="C326" s="109">
        <v>1</v>
      </c>
      <c r="D326" s="110">
        <v>1</v>
      </c>
      <c r="E326" s="111"/>
      <c r="F326" s="9"/>
      <c r="G326" s="7" t="s">
        <v>167</v>
      </c>
      <c r="H326" s="7" t="s">
        <v>31</v>
      </c>
      <c r="I326" s="7" t="s">
        <v>1502</v>
      </c>
      <c r="J326" s="11">
        <f t="shared" si="1"/>
        <v>53</v>
      </c>
      <c r="K326" s="7" t="s">
        <v>170</v>
      </c>
      <c r="L326" s="7" t="s">
        <v>171</v>
      </c>
      <c r="M326" s="7" t="s">
        <v>46</v>
      </c>
      <c r="N326" s="7" t="s">
        <v>49</v>
      </c>
      <c r="O326" s="7" t="s">
        <v>1369</v>
      </c>
      <c r="P326" s="7" t="s">
        <v>1371</v>
      </c>
      <c r="Q326" s="7" t="s">
        <v>52</v>
      </c>
      <c r="R326" s="7" t="s">
        <v>53</v>
      </c>
      <c r="S326" s="7" t="s">
        <v>55</v>
      </c>
      <c r="T326" s="7" t="s">
        <v>1505</v>
      </c>
      <c r="U326" s="7"/>
      <c r="V326" s="7" t="s">
        <v>57</v>
      </c>
      <c r="W326" s="7" t="s">
        <v>59</v>
      </c>
      <c r="X326" s="7" t="s">
        <v>177</v>
      </c>
      <c r="Y326" s="7" t="s">
        <v>1379</v>
      </c>
    </row>
    <row r="327" spans="1:25" ht="16.5" customHeight="1">
      <c r="A327" s="7" t="s">
        <v>1361</v>
      </c>
      <c r="B327" s="7" t="s">
        <v>3810</v>
      </c>
      <c r="C327" s="109">
        <v>1</v>
      </c>
      <c r="D327" s="110">
        <v>1</v>
      </c>
      <c r="E327" s="111"/>
      <c r="F327" s="9"/>
      <c r="G327" s="7" t="s">
        <v>148</v>
      </c>
      <c r="H327" s="7" t="s">
        <v>31</v>
      </c>
      <c r="I327" s="7" t="s">
        <v>1502</v>
      </c>
      <c r="J327" s="11">
        <f t="shared" si="1"/>
        <v>53</v>
      </c>
      <c r="K327" s="7" t="s">
        <v>170</v>
      </c>
      <c r="L327" s="7" t="s">
        <v>171</v>
      </c>
      <c r="M327" s="7" t="s">
        <v>46</v>
      </c>
      <c r="N327" s="7" t="s">
        <v>49</v>
      </c>
      <c r="O327" s="7" t="s">
        <v>1369</v>
      </c>
      <c r="P327" s="7" t="s">
        <v>1371</v>
      </c>
      <c r="Q327" s="7" t="s">
        <v>52</v>
      </c>
      <c r="R327" s="7" t="s">
        <v>53</v>
      </c>
      <c r="S327" s="7" t="s">
        <v>55</v>
      </c>
      <c r="T327" s="7" t="s">
        <v>1505</v>
      </c>
      <c r="U327" s="7"/>
      <c r="V327" s="7" t="s">
        <v>57</v>
      </c>
      <c r="W327" s="7" t="s">
        <v>59</v>
      </c>
      <c r="X327" s="7" t="s">
        <v>177</v>
      </c>
      <c r="Y327" s="7" t="s">
        <v>1379</v>
      </c>
    </row>
    <row r="328" spans="1:25" ht="16.5" customHeight="1">
      <c r="A328" s="7" t="s">
        <v>1519</v>
      </c>
      <c r="B328" s="7" t="s">
        <v>3820</v>
      </c>
      <c r="C328" s="109">
        <v>1</v>
      </c>
      <c r="D328" s="110">
        <v>1</v>
      </c>
      <c r="E328" s="111"/>
      <c r="F328" s="9"/>
      <c r="G328" s="7" t="s">
        <v>3822</v>
      </c>
      <c r="H328" s="7" t="s">
        <v>31</v>
      </c>
      <c r="I328" s="7" t="s">
        <v>3397</v>
      </c>
      <c r="J328" s="11">
        <f t="shared" si="1"/>
        <v>27</v>
      </c>
      <c r="K328" s="7" t="s">
        <v>1558</v>
      </c>
      <c r="L328" s="7" t="s">
        <v>1559</v>
      </c>
      <c r="M328" s="7" t="s">
        <v>43</v>
      </c>
      <c r="N328" s="7" t="s">
        <v>45</v>
      </c>
      <c r="O328" s="7" t="s">
        <v>1548</v>
      </c>
      <c r="P328" s="7" t="s">
        <v>1549</v>
      </c>
      <c r="Q328" s="7" t="s">
        <v>1071</v>
      </c>
      <c r="R328" s="7" t="s">
        <v>671</v>
      </c>
      <c r="S328" s="7" t="s">
        <v>672</v>
      </c>
      <c r="T328" s="7" t="s">
        <v>3827</v>
      </c>
      <c r="U328" s="7"/>
      <c r="V328" s="7" t="s">
        <v>57</v>
      </c>
      <c r="W328" s="7" t="s">
        <v>3828</v>
      </c>
      <c r="X328" s="7" t="s">
        <v>1563</v>
      </c>
      <c r="Y328" s="7" t="s">
        <v>3830</v>
      </c>
    </row>
    <row r="329" spans="1:25" ht="16.5" customHeight="1">
      <c r="A329" s="7" t="s">
        <v>1519</v>
      </c>
      <c r="B329" s="7" t="s">
        <v>3832</v>
      </c>
      <c r="C329" s="109">
        <v>1</v>
      </c>
      <c r="D329" s="110">
        <v>1</v>
      </c>
      <c r="E329" s="111"/>
      <c r="F329" s="9"/>
      <c r="G329" s="7" t="s">
        <v>3822</v>
      </c>
      <c r="H329" s="7" t="s">
        <v>31</v>
      </c>
      <c r="I329" s="7" t="s">
        <v>3397</v>
      </c>
      <c r="J329" s="11">
        <f t="shared" si="1"/>
        <v>27</v>
      </c>
      <c r="K329" s="7" t="s">
        <v>1558</v>
      </c>
      <c r="L329" s="7" t="s">
        <v>1559</v>
      </c>
      <c r="M329" s="7" t="s">
        <v>43</v>
      </c>
      <c r="N329" s="7" t="s">
        <v>45</v>
      </c>
      <c r="O329" s="7" t="s">
        <v>1548</v>
      </c>
      <c r="P329" s="7" t="s">
        <v>1549</v>
      </c>
      <c r="Q329" s="7" t="s">
        <v>1071</v>
      </c>
      <c r="R329" s="7" t="s">
        <v>671</v>
      </c>
      <c r="S329" s="7" t="s">
        <v>672</v>
      </c>
      <c r="T329" s="7" t="s">
        <v>3827</v>
      </c>
      <c r="U329" s="7"/>
      <c r="V329" s="7" t="s">
        <v>57</v>
      </c>
      <c r="W329" s="7" t="s">
        <v>3828</v>
      </c>
      <c r="X329" s="7" t="s">
        <v>1563</v>
      </c>
      <c r="Y329" s="7" t="s">
        <v>3830</v>
      </c>
    </row>
    <row r="330" spans="1:25" ht="16.5" customHeight="1">
      <c r="A330" s="7" t="s">
        <v>1519</v>
      </c>
      <c r="B330" s="7" t="s">
        <v>3836</v>
      </c>
      <c r="C330" s="109">
        <v>1</v>
      </c>
      <c r="D330" s="110">
        <v>1</v>
      </c>
      <c r="E330" s="111"/>
      <c r="F330" s="9"/>
      <c r="G330" s="7" t="s">
        <v>3822</v>
      </c>
      <c r="H330" s="7" t="s">
        <v>31</v>
      </c>
      <c r="I330" s="7" t="s">
        <v>3839</v>
      </c>
      <c r="J330" s="11">
        <f t="shared" si="1"/>
        <v>30</v>
      </c>
      <c r="K330" s="7" t="s">
        <v>1558</v>
      </c>
      <c r="L330" s="7" t="s">
        <v>1559</v>
      </c>
      <c r="M330" s="7" t="s">
        <v>43</v>
      </c>
      <c r="N330" s="7" t="s">
        <v>45</v>
      </c>
      <c r="O330" s="7" t="s">
        <v>1569</v>
      </c>
      <c r="P330" s="7" t="s">
        <v>1570</v>
      </c>
      <c r="Q330" s="7" t="s">
        <v>3840</v>
      </c>
      <c r="R330" s="7" t="s">
        <v>671</v>
      </c>
      <c r="S330" s="7" t="s">
        <v>672</v>
      </c>
      <c r="T330" s="7" t="s">
        <v>3827</v>
      </c>
      <c r="U330" s="7"/>
      <c r="V330" s="7" t="s">
        <v>57</v>
      </c>
      <c r="W330" s="7" t="s">
        <v>3828</v>
      </c>
      <c r="X330" s="7" t="s">
        <v>1563</v>
      </c>
      <c r="Y330" s="7" t="s">
        <v>3830</v>
      </c>
    </row>
    <row r="331" spans="1:25" ht="16.5" customHeight="1">
      <c r="A331" s="7" t="s">
        <v>1519</v>
      </c>
      <c r="B331" s="7" t="s">
        <v>3844</v>
      </c>
      <c r="C331" s="109">
        <v>1</v>
      </c>
      <c r="D331" s="110">
        <v>1</v>
      </c>
      <c r="E331" s="111"/>
      <c r="F331" s="9"/>
      <c r="G331" s="7" t="s">
        <v>3822</v>
      </c>
      <c r="H331" s="7" t="s">
        <v>31</v>
      </c>
      <c r="I331" s="7" t="s">
        <v>3839</v>
      </c>
      <c r="J331" s="11">
        <f t="shared" si="1"/>
        <v>30</v>
      </c>
      <c r="K331" s="7" t="s">
        <v>1558</v>
      </c>
      <c r="L331" s="7" t="s">
        <v>1559</v>
      </c>
      <c r="M331" s="7" t="s">
        <v>43</v>
      </c>
      <c r="N331" s="7" t="s">
        <v>45</v>
      </c>
      <c r="O331" s="7" t="s">
        <v>1569</v>
      </c>
      <c r="P331" s="7" t="s">
        <v>1570</v>
      </c>
      <c r="Q331" s="7" t="s">
        <v>3840</v>
      </c>
      <c r="R331" s="7" t="s">
        <v>671</v>
      </c>
      <c r="S331" s="7" t="s">
        <v>672</v>
      </c>
      <c r="T331" s="7" t="s">
        <v>3827</v>
      </c>
      <c r="U331" s="7"/>
      <c r="V331" s="7" t="s">
        <v>57</v>
      </c>
      <c r="W331" s="7" t="s">
        <v>3828</v>
      </c>
      <c r="X331" s="7" t="s">
        <v>1563</v>
      </c>
      <c r="Y331" s="7" t="s">
        <v>3830</v>
      </c>
    </row>
    <row r="332" spans="1:25" ht="16.5" customHeight="1">
      <c r="A332" s="7" t="s">
        <v>1519</v>
      </c>
      <c r="B332" s="7" t="s">
        <v>3851</v>
      </c>
      <c r="C332" s="109">
        <v>1</v>
      </c>
      <c r="D332" s="110"/>
      <c r="E332" s="111"/>
      <c r="F332" s="9"/>
      <c r="G332" s="7" t="s">
        <v>3852</v>
      </c>
      <c r="H332" s="7" t="s">
        <v>31</v>
      </c>
      <c r="I332" s="7" t="s">
        <v>2481</v>
      </c>
      <c r="J332" s="11">
        <f t="shared" si="1"/>
        <v>11</v>
      </c>
      <c r="K332" s="7" t="s">
        <v>1558</v>
      </c>
      <c r="L332" s="7" t="s">
        <v>1559</v>
      </c>
      <c r="M332" s="7" t="s">
        <v>43</v>
      </c>
      <c r="N332" s="7" t="s">
        <v>45</v>
      </c>
      <c r="O332" s="7" t="s">
        <v>1539</v>
      </c>
      <c r="P332" s="7" t="s">
        <v>1540</v>
      </c>
      <c r="Q332" s="7" t="s">
        <v>310</v>
      </c>
      <c r="R332" s="7" t="s">
        <v>53</v>
      </c>
      <c r="S332" s="7" t="s">
        <v>55</v>
      </c>
      <c r="T332" s="7" t="s">
        <v>3856</v>
      </c>
      <c r="U332" s="7"/>
      <c r="V332" s="7" t="s">
        <v>57</v>
      </c>
      <c r="W332" s="7" t="s">
        <v>3859</v>
      </c>
      <c r="X332" s="7" t="s">
        <v>1563</v>
      </c>
      <c r="Y332" s="7" t="s">
        <v>267</v>
      </c>
    </row>
    <row r="333" spans="1:25" ht="16.5" customHeight="1">
      <c r="A333" s="7" t="s">
        <v>1519</v>
      </c>
      <c r="B333" s="7" t="s">
        <v>3862</v>
      </c>
      <c r="C333" s="109">
        <v>1</v>
      </c>
      <c r="D333" s="110"/>
      <c r="E333" s="111"/>
      <c r="F333" s="9"/>
      <c r="G333" s="7" t="s">
        <v>3852</v>
      </c>
      <c r="H333" s="7" t="s">
        <v>31</v>
      </c>
      <c r="I333" s="7" t="s">
        <v>2481</v>
      </c>
      <c r="J333" s="11">
        <f t="shared" si="1"/>
        <v>11</v>
      </c>
      <c r="K333" s="7" t="s">
        <v>1558</v>
      </c>
      <c r="L333" s="7" t="s">
        <v>1559</v>
      </c>
      <c r="M333" s="7" t="s">
        <v>43</v>
      </c>
      <c r="N333" s="7" t="s">
        <v>45</v>
      </c>
      <c r="O333" s="7" t="s">
        <v>1539</v>
      </c>
      <c r="P333" s="7" t="s">
        <v>1540</v>
      </c>
      <c r="Q333" s="7" t="s">
        <v>310</v>
      </c>
      <c r="R333" s="7" t="s">
        <v>53</v>
      </c>
      <c r="S333" s="7" t="s">
        <v>55</v>
      </c>
      <c r="T333" s="7" t="s">
        <v>3856</v>
      </c>
      <c r="U333" s="7"/>
      <c r="V333" s="7" t="s">
        <v>57</v>
      </c>
      <c r="W333" s="7" t="s">
        <v>3859</v>
      </c>
      <c r="X333" s="7" t="s">
        <v>1563</v>
      </c>
      <c r="Y333" s="7" t="s">
        <v>267</v>
      </c>
    </row>
    <row r="334" spans="1:25" ht="16.5" customHeight="1">
      <c r="A334" s="7" t="s">
        <v>1519</v>
      </c>
      <c r="B334" s="7" t="s">
        <v>3870</v>
      </c>
      <c r="C334" s="109">
        <v>1</v>
      </c>
      <c r="D334" s="110"/>
      <c r="E334" s="111"/>
      <c r="F334" s="9"/>
      <c r="G334" s="7" t="s">
        <v>3852</v>
      </c>
      <c r="H334" s="7" t="s">
        <v>31</v>
      </c>
      <c r="I334" s="7" t="s">
        <v>3871</v>
      </c>
      <c r="J334" s="11">
        <f t="shared" si="1"/>
        <v>9</v>
      </c>
      <c r="K334" s="7" t="s">
        <v>1539</v>
      </c>
      <c r="L334" s="7" t="s">
        <v>1540</v>
      </c>
      <c r="M334" s="7" t="s">
        <v>53</v>
      </c>
      <c r="N334" s="7" t="s">
        <v>55</v>
      </c>
      <c r="O334" s="7" t="s">
        <v>3874</v>
      </c>
      <c r="P334" s="7" t="s">
        <v>3876</v>
      </c>
      <c r="Q334" s="7" t="s">
        <v>293</v>
      </c>
      <c r="R334" s="7" t="s">
        <v>53</v>
      </c>
      <c r="S334" s="7" t="s">
        <v>55</v>
      </c>
      <c r="T334" s="7" t="s">
        <v>3878</v>
      </c>
      <c r="U334" s="7"/>
      <c r="V334" s="7" t="s">
        <v>78</v>
      </c>
      <c r="W334" s="7" t="s">
        <v>3859</v>
      </c>
      <c r="X334" s="7" t="s">
        <v>267</v>
      </c>
      <c r="Y334" s="7" t="s">
        <v>3879</v>
      </c>
    </row>
    <row r="335" spans="1:25" ht="16.5" customHeight="1">
      <c r="A335" s="7" t="s">
        <v>1519</v>
      </c>
      <c r="B335" s="7" t="s">
        <v>3880</v>
      </c>
      <c r="C335" s="109">
        <v>1</v>
      </c>
      <c r="D335" s="110"/>
      <c r="E335" s="111"/>
      <c r="F335" s="9"/>
      <c r="G335" s="7" t="s">
        <v>3852</v>
      </c>
      <c r="H335" s="7" t="s">
        <v>31</v>
      </c>
      <c r="I335" s="7" t="s">
        <v>3871</v>
      </c>
      <c r="J335" s="11">
        <f t="shared" si="1"/>
        <v>9</v>
      </c>
      <c r="K335" s="7" t="s">
        <v>1539</v>
      </c>
      <c r="L335" s="7" t="s">
        <v>1540</v>
      </c>
      <c r="M335" s="7" t="s">
        <v>53</v>
      </c>
      <c r="N335" s="7" t="s">
        <v>55</v>
      </c>
      <c r="O335" s="7" t="s">
        <v>3874</v>
      </c>
      <c r="P335" s="7" t="s">
        <v>3876</v>
      </c>
      <c r="Q335" s="7" t="s">
        <v>293</v>
      </c>
      <c r="R335" s="7" t="s">
        <v>53</v>
      </c>
      <c r="S335" s="7" t="s">
        <v>55</v>
      </c>
      <c r="T335" s="7" t="s">
        <v>3878</v>
      </c>
      <c r="U335" s="7"/>
      <c r="V335" s="7" t="s">
        <v>78</v>
      </c>
      <c r="W335" s="7" t="s">
        <v>3859</v>
      </c>
      <c r="X335" s="7" t="s">
        <v>267</v>
      </c>
      <c r="Y335" s="7" t="s">
        <v>3879</v>
      </c>
    </row>
    <row r="336" spans="1:25" ht="16.5" customHeight="1">
      <c r="A336" s="7" t="s">
        <v>1519</v>
      </c>
      <c r="B336" s="7" t="s">
        <v>3885</v>
      </c>
      <c r="C336" s="109">
        <v>1</v>
      </c>
      <c r="D336" s="110"/>
      <c r="E336" s="111"/>
      <c r="F336" s="9"/>
      <c r="G336" s="7" t="s">
        <v>3852</v>
      </c>
      <c r="H336" s="7" t="s">
        <v>31</v>
      </c>
      <c r="I336" s="7" t="s">
        <v>3871</v>
      </c>
      <c r="J336" s="11">
        <f t="shared" si="1"/>
        <v>9</v>
      </c>
      <c r="K336" s="7" t="s">
        <v>1539</v>
      </c>
      <c r="L336" s="7" t="s">
        <v>1540</v>
      </c>
      <c r="M336" s="7" t="s">
        <v>53</v>
      </c>
      <c r="N336" s="7" t="s">
        <v>55</v>
      </c>
      <c r="O336" s="7" t="s">
        <v>3874</v>
      </c>
      <c r="P336" s="7" t="s">
        <v>3876</v>
      </c>
      <c r="Q336" s="7" t="s">
        <v>293</v>
      </c>
      <c r="R336" s="7" t="s">
        <v>53</v>
      </c>
      <c r="S336" s="7" t="s">
        <v>55</v>
      </c>
      <c r="T336" s="7" t="s">
        <v>3878</v>
      </c>
      <c r="U336" s="7"/>
      <c r="V336" s="7" t="s">
        <v>78</v>
      </c>
      <c r="W336" s="7" t="s">
        <v>3859</v>
      </c>
      <c r="X336" s="7" t="s">
        <v>267</v>
      </c>
      <c r="Y336" s="7" t="s">
        <v>3879</v>
      </c>
    </row>
    <row r="337" spans="1:25" ht="16.5" customHeight="1">
      <c r="A337" s="7" t="s">
        <v>1519</v>
      </c>
      <c r="B337" s="7" t="s">
        <v>3897</v>
      </c>
      <c r="C337" s="109">
        <v>1</v>
      </c>
      <c r="D337" s="110"/>
      <c r="E337" s="111"/>
      <c r="F337" s="9"/>
      <c r="G337" s="7" t="s">
        <v>3852</v>
      </c>
      <c r="H337" s="7" t="s">
        <v>31</v>
      </c>
      <c r="I337" s="7" t="s">
        <v>2629</v>
      </c>
      <c r="J337" s="11">
        <f t="shared" si="1"/>
        <v>14</v>
      </c>
      <c r="K337" s="7" t="s">
        <v>1607</v>
      </c>
      <c r="L337" s="7" t="s">
        <v>1608</v>
      </c>
      <c r="M337" s="7" t="s">
        <v>53</v>
      </c>
      <c r="N337" s="7" t="s">
        <v>55</v>
      </c>
      <c r="O337" s="7" t="s">
        <v>3874</v>
      </c>
      <c r="P337" s="7" t="s">
        <v>3876</v>
      </c>
      <c r="Q337" s="7" t="s">
        <v>293</v>
      </c>
      <c r="R337" s="7" t="s">
        <v>53</v>
      </c>
      <c r="S337" s="7" t="s">
        <v>55</v>
      </c>
      <c r="T337" s="7" t="s">
        <v>3901</v>
      </c>
      <c r="U337" s="7"/>
      <c r="V337" s="7" t="s">
        <v>78</v>
      </c>
      <c r="W337" s="7" t="s">
        <v>3859</v>
      </c>
      <c r="X337" s="7" t="s">
        <v>1360</v>
      </c>
      <c r="Y337" s="7" t="s">
        <v>3879</v>
      </c>
    </row>
    <row r="338" spans="1:25" ht="16.5" customHeight="1">
      <c r="A338" s="7" t="s">
        <v>1519</v>
      </c>
      <c r="B338" s="7" t="s">
        <v>3903</v>
      </c>
      <c r="C338" s="109">
        <v>1</v>
      </c>
      <c r="D338" s="110"/>
      <c r="E338" s="111"/>
      <c r="F338" s="9"/>
      <c r="G338" s="7" t="s">
        <v>3852</v>
      </c>
      <c r="H338" s="7" t="s">
        <v>31</v>
      </c>
      <c r="I338" s="7" t="s">
        <v>2629</v>
      </c>
      <c r="J338" s="11">
        <f t="shared" si="1"/>
        <v>14</v>
      </c>
      <c r="K338" s="7" t="s">
        <v>1607</v>
      </c>
      <c r="L338" s="7" t="s">
        <v>1608</v>
      </c>
      <c r="M338" s="7" t="s">
        <v>53</v>
      </c>
      <c r="N338" s="7" t="s">
        <v>55</v>
      </c>
      <c r="O338" s="7" t="s">
        <v>3874</v>
      </c>
      <c r="P338" s="7" t="s">
        <v>3876</v>
      </c>
      <c r="Q338" s="7" t="s">
        <v>293</v>
      </c>
      <c r="R338" s="7" t="s">
        <v>53</v>
      </c>
      <c r="S338" s="7" t="s">
        <v>55</v>
      </c>
      <c r="T338" s="7" t="s">
        <v>3901</v>
      </c>
      <c r="U338" s="7"/>
      <c r="V338" s="7" t="s">
        <v>78</v>
      </c>
      <c r="W338" s="7" t="s">
        <v>3859</v>
      </c>
      <c r="X338" s="7" t="s">
        <v>1360</v>
      </c>
      <c r="Y338" s="7" t="s">
        <v>3879</v>
      </c>
    </row>
    <row r="339" spans="1:25" ht="16.5" customHeight="1">
      <c r="A339" s="7" t="s">
        <v>1519</v>
      </c>
      <c r="B339" s="7" t="s">
        <v>3910</v>
      </c>
      <c r="C339" s="109">
        <v>1</v>
      </c>
      <c r="D339" s="110"/>
      <c r="E339" s="111"/>
      <c r="F339" s="9"/>
      <c r="G339" s="7" t="s">
        <v>3852</v>
      </c>
      <c r="H339" s="7" t="s">
        <v>31</v>
      </c>
      <c r="I339" s="7" t="s">
        <v>2629</v>
      </c>
      <c r="J339" s="11">
        <f t="shared" si="1"/>
        <v>14</v>
      </c>
      <c r="K339" s="7" t="s">
        <v>1607</v>
      </c>
      <c r="L339" s="7" t="s">
        <v>1608</v>
      </c>
      <c r="M339" s="7" t="s">
        <v>53</v>
      </c>
      <c r="N339" s="7" t="s">
        <v>55</v>
      </c>
      <c r="O339" s="7" t="s">
        <v>3874</v>
      </c>
      <c r="P339" s="7" t="s">
        <v>3876</v>
      </c>
      <c r="Q339" s="7" t="s">
        <v>293</v>
      </c>
      <c r="R339" s="7" t="s">
        <v>53</v>
      </c>
      <c r="S339" s="7" t="s">
        <v>55</v>
      </c>
      <c r="T339" s="7" t="s">
        <v>3901</v>
      </c>
      <c r="U339" s="7"/>
      <c r="V339" s="7" t="s">
        <v>78</v>
      </c>
      <c r="W339" s="7" t="s">
        <v>3859</v>
      </c>
      <c r="X339" s="7" t="s">
        <v>1360</v>
      </c>
      <c r="Y339" s="7" t="s">
        <v>3879</v>
      </c>
    </row>
    <row r="340" spans="1:25" ht="16.5" customHeight="1">
      <c r="A340" s="7" t="s">
        <v>1519</v>
      </c>
      <c r="B340" s="7" t="s">
        <v>3917</v>
      </c>
      <c r="C340" s="109">
        <v>1</v>
      </c>
      <c r="D340" s="110"/>
      <c r="E340" s="111"/>
      <c r="F340" s="9"/>
      <c r="G340" s="7" t="s">
        <v>3852</v>
      </c>
      <c r="H340" s="7" t="s">
        <v>31</v>
      </c>
      <c r="I340" s="7" t="s">
        <v>3919</v>
      </c>
      <c r="J340" s="11">
        <f t="shared" si="1"/>
        <v>21</v>
      </c>
      <c r="K340" s="7" t="s">
        <v>1558</v>
      </c>
      <c r="L340" s="7" t="s">
        <v>1559</v>
      </c>
      <c r="M340" s="7" t="s">
        <v>43</v>
      </c>
      <c r="N340" s="7" t="s">
        <v>45</v>
      </c>
      <c r="O340" s="7" t="s">
        <v>1581</v>
      </c>
      <c r="P340" s="7" t="s">
        <v>1582</v>
      </c>
      <c r="Q340" s="7" t="s">
        <v>310</v>
      </c>
      <c r="R340" s="7" t="s">
        <v>53</v>
      </c>
      <c r="S340" s="7" t="s">
        <v>55</v>
      </c>
      <c r="T340" s="7" t="s">
        <v>3923</v>
      </c>
      <c r="U340" s="7"/>
      <c r="V340" s="7" t="s">
        <v>57</v>
      </c>
      <c r="W340" s="7" t="s">
        <v>3859</v>
      </c>
      <c r="X340" s="7" t="s">
        <v>1563</v>
      </c>
      <c r="Y340" s="7" t="s">
        <v>1585</v>
      </c>
    </row>
    <row r="341" spans="1:25" ht="16.5" customHeight="1">
      <c r="A341" s="7" t="s">
        <v>1519</v>
      </c>
      <c r="B341" s="7" t="s">
        <v>3926</v>
      </c>
      <c r="C341" s="109">
        <v>1</v>
      </c>
      <c r="D341" s="110"/>
      <c r="E341" s="111"/>
      <c r="F341" s="9"/>
      <c r="G341" s="7" t="s">
        <v>3852</v>
      </c>
      <c r="H341" s="7" t="s">
        <v>31</v>
      </c>
      <c r="I341" s="7" t="s">
        <v>3919</v>
      </c>
      <c r="J341" s="11">
        <f t="shared" si="1"/>
        <v>21</v>
      </c>
      <c r="K341" s="7" t="s">
        <v>1558</v>
      </c>
      <c r="L341" s="7" t="s">
        <v>1559</v>
      </c>
      <c r="M341" s="7" t="s">
        <v>43</v>
      </c>
      <c r="N341" s="7" t="s">
        <v>45</v>
      </c>
      <c r="O341" s="7" t="s">
        <v>1581</v>
      </c>
      <c r="P341" s="7" t="s">
        <v>1582</v>
      </c>
      <c r="Q341" s="7" t="s">
        <v>310</v>
      </c>
      <c r="R341" s="7" t="s">
        <v>53</v>
      </c>
      <c r="S341" s="7" t="s">
        <v>55</v>
      </c>
      <c r="T341" s="7" t="s">
        <v>3923</v>
      </c>
      <c r="U341" s="7"/>
      <c r="V341" s="7" t="s">
        <v>57</v>
      </c>
      <c r="W341" s="7" t="s">
        <v>3859</v>
      </c>
      <c r="X341" s="7" t="s">
        <v>1563</v>
      </c>
      <c r="Y341" s="7" t="s">
        <v>1585</v>
      </c>
    </row>
    <row r="342" spans="1:25" ht="16.5" customHeight="1">
      <c r="A342" s="7" t="s">
        <v>1519</v>
      </c>
      <c r="B342" s="7" t="s">
        <v>3934</v>
      </c>
      <c r="C342" s="109">
        <v>1</v>
      </c>
      <c r="D342" s="110"/>
      <c r="E342" s="111"/>
      <c r="F342" s="9"/>
      <c r="G342" s="7" t="s">
        <v>3852</v>
      </c>
      <c r="H342" s="7" t="s">
        <v>31</v>
      </c>
      <c r="I342" s="7" t="s">
        <v>3937</v>
      </c>
      <c r="J342" s="11">
        <f t="shared" si="1"/>
        <v>10</v>
      </c>
      <c r="K342" s="7" t="s">
        <v>1581</v>
      </c>
      <c r="L342" s="7" t="s">
        <v>1582</v>
      </c>
      <c r="M342" s="7" t="s">
        <v>53</v>
      </c>
      <c r="N342" s="7" t="s">
        <v>55</v>
      </c>
      <c r="O342" s="7" t="s">
        <v>3938</v>
      </c>
      <c r="P342" s="7" t="s">
        <v>3939</v>
      </c>
      <c r="Q342" s="7" t="s">
        <v>152</v>
      </c>
      <c r="R342" s="7" t="s">
        <v>53</v>
      </c>
      <c r="S342" s="7" t="s">
        <v>55</v>
      </c>
      <c r="T342" s="7" t="s">
        <v>3943</v>
      </c>
      <c r="U342" s="7"/>
      <c r="V342" s="7" t="s">
        <v>78</v>
      </c>
      <c r="W342" s="7" t="s">
        <v>3859</v>
      </c>
      <c r="X342" s="7" t="s">
        <v>1585</v>
      </c>
      <c r="Y342" s="7" t="s">
        <v>1867</v>
      </c>
    </row>
    <row r="343" spans="1:25" ht="16.5" customHeight="1">
      <c r="A343" s="7" t="s">
        <v>1519</v>
      </c>
      <c r="B343" s="7" t="s">
        <v>3947</v>
      </c>
      <c r="C343" s="109">
        <v>1</v>
      </c>
      <c r="D343" s="110"/>
      <c r="E343" s="111"/>
      <c r="F343" s="9"/>
      <c r="G343" s="7" t="s">
        <v>3852</v>
      </c>
      <c r="H343" s="7" t="s">
        <v>31</v>
      </c>
      <c r="I343" s="7" t="s">
        <v>3937</v>
      </c>
      <c r="J343" s="11">
        <f t="shared" si="1"/>
        <v>10</v>
      </c>
      <c r="K343" s="7" t="s">
        <v>1581</v>
      </c>
      <c r="L343" s="7" t="s">
        <v>1582</v>
      </c>
      <c r="M343" s="7" t="s">
        <v>53</v>
      </c>
      <c r="N343" s="7" t="s">
        <v>55</v>
      </c>
      <c r="O343" s="7" t="s">
        <v>3938</v>
      </c>
      <c r="P343" s="7" t="s">
        <v>3939</v>
      </c>
      <c r="Q343" s="7" t="s">
        <v>152</v>
      </c>
      <c r="R343" s="7" t="s">
        <v>53</v>
      </c>
      <c r="S343" s="7" t="s">
        <v>55</v>
      </c>
      <c r="T343" s="7" t="s">
        <v>3943</v>
      </c>
      <c r="U343" s="7"/>
      <c r="V343" s="7" t="s">
        <v>78</v>
      </c>
      <c r="W343" s="7" t="s">
        <v>3859</v>
      </c>
      <c r="X343" s="7" t="s">
        <v>1585</v>
      </c>
      <c r="Y343" s="7" t="s">
        <v>1867</v>
      </c>
    </row>
    <row r="344" spans="1:25" ht="16.5" customHeight="1">
      <c r="A344" s="7" t="s">
        <v>1519</v>
      </c>
      <c r="B344" s="7" t="s">
        <v>3952</v>
      </c>
      <c r="C344" s="109">
        <v>1</v>
      </c>
      <c r="D344" s="110"/>
      <c r="E344" s="111"/>
      <c r="F344" s="9"/>
      <c r="G344" s="7" t="s">
        <v>3852</v>
      </c>
      <c r="H344" s="7" t="s">
        <v>31</v>
      </c>
      <c r="I344" s="7" t="s">
        <v>3937</v>
      </c>
      <c r="J344" s="11">
        <f t="shared" si="1"/>
        <v>10</v>
      </c>
      <c r="K344" s="7" t="s">
        <v>1581</v>
      </c>
      <c r="L344" s="7" t="s">
        <v>1582</v>
      </c>
      <c r="M344" s="7" t="s">
        <v>53</v>
      </c>
      <c r="N344" s="7" t="s">
        <v>55</v>
      </c>
      <c r="O344" s="7" t="s">
        <v>3938</v>
      </c>
      <c r="P344" s="7" t="s">
        <v>3939</v>
      </c>
      <c r="Q344" s="7" t="s">
        <v>152</v>
      </c>
      <c r="R344" s="7" t="s">
        <v>53</v>
      </c>
      <c r="S344" s="7" t="s">
        <v>55</v>
      </c>
      <c r="T344" s="7" t="s">
        <v>3943</v>
      </c>
      <c r="U344" s="7"/>
      <c r="V344" s="7" t="s">
        <v>78</v>
      </c>
      <c r="W344" s="7" t="s">
        <v>3859</v>
      </c>
      <c r="X344" s="7" t="s">
        <v>1585</v>
      </c>
      <c r="Y344" s="7" t="s">
        <v>1867</v>
      </c>
    </row>
    <row r="345" spans="1:25" ht="16.5" customHeight="1">
      <c r="A345" s="7" t="s">
        <v>1519</v>
      </c>
      <c r="B345" s="7" t="s">
        <v>3958</v>
      </c>
      <c r="C345" s="109">
        <v>1</v>
      </c>
      <c r="D345" s="110"/>
      <c r="E345" s="111"/>
      <c r="F345" s="9"/>
      <c r="G345" s="7" t="s">
        <v>3852</v>
      </c>
      <c r="H345" s="7" t="s">
        <v>31</v>
      </c>
      <c r="I345" s="7" t="s">
        <v>3960</v>
      </c>
      <c r="J345" s="11">
        <f t="shared" si="1"/>
        <v>12</v>
      </c>
      <c r="K345" s="7" t="s">
        <v>1625</v>
      </c>
      <c r="L345" s="7" t="s">
        <v>1626</v>
      </c>
      <c r="M345" s="7" t="s">
        <v>53</v>
      </c>
      <c r="N345" s="7" t="s">
        <v>55</v>
      </c>
      <c r="O345" s="7" t="s">
        <v>3938</v>
      </c>
      <c r="P345" s="7" t="s">
        <v>3939</v>
      </c>
      <c r="Q345" s="7" t="s">
        <v>152</v>
      </c>
      <c r="R345" s="7" t="s">
        <v>53</v>
      </c>
      <c r="S345" s="7" t="s">
        <v>55</v>
      </c>
      <c r="T345" s="7" t="s">
        <v>3963</v>
      </c>
      <c r="U345" s="7"/>
      <c r="V345" s="7" t="s">
        <v>78</v>
      </c>
      <c r="W345" s="7" t="s">
        <v>3859</v>
      </c>
      <c r="X345" s="7" t="s">
        <v>1518</v>
      </c>
      <c r="Y345" s="7" t="s">
        <v>1867</v>
      </c>
    </row>
    <row r="346" spans="1:25" ht="16.5" customHeight="1">
      <c r="A346" s="7" t="s">
        <v>1519</v>
      </c>
      <c r="B346" s="7" t="s">
        <v>3967</v>
      </c>
      <c r="C346" s="109">
        <v>1</v>
      </c>
      <c r="D346" s="110"/>
      <c r="E346" s="111"/>
      <c r="F346" s="9"/>
      <c r="G346" s="7" t="s">
        <v>3852</v>
      </c>
      <c r="H346" s="7" t="s">
        <v>31</v>
      </c>
      <c r="I346" s="7" t="s">
        <v>3960</v>
      </c>
      <c r="J346" s="11">
        <f t="shared" si="1"/>
        <v>12</v>
      </c>
      <c r="K346" s="7" t="s">
        <v>1625</v>
      </c>
      <c r="L346" s="7" t="s">
        <v>1626</v>
      </c>
      <c r="M346" s="7" t="s">
        <v>53</v>
      </c>
      <c r="N346" s="7" t="s">
        <v>55</v>
      </c>
      <c r="O346" s="7" t="s">
        <v>3938</v>
      </c>
      <c r="P346" s="7" t="s">
        <v>3939</v>
      </c>
      <c r="Q346" s="7" t="s">
        <v>152</v>
      </c>
      <c r="R346" s="7" t="s">
        <v>53</v>
      </c>
      <c r="S346" s="7" t="s">
        <v>55</v>
      </c>
      <c r="T346" s="7" t="s">
        <v>3963</v>
      </c>
      <c r="U346" s="7"/>
      <c r="V346" s="7" t="s">
        <v>78</v>
      </c>
      <c r="W346" s="7" t="s">
        <v>3859</v>
      </c>
      <c r="X346" s="7" t="s">
        <v>1518</v>
      </c>
      <c r="Y346" s="7" t="s">
        <v>1867</v>
      </c>
    </row>
    <row r="347" spans="1:25" ht="16.5" customHeight="1">
      <c r="A347" s="7" t="s">
        <v>1519</v>
      </c>
      <c r="B347" s="7" t="s">
        <v>3974</v>
      </c>
      <c r="C347" s="109">
        <v>1</v>
      </c>
      <c r="D347" s="110"/>
      <c r="E347" s="111"/>
      <c r="F347" s="9"/>
      <c r="G347" s="7" t="s">
        <v>3852</v>
      </c>
      <c r="H347" s="7" t="s">
        <v>31</v>
      </c>
      <c r="I347" s="7" t="s">
        <v>3960</v>
      </c>
      <c r="J347" s="11">
        <f t="shared" si="1"/>
        <v>12</v>
      </c>
      <c r="K347" s="7" t="s">
        <v>1625</v>
      </c>
      <c r="L347" s="7" t="s">
        <v>1626</v>
      </c>
      <c r="M347" s="7" t="s">
        <v>53</v>
      </c>
      <c r="N347" s="7" t="s">
        <v>55</v>
      </c>
      <c r="O347" s="7" t="s">
        <v>3938</v>
      </c>
      <c r="P347" s="7" t="s">
        <v>3939</v>
      </c>
      <c r="Q347" s="7" t="s">
        <v>152</v>
      </c>
      <c r="R347" s="7" t="s">
        <v>53</v>
      </c>
      <c r="S347" s="7" t="s">
        <v>55</v>
      </c>
      <c r="T347" s="7" t="s">
        <v>3963</v>
      </c>
      <c r="U347" s="7"/>
      <c r="V347" s="7" t="s">
        <v>78</v>
      </c>
      <c r="W347" s="7" t="s">
        <v>3859</v>
      </c>
      <c r="X347" s="7" t="s">
        <v>1518</v>
      </c>
      <c r="Y347" s="7" t="s">
        <v>1867</v>
      </c>
    </row>
    <row r="348" spans="1:25" ht="16.5" customHeight="1">
      <c r="A348" s="7" t="s">
        <v>1519</v>
      </c>
      <c r="B348" s="7" t="s">
        <v>3981</v>
      </c>
      <c r="C348" s="109">
        <v>1</v>
      </c>
      <c r="D348" s="110"/>
      <c r="E348" s="111"/>
      <c r="F348" s="9"/>
      <c r="G348" s="7" t="s">
        <v>3982</v>
      </c>
      <c r="H348" s="7" t="s">
        <v>31</v>
      </c>
      <c r="I348" s="7" t="s">
        <v>2481</v>
      </c>
      <c r="J348" s="11">
        <f t="shared" si="1"/>
        <v>11</v>
      </c>
      <c r="K348" s="7" t="s">
        <v>1558</v>
      </c>
      <c r="L348" s="7" t="s">
        <v>1559</v>
      </c>
      <c r="M348" s="7" t="s">
        <v>43</v>
      </c>
      <c r="N348" s="7" t="s">
        <v>45</v>
      </c>
      <c r="O348" s="7" t="s">
        <v>1530</v>
      </c>
      <c r="P348" s="7" t="s">
        <v>1531</v>
      </c>
      <c r="Q348" s="7" t="s">
        <v>310</v>
      </c>
      <c r="R348" s="7" t="s">
        <v>53</v>
      </c>
      <c r="S348" s="7" t="s">
        <v>55</v>
      </c>
      <c r="T348" s="7" t="s">
        <v>3856</v>
      </c>
      <c r="U348" s="7"/>
      <c r="V348" s="7" t="s">
        <v>57</v>
      </c>
      <c r="W348" s="7" t="s">
        <v>3859</v>
      </c>
      <c r="X348" s="7" t="s">
        <v>1563</v>
      </c>
      <c r="Y348" s="7" t="s">
        <v>267</v>
      </c>
    </row>
    <row r="349" spans="1:25" ht="16.5" customHeight="1">
      <c r="A349" s="7" t="s">
        <v>1519</v>
      </c>
      <c r="B349" s="7" t="s">
        <v>3988</v>
      </c>
      <c r="C349" s="109">
        <v>1</v>
      </c>
      <c r="D349" s="110"/>
      <c r="E349" s="111"/>
      <c r="F349" s="9"/>
      <c r="G349" s="7" t="s">
        <v>3982</v>
      </c>
      <c r="H349" s="7" t="s">
        <v>31</v>
      </c>
      <c r="I349" s="7" t="s">
        <v>2481</v>
      </c>
      <c r="J349" s="11">
        <f t="shared" si="1"/>
        <v>11</v>
      </c>
      <c r="K349" s="7" t="s">
        <v>1558</v>
      </c>
      <c r="L349" s="7" t="s">
        <v>1559</v>
      </c>
      <c r="M349" s="7" t="s">
        <v>43</v>
      </c>
      <c r="N349" s="7" t="s">
        <v>45</v>
      </c>
      <c r="O349" s="7" t="s">
        <v>1530</v>
      </c>
      <c r="P349" s="7" t="s">
        <v>1531</v>
      </c>
      <c r="Q349" s="7" t="s">
        <v>310</v>
      </c>
      <c r="R349" s="7" t="s">
        <v>53</v>
      </c>
      <c r="S349" s="7" t="s">
        <v>55</v>
      </c>
      <c r="T349" s="7" t="s">
        <v>3856</v>
      </c>
      <c r="U349" s="7"/>
      <c r="V349" s="7" t="s">
        <v>57</v>
      </c>
      <c r="W349" s="7" t="s">
        <v>3859</v>
      </c>
      <c r="X349" s="7" t="s">
        <v>1563</v>
      </c>
      <c r="Y349" s="7" t="s">
        <v>267</v>
      </c>
    </row>
    <row r="350" spans="1:25" ht="16.5" customHeight="1">
      <c r="A350" s="7" t="s">
        <v>1519</v>
      </c>
      <c r="B350" s="7" t="s">
        <v>3991</v>
      </c>
      <c r="C350" s="109">
        <v>1</v>
      </c>
      <c r="D350" s="110"/>
      <c r="E350" s="111"/>
      <c r="F350" s="9"/>
      <c r="G350" s="7" t="s">
        <v>3982</v>
      </c>
      <c r="H350" s="7" t="s">
        <v>31</v>
      </c>
      <c r="I350" s="7" t="s">
        <v>3992</v>
      </c>
      <c r="J350" s="11">
        <f t="shared" si="1"/>
        <v>11</v>
      </c>
      <c r="K350" s="7" t="s">
        <v>1530</v>
      </c>
      <c r="L350" s="7" t="s">
        <v>1531</v>
      </c>
      <c r="M350" s="7" t="s">
        <v>53</v>
      </c>
      <c r="N350" s="7" t="s">
        <v>55</v>
      </c>
      <c r="O350" s="7" t="s">
        <v>3993</v>
      </c>
      <c r="P350" s="7" t="s">
        <v>3994</v>
      </c>
      <c r="Q350" s="7" t="s">
        <v>52</v>
      </c>
      <c r="R350" s="7" t="s">
        <v>1050</v>
      </c>
      <c r="S350" s="7" t="s">
        <v>718</v>
      </c>
      <c r="T350" s="7" t="s">
        <v>3995</v>
      </c>
      <c r="U350" s="7"/>
      <c r="V350" s="7" t="s">
        <v>57</v>
      </c>
      <c r="W350" s="7" t="s">
        <v>3859</v>
      </c>
      <c r="X350" s="7" t="s">
        <v>267</v>
      </c>
      <c r="Y350" s="7" t="s">
        <v>3996</v>
      </c>
    </row>
    <row r="351" spans="1:25" ht="16.5" customHeight="1">
      <c r="A351" s="7" t="s">
        <v>1519</v>
      </c>
      <c r="B351" s="7" t="s">
        <v>3997</v>
      </c>
      <c r="C351" s="109">
        <v>1</v>
      </c>
      <c r="D351" s="110"/>
      <c r="E351" s="111"/>
      <c r="F351" s="9"/>
      <c r="G351" s="7" t="s">
        <v>3982</v>
      </c>
      <c r="H351" s="7" t="s">
        <v>31</v>
      </c>
      <c r="I351" s="7" t="s">
        <v>3992</v>
      </c>
      <c r="J351" s="11">
        <f t="shared" si="1"/>
        <v>11</v>
      </c>
      <c r="K351" s="7" t="s">
        <v>1530</v>
      </c>
      <c r="L351" s="7" t="s">
        <v>1531</v>
      </c>
      <c r="M351" s="7" t="s">
        <v>53</v>
      </c>
      <c r="N351" s="7" t="s">
        <v>55</v>
      </c>
      <c r="O351" s="7" t="s">
        <v>3993</v>
      </c>
      <c r="P351" s="7" t="s">
        <v>3994</v>
      </c>
      <c r="Q351" s="7" t="s">
        <v>52</v>
      </c>
      <c r="R351" s="7" t="s">
        <v>1050</v>
      </c>
      <c r="S351" s="7" t="s">
        <v>718</v>
      </c>
      <c r="T351" s="7" t="s">
        <v>3995</v>
      </c>
      <c r="U351" s="7"/>
      <c r="V351" s="7" t="s">
        <v>57</v>
      </c>
      <c r="W351" s="7" t="s">
        <v>3859</v>
      </c>
      <c r="X351" s="7" t="s">
        <v>267</v>
      </c>
      <c r="Y351" s="7" t="s">
        <v>3996</v>
      </c>
    </row>
    <row r="352" spans="1:25" ht="16.5" customHeight="1">
      <c r="A352" s="7" t="s">
        <v>1519</v>
      </c>
      <c r="B352" s="7" t="s">
        <v>4000</v>
      </c>
      <c r="C352" s="109">
        <v>1</v>
      </c>
      <c r="D352" s="110"/>
      <c r="E352" s="111"/>
      <c r="F352" s="9"/>
      <c r="G352" s="7" t="s">
        <v>3982</v>
      </c>
      <c r="H352" s="7" t="s">
        <v>31</v>
      </c>
      <c r="I352" s="7" t="s">
        <v>3992</v>
      </c>
      <c r="J352" s="11">
        <f t="shared" si="1"/>
        <v>11</v>
      </c>
      <c r="K352" s="7" t="s">
        <v>1530</v>
      </c>
      <c r="L352" s="7" t="s">
        <v>1531</v>
      </c>
      <c r="M352" s="7" t="s">
        <v>53</v>
      </c>
      <c r="N352" s="7" t="s">
        <v>55</v>
      </c>
      <c r="O352" s="7" t="s">
        <v>3993</v>
      </c>
      <c r="P352" s="7" t="s">
        <v>3994</v>
      </c>
      <c r="Q352" s="7" t="s">
        <v>52</v>
      </c>
      <c r="R352" s="7" t="s">
        <v>1050</v>
      </c>
      <c r="S352" s="7" t="s">
        <v>718</v>
      </c>
      <c r="T352" s="7" t="s">
        <v>3995</v>
      </c>
      <c r="U352" s="7"/>
      <c r="V352" s="7" t="s">
        <v>57</v>
      </c>
      <c r="W352" s="7" t="s">
        <v>3859</v>
      </c>
      <c r="X352" s="7" t="s">
        <v>267</v>
      </c>
      <c r="Y352" s="7" t="s">
        <v>3996</v>
      </c>
    </row>
    <row r="353" spans="1:25" ht="16.5" customHeight="1">
      <c r="A353" s="7" t="s">
        <v>1519</v>
      </c>
      <c r="B353" s="7" t="s">
        <v>4006</v>
      </c>
      <c r="C353" s="109">
        <v>1</v>
      </c>
      <c r="D353" s="110">
        <v>1</v>
      </c>
      <c r="E353" s="111">
        <v>1</v>
      </c>
      <c r="F353" s="9"/>
      <c r="G353" s="7" t="s">
        <v>4008</v>
      </c>
      <c r="H353" s="7" t="s">
        <v>31</v>
      </c>
      <c r="I353" s="7" t="s">
        <v>4009</v>
      </c>
      <c r="J353" s="11">
        <f t="shared" si="1"/>
        <v>13</v>
      </c>
      <c r="K353" s="7" t="s">
        <v>3993</v>
      </c>
      <c r="L353" s="7" t="s">
        <v>3994</v>
      </c>
      <c r="M353" s="7" t="s">
        <v>1050</v>
      </c>
      <c r="N353" s="7" t="s">
        <v>718</v>
      </c>
      <c r="O353" s="7" t="s">
        <v>1662</v>
      </c>
      <c r="P353" s="7" t="s">
        <v>1663</v>
      </c>
      <c r="Q353" s="7" t="s">
        <v>52</v>
      </c>
      <c r="R353" s="7" t="s">
        <v>53</v>
      </c>
      <c r="S353" s="7" t="s">
        <v>55</v>
      </c>
      <c r="T353" s="7" t="s">
        <v>4012</v>
      </c>
      <c r="U353" s="7"/>
      <c r="V353" s="7" t="s">
        <v>57</v>
      </c>
      <c r="W353" s="7" t="s">
        <v>59</v>
      </c>
      <c r="X353" s="7" t="s">
        <v>3996</v>
      </c>
      <c r="Y353" s="7" t="s">
        <v>1667</v>
      </c>
    </row>
    <row r="354" spans="1:25" ht="16.5" customHeight="1">
      <c r="A354" s="7" t="s">
        <v>1519</v>
      </c>
      <c r="B354" s="7" t="s">
        <v>4016</v>
      </c>
      <c r="C354" s="109">
        <v>1</v>
      </c>
      <c r="D354" s="110">
        <v>1</v>
      </c>
      <c r="E354" s="111">
        <v>1</v>
      </c>
      <c r="F354" s="9"/>
      <c r="G354" s="7" t="s">
        <v>4008</v>
      </c>
      <c r="H354" s="7" t="s">
        <v>31</v>
      </c>
      <c r="I354" s="7" t="s">
        <v>4009</v>
      </c>
      <c r="J354" s="11">
        <f t="shared" si="1"/>
        <v>13</v>
      </c>
      <c r="K354" s="7" t="s">
        <v>3993</v>
      </c>
      <c r="L354" s="7" t="s">
        <v>3994</v>
      </c>
      <c r="M354" s="7" t="s">
        <v>1050</v>
      </c>
      <c r="N354" s="7" t="s">
        <v>718</v>
      </c>
      <c r="O354" s="7" t="s">
        <v>1662</v>
      </c>
      <c r="P354" s="7" t="s">
        <v>1663</v>
      </c>
      <c r="Q354" s="7" t="s">
        <v>52</v>
      </c>
      <c r="R354" s="7" t="s">
        <v>53</v>
      </c>
      <c r="S354" s="7" t="s">
        <v>55</v>
      </c>
      <c r="T354" s="7" t="s">
        <v>4012</v>
      </c>
      <c r="U354" s="7"/>
      <c r="V354" s="7" t="s">
        <v>57</v>
      </c>
      <c r="W354" s="7" t="s">
        <v>59</v>
      </c>
      <c r="X354" s="7" t="s">
        <v>3996</v>
      </c>
      <c r="Y354" s="7" t="s">
        <v>1667</v>
      </c>
    </row>
    <row r="355" spans="1:25" ht="16.5" customHeight="1">
      <c r="A355" s="7" t="s">
        <v>1519</v>
      </c>
      <c r="B355" s="7" t="s">
        <v>4023</v>
      </c>
      <c r="C355" s="109">
        <v>1</v>
      </c>
      <c r="D355" s="110">
        <v>1</v>
      </c>
      <c r="E355" s="111">
        <v>1</v>
      </c>
      <c r="F355" s="9"/>
      <c r="G355" s="7" t="s">
        <v>4008</v>
      </c>
      <c r="H355" s="7" t="s">
        <v>31</v>
      </c>
      <c r="I355" s="7" t="s">
        <v>4009</v>
      </c>
      <c r="J355" s="11">
        <f t="shared" si="1"/>
        <v>13</v>
      </c>
      <c r="K355" s="7" t="s">
        <v>3993</v>
      </c>
      <c r="L355" s="7" t="s">
        <v>3994</v>
      </c>
      <c r="M355" s="7" t="s">
        <v>1050</v>
      </c>
      <c r="N355" s="7" t="s">
        <v>718</v>
      </c>
      <c r="O355" s="7" t="s">
        <v>1662</v>
      </c>
      <c r="P355" s="7" t="s">
        <v>1663</v>
      </c>
      <c r="Q355" s="7" t="s">
        <v>52</v>
      </c>
      <c r="R355" s="7" t="s">
        <v>53</v>
      </c>
      <c r="S355" s="7" t="s">
        <v>55</v>
      </c>
      <c r="T355" s="7" t="s">
        <v>4012</v>
      </c>
      <c r="U355" s="7"/>
      <c r="V355" s="7" t="s">
        <v>57</v>
      </c>
      <c r="W355" s="7" t="s">
        <v>59</v>
      </c>
      <c r="X355" s="7" t="s">
        <v>3996</v>
      </c>
      <c r="Y355" s="7" t="s">
        <v>1667</v>
      </c>
    </row>
    <row r="356" spans="1:25" ht="16.5" customHeight="1">
      <c r="A356" s="7" t="s">
        <v>1519</v>
      </c>
      <c r="B356" s="7" t="s">
        <v>4027</v>
      </c>
      <c r="C356" s="109">
        <v>1</v>
      </c>
      <c r="D356" s="110">
        <v>1</v>
      </c>
      <c r="E356" s="111">
        <v>1</v>
      </c>
      <c r="F356" s="9"/>
      <c r="G356" s="7" t="s">
        <v>4008</v>
      </c>
      <c r="H356" s="7" t="s">
        <v>31</v>
      </c>
      <c r="I356" s="7" t="s">
        <v>4029</v>
      </c>
      <c r="J356" s="11">
        <f t="shared" si="1"/>
        <v>14</v>
      </c>
      <c r="K356" s="7" t="s">
        <v>388</v>
      </c>
      <c r="L356" s="7" t="s">
        <v>390</v>
      </c>
      <c r="M356" s="7" t="s">
        <v>43</v>
      </c>
      <c r="N356" s="7" t="s">
        <v>45</v>
      </c>
      <c r="O356" s="7" t="s">
        <v>1662</v>
      </c>
      <c r="P356" s="7" t="s">
        <v>1663</v>
      </c>
      <c r="Q356" s="7" t="s">
        <v>52</v>
      </c>
      <c r="R356" s="7" t="s">
        <v>53</v>
      </c>
      <c r="S356" s="7" t="s">
        <v>55</v>
      </c>
      <c r="T356" s="7" t="s">
        <v>4030</v>
      </c>
      <c r="U356" s="7"/>
      <c r="V356" s="7" t="s">
        <v>57</v>
      </c>
      <c r="W356" s="7" t="s">
        <v>59</v>
      </c>
      <c r="X356" s="7" t="s">
        <v>394</v>
      </c>
      <c r="Y356" s="7" t="s">
        <v>1667</v>
      </c>
    </row>
    <row r="357" spans="1:25" ht="16.5" customHeight="1">
      <c r="A357" s="7" t="s">
        <v>1519</v>
      </c>
      <c r="B357" s="7" t="s">
        <v>4032</v>
      </c>
      <c r="C357" s="109">
        <v>1</v>
      </c>
      <c r="D357" s="110">
        <v>1</v>
      </c>
      <c r="E357" s="111">
        <v>1</v>
      </c>
      <c r="F357" s="9"/>
      <c r="G357" s="7" t="s">
        <v>4008</v>
      </c>
      <c r="H357" s="7" t="s">
        <v>31</v>
      </c>
      <c r="I357" s="7" t="s">
        <v>4029</v>
      </c>
      <c r="J357" s="11">
        <f t="shared" si="1"/>
        <v>14</v>
      </c>
      <c r="K357" s="7" t="s">
        <v>388</v>
      </c>
      <c r="L357" s="7" t="s">
        <v>390</v>
      </c>
      <c r="M357" s="7" t="s">
        <v>43</v>
      </c>
      <c r="N357" s="7" t="s">
        <v>45</v>
      </c>
      <c r="O357" s="7" t="s">
        <v>1662</v>
      </c>
      <c r="P357" s="7" t="s">
        <v>1663</v>
      </c>
      <c r="Q357" s="7" t="s">
        <v>52</v>
      </c>
      <c r="R357" s="7" t="s">
        <v>53</v>
      </c>
      <c r="S357" s="7" t="s">
        <v>55</v>
      </c>
      <c r="T357" s="7" t="s">
        <v>4030</v>
      </c>
      <c r="U357" s="7"/>
      <c r="V357" s="7" t="s">
        <v>57</v>
      </c>
      <c r="W357" s="7" t="s">
        <v>59</v>
      </c>
      <c r="X357" s="7" t="s">
        <v>394</v>
      </c>
      <c r="Y357" s="7" t="s">
        <v>1667</v>
      </c>
    </row>
    <row r="358" spans="1:25" ht="16.5" customHeight="1">
      <c r="A358" s="7" t="s">
        <v>1519</v>
      </c>
      <c r="B358" s="7" t="s">
        <v>4039</v>
      </c>
      <c r="C358" s="109">
        <v>1</v>
      </c>
      <c r="D358" s="110">
        <v>1</v>
      </c>
      <c r="E358" s="111">
        <v>1</v>
      </c>
      <c r="F358" s="9"/>
      <c r="G358" s="7" t="s">
        <v>4008</v>
      </c>
      <c r="H358" s="7" t="s">
        <v>31</v>
      </c>
      <c r="I358" s="7" t="s">
        <v>4029</v>
      </c>
      <c r="J358" s="11">
        <f t="shared" si="1"/>
        <v>14</v>
      </c>
      <c r="K358" s="7" t="s">
        <v>388</v>
      </c>
      <c r="L358" s="7" t="s">
        <v>390</v>
      </c>
      <c r="M358" s="7" t="s">
        <v>43</v>
      </c>
      <c r="N358" s="7" t="s">
        <v>45</v>
      </c>
      <c r="O358" s="7" t="s">
        <v>1662</v>
      </c>
      <c r="P358" s="7" t="s">
        <v>1663</v>
      </c>
      <c r="Q358" s="7" t="s">
        <v>52</v>
      </c>
      <c r="R358" s="7" t="s">
        <v>53</v>
      </c>
      <c r="S358" s="7" t="s">
        <v>55</v>
      </c>
      <c r="T358" s="7" t="s">
        <v>4030</v>
      </c>
      <c r="U358" s="7"/>
      <c r="V358" s="7" t="s">
        <v>57</v>
      </c>
      <c r="W358" s="7" t="s">
        <v>59</v>
      </c>
      <c r="X358" s="7" t="s">
        <v>394</v>
      </c>
      <c r="Y358" s="7" t="s">
        <v>1667</v>
      </c>
    </row>
    <row r="359" spans="1:25" ht="16.5" customHeight="1">
      <c r="A359" s="7" t="s">
        <v>1519</v>
      </c>
      <c r="B359" s="7" t="s">
        <v>4043</v>
      </c>
      <c r="C359" s="109">
        <v>1</v>
      </c>
      <c r="D359" s="110">
        <v>1</v>
      </c>
      <c r="E359" s="111">
        <v>1</v>
      </c>
      <c r="F359" s="9"/>
      <c r="G359" s="7" t="s">
        <v>259</v>
      </c>
      <c r="H359" s="7" t="s">
        <v>31</v>
      </c>
      <c r="I359" s="7" t="s">
        <v>4044</v>
      </c>
      <c r="J359" s="11">
        <f t="shared" si="1"/>
        <v>18</v>
      </c>
      <c r="K359" s="7" t="s">
        <v>159</v>
      </c>
      <c r="L359" s="7" t="s">
        <v>160</v>
      </c>
      <c r="M359" s="7" t="s">
        <v>43</v>
      </c>
      <c r="N359" s="7" t="s">
        <v>45</v>
      </c>
      <c r="O359" s="7" t="s">
        <v>1530</v>
      </c>
      <c r="P359" s="7" t="s">
        <v>1531</v>
      </c>
      <c r="Q359" s="7" t="s">
        <v>310</v>
      </c>
      <c r="R359" s="7" t="s">
        <v>53</v>
      </c>
      <c r="S359" s="7" t="s">
        <v>55</v>
      </c>
      <c r="T359" s="7" t="s">
        <v>4047</v>
      </c>
      <c r="U359" s="7"/>
      <c r="V359" s="7" t="s">
        <v>57</v>
      </c>
      <c r="W359" s="7" t="s">
        <v>59</v>
      </c>
      <c r="X359" s="7" t="s">
        <v>164</v>
      </c>
      <c r="Y359" s="7" t="s">
        <v>267</v>
      </c>
    </row>
    <row r="360" spans="1:25" ht="16.5" customHeight="1">
      <c r="A360" s="7" t="s">
        <v>1519</v>
      </c>
      <c r="B360" s="7" t="s">
        <v>4048</v>
      </c>
      <c r="C360" s="109">
        <v>1</v>
      </c>
      <c r="D360" s="110">
        <v>1</v>
      </c>
      <c r="E360" s="111">
        <v>1</v>
      </c>
      <c r="F360" s="9"/>
      <c r="G360" s="7" t="s">
        <v>259</v>
      </c>
      <c r="H360" s="7" t="s">
        <v>31</v>
      </c>
      <c r="I360" s="7" t="s">
        <v>4044</v>
      </c>
      <c r="J360" s="11">
        <f t="shared" si="1"/>
        <v>18</v>
      </c>
      <c r="K360" s="7" t="s">
        <v>159</v>
      </c>
      <c r="L360" s="7" t="s">
        <v>160</v>
      </c>
      <c r="M360" s="7" t="s">
        <v>43</v>
      </c>
      <c r="N360" s="7" t="s">
        <v>45</v>
      </c>
      <c r="O360" s="7" t="s">
        <v>1539</v>
      </c>
      <c r="P360" s="7" t="s">
        <v>1540</v>
      </c>
      <c r="Q360" s="7" t="s">
        <v>310</v>
      </c>
      <c r="R360" s="7" t="s">
        <v>53</v>
      </c>
      <c r="S360" s="7" t="s">
        <v>55</v>
      </c>
      <c r="T360" s="7" t="s">
        <v>4047</v>
      </c>
      <c r="U360" s="7"/>
      <c r="V360" s="7" t="s">
        <v>57</v>
      </c>
      <c r="W360" s="7" t="s">
        <v>59</v>
      </c>
      <c r="X360" s="7" t="s">
        <v>164</v>
      </c>
      <c r="Y360" s="7" t="s">
        <v>267</v>
      </c>
    </row>
    <row r="361" spans="1:25" ht="16.5" customHeight="1">
      <c r="A361" s="7" t="s">
        <v>1519</v>
      </c>
      <c r="B361" s="7" t="s">
        <v>4051</v>
      </c>
      <c r="C361" s="109">
        <v>1</v>
      </c>
      <c r="D361" s="110">
        <v>1</v>
      </c>
      <c r="E361" s="111">
        <v>1</v>
      </c>
      <c r="F361" s="9"/>
      <c r="G361" s="7" t="s">
        <v>259</v>
      </c>
      <c r="H361" s="7" t="s">
        <v>31</v>
      </c>
      <c r="I361" s="7" t="s">
        <v>4053</v>
      </c>
      <c r="J361" s="11">
        <f t="shared" si="1"/>
        <v>27</v>
      </c>
      <c r="K361" s="7" t="s">
        <v>159</v>
      </c>
      <c r="L361" s="7" t="s">
        <v>160</v>
      </c>
      <c r="M361" s="7" t="s">
        <v>43</v>
      </c>
      <c r="N361" s="7" t="s">
        <v>45</v>
      </c>
      <c r="O361" s="7" t="s">
        <v>1581</v>
      </c>
      <c r="P361" s="7" t="s">
        <v>1582</v>
      </c>
      <c r="Q361" s="7" t="s">
        <v>310</v>
      </c>
      <c r="R361" s="7" t="s">
        <v>53</v>
      </c>
      <c r="S361" s="7" t="s">
        <v>55</v>
      </c>
      <c r="T361" s="7" t="s">
        <v>4055</v>
      </c>
      <c r="U361" s="7"/>
      <c r="V361" s="7" t="s">
        <v>57</v>
      </c>
      <c r="W361" s="7" t="s">
        <v>59</v>
      </c>
      <c r="X361" s="7" t="s">
        <v>164</v>
      </c>
      <c r="Y361" s="7" t="s">
        <v>1585</v>
      </c>
    </row>
    <row r="362" spans="1:25" ht="16.5" customHeight="1">
      <c r="A362" s="7" t="s">
        <v>1519</v>
      </c>
      <c r="B362" s="7" t="s">
        <v>4057</v>
      </c>
      <c r="C362" s="109">
        <v>1</v>
      </c>
      <c r="D362" s="110">
        <v>1</v>
      </c>
      <c r="E362" s="111">
        <v>1</v>
      </c>
      <c r="F362" s="9"/>
      <c r="G362" s="7" t="s">
        <v>259</v>
      </c>
      <c r="H362" s="7" t="s">
        <v>31</v>
      </c>
      <c r="I362" s="7" t="s">
        <v>4060</v>
      </c>
      <c r="J362" s="11">
        <f t="shared" si="1"/>
        <v>32</v>
      </c>
      <c r="K362" s="7" t="s">
        <v>159</v>
      </c>
      <c r="L362" s="7" t="s">
        <v>160</v>
      </c>
      <c r="M362" s="7" t="s">
        <v>43</v>
      </c>
      <c r="N362" s="7" t="s">
        <v>45</v>
      </c>
      <c r="O362" s="7" t="s">
        <v>1548</v>
      </c>
      <c r="P362" s="7" t="s">
        <v>1549</v>
      </c>
      <c r="Q362" s="7" t="s">
        <v>4061</v>
      </c>
      <c r="R362" s="7" t="s">
        <v>671</v>
      </c>
      <c r="S362" s="7" t="s">
        <v>672</v>
      </c>
      <c r="T362" s="7" t="s">
        <v>4063</v>
      </c>
      <c r="U362" s="7"/>
      <c r="V362" s="7" t="s">
        <v>57</v>
      </c>
      <c r="W362" s="7" t="s">
        <v>1641</v>
      </c>
      <c r="X362" s="7" t="s">
        <v>164</v>
      </c>
      <c r="Y362" s="7" t="s">
        <v>3830</v>
      </c>
    </row>
    <row r="363" spans="1:25" ht="16.5" customHeight="1">
      <c r="A363" s="7" t="s">
        <v>1519</v>
      </c>
      <c r="B363" s="7" t="s">
        <v>4065</v>
      </c>
      <c r="C363" s="109">
        <v>1</v>
      </c>
      <c r="D363" s="110">
        <v>1</v>
      </c>
      <c r="E363" s="111">
        <v>1</v>
      </c>
      <c r="F363" s="9"/>
      <c r="G363" s="7" t="s">
        <v>259</v>
      </c>
      <c r="H363" s="7" t="s">
        <v>31</v>
      </c>
      <c r="I363" s="7" t="s">
        <v>4066</v>
      </c>
      <c r="J363" s="11">
        <f t="shared" si="1"/>
        <v>21</v>
      </c>
      <c r="K363" s="7" t="s">
        <v>159</v>
      </c>
      <c r="L363" s="7" t="s">
        <v>160</v>
      </c>
      <c r="M363" s="7" t="s">
        <v>43</v>
      </c>
      <c r="N363" s="7" t="s">
        <v>45</v>
      </c>
      <c r="O363" s="7" t="s">
        <v>1636</v>
      </c>
      <c r="P363" s="7" t="s">
        <v>1637</v>
      </c>
      <c r="Q363" s="7" t="s">
        <v>1912</v>
      </c>
      <c r="R363" s="7" t="s">
        <v>774</v>
      </c>
      <c r="S363" s="7" t="s">
        <v>775</v>
      </c>
      <c r="T363" s="7" t="s">
        <v>4070</v>
      </c>
      <c r="U363" s="7"/>
      <c r="V363" s="7" t="s">
        <v>57</v>
      </c>
      <c r="W363" s="7" t="s">
        <v>59</v>
      </c>
      <c r="X363" s="7" t="s">
        <v>164</v>
      </c>
      <c r="Y363" s="7" t="s">
        <v>1642</v>
      </c>
    </row>
    <row r="364" spans="1:25" ht="16.5" customHeight="1">
      <c r="A364" s="7" t="s">
        <v>1519</v>
      </c>
      <c r="B364" s="7" t="s">
        <v>4072</v>
      </c>
      <c r="C364" s="109">
        <v>1</v>
      </c>
      <c r="D364" s="110">
        <v>1</v>
      </c>
      <c r="E364" s="111">
        <v>1</v>
      </c>
      <c r="F364" s="9"/>
      <c r="G364" s="7" t="s">
        <v>259</v>
      </c>
      <c r="H364" s="7" t="s">
        <v>31</v>
      </c>
      <c r="I364" s="7" t="s">
        <v>4073</v>
      </c>
      <c r="J364" s="11">
        <f t="shared" si="1"/>
        <v>36</v>
      </c>
      <c r="K364" s="7" t="s">
        <v>159</v>
      </c>
      <c r="L364" s="7" t="s">
        <v>160</v>
      </c>
      <c r="M364" s="7" t="s">
        <v>43</v>
      </c>
      <c r="N364" s="7" t="s">
        <v>45</v>
      </c>
      <c r="O364" s="7" t="s">
        <v>1569</v>
      </c>
      <c r="P364" s="7" t="s">
        <v>1570</v>
      </c>
      <c r="Q364" s="7" t="s">
        <v>4074</v>
      </c>
      <c r="R364" s="7" t="s">
        <v>671</v>
      </c>
      <c r="S364" s="7" t="s">
        <v>672</v>
      </c>
      <c r="T364" s="7" t="s">
        <v>4063</v>
      </c>
      <c r="U364" s="7"/>
      <c r="V364" s="7" t="s">
        <v>57</v>
      </c>
      <c r="W364" s="7" t="s">
        <v>59</v>
      </c>
      <c r="X364" s="7" t="s">
        <v>164</v>
      </c>
      <c r="Y364" s="7" t="s">
        <v>3830</v>
      </c>
    </row>
    <row r="365" spans="1:25" ht="16.5" customHeight="1">
      <c r="A365" s="7" t="s">
        <v>1519</v>
      </c>
      <c r="B365" s="7" t="s">
        <v>4077</v>
      </c>
      <c r="C365" s="109">
        <v>1</v>
      </c>
      <c r="D365" s="110">
        <v>1</v>
      </c>
      <c r="E365" s="111">
        <v>1</v>
      </c>
      <c r="F365" s="9"/>
      <c r="G365" s="7" t="s">
        <v>259</v>
      </c>
      <c r="H365" s="7" t="s">
        <v>31</v>
      </c>
      <c r="I365" s="7" t="s">
        <v>4079</v>
      </c>
      <c r="J365" s="11">
        <f t="shared" si="1"/>
        <v>22</v>
      </c>
      <c r="K365" s="7" t="s">
        <v>1558</v>
      </c>
      <c r="L365" s="7" t="s">
        <v>1559</v>
      </c>
      <c r="M365" s="7" t="s">
        <v>43</v>
      </c>
      <c r="N365" s="7" t="s">
        <v>45</v>
      </c>
      <c r="O365" s="7" t="s">
        <v>159</v>
      </c>
      <c r="P365" s="7" t="s">
        <v>160</v>
      </c>
      <c r="Q365" s="7" t="s">
        <v>152</v>
      </c>
      <c r="R365" s="7" t="s">
        <v>43</v>
      </c>
      <c r="S365" s="7" t="s">
        <v>45</v>
      </c>
      <c r="T365" s="7" t="s">
        <v>4083</v>
      </c>
      <c r="U365" s="7"/>
      <c r="V365" s="7" t="s">
        <v>78</v>
      </c>
      <c r="W365" s="7" t="s">
        <v>59</v>
      </c>
      <c r="X365" s="7" t="s">
        <v>1563</v>
      </c>
      <c r="Y365" s="7" t="s">
        <v>164</v>
      </c>
    </row>
    <row r="366" spans="1:25" ht="16.5" customHeight="1">
      <c r="A366" s="7" t="s">
        <v>1519</v>
      </c>
      <c r="B366" s="7" t="s">
        <v>4084</v>
      </c>
      <c r="C366" s="109">
        <v>1</v>
      </c>
      <c r="D366" s="110">
        <v>1</v>
      </c>
      <c r="E366" s="111"/>
      <c r="F366" s="9"/>
      <c r="G366" s="7" t="s">
        <v>1114</v>
      </c>
      <c r="H366" s="7" t="s">
        <v>31</v>
      </c>
      <c r="I366" s="7" t="s">
        <v>651</v>
      </c>
      <c r="J366" s="11">
        <f t="shared" si="1"/>
        <v>18</v>
      </c>
      <c r="K366" s="7" t="s">
        <v>637</v>
      </c>
      <c r="L366" s="7" t="s">
        <v>639</v>
      </c>
      <c r="M366" s="7" t="s">
        <v>46</v>
      </c>
      <c r="N366" s="7" t="s">
        <v>49</v>
      </c>
      <c r="O366" s="7" t="s">
        <v>170</v>
      </c>
      <c r="P366" s="7" t="s">
        <v>171</v>
      </c>
      <c r="Q366" s="7" t="s">
        <v>4088</v>
      </c>
      <c r="R366" s="7" t="s">
        <v>46</v>
      </c>
      <c r="S366" s="7" t="s">
        <v>49</v>
      </c>
      <c r="T366" s="7" t="s">
        <v>652</v>
      </c>
      <c r="U366" s="7"/>
      <c r="V366" s="7" t="s">
        <v>78</v>
      </c>
      <c r="W366" s="7" t="s">
        <v>59</v>
      </c>
      <c r="X366" s="7" t="s">
        <v>646</v>
      </c>
      <c r="Y366" s="7" t="s">
        <v>177</v>
      </c>
    </row>
    <row r="367" spans="1:25" ht="16.5" customHeight="1">
      <c r="A367" s="7" t="s">
        <v>1519</v>
      </c>
      <c r="B367" s="7" t="s">
        <v>4090</v>
      </c>
      <c r="C367" s="109">
        <v>1</v>
      </c>
      <c r="D367" s="110">
        <v>1</v>
      </c>
      <c r="E367" s="111"/>
      <c r="F367" s="9"/>
      <c r="G367" s="7" t="s">
        <v>1114</v>
      </c>
      <c r="H367" s="7" t="s">
        <v>31</v>
      </c>
      <c r="I367" s="7" t="s">
        <v>651</v>
      </c>
      <c r="J367" s="11">
        <f t="shared" si="1"/>
        <v>18</v>
      </c>
      <c r="K367" s="7" t="s">
        <v>637</v>
      </c>
      <c r="L367" s="7" t="s">
        <v>639</v>
      </c>
      <c r="M367" s="7" t="s">
        <v>46</v>
      </c>
      <c r="N367" s="7" t="s">
        <v>49</v>
      </c>
      <c r="O367" s="7" t="s">
        <v>170</v>
      </c>
      <c r="P367" s="7" t="s">
        <v>171</v>
      </c>
      <c r="Q367" s="7" t="s">
        <v>4088</v>
      </c>
      <c r="R367" s="7" t="s">
        <v>46</v>
      </c>
      <c r="S367" s="7" t="s">
        <v>49</v>
      </c>
      <c r="T367" s="7" t="s">
        <v>652</v>
      </c>
      <c r="U367" s="7"/>
      <c r="V367" s="7" t="s">
        <v>78</v>
      </c>
      <c r="W367" s="7" t="s">
        <v>59</v>
      </c>
      <c r="X367" s="7" t="s">
        <v>646</v>
      </c>
      <c r="Y367" s="7" t="s">
        <v>177</v>
      </c>
    </row>
    <row r="368" spans="1:25" ht="16.5" customHeight="1">
      <c r="A368" s="7" t="s">
        <v>1519</v>
      </c>
      <c r="B368" s="7" t="s">
        <v>4093</v>
      </c>
      <c r="C368" s="109">
        <v>1</v>
      </c>
      <c r="D368" s="110">
        <v>1</v>
      </c>
      <c r="E368" s="111"/>
      <c r="F368" s="9"/>
      <c r="G368" s="7" t="s">
        <v>344</v>
      </c>
      <c r="H368" s="7" t="s">
        <v>31</v>
      </c>
      <c r="I368" s="7" t="s">
        <v>453</v>
      </c>
      <c r="J368" s="11">
        <f t="shared" si="1"/>
        <v>17</v>
      </c>
      <c r="K368" s="7" t="s">
        <v>455</v>
      </c>
      <c r="L368" s="7" t="s">
        <v>456</v>
      </c>
      <c r="M368" s="7" t="s">
        <v>46</v>
      </c>
      <c r="N368" s="7" t="s">
        <v>49</v>
      </c>
      <c r="O368" s="7" t="s">
        <v>170</v>
      </c>
      <c r="P368" s="7" t="s">
        <v>171</v>
      </c>
      <c r="Q368" s="7" t="s">
        <v>4088</v>
      </c>
      <c r="R368" s="7" t="s">
        <v>46</v>
      </c>
      <c r="S368" s="7" t="s">
        <v>49</v>
      </c>
      <c r="T368" s="7" t="s">
        <v>458</v>
      </c>
      <c r="U368" s="7"/>
      <c r="V368" s="7" t="s">
        <v>78</v>
      </c>
      <c r="W368" s="7" t="s">
        <v>59</v>
      </c>
      <c r="X368" s="7" t="s">
        <v>460</v>
      </c>
      <c r="Y368" s="7" t="s">
        <v>177</v>
      </c>
    </row>
    <row r="369" spans="1:25" ht="16.5" customHeight="1">
      <c r="A369" s="7" t="s">
        <v>1519</v>
      </c>
      <c r="B369" s="7" t="s">
        <v>4098</v>
      </c>
      <c r="C369" s="109">
        <v>1</v>
      </c>
      <c r="D369" s="110">
        <v>1</v>
      </c>
      <c r="E369" s="111"/>
      <c r="F369" s="9"/>
      <c r="G369" s="7" t="s">
        <v>344</v>
      </c>
      <c r="H369" s="7" t="s">
        <v>31</v>
      </c>
      <c r="I369" s="7" t="s">
        <v>4099</v>
      </c>
      <c r="J369" s="11">
        <f t="shared" si="1"/>
        <v>18</v>
      </c>
      <c r="K369" s="7" t="s">
        <v>455</v>
      </c>
      <c r="L369" s="7" t="s">
        <v>456</v>
      </c>
      <c r="M369" s="7" t="s">
        <v>46</v>
      </c>
      <c r="N369" s="7" t="s">
        <v>49</v>
      </c>
      <c r="O369" s="7" t="s">
        <v>170</v>
      </c>
      <c r="P369" s="7" t="s">
        <v>171</v>
      </c>
      <c r="Q369" s="7" t="s">
        <v>4088</v>
      </c>
      <c r="R369" s="7" t="s">
        <v>46</v>
      </c>
      <c r="S369" s="7" t="s">
        <v>49</v>
      </c>
      <c r="T369" s="7" t="s">
        <v>4102</v>
      </c>
      <c r="U369" s="7"/>
      <c r="V369" s="7" t="s">
        <v>78</v>
      </c>
      <c r="W369" s="7" t="s">
        <v>4104</v>
      </c>
      <c r="X369" s="7" t="s">
        <v>460</v>
      </c>
      <c r="Y369" s="7" t="s">
        <v>177</v>
      </c>
    </row>
    <row r="370" spans="1:25" ht="16.5" customHeight="1">
      <c r="A370" s="7" t="s">
        <v>1668</v>
      </c>
      <c r="B370" s="7" t="s">
        <v>4105</v>
      </c>
      <c r="C370" s="109">
        <v>1</v>
      </c>
      <c r="D370" s="110">
        <v>1</v>
      </c>
      <c r="E370" s="111"/>
      <c r="F370" s="9"/>
      <c r="G370" s="7" t="s">
        <v>259</v>
      </c>
      <c r="H370" s="7" t="s">
        <v>31</v>
      </c>
      <c r="I370" s="7" t="s">
        <v>651</v>
      </c>
      <c r="J370" s="11">
        <f t="shared" si="1"/>
        <v>18</v>
      </c>
      <c r="K370" s="7" t="s">
        <v>637</v>
      </c>
      <c r="L370" s="7" t="s">
        <v>639</v>
      </c>
      <c r="M370" s="7" t="s">
        <v>46</v>
      </c>
      <c r="N370" s="7" t="s">
        <v>49</v>
      </c>
      <c r="O370" s="7" t="s">
        <v>170</v>
      </c>
      <c r="P370" s="7" t="s">
        <v>171</v>
      </c>
      <c r="Q370" s="7" t="s">
        <v>4088</v>
      </c>
      <c r="R370" s="7" t="s">
        <v>46</v>
      </c>
      <c r="S370" s="7" t="s">
        <v>49</v>
      </c>
      <c r="T370" s="7" t="s">
        <v>652</v>
      </c>
      <c r="U370" s="7"/>
      <c r="V370" s="7" t="s">
        <v>78</v>
      </c>
      <c r="W370" s="7" t="s">
        <v>59</v>
      </c>
      <c r="X370" s="7" t="s">
        <v>646</v>
      </c>
      <c r="Y370" s="7" t="s">
        <v>177</v>
      </c>
    </row>
    <row r="371" spans="1:25" ht="16.5" customHeight="1">
      <c r="A371" s="7" t="s">
        <v>1668</v>
      </c>
      <c r="B371" s="7" t="s">
        <v>4108</v>
      </c>
      <c r="C371" s="109">
        <v>1</v>
      </c>
      <c r="D371" s="110">
        <v>1</v>
      </c>
      <c r="E371" s="111"/>
      <c r="F371" s="9"/>
      <c r="G371" s="7" t="s">
        <v>1321</v>
      </c>
      <c r="H371" s="7" t="s">
        <v>31</v>
      </c>
      <c r="I371" s="7" t="s">
        <v>1680</v>
      </c>
      <c r="J371" s="11">
        <f t="shared" si="1"/>
        <v>57</v>
      </c>
      <c r="K371" s="7" t="s">
        <v>170</v>
      </c>
      <c r="L371" s="7" t="s">
        <v>171</v>
      </c>
      <c r="M371" s="7" t="s">
        <v>46</v>
      </c>
      <c r="N371" s="7" t="s">
        <v>49</v>
      </c>
      <c r="O371" s="7" t="s">
        <v>1681</v>
      </c>
      <c r="P371" s="7" t="s">
        <v>1682</v>
      </c>
      <c r="Q371" s="7" t="s">
        <v>52</v>
      </c>
      <c r="R371" s="7" t="s">
        <v>53</v>
      </c>
      <c r="S371" s="7" t="s">
        <v>55</v>
      </c>
      <c r="T371" s="7" t="s">
        <v>1684</v>
      </c>
      <c r="U371" s="7"/>
      <c r="V371" s="7" t="s">
        <v>57</v>
      </c>
      <c r="W371" s="7" t="s">
        <v>59</v>
      </c>
      <c r="X371" s="7" t="s">
        <v>177</v>
      </c>
      <c r="Y371" s="7" t="s">
        <v>1686</v>
      </c>
    </row>
    <row r="372" spans="1:25" ht="16.5" customHeight="1">
      <c r="A372" s="7" t="s">
        <v>1668</v>
      </c>
      <c r="B372" s="7" t="s">
        <v>4111</v>
      </c>
      <c r="C372" s="109">
        <v>1</v>
      </c>
      <c r="D372" s="110">
        <v>1</v>
      </c>
      <c r="E372" s="111"/>
      <c r="F372" s="9"/>
      <c r="G372" s="7" t="s">
        <v>259</v>
      </c>
      <c r="H372" s="7" t="s">
        <v>31</v>
      </c>
      <c r="I372" s="7" t="s">
        <v>651</v>
      </c>
      <c r="J372" s="11">
        <f t="shared" si="1"/>
        <v>18</v>
      </c>
      <c r="K372" s="7" t="s">
        <v>637</v>
      </c>
      <c r="L372" s="7" t="s">
        <v>639</v>
      </c>
      <c r="M372" s="7" t="s">
        <v>46</v>
      </c>
      <c r="N372" s="7" t="s">
        <v>49</v>
      </c>
      <c r="O372" s="7" t="s">
        <v>170</v>
      </c>
      <c r="P372" s="7" t="s">
        <v>171</v>
      </c>
      <c r="Q372" s="7" t="s">
        <v>4088</v>
      </c>
      <c r="R372" s="7" t="s">
        <v>46</v>
      </c>
      <c r="S372" s="7" t="s">
        <v>49</v>
      </c>
      <c r="T372" s="7" t="s">
        <v>652</v>
      </c>
      <c r="U372" s="7"/>
      <c r="V372" s="7" t="s">
        <v>78</v>
      </c>
      <c r="W372" s="7" t="s">
        <v>59</v>
      </c>
      <c r="X372" s="7" t="s">
        <v>646</v>
      </c>
      <c r="Y372" s="7" t="s">
        <v>177</v>
      </c>
    </row>
    <row r="373" spans="1:25" ht="16.5" customHeight="1">
      <c r="A373" s="7" t="s">
        <v>1668</v>
      </c>
      <c r="B373" s="7" t="s">
        <v>4115</v>
      </c>
      <c r="C373" s="109">
        <v>1</v>
      </c>
      <c r="D373" s="110">
        <v>1</v>
      </c>
      <c r="E373" s="111"/>
      <c r="F373" s="9"/>
      <c r="G373" s="7" t="s">
        <v>1321</v>
      </c>
      <c r="H373" s="7" t="s">
        <v>31</v>
      </c>
      <c r="I373" s="7" t="s">
        <v>1692</v>
      </c>
      <c r="J373" s="11">
        <f t="shared" si="1"/>
        <v>55</v>
      </c>
      <c r="K373" s="7" t="s">
        <v>170</v>
      </c>
      <c r="L373" s="7" t="s">
        <v>171</v>
      </c>
      <c r="M373" s="7" t="s">
        <v>46</v>
      </c>
      <c r="N373" s="7" t="s">
        <v>49</v>
      </c>
      <c r="O373" s="7" t="s">
        <v>1696</v>
      </c>
      <c r="P373" s="7" t="s">
        <v>1697</v>
      </c>
      <c r="Q373" s="7" t="s">
        <v>52</v>
      </c>
      <c r="R373" s="7" t="s">
        <v>53</v>
      </c>
      <c r="S373" s="7" t="s">
        <v>55</v>
      </c>
      <c r="T373" s="7" t="s">
        <v>1699</v>
      </c>
      <c r="U373" s="7"/>
      <c r="V373" s="7" t="s">
        <v>57</v>
      </c>
      <c r="W373" s="7" t="s">
        <v>59</v>
      </c>
      <c r="X373" s="7" t="s">
        <v>177</v>
      </c>
      <c r="Y373" s="7" t="s">
        <v>1702</v>
      </c>
    </row>
    <row r="374" spans="1:25" ht="16.5" customHeight="1">
      <c r="A374" s="7" t="s">
        <v>1668</v>
      </c>
      <c r="B374" s="7" t="s">
        <v>4119</v>
      </c>
      <c r="C374" s="109">
        <v>1</v>
      </c>
      <c r="D374" s="110"/>
      <c r="E374" s="111"/>
      <c r="F374" s="9"/>
      <c r="G374" s="7" t="s">
        <v>3183</v>
      </c>
      <c r="H374" s="7" t="s">
        <v>31</v>
      </c>
      <c r="I374" s="7" t="s">
        <v>4121</v>
      </c>
      <c r="J374" s="11">
        <f t="shared" si="1"/>
        <v>14</v>
      </c>
      <c r="K374" s="7" t="s">
        <v>40</v>
      </c>
      <c r="L374" s="7" t="s">
        <v>42</v>
      </c>
      <c r="M374" s="7" t="s">
        <v>43</v>
      </c>
      <c r="N374" s="7" t="s">
        <v>45</v>
      </c>
      <c r="O374" s="7" t="s">
        <v>1681</v>
      </c>
      <c r="P374" s="7" t="s">
        <v>1682</v>
      </c>
      <c r="Q374" s="7" t="s">
        <v>52</v>
      </c>
      <c r="R374" s="7" t="s">
        <v>53</v>
      </c>
      <c r="S374" s="7" t="s">
        <v>55</v>
      </c>
      <c r="T374" s="7" t="s">
        <v>4123</v>
      </c>
      <c r="U374" s="7"/>
      <c r="V374" s="7" t="s">
        <v>57</v>
      </c>
      <c r="W374" s="7" t="s">
        <v>59</v>
      </c>
      <c r="X374" s="7" t="s">
        <v>60</v>
      </c>
      <c r="Y374" s="7" t="s">
        <v>1686</v>
      </c>
    </row>
    <row r="375" spans="1:25" ht="16.5" customHeight="1">
      <c r="A375" s="7" t="s">
        <v>1668</v>
      </c>
      <c r="B375" s="7" t="s">
        <v>4124</v>
      </c>
      <c r="C375" s="109">
        <v>1</v>
      </c>
      <c r="D375" s="110">
        <v>1</v>
      </c>
      <c r="E375" s="111"/>
      <c r="F375" s="9"/>
      <c r="G375" s="7" t="s">
        <v>3183</v>
      </c>
      <c r="H375" s="7" t="s">
        <v>31</v>
      </c>
      <c r="I375" s="7" t="s">
        <v>4128</v>
      </c>
      <c r="J375" s="11">
        <f t="shared" si="1"/>
        <v>17</v>
      </c>
      <c r="K375" s="7" t="s">
        <v>40</v>
      </c>
      <c r="L375" s="7" t="s">
        <v>42</v>
      </c>
      <c r="M375" s="7" t="s">
        <v>43</v>
      </c>
      <c r="N375" s="7" t="s">
        <v>45</v>
      </c>
      <c r="O375" s="7" t="s">
        <v>1696</v>
      </c>
      <c r="P375" s="7" t="s">
        <v>1697</v>
      </c>
      <c r="Q375" s="7" t="s">
        <v>52</v>
      </c>
      <c r="R375" s="7" t="s">
        <v>53</v>
      </c>
      <c r="S375" s="7" t="s">
        <v>55</v>
      </c>
      <c r="T375" s="7" t="s">
        <v>4132</v>
      </c>
      <c r="U375" s="7"/>
      <c r="V375" s="7" t="s">
        <v>57</v>
      </c>
      <c r="W375" s="7" t="s">
        <v>59</v>
      </c>
      <c r="X375" s="7" t="s">
        <v>60</v>
      </c>
      <c r="Y375" s="7" t="s">
        <v>1702</v>
      </c>
    </row>
    <row r="376" spans="1:25" ht="16.5" customHeight="1">
      <c r="A376" s="7" t="s">
        <v>1668</v>
      </c>
      <c r="B376" s="7" t="s">
        <v>4133</v>
      </c>
      <c r="C376" s="109">
        <v>1</v>
      </c>
      <c r="D376" s="110">
        <v>1</v>
      </c>
      <c r="E376" s="111">
        <v>1</v>
      </c>
      <c r="F376" s="9"/>
      <c r="G376" s="7" t="s">
        <v>259</v>
      </c>
      <c r="H376" s="7" t="s">
        <v>31</v>
      </c>
      <c r="I376" s="7" t="s">
        <v>559</v>
      </c>
      <c r="J376" s="11">
        <f t="shared" si="1"/>
        <v>23</v>
      </c>
      <c r="K376" s="7" t="s">
        <v>159</v>
      </c>
      <c r="L376" s="7" t="s">
        <v>160</v>
      </c>
      <c r="M376" s="7" t="s">
        <v>43</v>
      </c>
      <c r="N376" s="7" t="s">
        <v>45</v>
      </c>
      <c r="O376" s="7" t="s">
        <v>40</v>
      </c>
      <c r="P376" s="7" t="s">
        <v>42</v>
      </c>
      <c r="Q376" s="7" t="s">
        <v>1912</v>
      </c>
      <c r="R376" s="7" t="s">
        <v>43</v>
      </c>
      <c r="S376" s="7" t="s">
        <v>45</v>
      </c>
      <c r="T376" s="7" t="s">
        <v>562</v>
      </c>
      <c r="U376" s="7"/>
      <c r="V376" s="7" t="s">
        <v>78</v>
      </c>
      <c r="W376" s="7" t="s">
        <v>59</v>
      </c>
      <c r="X376" s="7" t="s">
        <v>164</v>
      </c>
      <c r="Y376" s="7" t="s">
        <v>60</v>
      </c>
    </row>
    <row r="377" spans="1:25" ht="16.5" customHeight="1">
      <c r="A377" s="7" t="s">
        <v>1703</v>
      </c>
      <c r="B377" s="7" t="s">
        <v>4137</v>
      </c>
      <c r="C377" s="109">
        <v>1</v>
      </c>
      <c r="D377" s="110">
        <v>1</v>
      </c>
      <c r="E377" s="111">
        <v>1</v>
      </c>
      <c r="F377" s="9"/>
      <c r="G377" s="7" t="s">
        <v>958</v>
      </c>
      <c r="H377" s="7" t="s">
        <v>31</v>
      </c>
      <c r="I377" s="7" t="s">
        <v>4139</v>
      </c>
      <c r="J377" s="11">
        <f t="shared" si="1"/>
        <v>40</v>
      </c>
      <c r="K377" s="7" t="s">
        <v>340</v>
      </c>
      <c r="L377" s="7" t="s">
        <v>341</v>
      </c>
      <c r="M377" s="7" t="s">
        <v>43</v>
      </c>
      <c r="N377" s="7" t="s">
        <v>45</v>
      </c>
      <c r="O377" s="7" t="s">
        <v>1717</v>
      </c>
      <c r="P377" s="7" t="s">
        <v>1718</v>
      </c>
      <c r="Q377" s="7" t="s">
        <v>258</v>
      </c>
      <c r="R377" s="7" t="s">
        <v>774</v>
      </c>
      <c r="S377" s="7" t="s">
        <v>775</v>
      </c>
      <c r="T377" s="7" t="s">
        <v>4141</v>
      </c>
      <c r="U377" s="7"/>
      <c r="V377" s="7" t="s">
        <v>57</v>
      </c>
      <c r="W377" s="7" t="s">
        <v>59</v>
      </c>
      <c r="X377" s="7" t="s">
        <v>345</v>
      </c>
      <c r="Y377" s="7" t="s">
        <v>1726</v>
      </c>
    </row>
    <row r="378" spans="1:25" ht="16.5" customHeight="1">
      <c r="A378" s="7" t="s">
        <v>1703</v>
      </c>
      <c r="B378" s="7" t="s">
        <v>4144</v>
      </c>
      <c r="C378" s="109">
        <v>1</v>
      </c>
      <c r="D378" s="110">
        <v>1</v>
      </c>
      <c r="E378" s="111"/>
      <c r="F378" s="9"/>
      <c r="G378" s="7" t="s">
        <v>4145</v>
      </c>
      <c r="H378" s="7" t="s">
        <v>31</v>
      </c>
      <c r="I378" s="7" t="s">
        <v>4146</v>
      </c>
      <c r="J378" s="11">
        <f t="shared" si="1"/>
        <v>74</v>
      </c>
      <c r="K378" s="7" t="s">
        <v>170</v>
      </c>
      <c r="L378" s="7" t="s">
        <v>171</v>
      </c>
      <c r="M378" s="7" t="s">
        <v>46</v>
      </c>
      <c r="N378" s="7" t="s">
        <v>49</v>
      </c>
      <c r="O378" s="7" t="s">
        <v>1717</v>
      </c>
      <c r="P378" s="7" t="s">
        <v>1718</v>
      </c>
      <c r="Q378" s="7" t="s">
        <v>258</v>
      </c>
      <c r="R378" s="7" t="s">
        <v>774</v>
      </c>
      <c r="S378" s="7" t="s">
        <v>775</v>
      </c>
      <c r="T378" s="7" t="s">
        <v>4148</v>
      </c>
      <c r="U378" s="7"/>
      <c r="V378" s="7" t="s">
        <v>57</v>
      </c>
      <c r="W378" s="7" t="s">
        <v>59</v>
      </c>
      <c r="X378" s="7" t="s">
        <v>177</v>
      </c>
      <c r="Y378" s="7" t="s">
        <v>1726</v>
      </c>
    </row>
    <row r="379" spans="1:25" ht="16.5" customHeight="1">
      <c r="A379" s="7" t="s">
        <v>1703</v>
      </c>
      <c r="B379" s="7" t="s">
        <v>4150</v>
      </c>
      <c r="C379" s="109">
        <v>1</v>
      </c>
      <c r="D379" s="110"/>
      <c r="E379" s="111"/>
      <c r="F379" s="9"/>
      <c r="G379" s="7" t="s">
        <v>670</v>
      </c>
      <c r="H379" s="7" t="s">
        <v>31</v>
      </c>
      <c r="I379" s="7" t="s">
        <v>4151</v>
      </c>
      <c r="J379" s="11">
        <f t="shared" si="1"/>
        <v>16</v>
      </c>
      <c r="K379" s="7" t="s">
        <v>4153</v>
      </c>
      <c r="L379" s="7" t="s">
        <v>4154</v>
      </c>
      <c r="M379" s="7" t="s">
        <v>774</v>
      </c>
      <c r="N379" s="7" t="s">
        <v>775</v>
      </c>
      <c r="O379" s="7" t="s">
        <v>1717</v>
      </c>
      <c r="P379" s="7" t="s">
        <v>1718</v>
      </c>
      <c r="Q379" s="7" t="s">
        <v>258</v>
      </c>
      <c r="R379" s="7" t="s">
        <v>774</v>
      </c>
      <c r="S379" s="7" t="s">
        <v>775</v>
      </c>
      <c r="T379" s="7" t="s">
        <v>4156</v>
      </c>
      <c r="U379" s="7"/>
      <c r="V379" s="7" t="s">
        <v>78</v>
      </c>
      <c r="W379" s="7" t="s">
        <v>59</v>
      </c>
      <c r="X379" s="7" t="s">
        <v>4157</v>
      </c>
      <c r="Y379" s="7" t="s">
        <v>1726</v>
      </c>
    </row>
    <row r="380" spans="1:25" ht="16.5" customHeight="1">
      <c r="A380" s="7" t="s">
        <v>1703</v>
      </c>
      <c r="B380" s="7" t="s">
        <v>4159</v>
      </c>
      <c r="C380" s="109">
        <v>1</v>
      </c>
      <c r="D380" s="110"/>
      <c r="E380" s="111"/>
      <c r="F380" s="9"/>
      <c r="G380" s="7" t="s">
        <v>4160</v>
      </c>
      <c r="H380" s="7" t="s">
        <v>34</v>
      </c>
      <c r="I380" s="7" t="s">
        <v>4161</v>
      </c>
      <c r="J380" s="11">
        <f t="shared" si="1"/>
        <v>46</v>
      </c>
      <c r="K380" s="7" t="s">
        <v>1844</v>
      </c>
      <c r="L380" s="7" t="s">
        <v>1846</v>
      </c>
      <c r="M380" s="7" t="s">
        <v>53</v>
      </c>
      <c r="N380" s="7" t="s">
        <v>55</v>
      </c>
      <c r="O380" s="7" t="s">
        <v>1765</v>
      </c>
      <c r="P380" s="7" t="s">
        <v>1766</v>
      </c>
      <c r="Q380" s="7" t="s">
        <v>52</v>
      </c>
      <c r="R380" s="7" t="s">
        <v>774</v>
      </c>
      <c r="S380" s="7" t="s">
        <v>775</v>
      </c>
      <c r="T380" s="7" t="s">
        <v>4164</v>
      </c>
      <c r="U380" s="7"/>
      <c r="V380" s="7" t="s">
        <v>57</v>
      </c>
      <c r="W380" s="7" t="s">
        <v>1723</v>
      </c>
      <c r="X380" s="7" t="s">
        <v>1849</v>
      </c>
      <c r="Y380" s="7" t="s">
        <v>1770</v>
      </c>
    </row>
    <row r="381" spans="1:25" ht="16.5" customHeight="1">
      <c r="A381" s="7" t="s">
        <v>1703</v>
      </c>
      <c r="B381" s="7" t="s">
        <v>4165</v>
      </c>
      <c r="C381" s="109">
        <v>1</v>
      </c>
      <c r="D381" s="110">
        <v>1</v>
      </c>
      <c r="E381" s="111"/>
      <c r="F381" s="9"/>
      <c r="G381" s="7" t="s">
        <v>4145</v>
      </c>
      <c r="H381" s="7" t="s">
        <v>31</v>
      </c>
      <c r="I381" s="7" t="s">
        <v>1762</v>
      </c>
      <c r="J381" s="11">
        <f t="shared" si="1"/>
        <v>67</v>
      </c>
      <c r="K381" s="7" t="s">
        <v>170</v>
      </c>
      <c r="L381" s="7" t="s">
        <v>171</v>
      </c>
      <c r="M381" s="7" t="s">
        <v>46</v>
      </c>
      <c r="N381" s="7" t="s">
        <v>49</v>
      </c>
      <c r="O381" s="7" t="s">
        <v>1765</v>
      </c>
      <c r="P381" s="7" t="s">
        <v>1766</v>
      </c>
      <c r="Q381" s="7" t="s">
        <v>52</v>
      </c>
      <c r="R381" s="7" t="s">
        <v>774</v>
      </c>
      <c r="S381" s="7" t="s">
        <v>775</v>
      </c>
      <c r="T381" s="7" t="s">
        <v>1768</v>
      </c>
      <c r="U381" s="7"/>
      <c r="V381" s="7" t="s">
        <v>57</v>
      </c>
      <c r="W381" s="7" t="s">
        <v>59</v>
      </c>
      <c r="X381" s="7" t="s">
        <v>177</v>
      </c>
      <c r="Y381" s="7" t="s">
        <v>1770</v>
      </c>
    </row>
    <row r="382" spans="1:25" ht="16.5" customHeight="1">
      <c r="A382" s="7" t="s">
        <v>1703</v>
      </c>
      <c r="B382" s="7" t="s">
        <v>4168</v>
      </c>
      <c r="C382" s="109">
        <v>1</v>
      </c>
      <c r="D382" s="110">
        <v>1</v>
      </c>
      <c r="E382" s="111"/>
      <c r="F382" s="9"/>
      <c r="G382" s="7" t="s">
        <v>1056</v>
      </c>
      <c r="H382" s="7" t="s">
        <v>31</v>
      </c>
      <c r="I382" s="7" t="s">
        <v>4169</v>
      </c>
      <c r="J382" s="11">
        <f t="shared" si="1"/>
        <v>37</v>
      </c>
      <c r="K382" s="7" t="s">
        <v>318</v>
      </c>
      <c r="L382" s="7" t="s">
        <v>319</v>
      </c>
      <c r="M382" s="7" t="s">
        <v>174</v>
      </c>
      <c r="N382" s="7" t="s">
        <v>175</v>
      </c>
      <c r="O382" s="7" t="s">
        <v>1765</v>
      </c>
      <c r="P382" s="7" t="s">
        <v>1766</v>
      </c>
      <c r="Q382" s="7" t="s">
        <v>52</v>
      </c>
      <c r="R382" s="7" t="s">
        <v>774</v>
      </c>
      <c r="S382" s="7" t="s">
        <v>775</v>
      </c>
      <c r="T382" s="7" t="s">
        <v>4172</v>
      </c>
      <c r="U382" s="7"/>
      <c r="V382" s="7" t="s">
        <v>57</v>
      </c>
      <c r="W382" s="7" t="s">
        <v>59</v>
      </c>
      <c r="X382" s="7" t="s">
        <v>323</v>
      </c>
      <c r="Y382" s="7" t="s">
        <v>1770</v>
      </c>
    </row>
    <row r="383" spans="1:25" ht="16.5" customHeight="1">
      <c r="A383" s="7" t="s">
        <v>1703</v>
      </c>
      <c r="B383" s="7" t="s">
        <v>4174</v>
      </c>
      <c r="C383" s="109">
        <v>1</v>
      </c>
      <c r="D383" s="110"/>
      <c r="E383" s="111"/>
      <c r="F383" s="9"/>
      <c r="G383" s="7" t="s">
        <v>1056</v>
      </c>
      <c r="H383" s="7" t="s">
        <v>31</v>
      </c>
      <c r="I383" s="7" t="s">
        <v>4175</v>
      </c>
      <c r="J383" s="11">
        <f t="shared" si="1"/>
        <v>9</v>
      </c>
      <c r="K383" s="7" t="s">
        <v>4177</v>
      </c>
      <c r="L383" s="7" t="s">
        <v>4154</v>
      </c>
      <c r="M383" s="7" t="s">
        <v>774</v>
      </c>
      <c r="N383" s="7" t="s">
        <v>775</v>
      </c>
      <c r="O383" s="7" t="s">
        <v>1765</v>
      </c>
      <c r="P383" s="7" t="s">
        <v>1766</v>
      </c>
      <c r="Q383" s="7" t="s">
        <v>52</v>
      </c>
      <c r="R383" s="7" t="s">
        <v>774</v>
      </c>
      <c r="S383" s="7" t="s">
        <v>775</v>
      </c>
      <c r="T383" s="7" t="s">
        <v>4179</v>
      </c>
      <c r="U383" s="7"/>
      <c r="V383" s="7" t="s">
        <v>78</v>
      </c>
      <c r="W383" s="7" t="s">
        <v>59</v>
      </c>
      <c r="X383" s="7" t="s">
        <v>4157</v>
      </c>
      <c r="Y383" s="7" t="s">
        <v>1770</v>
      </c>
    </row>
    <row r="384" spans="1:25" ht="16.5" customHeight="1">
      <c r="A384" s="7" t="s">
        <v>1703</v>
      </c>
      <c r="B384" s="7" t="s">
        <v>4181</v>
      </c>
      <c r="C384" s="109">
        <v>1</v>
      </c>
      <c r="D384" s="110"/>
      <c r="E384" s="111"/>
      <c r="F384" s="9"/>
      <c r="G384" s="7" t="s">
        <v>4182</v>
      </c>
      <c r="H384" s="7" t="s">
        <v>31</v>
      </c>
      <c r="I384" s="7" t="s">
        <v>2601</v>
      </c>
      <c r="J384" s="11">
        <f t="shared" si="1"/>
        <v>19</v>
      </c>
      <c r="K384" s="7" t="s">
        <v>1765</v>
      </c>
      <c r="L384" s="7" t="s">
        <v>1766</v>
      </c>
      <c r="M384" s="7" t="s">
        <v>774</v>
      </c>
      <c r="N384" s="7" t="s">
        <v>775</v>
      </c>
      <c r="O384" s="7" t="s">
        <v>1717</v>
      </c>
      <c r="P384" s="7" t="s">
        <v>1718</v>
      </c>
      <c r="Q384" s="7" t="s">
        <v>258</v>
      </c>
      <c r="R384" s="7" t="s">
        <v>774</v>
      </c>
      <c r="S384" s="7" t="s">
        <v>775</v>
      </c>
      <c r="T384" s="7" t="s">
        <v>4185</v>
      </c>
      <c r="U384" s="7"/>
      <c r="V384" s="7" t="s">
        <v>78</v>
      </c>
      <c r="W384" s="7" t="s">
        <v>59</v>
      </c>
      <c r="X384" s="7" t="s">
        <v>1770</v>
      </c>
      <c r="Y384" s="7" t="s">
        <v>1726</v>
      </c>
    </row>
    <row r="385" spans="1:25" ht="16.5" customHeight="1">
      <c r="A385" s="7" t="s">
        <v>1703</v>
      </c>
      <c r="B385" s="7" t="s">
        <v>4186</v>
      </c>
      <c r="C385" s="109">
        <v>1</v>
      </c>
      <c r="D385" s="110">
        <v>1</v>
      </c>
      <c r="E385" s="111"/>
      <c r="F385" s="9"/>
      <c r="G385" s="7" t="s">
        <v>415</v>
      </c>
      <c r="H385" s="7" t="s">
        <v>31</v>
      </c>
      <c r="I385" s="7" t="s">
        <v>4187</v>
      </c>
      <c r="J385" s="11">
        <f t="shared" si="1"/>
        <v>18</v>
      </c>
      <c r="K385" s="7" t="s">
        <v>4188</v>
      </c>
      <c r="L385" s="7" t="s">
        <v>4189</v>
      </c>
      <c r="M385" s="7" t="s">
        <v>774</v>
      </c>
      <c r="N385" s="7" t="s">
        <v>775</v>
      </c>
      <c r="O385" s="7" t="s">
        <v>1765</v>
      </c>
      <c r="P385" s="7" t="s">
        <v>1766</v>
      </c>
      <c r="Q385" s="7" t="s">
        <v>52</v>
      </c>
      <c r="R385" s="7" t="s">
        <v>774</v>
      </c>
      <c r="S385" s="7" t="s">
        <v>775</v>
      </c>
      <c r="T385" s="7" t="s">
        <v>4190</v>
      </c>
      <c r="U385" s="7"/>
      <c r="V385" s="7" t="s">
        <v>78</v>
      </c>
      <c r="W385" s="7" t="s">
        <v>94</v>
      </c>
      <c r="X385" s="7" t="s">
        <v>2385</v>
      </c>
      <c r="Y385" s="7" t="s">
        <v>1770</v>
      </c>
    </row>
    <row r="386" spans="1:25" ht="16.5" customHeight="1">
      <c r="A386" s="7" t="s">
        <v>1703</v>
      </c>
      <c r="B386" s="7" t="s">
        <v>4191</v>
      </c>
      <c r="C386" s="109">
        <v>1</v>
      </c>
      <c r="D386" s="110"/>
      <c r="E386" s="111"/>
      <c r="F386" s="9"/>
      <c r="G386" s="7" t="s">
        <v>415</v>
      </c>
      <c r="H386" s="7" t="s">
        <v>31</v>
      </c>
      <c r="I386" s="7" t="s">
        <v>1928</v>
      </c>
      <c r="J386" s="11">
        <f t="shared" si="1"/>
        <v>15</v>
      </c>
      <c r="K386" s="7" t="s">
        <v>4193</v>
      </c>
      <c r="L386" s="7" t="s">
        <v>4189</v>
      </c>
      <c r="M386" s="7" t="s">
        <v>774</v>
      </c>
      <c r="N386" s="7" t="s">
        <v>775</v>
      </c>
      <c r="O386" s="7" t="s">
        <v>1717</v>
      </c>
      <c r="P386" s="7" t="s">
        <v>1718</v>
      </c>
      <c r="Q386" s="7" t="s">
        <v>258</v>
      </c>
      <c r="R386" s="7" t="s">
        <v>774</v>
      </c>
      <c r="S386" s="7" t="s">
        <v>775</v>
      </c>
      <c r="T386" s="7" t="s">
        <v>4194</v>
      </c>
      <c r="U386" s="7"/>
      <c r="V386" s="7" t="s">
        <v>78</v>
      </c>
      <c r="W386" s="7" t="s">
        <v>94</v>
      </c>
      <c r="X386" s="7" t="s">
        <v>1675</v>
      </c>
      <c r="Y386" s="7" t="s">
        <v>1726</v>
      </c>
    </row>
    <row r="387" spans="1:25" ht="16.5" customHeight="1">
      <c r="A387" s="7" t="s">
        <v>1915</v>
      </c>
      <c r="B387" s="7" t="s">
        <v>4195</v>
      </c>
      <c r="C387" s="109">
        <v>1</v>
      </c>
      <c r="D387" s="110">
        <v>1</v>
      </c>
      <c r="E387" s="111">
        <v>1</v>
      </c>
      <c r="F387" s="9"/>
      <c r="G387" s="7" t="s">
        <v>105</v>
      </c>
      <c r="H387" s="7" t="s">
        <v>31</v>
      </c>
      <c r="I387" s="7" t="s">
        <v>4196</v>
      </c>
      <c r="J387" s="11">
        <f t="shared" si="1"/>
        <v>28</v>
      </c>
      <c r="K387" s="7" t="s">
        <v>95</v>
      </c>
      <c r="L387" s="7" t="s">
        <v>96</v>
      </c>
      <c r="M387" s="7" t="s">
        <v>43</v>
      </c>
      <c r="N387" s="7" t="s">
        <v>45</v>
      </c>
      <c r="O387" s="7" t="s">
        <v>4198</v>
      </c>
      <c r="P387" s="7" t="s">
        <v>4199</v>
      </c>
      <c r="Q387" s="7" t="s">
        <v>1071</v>
      </c>
      <c r="R387" s="7" t="s">
        <v>53</v>
      </c>
      <c r="S387" s="7" t="s">
        <v>55</v>
      </c>
      <c r="T387" s="7" t="s">
        <v>4201</v>
      </c>
      <c r="U387" s="7"/>
      <c r="V387" s="7" t="s">
        <v>57</v>
      </c>
      <c r="W387" s="7" t="s">
        <v>926</v>
      </c>
      <c r="X387" s="7" t="s">
        <v>102</v>
      </c>
      <c r="Y387" s="7" t="s">
        <v>1163</v>
      </c>
    </row>
    <row r="388" spans="1:25" ht="16.5" customHeight="1">
      <c r="A388" s="7" t="s">
        <v>1915</v>
      </c>
      <c r="B388" s="7" t="s">
        <v>4202</v>
      </c>
      <c r="C388" s="109">
        <v>1</v>
      </c>
      <c r="D388" s="110">
        <v>1</v>
      </c>
      <c r="E388" s="111">
        <v>1</v>
      </c>
      <c r="F388" s="9"/>
      <c r="G388" s="7" t="s">
        <v>105</v>
      </c>
      <c r="H388" s="7" t="s">
        <v>31</v>
      </c>
      <c r="I388" s="7" t="s">
        <v>4204</v>
      </c>
      <c r="J388" s="11">
        <f t="shared" si="1"/>
        <v>27</v>
      </c>
      <c r="K388" s="7" t="s">
        <v>95</v>
      </c>
      <c r="L388" s="7" t="s">
        <v>96</v>
      </c>
      <c r="M388" s="7" t="s">
        <v>43</v>
      </c>
      <c r="N388" s="7" t="s">
        <v>45</v>
      </c>
      <c r="O388" s="7" t="s">
        <v>4206</v>
      </c>
      <c r="P388" s="7" t="s">
        <v>4207</v>
      </c>
      <c r="Q388" s="7" t="s">
        <v>1071</v>
      </c>
      <c r="R388" s="7" t="s">
        <v>53</v>
      </c>
      <c r="S388" s="7" t="s">
        <v>55</v>
      </c>
      <c r="T388" s="7" t="s">
        <v>4208</v>
      </c>
      <c r="U388" s="7"/>
      <c r="V388" s="7" t="s">
        <v>57</v>
      </c>
      <c r="W388" s="7" t="s">
        <v>926</v>
      </c>
      <c r="X388" s="7" t="s">
        <v>102</v>
      </c>
      <c r="Y388" s="7" t="s">
        <v>212</v>
      </c>
    </row>
    <row r="389" spans="1:25" ht="16.5" customHeight="1">
      <c r="A389" s="7" t="s">
        <v>1915</v>
      </c>
      <c r="B389" s="7" t="s">
        <v>4209</v>
      </c>
      <c r="C389" s="109">
        <v>1</v>
      </c>
      <c r="D389" s="110"/>
      <c r="E389" s="111"/>
      <c r="F389" s="9"/>
      <c r="G389" s="7" t="s">
        <v>105</v>
      </c>
      <c r="H389" s="7" t="s">
        <v>31</v>
      </c>
      <c r="I389" s="7" t="s">
        <v>320</v>
      </c>
      <c r="J389" s="11">
        <f t="shared" si="1"/>
        <v>20</v>
      </c>
      <c r="K389" s="7" t="s">
        <v>95</v>
      </c>
      <c r="L389" s="7" t="s">
        <v>96</v>
      </c>
      <c r="M389" s="7" t="s">
        <v>43</v>
      </c>
      <c r="N389" s="7" t="s">
        <v>45</v>
      </c>
      <c r="O389" s="7" t="s">
        <v>4211</v>
      </c>
      <c r="P389" s="7" t="s">
        <v>4212</v>
      </c>
      <c r="Q389" s="7" t="s">
        <v>1071</v>
      </c>
      <c r="R389" s="7" t="s">
        <v>53</v>
      </c>
      <c r="S389" s="7" t="s">
        <v>55</v>
      </c>
      <c r="T389" s="7" t="s">
        <v>4214</v>
      </c>
      <c r="U389" s="7"/>
      <c r="V389" s="7" t="s">
        <v>57</v>
      </c>
      <c r="W389" s="7" t="s">
        <v>926</v>
      </c>
      <c r="X389" s="7" t="s">
        <v>102</v>
      </c>
      <c r="Y389" s="7" t="s">
        <v>4215</v>
      </c>
    </row>
    <row r="390" spans="1:25" ht="16.5" customHeight="1">
      <c r="A390" s="7" t="s">
        <v>1915</v>
      </c>
      <c r="B390" s="7" t="s">
        <v>4218</v>
      </c>
      <c r="C390" s="109">
        <v>1</v>
      </c>
      <c r="D390" s="110"/>
      <c r="E390" s="111"/>
      <c r="F390" s="9"/>
      <c r="G390" s="7" t="s">
        <v>105</v>
      </c>
      <c r="H390" s="7" t="s">
        <v>31</v>
      </c>
      <c r="I390" s="7" t="s">
        <v>1833</v>
      </c>
      <c r="J390" s="11">
        <f t="shared" si="1"/>
        <v>28</v>
      </c>
      <c r="K390" s="7" t="s">
        <v>95</v>
      </c>
      <c r="L390" s="7" t="s">
        <v>96</v>
      </c>
      <c r="M390" s="7" t="s">
        <v>43</v>
      </c>
      <c r="N390" s="7" t="s">
        <v>45</v>
      </c>
      <c r="O390" s="7" t="s">
        <v>4219</v>
      </c>
      <c r="P390" s="7" t="s">
        <v>4221</v>
      </c>
      <c r="Q390" s="7" t="s">
        <v>1071</v>
      </c>
      <c r="R390" s="7" t="s">
        <v>53</v>
      </c>
      <c r="S390" s="7" t="s">
        <v>55</v>
      </c>
      <c r="T390" s="7" t="s">
        <v>4222</v>
      </c>
      <c r="U390" s="7"/>
      <c r="V390" s="7" t="s">
        <v>57</v>
      </c>
      <c r="W390" s="7" t="s">
        <v>926</v>
      </c>
      <c r="X390" s="7" t="s">
        <v>102</v>
      </c>
      <c r="Y390" s="7" t="s">
        <v>4215</v>
      </c>
    </row>
    <row r="391" spans="1:25" ht="16.5" customHeight="1">
      <c r="A391" s="7" t="s">
        <v>2085</v>
      </c>
      <c r="B391" s="7" t="s">
        <v>4224</v>
      </c>
      <c r="C391" s="109">
        <v>1</v>
      </c>
      <c r="D391" s="110">
        <v>1</v>
      </c>
      <c r="E391" s="111">
        <v>1</v>
      </c>
      <c r="F391" s="9"/>
      <c r="G391" s="7" t="s">
        <v>105</v>
      </c>
      <c r="H391" s="7" t="s">
        <v>31</v>
      </c>
      <c r="I391" s="7" t="s">
        <v>2205</v>
      </c>
      <c r="J391" s="11">
        <f t="shared" si="1"/>
        <v>20</v>
      </c>
      <c r="K391" s="7" t="s">
        <v>340</v>
      </c>
      <c r="L391" s="7" t="s">
        <v>341</v>
      </c>
      <c r="M391" s="7" t="s">
        <v>43</v>
      </c>
      <c r="N391" s="7" t="s">
        <v>45</v>
      </c>
      <c r="O391" s="7" t="s">
        <v>4227</v>
      </c>
      <c r="P391" s="7" t="s">
        <v>4228</v>
      </c>
      <c r="Q391" s="7" t="s">
        <v>1071</v>
      </c>
      <c r="R391" s="7" t="s">
        <v>53</v>
      </c>
      <c r="S391" s="7" t="s">
        <v>55</v>
      </c>
      <c r="T391" s="7" t="s">
        <v>2209</v>
      </c>
      <c r="U391" s="7"/>
      <c r="V391" s="7" t="s">
        <v>57</v>
      </c>
      <c r="W391" s="7" t="s">
        <v>59</v>
      </c>
      <c r="X391" s="7" t="s">
        <v>345</v>
      </c>
      <c r="Y391" s="7" t="s">
        <v>2170</v>
      </c>
    </row>
    <row r="392" spans="1:25" ht="16.5" customHeight="1">
      <c r="A392" s="7" t="s">
        <v>2085</v>
      </c>
      <c r="B392" s="7" t="s">
        <v>4230</v>
      </c>
      <c r="C392" s="109">
        <v>1</v>
      </c>
      <c r="D392" s="110"/>
      <c r="E392" s="111"/>
      <c r="F392" s="9"/>
      <c r="G392" s="7" t="s">
        <v>88</v>
      </c>
      <c r="H392" s="7" t="s">
        <v>31</v>
      </c>
      <c r="I392" s="7" t="s">
        <v>4232</v>
      </c>
      <c r="J392" s="11">
        <f t="shared" si="1"/>
        <v>18</v>
      </c>
      <c r="K392" s="7" t="s">
        <v>349</v>
      </c>
      <c r="L392" s="7" t="s">
        <v>350</v>
      </c>
      <c r="M392" s="7" t="s">
        <v>43</v>
      </c>
      <c r="N392" s="7" t="s">
        <v>45</v>
      </c>
      <c r="O392" s="7" t="s">
        <v>2162</v>
      </c>
      <c r="P392" s="7" t="s">
        <v>2163</v>
      </c>
      <c r="Q392" s="7" t="s">
        <v>1071</v>
      </c>
      <c r="R392" s="7" t="s">
        <v>53</v>
      </c>
      <c r="S392" s="7" t="s">
        <v>55</v>
      </c>
      <c r="T392" s="7" t="s">
        <v>4234</v>
      </c>
      <c r="U392" s="7"/>
      <c r="V392" s="7" t="s">
        <v>57</v>
      </c>
      <c r="W392" s="7" t="s">
        <v>203</v>
      </c>
      <c r="X392" s="7" t="s">
        <v>354</v>
      </c>
      <c r="Y392" s="7" t="s">
        <v>2170</v>
      </c>
    </row>
    <row r="393" spans="1:25" ht="16.5" customHeight="1">
      <c r="A393" s="7" t="s">
        <v>2085</v>
      </c>
      <c r="B393" s="7" t="s">
        <v>4235</v>
      </c>
      <c r="C393" s="109"/>
      <c r="D393" s="110"/>
      <c r="E393" s="111"/>
      <c r="F393" s="9"/>
      <c r="G393" s="7" t="s">
        <v>344</v>
      </c>
      <c r="H393" s="7" t="s">
        <v>31</v>
      </c>
      <c r="I393" s="7" t="s">
        <v>552</v>
      </c>
      <c r="J393" s="11">
        <f t="shared" si="1"/>
        <v>5</v>
      </c>
      <c r="K393" s="7" t="s">
        <v>2162</v>
      </c>
      <c r="L393" s="7" t="s">
        <v>2163</v>
      </c>
      <c r="M393" s="7" t="s">
        <v>53</v>
      </c>
      <c r="N393" s="7" t="s">
        <v>55</v>
      </c>
      <c r="O393" s="7" t="s">
        <v>4237</v>
      </c>
      <c r="P393" s="7" t="s">
        <v>4238</v>
      </c>
      <c r="Q393" s="7" t="s">
        <v>247</v>
      </c>
      <c r="R393" s="7" t="s">
        <v>53</v>
      </c>
      <c r="S393" s="7" t="s">
        <v>55</v>
      </c>
      <c r="T393" s="7" t="s">
        <v>89</v>
      </c>
      <c r="U393" s="7"/>
      <c r="V393" s="7" t="s">
        <v>78</v>
      </c>
      <c r="W393" s="7" t="s">
        <v>59</v>
      </c>
      <c r="X393" s="7" t="s">
        <v>89</v>
      </c>
      <c r="Y393" s="7" t="s">
        <v>89</v>
      </c>
    </row>
    <row r="394" spans="1:25" ht="16.5" customHeight="1">
      <c r="A394" s="7" t="s">
        <v>2085</v>
      </c>
      <c r="B394" s="7" t="s">
        <v>4239</v>
      </c>
      <c r="C394" s="109">
        <v>1</v>
      </c>
      <c r="D394" s="110">
        <v>1</v>
      </c>
      <c r="E394" s="111">
        <v>1</v>
      </c>
      <c r="F394" s="9"/>
      <c r="G394" s="7" t="s">
        <v>415</v>
      </c>
      <c r="H394" s="7" t="s">
        <v>31</v>
      </c>
      <c r="I394" s="7" t="s">
        <v>339</v>
      </c>
      <c r="J394" s="11">
        <f t="shared" si="1"/>
        <v>14</v>
      </c>
      <c r="K394" s="7" t="s">
        <v>340</v>
      </c>
      <c r="L394" s="7" t="s">
        <v>341</v>
      </c>
      <c r="M394" s="7" t="s">
        <v>43</v>
      </c>
      <c r="N394" s="7" t="s">
        <v>45</v>
      </c>
      <c r="O394" s="7" t="s">
        <v>40</v>
      </c>
      <c r="P394" s="7" t="s">
        <v>42</v>
      </c>
      <c r="Q394" s="7" t="s">
        <v>1071</v>
      </c>
      <c r="R394" s="7" t="s">
        <v>43</v>
      </c>
      <c r="S394" s="7" t="s">
        <v>45</v>
      </c>
      <c r="T394" s="7" t="s">
        <v>343</v>
      </c>
      <c r="U394" s="7"/>
      <c r="V394" s="7" t="s">
        <v>78</v>
      </c>
      <c r="W394" s="7" t="s">
        <v>59</v>
      </c>
      <c r="X394" s="7" t="s">
        <v>345</v>
      </c>
      <c r="Y394" s="7" t="s">
        <v>60</v>
      </c>
    </row>
    <row r="395" spans="1:25" ht="16.5" customHeight="1">
      <c r="A395" s="7" t="s">
        <v>2085</v>
      </c>
      <c r="B395" s="7" t="s">
        <v>4241</v>
      </c>
      <c r="C395" s="109">
        <v>1</v>
      </c>
      <c r="D395" s="110">
        <v>1</v>
      </c>
      <c r="E395" s="111"/>
      <c r="F395" s="9"/>
      <c r="G395" s="7" t="s">
        <v>126</v>
      </c>
      <c r="H395" s="7" t="s">
        <v>31</v>
      </c>
      <c r="I395" s="7" t="s">
        <v>2272</v>
      </c>
      <c r="J395" s="11">
        <f t="shared" si="1"/>
        <v>18</v>
      </c>
      <c r="K395" s="7" t="s">
        <v>40</v>
      </c>
      <c r="L395" s="7" t="s">
        <v>42</v>
      </c>
      <c r="M395" s="7" t="s">
        <v>43</v>
      </c>
      <c r="N395" s="7" t="s">
        <v>45</v>
      </c>
      <c r="O395" s="7" t="s">
        <v>2274</v>
      </c>
      <c r="P395" s="7" t="s">
        <v>2275</v>
      </c>
      <c r="Q395" s="7" t="s">
        <v>52</v>
      </c>
      <c r="R395" s="7" t="s">
        <v>53</v>
      </c>
      <c r="S395" s="7" t="s">
        <v>55</v>
      </c>
      <c r="T395" s="7" t="s">
        <v>2278</v>
      </c>
      <c r="U395" s="7"/>
      <c r="V395" s="7" t="s">
        <v>57</v>
      </c>
      <c r="W395" s="7" t="s">
        <v>2279</v>
      </c>
      <c r="X395" s="7" t="s">
        <v>60</v>
      </c>
      <c r="Y395" s="7" t="s">
        <v>2280</v>
      </c>
    </row>
    <row r="396" spans="1:25" ht="16.5" customHeight="1">
      <c r="A396" s="7" t="s">
        <v>2085</v>
      </c>
      <c r="B396" s="7" t="s">
        <v>4244</v>
      </c>
      <c r="C396" s="109">
        <v>1</v>
      </c>
      <c r="D396" s="110"/>
      <c r="E396" s="111"/>
      <c r="F396" s="9"/>
      <c r="G396" s="7" t="s">
        <v>105</v>
      </c>
      <c r="H396" s="7" t="s">
        <v>34</v>
      </c>
      <c r="I396" s="7" t="s">
        <v>4245</v>
      </c>
      <c r="J396" s="11">
        <f t="shared" si="1"/>
        <v>25</v>
      </c>
      <c r="K396" s="7" t="s">
        <v>2162</v>
      </c>
      <c r="L396" s="7" t="s">
        <v>2163</v>
      </c>
      <c r="M396" s="7" t="s">
        <v>53</v>
      </c>
      <c r="N396" s="7" t="s">
        <v>55</v>
      </c>
      <c r="O396" s="7" t="s">
        <v>4247</v>
      </c>
      <c r="P396" s="7" t="s">
        <v>4248</v>
      </c>
      <c r="Q396" s="7" t="s">
        <v>485</v>
      </c>
      <c r="R396" s="7" t="s">
        <v>53</v>
      </c>
      <c r="S396" s="7" t="s">
        <v>55</v>
      </c>
      <c r="T396" s="7" t="s">
        <v>4249</v>
      </c>
      <c r="U396" s="7"/>
      <c r="V396" s="7" t="s">
        <v>78</v>
      </c>
      <c r="W396" s="7" t="s">
        <v>2958</v>
      </c>
      <c r="X396" s="7" t="s">
        <v>2170</v>
      </c>
      <c r="Y396" s="7" t="s">
        <v>3273</v>
      </c>
    </row>
    <row r="397" spans="1:25" ht="16.5" customHeight="1">
      <c r="A397" s="7" t="s">
        <v>2282</v>
      </c>
      <c r="B397" s="7" t="s">
        <v>4251</v>
      </c>
      <c r="C397" s="109">
        <v>1</v>
      </c>
      <c r="D397" s="110">
        <v>1</v>
      </c>
      <c r="E397" s="111">
        <v>1</v>
      </c>
      <c r="F397" s="9"/>
      <c r="G397" s="7" t="s">
        <v>105</v>
      </c>
      <c r="H397" s="7" t="s">
        <v>31</v>
      </c>
      <c r="I397" s="7" t="s">
        <v>4252</v>
      </c>
      <c r="J397" s="11">
        <f t="shared" si="1"/>
        <v>67</v>
      </c>
      <c r="K397" s="7" t="s">
        <v>340</v>
      </c>
      <c r="L397" s="7" t="s">
        <v>341</v>
      </c>
      <c r="M397" s="7" t="s">
        <v>43</v>
      </c>
      <c r="N397" s="7" t="s">
        <v>45</v>
      </c>
      <c r="O397" s="7" t="s">
        <v>4254</v>
      </c>
      <c r="P397" s="7" t="s">
        <v>4255</v>
      </c>
      <c r="Q397" s="7" t="s">
        <v>4061</v>
      </c>
      <c r="R397" s="7" t="s">
        <v>736</v>
      </c>
      <c r="S397" s="7" t="s">
        <v>738</v>
      </c>
      <c r="T397" s="7" t="s">
        <v>4258</v>
      </c>
      <c r="U397" s="7"/>
      <c r="V397" s="7" t="s">
        <v>57</v>
      </c>
      <c r="W397" s="7" t="s">
        <v>59</v>
      </c>
      <c r="X397" s="7" t="s">
        <v>345</v>
      </c>
      <c r="Y397" s="7" t="s">
        <v>2296</v>
      </c>
    </row>
    <row r="398" spans="1:25" ht="16.5" customHeight="1">
      <c r="A398" s="7" t="s">
        <v>2282</v>
      </c>
      <c r="B398" s="7" t="s">
        <v>4260</v>
      </c>
      <c r="C398" s="109">
        <v>1</v>
      </c>
      <c r="D398" s="110">
        <v>1</v>
      </c>
      <c r="E398" s="111">
        <v>1</v>
      </c>
      <c r="F398" s="9"/>
      <c r="G398" s="7" t="s">
        <v>88</v>
      </c>
      <c r="H398" s="7" t="s">
        <v>31</v>
      </c>
      <c r="I398" s="7" t="s">
        <v>4262</v>
      </c>
      <c r="J398" s="11">
        <f t="shared" si="1"/>
        <v>21</v>
      </c>
      <c r="K398" s="7" t="s">
        <v>340</v>
      </c>
      <c r="L398" s="7" t="s">
        <v>341</v>
      </c>
      <c r="M398" s="7" t="s">
        <v>43</v>
      </c>
      <c r="N398" s="7" t="s">
        <v>45</v>
      </c>
      <c r="O398" s="7" t="s">
        <v>2389</v>
      </c>
      <c r="P398" s="7" t="s">
        <v>2390</v>
      </c>
      <c r="Q398" s="7" t="s">
        <v>1336</v>
      </c>
      <c r="R398" s="7" t="s">
        <v>53</v>
      </c>
      <c r="S398" s="7" t="s">
        <v>55</v>
      </c>
      <c r="T398" s="7" t="s">
        <v>4264</v>
      </c>
      <c r="U398" s="7"/>
      <c r="V398" s="7" t="s">
        <v>57</v>
      </c>
      <c r="W398" s="7" t="s">
        <v>1723</v>
      </c>
      <c r="X398" s="7" t="s">
        <v>345</v>
      </c>
      <c r="Y398" s="7" t="s">
        <v>2345</v>
      </c>
    </row>
    <row r="399" spans="1:25" ht="16.5" customHeight="1">
      <c r="A399" s="7" t="s">
        <v>2282</v>
      </c>
      <c r="B399" s="7" t="s">
        <v>4266</v>
      </c>
      <c r="C399" s="109">
        <v>1</v>
      </c>
      <c r="D399" s="110">
        <v>1</v>
      </c>
      <c r="E399" s="111">
        <v>1</v>
      </c>
      <c r="F399" s="9"/>
      <c r="G399" s="7" t="s">
        <v>88</v>
      </c>
      <c r="H399" s="7" t="s">
        <v>31</v>
      </c>
      <c r="I399" s="7" t="s">
        <v>4269</v>
      </c>
      <c r="J399" s="11">
        <f t="shared" si="1"/>
        <v>27</v>
      </c>
      <c r="K399" s="7" t="s">
        <v>349</v>
      </c>
      <c r="L399" s="7" t="s">
        <v>350</v>
      </c>
      <c r="M399" s="7" t="s">
        <v>43</v>
      </c>
      <c r="N399" s="7" t="s">
        <v>45</v>
      </c>
      <c r="O399" s="7" t="s">
        <v>2398</v>
      </c>
      <c r="P399" s="7" t="s">
        <v>2401</v>
      </c>
      <c r="Q399" s="7" t="s">
        <v>1336</v>
      </c>
      <c r="R399" s="7" t="s">
        <v>53</v>
      </c>
      <c r="S399" s="7" t="s">
        <v>55</v>
      </c>
      <c r="T399" s="7" t="s">
        <v>4273</v>
      </c>
      <c r="U399" s="7"/>
      <c r="V399" s="7" t="s">
        <v>57</v>
      </c>
      <c r="W399" s="7" t="s">
        <v>1723</v>
      </c>
      <c r="X399" s="7" t="s">
        <v>354</v>
      </c>
      <c r="Y399" s="7" t="s">
        <v>1074</v>
      </c>
    </row>
    <row r="400" spans="1:25" ht="16.5" customHeight="1">
      <c r="A400" s="7" t="s">
        <v>2282</v>
      </c>
      <c r="B400" s="7" t="s">
        <v>4274</v>
      </c>
      <c r="C400" s="109">
        <v>1</v>
      </c>
      <c r="D400" s="110">
        <v>1</v>
      </c>
      <c r="E400" s="111">
        <v>1</v>
      </c>
      <c r="F400" s="9"/>
      <c r="G400" s="7" t="s">
        <v>554</v>
      </c>
      <c r="H400" s="7" t="s">
        <v>31</v>
      </c>
      <c r="I400" s="7" t="s">
        <v>4276</v>
      </c>
      <c r="J400" s="11">
        <f t="shared" si="1"/>
        <v>39</v>
      </c>
      <c r="K400" s="7" t="s">
        <v>159</v>
      </c>
      <c r="L400" s="7" t="s">
        <v>160</v>
      </c>
      <c r="M400" s="7" t="s">
        <v>43</v>
      </c>
      <c r="N400" s="7" t="s">
        <v>45</v>
      </c>
      <c r="O400" s="7" t="s">
        <v>4278</v>
      </c>
      <c r="P400" s="7" t="s">
        <v>4279</v>
      </c>
      <c r="Q400" s="7" t="s">
        <v>4280</v>
      </c>
      <c r="R400" s="7" t="s">
        <v>53</v>
      </c>
      <c r="S400" s="7" t="s">
        <v>55</v>
      </c>
      <c r="T400" s="7" t="s">
        <v>4283</v>
      </c>
      <c r="U400" s="7"/>
      <c r="V400" s="7" t="s">
        <v>57</v>
      </c>
      <c r="W400" s="7" t="s">
        <v>1888</v>
      </c>
      <c r="X400" s="7" t="s">
        <v>164</v>
      </c>
      <c r="Y400" s="7" t="s">
        <v>3315</v>
      </c>
    </row>
    <row r="401" spans="1:25" ht="16.5" customHeight="1">
      <c r="A401" s="7" t="s">
        <v>2282</v>
      </c>
      <c r="B401" s="7" t="s">
        <v>4286</v>
      </c>
      <c r="C401" s="109"/>
      <c r="D401" s="110"/>
      <c r="E401" s="111"/>
      <c r="F401" s="9"/>
      <c r="G401" s="7" t="s">
        <v>554</v>
      </c>
      <c r="H401" s="7" t="s">
        <v>31</v>
      </c>
      <c r="I401" s="7" t="s">
        <v>552</v>
      </c>
      <c r="J401" s="11">
        <f t="shared" si="1"/>
        <v>5</v>
      </c>
      <c r="K401" s="7" t="s">
        <v>4278</v>
      </c>
      <c r="L401" s="7" t="s">
        <v>4279</v>
      </c>
      <c r="M401" s="7" t="s">
        <v>53</v>
      </c>
      <c r="N401" s="7" t="s">
        <v>55</v>
      </c>
      <c r="O401" s="7" t="s">
        <v>4289</v>
      </c>
      <c r="P401" s="7" t="s">
        <v>4290</v>
      </c>
      <c r="Q401" s="7" t="s">
        <v>247</v>
      </c>
      <c r="R401" s="7" t="s">
        <v>53</v>
      </c>
      <c r="S401" s="7" t="s">
        <v>55</v>
      </c>
      <c r="T401" s="7" t="s">
        <v>89</v>
      </c>
      <c r="U401" s="7"/>
      <c r="V401" s="7" t="s">
        <v>78</v>
      </c>
      <c r="W401" s="7" t="s">
        <v>1888</v>
      </c>
      <c r="X401" s="7" t="s">
        <v>89</v>
      </c>
      <c r="Y401" s="7" t="s">
        <v>89</v>
      </c>
    </row>
    <row r="402" spans="1:25" ht="16.5" customHeight="1">
      <c r="A402" s="7" t="s">
        <v>2282</v>
      </c>
      <c r="B402" s="7" t="s">
        <v>4291</v>
      </c>
      <c r="C402" s="109">
        <v>1</v>
      </c>
      <c r="D402" s="110">
        <v>1</v>
      </c>
      <c r="E402" s="111">
        <v>1</v>
      </c>
      <c r="F402" s="9"/>
      <c r="G402" s="7" t="s">
        <v>554</v>
      </c>
      <c r="H402" s="7" t="s">
        <v>34</v>
      </c>
      <c r="I402" s="7" t="s">
        <v>4292</v>
      </c>
      <c r="J402" s="11">
        <f t="shared" si="1"/>
        <v>22</v>
      </c>
      <c r="K402" s="7" t="s">
        <v>159</v>
      </c>
      <c r="L402" s="7" t="s">
        <v>160</v>
      </c>
      <c r="M402" s="7" t="s">
        <v>43</v>
      </c>
      <c r="N402" s="7" t="s">
        <v>45</v>
      </c>
      <c r="O402" s="7" t="s">
        <v>340</v>
      </c>
      <c r="P402" s="7" t="s">
        <v>341</v>
      </c>
      <c r="Q402" s="7" t="s">
        <v>152</v>
      </c>
      <c r="R402" s="7" t="s">
        <v>43</v>
      </c>
      <c r="S402" s="7" t="s">
        <v>45</v>
      </c>
      <c r="T402" s="7" t="s">
        <v>4296</v>
      </c>
      <c r="U402" s="7"/>
      <c r="V402" s="7" t="s">
        <v>78</v>
      </c>
      <c r="W402" s="7" t="s">
        <v>1888</v>
      </c>
      <c r="X402" s="7" t="s">
        <v>164</v>
      </c>
      <c r="Y402" s="7" t="s">
        <v>345</v>
      </c>
    </row>
    <row r="403" spans="1:25" ht="16.5" customHeight="1">
      <c r="A403" s="7" t="s">
        <v>2405</v>
      </c>
      <c r="B403" s="7" t="s">
        <v>4298</v>
      </c>
      <c r="C403" s="109">
        <v>1</v>
      </c>
      <c r="D403" s="110">
        <v>1</v>
      </c>
      <c r="E403" s="111">
        <v>1</v>
      </c>
      <c r="F403" s="9"/>
      <c r="G403" s="7" t="s">
        <v>105</v>
      </c>
      <c r="H403" s="7" t="s">
        <v>31</v>
      </c>
      <c r="I403" s="7" t="s">
        <v>4300</v>
      </c>
      <c r="J403" s="11">
        <f t="shared" si="1"/>
        <v>20</v>
      </c>
      <c r="K403" s="7" t="s">
        <v>340</v>
      </c>
      <c r="L403" s="7" t="s">
        <v>341</v>
      </c>
      <c r="M403" s="7" t="s">
        <v>43</v>
      </c>
      <c r="N403" s="7" t="s">
        <v>45</v>
      </c>
      <c r="O403" s="7" t="s">
        <v>4303</v>
      </c>
      <c r="P403" s="7" t="s">
        <v>4304</v>
      </c>
      <c r="Q403" s="7" t="s">
        <v>1071</v>
      </c>
      <c r="R403" s="7" t="s">
        <v>53</v>
      </c>
      <c r="S403" s="7" t="s">
        <v>55</v>
      </c>
      <c r="T403" s="7" t="s">
        <v>2416</v>
      </c>
      <c r="U403" s="7"/>
      <c r="V403" s="7" t="s">
        <v>57</v>
      </c>
      <c r="W403" s="7" t="s">
        <v>59</v>
      </c>
      <c r="X403" s="7" t="s">
        <v>345</v>
      </c>
      <c r="Y403" s="7" t="s">
        <v>1390</v>
      </c>
    </row>
    <row r="404" spans="1:25" ht="16.5" customHeight="1">
      <c r="A404" s="7" t="s">
        <v>2405</v>
      </c>
      <c r="B404" s="7" t="s">
        <v>4307</v>
      </c>
      <c r="C404" s="109">
        <v>1</v>
      </c>
      <c r="D404" s="110">
        <v>1</v>
      </c>
      <c r="E404" s="111">
        <v>1</v>
      </c>
      <c r="F404" s="9"/>
      <c r="G404" s="7" t="s">
        <v>105</v>
      </c>
      <c r="H404" s="7" t="s">
        <v>31</v>
      </c>
      <c r="I404" s="7" t="s">
        <v>4309</v>
      </c>
      <c r="J404" s="11">
        <f t="shared" si="1"/>
        <v>65</v>
      </c>
      <c r="K404" s="7" t="s">
        <v>349</v>
      </c>
      <c r="L404" s="7" t="s">
        <v>350</v>
      </c>
      <c r="M404" s="7" t="s">
        <v>43</v>
      </c>
      <c r="N404" s="7" t="s">
        <v>45</v>
      </c>
      <c r="O404" s="7" t="s">
        <v>4312</v>
      </c>
      <c r="P404" s="7" t="s">
        <v>4313</v>
      </c>
      <c r="Q404" s="7" t="s">
        <v>4061</v>
      </c>
      <c r="R404" s="7" t="s">
        <v>796</v>
      </c>
      <c r="S404" s="7" t="s">
        <v>797</v>
      </c>
      <c r="T404" s="7" t="s">
        <v>4314</v>
      </c>
      <c r="U404" s="7"/>
      <c r="V404" s="7" t="s">
        <v>57</v>
      </c>
      <c r="W404" s="7" t="s">
        <v>59</v>
      </c>
      <c r="X404" s="7" t="s">
        <v>354</v>
      </c>
      <c r="Y404" s="7" t="s">
        <v>2253</v>
      </c>
    </row>
    <row r="405" spans="1:25" ht="16.5" customHeight="1">
      <c r="A405" s="7" t="s">
        <v>2405</v>
      </c>
      <c r="B405" s="7" t="s">
        <v>4316</v>
      </c>
      <c r="C405" s="109">
        <v>1</v>
      </c>
      <c r="D405" s="110">
        <v>1</v>
      </c>
      <c r="E405" s="111">
        <v>1</v>
      </c>
      <c r="F405" s="9"/>
      <c r="G405" s="7" t="s">
        <v>105</v>
      </c>
      <c r="H405" s="7" t="s">
        <v>31</v>
      </c>
      <c r="I405" s="7" t="s">
        <v>4121</v>
      </c>
      <c r="J405" s="11">
        <f t="shared" si="1"/>
        <v>14</v>
      </c>
      <c r="K405" s="7" t="s">
        <v>340</v>
      </c>
      <c r="L405" s="7" t="s">
        <v>341</v>
      </c>
      <c r="M405" s="7" t="s">
        <v>43</v>
      </c>
      <c r="N405" s="7" t="s">
        <v>45</v>
      </c>
      <c r="O405" s="7" t="s">
        <v>2424</v>
      </c>
      <c r="P405" s="7" t="s">
        <v>2425</v>
      </c>
      <c r="Q405" s="7" t="s">
        <v>978</v>
      </c>
      <c r="R405" s="7" t="s">
        <v>53</v>
      </c>
      <c r="S405" s="7" t="s">
        <v>55</v>
      </c>
      <c r="T405" s="7" t="s">
        <v>4322</v>
      </c>
      <c r="U405" s="7"/>
      <c r="V405" s="7" t="s">
        <v>57</v>
      </c>
      <c r="W405" s="7" t="s">
        <v>59</v>
      </c>
      <c r="X405" s="7" t="s">
        <v>345</v>
      </c>
      <c r="Y405" s="7" t="s">
        <v>267</v>
      </c>
    </row>
    <row r="406" spans="1:25" ht="16.5" customHeight="1">
      <c r="A406" s="7" t="s">
        <v>2405</v>
      </c>
      <c r="B406" s="7" t="s">
        <v>4323</v>
      </c>
      <c r="C406" s="109">
        <v>1</v>
      </c>
      <c r="D406" s="110">
        <v>1</v>
      </c>
      <c r="E406" s="111">
        <v>1</v>
      </c>
      <c r="F406" s="9"/>
      <c r="G406" s="7" t="s">
        <v>670</v>
      </c>
      <c r="H406" s="7" t="s">
        <v>31</v>
      </c>
      <c r="I406" s="7" t="s">
        <v>4326</v>
      </c>
      <c r="J406" s="11">
        <f t="shared" si="1"/>
        <v>42</v>
      </c>
      <c r="K406" s="7" t="s">
        <v>349</v>
      </c>
      <c r="L406" s="7" t="s">
        <v>350</v>
      </c>
      <c r="M406" s="7" t="s">
        <v>43</v>
      </c>
      <c r="N406" s="7" t="s">
        <v>45</v>
      </c>
      <c r="O406" s="7" t="s">
        <v>4328</v>
      </c>
      <c r="P406" s="7" t="s">
        <v>4329</v>
      </c>
      <c r="Q406" s="7" t="s">
        <v>52</v>
      </c>
      <c r="R406" s="7" t="s">
        <v>774</v>
      </c>
      <c r="S406" s="7" t="s">
        <v>775</v>
      </c>
      <c r="T406" s="7" t="s">
        <v>4331</v>
      </c>
      <c r="U406" s="7"/>
      <c r="V406" s="7" t="s">
        <v>57</v>
      </c>
      <c r="W406" s="7" t="s">
        <v>59</v>
      </c>
      <c r="X406" s="7" t="s">
        <v>354</v>
      </c>
      <c r="Y406" s="7" t="s">
        <v>2353</v>
      </c>
    </row>
    <row r="407" spans="1:25" ht="16.5" customHeight="1">
      <c r="A407" s="7" t="s">
        <v>2405</v>
      </c>
      <c r="B407" s="7" t="s">
        <v>4333</v>
      </c>
      <c r="C407" s="109">
        <v>1</v>
      </c>
      <c r="D407" s="110">
        <v>1</v>
      </c>
      <c r="E407" s="111">
        <v>1</v>
      </c>
      <c r="F407" s="9"/>
      <c r="G407" s="7" t="s">
        <v>105</v>
      </c>
      <c r="H407" s="7" t="s">
        <v>31</v>
      </c>
      <c r="I407" s="7" t="s">
        <v>4334</v>
      </c>
      <c r="J407" s="11">
        <f t="shared" si="1"/>
        <v>43</v>
      </c>
      <c r="K407" s="7" t="s">
        <v>95</v>
      </c>
      <c r="L407" s="7" t="s">
        <v>96</v>
      </c>
      <c r="M407" s="7" t="s">
        <v>43</v>
      </c>
      <c r="N407" s="7" t="s">
        <v>45</v>
      </c>
      <c r="O407" s="7" t="s">
        <v>4337</v>
      </c>
      <c r="P407" s="7" t="s">
        <v>4338</v>
      </c>
      <c r="Q407" s="7" t="s">
        <v>152</v>
      </c>
      <c r="R407" s="7" t="s">
        <v>774</v>
      </c>
      <c r="S407" s="7" t="s">
        <v>775</v>
      </c>
      <c r="T407" s="7" t="s">
        <v>4340</v>
      </c>
      <c r="U407" s="7"/>
      <c r="V407" s="7" t="s">
        <v>57</v>
      </c>
      <c r="W407" s="7" t="s">
        <v>59</v>
      </c>
      <c r="X407" s="7" t="s">
        <v>102</v>
      </c>
      <c r="Y407" s="7" t="s">
        <v>4341</v>
      </c>
    </row>
    <row r="408" spans="1:25" ht="16.5" customHeight="1">
      <c r="A408" s="7" t="s">
        <v>2405</v>
      </c>
      <c r="B408" s="7" t="s">
        <v>4343</v>
      </c>
      <c r="C408" s="109">
        <v>1</v>
      </c>
      <c r="D408" s="110">
        <v>1</v>
      </c>
      <c r="E408" s="111">
        <v>1</v>
      </c>
      <c r="F408" s="9"/>
      <c r="G408" s="7" t="s">
        <v>105</v>
      </c>
      <c r="H408" s="7" t="s">
        <v>31</v>
      </c>
      <c r="I408" s="7" t="s">
        <v>4344</v>
      </c>
      <c r="J408" s="11">
        <f t="shared" si="1"/>
        <v>42</v>
      </c>
      <c r="K408" s="7" t="s">
        <v>340</v>
      </c>
      <c r="L408" s="7" t="s">
        <v>341</v>
      </c>
      <c r="M408" s="7" t="s">
        <v>43</v>
      </c>
      <c r="N408" s="7" t="s">
        <v>45</v>
      </c>
      <c r="O408" s="7" t="s">
        <v>4345</v>
      </c>
      <c r="P408" s="7" t="s">
        <v>4346</v>
      </c>
      <c r="Q408" s="7" t="s">
        <v>152</v>
      </c>
      <c r="R408" s="7" t="s">
        <v>774</v>
      </c>
      <c r="S408" s="7" t="s">
        <v>775</v>
      </c>
      <c r="T408" s="7" t="s">
        <v>4348</v>
      </c>
      <c r="U408" s="7"/>
      <c r="V408" s="7" t="s">
        <v>57</v>
      </c>
      <c r="W408" s="7" t="s">
        <v>59</v>
      </c>
      <c r="X408" s="7" t="s">
        <v>345</v>
      </c>
      <c r="Y408" s="7" t="s">
        <v>4341</v>
      </c>
    </row>
    <row r="409" spans="1:25" ht="16.5" customHeight="1">
      <c r="A409" s="7" t="s">
        <v>2405</v>
      </c>
      <c r="B409" s="7" t="s">
        <v>4350</v>
      </c>
      <c r="C409" s="109">
        <v>1</v>
      </c>
      <c r="D409" s="110">
        <v>1</v>
      </c>
      <c r="E409" s="111">
        <v>1</v>
      </c>
      <c r="F409" s="9"/>
      <c r="G409" s="7" t="s">
        <v>105</v>
      </c>
      <c r="H409" s="7" t="s">
        <v>31</v>
      </c>
      <c r="I409" s="7" t="s">
        <v>4351</v>
      </c>
      <c r="J409" s="11">
        <f t="shared" si="1"/>
        <v>68</v>
      </c>
      <c r="K409" s="7" t="s">
        <v>340</v>
      </c>
      <c r="L409" s="7" t="s">
        <v>341</v>
      </c>
      <c r="M409" s="7" t="s">
        <v>43</v>
      </c>
      <c r="N409" s="7" t="s">
        <v>45</v>
      </c>
      <c r="O409" s="7" t="s">
        <v>4353</v>
      </c>
      <c r="P409" s="7" t="s">
        <v>4354</v>
      </c>
      <c r="Q409" s="7" t="s">
        <v>1071</v>
      </c>
      <c r="R409" s="7" t="s">
        <v>736</v>
      </c>
      <c r="S409" s="7" t="s">
        <v>738</v>
      </c>
      <c r="T409" s="7" t="s">
        <v>4355</v>
      </c>
      <c r="U409" s="7"/>
      <c r="V409" s="7" t="s">
        <v>57</v>
      </c>
      <c r="W409" s="7" t="s">
        <v>59</v>
      </c>
      <c r="X409" s="7" t="s">
        <v>345</v>
      </c>
      <c r="Y409" s="7" t="s">
        <v>4021</v>
      </c>
    </row>
    <row r="410" spans="1:25" ht="16.5" customHeight="1">
      <c r="A410" s="7" t="s">
        <v>2405</v>
      </c>
      <c r="B410" s="7" t="s">
        <v>4358</v>
      </c>
      <c r="C410" s="109">
        <v>1</v>
      </c>
      <c r="D410" s="110">
        <v>1</v>
      </c>
      <c r="E410" s="111">
        <v>1</v>
      </c>
      <c r="F410" s="9"/>
      <c r="G410" s="7" t="s">
        <v>105</v>
      </c>
      <c r="H410" s="7" t="s">
        <v>31</v>
      </c>
      <c r="I410" s="7" t="s">
        <v>4361</v>
      </c>
      <c r="J410" s="11">
        <f t="shared" si="1"/>
        <v>65</v>
      </c>
      <c r="K410" s="7" t="s">
        <v>349</v>
      </c>
      <c r="L410" s="7" t="s">
        <v>350</v>
      </c>
      <c r="M410" s="7" t="s">
        <v>43</v>
      </c>
      <c r="N410" s="7" t="s">
        <v>45</v>
      </c>
      <c r="O410" s="7" t="s">
        <v>2486</v>
      </c>
      <c r="P410" s="7" t="s">
        <v>2488</v>
      </c>
      <c r="Q410" s="7" t="s">
        <v>1049</v>
      </c>
      <c r="R410" s="7" t="s">
        <v>736</v>
      </c>
      <c r="S410" s="7" t="s">
        <v>738</v>
      </c>
      <c r="T410" s="7" t="s">
        <v>4363</v>
      </c>
      <c r="U410" s="7"/>
      <c r="V410" s="7" t="s">
        <v>57</v>
      </c>
      <c r="W410" s="7" t="s">
        <v>59</v>
      </c>
      <c r="X410" s="7" t="s">
        <v>354</v>
      </c>
      <c r="Y410" s="7" t="s">
        <v>2296</v>
      </c>
    </row>
    <row r="411" spans="1:25" ht="16.5" customHeight="1">
      <c r="A411" s="7" t="s">
        <v>2405</v>
      </c>
      <c r="B411" s="7" t="s">
        <v>4366</v>
      </c>
      <c r="C411" s="109">
        <v>1</v>
      </c>
      <c r="D411" s="110">
        <v>1</v>
      </c>
      <c r="E411" s="111">
        <v>1</v>
      </c>
      <c r="F411" s="9"/>
      <c r="G411" s="7" t="s">
        <v>88</v>
      </c>
      <c r="H411" s="7" t="s">
        <v>31</v>
      </c>
      <c r="I411" s="7" t="s">
        <v>3646</v>
      </c>
      <c r="J411" s="11">
        <f t="shared" si="1"/>
        <v>19</v>
      </c>
      <c r="K411" s="7" t="s">
        <v>95</v>
      </c>
      <c r="L411" s="7" t="s">
        <v>96</v>
      </c>
      <c r="M411" s="7" t="s">
        <v>43</v>
      </c>
      <c r="N411" s="7" t="s">
        <v>45</v>
      </c>
      <c r="O411" s="7" t="s">
        <v>4374</v>
      </c>
      <c r="P411" s="7" t="s">
        <v>4375</v>
      </c>
      <c r="Q411" s="7" t="s">
        <v>1049</v>
      </c>
      <c r="R411" s="7" t="s">
        <v>53</v>
      </c>
      <c r="S411" s="7" t="s">
        <v>55</v>
      </c>
      <c r="T411" s="7" t="s">
        <v>4377</v>
      </c>
      <c r="U411" s="7"/>
      <c r="V411" s="7" t="s">
        <v>57</v>
      </c>
      <c r="W411" s="7" t="s">
        <v>59</v>
      </c>
      <c r="X411" s="7" t="s">
        <v>102</v>
      </c>
      <c r="Y411" s="7" t="s">
        <v>2620</v>
      </c>
    </row>
    <row r="412" spans="1:25" ht="16.5" customHeight="1">
      <c r="A412" s="7" t="s">
        <v>2405</v>
      </c>
      <c r="B412" s="7" t="s">
        <v>4384</v>
      </c>
      <c r="C412" s="109">
        <v>1</v>
      </c>
      <c r="D412" s="110">
        <v>1</v>
      </c>
      <c r="E412" s="111">
        <v>1</v>
      </c>
      <c r="F412" s="9"/>
      <c r="G412" s="7" t="s">
        <v>88</v>
      </c>
      <c r="H412" s="7" t="s">
        <v>31</v>
      </c>
      <c r="I412" s="7" t="s">
        <v>4387</v>
      </c>
      <c r="J412" s="11">
        <f t="shared" si="1"/>
        <v>64</v>
      </c>
      <c r="K412" s="7" t="s">
        <v>95</v>
      </c>
      <c r="L412" s="7" t="s">
        <v>96</v>
      </c>
      <c r="M412" s="7" t="s">
        <v>43</v>
      </c>
      <c r="N412" s="7" t="s">
        <v>45</v>
      </c>
      <c r="O412" s="7" t="s">
        <v>4392</v>
      </c>
      <c r="P412" s="7" t="s">
        <v>4375</v>
      </c>
      <c r="Q412" s="7" t="s">
        <v>152</v>
      </c>
      <c r="R412" s="7" t="s">
        <v>736</v>
      </c>
      <c r="S412" s="7" t="s">
        <v>738</v>
      </c>
      <c r="T412" s="7" t="s">
        <v>4394</v>
      </c>
      <c r="U412" s="7"/>
      <c r="V412" s="7" t="s">
        <v>57</v>
      </c>
      <c r="W412" s="7" t="s">
        <v>59</v>
      </c>
      <c r="X412" s="7" t="s">
        <v>102</v>
      </c>
      <c r="Y412" s="7" t="s">
        <v>2475</v>
      </c>
    </row>
    <row r="413" spans="1:25" ht="16.5" customHeight="1">
      <c r="A413" s="7" t="s">
        <v>2405</v>
      </c>
      <c r="B413" s="7" t="s">
        <v>4396</v>
      </c>
      <c r="C413" s="109"/>
      <c r="D413" s="110"/>
      <c r="E413" s="111"/>
      <c r="F413" s="9"/>
      <c r="G413" s="7" t="s">
        <v>105</v>
      </c>
      <c r="H413" s="7" t="s">
        <v>31</v>
      </c>
      <c r="I413" s="7" t="s">
        <v>1537</v>
      </c>
      <c r="J413" s="11">
        <f t="shared" si="1"/>
        <v>3</v>
      </c>
      <c r="K413" s="7" t="s">
        <v>4400</v>
      </c>
      <c r="L413" s="7" t="s">
        <v>4401</v>
      </c>
      <c r="M413" s="7" t="s">
        <v>736</v>
      </c>
      <c r="N413" s="7" t="s">
        <v>738</v>
      </c>
      <c r="O413" s="7" t="s">
        <v>4353</v>
      </c>
      <c r="P413" s="7" t="s">
        <v>4354</v>
      </c>
      <c r="Q413" s="7" t="s">
        <v>247</v>
      </c>
      <c r="R413" s="7" t="s">
        <v>736</v>
      </c>
      <c r="S413" s="7" t="s">
        <v>738</v>
      </c>
      <c r="T413" s="7" t="s">
        <v>89</v>
      </c>
      <c r="U413" s="7"/>
      <c r="V413" s="7" t="s">
        <v>78</v>
      </c>
      <c r="W413" s="7" t="s">
        <v>94</v>
      </c>
      <c r="X413" s="7" t="s">
        <v>89</v>
      </c>
      <c r="Y413" s="7" t="s">
        <v>89</v>
      </c>
    </row>
    <row r="414" spans="1:25" ht="16.5" customHeight="1">
      <c r="A414" s="7" t="s">
        <v>2405</v>
      </c>
      <c r="B414" s="7" t="s">
        <v>4404</v>
      </c>
      <c r="C414" s="109">
        <v>1</v>
      </c>
      <c r="D414" s="110">
        <v>1</v>
      </c>
      <c r="E414" s="111">
        <v>1</v>
      </c>
      <c r="F414" s="9"/>
      <c r="G414" s="7" t="s">
        <v>105</v>
      </c>
      <c r="H414" s="7" t="s">
        <v>31</v>
      </c>
      <c r="I414" s="7" t="s">
        <v>4408</v>
      </c>
      <c r="J414" s="11">
        <f t="shared" si="1"/>
        <v>24</v>
      </c>
      <c r="K414" s="7" t="s">
        <v>349</v>
      </c>
      <c r="L414" s="7" t="s">
        <v>350</v>
      </c>
      <c r="M414" s="7" t="s">
        <v>43</v>
      </c>
      <c r="N414" s="7" t="s">
        <v>45</v>
      </c>
      <c r="O414" s="7" t="s">
        <v>4409</v>
      </c>
      <c r="P414" s="7" t="s">
        <v>4411</v>
      </c>
      <c r="Q414" s="7" t="s">
        <v>1071</v>
      </c>
      <c r="R414" s="7" t="s">
        <v>53</v>
      </c>
      <c r="S414" s="7" t="s">
        <v>55</v>
      </c>
      <c r="T414" s="7" t="s">
        <v>2900</v>
      </c>
      <c r="U414" s="7"/>
      <c r="V414" s="7" t="s">
        <v>57</v>
      </c>
      <c r="W414" s="7" t="s">
        <v>59</v>
      </c>
      <c r="X414" s="7" t="s">
        <v>354</v>
      </c>
      <c r="Y414" s="7" t="s">
        <v>2903</v>
      </c>
    </row>
    <row r="415" spans="1:25" ht="16.5" customHeight="1">
      <c r="A415" s="7" t="s">
        <v>2405</v>
      </c>
      <c r="B415" s="7" t="s">
        <v>4414</v>
      </c>
      <c r="C415" s="109">
        <v>1</v>
      </c>
      <c r="D415" s="110">
        <v>1</v>
      </c>
      <c r="E415" s="111"/>
      <c r="F415" s="9"/>
      <c r="G415" s="7" t="s">
        <v>105</v>
      </c>
      <c r="H415" s="7" t="s">
        <v>31</v>
      </c>
      <c r="I415" s="7" t="s">
        <v>4417</v>
      </c>
      <c r="J415" s="11">
        <f t="shared" si="1"/>
        <v>39</v>
      </c>
      <c r="K415" s="7" t="s">
        <v>318</v>
      </c>
      <c r="L415" s="7" t="s">
        <v>319</v>
      </c>
      <c r="M415" s="7" t="s">
        <v>174</v>
      </c>
      <c r="N415" s="7" t="s">
        <v>175</v>
      </c>
      <c r="O415" s="7" t="s">
        <v>4418</v>
      </c>
      <c r="P415" s="7" t="s">
        <v>4420</v>
      </c>
      <c r="Q415" s="7" t="s">
        <v>1071</v>
      </c>
      <c r="R415" s="7" t="s">
        <v>53</v>
      </c>
      <c r="S415" s="7" t="s">
        <v>55</v>
      </c>
      <c r="T415" s="7" t="s">
        <v>4421</v>
      </c>
      <c r="U415" s="7"/>
      <c r="V415" s="7" t="s">
        <v>57</v>
      </c>
      <c r="W415" s="7" t="s">
        <v>59</v>
      </c>
      <c r="X415" s="7" t="s">
        <v>323</v>
      </c>
      <c r="Y415" s="7" t="s">
        <v>2903</v>
      </c>
    </row>
    <row r="416" spans="1:25" ht="16.5" customHeight="1">
      <c r="A416" s="7" t="s">
        <v>2405</v>
      </c>
      <c r="B416" s="7" t="s">
        <v>4425</v>
      </c>
      <c r="C416" s="109">
        <v>1</v>
      </c>
      <c r="D416" s="110">
        <v>1</v>
      </c>
      <c r="E416" s="111">
        <v>1</v>
      </c>
      <c r="F416" s="9"/>
      <c r="G416" s="7" t="s">
        <v>88</v>
      </c>
      <c r="H416" s="7" t="s">
        <v>31</v>
      </c>
      <c r="I416" s="7" t="s">
        <v>4428</v>
      </c>
      <c r="J416" s="11">
        <f t="shared" si="1"/>
        <v>17</v>
      </c>
      <c r="K416" s="7" t="s">
        <v>349</v>
      </c>
      <c r="L416" s="7" t="s">
        <v>350</v>
      </c>
      <c r="M416" s="7" t="s">
        <v>43</v>
      </c>
      <c r="N416" s="7" t="s">
        <v>45</v>
      </c>
      <c r="O416" s="7" t="s">
        <v>2616</v>
      </c>
      <c r="P416" s="7" t="s">
        <v>2617</v>
      </c>
      <c r="Q416" s="7" t="s">
        <v>978</v>
      </c>
      <c r="R416" s="7" t="s">
        <v>53</v>
      </c>
      <c r="S416" s="7" t="s">
        <v>55</v>
      </c>
      <c r="T416" s="7" t="s">
        <v>4432</v>
      </c>
      <c r="U416" s="7"/>
      <c r="V416" s="7" t="s">
        <v>57</v>
      </c>
      <c r="W416" s="7" t="s">
        <v>203</v>
      </c>
      <c r="X416" s="7" t="s">
        <v>354</v>
      </c>
      <c r="Y416" s="7" t="s">
        <v>2620</v>
      </c>
    </row>
    <row r="417" spans="1:25" ht="16.5" customHeight="1">
      <c r="A417" s="7" t="s">
        <v>2405</v>
      </c>
      <c r="B417" s="7" t="s">
        <v>4435</v>
      </c>
      <c r="C417" s="109">
        <v>1</v>
      </c>
      <c r="D417" s="110">
        <v>1</v>
      </c>
      <c r="E417" s="111">
        <v>1</v>
      </c>
      <c r="F417" s="9"/>
      <c r="G417" s="7" t="s">
        <v>105</v>
      </c>
      <c r="H417" s="7" t="s">
        <v>31</v>
      </c>
      <c r="I417" s="7" t="s">
        <v>4438</v>
      </c>
      <c r="J417" s="11">
        <f t="shared" si="1"/>
        <v>64</v>
      </c>
      <c r="K417" s="7" t="s">
        <v>95</v>
      </c>
      <c r="L417" s="7" t="s">
        <v>96</v>
      </c>
      <c r="M417" s="7" t="s">
        <v>43</v>
      </c>
      <c r="N417" s="7" t="s">
        <v>45</v>
      </c>
      <c r="O417" s="7" t="s">
        <v>4439</v>
      </c>
      <c r="P417" s="7" t="s">
        <v>4441</v>
      </c>
      <c r="Q417" s="7" t="s">
        <v>1071</v>
      </c>
      <c r="R417" s="7" t="s">
        <v>736</v>
      </c>
      <c r="S417" s="7" t="s">
        <v>738</v>
      </c>
      <c r="T417" s="7" t="s">
        <v>4442</v>
      </c>
      <c r="U417" s="7"/>
      <c r="V417" s="7" t="s">
        <v>57</v>
      </c>
      <c r="W417" s="7" t="s">
        <v>59</v>
      </c>
      <c r="X417" s="7" t="s">
        <v>102</v>
      </c>
      <c r="Y417" s="7" t="s">
        <v>2296</v>
      </c>
    </row>
    <row r="418" spans="1:25" ht="16.5" customHeight="1">
      <c r="A418" s="7" t="s">
        <v>2405</v>
      </c>
      <c r="B418" s="7" t="s">
        <v>4446</v>
      </c>
      <c r="C418" s="109">
        <v>1</v>
      </c>
      <c r="D418" s="110"/>
      <c r="E418" s="111"/>
      <c r="F418" s="9"/>
      <c r="G418" s="7" t="s">
        <v>105</v>
      </c>
      <c r="H418" s="7" t="s">
        <v>31</v>
      </c>
      <c r="I418" s="7" t="s">
        <v>4449</v>
      </c>
      <c r="J418" s="11">
        <f t="shared" si="1"/>
        <v>17</v>
      </c>
      <c r="K418" s="7" t="s">
        <v>2616</v>
      </c>
      <c r="L418" s="7" t="s">
        <v>2617</v>
      </c>
      <c r="M418" s="7" t="s">
        <v>53</v>
      </c>
      <c r="N418" s="7" t="s">
        <v>55</v>
      </c>
      <c r="O418" s="7" t="s">
        <v>4453</v>
      </c>
      <c r="P418" s="7" t="s">
        <v>4455</v>
      </c>
      <c r="Q418" s="7" t="s">
        <v>4061</v>
      </c>
      <c r="R418" s="7" t="s">
        <v>53</v>
      </c>
      <c r="S418" s="7" t="s">
        <v>55</v>
      </c>
      <c r="T418" s="7" t="s">
        <v>4456</v>
      </c>
      <c r="U418" s="7"/>
      <c r="V418" s="7" t="s">
        <v>78</v>
      </c>
      <c r="W418" s="7" t="s">
        <v>94</v>
      </c>
      <c r="X418" s="7" t="s">
        <v>2620</v>
      </c>
      <c r="Y418" s="7" t="s">
        <v>2170</v>
      </c>
    </row>
    <row r="419" spans="1:25" ht="16.5" customHeight="1">
      <c r="A419" s="7" t="s">
        <v>2405</v>
      </c>
      <c r="B419" s="7" t="s">
        <v>4460</v>
      </c>
      <c r="C419" s="109">
        <v>1</v>
      </c>
      <c r="D419" s="110"/>
      <c r="E419" s="111"/>
      <c r="F419" s="9"/>
      <c r="G419" s="7" t="s">
        <v>105</v>
      </c>
      <c r="H419" s="7" t="s">
        <v>31</v>
      </c>
      <c r="I419" s="7" t="s">
        <v>4463</v>
      </c>
      <c r="J419" s="11">
        <f t="shared" si="1"/>
        <v>57</v>
      </c>
      <c r="K419" s="7" t="s">
        <v>2616</v>
      </c>
      <c r="L419" s="7" t="s">
        <v>2617</v>
      </c>
      <c r="M419" s="7" t="s">
        <v>53</v>
      </c>
      <c r="N419" s="7" t="s">
        <v>55</v>
      </c>
      <c r="O419" s="7" t="s">
        <v>4467</v>
      </c>
      <c r="P419" s="7" t="s">
        <v>4468</v>
      </c>
      <c r="Q419" s="7" t="s">
        <v>1071</v>
      </c>
      <c r="R419" s="7" t="s">
        <v>796</v>
      </c>
      <c r="S419" s="7" t="s">
        <v>797</v>
      </c>
      <c r="T419" s="7" t="s">
        <v>4470</v>
      </c>
      <c r="U419" s="7"/>
      <c r="V419" s="7" t="s">
        <v>57</v>
      </c>
      <c r="W419" s="7" t="s">
        <v>94</v>
      </c>
      <c r="X419" s="7" t="s">
        <v>2620</v>
      </c>
      <c r="Y419" s="7" t="s">
        <v>4473</v>
      </c>
    </row>
    <row r="420" spans="1:25" ht="16.5" customHeight="1">
      <c r="A420" s="7" t="s">
        <v>2651</v>
      </c>
      <c r="B420" s="7" t="s">
        <v>4476</v>
      </c>
      <c r="C420" s="109">
        <v>1</v>
      </c>
      <c r="D420" s="110"/>
      <c r="E420" s="111"/>
      <c r="F420" s="9"/>
      <c r="G420" s="7" t="s">
        <v>105</v>
      </c>
      <c r="H420" s="7" t="s">
        <v>31</v>
      </c>
      <c r="I420" s="7" t="s">
        <v>4478</v>
      </c>
      <c r="J420" s="11">
        <f t="shared" si="1"/>
        <v>31</v>
      </c>
      <c r="K420" s="7" t="s">
        <v>318</v>
      </c>
      <c r="L420" s="7" t="s">
        <v>319</v>
      </c>
      <c r="M420" s="7" t="s">
        <v>174</v>
      </c>
      <c r="N420" s="7" t="s">
        <v>175</v>
      </c>
      <c r="O420" s="7" t="s">
        <v>4482</v>
      </c>
      <c r="P420" s="7" t="s">
        <v>4483</v>
      </c>
      <c r="Q420" s="7" t="s">
        <v>1071</v>
      </c>
      <c r="R420" s="7" t="s">
        <v>53</v>
      </c>
      <c r="S420" s="7" t="s">
        <v>55</v>
      </c>
      <c r="T420" s="7" t="s">
        <v>4485</v>
      </c>
      <c r="U420" s="7"/>
      <c r="V420" s="7" t="s">
        <v>57</v>
      </c>
      <c r="W420" s="7" t="s">
        <v>926</v>
      </c>
      <c r="X420" s="7" t="s">
        <v>323</v>
      </c>
      <c r="Y420" s="7" t="s">
        <v>2620</v>
      </c>
    </row>
    <row r="421" spans="1:25" ht="16.5" customHeight="1">
      <c r="A421" s="7" t="s">
        <v>2651</v>
      </c>
      <c r="B421" s="7" t="s">
        <v>4488</v>
      </c>
      <c r="C421" s="109">
        <v>1</v>
      </c>
      <c r="D421" s="110">
        <v>1</v>
      </c>
      <c r="E421" s="111"/>
      <c r="F421" s="9"/>
      <c r="G421" s="7" t="s">
        <v>105</v>
      </c>
      <c r="H421" s="7" t="s">
        <v>31</v>
      </c>
      <c r="I421" s="7" t="s">
        <v>4492</v>
      </c>
      <c r="J421" s="11">
        <f t="shared" si="1"/>
        <v>61</v>
      </c>
      <c r="K421" s="7" t="s">
        <v>318</v>
      </c>
      <c r="L421" s="7" t="s">
        <v>319</v>
      </c>
      <c r="M421" s="7" t="s">
        <v>174</v>
      </c>
      <c r="N421" s="7" t="s">
        <v>175</v>
      </c>
      <c r="O421" s="7" t="s">
        <v>4496</v>
      </c>
      <c r="P421" s="7" t="s">
        <v>4498</v>
      </c>
      <c r="Q421" s="7" t="s">
        <v>2828</v>
      </c>
      <c r="R421" s="7" t="s">
        <v>53</v>
      </c>
      <c r="S421" s="7" t="s">
        <v>55</v>
      </c>
      <c r="T421" s="7" t="s">
        <v>4500</v>
      </c>
      <c r="U421" s="7"/>
      <c r="V421" s="7" t="s">
        <v>57</v>
      </c>
      <c r="W421" s="7" t="s">
        <v>926</v>
      </c>
      <c r="X421" s="7" t="s">
        <v>323</v>
      </c>
      <c r="Y421" s="7" t="s">
        <v>2267</v>
      </c>
    </row>
    <row r="422" spans="1:25" ht="16.5" customHeight="1">
      <c r="A422" s="7" t="s">
        <v>2651</v>
      </c>
      <c r="B422" s="7" t="s">
        <v>4503</v>
      </c>
      <c r="C422" s="109">
        <v>1</v>
      </c>
      <c r="D422" s="110"/>
      <c r="E422" s="111"/>
      <c r="F422" s="9"/>
      <c r="G422" s="7" t="s">
        <v>105</v>
      </c>
      <c r="H422" s="7" t="s">
        <v>31</v>
      </c>
      <c r="I422" s="7" t="s">
        <v>346</v>
      </c>
      <c r="J422" s="11">
        <f t="shared" si="1"/>
        <v>12</v>
      </c>
      <c r="K422" s="7" t="s">
        <v>318</v>
      </c>
      <c r="L422" s="7" t="s">
        <v>319</v>
      </c>
      <c r="M422" s="7" t="s">
        <v>174</v>
      </c>
      <c r="N422" s="7" t="s">
        <v>175</v>
      </c>
      <c r="O422" s="7" t="s">
        <v>169</v>
      </c>
      <c r="P422" s="7" t="s">
        <v>172</v>
      </c>
      <c r="Q422" s="7" t="s">
        <v>152</v>
      </c>
      <c r="R422" s="7" t="s">
        <v>174</v>
      </c>
      <c r="S422" s="7" t="s">
        <v>175</v>
      </c>
      <c r="T422" s="7" t="s">
        <v>351</v>
      </c>
      <c r="U422" s="7"/>
      <c r="V422" s="7" t="s">
        <v>78</v>
      </c>
      <c r="W422" s="7" t="s">
        <v>926</v>
      </c>
      <c r="X422" s="7" t="s">
        <v>323</v>
      </c>
      <c r="Y422" s="7" t="s">
        <v>180</v>
      </c>
    </row>
    <row r="423" spans="1:25" ht="16.5" customHeight="1">
      <c r="A423" s="7" t="s">
        <v>2787</v>
      </c>
      <c r="B423" s="7" t="s">
        <v>4510</v>
      </c>
      <c r="C423" s="109">
        <v>1</v>
      </c>
      <c r="D423" s="110">
        <v>1</v>
      </c>
      <c r="E423" s="111">
        <v>1</v>
      </c>
      <c r="F423" s="9"/>
      <c r="G423" s="7" t="s">
        <v>105</v>
      </c>
      <c r="H423" s="7" t="s">
        <v>31</v>
      </c>
      <c r="I423" s="7" t="s">
        <v>4514</v>
      </c>
      <c r="J423" s="11">
        <f t="shared" si="1"/>
        <v>26</v>
      </c>
      <c r="K423" s="7" t="s">
        <v>340</v>
      </c>
      <c r="L423" s="7" t="s">
        <v>341</v>
      </c>
      <c r="M423" s="7" t="s">
        <v>43</v>
      </c>
      <c r="N423" s="7" t="s">
        <v>45</v>
      </c>
      <c r="O423" s="7" t="s">
        <v>2808</v>
      </c>
      <c r="P423" s="7" t="s">
        <v>2809</v>
      </c>
      <c r="Q423" s="7" t="s">
        <v>1071</v>
      </c>
      <c r="R423" s="7" t="s">
        <v>53</v>
      </c>
      <c r="S423" s="7" t="s">
        <v>55</v>
      </c>
      <c r="T423" s="7" t="s">
        <v>2798</v>
      </c>
      <c r="U423" s="7"/>
      <c r="V423" s="7" t="s">
        <v>57</v>
      </c>
      <c r="W423" s="7" t="s">
        <v>59</v>
      </c>
      <c r="X423" s="7" t="s">
        <v>345</v>
      </c>
      <c r="Y423" s="7" t="s">
        <v>2801</v>
      </c>
    </row>
    <row r="424" spans="1:25" ht="16.5" customHeight="1">
      <c r="A424" s="7" t="s">
        <v>2814</v>
      </c>
      <c r="B424" s="7" t="s">
        <v>4521</v>
      </c>
      <c r="C424" s="109">
        <v>1</v>
      </c>
      <c r="D424" s="110">
        <v>1</v>
      </c>
      <c r="E424" s="111">
        <v>1</v>
      </c>
      <c r="F424" s="9"/>
      <c r="G424" s="7" t="s">
        <v>670</v>
      </c>
      <c r="H424" s="7" t="s">
        <v>31</v>
      </c>
      <c r="I424" s="7" t="s">
        <v>4525</v>
      </c>
      <c r="J424" s="11">
        <f t="shared" si="1"/>
        <v>23</v>
      </c>
      <c r="K424" s="7" t="s">
        <v>349</v>
      </c>
      <c r="L424" s="7" t="s">
        <v>350</v>
      </c>
      <c r="M424" s="7" t="s">
        <v>43</v>
      </c>
      <c r="N424" s="7" t="s">
        <v>45</v>
      </c>
      <c r="O424" s="7" t="s">
        <v>4526</v>
      </c>
      <c r="P424" s="7" t="s">
        <v>4527</v>
      </c>
      <c r="Q424" s="7" t="s">
        <v>152</v>
      </c>
      <c r="R424" s="7" t="s">
        <v>53</v>
      </c>
      <c r="S424" s="7" t="s">
        <v>55</v>
      </c>
      <c r="T424" s="7" t="s">
        <v>2900</v>
      </c>
      <c r="U424" s="7"/>
      <c r="V424" s="7" t="s">
        <v>57</v>
      </c>
      <c r="W424" s="7" t="s">
        <v>59</v>
      </c>
      <c r="X424" s="7" t="s">
        <v>354</v>
      </c>
      <c r="Y424" s="7" t="s">
        <v>2903</v>
      </c>
    </row>
    <row r="425" spans="1:25" ht="16.5" customHeight="1">
      <c r="A425" s="7" t="s">
        <v>2814</v>
      </c>
      <c r="B425" s="7" t="s">
        <v>4530</v>
      </c>
      <c r="C425" s="109">
        <v>1</v>
      </c>
      <c r="D425" s="110">
        <v>1</v>
      </c>
      <c r="E425" s="111"/>
      <c r="F425" s="9"/>
      <c r="G425" s="7" t="s">
        <v>1013</v>
      </c>
      <c r="H425" s="7" t="s">
        <v>31</v>
      </c>
      <c r="I425" s="7" t="s">
        <v>4534</v>
      </c>
      <c r="J425" s="11">
        <f t="shared" si="1"/>
        <v>83</v>
      </c>
      <c r="K425" s="7" t="s">
        <v>318</v>
      </c>
      <c r="L425" s="7" t="s">
        <v>319</v>
      </c>
      <c r="M425" s="7" t="s">
        <v>174</v>
      </c>
      <c r="N425" s="7" t="s">
        <v>175</v>
      </c>
      <c r="O425" s="7" t="s">
        <v>4535</v>
      </c>
      <c r="P425" s="7" t="s">
        <v>4537</v>
      </c>
      <c r="Q425" s="7" t="s">
        <v>293</v>
      </c>
      <c r="R425" s="7" t="s">
        <v>796</v>
      </c>
      <c r="S425" s="7" t="s">
        <v>797</v>
      </c>
      <c r="T425" s="7" t="s">
        <v>4538</v>
      </c>
      <c r="U425" s="7"/>
      <c r="V425" s="7" t="s">
        <v>57</v>
      </c>
      <c r="W425" s="7" t="s">
        <v>203</v>
      </c>
      <c r="X425" s="7" t="s">
        <v>323</v>
      </c>
      <c r="Y425" s="7" t="s">
        <v>4541</v>
      </c>
    </row>
    <row r="426" spans="1:25" ht="16.5" customHeight="1">
      <c r="A426" s="7" t="s">
        <v>2814</v>
      </c>
      <c r="B426" s="7" t="s">
        <v>4542</v>
      </c>
      <c r="C426" s="109">
        <v>1</v>
      </c>
      <c r="D426" s="110">
        <v>1</v>
      </c>
      <c r="E426" s="111"/>
      <c r="F426" s="9"/>
      <c r="G426" s="7" t="s">
        <v>1056</v>
      </c>
      <c r="H426" s="7" t="s">
        <v>31</v>
      </c>
      <c r="I426" s="7" t="s">
        <v>4545</v>
      </c>
      <c r="J426" s="11">
        <f t="shared" si="1"/>
        <v>30</v>
      </c>
      <c r="K426" s="7" t="s">
        <v>318</v>
      </c>
      <c r="L426" s="7" t="s">
        <v>319</v>
      </c>
      <c r="M426" s="7" t="s">
        <v>174</v>
      </c>
      <c r="N426" s="7" t="s">
        <v>175</v>
      </c>
      <c r="O426" s="7" t="s">
        <v>2920</v>
      </c>
      <c r="P426" s="7" t="s">
        <v>2923</v>
      </c>
      <c r="Q426" s="7" t="s">
        <v>152</v>
      </c>
      <c r="R426" s="7" t="s">
        <v>43</v>
      </c>
      <c r="S426" s="7" t="s">
        <v>45</v>
      </c>
      <c r="T426" s="7" t="s">
        <v>4547</v>
      </c>
      <c r="U426" s="7"/>
      <c r="V426" s="7" t="s">
        <v>57</v>
      </c>
      <c r="W426" s="7" t="s">
        <v>4550</v>
      </c>
      <c r="X426" s="7" t="s">
        <v>323</v>
      </c>
      <c r="Y426" s="7" t="s">
        <v>4551</v>
      </c>
    </row>
    <row r="427" spans="1:25" ht="16.5" customHeight="1">
      <c r="A427" s="7" t="s">
        <v>2814</v>
      </c>
      <c r="B427" s="7" t="s">
        <v>4554</v>
      </c>
      <c r="C427" s="109">
        <v>1</v>
      </c>
      <c r="D427" s="110">
        <v>1</v>
      </c>
      <c r="E427" s="111">
        <v>1</v>
      </c>
      <c r="F427" s="9"/>
      <c r="G427" s="7" t="s">
        <v>105</v>
      </c>
      <c r="H427" s="7" t="s">
        <v>31</v>
      </c>
      <c r="I427" s="7" t="s">
        <v>4555</v>
      </c>
      <c r="J427" s="11">
        <f t="shared" si="1"/>
        <v>24</v>
      </c>
      <c r="K427" s="7" t="s">
        <v>349</v>
      </c>
      <c r="L427" s="7" t="s">
        <v>350</v>
      </c>
      <c r="M427" s="7" t="s">
        <v>43</v>
      </c>
      <c r="N427" s="7" t="s">
        <v>45</v>
      </c>
      <c r="O427" s="7" t="s">
        <v>2878</v>
      </c>
      <c r="P427" s="7" t="s">
        <v>2879</v>
      </c>
      <c r="Q427" s="7" t="s">
        <v>4557</v>
      </c>
      <c r="R427" s="7" t="s">
        <v>53</v>
      </c>
      <c r="S427" s="7" t="s">
        <v>55</v>
      </c>
      <c r="T427" s="7" t="s">
        <v>4559</v>
      </c>
      <c r="U427" s="7"/>
      <c r="V427" s="7" t="s">
        <v>57</v>
      </c>
      <c r="W427" s="7" t="s">
        <v>59</v>
      </c>
      <c r="X427" s="7" t="s">
        <v>354</v>
      </c>
      <c r="Y427" s="7" t="s">
        <v>1292</v>
      </c>
    </row>
    <row r="428" spans="1:25" ht="16.5" customHeight="1">
      <c r="A428" s="7" t="s">
        <v>2814</v>
      </c>
      <c r="B428" s="7" t="s">
        <v>4564</v>
      </c>
      <c r="C428" s="109">
        <v>1</v>
      </c>
      <c r="D428" s="110"/>
      <c r="E428" s="111"/>
      <c r="F428" s="9"/>
      <c r="G428" s="7" t="s">
        <v>1056</v>
      </c>
      <c r="H428" s="7" t="s">
        <v>31</v>
      </c>
      <c r="I428" s="7" t="s">
        <v>4565</v>
      </c>
      <c r="J428" s="11">
        <f t="shared" si="1"/>
        <v>20</v>
      </c>
      <c r="K428" s="7" t="s">
        <v>4567</v>
      </c>
      <c r="L428" s="7" t="s">
        <v>4568</v>
      </c>
      <c r="M428" s="7" t="s">
        <v>53</v>
      </c>
      <c r="N428" s="7" t="s">
        <v>55</v>
      </c>
      <c r="O428" s="7" t="s">
        <v>2920</v>
      </c>
      <c r="P428" s="7" t="s">
        <v>2923</v>
      </c>
      <c r="Q428" s="7" t="s">
        <v>1071</v>
      </c>
      <c r="R428" s="7" t="s">
        <v>43</v>
      </c>
      <c r="S428" s="7" t="s">
        <v>45</v>
      </c>
      <c r="T428" s="7" t="s">
        <v>4570</v>
      </c>
      <c r="U428" s="7"/>
      <c r="V428" s="7" t="s">
        <v>57</v>
      </c>
      <c r="W428" s="7" t="s">
        <v>4550</v>
      </c>
      <c r="X428" s="7" t="s">
        <v>2620</v>
      </c>
      <c r="Y428" s="7" t="s">
        <v>1563</v>
      </c>
    </row>
    <row r="429" spans="1:25" ht="16.5" customHeight="1">
      <c r="A429" s="7" t="s">
        <v>2814</v>
      </c>
      <c r="B429" s="7" t="s">
        <v>4574</v>
      </c>
      <c r="C429" s="109">
        <v>1</v>
      </c>
      <c r="D429" s="110">
        <v>1</v>
      </c>
      <c r="E429" s="111">
        <v>1</v>
      </c>
      <c r="F429" s="9"/>
      <c r="G429" s="7" t="s">
        <v>344</v>
      </c>
      <c r="H429" s="7" t="s">
        <v>31</v>
      </c>
      <c r="I429" s="7" t="s">
        <v>4575</v>
      </c>
      <c r="J429" s="11">
        <f t="shared" si="1"/>
        <v>19</v>
      </c>
      <c r="K429" s="7" t="s">
        <v>95</v>
      </c>
      <c r="L429" s="7" t="s">
        <v>96</v>
      </c>
      <c r="M429" s="7" t="s">
        <v>43</v>
      </c>
      <c r="N429" s="7" t="s">
        <v>45</v>
      </c>
      <c r="O429" s="7" t="s">
        <v>4577</v>
      </c>
      <c r="P429" s="7" t="s">
        <v>4578</v>
      </c>
      <c r="Q429" s="7" t="s">
        <v>4061</v>
      </c>
      <c r="R429" s="7" t="s">
        <v>53</v>
      </c>
      <c r="S429" s="7" t="s">
        <v>55</v>
      </c>
      <c r="T429" s="7" t="s">
        <v>4580</v>
      </c>
      <c r="U429" s="7"/>
      <c r="V429" s="7" t="s">
        <v>57</v>
      </c>
      <c r="W429" s="7" t="s">
        <v>2914</v>
      </c>
      <c r="X429" s="7" t="s">
        <v>102</v>
      </c>
      <c r="Y429" s="7" t="s">
        <v>4583</v>
      </c>
    </row>
    <row r="430" spans="1:25" ht="16.5" customHeight="1">
      <c r="A430" s="7" t="s">
        <v>2814</v>
      </c>
      <c r="B430" s="7" t="s">
        <v>4585</v>
      </c>
      <c r="C430" s="109">
        <v>1</v>
      </c>
      <c r="D430" s="110">
        <v>1</v>
      </c>
      <c r="E430" s="111">
        <v>1</v>
      </c>
      <c r="F430" s="9"/>
      <c r="G430" s="7" t="s">
        <v>344</v>
      </c>
      <c r="H430" s="7" t="s">
        <v>31</v>
      </c>
      <c r="I430" s="7" t="s">
        <v>4587</v>
      </c>
      <c r="J430" s="11">
        <f t="shared" si="1"/>
        <v>26</v>
      </c>
      <c r="K430" s="7" t="s">
        <v>349</v>
      </c>
      <c r="L430" s="7" t="s">
        <v>350</v>
      </c>
      <c r="M430" s="7" t="s">
        <v>43</v>
      </c>
      <c r="N430" s="7" t="s">
        <v>45</v>
      </c>
      <c r="O430" s="7" t="s">
        <v>4590</v>
      </c>
      <c r="P430" s="7" t="s">
        <v>4591</v>
      </c>
      <c r="Q430" s="7" t="s">
        <v>1049</v>
      </c>
      <c r="R430" s="7" t="s">
        <v>53</v>
      </c>
      <c r="S430" s="7" t="s">
        <v>55</v>
      </c>
      <c r="T430" s="7" t="s">
        <v>2900</v>
      </c>
      <c r="U430" s="7"/>
      <c r="V430" s="7" t="s">
        <v>57</v>
      </c>
      <c r="W430" s="7" t="s">
        <v>59</v>
      </c>
      <c r="X430" s="7" t="s">
        <v>354</v>
      </c>
      <c r="Y430" s="7" t="s">
        <v>2903</v>
      </c>
    </row>
    <row r="431" spans="1:25" ht="16.5" customHeight="1">
      <c r="A431" s="7" t="s">
        <v>2814</v>
      </c>
      <c r="B431" s="7" t="s">
        <v>4595</v>
      </c>
      <c r="C431" s="109">
        <v>1</v>
      </c>
      <c r="D431" s="110">
        <v>1</v>
      </c>
      <c r="E431" s="111"/>
      <c r="F431" s="9"/>
      <c r="G431" s="7" t="s">
        <v>1080</v>
      </c>
      <c r="H431" s="7" t="s">
        <v>31</v>
      </c>
      <c r="I431" s="7" t="s">
        <v>4598</v>
      </c>
      <c r="J431" s="11">
        <f t="shared" si="1"/>
        <v>77</v>
      </c>
      <c r="K431" s="7" t="s">
        <v>318</v>
      </c>
      <c r="L431" s="7" t="s">
        <v>319</v>
      </c>
      <c r="M431" s="7" t="s">
        <v>174</v>
      </c>
      <c r="N431" s="7" t="s">
        <v>175</v>
      </c>
      <c r="O431" s="7" t="s">
        <v>4600</v>
      </c>
      <c r="P431" s="7" t="s">
        <v>4601</v>
      </c>
      <c r="Q431" s="7" t="s">
        <v>1912</v>
      </c>
      <c r="R431" s="7" t="s">
        <v>796</v>
      </c>
      <c r="S431" s="7" t="s">
        <v>797</v>
      </c>
      <c r="T431" s="7" t="s">
        <v>4602</v>
      </c>
      <c r="U431" s="7"/>
      <c r="V431" s="7" t="s">
        <v>57</v>
      </c>
      <c r="W431" s="7" t="s">
        <v>59</v>
      </c>
      <c r="X431" s="7" t="s">
        <v>323</v>
      </c>
      <c r="Y431" s="7" t="s">
        <v>1082</v>
      </c>
    </row>
    <row r="432" spans="1:25" ht="16.5" customHeight="1">
      <c r="A432" s="7" t="s">
        <v>2972</v>
      </c>
      <c r="B432" s="7" t="s">
        <v>4606</v>
      </c>
      <c r="C432" s="109">
        <v>1</v>
      </c>
      <c r="D432" s="110"/>
      <c r="E432" s="111"/>
      <c r="F432" s="9"/>
      <c r="G432" s="7" t="s">
        <v>259</v>
      </c>
      <c r="H432" s="7" t="s">
        <v>31</v>
      </c>
      <c r="I432" s="7" t="s">
        <v>1115</v>
      </c>
      <c r="J432" s="11">
        <f t="shared" si="1"/>
        <v>15</v>
      </c>
      <c r="K432" s="7" t="s">
        <v>602</v>
      </c>
      <c r="L432" s="7" t="s">
        <v>603</v>
      </c>
      <c r="M432" s="7" t="s">
        <v>43</v>
      </c>
      <c r="N432" s="7" t="s">
        <v>45</v>
      </c>
      <c r="O432" s="7" t="s">
        <v>159</v>
      </c>
      <c r="P432" s="7" t="s">
        <v>160</v>
      </c>
      <c r="Q432" s="7" t="s">
        <v>152</v>
      </c>
      <c r="R432" s="7" t="s">
        <v>43</v>
      </c>
      <c r="S432" s="7" t="s">
        <v>45</v>
      </c>
      <c r="T432" s="7" t="s">
        <v>1118</v>
      </c>
      <c r="U432" s="7"/>
      <c r="V432" s="7" t="s">
        <v>78</v>
      </c>
      <c r="W432" s="7" t="s">
        <v>59</v>
      </c>
      <c r="X432" s="7" t="s">
        <v>607</v>
      </c>
      <c r="Y432" s="7" t="s">
        <v>164</v>
      </c>
    </row>
    <row r="433" spans="1:25" ht="16.5" customHeight="1">
      <c r="A433" s="7" t="s">
        <v>2972</v>
      </c>
      <c r="B433" s="7" t="s">
        <v>4613</v>
      </c>
      <c r="C433" s="109">
        <v>1</v>
      </c>
      <c r="D433" s="110">
        <v>1</v>
      </c>
      <c r="E433" s="111">
        <v>1</v>
      </c>
      <c r="F433" s="9"/>
      <c r="G433" s="7" t="s">
        <v>415</v>
      </c>
      <c r="H433" s="7" t="s">
        <v>31</v>
      </c>
      <c r="I433" s="7" t="s">
        <v>4614</v>
      </c>
      <c r="J433" s="11">
        <f t="shared" si="1"/>
        <v>84</v>
      </c>
      <c r="K433" s="7" t="s">
        <v>159</v>
      </c>
      <c r="L433" s="7" t="s">
        <v>160</v>
      </c>
      <c r="M433" s="7" t="s">
        <v>43</v>
      </c>
      <c r="N433" s="7" t="s">
        <v>45</v>
      </c>
      <c r="O433" s="7" t="s">
        <v>3568</v>
      </c>
      <c r="P433" s="7" t="s">
        <v>3570</v>
      </c>
      <c r="Q433" s="7" t="s">
        <v>52</v>
      </c>
      <c r="R433" s="7" t="s">
        <v>511</v>
      </c>
      <c r="S433" s="7" t="s">
        <v>513</v>
      </c>
      <c r="T433" s="7" t="s">
        <v>4617</v>
      </c>
      <c r="U433" s="7"/>
      <c r="V433" s="7" t="s">
        <v>57</v>
      </c>
      <c r="W433" s="7" t="s">
        <v>2958</v>
      </c>
      <c r="X433" s="7" t="s">
        <v>164</v>
      </c>
      <c r="Y433" s="7" t="s">
        <v>3577</v>
      </c>
    </row>
    <row r="434" spans="1:25" ht="16.5" customHeight="1">
      <c r="A434" s="7" t="s">
        <v>3721</v>
      </c>
      <c r="B434" s="7" t="s">
        <v>4618</v>
      </c>
      <c r="C434" s="109">
        <v>1</v>
      </c>
      <c r="D434" s="110">
        <v>1</v>
      </c>
      <c r="E434" s="111">
        <v>1</v>
      </c>
      <c r="F434" s="9"/>
      <c r="G434" s="7" t="s">
        <v>4620</v>
      </c>
      <c r="H434" s="7" t="s">
        <v>31</v>
      </c>
      <c r="I434" s="7" t="s">
        <v>4621</v>
      </c>
      <c r="J434" s="11">
        <f t="shared" si="1"/>
        <v>28</v>
      </c>
      <c r="K434" s="7" t="s">
        <v>340</v>
      </c>
      <c r="L434" s="7" t="s">
        <v>341</v>
      </c>
      <c r="M434" s="7" t="s">
        <v>43</v>
      </c>
      <c r="N434" s="7" t="s">
        <v>45</v>
      </c>
      <c r="O434" s="7" t="s">
        <v>3730</v>
      </c>
      <c r="P434" s="7" t="s">
        <v>3731</v>
      </c>
      <c r="Q434" s="7" t="s">
        <v>1336</v>
      </c>
      <c r="R434" s="7" t="s">
        <v>53</v>
      </c>
      <c r="S434" s="7" t="s">
        <v>55</v>
      </c>
      <c r="T434" s="7" t="s">
        <v>4624</v>
      </c>
      <c r="U434" s="7"/>
      <c r="V434" s="7" t="s">
        <v>57</v>
      </c>
      <c r="W434" s="7" t="s">
        <v>203</v>
      </c>
      <c r="X434" s="7" t="s">
        <v>345</v>
      </c>
      <c r="Y434" s="7" t="s">
        <v>1292</v>
      </c>
    </row>
    <row r="435" spans="1:25" ht="16.5" customHeight="1">
      <c r="A435" s="7" t="s">
        <v>3764</v>
      </c>
      <c r="B435" s="7" t="s">
        <v>4627</v>
      </c>
      <c r="C435" s="109">
        <v>1</v>
      </c>
      <c r="D435" s="110">
        <v>1</v>
      </c>
      <c r="E435" s="111">
        <v>1</v>
      </c>
      <c r="F435" s="9"/>
      <c r="G435" s="7" t="s">
        <v>958</v>
      </c>
      <c r="H435" s="7" t="s">
        <v>31</v>
      </c>
      <c r="I435" s="7" t="s">
        <v>4629</v>
      </c>
      <c r="J435" s="11">
        <f t="shared" si="1"/>
        <v>26</v>
      </c>
      <c r="K435" s="7" t="s">
        <v>340</v>
      </c>
      <c r="L435" s="7" t="s">
        <v>341</v>
      </c>
      <c r="M435" s="7" t="s">
        <v>43</v>
      </c>
      <c r="N435" s="7" t="s">
        <v>45</v>
      </c>
      <c r="O435" s="7" t="s">
        <v>4631</v>
      </c>
      <c r="P435" s="7" t="s">
        <v>4632</v>
      </c>
      <c r="Q435" s="7" t="s">
        <v>2828</v>
      </c>
      <c r="R435" s="7" t="s">
        <v>53</v>
      </c>
      <c r="S435" s="7" t="s">
        <v>55</v>
      </c>
      <c r="T435" s="7" t="s">
        <v>3785</v>
      </c>
      <c r="U435" s="7"/>
      <c r="V435" s="7" t="s">
        <v>57</v>
      </c>
      <c r="W435" s="7" t="s">
        <v>59</v>
      </c>
      <c r="X435" s="7" t="s">
        <v>345</v>
      </c>
      <c r="Y435" s="7" t="s">
        <v>2267</v>
      </c>
    </row>
    <row r="436" spans="1:25" ht="16.5" customHeight="1">
      <c r="A436" s="7" t="s">
        <v>3764</v>
      </c>
      <c r="B436" s="7" t="s">
        <v>4634</v>
      </c>
      <c r="C436" s="109">
        <v>1</v>
      </c>
      <c r="D436" s="110"/>
      <c r="E436" s="111"/>
      <c r="F436" s="9"/>
      <c r="G436" s="7" t="s">
        <v>958</v>
      </c>
      <c r="H436" s="7" t="s">
        <v>31</v>
      </c>
      <c r="I436" s="7" t="s">
        <v>4629</v>
      </c>
      <c r="J436" s="11">
        <f t="shared" si="1"/>
        <v>26</v>
      </c>
      <c r="K436" s="7" t="s">
        <v>340</v>
      </c>
      <c r="L436" s="7" t="s">
        <v>341</v>
      </c>
      <c r="M436" s="7" t="s">
        <v>43</v>
      </c>
      <c r="N436" s="7" t="s">
        <v>45</v>
      </c>
      <c r="O436" s="7" t="s">
        <v>4631</v>
      </c>
      <c r="P436" s="7" t="s">
        <v>4632</v>
      </c>
      <c r="Q436" s="7" t="s">
        <v>2828</v>
      </c>
      <c r="R436" s="7" t="s">
        <v>53</v>
      </c>
      <c r="S436" s="7" t="s">
        <v>55</v>
      </c>
      <c r="T436" s="7" t="s">
        <v>3785</v>
      </c>
      <c r="U436" s="7"/>
      <c r="V436" s="7" t="s">
        <v>57</v>
      </c>
      <c r="W436" s="7" t="s">
        <v>59</v>
      </c>
      <c r="X436" s="7" t="s">
        <v>345</v>
      </c>
      <c r="Y436" s="7" t="s">
        <v>2267</v>
      </c>
    </row>
    <row r="437" spans="1:25" ht="16.5" customHeight="1">
      <c r="A437" s="7" t="s">
        <v>3764</v>
      </c>
      <c r="B437" s="7" t="s">
        <v>4638</v>
      </c>
      <c r="C437" s="109"/>
      <c r="D437" s="110"/>
      <c r="E437" s="111"/>
      <c r="F437" s="9"/>
      <c r="G437" s="7" t="s">
        <v>1069</v>
      </c>
      <c r="H437" s="7" t="s">
        <v>31</v>
      </c>
      <c r="I437" s="7" t="s">
        <v>2759</v>
      </c>
      <c r="J437" s="11">
        <f t="shared" si="1"/>
        <v>59</v>
      </c>
      <c r="K437" s="7" t="s">
        <v>340</v>
      </c>
      <c r="L437" s="7" t="s">
        <v>341</v>
      </c>
      <c r="M437" s="7" t="s">
        <v>43</v>
      </c>
      <c r="N437" s="7" t="s">
        <v>45</v>
      </c>
      <c r="O437" s="7" t="s">
        <v>325</v>
      </c>
      <c r="P437" s="7" t="s">
        <v>326</v>
      </c>
      <c r="Q437" s="7" t="s">
        <v>1071</v>
      </c>
      <c r="R437" s="7" t="s">
        <v>46</v>
      </c>
      <c r="S437" s="7" t="s">
        <v>49</v>
      </c>
      <c r="T437" s="7" t="s">
        <v>4642</v>
      </c>
      <c r="U437" s="7"/>
      <c r="V437" s="7" t="s">
        <v>57</v>
      </c>
      <c r="W437" s="7" t="s">
        <v>59</v>
      </c>
      <c r="X437" s="7" t="s">
        <v>345</v>
      </c>
      <c r="Y437" s="7" t="s">
        <v>329</v>
      </c>
    </row>
    <row r="438" spans="1:25" ht="16.5" customHeight="1">
      <c r="A438" s="7" t="s">
        <v>3764</v>
      </c>
      <c r="B438" s="7" t="s">
        <v>4644</v>
      </c>
      <c r="C438" s="109"/>
      <c r="D438" s="110"/>
      <c r="E438" s="111"/>
      <c r="F438" s="9"/>
      <c r="G438" s="7" t="s">
        <v>2500</v>
      </c>
      <c r="H438" s="7" t="s">
        <v>31</v>
      </c>
      <c r="I438" s="7" t="s">
        <v>3792</v>
      </c>
      <c r="J438" s="11">
        <f t="shared" si="1"/>
        <v>62</v>
      </c>
      <c r="K438" s="7" t="s">
        <v>602</v>
      </c>
      <c r="L438" s="7" t="s">
        <v>603</v>
      </c>
      <c r="M438" s="7" t="s">
        <v>43</v>
      </c>
      <c r="N438" s="7" t="s">
        <v>45</v>
      </c>
      <c r="O438" s="7" t="s">
        <v>3795</v>
      </c>
      <c r="P438" s="7" t="s">
        <v>3796</v>
      </c>
      <c r="Q438" s="7" t="s">
        <v>1071</v>
      </c>
      <c r="R438" s="7" t="s">
        <v>796</v>
      </c>
      <c r="S438" s="7" t="s">
        <v>797</v>
      </c>
      <c r="T438" s="7" t="s">
        <v>3797</v>
      </c>
      <c r="U438" s="7"/>
      <c r="V438" s="7" t="s">
        <v>57</v>
      </c>
      <c r="W438" s="7" t="s">
        <v>59</v>
      </c>
      <c r="X438" s="7" t="s">
        <v>2507</v>
      </c>
      <c r="Y438" s="7" t="s">
        <v>799</v>
      </c>
    </row>
    <row r="439" spans="1:25" ht="16.5" customHeight="1">
      <c r="A439" s="51" t="s">
        <v>3764</v>
      </c>
      <c r="B439" s="51" t="s">
        <v>4657</v>
      </c>
      <c r="C439" s="112">
        <v>1</v>
      </c>
      <c r="D439" s="113">
        <v>1</v>
      </c>
      <c r="E439" s="114">
        <v>2</v>
      </c>
      <c r="F439" s="52"/>
      <c r="G439" s="51" t="s">
        <v>996</v>
      </c>
      <c r="H439" s="51" t="s">
        <v>31</v>
      </c>
      <c r="I439" s="51" t="s">
        <v>4665</v>
      </c>
      <c r="J439" s="11">
        <f t="shared" si="1"/>
        <v>51</v>
      </c>
      <c r="K439" s="51" t="s">
        <v>95</v>
      </c>
      <c r="L439" s="51" t="s">
        <v>96</v>
      </c>
      <c r="M439" s="51" t="s">
        <v>43</v>
      </c>
      <c r="N439" s="51" t="s">
        <v>45</v>
      </c>
      <c r="O439" s="51" t="s">
        <v>3824</v>
      </c>
      <c r="P439" s="51" t="s">
        <v>3825</v>
      </c>
      <c r="Q439" s="51" t="s">
        <v>152</v>
      </c>
      <c r="R439" s="51" t="s">
        <v>1397</v>
      </c>
      <c r="S439" s="51" t="s">
        <v>1398</v>
      </c>
      <c r="T439" s="51" t="s">
        <v>4669</v>
      </c>
      <c r="U439" s="51"/>
      <c r="V439" s="51" t="s">
        <v>57</v>
      </c>
      <c r="W439" s="51" t="s">
        <v>3322</v>
      </c>
      <c r="X439" s="51" t="s">
        <v>102</v>
      </c>
      <c r="Y439" s="51" t="s">
        <v>3831</v>
      </c>
    </row>
    <row r="440" spans="1:25" ht="16.5" customHeight="1">
      <c r="A440" s="51" t="s">
        <v>3764</v>
      </c>
      <c r="B440" s="51" t="s">
        <v>4671</v>
      </c>
      <c r="C440" s="112">
        <v>1</v>
      </c>
      <c r="D440" s="113">
        <v>1</v>
      </c>
      <c r="E440" s="114">
        <v>2</v>
      </c>
      <c r="F440" s="52"/>
      <c r="G440" s="51" t="s">
        <v>996</v>
      </c>
      <c r="H440" s="51" t="s">
        <v>31</v>
      </c>
      <c r="I440" s="51" t="s">
        <v>4675</v>
      </c>
      <c r="J440" s="11">
        <f t="shared" si="1"/>
        <v>53</v>
      </c>
      <c r="K440" s="51" t="s">
        <v>340</v>
      </c>
      <c r="L440" s="51" t="s">
        <v>341</v>
      </c>
      <c r="M440" s="51" t="s">
        <v>43</v>
      </c>
      <c r="N440" s="51" t="s">
        <v>45</v>
      </c>
      <c r="O440" s="51" t="s">
        <v>3868</v>
      </c>
      <c r="P440" s="51" t="s">
        <v>3869</v>
      </c>
      <c r="Q440" s="51" t="s">
        <v>152</v>
      </c>
      <c r="R440" s="51" t="s">
        <v>1397</v>
      </c>
      <c r="S440" s="51" t="s">
        <v>1398</v>
      </c>
      <c r="T440" s="51" t="s">
        <v>4677</v>
      </c>
      <c r="U440" s="51"/>
      <c r="V440" s="51" t="s">
        <v>57</v>
      </c>
      <c r="W440" s="51" t="s">
        <v>3322</v>
      </c>
      <c r="X440" s="51" t="s">
        <v>345</v>
      </c>
      <c r="Y440" s="51" t="s">
        <v>3831</v>
      </c>
    </row>
    <row r="441" spans="1:25" ht="16.5" customHeight="1">
      <c r="A441" s="51" t="s">
        <v>3764</v>
      </c>
      <c r="B441" s="51" t="s">
        <v>4678</v>
      </c>
      <c r="C441" s="112">
        <v>1</v>
      </c>
      <c r="D441" s="113">
        <v>1</v>
      </c>
      <c r="E441" s="114">
        <v>2</v>
      </c>
      <c r="F441" s="52"/>
      <c r="G441" s="51" t="s">
        <v>996</v>
      </c>
      <c r="H441" s="51" t="s">
        <v>31</v>
      </c>
      <c r="I441" s="51" t="s">
        <v>4675</v>
      </c>
      <c r="J441" s="11">
        <f t="shared" si="1"/>
        <v>53</v>
      </c>
      <c r="K441" s="51" t="s">
        <v>340</v>
      </c>
      <c r="L441" s="51" t="s">
        <v>341</v>
      </c>
      <c r="M441" s="51" t="s">
        <v>43</v>
      </c>
      <c r="N441" s="51" t="s">
        <v>45</v>
      </c>
      <c r="O441" s="51" t="s">
        <v>3824</v>
      </c>
      <c r="P441" s="51" t="s">
        <v>3825</v>
      </c>
      <c r="Q441" s="51" t="s">
        <v>152</v>
      </c>
      <c r="R441" s="51" t="s">
        <v>1397</v>
      </c>
      <c r="S441" s="51" t="s">
        <v>1398</v>
      </c>
      <c r="T441" s="51" t="s">
        <v>4677</v>
      </c>
      <c r="U441" s="51"/>
      <c r="V441" s="51" t="s">
        <v>57</v>
      </c>
      <c r="W441" s="51" t="s">
        <v>59</v>
      </c>
      <c r="X441" s="51" t="s">
        <v>345</v>
      </c>
      <c r="Y441" s="51" t="s">
        <v>3831</v>
      </c>
    </row>
    <row r="442" spans="1:25" ht="16.5" customHeight="1">
      <c r="A442" s="51" t="s">
        <v>3764</v>
      </c>
      <c r="B442" s="51" t="s">
        <v>4684</v>
      </c>
      <c r="C442" s="112">
        <v>1</v>
      </c>
      <c r="D442" s="113">
        <v>1</v>
      </c>
      <c r="E442" s="114">
        <v>2</v>
      </c>
      <c r="F442" s="52"/>
      <c r="G442" s="51" t="s">
        <v>996</v>
      </c>
      <c r="H442" s="51" t="s">
        <v>31</v>
      </c>
      <c r="I442" s="51" t="s">
        <v>4685</v>
      </c>
      <c r="J442" s="11">
        <f t="shared" si="1"/>
        <v>21</v>
      </c>
      <c r="K442" s="51" t="s">
        <v>3824</v>
      </c>
      <c r="L442" s="51" t="s">
        <v>3825</v>
      </c>
      <c r="M442" s="51" t="s">
        <v>1397</v>
      </c>
      <c r="N442" s="51" t="s">
        <v>1398</v>
      </c>
      <c r="O442" s="51" t="s">
        <v>4686</v>
      </c>
      <c r="P442" s="51" t="s">
        <v>4687</v>
      </c>
      <c r="Q442" s="51" t="s">
        <v>1071</v>
      </c>
      <c r="R442" s="51" t="s">
        <v>531</v>
      </c>
      <c r="S442" s="51" t="s">
        <v>532</v>
      </c>
      <c r="T442" s="51" t="s">
        <v>4688</v>
      </c>
      <c r="U442" s="51"/>
      <c r="V442" s="51" t="s">
        <v>57</v>
      </c>
      <c r="W442" s="51" t="s">
        <v>876</v>
      </c>
      <c r="X442" s="51" t="s">
        <v>3831</v>
      </c>
      <c r="Y442" s="51" t="s">
        <v>4691</v>
      </c>
    </row>
    <row r="443" spans="1:25" ht="16.5" customHeight="1">
      <c r="A443" s="51" t="s">
        <v>3764</v>
      </c>
      <c r="B443" s="51" t="s">
        <v>4692</v>
      </c>
      <c r="C443" s="112">
        <v>1</v>
      </c>
      <c r="D443" s="113">
        <v>1</v>
      </c>
      <c r="E443" s="114">
        <v>2</v>
      </c>
      <c r="F443" s="52"/>
      <c r="G443" s="51" t="s">
        <v>996</v>
      </c>
      <c r="H443" s="51" t="s">
        <v>31</v>
      </c>
      <c r="I443" s="51" t="s">
        <v>4694</v>
      </c>
      <c r="J443" s="11">
        <f t="shared" si="1"/>
        <v>28</v>
      </c>
      <c r="K443" s="51" t="s">
        <v>3824</v>
      </c>
      <c r="L443" s="51" t="s">
        <v>3825</v>
      </c>
      <c r="M443" s="51" t="s">
        <v>1397</v>
      </c>
      <c r="N443" s="51" t="s">
        <v>1398</v>
      </c>
      <c r="O443" s="51" t="s">
        <v>4695</v>
      </c>
      <c r="P443" s="51" t="s">
        <v>4696</v>
      </c>
      <c r="Q443" s="51" t="s">
        <v>965</v>
      </c>
      <c r="R443" s="51" t="s">
        <v>4697</v>
      </c>
      <c r="S443" s="51" t="s">
        <v>2443</v>
      </c>
      <c r="T443" s="51" t="s">
        <v>4698</v>
      </c>
      <c r="U443" s="51"/>
      <c r="V443" s="51" t="s">
        <v>57</v>
      </c>
      <c r="W443" s="51" t="s">
        <v>926</v>
      </c>
      <c r="X443" s="51" t="s">
        <v>3831</v>
      </c>
      <c r="Y443" s="51" t="s">
        <v>4699</v>
      </c>
    </row>
    <row r="444" spans="1:25" ht="16.5" customHeight="1">
      <c r="A444" s="7" t="s">
        <v>3764</v>
      </c>
      <c r="B444" s="7" t="s">
        <v>4700</v>
      </c>
      <c r="C444" s="109">
        <v>1</v>
      </c>
      <c r="D444" s="110">
        <v>1</v>
      </c>
      <c r="E444" s="111">
        <v>1</v>
      </c>
      <c r="F444" s="9"/>
      <c r="G444" s="7" t="s">
        <v>4160</v>
      </c>
      <c r="H444" s="7" t="s">
        <v>31</v>
      </c>
      <c r="I444" s="7" t="s">
        <v>4701</v>
      </c>
      <c r="J444" s="11">
        <f t="shared" si="1"/>
        <v>56</v>
      </c>
      <c r="K444" s="7" t="s">
        <v>349</v>
      </c>
      <c r="L444" s="7" t="s">
        <v>350</v>
      </c>
      <c r="M444" s="7" t="s">
        <v>43</v>
      </c>
      <c r="N444" s="7" t="s">
        <v>45</v>
      </c>
      <c r="O444" s="7" t="s">
        <v>4702</v>
      </c>
      <c r="P444" s="7" t="s">
        <v>4703</v>
      </c>
      <c r="Q444" s="7" t="s">
        <v>978</v>
      </c>
      <c r="R444" s="7" t="s">
        <v>46</v>
      </c>
      <c r="S444" s="7" t="s">
        <v>49</v>
      </c>
      <c r="T444" s="7" t="s">
        <v>4704</v>
      </c>
      <c r="U444" s="7"/>
      <c r="V444" s="7" t="s">
        <v>57</v>
      </c>
      <c r="W444" s="7" t="s">
        <v>3518</v>
      </c>
      <c r="X444" s="7" t="s">
        <v>354</v>
      </c>
      <c r="Y444" s="7" t="s">
        <v>177</v>
      </c>
    </row>
    <row r="445" spans="1:25" ht="16.5" customHeight="1">
      <c r="A445" s="7" t="s">
        <v>3764</v>
      </c>
      <c r="B445" s="7" t="s">
        <v>4705</v>
      </c>
      <c r="C445" s="109">
        <v>1</v>
      </c>
      <c r="D445" s="110"/>
      <c r="E445" s="111"/>
      <c r="F445" s="9"/>
      <c r="G445" s="7" t="s">
        <v>996</v>
      </c>
      <c r="H445" s="7" t="s">
        <v>31</v>
      </c>
      <c r="I445" s="7" t="s">
        <v>4706</v>
      </c>
      <c r="J445" s="11">
        <f t="shared" si="1"/>
        <v>22</v>
      </c>
      <c r="K445" s="7" t="s">
        <v>95</v>
      </c>
      <c r="L445" s="7" t="s">
        <v>96</v>
      </c>
      <c r="M445" s="7" t="s">
        <v>43</v>
      </c>
      <c r="N445" s="7" t="s">
        <v>45</v>
      </c>
      <c r="O445" s="7" t="s">
        <v>3806</v>
      </c>
      <c r="P445" s="7" t="s">
        <v>3807</v>
      </c>
      <c r="Q445" s="7" t="s">
        <v>52</v>
      </c>
      <c r="R445" s="7" t="s">
        <v>716</v>
      </c>
      <c r="S445" s="7" t="s">
        <v>718</v>
      </c>
      <c r="T445" s="7" t="s">
        <v>4707</v>
      </c>
      <c r="U445" s="7"/>
      <c r="V445" s="7" t="s">
        <v>57</v>
      </c>
      <c r="W445" s="7" t="s">
        <v>59</v>
      </c>
      <c r="X445" s="7" t="s">
        <v>102</v>
      </c>
      <c r="Y445" s="7" t="s">
        <v>3811</v>
      </c>
    </row>
    <row r="446" spans="1:25" ht="16.5" customHeight="1">
      <c r="A446" s="7" t="s">
        <v>3764</v>
      </c>
      <c r="B446" s="7" t="s">
        <v>4708</v>
      </c>
      <c r="C446" s="109">
        <v>1</v>
      </c>
      <c r="D446" s="110">
        <v>1</v>
      </c>
      <c r="E446" s="111">
        <v>1</v>
      </c>
      <c r="F446" s="9"/>
      <c r="G446" s="7" t="s">
        <v>996</v>
      </c>
      <c r="H446" s="7" t="s">
        <v>31</v>
      </c>
      <c r="I446" s="7" t="s">
        <v>4709</v>
      </c>
      <c r="J446" s="11">
        <f t="shared" si="1"/>
        <v>31</v>
      </c>
      <c r="K446" s="7" t="s">
        <v>169</v>
      </c>
      <c r="L446" s="7" t="s">
        <v>172</v>
      </c>
      <c r="M446" s="7" t="s">
        <v>174</v>
      </c>
      <c r="N446" s="7" t="s">
        <v>175</v>
      </c>
      <c r="O446" s="7" t="s">
        <v>3806</v>
      </c>
      <c r="P446" s="7" t="s">
        <v>3807</v>
      </c>
      <c r="Q446" s="7" t="s">
        <v>52</v>
      </c>
      <c r="R446" s="7" t="s">
        <v>716</v>
      </c>
      <c r="S446" s="7" t="s">
        <v>718</v>
      </c>
      <c r="T446" s="7" t="s">
        <v>4710</v>
      </c>
      <c r="U446" s="7"/>
      <c r="V446" s="7" t="s">
        <v>57</v>
      </c>
      <c r="W446" s="7" t="s">
        <v>59</v>
      </c>
      <c r="X446" s="7" t="s">
        <v>180</v>
      </c>
      <c r="Y446" s="7" t="s">
        <v>3811</v>
      </c>
    </row>
    <row r="447" spans="1:25" ht="16.5" customHeight="1">
      <c r="A447" s="7" t="s">
        <v>3764</v>
      </c>
      <c r="B447" s="7" t="s">
        <v>4712</v>
      </c>
      <c r="C447" s="109">
        <v>1</v>
      </c>
      <c r="D447" s="110">
        <v>1</v>
      </c>
      <c r="E447" s="111"/>
      <c r="F447" s="9"/>
      <c r="G447" s="7" t="s">
        <v>167</v>
      </c>
      <c r="H447" s="7" t="s">
        <v>31</v>
      </c>
      <c r="I447" s="7" t="s">
        <v>4715</v>
      </c>
      <c r="J447" s="11">
        <f t="shared" si="1"/>
        <v>21</v>
      </c>
      <c r="K447" s="7" t="s">
        <v>3806</v>
      </c>
      <c r="L447" s="7" t="s">
        <v>3807</v>
      </c>
      <c r="M447" s="7" t="s">
        <v>716</v>
      </c>
      <c r="N447" s="7" t="s">
        <v>718</v>
      </c>
      <c r="O447" s="7" t="s">
        <v>4719</v>
      </c>
      <c r="P447" s="7" t="s">
        <v>4721</v>
      </c>
      <c r="Q447" s="7" t="s">
        <v>1071</v>
      </c>
      <c r="R447" s="7" t="s">
        <v>53</v>
      </c>
      <c r="S447" s="7" t="s">
        <v>55</v>
      </c>
      <c r="T447" s="7" t="s">
        <v>4723</v>
      </c>
      <c r="U447" s="7"/>
      <c r="V447" s="7" t="s">
        <v>57</v>
      </c>
      <c r="W447" s="7" t="s">
        <v>59</v>
      </c>
      <c r="X447" s="7" t="s">
        <v>3811</v>
      </c>
      <c r="Y447" s="7" t="s">
        <v>1686</v>
      </c>
    </row>
    <row r="448" spans="1:25" ht="16.5" customHeight="1">
      <c r="A448" s="7" t="s">
        <v>3764</v>
      </c>
      <c r="B448" s="7" t="s">
        <v>4726</v>
      </c>
      <c r="C448" s="109">
        <v>1</v>
      </c>
      <c r="D448" s="110">
        <v>1</v>
      </c>
      <c r="E448" s="111"/>
      <c r="F448" s="9"/>
      <c r="G448" s="7" t="s">
        <v>167</v>
      </c>
      <c r="H448" s="7" t="s">
        <v>31</v>
      </c>
      <c r="I448" s="7" t="s">
        <v>4292</v>
      </c>
      <c r="J448" s="11">
        <f t="shared" si="1"/>
        <v>22</v>
      </c>
      <c r="K448" s="7" t="s">
        <v>3806</v>
      </c>
      <c r="L448" s="7" t="s">
        <v>3807</v>
      </c>
      <c r="M448" s="7" t="s">
        <v>716</v>
      </c>
      <c r="N448" s="7" t="s">
        <v>718</v>
      </c>
      <c r="O448" s="7" t="s">
        <v>4727</v>
      </c>
      <c r="P448" s="7" t="s">
        <v>4728</v>
      </c>
      <c r="Q448" s="7" t="s">
        <v>965</v>
      </c>
      <c r="R448" s="7" t="s">
        <v>53</v>
      </c>
      <c r="S448" s="7" t="s">
        <v>55</v>
      </c>
      <c r="T448" s="7" t="s">
        <v>4729</v>
      </c>
      <c r="U448" s="7"/>
      <c r="V448" s="7" t="s">
        <v>57</v>
      </c>
      <c r="W448" s="7" t="s">
        <v>59</v>
      </c>
      <c r="X448" s="7" t="s">
        <v>3811</v>
      </c>
      <c r="Y448" s="7" t="s">
        <v>4731</v>
      </c>
    </row>
    <row r="449" spans="1:25" ht="16.5" customHeight="1">
      <c r="A449" s="7" t="s">
        <v>3764</v>
      </c>
      <c r="B449" s="7" t="s">
        <v>4732</v>
      </c>
      <c r="C449" s="109">
        <v>1</v>
      </c>
      <c r="D449" s="110">
        <v>1</v>
      </c>
      <c r="E449" s="111"/>
      <c r="F449" s="9"/>
      <c r="G449" s="7" t="s">
        <v>167</v>
      </c>
      <c r="H449" s="7" t="s">
        <v>31</v>
      </c>
      <c r="I449" s="7" t="s">
        <v>4734</v>
      </c>
      <c r="J449" s="11">
        <f t="shared" si="1"/>
        <v>18</v>
      </c>
      <c r="K449" s="7" t="s">
        <v>3806</v>
      </c>
      <c r="L449" s="7" t="s">
        <v>3807</v>
      </c>
      <c r="M449" s="7" t="s">
        <v>716</v>
      </c>
      <c r="N449" s="7" t="s">
        <v>718</v>
      </c>
      <c r="O449" s="7" t="s">
        <v>4737</v>
      </c>
      <c r="P449" s="7" t="s">
        <v>4738</v>
      </c>
      <c r="Q449" s="7" t="s">
        <v>2270</v>
      </c>
      <c r="R449" s="7" t="s">
        <v>53</v>
      </c>
      <c r="S449" s="7" t="s">
        <v>55</v>
      </c>
      <c r="T449" s="7" t="s">
        <v>4739</v>
      </c>
      <c r="U449" s="7"/>
      <c r="V449" s="7" t="s">
        <v>57</v>
      </c>
      <c r="W449" s="7" t="s">
        <v>221</v>
      </c>
      <c r="X449" s="7" t="s">
        <v>3811</v>
      </c>
      <c r="Y449" s="7" t="s">
        <v>4742</v>
      </c>
    </row>
    <row r="450" spans="1:25" ht="16.5" customHeight="1">
      <c r="A450" s="7" t="s">
        <v>3764</v>
      </c>
      <c r="B450" s="7" t="s">
        <v>4743</v>
      </c>
      <c r="C450" s="109">
        <v>1</v>
      </c>
      <c r="D450" s="110">
        <v>1</v>
      </c>
      <c r="E450" s="111">
        <v>1</v>
      </c>
      <c r="F450" s="9"/>
      <c r="G450" s="7" t="s">
        <v>167</v>
      </c>
      <c r="H450" s="7" t="s">
        <v>31</v>
      </c>
      <c r="I450" s="7" t="s">
        <v>4744</v>
      </c>
      <c r="J450" s="11">
        <f t="shared" si="1"/>
        <v>22</v>
      </c>
      <c r="K450" s="7" t="s">
        <v>340</v>
      </c>
      <c r="L450" s="7" t="s">
        <v>341</v>
      </c>
      <c r="M450" s="7" t="s">
        <v>43</v>
      </c>
      <c r="N450" s="7" t="s">
        <v>45</v>
      </c>
      <c r="O450" s="7" t="s">
        <v>3806</v>
      </c>
      <c r="P450" s="7" t="s">
        <v>3807</v>
      </c>
      <c r="Q450" s="7" t="s">
        <v>52</v>
      </c>
      <c r="R450" s="7" t="s">
        <v>716</v>
      </c>
      <c r="S450" s="7" t="s">
        <v>718</v>
      </c>
      <c r="T450" s="7" t="s">
        <v>4746</v>
      </c>
      <c r="U450" s="7"/>
      <c r="V450" s="7" t="s">
        <v>57</v>
      </c>
      <c r="W450" s="7" t="s">
        <v>59</v>
      </c>
      <c r="X450" s="7" t="s">
        <v>345</v>
      </c>
      <c r="Y450" s="7" t="s">
        <v>3811</v>
      </c>
    </row>
    <row r="451" spans="1:25" ht="16.5" customHeight="1">
      <c r="A451" s="7" t="s">
        <v>3764</v>
      </c>
      <c r="B451" s="7" t="s">
        <v>4748</v>
      </c>
      <c r="C451" s="109">
        <v>1</v>
      </c>
      <c r="D451" s="110">
        <v>1</v>
      </c>
      <c r="E451" s="111">
        <v>1</v>
      </c>
      <c r="F451" s="9"/>
      <c r="G451" s="7" t="s">
        <v>167</v>
      </c>
      <c r="H451" s="7" t="s">
        <v>31</v>
      </c>
      <c r="I451" s="7" t="s">
        <v>4749</v>
      </c>
      <c r="J451" s="11">
        <f t="shared" si="1"/>
        <v>28</v>
      </c>
      <c r="K451" s="7" t="s">
        <v>3806</v>
      </c>
      <c r="L451" s="7" t="s">
        <v>3807</v>
      </c>
      <c r="M451" s="7" t="s">
        <v>716</v>
      </c>
      <c r="N451" s="7" t="s">
        <v>718</v>
      </c>
      <c r="O451" s="7" t="s">
        <v>4751</v>
      </c>
      <c r="P451" s="7" t="s">
        <v>4753</v>
      </c>
      <c r="Q451" s="7" t="s">
        <v>52</v>
      </c>
      <c r="R451" s="7" t="s">
        <v>53</v>
      </c>
      <c r="S451" s="7" t="s">
        <v>55</v>
      </c>
      <c r="T451" s="7" t="s">
        <v>4755</v>
      </c>
      <c r="U451" s="7"/>
      <c r="V451" s="7" t="s">
        <v>57</v>
      </c>
      <c r="W451" s="7" t="s">
        <v>59</v>
      </c>
      <c r="X451" s="7" t="s">
        <v>3811</v>
      </c>
      <c r="Y451" s="7" t="s">
        <v>863</v>
      </c>
    </row>
    <row r="452" spans="1:25" ht="16.5" customHeight="1">
      <c r="A452" s="7" t="s">
        <v>3764</v>
      </c>
      <c r="B452" s="7" t="s">
        <v>4757</v>
      </c>
      <c r="C452" s="109">
        <v>1</v>
      </c>
      <c r="D452" s="110">
        <v>1</v>
      </c>
      <c r="E452" s="111">
        <v>1</v>
      </c>
      <c r="F452" s="9"/>
      <c r="G452" s="7" t="s">
        <v>167</v>
      </c>
      <c r="H452" s="7" t="s">
        <v>31</v>
      </c>
      <c r="I452" s="7" t="s">
        <v>3779</v>
      </c>
      <c r="J452" s="11">
        <f t="shared" si="1"/>
        <v>28</v>
      </c>
      <c r="K452" s="7" t="s">
        <v>3806</v>
      </c>
      <c r="L452" s="7" t="s">
        <v>3807</v>
      </c>
      <c r="M452" s="7" t="s">
        <v>716</v>
      </c>
      <c r="N452" s="7" t="s">
        <v>718</v>
      </c>
      <c r="O452" s="7" t="s">
        <v>4760</v>
      </c>
      <c r="P452" s="7" t="s">
        <v>4761</v>
      </c>
      <c r="Q452" s="7" t="s">
        <v>152</v>
      </c>
      <c r="R452" s="7" t="s">
        <v>53</v>
      </c>
      <c r="S452" s="7" t="s">
        <v>55</v>
      </c>
      <c r="T452" s="7" t="s">
        <v>4764</v>
      </c>
      <c r="U452" s="7"/>
      <c r="V452" s="7" t="s">
        <v>57</v>
      </c>
      <c r="W452" s="7" t="s">
        <v>59</v>
      </c>
      <c r="X452" s="7" t="s">
        <v>3811</v>
      </c>
      <c r="Y452" s="7" t="s">
        <v>4767</v>
      </c>
    </row>
    <row r="453" spans="1:25" ht="16.5" customHeight="1">
      <c r="A453" s="7" t="s">
        <v>3764</v>
      </c>
      <c r="B453" s="7" t="s">
        <v>4768</v>
      </c>
      <c r="C453" s="109">
        <v>1</v>
      </c>
      <c r="D453" s="110">
        <v>1</v>
      </c>
      <c r="E453" s="111">
        <v>1</v>
      </c>
      <c r="F453" s="9"/>
      <c r="G453" s="7" t="s">
        <v>167</v>
      </c>
      <c r="H453" s="7" t="s">
        <v>31</v>
      </c>
      <c r="I453" s="7" t="s">
        <v>4771</v>
      </c>
      <c r="J453" s="11">
        <f t="shared" si="1"/>
        <v>29</v>
      </c>
      <c r="K453" s="7" t="s">
        <v>3806</v>
      </c>
      <c r="L453" s="7" t="s">
        <v>3807</v>
      </c>
      <c r="M453" s="7" t="s">
        <v>716</v>
      </c>
      <c r="N453" s="7" t="s">
        <v>718</v>
      </c>
      <c r="O453" s="7" t="s">
        <v>4774</v>
      </c>
      <c r="P453" s="7" t="s">
        <v>4775</v>
      </c>
      <c r="Q453" s="7" t="s">
        <v>310</v>
      </c>
      <c r="R453" s="7" t="s">
        <v>53</v>
      </c>
      <c r="S453" s="7" t="s">
        <v>55</v>
      </c>
      <c r="T453" s="7" t="s">
        <v>4777</v>
      </c>
      <c r="U453" s="7"/>
      <c r="V453" s="7" t="s">
        <v>57</v>
      </c>
      <c r="W453" s="7" t="s">
        <v>59</v>
      </c>
      <c r="X453" s="7" t="s">
        <v>3811</v>
      </c>
      <c r="Y453" s="7" t="s">
        <v>1585</v>
      </c>
    </row>
    <row r="454" spans="1:25" ht="16.5" customHeight="1">
      <c r="A454" s="7" t="s">
        <v>3764</v>
      </c>
      <c r="B454" s="7" t="s">
        <v>4778</v>
      </c>
      <c r="C454" s="109">
        <v>1</v>
      </c>
      <c r="D454" s="110">
        <v>1</v>
      </c>
      <c r="E454" s="111">
        <v>1</v>
      </c>
      <c r="F454" s="9"/>
      <c r="G454" s="7" t="s">
        <v>167</v>
      </c>
      <c r="H454" s="7" t="s">
        <v>31</v>
      </c>
      <c r="I454" s="7" t="s">
        <v>4780</v>
      </c>
      <c r="J454" s="11">
        <f t="shared" si="1"/>
        <v>34</v>
      </c>
      <c r="K454" s="7" t="s">
        <v>3806</v>
      </c>
      <c r="L454" s="7" t="s">
        <v>3807</v>
      </c>
      <c r="M454" s="7" t="s">
        <v>716</v>
      </c>
      <c r="N454" s="7" t="s">
        <v>718</v>
      </c>
      <c r="O454" s="7" t="s">
        <v>4782</v>
      </c>
      <c r="P454" s="7" t="s">
        <v>4783</v>
      </c>
      <c r="Q454" s="7" t="s">
        <v>1336</v>
      </c>
      <c r="R454" s="7" t="s">
        <v>53</v>
      </c>
      <c r="S454" s="7" t="s">
        <v>55</v>
      </c>
      <c r="T454" s="7" t="s">
        <v>4786</v>
      </c>
      <c r="U454" s="7"/>
      <c r="V454" s="7" t="s">
        <v>57</v>
      </c>
      <c r="W454" s="7" t="s">
        <v>59</v>
      </c>
      <c r="X454" s="7" t="s">
        <v>3811</v>
      </c>
      <c r="Y454" s="7" t="s">
        <v>1292</v>
      </c>
    </row>
    <row r="455" spans="1:25" ht="16.5" customHeight="1">
      <c r="A455" s="7" t="s">
        <v>3764</v>
      </c>
      <c r="B455" s="7" t="s">
        <v>4788</v>
      </c>
      <c r="C455" s="109">
        <v>1</v>
      </c>
      <c r="D455" s="110">
        <v>1</v>
      </c>
      <c r="E455" s="111">
        <v>1</v>
      </c>
      <c r="F455" s="9"/>
      <c r="G455" s="7" t="s">
        <v>167</v>
      </c>
      <c r="H455" s="7" t="s">
        <v>31</v>
      </c>
      <c r="I455" s="7" t="s">
        <v>4734</v>
      </c>
      <c r="J455" s="11">
        <f t="shared" si="1"/>
        <v>18</v>
      </c>
      <c r="K455" s="7" t="s">
        <v>3806</v>
      </c>
      <c r="L455" s="7" t="s">
        <v>3807</v>
      </c>
      <c r="M455" s="7" t="s">
        <v>716</v>
      </c>
      <c r="N455" s="7" t="s">
        <v>718</v>
      </c>
      <c r="O455" s="7" t="s">
        <v>4792</v>
      </c>
      <c r="P455" s="7" t="s">
        <v>4793</v>
      </c>
      <c r="Q455" s="7" t="s">
        <v>152</v>
      </c>
      <c r="R455" s="7" t="s">
        <v>53</v>
      </c>
      <c r="S455" s="7" t="s">
        <v>55</v>
      </c>
      <c r="T455" s="7" t="s">
        <v>4739</v>
      </c>
      <c r="U455" s="7"/>
      <c r="V455" s="7" t="s">
        <v>57</v>
      </c>
      <c r="W455" s="7" t="s">
        <v>59</v>
      </c>
      <c r="X455" s="7" t="s">
        <v>3811</v>
      </c>
      <c r="Y455" s="7" t="s">
        <v>4742</v>
      </c>
    </row>
    <row r="456" spans="1:25" ht="16.5" customHeight="1">
      <c r="A456" s="7" t="s">
        <v>3764</v>
      </c>
      <c r="B456" s="7" t="s">
        <v>4794</v>
      </c>
      <c r="C456" s="109">
        <v>1</v>
      </c>
      <c r="D456" s="110">
        <v>1</v>
      </c>
      <c r="E456" s="111">
        <v>1</v>
      </c>
      <c r="F456" s="9"/>
      <c r="G456" s="7" t="s">
        <v>996</v>
      </c>
      <c r="H456" s="7" t="s">
        <v>31</v>
      </c>
      <c r="I456" s="7" t="s">
        <v>4795</v>
      </c>
      <c r="J456" s="11">
        <f t="shared" si="1"/>
        <v>27</v>
      </c>
      <c r="K456" s="7" t="s">
        <v>3806</v>
      </c>
      <c r="L456" s="7" t="s">
        <v>3807</v>
      </c>
      <c r="M456" s="7" t="s">
        <v>716</v>
      </c>
      <c r="N456" s="7" t="s">
        <v>718</v>
      </c>
      <c r="O456" s="7" t="s">
        <v>4797</v>
      </c>
      <c r="P456" s="7" t="s">
        <v>4798</v>
      </c>
      <c r="Q456" s="7" t="s">
        <v>52</v>
      </c>
      <c r="R456" s="7" t="s">
        <v>53</v>
      </c>
      <c r="S456" s="7" t="s">
        <v>55</v>
      </c>
      <c r="T456" s="7" t="s">
        <v>4786</v>
      </c>
      <c r="U456" s="7"/>
      <c r="V456" s="7" t="s">
        <v>57</v>
      </c>
      <c r="W456" s="7" t="s">
        <v>59</v>
      </c>
      <c r="X456" s="7" t="s">
        <v>3811</v>
      </c>
      <c r="Y456" s="7" t="s">
        <v>1292</v>
      </c>
    </row>
    <row r="457" spans="1:25" ht="16.5" customHeight="1">
      <c r="A457" s="7" t="s">
        <v>3764</v>
      </c>
      <c r="B457" s="7" t="s">
        <v>4799</v>
      </c>
      <c r="C457" s="109">
        <v>1</v>
      </c>
      <c r="D457" s="110">
        <v>1</v>
      </c>
      <c r="E457" s="111"/>
      <c r="F457" s="9"/>
      <c r="G457" s="7" t="s">
        <v>996</v>
      </c>
      <c r="H457" s="7" t="s">
        <v>31</v>
      </c>
      <c r="I457" s="7" t="s">
        <v>4800</v>
      </c>
      <c r="J457" s="11">
        <f t="shared" si="1"/>
        <v>14</v>
      </c>
      <c r="K457" s="7" t="s">
        <v>4797</v>
      </c>
      <c r="L457" s="7" t="s">
        <v>4798</v>
      </c>
      <c r="M457" s="7" t="s">
        <v>53</v>
      </c>
      <c r="N457" s="7" t="s">
        <v>55</v>
      </c>
      <c r="O457" s="7" t="s">
        <v>4802</v>
      </c>
      <c r="P457" s="7" t="s">
        <v>4803</v>
      </c>
      <c r="Q457" s="7" t="s">
        <v>152</v>
      </c>
      <c r="R457" s="7" t="s">
        <v>53</v>
      </c>
      <c r="S457" s="7" t="s">
        <v>55</v>
      </c>
      <c r="T457" s="7" t="s">
        <v>4805</v>
      </c>
      <c r="U457" s="7"/>
      <c r="V457" s="7" t="s">
        <v>78</v>
      </c>
      <c r="W457" s="7" t="s">
        <v>59</v>
      </c>
      <c r="X457" s="7" t="s">
        <v>1292</v>
      </c>
      <c r="Y457" s="7" t="s">
        <v>4767</v>
      </c>
    </row>
    <row r="458" spans="1:25" ht="16.5" customHeight="1">
      <c r="A458" s="7" t="s">
        <v>3764</v>
      </c>
      <c r="B458" s="7" t="s">
        <v>4808</v>
      </c>
      <c r="C458" s="109"/>
      <c r="D458" s="110"/>
      <c r="E458" s="111"/>
      <c r="F458" s="9"/>
      <c r="G458" s="7" t="s">
        <v>996</v>
      </c>
      <c r="H458" s="7" t="s">
        <v>31</v>
      </c>
      <c r="I458" s="7" t="s">
        <v>2571</v>
      </c>
      <c r="J458" s="11">
        <f t="shared" si="1"/>
        <v>2</v>
      </c>
      <c r="K458" s="7" t="s">
        <v>4797</v>
      </c>
      <c r="L458" s="7" t="s">
        <v>4798</v>
      </c>
      <c r="M458" s="7" t="s">
        <v>53</v>
      </c>
      <c r="N458" s="7" t="s">
        <v>55</v>
      </c>
      <c r="O458" s="7" t="s">
        <v>4812</v>
      </c>
      <c r="P458" s="7" t="s">
        <v>4813</v>
      </c>
      <c r="Q458" s="7" t="s">
        <v>247</v>
      </c>
      <c r="R458" s="7" t="s">
        <v>53</v>
      </c>
      <c r="S458" s="7" t="s">
        <v>55</v>
      </c>
      <c r="T458" s="7" t="s">
        <v>89</v>
      </c>
      <c r="U458" s="7"/>
      <c r="V458" s="7" t="s">
        <v>78</v>
      </c>
      <c r="W458" s="7" t="s">
        <v>59</v>
      </c>
      <c r="X458" s="7" t="s">
        <v>89</v>
      </c>
      <c r="Y458" s="7" t="s">
        <v>89</v>
      </c>
    </row>
    <row r="459" spans="1:25" ht="16.5" customHeight="1">
      <c r="A459" s="7" t="s">
        <v>3764</v>
      </c>
      <c r="B459" s="7" t="s">
        <v>4814</v>
      </c>
      <c r="C459" s="109">
        <v>1</v>
      </c>
      <c r="D459" s="110">
        <v>1</v>
      </c>
      <c r="E459" s="111"/>
      <c r="F459" s="9"/>
      <c r="G459" s="7" t="s">
        <v>996</v>
      </c>
      <c r="H459" s="7" t="s">
        <v>31</v>
      </c>
      <c r="I459" s="7" t="s">
        <v>339</v>
      </c>
      <c r="J459" s="11">
        <f t="shared" si="1"/>
        <v>14</v>
      </c>
      <c r="K459" s="7" t="s">
        <v>4802</v>
      </c>
      <c r="L459" s="7" t="s">
        <v>4803</v>
      </c>
      <c r="M459" s="7" t="s">
        <v>53</v>
      </c>
      <c r="N459" s="7" t="s">
        <v>55</v>
      </c>
      <c r="O459" s="7" t="s">
        <v>4816</v>
      </c>
      <c r="P459" s="7" t="s">
        <v>4817</v>
      </c>
      <c r="Q459" s="7" t="s">
        <v>310</v>
      </c>
      <c r="R459" s="7" t="s">
        <v>53</v>
      </c>
      <c r="S459" s="7" t="s">
        <v>55</v>
      </c>
      <c r="T459" s="7" t="s">
        <v>4819</v>
      </c>
      <c r="U459" s="7"/>
      <c r="V459" s="7" t="s">
        <v>78</v>
      </c>
      <c r="W459" s="7" t="s">
        <v>59</v>
      </c>
      <c r="X459" s="7" t="s">
        <v>4767</v>
      </c>
      <c r="Y459" s="7" t="s">
        <v>1585</v>
      </c>
    </row>
    <row r="460" spans="1:25" ht="16.5" customHeight="1">
      <c r="A460" s="7" t="s">
        <v>3764</v>
      </c>
      <c r="B460" s="7" t="s">
        <v>4820</v>
      </c>
      <c r="C460" s="109"/>
      <c r="D460" s="110"/>
      <c r="E460" s="111"/>
      <c r="F460" s="9"/>
      <c r="G460" s="7" t="s">
        <v>996</v>
      </c>
      <c r="H460" s="7" t="s">
        <v>31</v>
      </c>
      <c r="I460" s="7" t="s">
        <v>2571</v>
      </c>
      <c r="J460" s="11">
        <f t="shared" si="1"/>
        <v>2</v>
      </c>
      <c r="K460" s="7" t="s">
        <v>4802</v>
      </c>
      <c r="L460" s="7" t="s">
        <v>4803</v>
      </c>
      <c r="M460" s="7" t="s">
        <v>53</v>
      </c>
      <c r="N460" s="7" t="s">
        <v>55</v>
      </c>
      <c r="O460" s="7" t="s">
        <v>4823</v>
      </c>
      <c r="P460" s="7" t="s">
        <v>4824</v>
      </c>
      <c r="Q460" s="7" t="s">
        <v>247</v>
      </c>
      <c r="R460" s="7" t="s">
        <v>53</v>
      </c>
      <c r="S460" s="7" t="s">
        <v>55</v>
      </c>
      <c r="T460" s="7" t="s">
        <v>89</v>
      </c>
      <c r="U460" s="7"/>
      <c r="V460" s="7" t="s">
        <v>78</v>
      </c>
      <c r="W460" s="7" t="s">
        <v>59</v>
      </c>
      <c r="X460" s="7" t="s">
        <v>89</v>
      </c>
      <c r="Y460" s="7" t="s">
        <v>89</v>
      </c>
    </row>
    <row r="461" spans="1:25" ht="16.5" customHeight="1">
      <c r="A461" s="7" t="s">
        <v>3764</v>
      </c>
      <c r="B461" s="7" t="s">
        <v>4828</v>
      </c>
      <c r="C461" s="109">
        <v>1</v>
      </c>
      <c r="D461" s="110">
        <v>1</v>
      </c>
      <c r="E461" s="111"/>
      <c r="F461" s="9"/>
      <c r="G461" s="7" t="s">
        <v>996</v>
      </c>
      <c r="H461" s="7" t="s">
        <v>31</v>
      </c>
      <c r="I461" s="7" t="s">
        <v>4830</v>
      </c>
      <c r="J461" s="11">
        <f t="shared" si="1"/>
        <v>28</v>
      </c>
      <c r="K461" s="7" t="s">
        <v>4816</v>
      </c>
      <c r="L461" s="7" t="s">
        <v>4817</v>
      </c>
      <c r="M461" s="7" t="s">
        <v>53</v>
      </c>
      <c r="N461" s="7" t="s">
        <v>55</v>
      </c>
      <c r="O461" s="7" t="s">
        <v>4831</v>
      </c>
      <c r="P461" s="7" t="s">
        <v>4832</v>
      </c>
      <c r="Q461" s="7" t="s">
        <v>1336</v>
      </c>
      <c r="R461" s="7" t="s">
        <v>53</v>
      </c>
      <c r="S461" s="7" t="s">
        <v>55</v>
      </c>
      <c r="T461" s="7" t="s">
        <v>4833</v>
      </c>
      <c r="U461" s="7"/>
      <c r="V461" s="7" t="s">
        <v>78</v>
      </c>
      <c r="W461" s="7" t="s">
        <v>59</v>
      </c>
      <c r="X461" s="7" t="s">
        <v>1585</v>
      </c>
      <c r="Y461" s="7" t="s">
        <v>2267</v>
      </c>
    </row>
    <row r="462" spans="1:25" ht="16.5" customHeight="1">
      <c r="A462" s="7" t="s">
        <v>3764</v>
      </c>
      <c r="B462" s="7" t="s">
        <v>4834</v>
      </c>
      <c r="C462" s="109"/>
      <c r="D462" s="110"/>
      <c r="E462" s="111"/>
      <c r="F462" s="9"/>
      <c r="G462" s="7" t="s">
        <v>996</v>
      </c>
      <c r="H462" s="7" t="s">
        <v>31</v>
      </c>
      <c r="I462" s="7" t="s">
        <v>2571</v>
      </c>
      <c r="J462" s="11">
        <f t="shared" si="1"/>
        <v>2</v>
      </c>
      <c r="K462" s="7" t="s">
        <v>4816</v>
      </c>
      <c r="L462" s="7" t="s">
        <v>4817</v>
      </c>
      <c r="M462" s="7" t="s">
        <v>53</v>
      </c>
      <c r="N462" s="7" t="s">
        <v>55</v>
      </c>
      <c r="O462" s="7" t="s">
        <v>4837</v>
      </c>
      <c r="P462" s="7" t="s">
        <v>4838</v>
      </c>
      <c r="Q462" s="7" t="s">
        <v>310</v>
      </c>
      <c r="R462" s="7" t="s">
        <v>53</v>
      </c>
      <c r="S462" s="7" t="s">
        <v>55</v>
      </c>
      <c r="T462" s="7" t="s">
        <v>89</v>
      </c>
      <c r="U462" s="7"/>
      <c r="V462" s="7" t="s">
        <v>78</v>
      </c>
      <c r="W462" s="7" t="s">
        <v>59</v>
      </c>
      <c r="X462" s="7" t="s">
        <v>89</v>
      </c>
      <c r="Y462" s="7" t="s">
        <v>89</v>
      </c>
    </row>
    <row r="463" spans="1:25" ht="16.5" customHeight="1">
      <c r="A463" s="7" t="s">
        <v>3764</v>
      </c>
      <c r="B463" s="7" t="s">
        <v>4842</v>
      </c>
      <c r="C463" s="109"/>
      <c r="D463" s="110"/>
      <c r="E463" s="111"/>
      <c r="F463" s="9"/>
      <c r="G463" s="7" t="s">
        <v>996</v>
      </c>
      <c r="H463" s="7" t="s">
        <v>31</v>
      </c>
      <c r="I463" s="7" t="s">
        <v>2571</v>
      </c>
      <c r="J463" s="11">
        <f t="shared" si="1"/>
        <v>2</v>
      </c>
      <c r="K463" s="7" t="s">
        <v>4831</v>
      </c>
      <c r="L463" s="7" t="s">
        <v>4832</v>
      </c>
      <c r="M463" s="7" t="s">
        <v>53</v>
      </c>
      <c r="N463" s="7" t="s">
        <v>55</v>
      </c>
      <c r="O463" s="7" t="s">
        <v>4845</v>
      </c>
      <c r="P463" s="7" t="s">
        <v>4846</v>
      </c>
      <c r="Q463" s="7" t="s">
        <v>247</v>
      </c>
      <c r="R463" s="7" t="s">
        <v>53</v>
      </c>
      <c r="S463" s="7" t="s">
        <v>55</v>
      </c>
      <c r="T463" s="7" t="s">
        <v>89</v>
      </c>
      <c r="U463" s="7"/>
      <c r="V463" s="7" t="s">
        <v>78</v>
      </c>
      <c r="W463" s="7" t="s">
        <v>59</v>
      </c>
      <c r="X463" s="7" t="s">
        <v>89</v>
      </c>
      <c r="Y463" s="7" t="s">
        <v>89</v>
      </c>
    </row>
    <row r="464" spans="1:25" ht="16.5" customHeight="1">
      <c r="A464" s="7" t="s">
        <v>3764</v>
      </c>
      <c r="B464" s="7" t="s">
        <v>4847</v>
      </c>
      <c r="C464" s="109">
        <v>1</v>
      </c>
      <c r="D464" s="110">
        <v>1</v>
      </c>
      <c r="E464" s="111">
        <v>2</v>
      </c>
      <c r="F464" s="9"/>
      <c r="G464" s="7" t="s">
        <v>996</v>
      </c>
      <c r="H464" s="7" t="s">
        <v>31</v>
      </c>
      <c r="I464" s="7" t="s">
        <v>4706</v>
      </c>
      <c r="J464" s="11">
        <f t="shared" si="1"/>
        <v>22</v>
      </c>
      <c r="K464" s="7" t="s">
        <v>95</v>
      </c>
      <c r="L464" s="7" t="s">
        <v>96</v>
      </c>
      <c r="M464" s="7" t="s">
        <v>43</v>
      </c>
      <c r="N464" s="7" t="s">
        <v>45</v>
      </c>
      <c r="O464" s="7" t="s">
        <v>3818</v>
      </c>
      <c r="P464" s="7" t="s">
        <v>3819</v>
      </c>
      <c r="Q464" s="7" t="s">
        <v>52</v>
      </c>
      <c r="R464" s="7" t="s">
        <v>716</v>
      </c>
      <c r="S464" s="7" t="s">
        <v>718</v>
      </c>
      <c r="T464" s="7" t="s">
        <v>4707</v>
      </c>
      <c r="U464" s="7"/>
      <c r="V464" s="7" t="s">
        <v>57</v>
      </c>
      <c r="W464" s="7" t="s">
        <v>59</v>
      </c>
      <c r="X464" s="7" t="s">
        <v>102</v>
      </c>
      <c r="Y464" s="7" t="s">
        <v>3811</v>
      </c>
    </row>
    <row r="465" spans="1:25" ht="16.5" customHeight="1">
      <c r="A465" s="7" t="s">
        <v>3764</v>
      </c>
      <c r="B465" s="7" t="s">
        <v>4849</v>
      </c>
      <c r="C465" s="109">
        <v>1</v>
      </c>
      <c r="D465" s="110">
        <v>1</v>
      </c>
      <c r="E465" s="111">
        <v>1</v>
      </c>
      <c r="F465" s="9"/>
      <c r="G465" s="7" t="s">
        <v>996</v>
      </c>
      <c r="H465" s="7" t="s">
        <v>31</v>
      </c>
      <c r="I465" s="7" t="s">
        <v>4709</v>
      </c>
      <c r="J465" s="11">
        <f t="shared" si="1"/>
        <v>31</v>
      </c>
      <c r="K465" s="7" t="s">
        <v>169</v>
      </c>
      <c r="L465" s="7" t="s">
        <v>172</v>
      </c>
      <c r="M465" s="7" t="s">
        <v>174</v>
      </c>
      <c r="N465" s="7" t="s">
        <v>175</v>
      </c>
      <c r="O465" s="7" t="s">
        <v>3818</v>
      </c>
      <c r="P465" s="7" t="s">
        <v>3819</v>
      </c>
      <c r="Q465" s="7" t="s">
        <v>52</v>
      </c>
      <c r="R465" s="7" t="s">
        <v>716</v>
      </c>
      <c r="S465" s="7" t="s">
        <v>718</v>
      </c>
      <c r="T465" s="7" t="s">
        <v>4710</v>
      </c>
      <c r="U465" s="7"/>
      <c r="V465" s="7" t="s">
        <v>57</v>
      </c>
      <c r="W465" s="7" t="s">
        <v>59</v>
      </c>
      <c r="X465" s="7" t="s">
        <v>180</v>
      </c>
      <c r="Y465" s="7" t="s">
        <v>3811</v>
      </c>
    </row>
    <row r="466" spans="1:25" ht="16.5" customHeight="1">
      <c r="A466" s="7" t="s">
        <v>3764</v>
      </c>
      <c r="B466" s="7" t="s">
        <v>4855</v>
      </c>
      <c r="C466" s="109">
        <v>1</v>
      </c>
      <c r="D466" s="110">
        <v>1</v>
      </c>
      <c r="E466" s="111">
        <v>1</v>
      </c>
      <c r="F466" s="9"/>
      <c r="G466" s="7" t="s">
        <v>167</v>
      </c>
      <c r="H466" s="7" t="s">
        <v>31</v>
      </c>
      <c r="I466" s="7" t="s">
        <v>4858</v>
      </c>
      <c r="J466" s="11">
        <f t="shared" si="1"/>
        <v>33</v>
      </c>
      <c r="K466" s="7" t="s">
        <v>3818</v>
      </c>
      <c r="L466" s="7" t="s">
        <v>3819</v>
      </c>
      <c r="M466" s="7" t="s">
        <v>716</v>
      </c>
      <c r="N466" s="7" t="s">
        <v>718</v>
      </c>
      <c r="O466" s="7" t="s">
        <v>4859</v>
      </c>
      <c r="P466" s="7" t="s">
        <v>4860</v>
      </c>
      <c r="Q466" s="7" t="s">
        <v>1071</v>
      </c>
      <c r="R466" s="7" t="s">
        <v>671</v>
      </c>
      <c r="S466" s="7" t="s">
        <v>672</v>
      </c>
      <c r="T466" s="7" t="s">
        <v>4861</v>
      </c>
      <c r="U466" s="7"/>
      <c r="V466" s="7" t="s">
        <v>57</v>
      </c>
      <c r="W466" s="7" t="s">
        <v>59</v>
      </c>
      <c r="X466" s="7" t="s">
        <v>3811</v>
      </c>
      <c r="Y466" s="7" t="s">
        <v>676</v>
      </c>
    </row>
    <row r="467" spans="1:25" ht="16.5" customHeight="1">
      <c r="A467" s="7" t="s">
        <v>3764</v>
      </c>
      <c r="B467" s="7" t="s">
        <v>4863</v>
      </c>
      <c r="C467" s="109">
        <v>1</v>
      </c>
      <c r="D467" s="110">
        <v>1</v>
      </c>
      <c r="E467" s="111">
        <v>1</v>
      </c>
      <c r="F467" s="9"/>
      <c r="G467" s="7" t="s">
        <v>167</v>
      </c>
      <c r="H467" s="7" t="s">
        <v>31</v>
      </c>
      <c r="I467" s="7" t="s">
        <v>4858</v>
      </c>
      <c r="J467" s="11">
        <f t="shared" si="1"/>
        <v>33</v>
      </c>
      <c r="K467" s="7" t="s">
        <v>3818</v>
      </c>
      <c r="L467" s="7" t="s">
        <v>3819</v>
      </c>
      <c r="M467" s="7" t="s">
        <v>716</v>
      </c>
      <c r="N467" s="7" t="s">
        <v>718</v>
      </c>
      <c r="O467" s="7" t="s">
        <v>4865</v>
      </c>
      <c r="P467" s="7" t="s">
        <v>4866</v>
      </c>
      <c r="Q467" s="7" t="s">
        <v>1071</v>
      </c>
      <c r="R467" s="7" t="s">
        <v>671</v>
      </c>
      <c r="S467" s="7" t="s">
        <v>672</v>
      </c>
      <c r="T467" s="7" t="s">
        <v>4861</v>
      </c>
      <c r="U467" s="7"/>
      <c r="V467" s="7" t="s">
        <v>57</v>
      </c>
      <c r="W467" s="7" t="s">
        <v>59</v>
      </c>
      <c r="X467" s="7" t="s">
        <v>3811</v>
      </c>
      <c r="Y467" s="7" t="s">
        <v>676</v>
      </c>
    </row>
    <row r="468" spans="1:25" ht="16.5" customHeight="1">
      <c r="A468" s="7" t="s">
        <v>3764</v>
      </c>
      <c r="B468" s="7" t="s">
        <v>4867</v>
      </c>
      <c r="C468" s="109">
        <v>1</v>
      </c>
      <c r="D468" s="110">
        <v>1</v>
      </c>
      <c r="E468" s="111">
        <v>1</v>
      </c>
      <c r="F468" s="9"/>
      <c r="G468" s="7" t="s">
        <v>167</v>
      </c>
      <c r="H468" s="7" t="s">
        <v>31</v>
      </c>
      <c r="I468" s="7" t="s">
        <v>4868</v>
      </c>
      <c r="J468" s="11">
        <f t="shared" si="1"/>
        <v>30</v>
      </c>
      <c r="K468" s="7" t="s">
        <v>318</v>
      </c>
      <c r="L468" s="7" t="s">
        <v>319</v>
      </c>
      <c r="M468" s="7" t="s">
        <v>174</v>
      </c>
      <c r="N468" s="7" t="s">
        <v>175</v>
      </c>
      <c r="O468" s="7" t="s">
        <v>3818</v>
      </c>
      <c r="P468" s="7" t="s">
        <v>3819</v>
      </c>
      <c r="Q468" s="7" t="s">
        <v>52</v>
      </c>
      <c r="R468" s="7" t="s">
        <v>716</v>
      </c>
      <c r="S468" s="7" t="s">
        <v>718</v>
      </c>
      <c r="T468" s="7" t="s">
        <v>4871</v>
      </c>
      <c r="U468" s="7"/>
      <c r="V468" s="7" t="s">
        <v>57</v>
      </c>
      <c r="W468" s="7" t="s">
        <v>59</v>
      </c>
      <c r="X468" s="7" t="s">
        <v>323</v>
      </c>
      <c r="Y468" s="7" t="s">
        <v>3811</v>
      </c>
    </row>
    <row r="469" spans="1:25" ht="16.5" customHeight="1">
      <c r="A469" s="7" t="s">
        <v>3764</v>
      </c>
      <c r="B469" s="7" t="s">
        <v>4873</v>
      </c>
      <c r="C469" s="109">
        <v>1</v>
      </c>
      <c r="D469" s="110">
        <v>1</v>
      </c>
      <c r="E469" s="111">
        <v>1</v>
      </c>
      <c r="F469" s="9"/>
      <c r="G469" s="7" t="s">
        <v>167</v>
      </c>
      <c r="H469" s="7" t="s">
        <v>31</v>
      </c>
      <c r="I469" s="7" t="s">
        <v>4858</v>
      </c>
      <c r="J469" s="11">
        <f t="shared" si="1"/>
        <v>33</v>
      </c>
      <c r="K469" s="7" t="s">
        <v>3818</v>
      </c>
      <c r="L469" s="7" t="s">
        <v>3819</v>
      </c>
      <c r="M469" s="7" t="s">
        <v>716</v>
      </c>
      <c r="N469" s="7" t="s">
        <v>718</v>
      </c>
      <c r="O469" s="7" t="s">
        <v>4878</v>
      </c>
      <c r="P469" s="7" t="s">
        <v>4753</v>
      </c>
      <c r="Q469" s="7" t="s">
        <v>1071</v>
      </c>
      <c r="R469" s="7" t="s">
        <v>671</v>
      </c>
      <c r="S469" s="7" t="s">
        <v>672</v>
      </c>
      <c r="T469" s="7" t="s">
        <v>4861</v>
      </c>
      <c r="U469" s="7"/>
      <c r="V469" s="7" t="s">
        <v>57</v>
      </c>
      <c r="W469" s="7" t="s">
        <v>59</v>
      </c>
      <c r="X469" s="7" t="s">
        <v>3811</v>
      </c>
      <c r="Y469" s="7" t="s">
        <v>676</v>
      </c>
    </row>
    <row r="470" spans="1:25" ht="16.5" customHeight="1">
      <c r="A470" s="7" t="s">
        <v>3764</v>
      </c>
      <c r="B470" s="7" t="s">
        <v>4879</v>
      </c>
      <c r="C470" s="109">
        <v>1</v>
      </c>
      <c r="D470" s="110">
        <v>1</v>
      </c>
      <c r="E470" s="111">
        <v>1</v>
      </c>
      <c r="F470" s="9"/>
      <c r="G470" s="7" t="s">
        <v>167</v>
      </c>
      <c r="H470" s="7" t="s">
        <v>31</v>
      </c>
      <c r="I470" s="7" t="s">
        <v>4858</v>
      </c>
      <c r="J470" s="11">
        <f t="shared" si="1"/>
        <v>33</v>
      </c>
      <c r="K470" s="7" t="s">
        <v>3818</v>
      </c>
      <c r="L470" s="7" t="s">
        <v>3819</v>
      </c>
      <c r="M470" s="7" t="s">
        <v>716</v>
      </c>
      <c r="N470" s="7" t="s">
        <v>718</v>
      </c>
      <c r="O470" s="7" t="s">
        <v>4881</v>
      </c>
      <c r="P470" s="7" t="s">
        <v>4882</v>
      </c>
      <c r="Q470" s="7" t="s">
        <v>1071</v>
      </c>
      <c r="R470" s="7" t="s">
        <v>671</v>
      </c>
      <c r="S470" s="7" t="s">
        <v>672</v>
      </c>
      <c r="T470" s="7" t="s">
        <v>4861</v>
      </c>
      <c r="U470" s="7"/>
      <c r="V470" s="7" t="s">
        <v>57</v>
      </c>
      <c r="W470" s="7" t="s">
        <v>59</v>
      </c>
      <c r="X470" s="7" t="s">
        <v>3811</v>
      </c>
      <c r="Y470" s="7" t="s">
        <v>676</v>
      </c>
    </row>
    <row r="471" spans="1:25" ht="16.5" customHeight="1">
      <c r="A471" s="7" t="s">
        <v>3764</v>
      </c>
      <c r="B471" s="7" t="s">
        <v>4884</v>
      </c>
      <c r="C471" s="109">
        <v>1</v>
      </c>
      <c r="D471" s="110">
        <v>1</v>
      </c>
      <c r="E471" s="111">
        <v>1</v>
      </c>
      <c r="F471" s="9"/>
      <c r="G471" s="7" t="s">
        <v>996</v>
      </c>
      <c r="H471" s="7" t="s">
        <v>31</v>
      </c>
      <c r="I471" s="7" t="s">
        <v>4858</v>
      </c>
      <c r="J471" s="11">
        <f t="shared" si="1"/>
        <v>33</v>
      </c>
      <c r="K471" s="7" t="s">
        <v>4889</v>
      </c>
      <c r="L471" s="7" t="s">
        <v>4890</v>
      </c>
      <c r="M471" s="7" t="s">
        <v>671</v>
      </c>
      <c r="N471" s="7" t="s">
        <v>672</v>
      </c>
      <c r="O471" s="7" t="s">
        <v>3818</v>
      </c>
      <c r="P471" s="7" t="s">
        <v>3819</v>
      </c>
      <c r="Q471" s="7" t="s">
        <v>52</v>
      </c>
      <c r="R471" s="7" t="s">
        <v>716</v>
      </c>
      <c r="S471" s="7" t="s">
        <v>718</v>
      </c>
      <c r="T471" s="7" t="s">
        <v>4861</v>
      </c>
      <c r="U471" s="7"/>
      <c r="V471" s="7" t="s">
        <v>57</v>
      </c>
      <c r="W471" s="7" t="s">
        <v>59</v>
      </c>
      <c r="X471" s="7" t="s">
        <v>676</v>
      </c>
      <c r="Y471" s="7" t="s">
        <v>3811</v>
      </c>
    </row>
    <row r="472" spans="1:25" ht="16.5" customHeight="1">
      <c r="A472" s="51" t="s">
        <v>3764</v>
      </c>
      <c r="B472" s="51" t="s">
        <v>4892</v>
      </c>
      <c r="C472" s="112">
        <v>1</v>
      </c>
      <c r="D472" s="113">
        <v>1</v>
      </c>
      <c r="E472" s="114">
        <v>2</v>
      </c>
      <c r="F472" s="52"/>
      <c r="G472" s="51" t="s">
        <v>996</v>
      </c>
      <c r="H472" s="51" t="s">
        <v>31</v>
      </c>
      <c r="I472" s="51" t="s">
        <v>4893</v>
      </c>
      <c r="J472" s="11">
        <f t="shared" si="1"/>
        <v>36</v>
      </c>
      <c r="K472" s="51" t="s">
        <v>169</v>
      </c>
      <c r="L472" s="51" t="s">
        <v>172</v>
      </c>
      <c r="M472" s="51" t="s">
        <v>174</v>
      </c>
      <c r="N472" s="51" t="s">
        <v>175</v>
      </c>
      <c r="O472" s="51" t="s">
        <v>3824</v>
      </c>
      <c r="P472" s="51" t="s">
        <v>3825</v>
      </c>
      <c r="Q472" s="51" t="s">
        <v>152</v>
      </c>
      <c r="R472" s="51" t="s">
        <v>1397</v>
      </c>
      <c r="S472" s="51" t="s">
        <v>1398</v>
      </c>
      <c r="T472" s="51" t="s">
        <v>4895</v>
      </c>
      <c r="U472" s="51"/>
      <c r="V472" s="51" t="s">
        <v>57</v>
      </c>
      <c r="W472" s="51" t="s">
        <v>3322</v>
      </c>
      <c r="X472" s="51" t="s">
        <v>180</v>
      </c>
      <c r="Y472" s="51" t="s">
        <v>3831</v>
      </c>
    </row>
    <row r="473" spans="1:25" ht="16.5" customHeight="1">
      <c r="A473" s="51" t="s">
        <v>3764</v>
      </c>
      <c r="B473" s="51" t="s">
        <v>4896</v>
      </c>
      <c r="C473" s="112">
        <v>1</v>
      </c>
      <c r="D473" s="113">
        <v>1</v>
      </c>
      <c r="E473" s="114">
        <v>2</v>
      </c>
      <c r="F473" s="52"/>
      <c r="G473" s="51" t="s">
        <v>1013</v>
      </c>
      <c r="H473" s="51" t="s">
        <v>31</v>
      </c>
      <c r="I473" s="51" t="s">
        <v>552</v>
      </c>
      <c r="J473" s="11">
        <f t="shared" si="1"/>
        <v>5</v>
      </c>
      <c r="K473" s="51" t="s">
        <v>3824</v>
      </c>
      <c r="L473" s="51" t="s">
        <v>3825</v>
      </c>
      <c r="M473" s="51" t="s">
        <v>1397</v>
      </c>
      <c r="N473" s="51" t="s">
        <v>1398</v>
      </c>
      <c r="O473" s="51" t="s">
        <v>3868</v>
      </c>
      <c r="P473" s="51" t="s">
        <v>3869</v>
      </c>
      <c r="Q473" s="51" t="s">
        <v>247</v>
      </c>
      <c r="R473" s="51" t="s">
        <v>1397</v>
      </c>
      <c r="S473" s="51" t="s">
        <v>1398</v>
      </c>
      <c r="T473" s="51" t="s">
        <v>89</v>
      </c>
      <c r="U473" s="51"/>
      <c r="V473" s="51" t="s">
        <v>78</v>
      </c>
      <c r="W473" s="51" t="s">
        <v>952</v>
      </c>
      <c r="X473" s="51" t="s">
        <v>89</v>
      </c>
      <c r="Y473" s="51" t="s">
        <v>89</v>
      </c>
    </row>
    <row r="474" spans="1:25" ht="16.5" customHeight="1">
      <c r="A474" s="51" t="s">
        <v>3764</v>
      </c>
      <c r="B474" s="51" t="s">
        <v>4898</v>
      </c>
      <c r="C474" s="112">
        <v>1</v>
      </c>
      <c r="D474" s="113">
        <v>1</v>
      </c>
      <c r="E474" s="114">
        <v>2</v>
      </c>
      <c r="F474" s="52"/>
      <c r="G474" s="51" t="s">
        <v>1013</v>
      </c>
      <c r="H474" s="51" t="s">
        <v>31</v>
      </c>
      <c r="I474" s="51" t="s">
        <v>552</v>
      </c>
      <c r="J474" s="11">
        <f t="shared" si="1"/>
        <v>5</v>
      </c>
      <c r="K474" s="51" t="s">
        <v>3824</v>
      </c>
      <c r="L474" s="51" t="s">
        <v>3825</v>
      </c>
      <c r="M474" s="51" t="s">
        <v>1397</v>
      </c>
      <c r="N474" s="51" t="s">
        <v>1398</v>
      </c>
      <c r="O474" s="51" t="s">
        <v>3848</v>
      </c>
      <c r="P474" s="51" t="s">
        <v>3849</v>
      </c>
      <c r="Q474" s="51" t="s">
        <v>247</v>
      </c>
      <c r="R474" s="51" t="s">
        <v>1397</v>
      </c>
      <c r="S474" s="51" t="s">
        <v>1398</v>
      </c>
      <c r="T474" s="51" t="s">
        <v>89</v>
      </c>
      <c r="U474" s="51"/>
      <c r="V474" s="51" t="s">
        <v>78</v>
      </c>
      <c r="W474" s="51" t="s">
        <v>952</v>
      </c>
      <c r="X474" s="51" t="s">
        <v>89</v>
      </c>
      <c r="Y474" s="51" t="s">
        <v>89</v>
      </c>
    </row>
    <row r="475" spans="1:25" ht="16.5" customHeight="1">
      <c r="A475" s="51" t="s">
        <v>3764</v>
      </c>
      <c r="B475" s="51" t="s">
        <v>4902</v>
      </c>
      <c r="C475" s="112">
        <v>1</v>
      </c>
      <c r="D475" s="113">
        <v>1</v>
      </c>
      <c r="E475" s="114">
        <v>2</v>
      </c>
      <c r="F475" s="52"/>
      <c r="G475" s="51" t="s">
        <v>167</v>
      </c>
      <c r="H475" s="51" t="s">
        <v>31</v>
      </c>
      <c r="I475" s="51" t="s">
        <v>4904</v>
      </c>
      <c r="J475" s="11">
        <f t="shared" si="1"/>
        <v>30</v>
      </c>
      <c r="K475" s="51" t="s">
        <v>3824</v>
      </c>
      <c r="L475" s="51" t="s">
        <v>3825</v>
      </c>
      <c r="M475" s="51" t="s">
        <v>1397</v>
      </c>
      <c r="N475" s="51" t="s">
        <v>1398</v>
      </c>
      <c r="O475" s="51" t="s">
        <v>4905</v>
      </c>
      <c r="P475" s="51" t="s">
        <v>4906</v>
      </c>
      <c r="Q475" s="51" t="s">
        <v>52</v>
      </c>
      <c r="R475" s="51" t="s">
        <v>1813</v>
      </c>
      <c r="S475" s="51" t="s">
        <v>1802</v>
      </c>
      <c r="T475" s="51" t="s">
        <v>4907</v>
      </c>
      <c r="U475" s="51"/>
      <c r="V475" s="51" t="s">
        <v>57</v>
      </c>
      <c r="W475" s="51" t="s">
        <v>94</v>
      </c>
      <c r="X475" s="51" t="s">
        <v>3831</v>
      </c>
      <c r="Y475" s="51" t="s">
        <v>1817</v>
      </c>
    </row>
    <row r="476" spans="1:25" ht="16.5" customHeight="1">
      <c r="A476" s="51" t="s">
        <v>3764</v>
      </c>
      <c r="B476" s="51" t="s">
        <v>4908</v>
      </c>
      <c r="C476" s="112">
        <v>1</v>
      </c>
      <c r="D476" s="113">
        <v>1</v>
      </c>
      <c r="E476" s="114">
        <v>2</v>
      </c>
      <c r="F476" s="52"/>
      <c r="G476" s="51" t="s">
        <v>1080</v>
      </c>
      <c r="H476" s="51" t="s">
        <v>31</v>
      </c>
      <c r="I476" s="51" t="s">
        <v>4910</v>
      </c>
      <c r="J476" s="11">
        <f t="shared" si="1"/>
        <v>47</v>
      </c>
      <c r="K476" s="51" t="s">
        <v>3868</v>
      </c>
      <c r="L476" s="51" t="s">
        <v>3869</v>
      </c>
      <c r="M476" s="51" t="s">
        <v>1397</v>
      </c>
      <c r="N476" s="51" t="s">
        <v>1398</v>
      </c>
      <c r="O476" s="51" t="s">
        <v>4911</v>
      </c>
      <c r="P476" s="51" t="s">
        <v>4912</v>
      </c>
      <c r="Q476" s="51" t="s">
        <v>965</v>
      </c>
      <c r="R476" s="51" t="s">
        <v>4913</v>
      </c>
      <c r="S476" s="51" t="s">
        <v>2485</v>
      </c>
      <c r="T476" s="51" t="s">
        <v>4914</v>
      </c>
      <c r="U476" s="51"/>
      <c r="V476" s="51" t="s">
        <v>57</v>
      </c>
      <c r="W476" s="51" t="s">
        <v>876</v>
      </c>
      <c r="X476" s="51" t="s">
        <v>3831</v>
      </c>
      <c r="Y476" s="51" t="s">
        <v>4915</v>
      </c>
    </row>
    <row r="477" spans="1:25" ht="16.5" customHeight="1">
      <c r="A477" s="51" t="s">
        <v>3764</v>
      </c>
      <c r="B477" s="51" t="s">
        <v>4916</v>
      </c>
      <c r="C477" s="112">
        <v>1</v>
      </c>
      <c r="D477" s="113">
        <v>1</v>
      </c>
      <c r="E477" s="114">
        <v>2</v>
      </c>
      <c r="F477" s="52"/>
      <c r="G477" s="51" t="s">
        <v>167</v>
      </c>
      <c r="H477" s="51" t="s">
        <v>31</v>
      </c>
      <c r="I477" s="51" t="s">
        <v>4918</v>
      </c>
      <c r="J477" s="11">
        <f t="shared" si="1"/>
        <v>51</v>
      </c>
      <c r="K477" s="51" t="s">
        <v>4911</v>
      </c>
      <c r="L477" s="51" t="s">
        <v>4912</v>
      </c>
      <c r="M477" s="51" t="s">
        <v>4913</v>
      </c>
      <c r="N477" s="51" t="s">
        <v>2485</v>
      </c>
      <c r="O477" s="51" t="s">
        <v>4919</v>
      </c>
      <c r="P477" s="51" t="s">
        <v>4687</v>
      </c>
      <c r="Q477" s="51" t="s">
        <v>1071</v>
      </c>
      <c r="R477" s="51" t="s">
        <v>2781</v>
      </c>
      <c r="S477" s="51" t="s">
        <v>2782</v>
      </c>
      <c r="T477" s="51" t="s">
        <v>4920</v>
      </c>
      <c r="U477" s="51"/>
      <c r="V477" s="51" t="s">
        <v>57</v>
      </c>
      <c r="W477" s="51" t="s">
        <v>59</v>
      </c>
      <c r="X477" s="51" t="s">
        <v>4915</v>
      </c>
      <c r="Y477" s="51" t="s">
        <v>2806</v>
      </c>
    </row>
    <row r="478" spans="1:25" ht="16.5" customHeight="1">
      <c r="A478" s="51" t="s">
        <v>3764</v>
      </c>
      <c r="B478" s="51" t="s">
        <v>4922</v>
      </c>
      <c r="C478" s="112">
        <v>1</v>
      </c>
      <c r="D478" s="113">
        <v>1</v>
      </c>
      <c r="E478" s="114">
        <v>2</v>
      </c>
      <c r="F478" s="52"/>
      <c r="G478" s="51" t="s">
        <v>167</v>
      </c>
      <c r="H478" s="51" t="s">
        <v>31</v>
      </c>
      <c r="I478" s="51" t="s">
        <v>776</v>
      </c>
      <c r="J478" s="11">
        <f t="shared" si="1"/>
        <v>13</v>
      </c>
      <c r="K478" s="51" t="s">
        <v>4925</v>
      </c>
      <c r="L478" s="51" t="s">
        <v>4906</v>
      </c>
      <c r="M478" s="51" t="s">
        <v>2527</v>
      </c>
      <c r="N478" s="51" t="s">
        <v>2528</v>
      </c>
      <c r="O478" s="51" t="s">
        <v>4919</v>
      </c>
      <c r="P478" s="51" t="s">
        <v>4687</v>
      </c>
      <c r="Q478" s="51" t="s">
        <v>1071</v>
      </c>
      <c r="R478" s="51" t="s">
        <v>2781</v>
      </c>
      <c r="S478" s="51" t="s">
        <v>2782</v>
      </c>
      <c r="T478" s="51" t="s">
        <v>4928</v>
      </c>
      <c r="U478" s="51"/>
      <c r="V478" s="51" t="s">
        <v>57</v>
      </c>
      <c r="W478" s="51" t="s">
        <v>59</v>
      </c>
      <c r="X478" s="51" t="s">
        <v>2531</v>
      </c>
      <c r="Y478" s="51" t="s">
        <v>2806</v>
      </c>
    </row>
    <row r="479" spans="1:25" ht="16.5" customHeight="1">
      <c r="A479" s="7" t="s">
        <v>3764</v>
      </c>
      <c r="B479" s="7" t="s">
        <v>4932</v>
      </c>
      <c r="C479" s="109">
        <v>1</v>
      </c>
      <c r="D479" s="110">
        <v>1</v>
      </c>
      <c r="E479" s="111">
        <v>1</v>
      </c>
      <c r="F479" s="9"/>
      <c r="G479" s="7" t="s">
        <v>105</v>
      </c>
      <c r="H479" s="7" t="s">
        <v>31</v>
      </c>
      <c r="I479" s="7" t="s">
        <v>4629</v>
      </c>
      <c r="J479" s="11">
        <f t="shared" si="1"/>
        <v>26</v>
      </c>
      <c r="K479" s="7" t="s">
        <v>340</v>
      </c>
      <c r="L479" s="7" t="s">
        <v>341</v>
      </c>
      <c r="M479" s="7" t="s">
        <v>43</v>
      </c>
      <c r="N479" s="7" t="s">
        <v>45</v>
      </c>
      <c r="O479" s="7" t="s">
        <v>4937</v>
      </c>
      <c r="P479" s="7" t="s">
        <v>4939</v>
      </c>
      <c r="Q479" s="7" t="s">
        <v>2828</v>
      </c>
      <c r="R479" s="7" t="s">
        <v>53</v>
      </c>
      <c r="S479" s="7" t="s">
        <v>55</v>
      </c>
      <c r="T479" s="7" t="s">
        <v>3785</v>
      </c>
      <c r="U479" s="7"/>
      <c r="V479" s="7" t="s">
        <v>57</v>
      </c>
      <c r="W479" s="7" t="s">
        <v>203</v>
      </c>
      <c r="X479" s="7" t="s">
        <v>345</v>
      </c>
      <c r="Y479" s="7" t="s">
        <v>2267</v>
      </c>
    </row>
    <row r="480" spans="1:25" ht="16.5" customHeight="1">
      <c r="A480" s="51" t="s">
        <v>3764</v>
      </c>
      <c r="B480" s="51" t="s">
        <v>4943</v>
      </c>
      <c r="C480" s="112">
        <v>1</v>
      </c>
      <c r="D480" s="113">
        <v>1</v>
      </c>
      <c r="E480" s="114">
        <v>2</v>
      </c>
      <c r="F480" s="52"/>
      <c r="G480" s="51" t="s">
        <v>1080</v>
      </c>
      <c r="H480" s="51" t="s">
        <v>31</v>
      </c>
      <c r="I480" s="51" t="s">
        <v>1062</v>
      </c>
      <c r="J480" s="11">
        <f t="shared" si="1"/>
        <v>27</v>
      </c>
      <c r="K480" s="51" t="s">
        <v>340</v>
      </c>
      <c r="L480" s="51" t="s">
        <v>341</v>
      </c>
      <c r="M480" s="51" t="s">
        <v>43</v>
      </c>
      <c r="N480" s="51" t="s">
        <v>45</v>
      </c>
      <c r="O480" s="51" t="s">
        <v>318</v>
      </c>
      <c r="P480" s="51" t="s">
        <v>319</v>
      </c>
      <c r="Q480" s="51" t="s">
        <v>152</v>
      </c>
      <c r="R480" s="51" t="s">
        <v>174</v>
      </c>
      <c r="S480" s="51" t="s">
        <v>175</v>
      </c>
      <c r="T480" s="51" t="s">
        <v>1064</v>
      </c>
      <c r="U480" s="51"/>
      <c r="V480" s="51" t="s">
        <v>57</v>
      </c>
      <c r="W480" s="51" t="s">
        <v>59</v>
      </c>
      <c r="X480" s="51" t="s">
        <v>345</v>
      </c>
      <c r="Y480" s="51" t="s">
        <v>323</v>
      </c>
    </row>
    <row r="481" spans="1:25" ht="16.5" customHeight="1">
      <c r="A481" s="7" t="s">
        <v>3882</v>
      </c>
      <c r="B481" s="7" t="s">
        <v>4948</v>
      </c>
      <c r="C481" s="109">
        <v>1</v>
      </c>
      <c r="D481" s="110">
        <v>1</v>
      </c>
      <c r="E481" s="111">
        <v>1</v>
      </c>
      <c r="F481" s="9"/>
      <c r="G481" s="7" t="s">
        <v>996</v>
      </c>
      <c r="H481" s="7" t="s">
        <v>31</v>
      </c>
      <c r="I481" s="7" t="s">
        <v>4950</v>
      </c>
      <c r="J481" s="11">
        <f t="shared" si="1"/>
        <v>64</v>
      </c>
      <c r="K481" s="7" t="s">
        <v>95</v>
      </c>
      <c r="L481" s="7" t="s">
        <v>96</v>
      </c>
      <c r="M481" s="7" t="s">
        <v>43</v>
      </c>
      <c r="N481" s="7" t="s">
        <v>45</v>
      </c>
      <c r="O481" s="7" t="s">
        <v>3889</v>
      </c>
      <c r="P481" s="7" t="s">
        <v>3890</v>
      </c>
      <c r="Q481" s="7" t="s">
        <v>1071</v>
      </c>
      <c r="R481" s="7" t="s">
        <v>1397</v>
      </c>
      <c r="S481" s="7" t="s">
        <v>1398</v>
      </c>
      <c r="T481" s="7" t="s">
        <v>4954</v>
      </c>
      <c r="U481" s="7"/>
      <c r="V481" s="7" t="s">
        <v>57</v>
      </c>
      <c r="W481" s="7" t="s">
        <v>3894</v>
      </c>
      <c r="X481" s="7" t="s">
        <v>102</v>
      </c>
      <c r="Y481" s="7" t="s">
        <v>1402</v>
      </c>
    </row>
    <row r="482" spans="1:25" ht="16.5" customHeight="1">
      <c r="A482" s="7" t="s">
        <v>3882</v>
      </c>
      <c r="B482" s="7" t="s">
        <v>4956</v>
      </c>
      <c r="C482" s="109">
        <v>1</v>
      </c>
      <c r="D482" s="110">
        <v>1</v>
      </c>
      <c r="E482" s="111"/>
      <c r="F482" s="9"/>
      <c r="G482" s="7" t="s">
        <v>996</v>
      </c>
      <c r="H482" s="7" t="s">
        <v>31</v>
      </c>
      <c r="I482" s="7" t="s">
        <v>4957</v>
      </c>
      <c r="J482" s="11">
        <f t="shared" si="1"/>
        <v>42</v>
      </c>
      <c r="K482" s="7" t="s">
        <v>169</v>
      </c>
      <c r="L482" s="7" t="s">
        <v>172</v>
      </c>
      <c r="M482" s="7" t="s">
        <v>174</v>
      </c>
      <c r="N482" s="7" t="s">
        <v>175</v>
      </c>
      <c r="O482" s="7" t="s">
        <v>3889</v>
      </c>
      <c r="P482" s="7" t="s">
        <v>3890</v>
      </c>
      <c r="Q482" s="7" t="s">
        <v>1071</v>
      </c>
      <c r="R482" s="7" t="s">
        <v>1397</v>
      </c>
      <c r="S482" s="7" t="s">
        <v>1398</v>
      </c>
      <c r="T482" s="7" t="s">
        <v>4961</v>
      </c>
      <c r="U482" s="7"/>
      <c r="V482" s="7" t="s">
        <v>57</v>
      </c>
      <c r="W482" s="7" t="s">
        <v>3894</v>
      </c>
      <c r="X482" s="7" t="s">
        <v>180</v>
      </c>
      <c r="Y482" s="7" t="s">
        <v>1402</v>
      </c>
    </row>
    <row r="483" spans="1:25" ht="16.5" customHeight="1">
      <c r="A483" s="7" t="s">
        <v>3882</v>
      </c>
      <c r="B483" s="7" t="s">
        <v>4963</v>
      </c>
      <c r="C483" s="109">
        <v>1</v>
      </c>
      <c r="D483" s="110">
        <v>1</v>
      </c>
      <c r="E483" s="111">
        <v>1</v>
      </c>
      <c r="F483" s="9"/>
      <c r="G483" s="7" t="s">
        <v>4966</v>
      </c>
      <c r="H483" s="7" t="s">
        <v>31</v>
      </c>
      <c r="I483" s="7" t="s">
        <v>4968</v>
      </c>
      <c r="J483" s="11">
        <f t="shared" si="1"/>
        <v>69</v>
      </c>
      <c r="K483" s="7" t="s">
        <v>340</v>
      </c>
      <c r="L483" s="7" t="s">
        <v>341</v>
      </c>
      <c r="M483" s="7" t="s">
        <v>43</v>
      </c>
      <c r="N483" s="7" t="s">
        <v>45</v>
      </c>
      <c r="O483" s="7" t="s">
        <v>3929</v>
      </c>
      <c r="P483" s="7" t="s">
        <v>3931</v>
      </c>
      <c r="Q483" s="7" t="s">
        <v>1071</v>
      </c>
      <c r="R483" s="7" t="s">
        <v>1397</v>
      </c>
      <c r="S483" s="7" t="s">
        <v>1398</v>
      </c>
      <c r="T483" s="7" t="s">
        <v>4970</v>
      </c>
      <c r="U483" s="7"/>
      <c r="V483" s="7" t="s">
        <v>57</v>
      </c>
      <c r="W483" s="7" t="s">
        <v>3894</v>
      </c>
      <c r="X483" s="7" t="s">
        <v>345</v>
      </c>
      <c r="Y483" s="7" t="s">
        <v>1402</v>
      </c>
    </row>
    <row r="484" spans="1:25" ht="16.5" customHeight="1">
      <c r="A484" s="7" t="s">
        <v>3882</v>
      </c>
      <c r="B484" s="7" t="s">
        <v>4973</v>
      </c>
      <c r="C484" s="109">
        <v>1</v>
      </c>
      <c r="D484" s="110"/>
      <c r="E484" s="111"/>
      <c r="F484" s="9"/>
      <c r="G484" s="7" t="s">
        <v>1013</v>
      </c>
      <c r="H484" s="7" t="s">
        <v>31</v>
      </c>
      <c r="I484" s="7" t="s">
        <v>232</v>
      </c>
      <c r="J484" s="11">
        <f t="shared" si="1"/>
        <v>10</v>
      </c>
      <c r="K484" s="7" t="s">
        <v>3912</v>
      </c>
      <c r="L484" s="7" t="s">
        <v>3849</v>
      </c>
      <c r="M484" s="7" t="s">
        <v>1397</v>
      </c>
      <c r="N484" s="7" t="s">
        <v>1398</v>
      </c>
      <c r="O484" s="7" t="s">
        <v>3889</v>
      </c>
      <c r="P484" s="7" t="s">
        <v>3890</v>
      </c>
      <c r="Q484" s="7" t="s">
        <v>247</v>
      </c>
      <c r="R484" s="7" t="s">
        <v>1397</v>
      </c>
      <c r="S484" s="7" t="s">
        <v>1398</v>
      </c>
      <c r="T484" s="7" t="s">
        <v>89</v>
      </c>
      <c r="U484" s="7"/>
      <c r="V484" s="7" t="s">
        <v>78</v>
      </c>
      <c r="W484" s="7" t="s">
        <v>3894</v>
      </c>
      <c r="X484" s="7" t="s">
        <v>89</v>
      </c>
      <c r="Y484" s="7" t="s">
        <v>89</v>
      </c>
    </row>
    <row r="485" spans="1:25" ht="16.5" customHeight="1">
      <c r="A485" s="7" t="s">
        <v>3882</v>
      </c>
      <c r="B485" s="7" t="s">
        <v>4982</v>
      </c>
      <c r="C485" s="109">
        <v>1</v>
      </c>
      <c r="D485" s="110"/>
      <c r="E485" s="111"/>
      <c r="F485" s="9"/>
      <c r="G485" s="7" t="s">
        <v>1013</v>
      </c>
      <c r="H485" s="7" t="s">
        <v>31</v>
      </c>
      <c r="I485" s="7" t="s">
        <v>232</v>
      </c>
      <c r="J485" s="11">
        <f t="shared" si="1"/>
        <v>10</v>
      </c>
      <c r="K485" s="7" t="s">
        <v>3920</v>
      </c>
      <c r="L485" s="7" t="s">
        <v>3921</v>
      </c>
      <c r="M485" s="7" t="s">
        <v>1397</v>
      </c>
      <c r="N485" s="7" t="s">
        <v>1398</v>
      </c>
      <c r="O485" s="7" t="s">
        <v>3889</v>
      </c>
      <c r="P485" s="7" t="s">
        <v>3890</v>
      </c>
      <c r="Q485" s="7" t="s">
        <v>247</v>
      </c>
      <c r="R485" s="7" t="s">
        <v>1397</v>
      </c>
      <c r="S485" s="7" t="s">
        <v>1398</v>
      </c>
      <c r="T485" s="7" t="s">
        <v>89</v>
      </c>
      <c r="U485" s="7"/>
      <c r="V485" s="7" t="s">
        <v>78</v>
      </c>
      <c r="W485" s="7" t="s">
        <v>3894</v>
      </c>
      <c r="X485" s="7" t="s">
        <v>89</v>
      </c>
      <c r="Y485" s="7" t="s">
        <v>89</v>
      </c>
    </row>
    <row r="486" spans="1:25" ht="16.5" customHeight="1">
      <c r="A486" s="7" t="s">
        <v>3882</v>
      </c>
      <c r="B486" s="7" t="s">
        <v>4989</v>
      </c>
      <c r="C486" s="109">
        <v>1</v>
      </c>
      <c r="D486" s="110"/>
      <c r="E486" s="111"/>
      <c r="F486" s="9"/>
      <c r="G486" s="7" t="s">
        <v>1013</v>
      </c>
      <c r="H486" s="7" t="s">
        <v>31</v>
      </c>
      <c r="I486" s="7" t="s">
        <v>232</v>
      </c>
      <c r="J486" s="11">
        <f t="shared" si="1"/>
        <v>10</v>
      </c>
      <c r="K486" s="7" t="s">
        <v>3932</v>
      </c>
      <c r="L486" s="7" t="s">
        <v>3933</v>
      </c>
      <c r="M486" s="7" t="s">
        <v>1397</v>
      </c>
      <c r="N486" s="7" t="s">
        <v>1398</v>
      </c>
      <c r="O486" s="7" t="s">
        <v>3889</v>
      </c>
      <c r="P486" s="7" t="s">
        <v>3890</v>
      </c>
      <c r="Q486" s="7" t="s">
        <v>247</v>
      </c>
      <c r="R486" s="7" t="s">
        <v>1397</v>
      </c>
      <c r="S486" s="7" t="s">
        <v>1398</v>
      </c>
      <c r="T486" s="7" t="s">
        <v>89</v>
      </c>
      <c r="U486" s="7"/>
      <c r="V486" s="7" t="s">
        <v>78</v>
      </c>
      <c r="W486" s="7" t="s">
        <v>3894</v>
      </c>
      <c r="X486" s="7" t="s">
        <v>89</v>
      </c>
      <c r="Y486" s="7" t="s">
        <v>89</v>
      </c>
    </row>
    <row r="487" spans="1:25" ht="16.5" customHeight="1">
      <c r="A487" s="7" t="s">
        <v>3882</v>
      </c>
      <c r="B487" s="7" t="s">
        <v>4995</v>
      </c>
      <c r="C487" s="109">
        <v>1</v>
      </c>
      <c r="D487" s="110"/>
      <c r="E487" s="111"/>
      <c r="F487" s="9"/>
      <c r="G487" s="7" t="s">
        <v>1013</v>
      </c>
      <c r="H487" s="7" t="s">
        <v>31</v>
      </c>
      <c r="I487" s="7" t="s">
        <v>232</v>
      </c>
      <c r="J487" s="11">
        <f t="shared" si="1"/>
        <v>10</v>
      </c>
      <c r="K487" s="7" t="s">
        <v>3940</v>
      </c>
      <c r="L487" s="7" t="s">
        <v>3941</v>
      </c>
      <c r="M487" s="7" t="s">
        <v>1397</v>
      </c>
      <c r="N487" s="7" t="s">
        <v>1398</v>
      </c>
      <c r="O487" s="7" t="s">
        <v>3889</v>
      </c>
      <c r="P487" s="7" t="s">
        <v>3890</v>
      </c>
      <c r="Q487" s="7" t="s">
        <v>247</v>
      </c>
      <c r="R487" s="7" t="s">
        <v>1397</v>
      </c>
      <c r="S487" s="7" t="s">
        <v>1398</v>
      </c>
      <c r="T487" s="7" t="s">
        <v>89</v>
      </c>
      <c r="U487" s="7"/>
      <c r="V487" s="7" t="s">
        <v>78</v>
      </c>
      <c r="W487" s="7" t="s">
        <v>3894</v>
      </c>
      <c r="X487" s="7" t="s">
        <v>89</v>
      </c>
      <c r="Y487" s="7" t="s">
        <v>89</v>
      </c>
    </row>
    <row r="488" spans="1:25" ht="16.5" customHeight="1">
      <c r="A488" s="7" t="s">
        <v>3882</v>
      </c>
      <c r="B488" s="7" t="s">
        <v>5000</v>
      </c>
      <c r="C488" s="109">
        <v>1</v>
      </c>
      <c r="D488" s="110"/>
      <c r="E488" s="111"/>
      <c r="F488" s="9"/>
      <c r="G488" s="7" t="s">
        <v>1013</v>
      </c>
      <c r="H488" s="7" t="s">
        <v>31</v>
      </c>
      <c r="I488" s="7" t="s">
        <v>232</v>
      </c>
      <c r="J488" s="11">
        <f t="shared" si="1"/>
        <v>10</v>
      </c>
      <c r="K488" s="7" t="s">
        <v>3949</v>
      </c>
      <c r="L488" s="7" t="s">
        <v>3950</v>
      </c>
      <c r="M488" s="7" t="s">
        <v>1397</v>
      </c>
      <c r="N488" s="7" t="s">
        <v>1398</v>
      </c>
      <c r="O488" s="7" t="s">
        <v>3889</v>
      </c>
      <c r="P488" s="7" t="s">
        <v>3890</v>
      </c>
      <c r="Q488" s="7" t="s">
        <v>247</v>
      </c>
      <c r="R488" s="7" t="s">
        <v>1397</v>
      </c>
      <c r="S488" s="7" t="s">
        <v>1398</v>
      </c>
      <c r="T488" s="7" t="s">
        <v>89</v>
      </c>
      <c r="U488" s="7"/>
      <c r="V488" s="7" t="s">
        <v>78</v>
      </c>
      <c r="W488" s="7" t="s">
        <v>3894</v>
      </c>
      <c r="X488" s="7" t="s">
        <v>89</v>
      </c>
      <c r="Y488" s="7" t="s">
        <v>89</v>
      </c>
    </row>
    <row r="489" spans="1:25" ht="16.5" customHeight="1">
      <c r="A489" s="7" t="s">
        <v>3882</v>
      </c>
      <c r="B489" s="7" t="s">
        <v>5008</v>
      </c>
      <c r="C489" s="109">
        <v>1</v>
      </c>
      <c r="D489" s="110"/>
      <c r="E489" s="111"/>
      <c r="F489" s="9"/>
      <c r="G489" s="7" t="s">
        <v>1013</v>
      </c>
      <c r="H489" s="7" t="s">
        <v>31</v>
      </c>
      <c r="I489" s="7" t="s">
        <v>232</v>
      </c>
      <c r="J489" s="11">
        <f t="shared" si="1"/>
        <v>10</v>
      </c>
      <c r="K489" s="7" t="s">
        <v>3953</v>
      </c>
      <c r="L489" s="7" t="s">
        <v>3954</v>
      </c>
      <c r="M489" s="7" t="s">
        <v>1397</v>
      </c>
      <c r="N489" s="7" t="s">
        <v>1398</v>
      </c>
      <c r="O489" s="7" t="s">
        <v>3889</v>
      </c>
      <c r="P489" s="7" t="s">
        <v>3890</v>
      </c>
      <c r="Q489" s="7" t="s">
        <v>247</v>
      </c>
      <c r="R489" s="7" t="s">
        <v>1397</v>
      </c>
      <c r="S489" s="7" t="s">
        <v>1398</v>
      </c>
      <c r="T489" s="7" t="s">
        <v>89</v>
      </c>
      <c r="U489" s="7"/>
      <c r="V489" s="7" t="s">
        <v>78</v>
      </c>
      <c r="W489" s="7" t="s">
        <v>3894</v>
      </c>
      <c r="X489" s="7" t="s">
        <v>89</v>
      </c>
      <c r="Y489" s="7" t="s">
        <v>89</v>
      </c>
    </row>
    <row r="490" spans="1:25" ht="16.5" customHeight="1">
      <c r="A490" s="7" t="s">
        <v>3882</v>
      </c>
      <c r="B490" s="7" t="s">
        <v>5012</v>
      </c>
      <c r="C490" s="109">
        <v>1</v>
      </c>
      <c r="D490" s="110"/>
      <c r="E490" s="111"/>
      <c r="F490" s="9"/>
      <c r="G490" s="7" t="s">
        <v>1013</v>
      </c>
      <c r="H490" s="7" t="s">
        <v>31</v>
      </c>
      <c r="I490" s="7" t="s">
        <v>232</v>
      </c>
      <c r="J490" s="11">
        <f t="shared" si="1"/>
        <v>10</v>
      </c>
      <c r="K490" s="7" t="s">
        <v>3969</v>
      </c>
      <c r="L490" s="7" t="s">
        <v>3970</v>
      </c>
      <c r="M490" s="7" t="s">
        <v>1397</v>
      </c>
      <c r="N490" s="7" t="s">
        <v>1398</v>
      </c>
      <c r="O490" s="7" t="s">
        <v>3889</v>
      </c>
      <c r="P490" s="7" t="s">
        <v>3890</v>
      </c>
      <c r="Q490" s="7" t="s">
        <v>247</v>
      </c>
      <c r="R490" s="7" t="s">
        <v>1397</v>
      </c>
      <c r="S490" s="7" t="s">
        <v>1398</v>
      </c>
      <c r="T490" s="7" t="s">
        <v>89</v>
      </c>
      <c r="U490" s="7"/>
      <c r="V490" s="7" t="s">
        <v>78</v>
      </c>
      <c r="W490" s="7" t="s">
        <v>3894</v>
      </c>
      <c r="X490" s="7" t="s">
        <v>89</v>
      </c>
      <c r="Y490" s="7" t="s">
        <v>89</v>
      </c>
    </row>
    <row r="491" spans="1:25" ht="16.5" customHeight="1">
      <c r="A491" s="7" t="s">
        <v>3882</v>
      </c>
      <c r="B491" s="7" t="s">
        <v>5017</v>
      </c>
      <c r="C491" s="109">
        <v>1</v>
      </c>
      <c r="D491" s="110">
        <v>1</v>
      </c>
      <c r="E491" s="111"/>
      <c r="F491" s="9"/>
      <c r="G491" s="7" t="s">
        <v>167</v>
      </c>
      <c r="H491" s="7" t="s">
        <v>31</v>
      </c>
      <c r="I491" s="7" t="s">
        <v>5020</v>
      </c>
      <c r="J491" s="11">
        <f t="shared" si="1"/>
        <v>62</v>
      </c>
      <c r="K491" s="7" t="s">
        <v>3920</v>
      </c>
      <c r="L491" s="7" t="s">
        <v>3921</v>
      </c>
      <c r="M491" s="7" t="s">
        <v>1397</v>
      </c>
      <c r="N491" s="7" t="s">
        <v>1398</v>
      </c>
      <c r="O491" s="7" t="s">
        <v>5023</v>
      </c>
      <c r="P491" s="7" t="s">
        <v>5024</v>
      </c>
      <c r="Q491" s="7" t="s">
        <v>1049</v>
      </c>
      <c r="R491" s="7" t="s">
        <v>531</v>
      </c>
      <c r="S491" s="7" t="s">
        <v>532</v>
      </c>
      <c r="T491" s="7" t="s">
        <v>5026</v>
      </c>
      <c r="U491" s="7"/>
      <c r="V491" s="7" t="s">
        <v>57</v>
      </c>
      <c r="W491" s="7" t="s">
        <v>3894</v>
      </c>
      <c r="X491" s="7" t="s">
        <v>1402</v>
      </c>
      <c r="Y491" s="7" t="s">
        <v>5027</v>
      </c>
    </row>
    <row r="492" spans="1:25" ht="16.5" customHeight="1">
      <c r="A492" s="7" t="s">
        <v>3882</v>
      </c>
      <c r="B492" s="7" t="s">
        <v>5029</v>
      </c>
      <c r="C492" s="109">
        <v>1</v>
      </c>
      <c r="D492" s="110">
        <v>1</v>
      </c>
      <c r="E492" s="111"/>
      <c r="F492" s="9"/>
      <c r="G492" s="7" t="s">
        <v>167</v>
      </c>
      <c r="H492" s="7" t="s">
        <v>31</v>
      </c>
      <c r="I492" s="7" t="s">
        <v>5032</v>
      </c>
      <c r="J492" s="11">
        <f t="shared" si="1"/>
        <v>33</v>
      </c>
      <c r="K492" s="7" t="s">
        <v>3920</v>
      </c>
      <c r="L492" s="7" t="s">
        <v>3921</v>
      </c>
      <c r="M492" s="7" t="s">
        <v>1397</v>
      </c>
      <c r="N492" s="7" t="s">
        <v>1398</v>
      </c>
      <c r="O492" s="7" t="s">
        <v>5033</v>
      </c>
      <c r="P492" s="7" t="s">
        <v>5034</v>
      </c>
      <c r="Q492" s="7" t="s">
        <v>152</v>
      </c>
      <c r="R492" s="7" t="s">
        <v>4697</v>
      </c>
      <c r="S492" s="7" t="s">
        <v>2443</v>
      </c>
      <c r="T492" s="7" t="s">
        <v>5036</v>
      </c>
      <c r="U492" s="7"/>
      <c r="V492" s="7" t="s">
        <v>57</v>
      </c>
      <c r="W492" s="7" t="s">
        <v>3894</v>
      </c>
      <c r="X492" s="7" t="s">
        <v>1402</v>
      </c>
      <c r="Y492" s="7" t="s">
        <v>4699</v>
      </c>
    </row>
    <row r="493" spans="1:25" ht="16.5" customHeight="1">
      <c r="A493" s="7" t="s">
        <v>3882</v>
      </c>
      <c r="B493" s="7" t="s">
        <v>5037</v>
      </c>
      <c r="C493" s="109">
        <v>1</v>
      </c>
      <c r="D493" s="110">
        <v>1</v>
      </c>
      <c r="E493" s="111"/>
      <c r="F493" s="9"/>
      <c r="G493" s="7" t="s">
        <v>167</v>
      </c>
      <c r="H493" s="7" t="s">
        <v>31</v>
      </c>
      <c r="I493" s="7" t="s">
        <v>5038</v>
      </c>
      <c r="J493" s="11">
        <f t="shared" si="1"/>
        <v>40</v>
      </c>
      <c r="K493" s="7" t="s">
        <v>3920</v>
      </c>
      <c r="L493" s="7" t="s">
        <v>3921</v>
      </c>
      <c r="M493" s="7" t="s">
        <v>1397</v>
      </c>
      <c r="N493" s="7" t="s">
        <v>1398</v>
      </c>
      <c r="O493" s="7" t="s">
        <v>5040</v>
      </c>
      <c r="P493" s="7" t="s">
        <v>5041</v>
      </c>
      <c r="Q493" s="7" t="s">
        <v>52</v>
      </c>
      <c r="R493" s="7" t="s">
        <v>1813</v>
      </c>
      <c r="S493" s="7" t="s">
        <v>1802</v>
      </c>
      <c r="T493" s="7" t="s">
        <v>5042</v>
      </c>
      <c r="U493" s="7"/>
      <c r="V493" s="7" t="s">
        <v>57</v>
      </c>
      <c r="W493" s="7" t="s">
        <v>3894</v>
      </c>
      <c r="X493" s="7" t="s">
        <v>1402</v>
      </c>
      <c r="Y493" s="7" t="s">
        <v>1817</v>
      </c>
    </row>
    <row r="494" spans="1:25" ht="16.5" customHeight="1">
      <c r="A494" s="7" t="s">
        <v>3882</v>
      </c>
      <c r="B494" s="7" t="s">
        <v>5044</v>
      </c>
      <c r="C494" s="109">
        <v>1</v>
      </c>
      <c r="D494" s="110"/>
      <c r="E494" s="111"/>
      <c r="F494" s="9"/>
      <c r="G494" s="7" t="s">
        <v>167</v>
      </c>
      <c r="H494" s="7" t="s">
        <v>31</v>
      </c>
      <c r="I494" s="7" t="s">
        <v>232</v>
      </c>
      <c r="J494" s="11">
        <f t="shared" si="1"/>
        <v>10</v>
      </c>
      <c r="K494" s="7" t="s">
        <v>3929</v>
      </c>
      <c r="L494" s="7" t="s">
        <v>3931</v>
      </c>
      <c r="M494" s="7" t="s">
        <v>1397</v>
      </c>
      <c r="N494" s="7" t="s">
        <v>1398</v>
      </c>
      <c r="O494" s="7" t="s">
        <v>3920</v>
      </c>
      <c r="P494" s="7" t="s">
        <v>3921</v>
      </c>
      <c r="Q494" s="7" t="s">
        <v>247</v>
      </c>
      <c r="R494" s="7" t="s">
        <v>1397</v>
      </c>
      <c r="S494" s="7" t="s">
        <v>1398</v>
      </c>
      <c r="T494" s="7" t="s">
        <v>89</v>
      </c>
      <c r="U494" s="7"/>
      <c r="V494" s="7" t="s">
        <v>78</v>
      </c>
      <c r="W494" s="7" t="s">
        <v>3894</v>
      </c>
      <c r="X494" s="7" t="s">
        <v>89</v>
      </c>
      <c r="Y494" s="7" t="s">
        <v>89</v>
      </c>
    </row>
    <row r="495" spans="1:25" ht="16.5" customHeight="1">
      <c r="A495" s="7" t="s">
        <v>3882</v>
      </c>
      <c r="B495" s="7" t="s">
        <v>5047</v>
      </c>
      <c r="C495" s="109">
        <v>1</v>
      </c>
      <c r="D495" s="110">
        <v>1</v>
      </c>
      <c r="E495" s="111"/>
      <c r="F495" s="9"/>
      <c r="G495" s="7" t="s">
        <v>167</v>
      </c>
      <c r="H495" s="7" t="s">
        <v>31</v>
      </c>
      <c r="I495" s="7" t="s">
        <v>5048</v>
      </c>
      <c r="J495" s="11">
        <f t="shared" si="1"/>
        <v>65</v>
      </c>
      <c r="K495" s="7" t="s">
        <v>3932</v>
      </c>
      <c r="L495" s="7" t="s">
        <v>3933</v>
      </c>
      <c r="M495" s="7" t="s">
        <v>1397</v>
      </c>
      <c r="N495" s="7" t="s">
        <v>1398</v>
      </c>
      <c r="O495" s="7" t="s">
        <v>5052</v>
      </c>
      <c r="P495" s="7" t="s">
        <v>5054</v>
      </c>
      <c r="Q495" s="7" t="s">
        <v>1049</v>
      </c>
      <c r="R495" s="7" t="s">
        <v>486</v>
      </c>
      <c r="S495" s="7" t="s">
        <v>487</v>
      </c>
      <c r="T495" s="7" t="s">
        <v>5055</v>
      </c>
      <c r="U495" s="7"/>
      <c r="V495" s="7" t="s">
        <v>57</v>
      </c>
      <c r="W495" s="7" t="s">
        <v>3894</v>
      </c>
      <c r="X495" s="7" t="s">
        <v>1402</v>
      </c>
      <c r="Y495" s="7" t="s">
        <v>5056</v>
      </c>
    </row>
    <row r="496" spans="1:25" ht="16.5" customHeight="1">
      <c r="A496" s="7" t="s">
        <v>3882</v>
      </c>
      <c r="B496" s="7" t="s">
        <v>5058</v>
      </c>
      <c r="C496" s="109">
        <v>1</v>
      </c>
      <c r="D496" s="110">
        <v>1</v>
      </c>
      <c r="E496" s="111"/>
      <c r="F496" s="9"/>
      <c r="G496" s="7" t="s">
        <v>167</v>
      </c>
      <c r="H496" s="7" t="s">
        <v>31</v>
      </c>
      <c r="I496" s="7" t="s">
        <v>5062</v>
      </c>
      <c r="J496" s="11">
        <f t="shared" si="1"/>
        <v>50</v>
      </c>
      <c r="K496" s="7" t="s">
        <v>3932</v>
      </c>
      <c r="L496" s="7" t="s">
        <v>3933</v>
      </c>
      <c r="M496" s="7" t="s">
        <v>1397</v>
      </c>
      <c r="N496" s="7" t="s">
        <v>1398</v>
      </c>
      <c r="O496" s="7" t="s">
        <v>5065</v>
      </c>
      <c r="P496" s="7" t="s">
        <v>5066</v>
      </c>
      <c r="Q496" s="7" t="s">
        <v>52</v>
      </c>
      <c r="R496" s="7" t="s">
        <v>2463</v>
      </c>
      <c r="S496" s="7" t="s">
        <v>2464</v>
      </c>
      <c r="T496" s="7" t="s">
        <v>5067</v>
      </c>
      <c r="U496" s="7"/>
      <c r="V496" s="7" t="s">
        <v>57</v>
      </c>
      <c r="W496" s="7" t="s">
        <v>3894</v>
      </c>
      <c r="X496" s="7" t="s">
        <v>1402</v>
      </c>
      <c r="Y496" s="7" t="s">
        <v>2468</v>
      </c>
    </row>
    <row r="497" spans="1:25" ht="16.5" customHeight="1">
      <c r="A497" s="7" t="s">
        <v>3882</v>
      </c>
      <c r="B497" s="7" t="s">
        <v>5071</v>
      </c>
      <c r="C497" s="109">
        <v>1</v>
      </c>
      <c r="D497" s="110">
        <v>1</v>
      </c>
      <c r="E497" s="111"/>
      <c r="F497" s="9"/>
      <c r="G497" s="7" t="s">
        <v>167</v>
      </c>
      <c r="H497" s="7" t="s">
        <v>31</v>
      </c>
      <c r="I497" s="7" t="s">
        <v>5073</v>
      </c>
      <c r="J497" s="11">
        <f t="shared" si="1"/>
        <v>60</v>
      </c>
      <c r="K497" s="7" t="s">
        <v>3932</v>
      </c>
      <c r="L497" s="7" t="s">
        <v>3933</v>
      </c>
      <c r="M497" s="7" t="s">
        <v>1397</v>
      </c>
      <c r="N497" s="7" t="s">
        <v>1398</v>
      </c>
      <c r="O497" s="7" t="s">
        <v>5076</v>
      </c>
      <c r="P497" s="7" t="s">
        <v>5077</v>
      </c>
      <c r="Q497" s="7" t="s">
        <v>52</v>
      </c>
      <c r="R497" s="7" t="s">
        <v>5078</v>
      </c>
      <c r="S497" s="7" t="s">
        <v>1802</v>
      </c>
      <c r="T497" s="7" t="s">
        <v>5079</v>
      </c>
      <c r="U497" s="7"/>
      <c r="V497" s="7" t="s">
        <v>57</v>
      </c>
      <c r="W497" s="7" t="s">
        <v>3894</v>
      </c>
      <c r="X497" s="7" t="s">
        <v>1402</v>
      </c>
      <c r="Y497" s="7" t="s">
        <v>5082</v>
      </c>
    </row>
    <row r="498" spans="1:25" ht="16.5" customHeight="1">
      <c r="A498" s="7" t="s">
        <v>3882</v>
      </c>
      <c r="B498" s="7" t="s">
        <v>5083</v>
      </c>
      <c r="C498" s="109">
        <v>1</v>
      </c>
      <c r="D498" s="110"/>
      <c r="E498" s="111"/>
      <c r="F498" s="9"/>
      <c r="G498" s="7" t="s">
        <v>167</v>
      </c>
      <c r="H498" s="7" t="s">
        <v>31</v>
      </c>
      <c r="I498" s="7" t="s">
        <v>232</v>
      </c>
      <c r="J498" s="11">
        <f t="shared" si="1"/>
        <v>10</v>
      </c>
      <c r="K498" s="7" t="s">
        <v>3929</v>
      </c>
      <c r="L498" s="7" t="s">
        <v>3931</v>
      </c>
      <c r="M498" s="7" t="s">
        <v>1397</v>
      </c>
      <c r="N498" s="7" t="s">
        <v>1398</v>
      </c>
      <c r="O498" s="7" t="s">
        <v>3932</v>
      </c>
      <c r="P498" s="7" t="s">
        <v>3933</v>
      </c>
      <c r="Q498" s="7" t="s">
        <v>247</v>
      </c>
      <c r="R498" s="7" t="s">
        <v>1397</v>
      </c>
      <c r="S498" s="7" t="s">
        <v>1398</v>
      </c>
      <c r="T498" s="7" t="s">
        <v>89</v>
      </c>
      <c r="U498" s="7"/>
      <c r="V498" s="7" t="s">
        <v>78</v>
      </c>
      <c r="W498" s="7" t="s">
        <v>3894</v>
      </c>
      <c r="X498" s="7" t="s">
        <v>89</v>
      </c>
      <c r="Y498" s="7" t="s">
        <v>89</v>
      </c>
    </row>
    <row r="499" spans="1:25" ht="16.5" customHeight="1">
      <c r="A499" s="7" t="s">
        <v>3882</v>
      </c>
      <c r="B499" s="7" t="s">
        <v>5085</v>
      </c>
      <c r="C499" s="109">
        <v>1</v>
      </c>
      <c r="D499" s="110"/>
      <c r="E499" s="111"/>
      <c r="F499" s="9"/>
      <c r="G499" s="7" t="s">
        <v>167</v>
      </c>
      <c r="H499" s="7" t="s">
        <v>31</v>
      </c>
      <c r="I499" s="7" t="s">
        <v>5086</v>
      </c>
      <c r="J499" s="11">
        <f t="shared" si="1"/>
        <v>90</v>
      </c>
      <c r="K499" s="7" t="s">
        <v>3940</v>
      </c>
      <c r="L499" s="7" t="s">
        <v>3941</v>
      </c>
      <c r="M499" s="7" t="s">
        <v>1397</v>
      </c>
      <c r="N499" s="7" t="s">
        <v>1398</v>
      </c>
      <c r="O499" s="7" t="s">
        <v>5088</v>
      </c>
      <c r="P499" s="7" t="s">
        <v>5089</v>
      </c>
      <c r="Q499" s="7" t="s">
        <v>1049</v>
      </c>
      <c r="R499" s="7" t="s">
        <v>2607</v>
      </c>
      <c r="S499" s="7" t="s">
        <v>2609</v>
      </c>
      <c r="T499" s="7" t="s">
        <v>5091</v>
      </c>
      <c r="U499" s="7"/>
      <c r="V499" s="7" t="s">
        <v>57</v>
      </c>
      <c r="W499" s="7" t="s">
        <v>3894</v>
      </c>
      <c r="X499" s="7" t="s">
        <v>1402</v>
      </c>
      <c r="Y499" s="7" t="s">
        <v>2632</v>
      </c>
    </row>
    <row r="500" spans="1:25" ht="16.5" customHeight="1">
      <c r="A500" s="7" t="s">
        <v>3882</v>
      </c>
      <c r="B500" s="7" t="s">
        <v>5094</v>
      </c>
      <c r="C500" s="109">
        <v>1</v>
      </c>
      <c r="D500" s="110">
        <v>1</v>
      </c>
      <c r="E500" s="111"/>
      <c r="F500" s="9"/>
      <c r="G500" s="7" t="s">
        <v>167</v>
      </c>
      <c r="H500" s="7" t="s">
        <v>31</v>
      </c>
      <c r="I500" s="7" t="s">
        <v>5096</v>
      </c>
      <c r="J500" s="11">
        <f t="shared" si="1"/>
        <v>37</v>
      </c>
      <c r="K500" s="7" t="s">
        <v>3940</v>
      </c>
      <c r="L500" s="7" t="s">
        <v>3941</v>
      </c>
      <c r="M500" s="7" t="s">
        <v>1397</v>
      </c>
      <c r="N500" s="7" t="s">
        <v>1398</v>
      </c>
      <c r="O500" s="7" t="s">
        <v>5099</v>
      </c>
      <c r="P500" s="7" t="s">
        <v>5100</v>
      </c>
      <c r="Q500" s="7" t="s">
        <v>52</v>
      </c>
      <c r="R500" s="7" t="s">
        <v>2592</v>
      </c>
      <c r="S500" s="7" t="s">
        <v>2443</v>
      </c>
      <c r="T500" s="7" t="s">
        <v>5102</v>
      </c>
      <c r="U500" s="7"/>
      <c r="V500" s="7" t="s">
        <v>57</v>
      </c>
      <c r="W500" s="7" t="s">
        <v>3894</v>
      </c>
      <c r="X500" s="7" t="s">
        <v>1402</v>
      </c>
      <c r="Y500" s="7" t="s">
        <v>2597</v>
      </c>
    </row>
    <row r="501" spans="1:25" ht="16.5" customHeight="1">
      <c r="A501" s="7" t="s">
        <v>3882</v>
      </c>
      <c r="B501" s="7" t="s">
        <v>5105</v>
      </c>
      <c r="C501" s="109">
        <v>1</v>
      </c>
      <c r="D501" s="110"/>
      <c r="E501" s="111"/>
      <c r="F501" s="9"/>
      <c r="G501" s="7" t="s">
        <v>167</v>
      </c>
      <c r="H501" s="7" t="s">
        <v>31</v>
      </c>
      <c r="I501" s="7" t="s">
        <v>5106</v>
      </c>
      <c r="J501" s="11">
        <f t="shared" si="1"/>
        <v>62</v>
      </c>
      <c r="K501" s="7" t="s">
        <v>3940</v>
      </c>
      <c r="L501" s="7" t="s">
        <v>3941</v>
      </c>
      <c r="M501" s="7" t="s">
        <v>1397</v>
      </c>
      <c r="N501" s="7" t="s">
        <v>1398</v>
      </c>
      <c r="O501" s="7" t="s">
        <v>5108</v>
      </c>
      <c r="P501" s="7" t="s">
        <v>5109</v>
      </c>
      <c r="Q501" s="7" t="s">
        <v>293</v>
      </c>
      <c r="R501" s="7" t="s">
        <v>1801</v>
      </c>
      <c r="S501" s="7" t="s">
        <v>1802</v>
      </c>
      <c r="T501" s="7" t="s">
        <v>5110</v>
      </c>
      <c r="U501" s="7"/>
      <c r="V501" s="7" t="s">
        <v>57</v>
      </c>
      <c r="W501" s="7" t="s">
        <v>3894</v>
      </c>
      <c r="X501" s="7" t="s">
        <v>1402</v>
      </c>
      <c r="Y501" s="7" t="s">
        <v>1805</v>
      </c>
    </row>
    <row r="502" spans="1:25" ht="16.5" customHeight="1">
      <c r="A502" s="7" t="s">
        <v>3882</v>
      </c>
      <c r="B502" s="7" t="s">
        <v>5111</v>
      </c>
      <c r="C502" s="109">
        <v>1</v>
      </c>
      <c r="D502" s="110"/>
      <c r="E502" s="111"/>
      <c r="F502" s="9"/>
      <c r="G502" s="7" t="s">
        <v>167</v>
      </c>
      <c r="H502" s="7" t="s">
        <v>31</v>
      </c>
      <c r="I502" s="7" t="s">
        <v>232</v>
      </c>
      <c r="J502" s="11">
        <f t="shared" si="1"/>
        <v>10</v>
      </c>
      <c r="K502" s="7" t="s">
        <v>3929</v>
      </c>
      <c r="L502" s="7" t="s">
        <v>3931</v>
      </c>
      <c r="M502" s="7" t="s">
        <v>1397</v>
      </c>
      <c r="N502" s="7" t="s">
        <v>1398</v>
      </c>
      <c r="O502" s="7" t="s">
        <v>3940</v>
      </c>
      <c r="P502" s="7" t="s">
        <v>3941</v>
      </c>
      <c r="Q502" s="7" t="s">
        <v>247</v>
      </c>
      <c r="R502" s="7" t="s">
        <v>1397</v>
      </c>
      <c r="S502" s="7" t="s">
        <v>1398</v>
      </c>
      <c r="T502" s="7" t="s">
        <v>89</v>
      </c>
      <c r="U502" s="7"/>
      <c r="V502" s="7" t="s">
        <v>78</v>
      </c>
      <c r="W502" s="7" t="s">
        <v>3894</v>
      </c>
      <c r="X502" s="7" t="s">
        <v>89</v>
      </c>
      <c r="Y502" s="7" t="s">
        <v>89</v>
      </c>
    </row>
    <row r="503" spans="1:25" ht="16.5" customHeight="1">
      <c r="A503" s="7" t="s">
        <v>3882</v>
      </c>
      <c r="B503" s="7" t="s">
        <v>5118</v>
      </c>
      <c r="C503" s="109">
        <v>1</v>
      </c>
      <c r="D503" s="110">
        <v>1</v>
      </c>
      <c r="E503" s="111"/>
      <c r="F503" s="9"/>
      <c r="G503" s="7" t="s">
        <v>167</v>
      </c>
      <c r="H503" s="7" t="s">
        <v>31</v>
      </c>
      <c r="I503" s="7" t="s">
        <v>5119</v>
      </c>
      <c r="J503" s="11">
        <f t="shared" si="1"/>
        <v>100</v>
      </c>
      <c r="K503" s="7" t="s">
        <v>3949</v>
      </c>
      <c r="L503" s="7" t="s">
        <v>3950</v>
      </c>
      <c r="M503" s="7" t="s">
        <v>1397</v>
      </c>
      <c r="N503" s="7" t="s">
        <v>1398</v>
      </c>
      <c r="O503" s="7" t="s">
        <v>5122</v>
      </c>
      <c r="P503" s="7" t="s">
        <v>5123</v>
      </c>
      <c r="Q503" s="7" t="s">
        <v>1049</v>
      </c>
      <c r="R503" s="7" t="s">
        <v>2781</v>
      </c>
      <c r="S503" s="7" t="s">
        <v>2782</v>
      </c>
      <c r="T503" s="7" t="s">
        <v>5125</v>
      </c>
      <c r="U503" s="7"/>
      <c r="V503" s="7" t="s">
        <v>57</v>
      </c>
      <c r="W503" s="7" t="s">
        <v>3894</v>
      </c>
      <c r="X503" s="7" t="s">
        <v>1402</v>
      </c>
      <c r="Y503" s="7" t="s">
        <v>2806</v>
      </c>
    </row>
    <row r="504" spans="1:25" ht="16.5" customHeight="1">
      <c r="A504" s="7" t="s">
        <v>3882</v>
      </c>
      <c r="B504" s="7" t="s">
        <v>5127</v>
      </c>
      <c r="C504" s="109">
        <v>1</v>
      </c>
      <c r="D504" s="110">
        <v>1</v>
      </c>
      <c r="E504" s="111"/>
      <c r="F504" s="9"/>
      <c r="G504" s="7" t="s">
        <v>167</v>
      </c>
      <c r="H504" s="7" t="s">
        <v>31</v>
      </c>
      <c r="I504" s="7" t="s">
        <v>5130</v>
      </c>
      <c r="J504" s="11">
        <f t="shared" si="1"/>
        <v>60</v>
      </c>
      <c r="K504" s="7" t="s">
        <v>3949</v>
      </c>
      <c r="L504" s="7" t="s">
        <v>3950</v>
      </c>
      <c r="M504" s="7" t="s">
        <v>1397</v>
      </c>
      <c r="N504" s="7" t="s">
        <v>1398</v>
      </c>
      <c r="O504" s="7" t="s">
        <v>5132</v>
      </c>
      <c r="P504" s="7" t="s">
        <v>5133</v>
      </c>
      <c r="Q504" s="7" t="s">
        <v>52</v>
      </c>
      <c r="R504" s="7" t="s">
        <v>4913</v>
      </c>
      <c r="S504" s="7" t="s">
        <v>2485</v>
      </c>
      <c r="T504" s="7" t="s">
        <v>5134</v>
      </c>
      <c r="U504" s="7"/>
      <c r="V504" s="7" t="s">
        <v>57</v>
      </c>
      <c r="W504" s="7" t="s">
        <v>3894</v>
      </c>
      <c r="X504" s="7" t="s">
        <v>1402</v>
      </c>
      <c r="Y504" s="7" t="s">
        <v>4915</v>
      </c>
    </row>
    <row r="505" spans="1:25" ht="16.5" customHeight="1">
      <c r="A505" s="7" t="s">
        <v>3882</v>
      </c>
      <c r="B505" s="7" t="s">
        <v>5137</v>
      </c>
      <c r="C505" s="109">
        <v>1</v>
      </c>
      <c r="D505" s="110"/>
      <c r="E505" s="111"/>
      <c r="F505" s="9"/>
      <c r="G505" s="7" t="s">
        <v>167</v>
      </c>
      <c r="H505" s="7" t="s">
        <v>31</v>
      </c>
      <c r="I505" s="7" t="s">
        <v>5138</v>
      </c>
      <c r="J505" s="11">
        <f t="shared" si="1"/>
        <v>30</v>
      </c>
      <c r="K505" s="7" t="s">
        <v>3949</v>
      </c>
      <c r="L505" s="7" t="s">
        <v>3950</v>
      </c>
      <c r="M505" s="7" t="s">
        <v>1397</v>
      </c>
      <c r="N505" s="7" t="s">
        <v>1398</v>
      </c>
      <c r="O505" s="7" t="s">
        <v>5140</v>
      </c>
      <c r="P505" s="7" t="s">
        <v>5141</v>
      </c>
      <c r="Q505" s="7" t="s">
        <v>52</v>
      </c>
      <c r="R505" s="7" t="s">
        <v>2527</v>
      </c>
      <c r="S505" s="7" t="s">
        <v>2528</v>
      </c>
      <c r="T505" s="7" t="s">
        <v>5142</v>
      </c>
      <c r="U505" s="7"/>
      <c r="V505" s="7" t="s">
        <v>57</v>
      </c>
      <c r="W505" s="7" t="s">
        <v>3894</v>
      </c>
      <c r="X505" s="7" t="s">
        <v>1402</v>
      </c>
      <c r="Y505" s="7" t="s">
        <v>2531</v>
      </c>
    </row>
    <row r="506" spans="1:25" ht="16.5" customHeight="1">
      <c r="A506" s="7" t="s">
        <v>3882</v>
      </c>
      <c r="B506" s="7" t="s">
        <v>5145</v>
      </c>
      <c r="C506" s="109">
        <v>1</v>
      </c>
      <c r="D506" s="110"/>
      <c r="E506" s="111"/>
      <c r="F506" s="9"/>
      <c r="G506" s="7" t="s">
        <v>167</v>
      </c>
      <c r="H506" s="7" t="s">
        <v>31</v>
      </c>
      <c r="I506" s="7" t="s">
        <v>232</v>
      </c>
      <c r="J506" s="11">
        <f t="shared" si="1"/>
        <v>10</v>
      </c>
      <c r="K506" s="7" t="s">
        <v>3929</v>
      </c>
      <c r="L506" s="7" t="s">
        <v>3931</v>
      </c>
      <c r="M506" s="7" t="s">
        <v>1397</v>
      </c>
      <c r="N506" s="7" t="s">
        <v>1398</v>
      </c>
      <c r="O506" s="7" t="s">
        <v>3949</v>
      </c>
      <c r="P506" s="7" t="s">
        <v>3950</v>
      </c>
      <c r="Q506" s="7" t="s">
        <v>247</v>
      </c>
      <c r="R506" s="7" t="s">
        <v>1397</v>
      </c>
      <c r="S506" s="7" t="s">
        <v>1398</v>
      </c>
      <c r="T506" s="7" t="s">
        <v>89</v>
      </c>
      <c r="U506" s="7"/>
      <c r="V506" s="7" t="s">
        <v>78</v>
      </c>
      <c r="W506" s="7" t="s">
        <v>3894</v>
      </c>
      <c r="X506" s="7" t="s">
        <v>89</v>
      </c>
      <c r="Y506" s="7" t="s">
        <v>89</v>
      </c>
    </row>
    <row r="507" spans="1:25" ht="16.5" customHeight="1">
      <c r="A507" s="7" t="s">
        <v>3882</v>
      </c>
      <c r="B507" s="7" t="s">
        <v>5149</v>
      </c>
      <c r="C507" s="109">
        <v>1</v>
      </c>
      <c r="D507" s="110"/>
      <c r="E507" s="111"/>
      <c r="F507" s="9"/>
      <c r="G507" s="7" t="s">
        <v>167</v>
      </c>
      <c r="H507" s="7" t="s">
        <v>31</v>
      </c>
      <c r="I507" s="7" t="s">
        <v>5151</v>
      </c>
      <c r="J507" s="11">
        <f t="shared" si="1"/>
        <v>48</v>
      </c>
      <c r="K507" s="7" t="s">
        <v>3953</v>
      </c>
      <c r="L507" s="7" t="s">
        <v>3954</v>
      </c>
      <c r="M507" s="7" t="s">
        <v>1397</v>
      </c>
      <c r="N507" s="7" t="s">
        <v>1398</v>
      </c>
      <c r="O507" s="7" t="s">
        <v>5154</v>
      </c>
      <c r="P507" s="7" t="s">
        <v>5155</v>
      </c>
      <c r="Q507" s="7" t="s">
        <v>1049</v>
      </c>
      <c r="R507" s="7" t="s">
        <v>511</v>
      </c>
      <c r="S507" s="7" t="s">
        <v>513</v>
      </c>
      <c r="T507" s="7" t="s">
        <v>5158</v>
      </c>
      <c r="U507" s="7"/>
      <c r="V507" s="7" t="s">
        <v>57</v>
      </c>
      <c r="W507" s="7" t="s">
        <v>3894</v>
      </c>
      <c r="X507" s="7" t="s">
        <v>1402</v>
      </c>
      <c r="Y507" s="7" t="s">
        <v>5159</v>
      </c>
    </row>
    <row r="508" spans="1:25" ht="16.5" customHeight="1">
      <c r="A508" s="7" t="s">
        <v>3882</v>
      </c>
      <c r="B508" s="7" t="s">
        <v>5160</v>
      </c>
      <c r="C508" s="109">
        <v>1</v>
      </c>
      <c r="D508" s="110">
        <v>1</v>
      </c>
      <c r="E508" s="111"/>
      <c r="F508" s="9"/>
      <c r="G508" s="7" t="s">
        <v>167</v>
      </c>
      <c r="H508" s="7" t="s">
        <v>31</v>
      </c>
      <c r="I508" s="7" t="s">
        <v>5162</v>
      </c>
      <c r="J508" s="11">
        <f t="shared" si="1"/>
        <v>58</v>
      </c>
      <c r="K508" s="7" t="s">
        <v>3953</v>
      </c>
      <c r="L508" s="7" t="s">
        <v>3954</v>
      </c>
      <c r="M508" s="7" t="s">
        <v>1397</v>
      </c>
      <c r="N508" s="7" t="s">
        <v>1398</v>
      </c>
      <c r="O508" s="7" t="s">
        <v>5163</v>
      </c>
      <c r="P508" s="7" t="s">
        <v>5164</v>
      </c>
      <c r="Q508" s="7" t="s">
        <v>52</v>
      </c>
      <c r="R508" s="7" t="s">
        <v>2490</v>
      </c>
      <c r="S508" s="7" t="s">
        <v>2492</v>
      </c>
      <c r="T508" s="7" t="s">
        <v>5167</v>
      </c>
      <c r="U508" s="7"/>
      <c r="V508" s="7" t="s">
        <v>57</v>
      </c>
      <c r="W508" s="7" t="s">
        <v>3894</v>
      </c>
      <c r="X508" s="7" t="s">
        <v>1402</v>
      </c>
      <c r="Y508" s="7" t="s">
        <v>2496</v>
      </c>
    </row>
    <row r="509" spans="1:25" ht="16.5" customHeight="1">
      <c r="A509" s="7" t="s">
        <v>3882</v>
      </c>
      <c r="B509" s="7" t="s">
        <v>5169</v>
      </c>
      <c r="C509" s="109">
        <v>1</v>
      </c>
      <c r="D509" s="110"/>
      <c r="E509" s="111"/>
      <c r="F509" s="9"/>
      <c r="G509" s="7" t="s">
        <v>167</v>
      </c>
      <c r="H509" s="7" t="s">
        <v>31</v>
      </c>
      <c r="I509" s="7" t="s">
        <v>5171</v>
      </c>
      <c r="J509" s="11">
        <f t="shared" si="1"/>
        <v>40</v>
      </c>
      <c r="K509" s="7" t="s">
        <v>3953</v>
      </c>
      <c r="L509" s="7" t="s">
        <v>3954</v>
      </c>
      <c r="M509" s="7" t="s">
        <v>1397</v>
      </c>
      <c r="N509" s="7" t="s">
        <v>1398</v>
      </c>
      <c r="O509" s="7" t="s">
        <v>5173</v>
      </c>
      <c r="P509" s="7" t="s">
        <v>5175</v>
      </c>
      <c r="Q509" s="7" t="s">
        <v>52</v>
      </c>
      <c r="R509" s="7" t="s">
        <v>5176</v>
      </c>
      <c r="S509" s="7" t="s">
        <v>2528</v>
      </c>
      <c r="T509" s="7" t="s">
        <v>5178</v>
      </c>
      <c r="U509" s="7"/>
      <c r="V509" s="7" t="s">
        <v>57</v>
      </c>
      <c r="W509" s="7" t="s">
        <v>3894</v>
      </c>
      <c r="X509" s="7" t="s">
        <v>1402</v>
      </c>
      <c r="Y509" s="7" t="s">
        <v>5180</v>
      </c>
    </row>
    <row r="510" spans="1:25" ht="16.5" customHeight="1">
      <c r="A510" s="7" t="s">
        <v>3882</v>
      </c>
      <c r="B510" s="7" t="s">
        <v>5182</v>
      </c>
      <c r="C510" s="109">
        <v>1</v>
      </c>
      <c r="D510" s="110"/>
      <c r="E510" s="111"/>
      <c r="F510" s="9"/>
      <c r="G510" s="7" t="s">
        <v>167</v>
      </c>
      <c r="H510" s="7" t="s">
        <v>31</v>
      </c>
      <c r="I510" s="7" t="s">
        <v>232</v>
      </c>
      <c r="J510" s="11">
        <f t="shared" si="1"/>
        <v>10</v>
      </c>
      <c r="K510" s="7" t="s">
        <v>3929</v>
      </c>
      <c r="L510" s="7" t="s">
        <v>3931</v>
      </c>
      <c r="M510" s="7" t="s">
        <v>1397</v>
      </c>
      <c r="N510" s="7" t="s">
        <v>1398</v>
      </c>
      <c r="O510" s="7" t="s">
        <v>3953</v>
      </c>
      <c r="P510" s="7" t="s">
        <v>3954</v>
      </c>
      <c r="Q510" s="7" t="s">
        <v>247</v>
      </c>
      <c r="R510" s="7" t="s">
        <v>1397</v>
      </c>
      <c r="S510" s="7" t="s">
        <v>1398</v>
      </c>
      <c r="T510" s="7" t="s">
        <v>89</v>
      </c>
      <c r="U510" s="7"/>
      <c r="V510" s="7" t="s">
        <v>78</v>
      </c>
      <c r="W510" s="7" t="s">
        <v>3894</v>
      </c>
      <c r="X510" s="7" t="s">
        <v>89</v>
      </c>
      <c r="Y510" s="7" t="s">
        <v>89</v>
      </c>
    </row>
    <row r="511" spans="1:25" ht="16.5" customHeight="1">
      <c r="A511" s="7" t="s">
        <v>3882</v>
      </c>
      <c r="B511" s="7" t="s">
        <v>5185</v>
      </c>
      <c r="C511" s="109">
        <v>1</v>
      </c>
      <c r="D511" s="110">
        <v>1</v>
      </c>
      <c r="E511" s="111"/>
      <c r="F511" s="9"/>
      <c r="G511" s="7" t="s">
        <v>167</v>
      </c>
      <c r="H511" s="7" t="s">
        <v>31</v>
      </c>
      <c r="I511" s="7" t="s">
        <v>5187</v>
      </c>
      <c r="J511" s="11">
        <f t="shared" si="1"/>
        <v>89</v>
      </c>
      <c r="K511" s="7" t="s">
        <v>3969</v>
      </c>
      <c r="L511" s="7" t="s">
        <v>3970</v>
      </c>
      <c r="M511" s="7" t="s">
        <v>1397</v>
      </c>
      <c r="N511" s="7" t="s">
        <v>1398</v>
      </c>
      <c r="O511" s="7" t="s">
        <v>5188</v>
      </c>
      <c r="P511" s="7" t="s">
        <v>5189</v>
      </c>
      <c r="Q511" s="7" t="s">
        <v>1049</v>
      </c>
      <c r="R511" s="7" t="s">
        <v>2922</v>
      </c>
      <c r="S511" s="7" t="s">
        <v>2924</v>
      </c>
      <c r="T511" s="7" t="s">
        <v>5192</v>
      </c>
      <c r="U511" s="7"/>
      <c r="V511" s="7" t="s">
        <v>57</v>
      </c>
      <c r="W511" s="7" t="s">
        <v>3894</v>
      </c>
      <c r="X511" s="7" t="s">
        <v>1402</v>
      </c>
      <c r="Y511" s="7" t="s">
        <v>5193</v>
      </c>
    </row>
    <row r="512" spans="1:25" ht="16.5" customHeight="1">
      <c r="A512" s="7" t="s">
        <v>3882</v>
      </c>
      <c r="B512" s="7" t="s">
        <v>5194</v>
      </c>
      <c r="C512" s="109">
        <v>1</v>
      </c>
      <c r="D512" s="110">
        <v>1</v>
      </c>
      <c r="E512" s="111"/>
      <c r="F512" s="9"/>
      <c r="G512" s="7" t="s">
        <v>167</v>
      </c>
      <c r="H512" s="7" t="s">
        <v>31</v>
      </c>
      <c r="I512" s="7" t="s">
        <v>5196</v>
      </c>
      <c r="J512" s="11">
        <f t="shared" ref="J512:J766" si="2">ROUNDUP(I512,0)</f>
        <v>88</v>
      </c>
      <c r="K512" s="7" t="s">
        <v>3969</v>
      </c>
      <c r="L512" s="7" t="s">
        <v>3970</v>
      </c>
      <c r="M512" s="7" t="s">
        <v>1397</v>
      </c>
      <c r="N512" s="7" t="s">
        <v>1398</v>
      </c>
      <c r="O512" s="7" t="s">
        <v>5197</v>
      </c>
      <c r="P512" s="7" t="s">
        <v>5199</v>
      </c>
      <c r="Q512" s="7" t="s">
        <v>52</v>
      </c>
      <c r="R512" s="7" t="s">
        <v>2954</v>
      </c>
      <c r="S512" s="7" t="s">
        <v>2485</v>
      </c>
      <c r="T512" s="7" t="s">
        <v>5201</v>
      </c>
      <c r="U512" s="7"/>
      <c r="V512" s="7" t="s">
        <v>57</v>
      </c>
      <c r="W512" s="7" t="s">
        <v>3894</v>
      </c>
      <c r="X512" s="7" t="s">
        <v>1402</v>
      </c>
      <c r="Y512" s="7" t="s">
        <v>5202</v>
      </c>
    </row>
    <row r="513" spans="1:25" ht="16.5" customHeight="1">
      <c r="A513" s="7" t="s">
        <v>3882</v>
      </c>
      <c r="B513" s="7" t="s">
        <v>5204</v>
      </c>
      <c r="C513" s="109">
        <v>1</v>
      </c>
      <c r="D513" s="110">
        <v>1</v>
      </c>
      <c r="E513" s="111"/>
      <c r="F513" s="9"/>
      <c r="G513" s="7" t="s">
        <v>167</v>
      </c>
      <c r="H513" s="7" t="s">
        <v>31</v>
      </c>
      <c r="I513" s="7" t="s">
        <v>5205</v>
      </c>
      <c r="J513" s="11">
        <f t="shared" si="2"/>
        <v>93</v>
      </c>
      <c r="K513" s="7" t="s">
        <v>3969</v>
      </c>
      <c r="L513" s="7" t="s">
        <v>3970</v>
      </c>
      <c r="M513" s="7" t="s">
        <v>1397</v>
      </c>
      <c r="N513" s="7" t="s">
        <v>1398</v>
      </c>
      <c r="O513" s="7" t="s">
        <v>5207</v>
      </c>
      <c r="P513" s="7" t="s">
        <v>5209</v>
      </c>
      <c r="Q513" s="7" t="s">
        <v>1049</v>
      </c>
      <c r="R513" s="7" t="s">
        <v>2922</v>
      </c>
      <c r="S513" s="7" t="s">
        <v>2924</v>
      </c>
      <c r="T513" s="7" t="s">
        <v>5210</v>
      </c>
      <c r="U513" s="7"/>
      <c r="V513" s="7" t="s">
        <v>57</v>
      </c>
      <c r="W513" s="7" t="s">
        <v>3894</v>
      </c>
      <c r="X513" s="7" t="s">
        <v>1402</v>
      </c>
      <c r="Y513" s="7" t="s">
        <v>3000</v>
      </c>
    </row>
    <row r="514" spans="1:25" ht="16.5" customHeight="1">
      <c r="A514" s="7" t="s">
        <v>3882</v>
      </c>
      <c r="B514" s="7" t="s">
        <v>5212</v>
      </c>
      <c r="C514" s="109">
        <v>1</v>
      </c>
      <c r="D514" s="110"/>
      <c r="E514" s="111"/>
      <c r="F514" s="9"/>
      <c r="G514" s="7" t="s">
        <v>1080</v>
      </c>
      <c r="H514" s="7" t="s">
        <v>31</v>
      </c>
      <c r="I514" s="7" t="s">
        <v>1310</v>
      </c>
      <c r="J514" s="11">
        <f t="shared" si="2"/>
        <v>30</v>
      </c>
      <c r="K514" s="7" t="s">
        <v>340</v>
      </c>
      <c r="L514" s="7" t="s">
        <v>341</v>
      </c>
      <c r="M514" s="7" t="s">
        <v>43</v>
      </c>
      <c r="N514" s="7" t="s">
        <v>45</v>
      </c>
      <c r="O514" s="7" t="s">
        <v>318</v>
      </c>
      <c r="P514" s="7" t="s">
        <v>319</v>
      </c>
      <c r="Q514" s="7" t="s">
        <v>152</v>
      </c>
      <c r="R514" s="7" t="s">
        <v>174</v>
      </c>
      <c r="S514" s="7" t="s">
        <v>175</v>
      </c>
      <c r="T514" s="7" t="s">
        <v>5215</v>
      </c>
      <c r="U514" s="7"/>
      <c r="V514" s="7" t="s">
        <v>57</v>
      </c>
      <c r="W514" s="7" t="s">
        <v>3894</v>
      </c>
      <c r="X514" s="7" t="s">
        <v>345</v>
      </c>
      <c r="Y514" s="7" t="s">
        <v>323</v>
      </c>
    </row>
    <row r="515" spans="1:25" ht="16.5" customHeight="1">
      <c r="A515" s="7" t="s">
        <v>3882</v>
      </c>
      <c r="B515" s="7" t="s">
        <v>5217</v>
      </c>
      <c r="C515" s="109">
        <v>1</v>
      </c>
      <c r="D515" s="110"/>
      <c r="E515" s="111"/>
      <c r="F515" s="9"/>
      <c r="G515" s="7" t="s">
        <v>167</v>
      </c>
      <c r="H515" s="7" t="s">
        <v>31</v>
      </c>
      <c r="I515" s="7" t="s">
        <v>232</v>
      </c>
      <c r="J515" s="11">
        <f t="shared" si="2"/>
        <v>10</v>
      </c>
      <c r="K515" s="7" t="s">
        <v>3929</v>
      </c>
      <c r="L515" s="7" t="s">
        <v>3931</v>
      </c>
      <c r="M515" s="7" t="s">
        <v>1397</v>
      </c>
      <c r="N515" s="7" t="s">
        <v>1398</v>
      </c>
      <c r="O515" s="7" t="s">
        <v>3969</v>
      </c>
      <c r="P515" s="7" t="s">
        <v>3970</v>
      </c>
      <c r="Q515" s="7" t="s">
        <v>247</v>
      </c>
      <c r="R515" s="7" t="s">
        <v>1397</v>
      </c>
      <c r="S515" s="7" t="s">
        <v>1398</v>
      </c>
      <c r="T515" s="7" t="s">
        <v>89</v>
      </c>
      <c r="U515" s="7"/>
      <c r="V515" s="7" t="s">
        <v>78</v>
      </c>
      <c r="W515" s="7" t="s">
        <v>3894</v>
      </c>
      <c r="X515" s="7" t="s">
        <v>89</v>
      </c>
      <c r="Y515" s="7" t="s">
        <v>89</v>
      </c>
    </row>
    <row r="516" spans="1:25" ht="16.5" customHeight="1">
      <c r="A516" s="7" t="s">
        <v>3972</v>
      </c>
      <c r="B516" s="7" t="s">
        <v>5221</v>
      </c>
      <c r="C516" s="109">
        <v>1</v>
      </c>
      <c r="D516" s="110"/>
      <c r="E516" s="111"/>
      <c r="F516" s="9"/>
      <c r="G516" s="7" t="s">
        <v>105</v>
      </c>
      <c r="H516" s="7" t="s">
        <v>31</v>
      </c>
      <c r="I516" s="7" t="s">
        <v>5222</v>
      </c>
      <c r="J516" s="11">
        <f t="shared" si="2"/>
        <v>40</v>
      </c>
      <c r="K516" s="7" t="s">
        <v>340</v>
      </c>
      <c r="L516" s="7" t="s">
        <v>341</v>
      </c>
      <c r="M516" s="7" t="s">
        <v>43</v>
      </c>
      <c r="N516" s="7" t="s">
        <v>45</v>
      </c>
      <c r="O516" s="7" t="s">
        <v>5225</v>
      </c>
      <c r="P516" s="7" t="s">
        <v>5226</v>
      </c>
      <c r="Q516" s="7" t="s">
        <v>4061</v>
      </c>
      <c r="R516" s="7" t="s">
        <v>774</v>
      </c>
      <c r="S516" s="7" t="s">
        <v>775</v>
      </c>
      <c r="T516" s="7" t="s">
        <v>5228</v>
      </c>
      <c r="U516" s="7"/>
      <c r="V516" s="7" t="s">
        <v>57</v>
      </c>
      <c r="W516" s="7" t="s">
        <v>59</v>
      </c>
      <c r="X516" s="7" t="s">
        <v>345</v>
      </c>
      <c r="Y516" s="7" t="s">
        <v>3105</v>
      </c>
    </row>
    <row r="517" spans="1:25" ht="16.5" customHeight="1">
      <c r="A517" s="7" t="s">
        <v>3972</v>
      </c>
      <c r="B517" s="7" t="s">
        <v>5230</v>
      </c>
      <c r="C517" s="109">
        <v>1</v>
      </c>
      <c r="D517" s="110"/>
      <c r="E517" s="111"/>
      <c r="F517" s="9"/>
      <c r="G517" s="7" t="s">
        <v>105</v>
      </c>
      <c r="H517" s="7" t="s">
        <v>31</v>
      </c>
      <c r="I517" s="7" t="s">
        <v>5233</v>
      </c>
      <c r="J517" s="11">
        <f t="shared" si="2"/>
        <v>18</v>
      </c>
      <c r="K517" s="7" t="s">
        <v>340</v>
      </c>
      <c r="L517" s="7" t="s">
        <v>341</v>
      </c>
      <c r="M517" s="7" t="s">
        <v>43</v>
      </c>
      <c r="N517" s="7" t="s">
        <v>45</v>
      </c>
      <c r="O517" s="7" t="s">
        <v>5234</v>
      </c>
      <c r="P517" s="7" t="s">
        <v>5236</v>
      </c>
      <c r="Q517" s="7" t="s">
        <v>2270</v>
      </c>
      <c r="R517" s="7" t="s">
        <v>53</v>
      </c>
      <c r="S517" s="7" t="s">
        <v>55</v>
      </c>
      <c r="T517" s="7" t="s">
        <v>3987</v>
      </c>
      <c r="U517" s="7"/>
      <c r="V517" s="7" t="s">
        <v>57</v>
      </c>
      <c r="W517" s="7" t="s">
        <v>59</v>
      </c>
      <c r="X517" s="7" t="s">
        <v>345</v>
      </c>
      <c r="Y517" s="7" t="s">
        <v>3989</v>
      </c>
    </row>
    <row r="518" spans="1:25" ht="16.5" customHeight="1">
      <c r="A518" s="7" t="s">
        <v>3972</v>
      </c>
      <c r="B518" s="7" t="s">
        <v>5238</v>
      </c>
      <c r="C518" s="109">
        <v>1</v>
      </c>
      <c r="D518" s="110">
        <v>1</v>
      </c>
      <c r="E518" s="111">
        <v>1</v>
      </c>
      <c r="F518" s="9"/>
      <c r="G518" s="7" t="s">
        <v>5241</v>
      </c>
      <c r="H518" s="7" t="s">
        <v>31</v>
      </c>
      <c r="I518" s="7" t="s">
        <v>5243</v>
      </c>
      <c r="J518" s="11">
        <f t="shared" si="2"/>
        <v>39</v>
      </c>
      <c r="K518" s="7" t="s">
        <v>340</v>
      </c>
      <c r="L518" s="7" t="s">
        <v>341</v>
      </c>
      <c r="M518" s="7" t="s">
        <v>43</v>
      </c>
      <c r="N518" s="7" t="s">
        <v>45</v>
      </c>
      <c r="O518" s="7" t="s">
        <v>5246</v>
      </c>
      <c r="P518" s="7" t="s">
        <v>5247</v>
      </c>
      <c r="Q518" s="7" t="s">
        <v>1049</v>
      </c>
      <c r="R518" s="7" t="s">
        <v>774</v>
      </c>
      <c r="S518" s="7" t="s">
        <v>775</v>
      </c>
      <c r="T518" s="7" t="s">
        <v>5228</v>
      </c>
      <c r="U518" s="7"/>
      <c r="V518" s="7" t="s">
        <v>57</v>
      </c>
      <c r="W518" s="7" t="s">
        <v>59</v>
      </c>
      <c r="X518" s="7" t="s">
        <v>345</v>
      </c>
      <c r="Y518" s="7" t="s">
        <v>3105</v>
      </c>
    </row>
    <row r="519" spans="1:25" ht="16.5" customHeight="1">
      <c r="A519" s="7" t="s">
        <v>3990</v>
      </c>
      <c r="B519" s="7" t="s">
        <v>5249</v>
      </c>
      <c r="C519" s="109">
        <v>1</v>
      </c>
      <c r="D519" s="110">
        <v>1</v>
      </c>
      <c r="E519" s="111"/>
      <c r="F519" s="9"/>
      <c r="G519" s="7" t="s">
        <v>670</v>
      </c>
      <c r="H519" s="7" t="s">
        <v>31</v>
      </c>
      <c r="I519" s="7" t="s">
        <v>5251</v>
      </c>
      <c r="J519" s="11">
        <f t="shared" si="2"/>
        <v>29</v>
      </c>
      <c r="K519" s="7" t="s">
        <v>318</v>
      </c>
      <c r="L519" s="7" t="s">
        <v>319</v>
      </c>
      <c r="M519" s="7" t="s">
        <v>174</v>
      </c>
      <c r="N519" s="7" t="s">
        <v>175</v>
      </c>
      <c r="O519" s="7" t="s">
        <v>4001</v>
      </c>
      <c r="P519" s="7" t="s">
        <v>4002</v>
      </c>
      <c r="Q519" s="7" t="s">
        <v>258</v>
      </c>
      <c r="R519" s="7" t="s">
        <v>1677</v>
      </c>
      <c r="S519" s="7" t="s">
        <v>1679</v>
      </c>
      <c r="T519" s="7" t="s">
        <v>5254</v>
      </c>
      <c r="U519" s="7"/>
      <c r="V519" s="7" t="s">
        <v>57</v>
      </c>
      <c r="W519" s="7" t="s">
        <v>203</v>
      </c>
      <c r="X519" s="7" t="s">
        <v>323</v>
      </c>
      <c r="Y519" s="7" t="s">
        <v>4004</v>
      </c>
    </row>
    <row r="520" spans="1:25" ht="16.5" customHeight="1">
      <c r="A520" s="7" t="s">
        <v>3990</v>
      </c>
      <c r="B520" s="7" t="s">
        <v>5257</v>
      </c>
      <c r="C520" s="109">
        <v>1</v>
      </c>
      <c r="D520" s="110"/>
      <c r="E520" s="111"/>
      <c r="F520" s="9"/>
      <c r="G520" s="7" t="s">
        <v>670</v>
      </c>
      <c r="H520" s="7" t="s">
        <v>582</v>
      </c>
      <c r="I520" s="7" t="s">
        <v>5259</v>
      </c>
      <c r="J520" s="11">
        <f t="shared" si="2"/>
        <v>12</v>
      </c>
      <c r="K520" s="7" t="s">
        <v>4001</v>
      </c>
      <c r="L520" s="7" t="s">
        <v>4002</v>
      </c>
      <c r="M520" s="7" t="s">
        <v>1677</v>
      </c>
      <c r="N520" s="7" t="s">
        <v>1679</v>
      </c>
      <c r="O520" s="7" t="s">
        <v>5261</v>
      </c>
      <c r="P520" s="7" t="s">
        <v>5262</v>
      </c>
      <c r="Q520" s="7" t="s">
        <v>1071</v>
      </c>
      <c r="R520" s="7" t="s">
        <v>5263</v>
      </c>
      <c r="S520" s="7" t="s">
        <v>5264</v>
      </c>
      <c r="T520" s="7" t="s">
        <v>5265</v>
      </c>
      <c r="U520" s="7"/>
      <c r="V520" s="7" t="s">
        <v>57</v>
      </c>
      <c r="W520" s="7" t="s">
        <v>59</v>
      </c>
      <c r="X520" s="7" t="s">
        <v>4004</v>
      </c>
      <c r="Y520" s="7" t="s">
        <v>5267</v>
      </c>
    </row>
    <row r="521" spans="1:25" ht="16.5" customHeight="1">
      <c r="A521" s="7" t="s">
        <v>3990</v>
      </c>
      <c r="B521" s="7" t="s">
        <v>5269</v>
      </c>
      <c r="C521" s="109">
        <v>1</v>
      </c>
      <c r="D521" s="110">
        <v>1</v>
      </c>
      <c r="E521" s="111"/>
      <c r="F521" s="9"/>
      <c r="G521" s="7" t="s">
        <v>1080</v>
      </c>
      <c r="H521" s="7" t="s">
        <v>31</v>
      </c>
      <c r="I521" s="7" t="s">
        <v>5270</v>
      </c>
      <c r="J521" s="11">
        <f t="shared" si="2"/>
        <v>74</v>
      </c>
      <c r="K521" s="7" t="s">
        <v>318</v>
      </c>
      <c r="L521" s="7" t="s">
        <v>319</v>
      </c>
      <c r="M521" s="7" t="s">
        <v>174</v>
      </c>
      <c r="N521" s="7" t="s">
        <v>175</v>
      </c>
      <c r="O521" s="7" t="s">
        <v>4018</v>
      </c>
      <c r="P521" s="7" t="s">
        <v>4019</v>
      </c>
      <c r="Q521" s="7" t="s">
        <v>1071</v>
      </c>
      <c r="R521" s="7" t="s">
        <v>736</v>
      </c>
      <c r="S521" s="7" t="s">
        <v>738</v>
      </c>
      <c r="T521" s="7" t="s">
        <v>5273</v>
      </c>
      <c r="U521" s="7"/>
      <c r="V521" s="7" t="s">
        <v>57</v>
      </c>
      <c r="W521" s="7" t="s">
        <v>59</v>
      </c>
      <c r="X521" s="7" t="s">
        <v>323</v>
      </c>
      <c r="Y521" s="7" t="s">
        <v>4021</v>
      </c>
    </row>
    <row r="522" spans="1:25" ht="16.5" customHeight="1">
      <c r="A522" s="7" t="s">
        <v>3990</v>
      </c>
      <c r="B522" s="7" t="s">
        <v>5276</v>
      </c>
      <c r="C522" s="109">
        <v>1</v>
      </c>
      <c r="D522" s="110"/>
      <c r="E522" s="111"/>
      <c r="F522" s="9"/>
      <c r="G522" s="7" t="s">
        <v>1080</v>
      </c>
      <c r="H522" s="7" t="s">
        <v>31</v>
      </c>
      <c r="I522" s="7" t="s">
        <v>5278</v>
      </c>
      <c r="J522" s="11">
        <f t="shared" si="2"/>
        <v>27</v>
      </c>
      <c r="K522" s="7" t="s">
        <v>318</v>
      </c>
      <c r="L522" s="7" t="s">
        <v>319</v>
      </c>
      <c r="M522" s="7" t="s">
        <v>174</v>
      </c>
      <c r="N522" s="7" t="s">
        <v>175</v>
      </c>
      <c r="O522" s="7" t="s">
        <v>5279</v>
      </c>
      <c r="P522" s="7" t="s">
        <v>5280</v>
      </c>
      <c r="Q522" s="7" t="s">
        <v>978</v>
      </c>
      <c r="R522" s="7" t="s">
        <v>2043</v>
      </c>
      <c r="S522" s="7" t="s">
        <v>1997</v>
      </c>
      <c r="T522" s="7" t="s">
        <v>5283</v>
      </c>
      <c r="U522" s="7"/>
      <c r="V522" s="7" t="s">
        <v>57</v>
      </c>
      <c r="W522" s="7" t="s">
        <v>5285</v>
      </c>
      <c r="X522" s="7" t="s">
        <v>323</v>
      </c>
      <c r="Y522" s="7" t="s">
        <v>5287</v>
      </c>
    </row>
    <row r="523" spans="1:25" ht="16.5" customHeight="1">
      <c r="A523" s="7" t="s">
        <v>3990</v>
      </c>
      <c r="B523" s="7" t="s">
        <v>5289</v>
      </c>
      <c r="C523" s="109">
        <v>1</v>
      </c>
      <c r="D523" s="110"/>
      <c r="E523" s="111"/>
      <c r="F523" s="9"/>
      <c r="G523" s="7" t="s">
        <v>344</v>
      </c>
      <c r="H523" s="7" t="s">
        <v>31</v>
      </c>
      <c r="I523" s="7" t="s">
        <v>3737</v>
      </c>
      <c r="J523" s="11">
        <f t="shared" si="2"/>
        <v>27</v>
      </c>
      <c r="K523" s="7" t="s">
        <v>340</v>
      </c>
      <c r="L523" s="7" t="s">
        <v>341</v>
      </c>
      <c r="M523" s="7" t="s">
        <v>43</v>
      </c>
      <c r="N523" s="7" t="s">
        <v>45</v>
      </c>
      <c r="O523" s="7" t="s">
        <v>4080</v>
      </c>
      <c r="P523" s="7" t="s">
        <v>4081</v>
      </c>
      <c r="Q523" s="7" t="s">
        <v>978</v>
      </c>
      <c r="R523" s="7" t="s">
        <v>1677</v>
      </c>
      <c r="S523" s="7" t="s">
        <v>1679</v>
      </c>
      <c r="T523" s="7" t="s">
        <v>5293</v>
      </c>
      <c r="U523" s="7"/>
      <c r="V523" s="7" t="s">
        <v>57</v>
      </c>
      <c r="W523" s="7" t="s">
        <v>59</v>
      </c>
      <c r="X523" s="7" t="s">
        <v>345</v>
      </c>
      <c r="Y523" s="7" t="s">
        <v>1685</v>
      </c>
    </row>
    <row r="524" spans="1:25" ht="16.5" customHeight="1">
      <c r="A524" s="7" t="s">
        <v>3990</v>
      </c>
      <c r="B524" s="7" t="s">
        <v>5297</v>
      </c>
      <c r="C524" s="109">
        <v>1</v>
      </c>
      <c r="D524" s="110">
        <v>1</v>
      </c>
      <c r="E524" s="111">
        <v>1</v>
      </c>
      <c r="F524" s="9"/>
      <c r="G524" s="7" t="s">
        <v>105</v>
      </c>
      <c r="H524" s="7" t="s">
        <v>31</v>
      </c>
      <c r="I524" s="7" t="s">
        <v>3549</v>
      </c>
      <c r="J524" s="11">
        <f t="shared" si="2"/>
        <v>39</v>
      </c>
      <c r="K524" s="7" t="s">
        <v>340</v>
      </c>
      <c r="L524" s="7" t="s">
        <v>341</v>
      </c>
      <c r="M524" s="7" t="s">
        <v>43</v>
      </c>
      <c r="N524" s="7" t="s">
        <v>45</v>
      </c>
      <c r="O524" s="7" t="s">
        <v>5298</v>
      </c>
      <c r="P524" s="7" t="s">
        <v>5300</v>
      </c>
      <c r="Q524" s="7" t="s">
        <v>5302</v>
      </c>
      <c r="R524" s="7" t="s">
        <v>774</v>
      </c>
      <c r="S524" s="7" t="s">
        <v>775</v>
      </c>
      <c r="T524" s="7" t="s">
        <v>5304</v>
      </c>
      <c r="U524" s="7"/>
      <c r="V524" s="7" t="s">
        <v>57</v>
      </c>
      <c r="W524" s="7" t="s">
        <v>59</v>
      </c>
      <c r="X524" s="7" t="s">
        <v>345</v>
      </c>
      <c r="Y524" s="7" t="s">
        <v>5306</v>
      </c>
    </row>
    <row r="525" spans="1:25" ht="16.5" customHeight="1">
      <c r="A525" s="7" t="s">
        <v>3990</v>
      </c>
      <c r="B525" s="7" t="s">
        <v>5308</v>
      </c>
      <c r="C525" s="109">
        <v>1</v>
      </c>
      <c r="D525" s="110">
        <v>1</v>
      </c>
      <c r="E525" s="111">
        <v>1</v>
      </c>
      <c r="F525" s="9"/>
      <c r="G525" s="7" t="s">
        <v>344</v>
      </c>
      <c r="H525" s="7" t="s">
        <v>31</v>
      </c>
      <c r="I525" s="7" t="s">
        <v>5309</v>
      </c>
      <c r="J525" s="11">
        <f t="shared" si="2"/>
        <v>56</v>
      </c>
      <c r="K525" s="7" t="s">
        <v>340</v>
      </c>
      <c r="L525" s="7" t="s">
        <v>341</v>
      </c>
      <c r="M525" s="7" t="s">
        <v>43</v>
      </c>
      <c r="N525" s="7" t="s">
        <v>45</v>
      </c>
      <c r="O525" s="7" t="s">
        <v>4034</v>
      </c>
      <c r="P525" s="7" t="s">
        <v>4035</v>
      </c>
      <c r="Q525" s="7" t="s">
        <v>152</v>
      </c>
      <c r="R525" s="7" t="s">
        <v>433</v>
      </c>
      <c r="S525" s="7" t="s">
        <v>434</v>
      </c>
      <c r="T525" s="7" t="s">
        <v>5313</v>
      </c>
      <c r="U525" s="7"/>
      <c r="V525" s="7" t="s">
        <v>57</v>
      </c>
      <c r="W525" s="7" t="s">
        <v>59</v>
      </c>
      <c r="X525" s="7" t="s">
        <v>345</v>
      </c>
      <c r="Y525" s="7" t="s">
        <v>4038</v>
      </c>
    </row>
    <row r="526" spans="1:25" ht="16.5" customHeight="1">
      <c r="A526" s="7" t="s">
        <v>3990</v>
      </c>
      <c r="B526" s="7" t="s">
        <v>5315</v>
      </c>
      <c r="C526" s="109">
        <v>1</v>
      </c>
      <c r="D526" s="110"/>
      <c r="E526" s="111"/>
      <c r="F526" s="9"/>
      <c r="G526" s="7" t="s">
        <v>344</v>
      </c>
      <c r="H526" s="7" t="s">
        <v>582</v>
      </c>
      <c r="I526" s="7" t="s">
        <v>5316</v>
      </c>
      <c r="J526" s="11">
        <f t="shared" si="2"/>
        <v>14</v>
      </c>
      <c r="K526" s="7" t="s">
        <v>4034</v>
      </c>
      <c r="L526" s="7" t="s">
        <v>4035</v>
      </c>
      <c r="M526" s="7" t="s">
        <v>433</v>
      </c>
      <c r="N526" s="7" t="s">
        <v>434</v>
      </c>
      <c r="O526" s="7" t="s">
        <v>5319</v>
      </c>
      <c r="P526" s="7" t="s">
        <v>5320</v>
      </c>
      <c r="Q526" s="7" t="s">
        <v>52</v>
      </c>
      <c r="R526" s="7" t="s">
        <v>5321</v>
      </c>
      <c r="S526" s="7" t="s">
        <v>5322</v>
      </c>
      <c r="T526" s="7" t="s">
        <v>5323</v>
      </c>
      <c r="U526" s="7"/>
      <c r="V526" s="7" t="s">
        <v>57</v>
      </c>
      <c r="W526" s="7" t="s">
        <v>59</v>
      </c>
      <c r="X526" s="7" t="s">
        <v>4038</v>
      </c>
      <c r="Y526" s="7" t="s">
        <v>5325</v>
      </c>
    </row>
    <row r="527" spans="1:25" ht="16.5" customHeight="1">
      <c r="A527" s="7" t="s">
        <v>3990</v>
      </c>
      <c r="B527" s="7" t="s">
        <v>5326</v>
      </c>
      <c r="C527" s="109">
        <v>1</v>
      </c>
      <c r="D527" s="110">
        <v>1</v>
      </c>
      <c r="E527" s="111">
        <v>1</v>
      </c>
      <c r="F527" s="9"/>
      <c r="G527" s="7" t="s">
        <v>344</v>
      </c>
      <c r="H527" s="7" t="s">
        <v>31</v>
      </c>
      <c r="I527" s="7" t="s">
        <v>5329</v>
      </c>
      <c r="J527" s="11">
        <f t="shared" si="2"/>
        <v>54</v>
      </c>
      <c r="K527" s="7" t="s">
        <v>340</v>
      </c>
      <c r="L527" s="7" t="s">
        <v>341</v>
      </c>
      <c r="M527" s="7" t="s">
        <v>43</v>
      </c>
      <c r="N527" s="7" t="s">
        <v>45</v>
      </c>
      <c r="O527" s="7" t="s">
        <v>4041</v>
      </c>
      <c r="P527" s="7" t="s">
        <v>4042</v>
      </c>
      <c r="Q527" s="7" t="s">
        <v>152</v>
      </c>
      <c r="R527" s="7" t="s">
        <v>433</v>
      </c>
      <c r="S527" s="7" t="s">
        <v>434</v>
      </c>
      <c r="T527" s="7" t="s">
        <v>5330</v>
      </c>
      <c r="U527" s="7"/>
      <c r="V527" s="7" t="s">
        <v>57</v>
      </c>
      <c r="W527" s="7" t="s">
        <v>59</v>
      </c>
      <c r="X527" s="7" t="s">
        <v>345</v>
      </c>
      <c r="Y527" s="7" t="s">
        <v>4038</v>
      </c>
    </row>
    <row r="528" spans="1:25" ht="16.5" customHeight="1">
      <c r="A528" s="7" t="s">
        <v>3990</v>
      </c>
      <c r="B528" s="7" t="s">
        <v>5332</v>
      </c>
      <c r="C528" s="109">
        <v>1</v>
      </c>
      <c r="D528" s="110"/>
      <c r="E528" s="111"/>
      <c r="F528" s="9"/>
      <c r="G528" s="7" t="s">
        <v>344</v>
      </c>
      <c r="H528" s="7" t="s">
        <v>582</v>
      </c>
      <c r="I528" s="7" t="s">
        <v>5334</v>
      </c>
      <c r="J528" s="11">
        <f t="shared" si="2"/>
        <v>14</v>
      </c>
      <c r="K528" s="7" t="s">
        <v>4041</v>
      </c>
      <c r="L528" s="7" t="s">
        <v>4042</v>
      </c>
      <c r="M528" s="7" t="s">
        <v>433</v>
      </c>
      <c r="N528" s="7" t="s">
        <v>434</v>
      </c>
      <c r="O528" s="7" t="s">
        <v>5336</v>
      </c>
      <c r="P528" s="7" t="s">
        <v>5337</v>
      </c>
      <c r="Q528" s="7" t="s">
        <v>52</v>
      </c>
      <c r="R528" s="7" t="s">
        <v>5338</v>
      </c>
      <c r="S528" s="7" t="s">
        <v>5339</v>
      </c>
      <c r="T528" s="7" t="s">
        <v>5341</v>
      </c>
      <c r="U528" s="7"/>
      <c r="V528" s="7" t="s">
        <v>57</v>
      </c>
      <c r="W528" s="7" t="s">
        <v>59</v>
      </c>
      <c r="X528" s="7" t="s">
        <v>4038</v>
      </c>
      <c r="Y528" s="7" t="s">
        <v>5342</v>
      </c>
    </row>
    <row r="529" spans="1:25" ht="16.5" customHeight="1">
      <c r="A529" s="7" t="s">
        <v>3990</v>
      </c>
      <c r="B529" s="7" t="s">
        <v>5343</v>
      </c>
      <c r="C529" s="109">
        <v>1</v>
      </c>
      <c r="D529" s="110">
        <v>1</v>
      </c>
      <c r="E529" s="111">
        <v>1</v>
      </c>
      <c r="F529" s="9"/>
      <c r="G529" s="7" t="s">
        <v>344</v>
      </c>
      <c r="H529" s="7" t="s">
        <v>31</v>
      </c>
      <c r="I529" s="7" t="s">
        <v>5346</v>
      </c>
      <c r="J529" s="11">
        <f t="shared" si="2"/>
        <v>72</v>
      </c>
      <c r="K529" s="7" t="s">
        <v>340</v>
      </c>
      <c r="L529" s="7" t="s">
        <v>341</v>
      </c>
      <c r="M529" s="7" t="s">
        <v>43</v>
      </c>
      <c r="N529" s="7" t="s">
        <v>45</v>
      </c>
      <c r="O529" s="7" t="s">
        <v>5347</v>
      </c>
      <c r="P529" s="7" t="s">
        <v>5348</v>
      </c>
      <c r="Q529" s="7" t="s">
        <v>52</v>
      </c>
      <c r="R529" s="7" t="s">
        <v>2763</v>
      </c>
      <c r="S529" s="7" t="s">
        <v>2765</v>
      </c>
      <c r="T529" s="7" t="s">
        <v>5350</v>
      </c>
      <c r="U529" s="7"/>
      <c r="V529" s="7" t="s">
        <v>57</v>
      </c>
      <c r="W529" s="7" t="s">
        <v>59</v>
      </c>
      <c r="X529" s="7" t="s">
        <v>345</v>
      </c>
      <c r="Y529" s="7" t="s">
        <v>3127</v>
      </c>
    </row>
    <row r="530" spans="1:25" ht="16.5" customHeight="1">
      <c r="A530" s="7" t="s">
        <v>3990</v>
      </c>
      <c r="B530" s="7" t="s">
        <v>5352</v>
      </c>
      <c r="C530" s="109">
        <v>1</v>
      </c>
      <c r="D530" s="110">
        <v>1</v>
      </c>
      <c r="E530" s="111">
        <v>1</v>
      </c>
      <c r="F530" s="9"/>
      <c r="G530" s="7" t="s">
        <v>105</v>
      </c>
      <c r="H530" s="7" t="s">
        <v>31</v>
      </c>
      <c r="I530" s="7" t="s">
        <v>5354</v>
      </c>
      <c r="J530" s="11">
        <f t="shared" si="2"/>
        <v>73</v>
      </c>
      <c r="K530" s="7" t="s">
        <v>340</v>
      </c>
      <c r="L530" s="7" t="s">
        <v>341</v>
      </c>
      <c r="M530" s="7" t="s">
        <v>43</v>
      </c>
      <c r="N530" s="7" t="s">
        <v>45</v>
      </c>
      <c r="O530" s="7" t="s">
        <v>5356</v>
      </c>
      <c r="P530" s="7" t="s">
        <v>5357</v>
      </c>
      <c r="Q530" s="7" t="s">
        <v>1912</v>
      </c>
      <c r="R530" s="7" t="s">
        <v>2763</v>
      </c>
      <c r="S530" s="7" t="s">
        <v>2765</v>
      </c>
      <c r="T530" s="7" t="s">
        <v>5350</v>
      </c>
      <c r="U530" s="7"/>
      <c r="V530" s="7" t="s">
        <v>57</v>
      </c>
      <c r="W530" s="7" t="s">
        <v>59</v>
      </c>
      <c r="X530" s="7" t="s">
        <v>345</v>
      </c>
      <c r="Y530" s="7" t="s">
        <v>3127</v>
      </c>
    </row>
    <row r="531" spans="1:25" ht="16.5" customHeight="1">
      <c r="A531" s="7" t="s">
        <v>3990</v>
      </c>
      <c r="B531" s="7" t="s">
        <v>5360</v>
      </c>
      <c r="C531" s="109">
        <v>1</v>
      </c>
      <c r="D531" s="110"/>
      <c r="E531" s="111"/>
      <c r="F531" s="9"/>
      <c r="G531" s="7" t="s">
        <v>148</v>
      </c>
      <c r="H531" s="7" t="s">
        <v>31</v>
      </c>
      <c r="I531" s="7" t="s">
        <v>5361</v>
      </c>
      <c r="J531" s="11">
        <f t="shared" si="2"/>
        <v>37</v>
      </c>
      <c r="K531" s="7" t="s">
        <v>947</v>
      </c>
      <c r="L531" s="7" t="s">
        <v>948</v>
      </c>
      <c r="M531" s="7" t="s">
        <v>369</v>
      </c>
      <c r="N531" s="7" t="s">
        <v>370</v>
      </c>
      <c r="O531" s="7" t="s">
        <v>5363</v>
      </c>
      <c r="P531" s="7" t="s">
        <v>5364</v>
      </c>
      <c r="Q531" s="7" t="s">
        <v>310</v>
      </c>
      <c r="R531" s="7" t="s">
        <v>813</v>
      </c>
      <c r="S531" s="7" t="s">
        <v>718</v>
      </c>
      <c r="T531" s="7" t="s">
        <v>5367</v>
      </c>
      <c r="U531" s="7"/>
      <c r="V531" s="7" t="s">
        <v>57</v>
      </c>
      <c r="W531" s="7" t="s">
        <v>59</v>
      </c>
      <c r="X531" s="7" t="s">
        <v>953</v>
      </c>
      <c r="Y531" s="7" t="s">
        <v>5368</v>
      </c>
    </row>
    <row r="532" spans="1:25" ht="16.5" customHeight="1">
      <c r="A532" s="7" t="s">
        <v>3990</v>
      </c>
      <c r="B532" s="7" t="s">
        <v>5369</v>
      </c>
      <c r="C532" s="109">
        <v>1</v>
      </c>
      <c r="D532" s="110">
        <v>1</v>
      </c>
      <c r="E532" s="111">
        <v>1</v>
      </c>
      <c r="F532" s="9"/>
      <c r="G532" s="7" t="s">
        <v>105</v>
      </c>
      <c r="H532" s="7" t="s">
        <v>31</v>
      </c>
      <c r="I532" s="7" t="s">
        <v>4918</v>
      </c>
      <c r="J532" s="11">
        <f t="shared" si="2"/>
        <v>51</v>
      </c>
      <c r="K532" s="7" t="s">
        <v>95</v>
      </c>
      <c r="L532" s="7" t="s">
        <v>96</v>
      </c>
      <c r="M532" s="7" t="s">
        <v>43</v>
      </c>
      <c r="N532" s="7" t="s">
        <v>45</v>
      </c>
      <c r="O532" s="7" t="s">
        <v>5371</v>
      </c>
      <c r="P532" s="7" t="s">
        <v>5372</v>
      </c>
      <c r="Q532" s="7" t="s">
        <v>310</v>
      </c>
      <c r="R532" s="7" t="s">
        <v>1913</v>
      </c>
      <c r="S532" s="7" t="s">
        <v>1914</v>
      </c>
      <c r="T532" s="7" t="s">
        <v>5375</v>
      </c>
      <c r="U532" s="7"/>
      <c r="V532" s="7" t="s">
        <v>57</v>
      </c>
      <c r="W532" s="7" t="s">
        <v>59</v>
      </c>
      <c r="X532" s="7" t="s">
        <v>102</v>
      </c>
      <c r="Y532" s="7" t="s">
        <v>5376</v>
      </c>
    </row>
    <row r="533" spans="1:25" ht="16.5" customHeight="1">
      <c r="A533" s="7" t="s">
        <v>3990</v>
      </c>
      <c r="B533" s="7" t="s">
        <v>5377</v>
      </c>
      <c r="C533" s="109">
        <v>1</v>
      </c>
      <c r="D533" s="110"/>
      <c r="E533" s="111"/>
      <c r="F533" s="9"/>
      <c r="G533" s="7" t="s">
        <v>1080</v>
      </c>
      <c r="H533" s="7" t="s">
        <v>31</v>
      </c>
      <c r="I533" s="7" t="s">
        <v>5379</v>
      </c>
      <c r="J533" s="11">
        <f t="shared" si="2"/>
        <v>34</v>
      </c>
      <c r="K533" s="7" t="s">
        <v>318</v>
      </c>
      <c r="L533" s="7" t="s">
        <v>319</v>
      </c>
      <c r="M533" s="7" t="s">
        <v>174</v>
      </c>
      <c r="N533" s="7" t="s">
        <v>175</v>
      </c>
      <c r="O533" s="7" t="s">
        <v>5381</v>
      </c>
      <c r="P533" s="7" t="s">
        <v>5382</v>
      </c>
      <c r="Q533" s="7" t="s">
        <v>52</v>
      </c>
      <c r="R533" s="7" t="s">
        <v>174</v>
      </c>
      <c r="S533" s="7" t="s">
        <v>175</v>
      </c>
      <c r="T533" s="7" t="s">
        <v>5383</v>
      </c>
      <c r="U533" s="7"/>
      <c r="V533" s="7" t="s">
        <v>78</v>
      </c>
      <c r="W533" s="7" t="s">
        <v>59</v>
      </c>
      <c r="X533" s="7" t="s">
        <v>323</v>
      </c>
      <c r="Y533" s="7" t="s">
        <v>5387</v>
      </c>
    </row>
    <row r="534" spans="1:25" ht="16.5" customHeight="1">
      <c r="A534" s="7" t="s">
        <v>3990</v>
      </c>
      <c r="B534" s="7" t="s">
        <v>5389</v>
      </c>
      <c r="C534" s="109">
        <v>1</v>
      </c>
      <c r="D534" s="110">
        <v>1</v>
      </c>
      <c r="E534" s="111"/>
      <c r="F534" s="9"/>
      <c r="G534" s="7" t="s">
        <v>344</v>
      </c>
      <c r="H534" s="7" t="s">
        <v>31</v>
      </c>
      <c r="I534" s="7" t="s">
        <v>5390</v>
      </c>
      <c r="J534" s="11">
        <f t="shared" si="2"/>
        <v>43</v>
      </c>
      <c r="K534" s="7" t="s">
        <v>947</v>
      </c>
      <c r="L534" s="7" t="s">
        <v>948</v>
      </c>
      <c r="M534" s="7" t="s">
        <v>369</v>
      </c>
      <c r="N534" s="7" t="s">
        <v>370</v>
      </c>
      <c r="O534" s="7" t="s">
        <v>5392</v>
      </c>
      <c r="P534" s="7" t="s">
        <v>5394</v>
      </c>
      <c r="Q534" s="7" t="s">
        <v>1071</v>
      </c>
      <c r="R534" s="7" t="s">
        <v>709</v>
      </c>
      <c r="S534" s="7" t="s">
        <v>710</v>
      </c>
      <c r="T534" s="7" t="s">
        <v>5395</v>
      </c>
      <c r="U534" s="7"/>
      <c r="V534" s="7" t="s">
        <v>57</v>
      </c>
      <c r="W534" s="7" t="s">
        <v>59</v>
      </c>
      <c r="X534" s="7" t="s">
        <v>953</v>
      </c>
      <c r="Y534" s="7" t="s">
        <v>5398</v>
      </c>
    </row>
    <row r="535" spans="1:25" ht="16.5" customHeight="1">
      <c r="A535" s="7" t="s">
        <v>3990</v>
      </c>
      <c r="B535" s="7" t="s">
        <v>5400</v>
      </c>
      <c r="C535" s="109">
        <v>1</v>
      </c>
      <c r="D535" s="110">
        <v>1</v>
      </c>
      <c r="E535" s="111">
        <v>1</v>
      </c>
      <c r="F535" s="9"/>
      <c r="G535" s="7" t="s">
        <v>105</v>
      </c>
      <c r="H535" s="7" t="s">
        <v>31</v>
      </c>
      <c r="I535" s="7" t="s">
        <v>5402</v>
      </c>
      <c r="J535" s="11">
        <f t="shared" si="2"/>
        <v>66</v>
      </c>
      <c r="K535" s="7" t="s">
        <v>95</v>
      </c>
      <c r="L535" s="7" t="s">
        <v>96</v>
      </c>
      <c r="M535" s="7" t="s">
        <v>43</v>
      </c>
      <c r="N535" s="7" t="s">
        <v>45</v>
      </c>
      <c r="O535" s="7" t="s">
        <v>5405</v>
      </c>
      <c r="P535" s="7" t="s">
        <v>5406</v>
      </c>
      <c r="Q535" s="7" t="s">
        <v>52</v>
      </c>
      <c r="R535" s="7" t="s">
        <v>736</v>
      </c>
      <c r="S535" s="7" t="s">
        <v>738</v>
      </c>
      <c r="T535" s="7" t="s">
        <v>5407</v>
      </c>
      <c r="U535" s="7"/>
      <c r="V535" s="7" t="s">
        <v>57</v>
      </c>
      <c r="W535" s="7" t="s">
        <v>59</v>
      </c>
      <c r="X535" s="7" t="s">
        <v>102</v>
      </c>
      <c r="Y535" s="7" t="s">
        <v>5410</v>
      </c>
    </row>
    <row r="536" spans="1:25" ht="16.5" customHeight="1">
      <c r="A536" s="7" t="s">
        <v>3990</v>
      </c>
      <c r="B536" s="7" t="s">
        <v>5412</v>
      </c>
      <c r="C536" s="109">
        <v>1</v>
      </c>
      <c r="D536" s="110"/>
      <c r="E536" s="111"/>
      <c r="F536" s="9"/>
      <c r="G536" s="7" t="s">
        <v>148</v>
      </c>
      <c r="H536" s="7" t="s">
        <v>31</v>
      </c>
      <c r="I536" s="7" t="s">
        <v>5413</v>
      </c>
      <c r="J536" s="11">
        <f t="shared" si="2"/>
        <v>48</v>
      </c>
      <c r="K536" s="7" t="s">
        <v>947</v>
      </c>
      <c r="L536" s="7" t="s">
        <v>948</v>
      </c>
      <c r="M536" s="7" t="s">
        <v>369</v>
      </c>
      <c r="N536" s="7" t="s">
        <v>370</v>
      </c>
      <c r="O536" s="7" t="s">
        <v>5415</v>
      </c>
      <c r="P536" s="7" t="s">
        <v>5416</v>
      </c>
      <c r="Q536" s="7" t="s">
        <v>1071</v>
      </c>
      <c r="R536" s="7" t="s">
        <v>46</v>
      </c>
      <c r="S536" s="7" t="s">
        <v>49</v>
      </c>
      <c r="T536" s="7" t="s">
        <v>5417</v>
      </c>
      <c r="U536" s="7"/>
      <c r="V536" s="7" t="s">
        <v>57</v>
      </c>
      <c r="W536" s="7" t="s">
        <v>5420</v>
      </c>
      <c r="X536" s="7" t="s">
        <v>953</v>
      </c>
      <c r="Y536" s="7" t="s">
        <v>5421</v>
      </c>
    </row>
    <row r="537" spans="1:25" ht="16.5" customHeight="1">
      <c r="A537" s="7" t="s">
        <v>3990</v>
      </c>
      <c r="B537" s="7" t="s">
        <v>5422</v>
      </c>
      <c r="C537" s="109">
        <v>1</v>
      </c>
      <c r="D537" s="110"/>
      <c r="E537" s="111"/>
      <c r="F537" s="9"/>
      <c r="G537" s="7" t="s">
        <v>105</v>
      </c>
      <c r="H537" s="7" t="s">
        <v>31</v>
      </c>
      <c r="I537" s="7" t="s">
        <v>5424</v>
      </c>
      <c r="J537" s="11">
        <f t="shared" si="2"/>
        <v>10</v>
      </c>
      <c r="K537" s="7" t="s">
        <v>95</v>
      </c>
      <c r="L537" s="7" t="s">
        <v>96</v>
      </c>
      <c r="M537" s="7" t="s">
        <v>43</v>
      </c>
      <c r="N537" s="7" t="s">
        <v>45</v>
      </c>
      <c r="O537" s="7" t="s">
        <v>5425</v>
      </c>
      <c r="P537" s="7" t="s">
        <v>5427</v>
      </c>
      <c r="Q537" s="7" t="s">
        <v>52</v>
      </c>
      <c r="R537" s="7" t="s">
        <v>43</v>
      </c>
      <c r="S537" s="7" t="s">
        <v>45</v>
      </c>
      <c r="T537" s="7" t="s">
        <v>5430</v>
      </c>
      <c r="U537" s="7"/>
      <c r="V537" s="7" t="s">
        <v>78</v>
      </c>
      <c r="W537" s="7" t="s">
        <v>59</v>
      </c>
      <c r="X537" s="7" t="s">
        <v>102</v>
      </c>
      <c r="Y537" s="7" t="s">
        <v>5431</v>
      </c>
    </row>
    <row r="538" spans="1:25" ht="16.5" customHeight="1">
      <c r="A538" s="7" t="s">
        <v>3990</v>
      </c>
      <c r="B538" s="7" t="s">
        <v>5432</v>
      </c>
      <c r="C538" s="109">
        <v>1</v>
      </c>
      <c r="D538" s="110">
        <v>1</v>
      </c>
      <c r="E538" s="111"/>
      <c r="F538" s="9"/>
      <c r="G538" s="7" t="s">
        <v>148</v>
      </c>
      <c r="H538" s="7" t="s">
        <v>31</v>
      </c>
      <c r="I538" s="7" t="s">
        <v>232</v>
      </c>
      <c r="J538" s="11">
        <f t="shared" si="2"/>
        <v>10</v>
      </c>
      <c r="K538" s="7" t="s">
        <v>5435</v>
      </c>
      <c r="L538" s="7" t="s">
        <v>5436</v>
      </c>
      <c r="M538" s="7" t="s">
        <v>369</v>
      </c>
      <c r="N538" s="7" t="s">
        <v>370</v>
      </c>
      <c r="O538" s="7" t="s">
        <v>947</v>
      </c>
      <c r="P538" s="7" t="s">
        <v>948</v>
      </c>
      <c r="Q538" s="7" t="s">
        <v>247</v>
      </c>
      <c r="R538" s="7" t="s">
        <v>369</v>
      </c>
      <c r="S538" s="7" t="s">
        <v>370</v>
      </c>
      <c r="T538" s="7" t="s">
        <v>89</v>
      </c>
      <c r="U538" s="7"/>
      <c r="V538" s="7" t="s">
        <v>78</v>
      </c>
      <c r="W538" s="7" t="s">
        <v>5438</v>
      </c>
      <c r="X538" s="7" t="s">
        <v>89</v>
      </c>
      <c r="Y538" s="7" t="s">
        <v>89</v>
      </c>
    </row>
    <row r="539" spans="1:25" ht="16.5" customHeight="1">
      <c r="A539" s="7" t="s">
        <v>3990</v>
      </c>
      <c r="B539" s="7" t="s">
        <v>5440</v>
      </c>
      <c r="C539" s="109">
        <v>1</v>
      </c>
      <c r="D539" s="110">
        <v>1</v>
      </c>
      <c r="E539" s="111">
        <v>1</v>
      </c>
      <c r="F539" s="9"/>
      <c r="G539" s="7" t="s">
        <v>105</v>
      </c>
      <c r="H539" s="7" t="s">
        <v>31</v>
      </c>
      <c r="I539" s="7" t="s">
        <v>5443</v>
      </c>
      <c r="J539" s="11">
        <f t="shared" si="2"/>
        <v>50</v>
      </c>
      <c r="K539" s="7" t="s">
        <v>95</v>
      </c>
      <c r="L539" s="7" t="s">
        <v>96</v>
      </c>
      <c r="M539" s="7" t="s">
        <v>43</v>
      </c>
      <c r="N539" s="7" t="s">
        <v>45</v>
      </c>
      <c r="O539" s="7" t="s">
        <v>5444</v>
      </c>
      <c r="P539" s="7" t="s">
        <v>5446</v>
      </c>
      <c r="Q539" s="7" t="s">
        <v>293</v>
      </c>
      <c r="R539" s="7" t="s">
        <v>433</v>
      </c>
      <c r="S539" s="7" t="s">
        <v>434</v>
      </c>
      <c r="T539" s="7" t="s">
        <v>5447</v>
      </c>
      <c r="U539" s="7"/>
      <c r="V539" s="7" t="s">
        <v>57</v>
      </c>
      <c r="W539" s="7" t="s">
        <v>59</v>
      </c>
      <c r="X539" s="7" t="s">
        <v>102</v>
      </c>
      <c r="Y539" s="7" t="s">
        <v>5449</v>
      </c>
    </row>
    <row r="540" spans="1:25" ht="16.5" customHeight="1">
      <c r="A540" s="7" t="s">
        <v>3990</v>
      </c>
      <c r="B540" s="7" t="s">
        <v>5452</v>
      </c>
      <c r="C540" s="109">
        <v>1</v>
      </c>
      <c r="D540" s="110">
        <v>1</v>
      </c>
      <c r="E540" s="111">
        <v>1</v>
      </c>
      <c r="F540" s="9"/>
      <c r="G540" s="7" t="s">
        <v>105</v>
      </c>
      <c r="H540" s="7" t="s">
        <v>31</v>
      </c>
      <c r="I540" s="7" t="s">
        <v>5453</v>
      </c>
      <c r="J540" s="11">
        <f t="shared" si="2"/>
        <v>50</v>
      </c>
      <c r="K540" s="7" t="s">
        <v>95</v>
      </c>
      <c r="L540" s="7" t="s">
        <v>96</v>
      </c>
      <c r="M540" s="7" t="s">
        <v>43</v>
      </c>
      <c r="N540" s="7" t="s">
        <v>45</v>
      </c>
      <c r="O540" s="7" t="s">
        <v>5454</v>
      </c>
      <c r="P540" s="7" t="s">
        <v>5455</v>
      </c>
      <c r="Q540" s="7" t="s">
        <v>152</v>
      </c>
      <c r="R540" s="7" t="s">
        <v>433</v>
      </c>
      <c r="S540" s="7" t="s">
        <v>434</v>
      </c>
      <c r="T540" s="7" t="s">
        <v>5457</v>
      </c>
      <c r="U540" s="7"/>
      <c r="V540" s="7" t="s">
        <v>57</v>
      </c>
      <c r="W540" s="7" t="s">
        <v>59</v>
      </c>
      <c r="X540" s="7" t="s">
        <v>102</v>
      </c>
      <c r="Y540" s="7" t="s">
        <v>2096</v>
      </c>
    </row>
    <row r="541" spans="1:25" ht="16.5" customHeight="1">
      <c r="A541" s="7" t="s">
        <v>3990</v>
      </c>
      <c r="B541" s="7" t="s">
        <v>5459</v>
      </c>
      <c r="C541" s="109">
        <v>1</v>
      </c>
      <c r="D541" s="110">
        <v>1</v>
      </c>
      <c r="E541" s="111"/>
      <c r="F541" s="9"/>
      <c r="G541" s="7" t="s">
        <v>670</v>
      </c>
      <c r="H541" s="7" t="s">
        <v>31</v>
      </c>
      <c r="I541" s="7" t="s">
        <v>5462</v>
      </c>
      <c r="J541" s="11">
        <f t="shared" si="2"/>
        <v>35</v>
      </c>
      <c r="K541" s="7" t="s">
        <v>340</v>
      </c>
      <c r="L541" s="7" t="s">
        <v>341</v>
      </c>
      <c r="M541" s="7" t="s">
        <v>43</v>
      </c>
      <c r="N541" s="7" t="s">
        <v>45</v>
      </c>
      <c r="O541" s="7" t="s">
        <v>947</v>
      </c>
      <c r="P541" s="7" t="s">
        <v>948</v>
      </c>
      <c r="Q541" s="7" t="s">
        <v>2270</v>
      </c>
      <c r="R541" s="7" t="s">
        <v>369</v>
      </c>
      <c r="S541" s="7" t="s">
        <v>370</v>
      </c>
      <c r="T541" s="7" t="s">
        <v>5466</v>
      </c>
      <c r="U541" s="7"/>
      <c r="V541" s="7" t="s">
        <v>57</v>
      </c>
      <c r="W541" s="7" t="s">
        <v>59</v>
      </c>
      <c r="X541" s="7" t="s">
        <v>345</v>
      </c>
      <c r="Y541" s="7" t="s">
        <v>953</v>
      </c>
    </row>
    <row r="542" spans="1:25" ht="16.5" customHeight="1">
      <c r="A542" s="7" t="s">
        <v>3990</v>
      </c>
      <c r="B542" s="7" t="s">
        <v>5468</v>
      </c>
      <c r="C542" s="109">
        <v>1</v>
      </c>
      <c r="D542" s="110"/>
      <c r="E542" s="111"/>
      <c r="F542" s="9"/>
      <c r="G542" s="7" t="s">
        <v>344</v>
      </c>
      <c r="H542" s="7" t="s">
        <v>582</v>
      </c>
      <c r="I542" s="7" t="s">
        <v>5471</v>
      </c>
      <c r="J542" s="11">
        <f t="shared" si="2"/>
        <v>21</v>
      </c>
      <c r="K542" s="7" t="s">
        <v>4018</v>
      </c>
      <c r="L542" s="7" t="s">
        <v>4019</v>
      </c>
      <c r="M542" s="7" t="s">
        <v>736</v>
      </c>
      <c r="N542" s="7" t="s">
        <v>738</v>
      </c>
      <c r="O542" s="7" t="s">
        <v>5473</v>
      </c>
      <c r="P542" s="7" t="s">
        <v>5474</v>
      </c>
      <c r="Q542" s="7" t="s">
        <v>2270</v>
      </c>
      <c r="R542" s="7" t="s">
        <v>2781</v>
      </c>
      <c r="S542" s="7" t="s">
        <v>2782</v>
      </c>
      <c r="T542" s="7" t="s">
        <v>5476</v>
      </c>
      <c r="U542" s="7"/>
      <c r="V542" s="7" t="s">
        <v>57</v>
      </c>
      <c r="W542" s="7" t="s">
        <v>59</v>
      </c>
      <c r="X542" s="7" t="s">
        <v>4021</v>
      </c>
      <c r="Y542" s="7" t="s">
        <v>5478</v>
      </c>
    </row>
    <row r="543" spans="1:25" ht="16.5" customHeight="1">
      <c r="A543" s="7" t="s">
        <v>3990</v>
      </c>
      <c r="B543" s="7" t="s">
        <v>5480</v>
      </c>
      <c r="C543" s="109">
        <v>1</v>
      </c>
      <c r="D543" s="110">
        <v>1</v>
      </c>
      <c r="E543" s="111">
        <v>1</v>
      </c>
      <c r="F543" s="9"/>
      <c r="G543" s="7" t="s">
        <v>105</v>
      </c>
      <c r="H543" s="7" t="s">
        <v>31</v>
      </c>
      <c r="I543" s="7" t="s">
        <v>5481</v>
      </c>
      <c r="J543" s="11">
        <f t="shared" si="2"/>
        <v>42</v>
      </c>
      <c r="K543" s="7" t="s">
        <v>340</v>
      </c>
      <c r="L543" s="7" t="s">
        <v>341</v>
      </c>
      <c r="M543" s="7" t="s">
        <v>43</v>
      </c>
      <c r="N543" s="7" t="s">
        <v>45</v>
      </c>
      <c r="O543" s="7" t="s">
        <v>5483</v>
      </c>
      <c r="P543" s="7" t="s">
        <v>5484</v>
      </c>
      <c r="Q543" s="7" t="s">
        <v>152</v>
      </c>
      <c r="R543" s="7" t="s">
        <v>774</v>
      </c>
      <c r="S543" s="7" t="s">
        <v>775</v>
      </c>
      <c r="T543" s="7" t="s">
        <v>5304</v>
      </c>
      <c r="U543" s="7"/>
      <c r="V543" s="7" t="s">
        <v>57</v>
      </c>
      <c r="W543" s="7" t="s">
        <v>59</v>
      </c>
      <c r="X543" s="7" t="s">
        <v>345</v>
      </c>
      <c r="Y543" s="7" t="s">
        <v>5306</v>
      </c>
    </row>
    <row r="544" spans="1:25" ht="16.5" customHeight="1">
      <c r="A544" s="7" t="s">
        <v>3990</v>
      </c>
      <c r="B544" s="7" t="s">
        <v>5487</v>
      </c>
      <c r="C544" s="109">
        <v>1</v>
      </c>
      <c r="D544" s="110">
        <v>1</v>
      </c>
      <c r="E544" s="111">
        <v>1</v>
      </c>
      <c r="F544" s="9"/>
      <c r="G544" s="7" t="s">
        <v>105</v>
      </c>
      <c r="H544" s="7" t="s">
        <v>31</v>
      </c>
      <c r="I544" s="7" t="s">
        <v>5488</v>
      </c>
      <c r="J544" s="11">
        <f t="shared" si="2"/>
        <v>55</v>
      </c>
      <c r="K544" s="7" t="s">
        <v>95</v>
      </c>
      <c r="L544" s="7" t="s">
        <v>96</v>
      </c>
      <c r="M544" s="7" t="s">
        <v>43</v>
      </c>
      <c r="N544" s="7" t="s">
        <v>45</v>
      </c>
      <c r="O544" s="7" t="s">
        <v>5490</v>
      </c>
      <c r="P544" s="7" t="s">
        <v>5491</v>
      </c>
      <c r="Q544" s="7" t="s">
        <v>2270</v>
      </c>
      <c r="R544" s="7" t="s">
        <v>1913</v>
      </c>
      <c r="S544" s="7" t="s">
        <v>1914</v>
      </c>
      <c r="T544" s="7" t="s">
        <v>5375</v>
      </c>
      <c r="U544" s="7"/>
      <c r="V544" s="7" t="s">
        <v>57</v>
      </c>
      <c r="W544" s="7" t="s">
        <v>59</v>
      </c>
      <c r="X544" s="7" t="s">
        <v>102</v>
      </c>
      <c r="Y544" s="7" t="s">
        <v>5376</v>
      </c>
    </row>
    <row r="545" spans="1:25" ht="16.5" customHeight="1">
      <c r="A545" s="7" t="s">
        <v>3990</v>
      </c>
      <c r="B545" s="7" t="s">
        <v>5494</v>
      </c>
      <c r="C545" s="109">
        <v>1</v>
      </c>
      <c r="D545" s="110">
        <v>1</v>
      </c>
      <c r="E545" s="111">
        <v>1</v>
      </c>
      <c r="F545" s="9"/>
      <c r="G545" s="7" t="s">
        <v>105</v>
      </c>
      <c r="H545" s="7" t="s">
        <v>31</v>
      </c>
      <c r="I545" s="7" t="s">
        <v>5495</v>
      </c>
      <c r="J545" s="11">
        <f t="shared" si="2"/>
        <v>75</v>
      </c>
      <c r="K545" s="7" t="s">
        <v>95</v>
      </c>
      <c r="L545" s="7" t="s">
        <v>96</v>
      </c>
      <c r="M545" s="7" t="s">
        <v>43</v>
      </c>
      <c r="N545" s="7" t="s">
        <v>45</v>
      </c>
      <c r="O545" s="7" t="s">
        <v>5497</v>
      </c>
      <c r="P545" s="7" t="s">
        <v>5498</v>
      </c>
      <c r="Q545" s="7" t="s">
        <v>978</v>
      </c>
      <c r="R545" s="7" t="s">
        <v>736</v>
      </c>
      <c r="S545" s="7" t="s">
        <v>738</v>
      </c>
      <c r="T545" s="7" t="s">
        <v>5500</v>
      </c>
      <c r="U545" s="7"/>
      <c r="V545" s="7" t="s">
        <v>57</v>
      </c>
      <c r="W545" s="7" t="s">
        <v>59</v>
      </c>
      <c r="X545" s="7" t="s">
        <v>102</v>
      </c>
      <c r="Y545" s="7" t="s">
        <v>5410</v>
      </c>
    </row>
    <row r="546" spans="1:25" ht="16.5" customHeight="1">
      <c r="A546" s="7" t="s">
        <v>3990</v>
      </c>
      <c r="B546" s="7" t="s">
        <v>5502</v>
      </c>
      <c r="C546" s="109">
        <v>1</v>
      </c>
      <c r="D546" s="110">
        <v>1</v>
      </c>
      <c r="E546" s="111"/>
      <c r="F546" s="9"/>
      <c r="G546" s="7" t="s">
        <v>148</v>
      </c>
      <c r="H546" s="7" t="s">
        <v>31</v>
      </c>
      <c r="I546" s="7" t="s">
        <v>5503</v>
      </c>
      <c r="J546" s="11">
        <f t="shared" si="2"/>
        <v>19</v>
      </c>
      <c r="K546" s="7" t="s">
        <v>947</v>
      </c>
      <c r="L546" s="7" t="s">
        <v>948</v>
      </c>
      <c r="M546" s="7" t="s">
        <v>369</v>
      </c>
      <c r="N546" s="7" t="s">
        <v>370</v>
      </c>
      <c r="O546" s="7" t="s">
        <v>5505</v>
      </c>
      <c r="P546" s="7" t="s">
        <v>5506</v>
      </c>
      <c r="Q546" s="7" t="s">
        <v>4061</v>
      </c>
      <c r="R546" s="7" t="s">
        <v>2078</v>
      </c>
      <c r="S546" s="7" t="s">
        <v>1997</v>
      </c>
      <c r="T546" s="7" t="s">
        <v>5507</v>
      </c>
      <c r="U546" s="7"/>
      <c r="V546" s="7" t="s">
        <v>57</v>
      </c>
      <c r="W546" s="7" t="s">
        <v>5285</v>
      </c>
      <c r="X546" s="7" t="s">
        <v>953</v>
      </c>
      <c r="Y546" s="7" t="s">
        <v>5510</v>
      </c>
    </row>
    <row r="547" spans="1:25" ht="16.5" customHeight="1">
      <c r="A547" s="7" t="s">
        <v>3990</v>
      </c>
      <c r="B547" s="7" t="s">
        <v>5511</v>
      </c>
      <c r="C547" s="109">
        <v>1</v>
      </c>
      <c r="D547" s="110">
        <v>1</v>
      </c>
      <c r="E547" s="111"/>
      <c r="F547" s="9"/>
      <c r="G547" s="7" t="s">
        <v>148</v>
      </c>
      <c r="H547" s="7" t="s">
        <v>31</v>
      </c>
      <c r="I547" s="7" t="s">
        <v>232</v>
      </c>
      <c r="J547" s="11">
        <f t="shared" si="2"/>
        <v>10</v>
      </c>
      <c r="K547" s="7" t="s">
        <v>5513</v>
      </c>
      <c r="L547" s="7" t="s">
        <v>5514</v>
      </c>
      <c r="M547" s="7" t="s">
        <v>369</v>
      </c>
      <c r="N547" s="7" t="s">
        <v>370</v>
      </c>
      <c r="O547" s="7" t="s">
        <v>947</v>
      </c>
      <c r="P547" s="7" t="s">
        <v>948</v>
      </c>
      <c r="Q547" s="7" t="s">
        <v>247</v>
      </c>
      <c r="R547" s="7" t="s">
        <v>369</v>
      </c>
      <c r="S547" s="7" t="s">
        <v>370</v>
      </c>
      <c r="T547" s="7" t="s">
        <v>89</v>
      </c>
      <c r="U547" s="7"/>
      <c r="V547" s="7" t="s">
        <v>78</v>
      </c>
      <c r="W547" s="7" t="s">
        <v>59</v>
      </c>
      <c r="X547" s="7" t="s">
        <v>89</v>
      </c>
      <c r="Y547" s="7" t="s">
        <v>89</v>
      </c>
    </row>
    <row r="548" spans="1:25" ht="16.5" customHeight="1">
      <c r="A548" s="7" t="s">
        <v>3990</v>
      </c>
      <c r="B548" s="7" t="s">
        <v>5516</v>
      </c>
      <c r="C548" s="109">
        <v>1</v>
      </c>
      <c r="D548" s="110">
        <v>1</v>
      </c>
      <c r="E548" s="111"/>
      <c r="F548" s="9"/>
      <c r="G548" s="7" t="s">
        <v>344</v>
      </c>
      <c r="H548" s="7" t="s">
        <v>34</v>
      </c>
      <c r="I548" s="7" t="s">
        <v>4095</v>
      </c>
      <c r="J548" s="11">
        <f t="shared" si="2"/>
        <v>60</v>
      </c>
      <c r="K548" s="7" t="s">
        <v>947</v>
      </c>
      <c r="L548" s="7" t="s">
        <v>948</v>
      </c>
      <c r="M548" s="7" t="s">
        <v>369</v>
      </c>
      <c r="N548" s="7" t="s">
        <v>370</v>
      </c>
      <c r="O548" s="7" t="s">
        <v>4125</v>
      </c>
      <c r="P548" s="7" t="s">
        <v>4126</v>
      </c>
      <c r="Q548" s="7" t="s">
        <v>485</v>
      </c>
      <c r="R548" s="7" t="s">
        <v>46</v>
      </c>
      <c r="S548" s="7" t="s">
        <v>49</v>
      </c>
      <c r="T548" s="7" t="s">
        <v>4100</v>
      </c>
      <c r="U548" s="7"/>
      <c r="V548" s="7" t="s">
        <v>57</v>
      </c>
      <c r="W548" s="7" t="s">
        <v>4129</v>
      </c>
      <c r="X548" s="7" t="s">
        <v>953</v>
      </c>
      <c r="Y548" s="7" t="s">
        <v>4101</v>
      </c>
    </row>
    <row r="549" spans="1:25" ht="16.5" customHeight="1">
      <c r="A549" s="7" t="s">
        <v>3990</v>
      </c>
      <c r="B549" s="7" t="s">
        <v>5521</v>
      </c>
      <c r="C549" s="109">
        <v>1</v>
      </c>
      <c r="D549" s="110"/>
      <c r="E549" s="111"/>
      <c r="F549" s="9"/>
      <c r="G549" s="7" t="s">
        <v>344</v>
      </c>
      <c r="H549" s="7" t="s">
        <v>582</v>
      </c>
      <c r="I549" s="7" t="s">
        <v>232</v>
      </c>
      <c r="J549" s="11">
        <f t="shared" si="2"/>
        <v>10</v>
      </c>
      <c r="K549" s="7" t="s">
        <v>4080</v>
      </c>
      <c r="L549" s="7" t="s">
        <v>4081</v>
      </c>
      <c r="M549" s="7" t="s">
        <v>1677</v>
      </c>
      <c r="N549" s="7" t="s">
        <v>1679</v>
      </c>
      <c r="O549" s="7" t="s">
        <v>5524</v>
      </c>
      <c r="P549" s="7" t="s">
        <v>5525</v>
      </c>
      <c r="Q549" s="7" t="s">
        <v>247</v>
      </c>
      <c r="R549" s="7" t="s">
        <v>1677</v>
      </c>
      <c r="S549" s="7" t="s">
        <v>1679</v>
      </c>
      <c r="T549" s="7" t="s">
        <v>89</v>
      </c>
      <c r="U549" s="7"/>
      <c r="V549" s="7" t="s">
        <v>78</v>
      </c>
      <c r="W549" s="7" t="s">
        <v>59</v>
      </c>
      <c r="X549" s="7" t="s">
        <v>89</v>
      </c>
      <c r="Y549" s="7" t="s">
        <v>89</v>
      </c>
    </row>
    <row r="550" spans="1:25" ht="16.5" customHeight="1">
      <c r="A550" s="7" t="s">
        <v>3990</v>
      </c>
      <c r="B550" s="7" t="s">
        <v>5526</v>
      </c>
      <c r="C550" s="109">
        <v>1</v>
      </c>
      <c r="D550" s="110">
        <v>1</v>
      </c>
      <c r="E550" s="111">
        <v>1</v>
      </c>
      <c r="F550" s="9"/>
      <c r="G550" s="7" t="s">
        <v>148</v>
      </c>
      <c r="H550" s="7" t="s">
        <v>31</v>
      </c>
      <c r="I550" s="7" t="s">
        <v>944</v>
      </c>
      <c r="J550" s="11">
        <f t="shared" si="2"/>
        <v>35</v>
      </c>
      <c r="K550" s="7" t="s">
        <v>95</v>
      </c>
      <c r="L550" s="7" t="s">
        <v>96</v>
      </c>
      <c r="M550" s="7" t="s">
        <v>43</v>
      </c>
      <c r="N550" s="7" t="s">
        <v>45</v>
      </c>
      <c r="O550" s="7" t="s">
        <v>947</v>
      </c>
      <c r="P550" s="7" t="s">
        <v>948</v>
      </c>
      <c r="Q550" s="7" t="s">
        <v>2270</v>
      </c>
      <c r="R550" s="7" t="s">
        <v>369</v>
      </c>
      <c r="S550" s="7" t="s">
        <v>370</v>
      </c>
      <c r="T550" s="7" t="s">
        <v>950</v>
      </c>
      <c r="U550" s="7"/>
      <c r="V550" s="7" t="s">
        <v>57</v>
      </c>
      <c r="W550" s="7" t="s">
        <v>203</v>
      </c>
      <c r="X550" s="7" t="s">
        <v>102</v>
      </c>
      <c r="Y550" s="7" t="s">
        <v>953</v>
      </c>
    </row>
    <row r="551" spans="1:25" ht="16.5" customHeight="1">
      <c r="A551" s="7" t="s">
        <v>3990</v>
      </c>
      <c r="B551" s="7" t="s">
        <v>5530</v>
      </c>
      <c r="C551" s="109">
        <v>1</v>
      </c>
      <c r="D551" s="110">
        <v>1</v>
      </c>
      <c r="E551" s="111"/>
      <c r="F551" s="9"/>
      <c r="G551" s="7" t="s">
        <v>344</v>
      </c>
      <c r="H551" s="7" t="s">
        <v>34</v>
      </c>
      <c r="I551" s="7" t="s">
        <v>4095</v>
      </c>
      <c r="J551" s="11">
        <f t="shared" si="2"/>
        <v>60</v>
      </c>
      <c r="K551" s="7" t="s">
        <v>5531</v>
      </c>
      <c r="L551" s="7" t="s">
        <v>5533</v>
      </c>
      <c r="M551" s="7" t="s">
        <v>46</v>
      </c>
      <c r="N551" s="7" t="s">
        <v>49</v>
      </c>
      <c r="O551" s="7" t="s">
        <v>947</v>
      </c>
      <c r="P551" s="7" t="s">
        <v>948</v>
      </c>
      <c r="Q551" s="7" t="s">
        <v>2270</v>
      </c>
      <c r="R551" s="7" t="s">
        <v>369</v>
      </c>
      <c r="S551" s="7" t="s">
        <v>370</v>
      </c>
      <c r="T551" s="7" t="s">
        <v>4100</v>
      </c>
      <c r="U551" s="7"/>
      <c r="V551" s="7" t="s">
        <v>57</v>
      </c>
      <c r="W551" s="7" t="s">
        <v>203</v>
      </c>
      <c r="X551" s="7" t="s">
        <v>4101</v>
      </c>
      <c r="Y551" s="7" t="s">
        <v>953</v>
      </c>
    </row>
    <row r="552" spans="1:25" ht="16.5" customHeight="1">
      <c r="A552" s="7" t="s">
        <v>3990</v>
      </c>
      <c r="B552" s="7" t="s">
        <v>5536</v>
      </c>
      <c r="C552" s="109">
        <v>1</v>
      </c>
      <c r="D552" s="110">
        <v>1</v>
      </c>
      <c r="E552" s="111">
        <v>1</v>
      </c>
      <c r="F552" s="9"/>
      <c r="G552" s="7" t="s">
        <v>1080</v>
      </c>
      <c r="H552" s="7" t="s">
        <v>31</v>
      </c>
      <c r="I552" s="7" t="s">
        <v>5537</v>
      </c>
      <c r="J552" s="11">
        <f t="shared" si="2"/>
        <v>38</v>
      </c>
      <c r="K552" s="7" t="s">
        <v>95</v>
      </c>
      <c r="L552" s="7" t="s">
        <v>96</v>
      </c>
      <c r="M552" s="7" t="s">
        <v>43</v>
      </c>
      <c r="N552" s="7" t="s">
        <v>45</v>
      </c>
      <c r="O552" s="7" t="s">
        <v>5539</v>
      </c>
      <c r="P552" s="7" t="s">
        <v>5541</v>
      </c>
      <c r="Q552" s="7" t="s">
        <v>1071</v>
      </c>
      <c r="R552" s="7" t="s">
        <v>671</v>
      </c>
      <c r="S552" s="7" t="s">
        <v>672</v>
      </c>
      <c r="T552" s="7" t="s">
        <v>5544</v>
      </c>
      <c r="U552" s="7"/>
      <c r="V552" s="7" t="s">
        <v>57</v>
      </c>
      <c r="W552" s="7" t="s">
        <v>1254</v>
      </c>
      <c r="X552" s="7" t="s">
        <v>102</v>
      </c>
      <c r="Y552" s="7" t="s">
        <v>676</v>
      </c>
    </row>
    <row r="553" spans="1:25" ht="16.5" customHeight="1">
      <c r="A553" s="7" t="s">
        <v>3990</v>
      </c>
      <c r="B553" s="7" t="s">
        <v>5548</v>
      </c>
      <c r="C553" s="109">
        <v>1</v>
      </c>
      <c r="D553" s="110"/>
      <c r="E553" s="111"/>
      <c r="F553" s="9"/>
      <c r="G553" s="7" t="s">
        <v>1080</v>
      </c>
      <c r="H553" s="7" t="s">
        <v>31</v>
      </c>
      <c r="I553" s="7" t="s">
        <v>5549</v>
      </c>
      <c r="J553" s="11">
        <f t="shared" si="2"/>
        <v>17</v>
      </c>
      <c r="K553" s="7" t="s">
        <v>749</v>
      </c>
      <c r="L553" s="7" t="s">
        <v>750</v>
      </c>
      <c r="M553" s="7" t="s">
        <v>433</v>
      </c>
      <c r="N553" s="7" t="s">
        <v>434</v>
      </c>
      <c r="O553" s="7" t="s">
        <v>5552</v>
      </c>
      <c r="P553" s="7" t="s">
        <v>5553</v>
      </c>
      <c r="Q553" s="7" t="s">
        <v>1071</v>
      </c>
      <c r="R553" s="7" t="s">
        <v>1397</v>
      </c>
      <c r="S553" s="7" t="s">
        <v>1398</v>
      </c>
      <c r="T553" s="7" t="s">
        <v>5556</v>
      </c>
      <c r="U553" s="7"/>
      <c r="V553" s="7" t="s">
        <v>57</v>
      </c>
      <c r="W553" s="7" t="s">
        <v>59</v>
      </c>
      <c r="X553" s="7" t="s">
        <v>754</v>
      </c>
      <c r="Y553" s="7" t="s">
        <v>1402</v>
      </c>
    </row>
    <row r="554" spans="1:25" ht="16.5" customHeight="1">
      <c r="A554" s="7" t="s">
        <v>3990</v>
      </c>
      <c r="B554" s="7" t="s">
        <v>5557</v>
      </c>
      <c r="C554" s="109">
        <v>1</v>
      </c>
      <c r="D554" s="110"/>
      <c r="E554" s="111"/>
      <c r="F554" s="9"/>
      <c r="G554" s="7" t="s">
        <v>1080</v>
      </c>
      <c r="H554" s="7" t="s">
        <v>31</v>
      </c>
      <c r="I554" s="7" t="s">
        <v>1736</v>
      </c>
      <c r="J554" s="11">
        <f t="shared" si="2"/>
        <v>8</v>
      </c>
      <c r="K554" s="7" t="s">
        <v>5559</v>
      </c>
      <c r="L554" s="7" t="s">
        <v>5560</v>
      </c>
      <c r="M554" s="7" t="s">
        <v>1397</v>
      </c>
      <c r="N554" s="7" t="s">
        <v>1398</v>
      </c>
      <c r="O554" s="7" t="s">
        <v>5552</v>
      </c>
      <c r="P554" s="7" t="s">
        <v>5553</v>
      </c>
      <c r="Q554" s="7" t="s">
        <v>247</v>
      </c>
      <c r="R554" s="7" t="s">
        <v>1397</v>
      </c>
      <c r="S554" s="7" t="s">
        <v>1398</v>
      </c>
      <c r="T554" s="7" t="s">
        <v>89</v>
      </c>
      <c r="U554" s="7"/>
      <c r="V554" s="7" t="s">
        <v>78</v>
      </c>
      <c r="W554" s="7" t="s">
        <v>59</v>
      </c>
      <c r="X554" s="7" t="s">
        <v>89</v>
      </c>
      <c r="Y554" s="7" t="s">
        <v>89</v>
      </c>
    </row>
    <row r="555" spans="1:25" ht="16.5" customHeight="1">
      <c r="A555" s="7" t="s">
        <v>3990</v>
      </c>
      <c r="B555" s="7" t="s">
        <v>5563</v>
      </c>
      <c r="C555" s="109">
        <v>1</v>
      </c>
      <c r="D555" s="110">
        <v>1</v>
      </c>
      <c r="E555" s="111">
        <v>1</v>
      </c>
      <c r="F555" s="9"/>
      <c r="G555" s="7" t="s">
        <v>344</v>
      </c>
      <c r="H555" s="7" t="s">
        <v>31</v>
      </c>
      <c r="I555" s="7" t="s">
        <v>5565</v>
      </c>
      <c r="J555" s="11">
        <f t="shared" si="2"/>
        <v>37</v>
      </c>
      <c r="K555" s="7" t="s">
        <v>349</v>
      </c>
      <c r="L555" s="7" t="s">
        <v>350</v>
      </c>
      <c r="M555" s="7" t="s">
        <v>43</v>
      </c>
      <c r="N555" s="7" t="s">
        <v>45</v>
      </c>
      <c r="O555" s="7" t="s">
        <v>5566</v>
      </c>
      <c r="P555" s="7" t="s">
        <v>5567</v>
      </c>
      <c r="Q555" s="7" t="s">
        <v>1071</v>
      </c>
      <c r="R555" s="7" t="s">
        <v>671</v>
      </c>
      <c r="S555" s="7" t="s">
        <v>672</v>
      </c>
      <c r="T555" s="7" t="s">
        <v>5570</v>
      </c>
      <c r="U555" s="7"/>
      <c r="V555" s="7" t="s">
        <v>57</v>
      </c>
      <c r="W555" s="7" t="s">
        <v>59</v>
      </c>
      <c r="X555" s="7" t="s">
        <v>354</v>
      </c>
      <c r="Y555" s="7" t="s">
        <v>676</v>
      </c>
    </row>
    <row r="556" spans="1:25" ht="16.5" customHeight="1">
      <c r="A556" s="7" t="s">
        <v>3990</v>
      </c>
      <c r="B556" s="7" t="s">
        <v>5571</v>
      </c>
      <c r="C556" s="109">
        <v>1</v>
      </c>
      <c r="D556" s="110">
        <v>1</v>
      </c>
      <c r="E556" s="111"/>
      <c r="F556" s="9"/>
      <c r="G556" s="7" t="s">
        <v>344</v>
      </c>
      <c r="H556" s="7" t="s">
        <v>31</v>
      </c>
      <c r="I556" s="7" t="s">
        <v>5573</v>
      </c>
      <c r="J556" s="11">
        <f t="shared" si="2"/>
        <v>54</v>
      </c>
      <c r="K556" s="7" t="s">
        <v>947</v>
      </c>
      <c r="L556" s="7" t="s">
        <v>948</v>
      </c>
      <c r="M556" s="7" t="s">
        <v>369</v>
      </c>
      <c r="N556" s="7" t="s">
        <v>370</v>
      </c>
      <c r="O556" s="7" t="s">
        <v>5392</v>
      </c>
      <c r="P556" s="7" t="s">
        <v>5394</v>
      </c>
      <c r="Q556" s="7" t="s">
        <v>1071</v>
      </c>
      <c r="R556" s="7" t="s">
        <v>709</v>
      </c>
      <c r="S556" s="7" t="s">
        <v>710</v>
      </c>
      <c r="T556" s="7" t="s">
        <v>5576</v>
      </c>
      <c r="U556" s="7"/>
      <c r="V556" s="7" t="s">
        <v>57</v>
      </c>
      <c r="W556" s="7" t="s">
        <v>94</v>
      </c>
      <c r="X556" s="7" t="s">
        <v>953</v>
      </c>
      <c r="Y556" s="7" t="s">
        <v>5398</v>
      </c>
    </row>
    <row r="557" spans="1:25" ht="16.5" customHeight="1">
      <c r="A557" s="7" t="s">
        <v>3990</v>
      </c>
      <c r="B557" s="7" t="s">
        <v>5577</v>
      </c>
      <c r="C557" s="109">
        <v>1</v>
      </c>
      <c r="D557" s="110">
        <v>1</v>
      </c>
      <c r="E557" s="111"/>
      <c r="F557" s="9"/>
      <c r="G557" s="7" t="s">
        <v>344</v>
      </c>
      <c r="H557" s="7" t="s">
        <v>31</v>
      </c>
      <c r="I557" s="7" t="s">
        <v>4095</v>
      </c>
      <c r="J557" s="11">
        <f t="shared" si="2"/>
        <v>60</v>
      </c>
      <c r="K557" s="7" t="s">
        <v>947</v>
      </c>
      <c r="L557" s="7" t="s">
        <v>948</v>
      </c>
      <c r="M557" s="7" t="s">
        <v>369</v>
      </c>
      <c r="N557" s="7" t="s">
        <v>370</v>
      </c>
      <c r="O557" s="7" t="s">
        <v>4125</v>
      </c>
      <c r="P557" s="7" t="s">
        <v>4126</v>
      </c>
      <c r="Q557" s="7" t="s">
        <v>485</v>
      </c>
      <c r="R557" s="7" t="s">
        <v>46</v>
      </c>
      <c r="S557" s="7" t="s">
        <v>49</v>
      </c>
      <c r="T557" s="7" t="s">
        <v>4100</v>
      </c>
      <c r="U557" s="7"/>
      <c r="V557" s="7" t="s">
        <v>57</v>
      </c>
      <c r="W557" s="7" t="s">
        <v>94</v>
      </c>
      <c r="X557" s="7" t="s">
        <v>953</v>
      </c>
      <c r="Y557" s="7" t="s">
        <v>4101</v>
      </c>
    </row>
    <row r="558" spans="1:25" ht="16.5" customHeight="1">
      <c r="A558" s="7" t="s">
        <v>3990</v>
      </c>
      <c r="B558" s="7" t="s">
        <v>5581</v>
      </c>
      <c r="C558" s="109">
        <v>1</v>
      </c>
      <c r="D558" s="110">
        <v>1</v>
      </c>
      <c r="E558" s="111"/>
      <c r="F558" s="9"/>
      <c r="G558" s="7" t="s">
        <v>415</v>
      </c>
      <c r="H558" s="7" t="s">
        <v>34</v>
      </c>
      <c r="I558" s="7" t="s">
        <v>232</v>
      </c>
      <c r="J558" s="11">
        <f t="shared" si="2"/>
        <v>10</v>
      </c>
      <c r="K558" s="7" t="s">
        <v>5583</v>
      </c>
      <c r="L558" s="7" t="s">
        <v>5584</v>
      </c>
      <c r="M558" s="7" t="s">
        <v>369</v>
      </c>
      <c r="N558" s="7" t="s">
        <v>370</v>
      </c>
      <c r="O558" s="7" t="s">
        <v>947</v>
      </c>
      <c r="P558" s="7" t="s">
        <v>948</v>
      </c>
      <c r="Q558" s="7" t="s">
        <v>247</v>
      </c>
      <c r="R558" s="7" t="s">
        <v>369</v>
      </c>
      <c r="S558" s="7" t="s">
        <v>370</v>
      </c>
      <c r="T558" s="7" t="s">
        <v>89</v>
      </c>
      <c r="U558" s="7"/>
      <c r="V558" s="7" t="s">
        <v>78</v>
      </c>
      <c r="W558" s="7" t="s">
        <v>94</v>
      </c>
      <c r="X558" s="7" t="s">
        <v>89</v>
      </c>
      <c r="Y558" s="7" t="s">
        <v>89</v>
      </c>
    </row>
    <row r="559" spans="1:25" ht="16.5" customHeight="1">
      <c r="A559" s="7" t="s">
        <v>3990</v>
      </c>
      <c r="B559" s="7" t="s">
        <v>5587</v>
      </c>
      <c r="C559" s="109">
        <v>1</v>
      </c>
      <c r="D559" s="110">
        <v>1</v>
      </c>
      <c r="E559" s="111"/>
      <c r="F559" s="9"/>
      <c r="G559" s="7" t="s">
        <v>344</v>
      </c>
      <c r="H559" s="7" t="s">
        <v>31</v>
      </c>
      <c r="I559" s="7" t="s">
        <v>5589</v>
      </c>
      <c r="J559" s="11">
        <f t="shared" si="2"/>
        <v>67</v>
      </c>
      <c r="K559" s="7" t="s">
        <v>5590</v>
      </c>
      <c r="L559" s="7" t="s">
        <v>5591</v>
      </c>
      <c r="M559" s="7" t="s">
        <v>46</v>
      </c>
      <c r="N559" s="7" t="s">
        <v>49</v>
      </c>
      <c r="O559" s="7" t="s">
        <v>947</v>
      </c>
      <c r="P559" s="7" t="s">
        <v>948</v>
      </c>
      <c r="Q559" s="7" t="s">
        <v>2270</v>
      </c>
      <c r="R559" s="7" t="s">
        <v>369</v>
      </c>
      <c r="S559" s="7" t="s">
        <v>370</v>
      </c>
      <c r="T559" s="7" t="s">
        <v>5594</v>
      </c>
      <c r="U559" s="7"/>
      <c r="V559" s="7" t="s">
        <v>57</v>
      </c>
      <c r="W559" s="7" t="s">
        <v>4104</v>
      </c>
      <c r="X559" s="7" t="s">
        <v>451</v>
      </c>
      <c r="Y559" s="7" t="s">
        <v>953</v>
      </c>
    </row>
    <row r="560" spans="1:25" ht="16.5" customHeight="1">
      <c r="A560" s="7" t="s">
        <v>4261</v>
      </c>
      <c r="B560" s="7" t="s">
        <v>5596</v>
      </c>
      <c r="C560" s="109">
        <v>1</v>
      </c>
      <c r="D560" s="110">
        <v>1</v>
      </c>
      <c r="E560" s="111">
        <v>1</v>
      </c>
      <c r="F560" s="9"/>
      <c r="G560" s="7" t="s">
        <v>30</v>
      </c>
      <c r="H560" s="7" t="s">
        <v>31</v>
      </c>
      <c r="I560" s="7" t="s">
        <v>5598</v>
      </c>
      <c r="J560" s="11">
        <f t="shared" si="2"/>
        <v>19</v>
      </c>
      <c r="K560" s="7" t="s">
        <v>340</v>
      </c>
      <c r="L560" s="7" t="s">
        <v>341</v>
      </c>
      <c r="M560" s="7" t="s">
        <v>43</v>
      </c>
      <c r="N560" s="7" t="s">
        <v>45</v>
      </c>
      <c r="O560" s="7" t="s">
        <v>4267</v>
      </c>
      <c r="P560" s="7" t="s">
        <v>4268</v>
      </c>
      <c r="Q560" s="7" t="s">
        <v>52</v>
      </c>
      <c r="R560" s="7" t="s">
        <v>53</v>
      </c>
      <c r="S560" s="7" t="s">
        <v>55</v>
      </c>
      <c r="T560" s="7" t="s">
        <v>5606</v>
      </c>
      <c r="U560" s="7"/>
      <c r="V560" s="7" t="s">
        <v>57</v>
      </c>
      <c r="W560" s="7" t="s">
        <v>59</v>
      </c>
      <c r="X560" s="7" t="s">
        <v>345</v>
      </c>
      <c r="Y560" s="7" t="s">
        <v>4271</v>
      </c>
    </row>
    <row r="561" spans="1:25" ht="16.5" customHeight="1">
      <c r="A561" s="7" t="s">
        <v>4272</v>
      </c>
      <c r="B561" s="7" t="s">
        <v>5608</v>
      </c>
      <c r="C561" s="109">
        <v>1</v>
      </c>
      <c r="D561" s="110"/>
      <c r="E561" s="111"/>
      <c r="F561" s="9"/>
      <c r="G561" s="7" t="s">
        <v>3306</v>
      </c>
      <c r="H561" s="7" t="s">
        <v>31</v>
      </c>
      <c r="I561" s="7" t="s">
        <v>5609</v>
      </c>
      <c r="J561" s="11">
        <f t="shared" si="2"/>
        <v>20</v>
      </c>
      <c r="K561" s="7" t="s">
        <v>637</v>
      </c>
      <c r="L561" s="7" t="s">
        <v>639</v>
      </c>
      <c r="M561" s="7" t="s">
        <v>46</v>
      </c>
      <c r="N561" s="7" t="s">
        <v>49</v>
      </c>
      <c r="O561" s="7" t="s">
        <v>4324</v>
      </c>
      <c r="P561" s="7" t="s">
        <v>4325</v>
      </c>
      <c r="Q561" s="7" t="s">
        <v>2270</v>
      </c>
      <c r="R561" s="7" t="s">
        <v>433</v>
      </c>
      <c r="S561" s="7" t="s">
        <v>434</v>
      </c>
      <c r="T561" s="7" t="s">
        <v>5613</v>
      </c>
      <c r="U561" s="7"/>
      <c r="V561" s="7" t="s">
        <v>57</v>
      </c>
      <c r="W561" s="7" t="s">
        <v>59</v>
      </c>
      <c r="X561" s="7" t="s">
        <v>646</v>
      </c>
      <c r="Y561" s="7" t="s">
        <v>2108</v>
      </c>
    </row>
    <row r="562" spans="1:25" ht="16.5" customHeight="1">
      <c r="A562" s="7" t="s">
        <v>4272</v>
      </c>
      <c r="B562" s="7" t="s">
        <v>5614</v>
      </c>
      <c r="C562" s="109">
        <v>1</v>
      </c>
      <c r="D562" s="110"/>
      <c r="E562" s="111"/>
      <c r="F562" s="9"/>
      <c r="G562" s="7" t="s">
        <v>1321</v>
      </c>
      <c r="H562" s="7" t="s">
        <v>31</v>
      </c>
      <c r="I562" s="7" t="s">
        <v>5617</v>
      </c>
      <c r="J562" s="11">
        <f t="shared" si="2"/>
        <v>72</v>
      </c>
      <c r="K562" s="7" t="s">
        <v>4324</v>
      </c>
      <c r="L562" s="7" t="s">
        <v>4325</v>
      </c>
      <c r="M562" s="7" t="s">
        <v>433</v>
      </c>
      <c r="N562" s="7" t="s">
        <v>434</v>
      </c>
      <c r="O562" s="7" t="s">
        <v>4281</v>
      </c>
      <c r="P562" s="7" t="s">
        <v>4282</v>
      </c>
      <c r="Q562" s="7" t="s">
        <v>152</v>
      </c>
      <c r="R562" s="7" t="s">
        <v>2607</v>
      </c>
      <c r="S562" s="7" t="s">
        <v>2609</v>
      </c>
      <c r="T562" s="7" t="s">
        <v>5619</v>
      </c>
      <c r="U562" s="7"/>
      <c r="V562" s="7" t="s">
        <v>57</v>
      </c>
      <c r="W562" s="7" t="s">
        <v>59</v>
      </c>
      <c r="X562" s="7" t="s">
        <v>2108</v>
      </c>
      <c r="Y562" s="7" t="s">
        <v>4285</v>
      </c>
    </row>
    <row r="563" spans="1:25" ht="16.5" customHeight="1">
      <c r="A563" s="7" t="s">
        <v>4272</v>
      </c>
      <c r="B563" s="7" t="s">
        <v>5620</v>
      </c>
      <c r="C563" s="109">
        <v>1</v>
      </c>
      <c r="D563" s="110"/>
      <c r="E563" s="111"/>
      <c r="F563" s="9"/>
      <c r="G563" s="7" t="s">
        <v>1321</v>
      </c>
      <c r="H563" s="7" t="s">
        <v>31</v>
      </c>
      <c r="I563" s="7" t="s">
        <v>5623</v>
      </c>
      <c r="J563" s="11">
        <f t="shared" si="2"/>
        <v>71</v>
      </c>
      <c r="K563" s="7" t="s">
        <v>4324</v>
      </c>
      <c r="L563" s="7" t="s">
        <v>4325</v>
      </c>
      <c r="M563" s="7" t="s">
        <v>433</v>
      </c>
      <c r="N563" s="7" t="s">
        <v>434</v>
      </c>
      <c r="O563" s="7" t="s">
        <v>4293</v>
      </c>
      <c r="P563" s="7" t="s">
        <v>4282</v>
      </c>
      <c r="Q563" s="7" t="s">
        <v>152</v>
      </c>
      <c r="R563" s="7" t="s">
        <v>2922</v>
      </c>
      <c r="S563" s="7" t="s">
        <v>2924</v>
      </c>
      <c r="T563" s="7" t="s">
        <v>5625</v>
      </c>
      <c r="U563" s="7"/>
      <c r="V563" s="7" t="s">
        <v>57</v>
      </c>
      <c r="W563" s="7" t="s">
        <v>59</v>
      </c>
      <c r="X563" s="7" t="s">
        <v>2108</v>
      </c>
      <c r="Y563" s="7" t="s">
        <v>4295</v>
      </c>
    </row>
    <row r="564" spans="1:25" ht="16.5" customHeight="1">
      <c r="A564" s="7" t="s">
        <v>4272</v>
      </c>
      <c r="B564" s="7" t="s">
        <v>5627</v>
      </c>
      <c r="C564" s="109">
        <v>1</v>
      </c>
      <c r="D564" s="110"/>
      <c r="E564" s="111"/>
      <c r="F564" s="9"/>
      <c r="G564" s="7" t="s">
        <v>1321</v>
      </c>
      <c r="H564" s="7" t="s">
        <v>31</v>
      </c>
      <c r="I564" s="7" t="s">
        <v>5632</v>
      </c>
      <c r="J564" s="11">
        <f t="shared" si="2"/>
        <v>33</v>
      </c>
      <c r="K564" s="7" t="s">
        <v>4324</v>
      </c>
      <c r="L564" s="7" t="s">
        <v>4325</v>
      </c>
      <c r="M564" s="7" t="s">
        <v>433</v>
      </c>
      <c r="N564" s="7" t="s">
        <v>434</v>
      </c>
      <c r="O564" s="7" t="s">
        <v>4301</v>
      </c>
      <c r="P564" s="7" t="s">
        <v>4282</v>
      </c>
      <c r="Q564" s="7" t="s">
        <v>152</v>
      </c>
      <c r="R564" s="7" t="s">
        <v>486</v>
      </c>
      <c r="S564" s="7" t="s">
        <v>487</v>
      </c>
      <c r="T564" s="7" t="s">
        <v>5636</v>
      </c>
      <c r="U564" s="7"/>
      <c r="V564" s="7" t="s">
        <v>57</v>
      </c>
      <c r="W564" s="7" t="s">
        <v>59</v>
      </c>
      <c r="X564" s="7" t="s">
        <v>2108</v>
      </c>
      <c r="Y564" s="7" t="s">
        <v>4305</v>
      </c>
    </row>
    <row r="565" spans="1:25" ht="16.5" customHeight="1">
      <c r="A565" s="7" t="s">
        <v>4272</v>
      </c>
      <c r="B565" s="7" t="s">
        <v>5639</v>
      </c>
      <c r="C565" s="109">
        <v>1</v>
      </c>
      <c r="D565" s="110"/>
      <c r="E565" s="111"/>
      <c r="F565" s="9"/>
      <c r="G565" s="7" t="s">
        <v>1321</v>
      </c>
      <c r="H565" s="7" t="s">
        <v>31</v>
      </c>
      <c r="I565" s="7" t="s">
        <v>3639</v>
      </c>
      <c r="J565" s="11">
        <f t="shared" si="2"/>
        <v>36</v>
      </c>
      <c r="K565" s="7" t="s">
        <v>4324</v>
      </c>
      <c r="L565" s="7" t="s">
        <v>4325</v>
      </c>
      <c r="M565" s="7" t="s">
        <v>433</v>
      </c>
      <c r="N565" s="7" t="s">
        <v>434</v>
      </c>
      <c r="O565" s="7" t="s">
        <v>4310</v>
      </c>
      <c r="P565" s="7" t="s">
        <v>4282</v>
      </c>
      <c r="Q565" s="7" t="s">
        <v>152</v>
      </c>
      <c r="R565" s="7" t="s">
        <v>511</v>
      </c>
      <c r="S565" s="7" t="s">
        <v>513</v>
      </c>
      <c r="T565" s="7" t="s">
        <v>5643</v>
      </c>
      <c r="U565" s="7"/>
      <c r="V565" s="7" t="s">
        <v>57</v>
      </c>
      <c r="W565" s="7" t="s">
        <v>59</v>
      </c>
      <c r="X565" s="7" t="s">
        <v>2108</v>
      </c>
      <c r="Y565" s="7" t="s">
        <v>3040</v>
      </c>
    </row>
    <row r="566" spans="1:25" ht="16.5" customHeight="1">
      <c r="A566" s="7" t="s">
        <v>4272</v>
      </c>
      <c r="B566" s="7" t="s">
        <v>5644</v>
      </c>
      <c r="C566" s="109"/>
      <c r="D566" s="110"/>
      <c r="E566" s="111"/>
      <c r="F566" s="9"/>
      <c r="G566" s="7" t="s">
        <v>1321</v>
      </c>
      <c r="H566" s="7" t="s">
        <v>31</v>
      </c>
      <c r="I566" s="7" t="s">
        <v>5646</v>
      </c>
      <c r="J566" s="11">
        <f t="shared" si="2"/>
        <v>22</v>
      </c>
      <c r="K566" s="7" t="s">
        <v>4324</v>
      </c>
      <c r="L566" s="7" t="s">
        <v>4325</v>
      </c>
      <c r="M566" s="7" t="s">
        <v>433</v>
      </c>
      <c r="N566" s="7" t="s">
        <v>434</v>
      </c>
      <c r="O566" s="7" t="s">
        <v>4318</v>
      </c>
      <c r="P566" s="7" t="s">
        <v>4282</v>
      </c>
      <c r="Q566" s="7" t="s">
        <v>152</v>
      </c>
      <c r="R566" s="7" t="s">
        <v>531</v>
      </c>
      <c r="S566" s="7" t="s">
        <v>532</v>
      </c>
      <c r="T566" s="7" t="s">
        <v>5647</v>
      </c>
      <c r="U566" s="7"/>
      <c r="V566" s="7" t="s">
        <v>57</v>
      </c>
      <c r="W566" s="7" t="s">
        <v>59</v>
      </c>
      <c r="X566" s="7" t="s">
        <v>2108</v>
      </c>
      <c r="Y566" s="7" t="s">
        <v>4320</v>
      </c>
    </row>
    <row r="567" spans="1:25" ht="16.5" customHeight="1">
      <c r="A567" s="7" t="s">
        <v>4272</v>
      </c>
      <c r="B567" s="7" t="s">
        <v>5650</v>
      </c>
      <c r="C567" s="109">
        <v>1</v>
      </c>
      <c r="D567" s="110">
        <v>1</v>
      </c>
      <c r="E567" s="111">
        <v>1</v>
      </c>
      <c r="F567" s="9"/>
      <c r="G567" s="7" t="s">
        <v>1080</v>
      </c>
      <c r="H567" s="7" t="s">
        <v>31</v>
      </c>
      <c r="I567" s="7" t="s">
        <v>5651</v>
      </c>
      <c r="J567" s="11">
        <f t="shared" si="2"/>
        <v>56</v>
      </c>
      <c r="K567" s="7" t="s">
        <v>340</v>
      </c>
      <c r="L567" s="7" t="s">
        <v>341</v>
      </c>
      <c r="M567" s="7" t="s">
        <v>43</v>
      </c>
      <c r="N567" s="7" t="s">
        <v>45</v>
      </c>
      <c r="O567" s="7" t="s">
        <v>4324</v>
      </c>
      <c r="P567" s="7" t="s">
        <v>4325</v>
      </c>
      <c r="Q567" s="7" t="s">
        <v>2270</v>
      </c>
      <c r="R567" s="7" t="s">
        <v>433</v>
      </c>
      <c r="S567" s="7" t="s">
        <v>434</v>
      </c>
      <c r="T567" s="7" t="s">
        <v>5655</v>
      </c>
      <c r="U567" s="7"/>
      <c r="V567" s="7" t="s">
        <v>57</v>
      </c>
      <c r="W567" s="7" t="s">
        <v>59</v>
      </c>
      <c r="X567" s="7" t="s">
        <v>345</v>
      </c>
      <c r="Y567" s="7" t="s">
        <v>2108</v>
      </c>
    </row>
    <row r="568" spans="1:25" ht="16.5" customHeight="1">
      <c r="A568" s="7" t="s">
        <v>4272</v>
      </c>
      <c r="B568" s="7" t="s">
        <v>5659</v>
      </c>
      <c r="C568" s="109">
        <v>1</v>
      </c>
      <c r="D568" s="110"/>
      <c r="E568" s="111"/>
      <c r="F568" s="9"/>
      <c r="G568" s="7" t="s">
        <v>1321</v>
      </c>
      <c r="H568" s="7" t="s">
        <v>31</v>
      </c>
      <c r="I568" s="7" t="s">
        <v>5662</v>
      </c>
      <c r="J568" s="11">
        <f t="shared" si="2"/>
        <v>30</v>
      </c>
      <c r="K568" s="7" t="s">
        <v>318</v>
      </c>
      <c r="L568" s="7" t="s">
        <v>319</v>
      </c>
      <c r="M568" s="7" t="s">
        <v>174</v>
      </c>
      <c r="N568" s="7" t="s">
        <v>175</v>
      </c>
      <c r="O568" s="7" t="s">
        <v>4335</v>
      </c>
      <c r="P568" s="7" t="s">
        <v>4282</v>
      </c>
      <c r="Q568" s="7" t="s">
        <v>965</v>
      </c>
      <c r="R568" s="7" t="s">
        <v>174</v>
      </c>
      <c r="S568" s="7" t="s">
        <v>175</v>
      </c>
      <c r="T568" s="7" t="s">
        <v>5664</v>
      </c>
      <c r="U568" s="7"/>
      <c r="V568" s="7" t="s">
        <v>78</v>
      </c>
      <c r="W568" s="7" t="s">
        <v>59</v>
      </c>
      <c r="X568" s="7" t="s">
        <v>323</v>
      </c>
      <c r="Y568" s="7" t="s">
        <v>4339</v>
      </c>
    </row>
    <row r="569" spans="1:25" ht="16.5" customHeight="1">
      <c r="A569" s="7" t="s">
        <v>4272</v>
      </c>
      <c r="B569" s="7" t="s">
        <v>5668</v>
      </c>
      <c r="C569" s="109">
        <v>1</v>
      </c>
      <c r="D569" s="110"/>
      <c r="E569" s="111"/>
      <c r="F569" s="9"/>
      <c r="G569" s="7" t="s">
        <v>1321</v>
      </c>
      <c r="H569" s="7" t="s">
        <v>31</v>
      </c>
      <c r="I569" s="7" t="s">
        <v>5662</v>
      </c>
      <c r="J569" s="11">
        <f t="shared" si="2"/>
        <v>30</v>
      </c>
      <c r="K569" s="7" t="s">
        <v>318</v>
      </c>
      <c r="L569" s="7" t="s">
        <v>319</v>
      </c>
      <c r="M569" s="7" t="s">
        <v>174</v>
      </c>
      <c r="N569" s="7" t="s">
        <v>175</v>
      </c>
      <c r="O569" s="7" t="s">
        <v>4347</v>
      </c>
      <c r="P569" s="7" t="s">
        <v>4282</v>
      </c>
      <c r="Q569" s="7" t="s">
        <v>965</v>
      </c>
      <c r="R569" s="7" t="s">
        <v>174</v>
      </c>
      <c r="S569" s="7" t="s">
        <v>175</v>
      </c>
      <c r="T569" s="7" t="s">
        <v>5664</v>
      </c>
      <c r="U569" s="7"/>
      <c r="V569" s="7" t="s">
        <v>78</v>
      </c>
      <c r="W569" s="7" t="s">
        <v>59</v>
      </c>
      <c r="X569" s="7" t="s">
        <v>323</v>
      </c>
      <c r="Y569" s="7" t="s">
        <v>4339</v>
      </c>
    </row>
    <row r="570" spans="1:25" ht="16.5" customHeight="1">
      <c r="A570" s="7" t="s">
        <v>4349</v>
      </c>
      <c r="B570" s="7" t="s">
        <v>5676</v>
      </c>
      <c r="C570" s="109">
        <v>1</v>
      </c>
      <c r="D570" s="110">
        <v>1</v>
      </c>
      <c r="E570" s="111">
        <v>1</v>
      </c>
      <c r="F570" s="9"/>
      <c r="G570" s="7" t="s">
        <v>105</v>
      </c>
      <c r="H570" s="7" t="s">
        <v>31</v>
      </c>
      <c r="I570" s="7" t="s">
        <v>5679</v>
      </c>
      <c r="J570" s="11">
        <f t="shared" si="2"/>
        <v>29</v>
      </c>
      <c r="K570" s="7" t="s">
        <v>95</v>
      </c>
      <c r="L570" s="7" t="s">
        <v>96</v>
      </c>
      <c r="M570" s="7" t="s">
        <v>43</v>
      </c>
      <c r="N570" s="7" t="s">
        <v>45</v>
      </c>
      <c r="O570" s="7" t="s">
        <v>4356</v>
      </c>
      <c r="P570" s="7" t="s">
        <v>4357</v>
      </c>
      <c r="Q570" s="7" t="s">
        <v>1049</v>
      </c>
      <c r="R570" s="7" t="s">
        <v>1619</v>
      </c>
      <c r="S570" s="7" t="s">
        <v>1620</v>
      </c>
      <c r="T570" s="7" t="s">
        <v>5683</v>
      </c>
      <c r="U570" s="7"/>
      <c r="V570" s="7" t="s">
        <v>57</v>
      </c>
      <c r="W570" s="7" t="s">
        <v>59</v>
      </c>
      <c r="X570" s="7" t="s">
        <v>102</v>
      </c>
      <c r="Y570" s="7" t="s">
        <v>1623</v>
      </c>
    </row>
    <row r="571" spans="1:25" ht="16.5" customHeight="1">
      <c r="A571" s="7" t="s">
        <v>4349</v>
      </c>
      <c r="B571" s="7" t="s">
        <v>5687</v>
      </c>
      <c r="C571" s="109">
        <v>1</v>
      </c>
      <c r="D571" s="110">
        <v>1</v>
      </c>
      <c r="E571" s="111">
        <v>1</v>
      </c>
      <c r="F571" s="9"/>
      <c r="G571" s="7" t="s">
        <v>105</v>
      </c>
      <c r="H571" s="7" t="s">
        <v>31</v>
      </c>
      <c r="I571" s="7" t="s">
        <v>5690</v>
      </c>
      <c r="J571" s="11">
        <f t="shared" si="2"/>
        <v>31</v>
      </c>
      <c r="K571" s="7" t="s">
        <v>95</v>
      </c>
      <c r="L571" s="7" t="s">
        <v>96</v>
      </c>
      <c r="M571" s="7" t="s">
        <v>43</v>
      </c>
      <c r="N571" s="7" t="s">
        <v>45</v>
      </c>
      <c r="O571" s="7" t="s">
        <v>4365</v>
      </c>
      <c r="P571" s="7" t="s">
        <v>4367</v>
      </c>
      <c r="Q571" s="7" t="s">
        <v>1071</v>
      </c>
      <c r="R571" s="7" t="s">
        <v>1787</v>
      </c>
      <c r="S571" s="7" t="s">
        <v>1740</v>
      </c>
      <c r="T571" s="7" t="s">
        <v>5693</v>
      </c>
      <c r="U571" s="7"/>
      <c r="V571" s="7" t="s">
        <v>57</v>
      </c>
      <c r="W571" s="7" t="s">
        <v>59</v>
      </c>
      <c r="X571" s="7" t="s">
        <v>102</v>
      </c>
      <c r="Y571" s="7" t="s">
        <v>1792</v>
      </c>
    </row>
    <row r="572" spans="1:25" ht="16.5" customHeight="1">
      <c r="A572" s="7" t="s">
        <v>4349</v>
      </c>
      <c r="B572" s="7" t="s">
        <v>5697</v>
      </c>
      <c r="C572" s="109">
        <v>1</v>
      </c>
      <c r="D572" s="110">
        <v>1</v>
      </c>
      <c r="E572" s="111">
        <v>1</v>
      </c>
      <c r="F572" s="9"/>
      <c r="G572" s="7" t="s">
        <v>105</v>
      </c>
      <c r="H572" s="7" t="s">
        <v>31</v>
      </c>
      <c r="I572" s="7" t="s">
        <v>4232</v>
      </c>
      <c r="J572" s="11">
        <f t="shared" si="2"/>
        <v>18</v>
      </c>
      <c r="K572" s="7" t="s">
        <v>95</v>
      </c>
      <c r="L572" s="7" t="s">
        <v>96</v>
      </c>
      <c r="M572" s="7" t="s">
        <v>43</v>
      </c>
      <c r="N572" s="7" t="s">
        <v>45</v>
      </c>
      <c r="O572" s="7" t="s">
        <v>4381</v>
      </c>
      <c r="P572" s="7" t="s">
        <v>4383</v>
      </c>
      <c r="Q572" s="7" t="s">
        <v>52</v>
      </c>
      <c r="R572" s="7" t="s">
        <v>1634</v>
      </c>
      <c r="S572" s="7" t="s">
        <v>1620</v>
      </c>
      <c r="T572" s="7" t="s">
        <v>5701</v>
      </c>
      <c r="U572" s="7"/>
      <c r="V572" s="7" t="s">
        <v>57</v>
      </c>
      <c r="W572" s="7" t="s">
        <v>59</v>
      </c>
      <c r="X572" s="7" t="s">
        <v>102</v>
      </c>
      <c r="Y572" s="7" t="s">
        <v>4390</v>
      </c>
    </row>
    <row r="573" spans="1:25" ht="16.5" customHeight="1">
      <c r="A573" s="7" t="s">
        <v>4349</v>
      </c>
      <c r="B573" s="7" t="s">
        <v>5704</v>
      </c>
      <c r="C573" s="109">
        <v>1</v>
      </c>
      <c r="D573" s="110">
        <v>1</v>
      </c>
      <c r="E573" s="111">
        <v>1</v>
      </c>
      <c r="F573" s="9"/>
      <c r="G573" s="7" t="s">
        <v>105</v>
      </c>
      <c r="H573" s="7" t="s">
        <v>31</v>
      </c>
      <c r="I573" s="7" t="s">
        <v>5706</v>
      </c>
      <c r="J573" s="11">
        <f t="shared" si="2"/>
        <v>32</v>
      </c>
      <c r="K573" s="7" t="s">
        <v>95</v>
      </c>
      <c r="L573" s="7" t="s">
        <v>96</v>
      </c>
      <c r="M573" s="7" t="s">
        <v>43</v>
      </c>
      <c r="N573" s="7" t="s">
        <v>45</v>
      </c>
      <c r="O573" s="7" t="s">
        <v>4395</v>
      </c>
      <c r="P573" s="7" t="s">
        <v>4397</v>
      </c>
      <c r="Q573" s="7" t="s">
        <v>978</v>
      </c>
      <c r="R573" s="7" t="s">
        <v>1764</v>
      </c>
      <c r="S573" s="7" t="s">
        <v>1740</v>
      </c>
      <c r="T573" s="7" t="s">
        <v>5709</v>
      </c>
      <c r="U573" s="7"/>
      <c r="V573" s="7" t="s">
        <v>57</v>
      </c>
      <c r="W573" s="7" t="s">
        <v>59</v>
      </c>
      <c r="X573" s="7" t="s">
        <v>102</v>
      </c>
      <c r="Y573" s="7" t="s">
        <v>5712</v>
      </c>
    </row>
    <row r="574" spans="1:25" ht="16.5" customHeight="1">
      <c r="A574" s="7" t="s">
        <v>4349</v>
      </c>
      <c r="B574" s="7" t="s">
        <v>5713</v>
      </c>
      <c r="C574" s="109">
        <v>1</v>
      </c>
      <c r="D574" s="110">
        <v>1</v>
      </c>
      <c r="E574" s="111">
        <v>1</v>
      </c>
      <c r="F574" s="9"/>
      <c r="G574" s="7" t="s">
        <v>105</v>
      </c>
      <c r="H574" s="7" t="s">
        <v>31</v>
      </c>
      <c r="I574" s="7" t="s">
        <v>5715</v>
      </c>
      <c r="J574" s="11">
        <f t="shared" si="2"/>
        <v>31</v>
      </c>
      <c r="K574" s="7" t="s">
        <v>95</v>
      </c>
      <c r="L574" s="7" t="s">
        <v>96</v>
      </c>
      <c r="M574" s="7" t="s">
        <v>43</v>
      </c>
      <c r="N574" s="7" t="s">
        <v>45</v>
      </c>
      <c r="O574" s="7" t="s">
        <v>4403</v>
      </c>
      <c r="P574" s="7" t="s">
        <v>4405</v>
      </c>
      <c r="Q574" s="7" t="s">
        <v>258</v>
      </c>
      <c r="R574" s="7" t="s">
        <v>1722</v>
      </c>
      <c r="S574" s="7" t="s">
        <v>1724</v>
      </c>
      <c r="T574" s="7" t="s">
        <v>5718</v>
      </c>
      <c r="U574" s="7"/>
      <c r="V574" s="7" t="s">
        <v>57</v>
      </c>
      <c r="W574" s="7" t="s">
        <v>59</v>
      </c>
      <c r="X574" s="7" t="s">
        <v>102</v>
      </c>
      <c r="Y574" s="7" t="s">
        <v>1730</v>
      </c>
    </row>
    <row r="575" spans="1:25" ht="16.5" customHeight="1">
      <c r="A575" s="7" t="s">
        <v>4349</v>
      </c>
      <c r="B575" s="7" t="s">
        <v>5722</v>
      </c>
      <c r="C575" s="109">
        <v>1</v>
      </c>
      <c r="D575" s="110">
        <v>1</v>
      </c>
      <c r="E575" s="111">
        <v>1</v>
      </c>
      <c r="F575" s="9"/>
      <c r="G575" s="7" t="s">
        <v>105</v>
      </c>
      <c r="H575" s="7" t="s">
        <v>31</v>
      </c>
      <c r="I575" s="7" t="s">
        <v>4830</v>
      </c>
      <c r="J575" s="11">
        <f t="shared" si="2"/>
        <v>28</v>
      </c>
      <c r="K575" s="7" t="s">
        <v>95</v>
      </c>
      <c r="L575" s="7" t="s">
        <v>96</v>
      </c>
      <c r="M575" s="7" t="s">
        <v>43</v>
      </c>
      <c r="N575" s="7" t="s">
        <v>45</v>
      </c>
      <c r="O575" s="7" t="s">
        <v>4412</v>
      </c>
      <c r="P575" s="7" t="s">
        <v>4413</v>
      </c>
      <c r="Q575" s="7" t="s">
        <v>52</v>
      </c>
      <c r="R575" s="7" t="s">
        <v>1739</v>
      </c>
      <c r="S575" s="7" t="s">
        <v>1740</v>
      </c>
      <c r="T575" s="7" t="s">
        <v>5729</v>
      </c>
      <c r="U575" s="7"/>
      <c r="V575" s="7" t="s">
        <v>57</v>
      </c>
      <c r="W575" s="7" t="s">
        <v>59</v>
      </c>
      <c r="X575" s="7" t="s">
        <v>102</v>
      </c>
      <c r="Y575" s="7" t="s">
        <v>5732</v>
      </c>
    </row>
    <row r="576" spans="1:25" ht="16.5" customHeight="1">
      <c r="A576" s="7" t="s">
        <v>4349</v>
      </c>
      <c r="B576" s="7" t="s">
        <v>5734</v>
      </c>
      <c r="C576" s="109">
        <v>1</v>
      </c>
      <c r="D576" s="110">
        <v>1</v>
      </c>
      <c r="E576" s="111">
        <v>1</v>
      </c>
      <c r="F576" s="9"/>
      <c r="G576" s="7" t="s">
        <v>105</v>
      </c>
      <c r="H576" s="7" t="s">
        <v>31</v>
      </c>
      <c r="I576" s="7" t="s">
        <v>3407</v>
      </c>
      <c r="J576" s="11">
        <f t="shared" si="2"/>
        <v>33</v>
      </c>
      <c r="K576" s="7" t="s">
        <v>95</v>
      </c>
      <c r="L576" s="7" t="s">
        <v>96</v>
      </c>
      <c r="M576" s="7" t="s">
        <v>43</v>
      </c>
      <c r="N576" s="7" t="s">
        <v>45</v>
      </c>
      <c r="O576" s="7" t="s">
        <v>4423</v>
      </c>
      <c r="P576" s="7" t="s">
        <v>4424</v>
      </c>
      <c r="Q576" s="7" t="s">
        <v>1071</v>
      </c>
      <c r="R576" s="7" t="s">
        <v>135</v>
      </c>
      <c r="S576" s="7" t="s">
        <v>136</v>
      </c>
      <c r="T576" s="7" t="s">
        <v>5739</v>
      </c>
      <c r="U576" s="7"/>
      <c r="V576" s="7" t="s">
        <v>57</v>
      </c>
      <c r="W576" s="7" t="s">
        <v>59</v>
      </c>
      <c r="X576" s="7" t="s">
        <v>102</v>
      </c>
      <c r="Y576" s="7" t="s">
        <v>4430</v>
      </c>
    </row>
    <row r="577" spans="1:25" ht="16.5" customHeight="1">
      <c r="A577" s="7" t="s">
        <v>4349</v>
      </c>
      <c r="B577" s="7" t="s">
        <v>5741</v>
      </c>
      <c r="C577" s="109">
        <v>1</v>
      </c>
      <c r="D577" s="110">
        <v>1</v>
      </c>
      <c r="E577" s="111">
        <v>1</v>
      </c>
      <c r="F577" s="9"/>
      <c r="G577" s="7" t="s">
        <v>105</v>
      </c>
      <c r="H577" s="7" t="s">
        <v>31</v>
      </c>
      <c r="I577" s="7" t="s">
        <v>5743</v>
      </c>
      <c r="J577" s="11">
        <f t="shared" si="2"/>
        <v>23</v>
      </c>
      <c r="K577" s="7" t="s">
        <v>95</v>
      </c>
      <c r="L577" s="7" t="s">
        <v>96</v>
      </c>
      <c r="M577" s="7" t="s">
        <v>43</v>
      </c>
      <c r="N577" s="7" t="s">
        <v>45</v>
      </c>
      <c r="O577" s="7" t="s">
        <v>4433</v>
      </c>
      <c r="P577" s="7" t="s">
        <v>4434</v>
      </c>
      <c r="Q577" s="7" t="s">
        <v>52</v>
      </c>
      <c r="R577" s="7" t="s">
        <v>975</v>
      </c>
      <c r="S577" s="7" t="s">
        <v>977</v>
      </c>
      <c r="T577" s="7" t="s">
        <v>5749</v>
      </c>
      <c r="U577" s="7"/>
      <c r="V577" s="7" t="s">
        <v>57</v>
      </c>
      <c r="W577" s="7" t="s">
        <v>59</v>
      </c>
      <c r="X577" s="7" t="s">
        <v>102</v>
      </c>
      <c r="Y577" s="7" t="s">
        <v>5750</v>
      </c>
    </row>
    <row r="578" spans="1:25" ht="16.5" customHeight="1">
      <c r="A578" s="7" t="s">
        <v>4349</v>
      </c>
      <c r="B578" s="7" t="s">
        <v>5752</v>
      </c>
      <c r="C578" s="109">
        <v>1</v>
      </c>
      <c r="D578" s="110">
        <v>1</v>
      </c>
      <c r="E578" s="111">
        <v>1</v>
      </c>
      <c r="F578" s="9"/>
      <c r="G578" s="7" t="s">
        <v>105</v>
      </c>
      <c r="H578" s="7" t="s">
        <v>31</v>
      </c>
      <c r="I578" s="7" t="s">
        <v>5754</v>
      </c>
      <c r="J578" s="11">
        <f t="shared" si="2"/>
        <v>30</v>
      </c>
      <c r="K578" s="7" t="s">
        <v>95</v>
      </c>
      <c r="L578" s="7" t="s">
        <v>96</v>
      </c>
      <c r="M578" s="7" t="s">
        <v>43</v>
      </c>
      <c r="N578" s="7" t="s">
        <v>45</v>
      </c>
      <c r="O578" s="7" t="s">
        <v>4444</v>
      </c>
      <c r="P578" s="7" t="s">
        <v>4445</v>
      </c>
      <c r="Q578" s="7" t="s">
        <v>258</v>
      </c>
      <c r="R578" s="7" t="s">
        <v>2078</v>
      </c>
      <c r="S578" s="7" t="s">
        <v>1997</v>
      </c>
      <c r="T578" s="7" t="s">
        <v>5760</v>
      </c>
      <c r="U578" s="7"/>
      <c r="V578" s="7" t="s">
        <v>57</v>
      </c>
      <c r="W578" s="7" t="s">
        <v>59</v>
      </c>
      <c r="X578" s="7" t="s">
        <v>102</v>
      </c>
      <c r="Y578" s="7" t="s">
        <v>4451</v>
      </c>
    </row>
    <row r="579" spans="1:25" ht="16.5" customHeight="1">
      <c r="A579" s="7" t="s">
        <v>4349</v>
      </c>
      <c r="B579" s="7" t="s">
        <v>5763</v>
      </c>
      <c r="C579" s="109">
        <v>1</v>
      </c>
      <c r="D579" s="110">
        <v>1</v>
      </c>
      <c r="E579" s="111">
        <v>1</v>
      </c>
      <c r="F579" s="9"/>
      <c r="G579" s="7" t="s">
        <v>105</v>
      </c>
      <c r="H579" s="7" t="s">
        <v>31</v>
      </c>
      <c r="I579" s="7" t="s">
        <v>5765</v>
      </c>
      <c r="J579" s="11">
        <f t="shared" si="2"/>
        <v>21</v>
      </c>
      <c r="K579" s="7" t="s">
        <v>95</v>
      </c>
      <c r="L579" s="7" t="s">
        <v>96</v>
      </c>
      <c r="M579" s="7" t="s">
        <v>43</v>
      </c>
      <c r="N579" s="7" t="s">
        <v>45</v>
      </c>
      <c r="O579" s="7" t="s">
        <v>4458</v>
      </c>
      <c r="P579" s="7" t="s">
        <v>4459</v>
      </c>
      <c r="Q579" s="7" t="s">
        <v>52</v>
      </c>
      <c r="R579" s="7" t="s">
        <v>1996</v>
      </c>
      <c r="S579" s="7" t="s">
        <v>1997</v>
      </c>
      <c r="T579" s="7" t="s">
        <v>5770</v>
      </c>
      <c r="U579" s="7"/>
      <c r="V579" s="7" t="s">
        <v>57</v>
      </c>
      <c r="W579" s="7" t="s">
        <v>59</v>
      </c>
      <c r="X579" s="7" t="s">
        <v>102</v>
      </c>
      <c r="Y579" s="7" t="s">
        <v>4465</v>
      </c>
    </row>
    <row r="580" spans="1:25" ht="16.5" customHeight="1">
      <c r="A580" s="7" t="s">
        <v>4349</v>
      </c>
      <c r="B580" s="7" t="s">
        <v>5772</v>
      </c>
      <c r="C580" s="109">
        <v>1</v>
      </c>
      <c r="D580" s="110">
        <v>1</v>
      </c>
      <c r="E580" s="111">
        <v>1</v>
      </c>
      <c r="F580" s="9"/>
      <c r="G580" s="7" t="s">
        <v>105</v>
      </c>
      <c r="H580" s="7" t="s">
        <v>31</v>
      </c>
      <c r="I580" s="7" t="s">
        <v>5773</v>
      </c>
      <c r="J580" s="11">
        <f t="shared" si="2"/>
        <v>32</v>
      </c>
      <c r="K580" s="7" t="s">
        <v>95</v>
      </c>
      <c r="L580" s="7" t="s">
        <v>96</v>
      </c>
      <c r="M580" s="7" t="s">
        <v>43</v>
      </c>
      <c r="N580" s="7" t="s">
        <v>45</v>
      </c>
      <c r="O580" s="7" t="s">
        <v>4471</v>
      </c>
      <c r="P580" s="7" t="s">
        <v>4472</v>
      </c>
      <c r="Q580" s="7" t="s">
        <v>152</v>
      </c>
      <c r="R580" s="7" t="s">
        <v>2066</v>
      </c>
      <c r="S580" s="7" t="s">
        <v>1997</v>
      </c>
      <c r="T580" s="7" t="s">
        <v>5777</v>
      </c>
      <c r="U580" s="7"/>
      <c r="V580" s="7" t="s">
        <v>57</v>
      </c>
      <c r="W580" s="7" t="s">
        <v>59</v>
      </c>
      <c r="X580" s="7" t="s">
        <v>102</v>
      </c>
      <c r="Y580" s="7" t="s">
        <v>4479</v>
      </c>
    </row>
    <row r="581" spans="1:25" ht="16.5" customHeight="1">
      <c r="A581" s="7" t="s">
        <v>4349</v>
      </c>
      <c r="B581" s="7" t="s">
        <v>5778</v>
      </c>
      <c r="C581" s="109">
        <v>1</v>
      </c>
      <c r="D581" s="110">
        <v>1</v>
      </c>
      <c r="E581" s="111">
        <v>1</v>
      </c>
      <c r="F581" s="9"/>
      <c r="G581" s="7" t="s">
        <v>105</v>
      </c>
      <c r="H581" s="7" t="s">
        <v>31</v>
      </c>
      <c r="I581" s="7" t="s">
        <v>5782</v>
      </c>
      <c r="J581" s="11">
        <f t="shared" si="2"/>
        <v>28</v>
      </c>
      <c r="K581" s="7" t="s">
        <v>95</v>
      </c>
      <c r="L581" s="7" t="s">
        <v>96</v>
      </c>
      <c r="M581" s="7" t="s">
        <v>43</v>
      </c>
      <c r="N581" s="7" t="s">
        <v>45</v>
      </c>
      <c r="O581" s="7" t="s">
        <v>4486</v>
      </c>
      <c r="P581" s="7" t="s">
        <v>4487</v>
      </c>
      <c r="Q581" s="7" t="s">
        <v>1912</v>
      </c>
      <c r="R581" s="7" t="s">
        <v>2007</v>
      </c>
      <c r="S581" s="7" t="s">
        <v>1997</v>
      </c>
      <c r="T581" s="7" t="s">
        <v>5785</v>
      </c>
      <c r="U581" s="7"/>
      <c r="V581" s="7" t="s">
        <v>57</v>
      </c>
      <c r="W581" s="7" t="s">
        <v>59</v>
      </c>
      <c r="X581" s="7" t="s">
        <v>102</v>
      </c>
      <c r="Y581" s="7" t="s">
        <v>4494</v>
      </c>
    </row>
    <row r="582" spans="1:25" ht="16.5" customHeight="1">
      <c r="A582" s="7" t="s">
        <v>4349</v>
      </c>
      <c r="B582" s="7" t="s">
        <v>5787</v>
      </c>
      <c r="C582" s="109">
        <v>1</v>
      </c>
      <c r="D582" s="110">
        <v>1</v>
      </c>
      <c r="E582" s="111">
        <v>1</v>
      </c>
      <c r="F582" s="9"/>
      <c r="G582" s="7" t="s">
        <v>105</v>
      </c>
      <c r="H582" s="7" t="s">
        <v>31</v>
      </c>
      <c r="I582" s="7" t="s">
        <v>5791</v>
      </c>
      <c r="J582" s="11">
        <f t="shared" si="2"/>
        <v>39</v>
      </c>
      <c r="K582" s="7" t="s">
        <v>95</v>
      </c>
      <c r="L582" s="7" t="s">
        <v>96</v>
      </c>
      <c r="M582" s="7" t="s">
        <v>43</v>
      </c>
      <c r="N582" s="7" t="s">
        <v>45</v>
      </c>
      <c r="O582" s="7" t="s">
        <v>4501</v>
      </c>
      <c r="P582" s="7" t="s">
        <v>4502</v>
      </c>
      <c r="Q582" s="7" t="s">
        <v>52</v>
      </c>
      <c r="R582" s="7" t="s">
        <v>2055</v>
      </c>
      <c r="S582" s="7" t="s">
        <v>1997</v>
      </c>
      <c r="T582" s="7" t="s">
        <v>5795</v>
      </c>
      <c r="U582" s="7"/>
      <c r="V582" s="7" t="s">
        <v>57</v>
      </c>
      <c r="W582" s="7" t="s">
        <v>59</v>
      </c>
      <c r="X582" s="7" t="s">
        <v>102</v>
      </c>
      <c r="Y582" s="7" t="s">
        <v>4507</v>
      </c>
    </row>
    <row r="583" spans="1:25" ht="16.5" customHeight="1">
      <c r="A583" s="7" t="s">
        <v>4349</v>
      </c>
      <c r="B583" s="7" t="s">
        <v>5796</v>
      </c>
      <c r="C583" s="109">
        <v>1</v>
      </c>
      <c r="D583" s="110">
        <v>1</v>
      </c>
      <c r="E583" s="111">
        <v>1</v>
      </c>
      <c r="F583" s="9"/>
      <c r="G583" s="7" t="s">
        <v>105</v>
      </c>
      <c r="H583" s="7" t="s">
        <v>31</v>
      </c>
      <c r="I583" s="7" t="s">
        <v>5798</v>
      </c>
      <c r="J583" s="11">
        <f t="shared" si="2"/>
        <v>32</v>
      </c>
      <c r="K583" s="7" t="s">
        <v>95</v>
      </c>
      <c r="L583" s="7" t="s">
        <v>96</v>
      </c>
      <c r="M583" s="7" t="s">
        <v>43</v>
      </c>
      <c r="N583" s="7" t="s">
        <v>45</v>
      </c>
      <c r="O583" s="7" t="s">
        <v>4511</v>
      </c>
      <c r="P583" s="7" t="s">
        <v>4512</v>
      </c>
      <c r="Q583" s="7" t="s">
        <v>258</v>
      </c>
      <c r="R583" s="7" t="s">
        <v>2043</v>
      </c>
      <c r="S583" s="7" t="s">
        <v>1997</v>
      </c>
      <c r="T583" s="7" t="s">
        <v>5801</v>
      </c>
      <c r="U583" s="7"/>
      <c r="V583" s="7" t="s">
        <v>57</v>
      </c>
      <c r="W583" s="7" t="s">
        <v>59</v>
      </c>
      <c r="X583" s="7" t="s">
        <v>102</v>
      </c>
      <c r="Y583" s="7" t="s">
        <v>4517</v>
      </c>
    </row>
    <row r="584" spans="1:25" ht="16.5" customHeight="1">
      <c r="A584" s="7" t="s">
        <v>4349</v>
      </c>
      <c r="B584" s="7" t="s">
        <v>5804</v>
      </c>
      <c r="C584" s="109">
        <v>1</v>
      </c>
      <c r="D584" s="110">
        <v>1</v>
      </c>
      <c r="E584" s="111">
        <v>1</v>
      </c>
      <c r="F584" s="9"/>
      <c r="G584" s="7" t="s">
        <v>105</v>
      </c>
      <c r="H584" s="7" t="s">
        <v>31</v>
      </c>
      <c r="I584" s="7" t="s">
        <v>5806</v>
      </c>
      <c r="J584" s="11">
        <f t="shared" si="2"/>
        <v>68</v>
      </c>
      <c r="K584" s="7" t="s">
        <v>95</v>
      </c>
      <c r="L584" s="7" t="s">
        <v>96</v>
      </c>
      <c r="M584" s="7" t="s">
        <v>43</v>
      </c>
      <c r="N584" s="7" t="s">
        <v>45</v>
      </c>
      <c r="O584" s="7" t="s">
        <v>4579</v>
      </c>
      <c r="P584" s="7" t="s">
        <v>4581</v>
      </c>
      <c r="Q584" s="7" t="s">
        <v>1071</v>
      </c>
      <c r="R584" s="7" t="s">
        <v>736</v>
      </c>
      <c r="S584" s="7" t="s">
        <v>738</v>
      </c>
      <c r="T584" s="7" t="s">
        <v>5809</v>
      </c>
      <c r="U584" s="7"/>
      <c r="V584" s="7" t="s">
        <v>57</v>
      </c>
      <c r="W584" s="7" t="s">
        <v>203</v>
      </c>
      <c r="X584" s="7" t="s">
        <v>102</v>
      </c>
      <c r="Y584" s="7" t="s">
        <v>5810</v>
      </c>
    </row>
    <row r="585" spans="1:25" ht="16.5" customHeight="1">
      <c r="A585" s="7" t="s">
        <v>4349</v>
      </c>
      <c r="B585" s="7" t="s">
        <v>5811</v>
      </c>
      <c r="C585" s="109">
        <v>1</v>
      </c>
      <c r="D585" s="110"/>
      <c r="E585" s="111"/>
      <c r="F585" s="9"/>
      <c r="G585" s="7" t="s">
        <v>105</v>
      </c>
      <c r="H585" s="7" t="s">
        <v>31</v>
      </c>
      <c r="I585" s="7" t="s">
        <v>5813</v>
      </c>
      <c r="J585" s="11">
        <f t="shared" si="2"/>
        <v>15</v>
      </c>
      <c r="K585" s="7" t="s">
        <v>340</v>
      </c>
      <c r="L585" s="7" t="s">
        <v>341</v>
      </c>
      <c r="M585" s="7" t="s">
        <v>43</v>
      </c>
      <c r="N585" s="7" t="s">
        <v>45</v>
      </c>
      <c r="O585" s="7" t="s">
        <v>5814</v>
      </c>
      <c r="P585" s="7" t="s">
        <v>5815</v>
      </c>
      <c r="Q585" s="7" t="s">
        <v>52</v>
      </c>
      <c r="R585" s="7" t="s">
        <v>43</v>
      </c>
      <c r="S585" s="7" t="s">
        <v>45</v>
      </c>
      <c r="T585" s="7" t="s">
        <v>5818</v>
      </c>
      <c r="U585" s="7"/>
      <c r="V585" s="7" t="s">
        <v>78</v>
      </c>
      <c r="W585" s="7" t="s">
        <v>926</v>
      </c>
      <c r="X585" s="7" t="s">
        <v>345</v>
      </c>
      <c r="Y585" s="7" t="s">
        <v>5819</v>
      </c>
    </row>
    <row r="586" spans="1:25" ht="16.5" customHeight="1">
      <c r="A586" s="7" t="s">
        <v>4349</v>
      </c>
      <c r="B586" s="7" t="s">
        <v>5821</v>
      </c>
      <c r="C586" s="109">
        <v>1</v>
      </c>
      <c r="D586" s="110"/>
      <c r="E586" s="111"/>
      <c r="F586" s="9"/>
      <c r="G586" s="7" t="s">
        <v>105</v>
      </c>
      <c r="H586" s="7" t="s">
        <v>34</v>
      </c>
      <c r="I586" s="7" t="s">
        <v>5152</v>
      </c>
      <c r="J586" s="11">
        <f t="shared" si="2"/>
        <v>16</v>
      </c>
      <c r="K586" s="7" t="s">
        <v>5824</v>
      </c>
      <c r="L586" s="7" t="s">
        <v>5825</v>
      </c>
      <c r="M586" s="7" t="s">
        <v>43</v>
      </c>
      <c r="N586" s="7" t="s">
        <v>45</v>
      </c>
      <c r="O586" s="7" t="s">
        <v>5814</v>
      </c>
      <c r="P586" s="7" t="s">
        <v>5815</v>
      </c>
      <c r="Q586" s="7" t="s">
        <v>247</v>
      </c>
      <c r="R586" s="7" t="s">
        <v>43</v>
      </c>
      <c r="S586" s="7" t="s">
        <v>45</v>
      </c>
      <c r="T586" s="7" t="s">
        <v>89</v>
      </c>
      <c r="U586" s="7"/>
      <c r="V586" s="7" t="s">
        <v>78</v>
      </c>
      <c r="W586" s="7" t="s">
        <v>203</v>
      </c>
      <c r="X586" s="7" t="s">
        <v>89</v>
      </c>
      <c r="Y586" s="7" t="s">
        <v>89</v>
      </c>
    </row>
    <row r="587" spans="1:25" ht="16.5" customHeight="1">
      <c r="A587" s="7" t="s">
        <v>4349</v>
      </c>
      <c r="B587" s="7" t="s">
        <v>5829</v>
      </c>
      <c r="C587" s="109">
        <v>1</v>
      </c>
      <c r="D587" s="110"/>
      <c r="E587" s="111"/>
      <c r="F587" s="9"/>
      <c r="G587" s="7" t="s">
        <v>105</v>
      </c>
      <c r="H587" s="7" t="s">
        <v>31</v>
      </c>
      <c r="I587" s="7" t="s">
        <v>5831</v>
      </c>
      <c r="J587" s="11">
        <f t="shared" si="2"/>
        <v>42</v>
      </c>
      <c r="K587" s="7" t="s">
        <v>95</v>
      </c>
      <c r="L587" s="7" t="s">
        <v>96</v>
      </c>
      <c r="M587" s="7" t="s">
        <v>43</v>
      </c>
      <c r="N587" s="7" t="s">
        <v>45</v>
      </c>
      <c r="O587" s="7" t="s">
        <v>4520</v>
      </c>
      <c r="P587" s="7" t="s">
        <v>4522</v>
      </c>
      <c r="Q587" s="7" t="s">
        <v>152</v>
      </c>
      <c r="R587" s="7" t="s">
        <v>931</v>
      </c>
      <c r="S587" s="7" t="s">
        <v>932</v>
      </c>
      <c r="T587" s="7" t="s">
        <v>5834</v>
      </c>
      <c r="U587" s="7"/>
      <c r="V587" s="7" t="s">
        <v>57</v>
      </c>
      <c r="W587" s="7" t="s">
        <v>59</v>
      </c>
      <c r="X587" s="7" t="s">
        <v>102</v>
      </c>
      <c r="Y587" s="7" t="s">
        <v>3377</v>
      </c>
    </row>
    <row r="588" spans="1:25" ht="16.5" customHeight="1">
      <c r="A588" s="7" t="s">
        <v>4349</v>
      </c>
      <c r="B588" s="7" t="s">
        <v>5836</v>
      </c>
      <c r="C588" s="109">
        <v>1</v>
      </c>
      <c r="D588" s="110"/>
      <c r="E588" s="111"/>
      <c r="F588" s="9"/>
      <c r="G588" s="7" t="s">
        <v>105</v>
      </c>
      <c r="H588" s="7" t="s">
        <v>31</v>
      </c>
      <c r="I588" s="7" t="s">
        <v>5839</v>
      </c>
      <c r="J588" s="11">
        <f t="shared" si="2"/>
        <v>45</v>
      </c>
      <c r="K588" s="7" t="s">
        <v>95</v>
      </c>
      <c r="L588" s="7" t="s">
        <v>96</v>
      </c>
      <c r="M588" s="7" t="s">
        <v>43</v>
      </c>
      <c r="N588" s="7" t="s">
        <v>45</v>
      </c>
      <c r="O588" s="7" t="s">
        <v>4529</v>
      </c>
      <c r="P588" s="7" t="s">
        <v>4531</v>
      </c>
      <c r="Q588" s="7" t="s">
        <v>1071</v>
      </c>
      <c r="R588" s="7" t="s">
        <v>1838</v>
      </c>
      <c r="S588" s="7" t="s">
        <v>1839</v>
      </c>
      <c r="T588" s="7" t="s">
        <v>5843</v>
      </c>
      <c r="U588" s="7"/>
      <c r="V588" s="7" t="s">
        <v>57</v>
      </c>
      <c r="W588" s="7" t="s">
        <v>59</v>
      </c>
      <c r="X588" s="7" t="s">
        <v>102</v>
      </c>
      <c r="Y588" s="7" t="s">
        <v>5844</v>
      </c>
    </row>
    <row r="589" spans="1:25" ht="16.5" customHeight="1">
      <c r="A589" s="7" t="s">
        <v>4349</v>
      </c>
      <c r="B589" s="7" t="s">
        <v>5845</v>
      </c>
      <c r="C589" s="109">
        <v>1</v>
      </c>
      <c r="D589" s="110">
        <v>1</v>
      </c>
      <c r="E589" s="111">
        <v>1</v>
      </c>
      <c r="F589" s="9"/>
      <c r="G589" s="7" t="s">
        <v>105</v>
      </c>
      <c r="H589" s="7" t="s">
        <v>31</v>
      </c>
      <c r="I589" s="7" t="s">
        <v>5848</v>
      </c>
      <c r="J589" s="11">
        <f t="shared" si="2"/>
        <v>59</v>
      </c>
      <c r="K589" s="7" t="s">
        <v>95</v>
      </c>
      <c r="L589" s="7" t="s">
        <v>96</v>
      </c>
      <c r="M589" s="7" t="s">
        <v>43</v>
      </c>
      <c r="N589" s="7" t="s">
        <v>45</v>
      </c>
      <c r="O589" s="7" t="s">
        <v>4539</v>
      </c>
      <c r="P589" s="7" t="s">
        <v>4540</v>
      </c>
      <c r="Q589" s="7" t="s">
        <v>978</v>
      </c>
      <c r="R589" s="7" t="s">
        <v>1397</v>
      </c>
      <c r="S589" s="7" t="s">
        <v>1398</v>
      </c>
      <c r="T589" s="7" t="s">
        <v>5849</v>
      </c>
      <c r="U589" s="7"/>
      <c r="V589" s="7" t="s">
        <v>57</v>
      </c>
      <c r="W589" s="7" t="s">
        <v>59</v>
      </c>
      <c r="X589" s="7" t="s">
        <v>102</v>
      </c>
      <c r="Y589" s="7" t="s">
        <v>1402</v>
      </c>
    </row>
    <row r="590" spans="1:25" ht="16.5" customHeight="1">
      <c r="A590" s="7" t="s">
        <v>4349</v>
      </c>
      <c r="B590" s="7" t="s">
        <v>5850</v>
      </c>
      <c r="C590" s="109">
        <v>1</v>
      </c>
      <c r="D590" s="110">
        <v>1</v>
      </c>
      <c r="E590" s="111">
        <v>1</v>
      </c>
      <c r="F590" s="9"/>
      <c r="G590" s="7" t="s">
        <v>105</v>
      </c>
      <c r="H590" s="7" t="s">
        <v>31</v>
      </c>
      <c r="I590" s="7" t="s">
        <v>5852</v>
      </c>
      <c r="J590" s="11">
        <f t="shared" si="2"/>
        <v>46</v>
      </c>
      <c r="K590" s="7" t="s">
        <v>95</v>
      </c>
      <c r="L590" s="7" t="s">
        <v>96</v>
      </c>
      <c r="M590" s="7" t="s">
        <v>43</v>
      </c>
      <c r="N590" s="7" t="s">
        <v>45</v>
      </c>
      <c r="O590" s="7" t="s">
        <v>4548</v>
      </c>
      <c r="P590" s="7" t="s">
        <v>4549</v>
      </c>
      <c r="Q590" s="7" t="s">
        <v>152</v>
      </c>
      <c r="R590" s="7" t="s">
        <v>872</v>
      </c>
      <c r="S590" s="7" t="s">
        <v>873</v>
      </c>
      <c r="T590" s="7" t="s">
        <v>5857</v>
      </c>
      <c r="U590" s="7"/>
      <c r="V590" s="7" t="s">
        <v>57</v>
      </c>
      <c r="W590" s="7" t="s">
        <v>59</v>
      </c>
      <c r="X590" s="7" t="s">
        <v>102</v>
      </c>
      <c r="Y590" s="7" t="s">
        <v>5858</v>
      </c>
    </row>
    <row r="591" spans="1:25" ht="16.5" customHeight="1">
      <c r="A591" s="7" t="s">
        <v>4349</v>
      </c>
      <c r="B591" s="7" t="s">
        <v>5859</v>
      </c>
      <c r="C591" s="109">
        <v>1</v>
      </c>
      <c r="D591" s="110">
        <v>1</v>
      </c>
      <c r="E591" s="111">
        <v>1</v>
      </c>
      <c r="F591" s="9"/>
      <c r="G591" s="7" t="s">
        <v>105</v>
      </c>
      <c r="H591" s="7" t="s">
        <v>31</v>
      </c>
      <c r="I591" s="7" t="s">
        <v>5861</v>
      </c>
      <c r="J591" s="11">
        <f t="shared" si="2"/>
        <v>35</v>
      </c>
      <c r="K591" s="7" t="s">
        <v>95</v>
      </c>
      <c r="L591" s="7" t="s">
        <v>96</v>
      </c>
      <c r="M591" s="7" t="s">
        <v>43</v>
      </c>
      <c r="N591" s="7" t="s">
        <v>45</v>
      </c>
      <c r="O591" s="7" t="s">
        <v>4560</v>
      </c>
      <c r="P591" s="7" t="s">
        <v>4561</v>
      </c>
      <c r="Q591" s="7" t="s">
        <v>1071</v>
      </c>
      <c r="R591" s="7" t="s">
        <v>671</v>
      </c>
      <c r="S591" s="7" t="s">
        <v>672</v>
      </c>
      <c r="T591" s="7" t="s">
        <v>5865</v>
      </c>
      <c r="U591" s="7"/>
      <c r="V591" s="7" t="s">
        <v>57</v>
      </c>
      <c r="W591" s="7" t="s">
        <v>59</v>
      </c>
      <c r="X591" s="7" t="s">
        <v>102</v>
      </c>
      <c r="Y591" s="7" t="s">
        <v>676</v>
      </c>
    </row>
    <row r="592" spans="1:25" ht="16.5" customHeight="1">
      <c r="A592" s="7" t="s">
        <v>4349</v>
      </c>
      <c r="B592" s="7" t="s">
        <v>5867</v>
      </c>
      <c r="C592" s="109">
        <v>1</v>
      </c>
      <c r="D592" s="110">
        <v>1</v>
      </c>
      <c r="E592" s="111">
        <v>1</v>
      </c>
      <c r="F592" s="9"/>
      <c r="G592" s="7" t="s">
        <v>105</v>
      </c>
      <c r="H592" s="7" t="s">
        <v>31</v>
      </c>
      <c r="I592" s="7" t="s">
        <v>5868</v>
      </c>
      <c r="J592" s="11">
        <f t="shared" si="2"/>
        <v>69</v>
      </c>
      <c r="K592" s="7" t="s">
        <v>95</v>
      </c>
      <c r="L592" s="7" t="s">
        <v>96</v>
      </c>
      <c r="M592" s="7" t="s">
        <v>43</v>
      </c>
      <c r="N592" s="7" t="s">
        <v>45</v>
      </c>
      <c r="O592" s="7" t="s">
        <v>4569</v>
      </c>
      <c r="P592" s="7" t="s">
        <v>4571</v>
      </c>
      <c r="Q592" s="7" t="s">
        <v>1071</v>
      </c>
      <c r="R592" s="7" t="s">
        <v>709</v>
      </c>
      <c r="S592" s="7" t="s">
        <v>710</v>
      </c>
      <c r="T592" s="7" t="s">
        <v>5871</v>
      </c>
      <c r="U592" s="7"/>
      <c r="V592" s="7" t="s">
        <v>57</v>
      </c>
      <c r="W592" s="7" t="s">
        <v>59</v>
      </c>
      <c r="X592" s="7" t="s">
        <v>102</v>
      </c>
      <c r="Y592" s="7" t="s">
        <v>5872</v>
      </c>
    </row>
    <row r="593" spans="1:25" ht="16.5" customHeight="1">
      <c r="A593" s="7" t="s">
        <v>4349</v>
      </c>
      <c r="B593" s="7" t="s">
        <v>5874</v>
      </c>
      <c r="C593" s="109">
        <v>1</v>
      </c>
      <c r="D593" s="110">
        <v>1</v>
      </c>
      <c r="E593" s="111">
        <v>1</v>
      </c>
      <c r="F593" s="9"/>
      <c r="G593" s="7" t="s">
        <v>88</v>
      </c>
      <c r="H593" s="7" t="s">
        <v>31</v>
      </c>
      <c r="I593" s="7" t="s">
        <v>5876</v>
      </c>
      <c r="J593" s="11">
        <f t="shared" si="2"/>
        <v>67</v>
      </c>
      <c r="K593" s="7" t="s">
        <v>349</v>
      </c>
      <c r="L593" s="7" t="s">
        <v>350</v>
      </c>
      <c r="M593" s="7" t="s">
        <v>43</v>
      </c>
      <c r="N593" s="7" t="s">
        <v>45</v>
      </c>
      <c r="O593" s="7" t="s">
        <v>4579</v>
      </c>
      <c r="P593" s="7" t="s">
        <v>4581</v>
      </c>
      <c r="Q593" s="7" t="s">
        <v>1071</v>
      </c>
      <c r="R593" s="7" t="s">
        <v>736</v>
      </c>
      <c r="S593" s="7" t="s">
        <v>738</v>
      </c>
      <c r="T593" s="7" t="s">
        <v>5881</v>
      </c>
      <c r="U593" s="7"/>
      <c r="V593" s="7" t="s">
        <v>57</v>
      </c>
      <c r="W593" s="7" t="s">
        <v>94</v>
      </c>
      <c r="X593" s="7" t="s">
        <v>354</v>
      </c>
      <c r="Y593" s="7" t="s">
        <v>5810</v>
      </c>
    </row>
    <row r="594" spans="1:25" ht="16.5" customHeight="1">
      <c r="A594" s="7" t="s">
        <v>4586</v>
      </c>
      <c r="B594" s="7" t="s">
        <v>5883</v>
      </c>
      <c r="C594" s="109">
        <v>1</v>
      </c>
      <c r="D594" s="110">
        <v>1</v>
      </c>
      <c r="E594" s="111">
        <v>1</v>
      </c>
      <c r="F594" s="9"/>
      <c r="G594" s="7" t="s">
        <v>105</v>
      </c>
      <c r="H594" s="7" t="s">
        <v>31</v>
      </c>
      <c r="I594" s="7" t="s">
        <v>5885</v>
      </c>
      <c r="J594" s="11">
        <f t="shared" si="2"/>
        <v>43</v>
      </c>
      <c r="K594" s="7" t="s">
        <v>340</v>
      </c>
      <c r="L594" s="7" t="s">
        <v>341</v>
      </c>
      <c r="M594" s="7" t="s">
        <v>43</v>
      </c>
      <c r="N594" s="7" t="s">
        <v>45</v>
      </c>
      <c r="O594" s="7" t="s">
        <v>5890</v>
      </c>
      <c r="P594" s="7" t="s">
        <v>5891</v>
      </c>
      <c r="Q594" s="7" t="s">
        <v>1071</v>
      </c>
      <c r="R594" s="7" t="s">
        <v>774</v>
      </c>
      <c r="S594" s="7" t="s">
        <v>775</v>
      </c>
      <c r="T594" s="7" t="s">
        <v>5304</v>
      </c>
      <c r="U594" s="7"/>
      <c r="V594" s="7" t="s">
        <v>57</v>
      </c>
      <c r="W594" s="7" t="s">
        <v>59</v>
      </c>
      <c r="X594" s="7" t="s">
        <v>345</v>
      </c>
      <c r="Y594" s="7" t="s">
        <v>5306</v>
      </c>
    </row>
    <row r="595" spans="1:25" ht="16.5" customHeight="1">
      <c r="A595" s="7" t="s">
        <v>4586</v>
      </c>
      <c r="B595" s="7" t="s">
        <v>5893</v>
      </c>
      <c r="C595" s="109">
        <v>1</v>
      </c>
      <c r="D595" s="110">
        <v>1</v>
      </c>
      <c r="E595" s="111"/>
      <c r="F595" s="9"/>
      <c r="G595" s="7" t="s">
        <v>105</v>
      </c>
      <c r="H595" s="7" t="s">
        <v>31</v>
      </c>
      <c r="I595" s="7" t="s">
        <v>5897</v>
      </c>
      <c r="J595" s="11">
        <f t="shared" si="2"/>
        <v>38</v>
      </c>
      <c r="K595" s="7" t="s">
        <v>318</v>
      </c>
      <c r="L595" s="7" t="s">
        <v>319</v>
      </c>
      <c r="M595" s="7" t="s">
        <v>174</v>
      </c>
      <c r="N595" s="7" t="s">
        <v>175</v>
      </c>
      <c r="O595" s="7" t="s">
        <v>4592</v>
      </c>
      <c r="P595" s="7" t="s">
        <v>4593</v>
      </c>
      <c r="Q595" s="7" t="s">
        <v>52</v>
      </c>
      <c r="R595" s="7" t="s">
        <v>53</v>
      </c>
      <c r="S595" s="7" t="s">
        <v>55</v>
      </c>
      <c r="T595" s="7" t="s">
        <v>5901</v>
      </c>
      <c r="U595" s="7"/>
      <c r="V595" s="7" t="s">
        <v>57</v>
      </c>
      <c r="W595" s="7" t="s">
        <v>59</v>
      </c>
      <c r="X595" s="7" t="s">
        <v>323</v>
      </c>
      <c r="Y595" s="7" t="s">
        <v>4596</v>
      </c>
    </row>
    <row r="596" spans="1:25" ht="16.5" customHeight="1">
      <c r="A596" s="7" t="s">
        <v>4586</v>
      </c>
      <c r="B596" s="7" t="s">
        <v>5904</v>
      </c>
      <c r="C596" s="109">
        <v>1</v>
      </c>
      <c r="D596" s="110">
        <v>1</v>
      </c>
      <c r="E596" s="111">
        <v>1</v>
      </c>
      <c r="F596" s="9"/>
      <c r="G596" s="7" t="s">
        <v>105</v>
      </c>
      <c r="H596" s="7" t="s">
        <v>31</v>
      </c>
      <c r="I596" s="7" t="s">
        <v>5906</v>
      </c>
      <c r="J596" s="11">
        <f t="shared" si="2"/>
        <v>43</v>
      </c>
      <c r="K596" s="7" t="s">
        <v>95</v>
      </c>
      <c r="L596" s="7" t="s">
        <v>96</v>
      </c>
      <c r="M596" s="7" t="s">
        <v>43</v>
      </c>
      <c r="N596" s="7" t="s">
        <v>45</v>
      </c>
      <c r="O596" s="7" t="s">
        <v>5908</v>
      </c>
      <c r="P596" s="7" t="s">
        <v>5909</v>
      </c>
      <c r="Q596" s="7" t="s">
        <v>1071</v>
      </c>
      <c r="R596" s="7" t="s">
        <v>774</v>
      </c>
      <c r="S596" s="7" t="s">
        <v>775</v>
      </c>
      <c r="T596" s="7" t="s">
        <v>5911</v>
      </c>
      <c r="U596" s="7"/>
      <c r="V596" s="7" t="s">
        <v>57</v>
      </c>
      <c r="W596" s="7" t="s">
        <v>59</v>
      </c>
      <c r="X596" s="7" t="s">
        <v>102</v>
      </c>
      <c r="Y596" s="7" t="s">
        <v>5913</v>
      </c>
    </row>
    <row r="597" spans="1:25" ht="16.5" customHeight="1">
      <c r="A597" s="7" t="s">
        <v>4586</v>
      </c>
      <c r="B597" s="7" t="s">
        <v>5915</v>
      </c>
      <c r="C597" s="109">
        <v>1</v>
      </c>
      <c r="D597" s="110">
        <v>1</v>
      </c>
      <c r="E597" s="111"/>
      <c r="F597" s="9"/>
      <c r="G597" s="7" t="s">
        <v>259</v>
      </c>
      <c r="H597" s="7" t="s">
        <v>31</v>
      </c>
      <c r="I597" s="7" t="s">
        <v>3677</v>
      </c>
      <c r="J597" s="11">
        <f t="shared" si="2"/>
        <v>14</v>
      </c>
      <c r="K597" s="7" t="s">
        <v>637</v>
      </c>
      <c r="L597" s="7" t="s">
        <v>639</v>
      </c>
      <c r="M597" s="7" t="s">
        <v>46</v>
      </c>
      <c r="N597" s="7" t="s">
        <v>49</v>
      </c>
      <c r="O597" s="7" t="s">
        <v>5919</v>
      </c>
      <c r="P597" s="7" t="s">
        <v>5920</v>
      </c>
      <c r="Q597" s="7" t="s">
        <v>52</v>
      </c>
      <c r="R597" s="7" t="s">
        <v>433</v>
      </c>
      <c r="S597" s="7" t="s">
        <v>434</v>
      </c>
      <c r="T597" s="7" t="s">
        <v>5922</v>
      </c>
      <c r="U597" s="7"/>
      <c r="V597" s="7" t="s">
        <v>57</v>
      </c>
      <c r="W597" s="7" t="s">
        <v>3518</v>
      </c>
      <c r="X597" s="7" t="s">
        <v>646</v>
      </c>
      <c r="Y597" s="7" t="s">
        <v>5061</v>
      </c>
    </row>
    <row r="598" spans="1:25" ht="16.5" customHeight="1">
      <c r="A598" s="7" t="s">
        <v>4597</v>
      </c>
      <c r="B598" s="7" t="s">
        <v>5924</v>
      </c>
      <c r="C598" s="109">
        <v>1</v>
      </c>
      <c r="D598" s="110">
        <v>1</v>
      </c>
      <c r="E598" s="111">
        <v>1</v>
      </c>
      <c r="F598" s="9"/>
      <c r="G598" s="7" t="s">
        <v>5925</v>
      </c>
      <c r="H598" s="7" t="s">
        <v>31</v>
      </c>
      <c r="I598" s="7" t="s">
        <v>5927</v>
      </c>
      <c r="J598" s="11">
        <f t="shared" si="2"/>
        <v>60</v>
      </c>
      <c r="K598" s="7" t="s">
        <v>340</v>
      </c>
      <c r="L598" s="7" t="s">
        <v>341</v>
      </c>
      <c r="M598" s="7" t="s">
        <v>43</v>
      </c>
      <c r="N598" s="7" t="s">
        <v>45</v>
      </c>
      <c r="O598" s="7" t="s">
        <v>4604</v>
      </c>
      <c r="P598" s="7" t="s">
        <v>4605</v>
      </c>
      <c r="Q598" s="7" t="s">
        <v>1912</v>
      </c>
      <c r="R598" s="7" t="s">
        <v>433</v>
      </c>
      <c r="S598" s="7" t="s">
        <v>434</v>
      </c>
      <c r="T598" s="7" t="s">
        <v>5929</v>
      </c>
      <c r="U598" s="7"/>
      <c r="V598" s="7" t="s">
        <v>57</v>
      </c>
      <c r="W598" s="7" t="s">
        <v>59</v>
      </c>
      <c r="X598" s="7" t="s">
        <v>345</v>
      </c>
      <c r="Y598" s="7" t="s">
        <v>2678</v>
      </c>
    </row>
    <row r="599" spans="1:25" ht="16.5" customHeight="1">
      <c r="A599" s="7" t="s">
        <v>4597</v>
      </c>
      <c r="B599" s="7" t="s">
        <v>5931</v>
      </c>
      <c r="C599" s="109">
        <v>1</v>
      </c>
      <c r="D599" s="110">
        <v>1</v>
      </c>
      <c r="E599" s="111"/>
      <c r="F599" s="9"/>
      <c r="G599" s="7" t="s">
        <v>148</v>
      </c>
      <c r="H599" s="7" t="s">
        <v>31</v>
      </c>
      <c r="I599" s="7" t="s">
        <v>5932</v>
      </c>
      <c r="J599" s="11">
        <f t="shared" si="2"/>
        <v>16</v>
      </c>
      <c r="K599" s="7" t="s">
        <v>5934</v>
      </c>
      <c r="L599" s="7" t="s">
        <v>5935</v>
      </c>
      <c r="M599" s="7" t="s">
        <v>433</v>
      </c>
      <c r="N599" s="7" t="s">
        <v>434</v>
      </c>
      <c r="O599" s="7" t="s">
        <v>4604</v>
      </c>
      <c r="P599" s="7" t="s">
        <v>4605</v>
      </c>
      <c r="Q599" s="7" t="s">
        <v>1912</v>
      </c>
      <c r="R599" s="7" t="s">
        <v>433</v>
      </c>
      <c r="S599" s="7" t="s">
        <v>434</v>
      </c>
      <c r="T599" s="7" t="s">
        <v>5936</v>
      </c>
      <c r="U599" s="7"/>
      <c r="V599" s="7" t="s">
        <v>78</v>
      </c>
      <c r="W599" s="7" t="s">
        <v>4109</v>
      </c>
      <c r="X599" s="7" t="s">
        <v>4610</v>
      </c>
      <c r="Y599" s="7" t="s">
        <v>2678</v>
      </c>
    </row>
    <row r="600" spans="1:25" ht="16.5" customHeight="1">
      <c r="A600" s="7" t="s">
        <v>4597</v>
      </c>
      <c r="B600" s="7" t="s">
        <v>5939</v>
      </c>
      <c r="C600" s="109">
        <v>1</v>
      </c>
      <c r="D600" s="110">
        <v>1</v>
      </c>
      <c r="E600" s="111"/>
      <c r="F600" s="9"/>
      <c r="G600" s="7" t="s">
        <v>148</v>
      </c>
      <c r="H600" s="7" t="s">
        <v>31</v>
      </c>
      <c r="I600" s="7" t="s">
        <v>5932</v>
      </c>
      <c r="J600" s="11">
        <f t="shared" si="2"/>
        <v>16</v>
      </c>
      <c r="K600" s="7" t="s">
        <v>5941</v>
      </c>
      <c r="L600" s="7" t="s">
        <v>5942</v>
      </c>
      <c r="M600" s="7" t="s">
        <v>433</v>
      </c>
      <c r="N600" s="7" t="s">
        <v>434</v>
      </c>
      <c r="O600" s="7" t="s">
        <v>4604</v>
      </c>
      <c r="P600" s="7" t="s">
        <v>4605</v>
      </c>
      <c r="Q600" s="7" t="s">
        <v>1912</v>
      </c>
      <c r="R600" s="7" t="s">
        <v>433</v>
      </c>
      <c r="S600" s="7" t="s">
        <v>434</v>
      </c>
      <c r="T600" s="7" t="s">
        <v>4609</v>
      </c>
      <c r="U600" s="7"/>
      <c r="V600" s="7" t="s">
        <v>78</v>
      </c>
      <c r="W600" s="7" t="s">
        <v>203</v>
      </c>
      <c r="X600" s="7" t="s">
        <v>4610</v>
      </c>
      <c r="Y600" s="7" t="s">
        <v>2678</v>
      </c>
    </row>
    <row r="601" spans="1:25" ht="16.5" customHeight="1">
      <c r="A601" s="7" t="s">
        <v>4597</v>
      </c>
      <c r="B601" s="7" t="s">
        <v>5945</v>
      </c>
      <c r="C601" s="109">
        <v>1</v>
      </c>
      <c r="D601" s="110">
        <v>1</v>
      </c>
      <c r="E601" s="111">
        <v>1</v>
      </c>
      <c r="F601" s="9"/>
      <c r="G601" s="7" t="s">
        <v>344</v>
      </c>
      <c r="H601" s="7" t="s">
        <v>31</v>
      </c>
      <c r="I601" s="7" t="s">
        <v>4623</v>
      </c>
      <c r="J601" s="11">
        <f t="shared" si="2"/>
        <v>19</v>
      </c>
      <c r="K601" s="7" t="s">
        <v>4604</v>
      </c>
      <c r="L601" s="7" t="s">
        <v>4605</v>
      </c>
      <c r="M601" s="7" t="s">
        <v>433</v>
      </c>
      <c r="N601" s="7" t="s">
        <v>434</v>
      </c>
      <c r="O601" s="7" t="s">
        <v>5949</v>
      </c>
      <c r="P601" s="7" t="s">
        <v>5950</v>
      </c>
      <c r="Q601" s="7" t="s">
        <v>4061</v>
      </c>
      <c r="R601" s="7" t="s">
        <v>1370</v>
      </c>
      <c r="S601" s="7" t="s">
        <v>1373</v>
      </c>
      <c r="T601" s="7" t="s">
        <v>4628</v>
      </c>
      <c r="U601" s="7"/>
      <c r="V601" s="7" t="s">
        <v>57</v>
      </c>
      <c r="W601" s="7" t="s">
        <v>450</v>
      </c>
      <c r="X601" s="7" t="s">
        <v>2678</v>
      </c>
      <c r="Y601" s="7" t="s">
        <v>1343</v>
      </c>
    </row>
    <row r="602" spans="1:25" ht="16.5" customHeight="1">
      <c r="A602" s="7" t="s">
        <v>4597</v>
      </c>
      <c r="B602" s="7" t="s">
        <v>5952</v>
      </c>
      <c r="C602" s="109">
        <v>1</v>
      </c>
      <c r="D602" s="110">
        <v>1</v>
      </c>
      <c r="E602" s="111">
        <v>1</v>
      </c>
      <c r="F602" s="9"/>
      <c r="G602" s="7" t="s">
        <v>344</v>
      </c>
      <c r="H602" s="7" t="s">
        <v>31</v>
      </c>
      <c r="I602" s="7" t="s">
        <v>4633</v>
      </c>
      <c r="J602" s="11">
        <f t="shared" si="2"/>
        <v>17</v>
      </c>
      <c r="K602" s="7" t="s">
        <v>4604</v>
      </c>
      <c r="L602" s="7" t="s">
        <v>4605</v>
      </c>
      <c r="M602" s="7" t="s">
        <v>433</v>
      </c>
      <c r="N602" s="7" t="s">
        <v>434</v>
      </c>
      <c r="O602" s="7" t="s">
        <v>5955</v>
      </c>
      <c r="P602" s="7" t="s">
        <v>5957</v>
      </c>
      <c r="Q602" s="7" t="s">
        <v>978</v>
      </c>
      <c r="R602" s="7" t="s">
        <v>1355</v>
      </c>
      <c r="S602" s="7" t="s">
        <v>1359</v>
      </c>
      <c r="T602" s="7" t="s">
        <v>4628</v>
      </c>
      <c r="U602" s="7"/>
      <c r="V602" s="7" t="s">
        <v>57</v>
      </c>
      <c r="W602" s="7" t="s">
        <v>450</v>
      </c>
      <c r="X602" s="7" t="s">
        <v>2678</v>
      </c>
      <c r="Y602" s="7" t="s">
        <v>1343</v>
      </c>
    </row>
    <row r="603" spans="1:25" ht="16.5" customHeight="1">
      <c r="A603" s="7" t="s">
        <v>4597</v>
      </c>
      <c r="B603" s="7" t="s">
        <v>5958</v>
      </c>
      <c r="C603" s="109">
        <v>1</v>
      </c>
      <c r="D603" s="110">
        <v>1</v>
      </c>
      <c r="E603" s="111">
        <v>1</v>
      </c>
      <c r="F603" s="9"/>
      <c r="G603" s="7" t="s">
        <v>344</v>
      </c>
      <c r="H603" s="7" t="s">
        <v>31</v>
      </c>
      <c r="I603" s="7" t="s">
        <v>4633</v>
      </c>
      <c r="J603" s="11">
        <f t="shared" si="2"/>
        <v>17</v>
      </c>
      <c r="K603" s="7" t="s">
        <v>4604</v>
      </c>
      <c r="L603" s="7" t="s">
        <v>4605</v>
      </c>
      <c r="M603" s="7" t="s">
        <v>433</v>
      </c>
      <c r="N603" s="7" t="s">
        <v>434</v>
      </c>
      <c r="O603" s="7" t="s">
        <v>5961</v>
      </c>
      <c r="P603" s="7" t="s">
        <v>5962</v>
      </c>
      <c r="Q603" s="7" t="s">
        <v>978</v>
      </c>
      <c r="R603" s="7" t="s">
        <v>1337</v>
      </c>
      <c r="S603" s="7" t="s">
        <v>1338</v>
      </c>
      <c r="T603" s="7" t="s">
        <v>4628</v>
      </c>
      <c r="U603" s="7"/>
      <c r="V603" s="7" t="s">
        <v>57</v>
      </c>
      <c r="W603" s="7" t="s">
        <v>450</v>
      </c>
      <c r="X603" s="7" t="s">
        <v>2678</v>
      </c>
      <c r="Y603" s="7" t="s">
        <v>1343</v>
      </c>
    </row>
    <row r="604" spans="1:25" ht="16.5" customHeight="1">
      <c r="A604" s="7" t="s">
        <v>4597</v>
      </c>
      <c r="B604" s="7" t="s">
        <v>5964</v>
      </c>
      <c r="C604" s="109">
        <v>1</v>
      </c>
      <c r="D604" s="110">
        <v>1</v>
      </c>
      <c r="E604" s="111">
        <v>1</v>
      </c>
      <c r="F604" s="9"/>
      <c r="G604" s="7" t="s">
        <v>344</v>
      </c>
      <c r="H604" s="7" t="s">
        <v>31</v>
      </c>
      <c r="I604" s="7" t="s">
        <v>4623</v>
      </c>
      <c r="J604" s="11">
        <f t="shared" si="2"/>
        <v>19</v>
      </c>
      <c r="K604" s="7" t="s">
        <v>4604</v>
      </c>
      <c r="L604" s="7" t="s">
        <v>4605</v>
      </c>
      <c r="M604" s="7" t="s">
        <v>433</v>
      </c>
      <c r="N604" s="7" t="s">
        <v>434</v>
      </c>
      <c r="O604" s="7" t="s">
        <v>5967</v>
      </c>
      <c r="P604" s="7" t="s">
        <v>5969</v>
      </c>
      <c r="Q604" s="7" t="s">
        <v>4061</v>
      </c>
      <c r="R604" s="7" t="s">
        <v>1370</v>
      </c>
      <c r="S604" s="7" t="s">
        <v>1373</v>
      </c>
      <c r="T604" s="7" t="s">
        <v>4628</v>
      </c>
      <c r="U604" s="7"/>
      <c r="V604" s="7" t="s">
        <v>57</v>
      </c>
      <c r="W604" s="7" t="s">
        <v>450</v>
      </c>
      <c r="X604" s="7" t="s">
        <v>2678</v>
      </c>
      <c r="Y604" s="7" t="s">
        <v>1343</v>
      </c>
    </row>
    <row r="605" spans="1:25" ht="16.5" customHeight="1">
      <c r="A605" s="7" t="s">
        <v>4597</v>
      </c>
      <c r="B605" s="7" t="s">
        <v>5971</v>
      </c>
      <c r="C605" s="109">
        <v>1</v>
      </c>
      <c r="D605" s="110">
        <v>1</v>
      </c>
      <c r="E605" s="111">
        <v>1</v>
      </c>
      <c r="F605" s="9"/>
      <c r="G605" s="7" t="s">
        <v>415</v>
      </c>
      <c r="H605" s="7" t="s">
        <v>31</v>
      </c>
      <c r="I605" s="7" t="s">
        <v>5973</v>
      </c>
      <c r="J605" s="11">
        <f t="shared" si="2"/>
        <v>20</v>
      </c>
      <c r="K605" s="7" t="s">
        <v>4604</v>
      </c>
      <c r="L605" s="7" t="s">
        <v>4605</v>
      </c>
      <c r="M605" s="7" t="s">
        <v>433</v>
      </c>
      <c r="N605" s="7" t="s">
        <v>434</v>
      </c>
      <c r="O605" s="7" t="s">
        <v>5976</v>
      </c>
      <c r="P605" s="7" t="s">
        <v>5977</v>
      </c>
      <c r="Q605" s="7" t="s">
        <v>2828</v>
      </c>
      <c r="R605" s="7" t="s">
        <v>1370</v>
      </c>
      <c r="S605" s="7" t="s">
        <v>1373</v>
      </c>
      <c r="T605" s="7" t="s">
        <v>4628</v>
      </c>
      <c r="U605" s="7"/>
      <c r="V605" s="7" t="s">
        <v>57</v>
      </c>
      <c r="W605" s="7" t="s">
        <v>450</v>
      </c>
      <c r="X605" s="7" t="s">
        <v>2678</v>
      </c>
      <c r="Y605" s="7" t="s">
        <v>1343</v>
      </c>
    </row>
    <row r="606" spans="1:25" ht="16.5" customHeight="1">
      <c r="A606" s="7" t="s">
        <v>4597</v>
      </c>
      <c r="B606" s="7" t="s">
        <v>5979</v>
      </c>
      <c r="C606" s="109">
        <v>1</v>
      </c>
      <c r="D606" s="110">
        <v>1</v>
      </c>
      <c r="E606" s="111">
        <v>1</v>
      </c>
      <c r="F606" s="9"/>
      <c r="G606" s="7" t="s">
        <v>344</v>
      </c>
      <c r="H606" s="7" t="s">
        <v>31</v>
      </c>
      <c r="I606" s="7" t="s">
        <v>4623</v>
      </c>
      <c r="J606" s="11">
        <f t="shared" si="2"/>
        <v>19</v>
      </c>
      <c r="K606" s="7" t="s">
        <v>4604</v>
      </c>
      <c r="L606" s="7" t="s">
        <v>4605</v>
      </c>
      <c r="M606" s="7" t="s">
        <v>433</v>
      </c>
      <c r="N606" s="7" t="s">
        <v>434</v>
      </c>
      <c r="O606" s="7" t="s">
        <v>5980</v>
      </c>
      <c r="P606" s="7" t="s">
        <v>5981</v>
      </c>
      <c r="Q606" s="7" t="s">
        <v>4061</v>
      </c>
      <c r="R606" s="7" t="s">
        <v>1370</v>
      </c>
      <c r="S606" s="7" t="s">
        <v>1373</v>
      </c>
      <c r="T606" s="7" t="s">
        <v>4628</v>
      </c>
      <c r="U606" s="7"/>
      <c r="V606" s="7" t="s">
        <v>57</v>
      </c>
      <c r="W606" s="7" t="s">
        <v>450</v>
      </c>
      <c r="X606" s="7" t="s">
        <v>2678</v>
      </c>
      <c r="Y606" s="7" t="s">
        <v>1343</v>
      </c>
    </row>
    <row r="607" spans="1:25" ht="16.5" customHeight="1">
      <c r="A607" s="7" t="s">
        <v>4597</v>
      </c>
      <c r="B607" s="7" t="s">
        <v>5983</v>
      </c>
      <c r="C607" s="109">
        <v>1</v>
      </c>
      <c r="D607" s="110">
        <v>1</v>
      </c>
      <c r="E607" s="111">
        <v>1</v>
      </c>
      <c r="F607" s="9"/>
      <c r="G607" s="7" t="s">
        <v>415</v>
      </c>
      <c r="H607" s="7" t="s">
        <v>31</v>
      </c>
      <c r="I607" s="7" t="s">
        <v>4623</v>
      </c>
      <c r="J607" s="11">
        <f t="shared" si="2"/>
        <v>19</v>
      </c>
      <c r="K607" s="7" t="s">
        <v>4604</v>
      </c>
      <c r="L607" s="7" t="s">
        <v>4605</v>
      </c>
      <c r="M607" s="7" t="s">
        <v>433</v>
      </c>
      <c r="N607" s="7" t="s">
        <v>434</v>
      </c>
      <c r="O607" s="7" t="s">
        <v>5967</v>
      </c>
      <c r="P607" s="7" t="s">
        <v>5969</v>
      </c>
      <c r="Q607" s="7" t="s">
        <v>4061</v>
      </c>
      <c r="R607" s="7" t="s">
        <v>1370</v>
      </c>
      <c r="S607" s="7" t="s">
        <v>1373</v>
      </c>
      <c r="T607" s="7" t="s">
        <v>4628</v>
      </c>
      <c r="U607" s="7"/>
      <c r="V607" s="7" t="s">
        <v>57</v>
      </c>
      <c r="W607" s="7" t="s">
        <v>450</v>
      </c>
      <c r="X607" s="7" t="s">
        <v>2678</v>
      </c>
      <c r="Y607" s="7" t="s">
        <v>1343</v>
      </c>
    </row>
    <row r="608" spans="1:25" ht="16.5" customHeight="1">
      <c r="A608" s="7" t="s">
        <v>4597</v>
      </c>
      <c r="B608" s="7" t="s">
        <v>5988</v>
      </c>
      <c r="C608" s="109">
        <v>1</v>
      </c>
      <c r="D608" s="110">
        <v>1</v>
      </c>
      <c r="E608" s="111">
        <v>1</v>
      </c>
      <c r="F608" s="9"/>
      <c r="G608" s="7" t="s">
        <v>344</v>
      </c>
      <c r="H608" s="7" t="s">
        <v>31</v>
      </c>
      <c r="I608" s="7" t="s">
        <v>4633</v>
      </c>
      <c r="J608" s="11">
        <f t="shared" si="2"/>
        <v>17</v>
      </c>
      <c r="K608" s="7" t="s">
        <v>4604</v>
      </c>
      <c r="L608" s="7" t="s">
        <v>4605</v>
      </c>
      <c r="M608" s="7" t="s">
        <v>433</v>
      </c>
      <c r="N608" s="7" t="s">
        <v>434</v>
      </c>
      <c r="O608" s="7" t="s">
        <v>5991</v>
      </c>
      <c r="P608" s="7" t="s">
        <v>5992</v>
      </c>
      <c r="Q608" s="7" t="s">
        <v>978</v>
      </c>
      <c r="R608" s="7" t="s">
        <v>1355</v>
      </c>
      <c r="S608" s="7" t="s">
        <v>1359</v>
      </c>
      <c r="T608" s="7" t="s">
        <v>4628</v>
      </c>
      <c r="U608" s="7"/>
      <c r="V608" s="7" t="s">
        <v>57</v>
      </c>
      <c r="W608" s="7" t="s">
        <v>450</v>
      </c>
      <c r="X608" s="7" t="s">
        <v>2678</v>
      </c>
      <c r="Y608" s="7" t="s">
        <v>1343</v>
      </c>
    </row>
    <row r="609" spans="1:25" ht="16.5" customHeight="1">
      <c r="A609" s="7" t="s">
        <v>4597</v>
      </c>
      <c r="B609" s="7" t="s">
        <v>5994</v>
      </c>
      <c r="C609" s="109">
        <v>1</v>
      </c>
      <c r="D609" s="110">
        <v>1</v>
      </c>
      <c r="E609" s="111">
        <v>1</v>
      </c>
      <c r="F609" s="9"/>
      <c r="G609" s="7" t="s">
        <v>344</v>
      </c>
      <c r="H609" s="7" t="s">
        <v>31</v>
      </c>
      <c r="I609" s="7" t="s">
        <v>5995</v>
      </c>
      <c r="J609" s="11">
        <f t="shared" si="2"/>
        <v>21</v>
      </c>
      <c r="K609" s="7" t="s">
        <v>4604</v>
      </c>
      <c r="L609" s="7" t="s">
        <v>4605</v>
      </c>
      <c r="M609" s="7" t="s">
        <v>433</v>
      </c>
      <c r="N609" s="7" t="s">
        <v>434</v>
      </c>
      <c r="O609" s="7" t="s">
        <v>5998</v>
      </c>
      <c r="P609" s="7" t="s">
        <v>5999</v>
      </c>
      <c r="Q609" s="7" t="s">
        <v>1336</v>
      </c>
      <c r="R609" s="7" t="s">
        <v>1337</v>
      </c>
      <c r="S609" s="7" t="s">
        <v>1338</v>
      </c>
      <c r="T609" s="7" t="s">
        <v>4628</v>
      </c>
      <c r="U609" s="7"/>
      <c r="V609" s="7" t="s">
        <v>57</v>
      </c>
      <c r="W609" s="7" t="s">
        <v>450</v>
      </c>
      <c r="X609" s="7" t="s">
        <v>2678</v>
      </c>
      <c r="Y609" s="7" t="s">
        <v>1343</v>
      </c>
    </row>
    <row r="610" spans="1:25" ht="16.5" customHeight="1">
      <c r="A610" s="7" t="s">
        <v>4597</v>
      </c>
      <c r="B610" s="7" t="s">
        <v>6001</v>
      </c>
      <c r="C610" s="109">
        <v>1</v>
      </c>
      <c r="D610" s="110">
        <v>1</v>
      </c>
      <c r="E610" s="111">
        <v>1</v>
      </c>
      <c r="F610" s="9"/>
      <c r="G610" s="7" t="s">
        <v>415</v>
      </c>
      <c r="H610" s="7" t="s">
        <v>31</v>
      </c>
      <c r="I610" s="7" t="s">
        <v>4623</v>
      </c>
      <c r="J610" s="11">
        <f t="shared" si="2"/>
        <v>19</v>
      </c>
      <c r="K610" s="7" t="s">
        <v>4604</v>
      </c>
      <c r="L610" s="7" t="s">
        <v>4605</v>
      </c>
      <c r="M610" s="7" t="s">
        <v>433</v>
      </c>
      <c r="N610" s="7" t="s">
        <v>434</v>
      </c>
      <c r="O610" s="7" t="s">
        <v>6004</v>
      </c>
      <c r="P610" s="7" t="s">
        <v>6005</v>
      </c>
      <c r="Q610" s="7" t="s">
        <v>4061</v>
      </c>
      <c r="R610" s="7" t="s">
        <v>1370</v>
      </c>
      <c r="S610" s="7" t="s">
        <v>1373</v>
      </c>
      <c r="T610" s="7" t="s">
        <v>4628</v>
      </c>
      <c r="U610" s="7"/>
      <c r="V610" s="7" t="s">
        <v>57</v>
      </c>
      <c r="W610" s="7" t="s">
        <v>450</v>
      </c>
      <c r="X610" s="7" t="s">
        <v>2678</v>
      </c>
      <c r="Y610" s="7" t="s">
        <v>1343</v>
      </c>
    </row>
    <row r="611" spans="1:25" ht="16.5" customHeight="1">
      <c r="A611" s="7" t="s">
        <v>4597</v>
      </c>
      <c r="B611" s="7" t="s">
        <v>6007</v>
      </c>
      <c r="C611" s="109">
        <v>1</v>
      </c>
      <c r="D611" s="110">
        <v>1</v>
      </c>
      <c r="E611" s="111">
        <v>1</v>
      </c>
      <c r="F611" s="9"/>
      <c r="G611" s="7" t="s">
        <v>415</v>
      </c>
      <c r="H611" s="7" t="s">
        <v>31</v>
      </c>
      <c r="I611" s="7" t="s">
        <v>4623</v>
      </c>
      <c r="J611" s="11">
        <f t="shared" si="2"/>
        <v>19</v>
      </c>
      <c r="K611" s="7" t="s">
        <v>4604</v>
      </c>
      <c r="L611" s="7" t="s">
        <v>4605</v>
      </c>
      <c r="M611" s="7" t="s">
        <v>433</v>
      </c>
      <c r="N611" s="7" t="s">
        <v>434</v>
      </c>
      <c r="O611" s="7" t="s">
        <v>6010</v>
      </c>
      <c r="P611" s="7" t="s">
        <v>6011</v>
      </c>
      <c r="Q611" s="7" t="s">
        <v>4061</v>
      </c>
      <c r="R611" s="7" t="s">
        <v>1370</v>
      </c>
      <c r="S611" s="7" t="s">
        <v>1373</v>
      </c>
      <c r="T611" s="7" t="s">
        <v>4628</v>
      </c>
      <c r="U611" s="7"/>
      <c r="V611" s="7" t="s">
        <v>57</v>
      </c>
      <c r="W611" s="7" t="s">
        <v>450</v>
      </c>
      <c r="X611" s="7" t="s">
        <v>2678</v>
      </c>
      <c r="Y611" s="7" t="s">
        <v>1343</v>
      </c>
    </row>
    <row r="612" spans="1:25" ht="16.5" customHeight="1">
      <c r="A612" s="7" t="s">
        <v>4597</v>
      </c>
      <c r="B612" s="7" t="s">
        <v>6013</v>
      </c>
      <c r="C612" s="109">
        <v>1</v>
      </c>
      <c r="D612" s="110">
        <v>1</v>
      </c>
      <c r="E612" s="111">
        <v>1</v>
      </c>
      <c r="F612" s="9"/>
      <c r="G612" s="7" t="s">
        <v>415</v>
      </c>
      <c r="H612" s="7" t="s">
        <v>31</v>
      </c>
      <c r="I612" s="7" t="s">
        <v>4623</v>
      </c>
      <c r="J612" s="11">
        <f t="shared" si="2"/>
        <v>19</v>
      </c>
      <c r="K612" s="7" t="s">
        <v>4604</v>
      </c>
      <c r="L612" s="7" t="s">
        <v>4605</v>
      </c>
      <c r="M612" s="7" t="s">
        <v>433</v>
      </c>
      <c r="N612" s="7" t="s">
        <v>434</v>
      </c>
      <c r="O612" s="7" t="s">
        <v>6016</v>
      </c>
      <c r="P612" s="7" t="s">
        <v>6017</v>
      </c>
      <c r="Q612" s="7" t="s">
        <v>4061</v>
      </c>
      <c r="R612" s="7" t="s">
        <v>1370</v>
      </c>
      <c r="S612" s="7" t="s">
        <v>1373</v>
      </c>
      <c r="T612" s="7" t="s">
        <v>4628</v>
      </c>
      <c r="U612" s="7"/>
      <c r="V612" s="7" t="s">
        <v>57</v>
      </c>
      <c r="W612" s="7" t="s">
        <v>450</v>
      </c>
      <c r="X612" s="7" t="s">
        <v>2678</v>
      </c>
      <c r="Y612" s="7" t="s">
        <v>1343</v>
      </c>
    </row>
    <row r="613" spans="1:25" ht="16.5" customHeight="1">
      <c r="A613" s="7" t="s">
        <v>4597</v>
      </c>
      <c r="B613" s="7" t="s">
        <v>6019</v>
      </c>
      <c r="C613" s="109">
        <v>1</v>
      </c>
      <c r="D613" s="110">
        <v>1</v>
      </c>
      <c r="E613" s="111">
        <v>1</v>
      </c>
      <c r="F613" s="9"/>
      <c r="G613" s="7" t="s">
        <v>554</v>
      </c>
      <c r="H613" s="7" t="s">
        <v>31</v>
      </c>
      <c r="I613" s="7" t="s">
        <v>4643</v>
      </c>
      <c r="J613" s="11">
        <f t="shared" si="2"/>
        <v>18</v>
      </c>
      <c r="K613" s="7" t="s">
        <v>4604</v>
      </c>
      <c r="L613" s="7" t="s">
        <v>4605</v>
      </c>
      <c r="M613" s="7" t="s">
        <v>433</v>
      </c>
      <c r="N613" s="7" t="s">
        <v>434</v>
      </c>
      <c r="O613" s="7" t="s">
        <v>4645</v>
      </c>
      <c r="P613" s="7" t="s">
        <v>4646</v>
      </c>
      <c r="Q613" s="7" t="s">
        <v>52</v>
      </c>
      <c r="R613" s="7" t="s">
        <v>709</v>
      </c>
      <c r="S613" s="7" t="s">
        <v>710</v>
      </c>
      <c r="T613" s="7" t="s">
        <v>4647</v>
      </c>
      <c r="U613" s="7"/>
      <c r="V613" s="7" t="s">
        <v>57</v>
      </c>
      <c r="W613" s="7" t="s">
        <v>2279</v>
      </c>
      <c r="X613" s="7" t="s">
        <v>2678</v>
      </c>
      <c r="Y613" s="7" t="s">
        <v>715</v>
      </c>
    </row>
    <row r="614" spans="1:25" ht="16.5" customHeight="1">
      <c r="A614" s="7" t="s">
        <v>6023</v>
      </c>
      <c r="B614" s="7" t="s">
        <v>6024</v>
      </c>
      <c r="C614" s="109">
        <v>1</v>
      </c>
      <c r="D614" s="110">
        <v>1</v>
      </c>
      <c r="E614" s="111">
        <v>1</v>
      </c>
      <c r="F614" s="9"/>
      <c r="G614" s="7" t="s">
        <v>88</v>
      </c>
      <c r="H614" s="7" t="s">
        <v>31</v>
      </c>
      <c r="I614" s="7" t="s">
        <v>6027</v>
      </c>
      <c r="J614" s="11">
        <f t="shared" si="2"/>
        <v>32</v>
      </c>
      <c r="K614" s="7" t="s">
        <v>95</v>
      </c>
      <c r="L614" s="7" t="s">
        <v>96</v>
      </c>
      <c r="M614" s="7" t="s">
        <v>43</v>
      </c>
      <c r="N614" s="7" t="s">
        <v>45</v>
      </c>
      <c r="O614" s="7" t="s">
        <v>6030</v>
      </c>
      <c r="P614" s="7" t="s">
        <v>6031</v>
      </c>
      <c r="Q614" s="7" t="s">
        <v>1912</v>
      </c>
      <c r="R614" s="7" t="s">
        <v>1722</v>
      </c>
      <c r="S614" s="7" t="s">
        <v>1724</v>
      </c>
      <c r="T614" s="7" t="s">
        <v>5718</v>
      </c>
      <c r="U614" s="7"/>
      <c r="V614" s="7" t="s">
        <v>57</v>
      </c>
      <c r="W614" s="7" t="s">
        <v>59</v>
      </c>
      <c r="X614" s="7" t="s">
        <v>102</v>
      </c>
      <c r="Y614" s="7" t="s">
        <v>1730</v>
      </c>
    </row>
    <row r="615" spans="1:25" ht="16.5" customHeight="1">
      <c r="A615" s="7" t="s">
        <v>6023</v>
      </c>
      <c r="B615" s="7" t="s">
        <v>6034</v>
      </c>
      <c r="C615" s="109">
        <v>1</v>
      </c>
      <c r="D615" s="110">
        <v>1</v>
      </c>
      <c r="E615" s="111">
        <v>1</v>
      </c>
      <c r="F615" s="9"/>
      <c r="G615" s="7" t="s">
        <v>88</v>
      </c>
      <c r="H615" s="7" t="s">
        <v>31</v>
      </c>
      <c r="I615" s="7" t="s">
        <v>6027</v>
      </c>
      <c r="J615" s="11">
        <f t="shared" si="2"/>
        <v>32</v>
      </c>
      <c r="K615" s="7" t="s">
        <v>95</v>
      </c>
      <c r="L615" s="7" t="s">
        <v>96</v>
      </c>
      <c r="M615" s="7" t="s">
        <v>43</v>
      </c>
      <c r="N615" s="7" t="s">
        <v>45</v>
      </c>
      <c r="O615" s="7" t="s">
        <v>6036</v>
      </c>
      <c r="P615" s="7" t="s">
        <v>6037</v>
      </c>
      <c r="Q615" s="7" t="s">
        <v>1912</v>
      </c>
      <c r="R615" s="7" t="s">
        <v>1722</v>
      </c>
      <c r="S615" s="7" t="s">
        <v>1724</v>
      </c>
      <c r="T615" s="7" t="s">
        <v>5718</v>
      </c>
      <c r="U615" s="7"/>
      <c r="V615" s="7" t="s">
        <v>57</v>
      </c>
      <c r="W615" s="7" t="s">
        <v>59</v>
      </c>
      <c r="X615" s="7" t="s">
        <v>102</v>
      </c>
      <c r="Y615" s="7" t="s">
        <v>1730</v>
      </c>
    </row>
    <row r="616" spans="1:25" ht="16.5" customHeight="1">
      <c r="A616" s="7" t="s">
        <v>6023</v>
      </c>
      <c r="B616" s="7" t="s">
        <v>6041</v>
      </c>
      <c r="C616" s="109">
        <v>1</v>
      </c>
      <c r="D616" s="110"/>
      <c r="E616" s="111"/>
      <c r="F616" s="9"/>
      <c r="G616" s="7" t="s">
        <v>88</v>
      </c>
      <c r="H616" s="7" t="s">
        <v>31</v>
      </c>
      <c r="I616" s="7" t="s">
        <v>6044</v>
      </c>
      <c r="J616" s="11">
        <f t="shared" si="2"/>
        <v>31</v>
      </c>
      <c r="K616" s="7" t="s">
        <v>95</v>
      </c>
      <c r="L616" s="7" t="s">
        <v>96</v>
      </c>
      <c r="M616" s="7" t="s">
        <v>43</v>
      </c>
      <c r="N616" s="7" t="s">
        <v>45</v>
      </c>
      <c r="O616" s="7" t="s">
        <v>6045</v>
      </c>
      <c r="P616" s="7" t="s">
        <v>6047</v>
      </c>
      <c r="Q616" s="7" t="s">
        <v>152</v>
      </c>
      <c r="R616" s="7" t="s">
        <v>1722</v>
      </c>
      <c r="S616" s="7" t="s">
        <v>1724</v>
      </c>
      <c r="T616" s="7" t="s">
        <v>5718</v>
      </c>
      <c r="U616" s="7"/>
      <c r="V616" s="7" t="s">
        <v>57</v>
      </c>
      <c r="W616" s="7" t="s">
        <v>59</v>
      </c>
      <c r="X616" s="7" t="s">
        <v>102</v>
      </c>
      <c r="Y616" s="7" t="s">
        <v>1730</v>
      </c>
    </row>
    <row r="617" spans="1:25" ht="16.5" customHeight="1">
      <c r="A617" s="7" t="s">
        <v>6023</v>
      </c>
      <c r="B617" s="7" t="s">
        <v>6048</v>
      </c>
      <c r="C617" s="109">
        <v>1</v>
      </c>
      <c r="D617" s="110">
        <v>1</v>
      </c>
      <c r="E617" s="111">
        <v>1</v>
      </c>
      <c r="F617" s="9"/>
      <c r="G617" s="7" t="s">
        <v>88</v>
      </c>
      <c r="H617" s="7" t="s">
        <v>31</v>
      </c>
      <c r="I617" s="7" t="s">
        <v>6044</v>
      </c>
      <c r="J617" s="11">
        <f t="shared" si="2"/>
        <v>31</v>
      </c>
      <c r="K617" s="7" t="s">
        <v>95</v>
      </c>
      <c r="L617" s="7" t="s">
        <v>96</v>
      </c>
      <c r="M617" s="7" t="s">
        <v>43</v>
      </c>
      <c r="N617" s="7" t="s">
        <v>45</v>
      </c>
      <c r="O617" s="7" t="s">
        <v>6052</v>
      </c>
      <c r="P617" s="7" t="s">
        <v>6053</v>
      </c>
      <c r="Q617" s="7" t="s">
        <v>152</v>
      </c>
      <c r="R617" s="7" t="s">
        <v>1722</v>
      </c>
      <c r="S617" s="7" t="s">
        <v>1724</v>
      </c>
      <c r="T617" s="7" t="s">
        <v>5718</v>
      </c>
      <c r="U617" s="7"/>
      <c r="V617" s="7" t="s">
        <v>57</v>
      </c>
      <c r="W617" s="7" t="s">
        <v>59</v>
      </c>
      <c r="X617" s="7" t="s">
        <v>102</v>
      </c>
      <c r="Y617" s="7" t="s">
        <v>1730</v>
      </c>
    </row>
    <row r="618" spans="1:25" ht="16.5" customHeight="1">
      <c r="A618" s="7" t="s">
        <v>6023</v>
      </c>
      <c r="B618" s="7" t="s">
        <v>6056</v>
      </c>
      <c r="C618" s="109">
        <v>1</v>
      </c>
      <c r="D618" s="110">
        <v>1</v>
      </c>
      <c r="E618" s="111">
        <v>1</v>
      </c>
      <c r="F618" s="9"/>
      <c r="G618" s="7" t="s">
        <v>6057</v>
      </c>
      <c r="H618" s="7" t="s">
        <v>31</v>
      </c>
      <c r="I618" s="7" t="s">
        <v>6058</v>
      </c>
      <c r="J618" s="11">
        <f t="shared" si="2"/>
        <v>21</v>
      </c>
      <c r="K618" s="7" t="s">
        <v>429</v>
      </c>
      <c r="L618" s="7" t="s">
        <v>431</v>
      </c>
      <c r="M618" s="7" t="s">
        <v>433</v>
      </c>
      <c r="N618" s="7" t="s">
        <v>434</v>
      </c>
      <c r="O618" s="7" t="s">
        <v>6060</v>
      </c>
      <c r="P618" s="7" t="s">
        <v>6061</v>
      </c>
      <c r="Q618" s="7" t="s">
        <v>978</v>
      </c>
      <c r="R618" s="7" t="s">
        <v>709</v>
      </c>
      <c r="S618" s="7" t="s">
        <v>710</v>
      </c>
      <c r="T618" s="7" t="s">
        <v>6062</v>
      </c>
      <c r="U618" s="7"/>
      <c r="V618" s="7" t="s">
        <v>57</v>
      </c>
      <c r="W618" s="7" t="s">
        <v>203</v>
      </c>
      <c r="X618" s="7" t="s">
        <v>437</v>
      </c>
      <c r="Y618" s="7" t="s">
        <v>5398</v>
      </c>
    </row>
    <row r="619" spans="1:25" ht="16.5" customHeight="1">
      <c r="A619" s="7" t="s">
        <v>6023</v>
      </c>
      <c r="B619" s="7" t="s">
        <v>6065</v>
      </c>
      <c r="C619" s="109">
        <v>1</v>
      </c>
      <c r="D619" s="110"/>
      <c r="E619" s="111"/>
      <c r="F619" s="9"/>
      <c r="G619" s="7" t="s">
        <v>88</v>
      </c>
      <c r="H619" s="7" t="s">
        <v>31</v>
      </c>
      <c r="I619" s="7" t="s">
        <v>5646</v>
      </c>
      <c r="J619" s="11">
        <f t="shared" si="2"/>
        <v>22</v>
      </c>
      <c r="K619" s="7" t="s">
        <v>429</v>
      </c>
      <c r="L619" s="7" t="s">
        <v>431</v>
      </c>
      <c r="M619" s="7" t="s">
        <v>433</v>
      </c>
      <c r="N619" s="7" t="s">
        <v>434</v>
      </c>
      <c r="O619" s="7" t="s">
        <v>6067</v>
      </c>
      <c r="P619" s="7" t="s">
        <v>6068</v>
      </c>
      <c r="Q619" s="7" t="s">
        <v>978</v>
      </c>
      <c r="R619" s="7" t="s">
        <v>709</v>
      </c>
      <c r="S619" s="7" t="s">
        <v>710</v>
      </c>
      <c r="T619" s="7" t="s">
        <v>6071</v>
      </c>
      <c r="U619" s="7"/>
      <c r="V619" s="7" t="s">
        <v>57</v>
      </c>
      <c r="W619" s="7" t="s">
        <v>59</v>
      </c>
      <c r="X619" s="7" t="s">
        <v>437</v>
      </c>
      <c r="Y619" s="7" t="s">
        <v>3556</v>
      </c>
    </row>
    <row r="620" spans="1:25" ht="16.5" customHeight="1">
      <c r="A620" s="7" t="s">
        <v>6023</v>
      </c>
      <c r="B620" s="7" t="s">
        <v>6073</v>
      </c>
      <c r="C620" s="109">
        <v>1</v>
      </c>
      <c r="D620" s="110">
        <v>1</v>
      </c>
      <c r="E620" s="111">
        <v>1</v>
      </c>
      <c r="F620" s="9"/>
      <c r="G620" s="7" t="s">
        <v>88</v>
      </c>
      <c r="H620" s="7" t="s">
        <v>31</v>
      </c>
      <c r="I620" s="7" t="s">
        <v>6058</v>
      </c>
      <c r="J620" s="11">
        <f t="shared" si="2"/>
        <v>21</v>
      </c>
      <c r="K620" s="7" t="s">
        <v>429</v>
      </c>
      <c r="L620" s="7" t="s">
        <v>431</v>
      </c>
      <c r="M620" s="7" t="s">
        <v>433</v>
      </c>
      <c r="N620" s="7" t="s">
        <v>434</v>
      </c>
      <c r="O620" s="7" t="s">
        <v>6076</v>
      </c>
      <c r="P620" s="7" t="s">
        <v>6077</v>
      </c>
      <c r="Q620" s="7" t="s">
        <v>978</v>
      </c>
      <c r="R620" s="7" t="s">
        <v>709</v>
      </c>
      <c r="S620" s="7" t="s">
        <v>710</v>
      </c>
      <c r="T620" s="7" t="s">
        <v>6062</v>
      </c>
      <c r="U620" s="7"/>
      <c r="V620" s="7" t="s">
        <v>57</v>
      </c>
      <c r="W620" s="7" t="s">
        <v>59</v>
      </c>
      <c r="X620" s="7" t="s">
        <v>437</v>
      </c>
      <c r="Y620" s="7" t="s">
        <v>5398</v>
      </c>
    </row>
    <row r="621" spans="1:25" ht="16.5" customHeight="1">
      <c r="A621" s="7" t="s">
        <v>6023</v>
      </c>
      <c r="B621" s="7" t="s">
        <v>6079</v>
      </c>
      <c r="C621" s="109">
        <v>1</v>
      </c>
      <c r="D621" s="110">
        <v>1</v>
      </c>
      <c r="E621" s="111">
        <v>1</v>
      </c>
      <c r="F621" s="9"/>
      <c r="G621" s="7" t="s">
        <v>88</v>
      </c>
      <c r="H621" s="7" t="s">
        <v>31</v>
      </c>
      <c r="I621" s="7" t="s">
        <v>6080</v>
      </c>
      <c r="J621" s="11">
        <f t="shared" si="2"/>
        <v>23</v>
      </c>
      <c r="K621" s="7" t="s">
        <v>429</v>
      </c>
      <c r="L621" s="7" t="s">
        <v>431</v>
      </c>
      <c r="M621" s="7" t="s">
        <v>433</v>
      </c>
      <c r="N621" s="7" t="s">
        <v>434</v>
      </c>
      <c r="O621" s="7" t="s">
        <v>6083</v>
      </c>
      <c r="P621" s="7" t="s">
        <v>6084</v>
      </c>
      <c r="Q621" s="7" t="s">
        <v>1049</v>
      </c>
      <c r="R621" s="7" t="s">
        <v>709</v>
      </c>
      <c r="S621" s="7" t="s">
        <v>710</v>
      </c>
      <c r="T621" s="7" t="s">
        <v>6071</v>
      </c>
      <c r="U621" s="7"/>
      <c r="V621" s="7" t="s">
        <v>57</v>
      </c>
      <c r="W621" s="7" t="s">
        <v>59</v>
      </c>
      <c r="X621" s="7" t="s">
        <v>437</v>
      </c>
      <c r="Y621" s="7" t="s">
        <v>3556</v>
      </c>
    </row>
    <row r="622" spans="1:25" ht="16.5" customHeight="1">
      <c r="A622" s="7" t="s">
        <v>6023</v>
      </c>
      <c r="B622" s="7" t="s">
        <v>6086</v>
      </c>
      <c r="C622" s="109">
        <v>1</v>
      </c>
      <c r="D622" s="110">
        <v>1</v>
      </c>
      <c r="E622" s="111">
        <v>1</v>
      </c>
      <c r="F622" s="9"/>
      <c r="G622" s="7" t="s">
        <v>88</v>
      </c>
      <c r="H622" s="7" t="s">
        <v>31</v>
      </c>
      <c r="I622" s="7" t="s">
        <v>6087</v>
      </c>
      <c r="J622" s="11">
        <f t="shared" si="2"/>
        <v>22</v>
      </c>
      <c r="K622" s="7" t="s">
        <v>429</v>
      </c>
      <c r="L622" s="7" t="s">
        <v>431</v>
      </c>
      <c r="M622" s="7" t="s">
        <v>433</v>
      </c>
      <c r="N622" s="7" t="s">
        <v>434</v>
      </c>
      <c r="O622" s="7" t="s">
        <v>6090</v>
      </c>
      <c r="P622" s="7" t="s">
        <v>6091</v>
      </c>
      <c r="Q622" s="7" t="s">
        <v>1071</v>
      </c>
      <c r="R622" s="7" t="s">
        <v>709</v>
      </c>
      <c r="S622" s="7" t="s">
        <v>710</v>
      </c>
      <c r="T622" s="7" t="s">
        <v>6092</v>
      </c>
      <c r="U622" s="7"/>
      <c r="V622" s="7" t="s">
        <v>57</v>
      </c>
      <c r="W622" s="7" t="s">
        <v>59</v>
      </c>
      <c r="X622" s="7" t="s">
        <v>437</v>
      </c>
      <c r="Y622" s="7" t="s">
        <v>1893</v>
      </c>
    </row>
    <row r="623" spans="1:25" ht="16.5" customHeight="1">
      <c r="A623" s="7" t="s">
        <v>6023</v>
      </c>
      <c r="B623" s="7" t="s">
        <v>6094</v>
      </c>
      <c r="C623" s="109">
        <v>1</v>
      </c>
      <c r="D623" s="110">
        <v>1</v>
      </c>
      <c r="E623" s="111">
        <v>1</v>
      </c>
      <c r="F623" s="9"/>
      <c r="G623" s="7" t="s">
        <v>88</v>
      </c>
      <c r="H623" s="7" t="s">
        <v>31</v>
      </c>
      <c r="I623" s="7" t="s">
        <v>6087</v>
      </c>
      <c r="J623" s="11">
        <f t="shared" si="2"/>
        <v>22</v>
      </c>
      <c r="K623" s="7" t="s">
        <v>429</v>
      </c>
      <c r="L623" s="7" t="s">
        <v>431</v>
      </c>
      <c r="M623" s="7" t="s">
        <v>433</v>
      </c>
      <c r="N623" s="7" t="s">
        <v>434</v>
      </c>
      <c r="O623" s="7" t="s">
        <v>6098</v>
      </c>
      <c r="P623" s="7" t="s">
        <v>6099</v>
      </c>
      <c r="Q623" s="7" t="s">
        <v>1071</v>
      </c>
      <c r="R623" s="7" t="s">
        <v>709</v>
      </c>
      <c r="S623" s="7" t="s">
        <v>710</v>
      </c>
      <c r="T623" s="7" t="s">
        <v>6092</v>
      </c>
      <c r="U623" s="7"/>
      <c r="V623" s="7" t="s">
        <v>57</v>
      </c>
      <c r="W623" s="7" t="s">
        <v>59</v>
      </c>
      <c r="X623" s="7" t="s">
        <v>437</v>
      </c>
      <c r="Y623" s="7" t="s">
        <v>1893</v>
      </c>
    </row>
    <row r="624" spans="1:25" ht="16.5" customHeight="1">
      <c r="A624" s="7" t="s">
        <v>6023</v>
      </c>
      <c r="B624" s="7" t="s">
        <v>6101</v>
      </c>
      <c r="C624" s="109">
        <v>1</v>
      </c>
      <c r="D624" s="110">
        <v>1</v>
      </c>
      <c r="E624" s="111">
        <v>1</v>
      </c>
      <c r="F624" s="9"/>
      <c r="G624" s="7" t="s">
        <v>88</v>
      </c>
      <c r="H624" s="7" t="s">
        <v>31</v>
      </c>
      <c r="I624" s="7" t="s">
        <v>6104</v>
      </c>
      <c r="J624" s="11">
        <f t="shared" si="2"/>
        <v>21</v>
      </c>
      <c r="K624" s="7" t="s">
        <v>429</v>
      </c>
      <c r="L624" s="7" t="s">
        <v>431</v>
      </c>
      <c r="M624" s="7" t="s">
        <v>433</v>
      </c>
      <c r="N624" s="7" t="s">
        <v>434</v>
      </c>
      <c r="O624" s="7" t="s">
        <v>6106</v>
      </c>
      <c r="P624" s="7" t="s">
        <v>6107</v>
      </c>
      <c r="Q624" s="7" t="s">
        <v>1071</v>
      </c>
      <c r="R624" s="7" t="s">
        <v>709</v>
      </c>
      <c r="S624" s="7" t="s">
        <v>710</v>
      </c>
      <c r="T624" s="7" t="s">
        <v>6071</v>
      </c>
      <c r="U624" s="7"/>
      <c r="V624" s="7" t="s">
        <v>57</v>
      </c>
      <c r="W624" s="7" t="s">
        <v>59</v>
      </c>
      <c r="X624" s="7" t="s">
        <v>437</v>
      </c>
      <c r="Y624" s="7" t="s">
        <v>3556</v>
      </c>
    </row>
    <row r="625" spans="1:25" ht="16.5" customHeight="1">
      <c r="A625" s="7" t="s">
        <v>6023</v>
      </c>
      <c r="B625" s="7" t="s">
        <v>6108</v>
      </c>
      <c r="C625" s="109">
        <v>1</v>
      </c>
      <c r="D625" s="110">
        <v>1</v>
      </c>
      <c r="E625" s="111">
        <v>1</v>
      </c>
      <c r="F625" s="9"/>
      <c r="G625" s="7" t="s">
        <v>88</v>
      </c>
      <c r="H625" s="7" t="s">
        <v>31</v>
      </c>
      <c r="I625" s="7" t="s">
        <v>6111</v>
      </c>
      <c r="J625" s="11">
        <f t="shared" si="2"/>
        <v>22</v>
      </c>
      <c r="K625" s="7" t="s">
        <v>429</v>
      </c>
      <c r="L625" s="7" t="s">
        <v>431</v>
      </c>
      <c r="M625" s="7" t="s">
        <v>433</v>
      </c>
      <c r="N625" s="7" t="s">
        <v>434</v>
      </c>
      <c r="O625" s="7" t="s">
        <v>6113</v>
      </c>
      <c r="P625" s="7" t="s">
        <v>6114</v>
      </c>
      <c r="Q625" s="7" t="s">
        <v>1071</v>
      </c>
      <c r="R625" s="7" t="s">
        <v>709</v>
      </c>
      <c r="S625" s="7" t="s">
        <v>710</v>
      </c>
      <c r="T625" s="7" t="s">
        <v>6115</v>
      </c>
      <c r="U625" s="7"/>
      <c r="V625" s="7" t="s">
        <v>57</v>
      </c>
      <c r="W625" s="7" t="s">
        <v>59</v>
      </c>
      <c r="X625" s="7" t="s">
        <v>437</v>
      </c>
      <c r="Y625" s="7" t="s">
        <v>5872</v>
      </c>
    </row>
    <row r="626" spans="1:25" ht="16.5" customHeight="1">
      <c r="A626" s="7" t="s">
        <v>6023</v>
      </c>
      <c r="B626" s="7" t="s">
        <v>6119</v>
      </c>
      <c r="C626" s="109">
        <v>1</v>
      </c>
      <c r="D626" s="110">
        <v>1</v>
      </c>
      <c r="E626" s="111">
        <v>1</v>
      </c>
      <c r="F626" s="9"/>
      <c r="G626" s="7" t="s">
        <v>88</v>
      </c>
      <c r="H626" s="7" t="s">
        <v>31</v>
      </c>
      <c r="I626" s="7" t="s">
        <v>6087</v>
      </c>
      <c r="J626" s="11">
        <f t="shared" si="2"/>
        <v>22</v>
      </c>
      <c r="K626" s="7" t="s">
        <v>429</v>
      </c>
      <c r="L626" s="7" t="s">
        <v>431</v>
      </c>
      <c r="M626" s="7" t="s">
        <v>433</v>
      </c>
      <c r="N626" s="7" t="s">
        <v>434</v>
      </c>
      <c r="O626" s="7" t="s">
        <v>6123</v>
      </c>
      <c r="P626" s="7" t="s">
        <v>6124</v>
      </c>
      <c r="Q626" s="7" t="s">
        <v>1071</v>
      </c>
      <c r="R626" s="7" t="s">
        <v>709</v>
      </c>
      <c r="S626" s="7" t="s">
        <v>710</v>
      </c>
      <c r="T626" s="7" t="s">
        <v>6092</v>
      </c>
      <c r="U626" s="7"/>
      <c r="V626" s="7" t="s">
        <v>57</v>
      </c>
      <c r="W626" s="7" t="s">
        <v>59</v>
      </c>
      <c r="X626" s="7" t="s">
        <v>437</v>
      </c>
      <c r="Y626" s="7" t="s">
        <v>1893</v>
      </c>
    </row>
    <row r="627" spans="1:25" ht="16.5" customHeight="1">
      <c r="A627" s="7" t="s">
        <v>6125</v>
      </c>
      <c r="B627" s="7" t="s">
        <v>6126</v>
      </c>
      <c r="C627" s="109">
        <v>1</v>
      </c>
      <c r="D627" s="110"/>
      <c r="E627" s="111"/>
      <c r="F627" s="9"/>
      <c r="G627" s="7" t="s">
        <v>105</v>
      </c>
      <c r="H627" s="7" t="s">
        <v>31</v>
      </c>
      <c r="I627" s="7" t="s">
        <v>3959</v>
      </c>
      <c r="J627" s="11">
        <f t="shared" si="2"/>
        <v>27</v>
      </c>
      <c r="K627" s="7" t="s">
        <v>95</v>
      </c>
      <c r="L627" s="7" t="s">
        <v>96</v>
      </c>
      <c r="M627" s="7" t="s">
        <v>43</v>
      </c>
      <c r="N627" s="7" t="s">
        <v>45</v>
      </c>
      <c r="O627" s="7" t="s">
        <v>6130</v>
      </c>
      <c r="P627" s="7" t="s">
        <v>6131</v>
      </c>
      <c r="Q627" s="7" t="s">
        <v>4061</v>
      </c>
      <c r="R627" s="7" t="s">
        <v>1677</v>
      </c>
      <c r="S627" s="7" t="s">
        <v>1679</v>
      </c>
      <c r="T627" s="7" t="s">
        <v>6132</v>
      </c>
      <c r="U627" s="7"/>
      <c r="V627" s="7" t="s">
        <v>57</v>
      </c>
      <c r="W627" s="7" t="s">
        <v>926</v>
      </c>
      <c r="X627" s="7" t="s">
        <v>102</v>
      </c>
      <c r="Y627" s="7" t="s">
        <v>1685</v>
      </c>
    </row>
    <row r="628" spans="1:25" ht="16.5" customHeight="1">
      <c r="A628" s="7" t="s">
        <v>6125</v>
      </c>
      <c r="B628" s="7" t="s">
        <v>6135</v>
      </c>
      <c r="C628" s="109">
        <v>1</v>
      </c>
      <c r="D628" s="110"/>
      <c r="E628" s="111"/>
      <c r="F628" s="9"/>
      <c r="G628" s="7" t="s">
        <v>105</v>
      </c>
      <c r="H628" s="7" t="s">
        <v>31</v>
      </c>
      <c r="I628" s="7" t="s">
        <v>3959</v>
      </c>
      <c r="J628" s="11">
        <f t="shared" si="2"/>
        <v>27</v>
      </c>
      <c r="K628" s="7" t="s">
        <v>95</v>
      </c>
      <c r="L628" s="7" t="s">
        <v>96</v>
      </c>
      <c r="M628" s="7" t="s">
        <v>43</v>
      </c>
      <c r="N628" s="7" t="s">
        <v>45</v>
      </c>
      <c r="O628" s="7" t="s">
        <v>6137</v>
      </c>
      <c r="P628" s="7" t="s">
        <v>6138</v>
      </c>
      <c r="Q628" s="7" t="s">
        <v>4061</v>
      </c>
      <c r="R628" s="7" t="s">
        <v>1677</v>
      </c>
      <c r="S628" s="7" t="s">
        <v>1679</v>
      </c>
      <c r="T628" s="7" t="s">
        <v>6132</v>
      </c>
      <c r="U628" s="7"/>
      <c r="V628" s="7" t="s">
        <v>57</v>
      </c>
      <c r="W628" s="7" t="s">
        <v>926</v>
      </c>
      <c r="X628" s="7" t="s">
        <v>102</v>
      </c>
      <c r="Y628" s="7" t="s">
        <v>1685</v>
      </c>
    </row>
    <row r="629" spans="1:25" ht="16.5" customHeight="1">
      <c r="A629" s="7" t="s">
        <v>6125</v>
      </c>
      <c r="B629" s="7" t="s">
        <v>6141</v>
      </c>
      <c r="C629" s="109">
        <v>1</v>
      </c>
      <c r="D629" s="110"/>
      <c r="E629" s="111"/>
      <c r="F629" s="9"/>
      <c r="G629" s="7" t="s">
        <v>105</v>
      </c>
      <c r="H629" s="7" t="s">
        <v>31</v>
      </c>
      <c r="I629" s="7" t="s">
        <v>3959</v>
      </c>
      <c r="J629" s="11">
        <f t="shared" si="2"/>
        <v>27</v>
      </c>
      <c r="K629" s="7" t="s">
        <v>95</v>
      </c>
      <c r="L629" s="7" t="s">
        <v>96</v>
      </c>
      <c r="M629" s="7" t="s">
        <v>43</v>
      </c>
      <c r="N629" s="7" t="s">
        <v>45</v>
      </c>
      <c r="O629" s="7" t="s">
        <v>6143</v>
      </c>
      <c r="P629" s="7" t="s">
        <v>6144</v>
      </c>
      <c r="Q629" s="7" t="s">
        <v>4061</v>
      </c>
      <c r="R629" s="7" t="s">
        <v>1677</v>
      </c>
      <c r="S629" s="7" t="s">
        <v>1679</v>
      </c>
      <c r="T629" s="7" t="s">
        <v>6132</v>
      </c>
      <c r="U629" s="7"/>
      <c r="V629" s="7" t="s">
        <v>57</v>
      </c>
      <c r="W629" s="7" t="s">
        <v>926</v>
      </c>
      <c r="X629" s="7" t="s">
        <v>102</v>
      </c>
      <c r="Y629" s="7" t="s">
        <v>1685</v>
      </c>
    </row>
    <row r="630" spans="1:25" ht="16.5" customHeight="1">
      <c r="A630" s="7" t="s">
        <v>6125</v>
      </c>
      <c r="B630" s="7" t="s">
        <v>6145</v>
      </c>
      <c r="C630" s="109">
        <v>1</v>
      </c>
      <c r="D630" s="110">
        <v>1</v>
      </c>
      <c r="E630" s="111">
        <v>1</v>
      </c>
      <c r="F630" s="9"/>
      <c r="G630" s="7" t="s">
        <v>88</v>
      </c>
      <c r="H630" s="7" t="s">
        <v>31</v>
      </c>
      <c r="I630" s="7" t="s">
        <v>3959</v>
      </c>
      <c r="J630" s="11">
        <f t="shared" si="2"/>
        <v>27</v>
      </c>
      <c r="K630" s="7" t="s">
        <v>95</v>
      </c>
      <c r="L630" s="7" t="s">
        <v>96</v>
      </c>
      <c r="M630" s="7" t="s">
        <v>43</v>
      </c>
      <c r="N630" s="7" t="s">
        <v>45</v>
      </c>
      <c r="O630" s="7" t="s">
        <v>6149</v>
      </c>
      <c r="P630" s="7" t="s">
        <v>6150</v>
      </c>
      <c r="Q630" s="7" t="s">
        <v>4061</v>
      </c>
      <c r="R630" s="7" t="s">
        <v>1677</v>
      </c>
      <c r="S630" s="7" t="s">
        <v>1679</v>
      </c>
      <c r="T630" s="7" t="s">
        <v>6132</v>
      </c>
      <c r="U630" s="7"/>
      <c r="V630" s="7" t="s">
        <v>57</v>
      </c>
      <c r="W630" s="7" t="s">
        <v>94</v>
      </c>
      <c r="X630" s="7" t="s">
        <v>102</v>
      </c>
      <c r="Y630" s="7" t="s">
        <v>1685</v>
      </c>
    </row>
    <row r="631" spans="1:25" ht="16.5" customHeight="1">
      <c r="A631" s="7" t="s">
        <v>6125</v>
      </c>
      <c r="B631" s="7" t="s">
        <v>6151</v>
      </c>
      <c r="C631" s="109">
        <v>1</v>
      </c>
      <c r="D631" s="110"/>
      <c r="E631" s="111"/>
      <c r="F631" s="9"/>
      <c r="G631" s="7" t="s">
        <v>958</v>
      </c>
      <c r="H631" s="7" t="s">
        <v>31</v>
      </c>
      <c r="I631" s="7" t="s">
        <v>6152</v>
      </c>
      <c r="J631" s="11">
        <f t="shared" si="2"/>
        <v>27</v>
      </c>
      <c r="K631" s="7" t="s">
        <v>349</v>
      </c>
      <c r="L631" s="7" t="s">
        <v>350</v>
      </c>
      <c r="M631" s="7" t="s">
        <v>43</v>
      </c>
      <c r="N631" s="7" t="s">
        <v>45</v>
      </c>
      <c r="O631" s="7" t="s">
        <v>6154</v>
      </c>
      <c r="P631" s="7" t="s">
        <v>6155</v>
      </c>
      <c r="Q631" s="7" t="s">
        <v>978</v>
      </c>
      <c r="R631" s="7" t="s">
        <v>1677</v>
      </c>
      <c r="S631" s="7" t="s">
        <v>1679</v>
      </c>
      <c r="T631" s="7" t="s">
        <v>6156</v>
      </c>
      <c r="U631" s="7"/>
      <c r="V631" s="7" t="s">
        <v>57</v>
      </c>
      <c r="W631" s="7" t="s">
        <v>59</v>
      </c>
      <c r="X631" s="7" t="s">
        <v>354</v>
      </c>
      <c r="Y631" s="7" t="s">
        <v>6157</v>
      </c>
    </row>
    <row r="632" spans="1:25" ht="16.5" customHeight="1">
      <c r="A632" s="7" t="s">
        <v>6125</v>
      </c>
      <c r="B632" s="7" t="s">
        <v>6158</v>
      </c>
      <c r="C632" s="109">
        <v>1</v>
      </c>
      <c r="D632" s="110"/>
      <c r="E632" s="111"/>
      <c r="F632" s="9"/>
      <c r="G632" s="7" t="s">
        <v>88</v>
      </c>
      <c r="H632" s="7" t="s">
        <v>31</v>
      </c>
      <c r="I632" s="7" t="s">
        <v>6159</v>
      </c>
      <c r="J632" s="11">
        <f t="shared" si="2"/>
        <v>26</v>
      </c>
      <c r="K632" s="7" t="s">
        <v>95</v>
      </c>
      <c r="L632" s="7" t="s">
        <v>96</v>
      </c>
      <c r="M632" s="7" t="s">
        <v>43</v>
      </c>
      <c r="N632" s="7" t="s">
        <v>45</v>
      </c>
      <c r="O632" s="7" t="s">
        <v>6160</v>
      </c>
      <c r="P632" s="7" t="s">
        <v>6161</v>
      </c>
      <c r="Q632" s="7" t="s">
        <v>978</v>
      </c>
      <c r="R632" s="7" t="s">
        <v>1677</v>
      </c>
      <c r="S632" s="7" t="s">
        <v>1679</v>
      </c>
      <c r="T632" s="7" t="s">
        <v>6164</v>
      </c>
      <c r="U632" s="7"/>
      <c r="V632" s="7" t="s">
        <v>57</v>
      </c>
      <c r="W632" s="7" t="s">
        <v>59</v>
      </c>
      <c r="X632" s="7" t="s">
        <v>102</v>
      </c>
      <c r="Y632" s="7" t="s">
        <v>6157</v>
      </c>
    </row>
    <row r="633" spans="1:25" ht="16.5" customHeight="1">
      <c r="A633" s="7" t="s">
        <v>4648</v>
      </c>
      <c r="B633" s="7" t="s">
        <v>6166</v>
      </c>
      <c r="C633" s="109">
        <v>1</v>
      </c>
      <c r="D633" s="110"/>
      <c r="E633" s="111"/>
      <c r="F633" s="9"/>
      <c r="G633" s="7" t="s">
        <v>88</v>
      </c>
      <c r="H633" s="7" t="s">
        <v>31</v>
      </c>
      <c r="I633" s="7" t="s">
        <v>6167</v>
      </c>
      <c r="J633" s="11">
        <f t="shared" si="2"/>
        <v>11</v>
      </c>
      <c r="K633" s="7" t="s">
        <v>349</v>
      </c>
      <c r="L633" s="7" t="s">
        <v>350</v>
      </c>
      <c r="M633" s="7" t="s">
        <v>43</v>
      </c>
      <c r="N633" s="7" t="s">
        <v>45</v>
      </c>
      <c r="O633" s="7" t="s">
        <v>4651</v>
      </c>
      <c r="P633" s="7" t="s">
        <v>4652</v>
      </c>
      <c r="Q633" s="7" t="s">
        <v>1071</v>
      </c>
      <c r="R633" s="7" t="s">
        <v>53</v>
      </c>
      <c r="S633" s="7" t="s">
        <v>55</v>
      </c>
      <c r="T633" s="7" t="s">
        <v>6170</v>
      </c>
      <c r="U633" s="7"/>
      <c r="V633" s="7" t="s">
        <v>57</v>
      </c>
      <c r="W633" s="7" t="s">
        <v>59</v>
      </c>
      <c r="X633" s="7" t="s">
        <v>354</v>
      </c>
      <c r="Y633" s="7" t="s">
        <v>4654</v>
      </c>
    </row>
    <row r="634" spans="1:25" ht="16.5" customHeight="1">
      <c r="A634" s="7" t="s">
        <v>4648</v>
      </c>
      <c r="B634" s="7" t="s">
        <v>6172</v>
      </c>
      <c r="C634" s="109">
        <v>1</v>
      </c>
      <c r="D634" s="110">
        <v>1</v>
      </c>
      <c r="E634" s="111">
        <v>1</v>
      </c>
      <c r="F634" s="9"/>
      <c r="G634" s="7" t="s">
        <v>105</v>
      </c>
      <c r="H634" s="7" t="s">
        <v>31</v>
      </c>
      <c r="I634" s="7" t="s">
        <v>6173</v>
      </c>
      <c r="J634" s="11">
        <f t="shared" si="2"/>
        <v>27</v>
      </c>
      <c r="K634" s="7" t="s">
        <v>95</v>
      </c>
      <c r="L634" s="7" t="s">
        <v>96</v>
      </c>
      <c r="M634" s="7" t="s">
        <v>43</v>
      </c>
      <c r="N634" s="7" t="s">
        <v>45</v>
      </c>
      <c r="O634" s="7" t="s">
        <v>6176</v>
      </c>
      <c r="P634" s="7" t="s">
        <v>6177</v>
      </c>
      <c r="Q634" s="7" t="s">
        <v>1336</v>
      </c>
      <c r="R634" s="7" t="s">
        <v>53</v>
      </c>
      <c r="S634" s="7" t="s">
        <v>55</v>
      </c>
      <c r="T634" s="7" t="s">
        <v>6178</v>
      </c>
      <c r="U634" s="7"/>
      <c r="V634" s="7" t="s">
        <v>57</v>
      </c>
      <c r="W634" s="7" t="s">
        <v>59</v>
      </c>
      <c r="X634" s="7" t="s">
        <v>102</v>
      </c>
      <c r="Y634" s="7" t="s">
        <v>99</v>
      </c>
    </row>
    <row r="635" spans="1:25" ht="16.5" customHeight="1">
      <c r="A635" s="7" t="s">
        <v>4648</v>
      </c>
      <c r="B635" s="7" t="s">
        <v>6180</v>
      </c>
      <c r="C635" s="109">
        <v>1</v>
      </c>
      <c r="D635" s="110">
        <v>1</v>
      </c>
      <c r="E635" s="111">
        <v>1</v>
      </c>
      <c r="F635" s="9"/>
      <c r="G635" s="7" t="s">
        <v>105</v>
      </c>
      <c r="H635" s="7" t="s">
        <v>31</v>
      </c>
      <c r="I635" s="7" t="s">
        <v>576</v>
      </c>
      <c r="J635" s="11">
        <f t="shared" si="2"/>
        <v>23</v>
      </c>
      <c r="K635" s="7" t="s">
        <v>95</v>
      </c>
      <c r="L635" s="7" t="s">
        <v>96</v>
      </c>
      <c r="M635" s="7" t="s">
        <v>43</v>
      </c>
      <c r="N635" s="7" t="s">
        <v>45</v>
      </c>
      <c r="O635" s="7" t="s">
        <v>6185</v>
      </c>
      <c r="P635" s="7" t="s">
        <v>6186</v>
      </c>
      <c r="Q635" s="7" t="s">
        <v>2828</v>
      </c>
      <c r="R635" s="7" t="s">
        <v>53</v>
      </c>
      <c r="S635" s="7" t="s">
        <v>55</v>
      </c>
      <c r="T635" s="7" t="s">
        <v>6187</v>
      </c>
      <c r="U635" s="7"/>
      <c r="V635" s="7" t="s">
        <v>57</v>
      </c>
      <c r="W635" s="7" t="s">
        <v>59</v>
      </c>
      <c r="X635" s="7" t="s">
        <v>102</v>
      </c>
      <c r="Y635" s="7" t="s">
        <v>1960</v>
      </c>
    </row>
    <row r="636" spans="1:25" ht="16.5" customHeight="1">
      <c r="A636" s="7" t="s">
        <v>4648</v>
      </c>
      <c r="B636" s="7" t="s">
        <v>6189</v>
      </c>
      <c r="C636" s="109">
        <v>1</v>
      </c>
      <c r="D636" s="110"/>
      <c r="E636" s="111"/>
      <c r="F636" s="9"/>
      <c r="G636" s="7" t="s">
        <v>105</v>
      </c>
      <c r="H636" s="7" t="s">
        <v>31</v>
      </c>
      <c r="I636" s="7" t="s">
        <v>6190</v>
      </c>
      <c r="J636" s="11">
        <f t="shared" si="2"/>
        <v>22</v>
      </c>
      <c r="K636" s="7" t="s">
        <v>95</v>
      </c>
      <c r="L636" s="7" t="s">
        <v>96</v>
      </c>
      <c r="M636" s="7" t="s">
        <v>43</v>
      </c>
      <c r="N636" s="7" t="s">
        <v>45</v>
      </c>
      <c r="O636" s="7" t="s">
        <v>6193</v>
      </c>
      <c r="P636" s="7" t="s">
        <v>6194</v>
      </c>
      <c r="Q636" s="7" t="s">
        <v>310</v>
      </c>
      <c r="R636" s="7" t="s">
        <v>53</v>
      </c>
      <c r="S636" s="7" t="s">
        <v>55</v>
      </c>
      <c r="T636" s="7" t="s">
        <v>6196</v>
      </c>
      <c r="U636" s="7"/>
      <c r="V636" s="7" t="s">
        <v>57</v>
      </c>
      <c r="W636" s="7" t="s">
        <v>59</v>
      </c>
      <c r="X636" s="7" t="s">
        <v>102</v>
      </c>
      <c r="Y636" s="7" t="s">
        <v>6197</v>
      </c>
    </row>
    <row r="637" spans="1:25" ht="16.5" customHeight="1">
      <c r="A637" s="7" t="s">
        <v>4648</v>
      </c>
      <c r="B637" s="7" t="s">
        <v>6198</v>
      </c>
      <c r="C637" s="109">
        <v>1</v>
      </c>
      <c r="D637" s="110"/>
      <c r="E637" s="111"/>
      <c r="F637" s="9"/>
      <c r="G637" s="7" t="s">
        <v>105</v>
      </c>
      <c r="H637" s="7" t="s">
        <v>31</v>
      </c>
      <c r="I637" s="7" t="s">
        <v>6199</v>
      </c>
      <c r="J637" s="11">
        <f t="shared" si="2"/>
        <v>17</v>
      </c>
      <c r="K637" s="7" t="s">
        <v>95</v>
      </c>
      <c r="L637" s="7" t="s">
        <v>96</v>
      </c>
      <c r="M637" s="7" t="s">
        <v>43</v>
      </c>
      <c r="N637" s="7" t="s">
        <v>45</v>
      </c>
      <c r="O637" s="7" t="s">
        <v>6202</v>
      </c>
      <c r="P637" s="7" t="s">
        <v>6203</v>
      </c>
      <c r="Q637" s="7" t="s">
        <v>52</v>
      </c>
      <c r="R637" s="7" t="s">
        <v>53</v>
      </c>
      <c r="S637" s="7" t="s">
        <v>55</v>
      </c>
      <c r="T637" s="7" t="s">
        <v>6204</v>
      </c>
      <c r="U637" s="7"/>
      <c r="V637" s="7" t="s">
        <v>57</v>
      </c>
      <c r="W637" s="7" t="s">
        <v>59</v>
      </c>
      <c r="X637" s="7" t="s">
        <v>102</v>
      </c>
      <c r="Y637" s="7" t="s">
        <v>6206</v>
      </c>
    </row>
    <row r="638" spans="1:25" ht="16.5" customHeight="1">
      <c r="A638" s="7" t="s">
        <v>4648</v>
      </c>
      <c r="B638" s="7" t="s">
        <v>6207</v>
      </c>
      <c r="C638" s="109">
        <v>1</v>
      </c>
      <c r="D638" s="110">
        <v>1</v>
      </c>
      <c r="E638" s="111">
        <v>1</v>
      </c>
      <c r="F638" s="9"/>
      <c r="G638" s="7" t="s">
        <v>105</v>
      </c>
      <c r="H638" s="7" t="s">
        <v>31</v>
      </c>
      <c r="I638" s="7" t="s">
        <v>6208</v>
      </c>
      <c r="J638" s="11">
        <f t="shared" si="2"/>
        <v>46</v>
      </c>
      <c r="K638" s="7" t="s">
        <v>95</v>
      </c>
      <c r="L638" s="7" t="s">
        <v>96</v>
      </c>
      <c r="M638" s="7" t="s">
        <v>43</v>
      </c>
      <c r="N638" s="7" t="s">
        <v>45</v>
      </c>
      <c r="O638" s="7" t="s">
        <v>6211</v>
      </c>
      <c r="P638" s="7" t="s">
        <v>6212</v>
      </c>
      <c r="Q638" s="7" t="s">
        <v>2270</v>
      </c>
      <c r="R638" s="7" t="s">
        <v>774</v>
      </c>
      <c r="S638" s="7" t="s">
        <v>775</v>
      </c>
      <c r="T638" s="7" t="s">
        <v>6213</v>
      </c>
      <c r="U638" s="7"/>
      <c r="V638" s="7" t="s">
        <v>57</v>
      </c>
      <c r="W638" s="7" t="s">
        <v>59</v>
      </c>
      <c r="X638" s="7" t="s">
        <v>102</v>
      </c>
      <c r="Y638" s="7" t="s">
        <v>1726</v>
      </c>
    </row>
    <row r="639" spans="1:25" ht="16.5" customHeight="1">
      <c r="A639" s="7" t="s">
        <v>4648</v>
      </c>
      <c r="B639" s="7" t="s">
        <v>6215</v>
      </c>
      <c r="C639" s="109">
        <v>1</v>
      </c>
      <c r="D639" s="110"/>
      <c r="E639" s="111"/>
      <c r="F639" s="9"/>
      <c r="G639" s="7" t="s">
        <v>105</v>
      </c>
      <c r="H639" s="7" t="s">
        <v>31</v>
      </c>
      <c r="I639" s="7" t="s">
        <v>3665</v>
      </c>
      <c r="J639" s="11">
        <f t="shared" si="2"/>
        <v>22</v>
      </c>
      <c r="K639" s="7" t="s">
        <v>340</v>
      </c>
      <c r="L639" s="7" t="s">
        <v>341</v>
      </c>
      <c r="M639" s="7" t="s">
        <v>43</v>
      </c>
      <c r="N639" s="7" t="s">
        <v>45</v>
      </c>
      <c r="O639" s="7" t="s">
        <v>6218</v>
      </c>
      <c r="P639" s="7" t="s">
        <v>6219</v>
      </c>
      <c r="Q639" s="7" t="s">
        <v>4088</v>
      </c>
      <c r="R639" s="7" t="s">
        <v>53</v>
      </c>
      <c r="S639" s="7" t="s">
        <v>55</v>
      </c>
      <c r="T639" s="7" t="s">
        <v>4674</v>
      </c>
      <c r="U639" s="7"/>
      <c r="V639" s="7" t="s">
        <v>57</v>
      </c>
      <c r="W639" s="7" t="s">
        <v>59</v>
      </c>
      <c r="X639" s="7" t="s">
        <v>345</v>
      </c>
      <c r="Y639" s="7" t="s">
        <v>99</v>
      </c>
    </row>
    <row r="640" spans="1:25" ht="16.5" customHeight="1">
      <c r="A640" s="7" t="s">
        <v>4693</v>
      </c>
      <c r="B640" s="7" t="s">
        <v>6221</v>
      </c>
      <c r="C640" s="109">
        <v>1</v>
      </c>
      <c r="D640" s="110">
        <v>1</v>
      </c>
      <c r="E640" s="111"/>
      <c r="F640" s="9"/>
      <c r="G640" s="7" t="s">
        <v>3573</v>
      </c>
      <c r="H640" s="7" t="s">
        <v>31</v>
      </c>
      <c r="I640" s="7" t="s">
        <v>6224</v>
      </c>
      <c r="J640" s="11">
        <f t="shared" si="2"/>
        <v>64</v>
      </c>
      <c r="K640" s="7" t="s">
        <v>349</v>
      </c>
      <c r="L640" s="7" t="s">
        <v>350</v>
      </c>
      <c r="M640" s="7" t="s">
        <v>43</v>
      </c>
      <c r="N640" s="7" t="s">
        <v>45</v>
      </c>
      <c r="O640" s="7" t="s">
        <v>4714</v>
      </c>
      <c r="P640" s="7" t="s">
        <v>4716</v>
      </c>
      <c r="Q640" s="7" t="s">
        <v>978</v>
      </c>
      <c r="R640" s="7" t="s">
        <v>736</v>
      </c>
      <c r="S640" s="7" t="s">
        <v>738</v>
      </c>
      <c r="T640" s="7" t="s">
        <v>6226</v>
      </c>
      <c r="U640" s="7"/>
      <c r="V640" s="7" t="s">
        <v>57</v>
      </c>
      <c r="W640" s="7" t="s">
        <v>59</v>
      </c>
      <c r="X640" s="7" t="s">
        <v>354</v>
      </c>
      <c r="Y640" s="7" t="s">
        <v>4722</v>
      </c>
    </row>
    <row r="641" spans="1:25" ht="16.5" customHeight="1">
      <c r="A641" s="7" t="s">
        <v>4693</v>
      </c>
      <c r="B641" s="7" t="s">
        <v>6228</v>
      </c>
      <c r="C641" s="109">
        <v>1</v>
      </c>
      <c r="D641" s="110">
        <v>1</v>
      </c>
      <c r="E641" s="111"/>
      <c r="F641" s="9"/>
      <c r="G641" s="7" t="s">
        <v>3573</v>
      </c>
      <c r="H641" s="7" t="s">
        <v>31</v>
      </c>
      <c r="I641" s="7" t="s">
        <v>6224</v>
      </c>
      <c r="J641" s="11">
        <f t="shared" si="2"/>
        <v>64</v>
      </c>
      <c r="K641" s="7" t="s">
        <v>349</v>
      </c>
      <c r="L641" s="7" t="s">
        <v>350</v>
      </c>
      <c r="M641" s="7" t="s">
        <v>43</v>
      </c>
      <c r="N641" s="7" t="s">
        <v>45</v>
      </c>
      <c r="O641" s="7" t="s">
        <v>4714</v>
      </c>
      <c r="P641" s="7" t="s">
        <v>4716</v>
      </c>
      <c r="Q641" s="7" t="s">
        <v>978</v>
      </c>
      <c r="R641" s="7" t="s">
        <v>736</v>
      </c>
      <c r="S641" s="7" t="s">
        <v>738</v>
      </c>
      <c r="T641" s="7" t="s">
        <v>6226</v>
      </c>
      <c r="U641" s="7"/>
      <c r="V641" s="7" t="s">
        <v>57</v>
      </c>
      <c r="W641" s="7" t="s">
        <v>59</v>
      </c>
      <c r="X641" s="7" t="s">
        <v>354</v>
      </c>
      <c r="Y641" s="7" t="s">
        <v>4722</v>
      </c>
    </row>
    <row r="642" spans="1:25" ht="16.5" customHeight="1">
      <c r="A642" s="7" t="s">
        <v>4693</v>
      </c>
      <c r="B642" s="7" t="s">
        <v>6232</v>
      </c>
      <c r="C642" s="109">
        <v>1</v>
      </c>
      <c r="D642" s="110"/>
      <c r="E642" s="111"/>
      <c r="F642" s="9"/>
      <c r="G642" s="7" t="s">
        <v>6235</v>
      </c>
      <c r="H642" s="7" t="s">
        <v>31</v>
      </c>
      <c r="I642" s="7" t="s">
        <v>4713</v>
      </c>
      <c r="J642" s="11">
        <f t="shared" si="2"/>
        <v>16</v>
      </c>
      <c r="K642" s="7" t="s">
        <v>4714</v>
      </c>
      <c r="L642" s="7" t="s">
        <v>4716</v>
      </c>
      <c r="M642" s="7" t="s">
        <v>736</v>
      </c>
      <c r="N642" s="7" t="s">
        <v>738</v>
      </c>
      <c r="O642" s="7" t="s">
        <v>6237</v>
      </c>
      <c r="P642" s="7" t="s">
        <v>6238</v>
      </c>
      <c r="Q642" s="7" t="s">
        <v>1049</v>
      </c>
      <c r="R642" s="7" t="s">
        <v>736</v>
      </c>
      <c r="S642" s="7" t="s">
        <v>738</v>
      </c>
      <c r="T642" s="7" t="s">
        <v>4720</v>
      </c>
      <c r="U642" s="7"/>
      <c r="V642" s="7" t="s">
        <v>78</v>
      </c>
      <c r="W642" s="7" t="s">
        <v>59</v>
      </c>
      <c r="X642" s="7" t="s">
        <v>4722</v>
      </c>
      <c r="Y642" s="7" t="s">
        <v>4724</v>
      </c>
    </row>
    <row r="643" spans="1:25" ht="16.5" customHeight="1">
      <c r="A643" s="7" t="s">
        <v>4693</v>
      </c>
      <c r="B643" s="7" t="s">
        <v>6242</v>
      </c>
      <c r="C643" s="109">
        <v>1</v>
      </c>
      <c r="D643" s="110"/>
      <c r="E643" s="111"/>
      <c r="F643" s="9"/>
      <c r="G643" s="7" t="s">
        <v>6235</v>
      </c>
      <c r="H643" s="7" t="s">
        <v>31</v>
      </c>
      <c r="I643" s="7" t="s">
        <v>4713</v>
      </c>
      <c r="J643" s="11">
        <f t="shared" si="2"/>
        <v>16</v>
      </c>
      <c r="K643" s="7" t="s">
        <v>4714</v>
      </c>
      <c r="L643" s="7" t="s">
        <v>4716</v>
      </c>
      <c r="M643" s="7" t="s">
        <v>736</v>
      </c>
      <c r="N643" s="7" t="s">
        <v>738</v>
      </c>
      <c r="O643" s="7" t="s">
        <v>6245</v>
      </c>
      <c r="P643" s="7" t="s">
        <v>6246</v>
      </c>
      <c r="Q643" s="7" t="s">
        <v>1049</v>
      </c>
      <c r="R643" s="7" t="s">
        <v>736</v>
      </c>
      <c r="S643" s="7" t="s">
        <v>738</v>
      </c>
      <c r="T643" s="7" t="s">
        <v>4720</v>
      </c>
      <c r="U643" s="7"/>
      <c r="V643" s="7" t="s">
        <v>78</v>
      </c>
      <c r="W643" s="7" t="s">
        <v>59</v>
      </c>
      <c r="X643" s="7" t="s">
        <v>4722</v>
      </c>
      <c r="Y643" s="7" t="s">
        <v>4724</v>
      </c>
    </row>
    <row r="644" spans="1:25" ht="16.5" customHeight="1">
      <c r="A644" s="7" t="s">
        <v>4693</v>
      </c>
      <c r="B644" s="7" t="s">
        <v>6247</v>
      </c>
      <c r="C644" s="109">
        <v>1</v>
      </c>
      <c r="D644" s="110"/>
      <c r="E644" s="111"/>
      <c r="F644" s="9"/>
      <c r="G644" s="7" t="s">
        <v>6235</v>
      </c>
      <c r="H644" s="7" t="s">
        <v>31</v>
      </c>
      <c r="I644" s="7" t="s">
        <v>4713</v>
      </c>
      <c r="J644" s="11">
        <f t="shared" si="2"/>
        <v>16</v>
      </c>
      <c r="K644" s="7" t="s">
        <v>4714</v>
      </c>
      <c r="L644" s="7" t="s">
        <v>4716</v>
      </c>
      <c r="M644" s="7" t="s">
        <v>736</v>
      </c>
      <c r="N644" s="7" t="s">
        <v>738</v>
      </c>
      <c r="O644" s="7" t="s">
        <v>6251</v>
      </c>
      <c r="P644" s="7" t="s">
        <v>6252</v>
      </c>
      <c r="Q644" s="7" t="s">
        <v>1049</v>
      </c>
      <c r="R644" s="7" t="s">
        <v>736</v>
      </c>
      <c r="S644" s="7" t="s">
        <v>738</v>
      </c>
      <c r="T644" s="7" t="s">
        <v>4720</v>
      </c>
      <c r="U644" s="7"/>
      <c r="V644" s="7" t="s">
        <v>78</v>
      </c>
      <c r="W644" s="7" t="s">
        <v>59</v>
      </c>
      <c r="X644" s="7" t="s">
        <v>4722</v>
      </c>
      <c r="Y644" s="7" t="s">
        <v>4724</v>
      </c>
    </row>
    <row r="645" spans="1:25" ht="16.5" customHeight="1">
      <c r="A645" s="7" t="s">
        <v>4693</v>
      </c>
      <c r="B645" s="7" t="s">
        <v>6253</v>
      </c>
      <c r="C645" s="109">
        <v>1</v>
      </c>
      <c r="D645" s="110"/>
      <c r="E645" s="111"/>
      <c r="F645" s="9"/>
      <c r="G645" s="7" t="s">
        <v>6235</v>
      </c>
      <c r="H645" s="7" t="s">
        <v>31</v>
      </c>
      <c r="I645" s="7" t="s">
        <v>4713</v>
      </c>
      <c r="J645" s="11">
        <f t="shared" si="2"/>
        <v>16</v>
      </c>
      <c r="K645" s="7" t="s">
        <v>4714</v>
      </c>
      <c r="L645" s="7" t="s">
        <v>4716</v>
      </c>
      <c r="M645" s="7" t="s">
        <v>736</v>
      </c>
      <c r="N645" s="7" t="s">
        <v>738</v>
      </c>
      <c r="O645" s="7" t="s">
        <v>6254</v>
      </c>
      <c r="P645" s="7" t="s">
        <v>6256</v>
      </c>
      <c r="Q645" s="7" t="s">
        <v>1049</v>
      </c>
      <c r="R645" s="7" t="s">
        <v>736</v>
      </c>
      <c r="S645" s="7" t="s">
        <v>738</v>
      </c>
      <c r="T645" s="7" t="s">
        <v>4720</v>
      </c>
      <c r="U645" s="7"/>
      <c r="V645" s="7" t="s">
        <v>78</v>
      </c>
      <c r="W645" s="7" t="s">
        <v>59</v>
      </c>
      <c r="X645" s="7" t="s">
        <v>4722</v>
      </c>
      <c r="Y645" s="7" t="s">
        <v>4724</v>
      </c>
    </row>
    <row r="646" spans="1:25" ht="16.5" customHeight="1">
      <c r="A646" s="7" t="s">
        <v>4693</v>
      </c>
      <c r="B646" s="7" t="s">
        <v>6257</v>
      </c>
      <c r="C646" s="109">
        <v>1</v>
      </c>
      <c r="D646" s="110"/>
      <c r="E646" s="111"/>
      <c r="F646" s="9"/>
      <c r="G646" s="7" t="s">
        <v>6258</v>
      </c>
      <c r="H646" s="7" t="s">
        <v>31</v>
      </c>
      <c r="I646" s="7" t="s">
        <v>4733</v>
      </c>
      <c r="J646" s="11">
        <f t="shared" si="2"/>
        <v>17</v>
      </c>
      <c r="K646" s="7" t="s">
        <v>4714</v>
      </c>
      <c r="L646" s="7" t="s">
        <v>4716</v>
      </c>
      <c r="M646" s="7" t="s">
        <v>736</v>
      </c>
      <c r="N646" s="7" t="s">
        <v>738</v>
      </c>
      <c r="O646" s="7" t="s">
        <v>6259</v>
      </c>
      <c r="P646" s="7" t="s">
        <v>6261</v>
      </c>
      <c r="Q646" s="7" t="s">
        <v>4061</v>
      </c>
      <c r="R646" s="7" t="s">
        <v>736</v>
      </c>
      <c r="S646" s="7" t="s">
        <v>738</v>
      </c>
      <c r="T646" s="7" t="s">
        <v>4720</v>
      </c>
      <c r="U646" s="7"/>
      <c r="V646" s="7" t="s">
        <v>78</v>
      </c>
      <c r="W646" s="7" t="s">
        <v>59</v>
      </c>
      <c r="X646" s="7" t="s">
        <v>4722</v>
      </c>
      <c r="Y646" s="7" t="s">
        <v>4724</v>
      </c>
    </row>
    <row r="647" spans="1:25" ht="16.5" customHeight="1">
      <c r="A647" s="7" t="s">
        <v>4693</v>
      </c>
      <c r="B647" s="7" t="s">
        <v>6263</v>
      </c>
      <c r="C647" s="109">
        <v>1</v>
      </c>
      <c r="D647" s="110"/>
      <c r="E647" s="111"/>
      <c r="F647" s="9"/>
      <c r="G647" s="7" t="s">
        <v>6258</v>
      </c>
      <c r="H647" s="7" t="s">
        <v>31</v>
      </c>
      <c r="I647" s="7" t="s">
        <v>4733</v>
      </c>
      <c r="J647" s="11">
        <f t="shared" si="2"/>
        <v>17</v>
      </c>
      <c r="K647" s="7" t="s">
        <v>4714</v>
      </c>
      <c r="L647" s="7" t="s">
        <v>4716</v>
      </c>
      <c r="M647" s="7" t="s">
        <v>736</v>
      </c>
      <c r="N647" s="7" t="s">
        <v>738</v>
      </c>
      <c r="O647" s="7" t="s">
        <v>6265</v>
      </c>
      <c r="P647" s="7" t="s">
        <v>6266</v>
      </c>
      <c r="Q647" s="7" t="s">
        <v>4061</v>
      </c>
      <c r="R647" s="7" t="s">
        <v>736</v>
      </c>
      <c r="S647" s="7" t="s">
        <v>738</v>
      </c>
      <c r="T647" s="7" t="s">
        <v>4720</v>
      </c>
      <c r="U647" s="7"/>
      <c r="V647" s="7" t="s">
        <v>78</v>
      </c>
      <c r="W647" s="7" t="s">
        <v>59</v>
      </c>
      <c r="X647" s="7" t="s">
        <v>4722</v>
      </c>
      <c r="Y647" s="7" t="s">
        <v>4724</v>
      </c>
    </row>
    <row r="648" spans="1:25" ht="16.5" customHeight="1">
      <c r="A648" s="7" t="s">
        <v>4693</v>
      </c>
      <c r="B648" s="7" t="s">
        <v>6268</v>
      </c>
      <c r="C648" s="109">
        <v>1</v>
      </c>
      <c r="D648" s="110"/>
      <c r="E648" s="111"/>
      <c r="F648" s="9"/>
      <c r="G648" s="7" t="s">
        <v>4160</v>
      </c>
      <c r="H648" s="7" t="s">
        <v>31</v>
      </c>
      <c r="I648" s="7" t="s">
        <v>3407</v>
      </c>
      <c r="J648" s="11">
        <f t="shared" si="2"/>
        <v>33</v>
      </c>
      <c r="K648" s="7" t="s">
        <v>6269</v>
      </c>
      <c r="L648" s="7" t="s">
        <v>6270</v>
      </c>
      <c r="M648" s="7" t="s">
        <v>3479</v>
      </c>
      <c r="N648" s="7" t="s">
        <v>3480</v>
      </c>
      <c r="O648" s="7" t="s">
        <v>4714</v>
      </c>
      <c r="P648" s="7" t="s">
        <v>4716</v>
      </c>
      <c r="Q648" s="7" t="s">
        <v>978</v>
      </c>
      <c r="R648" s="7" t="s">
        <v>736</v>
      </c>
      <c r="S648" s="7" t="s">
        <v>738</v>
      </c>
      <c r="T648" s="7" t="s">
        <v>6271</v>
      </c>
      <c r="U648" s="7"/>
      <c r="V648" s="7" t="s">
        <v>57</v>
      </c>
      <c r="W648" s="7" t="s">
        <v>926</v>
      </c>
      <c r="X648" s="7" t="s">
        <v>6273</v>
      </c>
      <c r="Y648" s="7" t="s">
        <v>4722</v>
      </c>
    </row>
    <row r="649" spans="1:25" ht="16.5" customHeight="1">
      <c r="A649" s="7" t="s">
        <v>4693</v>
      </c>
      <c r="B649" s="7" t="s">
        <v>6274</v>
      </c>
      <c r="C649" s="109">
        <v>1</v>
      </c>
      <c r="D649" s="110">
        <v>1</v>
      </c>
      <c r="E649" s="111">
        <v>1</v>
      </c>
      <c r="F649" s="9"/>
      <c r="G649" s="7" t="s">
        <v>148</v>
      </c>
      <c r="H649" s="7" t="s">
        <v>31</v>
      </c>
      <c r="I649" s="7" t="s">
        <v>6275</v>
      </c>
      <c r="J649" s="11">
        <f t="shared" si="2"/>
        <v>65</v>
      </c>
      <c r="K649" s="7" t="s">
        <v>95</v>
      </c>
      <c r="L649" s="7" t="s">
        <v>96</v>
      </c>
      <c r="M649" s="7" t="s">
        <v>43</v>
      </c>
      <c r="N649" s="7" t="s">
        <v>45</v>
      </c>
      <c r="O649" s="7" t="s">
        <v>4714</v>
      </c>
      <c r="P649" s="7" t="s">
        <v>4716</v>
      </c>
      <c r="Q649" s="7" t="s">
        <v>978</v>
      </c>
      <c r="R649" s="7" t="s">
        <v>736</v>
      </c>
      <c r="S649" s="7" t="s">
        <v>738</v>
      </c>
      <c r="T649" s="7" t="s">
        <v>6276</v>
      </c>
      <c r="U649" s="7"/>
      <c r="V649" s="7" t="s">
        <v>57</v>
      </c>
      <c r="W649" s="7" t="s">
        <v>59</v>
      </c>
      <c r="X649" s="7" t="s">
        <v>102</v>
      </c>
      <c r="Y649" s="7" t="s">
        <v>4722</v>
      </c>
    </row>
    <row r="650" spans="1:25" ht="16.5" customHeight="1">
      <c r="A650" s="7" t="s">
        <v>4693</v>
      </c>
      <c r="B650" s="7" t="s">
        <v>6277</v>
      </c>
      <c r="C650" s="109">
        <v>1</v>
      </c>
      <c r="D650" s="110">
        <v>1</v>
      </c>
      <c r="E650" s="111">
        <v>1</v>
      </c>
      <c r="F650" s="9"/>
      <c r="G650" s="7" t="s">
        <v>344</v>
      </c>
      <c r="H650" s="7" t="s">
        <v>31</v>
      </c>
      <c r="I650" s="7" t="s">
        <v>6279</v>
      </c>
      <c r="J650" s="11">
        <f t="shared" si="2"/>
        <v>64</v>
      </c>
      <c r="K650" s="7" t="s">
        <v>349</v>
      </c>
      <c r="L650" s="7" t="s">
        <v>350</v>
      </c>
      <c r="M650" s="7" t="s">
        <v>43</v>
      </c>
      <c r="N650" s="7" t="s">
        <v>45</v>
      </c>
      <c r="O650" s="7" t="s">
        <v>6280</v>
      </c>
      <c r="P650" s="7" t="s">
        <v>6282</v>
      </c>
      <c r="Q650" s="7" t="s">
        <v>52</v>
      </c>
      <c r="R650" s="7" t="s">
        <v>796</v>
      </c>
      <c r="S650" s="7" t="s">
        <v>797</v>
      </c>
      <c r="T650" s="7" t="s">
        <v>6283</v>
      </c>
      <c r="U650" s="7"/>
      <c r="V650" s="7" t="s">
        <v>57</v>
      </c>
      <c r="W650" s="7" t="s">
        <v>59</v>
      </c>
      <c r="X650" s="7" t="s">
        <v>354</v>
      </c>
      <c r="Y650" s="7" t="s">
        <v>4930</v>
      </c>
    </row>
    <row r="651" spans="1:25" ht="16.5" customHeight="1">
      <c r="A651" s="7" t="s">
        <v>4693</v>
      </c>
      <c r="B651" s="7" t="s">
        <v>6284</v>
      </c>
      <c r="C651" s="109">
        <v>1</v>
      </c>
      <c r="D651" s="110">
        <v>1</v>
      </c>
      <c r="E651" s="111"/>
      <c r="F651" s="9"/>
      <c r="G651" s="7" t="s">
        <v>6286</v>
      </c>
      <c r="H651" s="7" t="s">
        <v>31</v>
      </c>
      <c r="I651" s="7" t="s">
        <v>6287</v>
      </c>
      <c r="J651" s="11">
        <f t="shared" si="2"/>
        <v>81</v>
      </c>
      <c r="K651" s="7" t="s">
        <v>318</v>
      </c>
      <c r="L651" s="7" t="s">
        <v>319</v>
      </c>
      <c r="M651" s="7" t="s">
        <v>174</v>
      </c>
      <c r="N651" s="7" t="s">
        <v>175</v>
      </c>
      <c r="O651" s="7" t="s">
        <v>4714</v>
      </c>
      <c r="P651" s="7" t="s">
        <v>4716</v>
      </c>
      <c r="Q651" s="7" t="s">
        <v>978</v>
      </c>
      <c r="R651" s="7" t="s">
        <v>736</v>
      </c>
      <c r="S651" s="7" t="s">
        <v>738</v>
      </c>
      <c r="T651" s="7" t="s">
        <v>6290</v>
      </c>
      <c r="U651" s="7"/>
      <c r="V651" s="7" t="s">
        <v>57</v>
      </c>
      <c r="W651" s="7" t="s">
        <v>2968</v>
      </c>
      <c r="X651" s="7" t="s">
        <v>323</v>
      </c>
      <c r="Y651" s="7" t="s">
        <v>4722</v>
      </c>
    </row>
    <row r="652" spans="1:25" ht="16.5" customHeight="1">
      <c r="A652" s="7" t="s">
        <v>4693</v>
      </c>
      <c r="B652" s="7" t="s">
        <v>6291</v>
      </c>
      <c r="C652" s="109">
        <v>1</v>
      </c>
      <c r="D652" s="110"/>
      <c r="E652" s="111"/>
      <c r="F652" s="9"/>
      <c r="G652" s="7" t="s">
        <v>259</v>
      </c>
      <c r="H652" s="7" t="s">
        <v>31</v>
      </c>
      <c r="I652" s="7" t="s">
        <v>6262</v>
      </c>
      <c r="J652" s="11">
        <f t="shared" si="2"/>
        <v>31</v>
      </c>
      <c r="K652" s="7" t="s">
        <v>5103</v>
      </c>
      <c r="L652" s="7" t="s">
        <v>5104</v>
      </c>
      <c r="M652" s="7" t="s">
        <v>511</v>
      </c>
      <c r="N652" s="7" t="s">
        <v>513</v>
      </c>
      <c r="O652" s="7" t="s">
        <v>5092</v>
      </c>
      <c r="P652" s="7" t="s">
        <v>5093</v>
      </c>
      <c r="Q652" s="7" t="s">
        <v>1071</v>
      </c>
      <c r="R652" s="7" t="s">
        <v>2922</v>
      </c>
      <c r="S652" s="7" t="s">
        <v>2924</v>
      </c>
      <c r="T652" s="7" t="s">
        <v>6264</v>
      </c>
      <c r="U652" s="7"/>
      <c r="V652" s="7" t="s">
        <v>57</v>
      </c>
      <c r="W652" s="7" t="s">
        <v>59</v>
      </c>
      <c r="X652" s="7" t="s">
        <v>2479</v>
      </c>
      <c r="Y652" s="7" t="s">
        <v>5097</v>
      </c>
    </row>
    <row r="653" spans="1:25" ht="16.5" customHeight="1">
      <c r="A653" s="7" t="s">
        <v>4693</v>
      </c>
      <c r="B653" s="7" t="s">
        <v>6295</v>
      </c>
      <c r="C653" s="109">
        <v>1</v>
      </c>
      <c r="D653" s="110"/>
      <c r="E653" s="111"/>
      <c r="F653" s="9"/>
      <c r="G653" s="7" t="s">
        <v>259</v>
      </c>
      <c r="H653" s="7" t="s">
        <v>31</v>
      </c>
      <c r="I653" s="7" t="s">
        <v>5101</v>
      </c>
      <c r="J653" s="11">
        <f t="shared" si="2"/>
        <v>10</v>
      </c>
      <c r="K653" s="7" t="s">
        <v>4872</v>
      </c>
      <c r="L653" s="7" t="s">
        <v>4874</v>
      </c>
      <c r="M653" s="7" t="s">
        <v>2490</v>
      </c>
      <c r="N653" s="7" t="s">
        <v>2492</v>
      </c>
      <c r="O653" s="7" t="s">
        <v>5103</v>
      </c>
      <c r="P653" s="7" t="s">
        <v>5104</v>
      </c>
      <c r="Q653" s="7" t="s">
        <v>1071</v>
      </c>
      <c r="R653" s="7" t="s">
        <v>511</v>
      </c>
      <c r="S653" s="7" t="s">
        <v>513</v>
      </c>
      <c r="T653" s="7" t="s">
        <v>2899</v>
      </c>
      <c r="U653" s="7"/>
      <c r="V653" s="7" t="s">
        <v>57</v>
      </c>
      <c r="W653" s="7" t="s">
        <v>59</v>
      </c>
      <c r="X653" s="7" t="s">
        <v>2902</v>
      </c>
      <c r="Y653" s="7" t="s">
        <v>2479</v>
      </c>
    </row>
    <row r="654" spans="1:25" ht="16.5" customHeight="1">
      <c r="A654" s="7" t="s">
        <v>4693</v>
      </c>
      <c r="B654" s="7" t="s">
        <v>6299</v>
      </c>
      <c r="C654" s="109">
        <v>1</v>
      </c>
      <c r="D654" s="110">
        <v>1</v>
      </c>
      <c r="E654" s="111">
        <v>1</v>
      </c>
      <c r="F654" s="9"/>
      <c r="G654" s="7" t="s">
        <v>344</v>
      </c>
      <c r="H654" s="7" t="s">
        <v>31</v>
      </c>
      <c r="I654" s="7" t="s">
        <v>6301</v>
      </c>
      <c r="J654" s="11">
        <f t="shared" si="2"/>
        <v>31</v>
      </c>
      <c r="K654" s="7" t="s">
        <v>731</v>
      </c>
      <c r="L654" s="7" t="s">
        <v>734</v>
      </c>
      <c r="M654" s="7" t="s">
        <v>736</v>
      </c>
      <c r="N654" s="7" t="s">
        <v>738</v>
      </c>
      <c r="O654" s="7" t="s">
        <v>5103</v>
      </c>
      <c r="P654" s="7" t="s">
        <v>5104</v>
      </c>
      <c r="Q654" s="7" t="s">
        <v>1071</v>
      </c>
      <c r="R654" s="7" t="s">
        <v>511</v>
      </c>
      <c r="S654" s="7" t="s">
        <v>513</v>
      </c>
      <c r="T654" s="7" t="s">
        <v>6302</v>
      </c>
      <c r="U654" s="7"/>
      <c r="V654" s="7" t="s">
        <v>57</v>
      </c>
      <c r="W654" s="7" t="s">
        <v>59</v>
      </c>
      <c r="X654" s="7" t="s">
        <v>742</v>
      </c>
      <c r="Y654" s="7" t="s">
        <v>2479</v>
      </c>
    </row>
    <row r="655" spans="1:25" ht="16.5" customHeight="1">
      <c r="A655" s="7" t="s">
        <v>4693</v>
      </c>
      <c r="B655" s="7" t="s">
        <v>6304</v>
      </c>
      <c r="C655" s="109">
        <v>1</v>
      </c>
      <c r="D655" s="110"/>
      <c r="E655" s="111"/>
      <c r="F655" s="9"/>
      <c r="G655" s="7" t="s">
        <v>259</v>
      </c>
      <c r="H655" s="7" t="s">
        <v>31</v>
      </c>
      <c r="I655" s="7" t="s">
        <v>6306</v>
      </c>
      <c r="J655" s="11">
        <f t="shared" si="2"/>
        <v>40</v>
      </c>
      <c r="K655" s="7" t="s">
        <v>4825</v>
      </c>
      <c r="L655" s="7" t="s">
        <v>4826</v>
      </c>
      <c r="M655" s="7" t="s">
        <v>2463</v>
      </c>
      <c r="N655" s="7" t="s">
        <v>2464</v>
      </c>
      <c r="O655" s="7" t="s">
        <v>5291</v>
      </c>
      <c r="P655" s="7" t="s">
        <v>5292</v>
      </c>
      <c r="Q655" s="7" t="s">
        <v>1071</v>
      </c>
      <c r="R655" s="7" t="s">
        <v>2607</v>
      </c>
      <c r="S655" s="7" t="s">
        <v>2609</v>
      </c>
      <c r="T655" s="7" t="s">
        <v>6309</v>
      </c>
      <c r="U655" s="7"/>
      <c r="V655" s="7" t="s">
        <v>57</v>
      </c>
      <c r="W655" s="7" t="s">
        <v>59</v>
      </c>
      <c r="X655" s="7" t="s">
        <v>2468</v>
      </c>
      <c r="Y655" s="7" t="s">
        <v>5295</v>
      </c>
    </row>
    <row r="656" spans="1:25" ht="16.5" customHeight="1">
      <c r="A656" s="7" t="s">
        <v>4693</v>
      </c>
      <c r="B656" s="7" t="s">
        <v>6310</v>
      </c>
      <c r="C656" s="109">
        <v>1</v>
      </c>
      <c r="D656" s="110"/>
      <c r="E656" s="111"/>
      <c r="F656" s="9"/>
      <c r="G656" s="7" t="s">
        <v>259</v>
      </c>
      <c r="H656" s="7" t="s">
        <v>31</v>
      </c>
      <c r="I656" s="7" t="s">
        <v>2422</v>
      </c>
      <c r="J656" s="11">
        <f t="shared" si="2"/>
        <v>16</v>
      </c>
      <c r="K656" s="7" t="s">
        <v>4825</v>
      </c>
      <c r="L656" s="7" t="s">
        <v>4826</v>
      </c>
      <c r="M656" s="7" t="s">
        <v>2463</v>
      </c>
      <c r="N656" s="7" t="s">
        <v>2464</v>
      </c>
      <c r="O656" s="7" t="s">
        <v>5299</v>
      </c>
      <c r="P656" s="7" t="s">
        <v>5301</v>
      </c>
      <c r="Q656" s="7" t="s">
        <v>1071</v>
      </c>
      <c r="R656" s="7" t="s">
        <v>486</v>
      </c>
      <c r="S656" s="7" t="s">
        <v>487</v>
      </c>
      <c r="T656" s="7" t="s">
        <v>5303</v>
      </c>
      <c r="U656" s="7"/>
      <c r="V656" s="7" t="s">
        <v>57</v>
      </c>
      <c r="W656" s="7" t="s">
        <v>59</v>
      </c>
      <c r="X656" s="7" t="s">
        <v>2468</v>
      </c>
      <c r="Y656" s="7" t="s">
        <v>5305</v>
      </c>
    </row>
    <row r="657" spans="1:25" ht="16.5" customHeight="1">
      <c r="A657" s="7" t="s">
        <v>4693</v>
      </c>
      <c r="B657" s="7" t="s">
        <v>6314</v>
      </c>
      <c r="C657" s="109"/>
      <c r="D657" s="110"/>
      <c r="E657" s="111"/>
      <c r="F657" s="9"/>
      <c r="G657" s="7" t="s">
        <v>6316</v>
      </c>
      <c r="H657" s="7" t="s">
        <v>31</v>
      </c>
      <c r="I657" s="7" t="s">
        <v>453</v>
      </c>
      <c r="J657" s="11">
        <f t="shared" si="2"/>
        <v>17</v>
      </c>
      <c r="K657" s="7" t="s">
        <v>455</v>
      </c>
      <c r="L657" s="7" t="s">
        <v>456</v>
      </c>
      <c r="M657" s="7" t="s">
        <v>46</v>
      </c>
      <c r="N657" s="7" t="s">
        <v>49</v>
      </c>
      <c r="O657" s="7" t="s">
        <v>170</v>
      </c>
      <c r="P657" s="7" t="s">
        <v>171</v>
      </c>
      <c r="Q657" s="7" t="s">
        <v>4088</v>
      </c>
      <c r="R657" s="7" t="s">
        <v>46</v>
      </c>
      <c r="S657" s="7" t="s">
        <v>49</v>
      </c>
      <c r="T657" s="7" t="s">
        <v>458</v>
      </c>
      <c r="U657" s="7"/>
      <c r="V657" s="7" t="s">
        <v>78</v>
      </c>
      <c r="W657" s="7" t="s">
        <v>2958</v>
      </c>
      <c r="X657" s="7" t="s">
        <v>460</v>
      </c>
      <c r="Y657" s="7" t="s">
        <v>177</v>
      </c>
    </row>
    <row r="658" spans="1:25" ht="16.5" customHeight="1">
      <c r="A658" s="7" t="s">
        <v>6320</v>
      </c>
      <c r="B658" s="7" t="s">
        <v>6321</v>
      </c>
      <c r="C658" s="109">
        <v>1</v>
      </c>
      <c r="D658" s="110"/>
      <c r="E658" s="111"/>
      <c r="F658" s="9"/>
      <c r="G658" s="7" t="s">
        <v>1114</v>
      </c>
      <c r="H658" s="7" t="s">
        <v>31</v>
      </c>
      <c r="I658" s="7" t="s">
        <v>6322</v>
      </c>
      <c r="J658" s="11">
        <f t="shared" si="2"/>
        <v>66</v>
      </c>
      <c r="K658" s="7" t="s">
        <v>637</v>
      </c>
      <c r="L658" s="7" t="s">
        <v>639</v>
      </c>
      <c r="M658" s="7" t="s">
        <v>46</v>
      </c>
      <c r="N658" s="7" t="s">
        <v>49</v>
      </c>
      <c r="O658" s="7" t="s">
        <v>6325</v>
      </c>
      <c r="P658" s="7" t="s">
        <v>6326</v>
      </c>
      <c r="Q658" s="7" t="s">
        <v>293</v>
      </c>
      <c r="R658" s="7" t="s">
        <v>6327</v>
      </c>
      <c r="S658" s="7" t="s">
        <v>3658</v>
      </c>
      <c r="T658" s="7" t="s">
        <v>6328</v>
      </c>
      <c r="U658" s="7"/>
      <c r="V658" s="7" t="s">
        <v>57</v>
      </c>
      <c r="W658" s="7" t="s">
        <v>59</v>
      </c>
      <c r="X658" s="7" t="s">
        <v>646</v>
      </c>
      <c r="Y658" s="7" t="s">
        <v>6330</v>
      </c>
    </row>
    <row r="659" spans="1:25" ht="16.5" customHeight="1">
      <c r="A659" s="7" t="s">
        <v>6320</v>
      </c>
      <c r="B659" s="7" t="s">
        <v>6331</v>
      </c>
      <c r="C659" s="109">
        <v>1</v>
      </c>
      <c r="D659" s="110">
        <v>1</v>
      </c>
      <c r="E659" s="111"/>
      <c r="F659" s="9"/>
      <c r="G659" s="7" t="s">
        <v>3525</v>
      </c>
      <c r="H659" s="7" t="s">
        <v>31</v>
      </c>
      <c r="I659" s="7" t="s">
        <v>6332</v>
      </c>
      <c r="J659" s="11">
        <f t="shared" si="2"/>
        <v>64</v>
      </c>
      <c r="K659" s="7" t="s">
        <v>3592</v>
      </c>
      <c r="L659" s="7" t="s">
        <v>3593</v>
      </c>
      <c r="M659" s="7" t="s">
        <v>46</v>
      </c>
      <c r="N659" s="7" t="s">
        <v>49</v>
      </c>
      <c r="O659" s="7" t="s">
        <v>6325</v>
      </c>
      <c r="P659" s="7" t="s">
        <v>6326</v>
      </c>
      <c r="Q659" s="7" t="s">
        <v>293</v>
      </c>
      <c r="R659" s="7" t="s">
        <v>6327</v>
      </c>
      <c r="S659" s="7" t="s">
        <v>3658</v>
      </c>
      <c r="T659" s="7" t="s">
        <v>6336</v>
      </c>
      <c r="U659" s="7"/>
      <c r="V659" s="7" t="s">
        <v>57</v>
      </c>
      <c r="W659" s="7" t="s">
        <v>4550</v>
      </c>
      <c r="X659" s="7" t="s">
        <v>3601</v>
      </c>
      <c r="Y659" s="7" t="s">
        <v>6330</v>
      </c>
    </row>
    <row r="660" spans="1:25" ht="16.5" customHeight="1">
      <c r="A660" s="7" t="s">
        <v>6320</v>
      </c>
      <c r="B660" s="7" t="s">
        <v>6337</v>
      </c>
      <c r="C660" s="109">
        <v>1</v>
      </c>
      <c r="D660" s="110">
        <v>1</v>
      </c>
      <c r="E660" s="111"/>
      <c r="F660" s="9"/>
      <c r="G660" s="7" t="s">
        <v>3525</v>
      </c>
      <c r="H660" s="7" t="s">
        <v>31</v>
      </c>
      <c r="I660" s="7" t="s">
        <v>6339</v>
      </c>
      <c r="J660" s="11">
        <f t="shared" si="2"/>
        <v>67</v>
      </c>
      <c r="K660" s="7" t="s">
        <v>1242</v>
      </c>
      <c r="L660" s="7" t="s">
        <v>1243</v>
      </c>
      <c r="M660" s="7" t="s">
        <v>46</v>
      </c>
      <c r="N660" s="7" t="s">
        <v>49</v>
      </c>
      <c r="O660" s="7" t="s">
        <v>6325</v>
      </c>
      <c r="P660" s="7" t="s">
        <v>6326</v>
      </c>
      <c r="Q660" s="7" t="s">
        <v>293</v>
      </c>
      <c r="R660" s="7" t="s">
        <v>6327</v>
      </c>
      <c r="S660" s="7" t="s">
        <v>3658</v>
      </c>
      <c r="T660" s="7" t="s">
        <v>6341</v>
      </c>
      <c r="U660" s="7"/>
      <c r="V660" s="7" t="s">
        <v>57</v>
      </c>
      <c r="W660" s="7" t="s">
        <v>4550</v>
      </c>
      <c r="X660" s="7" t="s">
        <v>1255</v>
      </c>
      <c r="Y660" s="7" t="s">
        <v>6330</v>
      </c>
    </row>
    <row r="661" spans="1:25" ht="16.5" customHeight="1">
      <c r="A661" s="7" t="s">
        <v>6342</v>
      </c>
      <c r="B661" s="7" t="s">
        <v>6343</v>
      </c>
      <c r="C661" s="109">
        <v>1</v>
      </c>
      <c r="D661" s="110">
        <v>1</v>
      </c>
      <c r="E661" s="111">
        <v>1</v>
      </c>
      <c r="F661" s="9"/>
      <c r="G661" s="7" t="s">
        <v>259</v>
      </c>
      <c r="H661" s="7" t="s">
        <v>31</v>
      </c>
      <c r="I661" s="7" t="s">
        <v>4478</v>
      </c>
      <c r="J661" s="11">
        <f t="shared" si="2"/>
        <v>31</v>
      </c>
      <c r="K661" s="7" t="s">
        <v>159</v>
      </c>
      <c r="L661" s="7" t="s">
        <v>160</v>
      </c>
      <c r="M661" s="7" t="s">
        <v>43</v>
      </c>
      <c r="N661" s="7" t="s">
        <v>45</v>
      </c>
      <c r="O661" s="7" t="s">
        <v>6345</v>
      </c>
      <c r="P661" s="7" t="s">
        <v>6346</v>
      </c>
      <c r="Q661" s="7" t="s">
        <v>52</v>
      </c>
      <c r="R661" s="7" t="s">
        <v>842</v>
      </c>
      <c r="S661" s="7" t="s">
        <v>843</v>
      </c>
      <c r="T661" s="7" t="s">
        <v>6347</v>
      </c>
      <c r="U661" s="7"/>
      <c r="V661" s="7" t="s">
        <v>57</v>
      </c>
      <c r="W661" s="7" t="s">
        <v>59</v>
      </c>
      <c r="X661" s="7" t="s">
        <v>164</v>
      </c>
      <c r="Y661" s="7" t="s">
        <v>6348</v>
      </c>
    </row>
    <row r="662" spans="1:25" ht="16.5" customHeight="1">
      <c r="A662" s="7" t="s">
        <v>6342</v>
      </c>
      <c r="B662" s="7" t="s">
        <v>6349</v>
      </c>
      <c r="C662" s="109">
        <v>1</v>
      </c>
      <c r="D662" s="110"/>
      <c r="E662" s="111"/>
      <c r="F662" s="9"/>
      <c r="G662" s="7" t="s">
        <v>259</v>
      </c>
      <c r="H662" s="7" t="s">
        <v>31</v>
      </c>
      <c r="I662" s="7" t="s">
        <v>6351</v>
      </c>
      <c r="J662" s="11">
        <f t="shared" si="2"/>
        <v>23</v>
      </c>
      <c r="K662" s="7" t="s">
        <v>159</v>
      </c>
      <c r="L662" s="7" t="s">
        <v>160</v>
      </c>
      <c r="M662" s="7" t="s">
        <v>43</v>
      </c>
      <c r="N662" s="7" t="s">
        <v>45</v>
      </c>
      <c r="O662" s="7" t="s">
        <v>6352</v>
      </c>
      <c r="P662" s="7" t="s">
        <v>6353</v>
      </c>
      <c r="Q662" s="7" t="s">
        <v>52</v>
      </c>
      <c r="R662" s="7" t="s">
        <v>842</v>
      </c>
      <c r="S662" s="7" t="s">
        <v>843</v>
      </c>
      <c r="T662" s="7" t="s">
        <v>6354</v>
      </c>
      <c r="U662" s="7"/>
      <c r="V662" s="7" t="s">
        <v>57</v>
      </c>
      <c r="W662" s="7" t="s">
        <v>59</v>
      </c>
      <c r="X662" s="7" t="s">
        <v>164</v>
      </c>
      <c r="Y662" s="7" t="s">
        <v>6355</v>
      </c>
    </row>
    <row r="663" spans="1:25" ht="16.5" customHeight="1">
      <c r="A663" s="7" t="s">
        <v>6342</v>
      </c>
      <c r="B663" s="7" t="s">
        <v>6356</v>
      </c>
      <c r="C663" s="109">
        <v>1</v>
      </c>
      <c r="D663" s="110">
        <v>1</v>
      </c>
      <c r="E663" s="111"/>
      <c r="F663" s="9"/>
      <c r="G663" s="7" t="s">
        <v>415</v>
      </c>
      <c r="H663" s="7" t="s">
        <v>31</v>
      </c>
      <c r="I663" s="7" t="s">
        <v>6358</v>
      </c>
      <c r="J663" s="11">
        <f t="shared" si="2"/>
        <v>13</v>
      </c>
      <c r="K663" s="7" t="s">
        <v>6345</v>
      </c>
      <c r="L663" s="7" t="s">
        <v>6346</v>
      </c>
      <c r="M663" s="7" t="s">
        <v>842</v>
      </c>
      <c r="N663" s="7" t="s">
        <v>843</v>
      </c>
      <c r="O663" s="7" t="s">
        <v>6359</v>
      </c>
      <c r="P663" s="7" t="s">
        <v>6360</v>
      </c>
      <c r="Q663" s="7" t="s">
        <v>52</v>
      </c>
      <c r="R663" s="7" t="s">
        <v>842</v>
      </c>
      <c r="S663" s="7" t="s">
        <v>843</v>
      </c>
      <c r="T663" s="7" t="s">
        <v>6361</v>
      </c>
      <c r="U663" s="7"/>
      <c r="V663" s="7" t="s">
        <v>78</v>
      </c>
      <c r="W663" s="7" t="s">
        <v>59</v>
      </c>
      <c r="X663" s="7" t="s">
        <v>6362</v>
      </c>
      <c r="Y663" s="7" t="s">
        <v>6363</v>
      </c>
    </row>
    <row r="664" spans="1:25" ht="16.5" customHeight="1">
      <c r="A664" s="7" t="s">
        <v>6342</v>
      </c>
      <c r="B664" s="7" t="s">
        <v>6365</v>
      </c>
      <c r="C664" s="109">
        <v>1</v>
      </c>
      <c r="D664" s="110">
        <v>1</v>
      </c>
      <c r="E664" s="111"/>
      <c r="F664" s="9"/>
      <c r="G664" s="7" t="s">
        <v>415</v>
      </c>
      <c r="H664" s="7" t="s">
        <v>31</v>
      </c>
      <c r="I664" s="7" t="s">
        <v>6367</v>
      </c>
      <c r="J664" s="11">
        <f t="shared" si="2"/>
        <v>25</v>
      </c>
      <c r="K664" s="7" t="s">
        <v>6352</v>
      </c>
      <c r="L664" s="7" t="s">
        <v>6353</v>
      </c>
      <c r="M664" s="7" t="s">
        <v>842</v>
      </c>
      <c r="N664" s="7" t="s">
        <v>843</v>
      </c>
      <c r="O664" s="7" t="s">
        <v>6359</v>
      </c>
      <c r="P664" s="7" t="s">
        <v>6360</v>
      </c>
      <c r="Q664" s="7" t="s">
        <v>52</v>
      </c>
      <c r="R664" s="7" t="s">
        <v>842</v>
      </c>
      <c r="S664" s="7" t="s">
        <v>843</v>
      </c>
      <c r="T664" s="7" t="s">
        <v>6371</v>
      </c>
      <c r="U664" s="7"/>
      <c r="V664" s="7" t="s">
        <v>78</v>
      </c>
      <c r="W664" s="7" t="s">
        <v>59</v>
      </c>
      <c r="X664" s="7" t="s">
        <v>6373</v>
      </c>
      <c r="Y664" s="7" t="s">
        <v>6363</v>
      </c>
    </row>
    <row r="665" spans="1:25" ht="16.5" customHeight="1">
      <c r="A665" s="7" t="s">
        <v>6342</v>
      </c>
      <c r="B665" s="7" t="s">
        <v>6375</v>
      </c>
      <c r="C665" s="109"/>
      <c r="D665" s="110"/>
      <c r="E665" s="111"/>
      <c r="F665" s="9"/>
      <c r="G665" s="7" t="s">
        <v>415</v>
      </c>
      <c r="H665" s="7" t="s">
        <v>31</v>
      </c>
      <c r="I665" s="7" t="s">
        <v>2571</v>
      </c>
      <c r="J665" s="11">
        <f t="shared" si="2"/>
        <v>2</v>
      </c>
      <c r="K665" s="7" t="s">
        <v>6376</v>
      </c>
      <c r="L665" s="7" t="s">
        <v>6377</v>
      </c>
      <c r="M665" s="7" t="s">
        <v>842</v>
      </c>
      <c r="N665" s="7" t="s">
        <v>843</v>
      </c>
      <c r="O665" s="7" t="s">
        <v>6359</v>
      </c>
      <c r="P665" s="7" t="s">
        <v>6360</v>
      </c>
      <c r="Q665" s="7" t="s">
        <v>247</v>
      </c>
      <c r="R665" s="7" t="s">
        <v>842</v>
      </c>
      <c r="S665" s="7" t="s">
        <v>843</v>
      </c>
      <c r="T665" s="7" t="s">
        <v>89</v>
      </c>
      <c r="U665" s="7"/>
      <c r="V665" s="7" t="s">
        <v>78</v>
      </c>
      <c r="W665" s="7" t="s">
        <v>94</v>
      </c>
      <c r="X665" s="7" t="s">
        <v>89</v>
      </c>
      <c r="Y665" s="7" t="s">
        <v>89</v>
      </c>
    </row>
    <row r="666" spans="1:25" ht="16.5" customHeight="1">
      <c r="A666" s="7" t="s">
        <v>6342</v>
      </c>
      <c r="B666" s="7" t="s">
        <v>6379</v>
      </c>
      <c r="C666" s="109"/>
      <c r="D666" s="110"/>
      <c r="E666" s="111"/>
      <c r="F666" s="9"/>
      <c r="G666" s="7" t="s">
        <v>415</v>
      </c>
      <c r="H666" s="7" t="s">
        <v>31</v>
      </c>
      <c r="I666" s="7" t="s">
        <v>2571</v>
      </c>
      <c r="J666" s="11">
        <f t="shared" si="2"/>
        <v>2</v>
      </c>
      <c r="K666" s="7" t="s">
        <v>6380</v>
      </c>
      <c r="L666" s="7" t="s">
        <v>6381</v>
      </c>
      <c r="M666" s="7" t="s">
        <v>842</v>
      </c>
      <c r="N666" s="7" t="s">
        <v>843</v>
      </c>
      <c r="O666" s="7" t="s">
        <v>6359</v>
      </c>
      <c r="P666" s="7" t="s">
        <v>6360</v>
      </c>
      <c r="Q666" s="7" t="s">
        <v>247</v>
      </c>
      <c r="R666" s="7" t="s">
        <v>842</v>
      </c>
      <c r="S666" s="7" t="s">
        <v>843</v>
      </c>
      <c r="T666" s="7" t="s">
        <v>89</v>
      </c>
      <c r="U666" s="7"/>
      <c r="V666" s="7" t="s">
        <v>78</v>
      </c>
      <c r="W666" s="7" t="s">
        <v>94</v>
      </c>
      <c r="X666" s="7" t="s">
        <v>89</v>
      </c>
      <c r="Y666" s="7" t="s">
        <v>89</v>
      </c>
    </row>
    <row r="667" spans="1:25" ht="16.5" customHeight="1">
      <c r="A667" s="7" t="s">
        <v>6382</v>
      </c>
      <c r="B667" s="7" t="s">
        <v>6384</v>
      </c>
      <c r="C667" s="109">
        <v>1</v>
      </c>
      <c r="D667" s="110">
        <v>1</v>
      </c>
      <c r="E667" s="111">
        <v>1</v>
      </c>
      <c r="F667" s="9"/>
      <c r="G667" s="7" t="s">
        <v>1114</v>
      </c>
      <c r="H667" s="7" t="s">
        <v>31</v>
      </c>
      <c r="I667" s="7" t="s">
        <v>6385</v>
      </c>
      <c r="J667" s="11">
        <f t="shared" si="2"/>
        <v>77</v>
      </c>
      <c r="K667" s="7" t="s">
        <v>159</v>
      </c>
      <c r="L667" s="7" t="s">
        <v>160</v>
      </c>
      <c r="M667" s="7" t="s">
        <v>43</v>
      </c>
      <c r="N667" s="7" t="s">
        <v>45</v>
      </c>
      <c r="O667" s="7" t="s">
        <v>6386</v>
      </c>
      <c r="P667" s="7" t="s">
        <v>6387</v>
      </c>
      <c r="Q667" s="7" t="s">
        <v>1071</v>
      </c>
      <c r="R667" s="7" t="s">
        <v>1135</v>
      </c>
      <c r="S667" s="7" t="s">
        <v>1136</v>
      </c>
      <c r="T667" s="7" t="s">
        <v>6388</v>
      </c>
      <c r="U667" s="7"/>
      <c r="V667" s="7" t="s">
        <v>57</v>
      </c>
      <c r="W667" s="7" t="s">
        <v>59</v>
      </c>
      <c r="X667" s="7" t="s">
        <v>164</v>
      </c>
      <c r="Y667" s="7" t="s">
        <v>1139</v>
      </c>
    </row>
    <row r="668" spans="1:25" ht="16.5" customHeight="1">
      <c r="A668" s="7" t="s">
        <v>6382</v>
      </c>
      <c r="B668" s="7" t="s">
        <v>6390</v>
      </c>
      <c r="C668" s="109"/>
      <c r="D668" s="110"/>
      <c r="E668" s="111"/>
      <c r="F668" s="9"/>
      <c r="G668" s="7" t="s">
        <v>415</v>
      </c>
      <c r="H668" s="7" t="s">
        <v>31</v>
      </c>
      <c r="I668" s="7" t="s">
        <v>552</v>
      </c>
      <c r="J668" s="11">
        <f t="shared" si="2"/>
        <v>5</v>
      </c>
      <c r="K668" s="7" t="s">
        <v>6391</v>
      </c>
      <c r="L668" s="7" t="s">
        <v>6392</v>
      </c>
      <c r="M668" s="7" t="s">
        <v>1135</v>
      </c>
      <c r="N668" s="7" t="s">
        <v>1136</v>
      </c>
      <c r="O668" s="7" t="s">
        <v>6386</v>
      </c>
      <c r="P668" s="7" t="s">
        <v>6387</v>
      </c>
      <c r="Q668" s="7" t="s">
        <v>247</v>
      </c>
      <c r="R668" s="7" t="s">
        <v>1135</v>
      </c>
      <c r="S668" s="7" t="s">
        <v>1136</v>
      </c>
      <c r="T668" s="7" t="s">
        <v>89</v>
      </c>
      <c r="U668" s="7"/>
      <c r="V668" s="7" t="s">
        <v>78</v>
      </c>
      <c r="W668" s="7" t="s">
        <v>59</v>
      </c>
      <c r="X668" s="7" t="s">
        <v>89</v>
      </c>
      <c r="Y668" s="7" t="s">
        <v>89</v>
      </c>
    </row>
    <row r="669" spans="1:25" ht="16.5" customHeight="1">
      <c r="A669" s="7" t="s">
        <v>6382</v>
      </c>
      <c r="B669" s="7" t="s">
        <v>6394</v>
      </c>
      <c r="C669" s="109"/>
      <c r="D669" s="110"/>
      <c r="E669" s="111"/>
      <c r="F669" s="9"/>
      <c r="G669" s="7" t="s">
        <v>415</v>
      </c>
      <c r="H669" s="7" t="s">
        <v>31</v>
      </c>
      <c r="I669" s="7" t="s">
        <v>552</v>
      </c>
      <c r="J669" s="11">
        <f t="shared" si="2"/>
        <v>5</v>
      </c>
      <c r="K669" s="7" t="s">
        <v>6395</v>
      </c>
      <c r="L669" s="7" t="s">
        <v>6396</v>
      </c>
      <c r="M669" s="7" t="s">
        <v>1135</v>
      </c>
      <c r="N669" s="7" t="s">
        <v>1136</v>
      </c>
      <c r="O669" s="7" t="s">
        <v>6386</v>
      </c>
      <c r="P669" s="7" t="s">
        <v>6387</v>
      </c>
      <c r="Q669" s="7" t="s">
        <v>247</v>
      </c>
      <c r="R669" s="7" t="s">
        <v>1135</v>
      </c>
      <c r="S669" s="7" t="s">
        <v>1136</v>
      </c>
      <c r="T669" s="7" t="s">
        <v>89</v>
      </c>
      <c r="U669" s="7"/>
      <c r="V669" s="7" t="s">
        <v>78</v>
      </c>
      <c r="W669" s="7" t="s">
        <v>59</v>
      </c>
      <c r="X669" s="7" t="s">
        <v>89</v>
      </c>
      <c r="Y669" s="7" t="s">
        <v>89</v>
      </c>
    </row>
    <row r="670" spans="1:25" ht="16.5" customHeight="1">
      <c r="A670" s="7" t="s">
        <v>6382</v>
      </c>
      <c r="B670" s="7" t="s">
        <v>6398</v>
      </c>
      <c r="C670" s="109">
        <v>1</v>
      </c>
      <c r="D670" s="110"/>
      <c r="E670" s="111"/>
      <c r="F670" s="9"/>
      <c r="G670" s="7" t="s">
        <v>415</v>
      </c>
      <c r="H670" s="7" t="s">
        <v>31</v>
      </c>
      <c r="I670" s="7" t="s">
        <v>6400</v>
      </c>
      <c r="J670" s="11">
        <f t="shared" si="2"/>
        <v>41</v>
      </c>
      <c r="K670" s="7" t="s">
        <v>6401</v>
      </c>
      <c r="L670" s="7" t="s">
        <v>6402</v>
      </c>
      <c r="M670" s="7" t="s">
        <v>896</v>
      </c>
      <c r="N670" s="7" t="s">
        <v>897</v>
      </c>
      <c r="O670" s="7" t="s">
        <v>6386</v>
      </c>
      <c r="P670" s="7" t="s">
        <v>6387</v>
      </c>
      <c r="Q670" s="7" t="s">
        <v>1071</v>
      </c>
      <c r="R670" s="7" t="s">
        <v>1135</v>
      </c>
      <c r="S670" s="7" t="s">
        <v>1136</v>
      </c>
      <c r="T670" s="7" t="s">
        <v>6403</v>
      </c>
      <c r="U670" s="7"/>
      <c r="V670" s="7" t="s">
        <v>57</v>
      </c>
      <c r="W670" s="7" t="s">
        <v>59</v>
      </c>
      <c r="X670" s="7" t="s">
        <v>6404</v>
      </c>
      <c r="Y670" s="7" t="s">
        <v>1139</v>
      </c>
    </row>
    <row r="671" spans="1:25" ht="16.5" customHeight="1">
      <c r="A671" s="7" t="s">
        <v>6406</v>
      </c>
      <c r="B671" s="7" t="s">
        <v>6407</v>
      </c>
      <c r="C671" s="109">
        <v>1</v>
      </c>
      <c r="D671" s="110">
        <v>1</v>
      </c>
      <c r="E671" s="111">
        <v>1</v>
      </c>
      <c r="F671" s="9"/>
      <c r="G671" s="7" t="s">
        <v>259</v>
      </c>
      <c r="H671" s="7" t="s">
        <v>31</v>
      </c>
      <c r="I671" s="7" t="s">
        <v>6408</v>
      </c>
      <c r="J671" s="11">
        <f t="shared" si="2"/>
        <v>46</v>
      </c>
      <c r="K671" s="7" t="s">
        <v>159</v>
      </c>
      <c r="L671" s="7" t="s">
        <v>160</v>
      </c>
      <c r="M671" s="7" t="s">
        <v>43</v>
      </c>
      <c r="N671" s="7" t="s">
        <v>45</v>
      </c>
      <c r="O671" s="7" t="s">
        <v>6411</v>
      </c>
      <c r="P671" s="7" t="s">
        <v>6412</v>
      </c>
      <c r="Q671" s="7" t="s">
        <v>152</v>
      </c>
      <c r="R671" s="7" t="s">
        <v>3391</v>
      </c>
      <c r="S671" s="7" t="s">
        <v>3392</v>
      </c>
      <c r="T671" s="7" t="s">
        <v>6413</v>
      </c>
      <c r="U671" s="7"/>
      <c r="V671" s="7" t="s">
        <v>57</v>
      </c>
      <c r="W671" s="7" t="s">
        <v>203</v>
      </c>
      <c r="X671" s="7" t="s">
        <v>164</v>
      </c>
      <c r="Y671" s="7" t="s">
        <v>6415</v>
      </c>
    </row>
    <row r="672" spans="1:25" ht="16.5" customHeight="1">
      <c r="A672" s="7" t="s">
        <v>6406</v>
      </c>
      <c r="B672" s="7" t="s">
        <v>6416</v>
      </c>
      <c r="C672" s="109">
        <v>1</v>
      </c>
      <c r="D672" s="110">
        <v>1</v>
      </c>
      <c r="E672" s="111">
        <v>1</v>
      </c>
      <c r="F672" s="9"/>
      <c r="G672" s="7" t="s">
        <v>259</v>
      </c>
      <c r="H672" s="7" t="s">
        <v>31</v>
      </c>
      <c r="I672" s="7" t="s">
        <v>6420</v>
      </c>
      <c r="J672" s="11">
        <f t="shared" si="2"/>
        <v>86</v>
      </c>
      <c r="K672" s="7" t="s">
        <v>159</v>
      </c>
      <c r="L672" s="7" t="s">
        <v>160</v>
      </c>
      <c r="M672" s="7" t="s">
        <v>43</v>
      </c>
      <c r="N672" s="7" t="s">
        <v>45</v>
      </c>
      <c r="O672" s="7" t="s">
        <v>6422</v>
      </c>
      <c r="P672" s="7" t="s">
        <v>6423</v>
      </c>
      <c r="Q672" s="7" t="s">
        <v>1071</v>
      </c>
      <c r="R672" s="7" t="s">
        <v>4936</v>
      </c>
      <c r="S672" s="7" t="s">
        <v>4938</v>
      </c>
      <c r="T672" s="7" t="s">
        <v>6424</v>
      </c>
      <c r="U672" s="7"/>
      <c r="V672" s="7" t="s">
        <v>57</v>
      </c>
      <c r="W672" s="7" t="s">
        <v>203</v>
      </c>
      <c r="X672" s="7" t="s">
        <v>164</v>
      </c>
      <c r="Y672" s="7" t="s">
        <v>6426</v>
      </c>
    </row>
    <row r="673" spans="1:25" ht="16.5" customHeight="1">
      <c r="A673" s="7" t="s">
        <v>6406</v>
      </c>
      <c r="B673" s="7" t="s">
        <v>6427</v>
      </c>
      <c r="C673" s="109">
        <v>1</v>
      </c>
      <c r="D673" s="110">
        <v>1</v>
      </c>
      <c r="E673" s="111"/>
      <c r="F673" s="9"/>
      <c r="G673" s="7" t="s">
        <v>6057</v>
      </c>
      <c r="H673" s="7" t="s">
        <v>31</v>
      </c>
      <c r="I673" s="7" t="s">
        <v>6428</v>
      </c>
      <c r="J673" s="11">
        <f t="shared" si="2"/>
        <v>37</v>
      </c>
      <c r="K673" s="7" t="s">
        <v>318</v>
      </c>
      <c r="L673" s="7" t="s">
        <v>319</v>
      </c>
      <c r="M673" s="7" t="s">
        <v>174</v>
      </c>
      <c r="N673" s="7" t="s">
        <v>175</v>
      </c>
      <c r="O673" s="7" t="s">
        <v>6429</v>
      </c>
      <c r="P673" s="7" t="s">
        <v>6430</v>
      </c>
      <c r="Q673" s="7" t="s">
        <v>1071</v>
      </c>
      <c r="R673" s="7" t="s">
        <v>3290</v>
      </c>
      <c r="S673" s="7" t="s">
        <v>3291</v>
      </c>
      <c r="T673" s="7" t="s">
        <v>6431</v>
      </c>
      <c r="U673" s="7"/>
      <c r="V673" s="7" t="s">
        <v>57</v>
      </c>
      <c r="W673" s="7" t="s">
        <v>203</v>
      </c>
      <c r="X673" s="7" t="s">
        <v>323</v>
      </c>
      <c r="Y673" s="7" t="s">
        <v>6433</v>
      </c>
    </row>
    <row r="674" spans="1:25" ht="16.5" customHeight="1">
      <c r="A674" s="7" t="s">
        <v>6434</v>
      </c>
      <c r="B674" s="7" t="s">
        <v>6435</v>
      </c>
      <c r="C674" s="109">
        <v>1</v>
      </c>
      <c r="D674" s="110">
        <v>1</v>
      </c>
      <c r="E674" s="111">
        <v>1</v>
      </c>
      <c r="F674" s="9"/>
      <c r="G674" s="7" t="s">
        <v>259</v>
      </c>
      <c r="H674" s="7" t="s">
        <v>31</v>
      </c>
      <c r="I674" s="7" t="s">
        <v>559</v>
      </c>
      <c r="J674" s="11">
        <f t="shared" si="2"/>
        <v>23</v>
      </c>
      <c r="K674" s="7" t="s">
        <v>159</v>
      </c>
      <c r="L674" s="7" t="s">
        <v>160</v>
      </c>
      <c r="M674" s="7" t="s">
        <v>43</v>
      </c>
      <c r="N674" s="7" t="s">
        <v>45</v>
      </c>
      <c r="O674" s="7" t="s">
        <v>40</v>
      </c>
      <c r="P674" s="7" t="s">
        <v>42</v>
      </c>
      <c r="Q674" s="7" t="s">
        <v>1912</v>
      </c>
      <c r="R674" s="7" t="s">
        <v>43</v>
      </c>
      <c r="S674" s="7" t="s">
        <v>45</v>
      </c>
      <c r="T674" s="7" t="s">
        <v>562</v>
      </c>
      <c r="U674" s="7"/>
      <c r="V674" s="7" t="s">
        <v>78</v>
      </c>
      <c r="W674" s="7" t="s">
        <v>59</v>
      </c>
      <c r="X674" s="7" t="s">
        <v>164</v>
      </c>
      <c r="Y674" s="7" t="s">
        <v>60</v>
      </c>
    </row>
    <row r="675" spans="1:25" ht="16.5" customHeight="1">
      <c r="A675" s="7" t="s">
        <v>6434</v>
      </c>
      <c r="B675" s="7" t="s">
        <v>6438</v>
      </c>
      <c r="C675" s="109">
        <v>1</v>
      </c>
      <c r="D675" s="110">
        <v>1</v>
      </c>
      <c r="E675" s="111">
        <v>1</v>
      </c>
      <c r="F675" s="9"/>
      <c r="G675" s="7" t="s">
        <v>259</v>
      </c>
      <c r="H675" s="7" t="s">
        <v>31</v>
      </c>
      <c r="I675" s="7" t="s">
        <v>6441</v>
      </c>
      <c r="J675" s="11">
        <f t="shared" si="2"/>
        <v>66</v>
      </c>
      <c r="K675" s="7" t="s">
        <v>159</v>
      </c>
      <c r="L675" s="7" t="s">
        <v>160</v>
      </c>
      <c r="M675" s="7" t="s">
        <v>43</v>
      </c>
      <c r="N675" s="7" t="s">
        <v>45</v>
      </c>
      <c r="O675" s="7" t="s">
        <v>815</v>
      </c>
      <c r="P675" s="7" t="s">
        <v>816</v>
      </c>
      <c r="Q675" s="7" t="s">
        <v>52</v>
      </c>
      <c r="R675" s="7" t="s">
        <v>736</v>
      </c>
      <c r="S675" s="7" t="s">
        <v>738</v>
      </c>
      <c r="T675" s="7" t="s">
        <v>6443</v>
      </c>
      <c r="U675" s="7"/>
      <c r="V675" s="7" t="s">
        <v>57</v>
      </c>
      <c r="W675" s="7" t="s">
        <v>59</v>
      </c>
      <c r="X675" s="7" t="s">
        <v>164</v>
      </c>
      <c r="Y675" s="7" t="s">
        <v>819</v>
      </c>
    </row>
    <row r="676" spans="1:25" ht="16.5" customHeight="1">
      <c r="A676" s="7" t="s">
        <v>6434</v>
      </c>
      <c r="B676" s="7" t="s">
        <v>6444</v>
      </c>
      <c r="C676" s="109">
        <v>1</v>
      </c>
      <c r="D676" s="110">
        <v>1</v>
      </c>
      <c r="E676" s="111"/>
      <c r="F676" s="9"/>
      <c r="G676" s="7" t="s">
        <v>259</v>
      </c>
      <c r="H676" s="7" t="s">
        <v>31</v>
      </c>
      <c r="I676" s="7" t="s">
        <v>651</v>
      </c>
      <c r="J676" s="11">
        <f t="shared" si="2"/>
        <v>18</v>
      </c>
      <c r="K676" s="7" t="s">
        <v>637</v>
      </c>
      <c r="L676" s="7" t="s">
        <v>639</v>
      </c>
      <c r="M676" s="7" t="s">
        <v>46</v>
      </c>
      <c r="N676" s="7" t="s">
        <v>49</v>
      </c>
      <c r="O676" s="7" t="s">
        <v>170</v>
      </c>
      <c r="P676" s="7" t="s">
        <v>171</v>
      </c>
      <c r="Q676" s="7" t="s">
        <v>4088</v>
      </c>
      <c r="R676" s="7" t="s">
        <v>46</v>
      </c>
      <c r="S676" s="7" t="s">
        <v>49</v>
      </c>
      <c r="T676" s="7" t="s">
        <v>652</v>
      </c>
      <c r="U676" s="7"/>
      <c r="V676" s="7" t="s">
        <v>78</v>
      </c>
      <c r="W676" s="7" t="s">
        <v>59</v>
      </c>
      <c r="X676" s="7" t="s">
        <v>646</v>
      </c>
      <c r="Y676" s="7" t="s">
        <v>177</v>
      </c>
    </row>
    <row r="677" spans="1:25" ht="16.5" customHeight="1">
      <c r="A677" s="7" t="s">
        <v>6434</v>
      </c>
      <c r="B677" s="7" t="s">
        <v>6449</v>
      </c>
      <c r="C677" s="109">
        <v>1</v>
      </c>
      <c r="D677" s="110">
        <v>1</v>
      </c>
      <c r="E677" s="111"/>
      <c r="F677" s="9"/>
      <c r="G677" s="7" t="s">
        <v>259</v>
      </c>
      <c r="H677" s="7" t="s">
        <v>31</v>
      </c>
      <c r="I677" s="7" t="s">
        <v>6450</v>
      </c>
      <c r="J677" s="11">
        <f t="shared" si="2"/>
        <v>19</v>
      </c>
      <c r="K677" s="7" t="s">
        <v>637</v>
      </c>
      <c r="L677" s="7" t="s">
        <v>639</v>
      </c>
      <c r="M677" s="7" t="s">
        <v>46</v>
      </c>
      <c r="N677" s="7" t="s">
        <v>49</v>
      </c>
      <c r="O677" s="7" t="s">
        <v>707</v>
      </c>
      <c r="P677" s="7" t="s">
        <v>708</v>
      </c>
      <c r="Q677" s="7" t="s">
        <v>965</v>
      </c>
      <c r="R677" s="7" t="s">
        <v>709</v>
      </c>
      <c r="S677" s="7" t="s">
        <v>710</v>
      </c>
      <c r="T677" s="7" t="s">
        <v>6453</v>
      </c>
      <c r="U677" s="7"/>
      <c r="V677" s="7" t="s">
        <v>57</v>
      </c>
      <c r="W677" s="7" t="s">
        <v>714</v>
      </c>
      <c r="X677" s="7" t="s">
        <v>646</v>
      </c>
      <c r="Y677" s="7" t="s">
        <v>715</v>
      </c>
    </row>
    <row r="678" spans="1:25" ht="16.5" customHeight="1">
      <c r="A678" s="7" t="s">
        <v>6434</v>
      </c>
      <c r="B678" s="7" t="s">
        <v>6455</v>
      </c>
      <c r="C678" s="109">
        <v>1</v>
      </c>
      <c r="D678" s="110"/>
      <c r="E678" s="111"/>
      <c r="F678" s="9"/>
      <c r="G678" s="7" t="s">
        <v>259</v>
      </c>
      <c r="H678" s="7" t="s">
        <v>31</v>
      </c>
      <c r="I678" s="7" t="s">
        <v>1537</v>
      </c>
      <c r="J678" s="11">
        <f t="shared" si="2"/>
        <v>3</v>
      </c>
      <c r="K678" s="7" t="s">
        <v>707</v>
      </c>
      <c r="L678" s="7" t="s">
        <v>708</v>
      </c>
      <c r="M678" s="7" t="s">
        <v>709</v>
      </c>
      <c r="N678" s="7" t="s">
        <v>710</v>
      </c>
      <c r="O678" s="7" t="s">
        <v>6456</v>
      </c>
      <c r="P678" s="7" t="s">
        <v>6457</v>
      </c>
      <c r="Q678" s="7" t="s">
        <v>247</v>
      </c>
      <c r="R678" s="7" t="s">
        <v>709</v>
      </c>
      <c r="S678" s="7" t="s">
        <v>710</v>
      </c>
      <c r="T678" s="7" t="s">
        <v>89</v>
      </c>
      <c r="U678" s="7"/>
      <c r="V678" s="7" t="s">
        <v>78</v>
      </c>
      <c r="W678" s="7" t="s">
        <v>714</v>
      </c>
      <c r="X678" s="7" t="s">
        <v>89</v>
      </c>
      <c r="Y678" s="7" t="s">
        <v>89</v>
      </c>
    </row>
    <row r="679" spans="1:25" ht="16.5" customHeight="1">
      <c r="A679" s="7" t="s">
        <v>6459</v>
      </c>
      <c r="B679" s="7" t="s">
        <v>6461</v>
      </c>
      <c r="C679" s="109">
        <v>1</v>
      </c>
      <c r="D679" s="110">
        <v>1</v>
      </c>
      <c r="E679" s="111">
        <v>1</v>
      </c>
      <c r="F679" s="9"/>
      <c r="G679" s="7" t="s">
        <v>670</v>
      </c>
      <c r="H679" s="7" t="s">
        <v>31</v>
      </c>
      <c r="I679" s="7" t="s">
        <v>6463</v>
      </c>
      <c r="J679" s="11">
        <f t="shared" si="2"/>
        <v>47</v>
      </c>
      <c r="K679" s="7" t="s">
        <v>95</v>
      </c>
      <c r="L679" s="7" t="s">
        <v>96</v>
      </c>
      <c r="M679" s="7" t="s">
        <v>43</v>
      </c>
      <c r="N679" s="7" t="s">
        <v>45</v>
      </c>
      <c r="O679" s="7" t="s">
        <v>6465</v>
      </c>
      <c r="P679" s="7" t="s">
        <v>6467</v>
      </c>
      <c r="Q679" s="7" t="s">
        <v>152</v>
      </c>
      <c r="R679" s="7" t="s">
        <v>46</v>
      </c>
      <c r="S679" s="7" t="s">
        <v>49</v>
      </c>
      <c r="T679" s="7" t="s">
        <v>6469</v>
      </c>
      <c r="U679" s="7"/>
      <c r="V679" s="7" t="s">
        <v>57</v>
      </c>
      <c r="W679" s="7" t="s">
        <v>59</v>
      </c>
      <c r="X679" s="7" t="s">
        <v>102</v>
      </c>
      <c r="Y679" s="7" t="s">
        <v>1953</v>
      </c>
    </row>
    <row r="680" spans="1:25" ht="16.5" customHeight="1">
      <c r="A680" s="7" t="s">
        <v>6459</v>
      </c>
      <c r="B680" s="7" t="s">
        <v>6470</v>
      </c>
      <c r="C680" s="109">
        <v>1</v>
      </c>
      <c r="D680" s="110">
        <v>1</v>
      </c>
      <c r="E680" s="111"/>
      <c r="F680" s="9"/>
      <c r="G680" s="7" t="s">
        <v>415</v>
      </c>
      <c r="H680" s="7" t="s">
        <v>31</v>
      </c>
      <c r="I680" s="7" t="s">
        <v>6471</v>
      </c>
      <c r="J680" s="11">
        <f t="shared" si="2"/>
        <v>18</v>
      </c>
      <c r="K680" s="7" t="s">
        <v>6465</v>
      </c>
      <c r="L680" s="7" t="s">
        <v>6467</v>
      </c>
      <c r="M680" s="7" t="s">
        <v>46</v>
      </c>
      <c r="N680" s="7" t="s">
        <v>49</v>
      </c>
      <c r="O680" s="7" t="s">
        <v>6472</v>
      </c>
      <c r="P680" s="7" t="s">
        <v>6474</v>
      </c>
      <c r="Q680" s="7" t="s">
        <v>52</v>
      </c>
      <c r="R680" s="7" t="s">
        <v>46</v>
      </c>
      <c r="S680" s="7" t="s">
        <v>49</v>
      </c>
      <c r="T680" s="7" t="s">
        <v>6475</v>
      </c>
      <c r="U680" s="7"/>
      <c r="V680" s="7" t="s">
        <v>78</v>
      </c>
      <c r="W680" s="7" t="s">
        <v>59</v>
      </c>
      <c r="X680" s="7" t="s">
        <v>1953</v>
      </c>
      <c r="Y680" s="7" t="s">
        <v>6476</v>
      </c>
    </row>
    <row r="681" spans="1:25" ht="16.5" customHeight="1">
      <c r="A681" s="7" t="s">
        <v>6459</v>
      </c>
      <c r="B681" s="7" t="s">
        <v>6477</v>
      </c>
      <c r="C681" s="109">
        <v>1</v>
      </c>
      <c r="D681" s="110">
        <v>1</v>
      </c>
      <c r="E681" s="111"/>
      <c r="F681" s="9"/>
      <c r="G681" s="7" t="s">
        <v>415</v>
      </c>
      <c r="H681" s="7" t="s">
        <v>31</v>
      </c>
      <c r="I681" s="7" t="s">
        <v>6480</v>
      </c>
      <c r="J681" s="11">
        <f t="shared" si="2"/>
        <v>16</v>
      </c>
      <c r="K681" s="7" t="s">
        <v>6465</v>
      </c>
      <c r="L681" s="7" t="s">
        <v>6467</v>
      </c>
      <c r="M681" s="7" t="s">
        <v>46</v>
      </c>
      <c r="N681" s="7" t="s">
        <v>49</v>
      </c>
      <c r="O681" s="7" t="s">
        <v>6481</v>
      </c>
      <c r="P681" s="7" t="s">
        <v>6483</v>
      </c>
      <c r="Q681" s="7" t="s">
        <v>4088</v>
      </c>
      <c r="R681" s="7" t="s">
        <v>46</v>
      </c>
      <c r="S681" s="7" t="s">
        <v>49</v>
      </c>
      <c r="T681" s="7" t="s">
        <v>6484</v>
      </c>
      <c r="U681" s="7"/>
      <c r="V681" s="7" t="s">
        <v>78</v>
      </c>
      <c r="W681" s="7" t="s">
        <v>59</v>
      </c>
      <c r="X681" s="7" t="s">
        <v>1953</v>
      </c>
      <c r="Y681" s="7" t="s">
        <v>177</v>
      </c>
    </row>
    <row r="682" spans="1:25" ht="16.5" customHeight="1">
      <c r="A682" s="7" t="s">
        <v>6459</v>
      </c>
      <c r="B682" s="7" t="s">
        <v>6487</v>
      </c>
      <c r="C682" s="109">
        <v>1</v>
      </c>
      <c r="D682" s="110">
        <v>1</v>
      </c>
      <c r="E682" s="111"/>
      <c r="F682" s="9"/>
      <c r="G682" s="7" t="s">
        <v>415</v>
      </c>
      <c r="H682" s="7" t="s">
        <v>31</v>
      </c>
      <c r="I682" s="7" t="s">
        <v>6488</v>
      </c>
      <c r="J682" s="11">
        <f t="shared" si="2"/>
        <v>19</v>
      </c>
      <c r="K682" s="7" t="s">
        <v>6465</v>
      </c>
      <c r="L682" s="7" t="s">
        <v>6467</v>
      </c>
      <c r="M682" s="7" t="s">
        <v>46</v>
      </c>
      <c r="N682" s="7" t="s">
        <v>49</v>
      </c>
      <c r="O682" s="7" t="s">
        <v>6490</v>
      </c>
      <c r="P682" s="7" t="s">
        <v>6491</v>
      </c>
      <c r="Q682" s="7" t="s">
        <v>258</v>
      </c>
      <c r="R682" s="7" t="s">
        <v>46</v>
      </c>
      <c r="S682" s="7" t="s">
        <v>49</v>
      </c>
      <c r="T682" s="7" t="s">
        <v>6492</v>
      </c>
      <c r="U682" s="7"/>
      <c r="V682" s="7" t="s">
        <v>78</v>
      </c>
      <c r="W682" s="7" t="s">
        <v>59</v>
      </c>
      <c r="X682" s="7" t="s">
        <v>1953</v>
      </c>
      <c r="Y682" s="7" t="s">
        <v>1409</v>
      </c>
    </row>
    <row r="683" spans="1:25" ht="16.5" customHeight="1">
      <c r="A683" s="7" t="s">
        <v>6459</v>
      </c>
      <c r="B683" s="7" t="s">
        <v>6493</v>
      </c>
      <c r="C683" s="109">
        <v>1</v>
      </c>
      <c r="D683" s="110">
        <v>1</v>
      </c>
      <c r="E683" s="111"/>
      <c r="F683" s="9"/>
      <c r="G683" s="7" t="s">
        <v>415</v>
      </c>
      <c r="H683" s="7" t="s">
        <v>31</v>
      </c>
      <c r="I683" s="7" t="s">
        <v>1043</v>
      </c>
      <c r="J683" s="11">
        <f t="shared" si="2"/>
        <v>5</v>
      </c>
      <c r="K683" s="7" t="s">
        <v>6496</v>
      </c>
      <c r="L683" s="7" t="s">
        <v>6497</v>
      </c>
      <c r="M683" s="7" t="s">
        <v>46</v>
      </c>
      <c r="N683" s="7" t="s">
        <v>49</v>
      </c>
      <c r="O683" s="7" t="s">
        <v>6490</v>
      </c>
      <c r="P683" s="7" t="s">
        <v>6491</v>
      </c>
      <c r="Q683" s="7" t="s">
        <v>247</v>
      </c>
      <c r="R683" s="7" t="s">
        <v>46</v>
      </c>
      <c r="S683" s="7" t="s">
        <v>49</v>
      </c>
      <c r="T683" s="7" t="s">
        <v>89</v>
      </c>
      <c r="U683" s="7"/>
      <c r="V683" s="7" t="s">
        <v>78</v>
      </c>
      <c r="W683" s="7" t="s">
        <v>59</v>
      </c>
      <c r="X683" s="7" t="s">
        <v>89</v>
      </c>
      <c r="Y683" s="7" t="s">
        <v>89</v>
      </c>
    </row>
    <row r="684" spans="1:25" ht="16.5" customHeight="1">
      <c r="A684" s="7" t="s">
        <v>6459</v>
      </c>
      <c r="B684" s="7" t="s">
        <v>6499</v>
      </c>
      <c r="C684" s="109">
        <v>1</v>
      </c>
      <c r="D684" s="110">
        <v>1</v>
      </c>
      <c r="E684" s="111"/>
      <c r="F684" s="9"/>
      <c r="G684" s="7" t="s">
        <v>415</v>
      </c>
      <c r="H684" s="7" t="s">
        <v>31</v>
      </c>
      <c r="I684" s="7" t="s">
        <v>6500</v>
      </c>
      <c r="J684" s="11">
        <f t="shared" si="2"/>
        <v>19</v>
      </c>
      <c r="K684" s="7" t="s">
        <v>6496</v>
      </c>
      <c r="L684" s="7" t="s">
        <v>6497</v>
      </c>
      <c r="M684" s="7" t="s">
        <v>46</v>
      </c>
      <c r="N684" s="7" t="s">
        <v>49</v>
      </c>
      <c r="O684" s="7" t="s">
        <v>6465</v>
      </c>
      <c r="P684" s="7" t="s">
        <v>6467</v>
      </c>
      <c r="Q684" s="7" t="s">
        <v>152</v>
      </c>
      <c r="R684" s="7" t="s">
        <v>46</v>
      </c>
      <c r="S684" s="7" t="s">
        <v>49</v>
      </c>
      <c r="T684" s="7" t="s">
        <v>6502</v>
      </c>
      <c r="U684" s="7"/>
      <c r="V684" s="7" t="s">
        <v>78</v>
      </c>
      <c r="W684" s="7" t="s">
        <v>59</v>
      </c>
      <c r="X684" s="7" t="s">
        <v>1409</v>
      </c>
      <c r="Y684" s="7" t="s">
        <v>1953</v>
      </c>
    </row>
    <row r="685" spans="1:25" ht="16.5" customHeight="1">
      <c r="A685" s="7" t="s">
        <v>6459</v>
      </c>
      <c r="B685" s="7" t="s">
        <v>6503</v>
      </c>
      <c r="C685" s="109">
        <v>1</v>
      </c>
      <c r="D685" s="110">
        <v>1</v>
      </c>
      <c r="E685" s="111"/>
      <c r="F685" s="9"/>
      <c r="G685" s="7" t="s">
        <v>415</v>
      </c>
      <c r="H685" s="7" t="s">
        <v>31</v>
      </c>
      <c r="I685" s="7" t="s">
        <v>6504</v>
      </c>
      <c r="J685" s="11">
        <f t="shared" si="2"/>
        <v>22</v>
      </c>
      <c r="K685" s="7" t="s">
        <v>6465</v>
      </c>
      <c r="L685" s="7" t="s">
        <v>6467</v>
      </c>
      <c r="M685" s="7" t="s">
        <v>46</v>
      </c>
      <c r="N685" s="7" t="s">
        <v>49</v>
      </c>
      <c r="O685" s="7" t="s">
        <v>6505</v>
      </c>
      <c r="P685" s="7" t="s">
        <v>6507</v>
      </c>
      <c r="Q685" s="7" t="s">
        <v>258</v>
      </c>
      <c r="R685" s="7" t="s">
        <v>46</v>
      </c>
      <c r="S685" s="7" t="s">
        <v>49</v>
      </c>
      <c r="T685" s="7" t="s">
        <v>6508</v>
      </c>
      <c r="U685" s="7"/>
      <c r="V685" s="7" t="s">
        <v>78</v>
      </c>
      <c r="W685" s="7" t="s">
        <v>59</v>
      </c>
      <c r="X685" s="7" t="s">
        <v>1953</v>
      </c>
      <c r="Y685" s="7" t="s">
        <v>6509</v>
      </c>
    </row>
    <row r="686" spans="1:25" ht="16.5" customHeight="1">
      <c r="A686" s="7" t="s">
        <v>6459</v>
      </c>
      <c r="B686" s="7" t="s">
        <v>6510</v>
      </c>
      <c r="C686" s="109">
        <v>1</v>
      </c>
      <c r="D686" s="110">
        <v>1</v>
      </c>
      <c r="E686" s="111"/>
      <c r="F686" s="9"/>
      <c r="G686" s="7" t="s">
        <v>415</v>
      </c>
      <c r="H686" s="7" t="s">
        <v>31</v>
      </c>
      <c r="I686" s="7" t="s">
        <v>477</v>
      </c>
      <c r="J686" s="11">
        <f t="shared" si="2"/>
        <v>4</v>
      </c>
      <c r="K686" s="7" t="s">
        <v>6511</v>
      </c>
      <c r="L686" s="7" t="s">
        <v>6512</v>
      </c>
      <c r="M686" s="7" t="s">
        <v>46</v>
      </c>
      <c r="N686" s="7" t="s">
        <v>49</v>
      </c>
      <c r="O686" s="7" t="s">
        <v>6505</v>
      </c>
      <c r="P686" s="7" t="s">
        <v>6507</v>
      </c>
      <c r="Q686" s="7" t="s">
        <v>247</v>
      </c>
      <c r="R686" s="7" t="s">
        <v>46</v>
      </c>
      <c r="S686" s="7" t="s">
        <v>49</v>
      </c>
      <c r="T686" s="7" t="s">
        <v>89</v>
      </c>
      <c r="U686" s="7"/>
      <c r="V686" s="7" t="s">
        <v>78</v>
      </c>
      <c r="W686" s="7" t="s">
        <v>59</v>
      </c>
      <c r="X686" s="7" t="s">
        <v>89</v>
      </c>
      <c r="Y686" s="7" t="s">
        <v>89</v>
      </c>
    </row>
    <row r="687" spans="1:25" ht="16.5" customHeight="1">
      <c r="A687" s="7" t="s">
        <v>6459</v>
      </c>
      <c r="B687" s="7" t="s">
        <v>6514</v>
      </c>
      <c r="C687" s="109">
        <v>1</v>
      </c>
      <c r="D687" s="110">
        <v>1</v>
      </c>
      <c r="E687" s="111"/>
      <c r="F687" s="9"/>
      <c r="G687" s="7" t="s">
        <v>415</v>
      </c>
      <c r="H687" s="7" t="s">
        <v>31</v>
      </c>
      <c r="I687" s="7" t="s">
        <v>6517</v>
      </c>
      <c r="J687" s="11">
        <f t="shared" si="2"/>
        <v>20</v>
      </c>
      <c r="K687" s="7" t="s">
        <v>6511</v>
      </c>
      <c r="L687" s="7" t="s">
        <v>6512</v>
      </c>
      <c r="M687" s="7" t="s">
        <v>46</v>
      </c>
      <c r="N687" s="7" t="s">
        <v>49</v>
      </c>
      <c r="O687" s="7" t="s">
        <v>6465</v>
      </c>
      <c r="P687" s="7" t="s">
        <v>6467</v>
      </c>
      <c r="Q687" s="7" t="s">
        <v>152</v>
      </c>
      <c r="R687" s="7" t="s">
        <v>46</v>
      </c>
      <c r="S687" s="7" t="s">
        <v>49</v>
      </c>
      <c r="T687" s="7" t="s">
        <v>6519</v>
      </c>
      <c r="U687" s="7"/>
      <c r="V687" s="7" t="s">
        <v>78</v>
      </c>
      <c r="W687" s="7" t="s">
        <v>59</v>
      </c>
      <c r="X687" s="7" t="s">
        <v>6520</v>
      </c>
      <c r="Y687" s="7" t="s">
        <v>1953</v>
      </c>
    </row>
    <row r="688" spans="1:25" ht="16.5" customHeight="1">
      <c r="A688" s="7" t="s">
        <v>6459</v>
      </c>
      <c r="B688" s="7" t="s">
        <v>6521</v>
      </c>
      <c r="C688" s="109">
        <v>1</v>
      </c>
      <c r="D688" s="110">
        <v>1</v>
      </c>
      <c r="E688" s="111"/>
      <c r="F688" s="9"/>
      <c r="G688" s="7" t="s">
        <v>415</v>
      </c>
      <c r="H688" s="7" t="s">
        <v>31</v>
      </c>
      <c r="I688" s="7" t="s">
        <v>6111</v>
      </c>
      <c r="J688" s="11">
        <f t="shared" si="2"/>
        <v>22</v>
      </c>
      <c r="K688" s="7" t="s">
        <v>6465</v>
      </c>
      <c r="L688" s="7" t="s">
        <v>6467</v>
      </c>
      <c r="M688" s="7" t="s">
        <v>46</v>
      </c>
      <c r="N688" s="7" t="s">
        <v>49</v>
      </c>
      <c r="O688" s="7" t="s">
        <v>6524</v>
      </c>
      <c r="P688" s="7" t="s">
        <v>6525</v>
      </c>
      <c r="Q688" s="7" t="s">
        <v>52</v>
      </c>
      <c r="R688" s="7" t="s">
        <v>46</v>
      </c>
      <c r="S688" s="7" t="s">
        <v>49</v>
      </c>
      <c r="T688" s="7" t="s">
        <v>6508</v>
      </c>
      <c r="U688" s="7"/>
      <c r="V688" s="7" t="s">
        <v>78</v>
      </c>
      <c r="W688" s="7" t="s">
        <v>59</v>
      </c>
      <c r="X688" s="7" t="s">
        <v>1953</v>
      </c>
      <c r="Y688" s="7" t="s">
        <v>6509</v>
      </c>
    </row>
    <row r="689" spans="1:25" ht="16.5" customHeight="1">
      <c r="A689" s="7" t="s">
        <v>6459</v>
      </c>
      <c r="B689" s="7" t="s">
        <v>6527</v>
      </c>
      <c r="C689" s="109">
        <v>1</v>
      </c>
      <c r="D689" s="110">
        <v>1</v>
      </c>
      <c r="E689" s="111"/>
      <c r="F689" s="9"/>
      <c r="G689" s="7" t="s">
        <v>415</v>
      </c>
      <c r="H689" s="7" t="s">
        <v>31</v>
      </c>
      <c r="I689" s="7" t="s">
        <v>4715</v>
      </c>
      <c r="J689" s="11">
        <f t="shared" si="2"/>
        <v>21</v>
      </c>
      <c r="K689" s="7" t="s">
        <v>6465</v>
      </c>
      <c r="L689" s="7" t="s">
        <v>6467</v>
      </c>
      <c r="M689" s="7" t="s">
        <v>46</v>
      </c>
      <c r="N689" s="7" t="s">
        <v>49</v>
      </c>
      <c r="O689" s="7" t="s">
        <v>6531</v>
      </c>
      <c r="P689" s="7" t="s">
        <v>6532</v>
      </c>
      <c r="Q689" s="7" t="s">
        <v>258</v>
      </c>
      <c r="R689" s="7" t="s">
        <v>46</v>
      </c>
      <c r="S689" s="7" t="s">
        <v>49</v>
      </c>
      <c r="T689" s="7" t="s">
        <v>6534</v>
      </c>
      <c r="U689" s="7"/>
      <c r="V689" s="7" t="s">
        <v>78</v>
      </c>
      <c r="W689" s="7" t="s">
        <v>59</v>
      </c>
      <c r="X689" s="7" t="s">
        <v>1953</v>
      </c>
      <c r="Y689" s="7" t="s">
        <v>451</v>
      </c>
    </row>
    <row r="690" spans="1:25" ht="16.5" customHeight="1">
      <c r="A690" s="7" t="s">
        <v>6459</v>
      </c>
      <c r="B690" s="7" t="s">
        <v>6535</v>
      </c>
      <c r="C690" s="109">
        <v>1</v>
      </c>
      <c r="D690" s="110">
        <v>1</v>
      </c>
      <c r="E690" s="111"/>
      <c r="F690" s="9"/>
      <c r="G690" s="7" t="s">
        <v>415</v>
      </c>
      <c r="H690" s="7" t="s">
        <v>31</v>
      </c>
      <c r="I690" s="7" t="s">
        <v>6536</v>
      </c>
      <c r="J690" s="11">
        <f t="shared" si="2"/>
        <v>21</v>
      </c>
      <c r="K690" s="7" t="s">
        <v>6465</v>
      </c>
      <c r="L690" s="7" t="s">
        <v>6467</v>
      </c>
      <c r="M690" s="7" t="s">
        <v>46</v>
      </c>
      <c r="N690" s="7" t="s">
        <v>49</v>
      </c>
      <c r="O690" s="7" t="s">
        <v>6537</v>
      </c>
      <c r="P690" s="7" t="s">
        <v>6539</v>
      </c>
      <c r="Q690" s="7" t="s">
        <v>152</v>
      </c>
      <c r="R690" s="7" t="s">
        <v>46</v>
      </c>
      <c r="S690" s="7" t="s">
        <v>49</v>
      </c>
      <c r="T690" s="7" t="s">
        <v>6534</v>
      </c>
      <c r="U690" s="7"/>
      <c r="V690" s="7" t="s">
        <v>78</v>
      </c>
      <c r="W690" s="7" t="s">
        <v>59</v>
      </c>
      <c r="X690" s="7" t="s">
        <v>1953</v>
      </c>
      <c r="Y690" s="7" t="s">
        <v>451</v>
      </c>
    </row>
    <row r="691" spans="1:25" ht="16.5" customHeight="1">
      <c r="A691" s="7" t="s">
        <v>6459</v>
      </c>
      <c r="B691" s="7" t="s">
        <v>6541</v>
      </c>
      <c r="C691" s="109">
        <v>1</v>
      </c>
      <c r="D691" s="110">
        <v>1</v>
      </c>
      <c r="E691" s="111"/>
      <c r="F691" s="9"/>
      <c r="G691" s="7" t="s">
        <v>415</v>
      </c>
      <c r="H691" s="7" t="s">
        <v>31</v>
      </c>
      <c r="I691" s="7" t="s">
        <v>6544</v>
      </c>
      <c r="J691" s="11">
        <f t="shared" si="2"/>
        <v>18</v>
      </c>
      <c r="K691" s="7" t="s">
        <v>6465</v>
      </c>
      <c r="L691" s="7" t="s">
        <v>6467</v>
      </c>
      <c r="M691" s="7" t="s">
        <v>46</v>
      </c>
      <c r="N691" s="7" t="s">
        <v>49</v>
      </c>
      <c r="O691" s="7" t="s">
        <v>6546</v>
      </c>
      <c r="P691" s="7" t="s">
        <v>6547</v>
      </c>
      <c r="Q691" s="7" t="s">
        <v>52</v>
      </c>
      <c r="R691" s="7" t="s">
        <v>46</v>
      </c>
      <c r="S691" s="7" t="s">
        <v>49</v>
      </c>
      <c r="T691" s="7" t="s">
        <v>6548</v>
      </c>
      <c r="U691" s="7"/>
      <c r="V691" s="7" t="s">
        <v>78</v>
      </c>
      <c r="W691" s="7" t="s">
        <v>59</v>
      </c>
      <c r="X691" s="7" t="s">
        <v>1953</v>
      </c>
      <c r="Y691" s="7" t="s">
        <v>6549</v>
      </c>
    </row>
    <row r="692" spans="1:25" ht="16.5" customHeight="1">
      <c r="A692" s="7" t="s">
        <v>6459</v>
      </c>
      <c r="B692" s="7" t="s">
        <v>6550</v>
      </c>
      <c r="C692" s="109">
        <v>1</v>
      </c>
      <c r="D692" s="110">
        <v>1</v>
      </c>
      <c r="E692" s="111"/>
      <c r="F692" s="9"/>
      <c r="G692" s="7" t="s">
        <v>415</v>
      </c>
      <c r="H692" s="7" t="s">
        <v>31</v>
      </c>
      <c r="I692" s="7" t="s">
        <v>6553</v>
      </c>
      <c r="J692" s="11">
        <f t="shared" si="2"/>
        <v>4</v>
      </c>
      <c r="K692" s="7" t="s">
        <v>6555</v>
      </c>
      <c r="L692" s="7" t="s">
        <v>6556</v>
      </c>
      <c r="M692" s="7" t="s">
        <v>46</v>
      </c>
      <c r="N692" s="7" t="s">
        <v>49</v>
      </c>
      <c r="O692" s="7" t="s">
        <v>6546</v>
      </c>
      <c r="P692" s="7" t="s">
        <v>6547</v>
      </c>
      <c r="Q692" s="7" t="s">
        <v>247</v>
      </c>
      <c r="R692" s="7" t="s">
        <v>46</v>
      </c>
      <c r="S692" s="7" t="s">
        <v>49</v>
      </c>
      <c r="T692" s="7" t="s">
        <v>89</v>
      </c>
      <c r="U692" s="7"/>
      <c r="V692" s="7" t="s">
        <v>78</v>
      </c>
      <c r="W692" s="7" t="s">
        <v>59</v>
      </c>
      <c r="X692" s="7" t="s">
        <v>89</v>
      </c>
      <c r="Y692" s="7" t="s">
        <v>89</v>
      </c>
    </row>
    <row r="693" spans="1:25" ht="16.5" customHeight="1">
      <c r="A693" s="7" t="s">
        <v>6459</v>
      </c>
      <c r="B693" s="7" t="s">
        <v>6559</v>
      </c>
      <c r="C693" s="109">
        <v>1</v>
      </c>
      <c r="D693" s="110">
        <v>1</v>
      </c>
      <c r="E693" s="111"/>
      <c r="F693" s="9"/>
      <c r="G693" s="7" t="s">
        <v>415</v>
      </c>
      <c r="H693" s="7" t="s">
        <v>31</v>
      </c>
      <c r="I693" s="7" t="s">
        <v>6544</v>
      </c>
      <c r="J693" s="11">
        <f t="shared" si="2"/>
        <v>18</v>
      </c>
      <c r="K693" s="7" t="s">
        <v>6555</v>
      </c>
      <c r="L693" s="7" t="s">
        <v>6556</v>
      </c>
      <c r="M693" s="7" t="s">
        <v>46</v>
      </c>
      <c r="N693" s="7" t="s">
        <v>49</v>
      </c>
      <c r="O693" s="7" t="s">
        <v>6465</v>
      </c>
      <c r="P693" s="7" t="s">
        <v>6467</v>
      </c>
      <c r="Q693" s="7" t="s">
        <v>152</v>
      </c>
      <c r="R693" s="7" t="s">
        <v>46</v>
      </c>
      <c r="S693" s="7" t="s">
        <v>49</v>
      </c>
      <c r="T693" s="7" t="s">
        <v>6561</v>
      </c>
      <c r="U693" s="7"/>
      <c r="V693" s="7" t="s">
        <v>78</v>
      </c>
      <c r="W693" s="7" t="s">
        <v>59</v>
      </c>
      <c r="X693" s="7" t="s">
        <v>6549</v>
      </c>
      <c r="Y693" s="7" t="s">
        <v>1953</v>
      </c>
    </row>
    <row r="694" spans="1:25" ht="16.5" customHeight="1">
      <c r="A694" s="7" t="s">
        <v>6459</v>
      </c>
      <c r="B694" s="7" t="s">
        <v>6564</v>
      </c>
      <c r="C694" s="109">
        <v>1</v>
      </c>
      <c r="D694" s="110">
        <v>1</v>
      </c>
      <c r="E694" s="111"/>
      <c r="F694" s="9"/>
      <c r="G694" s="7" t="s">
        <v>415</v>
      </c>
      <c r="H694" s="7" t="s">
        <v>31</v>
      </c>
      <c r="I694" s="7" t="s">
        <v>3564</v>
      </c>
      <c r="J694" s="11">
        <f t="shared" si="2"/>
        <v>19</v>
      </c>
      <c r="K694" s="7" t="s">
        <v>6465</v>
      </c>
      <c r="L694" s="7" t="s">
        <v>6467</v>
      </c>
      <c r="M694" s="7" t="s">
        <v>46</v>
      </c>
      <c r="N694" s="7" t="s">
        <v>49</v>
      </c>
      <c r="O694" s="7" t="s">
        <v>6566</v>
      </c>
      <c r="P694" s="7" t="s">
        <v>6567</v>
      </c>
      <c r="Q694" s="7" t="s">
        <v>1912</v>
      </c>
      <c r="R694" s="7" t="s">
        <v>46</v>
      </c>
      <c r="S694" s="7" t="s">
        <v>49</v>
      </c>
      <c r="T694" s="7" t="s">
        <v>6568</v>
      </c>
      <c r="U694" s="7"/>
      <c r="V694" s="7" t="s">
        <v>78</v>
      </c>
      <c r="W694" s="7" t="s">
        <v>59</v>
      </c>
      <c r="X694" s="7" t="s">
        <v>1953</v>
      </c>
      <c r="Y694" s="7" t="s">
        <v>6569</v>
      </c>
    </row>
    <row r="695" spans="1:25" ht="16.5" customHeight="1">
      <c r="A695" s="7" t="s">
        <v>6459</v>
      </c>
      <c r="B695" s="7" t="s">
        <v>6572</v>
      </c>
      <c r="C695" s="109">
        <v>1</v>
      </c>
      <c r="D695" s="110">
        <v>1</v>
      </c>
      <c r="E695" s="111"/>
      <c r="F695" s="9"/>
      <c r="G695" s="7" t="s">
        <v>415</v>
      </c>
      <c r="H695" s="7" t="s">
        <v>31</v>
      </c>
      <c r="I695" s="7" t="s">
        <v>6553</v>
      </c>
      <c r="J695" s="11">
        <f t="shared" si="2"/>
        <v>4</v>
      </c>
      <c r="K695" s="7" t="s">
        <v>6574</v>
      </c>
      <c r="L695" s="7" t="s">
        <v>6575</v>
      </c>
      <c r="M695" s="7" t="s">
        <v>46</v>
      </c>
      <c r="N695" s="7" t="s">
        <v>49</v>
      </c>
      <c r="O695" s="7" t="s">
        <v>6566</v>
      </c>
      <c r="P695" s="7" t="s">
        <v>6567</v>
      </c>
      <c r="Q695" s="7" t="s">
        <v>247</v>
      </c>
      <c r="R695" s="7" t="s">
        <v>46</v>
      </c>
      <c r="S695" s="7" t="s">
        <v>49</v>
      </c>
      <c r="T695" s="7" t="s">
        <v>89</v>
      </c>
      <c r="U695" s="7"/>
      <c r="V695" s="7" t="s">
        <v>78</v>
      </c>
      <c r="W695" s="7" t="s">
        <v>59</v>
      </c>
      <c r="X695" s="7" t="s">
        <v>89</v>
      </c>
      <c r="Y695" s="7" t="s">
        <v>89</v>
      </c>
    </row>
    <row r="696" spans="1:25" ht="16.5" customHeight="1">
      <c r="A696" s="7" t="s">
        <v>6459</v>
      </c>
      <c r="B696" s="7" t="s">
        <v>6578</v>
      </c>
      <c r="C696" s="109">
        <v>1</v>
      </c>
      <c r="D696" s="110">
        <v>1</v>
      </c>
      <c r="E696" s="111"/>
      <c r="F696" s="9"/>
      <c r="G696" s="7" t="s">
        <v>415</v>
      </c>
      <c r="H696" s="7" t="s">
        <v>31</v>
      </c>
      <c r="I696" s="7" t="s">
        <v>3564</v>
      </c>
      <c r="J696" s="11">
        <f t="shared" si="2"/>
        <v>19</v>
      </c>
      <c r="K696" s="7" t="s">
        <v>6574</v>
      </c>
      <c r="L696" s="7" t="s">
        <v>6575</v>
      </c>
      <c r="M696" s="7" t="s">
        <v>46</v>
      </c>
      <c r="N696" s="7" t="s">
        <v>49</v>
      </c>
      <c r="O696" s="7" t="s">
        <v>6465</v>
      </c>
      <c r="P696" s="7" t="s">
        <v>6467</v>
      </c>
      <c r="Q696" s="7" t="s">
        <v>152</v>
      </c>
      <c r="R696" s="7" t="s">
        <v>46</v>
      </c>
      <c r="S696" s="7" t="s">
        <v>49</v>
      </c>
      <c r="T696" s="7" t="s">
        <v>6580</v>
      </c>
      <c r="U696" s="7"/>
      <c r="V696" s="7" t="s">
        <v>78</v>
      </c>
      <c r="W696" s="7" t="s">
        <v>59</v>
      </c>
      <c r="X696" s="7" t="s">
        <v>6569</v>
      </c>
      <c r="Y696" s="7" t="s">
        <v>1953</v>
      </c>
    </row>
    <row r="697" spans="1:25" ht="16.5" customHeight="1">
      <c r="A697" s="7" t="s">
        <v>6459</v>
      </c>
      <c r="B697" s="7" t="s">
        <v>6581</v>
      </c>
      <c r="C697" s="109">
        <v>1</v>
      </c>
      <c r="D697" s="110">
        <v>1</v>
      </c>
      <c r="E697" s="111"/>
      <c r="F697" s="9"/>
      <c r="G697" s="7" t="s">
        <v>415</v>
      </c>
      <c r="H697" s="7" t="s">
        <v>31</v>
      </c>
      <c r="I697" s="7" t="s">
        <v>6584</v>
      </c>
      <c r="J697" s="11">
        <f t="shared" si="2"/>
        <v>18</v>
      </c>
      <c r="K697" s="7" t="s">
        <v>6465</v>
      </c>
      <c r="L697" s="7" t="s">
        <v>6467</v>
      </c>
      <c r="M697" s="7" t="s">
        <v>46</v>
      </c>
      <c r="N697" s="7" t="s">
        <v>49</v>
      </c>
      <c r="O697" s="7" t="s">
        <v>6586</v>
      </c>
      <c r="P697" s="7" t="s">
        <v>6587</v>
      </c>
      <c r="Q697" s="7" t="s">
        <v>1071</v>
      </c>
      <c r="R697" s="7" t="s">
        <v>46</v>
      </c>
      <c r="S697" s="7" t="s">
        <v>49</v>
      </c>
      <c r="T697" s="7" t="s">
        <v>6588</v>
      </c>
      <c r="U697" s="7"/>
      <c r="V697" s="7" t="s">
        <v>78</v>
      </c>
      <c r="W697" s="7" t="s">
        <v>59</v>
      </c>
      <c r="X697" s="7" t="s">
        <v>1953</v>
      </c>
      <c r="Y697" s="7" t="s">
        <v>6589</v>
      </c>
    </row>
    <row r="698" spans="1:25" ht="16.5" customHeight="1">
      <c r="A698" s="7" t="s">
        <v>6459</v>
      </c>
      <c r="B698" s="7" t="s">
        <v>6590</v>
      </c>
      <c r="C698" s="109">
        <v>1</v>
      </c>
      <c r="D698" s="110">
        <v>1</v>
      </c>
      <c r="E698" s="111"/>
      <c r="F698" s="9"/>
      <c r="G698" s="7" t="s">
        <v>415</v>
      </c>
      <c r="H698" s="7" t="s">
        <v>31</v>
      </c>
      <c r="I698" s="7" t="s">
        <v>6593</v>
      </c>
      <c r="J698" s="11">
        <f t="shared" si="2"/>
        <v>20</v>
      </c>
      <c r="K698" s="7" t="s">
        <v>6594</v>
      </c>
      <c r="L698" s="7" t="s">
        <v>6595</v>
      </c>
      <c r="M698" s="7" t="s">
        <v>46</v>
      </c>
      <c r="N698" s="7" t="s">
        <v>49</v>
      </c>
      <c r="O698" s="7" t="s">
        <v>6465</v>
      </c>
      <c r="P698" s="7" t="s">
        <v>6467</v>
      </c>
      <c r="Q698" s="7" t="s">
        <v>152</v>
      </c>
      <c r="R698" s="7" t="s">
        <v>46</v>
      </c>
      <c r="S698" s="7" t="s">
        <v>49</v>
      </c>
      <c r="T698" s="7" t="s">
        <v>6597</v>
      </c>
      <c r="U698" s="7"/>
      <c r="V698" s="7" t="s">
        <v>78</v>
      </c>
      <c r="W698" s="7" t="s">
        <v>59</v>
      </c>
      <c r="X698" s="7" t="s">
        <v>6599</v>
      </c>
      <c r="Y698" s="7" t="s">
        <v>1953</v>
      </c>
    </row>
    <row r="699" spans="1:25" ht="16.5" customHeight="1">
      <c r="A699" s="7" t="s">
        <v>6459</v>
      </c>
      <c r="B699" s="7" t="s">
        <v>6600</v>
      </c>
      <c r="C699" s="109">
        <v>1</v>
      </c>
      <c r="D699" s="110">
        <v>1</v>
      </c>
      <c r="E699" s="111"/>
      <c r="F699" s="9"/>
      <c r="G699" s="7" t="s">
        <v>415</v>
      </c>
      <c r="H699" s="7" t="s">
        <v>31</v>
      </c>
      <c r="I699" s="7" t="s">
        <v>6593</v>
      </c>
      <c r="J699" s="11">
        <f t="shared" si="2"/>
        <v>20</v>
      </c>
      <c r="K699" s="7" t="s">
        <v>6465</v>
      </c>
      <c r="L699" s="7" t="s">
        <v>6467</v>
      </c>
      <c r="M699" s="7" t="s">
        <v>46</v>
      </c>
      <c r="N699" s="7" t="s">
        <v>49</v>
      </c>
      <c r="O699" s="7" t="s">
        <v>6605</v>
      </c>
      <c r="P699" s="7" t="s">
        <v>6606</v>
      </c>
      <c r="Q699" s="7" t="s">
        <v>1071</v>
      </c>
      <c r="R699" s="7" t="s">
        <v>46</v>
      </c>
      <c r="S699" s="7" t="s">
        <v>49</v>
      </c>
      <c r="T699" s="7" t="s">
        <v>6607</v>
      </c>
      <c r="U699" s="7"/>
      <c r="V699" s="7" t="s">
        <v>78</v>
      </c>
      <c r="W699" s="7" t="s">
        <v>59</v>
      </c>
      <c r="X699" s="7" t="s">
        <v>1953</v>
      </c>
      <c r="Y699" s="7" t="s">
        <v>6599</v>
      </c>
    </row>
    <row r="700" spans="1:25" ht="16.5" customHeight="1">
      <c r="A700" s="7" t="s">
        <v>6459</v>
      </c>
      <c r="B700" s="7" t="s">
        <v>6609</v>
      </c>
      <c r="C700" s="109">
        <v>1</v>
      </c>
      <c r="D700" s="110">
        <v>1</v>
      </c>
      <c r="E700" s="111"/>
      <c r="F700" s="9"/>
      <c r="G700" s="7" t="s">
        <v>415</v>
      </c>
      <c r="H700" s="7" t="s">
        <v>31</v>
      </c>
      <c r="I700" s="7" t="s">
        <v>6610</v>
      </c>
      <c r="J700" s="11">
        <f t="shared" si="2"/>
        <v>22</v>
      </c>
      <c r="K700" s="7" t="s">
        <v>6612</v>
      </c>
      <c r="L700" s="7" t="s">
        <v>6613</v>
      </c>
      <c r="M700" s="7" t="s">
        <v>46</v>
      </c>
      <c r="N700" s="7" t="s">
        <v>49</v>
      </c>
      <c r="O700" s="7" t="s">
        <v>6465</v>
      </c>
      <c r="P700" s="7" t="s">
        <v>6467</v>
      </c>
      <c r="Q700" s="7" t="s">
        <v>152</v>
      </c>
      <c r="R700" s="7" t="s">
        <v>46</v>
      </c>
      <c r="S700" s="7" t="s">
        <v>49</v>
      </c>
      <c r="T700" s="7" t="s">
        <v>6615</v>
      </c>
      <c r="U700" s="7"/>
      <c r="V700" s="7" t="s">
        <v>78</v>
      </c>
      <c r="W700" s="7" t="s">
        <v>59</v>
      </c>
      <c r="X700" s="7" t="s">
        <v>451</v>
      </c>
      <c r="Y700" s="7" t="s">
        <v>1953</v>
      </c>
    </row>
    <row r="701" spans="1:25" ht="16.5" customHeight="1">
      <c r="A701" s="7" t="s">
        <v>6459</v>
      </c>
      <c r="B701" s="7" t="s">
        <v>6617</v>
      </c>
      <c r="C701" s="109">
        <v>1</v>
      </c>
      <c r="D701" s="110">
        <v>1</v>
      </c>
      <c r="E701" s="111"/>
      <c r="F701" s="9"/>
      <c r="G701" s="7" t="s">
        <v>415</v>
      </c>
      <c r="H701" s="7" t="s">
        <v>31</v>
      </c>
      <c r="I701" s="7" t="s">
        <v>6610</v>
      </c>
      <c r="J701" s="11">
        <f t="shared" si="2"/>
        <v>22</v>
      </c>
      <c r="K701" s="7" t="s">
        <v>6465</v>
      </c>
      <c r="L701" s="7" t="s">
        <v>6467</v>
      </c>
      <c r="M701" s="7" t="s">
        <v>46</v>
      </c>
      <c r="N701" s="7" t="s">
        <v>49</v>
      </c>
      <c r="O701" s="7" t="s">
        <v>6620</v>
      </c>
      <c r="P701" s="7" t="s">
        <v>6621</v>
      </c>
      <c r="Q701" s="7" t="s">
        <v>1071</v>
      </c>
      <c r="R701" s="7" t="s">
        <v>46</v>
      </c>
      <c r="S701" s="7" t="s">
        <v>49</v>
      </c>
      <c r="T701" s="7" t="s">
        <v>6534</v>
      </c>
      <c r="U701" s="7"/>
      <c r="V701" s="7" t="s">
        <v>78</v>
      </c>
      <c r="W701" s="7" t="s">
        <v>59</v>
      </c>
      <c r="X701" s="7" t="s">
        <v>1953</v>
      </c>
      <c r="Y701" s="7" t="s">
        <v>451</v>
      </c>
    </row>
    <row r="702" spans="1:25" ht="16.5" customHeight="1">
      <c r="A702" s="7" t="s">
        <v>6459</v>
      </c>
      <c r="B702" s="7" t="s">
        <v>6623</v>
      </c>
      <c r="C702" s="109">
        <v>1</v>
      </c>
      <c r="D702" s="110">
        <v>1</v>
      </c>
      <c r="E702" s="111"/>
      <c r="F702" s="9"/>
      <c r="G702" s="7" t="s">
        <v>415</v>
      </c>
      <c r="H702" s="7" t="s">
        <v>31</v>
      </c>
      <c r="I702" s="7" t="s">
        <v>2039</v>
      </c>
      <c r="J702" s="11">
        <f t="shared" si="2"/>
        <v>21</v>
      </c>
      <c r="K702" s="7" t="s">
        <v>6624</v>
      </c>
      <c r="L702" s="7" t="s">
        <v>6626</v>
      </c>
      <c r="M702" s="7" t="s">
        <v>46</v>
      </c>
      <c r="N702" s="7" t="s">
        <v>49</v>
      </c>
      <c r="O702" s="7" t="s">
        <v>6465</v>
      </c>
      <c r="P702" s="7" t="s">
        <v>6467</v>
      </c>
      <c r="Q702" s="7" t="s">
        <v>152</v>
      </c>
      <c r="R702" s="7" t="s">
        <v>46</v>
      </c>
      <c r="S702" s="7" t="s">
        <v>49</v>
      </c>
      <c r="T702" s="7" t="s">
        <v>6580</v>
      </c>
      <c r="U702" s="7"/>
      <c r="V702" s="7" t="s">
        <v>78</v>
      </c>
      <c r="W702" s="7" t="s">
        <v>59</v>
      </c>
      <c r="X702" s="7" t="s">
        <v>6569</v>
      </c>
      <c r="Y702" s="7" t="s">
        <v>1953</v>
      </c>
    </row>
    <row r="703" spans="1:25" ht="16.5" customHeight="1">
      <c r="A703" s="7" t="s">
        <v>6459</v>
      </c>
      <c r="B703" s="7" t="s">
        <v>6629</v>
      </c>
      <c r="C703" s="109">
        <v>1</v>
      </c>
      <c r="D703" s="110">
        <v>1</v>
      </c>
      <c r="E703" s="111"/>
      <c r="F703" s="9"/>
      <c r="G703" s="7" t="s">
        <v>415</v>
      </c>
      <c r="H703" s="7" t="s">
        <v>31</v>
      </c>
      <c r="I703" s="7" t="s">
        <v>2039</v>
      </c>
      <c r="J703" s="11">
        <f t="shared" si="2"/>
        <v>21</v>
      </c>
      <c r="K703" s="7" t="s">
        <v>6465</v>
      </c>
      <c r="L703" s="7" t="s">
        <v>6467</v>
      </c>
      <c r="M703" s="7" t="s">
        <v>46</v>
      </c>
      <c r="N703" s="7" t="s">
        <v>49</v>
      </c>
      <c r="O703" s="7" t="s">
        <v>6631</v>
      </c>
      <c r="P703" s="7" t="s">
        <v>6633</v>
      </c>
      <c r="Q703" s="7" t="s">
        <v>1049</v>
      </c>
      <c r="R703" s="7" t="s">
        <v>46</v>
      </c>
      <c r="S703" s="7" t="s">
        <v>49</v>
      </c>
      <c r="T703" s="7" t="s">
        <v>6568</v>
      </c>
      <c r="U703" s="7"/>
      <c r="V703" s="7" t="s">
        <v>78</v>
      </c>
      <c r="W703" s="7" t="s">
        <v>59</v>
      </c>
      <c r="X703" s="7" t="s">
        <v>1953</v>
      </c>
      <c r="Y703" s="7" t="s">
        <v>6569</v>
      </c>
    </row>
    <row r="704" spans="1:25" ht="16.5" customHeight="1">
      <c r="A704" s="7" t="s">
        <v>6634</v>
      </c>
      <c r="B704" s="7" t="s">
        <v>6636</v>
      </c>
      <c r="C704" s="109">
        <v>1</v>
      </c>
      <c r="D704" s="110">
        <v>1</v>
      </c>
      <c r="E704" s="111">
        <v>1</v>
      </c>
      <c r="F704" s="9"/>
      <c r="G704" s="7" t="s">
        <v>148</v>
      </c>
      <c r="H704" s="7" t="s">
        <v>31</v>
      </c>
      <c r="I704" s="7" t="s">
        <v>5690</v>
      </c>
      <c r="J704" s="11">
        <f t="shared" si="2"/>
        <v>31</v>
      </c>
      <c r="K704" s="7" t="s">
        <v>712</v>
      </c>
      <c r="L704" s="7" t="s">
        <v>713</v>
      </c>
      <c r="M704" s="7" t="s">
        <v>716</v>
      </c>
      <c r="N704" s="7" t="s">
        <v>718</v>
      </c>
      <c r="O704" s="7" t="s">
        <v>6639</v>
      </c>
      <c r="P704" s="7" t="s">
        <v>6640</v>
      </c>
      <c r="Q704" s="7" t="s">
        <v>52</v>
      </c>
      <c r="R704" s="7" t="s">
        <v>842</v>
      </c>
      <c r="S704" s="7" t="s">
        <v>843</v>
      </c>
      <c r="T704" s="7" t="s">
        <v>6641</v>
      </c>
      <c r="U704" s="7"/>
      <c r="V704" s="7" t="s">
        <v>57</v>
      </c>
      <c r="W704" s="7" t="s">
        <v>6643</v>
      </c>
      <c r="X704" s="7" t="s">
        <v>721</v>
      </c>
      <c r="Y704" s="7" t="s">
        <v>6644</v>
      </c>
    </row>
    <row r="705" spans="1:25" ht="16.5" customHeight="1">
      <c r="A705" s="7" t="s">
        <v>6634</v>
      </c>
      <c r="B705" s="7" t="s">
        <v>6645</v>
      </c>
      <c r="C705" s="109"/>
      <c r="D705" s="110"/>
      <c r="E705" s="111"/>
      <c r="F705" s="9"/>
      <c r="G705" s="7" t="s">
        <v>6646</v>
      </c>
      <c r="H705" s="7" t="s">
        <v>31</v>
      </c>
      <c r="I705" s="7" t="s">
        <v>1537</v>
      </c>
      <c r="J705" s="11">
        <f t="shared" si="2"/>
        <v>3</v>
      </c>
      <c r="K705" s="7" t="s">
        <v>6647</v>
      </c>
      <c r="L705" s="7" t="s">
        <v>6649</v>
      </c>
      <c r="M705" s="7" t="s">
        <v>842</v>
      </c>
      <c r="N705" s="7" t="s">
        <v>843</v>
      </c>
      <c r="O705" s="7" t="s">
        <v>6639</v>
      </c>
      <c r="P705" s="7" t="s">
        <v>6640</v>
      </c>
      <c r="Q705" s="7" t="s">
        <v>247</v>
      </c>
      <c r="R705" s="7" t="s">
        <v>842</v>
      </c>
      <c r="S705" s="7" t="s">
        <v>843</v>
      </c>
      <c r="T705" s="7" t="s">
        <v>89</v>
      </c>
      <c r="U705" s="7"/>
      <c r="V705" s="7" t="s">
        <v>78</v>
      </c>
      <c r="W705" s="7" t="s">
        <v>94</v>
      </c>
      <c r="X705" s="7" t="s">
        <v>89</v>
      </c>
      <c r="Y705" s="7" t="s">
        <v>89</v>
      </c>
    </row>
    <row r="706" spans="1:25" ht="16.5" customHeight="1">
      <c r="A706" s="7" t="s">
        <v>6634</v>
      </c>
      <c r="B706" s="7" t="s">
        <v>6652</v>
      </c>
      <c r="C706" s="109">
        <v>1</v>
      </c>
      <c r="D706" s="110"/>
      <c r="E706" s="111"/>
      <c r="F706" s="9"/>
      <c r="G706" s="7" t="s">
        <v>148</v>
      </c>
      <c r="H706" s="7" t="s">
        <v>31</v>
      </c>
      <c r="I706" s="7" t="s">
        <v>6653</v>
      </c>
      <c r="J706" s="11">
        <f t="shared" si="2"/>
        <v>31</v>
      </c>
      <c r="K706" s="7" t="s">
        <v>712</v>
      </c>
      <c r="L706" s="7" t="s">
        <v>713</v>
      </c>
      <c r="M706" s="7" t="s">
        <v>716</v>
      </c>
      <c r="N706" s="7" t="s">
        <v>718</v>
      </c>
      <c r="O706" s="7" t="s">
        <v>6656</v>
      </c>
      <c r="P706" s="7" t="s">
        <v>6657</v>
      </c>
      <c r="Q706" s="7" t="s">
        <v>52</v>
      </c>
      <c r="R706" s="7" t="s">
        <v>2055</v>
      </c>
      <c r="S706" s="7" t="s">
        <v>1997</v>
      </c>
      <c r="T706" s="7" t="s">
        <v>6659</v>
      </c>
      <c r="U706" s="7"/>
      <c r="V706" s="7" t="s">
        <v>57</v>
      </c>
      <c r="W706" s="7" t="s">
        <v>94</v>
      </c>
      <c r="X706" s="7" t="s">
        <v>721</v>
      </c>
      <c r="Y706" s="7" t="s">
        <v>6660</v>
      </c>
    </row>
    <row r="707" spans="1:25" ht="16.5" customHeight="1">
      <c r="A707" s="7" t="s">
        <v>6634</v>
      </c>
      <c r="B707" s="7" t="s">
        <v>6661</v>
      </c>
      <c r="C707" s="109">
        <v>1</v>
      </c>
      <c r="D707" s="110"/>
      <c r="E707" s="111"/>
      <c r="F707" s="9"/>
      <c r="G707" s="7" t="s">
        <v>148</v>
      </c>
      <c r="H707" s="7" t="s">
        <v>31</v>
      </c>
      <c r="I707" s="7" t="s">
        <v>6662</v>
      </c>
      <c r="J707" s="11">
        <f t="shared" si="2"/>
        <v>11</v>
      </c>
      <c r="K707" s="7" t="s">
        <v>6656</v>
      </c>
      <c r="L707" s="7" t="s">
        <v>6657</v>
      </c>
      <c r="M707" s="7" t="s">
        <v>2055</v>
      </c>
      <c r="N707" s="7" t="s">
        <v>1997</v>
      </c>
      <c r="O707" s="7" t="s">
        <v>6665</v>
      </c>
      <c r="P707" s="7" t="s">
        <v>6666</v>
      </c>
      <c r="Q707" s="7" t="s">
        <v>52</v>
      </c>
      <c r="R707" s="7" t="s">
        <v>842</v>
      </c>
      <c r="S707" s="7" t="s">
        <v>843</v>
      </c>
      <c r="T707" s="7" t="s">
        <v>6668</v>
      </c>
      <c r="U707" s="7"/>
      <c r="V707" s="7" t="s">
        <v>57</v>
      </c>
      <c r="W707" s="7" t="s">
        <v>94</v>
      </c>
      <c r="X707" s="7" t="s">
        <v>6660</v>
      </c>
      <c r="Y707" s="7" t="s">
        <v>6669</v>
      </c>
    </row>
    <row r="708" spans="1:25" ht="16.5" customHeight="1">
      <c r="A708" s="7" t="s">
        <v>6634</v>
      </c>
      <c r="B708" s="7" t="s">
        <v>6670</v>
      </c>
      <c r="C708" s="109"/>
      <c r="D708" s="110"/>
      <c r="E708" s="111"/>
      <c r="F708" s="9"/>
      <c r="G708" s="7" t="s">
        <v>6646</v>
      </c>
      <c r="H708" s="7" t="s">
        <v>31</v>
      </c>
      <c r="I708" s="7" t="s">
        <v>1537</v>
      </c>
      <c r="J708" s="11">
        <f t="shared" si="2"/>
        <v>3</v>
      </c>
      <c r="K708" s="7" t="s">
        <v>6673</v>
      </c>
      <c r="L708" s="7" t="s">
        <v>6674</v>
      </c>
      <c r="M708" s="7" t="s">
        <v>842</v>
      </c>
      <c r="N708" s="7" t="s">
        <v>843</v>
      </c>
      <c r="O708" s="7" t="s">
        <v>6665</v>
      </c>
      <c r="P708" s="7" t="s">
        <v>6666</v>
      </c>
      <c r="Q708" s="7" t="s">
        <v>247</v>
      </c>
      <c r="R708" s="7" t="s">
        <v>842</v>
      </c>
      <c r="S708" s="7" t="s">
        <v>843</v>
      </c>
      <c r="T708" s="7" t="s">
        <v>89</v>
      </c>
      <c r="U708" s="7"/>
      <c r="V708" s="7" t="s">
        <v>78</v>
      </c>
      <c r="W708" s="7" t="s">
        <v>94</v>
      </c>
      <c r="X708" s="7" t="s">
        <v>89</v>
      </c>
      <c r="Y708" s="7" t="s">
        <v>89</v>
      </c>
    </row>
    <row r="709" spans="1:25" ht="16.5" customHeight="1">
      <c r="A709" s="7" t="s">
        <v>6634</v>
      </c>
      <c r="B709" s="7" t="s">
        <v>6676</v>
      </c>
      <c r="C709" s="109">
        <v>1</v>
      </c>
      <c r="D709" s="110"/>
      <c r="E709" s="111"/>
      <c r="F709" s="9"/>
      <c r="G709" s="7" t="s">
        <v>148</v>
      </c>
      <c r="H709" s="7" t="s">
        <v>31</v>
      </c>
      <c r="I709" s="7" t="s">
        <v>6679</v>
      </c>
      <c r="J709" s="11">
        <f t="shared" si="2"/>
        <v>11</v>
      </c>
      <c r="K709" s="7" t="s">
        <v>6656</v>
      </c>
      <c r="L709" s="7" t="s">
        <v>6657</v>
      </c>
      <c r="M709" s="7" t="s">
        <v>2055</v>
      </c>
      <c r="N709" s="7" t="s">
        <v>1997</v>
      </c>
      <c r="O709" s="7" t="s">
        <v>6682</v>
      </c>
      <c r="P709" s="7" t="s">
        <v>6683</v>
      </c>
      <c r="Q709" s="7" t="s">
        <v>52</v>
      </c>
      <c r="R709" s="7" t="s">
        <v>842</v>
      </c>
      <c r="S709" s="7" t="s">
        <v>843</v>
      </c>
      <c r="T709" s="7" t="s">
        <v>6684</v>
      </c>
      <c r="U709" s="7"/>
      <c r="V709" s="7" t="s">
        <v>57</v>
      </c>
      <c r="W709" s="7" t="s">
        <v>94</v>
      </c>
      <c r="X709" s="7" t="s">
        <v>6660</v>
      </c>
      <c r="Y709" s="7" t="s">
        <v>6685</v>
      </c>
    </row>
    <row r="710" spans="1:25" ht="16.5" customHeight="1">
      <c r="A710" s="7" t="s">
        <v>6634</v>
      </c>
      <c r="B710" s="7" t="s">
        <v>6686</v>
      </c>
      <c r="C710" s="109"/>
      <c r="D710" s="110"/>
      <c r="E710" s="111"/>
      <c r="F710" s="9"/>
      <c r="G710" s="7" t="s">
        <v>6646</v>
      </c>
      <c r="H710" s="7" t="s">
        <v>31</v>
      </c>
      <c r="I710" s="7" t="s">
        <v>1537</v>
      </c>
      <c r="J710" s="11">
        <f t="shared" si="2"/>
        <v>3</v>
      </c>
      <c r="K710" s="7" t="s">
        <v>6689</v>
      </c>
      <c r="L710" s="7" t="s">
        <v>6690</v>
      </c>
      <c r="M710" s="7" t="s">
        <v>842</v>
      </c>
      <c r="N710" s="7" t="s">
        <v>843</v>
      </c>
      <c r="O710" s="7" t="s">
        <v>6682</v>
      </c>
      <c r="P710" s="7" t="s">
        <v>6683</v>
      </c>
      <c r="Q710" s="7" t="s">
        <v>247</v>
      </c>
      <c r="R710" s="7" t="s">
        <v>842</v>
      </c>
      <c r="S710" s="7" t="s">
        <v>843</v>
      </c>
      <c r="T710" s="7" t="s">
        <v>89</v>
      </c>
      <c r="U710" s="7"/>
      <c r="V710" s="7" t="s">
        <v>78</v>
      </c>
      <c r="W710" s="7" t="s">
        <v>94</v>
      </c>
      <c r="X710" s="7" t="s">
        <v>89</v>
      </c>
      <c r="Y710" s="7" t="s">
        <v>89</v>
      </c>
    </row>
    <row r="711" spans="1:25" ht="16.5" customHeight="1">
      <c r="A711" s="7" t="s">
        <v>6634</v>
      </c>
      <c r="B711" s="7" t="s">
        <v>6694</v>
      </c>
      <c r="C711" s="109">
        <v>1</v>
      </c>
      <c r="D711" s="110"/>
      <c r="E711" s="111"/>
      <c r="F711" s="9"/>
      <c r="G711" s="7" t="s">
        <v>148</v>
      </c>
      <c r="H711" s="7" t="s">
        <v>31</v>
      </c>
      <c r="I711" s="7" t="s">
        <v>6695</v>
      </c>
      <c r="J711" s="11">
        <f t="shared" si="2"/>
        <v>10</v>
      </c>
      <c r="K711" s="7" t="s">
        <v>6656</v>
      </c>
      <c r="L711" s="7" t="s">
        <v>6657</v>
      </c>
      <c r="M711" s="7" t="s">
        <v>2055</v>
      </c>
      <c r="N711" s="7" t="s">
        <v>1997</v>
      </c>
      <c r="O711" s="7" t="s">
        <v>6697</v>
      </c>
      <c r="P711" s="7" t="s">
        <v>6698</v>
      </c>
      <c r="Q711" s="7" t="s">
        <v>52</v>
      </c>
      <c r="R711" s="7" t="s">
        <v>842</v>
      </c>
      <c r="S711" s="7" t="s">
        <v>843</v>
      </c>
      <c r="T711" s="7" t="s">
        <v>6699</v>
      </c>
      <c r="U711" s="7"/>
      <c r="V711" s="7" t="s">
        <v>57</v>
      </c>
      <c r="W711" s="7" t="s">
        <v>94</v>
      </c>
      <c r="X711" s="7" t="s">
        <v>6660</v>
      </c>
      <c r="Y711" s="7" t="s">
        <v>6702</v>
      </c>
    </row>
    <row r="712" spans="1:25" ht="16.5" customHeight="1">
      <c r="A712" s="7" t="s">
        <v>6634</v>
      </c>
      <c r="B712" s="7" t="s">
        <v>6703</v>
      </c>
      <c r="C712" s="109">
        <v>1</v>
      </c>
      <c r="D712" s="110"/>
      <c r="E712" s="111"/>
      <c r="F712" s="9"/>
      <c r="G712" s="7" t="s">
        <v>6646</v>
      </c>
      <c r="H712" s="7" t="s">
        <v>31</v>
      </c>
      <c r="I712" s="7" t="s">
        <v>1537</v>
      </c>
      <c r="J712" s="11">
        <f t="shared" si="2"/>
        <v>3</v>
      </c>
      <c r="K712" s="7" t="s">
        <v>6704</v>
      </c>
      <c r="L712" s="7" t="s">
        <v>6706</v>
      </c>
      <c r="M712" s="7" t="s">
        <v>842</v>
      </c>
      <c r="N712" s="7" t="s">
        <v>843</v>
      </c>
      <c r="O712" s="7" t="s">
        <v>6697</v>
      </c>
      <c r="P712" s="7" t="s">
        <v>6698</v>
      </c>
      <c r="Q712" s="7" t="s">
        <v>247</v>
      </c>
      <c r="R712" s="7" t="s">
        <v>842</v>
      </c>
      <c r="S712" s="7" t="s">
        <v>843</v>
      </c>
      <c r="T712" s="7" t="s">
        <v>89</v>
      </c>
      <c r="U712" s="7"/>
      <c r="V712" s="7" t="s">
        <v>78</v>
      </c>
      <c r="W712" s="7" t="s">
        <v>94</v>
      </c>
      <c r="X712" s="7" t="s">
        <v>89</v>
      </c>
      <c r="Y712" s="7" t="s">
        <v>89</v>
      </c>
    </row>
    <row r="713" spans="1:25" ht="16.5" customHeight="1">
      <c r="A713" s="7" t="s">
        <v>6634</v>
      </c>
      <c r="B713" s="7" t="s">
        <v>6709</v>
      </c>
      <c r="C713" s="109">
        <v>1</v>
      </c>
      <c r="D713" s="110"/>
      <c r="E713" s="111"/>
      <c r="F713" s="9"/>
      <c r="G713" s="7" t="s">
        <v>148</v>
      </c>
      <c r="H713" s="7" t="s">
        <v>31</v>
      </c>
      <c r="I713" s="7" t="s">
        <v>6710</v>
      </c>
      <c r="J713" s="11">
        <f t="shared" si="2"/>
        <v>45</v>
      </c>
      <c r="K713" s="7" t="s">
        <v>712</v>
      </c>
      <c r="L713" s="7" t="s">
        <v>713</v>
      </c>
      <c r="M713" s="7" t="s">
        <v>716</v>
      </c>
      <c r="N713" s="7" t="s">
        <v>718</v>
      </c>
      <c r="O713" s="7" t="s">
        <v>6712</v>
      </c>
      <c r="P713" s="7" t="s">
        <v>6713</v>
      </c>
      <c r="Q713" s="7" t="s">
        <v>52</v>
      </c>
      <c r="R713" s="7" t="s">
        <v>3391</v>
      </c>
      <c r="S713" s="7" t="s">
        <v>3392</v>
      </c>
      <c r="T713" s="7" t="s">
        <v>6714</v>
      </c>
      <c r="U713" s="7"/>
      <c r="V713" s="7" t="s">
        <v>57</v>
      </c>
      <c r="W713" s="7" t="s">
        <v>94</v>
      </c>
      <c r="X713" s="7" t="s">
        <v>721</v>
      </c>
      <c r="Y713" s="7" t="s">
        <v>6717</v>
      </c>
    </row>
    <row r="714" spans="1:25" ht="16.5" customHeight="1">
      <c r="A714" s="7" t="s">
        <v>6634</v>
      </c>
      <c r="B714" s="7" t="s">
        <v>6718</v>
      </c>
      <c r="C714" s="109"/>
      <c r="D714" s="110"/>
      <c r="E714" s="111"/>
      <c r="F714" s="9"/>
      <c r="G714" s="7" t="s">
        <v>6646</v>
      </c>
      <c r="H714" s="7" t="s">
        <v>31</v>
      </c>
      <c r="I714" s="7" t="s">
        <v>1537</v>
      </c>
      <c r="J714" s="11">
        <f t="shared" si="2"/>
        <v>3</v>
      </c>
      <c r="K714" s="7" t="s">
        <v>6720</v>
      </c>
      <c r="L714" s="7" t="s">
        <v>6721</v>
      </c>
      <c r="M714" s="7" t="s">
        <v>2442</v>
      </c>
      <c r="N714" s="7" t="s">
        <v>2443</v>
      </c>
      <c r="O714" s="7" t="s">
        <v>6712</v>
      </c>
      <c r="P714" s="7" t="s">
        <v>6713</v>
      </c>
      <c r="Q714" s="7" t="s">
        <v>247</v>
      </c>
      <c r="R714" s="7" t="s">
        <v>3391</v>
      </c>
      <c r="S714" s="7" t="s">
        <v>3392</v>
      </c>
      <c r="T714" s="7" t="s">
        <v>89</v>
      </c>
      <c r="U714" s="7"/>
      <c r="V714" s="7" t="s">
        <v>57</v>
      </c>
      <c r="W714" s="7" t="s">
        <v>94</v>
      </c>
      <c r="X714" s="7" t="s">
        <v>89</v>
      </c>
      <c r="Y714" s="7" t="s">
        <v>89</v>
      </c>
    </row>
    <row r="715" spans="1:25" ht="16.5" customHeight="1">
      <c r="A715" s="7" t="s">
        <v>6634</v>
      </c>
      <c r="B715" s="7" t="s">
        <v>6724</v>
      </c>
      <c r="C715" s="109">
        <v>1</v>
      </c>
      <c r="D715" s="110">
        <v>1</v>
      </c>
      <c r="E715" s="111">
        <v>1</v>
      </c>
      <c r="F715" s="9"/>
      <c r="G715" s="7" t="s">
        <v>148</v>
      </c>
      <c r="H715" s="7" t="s">
        <v>31</v>
      </c>
      <c r="I715" s="7" t="s">
        <v>6726</v>
      </c>
      <c r="J715" s="11">
        <f t="shared" si="2"/>
        <v>25</v>
      </c>
      <c r="K715" s="7" t="s">
        <v>731</v>
      </c>
      <c r="L715" s="7" t="s">
        <v>734</v>
      </c>
      <c r="M715" s="7" t="s">
        <v>736</v>
      </c>
      <c r="N715" s="7" t="s">
        <v>738</v>
      </c>
      <c r="O715" s="7" t="s">
        <v>6727</v>
      </c>
      <c r="P715" s="7" t="s">
        <v>6729</v>
      </c>
      <c r="Q715" s="7" t="s">
        <v>52</v>
      </c>
      <c r="R715" s="7" t="s">
        <v>896</v>
      </c>
      <c r="S715" s="7" t="s">
        <v>897</v>
      </c>
      <c r="T715" s="7" t="s">
        <v>6731</v>
      </c>
      <c r="U715" s="7"/>
      <c r="V715" s="7" t="s">
        <v>57</v>
      </c>
      <c r="W715" s="7" t="s">
        <v>94</v>
      </c>
      <c r="X715" s="7" t="s">
        <v>742</v>
      </c>
      <c r="Y715" s="7" t="s">
        <v>6732</v>
      </c>
    </row>
    <row r="716" spans="1:25" ht="16.5" customHeight="1">
      <c r="A716" s="7" t="s">
        <v>6634</v>
      </c>
      <c r="B716" s="7" t="s">
        <v>6734</v>
      </c>
      <c r="C716" s="109"/>
      <c r="D716" s="110"/>
      <c r="E716" s="111"/>
      <c r="F716" s="9"/>
      <c r="G716" s="7" t="s">
        <v>6646</v>
      </c>
      <c r="H716" s="7" t="s">
        <v>31</v>
      </c>
      <c r="I716" s="7" t="s">
        <v>1537</v>
      </c>
      <c r="J716" s="11">
        <f t="shared" si="2"/>
        <v>3</v>
      </c>
      <c r="K716" s="7" t="s">
        <v>6735</v>
      </c>
      <c r="L716" s="7" t="s">
        <v>6736</v>
      </c>
      <c r="M716" s="7" t="s">
        <v>896</v>
      </c>
      <c r="N716" s="7" t="s">
        <v>897</v>
      </c>
      <c r="O716" s="7" t="s">
        <v>6727</v>
      </c>
      <c r="P716" s="7" t="s">
        <v>6729</v>
      </c>
      <c r="Q716" s="7" t="s">
        <v>247</v>
      </c>
      <c r="R716" s="7" t="s">
        <v>896</v>
      </c>
      <c r="S716" s="7" t="s">
        <v>897</v>
      </c>
      <c r="T716" s="7" t="s">
        <v>89</v>
      </c>
      <c r="U716" s="7"/>
      <c r="V716" s="7" t="s">
        <v>78</v>
      </c>
      <c r="W716" s="7" t="s">
        <v>94</v>
      </c>
      <c r="X716" s="7" t="s">
        <v>89</v>
      </c>
      <c r="Y716" s="7" t="s">
        <v>89</v>
      </c>
    </row>
    <row r="717" spans="1:25" ht="16.5" customHeight="1">
      <c r="A717" s="7" t="s">
        <v>6634</v>
      </c>
      <c r="B717" s="7" t="s">
        <v>6740</v>
      </c>
      <c r="C717" s="109"/>
      <c r="D717" s="110"/>
      <c r="E717" s="111"/>
      <c r="F717" s="9"/>
      <c r="G717" s="7" t="s">
        <v>148</v>
      </c>
      <c r="H717" s="7" t="s">
        <v>31</v>
      </c>
      <c r="I717" s="7" t="s">
        <v>2571</v>
      </c>
      <c r="J717" s="11">
        <f t="shared" si="2"/>
        <v>2</v>
      </c>
      <c r="K717" s="7" t="s">
        <v>6741</v>
      </c>
      <c r="L717" s="7" t="s">
        <v>6743</v>
      </c>
      <c r="M717" s="7" t="s">
        <v>896</v>
      </c>
      <c r="N717" s="7" t="s">
        <v>897</v>
      </c>
      <c r="O717" s="7" t="s">
        <v>6727</v>
      </c>
      <c r="P717" s="7" t="s">
        <v>6729</v>
      </c>
      <c r="Q717" s="7" t="s">
        <v>247</v>
      </c>
      <c r="R717" s="7" t="s">
        <v>896</v>
      </c>
      <c r="S717" s="7" t="s">
        <v>897</v>
      </c>
      <c r="T717" s="7" t="s">
        <v>89</v>
      </c>
      <c r="U717" s="7"/>
      <c r="V717" s="7" t="s">
        <v>78</v>
      </c>
      <c r="W717" s="7" t="s">
        <v>94</v>
      </c>
      <c r="X717" s="7" t="s">
        <v>89</v>
      </c>
      <c r="Y717" s="7" t="s">
        <v>89</v>
      </c>
    </row>
    <row r="718" spans="1:25" ht="16.5" customHeight="1">
      <c r="A718" s="7" t="s">
        <v>6634</v>
      </c>
      <c r="B718" s="7" t="s">
        <v>6746</v>
      </c>
      <c r="C718" s="109"/>
      <c r="D718" s="110"/>
      <c r="E718" s="111"/>
      <c r="F718" s="9"/>
      <c r="G718" s="7" t="s">
        <v>6646</v>
      </c>
      <c r="H718" s="7" t="s">
        <v>31</v>
      </c>
      <c r="I718" s="7" t="s">
        <v>1537</v>
      </c>
      <c r="J718" s="11">
        <f t="shared" si="2"/>
        <v>3</v>
      </c>
      <c r="K718" s="7" t="s">
        <v>6747</v>
      </c>
      <c r="L718" s="7" t="s">
        <v>6749</v>
      </c>
      <c r="M718" s="7" t="s">
        <v>896</v>
      </c>
      <c r="N718" s="7" t="s">
        <v>897</v>
      </c>
      <c r="O718" s="7" t="s">
        <v>6741</v>
      </c>
      <c r="P718" s="7" t="s">
        <v>6743</v>
      </c>
      <c r="Q718" s="7" t="s">
        <v>247</v>
      </c>
      <c r="R718" s="7" t="s">
        <v>896</v>
      </c>
      <c r="S718" s="7" t="s">
        <v>897</v>
      </c>
      <c r="T718" s="7" t="s">
        <v>89</v>
      </c>
      <c r="U718" s="7"/>
      <c r="V718" s="7" t="s">
        <v>78</v>
      </c>
      <c r="W718" s="7" t="s">
        <v>94</v>
      </c>
      <c r="X718" s="7" t="s">
        <v>89</v>
      </c>
      <c r="Y718" s="7" t="s">
        <v>89</v>
      </c>
    </row>
    <row r="719" spans="1:25" ht="16.5" customHeight="1">
      <c r="A719" s="7" t="s">
        <v>6634</v>
      </c>
      <c r="B719" s="7" t="s">
        <v>6751</v>
      </c>
      <c r="C719" s="109">
        <v>1</v>
      </c>
      <c r="D719" s="110">
        <v>1</v>
      </c>
      <c r="E719" s="111">
        <v>1</v>
      </c>
      <c r="F719" s="9"/>
      <c r="G719" s="7" t="s">
        <v>148</v>
      </c>
      <c r="H719" s="7" t="s">
        <v>31</v>
      </c>
      <c r="I719" s="7" t="s">
        <v>6753</v>
      </c>
      <c r="J719" s="11">
        <f t="shared" si="2"/>
        <v>18</v>
      </c>
      <c r="K719" s="7" t="s">
        <v>731</v>
      </c>
      <c r="L719" s="7" t="s">
        <v>734</v>
      </c>
      <c r="M719" s="7" t="s">
        <v>736</v>
      </c>
      <c r="N719" s="7" t="s">
        <v>738</v>
      </c>
      <c r="O719" s="7" t="s">
        <v>6755</v>
      </c>
      <c r="P719" s="7" t="s">
        <v>6756</v>
      </c>
      <c r="Q719" s="7" t="s">
        <v>52</v>
      </c>
      <c r="R719" s="7" t="s">
        <v>896</v>
      </c>
      <c r="S719" s="7" t="s">
        <v>897</v>
      </c>
      <c r="T719" s="7" t="s">
        <v>6757</v>
      </c>
      <c r="U719" s="7"/>
      <c r="V719" s="7" t="s">
        <v>57</v>
      </c>
      <c r="W719" s="7" t="s">
        <v>94</v>
      </c>
      <c r="X719" s="7" t="s">
        <v>742</v>
      </c>
      <c r="Y719" s="7" t="s">
        <v>6760</v>
      </c>
    </row>
    <row r="720" spans="1:25" ht="16.5" customHeight="1">
      <c r="A720" s="7" t="s">
        <v>6634</v>
      </c>
      <c r="B720" s="7" t="s">
        <v>6761</v>
      </c>
      <c r="C720" s="109"/>
      <c r="D720" s="110"/>
      <c r="E720" s="111"/>
      <c r="F720" s="9"/>
      <c r="G720" s="7" t="s">
        <v>6646</v>
      </c>
      <c r="H720" s="7" t="s">
        <v>31</v>
      </c>
      <c r="I720" s="7" t="s">
        <v>1537</v>
      </c>
      <c r="J720" s="11">
        <f t="shared" si="2"/>
        <v>3</v>
      </c>
      <c r="K720" s="7" t="s">
        <v>6763</v>
      </c>
      <c r="L720" s="7" t="s">
        <v>6764</v>
      </c>
      <c r="M720" s="7" t="s">
        <v>896</v>
      </c>
      <c r="N720" s="7" t="s">
        <v>897</v>
      </c>
      <c r="O720" s="7" t="s">
        <v>6755</v>
      </c>
      <c r="P720" s="7" t="s">
        <v>6756</v>
      </c>
      <c r="Q720" s="7" t="s">
        <v>247</v>
      </c>
      <c r="R720" s="7" t="s">
        <v>896</v>
      </c>
      <c r="S720" s="7" t="s">
        <v>897</v>
      </c>
      <c r="T720" s="7" t="s">
        <v>89</v>
      </c>
      <c r="U720" s="7"/>
      <c r="V720" s="7" t="s">
        <v>78</v>
      </c>
      <c r="W720" s="7" t="s">
        <v>94</v>
      </c>
      <c r="X720" s="7" t="s">
        <v>89</v>
      </c>
      <c r="Y720" s="7" t="s">
        <v>89</v>
      </c>
    </row>
    <row r="721" spans="1:25" ht="16.5" customHeight="1">
      <c r="A721" s="7" t="s">
        <v>6634</v>
      </c>
      <c r="B721" s="7" t="s">
        <v>6767</v>
      </c>
      <c r="C721" s="109">
        <v>1</v>
      </c>
      <c r="D721" s="110"/>
      <c r="E721" s="111"/>
      <c r="F721" s="9"/>
      <c r="G721" s="7" t="s">
        <v>148</v>
      </c>
      <c r="H721" s="7" t="s">
        <v>31</v>
      </c>
      <c r="I721" s="7" t="s">
        <v>2571</v>
      </c>
      <c r="J721" s="11">
        <f t="shared" si="2"/>
        <v>2</v>
      </c>
      <c r="K721" s="7" t="s">
        <v>6755</v>
      </c>
      <c r="L721" s="7" t="s">
        <v>6756</v>
      </c>
      <c r="M721" s="7" t="s">
        <v>896</v>
      </c>
      <c r="N721" s="7" t="s">
        <v>897</v>
      </c>
      <c r="O721" s="7" t="s">
        <v>6769</v>
      </c>
      <c r="P721" s="7" t="s">
        <v>6770</v>
      </c>
      <c r="Q721" s="7" t="s">
        <v>247</v>
      </c>
      <c r="R721" s="7" t="s">
        <v>896</v>
      </c>
      <c r="S721" s="7" t="s">
        <v>897</v>
      </c>
      <c r="T721" s="7" t="s">
        <v>89</v>
      </c>
      <c r="U721" s="7"/>
      <c r="V721" s="7" t="s">
        <v>78</v>
      </c>
      <c r="W721" s="7" t="s">
        <v>94</v>
      </c>
      <c r="X721" s="7" t="s">
        <v>89</v>
      </c>
      <c r="Y721" s="7" t="s">
        <v>89</v>
      </c>
    </row>
    <row r="722" spans="1:25" ht="16.5" customHeight="1">
      <c r="A722" s="7" t="s">
        <v>6634</v>
      </c>
      <c r="B722" s="7" t="s">
        <v>6772</v>
      </c>
      <c r="C722" s="109"/>
      <c r="D722" s="110"/>
      <c r="E722" s="111"/>
      <c r="F722" s="9"/>
      <c r="G722" s="7" t="s">
        <v>6646</v>
      </c>
      <c r="H722" s="7" t="s">
        <v>31</v>
      </c>
      <c r="I722" s="7" t="s">
        <v>1537</v>
      </c>
      <c r="J722" s="11">
        <f t="shared" si="2"/>
        <v>3</v>
      </c>
      <c r="K722" s="7" t="s">
        <v>6774</v>
      </c>
      <c r="L722" s="7" t="s">
        <v>6775</v>
      </c>
      <c r="M722" s="7" t="s">
        <v>896</v>
      </c>
      <c r="N722" s="7" t="s">
        <v>897</v>
      </c>
      <c r="O722" s="7" t="s">
        <v>6769</v>
      </c>
      <c r="P722" s="7" t="s">
        <v>6770</v>
      </c>
      <c r="Q722" s="7" t="s">
        <v>247</v>
      </c>
      <c r="R722" s="7" t="s">
        <v>896</v>
      </c>
      <c r="S722" s="7" t="s">
        <v>897</v>
      </c>
      <c r="T722" s="7" t="s">
        <v>89</v>
      </c>
      <c r="U722" s="7"/>
      <c r="V722" s="7" t="s">
        <v>78</v>
      </c>
      <c r="W722" s="7" t="s">
        <v>94</v>
      </c>
      <c r="X722" s="7" t="s">
        <v>89</v>
      </c>
      <c r="Y722" s="7" t="s">
        <v>89</v>
      </c>
    </row>
    <row r="723" spans="1:25" ht="16.5" customHeight="1">
      <c r="A723" s="7" t="s">
        <v>6777</v>
      </c>
      <c r="B723" s="7" t="s">
        <v>6778</v>
      </c>
      <c r="C723" s="109">
        <v>1</v>
      </c>
      <c r="D723" s="110">
        <v>1</v>
      </c>
      <c r="E723" s="111"/>
      <c r="F723" s="9"/>
      <c r="G723" s="7" t="s">
        <v>996</v>
      </c>
      <c r="H723" s="7" t="s">
        <v>31</v>
      </c>
      <c r="I723" s="7" t="s">
        <v>6779</v>
      </c>
      <c r="J723" s="11">
        <f t="shared" si="2"/>
        <v>47</v>
      </c>
      <c r="K723" s="7" t="s">
        <v>455</v>
      </c>
      <c r="L723" s="7" t="s">
        <v>456</v>
      </c>
      <c r="M723" s="7" t="s">
        <v>46</v>
      </c>
      <c r="N723" s="7" t="s">
        <v>49</v>
      </c>
      <c r="O723" s="7" t="s">
        <v>6781</v>
      </c>
      <c r="P723" s="7" t="s">
        <v>6783</v>
      </c>
      <c r="Q723" s="7" t="s">
        <v>52</v>
      </c>
      <c r="R723" s="7" t="s">
        <v>43</v>
      </c>
      <c r="S723" s="7" t="s">
        <v>45</v>
      </c>
      <c r="T723" s="7" t="s">
        <v>6784</v>
      </c>
      <c r="U723" s="7"/>
      <c r="V723" s="7" t="s">
        <v>57</v>
      </c>
      <c r="W723" s="7" t="s">
        <v>2968</v>
      </c>
      <c r="X723" s="7" t="s">
        <v>460</v>
      </c>
      <c r="Y723" s="7" t="s">
        <v>6785</v>
      </c>
    </row>
    <row r="724" spans="1:25" ht="16.5" customHeight="1">
      <c r="A724" s="7" t="s">
        <v>6777</v>
      </c>
      <c r="B724" s="7" t="s">
        <v>6787</v>
      </c>
      <c r="C724" s="109">
        <v>1</v>
      </c>
      <c r="D724" s="110"/>
      <c r="E724" s="111"/>
      <c r="F724" s="9"/>
      <c r="G724" s="7" t="s">
        <v>3306</v>
      </c>
      <c r="H724" s="7" t="s">
        <v>31</v>
      </c>
      <c r="I724" s="7" t="s">
        <v>6788</v>
      </c>
      <c r="J724" s="11">
        <f t="shared" si="2"/>
        <v>48</v>
      </c>
      <c r="K724" s="7" t="s">
        <v>637</v>
      </c>
      <c r="L724" s="7" t="s">
        <v>639</v>
      </c>
      <c r="M724" s="7" t="s">
        <v>46</v>
      </c>
      <c r="N724" s="7" t="s">
        <v>49</v>
      </c>
      <c r="O724" s="7" t="s">
        <v>6781</v>
      </c>
      <c r="P724" s="7" t="s">
        <v>6783</v>
      </c>
      <c r="Q724" s="7" t="s">
        <v>52</v>
      </c>
      <c r="R724" s="7" t="s">
        <v>43</v>
      </c>
      <c r="S724" s="7" t="s">
        <v>45</v>
      </c>
      <c r="T724" s="7" t="s">
        <v>6790</v>
      </c>
      <c r="U724" s="7"/>
      <c r="V724" s="7" t="s">
        <v>57</v>
      </c>
      <c r="W724" s="7" t="s">
        <v>2968</v>
      </c>
      <c r="X724" s="7" t="s">
        <v>646</v>
      </c>
      <c r="Y724" s="7" t="s">
        <v>6785</v>
      </c>
    </row>
    <row r="725" spans="1:25" ht="16.5" customHeight="1">
      <c r="A725" s="7" t="s">
        <v>6777</v>
      </c>
      <c r="B725" s="7" t="s">
        <v>6791</v>
      </c>
      <c r="C725" s="109">
        <v>1</v>
      </c>
      <c r="D725" s="110">
        <v>1</v>
      </c>
      <c r="E725" s="111"/>
      <c r="F725" s="9"/>
      <c r="G725" s="7" t="s">
        <v>259</v>
      </c>
      <c r="H725" s="7" t="s">
        <v>31</v>
      </c>
      <c r="I725" s="7" t="s">
        <v>6793</v>
      </c>
      <c r="J725" s="11">
        <f t="shared" si="2"/>
        <v>34</v>
      </c>
      <c r="K725" s="7" t="s">
        <v>6781</v>
      </c>
      <c r="L725" s="7" t="s">
        <v>6783</v>
      </c>
      <c r="M725" s="7" t="s">
        <v>43</v>
      </c>
      <c r="N725" s="7" t="s">
        <v>45</v>
      </c>
      <c r="O725" s="7" t="s">
        <v>6796</v>
      </c>
      <c r="P725" s="7" t="s">
        <v>6797</v>
      </c>
      <c r="Q725" s="7" t="s">
        <v>978</v>
      </c>
      <c r="R725" s="7" t="s">
        <v>931</v>
      </c>
      <c r="S725" s="7" t="s">
        <v>932</v>
      </c>
      <c r="T725" s="7" t="s">
        <v>6798</v>
      </c>
      <c r="U725" s="7"/>
      <c r="V725" s="7" t="s">
        <v>57</v>
      </c>
      <c r="W725" s="7" t="s">
        <v>2914</v>
      </c>
      <c r="X725" s="7" t="s">
        <v>6785</v>
      </c>
      <c r="Y725" s="7" t="s">
        <v>1515</v>
      </c>
    </row>
    <row r="726" spans="1:25" ht="16.5" customHeight="1">
      <c r="A726" s="7" t="s">
        <v>6777</v>
      </c>
      <c r="B726" s="7" t="s">
        <v>6800</v>
      </c>
      <c r="C726" s="109">
        <v>1</v>
      </c>
      <c r="D726" s="110">
        <v>1</v>
      </c>
      <c r="E726" s="111"/>
      <c r="F726" s="9"/>
      <c r="G726" s="7" t="s">
        <v>259</v>
      </c>
      <c r="H726" s="7" t="s">
        <v>31</v>
      </c>
      <c r="I726" s="7" t="s">
        <v>6801</v>
      </c>
      <c r="J726" s="11">
        <f t="shared" si="2"/>
        <v>47</v>
      </c>
      <c r="K726" s="7" t="s">
        <v>170</v>
      </c>
      <c r="L726" s="7" t="s">
        <v>171</v>
      </c>
      <c r="M726" s="7" t="s">
        <v>46</v>
      </c>
      <c r="N726" s="7" t="s">
        <v>49</v>
      </c>
      <c r="O726" s="7" t="s">
        <v>6781</v>
      </c>
      <c r="P726" s="7" t="s">
        <v>6783</v>
      </c>
      <c r="Q726" s="7" t="s">
        <v>52</v>
      </c>
      <c r="R726" s="7" t="s">
        <v>43</v>
      </c>
      <c r="S726" s="7" t="s">
        <v>45</v>
      </c>
      <c r="T726" s="7" t="s">
        <v>6803</v>
      </c>
      <c r="U726" s="7"/>
      <c r="V726" s="7" t="s">
        <v>57</v>
      </c>
      <c r="W726" s="7" t="s">
        <v>2914</v>
      </c>
      <c r="X726" s="7" t="s">
        <v>177</v>
      </c>
      <c r="Y726" s="7" t="s">
        <v>6785</v>
      </c>
    </row>
    <row r="727" spans="1:25" ht="16.5" customHeight="1">
      <c r="A727" s="7" t="s">
        <v>6777</v>
      </c>
      <c r="B727" s="7" t="s">
        <v>6804</v>
      </c>
      <c r="C727" s="109">
        <v>1</v>
      </c>
      <c r="D727" s="110">
        <v>1</v>
      </c>
      <c r="E727" s="111"/>
      <c r="F727" s="9"/>
      <c r="G727" s="7" t="s">
        <v>1114</v>
      </c>
      <c r="H727" s="7" t="s">
        <v>31</v>
      </c>
      <c r="I727" s="7" t="s">
        <v>651</v>
      </c>
      <c r="J727" s="11">
        <f t="shared" si="2"/>
        <v>18</v>
      </c>
      <c r="K727" s="7" t="s">
        <v>637</v>
      </c>
      <c r="L727" s="7" t="s">
        <v>639</v>
      </c>
      <c r="M727" s="7" t="s">
        <v>46</v>
      </c>
      <c r="N727" s="7" t="s">
        <v>49</v>
      </c>
      <c r="O727" s="7" t="s">
        <v>170</v>
      </c>
      <c r="P727" s="7" t="s">
        <v>171</v>
      </c>
      <c r="Q727" s="7" t="s">
        <v>4088</v>
      </c>
      <c r="R727" s="7" t="s">
        <v>46</v>
      </c>
      <c r="S727" s="7" t="s">
        <v>49</v>
      </c>
      <c r="T727" s="7" t="s">
        <v>652</v>
      </c>
      <c r="U727" s="7"/>
      <c r="V727" s="7" t="s">
        <v>78</v>
      </c>
      <c r="W727" s="7" t="s">
        <v>59</v>
      </c>
      <c r="X727" s="7" t="s">
        <v>646</v>
      </c>
      <c r="Y727" s="7" t="s">
        <v>177</v>
      </c>
    </row>
    <row r="728" spans="1:25" ht="16.5" customHeight="1">
      <c r="A728" s="7" t="s">
        <v>6777</v>
      </c>
      <c r="B728" s="7" t="s">
        <v>6807</v>
      </c>
      <c r="C728" s="109">
        <v>1</v>
      </c>
      <c r="D728" s="110">
        <v>1</v>
      </c>
      <c r="E728" s="111"/>
      <c r="F728" s="9"/>
      <c r="G728" s="7" t="s">
        <v>1114</v>
      </c>
      <c r="H728" s="7" t="s">
        <v>31</v>
      </c>
      <c r="I728" s="7" t="s">
        <v>6809</v>
      </c>
      <c r="J728" s="11">
        <f t="shared" si="2"/>
        <v>58</v>
      </c>
      <c r="K728" s="7" t="s">
        <v>815</v>
      </c>
      <c r="L728" s="7" t="s">
        <v>816</v>
      </c>
      <c r="M728" s="7" t="s">
        <v>736</v>
      </c>
      <c r="N728" s="7" t="s">
        <v>738</v>
      </c>
      <c r="O728" s="7" t="s">
        <v>6781</v>
      </c>
      <c r="P728" s="7" t="s">
        <v>6783</v>
      </c>
      <c r="Q728" s="7" t="s">
        <v>52</v>
      </c>
      <c r="R728" s="7" t="s">
        <v>43</v>
      </c>
      <c r="S728" s="7" t="s">
        <v>45</v>
      </c>
      <c r="T728" s="7" t="s">
        <v>6814</v>
      </c>
      <c r="U728" s="7"/>
      <c r="V728" s="7" t="s">
        <v>57</v>
      </c>
      <c r="W728" s="7" t="s">
        <v>2968</v>
      </c>
      <c r="X728" s="7" t="s">
        <v>819</v>
      </c>
      <c r="Y728" s="7" t="s">
        <v>6785</v>
      </c>
    </row>
    <row r="729" spans="1:25" ht="16.5" customHeight="1">
      <c r="A729" s="7" t="s">
        <v>6777</v>
      </c>
      <c r="B729" s="7" t="s">
        <v>6815</v>
      </c>
      <c r="C729" s="109">
        <v>1</v>
      </c>
      <c r="D729" s="110"/>
      <c r="E729" s="111"/>
      <c r="F729" s="9"/>
      <c r="G729" s="7" t="s">
        <v>259</v>
      </c>
      <c r="H729" s="7" t="s">
        <v>31</v>
      </c>
      <c r="I729" s="7" t="s">
        <v>6817</v>
      </c>
      <c r="J729" s="11">
        <f t="shared" si="2"/>
        <v>29</v>
      </c>
      <c r="K729" s="7" t="s">
        <v>6818</v>
      </c>
      <c r="L729" s="7" t="s">
        <v>6819</v>
      </c>
      <c r="M729" s="7" t="s">
        <v>872</v>
      </c>
      <c r="N729" s="7" t="s">
        <v>873</v>
      </c>
      <c r="O729" s="7" t="s">
        <v>6820</v>
      </c>
      <c r="P729" s="7" t="s">
        <v>6821</v>
      </c>
      <c r="Q729" s="7" t="s">
        <v>1912</v>
      </c>
      <c r="R729" s="7" t="s">
        <v>975</v>
      </c>
      <c r="S729" s="7" t="s">
        <v>977</v>
      </c>
      <c r="T729" s="7" t="s">
        <v>6822</v>
      </c>
      <c r="U729" s="7"/>
      <c r="V729" s="7" t="s">
        <v>57</v>
      </c>
      <c r="W729" s="7" t="s">
        <v>59</v>
      </c>
      <c r="X729" s="7" t="s">
        <v>6823</v>
      </c>
      <c r="Y729" s="7" t="s">
        <v>5750</v>
      </c>
    </row>
    <row r="730" spans="1:25" ht="16.5" customHeight="1">
      <c r="A730" s="7" t="s">
        <v>6777</v>
      </c>
      <c r="B730" s="7" t="s">
        <v>6825</v>
      </c>
      <c r="C730" s="109">
        <v>1</v>
      </c>
      <c r="D730" s="110"/>
      <c r="E730" s="111"/>
      <c r="F730" s="9"/>
      <c r="G730" s="7" t="s">
        <v>259</v>
      </c>
      <c r="H730" s="7" t="s">
        <v>31</v>
      </c>
      <c r="I730" s="7" t="s">
        <v>6826</v>
      </c>
      <c r="J730" s="11">
        <f t="shared" si="2"/>
        <v>25</v>
      </c>
      <c r="K730" s="7" t="s">
        <v>6781</v>
      </c>
      <c r="L730" s="7" t="s">
        <v>6783</v>
      </c>
      <c r="M730" s="7" t="s">
        <v>43</v>
      </c>
      <c r="N730" s="7" t="s">
        <v>45</v>
      </c>
      <c r="O730" s="7" t="s">
        <v>6820</v>
      </c>
      <c r="P730" s="7" t="s">
        <v>6821</v>
      </c>
      <c r="Q730" s="7" t="s">
        <v>1912</v>
      </c>
      <c r="R730" s="7" t="s">
        <v>975</v>
      </c>
      <c r="S730" s="7" t="s">
        <v>977</v>
      </c>
      <c r="T730" s="7" t="s">
        <v>6828</v>
      </c>
      <c r="U730" s="7"/>
      <c r="V730" s="7" t="s">
        <v>57</v>
      </c>
      <c r="W730" s="7" t="s">
        <v>2914</v>
      </c>
      <c r="X730" s="7" t="s">
        <v>6785</v>
      </c>
      <c r="Y730" s="7" t="s">
        <v>6830</v>
      </c>
    </row>
    <row r="731" spans="1:25" ht="16.5" customHeight="1">
      <c r="A731" s="7" t="s">
        <v>6777</v>
      </c>
      <c r="B731" s="7" t="s">
        <v>6831</v>
      </c>
      <c r="C731" s="109">
        <v>1</v>
      </c>
      <c r="D731" s="110">
        <v>1</v>
      </c>
      <c r="E731" s="111"/>
      <c r="F731" s="9"/>
      <c r="G731" s="7" t="s">
        <v>259</v>
      </c>
      <c r="H731" s="7" t="s">
        <v>31</v>
      </c>
      <c r="I731" s="7" t="s">
        <v>6834</v>
      </c>
      <c r="J731" s="11">
        <f t="shared" si="2"/>
        <v>74</v>
      </c>
      <c r="K731" s="7" t="s">
        <v>40</v>
      </c>
      <c r="L731" s="7" t="s">
        <v>42</v>
      </c>
      <c r="M731" s="7" t="s">
        <v>43</v>
      </c>
      <c r="N731" s="7" t="s">
        <v>45</v>
      </c>
      <c r="O731" s="7" t="s">
        <v>170</v>
      </c>
      <c r="P731" s="7" t="s">
        <v>171</v>
      </c>
      <c r="Q731" s="7" t="s">
        <v>4088</v>
      </c>
      <c r="R731" s="7" t="s">
        <v>46</v>
      </c>
      <c r="S731" s="7" t="s">
        <v>49</v>
      </c>
      <c r="T731" s="7" t="s">
        <v>6837</v>
      </c>
      <c r="U731" s="7"/>
      <c r="V731" s="7" t="s">
        <v>57</v>
      </c>
      <c r="W731" s="7" t="s">
        <v>59</v>
      </c>
      <c r="X731" s="7" t="s">
        <v>60</v>
      </c>
      <c r="Y731" s="7" t="s">
        <v>177</v>
      </c>
    </row>
    <row r="732" spans="1:25" ht="16.5" customHeight="1">
      <c r="A732" s="7" t="s">
        <v>6777</v>
      </c>
      <c r="B732" s="7" t="s">
        <v>6839</v>
      </c>
      <c r="C732" s="109">
        <v>1</v>
      </c>
      <c r="D732" s="110">
        <v>1</v>
      </c>
      <c r="E732" s="111"/>
      <c r="F732" s="9"/>
      <c r="G732" s="7" t="s">
        <v>1114</v>
      </c>
      <c r="H732" s="7" t="s">
        <v>31</v>
      </c>
      <c r="I732" s="7" t="s">
        <v>6840</v>
      </c>
      <c r="J732" s="11">
        <f t="shared" si="2"/>
        <v>60</v>
      </c>
      <c r="K732" s="7" t="s">
        <v>40</v>
      </c>
      <c r="L732" s="7" t="s">
        <v>42</v>
      </c>
      <c r="M732" s="7" t="s">
        <v>43</v>
      </c>
      <c r="N732" s="7" t="s">
        <v>45</v>
      </c>
      <c r="O732" s="7" t="s">
        <v>170</v>
      </c>
      <c r="P732" s="7" t="s">
        <v>171</v>
      </c>
      <c r="Q732" s="7" t="s">
        <v>4088</v>
      </c>
      <c r="R732" s="7" t="s">
        <v>46</v>
      </c>
      <c r="S732" s="7" t="s">
        <v>49</v>
      </c>
      <c r="T732" s="7" t="s">
        <v>6843</v>
      </c>
      <c r="U732" s="7"/>
      <c r="V732" s="7" t="s">
        <v>57</v>
      </c>
      <c r="W732" s="7" t="s">
        <v>59</v>
      </c>
      <c r="X732" s="7" t="s">
        <v>60</v>
      </c>
      <c r="Y732" s="7" t="s">
        <v>177</v>
      </c>
    </row>
    <row r="733" spans="1:25" ht="16.5" customHeight="1">
      <c r="A733" s="7" t="s">
        <v>6777</v>
      </c>
      <c r="B733" s="7" t="s">
        <v>6844</v>
      </c>
      <c r="C733" s="109">
        <v>1</v>
      </c>
      <c r="D733" s="110">
        <v>1</v>
      </c>
      <c r="E733" s="111">
        <v>1</v>
      </c>
      <c r="F733" s="9"/>
      <c r="G733" s="7" t="s">
        <v>415</v>
      </c>
      <c r="H733" s="7" t="s">
        <v>31</v>
      </c>
      <c r="I733" s="7" t="s">
        <v>6845</v>
      </c>
      <c r="J733" s="11">
        <f t="shared" si="2"/>
        <v>27</v>
      </c>
      <c r="K733" s="7" t="s">
        <v>159</v>
      </c>
      <c r="L733" s="7" t="s">
        <v>160</v>
      </c>
      <c r="M733" s="7" t="s">
        <v>43</v>
      </c>
      <c r="N733" s="7" t="s">
        <v>45</v>
      </c>
      <c r="O733" s="7" t="s">
        <v>6847</v>
      </c>
      <c r="P733" s="7" t="s">
        <v>6848</v>
      </c>
      <c r="Q733" s="7" t="s">
        <v>978</v>
      </c>
      <c r="R733" s="7" t="s">
        <v>671</v>
      </c>
      <c r="S733" s="7" t="s">
        <v>672</v>
      </c>
      <c r="T733" s="7" t="s">
        <v>6849</v>
      </c>
      <c r="U733" s="7"/>
      <c r="V733" s="7" t="s">
        <v>57</v>
      </c>
      <c r="W733" s="7" t="s">
        <v>59</v>
      </c>
      <c r="X733" s="7" t="s">
        <v>164</v>
      </c>
      <c r="Y733" s="7" t="s">
        <v>676</v>
      </c>
    </row>
    <row r="734" spans="1:25" ht="16.5" customHeight="1">
      <c r="A734" s="7" t="s">
        <v>6777</v>
      </c>
      <c r="B734" s="7" t="s">
        <v>6850</v>
      </c>
      <c r="C734" s="109">
        <v>1</v>
      </c>
      <c r="D734" s="110">
        <v>1</v>
      </c>
      <c r="E734" s="111">
        <v>1</v>
      </c>
      <c r="F734" s="9"/>
      <c r="G734" s="7" t="s">
        <v>415</v>
      </c>
      <c r="H734" s="7" t="s">
        <v>31</v>
      </c>
      <c r="I734" s="7" t="s">
        <v>6851</v>
      </c>
      <c r="J734" s="11">
        <f t="shared" si="2"/>
        <v>93</v>
      </c>
      <c r="K734" s="7" t="s">
        <v>159</v>
      </c>
      <c r="L734" s="7" t="s">
        <v>160</v>
      </c>
      <c r="M734" s="7" t="s">
        <v>43</v>
      </c>
      <c r="N734" s="7" t="s">
        <v>45</v>
      </c>
      <c r="O734" s="7" t="s">
        <v>6852</v>
      </c>
      <c r="P734" s="7" t="s">
        <v>6848</v>
      </c>
      <c r="Q734" s="7" t="s">
        <v>1336</v>
      </c>
      <c r="R734" s="7" t="s">
        <v>2781</v>
      </c>
      <c r="S734" s="7" t="s">
        <v>2782</v>
      </c>
      <c r="T734" s="7" t="s">
        <v>6854</v>
      </c>
      <c r="U734" s="7"/>
      <c r="V734" s="7" t="s">
        <v>57</v>
      </c>
      <c r="W734" s="7" t="s">
        <v>59</v>
      </c>
      <c r="X734" s="7" t="s">
        <v>164</v>
      </c>
      <c r="Y734" s="7" t="s">
        <v>2806</v>
      </c>
    </row>
    <row r="735" spans="1:25" ht="16.5" customHeight="1">
      <c r="A735" s="7" t="s">
        <v>6777</v>
      </c>
      <c r="B735" s="7" t="s">
        <v>6855</v>
      </c>
      <c r="C735" s="109">
        <v>1</v>
      </c>
      <c r="D735" s="110">
        <v>1</v>
      </c>
      <c r="E735" s="111"/>
      <c r="F735" s="9"/>
      <c r="G735" s="7" t="s">
        <v>415</v>
      </c>
      <c r="H735" s="7" t="s">
        <v>31</v>
      </c>
      <c r="I735" s="7" t="s">
        <v>6856</v>
      </c>
      <c r="J735" s="11">
        <f t="shared" si="2"/>
        <v>32</v>
      </c>
      <c r="K735" s="7" t="s">
        <v>6781</v>
      </c>
      <c r="L735" s="7" t="s">
        <v>6783</v>
      </c>
      <c r="M735" s="7" t="s">
        <v>43</v>
      </c>
      <c r="N735" s="7" t="s">
        <v>45</v>
      </c>
      <c r="O735" s="7" t="s">
        <v>6857</v>
      </c>
      <c r="P735" s="7" t="s">
        <v>6858</v>
      </c>
      <c r="Q735" s="7" t="s">
        <v>1071</v>
      </c>
      <c r="R735" s="7" t="s">
        <v>671</v>
      </c>
      <c r="S735" s="7" t="s">
        <v>672</v>
      </c>
      <c r="T735" s="7" t="s">
        <v>6859</v>
      </c>
      <c r="U735" s="7"/>
      <c r="V735" s="7" t="s">
        <v>57</v>
      </c>
      <c r="W735" s="7" t="s">
        <v>6860</v>
      </c>
      <c r="X735" s="7" t="s">
        <v>6785</v>
      </c>
      <c r="Y735" s="7" t="s">
        <v>676</v>
      </c>
    </row>
    <row r="736" spans="1:25" ht="16.5" customHeight="1">
      <c r="A736" s="7" t="s">
        <v>6777</v>
      </c>
      <c r="B736" s="7" t="s">
        <v>6862</v>
      </c>
      <c r="C736" s="109">
        <v>1</v>
      </c>
      <c r="D736" s="110">
        <v>1</v>
      </c>
      <c r="E736" s="111"/>
      <c r="F736" s="9"/>
      <c r="G736" s="7" t="s">
        <v>415</v>
      </c>
      <c r="H736" s="7" t="s">
        <v>31</v>
      </c>
      <c r="I736" s="7" t="s">
        <v>6863</v>
      </c>
      <c r="J736" s="11">
        <f t="shared" si="2"/>
        <v>34</v>
      </c>
      <c r="K736" s="7" t="s">
        <v>6781</v>
      </c>
      <c r="L736" s="7" t="s">
        <v>6783</v>
      </c>
      <c r="M736" s="7" t="s">
        <v>43</v>
      </c>
      <c r="N736" s="7" t="s">
        <v>45</v>
      </c>
      <c r="O736" s="7" t="s">
        <v>6864</v>
      </c>
      <c r="P736" s="7" t="s">
        <v>6865</v>
      </c>
      <c r="Q736" s="7" t="s">
        <v>1049</v>
      </c>
      <c r="R736" s="7" t="s">
        <v>671</v>
      </c>
      <c r="S736" s="7" t="s">
        <v>672</v>
      </c>
      <c r="T736" s="7" t="s">
        <v>6867</v>
      </c>
      <c r="U736" s="7"/>
      <c r="V736" s="7" t="s">
        <v>57</v>
      </c>
      <c r="W736" s="7" t="s">
        <v>6860</v>
      </c>
      <c r="X736" s="7" t="s">
        <v>6785</v>
      </c>
      <c r="Y736" s="7" t="s">
        <v>676</v>
      </c>
    </row>
    <row r="737" spans="1:25" ht="16.5" customHeight="1">
      <c r="A737" s="7" t="s">
        <v>6777</v>
      </c>
      <c r="B737" s="7" t="s">
        <v>6868</v>
      </c>
      <c r="C737" s="109">
        <v>1</v>
      </c>
      <c r="D737" s="110">
        <v>1</v>
      </c>
      <c r="E737" s="111">
        <v>1</v>
      </c>
      <c r="F737" s="9"/>
      <c r="G737" s="7" t="s">
        <v>415</v>
      </c>
      <c r="H737" s="7" t="s">
        <v>31</v>
      </c>
      <c r="I737" s="7" t="s">
        <v>6869</v>
      </c>
      <c r="J737" s="11">
        <f t="shared" si="2"/>
        <v>87</v>
      </c>
      <c r="K737" s="7" t="s">
        <v>159</v>
      </c>
      <c r="L737" s="7" t="s">
        <v>160</v>
      </c>
      <c r="M737" s="7" t="s">
        <v>43</v>
      </c>
      <c r="N737" s="7" t="s">
        <v>45</v>
      </c>
      <c r="O737" s="7" t="s">
        <v>6871</v>
      </c>
      <c r="P737" s="7" t="s">
        <v>6872</v>
      </c>
      <c r="Q737" s="7" t="s">
        <v>965</v>
      </c>
      <c r="R737" s="7" t="s">
        <v>2922</v>
      </c>
      <c r="S737" s="7" t="s">
        <v>2924</v>
      </c>
      <c r="T737" s="7" t="s">
        <v>6874</v>
      </c>
      <c r="U737" s="7"/>
      <c r="V737" s="7" t="s">
        <v>57</v>
      </c>
      <c r="W737" s="7" t="s">
        <v>6875</v>
      </c>
      <c r="X737" s="7" t="s">
        <v>164</v>
      </c>
      <c r="Y737" s="7" t="s">
        <v>5193</v>
      </c>
    </row>
    <row r="738" spans="1:25" ht="16.5" customHeight="1">
      <c r="A738" s="7" t="s">
        <v>6777</v>
      </c>
      <c r="B738" s="7" t="s">
        <v>6877</v>
      </c>
      <c r="C738" s="109">
        <v>1</v>
      </c>
      <c r="D738" s="110">
        <v>1</v>
      </c>
      <c r="E738" s="111">
        <v>1</v>
      </c>
      <c r="F738" s="9"/>
      <c r="G738" s="7" t="s">
        <v>415</v>
      </c>
      <c r="H738" s="7" t="s">
        <v>31</v>
      </c>
      <c r="I738" s="7" t="s">
        <v>6878</v>
      </c>
      <c r="J738" s="11">
        <f t="shared" si="2"/>
        <v>37</v>
      </c>
      <c r="K738" s="7" t="s">
        <v>159</v>
      </c>
      <c r="L738" s="7" t="s">
        <v>160</v>
      </c>
      <c r="M738" s="7" t="s">
        <v>43</v>
      </c>
      <c r="N738" s="7" t="s">
        <v>45</v>
      </c>
      <c r="O738" s="7" t="s">
        <v>6880</v>
      </c>
      <c r="P738" s="7" t="s">
        <v>6872</v>
      </c>
      <c r="Q738" s="7" t="s">
        <v>52</v>
      </c>
      <c r="R738" s="7" t="s">
        <v>2607</v>
      </c>
      <c r="S738" s="7" t="s">
        <v>2609</v>
      </c>
      <c r="T738" s="7" t="s">
        <v>6882</v>
      </c>
      <c r="U738" s="7"/>
      <c r="V738" s="7" t="s">
        <v>57</v>
      </c>
      <c r="W738" s="7" t="s">
        <v>6875</v>
      </c>
      <c r="X738" s="7" t="s">
        <v>164</v>
      </c>
      <c r="Y738" s="7" t="s">
        <v>2653</v>
      </c>
    </row>
    <row r="739" spans="1:25" ht="16.5" customHeight="1">
      <c r="A739" s="7" t="s">
        <v>6777</v>
      </c>
      <c r="B739" s="7" t="s">
        <v>6884</v>
      </c>
      <c r="C739" s="109">
        <v>1</v>
      </c>
      <c r="D739" s="110">
        <v>1</v>
      </c>
      <c r="E739" s="111">
        <v>1</v>
      </c>
      <c r="F739" s="9"/>
      <c r="G739" s="7" t="s">
        <v>415</v>
      </c>
      <c r="H739" s="7" t="s">
        <v>31</v>
      </c>
      <c r="I739" s="7" t="s">
        <v>6886</v>
      </c>
      <c r="J739" s="11">
        <f t="shared" si="2"/>
        <v>48</v>
      </c>
      <c r="K739" s="7" t="s">
        <v>159</v>
      </c>
      <c r="L739" s="7" t="s">
        <v>160</v>
      </c>
      <c r="M739" s="7" t="s">
        <v>43</v>
      </c>
      <c r="N739" s="7" t="s">
        <v>45</v>
      </c>
      <c r="O739" s="7" t="s">
        <v>6889</v>
      </c>
      <c r="P739" s="7" t="s">
        <v>6872</v>
      </c>
      <c r="Q739" s="7" t="s">
        <v>52</v>
      </c>
      <c r="R739" s="7" t="s">
        <v>486</v>
      </c>
      <c r="S739" s="7" t="s">
        <v>487</v>
      </c>
      <c r="T739" s="7" t="s">
        <v>6891</v>
      </c>
      <c r="U739" s="7"/>
      <c r="V739" s="7" t="s">
        <v>57</v>
      </c>
      <c r="W739" s="7" t="s">
        <v>6875</v>
      </c>
      <c r="X739" s="7" t="s">
        <v>164</v>
      </c>
      <c r="Y739" s="7" t="s">
        <v>6892</v>
      </c>
    </row>
    <row r="740" spans="1:25" ht="16.5" customHeight="1">
      <c r="A740" s="7" t="s">
        <v>6777</v>
      </c>
      <c r="B740" s="7" t="s">
        <v>6894</v>
      </c>
      <c r="C740" s="109">
        <v>1</v>
      </c>
      <c r="D740" s="110">
        <v>1</v>
      </c>
      <c r="E740" s="111">
        <v>1</v>
      </c>
      <c r="F740" s="9"/>
      <c r="G740" s="7" t="s">
        <v>415</v>
      </c>
      <c r="H740" s="7" t="s">
        <v>31</v>
      </c>
      <c r="I740" s="7" t="s">
        <v>6895</v>
      </c>
      <c r="J740" s="11">
        <f t="shared" si="2"/>
        <v>49</v>
      </c>
      <c r="K740" s="7" t="s">
        <v>159</v>
      </c>
      <c r="L740" s="7" t="s">
        <v>160</v>
      </c>
      <c r="M740" s="7" t="s">
        <v>43</v>
      </c>
      <c r="N740" s="7" t="s">
        <v>45</v>
      </c>
      <c r="O740" s="7" t="s">
        <v>6896</v>
      </c>
      <c r="P740" s="7" t="s">
        <v>6872</v>
      </c>
      <c r="Q740" s="7" t="s">
        <v>152</v>
      </c>
      <c r="R740" s="7" t="s">
        <v>531</v>
      </c>
      <c r="S740" s="7" t="s">
        <v>532</v>
      </c>
      <c r="T740" s="7" t="s">
        <v>6898</v>
      </c>
      <c r="U740" s="7"/>
      <c r="V740" s="7" t="s">
        <v>57</v>
      </c>
      <c r="W740" s="7" t="s">
        <v>6875</v>
      </c>
      <c r="X740" s="7" t="s">
        <v>164</v>
      </c>
      <c r="Y740" s="7" t="s">
        <v>6899</v>
      </c>
    </row>
    <row r="741" spans="1:25" ht="16.5" customHeight="1">
      <c r="A741" s="7" t="s">
        <v>6777</v>
      </c>
      <c r="B741" s="7" t="s">
        <v>6900</v>
      </c>
      <c r="C741" s="109">
        <v>1</v>
      </c>
      <c r="D741" s="110">
        <v>1</v>
      </c>
      <c r="E741" s="111">
        <v>1</v>
      </c>
      <c r="F741" s="9"/>
      <c r="G741" s="7" t="s">
        <v>415</v>
      </c>
      <c r="H741" s="7" t="s">
        <v>31</v>
      </c>
      <c r="I741" s="7" t="s">
        <v>6902</v>
      </c>
      <c r="J741" s="11">
        <f t="shared" si="2"/>
        <v>77</v>
      </c>
      <c r="K741" s="7" t="s">
        <v>159</v>
      </c>
      <c r="L741" s="7" t="s">
        <v>160</v>
      </c>
      <c r="M741" s="7" t="s">
        <v>43</v>
      </c>
      <c r="N741" s="7" t="s">
        <v>45</v>
      </c>
      <c r="O741" s="7" t="s">
        <v>6906</v>
      </c>
      <c r="P741" s="7" t="s">
        <v>6872</v>
      </c>
      <c r="Q741" s="7" t="s">
        <v>152</v>
      </c>
      <c r="R741" s="7" t="s">
        <v>2763</v>
      </c>
      <c r="S741" s="7" t="s">
        <v>2765</v>
      </c>
      <c r="T741" s="7" t="s">
        <v>6907</v>
      </c>
      <c r="U741" s="7"/>
      <c r="V741" s="7" t="s">
        <v>57</v>
      </c>
      <c r="W741" s="7" t="s">
        <v>6875</v>
      </c>
      <c r="X741" s="7" t="s">
        <v>164</v>
      </c>
      <c r="Y741" s="7" t="s">
        <v>6909</v>
      </c>
    </row>
    <row r="742" spans="1:25" ht="16.5" customHeight="1">
      <c r="A742" s="7" t="s">
        <v>6777</v>
      </c>
      <c r="B742" s="7" t="s">
        <v>6911</v>
      </c>
      <c r="C742" s="109">
        <v>1</v>
      </c>
      <c r="D742" s="110">
        <v>1</v>
      </c>
      <c r="E742" s="111"/>
      <c r="F742" s="9"/>
      <c r="G742" s="7" t="s">
        <v>259</v>
      </c>
      <c r="H742" s="7" t="s">
        <v>31</v>
      </c>
      <c r="I742" s="7" t="s">
        <v>2252</v>
      </c>
      <c r="J742" s="11">
        <f t="shared" si="2"/>
        <v>17</v>
      </c>
      <c r="K742" s="7" t="s">
        <v>40</v>
      </c>
      <c r="L742" s="7" t="s">
        <v>42</v>
      </c>
      <c r="M742" s="7" t="s">
        <v>43</v>
      </c>
      <c r="N742" s="7" t="s">
        <v>45</v>
      </c>
      <c r="O742" s="7" t="s">
        <v>6781</v>
      </c>
      <c r="P742" s="7" t="s">
        <v>6783</v>
      </c>
      <c r="Q742" s="7" t="s">
        <v>52</v>
      </c>
      <c r="R742" s="7" t="s">
        <v>43</v>
      </c>
      <c r="S742" s="7" t="s">
        <v>45</v>
      </c>
      <c r="T742" s="7" t="s">
        <v>6913</v>
      </c>
      <c r="U742" s="7"/>
      <c r="V742" s="7" t="s">
        <v>78</v>
      </c>
      <c r="W742" s="7" t="s">
        <v>1400</v>
      </c>
      <c r="X742" s="7" t="s">
        <v>60</v>
      </c>
      <c r="Y742" s="7" t="s">
        <v>6785</v>
      </c>
    </row>
    <row r="743" spans="1:25" ht="16.5" customHeight="1">
      <c r="A743" s="7" t="s">
        <v>6777</v>
      </c>
      <c r="B743" s="7" t="s">
        <v>6914</v>
      </c>
      <c r="C743" s="109">
        <v>1</v>
      </c>
      <c r="D743" s="110">
        <v>1</v>
      </c>
      <c r="E743" s="111"/>
      <c r="F743" s="9"/>
      <c r="G743" s="7" t="s">
        <v>259</v>
      </c>
      <c r="H743" s="7" t="s">
        <v>31</v>
      </c>
      <c r="I743" s="7" t="s">
        <v>2252</v>
      </c>
      <c r="J743" s="11">
        <f t="shared" si="2"/>
        <v>17</v>
      </c>
      <c r="K743" s="7" t="s">
        <v>40</v>
      </c>
      <c r="L743" s="7" t="s">
        <v>42</v>
      </c>
      <c r="M743" s="7" t="s">
        <v>43</v>
      </c>
      <c r="N743" s="7" t="s">
        <v>45</v>
      </c>
      <c r="O743" s="7" t="s">
        <v>6781</v>
      </c>
      <c r="P743" s="7" t="s">
        <v>6783</v>
      </c>
      <c r="Q743" s="7" t="s">
        <v>52</v>
      </c>
      <c r="R743" s="7" t="s">
        <v>43</v>
      </c>
      <c r="S743" s="7" t="s">
        <v>45</v>
      </c>
      <c r="T743" s="7" t="s">
        <v>6913</v>
      </c>
      <c r="U743" s="7"/>
      <c r="V743" s="7" t="s">
        <v>78</v>
      </c>
      <c r="W743" s="7" t="s">
        <v>1400</v>
      </c>
      <c r="X743" s="7" t="s">
        <v>60</v>
      </c>
      <c r="Y743" s="7" t="s">
        <v>6785</v>
      </c>
    </row>
    <row r="744" spans="1:25" ht="16.5" customHeight="1">
      <c r="A744" s="7" t="s">
        <v>6777</v>
      </c>
      <c r="B744" s="7" t="s">
        <v>6915</v>
      </c>
      <c r="C744" s="109">
        <v>1</v>
      </c>
      <c r="D744" s="110">
        <v>1</v>
      </c>
      <c r="E744" s="111">
        <v>1</v>
      </c>
      <c r="F744" s="9"/>
      <c r="G744" s="7" t="s">
        <v>344</v>
      </c>
      <c r="H744" s="7" t="s">
        <v>31</v>
      </c>
      <c r="I744" s="7" t="s">
        <v>6916</v>
      </c>
      <c r="J744" s="11">
        <f t="shared" si="2"/>
        <v>17</v>
      </c>
      <c r="K744" s="7" t="s">
        <v>95</v>
      </c>
      <c r="L744" s="7" t="s">
        <v>96</v>
      </c>
      <c r="M744" s="7" t="s">
        <v>43</v>
      </c>
      <c r="N744" s="7" t="s">
        <v>45</v>
      </c>
      <c r="O744" s="7" t="s">
        <v>40</v>
      </c>
      <c r="P744" s="7" t="s">
        <v>42</v>
      </c>
      <c r="Q744" s="7" t="s">
        <v>1071</v>
      </c>
      <c r="R744" s="7" t="s">
        <v>43</v>
      </c>
      <c r="S744" s="7" t="s">
        <v>45</v>
      </c>
      <c r="T744" s="7" t="s">
        <v>6918</v>
      </c>
      <c r="U744" s="7"/>
      <c r="V744" s="7" t="s">
        <v>78</v>
      </c>
      <c r="W744" s="7" t="s">
        <v>1400</v>
      </c>
      <c r="X744" s="7" t="s">
        <v>102</v>
      </c>
      <c r="Y744" s="7" t="s">
        <v>60</v>
      </c>
    </row>
    <row r="745" spans="1:25" ht="16.5" customHeight="1">
      <c r="A745" s="7" t="s">
        <v>6919</v>
      </c>
      <c r="B745" s="7" t="s">
        <v>6921</v>
      </c>
      <c r="C745" s="109">
        <v>1</v>
      </c>
      <c r="D745" s="110">
        <v>1</v>
      </c>
      <c r="E745" s="111"/>
      <c r="F745" s="9"/>
      <c r="G745" s="7" t="s">
        <v>344</v>
      </c>
      <c r="H745" s="7" t="s">
        <v>34</v>
      </c>
      <c r="I745" s="7" t="s">
        <v>1086</v>
      </c>
      <c r="J745" s="11">
        <f t="shared" si="2"/>
        <v>18</v>
      </c>
      <c r="K745" s="7" t="s">
        <v>1101</v>
      </c>
      <c r="L745" s="7" t="s">
        <v>1102</v>
      </c>
      <c r="M745" s="7" t="s">
        <v>46</v>
      </c>
      <c r="N745" s="7" t="s">
        <v>49</v>
      </c>
      <c r="O745" s="7" t="s">
        <v>170</v>
      </c>
      <c r="P745" s="7" t="s">
        <v>171</v>
      </c>
      <c r="Q745" s="7" t="s">
        <v>4088</v>
      </c>
      <c r="R745" s="7" t="s">
        <v>46</v>
      </c>
      <c r="S745" s="7" t="s">
        <v>49</v>
      </c>
      <c r="T745" s="7" t="s">
        <v>6924</v>
      </c>
      <c r="U745" s="7"/>
      <c r="V745" s="7" t="s">
        <v>78</v>
      </c>
      <c r="W745" s="7" t="s">
        <v>3518</v>
      </c>
      <c r="X745" s="7" t="s">
        <v>1096</v>
      </c>
      <c r="Y745" s="7" t="s">
        <v>177</v>
      </c>
    </row>
    <row r="746" spans="1:25" ht="16.5" customHeight="1">
      <c r="A746" s="7" t="s">
        <v>6919</v>
      </c>
      <c r="B746" s="7" t="s">
        <v>6927</v>
      </c>
      <c r="C746" s="109">
        <v>1</v>
      </c>
      <c r="D746" s="110"/>
      <c r="E746" s="111"/>
      <c r="F746" s="9"/>
      <c r="G746" s="7" t="s">
        <v>4160</v>
      </c>
      <c r="H746" s="7" t="s">
        <v>34</v>
      </c>
      <c r="I746" s="7" t="s">
        <v>6929</v>
      </c>
      <c r="J746" s="11">
        <f t="shared" si="2"/>
        <v>12</v>
      </c>
      <c r="K746" s="7" t="s">
        <v>1101</v>
      </c>
      <c r="L746" s="7" t="s">
        <v>1102</v>
      </c>
      <c r="M746" s="7" t="s">
        <v>46</v>
      </c>
      <c r="N746" s="7" t="s">
        <v>49</v>
      </c>
      <c r="O746" s="7" t="s">
        <v>6930</v>
      </c>
      <c r="P746" s="7" t="s">
        <v>6931</v>
      </c>
      <c r="Q746" s="7" t="s">
        <v>1071</v>
      </c>
      <c r="R746" s="7" t="s">
        <v>46</v>
      </c>
      <c r="S746" s="7" t="s">
        <v>49</v>
      </c>
      <c r="T746" s="7" t="s">
        <v>6935</v>
      </c>
      <c r="U746" s="7"/>
      <c r="V746" s="7" t="s">
        <v>78</v>
      </c>
      <c r="W746" s="7" t="s">
        <v>1723</v>
      </c>
      <c r="X746" s="7" t="s">
        <v>1096</v>
      </c>
      <c r="Y746" s="7" t="s">
        <v>6936</v>
      </c>
    </row>
    <row r="747" spans="1:25" ht="16.5" customHeight="1">
      <c r="A747" s="7" t="s">
        <v>6919</v>
      </c>
      <c r="B747" s="7" t="s">
        <v>6937</v>
      </c>
      <c r="C747" s="109">
        <v>1</v>
      </c>
      <c r="D747" s="110">
        <v>1</v>
      </c>
      <c r="E747" s="111"/>
      <c r="F747" s="9"/>
      <c r="G747" s="7" t="s">
        <v>344</v>
      </c>
      <c r="H747" s="7" t="s">
        <v>34</v>
      </c>
      <c r="I747" s="7" t="s">
        <v>1086</v>
      </c>
      <c r="J747" s="11">
        <f t="shared" si="2"/>
        <v>18</v>
      </c>
      <c r="K747" s="7" t="s">
        <v>1101</v>
      </c>
      <c r="L747" s="7" t="s">
        <v>1102</v>
      </c>
      <c r="M747" s="7" t="s">
        <v>46</v>
      </c>
      <c r="N747" s="7" t="s">
        <v>49</v>
      </c>
      <c r="O747" s="7" t="s">
        <v>170</v>
      </c>
      <c r="P747" s="7" t="s">
        <v>171</v>
      </c>
      <c r="Q747" s="7" t="s">
        <v>4088</v>
      </c>
      <c r="R747" s="7" t="s">
        <v>46</v>
      </c>
      <c r="S747" s="7" t="s">
        <v>49</v>
      </c>
      <c r="T747" s="7" t="s">
        <v>6924</v>
      </c>
      <c r="U747" s="7"/>
      <c r="V747" s="7" t="s">
        <v>78</v>
      </c>
      <c r="W747" s="7" t="s">
        <v>3518</v>
      </c>
      <c r="X747" s="7" t="s">
        <v>1096</v>
      </c>
      <c r="Y747" s="7" t="s">
        <v>177</v>
      </c>
    </row>
    <row r="748" spans="1:25" ht="16.5" customHeight="1">
      <c r="A748" s="7" t="s">
        <v>6919</v>
      </c>
      <c r="B748" s="7" t="s">
        <v>6941</v>
      </c>
      <c r="C748" s="109">
        <v>1</v>
      </c>
      <c r="D748" s="110"/>
      <c r="E748" s="111"/>
      <c r="F748" s="9"/>
      <c r="G748" s="7" t="s">
        <v>4160</v>
      </c>
      <c r="H748" s="7" t="s">
        <v>34</v>
      </c>
      <c r="I748" s="7" t="s">
        <v>6942</v>
      </c>
      <c r="J748" s="11">
        <f t="shared" si="2"/>
        <v>20</v>
      </c>
      <c r="K748" s="7" t="s">
        <v>1101</v>
      </c>
      <c r="L748" s="7" t="s">
        <v>1102</v>
      </c>
      <c r="M748" s="7" t="s">
        <v>46</v>
      </c>
      <c r="N748" s="7" t="s">
        <v>49</v>
      </c>
      <c r="O748" s="7" t="s">
        <v>6945</v>
      </c>
      <c r="P748" s="7" t="s">
        <v>6946</v>
      </c>
      <c r="Q748" s="7" t="s">
        <v>1071</v>
      </c>
      <c r="R748" s="7" t="s">
        <v>46</v>
      </c>
      <c r="S748" s="7" t="s">
        <v>49</v>
      </c>
      <c r="T748" s="7" t="s">
        <v>6948</v>
      </c>
      <c r="U748" s="7"/>
      <c r="V748" s="7" t="s">
        <v>78</v>
      </c>
      <c r="W748" s="7" t="s">
        <v>1723</v>
      </c>
      <c r="X748" s="7" t="s">
        <v>1096</v>
      </c>
      <c r="Y748" s="7" t="s">
        <v>1954</v>
      </c>
    </row>
    <row r="749" spans="1:25" ht="16.5" customHeight="1">
      <c r="A749" s="7" t="s">
        <v>6919</v>
      </c>
      <c r="B749" s="7" t="s">
        <v>6950</v>
      </c>
      <c r="C749" s="109">
        <v>1</v>
      </c>
      <c r="D749" s="110">
        <v>1</v>
      </c>
      <c r="E749" s="111">
        <v>1</v>
      </c>
      <c r="F749" s="9"/>
      <c r="G749" s="7" t="s">
        <v>1114</v>
      </c>
      <c r="H749" s="7" t="s">
        <v>31</v>
      </c>
      <c r="I749" s="7" t="s">
        <v>1434</v>
      </c>
      <c r="J749" s="11">
        <f t="shared" si="2"/>
        <v>30</v>
      </c>
      <c r="K749" s="7" t="s">
        <v>159</v>
      </c>
      <c r="L749" s="7" t="s">
        <v>160</v>
      </c>
      <c r="M749" s="7" t="s">
        <v>43</v>
      </c>
      <c r="N749" s="7" t="s">
        <v>45</v>
      </c>
      <c r="O749" s="7" t="s">
        <v>1844</v>
      </c>
      <c r="P749" s="7" t="s">
        <v>1846</v>
      </c>
      <c r="Q749" s="7" t="s">
        <v>52</v>
      </c>
      <c r="R749" s="7" t="s">
        <v>53</v>
      </c>
      <c r="S749" s="7" t="s">
        <v>55</v>
      </c>
      <c r="T749" s="7" t="s">
        <v>6952</v>
      </c>
      <c r="U749" s="7"/>
      <c r="V749" s="7" t="s">
        <v>57</v>
      </c>
      <c r="W749" s="7" t="s">
        <v>1723</v>
      </c>
      <c r="X749" s="7" t="s">
        <v>164</v>
      </c>
      <c r="Y749" s="7" t="s">
        <v>1849</v>
      </c>
    </row>
    <row r="750" spans="1:25" ht="16.5" customHeight="1">
      <c r="A750" s="7" t="s">
        <v>6919</v>
      </c>
      <c r="B750" s="7" t="s">
        <v>6954</v>
      </c>
      <c r="C750" s="109">
        <v>1</v>
      </c>
      <c r="D750" s="110">
        <v>1</v>
      </c>
      <c r="E750" s="111"/>
      <c r="F750" s="9"/>
      <c r="G750" s="7" t="s">
        <v>6258</v>
      </c>
      <c r="H750" s="7" t="s">
        <v>34</v>
      </c>
      <c r="I750" s="7" t="s">
        <v>6956</v>
      </c>
      <c r="J750" s="11">
        <f t="shared" si="2"/>
        <v>70</v>
      </c>
      <c r="K750" s="7" t="s">
        <v>1101</v>
      </c>
      <c r="L750" s="7" t="s">
        <v>1102</v>
      </c>
      <c r="M750" s="7" t="s">
        <v>46</v>
      </c>
      <c r="N750" s="7" t="s">
        <v>49</v>
      </c>
      <c r="O750" s="7" t="s">
        <v>1714</v>
      </c>
      <c r="P750" s="7" t="s">
        <v>1715</v>
      </c>
      <c r="Q750" s="7" t="s">
        <v>52</v>
      </c>
      <c r="R750" s="7" t="s">
        <v>53</v>
      </c>
      <c r="S750" s="7" t="s">
        <v>55</v>
      </c>
      <c r="T750" s="7" t="s">
        <v>6959</v>
      </c>
      <c r="U750" s="7"/>
      <c r="V750" s="7" t="s">
        <v>57</v>
      </c>
      <c r="W750" s="7" t="s">
        <v>1723</v>
      </c>
      <c r="X750" s="7" t="s">
        <v>1096</v>
      </c>
      <c r="Y750" s="7" t="s">
        <v>1725</v>
      </c>
    </row>
    <row r="751" spans="1:25" ht="16.5" customHeight="1">
      <c r="A751" s="7" t="s">
        <v>6919</v>
      </c>
      <c r="B751" s="7" t="s">
        <v>6961</v>
      </c>
      <c r="C751" s="109">
        <v>1</v>
      </c>
      <c r="D751" s="110">
        <v>1</v>
      </c>
      <c r="E751" s="111">
        <v>1</v>
      </c>
      <c r="F751" s="9"/>
      <c r="G751" s="7" t="s">
        <v>1114</v>
      </c>
      <c r="H751" s="7" t="s">
        <v>31</v>
      </c>
      <c r="I751" s="7" t="s">
        <v>6962</v>
      </c>
      <c r="J751" s="11">
        <f t="shared" si="2"/>
        <v>30</v>
      </c>
      <c r="K751" s="7" t="s">
        <v>159</v>
      </c>
      <c r="L751" s="7" t="s">
        <v>160</v>
      </c>
      <c r="M751" s="7" t="s">
        <v>43</v>
      </c>
      <c r="N751" s="7" t="s">
        <v>45</v>
      </c>
      <c r="O751" s="7" t="s">
        <v>1714</v>
      </c>
      <c r="P751" s="7" t="s">
        <v>1715</v>
      </c>
      <c r="Q751" s="7" t="s">
        <v>52</v>
      </c>
      <c r="R751" s="7" t="s">
        <v>53</v>
      </c>
      <c r="S751" s="7" t="s">
        <v>55</v>
      </c>
      <c r="T751" s="7" t="s">
        <v>6964</v>
      </c>
      <c r="U751" s="7"/>
      <c r="V751" s="7" t="s">
        <v>57</v>
      </c>
      <c r="W751" s="7" t="s">
        <v>1723</v>
      </c>
      <c r="X751" s="7" t="s">
        <v>164</v>
      </c>
      <c r="Y751" s="7" t="s">
        <v>1725</v>
      </c>
    </row>
    <row r="752" spans="1:25" ht="16.5" customHeight="1">
      <c r="A752" s="7" t="s">
        <v>6919</v>
      </c>
      <c r="B752" s="7" t="s">
        <v>6965</v>
      </c>
      <c r="C752" s="109">
        <v>1</v>
      </c>
      <c r="D752" s="110">
        <v>1</v>
      </c>
      <c r="E752" s="111"/>
      <c r="F752" s="9"/>
      <c r="G752" s="7" t="s">
        <v>4160</v>
      </c>
      <c r="H752" s="7" t="s">
        <v>34</v>
      </c>
      <c r="I752" s="7" t="s">
        <v>6966</v>
      </c>
      <c r="J752" s="11">
        <f t="shared" si="2"/>
        <v>41</v>
      </c>
      <c r="K752" s="7" t="s">
        <v>6968</v>
      </c>
      <c r="L752" s="7" t="s">
        <v>6969</v>
      </c>
      <c r="M752" s="7" t="s">
        <v>774</v>
      </c>
      <c r="N752" s="7" t="s">
        <v>775</v>
      </c>
      <c r="O752" s="7" t="s">
        <v>1714</v>
      </c>
      <c r="P752" s="7" t="s">
        <v>1715</v>
      </c>
      <c r="Q752" s="7" t="s">
        <v>52</v>
      </c>
      <c r="R752" s="7" t="s">
        <v>53</v>
      </c>
      <c r="S752" s="7" t="s">
        <v>55</v>
      </c>
      <c r="T752" s="7" t="s">
        <v>6970</v>
      </c>
      <c r="U752" s="7"/>
      <c r="V752" s="7" t="s">
        <v>57</v>
      </c>
      <c r="W752" s="7" t="s">
        <v>1723</v>
      </c>
      <c r="X752" s="7" t="s">
        <v>1726</v>
      </c>
      <c r="Y752" s="7" t="s">
        <v>1725</v>
      </c>
    </row>
    <row r="753" spans="1:25" ht="16.5" customHeight="1">
      <c r="A753" s="7" t="s">
        <v>6919</v>
      </c>
      <c r="B753" s="7" t="s">
        <v>6971</v>
      </c>
      <c r="C753" s="109">
        <v>1</v>
      </c>
      <c r="D753" s="110">
        <v>1</v>
      </c>
      <c r="E753" s="111">
        <v>1</v>
      </c>
      <c r="F753" s="9"/>
      <c r="G753" s="7" t="s">
        <v>259</v>
      </c>
      <c r="H753" s="7" t="s">
        <v>31</v>
      </c>
      <c r="I753" s="7" t="s">
        <v>6972</v>
      </c>
      <c r="J753" s="11">
        <f t="shared" si="2"/>
        <v>30</v>
      </c>
      <c r="K753" s="7" t="s">
        <v>159</v>
      </c>
      <c r="L753" s="7" t="s">
        <v>160</v>
      </c>
      <c r="M753" s="7" t="s">
        <v>43</v>
      </c>
      <c r="N753" s="7" t="s">
        <v>45</v>
      </c>
      <c r="O753" s="7" t="s">
        <v>6973</v>
      </c>
      <c r="P753" s="7" t="s">
        <v>727</v>
      </c>
      <c r="Q753" s="7" t="s">
        <v>1071</v>
      </c>
      <c r="R753" s="7" t="s">
        <v>774</v>
      </c>
      <c r="S753" s="7" t="s">
        <v>775</v>
      </c>
      <c r="T753" s="7" t="s">
        <v>6974</v>
      </c>
      <c r="U753" s="7"/>
      <c r="V753" s="7" t="s">
        <v>57</v>
      </c>
      <c r="W753" s="7" t="s">
        <v>59</v>
      </c>
      <c r="X753" s="7" t="s">
        <v>164</v>
      </c>
      <c r="Y753" s="7" t="s">
        <v>1770</v>
      </c>
    </row>
    <row r="754" spans="1:25" ht="16.5" customHeight="1">
      <c r="A754" s="7" t="s">
        <v>6919</v>
      </c>
      <c r="B754" s="7" t="s">
        <v>6975</v>
      </c>
      <c r="C754" s="109">
        <v>1</v>
      </c>
      <c r="D754" s="110">
        <v>1</v>
      </c>
      <c r="E754" s="111"/>
      <c r="F754" s="9"/>
      <c r="G754" s="7" t="s">
        <v>259</v>
      </c>
      <c r="H754" s="7" t="s">
        <v>31</v>
      </c>
      <c r="I754" s="7" t="s">
        <v>2629</v>
      </c>
      <c r="J754" s="11">
        <f t="shared" si="2"/>
        <v>14</v>
      </c>
      <c r="K754" s="7" t="s">
        <v>637</v>
      </c>
      <c r="L754" s="7" t="s">
        <v>639</v>
      </c>
      <c r="M754" s="7" t="s">
        <v>46</v>
      </c>
      <c r="N754" s="7" t="s">
        <v>49</v>
      </c>
      <c r="O754" s="7" t="s">
        <v>446</v>
      </c>
      <c r="P754" s="7" t="s">
        <v>447</v>
      </c>
      <c r="Q754" s="7" t="s">
        <v>152</v>
      </c>
      <c r="R754" s="7" t="s">
        <v>46</v>
      </c>
      <c r="S754" s="7" t="s">
        <v>49</v>
      </c>
      <c r="T754" s="7" t="s">
        <v>2635</v>
      </c>
      <c r="U754" s="7"/>
      <c r="V754" s="7" t="s">
        <v>78</v>
      </c>
      <c r="W754" s="7" t="s">
        <v>59</v>
      </c>
      <c r="X754" s="7" t="s">
        <v>646</v>
      </c>
      <c r="Y754" s="7" t="s">
        <v>451</v>
      </c>
    </row>
    <row r="755" spans="1:25" ht="16.5" customHeight="1">
      <c r="A755" s="7" t="s">
        <v>6919</v>
      </c>
      <c r="B755" s="7" t="s">
        <v>6976</v>
      </c>
      <c r="C755" s="109">
        <v>1</v>
      </c>
      <c r="D755" s="110">
        <v>1</v>
      </c>
      <c r="E755" s="111"/>
      <c r="F755" s="9"/>
      <c r="G755" s="7" t="s">
        <v>259</v>
      </c>
      <c r="H755" s="7" t="s">
        <v>31</v>
      </c>
      <c r="I755" s="7" t="s">
        <v>2629</v>
      </c>
      <c r="J755" s="11">
        <f t="shared" si="2"/>
        <v>14</v>
      </c>
      <c r="K755" s="7" t="s">
        <v>637</v>
      </c>
      <c r="L755" s="7" t="s">
        <v>639</v>
      </c>
      <c r="M755" s="7" t="s">
        <v>46</v>
      </c>
      <c r="N755" s="7" t="s">
        <v>49</v>
      </c>
      <c r="O755" s="7" t="s">
        <v>446</v>
      </c>
      <c r="P755" s="7" t="s">
        <v>447</v>
      </c>
      <c r="Q755" s="7" t="s">
        <v>152</v>
      </c>
      <c r="R755" s="7" t="s">
        <v>46</v>
      </c>
      <c r="S755" s="7" t="s">
        <v>49</v>
      </c>
      <c r="T755" s="7" t="s">
        <v>2635</v>
      </c>
      <c r="U755" s="7"/>
      <c r="V755" s="7" t="s">
        <v>78</v>
      </c>
      <c r="W755" s="7" t="s">
        <v>59</v>
      </c>
      <c r="X755" s="7" t="s">
        <v>646</v>
      </c>
      <c r="Y755" s="7" t="s">
        <v>451</v>
      </c>
    </row>
    <row r="756" spans="1:25" ht="16.5" customHeight="1">
      <c r="A756" s="7" t="s">
        <v>6919</v>
      </c>
      <c r="B756" s="7" t="s">
        <v>6979</v>
      </c>
      <c r="C756" s="109">
        <v>1</v>
      </c>
      <c r="D756" s="110"/>
      <c r="E756" s="111"/>
      <c r="F756" s="9"/>
      <c r="G756" s="7" t="s">
        <v>259</v>
      </c>
      <c r="H756" s="7" t="s">
        <v>31</v>
      </c>
      <c r="I756" s="7" t="s">
        <v>6981</v>
      </c>
      <c r="J756" s="11">
        <f t="shared" si="2"/>
        <v>12</v>
      </c>
      <c r="K756" s="7" t="s">
        <v>6973</v>
      </c>
      <c r="L756" s="7" t="s">
        <v>727</v>
      </c>
      <c r="M756" s="7" t="s">
        <v>774</v>
      </c>
      <c r="N756" s="7" t="s">
        <v>775</v>
      </c>
      <c r="O756" s="7" t="s">
        <v>6982</v>
      </c>
      <c r="P756" s="7" t="s">
        <v>6983</v>
      </c>
      <c r="Q756" s="7" t="s">
        <v>52</v>
      </c>
      <c r="R756" s="7" t="s">
        <v>774</v>
      </c>
      <c r="S756" s="7" t="s">
        <v>775</v>
      </c>
      <c r="T756" s="7" t="s">
        <v>6985</v>
      </c>
      <c r="U756" s="7"/>
      <c r="V756" s="7" t="s">
        <v>78</v>
      </c>
      <c r="W756" s="7" t="s">
        <v>94</v>
      </c>
      <c r="X756" s="7" t="s">
        <v>1770</v>
      </c>
      <c r="Y756" s="7" t="s">
        <v>6987</v>
      </c>
    </row>
    <row r="757" spans="1:25" ht="16.5" customHeight="1">
      <c r="A757" s="7" t="s">
        <v>6919</v>
      </c>
      <c r="B757" s="7" t="s">
        <v>6989</v>
      </c>
      <c r="C757" s="109">
        <v>1</v>
      </c>
      <c r="D757" s="110"/>
      <c r="E757" s="111"/>
      <c r="F757" s="9"/>
      <c r="G757" s="7" t="s">
        <v>259</v>
      </c>
      <c r="H757" s="7" t="s">
        <v>31</v>
      </c>
      <c r="I757" s="7" t="s">
        <v>5237</v>
      </c>
      <c r="J757" s="11">
        <f t="shared" si="2"/>
        <v>20</v>
      </c>
      <c r="K757" s="7" t="s">
        <v>6973</v>
      </c>
      <c r="L757" s="7" t="s">
        <v>727</v>
      </c>
      <c r="M757" s="7" t="s">
        <v>774</v>
      </c>
      <c r="N757" s="7" t="s">
        <v>775</v>
      </c>
      <c r="O757" s="7" t="s">
        <v>6968</v>
      </c>
      <c r="P757" s="7" t="s">
        <v>6969</v>
      </c>
      <c r="Q757" s="7" t="s">
        <v>52</v>
      </c>
      <c r="R757" s="7" t="s">
        <v>774</v>
      </c>
      <c r="S757" s="7" t="s">
        <v>775</v>
      </c>
      <c r="T757" s="7" t="s">
        <v>4185</v>
      </c>
      <c r="U757" s="7"/>
      <c r="V757" s="7" t="s">
        <v>78</v>
      </c>
      <c r="W757" s="7" t="s">
        <v>59</v>
      </c>
      <c r="X757" s="7" t="s">
        <v>1770</v>
      </c>
      <c r="Y757" s="7" t="s">
        <v>1726</v>
      </c>
    </row>
    <row r="758" spans="1:25" ht="16.5" customHeight="1">
      <c r="A758" s="7" t="s">
        <v>6919</v>
      </c>
      <c r="B758" s="7" t="s">
        <v>6994</v>
      </c>
      <c r="C758" s="109">
        <v>1</v>
      </c>
      <c r="D758" s="110"/>
      <c r="E758" s="111"/>
      <c r="F758" s="9"/>
      <c r="G758" s="7" t="s">
        <v>4160</v>
      </c>
      <c r="H758" s="7" t="s">
        <v>34</v>
      </c>
      <c r="I758" s="7" t="s">
        <v>216</v>
      </c>
      <c r="J758" s="11">
        <f t="shared" si="2"/>
        <v>15</v>
      </c>
      <c r="K758" s="7" t="s">
        <v>6968</v>
      </c>
      <c r="L758" s="7" t="s">
        <v>6969</v>
      </c>
      <c r="M758" s="7" t="s">
        <v>774</v>
      </c>
      <c r="N758" s="7" t="s">
        <v>775</v>
      </c>
      <c r="O758" s="7" t="s">
        <v>6997</v>
      </c>
      <c r="P758" s="7" t="s">
        <v>6998</v>
      </c>
      <c r="Q758" s="7" t="s">
        <v>247</v>
      </c>
      <c r="R758" s="7" t="s">
        <v>774</v>
      </c>
      <c r="S758" s="7" t="s">
        <v>775</v>
      </c>
      <c r="T758" s="7" t="s">
        <v>89</v>
      </c>
      <c r="U758" s="7"/>
      <c r="V758" s="7" t="s">
        <v>78</v>
      </c>
      <c r="W758" s="7" t="s">
        <v>1723</v>
      </c>
      <c r="X758" s="7" t="s">
        <v>89</v>
      </c>
      <c r="Y758" s="7" t="s">
        <v>89</v>
      </c>
    </row>
    <row r="759" spans="1:25" ht="16.5" customHeight="1">
      <c r="A759" s="7" t="s">
        <v>6919</v>
      </c>
      <c r="B759" s="7" t="s">
        <v>7000</v>
      </c>
      <c r="C759" s="109">
        <v>1</v>
      </c>
      <c r="D759" s="110"/>
      <c r="E759" s="111"/>
      <c r="F759" s="9"/>
      <c r="G759" s="7" t="s">
        <v>344</v>
      </c>
      <c r="H759" s="7" t="s">
        <v>31</v>
      </c>
      <c r="I759" s="7" t="s">
        <v>651</v>
      </c>
      <c r="J759" s="11">
        <f t="shared" si="2"/>
        <v>18</v>
      </c>
      <c r="K759" s="7" t="s">
        <v>7002</v>
      </c>
      <c r="L759" s="7" t="s">
        <v>7004</v>
      </c>
      <c r="M759" s="7" t="s">
        <v>53</v>
      </c>
      <c r="N759" s="7" t="s">
        <v>55</v>
      </c>
      <c r="O759" s="7" t="s">
        <v>1844</v>
      </c>
      <c r="P759" s="7" t="s">
        <v>1846</v>
      </c>
      <c r="Q759" s="7" t="s">
        <v>247</v>
      </c>
      <c r="R759" s="7" t="s">
        <v>53</v>
      </c>
      <c r="S759" s="7" t="s">
        <v>55</v>
      </c>
      <c r="T759" s="7" t="s">
        <v>89</v>
      </c>
      <c r="U759" s="7"/>
      <c r="V759" s="7" t="s">
        <v>78</v>
      </c>
      <c r="W759" s="7" t="s">
        <v>59</v>
      </c>
      <c r="X759" s="7" t="s">
        <v>89</v>
      </c>
      <c r="Y759" s="7" t="s">
        <v>89</v>
      </c>
    </row>
    <row r="760" spans="1:25" ht="16.5" customHeight="1">
      <c r="A760" s="7" t="s">
        <v>6919</v>
      </c>
      <c r="B760" s="7" t="s">
        <v>7005</v>
      </c>
      <c r="C760" s="109">
        <v>1</v>
      </c>
      <c r="D760" s="110">
        <v>1</v>
      </c>
      <c r="E760" s="111"/>
      <c r="F760" s="9"/>
      <c r="G760" s="7" t="s">
        <v>4160</v>
      </c>
      <c r="H760" s="7" t="s">
        <v>34</v>
      </c>
      <c r="I760" s="7" t="s">
        <v>7006</v>
      </c>
      <c r="J760" s="11">
        <f t="shared" si="2"/>
        <v>19</v>
      </c>
      <c r="K760" s="7" t="s">
        <v>40</v>
      </c>
      <c r="L760" s="7" t="s">
        <v>42</v>
      </c>
      <c r="M760" s="7" t="s">
        <v>43</v>
      </c>
      <c r="N760" s="7" t="s">
        <v>45</v>
      </c>
      <c r="O760" s="7" t="s">
        <v>1844</v>
      </c>
      <c r="P760" s="7" t="s">
        <v>1846</v>
      </c>
      <c r="Q760" s="7" t="s">
        <v>52</v>
      </c>
      <c r="R760" s="7" t="s">
        <v>53</v>
      </c>
      <c r="S760" s="7" t="s">
        <v>55</v>
      </c>
      <c r="T760" s="7" t="s">
        <v>7007</v>
      </c>
      <c r="U760" s="7"/>
      <c r="V760" s="7" t="s">
        <v>57</v>
      </c>
      <c r="W760" s="7" t="s">
        <v>1723</v>
      </c>
      <c r="X760" s="7" t="s">
        <v>60</v>
      </c>
      <c r="Y760" s="7" t="s">
        <v>1849</v>
      </c>
    </row>
    <row r="761" spans="1:25" ht="16.5" customHeight="1">
      <c r="A761" s="7" t="s">
        <v>6919</v>
      </c>
      <c r="B761" s="7" t="s">
        <v>7008</v>
      </c>
      <c r="C761" s="109">
        <v>1</v>
      </c>
      <c r="D761" s="110"/>
      <c r="E761" s="111"/>
      <c r="F761" s="9"/>
      <c r="G761" s="7" t="s">
        <v>344</v>
      </c>
      <c r="H761" s="7" t="s">
        <v>31</v>
      </c>
      <c r="I761" s="7" t="s">
        <v>2224</v>
      </c>
      <c r="J761" s="11">
        <f t="shared" si="2"/>
        <v>20</v>
      </c>
      <c r="K761" s="7" t="s">
        <v>1714</v>
      </c>
      <c r="L761" s="7" t="s">
        <v>1715</v>
      </c>
      <c r="M761" s="7" t="s">
        <v>53</v>
      </c>
      <c r="N761" s="7" t="s">
        <v>55</v>
      </c>
      <c r="O761" s="7" t="s">
        <v>7010</v>
      </c>
      <c r="P761" s="7" t="s">
        <v>7011</v>
      </c>
      <c r="Q761" s="7" t="s">
        <v>247</v>
      </c>
      <c r="R761" s="7" t="s">
        <v>53</v>
      </c>
      <c r="S761" s="7" t="s">
        <v>55</v>
      </c>
      <c r="T761" s="7" t="s">
        <v>89</v>
      </c>
      <c r="U761" s="7"/>
      <c r="V761" s="7" t="s">
        <v>78</v>
      </c>
      <c r="W761" s="7" t="s">
        <v>59</v>
      </c>
      <c r="X761" s="7" t="s">
        <v>89</v>
      </c>
      <c r="Y761" s="7" t="s">
        <v>89</v>
      </c>
    </row>
    <row r="762" spans="1:25" ht="16.5" customHeight="1">
      <c r="A762" s="7" t="s">
        <v>6919</v>
      </c>
      <c r="B762" s="7" t="s">
        <v>7014</v>
      </c>
      <c r="C762" s="109">
        <v>1</v>
      </c>
      <c r="D762" s="110">
        <v>1</v>
      </c>
      <c r="E762" s="111"/>
      <c r="F762" s="9"/>
      <c r="G762" s="7" t="s">
        <v>4160</v>
      </c>
      <c r="H762" s="7" t="s">
        <v>34</v>
      </c>
      <c r="I762" s="7" t="s">
        <v>7015</v>
      </c>
      <c r="J762" s="11">
        <f t="shared" si="2"/>
        <v>19</v>
      </c>
      <c r="K762" s="7" t="s">
        <v>40</v>
      </c>
      <c r="L762" s="7" t="s">
        <v>42</v>
      </c>
      <c r="M762" s="7" t="s">
        <v>43</v>
      </c>
      <c r="N762" s="7" t="s">
        <v>45</v>
      </c>
      <c r="O762" s="7" t="s">
        <v>1714</v>
      </c>
      <c r="P762" s="7" t="s">
        <v>1715</v>
      </c>
      <c r="Q762" s="7" t="s">
        <v>52</v>
      </c>
      <c r="R762" s="7" t="s">
        <v>53</v>
      </c>
      <c r="S762" s="7" t="s">
        <v>55</v>
      </c>
      <c r="T762" s="7" t="s">
        <v>7017</v>
      </c>
      <c r="U762" s="7"/>
      <c r="V762" s="7" t="s">
        <v>57</v>
      </c>
      <c r="W762" s="7" t="s">
        <v>1723</v>
      </c>
      <c r="X762" s="7" t="s">
        <v>60</v>
      </c>
      <c r="Y762" s="7" t="s">
        <v>1725</v>
      </c>
    </row>
    <row r="763" spans="1:25" ht="16.5" customHeight="1">
      <c r="A763" s="7" t="s">
        <v>6919</v>
      </c>
      <c r="B763" s="7" t="s">
        <v>7020</v>
      </c>
      <c r="C763" s="109">
        <v>1</v>
      </c>
      <c r="D763" s="110">
        <v>1</v>
      </c>
      <c r="E763" s="111">
        <v>1</v>
      </c>
      <c r="F763" s="9"/>
      <c r="G763" s="7" t="s">
        <v>344</v>
      </c>
      <c r="H763" s="7" t="s">
        <v>31</v>
      </c>
      <c r="I763" s="7" t="s">
        <v>7021</v>
      </c>
      <c r="J763" s="11">
        <f t="shared" si="2"/>
        <v>23</v>
      </c>
      <c r="K763" s="7" t="s">
        <v>95</v>
      </c>
      <c r="L763" s="7" t="s">
        <v>96</v>
      </c>
      <c r="M763" s="7" t="s">
        <v>43</v>
      </c>
      <c r="N763" s="7" t="s">
        <v>45</v>
      </c>
      <c r="O763" s="7" t="s">
        <v>1844</v>
      </c>
      <c r="P763" s="7" t="s">
        <v>1846</v>
      </c>
      <c r="Q763" s="7" t="s">
        <v>52</v>
      </c>
      <c r="R763" s="7" t="s">
        <v>53</v>
      </c>
      <c r="S763" s="7" t="s">
        <v>55</v>
      </c>
      <c r="T763" s="7" t="s">
        <v>7024</v>
      </c>
      <c r="U763" s="7"/>
      <c r="V763" s="7" t="s">
        <v>57</v>
      </c>
      <c r="W763" s="7" t="s">
        <v>59</v>
      </c>
      <c r="X763" s="7" t="s">
        <v>102</v>
      </c>
      <c r="Y763" s="7" t="s">
        <v>1849</v>
      </c>
    </row>
    <row r="764" spans="1:25" ht="16.5" customHeight="1">
      <c r="A764" s="7" t="s">
        <v>6919</v>
      </c>
      <c r="B764" s="7" t="s">
        <v>7025</v>
      </c>
      <c r="C764" s="109">
        <v>1</v>
      </c>
      <c r="D764" s="110">
        <v>1</v>
      </c>
      <c r="E764" s="111">
        <v>1</v>
      </c>
      <c r="F764" s="9"/>
      <c r="G764" s="7" t="s">
        <v>344</v>
      </c>
      <c r="H764" s="7" t="s">
        <v>31</v>
      </c>
      <c r="I764" s="7" t="s">
        <v>468</v>
      </c>
      <c r="J764" s="11">
        <f t="shared" si="2"/>
        <v>23</v>
      </c>
      <c r="K764" s="7" t="s">
        <v>95</v>
      </c>
      <c r="L764" s="7" t="s">
        <v>96</v>
      </c>
      <c r="M764" s="7" t="s">
        <v>43</v>
      </c>
      <c r="N764" s="7" t="s">
        <v>45</v>
      </c>
      <c r="O764" s="7" t="s">
        <v>1714</v>
      </c>
      <c r="P764" s="7" t="s">
        <v>1715</v>
      </c>
      <c r="Q764" s="7" t="s">
        <v>52</v>
      </c>
      <c r="R764" s="7" t="s">
        <v>53</v>
      </c>
      <c r="S764" s="7" t="s">
        <v>55</v>
      </c>
      <c r="T764" s="7" t="s">
        <v>7029</v>
      </c>
      <c r="U764" s="7"/>
      <c r="V764" s="7" t="s">
        <v>57</v>
      </c>
      <c r="W764" s="7" t="s">
        <v>59</v>
      </c>
      <c r="X764" s="7" t="s">
        <v>102</v>
      </c>
      <c r="Y764" s="7" t="s">
        <v>1725</v>
      </c>
    </row>
    <row r="765" spans="1:25" ht="16.5" customHeight="1">
      <c r="A765" s="7" t="s">
        <v>6919</v>
      </c>
      <c r="B765" s="7" t="s">
        <v>7034</v>
      </c>
      <c r="C765" s="109">
        <v>1</v>
      </c>
      <c r="D765" s="110"/>
      <c r="E765" s="111"/>
      <c r="F765" s="9"/>
      <c r="G765" s="7" t="s">
        <v>415</v>
      </c>
      <c r="H765" s="7" t="s">
        <v>34</v>
      </c>
      <c r="I765" s="7" t="s">
        <v>85</v>
      </c>
      <c r="J765" s="11">
        <f t="shared" si="2"/>
        <v>6</v>
      </c>
      <c r="K765" s="7" t="s">
        <v>2389</v>
      </c>
      <c r="L765" s="7" t="s">
        <v>2390</v>
      </c>
      <c r="M765" s="7" t="s">
        <v>53</v>
      </c>
      <c r="N765" s="7" t="s">
        <v>55</v>
      </c>
      <c r="O765" s="7" t="s">
        <v>7037</v>
      </c>
      <c r="P765" s="7" t="s">
        <v>7038</v>
      </c>
      <c r="Q765" s="7" t="s">
        <v>247</v>
      </c>
      <c r="R765" s="7" t="s">
        <v>53</v>
      </c>
      <c r="S765" s="7" t="s">
        <v>55</v>
      </c>
      <c r="T765" s="7" t="s">
        <v>89</v>
      </c>
      <c r="U765" s="7"/>
      <c r="V765" s="7" t="s">
        <v>78</v>
      </c>
      <c r="W765" s="7" t="s">
        <v>1723</v>
      </c>
      <c r="X765" s="7" t="s">
        <v>89</v>
      </c>
      <c r="Y765" s="7" t="s">
        <v>89</v>
      </c>
    </row>
    <row r="766" spans="1:25" ht="16.5" customHeight="1">
      <c r="A766" s="7" t="s">
        <v>6919</v>
      </c>
      <c r="B766" s="7" t="s">
        <v>7040</v>
      </c>
      <c r="C766" s="109">
        <v>1</v>
      </c>
      <c r="D766" s="110"/>
      <c r="E766" s="115"/>
      <c r="F766" s="9"/>
      <c r="G766" s="7" t="s">
        <v>415</v>
      </c>
      <c r="H766" s="7" t="s">
        <v>34</v>
      </c>
      <c r="I766" s="7" t="s">
        <v>85</v>
      </c>
      <c r="J766" s="11">
        <f t="shared" si="2"/>
        <v>6</v>
      </c>
      <c r="K766" s="7" t="s">
        <v>2398</v>
      </c>
      <c r="L766" s="7" t="s">
        <v>2401</v>
      </c>
      <c r="M766" s="7" t="s">
        <v>53</v>
      </c>
      <c r="N766" s="7" t="s">
        <v>55</v>
      </c>
      <c r="O766" s="7" t="s">
        <v>7044</v>
      </c>
      <c r="P766" s="7" t="s">
        <v>7045</v>
      </c>
      <c r="Q766" s="7" t="s">
        <v>247</v>
      </c>
      <c r="R766" s="7" t="s">
        <v>53</v>
      </c>
      <c r="S766" s="7" t="s">
        <v>55</v>
      </c>
      <c r="T766" s="7" t="s">
        <v>89</v>
      </c>
      <c r="U766" s="7"/>
      <c r="V766" s="7" t="s">
        <v>78</v>
      </c>
      <c r="W766" s="7" t="s">
        <v>1888</v>
      </c>
      <c r="X766" s="7" t="s">
        <v>89</v>
      </c>
      <c r="Y766" s="7" t="s">
        <v>89</v>
      </c>
    </row>
    <row r="767" spans="1:25" ht="16.5" customHeight="1">
      <c r="A767" s="7" t="s">
        <v>6919</v>
      </c>
      <c r="B767" s="7" t="s">
        <v>7048</v>
      </c>
      <c r="C767" s="109"/>
      <c r="D767" s="110"/>
      <c r="E767" s="111"/>
      <c r="F767" s="9"/>
      <c r="G767" s="7" t="s">
        <v>88</v>
      </c>
      <c r="H767" s="7" t="s">
        <v>31</v>
      </c>
      <c r="I767" s="7" t="s">
        <v>85</v>
      </c>
      <c r="J767" s="11">
        <f t="shared" ref="J767:J1021" si="3">ROUNDUP(I767,0)</f>
        <v>6</v>
      </c>
      <c r="K767" s="7" t="s">
        <v>2389</v>
      </c>
      <c r="L767" s="7" t="s">
        <v>2390</v>
      </c>
      <c r="M767" s="7" t="s">
        <v>53</v>
      </c>
      <c r="N767" s="7" t="s">
        <v>55</v>
      </c>
      <c r="O767" s="7" t="s">
        <v>7052</v>
      </c>
      <c r="P767" s="7" t="s">
        <v>7054</v>
      </c>
      <c r="Q767" s="7" t="s">
        <v>247</v>
      </c>
      <c r="R767" s="7" t="s">
        <v>53</v>
      </c>
      <c r="S767" s="7" t="s">
        <v>55</v>
      </c>
      <c r="T767" s="7" t="s">
        <v>89</v>
      </c>
      <c r="U767" s="7"/>
      <c r="V767" s="7" t="s">
        <v>78</v>
      </c>
      <c r="W767" s="7" t="s">
        <v>1723</v>
      </c>
      <c r="X767" s="7" t="s">
        <v>89</v>
      </c>
      <c r="Y767" s="7" t="s">
        <v>89</v>
      </c>
    </row>
    <row r="768" spans="1:25" ht="16.5" customHeight="1">
      <c r="A768" s="7" t="s">
        <v>6919</v>
      </c>
      <c r="B768" s="7" t="s">
        <v>7057</v>
      </c>
      <c r="C768" s="109"/>
      <c r="D768" s="110"/>
      <c r="E768" s="111"/>
      <c r="F768" s="9"/>
      <c r="G768" s="7" t="s">
        <v>88</v>
      </c>
      <c r="H768" s="7" t="s">
        <v>31</v>
      </c>
      <c r="I768" s="7" t="s">
        <v>85</v>
      </c>
      <c r="J768" s="11">
        <f t="shared" si="3"/>
        <v>6</v>
      </c>
      <c r="K768" s="7" t="s">
        <v>2398</v>
      </c>
      <c r="L768" s="7" t="s">
        <v>2401</v>
      </c>
      <c r="M768" s="7" t="s">
        <v>53</v>
      </c>
      <c r="N768" s="7" t="s">
        <v>55</v>
      </c>
      <c r="O768" s="7" t="s">
        <v>7060</v>
      </c>
      <c r="P768" s="7" t="s">
        <v>7061</v>
      </c>
      <c r="Q768" s="7" t="s">
        <v>247</v>
      </c>
      <c r="R768" s="7" t="s">
        <v>53</v>
      </c>
      <c r="S768" s="7" t="s">
        <v>55</v>
      </c>
      <c r="T768" s="7" t="s">
        <v>89</v>
      </c>
      <c r="U768" s="7"/>
      <c r="V768" s="7" t="s">
        <v>78</v>
      </c>
      <c r="W768" s="7" t="s">
        <v>1723</v>
      </c>
      <c r="X768" s="7" t="s">
        <v>89</v>
      </c>
      <c r="Y768" s="7" t="s">
        <v>89</v>
      </c>
    </row>
    <row r="769" spans="1:25" ht="16.5" customHeight="1">
      <c r="A769" s="7" t="s">
        <v>6919</v>
      </c>
      <c r="B769" s="7" t="s">
        <v>7065</v>
      </c>
      <c r="C769" s="109">
        <v>1</v>
      </c>
      <c r="D769" s="110">
        <v>1</v>
      </c>
      <c r="E769" s="111"/>
      <c r="F769" s="9"/>
      <c r="G769" s="7" t="s">
        <v>6258</v>
      </c>
      <c r="H769" s="7" t="s">
        <v>34</v>
      </c>
      <c r="I769" s="7" t="s">
        <v>7067</v>
      </c>
      <c r="J769" s="11">
        <f t="shared" si="3"/>
        <v>75</v>
      </c>
      <c r="K769" s="7" t="s">
        <v>1101</v>
      </c>
      <c r="L769" s="7" t="s">
        <v>1102</v>
      </c>
      <c r="M769" s="7" t="s">
        <v>46</v>
      </c>
      <c r="N769" s="7" t="s">
        <v>49</v>
      </c>
      <c r="O769" s="7" t="s">
        <v>1714</v>
      </c>
      <c r="P769" s="7" t="s">
        <v>1715</v>
      </c>
      <c r="Q769" s="7" t="s">
        <v>52</v>
      </c>
      <c r="R769" s="7" t="s">
        <v>53</v>
      </c>
      <c r="S769" s="7" t="s">
        <v>55</v>
      </c>
      <c r="T769" s="7" t="s">
        <v>7070</v>
      </c>
      <c r="U769" s="7"/>
      <c r="V769" s="7" t="s">
        <v>57</v>
      </c>
      <c r="W769" s="7" t="s">
        <v>1888</v>
      </c>
      <c r="X769" s="7" t="s">
        <v>1096</v>
      </c>
      <c r="Y769" s="7" t="s">
        <v>1725</v>
      </c>
    </row>
    <row r="770" spans="1:25" ht="16.5" customHeight="1">
      <c r="A770" s="7" t="s">
        <v>7072</v>
      </c>
      <c r="B770" s="7" t="s">
        <v>7073</v>
      </c>
      <c r="C770" s="109">
        <v>1</v>
      </c>
      <c r="D770" s="110">
        <v>1</v>
      </c>
      <c r="E770" s="111"/>
      <c r="F770" s="9"/>
      <c r="G770" s="7" t="s">
        <v>996</v>
      </c>
      <c r="H770" s="7" t="s">
        <v>31</v>
      </c>
      <c r="I770" s="7" t="s">
        <v>7075</v>
      </c>
      <c r="J770" s="11">
        <f t="shared" si="3"/>
        <v>39</v>
      </c>
      <c r="K770" s="7" t="s">
        <v>169</v>
      </c>
      <c r="L770" s="7" t="s">
        <v>172</v>
      </c>
      <c r="M770" s="7" t="s">
        <v>174</v>
      </c>
      <c r="N770" s="7" t="s">
        <v>175</v>
      </c>
      <c r="O770" s="7" t="s">
        <v>916</v>
      </c>
      <c r="P770" s="7" t="s">
        <v>918</v>
      </c>
      <c r="Q770" s="7" t="s">
        <v>1049</v>
      </c>
      <c r="R770" s="7" t="s">
        <v>46</v>
      </c>
      <c r="S770" s="7" t="s">
        <v>49</v>
      </c>
      <c r="T770" s="7" t="s">
        <v>7078</v>
      </c>
      <c r="U770" s="7"/>
      <c r="V770" s="7" t="s">
        <v>57</v>
      </c>
      <c r="W770" s="7" t="s">
        <v>59</v>
      </c>
      <c r="X770" s="7" t="s">
        <v>180</v>
      </c>
      <c r="Y770" s="7" t="s">
        <v>921</v>
      </c>
    </row>
    <row r="771" spans="1:25" ht="16.5" customHeight="1">
      <c r="A771" s="7" t="s">
        <v>7072</v>
      </c>
      <c r="B771" s="7" t="s">
        <v>7080</v>
      </c>
      <c r="C771" s="109">
        <v>1</v>
      </c>
      <c r="D771" s="110"/>
      <c r="E771" s="111"/>
      <c r="F771" s="9"/>
      <c r="G771" s="7" t="s">
        <v>148</v>
      </c>
      <c r="H771" s="7" t="s">
        <v>31</v>
      </c>
      <c r="I771" s="7" t="s">
        <v>7082</v>
      </c>
      <c r="J771" s="11">
        <f t="shared" si="3"/>
        <v>53</v>
      </c>
      <c r="K771" s="7" t="s">
        <v>95</v>
      </c>
      <c r="L771" s="7" t="s">
        <v>96</v>
      </c>
      <c r="M771" s="7" t="s">
        <v>43</v>
      </c>
      <c r="N771" s="7" t="s">
        <v>45</v>
      </c>
      <c r="O771" s="7" t="s">
        <v>916</v>
      </c>
      <c r="P771" s="7" t="s">
        <v>918</v>
      </c>
      <c r="Q771" s="7" t="s">
        <v>1049</v>
      </c>
      <c r="R771" s="7" t="s">
        <v>46</v>
      </c>
      <c r="S771" s="7" t="s">
        <v>49</v>
      </c>
      <c r="T771" s="7" t="s">
        <v>7085</v>
      </c>
      <c r="U771" s="7"/>
      <c r="V771" s="7" t="s">
        <v>57</v>
      </c>
      <c r="W771" s="7" t="s">
        <v>59</v>
      </c>
      <c r="X771" s="7" t="s">
        <v>102</v>
      </c>
      <c r="Y771" s="7" t="s">
        <v>921</v>
      </c>
    </row>
    <row r="772" spans="1:25" ht="16.5" customHeight="1">
      <c r="A772" s="7" t="s">
        <v>7086</v>
      </c>
      <c r="B772" s="7" t="s">
        <v>7088</v>
      </c>
      <c r="C772" s="109">
        <v>1</v>
      </c>
      <c r="D772" s="110">
        <v>1</v>
      </c>
      <c r="E772" s="111"/>
      <c r="F772" s="9"/>
      <c r="G772" s="7" t="s">
        <v>344</v>
      </c>
      <c r="H772" s="7" t="s">
        <v>31</v>
      </c>
      <c r="I772" s="7" t="s">
        <v>7090</v>
      </c>
      <c r="J772" s="11">
        <f t="shared" si="3"/>
        <v>40</v>
      </c>
      <c r="K772" s="7" t="s">
        <v>169</v>
      </c>
      <c r="L772" s="7" t="s">
        <v>172</v>
      </c>
      <c r="M772" s="7" t="s">
        <v>174</v>
      </c>
      <c r="N772" s="7" t="s">
        <v>175</v>
      </c>
      <c r="O772" s="7" t="s">
        <v>1242</v>
      </c>
      <c r="P772" s="7" t="s">
        <v>1243</v>
      </c>
      <c r="Q772" s="7" t="s">
        <v>1071</v>
      </c>
      <c r="R772" s="7" t="s">
        <v>46</v>
      </c>
      <c r="S772" s="7" t="s">
        <v>49</v>
      </c>
      <c r="T772" s="7" t="s">
        <v>7095</v>
      </c>
      <c r="U772" s="7"/>
      <c r="V772" s="7" t="s">
        <v>57</v>
      </c>
      <c r="W772" s="7" t="s">
        <v>5285</v>
      </c>
      <c r="X772" s="7" t="s">
        <v>180</v>
      </c>
      <c r="Y772" s="7" t="s">
        <v>1255</v>
      </c>
    </row>
    <row r="773" spans="1:25" ht="16.5" customHeight="1">
      <c r="A773" s="7" t="s">
        <v>7086</v>
      </c>
      <c r="B773" s="7" t="s">
        <v>7099</v>
      </c>
      <c r="C773" s="109">
        <v>1</v>
      </c>
      <c r="D773" s="110">
        <v>1</v>
      </c>
      <c r="E773" s="111"/>
      <c r="F773" s="9"/>
      <c r="G773" s="7" t="s">
        <v>1114</v>
      </c>
      <c r="H773" s="7" t="s">
        <v>31</v>
      </c>
      <c r="I773" s="7" t="s">
        <v>1852</v>
      </c>
      <c r="J773" s="11">
        <f t="shared" si="3"/>
        <v>12</v>
      </c>
      <c r="K773" s="7" t="s">
        <v>637</v>
      </c>
      <c r="L773" s="7" t="s">
        <v>639</v>
      </c>
      <c r="M773" s="7" t="s">
        <v>46</v>
      </c>
      <c r="N773" s="7" t="s">
        <v>49</v>
      </c>
      <c r="O773" s="7" t="s">
        <v>1242</v>
      </c>
      <c r="P773" s="7" t="s">
        <v>1243</v>
      </c>
      <c r="Q773" s="7" t="s">
        <v>1071</v>
      </c>
      <c r="R773" s="7" t="s">
        <v>46</v>
      </c>
      <c r="S773" s="7" t="s">
        <v>49</v>
      </c>
      <c r="T773" s="7" t="s">
        <v>2686</v>
      </c>
      <c r="U773" s="7"/>
      <c r="V773" s="7" t="s">
        <v>78</v>
      </c>
      <c r="W773" s="7" t="s">
        <v>5285</v>
      </c>
      <c r="X773" s="7" t="s">
        <v>646</v>
      </c>
      <c r="Y773" s="7" t="s">
        <v>1255</v>
      </c>
    </row>
    <row r="774" spans="1:25" ht="16.5" customHeight="1">
      <c r="A774" s="7" t="s">
        <v>7107</v>
      </c>
      <c r="B774" s="7" t="s">
        <v>7109</v>
      </c>
      <c r="C774" s="109">
        <v>1</v>
      </c>
      <c r="D774" s="110">
        <v>1</v>
      </c>
      <c r="E774" s="111"/>
      <c r="F774" s="9"/>
      <c r="G774" s="7" t="s">
        <v>259</v>
      </c>
      <c r="H774" s="7" t="s">
        <v>31</v>
      </c>
      <c r="I774" s="7" t="s">
        <v>651</v>
      </c>
      <c r="J774" s="11">
        <f t="shared" si="3"/>
        <v>18</v>
      </c>
      <c r="K774" s="7" t="s">
        <v>637</v>
      </c>
      <c r="L774" s="7" t="s">
        <v>639</v>
      </c>
      <c r="M774" s="7" t="s">
        <v>46</v>
      </c>
      <c r="N774" s="7" t="s">
        <v>49</v>
      </c>
      <c r="O774" s="7" t="s">
        <v>170</v>
      </c>
      <c r="P774" s="7" t="s">
        <v>171</v>
      </c>
      <c r="Q774" s="7" t="s">
        <v>4088</v>
      </c>
      <c r="R774" s="7" t="s">
        <v>46</v>
      </c>
      <c r="S774" s="7" t="s">
        <v>49</v>
      </c>
      <c r="T774" s="7" t="s">
        <v>652</v>
      </c>
      <c r="U774" s="7"/>
      <c r="V774" s="7" t="s">
        <v>78</v>
      </c>
      <c r="W774" s="7" t="s">
        <v>59</v>
      </c>
      <c r="X774" s="7" t="s">
        <v>646</v>
      </c>
      <c r="Y774" s="7" t="s">
        <v>177</v>
      </c>
    </row>
    <row r="775" spans="1:25" ht="16.5" customHeight="1">
      <c r="A775" s="7" t="s">
        <v>7107</v>
      </c>
      <c r="B775" s="7" t="s">
        <v>7114</v>
      </c>
      <c r="C775" s="109">
        <v>1</v>
      </c>
      <c r="D775" s="110">
        <v>1</v>
      </c>
      <c r="E775" s="111"/>
      <c r="F775" s="9"/>
      <c r="G775" s="7" t="s">
        <v>415</v>
      </c>
      <c r="H775" s="7" t="s">
        <v>31</v>
      </c>
      <c r="I775" s="7" t="s">
        <v>7116</v>
      </c>
      <c r="J775" s="11">
        <f t="shared" si="3"/>
        <v>24</v>
      </c>
      <c r="K775" s="7" t="s">
        <v>170</v>
      </c>
      <c r="L775" s="7" t="s">
        <v>171</v>
      </c>
      <c r="M775" s="7" t="s">
        <v>46</v>
      </c>
      <c r="N775" s="7" t="s">
        <v>49</v>
      </c>
      <c r="O775" s="7" t="s">
        <v>7118</v>
      </c>
      <c r="P775" s="7" t="s">
        <v>7120</v>
      </c>
      <c r="Q775" s="7" t="s">
        <v>978</v>
      </c>
      <c r="R775" s="7" t="s">
        <v>433</v>
      </c>
      <c r="S775" s="7" t="s">
        <v>434</v>
      </c>
      <c r="T775" s="7" t="s">
        <v>7122</v>
      </c>
      <c r="U775" s="7"/>
      <c r="V775" s="7" t="s">
        <v>57</v>
      </c>
      <c r="W775" s="7" t="s">
        <v>59</v>
      </c>
      <c r="X775" s="7" t="s">
        <v>177</v>
      </c>
      <c r="Y775" s="7" t="s">
        <v>5449</v>
      </c>
    </row>
    <row r="776" spans="1:25" ht="16.5" customHeight="1">
      <c r="A776" s="7" t="s">
        <v>7107</v>
      </c>
      <c r="B776" s="7" t="s">
        <v>7124</v>
      </c>
      <c r="C776" s="109">
        <v>1</v>
      </c>
      <c r="D776" s="110">
        <v>1</v>
      </c>
      <c r="E776" s="111"/>
      <c r="F776" s="9"/>
      <c r="G776" s="7" t="s">
        <v>415</v>
      </c>
      <c r="H776" s="7" t="s">
        <v>31</v>
      </c>
      <c r="I776" s="7" t="s">
        <v>696</v>
      </c>
      <c r="J776" s="11">
        <f t="shared" si="3"/>
        <v>19</v>
      </c>
      <c r="K776" s="7" t="s">
        <v>325</v>
      </c>
      <c r="L776" s="7" t="s">
        <v>326</v>
      </c>
      <c r="M776" s="7" t="s">
        <v>46</v>
      </c>
      <c r="N776" s="7" t="s">
        <v>49</v>
      </c>
      <c r="O776" s="7" t="s">
        <v>170</v>
      </c>
      <c r="P776" s="7" t="s">
        <v>171</v>
      </c>
      <c r="Q776" s="7" t="s">
        <v>4088</v>
      </c>
      <c r="R776" s="7" t="s">
        <v>46</v>
      </c>
      <c r="S776" s="7" t="s">
        <v>49</v>
      </c>
      <c r="T776" s="7" t="s">
        <v>699</v>
      </c>
      <c r="U776" s="7"/>
      <c r="V776" s="7" t="s">
        <v>78</v>
      </c>
      <c r="W776" s="7" t="s">
        <v>59</v>
      </c>
      <c r="X776" s="7" t="s">
        <v>329</v>
      </c>
      <c r="Y776" s="7" t="s">
        <v>177</v>
      </c>
    </row>
    <row r="777" spans="1:25" ht="16.5" customHeight="1">
      <c r="A777" s="7" t="s">
        <v>7129</v>
      </c>
      <c r="B777" s="7" t="s">
        <v>7131</v>
      </c>
      <c r="C777" s="109">
        <v>1</v>
      </c>
      <c r="D777" s="110">
        <v>1</v>
      </c>
      <c r="E777" s="111">
        <v>1</v>
      </c>
      <c r="F777" s="9"/>
      <c r="G777" s="7" t="s">
        <v>105</v>
      </c>
      <c r="H777" s="7" t="s">
        <v>31</v>
      </c>
      <c r="I777" s="7" t="s">
        <v>3107</v>
      </c>
      <c r="J777" s="11">
        <f t="shared" si="3"/>
        <v>10</v>
      </c>
      <c r="K777" s="7" t="s">
        <v>95</v>
      </c>
      <c r="L777" s="7" t="s">
        <v>96</v>
      </c>
      <c r="M777" s="7" t="s">
        <v>43</v>
      </c>
      <c r="N777" s="7" t="s">
        <v>45</v>
      </c>
      <c r="O777" s="7" t="s">
        <v>7134</v>
      </c>
      <c r="P777" s="7" t="s">
        <v>7135</v>
      </c>
      <c r="Q777" s="7" t="s">
        <v>965</v>
      </c>
      <c r="R777" s="7" t="s">
        <v>53</v>
      </c>
      <c r="S777" s="7" t="s">
        <v>55</v>
      </c>
      <c r="T777" s="7" t="s">
        <v>7137</v>
      </c>
      <c r="U777" s="7"/>
      <c r="V777" s="7" t="s">
        <v>57</v>
      </c>
      <c r="W777" s="7" t="s">
        <v>59</v>
      </c>
      <c r="X777" s="7" t="s">
        <v>102</v>
      </c>
      <c r="Y777" s="7" t="s">
        <v>7140</v>
      </c>
    </row>
    <row r="778" spans="1:25" ht="16.5" customHeight="1">
      <c r="A778" s="7" t="s">
        <v>7129</v>
      </c>
      <c r="B778" s="7" t="s">
        <v>7141</v>
      </c>
      <c r="C778" s="109">
        <v>1</v>
      </c>
      <c r="D778" s="110">
        <v>1</v>
      </c>
      <c r="E778" s="111"/>
      <c r="F778" s="9"/>
      <c r="G778" s="7" t="s">
        <v>105</v>
      </c>
      <c r="H778" s="7" t="s">
        <v>31</v>
      </c>
      <c r="I778" s="7" t="s">
        <v>7144</v>
      </c>
      <c r="J778" s="11">
        <f t="shared" si="3"/>
        <v>11</v>
      </c>
      <c r="K778" s="7" t="s">
        <v>7134</v>
      </c>
      <c r="L778" s="7" t="s">
        <v>7135</v>
      </c>
      <c r="M778" s="7" t="s">
        <v>53</v>
      </c>
      <c r="N778" s="7" t="s">
        <v>55</v>
      </c>
      <c r="O778" s="7" t="s">
        <v>7147</v>
      </c>
      <c r="P778" s="7" t="s">
        <v>7148</v>
      </c>
      <c r="Q778" s="7" t="s">
        <v>293</v>
      </c>
      <c r="R778" s="7" t="s">
        <v>53</v>
      </c>
      <c r="S778" s="7" t="s">
        <v>55</v>
      </c>
      <c r="T778" s="7" t="s">
        <v>7149</v>
      </c>
      <c r="U778" s="7"/>
      <c r="V778" s="7" t="s">
        <v>78</v>
      </c>
      <c r="W778" s="7" t="s">
        <v>59</v>
      </c>
      <c r="X778" s="7" t="s">
        <v>7140</v>
      </c>
      <c r="Y778" s="7" t="s">
        <v>1702</v>
      </c>
    </row>
    <row r="779" spans="1:25" ht="16.5" customHeight="1">
      <c r="A779" s="7" t="s">
        <v>7129</v>
      </c>
      <c r="B779" s="7" t="s">
        <v>7151</v>
      </c>
      <c r="C779" s="109">
        <v>1</v>
      </c>
      <c r="D779" s="110">
        <v>1</v>
      </c>
      <c r="E779" s="111"/>
      <c r="F779" s="9"/>
      <c r="G779" s="7" t="s">
        <v>105</v>
      </c>
      <c r="H779" s="7" t="s">
        <v>31</v>
      </c>
      <c r="I779" s="7" t="s">
        <v>7153</v>
      </c>
      <c r="J779" s="11">
        <f t="shared" si="3"/>
        <v>10</v>
      </c>
      <c r="K779" s="7" t="s">
        <v>7147</v>
      </c>
      <c r="L779" s="7" t="s">
        <v>7148</v>
      </c>
      <c r="M779" s="7" t="s">
        <v>53</v>
      </c>
      <c r="N779" s="7" t="s">
        <v>55</v>
      </c>
      <c r="O779" s="7" t="s">
        <v>7157</v>
      </c>
      <c r="P779" s="7" t="s">
        <v>7158</v>
      </c>
      <c r="Q779" s="7" t="s">
        <v>965</v>
      </c>
      <c r="R779" s="7" t="s">
        <v>53</v>
      </c>
      <c r="S779" s="7" t="s">
        <v>55</v>
      </c>
      <c r="T779" s="7" t="s">
        <v>7160</v>
      </c>
      <c r="U779" s="7"/>
      <c r="V779" s="7" t="s">
        <v>78</v>
      </c>
      <c r="W779" s="7" t="s">
        <v>59</v>
      </c>
      <c r="X779" s="7" t="s">
        <v>1702</v>
      </c>
      <c r="Y779" s="7" t="s">
        <v>7162</v>
      </c>
    </row>
    <row r="780" spans="1:25" ht="16.5" customHeight="1">
      <c r="A780" s="7" t="s">
        <v>7129</v>
      </c>
      <c r="B780" s="7" t="s">
        <v>7164</v>
      </c>
      <c r="C780" s="109">
        <v>1</v>
      </c>
      <c r="D780" s="110">
        <v>1</v>
      </c>
      <c r="E780" s="111"/>
      <c r="F780" s="9"/>
      <c r="G780" s="7" t="s">
        <v>105</v>
      </c>
      <c r="H780" s="7" t="s">
        <v>31</v>
      </c>
      <c r="I780" s="7" t="s">
        <v>7166</v>
      </c>
      <c r="J780" s="11">
        <f t="shared" si="3"/>
        <v>16</v>
      </c>
      <c r="K780" s="7" t="s">
        <v>7157</v>
      </c>
      <c r="L780" s="7" t="s">
        <v>7158</v>
      </c>
      <c r="M780" s="7" t="s">
        <v>53</v>
      </c>
      <c r="N780" s="7" t="s">
        <v>55</v>
      </c>
      <c r="O780" s="7" t="s">
        <v>7170</v>
      </c>
      <c r="P780" s="7" t="s">
        <v>7172</v>
      </c>
      <c r="Q780" s="7" t="s">
        <v>52</v>
      </c>
      <c r="R780" s="7" t="s">
        <v>53</v>
      </c>
      <c r="S780" s="7" t="s">
        <v>55</v>
      </c>
      <c r="T780" s="7" t="s">
        <v>7174</v>
      </c>
      <c r="U780" s="7"/>
      <c r="V780" s="7" t="s">
        <v>78</v>
      </c>
      <c r="W780" s="7" t="s">
        <v>59</v>
      </c>
      <c r="X780" s="7" t="s">
        <v>7162</v>
      </c>
      <c r="Y780" s="7" t="s">
        <v>1074</v>
      </c>
    </row>
    <row r="781" spans="1:25" ht="16.5" customHeight="1">
      <c r="A781" s="7" t="s">
        <v>7129</v>
      </c>
      <c r="B781" s="7" t="s">
        <v>7175</v>
      </c>
      <c r="C781" s="109">
        <v>1</v>
      </c>
      <c r="D781" s="110">
        <v>1</v>
      </c>
      <c r="E781" s="111">
        <v>1</v>
      </c>
      <c r="F781" s="9"/>
      <c r="G781" s="7" t="s">
        <v>105</v>
      </c>
      <c r="H781" s="7" t="s">
        <v>31</v>
      </c>
      <c r="I781" s="7" t="s">
        <v>5551</v>
      </c>
      <c r="J781" s="11">
        <f t="shared" si="3"/>
        <v>27</v>
      </c>
      <c r="K781" s="7" t="s">
        <v>95</v>
      </c>
      <c r="L781" s="7" t="s">
        <v>96</v>
      </c>
      <c r="M781" s="7" t="s">
        <v>43</v>
      </c>
      <c r="N781" s="7" t="s">
        <v>45</v>
      </c>
      <c r="O781" s="7" t="s">
        <v>7178</v>
      </c>
      <c r="P781" s="7" t="s">
        <v>7179</v>
      </c>
      <c r="Q781" s="7" t="s">
        <v>293</v>
      </c>
      <c r="R781" s="7" t="s">
        <v>1050</v>
      </c>
      <c r="S781" s="7" t="s">
        <v>718</v>
      </c>
      <c r="T781" s="7" t="s">
        <v>7181</v>
      </c>
      <c r="U781" s="7"/>
      <c r="V781" s="7" t="s">
        <v>57</v>
      </c>
      <c r="W781" s="7" t="s">
        <v>59</v>
      </c>
      <c r="X781" s="7" t="s">
        <v>102</v>
      </c>
      <c r="Y781" s="7" t="s">
        <v>3508</v>
      </c>
    </row>
    <row r="782" spans="1:25" ht="16.5" customHeight="1">
      <c r="A782" s="7" t="s">
        <v>7129</v>
      </c>
      <c r="B782" s="7" t="s">
        <v>7184</v>
      </c>
      <c r="C782" s="109">
        <v>1</v>
      </c>
      <c r="D782" s="110">
        <v>1</v>
      </c>
      <c r="E782" s="111"/>
      <c r="F782" s="9"/>
      <c r="G782" s="7" t="s">
        <v>4182</v>
      </c>
      <c r="H782" s="7" t="s">
        <v>31</v>
      </c>
      <c r="I782" s="7" t="s">
        <v>7187</v>
      </c>
      <c r="J782" s="11">
        <f t="shared" si="3"/>
        <v>7</v>
      </c>
      <c r="K782" s="7" t="s">
        <v>7178</v>
      </c>
      <c r="L782" s="7" t="s">
        <v>7179</v>
      </c>
      <c r="M782" s="7" t="s">
        <v>1050</v>
      </c>
      <c r="N782" s="7" t="s">
        <v>718</v>
      </c>
      <c r="O782" s="7" t="s">
        <v>7189</v>
      </c>
      <c r="P782" s="7" t="s">
        <v>7190</v>
      </c>
      <c r="Q782" s="7" t="s">
        <v>258</v>
      </c>
      <c r="R782" s="7" t="s">
        <v>1739</v>
      </c>
      <c r="S782" s="7" t="s">
        <v>1740</v>
      </c>
      <c r="T782" s="7" t="s">
        <v>7191</v>
      </c>
      <c r="U782" s="7"/>
      <c r="V782" s="7" t="s">
        <v>57</v>
      </c>
      <c r="W782" s="7" t="s">
        <v>59</v>
      </c>
      <c r="X782" s="7" t="s">
        <v>3508</v>
      </c>
      <c r="Y782" s="7" t="s">
        <v>7194</v>
      </c>
    </row>
    <row r="783" spans="1:25" ht="16.5" customHeight="1">
      <c r="A783" s="7" t="s">
        <v>7129</v>
      </c>
      <c r="B783" s="7" t="s">
        <v>7196</v>
      </c>
      <c r="C783" s="109">
        <v>1</v>
      </c>
      <c r="D783" s="110">
        <v>1</v>
      </c>
      <c r="E783" s="111"/>
      <c r="F783" s="9"/>
      <c r="G783" s="7" t="s">
        <v>105</v>
      </c>
      <c r="H783" s="7" t="s">
        <v>31</v>
      </c>
      <c r="I783" s="7" t="s">
        <v>504</v>
      </c>
      <c r="J783" s="11">
        <f t="shared" si="3"/>
        <v>6</v>
      </c>
      <c r="K783" s="7" t="s">
        <v>7178</v>
      </c>
      <c r="L783" s="7" t="s">
        <v>7179</v>
      </c>
      <c r="M783" s="7" t="s">
        <v>1050</v>
      </c>
      <c r="N783" s="7" t="s">
        <v>718</v>
      </c>
      <c r="O783" s="7" t="s">
        <v>7199</v>
      </c>
      <c r="P783" s="7" t="s">
        <v>7200</v>
      </c>
      <c r="Q783" s="7" t="s">
        <v>965</v>
      </c>
      <c r="R783" s="7" t="s">
        <v>1739</v>
      </c>
      <c r="S783" s="7" t="s">
        <v>1740</v>
      </c>
      <c r="T783" s="7" t="s">
        <v>7203</v>
      </c>
      <c r="U783" s="7"/>
      <c r="V783" s="7" t="s">
        <v>57</v>
      </c>
      <c r="W783" s="7" t="s">
        <v>59</v>
      </c>
      <c r="X783" s="7" t="s">
        <v>3508</v>
      </c>
      <c r="Y783" s="7" t="s">
        <v>5732</v>
      </c>
    </row>
    <row r="784" spans="1:25" ht="16.5" customHeight="1">
      <c r="A784" s="7" t="s">
        <v>7129</v>
      </c>
      <c r="B784" s="7" t="s">
        <v>7205</v>
      </c>
      <c r="C784" s="109">
        <v>1</v>
      </c>
      <c r="D784" s="110">
        <v>1</v>
      </c>
      <c r="E784" s="111"/>
      <c r="F784" s="9"/>
      <c r="G784" s="7" t="s">
        <v>105</v>
      </c>
      <c r="H784" s="7" t="s">
        <v>31</v>
      </c>
      <c r="I784" s="7" t="s">
        <v>7187</v>
      </c>
      <c r="J784" s="11">
        <f t="shared" si="3"/>
        <v>7</v>
      </c>
      <c r="K784" s="7" t="s">
        <v>7178</v>
      </c>
      <c r="L784" s="7" t="s">
        <v>7179</v>
      </c>
      <c r="M784" s="7" t="s">
        <v>1050</v>
      </c>
      <c r="N784" s="7" t="s">
        <v>718</v>
      </c>
      <c r="O784" s="7" t="s">
        <v>7207</v>
      </c>
      <c r="P784" s="7" t="s">
        <v>7209</v>
      </c>
      <c r="Q784" s="7" t="s">
        <v>965</v>
      </c>
      <c r="R784" s="7" t="s">
        <v>1739</v>
      </c>
      <c r="S784" s="7" t="s">
        <v>1740</v>
      </c>
      <c r="T784" s="7" t="s">
        <v>7210</v>
      </c>
      <c r="U784" s="7"/>
      <c r="V784" s="7" t="s">
        <v>57</v>
      </c>
      <c r="W784" s="7" t="s">
        <v>59</v>
      </c>
      <c r="X784" s="7" t="s">
        <v>3508</v>
      </c>
      <c r="Y784" s="7" t="s">
        <v>7211</v>
      </c>
    </row>
    <row r="785" spans="1:25" ht="16.5" customHeight="1">
      <c r="A785" s="7" t="s">
        <v>7129</v>
      </c>
      <c r="B785" s="7" t="s">
        <v>7213</v>
      </c>
      <c r="C785" s="109">
        <v>1</v>
      </c>
      <c r="D785" s="110">
        <v>1</v>
      </c>
      <c r="E785" s="111"/>
      <c r="F785" s="9"/>
      <c r="G785" s="7" t="s">
        <v>4182</v>
      </c>
      <c r="H785" s="7" t="s">
        <v>31</v>
      </c>
      <c r="I785" s="7" t="s">
        <v>2420</v>
      </c>
      <c r="J785" s="11">
        <f t="shared" si="3"/>
        <v>11</v>
      </c>
      <c r="K785" s="7" t="s">
        <v>7178</v>
      </c>
      <c r="L785" s="7" t="s">
        <v>7179</v>
      </c>
      <c r="M785" s="7" t="s">
        <v>1050</v>
      </c>
      <c r="N785" s="7" t="s">
        <v>718</v>
      </c>
      <c r="O785" s="7" t="s">
        <v>7216</v>
      </c>
      <c r="P785" s="7" t="s">
        <v>7217</v>
      </c>
      <c r="Q785" s="7" t="s">
        <v>1912</v>
      </c>
      <c r="R785" s="7" t="s">
        <v>1764</v>
      </c>
      <c r="S785" s="7" t="s">
        <v>1740</v>
      </c>
      <c r="T785" s="7" t="s">
        <v>7220</v>
      </c>
      <c r="U785" s="7"/>
      <c r="V785" s="7" t="s">
        <v>57</v>
      </c>
      <c r="W785" s="7" t="s">
        <v>59</v>
      </c>
      <c r="X785" s="7" t="s">
        <v>3508</v>
      </c>
      <c r="Y785" s="7" t="s">
        <v>5712</v>
      </c>
    </row>
    <row r="786" spans="1:25" ht="16.5" customHeight="1">
      <c r="A786" s="7" t="s">
        <v>7129</v>
      </c>
      <c r="B786" s="7" t="s">
        <v>7223</v>
      </c>
      <c r="C786" s="109">
        <v>1</v>
      </c>
      <c r="D786" s="110">
        <v>1</v>
      </c>
      <c r="E786" s="111"/>
      <c r="F786" s="9"/>
      <c r="G786" s="7" t="s">
        <v>105</v>
      </c>
      <c r="H786" s="7" t="s">
        <v>31</v>
      </c>
      <c r="I786" s="7" t="s">
        <v>7225</v>
      </c>
      <c r="J786" s="11">
        <f t="shared" si="3"/>
        <v>9</v>
      </c>
      <c r="K786" s="7" t="s">
        <v>7178</v>
      </c>
      <c r="L786" s="7" t="s">
        <v>7179</v>
      </c>
      <c r="M786" s="7" t="s">
        <v>1050</v>
      </c>
      <c r="N786" s="7" t="s">
        <v>718</v>
      </c>
      <c r="O786" s="7" t="s">
        <v>7226</v>
      </c>
      <c r="P786" s="7" t="s">
        <v>7227</v>
      </c>
      <c r="Q786" s="7" t="s">
        <v>965</v>
      </c>
      <c r="R786" s="7" t="s">
        <v>1764</v>
      </c>
      <c r="S786" s="7" t="s">
        <v>1740</v>
      </c>
      <c r="T786" s="7" t="s">
        <v>7230</v>
      </c>
      <c r="U786" s="7"/>
      <c r="V786" s="7" t="s">
        <v>57</v>
      </c>
      <c r="W786" s="7" t="s">
        <v>59</v>
      </c>
      <c r="X786" s="7" t="s">
        <v>3508</v>
      </c>
      <c r="Y786" s="7" t="s">
        <v>7231</v>
      </c>
    </row>
    <row r="787" spans="1:25" ht="16.5" customHeight="1">
      <c r="A787" s="7" t="s">
        <v>7129</v>
      </c>
      <c r="B787" s="7" t="s">
        <v>7232</v>
      </c>
      <c r="C787" s="109">
        <v>1</v>
      </c>
      <c r="D787" s="110">
        <v>1</v>
      </c>
      <c r="E787" s="111"/>
      <c r="F787" s="9"/>
      <c r="G787" s="7" t="s">
        <v>105</v>
      </c>
      <c r="H787" s="7" t="s">
        <v>31</v>
      </c>
      <c r="I787" s="7" t="s">
        <v>7234</v>
      </c>
      <c r="J787" s="11">
        <f t="shared" si="3"/>
        <v>7</v>
      </c>
      <c r="K787" s="7" t="s">
        <v>7178</v>
      </c>
      <c r="L787" s="7" t="s">
        <v>7179</v>
      </c>
      <c r="M787" s="7" t="s">
        <v>1050</v>
      </c>
      <c r="N787" s="7" t="s">
        <v>718</v>
      </c>
      <c r="O787" s="7" t="s">
        <v>7236</v>
      </c>
      <c r="P787" s="7" t="s">
        <v>7237</v>
      </c>
      <c r="Q787" s="7" t="s">
        <v>965</v>
      </c>
      <c r="R787" s="7" t="s">
        <v>1764</v>
      </c>
      <c r="S787" s="7" t="s">
        <v>1740</v>
      </c>
      <c r="T787" s="7" t="s">
        <v>7239</v>
      </c>
      <c r="U787" s="7"/>
      <c r="V787" s="7" t="s">
        <v>57</v>
      </c>
      <c r="W787" s="7" t="s">
        <v>59</v>
      </c>
      <c r="X787" s="7" t="s">
        <v>3508</v>
      </c>
      <c r="Y787" s="7" t="s">
        <v>7241</v>
      </c>
    </row>
    <row r="788" spans="1:25" ht="16.5" customHeight="1">
      <c r="A788" s="7" t="s">
        <v>7129</v>
      </c>
      <c r="B788" s="7" t="s">
        <v>7242</v>
      </c>
      <c r="C788" s="109">
        <v>1</v>
      </c>
      <c r="D788" s="110">
        <v>1</v>
      </c>
      <c r="E788" s="111"/>
      <c r="F788" s="9"/>
      <c r="G788" s="7" t="s">
        <v>105</v>
      </c>
      <c r="H788" s="7" t="s">
        <v>31</v>
      </c>
      <c r="I788" s="7" t="s">
        <v>7244</v>
      </c>
      <c r="J788" s="11">
        <f t="shared" si="3"/>
        <v>11</v>
      </c>
      <c r="K788" s="7" t="s">
        <v>7178</v>
      </c>
      <c r="L788" s="7" t="s">
        <v>7179</v>
      </c>
      <c r="M788" s="7" t="s">
        <v>1050</v>
      </c>
      <c r="N788" s="7" t="s">
        <v>718</v>
      </c>
      <c r="O788" s="7" t="s">
        <v>7246</v>
      </c>
      <c r="P788" s="7" t="s">
        <v>7247</v>
      </c>
      <c r="Q788" s="7" t="s">
        <v>52</v>
      </c>
      <c r="R788" s="7" t="s">
        <v>1787</v>
      </c>
      <c r="S788" s="7" t="s">
        <v>1740</v>
      </c>
      <c r="T788" s="7" t="s">
        <v>7248</v>
      </c>
      <c r="U788" s="7"/>
      <c r="V788" s="7" t="s">
        <v>57</v>
      </c>
      <c r="W788" s="7" t="s">
        <v>59</v>
      </c>
      <c r="X788" s="7" t="s">
        <v>3508</v>
      </c>
      <c r="Y788" s="7" t="s">
        <v>1792</v>
      </c>
    </row>
    <row r="789" spans="1:25" ht="16.5" customHeight="1">
      <c r="A789" s="7" t="s">
        <v>7129</v>
      </c>
      <c r="B789" s="7" t="s">
        <v>7250</v>
      </c>
      <c r="C789" s="109">
        <v>1</v>
      </c>
      <c r="D789" s="110">
        <v>1</v>
      </c>
      <c r="E789" s="111"/>
      <c r="F789" s="9"/>
      <c r="G789" s="7" t="s">
        <v>4182</v>
      </c>
      <c r="H789" s="7" t="s">
        <v>31</v>
      </c>
      <c r="I789" s="7" t="s">
        <v>7251</v>
      </c>
      <c r="J789" s="11">
        <f t="shared" si="3"/>
        <v>9</v>
      </c>
      <c r="K789" s="7" t="s">
        <v>7246</v>
      </c>
      <c r="L789" s="7" t="s">
        <v>7247</v>
      </c>
      <c r="M789" s="7" t="s">
        <v>1787</v>
      </c>
      <c r="N789" s="7" t="s">
        <v>1740</v>
      </c>
      <c r="O789" s="7" t="s">
        <v>7252</v>
      </c>
      <c r="P789" s="7" t="s">
        <v>7253</v>
      </c>
      <c r="Q789" s="7" t="s">
        <v>293</v>
      </c>
      <c r="R789" s="7" t="s">
        <v>1787</v>
      </c>
      <c r="S789" s="7" t="s">
        <v>1740</v>
      </c>
      <c r="T789" s="7" t="s">
        <v>4372</v>
      </c>
      <c r="U789" s="7"/>
      <c r="V789" s="7" t="s">
        <v>78</v>
      </c>
      <c r="W789" s="7" t="s">
        <v>59</v>
      </c>
      <c r="X789" s="7" t="s">
        <v>1792</v>
      </c>
      <c r="Y789" s="7" t="s">
        <v>4373</v>
      </c>
    </row>
    <row r="790" spans="1:25" ht="16.5" customHeight="1">
      <c r="A790" s="7" t="s">
        <v>7129</v>
      </c>
      <c r="B790" s="7" t="s">
        <v>7255</v>
      </c>
      <c r="C790" s="109">
        <v>1</v>
      </c>
      <c r="D790" s="110">
        <v>1</v>
      </c>
      <c r="E790" s="111"/>
      <c r="F790" s="9"/>
      <c r="G790" s="7" t="s">
        <v>105</v>
      </c>
      <c r="H790" s="7" t="s">
        <v>31</v>
      </c>
      <c r="I790" s="7" t="s">
        <v>4558</v>
      </c>
      <c r="J790" s="11">
        <f t="shared" si="3"/>
        <v>7</v>
      </c>
      <c r="K790" s="7" t="s">
        <v>7246</v>
      </c>
      <c r="L790" s="7" t="s">
        <v>7247</v>
      </c>
      <c r="M790" s="7" t="s">
        <v>1787</v>
      </c>
      <c r="N790" s="7" t="s">
        <v>1740</v>
      </c>
      <c r="O790" s="7" t="s">
        <v>7261</v>
      </c>
      <c r="P790" s="7" t="s">
        <v>7262</v>
      </c>
      <c r="Q790" s="7" t="s">
        <v>247</v>
      </c>
      <c r="R790" s="7" t="s">
        <v>1787</v>
      </c>
      <c r="S790" s="7" t="s">
        <v>1740</v>
      </c>
      <c r="T790" s="7" t="s">
        <v>89</v>
      </c>
      <c r="U790" s="7"/>
      <c r="V790" s="7" t="s">
        <v>78</v>
      </c>
      <c r="W790" s="7" t="s">
        <v>59</v>
      </c>
      <c r="X790" s="7" t="s">
        <v>89</v>
      </c>
      <c r="Y790" s="7" t="s">
        <v>89</v>
      </c>
    </row>
    <row r="791" spans="1:25" ht="16.5" customHeight="1">
      <c r="A791" s="7" t="s">
        <v>7129</v>
      </c>
      <c r="B791" s="7" t="s">
        <v>7264</v>
      </c>
      <c r="C791" s="109">
        <v>1</v>
      </c>
      <c r="D791" s="110">
        <v>1</v>
      </c>
      <c r="E791" s="111"/>
      <c r="F791" s="9"/>
      <c r="G791" s="7" t="s">
        <v>105</v>
      </c>
      <c r="H791" s="7" t="s">
        <v>31</v>
      </c>
      <c r="I791" s="7" t="s">
        <v>1736</v>
      </c>
      <c r="J791" s="11">
        <f t="shared" si="3"/>
        <v>8</v>
      </c>
      <c r="K791" s="7" t="s">
        <v>7246</v>
      </c>
      <c r="L791" s="7" t="s">
        <v>7247</v>
      </c>
      <c r="M791" s="7" t="s">
        <v>1787</v>
      </c>
      <c r="N791" s="7" t="s">
        <v>1740</v>
      </c>
      <c r="O791" s="7" t="s">
        <v>7265</v>
      </c>
      <c r="P791" s="7" t="s">
        <v>7266</v>
      </c>
      <c r="Q791" s="7" t="s">
        <v>247</v>
      </c>
      <c r="R791" s="7" t="s">
        <v>1787</v>
      </c>
      <c r="S791" s="7" t="s">
        <v>1740</v>
      </c>
      <c r="T791" s="7" t="s">
        <v>89</v>
      </c>
      <c r="U791" s="7"/>
      <c r="V791" s="7" t="s">
        <v>78</v>
      </c>
      <c r="W791" s="7" t="s">
        <v>59</v>
      </c>
      <c r="X791" s="7" t="s">
        <v>89</v>
      </c>
      <c r="Y791" s="7" t="s">
        <v>89</v>
      </c>
    </row>
    <row r="792" spans="1:25" ht="16.5" customHeight="1">
      <c r="A792" s="7" t="s">
        <v>7129</v>
      </c>
      <c r="B792" s="7" t="s">
        <v>7268</v>
      </c>
      <c r="C792" s="109">
        <v>1</v>
      </c>
      <c r="D792" s="110">
        <v>1</v>
      </c>
      <c r="E792" s="111"/>
      <c r="F792" s="9"/>
      <c r="G792" s="7" t="s">
        <v>105</v>
      </c>
      <c r="H792" s="7" t="s">
        <v>31</v>
      </c>
      <c r="I792" s="7" t="s">
        <v>7269</v>
      </c>
      <c r="J792" s="11">
        <f t="shared" si="3"/>
        <v>10</v>
      </c>
      <c r="K792" s="7" t="s">
        <v>7246</v>
      </c>
      <c r="L792" s="7" t="s">
        <v>7247</v>
      </c>
      <c r="M792" s="7" t="s">
        <v>1787</v>
      </c>
      <c r="N792" s="7" t="s">
        <v>1740</v>
      </c>
      <c r="O792" s="7" t="s">
        <v>7272</v>
      </c>
      <c r="P792" s="7" t="s">
        <v>7273</v>
      </c>
      <c r="Q792" s="7" t="s">
        <v>965</v>
      </c>
      <c r="R792" s="7" t="s">
        <v>1050</v>
      </c>
      <c r="S792" s="7" t="s">
        <v>718</v>
      </c>
      <c r="T792" s="7" t="s">
        <v>7276</v>
      </c>
      <c r="U792" s="7"/>
      <c r="V792" s="7" t="s">
        <v>57</v>
      </c>
      <c r="W792" s="7" t="s">
        <v>59</v>
      </c>
      <c r="X792" s="7" t="s">
        <v>1792</v>
      </c>
      <c r="Y792" s="7" t="s">
        <v>7278</v>
      </c>
    </row>
    <row r="793" spans="1:25" ht="16.5" customHeight="1">
      <c r="A793" s="7" t="s">
        <v>7129</v>
      </c>
      <c r="B793" s="7" t="s">
        <v>7279</v>
      </c>
      <c r="C793" s="109">
        <v>1</v>
      </c>
      <c r="D793" s="110">
        <v>1</v>
      </c>
      <c r="E793" s="111"/>
      <c r="F793" s="9"/>
      <c r="G793" s="7" t="s">
        <v>105</v>
      </c>
      <c r="H793" s="7" t="s">
        <v>31</v>
      </c>
      <c r="I793" s="7" t="s">
        <v>7281</v>
      </c>
      <c r="J793" s="11">
        <f t="shared" si="3"/>
        <v>12</v>
      </c>
      <c r="K793" s="7" t="s">
        <v>7246</v>
      </c>
      <c r="L793" s="7" t="s">
        <v>7247</v>
      </c>
      <c r="M793" s="7" t="s">
        <v>1787</v>
      </c>
      <c r="N793" s="7" t="s">
        <v>1740</v>
      </c>
      <c r="O793" s="7" t="s">
        <v>7284</v>
      </c>
      <c r="P793" s="7" t="s">
        <v>7286</v>
      </c>
      <c r="Q793" s="7" t="s">
        <v>152</v>
      </c>
      <c r="R793" s="7" t="s">
        <v>1050</v>
      </c>
      <c r="S793" s="7" t="s">
        <v>718</v>
      </c>
      <c r="T793" s="7" t="s">
        <v>7288</v>
      </c>
      <c r="U793" s="7"/>
      <c r="V793" s="7" t="s">
        <v>57</v>
      </c>
      <c r="W793" s="7" t="s">
        <v>59</v>
      </c>
      <c r="X793" s="7" t="s">
        <v>1792</v>
      </c>
      <c r="Y793" s="7" t="s">
        <v>7290</v>
      </c>
    </row>
    <row r="794" spans="1:25" ht="16.5" customHeight="1">
      <c r="A794" s="7" t="s">
        <v>7129</v>
      </c>
      <c r="B794" s="7" t="s">
        <v>7291</v>
      </c>
      <c r="C794" s="109">
        <v>1</v>
      </c>
      <c r="D794" s="110">
        <v>1</v>
      </c>
      <c r="E794" s="111"/>
      <c r="F794" s="9"/>
      <c r="G794" s="7" t="s">
        <v>105</v>
      </c>
      <c r="H794" s="7" t="s">
        <v>31</v>
      </c>
      <c r="I794" s="7" t="s">
        <v>1115</v>
      </c>
      <c r="J794" s="11">
        <f t="shared" si="3"/>
        <v>15</v>
      </c>
      <c r="K794" s="7" t="s">
        <v>7246</v>
      </c>
      <c r="L794" s="7" t="s">
        <v>7247</v>
      </c>
      <c r="M794" s="7" t="s">
        <v>1787</v>
      </c>
      <c r="N794" s="7" t="s">
        <v>1740</v>
      </c>
      <c r="O794" s="7" t="s">
        <v>7292</v>
      </c>
      <c r="P794" s="7" t="s">
        <v>7293</v>
      </c>
      <c r="Q794" s="7" t="s">
        <v>52</v>
      </c>
      <c r="R794" s="7" t="s">
        <v>1619</v>
      </c>
      <c r="S794" s="7" t="s">
        <v>1620</v>
      </c>
      <c r="T794" s="7" t="s">
        <v>7294</v>
      </c>
      <c r="U794" s="7"/>
      <c r="V794" s="7" t="s">
        <v>57</v>
      </c>
      <c r="W794" s="7" t="s">
        <v>59</v>
      </c>
      <c r="X794" s="7" t="s">
        <v>1792</v>
      </c>
      <c r="Y794" s="7" t="s">
        <v>1623</v>
      </c>
    </row>
    <row r="795" spans="1:25" ht="16.5" customHeight="1">
      <c r="A795" s="7" t="s">
        <v>7129</v>
      </c>
      <c r="B795" s="7" t="s">
        <v>7296</v>
      </c>
      <c r="C795" s="109">
        <v>1</v>
      </c>
      <c r="D795" s="110">
        <v>1</v>
      </c>
      <c r="E795" s="111"/>
      <c r="F795" s="9"/>
      <c r="G795" s="7" t="s">
        <v>4182</v>
      </c>
      <c r="H795" s="7" t="s">
        <v>31</v>
      </c>
      <c r="I795" s="7" t="s">
        <v>5862</v>
      </c>
      <c r="J795" s="11">
        <f t="shared" si="3"/>
        <v>12</v>
      </c>
      <c r="K795" s="7" t="s">
        <v>7292</v>
      </c>
      <c r="L795" s="7" t="s">
        <v>7293</v>
      </c>
      <c r="M795" s="7" t="s">
        <v>1619</v>
      </c>
      <c r="N795" s="7" t="s">
        <v>1620</v>
      </c>
      <c r="O795" s="7" t="s">
        <v>7300</v>
      </c>
      <c r="P795" s="7" t="s">
        <v>7301</v>
      </c>
      <c r="Q795" s="7" t="s">
        <v>247</v>
      </c>
      <c r="R795" s="7" t="s">
        <v>1619</v>
      </c>
      <c r="S795" s="7" t="s">
        <v>1620</v>
      </c>
      <c r="T795" s="7" t="s">
        <v>89</v>
      </c>
      <c r="U795" s="7"/>
      <c r="V795" s="7" t="s">
        <v>78</v>
      </c>
      <c r="W795" s="7" t="s">
        <v>59</v>
      </c>
      <c r="X795" s="7" t="s">
        <v>89</v>
      </c>
      <c r="Y795" s="7" t="s">
        <v>89</v>
      </c>
    </row>
    <row r="796" spans="1:25" ht="16.5" customHeight="1">
      <c r="A796" s="7" t="s">
        <v>7129</v>
      </c>
      <c r="B796" s="7" t="s">
        <v>7305</v>
      </c>
      <c r="C796" s="109">
        <v>1</v>
      </c>
      <c r="D796" s="110">
        <v>1</v>
      </c>
      <c r="E796" s="111"/>
      <c r="F796" s="9"/>
      <c r="G796" s="7" t="s">
        <v>105</v>
      </c>
      <c r="H796" s="7" t="s">
        <v>31</v>
      </c>
      <c r="I796" s="7" t="s">
        <v>1736</v>
      </c>
      <c r="J796" s="11">
        <f t="shared" si="3"/>
        <v>8</v>
      </c>
      <c r="K796" s="7" t="s">
        <v>7292</v>
      </c>
      <c r="L796" s="7" t="s">
        <v>7293</v>
      </c>
      <c r="M796" s="7" t="s">
        <v>1619</v>
      </c>
      <c r="N796" s="7" t="s">
        <v>1620</v>
      </c>
      <c r="O796" s="7" t="s">
        <v>7309</v>
      </c>
      <c r="P796" s="7" t="s">
        <v>7310</v>
      </c>
      <c r="Q796" s="7" t="s">
        <v>247</v>
      </c>
      <c r="R796" s="7" t="s">
        <v>1619</v>
      </c>
      <c r="S796" s="7" t="s">
        <v>1620</v>
      </c>
      <c r="T796" s="7" t="s">
        <v>89</v>
      </c>
      <c r="U796" s="7"/>
      <c r="V796" s="7" t="s">
        <v>78</v>
      </c>
      <c r="W796" s="7" t="s">
        <v>59</v>
      </c>
      <c r="X796" s="7" t="s">
        <v>89</v>
      </c>
      <c r="Y796" s="7" t="s">
        <v>89</v>
      </c>
    </row>
    <row r="797" spans="1:25" ht="16.5" customHeight="1">
      <c r="A797" s="7" t="s">
        <v>7129</v>
      </c>
      <c r="B797" s="7" t="s">
        <v>7314</v>
      </c>
      <c r="C797" s="109">
        <v>1</v>
      </c>
      <c r="D797" s="110">
        <v>1</v>
      </c>
      <c r="E797" s="111"/>
      <c r="F797" s="9"/>
      <c r="G797" s="7" t="s">
        <v>105</v>
      </c>
      <c r="H797" s="7" t="s">
        <v>31</v>
      </c>
      <c r="I797" s="7" t="s">
        <v>1736</v>
      </c>
      <c r="J797" s="11">
        <f t="shared" si="3"/>
        <v>8</v>
      </c>
      <c r="K797" s="7" t="s">
        <v>7292</v>
      </c>
      <c r="L797" s="7" t="s">
        <v>7293</v>
      </c>
      <c r="M797" s="7" t="s">
        <v>1619</v>
      </c>
      <c r="N797" s="7" t="s">
        <v>1620</v>
      </c>
      <c r="O797" s="7" t="s">
        <v>7318</v>
      </c>
      <c r="P797" s="7" t="s">
        <v>7319</v>
      </c>
      <c r="Q797" s="7" t="s">
        <v>247</v>
      </c>
      <c r="R797" s="7" t="s">
        <v>1619</v>
      </c>
      <c r="S797" s="7" t="s">
        <v>1620</v>
      </c>
      <c r="T797" s="7" t="s">
        <v>89</v>
      </c>
      <c r="U797" s="7"/>
      <c r="V797" s="7" t="s">
        <v>78</v>
      </c>
      <c r="W797" s="7" t="s">
        <v>59</v>
      </c>
      <c r="X797" s="7" t="s">
        <v>89</v>
      </c>
      <c r="Y797" s="7" t="s">
        <v>89</v>
      </c>
    </row>
    <row r="798" spans="1:25" ht="16.5" customHeight="1">
      <c r="A798" s="7" t="s">
        <v>7129</v>
      </c>
      <c r="B798" s="7" t="s">
        <v>7323</v>
      </c>
      <c r="C798" s="109">
        <v>1</v>
      </c>
      <c r="D798" s="110">
        <v>1</v>
      </c>
      <c r="E798" s="111"/>
      <c r="F798" s="9"/>
      <c r="G798" s="7" t="s">
        <v>4182</v>
      </c>
      <c r="H798" s="7" t="s">
        <v>31</v>
      </c>
      <c r="I798" s="7" t="s">
        <v>7325</v>
      </c>
      <c r="J798" s="11">
        <f t="shared" si="3"/>
        <v>10</v>
      </c>
      <c r="K798" s="7" t="s">
        <v>7292</v>
      </c>
      <c r="L798" s="7" t="s">
        <v>7293</v>
      </c>
      <c r="M798" s="7" t="s">
        <v>1619</v>
      </c>
      <c r="N798" s="7" t="s">
        <v>1620</v>
      </c>
      <c r="O798" s="7" t="s">
        <v>7328</v>
      </c>
      <c r="P798" s="7" t="s">
        <v>7329</v>
      </c>
      <c r="Q798" s="7" t="s">
        <v>258</v>
      </c>
      <c r="R798" s="7" t="s">
        <v>1634</v>
      </c>
      <c r="S798" s="7" t="s">
        <v>1620</v>
      </c>
      <c r="T798" s="7" t="s">
        <v>7331</v>
      </c>
      <c r="U798" s="7"/>
      <c r="V798" s="7" t="s">
        <v>57</v>
      </c>
      <c r="W798" s="7" t="s">
        <v>59</v>
      </c>
      <c r="X798" s="7" t="s">
        <v>1623</v>
      </c>
      <c r="Y798" s="7" t="s">
        <v>4391</v>
      </c>
    </row>
    <row r="799" spans="1:25" ht="16.5" customHeight="1">
      <c r="A799" s="7" t="s">
        <v>7129</v>
      </c>
      <c r="B799" s="7" t="s">
        <v>7334</v>
      </c>
      <c r="C799" s="109">
        <v>1</v>
      </c>
      <c r="D799" s="110">
        <v>1</v>
      </c>
      <c r="E799" s="111"/>
      <c r="F799" s="9"/>
      <c r="G799" s="7" t="s">
        <v>105</v>
      </c>
      <c r="H799" s="7" t="s">
        <v>31</v>
      </c>
      <c r="I799" s="7" t="s">
        <v>7336</v>
      </c>
      <c r="J799" s="11">
        <f t="shared" si="3"/>
        <v>9</v>
      </c>
      <c r="K799" s="7" t="s">
        <v>7292</v>
      </c>
      <c r="L799" s="7" t="s">
        <v>7293</v>
      </c>
      <c r="M799" s="7" t="s">
        <v>1619</v>
      </c>
      <c r="N799" s="7" t="s">
        <v>1620</v>
      </c>
      <c r="O799" s="7" t="s">
        <v>7339</v>
      </c>
      <c r="P799" s="7" t="s">
        <v>7340</v>
      </c>
      <c r="Q799" s="7" t="s">
        <v>293</v>
      </c>
      <c r="R799" s="7" t="s">
        <v>1634</v>
      </c>
      <c r="S799" s="7" t="s">
        <v>1620</v>
      </c>
      <c r="T799" s="7" t="s">
        <v>7345</v>
      </c>
      <c r="U799" s="7"/>
      <c r="V799" s="7" t="s">
        <v>57</v>
      </c>
      <c r="W799" s="7" t="s">
        <v>59</v>
      </c>
      <c r="X799" s="7" t="s">
        <v>1623</v>
      </c>
      <c r="Y799" s="7" t="s">
        <v>1638</v>
      </c>
    </row>
    <row r="800" spans="1:25" ht="16.5" customHeight="1">
      <c r="A800" s="7" t="s">
        <v>7129</v>
      </c>
      <c r="B800" s="7" t="s">
        <v>7347</v>
      </c>
      <c r="C800" s="109">
        <v>1</v>
      </c>
      <c r="D800" s="110">
        <v>1</v>
      </c>
      <c r="E800" s="111"/>
      <c r="F800" s="9"/>
      <c r="G800" s="7" t="s">
        <v>105</v>
      </c>
      <c r="H800" s="7" t="s">
        <v>31</v>
      </c>
      <c r="I800" s="7" t="s">
        <v>7350</v>
      </c>
      <c r="J800" s="11">
        <f t="shared" si="3"/>
        <v>12</v>
      </c>
      <c r="K800" s="7" t="s">
        <v>7292</v>
      </c>
      <c r="L800" s="7" t="s">
        <v>7293</v>
      </c>
      <c r="M800" s="7" t="s">
        <v>1619</v>
      </c>
      <c r="N800" s="7" t="s">
        <v>1620</v>
      </c>
      <c r="O800" s="7" t="s">
        <v>7352</v>
      </c>
      <c r="P800" s="7" t="s">
        <v>7353</v>
      </c>
      <c r="Q800" s="7" t="s">
        <v>965</v>
      </c>
      <c r="R800" s="7" t="s">
        <v>1634</v>
      </c>
      <c r="S800" s="7" t="s">
        <v>1620</v>
      </c>
      <c r="T800" s="7" t="s">
        <v>7355</v>
      </c>
      <c r="U800" s="7"/>
      <c r="V800" s="7" t="s">
        <v>57</v>
      </c>
      <c r="W800" s="7" t="s">
        <v>59</v>
      </c>
      <c r="X800" s="7" t="s">
        <v>1623</v>
      </c>
      <c r="Y800" s="7" t="s">
        <v>7357</v>
      </c>
    </row>
    <row r="801" spans="1:25" ht="16.5" customHeight="1">
      <c r="A801" s="7" t="s">
        <v>7129</v>
      </c>
      <c r="B801" s="7" t="s">
        <v>7358</v>
      </c>
      <c r="C801" s="109">
        <v>1</v>
      </c>
      <c r="D801" s="110">
        <v>1</v>
      </c>
      <c r="E801" s="111">
        <v>1</v>
      </c>
      <c r="F801" s="9"/>
      <c r="G801" s="7" t="s">
        <v>105</v>
      </c>
      <c r="H801" s="7" t="s">
        <v>31</v>
      </c>
      <c r="I801" s="7" t="s">
        <v>5551</v>
      </c>
      <c r="J801" s="11">
        <f t="shared" si="3"/>
        <v>27</v>
      </c>
      <c r="K801" s="7" t="s">
        <v>95</v>
      </c>
      <c r="L801" s="7" t="s">
        <v>96</v>
      </c>
      <c r="M801" s="7" t="s">
        <v>43</v>
      </c>
      <c r="N801" s="7" t="s">
        <v>45</v>
      </c>
      <c r="O801" s="7" t="s">
        <v>7361</v>
      </c>
      <c r="P801" s="7" t="s">
        <v>7363</v>
      </c>
      <c r="Q801" s="7" t="s">
        <v>293</v>
      </c>
      <c r="R801" s="7" t="s">
        <v>1050</v>
      </c>
      <c r="S801" s="7" t="s">
        <v>718</v>
      </c>
      <c r="T801" s="7" t="s">
        <v>7181</v>
      </c>
      <c r="U801" s="7"/>
      <c r="V801" s="7" t="s">
        <v>57</v>
      </c>
      <c r="W801" s="7" t="s">
        <v>59</v>
      </c>
      <c r="X801" s="7" t="s">
        <v>102</v>
      </c>
      <c r="Y801" s="7" t="s">
        <v>3508</v>
      </c>
    </row>
    <row r="802" spans="1:25" ht="16.5" customHeight="1">
      <c r="A802" s="7" t="s">
        <v>7129</v>
      </c>
      <c r="B802" s="7" t="s">
        <v>7365</v>
      </c>
      <c r="C802" s="109">
        <v>1</v>
      </c>
      <c r="D802" s="110">
        <v>1</v>
      </c>
      <c r="E802" s="111"/>
      <c r="F802" s="9"/>
      <c r="G802" s="7" t="s">
        <v>105</v>
      </c>
      <c r="H802" s="7" t="s">
        <v>31</v>
      </c>
      <c r="I802" s="7" t="s">
        <v>7366</v>
      </c>
      <c r="J802" s="11">
        <f t="shared" si="3"/>
        <v>10</v>
      </c>
      <c r="K802" s="7" t="s">
        <v>7361</v>
      </c>
      <c r="L802" s="7" t="s">
        <v>7363</v>
      </c>
      <c r="M802" s="7" t="s">
        <v>1050</v>
      </c>
      <c r="N802" s="7" t="s">
        <v>718</v>
      </c>
      <c r="O802" s="7" t="s">
        <v>7368</v>
      </c>
      <c r="P802" s="7" t="s">
        <v>7370</v>
      </c>
      <c r="Q802" s="7" t="s">
        <v>52</v>
      </c>
      <c r="R802" s="7" t="s">
        <v>1739</v>
      </c>
      <c r="S802" s="7" t="s">
        <v>1740</v>
      </c>
      <c r="T802" s="7" t="s">
        <v>7371</v>
      </c>
      <c r="U802" s="7"/>
      <c r="V802" s="7" t="s">
        <v>57</v>
      </c>
      <c r="W802" s="7" t="s">
        <v>59</v>
      </c>
      <c r="X802" s="7" t="s">
        <v>3508</v>
      </c>
      <c r="Y802" s="7" t="s">
        <v>7373</v>
      </c>
    </row>
    <row r="803" spans="1:25" ht="16.5" customHeight="1">
      <c r="A803" s="7" t="s">
        <v>7129</v>
      </c>
      <c r="B803" s="7" t="s">
        <v>7374</v>
      </c>
      <c r="C803" s="109">
        <v>1</v>
      </c>
      <c r="D803" s="110">
        <v>1</v>
      </c>
      <c r="E803" s="111"/>
      <c r="F803" s="9"/>
      <c r="G803" s="7" t="s">
        <v>105</v>
      </c>
      <c r="H803" s="7" t="s">
        <v>31</v>
      </c>
      <c r="I803" s="7" t="s">
        <v>7366</v>
      </c>
      <c r="J803" s="11">
        <f t="shared" si="3"/>
        <v>10</v>
      </c>
      <c r="K803" s="7" t="s">
        <v>7361</v>
      </c>
      <c r="L803" s="7" t="s">
        <v>7363</v>
      </c>
      <c r="M803" s="7" t="s">
        <v>1050</v>
      </c>
      <c r="N803" s="7" t="s">
        <v>718</v>
      </c>
      <c r="O803" s="7" t="s">
        <v>7377</v>
      </c>
      <c r="P803" s="7" t="s">
        <v>7378</v>
      </c>
      <c r="Q803" s="7" t="s">
        <v>52</v>
      </c>
      <c r="R803" s="7" t="s">
        <v>1739</v>
      </c>
      <c r="S803" s="7" t="s">
        <v>1740</v>
      </c>
      <c r="T803" s="7" t="s">
        <v>7371</v>
      </c>
      <c r="U803" s="7"/>
      <c r="V803" s="7" t="s">
        <v>57</v>
      </c>
      <c r="W803" s="7" t="s">
        <v>59</v>
      </c>
      <c r="X803" s="7" t="s">
        <v>3508</v>
      </c>
      <c r="Y803" s="7" t="s">
        <v>7373</v>
      </c>
    </row>
    <row r="804" spans="1:25" ht="16.5" customHeight="1">
      <c r="A804" s="7" t="s">
        <v>7129</v>
      </c>
      <c r="B804" s="7" t="s">
        <v>7379</v>
      </c>
      <c r="C804" s="109">
        <v>1</v>
      </c>
      <c r="D804" s="110">
        <v>1</v>
      </c>
      <c r="E804" s="111"/>
      <c r="F804" s="9"/>
      <c r="G804" s="7" t="s">
        <v>105</v>
      </c>
      <c r="H804" s="7" t="s">
        <v>31</v>
      </c>
      <c r="I804" s="7" t="s">
        <v>1085</v>
      </c>
      <c r="J804" s="11">
        <f t="shared" si="3"/>
        <v>9</v>
      </c>
      <c r="K804" s="7" t="s">
        <v>7361</v>
      </c>
      <c r="L804" s="7" t="s">
        <v>7363</v>
      </c>
      <c r="M804" s="7" t="s">
        <v>1050</v>
      </c>
      <c r="N804" s="7" t="s">
        <v>718</v>
      </c>
      <c r="O804" s="7" t="s">
        <v>7381</v>
      </c>
      <c r="P804" s="7" t="s">
        <v>7382</v>
      </c>
      <c r="Q804" s="7" t="s">
        <v>52</v>
      </c>
      <c r="R804" s="7" t="s">
        <v>1739</v>
      </c>
      <c r="S804" s="7" t="s">
        <v>1740</v>
      </c>
      <c r="T804" s="7" t="s">
        <v>7384</v>
      </c>
      <c r="U804" s="7"/>
      <c r="V804" s="7" t="s">
        <v>57</v>
      </c>
      <c r="W804" s="7" t="s">
        <v>59</v>
      </c>
      <c r="X804" s="7" t="s">
        <v>3508</v>
      </c>
      <c r="Y804" s="7" t="s">
        <v>7385</v>
      </c>
    </row>
    <row r="805" spans="1:25" ht="16.5" customHeight="1">
      <c r="A805" s="7" t="s">
        <v>7129</v>
      </c>
      <c r="B805" s="7" t="s">
        <v>7386</v>
      </c>
      <c r="C805" s="109">
        <v>1</v>
      </c>
      <c r="D805" s="110">
        <v>1</v>
      </c>
      <c r="E805" s="111"/>
      <c r="F805" s="9"/>
      <c r="G805" s="7" t="s">
        <v>105</v>
      </c>
      <c r="H805" s="7" t="s">
        <v>31</v>
      </c>
      <c r="I805" s="7" t="s">
        <v>7388</v>
      </c>
      <c r="J805" s="11">
        <f t="shared" si="3"/>
        <v>7</v>
      </c>
      <c r="K805" s="7" t="s">
        <v>7361</v>
      </c>
      <c r="L805" s="7" t="s">
        <v>7363</v>
      </c>
      <c r="M805" s="7" t="s">
        <v>1050</v>
      </c>
      <c r="N805" s="7" t="s">
        <v>718</v>
      </c>
      <c r="O805" s="7" t="s">
        <v>7390</v>
      </c>
      <c r="P805" s="7" t="s">
        <v>7391</v>
      </c>
      <c r="Q805" s="7" t="s">
        <v>293</v>
      </c>
      <c r="R805" s="7" t="s">
        <v>1764</v>
      </c>
      <c r="S805" s="7" t="s">
        <v>1740</v>
      </c>
      <c r="T805" s="7" t="s">
        <v>7392</v>
      </c>
      <c r="U805" s="7"/>
      <c r="V805" s="7" t="s">
        <v>57</v>
      </c>
      <c r="W805" s="7" t="s">
        <v>59</v>
      </c>
      <c r="X805" s="7" t="s">
        <v>3508</v>
      </c>
      <c r="Y805" s="7" t="s">
        <v>7393</v>
      </c>
    </row>
    <row r="806" spans="1:25" ht="16.5" customHeight="1">
      <c r="A806" s="7" t="s">
        <v>7129</v>
      </c>
      <c r="B806" s="7" t="s">
        <v>7394</v>
      </c>
      <c r="C806" s="109">
        <v>1</v>
      </c>
      <c r="D806" s="110">
        <v>1</v>
      </c>
      <c r="E806" s="111"/>
      <c r="F806" s="9"/>
      <c r="G806" s="7" t="s">
        <v>105</v>
      </c>
      <c r="H806" s="7" t="s">
        <v>31</v>
      </c>
      <c r="I806" s="7" t="s">
        <v>7388</v>
      </c>
      <c r="J806" s="11">
        <f t="shared" si="3"/>
        <v>7</v>
      </c>
      <c r="K806" s="7" t="s">
        <v>7361</v>
      </c>
      <c r="L806" s="7" t="s">
        <v>7363</v>
      </c>
      <c r="M806" s="7" t="s">
        <v>1050</v>
      </c>
      <c r="N806" s="7" t="s">
        <v>718</v>
      </c>
      <c r="O806" s="7" t="s">
        <v>7397</v>
      </c>
      <c r="P806" s="7" t="s">
        <v>7398</v>
      </c>
      <c r="Q806" s="7" t="s">
        <v>293</v>
      </c>
      <c r="R806" s="7" t="s">
        <v>1764</v>
      </c>
      <c r="S806" s="7" t="s">
        <v>1740</v>
      </c>
      <c r="T806" s="7" t="s">
        <v>7392</v>
      </c>
      <c r="U806" s="7"/>
      <c r="V806" s="7" t="s">
        <v>57</v>
      </c>
      <c r="W806" s="7" t="s">
        <v>59</v>
      </c>
      <c r="X806" s="7" t="s">
        <v>3508</v>
      </c>
      <c r="Y806" s="7" t="s">
        <v>7393</v>
      </c>
    </row>
    <row r="807" spans="1:25" ht="16.5" customHeight="1">
      <c r="A807" s="7" t="s">
        <v>7129</v>
      </c>
      <c r="B807" s="7" t="s">
        <v>7400</v>
      </c>
      <c r="C807" s="109">
        <v>1</v>
      </c>
      <c r="D807" s="110">
        <v>1</v>
      </c>
      <c r="E807" s="111"/>
      <c r="F807" s="9"/>
      <c r="G807" s="7" t="s">
        <v>105</v>
      </c>
      <c r="H807" s="7" t="s">
        <v>31</v>
      </c>
      <c r="I807" s="7" t="s">
        <v>7402</v>
      </c>
      <c r="J807" s="11">
        <f t="shared" si="3"/>
        <v>11</v>
      </c>
      <c r="K807" s="7" t="s">
        <v>7361</v>
      </c>
      <c r="L807" s="7" t="s">
        <v>7363</v>
      </c>
      <c r="M807" s="7" t="s">
        <v>1050</v>
      </c>
      <c r="N807" s="7" t="s">
        <v>718</v>
      </c>
      <c r="O807" s="7" t="s">
        <v>7404</v>
      </c>
      <c r="P807" s="7" t="s">
        <v>7405</v>
      </c>
      <c r="Q807" s="7" t="s">
        <v>1071</v>
      </c>
      <c r="R807" s="7" t="s">
        <v>1764</v>
      </c>
      <c r="S807" s="7" t="s">
        <v>1740</v>
      </c>
      <c r="T807" s="7" t="s">
        <v>7220</v>
      </c>
      <c r="U807" s="7"/>
      <c r="V807" s="7" t="s">
        <v>57</v>
      </c>
      <c r="W807" s="7" t="s">
        <v>59</v>
      </c>
      <c r="X807" s="7" t="s">
        <v>3508</v>
      </c>
      <c r="Y807" s="7" t="s">
        <v>5712</v>
      </c>
    </row>
    <row r="808" spans="1:25" ht="16.5" customHeight="1">
      <c r="A808" s="7" t="s">
        <v>7129</v>
      </c>
      <c r="B808" s="7" t="s">
        <v>7407</v>
      </c>
      <c r="C808" s="109">
        <v>1</v>
      </c>
      <c r="D808" s="110">
        <v>1</v>
      </c>
      <c r="E808" s="111"/>
      <c r="F808" s="9"/>
      <c r="G808" s="7" t="s">
        <v>105</v>
      </c>
      <c r="H808" s="7" t="s">
        <v>31</v>
      </c>
      <c r="I808" s="7" t="s">
        <v>7409</v>
      </c>
      <c r="J808" s="11">
        <f t="shared" si="3"/>
        <v>16</v>
      </c>
      <c r="K808" s="7" t="s">
        <v>7410</v>
      </c>
      <c r="L808" s="7" t="s">
        <v>7411</v>
      </c>
      <c r="M808" s="7" t="s">
        <v>1619</v>
      </c>
      <c r="N808" s="7" t="s">
        <v>1620</v>
      </c>
      <c r="O808" s="7" t="s">
        <v>7412</v>
      </c>
      <c r="P808" s="7" t="s">
        <v>7413</v>
      </c>
      <c r="Q808" s="7" t="s">
        <v>258</v>
      </c>
      <c r="R808" s="7" t="s">
        <v>1787</v>
      </c>
      <c r="S808" s="7" t="s">
        <v>1740</v>
      </c>
      <c r="T808" s="7" t="s">
        <v>7414</v>
      </c>
      <c r="U808" s="7"/>
      <c r="V808" s="7" t="s">
        <v>57</v>
      </c>
      <c r="W808" s="7" t="s">
        <v>59</v>
      </c>
      <c r="X808" s="7" t="s">
        <v>1623</v>
      </c>
      <c r="Y808" s="7" t="s">
        <v>1792</v>
      </c>
    </row>
    <row r="809" spans="1:25" ht="16.5" customHeight="1">
      <c r="A809" s="7" t="s">
        <v>7129</v>
      </c>
      <c r="B809" s="7" t="s">
        <v>7417</v>
      </c>
      <c r="C809" s="109">
        <v>1</v>
      </c>
      <c r="D809" s="110">
        <v>1</v>
      </c>
      <c r="E809" s="111"/>
      <c r="F809" s="9"/>
      <c r="G809" s="7" t="s">
        <v>105</v>
      </c>
      <c r="H809" s="7" t="s">
        <v>31</v>
      </c>
      <c r="I809" s="7" t="s">
        <v>7409</v>
      </c>
      <c r="J809" s="11">
        <f t="shared" si="3"/>
        <v>16</v>
      </c>
      <c r="K809" s="7" t="s">
        <v>7410</v>
      </c>
      <c r="L809" s="7" t="s">
        <v>7411</v>
      </c>
      <c r="M809" s="7" t="s">
        <v>1619</v>
      </c>
      <c r="N809" s="7" t="s">
        <v>1620</v>
      </c>
      <c r="O809" s="7" t="s">
        <v>7419</v>
      </c>
      <c r="P809" s="7" t="s">
        <v>7420</v>
      </c>
      <c r="Q809" s="7" t="s">
        <v>258</v>
      </c>
      <c r="R809" s="7" t="s">
        <v>1787</v>
      </c>
      <c r="S809" s="7" t="s">
        <v>1740</v>
      </c>
      <c r="T809" s="7" t="s">
        <v>7414</v>
      </c>
      <c r="U809" s="7"/>
      <c r="V809" s="7" t="s">
        <v>57</v>
      </c>
      <c r="W809" s="7" t="s">
        <v>59</v>
      </c>
      <c r="X809" s="7" t="s">
        <v>1623</v>
      </c>
      <c r="Y809" s="7" t="s">
        <v>1792</v>
      </c>
    </row>
    <row r="810" spans="1:25" ht="16.5" customHeight="1">
      <c r="A810" s="7" t="s">
        <v>7129</v>
      </c>
      <c r="B810" s="7" t="s">
        <v>7421</v>
      </c>
      <c r="C810" s="109">
        <v>1</v>
      </c>
      <c r="D810" s="110">
        <v>1</v>
      </c>
      <c r="E810" s="111"/>
      <c r="F810" s="9"/>
      <c r="G810" s="7" t="s">
        <v>105</v>
      </c>
      <c r="H810" s="7" t="s">
        <v>31</v>
      </c>
      <c r="I810" s="7" t="s">
        <v>1961</v>
      </c>
      <c r="J810" s="11">
        <f t="shared" si="3"/>
        <v>17</v>
      </c>
      <c r="K810" s="7" t="s">
        <v>7410</v>
      </c>
      <c r="L810" s="7" t="s">
        <v>7411</v>
      </c>
      <c r="M810" s="7" t="s">
        <v>1619</v>
      </c>
      <c r="N810" s="7" t="s">
        <v>1620</v>
      </c>
      <c r="O810" s="7" t="s">
        <v>7422</v>
      </c>
      <c r="P810" s="7" t="s">
        <v>7423</v>
      </c>
      <c r="Q810" s="7" t="s">
        <v>152</v>
      </c>
      <c r="R810" s="7" t="s">
        <v>1787</v>
      </c>
      <c r="S810" s="7" t="s">
        <v>1740</v>
      </c>
      <c r="T810" s="7" t="s">
        <v>7425</v>
      </c>
      <c r="U810" s="7"/>
      <c r="V810" s="7" t="s">
        <v>57</v>
      </c>
      <c r="W810" s="7" t="s">
        <v>59</v>
      </c>
      <c r="X810" s="7" t="s">
        <v>1623</v>
      </c>
      <c r="Y810" s="7" t="s">
        <v>7427</v>
      </c>
    </row>
    <row r="811" spans="1:25" ht="16.5" customHeight="1">
      <c r="A811" s="7" t="s">
        <v>7129</v>
      </c>
      <c r="B811" s="7" t="s">
        <v>7428</v>
      </c>
      <c r="C811" s="109">
        <v>1</v>
      </c>
      <c r="D811" s="110">
        <v>1</v>
      </c>
      <c r="E811" s="111"/>
      <c r="F811" s="9"/>
      <c r="G811" s="7" t="s">
        <v>105</v>
      </c>
      <c r="H811" s="7" t="s">
        <v>31</v>
      </c>
      <c r="I811" s="7" t="s">
        <v>1438</v>
      </c>
      <c r="J811" s="11">
        <f t="shared" si="3"/>
        <v>18</v>
      </c>
      <c r="K811" s="7" t="s">
        <v>7361</v>
      </c>
      <c r="L811" s="7" t="s">
        <v>7363</v>
      </c>
      <c r="M811" s="7" t="s">
        <v>1050</v>
      </c>
      <c r="N811" s="7" t="s">
        <v>718</v>
      </c>
      <c r="O811" s="7" t="s">
        <v>7410</v>
      </c>
      <c r="P811" s="7" t="s">
        <v>7411</v>
      </c>
      <c r="Q811" s="7" t="s">
        <v>52</v>
      </c>
      <c r="R811" s="7" t="s">
        <v>1619</v>
      </c>
      <c r="S811" s="7" t="s">
        <v>1620</v>
      </c>
      <c r="T811" s="7" t="s">
        <v>7431</v>
      </c>
      <c r="U811" s="7"/>
      <c r="V811" s="7" t="s">
        <v>57</v>
      </c>
      <c r="W811" s="7" t="s">
        <v>59</v>
      </c>
      <c r="X811" s="7" t="s">
        <v>3508</v>
      </c>
      <c r="Y811" s="7" t="s">
        <v>1623</v>
      </c>
    </row>
    <row r="812" spans="1:25" ht="16.5" customHeight="1">
      <c r="A812" s="7" t="s">
        <v>7129</v>
      </c>
      <c r="B812" s="7" t="s">
        <v>7432</v>
      </c>
      <c r="C812" s="109">
        <v>1</v>
      </c>
      <c r="D812" s="110">
        <v>1</v>
      </c>
      <c r="E812" s="111"/>
      <c r="F812" s="9"/>
      <c r="G812" s="7" t="s">
        <v>105</v>
      </c>
      <c r="H812" s="7" t="s">
        <v>31</v>
      </c>
      <c r="I812" s="7" t="s">
        <v>232</v>
      </c>
      <c r="J812" s="11">
        <f t="shared" si="3"/>
        <v>10</v>
      </c>
      <c r="K812" s="7" t="s">
        <v>7410</v>
      </c>
      <c r="L812" s="7" t="s">
        <v>7411</v>
      </c>
      <c r="M812" s="7" t="s">
        <v>1619</v>
      </c>
      <c r="N812" s="7" t="s">
        <v>1620</v>
      </c>
      <c r="O812" s="7" t="s">
        <v>7434</v>
      </c>
      <c r="P812" s="7" t="s">
        <v>7435</v>
      </c>
      <c r="Q812" s="7" t="s">
        <v>247</v>
      </c>
      <c r="R812" s="7" t="s">
        <v>1619</v>
      </c>
      <c r="S812" s="7" t="s">
        <v>1620</v>
      </c>
      <c r="T812" s="7" t="s">
        <v>89</v>
      </c>
      <c r="U812" s="7"/>
      <c r="V812" s="7" t="s">
        <v>78</v>
      </c>
      <c r="W812" s="7" t="s">
        <v>59</v>
      </c>
      <c r="X812" s="7" t="s">
        <v>89</v>
      </c>
      <c r="Y812" s="7" t="s">
        <v>89</v>
      </c>
    </row>
    <row r="813" spans="1:25" ht="16.5" customHeight="1">
      <c r="A813" s="7" t="s">
        <v>7129</v>
      </c>
      <c r="B813" s="7" t="s">
        <v>7438</v>
      </c>
      <c r="C813" s="109">
        <v>1</v>
      </c>
      <c r="D813" s="110">
        <v>1</v>
      </c>
      <c r="E813" s="111"/>
      <c r="F813" s="9"/>
      <c r="G813" s="7" t="s">
        <v>105</v>
      </c>
      <c r="H813" s="7" t="s">
        <v>31</v>
      </c>
      <c r="I813" s="7" t="s">
        <v>7439</v>
      </c>
      <c r="J813" s="11">
        <f t="shared" si="3"/>
        <v>10</v>
      </c>
      <c r="K813" s="7" t="s">
        <v>7410</v>
      </c>
      <c r="L813" s="7" t="s">
        <v>7411</v>
      </c>
      <c r="M813" s="7" t="s">
        <v>1619</v>
      </c>
      <c r="N813" s="7" t="s">
        <v>1620</v>
      </c>
      <c r="O813" s="7" t="s">
        <v>7441</v>
      </c>
      <c r="P813" s="7" t="s">
        <v>7442</v>
      </c>
      <c r="Q813" s="7" t="s">
        <v>1912</v>
      </c>
      <c r="R813" s="7" t="s">
        <v>1619</v>
      </c>
      <c r="S813" s="7" t="s">
        <v>1620</v>
      </c>
      <c r="T813" s="7" t="s">
        <v>7444</v>
      </c>
      <c r="U813" s="7"/>
      <c r="V813" s="7" t="s">
        <v>78</v>
      </c>
      <c r="W813" s="7" t="s">
        <v>59</v>
      </c>
      <c r="X813" s="7" t="s">
        <v>1623</v>
      </c>
      <c r="Y813" s="7" t="s">
        <v>7446</v>
      </c>
    </row>
    <row r="814" spans="1:25" ht="16.5" customHeight="1">
      <c r="A814" s="7" t="s">
        <v>7129</v>
      </c>
      <c r="B814" s="7" t="s">
        <v>7447</v>
      </c>
      <c r="C814" s="109">
        <v>1</v>
      </c>
      <c r="D814" s="110">
        <v>1</v>
      </c>
      <c r="E814" s="111"/>
      <c r="F814" s="9"/>
      <c r="G814" s="7" t="s">
        <v>105</v>
      </c>
      <c r="H814" s="7" t="s">
        <v>31</v>
      </c>
      <c r="I814" s="7" t="s">
        <v>601</v>
      </c>
      <c r="J814" s="11">
        <f t="shared" si="3"/>
        <v>13</v>
      </c>
      <c r="K814" s="7" t="s">
        <v>7410</v>
      </c>
      <c r="L814" s="7" t="s">
        <v>7411</v>
      </c>
      <c r="M814" s="7" t="s">
        <v>1619</v>
      </c>
      <c r="N814" s="7" t="s">
        <v>1620</v>
      </c>
      <c r="O814" s="7" t="s">
        <v>7449</v>
      </c>
      <c r="P814" s="7" t="s">
        <v>7451</v>
      </c>
      <c r="Q814" s="7" t="s">
        <v>152</v>
      </c>
      <c r="R814" s="7" t="s">
        <v>1634</v>
      </c>
      <c r="S814" s="7" t="s">
        <v>1620</v>
      </c>
      <c r="T814" s="7" t="s">
        <v>7452</v>
      </c>
      <c r="U814" s="7"/>
      <c r="V814" s="7" t="s">
        <v>57</v>
      </c>
      <c r="W814" s="7" t="s">
        <v>59</v>
      </c>
      <c r="X814" s="7" t="s">
        <v>1623</v>
      </c>
      <c r="Y814" s="7" t="s">
        <v>7453</v>
      </c>
    </row>
    <row r="815" spans="1:25" ht="16.5" customHeight="1">
      <c r="A815" s="7" t="s">
        <v>7129</v>
      </c>
      <c r="B815" s="7" t="s">
        <v>7454</v>
      </c>
      <c r="C815" s="109">
        <v>1</v>
      </c>
      <c r="D815" s="110">
        <v>1</v>
      </c>
      <c r="E815" s="111"/>
      <c r="F815" s="9"/>
      <c r="G815" s="7" t="s">
        <v>105</v>
      </c>
      <c r="H815" s="7" t="s">
        <v>31</v>
      </c>
      <c r="I815" s="7" t="s">
        <v>7455</v>
      </c>
      <c r="J815" s="11">
        <f t="shared" si="3"/>
        <v>10</v>
      </c>
      <c r="K815" s="7" t="s">
        <v>7410</v>
      </c>
      <c r="L815" s="7" t="s">
        <v>7411</v>
      </c>
      <c r="M815" s="7" t="s">
        <v>1619</v>
      </c>
      <c r="N815" s="7" t="s">
        <v>1620</v>
      </c>
      <c r="O815" s="7" t="s">
        <v>7457</v>
      </c>
      <c r="P815" s="7" t="s">
        <v>7458</v>
      </c>
      <c r="Q815" s="7" t="s">
        <v>152</v>
      </c>
      <c r="R815" s="7" t="s">
        <v>1634</v>
      </c>
      <c r="S815" s="7" t="s">
        <v>1620</v>
      </c>
      <c r="T815" s="7" t="s">
        <v>7459</v>
      </c>
      <c r="U815" s="7"/>
      <c r="V815" s="7" t="s">
        <v>57</v>
      </c>
      <c r="W815" s="7" t="s">
        <v>59</v>
      </c>
      <c r="X815" s="7" t="s">
        <v>1623</v>
      </c>
      <c r="Y815" s="7" t="s">
        <v>7460</v>
      </c>
    </row>
    <row r="816" spans="1:25" ht="16.5" customHeight="1">
      <c r="A816" s="7" t="s">
        <v>7129</v>
      </c>
      <c r="B816" s="7" t="s">
        <v>7461</v>
      </c>
      <c r="C816" s="109">
        <v>1</v>
      </c>
      <c r="D816" s="110">
        <v>1</v>
      </c>
      <c r="E816" s="111">
        <v>1</v>
      </c>
      <c r="F816" s="9"/>
      <c r="G816" s="7" t="s">
        <v>105</v>
      </c>
      <c r="H816" s="7" t="s">
        <v>31</v>
      </c>
      <c r="I816" s="7" t="s">
        <v>7462</v>
      </c>
      <c r="J816" s="11">
        <f t="shared" si="3"/>
        <v>37</v>
      </c>
      <c r="K816" s="7" t="s">
        <v>95</v>
      </c>
      <c r="L816" s="7" t="s">
        <v>96</v>
      </c>
      <c r="M816" s="7" t="s">
        <v>43</v>
      </c>
      <c r="N816" s="7" t="s">
        <v>45</v>
      </c>
      <c r="O816" s="7" t="s">
        <v>7464</v>
      </c>
      <c r="P816" s="7" t="s">
        <v>7465</v>
      </c>
      <c r="Q816" s="7" t="s">
        <v>52</v>
      </c>
      <c r="R816" s="7" t="s">
        <v>774</v>
      </c>
      <c r="S816" s="7" t="s">
        <v>775</v>
      </c>
      <c r="T816" s="7" t="s">
        <v>7466</v>
      </c>
      <c r="U816" s="7"/>
      <c r="V816" s="7" t="s">
        <v>57</v>
      </c>
      <c r="W816" s="7" t="s">
        <v>59</v>
      </c>
      <c r="X816" s="7" t="s">
        <v>102</v>
      </c>
      <c r="Y816" s="7" t="s">
        <v>1111</v>
      </c>
    </row>
    <row r="817" spans="1:25" ht="16.5" customHeight="1">
      <c r="A817" s="7" t="s">
        <v>7129</v>
      </c>
      <c r="B817" s="7" t="s">
        <v>7468</v>
      </c>
      <c r="C817" s="109">
        <v>1</v>
      </c>
      <c r="D817" s="110">
        <v>1</v>
      </c>
      <c r="E817" s="111"/>
      <c r="F817" s="9"/>
      <c r="G817" s="7" t="s">
        <v>4182</v>
      </c>
      <c r="H817" s="7" t="s">
        <v>31</v>
      </c>
      <c r="I817" s="7" t="s">
        <v>7469</v>
      </c>
      <c r="J817" s="11">
        <f t="shared" si="3"/>
        <v>10</v>
      </c>
      <c r="K817" s="7" t="s">
        <v>7464</v>
      </c>
      <c r="L817" s="7" t="s">
        <v>7465</v>
      </c>
      <c r="M817" s="7" t="s">
        <v>774</v>
      </c>
      <c r="N817" s="7" t="s">
        <v>775</v>
      </c>
      <c r="O817" s="7" t="s">
        <v>7472</v>
      </c>
      <c r="P817" s="7" t="s">
        <v>7473</v>
      </c>
      <c r="Q817" s="7" t="s">
        <v>1071</v>
      </c>
      <c r="R817" s="7" t="s">
        <v>774</v>
      </c>
      <c r="S817" s="7" t="s">
        <v>775</v>
      </c>
      <c r="T817" s="7" t="s">
        <v>7475</v>
      </c>
      <c r="U817" s="7"/>
      <c r="V817" s="7" t="s">
        <v>78</v>
      </c>
      <c r="W817" s="7" t="s">
        <v>59</v>
      </c>
      <c r="X817" s="7" t="s">
        <v>1111</v>
      </c>
      <c r="Y817" s="7" t="s">
        <v>2376</v>
      </c>
    </row>
    <row r="818" spans="1:25" ht="16.5" customHeight="1">
      <c r="A818" s="7" t="s">
        <v>7129</v>
      </c>
      <c r="B818" s="7" t="s">
        <v>7476</v>
      </c>
      <c r="C818" s="109">
        <v>1</v>
      </c>
      <c r="D818" s="110">
        <v>1</v>
      </c>
      <c r="E818" s="111"/>
      <c r="F818" s="9"/>
      <c r="G818" s="7" t="s">
        <v>105</v>
      </c>
      <c r="H818" s="7" t="s">
        <v>31</v>
      </c>
      <c r="I818" s="7" t="s">
        <v>4558</v>
      </c>
      <c r="J818" s="11">
        <f t="shared" si="3"/>
        <v>7</v>
      </c>
      <c r="K818" s="7" t="s">
        <v>7464</v>
      </c>
      <c r="L818" s="7" t="s">
        <v>7465</v>
      </c>
      <c r="M818" s="7" t="s">
        <v>774</v>
      </c>
      <c r="N818" s="7" t="s">
        <v>775</v>
      </c>
      <c r="O818" s="7" t="s">
        <v>7478</v>
      </c>
      <c r="P818" s="7" t="s">
        <v>7479</v>
      </c>
      <c r="Q818" s="7" t="s">
        <v>247</v>
      </c>
      <c r="R818" s="7" t="s">
        <v>774</v>
      </c>
      <c r="S818" s="7" t="s">
        <v>775</v>
      </c>
      <c r="T818" s="7" t="s">
        <v>89</v>
      </c>
      <c r="U818" s="7"/>
      <c r="V818" s="7" t="s">
        <v>78</v>
      </c>
      <c r="W818" s="7" t="s">
        <v>59</v>
      </c>
      <c r="X818" s="7" t="s">
        <v>89</v>
      </c>
      <c r="Y818" s="7" t="s">
        <v>89</v>
      </c>
    </row>
    <row r="819" spans="1:25" ht="16.5" customHeight="1">
      <c r="A819" s="7" t="s">
        <v>7129</v>
      </c>
      <c r="B819" s="7" t="s">
        <v>7482</v>
      </c>
      <c r="C819" s="109">
        <v>1</v>
      </c>
      <c r="D819" s="110">
        <v>1</v>
      </c>
      <c r="E819" s="111"/>
      <c r="F819" s="9"/>
      <c r="G819" s="7" t="s">
        <v>105</v>
      </c>
      <c r="H819" s="7" t="s">
        <v>31</v>
      </c>
      <c r="I819" s="7" t="s">
        <v>7484</v>
      </c>
      <c r="J819" s="11">
        <f t="shared" si="3"/>
        <v>11</v>
      </c>
      <c r="K819" s="7" t="s">
        <v>7478</v>
      </c>
      <c r="L819" s="7" t="s">
        <v>7479</v>
      </c>
      <c r="M819" s="7" t="s">
        <v>774</v>
      </c>
      <c r="N819" s="7" t="s">
        <v>775</v>
      </c>
      <c r="O819" s="7" t="s">
        <v>7485</v>
      </c>
      <c r="P819" s="7" t="s">
        <v>7486</v>
      </c>
      <c r="Q819" s="7" t="s">
        <v>52</v>
      </c>
      <c r="R819" s="7" t="s">
        <v>774</v>
      </c>
      <c r="S819" s="7" t="s">
        <v>775</v>
      </c>
      <c r="T819" s="7" t="s">
        <v>7487</v>
      </c>
      <c r="U819" s="7"/>
      <c r="V819" s="7" t="s">
        <v>78</v>
      </c>
      <c r="W819" s="7" t="s">
        <v>59</v>
      </c>
      <c r="X819" s="7" t="s">
        <v>1111</v>
      </c>
      <c r="Y819" s="7" t="s">
        <v>7489</v>
      </c>
    </row>
    <row r="820" spans="1:25" ht="16.5" customHeight="1">
      <c r="A820" s="7" t="s">
        <v>7129</v>
      </c>
      <c r="B820" s="7" t="s">
        <v>7490</v>
      </c>
      <c r="C820" s="109">
        <v>1</v>
      </c>
      <c r="D820" s="110">
        <v>1</v>
      </c>
      <c r="E820" s="111"/>
      <c r="F820" s="9"/>
      <c r="G820" s="7" t="s">
        <v>105</v>
      </c>
      <c r="H820" s="7" t="s">
        <v>31</v>
      </c>
      <c r="I820" s="7" t="s">
        <v>7491</v>
      </c>
      <c r="J820" s="11">
        <f t="shared" si="3"/>
        <v>9</v>
      </c>
      <c r="K820" s="7" t="s">
        <v>7464</v>
      </c>
      <c r="L820" s="7" t="s">
        <v>7465</v>
      </c>
      <c r="M820" s="7" t="s">
        <v>774</v>
      </c>
      <c r="N820" s="7" t="s">
        <v>775</v>
      </c>
      <c r="O820" s="7" t="s">
        <v>7493</v>
      </c>
      <c r="P820" s="7" t="s">
        <v>7494</v>
      </c>
      <c r="Q820" s="7" t="s">
        <v>52</v>
      </c>
      <c r="R820" s="7" t="s">
        <v>774</v>
      </c>
      <c r="S820" s="7" t="s">
        <v>775</v>
      </c>
      <c r="T820" s="7" t="s">
        <v>7495</v>
      </c>
      <c r="U820" s="7"/>
      <c r="V820" s="7" t="s">
        <v>78</v>
      </c>
      <c r="W820" s="7" t="s">
        <v>59</v>
      </c>
      <c r="X820" s="7" t="s">
        <v>1111</v>
      </c>
      <c r="Y820" s="7" t="s">
        <v>1642</v>
      </c>
    </row>
    <row r="821" spans="1:25" ht="16.5" customHeight="1">
      <c r="A821" s="7" t="s">
        <v>7129</v>
      </c>
      <c r="B821" s="7" t="s">
        <v>7496</v>
      </c>
      <c r="C821" s="109">
        <v>1</v>
      </c>
      <c r="D821" s="110">
        <v>1</v>
      </c>
      <c r="E821" s="111"/>
      <c r="F821" s="9"/>
      <c r="G821" s="7" t="s">
        <v>105</v>
      </c>
      <c r="H821" s="7" t="s">
        <v>31</v>
      </c>
      <c r="I821" s="7" t="s">
        <v>7497</v>
      </c>
      <c r="J821" s="11">
        <f t="shared" si="3"/>
        <v>7</v>
      </c>
      <c r="K821" s="7" t="s">
        <v>7493</v>
      </c>
      <c r="L821" s="7" t="s">
        <v>7494</v>
      </c>
      <c r="M821" s="7" t="s">
        <v>774</v>
      </c>
      <c r="N821" s="7" t="s">
        <v>775</v>
      </c>
      <c r="O821" s="7" t="s">
        <v>7498</v>
      </c>
      <c r="P821" s="7" t="s">
        <v>7499</v>
      </c>
      <c r="Q821" s="7" t="s">
        <v>965</v>
      </c>
      <c r="R821" s="7" t="s">
        <v>774</v>
      </c>
      <c r="S821" s="7" t="s">
        <v>775</v>
      </c>
      <c r="T821" s="7" t="s">
        <v>7500</v>
      </c>
      <c r="U821" s="7"/>
      <c r="V821" s="7" t="s">
        <v>78</v>
      </c>
      <c r="W821" s="7" t="s">
        <v>59</v>
      </c>
      <c r="X821" s="7" t="s">
        <v>1642</v>
      </c>
      <c r="Y821" s="7" t="s">
        <v>7501</v>
      </c>
    </row>
    <row r="822" spans="1:25" ht="16.5" customHeight="1">
      <c r="A822" s="7" t="s">
        <v>7129</v>
      </c>
      <c r="B822" s="7" t="s">
        <v>7503</v>
      </c>
      <c r="C822" s="109">
        <v>1</v>
      </c>
      <c r="D822" s="110">
        <v>1</v>
      </c>
      <c r="E822" s="111">
        <v>1</v>
      </c>
      <c r="F822" s="9"/>
      <c r="G822" s="7" t="s">
        <v>105</v>
      </c>
      <c r="H822" s="7" t="s">
        <v>31</v>
      </c>
      <c r="I822" s="7" t="s">
        <v>7504</v>
      </c>
      <c r="J822" s="11">
        <f t="shared" si="3"/>
        <v>21</v>
      </c>
      <c r="K822" s="7" t="s">
        <v>95</v>
      </c>
      <c r="L822" s="7" t="s">
        <v>96</v>
      </c>
      <c r="M822" s="7" t="s">
        <v>43</v>
      </c>
      <c r="N822" s="7" t="s">
        <v>45</v>
      </c>
      <c r="O822" s="7" t="s">
        <v>7506</v>
      </c>
      <c r="P822" s="7" t="s">
        <v>7507</v>
      </c>
      <c r="Q822" s="7" t="s">
        <v>52</v>
      </c>
      <c r="R822" s="7" t="s">
        <v>2607</v>
      </c>
      <c r="S822" s="7" t="s">
        <v>2609</v>
      </c>
      <c r="T822" s="7" t="s">
        <v>7508</v>
      </c>
      <c r="U822" s="7"/>
      <c r="V822" s="7" t="s">
        <v>57</v>
      </c>
      <c r="W822" s="7" t="s">
        <v>59</v>
      </c>
      <c r="X822" s="7" t="s">
        <v>102</v>
      </c>
      <c r="Y822" s="7" t="s">
        <v>7509</v>
      </c>
    </row>
    <row r="823" spans="1:25" ht="16.5" customHeight="1">
      <c r="A823" s="7" t="s">
        <v>7129</v>
      </c>
      <c r="B823" s="7" t="s">
        <v>7511</v>
      </c>
      <c r="C823" s="109">
        <v>1</v>
      </c>
      <c r="D823" s="110">
        <v>1</v>
      </c>
      <c r="E823" s="111"/>
      <c r="F823" s="9"/>
      <c r="G823" s="7" t="s">
        <v>4182</v>
      </c>
      <c r="H823" s="7" t="s">
        <v>31</v>
      </c>
      <c r="I823" s="7" t="s">
        <v>7513</v>
      </c>
      <c r="J823" s="11">
        <f t="shared" si="3"/>
        <v>13</v>
      </c>
      <c r="K823" s="7" t="s">
        <v>7506</v>
      </c>
      <c r="L823" s="7" t="s">
        <v>7507</v>
      </c>
      <c r="M823" s="7" t="s">
        <v>2607</v>
      </c>
      <c r="N823" s="7" t="s">
        <v>2609</v>
      </c>
      <c r="O823" s="7" t="s">
        <v>7514</v>
      </c>
      <c r="P823" s="7" t="s">
        <v>7515</v>
      </c>
      <c r="Q823" s="7" t="s">
        <v>52</v>
      </c>
      <c r="R823" s="7" t="s">
        <v>2592</v>
      </c>
      <c r="S823" s="7" t="s">
        <v>2443</v>
      </c>
      <c r="T823" s="7" t="s">
        <v>7517</v>
      </c>
      <c r="U823" s="7"/>
      <c r="V823" s="7" t="s">
        <v>57</v>
      </c>
      <c r="W823" s="7" t="s">
        <v>59</v>
      </c>
      <c r="X823" s="7" t="s">
        <v>7509</v>
      </c>
      <c r="Y823" s="7" t="s">
        <v>2597</v>
      </c>
    </row>
    <row r="824" spans="1:25" ht="16.5" customHeight="1">
      <c r="A824" s="7" t="s">
        <v>7129</v>
      </c>
      <c r="B824" s="7" t="s">
        <v>7520</v>
      </c>
      <c r="C824" s="109">
        <v>1</v>
      </c>
      <c r="D824" s="110">
        <v>1</v>
      </c>
      <c r="E824" s="111"/>
      <c r="F824" s="9"/>
      <c r="G824" s="7" t="s">
        <v>105</v>
      </c>
      <c r="H824" s="7" t="s">
        <v>31</v>
      </c>
      <c r="I824" s="7" t="s">
        <v>7522</v>
      </c>
      <c r="J824" s="11">
        <f t="shared" si="3"/>
        <v>15</v>
      </c>
      <c r="K824" s="7" t="s">
        <v>7506</v>
      </c>
      <c r="L824" s="7" t="s">
        <v>7507</v>
      </c>
      <c r="M824" s="7" t="s">
        <v>2607</v>
      </c>
      <c r="N824" s="7" t="s">
        <v>2609</v>
      </c>
      <c r="O824" s="7" t="s">
        <v>7523</v>
      </c>
      <c r="P824" s="7" t="s">
        <v>7524</v>
      </c>
      <c r="Q824" s="7" t="s">
        <v>293</v>
      </c>
      <c r="R824" s="7" t="s">
        <v>2607</v>
      </c>
      <c r="S824" s="7" t="s">
        <v>2609</v>
      </c>
      <c r="T824" s="7" t="s">
        <v>7527</v>
      </c>
      <c r="U824" s="7"/>
      <c r="V824" s="7" t="s">
        <v>78</v>
      </c>
      <c r="W824" s="7" t="s">
        <v>59</v>
      </c>
      <c r="X824" s="7" t="s">
        <v>7509</v>
      </c>
      <c r="Y824" s="7" t="s">
        <v>7528</v>
      </c>
    </row>
    <row r="825" spans="1:25" ht="16.5" customHeight="1">
      <c r="A825" s="7" t="s">
        <v>7129</v>
      </c>
      <c r="B825" s="7" t="s">
        <v>7529</v>
      </c>
      <c r="C825" s="109">
        <v>1</v>
      </c>
      <c r="D825" s="110">
        <v>1</v>
      </c>
      <c r="E825" s="111"/>
      <c r="F825" s="9"/>
      <c r="G825" s="7" t="s">
        <v>105</v>
      </c>
      <c r="H825" s="7" t="s">
        <v>31</v>
      </c>
      <c r="I825" s="7" t="s">
        <v>7531</v>
      </c>
      <c r="J825" s="11">
        <f t="shared" si="3"/>
        <v>15</v>
      </c>
      <c r="K825" s="7" t="s">
        <v>7506</v>
      </c>
      <c r="L825" s="7" t="s">
        <v>7507</v>
      </c>
      <c r="M825" s="7" t="s">
        <v>2607</v>
      </c>
      <c r="N825" s="7" t="s">
        <v>2609</v>
      </c>
      <c r="O825" s="7" t="s">
        <v>7532</v>
      </c>
      <c r="P825" s="7" t="s">
        <v>7533</v>
      </c>
      <c r="Q825" s="7" t="s">
        <v>52</v>
      </c>
      <c r="R825" s="7" t="s">
        <v>2607</v>
      </c>
      <c r="S825" s="7" t="s">
        <v>2609</v>
      </c>
      <c r="T825" s="7" t="s">
        <v>7534</v>
      </c>
      <c r="U825" s="7"/>
      <c r="V825" s="7" t="s">
        <v>78</v>
      </c>
      <c r="W825" s="7" t="s">
        <v>59</v>
      </c>
      <c r="X825" s="7" t="s">
        <v>7509</v>
      </c>
      <c r="Y825" s="7" t="s">
        <v>7535</v>
      </c>
    </row>
    <row r="826" spans="1:25" ht="16.5" customHeight="1">
      <c r="A826" s="7" t="s">
        <v>7129</v>
      </c>
      <c r="B826" s="7" t="s">
        <v>7536</v>
      </c>
      <c r="C826" s="109">
        <v>1</v>
      </c>
      <c r="D826" s="110">
        <v>1</v>
      </c>
      <c r="E826" s="111">
        <v>1</v>
      </c>
      <c r="F826" s="9"/>
      <c r="G826" s="7" t="s">
        <v>105</v>
      </c>
      <c r="H826" s="7" t="s">
        <v>31</v>
      </c>
      <c r="I826" s="7" t="s">
        <v>7538</v>
      </c>
      <c r="J826" s="11">
        <f t="shared" si="3"/>
        <v>24</v>
      </c>
      <c r="K826" s="7" t="s">
        <v>95</v>
      </c>
      <c r="L826" s="7" t="s">
        <v>96</v>
      </c>
      <c r="M826" s="7" t="s">
        <v>43</v>
      </c>
      <c r="N826" s="7" t="s">
        <v>45</v>
      </c>
      <c r="O826" s="7" t="s">
        <v>7539</v>
      </c>
      <c r="P826" s="7" t="s">
        <v>7540</v>
      </c>
      <c r="Q826" s="7" t="s">
        <v>52</v>
      </c>
      <c r="R826" s="7" t="s">
        <v>486</v>
      </c>
      <c r="S826" s="7" t="s">
        <v>487</v>
      </c>
      <c r="T826" s="7" t="s">
        <v>7541</v>
      </c>
      <c r="U826" s="7"/>
      <c r="V826" s="7" t="s">
        <v>57</v>
      </c>
      <c r="W826" s="7" t="s">
        <v>59</v>
      </c>
      <c r="X826" s="7" t="s">
        <v>102</v>
      </c>
      <c r="Y826" s="7" t="s">
        <v>7542</v>
      </c>
    </row>
    <row r="827" spans="1:25" ht="16.5" customHeight="1">
      <c r="A827" s="7" t="s">
        <v>7129</v>
      </c>
      <c r="B827" s="7" t="s">
        <v>7543</v>
      </c>
      <c r="C827" s="109">
        <v>1</v>
      </c>
      <c r="D827" s="110">
        <v>1</v>
      </c>
      <c r="E827" s="111"/>
      <c r="F827" s="9"/>
      <c r="G827" s="7" t="s">
        <v>4182</v>
      </c>
      <c r="H827" s="7" t="s">
        <v>31</v>
      </c>
      <c r="I827" s="7" t="s">
        <v>7545</v>
      </c>
      <c r="J827" s="11">
        <f t="shared" si="3"/>
        <v>13</v>
      </c>
      <c r="K827" s="7" t="s">
        <v>7539</v>
      </c>
      <c r="L827" s="7" t="s">
        <v>7540</v>
      </c>
      <c r="M827" s="7" t="s">
        <v>486</v>
      </c>
      <c r="N827" s="7" t="s">
        <v>487</v>
      </c>
      <c r="O827" s="7" t="s">
        <v>7547</v>
      </c>
      <c r="P827" s="7" t="s">
        <v>7548</v>
      </c>
      <c r="Q827" s="7" t="s">
        <v>52</v>
      </c>
      <c r="R827" s="7" t="s">
        <v>2463</v>
      </c>
      <c r="S827" s="7" t="s">
        <v>2464</v>
      </c>
      <c r="T827" s="7" t="s">
        <v>7549</v>
      </c>
      <c r="U827" s="7"/>
      <c r="V827" s="7" t="s">
        <v>57</v>
      </c>
      <c r="W827" s="7" t="s">
        <v>59</v>
      </c>
      <c r="X827" s="7" t="s">
        <v>7542</v>
      </c>
      <c r="Y827" s="7" t="s">
        <v>2468</v>
      </c>
    </row>
    <row r="828" spans="1:25" ht="16.5" customHeight="1">
      <c r="A828" s="7" t="s">
        <v>7129</v>
      </c>
      <c r="B828" s="7" t="s">
        <v>7552</v>
      </c>
      <c r="C828" s="109">
        <v>1</v>
      </c>
      <c r="D828" s="110">
        <v>1</v>
      </c>
      <c r="E828" s="111"/>
      <c r="F828" s="9"/>
      <c r="G828" s="7" t="s">
        <v>105</v>
      </c>
      <c r="H828" s="7" t="s">
        <v>31</v>
      </c>
      <c r="I828" s="7" t="s">
        <v>7554</v>
      </c>
      <c r="J828" s="11">
        <f t="shared" si="3"/>
        <v>9</v>
      </c>
      <c r="K828" s="7" t="s">
        <v>7539</v>
      </c>
      <c r="L828" s="7" t="s">
        <v>7540</v>
      </c>
      <c r="M828" s="7" t="s">
        <v>486</v>
      </c>
      <c r="N828" s="7" t="s">
        <v>487</v>
      </c>
      <c r="O828" s="7" t="s">
        <v>7556</v>
      </c>
      <c r="P828" s="7" t="s">
        <v>7557</v>
      </c>
      <c r="Q828" s="7" t="s">
        <v>965</v>
      </c>
      <c r="R828" s="7" t="s">
        <v>486</v>
      </c>
      <c r="S828" s="7" t="s">
        <v>487</v>
      </c>
      <c r="T828" s="7" t="s">
        <v>7558</v>
      </c>
      <c r="U828" s="7"/>
      <c r="V828" s="7" t="s">
        <v>78</v>
      </c>
      <c r="W828" s="7" t="s">
        <v>59</v>
      </c>
      <c r="X828" s="7" t="s">
        <v>7542</v>
      </c>
      <c r="Y828" s="7" t="s">
        <v>2115</v>
      </c>
    </row>
    <row r="829" spans="1:25" ht="16.5" customHeight="1">
      <c r="A829" s="7" t="s">
        <v>7129</v>
      </c>
      <c r="B829" s="7" t="s">
        <v>7559</v>
      </c>
      <c r="C829" s="109">
        <v>1</v>
      </c>
      <c r="D829" s="110">
        <v>1</v>
      </c>
      <c r="E829" s="111"/>
      <c r="F829" s="9"/>
      <c r="G829" s="7" t="s">
        <v>105</v>
      </c>
      <c r="H829" s="7" t="s">
        <v>31</v>
      </c>
      <c r="I829" s="7" t="s">
        <v>7561</v>
      </c>
      <c r="J829" s="11">
        <f t="shared" si="3"/>
        <v>15</v>
      </c>
      <c r="K829" s="7" t="s">
        <v>7556</v>
      </c>
      <c r="L829" s="7" t="s">
        <v>7557</v>
      </c>
      <c r="M829" s="7" t="s">
        <v>486</v>
      </c>
      <c r="N829" s="7" t="s">
        <v>487</v>
      </c>
      <c r="O829" s="7" t="s">
        <v>7563</v>
      </c>
      <c r="P829" s="7" t="s">
        <v>7564</v>
      </c>
      <c r="Q829" s="7" t="s">
        <v>965</v>
      </c>
      <c r="R829" s="7" t="s">
        <v>486</v>
      </c>
      <c r="S829" s="7" t="s">
        <v>487</v>
      </c>
      <c r="T829" s="7" t="s">
        <v>7565</v>
      </c>
      <c r="U829" s="7"/>
      <c r="V829" s="7" t="s">
        <v>78</v>
      </c>
      <c r="W829" s="7" t="s">
        <v>59</v>
      </c>
      <c r="X829" s="7" t="s">
        <v>2115</v>
      </c>
      <c r="Y829" s="7" t="s">
        <v>7566</v>
      </c>
    </row>
    <row r="830" spans="1:25" ht="16.5" customHeight="1">
      <c r="A830" s="7" t="s">
        <v>7129</v>
      </c>
      <c r="B830" s="7" t="s">
        <v>7567</v>
      </c>
      <c r="C830" s="109">
        <v>1</v>
      </c>
      <c r="D830" s="110">
        <v>1</v>
      </c>
      <c r="E830" s="111"/>
      <c r="F830" s="9"/>
      <c r="G830" s="7" t="s">
        <v>105</v>
      </c>
      <c r="H830" s="7" t="s">
        <v>31</v>
      </c>
      <c r="I830" s="7" t="s">
        <v>7569</v>
      </c>
      <c r="J830" s="11">
        <f t="shared" si="3"/>
        <v>33</v>
      </c>
      <c r="K830" s="7" t="s">
        <v>7539</v>
      </c>
      <c r="L830" s="7" t="s">
        <v>7540</v>
      </c>
      <c r="M830" s="7" t="s">
        <v>486</v>
      </c>
      <c r="N830" s="7" t="s">
        <v>487</v>
      </c>
      <c r="O830" s="7" t="s">
        <v>7571</v>
      </c>
      <c r="P830" s="7" t="s">
        <v>7572</v>
      </c>
      <c r="Q830" s="7" t="s">
        <v>965</v>
      </c>
      <c r="R830" s="7" t="s">
        <v>486</v>
      </c>
      <c r="S830" s="7" t="s">
        <v>487</v>
      </c>
      <c r="T830" s="7" t="s">
        <v>7573</v>
      </c>
      <c r="U830" s="7"/>
      <c r="V830" s="7" t="s">
        <v>78</v>
      </c>
      <c r="W830" s="7" t="s">
        <v>59</v>
      </c>
      <c r="X830" s="7" t="s">
        <v>7542</v>
      </c>
      <c r="Y830" s="7" t="s">
        <v>7574</v>
      </c>
    </row>
    <row r="831" spans="1:25" ht="16.5" customHeight="1">
      <c r="A831" s="7" t="s">
        <v>7129</v>
      </c>
      <c r="B831" s="7" t="s">
        <v>7575</v>
      </c>
      <c r="C831" s="109">
        <v>1</v>
      </c>
      <c r="D831" s="110">
        <v>1</v>
      </c>
      <c r="E831" s="111"/>
      <c r="F831" s="9"/>
      <c r="G831" s="7" t="s">
        <v>105</v>
      </c>
      <c r="H831" s="7" t="s">
        <v>31</v>
      </c>
      <c r="I831" s="7" t="s">
        <v>7576</v>
      </c>
      <c r="J831" s="11">
        <f t="shared" si="3"/>
        <v>10</v>
      </c>
      <c r="K831" s="7" t="s">
        <v>7571</v>
      </c>
      <c r="L831" s="7" t="s">
        <v>7572</v>
      </c>
      <c r="M831" s="7" t="s">
        <v>486</v>
      </c>
      <c r="N831" s="7" t="s">
        <v>487</v>
      </c>
      <c r="O831" s="7" t="s">
        <v>7578</v>
      </c>
      <c r="P831" s="7" t="s">
        <v>7579</v>
      </c>
      <c r="Q831" s="7" t="s">
        <v>293</v>
      </c>
      <c r="R831" s="7" t="s">
        <v>486</v>
      </c>
      <c r="S831" s="7" t="s">
        <v>487</v>
      </c>
      <c r="T831" s="7" t="s">
        <v>7580</v>
      </c>
      <c r="U831" s="7"/>
      <c r="V831" s="7" t="s">
        <v>78</v>
      </c>
      <c r="W831" s="7" t="s">
        <v>59</v>
      </c>
      <c r="X831" s="7" t="s">
        <v>7574</v>
      </c>
      <c r="Y831" s="7" t="s">
        <v>7581</v>
      </c>
    </row>
    <row r="832" spans="1:25" ht="16.5" customHeight="1">
      <c r="A832" s="7" t="s">
        <v>7129</v>
      </c>
      <c r="B832" s="7" t="s">
        <v>7582</v>
      </c>
      <c r="C832" s="109">
        <v>1</v>
      </c>
      <c r="D832" s="110">
        <v>1</v>
      </c>
      <c r="E832" s="111"/>
      <c r="F832" s="9"/>
      <c r="G832" s="7" t="s">
        <v>105</v>
      </c>
      <c r="H832" s="7" t="s">
        <v>31</v>
      </c>
      <c r="I832" s="7" t="s">
        <v>7584</v>
      </c>
      <c r="J832" s="11">
        <f t="shared" si="3"/>
        <v>15</v>
      </c>
      <c r="K832" s="7" t="s">
        <v>7539</v>
      </c>
      <c r="L832" s="7" t="s">
        <v>7540</v>
      </c>
      <c r="M832" s="7" t="s">
        <v>486</v>
      </c>
      <c r="N832" s="7" t="s">
        <v>487</v>
      </c>
      <c r="O832" s="7" t="s">
        <v>7586</v>
      </c>
      <c r="P832" s="7" t="s">
        <v>7587</v>
      </c>
      <c r="Q832" s="7" t="s">
        <v>52</v>
      </c>
      <c r="R832" s="7" t="s">
        <v>531</v>
      </c>
      <c r="S832" s="7" t="s">
        <v>532</v>
      </c>
      <c r="T832" s="7" t="s">
        <v>7588</v>
      </c>
      <c r="U832" s="7"/>
      <c r="V832" s="7" t="s">
        <v>57</v>
      </c>
      <c r="W832" s="7" t="s">
        <v>59</v>
      </c>
      <c r="X832" s="7" t="s">
        <v>7542</v>
      </c>
      <c r="Y832" s="7" t="s">
        <v>7590</v>
      </c>
    </row>
    <row r="833" spans="1:25" ht="16.5" customHeight="1">
      <c r="A833" s="7" t="s">
        <v>7129</v>
      </c>
      <c r="B833" s="7" t="s">
        <v>7591</v>
      </c>
      <c r="C833" s="109">
        <v>1</v>
      </c>
      <c r="D833" s="110">
        <v>1</v>
      </c>
      <c r="E833" s="111"/>
      <c r="F833" s="9"/>
      <c r="G833" s="7" t="s">
        <v>4182</v>
      </c>
      <c r="H833" s="7" t="s">
        <v>31</v>
      </c>
      <c r="I833" s="7" t="s">
        <v>7593</v>
      </c>
      <c r="J833" s="11">
        <f t="shared" si="3"/>
        <v>13</v>
      </c>
      <c r="K833" s="7" t="s">
        <v>7586</v>
      </c>
      <c r="L833" s="7" t="s">
        <v>7587</v>
      </c>
      <c r="M833" s="7" t="s">
        <v>531</v>
      </c>
      <c r="N833" s="7" t="s">
        <v>532</v>
      </c>
      <c r="O833" s="7" t="s">
        <v>7594</v>
      </c>
      <c r="P833" s="7" t="s">
        <v>7595</v>
      </c>
      <c r="Q833" s="7" t="s">
        <v>52</v>
      </c>
      <c r="R833" s="7" t="s">
        <v>4697</v>
      </c>
      <c r="S833" s="7" t="s">
        <v>2443</v>
      </c>
      <c r="T833" s="7" t="s">
        <v>7596</v>
      </c>
      <c r="U833" s="7"/>
      <c r="V833" s="7" t="s">
        <v>57</v>
      </c>
      <c r="W833" s="7" t="s">
        <v>59</v>
      </c>
      <c r="X833" s="7" t="s">
        <v>7590</v>
      </c>
      <c r="Y833" s="7" t="s">
        <v>4699</v>
      </c>
    </row>
    <row r="834" spans="1:25" ht="16.5" customHeight="1">
      <c r="A834" s="7" t="s">
        <v>7129</v>
      </c>
      <c r="B834" s="7" t="s">
        <v>7598</v>
      </c>
      <c r="C834" s="109">
        <v>1</v>
      </c>
      <c r="D834" s="110">
        <v>1</v>
      </c>
      <c r="E834" s="111"/>
      <c r="F834" s="9"/>
      <c r="G834" s="7" t="s">
        <v>105</v>
      </c>
      <c r="H834" s="7" t="s">
        <v>31</v>
      </c>
      <c r="I834" s="7" t="s">
        <v>7600</v>
      </c>
      <c r="J834" s="11">
        <f t="shared" si="3"/>
        <v>13</v>
      </c>
      <c r="K834" s="7" t="s">
        <v>7586</v>
      </c>
      <c r="L834" s="7" t="s">
        <v>7587</v>
      </c>
      <c r="M834" s="7" t="s">
        <v>531</v>
      </c>
      <c r="N834" s="7" t="s">
        <v>532</v>
      </c>
      <c r="O834" s="7" t="s">
        <v>7602</v>
      </c>
      <c r="P834" s="7" t="s">
        <v>7603</v>
      </c>
      <c r="Q834" s="7" t="s">
        <v>965</v>
      </c>
      <c r="R834" s="7" t="s">
        <v>531</v>
      </c>
      <c r="S834" s="7" t="s">
        <v>532</v>
      </c>
      <c r="T834" s="7" t="s">
        <v>7604</v>
      </c>
      <c r="U834" s="7"/>
      <c r="V834" s="7" t="s">
        <v>78</v>
      </c>
      <c r="W834" s="7" t="s">
        <v>59</v>
      </c>
      <c r="X834" s="7" t="s">
        <v>7590</v>
      </c>
      <c r="Y834" s="7" t="s">
        <v>7606</v>
      </c>
    </row>
    <row r="835" spans="1:25" ht="16.5" customHeight="1">
      <c r="A835" s="7" t="s">
        <v>7129</v>
      </c>
      <c r="B835" s="7" t="s">
        <v>7607</v>
      </c>
      <c r="C835" s="109">
        <v>1</v>
      </c>
      <c r="D835" s="110">
        <v>1</v>
      </c>
      <c r="E835" s="111"/>
      <c r="F835" s="9"/>
      <c r="G835" s="7" t="s">
        <v>105</v>
      </c>
      <c r="H835" s="7" t="s">
        <v>31</v>
      </c>
      <c r="I835" s="7" t="s">
        <v>688</v>
      </c>
      <c r="J835" s="11">
        <f t="shared" si="3"/>
        <v>16</v>
      </c>
      <c r="K835" s="7" t="s">
        <v>7602</v>
      </c>
      <c r="L835" s="7" t="s">
        <v>7603</v>
      </c>
      <c r="M835" s="7" t="s">
        <v>531</v>
      </c>
      <c r="N835" s="7" t="s">
        <v>532</v>
      </c>
      <c r="O835" s="7" t="s">
        <v>7611</v>
      </c>
      <c r="P835" s="7" t="s">
        <v>7612</v>
      </c>
      <c r="Q835" s="7" t="s">
        <v>965</v>
      </c>
      <c r="R835" s="7" t="s">
        <v>531</v>
      </c>
      <c r="S835" s="7" t="s">
        <v>532</v>
      </c>
      <c r="T835" s="7" t="s">
        <v>7613</v>
      </c>
      <c r="U835" s="7"/>
      <c r="V835" s="7" t="s">
        <v>78</v>
      </c>
      <c r="W835" s="7" t="s">
        <v>59</v>
      </c>
      <c r="X835" s="7" t="s">
        <v>7606</v>
      </c>
      <c r="Y835" s="7" t="s">
        <v>7614</v>
      </c>
    </row>
    <row r="836" spans="1:25" ht="16.5" customHeight="1">
      <c r="A836" s="7" t="s">
        <v>7129</v>
      </c>
      <c r="B836" s="7" t="s">
        <v>7616</v>
      </c>
      <c r="C836" s="109">
        <v>1</v>
      </c>
      <c r="D836" s="110">
        <v>1</v>
      </c>
      <c r="E836" s="111"/>
      <c r="F836" s="9"/>
      <c r="G836" s="7" t="s">
        <v>105</v>
      </c>
      <c r="H836" s="7" t="s">
        <v>31</v>
      </c>
      <c r="I836" s="7" t="s">
        <v>7617</v>
      </c>
      <c r="J836" s="11">
        <f t="shared" si="3"/>
        <v>30</v>
      </c>
      <c r="K836" s="7" t="s">
        <v>7586</v>
      </c>
      <c r="L836" s="7" t="s">
        <v>7587</v>
      </c>
      <c r="M836" s="7" t="s">
        <v>531</v>
      </c>
      <c r="N836" s="7" t="s">
        <v>532</v>
      </c>
      <c r="O836" s="7" t="s">
        <v>7619</v>
      </c>
      <c r="P836" s="7" t="s">
        <v>7620</v>
      </c>
      <c r="Q836" s="7" t="s">
        <v>293</v>
      </c>
      <c r="R836" s="7" t="s">
        <v>531</v>
      </c>
      <c r="S836" s="7" t="s">
        <v>532</v>
      </c>
      <c r="T836" s="7" t="s">
        <v>7622</v>
      </c>
      <c r="U836" s="7"/>
      <c r="V836" s="7" t="s">
        <v>78</v>
      </c>
      <c r="W836" s="7" t="s">
        <v>59</v>
      </c>
      <c r="X836" s="7" t="s">
        <v>7590</v>
      </c>
      <c r="Y836" s="7" t="s">
        <v>7624</v>
      </c>
    </row>
    <row r="837" spans="1:25" ht="16.5" customHeight="1">
      <c r="A837" s="7" t="s">
        <v>7129</v>
      </c>
      <c r="B837" s="7" t="s">
        <v>7625</v>
      </c>
      <c r="C837" s="109">
        <v>1</v>
      </c>
      <c r="D837" s="110">
        <v>1</v>
      </c>
      <c r="E837" s="111"/>
      <c r="F837" s="9"/>
      <c r="G837" s="7" t="s">
        <v>105</v>
      </c>
      <c r="H837" s="7" t="s">
        <v>31</v>
      </c>
      <c r="I837" s="7" t="s">
        <v>7627</v>
      </c>
      <c r="J837" s="11">
        <f t="shared" si="3"/>
        <v>11</v>
      </c>
      <c r="K837" s="7" t="s">
        <v>7619</v>
      </c>
      <c r="L837" s="7" t="s">
        <v>7620</v>
      </c>
      <c r="M837" s="7" t="s">
        <v>531</v>
      </c>
      <c r="N837" s="7" t="s">
        <v>532</v>
      </c>
      <c r="O837" s="7" t="s">
        <v>7629</v>
      </c>
      <c r="P837" s="7" t="s">
        <v>7630</v>
      </c>
      <c r="Q837" s="7" t="s">
        <v>293</v>
      </c>
      <c r="R837" s="7" t="s">
        <v>531</v>
      </c>
      <c r="S837" s="7" t="s">
        <v>532</v>
      </c>
      <c r="T837" s="7" t="s">
        <v>7631</v>
      </c>
      <c r="U837" s="7"/>
      <c r="V837" s="7" t="s">
        <v>78</v>
      </c>
      <c r="W837" s="7" t="s">
        <v>59</v>
      </c>
      <c r="X837" s="7" t="s">
        <v>7624</v>
      </c>
      <c r="Y837" s="7" t="s">
        <v>7633</v>
      </c>
    </row>
    <row r="838" spans="1:25" ht="16.5" customHeight="1">
      <c r="A838" s="7" t="s">
        <v>7129</v>
      </c>
      <c r="B838" s="7" t="s">
        <v>7634</v>
      </c>
      <c r="C838" s="109">
        <v>1</v>
      </c>
      <c r="D838" s="110">
        <v>1</v>
      </c>
      <c r="E838" s="111">
        <v>1</v>
      </c>
      <c r="F838" s="9"/>
      <c r="G838" s="7" t="s">
        <v>105</v>
      </c>
      <c r="H838" s="7" t="s">
        <v>31</v>
      </c>
      <c r="I838" s="7" t="s">
        <v>2669</v>
      </c>
      <c r="J838" s="11">
        <f t="shared" si="3"/>
        <v>37</v>
      </c>
      <c r="K838" s="7" t="s">
        <v>712</v>
      </c>
      <c r="L838" s="7" t="s">
        <v>713</v>
      </c>
      <c r="M838" s="7" t="s">
        <v>716</v>
      </c>
      <c r="N838" s="7" t="s">
        <v>718</v>
      </c>
      <c r="O838" s="7" t="s">
        <v>7638</v>
      </c>
      <c r="P838" s="7" t="s">
        <v>7639</v>
      </c>
      <c r="Q838" s="7" t="s">
        <v>52</v>
      </c>
      <c r="R838" s="7" t="s">
        <v>135</v>
      </c>
      <c r="S838" s="7" t="s">
        <v>136</v>
      </c>
      <c r="T838" s="7" t="s">
        <v>7640</v>
      </c>
      <c r="U838" s="7"/>
      <c r="V838" s="7" t="s">
        <v>57</v>
      </c>
      <c r="W838" s="7" t="s">
        <v>59</v>
      </c>
      <c r="X838" s="7" t="s">
        <v>721</v>
      </c>
      <c r="Y838" s="7" t="s">
        <v>4430</v>
      </c>
    </row>
    <row r="839" spans="1:25" ht="16.5" customHeight="1">
      <c r="A839" s="7" t="s">
        <v>7129</v>
      </c>
      <c r="B839" s="7" t="s">
        <v>7643</v>
      </c>
      <c r="C839" s="109">
        <v>1</v>
      </c>
      <c r="D839" s="110">
        <v>1</v>
      </c>
      <c r="E839" s="111"/>
      <c r="F839" s="9"/>
      <c r="G839" s="7" t="s">
        <v>4182</v>
      </c>
      <c r="H839" s="7" t="s">
        <v>31</v>
      </c>
      <c r="I839" s="7" t="s">
        <v>7644</v>
      </c>
      <c r="J839" s="11">
        <f t="shared" si="3"/>
        <v>12</v>
      </c>
      <c r="K839" s="7" t="s">
        <v>7638</v>
      </c>
      <c r="L839" s="7" t="s">
        <v>7639</v>
      </c>
      <c r="M839" s="7" t="s">
        <v>135</v>
      </c>
      <c r="N839" s="7" t="s">
        <v>136</v>
      </c>
      <c r="O839" s="7" t="s">
        <v>7646</v>
      </c>
      <c r="P839" s="7" t="s">
        <v>7647</v>
      </c>
      <c r="Q839" s="7" t="s">
        <v>1049</v>
      </c>
      <c r="R839" s="7" t="s">
        <v>135</v>
      </c>
      <c r="S839" s="7" t="s">
        <v>136</v>
      </c>
      <c r="T839" s="7" t="s">
        <v>7648</v>
      </c>
      <c r="U839" s="7"/>
      <c r="V839" s="7" t="s">
        <v>78</v>
      </c>
      <c r="W839" s="7" t="s">
        <v>59</v>
      </c>
      <c r="X839" s="7" t="s">
        <v>4430</v>
      </c>
      <c r="Y839" s="7" t="s">
        <v>7650</v>
      </c>
    </row>
    <row r="840" spans="1:25" ht="16.5" customHeight="1">
      <c r="A840" s="7" t="s">
        <v>7129</v>
      </c>
      <c r="B840" s="7" t="s">
        <v>7651</v>
      </c>
      <c r="C840" s="109">
        <v>1</v>
      </c>
      <c r="D840" s="110">
        <v>1</v>
      </c>
      <c r="E840" s="111"/>
      <c r="F840" s="9"/>
      <c r="G840" s="7" t="s">
        <v>105</v>
      </c>
      <c r="H840" s="7" t="s">
        <v>31</v>
      </c>
      <c r="I840" s="7" t="s">
        <v>7652</v>
      </c>
      <c r="J840" s="11">
        <f t="shared" si="3"/>
        <v>8</v>
      </c>
      <c r="K840" s="7" t="s">
        <v>7638</v>
      </c>
      <c r="L840" s="7" t="s">
        <v>7639</v>
      </c>
      <c r="M840" s="7" t="s">
        <v>135</v>
      </c>
      <c r="N840" s="7" t="s">
        <v>136</v>
      </c>
      <c r="O840" s="7" t="s">
        <v>7654</v>
      </c>
      <c r="P840" s="7" t="s">
        <v>7655</v>
      </c>
      <c r="Q840" s="7" t="s">
        <v>52</v>
      </c>
      <c r="R840" s="7" t="s">
        <v>135</v>
      </c>
      <c r="S840" s="7" t="s">
        <v>136</v>
      </c>
      <c r="T840" s="7" t="s">
        <v>7648</v>
      </c>
      <c r="U840" s="7"/>
      <c r="V840" s="7" t="s">
        <v>78</v>
      </c>
      <c r="W840" s="7" t="s">
        <v>59</v>
      </c>
      <c r="X840" s="7" t="s">
        <v>4430</v>
      </c>
      <c r="Y840" s="7" t="s">
        <v>7650</v>
      </c>
    </row>
    <row r="841" spans="1:25" ht="16.5" customHeight="1">
      <c r="A841" s="7" t="s">
        <v>7129</v>
      </c>
      <c r="B841" s="7" t="s">
        <v>7657</v>
      </c>
      <c r="C841" s="109">
        <v>1</v>
      </c>
      <c r="D841" s="110">
        <v>1</v>
      </c>
      <c r="E841" s="111"/>
      <c r="F841" s="9"/>
      <c r="G841" s="7" t="s">
        <v>105</v>
      </c>
      <c r="H841" s="7" t="s">
        <v>31</v>
      </c>
      <c r="I841" s="7" t="s">
        <v>7659</v>
      </c>
      <c r="J841" s="11">
        <f t="shared" si="3"/>
        <v>7</v>
      </c>
      <c r="K841" s="7" t="s">
        <v>7638</v>
      </c>
      <c r="L841" s="7" t="s">
        <v>7639</v>
      </c>
      <c r="M841" s="7" t="s">
        <v>135</v>
      </c>
      <c r="N841" s="7" t="s">
        <v>136</v>
      </c>
      <c r="O841" s="7" t="s">
        <v>7660</v>
      </c>
      <c r="P841" s="7" t="s">
        <v>7661</v>
      </c>
      <c r="Q841" s="7" t="s">
        <v>293</v>
      </c>
      <c r="R841" s="7" t="s">
        <v>135</v>
      </c>
      <c r="S841" s="7" t="s">
        <v>136</v>
      </c>
      <c r="T841" s="7" t="s">
        <v>7648</v>
      </c>
      <c r="U841" s="7"/>
      <c r="V841" s="7" t="s">
        <v>78</v>
      </c>
      <c r="W841" s="7" t="s">
        <v>59</v>
      </c>
      <c r="X841" s="7" t="s">
        <v>4430</v>
      </c>
      <c r="Y841" s="7" t="s">
        <v>7650</v>
      </c>
    </row>
    <row r="842" spans="1:25" ht="16.5" customHeight="1">
      <c r="A842" s="7" t="s">
        <v>7129</v>
      </c>
      <c r="B842" s="7" t="s">
        <v>7663</v>
      </c>
      <c r="C842" s="109">
        <v>1</v>
      </c>
      <c r="D842" s="110">
        <v>1</v>
      </c>
      <c r="E842" s="111"/>
      <c r="F842" s="9"/>
      <c r="G842" s="7" t="s">
        <v>4182</v>
      </c>
      <c r="H842" s="7" t="s">
        <v>31</v>
      </c>
      <c r="I842" s="7" t="s">
        <v>469</v>
      </c>
      <c r="J842" s="11">
        <f t="shared" si="3"/>
        <v>15</v>
      </c>
      <c r="K842" s="7" t="s">
        <v>7638</v>
      </c>
      <c r="L842" s="7" t="s">
        <v>7639</v>
      </c>
      <c r="M842" s="7" t="s">
        <v>135</v>
      </c>
      <c r="N842" s="7" t="s">
        <v>136</v>
      </c>
      <c r="O842" s="7" t="s">
        <v>7665</v>
      </c>
      <c r="P842" s="7" t="s">
        <v>7666</v>
      </c>
      <c r="Q842" s="7" t="s">
        <v>2270</v>
      </c>
      <c r="R842" s="7" t="s">
        <v>2078</v>
      </c>
      <c r="S842" s="7" t="s">
        <v>1997</v>
      </c>
      <c r="T842" s="7" t="s">
        <v>7668</v>
      </c>
      <c r="U842" s="7"/>
      <c r="V842" s="7" t="s">
        <v>57</v>
      </c>
      <c r="W842" s="7" t="s">
        <v>59</v>
      </c>
      <c r="X842" s="7" t="s">
        <v>4430</v>
      </c>
      <c r="Y842" s="7" t="s">
        <v>4452</v>
      </c>
    </row>
    <row r="843" spans="1:25" ht="16.5" customHeight="1">
      <c r="A843" s="7" t="s">
        <v>7129</v>
      </c>
      <c r="B843" s="7" t="s">
        <v>7669</v>
      </c>
      <c r="C843" s="109">
        <v>1</v>
      </c>
      <c r="D843" s="110">
        <v>1</v>
      </c>
      <c r="E843" s="111"/>
      <c r="F843" s="9"/>
      <c r="G843" s="7" t="s">
        <v>105</v>
      </c>
      <c r="H843" s="7" t="s">
        <v>31</v>
      </c>
      <c r="I843" s="7" t="s">
        <v>7671</v>
      </c>
      <c r="J843" s="11">
        <f t="shared" si="3"/>
        <v>12</v>
      </c>
      <c r="K843" s="7" t="s">
        <v>7638</v>
      </c>
      <c r="L843" s="7" t="s">
        <v>7639</v>
      </c>
      <c r="M843" s="7" t="s">
        <v>135</v>
      </c>
      <c r="N843" s="7" t="s">
        <v>136</v>
      </c>
      <c r="O843" s="7" t="s">
        <v>7673</v>
      </c>
      <c r="P843" s="7" t="s">
        <v>7674</v>
      </c>
      <c r="Q843" s="7" t="s">
        <v>52</v>
      </c>
      <c r="R843" s="7" t="s">
        <v>2078</v>
      </c>
      <c r="S843" s="7" t="s">
        <v>1997</v>
      </c>
      <c r="T843" s="7" t="s">
        <v>7668</v>
      </c>
      <c r="U843" s="7"/>
      <c r="V843" s="7" t="s">
        <v>57</v>
      </c>
      <c r="W843" s="7" t="s">
        <v>59</v>
      </c>
      <c r="X843" s="7" t="s">
        <v>4430</v>
      </c>
      <c r="Y843" s="7" t="s">
        <v>4452</v>
      </c>
    </row>
    <row r="844" spans="1:25" ht="16.5" customHeight="1">
      <c r="A844" s="7" t="s">
        <v>7129</v>
      </c>
      <c r="B844" s="7" t="s">
        <v>7676</v>
      </c>
      <c r="C844" s="109">
        <v>1</v>
      </c>
      <c r="D844" s="110">
        <v>1</v>
      </c>
      <c r="E844" s="111"/>
      <c r="F844" s="9"/>
      <c r="G844" s="7" t="s">
        <v>105</v>
      </c>
      <c r="H844" s="7" t="s">
        <v>31</v>
      </c>
      <c r="I844" s="7" t="s">
        <v>7678</v>
      </c>
      <c r="J844" s="11">
        <f t="shared" si="3"/>
        <v>11</v>
      </c>
      <c r="K844" s="7" t="s">
        <v>7638</v>
      </c>
      <c r="L844" s="7" t="s">
        <v>7639</v>
      </c>
      <c r="M844" s="7" t="s">
        <v>135</v>
      </c>
      <c r="N844" s="7" t="s">
        <v>136</v>
      </c>
      <c r="O844" s="7" t="s">
        <v>7680</v>
      </c>
      <c r="P844" s="7" t="s">
        <v>7681</v>
      </c>
      <c r="Q844" s="7" t="s">
        <v>293</v>
      </c>
      <c r="R844" s="7" t="s">
        <v>2078</v>
      </c>
      <c r="S844" s="7" t="s">
        <v>1997</v>
      </c>
      <c r="T844" s="7" t="s">
        <v>7682</v>
      </c>
      <c r="U844" s="7"/>
      <c r="V844" s="7" t="s">
        <v>57</v>
      </c>
      <c r="W844" s="7" t="s">
        <v>59</v>
      </c>
      <c r="X844" s="7" t="s">
        <v>4430</v>
      </c>
      <c r="Y844" s="7" t="s">
        <v>5510</v>
      </c>
    </row>
    <row r="845" spans="1:25" ht="16.5" customHeight="1">
      <c r="A845" s="7" t="s">
        <v>7129</v>
      </c>
      <c r="B845" s="7" t="s">
        <v>7683</v>
      </c>
      <c r="C845" s="109">
        <v>1</v>
      </c>
      <c r="D845" s="110">
        <v>1</v>
      </c>
      <c r="E845" s="111"/>
      <c r="F845" s="9"/>
      <c r="G845" s="7" t="s">
        <v>105</v>
      </c>
      <c r="H845" s="7" t="s">
        <v>31</v>
      </c>
      <c r="I845" s="7" t="s">
        <v>249</v>
      </c>
      <c r="J845" s="11">
        <f t="shared" si="3"/>
        <v>14</v>
      </c>
      <c r="K845" s="7" t="s">
        <v>7638</v>
      </c>
      <c r="L845" s="7" t="s">
        <v>7639</v>
      </c>
      <c r="M845" s="7" t="s">
        <v>135</v>
      </c>
      <c r="N845" s="7" t="s">
        <v>136</v>
      </c>
      <c r="O845" s="7" t="s">
        <v>7685</v>
      </c>
      <c r="P845" s="7" t="s">
        <v>7686</v>
      </c>
      <c r="Q845" s="7" t="s">
        <v>965</v>
      </c>
      <c r="R845" s="7" t="s">
        <v>2066</v>
      </c>
      <c r="S845" s="7" t="s">
        <v>1997</v>
      </c>
      <c r="T845" s="7" t="s">
        <v>7687</v>
      </c>
      <c r="U845" s="7"/>
      <c r="V845" s="7" t="s">
        <v>57</v>
      </c>
      <c r="W845" s="7" t="s">
        <v>59</v>
      </c>
      <c r="X845" s="7" t="s">
        <v>4430</v>
      </c>
      <c r="Y845" s="7" t="s">
        <v>7689</v>
      </c>
    </row>
    <row r="846" spans="1:25" ht="16.5" customHeight="1">
      <c r="A846" s="7" t="s">
        <v>7129</v>
      </c>
      <c r="B846" s="7" t="s">
        <v>7690</v>
      </c>
      <c r="C846" s="109">
        <v>1</v>
      </c>
      <c r="D846" s="110">
        <v>1</v>
      </c>
      <c r="E846" s="111"/>
      <c r="F846" s="9"/>
      <c r="G846" s="7" t="s">
        <v>4182</v>
      </c>
      <c r="H846" s="7" t="s">
        <v>31</v>
      </c>
      <c r="I846" s="7" t="s">
        <v>7691</v>
      </c>
      <c r="J846" s="11">
        <f t="shared" si="3"/>
        <v>14</v>
      </c>
      <c r="K846" s="7" t="s">
        <v>7685</v>
      </c>
      <c r="L846" s="7" t="s">
        <v>7686</v>
      </c>
      <c r="M846" s="7" t="s">
        <v>2066</v>
      </c>
      <c r="N846" s="7" t="s">
        <v>1997</v>
      </c>
      <c r="O846" s="7" t="s">
        <v>7692</v>
      </c>
      <c r="P846" s="7" t="s">
        <v>7693</v>
      </c>
      <c r="Q846" s="7" t="s">
        <v>1071</v>
      </c>
      <c r="R846" s="7" t="s">
        <v>2066</v>
      </c>
      <c r="S846" s="7" t="s">
        <v>1997</v>
      </c>
      <c r="T846" s="7" t="s">
        <v>7694</v>
      </c>
      <c r="U846" s="7"/>
      <c r="V846" s="7" t="s">
        <v>78</v>
      </c>
      <c r="W846" s="7" t="s">
        <v>59</v>
      </c>
      <c r="X846" s="7" t="s">
        <v>7689</v>
      </c>
      <c r="Y846" s="7" t="s">
        <v>4480</v>
      </c>
    </row>
    <row r="847" spans="1:25" ht="16.5" customHeight="1">
      <c r="A847" s="7" t="s">
        <v>7129</v>
      </c>
      <c r="B847" s="7" t="s">
        <v>7696</v>
      </c>
      <c r="C847" s="109">
        <v>1</v>
      </c>
      <c r="D847" s="110">
        <v>1</v>
      </c>
      <c r="E847" s="111"/>
      <c r="F847" s="9"/>
      <c r="G847" s="7" t="s">
        <v>105</v>
      </c>
      <c r="H847" s="7" t="s">
        <v>31</v>
      </c>
      <c r="I847" s="7" t="s">
        <v>7697</v>
      </c>
      <c r="J847" s="11">
        <f t="shared" si="3"/>
        <v>10</v>
      </c>
      <c r="K847" s="7" t="s">
        <v>7685</v>
      </c>
      <c r="L847" s="7" t="s">
        <v>7686</v>
      </c>
      <c r="M847" s="7" t="s">
        <v>2066</v>
      </c>
      <c r="N847" s="7" t="s">
        <v>1997</v>
      </c>
      <c r="O847" s="7" t="s">
        <v>7699</v>
      </c>
      <c r="P847" s="7" t="s">
        <v>7701</v>
      </c>
      <c r="Q847" s="7" t="s">
        <v>965</v>
      </c>
      <c r="R847" s="7" t="s">
        <v>2066</v>
      </c>
      <c r="S847" s="7" t="s">
        <v>1997</v>
      </c>
      <c r="T847" s="7" t="s">
        <v>7702</v>
      </c>
      <c r="U847" s="7"/>
      <c r="V847" s="7" t="s">
        <v>78</v>
      </c>
      <c r="W847" s="7" t="s">
        <v>59</v>
      </c>
      <c r="X847" s="7" t="s">
        <v>7689</v>
      </c>
      <c r="Y847" s="7" t="s">
        <v>7703</v>
      </c>
    </row>
    <row r="848" spans="1:25" ht="16.5" customHeight="1">
      <c r="A848" s="7" t="s">
        <v>7129</v>
      </c>
      <c r="B848" s="7" t="s">
        <v>7705</v>
      </c>
      <c r="C848" s="109">
        <v>1</v>
      </c>
      <c r="D848" s="110">
        <v>1</v>
      </c>
      <c r="E848" s="111"/>
      <c r="F848" s="9"/>
      <c r="G848" s="7" t="s">
        <v>105</v>
      </c>
      <c r="H848" s="7" t="s">
        <v>31</v>
      </c>
      <c r="I848" s="7" t="s">
        <v>7708</v>
      </c>
      <c r="J848" s="11">
        <f t="shared" si="3"/>
        <v>6</v>
      </c>
      <c r="K848" s="7" t="s">
        <v>7685</v>
      </c>
      <c r="L848" s="7" t="s">
        <v>7686</v>
      </c>
      <c r="M848" s="7" t="s">
        <v>2066</v>
      </c>
      <c r="N848" s="7" t="s">
        <v>1997</v>
      </c>
      <c r="O848" s="7" t="s">
        <v>7709</v>
      </c>
      <c r="P848" s="7" t="s">
        <v>7710</v>
      </c>
      <c r="Q848" s="7" t="s">
        <v>293</v>
      </c>
      <c r="R848" s="7" t="s">
        <v>2066</v>
      </c>
      <c r="S848" s="7" t="s">
        <v>1997</v>
      </c>
      <c r="T848" s="7" t="s">
        <v>7712</v>
      </c>
      <c r="U848" s="7"/>
      <c r="V848" s="7" t="s">
        <v>78</v>
      </c>
      <c r="W848" s="7" t="s">
        <v>59</v>
      </c>
      <c r="X848" s="7" t="s">
        <v>7689</v>
      </c>
      <c r="Y848" s="7" t="s">
        <v>7713</v>
      </c>
    </row>
    <row r="849" spans="1:25" ht="16.5" customHeight="1">
      <c r="A849" s="7" t="s">
        <v>7129</v>
      </c>
      <c r="B849" s="7" t="s">
        <v>7715</v>
      </c>
      <c r="C849" s="109">
        <v>1</v>
      </c>
      <c r="D849" s="110">
        <v>1</v>
      </c>
      <c r="E849" s="111"/>
      <c r="F849" s="9"/>
      <c r="G849" s="7" t="s">
        <v>4182</v>
      </c>
      <c r="H849" s="7" t="s">
        <v>31</v>
      </c>
      <c r="I849" s="7" t="s">
        <v>1450</v>
      </c>
      <c r="J849" s="11">
        <f t="shared" si="3"/>
        <v>14</v>
      </c>
      <c r="K849" s="7" t="s">
        <v>7685</v>
      </c>
      <c r="L849" s="7" t="s">
        <v>7686</v>
      </c>
      <c r="M849" s="7" t="s">
        <v>2066</v>
      </c>
      <c r="N849" s="7" t="s">
        <v>1997</v>
      </c>
      <c r="O849" s="7" t="s">
        <v>7716</v>
      </c>
      <c r="P849" s="7" t="s">
        <v>7717</v>
      </c>
      <c r="Q849" s="7" t="s">
        <v>152</v>
      </c>
      <c r="R849" s="7" t="s">
        <v>2055</v>
      </c>
      <c r="S849" s="7" t="s">
        <v>1997</v>
      </c>
      <c r="T849" s="7" t="s">
        <v>7718</v>
      </c>
      <c r="U849" s="7"/>
      <c r="V849" s="7" t="s">
        <v>57</v>
      </c>
      <c r="W849" s="7" t="s">
        <v>59</v>
      </c>
      <c r="X849" s="7" t="s">
        <v>7689</v>
      </c>
      <c r="Y849" s="7" t="s">
        <v>7719</v>
      </c>
    </row>
    <row r="850" spans="1:25" ht="16.5" customHeight="1">
      <c r="A850" s="7" t="s">
        <v>7129</v>
      </c>
      <c r="B850" s="7" t="s">
        <v>7721</v>
      </c>
      <c r="C850" s="109">
        <v>1</v>
      </c>
      <c r="D850" s="110">
        <v>1</v>
      </c>
      <c r="E850" s="111"/>
      <c r="F850" s="9"/>
      <c r="G850" s="7" t="s">
        <v>105</v>
      </c>
      <c r="H850" s="7" t="s">
        <v>31</v>
      </c>
      <c r="I850" s="7" t="s">
        <v>7724</v>
      </c>
      <c r="J850" s="11">
        <f t="shared" si="3"/>
        <v>10</v>
      </c>
      <c r="K850" s="7" t="s">
        <v>7685</v>
      </c>
      <c r="L850" s="7" t="s">
        <v>7686</v>
      </c>
      <c r="M850" s="7" t="s">
        <v>2066</v>
      </c>
      <c r="N850" s="7" t="s">
        <v>1997</v>
      </c>
      <c r="O850" s="7" t="s">
        <v>7725</v>
      </c>
      <c r="P850" s="7" t="s">
        <v>7726</v>
      </c>
      <c r="Q850" s="7" t="s">
        <v>52</v>
      </c>
      <c r="R850" s="7" t="s">
        <v>2055</v>
      </c>
      <c r="S850" s="7" t="s">
        <v>1997</v>
      </c>
      <c r="T850" s="7" t="s">
        <v>7728</v>
      </c>
      <c r="U850" s="7"/>
      <c r="V850" s="7" t="s">
        <v>57</v>
      </c>
      <c r="W850" s="7" t="s">
        <v>59</v>
      </c>
      <c r="X850" s="7" t="s">
        <v>7689</v>
      </c>
      <c r="Y850" s="7" t="s">
        <v>7729</v>
      </c>
    </row>
    <row r="851" spans="1:25" ht="16.5" customHeight="1">
      <c r="A851" s="7" t="s">
        <v>7129</v>
      </c>
      <c r="B851" s="7" t="s">
        <v>7731</v>
      </c>
      <c r="C851" s="109">
        <v>1</v>
      </c>
      <c r="D851" s="110">
        <v>1</v>
      </c>
      <c r="E851" s="111"/>
      <c r="F851" s="9"/>
      <c r="G851" s="7" t="s">
        <v>105</v>
      </c>
      <c r="H851" s="7" t="s">
        <v>31</v>
      </c>
      <c r="I851" s="7" t="s">
        <v>7734</v>
      </c>
      <c r="J851" s="11">
        <f t="shared" si="3"/>
        <v>9</v>
      </c>
      <c r="K851" s="7" t="s">
        <v>7685</v>
      </c>
      <c r="L851" s="7" t="s">
        <v>7686</v>
      </c>
      <c r="M851" s="7" t="s">
        <v>2066</v>
      </c>
      <c r="N851" s="7" t="s">
        <v>1997</v>
      </c>
      <c r="O851" s="7" t="s">
        <v>7735</v>
      </c>
      <c r="P851" s="7" t="s">
        <v>7736</v>
      </c>
      <c r="Q851" s="7" t="s">
        <v>965</v>
      </c>
      <c r="R851" s="7" t="s">
        <v>2055</v>
      </c>
      <c r="S851" s="7" t="s">
        <v>1997</v>
      </c>
      <c r="T851" s="7" t="s">
        <v>7728</v>
      </c>
      <c r="U851" s="7"/>
      <c r="V851" s="7" t="s">
        <v>57</v>
      </c>
      <c r="W851" s="7" t="s">
        <v>59</v>
      </c>
      <c r="X851" s="7" t="s">
        <v>7689</v>
      </c>
      <c r="Y851" s="7" t="s">
        <v>7729</v>
      </c>
    </row>
    <row r="852" spans="1:25" ht="16.5" customHeight="1">
      <c r="A852" s="7" t="s">
        <v>7129</v>
      </c>
      <c r="B852" s="7" t="s">
        <v>7738</v>
      </c>
      <c r="C852" s="109">
        <v>1</v>
      </c>
      <c r="D852" s="110">
        <v>1</v>
      </c>
      <c r="E852" s="111">
        <v>1</v>
      </c>
      <c r="F852" s="9"/>
      <c r="G852" s="7" t="s">
        <v>105</v>
      </c>
      <c r="H852" s="7" t="s">
        <v>31</v>
      </c>
      <c r="I852" s="7" t="s">
        <v>7740</v>
      </c>
      <c r="J852" s="11">
        <f t="shared" si="3"/>
        <v>13</v>
      </c>
      <c r="K852" s="7" t="s">
        <v>712</v>
      </c>
      <c r="L852" s="7" t="s">
        <v>713</v>
      </c>
      <c r="M852" s="7" t="s">
        <v>716</v>
      </c>
      <c r="N852" s="7" t="s">
        <v>718</v>
      </c>
      <c r="O852" s="7" t="s">
        <v>7743</v>
      </c>
      <c r="P852" s="7" t="s">
        <v>7744</v>
      </c>
      <c r="Q852" s="7" t="s">
        <v>52</v>
      </c>
      <c r="R852" s="7" t="s">
        <v>975</v>
      </c>
      <c r="S852" s="7" t="s">
        <v>977</v>
      </c>
      <c r="T852" s="7" t="s">
        <v>7745</v>
      </c>
      <c r="U852" s="7"/>
      <c r="V852" s="7" t="s">
        <v>57</v>
      </c>
      <c r="W852" s="7" t="s">
        <v>59</v>
      </c>
      <c r="X852" s="7" t="s">
        <v>721</v>
      </c>
      <c r="Y852" s="7" t="s">
        <v>1599</v>
      </c>
    </row>
    <row r="853" spans="1:25" ht="16.5" customHeight="1">
      <c r="A853" s="7" t="s">
        <v>7129</v>
      </c>
      <c r="B853" s="7" t="s">
        <v>7747</v>
      </c>
      <c r="C853" s="109">
        <v>1</v>
      </c>
      <c r="D853" s="110">
        <v>1</v>
      </c>
      <c r="E853" s="111"/>
      <c r="F853" s="9"/>
      <c r="G853" s="7" t="s">
        <v>4182</v>
      </c>
      <c r="H853" s="7" t="s">
        <v>31</v>
      </c>
      <c r="I853" s="7" t="s">
        <v>1211</v>
      </c>
      <c r="J853" s="11">
        <f t="shared" si="3"/>
        <v>11</v>
      </c>
      <c r="K853" s="7" t="s">
        <v>7743</v>
      </c>
      <c r="L853" s="7" t="s">
        <v>7744</v>
      </c>
      <c r="M853" s="7" t="s">
        <v>975</v>
      </c>
      <c r="N853" s="7" t="s">
        <v>977</v>
      </c>
      <c r="O853" s="7" t="s">
        <v>7750</v>
      </c>
      <c r="P853" s="7" t="s">
        <v>7751</v>
      </c>
      <c r="Q853" s="7" t="s">
        <v>978</v>
      </c>
      <c r="R853" s="7" t="s">
        <v>975</v>
      </c>
      <c r="S853" s="7" t="s">
        <v>977</v>
      </c>
      <c r="T853" s="7" t="s">
        <v>7752</v>
      </c>
      <c r="U853" s="7"/>
      <c r="V853" s="7" t="s">
        <v>78</v>
      </c>
      <c r="W853" s="7" t="s">
        <v>59</v>
      </c>
      <c r="X853" s="7" t="s">
        <v>1599</v>
      </c>
      <c r="Y853" s="7" t="s">
        <v>7753</v>
      </c>
    </row>
    <row r="854" spans="1:25" ht="16.5" customHeight="1">
      <c r="A854" s="7" t="s">
        <v>7129</v>
      </c>
      <c r="B854" s="7" t="s">
        <v>7754</v>
      </c>
      <c r="C854" s="109">
        <v>1</v>
      </c>
      <c r="D854" s="110">
        <v>1</v>
      </c>
      <c r="E854" s="111"/>
      <c r="F854" s="9"/>
      <c r="G854" s="7" t="s">
        <v>105</v>
      </c>
      <c r="H854" s="7" t="s">
        <v>31</v>
      </c>
      <c r="I854" s="7" t="s">
        <v>4558</v>
      </c>
      <c r="J854" s="11">
        <f t="shared" si="3"/>
        <v>7</v>
      </c>
      <c r="K854" s="7" t="s">
        <v>7743</v>
      </c>
      <c r="L854" s="7" t="s">
        <v>7744</v>
      </c>
      <c r="M854" s="7" t="s">
        <v>975</v>
      </c>
      <c r="N854" s="7" t="s">
        <v>977</v>
      </c>
      <c r="O854" s="7" t="s">
        <v>7757</v>
      </c>
      <c r="P854" s="7" t="s">
        <v>7758</v>
      </c>
      <c r="Q854" s="7" t="s">
        <v>247</v>
      </c>
      <c r="R854" s="7" t="s">
        <v>975</v>
      </c>
      <c r="S854" s="7" t="s">
        <v>977</v>
      </c>
      <c r="T854" s="7" t="s">
        <v>89</v>
      </c>
      <c r="U854" s="7"/>
      <c r="V854" s="7" t="s">
        <v>78</v>
      </c>
      <c r="W854" s="7" t="s">
        <v>59</v>
      </c>
      <c r="X854" s="7" t="s">
        <v>89</v>
      </c>
      <c r="Y854" s="7" t="s">
        <v>89</v>
      </c>
    </row>
    <row r="855" spans="1:25" ht="16.5" customHeight="1">
      <c r="A855" s="7" t="s">
        <v>7129</v>
      </c>
      <c r="B855" s="7" t="s">
        <v>7759</v>
      </c>
      <c r="C855" s="109">
        <v>1</v>
      </c>
      <c r="D855" s="110">
        <v>1</v>
      </c>
      <c r="E855" s="111"/>
      <c r="F855" s="9"/>
      <c r="G855" s="7" t="s">
        <v>105</v>
      </c>
      <c r="H855" s="7" t="s">
        <v>31</v>
      </c>
      <c r="I855" s="7" t="s">
        <v>7762</v>
      </c>
      <c r="J855" s="11">
        <f t="shared" si="3"/>
        <v>9</v>
      </c>
      <c r="K855" s="7" t="s">
        <v>7743</v>
      </c>
      <c r="L855" s="7" t="s">
        <v>7744</v>
      </c>
      <c r="M855" s="7" t="s">
        <v>975</v>
      </c>
      <c r="N855" s="7" t="s">
        <v>977</v>
      </c>
      <c r="O855" s="7" t="s">
        <v>7764</v>
      </c>
      <c r="P855" s="7" t="s">
        <v>7766</v>
      </c>
      <c r="Q855" s="7" t="s">
        <v>293</v>
      </c>
      <c r="R855" s="7" t="s">
        <v>975</v>
      </c>
      <c r="S855" s="7" t="s">
        <v>977</v>
      </c>
      <c r="T855" s="7" t="s">
        <v>7767</v>
      </c>
      <c r="U855" s="7"/>
      <c r="V855" s="7" t="s">
        <v>78</v>
      </c>
      <c r="W855" s="7" t="s">
        <v>59</v>
      </c>
      <c r="X855" s="7" t="s">
        <v>1599</v>
      </c>
      <c r="Y855" s="7" t="s">
        <v>7768</v>
      </c>
    </row>
    <row r="856" spans="1:25" ht="16.5" customHeight="1">
      <c r="A856" s="7" t="s">
        <v>7129</v>
      </c>
      <c r="B856" s="7" t="s">
        <v>7769</v>
      </c>
      <c r="C856" s="109">
        <v>1</v>
      </c>
      <c r="D856" s="110">
        <v>1</v>
      </c>
      <c r="E856" s="111"/>
      <c r="F856" s="9"/>
      <c r="G856" s="7" t="s">
        <v>4182</v>
      </c>
      <c r="H856" s="7" t="s">
        <v>31</v>
      </c>
      <c r="I856" s="7" t="s">
        <v>7771</v>
      </c>
      <c r="J856" s="11">
        <f t="shared" si="3"/>
        <v>13</v>
      </c>
      <c r="K856" s="7" t="s">
        <v>7743</v>
      </c>
      <c r="L856" s="7" t="s">
        <v>7744</v>
      </c>
      <c r="M856" s="7" t="s">
        <v>975</v>
      </c>
      <c r="N856" s="7" t="s">
        <v>977</v>
      </c>
      <c r="O856" s="7" t="s">
        <v>7773</v>
      </c>
      <c r="P856" s="7" t="s">
        <v>7774</v>
      </c>
      <c r="Q856" s="7" t="s">
        <v>1071</v>
      </c>
      <c r="R856" s="7" t="s">
        <v>1996</v>
      </c>
      <c r="S856" s="7" t="s">
        <v>1997</v>
      </c>
      <c r="T856" s="7" t="s">
        <v>7776</v>
      </c>
      <c r="U856" s="7"/>
      <c r="V856" s="7" t="s">
        <v>57</v>
      </c>
      <c r="W856" s="7" t="s">
        <v>59</v>
      </c>
      <c r="X856" s="7" t="s">
        <v>1599</v>
      </c>
      <c r="Y856" s="7" t="s">
        <v>2000</v>
      </c>
    </row>
    <row r="857" spans="1:25" ht="16.5" customHeight="1">
      <c r="A857" s="7" t="s">
        <v>7129</v>
      </c>
      <c r="B857" s="7" t="s">
        <v>7777</v>
      </c>
      <c r="C857" s="109">
        <v>1</v>
      </c>
      <c r="D857" s="110">
        <v>1</v>
      </c>
      <c r="E857" s="111"/>
      <c r="F857" s="9"/>
      <c r="G857" s="7" t="s">
        <v>105</v>
      </c>
      <c r="H857" s="7" t="s">
        <v>31</v>
      </c>
      <c r="I857" s="7" t="s">
        <v>3871</v>
      </c>
      <c r="J857" s="11">
        <f t="shared" si="3"/>
        <v>9</v>
      </c>
      <c r="K857" s="7" t="s">
        <v>7743</v>
      </c>
      <c r="L857" s="7" t="s">
        <v>7744</v>
      </c>
      <c r="M857" s="7" t="s">
        <v>975</v>
      </c>
      <c r="N857" s="7" t="s">
        <v>977</v>
      </c>
      <c r="O857" s="7" t="s">
        <v>7780</v>
      </c>
      <c r="P857" s="7" t="s">
        <v>7781</v>
      </c>
      <c r="Q857" s="7" t="s">
        <v>965</v>
      </c>
      <c r="R857" s="7" t="s">
        <v>1996</v>
      </c>
      <c r="S857" s="7" t="s">
        <v>1997</v>
      </c>
      <c r="T857" s="7" t="s">
        <v>7783</v>
      </c>
      <c r="U857" s="7"/>
      <c r="V857" s="7" t="s">
        <v>57</v>
      </c>
      <c r="W857" s="7" t="s">
        <v>59</v>
      </c>
      <c r="X857" s="7" t="s">
        <v>1599</v>
      </c>
      <c r="Y857" s="7" t="s">
        <v>7784</v>
      </c>
    </row>
    <row r="858" spans="1:25" ht="16.5" customHeight="1">
      <c r="A858" s="7" t="s">
        <v>7129</v>
      </c>
      <c r="B858" s="7" t="s">
        <v>7785</v>
      </c>
      <c r="C858" s="109">
        <v>1</v>
      </c>
      <c r="D858" s="110">
        <v>1</v>
      </c>
      <c r="E858" s="111"/>
      <c r="F858" s="9"/>
      <c r="G858" s="7" t="s">
        <v>105</v>
      </c>
      <c r="H858" s="7" t="s">
        <v>31</v>
      </c>
      <c r="I858" s="7" t="s">
        <v>3937</v>
      </c>
      <c r="J858" s="11">
        <f t="shared" si="3"/>
        <v>10</v>
      </c>
      <c r="K858" s="7" t="s">
        <v>7743</v>
      </c>
      <c r="L858" s="7" t="s">
        <v>7744</v>
      </c>
      <c r="M858" s="7" t="s">
        <v>975</v>
      </c>
      <c r="N858" s="7" t="s">
        <v>977</v>
      </c>
      <c r="O858" s="7" t="s">
        <v>7788</v>
      </c>
      <c r="P858" s="7" t="s">
        <v>7789</v>
      </c>
      <c r="Q858" s="7" t="s">
        <v>293</v>
      </c>
      <c r="R858" s="7" t="s">
        <v>1996</v>
      </c>
      <c r="S858" s="7" t="s">
        <v>1997</v>
      </c>
      <c r="T858" s="7" t="s">
        <v>7790</v>
      </c>
      <c r="U858" s="7"/>
      <c r="V858" s="7" t="s">
        <v>57</v>
      </c>
      <c r="W858" s="7" t="s">
        <v>59</v>
      </c>
      <c r="X858" s="7" t="s">
        <v>1599</v>
      </c>
      <c r="Y858" s="7" t="s">
        <v>7791</v>
      </c>
    </row>
    <row r="859" spans="1:25" ht="16.5" customHeight="1">
      <c r="A859" s="7" t="s">
        <v>7129</v>
      </c>
      <c r="B859" s="7" t="s">
        <v>7792</v>
      </c>
      <c r="C859" s="109">
        <v>1</v>
      </c>
      <c r="D859" s="110">
        <v>1</v>
      </c>
      <c r="E859" s="111"/>
      <c r="F859" s="9"/>
      <c r="G859" s="7" t="s">
        <v>105</v>
      </c>
      <c r="H859" s="7" t="s">
        <v>31</v>
      </c>
      <c r="I859" s="7" t="s">
        <v>3010</v>
      </c>
      <c r="J859" s="11">
        <f t="shared" si="3"/>
        <v>13</v>
      </c>
      <c r="K859" s="7" t="s">
        <v>7743</v>
      </c>
      <c r="L859" s="7" t="s">
        <v>7744</v>
      </c>
      <c r="M859" s="7" t="s">
        <v>975</v>
      </c>
      <c r="N859" s="7" t="s">
        <v>977</v>
      </c>
      <c r="O859" s="7" t="s">
        <v>7795</v>
      </c>
      <c r="P859" s="7" t="s">
        <v>7796</v>
      </c>
      <c r="Q859" s="7" t="s">
        <v>52</v>
      </c>
      <c r="R859" s="7" t="s">
        <v>2007</v>
      </c>
      <c r="S859" s="7" t="s">
        <v>1997</v>
      </c>
      <c r="T859" s="7" t="s">
        <v>7797</v>
      </c>
      <c r="U859" s="7"/>
      <c r="V859" s="7" t="s">
        <v>57</v>
      </c>
      <c r="W859" s="7" t="s">
        <v>59</v>
      </c>
      <c r="X859" s="7" t="s">
        <v>1599</v>
      </c>
      <c r="Y859" s="7" t="s">
        <v>7798</v>
      </c>
    </row>
    <row r="860" spans="1:25" ht="16.5" customHeight="1">
      <c r="A860" s="7" t="s">
        <v>7129</v>
      </c>
      <c r="B860" s="7" t="s">
        <v>7800</v>
      </c>
      <c r="C860" s="109">
        <v>1</v>
      </c>
      <c r="D860" s="110">
        <v>1</v>
      </c>
      <c r="E860" s="111"/>
      <c r="F860" s="9"/>
      <c r="G860" s="7" t="s">
        <v>4182</v>
      </c>
      <c r="H860" s="7" t="s">
        <v>31</v>
      </c>
      <c r="I860" s="7" t="s">
        <v>2780</v>
      </c>
      <c r="J860" s="11">
        <f t="shared" si="3"/>
        <v>13</v>
      </c>
      <c r="K860" s="7" t="s">
        <v>7795</v>
      </c>
      <c r="L860" s="7" t="s">
        <v>7796</v>
      </c>
      <c r="M860" s="7" t="s">
        <v>2007</v>
      </c>
      <c r="N860" s="7" t="s">
        <v>1997</v>
      </c>
      <c r="O860" s="7" t="s">
        <v>7804</v>
      </c>
      <c r="P860" s="7" t="s">
        <v>7805</v>
      </c>
      <c r="Q860" s="7" t="s">
        <v>1071</v>
      </c>
      <c r="R860" s="7" t="s">
        <v>2007</v>
      </c>
      <c r="S860" s="7" t="s">
        <v>1997</v>
      </c>
      <c r="T860" s="7" t="s">
        <v>7807</v>
      </c>
      <c r="U860" s="7"/>
      <c r="V860" s="7" t="s">
        <v>78</v>
      </c>
      <c r="W860" s="7" t="s">
        <v>59</v>
      </c>
      <c r="X860" s="7" t="s">
        <v>7798</v>
      </c>
      <c r="Y860" s="7" t="s">
        <v>4495</v>
      </c>
    </row>
    <row r="861" spans="1:25" ht="16.5" customHeight="1">
      <c r="A861" s="7" t="s">
        <v>7129</v>
      </c>
      <c r="B861" s="7" t="s">
        <v>7808</v>
      </c>
      <c r="C861" s="109">
        <v>1</v>
      </c>
      <c r="D861" s="110">
        <v>1</v>
      </c>
      <c r="E861" s="111"/>
      <c r="F861" s="9"/>
      <c r="G861" s="7" t="s">
        <v>105</v>
      </c>
      <c r="H861" s="7" t="s">
        <v>31</v>
      </c>
      <c r="I861" s="7" t="s">
        <v>4558</v>
      </c>
      <c r="J861" s="11">
        <f t="shared" si="3"/>
        <v>7</v>
      </c>
      <c r="K861" s="7" t="s">
        <v>7795</v>
      </c>
      <c r="L861" s="7" t="s">
        <v>7796</v>
      </c>
      <c r="M861" s="7" t="s">
        <v>2007</v>
      </c>
      <c r="N861" s="7" t="s">
        <v>1997</v>
      </c>
      <c r="O861" s="7" t="s">
        <v>7811</v>
      </c>
      <c r="P861" s="7" t="s">
        <v>7812</v>
      </c>
      <c r="Q861" s="7" t="s">
        <v>247</v>
      </c>
      <c r="R861" s="7" t="s">
        <v>2007</v>
      </c>
      <c r="S861" s="7" t="s">
        <v>1997</v>
      </c>
      <c r="T861" s="7" t="s">
        <v>89</v>
      </c>
      <c r="U861" s="7"/>
      <c r="V861" s="7" t="s">
        <v>78</v>
      </c>
      <c r="W861" s="7" t="s">
        <v>59</v>
      </c>
      <c r="X861" s="7" t="s">
        <v>89</v>
      </c>
      <c r="Y861" s="7" t="s">
        <v>89</v>
      </c>
    </row>
    <row r="862" spans="1:25" ht="16.5" customHeight="1">
      <c r="A862" s="7" t="s">
        <v>7129</v>
      </c>
      <c r="B862" s="7" t="s">
        <v>7813</v>
      </c>
      <c r="C862" s="109">
        <v>1</v>
      </c>
      <c r="D862" s="110">
        <v>1</v>
      </c>
      <c r="E862" s="111"/>
      <c r="F862" s="9"/>
      <c r="G862" s="7" t="s">
        <v>105</v>
      </c>
      <c r="H862" s="7" t="s">
        <v>31</v>
      </c>
      <c r="I862" s="7" t="s">
        <v>7652</v>
      </c>
      <c r="J862" s="11">
        <f t="shared" si="3"/>
        <v>8</v>
      </c>
      <c r="K862" s="7" t="s">
        <v>7795</v>
      </c>
      <c r="L862" s="7" t="s">
        <v>7796</v>
      </c>
      <c r="M862" s="7" t="s">
        <v>2007</v>
      </c>
      <c r="N862" s="7" t="s">
        <v>1997</v>
      </c>
      <c r="O862" s="7" t="s">
        <v>7815</v>
      </c>
      <c r="P862" s="7" t="s">
        <v>7817</v>
      </c>
      <c r="Q862" s="7" t="s">
        <v>52</v>
      </c>
      <c r="R862" s="7" t="s">
        <v>2007</v>
      </c>
      <c r="S862" s="7" t="s">
        <v>1997</v>
      </c>
      <c r="T862" s="7" t="s">
        <v>7818</v>
      </c>
      <c r="U862" s="7"/>
      <c r="V862" s="7" t="s">
        <v>78</v>
      </c>
      <c r="W862" s="7" t="s">
        <v>59</v>
      </c>
      <c r="X862" s="7" t="s">
        <v>7798</v>
      </c>
      <c r="Y862" s="7" t="s">
        <v>2012</v>
      </c>
    </row>
    <row r="863" spans="1:25" ht="16.5" customHeight="1">
      <c r="A863" s="7" t="s">
        <v>7129</v>
      </c>
      <c r="B863" s="7" t="s">
        <v>7819</v>
      </c>
      <c r="C863" s="109">
        <v>1</v>
      </c>
      <c r="D863" s="110">
        <v>1</v>
      </c>
      <c r="E863" s="111"/>
      <c r="F863" s="9"/>
      <c r="G863" s="7" t="s">
        <v>4182</v>
      </c>
      <c r="H863" s="7" t="s">
        <v>31</v>
      </c>
      <c r="I863" s="7" t="s">
        <v>7822</v>
      </c>
      <c r="J863" s="11">
        <f t="shared" si="3"/>
        <v>14</v>
      </c>
      <c r="K863" s="7" t="s">
        <v>7795</v>
      </c>
      <c r="L863" s="7" t="s">
        <v>7796</v>
      </c>
      <c r="M863" s="7" t="s">
        <v>2007</v>
      </c>
      <c r="N863" s="7" t="s">
        <v>1997</v>
      </c>
      <c r="O863" s="7" t="s">
        <v>7824</v>
      </c>
      <c r="P863" s="7" t="s">
        <v>7825</v>
      </c>
      <c r="Q863" s="7" t="s">
        <v>4557</v>
      </c>
      <c r="R863" s="7" t="s">
        <v>2043</v>
      </c>
      <c r="S863" s="7" t="s">
        <v>1997</v>
      </c>
      <c r="T863" s="7" t="s">
        <v>7826</v>
      </c>
      <c r="U863" s="7"/>
      <c r="V863" s="7" t="s">
        <v>57</v>
      </c>
      <c r="W863" s="7" t="s">
        <v>59</v>
      </c>
      <c r="X863" s="7" t="s">
        <v>7798</v>
      </c>
      <c r="Y863" s="7" t="s">
        <v>4518</v>
      </c>
    </row>
    <row r="864" spans="1:25" ht="16.5" customHeight="1">
      <c r="A864" s="7" t="s">
        <v>7129</v>
      </c>
      <c r="B864" s="7" t="s">
        <v>7828</v>
      </c>
      <c r="C864" s="109">
        <v>1</v>
      </c>
      <c r="D864" s="110">
        <v>1</v>
      </c>
      <c r="E864" s="111"/>
      <c r="F864" s="9"/>
      <c r="G864" s="7" t="s">
        <v>105</v>
      </c>
      <c r="H864" s="7" t="s">
        <v>31</v>
      </c>
      <c r="I864" s="7" t="s">
        <v>7830</v>
      </c>
      <c r="J864" s="11">
        <f t="shared" si="3"/>
        <v>11</v>
      </c>
      <c r="K864" s="7" t="s">
        <v>7795</v>
      </c>
      <c r="L864" s="7" t="s">
        <v>7796</v>
      </c>
      <c r="M864" s="7" t="s">
        <v>2007</v>
      </c>
      <c r="N864" s="7" t="s">
        <v>1997</v>
      </c>
      <c r="O864" s="7" t="s">
        <v>7833</v>
      </c>
      <c r="P864" s="7" t="s">
        <v>7834</v>
      </c>
      <c r="Q864" s="7" t="s">
        <v>965</v>
      </c>
      <c r="R864" s="7" t="s">
        <v>2043</v>
      </c>
      <c r="S864" s="7" t="s">
        <v>1997</v>
      </c>
      <c r="T864" s="7" t="s">
        <v>7835</v>
      </c>
      <c r="U864" s="7"/>
      <c r="V864" s="7" t="s">
        <v>57</v>
      </c>
      <c r="W864" s="7" t="s">
        <v>59</v>
      </c>
      <c r="X864" s="7" t="s">
        <v>7798</v>
      </c>
      <c r="Y864" s="7" t="s">
        <v>7837</v>
      </c>
    </row>
    <row r="865" spans="1:25" ht="16.5" customHeight="1">
      <c r="A865" s="7" t="s">
        <v>7129</v>
      </c>
      <c r="B865" s="7" t="s">
        <v>7838</v>
      </c>
      <c r="C865" s="109">
        <v>1</v>
      </c>
      <c r="D865" s="110">
        <v>1</v>
      </c>
      <c r="E865" s="111">
        <v>1</v>
      </c>
      <c r="F865" s="9"/>
      <c r="G865" s="7" t="s">
        <v>105</v>
      </c>
      <c r="H865" s="7" t="s">
        <v>31</v>
      </c>
      <c r="I865" s="7" t="s">
        <v>7840</v>
      </c>
      <c r="J865" s="11">
        <f t="shared" si="3"/>
        <v>12</v>
      </c>
      <c r="K865" s="7" t="s">
        <v>7795</v>
      </c>
      <c r="L865" s="7" t="s">
        <v>7796</v>
      </c>
      <c r="M865" s="7" t="s">
        <v>2007</v>
      </c>
      <c r="N865" s="7" t="s">
        <v>1997</v>
      </c>
      <c r="O865" s="7" t="s">
        <v>7842</v>
      </c>
      <c r="P865" s="7" t="s">
        <v>7843</v>
      </c>
      <c r="Q865" s="7" t="s">
        <v>258</v>
      </c>
      <c r="R865" s="7" t="s">
        <v>2043</v>
      </c>
      <c r="S865" s="7" t="s">
        <v>1997</v>
      </c>
      <c r="T865" s="7" t="s">
        <v>7835</v>
      </c>
      <c r="U865" s="7"/>
      <c r="V865" s="7" t="s">
        <v>57</v>
      </c>
      <c r="W865" s="7" t="s">
        <v>59</v>
      </c>
      <c r="X865" s="7" t="s">
        <v>7798</v>
      </c>
      <c r="Y865" s="7" t="s">
        <v>7837</v>
      </c>
    </row>
    <row r="866" spans="1:25" ht="16.5" customHeight="1">
      <c r="A866" s="7" t="s">
        <v>7129</v>
      </c>
      <c r="B866" s="7" t="s">
        <v>7844</v>
      </c>
      <c r="C866" s="109">
        <v>1</v>
      </c>
      <c r="D866" s="110">
        <v>1</v>
      </c>
      <c r="E866" s="111"/>
      <c r="F866" s="9"/>
      <c r="G866" s="7" t="s">
        <v>105</v>
      </c>
      <c r="H866" s="7" t="s">
        <v>31</v>
      </c>
      <c r="I866" s="7" t="s">
        <v>2481</v>
      </c>
      <c r="J866" s="11">
        <f t="shared" si="3"/>
        <v>11</v>
      </c>
      <c r="K866" s="7" t="s">
        <v>7795</v>
      </c>
      <c r="L866" s="7" t="s">
        <v>7796</v>
      </c>
      <c r="M866" s="7" t="s">
        <v>2007</v>
      </c>
      <c r="N866" s="7" t="s">
        <v>1997</v>
      </c>
      <c r="O866" s="7" t="s">
        <v>7846</v>
      </c>
      <c r="P866" s="7" t="s">
        <v>7848</v>
      </c>
      <c r="Q866" s="7" t="s">
        <v>965</v>
      </c>
      <c r="R866" s="7" t="s">
        <v>2019</v>
      </c>
      <c r="S866" s="7" t="s">
        <v>2020</v>
      </c>
      <c r="T866" s="7" t="s">
        <v>7849</v>
      </c>
      <c r="U866" s="7"/>
      <c r="V866" s="7" t="s">
        <v>57</v>
      </c>
      <c r="W866" s="7" t="s">
        <v>59</v>
      </c>
      <c r="X866" s="7" t="s">
        <v>7798</v>
      </c>
      <c r="Y866" s="7" t="s">
        <v>2027</v>
      </c>
    </row>
    <row r="867" spans="1:25" ht="16.5" customHeight="1">
      <c r="A867" s="7" t="s">
        <v>7129</v>
      </c>
      <c r="B867" s="7" t="s">
        <v>7851</v>
      </c>
      <c r="C867" s="109">
        <v>1</v>
      </c>
      <c r="D867" s="110">
        <v>1</v>
      </c>
      <c r="E867" s="111">
        <v>1</v>
      </c>
      <c r="F867" s="9"/>
      <c r="G867" s="7" t="s">
        <v>105</v>
      </c>
      <c r="H867" s="7" t="s">
        <v>31</v>
      </c>
      <c r="I867" s="7" t="s">
        <v>7853</v>
      </c>
      <c r="J867" s="11">
        <f t="shared" si="3"/>
        <v>37</v>
      </c>
      <c r="K867" s="7" t="s">
        <v>712</v>
      </c>
      <c r="L867" s="7" t="s">
        <v>713</v>
      </c>
      <c r="M867" s="7" t="s">
        <v>716</v>
      </c>
      <c r="N867" s="7" t="s">
        <v>718</v>
      </c>
      <c r="O867" s="7" t="s">
        <v>7855</v>
      </c>
      <c r="P867" s="7" t="s">
        <v>7856</v>
      </c>
      <c r="Q867" s="7" t="s">
        <v>52</v>
      </c>
      <c r="R867" s="7" t="s">
        <v>135</v>
      </c>
      <c r="S867" s="7" t="s">
        <v>136</v>
      </c>
      <c r="T867" s="7" t="s">
        <v>7858</v>
      </c>
      <c r="U867" s="7"/>
      <c r="V867" s="7" t="s">
        <v>57</v>
      </c>
      <c r="W867" s="7" t="s">
        <v>59</v>
      </c>
      <c r="X867" s="7" t="s">
        <v>721</v>
      </c>
      <c r="Y867" s="7" t="s">
        <v>141</v>
      </c>
    </row>
    <row r="868" spans="1:25" ht="16.5" customHeight="1">
      <c r="A868" s="7" t="s">
        <v>7129</v>
      </c>
      <c r="B868" s="7" t="s">
        <v>7859</v>
      </c>
      <c r="C868" s="109">
        <v>1</v>
      </c>
      <c r="D868" s="110">
        <v>1</v>
      </c>
      <c r="E868" s="111"/>
      <c r="F868" s="9"/>
      <c r="G868" s="7" t="s">
        <v>105</v>
      </c>
      <c r="H868" s="7" t="s">
        <v>31</v>
      </c>
      <c r="I868" s="7" t="s">
        <v>7659</v>
      </c>
      <c r="J868" s="11">
        <f t="shared" si="3"/>
        <v>7</v>
      </c>
      <c r="K868" s="7" t="s">
        <v>7855</v>
      </c>
      <c r="L868" s="7" t="s">
        <v>7856</v>
      </c>
      <c r="M868" s="7" t="s">
        <v>135</v>
      </c>
      <c r="N868" s="7" t="s">
        <v>136</v>
      </c>
      <c r="O868" s="7" t="s">
        <v>7862</v>
      </c>
      <c r="P868" s="7" t="s">
        <v>7863</v>
      </c>
      <c r="Q868" s="7" t="s">
        <v>293</v>
      </c>
      <c r="R868" s="7" t="s">
        <v>135</v>
      </c>
      <c r="S868" s="7" t="s">
        <v>136</v>
      </c>
      <c r="T868" s="7" t="s">
        <v>7864</v>
      </c>
      <c r="U868" s="7"/>
      <c r="V868" s="7" t="s">
        <v>78</v>
      </c>
      <c r="W868" s="7" t="s">
        <v>59</v>
      </c>
      <c r="X868" s="7" t="s">
        <v>141</v>
      </c>
      <c r="Y868" s="7" t="s">
        <v>7865</v>
      </c>
    </row>
    <row r="869" spans="1:25" ht="16.5" customHeight="1">
      <c r="A869" s="7" t="s">
        <v>7129</v>
      </c>
      <c r="B869" s="7" t="s">
        <v>7866</v>
      </c>
      <c r="C869" s="109">
        <v>1</v>
      </c>
      <c r="D869" s="110">
        <v>1</v>
      </c>
      <c r="E869" s="111"/>
      <c r="F869" s="9"/>
      <c r="G869" s="7" t="s">
        <v>105</v>
      </c>
      <c r="H869" s="7" t="s">
        <v>31</v>
      </c>
      <c r="I869" s="7" t="s">
        <v>7867</v>
      </c>
      <c r="J869" s="11">
        <f t="shared" si="3"/>
        <v>9</v>
      </c>
      <c r="K869" s="7" t="s">
        <v>7855</v>
      </c>
      <c r="L869" s="7" t="s">
        <v>7856</v>
      </c>
      <c r="M869" s="7" t="s">
        <v>135</v>
      </c>
      <c r="N869" s="7" t="s">
        <v>136</v>
      </c>
      <c r="O869" s="7" t="s">
        <v>7870</v>
      </c>
      <c r="P869" s="7" t="s">
        <v>7871</v>
      </c>
      <c r="Q869" s="7" t="s">
        <v>52</v>
      </c>
      <c r="R869" s="7" t="s">
        <v>135</v>
      </c>
      <c r="S869" s="7" t="s">
        <v>136</v>
      </c>
      <c r="T869" s="7" t="s">
        <v>7872</v>
      </c>
      <c r="U869" s="7"/>
      <c r="V869" s="7" t="s">
        <v>78</v>
      </c>
      <c r="W869" s="7" t="s">
        <v>59</v>
      </c>
      <c r="X869" s="7" t="s">
        <v>141</v>
      </c>
      <c r="Y869" s="7" t="s">
        <v>3421</v>
      </c>
    </row>
    <row r="870" spans="1:25" ht="16.5" customHeight="1">
      <c r="A870" s="7" t="s">
        <v>7129</v>
      </c>
      <c r="B870" s="7" t="s">
        <v>7874</v>
      </c>
      <c r="C870" s="109">
        <v>1</v>
      </c>
      <c r="D870" s="110">
        <v>1</v>
      </c>
      <c r="E870" s="111"/>
      <c r="F870" s="9"/>
      <c r="G870" s="7" t="s">
        <v>105</v>
      </c>
      <c r="H870" s="7" t="s">
        <v>31</v>
      </c>
      <c r="I870" s="7" t="s">
        <v>2302</v>
      </c>
      <c r="J870" s="11">
        <f t="shared" si="3"/>
        <v>13</v>
      </c>
      <c r="K870" s="7" t="s">
        <v>7855</v>
      </c>
      <c r="L870" s="7" t="s">
        <v>7856</v>
      </c>
      <c r="M870" s="7" t="s">
        <v>135</v>
      </c>
      <c r="N870" s="7" t="s">
        <v>136</v>
      </c>
      <c r="O870" s="7" t="s">
        <v>7876</v>
      </c>
      <c r="P870" s="7" t="s">
        <v>7877</v>
      </c>
      <c r="Q870" s="7" t="s">
        <v>4557</v>
      </c>
      <c r="R870" s="7" t="s">
        <v>2078</v>
      </c>
      <c r="S870" s="7" t="s">
        <v>1997</v>
      </c>
      <c r="T870" s="7" t="s">
        <v>7878</v>
      </c>
      <c r="U870" s="7"/>
      <c r="V870" s="7" t="s">
        <v>57</v>
      </c>
      <c r="W870" s="7" t="s">
        <v>59</v>
      </c>
      <c r="X870" s="7" t="s">
        <v>141</v>
      </c>
      <c r="Y870" s="7" t="s">
        <v>4451</v>
      </c>
    </row>
    <row r="871" spans="1:25" ht="16.5" customHeight="1">
      <c r="A871" s="7" t="s">
        <v>7129</v>
      </c>
      <c r="B871" s="7" t="s">
        <v>7879</v>
      </c>
      <c r="C871" s="109">
        <v>1</v>
      </c>
      <c r="D871" s="110">
        <v>1</v>
      </c>
      <c r="E871" s="111"/>
      <c r="F871" s="9"/>
      <c r="G871" s="7" t="s">
        <v>105</v>
      </c>
      <c r="H871" s="7" t="s">
        <v>31</v>
      </c>
      <c r="I871" s="7" t="s">
        <v>2302</v>
      </c>
      <c r="J871" s="11">
        <f t="shared" si="3"/>
        <v>13</v>
      </c>
      <c r="K871" s="7" t="s">
        <v>7855</v>
      </c>
      <c r="L871" s="7" t="s">
        <v>7856</v>
      </c>
      <c r="M871" s="7" t="s">
        <v>135</v>
      </c>
      <c r="N871" s="7" t="s">
        <v>136</v>
      </c>
      <c r="O871" s="7" t="s">
        <v>7881</v>
      </c>
      <c r="P871" s="7" t="s">
        <v>7882</v>
      </c>
      <c r="Q871" s="7" t="s">
        <v>4557</v>
      </c>
      <c r="R871" s="7" t="s">
        <v>2078</v>
      </c>
      <c r="S871" s="7" t="s">
        <v>1997</v>
      </c>
      <c r="T871" s="7" t="s">
        <v>7878</v>
      </c>
      <c r="U871" s="7"/>
      <c r="V871" s="7" t="s">
        <v>57</v>
      </c>
      <c r="W871" s="7" t="s">
        <v>59</v>
      </c>
      <c r="X871" s="7" t="s">
        <v>141</v>
      </c>
      <c r="Y871" s="7" t="s">
        <v>4451</v>
      </c>
    </row>
    <row r="872" spans="1:25" ht="16.5" customHeight="1">
      <c r="A872" s="7" t="s">
        <v>7129</v>
      </c>
      <c r="B872" s="7" t="s">
        <v>7885</v>
      </c>
      <c r="C872" s="109">
        <v>1</v>
      </c>
      <c r="D872" s="110">
        <v>1</v>
      </c>
      <c r="E872" s="111"/>
      <c r="F872" s="9"/>
      <c r="G872" s="7" t="s">
        <v>105</v>
      </c>
      <c r="H872" s="7" t="s">
        <v>31</v>
      </c>
      <c r="I872" s="7" t="s">
        <v>7887</v>
      </c>
      <c r="J872" s="11">
        <f t="shared" si="3"/>
        <v>13</v>
      </c>
      <c r="K872" s="7" t="s">
        <v>7855</v>
      </c>
      <c r="L872" s="7" t="s">
        <v>7856</v>
      </c>
      <c r="M872" s="7" t="s">
        <v>135</v>
      </c>
      <c r="N872" s="7" t="s">
        <v>136</v>
      </c>
      <c r="O872" s="7" t="s">
        <v>7888</v>
      </c>
      <c r="P872" s="7" t="s">
        <v>7889</v>
      </c>
      <c r="Q872" s="7" t="s">
        <v>52</v>
      </c>
      <c r="R872" s="7" t="s">
        <v>2078</v>
      </c>
      <c r="S872" s="7" t="s">
        <v>1997</v>
      </c>
      <c r="T872" s="7" t="s">
        <v>7890</v>
      </c>
      <c r="U872" s="7"/>
      <c r="V872" s="7" t="s">
        <v>57</v>
      </c>
      <c r="W872" s="7" t="s">
        <v>59</v>
      </c>
      <c r="X872" s="7" t="s">
        <v>141</v>
      </c>
      <c r="Y872" s="7" t="s">
        <v>7891</v>
      </c>
    </row>
    <row r="873" spans="1:25" ht="16.5" customHeight="1">
      <c r="A873" s="7" t="s">
        <v>7129</v>
      </c>
      <c r="B873" s="7" t="s">
        <v>7892</v>
      </c>
      <c r="C873" s="109">
        <v>1</v>
      </c>
      <c r="D873" s="110">
        <v>1</v>
      </c>
      <c r="E873" s="111"/>
      <c r="F873" s="9"/>
      <c r="G873" s="7" t="s">
        <v>105</v>
      </c>
      <c r="H873" s="7" t="s">
        <v>31</v>
      </c>
      <c r="I873" s="7" t="s">
        <v>7894</v>
      </c>
      <c r="J873" s="11">
        <f t="shared" si="3"/>
        <v>13</v>
      </c>
      <c r="K873" s="7" t="s">
        <v>7855</v>
      </c>
      <c r="L873" s="7" t="s">
        <v>7856</v>
      </c>
      <c r="M873" s="7" t="s">
        <v>135</v>
      </c>
      <c r="N873" s="7" t="s">
        <v>136</v>
      </c>
      <c r="O873" s="7" t="s">
        <v>7895</v>
      </c>
      <c r="P873" s="7" t="s">
        <v>7897</v>
      </c>
      <c r="Q873" s="7" t="s">
        <v>965</v>
      </c>
      <c r="R873" s="7" t="s">
        <v>2066</v>
      </c>
      <c r="S873" s="7" t="s">
        <v>1997</v>
      </c>
      <c r="T873" s="7" t="s">
        <v>7898</v>
      </c>
      <c r="U873" s="7"/>
      <c r="V873" s="7" t="s">
        <v>57</v>
      </c>
      <c r="W873" s="7" t="s">
        <v>59</v>
      </c>
      <c r="X873" s="7" t="s">
        <v>141</v>
      </c>
      <c r="Y873" s="7" t="s">
        <v>7689</v>
      </c>
    </row>
    <row r="874" spans="1:25" ht="16.5" customHeight="1">
      <c r="A874" s="7" t="s">
        <v>7129</v>
      </c>
      <c r="B874" s="7" t="s">
        <v>7899</v>
      </c>
      <c r="C874" s="109">
        <v>1</v>
      </c>
      <c r="D874" s="110">
        <v>1</v>
      </c>
      <c r="E874" s="111"/>
      <c r="F874" s="9"/>
      <c r="G874" s="7" t="s">
        <v>105</v>
      </c>
      <c r="H874" s="7" t="s">
        <v>31</v>
      </c>
      <c r="I874" s="7" t="s">
        <v>1244</v>
      </c>
      <c r="J874" s="11">
        <f t="shared" si="3"/>
        <v>10</v>
      </c>
      <c r="K874" s="7" t="s">
        <v>7895</v>
      </c>
      <c r="L874" s="7" t="s">
        <v>7897</v>
      </c>
      <c r="M874" s="7" t="s">
        <v>2066</v>
      </c>
      <c r="N874" s="7" t="s">
        <v>1997</v>
      </c>
      <c r="O874" s="7" t="s">
        <v>7902</v>
      </c>
      <c r="P874" s="7" t="s">
        <v>7903</v>
      </c>
      <c r="Q874" s="7" t="s">
        <v>2270</v>
      </c>
      <c r="R874" s="7" t="s">
        <v>2066</v>
      </c>
      <c r="S874" s="7" t="s">
        <v>1997</v>
      </c>
      <c r="T874" s="7" t="s">
        <v>7904</v>
      </c>
      <c r="U874" s="7"/>
      <c r="V874" s="7" t="s">
        <v>78</v>
      </c>
      <c r="W874" s="7" t="s">
        <v>59</v>
      </c>
      <c r="X874" s="7" t="s">
        <v>7689</v>
      </c>
      <c r="Y874" s="7" t="s">
        <v>7891</v>
      </c>
    </row>
    <row r="875" spans="1:25" ht="16.5" customHeight="1">
      <c r="A875" s="7" t="s">
        <v>7129</v>
      </c>
      <c r="B875" s="7" t="s">
        <v>7906</v>
      </c>
      <c r="C875" s="109">
        <v>1</v>
      </c>
      <c r="D875" s="110">
        <v>1</v>
      </c>
      <c r="E875" s="111"/>
      <c r="F875" s="9"/>
      <c r="G875" s="7" t="s">
        <v>105</v>
      </c>
      <c r="H875" s="7" t="s">
        <v>31</v>
      </c>
      <c r="I875" s="7" t="s">
        <v>2314</v>
      </c>
      <c r="J875" s="11">
        <f t="shared" si="3"/>
        <v>7</v>
      </c>
      <c r="K875" s="7" t="s">
        <v>7895</v>
      </c>
      <c r="L875" s="7" t="s">
        <v>7897</v>
      </c>
      <c r="M875" s="7" t="s">
        <v>2066</v>
      </c>
      <c r="N875" s="7" t="s">
        <v>1997</v>
      </c>
      <c r="O875" s="7" t="s">
        <v>7908</v>
      </c>
      <c r="P875" s="7" t="s">
        <v>7909</v>
      </c>
      <c r="Q875" s="7" t="s">
        <v>293</v>
      </c>
      <c r="R875" s="7" t="s">
        <v>2066</v>
      </c>
      <c r="S875" s="7" t="s">
        <v>1997</v>
      </c>
      <c r="T875" s="7" t="s">
        <v>7904</v>
      </c>
      <c r="U875" s="7"/>
      <c r="V875" s="7" t="s">
        <v>78</v>
      </c>
      <c r="W875" s="7" t="s">
        <v>59</v>
      </c>
      <c r="X875" s="7" t="s">
        <v>7689</v>
      </c>
      <c r="Y875" s="7" t="s">
        <v>7891</v>
      </c>
    </row>
    <row r="876" spans="1:25" ht="16.5" customHeight="1">
      <c r="A876" s="7" t="s">
        <v>7129</v>
      </c>
      <c r="B876" s="7" t="s">
        <v>7911</v>
      </c>
      <c r="C876" s="109">
        <v>1</v>
      </c>
      <c r="D876" s="110">
        <v>1</v>
      </c>
      <c r="E876" s="111"/>
      <c r="F876" s="9"/>
      <c r="G876" s="7" t="s">
        <v>105</v>
      </c>
      <c r="H876" s="7" t="s">
        <v>31</v>
      </c>
      <c r="I876" s="7" t="s">
        <v>7913</v>
      </c>
      <c r="J876" s="11">
        <f t="shared" si="3"/>
        <v>10</v>
      </c>
      <c r="K876" s="7" t="s">
        <v>7895</v>
      </c>
      <c r="L876" s="7" t="s">
        <v>7897</v>
      </c>
      <c r="M876" s="7" t="s">
        <v>2066</v>
      </c>
      <c r="N876" s="7" t="s">
        <v>1997</v>
      </c>
      <c r="O876" s="7" t="s">
        <v>7915</v>
      </c>
      <c r="P876" s="7" t="s">
        <v>7916</v>
      </c>
      <c r="Q876" s="7" t="s">
        <v>258</v>
      </c>
      <c r="R876" s="7" t="s">
        <v>2066</v>
      </c>
      <c r="S876" s="7" t="s">
        <v>1997</v>
      </c>
      <c r="T876" s="7" t="s">
        <v>7917</v>
      </c>
      <c r="U876" s="7"/>
      <c r="V876" s="7" t="s">
        <v>78</v>
      </c>
      <c r="W876" s="7" t="s">
        <v>59</v>
      </c>
      <c r="X876" s="7" t="s">
        <v>7689</v>
      </c>
      <c r="Y876" s="7" t="s">
        <v>2071</v>
      </c>
    </row>
    <row r="877" spans="1:25" ht="16.5" customHeight="1">
      <c r="A877" s="7" t="s">
        <v>7129</v>
      </c>
      <c r="B877" s="7" t="s">
        <v>7920</v>
      </c>
      <c r="C877" s="109">
        <v>1</v>
      </c>
      <c r="D877" s="110">
        <v>1</v>
      </c>
      <c r="E877" s="111"/>
      <c r="F877" s="9"/>
      <c r="G877" s="7" t="s">
        <v>105</v>
      </c>
      <c r="H877" s="7" t="s">
        <v>31</v>
      </c>
      <c r="I877" s="7" t="s">
        <v>7922</v>
      </c>
      <c r="J877" s="11">
        <f t="shared" si="3"/>
        <v>9</v>
      </c>
      <c r="K877" s="7" t="s">
        <v>7895</v>
      </c>
      <c r="L877" s="7" t="s">
        <v>7897</v>
      </c>
      <c r="M877" s="7" t="s">
        <v>2066</v>
      </c>
      <c r="N877" s="7" t="s">
        <v>1997</v>
      </c>
      <c r="O877" s="7" t="s">
        <v>7923</v>
      </c>
      <c r="P877" s="7" t="s">
        <v>7924</v>
      </c>
      <c r="Q877" s="7" t="s">
        <v>152</v>
      </c>
      <c r="R877" s="7" t="s">
        <v>2055</v>
      </c>
      <c r="S877" s="7" t="s">
        <v>1997</v>
      </c>
      <c r="T877" s="7" t="s">
        <v>7925</v>
      </c>
      <c r="U877" s="7"/>
      <c r="V877" s="7" t="s">
        <v>57</v>
      </c>
      <c r="W877" s="7" t="s">
        <v>59</v>
      </c>
      <c r="X877" s="7" t="s">
        <v>7689</v>
      </c>
      <c r="Y877" s="7" t="s">
        <v>7926</v>
      </c>
    </row>
    <row r="878" spans="1:25" ht="16.5" customHeight="1">
      <c r="A878" s="7" t="s">
        <v>7129</v>
      </c>
      <c r="B878" s="7" t="s">
        <v>7927</v>
      </c>
      <c r="C878" s="109">
        <v>1</v>
      </c>
      <c r="D878" s="110">
        <v>1</v>
      </c>
      <c r="E878" s="111"/>
      <c r="F878" s="9"/>
      <c r="G878" s="7" t="s">
        <v>105</v>
      </c>
      <c r="H878" s="7" t="s">
        <v>31</v>
      </c>
      <c r="I878" s="7" t="s">
        <v>2124</v>
      </c>
      <c r="J878" s="11">
        <f t="shared" si="3"/>
        <v>7</v>
      </c>
      <c r="K878" s="7" t="s">
        <v>7895</v>
      </c>
      <c r="L878" s="7" t="s">
        <v>7897</v>
      </c>
      <c r="M878" s="7" t="s">
        <v>2066</v>
      </c>
      <c r="N878" s="7" t="s">
        <v>1997</v>
      </c>
      <c r="O878" s="7" t="s">
        <v>7931</v>
      </c>
      <c r="P878" s="7" t="s">
        <v>7932</v>
      </c>
      <c r="Q878" s="7" t="s">
        <v>293</v>
      </c>
      <c r="R878" s="7" t="s">
        <v>2055</v>
      </c>
      <c r="S878" s="7" t="s">
        <v>1997</v>
      </c>
      <c r="T878" s="7" t="s">
        <v>7925</v>
      </c>
      <c r="U878" s="7"/>
      <c r="V878" s="7" t="s">
        <v>57</v>
      </c>
      <c r="W878" s="7" t="s">
        <v>59</v>
      </c>
      <c r="X878" s="7" t="s">
        <v>7689</v>
      </c>
      <c r="Y878" s="7" t="s">
        <v>7926</v>
      </c>
    </row>
    <row r="879" spans="1:25" ht="16.5" customHeight="1">
      <c r="A879" s="7" t="s">
        <v>7129</v>
      </c>
      <c r="B879" s="7" t="s">
        <v>7934</v>
      </c>
      <c r="C879" s="109">
        <v>1</v>
      </c>
      <c r="D879" s="110">
        <v>1</v>
      </c>
      <c r="E879" s="111"/>
      <c r="F879" s="9"/>
      <c r="G879" s="7" t="s">
        <v>105</v>
      </c>
      <c r="H879" s="7" t="s">
        <v>31</v>
      </c>
      <c r="I879" s="7" t="s">
        <v>7936</v>
      </c>
      <c r="J879" s="11">
        <f t="shared" si="3"/>
        <v>13</v>
      </c>
      <c r="K879" s="7" t="s">
        <v>7895</v>
      </c>
      <c r="L879" s="7" t="s">
        <v>7897</v>
      </c>
      <c r="M879" s="7" t="s">
        <v>2066</v>
      </c>
      <c r="N879" s="7" t="s">
        <v>1997</v>
      </c>
      <c r="O879" s="7" t="s">
        <v>7937</v>
      </c>
      <c r="P879" s="7" t="s">
        <v>7938</v>
      </c>
      <c r="Q879" s="7" t="s">
        <v>1071</v>
      </c>
      <c r="R879" s="7" t="s">
        <v>2055</v>
      </c>
      <c r="S879" s="7" t="s">
        <v>1997</v>
      </c>
      <c r="T879" s="7" t="s">
        <v>7939</v>
      </c>
      <c r="U879" s="7"/>
      <c r="V879" s="7" t="s">
        <v>57</v>
      </c>
      <c r="W879" s="7" t="s">
        <v>59</v>
      </c>
      <c r="X879" s="7" t="s">
        <v>7689</v>
      </c>
      <c r="Y879" s="7" t="s">
        <v>2070</v>
      </c>
    </row>
    <row r="880" spans="1:25" ht="16.5" customHeight="1">
      <c r="A880" s="7" t="s">
        <v>7129</v>
      </c>
      <c r="B880" s="7" t="s">
        <v>7940</v>
      </c>
      <c r="C880" s="109">
        <v>1</v>
      </c>
      <c r="D880" s="110">
        <v>1</v>
      </c>
      <c r="E880" s="111">
        <v>1</v>
      </c>
      <c r="F880" s="9"/>
      <c r="G880" s="7" t="s">
        <v>105</v>
      </c>
      <c r="H880" s="7" t="s">
        <v>31</v>
      </c>
      <c r="I880" s="7" t="s">
        <v>7740</v>
      </c>
      <c r="J880" s="11">
        <f t="shared" si="3"/>
        <v>13</v>
      </c>
      <c r="K880" s="7" t="s">
        <v>712</v>
      </c>
      <c r="L880" s="7" t="s">
        <v>713</v>
      </c>
      <c r="M880" s="7" t="s">
        <v>716</v>
      </c>
      <c r="N880" s="7" t="s">
        <v>718</v>
      </c>
      <c r="O880" s="7" t="s">
        <v>7942</v>
      </c>
      <c r="P880" s="7" t="s">
        <v>7943</v>
      </c>
      <c r="Q880" s="7" t="s">
        <v>52</v>
      </c>
      <c r="R880" s="7" t="s">
        <v>975</v>
      </c>
      <c r="S880" s="7" t="s">
        <v>977</v>
      </c>
      <c r="T880" s="7" t="s">
        <v>7745</v>
      </c>
      <c r="U880" s="7"/>
      <c r="V880" s="7" t="s">
        <v>57</v>
      </c>
      <c r="W880" s="7" t="s">
        <v>59</v>
      </c>
      <c r="X880" s="7" t="s">
        <v>721</v>
      </c>
      <c r="Y880" s="7" t="s">
        <v>1599</v>
      </c>
    </row>
    <row r="881" spans="1:25" ht="16.5" customHeight="1">
      <c r="A881" s="7" t="s">
        <v>7129</v>
      </c>
      <c r="B881" s="7" t="s">
        <v>7944</v>
      </c>
      <c r="C881" s="109">
        <v>1</v>
      </c>
      <c r="D881" s="110">
        <v>1</v>
      </c>
      <c r="E881" s="111"/>
      <c r="F881" s="9"/>
      <c r="G881" s="7" t="s">
        <v>105</v>
      </c>
      <c r="H881" s="7" t="s">
        <v>31</v>
      </c>
      <c r="I881" s="7" t="s">
        <v>7946</v>
      </c>
      <c r="J881" s="11">
        <f t="shared" si="3"/>
        <v>10</v>
      </c>
      <c r="K881" s="7" t="s">
        <v>7942</v>
      </c>
      <c r="L881" s="7" t="s">
        <v>7943</v>
      </c>
      <c r="M881" s="7" t="s">
        <v>975</v>
      </c>
      <c r="N881" s="7" t="s">
        <v>977</v>
      </c>
      <c r="O881" s="7" t="s">
        <v>7947</v>
      </c>
      <c r="P881" s="7" t="s">
        <v>7948</v>
      </c>
      <c r="Q881" s="7" t="s">
        <v>152</v>
      </c>
      <c r="R881" s="7" t="s">
        <v>975</v>
      </c>
      <c r="S881" s="7" t="s">
        <v>977</v>
      </c>
      <c r="T881" s="7" t="s">
        <v>7949</v>
      </c>
      <c r="U881" s="7"/>
      <c r="V881" s="7" t="s">
        <v>78</v>
      </c>
      <c r="W881" s="7" t="s">
        <v>59</v>
      </c>
      <c r="X881" s="7" t="s">
        <v>1599</v>
      </c>
      <c r="Y881" s="7" t="s">
        <v>7950</v>
      </c>
    </row>
    <row r="882" spans="1:25" ht="16.5" customHeight="1">
      <c r="A882" s="7" t="s">
        <v>7129</v>
      </c>
      <c r="B882" s="7" t="s">
        <v>7952</v>
      </c>
      <c r="C882" s="109">
        <v>1</v>
      </c>
      <c r="D882" s="110">
        <v>1</v>
      </c>
      <c r="E882" s="111"/>
      <c r="F882" s="9"/>
      <c r="G882" s="7" t="s">
        <v>105</v>
      </c>
      <c r="H882" s="7" t="s">
        <v>31</v>
      </c>
      <c r="I882" s="7" t="s">
        <v>7953</v>
      </c>
      <c r="J882" s="11">
        <f t="shared" si="3"/>
        <v>9</v>
      </c>
      <c r="K882" s="7" t="s">
        <v>7942</v>
      </c>
      <c r="L882" s="7" t="s">
        <v>7943</v>
      </c>
      <c r="M882" s="7" t="s">
        <v>975</v>
      </c>
      <c r="N882" s="7" t="s">
        <v>977</v>
      </c>
      <c r="O882" s="7" t="s">
        <v>7955</v>
      </c>
      <c r="P882" s="7" t="s">
        <v>7956</v>
      </c>
      <c r="Q882" s="7" t="s">
        <v>52</v>
      </c>
      <c r="R882" s="7" t="s">
        <v>975</v>
      </c>
      <c r="S882" s="7" t="s">
        <v>977</v>
      </c>
      <c r="T882" s="7" t="s">
        <v>7958</v>
      </c>
      <c r="U882" s="7"/>
      <c r="V882" s="7" t="s">
        <v>78</v>
      </c>
      <c r="W882" s="7" t="s">
        <v>59</v>
      </c>
      <c r="X882" s="7" t="s">
        <v>1599</v>
      </c>
      <c r="Y882" s="7" t="s">
        <v>3398</v>
      </c>
    </row>
    <row r="883" spans="1:25" ht="16.5" customHeight="1">
      <c r="A883" s="7" t="s">
        <v>7129</v>
      </c>
      <c r="B883" s="7" t="s">
        <v>7962</v>
      </c>
      <c r="C883" s="109">
        <v>1</v>
      </c>
      <c r="D883" s="110">
        <v>1</v>
      </c>
      <c r="E883" s="111"/>
      <c r="F883" s="9"/>
      <c r="G883" s="7" t="s">
        <v>105</v>
      </c>
      <c r="H883" s="7" t="s">
        <v>31</v>
      </c>
      <c r="I883" s="7" t="s">
        <v>7963</v>
      </c>
      <c r="J883" s="11">
        <f t="shared" si="3"/>
        <v>11</v>
      </c>
      <c r="K883" s="7" t="s">
        <v>7942</v>
      </c>
      <c r="L883" s="7" t="s">
        <v>7943</v>
      </c>
      <c r="M883" s="7" t="s">
        <v>975</v>
      </c>
      <c r="N883" s="7" t="s">
        <v>977</v>
      </c>
      <c r="O883" s="7" t="s">
        <v>7965</v>
      </c>
      <c r="P883" s="7" t="s">
        <v>7967</v>
      </c>
      <c r="Q883" s="7" t="s">
        <v>1071</v>
      </c>
      <c r="R883" s="7" t="s">
        <v>1996</v>
      </c>
      <c r="S883" s="7" t="s">
        <v>1997</v>
      </c>
      <c r="T883" s="7" t="s">
        <v>7968</v>
      </c>
      <c r="U883" s="7"/>
      <c r="V883" s="7" t="s">
        <v>57</v>
      </c>
      <c r="W883" s="7" t="s">
        <v>59</v>
      </c>
      <c r="X883" s="7" t="s">
        <v>1599</v>
      </c>
      <c r="Y883" s="7" t="s">
        <v>7970</v>
      </c>
    </row>
    <row r="884" spans="1:25" ht="16.5" customHeight="1">
      <c r="A884" s="7" t="s">
        <v>7129</v>
      </c>
      <c r="B884" s="7" t="s">
        <v>7972</v>
      </c>
      <c r="C884" s="109">
        <v>1</v>
      </c>
      <c r="D884" s="110">
        <v>1</v>
      </c>
      <c r="E884" s="111"/>
      <c r="F884" s="9"/>
      <c r="G884" s="7" t="s">
        <v>105</v>
      </c>
      <c r="H884" s="7" t="s">
        <v>31</v>
      </c>
      <c r="I884" s="7" t="s">
        <v>7963</v>
      </c>
      <c r="J884" s="11">
        <f t="shared" si="3"/>
        <v>11</v>
      </c>
      <c r="K884" s="7" t="s">
        <v>7942</v>
      </c>
      <c r="L884" s="7" t="s">
        <v>7943</v>
      </c>
      <c r="M884" s="7" t="s">
        <v>975</v>
      </c>
      <c r="N884" s="7" t="s">
        <v>977</v>
      </c>
      <c r="O884" s="7" t="s">
        <v>7976</v>
      </c>
      <c r="P884" s="7" t="s">
        <v>7977</v>
      </c>
      <c r="Q884" s="7" t="s">
        <v>1071</v>
      </c>
      <c r="R884" s="7" t="s">
        <v>1996</v>
      </c>
      <c r="S884" s="7" t="s">
        <v>1997</v>
      </c>
      <c r="T884" s="7" t="s">
        <v>7968</v>
      </c>
      <c r="U884" s="7"/>
      <c r="V884" s="7" t="s">
        <v>57</v>
      </c>
      <c r="W884" s="7" t="s">
        <v>59</v>
      </c>
      <c r="X884" s="7" t="s">
        <v>1599</v>
      </c>
      <c r="Y884" s="7" t="s">
        <v>7970</v>
      </c>
    </row>
    <row r="885" spans="1:25" ht="16.5" customHeight="1">
      <c r="A885" s="7" t="s">
        <v>7129</v>
      </c>
      <c r="B885" s="7" t="s">
        <v>7980</v>
      </c>
      <c r="C885" s="109">
        <v>1</v>
      </c>
      <c r="D885" s="110">
        <v>1</v>
      </c>
      <c r="E885" s="111"/>
      <c r="F885" s="9"/>
      <c r="G885" s="7" t="s">
        <v>105</v>
      </c>
      <c r="H885" s="7" t="s">
        <v>31</v>
      </c>
      <c r="I885" s="7" t="s">
        <v>7983</v>
      </c>
      <c r="J885" s="11">
        <f t="shared" si="3"/>
        <v>13</v>
      </c>
      <c r="K885" s="7" t="s">
        <v>7942</v>
      </c>
      <c r="L885" s="7" t="s">
        <v>7943</v>
      </c>
      <c r="M885" s="7" t="s">
        <v>975</v>
      </c>
      <c r="N885" s="7" t="s">
        <v>977</v>
      </c>
      <c r="O885" s="7" t="s">
        <v>7984</v>
      </c>
      <c r="P885" s="7" t="s">
        <v>7986</v>
      </c>
      <c r="Q885" s="7" t="s">
        <v>1912</v>
      </c>
      <c r="R885" s="7" t="s">
        <v>1996</v>
      </c>
      <c r="S885" s="7" t="s">
        <v>1997</v>
      </c>
      <c r="T885" s="7" t="s">
        <v>7987</v>
      </c>
      <c r="U885" s="7"/>
      <c r="V885" s="7" t="s">
        <v>57</v>
      </c>
      <c r="W885" s="7" t="s">
        <v>59</v>
      </c>
      <c r="X885" s="7" t="s">
        <v>1599</v>
      </c>
      <c r="Y885" s="7" t="s">
        <v>7989</v>
      </c>
    </row>
    <row r="886" spans="1:25" ht="16.5" customHeight="1">
      <c r="A886" s="7" t="s">
        <v>7129</v>
      </c>
      <c r="B886" s="7" t="s">
        <v>7990</v>
      </c>
      <c r="C886" s="109">
        <v>1</v>
      </c>
      <c r="D886" s="110">
        <v>1</v>
      </c>
      <c r="E886" s="111"/>
      <c r="F886" s="9"/>
      <c r="G886" s="7" t="s">
        <v>105</v>
      </c>
      <c r="H886" s="7" t="s">
        <v>31</v>
      </c>
      <c r="I886" s="7" t="s">
        <v>3010</v>
      </c>
      <c r="J886" s="11">
        <f t="shared" si="3"/>
        <v>13</v>
      </c>
      <c r="K886" s="7" t="s">
        <v>7942</v>
      </c>
      <c r="L886" s="7" t="s">
        <v>7943</v>
      </c>
      <c r="M886" s="7" t="s">
        <v>975</v>
      </c>
      <c r="N886" s="7" t="s">
        <v>977</v>
      </c>
      <c r="O886" s="7" t="s">
        <v>7994</v>
      </c>
      <c r="P886" s="7" t="s">
        <v>7995</v>
      </c>
      <c r="Q886" s="7" t="s">
        <v>52</v>
      </c>
      <c r="R886" s="7" t="s">
        <v>2007</v>
      </c>
      <c r="S886" s="7" t="s">
        <v>1997</v>
      </c>
      <c r="T886" s="7" t="s">
        <v>7797</v>
      </c>
      <c r="U886" s="7"/>
      <c r="V886" s="7" t="s">
        <v>57</v>
      </c>
      <c r="W886" s="7" t="s">
        <v>59</v>
      </c>
      <c r="X886" s="7" t="s">
        <v>1599</v>
      </c>
      <c r="Y886" s="7" t="s">
        <v>7798</v>
      </c>
    </row>
    <row r="887" spans="1:25" ht="16.5" customHeight="1">
      <c r="A887" s="7" t="s">
        <v>7129</v>
      </c>
      <c r="B887" s="7" t="s">
        <v>7997</v>
      </c>
      <c r="C887" s="109">
        <v>1</v>
      </c>
      <c r="D887" s="110">
        <v>1</v>
      </c>
      <c r="E887" s="111"/>
      <c r="F887" s="9"/>
      <c r="G887" s="7" t="s">
        <v>105</v>
      </c>
      <c r="H887" s="7" t="s">
        <v>31</v>
      </c>
      <c r="I887" s="7" t="s">
        <v>868</v>
      </c>
      <c r="J887" s="11">
        <f t="shared" si="3"/>
        <v>9</v>
      </c>
      <c r="K887" s="7" t="s">
        <v>7994</v>
      </c>
      <c r="L887" s="7" t="s">
        <v>7995</v>
      </c>
      <c r="M887" s="7" t="s">
        <v>2007</v>
      </c>
      <c r="N887" s="7" t="s">
        <v>1997</v>
      </c>
      <c r="O887" s="7" t="s">
        <v>8001</v>
      </c>
      <c r="P887" s="7" t="s">
        <v>8003</v>
      </c>
      <c r="Q887" s="7" t="s">
        <v>247</v>
      </c>
      <c r="R887" s="7" t="s">
        <v>2007</v>
      </c>
      <c r="S887" s="7" t="s">
        <v>1997</v>
      </c>
      <c r="T887" s="7" t="s">
        <v>89</v>
      </c>
      <c r="U887" s="7"/>
      <c r="V887" s="7" t="s">
        <v>78</v>
      </c>
      <c r="W887" s="7" t="s">
        <v>59</v>
      </c>
      <c r="X887" s="7" t="s">
        <v>89</v>
      </c>
      <c r="Y887" s="7" t="s">
        <v>89</v>
      </c>
    </row>
    <row r="888" spans="1:25" ht="16.5" customHeight="1">
      <c r="A888" s="7" t="s">
        <v>7129</v>
      </c>
      <c r="B888" s="7" t="s">
        <v>8005</v>
      </c>
      <c r="C888" s="109">
        <v>1</v>
      </c>
      <c r="D888" s="110">
        <v>1</v>
      </c>
      <c r="E888" s="111"/>
      <c r="F888" s="9"/>
      <c r="G888" s="7" t="s">
        <v>105</v>
      </c>
      <c r="H888" s="7" t="s">
        <v>31</v>
      </c>
      <c r="I888" s="7" t="s">
        <v>3840</v>
      </c>
      <c r="J888" s="11">
        <f t="shared" si="3"/>
        <v>8</v>
      </c>
      <c r="K888" s="7" t="s">
        <v>7994</v>
      </c>
      <c r="L888" s="7" t="s">
        <v>7995</v>
      </c>
      <c r="M888" s="7" t="s">
        <v>2007</v>
      </c>
      <c r="N888" s="7" t="s">
        <v>1997</v>
      </c>
      <c r="O888" s="7" t="s">
        <v>8009</v>
      </c>
      <c r="P888" s="7" t="s">
        <v>8011</v>
      </c>
      <c r="Q888" s="7" t="s">
        <v>152</v>
      </c>
      <c r="R888" s="7" t="s">
        <v>2007</v>
      </c>
      <c r="S888" s="7" t="s">
        <v>1997</v>
      </c>
      <c r="T888" s="7" t="s">
        <v>8012</v>
      </c>
      <c r="U888" s="7"/>
      <c r="V888" s="7" t="s">
        <v>78</v>
      </c>
      <c r="W888" s="7" t="s">
        <v>59</v>
      </c>
      <c r="X888" s="7" t="s">
        <v>7798</v>
      </c>
      <c r="Y888" s="7" t="s">
        <v>8014</v>
      </c>
    </row>
    <row r="889" spans="1:25" ht="16.5" customHeight="1">
      <c r="A889" s="7" t="s">
        <v>7129</v>
      </c>
      <c r="B889" s="7" t="s">
        <v>8015</v>
      </c>
      <c r="C889" s="109">
        <v>1</v>
      </c>
      <c r="D889" s="110">
        <v>1</v>
      </c>
      <c r="E889" s="111"/>
      <c r="F889" s="9"/>
      <c r="G889" s="7" t="s">
        <v>105</v>
      </c>
      <c r="H889" s="7" t="s">
        <v>31</v>
      </c>
      <c r="I889" s="7" t="s">
        <v>8017</v>
      </c>
      <c r="J889" s="11">
        <f t="shared" si="3"/>
        <v>11</v>
      </c>
      <c r="K889" s="7" t="s">
        <v>7994</v>
      </c>
      <c r="L889" s="7" t="s">
        <v>7995</v>
      </c>
      <c r="M889" s="7" t="s">
        <v>2007</v>
      </c>
      <c r="N889" s="7" t="s">
        <v>1997</v>
      </c>
      <c r="O889" s="7" t="s">
        <v>8020</v>
      </c>
      <c r="P889" s="7" t="s">
        <v>8022</v>
      </c>
      <c r="Q889" s="7" t="s">
        <v>1912</v>
      </c>
      <c r="R889" s="7" t="s">
        <v>2007</v>
      </c>
      <c r="S889" s="7" t="s">
        <v>1997</v>
      </c>
      <c r="T889" s="7" t="s">
        <v>8023</v>
      </c>
      <c r="U889" s="7"/>
      <c r="V889" s="7" t="s">
        <v>78</v>
      </c>
      <c r="W889" s="7" t="s">
        <v>59</v>
      </c>
      <c r="X889" s="7" t="s">
        <v>7798</v>
      </c>
      <c r="Y889" s="7" t="s">
        <v>8025</v>
      </c>
    </row>
    <row r="890" spans="1:25" ht="16.5" customHeight="1">
      <c r="A890" s="7" t="s">
        <v>7129</v>
      </c>
      <c r="B890" s="7" t="s">
        <v>8027</v>
      </c>
      <c r="C890" s="109">
        <v>1</v>
      </c>
      <c r="D890" s="110">
        <v>1</v>
      </c>
      <c r="E890" s="111"/>
      <c r="F890" s="9"/>
      <c r="G890" s="7" t="s">
        <v>105</v>
      </c>
      <c r="H890" s="7" t="s">
        <v>31</v>
      </c>
      <c r="I890" s="7" t="s">
        <v>8029</v>
      </c>
      <c r="J890" s="11">
        <f t="shared" si="3"/>
        <v>11</v>
      </c>
      <c r="K890" s="7" t="s">
        <v>7994</v>
      </c>
      <c r="L890" s="7" t="s">
        <v>7995</v>
      </c>
      <c r="M890" s="7" t="s">
        <v>2007</v>
      </c>
      <c r="N890" s="7" t="s">
        <v>1997</v>
      </c>
      <c r="O890" s="7" t="s">
        <v>8032</v>
      </c>
      <c r="P890" s="7" t="s">
        <v>8034</v>
      </c>
      <c r="Q890" s="7" t="s">
        <v>152</v>
      </c>
      <c r="R890" s="7" t="s">
        <v>2043</v>
      </c>
      <c r="S890" s="7" t="s">
        <v>1997</v>
      </c>
      <c r="T890" s="7" t="s">
        <v>8035</v>
      </c>
      <c r="U890" s="7"/>
      <c r="V890" s="7" t="s">
        <v>57</v>
      </c>
      <c r="W890" s="7" t="s">
        <v>59</v>
      </c>
      <c r="X890" s="7" t="s">
        <v>7798</v>
      </c>
      <c r="Y890" s="7" t="s">
        <v>8036</v>
      </c>
    </row>
    <row r="891" spans="1:25" ht="16.5" customHeight="1">
      <c r="A891" s="7" t="s">
        <v>7129</v>
      </c>
      <c r="B891" s="7" t="s">
        <v>8038</v>
      </c>
      <c r="C891" s="109">
        <v>1</v>
      </c>
      <c r="D891" s="110">
        <v>1</v>
      </c>
      <c r="E891" s="111"/>
      <c r="F891" s="9"/>
      <c r="G891" s="7" t="s">
        <v>105</v>
      </c>
      <c r="H891" s="7" t="s">
        <v>31</v>
      </c>
      <c r="I891" s="7" t="s">
        <v>7372</v>
      </c>
      <c r="J891" s="11">
        <f t="shared" si="3"/>
        <v>11</v>
      </c>
      <c r="K891" s="7" t="s">
        <v>7994</v>
      </c>
      <c r="L891" s="7" t="s">
        <v>7995</v>
      </c>
      <c r="M891" s="7" t="s">
        <v>2007</v>
      </c>
      <c r="N891" s="7" t="s">
        <v>1997</v>
      </c>
      <c r="O891" s="7" t="s">
        <v>8043</v>
      </c>
      <c r="P891" s="7" t="s">
        <v>8045</v>
      </c>
      <c r="Q891" s="7" t="s">
        <v>152</v>
      </c>
      <c r="R891" s="7" t="s">
        <v>2043</v>
      </c>
      <c r="S891" s="7" t="s">
        <v>1997</v>
      </c>
      <c r="T891" s="7" t="s">
        <v>8046</v>
      </c>
      <c r="U891" s="7"/>
      <c r="V891" s="7" t="s">
        <v>57</v>
      </c>
      <c r="W891" s="7" t="s">
        <v>59</v>
      </c>
      <c r="X891" s="7" t="s">
        <v>7798</v>
      </c>
      <c r="Y891" s="7" t="s">
        <v>8048</v>
      </c>
    </row>
    <row r="892" spans="1:25" ht="16.5" customHeight="1">
      <c r="A892" s="7" t="s">
        <v>7129</v>
      </c>
      <c r="B892" s="7" t="s">
        <v>8050</v>
      </c>
      <c r="C892" s="109">
        <v>1</v>
      </c>
      <c r="D892" s="110">
        <v>1</v>
      </c>
      <c r="E892" s="111"/>
      <c r="F892" s="9"/>
      <c r="G892" s="7" t="s">
        <v>105</v>
      </c>
      <c r="H892" s="7" t="s">
        <v>31</v>
      </c>
      <c r="I892" s="7" t="s">
        <v>8052</v>
      </c>
      <c r="J892" s="11">
        <f t="shared" si="3"/>
        <v>15</v>
      </c>
      <c r="K892" s="7" t="s">
        <v>7994</v>
      </c>
      <c r="L892" s="7" t="s">
        <v>7995</v>
      </c>
      <c r="M892" s="7" t="s">
        <v>2007</v>
      </c>
      <c r="N892" s="7" t="s">
        <v>1997</v>
      </c>
      <c r="O892" s="7" t="s">
        <v>8055</v>
      </c>
      <c r="P892" s="7" t="s">
        <v>8057</v>
      </c>
      <c r="Q892" s="7" t="s">
        <v>1071</v>
      </c>
      <c r="R892" s="7" t="s">
        <v>2043</v>
      </c>
      <c r="S892" s="7" t="s">
        <v>1997</v>
      </c>
      <c r="T892" s="7" t="s">
        <v>8059</v>
      </c>
      <c r="U892" s="7"/>
      <c r="V892" s="7" t="s">
        <v>57</v>
      </c>
      <c r="W892" s="7" t="s">
        <v>59</v>
      </c>
      <c r="X892" s="7" t="s">
        <v>7798</v>
      </c>
      <c r="Y892" s="7" t="s">
        <v>983</v>
      </c>
    </row>
    <row r="893" spans="1:25" ht="16.5" customHeight="1">
      <c r="A893" s="7" t="s">
        <v>7129</v>
      </c>
      <c r="B893" s="7" t="s">
        <v>8061</v>
      </c>
      <c r="C893" s="109">
        <v>1</v>
      </c>
      <c r="D893" s="110">
        <v>1</v>
      </c>
      <c r="E893" s="111">
        <v>1</v>
      </c>
      <c r="F893" s="9"/>
      <c r="G893" s="7" t="s">
        <v>344</v>
      </c>
      <c r="H893" s="7" t="s">
        <v>31</v>
      </c>
      <c r="I893" s="7" t="s">
        <v>8064</v>
      </c>
      <c r="J893" s="11">
        <f t="shared" si="3"/>
        <v>9</v>
      </c>
      <c r="K893" s="7" t="s">
        <v>712</v>
      </c>
      <c r="L893" s="7" t="s">
        <v>713</v>
      </c>
      <c r="M893" s="7" t="s">
        <v>716</v>
      </c>
      <c r="N893" s="7" t="s">
        <v>718</v>
      </c>
      <c r="O893" s="7" t="s">
        <v>8067</v>
      </c>
      <c r="P893" s="7" t="s">
        <v>8069</v>
      </c>
      <c r="Q893" s="7" t="s">
        <v>52</v>
      </c>
      <c r="R893" s="7" t="s">
        <v>716</v>
      </c>
      <c r="S893" s="7" t="s">
        <v>718</v>
      </c>
      <c r="T893" s="7" t="s">
        <v>8070</v>
      </c>
      <c r="U893" s="7"/>
      <c r="V893" s="7" t="s">
        <v>78</v>
      </c>
      <c r="W893" s="7" t="s">
        <v>59</v>
      </c>
      <c r="X893" s="7" t="s">
        <v>721</v>
      </c>
      <c r="Y893" s="7" t="s">
        <v>1598</v>
      </c>
    </row>
    <row r="894" spans="1:25" ht="16.5" customHeight="1">
      <c r="A894" s="7" t="s">
        <v>7129</v>
      </c>
      <c r="B894" s="7" t="s">
        <v>8072</v>
      </c>
      <c r="C894" s="109">
        <v>1</v>
      </c>
      <c r="D894" s="110">
        <v>1</v>
      </c>
      <c r="E894" s="111">
        <v>1</v>
      </c>
      <c r="F894" s="9"/>
      <c r="G894" s="7" t="s">
        <v>88</v>
      </c>
      <c r="H894" s="7" t="s">
        <v>31</v>
      </c>
      <c r="I894" s="7" t="s">
        <v>8074</v>
      </c>
      <c r="J894" s="11">
        <f t="shared" si="3"/>
        <v>18</v>
      </c>
      <c r="K894" s="7" t="s">
        <v>95</v>
      </c>
      <c r="L894" s="7" t="s">
        <v>96</v>
      </c>
      <c r="M894" s="7" t="s">
        <v>43</v>
      </c>
      <c r="N894" s="7" t="s">
        <v>45</v>
      </c>
      <c r="O894" s="7" t="s">
        <v>8076</v>
      </c>
      <c r="P894" s="7" t="s">
        <v>8078</v>
      </c>
      <c r="Q894" s="7" t="s">
        <v>52</v>
      </c>
      <c r="R894" s="7" t="s">
        <v>43</v>
      </c>
      <c r="S894" s="7" t="s">
        <v>45</v>
      </c>
      <c r="T894" s="7" t="s">
        <v>8080</v>
      </c>
      <c r="U894" s="7"/>
      <c r="V894" s="7" t="s">
        <v>78</v>
      </c>
      <c r="W894" s="7" t="s">
        <v>59</v>
      </c>
      <c r="X894" s="7" t="s">
        <v>102</v>
      </c>
      <c r="Y894" s="7" t="s">
        <v>8082</v>
      </c>
    </row>
    <row r="895" spans="1:25" ht="16.5" customHeight="1">
      <c r="A895" s="7" t="s">
        <v>7129</v>
      </c>
      <c r="B895" s="7" t="s">
        <v>8083</v>
      </c>
      <c r="C895" s="109">
        <v>1</v>
      </c>
      <c r="D895" s="110">
        <v>1</v>
      </c>
      <c r="E895" s="111">
        <v>1</v>
      </c>
      <c r="F895" s="9"/>
      <c r="G895" s="7" t="s">
        <v>88</v>
      </c>
      <c r="H895" s="7" t="s">
        <v>31</v>
      </c>
      <c r="I895" s="7" t="s">
        <v>8085</v>
      </c>
      <c r="J895" s="11">
        <f t="shared" si="3"/>
        <v>27</v>
      </c>
      <c r="K895" s="7" t="s">
        <v>95</v>
      </c>
      <c r="L895" s="7" t="s">
        <v>96</v>
      </c>
      <c r="M895" s="7" t="s">
        <v>43</v>
      </c>
      <c r="N895" s="7" t="s">
        <v>45</v>
      </c>
      <c r="O895" s="7" t="s">
        <v>8087</v>
      </c>
      <c r="P895" s="7" t="s">
        <v>8089</v>
      </c>
      <c r="Q895" s="7" t="s">
        <v>293</v>
      </c>
      <c r="R895" s="7" t="s">
        <v>1739</v>
      </c>
      <c r="S895" s="7" t="s">
        <v>1740</v>
      </c>
      <c r="T895" s="7" t="s">
        <v>8091</v>
      </c>
      <c r="U895" s="7"/>
      <c r="V895" s="7" t="s">
        <v>57</v>
      </c>
      <c r="W895" s="7" t="s">
        <v>59</v>
      </c>
      <c r="X895" s="7" t="s">
        <v>102</v>
      </c>
      <c r="Y895" s="7" t="s">
        <v>8092</v>
      </c>
    </row>
    <row r="896" spans="1:25" ht="16.5" customHeight="1">
      <c r="A896" s="7" t="s">
        <v>7129</v>
      </c>
      <c r="B896" s="7" t="s">
        <v>8094</v>
      </c>
      <c r="C896" s="109">
        <v>1</v>
      </c>
      <c r="D896" s="110">
        <v>1</v>
      </c>
      <c r="E896" s="111">
        <v>1</v>
      </c>
      <c r="F896" s="9"/>
      <c r="G896" s="7" t="s">
        <v>88</v>
      </c>
      <c r="H896" s="7" t="s">
        <v>31</v>
      </c>
      <c r="I896" s="7" t="s">
        <v>8096</v>
      </c>
      <c r="J896" s="11">
        <f t="shared" si="3"/>
        <v>29</v>
      </c>
      <c r="K896" s="7" t="s">
        <v>95</v>
      </c>
      <c r="L896" s="7" t="s">
        <v>96</v>
      </c>
      <c r="M896" s="7" t="s">
        <v>43</v>
      </c>
      <c r="N896" s="7" t="s">
        <v>45</v>
      </c>
      <c r="O896" s="7" t="s">
        <v>8098</v>
      </c>
      <c r="P896" s="7" t="s">
        <v>8099</v>
      </c>
      <c r="Q896" s="7" t="s">
        <v>52</v>
      </c>
      <c r="R896" s="7" t="s">
        <v>1764</v>
      </c>
      <c r="S896" s="7" t="s">
        <v>1740</v>
      </c>
      <c r="T896" s="7" t="s">
        <v>8102</v>
      </c>
      <c r="U896" s="7"/>
      <c r="V896" s="7" t="s">
        <v>57</v>
      </c>
      <c r="W896" s="7" t="s">
        <v>59</v>
      </c>
      <c r="X896" s="7" t="s">
        <v>102</v>
      </c>
      <c r="Y896" s="7" t="s">
        <v>8103</v>
      </c>
    </row>
    <row r="897" spans="1:25" ht="16.5" customHeight="1">
      <c r="A897" s="7" t="s">
        <v>7129</v>
      </c>
      <c r="B897" s="7" t="s">
        <v>8105</v>
      </c>
      <c r="C897" s="109">
        <v>1</v>
      </c>
      <c r="D897" s="110">
        <v>1</v>
      </c>
      <c r="E897" s="111">
        <v>1</v>
      </c>
      <c r="F897" s="9"/>
      <c r="G897" s="7" t="s">
        <v>88</v>
      </c>
      <c r="H897" s="7" t="s">
        <v>31</v>
      </c>
      <c r="I897" s="7" t="s">
        <v>1951</v>
      </c>
      <c r="J897" s="11">
        <f t="shared" si="3"/>
        <v>21</v>
      </c>
      <c r="K897" s="7" t="s">
        <v>95</v>
      </c>
      <c r="L897" s="7" t="s">
        <v>96</v>
      </c>
      <c r="M897" s="7" t="s">
        <v>43</v>
      </c>
      <c r="N897" s="7" t="s">
        <v>45</v>
      </c>
      <c r="O897" s="7" t="s">
        <v>8109</v>
      </c>
      <c r="P897" s="7" t="s">
        <v>8111</v>
      </c>
      <c r="Q897" s="7" t="s">
        <v>293</v>
      </c>
      <c r="R897" s="7" t="s">
        <v>1634</v>
      </c>
      <c r="S897" s="7" t="s">
        <v>1620</v>
      </c>
      <c r="T897" s="7" t="s">
        <v>8113</v>
      </c>
      <c r="U897" s="7"/>
      <c r="V897" s="7" t="s">
        <v>57</v>
      </c>
      <c r="W897" s="7" t="s">
        <v>59</v>
      </c>
      <c r="X897" s="7" t="s">
        <v>102</v>
      </c>
      <c r="Y897" s="7" t="s">
        <v>1638</v>
      </c>
    </row>
    <row r="898" spans="1:25" ht="16.5" customHeight="1">
      <c r="A898" s="7" t="s">
        <v>7129</v>
      </c>
      <c r="B898" s="7" t="s">
        <v>8115</v>
      </c>
      <c r="C898" s="109">
        <v>1</v>
      </c>
      <c r="D898" s="110">
        <v>1</v>
      </c>
      <c r="E898" s="111">
        <v>1</v>
      </c>
      <c r="F898" s="9"/>
      <c r="G898" s="7" t="s">
        <v>88</v>
      </c>
      <c r="H898" s="7" t="s">
        <v>31</v>
      </c>
      <c r="I898" s="7" t="s">
        <v>8118</v>
      </c>
      <c r="J898" s="11">
        <f t="shared" si="3"/>
        <v>8</v>
      </c>
      <c r="K898" s="7" t="s">
        <v>712</v>
      </c>
      <c r="L898" s="7" t="s">
        <v>713</v>
      </c>
      <c r="M898" s="7" t="s">
        <v>716</v>
      </c>
      <c r="N898" s="7" t="s">
        <v>718</v>
      </c>
      <c r="O898" s="7" t="s">
        <v>8120</v>
      </c>
      <c r="P898" s="7" t="s">
        <v>8121</v>
      </c>
      <c r="Q898" s="7" t="s">
        <v>965</v>
      </c>
      <c r="R898" s="7" t="s">
        <v>716</v>
      </c>
      <c r="S898" s="7" t="s">
        <v>718</v>
      </c>
      <c r="T898" s="7" t="s">
        <v>8070</v>
      </c>
      <c r="U898" s="7"/>
      <c r="V898" s="7" t="s">
        <v>78</v>
      </c>
      <c r="W898" s="7" t="s">
        <v>59</v>
      </c>
      <c r="X898" s="7" t="s">
        <v>721</v>
      </c>
      <c r="Y898" s="7" t="s">
        <v>1598</v>
      </c>
    </row>
    <row r="899" spans="1:25" ht="16.5" customHeight="1">
      <c r="A899" s="7" t="s">
        <v>7129</v>
      </c>
      <c r="B899" s="7" t="s">
        <v>8125</v>
      </c>
      <c r="C899" s="109">
        <v>1</v>
      </c>
      <c r="D899" s="110">
        <v>1</v>
      </c>
      <c r="E899" s="111">
        <v>2</v>
      </c>
      <c r="F899" s="9"/>
      <c r="G899" s="7" t="s">
        <v>88</v>
      </c>
      <c r="H899" s="7" t="s">
        <v>31</v>
      </c>
      <c r="I899" s="7" t="s">
        <v>4060</v>
      </c>
      <c r="J899" s="11">
        <f t="shared" si="3"/>
        <v>32</v>
      </c>
      <c r="K899" s="7" t="s">
        <v>712</v>
      </c>
      <c r="L899" s="7" t="s">
        <v>713</v>
      </c>
      <c r="M899" s="7" t="s">
        <v>716</v>
      </c>
      <c r="N899" s="7" t="s">
        <v>718</v>
      </c>
      <c r="O899" s="7" t="s">
        <v>8126</v>
      </c>
      <c r="P899" s="7" t="s">
        <v>8127</v>
      </c>
      <c r="Q899" s="7" t="s">
        <v>52</v>
      </c>
      <c r="R899" s="7" t="s">
        <v>2078</v>
      </c>
      <c r="S899" s="7" t="s">
        <v>1997</v>
      </c>
      <c r="T899" s="7" t="s">
        <v>8128</v>
      </c>
      <c r="U899" s="7"/>
      <c r="V899" s="7" t="s">
        <v>57</v>
      </c>
      <c r="W899" s="7" t="s">
        <v>59</v>
      </c>
      <c r="X899" s="7" t="s">
        <v>721</v>
      </c>
      <c r="Y899" s="7" t="s">
        <v>4452</v>
      </c>
    </row>
    <row r="900" spans="1:25" ht="16.5" customHeight="1">
      <c r="A900" s="7" t="s">
        <v>7129</v>
      </c>
      <c r="B900" s="7" t="s">
        <v>8130</v>
      </c>
      <c r="C900" s="109">
        <v>1</v>
      </c>
      <c r="D900" s="110">
        <v>1</v>
      </c>
      <c r="E900" s="111">
        <v>1</v>
      </c>
      <c r="F900" s="9"/>
      <c r="G900" s="7" t="s">
        <v>88</v>
      </c>
      <c r="H900" s="7" t="s">
        <v>31</v>
      </c>
      <c r="I900" s="7" t="s">
        <v>8131</v>
      </c>
      <c r="J900" s="11">
        <f t="shared" si="3"/>
        <v>31</v>
      </c>
      <c r="K900" s="7" t="s">
        <v>712</v>
      </c>
      <c r="L900" s="7" t="s">
        <v>713</v>
      </c>
      <c r="M900" s="7" t="s">
        <v>716</v>
      </c>
      <c r="N900" s="7" t="s">
        <v>718</v>
      </c>
      <c r="O900" s="7" t="s">
        <v>8132</v>
      </c>
      <c r="P900" s="7" t="s">
        <v>8133</v>
      </c>
      <c r="Q900" s="7" t="s">
        <v>52</v>
      </c>
      <c r="R900" s="7" t="s">
        <v>2055</v>
      </c>
      <c r="S900" s="7" t="s">
        <v>1997</v>
      </c>
      <c r="T900" s="7" t="s">
        <v>8134</v>
      </c>
      <c r="U900" s="7"/>
      <c r="V900" s="7" t="s">
        <v>57</v>
      </c>
      <c r="W900" s="7" t="s">
        <v>59</v>
      </c>
      <c r="X900" s="7" t="s">
        <v>721</v>
      </c>
      <c r="Y900" s="7" t="s">
        <v>2070</v>
      </c>
    </row>
    <row r="901" spans="1:25" ht="16.5" customHeight="1">
      <c r="A901" s="7" t="s">
        <v>7129</v>
      </c>
      <c r="B901" s="7" t="s">
        <v>8136</v>
      </c>
      <c r="C901" s="109">
        <v>1</v>
      </c>
      <c r="D901" s="110">
        <v>1</v>
      </c>
      <c r="E901" s="111">
        <v>1</v>
      </c>
      <c r="F901" s="9"/>
      <c r="G901" s="7" t="s">
        <v>88</v>
      </c>
      <c r="H901" s="7" t="s">
        <v>31</v>
      </c>
      <c r="I901" s="7" t="s">
        <v>8137</v>
      </c>
      <c r="J901" s="11">
        <f t="shared" si="3"/>
        <v>15</v>
      </c>
      <c r="K901" s="7" t="s">
        <v>712</v>
      </c>
      <c r="L901" s="7" t="s">
        <v>713</v>
      </c>
      <c r="M901" s="7" t="s">
        <v>716</v>
      </c>
      <c r="N901" s="7" t="s">
        <v>718</v>
      </c>
      <c r="O901" s="7" t="s">
        <v>8139</v>
      </c>
      <c r="P901" s="7" t="s">
        <v>8140</v>
      </c>
      <c r="Q901" s="7" t="s">
        <v>52</v>
      </c>
      <c r="R901" s="7" t="s">
        <v>1996</v>
      </c>
      <c r="S901" s="7" t="s">
        <v>1997</v>
      </c>
      <c r="T901" s="7" t="s">
        <v>8142</v>
      </c>
      <c r="U901" s="7"/>
      <c r="V901" s="7" t="s">
        <v>57</v>
      </c>
      <c r="W901" s="7" t="s">
        <v>59</v>
      </c>
      <c r="X901" s="7" t="s">
        <v>721</v>
      </c>
      <c r="Y901" s="7" t="s">
        <v>7791</v>
      </c>
    </row>
    <row r="902" spans="1:25" ht="16.5" customHeight="1">
      <c r="A902" s="7" t="s">
        <v>7129</v>
      </c>
      <c r="B902" s="7" t="s">
        <v>8143</v>
      </c>
      <c r="C902" s="109">
        <v>1</v>
      </c>
      <c r="D902" s="110">
        <v>1</v>
      </c>
      <c r="E902" s="111">
        <v>1</v>
      </c>
      <c r="F902" s="9"/>
      <c r="G902" s="7" t="s">
        <v>88</v>
      </c>
      <c r="H902" s="7" t="s">
        <v>31</v>
      </c>
      <c r="I902" s="7" t="s">
        <v>8145</v>
      </c>
      <c r="J902" s="11">
        <f t="shared" si="3"/>
        <v>17</v>
      </c>
      <c r="K902" s="7" t="s">
        <v>712</v>
      </c>
      <c r="L902" s="7" t="s">
        <v>713</v>
      </c>
      <c r="M902" s="7" t="s">
        <v>716</v>
      </c>
      <c r="N902" s="7" t="s">
        <v>718</v>
      </c>
      <c r="O902" s="7" t="s">
        <v>8149</v>
      </c>
      <c r="P902" s="7" t="s">
        <v>8150</v>
      </c>
      <c r="Q902" s="7" t="s">
        <v>52</v>
      </c>
      <c r="R902" s="7" t="s">
        <v>2007</v>
      </c>
      <c r="S902" s="7" t="s">
        <v>1997</v>
      </c>
      <c r="T902" s="7" t="s">
        <v>8151</v>
      </c>
      <c r="U902" s="7"/>
      <c r="V902" s="7" t="s">
        <v>57</v>
      </c>
      <c r="W902" s="7" t="s">
        <v>59</v>
      </c>
      <c r="X902" s="7" t="s">
        <v>721</v>
      </c>
      <c r="Y902" s="7" t="s">
        <v>7798</v>
      </c>
    </row>
    <row r="903" spans="1:25" ht="16.5" customHeight="1">
      <c r="A903" s="7" t="s">
        <v>7129</v>
      </c>
      <c r="B903" s="7" t="s">
        <v>8154</v>
      </c>
      <c r="C903" s="109">
        <v>1</v>
      </c>
      <c r="D903" s="110">
        <v>1</v>
      </c>
      <c r="E903" s="111">
        <v>1</v>
      </c>
      <c r="F903" s="9"/>
      <c r="G903" s="7" t="s">
        <v>88</v>
      </c>
      <c r="H903" s="7" t="s">
        <v>31</v>
      </c>
      <c r="I903" s="7" t="s">
        <v>6504</v>
      </c>
      <c r="J903" s="11">
        <f t="shared" si="3"/>
        <v>22</v>
      </c>
      <c r="K903" s="7" t="s">
        <v>712</v>
      </c>
      <c r="L903" s="7" t="s">
        <v>713</v>
      </c>
      <c r="M903" s="7" t="s">
        <v>716</v>
      </c>
      <c r="N903" s="7" t="s">
        <v>718</v>
      </c>
      <c r="O903" s="7" t="s">
        <v>8158</v>
      </c>
      <c r="P903" s="7" t="s">
        <v>8159</v>
      </c>
      <c r="Q903" s="7" t="s">
        <v>52</v>
      </c>
      <c r="R903" s="7" t="s">
        <v>2043</v>
      </c>
      <c r="S903" s="7" t="s">
        <v>1997</v>
      </c>
      <c r="T903" s="7" t="s">
        <v>8161</v>
      </c>
      <c r="U903" s="7"/>
      <c r="V903" s="7" t="s">
        <v>57</v>
      </c>
      <c r="W903" s="7" t="s">
        <v>59</v>
      </c>
      <c r="X903" s="7" t="s">
        <v>721</v>
      </c>
      <c r="Y903" s="7" t="s">
        <v>8162</v>
      </c>
    </row>
    <row r="904" spans="1:25" ht="16.5" customHeight="1">
      <c r="A904" s="7" t="s">
        <v>7129</v>
      </c>
      <c r="B904" s="7" t="s">
        <v>8164</v>
      </c>
      <c r="C904" s="109">
        <v>1</v>
      </c>
      <c r="D904" s="110">
        <v>1</v>
      </c>
      <c r="E904" s="111">
        <v>1</v>
      </c>
      <c r="F904" s="9"/>
      <c r="G904" s="7" t="s">
        <v>88</v>
      </c>
      <c r="H904" s="7" t="s">
        <v>31</v>
      </c>
      <c r="I904" s="7" t="s">
        <v>7853</v>
      </c>
      <c r="J904" s="11">
        <f t="shared" si="3"/>
        <v>37</v>
      </c>
      <c r="K904" s="7" t="s">
        <v>712</v>
      </c>
      <c r="L904" s="7" t="s">
        <v>713</v>
      </c>
      <c r="M904" s="7" t="s">
        <v>716</v>
      </c>
      <c r="N904" s="7" t="s">
        <v>718</v>
      </c>
      <c r="O904" s="7" t="s">
        <v>8168</v>
      </c>
      <c r="P904" s="7" t="s">
        <v>8170</v>
      </c>
      <c r="Q904" s="7" t="s">
        <v>52</v>
      </c>
      <c r="R904" s="7" t="s">
        <v>135</v>
      </c>
      <c r="S904" s="7" t="s">
        <v>136</v>
      </c>
      <c r="T904" s="7" t="s">
        <v>7858</v>
      </c>
      <c r="U904" s="7"/>
      <c r="V904" s="7" t="s">
        <v>57</v>
      </c>
      <c r="W904" s="7" t="s">
        <v>59</v>
      </c>
      <c r="X904" s="7" t="s">
        <v>721</v>
      </c>
      <c r="Y904" s="7" t="s">
        <v>141</v>
      </c>
    </row>
    <row r="905" spans="1:25" ht="16.5" customHeight="1">
      <c r="A905" s="7" t="s">
        <v>7129</v>
      </c>
      <c r="B905" s="7" t="s">
        <v>8173</v>
      </c>
      <c r="C905" s="109">
        <v>1</v>
      </c>
      <c r="D905" s="110">
        <v>1</v>
      </c>
      <c r="E905" s="111">
        <v>1</v>
      </c>
      <c r="F905" s="9"/>
      <c r="G905" s="7" t="s">
        <v>105</v>
      </c>
      <c r="H905" s="7" t="s">
        <v>31</v>
      </c>
      <c r="I905" s="7" t="s">
        <v>8175</v>
      </c>
      <c r="J905" s="11">
        <f t="shared" si="3"/>
        <v>9</v>
      </c>
      <c r="K905" s="7" t="s">
        <v>731</v>
      </c>
      <c r="L905" s="7" t="s">
        <v>734</v>
      </c>
      <c r="M905" s="7" t="s">
        <v>736</v>
      </c>
      <c r="N905" s="7" t="s">
        <v>738</v>
      </c>
      <c r="O905" s="7" t="s">
        <v>8178</v>
      </c>
      <c r="P905" s="7" t="s">
        <v>8179</v>
      </c>
      <c r="Q905" s="7" t="s">
        <v>965</v>
      </c>
      <c r="R905" s="7" t="s">
        <v>736</v>
      </c>
      <c r="S905" s="7" t="s">
        <v>738</v>
      </c>
      <c r="T905" s="7" t="s">
        <v>8181</v>
      </c>
      <c r="U905" s="7"/>
      <c r="V905" s="7" t="s">
        <v>78</v>
      </c>
      <c r="W905" s="7" t="s">
        <v>59</v>
      </c>
      <c r="X905" s="7" t="s">
        <v>742</v>
      </c>
      <c r="Y905" s="7" t="s">
        <v>8182</v>
      </c>
    </row>
    <row r="906" spans="1:25" ht="16.5" customHeight="1">
      <c r="A906" s="7" t="s">
        <v>7129</v>
      </c>
      <c r="B906" s="7" t="s">
        <v>8184</v>
      </c>
      <c r="C906" s="109">
        <v>1</v>
      </c>
      <c r="D906" s="110">
        <v>1</v>
      </c>
      <c r="E906" s="111"/>
      <c r="F906" s="9"/>
      <c r="G906" s="7" t="s">
        <v>105</v>
      </c>
      <c r="H906" s="7" t="s">
        <v>31</v>
      </c>
      <c r="I906" s="7" t="s">
        <v>1602</v>
      </c>
      <c r="J906" s="11">
        <f t="shared" si="3"/>
        <v>11</v>
      </c>
      <c r="K906" s="7" t="s">
        <v>8178</v>
      </c>
      <c r="L906" s="7" t="s">
        <v>8179</v>
      </c>
      <c r="M906" s="7" t="s">
        <v>736</v>
      </c>
      <c r="N906" s="7" t="s">
        <v>738</v>
      </c>
      <c r="O906" s="7" t="s">
        <v>8189</v>
      </c>
      <c r="P906" s="7" t="s">
        <v>8190</v>
      </c>
      <c r="Q906" s="7" t="s">
        <v>52</v>
      </c>
      <c r="R906" s="7" t="s">
        <v>2763</v>
      </c>
      <c r="S906" s="7" t="s">
        <v>2765</v>
      </c>
      <c r="T906" s="7" t="s">
        <v>8192</v>
      </c>
      <c r="U906" s="7"/>
      <c r="V906" s="7" t="s">
        <v>57</v>
      </c>
      <c r="W906" s="7" t="s">
        <v>59</v>
      </c>
      <c r="X906" s="7" t="s">
        <v>8182</v>
      </c>
      <c r="Y906" s="7" t="s">
        <v>8194</v>
      </c>
    </row>
    <row r="907" spans="1:25" ht="16.5" customHeight="1">
      <c r="A907" s="7" t="s">
        <v>7129</v>
      </c>
      <c r="B907" s="7" t="s">
        <v>8195</v>
      </c>
      <c r="C907" s="109">
        <v>1</v>
      </c>
      <c r="D907" s="110">
        <v>1</v>
      </c>
      <c r="E907" s="111">
        <v>1</v>
      </c>
      <c r="F907" s="9"/>
      <c r="G907" s="7" t="s">
        <v>105</v>
      </c>
      <c r="H907" s="7" t="s">
        <v>31</v>
      </c>
      <c r="I907" s="7" t="s">
        <v>8198</v>
      </c>
      <c r="J907" s="11">
        <f t="shared" si="3"/>
        <v>28</v>
      </c>
      <c r="K907" s="7" t="s">
        <v>731</v>
      </c>
      <c r="L907" s="7" t="s">
        <v>734</v>
      </c>
      <c r="M907" s="7" t="s">
        <v>736</v>
      </c>
      <c r="N907" s="7" t="s">
        <v>738</v>
      </c>
      <c r="O907" s="7" t="s">
        <v>8201</v>
      </c>
      <c r="P907" s="7" t="s">
        <v>8202</v>
      </c>
      <c r="Q907" s="7" t="s">
        <v>965</v>
      </c>
      <c r="R907" s="7" t="s">
        <v>2922</v>
      </c>
      <c r="S907" s="7" t="s">
        <v>2924</v>
      </c>
      <c r="T907" s="7" t="s">
        <v>8204</v>
      </c>
      <c r="U907" s="7"/>
      <c r="V907" s="7" t="s">
        <v>57</v>
      </c>
      <c r="W907" s="7" t="s">
        <v>59</v>
      </c>
      <c r="X907" s="7" t="s">
        <v>742</v>
      </c>
      <c r="Y907" s="7" t="s">
        <v>3124</v>
      </c>
    </row>
    <row r="908" spans="1:25" ht="16.5" customHeight="1">
      <c r="A908" s="7" t="s">
        <v>7129</v>
      </c>
      <c r="B908" s="7" t="s">
        <v>8206</v>
      </c>
      <c r="C908" s="109">
        <v>1</v>
      </c>
      <c r="D908" s="110">
        <v>1</v>
      </c>
      <c r="E908" s="111">
        <v>1</v>
      </c>
      <c r="F908" s="9"/>
      <c r="G908" s="7" t="s">
        <v>105</v>
      </c>
      <c r="H908" s="7" t="s">
        <v>31</v>
      </c>
      <c r="I908" s="7" t="s">
        <v>3614</v>
      </c>
      <c r="J908" s="11">
        <f t="shared" si="3"/>
        <v>23</v>
      </c>
      <c r="K908" s="7" t="s">
        <v>731</v>
      </c>
      <c r="L908" s="7" t="s">
        <v>734</v>
      </c>
      <c r="M908" s="7" t="s">
        <v>736</v>
      </c>
      <c r="N908" s="7" t="s">
        <v>738</v>
      </c>
      <c r="O908" s="7" t="s">
        <v>8210</v>
      </c>
      <c r="P908" s="7" t="s">
        <v>8211</v>
      </c>
      <c r="Q908" s="7" t="s">
        <v>965</v>
      </c>
      <c r="R908" s="7" t="s">
        <v>511</v>
      </c>
      <c r="S908" s="7" t="s">
        <v>513</v>
      </c>
      <c r="T908" s="7" t="s">
        <v>8213</v>
      </c>
      <c r="U908" s="7"/>
      <c r="V908" s="7" t="s">
        <v>57</v>
      </c>
      <c r="W908" s="7" t="s">
        <v>59</v>
      </c>
      <c r="X908" s="7" t="s">
        <v>742</v>
      </c>
      <c r="Y908" s="7" t="s">
        <v>8215</v>
      </c>
    </row>
    <row r="909" spans="1:25" ht="16.5" customHeight="1">
      <c r="A909" s="7" t="s">
        <v>7129</v>
      </c>
      <c r="B909" s="7" t="s">
        <v>8217</v>
      </c>
      <c r="C909" s="109">
        <v>1</v>
      </c>
      <c r="D909" s="110">
        <v>1</v>
      </c>
      <c r="E909" s="111">
        <v>1</v>
      </c>
      <c r="F909" s="9"/>
      <c r="G909" s="7" t="s">
        <v>105</v>
      </c>
      <c r="H909" s="7" t="s">
        <v>31</v>
      </c>
      <c r="I909" s="7" t="s">
        <v>8220</v>
      </c>
      <c r="J909" s="11">
        <f t="shared" si="3"/>
        <v>15</v>
      </c>
      <c r="K909" s="7" t="s">
        <v>731</v>
      </c>
      <c r="L909" s="7" t="s">
        <v>734</v>
      </c>
      <c r="M909" s="7" t="s">
        <v>736</v>
      </c>
      <c r="N909" s="7" t="s">
        <v>738</v>
      </c>
      <c r="O909" s="7" t="s">
        <v>8222</v>
      </c>
      <c r="P909" s="7" t="s">
        <v>8224</v>
      </c>
      <c r="Q909" s="7" t="s">
        <v>52</v>
      </c>
      <c r="R909" s="7" t="s">
        <v>2763</v>
      </c>
      <c r="S909" s="7" t="s">
        <v>2765</v>
      </c>
      <c r="T909" s="7" t="s">
        <v>8225</v>
      </c>
      <c r="U909" s="7"/>
      <c r="V909" s="7" t="s">
        <v>57</v>
      </c>
      <c r="W909" s="7" t="s">
        <v>59</v>
      </c>
      <c r="X909" s="7" t="s">
        <v>742</v>
      </c>
      <c r="Y909" s="7" t="s">
        <v>8228</v>
      </c>
    </row>
    <row r="910" spans="1:25" ht="16.5" customHeight="1">
      <c r="A910" s="7" t="s">
        <v>7129</v>
      </c>
      <c r="B910" s="7" t="s">
        <v>8230</v>
      </c>
      <c r="C910" s="109">
        <v>1</v>
      </c>
      <c r="D910" s="110">
        <v>1</v>
      </c>
      <c r="E910" s="111">
        <v>1</v>
      </c>
      <c r="F910" s="9"/>
      <c r="G910" s="7" t="s">
        <v>88</v>
      </c>
      <c r="H910" s="7" t="s">
        <v>31</v>
      </c>
      <c r="I910" s="7" t="s">
        <v>8232</v>
      </c>
      <c r="J910" s="11">
        <f t="shared" si="3"/>
        <v>9</v>
      </c>
      <c r="K910" s="7" t="s">
        <v>731</v>
      </c>
      <c r="L910" s="7" t="s">
        <v>734</v>
      </c>
      <c r="M910" s="7" t="s">
        <v>736</v>
      </c>
      <c r="N910" s="7" t="s">
        <v>738</v>
      </c>
      <c r="O910" s="7" t="s">
        <v>8234</v>
      </c>
      <c r="P910" s="7" t="s">
        <v>8235</v>
      </c>
      <c r="Q910" s="7" t="s">
        <v>965</v>
      </c>
      <c r="R910" s="7" t="s">
        <v>736</v>
      </c>
      <c r="S910" s="7" t="s">
        <v>738</v>
      </c>
      <c r="T910" s="7" t="s">
        <v>8238</v>
      </c>
      <c r="U910" s="7"/>
      <c r="V910" s="7" t="s">
        <v>78</v>
      </c>
      <c r="W910" s="7" t="s">
        <v>59</v>
      </c>
      <c r="X910" s="7" t="s">
        <v>742</v>
      </c>
      <c r="Y910" s="7" t="s">
        <v>819</v>
      </c>
    </row>
    <row r="911" spans="1:25" ht="16.5" customHeight="1">
      <c r="A911" s="7" t="s">
        <v>7129</v>
      </c>
      <c r="B911" s="7" t="s">
        <v>8241</v>
      </c>
      <c r="C911" s="109">
        <v>1</v>
      </c>
      <c r="D911" s="110">
        <v>1</v>
      </c>
      <c r="E911" s="111">
        <v>2</v>
      </c>
      <c r="F911" s="9"/>
      <c r="G911" s="7" t="s">
        <v>105</v>
      </c>
      <c r="H911" s="7" t="s">
        <v>31</v>
      </c>
      <c r="I911" s="7" t="s">
        <v>8244</v>
      </c>
      <c r="J911" s="11">
        <f t="shared" si="3"/>
        <v>26</v>
      </c>
      <c r="K911" s="7" t="s">
        <v>749</v>
      </c>
      <c r="L911" s="7" t="s">
        <v>750</v>
      </c>
      <c r="M911" s="7" t="s">
        <v>433</v>
      </c>
      <c r="N911" s="7" t="s">
        <v>434</v>
      </c>
      <c r="O911" s="7" t="s">
        <v>8247</v>
      </c>
      <c r="P911" s="7" t="s">
        <v>8248</v>
      </c>
      <c r="Q911" s="7" t="s">
        <v>52</v>
      </c>
      <c r="R911" s="7" t="s">
        <v>872</v>
      </c>
      <c r="S911" s="7" t="s">
        <v>873</v>
      </c>
      <c r="T911" s="7" t="s">
        <v>8250</v>
      </c>
      <c r="U911" s="7"/>
      <c r="V911" s="7" t="s">
        <v>57</v>
      </c>
      <c r="W911" s="7" t="s">
        <v>59</v>
      </c>
      <c r="X911" s="7" t="s">
        <v>754</v>
      </c>
      <c r="Y911" s="7" t="s">
        <v>8252</v>
      </c>
    </row>
    <row r="912" spans="1:25" ht="16.5" customHeight="1">
      <c r="A912" s="7" t="s">
        <v>7129</v>
      </c>
      <c r="B912" s="7" t="s">
        <v>8253</v>
      </c>
      <c r="C912" s="109">
        <v>1</v>
      </c>
      <c r="D912" s="110">
        <v>1</v>
      </c>
      <c r="E912" s="111">
        <v>2</v>
      </c>
      <c r="F912" s="9"/>
      <c r="G912" s="7" t="s">
        <v>105</v>
      </c>
      <c r="H912" s="7" t="s">
        <v>31</v>
      </c>
      <c r="I912" s="7" t="s">
        <v>8255</v>
      </c>
      <c r="J912" s="11">
        <f t="shared" si="3"/>
        <v>14</v>
      </c>
      <c r="K912" s="7" t="s">
        <v>8247</v>
      </c>
      <c r="L912" s="7" t="s">
        <v>8248</v>
      </c>
      <c r="M912" s="7" t="s">
        <v>872</v>
      </c>
      <c r="N912" s="7" t="s">
        <v>873</v>
      </c>
      <c r="O912" s="7" t="s">
        <v>8257</v>
      </c>
      <c r="P912" s="7" t="s">
        <v>8258</v>
      </c>
      <c r="Q912" s="7" t="s">
        <v>52</v>
      </c>
      <c r="R912" s="7" t="s">
        <v>1838</v>
      </c>
      <c r="S912" s="7" t="s">
        <v>1839</v>
      </c>
      <c r="T912" s="7" t="s">
        <v>8261</v>
      </c>
      <c r="U912" s="7"/>
      <c r="V912" s="7" t="s">
        <v>57</v>
      </c>
      <c r="W912" s="7" t="s">
        <v>59</v>
      </c>
      <c r="X912" s="7" t="s">
        <v>8252</v>
      </c>
      <c r="Y912" s="7" t="s">
        <v>8263</v>
      </c>
    </row>
    <row r="913" spans="1:25" ht="16.5" customHeight="1">
      <c r="A913" s="7" t="s">
        <v>7129</v>
      </c>
      <c r="B913" s="7" t="s">
        <v>8264</v>
      </c>
      <c r="C913" s="109">
        <v>1</v>
      </c>
      <c r="D913" s="110">
        <v>1</v>
      </c>
      <c r="E913" s="111">
        <v>2</v>
      </c>
      <c r="F913" s="9"/>
      <c r="G913" s="7" t="s">
        <v>105</v>
      </c>
      <c r="H913" s="7" t="s">
        <v>31</v>
      </c>
      <c r="I913" s="7" t="s">
        <v>8266</v>
      </c>
      <c r="J913" s="11">
        <f t="shared" si="3"/>
        <v>18</v>
      </c>
      <c r="K913" s="7" t="s">
        <v>8257</v>
      </c>
      <c r="L913" s="7" t="s">
        <v>8258</v>
      </c>
      <c r="M913" s="7" t="s">
        <v>1838</v>
      </c>
      <c r="N913" s="7" t="s">
        <v>1839</v>
      </c>
      <c r="O913" s="7" t="s">
        <v>8268</v>
      </c>
      <c r="P913" s="7" t="s">
        <v>8269</v>
      </c>
      <c r="Q913" s="7" t="s">
        <v>52</v>
      </c>
      <c r="R913" s="7" t="s">
        <v>931</v>
      </c>
      <c r="S913" s="7" t="s">
        <v>932</v>
      </c>
      <c r="T913" s="7" t="s">
        <v>8272</v>
      </c>
      <c r="U913" s="7"/>
      <c r="V913" s="7" t="s">
        <v>57</v>
      </c>
      <c r="W913" s="7" t="s">
        <v>59</v>
      </c>
      <c r="X913" s="7" t="s">
        <v>8263</v>
      </c>
      <c r="Y913" s="7" t="s">
        <v>8274</v>
      </c>
    </row>
    <row r="914" spans="1:25" ht="16.5" customHeight="1">
      <c r="A914" s="7" t="s">
        <v>7129</v>
      </c>
      <c r="B914" s="7" t="s">
        <v>8276</v>
      </c>
      <c r="C914" s="109">
        <v>1</v>
      </c>
      <c r="D914" s="110">
        <v>1</v>
      </c>
      <c r="E914" s="111">
        <v>1</v>
      </c>
      <c r="F914" s="9"/>
      <c r="G914" s="7" t="s">
        <v>105</v>
      </c>
      <c r="H914" s="7" t="s">
        <v>31</v>
      </c>
      <c r="I914" s="7" t="s">
        <v>8278</v>
      </c>
      <c r="J914" s="11">
        <f t="shared" si="3"/>
        <v>12</v>
      </c>
      <c r="K914" s="7" t="s">
        <v>749</v>
      </c>
      <c r="L914" s="7" t="s">
        <v>750</v>
      </c>
      <c r="M914" s="7" t="s">
        <v>433</v>
      </c>
      <c r="N914" s="7" t="s">
        <v>434</v>
      </c>
      <c r="O914" s="7" t="s">
        <v>8280</v>
      </c>
      <c r="P914" s="7" t="s">
        <v>8281</v>
      </c>
      <c r="Q914" s="7" t="s">
        <v>52</v>
      </c>
      <c r="R914" s="7" t="s">
        <v>433</v>
      </c>
      <c r="S914" s="7" t="s">
        <v>434</v>
      </c>
      <c r="T914" s="7" t="s">
        <v>8284</v>
      </c>
      <c r="U914" s="7"/>
      <c r="V914" s="7" t="s">
        <v>78</v>
      </c>
      <c r="W914" s="7" t="s">
        <v>59</v>
      </c>
      <c r="X914" s="7" t="s">
        <v>754</v>
      </c>
      <c r="Y914" s="7" t="s">
        <v>5061</v>
      </c>
    </row>
    <row r="915" spans="1:25" ht="16.5" customHeight="1">
      <c r="A915" s="7" t="s">
        <v>7129</v>
      </c>
      <c r="B915" s="7" t="s">
        <v>8287</v>
      </c>
      <c r="C915" s="109">
        <v>1</v>
      </c>
      <c r="D915" s="110">
        <v>1</v>
      </c>
      <c r="E915" s="111">
        <v>1</v>
      </c>
      <c r="F915" s="9"/>
      <c r="G915" s="7" t="s">
        <v>344</v>
      </c>
      <c r="H915" s="7" t="s">
        <v>31</v>
      </c>
      <c r="I915" s="7" t="s">
        <v>8289</v>
      </c>
      <c r="J915" s="11">
        <f t="shared" si="3"/>
        <v>18</v>
      </c>
      <c r="K915" s="7" t="s">
        <v>749</v>
      </c>
      <c r="L915" s="7" t="s">
        <v>750</v>
      </c>
      <c r="M915" s="7" t="s">
        <v>433</v>
      </c>
      <c r="N915" s="7" t="s">
        <v>434</v>
      </c>
      <c r="O915" s="7" t="s">
        <v>8291</v>
      </c>
      <c r="P915" s="7" t="s">
        <v>8292</v>
      </c>
      <c r="Q915" s="7" t="s">
        <v>52</v>
      </c>
      <c r="R915" s="7" t="s">
        <v>46</v>
      </c>
      <c r="S915" s="7" t="s">
        <v>49</v>
      </c>
      <c r="T915" s="7" t="s">
        <v>8295</v>
      </c>
      <c r="U915" s="7"/>
      <c r="V915" s="7" t="s">
        <v>57</v>
      </c>
      <c r="W915" s="7" t="s">
        <v>59</v>
      </c>
      <c r="X915" s="7" t="s">
        <v>754</v>
      </c>
      <c r="Y915" s="7" t="s">
        <v>994</v>
      </c>
    </row>
    <row r="916" spans="1:25" ht="16.5" customHeight="1">
      <c r="A916" s="7" t="s">
        <v>7129</v>
      </c>
      <c r="B916" s="7" t="s">
        <v>8297</v>
      </c>
      <c r="C916" s="109">
        <v>1</v>
      </c>
      <c r="D916" s="110">
        <v>1</v>
      </c>
      <c r="E916" s="111">
        <v>1</v>
      </c>
      <c r="F916" s="9"/>
      <c r="G916" s="7" t="s">
        <v>344</v>
      </c>
      <c r="H916" s="7" t="s">
        <v>31</v>
      </c>
      <c r="I916" s="7" t="s">
        <v>85</v>
      </c>
      <c r="J916" s="11">
        <f t="shared" si="3"/>
        <v>6</v>
      </c>
      <c r="K916" s="7" t="s">
        <v>8291</v>
      </c>
      <c r="L916" s="7" t="s">
        <v>8292</v>
      </c>
      <c r="M916" s="7" t="s">
        <v>46</v>
      </c>
      <c r="N916" s="7" t="s">
        <v>49</v>
      </c>
      <c r="O916" s="7" t="s">
        <v>8301</v>
      </c>
      <c r="P916" s="7" t="s">
        <v>8303</v>
      </c>
      <c r="Q916" s="7" t="s">
        <v>247</v>
      </c>
      <c r="R916" s="7" t="s">
        <v>46</v>
      </c>
      <c r="S916" s="7" t="s">
        <v>49</v>
      </c>
      <c r="T916" s="7" t="s">
        <v>89</v>
      </c>
      <c r="U916" s="7"/>
      <c r="V916" s="7" t="s">
        <v>78</v>
      </c>
      <c r="W916" s="7" t="s">
        <v>203</v>
      </c>
      <c r="X916" s="7" t="s">
        <v>89</v>
      </c>
      <c r="Y916" s="7" t="s">
        <v>89</v>
      </c>
    </row>
    <row r="917" spans="1:25" ht="16.5" customHeight="1">
      <c r="A917" s="7" t="s">
        <v>7129</v>
      </c>
      <c r="B917" s="7" t="s">
        <v>8307</v>
      </c>
      <c r="C917" s="109">
        <v>1</v>
      </c>
      <c r="D917" s="110">
        <v>1</v>
      </c>
      <c r="E917" s="111">
        <v>1</v>
      </c>
      <c r="F917" s="9"/>
      <c r="G917" s="7" t="s">
        <v>344</v>
      </c>
      <c r="H917" s="7" t="s">
        <v>31</v>
      </c>
      <c r="I917" s="7" t="s">
        <v>8309</v>
      </c>
      <c r="J917" s="11">
        <f t="shared" si="3"/>
        <v>25</v>
      </c>
      <c r="K917" s="7" t="s">
        <v>749</v>
      </c>
      <c r="L917" s="7" t="s">
        <v>750</v>
      </c>
      <c r="M917" s="7" t="s">
        <v>433</v>
      </c>
      <c r="N917" s="7" t="s">
        <v>434</v>
      </c>
      <c r="O917" s="7" t="s">
        <v>8312</v>
      </c>
      <c r="P917" s="7" t="s">
        <v>8313</v>
      </c>
      <c r="Q917" s="7" t="s">
        <v>52</v>
      </c>
      <c r="R917" s="7" t="s">
        <v>872</v>
      </c>
      <c r="S917" s="7" t="s">
        <v>873</v>
      </c>
      <c r="T917" s="7" t="s">
        <v>8315</v>
      </c>
      <c r="U917" s="7"/>
      <c r="V917" s="7" t="s">
        <v>57</v>
      </c>
      <c r="W917" s="7" t="s">
        <v>59</v>
      </c>
      <c r="X917" s="7" t="s">
        <v>754</v>
      </c>
      <c r="Y917" s="7" t="s">
        <v>8316</v>
      </c>
    </row>
    <row r="918" spans="1:25" ht="16.5" customHeight="1">
      <c r="A918" s="7" t="s">
        <v>7129</v>
      </c>
      <c r="B918" s="7" t="s">
        <v>8318</v>
      </c>
      <c r="C918" s="109">
        <v>1</v>
      </c>
      <c r="D918" s="110">
        <v>1</v>
      </c>
      <c r="E918" s="111">
        <v>1</v>
      </c>
      <c r="F918" s="9"/>
      <c r="G918" s="7" t="s">
        <v>344</v>
      </c>
      <c r="H918" s="7" t="s">
        <v>31</v>
      </c>
      <c r="I918" s="7" t="s">
        <v>8289</v>
      </c>
      <c r="J918" s="11">
        <f t="shared" si="3"/>
        <v>18</v>
      </c>
      <c r="K918" s="7" t="s">
        <v>749</v>
      </c>
      <c r="L918" s="7" t="s">
        <v>750</v>
      </c>
      <c r="M918" s="7" t="s">
        <v>433</v>
      </c>
      <c r="N918" s="7" t="s">
        <v>434</v>
      </c>
      <c r="O918" s="7" t="s">
        <v>8320</v>
      </c>
      <c r="P918" s="7" t="s">
        <v>8322</v>
      </c>
      <c r="Q918" s="7" t="s">
        <v>52</v>
      </c>
      <c r="R918" s="7" t="s">
        <v>46</v>
      </c>
      <c r="S918" s="7" t="s">
        <v>49</v>
      </c>
      <c r="T918" s="7" t="s">
        <v>8295</v>
      </c>
      <c r="U918" s="7"/>
      <c r="V918" s="7" t="s">
        <v>57</v>
      </c>
      <c r="W918" s="7" t="s">
        <v>59</v>
      </c>
      <c r="X918" s="7" t="s">
        <v>754</v>
      </c>
      <c r="Y918" s="7" t="s">
        <v>994</v>
      </c>
    </row>
    <row r="919" spans="1:25" ht="16.5" customHeight="1">
      <c r="A919" s="7" t="s">
        <v>7129</v>
      </c>
      <c r="B919" s="7" t="s">
        <v>8325</v>
      </c>
      <c r="C919" s="109">
        <v>1</v>
      </c>
      <c r="D919" s="110">
        <v>1</v>
      </c>
      <c r="E919" s="111">
        <v>1</v>
      </c>
      <c r="F919" s="9"/>
      <c r="G919" s="7" t="s">
        <v>344</v>
      </c>
      <c r="H919" s="7" t="s">
        <v>31</v>
      </c>
      <c r="I919" s="7" t="s">
        <v>8327</v>
      </c>
      <c r="J919" s="11">
        <f t="shared" si="3"/>
        <v>29</v>
      </c>
      <c r="K919" s="7" t="s">
        <v>749</v>
      </c>
      <c r="L919" s="7" t="s">
        <v>750</v>
      </c>
      <c r="M919" s="7" t="s">
        <v>433</v>
      </c>
      <c r="N919" s="7" t="s">
        <v>434</v>
      </c>
      <c r="O919" s="7" t="s">
        <v>8330</v>
      </c>
      <c r="P919" s="7" t="s">
        <v>8331</v>
      </c>
      <c r="Q919" s="7" t="s">
        <v>52</v>
      </c>
      <c r="R919" s="7" t="s">
        <v>46</v>
      </c>
      <c r="S919" s="7" t="s">
        <v>49</v>
      </c>
      <c r="T919" s="7" t="s">
        <v>8333</v>
      </c>
      <c r="U919" s="7"/>
      <c r="V919" s="7" t="s">
        <v>57</v>
      </c>
      <c r="W919" s="7" t="s">
        <v>59</v>
      </c>
      <c r="X919" s="7" t="s">
        <v>754</v>
      </c>
      <c r="Y919" s="7" t="s">
        <v>6599</v>
      </c>
    </row>
    <row r="920" spans="1:25" ht="16.5" customHeight="1">
      <c r="A920" s="7" t="s">
        <v>7129</v>
      </c>
      <c r="B920" s="7" t="s">
        <v>8336</v>
      </c>
      <c r="C920" s="109">
        <v>1</v>
      </c>
      <c r="D920" s="110">
        <v>1</v>
      </c>
      <c r="E920" s="111">
        <v>2</v>
      </c>
      <c r="F920" s="9"/>
      <c r="G920" s="7" t="s">
        <v>344</v>
      </c>
      <c r="H920" s="7" t="s">
        <v>31</v>
      </c>
      <c r="I920" s="7" t="s">
        <v>1024</v>
      </c>
      <c r="J920" s="11">
        <f t="shared" si="3"/>
        <v>23</v>
      </c>
      <c r="K920" s="7" t="s">
        <v>749</v>
      </c>
      <c r="L920" s="7" t="s">
        <v>750</v>
      </c>
      <c r="M920" s="7" t="s">
        <v>433</v>
      </c>
      <c r="N920" s="7" t="s">
        <v>434</v>
      </c>
      <c r="O920" s="7" t="s">
        <v>8339</v>
      </c>
      <c r="P920" s="7" t="s">
        <v>8340</v>
      </c>
      <c r="Q920" s="7" t="s">
        <v>52</v>
      </c>
      <c r="R920" s="7" t="s">
        <v>46</v>
      </c>
      <c r="S920" s="7" t="s">
        <v>49</v>
      </c>
      <c r="T920" s="7" t="s">
        <v>8341</v>
      </c>
      <c r="U920" s="7"/>
      <c r="V920" s="7" t="s">
        <v>57</v>
      </c>
      <c r="W920" s="7" t="s">
        <v>59</v>
      </c>
      <c r="X920" s="7" t="s">
        <v>754</v>
      </c>
      <c r="Y920" s="7" t="s">
        <v>8344</v>
      </c>
    </row>
    <row r="921" spans="1:25" ht="16.5" customHeight="1">
      <c r="A921" s="7" t="s">
        <v>7129</v>
      </c>
      <c r="B921" s="7" t="s">
        <v>8346</v>
      </c>
      <c r="C921" s="109">
        <v>1</v>
      </c>
      <c r="D921" s="110">
        <v>1</v>
      </c>
      <c r="E921" s="111">
        <v>1</v>
      </c>
      <c r="F921" s="9"/>
      <c r="G921" s="7" t="s">
        <v>344</v>
      </c>
      <c r="H921" s="7" t="s">
        <v>31</v>
      </c>
      <c r="I921" s="7" t="s">
        <v>1567</v>
      </c>
      <c r="J921" s="11">
        <f t="shared" si="3"/>
        <v>40</v>
      </c>
      <c r="K921" s="7" t="s">
        <v>8339</v>
      </c>
      <c r="L921" s="7" t="s">
        <v>8340</v>
      </c>
      <c r="M921" s="7" t="s">
        <v>46</v>
      </c>
      <c r="N921" s="7" t="s">
        <v>49</v>
      </c>
      <c r="O921" s="7" t="s">
        <v>8349</v>
      </c>
      <c r="P921" s="7" t="s">
        <v>8350</v>
      </c>
      <c r="Q921" s="7" t="s">
        <v>52</v>
      </c>
      <c r="R921" s="7" t="s">
        <v>369</v>
      </c>
      <c r="S921" s="7" t="s">
        <v>370</v>
      </c>
      <c r="T921" s="7" t="s">
        <v>8353</v>
      </c>
      <c r="U921" s="7"/>
      <c r="V921" s="7" t="s">
        <v>57</v>
      </c>
      <c r="W921" s="7" t="s">
        <v>59</v>
      </c>
      <c r="X921" s="7" t="s">
        <v>8344</v>
      </c>
      <c r="Y921" s="7" t="s">
        <v>3220</v>
      </c>
    </row>
    <row r="922" spans="1:25" ht="16.5" customHeight="1">
      <c r="A922" s="7" t="s">
        <v>7129</v>
      </c>
      <c r="B922" s="7" t="s">
        <v>8356</v>
      </c>
      <c r="C922" s="109">
        <v>1</v>
      </c>
      <c r="D922" s="110">
        <v>1</v>
      </c>
      <c r="E922" s="111">
        <v>1</v>
      </c>
      <c r="F922" s="9"/>
      <c r="G922" s="7" t="s">
        <v>88</v>
      </c>
      <c r="H922" s="7" t="s">
        <v>31</v>
      </c>
      <c r="I922" s="7" t="s">
        <v>8359</v>
      </c>
      <c r="J922" s="11">
        <f t="shared" si="3"/>
        <v>25</v>
      </c>
      <c r="K922" s="7" t="s">
        <v>749</v>
      </c>
      <c r="L922" s="7" t="s">
        <v>750</v>
      </c>
      <c r="M922" s="7" t="s">
        <v>433</v>
      </c>
      <c r="N922" s="7" t="s">
        <v>434</v>
      </c>
      <c r="O922" s="7" t="s">
        <v>8361</v>
      </c>
      <c r="P922" s="7" t="s">
        <v>8363</v>
      </c>
      <c r="Q922" s="7" t="s">
        <v>965</v>
      </c>
      <c r="R922" s="7" t="s">
        <v>872</v>
      </c>
      <c r="S922" s="7" t="s">
        <v>873</v>
      </c>
      <c r="T922" s="7" t="s">
        <v>8365</v>
      </c>
      <c r="U922" s="7"/>
      <c r="V922" s="7" t="s">
        <v>57</v>
      </c>
      <c r="W922" s="7" t="s">
        <v>59</v>
      </c>
      <c r="X922" s="7" t="s">
        <v>754</v>
      </c>
      <c r="Y922" s="7" t="s">
        <v>8367</v>
      </c>
    </row>
    <row r="923" spans="1:25" ht="16.5" customHeight="1">
      <c r="A923" s="7" t="s">
        <v>7129</v>
      </c>
      <c r="B923" s="7" t="s">
        <v>8368</v>
      </c>
      <c r="C923" s="109">
        <v>1</v>
      </c>
      <c r="D923" s="110">
        <v>1</v>
      </c>
      <c r="E923" s="111">
        <v>2</v>
      </c>
      <c r="F923" s="9"/>
      <c r="G923" s="7" t="s">
        <v>88</v>
      </c>
      <c r="H923" s="7" t="s">
        <v>31</v>
      </c>
      <c r="I923" s="7" t="s">
        <v>8370</v>
      </c>
      <c r="J923" s="11">
        <f t="shared" si="3"/>
        <v>26</v>
      </c>
      <c r="K923" s="7" t="s">
        <v>749</v>
      </c>
      <c r="L923" s="7" t="s">
        <v>750</v>
      </c>
      <c r="M923" s="7" t="s">
        <v>433</v>
      </c>
      <c r="N923" s="7" t="s">
        <v>434</v>
      </c>
      <c r="O923" s="7" t="s">
        <v>8372</v>
      </c>
      <c r="P923" s="7" t="s">
        <v>8374</v>
      </c>
      <c r="Q923" s="7" t="s">
        <v>52</v>
      </c>
      <c r="R923" s="7" t="s">
        <v>872</v>
      </c>
      <c r="S923" s="7" t="s">
        <v>873</v>
      </c>
      <c r="T923" s="7" t="s">
        <v>8365</v>
      </c>
      <c r="U923" s="7"/>
      <c r="V923" s="7" t="s">
        <v>57</v>
      </c>
      <c r="W923" s="7" t="s">
        <v>59</v>
      </c>
      <c r="X923" s="7" t="s">
        <v>754</v>
      </c>
      <c r="Y923" s="7" t="s">
        <v>8367</v>
      </c>
    </row>
    <row r="924" spans="1:25" ht="16.5" customHeight="1">
      <c r="A924" s="7" t="s">
        <v>7129</v>
      </c>
      <c r="B924" s="7" t="s">
        <v>8378</v>
      </c>
      <c r="C924" s="109">
        <v>1</v>
      </c>
      <c r="D924" s="110">
        <v>1</v>
      </c>
      <c r="E924" s="111">
        <v>1</v>
      </c>
      <c r="F924" s="9"/>
      <c r="G924" s="7" t="s">
        <v>88</v>
      </c>
      <c r="H924" s="7" t="s">
        <v>31</v>
      </c>
      <c r="I924" s="7" t="s">
        <v>8380</v>
      </c>
      <c r="J924" s="11">
        <f t="shared" si="3"/>
        <v>14</v>
      </c>
      <c r="K924" s="7" t="s">
        <v>8372</v>
      </c>
      <c r="L924" s="7" t="s">
        <v>8374</v>
      </c>
      <c r="M924" s="7" t="s">
        <v>872</v>
      </c>
      <c r="N924" s="7" t="s">
        <v>873</v>
      </c>
      <c r="O924" s="7" t="s">
        <v>8383</v>
      </c>
      <c r="P924" s="7" t="s">
        <v>8385</v>
      </c>
      <c r="Q924" s="7" t="s">
        <v>52</v>
      </c>
      <c r="R924" s="7" t="s">
        <v>1838</v>
      </c>
      <c r="S924" s="7" t="s">
        <v>1839</v>
      </c>
      <c r="T924" s="7" t="s">
        <v>8386</v>
      </c>
      <c r="U924" s="7"/>
      <c r="V924" s="7" t="s">
        <v>57</v>
      </c>
      <c r="W924" s="7" t="s">
        <v>59</v>
      </c>
      <c r="X924" s="7" t="s">
        <v>8367</v>
      </c>
      <c r="Y924" s="7" t="s">
        <v>8263</v>
      </c>
    </row>
    <row r="925" spans="1:25" ht="16.5" customHeight="1">
      <c r="A925" s="7" t="s">
        <v>7129</v>
      </c>
      <c r="B925" s="7" t="s">
        <v>8388</v>
      </c>
      <c r="C925" s="109">
        <v>1</v>
      </c>
      <c r="D925" s="110">
        <v>1</v>
      </c>
      <c r="E925" s="111">
        <v>2</v>
      </c>
      <c r="F925" s="9"/>
      <c r="G925" s="7" t="s">
        <v>88</v>
      </c>
      <c r="H925" s="7" t="s">
        <v>31</v>
      </c>
      <c r="I925" s="7" t="s">
        <v>8390</v>
      </c>
      <c r="J925" s="11">
        <f t="shared" si="3"/>
        <v>36</v>
      </c>
      <c r="K925" s="7" t="s">
        <v>749</v>
      </c>
      <c r="L925" s="7" t="s">
        <v>750</v>
      </c>
      <c r="M925" s="7" t="s">
        <v>433</v>
      </c>
      <c r="N925" s="7" t="s">
        <v>434</v>
      </c>
      <c r="O925" s="7" t="s">
        <v>8392</v>
      </c>
      <c r="P925" s="7" t="s">
        <v>8394</v>
      </c>
      <c r="Q925" s="7" t="s">
        <v>52</v>
      </c>
      <c r="R925" s="7" t="s">
        <v>931</v>
      </c>
      <c r="S925" s="7" t="s">
        <v>932</v>
      </c>
      <c r="T925" s="7" t="s">
        <v>8396</v>
      </c>
      <c r="U925" s="7"/>
      <c r="V925" s="7" t="s">
        <v>57</v>
      </c>
      <c r="W925" s="7" t="s">
        <v>59</v>
      </c>
      <c r="X925" s="7" t="s">
        <v>754</v>
      </c>
      <c r="Y925" s="7" t="s">
        <v>1515</v>
      </c>
    </row>
    <row r="926" spans="1:25" ht="16.5" customHeight="1">
      <c r="A926" s="7" t="s">
        <v>7129</v>
      </c>
      <c r="B926" s="7" t="s">
        <v>8398</v>
      </c>
      <c r="C926" s="109">
        <v>1</v>
      </c>
      <c r="D926" s="110">
        <v>1</v>
      </c>
      <c r="E926" s="111">
        <v>2</v>
      </c>
      <c r="F926" s="9"/>
      <c r="G926" s="7" t="s">
        <v>88</v>
      </c>
      <c r="H926" s="7" t="s">
        <v>31</v>
      </c>
      <c r="I926" s="7" t="s">
        <v>8278</v>
      </c>
      <c r="J926" s="11">
        <f t="shared" si="3"/>
        <v>12</v>
      </c>
      <c r="K926" s="7" t="s">
        <v>749</v>
      </c>
      <c r="L926" s="7" t="s">
        <v>750</v>
      </c>
      <c r="M926" s="7" t="s">
        <v>433</v>
      </c>
      <c r="N926" s="7" t="s">
        <v>434</v>
      </c>
      <c r="O926" s="7" t="s">
        <v>8401</v>
      </c>
      <c r="P926" s="7" t="s">
        <v>8402</v>
      </c>
      <c r="Q926" s="7" t="s">
        <v>52</v>
      </c>
      <c r="R926" s="7" t="s">
        <v>433</v>
      </c>
      <c r="S926" s="7" t="s">
        <v>434</v>
      </c>
      <c r="T926" s="7" t="s">
        <v>8284</v>
      </c>
      <c r="U926" s="7"/>
      <c r="V926" s="7" t="s">
        <v>78</v>
      </c>
      <c r="W926" s="7" t="s">
        <v>59</v>
      </c>
      <c r="X926" s="7" t="s">
        <v>754</v>
      </c>
      <c r="Y926" s="7" t="s">
        <v>5061</v>
      </c>
    </row>
    <row r="927" spans="1:25" ht="16.5" customHeight="1">
      <c r="A927" s="7" t="s">
        <v>7129</v>
      </c>
      <c r="B927" s="7" t="s">
        <v>8406</v>
      </c>
      <c r="C927" s="109">
        <v>1</v>
      </c>
      <c r="D927" s="110">
        <v>1</v>
      </c>
      <c r="E927" s="111">
        <v>1</v>
      </c>
      <c r="F927" s="9"/>
      <c r="G927" s="7" t="s">
        <v>88</v>
      </c>
      <c r="H927" s="7" t="s">
        <v>31</v>
      </c>
      <c r="I927" s="7" t="s">
        <v>8409</v>
      </c>
      <c r="J927" s="11">
        <f t="shared" si="3"/>
        <v>27</v>
      </c>
      <c r="K927" s="7" t="s">
        <v>8401</v>
      </c>
      <c r="L927" s="7" t="s">
        <v>8402</v>
      </c>
      <c r="M927" s="7" t="s">
        <v>433</v>
      </c>
      <c r="N927" s="7" t="s">
        <v>434</v>
      </c>
      <c r="O927" s="7" t="s">
        <v>8414</v>
      </c>
      <c r="P927" s="7" t="s">
        <v>8415</v>
      </c>
      <c r="Q927" s="7" t="s">
        <v>52</v>
      </c>
      <c r="R927" s="7" t="s">
        <v>813</v>
      </c>
      <c r="S927" s="7" t="s">
        <v>718</v>
      </c>
      <c r="T927" s="7" t="s">
        <v>8417</v>
      </c>
      <c r="U927" s="7"/>
      <c r="V927" s="7" t="s">
        <v>57</v>
      </c>
      <c r="W927" s="7" t="s">
        <v>59</v>
      </c>
      <c r="X927" s="7" t="s">
        <v>5061</v>
      </c>
      <c r="Y927" s="7" t="s">
        <v>8419</v>
      </c>
    </row>
    <row r="928" spans="1:25" ht="16.5" customHeight="1">
      <c r="A928" s="7" t="s">
        <v>7129</v>
      </c>
      <c r="B928" s="7" t="s">
        <v>8422</v>
      </c>
      <c r="C928" s="109">
        <v>1</v>
      </c>
      <c r="D928" s="110">
        <v>1</v>
      </c>
      <c r="E928" s="111">
        <v>1</v>
      </c>
      <c r="F928" s="9"/>
      <c r="G928" s="7" t="s">
        <v>148</v>
      </c>
      <c r="H928" s="7" t="s">
        <v>31</v>
      </c>
      <c r="I928" s="7" t="s">
        <v>8425</v>
      </c>
      <c r="J928" s="11">
        <f t="shared" si="3"/>
        <v>25</v>
      </c>
      <c r="K928" s="7" t="s">
        <v>749</v>
      </c>
      <c r="L928" s="7" t="s">
        <v>750</v>
      </c>
      <c r="M928" s="7" t="s">
        <v>433</v>
      </c>
      <c r="N928" s="7" t="s">
        <v>434</v>
      </c>
      <c r="O928" s="7" t="s">
        <v>8427</v>
      </c>
      <c r="P928" s="7" t="s">
        <v>8428</v>
      </c>
      <c r="Q928" s="7" t="s">
        <v>52</v>
      </c>
      <c r="R928" s="7" t="s">
        <v>46</v>
      </c>
      <c r="S928" s="7" t="s">
        <v>49</v>
      </c>
      <c r="T928" s="7" t="s">
        <v>8429</v>
      </c>
      <c r="U928" s="7"/>
      <c r="V928" s="7" t="s">
        <v>57</v>
      </c>
      <c r="W928" s="7" t="s">
        <v>203</v>
      </c>
      <c r="X928" s="7" t="s">
        <v>754</v>
      </c>
      <c r="Y928" s="7" t="s">
        <v>8431</v>
      </c>
    </row>
    <row r="929" spans="1:25" ht="16.5" customHeight="1">
      <c r="A929" s="7" t="s">
        <v>7129</v>
      </c>
      <c r="B929" s="7" t="s">
        <v>8433</v>
      </c>
      <c r="C929" s="109">
        <v>1</v>
      </c>
      <c r="D929" s="110">
        <v>1</v>
      </c>
      <c r="E929" s="111"/>
      <c r="F929" s="9"/>
      <c r="G929" s="7" t="s">
        <v>88</v>
      </c>
      <c r="H929" s="7" t="s">
        <v>31</v>
      </c>
      <c r="I929" s="7" t="s">
        <v>8436</v>
      </c>
      <c r="J929" s="11">
        <f t="shared" si="3"/>
        <v>11</v>
      </c>
      <c r="K929" s="7" t="s">
        <v>8076</v>
      </c>
      <c r="L929" s="7" t="s">
        <v>8078</v>
      </c>
      <c r="M929" s="7" t="s">
        <v>43</v>
      </c>
      <c r="N929" s="7" t="s">
        <v>45</v>
      </c>
      <c r="O929" s="7" t="s">
        <v>8438</v>
      </c>
      <c r="P929" s="7" t="s">
        <v>8439</v>
      </c>
      <c r="Q929" s="7" t="s">
        <v>1071</v>
      </c>
      <c r="R929" s="7" t="s">
        <v>43</v>
      </c>
      <c r="S929" s="7" t="s">
        <v>45</v>
      </c>
      <c r="T929" s="7" t="s">
        <v>8440</v>
      </c>
      <c r="U929" s="7"/>
      <c r="V929" s="7" t="s">
        <v>78</v>
      </c>
      <c r="W929" s="7" t="s">
        <v>59</v>
      </c>
      <c r="X929" s="7" t="s">
        <v>8082</v>
      </c>
      <c r="Y929" s="7" t="s">
        <v>8442</v>
      </c>
    </row>
    <row r="930" spans="1:25" ht="16.5" customHeight="1">
      <c r="A930" s="7" t="s">
        <v>7129</v>
      </c>
      <c r="B930" s="7" t="s">
        <v>8443</v>
      </c>
      <c r="C930" s="109">
        <v>1</v>
      </c>
      <c r="D930" s="110">
        <v>1</v>
      </c>
      <c r="E930" s="111"/>
      <c r="F930" s="9"/>
      <c r="G930" s="7" t="s">
        <v>88</v>
      </c>
      <c r="H930" s="7" t="s">
        <v>31</v>
      </c>
      <c r="I930" s="7" t="s">
        <v>8447</v>
      </c>
      <c r="J930" s="11">
        <f t="shared" si="3"/>
        <v>17</v>
      </c>
      <c r="K930" s="7" t="s">
        <v>8076</v>
      </c>
      <c r="L930" s="7" t="s">
        <v>8078</v>
      </c>
      <c r="M930" s="7" t="s">
        <v>43</v>
      </c>
      <c r="N930" s="7" t="s">
        <v>45</v>
      </c>
      <c r="O930" s="7" t="s">
        <v>8448</v>
      </c>
      <c r="P930" s="7" t="s">
        <v>8450</v>
      </c>
      <c r="Q930" s="7" t="s">
        <v>978</v>
      </c>
      <c r="R930" s="7" t="s">
        <v>1677</v>
      </c>
      <c r="S930" s="7" t="s">
        <v>1679</v>
      </c>
      <c r="T930" s="7" t="s">
        <v>8452</v>
      </c>
      <c r="U930" s="7"/>
      <c r="V930" s="7" t="s">
        <v>57</v>
      </c>
      <c r="W930" s="7" t="s">
        <v>94</v>
      </c>
      <c r="X930" s="7" t="s">
        <v>8082</v>
      </c>
      <c r="Y930" s="7" t="s">
        <v>6157</v>
      </c>
    </row>
    <row r="931" spans="1:25" ht="16.5" customHeight="1">
      <c r="A931" s="7" t="s">
        <v>7129</v>
      </c>
      <c r="B931" s="7" t="s">
        <v>8454</v>
      </c>
      <c r="C931" s="109">
        <v>1</v>
      </c>
      <c r="D931" s="110">
        <v>1</v>
      </c>
      <c r="E931" s="111"/>
      <c r="F931" s="9"/>
      <c r="G931" s="7" t="s">
        <v>88</v>
      </c>
      <c r="H931" s="7" t="s">
        <v>31</v>
      </c>
      <c r="I931" s="7" t="s">
        <v>8456</v>
      </c>
      <c r="J931" s="11">
        <f t="shared" si="3"/>
        <v>27</v>
      </c>
      <c r="K931" s="7" t="s">
        <v>8076</v>
      </c>
      <c r="L931" s="7" t="s">
        <v>8078</v>
      </c>
      <c r="M931" s="7" t="s">
        <v>43</v>
      </c>
      <c r="N931" s="7" t="s">
        <v>45</v>
      </c>
      <c r="O931" s="7" t="s">
        <v>8459</v>
      </c>
      <c r="P931" s="7" t="s">
        <v>8461</v>
      </c>
      <c r="Q931" s="7" t="s">
        <v>978</v>
      </c>
      <c r="R931" s="7" t="s">
        <v>1722</v>
      </c>
      <c r="S931" s="7" t="s">
        <v>1724</v>
      </c>
      <c r="T931" s="7" t="s">
        <v>8464</v>
      </c>
      <c r="U931" s="7"/>
      <c r="V931" s="7" t="s">
        <v>57</v>
      </c>
      <c r="W931" s="7" t="s">
        <v>59</v>
      </c>
      <c r="X931" s="7" t="s">
        <v>8082</v>
      </c>
      <c r="Y931" s="7" t="s">
        <v>1730</v>
      </c>
    </row>
    <row r="932" spans="1:25" ht="16.5" customHeight="1">
      <c r="A932" s="7" t="s">
        <v>7129</v>
      </c>
      <c r="B932" s="7" t="s">
        <v>8466</v>
      </c>
      <c r="C932" s="109">
        <v>1</v>
      </c>
      <c r="D932" s="110">
        <v>1</v>
      </c>
      <c r="E932" s="111"/>
      <c r="F932" s="9"/>
      <c r="G932" s="7" t="s">
        <v>88</v>
      </c>
      <c r="H932" s="7" t="s">
        <v>31</v>
      </c>
      <c r="I932" s="7" t="s">
        <v>851</v>
      </c>
      <c r="J932" s="11">
        <f t="shared" si="3"/>
        <v>24</v>
      </c>
      <c r="K932" s="7" t="s">
        <v>8076</v>
      </c>
      <c r="L932" s="7" t="s">
        <v>8078</v>
      </c>
      <c r="M932" s="7" t="s">
        <v>43</v>
      </c>
      <c r="N932" s="7" t="s">
        <v>45</v>
      </c>
      <c r="O932" s="7" t="s">
        <v>8468</v>
      </c>
      <c r="P932" s="7" t="s">
        <v>8469</v>
      </c>
      <c r="Q932" s="7" t="s">
        <v>258</v>
      </c>
      <c r="R932" s="7" t="s">
        <v>774</v>
      </c>
      <c r="S932" s="7" t="s">
        <v>775</v>
      </c>
      <c r="T932" s="7" t="s">
        <v>8470</v>
      </c>
      <c r="U932" s="7"/>
      <c r="V932" s="7" t="s">
        <v>57</v>
      </c>
      <c r="W932" s="7" t="s">
        <v>59</v>
      </c>
      <c r="X932" s="7" t="s">
        <v>8082</v>
      </c>
      <c r="Y932" s="7" t="s">
        <v>2376</v>
      </c>
    </row>
    <row r="933" spans="1:25" ht="16.5" customHeight="1">
      <c r="A933" s="7" t="s">
        <v>7129</v>
      </c>
      <c r="B933" s="7" t="s">
        <v>8471</v>
      </c>
      <c r="C933" s="109">
        <v>1</v>
      </c>
      <c r="D933" s="110">
        <v>1</v>
      </c>
      <c r="E933" s="111"/>
      <c r="F933" s="9"/>
      <c r="G933" s="7" t="s">
        <v>88</v>
      </c>
      <c r="H933" s="7" t="s">
        <v>31</v>
      </c>
      <c r="I933" s="7" t="s">
        <v>8474</v>
      </c>
      <c r="J933" s="11">
        <f t="shared" si="3"/>
        <v>25</v>
      </c>
      <c r="K933" s="7" t="s">
        <v>8076</v>
      </c>
      <c r="L933" s="7" t="s">
        <v>8078</v>
      </c>
      <c r="M933" s="7" t="s">
        <v>43</v>
      </c>
      <c r="N933" s="7" t="s">
        <v>45</v>
      </c>
      <c r="O933" s="7" t="s">
        <v>8477</v>
      </c>
      <c r="P933" s="7" t="s">
        <v>8478</v>
      </c>
      <c r="Q933" s="7" t="s">
        <v>1071</v>
      </c>
      <c r="R933" s="7" t="s">
        <v>53</v>
      </c>
      <c r="S933" s="7" t="s">
        <v>55</v>
      </c>
      <c r="T933" s="7" t="s">
        <v>8479</v>
      </c>
      <c r="U933" s="7"/>
      <c r="V933" s="7" t="s">
        <v>57</v>
      </c>
      <c r="W933" s="7" t="s">
        <v>59</v>
      </c>
      <c r="X933" s="7" t="s">
        <v>8082</v>
      </c>
      <c r="Y933" s="7" t="s">
        <v>764</v>
      </c>
    </row>
    <row r="934" spans="1:25" ht="16.5" customHeight="1">
      <c r="A934" s="7" t="s">
        <v>7129</v>
      </c>
      <c r="B934" s="7" t="s">
        <v>8480</v>
      </c>
      <c r="C934" s="109">
        <v>1</v>
      </c>
      <c r="D934" s="110">
        <v>1</v>
      </c>
      <c r="E934" s="111"/>
      <c r="F934" s="9"/>
      <c r="G934" s="7" t="s">
        <v>88</v>
      </c>
      <c r="H934" s="7" t="s">
        <v>31</v>
      </c>
      <c r="I934" s="7" t="s">
        <v>1896</v>
      </c>
      <c r="J934" s="11">
        <f t="shared" si="3"/>
        <v>7</v>
      </c>
      <c r="K934" s="7" t="s">
        <v>8087</v>
      </c>
      <c r="L934" s="7" t="s">
        <v>8089</v>
      </c>
      <c r="M934" s="7" t="s">
        <v>1739</v>
      </c>
      <c r="N934" s="7" t="s">
        <v>1740</v>
      </c>
      <c r="O934" s="7" t="s">
        <v>8484</v>
      </c>
      <c r="P934" s="7" t="s">
        <v>8485</v>
      </c>
      <c r="Q934" s="7" t="s">
        <v>258</v>
      </c>
      <c r="R934" s="7" t="s">
        <v>1739</v>
      </c>
      <c r="S934" s="7" t="s">
        <v>1740</v>
      </c>
      <c r="T934" s="7" t="s">
        <v>8488</v>
      </c>
      <c r="U934" s="7"/>
      <c r="V934" s="7" t="s">
        <v>78</v>
      </c>
      <c r="W934" s="7" t="s">
        <v>59</v>
      </c>
      <c r="X934" s="7" t="s">
        <v>8092</v>
      </c>
      <c r="Y934" s="7" t="s">
        <v>7194</v>
      </c>
    </row>
    <row r="935" spans="1:25" ht="16.5" customHeight="1">
      <c r="A935" s="7" t="s">
        <v>7129</v>
      </c>
      <c r="B935" s="7" t="s">
        <v>8491</v>
      </c>
      <c r="C935" s="109">
        <v>1</v>
      </c>
      <c r="D935" s="110">
        <v>1</v>
      </c>
      <c r="E935" s="111"/>
      <c r="F935" s="9"/>
      <c r="G935" s="7" t="s">
        <v>88</v>
      </c>
      <c r="H935" s="7" t="s">
        <v>31</v>
      </c>
      <c r="I935" s="7" t="s">
        <v>8493</v>
      </c>
      <c r="J935" s="11">
        <f t="shared" si="3"/>
        <v>10</v>
      </c>
      <c r="K935" s="7" t="s">
        <v>8087</v>
      </c>
      <c r="L935" s="7" t="s">
        <v>8089</v>
      </c>
      <c r="M935" s="7" t="s">
        <v>1739</v>
      </c>
      <c r="N935" s="7" t="s">
        <v>1740</v>
      </c>
      <c r="O935" s="7" t="s">
        <v>8495</v>
      </c>
      <c r="P935" s="7" t="s">
        <v>8496</v>
      </c>
      <c r="Q935" s="7" t="s">
        <v>258</v>
      </c>
      <c r="R935" s="7" t="s">
        <v>1739</v>
      </c>
      <c r="S935" s="7" t="s">
        <v>1740</v>
      </c>
      <c r="T935" s="7" t="s">
        <v>8497</v>
      </c>
      <c r="U935" s="7"/>
      <c r="V935" s="7" t="s">
        <v>78</v>
      </c>
      <c r="W935" s="7" t="s">
        <v>59</v>
      </c>
      <c r="X935" s="7" t="s">
        <v>8092</v>
      </c>
      <c r="Y935" s="7" t="s">
        <v>8500</v>
      </c>
    </row>
    <row r="936" spans="1:25" ht="16.5" customHeight="1">
      <c r="A936" s="7" t="s">
        <v>7129</v>
      </c>
      <c r="B936" s="7" t="s">
        <v>8501</v>
      </c>
      <c r="C936" s="109">
        <v>1</v>
      </c>
      <c r="D936" s="110">
        <v>1</v>
      </c>
      <c r="E936" s="111"/>
      <c r="F936" s="9"/>
      <c r="G936" s="7" t="s">
        <v>88</v>
      </c>
      <c r="H936" s="7" t="s">
        <v>31</v>
      </c>
      <c r="I936" s="7" t="s">
        <v>2786</v>
      </c>
      <c r="J936" s="11">
        <f t="shared" si="3"/>
        <v>11</v>
      </c>
      <c r="K936" s="7" t="s">
        <v>8087</v>
      </c>
      <c r="L936" s="7" t="s">
        <v>8089</v>
      </c>
      <c r="M936" s="7" t="s">
        <v>1739</v>
      </c>
      <c r="N936" s="7" t="s">
        <v>1740</v>
      </c>
      <c r="O936" s="7" t="s">
        <v>8503</v>
      </c>
      <c r="P936" s="7" t="s">
        <v>8504</v>
      </c>
      <c r="Q936" s="7" t="s">
        <v>152</v>
      </c>
      <c r="R936" s="7" t="s">
        <v>1739</v>
      </c>
      <c r="S936" s="7" t="s">
        <v>1740</v>
      </c>
      <c r="T936" s="7" t="s">
        <v>8506</v>
      </c>
      <c r="U936" s="7"/>
      <c r="V936" s="7" t="s">
        <v>78</v>
      </c>
      <c r="W936" s="7" t="s">
        <v>59</v>
      </c>
      <c r="X936" s="7" t="s">
        <v>8092</v>
      </c>
      <c r="Y936" s="7" t="s">
        <v>7385</v>
      </c>
    </row>
    <row r="937" spans="1:25" ht="16.5" customHeight="1">
      <c r="A937" s="7" t="s">
        <v>7129</v>
      </c>
      <c r="B937" s="7" t="s">
        <v>8509</v>
      </c>
      <c r="C937" s="109">
        <v>1</v>
      </c>
      <c r="D937" s="110">
        <v>1</v>
      </c>
      <c r="E937" s="111"/>
      <c r="F937" s="9"/>
      <c r="G937" s="7" t="s">
        <v>88</v>
      </c>
      <c r="H937" s="7" t="s">
        <v>31</v>
      </c>
      <c r="I937" s="7" t="s">
        <v>552</v>
      </c>
      <c r="J937" s="11">
        <f t="shared" si="3"/>
        <v>5</v>
      </c>
      <c r="K937" s="7" t="s">
        <v>8503</v>
      </c>
      <c r="L937" s="7" t="s">
        <v>8504</v>
      </c>
      <c r="M937" s="7" t="s">
        <v>1739</v>
      </c>
      <c r="N937" s="7" t="s">
        <v>1740</v>
      </c>
      <c r="O937" s="7" t="s">
        <v>8513</v>
      </c>
      <c r="P937" s="7" t="s">
        <v>8514</v>
      </c>
      <c r="Q937" s="7" t="s">
        <v>247</v>
      </c>
      <c r="R937" s="7" t="s">
        <v>1739</v>
      </c>
      <c r="S937" s="7" t="s">
        <v>1740</v>
      </c>
      <c r="T937" s="7" t="s">
        <v>89</v>
      </c>
      <c r="U937" s="7"/>
      <c r="V937" s="7" t="s">
        <v>78</v>
      </c>
      <c r="W937" s="7" t="s">
        <v>59</v>
      </c>
      <c r="X937" s="7" t="s">
        <v>89</v>
      </c>
      <c r="Y937" s="7" t="s">
        <v>89</v>
      </c>
    </row>
    <row r="938" spans="1:25" ht="16.5" customHeight="1">
      <c r="A938" s="7" t="s">
        <v>7129</v>
      </c>
      <c r="B938" s="7" t="s">
        <v>8518</v>
      </c>
      <c r="C938" s="109">
        <v>1</v>
      </c>
      <c r="D938" s="110">
        <v>1</v>
      </c>
      <c r="E938" s="111"/>
      <c r="F938" s="9"/>
      <c r="G938" s="7" t="s">
        <v>88</v>
      </c>
      <c r="H938" s="7" t="s">
        <v>31</v>
      </c>
      <c r="I938" s="7" t="s">
        <v>5862</v>
      </c>
      <c r="J938" s="11">
        <f t="shared" si="3"/>
        <v>12</v>
      </c>
      <c r="K938" s="7" t="s">
        <v>8087</v>
      </c>
      <c r="L938" s="7" t="s">
        <v>8089</v>
      </c>
      <c r="M938" s="7" t="s">
        <v>1739</v>
      </c>
      <c r="N938" s="7" t="s">
        <v>1740</v>
      </c>
      <c r="O938" s="7" t="s">
        <v>8520</v>
      </c>
      <c r="P938" s="7" t="s">
        <v>8521</v>
      </c>
      <c r="Q938" s="7" t="s">
        <v>978</v>
      </c>
      <c r="R938" s="7" t="s">
        <v>1764</v>
      </c>
      <c r="S938" s="7" t="s">
        <v>1740</v>
      </c>
      <c r="T938" s="7" t="s">
        <v>8524</v>
      </c>
      <c r="U938" s="7"/>
      <c r="V938" s="7" t="s">
        <v>57</v>
      </c>
      <c r="W938" s="7" t="s">
        <v>59</v>
      </c>
      <c r="X938" s="7" t="s">
        <v>8092</v>
      </c>
      <c r="Y938" s="7" t="s">
        <v>8103</v>
      </c>
    </row>
    <row r="939" spans="1:25" ht="16.5" customHeight="1">
      <c r="A939" s="7" t="s">
        <v>7129</v>
      </c>
      <c r="B939" s="7" t="s">
        <v>8525</v>
      </c>
      <c r="C939" s="109">
        <v>1</v>
      </c>
      <c r="D939" s="110">
        <v>1</v>
      </c>
      <c r="E939" s="111"/>
      <c r="F939" s="9"/>
      <c r="G939" s="7" t="s">
        <v>88</v>
      </c>
      <c r="H939" s="7" t="s">
        <v>31</v>
      </c>
      <c r="I939" s="7" t="s">
        <v>8527</v>
      </c>
      <c r="J939" s="11">
        <f t="shared" si="3"/>
        <v>13</v>
      </c>
      <c r="K939" s="7" t="s">
        <v>8087</v>
      </c>
      <c r="L939" s="7" t="s">
        <v>8089</v>
      </c>
      <c r="M939" s="7" t="s">
        <v>1739</v>
      </c>
      <c r="N939" s="7" t="s">
        <v>1740</v>
      </c>
      <c r="O939" s="7" t="s">
        <v>8529</v>
      </c>
      <c r="P939" s="7" t="s">
        <v>8530</v>
      </c>
      <c r="Q939" s="7" t="s">
        <v>4557</v>
      </c>
      <c r="R939" s="7" t="s">
        <v>1764</v>
      </c>
      <c r="S939" s="7" t="s">
        <v>1740</v>
      </c>
      <c r="T939" s="7" t="s">
        <v>8531</v>
      </c>
      <c r="U939" s="7"/>
      <c r="V939" s="7" t="s">
        <v>57</v>
      </c>
      <c r="W939" s="7" t="s">
        <v>59</v>
      </c>
      <c r="X939" s="7" t="s">
        <v>8092</v>
      </c>
      <c r="Y939" s="7" t="s">
        <v>7975</v>
      </c>
    </row>
    <row r="940" spans="1:25" ht="16.5" customHeight="1">
      <c r="A940" s="7" t="s">
        <v>7129</v>
      </c>
      <c r="B940" s="7" t="s">
        <v>8533</v>
      </c>
      <c r="C940" s="109">
        <v>1</v>
      </c>
      <c r="D940" s="110">
        <v>1</v>
      </c>
      <c r="E940" s="111"/>
      <c r="F940" s="9"/>
      <c r="G940" s="7" t="s">
        <v>88</v>
      </c>
      <c r="H940" s="7" t="s">
        <v>31</v>
      </c>
      <c r="I940" s="7" t="s">
        <v>8534</v>
      </c>
      <c r="J940" s="11">
        <f t="shared" si="3"/>
        <v>21</v>
      </c>
      <c r="K940" s="7" t="s">
        <v>8087</v>
      </c>
      <c r="L940" s="7" t="s">
        <v>8089</v>
      </c>
      <c r="M940" s="7" t="s">
        <v>1739</v>
      </c>
      <c r="N940" s="7" t="s">
        <v>1740</v>
      </c>
      <c r="O940" s="7" t="s">
        <v>8536</v>
      </c>
      <c r="P940" s="7" t="s">
        <v>8537</v>
      </c>
      <c r="Q940" s="7" t="s">
        <v>1336</v>
      </c>
      <c r="R940" s="7" t="s">
        <v>1050</v>
      </c>
      <c r="S940" s="7" t="s">
        <v>718</v>
      </c>
      <c r="T940" s="7" t="s">
        <v>8538</v>
      </c>
      <c r="U940" s="7"/>
      <c r="V940" s="7" t="s">
        <v>57</v>
      </c>
      <c r="W940" s="7" t="s">
        <v>59</v>
      </c>
      <c r="X940" s="7" t="s">
        <v>8092</v>
      </c>
      <c r="Y940" s="7" t="s">
        <v>8540</v>
      </c>
    </row>
    <row r="941" spans="1:25" ht="16.5" customHeight="1">
      <c r="A941" s="7" t="s">
        <v>7129</v>
      </c>
      <c r="B941" s="7" t="s">
        <v>8542</v>
      </c>
      <c r="C941" s="109">
        <v>1</v>
      </c>
      <c r="D941" s="110">
        <v>1</v>
      </c>
      <c r="E941" s="111"/>
      <c r="F941" s="9"/>
      <c r="G941" s="7" t="s">
        <v>88</v>
      </c>
      <c r="H941" s="7" t="s">
        <v>31</v>
      </c>
      <c r="I941" s="7" t="s">
        <v>7734</v>
      </c>
      <c r="J941" s="11">
        <f t="shared" si="3"/>
        <v>9</v>
      </c>
      <c r="K941" s="7" t="s">
        <v>8098</v>
      </c>
      <c r="L941" s="7" t="s">
        <v>8099</v>
      </c>
      <c r="M941" s="7" t="s">
        <v>1764</v>
      </c>
      <c r="N941" s="7" t="s">
        <v>1740</v>
      </c>
      <c r="O941" s="7" t="s">
        <v>8545</v>
      </c>
      <c r="P941" s="7" t="s">
        <v>8546</v>
      </c>
      <c r="Q941" s="7" t="s">
        <v>1071</v>
      </c>
      <c r="R941" s="7" t="s">
        <v>1764</v>
      </c>
      <c r="S941" s="7" t="s">
        <v>1740</v>
      </c>
      <c r="T941" s="7" t="s">
        <v>8547</v>
      </c>
      <c r="U941" s="7"/>
      <c r="V941" s="7" t="s">
        <v>78</v>
      </c>
      <c r="W941" s="7" t="s">
        <v>59</v>
      </c>
      <c r="X941" s="7" t="s">
        <v>8103</v>
      </c>
      <c r="Y941" s="7" t="s">
        <v>7241</v>
      </c>
    </row>
    <row r="942" spans="1:25" ht="16.5" customHeight="1">
      <c r="A942" s="7" t="s">
        <v>7129</v>
      </c>
      <c r="B942" s="7" t="s">
        <v>8550</v>
      </c>
      <c r="C942" s="109">
        <v>1</v>
      </c>
      <c r="D942" s="110">
        <v>1</v>
      </c>
      <c r="E942" s="111"/>
      <c r="F942" s="9"/>
      <c r="G942" s="7" t="s">
        <v>88</v>
      </c>
      <c r="H942" s="7" t="s">
        <v>31</v>
      </c>
      <c r="I942" s="7" t="s">
        <v>552</v>
      </c>
      <c r="J942" s="11">
        <f t="shared" si="3"/>
        <v>5</v>
      </c>
      <c r="K942" s="7" t="s">
        <v>8545</v>
      </c>
      <c r="L942" s="7" t="s">
        <v>8546</v>
      </c>
      <c r="M942" s="7" t="s">
        <v>1764</v>
      </c>
      <c r="N942" s="7" t="s">
        <v>1740</v>
      </c>
      <c r="O942" s="7" t="s">
        <v>8553</v>
      </c>
      <c r="P942" s="7" t="s">
        <v>8554</v>
      </c>
      <c r="Q942" s="7" t="s">
        <v>247</v>
      </c>
      <c r="R942" s="7" t="s">
        <v>1764</v>
      </c>
      <c r="S942" s="7" t="s">
        <v>1740</v>
      </c>
      <c r="T942" s="7" t="s">
        <v>89</v>
      </c>
      <c r="U942" s="7"/>
      <c r="V942" s="7" t="s">
        <v>78</v>
      </c>
      <c r="W942" s="7" t="s">
        <v>59</v>
      </c>
      <c r="X942" s="7" t="s">
        <v>89</v>
      </c>
      <c r="Y942" s="7" t="s">
        <v>89</v>
      </c>
    </row>
    <row r="943" spans="1:25" ht="16.5" customHeight="1">
      <c r="A943" s="7" t="s">
        <v>7129</v>
      </c>
      <c r="B943" s="7" t="s">
        <v>8555</v>
      </c>
      <c r="C943" s="109">
        <v>1</v>
      </c>
      <c r="D943" s="110">
        <v>1</v>
      </c>
      <c r="E943" s="111"/>
      <c r="F943" s="9"/>
      <c r="G943" s="7" t="s">
        <v>88</v>
      </c>
      <c r="H943" s="7" t="s">
        <v>31</v>
      </c>
      <c r="I943" s="7" t="s">
        <v>6980</v>
      </c>
      <c r="J943" s="11">
        <f t="shared" si="3"/>
        <v>12</v>
      </c>
      <c r="K943" s="7" t="s">
        <v>8098</v>
      </c>
      <c r="L943" s="7" t="s">
        <v>8099</v>
      </c>
      <c r="M943" s="7" t="s">
        <v>1764</v>
      </c>
      <c r="N943" s="7" t="s">
        <v>1740</v>
      </c>
      <c r="O943" s="7" t="s">
        <v>8558</v>
      </c>
      <c r="P943" s="7" t="s">
        <v>8559</v>
      </c>
      <c r="Q943" s="7" t="s">
        <v>52</v>
      </c>
      <c r="R943" s="7" t="s">
        <v>1787</v>
      </c>
      <c r="S943" s="7" t="s">
        <v>1740</v>
      </c>
      <c r="T943" s="7" t="s">
        <v>8561</v>
      </c>
      <c r="U943" s="7"/>
      <c r="V943" s="7" t="s">
        <v>57</v>
      </c>
      <c r="W943" s="7" t="s">
        <v>59</v>
      </c>
      <c r="X943" s="7" t="s">
        <v>8103</v>
      </c>
      <c r="Y943" s="7" t="s">
        <v>4373</v>
      </c>
    </row>
    <row r="944" spans="1:25" ht="16.5" customHeight="1">
      <c r="A944" s="7" t="s">
        <v>7129</v>
      </c>
      <c r="B944" s="7" t="s">
        <v>8563</v>
      </c>
      <c r="C944" s="109">
        <v>1</v>
      </c>
      <c r="D944" s="110">
        <v>1</v>
      </c>
      <c r="E944" s="111"/>
      <c r="F944" s="9"/>
      <c r="G944" s="7" t="s">
        <v>88</v>
      </c>
      <c r="H944" s="7" t="s">
        <v>31</v>
      </c>
      <c r="I944" s="7" t="s">
        <v>601</v>
      </c>
      <c r="J944" s="11">
        <f t="shared" si="3"/>
        <v>13</v>
      </c>
      <c r="K944" s="7" t="s">
        <v>8098</v>
      </c>
      <c r="L944" s="7" t="s">
        <v>8099</v>
      </c>
      <c r="M944" s="7" t="s">
        <v>1764</v>
      </c>
      <c r="N944" s="7" t="s">
        <v>1740</v>
      </c>
      <c r="O944" s="7" t="s">
        <v>8566</v>
      </c>
      <c r="P944" s="7" t="s">
        <v>8567</v>
      </c>
      <c r="Q944" s="7" t="s">
        <v>1071</v>
      </c>
      <c r="R944" s="7" t="s">
        <v>1787</v>
      </c>
      <c r="S944" s="7" t="s">
        <v>1740</v>
      </c>
      <c r="T944" s="7" t="s">
        <v>8569</v>
      </c>
      <c r="U944" s="7"/>
      <c r="V944" s="7" t="s">
        <v>57</v>
      </c>
      <c r="W944" s="7" t="s">
        <v>59</v>
      </c>
      <c r="X944" s="7" t="s">
        <v>8103</v>
      </c>
      <c r="Y944" s="7" t="s">
        <v>8570</v>
      </c>
    </row>
    <row r="945" spans="1:25" ht="16.5" customHeight="1">
      <c r="A945" s="7" t="s">
        <v>7129</v>
      </c>
      <c r="B945" s="7" t="s">
        <v>8572</v>
      </c>
      <c r="C945" s="109">
        <v>1</v>
      </c>
      <c r="D945" s="110">
        <v>1</v>
      </c>
      <c r="E945" s="111"/>
      <c r="F945" s="9"/>
      <c r="G945" s="7" t="s">
        <v>88</v>
      </c>
      <c r="H945" s="7" t="s">
        <v>31</v>
      </c>
      <c r="I945" s="7" t="s">
        <v>7627</v>
      </c>
      <c r="J945" s="11">
        <f t="shared" si="3"/>
        <v>11</v>
      </c>
      <c r="K945" s="7" t="s">
        <v>8098</v>
      </c>
      <c r="L945" s="7" t="s">
        <v>8099</v>
      </c>
      <c r="M945" s="7" t="s">
        <v>1764</v>
      </c>
      <c r="N945" s="7" t="s">
        <v>1740</v>
      </c>
      <c r="O945" s="7" t="s">
        <v>8575</v>
      </c>
      <c r="P945" s="7" t="s">
        <v>8576</v>
      </c>
      <c r="Q945" s="7" t="s">
        <v>1071</v>
      </c>
      <c r="R945" s="7" t="s">
        <v>1787</v>
      </c>
      <c r="S945" s="7" t="s">
        <v>1740</v>
      </c>
      <c r="T945" s="7" t="s">
        <v>8578</v>
      </c>
      <c r="U945" s="7"/>
      <c r="V945" s="7" t="s">
        <v>57</v>
      </c>
      <c r="W945" s="7" t="s">
        <v>59</v>
      </c>
      <c r="X945" s="7" t="s">
        <v>8103</v>
      </c>
      <c r="Y945" s="7" t="s">
        <v>1792</v>
      </c>
    </row>
    <row r="946" spans="1:25" ht="16.5" customHeight="1">
      <c r="A946" s="7" t="s">
        <v>7129</v>
      </c>
      <c r="B946" s="7" t="s">
        <v>8580</v>
      </c>
      <c r="C946" s="109">
        <v>1</v>
      </c>
      <c r="D946" s="110">
        <v>1</v>
      </c>
      <c r="E946" s="111"/>
      <c r="F946" s="9"/>
      <c r="G946" s="7" t="s">
        <v>88</v>
      </c>
      <c r="H946" s="7" t="s">
        <v>31</v>
      </c>
      <c r="I946" s="7" t="s">
        <v>552</v>
      </c>
      <c r="J946" s="11">
        <f t="shared" si="3"/>
        <v>5</v>
      </c>
      <c r="K946" s="7" t="s">
        <v>8575</v>
      </c>
      <c r="L946" s="7" t="s">
        <v>8576</v>
      </c>
      <c r="M946" s="7" t="s">
        <v>1787</v>
      </c>
      <c r="N946" s="7" t="s">
        <v>1740</v>
      </c>
      <c r="O946" s="7" t="s">
        <v>8584</v>
      </c>
      <c r="P946" s="7" t="s">
        <v>8585</v>
      </c>
      <c r="Q946" s="7" t="s">
        <v>247</v>
      </c>
      <c r="R946" s="7" t="s">
        <v>1787</v>
      </c>
      <c r="S946" s="7" t="s">
        <v>1740</v>
      </c>
      <c r="T946" s="7" t="s">
        <v>89</v>
      </c>
      <c r="U946" s="7"/>
      <c r="V946" s="7" t="s">
        <v>78</v>
      </c>
      <c r="W946" s="7" t="s">
        <v>59</v>
      </c>
      <c r="X946" s="7" t="s">
        <v>89</v>
      </c>
      <c r="Y946" s="7" t="s">
        <v>89</v>
      </c>
    </row>
    <row r="947" spans="1:25" ht="16.5" customHeight="1">
      <c r="A947" s="7" t="s">
        <v>7129</v>
      </c>
      <c r="B947" s="7" t="s">
        <v>8587</v>
      </c>
      <c r="C947" s="109">
        <v>1</v>
      </c>
      <c r="D947" s="110">
        <v>1</v>
      </c>
      <c r="E947" s="111"/>
      <c r="F947" s="9"/>
      <c r="G947" s="7" t="s">
        <v>88</v>
      </c>
      <c r="H947" s="7" t="s">
        <v>31</v>
      </c>
      <c r="I947" s="7" t="s">
        <v>8588</v>
      </c>
      <c r="J947" s="11">
        <f t="shared" si="3"/>
        <v>9</v>
      </c>
      <c r="K947" s="7" t="s">
        <v>8109</v>
      </c>
      <c r="L947" s="7" t="s">
        <v>8111</v>
      </c>
      <c r="M947" s="7" t="s">
        <v>1634</v>
      </c>
      <c r="N947" s="7" t="s">
        <v>1620</v>
      </c>
      <c r="O947" s="7" t="s">
        <v>8589</v>
      </c>
      <c r="P947" s="7" t="s">
        <v>8590</v>
      </c>
      <c r="Q947" s="7" t="s">
        <v>1912</v>
      </c>
      <c r="R947" s="7" t="s">
        <v>1634</v>
      </c>
      <c r="S947" s="7" t="s">
        <v>1620</v>
      </c>
      <c r="T947" s="7" t="s">
        <v>8593</v>
      </c>
      <c r="U947" s="7"/>
      <c r="V947" s="7" t="s">
        <v>78</v>
      </c>
      <c r="W947" s="7" t="s">
        <v>59</v>
      </c>
      <c r="X947" s="7" t="s">
        <v>1638</v>
      </c>
      <c r="Y947" s="7" t="s">
        <v>4391</v>
      </c>
    </row>
    <row r="948" spans="1:25" ht="16.5" customHeight="1">
      <c r="A948" s="7" t="s">
        <v>7129</v>
      </c>
      <c r="B948" s="7" t="s">
        <v>8595</v>
      </c>
      <c r="C948" s="109">
        <v>1</v>
      </c>
      <c r="D948" s="110">
        <v>1</v>
      </c>
      <c r="E948" s="111"/>
      <c r="F948" s="9"/>
      <c r="G948" s="7" t="s">
        <v>88</v>
      </c>
      <c r="H948" s="7" t="s">
        <v>31</v>
      </c>
      <c r="I948" s="7" t="s">
        <v>8596</v>
      </c>
      <c r="J948" s="11">
        <f t="shared" si="3"/>
        <v>9</v>
      </c>
      <c r="K948" s="7" t="s">
        <v>8109</v>
      </c>
      <c r="L948" s="7" t="s">
        <v>8111</v>
      </c>
      <c r="M948" s="7" t="s">
        <v>1634</v>
      </c>
      <c r="N948" s="7" t="s">
        <v>1620</v>
      </c>
      <c r="O948" s="7" t="s">
        <v>8597</v>
      </c>
      <c r="P948" s="7" t="s">
        <v>8598</v>
      </c>
      <c r="Q948" s="7" t="s">
        <v>2270</v>
      </c>
      <c r="R948" s="7" t="s">
        <v>1634</v>
      </c>
      <c r="S948" s="7" t="s">
        <v>1620</v>
      </c>
      <c r="T948" s="7" t="s">
        <v>8600</v>
      </c>
      <c r="U948" s="7"/>
      <c r="V948" s="7" t="s">
        <v>78</v>
      </c>
      <c r="W948" s="7" t="s">
        <v>59</v>
      </c>
      <c r="X948" s="7" t="s">
        <v>1638</v>
      </c>
      <c r="Y948" s="7" t="s">
        <v>7460</v>
      </c>
    </row>
    <row r="949" spans="1:25" ht="16.5" customHeight="1">
      <c r="A949" s="7" t="s">
        <v>7129</v>
      </c>
      <c r="B949" s="7" t="s">
        <v>8602</v>
      </c>
      <c r="C949" s="109">
        <v>1</v>
      </c>
      <c r="D949" s="110">
        <v>1</v>
      </c>
      <c r="E949" s="111"/>
      <c r="F949" s="9"/>
      <c r="G949" s="7" t="s">
        <v>88</v>
      </c>
      <c r="H949" s="7" t="s">
        <v>31</v>
      </c>
      <c r="I949" s="7" t="s">
        <v>8603</v>
      </c>
      <c r="J949" s="11">
        <f t="shared" si="3"/>
        <v>8</v>
      </c>
      <c r="K949" s="7" t="s">
        <v>8109</v>
      </c>
      <c r="L949" s="7" t="s">
        <v>8111</v>
      </c>
      <c r="M949" s="7" t="s">
        <v>1634</v>
      </c>
      <c r="N949" s="7" t="s">
        <v>1620</v>
      </c>
      <c r="O949" s="7" t="s">
        <v>8605</v>
      </c>
      <c r="P949" s="7" t="s">
        <v>8606</v>
      </c>
      <c r="Q949" s="7" t="s">
        <v>258</v>
      </c>
      <c r="R949" s="7" t="s">
        <v>1634</v>
      </c>
      <c r="S949" s="7" t="s">
        <v>1620</v>
      </c>
      <c r="T949" s="7" t="s">
        <v>8593</v>
      </c>
      <c r="U949" s="7"/>
      <c r="V949" s="7" t="s">
        <v>78</v>
      </c>
      <c r="W949" s="7" t="s">
        <v>59</v>
      </c>
      <c r="X949" s="7" t="s">
        <v>1638</v>
      </c>
      <c r="Y949" s="7" t="s">
        <v>4391</v>
      </c>
    </row>
    <row r="950" spans="1:25" ht="16.5" customHeight="1">
      <c r="A950" s="7" t="s">
        <v>7129</v>
      </c>
      <c r="B950" s="7" t="s">
        <v>8608</v>
      </c>
      <c r="C950" s="109">
        <v>1</v>
      </c>
      <c r="D950" s="110">
        <v>1</v>
      </c>
      <c r="E950" s="111"/>
      <c r="F950" s="9"/>
      <c r="G950" s="7" t="s">
        <v>88</v>
      </c>
      <c r="H950" s="7" t="s">
        <v>31</v>
      </c>
      <c r="I950" s="7" t="s">
        <v>552</v>
      </c>
      <c r="J950" s="11">
        <f t="shared" si="3"/>
        <v>5</v>
      </c>
      <c r="K950" s="7" t="s">
        <v>8605</v>
      </c>
      <c r="L950" s="7" t="s">
        <v>8606</v>
      </c>
      <c r="M950" s="7" t="s">
        <v>1634</v>
      </c>
      <c r="N950" s="7" t="s">
        <v>1620</v>
      </c>
      <c r="O950" s="7" t="s">
        <v>8611</v>
      </c>
      <c r="P950" s="7" t="s">
        <v>8612</v>
      </c>
      <c r="Q950" s="7" t="s">
        <v>247</v>
      </c>
      <c r="R950" s="7" t="s">
        <v>1634</v>
      </c>
      <c r="S950" s="7" t="s">
        <v>1620</v>
      </c>
      <c r="T950" s="7" t="s">
        <v>89</v>
      </c>
      <c r="U950" s="7"/>
      <c r="V950" s="7" t="s">
        <v>78</v>
      </c>
      <c r="W950" s="7" t="s">
        <v>59</v>
      </c>
      <c r="X950" s="7" t="s">
        <v>89</v>
      </c>
      <c r="Y950" s="7" t="s">
        <v>89</v>
      </c>
    </row>
    <row r="951" spans="1:25" ht="16.5" customHeight="1">
      <c r="A951" s="7" t="s">
        <v>7129</v>
      </c>
      <c r="B951" s="7" t="s">
        <v>8614</v>
      </c>
      <c r="C951" s="109">
        <v>1</v>
      </c>
      <c r="D951" s="110">
        <v>1</v>
      </c>
      <c r="E951" s="111"/>
      <c r="F951" s="9"/>
      <c r="G951" s="7" t="s">
        <v>88</v>
      </c>
      <c r="H951" s="7" t="s">
        <v>31</v>
      </c>
      <c r="I951" s="7" t="s">
        <v>8615</v>
      </c>
      <c r="J951" s="11">
        <f t="shared" si="3"/>
        <v>12</v>
      </c>
      <c r="K951" s="7" t="s">
        <v>8109</v>
      </c>
      <c r="L951" s="7" t="s">
        <v>8111</v>
      </c>
      <c r="M951" s="7" t="s">
        <v>1634</v>
      </c>
      <c r="N951" s="7" t="s">
        <v>1620</v>
      </c>
      <c r="O951" s="7" t="s">
        <v>8617</v>
      </c>
      <c r="P951" s="7" t="s">
        <v>8618</v>
      </c>
      <c r="Q951" s="7" t="s">
        <v>978</v>
      </c>
      <c r="R951" s="7" t="s">
        <v>1619</v>
      </c>
      <c r="S951" s="7" t="s">
        <v>1620</v>
      </c>
      <c r="T951" s="7" t="s">
        <v>1635</v>
      </c>
      <c r="U951" s="7"/>
      <c r="V951" s="7" t="s">
        <v>57</v>
      </c>
      <c r="W951" s="7" t="s">
        <v>59</v>
      </c>
      <c r="X951" s="7" t="s">
        <v>1638</v>
      </c>
      <c r="Y951" s="7" t="s">
        <v>1623</v>
      </c>
    </row>
    <row r="952" spans="1:25" ht="16.5" customHeight="1">
      <c r="A952" s="7" t="s">
        <v>7129</v>
      </c>
      <c r="B952" s="7" t="s">
        <v>8619</v>
      </c>
      <c r="C952" s="109">
        <v>1</v>
      </c>
      <c r="D952" s="110">
        <v>1</v>
      </c>
      <c r="E952" s="111"/>
      <c r="F952" s="9"/>
      <c r="G952" s="7" t="s">
        <v>88</v>
      </c>
      <c r="H952" s="7" t="s">
        <v>31</v>
      </c>
      <c r="I952" s="7" t="s">
        <v>8621</v>
      </c>
      <c r="J952" s="11">
        <f t="shared" si="3"/>
        <v>9</v>
      </c>
      <c r="K952" s="7" t="s">
        <v>8109</v>
      </c>
      <c r="L952" s="7" t="s">
        <v>8111</v>
      </c>
      <c r="M952" s="7" t="s">
        <v>1634</v>
      </c>
      <c r="N952" s="7" t="s">
        <v>1620</v>
      </c>
      <c r="O952" s="7" t="s">
        <v>8623</v>
      </c>
      <c r="P952" s="7" t="s">
        <v>8624</v>
      </c>
      <c r="Q952" s="7" t="s">
        <v>258</v>
      </c>
      <c r="R952" s="7" t="s">
        <v>1619</v>
      </c>
      <c r="S952" s="7" t="s">
        <v>1620</v>
      </c>
      <c r="T952" s="7" t="s">
        <v>8625</v>
      </c>
      <c r="U952" s="7"/>
      <c r="V952" s="7" t="s">
        <v>57</v>
      </c>
      <c r="W952" s="7" t="s">
        <v>59</v>
      </c>
      <c r="X952" s="7" t="s">
        <v>1638</v>
      </c>
      <c r="Y952" s="7" t="s">
        <v>7453</v>
      </c>
    </row>
    <row r="953" spans="1:25" ht="16.5" customHeight="1">
      <c r="A953" s="7" t="s">
        <v>7129</v>
      </c>
      <c r="B953" s="7" t="s">
        <v>8628</v>
      </c>
      <c r="C953" s="109">
        <v>1</v>
      </c>
      <c r="D953" s="110">
        <v>1</v>
      </c>
      <c r="E953" s="111"/>
      <c r="F953" s="9"/>
      <c r="G953" s="7" t="s">
        <v>88</v>
      </c>
      <c r="H953" s="7" t="s">
        <v>31</v>
      </c>
      <c r="I953" s="7" t="s">
        <v>8630</v>
      </c>
      <c r="J953" s="11">
        <f t="shared" si="3"/>
        <v>9</v>
      </c>
      <c r="K953" s="7" t="s">
        <v>8109</v>
      </c>
      <c r="L953" s="7" t="s">
        <v>8111</v>
      </c>
      <c r="M953" s="7" t="s">
        <v>1634</v>
      </c>
      <c r="N953" s="7" t="s">
        <v>1620</v>
      </c>
      <c r="O953" s="7" t="s">
        <v>8633</v>
      </c>
      <c r="P953" s="7" t="s">
        <v>8634</v>
      </c>
      <c r="Q953" s="7" t="s">
        <v>1912</v>
      </c>
      <c r="R953" s="7" t="s">
        <v>1619</v>
      </c>
      <c r="S953" s="7" t="s">
        <v>1620</v>
      </c>
      <c r="T953" s="7" t="s">
        <v>8636</v>
      </c>
      <c r="U953" s="7"/>
      <c r="V953" s="7" t="s">
        <v>57</v>
      </c>
      <c r="W953" s="7" t="s">
        <v>59</v>
      </c>
      <c r="X953" s="7" t="s">
        <v>1638</v>
      </c>
      <c r="Y953" s="7" t="s">
        <v>7446</v>
      </c>
    </row>
    <row r="954" spans="1:25" ht="16.5" customHeight="1">
      <c r="A954" s="7" t="s">
        <v>7129</v>
      </c>
      <c r="B954" s="7" t="s">
        <v>8637</v>
      </c>
      <c r="C954" s="109">
        <v>1</v>
      </c>
      <c r="D954" s="110">
        <v>1</v>
      </c>
      <c r="E954" s="111"/>
      <c r="F954" s="9"/>
      <c r="G954" s="7" t="s">
        <v>88</v>
      </c>
      <c r="H954" s="7" t="s">
        <v>31</v>
      </c>
      <c r="I954" s="7" t="s">
        <v>552</v>
      </c>
      <c r="J954" s="11">
        <f t="shared" si="3"/>
        <v>5</v>
      </c>
      <c r="K954" s="7" t="s">
        <v>8633</v>
      </c>
      <c r="L954" s="7" t="s">
        <v>8634</v>
      </c>
      <c r="M954" s="7" t="s">
        <v>1619</v>
      </c>
      <c r="N954" s="7" t="s">
        <v>1620</v>
      </c>
      <c r="O954" s="7" t="s">
        <v>8639</v>
      </c>
      <c r="P954" s="7" t="s">
        <v>8641</v>
      </c>
      <c r="Q954" s="7" t="s">
        <v>247</v>
      </c>
      <c r="R954" s="7" t="s">
        <v>1619</v>
      </c>
      <c r="S954" s="7" t="s">
        <v>1620</v>
      </c>
      <c r="T954" s="7" t="s">
        <v>89</v>
      </c>
      <c r="U954" s="7"/>
      <c r="V954" s="7" t="s">
        <v>78</v>
      </c>
      <c r="W954" s="7" t="s">
        <v>59</v>
      </c>
      <c r="X954" s="7" t="s">
        <v>89</v>
      </c>
      <c r="Y954" s="7" t="s">
        <v>89</v>
      </c>
    </row>
    <row r="955" spans="1:25" ht="16.5" customHeight="1">
      <c r="A955" s="7" t="s">
        <v>7129</v>
      </c>
      <c r="B955" s="7" t="s">
        <v>8642</v>
      </c>
      <c r="C955" s="109">
        <v>1</v>
      </c>
      <c r="D955" s="110">
        <v>1</v>
      </c>
      <c r="E955" s="111"/>
      <c r="F955" s="9"/>
      <c r="G955" s="7" t="s">
        <v>88</v>
      </c>
      <c r="H955" s="7" t="s">
        <v>31</v>
      </c>
      <c r="I955" s="7" t="s">
        <v>5862</v>
      </c>
      <c r="J955" s="11">
        <f t="shared" si="3"/>
        <v>12</v>
      </c>
      <c r="K955" s="7" t="s">
        <v>8120</v>
      </c>
      <c r="L955" s="7" t="s">
        <v>8121</v>
      </c>
      <c r="M955" s="7" t="s">
        <v>716</v>
      </c>
      <c r="N955" s="7" t="s">
        <v>718</v>
      </c>
      <c r="O955" s="7" t="s">
        <v>8644</v>
      </c>
      <c r="P955" s="7" t="s">
        <v>8645</v>
      </c>
      <c r="Q955" s="7" t="s">
        <v>247</v>
      </c>
      <c r="R955" s="7" t="s">
        <v>716</v>
      </c>
      <c r="S955" s="7" t="s">
        <v>718</v>
      </c>
      <c r="T955" s="7" t="s">
        <v>89</v>
      </c>
      <c r="U955" s="7"/>
      <c r="V955" s="7" t="s">
        <v>78</v>
      </c>
      <c r="W955" s="7" t="s">
        <v>59</v>
      </c>
      <c r="X955" s="7" t="s">
        <v>89</v>
      </c>
      <c r="Y955" s="7" t="s">
        <v>89</v>
      </c>
    </row>
    <row r="956" spans="1:25" ht="16.5" customHeight="1">
      <c r="A956" s="7" t="s">
        <v>7129</v>
      </c>
      <c r="B956" s="7" t="s">
        <v>8647</v>
      </c>
      <c r="C956" s="109">
        <v>1</v>
      </c>
      <c r="D956" s="110">
        <v>1</v>
      </c>
      <c r="E956" s="111"/>
      <c r="F956" s="9"/>
      <c r="G956" s="7" t="s">
        <v>88</v>
      </c>
      <c r="H956" s="7" t="s">
        <v>31</v>
      </c>
      <c r="I956" s="7" t="s">
        <v>8649</v>
      </c>
      <c r="J956" s="11">
        <f t="shared" si="3"/>
        <v>37</v>
      </c>
      <c r="K956" s="7" t="s">
        <v>8120</v>
      </c>
      <c r="L956" s="7" t="s">
        <v>8121</v>
      </c>
      <c r="M956" s="7" t="s">
        <v>716</v>
      </c>
      <c r="N956" s="7" t="s">
        <v>718</v>
      </c>
      <c r="O956" s="7" t="s">
        <v>8650</v>
      </c>
      <c r="P956" s="7" t="s">
        <v>8652</v>
      </c>
      <c r="Q956" s="7" t="s">
        <v>1049</v>
      </c>
      <c r="R956" s="7" t="s">
        <v>135</v>
      </c>
      <c r="S956" s="7" t="s">
        <v>136</v>
      </c>
      <c r="T956" s="7" t="s">
        <v>8653</v>
      </c>
      <c r="U956" s="7"/>
      <c r="V956" s="7" t="s">
        <v>57</v>
      </c>
      <c r="W956" s="7" t="s">
        <v>59</v>
      </c>
      <c r="X956" s="7" t="s">
        <v>1598</v>
      </c>
      <c r="Y956" s="7" t="s">
        <v>7650</v>
      </c>
    </row>
    <row r="957" spans="1:25" ht="16.5" customHeight="1">
      <c r="A957" s="7" t="s">
        <v>7129</v>
      </c>
      <c r="B957" s="7" t="s">
        <v>8655</v>
      </c>
      <c r="C957" s="109">
        <v>1</v>
      </c>
      <c r="D957" s="110">
        <v>1</v>
      </c>
      <c r="E957" s="111"/>
      <c r="F957" s="9"/>
      <c r="G957" s="7" t="s">
        <v>88</v>
      </c>
      <c r="H957" s="7" t="s">
        <v>31</v>
      </c>
      <c r="I957" s="7" t="s">
        <v>8659</v>
      </c>
      <c r="J957" s="11">
        <f t="shared" si="3"/>
        <v>32</v>
      </c>
      <c r="K957" s="7" t="s">
        <v>8120</v>
      </c>
      <c r="L957" s="7" t="s">
        <v>8121</v>
      </c>
      <c r="M957" s="7" t="s">
        <v>716</v>
      </c>
      <c r="N957" s="7" t="s">
        <v>718</v>
      </c>
      <c r="O957" s="7" t="s">
        <v>8662</v>
      </c>
      <c r="P957" s="7" t="s">
        <v>8663</v>
      </c>
      <c r="Q957" s="7" t="s">
        <v>152</v>
      </c>
      <c r="R957" s="7" t="s">
        <v>135</v>
      </c>
      <c r="S957" s="7" t="s">
        <v>136</v>
      </c>
      <c r="T957" s="7" t="s">
        <v>8666</v>
      </c>
      <c r="U957" s="7"/>
      <c r="V957" s="7" t="s">
        <v>57</v>
      </c>
      <c r="W957" s="7" t="s">
        <v>59</v>
      </c>
      <c r="X957" s="7" t="s">
        <v>1598</v>
      </c>
      <c r="Y957" s="7" t="s">
        <v>3421</v>
      </c>
    </row>
    <row r="958" spans="1:25" ht="16.5" customHeight="1">
      <c r="A958" s="7" t="s">
        <v>7129</v>
      </c>
      <c r="B958" s="7" t="s">
        <v>8667</v>
      </c>
      <c r="C958" s="109">
        <v>1</v>
      </c>
      <c r="D958" s="110">
        <v>1</v>
      </c>
      <c r="E958" s="111"/>
      <c r="F958" s="9"/>
      <c r="G958" s="7" t="s">
        <v>88</v>
      </c>
      <c r="H958" s="7" t="s">
        <v>31</v>
      </c>
      <c r="I958" s="7" t="s">
        <v>8668</v>
      </c>
      <c r="J958" s="11">
        <f t="shared" si="3"/>
        <v>32</v>
      </c>
      <c r="K958" s="7" t="s">
        <v>8120</v>
      </c>
      <c r="L958" s="7" t="s">
        <v>8121</v>
      </c>
      <c r="M958" s="7" t="s">
        <v>716</v>
      </c>
      <c r="N958" s="7" t="s">
        <v>718</v>
      </c>
      <c r="O958" s="7" t="s">
        <v>8669</v>
      </c>
      <c r="P958" s="7" t="s">
        <v>8670</v>
      </c>
      <c r="Q958" s="7" t="s">
        <v>1912</v>
      </c>
      <c r="R958" s="7" t="s">
        <v>135</v>
      </c>
      <c r="S958" s="7" t="s">
        <v>136</v>
      </c>
      <c r="T958" s="7" t="s">
        <v>8666</v>
      </c>
      <c r="U958" s="7"/>
      <c r="V958" s="7" t="s">
        <v>57</v>
      </c>
      <c r="W958" s="7" t="s">
        <v>59</v>
      </c>
      <c r="X958" s="7" t="s">
        <v>1598</v>
      </c>
      <c r="Y958" s="7" t="s">
        <v>3421</v>
      </c>
    </row>
    <row r="959" spans="1:25" ht="16.5" customHeight="1">
      <c r="A959" s="7" t="s">
        <v>7129</v>
      </c>
      <c r="B959" s="7" t="s">
        <v>8672</v>
      </c>
      <c r="C959" s="109">
        <v>1</v>
      </c>
      <c r="D959" s="110">
        <v>1</v>
      </c>
      <c r="E959" s="111"/>
      <c r="F959" s="9"/>
      <c r="G959" s="7" t="s">
        <v>88</v>
      </c>
      <c r="H959" s="7" t="s">
        <v>31</v>
      </c>
      <c r="I959" s="7" t="s">
        <v>85</v>
      </c>
      <c r="J959" s="11">
        <f t="shared" si="3"/>
        <v>6</v>
      </c>
      <c r="K959" s="7" t="s">
        <v>8669</v>
      </c>
      <c r="L959" s="7" t="s">
        <v>8670</v>
      </c>
      <c r="M959" s="7" t="s">
        <v>135</v>
      </c>
      <c r="N959" s="7" t="s">
        <v>136</v>
      </c>
      <c r="O959" s="7" t="s">
        <v>8673</v>
      </c>
      <c r="P959" s="7" t="s">
        <v>8674</v>
      </c>
      <c r="Q959" s="7" t="s">
        <v>247</v>
      </c>
      <c r="R959" s="7" t="s">
        <v>135</v>
      </c>
      <c r="S959" s="7" t="s">
        <v>136</v>
      </c>
      <c r="T959" s="7" t="s">
        <v>89</v>
      </c>
      <c r="U959" s="7"/>
      <c r="V959" s="7" t="s">
        <v>78</v>
      </c>
      <c r="W959" s="7" t="s">
        <v>59</v>
      </c>
      <c r="X959" s="7" t="s">
        <v>89</v>
      </c>
      <c r="Y959" s="7" t="s">
        <v>89</v>
      </c>
    </row>
    <row r="960" spans="1:25" ht="16.5" customHeight="1">
      <c r="A960" s="7" t="s">
        <v>7129</v>
      </c>
      <c r="B960" s="7" t="s">
        <v>8677</v>
      </c>
      <c r="C960" s="109">
        <v>1</v>
      </c>
      <c r="D960" s="110">
        <v>1</v>
      </c>
      <c r="E960" s="111"/>
      <c r="F960" s="9"/>
      <c r="G960" s="7" t="s">
        <v>88</v>
      </c>
      <c r="H960" s="7" t="s">
        <v>31</v>
      </c>
      <c r="I960" s="7" t="s">
        <v>8679</v>
      </c>
      <c r="J960" s="11">
        <f t="shared" si="3"/>
        <v>28</v>
      </c>
      <c r="K960" s="7" t="s">
        <v>8120</v>
      </c>
      <c r="L960" s="7" t="s">
        <v>8121</v>
      </c>
      <c r="M960" s="7" t="s">
        <v>716</v>
      </c>
      <c r="N960" s="7" t="s">
        <v>718</v>
      </c>
      <c r="O960" s="7" t="s">
        <v>8682</v>
      </c>
      <c r="P960" s="7" t="s">
        <v>8683</v>
      </c>
      <c r="Q960" s="7" t="s">
        <v>258</v>
      </c>
      <c r="R960" s="7" t="s">
        <v>2078</v>
      </c>
      <c r="S960" s="7" t="s">
        <v>1997</v>
      </c>
      <c r="T960" s="7" t="s">
        <v>8685</v>
      </c>
      <c r="U960" s="7"/>
      <c r="V960" s="7" t="s">
        <v>57</v>
      </c>
      <c r="W960" s="7" t="s">
        <v>59</v>
      </c>
      <c r="X960" s="7" t="s">
        <v>1598</v>
      </c>
      <c r="Y960" s="7" t="s">
        <v>8039</v>
      </c>
    </row>
    <row r="961" spans="1:25" ht="16.5" customHeight="1">
      <c r="A961" s="7" t="s">
        <v>7129</v>
      </c>
      <c r="B961" s="7" t="s">
        <v>8687</v>
      </c>
      <c r="C961" s="109">
        <v>1</v>
      </c>
      <c r="D961" s="110">
        <v>1</v>
      </c>
      <c r="E961" s="111"/>
      <c r="F961" s="9"/>
      <c r="G961" s="7" t="s">
        <v>88</v>
      </c>
      <c r="H961" s="7" t="s">
        <v>31</v>
      </c>
      <c r="I961" s="7" t="s">
        <v>552</v>
      </c>
      <c r="J961" s="11">
        <f t="shared" si="3"/>
        <v>5</v>
      </c>
      <c r="K961" s="7" t="s">
        <v>8682</v>
      </c>
      <c r="L961" s="7" t="s">
        <v>8683</v>
      </c>
      <c r="M961" s="7" t="s">
        <v>2078</v>
      </c>
      <c r="N961" s="7" t="s">
        <v>1997</v>
      </c>
      <c r="O961" s="7" t="s">
        <v>8689</v>
      </c>
      <c r="P961" s="7" t="s">
        <v>8690</v>
      </c>
      <c r="Q961" s="7" t="s">
        <v>247</v>
      </c>
      <c r="R961" s="7" t="s">
        <v>2078</v>
      </c>
      <c r="S961" s="7" t="s">
        <v>1997</v>
      </c>
      <c r="T961" s="7" t="s">
        <v>89</v>
      </c>
      <c r="U961" s="7"/>
      <c r="V961" s="7" t="s">
        <v>78</v>
      </c>
      <c r="W961" s="7" t="s">
        <v>59</v>
      </c>
      <c r="X961" s="7" t="s">
        <v>89</v>
      </c>
      <c r="Y961" s="7" t="s">
        <v>89</v>
      </c>
    </row>
    <row r="962" spans="1:25" ht="16.5" customHeight="1">
      <c r="A962" s="7" t="s">
        <v>7129</v>
      </c>
      <c r="B962" s="7" t="s">
        <v>8693</v>
      </c>
      <c r="C962" s="109">
        <v>1</v>
      </c>
      <c r="D962" s="110">
        <v>1</v>
      </c>
      <c r="E962" s="111"/>
      <c r="F962" s="9"/>
      <c r="G962" s="7" t="s">
        <v>88</v>
      </c>
      <c r="H962" s="7" t="s">
        <v>31</v>
      </c>
      <c r="I962" s="7" t="s">
        <v>8696</v>
      </c>
      <c r="J962" s="11">
        <f t="shared" si="3"/>
        <v>9</v>
      </c>
      <c r="K962" s="7" t="s">
        <v>8168</v>
      </c>
      <c r="L962" s="7" t="s">
        <v>8170</v>
      </c>
      <c r="M962" s="7" t="s">
        <v>135</v>
      </c>
      <c r="N962" s="7" t="s">
        <v>136</v>
      </c>
      <c r="O962" s="7" t="s">
        <v>8698</v>
      </c>
      <c r="P962" s="7" t="s">
        <v>8700</v>
      </c>
      <c r="Q962" s="7" t="s">
        <v>258</v>
      </c>
      <c r="R962" s="7" t="s">
        <v>135</v>
      </c>
      <c r="S962" s="7" t="s">
        <v>136</v>
      </c>
      <c r="T962" s="7" t="s">
        <v>8701</v>
      </c>
      <c r="U962" s="7"/>
      <c r="V962" s="7" t="s">
        <v>78</v>
      </c>
      <c r="W962" s="7" t="s">
        <v>59</v>
      </c>
      <c r="X962" s="7" t="s">
        <v>141</v>
      </c>
      <c r="Y962" s="7" t="s">
        <v>8286</v>
      </c>
    </row>
    <row r="963" spans="1:25" ht="16.5" customHeight="1">
      <c r="A963" s="7" t="s">
        <v>7129</v>
      </c>
      <c r="B963" s="7" t="s">
        <v>8702</v>
      </c>
      <c r="C963" s="109">
        <v>1</v>
      </c>
      <c r="D963" s="110">
        <v>1</v>
      </c>
      <c r="E963" s="111"/>
      <c r="F963" s="9"/>
      <c r="G963" s="7" t="s">
        <v>88</v>
      </c>
      <c r="H963" s="7" t="s">
        <v>31</v>
      </c>
      <c r="I963" s="7" t="s">
        <v>3287</v>
      </c>
      <c r="J963" s="11">
        <f t="shared" si="3"/>
        <v>20</v>
      </c>
      <c r="K963" s="7" t="s">
        <v>8126</v>
      </c>
      <c r="L963" s="7" t="s">
        <v>8127</v>
      </c>
      <c r="M963" s="7" t="s">
        <v>2078</v>
      </c>
      <c r="N963" s="7" t="s">
        <v>1997</v>
      </c>
      <c r="O963" s="7" t="s">
        <v>8706</v>
      </c>
      <c r="P963" s="7" t="s">
        <v>8707</v>
      </c>
      <c r="Q963" s="7" t="s">
        <v>2270</v>
      </c>
      <c r="R963" s="7" t="s">
        <v>2019</v>
      </c>
      <c r="S963" s="7" t="s">
        <v>2020</v>
      </c>
      <c r="T963" s="7" t="s">
        <v>8708</v>
      </c>
      <c r="U963" s="7"/>
      <c r="V963" s="7" t="s">
        <v>57</v>
      </c>
      <c r="W963" s="7" t="s">
        <v>59</v>
      </c>
      <c r="X963" s="7" t="s">
        <v>4452</v>
      </c>
      <c r="Y963" s="7" t="s">
        <v>8709</v>
      </c>
    </row>
    <row r="964" spans="1:25" ht="16.5" customHeight="1">
      <c r="A964" s="7" t="s">
        <v>7129</v>
      </c>
      <c r="B964" s="7" t="s">
        <v>8710</v>
      </c>
      <c r="C964" s="109">
        <v>1</v>
      </c>
      <c r="D964" s="110">
        <v>1</v>
      </c>
      <c r="E964" s="111"/>
      <c r="F964" s="9"/>
      <c r="G964" s="7" t="s">
        <v>88</v>
      </c>
      <c r="H964" s="7" t="s">
        <v>31</v>
      </c>
      <c r="I964" s="7" t="s">
        <v>6167</v>
      </c>
      <c r="J964" s="11">
        <f t="shared" si="3"/>
        <v>11</v>
      </c>
      <c r="K964" s="7" t="s">
        <v>8126</v>
      </c>
      <c r="L964" s="7" t="s">
        <v>8127</v>
      </c>
      <c r="M964" s="7" t="s">
        <v>2078</v>
      </c>
      <c r="N964" s="7" t="s">
        <v>1997</v>
      </c>
      <c r="O964" s="7" t="s">
        <v>8716</v>
      </c>
      <c r="P964" s="7" t="s">
        <v>8717</v>
      </c>
      <c r="Q964" s="7" t="s">
        <v>1049</v>
      </c>
      <c r="R964" s="7" t="s">
        <v>2078</v>
      </c>
      <c r="S964" s="7" t="s">
        <v>1997</v>
      </c>
      <c r="T964" s="7" t="s">
        <v>8718</v>
      </c>
      <c r="U964" s="7"/>
      <c r="V964" s="7" t="s">
        <v>78</v>
      </c>
      <c r="W964" s="7" t="s">
        <v>59</v>
      </c>
      <c r="X964" s="7" t="s">
        <v>4452</v>
      </c>
      <c r="Y964" s="7" t="s">
        <v>2084</v>
      </c>
    </row>
    <row r="965" spans="1:25" ht="16.5" customHeight="1">
      <c r="A965" s="7" t="s">
        <v>7129</v>
      </c>
      <c r="B965" s="7" t="s">
        <v>8721</v>
      </c>
      <c r="C965" s="109">
        <v>1</v>
      </c>
      <c r="D965" s="110">
        <v>1</v>
      </c>
      <c r="E965" s="111"/>
      <c r="F965" s="9"/>
      <c r="G965" s="7" t="s">
        <v>88</v>
      </c>
      <c r="H965" s="7" t="s">
        <v>31</v>
      </c>
      <c r="I965" s="7" t="s">
        <v>8723</v>
      </c>
      <c r="J965" s="11">
        <f t="shared" si="3"/>
        <v>9</v>
      </c>
      <c r="K965" s="7" t="s">
        <v>8126</v>
      </c>
      <c r="L965" s="7" t="s">
        <v>8127</v>
      </c>
      <c r="M965" s="7" t="s">
        <v>2078</v>
      </c>
      <c r="N965" s="7" t="s">
        <v>1997</v>
      </c>
      <c r="O965" s="7" t="s">
        <v>8725</v>
      </c>
      <c r="P965" s="7" t="s">
        <v>8726</v>
      </c>
      <c r="Q965" s="7" t="s">
        <v>1912</v>
      </c>
      <c r="R965" s="7" t="s">
        <v>2078</v>
      </c>
      <c r="S965" s="7" t="s">
        <v>1997</v>
      </c>
      <c r="T965" s="7" t="s">
        <v>8727</v>
      </c>
      <c r="U965" s="7"/>
      <c r="V965" s="7" t="s">
        <v>78</v>
      </c>
      <c r="W965" s="7" t="s">
        <v>59</v>
      </c>
      <c r="X965" s="7" t="s">
        <v>4452</v>
      </c>
      <c r="Y965" s="7" t="s">
        <v>8039</v>
      </c>
    </row>
    <row r="966" spans="1:25" ht="16.5" customHeight="1">
      <c r="A966" s="7" t="s">
        <v>7129</v>
      </c>
      <c r="B966" s="7" t="s">
        <v>8730</v>
      </c>
      <c r="C966" s="109">
        <v>1</v>
      </c>
      <c r="D966" s="110">
        <v>1</v>
      </c>
      <c r="E966" s="111"/>
      <c r="F966" s="9"/>
      <c r="G966" s="7" t="s">
        <v>88</v>
      </c>
      <c r="H966" s="7" t="s">
        <v>31</v>
      </c>
      <c r="I966" s="7" t="s">
        <v>8731</v>
      </c>
      <c r="J966" s="11">
        <f t="shared" si="3"/>
        <v>19</v>
      </c>
      <c r="K966" s="7" t="s">
        <v>8126</v>
      </c>
      <c r="L966" s="7" t="s">
        <v>8127</v>
      </c>
      <c r="M966" s="7" t="s">
        <v>2078</v>
      </c>
      <c r="N966" s="7" t="s">
        <v>1997</v>
      </c>
      <c r="O966" s="7" t="s">
        <v>8733</v>
      </c>
      <c r="P966" s="7" t="s">
        <v>8734</v>
      </c>
      <c r="Q966" s="7" t="s">
        <v>978</v>
      </c>
      <c r="R966" s="7" t="s">
        <v>2066</v>
      </c>
      <c r="S966" s="7" t="s">
        <v>1997</v>
      </c>
      <c r="T966" s="7" t="s">
        <v>8736</v>
      </c>
      <c r="U966" s="7"/>
      <c r="V966" s="7" t="s">
        <v>57</v>
      </c>
      <c r="W966" s="7" t="s">
        <v>59</v>
      </c>
      <c r="X966" s="7" t="s">
        <v>4452</v>
      </c>
      <c r="Y966" s="7" t="s">
        <v>4480</v>
      </c>
    </row>
    <row r="967" spans="1:25" ht="16.5" customHeight="1">
      <c r="A967" s="7" t="s">
        <v>7129</v>
      </c>
      <c r="B967" s="7" t="s">
        <v>8740</v>
      </c>
      <c r="C967" s="109">
        <v>1</v>
      </c>
      <c r="D967" s="110">
        <v>1</v>
      </c>
      <c r="E967" s="111"/>
      <c r="F967" s="9"/>
      <c r="G967" s="7" t="s">
        <v>88</v>
      </c>
      <c r="H967" s="7" t="s">
        <v>31</v>
      </c>
      <c r="I967" s="7" t="s">
        <v>7627</v>
      </c>
      <c r="J967" s="11">
        <f t="shared" si="3"/>
        <v>11</v>
      </c>
      <c r="K967" s="7" t="s">
        <v>8126</v>
      </c>
      <c r="L967" s="7" t="s">
        <v>8127</v>
      </c>
      <c r="M967" s="7" t="s">
        <v>2078</v>
      </c>
      <c r="N967" s="7" t="s">
        <v>1997</v>
      </c>
      <c r="O967" s="7" t="s">
        <v>8744</v>
      </c>
      <c r="P967" s="7" t="s">
        <v>8745</v>
      </c>
      <c r="Q967" s="7" t="s">
        <v>8746</v>
      </c>
      <c r="R967" s="7" t="s">
        <v>2066</v>
      </c>
      <c r="S967" s="7" t="s">
        <v>1997</v>
      </c>
      <c r="T967" s="7" t="s">
        <v>8747</v>
      </c>
      <c r="U967" s="7"/>
      <c r="V967" s="7" t="s">
        <v>57</v>
      </c>
      <c r="W967" s="7" t="s">
        <v>59</v>
      </c>
      <c r="X967" s="7" t="s">
        <v>4452</v>
      </c>
      <c r="Y967" s="7" t="s">
        <v>8026</v>
      </c>
    </row>
    <row r="968" spans="1:25" ht="16.5" customHeight="1">
      <c r="A968" s="7" t="s">
        <v>7129</v>
      </c>
      <c r="B968" s="7" t="s">
        <v>8749</v>
      </c>
      <c r="C968" s="109">
        <v>1</v>
      </c>
      <c r="D968" s="110">
        <v>1</v>
      </c>
      <c r="E968" s="111"/>
      <c r="F968" s="9"/>
      <c r="G968" s="7" t="s">
        <v>88</v>
      </c>
      <c r="H968" s="7" t="s">
        <v>31</v>
      </c>
      <c r="I968" s="7" t="s">
        <v>377</v>
      </c>
      <c r="J968" s="11">
        <f t="shared" si="3"/>
        <v>12</v>
      </c>
      <c r="K968" s="7" t="s">
        <v>8126</v>
      </c>
      <c r="L968" s="7" t="s">
        <v>8127</v>
      </c>
      <c r="M968" s="7" t="s">
        <v>2078</v>
      </c>
      <c r="N968" s="7" t="s">
        <v>1997</v>
      </c>
      <c r="O968" s="7" t="s">
        <v>8753</v>
      </c>
      <c r="P968" s="7" t="s">
        <v>8754</v>
      </c>
      <c r="Q968" s="7" t="s">
        <v>152</v>
      </c>
      <c r="R968" s="7" t="s">
        <v>2066</v>
      </c>
      <c r="S968" s="7" t="s">
        <v>1997</v>
      </c>
      <c r="T968" s="7" t="s">
        <v>8756</v>
      </c>
      <c r="U968" s="7"/>
      <c r="V968" s="7" t="s">
        <v>57</v>
      </c>
      <c r="W968" s="7" t="s">
        <v>59</v>
      </c>
      <c r="X968" s="7" t="s">
        <v>4452</v>
      </c>
      <c r="Y968" s="7" t="s">
        <v>8758</v>
      </c>
    </row>
    <row r="969" spans="1:25" ht="16.5" customHeight="1">
      <c r="A969" s="7" t="s">
        <v>7129</v>
      </c>
      <c r="B969" s="7" t="s">
        <v>8760</v>
      </c>
      <c r="C969" s="109">
        <v>1</v>
      </c>
      <c r="D969" s="110">
        <v>1</v>
      </c>
      <c r="E969" s="111"/>
      <c r="F969" s="9"/>
      <c r="G969" s="7" t="s">
        <v>88</v>
      </c>
      <c r="H969" s="7" t="s">
        <v>31</v>
      </c>
      <c r="I969" s="7" t="s">
        <v>552</v>
      </c>
      <c r="J969" s="11">
        <f t="shared" si="3"/>
        <v>5</v>
      </c>
      <c r="K969" s="7" t="s">
        <v>8753</v>
      </c>
      <c r="L969" s="7" t="s">
        <v>8754</v>
      </c>
      <c r="M969" s="7" t="s">
        <v>2066</v>
      </c>
      <c r="N969" s="7" t="s">
        <v>1997</v>
      </c>
      <c r="O969" s="7" t="s">
        <v>8764</v>
      </c>
      <c r="P969" s="7" t="s">
        <v>8765</v>
      </c>
      <c r="Q969" s="7" t="s">
        <v>247</v>
      </c>
      <c r="R969" s="7" t="s">
        <v>2066</v>
      </c>
      <c r="S969" s="7" t="s">
        <v>1997</v>
      </c>
      <c r="T969" s="7" t="s">
        <v>89</v>
      </c>
      <c r="U969" s="7"/>
      <c r="V969" s="7" t="s">
        <v>78</v>
      </c>
      <c r="W969" s="7" t="s">
        <v>59</v>
      </c>
      <c r="X969" s="7" t="s">
        <v>89</v>
      </c>
      <c r="Y969" s="7" t="s">
        <v>89</v>
      </c>
    </row>
    <row r="970" spans="1:25" ht="16.5" customHeight="1">
      <c r="A970" s="7" t="s">
        <v>7129</v>
      </c>
      <c r="B970" s="7" t="s">
        <v>8768</v>
      </c>
      <c r="C970" s="109">
        <v>1</v>
      </c>
      <c r="D970" s="110">
        <v>1</v>
      </c>
      <c r="E970" s="111"/>
      <c r="F970" s="9"/>
      <c r="G970" s="7" t="s">
        <v>88</v>
      </c>
      <c r="H970" s="7" t="s">
        <v>31</v>
      </c>
      <c r="I970" s="7" t="s">
        <v>232</v>
      </c>
      <c r="J970" s="11">
        <f t="shared" si="3"/>
        <v>10</v>
      </c>
      <c r="K970" s="7" t="s">
        <v>8132</v>
      </c>
      <c r="L970" s="7" t="s">
        <v>8133</v>
      </c>
      <c r="M970" s="7" t="s">
        <v>2055</v>
      </c>
      <c r="N970" s="7" t="s">
        <v>1997</v>
      </c>
      <c r="O970" s="7" t="s">
        <v>8771</v>
      </c>
      <c r="P970" s="7" t="s">
        <v>8772</v>
      </c>
      <c r="Q970" s="7" t="s">
        <v>247</v>
      </c>
      <c r="R970" s="7" t="s">
        <v>2055</v>
      </c>
      <c r="S970" s="7" t="s">
        <v>1997</v>
      </c>
      <c r="T970" s="7" t="s">
        <v>89</v>
      </c>
      <c r="U970" s="7"/>
      <c r="V970" s="7" t="s">
        <v>78</v>
      </c>
      <c r="W970" s="7" t="s">
        <v>59</v>
      </c>
      <c r="X970" s="7" t="s">
        <v>89</v>
      </c>
      <c r="Y970" s="7" t="s">
        <v>89</v>
      </c>
    </row>
    <row r="971" spans="1:25" ht="16.5" customHeight="1">
      <c r="A971" s="7" t="s">
        <v>7129</v>
      </c>
      <c r="B971" s="7" t="s">
        <v>8774</v>
      </c>
      <c r="C971" s="109">
        <v>1</v>
      </c>
      <c r="D971" s="110">
        <v>1</v>
      </c>
      <c r="E971" s="111"/>
      <c r="F971" s="9"/>
      <c r="G971" s="7" t="s">
        <v>88</v>
      </c>
      <c r="H971" s="7" t="s">
        <v>31</v>
      </c>
      <c r="I971" s="7" t="s">
        <v>232</v>
      </c>
      <c r="J971" s="11">
        <f t="shared" si="3"/>
        <v>10</v>
      </c>
      <c r="K971" s="7" t="s">
        <v>8132</v>
      </c>
      <c r="L971" s="7" t="s">
        <v>8133</v>
      </c>
      <c r="M971" s="7" t="s">
        <v>2055</v>
      </c>
      <c r="N971" s="7" t="s">
        <v>1997</v>
      </c>
      <c r="O971" s="7" t="s">
        <v>8778</v>
      </c>
      <c r="P971" s="7" t="s">
        <v>8779</v>
      </c>
      <c r="Q971" s="7" t="s">
        <v>247</v>
      </c>
      <c r="R971" s="7" t="s">
        <v>2055</v>
      </c>
      <c r="S971" s="7" t="s">
        <v>1997</v>
      </c>
      <c r="T971" s="7" t="s">
        <v>89</v>
      </c>
      <c r="U971" s="7"/>
      <c r="V971" s="7" t="s">
        <v>78</v>
      </c>
      <c r="W971" s="7" t="s">
        <v>59</v>
      </c>
      <c r="X971" s="7" t="s">
        <v>89</v>
      </c>
      <c r="Y971" s="7" t="s">
        <v>89</v>
      </c>
    </row>
    <row r="972" spans="1:25" ht="16.5" customHeight="1">
      <c r="A972" s="7" t="s">
        <v>7129</v>
      </c>
      <c r="B972" s="7" t="s">
        <v>8780</v>
      </c>
      <c r="C972" s="109">
        <v>1</v>
      </c>
      <c r="D972" s="110">
        <v>1</v>
      </c>
      <c r="E972" s="111"/>
      <c r="F972" s="9"/>
      <c r="G972" s="7" t="s">
        <v>88</v>
      </c>
      <c r="H972" s="7" t="s">
        <v>31</v>
      </c>
      <c r="I972" s="7" t="s">
        <v>232</v>
      </c>
      <c r="J972" s="11">
        <f t="shared" si="3"/>
        <v>10</v>
      </c>
      <c r="K972" s="7" t="s">
        <v>8132</v>
      </c>
      <c r="L972" s="7" t="s">
        <v>8133</v>
      </c>
      <c r="M972" s="7" t="s">
        <v>2055</v>
      </c>
      <c r="N972" s="7" t="s">
        <v>1997</v>
      </c>
      <c r="O972" s="7" t="s">
        <v>8786</v>
      </c>
      <c r="P972" s="7" t="s">
        <v>8787</v>
      </c>
      <c r="Q972" s="7" t="s">
        <v>247</v>
      </c>
      <c r="R972" s="7" t="s">
        <v>2055</v>
      </c>
      <c r="S972" s="7" t="s">
        <v>1997</v>
      </c>
      <c r="T972" s="7" t="s">
        <v>89</v>
      </c>
      <c r="U972" s="7"/>
      <c r="V972" s="7" t="s">
        <v>78</v>
      </c>
      <c r="W972" s="7" t="s">
        <v>59</v>
      </c>
      <c r="X972" s="7" t="s">
        <v>89</v>
      </c>
      <c r="Y972" s="7" t="s">
        <v>89</v>
      </c>
    </row>
    <row r="973" spans="1:25" ht="16.5" customHeight="1">
      <c r="A973" s="7" t="s">
        <v>7129</v>
      </c>
      <c r="B973" s="7" t="s">
        <v>8789</v>
      </c>
      <c r="C973" s="109">
        <v>1</v>
      </c>
      <c r="D973" s="110">
        <v>1</v>
      </c>
      <c r="E973" s="111"/>
      <c r="F973" s="9"/>
      <c r="G973" s="7" t="s">
        <v>88</v>
      </c>
      <c r="H973" s="7" t="s">
        <v>31</v>
      </c>
      <c r="I973" s="7" t="s">
        <v>552</v>
      </c>
      <c r="J973" s="11">
        <f t="shared" si="3"/>
        <v>5</v>
      </c>
      <c r="K973" s="7" t="s">
        <v>8786</v>
      </c>
      <c r="L973" s="7" t="s">
        <v>8787</v>
      </c>
      <c r="M973" s="7" t="s">
        <v>2055</v>
      </c>
      <c r="N973" s="7" t="s">
        <v>1997</v>
      </c>
      <c r="O973" s="7" t="s">
        <v>8794</v>
      </c>
      <c r="P973" s="7" t="s">
        <v>8795</v>
      </c>
      <c r="Q973" s="7" t="s">
        <v>247</v>
      </c>
      <c r="R973" s="7" t="s">
        <v>2055</v>
      </c>
      <c r="S973" s="7" t="s">
        <v>1997</v>
      </c>
      <c r="T973" s="7" t="s">
        <v>89</v>
      </c>
      <c r="U973" s="7"/>
      <c r="V973" s="7" t="s">
        <v>78</v>
      </c>
      <c r="W973" s="7" t="s">
        <v>59</v>
      </c>
      <c r="X973" s="7" t="s">
        <v>89</v>
      </c>
      <c r="Y973" s="7" t="s">
        <v>89</v>
      </c>
    </row>
    <row r="974" spans="1:25" ht="16.5" customHeight="1">
      <c r="A974" s="7" t="s">
        <v>7129</v>
      </c>
      <c r="B974" s="7" t="s">
        <v>8798</v>
      </c>
      <c r="C974" s="109">
        <v>1</v>
      </c>
      <c r="D974" s="110">
        <v>1</v>
      </c>
      <c r="E974" s="111"/>
      <c r="F974" s="9"/>
      <c r="G974" s="7" t="s">
        <v>88</v>
      </c>
      <c r="H974" s="7" t="s">
        <v>31</v>
      </c>
      <c r="I974" s="7" t="s">
        <v>8801</v>
      </c>
      <c r="J974" s="11">
        <f t="shared" si="3"/>
        <v>16</v>
      </c>
      <c r="K974" s="7" t="s">
        <v>8139</v>
      </c>
      <c r="L974" s="7" t="s">
        <v>8140</v>
      </c>
      <c r="M974" s="7" t="s">
        <v>1996</v>
      </c>
      <c r="N974" s="7" t="s">
        <v>1997</v>
      </c>
      <c r="O974" s="7" t="s">
        <v>8803</v>
      </c>
      <c r="P974" s="7" t="s">
        <v>8805</v>
      </c>
      <c r="Q974" s="7" t="s">
        <v>1049</v>
      </c>
      <c r="R974" s="7" t="s">
        <v>975</v>
      </c>
      <c r="S974" s="7" t="s">
        <v>977</v>
      </c>
      <c r="T974" s="7" t="s">
        <v>8806</v>
      </c>
      <c r="U974" s="7"/>
      <c r="V974" s="7" t="s">
        <v>57</v>
      </c>
      <c r="W974" s="7" t="s">
        <v>59</v>
      </c>
      <c r="X974" s="7" t="s">
        <v>7791</v>
      </c>
      <c r="Y974" s="7" t="s">
        <v>7753</v>
      </c>
    </row>
    <row r="975" spans="1:25" ht="16.5" customHeight="1">
      <c r="A975" s="7" t="s">
        <v>7129</v>
      </c>
      <c r="B975" s="7" t="s">
        <v>8808</v>
      </c>
      <c r="C975" s="109">
        <v>1</v>
      </c>
      <c r="D975" s="110">
        <v>1</v>
      </c>
      <c r="E975" s="111"/>
      <c r="F975" s="9"/>
      <c r="G975" s="7" t="s">
        <v>88</v>
      </c>
      <c r="H975" s="7" t="s">
        <v>31</v>
      </c>
      <c r="I975" s="7" t="s">
        <v>4457</v>
      </c>
      <c r="J975" s="11">
        <f t="shared" si="3"/>
        <v>10</v>
      </c>
      <c r="K975" s="7" t="s">
        <v>8139</v>
      </c>
      <c r="L975" s="7" t="s">
        <v>8140</v>
      </c>
      <c r="M975" s="7" t="s">
        <v>1996</v>
      </c>
      <c r="N975" s="7" t="s">
        <v>1997</v>
      </c>
      <c r="O975" s="7" t="s">
        <v>8811</v>
      </c>
      <c r="P975" s="7" t="s">
        <v>8813</v>
      </c>
      <c r="Q975" s="7" t="s">
        <v>1912</v>
      </c>
      <c r="R975" s="7" t="s">
        <v>975</v>
      </c>
      <c r="S975" s="7" t="s">
        <v>977</v>
      </c>
      <c r="T975" s="7" t="s">
        <v>8815</v>
      </c>
      <c r="U975" s="7"/>
      <c r="V975" s="7" t="s">
        <v>57</v>
      </c>
      <c r="W975" s="7" t="s">
        <v>59</v>
      </c>
      <c r="X975" s="7" t="s">
        <v>7791</v>
      </c>
      <c r="Y975" s="7" t="s">
        <v>8817</v>
      </c>
    </row>
    <row r="976" spans="1:25" ht="16.5" customHeight="1">
      <c r="A976" s="7" t="s">
        <v>7129</v>
      </c>
      <c r="B976" s="7" t="s">
        <v>8818</v>
      </c>
      <c r="C976" s="109">
        <v>1</v>
      </c>
      <c r="D976" s="110">
        <v>1</v>
      </c>
      <c r="E976" s="111"/>
      <c r="F976" s="9"/>
      <c r="G976" s="7" t="s">
        <v>88</v>
      </c>
      <c r="H976" s="7" t="s">
        <v>31</v>
      </c>
      <c r="I976" s="7" t="s">
        <v>8821</v>
      </c>
      <c r="J976" s="11">
        <f t="shared" si="3"/>
        <v>11</v>
      </c>
      <c r="K976" s="7" t="s">
        <v>8139</v>
      </c>
      <c r="L976" s="7" t="s">
        <v>8140</v>
      </c>
      <c r="M976" s="7" t="s">
        <v>1996</v>
      </c>
      <c r="N976" s="7" t="s">
        <v>1997</v>
      </c>
      <c r="O976" s="7" t="s">
        <v>8824</v>
      </c>
      <c r="P976" s="7" t="s">
        <v>8826</v>
      </c>
      <c r="Q976" s="7" t="s">
        <v>978</v>
      </c>
      <c r="R976" s="7" t="s">
        <v>975</v>
      </c>
      <c r="S976" s="7" t="s">
        <v>977</v>
      </c>
      <c r="T976" s="7" t="s">
        <v>8827</v>
      </c>
      <c r="U976" s="7"/>
      <c r="V976" s="7" t="s">
        <v>57</v>
      </c>
      <c r="W976" s="7" t="s">
        <v>59</v>
      </c>
      <c r="X976" s="7" t="s">
        <v>7791</v>
      </c>
      <c r="Y976" s="7" t="s">
        <v>3398</v>
      </c>
    </row>
    <row r="977" spans="1:25" ht="16.5" customHeight="1">
      <c r="A977" s="7" t="s">
        <v>7129</v>
      </c>
      <c r="B977" s="7" t="s">
        <v>8829</v>
      </c>
      <c r="C977" s="109">
        <v>1</v>
      </c>
      <c r="D977" s="110">
        <v>1</v>
      </c>
      <c r="E977" s="111"/>
      <c r="F977" s="9"/>
      <c r="G977" s="7" t="s">
        <v>88</v>
      </c>
      <c r="H977" s="7" t="s">
        <v>31</v>
      </c>
      <c r="I977" s="7" t="s">
        <v>552</v>
      </c>
      <c r="J977" s="11">
        <f t="shared" si="3"/>
        <v>5</v>
      </c>
      <c r="K977" s="7" t="s">
        <v>8824</v>
      </c>
      <c r="L977" s="7" t="s">
        <v>8826</v>
      </c>
      <c r="M977" s="7" t="s">
        <v>975</v>
      </c>
      <c r="N977" s="7" t="s">
        <v>977</v>
      </c>
      <c r="O977" s="7" t="s">
        <v>8834</v>
      </c>
      <c r="P977" s="7" t="s">
        <v>8835</v>
      </c>
      <c r="Q977" s="7" t="s">
        <v>247</v>
      </c>
      <c r="R977" s="7" t="s">
        <v>975</v>
      </c>
      <c r="S977" s="7" t="s">
        <v>977</v>
      </c>
      <c r="T977" s="7" t="s">
        <v>89</v>
      </c>
      <c r="U977" s="7"/>
      <c r="V977" s="7" t="s">
        <v>78</v>
      </c>
      <c r="W977" s="7" t="s">
        <v>59</v>
      </c>
      <c r="X977" s="7" t="s">
        <v>89</v>
      </c>
      <c r="Y977" s="7" t="s">
        <v>89</v>
      </c>
    </row>
    <row r="978" spans="1:25" ht="16.5" customHeight="1">
      <c r="A978" s="7" t="s">
        <v>7129</v>
      </c>
      <c r="B978" s="7" t="s">
        <v>8838</v>
      </c>
      <c r="C978" s="109">
        <v>1</v>
      </c>
      <c r="D978" s="110">
        <v>1</v>
      </c>
      <c r="E978" s="111"/>
      <c r="F978" s="9"/>
      <c r="G978" s="7" t="s">
        <v>88</v>
      </c>
      <c r="H978" s="7" t="s">
        <v>31</v>
      </c>
      <c r="I978" s="7" t="s">
        <v>8839</v>
      </c>
      <c r="J978" s="11">
        <f t="shared" si="3"/>
        <v>8</v>
      </c>
      <c r="K978" s="7" t="s">
        <v>8139</v>
      </c>
      <c r="L978" s="7" t="s">
        <v>8140</v>
      </c>
      <c r="M978" s="7" t="s">
        <v>1996</v>
      </c>
      <c r="N978" s="7" t="s">
        <v>1997</v>
      </c>
      <c r="O978" s="7" t="s">
        <v>8843</v>
      </c>
      <c r="P978" s="7" t="s">
        <v>8844</v>
      </c>
      <c r="Q978" s="7" t="s">
        <v>258</v>
      </c>
      <c r="R978" s="7" t="s">
        <v>1996</v>
      </c>
      <c r="S978" s="7" t="s">
        <v>1997</v>
      </c>
      <c r="T978" s="7" t="s">
        <v>8845</v>
      </c>
      <c r="U978" s="7"/>
      <c r="V978" s="7" t="s">
        <v>78</v>
      </c>
      <c r="W978" s="7" t="s">
        <v>59</v>
      </c>
      <c r="X978" s="7" t="s">
        <v>7791</v>
      </c>
      <c r="Y978" s="7" t="s">
        <v>7989</v>
      </c>
    </row>
    <row r="979" spans="1:25" ht="16.5" customHeight="1">
      <c r="A979" s="7" t="s">
        <v>7129</v>
      </c>
      <c r="B979" s="7" t="s">
        <v>8847</v>
      </c>
      <c r="C979" s="109">
        <v>1</v>
      </c>
      <c r="D979" s="110">
        <v>1</v>
      </c>
      <c r="E979" s="111"/>
      <c r="F979" s="9"/>
      <c r="G979" s="7" t="s">
        <v>88</v>
      </c>
      <c r="H979" s="7" t="s">
        <v>31</v>
      </c>
      <c r="I979" s="7" t="s">
        <v>552</v>
      </c>
      <c r="J979" s="11">
        <f t="shared" si="3"/>
        <v>5</v>
      </c>
      <c r="K979" s="7" t="s">
        <v>8843</v>
      </c>
      <c r="L979" s="7" t="s">
        <v>8844</v>
      </c>
      <c r="M979" s="7" t="s">
        <v>1996</v>
      </c>
      <c r="N979" s="7" t="s">
        <v>1997</v>
      </c>
      <c r="O979" s="7" t="s">
        <v>8850</v>
      </c>
      <c r="P979" s="7" t="s">
        <v>8851</v>
      </c>
      <c r="Q979" s="7" t="s">
        <v>247</v>
      </c>
      <c r="R979" s="7" t="s">
        <v>1996</v>
      </c>
      <c r="S979" s="7" t="s">
        <v>1997</v>
      </c>
      <c r="T979" s="7" t="s">
        <v>89</v>
      </c>
      <c r="U979" s="7"/>
      <c r="V979" s="7" t="s">
        <v>78</v>
      </c>
      <c r="W979" s="7" t="s">
        <v>59</v>
      </c>
      <c r="X979" s="7" t="s">
        <v>89</v>
      </c>
      <c r="Y979" s="7" t="s">
        <v>89</v>
      </c>
    </row>
    <row r="980" spans="1:25" ht="16.5" customHeight="1">
      <c r="A980" s="7" t="s">
        <v>7129</v>
      </c>
      <c r="B980" s="7" t="s">
        <v>8854</v>
      </c>
      <c r="C980" s="109">
        <v>1</v>
      </c>
      <c r="D980" s="110">
        <v>1</v>
      </c>
      <c r="E980" s="111"/>
      <c r="F980" s="9"/>
      <c r="G980" s="7" t="s">
        <v>88</v>
      </c>
      <c r="H980" s="7" t="s">
        <v>31</v>
      </c>
      <c r="I980" s="7" t="s">
        <v>8857</v>
      </c>
      <c r="J980" s="11">
        <f t="shared" si="3"/>
        <v>13</v>
      </c>
      <c r="K980" s="7" t="s">
        <v>8149</v>
      </c>
      <c r="L980" s="7" t="s">
        <v>8150</v>
      </c>
      <c r="M980" s="7" t="s">
        <v>2007</v>
      </c>
      <c r="N980" s="7" t="s">
        <v>1997</v>
      </c>
      <c r="O980" s="7" t="s">
        <v>8859</v>
      </c>
      <c r="P980" s="7" t="s">
        <v>8861</v>
      </c>
      <c r="Q980" s="7" t="s">
        <v>4557</v>
      </c>
      <c r="R980" s="7" t="s">
        <v>1996</v>
      </c>
      <c r="S980" s="7" t="s">
        <v>1997</v>
      </c>
      <c r="T980" s="7" t="s">
        <v>8863</v>
      </c>
      <c r="U980" s="7"/>
      <c r="V980" s="7" t="s">
        <v>57</v>
      </c>
      <c r="W980" s="7" t="s">
        <v>59</v>
      </c>
      <c r="X980" s="7" t="s">
        <v>7798</v>
      </c>
      <c r="Y980" s="7" t="s">
        <v>7791</v>
      </c>
    </row>
    <row r="981" spans="1:25" ht="16.5" customHeight="1">
      <c r="A981" s="7" t="s">
        <v>7129</v>
      </c>
      <c r="B981" s="7" t="s">
        <v>8864</v>
      </c>
      <c r="C981" s="109">
        <v>1</v>
      </c>
      <c r="D981" s="110">
        <v>1</v>
      </c>
      <c r="E981" s="111"/>
      <c r="F981" s="9"/>
      <c r="G981" s="7" t="s">
        <v>88</v>
      </c>
      <c r="H981" s="7" t="s">
        <v>31</v>
      </c>
      <c r="I981" s="7" t="s">
        <v>8868</v>
      </c>
      <c r="J981" s="11">
        <f t="shared" si="3"/>
        <v>10</v>
      </c>
      <c r="K981" s="7" t="s">
        <v>8149</v>
      </c>
      <c r="L981" s="7" t="s">
        <v>8150</v>
      </c>
      <c r="M981" s="7" t="s">
        <v>2007</v>
      </c>
      <c r="N981" s="7" t="s">
        <v>1997</v>
      </c>
      <c r="O981" s="7" t="s">
        <v>8870</v>
      </c>
      <c r="P981" s="7" t="s">
        <v>8872</v>
      </c>
      <c r="Q981" s="7" t="s">
        <v>2270</v>
      </c>
      <c r="R981" s="7" t="s">
        <v>1996</v>
      </c>
      <c r="S981" s="7" t="s">
        <v>1997</v>
      </c>
      <c r="T981" s="7" t="s">
        <v>8874</v>
      </c>
      <c r="U981" s="7"/>
      <c r="V981" s="7" t="s">
        <v>57</v>
      </c>
      <c r="W981" s="7" t="s">
        <v>59</v>
      </c>
      <c r="X981" s="7" t="s">
        <v>7798</v>
      </c>
      <c r="Y981" s="7" t="s">
        <v>7989</v>
      </c>
    </row>
    <row r="982" spans="1:25" ht="16.5" customHeight="1">
      <c r="A982" s="7" t="s">
        <v>7129</v>
      </c>
      <c r="B982" s="7" t="s">
        <v>8876</v>
      </c>
      <c r="C982" s="109">
        <v>1</v>
      </c>
      <c r="D982" s="110">
        <v>1</v>
      </c>
      <c r="E982" s="111"/>
      <c r="F982" s="9"/>
      <c r="G982" s="7" t="s">
        <v>88</v>
      </c>
      <c r="H982" s="7" t="s">
        <v>31</v>
      </c>
      <c r="I982" s="7" t="s">
        <v>2780</v>
      </c>
      <c r="J982" s="11">
        <f t="shared" si="3"/>
        <v>13</v>
      </c>
      <c r="K982" s="7" t="s">
        <v>8149</v>
      </c>
      <c r="L982" s="7" t="s">
        <v>8150</v>
      </c>
      <c r="M982" s="7" t="s">
        <v>2007</v>
      </c>
      <c r="N982" s="7" t="s">
        <v>1997</v>
      </c>
      <c r="O982" s="7" t="s">
        <v>8880</v>
      </c>
      <c r="P982" s="7" t="s">
        <v>8881</v>
      </c>
      <c r="Q982" s="7" t="s">
        <v>1071</v>
      </c>
      <c r="R982" s="7" t="s">
        <v>2007</v>
      </c>
      <c r="S982" s="7" t="s">
        <v>1997</v>
      </c>
      <c r="T982" s="7" t="s">
        <v>7807</v>
      </c>
      <c r="U982" s="7"/>
      <c r="V982" s="7" t="s">
        <v>78</v>
      </c>
      <c r="W982" s="7" t="s">
        <v>59</v>
      </c>
      <c r="X982" s="7" t="s">
        <v>7798</v>
      </c>
      <c r="Y982" s="7" t="s">
        <v>4495</v>
      </c>
    </row>
    <row r="983" spans="1:25" ht="16.5" customHeight="1">
      <c r="A983" s="7" t="s">
        <v>7129</v>
      </c>
      <c r="B983" s="7" t="s">
        <v>8883</v>
      </c>
      <c r="C983" s="109">
        <v>1</v>
      </c>
      <c r="D983" s="110">
        <v>1</v>
      </c>
      <c r="E983" s="111"/>
      <c r="F983" s="9"/>
      <c r="G983" s="7" t="s">
        <v>88</v>
      </c>
      <c r="H983" s="7" t="s">
        <v>31</v>
      </c>
      <c r="I983" s="7" t="s">
        <v>8887</v>
      </c>
      <c r="J983" s="11">
        <f t="shared" si="3"/>
        <v>12</v>
      </c>
      <c r="K983" s="7" t="s">
        <v>8149</v>
      </c>
      <c r="L983" s="7" t="s">
        <v>8150</v>
      </c>
      <c r="M983" s="7" t="s">
        <v>2007</v>
      </c>
      <c r="N983" s="7" t="s">
        <v>1997</v>
      </c>
      <c r="O983" s="7" t="s">
        <v>8889</v>
      </c>
      <c r="P983" s="7" t="s">
        <v>8890</v>
      </c>
      <c r="Q983" s="7" t="s">
        <v>2270</v>
      </c>
      <c r="R983" s="7" t="s">
        <v>2007</v>
      </c>
      <c r="S983" s="7" t="s">
        <v>1997</v>
      </c>
      <c r="T983" s="7" t="s">
        <v>8023</v>
      </c>
      <c r="U983" s="7"/>
      <c r="V983" s="7" t="s">
        <v>78</v>
      </c>
      <c r="W983" s="7" t="s">
        <v>59</v>
      </c>
      <c r="X983" s="7" t="s">
        <v>7798</v>
      </c>
      <c r="Y983" s="7" t="s">
        <v>8025</v>
      </c>
    </row>
    <row r="984" spans="1:25" ht="16.5" customHeight="1">
      <c r="A984" s="7" t="s">
        <v>7129</v>
      </c>
      <c r="B984" s="7" t="s">
        <v>8892</v>
      </c>
      <c r="C984" s="109">
        <v>1</v>
      </c>
      <c r="D984" s="110">
        <v>1</v>
      </c>
      <c r="E984" s="111"/>
      <c r="F984" s="9"/>
      <c r="G984" s="7" t="s">
        <v>88</v>
      </c>
      <c r="H984" s="7" t="s">
        <v>31</v>
      </c>
      <c r="I984" s="7" t="s">
        <v>8895</v>
      </c>
      <c r="J984" s="11">
        <f t="shared" si="3"/>
        <v>11</v>
      </c>
      <c r="K984" s="7" t="s">
        <v>8158</v>
      </c>
      <c r="L984" s="7" t="s">
        <v>8159</v>
      </c>
      <c r="M984" s="7" t="s">
        <v>2043</v>
      </c>
      <c r="N984" s="7" t="s">
        <v>1997</v>
      </c>
      <c r="O984" s="7" t="s">
        <v>8899</v>
      </c>
      <c r="P984" s="7" t="s">
        <v>8901</v>
      </c>
      <c r="Q984" s="7" t="s">
        <v>1049</v>
      </c>
      <c r="R984" s="7" t="s">
        <v>2043</v>
      </c>
      <c r="S984" s="7" t="s">
        <v>1997</v>
      </c>
      <c r="T984" s="7" t="s">
        <v>8904</v>
      </c>
      <c r="U984" s="7"/>
      <c r="V984" s="7" t="s">
        <v>78</v>
      </c>
      <c r="W984" s="7" t="s">
        <v>59</v>
      </c>
      <c r="X984" s="7" t="s">
        <v>8162</v>
      </c>
      <c r="Y984" s="7" t="s">
        <v>4518</v>
      </c>
    </row>
    <row r="985" spans="1:25" ht="16.5" customHeight="1">
      <c r="A985" s="7" t="s">
        <v>7129</v>
      </c>
      <c r="B985" s="7" t="s">
        <v>8907</v>
      </c>
      <c r="C985" s="109">
        <v>1</v>
      </c>
      <c r="D985" s="110">
        <v>1</v>
      </c>
      <c r="E985" s="111"/>
      <c r="F985" s="9"/>
      <c r="G985" s="7" t="s">
        <v>88</v>
      </c>
      <c r="H985" s="7" t="s">
        <v>31</v>
      </c>
      <c r="I985" s="7" t="s">
        <v>8910</v>
      </c>
      <c r="J985" s="11">
        <f t="shared" si="3"/>
        <v>8</v>
      </c>
      <c r="K985" s="7" t="s">
        <v>8158</v>
      </c>
      <c r="L985" s="7" t="s">
        <v>8159</v>
      </c>
      <c r="M985" s="7" t="s">
        <v>2043</v>
      </c>
      <c r="N985" s="7" t="s">
        <v>1997</v>
      </c>
      <c r="O985" s="7" t="s">
        <v>8912</v>
      </c>
      <c r="P985" s="7" t="s">
        <v>8913</v>
      </c>
      <c r="Q985" s="7" t="s">
        <v>258</v>
      </c>
      <c r="R985" s="7" t="s">
        <v>2043</v>
      </c>
      <c r="S985" s="7" t="s">
        <v>1997</v>
      </c>
      <c r="T985" s="7" t="s">
        <v>8914</v>
      </c>
      <c r="U985" s="7"/>
      <c r="V985" s="7" t="s">
        <v>78</v>
      </c>
      <c r="W985" s="7" t="s">
        <v>59</v>
      </c>
      <c r="X985" s="7" t="s">
        <v>8162</v>
      </c>
      <c r="Y985" s="7" t="s">
        <v>983</v>
      </c>
    </row>
    <row r="986" spans="1:25" ht="16.5" customHeight="1">
      <c r="A986" s="7" t="s">
        <v>7129</v>
      </c>
      <c r="B986" s="7" t="s">
        <v>8916</v>
      </c>
      <c r="C986" s="109">
        <v>1</v>
      </c>
      <c r="D986" s="110">
        <v>1</v>
      </c>
      <c r="E986" s="111"/>
      <c r="F986" s="9"/>
      <c r="G986" s="7" t="s">
        <v>88</v>
      </c>
      <c r="H986" s="7" t="s">
        <v>31</v>
      </c>
      <c r="I986" s="7" t="s">
        <v>232</v>
      </c>
      <c r="J986" s="11">
        <f t="shared" si="3"/>
        <v>10</v>
      </c>
      <c r="K986" s="7" t="s">
        <v>8158</v>
      </c>
      <c r="L986" s="7" t="s">
        <v>8159</v>
      </c>
      <c r="M986" s="7" t="s">
        <v>2043</v>
      </c>
      <c r="N986" s="7" t="s">
        <v>1997</v>
      </c>
      <c r="O986" s="7" t="s">
        <v>8919</v>
      </c>
      <c r="P986" s="7" t="s">
        <v>8921</v>
      </c>
      <c r="Q986" s="7" t="s">
        <v>1071</v>
      </c>
      <c r="R986" s="7" t="s">
        <v>2043</v>
      </c>
      <c r="S986" s="7" t="s">
        <v>1997</v>
      </c>
      <c r="T986" s="7" t="s">
        <v>8922</v>
      </c>
      <c r="U986" s="7"/>
      <c r="V986" s="7" t="s">
        <v>78</v>
      </c>
      <c r="W986" s="7" t="s">
        <v>59</v>
      </c>
      <c r="X986" s="7" t="s">
        <v>8162</v>
      </c>
      <c r="Y986" s="7" t="s">
        <v>8062</v>
      </c>
    </row>
    <row r="987" spans="1:25" ht="16.5" customHeight="1">
      <c r="A987" s="7" t="s">
        <v>7129</v>
      </c>
      <c r="B987" s="7" t="s">
        <v>8923</v>
      </c>
      <c r="C987" s="109">
        <v>1</v>
      </c>
      <c r="D987" s="110">
        <v>1</v>
      </c>
      <c r="E987" s="111"/>
      <c r="F987" s="9"/>
      <c r="G987" s="7" t="s">
        <v>88</v>
      </c>
      <c r="H987" s="7" t="s">
        <v>31</v>
      </c>
      <c r="I987" s="7" t="s">
        <v>85</v>
      </c>
      <c r="J987" s="11">
        <f t="shared" si="3"/>
        <v>6</v>
      </c>
      <c r="K987" s="7" t="s">
        <v>8919</v>
      </c>
      <c r="L987" s="7" t="s">
        <v>8921</v>
      </c>
      <c r="M987" s="7" t="s">
        <v>2043</v>
      </c>
      <c r="N987" s="7" t="s">
        <v>1997</v>
      </c>
      <c r="O987" s="7" t="s">
        <v>8926</v>
      </c>
      <c r="P987" s="7" t="s">
        <v>8927</v>
      </c>
      <c r="Q987" s="7" t="s">
        <v>247</v>
      </c>
      <c r="R987" s="7" t="s">
        <v>2043</v>
      </c>
      <c r="S987" s="7" t="s">
        <v>1997</v>
      </c>
      <c r="T987" s="7" t="s">
        <v>89</v>
      </c>
      <c r="U987" s="7"/>
      <c r="V987" s="7" t="s">
        <v>78</v>
      </c>
      <c r="W987" s="7" t="s">
        <v>59</v>
      </c>
      <c r="X987" s="7" t="s">
        <v>89</v>
      </c>
      <c r="Y987" s="7" t="s">
        <v>89</v>
      </c>
    </row>
    <row r="988" spans="1:25" ht="16.5" customHeight="1">
      <c r="A988" s="7" t="s">
        <v>7129</v>
      </c>
      <c r="B988" s="7" t="s">
        <v>8929</v>
      </c>
      <c r="C988" s="109">
        <v>1</v>
      </c>
      <c r="D988" s="110">
        <v>1</v>
      </c>
      <c r="E988" s="111"/>
      <c r="F988" s="9"/>
      <c r="G988" s="7" t="s">
        <v>344</v>
      </c>
      <c r="H988" s="7" t="s">
        <v>31</v>
      </c>
      <c r="I988" s="7" t="s">
        <v>5290</v>
      </c>
      <c r="J988" s="11">
        <f t="shared" si="3"/>
        <v>40</v>
      </c>
      <c r="K988" s="7" t="s">
        <v>8067</v>
      </c>
      <c r="L988" s="7" t="s">
        <v>8069</v>
      </c>
      <c r="M988" s="7" t="s">
        <v>716</v>
      </c>
      <c r="N988" s="7" t="s">
        <v>718</v>
      </c>
      <c r="O988" s="7" t="s">
        <v>8932</v>
      </c>
      <c r="P988" s="7" t="s">
        <v>8934</v>
      </c>
      <c r="Q988" s="7" t="s">
        <v>52</v>
      </c>
      <c r="R988" s="7" t="s">
        <v>842</v>
      </c>
      <c r="S988" s="7" t="s">
        <v>843</v>
      </c>
      <c r="T988" s="7" t="s">
        <v>8937</v>
      </c>
      <c r="U988" s="7"/>
      <c r="V988" s="7" t="s">
        <v>57</v>
      </c>
      <c r="W988" s="7" t="s">
        <v>59</v>
      </c>
      <c r="X988" s="7" t="s">
        <v>1598</v>
      </c>
      <c r="Y988" s="7" t="s">
        <v>8938</v>
      </c>
    </row>
    <row r="989" spans="1:25" ht="16.5" customHeight="1">
      <c r="A989" s="7" t="s">
        <v>7129</v>
      </c>
      <c r="B989" s="7" t="s">
        <v>8939</v>
      </c>
      <c r="C989" s="109">
        <v>1</v>
      </c>
      <c r="D989" s="110">
        <v>1</v>
      </c>
      <c r="E989" s="111"/>
      <c r="F989" s="9"/>
      <c r="G989" s="7" t="s">
        <v>344</v>
      </c>
      <c r="H989" s="7" t="s">
        <v>31</v>
      </c>
      <c r="I989" s="7" t="s">
        <v>8941</v>
      </c>
      <c r="J989" s="11">
        <f t="shared" si="3"/>
        <v>39</v>
      </c>
      <c r="K989" s="7" t="s">
        <v>8067</v>
      </c>
      <c r="L989" s="7" t="s">
        <v>8069</v>
      </c>
      <c r="M989" s="7" t="s">
        <v>716</v>
      </c>
      <c r="N989" s="7" t="s">
        <v>718</v>
      </c>
      <c r="O989" s="7" t="s">
        <v>8944</v>
      </c>
      <c r="P989" s="7" t="s">
        <v>8945</v>
      </c>
      <c r="Q989" s="7" t="s">
        <v>965</v>
      </c>
      <c r="R989" s="7" t="s">
        <v>842</v>
      </c>
      <c r="S989" s="7" t="s">
        <v>843</v>
      </c>
      <c r="T989" s="7" t="s">
        <v>8947</v>
      </c>
      <c r="U989" s="7"/>
      <c r="V989" s="7" t="s">
        <v>57</v>
      </c>
      <c r="W989" s="7" t="s">
        <v>59</v>
      </c>
      <c r="X989" s="7" t="s">
        <v>1598</v>
      </c>
      <c r="Y989" s="7" t="s">
        <v>8948</v>
      </c>
    </row>
    <row r="990" spans="1:25" ht="16.5" customHeight="1">
      <c r="A990" s="7" t="s">
        <v>7129</v>
      </c>
      <c r="B990" s="7" t="s">
        <v>8950</v>
      </c>
      <c r="C990" s="109">
        <v>1</v>
      </c>
      <c r="D990" s="110">
        <v>1</v>
      </c>
      <c r="E990" s="111"/>
      <c r="F990" s="9"/>
      <c r="G990" s="7" t="s">
        <v>105</v>
      </c>
      <c r="H990" s="7" t="s">
        <v>31</v>
      </c>
      <c r="I990" s="7" t="s">
        <v>8951</v>
      </c>
      <c r="J990" s="11">
        <f t="shared" si="3"/>
        <v>8</v>
      </c>
      <c r="K990" s="7" t="s">
        <v>8178</v>
      </c>
      <c r="L990" s="7" t="s">
        <v>8179</v>
      </c>
      <c r="M990" s="7" t="s">
        <v>736</v>
      </c>
      <c r="N990" s="7" t="s">
        <v>738</v>
      </c>
      <c r="O990" s="7" t="s">
        <v>8953</v>
      </c>
      <c r="P990" s="7" t="s">
        <v>8955</v>
      </c>
      <c r="Q990" s="7" t="s">
        <v>293</v>
      </c>
      <c r="R990" s="7" t="s">
        <v>736</v>
      </c>
      <c r="S990" s="7" t="s">
        <v>738</v>
      </c>
      <c r="T990" s="7" t="s">
        <v>8956</v>
      </c>
      <c r="U990" s="7"/>
      <c r="V990" s="7" t="s">
        <v>78</v>
      </c>
      <c r="W990" s="7" t="s">
        <v>59</v>
      </c>
      <c r="X990" s="7" t="s">
        <v>8182</v>
      </c>
      <c r="Y990" s="7" t="s">
        <v>4021</v>
      </c>
    </row>
    <row r="991" spans="1:25" ht="16.5" customHeight="1">
      <c r="A991" s="7" t="s">
        <v>7129</v>
      </c>
      <c r="B991" s="7" t="s">
        <v>8958</v>
      </c>
      <c r="C991" s="109">
        <v>1</v>
      </c>
      <c r="D991" s="110">
        <v>1</v>
      </c>
      <c r="E991" s="111"/>
      <c r="F991" s="9"/>
      <c r="G991" s="7" t="s">
        <v>4182</v>
      </c>
      <c r="H991" s="7" t="s">
        <v>31</v>
      </c>
      <c r="I991" s="7" t="s">
        <v>8960</v>
      </c>
      <c r="J991" s="11">
        <f t="shared" si="3"/>
        <v>9</v>
      </c>
      <c r="K991" s="7" t="s">
        <v>8189</v>
      </c>
      <c r="L991" s="7" t="s">
        <v>8190</v>
      </c>
      <c r="M991" s="7" t="s">
        <v>2763</v>
      </c>
      <c r="N991" s="7" t="s">
        <v>2765</v>
      </c>
      <c r="O991" s="7" t="s">
        <v>8963</v>
      </c>
      <c r="P991" s="7" t="s">
        <v>8964</v>
      </c>
      <c r="Q991" s="7" t="s">
        <v>52</v>
      </c>
      <c r="R991" s="7" t="s">
        <v>1135</v>
      </c>
      <c r="S991" s="7" t="s">
        <v>1136</v>
      </c>
      <c r="T991" s="7" t="s">
        <v>8966</v>
      </c>
      <c r="U991" s="7"/>
      <c r="V991" s="7" t="s">
        <v>57</v>
      </c>
      <c r="W991" s="7" t="s">
        <v>59</v>
      </c>
      <c r="X991" s="7" t="s">
        <v>8194</v>
      </c>
      <c r="Y991" s="7" t="s">
        <v>1139</v>
      </c>
    </row>
    <row r="992" spans="1:25" ht="16.5" customHeight="1">
      <c r="A992" s="7" t="s">
        <v>7129</v>
      </c>
      <c r="B992" s="7" t="s">
        <v>8969</v>
      </c>
      <c r="C992" s="109">
        <v>1</v>
      </c>
      <c r="D992" s="110">
        <v>1</v>
      </c>
      <c r="E992" s="111"/>
      <c r="F992" s="9"/>
      <c r="G992" s="7" t="s">
        <v>105</v>
      </c>
      <c r="H992" s="7" t="s">
        <v>31</v>
      </c>
      <c r="I992" s="7" t="s">
        <v>216</v>
      </c>
      <c r="J992" s="11">
        <f t="shared" si="3"/>
        <v>15</v>
      </c>
      <c r="K992" s="7" t="s">
        <v>8189</v>
      </c>
      <c r="L992" s="7" t="s">
        <v>8190</v>
      </c>
      <c r="M992" s="7" t="s">
        <v>2763</v>
      </c>
      <c r="N992" s="7" t="s">
        <v>2765</v>
      </c>
      <c r="O992" s="7" t="s">
        <v>8972</v>
      </c>
      <c r="P992" s="7" t="s">
        <v>8974</v>
      </c>
      <c r="Q992" s="7" t="s">
        <v>247</v>
      </c>
      <c r="R992" s="7" t="s">
        <v>2763</v>
      </c>
      <c r="S992" s="7" t="s">
        <v>2765</v>
      </c>
      <c r="T992" s="7" t="s">
        <v>89</v>
      </c>
      <c r="U992" s="7"/>
      <c r="V992" s="7" t="s">
        <v>78</v>
      </c>
      <c r="W992" s="7" t="s">
        <v>59</v>
      </c>
      <c r="X992" s="7" t="s">
        <v>89</v>
      </c>
      <c r="Y992" s="7" t="s">
        <v>89</v>
      </c>
    </row>
    <row r="993" spans="1:25" ht="16.5" customHeight="1">
      <c r="A993" s="7" t="s">
        <v>7129</v>
      </c>
      <c r="B993" s="7" t="s">
        <v>8976</v>
      </c>
      <c r="C993" s="109">
        <v>1</v>
      </c>
      <c r="D993" s="110">
        <v>1</v>
      </c>
      <c r="E993" s="111"/>
      <c r="F993" s="9"/>
      <c r="G993" s="7" t="s">
        <v>105</v>
      </c>
      <c r="H993" s="7" t="s">
        <v>31</v>
      </c>
      <c r="I993" s="7" t="s">
        <v>216</v>
      </c>
      <c r="J993" s="11">
        <f t="shared" si="3"/>
        <v>15</v>
      </c>
      <c r="K993" s="7" t="s">
        <v>8972</v>
      </c>
      <c r="L993" s="7" t="s">
        <v>8974</v>
      </c>
      <c r="M993" s="7" t="s">
        <v>2763</v>
      </c>
      <c r="N993" s="7" t="s">
        <v>2765</v>
      </c>
      <c r="O993" s="7" t="s">
        <v>8978</v>
      </c>
      <c r="P993" s="7" t="s">
        <v>8980</v>
      </c>
      <c r="Q993" s="7" t="s">
        <v>247</v>
      </c>
      <c r="R993" s="7" t="s">
        <v>2763</v>
      </c>
      <c r="S993" s="7" t="s">
        <v>2765</v>
      </c>
      <c r="T993" s="7" t="s">
        <v>89</v>
      </c>
      <c r="U993" s="7"/>
      <c r="V993" s="7" t="s">
        <v>78</v>
      </c>
      <c r="W993" s="7" t="s">
        <v>59</v>
      </c>
      <c r="X993" s="7" t="s">
        <v>89</v>
      </c>
      <c r="Y993" s="7" t="s">
        <v>89</v>
      </c>
    </row>
    <row r="994" spans="1:25" ht="16.5" customHeight="1">
      <c r="A994" s="7" t="s">
        <v>7129</v>
      </c>
      <c r="B994" s="7" t="s">
        <v>8983</v>
      </c>
      <c r="C994" s="109">
        <v>1</v>
      </c>
      <c r="D994" s="110">
        <v>1</v>
      </c>
      <c r="E994" s="111"/>
      <c r="F994" s="9"/>
      <c r="G994" s="7" t="s">
        <v>105</v>
      </c>
      <c r="H994" s="7" t="s">
        <v>31</v>
      </c>
      <c r="I994" s="7" t="s">
        <v>216</v>
      </c>
      <c r="J994" s="11">
        <f t="shared" si="3"/>
        <v>15</v>
      </c>
      <c r="K994" s="7" t="s">
        <v>8978</v>
      </c>
      <c r="L994" s="7" t="s">
        <v>8980</v>
      </c>
      <c r="M994" s="7" t="s">
        <v>2763</v>
      </c>
      <c r="N994" s="7" t="s">
        <v>2765</v>
      </c>
      <c r="O994" s="7" t="s">
        <v>8984</v>
      </c>
      <c r="P994" s="7" t="s">
        <v>8986</v>
      </c>
      <c r="Q994" s="7" t="s">
        <v>247</v>
      </c>
      <c r="R994" s="7" t="s">
        <v>2763</v>
      </c>
      <c r="S994" s="7" t="s">
        <v>2765</v>
      </c>
      <c r="T994" s="7" t="s">
        <v>89</v>
      </c>
      <c r="U994" s="7"/>
      <c r="V994" s="7" t="s">
        <v>78</v>
      </c>
      <c r="W994" s="7" t="s">
        <v>59</v>
      </c>
      <c r="X994" s="7" t="s">
        <v>89</v>
      </c>
      <c r="Y994" s="7" t="s">
        <v>89</v>
      </c>
    </row>
    <row r="995" spans="1:25" ht="16.5" customHeight="1">
      <c r="A995" s="7" t="s">
        <v>7129</v>
      </c>
      <c r="B995" s="7" t="s">
        <v>8990</v>
      </c>
      <c r="C995" s="109">
        <v>1</v>
      </c>
      <c r="D995" s="110">
        <v>1</v>
      </c>
      <c r="E995" s="111"/>
      <c r="F995" s="9"/>
      <c r="G995" s="7" t="s">
        <v>2500</v>
      </c>
      <c r="H995" s="7" t="s">
        <v>31</v>
      </c>
      <c r="I995" s="7" t="s">
        <v>8992</v>
      </c>
      <c r="J995" s="11">
        <f t="shared" si="3"/>
        <v>22</v>
      </c>
      <c r="K995" s="7" t="s">
        <v>8201</v>
      </c>
      <c r="L995" s="7" t="s">
        <v>8202</v>
      </c>
      <c r="M995" s="7" t="s">
        <v>2922</v>
      </c>
      <c r="N995" s="7" t="s">
        <v>2924</v>
      </c>
      <c r="O995" s="7" t="s">
        <v>8995</v>
      </c>
      <c r="P995" s="7" t="s">
        <v>8996</v>
      </c>
      <c r="Q995" s="7" t="s">
        <v>52</v>
      </c>
      <c r="R995" s="7" t="s">
        <v>2954</v>
      </c>
      <c r="S995" s="7" t="s">
        <v>2485</v>
      </c>
      <c r="T995" s="7" t="s">
        <v>8998</v>
      </c>
      <c r="U995" s="7"/>
      <c r="V995" s="7" t="s">
        <v>57</v>
      </c>
      <c r="W995" s="7" t="s">
        <v>59</v>
      </c>
      <c r="X995" s="7" t="s">
        <v>3124</v>
      </c>
      <c r="Y995" s="7" t="s">
        <v>5202</v>
      </c>
    </row>
    <row r="996" spans="1:25" ht="16.5" customHeight="1">
      <c r="A996" s="7" t="s">
        <v>7129</v>
      </c>
      <c r="B996" s="7" t="s">
        <v>9000</v>
      </c>
      <c r="C996" s="109">
        <v>1</v>
      </c>
      <c r="D996" s="110">
        <v>1</v>
      </c>
      <c r="E996" s="111"/>
      <c r="F996" s="9"/>
      <c r="G996" s="7" t="s">
        <v>105</v>
      </c>
      <c r="H996" s="7" t="s">
        <v>31</v>
      </c>
      <c r="I996" s="7" t="s">
        <v>9002</v>
      </c>
      <c r="J996" s="11">
        <f t="shared" si="3"/>
        <v>14</v>
      </c>
      <c r="K996" s="7" t="s">
        <v>8201</v>
      </c>
      <c r="L996" s="7" t="s">
        <v>8202</v>
      </c>
      <c r="M996" s="7" t="s">
        <v>2922</v>
      </c>
      <c r="N996" s="7" t="s">
        <v>2924</v>
      </c>
      <c r="O996" s="7" t="s">
        <v>9003</v>
      </c>
      <c r="P996" s="7" t="s">
        <v>9004</v>
      </c>
      <c r="Q996" s="7" t="s">
        <v>293</v>
      </c>
      <c r="R996" s="7" t="s">
        <v>2922</v>
      </c>
      <c r="S996" s="7" t="s">
        <v>2924</v>
      </c>
      <c r="T996" s="7" t="s">
        <v>9006</v>
      </c>
      <c r="U996" s="7"/>
      <c r="V996" s="7" t="s">
        <v>78</v>
      </c>
      <c r="W996" s="7" t="s">
        <v>59</v>
      </c>
      <c r="X996" s="7" t="s">
        <v>3124</v>
      </c>
      <c r="Y996" s="7" t="s">
        <v>9007</v>
      </c>
    </row>
    <row r="997" spans="1:25" ht="16.5" customHeight="1">
      <c r="A997" s="7" t="s">
        <v>7129</v>
      </c>
      <c r="B997" s="7" t="s">
        <v>9008</v>
      </c>
      <c r="C997" s="109">
        <v>1</v>
      </c>
      <c r="D997" s="110">
        <v>1</v>
      </c>
      <c r="E997" s="111"/>
      <c r="F997" s="9"/>
      <c r="G997" s="7" t="s">
        <v>105</v>
      </c>
      <c r="H997" s="7" t="s">
        <v>31</v>
      </c>
      <c r="I997" s="7" t="s">
        <v>9009</v>
      </c>
      <c r="J997" s="11">
        <f t="shared" si="3"/>
        <v>15</v>
      </c>
      <c r="K997" s="7" t="s">
        <v>9003</v>
      </c>
      <c r="L997" s="7" t="s">
        <v>9004</v>
      </c>
      <c r="M997" s="7" t="s">
        <v>2922</v>
      </c>
      <c r="N997" s="7" t="s">
        <v>2924</v>
      </c>
      <c r="O997" s="7" t="s">
        <v>9010</v>
      </c>
      <c r="P997" s="7" t="s">
        <v>9011</v>
      </c>
      <c r="Q997" s="7" t="s">
        <v>52</v>
      </c>
      <c r="R997" s="7" t="s">
        <v>2922</v>
      </c>
      <c r="S997" s="7" t="s">
        <v>2924</v>
      </c>
      <c r="T997" s="7" t="s">
        <v>9013</v>
      </c>
      <c r="U997" s="7"/>
      <c r="V997" s="7" t="s">
        <v>78</v>
      </c>
      <c r="W997" s="7" t="s">
        <v>59</v>
      </c>
      <c r="X997" s="7" t="s">
        <v>9007</v>
      </c>
      <c r="Y997" s="7" t="s">
        <v>9014</v>
      </c>
    </row>
    <row r="998" spans="1:25" ht="16.5" customHeight="1">
      <c r="A998" s="7" t="s">
        <v>7129</v>
      </c>
      <c r="B998" s="7" t="s">
        <v>9016</v>
      </c>
      <c r="C998" s="109">
        <v>1</v>
      </c>
      <c r="D998" s="110">
        <v>1</v>
      </c>
      <c r="E998" s="111"/>
      <c r="F998" s="9"/>
      <c r="G998" s="7" t="s">
        <v>105</v>
      </c>
      <c r="H998" s="7" t="s">
        <v>31</v>
      </c>
      <c r="I998" s="7" t="s">
        <v>9018</v>
      </c>
      <c r="J998" s="11">
        <f t="shared" si="3"/>
        <v>17</v>
      </c>
      <c r="K998" s="7" t="s">
        <v>9010</v>
      </c>
      <c r="L998" s="7" t="s">
        <v>9011</v>
      </c>
      <c r="M998" s="7" t="s">
        <v>2922</v>
      </c>
      <c r="N998" s="7" t="s">
        <v>2924</v>
      </c>
      <c r="O998" s="7" t="s">
        <v>9020</v>
      </c>
      <c r="P998" s="7" t="s">
        <v>9021</v>
      </c>
      <c r="Q998" s="7" t="s">
        <v>293</v>
      </c>
      <c r="R998" s="7" t="s">
        <v>2922</v>
      </c>
      <c r="S998" s="7" t="s">
        <v>2924</v>
      </c>
      <c r="T998" s="7" t="s">
        <v>9022</v>
      </c>
      <c r="U998" s="7"/>
      <c r="V998" s="7" t="s">
        <v>78</v>
      </c>
      <c r="W998" s="7" t="s">
        <v>59</v>
      </c>
      <c r="X998" s="7" t="s">
        <v>9014</v>
      </c>
      <c r="Y998" s="7" t="s">
        <v>9023</v>
      </c>
    </row>
    <row r="999" spans="1:25" ht="16.5" customHeight="1">
      <c r="A999" s="7" t="s">
        <v>7129</v>
      </c>
      <c r="B999" s="7" t="s">
        <v>9024</v>
      </c>
      <c r="C999" s="109">
        <v>1</v>
      </c>
      <c r="D999" s="110">
        <v>1</v>
      </c>
      <c r="E999" s="111"/>
      <c r="F999" s="9"/>
      <c r="G999" s="7" t="s">
        <v>105</v>
      </c>
      <c r="H999" s="7" t="s">
        <v>31</v>
      </c>
      <c r="I999" s="7" t="s">
        <v>9025</v>
      </c>
      <c r="J999" s="11">
        <f t="shared" si="3"/>
        <v>10</v>
      </c>
      <c r="K999" s="7" t="s">
        <v>8201</v>
      </c>
      <c r="L999" s="7" t="s">
        <v>8202</v>
      </c>
      <c r="M999" s="7" t="s">
        <v>2922</v>
      </c>
      <c r="N999" s="7" t="s">
        <v>2924</v>
      </c>
      <c r="O999" s="7" t="s">
        <v>9026</v>
      </c>
      <c r="P999" s="7" t="s">
        <v>9027</v>
      </c>
      <c r="Q999" s="7" t="s">
        <v>1071</v>
      </c>
      <c r="R999" s="7" t="s">
        <v>2922</v>
      </c>
      <c r="S999" s="7" t="s">
        <v>2924</v>
      </c>
      <c r="T999" s="7" t="s">
        <v>9028</v>
      </c>
      <c r="U999" s="7"/>
      <c r="V999" s="7" t="s">
        <v>78</v>
      </c>
      <c r="W999" s="7" t="s">
        <v>59</v>
      </c>
      <c r="X999" s="7" t="s">
        <v>3124</v>
      </c>
      <c r="Y999" s="7" t="s">
        <v>9029</v>
      </c>
    </row>
    <row r="1000" spans="1:25" ht="16.5" customHeight="1">
      <c r="A1000" s="7" t="s">
        <v>7129</v>
      </c>
      <c r="B1000" s="7" t="s">
        <v>9030</v>
      </c>
      <c r="C1000" s="109">
        <v>1</v>
      </c>
      <c r="D1000" s="110">
        <v>1</v>
      </c>
      <c r="E1000" s="111"/>
      <c r="F1000" s="9"/>
      <c r="G1000" s="7" t="s">
        <v>105</v>
      </c>
      <c r="H1000" s="7" t="s">
        <v>31</v>
      </c>
      <c r="I1000" s="7" t="s">
        <v>3881</v>
      </c>
      <c r="J1000" s="11">
        <f t="shared" si="3"/>
        <v>18</v>
      </c>
      <c r="K1000" s="7" t="s">
        <v>9026</v>
      </c>
      <c r="L1000" s="7" t="s">
        <v>9027</v>
      </c>
      <c r="M1000" s="7" t="s">
        <v>2922</v>
      </c>
      <c r="N1000" s="7" t="s">
        <v>2924</v>
      </c>
      <c r="O1000" s="7" t="s">
        <v>9031</v>
      </c>
      <c r="P1000" s="7" t="s">
        <v>9032</v>
      </c>
      <c r="Q1000" s="7" t="s">
        <v>293</v>
      </c>
      <c r="R1000" s="7" t="s">
        <v>2922</v>
      </c>
      <c r="S1000" s="7" t="s">
        <v>2924</v>
      </c>
      <c r="T1000" s="7" t="s">
        <v>9033</v>
      </c>
      <c r="U1000" s="7"/>
      <c r="V1000" s="7" t="s">
        <v>78</v>
      </c>
      <c r="W1000" s="7" t="s">
        <v>59</v>
      </c>
      <c r="X1000" s="7" t="s">
        <v>9029</v>
      </c>
      <c r="Y1000" s="7" t="s">
        <v>9034</v>
      </c>
    </row>
    <row r="1001" spans="1:25" ht="16.5" customHeight="1">
      <c r="A1001" s="7" t="s">
        <v>7129</v>
      </c>
      <c r="B1001" s="7" t="s">
        <v>9035</v>
      </c>
      <c r="C1001" s="109">
        <v>1</v>
      </c>
      <c r="D1001" s="110">
        <v>1</v>
      </c>
      <c r="E1001" s="111"/>
      <c r="F1001" s="9"/>
      <c r="G1001" s="7" t="s">
        <v>2500</v>
      </c>
      <c r="H1001" s="7" t="s">
        <v>31</v>
      </c>
      <c r="I1001" s="7" t="s">
        <v>972</v>
      </c>
      <c r="J1001" s="11">
        <f t="shared" si="3"/>
        <v>15</v>
      </c>
      <c r="K1001" s="7" t="s">
        <v>8210</v>
      </c>
      <c r="L1001" s="7" t="s">
        <v>8211</v>
      </c>
      <c r="M1001" s="7" t="s">
        <v>511</v>
      </c>
      <c r="N1001" s="7" t="s">
        <v>513</v>
      </c>
      <c r="O1001" s="7" t="s">
        <v>9036</v>
      </c>
      <c r="P1001" s="7" t="s">
        <v>9037</v>
      </c>
      <c r="Q1001" s="7" t="s">
        <v>152</v>
      </c>
      <c r="R1001" s="7" t="s">
        <v>2490</v>
      </c>
      <c r="S1001" s="7" t="s">
        <v>2492</v>
      </c>
      <c r="T1001" s="7" t="s">
        <v>9038</v>
      </c>
      <c r="U1001" s="7"/>
      <c r="V1001" s="7" t="s">
        <v>57</v>
      </c>
      <c r="W1001" s="7" t="s">
        <v>59</v>
      </c>
      <c r="X1001" s="7" t="s">
        <v>8215</v>
      </c>
      <c r="Y1001" s="7" t="s">
        <v>2496</v>
      </c>
    </row>
    <row r="1002" spans="1:25" ht="16.5" customHeight="1">
      <c r="A1002" s="7" t="s">
        <v>7129</v>
      </c>
      <c r="B1002" s="7" t="s">
        <v>9039</v>
      </c>
      <c r="C1002" s="109">
        <v>1</v>
      </c>
      <c r="D1002" s="110">
        <v>1</v>
      </c>
      <c r="E1002" s="111"/>
      <c r="F1002" s="9"/>
      <c r="G1002" s="7" t="s">
        <v>105</v>
      </c>
      <c r="H1002" s="7" t="s">
        <v>31</v>
      </c>
      <c r="I1002" s="7" t="s">
        <v>9040</v>
      </c>
      <c r="J1002" s="11">
        <f t="shared" si="3"/>
        <v>12</v>
      </c>
      <c r="K1002" s="7" t="s">
        <v>8210</v>
      </c>
      <c r="L1002" s="7" t="s">
        <v>8211</v>
      </c>
      <c r="M1002" s="7" t="s">
        <v>511</v>
      </c>
      <c r="N1002" s="7" t="s">
        <v>513</v>
      </c>
      <c r="O1002" s="7" t="s">
        <v>9041</v>
      </c>
      <c r="P1002" s="7" t="s">
        <v>9042</v>
      </c>
      <c r="Q1002" s="7" t="s">
        <v>293</v>
      </c>
      <c r="R1002" s="7" t="s">
        <v>511</v>
      </c>
      <c r="S1002" s="7" t="s">
        <v>513</v>
      </c>
      <c r="T1002" s="7" t="s">
        <v>9043</v>
      </c>
      <c r="U1002" s="7"/>
      <c r="V1002" s="7" t="s">
        <v>78</v>
      </c>
      <c r="W1002" s="7" t="s">
        <v>59</v>
      </c>
      <c r="X1002" s="7" t="s">
        <v>8215</v>
      </c>
      <c r="Y1002" s="7" t="s">
        <v>9044</v>
      </c>
    </row>
    <row r="1003" spans="1:25" ht="16.5" customHeight="1">
      <c r="A1003" s="7" t="s">
        <v>7129</v>
      </c>
      <c r="B1003" s="7" t="s">
        <v>9045</v>
      </c>
      <c r="C1003" s="109">
        <v>1</v>
      </c>
      <c r="D1003" s="110">
        <v>1</v>
      </c>
      <c r="E1003" s="111"/>
      <c r="F1003" s="9"/>
      <c r="G1003" s="7" t="s">
        <v>105</v>
      </c>
      <c r="H1003" s="7" t="s">
        <v>31</v>
      </c>
      <c r="I1003" s="7" t="s">
        <v>9046</v>
      </c>
      <c r="J1003" s="11">
        <f t="shared" si="3"/>
        <v>13</v>
      </c>
      <c r="K1003" s="7" t="s">
        <v>9041</v>
      </c>
      <c r="L1003" s="7" t="s">
        <v>9042</v>
      </c>
      <c r="M1003" s="7" t="s">
        <v>511</v>
      </c>
      <c r="N1003" s="7" t="s">
        <v>513</v>
      </c>
      <c r="O1003" s="7" t="s">
        <v>9047</v>
      </c>
      <c r="P1003" s="7" t="s">
        <v>9048</v>
      </c>
      <c r="Q1003" s="7" t="s">
        <v>52</v>
      </c>
      <c r="R1003" s="7" t="s">
        <v>511</v>
      </c>
      <c r="S1003" s="7" t="s">
        <v>513</v>
      </c>
      <c r="T1003" s="7" t="s">
        <v>9049</v>
      </c>
      <c r="U1003" s="7"/>
      <c r="V1003" s="7" t="s">
        <v>78</v>
      </c>
      <c r="W1003" s="7" t="s">
        <v>59</v>
      </c>
      <c r="X1003" s="7" t="s">
        <v>9044</v>
      </c>
      <c r="Y1003" s="7" t="s">
        <v>9051</v>
      </c>
    </row>
    <row r="1004" spans="1:25" ht="16.5" customHeight="1">
      <c r="A1004" s="7" t="s">
        <v>7129</v>
      </c>
      <c r="B1004" s="7" t="s">
        <v>9052</v>
      </c>
      <c r="C1004" s="109">
        <v>1</v>
      </c>
      <c r="D1004" s="110">
        <v>1</v>
      </c>
      <c r="E1004" s="111"/>
      <c r="F1004" s="9"/>
      <c r="G1004" s="7" t="s">
        <v>105</v>
      </c>
      <c r="H1004" s="7" t="s">
        <v>31</v>
      </c>
      <c r="I1004" s="7" t="s">
        <v>9053</v>
      </c>
      <c r="J1004" s="11">
        <f t="shared" si="3"/>
        <v>17</v>
      </c>
      <c r="K1004" s="7" t="s">
        <v>9047</v>
      </c>
      <c r="L1004" s="7" t="s">
        <v>9048</v>
      </c>
      <c r="M1004" s="7" t="s">
        <v>511</v>
      </c>
      <c r="N1004" s="7" t="s">
        <v>513</v>
      </c>
      <c r="O1004" s="7" t="s">
        <v>9054</v>
      </c>
      <c r="P1004" s="7" t="s">
        <v>9055</v>
      </c>
      <c r="Q1004" s="7" t="s">
        <v>293</v>
      </c>
      <c r="R1004" s="7" t="s">
        <v>511</v>
      </c>
      <c r="S1004" s="7" t="s">
        <v>513</v>
      </c>
      <c r="T1004" s="7" t="s">
        <v>9056</v>
      </c>
      <c r="U1004" s="7"/>
      <c r="V1004" s="7" t="s">
        <v>78</v>
      </c>
      <c r="W1004" s="7" t="s">
        <v>59</v>
      </c>
      <c r="X1004" s="7" t="s">
        <v>9051</v>
      </c>
      <c r="Y1004" s="7" t="s">
        <v>3194</v>
      </c>
    </row>
    <row r="1005" spans="1:25" ht="16.5" customHeight="1">
      <c r="A1005" s="7" t="s">
        <v>7129</v>
      </c>
      <c r="B1005" s="7" t="s">
        <v>9057</v>
      </c>
      <c r="C1005" s="109">
        <v>1</v>
      </c>
      <c r="D1005" s="110">
        <v>1</v>
      </c>
      <c r="E1005" s="111"/>
      <c r="F1005" s="9"/>
      <c r="G1005" s="7" t="s">
        <v>105</v>
      </c>
      <c r="H1005" s="7" t="s">
        <v>31</v>
      </c>
      <c r="I1005" s="7" t="s">
        <v>9058</v>
      </c>
      <c r="J1005" s="11">
        <f t="shared" si="3"/>
        <v>10</v>
      </c>
      <c r="K1005" s="7" t="s">
        <v>8210</v>
      </c>
      <c r="L1005" s="7" t="s">
        <v>8211</v>
      </c>
      <c r="M1005" s="7" t="s">
        <v>511</v>
      </c>
      <c r="N1005" s="7" t="s">
        <v>513</v>
      </c>
      <c r="O1005" s="7" t="s">
        <v>9059</v>
      </c>
      <c r="P1005" s="7" t="s">
        <v>9060</v>
      </c>
      <c r="Q1005" s="7" t="s">
        <v>978</v>
      </c>
      <c r="R1005" s="7" t="s">
        <v>511</v>
      </c>
      <c r="S1005" s="7" t="s">
        <v>513</v>
      </c>
      <c r="T1005" s="7" t="s">
        <v>9061</v>
      </c>
      <c r="U1005" s="7"/>
      <c r="V1005" s="7" t="s">
        <v>78</v>
      </c>
      <c r="W1005" s="7" t="s">
        <v>59</v>
      </c>
      <c r="X1005" s="7" t="s">
        <v>8215</v>
      </c>
      <c r="Y1005" s="7" t="s">
        <v>9062</v>
      </c>
    </row>
    <row r="1006" spans="1:25" ht="16.5" customHeight="1">
      <c r="A1006" s="7" t="s">
        <v>7129</v>
      </c>
      <c r="B1006" s="7" t="s">
        <v>9063</v>
      </c>
      <c r="C1006" s="109">
        <v>1</v>
      </c>
      <c r="D1006" s="110">
        <v>1</v>
      </c>
      <c r="E1006" s="111"/>
      <c r="F1006" s="9"/>
      <c r="G1006" s="7" t="s">
        <v>105</v>
      </c>
      <c r="H1006" s="7" t="s">
        <v>31</v>
      </c>
      <c r="I1006" s="7" t="s">
        <v>3606</v>
      </c>
      <c r="J1006" s="11">
        <f t="shared" si="3"/>
        <v>17</v>
      </c>
      <c r="K1006" s="7" t="s">
        <v>9059</v>
      </c>
      <c r="L1006" s="7" t="s">
        <v>9060</v>
      </c>
      <c r="M1006" s="7" t="s">
        <v>511</v>
      </c>
      <c r="N1006" s="7" t="s">
        <v>513</v>
      </c>
      <c r="O1006" s="7" t="s">
        <v>9064</v>
      </c>
      <c r="P1006" s="7" t="s">
        <v>9065</v>
      </c>
      <c r="Q1006" s="7" t="s">
        <v>965</v>
      </c>
      <c r="R1006" s="7" t="s">
        <v>511</v>
      </c>
      <c r="S1006" s="7" t="s">
        <v>513</v>
      </c>
      <c r="T1006" s="7" t="s">
        <v>9066</v>
      </c>
      <c r="U1006" s="7"/>
      <c r="V1006" s="7" t="s">
        <v>78</v>
      </c>
      <c r="W1006" s="7" t="s">
        <v>59</v>
      </c>
      <c r="X1006" s="7" t="s">
        <v>9062</v>
      </c>
      <c r="Y1006" s="7" t="s">
        <v>9067</v>
      </c>
    </row>
    <row r="1007" spans="1:25" ht="16.5" customHeight="1">
      <c r="A1007" s="7" t="s">
        <v>7129</v>
      </c>
      <c r="B1007" s="7" t="s">
        <v>9068</v>
      </c>
      <c r="C1007" s="109">
        <v>1</v>
      </c>
      <c r="D1007" s="110">
        <v>1</v>
      </c>
      <c r="E1007" s="111"/>
      <c r="F1007" s="9"/>
      <c r="G1007" s="7" t="s">
        <v>2500</v>
      </c>
      <c r="H1007" s="7" t="s">
        <v>31</v>
      </c>
      <c r="I1007" s="7" t="s">
        <v>9069</v>
      </c>
      <c r="J1007" s="11">
        <f t="shared" si="3"/>
        <v>35</v>
      </c>
      <c r="K1007" s="7" t="s">
        <v>8222</v>
      </c>
      <c r="L1007" s="7" t="s">
        <v>8224</v>
      </c>
      <c r="M1007" s="7" t="s">
        <v>2763</v>
      </c>
      <c r="N1007" s="7" t="s">
        <v>2765</v>
      </c>
      <c r="O1007" s="7" t="s">
        <v>9070</v>
      </c>
      <c r="P1007" s="7" t="s">
        <v>9071</v>
      </c>
      <c r="Q1007" s="7" t="s">
        <v>52</v>
      </c>
      <c r="R1007" s="7" t="s">
        <v>4913</v>
      </c>
      <c r="S1007" s="7" t="s">
        <v>2485</v>
      </c>
      <c r="T1007" s="7" t="s">
        <v>9072</v>
      </c>
      <c r="U1007" s="7"/>
      <c r="V1007" s="7" t="s">
        <v>57</v>
      </c>
      <c r="W1007" s="7" t="s">
        <v>59</v>
      </c>
      <c r="X1007" s="7" t="s">
        <v>8228</v>
      </c>
      <c r="Y1007" s="7" t="s">
        <v>4915</v>
      </c>
    </row>
    <row r="1008" spans="1:25" ht="16.5" customHeight="1">
      <c r="A1008" s="7" t="s">
        <v>7129</v>
      </c>
      <c r="B1008" s="7" t="s">
        <v>9073</v>
      </c>
      <c r="C1008" s="109">
        <v>1</v>
      </c>
      <c r="D1008" s="110">
        <v>1</v>
      </c>
      <c r="E1008" s="111"/>
      <c r="F1008" s="9"/>
      <c r="G1008" s="7" t="s">
        <v>344</v>
      </c>
      <c r="H1008" s="7" t="s">
        <v>31</v>
      </c>
      <c r="I1008" s="7" t="s">
        <v>9074</v>
      </c>
      <c r="J1008" s="11">
        <f t="shared" si="3"/>
        <v>32</v>
      </c>
      <c r="K1008" s="7" t="s">
        <v>8222</v>
      </c>
      <c r="L1008" s="7" t="s">
        <v>8224</v>
      </c>
      <c r="M1008" s="7" t="s">
        <v>2763</v>
      </c>
      <c r="N1008" s="7" t="s">
        <v>2765</v>
      </c>
      <c r="O1008" s="7" t="s">
        <v>9075</v>
      </c>
      <c r="P1008" s="7" t="s">
        <v>9076</v>
      </c>
      <c r="Q1008" s="7" t="s">
        <v>258</v>
      </c>
      <c r="R1008" s="7" t="s">
        <v>2781</v>
      </c>
      <c r="S1008" s="7" t="s">
        <v>2782</v>
      </c>
      <c r="T1008" s="7" t="s">
        <v>9077</v>
      </c>
      <c r="U1008" s="7"/>
      <c r="V1008" s="7" t="s">
        <v>57</v>
      </c>
      <c r="W1008" s="7" t="s">
        <v>59</v>
      </c>
      <c r="X1008" s="7" t="s">
        <v>8228</v>
      </c>
      <c r="Y1008" s="7" t="s">
        <v>2784</v>
      </c>
    </row>
    <row r="1009" spans="1:25" ht="16.5" customHeight="1">
      <c r="A1009" s="7" t="s">
        <v>7129</v>
      </c>
      <c r="B1009" s="7" t="s">
        <v>9078</v>
      </c>
      <c r="C1009" s="109">
        <v>1</v>
      </c>
      <c r="D1009" s="110">
        <v>1</v>
      </c>
      <c r="E1009" s="111"/>
      <c r="F1009" s="9"/>
      <c r="G1009" s="7" t="s">
        <v>344</v>
      </c>
      <c r="H1009" s="7" t="s">
        <v>31</v>
      </c>
      <c r="I1009" s="7" t="s">
        <v>2130</v>
      </c>
      <c r="J1009" s="11">
        <f t="shared" si="3"/>
        <v>25</v>
      </c>
      <c r="K1009" s="7" t="s">
        <v>9075</v>
      </c>
      <c r="L1009" s="7" t="s">
        <v>9076</v>
      </c>
      <c r="M1009" s="7" t="s">
        <v>2781</v>
      </c>
      <c r="N1009" s="7" t="s">
        <v>2782</v>
      </c>
      <c r="O1009" s="7" t="s">
        <v>9079</v>
      </c>
      <c r="P1009" s="7" t="s">
        <v>9080</v>
      </c>
      <c r="Q1009" s="7" t="s">
        <v>965</v>
      </c>
      <c r="R1009" s="7" t="s">
        <v>2781</v>
      </c>
      <c r="S1009" s="7" t="s">
        <v>2782</v>
      </c>
      <c r="T1009" s="7" t="s">
        <v>9081</v>
      </c>
      <c r="U1009" s="7"/>
      <c r="V1009" s="7" t="s">
        <v>78</v>
      </c>
      <c r="W1009" s="7" t="s">
        <v>59</v>
      </c>
      <c r="X1009" s="7" t="s">
        <v>2784</v>
      </c>
      <c r="Y1009" s="7" t="s">
        <v>9082</v>
      </c>
    </row>
    <row r="1010" spans="1:25" ht="16.5" customHeight="1">
      <c r="A1010" s="7" t="s">
        <v>7129</v>
      </c>
      <c r="B1010" s="7" t="s">
        <v>9083</v>
      </c>
      <c r="C1010" s="109">
        <v>1</v>
      </c>
      <c r="D1010" s="110">
        <v>1</v>
      </c>
      <c r="E1010" s="111"/>
      <c r="F1010" s="9"/>
      <c r="G1010" s="7" t="s">
        <v>344</v>
      </c>
      <c r="H1010" s="7" t="s">
        <v>31</v>
      </c>
      <c r="I1010" s="7" t="s">
        <v>9084</v>
      </c>
      <c r="J1010" s="11">
        <f t="shared" si="3"/>
        <v>11</v>
      </c>
      <c r="K1010" s="7" t="s">
        <v>9079</v>
      </c>
      <c r="L1010" s="7" t="s">
        <v>9080</v>
      </c>
      <c r="M1010" s="7" t="s">
        <v>2781</v>
      </c>
      <c r="N1010" s="7" t="s">
        <v>2782</v>
      </c>
      <c r="O1010" s="7" t="s">
        <v>9085</v>
      </c>
      <c r="P1010" s="7" t="s">
        <v>9086</v>
      </c>
      <c r="Q1010" s="7" t="s">
        <v>152</v>
      </c>
      <c r="R1010" s="7" t="s">
        <v>2781</v>
      </c>
      <c r="S1010" s="7" t="s">
        <v>2782</v>
      </c>
      <c r="T1010" s="7" t="s">
        <v>9087</v>
      </c>
      <c r="U1010" s="7"/>
      <c r="V1010" s="7" t="s">
        <v>78</v>
      </c>
      <c r="W1010" s="7" t="s">
        <v>59</v>
      </c>
      <c r="X1010" s="7" t="s">
        <v>9082</v>
      </c>
      <c r="Y1010" s="7" t="s">
        <v>9088</v>
      </c>
    </row>
    <row r="1011" spans="1:25" ht="16.5" customHeight="1">
      <c r="A1011" s="7" t="s">
        <v>7129</v>
      </c>
      <c r="B1011" s="7" t="s">
        <v>9089</v>
      </c>
      <c r="C1011" s="109">
        <v>1</v>
      </c>
      <c r="D1011" s="110">
        <v>1</v>
      </c>
      <c r="E1011" s="111"/>
      <c r="F1011" s="9"/>
      <c r="G1011" s="7" t="s">
        <v>344</v>
      </c>
      <c r="H1011" s="7" t="s">
        <v>31</v>
      </c>
      <c r="I1011" s="7" t="s">
        <v>1508</v>
      </c>
      <c r="J1011" s="11">
        <f t="shared" si="3"/>
        <v>14</v>
      </c>
      <c r="K1011" s="7" t="s">
        <v>9085</v>
      </c>
      <c r="L1011" s="7" t="s">
        <v>9086</v>
      </c>
      <c r="M1011" s="7" t="s">
        <v>2781</v>
      </c>
      <c r="N1011" s="7" t="s">
        <v>2782</v>
      </c>
      <c r="O1011" s="7" t="s">
        <v>9090</v>
      </c>
      <c r="P1011" s="7" t="s">
        <v>9091</v>
      </c>
      <c r="Q1011" s="7" t="s">
        <v>52</v>
      </c>
      <c r="R1011" s="7" t="s">
        <v>2781</v>
      </c>
      <c r="S1011" s="7" t="s">
        <v>2782</v>
      </c>
      <c r="T1011" s="7" t="s">
        <v>9092</v>
      </c>
      <c r="U1011" s="7"/>
      <c r="V1011" s="7" t="s">
        <v>78</v>
      </c>
      <c r="W1011" s="7" t="s">
        <v>59</v>
      </c>
      <c r="X1011" s="7" t="s">
        <v>9088</v>
      </c>
      <c r="Y1011" s="7" t="s">
        <v>9093</v>
      </c>
    </row>
    <row r="1012" spans="1:25" ht="16.5" customHeight="1">
      <c r="A1012" s="7" t="s">
        <v>7129</v>
      </c>
      <c r="B1012" s="7" t="s">
        <v>9094</v>
      </c>
      <c r="C1012" s="109">
        <v>1</v>
      </c>
      <c r="D1012" s="110">
        <v>1</v>
      </c>
      <c r="E1012" s="111"/>
      <c r="F1012" s="9"/>
      <c r="G1012" s="7" t="s">
        <v>344</v>
      </c>
      <c r="H1012" s="7" t="s">
        <v>31</v>
      </c>
      <c r="I1012" s="7" t="s">
        <v>2224</v>
      </c>
      <c r="J1012" s="11">
        <f t="shared" si="3"/>
        <v>20</v>
      </c>
      <c r="K1012" s="7" t="s">
        <v>9090</v>
      </c>
      <c r="L1012" s="7" t="s">
        <v>9091</v>
      </c>
      <c r="M1012" s="7" t="s">
        <v>2781</v>
      </c>
      <c r="N1012" s="7" t="s">
        <v>2782</v>
      </c>
      <c r="O1012" s="7" t="s">
        <v>9095</v>
      </c>
      <c r="P1012" s="7" t="s">
        <v>9096</v>
      </c>
      <c r="Q1012" s="7" t="s">
        <v>247</v>
      </c>
      <c r="R1012" s="7" t="s">
        <v>2781</v>
      </c>
      <c r="S1012" s="7" t="s">
        <v>2782</v>
      </c>
      <c r="T1012" s="7" t="s">
        <v>89</v>
      </c>
      <c r="U1012" s="7"/>
      <c r="V1012" s="7" t="s">
        <v>78</v>
      </c>
      <c r="W1012" s="7" t="s">
        <v>1723</v>
      </c>
      <c r="X1012" s="7" t="s">
        <v>89</v>
      </c>
      <c r="Y1012" s="7" t="s">
        <v>89</v>
      </c>
    </row>
    <row r="1013" spans="1:25" ht="16.5" customHeight="1">
      <c r="A1013" s="7" t="s">
        <v>7129</v>
      </c>
      <c r="B1013" s="7" t="s">
        <v>9098</v>
      </c>
      <c r="C1013" s="109">
        <v>1</v>
      </c>
      <c r="D1013" s="110">
        <v>1</v>
      </c>
      <c r="E1013" s="111"/>
      <c r="F1013" s="9"/>
      <c r="G1013" s="7" t="s">
        <v>88</v>
      </c>
      <c r="H1013" s="7" t="s">
        <v>31</v>
      </c>
      <c r="I1013" s="7" t="s">
        <v>9099</v>
      </c>
      <c r="J1013" s="11">
        <f t="shared" si="3"/>
        <v>15</v>
      </c>
      <c r="K1013" s="7" t="s">
        <v>8234</v>
      </c>
      <c r="L1013" s="7" t="s">
        <v>8235</v>
      </c>
      <c r="M1013" s="7" t="s">
        <v>736</v>
      </c>
      <c r="N1013" s="7" t="s">
        <v>738</v>
      </c>
      <c r="O1013" s="7" t="s">
        <v>9100</v>
      </c>
      <c r="P1013" s="7" t="s">
        <v>9101</v>
      </c>
      <c r="Q1013" s="7" t="s">
        <v>1071</v>
      </c>
      <c r="R1013" s="7" t="s">
        <v>796</v>
      </c>
      <c r="S1013" s="7" t="s">
        <v>797</v>
      </c>
      <c r="T1013" s="7" t="s">
        <v>2238</v>
      </c>
      <c r="U1013" s="7"/>
      <c r="V1013" s="7" t="s">
        <v>57</v>
      </c>
      <c r="W1013" s="7" t="s">
        <v>59</v>
      </c>
      <c r="X1013" s="7" t="s">
        <v>819</v>
      </c>
      <c r="Y1013" s="7" t="s">
        <v>2241</v>
      </c>
    </row>
    <row r="1014" spans="1:25" ht="16.5" customHeight="1">
      <c r="A1014" s="7" t="s">
        <v>7129</v>
      </c>
      <c r="B1014" s="7" t="s">
        <v>9102</v>
      </c>
      <c r="C1014" s="109">
        <v>1</v>
      </c>
      <c r="D1014" s="110">
        <v>1</v>
      </c>
      <c r="E1014" s="111"/>
      <c r="F1014" s="9"/>
      <c r="G1014" s="7" t="s">
        <v>88</v>
      </c>
      <c r="H1014" s="7" t="s">
        <v>31</v>
      </c>
      <c r="I1014" s="7" t="s">
        <v>9103</v>
      </c>
      <c r="J1014" s="11">
        <f t="shared" si="3"/>
        <v>14</v>
      </c>
      <c r="K1014" s="7" t="s">
        <v>8234</v>
      </c>
      <c r="L1014" s="7" t="s">
        <v>8235</v>
      </c>
      <c r="M1014" s="7" t="s">
        <v>736</v>
      </c>
      <c r="N1014" s="7" t="s">
        <v>738</v>
      </c>
      <c r="O1014" s="7" t="s">
        <v>9104</v>
      </c>
      <c r="P1014" s="7" t="s">
        <v>9105</v>
      </c>
      <c r="Q1014" s="7" t="s">
        <v>293</v>
      </c>
      <c r="R1014" s="7" t="s">
        <v>736</v>
      </c>
      <c r="S1014" s="7" t="s">
        <v>738</v>
      </c>
      <c r="T1014" s="7" t="s">
        <v>9106</v>
      </c>
      <c r="U1014" s="7"/>
      <c r="V1014" s="7" t="s">
        <v>78</v>
      </c>
      <c r="W1014" s="7" t="s">
        <v>59</v>
      </c>
      <c r="X1014" s="7" t="s">
        <v>819</v>
      </c>
      <c r="Y1014" s="7" t="s">
        <v>6836</v>
      </c>
    </row>
    <row r="1015" spans="1:25" ht="16.5" customHeight="1">
      <c r="A1015" s="7" t="s">
        <v>7129</v>
      </c>
      <c r="B1015" s="7" t="s">
        <v>9107</v>
      </c>
      <c r="C1015" s="109">
        <v>1</v>
      </c>
      <c r="D1015" s="110">
        <v>1</v>
      </c>
      <c r="E1015" s="111"/>
      <c r="F1015" s="9"/>
      <c r="G1015" s="7" t="s">
        <v>88</v>
      </c>
      <c r="H1015" s="7" t="s">
        <v>31</v>
      </c>
      <c r="I1015" s="7" t="s">
        <v>4800</v>
      </c>
      <c r="J1015" s="11">
        <f t="shared" si="3"/>
        <v>14</v>
      </c>
      <c r="K1015" s="7" t="s">
        <v>8234</v>
      </c>
      <c r="L1015" s="7" t="s">
        <v>8235</v>
      </c>
      <c r="M1015" s="7" t="s">
        <v>736</v>
      </c>
      <c r="N1015" s="7" t="s">
        <v>738</v>
      </c>
      <c r="O1015" s="7" t="s">
        <v>9108</v>
      </c>
      <c r="P1015" s="7" t="s">
        <v>9109</v>
      </c>
      <c r="Q1015" s="7" t="s">
        <v>2270</v>
      </c>
      <c r="R1015" s="7" t="s">
        <v>2763</v>
      </c>
      <c r="S1015" s="7" t="s">
        <v>2765</v>
      </c>
      <c r="T1015" s="7" t="s">
        <v>9110</v>
      </c>
      <c r="U1015" s="7"/>
      <c r="V1015" s="7" t="s">
        <v>57</v>
      </c>
      <c r="W1015" s="7" t="s">
        <v>59</v>
      </c>
      <c r="X1015" s="7" t="s">
        <v>819</v>
      </c>
      <c r="Y1015" s="7" t="s">
        <v>3114</v>
      </c>
    </row>
    <row r="1016" spans="1:25" ht="16.5" customHeight="1">
      <c r="A1016" s="7" t="s">
        <v>7129</v>
      </c>
      <c r="B1016" s="7" t="s">
        <v>9111</v>
      </c>
      <c r="C1016" s="109">
        <v>1</v>
      </c>
      <c r="D1016" s="110">
        <v>1</v>
      </c>
      <c r="E1016" s="111"/>
      <c r="F1016" s="9"/>
      <c r="G1016" s="7" t="s">
        <v>105</v>
      </c>
      <c r="H1016" s="7" t="s">
        <v>31</v>
      </c>
      <c r="I1016" s="7" t="s">
        <v>8887</v>
      </c>
      <c r="J1016" s="11">
        <f t="shared" si="3"/>
        <v>12</v>
      </c>
      <c r="K1016" s="7" t="s">
        <v>8247</v>
      </c>
      <c r="L1016" s="7" t="s">
        <v>8248</v>
      </c>
      <c r="M1016" s="7" t="s">
        <v>872</v>
      </c>
      <c r="N1016" s="7" t="s">
        <v>873</v>
      </c>
      <c r="O1016" s="7" t="s">
        <v>9112</v>
      </c>
      <c r="P1016" s="7" t="s">
        <v>9113</v>
      </c>
      <c r="Q1016" s="7" t="s">
        <v>52</v>
      </c>
      <c r="R1016" s="7" t="s">
        <v>872</v>
      </c>
      <c r="S1016" s="7" t="s">
        <v>873</v>
      </c>
      <c r="T1016" s="7" t="s">
        <v>9114</v>
      </c>
      <c r="U1016" s="7"/>
      <c r="V1016" s="7" t="s">
        <v>78</v>
      </c>
      <c r="W1016" s="7" t="s">
        <v>1723</v>
      </c>
      <c r="X1016" s="7" t="s">
        <v>8252</v>
      </c>
      <c r="Y1016" s="7" t="s">
        <v>8490</v>
      </c>
    </row>
    <row r="1017" spans="1:25" ht="16.5" customHeight="1">
      <c r="A1017" s="7" t="s">
        <v>7129</v>
      </c>
      <c r="B1017" s="7" t="s">
        <v>9115</v>
      </c>
      <c r="C1017" s="109">
        <v>1</v>
      </c>
      <c r="D1017" s="110">
        <v>1</v>
      </c>
      <c r="E1017" s="111"/>
      <c r="F1017" s="9"/>
      <c r="G1017" s="7" t="s">
        <v>105</v>
      </c>
      <c r="H1017" s="7" t="s">
        <v>31</v>
      </c>
      <c r="I1017" s="7" t="s">
        <v>9116</v>
      </c>
      <c r="J1017" s="11">
        <f t="shared" si="3"/>
        <v>13</v>
      </c>
      <c r="K1017" s="7" t="s">
        <v>8247</v>
      </c>
      <c r="L1017" s="7" t="s">
        <v>8248</v>
      </c>
      <c r="M1017" s="7" t="s">
        <v>872</v>
      </c>
      <c r="N1017" s="7" t="s">
        <v>873</v>
      </c>
      <c r="O1017" s="7" t="s">
        <v>9117</v>
      </c>
      <c r="P1017" s="7" t="s">
        <v>9118</v>
      </c>
      <c r="Q1017" s="7" t="s">
        <v>1912</v>
      </c>
      <c r="R1017" s="7" t="s">
        <v>872</v>
      </c>
      <c r="S1017" s="7" t="s">
        <v>873</v>
      </c>
      <c r="T1017" s="7" t="s">
        <v>9119</v>
      </c>
      <c r="U1017" s="7"/>
      <c r="V1017" s="7" t="s">
        <v>78</v>
      </c>
      <c r="W1017" s="7" t="s">
        <v>1723</v>
      </c>
      <c r="X1017" s="7" t="s">
        <v>8252</v>
      </c>
      <c r="Y1017" s="7" t="s">
        <v>9120</v>
      </c>
    </row>
    <row r="1018" spans="1:25" ht="16.5" customHeight="1">
      <c r="A1018" s="7" t="s">
        <v>7129</v>
      </c>
      <c r="B1018" s="7" t="s">
        <v>9121</v>
      </c>
      <c r="C1018" s="109">
        <v>1</v>
      </c>
      <c r="D1018" s="110">
        <v>1</v>
      </c>
      <c r="E1018" s="111"/>
      <c r="F1018" s="9"/>
      <c r="G1018" s="7" t="s">
        <v>105</v>
      </c>
      <c r="H1018" s="7" t="s">
        <v>31</v>
      </c>
      <c r="I1018" s="7" t="s">
        <v>1590</v>
      </c>
      <c r="J1018" s="11">
        <f t="shared" si="3"/>
        <v>12</v>
      </c>
      <c r="K1018" s="7" t="s">
        <v>8247</v>
      </c>
      <c r="L1018" s="7" t="s">
        <v>8248</v>
      </c>
      <c r="M1018" s="7" t="s">
        <v>872</v>
      </c>
      <c r="N1018" s="7" t="s">
        <v>873</v>
      </c>
      <c r="O1018" s="7" t="s">
        <v>9122</v>
      </c>
      <c r="P1018" s="7" t="s">
        <v>9123</v>
      </c>
      <c r="Q1018" s="7" t="s">
        <v>152</v>
      </c>
      <c r="R1018" s="7" t="s">
        <v>872</v>
      </c>
      <c r="S1018" s="7" t="s">
        <v>873</v>
      </c>
      <c r="T1018" s="7" t="s">
        <v>9124</v>
      </c>
      <c r="U1018" s="7"/>
      <c r="V1018" s="7" t="s">
        <v>78</v>
      </c>
      <c r="W1018" s="7" t="s">
        <v>1723</v>
      </c>
      <c r="X1018" s="7" t="s">
        <v>8252</v>
      </c>
      <c r="Y1018" s="7" t="s">
        <v>9125</v>
      </c>
    </row>
    <row r="1019" spans="1:25" ht="16.5" customHeight="1">
      <c r="A1019" s="7" t="s">
        <v>7129</v>
      </c>
      <c r="B1019" s="7" t="s">
        <v>9126</v>
      </c>
      <c r="C1019" s="109">
        <v>1</v>
      </c>
      <c r="D1019" s="110">
        <v>1</v>
      </c>
      <c r="E1019" s="111"/>
      <c r="F1019" s="9"/>
      <c r="G1019" s="7" t="s">
        <v>105</v>
      </c>
      <c r="H1019" s="7" t="s">
        <v>31</v>
      </c>
      <c r="I1019" s="7" t="s">
        <v>9127</v>
      </c>
      <c r="J1019" s="11">
        <f t="shared" si="3"/>
        <v>8</v>
      </c>
      <c r="K1019" s="7" t="s">
        <v>8247</v>
      </c>
      <c r="L1019" s="7" t="s">
        <v>8248</v>
      </c>
      <c r="M1019" s="7" t="s">
        <v>872</v>
      </c>
      <c r="N1019" s="7" t="s">
        <v>873</v>
      </c>
      <c r="O1019" s="7" t="s">
        <v>9128</v>
      </c>
      <c r="P1019" s="7" t="s">
        <v>9129</v>
      </c>
      <c r="Q1019" s="7" t="s">
        <v>965</v>
      </c>
      <c r="R1019" s="7" t="s">
        <v>872</v>
      </c>
      <c r="S1019" s="7" t="s">
        <v>873</v>
      </c>
      <c r="T1019" s="7" t="s">
        <v>9130</v>
      </c>
      <c r="U1019" s="7"/>
      <c r="V1019" s="7" t="s">
        <v>78</v>
      </c>
      <c r="W1019" s="7" t="s">
        <v>59</v>
      </c>
      <c r="X1019" s="7" t="s">
        <v>8252</v>
      </c>
      <c r="Y1019" s="7" t="s">
        <v>9131</v>
      </c>
    </row>
    <row r="1020" spans="1:25" ht="16.5" customHeight="1">
      <c r="A1020" s="7" t="s">
        <v>7129</v>
      </c>
      <c r="B1020" s="7" t="s">
        <v>9132</v>
      </c>
      <c r="C1020" s="109">
        <v>1</v>
      </c>
      <c r="D1020" s="110">
        <v>1</v>
      </c>
      <c r="E1020" s="111"/>
      <c r="F1020" s="9"/>
      <c r="G1020" s="7" t="s">
        <v>105</v>
      </c>
      <c r="H1020" s="7" t="s">
        <v>31</v>
      </c>
      <c r="I1020" s="7" t="s">
        <v>9133</v>
      </c>
      <c r="J1020" s="11">
        <f t="shared" si="3"/>
        <v>9</v>
      </c>
      <c r="K1020" s="7" t="s">
        <v>8247</v>
      </c>
      <c r="L1020" s="7" t="s">
        <v>8248</v>
      </c>
      <c r="M1020" s="7" t="s">
        <v>872</v>
      </c>
      <c r="N1020" s="7" t="s">
        <v>873</v>
      </c>
      <c r="O1020" s="7" t="s">
        <v>9134</v>
      </c>
      <c r="P1020" s="7" t="s">
        <v>9135</v>
      </c>
      <c r="Q1020" s="7" t="s">
        <v>965</v>
      </c>
      <c r="R1020" s="7" t="s">
        <v>872</v>
      </c>
      <c r="S1020" s="7" t="s">
        <v>873</v>
      </c>
      <c r="T1020" s="7" t="s">
        <v>9136</v>
      </c>
      <c r="U1020" s="7"/>
      <c r="V1020" s="7" t="s">
        <v>78</v>
      </c>
      <c r="W1020" s="7" t="s">
        <v>59</v>
      </c>
      <c r="X1020" s="7" t="s">
        <v>8252</v>
      </c>
      <c r="Y1020" s="7" t="s">
        <v>3260</v>
      </c>
    </row>
    <row r="1021" spans="1:25" ht="16.5" customHeight="1">
      <c r="A1021" s="7" t="s">
        <v>7129</v>
      </c>
      <c r="B1021" s="7" t="s">
        <v>9137</v>
      </c>
      <c r="C1021" s="109">
        <v>1</v>
      </c>
      <c r="D1021" s="110">
        <v>1</v>
      </c>
      <c r="E1021" s="111"/>
      <c r="F1021" s="9"/>
      <c r="G1021" s="7" t="s">
        <v>105</v>
      </c>
      <c r="H1021" s="7" t="s">
        <v>31</v>
      </c>
      <c r="I1021" s="7" t="s">
        <v>9138</v>
      </c>
      <c r="J1021" s="11">
        <f t="shared" si="3"/>
        <v>9</v>
      </c>
      <c r="K1021" s="7" t="s">
        <v>8247</v>
      </c>
      <c r="L1021" s="7" t="s">
        <v>8248</v>
      </c>
      <c r="M1021" s="7" t="s">
        <v>872</v>
      </c>
      <c r="N1021" s="7" t="s">
        <v>873</v>
      </c>
      <c r="O1021" s="7" t="s">
        <v>9140</v>
      </c>
      <c r="P1021" s="7" t="s">
        <v>9141</v>
      </c>
      <c r="Q1021" s="7" t="s">
        <v>293</v>
      </c>
      <c r="R1021" s="7" t="s">
        <v>872</v>
      </c>
      <c r="S1021" s="7" t="s">
        <v>873</v>
      </c>
      <c r="T1021" s="7" t="s">
        <v>9142</v>
      </c>
      <c r="U1021" s="7"/>
      <c r="V1021" s="7" t="s">
        <v>78</v>
      </c>
      <c r="W1021" s="7" t="s">
        <v>59</v>
      </c>
      <c r="X1021" s="7" t="s">
        <v>8252</v>
      </c>
      <c r="Y1021" s="7" t="s">
        <v>9143</v>
      </c>
    </row>
    <row r="1022" spans="1:25" ht="16.5" customHeight="1">
      <c r="A1022" s="7" t="s">
        <v>7129</v>
      </c>
      <c r="B1022" s="7" t="s">
        <v>9144</v>
      </c>
      <c r="C1022" s="109">
        <v>1</v>
      </c>
      <c r="D1022" s="110">
        <v>1</v>
      </c>
      <c r="E1022" s="111">
        <v>1</v>
      </c>
      <c r="F1022" s="9"/>
      <c r="G1022" s="7" t="s">
        <v>105</v>
      </c>
      <c r="H1022" s="7" t="s">
        <v>31</v>
      </c>
      <c r="I1022" s="7" t="s">
        <v>3871</v>
      </c>
      <c r="J1022" s="11">
        <f t="shared" ref="J1022:J1276" si="4">ROUNDUP(I1022,0)</f>
        <v>9</v>
      </c>
      <c r="K1022" s="7" t="s">
        <v>8257</v>
      </c>
      <c r="L1022" s="7" t="s">
        <v>8258</v>
      </c>
      <c r="M1022" s="7" t="s">
        <v>1838</v>
      </c>
      <c r="N1022" s="7" t="s">
        <v>1839</v>
      </c>
      <c r="O1022" s="7" t="s">
        <v>9145</v>
      </c>
      <c r="P1022" s="7" t="s">
        <v>9146</v>
      </c>
      <c r="Q1022" s="7" t="s">
        <v>1912</v>
      </c>
      <c r="R1022" s="7" t="s">
        <v>1838</v>
      </c>
      <c r="S1022" s="7" t="s">
        <v>1839</v>
      </c>
      <c r="T1022" s="7" t="s">
        <v>9147</v>
      </c>
      <c r="U1022" s="7"/>
      <c r="V1022" s="7" t="s">
        <v>78</v>
      </c>
      <c r="W1022" s="7" t="s">
        <v>1723</v>
      </c>
      <c r="X1022" s="7" t="s">
        <v>8263</v>
      </c>
      <c r="Y1022" s="7" t="s">
        <v>1860</v>
      </c>
    </row>
    <row r="1023" spans="1:25" ht="16.5" customHeight="1">
      <c r="A1023" s="7" t="s">
        <v>7129</v>
      </c>
      <c r="B1023" s="7" t="s">
        <v>9148</v>
      </c>
      <c r="C1023" s="109">
        <v>1</v>
      </c>
      <c r="D1023" s="110">
        <v>1</v>
      </c>
      <c r="E1023" s="111">
        <v>1</v>
      </c>
      <c r="F1023" s="9"/>
      <c r="G1023" s="7" t="s">
        <v>105</v>
      </c>
      <c r="H1023" s="7" t="s">
        <v>31</v>
      </c>
      <c r="I1023" s="7" t="s">
        <v>9149</v>
      </c>
      <c r="J1023" s="11">
        <f t="shared" si="4"/>
        <v>9</v>
      </c>
      <c r="K1023" s="7" t="s">
        <v>8257</v>
      </c>
      <c r="L1023" s="7" t="s">
        <v>8258</v>
      </c>
      <c r="M1023" s="7" t="s">
        <v>1838</v>
      </c>
      <c r="N1023" s="7" t="s">
        <v>1839</v>
      </c>
      <c r="O1023" s="7" t="s">
        <v>9150</v>
      </c>
      <c r="P1023" s="7" t="s">
        <v>9151</v>
      </c>
      <c r="Q1023" s="7" t="s">
        <v>52</v>
      </c>
      <c r="R1023" s="7" t="s">
        <v>1838</v>
      </c>
      <c r="S1023" s="7" t="s">
        <v>1839</v>
      </c>
      <c r="T1023" s="7" t="s">
        <v>9152</v>
      </c>
      <c r="U1023" s="7"/>
      <c r="V1023" s="7" t="s">
        <v>78</v>
      </c>
      <c r="W1023" s="7" t="s">
        <v>1723</v>
      </c>
      <c r="X1023" s="7" t="s">
        <v>8263</v>
      </c>
      <c r="Y1023" s="7" t="s">
        <v>9153</v>
      </c>
    </row>
    <row r="1024" spans="1:25" ht="16.5" customHeight="1">
      <c r="A1024" s="7" t="s">
        <v>7129</v>
      </c>
      <c r="B1024" s="7" t="s">
        <v>9154</v>
      </c>
      <c r="C1024" s="109">
        <v>1</v>
      </c>
      <c r="D1024" s="110">
        <v>1</v>
      </c>
      <c r="E1024" s="111">
        <v>1</v>
      </c>
      <c r="F1024" s="9"/>
      <c r="G1024" s="7" t="s">
        <v>105</v>
      </c>
      <c r="H1024" s="7" t="s">
        <v>31</v>
      </c>
      <c r="I1024" s="7" t="s">
        <v>8436</v>
      </c>
      <c r="J1024" s="11">
        <f t="shared" si="4"/>
        <v>11</v>
      </c>
      <c r="K1024" s="7" t="s">
        <v>8257</v>
      </c>
      <c r="L1024" s="7" t="s">
        <v>8258</v>
      </c>
      <c r="M1024" s="7" t="s">
        <v>1838</v>
      </c>
      <c r="N1024" s="7" t="s">
        <v>1839</v>
      </c>
      <c r="O1024" s="7" t="s">
        <v>9155</v>
      </c>
      <c r="P1024" s="7" t="s">
        <v>9156</v>
      </c>
      <c r="Q1024" s="7" t="s">
        <v>1049</v>
      </c>
      <c r="R1024" s="7" t="s">
        <v>1838</v>
      </c>
      <c r="S1024" s="7" t="s">
        <v>1839</v>
      </c>
      <c r="T1024" s="7" t="s">
        <v>9147</v>
      </c>
      <c r="U1024" s="7"/>
      <c r="V1024" s="7" t="s">
        <v>78</v>
      </c>
      <c r="W1024" s="7" t="s">
        <v>1723</v>
      </c>
      <c r="X1024" s="7" t="s">
        <v>8263</v>
      </c>
      <c r="Y1024" s="7" t="s">
        <v>1860</v>
      </c>
    </row>
    <row r="1025" spans="1:25" ht="16.5" customHeight="1">
      <c r="A1025" s="7" t="s">
        <v>7129</v>
      </c>
      <c r="B1025" s="7" t="s">
        <v>9157</v>
      </c>
      <c r="C1025" s="109">
        <v>1</v>
      </c>
      <c r="D1025" s="110">
        <v>1</v>
      </c>
      <c r="E1025" s="111">
        <v>1</v>
      </c>
      <c r="F1025" s="9"/>
      <c r="G1025" s="7" t="s">
        <v>105</v>
      </c>
      <c r="H1025" s="7" t="s">
        <v>31</v>
      </c>
      <c r="I1025" s="7" t="s">
        <v>1896</v>
      </c>
      <c r="J1025" s="11">
        <f t="shared" si="4"/>
        <v>7</v>
      </c>
      <c r="K1025" s="7" t="s">
        <v>8257</v>
      </c>
      <c r="L1025" s="7" t="s">
        <v>8258</v>
      </c>
      <c r="M1025" s="7" t="s">
        <v>1838</v>
      </c>
      <c r="N1025" s="7" t="s">
        <v>1839</v>
      </c>
      <c r="O1025" s="7" t="s">
        <v>9158</v>
      </c>
      <c r="P1025" s="7" t="s">
        <v>9159</v>
      </c>
      <c r="Q1025" s="7" t="s">
        <v>52</v>
      </c>
      <c r="R1025" s="7" t="s">
        <v>1838</v>
      </c>
      <c r="S1025" s="7" t="s">
        <v>1839</v>
      </c>
      <c r="T1025" s="7" t="s">
        <v>9160</v>
      </c>
      <c r="U1025" s="7"/>
      <c r="V1025" s="7" t="s">
        <v>78</v>
      </c>
      <c r="W1025" s="7" t="s">
        <v>59</v>
      </c>
      <c r="X1025" s="7" t="s">
        <v>8263</v>
      </c>
      <c r="Y1025" s="7" t="s">
        <v>8116</v>
      </c>
    </row>
    <row r="1026" spans="1:25" ht="16.5" customHeight="1">
      <c r="A1026" s="7" t="s">
        <v>7129</v>
      </c>
      <c r="B1026" s="7" t="s">
        <v>9161</v>
      </c>
      <c r="C1026" s="109">
        <v>1</v>
      </c>
      <c r="D1026" s="110">
        <v>1</v>
      </c>
      <c r="E1026" s="111">
        <v>1</v>
      </c>
      <c r="F1026" s="9"/>
      <c r="G1026" s="7" t="s">
        <v>105</v>
      </c>
      <c r="H1026" s="7" t="s">
        <v>31</v>
      </c>
      <c r="I1026" s="7" t="s">
        <v>9162</v>
      </c>
      <c r="J1026" s="11">
        <f t="shared" si="4"/>
        <v>8</v>
      </c>
      <c r="K1026" s="7" t="s">
        <v>8257</v>
      </c>
      <c r="L1026" s="7" t="s">
        <v>8258</v>
      </c>
      <c r="M1026" s="7" t="s">
        <v>1838</v>
      </c>
      <c r="N1026" s="7" t="s">
        <v>1839</v>
      </c>
      <c r="O1026" s="7" t="s">
        <v>9163</v>
      </c>
      <c r="P1026" s="7" t="s">
        <v>9164</v>
      </c>
      <c r="Q1026" s="7" t="s">
        <v>152</v>
      </c>
      <c r="R1026" s="7" t="s">
        <v>1838</v>
      </c>
      <c r="S1026" s="7" t="s">
        <v>1839</v>
      </c>
      <c r="T1026" s="7" t="s">
        <v>9160</v>
      </c>
      <c r="U1026" s="7"/>
      <c r="V1026" s="7" t="s">
        <v>78</v>
      </c>
      <c r="W1026" s="7" t="s">
        <v>59</v>
      </c>
      <c r="X1026" s="7" t="s">
        <v>8263</v>
      </c>
      <c r="Y1026" s="7" t="s">
        <v>8116</v>
      </c>
    </row>
    <row r="1027" spans="1:25" ht="16.5" customHeight="1">
      <c r="A1027" s="7" t="s">
        <v>7129</v>
      </c>
      <c r="B1027" s="7" t="s">
        <v>9165</v>
      </c>
      <c r="C1027" s="109">
        <v>1</v>
      </c>
      <c r="D1027" s="110">
        <v>1</v>
      </c>
      <c r="E1027" s="111">
        <v>1</v>
      </c>
      <c r="F1027" s="9"/>
      <c r="G1027" s="7" t="s">
        <v>105</v>
      </c>
      <c r="H1027" s="7" t="s">
        <v>31</v>
      </c>
      <c r="I1027" s="7" t="s">
        <v>3539</v>
      </c>
      <c r="J1027" s="11">
        <f t="shared" si="4"/>
        <v>16</v>
      </c>
      <c r="K1027" s="7" t="s">
        <v>8257</v>
      </c>
      <c r="L1027" s="7" t="s">
        <v>8258</v>
      </c>
      <c r="M1027" s="7" t="s">
        <v>1838</v>
      </c>
      <c r="N1027" s="7" t="s">
        <v>1839</v>
      </c>
      <c r="O1027" s="7" t="s">
        <v>9166</v>
      </c>
      <c r="P1027" s="7" t="s">
        <v>9167</v>
      </c>
      <c r="Q1027" s="7" t="s">
        <v>52</v>
      </c>
      <c r="R1027" s="7" t="s">
        <v>369</v>
      </c>
      <c r="S1027" s="7" t="s">
        <v>370</v>
      </c>
      <c r="T1027" s="7" t="s">
        <v>9168</v>
      </c>
      <c r="U1027" s="7"/>
      <c r="V1027" s="7" t="s">
        <v>57</v>
      </c>
      <c r="W1027" s="7" t="s">
        <v>59</v>
      </c>
      <c r="X1027" s="7" t="s">
        <v>8263</v>
      </c>
      <c r="Y1027" s="7" t="s">
        <v>9169</v>
      </c>
    </row>
    <row r="1028" spans="1:25" ht="16.5" customHeight="1">
      <c r="A1028" s="7" t="s">
        <v>7129</v>
      </c>
      <c r="B1028" s="7" t="s">
        <v>9170</v>
      </c>
      <c r="C1028" s="109">
        <v>1</v>
      </c>
      <c r="D1028" s="110">
        <v>1</v>
      </c>
      <c r="E1028" s="111"/>
      <c r="F1028" s="9"/>
      <c r="G1028" s="7" t="s">
        <v>105</v>
      </c>
      <c r="H1028" s="7" t="s">
        <v>31</v>
      </c>
      <c r="I1028" s="7" t="s">
        <v>7545</v>
      </c>
      <c r="J1028" s="11">
        <f t="shared" si="4"/>
        <v>13</v>
      </c>
      <c r="K1028" s="7" t="s">
        <v>9171</v>
      </c>
      <c r="L1028" s="7" t="s">
        <v>9172</v>
      </c>
      <c r="M1028" s="7" t="s">
        <v>813</v>
      </c>
      <c r="N1028" s="7" t="s">
        <v>718</v>
      </c>
      <c r="O1028" s="7" t="s">
        <v>9173</v>
      </c>
      <c r="P1028" s="7" t="s">
        <v>9174</v>
      </c>
      <c r="Q1028" s="7" t="s">
        <v>1912</v>
      </c>
      <c r="R1028" s="7" t="s">
        <v>813</v>
      </c>
      <c r="S1028" s="7" t="s">
        <v>718</v>
      </c>
      <c r="T1028" s="7" t="s">
        <v>9175</v>
      </c>
      <c r="U1028" s="7"/>
      <c r="V1028" s="7" t="s">
        <v>78</v>
      </c>
      <c r="W1028" s="7" t="s">
        <v>59</v>
      </c>
      <c r="X1028" s="7" t="s">
        <v>9176</v>
      </c>
      <c r="Y1028" s="7" t="s">
        <v>1481</v>
      </c>
    </row>
    <row r="1029" spans="1:25" ht="16.5" customHeight="1">
      <c r="A1029" s="7" t="s">
        <v>7129</v>
      </c>
      <c r="B1029" s="7" t="s">
        <v>9177</v>
      </c>
      <c r="C1029" s="109">
        <v>1</v>
      </c>
      <c r="D1029" s="110">
        <v>1</v>
      </c>
      <c r="E1029" s="111">
        <v>1</v>
      </c>
      <c r="F1029" s="9"/>
      <c r="G1029" s="7" t="s">
        <v>105</v>
      </c>
      <c r="H1029" s="7" t="s">
        <v>31</v>
      </c>
      <c r="I1029" s="7" t="s">
        <v>868</v>
      </c>
      <c r="J1029" s="11">
        <f t="shared" si="4"/>
        <v>9</v>
      </c>
      <c r="K1029" s="7" t="s">
        <v>8268</v>
      </c>
      <c r="L1029" s="7" t="s">
        <v>8269</v>
      </c>
      <c r="M1029" s="7" t="s">
        <v>931</v>
      </c>
      <c r="N1029" s="7" t="s">
        <v>932</v>
      </c>
      <c r="O1029" s="7" t="s">
        <v>9178</v>
      </c>
      <c r="P1029" s="7" t="s">
        <v>9179</v>
      </c>
      <c r="Q1029" s="7" t="s">
        <v>247</v>
      </c>
      <c r="R1029" s="7" t="s">
        <v>931</v>
      </c>
      <c r="S1029" s="7" t="s">
        <v>932</v>
      </c>
      <c r="T1029" s="7" t="s">
        <v>89</v>
      </c>
      <c r="U1029" s="7"/>
      <c r="V1029" s="7" t="s">
        <v>78</v>
      </c>
      <c r="W1029" s="7" t="s">
        <v>1723</v>
      </c>
      <c r="X1029" s="7" t="s">
        <v>89</v>
      </c>
      <c r="Y1029" s="7" t="s">
        <v>89</v>
      </c>
    </row>
    <row r="1030" spans="1:25" ht="16.5" customHeight="1">
      <c r="A1030" s="7" t="s">
        <v>7129</v>
      </c>
      <c r="B1030" s="7" t="s">
        <v>9180</v>
      </c>
      <c r="C1030" s="109">
        <v>1</v>
      </c>
      <c r="D1030" s="110">
        <v>1</v>
      </c>
      <c r="E1030" s="111">
        <v>1</v>
      </c>
      <c r="F1030" s="9"/>
      <c r="G1030" s="7" t="s">
        <v>105</v>
      </c>
      <c r="H1030" s="7" t="s">
        <v>31</v>
      </c>
      <c r="I1030" s="7" t="s">
        <v>868</v>
      </c>
      <c r="J1030" s="11">
        <f t="shared" si="4"/>
        <v>9</v>
      </c>
      <c r="K1030" s="7" t="s">
        <v>8268</v>
      </c>
      <c r="L1030" s="7" t="s">
        <v>8269</v>
      </c>
      <c r="M1030" s="7" t="s">
        <v>931</v>
      </c>
      <c r="N1030" s="7" t="s">
        <v>932</v>
      </c>
      <c r="O1030" s="7" t="s">
        <v>9182</v>
      </c>
      <c r="P1030" s="7" t="s">
        <v>9183</v>
      </c>
      <c r="Q1030" s="7" t="s">
        <v>247</v>
      </c>
      <c r="R1030" s="7" t="s">
        <v>931</v>
      </c>
      <c r="S1030" s="7" t="s">
        <v>932</v>
      </c>
      <c r="T1030" s="7" t="s">
        <v>89</v>
      </c>
      <c r="U1030" s="7"/>
      <c r="V1030" s="7" t="s">
        <v>78</v>
      </c>
      <c r="W1030" s="7" t="s">
        <v>1723</v>
      </c>
      <c r="X1030" s="7" t="s">
        <v>89</v>
      </c>
      <c r="Y1030" s="7" t="s">
        <v>89</v>
      </c>
    </row>
    <row r="1031" spans="1:25" ht="16.5" customHeight="1">
      <c r="A1031" s="7" t="s">
        <v>7129</v>
      </c>
      <c r="B1031" s="7" t="s">
        <v>9184</v>
      </c>
      <c r="C1031" s="109">
        <v>1</v>
      </c>
      <c r="D1031" s="110">
        <v>1</v>
      </c>
      <c r="E1031" s="111">
        <v>1</v>
      </c>
      <c r="F1031" s="9"/>
      <c r="G1031" s="7" t="s">
        <v>105</v>
      </c>
      <c r="H1031" s="7" t="s">
        <v>31</v>
      </c>
      <c r="I1031" s="7" t="s">
        <v>504</v>
      </c>
      <c r="J1031" s="11">
        <f t="shared" si="4"/>
        <v>6</v>
      </c>
      <c r="K1031" s="7" t="s">
        <v>8268</v>
      </c>
      <c r="L1031" s="7" t="s">
        <v>8269</v>
      </c>
      <c r="M1031" s="7" t="s">
        <v>931</v>
      </c>
      <c r="N1031" s="7" t="s">
        <v>932</v>
      </c>
      <c r="O1031" s="7" t="s">
        <v>9185</v>
      </c>
      <c r="P1031" s="7" t="s">
        <v>9186</v>
      </c>
      <c r="Q1031" s="7" t="s">
        <v>247</v>
      </c>
      <c r="R1031" s="7" t="s">
        <v>931</v>
      </c>
      <c r="S1031" s="7" t="s">
        <v>932</v>
      </c>
      <c r="T1031" s="7" t="s">
        <v>89</v>
      </c>
      <c r="U1031" s="7"/>
      <c r="V1031" s="7" t="s">
        <v>78</v>
      </c>
      <c r="W1031" s="7" t="s">
        <v>59</v>
      </c>
      <c r="X1031" s="7" t="s">
        <v>89</v>
      </c>
      <c r="Y1031" s="7" t="s">
        <v>89</v>
      </c>
    </row>
    <row r="1032" spans="1:25" ht="16.5" customHeight="1">
      <c r="A1032" s="7" t="s">
        <v>7129</v>
      </c>
      <c r="B1032" s="7" t="s">
        <v>9187</v>
      </c>
      <c r="C1032" s="109">
        <v>1</v>
      </c>
      <c r="D1032" s="110">
        <v>1</v>
      </c>
      <c r="E1032" s="111">
        <v>1</v>
      </c>
      <c r="F1032" s="9"/>
      <c r="G1032" s="7" t="s">
        <v>105</v>
      </c>
      <c r="H1032" s="7" t="s">
        <v>31</v>
      </c>
      <c r="I1032" s="7" t="s">
        <v>9188</v>
      </c>
      <c r="J1032" s="11">
        <f t="shared" si="4"/>
        <v>9</v>
      </c>
      <c r="K1032" s="7" t="s">
        <v>8268</v>
      </c>
      <c r="L1032" s="7" t="s">
        <v>8269</v>
      </c>
      <c r="M1032" s="7" t="s">
        <v>931</v>
      </c>
      <c r="N1032" s="7" t="s">
        <v>932</v>
      </c>
      <c r="O1032" s="7" t="s">
        <v>9189</v>
      </c>
      <c r="P1032" s="7" t="s">
        <v>9190</v>
      </c>
      <c r="Q1032" s="7" t="s">
        <v>52</v>
      </c>
      <c r="R1032" s="7" t="s">
        <v>931</v>
      </c>
      <c r="S1032" s="7" t="s">
        <v>932</v>
      </c>
      <c r="T1032" s="7" t="s">
        <v>9191</v>
      </c>
      <c r="U1032" s="7"/>
      <c r="V1032" s="7" t="s">
        <v>78</v>
      </c>
      <c r="W1032" s="7" t="s">
        <v>59</v>
      </c>
      <c r="X1032" s="7" t="s">
        <v>8274</v>
      </c>
      <c r="Y1032" s="7" t="s">
        <v>3377</v>
      </c>
    </row>
    <row r="1033" spans="1:25" ht="16.5" customHeight="1">
      <c r="A1033" s="7" t="s">
        <v>7129</v>
      </c>
      <c r="B1033" s="7" t="s">
        <v>9192</v>
      </c>
      <c r="C1033" s="109">
        <v>1</v>
      </c>
      <c r="D1033" s="110">
        <v>1</v>
      </c>
      <c r="E1033" s="111"/>
      <c r="F1033" s="9"/>
      <c r="G1033" s="7" t="s">
        <v>4182</v>
      </c>
      <c r="H1033" s="7" t="s">
        <v>31</v>
      </c>
      <c r="I1033" s="7" t="s">
        <v>9193</v>
      </c>
      <c r="J1033" s="11">
        <f t="shared" si="4"/>
        <v>11</v>
      </c>
      <c r="K1033" s="7" t="s">
        <v>8280</v>
      </c>
      <c r="L1033" s="7" t="s">
        <v>8281</v>
      </c>
      <c r="M1033" s="7" t="s">
        <v>433</v>
      </c>
      <c r="N1033" s="7" t="s">
        <v>434</v>
      </c>
      <c r="O1033" s="7" t="s">
        <v>9194</v>
      </c>
      <c r="P1033" s="7" t="s">
        <v>9195</v>
      </c>
      <c r="Q1033" s="7" t="s">
        <v>52</v>
      </c>
      <c r="R1033" s="7" t="s">
        <v>433</v>
      </c>
      <c r="S1033" s="7" t="s">
        <v>434</v>
      </c>
      <c r="T1033" s="7" t="s">
        <v>9197</v>
      </c>
      <c r="U1033" s="7"/>
      <c r="V1033" s="7" t="s">
        <v>78</v>
      </c>
      <c r="W1033" s="7" t="s">
        <v>59</v>
      </c>
      <c r="X1033" s="7" t="s">
        <v>5061</v>
      </c>
      <c r="Y1033" s="7" t="s">
        <v>9198</v>
      </c>
    </row>
    <row r="1034" spans="1:25" ht="16.5" customHeight="1">
      <c r="A1034" s="7" t="s">
        <v>7129</v>
      </c>
      <c r="B1034" s="7" t="s">
        <v>9199</v>
      </c>
      <c r="C1034" s="109">
        <v>1</v>
      </c>
      <c r="D1034" s="110">
        <v>1</v>
      </c>
      <c r="E1034" s="111"/>
      <c r="F1034" s="9"/>
      <c r="G1034" s="7" t="s">
        <v>105</v>
      </c>
      <c r="H1034" s="7" t="s">
        <v>31</v>
      </c>
      <c r="I1034" s="7" t="s">
        <v>327</v>
      </c>
      <c r="J1034" s="11">
        <f t="shared" si="4"/>
        <v>8</v>
      </c>
      <c r="K1034" s="7" t="s">
        <v>8280</v>
      </c>
      <c r="L1034" s="7" t="s">
        <v>8281</v>
      </c>
      <c r="M1034" s="7" t="s">
        <v>433</v>
      </c>
      <c r="N1034" s="7" t="s">
        <v>434</v>
      </c>
      <c r="O1034" s="7" t="s">
        <v>9200</v>
      </c>
      <c r="P1034" s="7" t="s">
        <v>9201</v>
      </c>
      <c r="Q1034" s="7" t="s">
        <v>965</v>
      </c>
      <c r="R1034" s="7" t="s">
        <v>433</v>
      </c>
      <c r="S1034" s="7" t="s">
        <v>434</v>
      </c>
      <c r="T1034" s="7" t="s">
        <v>9202</v>
      </c>
      <c r="U1034" s="7"/>
      <c r="V1034" s="7" t="s">
        <v>78</v>
      </c>
      <c r="W1034" s="7" t="s">
        <v>59</v>
      </c>
      <c r="X1034" s="7" t="s">
        <v>5061</v>
      </c>
      <c r="Y1034" s="7" t="s">
        <v>9203</v>
      </c>
    </row>
    <row r="1035" spans="1:25" ht="16.5" customHeight="1">
      <c r="A1035" s="7" t="s">
        <v>7129</v>
      </c>
      <c r="B1035" s="7" t="s">
        <v>9204</v>
      </c>
      <c r="C1035" s="109">
        <v>1</v>
      </c>
      <c r="D1035" s="110">
        <v>1</v>
      </c>
      <c r="E1035" s="111"/>
      <c r="F1035" s="9"/>
      <c r="G1035" s="7" t="s">
        <v>105</v>
      </c>
      <c r="H1035" s="7" t="s">
        <v>31</v>
      </c>
      <c r="I1035" s="7" t="s">
        <v>9206</v>
      </c>
      <c r="J1035" s="11">
        <f t="shared" si="4"/>
        <v>12</v>
      </c>
      <c r="K1035" s="7" t="s">
        <v>9209</v>
      </c>
      <c r="L1035" s="7" t="s">
        <v>9210</v>
      </c>
      <c r="M1035" s="7" t="s">
        <v>931</v>
      </c>
      <c r="N1035" s="7" t="s">
        <v>932</v>
      </c>
      <c r="O1035" s="7" t="s">
        <v>9211</v>
      </c>
      <c r="P1035" s="7" t="s">
        <v>9213</v>
      </c>
      <c r="Q1035" s="7" t="s">
        <v>2270</v>
      </c>
      <c r="R1035" s="7" t="s">
        <v>931</v>
      </c>
      <c r="S1035" s="7" t="s">
        <v>932</v>
      </c>
      <c r="T1035" s="7" t="s">
        <v>9214</v>
      </c>
      <c r="U1035" s="7"/>
      <c r="V1035" s="7" t="s">
        <v>78</v>
      </c>
      <c r="W1035" s="7" t="s">
        <v>59</v>
      </c>
      <c r="X1035" s="7" t="s">
        <v>1515</v>
      </c>
      <c r="Y1035" s="7" t="s">
        <v>938</v>
      </c>
    </row>
    <row r="1036" spans="1:25" ht="16.5" customHeight="1">
      <c r="A1036" s="7" t="s">
        <v>7129</v>
      </c>
      <c r="B1036" s="7" t="s">
        <v>9217</v>
      </c>
      <c r="C1036" s="109">
        <v>1</v>
      </c>
      <c r="D1036" s="110">
        <v>1</v>
      </c>
      <c r="E1036" s="111"/>
      <c r="F1036" s="9"/>
      <c r="G1036" s="7" t="s">
        <v>105</v>
      </c>
      <c r="H1036" s="7" t="s">
        <v>31</v>
      </c>
      <c r="I1036" s="7" t="s">
        <v>9219</v>
      </c>
      <c r="J1036" s="11">
        <f t="shared" si="4"/>
        <v>9</v>
      </c>
      <c r="K1036" s="7" t="s">
        <v>9209</v>
      </c>
      <c r="L1036" s="7" t="s">
        <v>9210</v>
      </c>
      <c r="M1036" s="7" t="s">
        <v>931</v>
      </c>
      <c r="N1036" s="7" t="s">
        <v>932</v>
      </c>
      <c r="O1036" s="7" t="s">
        <v>9221</v>
      </c>
      <c r="P1036" s="7" t="s">
        <v>9222</v>
      </c>
      <c r="Q1036" s="7" t="s">
        <v>152</v>
      </c>
      <c r="R1036" s="7" t="s">
        <v>931</v>
      </c>
      <c r="S1036" s="7" t="s">
        <v>932</v>
      </c>
      <c r="T1036" s="7" t="s">
        <v>9225</v>
      </c>
      <c r="U1036" s="7"/>
      <c r="V1036" s="7" t="s">
        <v>78</v>
      </c>
      <c r="W1036" s="7" t="s">
        <v>59</v>
      </c>
      <c r="X1036" s="7" t="s">
        <v>1515</v>
      </c>
      <c r="Y1036" s="7" t="s">
        <v>8274</v>
      </c>
    </row>
    <row r="1037" spans="1:25" ht="16.5" customHeight="1">
      <c r="A1037" s="7" t="s">
        <v>7129</v>
      </c>
      <c r="B1037" s="7" t="s">
        <v>9227</v>
      </c>
      <c r="C1037" s="109">
        <v>1</v>
      </c>
      <c r="D1037" s="110">
        <v>1</v>
      </c>
      <c r="E1037" s="111">
        <v>1</v>
      </c>
      <c r="F1037" s="9"/>
      <c r="G1037" s="7" t="s">
        <v>344</v>
      </c>
      <c r="H1037" s="7" t="s">
        <v>31</v>
      </c>
      <c r="I1037" s="7" t="s">
        <v>9018</v>
      </c>
      <c r="J1037" s="11">
        <f t="shared" si="4"/>
        <v>17</v>
      </c>
      <c r="K1037" s="7" t="s">
        <v>8301</v>
      </c>
      <c r="L1037" s="7" t="s">
        <v>8303</v>
      </c>
      <c r="M1037" s="7" t="s">
        <v>46</v>
      </c>
      <c r="N1037" s="7" t="s">
        <v>49</v>
      </c>
      <c r="O1037" s="7" t="s">
        <v>9228</v>
      </c>
      <c r="P1037" s="7" t="s">
        <v>9229</v>
      </c>
      <c r="Q1037" s="7" t="s">
        <v>1071</v>
      </c>
      <c r="R1037" s="7" t="s">
        <v>46</v>
      </c>
      <c r="S1037" s="7" t="s">
        <v>49</v>
      </c>
      <c r="T1037" s="7" t="s">
        <v>9230</v>
      </c>
      <c r="U1037" s="7"/>
      <c r="V1037" s="7" t="s">
        <v>78</v>
      </c>
      <c r="W1037" s="7" t="s">
        <v>926</v>
      </c>
      <c r="X1037" s="7" t="s">
        <v>994</v>
      </c>
      <c r="Y1037" s="7" t="s">
        <v>8357</v>
      </c>
    </row>
    <row r="1038" spans="1:25" ht="16.5" customHeight="1">
      <c r="A1038" s="7" t="s">
        <v>7129</v>
      </c>
      <c r="B1038" s="7" t="s">
        <v>9231</v>
      </c>
      <c r="C1038" s="109">
        <v>1</v>
      </c>
      <c r="D1038" s="110">
        <v>1</v>
      </c>
      <c r="E1038" s="111">
        <v>1</v>
      </c>
      <c r="F1038" s="9"/>
      <c r="G1038" s="7" t="s">
        <v>344</v>
      </c>
      <c r="H1038" s="7" t="s">
        <v>34</v>
      </c>
      <c r="I1038" s="7" t="s">
        <v>9232</v>
      </c>
      <c r="J1038" s="11">
        <f t="shared" si="4"/>
        <v>11</v>
      </c>
      <c r="K1038" s="7" t="s">
        <v>8301</v>
      </c>
      <c r="L1038" s="7" t="s">
        <v>8303</v>
      </c>
      <c r="M1038" s="7" t="s">
        <v>46</v>
      </c>
      <c r="N1038" s="7" t="s">
        <v>49</v>
      </c>
      <c r="O1038" s="7" t="s">
        <v>9233</v>
      </c>
      <c r="P1038" s="7" t="s">
        <v>9234</v>
      </c>
      <c r="Q1038" s="7" t="s">
        <v>152</v>
      </c>
      <c r="R1038" s="7" t="s">
        <v>46</v>
      </c>
      <c r="S1038" s="7" t="s">
        <v>49</v>
      </c>
      <c r="T1038" s="7" t="s">
        <v>9235</v>
      </c>
      <c r="U1038" s="7"/>
      <c r="V1038" s="7" t="s">
        <v>78</v>
      </c>
      <c r="W1038" s="7" t="s">
        <v>1254</v>
      </c>
      <c r="X1038" s="7" t="s">
        <v>994</v>
      </c>
      <c r="Y1038" s="7" t="s">
        <v>9236</v>
      </c>
    </row>
    <row r="1039" spans="1:25" ht="16.5" customHeight="1">
      <c r="A1039" s="7" t="s">
        <v>7129</v>
      </c>
      <c r="B1039" s="7" t="s">
        <v>9237</v>
      </c>
      <c r="C1039" s="109">
        <v>1</v>
      </c>
      <c r="D1039" s="110">
        <v>1</v>
      </c>
      <c r="E1039" s="111">
        <v>1</v>
      </c>
      <c r="F1039" s="9"/>
      <c r="G1039" s="7" t="s">
        <v>2500</v>
      </c>
      <c r="H1039" s="7" t="s">
        <v>31</v>
      </c>
      <c r="I1039" s="7" t="s">
        <v>9238</v>
      </c>
      <c r="J1039" s="11">
        <f t="shared" si="4"/>
        <v>10</v>
      </c>
      <c r="K1039" s="7" t="s">
        <v>9239</v>
      </c>
      <c r="L1039" s="7" t="s">
        <v>9240</v>
      </c>
      <c r="M1039" s="7" t="s">
        <v>46</v>
      </c>
      <c r="N1039" s="7" t="s">
        <v>49</v>
      </c>
      <c r="O1039" s="7" t="s">
        <v>9241</v>
      </c>
      <c r="P1039" s="7" t="s">
        <v>9242</v>
      </c>
      <c r="Q1039" s="7" t="s">
        <v>965</v>
      </c>
      <c r="R1039" s="7" t="s">
        <v>46</v>
      </c>
      <c r="S1039" s="7" t="s">
        <v>49</v>
      </c>
      <c r="T1039" s="7" t="s">
        <v>9243</v>
      </c>
      <c r="U1039" s="7"/>
      <c r="V1039" s="7" t="s">
        <v>78</v>
      </c>
      <c r="W1039" s="7" t="s">
        <v>926</v>
      </c>
      <c r="X1039" s="7" t="s">
        <v>8431</v>
      </c>
      <c r="Y1039" s="7" t="s">
        <v>6520</v>
      </c>
    </row>
    <row r="1040" spans="1:25" ht="16.5" customHeight="1">
      <c r="A1040" s="7" t="s">
        <v>7129</v>
      </c>
      <c r="B1040" s="7" t="s">
        <v>9245</v>
      </c>
      <c r="C1040" s="109">
        <v>1</v>
      </c>
      <c r="D1040" s="110">
        <v>1</v>
      </c>
      <c r="E1040" s="111">
        <v>1</v>
      </c>
      <c r="F1040" s="9"/>
      <c r="G1040" s="7" t="s">
        <v>2500</v>
      </c>
      <c r="H1040" s="7" t="s">
        <v>31</v>
      </c>
      <c r="I1040" s="7" t="s">
        <v>9246</v>
      </c>
      <c r="J1040" s="11">
        <f t="shared" si="4"/>
        <v>7</v>
      </c>
      <c r="K1040" s="7" t="s">
        <v>9239</v>
      </c>
      <c r="L1040" s="7" t="s">
        <v>9240</v>
      </c>
      <c r="M1040" s="7" t="s">
        <v>46</v>
      </c>
      <c r="N1040" s="7" t="s">
        <v>49</v>
      </c>
      <c r="O1040" s="7" t="s">
        <v>9247</v>
      </c>
      <c r="P1040" s="7" t="s">
        <v>9242</v>
      </c>
      <c r="Q1040" s="7" t="s">
        <v>52</v>
      </c>
      <c r="R1040" s="7" t="s">
        <v>46</v>
      </c>
      <c r="S1040" s="7" t="s">
        <v>49</v>
      </c>
      <c r="T1040" s="7" t="s">
        <v>9248</v>
      </c>
      <c r="U1040" s="7"/>
      <c r="V1040" s="7" t="s">
        <v>78</v>
      </c>
      <c r="W1040" s="7" t="s">
        <v>926</v>
      </c>
      <c r="X1040" s="7" t="s">
        <v>8431</v>
      </c>
      <c r="Y1040" s="7" t="s">
        <v>994</v>
      </c>
    </row>
    <row r="1041" spans="1:25" ht="16.5" customHeight="1">
      <c r="A1041" s="7" t="s">
        <v>7129</v>
      </c>
      <c r="B1041" s="7" t="s">
        <v>9249</v>
      </c>
      <c r="C1041" s="109"/>
      <c r="D1041" s="110"/>
      <c r="E1041" s="111"/>
      <c r="F1041" s="9"/>
      <c r="G1041" s="7" t="s">
        <v>2500</v>
      </c>
      <c r="H1041" s="7" t="s">
        <v>31</v>
      </c>
      <c r="I1041" s="7" t="s">
        <v>9001</v>
      </c>
      <c r="J1041" s="11">
        <f t="shared" si="4"/>
        <v>13</v>
      </c>
      <c r="K1041" s="7" t="s">
        <v>8301</v>
      </c>
      <c r="L1041" s="7" t="s">
        <v>8303</v>
      </c>
      <c r="M1041" s="7" t="s">
        <v>46</v>
      </c>
      <c r="N1041" s="7" t="s">
        <v>49</v>
      </c>
      <c r="O1041" s="7" t="s">
        <v>9250</v>
      </c>
      <c r="P1041" s="7" t="s">
        <v>9242</v>
      </c>
      <c r="Q1041" s="7" t="s">
        <v>293</v>
      </c>
      <c r="R1041" s="7" t="s">
        <v>46</v>
      </c>
      <c r="S1041" s="7" t="s">
        <v>49</v>
      </c>
      <c r="T1041" s="7" t="s">
        <v>9251</v>
      </c>
      <c r="U1041" s="7"/>
      <c r="V1041" s="7" t="s">
        <v>78</v>
      </c>
      <c r="W1041" s="7" t="s">
        <v>59</v>
      </c>
      <c r="X1041" s="7" t="s">
        <v>994</v>
      </c>
      <c r="Y1041" s="7" t="s">
        <v>9252</v>
      </c>
    </row>
    <row r="1042" spans="1:25" ht="16.5" customHeight="1">
      <c r="A1042" s="7" t="s">
        <v>7129</v>
      </c>
      <c r="B1042" s="7" t="s">
        <v>9253</v>
      </c>
      <c r="C1042" s="109"/>
      <c r="D1042" s="110"/>
      <c r="E1042" s="111"/>
      <c r="F1042" s="9"/>
      <c r="G1042" s="7" t="s">
        <v>2500</v>
      </c>
      <c r="H1042" s="7" t="s">
        <v>31</v>
      </c>
      <c r="I1042" s="7" t="s">
        <v>9254</v>
      </c>
      <c r="J1042" s="11">
        <f t="shared" si="4"/>
        <v>12</v>
      </c>
      <c r="K1042" s="7" t="s">
        <v>8301</v>
      </c>
      <c r="L1042" s="7" t="s">
        <v>8303</v>
      </c>
      <c r="M1042" s="7" t="s">
        <v>46</v>
      </c>
      <c r="N1042" s="7" t="s">
        <v>49</v>
      </c>
      <c r="O1042" s="7" t="s">
        <v>9255</v>
      </c>
      <c r="P1042" s="7" t="s">
        <v>9242</v>
      </c>
      <c r="Q1042" s="7" t="s">
        <v>310</v>
      </c>
      <c r="R1042" s="7" t="s">
        <v>46</v>
      </c>
      <c r="S1042" s="7" t="s">
        <v>49</v>
      </c>
      <c r="T1042" s="7" t="s">
        <v>9251</v>
      </c>
      <c r="U1042" s="7"/>
      <c r="V1042" s="7" t="s">
        <v>78</v>
      </c>
      <c r="W1042" s="7" t="s">
        <v>59</v>
      </c>
      <c r="X1042" s="7" t="s">
        <v>994</v>
      </c>
      <c r="Y1042" s="7" t="s">
        <v>9252</v>
      </c>
    </row>
    <row r="1043" spans="1:25" ht="16.5" customHeight="1">
      <c r="A1043" s="7" t="s">
        <v>7129</v>
      </c>
      <c r="B1043" s="7" t="s">
        <v>9256</v>
      </c>
      <c r="C1043" s="109"/>
      <c r="D1043" s="110"/>
      <c r="E1043" s="111"/>
      <c r="F1043" s="9"/>
      <c r="G1043" s="7" t="s">
        <v>2500</v>
      </c>
      <c r="H1043" s="7" t="s">
        <v>31</v>
      </c>
      <c r="I1043" s="7" t="s">
        <v>9257</v>
      </c>
      <c r="J1043" s="11">
        <f t="shared" si="4"/>
        <v>8</v>
      </c>
      <c r="K1043" s="7" t="s">
        <v>8301</v>
      </c>
      <c r="L1043" s="7" t="s">
        <v>8303</v>
      </c>
      <c r="M1043" s="7" t="s">
        <v>46</v>
      </c>
      <c r="N1043" s="7" t="s">
        <v>49</v>
      </c>
      <c r="O1043" s="7" t="s">
        <v>9258</v>
      </c>
      <c r="P1043" s="7" t="s">
        <v>9242</v>
      </c>
      <c r="Q1043" s="7" t="s">
        <v>965</v>
      </c>
      <c r="R1043" s="7" t="s">
        <v>46</v>
      </c>
      <c r="S1043" s="7" t="s">
        <v>49</v>
      </c>
      <c r="T1043" s="7" t="s">
        <v>9259</v>
      </c>
      <c r="U1043" s="7"/>
      <c r="V1043" s="7" t="s">
        <v>78</v>
      </c>
      <c r="W1043" s="7" t="s">
        <v>59</v>
      </c>
      <c r="X1043" s="7" t="s">
        <v>994</v>
      </c>
      <c r="Y1043" s="7" t="s">
        <v>9260</v>
      </c>
    </row>
    <row r="1044" spans="1:25" ht="16.5" customHeight="1">
      <c r="A1044" s="7" t="s">
        <v>7129</v>
      </c>
      <c r="B1044" s="7" t="s">
        <v>9261</v>
      </c>
      <c r="C1044" s="109"/>
      <c r="D1044" s="110"/>
      <c r="E1044" s="111"/>
      <c r="F1044" s="9"/>
      <c r="G1044" s="7" t="s">
        <v>2500</v>
      </c>
      <c r="H1044" s="7" t="s">
        <v>31</v>
      </c>
      <c r="I1044" s="7" t="s">
        <v>9262</v>
      </c>
      <c r="J1044" s="11">
        <f t="shared" si="4"/>
        <v>13</v>
      </c>
      <c r="K1044" s="7" t="s">
        <v>8301</v>
      </c>
      <c r="L1044" s="7" t="s">
        <v>8303</v>
      </c>
      <c r="M1044" s="7" t="s">
        <v>46</v>
      </c>
      <c r="N1044" s="7" t="s">
        <v>49</v>
      </c>
      <c r="O1044" s="7" t="s">
        <v>9263</v>
      </c>
      <c r="P1044" s="7" t="s">
        <v>9242</v>
      </c>
      <c r="Q1044" s="7" t="s">
        <v>965</v>
      </c>
      <c r="R1044" s="7" t="s">
        <v>46</v>
      </c>
      <c r="S1044" s="7" t="s">
        <v>49</v>
      </c>
      <c r="T1044" s="7" t="s">
        <v>9264</v>
      </c>
      <c r="U1044" s="7"/>
      <c r="V1044" s="7" t="s">
        <v>78</v>
      </c>
      <c r="W1044" s="7" t="s">
        <v>59</v>
      </c>
      <c r="X1044" s="7" t="s">
        <v>994</v>
      </c>
      <c r="Y1044" s="7" t="s">
        <v>451</v>
      </c>
    </row>
    <row r="1045" spans="1:25" ht="16.5" customHeight="1">
      <c r="A1045" s="7" t="s">
        <v>7129</v>
      </c>
      <c r="B1045" s="7" t="s">
        <v>9265</v>
      </c>
      <c r="C1045" s="109">
        <v>1</v>
      </c>
      <c r="D1045" s="110">
        <v>1</v>
      </c>
      <c r="E1045" s="111">
        <v>1</v>
      </c>
      <c r="F1045" s="9"/>
      <c r="G1045" s="7" t="s">
        <v>2500</v>
      </c>
      <c r="H1045" s="7" t="s">
        <v>31</v>
      </c>
      <c r="I1045" s="7" t="s">
        <v>9266</v>
      </c>
      <c r="J1045" s="11">
        <f t="shared" si="4"/>
        <v>10</v>
      </c>
      <c r="K1045" s="7" t="s">
        <v>9239</v>
      </c>
      <c r="L1045" s="7" t="s">
        <v>9240</v>
      </c>
      <c r="M1045" s="7" t="s">
        <v>46</v>
      </c>
      <c r="N1045" s="7" t="s">
        <v>49</v>
      </c>
      <c r="O1045" s="7" t="s">
        <v>9267</v>
      </c>
      <c r="P1045" s="7" t="s">
        <v>9242</v>
      </c>
      <c r="Q1045" s="7" t="s">
        <v>965</v>
      </c>
      <c r="R1045" s="7" t="s">
        <v>46</v>
      </c>
      <c r="S1045" s="7" t="s">
        <v>49</v>
      </c>
      <c r="T1045" s="7" t="s">
        <v>9268</v>
      </c>
      <c r="U1045" s="7"/>
      <c r="V1045" s="7" t="s">
        <v>78</v>
      </c>
      <c r="W1045" s="7" t="s">
        <v>926</v>
      </c>
      <c r="X1045" s="7" t="s">
        <v>8431</v>
      </c>
      <c r="Y1045" s="7" t="s">
        <v>6569</v>
      </c>
    </row>
    <row r="1046" spans="1:25" ht="16.5" customHeight="1">
      <c r="A1046" s="7" t="s">
        <v>7129</v>
      </c>
      <c r="B1046" s="7" t="s">
        <v>9269</v>
      </c>
      <c r="C1046" s="109">
        <v>1</v>
      </c>
      <c r="D1046" s="110">
        <v>1</v>
      </c>
      <c r="E1046" s="111"/>
      <c r="F1046" s="9"/>
      <c r="G1046" s="7" t="s">
        <v>344</v>
      </c>
      <c r="H1046" s="7" t="s">
        <v>31</v>
      </c>
      <c r="I1046" s="7" t="s">
        <v>9270</v>
      </c>
      <c r="J1046" s="11">
        <f t="shared" si="4"/>
        <v>17</v>
      </c>
      <c r="K1046" s="7" t="s">
        <v>8312</v>
      </c>
      <c r="L1046" s="7" t="s">
        <v>8313</v>
      </c>
      <c r="M1046" s="7" t="s">
        <v>872</v>
      </c>
      <c r="N1046" s="7" t="s">
        <v>873</v>
      </c>
      <c r="O1046" s="7" t="s">
        <v>9271</v>
      </c>
      <c r="P1046" s="7" t="s">
        <v>9272</v>
      </c>
      <c r="Q1046" s="7" t="s">
        <v>310</v>
      </c>
      <c r="R1046" s="7" t="s">
        <v>3391</v>
      </c>
      <c r="S1046" s="7" t="s">
        <v>3392</v>
      </c>
      <c r="T1046" s="7" t="s">
        <v>9273</v>
      </c>
      <c r="U1046" s="7"/>
      <c r="V1046" s="7" t="s">
        <v>57</v>
      </c>
      <c r="W1046" s="7" t="s">
        <v>59</v>
      </c>
      <c r="X1046" s="7" t="s">
        <v>8316</v>
      </c>
      <c r="Y1046" s="7" t="s">
        <v>9274</v>
      </c>
    </row>
    <row r="1047" spans="1:25" ht="16.5" customHeight="1">
      <c r="A1047" s="7" t="s">
        <v>7129</v>
      </c>
      <c r="B1047" s="7" t="s">
        <v>9275</v>
      </c>
      <c r="C1047" s="109">
        <v>1</v>
      </c>
      <c r="D1047" s="110">
        <v>1</v>
      </c>
      <c r="E1047" s="111"/>
      <c r="F1047" s="9"/>
      <c r="G1047" s="7" t="s">
        <v>344</v>
      </c>
      <c r="H1047" s="7" t="s">
        <v>31</v>
      </c>
      <c r="I1047" s="7" t="s">
        <v>9276</v>
      </c>
      <c r="J1047" s="11">
        <f t="shared" si="4"/>
        <v>23</v>
      </c>
      <c r="K1047" s="7" t="s">
        <v>8312</v>
      </c>
      <c r="L1047" s="7" t="s">
        <v>8313</v>
      </c>
      <c r="M1047" s="7" t="s">
        <v>872</v>
      </c>
      <c r="N1047" s="7" t="s">
        <v>873</v>
      </c>
      <c r="O1047" s="7" t="s">
        <v>9277</v>
      </c>
      <c r="P1047" s="7" t="s">
        <v>9278</v>
      </c>
      <c r="Q1047" s="7" t="s">
        <v>965</v>
      </c>
      <c r="R1047" s="7" t="s">
        <v>3391</v>
      </c>
      <c r="S1047" s="7" t="s">
        <v>3392</v>
      </c>
      <c r="T1047" s="7" t="s">
        <v>9279</v>
      </c>
      <c r="U1047" s="7"/>
      <c r="V1047" s="7" t="s">
        <v>57</v>
      </c>
      <c r="W1047" s="7" t="s">
        <v>59</v>
      </c>
      <c r="X1047" s="7" t="s">
        <v>8316</v>
      </c>
      <c r="Y1047" s="7" t="s">
        <v>9280</v>
      </c>
    </row>
    <row r="1048" spans="1:25" ht="16.5" customHeight="1">
      <c r="A1048" s="7" t="s">
        <v>7129</v>
      </c>
      <c r="B1048" s="7" t="s">
        <v>9281</v>
      </c>
      <c r="C1048" s="109">
        <v>1</v>
      </c>
      <c r="D1048" s="110">
        <v>1</v>
      </c>
      <c r="E1048" s="111"/>
      <c r="F1048" s="9"/>
      <c r="G1048" s="7" t="s">
        <v>344</v>
      </c>
      <c r="H1048" s="7" t="s">
        <v>31</v>
      </c>
      <c r="I1048" s="7" t="s">
        <v>790</v>
      </c>
      <c r="J1048" s="11">
        <f t="shared" si="4"/>
        <v>12</v>
      </c>
      <c r="K1048" s="7" t="s">
        <v>8312</v>
      </c>
      <c r="L1048" s="7" t="s">
        <v>8313</v>
      </c>
      <c r="M1048" s="7" t="s">
        <v>872</v>
      </c>
      <c r="N1048" s="7" t="s">
        <v>873</v>
      </c>
      <c r="O1048" s="7" t="s">
        <v>9282</v>
      </c>
      <c r="P1048" s="7" t="s">
        <v>9283</v>
      </c>
      <c r="Q1048" s="7" t="s">
        <v>310</v>
      </c>
      <c r="R1048" s="7" t="s">
        <v>3290</v>
      </c>
      <c r="S1048" s="7" t="s">
        <v>3291</v>
      </c>
      <c r="T1048" s="7" t="s">
        <v>9284</v>
      </c>
      <c r="U1048" s="7"/>
      <c r="V1048" s="7" t="s">
        <v>57</v>
      </c>
      <c r="W1048" s="7" t="s">
        <v>59</v>
      </c>
      <c r="X1048" s="7" t="s">
        <v>8316</v>
      </c>
      <c r="Y1048" s="7" t="s">
        <v>9285</v>
      </c>
    </row>
    <row r="1049" spans="1:25" ht="16.5" customHeight="1">
      <c r="A1049" s="7" t="s">
        <v>7129</v>
      </c>
      <c r="B1049" s="7" t="s">
        <v>9286</v>
      </c>
      <c r="C1049" s="109">
        <v>1</v>
      </c>
      <c r="D1049" s="110">
        <v>1</v>
      </c>
      <c r="E1049" s="111"/>
      <c r="F1049" s="9"/>
      <c r="G1049" s="7" t="s">
        <v>344</v>
      </c>
      <c r="H1049" s="7" t="s">
        <v>31</v>
      </c>
      <c r="I1049" s="7" t="s">
        <v>9287</v>
      </c>
      <c r="J1049" s="11">
        <f t="shared" si="4"/>
        <v>13</v>
      </c>
      <c r="K1049" s="7" t="s">
        <v>8312</v>
      </c>
      <c r="L1049" s="7" t="s">
        <v>8313</v>
      </c>
      <c r="M1049" s="7" t="s">
        <v>872</v>
      </c>
      <c r="N1049" s="7" t="s">
        <v>873</v>
      </c>
      <c r="O1049" s="7" t="s">
        <v>9288</v>
      </c>
      <c r="P1049" s="7" t="s">
        <v>9289</v>
      </c>
      <c r="Q1049" s="7" t="s">
        <v>52</v>
      </c>
      <c r="R1049" s="7" t="s">
        <v>3290</v>
      </c>
      <c r="S1049" s="7" t="s">
        <v>3291</v>
      </c>
      <c r="T1049" s="7" t="s">
        <v>9290</v>
      </c>
      <c r="U1049" s="7"/>
      <c r="V1049" s="7" t="s">
        <v>57</v>
      </c>
      <c r="W1049" s="7" t="s">
        <v>59</v>
      </c>
      <c r="X1049" s="7" t="s">
        <v>8316</v>
      </c>
      <c r="Y1049" s="7" t="s">
        <v>9291</v>
      </c>
    </row>
    <row r="1050" spans="1:25" ht="16.5" customHeight="1">
      <c r="A1050" s="7" t="s">
        <v>7129</v>
      </c>
      <c r="B1050" s="7" t="s">
        <v>9292</v>
      </c>
      <c r="C1050" s="109">
        <v>1</v>
      </c>
      <c r="D1050" s="110">
        <v>1</v>
      </c>
      <c r="E1050" s="111"/>
      <c r="F1050" s="9"/>
      <c r="G1050" s="7" t="s">
        <v>344</v>
      </c>
      <c r="H1050" s="7" t="s">
        <v>31</v>
      </c>
      <c r="I1050" s="7" t="s">
        <v>9238</v>
      </c>
      <c r="J1050" s="11">
        <f t="shared" si="4"/>
        <v>10</v>
      </c>
      <c r="K1050" s="7" t="s">
        <v>8330</v>
      </c>
      <c r="L1050" s="7" t="s">
        <v>8331</v>
      </c>
      <c r="M1050" s="7" t="s">
        <v>46</v>
      </c>
      <c r="N1050" s="7" t="s">
        <v>49</v>
      </c>
      <c r="O1050" s="7" t="s">
        <v>9294</v>
      </c>
      <c r="P1050" s="7" t="s">
        <v>9295</v>
      </c>
      <c r="Q1050" s="7" t="s">
        <v>52</v>
      </c>
      <c r="R1050" s="7" t="s">
        <v>65</v>
      </c>
      <c r="S1050" s="7" t="s">
        <v>68</v>
      </c>
      <c r="T1050" s="7" t="s">
        <v>9296</v>
      </c>
      <c r="U1050" s="7"/>
      <c r="V1050" s="7" t="s">
        <v>57</v>
      </c>
      <c r="W1050" s="7" t="s">
        <v>59</v>
      </c>
      <c r="X1050" s="7" t="s">
        <v>6599</v>
      </c>
      <c r="Y1050" s="7" t="s">
        <v>9297</v>
      </c>
    </row>
    <row r="1051" spans="1:25" ht="16.5" customHeight="1">
      <c r="A1051" s="7" t="s">
        <v>7129</v>
      </c>
      <c r="B1051" s="7" t="s">
        <v>9298</v>
      </c>
      <c r="C1051" s="109">
        <v>1</v>
      </c>
      <c r="D1051" s="110">
        <v>1</v>
      </c>
      <c r="E1051" s="111">
        <v>1</v>
      </c>
      <c r="F1051" s="9"/>
      <c r="G1051" s="7" t="s">
        <v>344</v>
      </c>
      <c r="H1051" s="7" t="s">
        <v>31</v>
      </c>
      <c r="I1051" s="7" t="s">
        <v>9299</v>
      </c>
      <c r="J1051" s="11">
        <f t="shared" si="4"/>
        <v>63</v>
      </c>
      <c r="K1051" s="7" t="s">
        <v>749</v>
      </c>
      <c r="L1051" s="7" t="s">
        <v>750</v>
      </c>
      <c r="M1051" s="7" t="s">
        <v>433</v>
      </c>
      <c r="N1051" s="7" t="s">
        <v>434</v>
      </c>
      <c r="O1051" s="7" t="s">
        <v>9300</v>
      </c>
      <c r="P1051" s="7" t="s">
        <v>9301</v>
      </c>
      <c r="Q1051" s="7" t="s">
        <v>1071</v>
      </c>
      <c r="R1051" s="7" t="s">
        <v>2763</v>
      </c>
      <c r="S1051" s="7" t="s">
        <v>2765</v>
      </c>
      <c r="T1051" s="7" t="s">
        <v>9302</v>
      </c>
      <c r="U1051" s="7"/>
      <c r="V1051" s="7" t="s">
        <v>57</v>
      </c>
      <c r="W1051" s="7" t="s">
        <v>59</v>
      </c>
      <c r="X1051" s="7" t="s">
        <v>754</v>
      </c>
      <c r="Y1051" s="7" t="s">
        <v>9303</v>
      </c>
    </row>
    <row r="1052" spans="1:25" ht="16.5" customHeight="1">
      <c r="A1052" s="7" t="s">
        <v>7129</v>
      </c>
      <c r="B1052" s="7" t="s">
        <v>9304</v>
      </c>
      <c r="C1052" s="109">
        <v>1</v>
      </c>
      <c r="D1052" s="110">
        <v>1</v>
      </c>
      <c r="E1052" s="111"/>
      <c r="F1052" s="9"/>
      <c r="G1052" s="7" t="s">
        <v>344</v>
      </c>
      <c r="H1052" s="7" t="s">
        <v>31</v>
      </c>
      <c r="I1052" s="7" t="s">
        <v>9305</v>
      </c>
      <c r="J1052" s="11">
        <f t="shared" si="4"/>
        <v>10</v>
      </c>
      <c r="K1052" s="7" t="s">
        <v>8339</v>
      </c>
      <c r="L1052" s="7" t="s">
        <v>8340</v>
      </c>
      <c r="M1052" s="7" t="s">
        <v>46</v>
      </c>
      <c r="N1052" s="7" t="s">
        <v>49</v>
      </c>
      <c r="O1052" s="7" t="s">
        <v>9306</v>
      </c>
      <c r="P1052" s="7" t="s">
        <v>9307</v>
      </c>
      <c r="Q1052" s="7" t="s">
        <v>52</v>
      </c>
      <c r="R1052" s="7" t="s">
        <v>65</v>
      </c>
      <c r="S1052" s="7" t="s">
        <v>68</v>
      </c>
      <c r="T1052" s="7" t="s">
        <v>9308</v>
      </c>
      <c r="U1052" s="7"/>
      <c r="V1052" s="7" t="s">
        <v>57</v>
      </c>
      <c r="W1052" s="7" t="s">
        <v>59</v>
      </c>
      <c r="X1052" s="7" t="s">
        <v>8344</v>
      </c>
      <c r="Y1052" s="7" t="s">
        <v>9309</v>
      </c>
    </row>
    <row r="1053" spans="1:25" ht="16.5" customHeight="1">
      <c r="A1053" s="7" t="s">
        <v>7129</v>
      </c>
      <c r="B1053" s="7" t="s">
        <v>9310</v>
      </c>
      <c r="C1053" s="109">
        <v>1</v>
      </c>
      <c r="D1053" s="110">
        <v>1</v>
      </c>
      <c r="E1053" s="111"/>
      <c r="F1053" s="9"/>
      <c r="G1053" s="7" t="s">
        <v>344</v>
      </c>
      <c r="H1053" s="7" t="s">
        <v>31</v>
      </c>
      <c r="I1053" s="7" t="s">
        <v>2369</v>
      </c>
      <c r="J1053" s="11">
        <f t="shared" si="4"/>
        <v>8</v>
      </c>
      <c r="K1053" s="7" t="s">
        <v>8349</v>
      </c>
      <c r="L1053" s="7" t="s">
        <v>8350</v>
      </c>
      <c r="M1053" s="7" t="s">
        <v>369</v>
      </c>
      <c r="N1053" s="7" t="s">
        <v>370</v>
      </c>
      <c r="O1053" s="7" t="s">
        <v>9311</v>
      </c>
      <c r="P1053" s="7" t="s">
        <v>9312</v>
      </c>
      <c r="Q1053" s="7" t="s">
        <v>965</v>
      </c>
      <c r="R1053" s="7" t="s">
        <v>65</v>
      </c>
      <c r="S1053" s="7" t="s">
        <v>68</v>
      </c>
      <c r="T1053" s="7" t="s">
        <v>9313</v>
      </c>
      <c r="U1053" s="7"/>
      <c r="V1053" s="7" t="s">
        <v>57</v>
      </c>
      <c r="W1053" s="7" t="s">
        <v>59</v>
      </c>
      <c r="X1053" s="7" t="s">
        <v>3220</v>
      </c>
      <c r="Y1053" s="7" t="s">
        <v>9314</v>
      </c>
    </row>
    <row r="1054" spans="1:25" ht="16.5" customHeight="1">
      <c r="A1054" s="7" t="s">
        <v>7129</v>
      </c>
      <c r="B1054" s="7" t="s">
        <v>9315</v>
      </c>
      <c r="C1054" s="109">
        <v>1</v>
      </c>
      <c r="D1054" s="110">
        <v>1</v>
      </c>
      <c r="E1054" s="111"/>
      <c r="F1054" s="9"/>
      <c r="G1054" s="7" t="s">
        <v>88</v>
      </c>
      <c r="H1054" s="7" t="s">
        <v>31</v>
      </c>
      <c r="I1054" s="7" t="s">
        <v>9316</v>
      </c>
      <c r="J1054" s="11">
        <f t="shared" si="4"/>
        <v>8</v>
      </c>
      <c r="K1054" s="7" t="s">
        <v>8361</v>
      </c>
      <c r="L1054" s="7" t="s">
        <v>8363</v>
      </c>
      <c r="M1054" s="7" t="s">
        <v>872</v>
      </c>
      <c r="N1054" s="7" t="s">
        <v>873</v>
      </c>
      <c r="O1054" s="7" t="s">
        <v>9317</v>
      </c>
      <c r="P1054" s="7" t="s">
        <v>9318</v>
      </c>
      <c r="Q1054" s="7" t="s">
        <v>152</v>
      </c>
      <c r="R1054" s="7" t="s">
        <v>872</v>
      </c>
      <c r="S1054" s="7" t="s">
        <v>873</v>
      </c>
      <c r="T1054" s="7" t="s">
        <v>9319</v>
      </c>
      <c r="U1054" s="7"/>
      <c r="V1054" s="7" t="s">
        <v>78</v>
      </c>
      <c r="W1054" s="7" t="s">
        <v>59</v>
      </c>
      <c r="X1054" s="7" t="s">
        <v>8367</v>
      </c>
      <c r="Y1054" s="7" t="s">
        <v>5858</v>
      </c>
    </row>
    <row r="1055" spans="1:25" ht="16.5" customHeight="1">
      <c r="A1055" s="7" t="s">
        <v>7129</v>
      </c>
      <c r="B1055" s="7" t="s">
        <v>9320</v>
      </c>
      <c r="C1055" s="109">
        <v>1</v>
      </c>
      <c r="D1055" s="110">
        <v>1</v>
      </c>
      <c r="E1055" s="111"/>
      <c r="F1055" s="9"/>
      <c r="G1055" s="7" t="s">
        <v>88</v>
      </c>
      <c r="H1055" s="7" t="s">
        <v>31</v>
      </c>
      <c r="I1055" s="7" t="s">
        <v>2015</v>
      </c>
      <c r="J1055" s="11">
        <f t="shared" si="4"/>
        <v>12</v>
      </c>
      <c r="K1055" s="7" t="s">
        <v>8372</v>
      </c>
      <c r="L1055" s="7" t="s">
        <v>8374</v>
      </c>
      <c r="M1055" s="7" t="s">
        <v>872</v>
      </c>
      <c r="N1055" s="7" t="s">
        <v>873</v>
      </c>
      <c r="O1055" s="7" t="s">
        <v>9321</v>
      </c>
      <c r="P1055" s="7" t="s">
        <v>9322</v>
      </c>
      <c r="Q1055" s="7" t="s">
        <v>152</v>
      </c>
      <c r="R1055" s="7" t="s">
        <v>872</v>
      </c>
      <c r="S1055" s="7" t="s">
        <v>873</v>
      </c>
      <c r="T1055" s="7" t="s">
        <v>9323</v>
      </c>
      <c r="U1055" s="7"/>
      <c r="V1055" s="7" t="s">
        <v>78</v>
      </c>
      <c r="W1055" s="7" t="s">
        <v>59</v>
      </c>
      <c r="X1055" s="7" t="s">
        <v>8367</v>
      </c>
      <c r="Y1055" s="7" t="s">
        <v>8490</v>
      </c>
    </row>
    <row r="1056" spans="1:25" ht="16.5" customHeight="1">
      <c r="A1056" s="7" t="s">
        <v>7129</v>
      </c>
      <c r="B1056" s="7" t="s">
        <v>9324</v>
      </c>
      <c r="C1056" s="109">
        <v>1</v>
      </c>
      <c r="D1056" s="110">
        <v>1</v>
      </c>
      <c r="E1056" s="111"/>
      <c r="F1056" s="9"/>
      <c r="G1056" s="7" t="s">
        <v>88</v>
      </c>
      <c r="H1056" s="7" t="s">
        <v>31</v>
      </c>
      <c r="I1056" s="7" t="s">
        <v>3036</v>
      </c>
      <c r="J1056" s="11">
        <f t="shared" si="4"/>
        <v>15</v>
      </c>
      <c r="K1056" s="7" t="s">
        <v>8372</v>
      </c>
      <c r="L1056" s="7" t="s">
        <v>8374</v>
      </c>
      <c r="M1056" s="7" t="s">
        <v>872</v>
      </c>
      <c r="N1056" s="7" t="s">
        <v>873</v>
      </c>
      <c r="O1056" s="7" t="s">
        <v>9325</v>
      </c>
      <c r="P1056" s="7" t="s">
        <v>9326</v>
      </c>
      <c r="Q1056" s="7" t="s">
        <v>1049</v>
      </c>
      <c r="R1056" s="7" t="s">
        <v>872</v>
      </c>
      <c r="S1056" s="7" t="s">
        <v>873</v>
      </c>
      <c r="T1056" s="7" t="s">
        <v>9327</v>
      </c>
      <c r="U1056" s="7"/>
      <c r="V1056" s="7" t="s">
        <v>78</v>
      </c>
      <c r="W1056" s="7" t="s">
        <v>59</v>
      </c>
      <c r="X1056" s="7" t="s">
        <v>8367</v>
      </c>
      <c r="Y1056" s="7" t="s">
        <v>9120</v>
      </c>
    </row>
    <row r="1057" spans="1:25" ht="16.5" customHeight="1">
      <c r="A1057" s="7" t="s">
        <v>7129</v>
      </c>
      <c r="B1057" s="7" t="s">
        <v>9328</v>
      </c>
      <c r="C1057" s="109">
        <v>1</v>
      </c>
      <c r="D1057" s="110">
        <v>1</v>
      </c>
      <c r="E1057" s="111"/>
      <c r="F1057" s="9"/>
      <c r="G1057" s="7" t="s">
        <v>88</v>
      </c>
      <c r="H1057" s="7" t="s">
        <v>31</v>
      </c>
      <c r="I1057" s="7" t="s">
        <v>9329</v>
      </c>
      <c r="J1057" s="11">
        <f t="shared" si="4"/>
        <v>13</v>
      </c>
      <c r="K1057" s="7" t="s">
        <v>8372</v>
      </c>
      <c r="L1057" s="7" t="s">
        <v>8374</v>
      </c>
      <c r="M1057" s="7" t="s">
        <v>872</v>
      </c>
      <c r="N1057" s="7" t="s">
        <v>873</v>
      </c>
      <c r="O1057" s="7" t="s">
        <v>9330</v>
      </c>
      <c r="P1057" s="7" t="s">
        <v>9331</v>
      </c>
      <c r="Q1057" s="7" t="s">
        <v>2270</v>
      </c>
      <c r="R1057" s="7" t="s">
        <v>872</v>
      </c>
      <c r="S1057" s="7" t="s">
        <v>873</v>
      </c>
      <c r="T1057" s="7" t="s">
        <v>9332</v>
      </c>
      <c r="U1057" s="7"/>
      <c r="V1057" s="7" t="s">
        <v>78</v>
      </c>
      <c r="W1057" s="7" t="s">
        <v>59</v>
      </c>
      <c r="X1057" s="7" t="s">
        <v>8367</v>
      </c>
      <c r="Y1057" s="7" t="s">
        <v>9125</v>
      </c>
    </row>
    <row r="1058" spans="1:25" ht="16.5" customHeight="1">
      <c r="A1058" s="7" t="s">
        <v>7129</v>
      </c>
      <c r="B1058" s="7" t="s">
        <v>9333</v>
      </c>
      <c r="C1058" s="109">
        <v>1</v>
      </c>
      <c r="D1058" s="110">
        <v>1</v>
      </c>
      <c r="E1058" s="111"/>
      <c r="F1058" s="9"/>
      <c r="G1058" s="7" t="s">
        <v>88</v>
      </c>
      <c r="H1058" s="7" t="s">
        <v>31</v>
      </c>
      <c r="I1058" s="7" t="s">
        <v>9334</v>
      </c>
      <c r="J1058" s="11">
        <f t="shared" si="4"/>
        <v>9</v>
      </c>
      <c r="K1058" s="7" t="s">
        <v>8372</v>
      </c>
      <c r="L1058" s="7" t="s">
        <v>8374</v>
      </c>
      <c r="M1058" s="7" t="s">
        <v>872</v>
      </c>
      <c r="N1058" s="7" t="s">
        <v>873</v>
      </c>
      <c r="O1058" s="7" t="s">
        <v>9335</v>
      </c>
      <c r="P1058" s="7" t="s">
        <v>9336</v>
      </c>
      <c r="Q1058" s="7" t="s">
        <v>1071</v>
      </c>
      <c r="R1058" s="7" t="s">
        <v>872</v>
      </c>
      <c r="S1058" s="7" t="s">
        <v>873</v>
      </c>
      <c r="T1058" s="7" t="s">
        <v>9337</v>
      </c>
      <c r="U1058" s="7"/>
      <c r="V1058" s="7" t="s">
        <v>78</v>
      </c>
      <c r="W1058" s="7" t="s">
        <v>59</v>
      </c>
      <c r="X1058" s="7" t="s">
        <v>8367</v>
      </c>
      <c r="Y1058" s="7" t="s">
        <v>8252</v>
      </c>
    </row>
    <row r="1059" spans="1:25" ht="16.5" customHeight="1">
      <c r="A1059" s="7" t="s">
        <v>7129</v>
      </c>
      <c r="B1059" s="7" t="s">
        <v>9338</v>
      </c>
      <c r="C1059" s="109">
        <v>1</v>
      </c>
      <c r="D1059" s="110">
        <v>1</v>
      </c>
      <c r="E1059" s="111"/>
      <c r="F1059" s="9"/>
      <c r="G1059" s="7" t="s">
        <v>88</v>
      </c>
      <c r="H1059" s="7" t="s">
        <v>31</v>
      </c>
      <c r="I1059" s="7" t="s">
        <v>7469</v>
      </c>
      <c r="J1059" s="11">
        <f t="shared" si="4"/>
        <v>10</v>
      </c>
      <c r="K1059" s="7" t="s">
        <v>8383</v>
      </c>
      <c r="L1059" s="7" t="s">
        <v>8385</v>
      </c>
      <c r="M1059" s="7" t="s">
        <v>1838</v>
      </c>
      <c r="N1059" s="7" t="s">
        <v>1839</v>
      </c>
      <c r="O1059" s="7" t="s">
        <v>9340</v>
      </c>
      <c r="P1059" s="7" t="s">
        <v>9341</v>
      </c>
      <c r="Q1059" s="7" t="s">
        <v>1912</v>
      </c>
      <c r="R1059" s="7" t="s">
        <v>1838</v>
      </c>
      <c r="S1059" s="7" t="s">
        <v>1839</v>
      </c>
      <c r="T1059" s="7" t="s">
        <v>9342</v>
      </c>
      <c r="U1059" s="7"/>
      <c r="V1059" s="7" t="s">
        <v>78</v>
      </c>
      <c r="W1059" s="7" t="s">
        <v>59</v>
      </c>
      <c r="X1059" s="7" t="s">
        <v>8263</v>
      </c>
      <c r="Y1059" s="7" t="s">
        <v>9343</v>
      </c>
    </row>
    <row r="1060" spans="1:25" ht="16.5" customHeight="1">
      <c r="A1060" s="7" t="s">
        <v>7129</v>
      </c>
      <c r="B1060" s="7" t="s">
        <v>9344</v>
      </c>
      <c r="C1060" s="109">
        <v>1</v>
      </c>
      <c r="D1060" s="110">
        <v>1</v>
      </c>
      <c r="E1060" s="111"/>
      <c r="F1060" s="9"/>
      <c r="G1060" s="7" t="s">
        <v>88</v>
      </c>
      <c r="H1060" s="7" t="s">
        <v>31</v>
      </c>
      <c r="I1060" s="7" t="s">
        <v>9345</v>
      </c>
      <c r="J1060" s="11">
        <f t="shared" si="4"/>
        <v>12</v>
      </c>
      <c r="K1060" s="7" t="s">
        <v>8383</v>
      </c>
      <c r="L1060" s="7" t="s">
        <v>8385</v>
      </c>
      <c r="M1060" s="7" t="s">
        <v>1838</v>
      </c>
      <c r="N1060" s="7" t="s">
        <v>1839</v>
      </c>
      <c r="O1060" s="7" t="s">
        <v>9346</v>
      </c>
      <c r="P1060" s="7" t="s">
        <v>9347</v>
      </c>
      <c r="Q1060" s="7" t="s">
        <v>4088</v>
      </c>
      <c r="R1060" s="7" t="s">
        <v>1838</v>
      </c>
      <c r="S1060" s="7" t="s">
        <v>1839</v>
      </c>
      <c r="T1060" s="7" t="s">
        <v>9160</v>
      </c>
      <c r="U1060" s="7"/>
      <c r="V1060" s="7" t="s">
        <v>78</v>
      </c>
      <c r="W1060" s="7" t="s">
        <v>59</v>
      </c>
      <c r="X1060" s="7" t="s">
        <v>8263</v>
      </c>
      <c r="Y1060" s="7" t="s">
        <v>8116</v>
      </c>
    </row>
    <row r="1061" spans="1:25" ht="16.5" customHeight="1">
      <c r="A1061" s="7" t="s">
        <v>7129</v>
      </c>
      <c r="B1061" s="7" t="s">
        <v>9348</v>
      </c>
      <c r="C1061" s="109">
        <v>1</v>
      </c>
      <c r="D1061" s="110">
        <v>1</v>
      </c>
      <c r="E1061" s="111"/>
      <c r="F1061" s="9"/>
      <c r="G1061" s="7" t="s">
        <v>88</v>
      </c>
      <c r="H1061" s="7" t="s">
        <v>31</v>
      </c>
      <c r="I1061" s="7" t="s">
        <v>1126</v>
      </c>
      <c r="J1061" s="11">
        <f t="shared" si="4"/>
        <v>10</v>
      </c>
      <c r="K1061" s="7" t="s">
        <v>8383</v>
      </c>
      <c r="L1061" s="7" t="s">
        <v>8385</v>
      </c>
      <c r="M1061" s="7" t="s">
        <v>1838</v>
      </c>
      <c r="N1061" s="7" t="s">
        <v>1839</v>
      </c>
      <c r="O1061" s="7" t="s">
        <v>9349</v>
      </c>
      <c r="P1061" s="7" t="s">
        <v>9350</v>
      </c>
      <c r="Q1061" s="7" t="s">
        <v>978</v>
      </c>
      <c r="R1061" s="7" t="s">
        <v>1838</v>
      </c>
      <c r="S1061" s="7" t="s">
        <v>1839</v>
      </c>
      <c r="T1061" s="7" t="s">
        <v>9147</v>
      </c>
      <c r="U1061" s="7"/>
      <c r="V1061" s="7" t="s">
        <v>78</v>
      </c>
      <c r="W1061" s="7" t="s">
        <v>59</v>
      </c>
      <c r="X1061" s="7" t="s">
        <v>8263</v>
      </c>
      <c r="Y1061" s="7" t="s">
        <v>1860</v>
      </c>
    </row>
    <row r="1062" spans="1:25" ht="16.5" customHeight="1">
      <c r="A1062" s="7" t="s">
        <v>7129</v>
      </c>
      <c r="B1062" s="7" t="s">
        <v>9351</v>
      </c>
      <c r="C1062" s="109">
        <v>1</v>
      </c>
      <c r="D1062" s="110">
        <v>1</v>
      </c>
      <c r="E1062" s="111"/>
      <c r="F1062" s="9"/>
      <c r="G1062" s="7" t="s">
        <v>88</v>
      </c>
      <c r="H1062" s="7" t="s">
        <v>31</v>
      </c>
      <c r="I1062" s="7" t="s">
        <v>1906</v>
      </c>
      <c r="J1062" s="11">
        <f t="shared" si="4"/>
        <v>9</v>
      </c>
      <c r="K1062" s="7" t="s">
        <v>8383</v>
      </c>
      <c r="L1062" s="7" t="s">
        <v>8385</v>
      </c>
      <c r="M1062" s="7" t="s">
        <v>1838</v>
      </c>
      <c r="N1062" s="7" t="s">
        <v>1839</v>
      </c>
      <c r="O1062" s="7" t="s">
        <v>9352</v>
      </c>
      <c r="P1062" s="7" t="s">
        <v>9353</v>
      </c>
      <c r="Q1062" s="7" t="s">
        <v>1071</v>
      </c>
      <c r="R1062" s="7" t="s">
        <v>1838</v>
      </c>
      <c r="S1062" s="7" t="s">
        <v>1839</v>
      </c>
      <c r="T1062" s="7" t="s">
        <v>9160</v>
      </c>
      <c r="U1062" s="7"/>
      <c r="V1062" s="7" t="s">
        <v>78</v>
      </c>
      <c r="W1062" s="7" t="s">
        <v>59</v>
      </c>
      <c r="X1062" s="7" t="s">
        <v>8263</v>
      </c>
      <c r="Y1062" s="7" t="s">
        <v>8116</v>
      </c>
    </row>
    <row r="1063" spans="1:25" ht="16.5" customHeight="1">
      <c r="A1063" s="7" t="s">
        <v>7129</v>
      </c>
      <c r="B1063" s="7" t="s">
        <v>9354</v>
      </c>
      <c r="C1063" s="109">
        <v>1</v>
      </c>
      <c r="D1063" s="110">
        <v>1</v>
      </c>
      <c r="E1063" s="111"/>
      <c r="F1063" s="9"/>
      <c r="G1063" s="7" t="s">
        <v>88</v>
      </c>
      <c r="H1063" s="7" t="s">
        <v>31</v>
      </c>
      <c r="I1063" s="7" t="s">
        <v>9355</v>
      </c>
      <c r="J1063" s="11">
        <f t="shared" si="4"/>
        <v>20</v>
      </c>
      <c r="K1063" s="7" t="s">
        <v>8383</v>
      </c>
      <c r="L1063" s="7" t="s">
        <v>8385</v>
      </c>
      <c r="M1063" s="7" t="s">
        <v>1838</v>
      </c>
      <c r="N1063" s="7" t="s">
        <v>1839</v>
      </c>
      <c r="O1063" s="7" t="s">
        <v>9356</v>
      </c>
      <c r="P1063" s="7" t="s">
        <v>9357</v>
      </c>
      <c r="Q1063" s="7" t="s">
        <v>152</v>
      </c>
      <c r="R1063" s="7" t="s">
        <v>369</v>
      </c>
      <c r="S1063" s="7" t="s">
        <v>370</v>
      </c>
      <c r="T1063" s="7" t="s">
        <v>9358</v>
      </c>
      <c r="U1063" s="7"/>
      <c r="V1063" s="7" t="s">
        <v>57</v>
      </c>
      <c r="W1063" s="7" t="s">
        <v>59</v>
      </c>
      <c r="X1063" s="7" t="s">
        <v>8263</v>
      </c>
      <c r="Y1063" s="7" t="s">
        <v>3220</v>
      </c>
    </row>
    <row r="1064" spans="1:25" ht="16.5" customHeight="1">
      <c r="A1064" s="7" t="s">
        <v>7129</v>
      </c>
      <c r="B1064" s="7" t="s">
        <v>9359</v>
      </c>
      <c r="C1064" s="109">
        <v>1</v>
      </c>
      <c r="D1064" s="110">
        <v>1</v>
      </c>
      <c r="E1064" s="111">
        <v>1</v>
      </c>
      <c r="F1064" s="9"/>
      <c r="G1064" s="7" t="s">
        <v>88</v>
      </c>
      <c r="H1064" s="7" t="s">
        <v>31</v>
      </c>
      <c r="I1064" s="7" t="s">
        <v>9360</v>
      </c>
      <c r="J1064" s="11">
        <f t="shared" si="4"/>
        <v>10</v>
      </c>
      <c r="K1064" s="7" t="s">
        <v>8392</v>
      </c>
      <c r="L1064" s="7" t="s">
        <v>8394</v>
      </c>
      <c r="M1064" s="7" t="s">
        <v>931</v>
      </c>
      <c r="N1064" s="7" t="s">
        <v>932</v>
      </c>
      <c r="O1064" s="7" t="s">
        <v>9361</v>
      </c>
      <c r="P1064" s="7" t="s">
        <v>9362</v>
      </c>
      <c r="Q1064" s="7" t="s">
        <v>2270</v>
      </c>
      <c r="R1064" s="7" t="s">
        <v>931</v>
      </c>
      <c r="S1064" s="7" t="s">
        <v>932</v>
      </c>
      <c r="T1064" s="7" t="s">
        <v>9225</v>
      </c>
      <c r="U1064" s="7"/>
      <c r="V1064" s="7" t="s">
        <v>78</v>
      </c>
      <c r="W1064" s="7" t="s">
        <v>59</v>
      </c>
      <c r="X1064" s="7" t="s">
        <v>1515</v>
      </c>
      <c r="Y1064" s="7" t="s">
        <v>8274</v>
      </c>
    </row>
    <row r="1065" spans="1:25" ht="16.5" customHeight="1">
      <c r="A1065" s="7" t="s">
        <v>7129</v>
      </c>
      <c r="B1065" s="7" t="s">
        <v>9363</v>
      </c>
      <c r="C1065" s="109">
        <v>1</v>
      </c>
      <c r="D1065" s="110">
        <v>1</v>
      </c>
      <c r="E1065" s="111">
        <v>1</v>
      </c>
      <c r="F1065" s="9"/>
      <c r="G1065" s="7" t="s">
        <v>88</v>
      </c>
      <c r="H1065" s="7" t="s">
        <v>31</v>
      </c>
      <c r="I1065" s="7" t="s">
        <v>1736</v>
      </c>
      <c r="J1065" s="11">
        <f t="shared" si="4"/>
        <v>8</v>
      </c>
      <c r="K1065" s="7" t="s">
        <v>8392</v>
      </c>
      <c r="L1065" s="7" t="s">
        <v>8394</v>
      </c>
      <c r="M1065" s="7" t="s">
        <v>931</v>
      </c>
      <c r="N1065" s="7" t="s">
        <v>932</v>
      </c>
      <c r="O1065" s="7" t="s">
        <v>9364</v>
      </c>
      <c r="P1065" s="7" t="s">
        <v>9365</v>
      </c>
      <c r="Q1065" s="7" t="s">
        <v>247</v>
      </c>
      <c r="R1065" s="7" t="s">
        <v>931</v>
      </c>
      <c r="S1065" s="7" t="s">
        <v>932</v>
      </c>
      <c r="T1065" s="7" t="s">
        <v>89</v>
      </c>
      <c r="U1065" s="7"/>
      <c r="V1065" s="7" t="s">
        <v>78</v>
      </c>
      <c r="W1065" s="7" t="s">
        <v>59</v>
      </c>
      <c r="X1065" s="7" t="s">
        <v>89</v>
      </c>
      <c r="Y1065" s="7" t="s">
        <v>89</v>
      </c>
    </row>
    <row r="1066" spans="1:25" ht="16.5" customHeight="1">
      <c r="A1066" s="7" t="s">
        <v>7129</v>
      </c>
      <c r="B1066" s="7" t="s">
        <v>9366</v>
      </c>
      <c r="C1066" s="109">
        <v>1</v>
      </c>
      <c r="D1066" s="110">
        <v>1</v>
      </c>
      <c r="E1066" s="111"/>
      <c r="F1066" s="9"/>
      <c r="G1066" s="7" t="s">
        <v>88</v>
      </c>
      <c r="H1066" s="7" t="s">
        <v>31</v>
      </c>
      <c r="I1066" s="7" t="s">
        <v>552</v>
      </c>
      <c r="J1066" s="11">
        <f t="shared" si="4"/>
        <v>5</v>
      </c>
      <c r="K1066" s="7" t="s">
        <v>9364</v>
      </c>
      <c r="L1066" s="7" t="s">
        <v>9365</v>
      </c>
      <c r="M1066" s="7" t="s">
        <v>931</v>
      </c>
      <c r="N1066" s="7" t="s">
        <v>932</v>
      </c>
      <c r="O1066" s="7" t="s">
        <v>9367</v>
      </c>
      <c r="P1066" s="7" t="s">
        <v>9368</v>
      </c>
      <c r="Q1066" s="7" t="s">
        <v>247</v>
      </c>
      <c r="R1066" s="7" t="s">
        <v>931</v>
      </c>
      <c r="S1066" s="7" t="s">
        <v>932</v>
      </c>
      <c r="T1066" s="7" t="s">
        <v>89</v>
      </c>
      <c r="U1066" s="7"/>
      <c r="V1066" s="7" t="s">
        <v>78</v>
      </c>
      <c r="W1066" s="7" t="s">
        <v>59</v>
      </c>
      <c r="X1066" s="7" t="s">
        <v>89</v>
      </c>
      <c r="Y1066" s="7" t="s">
        <v>89</v>
      </c>
    </row>
    <row r="1067" spans="1:25" ht="16.5" customHeight="1">
      <c r="A1067" s="7" t="s">
        <v>7129</v>
      </c>
      <c r="B1067" s="7" t="s">
        <v>9369</v>
      </c>
      <c r="C1067" s="109">
        <v>1</v>
      </c>
      <c r="D1067" s="110">
        <v>1</v>
      </c>
      <c r="E1067" s="111">
        <v>1</v>
      </c>
      <c r="F1067" s="9"/>
      <c r="G1067" s="7" t="s">
        <v>88</v>
      </c>
      <c r="H1067" s="7" t="s">
        <v>31</v>
      </c>
      <c r="I1067" s="7" t="s">
        <v>7469</v>
      </c>
      <c r="J1067" s="11">
        <f t="shared" si="4"/>
        <v>10</v>
      </c>
      <c r="K1067" s="7" t="s">
        <v>8392</v>
      </c>
      <c r="L1067" s="7" t="s">
        <v>8394</v>
      </c>
      <c r="M1067" s="7" t="s">
        <v>931</v>
      </c>
      <c r="N1067" s="7" t="s">
        <v>932</v>
      </c>
      <c r="O1067" s="7" t="s">
        <v>9370</v>
      </c>
      <c r="P1067" s="7" t="s">
        <v>9371</v>
      </c>
      <c r="Q1067" s="7" t="s">
        <v>152</v>
      </c>
      <c r="R1067" s="7" t="s">
        <v>931</v>
      </c>
      <c r="S1067" s="7" t="s">
        <v>932</v>
      </c>
      <c r="T1067" s="7" t="s">
        <v>9214</v>
      </c>
      <c r="U1067" s="7"/>
      <c r="V1067" s="7" t="s">
        <v>78</v>
      </c>
      <c r="W1067" s="7" t="s">
        <v>59</v>
      </c>
      <c r="X1067" s="7" t="s">
        <v>1515</v>
      </c>
      <c r="Y1067" s="7" t="s">
        <v>938</v>
      </c>
    </row>
    <row r="1068" spans="1:25" ht="16.5" customHeight="1">
      <c r="A1068" s="7" t="s">
        <v>7129</v>
      </c>
      <c r="B1068" s="7" t="s">
        <v>9372</v>
      </c>
      <c r="C1068" s="109">
        <v>1</v>
      </c>
      <c r="D1068" s="110">
        <v>1</v>
      </c>
      <c r="E1068" s="111"/>
      <c r="F1068" s="9"/>
      <c r="G1068" s="7" t="s">
        <v>88</v>
      </c>
      <c r="H1068" s="7" t="s">
        <v>31</v>
      </c>
      <c r="I1068" s="7" t="s">
        <v>552</v>
      </c>
      <c r="J1068" s="11">
        <f t="shared" si="4"/>
        <v>5</v>
      </c>
      <c r="K1068" s="7" t="s">
        <v>9370</v>
      </c>
      <c r="L1068" s="7" t="s">
        <v>9371</v>
      </c>
      <c r="M1068" s="7" t="s">
        <v>931</v>
      </c>
      <c r="N1068" s="7" t="s">
        <v>932</v>
      </c>
      <c r="O1068" s="7" t="s">
        <v>9373</v>
      </c>
      <c r="P1068" s="7" t="s">
        <v>9374</v>
      </c>
      <c r="Q1068" s="7" t="s">
        <v>247</v>
      </c>
      <c r="R1068" s="7" t="s">
        <v>931</v>
      </c>
      <c r="S1068" s="7" t="s">
        <v>932</v>
      </c>
      <c r="T1068" s="7" t="s">
        <v>89</v>
      </c>
      <c r="U1068" s="7"/>
      <c r="V1068" s="7" t="s">
        <v>78</v>
      </c>
      <c r="W1068" s="7" t="s">
        <v>59</v>
      </c>
      <c r="X1068" s="7" t="s">
        <v>89</v>
      </c>
      <c r="Y1068" s="7" t="s">
        <v>89</v>
      </c>
    </row>
    <row r="1069" spans="1:25" ht="16.5" customHeight="1">
      <c r="A1069" s="7" t="s">
        <v>7129</v>
      </c>
      <c r="B1069" s="7" t="s">
        <v>9376</v>
      </c>
      <c r="C1069" s="109">
        <v>1</v>
      </c>
      <c r="D1069" s="110">
        <v>1</v>
      </c>
      <c r="E1069" s="111">
        <v>1</v>
      </c>
      <c r="F1069" s="9"/>
      <c r="G1069" s="7" t="s">
        <v>88</v>
      </c>
      <c r="H1069" s="7" t="s">
        <v>31</v>
      </c>
      <c r="I1069" s="7" t="s">
        <v>469</v>
      </c>
      <c r="J1069" s="11">
        <f t="shared" si="4"/>
        <v>15</v>
      </c>
      <c r="K1069" s="7" t="s">
        <v>8392</v>
      </c>
      <c r="L1069" s="7" t="s">
        <v>8394</v>
      </c>
      <c r="M1069" s="7" t="s">
        <v>931</v>
      </c>
      <c r="N1069" s="7" t="s">
        <v>932</v>
      </c>
      <c r="O1069" s="7" t="s">
        <v>9377</v>
      </c>
      <c r="P1069" s="7" t="s">
        <v>9378</v>
      </c>
      <c r="Q1069" s="7" t="s">
        <v>4061</v>
      </c>
      <c r="R1069" s="7" t="s">
        <v>174</v>
      </c>
      <c r="S1069" s="7" t="s">
        <v>175</v>
      </c>
      <c r="T1069" s="7" t="s">
        <v>1525</v>
      </c>
      <c r="U1069" s="7"/>
      <c r="V1069" s="7" t="s">
        <v>57</v>
      </c>
      <c r="W1069" s="7" t="s">
        <v>59</v>
      </c>
      <c r="X1069" s="7" t="s">
        <v>1515</v>
      </c>
      <c r="Y1069" s="7" t="s">
        <v>1526</v>
      </c>
    </row>
    <row r="1070" spans="1:25" ht="16.5" customHeight="1">
      <c r="A1070" s="7" t="s">
        <v>7129</v>
      </c>
      <c r="B1070" s="7" t="s">
        <v>9379</v>
      </c>
      <c r="C1070" s="109">
        <v>1</v>
      </c>
      <c r="D1070" s="110">
        <v>1</v>
      </c>
      <c r="E1070" s="111"/>
      <c r="F1070" s="9"/>
      <c r="G1070" s="7" t="s">
        <v>88</v>
      </c>
      <c r="H1070" s="7" t="s">
        <v>31</v>
      </c>
      <c r="I1070" s="7" t="s">
        <v>9193</v>
      </c>
      <c r="J1070" s="11">
        <f t="shared" si="4"/>
        <v>11</v>
      </c>
      <c r="K1070" s="7" t="s">
        <v>8401</v>
      </c>
      <c r="L1070" s="7" t="s">
        <v>8402</v>
      </c>
      <c r="M1070" s="7" t="s">
        <v>433</v>
      </c>
      <c r="N1070" s="7" t="s">
        <v>434</v>
      </c>
      <c r="O1070" s="7" t="s">
        <v>9380</v>
      </c>
      <c r="P1070" s="7" t="s">
        <v>9381</v>
      </c>
      <c r="Q1070" s="7" t="s">
        <v>52</v>
      </c>
      <c r="R1070" s="7" t="s">
        <v>433</v>
      </c>
      <c r="S1070" s="7" t="s">
        <v>434</v>
      </c>
      <c r="T1070" s="7" t="s">
        <v>9197</v>
      </c>
      <c r="U1070" s="7"/>
      <c r="V1070" s="7" t="s">
        <v>78</v>
      </c>
      <c r="W1070" s="7" t="s">
        <v>59</v>
      </c>
      <c r="X1070" s="7" t="s">
        <v>5061</v>
      </c>
      <c r="Y1070" s="7" t="s">
        <v>9198</v>
      </c>
    </row>
    <row r="1071" spans="1:25" ht="16.5" customHeight="1">
      <c r="A1071" s="7" t="s">
        <v>7129</v>
      </c>
      <c r="B1071" s="7" t="s">
        <v>9382</v>
      </c>
      <c r="C1071" s="109">
        <v>1</v>
      </c>
      <c r="D1071" s="110">
        <v>1</v>
      </c>
      <c r="E1071" s="111"/>
      <c r="F1071" s="9"/>
      <c r="G1071" s="7" t="s">
        <v>88</v>
      </c>
      <c r="H1071" s="7" t="s">
        <v>31</v>
      </c>
      <c r="I1071" s="7" t="s">
        <v>9383</v>
      </c>
      <c r="J1071" s="11">
        <f t="shared" si="4"/>
        <v>14</v>
      </c>
      <c r="K1071" s="7" t="s">
        <v>8401</v>
      </c>
      <c r="L1071" s="7" t="s">
        <v>8402</v>
      </c>
      <c r="M1071" s="7" t="s">
        <v>433</v>
      </c>
      <c r="N1071" s="7" t="s">
        <v>434</v>
      </c>
      <c r="O1071" s="7" t="s">
        <v>9384</v>
      </c>
      <c r="P1071" s="7" t="s">
        <v>9385</v>
      </c>
      <c r="Q1071" s="7" t="s">
        <v>978</v>
      </c>
      <c r="R1071" s="7" t="s">
        <v>1913</v>
      </c>
      <c r="S1071" s="7" t="s">
        <v>1914</v>
      </c>
      <c r="T1071" s="7" t="s">
        <v>9386</v>
      </c>
      <c r="U1071" s="7"/>
      <c r="V1071" s="7" t="s">
        <v>57</v>
      </c>
      <c r="W1071" s="7" t="s">
        <v>59</v>
      </c>
      <c r="X1071" s="7" t="s">
        <v>5061</v>
      </c>
      <c r="Y1071" s="7" t="s">
        <v>1917</v>
      </c>
    </row>
    <row r="1072" spans="1:25" ht="16.5" customHeight="1">
      <c r="A1072" s="7" t="s">
        <v>7129</v>
      </c>
      <c r="B1072" s="7" t="s">
        <v>9387</v>
      </c>
      <c r="C1072" s="109">
        <v>1</v>
      </c>
      <c r="D1072" s="110">
        <v>1</v>
      </c>
      <c r="E1072" s="111"/>
      <c r="F1072" s="9"/>
      <c r="G1072" s="7" t="s">
        <v>148</v>
      </c>
      <c r="H1072" s="7" t="s">
        <v>31</v>
      </c>
      <c r="I1072" s="7" t="s">
        <v>9388</v>
      </c>
      <c r="J1072" s="11">
        <f t="shared" si="4"/>
        <v>24</v>
      </c>
      <c r="K1072" s="7" t="s">
        <v>8401</v>
      </c>
      <c r="L1072" s="7" t="s">
        <v>8402</v>
      </c>
      <c r="M1072" s="7" t="s">
        <v>433</v>
      </c>
      <c r="N1072" s="7" t="s">
        <v>434</v>
      </c>
      <c r="O1072" s="7" t="s">
        <v>9389</v>
      </c>
      <c r="P1072" s="7" t="s">
        <v>9390</v>
      </c>
      <c r="Q1072" s="7" t="s">
        <v>485</v>
      </c>
      <c r="R1072" s="7" t="s">
        <v>1337</v>
      </c>
      <c r="S1072" s="7" t="s">
        <v>1338</v>
      </c>
      <c r="T1072" s="7" t="s">
        <v>9391</v>
      </c>
      <c r="U1072" s="7"/>
      <c r="V1072" s="7" t="s">
        <v>57</v>
      </c>
      <c r="W1072" s="7" t="s">
        <v>59</v>
      </c>
      <c r="X1072" s="7" t="s">
        <v>5061</v>
      </c>
      <c r="Y1072" s="7" t="s">
        <v>1343</v>
      </c>
    </row>
    <row r="1073" spans="1:25" ht="16.5" customHeight="1">
      <c r="A1073" s="7" t="s">
        <v>7129</v>
      </c>
      <c r="B1073" s="7" t="s">
        <v>9392</v>
      </c>
      <c r="C1073" s="109">
        <v>1</v>
      </c>
      <c r="D1073" s="110">
        <v>1</v>
      </c>
      <c r="E1073" s="111"/>
      <c r="F1073" s="9"/>
      <c r="G1073" s="7" t="s">
        <v>88</v>
      </c>
      <c r="H1073" s="7" t="s">
        <v>31</v>
      </c>
      <c r="I1073" s="7" t="s">
        <v>9393</v>
      </c>
      <c r="J1073" s="11">
        <f t="shared" si="4"/>
        <v>25</v>
      </c>
      <c r="K1073" s="7" t="s">
        <v>8401</v>
      </c>
      <c r="L1073" s="7" t="s">
        <v>8402</v>
      </c>
      <c r="M1073" s="7" t="s">
        <v>433</v>
      </c>
      <c r="N1073" s="7" t="s">
        <v>434</v>
      </c>
      <c r="O1073" s="7" t="s">
        <v>9394</v>
      </c>
      <c r="P1073" s="7" t="s">
        <v>9395</v>
      </c>
      <c r="Q1073" s="7" t="s">
        <v>978</v>
      </c>
      <c r="R1073" s="7" t="s">
        <v>1457</v>
      </c>
      <c r="S1073" s="7" t="s">
        <v>1458</v>
      </c>
      <c r="T1073" s="7" t="s">
        <v>9396</v>
      </c>
      <c r="U1073" s="7"/>
      <c r="V1073" s="7" t="s">
        <v>57</v>
      </c>
      <c r="W1073" s="7" t="s">
        <v>59</v>
      </c>
      <c r="X1073" s="7" t="s">
        <v>5061</v>
      </c>
      <c r="Y1073" s="7" t="s">
        <v>1462</v>
      </c>
    </row>
    <row r="1074" spans="1:25" ht="16.5" customHeight="1">
      <c r="A1074" s="7" t="s">
        <v>7129</v>
      </c>
      <c r="B1074" s="7" t="s">
        <v>9397</v>
      </c>
      <c r="C1074" s="109">
        <v>1</v>
      </c>
      <c r="D1074" s="110">
        <v>1</v>
      </c>
      <c r="E1074" s="111"/>
      <c r="F1074" s="9"/>
      <c r="G1074" s="7" t="s">
        <v>88</v>
      </c>
      <c r="H1074" s="7" t="s">
        <v>31</v>
      </c>
      <c r="I1074" s="7" t="s">
        <v>9398</v>
      </c>
      <c r="J1074" s="11">
        <f t="shared" si="4"/>
        <v>15</v>
      </c>
      <c r="K1074" s="7" t="s">
        <v>8401</v>
      </c>
      <c r="L1074" s="7" t="s">
        <v>8402</v>
      </c>
      <c r="M1074" s="7" t="s">
        <v>433</v>
      </c>
      <c r="N1074" s="7" t="s">
        <v>434</v>
      </c>
      <c r="O1074" s="7" t="s">
        <v>9399</v>
      </c>
      <c r="P1074" s="7" t="s">
        <v>9400</v>
      </c>
      <c r="Q1074" s="7" t="s">
        <v>965</v>
      </c>
      <c r="R1074" s="7" t="s">
        <v>813</v>
      </c>
      <c r="S1074" s="7" t="s">
        <v>718</v>
      </c>
      <c r="T1074" s="7" t="s">
        <v>9401</v>
      </c>
      <c r="U1074" s="7"/>
      <c r="V1074" s="7" t="s">
        <v>57</v>
      </c>
      <c r="W1074" s="7" t="s">
        <v>59</v>
      </c>
      <c r="X1074" s="7" t="s">
        <v>5061</v>
      </c>
      <c r="Y1074" s="7" t="s">
        <v>9402</v>
      </c>
    </row>
    <row r="1075" spans="1:25" ht="16.5" customHeight="1">
      <c r="A1075" s="7" t="s">
        <v>7129</v>
      </c>
      <c r="B1075" s="7" t="s">
        <v>9403</v>
      </c>
      <c r="C1075" s="109">
        <v>1</v>
      </c>
      <c r="D1075" s="110">
        <v>1</v>
      </c>
      <c r="E1075" s="111"/>
      <c r="F1075" s="9"/>
      <c r="G1075" s="7" t="s">
        <v>88</v>
      </c>
      <c r="H1075" s="7" t="s">
        <v>31</v>
      </c>
      <c r="I1075" s="7" t="s">
        <v>9404</v>
      </c>
      <c r="J1075" s="11">
        <f t="shared" si="4"/>
        <v>18</v>
      </c>
      <c r="K1075" s="7" t="s">
        <v>8414</v>
      </c>
      <c r="L1075" s="7" t="s">
        <v>8415</v>
      </c>
      <c r="M1075" s="7" t="s">
        <v>813</v>
      </c>
      <c r="N1075" s="7" t="s">
        <v>718</v>
      </c>
      <c r="O1075" s="7" t="s">
        <v>9405</v>
      </c>
      <c r="P1075" s="7" t="s">
        <v>9406</v>
      </c>
      <c r="Q1075" s="7" t="s">
        <v>978</v>
      </c>
      <c r="R1075" s="7" t="s">
        <v>931</v>
      </c>
      <c r="S1075" s="7" t="s">
        <v>932</v>
      </c>
      <c r="T1075" s="7" t="s">
        <v>9407</v>
      </c>
      <c r="U1075" s="7"/>
      <c r="V1075" s="7" t="s">
        <v>57</v>
      </c>
      <c r="W1075" s="7" t="s">
        <v>59</v>
      </c>
      <c r="X1075" s="7" t="s">
        <v>8419</v>
      </c>
      <c r="Y1075" s="7" t="s">
        <v>3377</v>
      </c>
    </row>
    <row r="1076" spans="1:25" ht="16.5" customHeight="1">
      <c r="A1076" s="7" t="s">
        <v>7129</v>
      </c>
      <c r="B1076" s="7" t="s">
        <v>9408</v>
      </c>
      <c r="C1076" s="109">
        <v>1</v>
      </c>
      <c r="D1076" s="110">
        <v>1</v>
      </c>
      <c r="E1076" s="111">
        <v>1</v>
      </c>
      <c r="F1076" s="9"/>
      <c r="G1076" s="7" t="s">
        <v>105</v>
      </c>
      <c r="H1076" s="7" t="s">
        <v>31</v>
      </c>
      <c r="I1076" s="7" t="s">
        <v>9409</v>
      </c>
      <c r="J1076" s="11">
        <f t="shared" si="4"/>
        <v>14</v>
      </c>
      <c r="K1076" s="7" t="s">
        <v>1280</v>
      </c>
      <c r="L1076" s="7" t="s">
        <v>1282</v>
      </c>
      <c r="M1076" s="7" t="s">
        <v>174</v>
      </c>
      <c r="N1076" s="7" t="s">
        <v>175</v>
      </c>
      <c r="O1076" s="7" t="s">
        <v>9410</v>
      </c>
      <c r="P1076" s="7" t="s">
        <v>9411</v>
      </c>
      <c r="Q1076" s="7" t="s">
        <v>978</v>
      </c>
      <c r="R1076" s="7" t="s">
        <v>931</v>
      </c>
      <c r="S1076" s="7" t="s">
        <v>932</v>
      </c>
      <c r="T1076" s="7" t="s">
        <v>9412</v>
      </c>
      <c r="U1076" s="7"/>
      <c r="V1076" s="7" t="s">
        <v>57</v>
      </c>
      <c r="W1076" s="7" t="s">
        <v>9413</v>
      </c>
      <c r="X1076" s="7" t="s">
        <v>1289</v>
      </c>
      <c r="Y1076" s="7" t="s">
        <v>938</v>
      </c>
    </row>
    <row r="1077" spans="1:25" ht="16.5" customHeight="1">
      <c r="A1077" s="7" t="s">
        <v>7129</v>
      </c>
      <c r="B1077" s="7" t="s">
        <v>9414</v>
      </c>
      <c r="C1077" s="109">
        <v>1</v>
      </c>
      <c r="D1077" s="110">
        <v>1</v>
      </c>
      <c r="E1077" s="111"/>
      <c r="F1077" s="9"/>
      <c r="G1077" s="7" t="s">
        <v>88</v>
      </c>
      <c r="H1077" s="7" t="s">
        <v>31</v>
      </c>
      <c r="I1077" s="7" t="s">
        <v>2838</v>
      </c>
      <c r="J1077" s="11">
        <f t="shared" si="4"/>
        <v>12</v>
      </c>
      <c r="K1077" s="7" t="s">
        <v>8414</v>
      </c>
      <c r="L1077" s="7" t="s">
        <v>8415</v>
      </c>
      <c r="M1077" s="7" t="s">
        <v>813</v>
      </c>
      <c r="N1077" s="7" t="s">
        <v>718</v>
      </c>
      <c r="O1077" s="7" t="s">
        <v>9415</v>
      </c>
      <c r="P1077" s="7" t="s">
        <v>9416</v>
      </c>
      <c r="Q1077" s="7" t="s">
        <v>152</v>
      </c>
      <c r="R1077" s="7" t="s">
        <v>1476</v>
      </c>
      <c r="S1077" s="7" t="s">
        <v>1477</v>
      </c>
      <c r="T1077" s="7" t="s">
        <v>9417</v>
      </c>
      <c r="U1077" s="7"/>
      <c r="V1077" s="7" t="s">
        <v>57</v>
      </c>
      <c r="W1077" s="7" t="s">
        <v>59</v>
      </c>
      <c r="X1077" s="7" t="s">
        <v>8419</v>
      </c>
      <c r="Y1077" s="7" t="s">
        <v>9419</v>
      </c>
    </row>
    <row r="1078" spans="1:25" ht="16.5" customHeight="1">
      <c r="A1078" s="7" t="s">
        <v>7129</v>
      </c>
      <c r="B1078" s="7" t="s">
        <v>9420</v>
      </c>
      <c r="C1078" s="109">
        <v>1</v>
      </c>
      <c r="D1078" s="110">
        <v>1</v>
      </c>
      <c r="E1078" s="111"/>
      <c r="F1078" s="9"/>
      <c r="G1078" s="7" t="s">
        <v>88</v>
      </c>
      <c r="H1078" s="7" t="s">
        <v>31</v>
      </c>
      <c r="I1078" s="7" t="s">
        <v>9421</v>
      </c>
      <c r="J1078" s="11">
        <f t="shared" si="4"/>
        <v>14</v>
      </c>
      <c r="K1078" s="7" t="s">
        <v>8414</v>
      </c>
      <c r="L1078" s="7" t="s">
        <v>8415</v>
      </c>
      <c r="M1078" s="7" t="s">
        <v>813</v>
      </c>
      <c r="N1078" s="7" t="s">
        <v>718</v>
      </c>
      <c r="O1078" s="7" t="s">
        <v>9422</v>
      </c>
      <c r="P1078" s="7" t="s">
        <v>9423</v>
      </c>
      <c r="Q1078" s="7" t="s">
        <v>1071</v>
      </c>
      <c r="R1078" s="7" t="s">
        <v>813</v>
      </c>
      <c r="S1078" s="7" t="s">
        <v>718</v>
      </c>
      <c r="T1078" s="7" t="s">
        <v>9424</v>
      </c>
      <c r="U1078" s="7"/>
      <c r="V1078" s="7" t="s">
        <v>78</v>
      </c>
      <c r="W1078" s="7" t="s">
        <v>59</v>
      </c>
      <c r="X1078" s="7" t="s">
        <v>8419</v>
      </c>
      <c r="Y1078" s="7" t="s">
        <v>8116</v>
      </c>
    </row>
    <row r="1079" spans="1:25" ht="16.5" customHeight="1">
      <c r="A1079" s="7" t="s">
        <v>7129</v>
      </c>
      <c r="B1079" s="7" t="s">
        <v>9425</v>
      </c>
      <c r="C1079" s="109">
        <v>1</v>
      </c>
      <c r="D1079" s="110">
        <v>1</v>
      </c>
      <c r="E1079" s="111"/>
      <c r="F1079" s="9"/>
      <c r="G1079" s="7" t="s">
        <v>148</v>
      </c>
      <c r="H1079" s="7" t="s">
        <v>31</v>
      </c>
      <c r="I1079" s="7" t="s">
        <v>9426</v>
      </c>
      <c r="J1079" s="11">
        <f t="shared" si="4"/>
        <v>14</v>
      </c>
      <c r="K1079" s="7" t="s">
        <v>8427</v>
      </c>
      <c r="L1079" s="7" t="s">
        <v>8428</v>
      </c>
      <c r="M1079" s="7" t="s">
        <v>46</v>
      </c>
      <c r="N1079" s="7" t="s">
        <v>49</v>
      </c>
      <c r="O1079" s="7" t="s">
        <v>9427</v>
      </c>
      <c r="P1079" s="7" t="s">
        <v>9428</v>
      </c>
      <c r="Q1079" s="7" t="s">
        <v>258</v>
      </c>
      <c r="R1079" s="7" t="s">
        <v>46</v>
      </c>
      <c r="S1079" s="7" t="s">
        <v>49</v>
      </c>
      <c r="T1079" s="7" t="s">
        <v>9429</v>
      </c>
      <c r="U1079" s="7"/>
      <c r="V1079" s="7" t="s">
        <v>78</v>
      </c>
      <c r="W1079" s="7" t="s">
        <v>59</v>
      </c>
      <c r="X1079" s="7" t="s">
        <v>8431</v>
      </c>
      <c r="Y1079" s="7" t="s">
        <v>1953</v>
      </c>
    </row>
    <row r="1080" spans="1:25" ht="16.5" customHeight="1">
      <c r="A1080" s="7" t="s">
        <v>7129</v>
      </c>
      <c r="B1080" s="7" t="s">
        <v>9430</v>
      </c>
      <c r="C1080" s="109">
        <v>1</v>
      </c>
      <c r="D1080" s="110">
        <v>1</v>
      </c>
      <c r="E1080" s="111">
        <v>1</v>
      </c>
      <c r="F1080" s="9"/>
      <c r="G1080" s="7" t="s">
        <v>4182</v>
      </c>
      <c r="H1080" s="7" t="s">
        <v>31</v>
      </c>
      <c r="I1080" s="7" t="s">
        <v>9431</v>
      </c>
      <c r="J1080" s="11">
        <f t="shared" si="4"/>
        <v>17</v>
      </c>
      <c r="K1080" s="7" t="s">
        <v>8257</v>
      </c>
      <c r="L1080" s="7" t="s">
        <v>8258</v>
      </c>
      <c r="M1080" s="7" t="s">
        <v>1838</v>
      </c>
      <c r="N1080" s="7" t="s">
        <v>1839</v>
      </c>
      <c r="O1080" s="7" t="s">
        <v>9432</v>
      </c>
      <c r="P1080" s="7" t="s">
        <v>9433</v>
      </c>
      <c r="Q1080" s="7" t="s">
        <v>965</v>
      </c>
      <c r="R1080" s="7" t="s">
        <v>369</v>
      </c>
      <c r="S1080" s="7" t="s">
        <v>370</v>
      </c>
      <c r="T1080" s="7" t="s">
        <v>9434</v>
      </c>
      <c r="U1080" s="7"/>
      <c r="V1080" s="7" t="s">
        <v>57</v>
      </c>
      <c r="W1080" s="7" t="s">
        <v>59</v>
      </c>
      <c r="X1080" s="7" t="s">
        <v>8263</v>
      </c>
      <c r="Y1080" s="7" t="s">
        <v>2119</v>
      </c>
    </row>
    <row r="1081" spans="1:25" ht="16.5" customHeight="1">
      <c r="A1081" s="7" t="s">
        <v>7129</v>
      </c>
      <c r="B1081" s="7" t="s">
        <v>9435</v>
      </c>
      <c r="C1081" s="109">
        <v>1</v>
      </c>
      <c r="D1081" s="110">
        <v>1</v>
      </c>
      <c r="E1081" s="111">
        <v>1</v>
      </c>
      <c r="F1081" s="9"/>
      <c r="G1081" s="7" t="s">
        <v>105</v>
      </c>
      <c r="H1081" s="7" t="s">
        <v>31</v>
      </c>
      <c r="I1081" s="7" t="s">
        <v>8064</v>
      </c>
      <c r="J1081" s="11">
        <f t="shared" si="4"/>
        <v>9</v>
      </c>
      <c r="K1081" s="7" t="s">
        <v>712</v>
      </c>
      <c r="L1081" s="7" t="s">
        <v>713</v>
      </c>
      <c r="M1081" s="7" t="s">
        <v>716</v>
      </c>
      <c r="N1081" s="7" t="s">
        <v>718</v>
      </c>
      <c r="O1081" s="7" t="s">
        <v>9436</v>
      </c>
      <c r="P1081" s="7" t="s">
        <v>9437</v>
      </c>
      <c r="Q1081" s="7" t="s">
        <v>52</v>
      </c>
      <c r="R1081" s="7" t="s">
        <v>716</v>
      </c>
      <c r="S1081" s="7" t="s">
        <v>718</v>
      </c>
      <c r="T1081" s="7" t="s">
        <v>8070</v>
      </c>
      <c r="U1081" s="7"/>
      <c r="V1081" s="7" t="s">
        <v>78</v>
      </c>
      <c r="W1081" s="7" t="s">
        <v>59</v>
      </c>
      <c r="X1081" s="7" t="s">
        <v>721</v>
      </c>
      <c r="Y1081" s="7" t="s">
        <v>1598</v>
      </c>
    </row>
    <row r="1082" spans="1:25" ht="16.5" customHeight="1">
      <c r="A1082" s="7" t="s">
        <v>7129</v>
      </c>
      <c r="B1082" s="7" t="s">
        <v>9438</v>
      </c>
      <c r="C1082" s="109">
        <v>1</v>
      </c>
      <c r="D1082" s="110">
        <v>1</v>
      </c>
      <c r="E1082" s="111">
        <v>1</v>
      </c>
      <c r="F1082" s="9"/>
      <c r="G1082" s="7" t="s">
        <v>105</v>
      </c>
      <c r="H1082" s="7" t="s">
        <v>31</v>
      </c>
      <c r="I1082" s="7" t="s">
        <v>8137</v>
      </c>
      <c r="J1082" s="11">
        <f t="shared" si="4"/>
        <v>15</v>
      </c>
      <c r="K1082" s="7" t="s">
        <v>712</v>
      </c>
      <c r="L1082" s="7" t="s">
        <v>713</v>
      </c>
      <c r="M1082" s="7" t="s">
        <v>716</v>
      </c>
      <c r="N1082" s="7" t="s">
        <v>718</v>
      </c>
      <c r="O1082" s="7" t="s">
        <v>9439</v>
      </c>
      <c r="P1082" s="7" t="s">
        <v>9440</v>
      </c>
      <c r="Q1082" s="7" t="s">
        <v>52</v>
      </c>
      <c r="R1082" s="7" t="s">
        <v>1996</v>
      </c>
      <c r="S1082" s="7" t="s">
        <v>1997</v>
      </c>
      <c r="T1082" s="7" t="s">
        <v>8142</v>
      </c>
      <c r="U1082" s="7"/>
      <c r="V1082" s="7" t="s">
        <v>57</v>
      </c>
      <c r="W1082" s="7" t="s">
        <v>59</v>
      </c>
      <c r="X1082" s="7" t="s">
        <v>721</v>
      </c>
      <c r="Y1082" s="7" t="s">
        <v>7791</v>
      </c>
    </row>
    <row r="1083" spans="1:25" ht="16.5" customHeight="1">
      <c r="A1083" s="7" t="s">
        <v>7129</v>
      </c>
      <c r="B1083" s="7" t="s">
        <v>9441</v>
      </c>
      <c r="C1083" s="109">
        <v>1</v>
      </c>
      <c r="D1083" s="110">
        <v>1</v>
      </c>
      <c r="E1083" s="111">
        <v>1</v>
      </c>
      <c r="F1083" s="9"/>
      <c r="G1083" s="7" t="s">
        <v>105</v>
      </c>
      <c r="H1083" s="7" t="s">
        <v>31</v>
      </c>
      <c r="I1083" s="7" t="s">
        <v>9442</v>
      </c>
      <c r="J1083" s="11">
        <f t="shared" si="4"/>
        <v>26</v>
      </c>
      <c r="K1083" s="7" t="s">
        <v>712</v>
      </c>
      <c r="L1083" s="7" t="s">
        <v>713</v>
      </c>
      <c r="M1083" s="7" t="s">
        <v>716</v>
      </c>
      <c r="N1083" s="7" t="s">
        <v>718</v>
      </c>
      <c r="O1083" s="7" t="s">
        <v>9443</v>
      </c>
      <c r="P1083" s="7" t="s">
        <v>9444</v>
      </c>
      <c r="Q1083" s="7" t="s">
        <v>52</v>
      </c>
      <c r="R1083" s="7" t="s">
        <v>1634</v>
      </c>
      <c r="S1083" s="7" t="s">
        <v>1620</v>
      </c>
      <c r="T1083" s="7" t="s">
        <v>9445</v>
      </c>
      <c r="U1083" s="7"/>
      <c r="V1083" s="7" t="s">
        <v>57</v>
      </c>
      <c r="W1083" s="7" t="s">
        <v>59</v>
      </c>
      <c r="X1083" s="7" t="s">
        <v>721</v>
      </c>
      <c r="Y1083" s="7" t="s">
        <v>8902</v>
      </c>
    </row>
    <row r="1084" spans="1:25" ht="16.5" customHeight="1">
      <c r="A1084" s="7" t="s">
        <v>7129</v>
      </c>
      <c r="B1084" s="7" t="s">
        <v>9446</v>
      </c>
      <c r="C1084" s="109">
        <v>1</v>
      </c>
      <c r="D1084" s="110">
        <v>1</v>
      </c>
      <c r="E1084" s="111">
        <v>1</v>
      </c>
      <c r="F1084" s="9"/>
      <c r="G1084" s="7" t="s">
        <v>105</v>
      </c>
      <c r="H1084" s="7" t="s">
        <v>31</v>
      </c>
      <c r="I1084" s="7" t="s">
        <v>9447</v>
      </c>
      <c r="J1084" s="11">
        <f t="shared" si="4"/>
        <v>29</v>
      </c>
      <c r="K1084" s="7" t="s">
        <v>712</v>
      </c>
      <c r="L1084" s="7" t="s">
        <v>713</v>
      </c>
      <c r="M1084" s="7" t="s">
        <v>716</v>
      </c>
      <c r="N1084" s="7" t="s">
        <v>718</v>
      </c>
      <c r="O1084" s="7" t="s">
        <v>9448</v>
      </c>
      <c r="P1084" s="7" t="s">
        <v>9449</v>
      </c>
      <c r="Q1084" s="7" t="s">
        <v>293</v>
      </c>
      <c r="R1084" s="7" t="s">
        <v>1050</v>
      </c>
      <c r="S1084" s="7" t="s">
        <v>718</v>
      </c>
      <c r="T1084" s="7" t="s">
        <v>9450</v>
      </c>
      <c r="U1084" s="7"/>
      <c r="V1084" s="7" t="s">
        <v>57</v>
      </c>
      <c r="W1084" s="7" t="s">
        <v>59</v>
      </c>
      <c r="X1084" s="7" t="s">
        <v>721</v>
      </c>
      <c r="Y1084" s="7" t="s">
        <v>9451</v>
      </c>
    </row>
    <row r="1085" spans="1:25" ht="16.5" customHeight="1">
      <c r="A1085" s="7" t="s">
        <v>7129</v>
      </c>
      <c r="B1085" s="7" t="s">
        <v>9452</v>
      </c>
      <c r="C1085" s="109">
        <v>1</v>
      </c>
      <c r="D1085" s="110">
        <v>1</v>
      </c>
      <c r="E1085" s="111">
        <v>1</v>
      </c>
      <c r="F1085" s="9"/>
      <c r="G1085" s="7" t="s">
        <v>105</v>
      </c>
      <c r="H1085" s="7" t="s">
        <v>31</v>
      </c>
      <c r="I1085" s="7" t="s">
        <v>9453</v>
      </c>
      <c r="J1085" s="11">
        <f t="shared" si="4"/>
        <v>29</v>
      </c>
      <c r="K1085" s="7" t="s">
        <v>749</v>
      </c>
      <c r="L1085" s="7" t="s">
        <v>750</v>
      </c>
      <c r="M1085" s="7" t="s">
        <v>433</v>
      </c>
      <c r="N1085" s="7" t="s">
        <v>434</v>
      </c>
      <c r="O1085" s="7" t="s">
        <v>9454</v>
      </c>
      <c r="P1085" s="7" t="s">
        <v>9455</v>
      </c>
      <c r="Q1085" s="7" t="s">
        <v>52</v>
      </c>
      <c r="R1085" s="7" t="s">
        <v>813</v>
      </c>
      <c r="S1085" s="7" t="s">
        <v>718</v>
      </c>
      <c r="T1085" s="7" t="s">
        <v>9456</v>
      </c>
      <c r="U1085" s="7"/>
      <c r="V1085" s="7" t="s">
        <v>57</v>
      </c>
      <c r="W1085" s="7" t="s">
        <v>59</v>
      </c>
      <c r="X1085" s="7" t="s">
        <v>754</v>
      </c>
      <c r="Y1085" s="7" t="s">
        <v>8419</v>
      </c>
    </row>
    <row r="1086" spans="1:25" ht="16.5" customHeight="1">
      <c r="A1086" s="7" t="s">
        <v>7129</v>
      </c>
      <c r="B1086" s="7" t="s">
        <v>9457</v>
      </c>
      <c r="C1086" s="109">
        <v>1</v>
      </c>
      <c r="D1086" s="110">
        <v>1</v>
      </c>
      <c r="E1086" s="111"/>
      <c r="F1086" s="9"/>
      <c r="G1086" s="7" t="s">
        <v>105</v>
      </c>
      <c r="H1086" s="7" t="s">
        <v>31</v>
      </c>
      <c r="I1086" s="7" t="s">
        <v>9458</v>
      </c>
      <c r="J1086" s="11">
        <f t="shared" si="4"/>
        <v>8</v>
      </c>
      <c r="K1086" s="7" t="s">
        <v>7170</v>
      </c>
      <c r="L1086" s="7" t="s">
        <v>7172</v>
      </c>
      <c r="M1086" s="7" t="s">
        <v>53</v>
      </c>
      <c r="N1086" s="7" t="s">
        <v>55</v>
      </c>
      <c r="O1086" s="7" t="s">
        <v>9459</v>
      </c>
      <c r="P1086" s="7" t="s">
        <v>9460</v>
      </c>
      <c r="Q1086" s="7" t="s">
        <v>52</v>
      </c>
      <c r="R1086" s="7" t="s">
        <v>53</v>
      </c>
      <c r="S1086" s="7" t="s">
        <v>55</v>
      </c>
      <c r="T1086" s="7" t="s">
        <v>9461</v>
      </c>
      <c r="U1086" s="7"/>
      <c r="V1086" s="7" t="s">
        <v>78</v>
      </c>
      <c r="W1086" s="7" t="s">
        <v>59</v>
      </c>
      <c r="X1086" s="7" t="s">
        <v>1074</v>
      </c>
      <c r="Y1086" s="7" t="s">
        <v>1390</v>
      </c>
    </row>
    <row r="1087" spans="1:25" ht="16.5" customHeight="1">
      <c r="A1087" s="7" t="s">
        <v>7129</v>
      </c>
      <c r="B1087" s="7" t="s">
        <v>9462</v>
      </c>
      <c r="C1087" s="109">
        <v>1</v>
      </c>
      <c r="D1087" s="110">
        <v>1</v>
      </c>
      <c r="E1087" s="111"/>
      <c r="F1087" s="9"/>
      <c r="G1087" s="7" t="s">
        <v>105</v>
      </c>
      <c r="H1087" s="7" t="s">
        <v>31</v>
      </c>
      <c r="I1087" s="7" t="s">
        <v>5862</v>
      </c>
      <c r="J1087" s="11">
        <f t="shared" si="4"/>
        <v>12</v>
      </c>
      <c r="K1087" s="7" t="s">
        <v>9459</v>
      </c>
      <c r="L1087" s="7" t="s">
        <v>9460</v>
      </c>
      <c r="M1087" s="7" t="s">
        <v>53</v>
      </c>
      <c r="N1087" s="7" t="s">
        <v>55</v>
      </c>
      <c r="O1087" s="7" t="s">
        <v>9463</v>
      </c>
      <c r="P1087" s="7" t="s">
        <v>9464</v>
      </c>
      <c r="Q1087" s="7" t="s">
        <v>247</v>
      </c>
      <c r="R1087" s="7" t="s">
        <v>53</v>
      </c>
      <c r="S1087" s="7" t="s">
        <v>55</v>
      </c>
      <c r="T1087" s="7" t="s">
        <v>89</v>
      </c>
      <c r="U1087" s="7"/>
      <c r="V1087" s="7" t="s">
        <v>78</v>
      </c>
      <c r="W1087" s="7" t="s">
        <v>59</v>
      </c>
      <c r="X1087" s="7" t="s">
        <v>89</v>
      </c>
      <c r="Y1087" s="7" t="s">
        <v>89</v>
      </c>
    </row>
    <row r="1088" spans="1:25" ht="16.5" customHeight="1">
      <c r="A1088" s="7" t="s">
        <v>7129</v>
      </c>
      <c r="B1088" s="7" t="s">
        <v>9465</v>
      </c>
      <c r="C1088" s="109">
        <v>1</v>
      </c>
      <c r="D1088" s="110">
        <v>1</v>
      </c>
      <c r="E1088" s="111"/>
      <c r="F1088" s="9"/>
      <c r="G1088" s="7" t="s">
        <v>105</v>
      </c>
      <c r="H1088" s="7" t="s">
        <v>31</v>
      </c>
      <c r="I1088" s="7" t="s">
        <v>5862</v>
      </c>
      <c r="J1088" s="11">
        <f t="shared" si="4"/>
        <v>12</v>
      </c>
      <c r="K1088" s="7" t="s">
        <v>9463</v>
      </c>
      <c r="L1088" s="7" t="s">
        <v>9464</v>
      </c>
      <c r="M1088" s="7" t="s">
        <v>53</v>
      </c>
      <c r="N1088" s="7" t="s">
        <v>55</v>
      </c>
      <c r="O1088" s="7" t="s">
        <v>9466</v>
      </c>
      <c r="P1088" s="7" t="s">
        <v>9467</v>
      </c>
      <c r="Q1088" s="7" t="s">
        <v>247</v>
      </c>
      <c r="R1088" s="7" t="s">
        <v>53</v>
      </c>
      <c r="S1088" s="7" t="s">
        <v>55</v>
      </c>
      <c r="T1088" s="7" t="s">
        <v>89</v>
      </c>
      <c r="U1088" s="7"/>
      <c r="V1088" s="7" t="s">
        <v>78</v>
      </c>
      <c r="W1088" s="7" t="s">
        <v>59</v>
      </c>
      <c r="X1088" s="7" t="s">
        <v>89</v>
      </c>
      <c r="Y1088" s="7" t="s">
        <v>89</v>
      </c>
    </row>
    <row r="1089" spans="1:25" ht="16.5" customHeight="1">
      <c r="A1089" s="7" t="s">
        <v>7129</v>
      </c>
      <c r="B1089" s="7" t="s">
        <v>9468</v>
      </c>
      <c r="C1089" s="109">
        <v>1</v>
      </c>
      <c r="D1089" s="110">
        <v>1</v>
      </c>
      <c r="E1089" s="111"/>
      <c r="F1089" s="9"/>
      <c r="G1089" s="7" t="s">
        <v>88</v>
      </c>
      <c r="H1089" s="7" t="s">
        <v>31</v>
      </c>
      <c r="I1089" s="7" t="s">
        <v>9469</v>
      </c>
      <c r="J1089" s="11">
        <f t="shared" si="4"/>
        <v>32</v>
      </c>
      <c r="K1089" s="7" t="s">
        <v>8120</v>
      </c>
      <c r="L1089" s="7" t="s">
        <v>8121</v>
      </c>
      <c r="M1089" s="7" t="s">
        <v>716</v>
      </c>
      <c r="N1089" s="7" t="s">
        <v>718</v>
      </c>
      <c r="O1089" s="7" t="s">
        <v>9470</v>
      </c>
      <c r="P1089" s="7" t="s">
        <v>9471</v>
      </c>
      <c r="Q1089" s="7" t="s">
        <v>52</v>
      </c>
      <c r="R1089" s="7" t="s">
        <v>135</v>
      </c>
      <c r="S1089" s="7" t="s">
        <v>136</v>
      </c>
      <c r="T1089" s="7" t="s">
        <v>9472</v>
      </c>
      <c r="U1089" s="7"/>
      <c r="V1089" s="7" t="s">
        <v>57</v>
      </c>
      <c r="W1089" s="7" t="s">
        <v>59</v>
      </c>
      <c r="X1089" s="7" t="s">
        <v>1598</v>
      </c>
      <c r="Y1089" s="7" t="s">
        <v>8049</v>
      </c>
    </row>
    <row r="1090" spans="1:25" ht="16.5" customHeight="1">
      <c r="A1090" s="7" t="s">
        <v>7129</v>
      </c>
      <c r="B1090" s="7" t="s">
        <v>9474</v>
      </c>
      <c r="C1090" s="109">
        <v>1</v>
      </c>
      <c r="D1090" s="110">
        <v>1</v>
      </c>
      <c r="E1090" s="111"/>
      <c r="F1090" s="9"/>
      <c r="G1090" s="7" t="s">
        <v>88</v>
      </c>
      <c r="H1090" s="7" t="s">
        <v>31</v>
      </c>
      <c r="I1090" s="7" t="s">
        <v>90</v>
      </c>
      <c r="J1090" s="11">
        <f t="shared" si="4"/>
        <v>13</v>
      </c>
      <c r="K1090" s="7" t="s">
        <v>8139</v>
      </c>
      <c r="L1090" s="7" t="s">
        <v>8140</v>
      </c>
      <c r="M1090" s="7" t="s">
        <v>1996</v>
      </c>
      <c r="N1090" s="7" t="s">
        <v>1997</v>
      </c>
      <c r="O1090" s="7" t="s">
        <v>9475</v>
      </c>
      <c r="P1090" s="7" t="s">
        <v>9476</v>
      </c>
      <c r="Q1090" s="7" t="s">
        <v>1912</v>
      </c>
      <c r="R1090" s="7" t="s">
        <v>975</v>
      </c>
      <c r="S1090" s="7" t="s">
        <v>977</v>
      </c>
      <c r="T1090" s="7" t="s">
        <v>9477</v>
      </c>
      <c r="U1090" s="7"/>
      <c r="V1090" s="7" t="s">
        <v>57</v>
      </c>
      <c r="W1090" s="7" t="s">
        <v>59</v>
      </c>
      <c r="X1090" s="7" t="s">
        <v>7791</v>
      </c>
      <c r="Y1090" s="7" t="s">
        <v>9478</v>
      </c>
    </row>
    <row r="1091" spans="1:25" ht="16.5" customHeight="1">
      <c r="A1091" s="7" t="s">
        <v>7129</v>
      </c>
      <c r="B1091" s="7" t="s">
        <v>9479</v>
      </c>
      <c r="C1091" s="109">
        <v>1</v>
      </c>
      <c r="D1091" s="110">
        <v>1</v>
      </c>
      <c r="E1091" s="111"/>
      <c r="F1091" s="9"/>
      <c r="G1091" s="7" t="s">
        <v>4182</v>
      </c>
      <c r="H1091" s="7" t="s">
        <v>31</v>
      </c>
      <c r="I1091" s="7" t="s">
        <v>9480</v>
      </c>
      <c r="J1091" s="11">
        <f t="shared" si="4"/>
        <v>36</v>
      </c>
      <c r="K1091" s="7" t="s">
        <v>8222</v>
      </c>
      <c r="L1091" s="7" t="s">
        <v>8224</v>
      </c>
      <c r="M1091" s="7" t="s">
        <v>2763</v>
      </c>
      <c r="N1091" s="7" t="s">
        <v>2765</v>
      </c>
      <c r="O1091" s="7" t="s">
        <v>9481</v>
      </c>
      <c r="P1091" s="7" t="s">
        <v>9482</v>
      </c>
      <c r="Q1091" s="7" t="s">
        <v>5302</v>
      </c>
      <c r="R1091" s="7" t="s">
        <v>2834</v>
      </c>
      <c r="S1091" s="7" t="s">
        <v>2834</v>
      </c>
      <c r="T1091" s="7" t="s">
        <v>9483</v>
      </c>
      <c r="U1091" s="7"/>
      <c r="V1091" s="7" t="s">
        <v>57</v>
      </c>
      <c r="W1091" s="7" t="s">
        <v>59</v>
      </c>
      <c r="X1091" s="7" t="s">
        <v>8228</v>
      </c>
      <c r="Y1091" s="7" t="s">
        <v>7106</v>
      </c>
    </row>
    <row r="1092" spans="1:25" ht="16.5" customHeight="1">
      <c r="A1092" s="7" t="s">
        <v>7129</v>
      </c>
      <c r="B1092" s="7" t="s">
        <v>9484</v>
      </c>
      <c r="C1092" s="109">
        <v>1</v>
      </c>
      <c r="D1092" s="110">
        <v>1</v>
      </c>
      <c r="E1092" s="111"/>
      <c r="F1092" s="9"/>
      <c r="G1092" s="7" t="s">
        <v>105</v>
      </c>
      <c r="H1092" s="7" t="s">
        <v>31</v>
      </c>
      <c r="I1092" s="7" t="s">
        <v>9485</v>
      </c>
      <c r="J1092" s="11">
        <f t="shared" si="4"/>
        <v>37</v>
      </c>
      <c r="K1092" s="7" t="s">
        <v>8222</v>
      </c>
      <c r="L1092" s="7" t="s">
        <v>8224</v>
      </c>
      <c r="M1092" s="7" t="s">
        <v>2763</v>
      </c>
      <c r="N1092" s="7" t="s">
        <v>2765</v>
      </c>
      <c r="O1092" s="7" t="s">
        <v>9486</v>
      </c>
      <c r="P1092" s="7" t="s">
        <v>9487</v>
      </c>
      <c r="Q1092" s="7" t="s">
        <v>965</v>
      </c>
      <c r="R1092" s="7" t="s">
        <v>2834</v>
      </c>
      <c r="S1092" s="7" t="s">
        <v>2834</v>
      </c>
      <c r="T1092" s="7" t="s">
        <v>9483</v>
      </c>
      <c r="U1092" s="7"/>
      <c r="V1092" s="7" t="s">
        <v>57</v>
      </c>
      <c r="W1092" s="7" t="s">
        <v>59</v>
      </c>
      <c r="X1092" s="7" t="s">
        <v>8228</v>
      </c>
      <c r="Y1092" s="7" t="s">
        <v>7106</v>
      </c>
    </row>
    <row r="1093" spans="1:25" ht="16.5" customHeight="1">
      <c r="A1093" s="7" t="s">
        <v>7129</v>
      </c>
      <c r="B1093" s="7" t="s">
        <v>9488</v>
      </c>
      <c r="C1093" s="109">
        <v>1</v>
      </c>
      <c r="D1093" s="110">
        <v>1</v>
      </c>
      <c r="E1093" s="111"/>
      <c r="F1093" s="9"/>
      <c r="G1093" s="7" t="s">
        <v>105</v>
      </c>
      <c r="H1093" s="7" t="s">
        <v>31</v>
      </c>
      <c r="I1093" s="7" t="s">
        <v>9489</v>
      </c>
      <c r="J1093" s="11">
        <f t="shared" si="4"/>
        <v>10</v>
      </c>
      <c r="K1093" s="7" t="s">
        <v>7523</v>
      </c>
      <c r="L1093" s="7" t="s">
        <v>7524</v>
      </c>
      <c r="M1093" s="7" t="s">
        <v>2607</v>
      </c>
      <c r="N1093" s="7" t="s">
        <v>2609</v>
      </c>
      <c r="O1093" s="7" t="s">
        <v>9490</v>
      </c>
      <c r="P1093" s="7" t="s">
        <v>9491</v>
      </c>
      <c r="Q1093" s="7" t="s">
        <v>293</v>
      </c>
      <c r="R1093" s="7" t="s">
        <v>2607</v>
      </c>
      <c r="S1093" s="7" t="s">
        <v>2609</v>
      </c>
      <c r="T1093" s="7" t="s">
        <v>9492</v>
      </c>
      <c r="U1093" s="7"/>
      <c r="V1093" s="7" t="s">
        <v>78</v>
      </c>
      <c r="W1093" s="7" t="s">
        <v>59</v>
      </c>
      <c r="X1093" s="7" t="s">
        <v>7528</v>
      </c>
      <c r="Y1093" s="7" t="s">
        <v>2641</v>
      </c>
    </row>
    <row r="1094" spans="1:25" ht="16.5" customHeight="1">
      <c r="A1094" s="7" t="s">
        <v>7129</v>
      </c>
      <c r="B1094" s="7" t="s">
        <v>9493</v>
      </c>
      <c r="C1094" s="109">
        <v>1</v>
      </c>
      <c r="D1094" s="110">
        <v>1</v>
      </c>
      <c r="E1094" s="111"/>
      <c r="F1094" s="9"/>
      <c r="G1094" s="7" t="s">
        <v>105</v>
      </c>
      <c r="H1094" s="7" t="s">
        <v>31</v>
      </c>
      <c r="I1094" s="7" t="s">
        <v>1126</v>
      </c>
      <c r="J1094" s="11">
        <f t="shared" si="4"/>
        <v>10</v>
      </c>
      <c r="K1094" s="7" t="s">
        <v>7532</v>
      </c>
      <c r="L1094" s="7" t="s">
        <v>7533</v>
      </c>
      <c r="M1094" s="7" t="s">
        <v>2607</v>
      </c>
      <c r="N1094" s="7" t="s">
        <v>2609</v>
      </c>
      <c r="O1094" s="7" t="s">
        <v>9494</v>
      </c>
      <c r="P1094" s="7" t="s">
        <v>9495</v>
      </c>
      <c r="Q1094" s="7" t="s">
        <v>293</v>
      </c>
      <c r="R1094" s="7" t="s">
        <v>2607</v>
      </c>
      <c r="S1094" s="7" t="s">
        <v>2609</v>
      </c>
      <c r="T1094" s="7" t="s">
        <v>9496</v>
      </c>
      <c r="U1094" s="7"/>
      <c r="V1094" s="7" t="s">
        <v>78</v>
      </c>
      <c r="W1094" s="7" t="s">
        <v>59</v>
      </c>
      <c r="X1094" s="7" t="s">
        <v>7535</v>
      </c>
      <c r="Y1094" s="7" t="s">
        <v>9497</v>
      </c>
    </row>
    <row r="1095" spans="1:25" ht="16.5" customHeight="1">
      <c r="A1095" s="7" t="s">
        <v>7129</v>
      </c>
      <c r="B1095" s="7" t="s">
        <v>9498</v>
      </c>
      <c r="C1095" s="109">
        <v>1</v>
      </c>
      <c r="D1095" s="110">
        <v>1</v>
      </c>
      <c r="E1095" s="111"/>
      <c r="F1095" s="9"/>
      <c r="G1095" s="7" t="s">
        <v>105</v>
      </c>
      <c r="H1095" s="7" t="s">
        <v>31</v>
      </c>
      <c r="I1095" s="7" t="s">
        <v>9499</v>
      </c>
      <c r="J1095" s="11">
        <f t="shared" si="4"/>
        <v>7</v>
      </c>
      <c r="K1095" s="7" t="s">
        <v>9020</v>
      </c>
      <c r="L1095" s="7" t="s">
        <v>9021</v>
      </c>
      <c r="M1095" s="7" t="s">
        <v>2922</v>
      </c>
      <c r="N1095" s="7" t="s">
        <v>2924</v>
      </c>
      <c r="O1095" s="7" t="s">
        <v>9500</v>
      </c>
      <c r="P1095" s="7" t="s">
        <v>9501</v>
      </c>
      <c r="Q1095" s="7" t="s">
        <v>52</v>
      </c>
      <c r="R1095" s="7" t="s">
        <v>2922</v>
      </c>
      <c r="S1095" s="7" t="s">
        <v>2924</v>
      </c>
      <c r="T1095" s="7" t="s">
        <v>9502</v>
      </c>
      <c r="U1095" s="7"/>
      <c r="V1095" s="7" t="s">
        <v>78</v>
      </c>
      <c r="W1095" s="7" t="s">
        <v>59</v>
      </c>
      <c r="X1095" s="7" t="s">
        <v>9023</v>
      </c>
      <c r="Y1095" s="7" t="s">
        <v>9503</v>
      </c>
    </row>
    <row r="1096" spans="1:25" ht="16.5" customHeight="1">
      <c r="A1096" s="7" t="s">
        <v>7129</v>
      </c>
      <c r="B1096" s="7" t="s">
        <v>9504</v>
      </c>
      <c r="C1096" s="109">
        <v>1</v>
      </c>
      <c r="D1096" s="110">
        <v>1</v>
      </c>
      <c r="E1096" s="111"/>
      <c r="F1096" s="9"/>
      <c r="G1096" s="7" t="s">
        <v>105</v>
      </c>
      <c r="H1096" s="7" t="s">
        <v>31</v>
      </c>
      <c r="I1096" s="7" t="s">
        <v>2786</v>
      </c>
      <c r="J1096" s="11">
        <f t="shared" si="4"/>
        <v>11</v>
      </c>
      <c r="K1096" s="7" t="s">
        <v>9031</v>
      </c>
      <c r="L1096" s="7" t="s">
        <v>9032</v>
      </c>
      <c r="M1096" s="7" t="s">
        <v>2922</v>
      </c>
      <c r="N1096" s="7" t="s">
        <v>2924</v>
      </c>
      <c r="O1096" s="7" t="s">
        <v>9505</v>
      </c>
      <c r="P1096" s="7" t="s">
        <v>9506</v>
      </c>
      <c r="Q1096" s="7" t="s">
        <v>293</v>
      </c>
      <c r="R1096" s="7" t="s">
        <v>2922</v>
      </c>
      <c r="S1096" s="7" t="s">
        <v>2924</v>
      </c>
      <c r="T1096" s="7" t="s">
        <v>9507</v>
      </c>
      <c r="U1096" s="7"/>
      <c r="V1096" s="7" t="s">
        <v>78</v>
      </c>
      <c r="W1096" s="7" t="s">
        <v>59</v>
      </c>
      <c r="X1096" s="7" t="s">
        <v>9034</v>
      </c>
      <c r="Y1096" s="7" t="s">
        <v>3002</v>
      </c>
    </row>
    <row r="1097" spans="1:25" ht="16.5" customHeight="1">
      <c r="A1097" s="7" t="s">
        <v>7129</v>
      </c>
      <c r="B1097" s="7" t="s">
        <v>9508</v>
      </c>
      <c r="C1097" s="109">
        <v>1</v>
      </c>
      <c r="D1097" s="110">
        <v>1</v>
      </c>
      <c r="E1097" s="111"/>
      <c r="F1097" s="9"/>
      <c r="G1097" s="7" t="s">
        <v>344</v>
      </c>
      <c r="H1097" s="7" t="s">
        <v>31</v>
      </c>
      <c r="I1097" s="7" t="s">
        <v>4830</v>
      </c>
      <c r="J1097" s="11">
        <f t="shared" si="4"/>
        <v>28</v>
      </c>
      <c r="K1097" s="7" t="s">
        <v>9509</v>
      </c>
      <c r="L1097" s="7" t="s">
        <v>9510</v>
      </c>
      <c r="M1097" s="7" t="s">
        <v>2781</v>
      </c>
      <c r="N1097" s="7" t="s">
        <v>2782</v>
      </c>
      <c r="O1097" s="7" t="s">
        <v>9095</v>
      </c>
      <c r="P1097" s="7" t="s">
        <v>9096</v>
      </c>
      <c r="Q1097" s="7" t="s">
        <v>247</v>
      </c>
      <c r="R1097" s="7" t="s">
        <v>2781</v>
      </c>
      <c r="S1097" s="7" t="s">
        <v>2782</v>
      </c>
      <c r="T1097" s="7" t="s">
        <v>89</v>
      </c>
      <c r="U1097" s="7"/>
      <c r="V1097" s="7" t="s">
        <v>78</v>
      </c>
      <c r="W1097" s="7" t="s">
        <v>59</v>
      </c>
      <c r="X1097" s="7" t="s">
        <v>89</v>
      </c>
      <c r="Y1097" s="7" t="s">
        <v>89</v>
      </c>
    </row>
    <row r="1098" spans="1:25" ht="16.5" customHeight="1">
      <c r="A1098" s="7" t="s">
        <v>7129</v>
      </c>
      <c r="B1098" s="7" t="s">
        <v>9511</v>
      </c>
      <c r="C1098" s="109">
        <v>1</v>
      </c>
      <c r="D1098" s="110">
        <v>1</v>
      </c>
      <c r="E1098" s="111"/>
      <c r="F1098" s="9"/>
      <c r="G1098" s="7" t="s">
        <v>105</v>
      </c>
      <c r="H1098" s="7" t="s">
        <v>31</v>
      </c>
      <c r="I1098" s="7" t="s">
        <v>9512</v>
      </c>
      <c r="J1098" s="11">
        <f t="shared" si="4"/>
        <v>9</v>
      </c>
      <c r="K1098" s="7" t="s">
        <v>8280</v>
      </c>
      <c r="L1098" s="7" t="s">
        <v>8281</v>
      </c>
      <c r="M1098" s="7" t="s">
        <v>433</v>
      </c>
      <c r="N1098" s="7" t="s">
        <v>434</v>
      </c>
      <c r="O1098" s="7" t="s">
        <v>9513</v>
      </c>
      <c r="P1098" s="7" t="s">
        <v>9514</v>
      </c>
      <c r="Q1098" s="7" t="s">
        <v>52</v>
      </c>
      <c r="R1098" s="7" t="s">
        <v>433</v>
      </c>
      <c r="S1098" s="7" t="s">
        <v>434</v>
      </c>
      <c r="T1098" s="7" t="s">
        <v>9515</v>
      </c>
      <c r="U1098" s="7"/>
      <c r="V1098" s="7" t="s">
        <v>78</v>
      </c>
      <c r="W1098" s="7" t="s">
        <v>59</v>
      </c>
      <c r="X1098" s="7" t="s">
        <v>5061</v>
      </c>
      <c r="Y1098" s="7" t="s">
        <v>9516</v>
      </c>
    </row>
    <row r="1099" spans="1:25" ht="16.5" customHeight="1">
      <c r="A1099" s="7" t="s">
        <v>7129</v>
      </c>
      <c r="B1099" s="7" t="s">
        <v>9517</v>
      </c>
      <c r="C1099" s="109">
        <v>1</v>
      </c>
      <c r="D1099" s="110">
        <v>1</v>
      </c>
      <c r="E1099" s="111"/>
      <c r="F1099" s="9"/>
      <c r="G1099" s="7" t="s">
        <v>105</v>
      </c>
      <c r="H1099" s="7" t="s">
        <v>31</v>
      </c>
      <c r="I1099" s="7" t="s">
        <v>504</v>
      </c>
      <c r="J1099" s="11">
        <f t="shared" si="4"/>
        <v>6</v>
      </c>
      <c r="K1099" s="7" t="s">
        <v>9513</v>
      </c>
      <c r="L1099" s="7" t="s">
        <v>9514</v>
      </c>
      <c r="M1099" s="7" t="s">
        <v>433</v>
      </c>
      <c r="N1099" s="7" t="s">
        <v>434</v>
      </c>
      <c r="O1099" s="7" t="s">
        <v>9518</v>
      </c>
      <c r="P1099" s="7" t="s">
        <v>9519</v>
      </c>
      <c r="Q1099" s="7" t="s">
        <v>247</v>
      </c>
      <c r="R1099" s="7" t="s">
        <v>433</v>
      </c>
      <c r="S1099" s="7" t="s">
        <v>434</v>
      </c>
      <c r="T1099" s="7" t="s">
        <v>89</v>
      </c>
      <c r="U1099" s="7"/>
      <c r="V1099" s="7" t="s">
        <v>78</v>
      </c>
      <c r="W1099" s="7" t="s">
        <v>59</v>
      </c>
      <c r="X1099" s="7" t="s">
        <v>89</v>
      </c>
      <c r="Y1099" s="7" t="s">
        <v>89</v>
      </c>
    </row>
    <row r="1100" spans="1:25" ht="16.5" customHeight="1">
      <c r="A1100" s="7" t="s">
        <v>7129</v>
      </c>
      <c r="B1100" s="7" t="s">
        <v>9520</v>
      </c>
      <c r="C1100" s="109">
        <v>1</v>
      </c>
      <c r="D1100" s="110">
        <v>1</v>
      </c>
      <c r="E1100" s="111"/>
      <c r="F1100" s="9"/>
      <c r="G1100" s="7" t="s">
        <v>105</v>
      </c>
      <c r="H1100" s="7" t="s">
        <v>31</v>
      </c>
      <c r="I1100" s="7" t="s">
        <v>9521</v>
      </c>
      <c r="J1100" s="11">
        <f t="shared" si="4"/>
        <v>25</v>
      </c>
      <c r="K1100" s="7" t="s">
        <v>9513</v>
      </c>
      <c r="L1100" s="7" t="s">
        <v>9514</v>
      </c>
      <c r="M1100" s="7" t="s">
        <v>433</v>
      </c>
      <c r="N1100" s="7" t="s">
        <v>434</v>
      </c>
      <c r="O1100" s="7" t="s">
        <v>9209</v>
      </c>
      <c r="P1100" s="7" t="s">
        <v>9210</v>
      </c>
      <c r="Q1100" s="7" t="s">
        <v>52</v>
      </c>
      <c r="R1100" s="7" t="s">
        <v>931</v>
      </c>
      <c r="S1100" s="7" t="s">
        <v>932</v>
      </c>
      <c r="T1100" s="7" t="s">
        <v>9522</v>
      </c>
      <c r="U1100" s="7"/>
      <c r="V1100" s="7" t="s">
        <v>57</v>
      </c>
      <c r="W1100" s="7" t="s">
        <v>59</v>
      </c>
      <c r="X1100" s="7" t="s">
        <v>9516</v>
      </c>
      <c r="Y1100" s="7" t="s">
        <v>1515</v>
      </c>
    </row>
    <row r="1101" spans="1:25" ht="16.5" customHeight="1">
      <c r="A1101" s="7" t="s">
        <v>7129</v>
      </c>
      <c r="B1101" s="7" t="s">
        <v>9523</v>
      </c>
      <c r="C1101" s="109">
        <v>1</v>
      </c>
      <c r="D1101" s="110">
        <v>1</v>
      </c>
      <c r="E1101" s="111"/>
      <c r="F1101" s="9"/>
      <c r="G1101" s="7" t="s">
        <v>105</v>
      </c>
      <c r="H1101" s="7" t="s">
        <v>31</v>
      </c>
      <c r="I1101" s="7" t="s">
        <v>9524</v>
      </c>
      <c r="J1101" s="11">
        <f t="shared" si="4"/>
        <v>14</v>
      </c>
      <c r="K1101" s="7" t="s">
        <v>9171</v>
      </c>
      <c r="L1101" s="7" t="s">
        <v>9172</v>
      </c>
      <c r="M1101" s="7" t="s">
        <v>813</v>
      </c>
      <c r="N1101" s="7" t="s">
        <v>718</v>
      </c>
      <c r="O1101" s="7" t="s">
        <v>9525</v>
      </c>
      <c r="P1101" s="7" t="s">
        <v>9526</v>
      </c>
      <c r="Q1101" s="7" t="s">
        <v>1071</v>
      </c>
      <c r="R1101" s="7" t="s">
        <v>813</v>
      </c>
      <c r="S1101" s="7" t="s">
        <v>718</v>
      </c>
      <c r="T1101" s="7" t="s">
        <v>9527</v>
      </c>
      <c r="U1101" s="7"/>
      <c r="V1101" s="7" t="s">
        <v>78</v>
      </c>
      <c r="W1101" s="7" t="s">
        <v>9528</v>
      </c>
      <c r="X1101" s="7" t="s">
        <v>9176</v>
      </c>
      <c r="Y1101" s="7" t="s">
        <v>8714</v>
      </c>
    </row>
    <row r="1102" spans="1:25" ht="16.5" customHeight="1">
      <c r="A1102" s="7" t="s">
        <v>7129</v>
      </c>
      <c r="B1102" s="7" t="s">
        <v>9529</v>
      </c>
      <c r="C1102" s="109">
        <v>1</v>
      </c>
      <c r="D1102" s="110">
        <v>1</v>
      </c>
      <c r="E1102" s="111"/>
      <c r="F1102" s="9"/>
      <c r="G1102" s="7" t="s">
        <v>4182</v>
      </c>
      <c r="H1102" s="7" t="s">
        <v>31</v>
      </c>
      <c r="I1102" s="7" t="s">
        <v>9530</v>
      </c>
      <c r="J1102" s="11">
        <f t="shared" si="4"/>
        <v>18</v>
      </c>
      <c r="K1102" s="7" t="s">
        <v>9513</v>
      </c>
      <c r="L1102" s="7" t="s">
        <v>9514</v>
      </c>
      <c r="M1102" s="7" t="s">
        <v>433</v>
      </c>
      <c r="N1102" s="7" t="s">
        <v>434</v>
      </c>
      <c r="O1102" s="7" t="s">
        <v>9531</v>
      </c>
      <c r="P1102" s="7" t="s">
        <v>9532</v>
      </c>
      <c r="Q1102" s="7" t="s">
        <v>978</v>
      </c>
      <c r="R1102" s="7" t="s">
        <v>709</v>
      </c>
      <c r="S1102" s="7" t="s">
        <v>710</v>
      </c>
      <c r="T1102" s="7" t="s">
        <v>9533</v>
      </c>
      <c r="U1102" s="7"/>
      <c r="V1102" s="7" t="s">
        <v>57</v>
      </c>
      <c r="W1102" s="7" t="s">
        <v>59</v>
      </c>
      <c r="X1102" s="7" t="s">
        <v>9516</v>
      </c>
      <c r="Y1102" s="7" t="s">
        <v>1903</v>
      </c>
    </row>
    <row r="1103" spans="1:25" ht="16.5" customHeight="1">
      <c r="A1103" s="7" t="s">
        <v>7129</v>
      </c>
      <c r="B1103" s="7" t="s">
        <v>9534</v>
      </c>
      <c r="C1103" s="109">
        <v>1</v>
      </c>
      <c r="D1103" s="110">
        <v>1</v>
      </c>
      <c r="E1103" s="111"/>
      <c r="F1103" s="9"/>
      <c r="G1103" s="7" t="s">
        <v>105</v>
      </c>
      <c r="H1103" s="7" t="s">
        <v>31</v>
      </c>
      <c r="I1103" s="7" t="s">
        <v>9535</v>
      </c>
      <c r="J1103" s="11">
        <f t="shared" si="4"/>
        <v>13</v>
      </c>
      <c r="K1103" s="7" t="s">
        <v>9513</v>
      </c>
      <c r="L1103" s="7" t="s">
        <v>9514</v>
      </c>
      <c r="M1103" s="7" t="s">
        <v>433</v>
      </c>
      <c r="N1103" s="7" t="s">
        <v>434</v>
      </c>
      <c r="O1103" s="7" t="s">
        <v>9536</v>
      </c>
      <c r="P1103" s="7" t="s">
        <v>9537</v>
      </c>
      <c r="Q1103" s="7" t="s">
        <v>52</v>
      </c>
      <c r="R1103" s="7" t="s">
        <v>709</v>
      </c>
      <c r="S1103" s="7" t="s">
        <v>710</v>
      </c>
      <c r="T1103" s="7" t="s">
        <v>9538</v>
      </c>
      <c r="U1103" s="7"/>
      <c r="V1103" s="7" t="s">
        <v>57</v>
      </c>
      <c r="W1103" s="7" t="s">
        <v>59</v>
      </c>
      <c r="X1103" s="7" t="s">
        <v>9516</v>
      </c>
      <c r="Y1103" s="7" t="s">
        <v>9539</v>
      </c>
    </row>
    <row r="1104" spans="1:25" ht="16.5" customHeight="1">
      <c r="A1104" s="7" t="s">
        <v>7129</v>
      </c>
      <c r="B1104" s="7" t="s">
        <v>9540</v>
      </c>
      <c r="C1104" s="109">
        <v>1</v>
      </c>
      <c r="D1104" s="110">
        <v>1</v>
      </c>
      <c r="E1104" s="111"/>
      <c r="F1104" s="9"/>
      <c r="G1104" s="7" t="s">
        <v>4182</v>
      </c>
      <c r="H1104" s="7" t="s">
        <v>31</v>
      </c>
      <c r="I1104" s="7" t="s">
        <v>9541</v>
      </c>
      <c r="J1104" s="11">
        <f t="shared" si="4"/>
        <v>18</v>
      </c>
      <c r="K1104" s="7" t="s">
        <v>9518</v>
      </c>
      <c r="L1104" s="7" t="s">
        <v>9519</v>
      </c>
      <c r="M1104" s="7" t="s">
        <v>433</v>
      </c>
      <c r="N1104" s="7" t="s">
        <v>434</v>
      </c>
      <c r="O1104" s="7" t="s">
        <v>9542</v>
      </c>
      <c r="P1104" s="7" t="s">
        <v>9543</v>
      </c>
      <c r="Q1104" s="7" t="s">
        <v>233</v>
      </c>
      <c r="R1104" s="7" t="s">
        <v>1337</v>
      </c>
      <c r="S1104" s="7" t="s">
        <v>1338</v>
      </c>
      <c r="T1104" s="7" t="s">
        <v>9544</v>
      </c>
      <c r="U1104" s="7"/>
      <c r="V1104" s="7" t="s">
        <v>57</v>
      </c>
      <c r="W1104" s="7" t="s">
        <v>59</v>
      </c>
      <c r="X1104" s="7" t="s">
        <v>9516</v>
      </c>
      <c r="Y1104" s="7" t="s">
        <v>1343</v>
      </c>
    </row>
    <row r="1105" spans="1:25" ht="16.5" customHeight="1">
      <c r="A1105" s="7" t="s">
        <v>7129</v>
      </c>
      <c r="B1105" s="7" t="s">
        <v>9545</v>
      </c>
      <c r="C1105" s="109">
        <v>1</v>
      </c>
      <c r="D1105" s="110">
        <v>1</v>
      </c>
      <c r="E1105" s="111"/>
      <c r="F1105" s="9"/>
      <c r="G1105" s="7" t="s">
        <v>105</v>
      </c>
      <c r="H1105" s="7" t="s">
        <v>31</v>
      </c>
      <c r="I1105" s="7" t="s">
        <v>1206</v>
      </c>
      <c r="J1105" s="11">
        <f t="shared" si="4"/>
        <v>17</v>
      </c>
      <c r="K1105" s="7" t="s">
        <v>9518</v>
      </c>
      <c r="L1105" s="7" t="s">
        <v>9519</v>
      </c>
      <c r="M1105" s="7" t="s">
        <v>433</v>
      </c>
      <c r="N1105" s="7" t="s">
        <v>434</v>
      </c>
      <c r="O1105" s="7" t="s">
        <v>9546</v>
      </c>
      <c r="P1105" s="7" t="s">
        <v>9547</v>
      </c>
      <c r="Q1105" s="7" t="s">
        <v>1336</v>
      </c>
      <c r="R1105" s="7" t="s">
        <v>1337</v>
      </c>
      <c r="S1105" s="7" t="s">
        <v>1338</v>
      </c>
      <c r="T1105" s="7" t="s">
        <v>9544</v>
      </c>
      <c r="U1105" s="7"/>
      <c r="V1105" s="7" t="s">
        <v>57</v>
      </c>
      <c r="W1105" s="7" t="s">
        <v>59</v>
      </c>
      <c r="X1105" s="7" t="s">
        <v>9516</v>
      </c>
      <c r="Y1105" s="7" t="s">
        <v>1343</v>
      </c>
    </row>
    <row r="1106" spans="1:25" ht="16.5" customHeight="1">
      <c r="A1106" s="7" t="s">
        <v>7129</v>
      </c>
      <c r="B1106" s="7" t="s">
        <v>9548</v>
      </c>
      <c r="C1106" s="109">
        <v>1</v>
      </c>
      <c r="D1106" s="110">
        <v>1</v>
      </c>
      <c r="E1106" s="111"/>
      <c r="F1106" s="9"/>
      <c r="G1106" s="7" t="s">
        <v>4182</v>
      </c>
      <c r="H1106" s="7" t="s">
        <v>31</v>
      </c>
      <c r="I1106" s="7" t="s">
        <v>1806</v>
      </c>
      <c r="J1106" s="11">
        <f t="shared" si="4"/>
        <v>14</v>
      </c>
      <c r="K1106" s="7" t="s">
        <v>9518</v>
      </c>
      <c r="L1106" s="7" t="s">
        <v>9519</v>
      </c>
      <c r="M1106" s="7" t="s">
        <v>433</v>
      </c>
      <c r="N1106" s="7" t="s">
        <v>434</v>
      </c>
      <c r="O1106" s="7" t="s">
        <v>9549</v>
      </c>
      <c r="P1106" s="7" t="s">
        <v>9550</v>
      </c>
      <c r="Q1106" s="7" t="s">
        <v>1049</v>
      </c>
      <c r="R1106" s="7" t="s">
        <v>1337</v>
      </c>
      <c r="S1106" s="7" t="s">
        <v>1338</v>
      </c>
      <c r="T1106" s="7" t="s">
        <v>9544</v>
      </c>
      <c r="U1106" s="7"/>
      <c r="V1106" s="7" t="s">
        <v>57</v>
      </c>
      <c r="W1106" s="7" t="s">
        <v>59</v>
      </c>
      <c r="X1106" s="7" t="s">
        <v>9516</v>
      </c>
      <c r="Y1106" s="7" t="s">
        <v>1343</v>
      </c>
    </row>
    <row r="1107" spans="1:25" ht="16.5" customHeight="1">
      <c r="A1107" s="7" t="s">
        <v>7129</v>
      </c>
      <c r="B1107" s="7" t="s">
        <v>9551</v>
      </c>
      <c r="C1107" s="109">
        <v>1</v>
      </c>
      <c r="D1107" s="110">
        <v>1</v>
      </c>
      <c r="E1107" s="111"/>
      <c r="F1107" s="9"/>
      <c r="G1107" s="7" t="s">
        <v>105</v>
      </c>
      <c r="H1107" s="7" t="s">
        <v>31</v>
      </c>
      <c r="I1107" s="7" t="s">
        <v>9552</v>
      </c>
      <c r="J1107" s="11">
        <f t="shared" si="4"/>
        <v>10</v>
      </c>
      <c r="K1107" s="7" t="s">
        <v>9518</v>
      </c>
      <c r="L1107" s="7" t="s">
        <v>9519</v>
      </c>
      <c r="M1107" s="7" t="s">
        <v>433</v>
      </c>
      <c r="N1107" s="7" t="s">
        <v>434</v>
      </c>
      <c r="O1107" s="7" t="s">
        <v>9553</v>
      </c>
      <c r="P1107" s="7" t="s">
        <v>9547</v>
      </c>
      <c r="Q1107" s="7" t="s">
        <v>52</v>
      </c>
      <c r="R1107" s="7" t="s">
        <v>1355</v>
      </c>
      <c r="S1107" s="7" t="s">
        <v>1359</v>
      </c>
      <c r="T1107" s="7" t="s">
        <v>9544</v>
      </c>
      <c r="U1107" s="7"/>
      <c r="V1107" s="7" t="s">
        <v>57</v>
      </c>
      <c r="W1107" s="7" t="s">
        <v>59</v>
      </c>
      <c r="X1107" s="7" t="s">
        <v>9516</v>
      </c>
      <c r="Y1107" s="7" t="s">
        <v>1343</v>
      </c>
    </row>
    <row r="1108" spans="1:25" ht="16.5" customHeight="1">
      <c r="A1108" s="7" t="s">
        <v>7129</v>
      </c>
      <c r="B1108" s="7" t="s">
        <v>9554</v>
      </c>
      <c r="C1108" s="109">
        <v>1</v>
      </c>
      <c r="D1108" s="110">
        <v>1</v>
      </c>
      <c r="E1108" s="111"/>
      <c r="F1108" s="9"/>
      <c r="G1108" s="7" t="s">
        <v>4182</v>
      </c>
      <c r="H1108" s="7" t="s">
        <v>31</v>
      </c>
      <c r="I1108" s="7" t="s">
        <v>9555</v>
      </c>
      <c r="J1108" s="11">
        <f t="shared" si="4"/>
        <v>15</v>
      </c>
      <c r="K1108" s="7" t="s">
        <v>9518</v>
      </c>
      <c r="L1108" s="7" t="s">
        <v>9519</v>
      </c>
      <c r="M1108" s="7" t="s">
        <v>433</v>
      </c>
      <c r="N1108" s="7" t="s">
        <v>434</v>
      </c>
      <c r="O1108" s="7" t="s">
        <v>9556</v>
      </c>
      <c r="P1108" s="7" t="s">
        <v>9557</v>
      </c>
      <c r="Q1108" s="7" t="s">
        <v>4061</v>
      </c>
      <c r="R1108" s="7" t="s">
        <v>1337</v>
      </c>
      <c r="S1108" s="7" t="s">
        <v>1338</v>
      </c>
      <c r="T1108" s="7" t="s">
        <v>9544</v>
      </c>
      <c r="U1108" s="7"/>
      <c r="V1108" s="7" t="s">
        <v>57</v>
      </c>
      <c r="W1108" s="7" t="s">
        <v>59</v>
      </c>
      <c r="X1108" s="7" t="s">
        <v>9516</v>
      </c>
      <c r="Y1108" s="7" t="s">
        <v>1343</v>
      </c>
    </row>
    <row r="1109" spans="1:25" ht="16.5" customHeight="1">
      <c r="A1109" s="7" t="s">
        <v>7129</v>
      </c>
      <c r="B1109" s="7" t="s">
        <v>9558</v>
      </c>
      <c r="C1109" s="109">
        <v>1</v>
      </c>
      <c r="D1109" s="110">
        <v>1</v>
      </c>
      <c r="E1109" s="111"/>
      <c r="F1109" s="9"/>
      <c r="G1109" s="7" t="s">
        <v>105</v>
      </c>
      <c r="H1109" s="7" t="s">
        <v>31</v>
      </c>
      <c r="I1109" s="7" t="s">
        <v>9559</v>
      </c>
      <c r="J1109" s="11">
        <f t="shared" si="4"/>
        <v>12</v>
      </c>
      <c r="K1109" s="7" t="s">
        <v>9518</v>
      </c>
      <c r="L1109" s="7" t="s">
        <v>9519</v>
      </c>
      <c r="M1109" s="7" t="s">
        <v>433</v>
      </c>
      <c r="N1109" s="7" t="s">
        <v>434</v>
      </c>
      <c r="O1109" s="7" t="s">
        <v>9560</v>
      </c>
      <c r="P1109" s="7" t="s">
        <v>9561</v>
      </c>
      <c r="Q1109" s="7" t="s">
        <v>1071</v>
      </c>
      <c r="R1109" s="7" t="s">
        <v>1370</v>
      </c>
      <c r="S1109" s="7" t="s">
        <v>1373</v>
      </c>
      <c r="T1109" s="7" t="s">
        <v>9544</v>
      </c>
      <c r="U1109" s="7"/>
      <c r="V1109" s="7" t="s">
        <v>57</v>
      </c>
      <c r="W1109" s="7" t="s">
        <v>59</v>
      </c>
      <c r="X1109" s="7" t="s">
        <v>9516</v>
      </c>
      <c r="Y1109" s="7" t="s">
        <v>1343</v>
      </c>
    </row>
    <row r="1110" spans="1:25" ht="16.5" customHeight="1">
      <c r="A1110" s="7" t="s">
        <v>7129</v>
      </c>
      <c r="B1110" s="7" t="s">
        <v>9562</v>
      </c>
      <c r="C1110" s="109">
        <v>1</v>
      </c>
      <c r="D1110" s="110">
        <v>1</v>
      </c>
      <c r="E1110" s="111"/>
      <c r="F1110" s="9"/>
      <c r="G1110" s="7" t="s">
        <v>88</v>
      </c>
      <c r="H1110" s="7" t="s">
        <v>31</v>
      </c>
      <c r="I1110" s="7" t="s">
        <v>9563</v>
      </c>
      <c r="J1110" s="11">
        <f t="shared" si="4"/>
        <v>11</v>
      </c>
      <c r="K1110" s="7" t="s">
        <v>8149</v>
      </c>
      <c r="L1110" s="7" t="s">
        <v>8150</v>
      </c>
      <c r="M1110" s="7" t="s">
        <v>2007</v>
      </c>
      <c r="N1110" s="7" t="s">
        <v>1997</v>
      </c>
      <c r="O1110" s="7" t="s">
        <v>9564</v>
      </c>
      <c r="P1110" s="7" t="s">
        <v>9565</v>
      </c>
      <c r="Q1110" s="7" t="s">
        <v>1071</v>
      </c>
      <c r="R1110" s="7" t="s">
        <v>2007</v>
      </c>
      <c r="S1110" s="7" t="s">
        <v>1997</v>
      </c>
      <c r="T1110" s="7" t="s">
        <v>8023</v>
      </c>
      <c r="U1110" s="7"/>
      <c r="V1110" s="7" t="s">
        <v>78</v>
      </c>
      <c r="W1110" s="7" t="s">
        <v>59</v>
      </c>
      <c r="X1110" s="7" t="s">
        <v>7798</v>
      </c>
      <c r="Y1110" s="7" t="s">
        <v>8025</v>
      </c>
    </row>
    <row r="1111" spans="1:25" ht="16.5" customHeight="1">
      <c r="A1111" s="7" t="s">
        <v>7129</v>
      </c>
      <c r="B1111" s="7" t="s">
        <v>9566</v>
      </c>
      <c r="C1111" s="109">
        <v>1</v>
      </c>
      <c r="D1111" s="110">
        <v>1</v>
      </c>
      <c r="E1111" s="111">
        <v>1</v>
      </c>
      <c r="F1111" s="9"/>
      <c r="G1111" s="7" t="s">
        <v>105</v>
      </c>
      <c r="H1111" s="7" t="s">
        <v>31</v>
      </c>
      <c r="I1111" s="7" t="s">
        <v>9567</v>
      </c>
      <c r="J1111" s="11">
        <f t="shared" si="4"/>
        <v>51</v>
      </c>
      <c r="K1111" s="7" t="s">
        <v>1280</v>
      </c>
      <c r="L1111" s="7" t="s">
        <v>1282</v>
      </c>
      <c r="M1111" s="7" t="s">
        <v>174</v>
      </c>
      <c r="N1111" s="7" t="s">
        <v>175</v>
      </c>
      <c r="O1111" s="7" t="s">
        <v>9568</v>
      </c>
      <c r="P1111" s="7" t="s">
        <v>9569</v>
      </c>
      <c r="Q1111" s="7" t="s">
        <v>1071</v>
      </c>
      <c r="R1111" s="7" t="s">
        <v>135</v>
      </c>
      <c r="S1111" s="7" t="s">
        <v>136</v>
      </c>
      <c r="T1111" s="7" t="s">
        <v>9570</v>
      </c>
      <c r="U1111" s="7"/>
      <c r="V1111" s="7" t="s">
        <v>57</v>
      </c>
      <c r="W1111" s="7" t="s">
        <v>9571</v>
      </c>
      <c r="X1111" s="7" t="s">
        <v>1289</v>
      </c>
      <c r="Y1111" s="7" t="s">
        <v>951</v>
      </c>
    </row>
    <row r="1112" spans="1:25" ht="16.5" customHeight="1">
      <c r="A1112" s="7" t="s">
        <v>7129</v>
      </c>
      <c r="B1112" s="7" t="s">
        <v>9572</v>
      </c>
      <c r="C1112" s="109">
        <v>1</v>
      </c>
      <c r="D1112" s="110">
        <v>1</v>
      </c>
      <c r="E1112" s="111">
        <v>1</v>
      </c>
      <c r="F1112" s="9"/>
      <c r="G1112" s="7" t="s">
        <v>105</v>
      </c>
      <c r="H1112" s="7" t="s">
        <v>31</v>
      </c>
      <c r="I1112" s="7" t="s">
        <v>9573</v>
      </c>
      <c r="J1112" s="11">
        <f t="shared" si="4"/>
        <v>38</v>
      </c>
      <c r="K1112" s="7" t="s">
        <v>1280</v>
      </c>
      <c r="L1112" s="7" t="s">
        <v>1282</v>
      </c>
      <c r="M1112" s="7" t="s">
        <v>174</v>
      </c>
      <c r="N1112" s="7" t="s">
        <v>175</v>
      </c>
      <c r="O1112" s="7" t="s">
        <v>9574</v>
      </c>
      <c r="P1112" s="7" t="s">
        <v>9575</v>
      </c>
      <c r="Q1112" s="7" t="s">
        <v>1071</v>
      </c>
      <c r="R1112" s="7" t="s">
        <v>975</v>
      </c>
      <c r="S1112" s="7" t="s">
        <v>977</v>
      </c>
      <c r="T1112" s="7" t="s">
        <v>9576</v>
      </c>
      <c r="U1112" s="7"/>
      <c r="V1112" s="7" t="s">
        <v>57</v>
      </c>
      <c r="W1112" s="7" t="s">
        <v>9413</v>
      </c>
      <c r="X1112" s="7" t="s">
        <v>1289</v>
      </c>
      <c r="Y1112" s="7" t="s">
        <v>3398</v>
      </c>
    </row>
    <row r="1113" spans="1:25" ht="16.5" customHeight="1">
      <c r="A1113" s="7" t="s">
        <v>7129</v>
      </c>
      <c r="B1113" s="7" t="s">
        <v>9577</v>
      </c>
      <c r="C1113" s="109">
        <v>1</v>
      </c>
      <c r="D1113" s="110">
        <v>1</v>
      </c>
      <c r="E1113" s="111"/>
      <c r="F1113" s="9"/>
      <c r="G1113" s="7" t="s">
        <v>88</v>
      </c>
      <c r="H1113" s="7" t="s">
        <v>31</v>
      </c>
      <c r="I1113" s="7" t="s">
        <v>552</v>
      </c>
      <c r="J1113" s="11">
        <f t="shared" si="4"/>
        <v>5</v>
      </c>
      <c r="K1113" s="7" t="s">
        <v>9578</v>
      </c>
      <c r="L1113" s="7" t="s">
        <v>9579</v>
      </c>
      <c r="M1113" s="7" t="s">
        <v>2007</v>
      </c>
      <c r="N1113" s="7" t="s">
        <v>1997</v>
      </c>
      <c r="O1113" s="7" t="s">
        <v>9564</v>
      </c>
      <c r="P1113" s="7" t="s">
        <v>9565</v>
      </c>
      <c r="Q1113" s="7" t="s">
        <v>247</v>
      </c>
      <c r="R1113" s="7" t="s">
        <v>2007</v>
      </c>
      <c r="S1113" s="7" t="s">
        <v>1997</v>
      </c>
      <c r="T1113" s="7" t="s">
        <v>89</v>
      </c>
      <c r="U1113" s="7"/>
      <c r="V1113" s="7" t="s">
        <v>78</v>
      </c>
      <c r="W1113" s="7" t="s">
        <v>59</v>
      </c>
      <c r="X1113" s="7" t="s">
        <v>89</v>
      </c>
      <c r="Y1113" s="7" t="s">
        <v>89</v>
      </c>
    </row>
    <row r="1114" spans="1:25" ht="16.5" customHeight="1">
      <c r="A1114" s="7" t="s">
        <v>7129</v>
      </c>
      <c r="B1114" s="7" t="s">
        <v>9580</v>
      </c>
      <c r="C1114" s="109">
        <v>1</v>
      </c>
      <c r="D1114" s="110">
        <v>1</v>
      </c>
      <c r="E1114" s="111"/>
      <c r="F1114" s="9"/>
      <c r="G1114" s="7" t="s">
        <v>344</v>
      </c>
      <c r="H1114" s="7" t="s">
        <v>31</v>
      </c>
      <c r="I1114" s="7" t="s">
        <v>2629</v>
      </c>
      <c r="J1114" s="11">
        <f t="shared" si="4"/>
        <v>14</v>
      </c>
      <c r="K1114" s="7" t="s">
        <v>8330</v>
      </c>
      <c r="L1114" s="7" t="s">
        <v>8331</v>
      </c>
      <c r="M1114" s="7" t="s">
        <v>46</v>
      </c>
      <c r="N1114" s="7" t="s">
        <v>49</v>
      </c>
      <c r="O1114" s="7" t="s">
        <v>9581</v>
      </c>
      <c r="P1114" s="7" t="s">
        <v>9582</v>
      </c>
      <c r="Q1114" s="7" t="s">
        <v>52</v>
      </c>
      <c r="R1114" s="7" t="s">
        <v>65</v>
      </c>
      <c r="S1114" s="7" t="s">
        <v>68</v>
      </c>
      <c r="T1114" s="7" t="s">
        <v>9583</v>
      </c>
      <c r="U1114" s="7"/>
      <c r="V1114" s="7" t="s">
        <v>57</v>
      </c>
      <c r="W1114" s="7" t="s">
        <v>59</v>
      </c>
      <c r="X1114" s="7" t="s">
        <v>6599</v>
      </c>
      <c r="Y1114" s="7" t="s">
        <v>9584</v>
      </c>
    </row>
    <row r="1115" spans="1:25" ht="16.5" customHeight="1">
      <c r="A1115" s="7" t="s">
        <v>7129</v>
      </c>
      <c r="B1115" s="7" t="s">
        <v>9585</v>
      </c>
      <c r="C1115" s="109">
        <v>1</v>
      </c>
      <c r="D1115" s="110">
        <v>1</v>
      </c>
      <c r="E1115" s="111"/>
      <c r="F1115" s="9"/>
      <c r="G1115" s="7" t="s">
        <v>344</v>
      </c>
      <c r="H1115" s="7" t="s">
        <v>31</v>
      </c>
      <c r="I1115" s="7" t="s">
        <v>9586</v>
      </c>
      <c r="J1115" s="11">
        <f t="shared" si="4"/>
        <v>15</v>
      </c>
      <c r="K1115" s="7" t="s">
        <v>8339</v>
      </c>
      <c r="L1115" s="7" t="s">
        <v>8340</v>
      </c>
      <c r="M1115" s="7" t="s">
        <v>46</v>
      </c>
      <c r="N1115" s="7" t="s">
        <v>49</v>
      </c>
      <c r="O1115" s="7" t="s">
        <v>9587</v>
      </c>
      <c r="P1115" s="7" t="s">
        <v>9588</v>
      </c>
      <c r="Q1115" s="7" t="s">
        <v>258</v>
      </c>
      <c r="R1115" s="7" t="s">
        <v>65</v>
      </c>
      <c r="S1115" s="7" t="s">
        <v>68</v>
      </c>
      <c r="T1115" s="7" t="s">
        <v>9589</v>
      </c>
      <c r="U1115" s="7"/>
      <c r="V1115" s="7" t="s">
        <v>57</v>
      </c>
      <c r="W1115" s="7" t="s">
        <v>59</v>
      </c>
      <c r="X1115" s="7" t="s">
        <v>8344</v>
      </c>
      <c r="Y1115" s="7" t="s">
        <v>9591</v>
      </c>
    </row>
    <row r="1116" spans="1:25" ht="16.5" customHeight="1">
      <c r="A1116" s="7" t="s">
        <v>7129</v>
      </c>
      <c r="B1116" s="7" t="s">
        <v>9592</v>
      </c>
      <c r="C1116" s="109">
        <v>1</v>
      </c>
      <c r="D1116" s="110">
        <v>1</v>
      </c>
      <c r="E1116" s="111"/>
      <c r="F1116" s="9"/>
      <c r="G1116" s="7" t="s">
        <v>344</v>
      </c>
      <c r="H1116" s="7" t="s">
        <v>31</v>
      </c>
      <c r="I1116" s="7" t="s">
        <v>9593</v>
      </c>
      <c r="J1116" s="11">
        <f t="shared" si="4"/>
        <v>20</v>
      </c>
      <c r="K1116" s="7" t="s">
        <v>8320</v>
      </c>
      <c r="L1116" s="7" t="s">
        <v>8322</v>
      </c>
      <c r="M1116" s="7" t="s">
        <v>46</v>
      </c>
      <c r="N1116" s="7" t="s">
        <v>49</v>
      </c>
      <c r="O1116" s="7" t="s">
        <v>9594</v>
      </c>
      <c r="P1116" s="7" t="s">
        <v>9595</v>
      </c>
      <c r="Q1116" s="7" t="s">
        <v>965</v>
      </c>
      <c r="R1116" s="7" t="s">
        <v>4936</v>
      </c>
      <c r="S1116" s="7" t="s">
        <v>4938</v>
      </c>
      <c r="T1116" s="7" t="s">
        <v>9596</v>
      </c>
      <c r="U1116" s="7"/>
      <c r="V1116" s="7" t="s">
        <v>57</v>
      </c>
      <c r="W1116" s="7" t="s">
        <v>59</v>
      </c>
      <c r="X1116" s="7" t="s">
        <v>994</v>
      </c>
      <c r="Y1116" s="7" t="s">
        <v>9597</v>
      </c>
    </row>
    <row r="1117" spans="1:25" ht="16.5" customHeight="1">
      <c r="A1117" s="7" t="s">
        <v>7129</v>
      </c>
      <c r="B1117" s="7" t="s">
        <v>9598</v>
      </c>
      <c r="C1117" s="109">
        <v>1</v>
      </c>
      <c r="D1117" s="110">
        <v>1</v>
      </c>
      <c r="E1117" s="111"/>
      <c r="F1117" s="9"/>
      <c r="G1117" s="7" t="s">
        <v>344</v>
      </c>
      <c r="H1117" s="7" t="s">
        <v>31</v>
      </c>
      <c r="I1117" s="7" t="s">
        <v>91</v>
      </c>
      <c r="J1117" s="11">
        <f t="shared" si="4"/>
        <v>19</v>
      </c>
      <c r="K1117" s="7" t="s">
        <v>8320</v>
      </c>
      <c r="L1117" s="7" t="s">
        <v>8322</v>
      </c>
      <c r="M1117" s="7" t="s">
        <v>46</v>
      </c>
      <c r="N1117" s="7" t="s">
        <v>49</v>
      </c>
      <c r="O1117" s="7" t="s">
        <v>9599</v>
      </c>
      <c r="P1117" s="7" t="s">
        <v>9600</v>
      </c>
      <c r="Q1117" s="7" t="s">
        <v>965</v>
      </c>
      <c r="R1117" s="7" t="s">
        <v>4936</v>
      </c>
      <c r="S1117" s="7" t="s">
        <v>4938</v>
      </c>
      <c r="T1117" s="7" t="s">
        <v>9601</v>
      </c>
      <c r="U1117" s="7"/>
      <c r="V1117" s="7" t="s">
        <v>57</v>
      </c>
      <c r="W1117" s="7" t="s">
        <v>59</v>
      </c>
      <c r="X1117" s="7" t="s">
        <v>994</v>
      </c>
      <c r="Y1117" s="7" t="s">
        <v>9602</v>
      </c>
    </row>
    <row r="1118" spans="1:25" ht="16.5" customHeight="1">
      <c r="A1118" s="7" t="s">
        <v>7129</v>
      </c>
      <c r="B1118" s="7" t="s">
        <v>9603</v>
      </c>
      <c r="C1118" s="109">
        <v>1</v>
      </c>
      <c r="D1118" s="110">
        <v>1</v>
      </c>
      <c r="E1118" s="111">
        <v>1</v>
      </c>
      <c r="F1118" s="9"/>
      <c r="G1118" s="7" t="s">
        <v>344</v>
      </c>
      <c r="H1118" s="7" t="s">
        <v>31</v>
      </c>
      <c r="I1118" s="7" t="s">
        <v>9604</v>
      </c>
      <c r="J1118" s="11">
        <f t="shared" si="4"/>
        <v>61</v>
      </c>
      <c r="K1118" s="7" t="s">
        <v>749</v>
      </c>
      <c r="L1118" s="7" t="s">
        <v>750</v>
      </c>
      <c r="M1118" s="7" t="s">
        <v>433</v>
      </c>
      <c r="N1118" s="7" t="s">
        <v>434</v>
      </c>
      <c r="O1118" s="7" t="s">
        <v>9605</v>
      </c>
      <c r="P1118" s="7" t="s">
        <v>9606</v>
      </c>
      <c r="Q1118" s="7" t="s">
        <v>52</v>
      </c>
      <c r="R1118" s="7" t="s">
        <v>2763</v>
      </c>
      <c r="S1118" s="7" t="s">
        <v>2765</v>
      </c>
      <c r="T1118" s="7" t="s">
        <v>9607</v>
      </c>
      <c r="U1118" s="7"/>
      <c r="V1118" s="7" t="s">
        <v>57</v>
      </c>
      <c r="W1118" s="7" t="s">
        <v>203</v>
      </c>
      <c r="X1118" s="7" t="s">
        <v>754</v>
      </c>
      <c r="Y1118" s="7" t="s">
        <v>9608</v>
      </c>
    </row>
    <row r="1119" spans="1:25" ht="16.5" customHeight="1">
      <c r="A1119" s="7" t="s">
        <v>7129</v>
      </c>
      <c r="B1119" s="7" t="s">
        <v>9609</v>
      </c>
      <c r="C1119" s="109">
        <v>1</v>
      </c>
      <c r="D1119" s="110">
        <v>1</v>
      </c>
      <c r="E1119" s="111"/>
      <c r="F1119" s="9"/>
      <c r="G1119" s="7" t="s">
        <v>344</v>
      </c>
      <c r="H1119" s="7" t="s">
        <v>31</v>
      </c>
      <c r="I1119" s="7" t="s">
        <v>9610</v>
      </c>
      <c r="J1119" s="11">
        <f t="shared" si="4"/>
        <v>21</v>
      </c>
      <c r="K1119" s="7" t="s">
        <v>9605</v>
      </c>
      <c r="L1119" s="7" t="s">
        <v>9606</v>
      </c>
      <c r="M1119" s="7" t="s">
        <v>2763</v>
      </c>
      <c r="N1119" s="7" t="s">
        <v>2765</v>
      </c>
      <c r="O1119" s="7" t="s">
        <v>9611</v>
      </c>
      <c r="P1119" s="7" t="s">
        <v>9612</v>
      </c>
      <c r="Q1119" s="7" t="s">
        <v>1071</v>
      </c>
      <c r="R1119" s="7" t="s">
        <v>3479</v>
      </c>
      <c r="S1119" s="7" t="s">
        <v>3480</v>
      </c>
      <c r="T1119" s="7" t="s">
        <v>9613</v>
      </c>
      <c r="U1119" s="7"/>
      <c r="V1119" s="7" t="s">
        <v>57</v>
      </c>
      <c r="W1119" s="7" t="s">
        <v>59</v>
      </c>
      <c r="X1119" s="7" t="s">
        <v>9608</v>
      </c>
      <c r="Y1119" s="7" t="s">
        <v>9614</v>
      </c>
    </row>
    <row r="1120" spans="1:25" ht="16.5" customHeight="1">
      <c r="A1120" s="7" t="s">
        <v>7129</v>
      </c>
      <c r="B1120" s="7" t="s">
        <v>9615</v>
      </c>
      <c r="C1120" s="109">
        <v>1</v>
      </c>
      <c r="D1120" s="110">
        <v>1</v>
      </c>
      <c r="E1120" s="111"/>
      <c r="F1120" s="9"/>
      <c r="G1120" s="7" t="s">
        <v>344</v>
      </c>
      <c r="H1120" s="7" t="s">
        <v>31</v>
      </c>
      <c r="I1120" s="7" t="s">
        <v>2544</v>
      </c>
      <c r="J1120" s="11">
        <f t="shared" si="4"/>
        <v>13</v>
      </c>
      <c r="K1120" s="7" t="s">
        <v>9605</v>
      </c>
      <c r="L1120" s="7" t="s">
        <v>9606</v>
      </c>
      <c r="M1120" s="7" t="s">
        <v>2763</v>
      </c>
      <c r="N1120" s="7" t="s">
        <v>2765</v>
      </c>
      <c r="O1120" s="7" t="s">
        <v>9616</v>
      </c>
      <c r="P1120" s="7" t="s">
        <v>9617</v>
      </c>
      <c r="Q1120" s="7" t="s">
        <v>1071</v>
      </c>
      <c r="R1120" s="7" t="s">
        <v>3479</v>
      </c>
      <c r="S1120" s="7" t="s">
        <v>3480</v>
      </c>
      <c r="T1120" s="7" t="s">
        <v>9618</v>
      </c>
      <c r="U1120" s="7"/>
      <c r="V1120" s="7" t="s">
        <v>57</v>
      </c>
      <c r="W1120" s="7" t="s">
        <v>59</v>
      </c>
      <c r="X1120" s="7" t="s">
        <v>9608</v>
      </c>
      <c r="Y1120" s="7" t="s">
        <v>9619</v>
      </c>
    </row>
    <row r="1121" spans="1:25" ht="16.5" customHeight="1">
      <c r="A1121" s="7" t="s">
        <v>7129</v>
      </c>
      <c r="B1121" s="7" t="s">
        <v>9620</v>
      </c>
      <c r="C1121" s="109">
        <v>1</v>
      </c>
      <c r="D1121" s="110">
        <v>1</v>
      </c>
      <c r="E1121" s="111"/>
      <c r="F1121" s="9"/>
      <c r="G1121" s="7" t="s">
        <v>344</v>
      </c>
      <c r="H1121" s="7" t="s">
        <v>31</v>
      </c>
      <c r="I1121" s="7" t="s">
        <v>9621</v>
      </c>
      <c r="J1121" s="11">
        <f t="shared" si="4"/>
        <v>16</v>
      </c>
      <c r="K1121" s="7" t="s">
        <v>9300</v>
      </c>
      <c r="L1121" s="7" t="s">
        <v>9301</v>
      </c>
      <c r="M1121" s="7" t="s">
        <v>2763</v>
      </c>
      <c r="N1121" s="7" t="s">
        <v>2765</v>
      </c>
      <c r="O1121" s="7" t="s">
        <v>9622</v>
      </c>
      <c r="P1121" s="7" t="s">
        <v>9623</v>
      </c>
      <c r="Q1121" s="7" t="s">
        <v>152</v>
      </c>
      <c r="R1121" s="7" t="s">
        <v>3479</v>
      </c>
      <c r="S1121" s="7" t="s">
        <v>3480</v>
      </c>
      <c r="T1121" s="7" t="s">
        <v>9624</v>
      </c>
      <c r="U1121" s="7"/>
      <c r="V1121" s="7" t="s">
        <v>57</v>
      </c>
      <c r="W1121" s="7" t="s">
        <v>59</v>
      </c>
      <c r="X1121" s="7" t="s">
        <v>9303</v>
      </c>
      <c r="Y1121" s="7" t="s">
        <v>9625</v>
      </c>
    </row>
    <row r="1122" spans="1:25" ht="16.5" customHeight="1">
      <c r="A1122" s="7" t="s">
        <v>7129</v>
      </c>
      <c r="B1122" s="7" t="s">
        <v>9626</v>
      </c>
      <c r="C1122" s="109">
        <v>1</v>
      </c>
      <c r="D1122" s="110">
        <v>1</v>
      </c>
      <c r="E1122" s="111">
        <v>1</v>
      </c>
      <c r="F1122" s="9"/>
      <c r="G1122" s="7" t="s">
        <v>9627</v>
      </c>
      <c r="H1122" s="7" t="s">
        <v>31</v>
      </c>
      <c r="I1122" s="7" t="s">
        <v>9628</v>
      </c>
      <c r="J1122" s="11">
        <f t="shared" si="4"/>
        <v>41</v>
      </c>
      <c r="K1122" s="7" t="s">
        <v>749</v>
      </c>
      <c r="L1122" s="7" t="s">
        <v>750</v>
      </c>
      <c r="M1122" s="7" t="s">
        <v>433</v>
      </c>
      <c r="N1122" s="7" t="s">
        <v>434</v>
      </c>
      <c r="O1122" s="7" t="s">
        <v>9629</v>
      </c>
      <c r="P1122" s="7" t="s">
        <v>9630</v>
      </c>
      <c r="Q1122" s="7" t="s">
        <v>978</v>
      </c>
      <c r="R1122" s="7" t="s">
        <v>931</v>
      </c>
      <c r="S1122" s="7" t="s">
        <v>932</v>
      </c>
      <c r="T1122" s="7" t="s">
        <v>9631</v>
      </c>
      <c r="U1122" s="7"/>
      <c r="V1122" s="7" t="s">
        <v>57</v>
      </c>
      <c r="W1122" s="7" t="s">
        <v>59</v>
      </c>
      <c r="X1122" s="7" t="s">
        <v>754</v>
      </c>
      <c r="Y1122" s="7" t="s">
        <v>938</v>
      </c>
    </row>
    <row r="1123" spans="1:25" ht="16.5" customHeight="1">
      <c r="A1123" s="7" t="s">
        <v>7129</v>
      </c>
      <c r="B1123" s="7" t="s">
        <v>9632</v>
      </c>
      <c r="C1123" s="109">
        <v>1</v>
      </c>
      <c r="D1123" s="110">
        <v>1</v>
      </c>
      <c r="E1123" s="111"/>
      <c r="F1123" s="9"/>
      <c r="G1123" s="7" t="s">
        <v>105</v>
      </c>
      <c r="H1123" s="7" t="s">
        <v>31</v>
      </c>
      <c r="I1123" s="7" t="s">
        <v>5862</v>
      </c>
      <c r="J1123" s="11">
        <f t="shared" si="4"/>
        <v>12</v>
      </c>
      <c r="K1123" s="7" t="s">
        <v>9633</v>
      </c>
      <c r="L1123" s="7" t="s">
        <v>9634</v>
      </c>
      <c r="M1123" s="7" t="s">
        <v>53</v>
      </c>
      <c r="N1123" s="7" t="s">
        <v>55</v>
      </c>
      <c r="O1123" s="7" t="s">
        <v>9466</v>
      </c>
      <c r="P1123" s="7" t="s">
        <v>9467</v>
      </c>
      <c r="Q1123" s="7" t="s">
        <v>247</v>
      </c>
      <c r="R1123" s="7" t="s">
        <v>53</v>
      </c>
      <c r="S1123" s="7" t="s">
        <v>55</v>
      </c>
      <c r="T1123" s="7" t="s">
        <v>89</v>
      </c>
      <c r="U1123" s="7"/>
      <c r="V1123" s="7" t="s">
        <v>78</v>
      </c>
      <c r="W1123" s="7" t="s">
        <v>59</v>
      </c>
      <c r="X1123" s="7" t="s">
        <v>89</v>
      </c>
      <c r="Y1123" s="7" t="s">
        <v>89</v>
      </c>
    </row>
    <row r="1124" spans="1:25" ht="16.5" customHeight="1">
      <c r="A1124" s="7" t="s">
        <v>7129</v>
      </c>
      <c r="B1124" s="7" t="s">
        <v>9635</v>
      </c>
      <c r="C1124" s="109">
        <v>1</v>
      </c>
      <c r="D1124" s="110">
        <v>1</v>
      </c>
      <c r="E1124" s="111"/>
      <c r="F1124" s="9"/>
      <c r="G1124" s="7" t="s">
        <v>105</v>
      </c>
      <c r="H1124" s="7" t="s">
        <v>31</v>
      </c>
      <c r="I1124" s="7" t="s">
        <v>232</v>
      </c>
      <c r="J1124" s="11">
        <f t="shared" si="4"/>
        <v>10</v>
      </c>
      <c r="K1124" s="7" t="s">
        <v>9633</v>
      </c>
      <c r="L1124" s="7" t="s">
        <v>9634</v>
      </c>
      <c r="M1124" s="7" t="s">
        <v>53</v>
      </c>
      <c r="N1124" s="7" t="s">
        <v>55</v>
      </c>
      <c r="O1124" s="7" t="s">
        <v>9636</v>
      </c>
      <c r="P1124" s="7" t="s">
        <v>9637</v>
      </c>
      <c r="Q1124" s="7" t="s">
        <v>247</v>
      </c>
      <c r="R1124" s="7" t="s">
        <v>53</v>
      </c>
      <c r="S1124" s="7" t="s">
        <v>55</v>
      </c>
      <c r="T1124" s="7" t="s">
        <v>89</v>
      </c>
      <c r="U1124" s="7"/>
      <c r="V1124" s="7" t="s">
        <v>78</v>
      </c>
      <c r="W1124" s="7" t="s">
        <v>59</v>
      </c>
      <c r="X1124" s="7" t="s">
        <v>89</v>
      </c>
      <c r="Y1124" s="7" t="s">
        <v>89</v>
      </c>
    </row>
    <row r="1125" spans="1:25" ht="16.5" customHeight="1">
      <c r="A1125" s="7" t="s">
        <v>7129</v>
      </c>
      <c r="B1125" s="7" t="s">
        <v>9638</v>
      </c>
      <c r="C1125" s="109">
        <v>1</v>
      </c>
      <c r="D1125" s="110">
        <v>1</v>
      </c>
      <c r="E1125" s="111"/>
      <c r="F1125" s="9"/>
      <c r="G1125" s="7" t="s">
        <v>105</v>
      </c>
      <c r="H1125" s="7" t="s">
        <v>31</v>
      </c>
      <c r="I1125" s="7" t="s">
        <v>232</v>
      </c>
      <c r="J1125" s="11">
        <f t="shared" si="4"/>
        <v>10</v>
      </c>
      <c r="K1125" s="7" t="s">
        <v>9636</v>
      </c>
      <c r="L1125" s="7" t="s">
        <v>9637</v>
      </c>
      <c r="M1125" s="7" t="s">
        <v>53</v>
      </c>
      <c r="N1125" s="7" t="s">
        <v>55</v>
      </c>
      <c r="O1125" s="7" t="s">
        <v>9639</v>
      </c>
      <c r="P1125" s="7" t="s">
        <v>9640</v>
      </c>
      <c r="Q1125" s="7" t="s">
        <v>247</v>
      </c>
      <c r="R1125" s="7" t="s">
        <v>53</v>
      </c>
      <c r="S1125" s="7" t="s">
        <v>55</v>
      </c>
      <c r="T1125" s="7" t="s">
        <v>89</v>
      </c>
      <c r="U1125" s="7"/>
      <c r="V1125" s="7" t="s">
        <v>78</v>
      </c>
      <c r="W1125" s="7" t="s">
        <v>59</v>
      </c>
      <c r="X1125" s="7" t="s">
        <v>89</v>
      </c>
      <c r="Y1125" s="7" t="s">
        <v>89</v>
      </c>
    </row>
    <row r="1126" spans="1:25" ht="16.5" customHeight="1">
      <c r="A1126" s="7" t="s">
        <v>7129</v>
      </c>
      <c r="B1126" s="7" t="s">
        <v>9641</v>
      </c>
      <c r="C1126" s="109">
        <v>1</v>
      </c>
      <c r="D1126" s="110">
        <v>1</v>
      </c>
      <c r="E1126" s="111"/>
      <c r="F1126" s="9"/>
      <c r="G1126" s="7" t="s">
        <v>105</v>
      </c>
      <c r="H1126" s="7" t="s">
        <v>31</v>
      </c>
      <c r="I1126" s="7" t="s">
        <v>232</v>
      </c>
      <c r="J1126" s="11">
        <f t="shared" si="4"/>
        <v>10</v>
      </c>
      <c r="K1126" s="7" t="s">
        <v>9639</v>
      </c>
      <c r="L1126" s="7" t="s">
        <v>9640</v>
      </c>
      <c r="M1126" s="7" t="s">
        <v>53</v>
      </c>
      <c r="N1126" s="7" t="s">
        <v>55</v>
      </c>
      <c r="O1126" s="7" t="s">
        <v>9642</v>
      </c>
      <c r="P1126" s="7" t="s">
        <v>9643</v>
      </c>
      <c r="Q1126" s="7" t="s">
        <v>247</v>
      </c>
      <c r="R1126" s="7" t="s">
        <v>53</v>
      </c>
      <c r="S1126" s="7" t="s">
        <v>55</v>
      </c>
      <c r="T1126" s="7" t="s">
        <v>89</v>
      </c>
      <c r="U1126" s="7"/>
      <c r="V1126" s="7" t="s">
        <v>78</v>
      </c>
      <c r="W1126" s="7" t="s">
        <v>59</v>
      </c>
      <c r="X1126" s="7" t="s">
        <v>89</v>
      </c>
      <c r="Y1126" s="7" t="s">
        <v>89</v>
      </c>
    </row>
    <row r="1127" spans="1:25" ht="16.5" customHeight="1">
      <c r="A1127" s="7" t="s">
        <v>7129</v>
      </c>
      <c r="B1127" s="7" t="s">
        <v>9644</v>
      </c>
      <c r="C1127" s="109">
        <v>1</v>
      </c>
      <c r="D1127" s="110">
        <v>1</v>
      </c>
      <c r="E1127" s="111"/>
      <c r="F1127" s="9"/>
      <c r="G1127" s="7" t="s">
        <v>105</v>
      </c>
      <c r="H1127" s="7" t="s">
        <v>31</v>
      </c>
      <c r="I1127" s="7" t="s">
        <v>216</v>
      </c>
      <c r="J1127" s="11">
        <f t="shared" si="4"/>
        <v>15</v>
      </c>
      <c r="K1127" s="7" t="s">
        <v>9436</v>
      </c>
      <c r="L1127" s="7" t="s">
        <v>9437</v>
      </c>
      <c r="M1127" s="7" t="s">
        <v>716</v>
      </c>
      <c r="N1127" s="7" t="s">
        <v>718</v>
      </c>
      <c r="O1127" s="7" t="s">
        <v>9645</v>
      </c>
      <c r="P1127" s="7" t="s">
        <v>9646</v>
      </c>
      <c r="Q1127" s="7" t="s">
        <v>247</v>
      </c>
      <c r="R1127" s="7" t="s">
        <v>975</v>
      </c>
      <c r="S1127" s="7" t="s">
        <v>977</v>
      </c>
      <c r="T1127" s="7" t="s">
        <v>89</v>
      </c>
      <c r="U1127" s="7"/>
      <c r="V1127" s="7" t="s">
        <v>57</v>
      </c>
      <c r="W1127" s="7" t="s">
        <v>94</v>
      </c>
      <c r="X1127" s="7" t="s">
        <v>89</v>
      </c>
      <c r="Y1127" s="7" t="s">
        <v>89</v>
      </c>
    </row>
    <row r="1128" spans="1:25" ht="16.5" customHeight="1">
      <c r="A1128" s="7" t="s">
        <v>7129</v>
      </c>
      <c r="B1128" s="7" t="s">
        <v>9647</v>
      </c>
      <c r="C1128" s="109">
        <v>1</v>
      </c>
      <c r="D1128" s="110">
        <v>1</v>
      </c>
      <c r="E1128" s="111"/>
      <c r="F1128" s="9"/>
      <c r="G1128" s="7" t="s">
        <v>105</v>
      </c>
      <c r="H1128" s="7" t="s">
        <v>31</v>
      </c>
      <c r="I1128" s="7" t="s">
        <v>9069</v>
      </c>
      <c r="J1128" s="11">
        <f t="shared" si="4"/>
        <v>35</v>
      </c>
      <c r="K1128" s="7" t="s">
        <v>9436</v>
      </c>
      <c r="L1128" s="7" t="s">
        <v>9437</v>
      </c>
      <c r="M1128" s="7" t="s">
        <v>716</v>
      </c>
      <c r="N1128" s="7" t="s">
        <v>718</v>
      </c>
      <c r="O1128" s="7" t="s">
        <v>9648</v>
      </c>
      <c r="P1128" s="7" t="s">
        <v>9649</v>
      </c>
      <c r="Q1128" s="7" t="s">
        <v>2270</v>
      </c>
      <c r="R1128" s="7" t="s">
        <v>135</v>
      </c>
      <c r="S1128" s="7" t="s">
        <v>136</v>
      </c>
      <c r="T1128" s="7" t="s">
        <v>9650</v>
      </c>
      <c r="U1128" s="7"/>
      <c r="V1128" s="7" t="s">
        <v>57</v>
      </c>
      <c r="W1128" s="7" t="s">
        <v>94</v>
      </c>
      <c r="X1128" s="7" t="s">
        <v>1598</v>
      </c>
      <c r="Y1128" s="7" t="s">
        <v>5518</v>
      </c>
    </row>
    <row r="1129" spans="1:25" ht="16.5" customHeight="1">
      <c r="A1129" s="7" t="s">
        <v>7129</v>
      </c>
      <c r="B1129" s="7" t="s">
        <v>9651</v>
      </c>
      <c r="C1129" s="109">
        <v>1</v>
      </c>
      <c r="D1129" s="110">
        <v>1</v>
      </c>
      <c r="E1129" s="111"/>
      <c r="F1129" s="9"/>
      <c r="G1129" s="7" t="s">
        <v>105</v>
      </c>
      <c r="H1129" s="7" t="s">
        <v>31</v>
      </c>
      <c r="I1129" s="7" t="s">
        <v>9652</v>
      </c>
      <c r="J1129" s="11">
        <f t="shared" si="4"/>
        <v>33</v>
      </c>
      <c r="K1129" s="7" t="s">
        <v>9436</v>
      </c>
      <c r="L1129" s="7" t="s">
        <v>9437</v>
      </c>
      <c r="M1129" s="7" t="s">
        <v>716</v>
      </c>
      <c r="N1129" s="7" t="s">
        <v>718</v>
      </c>
      <c r="O1129" s="7" t="s">
        <v>9654</v>
      </c>
      <c r="P1129" s="7" t="s">
        <v>9655</v>
      </c>
      <c r="Q1129" s="7" t="s">
        <v>1071</v>
      </c>
      <c r="R1129" s="7" t="s">
        <v>2078</v>
      </c>
      <c r="S1129" s="7" t="s">
        <v>1997</v>
      </c>
      <c r="T1129" s="7" t="s">
        <v>9656</v>
      </c>
      <c r="U1129" s="7"/>
      <c r="V1129" s="7" t="s">
        <v>57</v>
      </c>
      <c r="W1129" s="7" t="s">
        <v>94</v>
      </c>
      <c r="X1129" s="7" t="s">
        <v>1598</v>
      </c>
      <c r="Y1129" s="7" t="s">
        <v>4451</v>
      </c>
    </row>
    <row r="1130" spans="1:25" ht="16.5" customHeight="1">
      <c r="A1130" s="7" t="s">
        <v>7129</v>
      </c>
      <c r="B1130" s="7" t="s">
        <v>9657</v>
      </c>
      <c r="C1130" s="109">
        <v>1</v>
      </c>
      <c r="D1130" s="110">
        <v>1</v>
      </c>
      <c r="E1130" s="111"/>
      <c r="F1130" s="9"/>
      <c r="G1130" s="7" t="s">
        <v>105</v>
      </c>
      <c r="H1130" s="7" t="s">
        <v>31</v>
      </c>
      <c r="I1130" s="7" t="s">
        <v>9658</v>
      </c>
      <c r="J1130" s="11">
        <f t="shared" si="4"/>
        <v>14</v>
      </c>
      <c r="K1130" s="7" t="s">
        <v>9436</v>
      </c>
      <c r="L1130" s="7" t="s">
        <v>9437</v>
      </c>
      <c r="M1130" s="7" t="s">
        <v>716</v>
      </c>
      <c r="N1130" s="7" t="s">
        <v>718</v>
      </c>
      <c r="O1130" s="7" t="s">
        <v>9659</v>
      </c>
      <c r="P1130" s="7" t="s">
        <v>9660</v>
      </c>
      <c r="Q1130" s="7" t="s">
        <v>1071</v>
      </c>
      <c r="R1130" s="7" t="s">
        <v>1996</v>
      </c>
      <c r="S1130" s="7" t="s">
        <v>1997</v>
      </c>
      <c r="T1130" s="7" t="s">
        <v>9661</v>
      </c>
      <c r="U1130" s="7"/>
      <c r="V1130" s="7" t="s">
        <v>57</v>
      </c>
      <c r="W1130" s="7" t="s">
        <v>94</v>
      </c>
      <c r="X1130" s="7" t="s">
        <v>1598</v>
      </c>
      <c r="Y1130" s="7" t="s">
        <v>7784</v>
      </c>
    </row>
    <row r="1131" spans="1:25" ht="16.5" customHeight="1">
      <c r="A1131" s="7" t="s">
        <v>7129</v>
      </c>
      <c r="B1131" s="7" t="s">
        <v>9662</v>
      </c>
      <c r="C1131" s="109">
        <v>1</v>
      </c>
      <c r="D1131" s="110">
        <v>1</v>
      </c>
      <c r="E1131" s="111"/>
      <c r="F1131" s="9"/>
      <c r="G1131" s="7" t="s">
        <v>105</v>
      </c>
      <c r="H1131" s="7" t="s">
        <v>31</v>
      </c>
      <c r="I1131" s="7" t="s">
        <v>9663</v>
      </c>
      <c r="J1131" s="11">
        <f t="shared" si="4"/>
        <v>16</v>
      </c>
      <c r="K1131" s="7" t="s">
        <v>9439</v>
      </c>
      <c r="L1131" s="7" t="s">
        <v>9440</v>
      </c>
      <c r="M1131" s="7" t="s">
        <v>1996</v>
      </c>
      <c r="N1131" s="7" t="s">
        <v>1997</v>
      </c>
      <c r="O1131" s="7" t="s">
        <v>9664</v>
      </c>
      <c r="P1131" s="7" t="s">
        <v>9655</v>
      </c>
      <c r="Q1131" s="7" t="s">
        <v>978</v>
      </c>
      <c r="R1131" s="7" t="s">
        <v>2007</v>
      </c>
      <c r="S1131" s="7" t="s">
        <v>1997</v>
      </c>
      <c r="T1131" s="7" t="s">
        <v>9665</v>
      </c>
      <c r="U1131" s="7"/>
      <c r="V1131" s="7" t="s">
        <v>57</v>
      </c>
      <c r="W1131" s="7" t="s">
        <v>94</v>
      </c>
      <c r="X1131" s="7" t="s">
        <v>7791</v>
      </c>
      <c r="Y1131" s="7" t="s">
        <v>3364</v>
      </c>
    </row>
    <row r="1132" spans="1:25" ht="16.5" customHeight="1">
      <c r="A1132" s="7" t="s">
        <v>7129</v>
      </c>
      <c r="B1132" s="7" t="s">
        <v>9666</v>
      </c>
      <c r="C1132" s="109">
        <v>1</v>
      </c>
      <c r="D1132" s="110">
        <v>1</v>
      </c>
      <c r="E1132" s="111"/>
      <c r="F1132" s="9"/>
      <c r="G1132" s="7" t="s">
        <v>105</v>
      </c>
      <c r="H1132" s="7" t="s">
        <v>31</v>
      </c>
      <c r="I1132" s="7" t="s">
        <v>8676</v>
      </c>
      <c r="J1132" s="11">
        <f t="shared" si="4"/>
        <v>19</v>
      </c>
      <c r="K1132" s="7" t="s">
        <v>9439</v>
      </c>
      <c r="L1132" s="7" t="s">
        <v>9440</v>
      </c>
      <c r="M1132" s="7" t="s">
        <v>1996</v>
      </c>
      <c r="N1132" s="7" t="s">
        <v>1997</v>
      </c>
      <c r="O1132" s="7" t="s">
        <v>9667</v>
      </c>
      <c r="P1132" s="7" t="s">
        <v>9655</v>
      </c>
      <c r="Q1132" s="7" t="s">
        <v>965</v>
      </c>
      <c r="R1132" s="7" t="s">
        <v>2043</v>
      </c>
      <c r="S1132" s="7" t="s">
        <v>1997</v>
      </c>
      <c r="T1132" s="7" t="s">
        <v>9668</v>
      </c>
      <c r="U1132" s="7"/>
      <c r="V1132" s="7" t="s">
        <v>57</v>
      </c>
      <c r="W1132" s="7" t="s">
        <v>94</v>
      </c>
      <c r="X1132" s="7" t="s">
        <v>7791</v>
      </c>
      <c r="Y1132" s="7" t="s">
        <v>9669</v>
      </c>
    </row>
    <row r="1133" spans="1:25" ht="16.5" customHeight="1">
      <c r="A1133" s="7" t="s">
        <v>7129</v>
      </c>
      <c r="B1133" s="7" t="s">
        <v>9670</v>
      </c>
      <c r="C1133" s="109">
        <v>1</v>
      </c>
      <c r="D1133" s="110">
        <v>1</v>
      </c>
      <c r="E1133" s="111"/>
      <c r="F1133" s="9"/>
      <c r="G1133" s="7" t="s">
        <v>105</v>
      </c>
      <c r="H1133" s="7" t="s">
        <v>31</v>
      </c>
      <c r="I1133" s="7" t="s">
        <v>3779</v>
      </c>
      <c r="J1133" s="11">
        <f t="shared" si="4"/>
        <v>28</v>
      </c>
      <c r="K1133" s="7" t="s">
        <v>9439</v>
      </c>
      <c r="L1133" s="7" t="s">
        <v>9440</v>
      </c>
      <c r="M1133" s="7" t="s">
        <v>1996</v>
      </c>
      <c r="N1133" s="7" t="s">
        <v>1997</v>
      </c>
      <c r="O1133" s="7" t="s">
        <v>9671</v>
      </c>
      <c r="P1133" s="7" t="s">
        <v>9655</v>
      </c>
      <c r="Q1133" s="7" t="s">
        <v>2270</v>
      </c>
      <c r="R1133" s="7" t="s">
        <v>2066</v>
      </c>
      <c r="S1133" s="7" t="s">
        <v>1997</v>
      </c>
      <c r="T1133" s="7" t="s">
        <v>9672</v>
      </c>
      <c r="U1133" s="7"/>
      <c r="V1133" s="7" t="s">
        <v>57</v>
      </c>
      <c r="W1133" s="7" t="s">
        <v>94</v>
      </c>
      <c r="X1133" s="7" t="s">
        <v>7791</v>
      </c>
      <c r="Y1133" s="7" t="s">
        <v>4451</v>
      </c>
    </row>
    <row r="1134" spans="1:25" ht="16.5" customHeight="1">
      <c r="A1134" s="7" t="s">
        <v>7129</v>
      </c>
      <c r="B1134" s="7" t="s">
        <v>9673</v>
      </c>
      <c r="C1134" s="109">
        <v>1</v>
      </c>
      <c r="D1134" s="110">
        <v>1</v>
      </c>
      <c r="E1134" s="111"/>
      <c r="F1134" s="9"/>
      <c r="G1134" s="7" t="s">
        <v>105</v>
      </c>
      <c r="H1134" s="7" t="s">
        <v>31</v>
      </c>
      <c r="I1134" s="7" t="s">
        <v>748</v>
      </c>
      <c r="J1134" s="11">
        <f t="shared" si="4"/>
        <v>26</v>
      </c>
      <c r="K1134" s="7" t="s">
        <v>9439</v>
      </c>
      <c r="L1134" s="7" t="s">
        <v>9440</v>
      </c>
      <c r="M1134" s="7" t="s">
        <v>1996</v>
      </c>
      <c r="N1134" s="7" t="s">
        <v>1997</v>
      </c>
      <c r="O1134" s="7" t="s">
        <v>9674</v>
      </c>
      <c r="P1134" s="7" t="s">
        <v>9655</v>
      </c>
      <c r="Q1134" s="7" t="s">
        <v>965</v>
      </c>
      <c r="R1134" s="7" t="s">
        <v>2055</v>
      </c>
      <c r="S1134" s="7" t="s">
        <v>1997</v>
      </c>
      <c r="T1134" s="7" t="s">
        <v>9675</v>
      </c>
      <c r="U1134" s="7"/>
      <c r="V1134" s="7" t="s">
        <v>57</v>
      </c>
      <c r="W1134" s="7" t="s">
        <v>94</v>
      </c>
      <c r="X1134" s="7" t="s">
        <v>7791</v>
      </c>
      <c r="Y1134" s="7" t="s">
        <v>9676</v>
      </c>
    </row>
    <row r="1135" spans="1:25" ht="16.5" customHeight="1">
      <c r="A1135" s="7" t="s">
        <v>7129</v>
      </c>
      <c r="B1135" s="7" t="s">
        <v>9677</v>
      </c>
      <c r="C1135" s="109">
        <v>1</v>
      </c>
      <c r="D1135" s="110">
        <v>1</v>
      </c>
      <c r="E1135" s="111"/>
      <c r="F1135" s="9"/>
      <c r="G1135" s="7" t="s">
        <v>105</v>
      </c>
      <c r="H1135" s="7" t="s">
        <v>31</v>
      </c>
      <c r="I1135" s="7" t="s">
        <v>1736</v>
      </c>
      <c r="J1135" s="11">
        <f t="shared" si="4"/>
        <v>8</v>
      </c>
      <c r="K1135" s="7" t="s">
        <v>9443</v>
      </c>
      <c r="L1135" s="7" t="s">
        <v>9444</v>
      </c>
      <c r="M1135" s="7" t="s">
        <v>1634</v>
      </c>
      <c r="N1135" s="7" t="s">
        <v>1620</v>
      </c>
      <c r="O1135" s="7" t="s">
        <v>9678</v>
      </c>
      <c r="P1135" s="7" t="s">
        <v>9679</v>
      </c>
      <c r="Q1135" s="7" t="s">
        <v>247</v>
      </c>
      <c r="R1135" s="7" t="s">
        <v>1634</v>
      </c>
      <c r="S1135" s="7" t="s">
        <v>1620</v>
      </c>
      <c r="T1135" s="7" t="s">
        <v>89</v>
      </c>
      <c r="U1135" s="7"/>
      <c r="V1135" s="7" t="s">
        <v>78</v>
      </c>
      <c r="W1135" s="7" t="s">
        <v>94</v>
      </c>
      <c r="X1135" s="7" t="s">
        <v>89</v>
      </c>
      <c r="Y1135" s="7" t="s">
        <v>89</v>
      </c>
    </row>
    <row r="1136" spans="1:25" ht="16.5" customHeight="1">
      <c r="A1136" s="7" t="s">
        <v>7129</v>
      </c>
      <c r="B1136" s="7" t="s">
        <v>9680</v>
      </c>
      <c r="C1136" s="109">
        <v>1</v>
      </c>
      <c r="D1136" s="110">
        <v>1</v>
      </c>
      <c r="E1136" s="111"/>
      <c r="F1136" s="9"/>
      <c r="G1136" s="7" t="s">
        <v>105</v>
      </c>
      <c r="H1136" s="7" t="s">
        <v>31</v>
      </c>
      <c r="I1136" s="7" t="s">
        <v>9681</v>
      </c>
      <c r="J1136" s="11">
        <f t="shared" si="4"/>
        <v>15</v>
      </c>
      <c r="K1136" s="7" t="s">
        <v>9443</v>
      </c>
      <c r="L1136" s="7" t="s">
        <v>9444</v>
      </c>
      <c r="M1136" s="7" t="s">
        <v>1634</v>
      </c>
      <c r="N1136" s="7" t="s">
        <v>1620</v>
      </c>
      <c r="O1136" s="7" t="s">
        <v>9682</v>
      </c>
      <c r="P1136" s="7" t="s">
        <v>9679</v>
      </c>
      <c r="Q1136" s="7" t="s">
        <v>152</v>
      </c>
      <c r="R1136" s="7" t="s">
        <v>1619</v>
      </c>
      <c r="S1136" s="7" t="s">
        <v>1620</v>
      </c>
      <c r="T1136" s="7" t="s">
        <v>9683</v>
      </c>
      <c r="U1136" s="7"/>
      <c r="V1136" s="7" t="s">
        <v>57</v>
      </c>
      <c r="W1136" s="7" t="s">
        <v>94</v>
      </c>
      <c r="X1136" s="7" t="s">
        <v>8902</v>
      </c>
      <c r="Y1136" s="7" t="s">
        <v>3375</v>
      </c>
    </row>
    <row r="1137" spans="1:25" ht="16.5" customHeight="1">
      <c r="A1137" s="7" t="s">
        <v>7129</v>
      </c>
      <c r="B1137" s="7" t="s">
        <v>9684</v>
      </c>
      <c r="C1137" s="109">
        <v>1</v>
      </c>
      <c r="D1137" s="110">
        <v>1</v>
      </c>
      <c r="E1137" s="111"/>
      <c r="F1137" s="9"/>
      <c r="G1137" s="7" t="s">
        <v>105</v>
      </c>
      <c r="H1137" s="7" t="s">
        <v>31</v>
      </c>
      <c r="I1137" s="7" t="s">
        <v>232</v>
      </c>
      <c r="J1137" s="11">
        <f t="shared" si="4"/>
        <v>10</v>
      </c>
      <c r="K1137" s="7" t="s">
        <v>9448</v>
      </c>
      <c r="L1137" s="7" t="s">
        <v>9449</v>
      </c>
      <c r="M1137" s="7" t="s">
        <v>1050</v>
      </c>
      <c r="N1137" s="7" t="s">
        <v>718</v>
      </c>
      <c r="O1137" s="7" t="s">
        <v>9685</v>
      </c>
      <c r="P1137" s="7" t="s">
        <v>9686</v>
      </c>
      <c r="Q1137" s="7" t="s">
        <v>247</v>
      </c>
      <c r="R1137" s="7" t="s">
        <v>1050</v>
      </c>
      <c r="S1137" s="7" t="s">
        <v>718</v>
      </c>
      <c r="T1137" s="7" t="s">
        <v>89</v>
      </c>
      <c r="U1137" s="7"/>
      <c r="V1137" s="7" t="s">
        <v>78</v>
      </c>
      <c r="W1137" s="7" t="s">
        <v>94</v>
      </c>
      <c r="X1137" s="7" t="s">
        <v>89</v>
      </c>
      <c r="Y1137" s="7" t="s">
        <v>89</v>
      </c>
    </row>
    <row r="1138" spans="1:25" ht="16.5" customHeight="1">
      <c r="A1138" s="7" t="s">
        <v>7129</v>
      </c>
      <c r="B1138" s="7" t="s">
        <v>9687</v>
      </c>
      <c r="C1138" s="109">
        <v>1</v>
      </c>
      <c r="D1138" s="110">
        <v>1</v>
      </c>
      <c r="E1138" s="111"/>
      <c r="F1138" s="9"/>
      <c r="G1138" s="7" t="s">
        <v>105</v>
      </c>
      <c r="H1138" s="7" t="s">
        <v>31</v>
      </c>
      <c r="I1138" s="7" t="s">
        <v>232</v>
      </c>
      <c r="J1138" s="11">
        <f t="shared" si="4"/>
        <v>10</v>
      </c>
      <c r="K1138" s="7" t="s">
        <v>9448</v>
      </c>
      <c r="L1138" s="7" t="s">
        <v>9449</v>
      </c>
      <c r="M1138" s="7" t="s">
        <v>1050</v>
      </c>
      <c r="N1138" s="7" t="s">
        <v>718</v>
      </c>
      <c r="O1138" s="7" t="s">
        <v>9688</v>
      </c>
      <c r="P1138" s="7" t="s">
        <v>9689</v>
      </c>
      <c r="Q1138" s="7" t="s">
        <v>247</v>
      </c>
      <c r="R1138" s="7" t="s">
        <v>1050</v>
      </c>
      <c r="S1138" s="7" t="s">
        <v>718</v>
      </c>
      <c r="T1138" s="7" t="s">
        <v>89</v>
      </c>
      <c r="U1138" s="7"/>
      <c r="V1138" s="7" t="s">
        <v>78</v>
      </c>
      <c r="W1138" s="7" t="s">
        <v>94</v>
      </c>
      <c r="X1138" s="7" t="s">
        <v>89</v>
      </c>
      <c r="Y1138" s="7" t="s">
        <v>89</v>
      </c>
    </row>
    <row r="1139" spans="1:25" ht="16.5" customHeight="1">
      <c r="A1139" s="7" t="s">
        <v>7129</v>
      </c>
      <c r="B1139" s="7" t="s">
        <v>9690</v>
      </c>
      <c r="C1139" s="109">
        <v>1</v>
      </c>
      <c r="D1139" s="110">
        <v>1</v>
      </c>
      <c r="E1139" s="111"/>
      <c r="F1139" s="9"/>
      <c r="G1139" s="7" t="s">
        <v>105</v>
      </c>
      <c r="H1139" s="7" t="s">
        <v>31</v>
      </c>
      <c r="I1139" s="7" t="s">
        <v>232</v>
      </c>
      <c r="J1139" s="11">
        <f t="shared" si="4"/>
        <v>10</v>
      </c>
      <c r="K1139" s="7" t="s">
        <v>9454</v>
      </c>
      <c r="L1139" s="7" t="s">
        <v>9455</v>
      </c>
      <c r="M1139" s="7" t="s">
        <v>813</v>
      </c>
      <c r="N1139" s="7" t="s">
        <v>718</v>
      </c>
      <c r="O1139" s="7" t="s">
        <v>9691</v>
      </c>
      <c r="P1139" s="7" t="s">
        <v>9692</v>
      </c>
      <c r="Q1139" s="7" t="s">
        <v>247</v>
      </c>
      <c r="R1139" s="7" t="s">
        <v>9693</v>
      </c>
      <c r="S1139" s="7" t="s">
        <v>9694</v>
      </c>
      <c r="T1139" s="7" t="s">
        <v>89</v>
      </c>
      <c r="U1139" s="7"/>
      <c r="V1139" s="7" t="s">
        <v>57</v>
      </c>
      <c r="W1139" s="7" t="s">
        <v>94</v>
      </c>
      <c r="X1139" s="7" t="s">
        <v>89</v>
      </c>
      <c r="Y1139" s="7" t="s">
        <v>89</v>
      </c>
    </row>
    <row r="1140" spans="1:25" ht="16.5" customHeight="1">
      <c r="A1140" s="7" t="s">
        <v>7129</v>
      </c>
      <c r="B1140" s="7" t="s">
        <v>9695</v>
      </c>
      <c r="C1140" s="109">
        <v>1</v>
      </c>
      <c r="D1140" s="110">
        <v>1</v>
      </c>
      <c r="E1140" s="111">
        <v>1</v>
      </c>
      <c r="F1140" s="9"/>
      <c r="G1140" s="7" t="s">
        <v>344</v>
      </c>
      <c r="H1140" s="7" t="s">
        <v>31</v>
      </c>
      <c r="I1140" s="7" t="s">
        <v>9246</v>
      </c>
      <c r="J1140" s="11">
        <f t="shared" si="4"/>
        <v>7</v>
      </c>
      <c r="K1140" s="7" t="s">
        <v>8291</v>
      </c>
      <c r="L1140" s="7" t="s">
        <v>8292</v>
      </c>
      <c r="M1140" s="7" t="s">
        <v>46</v>
      </c>
      <c r="N1140" s="7" t="s">
        <v>49</v>
      </c>
      <c r="O1140" s="7" t="s">
        <v>9239</v>
      </c>
      <c r="P1140" s="7" t="s">
        <v>9240</v>
      </c>
      <c r="Q1140" s="7" t="s">
        <v>52</v>
      </c>
      <c r="R1140" s="7" t="s">
        <v>46</v>
      </c>
      <c r="S1140" s="7" t="s">
        <v>49</v>
      </c>
      <c r="T1140" s="7" t="s">
        <v>9696</v>
      </c>
      <c r="U1140" s="7"/>
      <c r="V1140" s="7" t="s">
        <v>78</v>
      </c>
      <c r="W1140" s="7" t="s">
        <v>94</v>
      </c>
      <c r="X1140" s="7" t="s">
        <v>994</v>
      </c>
      <c r="Y1140" s="7" t="s">
        <v>8431</v>
      </c>
    </row>
    <row r="1141" spans="1:25" ht="16.5" customHeight="1">
      <c r="A1141" s="7" t="s">
        <v>7129</v>
      </c>
      <c r="B1141" s="7" t="s">
        <v>9697</v>
      </c>
      <c r="C1141" s="109">
        <v>1</v>
      </c>
      <c r="D1141" s="110">
        <v>1</v>
      </c>
      <c r="E1141" s="111">
        <v>1</v>
      </c>
      <c r="F1141" s="9"/>
      <c r="G1141" s="7" t="s">
        <v>344</v>
      </c>
      <c r="H1141" s="7" t="s">
        <v>31</v>
      </c>
      <c r="I1141" s="7" t="s">
        <v>9698</v>
      </c>
      <c r="J1141" s="11">
        <f t="shared" si="4"/>
        <v>12</v>
      </c>
      <c r="K1141" s="7" t="s">
        <v>9239</v>
      </c>
      <c r="L1141" s="7" t="s">
        <v>9240</v>
      </c>
      <c r="M1141" s="7" t="s">
        <v>46</v>
      </c>
      <c r="N1141" s="7" t="s">
        <v>49</v>
      </c>
      <c r="O1141" s="7" t="s">
        <v>9699</v>
      </c>
      <c r="P1141" s="7" t="s">
        <v>9700</v>
      </c>
      <c r="Q1141" s="7" t="s">
        <v>52</v>
      </c>
      <c r="R1141" s="7" t="s">
        <v>46</v>
      </c>
      <c r="S1141" s="7" t="s">
        <v>49</v>
      </c>
      <c r="T1141" s="7" t="s">
        <v>9701</v>
      </c>
      <c r="U1141" s="7"/>
      <c r="V1141" s="7" t="s">
        <v>78</v>
      </c>
      <c r="W1141" s="7" t="s">
        <v>94</v>
      </c>
      <c r="X1141" s="7" t="s">
        <v>8431</v>
      </c>
      <c r="Y1141" s="7" t="s">
        <v>9702</v>
      </c>
    </row>
    <row r="1142" spans="1:25" ht="16.5" customHeight="1">
      <c r="A1142" s="7" t="s">
        <v>7129</v>
      </c>
      <c r="B1142" s="7" t="s">
        <v>9703</v>
      </c>
      <c r="C1142" s="109">
        <v>1</v>
      </c>
      <c r="D1142" s="110">
        <v>1</v>
      </c>
      <c r="E1142" s="111">
        <v>1</v>
      </c>
      <c r="F1142" s="9"/>
      <c r="G1142" s="7" t="s">
        <v>344</v>
      </c>
      <c r="H1142" s="7" t="s">
        <v>31</v>
      </c>
      <c r="I1142" s="7" t="s">
        <v>9704</v>
      </c>
      <c r="J1142" s="11">
        <f t="shared" si="4"/>
        <v>14</v>
      </c>
      <c r="K1142" s="7" t="s">
        <v>9239</v>
      </c>
      <c r="L1142" s="7" t="s">
        <v>9240</v>
      </c>
      <c r="M1142" s="7" t="s">
        <v>46</v>
      </c>
      <c r="N1142" s="7" t="s">
        <v>49</v>
      </c>
      <c r="O1142" s="7" t="s">
        <v>9705</v>
      </c>
      <c r="P1142" s="7" t="s">
        <v>9706</v>
      </c>
      <c r="Q1142" s="7" t="s">
        <v>1049</v>
      </c>
      <c r="R1142" s="7" t="s">
        <v>46</v>
      </c>
      <c r="S1142" s="7" t="s">
        <v>49</v>
      </c>
      <c r="T1142" s="7" t="s">
        <v>9707</v>
      </c>
      <c r="U1142" s="7"/>
      <c r="V1142" s="7" t="s">
        <v>78</v>
      </c>
      <c r="W1142" s="7" t="s">
        <v>94</v>
      </c>
      <c r="X1142" s="7" t="s">
        <v>8431</v>
      </c>
      <c r="Y1142" s="7" t="s">
        <v>6589</v>
      </c>
    </row>
    <row r="1143" spans="1:25" ht="16.5" customHeight="1">
      <c r="A1143" s="7" t="s">
        <v>7129</v>
      </c>
      <c r="B1143" s="7" t="s">
        <v>9708</v>
      </c>
      <c r="C1143" s="109">
        <v>1</v>
      </c>
      <c r="D1143" s="110">
        <v>1</v>
      </c>
      <c r="E1143" s="111"/>
      <c r="F1143" s="9"/>
      <c r="G1143" s="7" t="s">
        <v>148</v>
      </c>
      <c r="H1143" s="7" t="s">
        <v>31</v>
      </c>
      <c r="I1143" s="7" t="s">
        <v>9709</v>
      </c>
      <c r="J1143" s="11">
        <f t="shared" si="4"/>
        <v>19</v>
      </c>
      <c r="K1143" s="7" t="s">
        <v>8427</v>
      </c>
      <c r="L1143" s="7" t="s">
        <v>8428</v>
      </c>
      <c r="M1143" s="7" t="s">
        <v>46</v>
      </c>
      <c r="N1143" s="7" t="s">
        <v>49</v>
      </c>
      <c r="O1143" s="7" t="s">
        <v>9711</v>
      </c>
      <c r="P1143" s="7" t="s">
        <v>9712</v>
      </c>
      <c r="Q1143" s="7" t="s">
        <v>1071</v>
      </c>
      <c r="R1143" s="7" t="s">
        <v>46</v>
      </c>
      <c r="S1143" s="7" t="s">
        <v>49</v>
      </c>
      <c r="T1143" s="7" t="s">
        <v>9713</v>
      </c>
      <c r="U1143" s="7"/>
      <c r="V1143" s="7" t="s">
        <v>78</v>
      </c>
      <c r="W1143" s="7" t="s">
        <v>4104</v>
      </c>
      <c r="X1143" s="7" t="s">
        <v>8431</v>
      </c>
      <c r="Y1143" s="7" t="s">
        <v>1096</v>
      </c>
    </row>
    <row r="1144" spans="1:25" ht="16.5" customHeight="1">
      <c r="A1144" s="7" t="s">
        <v>7129</v>
      </c>
      <c r="B1144" s="7" t="s">
        <v>9714</v>
      </c>
      <c r="C1144" s="109">
        <v>1</v>
      </c>
      <c r="D1144" s="110">
        <v>1</v>
      </c>
      <c r="E1144" s="111"/>
      <c r="F1144" s="9"/>
      <c r="G1144" s="7" t="s">
        <v>148</v>
      </c>
      <c r="H1144" s="7" t="s">
        <v>31</v>
      </c>
      <c r="I1144" s="7" t="s">
        <v>8801</v>
      </c>
      <c r="J1144" s="11">
        <f t="shared" si="4"/>
        <v>16</v>
      </c>
      <c r="K1144" s="7" t="s">
        <v>8427</v>
      </c>
      <c r="L1144" s="7" t="s">
        <v>8428</v>
      </c>
      <c r="M1144" s="7" t="s">
        <v>46</v>
      </c>
      <c r="N1144" s="7" t="s">
        <v>49</v>
      </c>
      <c r="O1144" s="7" t="s">
        <v>9715</v>
      </c>
      <c r="P1144" s="7" t="s">
        <v>9716</v>
      </c>
      <c r="Q1144" s="7" t="s">
        <v>52</v>
      </c>
      <c r="R1144" s="7" t="s">
        <v>46</v>
      </c>
      <c r="S1144" s="7" t="s">
        <v>49</v>
      </c>
      <c r="T1144" s="7" t="s">
        <v>9717</v>
      </c>
      <c r="U1144" s="7"/>
      <c r="V1144" s="7" t="s">
        <v>78</v>
      </c>
      <c r="W1144" s="7" t="s">
        <v>9718</v>
      </c>
      <c r="X1144" s="7" t="s">
        <v>8431</v>
      </c>
      <c r="Y1144" s="7" t="s">
        <v>9719</v>
      </c>
    </row>
    <row r="1145" spans="1:25" ht="16.5" customHeight="1">
      <c r="A1145" s="7" t="s">
        <v>7129</v>
      </c>
      <c r="B1145" s="7" t="s">
        <v>9720</v>
      </c>
      <c r="C1145" s="109">
        <v>1</v>
      </c>
      <c r="D1145" s="110">
        <v>1</v>
      </c>
      <c r="E1145" s="111"/>
      <c r="F1145" s="9"/>
      <c r="G1145" s="7" t="s">
        <v>148</v>
      </c>
      <c r="H1145" s="7" t="s">
        <v>31</v>
      </c>
      <c r="I1145" s="7" t="s">
        <v>441</v>
      </c>
      <c r="J1145" s="11">
        <f t="shared" si="4"/>
        <v>16</v>
      </c>
      <c r="K1145" s="7" t="s">
        <v>8427</v>
      </c>
      <c r="L1145" s="7" t="s">
        <v>8428</v>
      </c>
      <c r="M1145" s="7" t="s">
        <v>46</v>
      </c>
      <c r="N1145" s="7" t="s">
        <v>49</v>
      </c>
      <c r="O1145" s="7" t="s">
        <v>9721</v>
      </c>
      <c r="P1145" s="7" t="s">
        <v>9722</v>
      </c>
      <c r="Q1145" s="7" t="s">
        <v>258</v>
      </c>
      <c r="R1145" s="7" t="s">
        <v>46</v>
      </c>
      <c r="S1145" s="7" t="s">
        <v>49</v>
      </c>
      <c r="T1145" s="7" t="s">
        <v>9723</v>
      </c>
      <c r="U1145" s="7"/>
      <c r="V1145" s="7" t="s">
        <v>78</v>
      </c>
      <c r="W1145" s="7" t="s">
        <v>4104</v>
      </c>
      <c r="X1145" s="7" t="s">
        <v>8431</v>
      </c>
      <c r="Y1145" s="7" t="s">
        <v>329</v>
      </c>
    </row>
    <row r="1146" spans="1:25" ht="16.5" customHeight="1">
      <c r="A1146" s="7" t="s">
        <v>7129</v>
      </c>
      <c r="B1146" s="7" t="s">
        <v>9724</v>
      </c>
      <c r="C1146" s="109">
        <v>1</v>
      </c>
      <c r="D1146" s="110">
        <v>1</v>
      </c>
      <c r="E1146" s="111"/>
      <c r="F1146" s="9"/>
      <c r="G1146" s="7" t="s">
        <v>148</v>
      </c>
      <c r="H1146" s="7" t="s">
        <v>31</v>
      </c>
      <c r="I1146" s="7" t="s">
        <v>3646</v>
      </c>
      <c r="J1146" s="11">
        <f t="shared" si="4"/>
        <v>19</v>
      </c>
      <c r="K1146" s="7" t="s">
        <v>8427</v>
      </c>
      <c r="L1146" s="7" t="s">
        <v>8428</v>
      </c>
      <c r="M1146" s="7" t="s">
        <v>46</v>
      </c>
      <c r="N1146" s="7" t="s">
        <v>49</v>
      </c>
      <c r="O1146" s="7" t="s">
        <v>9725</v>
      </c>
      <c r="P1146" s="7" t="s">
        <v>9726</v>
      </c>
      <c r="Q1146" s="7" t="s">
        <v>52</v>
      </c>
      <c r="R1146" s="7" t="s">
        <v>46</v>
      </c>
      <c r="S1146" s="7" t="s">
        <v>49</v>
      </c>
      <c r="T1146" s="7" t="s">
        <v>9727</v>
      </c>
      <c r="U1146" s="7"/>
      <c r="V1146" s="7" t="s">
        <v>78</v>
      </c>
      <c r="W1146" s="7" t="s">
        <v>9718</v>
      </c>
      <c r="X1146" s="7" t="s">
        <v>8431</v>
      </c>
      <c r="Y1146" s="7" t="s">
        <v>9728</v>
      </c>
    </row>
    <row r="1147" spans="1:25" ht="16.5" customHeight="1">
      <c r="A1147" s="7" t="s">
        <v>7129</v>
      </c>
      <c r="B1147" s="7" t="s">
        <v>9729</v>
      </c>
      <c r="C1147" s="109">
        <v>1</v>
      </c>
      <c r="D1147" s="110">
        <v>1</v>
      </c>
      <c r="E1147" s="111"/>
      <c r="F1147" s="9"/>
      <c r="G1147" s="7" t="s">
        <v>148</v>
      </c>
      <c r="H1147" s="7" t="s">
        <v>31</v>
      </c>
      <c r="I1147" s="7" t="s">
        <v>1852</v>
      </c>
      <c r="J1147" s="11">
        <f t="shared" si="4"/>
        <v>12</v>
      </c>
      <c r="K1147" s="7" t="s">
        <v>9711</v>
      </c>
      <c r="L1147" s="7" t="s">
        <v>9712</v>
      </c>
      <c r="M1147" s="7" t="s">
        <v>46</v>
      </c>
      <c r="N1147" s="7" t="s">
        <v>49</v>
      </c>
      <c r="O1147" s="7" t="s">
        <v>9730</v>
      </c>
      <c r="P1147" s="7" t="s">
        <v>9731</v>
      </c>
      <c r="Q1147" s="7" t="s">
        <v>258</v>
      </c>
      <c r="R1147" s="7" t="s">
        <v>46</v>
      </c>
      <c r="S1147" s="7" t="s">
        <v>49</v>
      </c>
      <c r="T1147" s="7" t="s">
        <v>9732</v>
      </c>
      <c r="U1147" s="7"/>
      <c r="V1147" s="7" t="s">
        <v>78</v>
      </c>
      <c r="W1147" s="7" t="s">
        <v>8526</v>
      </c>
      <c r="X1147" s="7" t="s">
        <v>1096</v>
      </c>
      <c r="Y1147" s="7" t="s">
        <v>9733</v>
      </c>
    </row>
    <row r="1148" spans="1:25" ht="16.5" customHeight="1">
      <c r="A1148" s="7" t="s">
        <v>7129</v>
      </c>
      <c r="B1148" s="7" t="s">
        <v>9734</v>
      </c>
      <c r="C1148" s="109">
        <v>1</v>
      </c>
      <c r="D1148" s="110">
        <v>1</v>
      </c>
      <c r="E1148" s="111"/>
      <c r="F1148" s="9"/>
      <c r="G1148" s="7" t="s">
        <v>148</v>
      </c>
      <c r="H1148" s="7" t="s">
        <v>31</v>
      </c>
      <c r="I1148" s="7" t="s">
        <v>4469</v>
      </c>
      <c r="J1148" s="11">
        <f t="shared" si="4"/>
        <v>10</v>
      </c>
      <c r="K1148" s="7" t="s">
        <v>9735</v>
      </c>
      <c r="L1148" s="7" t="s">
        <v>9736</v>
      </c>
      <c r="M1148" s="7" t="s">
        <v>46</v>
      </c>
      <c r="N1148" s="7" t="s">
        <v>49</v>
      </c>
      <c r="O1148" s="7" t="s">
        <v>9721</v>
      </c>
      <c r="P1148" s="7" t="s">
        <v>9722</v>
      </c>
      <c r="Q1148" s="7" t="s">
        <v>258</v>
      </c>
      <c r="R1148" s="7" t="s">
        <v>46</v>
      </c>
      <c r="S1148" s="7" t="s">
        <v>49</v>
      </c>
      <c r="T1148" s="7" t="s">
        <v>9737</v>
      </c>
      <c r="U1148" s="7"/>
      <c r="V1148" s="7" t="s">
        <v>78</v>
      </c>
      <c r="W1148" s="7" t="s">
        <v>8526</v>
      </c>
      <c r="X1148" s="7" t="s">
        <v>9719</v>
      </c>
      <c r="Y1148" s="7" t="s">
        <v>329</v>
      </c>
    </row>
    <row r="1149" spans="1:25" ht="16.5" customHeight="1">
      <c r="A1149" s="7" t="s">
        <v>7129</v>
      </c>
      <c r="B1149" s="7" t="s">
        <v>9738</v>
      </c>
      <c r="C1149" s="109">
        <v>1</v>
      </c>
      <c r="D1149" s="110">
        <v>1</v>
      </c>
      <c r="E1149" s="111">
        <v>1</v>
      </c>
      <c r="F1149" s="9"/>
      <c r="G1149" s="7" t="s">
        <v>105</v>
      </c>
      <c r="H1149" s="7" t="s">
        <v>31</v>
      </c>
      <c r="I1149" s="7" t="s">
        <v>9739</v>
      </c>
      <c r="J1149" s="11">
        <f t="shared" si="4"/>
        <v>21</v>
      </c>
      <c r="K1149" s="7" t="s">
        <v>749</v>
      </c>
      <c r="L1149" s="7" t="s">
        <v>750</v>
      </c>
      <c r="M1149" s="7" t="s">
        <v>433</v>
      </c>
      <c r="N1149" s="7" t="s">
        <v>434</v>
      </c>
      <c r="O1149" s="7" t="s">
        <v>9171</v>
      </c>
      <c r="P1149" s="7" t="s">
        <v>9172</v>
      </c>
      <c r="Q1149" s="7" t="s">
        <v>52</v>
      </c>
      <c r="R1149" s="7" t="s">
        <v>813</v>
      </c>
      <c r="S1149" s="7" t="s">
        <v>718</v>
      </c>
      <c r="T1149" s="7" t="s">
        <v>9740</v>
      </c>
      <c r="U1149" s="7"/>
      <c r="V1149" s="7" t="s">
        <v>57</v>
      </c>
      <c r="W1149" s="7" t="s">
        <v>8526</v>
      </c>
      <c r="X1149" s="7" t="s">
        <v>754</v>
      </c>
      <c r="Y1149" s="7" t="s">
        <v>9176</v>
      </c>
    </row>
    <row r="1150" spans="1:25" ht="16.5" customHeight="1">
      <c r="A1150" s="7" t="s">
        <v>7129</v>
      </c>
      <c r="B1150" s="7" t="s">
        <v>9741</v>
      </c>
      <c r="C1150" s="109">
        <v>1</v>
      </c>
      <c r="D1150" s="110">
        <v>1</v>
      </c>
      <c r="E1150" s="111"/>
      <c r="F1150" s="9"/>
      <c r="G1150" s="7" t="s">
        <v>105</v>
      </c>
      <c r="H1150" s="7" t="s">
        <v>31</v>
      </c>
      <c r="I1150" s="7" t="s">
        <v>9742</v>
      </c>
      <c r="J1150" s="11">
        <f t="shared" si="4"/>
        <v>17</v>
      </c>
      <c r="K1150" s="7" t="s">
        <v>9171</v>
      </c>
      <c r="L1150" s="7" t="s">
        <v>9172</v>
      </c>
      <c r="M1150" s="7" t="s">
        <v>813</v>
      </c>
      <c r="N1150" s="7" t="s">
        <v>718</v>
      </c>
      <c r="O1150" s="7" t="s">
        <v>9743</v>
      </c>
      <c r="P1150" s="7" t="s">
        <v>9744</v>
      </c>
      <c r="Q1150" s="7" t="s">
        <v>4061</v>
      </c>
      <c r="R1150" s="7" t="s">
        <v>813</v>
      </c>
      <c r="S1150" s="7" t="s">
        <v>718</v>
      </c>
      <c r="T1150" s="7" t="s">
        <v>9745</v>
      </c>
      <c r="U1150" s="7"/>
      <c r="V1150" s="7" t="s">
        <v>78</v>
      </c>
      <c r="W1150" s="7" t="s">
        <v>8526</v>
      </c>
      <c r="X1150" s="7" t="s">
        <v>9176</v>
      </c>
      <c r="Y1150" s="7" t="s">
        <v>9746</v>
      </c>
    </row>
    <row r="1151" spans="1:25" ht="16.5" customHeight="1">
      <c r="A1151" s="7" t="s">
        <v>7129</v>
      </c>
      <c r="B1151" s="7" t="s">
        <v>9747</v>
      </c>
      <c r="C1151" s="109">
        <v>1</v>
      </c>
      <c r="D1151" s="110">
        <v>1</v>
      </c>
      <c r="E1151" s="111"/>
      <c r="F1151" s="9"/>
      <c r="G1151" s="7" t="s">
        <v>105</v>
      </c>
      <c r="H1151" s="7" t="s">
        <v>31</v>
      </c>
      <c r="I1151" s="7" t="s">
        <v>9748</v>
      </c>
      <c r="J1151" s="11">
        <f t="shared" si="4"/>
        <v>15</v>
      </c>
      <c r="K1151" s="7" t="s">
        <v>9171</v>
      </c>
      <c r="L1151" s="7" t="s">
        <v>9172</v>
      </c>
      <c r="M1151" s="7" t="s">
        <v>813</v>
      </c>
      <c r="N1151" s="7" t="s">
        <v>718</v>
      </c>
      <c r="O1151" s="7" t="s">
        <v>9749</v>
      </c>
      <c r="P1151" s="7" t="s">
        <v>9744</v>
      </c>
      <c r="Q1151" s="7" t="s">
        <v>978</v>
      </c>
      <c r="R1151" s="7" t="s">
        <v>813</v>
      </c>
      <c r="S1151" s="7" t="s">
        <v>718</v>
      </c>
      <c r="T1151" s="7" t="s">
        <v>9745</v>
      </c>
      <c r="U1151" s="7"/>
      <c r="V1151" s="7" t="s">
        <v>78</v>
      </c>
      <c r="W1151" s="7" t="s">
        <v>8526</v>
      </c>
      <c r="X1151" s="7" t="s">
        <v>9176</v>
      </c>
      <c r="Y1151" s="7" t="s">
        <v>9746</v>
      </c>
    </row>
    <row r="1152" spans="1:25" ht="16.5" customHeight="1">
      <c r="A1152" s="7" t="s">
        <v>7129</v>
      </c>
      <c r="B1152" s="7" t="s">
        <v>9750</v>
      </c>
      <c r="C1152" s="109">
        <v>1</v>
      </c>
      <c r="D1152" s="110">
        <v>1</v>
      </c>
      <c r="E1152" s="111"/>
      <c r="F1152" s="9"/>
      <c r="G1152" s="7" t="s">
        <v>105</v>
      </c>
      <c r="H1152" s="7" t="s">
        <v>31</v>
      </c>
      <c r="I1152" s="7" t="s">
        <v>9751</v>
      </c>
      <c r="J1152" s="11">
        <f t="shared" si="4"/>
        <v>12</v>
      </c>
      <c r="K1152" s="7" t="s">
        <v>9171</v>
      </c>
      <c r="L1152" s="7" t="s">
        <v>9172</v>
      </c>
      <c r="M1152" s="7" t="s">
        <v>813</v>
      </c>
      <c r="N1152" s="7" t="s">
        <v>718</v>
      </c>
      <c r="O1152" s="7" t="s">
        <v>9752</v>
      </c>
      <c r="P1152" s="7" t="s">
        <v>9744</v>
      </c>
      <c r="Q1152" s="7" t="s">
        <v>52</v>
      </c>
      <c r="R1152" s="7" t="s">
        <v>813</v>
      </c>
      <c r="S1152" s="7" t="s">
        <v>718</v>
      </c>
      <c r="T1152" s="7" t="s">
        <v>9745</v>
      </c>
      <c r="U1152" s="7"/>
      <c r="V1152" s="7" t="s">
        <v>78</v>
      </c>
      <c r="W1152" s="7" t="s">
        <v>8526</v>
      </c>
      <c r="X1152" s="7" t="s">
        <v>9176</v>
      </c>
      <c r="Y1152" s="7" t="s">
        <v>9746</v>
      </c>
    </row>
    <row r="1153" spans="1:25" ht="16.5" customHeight="1">
      <c r="A1153" s="7" t="s">
        <v>7129</v>
      </c>
      <c r="B1153" s="7" t="s">
        <v>9753</v>
      </c>
      <c r="C1153" s="109">
        <v>1</v>
      </c>
      <c r="D1153" s="110">
        <v>1</v>
      </c>
      <c r="E1153" s="111"/>
      <c r="F1153" s="9"/>
      <c r="G1153" s="7" t="s">
        <v>105</v>
      </c>
      <c r="H1153" s="7" t="s">
        <v>31</v>
      </c>
      <c r="I1153" s="7" t="s">
        <v>9754</v>
      </c>
      <c r="J1153" s="11">
        <f t="shared" si="4"/>
        <v>10</v>
      </c>
      <c r="K1153" s="7" t="s">
        <v>9171</v>
      </c>
      <c r="L1153" s="7" t="s">
        <v>9172</v>
      </c>
      <c r="M1153" s="7" t="s">
        <v>813</v>
      </c>
      <c r="N1153" s="7" t="s">
        <v>718</v>
      </c>
      <c r="O1153" s="7" t="s">
        <v>9755</v>
      </c>
      <c r="P1153" s="7" t="s">
        <v>9744</v>
      </c>
      <c r="Q1153" s="7" t="s">
        <v>965</v>
      </c>
      <c r="R1153" s="7" t="s">
        <v>813</v>
      </c>
      <c r="S1153" s="7" t="s">
        <v>718</v>
      </c>
      <c r="T1153" s="7" t="s">
        <v>9756</v>
      </c>
      <c r="U1153" s="7"/>
      <c r="V1153" s="7" t="s">
        <v>78</v>
      </c>
      <c r="W1153" s="7" t="s">
        <v>8526</v>
      </c>
      <c r="X1153" s="7" t="s">
        <v>9176</v>
      </c>
      <c r="Y1153" s="7" t="s">
        <v>9757</v>
      </c>
    </row>
    <row r="1154" spans="1:25" ht="16.5" customHeight="1">
      <c r="A1154" s="7" t="s">
        <v>7129</v>
      </c>
      <c r="B1154" s="7" t="s">
        <v>9758</v>
      </c>
      <c r="C1154" s="109">
        <v>1</v>
      </c>
      <c r="D1154" s="110">
        <v>1</v>
      </c>
      <c r="E1154" s="111"/>
      <c r="F1154" s="9"/>
      <c r="G1154" s="7" t="s">
        <v>105</v>
      </c>
      <c r="H1154" s="7" t="s">
        <v>31</v>
      </c>
      <c r="I1154" s="7" t="s">
        <v>9759</v>
      </c>
      <c r="J1154" s="11">
        <f t="shared" si="4"/>
        <v>14</v>
      </c>
      <c r="K1154" s="7" t="s">
        <v>9171</v>
      </c>
      <c r="L1154" s="7" t="s">
        <v>9172</v>
      </c>
      <c r="M1154" s="7" t="s">
        <v>813</v>
      </c>
      <c r="N1154" s="7" t="s">
        <v>718</v>
      </c>
      <c r="O1154" s="7" t="s">
        <v>9760</v>
      </c>
      <c r="P1154" s="7" t="s">
        <v>9744</v>
      </c>
      <c r="Q1154" s="7" t="s">
        <v>52</v>
      </c>
      <c r="R1154" s="7" t="s">
        <v>813</v>
      </c>
      <c r="S1154" s="7" t="s">
        <v>718</v>
      </c>
      <c r="T1154" s="7" t="s">
        <v>9761</v>
      </c>
      <c r="U1154" s="7"/>
      <c r="V1154" s="7" t="s">
        <v>78</v>
      </c>
      <c r="W1154" s="7" t="s">
        <v>8526</v>
      </c>
      <c r="X1154" s="7" t="s">
        <v>9176</v>
      </c>
      <c r="Y1154" s="7" t="s">
        <v>9762</v>
      </c>
    </row>
    <row r="1155" spans="1:25" ht="16.5" customHeight="1">
      <c r="A1155" s="7" t="s">
        <v>7129</v>
      </c>
      <c r="B1155" s="7" t="s">
        <v>9763</v>
      </c>
      <c r="C1155" s="109">
        <v>1</v>
      </c>
      <c r="D1155" s="110">
        <v>1</v>
      </c>
      <c r="E1155" s="111"/>
      <c r="F1155" s="9"/>
      <c r="G1155" s="7" t="s">
        <v>105</v>
      </c>
      <c r="H1155" s="7" t="s">
        <v>31</v>
      </c>
      <c r="I1155" s="7" t="s">
        <v>9764</v>
      </c>
      <c r="J1155" s="11">
        <f t="shared" si="4"/>
        <v>16</v>
      </c>
      <c r="K1155" s="7" t="s">
        <v>9171</v>
      </c>
      <c r="L1155" s="7" t="s">
        <v>9172</v>
      </c>
      <c r="M1155" s="7" t="s">
        <v>813</v>
      </c>
      <c r="N1155" s="7" t="s">
        <v>718</v>
      </c>
      <c r="O1155" s="7" t="s">
        <v>9765</v>
      </c>
      <c r="P1155" s="7" t="s">
        <v>9744</v>
      </c>
      <c r="Q1155" s="7" t="s">
        <v>965</v>
      </c>
      <c r="R1155" s="7" t="s">
        <v>813</v>
      </c>
      <c r="S1155" s="7" t="s">
        <v>718</v>
      </c>
      <c r="T1155" s="7" t="s">
        <v>9766</v>
      </c>
      <c r="U1155" s="7"/>
      <c r="V1155" s="7" t="s">
        <v>78</v>
      </c>
      <c r="W1155" s="7" t="s">
        <v>8526</v>
      </c>
      <c r="X1155" s="7" t="s">
        <v>9176</v>
      </c>
      <c r="Y1155" s="7" t="s">
        <v>9767</v>
      </c>
    </row>
    <row r="1156" spans="1:25" ht="16.5" customHeight="1">
      <c r="A1156" s="7" t="s">
        <v>7129</v>
      </c>
      <c r="B1156" s="7" t="s">
        <v>9768</v>
      </c>
      <c r="C1156" s="109">
        <v>1</v>
      </c>
      <c r="D1156" s="110">
        <v>1</v>
      </c>
      <c r="E1156" s="111"/>
      <c r="F1156" s="9"/>
      <c r="G1156" s="7" t="s">
        <v>105</v>
      </c>
      <c r="H1156" s="7" t="s">
        <v>31</v>
      </c>
      <c r="I1156" s="7" t="s">
        <v>9769</v>
      </c>
      <c r="J1156" s="11">
        <f t="shared" si="4"/>
        <v>14</v>
      </c>
      <c r="K1156" s="7" t="s">
        <v>9171</v>
      </c>
      <c r="L1156" s="7" t="s">
        <v>9172</v>
      </c>
      <c r="M1156" s="7" t="s">
        <v>813</v>
      </c>
      <c r="N1156" s="7" t="s">
        <v>718</v>
      </c>
      <c r="O1156" s="7" t="s">
        <v>9770</v>
      </c>
      <c r="P1156" s="7" t="s">
        <v>9771</v>
      </c>
      <c r="Q1156" s="7" t="s">
        <v>1071</v>
      </c>
      <c r="R1156" s="7" t="s">
        <v>813</v>
      </c>
      <c r="S1156" s="7" t="s">
        <v>718</v>
      </c>
      <c r="T1156" s="7" t="s">
        <v>9772</v>
      </c>
      <c r="U1156" s="7"/>
      <c r="V1156" s="7" t="s">
        <v>78</v>
      </c>
      <c r="W1156" s="7" t="s">
        <v>8526</v>
      </c>
      <c r="X1156" s="7" t="s">
        <v>9176</v>
      </c>
      <c r="Y1156" s="7" t="s">
        <v>9773</v>
      </c>
    </row>
    <row r="1157" spans="1:25" ht="16.5" customHeight="1">
      <c r="A1157" s="7" t="s">
        <v>7129</v>
      </c>
      <c r="B1157" s="7" t="s">
        <v>9774</v>
      </c>
      <c r="C1157" s="109">
        <v>1</v>
      </c>
      <c r="D1157" s="110">
        <v>1</v>
      </c>
      <c r="E1157" s="111"/>
      <c r="F1157" s="9"/>
      <c r="G1157" s="7" t="s">
        <v>105</v>
      </c>
      <c r="H1157" s="7" t="s">
        <v>31</v>
      </c>
      <c r="I1157" s="7" t="s">
        <v>9775</v>
      </c>
      <c r="J1157" s="11">
        <f t="shared" si="4"/>
        <v>18</v>
      </c>
      <c r="K1157" s="7" t="s">
        <v>9171</v>
      </c>
      <c r="L1157" s="7" t="s">
        <v>9172</v>
      </c>
      <c r="M1157" s="7" t="s">
        <v>813</v>
      </c>
      <c r="N1157" s="7" t="s">
        <v>718</v>
      </c>
      <c r="O1157" s="7" t="s">
        <v>9776</v>
      </c>
      <c r="P1157" s="7" t="s">
        <v>9777</v>
      </c>
      <c r="Q1157" s="7" t="s">
        <v>152</v>
      </c>
      <c r="R1157" s="7" t="s">
        <v>813</v>
      </c>
      <c r="S1157" s="7" t="s">
        <v>718</v>
      </c>
      <c r="T1157" s="7" t="s">
        <v>9766</v>
      </c>
      <c r="U1157" s="7"/>
      <c r="V1157" s="7" t="s">
        <v>78</v>
      </c>
      <c r="W1157" s="7" t="s">
        <v>8526</v>
      </c>
      <c r="X1157" s="7" t="s">
        <v>9176</v>
      </c>
      <c r="Y1157" s="7" t="s">
        <v>9767</v>
      </c>
    </row>
    <row r="1158" spans="1:25" ht="16.5" customHeight="1">
      <c r="A1158" s="7" t="s">
        <v>9778</v>
      </c>
      <c r="B1158" s="7" t="s">
        <v>9779</v>
      </c>
      <c r="C1158" s="109">
        <v>1</v>
      </c>
      <c r="D1158" s="110">
        <v>1</v>
      </c>
      <c r="E1158" s="111">
        <v>1</v>
      </c>
      <c r="F1158" s="9"/>
      <c r="G1158" s="7" t="s">
        <v>1080</v>
      </c>
      <c r="H1158" s="7" t="s">
        <v>31</v>
      </c>
      <c r="I1158" s="7" t="s">
        <v>9780</v>
      </c>
      <c r="J1158" s="11">
        <f t="shared" si="4"/>
        <v>29</v>
      </c>
      <c r="K1158" s="7" t="s">
        <v>1046</v>
      </c>
      <c r="L1158" s="7" t="s">
        <v>1048</v>
      </c>
      <c r="M1158" s="7" t="s">
        <v>1050</v>
      </c>
      <c r="N1158" s="7" t="s">
        <v>718</v>
      </c>
      <c r="O1158" s="7" t="s">
        <v>9781</v>
      </c>
      <c r="P1158" s="7" t="s">
        <v>9782</v>
      </c>
      <c r="Q1158" s="7" t="s">
        <v>965</v>
      </c>
      <c r="R1158" s="7" t="s">
        <v>53</v>
      </c>
      <c r="S1158" s="7" t="s">
        <v>55</v>
      </c>
      <c r="T1158" s="7" t="s">
        <v>9783</v>
      </c>
      <c r="U1158" s="7"/>
      <c r="V1158" s="7" t="s">
        <v>57</v>
      </c>
      <c r="W1158" s="7" t="s">
        <v>59</v>
      </c>
      <c r="X1158" s="7" t="s">
        <v>1054</v>
      </c>
      <c r="Y1158" s="7" t="s">
        <v>1686</v>
      </c>
    </row>
    <row r="1159" spans="1:25" ht="16.5" customHeight="1">
      <c r="A1159" s="7" t="s">
        <v>9778</v>
      </c>
      <c r="B1159" s="7" t="s">
        <v>9784</v>
      </c>
      <c r="C1159" s="109">
        <v>1</v>
      </c>
      <c r="D1159" s="110">
        <v>1</v>
      </c>
      <c r="E1159" s="111">
        <v>1</v>
      </c>
      <c r="F1159" s="9"/>
      <c r="G1159" s="7" t="s">
        <v>1080</v>
      </c>
      <c r="H1159" s="7" t="s">
        <v>31</v>
      </c>
      <c r="I1159" s="7" t="s">
        <v>9785</v>
      </c>
      <c r="J1159" s="11">
        <f t="shared" si="4"/>
        <v>13</v>
      </c>
      <c r="K1159" s="7" t="s">
        <v>1046</v>
      </c>
      <c r="L1159" s="7" t="s">
        <v>1048</v>
      </c>
      <c r="M1159" s="7" t="s">
        <v>1050</v>
      </c>
      <c r="N1159" s="7" t="s">
        <v>718</v>
      </c>
      <c r="O1159" s="7" t="s">
        <v>9786</v>
      </c>
      <c r="P1159" s="7" t="s">
        <v>9787</v>
      </c>
      <c r="Q1159" s="7" t="s">
        <v>293</v>
      </c>
      <c r="R1159" s="7" t="s">
        <v>1050</v>
      </c>
      <c r="S1159" s="7" t="s">
        <v>718</v>
      </c>
      <c r="T1159" s="7" t="s">
        <v>9789</v>
      </c>
      <c r="U1159" s="7"/>
      <c r="V1159" s="7" t="s">
        <v>78</v>
      </c>
      <c r="W1159" s="7" t="s">
        <v>59</v>
      </c>
      <c r="X1159" s="7" t="s">
        <v>1054</v>
      </c>
      <c r="Y1159" s="7" t="s">
        <v>9451</v>
      </c>
    </row>
    <row r="1160" spans="1:25" ht="16.5" customHeight="1">
      <c r="A1160" s="7" t="s">
        <v>9778</v>
      </c>
      <c r="B1160" s="7" t="s">
        <v>9790</v>
      </c>
      <c r="C1160" s="109">
        <v>1</v>
      </c>
      <c r="D1160" s="110">
        <v>1</v>
      </c>
      <c r="E1160" s="111"/>
      <c r="F1160" s="9"/>
      <c r="G1160" s="7" t="s">
        <v>1080</v>
      </c>
      <c r="H1160" s="7" t="s">
        <v>31</v>
      </c>
      <c r="I1160" s="7" t="s">
        <v>9791</v>
      </c>
      <c r="J1160" s="11">
        <f t="shared" si="4"/>
        <v>15</v>
      </c>
      <c r="K1160" s="7" t="s">
        <v>9786</v>
      </c>
      <c r="L1160" s="7" t="s">
        <v>9787</v>
      </c>
      <c r="M1160" s="7" t="s">
        <v>1050</v>
      </c>
      <c r="N1160" s="7" t="s">
        <v>718</v>
      </c>
      <c r="O1160" s="7" t="s">
        <v>9792</v>
      </c>
      <c r="P1160" s="7" t="s">
        <v>9793</v>
      </c>
      <c r="Q1160" s="7" t="s">
        <v>52</v>
      </c>
      <c r="R1160" s="7" t="s">
        <v>43</v>
      </c>
      <c r="S1160" s="7" t="s">
        <v>45</v>
      </c>
      <c r="T1160" s="7" t="s">
        <v>9794</v>
      </c>
      <c r="U1160" s="7"/>
      <c r="V1160" s="7" t="s">
        <v>57</v>
      </c>
      <c r="W1160" s="7" t="s">
        <v>59</v>
      </c>
      <c r="X1160" s="7" t="s">
        <v>9451</v>
      </c>
      <c r="Y1160" s="7" t="s">
        <v>9795</v>
      </c>
    </row>
    <row r="1161" spans="1:25" ht="16.5" customHeight="1">
      <c r="A1161" s="7" t="s">
        <v>9778</v>
      </c>
      <c r="B1161" s="7" t="s">
        <v>9796</v>
      </c>
      <c r="C1161" s="109">
        <v>1</v>
      </c>
      <c r="D1161" s="110">
        <v>1</v>
      </c>
      <c r="E1161" s="111">
        <v>1</v>
      </c>
      <c r="F1161" s="9"/>
      <c r="G1161" s="7" t="s">
        <v>9797</v>
      </c>
      <c r="H1161" s="7" t="s">
        <v>31</v>
      </c>
      <c r="I1161" s="7" t="s">
        <v>9798</v>
      </c>
      <c r="J1161" s="11">
        <f t="shared" si="4"/>
        <v>28</v>
      </c>
      <c r="K1161" s="7" t="s">
        <v>1046</v>
      </c>
      <c r="L1161" s="7" t="s">
        <v>1048</v>
      </c>
      <c r="M1161" s="7" t="s">
        <v>1050</v>
      </c>
      <c r="N1161" s="7" t="s">
        <v>718</v>
      </c>
      <c r="O1161" s="7" t="s">
        <v>9799</v>
      </c>
      <c r="P1161" s="7" t="s">
        <v>9800</v>
      </c>
      <c r="Q1161" s="7" t="s">
        <v>52</v>
      </c>
      <c r="R1161" s="7" t="s">
        <v>486</v>
      </c>
      <c r="S1161" s="7" t="s">
        <v>487</v>
      </c>
      <c r="T1161" s="7" t="s">
        <v>9801</v>
      </c>
      <c r="U1161" s="7"/>
      <c r="V1161" s="7" t="s">
        <v>57</v>
      </c>
      <c r="W1161" s="7" t="s">
        <v>59</v>
      </c>
      <c r="X1161" s="7" t="s">
        <v>1054</v>
      </c>
      <c r="Y1161" s="7" t="s">
        <v>7542</v>
      </c>
    </row>
    <row r="1162" spans="1:25" ht="16.5" customHeight="1">
      <c r="A1162" s="7" t="s">
        <v>9778</v>
      </c>
      <c r="B1162" s="7" t="s">
        <v>9802</v>
      </c>
      <c r="C1162" s="109">
        <v>1</v>
      </c>
      <c r="D1162" s="110">
        <v>1</v>
      </c>
      <c r="E1162" s="111">
        <v>1</v>
      </c>
      <c r="F1162" s="9"/>
      <c r="G1162" s="7" t="s">
        <v>9797</v>
      </c>
      <c r="H1162" s="7" t="s">
        <v>31</v>
      </c>
      <c r="I1162" s="7" t="s">
        <v>444</v>
      </c>
      <c r="J1162" s="11">
        <f t="shared" si="4"/>
        <v>26</v>
      </c>
      <c r="K1162" s="7" t="s">
        <v>1034</v>
      </c>
      <c r="L1162" s="7" t="s">
        <v>1036</v>
      </c>
      <c r="M1162" s="7" t="s">
        <v>736</v>
      </c>
      <c r="N1162" s="7" t="s">
        <v>738</v>
      </c>
      <c r="O1162" s="7" t="s">
        <v>9803</v>
      </c>
      <c r="P1162" s="7" t="s">
        <v>9804</v>
      </c>
      <c r="Q1162" s="7" t="s">
        <v>965</v>
      </c>
      <c r="R1162" s="7" t="s">
        <v>2922</v>
      </c>
      <c r="S1162" s="7" t="s">
        <v>2924</v>
      </c>
      <c r="T1162" s="7" t="s">
        <v>9805</v>
      </c>
      <c r="U1162" s="7"/>
      <c r="V1162" s="7" t="s">
        <v>57</v>
      </c>
      <c r="W1162" s="7" t="s">
        <v>59</v>
      </c>
      <c r="X1162" s="7" t="s">
        <v>1041</v>
      </c>
      <c r="Y1162" s="7" t="s">
        <v>9806</v>
      </c>
    </row>
    <row r="1163" spans="1:25" ht="16.5" customHeight="1">
      <c r="A1163" s="7" t="s">
        <v>9778</v>
      </c>
      <c r="B1163" s="7" t="s">
        <v>9807</v>
      </c>
      <c r="C1163" s="109">
        <v>1</v>
      </c>
      <c r="D1163" s="110">
        <v>1</v>
      </c>
      <c r="E1163" s="111">
        <v>1</v>
      </c>
      <c r="F1163" s="9"/>
      <c r="G1163" s="7" t="s">
        <v>1080</v>
      </c>
      <c r="H1163" s="7" t="s">
        <v>31</v>
      </c>
      <c r="I1163" s="7" t="s">
        <v>1416</v>
      </c>
      <c r="J1163" s="11">
        <f t="shared" si="4"/>
        <v>11</v>
      </c>
      <c r="K1163" s="7" t="s">
        <v>1034</v>
      </c>
      <c r="L1163" s="7" t="s">
        <v>1036</v>
      </c>
      <c r="M1163" s="7" t="s">
        <v>736</v>
      </c>
      <c r="N1163" s="7" t="s">
        <v>738</v>
      </c>
      <c r="O1163" s="7" t="s">
        <v>9808</v>
      </c>
      <c r="P1163" s="7" t="s">
        <v>9809</v>
      </c>
      <c r="Q1163" s="7" t="s">
        <v>293</v>
      </c>
      <c r="R1163" s="7" t="s">
        <v>736</v>
      </c>
      <c r="S1163" s="7" t="s">
        <v>738</v>
      </c>
      <c r="T1163" s="7" t="s">
        <v>9810</v>
      </c>
      <c r="U1163" s="7"/>
      <c r="V1163" s="7" t="s">
        <v>78</v>
      </c>
      <c r="W1163" s="7" t="s">
        <v>59</v>
      </c>
      <c r="X1163" s="7" t="s">
        <v>1041</v>
      </c>
      <c r="Y1163" s="7" t="s">
        <v>819</v>
      </c>
    </row>
    <row r="1164" spans="1:25" ht="16.5" customHeight="1">
      <c r="A1164" s="7" t="s">
        <v>9778</v>
      </c>
      <c r="B1164" s="7" t="s">
        <v>9811</v>
      </c>
      <c r="C1164" s="109">
        <v>1</v>
      </c>
      <c r="D1164" s="110">
        <v>1</v>
      </c>
      <c r="E1164" s="111">
        <v>1</v>
      </c>
      <c r="F1164" s="9"/>
      <c r="G1164" s="7" t="s">
        <v>9797</v>
      </c>
      <c r="H1164" s="7" t="s">
        <v>31</v>
      </c>
      <c r="I1164" s="7" t="s">
        <v>9812</v>
      </c>
      <c r="J1164" s="11">
        <f t="shared" si="4"/>
        <v>20</v>
      </c>
      <c r="K1164" s="7" t="s">
        <v>1034</v>
      </c>
      <c r="L1164" s="7" t="s">
        <v>1036</v>
      </c>
      <c r="M1164" s="7" t="s">
        <v>736</v>
      </c>
      <c r="N1164" s="7" t="s">
        <v>738</v>
      </c>
      <c r="O1164" s="7" t="s">
        <v>9813</v>
      </c>
      <c r="P1164" s="7" t="s">
        <v>9814</v>
      </c>
      <c r="Q1164" s="7" t="s">
        <v>965</v>
      </c>
      <c r="R1164" s="7" t="s">
        <v>511</v>
      </c>
      <c r="S1164" s="7" t="s">
        <v>513</v>
      </c>
      <c r="T1164" s="7" t="s">
        <v>9815</v>
      </c>
      <c r="U1164" s="7"/>
      <c r="V1164" s="7" t="s">
        <v>57</v>
      </c>
      <c r="W1164" s="7" t="s">
        <v>59</v>
      </c>
      <c r="X1164" s="7" t="s">
        <v>1041</v>
      </c>
      <c r="Y1164" s="7" t="s">
        <v>9816</v>
      </c>
    </row>
    <row r="1165" spans="1:25" ht="16.5" customHeight="1">
      <c r="A1165" s="7" t="s">
        <v>9778</v>
      </c>
      <c r="B1165" s="7" t="s">
        <v>9817</v>
      </c>
      <c r="C1165" s="109">
        <v>1</v>
      </c>
      <c r="D1165" s="110">
        <v>1</v>
      </c>
      <c r="E1165" s="111"/>
      <c r="F1165" s="9"/>
      <c r="G1165" s="7" t="s">
        <v>1080</v>
      </c>
      <c r="H1165" s="7" t="s">
        <v>31</v>
      </c>
      <c r="I1165" s="7" t="s">
        <v>9818</v>
      </c>
      <c r="J1165" s="11">
        <f t="shared" si="4"/>
        <v>30</v>
      </c>
      <c r="K1165" s="7" t="s">
        <v>9819</v>
      </c>
      <c r="L1165" s="7" t="s">
        <v>9820</v>
      </c>
      <c r="M1165" s="7" t="s">
        <v>511</v>
      </c>
      <c r="N1165" s="7" t="s">
        <v>513</v>
      </c>
      <c r="O1165" s="7" t="s">
        <v>9821</v>
      </c>
      <c r="P1165" s="7" t="s">
        <v>9822</v>
      </c>
      <c r="Q1165" s="7" t="s">
        <v>52</v>
      </c>
      <c r="R1165" s="7" t="s">
        <v>511</v>
      </c>
      <c r="S1165" s="7" t="s">
        <v>513</v>
      </c>
      <c r="T1165" s="7" t="s">
        <v>9823</v>
      </c>
      <c r="U1165" s="7"/>
      <c r="V1165" s="7" t="s">
        <v>78</v>
      </c>
      <c r="W1165" s="7" t="s">
        <v>59</v>
      </c>
      <c r="X1165" s="7" t="s">
        <v>2479</v>
      </c>
      <c r="Y1165" s="7" t="s">
        <v>3040</v>
      </c>
    </row>
    <row r="1166" spans="1:25" ht="16.5" customHeight="1">
      <c r="A1166" s="7" t="s">
        <v>9778</v>
      </c>
      <c r="B1166" s="7" t="s">
        <v>9824</v>
      </c>
      <c r="C1166" s="109">
        <v>1</v>
      </c>
      <c r="D1166" s="110">
        <v>1</v>
      </c>
      <c r="E1166" s="111">
        <v>1</v>
      </c>
      <c r="F1166" s="9"/>
      <c r="G1166" s="7" t="s">
        <v>9797</v>
      </c>
      <c r="H1166" s="7" t="s">
        <v>31</v>
      </c>
      <c r="I1166" s="7" t="s">
        <v>9825</v>
      </c>
      <c r="J1166" s="11">
        <f t="shared" si="4"/>
        <v>16</v>
      </c>
      <c r="K1166" s="7" t="s">
        <v>1034</v>
      </c>
      <c r="L1166" s="7" t="s">
        <v>1036</v>
      </c>
      <c r="M1166" s="7" t="s">
        <v>736</v>
      </c>
      <c r="N1166" s="7" t="s">
        <v>738</v>
      </c>
      <c r="O1166" s="7" t="s">
        <v>9826</v>
      </c>
      <c r="P1166" s="7" t="s">
        <v>9827</v>
      </c>
      <c r="Q1166" s="7" t="s">
        <v>52</v>
      </c>
      <c r="R1166" s="7" t="s">
        <v>2763</v>
      </c>
      <c r="S1166" s="7" t="s">
        <v>2765</v>
      </c>
      <c r="T1166" s="7" t="s">
        <v>9828</v>
      </c>
      <c r="U1166" s="7"/>
      <c r="V1166" s="7" t="s">
        <v>57</v>
      </c>
      <c r="W1166" s="7" t="s">
        <v>59</v>
      </c>
      <c r="X1166" s="7" t="s">
        <v>1041</v>
      </c>
      <c r="Y1166" s="7" t="s">
        <v>8194</v>
      </c>
    </row>
    <row r="1167" spans="1:25" ht="16.5" customHeight="1">
      <c r="A1167" s="7" t="s">
        <v>9778</v>
      </c>
      <c r="B1167" s="7" t="s">
        <v>9829</v>
      </c>
      <c r="C1167" s="109">
        <v>1</v>
      </c>
      <c r="D1167" s="110">
        <v>1</v>
      </c>
      <c r="E1167" s="111">
        <v>1</v>
      </c>
      <c r="F1167" s="9"/>
      <c r="G1167" s="7" t="s">
        <v>1080</v>
      </c>
      <c r="H1167" s="7" t="s">
        <v>31</v>
      </c>
      <c r="I1167" s="7" t="s">
        <v>9830</v>
      </c>
      <c r="J1167" s="11">
        <f t="shared" si="4"/>
        <v>21</v>
      </c>
      <c r="K1167" s="7" t="s">
        <v>1034</v>
      </c>
      <c r="L1167" s="7" t="s">
        <v>1036</v>
      </c>
      <c r="M1167" s="7" t="s">
        <v>736</v>
      </c>
      <c r="N1167" s="7" t="s">
        <v>738</v>
      </c>
      <c r="O1167" s="7" t="s">
        <v>9831</v>
      </c>
      <c r="P1167" s="7" t="s">
        <v>9832</v>
      </c>
      <c r="Q1167" s="7" t="s">
        <v>52</v>
      </c>
      <c r="R1167" s="7" t="s">
        <v>2763</v>
      </c>
      <c r="S1167" s="7" t="s">
        <v>2765</v>
      </c>
      <c r="T1167" s="7" t="s">
        <v>9833</v>
      </c>
      <c r="U1167" s="7"/>
      <c r="V1167" s="7" t="s">
        <v>57</v>
      </c>
      <c r="W1167" s="7" t="s">
        <v>59</v>
      </c>
      <c r="X1167" s="7" t="s">
        <v>1041</v>
      </c>
      <c r="Y1167" s="7" t="s">
        <v>8823</v>
      </c>
    </row>
    <row r="1168" spans="1:25" ht="16.5" customHeight="1">
      <c r="A1168" s="7" t="s">
        <v>9778</v>
      </c>
      <c r="B1168" s="7" t="s">
        <v>9834</v>
      </c>
      <c r="C1168" s="109">
        <v>1</v>
      </c>
      <c r="D1168" s="110">
        <v>1</v>
      </c>
      <c r="E1168" s="111">
        <v>1</v>
      </c>
      <c r="F1168" s="9"/>
      <c r="G1168" s="7" t="s">
        <v>1080</v>
      </c>
      <c r="H1168" s="7" t="s">
        <v>31</v>
      </c>
      <c r="I1168" s="7" t="s">
        <v>9835</v>
      </c>
      <c r="J1168" s="11">
        <f t="shared" si="4"/>
        <v>22</v>
      </c>
      <c r="K1168" s="7" t="s">
        <v>1017</v>
      </c>
      <c r="L1168" s="7" t="s">
        <v>1019</v>
      </c>
      <c r="M1168" s="7" t="s">
        <v>716</v>
      </c>
      <c r="N1168" s="7" t="s">
        <v>718</v>
      </c>
      <c r="O1168" s="7" t="s">
        <v>9836</v>
      </c>
      <c r="P1168" s="7" t="s">
        <v>9837</v>
      </c>
      <c r="Q1168" s="7" t="s">
        <v>152</v>
      </c>
      <c r="R1168" s="7" t="s">
        <v>2019</v>
      </c>
      <c r="S1168" s="7" t="s">
        <v>2020</v>
      </c>
      <c r="T1168" s="7" t="s">
        <v>9838</v>
      </c>
      <c r="U1168" s="7"/>
      <c r="V1168" s="7" t="s">
        <v>57</v>
      </c>
      <c r="W1168" s="7" t="s">
        <v>59</v>
      </c>
      <c r="X1168" s="7" t="s">
        <v>1023</v>
      </c>
      <c r="Y1168" s="7" t="s">
        <v>9839</v>
      </c>
    </row>
    <row r="1169" spans="1:25" ht="16.5" customHeight="1">
      <c r="A1169" s="7" t="s">
        <v>9778</v>
      </c>
      <c r="B1169" s="7" t="s">
        <v>9840</v>
      </c>
      <c r="C1169" s="109">
        <v>1</v>
      </c>
      <c r="D1169" s="110">
        <v>1</v>
      </c>
      <c r="E1169" s="111">
        <v>1</v>
      </c>
      <c r="F1169" s="9"/>
      <c r="G1169" s="7" t="s">
        <v>9797</v>
      </c>
      <c r="H1169" s="7" t="s">
        <v>31</v>
      </c>
      <c r="I1169" s="7" t="s">
        <v>9841</v>
      </c>
      <c r="J1169" s="11">
        <f t="shared" si="4"/>
        <v>39</v>
      </c>
      <c r="K1169" s="7" t="s">
        <v>1017</v>
      </c>
      <c r="L1169" s="7" t="s">
        <v>1019</v>
      </c>
      <c r="M1169" s="7" t="s">
        <v>716</v>
      </c>
      <c r="N1169" s="7" t="s">
        <v>718</v>
      </c>
      <c r="O1169" s="7" t="s">
        <v>9843</v>
      </c>
      <c r="P1169" s="7" t="s">
        <v>9844</v>
      </c>
      <c r="Q1169" s="7" t="s">
        <v>52</v>
      </c>
      <c r="R1169" s="7" t="s">
        <v>531</v>
      </c>
      <c r="S1169" s="7" t="s">
        <v>532</v>
      </c>
      <c r="T1169" s="7" t="s">
        <v>9845</v>
      </c>
      <c r="U1169" s="7"/>
      <c r="V1169" s="7" t="s">
        <v>57</v>
      </c>
      <c r="W1169" s="7" t="s">
        <v>59</v>
      </c>
      <c r="X1169" s="7" t="s">
        <v>1023</v>
      </c>
      <c r="Y1169" s="7" t="s">
        <v>7590</v>
      </c>
    </row>
    <row r="1170" spans="1:25" ht="16.5" customHeight="1">
      <c r="A1170" s="7" t="s">
        <v>9778</v>
      </c>
      <c r="B1170" s="7" t="s">
        <v>9846</v>
      </c>
      <c r="C1170" s="109">
        <v>1</v>
      </c>
      <c r="D1170" s="110">
        <v>1</v>
      </c>
      <c r="E1170" s="111">
        <v>1</v>
      </c>
      <c r="F1170" s="9"/>
      <c r="G1170" s="7" t="s">
        <v>1080</v>
      </c>
      <c r="H1170" s="7" t="s">
        <v>31</v>
      </c>
      <c r="I1170" s="7" t="s">
        <v>9847</v>
      </c>
      <c r="J1170" s="11">
        <f t="shared" si="4"/>
        <v>32</v>
      </c>
      <c r="K1170" s="7" t="s">
        <v>1017</v>
      </c>
      <c r="L1170" s="7" t="s">
        <v>1019</v>
      </c>
      <c r="M1170" s="7" t="s">
        <v>716</v>
      </c>
      <c r="N1170" s="7" t="s">
        <v>718</v>
      </c>
      <c r="O1170" s="7" t="s">
        <v>9848</v>
      </c>
      <c r="P1170" s="7" t="s">
        <v>9849</v>
      </c>
      <c r="Q1170" s="7" t="s">
        <v>52</v>
      </c>
      <c r="R1170" s="7" t="s">
        <v>931</v>
      </c>
      <c r="S1170" s="7" t="s">
        <v>932</v>
      </c>
      <c r="T1170" s="7" t="s">
        <v>9850</v>
      </c>
      <c r="U1170" s="7"/>
      <c r="V1170" s="7" t="s">
        <v>57</v>
      </c>
      <c r="W1170" s="7" t="s">
        <v>59</v>
      </c>
      <c r="X1170" s="7" t="s">
        <v>1023</v>
      </c>
      <c r="Y1170" s="7" t="s">
        <v>1515</v>
      </c>
    </row>
    <row r="1171" spans="1:25" ht="16.5" customHeight="1">
      <c r="A1171" s="7" t="s">
        <v>9778</v>
      </c>
      <c r="B1171" s="7" t="s">
        <v>9851</v>
      </c>
      <c r="C1171" s="109">
        <v>1</v>
      </c>
      <c r="D1171" s="110">
        <v>1</v>
      </c>
      <c r="E1171" s="111">
        <v>1</v>
      </c>
      <c r="F1171" s="9"/>
      <c r="G1171" s="7" t="s">
        <v>9797</v>
      </c>
      <c r="H1171" s="7" t="s">
        <v>31</v>
      </c>
      <c r="I1171" s="7" t="s">
        <v>9852</v>
      </c>
      <c r="J1171" s="11">
        <f t="shared" si="4"/>
        <v>45</v>
      </c>
      <c r="K1171" s="7" t="s">
        <v>1017</v>
      </c>
      <c r="L1171" s="7" t="s">
        <v>1019</v>
      </c>
      <c r="M1171" s="7" t="s">
        <v>716</v>
      </c>
      <c r="N1171" s="7" t="s">
        <v>718</v>
      </c>
      <c r="O1171" s="7" t="s">
        <v>9853</v>
      </c>
      <c r="P1171" s="7" t="s">
        <v>9854</v>
      </c>
      <c r="Q1171" s="7" t="s">
        <v>52</v>
      </c>
      <c r="R1171" s="7" t="s">
        <v>46</v>
      </c>
      <c r="S1171" s="7" t="s">
        <v>49</v>
      </c>
      <c r="T1171" s="7" t="s">
        <v>9855</v>
      </c>
      <c r="U1171" s="7"/>
      <c r="V1171" s="7" t="s">
        <v>57</v>
      </c>
      <c r="W1171" s="7" t="s">
        <v>59</v>
      </c>
      <c r="X1171" s="7" t="s">
        <v>1023</v>
      </c>
      <c r="Y1171" s="7" t="s">
        <v>994</v>
      </c>
    </row>
    <row r="1172" spans="1:25" ht="16.5" customHeight="1">
      <c r="A1172" s="7" t="s">
        <v>9778</v>
      </c>
      <c r="B1172" s="7" t="s">
        <v>9856</v>
      </c>
      <c r="C1172" s="109">
        <v>1</v>
      </c>
      <c r="D1172" s="110">
        <v>1</v>
      </c>
      <c r="E1172" s="111">
        <v>1</v>
      </c>
      <c r="F1172" s="9"/>
      <c r="G1172" s="7" t="s">
        <v>1080</v>
      </c>
      <c r="H1172" s="7" t="s">
        <v>31</v>
      </c>
      <c r="I1172" s="7" t="s">
        <v>9857</v>
      </c>
      <c r="J1172" s="11">
        <f t="shared" si="4"/>
        <v>31</v>
      </c>
      <c r="K1172" s="7" t="s">
        <v>1017</v>
      </c>
      <c r="L1172" s="7" t="s">
        <v>1019</v>
      </c>
      <c r="M1172" s="7" t="s">
        <v>716</v>
      </c>
      <c r="N1172" s="7" t="s">
        <v>718</v>
      </c>
      <c r="O1172" s="7" t="s">
        <v>9858</v>
      </c>
      <c r="P1172" s="7" t="s">
        <v>9859</v>
      </c>
      <c r="Q1172" s="7" t="s">
        <v>52</v>
      </c>
      <c r="R1172" s="7" t="s">
        <v>813</v>
      </c>
      <c r="S1172" s="7" t="s">
        <v>718</v>
      </c>
      <c r="T1172" s="7" t="s">
        <v>9860</v>
      </c>
      <c r="U1172" s="7"/>
      <c r="V1172" s="7" t="s">
        <v>57</v>
      </c>
      <c r="W1172" s="7" t="s">
        <v>59</v>
      </c>
      <c r="X1172" s="7" t="s">
        <v>1023</v>
      </c>
      <c r="Y1172" s="7" t="s">
        <v>8419</v>
      </c>
    </row>
    <row r="1173" spans="1:25" ht="16.5" customHeight="1">
      <c r="A1173" s="7" t="s">
        <v>9778</v>
      </c>
      <c r="B1173" s="7" t="s">
        <v>9861</v>
      </c>
      <c r="C1173" s="109">
        <v>1</v>
      </c>
      <c r="D1173" s="110">
        <v>1</v>
      </c>
      <c r="E1173" s="111">
        <v>1</v>
      </c>
      <c r="F1173" s="9"/>
      <c r="G1173" s="7" t="s">
        <v>1080</v>
      </c>
      <c r="H1173" s="7" t="s">
        <v>31</v>
      </c>
      <c r="I1173" s="7" t="s">
        <v>9857</v>
      </c>
      <c r="J1173" s="11">
        <f t="shared" si="4"/>
        <v>31</v>
      </c>
      <c r="K1173" s="7" t="s">
        <v>1017</v>
      </c>
      <c r="L1173" s="7" t="s">
        <v>1019</v>
      </c>
      <c r="M1173" s="7" t="s">
        <v>716</v>
      </c>
      <c r="N1173" s="7" t="s">
        <v>718</v>
      </c>
      <c r="O1173" s="7" t="s">
        <v>9862</v>
      </c>
      <c r="P1173" s="7" t="s">
        <v>9863</v>
      </c>
      <c r="Q1173" s="7" t="s">
        <v>52</v>
      </c>
      <c r="R1173" s="7" t="s">
        <v>813</v>
      </c>
      <c r="S1173" s="7" t="s">
        <v>718</v>
      </c>
      <c r="T1173" s="7" t="s">
        <v>9860</v>
      </c>
      <c r="U1173" s="7"/>
      <c r="V1173" s="7" t="s">
        <v>57</v>
      </c>
      <c r="W1173" s="7" t="s">
        <v>59</v>
      </c>
      <c r="X1173" s="7" t="s">
        <v>1023</v>
      </c>
      <c r="Y1173" s="7" t="s">
        <v>8419</v>
      </c>
    </row>
    <row r="1174" spans="1:25" ht="16.5" customHeight="1">
      <c r="A1174" s="7" t="s">
        <v>9778</v>
      </c>
      <c r="B1174" s="7" t="s">
        <v>9864</v>
      </c>
      <c r="C1174" s="109">
        <v>1</v>
      </c>
      <c r="D1174" s="110">
        <v>1</v>
      </c>
      <c r="E1174" s="111"/>
      <c r="F1174" s="9"/>
      <c r="G1174" s="7" t="s">
        <v>1080</v>
      </c>
      <c r="H1174" s="7" t="s">
        <v>31</v>
      </c>
      <c r="I1174" s="7" t="s">
        <v>9865</v>
      </c>
      <c r="J1174" s="11">
        <f t="shared" si="4"/>
        <v>8</v>
      </c>
      <c r="K1174" s="7" t="s">
        <v>9781</v>
      </c>
      <c r="L1174" s="7" t="s">
        <v>9782</v>
      </c>
      <c r="M1174" s="7" t="s">
        <v>53</v>
      </c>
      <c r="N1174" s="7" t="s">
        <v>55</v>
      </c>
      <c r="O1174" s="7" t="s">
        <v>9866</v>
      </c>
      <c r="P1174" s="7" t="s">
        <v>9867</v>
      </c>
      <c r="Q1174" s="7" t="s">
        <v>965</v>
      </c>
      <c r="R1174" s="7" t="s">
        <v>53</v>
      </c>
      <c r="S1174" s="7" t="s">
        <v>55</v>
      </c>
      <c r="T1174" s="7" t="s">
        <v>9868</v>
      </c>
      <c r="U1174" s="7"/>
      <c r="V1174" s="7" t="s">
        <v>78</v>
      </c>
      <c r="W1174" s="7" t="s">
        <v>59</v>
      </c>
      <c r="X1174" s="7" t="s">
        <v>1686</v>
      </c>
      <c r="Y1174" s="7" t="s">
        <v>4654</v>
      </c>
    </row>
    <row r="1175" spans="1:25" ht="16.5" customHeight="1">
      <c r="A1175" s="7" t="s">
        <v>9778</v>
      </c>
      <c r="B1175" s="7" t="s">
        <v>9869</v>
      </c>
      <c r="C1175" s="109">
        <v>1</v>
      </c>
      <c r="D1175" s="110">
        <v>1</v>
      </c>
      <c r="E1175" s="111"/>
      <c r="F1175" s="9"/>
      <c r="G1175" s="7" t="s">
        <v>1080</v>
      </c>
      <c r="H1175" s="7" t="s">
        <v>31</v>
      </c>
      <c r="I1175" s="7" t="s">
        <v>7183</v>
      </c>
      <c r="J1175" s="11">
        <f t="shared" si="4"/>
        <v>8</v>
      </c>
      <c r="K1175" s="7" t="s">
        <v>9781</v>
      </c>
      <c r="L1175" s="7" t="s">
        <v>9782</v>
      </c>
      <c r="M1175" s="7" t="s">
        <v>53</v>
      </c>
      <c r="N1175" s="7" t="s">
        <v>55</v>
      </c>
      <c r="O1175" s="7" t="s">
        <v>9870</v>
      </c>
      <c r="P1175" s="7" t="s">
        <v>9871</v>
      </c>
      <c r="Q1175" s="7" t="s">
        <v>247</v>
      </c>
      <c r="R1175" s="7" t="s">
        <v>53</v>
      </c>
      <c r="S1175" s="7" t="s">
        <v>55</v>
      </c>
      <c r="T1175" s="7" t="s">
        <v>89</v>
      </c>
      <c r="U1175" s="7"/>
      <c r="V1175" s="7" t="s">
        <v>78</v>
      </c>
      <c r="W1175" s="7" t="s">
        <v>59</v>
      </c>
      <c r="X1175" s="7" t="s">
        <v>89</v>
      </c>
      <c r="Y1175" s="7" t="s">
        <v>89</v>
      </c>
    </row>
    <row r="1176" spans="1:25" ht="16.5" customHeight="1">
      <c r="A1176" s="7" t="s">
        <v>9778</v>
      </c>
      <c r="B1176" s="7" t="s">
        <v>9872</v>
      </c>
      <c r="C1176" s="109">
        <v>1</v>
      </c>
      <c r="D1176" s="110">
        <v>1</v>
      </c>
      <c r="E1176" s="111"/>
      <c r="F1176" s="9"/>
      <c r="G1176" s="7" t="s">
        <v>9797</v>
      </c>
      <c r="H1176" s="7" t="s">
        <v>31</v>
      </c>
      <c r="I1176" s="7" t="s">
        <v>9873</v>
      </c>
      <c r="J1176" s="11">
        <f t="shared" si="4"/>
        <v>11</v>
      </c>
      <c r="K1176" s="7" t="s">
        <v>9874</v>
      </c>
      <c r="L1176" s="7" t="s">
        <v>9875</v>
      </c>
      <c r="M1176" s="7" t="s">
        <v>2607</v>
      </c>
      <c r="N1176" s="7" t="s">
        <v>2609</v>
      </c>
      <c r="O1176" s="7" t="s">
        <v>9876</v>
      </c>
      <c r="P1176" s="7" t="s">
        <v>9877</v>
      </c>
      <c r="Q1176" s="7" t="s">
        <v>52</v>
      </c>
      <c r="R1176" s="7" t="s">
        <v>2592</v>
      </c>
      <c r="S1176" s="7" t="s">
        <v>2443</v>
      </c>
      <c r="T1176" s="7" t="s">
        <v>9878</v>
      </c>
      <c r="U1176" s="7"/>
      <c r="V1176" s="7" t="s">
        <v>57</v>
      </c>
      <c r="W1176" s="7" t="s">
        <v>59</v>
      </c>
      <c r="X1176" s="7" t="s">
        <v>9879</v>
      </c>
      <c r="Y1176" s="7" t="s">
        <v>2597</v>
      </c>
    </row>
    <row r="1177" spans="1:25" ht="16.5" customHeight="1">
      <c r="A1177" s="7" t="s">
        <v>9778</v>
      </c>
      <c r="B1177" s="7" t="s">
        <v>9880</v>
      </c>
      <c r="C1177" s="109">
        <v>1</v>
      </c>
      <c r="D1177" s="110">
        <v>1</v>
      </c>
      <c r="E1177" s="111"/>
      <c r="F1177" s="9"/>
      <c r="G1177" s="7" t="s">
        <v>1080</v>
      </c>
      <c r="H1177" s="7" t="s">
        <v>31</v>
      </c>
      <c r="I1177" s="7" t="s">
        <v>8118</v>
      </c>
      <c r="J1177" s="11">
        <f t="shared" si="4"/>
        <v>8</v>
      </c>
      <c r="K1177" s="7" t="s">
        <v>9874</v>
      </c>
      <c r="L1177" s="7" t="s">
        <v>9875</v>
      </c>
      <c r="M1177" s="7" t="s">
        <v>2607</v>
      </c>
      <c r="N1177" s="7" t="s">
        <v>2609</v>
      </c>
      <c r="O1177" s="7" t="s">
        <v>9881</v>
      </c>
      <c r="P1177" s="7" t="s">
        <v>9882</v>
      </c>
      <c r="Q1177" s="7" t="s">
        <v>52</v>
      </c>
      <c r="R1177" s="7" t="s">
        <v>2607</v>
      </c>
      <c r="S1177" s="7" t="s">
        <v>2609</v>
      </c>
      <c r="T1177" s="7" t="s">
        <v>9883</v>
      </c>
      <c r="U1177" s="7"/>
      <c r="V1177" s="7" t="s">
        <v>78</v>
      </c>
      <c r="W1177" s="7" t="s">
        <v>59</v>
      </c>
      <c r="X1177" s="7" t="s">
        <v>9879</v>
      </c>
      <c r="Y1177" s="7" t="s">
        <v>5295</v>
      </c>
    </row>
    <row r="1178" spans="1:25" ht="16.5" customHeight="1">
      <c r="A1178" s="7" t="s">
        <v>9778</v>
      </c>
      <c r="B1178" s="7" t="s">
        <v>9884</v>
      </c>
      <c r="C1178" s="109">
        <v>1</v>
      </c>
      <c r="D1178" s="110">
        <v>1</v>
      </c>
      <c r="E1178" s="111"/>
      <c r="F1178" s="9"/>
      <c r="G1178" s="7" t="s">
        <v>1080</v>
      </c>
      <c r="H1178" s="7" t="s">
        <v>31</v>
      </c>
      <c r="I1178" s="7" t="s">
        <v>9885</v>
      </c>
      <c r="J1178" s="11">
        <f t="shared" si="4"/>
        <v>24</v>
      </c>
      <c r="K1178" s="7" t="s">
        <v>9881</v>
      </c>
      <c r="L1178" s="7" t="s">
        <v>9882</v>
      </c>
      <c r="M1178" s="7" t="s">
        <v>2607</v>
      </c>
      <c r="N1178" s="7" t="s">
        <v>2609</v>
      </c>
      <c r="O1178" s="7" t="s">
        <v>9886</v>
      </c>
      <c r="P1178" s="7" t="s">
        <v>9887</v>
      </c>
      <c r="Q1178" s="7" t="s">
        <v>965</v>
      </c>
      <c r="R1178" s="7" t="s">
        <v>2607</v>
      </c>
      <c r="S1178" s="7" t="s">
        <v>2609</v>
      </c>
      <c r="T1178" s="7" t="s">
        <v>9888</v>
      </c>
      <c r="U1178" s="7"/>
      <c r="V1178" s="7" t="s">
        <v>78</v>
      </c>
      <c r="W1178" s="7" t="s">
        <v>59</v>
      </c>
      <c r="X1178" s="7" t="s">
        <v>5295</v>
      </c>
      <c r="Y1178" s="7" t="s">
        <v>9889</v>
      </c>
    </row>
    <row r="1179" spans="1:25" ht="16.5" customHeight="1">
      <c r="A1179" s="7" t="s">
        <v>9778</v>
      </c>
      <c r="B1179" s="7" t="s">
        <v>9890</v>
      </c>
      <c r="C1179" s="109">
        <v>1</v>
      </c>
      <c r="D1179" s="110">
        <v>1</v>
      </c>
      <c r="E1179" s="111"/>
      <c r="F1179" s="9"/>
      <c r="G1179" s="7" t="s">
        <v>1080</v>
      </c>
      <c r="H1179" s="7" t="s">
        <v>31</v>
      </c>
      <c r="I1179" s="7" t="s">
        <v>9892</v>
      </c>
      <c r="J1179" s="11">
        <f t="shared" si="4"/>
        <v>8</v>
      </c>
      <c r="K1179" s="7" t="s">
        <v>9786</v>
      </c>
      <c r="L1179" s="7" t="s">
        <v>9787</v>
      </c>
      <c r="M1179" s="7" t="s">
        <v>1050</v>
      </c>
      <c r="N1179" s="7" t="s">
        <v>718</v>
      </c>
      <c r="O1179" s="7" t="s">
        <v>9893</v>
      </c>
      <c r="P1179" s="7" t="s">
        <v>9894</v>
      </c>
      <c r="Q1179" s="7" t="s">
        <v>52</v>
      </c>
      <c r="R1179" s="7" t="s">
        <v>1619</v>
      </c>
      <c r="S1179" s="7" t="s">
        <v>1620</v>
      </c>
      <c r="T1179" s="7" t="s">
        <v>9895</v>
      </c>
      <c r="U1179" s="7"/>
      <c r="V1179" s="7" t="s">
        <v>57</v>
      </c>
      <c r="W1179" s="7" t="s">
        <v>59</v>
      </c>
      <c r="X1179" s="7" t="s">
        <v>9451</v>
      </c>
      <c r="Y1179" s="7" t="s">
        <v>7446</v>
      </c>
    </row>
    <row r="1180" spans="1:25" ht="16.5" customHeight="1">
      <c r="A1180" s="7" t="s">
        <v>9778</v>
      </c>
      <c r="B1180" s="7" t="s">
        <v>9896</v>
      </c>
      <c r="C1180" s="109">
        <v>1</v>
      </c>
      <c r="D1180" s="110">
        <v>1</v>
      </c>
      <c r="E1180" s="111"/>
      <c r="F1180" s="9"/>
      <c r="G1180" s="7" t="s">
        <v>1080</v>
      </c>
      <c r="H1180" s="7" t="s">
        <v>31</v>
      </c>
      <c r="I1180" s="7" t="s">
        <v>9897</v>
      </c>
      <c r="J1180" s="11">
        <f t="shared" si="4"/>
        <v>6</v>
      </c>
      <c r="K1180" s="7" t="s">
        <v>9786</v>
      </c>
      <c r="L1180" s="7" t="s">
        <v>9787</v>
      </c>
      <c r="M1180" s="7" t="s">
        <v>1050</v>
      </c>
      <c r="N1180" s="7" t="s">
        <v>718</v>
      </c>
      <c r="O1180" s="7" t="s">
        <v>9898</v>
      </c>
      <c r="P1180" s="7" t="s">
        <v>9899</v>
      </c>
      <c r="Q1180" s="7" t="s">
        <v>965</v>
      </c>
      <c r="R1180" s="7" t="s">
        <v>1634</v>
      </c>
      <c r="S1180" s="7" t="s">
        <v>1620</v>
      </c>
      <c r="T1180" s="7" t="s">
        <v>9900</v>
      </c>
      <c r="U1180" s="7"/>
      <c r="V1180" s="7" t="s">
        <v>57</v>
      </c>
      <c r="W1180" s="7" t="s">
        <v>59</v>
      </c>
      <c r="X1180" s="7" t="s">
        <v>9451</v>
      </c>
      <c r="Y1180" s="7" t="s">
        <v>4391</v>
      </c>
    </row>
    <row r="1181" spans="1:25" ht="16.5" customHeight="1">
      <c r="A1181" s="7" t="s">
        <v>9778</v>
      </c>
      <c r="B1181" s="7" t="s">
        <v>9901</v>
      </c>
      <c r="C1181" s="109">
        <v>1</v>
      </c>
      <c r="D1181" s="110">
        <v>1</v>
      </c>
      <c r="E1181" s="111"/>
      <c r="F1181" s="9"/>
      <c r="G1181" s="7" t="s">
        <v>1080</v>
      </c>
      <c r="H1181" s="7" t="s">
        <v>31</v>
      </c>
      <c r="I1181" s="7" t="s">
        <v>3677</v>
      </c>
      <c r="J1181" s="11">
        <f t="shared" si="4"/>
        <v>14</v>
      </c>
      <c r="K1181" s="7" t="s">
        <v>9786</v>
      </c>
      <c r="L1181" s="7" t="s">
        <v>9787</v>
      </c>
      <c r="M1181" s="7" t="s">
        <v>1050</v>
      </c>
      <c r="N1181" s="7" t="s">
        <v>718</v>
      </c>
      <c r="O1181" s="7" t="s">
        <v>9902</v>
      </c>
      <c r="P1181" s="7" t="s">
        <v>9903</v>
      </c>
      <c r="Q1181" s="7" t="s">
        <v>965</v>
      </c>
      <c r="R1181" s="7" t="s">
        <v>1739</v>
      </c>
      <c r="S1181" s="7" t="s">
        <v>1740</v>
      </c>
      <c r="T1181" s="7" t="s">
        <v>9904</v>
      </c>
      <c r="U1181" s="7"/>
      <c r="V1181" s="7" t="s">
        <v>57</v>
      </c>
      <c r="W1181" s="7" t="s">
        <v>59</v>
      </c>
      <c r="X1181" s="7" t="s">
        <v>9451</v>
      </c>
      <c r="Y1181" s="7" t="s">
        <v>9905</v>
      </c>
    </row>
    <row r="1182" spans="1:25" ht="16.5" customHeight="1">
      <c r="A1182" s="7" t="s">
        <v>9778</v>
      </c>
      <c r="B1182" s="7" t="s">
        <v>9906</v>
      </c>
      <c r="C1182" s="109">
        <v>1</v>
      </c>
      <c r="D1182" s="110">
        <v>1</v>
      </c>
      <c r="E1182" s="111"/>
      <c r="F1182" s="9"/>
      <c r="G1182" s="7" t="s">
        <v>1080</v>
      </c>
      <c r="H1182" s="7" t="s">
        <v>31</v>
      </c>
      <c r="I1182" s="7" t="s">
        <v>9907</v>
      </c>
      <c r="J1182" s="11">
        <f t="shared" si="4"/>
        <v>9</v>
      </c>
      <c r="K1182" s="7" t="s">
        <v>9786</v>
      </c>
      <c r="L1182" s="7" t="s">
        <v>9787</v>
      </c>
      <c r="M1182" s="7" t="s">
        <v>1050</v>
      </c>
      <c r="N1182" s="7" t="s">
        <v>718</v>
      </c>
      <c r="O1182" s="7" t="s">
        <v>9908</v>
      </c>
      <c r="P1182" s="7" t="s">
        <v>9909</v>
      </c>
      <c r="Q1182" s="7" t="s">
        <v>965</v>
      </c>
      <c r="R1182" s="7" t="s">
        <v>1764</v>
      </c>
      <c r="S1182" s="7" t="s">
        <v>1740</v>
      </c>
      <c r="T1182" s="7" t="s">
        <v>9910</v>
      </c>
      <c r="U1182" s="7"/>
      <c r="V1182" s="7" t="s">
        <v>57</v>
      </c>
      <c r="W1182" s="7" t="s">
        <v>59</v>
      </c>
      <c r="X1182" s="7" t="s">
        <v>9451</v>
      </c>
      <c r="Y1182" s="7" t="s">
        <v>9911</v>
      </c>
    </row>
    <row r="1183" spans="1:25" ht="16.5" customHeight="1">
      <c r="A1183" s="7" t="s">
        <v>9778</v>
      </c>
      <c r="B1183" s="7" t="s">
        <v>9912</v>
      </c>
      <c r="C1183" s="109">
        <v>1</v>
      </c>
      <c r="D1183" s="110">
        <v>1</v>
      </c>
      <c r="E1183" s="111"/>
      <c r="F1183" s="9"/>
      <c r="G1183" s="7" t="s">
        <v>1080</v>
      </c>
      <c r="H1183" s="7" t="s">
        <v>31</v>
      </c>
      <c r="I1183" s="7" t="s">
        <v>9913</v>
      </c>
      <c r="J1183" s="11">
        <f t="shared" si="4"/>
        <v>14</v>
      </c>
      <c r="K1183" s="7" t="s">
        <v>9786</v>
      </c>
      <c r="L1183" s="7" t="s">
        <v>9787</v>
      </c>
      <c r="M1183" s="7" t="s">
        <v>1050</v>
      </c>
      <c r="N1183" s="7" t="s">
        <v>718</v>
      </c>
      <c r="O1183" s="7" t="s">
        <v>9914</v>
      </c>
      <c r="P1183" s="7" t="s">
        <v>9915</v>
      </c>
      <c r="Q1183" s="7" t="s">
        <v>293</v>
      </c>
      <c r="R1183" s="7" t="s">
        <v>1787</v>
      </c>
      <c r="S1183" s="7" t="s">
        <v>1740</v>
      </c>
      <c r="T1183" s="7" t="s">
        <v>9916</v>
      </c>
      <c r="U1183" s="7"/>
      <c r="V1183" s="7" t="s">
        <v>57</v>
      </c>
      <c r="W1183" s="7" t="s">
        <v>59</v>
      </c>
      <c r="X1183" s="7" t="s">
        <v>9451</v>
      </c>
      <c r="Y1183" s="7" t="s">
        <v>4373</v>
      </c>
    </row>
    <row r="1184" spans="1:25" ht="16.5" customHeight="1">
      <c r="A1184" s="7" t="s">
        <v>9778</v>
      </c>
      <c r="B1184" s="7" t="s">
        <v>9917</v>
      </c>
      <c r="C1184" s="109">
        <v>1</v>
      </c>
      <c r="D1184" s="110">
        <v>1</v>
      </c>
      <c r="E1184" s="111"/>
      <c r="F1184" s="9"/>
      <c r="G1184" s="7" t="s">
        <v>1080</v>
      </c>
      <c r="H1184" s="7" t="s">
        <v>31</v>
      </c>
      <c r="I1184" s="7" t="s">
        <v>9918</v>
      </c>
      <c r="J1184" s="11">
        <f t="shared" si="4"/>
        <v>7</v>
      </c>
      <c r="K1184" s="7" t="s">
        <v>9792</v>
      </c>
      <c r="L1184" s="7" t="s">
        <v>9793</v>
      </c>
      <c r="M1184" s="7" t="s">
        <v>43</v>
      </c>
      <c r="N1184" s="7" t="s">
        <v>45</v>
      </c>
      <c r="O1184" s="7" t="s">
        <v>9919</v>
      </c>
      <c r="P1184" s="7" t="s">
        <v>9920</v>
      </c>
      <c r="Q1184" s="7" t="s">
        <v>52</v>
      </c>
      <c r="R1184" s="7" t="s">
        <v>43</v>
      </c>
      <c r="S1184" s="7" t="s">
        <v>45</v>
      </c>
      <c r="T1184" s="7" t="s">
        <v>9921</v>
      </c>
      <c r="U1184" s="7"/>
      <c r="V1184" s="7" t="s">
        <v>78</v>
      </c>
      <c r="W1184" s="7" t="s">
        <v>59</v>
      </c>
      <c r="X1184" s="7" t="s">
        <v>9795</v>
      </c>
      <c r="Y1184" s="7" t="s">
        <v>9922</v>
      </c>
    </row>
    <row r="1185" spans="1:25" ht="16.5" customHeight="1">
      <c r="A1185" s="7" t="s">
        <v>9778</v>
      </c>
      <c r="B1185" s="7" t="s">
        <v>9923</v>
      </c>
      <c r="C1185" s="109">
        <v>1</v>
      </c>
      <c r="D1185" s="110">
        <v>1</v>
      </c>
      <c r="E1185" s="111"/>
      <c r="F1185" s="9"/>
      <c r="G1185" s="7" t="s">
        <v>1080</v>
      </c>
      <c r="H1185" s="7" t="s">
        <v>31</v>
      </c>
      <c r="I1185" s="7" t="s">
        <v>1497</v>
      </c>
      <c r="J1185" s="11">
        <f t="shared" si="4"/>
        <v>10</v>
      </c>
      <c r="K1185" s="7" t="s">
        <v>9792</v>
      </c>
      <c r="L1185" s="7" t="s">
        <v>9793</v>
      </c>
      <c r="M1185" s="7" t="s">
        <v>43</v>
      </c>
      <c r="N1185" s="7" t="s">
        <v>45</v>
      </c>
      <c r="O1185" s="7" t="s">
        <v>9924</v>
      </c>
      <c r="P1185" s="7" t="s">
        <v>9925</v>
      </c>
      <c r="Q1185" s="7" t="s">
        <v>52</v>
      </c>
      <c r="R1185" s="7" t="s">
        <v>43</v>
      </c>
      <c r="S1185" s="7" t="s">
        <v>45</v>
      </c>
      <c r="T1185" s="7" t="s">
        <v>9926</v>
      </c>
      <c r="U1185" s="7"/>
      <c r="V1185" s="7" t="s">
        <v>78</v>
      </c>
      <c r="W1185" s="7" t="s">
        <v>59</v>
      </c>
      <c r="X1185" s="7" t="s">
        <v>9795</v>
      </c>
      <c r="Y1185" s="7" t="s">
        <v>9927</v>
      </c>
    </row>
    <row r="1186" spans="1:25" ht="16.5" customHeight="1">
      <c r="A1186" s="7" t="s">
        <v>9778</v>
      </c>
      <c r="B1186" s="7" t="s">
        <v>9928</v>
      </c>
      <c r="C1186" s="109">
        <v>1</v>
      </c>
      <c r="D1186" s="110">
        <v>1</v>
      </c>
      <c r="E1186" s="111"/>
      <c r="F1186" s="9"/>
      <c r="G1186" s="7" t="s">
        <v>1080</v>
      </c>
      <c r="H1186" s="7" t="s">
        <v>31</v>
      </c>
      <c r="I1186" s="7" t="s">
        <v>7269</v>
      </c>
      <c r="J1186" s="11">
        <f t="shared" si="4"/>
        <v>10</v>
      </c>
      <c r="K1186" s="7" t="s">
        <v>9792</v>
      </c>
      <c r="L1186" s="7" t="s">
        <v>9793</v>
      </c>
      <c r="M1186" s="7" t="s">
        <v>43</v>
      </c>
      <c r="N1186" s="7" t="s">
        <v>45</v>
      </c>
      <c r="O1186" s="7" t="s">
        <v>9929</v>
      </c>
      <c r="P1186" s="7" t="s">
        <v>9930</v>
      </c>
      <c r="Q1186" s="7" t="s">
        <v>965</v>
      </c>
      <c r="R1186" s="7" t="s">
        <v>1677</v>
      </c>
      <c r="S1186" s="7" t="s">
        <v>1679</v>
      </c>
      <c r="T1186" s="7" t="s">
        <v>9931</v>
      </c>
      <c r="U1186" s="7"/>
      <c r="V1186" s="7" t="s">
        <v>57</v>
      </c>
      <c r="W1186" s="7" t="s">
        <v>59</v>
      </c>
      <c r="X1186" s="7" t="s">
        <v>9795</v>
      </c>
      <c r="Y1186" s="7" t="s">
        <v>9932</v>
      </c>
    </row>
    <row r="1187" spans="1:25" ht="16.5" customHeight="1">
      <c r="A1187" s="7" t="s">
        <v>9778</v>
      </c>
      <c r="B1187" s="7" t="s">
        <v>9933</v>
      </c>
      <c r="C1187" s="109">
        <v>1</v>
      </c>
      <c r="D1187" s="110">
        <v>1</v>
      </c>
      <c r="E1187" s="111"/>
      <c r="F1187" s="9"/>
      <c r="G1187" s="7" t="s">
        <v>1080</v>
      </c>
      <c r="H1187" s="7" t="s">
        <v>31</v>
      </c>
      <c r="I1187" s="7" t="s">
        <v>9934</v>
      </c>
      <c r="J1187" s="11">
        <f t="shared" si="4"/>
        <v>27</v>
      </c>
      <c r="K1187" s="7" t="s">
        <v>9792</v>
      </c>
      <c r="L1187" s="7" t="s">
        <v>9793</v>
      </c>
      <c r="M1187" s="7" t="s">
        <v>43</v>
      </c>
      <c r="N1187" s="7" t="s">
        <v>45</v>
      </c>
      <c r="O1187" s="7" t="s">
        <v>9935</v>
      </c>
      <c r="P1187" s="7" t="s">
        <v>9936</v>
      </c>
      <c r="Q1187" s="7" t="s">
        <v>258</v>
      </c>
      <c r="R1187" s="7" t="s">
        <v>1722</v>
      </c>
      <c r="S1187" s="7" t="s">
        <v>1724</v>
      </c>
      <c r="T1187" s="7" t="s">
        <v>9937</v>
      </c>
      <c r="U1187" s="7"/>
      <c r="V1187" s="7" t="s">
        <v>57</v>
      </c>
      <c r="W1187" s="7" t="s">
        <v>59</v>
      </c>
      <c r="X1187" s="7" t="s">
        <v>9795</v>
      </c>
      <c r="Y1187" s="7" t="s">
        <v>1730</v>
      </c>
    </row>
    <row r="1188" spans="1:25" ht="16.5" customHeight="1">
      <c r="A1188" s="7" t="s">
        <v>9778</v>
      </c>
      <c r="B1188" s="7" t="s">
        <v>9939</v>
      </c>
      <c r="C1188" s="109">
        <v>1</v>
      </c>
      <c r="D1188" s="110">
        <v>1</v>
      </c>
      <c r="E1188" s="111"/>
      <c r="F1188" s="9"/>
      <c r="G1188" s="7" t="s">
        <v>9797</v>
      </c>
      <c r="H1188" s="7" t="s">
        <v>31</v>
      </c>
      <c r="I1188" s="7" t="s">
        <v>7545</v>
      </c>
      <c r="J1188" s="11">
        <f t="shared" si="4"/>
        <v>13</v>
      </c>
      <c r="K1188" s="7" t="s">
        <v>9799</v>
      </c>
      <c r="L1188" s="7" t="s">
        <v>9800</v>
      </c>
      <c r="M1188" s="7" t="s">
        <v>486</v>
      </c>
      <c r="N1188" s="7" t="s">
        <v>487</v>
      </c>
      <c r="O1188" s="7" t="s">
        <v>9940</v>
      </c>
      <c r="P1188" s="7" t="s">
        <v>9941</v>
      </c>
      <c r="Q1188" s="7" t="s">
        <v>52</v>
      </c>
      <c r="R1188" s="7" t="s">
        <v>2463</v>
      </c>
      <c r="S1188" s="7" t="s">
        <v>2464</v>
      </c>
      <c r="T1188" s="7" t="s">
        <v>7549</v>
      </c>
      <c r="U1188" s="7"/>
      <c r="V1188" s="7" t="s">
        <v>57</v>
      </c>
      <c r="W1188" s="7" t="s">
        <v>59</v>
      </c>
      <c r="X1188" s="7" t="s">
        <v>7542</v>
      </c>
      <c r="Y1188" s="7" t="s">
        <v>2468</v>
      </c>
    </row>
    <row r="1189" spans="1:25" ht="16.5" customHeight="1">
      <c r="A1189" s="7" t="s">
        <v>9778</v>
      </c>
      <c r="B1189" s="7" t="s">
        <v>9942</v>
      </c>
      <c r="C1189" s="109">
        <v>1</v>
      </c>
      <c r="D1189" s="110">
        <v>1</v>
      </c>
      <c r="E1189" s="111"/>
      <c r="F1189" s="9"/>
      <c r="G1189" s="7" t="s">
        <v>1080</v>
      </c>
      <c r="H1189" s="7" t="s">
        <v>31</v>
      </c>
      <c r="I1189" s="7" t="s">
        <v>9943</v>
      </c>
      <c r="J1189" s="11">
        <f t="shared" si="4"/>
        <v>15</v>
      </c>
      <c r="K1189" s="7" t="s">
        <v>9799</v>
      </c>
      <c r="L1189" s="7" t="s">
        <v>9800</v>
      </c>
      <c r="M1189" s="7" t="s">
        <v>486</v>
      </c>
      <c r="N1189" s="7" t="s">
        <v>487</v>
      </c>
      <c r="O1189" s="7" t="s">
        <v>9944</v>
      </c>
      <c r="P1189" s="7" t="s">
        <v>9945</v>
      </c>
      <c r="Q1189" s="7" t="s">
        <v>52</v>
      </c>
      <c r="R1189" s="7" t="s">
        <v>486</v>
      </c>
      <c r="S1189" s="7" t="s">
        <v>487</v>
      </c>
      <c r="T1189" s="7" t="s">
        <v>9946</v>
      </c>
      <c r="U1189" s="7"/>
      <c r="V1189" s="7" t="s">
        <v>78</v>
      </c>
      <c r="W1189" s="7" t="s">
        <v>59</v>
      </c>
      <c r="X1189" s="7" t="s">
        <v>7542</v>
      </c>
      <c r="Y1189" s="7" t="s">
        <v>5305</v>
      </c>
    </row>
    <row r="1190" spans="1:25" ht="16.5" customHeight="1">
      <c r="A1190" s="7" t="s">
        <v>9778</v>
      </c>
      <c r="B1190" s="7" t="s">
        <v>9947</v>
      </c>
      <c r="C1190" s="109">
        <v>1</v>
      </c>
      <c r="D1190" s="110">
        <v>1</v>
      </c>
      <c r="E1190" s="111"/>
      <c r="F1190" s="9"/>
      <c r="G1190" s="7" t="s">
        <v>1080</v>
      </c>
      <c r="H1190" s="7" t="s">
        <v>31</v>
      </c>
      <c r="I1190" s="7" t="s">
        <v>9948</v>
      </c>
      <c r="J1190" s="11">
        <f t="shared" si="4"/>
        <v>30</v>
      </c>
      <c r="K1190" s="7" t="s">
        <v>9944</v>
      </c>
      <c r="L1190" s="7" t="s">
        <v>9945</v>
      </c>
      <c r="M1190" s="7" t="s">
        <v>486</v>
      </c>
      <c r="N1190" s="7" t="s">
        <v>487</v>
      </c>
      <c r="O1190" s="7" t="s">
        <v>9949</v>
      </c>
      <c r="P1190" s="7" t="s">
        <v>9950</v>
      </c>
      <c r="Q1190" s="7" t="s">
        <v>293</v>
      </c>
      <c r="R1190" s="7" t="s">
        <v>486</v>
      </c>
      <c r="S1190" s="7" t="s">
        <v>487</v>
      </c>
      <c r="T1190" s="7" t="s">
        <v>9951</v>
      </c>
      <c r="U1190" s="7"/>
      <c r="V1190" s="7" t="s">
        <v>78</v>
      </c>
      <c r="W1190" s="7" t="s">
        <v>59</v>
      </c>
      <c r="X1190" s="7" t="s">
        <v>5305</v>
      </c>
      <c r="Y1190" s="7" t="s">
        <v>9952</v>
      </c>
    </row>
    <row r="1191" spans="1:25" ht="16.5" customHeight="1">
      <c r="A1191" s="7" t="s">
        <v>9778</v>
      </c>
      <c r="B1191" s="7" t="s">
        <v>9953</v>
      </c>
      <c r="C1191" s="109">
        <v>1</v>
      </c>
      <c r="D1191" s="110">
        <v>1</v>
      </c>
      <c r="E1191" s="111"/>
      <c r="F1191" s="9"/>
      <c r="G1191" s="7" t="s">
        <v>9797</v>
      </c>
      <c r="H1191" s="7" t="s">
        <v>31</v>
      </c>
      <c r="I1191" s="7" t="s">
        <v>9954</v>
      </c>
      <c r="J1191" s="11">
        <f t="shared" si="4"/>
        <v>22</v>
      </c>
      <c r="K1191" s="7" t="s">
        <v>9803</v>
      </c>
      <c r="L1191" s="7" t="s">
        <v>9804</v>
      </c>
      <c r="M1191" s="7" t="s">
        <v>2922</v>
      </c>
      <c r="N1191" s="7" t="s">
        <v>2924</v>
      </c>
      <c r="O1191" s="7" t="s">
        <v>9955</v>
      </c>
      <c r="P1191" s="7" t="s">
        <v>9956</v>
      </c>
      <c r="Q1191" s="7" t="s">
        <v>52</v>
      </c>
      <c r="R1191" s="7" t="s">
        <v>2954</v>
      </c>
      <c r="S1191" s="7" t="s">
        <v>2485</v>
      </c>
      <c r="T1191" s="7" t="s">
        <v>9957</v>
      </c>
      <c r="U1191" s="7"/>
      <c r="V1191" s="7" t="s">
        <v>57</v>
      </c>
      <c r="W1191" s="7" t="s">
        <v>59</v>
      </c>
      <c r="X1191" s="7" t="s">
        <v>9806</v>
      </c>
      <c r="Y1191" s="7" t="s">
        <v>5202</v>
      </c>
    </row>
    <row r="1192" spans="1:25" ht="16.5" customHeight="1">
      <c r="A1192" s="7" t="s">
        <v>9778</v>
      </c>
      <c r="B1192" s="7" t="s">
        <v>9958</v>
      </c>
      <c r="C1192" s="109">
        <v>1</v>
      </c>
      <c r="D1192" s="110">
        <v>1</v>
      </c>
      <c r="E1192" s="111"/>
      <c r="F1192" s="9"/>
      <c r="G1192" s="7" t="s">
        <v>1080</v>
      </c>
      <c r="H1192" s="7" t="s">
        <v>31</v>
      </c>
      <c r="I1192" s="7" t="s">
        <v>9769</v>
      </c>
      <c r="J1192" s="11">
        <f t="shared" si="4"/>
        <v>14</v>
      </c>
      <c r="K1192" s="7" t="s">
        <v>9803</v>
      </c>
      <c r="L1192" s="7" t="s">
        <v>9804</v>
      </c>
      <c r="M1192" s="7" t="s">
        <v>2922</v>
      </c>
      <c r="N1192" s="7" t="s">
        <v>2924</v>
      </c>
      <c r="O1192" s="7" t="s">
        <v>9959</v>
      </c>
      <c r="P1192" s="7" t="s">
        <v>9960</v>
      </c>
      <c r="Q1192" s="7" t="s">
        <v>965</v>
      </c>
      <c r="R1192" s="7" t="s">
        <v>2922</v>
      </c>
      <c r="S1192" s="7" t="s">
        <v>2924</v>
      </c>
      <c r="T1192" s="7" t="s">
        <v>9961</v>
      </c>
      <c r="U1192" s="7"/>
      <c r="V1192" s="7" t="s">
        <v>78</v>
      </c>
      <c r="W1192" s="7" t="s">
        <v>59</v>
      </c>
      <c r="X1192" s="7" t="s">
        <v>9806</v>
      </c>
      <c r="Y1192" s="7" t="s">
        <v>9962</v>
      </c>
    </row>
    <row r="1193" spans="1:25" ht="16.5" customHeight="1">
      <c r="A1193" s="7" t="s">
        <v>9778</v>
      </c>
      <c r="B1193" s="7" t="s">
        <v>9963</v>
      </c>
      <c r="C1193" s="109">
        <v>1</v>
      </c>
      <c r="D1193" s="110">
        <v>1</v>
      </c>
      <c r="E1193" s="111"/>
      <c r="F1193" s="9"/>
      <c r="G1193" s="7" t="s">
        <v>1080</v>
      </c>
      <c r="H1193" s="7" t="s">
        <v>31</v>
      </c>
      <c r="I1193" s="7" t="s">
        <v>9559</v>
      </c>
      <c r="J1193" s="11">
        <f t="shared" si="4"/>
        <v>12</v>
      </c>
      <c r="K1193" s="7" t="s">
        <v>9803</v>
      </c>
      <c r="L1193" s="7" t="s">
        <v>9804</v>
      </c>
      <c r="M1193" s="7" t="s">
        <v>2922</v>
      </c>
      <c r="N1193" s="7" t="s">
        <v>2924</v>
      </c>
      <c r="O1193" s="7" t="s">
        <v>9964</v>
      </c>
      <c r="P1193" s="7" t="s">
        <v>9965</v>
      </c>
      <c r="Q1193" s="7" t="s">
        <v>293</v>
      </c>
      <c r="R1193" s="7" t="s">
        <v>2922</v>
      </c>
      <c r="S1193" s="7" t="s">
        <v>2924</v>
      </c>
      <c r="T1193" s="7" t="s">
        <v>9966</v>
      </c>
      <c r="U1193" s="7"/>
      <c r="V1193" s="7" t="s">
        <v>78</v>
      </c>
      <c r="W1193" s="7" t="s">
        <v>59</v>
      </c>
      <c r="X1193" s="7" t="s">
        <v>9806</v>
      </c>
      <c r="Y1193" s="7" t="s">
        <v>9967</v>
      </c>
    </row>
    <row r="1194" spans="1:25" ht="16.5" customHeight="1">
      <c r="A1194" s="7" t="s">
        <v>9778</v>
      </c>
      <c r="B1194" s="7" t="s">
        <v>9968</v>
      </c>
      <c r="C1194" s="109">
        <v>1</v>
      </c>
      <c r="D1194" s="110">
        <v>1</v>
      </c>
      <c r="E1194" s="111"/>
      <c r="F1194" s="9"/>
      <c r="G1194" s="7" t="s">
        <v>1080</v>
      </c>
      <c r="H1194" s="7" t="s">
        <v>31</v>
      </c>
      <c r="I1194" s="7" t="s">
        <v>9969</v>
      </c>
      <c r="J1194" s="11">
        <f t="shared" si="4"/>
        <v>16</v>
      </c>
      <c r="K1194" s="7" t="s">
        <v>9964</v>
      </c>
      <c r="L1194" s="7" t="s">
        <v>9965</v>
      </c>
      <c r="M1194" s="7" t="s">
        <v>2922</v>
      </c>
      <c r="N1194" s="7" t="s">
        <v>2924</v>
      </c>
      <c r="O1194" s="7" t="s">
        <v>9970</v>
      </c>
      <c r="P1194" s="7" t="s">
        <v>9971</v>
      </c>
      <c r="Q1194" s="7" t="s">
        <v>293</v>
      </c>
      <c r="R1194" s="7" t="s">
        <v>2922</v>
      </c>
      <c r="S1194" s="7" t="s">
        <v>2924</v>
      </c>
      <c r="T1194" s="7" t="s">
        <v>9972</v>
      </c>
      <c r="U1194" s="7"/>
      <c r="V1194" s="7" t="s">
        <v>78</v>
      </c>
      <c r="W1194" s="7" t="s">
        <v>59</v>
      </c>
      <c r="X1194" s="7" t="s">
        <v>9967</v>
      </c>
      <c r="Y1194" s="7" t="s">
        <v>3002</v>
      </c>
    </row>
    <row r="1195" spans="1:25" ht="16.5" customHeight="1">
      <c r="A1195" s="7" t="s">
        <v>9778</v>
      </c>
      <c r="B1195" s="7" t="s">
        <v>9973</v>
      </c>
      <c r="C1195" s="109">
        <v>1</v>
      </c>
      <c r="D1195" s="110">
        <v>1</v>
      </c>
      <c r="E1195" s="111"/>
      <c r="F1195" s="9"/>
      <c r="G1195" s="7" t="s">
        <v>1080</v>
      </c>
      <c r="H1195" s="7" t="s">
        <v>31</v>
      </c>
      <c r="I1195" s="7" t="s">
        <v>9974</v>
      </c>
      <c r="J1195" s="11">
        <f t="shared" si="4"/>
        <v>13</v>
      </c>
      <c r="K1195" s="7" t="s">
        <v>9808</v>
      </c>
      <c r="L1195" s="7" t="s">
        <v>9809</v>
      </c>
      <c r="M1195" s="7" t="s">
        <v>736</v>
      </c>
      <c r="N1195" s="7" t="s">
        <v>738</v>
      </c>
      <c r="O1195" s="7" t="s">
        <v>9975</v>
      </c>
      <c r="P1195" s="7" t="s">
        <v>9976</v>
      </c>
      <c r="Q1195" s="7" t="s">
        <v>152</v>
      </c>
      <c r="R1195" s="7" t="s">
        <v>796</v>
      </c>
      <c r="S1195" s="7" t="s">
        <v>797</v>
      </c>
      <c r="T1195" s="7" t="s">
        <v>9977</v>
      </c>
      <c r="U1195" s="7"/>
      <c r="V1195" s="7" t="s">
        <v>57</v>
      </c>
      <c r="W1195" s="7" t="s">
        <v>59</v>
      </c>
      <c r="X1195" s="7" t="s">
        <v>819</v>
      </c>
      <c r="Y1195" s="7" t="s">
        <v>2517</v>
      </c>
    </row>
    <row r="1196" spans="1:25" ht="16.5" customHeight="1">
      <c r="A1196" s="7" t="s">
        <v>9778</v>
      </c>
      <c r="B1196" s="7" t="s">
        <v>9978</v>
      </c>
      <c r="C1196" s="109">
        <v>1</v>
      </c>
      <c r="D1196" s="110">
        <v>1</v>
      </c>
      <c r="E1196" s="111"/>
      <c r="F1196" s="9"/>
      <c r="G1196" s="7" t="s">
        <v>1080</v>
      </c>
      <c r="H1196" s="7" t="s">
        <v>31</v>
      </c>
      <c r="I1196" s="7" t="s">
        <v>9979</v>
      </c>
      <c r="J1196" s="11">
        <f t="shared" si="4"/>
        <v>11</v>
      </c>
      <c r="K1196" s="7" t="s">
        <v>9808</v>
      </c>
      <c r="L1196" s="7" t="s">
        <v>9809</v>
      </c>
      <c r="M1196" s="7" t="s">
        <v>736</v>
      </c>
      <c r="N1196" s="7" t="s">
        <v>738</v>
      </c>
      <c r="O1196" s="7" t="s">
        <v>9980</v>
      </c>
      <c r="P1196" s="7" t="s">
        <v>9981</v>
      </c>
      <c r="Q1196" s="7" t="s">
        <v>293</v>
      </c>
      <c r="R1196" s="7" t="s">
        <v>736</v>
      </c>
      <c r="S1196" s="7" t="s">
        <v>738</v>
      </c>
      <c r="T1196" s="7" t="s">
        <v>2225</v>
      </c>
      <c r="U1196" s="7"/>
      <c r="V1196" s="7" t="s">
        <v>78</v>
      </c>
      <c r="W1196" s="7" t="s">
        <v>59</v>
      </c>
      <c r="X1196" s="7" t="s">
        <v>819</v>
      </c>
      <c r="Y1196" s="7" t="s">
        <v>2216</v>
      </c>
    </row>
    <row r="1197" spans="1:25" ht="16.5" customHeight="1">
      <c r="A1197" s="7" t="s">
        <v>9778</v>
      </c>
      <c r="B1197" s="7" t="s">
        <v>9983</v>
      </c>
      <c r="C1197" s="109">
        <v>1</v>
      </c>
      <c r="D1197" s="110">
        <v>1</v>
      </c>
      <c r="E1197" s="111"/>
      <c r="F1197" s="9"/>
      <c r="G1197" s="7" t="s">
        <v>9797</v>
      </c>
      <c r="H1197" s="7" t="s">
        <v>31</v>
      </c>
      <c r="I1197" s="7" t="s">
        <v>9984</v>
      </c>
      <c r="J1197" s="11">
        <f t="shared" si="4"/>
        <v>12</v>
      </c>
      <c r="K1197" s="7" t="s">
        <v>9813</v>
      </c>
      <c r="L1197" s="7" t="s">
        <v>9814</v>
      </c>
      <c r="M1197" s="7" t="s">
        <v>511</v>
      </c>
      <c r="N1197" s="7" t="s">
        <v>513</v>
      </c>
      <c r="O1197" s="7" t="s">
        <v>9985</v>
      </c>
      <c r="P1197" s="7" t="s">
        <v>9986</v>
      </c>
      <c r="Q1197" s="7" t="s">
        <v>152</v>
      </c>
      <c r="R1197" s="7" t="s">
        <v>2490</v>
      </c>
      <c r="S1197" s="7" t="s">
        <v>2492</v>
      </c>
      <c r="T1197" s="7" t="s">
        <v>9987</v>
      </c>
      <c r="U1197" s="7"/>
      <c r="V1197" s="7" t="s">
        <v>57</v>
      </c>
      <c r="W1197" s="7" t="s">
        <v>59</v>
      </c>
      <c r="X1197" s="7" t="s">
        <v>9816</v>
      </c>
      <c r="Y1197" s="7" t="s">
        <v>2902</v>
      </c>
    </row>
    <row r="1198" spans="1:25" ht="16.5" customHeight="1">
      <c r="A1198" s="7" t="s">
        <v>9778</v>
      </c>
      <c r="B1198" s="7" t="s">
        <v>9988</v>
      </c>
      <c r="C1198" s="109">
        <v>1</v>
      </c>
      <c r="D1198" s="110">
        <v>1</v>
      </c>
      <c r="E1198" s="111"/>
      <c r="F1198" s="9"/>
      <c r="G1198" s="7" t="s">
        <v>1080</v>
      </c>
      <c r="H1198" s="7" t="s">
        <v>31</v>
      </c>
      <c r="I1198" s="7" t="s">
        <v>7545</v>
      </c>
      <c r="J1198" s="11">
        <f t="shared" si="4"/>
        <v>13</v>
      </c>
      <c r="K1198" s="7" t="s">
        <v>9813</v>
      </c>
      <c r="L1198" s="7" t="s">
        <v>9814</v>
      </c>
      <c r="M1198" s="7" t="s">
        <v>511</v>
      </c>
      <c r="N1198" s="7" t="s">
        <v>513</v>
      </c>
      <c r="O1198" s="7" t="s">
        <v>9989</v>
      </c>
      <c r="P1198" s="7" t="s">
        <v>9990</v>
      </c>
      <c r="Q1198" s="7" t="s">
        <v>293</v>
      </c>
      <c r="R1198" s="7" t="s">
        <v>511</v>
      </c>
      <c r="S1198" s="7" t="s">
        <v>513</v>
      </c>
      <c r="T1198" s="7" t="s">
        <v>9991</v>
      </c>
      <c r="U1198" s="7"/>
      <c r="V1198" s="7" t="s">
        <v>78</v>
      </c>
      <c r="W1198" s="7" t="s">
        <v>59</v>
      </c>
      <c r="X1198" s="7" t="s">
        <v>9816</v>
      </c>
      <c r="Y1198" s="7" t="s">
        <v>9992</v>
      </c>
    </row>
    <row r="1199" spans="1:25" ht="16.5" customHeight="1">
      <c r="A1199" s="7" t="s">
        <v>9778</v>
      </c>
      <c r="B1199" s="7" t="s">
        <v>9993</v>
      </c>
      <c r="C1199" s="109">
        <v>1</v>
      </c>
      <c r="D1199" s="110">
        <v>1</v>
      </c>
      <c r="E1199" s="111"/>
      <c r="F1199" s="9"/>
      <c r="G1199" s="7" t="s">
        <v>1080</v>
      </c>
      <c r="H1199" s="7" t="s">
        <v>31</v>
      </c>
      <c r="I1199" s="7" t="s">
        <v>8887</v>
      </c>
      <c r="J1199" s="11">
        <f t="shared" si="4"/>
        <v>12</v>
      </c>
      <c r="K1199" s="7" t="s">
        <v>9813</v>
      </c>
      <c r="L1199" s="7" t="s">
        <v>9814</v>
      </c>
      <c r="M1199" s="7" t="s">
        <v>511</v>
      </c>
      <c r="N1199" s="7" t="s">
        <v>513</v>
      </c>
      <c r="O1199" s="7" t="s">
        <v>9994</v>
      </c>
      <c r="P1199" s="7" t="s">
        <v>9995</v>
      </c>
      <c r="Q1199" s="7" t="s">
        <v>293</v>
      </c>
      <c r="R1199" s="7" t="s">
        <v>511</v>
      </c>
      <c r="S1199" s="7" t="s">
        <v>513</v>
      </c>
      <c r="T1199" s="7" t="s">
        <v>9996</v>
      </c>
      <c r="U1199" s="7"/>
      <c r="V1199" s="7" t="s">
        <v>78</v>
      </c>
      <c r="W1199" s="7" t="s">
        <v>59</v>
      </c>
      <c r="X1199" s="7" t="s">
        <v>9816</v>
      </c>
      <c r="Y1199" s="7" t="s">
        <v>9997</v>
      </c>
    </row>
    <row r="1200" spans="1:25" ht="16.5" customHeight="1">
      <c r="A1200" s="7" t="s">
        <v>9778</v>
      </c>
      <c r="B1200" s="7" t="s">
        <v>9998</v>
      </c>
      <c r="C1200" s="109">
        <v>1</v>
      </c>
      <c r="D1200" s="110">
        <v>1</v>
      </c>
      <c r="E1200" s="111"/>
      <c r="F1200" s="9"/>
      <c r="G1200" s="7" t="s">
        <v>1080</v>
      </c>
      <c r="H1200" s="7" t="s">
        <v>31</v>
      </c>
      <c r="I1200" s="7" t="s">
        <v>9999</v>
      </c>
      <c r="J1200" s="11">
        <f t="shared" si="4"/>
        <v>17</v>
      </c>
      <c r="K1200" s="7" t="s">
        <v>9994</v>
      </c>
      <c r="L1200" s="7" t="s">
        <v>9995</v>
      </c>
      <c r="M1200" s="7" t="s">
        <v>511</v>
      </c>
      <c r="N1200" s="7" t="s">
        <v>513</v>
      </c>
      <c r="O1200" s="7" t="s">
        <v>10000</v>
      </c>
      <c r="P1200" s="7" t="s">
        <v>10001</v>
      </c>
      <c r="Q1200" s="7" t="s">
        <v>293</v>
      </c>
      <c r="R1200" s="7" t="s">
        <v>511</v>
      </c>
      <c r="S1200" s="7" t="s">
        <v>513</v>
      </c>
      <c r="T1200" s="7" t="s">
        <v>10002</v>
      </c>
      <c r="U1200" s="7"/>
      <c r="V1200" s="7" t="s">
        <v>78</v>
      </c>
      <c r="W1200" s="7" t="s">
        <v>59</v>
      </c>
      <c r="X1200" s="7" t="s">
        <v>9997</v>
      </c>
      <c r="Y1200" s="7" t="s">
        <v>10003</v>
      </c>
    </row>
    <row r="1201" spans="1:25" ht="16.5" customHeight="1">
      <c r="A1201" s="7" t="s">
        <v>9778</v>
      </c>
      <c r="B1201" s="7" t="s">
        <v>10004</v>
      </c>
      <c r="C1201" s="109">
        <v>1</v>
      </c>
      <c r="D1201" s="110">
        <v>1</v>
      </c>
      <c r="E1201" s="111"/>
      <c r="F1201" s="9"/>
      <c r="G1201" s="7" t="s">
        <v>1080</v>
      </c>
      <c r="H1201" s="7" t="s">
        <v>31</v>
      </c>
      <c r="I1201" s="7" t="s">
        <v>9127</v>
      </c>
      <c r="J1201" s="11">
        <f t="shared" si="4"/>
        <v>8</v>
      </c>
      <c r="K1201" s="7" t="s">
        <v>9821</v>
      </c>
      <c r="L1201" s="7" t="s">
        <v>9822</v>
      </c>
      <c r="M1201" s="7" t="s">
        <v>511</v>
      </c>
      <c r="N1201" s="7" t="s">
        <v>513</v>
      </c>
      <c r="O1201" s="7" t="s">
        <v>10005</v>
      </c>
      <c r="P1201" s="7" t="s">
        <v>10006</v>
      </c>
      <c r="Q1201" s="7" t="s">
        <v>965</v>
      </c>
      <c r="R1201" s="7" t="s">
        <v>5176</v>
      </c>
      <c r="S1201" s="7" t="s">
        <v>2528</v>
      </c>
      <c r="T1201" s="7" t="s">
        <v>10007</v>
      </c>
      <c r="U1201" s="7"/>
      <c r="V1201" s="7" t="s">
        <v>57</v>
      </c>
      <c r="W1201" s="7" t="s">
        <v>59</v>
      </c>
      <c r="X1201" s="7" t="s">
        <v>3040</v>
      </c>
      <c r="Y1201" s="7" t="s">
        <v>5180</v>
      </c>
    </row>
    <row r="1202" spans="1:25" ht="16.5" customHeight="1">
      <c r="A1202" s="7" t="s">
        <v>9778</v>
      </c>
      <c r="B1202" s="7" t="s">
        <v>10008</v>
      </c>
      <c r="C1202" s="109">
        <v>1</v>
      </c>
      <c r="D1202" s="110">
        <v>1</v>
      </c>
      <c r="E1202" s="111"/>
      <c r="F1202" s="9"/>
      <c r="G1202" s="7" t="s">
        <v>1080</v>
      </c>
      <c r="H1202" s="7" t="s">
        <v>31</v>
      </c>
      <c r="I1202" s="7" t="s">
        <v>10009</v>
      </c>
      <c r="J1202" s="11">
        <f t="shared" si="4"/>
        <v>56</v>
      </c>
      <c r="K1202" s="7" t="s">
        <v>9821</v>
      </c>
      <c r="L1202" s="7" t="s">
        <v>9822</v>
      </c>
      <c r="M1202" s="7" t="s">
        <v>511</v>
      </c>
      <c r="N1202" s="7" t="s">
        <v>513</v>
      </c>
      <c r="O1202" s="7" t="s">
        <v>10010</v>
      </c>
      <c r="P1202" s="7" t="s">
        <v>10011</v>
      </c>
      <c r="Q1202" s="7" t="s">
        <v>52</v>
      </c>
      <c r="R1202" s="7" t="s">
        <v>2527</v>
      </c>
      <c r="S1202" s="7" t="s">
        <v>2528</v>
      </c>
      <c r="T1202" s="7" t="s">
        <v>10012</v>
      </c>
      <c r="U1202" s="7"/>
      <c r="V1202" s="7" t="s">
        <v>57</v>
      </c>
      <c r="W1202" s="7" t="s">
        <v>59</v>
      </c>
      <c r="X1202" s="7" t="s">
        <v>3040</v>
      </c>
      <c r="Y1202" s="7" t="s">
        <v>2531</v>
      </c>
    </row>
    <row r="1203" spans="1:25" ht="16.5" customHeight="1">
      <c r="A1203" s="7" t="s">
        <v>9778</v>
      </c>
      <c r="B1203" s="7" t="s">
        <v>10013</v>
      </c>
      <c r="C1203" s="109">
        <v>1</v>
      </c>
      <c r="D1203" s="110">
        <v>1</v>
      </c>
      <c r="E1203" s="111"/>
      <c r="F1203" s="9"/>
      <c r="G1203" s="7" t="s">
        <v>1080</v>
      </c>
      <c r="H1203" s="7" t="s">
        <v>31</v>
      </c>
      <c r="I1203" s="7" t="s">
        <v>10014</v>
      </c>
      <c r="J1203" s="11">
        <f t="shared" si="4"/>
        <v>8</v>
      </c>
      <c r="K1203" s="7" t="s">
        <v>9826</v>
      </c>
      <c r="L1203" s="7" t="s">
        <v>9827</v>
      </c>
      <c r="M1203" s="7" t="s">
        <v>2763</v>
      </c>
      <c r="N1203" s="7" t="s">
        <v>2765</v>
      </c>
      <c r="O1203" s="7" t="s">
        <v>10015</v>
      </c>
      <c r="P1203" s="7" t="s">
        <v>10016</v>
      </c>
      <c r="Q1203" s="7" t="s">
        <v>152</v>
      </c>
      <c r="R1203" s="7" t="s">
        <v>2763</v>
      </c>
      <c r="S1203" s="7" t="s">
        <v>2765</v>
      </c>
      <c r="T1203" s="7" t="s">
        <v>10017</v>
      </c>
      <c r="U1203" s="7"/>
      <c r="V1203" s="7" t="s">
        <v>78</v>
      </c>
      <c r="W1203" s="7" t="s">
        <v>59</v>
      </c>
      <c r="X1203" s="7" t="s">
        <v>8194</v>
      </c>
      <c r="Y1203" s="7" t="s">
        <v>3103</v>
      </c>
    </row>
    <row r="1204" spans="1:25" ht="16.5" customHeight="1">
      <c r="A1204" s="7" t="s">
        <v>9778</v>
      </c>
      <c r="B1204" s="7" t="s">
        <v>10018</v>
      </c>
      <c r="C1204" s="109">
        <v>1</v>
      </c>
      <c r="D1204" s="110">
        <v>1</v>
      </c>
      <c r="E1204" s="111"/>
      <c r="F1204" s="9"/>
      <c r="G1204" s="7" t="s">
        <v>9797</v>
      </c>
      <c r="H1204" s="7" t="s">
        <v>31</v>
      </c>
      <c r="I1204" s="7" t="s">
        <v>10019</v>
      </c>
      <c r="J1204" s="11">
        <f t="shared" si="4"/>
        <v>34</v>
      </c>
      <c r="K1204" s="7" t="s">
        <v>10020</v>
      </c>
      <c r="L1204" s="7" t="s">
        <v>10021</v>
      </c>
      <c r="M1204" s="7" t="s">
        <v>2763</v>
      </c>
      <c r="N1204" s="7" t="s">
        <v>2765</v>
      </c>
      <c r="O1204" s="7" t="s">
        <v>10022</v>
      </c>
      <c r="P1204" s="7" t="s">
        <v>10023</v>
      </c>
      <c r="Q1204" s="7" t="s">
        <v>978</v>
      </c>
      <c r="R1204" s="7" t="s">
        <v>4913</v>
      </c>
      <c r="S1204" s="7" t="s">
        <v>2485</v>
      </c>
      <c r="T1204" s="7" t="s">
        <v>10024</v>
      </c>
      <c r="U1204" s="7"/>
      <c r="V1204" s="7" t="s">
        <v>57</v>
      </c>
      <c r="W1204" s="7" t="s">
        <v>59</v>
      </c>
      <c r="X1204" s="7" t="s">
        <v>8823</v>
      </c>
      <c r="Y1204" s="7" t="s">
        <v>4915</v>
      </c>
    </row>
    <row r="1205" spans="1:25" ht="16.5" customHeight="1">
      <c r="A1205" s="7" t="s">
        <v>9778</v>
      </c>
      <c r="B1205" s="7" t="s">
        <v>10025</v>
      </c>
      <c r="C1205" s="109">
        <v>1</v>
      </c>
      <c r="D1205" s="110">
        <v>1</v>
      </c>
      <c r="E1205" s="111"/>
      <c r="F1205" s="9"/>
      <c r="G1205" s="7" t="s">
        <v>1080</v>
      </c>
      <c r="H1205" s="7" t="s">
        <v>31</v>
      </c>
      <c r="I1205" s="7" t="s">
        <v>7707</v>
      </c>
      <c r="J1205" s="11">
        <f t="shared" si="4"/>
        <v>26</v>
      </c>
      <c r="K1205" s="7" t="s">
        <v>10020</v>
      </c>
      <c r="L1205" s="7" t="s">
        <v>10021</v>
      </c>
      <c r="M1205" s="7" t="s">
        <v>2763</v>
      </c>
      <c r="N1205" s="7" t="s">
        <v>2765</v>
      </c>
      <c r="O1205" s="7" t="s">
        <v>10026</v>
      </c>
      <c r="P1205" s="7" t="s">
        <v>10027</v>
      </c>
      <c r="Q1205" s="7" t="s">
        <v>152</v>
      </c>
      <c r="R1205" s="7" t="s">
        <v>2781</v>
      </c>
      <c r="S1205" s="7" t="s">
        <v>2782</v>
      </c>
      <c r="T1205" s="7" t="s">
        <v>10028</v>
      </c>
      <c r="U1205" s="7"/>
      <c r="V1205" s="7" t="s">
        <v>57</v>
      </c>
      <c r="W1205" s="7" t="s">
        <v>59</v>
      </c>
      <c r="X1205" s="7" t="s">
        <v>8823</v>
      </c>
      <c r="Y1205" s="7" t="s">
        <v>10029</v>
      </c>
    </row>
    <row r="1206" spans="1:25" ht="16.5" customHeight="1">
      <c r="A1206" s="7" t="s">
        <v>9778</v>
      </c>
      <c r="B1206" s="7" t="s">
        <v>10030</v>
      </c>
      <c r="C1206" s="109">
        <v>1</v>
      </c>
      <c r="D1206" s="110">
        <v>1</v>
      </c>
      <c r="E1206" s="111"/>
      <c r="F1206" s="9"/>
      <c r="G1206" s="7" t="s">
        <v>1080</v>
      </c>
      <c r="H1206" s="7" t="s">
        <v>31</v>
      </c>
      <c r="I1206" s="7" t="s">
        <v>10032</v>
      </c>
      <c r="J1206" s="11">
        <f t="shared" si="4"/>
        <v>24</v>
      </c>
      <c r="K1206" s="7" t="s">
        <v>10026</v>
      </c>
      <c r="L1206" s="7" t="s">
        <v>10027</v>
      </c>
      <c r="M1206" s="7" t="s">
        <v>2781</v>
      </c>
      <c r="N1206" s="7" t="s">
        <v>2782</v>
      </c>
      <c r="O1206" s="7" t="s">
        <v>10033</v>
      </c>
      <c r="P1206" s="7" t="s">
        <v>10034</v>
      </c>
      <c r="Q1206" s="7" t="s">
        <v>52</v>
      </c>
      <c r="R1206" s="7" t="s">
        <v>2781</v>
      </c>
      <c r="S1206" s="7" t="s">
        <v>2782</v>
      </c>
      <c r="T1206" s="7" t="s">
        <v>10035</v>
      </c>
      <c r="U1206" s="7"/>
      <c r="V1206" s="7" t="s">
        <v>78</v>
      </c>
      <c r="W1206" s="7" t="s">
        <v>59</v>
      </c>
      <c r="X1206" s="7" t="s">
        <v>10029</v>
      </c>
      <c r="Y1206" s="7" t="s">
        <v>10036</v>
      </c>
    </row>
    <row r="1207" spans="1:25" ht="16.5" customHeight="1">
      <c r="A1207" s="7" t="s">
        <v>9778</v>
      </c>
      <c r="B1207" s="7" t="s">
        <v>10037</v>
      </c>
      <c r="C1207" s="109">
        <v>1</v>
      </c>
      <c r="D1207" s="110">
        <v>1</v>
      </c>
      <c r="E1207" s="111"/>
      <c r="F1207" s="9"/>
      <c r="G1207" s="7" t="s">
        <v>1080</v>
      </c>
      <c r="H1207" s="7" t="s">
        <v>31</v>
      </c>
      <c r="I1207" s="7" t="s">
        <v>10038</v>
      </c>
      <c r="J1207" s="11">
        <f t="shared" si="4"/>
        <v>34</v>
      </c>
      <c r="K1207" s="7" t="s">
        <v>9831</v>
      </c>
      <c r="L1207" s="7" t="s">
        <v>9832</v>
      </c>
      <c r="M1207" s="7" t="s">
        <v>2763</v>
      </c>
      <c r="N1207" s="7" t="s">
        <v>2765</v>
      </c>
      <c r="O1207" s="7" t="s">
        <v>10039</v>
      </c>
      <c r="P1207" s="7" t="s">
        <v>10040</v>
      </c>
      <c r="Q1207" s="7" t="s">
        <v>293</v>
      </c>
      <c r="R1207" s="7" t="s">
        <v>4936</v>
      </c>
      <c r="S1207" s="7" t="s">
        <v>4938</v>
      </c>
      <c r="T1207" s="7" t="s">
        <v>10041</v>
      </c>
      <c r="U1207" s="7"/>
      <c r="V1207" s="7" t="s">
        <v>57</v>
      </c>
      <c r="W1207" s="7" t="s">
        <v>59</v>
      </c>
      <c r="X1207" s="7" t="s">
        <v>8823</v>
      </c>
      <c r="Y1207" s="7" t="s">
        <v>7098</v>
      </c>
    </row>
    <row r="1208" spans="1:25" ht="16.5" customHeight="1">
      <c r="A1208" s="7" t="s">
        <v>9778</v>
      </c>
      <c r="B1208" s="7" t="s">
        <v>10042</v>
      </c>
      <c r="C1208" s="109">
        <v>1</v>
      </c>
      <c r="D1208" s="110">
        <v>1</v>
      </c>
      <c r="E1208" s="111"/>
      <c r="F1208" s="9"/>
      <c r="G1208" s="7" t="s">
        <v>1080</v>
      </c>
      <c r="H1208" s="7" t="s">
        <v>31</v>
      </c>
      <c r="I1208" s="7" t="s">
        <v>10043</v>
      </c>
      <c r="J1208" s="11">
        <f t="shared" si="4"/>
        <v>20</v>
      </c>
      <c r="K1208" s="7" t="s">
        <v>9836</v>
      </c>
      <c r="L1208" s="7" t="s">
        <v>9837</v>
      </c>
      <c r="M1208" s="7" t="s">
        <v>2019</v>
      </c>
      <c r="N1208" s="7" t="s">
        <v>2020</v>
      </c>
      <c r="O1208" s="7" t="s">
        <v>10044</v>
      </c>
      <c r="P1208" s="7" t="s">
        <v>10045</v>
      </c>
      <c r="Q1208" s="7" t="s">
        <v>1912</v>
      </c>
      <c r="R1208" s="7" t="s">
        <v>2055</v>
      </c>
      <c r="S1208" s="7" t="s">
        <v>1997</v>
      </c>
      <c r="T1208" s="7" t="s">
        <v>10046</v>
      </c>
      <c r="U1208" s="7"/>
      <c r="V1208" s="7" t="s">
        <v>57</v>
      </c>
      <c r="W1208" s="7" t="s">
        <v>59</v>
      </c>
      <c r="X1208" s="7" t="s">
        <v>9839</v>
      </c>
      <c r="Y1208" s="7" t="s">
        <v>4507</v>
      </c>
    </row>
    <row r="1209" spans="1:25" ht="16.5" customHeight="1">
      <c r="A1209" s="7" t="s">
        <v>9778</v>
      </c>
      <c r="B1209" s="7" t="s">
        <v>10047</v>
      </c>
      <c r="C1209" s="109">
        <v>1</v>
      </c>
      <c r="D1209" s="110">
        <v>1</v>
      </c>
      <c r="E1209" s="111"/>
      <c r="F1209" s="9"/>
      <c r="G1209" s="7" t="s">
        <v>1080</v>
      </c>
      <c r="H1209" s="7" t="s">
        <v>31</v>
      </c>
      <c r="I1209" s="7" t="s">
        <v>10048</v>
      </c>
      <c r="J1209" s="11">
        <f t="shared" si="4"/>
        <v>9</v>
      </c>
      <c r="K1209" s="7" t="s">
        <v>9836</v>
      </c>
      <c r="L1209" s="7" t="s">
        <v>9837</v>
      </c>
      <c r="M1209" s="7" t="s">
        <v>2019</v>
      </c>
      <c r="N1209" s="7" t="s">
        <v>2020</v>
      </c>
      <c r="O1209" s="7" t="s">
        <v>10049</v>
      </c>
      <c r="P1209" s="7" t="s">
        <v>10050</v>
      </c>
      <c r="Q1209" s="7" t="s">
        <v>965</v>
      </c>
      <c r="R1209" s="7" t="s">
        <v>2066</v>
      </c>
      <c r="S1209" s="7" t="s">
        <v>1997</v>
      </c>
      <c r="T1209" s="7" t="s">
        <v>10051</v>
      </c>
      <c r="U1209" s="7"/>
      <c r="V1209" s="7" t="s">
        <v>57</v>
      </c>
      <c r="W1209" s="7" t="s">
        <v>59</v>
      </c>
      <c r="X1209" s="7" t="s">
        <v>9839</v>
      </c>
      <c r="Y1209" s="7" t="s">
        <v>10052</v>
      </c>
    </row>
    <row r="1210" spans="1:25" ht="16.5" customHeight="1">
      <c r="A1210" s="7" t="s">
        <v>9778</v>
      </c>
      <c r="B1210" s="7" t="s">
        <v>10053</v>
      </c>
      <c r="C1210" s="109">
        <v>1</v>
      </c>
      <c r="D1210" s="110">
        <v>1</v>
      </c>
      <c r="E1210" s="111"/>
      <c r="F1210" s="9"/>
      <c r="G1210" s="7" t="s">
        <v>1080</v>
      </c>
      <c r="H1210" s="7" t="s">
        <v>31</v>
      </c>
      <c r="I1210" s="7" t="s">
        <v>3497</v>
      </c>
      <c r="J1210" s="11">
        <f t="shared" si="4"/>
        <v>18</v>
      </c>
      <c r="K1210" s="7" t="s">
        <v>9836</v>
      </c>
      <c r="L1210" s="7" t="s">
        <v>9837</v>
      </c>
      <c r="M1210" s="7" t="s">
        <v>2019</v>
      </c>
      <c r="N1210" s="7" t="s">
        <v>2020</v>
      </c>
      <c r="O1210" s="7" t="s">
        <v>10054</v>
      </c>
      <c r="P1210" s="7" t="s">
        <v>10055</v>
      </c>
      <c r="Q1210" s="7" t="s">
        <v>152</v>
      </c>
      <c r="R1210" s="7" t="s">
        <v>2078</v>
      </c>
      <c r="S1210" s="7" t="s">
        <v>1997</v>
      </c>
      <c r="T1210" s="7" t="s">
        <v>10056</v>
      </c>
      <c r="U1210" s="7"/>
      <c r="V1210" s="7" t="s">
        <v>57</v>
      </c>
      <c r="W1210" s="7" t="s">
        <v>59</v>
      </c>
      <c r="X1210" s="7" t="s">
        <v>9839</v>
      </c>
      <c r="Y1210" s="7" t="s">
        <v>8039</v>
      </c>
    </row>
    <row r="1211" spans="1:25" ht="16.5" customHeight="1">
      <c r="A1211" s="7" t="s">
        <v>9778</v>
      </c>
      <c r="B1211" s="7" t="s">
        <v>10057</v>
      </c>
      <c r="C1211" s="109">
        <v>1</v>
      </c>
      <c r="D1211" s="110">
        <v>1</v>
      </c>
      <c r="E1211" s="111"/>
      <c r="F1211" s="9"/>
      <c r="G1211" s="7" t="s">
        <v>1080</v>
      </c>
      <c r="H1211" s="7" t="s">
        <v>31</v>
      </c>
      <c r="I1211" s="7" t="s">
        <v>10058</v>
      </c>
      <c r="J1211" s="11">
        <f t="shared" si="4"/>
        <v>23</v>
      </c>
      <c r="K1211" s="7" t="s">
        <v>9836</v>
      </c>
      <c r="L1211" s="7" t="s">
        <v>9837</v>
      </c>
      <c r="M1211" s="7" t="s">
        <v>2019</v>
      </c>
      <c r="N1211" s="7" t="s">
        <v>2020</v>
      </c>
      <c r="O1211" s="7" t="s">
        <v>10059</v>
      </c>
      <c r="P1211" s="7" t="s">
        <v>10060</v>
      </c>
      <c r="Q1211" s="7" t="s">
        <v>152</v>
      </c>
      <c r="R1211" s="7" t="s">
        <v>135</v>
      </c>
      <c r="S1211" s="7" t="s">
        <v>136</v>
      </c>
      <c r="T1211" s="7" t="s">
        <v>10061</v>
      </c>
      <c r="U1211" s="7"/>
      <c r="V1211" s="7" t="s">
        <v>57</v>
      </c>
      <c r="W1211" s="7" t="s">
        <v>59</v>
      </c>
      <c r="X1211" s="7" t="s">
        <v>9839</v>
      </c>
      <c r="Y1211" s="7" t="s">
        <v>141</v>
      </c>
    </row>
    <row r="1212" spans="1:25" ht="16.5" customHeight="1">
      <c r="A1212" s="7" t="s">
        <v>9778</v>
      </c>
      <c r="B1212" s="7" t="s">
        <v>10062</v>
      </c>
      <c r="C1212" s="109">
        <v>1</v>
      </c>
      <c r="D1212" s="110">
        <v>1</v>
      </c>
      <c r="E1212" s="111"/>
      <c r="F1212" s="9"/>
      <c r="G1212" s="7" t="s">
        <v>1080</v>
      </c>
      <c r="H1212" s="7" t="s">
        <v>31</v>
      </c>
      <c r="I1212" s="7" t="s">
        <v>10063</v>
      </c>
      <c r="J1212" s="11">
        <f t="shared" si="4"/>
        <v>17</v>
      </c>
      <c r="K1212" s="7" t="s">
        <v>10064</v>
      </c>
      <c r="L1212" s="7" t="s">
        <v>10065</v>
      </c>
      <c r="M1212" s="7" t="s">
        <v>2019</v>
      </c>
      <c r="N1212" s="7" t="s">
        <v>2020</v>
      </c>
      <c r="O1212" s="7" t="s">
        <v>10066</v>
      </c>
      <c r="P1212" s="7" t="s">
        <v>10067</v>
      </c>
      <c r="Q1212" s="7" t="s">
        <v>258</v>
      </c>
      <c r="R1212" s="7" t="s">
        <v>2043</v>
      </c>
      <c r="S1212" s="7" t="s">
        <v>1997</v>
      </c>
      <c r="T1212" s="7" t="s">
        <v>10068</v>
      </c>
      <c r="U1212" s="7"/>
      <c r="V1212" s="7" t="s">
        <v>57</v>
      </c>
      <c r="W1212" s="7" t="s">
        <v>59</v>
      </c>
      <c r="X1212" s="7" t="s">
        <v>3374</v>
      </c>
      <c r="Y1212" s="7" t="s">
        <v>8162</v>
      </c>
    </row>
    <row r="1213" spans="1:25" ht="16.5" customHeight="1">
      <c r="A1213" s="7" t="s">
        <v>9778</v>
      </c>
      <c r="B1213" s="7" t="s">
        <v>10069</v>
      </c>
      <c r="C1213" s="109">
        <v>1</v>
      </c>
      <c r="D1213" s="110">
        <v>1</v>
      </c>
      <c r="E1213" s="111"/>
      <c r="F1213" s="9"/>
      <c r="G1213" s="7" t="s">
        <v>1080</v>
      </c>
      <c r="H1213" s="7" t="s">
        <v>31</v>
      </c>
      <c r="I1213" s="7" t="s">
        <v>10070</v>
      </c>
      <c r="J1213" s="11">
        <f t="shared" si="4"/>
        <v>7</v>
      </c>
      <c r="K1213" s="7" t="s">
        <v>10064</v>
      </c>
      <c r="L1213" s="7" t="s">
        <v>10065</v>
      </c>
      <c r="M1213" s="7" t="s">
        <v>2019</v>
      </c>
      <c r="N1213" s="7" t="s">
        <v>2020</v>
      </c>
      <c r="O1213" s="7" t="s">
        <v>10071</v>
      </c>
      <c r="P1213" s="7" t="s">
        <v>10072</v>
      </c>
      <c r="Q1213" s="7" t="s">
        <v>965</v>
      </c>
      <c r="R1213" s="7" t="s">
        <v>2007</v>
      </c>
      <c r="S1213" s="7" t="s">
        <v>1997</v>
      </c>
      <c r="T1213" s="7" t="s">
        <v>10073</v>
      </c>
      <c r="U1213" s="7"/>
      <c r="V1213" s="7" t="s">
        <v>57</v>
      </c>
      <c r="W1213" s="7" t="s">
        <v>59</v>
      </c>
      <c r="X1213" s="7" t="s">
        <v>3374</v>
      </c>
      <c r="Y1213" s="7" t="s">
        <v>10074</v>
      </c>
    </row>
    <row r="1214" spans="1:25" ht="16.5" customHeight="1">
      <c r="A1214" s="7" t="s">
        <v>9778</v>
      </c>
      <c r="B1214" s="7" t="s">
        <v>10075</v>
      </c>
      <c r="C1214" s="109">
        <v>1</v>
      </c>
      <c r="D1214" s="110">
        <v>1</v>
      </c>
      <c r="E1214" s="111"/>
      <c r="F1214" s="9"/>
      <c r="G1214" s="7" t="s">
        <v>1080</v>
      </c>
      <c r="H1214" s="7" t="s">
        <v>31</v>
      </c>
      <c r="I1214" s="7" t="s">
        <v>10076</v>
      </c>
      <c r="J1214" s="11">
        <f t="shared" si="4"/>
        <v>12</v>
      </c>
      <c r="K1214" s="7" t="s">
        <v>10064</v>
      </c>
      <c r="L1214" s="7" t="s">
        <v>10065</v>
      </c>
      <c r="M1214" s="7" t="s">
        <v>2019</v>
      </c>
      <c r="N1214" s="7" t="s">
        <v>2020</v>
      </c>
      <c r="O1214" s="7" t="s">
        <v>10077</v>
      </c>
      <c r="P1214" s="7" t="s">
        <v>10078</v>
      </c>
      <c r="Q1214" s="7" t="s">
        <v>52</v>
      </c>
      <c r="R1214" s="7" t="s">
        <v>1996</v>
      </c>
      <c r="S1214" s="7" t="s">
        <v>1997</v>
      </c>
      <c r="T1214" s="7" t="s">
        <v>10079</v>
      </c>
      <c r="U1214" s="7"/>
      <c r="V1214" s="7" t="s">
        <v>57</v>
      </c>
      <c r="W1214" s="7" t="s">
        <v>59</v>
      </c>
      <c r="X1214" s="7" t="s">
        <v>3374</v>
      </c>
      <c r="Y1214" s="7" t="s">
        <v>7989</v>
      </c>
    </row>
    <row r="1215" spans="1:25" ht="16.5" customHeight="1">
      <c r="A1215" s="7" t="s">
        <v>9778</v>
      </c>
      <c r="B1215" s="7" t="s">
        <v>10080</v>
      </c>
      <c r="C1215" s="109">
        <v>1</v>
      </c>
      <c r="D1215" s="110">
        <v>1</v>
      </c>
      <c r="E1215" s="111"/>
      <c r="F1215" s="9"/>
      <c r="G1215" s="7" t="s">
        <v>1080</v>
      </c>
      <c r="H1215" s="7" t="s">
        <v>31</v>
      </c>
      <c r="I1215" s="7" t="s">
        <v>3497</v>
      </c>
      <c r="J1215" s="11">
        <f t="shared" si="4"/>
        <v>18</v>
      </c>
      <c r="K1215" s="7" t="s">
        <v>10064</v>
      </c>
      <c r="L1215" s="7" t="s">
        <v>10065</v>
      </c>
      <c r="M1215" s="7" t="s">
        <v>2019</v>
      </c>
      <c r="N1215" s="7" t="s">
        <v>2020</v>
      </c>
      <c r="O1215" s="7" t="s">
        <v>10082</v>
      </c>
      <c r="P1215" s="7" t="s">
        <v>10083</v>
      </c>
      <c r="Q1215" s="7" t="s">
        <v>52</v>
      </c>
      <c r="R1215" s="7" t="s">
        <v>975</v>
      </c>
      <c r="S1215" s="7" t="s">
        <v>977</v>
      </c>
      <c r="T1215" s="7" t="s">
        <v>10084</v>
      </c>
      <c r="U1215" s="7"/>
      <c r="V1215" s="7" t="s">
        <v>57</v>
      </c>
      <c r="W1215" s="7" t="s">
        <v>59</v>
      </c>
      <c r="X1215" s="7" t="s">
        <v>3374</v>
      </c>
      <c r="Y1215" s="7" t="s">
        <v>10085</v>
      </c>
    </row>
    <row r="1216" spans="1:25" ht="16.5" customHeight="1">
      <c r="A1216" s="7" t="s">
        <v>9778</v>
      </c>
      <c r="B1216" s="7" t="s">
        <v>10086</v>
      </c>
      <c r="C1216" s="109">
        <v>1</v>
      </c>
      <c r="D1216" s="110">
        <v>1</v>
      </c>
      <c r="E1216" s="111"/>
      <c r="F1216" s="9"/>
      <c r="G1216" s="7" t="s">
        <v>9797</v>
      </c>
      <c r="H1216" s="7" t="s">
        <v>31</v>
      </c>
      <c r="I1216" s="7" t="s">
        <v>10087</v>
      </c>
      <c r="J1216" s="11">
        <f t="shared" si="4"/>
        <v>54</v>
      </c>
      <c r="K1216" s="7" t="s">
        <v>9843</v>
      </c>
      <c r="L1216" s="7" t="s">
        <v>9844</v>
      </c>
      <c r="M1216" s="7" t="s">
        <v>531</v>
      </c>
      <c r="N1216" s="7" t="s">
        <v>532</v>
      </c>
      <c r="O1216" s="7" t="s">
        <v>10088</v>
      </c>
      <c r="P1216" s="7" t="s">
        <v>10089</v>
      </c>
      <c r="Q1216" s="7" t="s">
        <v>52</v>
      </c>
      <c r="R1216" s="7" t="s">
        <v>4697</v>
      </c>
      <c r="S1216" s="7" t="s">
        <v>2443</v>
      </c>
      <c r="T1216" s="7" t="s">
        <v>10090</v>
      </c>
      <c r="U1216" s="7"/>
      <c r="V1216" s="7" t="s">
        <v>57</v>
      </c>
      <c r="W1216" s="7" t="s">
        <v>59</v>
      </c>
      <c r="X1216" s="7" t="s">
        <v>7590</v>
      </c>
      <c r="Y1216" s="7" t="s">
        <v>4699</v>
      </c>
    </row>
    <row r="1217" spans="1:25" ht="16.5" customHeight="1">
      <c r="A1217" s="7" t="s">
        <v>9778</v>
      </c>
      <c r="B1217" s="7" t="s">
        <v>10091</v>
      </c>
      <c r="C1217" s="109">
        <v>1</v>
      </c>
      <c r="D1217" s="110">
        <v>1</v>
      </c>
      <c r="E1217" s="111"/>
      <c r="F1217" s="9"/>
      <c r="G1217" s="7" t="s">
        <v>1080</v>
      </c>
      <c r="H1217" s="7" t="s">
        <v>31</v>
      </c>
      <c r="I1217" s="7" t="s">
        <v>10092</v>
      </c>
      <c r="J1217" s="11">
        <f t="shared" si="4"/>
        <v>16</v>
      </c>
      <c r="K1217" s="7" t="s">
        <v>9843</v>
      </c>
      <c r="L1217" s="7" t="s">
        <v>9844</v>
      </c>
      <c r="M1217" s="7" t="s">
        <v>531</v>
      </c>
      <c r="N1217" s="7" t="s">
        <v>532</v>
      </c>
      <c r="O1217" s="7" t="s">
        <v>10093</v>
      </c>
      <c r="P1217" s="7" t="s">
        <v>10094</v>
      </c>
      <c r="Q1217" s="7" t="s">
        <v>152</v>
      </c>
      <c r="R1217" s="7" t="s">
        <v>531</v>
      </c>
      <c r="S1217" s="7" t="s">
        <v>532</v>
      </c>
      <c r="T1217" s="7" t="s">
        <v>10095</v>
      </c>
      <c r="U1217" s="7"/>
      <c r="V1217" s="7" t="s">
        <v>78</v>
      </c>
      <c r="W1217" s="7" t="s">
        <v>59</v>
      </c>
      <c r="X1217" s="7" t="s">
        <v>7590</v>
      </c>
      <c r="Y1217" s="7" t="s">
        <v>3418</v>
      </c>
    </row>
    <row r="1218" spans="1:25" ht="16.5" customHeight="1">
      <c r="A1218" s="7" t="s">
        <v>9778</v>
      </c>
      <c r="B1218" s="7" t="s">
        <v>10096</v>
      </c>
      <c r="C1218" s="109">
        <v>1</v>
      </c>
      <c r="D1218" s="110">
        <v>1</v>
      </c>
      <c r="E1218" s="111"/>
      <c r="F1218" s="9"/>
      <c r="G1218" s="7" t="s">
        <v>1080</v>
      </c>
      <c r="H1218" s="7" t="s">
        <v>31</v>
      </c>
      <c r="I1218" s="7" t="s">
        <v>10097</v>
      </c>
      <c r="J1218" s="11">
        <f t="shared" si="4"/>
        <v>27</v>
      </c>
      <c r="K1218" s="7" t="s">
        <v>10093</v>
      </c>
      <c r="L1218" s="7" t="s">
        <v>10094</v>
      </c>
      <c r="M1218" s="7" t="s">
        <v>531</v>
      </c>
      <c r="N1218" s="7" t="s">
        <v>532</v>
      </c>
      <c r="O1218" s="7" t="s">
        <v>10098</v>
      </c>
      <c r="P1218" s="7" t="s">
        <v>10099</v>
      </c>
      <c r="Q1218" s="7" t="s">
        <v>293</v>
      </c>
      <c r="R1218" s="7" t="s">
        <v>531</v>
      </c>
      <c r="S1218" s="7" t="s">
        <v>532</v>
      </c>
      <c r="T1218" s="7" t="s">
        <v>10100</v>
      </c>
      <c r="U1218" s="7"/>
      <c r="V1218" s="7" t="s">
        <v>78</v>
      </c>
      <c r="W1218" s="7" t="s">
        <v>59</v>
      </c>
      <c r="X1218" s="7" t="s">
        <v>3404</v>
      </c>
      <c r="Y1218" s="7" t="s">
        <v>10101</v>
      </c>
    </row>
    <row r="1219" spans="1:25" ht="16.5" customHeight="1">
      <c r="A1219" s="7" t="s">
        <v>9778</v>
      </c>
      <c r="B1219" s="7" t="s">
        <v>10102</v>
      </c>
      <c r="C1219" s="109">
        <v>1</v>
      </c>
      <c r="D1219" s="110">
        <v>1</v>
      </c>
      <c r="E1219" s="111"/>
      <c r="F1219" s="9"/>
      <c r="G1219" s="7" t="s">
        <v>1080</v>
      </c>
      <c r="H1219" s="7" t="s">
        <v>31</v>
      </c>
      <c r="I1219" s="7" t="s">
        <v>10103</v>
      </c>
      <c r="J1219" s="11">
        <f t="shared" si="4"/>
        <v>10</v>
      </c>
      <c r="K1219" s="7" t="s">
        <v>10104</v>
      </c>
      <c r="L1219" s="7" t="s">
        <v>10105</v>
      </c>
      <c r="M1219" s="7" t="s">
        <v>531</v>
      </c>
      <c r="N1219" s="7" t="s">
        <v>532</v>
      </c>
      <c r="O1219" s="7" t="s">
        <v>10106</v>
      </c>
      <c r="P1219" s="7" t="s">
        <v>10107</v>
      </c>
      <c r="Q1219" s="7" t="s">
        <v>152</v>
      </c>
      <c r="R1219" s="7" t="s">
        <v>1813</v>
      </c>
      <c r="S1219" s="7" t="s">
        <v>1802</v>
      </c>
      <c r="T1219" s="7" t="s">
        <v>10108</v>
      </c>
      <c r="U1219" s="7"/>
      <c r="V1219" s="7" t="s">
        <v>57</v>
      </c>
      <c r="W1219" s="7" t="s">
        <v>59</v>
      </c>
      <c r="X1219" s="7" t="s">
        <v>10109</v>
      </c>
      <c r="Y1219" s="7" t="s">
        <v>1817</v>
      </c>
    </row>
    <row r="1220" spans="1:25" ht="16.5" customHeight="1">
      <c r="A1220" s="7" t="s">
        <v>9778</v>
      </c>
      <c r="B1220" s="7" t="s">
        <v>10110</v>
      </c>
      <c r="C1220" s="109">
        <v>1</v>
      </c>
      <c r="D1220" s="110">
        <v>1</v>
      </c>
      <c r="E1220" s="111"/>
      <c r="F1220" s="9"/>
      <c r="G1220" s="7" t="s">
        <v>1080</v>
      </c>
      <c r="H1220" s="7" t="s">
        <v>31</v>
      </c>
      <c r="I1220" s="7" t="s">
        <v>10111</v>
      </c>
      <c r="J1220" s="11">
        <f t="shared" si="4"/>
        <v>8</v>
      </c>
      <c r="K1220" s="7" t="s">
        <v>10106</v>
      </c>
      <c r="L1220" s="7" t="s">
        <v>10107</v>
      </c>
      <c r="M1220" s="7" t="s">
        <v>1813</v>
      </c>
      <c r="N1220" s="7" t="s">
        <v>1802</v>
      </c>
      <c r="O1220" s="7" t="s">
        <v>10112</v>
      </c>
      <c r="P1220" s="7" t="s">
        <v>10113</v>
      </c>
      <c r="Q1220" s="7" t="s">
        <v>965</v>
      </c>
      <c r="R1220" s="7" t="s">
        <v>5078</v>
      </c>
      <c r="S1220" s="7" t="s">
        <v>1802</v>
      </c>
      <c r="T1220" s="7" t="s">
        <v>10114</v>
      </c>
      <c r="U1220" s="7"/>
      <c r="V1220" s="7" t="s">
        <v>57</v>
      </c>
      <c r="W1220" s="7" t="s">
        <v>59</v>
      </c>
      <c r="X1220" s="7" t="s">
        <v>1817</v>
      </c>
      <c r="Y1220" s="7" t="s">
        <v>5082</v>
      </c>
    </row>
    <row r="1221" spans="1:25" ht="16.5" customHeight="1">
      <c r="A1221" s="7" t="s">
        <v>9778</v>
      </c>
      <c r="B1221" s="7" t="s">
        <v>10115</v>
      </c>
      <c r="C1221" s="109">
        <v>1</v>
      </c>
      <c r="D1221" s="110">
        <v>1</v>
      </c>
      <c r="E1221" s="111"/>
      <c r="F1221" s="9"/>
      <c r="G1221" s="7" t="s">
        <v>1080</v>
      </c>
      <c r="H1221" s="7" t="s">
        <v>31</v>
      </c>
      <c r="I1221" s="7" t="s">
        <v>10116</v>
      </c>
      <c r="J1221" s="11">
        <f t="shared" si="4"/>
        <v>7</v>
      </c>
      <c r="K1221" s="7" t="s">
        <v>10112</v>
      </c>
      <c r="L1221" s="7" t="s">
        <v>10113</v>
      </c>
      <c r="M1221" s="7" t="s">
        <v>5078</v>
      </c>
      <c r="N1221" s="7" t="s">
        <v>1802</v>
      </c>
      <c r="O1221" s="7" t="s">
        <v>10117</v>
      </c>
      <c r="P1221" s="7" t="s">
        <v>10118</v>
      </c>
      <c r="Q1221" s="7" t="s">
        <v>965</v>
      </c>
      <c r="R1221" s="7" t="s">
        <v>1801</v>
      </c>
      <c r="S1221" s="7" t="s">
        <v>1802</v>
      </c>
      <c r="T1221" s="7" t="s">
        <v>10119</v>
      </c>
      <c r="U1221" s="7"/>
      <c r="V1221" s="7" t="s">
        <v>57</v>
      </c>
      <c r="W1221" s="7" t="s">
        <v>59</v>
      </c>
      <c r="X1221" s="7" t="s">
        <v>5082</v>
      </c>
      <c r="Y1221" s="7" t="s">
        <v>1805</v>
      </c>
    </row>
    <row r="1222" spans="1:25" ht="16.5" customHeight="1">
      <c r="A1222" s="7" t="s">
        <v>9778</v>
      </c>
      <c r="B1222" s="7" t="s">
        <v>10120</v>
      </c>
      <c r="C1222" s="109">
        <v>1</v>
      </c>
      <c r="D1222" s="110">
        <v>1</v>
      </c>
      <c r="E1222" s="111"/>
      <c r="F1222" s="9"/>
      <c r="G1222" s="7" t="s">
        <v>1080</v>
      </c>
      <c r="H1222" s="7" t="s">
        <v>31</v>
      </c>
      <c r="I1222" s="7" t="s">
        <v>7671</v>
      </c>
      <c r="J1222" s="11">
        <f t="shared" si="4"/>
        <v>12</v>
      </c>
      <c r="K1222" s="7" t="s">
        <v>9848</v>
      </c>
      <c r="L1222" s="7" t="s">
        <v>9849</v>
      </c>
      <c r="M1222" s="7" t="s">
        <v>931</v>
      </c>
      <c r="N1222" s="7" t="s">
        <v>932</v>
      </c>
      <c r="O1222" s="7" t="s">
        <v>10121</v>
      </c>
      <c r="P1222" s="7" t="s">
        <v>10122</v>
      </c>
      <c r="Q1222" s="7" t="s">
        <v>2270</v>
      </c>
      <c r="R1222" s="7" t="s">
        <v>174</v>
      </c>
      <c r="S1222" s="7" t="s">
        <v>175</v>
      </c>
      <c r="T1222" s="7" t="s">
        <v>1525</v>
      </c>
      <c r="U1222" s="7"/>
      <c r="V1222" s="7" t="s">
        <v>57</v>
      </c>
      <c r="W1222" s="7" t="s">
        <v>59</v>
      </c>
      <c r="X1222" s="7" t="s">
        <v>1515</v>
      </c>
      <c r="Y1222" s="7" t="s">
        <v>1526</v>
      </c>
    </row>
    <row r="1223" spans="1:25" ht="16.5" customHeight="1">
      <c r="A1223" s="7" t="s">
        <v>9778</v>
      </c>
      <c r="B1223" s="7" t="s">
        <v>10123</v>
      </c>
      <c r="C1223" s="109">
        <v>1</v>
      </c>
      <c r="D1223" s="110">
        <v>1</v>
      </c>
      <c r="E1223" s="111"/>
      <c r="F1223" s="9"/>
      <c r="G1223" s="7" t="s">
        <v>1080</v>
      </c>
      <c r="H1223" s="7" t="s">
        <v>31</v>
      </c>
      <c r="I1223" s="7" t="s">
        <v>10124</v>
      </c>
      <c r="J1223" s="11">
        <f t="shared" si="4"/>
        <v>11</v>
      </c>
      <c r="K1223" s="7" t="s">
        <v>9848</v>
      </c>
      <c r="L1223" s="7" t="s">
        <v>9849</v>
      </c>
      <c r="M1223" s="7" t="s">
        <v>931</v>
      </c>
      <c r="N1223" s="7" t="s">
        <v>932</v>
      </c>
      <c r="O1223" s="7" t="s">
        <v>10125</v>
      </c>
      <c r="P1223" s="7" t="s">
        <v>10126</v>
      </c>
      <c r="Q1223" s="7" t="s">
        <v>965</v>
      </c>
      <c r="R1223" s="7" t="s">
        <v>813</v>
      </c>
      <c r="S1223" s="7" t="s">
        <v>718</v>
      </c>
      <c r="T1223" s="7" t="s">
        <v>10127</v>
      </c>
      <c r="U1223" s="7"/>
      <c r="V1223" s="7" t="s">
        <v>57</v>
      </c>
      <c r="W1223" s="7" t="s">
        <v>59</v>
      </c>
      <c r="X1223" s="7" t="s">
        <v>1515</v>
      </c>
      <c r="Y1223" s="7" t="s">
        <v>10128</v>
      </c>
    </row>
    <row r="1224" spans="1:25" ht="16.5" customHeight="1">
      <c r="A1224" s="7" t="s">
        <v>9778</v>
      </c>
      <c r="B1224" s="7" t="s">
        <v>10129</v>
      </c>
      <c r="C1224" s="109">
        <v>1</v>
      </c>
      <c r="D1224" s="110">
        <v>1</v>
      </c>
      <c r="E1224" s="111"/>
      <c r="F1224" s="9"/>
      <c r="G1224" s="7" t="s">
        <v>1080</v>
      </c>
      <c r="H1224" s="7" t="s">
        <v>31</v>
      </c>
      <c r="I1224" s="7" t="s">
        <v>9018</v>
      </c>
      <c r="J1224" s="11">
        <f t="shared" si="4"/>
        <v>17</v>
      </c>
      <c r="K1224" s="7" t="s">
        <v>9853</v>
      </c>
      <c r="L1224" s="7" t="s">
        <v>9854</v>
      </c>
      <c r="M1224" s="7" t="s">
        <v>46</v>
      </c>
      <c r="N1224" s="7" t="s">
        <v>49</v>
      </c>
      <c r="O1224" s="7" t="s">
        <v>10132</v>
      </c>
      <c r="P1224" s="7" t="s">
        <v>10133</v>
      </c>
      <c r="Q1224" s="7" t="s">
        <v>1071</v>
      </c>
      <c r="R1224" s="7" t="s">
        <v>46</v>
      </c>
      <c r="S1224" s="7" t="s">
        <v>49</v>
      </c>
      <c r="T1224" s="7" t="s">
        <v>9230</v>
      </c>
      <c r="U1224" s="7"/>
      <c r="V1224" s="7" t="s">
        <v>78</v>
      </c>
      <c r="W1224" s="7" t="s">
        <v>59</v>
      </c>
      <c r="X1224" s="7" t="s">
        <v>994</v>
      </c>
      <c r="Y1224" s="7" t="s">
        <v>8357</v>
      </c>
    </row>
    <row r="1225" spans="1:25" ht="16.5" customHeight="1">
      <c r="A1225" s="7" t="s">
        <v>9778</v>
      </c>
      <c r="B1225" s="7" t="s">
        <v>10134</v>
      </c>
      <c r="C1225" s="109">
        <v>1</v>
      </c>
      <c r="D1225" s="110">
        <v>1</v>
      </c>
      <c r="E1225" s="111"/>
      <c r="F1225" s="9"/>
      <c r="G1225" s="7" t="s">
        <v>1080</v>
      </c>
      <c r="H1225" s="7" t="s">
        <v>34</v>
      </c>
      <c r="I1225" s="7" t="s">
        <v>10135</v>
      </c>
      <c r="J1225" s="11">
        <f t="shared" si="4"/>
        <v>10</v>
      </c>
      <c r="K1225" s="7" t="s">
        <v>9853</v>
      </c>
      <c r="L1225" s="7" t="s">
        <v>9854</v>
      </c>
      <c r="M1225" s="7" t="s">
        <v>46</v>
      </c>
      <c r="N1225" s="7" t="s">
        <v>49</v>
      </c>
      <c r="O1225" s="7" t="s">
        <v>10136</v>
      </c>
      <c r="P1225" s="7" t="s">
        <v>10137</v>
      </c>
      <c r="Q1225" s="7" t="s">
        <v>52</v>
      </c>
      <c r="R1225" s="7" t="s">
        <v>46</v>
      </c>
      <c r="S1225" s="7" t="s">
        <v>49</v>
      </c>
      <c r="T1225" s="7" t="s">
        <v>9235</v>
      </c>
      <c r="U1225" s="7"/>
      <c r="V1225" s="7" t="s">
        <v>78</v>
      </c>
      <c r="W1225" s="7" t="s">
        <v>203</v>
      </c>
      <c r="X1225" s="7" t="s">
        <v>994</v>
      </c>
      <c r="Y1225" s="7" t="s">
        <v>9236</v>
      </c>
    </row>
    <row r="1226" spans="1:25" ht="16.5" customHeight="1">
      <c r="A1226" s="7" t="s">
        <v>9778</v>
      </c>
      <c r="B1226" s="7" t="s">
        <v>10138</v>
      </c>
      <c r="C1226" s="109">
        <v>1</v>
      </c>
      <c r="D1226" s="110">
        <v>1</v>
      </c>
      <c r="E1226" s="111"/>
      <c r="F1226" s="9"/>
      <c r="G1226" s="7" t="s">
        <v>9797</v>
      </c>
      <c r="H1226" s="7" t="s">
        <v>31</v>
      </c>
      <c r="I1226" s="7" t="s">
        <v>10139</v>
      </c>
      <c r="J1226" s="11">
        <f t="shared" si="4"/>
        <v>9</v>
      </c>
      <c r="K1226" s="7" t="s">
        <v>9853</v>
      </c>
      <c r="L1226" s="7" t="s">
        <v>9854</v>
      </c>
      <c r="M1226" s="7" t="s">
        <v>46</v>
      </c>
      <c r="N1226" s="7" t="s">
        <v>49</v>
      </c>
      <c r="O1226" s="7" t="s">
        <v>10140</v>
      </c>
      <c r="P1226" s="7" t="s">
        <v>9242</v>
      </c>
      <c r="Q1226" s="7" t="s">
        <v>965</v>
      </c>
      <c r="R1226" s="7" t="s">
        <v>46</v>
      </c>
      <c r="S1226" s="7" t="s">
        <v>49</v>
      </c>
      <c r="T1226" s="7" t="s">
        <v>9235</v>
      </c>
      <c r="U1226" s="7"/>
      <c r="V1226" s="7" t="s">
        <v>78</v>
      </c>
      <c r="W1226" s="7" t="s">
        <v>59</v>
      </c>
      <c r="X1226" s="7" t="s">
        <v>994</v>
      </c>
      <c r="Y1226" s="7" t="s">
        <v>9236</v>
      </c>
    </row>
    <row r="1227" spans="1:25" ht="16.5" customHeight="1">
      <c r="A1227" s="7" t="s">
        <v>9778</v>
      </c>
      <c r="B1227" s="7" t="s">
        <v>10141</v>
      </c>
      <c r="C1227" s="109">
        <v>1</v>
      </c>
      <c r="D1227" s="110">
        <v>1</v>
      </c>
      <c r="E1227" s="111"/>
      <c r="F1227" s="9"/>
      <c r="G1227" s="7" t="s">
        <v>9797</v>
      </c>
      <c r="H1227" s="7" t="s">
        <v>31</v>
      </c>
      <c r="I1227" s="7" t="s">
        <v>9262</v>
      </c>
      <c r="J1227" s="11">
        <f t="shared" si="4"/>
        <v>13</v>
      </c>
      <c r="K1227" s="7" t="s">
        <v>9853</v>
      </c>
      <c r="L1227" s="7" t="s">
        <v>9854</v>
      </c>
      <c r="M1227" s="7" t="s">
        <v>46</v>
      </c>
      <c r="N1227" s="7" t="s">
        <v>49</v>
      </c>
      <c r="O1227" s="7" t="s">
        <v>10142</v>
      </c>
      <c r="P1227" s="7" t="s">
        <v>9242</v>
      </c>
      <c r="Q1227" s="7" t="s">
        <v>965</v>
      </c>
      <c r="R1227" s="7" t="s">
        <v>46</v>
      </c>
      <c r="S1227" s="7" t="s">
        <v>49</v>
      </c>
      <c r="T1227" s="7" t="s">
        <v>9264</v>
      </c>
      <c r="U1227" s="7"/>
      <c r="V1227" s="7" t="s">
        <v>78</v>
      </c>
      <c r="W1227" s="7" t="s">
        <v>59</v>
      </c>
      <c r="X1227" s="7" t="s">
        <v>994</v>
      </c>
      <c r="Y1227" s="7" t="s">
        <v>451</v>
      </c>
    </row>
    <row r="1228" spans="1:25" ht="16.5" customHeight="1">
      <c r="A1228" s="7" t="s">
        <v>9778</v>
      </c>
      <c r="B1228" s="7" t="s">
        <v>10143</v>
      </c>
      <c r="C1228" s="109">
        <v>1</v>
      </c>
      <c r="D1228" s="110">
        <v>1</v>
      </c>
      <c r="E1228" s="111"/>
      <c r="F1228" s="9"/>
      <c r="G1228" s="7" t="s">
        <v>9797</v>
      </c>
      <c r="H1228" s="7" t="s">
        <v>31</v>
      </c>
      <c r="I1228" s="7" t="s">
        <v>10144</v>
      </c>
      <c r="J1228" s="11">
        <f t="shared" si="4"/>
        <v>7</v>
      </c>
      <c r="K1228" s="7" t="s">
        <v>9853</v>
      </c>
      <c r="L1228" s="7" t="s">
        <v>9854</v>
      </c>
      <c r="M1228" s="7" t="s">
        <v>46</v>
      </c>
      <c r="N1228" s="7" t="s">
        <v>49</v>
      </c>
      <c r="O1228" s="7" t="s">
        <v>10145</v>
      </c>
      <c r="P1228" s="7" t="s">
        <v>9242</v>
      </c>
      <c r="Q1228" s="7" t="s">
        <v>293</v>
      </c>
      <c r="R1228" s="7" t="s">
        <v>46</v>
      </c>
      <c r="S1228" s="7" t="s">
        <v>49</v>
      </c>
      <c r="T1228" s="7" t="s">
        <v>9696</v>
      </c>
      <c r="U1228" s="7"/>
      <c r="V1228" s="7" t="s">
        <v>78</v>
      </c>
      <c r="W1228" s="7" t="s">
        <v>59</v>
      </c>
      <c r="X1228" s="7" t="s">
        <v>994</v>
      </c>
      <c r="Y1228" s="7" t="s">
        <v>8431</v>
      </c>
    </row>
    <row r="1229" spans="1:25" ht="16.5" customHeight="1">
      <c r="A1229" s="7" t="s">
        <v>9778</v>
      </c>
      <c r="B1229" s="7" t="s">
        <v>10146</v>
      </c>
      <c r="C1229" s="109">
        <v>1</v>
      </c>
      <c r="D1229" s="110">
        <v>1</v>
      </c>
      <c r="E1229" s="111"/>
      <c r="F1229" s="9"/>
      <c r="G1229" s="7" t="s">
        <v>1080</v>
      </c>
      <c r="H1229" s="7" t="s">
        <v>31</v>
      </c>
      <c r="I1229" s="7" t="s">
        <v>1383</v>
      </c>
      <c r="J1229" s="11">
        <f t="shared" si="4"/>
        <v>15</v>
      </c>
      <c r="K1229" s="7" t="s">
        <v>9858</v>
      </c>
      <c r="L1229" s="7" t="s">
        <v>9859</v>
      </c>
      <c r="M1229" s="7" t="s">
        <v>813</v>
      </c>
      <c r="N1229" s="7" t="s">
        <v>718</v>
      </c>
      <c r="O1229" s="7" t="s">
        <v>10147</v>
      </c>
      <c r="P1229" s="7" t="s">
        <v>10148</v>
      </c>
      <c r="Q1229" s="7" t="s">
        <v>965</v>
      </c>
      <c r="R1229" s="7" t="s">
        <v>3391</v>
      </c>
      <c r="S1229" s="7" t="s">
        <v>3392</v>
      </c>
      <c r="T1229" s="7" t="s">
        <v>10149</v>
      </c>
      <c r="U1229" s="7"/>
      <c r="V1229" s="7" t="s">
        <v>57</v>
      </c>
      <c r="W1229" s="7" t="s">
        <v>59</v>
      </c>
      <c r="X1229" s="7" t="s">
        <v>8419</v>
      </c>
      <c r="Y1229" s="7" t="s">
        <v>10150</v>
      </c>
    </row>
    <row r="1230" spans="1:25" ht="16.5" customHeight="1">
      <c r="A1230" s="7" t="s">
        <v>9778</v>
      </c>
      <c r="B1230" s="7" t="s">
        <v>10151</v>
      </c>
      <c r="C1230" s="109">
        <v>1</v>
      </c>
      <c r="D1230" s="110">
        <v>1</v>
      </c>
      <c r="E1230" s="111"/>
      <c r="F1230" s="9"/>
      <c r="G1230" s="7" t="s">
        <v>1080</v>
      </c>
      <c r="H1230" s="7" t="s">
        <v>31</v>
      </c>
      <c r="I1230" s="7" t="s">
        <v>9232</v>
      </c>
      <c r="J1230" s="11">
        <f t="shared" si="4"/>
        <v>11</v>
      </c>
      <c r="K1230" s="7" t="s">
        <v>9858</v>
      </c>
      <c r="L1230" s="7" t="s">
        <v>9859</v>
      </c>
      <c r="M1230" s="7" t="s">
        <v>813</v>
      </c>
      <c r="N1230" s="7" t="s">
        <v>718</v>
      </c>
      <c r="O1230" s="7" t="s">
        <v>10152</v>
      </c>
      <c r="P1230" s="7" t="s">
        <v>10153</v>
      </c>
      <c r="Q1230" s="7" t="s">
        <v>965</v>
      </c>
      <c r="R1230" s="7" t="s">
        <v>3391</v>
      </c>
      <c r="S1230" s="7" t="s">
        <v>3392</v>
      </c>
      <c r="T1230" s="7" t="s">
        <v>10154</v>
      </c>
      <c r="U1230" s="7"/>
      <c r="V1230" s="7" t="s">
        <v>57</v>
      </c>
      <c r="W1230" s="7" t="s">
        <v>59</v>
      </c>
      <c r="X1230" s="7" t="s">
        <v>8419</v>
      </c>
      <c r="Y1230" s="7" t="s">
        <v>10155</v>
      </c>
    </row>
    <row r="1231" spans="1:25" ht="16.5" customHeight="1">
      <c r="A1231" s="7" t="s">
        <v>9778</v>
      </c>
      <c r="B1231" s="7" t="s">
        <v>10156</v>
      </c>
      <c r="C1231" s="109">
        <v>1</v>
      </c>
      <c r="D1231" s="110">
        <v>1</v>
      </c>
      <c r="E1231" s="111"/>
      <c r="F1231" s="9"/>
      <c r="G1231" s="7" t="s">
        <v>1080</v>
      </c>
      <c r="H1231" s="7" t="s">
        <v>31</v>
      </c>
      <c r="I1231" s="7" t="s">
        <v>8198</v>
      </c>
      <c r="J1231" s="11">
        <f t="shared" si="4"/>
        <v>28</v>
      </c>
      <c r="K1231" s="7" t="s">
        <v>9858</v>
      </c>
      <c r="L1231" s="7" t="s">
        <v>9859</v>
      </c>
      <c r="M1231" s="7" t="s">
        <v>813</v>
      </c>
      <c r="N1231" s="7" t="s">
        <v>718</v>
      </c>
      <c r="O1231" s="7" t="s">
        <v>10157</v>
      </c>
      <c r="P1231" s="7" t="s">
        <v>10158</v>
      </c>
      <c r="Q1231" s="7" t="s">
        <v>52</v>
      </c>
      <c r="R1231" s="7" t="s">
        <v>3391</v>
      </c>
      <c r="S1231" s="7" t="s">
        <v>3392</v>
      </c>
      <c r="T1231" s="7" t="s">
        <v>10159</v>
      </c>
      <c r="U1231" s="7"/>
      <c r="V1231" s="7" t="s">
        <v>57</v>
      </c>
      <c r="W1231" s="7" t="s">
        <v>59</v>
      </c>
      <c r="X1231" s="7" t="s">
        <v>8419</v>
      </c>
      <c r="Y1231" s="7" t="s">
        <v>10160</v>
      </c>
    </row>
    <row r="1232" spans="1:25" ht="16.5" customHeight="1">
      <c r="A1232" s="7" t="s">
        <v>9778</v>
      </c>
      <c r="B1232" s="7" t="s">
        <v>10161</v>
      </c>
      <c r="C1232" s="109">
        <v>1</v>
      </c>
      <c r="D1232" s="110">
        <v>1</v>
      </c>
      <c r="E1232" s="111"/>
      <c r="F1232" s="9"/>
      <c r="G1232" s="7" t="s">
        <v>1080</v>
      </c>
      <c r="H1232" s="7" t="s">
        <v>31</v>
      </c>
      <c r="I1232" s="7" t="s">
        <v>10162</v>
      </c>
      <c r="J1232" s="11">
        <f t="shared" si="4"/>
        <v>20</v>
      </c>
      <c r="K1232" s="7" t="s">
        <v>9858</v>
      </c>
      <c r="L1232" s="7" t="s">
        <v>9859</v>
      </c>
      <c r="M1232" s="7" t="s">
        <v>813</v>
      </c>
      <c r="N1232" s="7" t="s">
        <v>718</v>
      </c>
      <c r="O1232" s="7" t="s">
        <v>10163</v>
      </c>
      <c r="P1232" s="7" t="s">
        <v>10164</v>
      </c>
      <c r="Q1232" s="7" t="s">
        <v>965</v>
      </c>
      <c r="R1232" s="7" t="s">
        <v>3290</v>
      </c>
      <c r="S1232" s="7" t="s">
        <v>3291</v>
      </c>
      <c r="T1232" s="7" t="s">
        <v>10165</v>
      </c>
      <c r="U1232" s="7"/>
      <c r="V1232" s="7" t="s">
        <v>57</v>
      </c>
      <c r="W1232" s="7" t="s">
        <v>59</v>
      </c>
      <c r="X1232" s="7" t="s">
        <v>8419</v>
      </c>
      <c r="Y1232" s="7" t="s">
        <v>10166</v>
      </c>
    </row>
    <row r="1233" spans="1:25" ht="16.5" customHeight="1">
      <c r="A1233" s="7" t="s">
        <v>9778</v>
      </c>
      <c r="B1233" s="7" t="s">
        <v>10167</v>
      </c>
      <c r="C1233" s="109">
        <v>1</v>
      </c>
      <c r="D1233" s="110">
        <v>1</v>
      </c>
      <c r="E1233" s="111"/>
      <c r="F1233" s="9"/>
      <c r="G1233" s="7" t="s">
        <v>1080</v>
      </c>
      <c r="H1233" s="7" t="s">
        <v>31</v>
      </c>
      <c r="I1233" s="7" t="s">
        <v>3539</v>
      </c>
      <c r="J1233" s="11">
        <f t="shared" si="4"/>
        <v>16</v>
      </c>
      <c r="K1233" s="7" t="s">
        <v>9858</v>
      </c>
      <c r="L1233" s="7" t="s">
        <v>9859</v>
      </c>
      <c r="M1233" s="7" t="s">
        <v>813</v>
      </c>
      <c r="N1233" s="7" t="s">
        <v>718</v>
      </c>
      <c r="O1233" s="7" t="s">
        <v>10168</v>
      </c>
      <c r="P1233" s="7" t="s">
        <v>10169</v>
      </c>
      <c r="Q1233" s="7" t="s">
        <v>52</v>
      </c>
      <c r="R1233" s="7" t="s">
        <v>3290</v>
      </c>
      <c r="S1233" s="7" t="s">
        <v>3291</v>
      </c>
      <c r="T1233" s="7" t="s">
        <v>10171</v>
      </c>
      <c r="U1233" s="7"/>
      <c r="V1233" s="7" t="s">
        <v>57</v>
      </c>
      <c r="W1233" s="7" t="s">
        <v>59</v>
      </c>
      <c r="X1233" s="7" t="s">
        <v>8419</v>
      </c>
      <c r="Y1233" s="7" t="s">
        <v>10172</v>
      </c>
    </row>
    <row r="1234" spans="1:25" ht="16.5" customHeight="1">
      <c r="A1234" s="7" t="s">
        <v>9778</v>
      </c>
      <c r="B1234" s="7" t="s">
        <v>10173</v>
      </c>
      <c r="C1234" s="109">
        <v>1</v>
      </c>
      <c r="D1234" s="110">
        <v>1</v>
      </c>
      <c r="E1234" s="111"/>
      <c r="F1234" s="9"/>
      <c r="G1234" s="7" t="s">
        <v>1080</v>
      </c>
      <c r="H1234" s="7" t="s">
        <v>31</v>
      </c>
      <c r="I1234" s="7" t="s">
        <v>10174</v>
      </c>
      <c r="J1234" s="11">
        <f t="shared" si="4"/>
        <v>34</v>
      </c>
      <c r="K1234" s="7" t="s">
        <v>9858</v>
      </c>
      <c r="L1234" s="7" t="s">
        <v>9859</v>
      </c>
      <c r="M1234" s="7" t="s">
        <v>813</v>
      </c>
      <c r="N1234" s="7" t="s">
        <v>718</v>
      </c>
      <c r="O1234" s="7" t="s">
        <v>10175</v>
      </c>
      <c r="P1234" s="7" t="s">
        <v>10176</v>
      </c>
      <c r="Q1234" s="7" t="s">
        <v>52</v>
      </c>
      <c r="R1234" s="7" t="s">
        <v>3290</v>
      </c>
      <c r="S1234" s="7" t="s">
        <v>3291</v>
      </c>
      <c r="T1234" s="7" t="s">
        <v>10177</v>
      </c>
      <c r="U1234" s="7"/>
      <c r="V1234" s="7" t="s">
        <v>57</v>
      </c>
      <c r="W1234" s="7" t="s">
        <v>59</v>
      </c>
      <c r="X1234" s="7" t="s">
        <v>8419</v>
      </c>
      <c r="Y1234" s="7" t="s">
        <v>10178</v>
      </c>
    </row>
    <row r="1235" spans="1:25" ht="16.5" customHeight="1">
      <c r="A1235" s="7" t="s">
        <v>9778</v>
      </c>
      <c r="B1235" s="7" t="s">
        <v>10179</v>
      </c>
      <c r="C1235" s="109">
        <v>1</v>
      </c>
      <c r="D1235" s="110">
        <v>1</v>
      </c>
      <c r="E1235" s="111"/>
      <c r="F1235" s="9"/>
      <c r="G1235" s="7" t="s">
        <v>1080</v>
      </c>
      <c r="H1235" s="7" t="s">
        <v>31</v>
      </c>
      <c r="I1235" s="7" t="s">
        <v>6593</v>
      </c>
      <c r="J1235" s="11">
        <f t="shared" si="4"/>
        <v>20</v>
      </c>
      <c r="K1235" s="7" t="s">
        <v>9862</v>
      </c>
      <c r="L1235" s="7" t="s">
        <v>9863</v>
      </c>
      <c r="M1235" s="7" t="s">
        <v>813</v>
      </c>
      <c r="N1235" s="7" t="s">
        <v>718</v>
      </c>
      <c r="O1235" s="7" t="s">
        <v>10180</v>
      </c>
      <c r="P1235" s="7" t="s">
        <v>10181</v>
      </c>
      <c r="Q1235" s="7" t="s">
        <v>965</v>
      </c>
      <c r="R1235" s="7" t="s">
        <v>842</v>
      </c>
      <c r="S1235" s="7" t="s">
        <v>843</v>
      </c>
      <c r="T1235" s="7" t="s">
        <v>10182</v>
      </c>
      <c r="U1235" s="7"/>
      <c r="V1235" s="7" t="s">
        <v>57</v>
      </c>
      <c r="W1235" s="7" t="s">
        <v>59</v>
      </c>
      <c r="X1235" s="7" t="s">
        <v>8419</v>
      </c>
      <c r="Y1235" s="7" t="s">
        <v>10183</v>
      </c>
    </row>
    <row r="1236" spans="1:25" ht="16.5" customHeight="1">
      <c r="A1236" s="7" t="s">
        <v>9778</v>
      </c>
      <c r="B1236" s="7" t="s">
        <v>10184</v>
      </c>
      <c r="C1236" s="109">
        <v>1</v>
      </c>
      <c r="D1236" s="110">
        <v>1</v>
      </c>
      <c r="E1236" s="111"/>
      <c r="F1236" s="9"/>
      <c r="G1236" s="7" t="s">
        <v>1080</v>
      </c>
      <c r="H1236" s="7" t="s">
        <v>31</v>
      </c>
      <c r="I1236" s="7" t="s">
        <v>10058</v>
      </c>
      <c r="J1236" s="11">
        <f t="shared" si="4"/>
        <v>23</v>
      </c>
      <c r="K1236" s="7" t="s">
        <v>9862</v>
      </c>
      <c r="L1236" s="7" t="s">
        <v>9863</v>
      </c>
      <c r="M1236" s="7" t="s">
        <v>813</v>
      </c>
      <c r="N1236" s="7" t="s">
        <v>718</v>
      </c>
      <c r="O1236" s="7" t="s">
        <v>10185</v>
      </c>
      <c r="P1236" s="7" t="s">
        <v>10186</v>
      </c>
      <c r="Q1236" s="7" t="s">
        <v>965</v>
      </c>
      <c r="R1236" s="7" t="s">
        <v>842</v>
      </c>
      <c r="S1236" s="7" t="s">
        <v>843</v>
      </c>
      <c r="T1236" s="7" t="s">
        <v>10187</v>
      </c>
      <c r="U1236" s="7"/>
      <c r="V1236" s="7" t="s">
        <v>57</v>
      </c>
      <c r="W1236" s="7" t="s">
        <v>59</v>
      </c>
      <c r="X1236" s="7" t="s">
        <v>8419</v>
      </c>
      <c r="Y1236" s="7" t="s">
        <v>10188</v>
      </c>
    </row>
    <row r="1237" spans="1:25" ht="16.5" customHeight="1">
      <c r="A1237" s="7" t="s">
        <v>9778</v>
      </c>
      <c r="B1237" s="7" t="s">
        <v>10189</v>
      </c>
      <c r="C1237" s="109">
        <v>1</v>
      </c>
      <c r="D1237" s="110">
        <v>1</v>
      </c>
      <c r="E1237" s="111"/>
      <c r="F1237" s="9"/>
      <c r="G1237" s="7" t="s">
        <v>1080</v>
      </c>
      <c r="H1237" s="7" t="s">
        <v>31</v>
      </c>
      <c r="I1237" s="7" t="s">
        <v>1130</v>
      </c>
      <c r="J1237" s="11">
        <f t="shared" si="4"/>
        <v>14</v>
      </c>
      <c r="K1237" s="7" t="s">
        <v>9848</v>
      </c>
      <c r="L1237" s="7" t="s">
        <v>9849</v>
      </c>
      <c r="M1237" s="7" t="s">
        <v>931</v>
      </c>
      <c r="N1237" s="7" t="s">
        <v>932</v>
      </c>
      <c r="O1237" s="7" t="s">
        <v>10190</v>
      </c>
      <c r="P1237" s="7" t="s">
        <v>10191</v>
      </c>
      <c r="Q1237" s="7" t="s">
        <v>258</v>
      </c>
      <c r="R1237" s="7" t="s">
        <v>813</v>
      </c>
      <c r="S1237" s="7" t="s">
        <v>718</v>
      </c>
      <c r="T1237" s="7" t="s">
        <v>10192</v>
      </c>
      <c r="U1237" s="7"/>
      <c r="V1237" s="7" t="s">
        <v>57</v>
      </c>
      <c r="W1237" s="7" t="s">
        <v>59</v>
      </c>
      <c r="X1237" s="7" t="s">
        <v>1515</v>
      </c>
      <c r="Y1237" s="7" t="s">
        <v>3246</v>
      </c>
    </row>
    <row r="1238" spans="1:25" ht="16.5" customHeight="1">
      <c r="A1238" s="7" t="s">
        <v>9778</v>
      </c>
      <c r="B1238" s="7" t="s">
        <v>10193</v>
      </c>
      <c r="C1238" s="109">
        <v>1</v>
      </c>
      <c r="D1238" s="110">
        <v>1</v>
      </c>
      <c r="E1238" s="111">
        <v>1</v>
      </c>
      <c r="F1238" s="9"/>
      <c r="G1238" s="7" t="s">
        <v>1080</v>
      </c>
      <c r="H1238" s="7" t="s">
        <v>31</v>
      </c>
      <c r="I1238" s="7" t="s">
        <v>10194</v>
      </c>
      <c r="J1238" s="11">
        <f t="shared" si="4"/>
        <v>46</v>
      </c>
      <c r="K1238" s="7" t="s">
        <v>1280</v>
      </c>
      <c r="L1238" s="7" t="s">
        <v>1282</v>
      </c>
      <c r="M1238" s="7" t="s">
        <v>174</v>
      </c>
      <c r="N1238" s="7" t="s">
        <v>175</v>
      </c>
      <c r="O1238" s="7" t="s">
        <v>10195</v>
      </c>
      <c r="P1238" s="7" t="s">
        <v>10196</v>
      </c>
      <c r="Q1238" s="7" t="s">
        <v>965</v>
      </c>
      <c r="R1238" s="7" t="s">
        <v>53</v>
      </c>
      <c r="S1238" s="7" t="s">
        <v>55</v>
      </c>
      <c r="T1238" s="7" t="s">
        <v>10197</v>
      </c>
      <c r="U1238" s="7"/>
      <c r="V1238" s="7" t="s">
        <v>57</v>
      </c>
      <c r="W1238" s="7" t="s">
        <v>59</v>
      </c>
      <c r="X1238" s="7" t="s">
        <v>1289</v>
      </c>
      <c r="Y1238" s="7" t="s">
        <v>1686</v>
      </c>
    </row>
    <row r="1239" spans="1:25" ht="16.5" customHeight="1">
      <c r="A1239" s="7" t="s">
        <v>9778</v>
      </c>
      <c r="B1239" s="7" t="s">
        <v>10198</v>
      </c>
      <c r="C1239" s="109">
        <v>1</v>
      </c>
      <c r="D1239" s="110">
        <v>1</v>
      </c>
      <c r="E1239" s="111">
        <v>1</v>
      </c>
      <c r="F1239" s="9"/>
      <c r="G1239" s="7" t="s">
        <v>1080</v>
      </c>
      <c r="H1239" s="7" t="s">
        <v>31</v>
      </c>
      <c r="I1239" s="7" t="s">
        <v>10199</v>
      </c>
      <c r="J1239" s="11">
        <f t="shared" si="4"/>
        <v>44</v>
      </c>
      <c r="K1239" s="7" t="s">
        <v>1280</v>
      </c>
      <c r="L1239" s="7" t="s">
        <v>1282</v>
      </c>
      <c r="M1239" s="7" t="s">
        <v>174</v>
      </c>
      <c r="N1239" s="7" t="s">
        <v>175</v>
      </c>
      <c r="O1239" s="7" t="s">
        <v>10200</v>
      </c>
      <c r="P1239" s="7" t="s">
        <v>10201</v>
      </c>
      <c r="Q1239" s="7" t="s">
        <v>293</v>
      </c>
      <c r="R1239" s="7" t="s">
        <v>43</v>
      </c>
      <c r="S1239" s="7" t="s">
        <v>45</v>
      </c>
      <c r="T1239" s="7" t="s">
        <v>10202</v>
      </c>
      <c r="U1239" s="7"/>
      <c r="V1239" s="7" t="s">
        <v>57</v>
      </c>
      <c r="W1239" s="7" t="s">
        <v>59</v>
      </c>
      <c r="X1239" s="7" t="s">
        <v>1289</v>
      </c>
      <c r="Y1239" s="7" t="s">
        <v>8082</v>
      </c>
    </row>
    <row r="1240" spans="1:25" ht="16.5" customHeight="1">
      <c r="A1240" s="7" t="s">
        <v>9778</v>
      </c>
      <c r="B1240" s="7" t="s">
        <v>10203</v>
      </c>
      <c r="C1240" s="109">
        <v>1</v>
      </c>
      <c r="D1240" s="110">
        <v>1</v>
      </c>
      <c r="E1240" s="111"/>
      <c r="F1240" s="9"/>
      <c r="G1240" s="7" t="s">
        <v>1080</v>
      </c>
      <c r="H1240" s="7" t="s">
        <v>31</v>
      </c>
      <c r="I1240" s="7" t="s">
        <v>3510</v>
      </c>
      <c r="J1240" s="11">
        <f t="shared" si="4"/>
        <v>12</v>
      </c>
      <c r="K1240" s="7" t="s">
        <v>10200</v>
      </c>
      <c r="L1240" s="7" t="s">
        <v>10201</v>
      </c>
      <c r="M1240" s="7" t="s">
        <v>43</v>
      </c>
      <c r="N1240" s="7" t="s">
        <v>45</v>
      </c>
      <c r="O1240" s="7" t="s">
        <v>10204</v>
      </c>
      <c r="P1240" s="7" t="s">
        <v>10205</v>
      </c>
      <c r="Q1240" s="7" t="s">
        <v>293</v>
      </c>
      <c r="R1240" s="7" t="s">
        <v>1050</v>
      </c>
      <c r="S1240" s="7" t="s">
        <v>718</v>
      </c>
      <c r="T1240" s="7" t="s">
        <v>10206</v>
      </c>
      <c r="U1240" s="7"/>
      <c r="V1240" s="7" t="s">
        <v>57</v>
      </c>
      <c r="W1240" s="7" t="s">
        <v>59</v>
      </c>
      <c r="X1240" s="7" t="s">
        <v>8082</v>
      </c>
      <c r="Y1240" s="7" t="s">
        <v>9451</v>
      </c>
    </row>
    <row r="1241" spans="1:25" ht="16.5" customHeight="1">
      <c r="A1241" s="7" t="s">
        <v>9778</v>
      </c>
      <c r="B1241" s="7" t="s">
        <v>10207</v>
      </c>
      <c r="C1241" s="109">
        <v>1</v>
      </c>
      <c r="D1241" s="110">
        <v>1</v>
      </c>
      <c r="E1241" s="111">
        <v>1</v>
      </c>
      <c r="F1241" s="9"/>
      <c r="G1241" s="7" t="s">
        <v>1080</v>
      </c>
      <c r="H1241" s="7" t="s">
        <v>31</v>
      </c>
      <c r="I1241" s="7" t="s">
        <v>10208</v>
      </c>
      <c r="J1241" s="11">
        <f t="shared" si="4"/>
        <v>46</v>
      </c>
      <c r="K1241" s="7" t="s">
        <v>1280</v>
      </c>
      <c r="L1241" s="7" t="s">
        <v>1282</v>
      </c>
      <c r="M1241" s="7" t="s">
        <v>174</v>
      </c>
      <c r="N1241" s="7" t="s">
        <v>175</v>
      </c>
      <c r="O1241" s="7" t="s">
        <v>10209</v>
      </c>
      <c r="P1241" s="7" t="s">
        <v>10210</v>
      </c>
      <c r="Q1241" s="7" t="s">
        <v>1912</v>
      </c>
      <c r="R1241" s="7" t="s">
        <v>2019</v>
      </c>
      <c r="S1241" s="7" t="s">
        <v>2020</v>
      </c>
      <c r="T1241" s="7" t="s">
        <v>10211</v>
      </c>
      <c r="U1241" s="7"/>
      <c r="V1241" s="7" t="s">
        <v>57</v>
      </c>
      <c r="W1241" s="7" t="s">
        <v>59</v>
      </c>
      <c r="X1241" s="7" t="s">
        <v>1289</v>
      </c>
      <c r="Y1241" s="7" t="s">
        <v>9839</v>
      </c>
    </row>
    <row r="1242" spans="1:25" ht="16.5" customHeight="1">
      <c r="A1242" s="7" t="s">
        <v>9778</v>
      </c>
      <c r="B1242" s="7" t="s">
        <v>10212</v>
      </c>
      <c r="C1242" s="109">
        <v>1</v>
      </c>
      <c r="D1242" s="110">
        <v>1</v>
      </c>
      <c r="E1242" s="111">
        <v>1</v>
      </c>
      <c r="F1242" s="9"/>
      <c r="G1242" s="7" t="s">
        <v>1080</v>
      </c>
      <c r="H1242" s="7" t="s">
        <v>31</v>
      </c>
      <c r="I1242" s="7" t="s">
        <v>10213</v>
      </c>
      <c r="J1242" s="11">
        <f t="shared" si="4"/>
        <v>10</v>
      </c>
      <c r="K1242" s="7" t="s">
        <v>1280</v>
      </c>
      <c r="L1242" s="7" t="s">
        <v>1282</v>
      </c>
      <c r="M1242" s="7" t="s">
        <v>174</v>
      </c>
      <c r="N1242" s="7" t="s">
        <v>175</v>
      </c>
      <c r="O1242" s="7" t="s">
        <v>10214</v>
      </c>
      <c r="P1242" s="7" t="s">
        <v>10215</v>
      </c>
      <c r="Q1242" s="7" t="s">
        <v>965</v>
      </c>
      <c r="R1242" s="7" t="s">
        <v>174</v>
      </c>
      <c r="S1242" s="7" t="s">
        <v>175</v>
      </c>
      <c r="T1242" s="7" t="s">
        <v>10216</v>
      </c>
      <c r="U1242" s="7"/>
      <c r="V1242" s="7" t="s">
        <v>78</v>
      </c>
      <c r="W1242" s="7" t="s">
        <v>59</v>
      </c>
      <c r="X1242" s="7" t="s">
        <v>1289</v>
      </c>
      <c r="Y1242" s="7" t="s">
        <v>4339</v>
      </c>
    </row>
    <row r="1243" spans="1:25" ht="16.5" customHeight="1">
      <c r="A1243" s="7" t="s">
        <v>9778</v>
      </c>
      <c r="B1243" s="7" t="s">
        <v>10218</v>
      </c>
      <c r="C1243" s="109">
        <v>1</v>
      </c>
      <c r="D1243" s="110">
        <v>1</v>
      </c>
      <c r="E1243" s="111"/>
      <c r="F1243" s="9"/>
      <c r="G1243" s="7" t="s">
        <v>1080</v>
      </c>
      <c r="H1243" s="7" t="s">
        <v>31</v>
      </c>
      <c r="I1243" s="7" t="s">
        <v>10219</v>
      </c>
      <c r="J1243" s="11">
        <f t="shared" si="4"/>
        <v>23</v>
      </c>
      <c r="K1243" s="7" t="s">
        <v>10214</v>
      </c>
      <c r="L1243" s="7" t="s">
        <v>10215</v>
      </c>
      <c r="M1243" s="7" t="s">
        <v>174</v>
      </c>
      <c r="N1243" s="7" t="s">
        <v>175</v>
      </c>
      <c r="O1243" s="7" t="s">
        <v>10220</v>
      </c>
      <c r="P1243" s="7" t="s">
        <v>10221</v>
      </c>
      <c r="Q1243" s="7" t="s">
        <v>52</v>
      </c>
      <c r="R1243" s="7" t="s">
        <v>1838</v>
      </c>
      <c r="S1243" s="7" t="s">
        <v>1839</v>
      </c>
      <c r="T1243" s="7" t="s">
        <v>10222</v>
      </c>
      <c r="U1243" s="7"/>
      <c r="V1243" s="7" t="s">
        <v>57</v>
      </c>
      <c r="W1243" s="7" t="s">
        <v>59</v>
      </c>
      <c r="X1243" s="7" t="s">
        <v>4339</v>
      </c>
      <c r="Y1243" s="7" t="s">
        <v>8116</v>
      </c>
    </row>
    <row r="1244" spans="1:25" ht="16.5" customHeight="1">
      <c r="A1244" s="7" t="s">
        <v>9778</v>
      </c>
      <c r="B1244" s="7" t="s">
        <v>10223</v>
      </c>
      <c r="C1244" s="109">
        <v>1</v>
      </c>
      <c r="D1244" s="110">
        <v>1</v>
      </c>
      <c r="E1244" s="111">
        <v>1</v>
      </c>
      <c r="F1244" s="9"/>
      <c r="G1244" s="7" t="s">
        <v>1080</v>
      </c>
      <c r="H1244" s="7" t="s">
        <v>31</v>
      </c>
      <c r="I1244" s="7" t="s">
        <v>10224</v>
      </c>
      <c r="J1244" s="11">
        <f t="shared" si="4"/>
        <v>26</v>
      </c>
      <c r="K1244" s="7" t="s">
        <v>1280</v>
      </c>
      <c r="L1244" s="7" t="s">
        <v>1282</v>
      </c>
      <c r="M1244" s="7" t="s">
        <v>174</v>
      </c>
      <c r="N1244" s="7" t="s">
        <v>175</v>
      </c>
      <c r="O1244" s="7" t="s">
        <v>10225</v>
      </c>
      <c r="P1244" s="7" t="s">
        <v>10226</v>
      </c>
      <c r="Q1244" s="7" t="s">
        <v>965</v>
      </c>
      <c r="R1244" s="7" t="s">
        <v>872</v>
      </c>
      <c r="S1244" s="7" t="s">
        <v>873</v>
      </c>
      <c r="T1244" s="7" t="s">
        <v>10227</v>
      </c>
      <c r="U1244" s="7"/>
      <c r="V1244" s="7" t="s">
        <v>57</v>
      </c>
      <c r="W1244" s="7" t="s">
        <v>59</v>
      </c>
      <c r="X1244" s="7" t="s">
        <v>1289</v>
      </c>
      <c r="Y1244" s="7" t="s">
        <v>8252</v>
      </c>
    </row>
    <row r="1245" spans="1:25" ht="16.5" customHeight="1">
      <c r="A1245" s="7" t="s">
        <v>9778</v>
      </c>
      <c r="B1245" s="7" t="s">
        <v>10228</v>
      </c>
      <c r="C1245" s="109">
        <v>1</v>
      </c>
      <c r="D1245" s="110">
        <v>1</v>
      </c>
      <c r="E1245" s="111"/>
      <c r="F1245" s="9"/>
      <c r="G1245" s="7" t="s">
        <v>1080</v>
      </c>
      <c r="H1245" s="7" t="s">
        <v>31</v>
      </c>
      <c r="I1245" s="7" t="s">
        <v>10229</v>
      </c>
      <c r="J1245" s="11">
        <f t="shared" si="4"/>
        <v>23</v>
      </c>
      <c r="K1245" s="7" t="s">
        <v>10225</v>
      </c>
      <c r="L1245" s="7" t="s">
        <v>10226</v>
      </c>
      <c r="M1245" s="7" t="s">
        <v>872</v>
      </c>
      <c r="N1245" s="7" t="s">
        <v>873</v>
      </c>
      <c r="O1245" s="7" t="s">
        <v>10230</v>
      </c>
      <c r="P1245" s="7" t="s">
        <v>10231</v>
      </c>
      <c r="Q1245" s="7" t="s">
        <v>52</v>
      </c>
      <c r="R1245" s="7" t="s">
        <v>46</v>
      </c>
      <c r="S1245" s="7" t="s">
        <v>49</v>
      </c>
      <c r="T1245" s="7" t="s">
        <v>10232</v>
      </c>
      <c r="U1245" s="7"/>
      <c r="V1245" s="7" t="s">
        <v>57</v>
      </c>
      <c r="W1245" s="7" t="s">
        <v>59</v>
      </c>
      <c r="X1245" s="7" t="s">
        <v>8252</v>
      </c>
      <c r="Y1245" s="7" t="s">
        <v>2775</v>
      </c>
    </row>
    <row r="1246" spans="1:25" ht="16.5" customHeight="1">
      <c r="A1246" s="7" t="s">
        <v>9778</v>
      </c>
      <c r="B1246" s="7" t="s">
        <v>10233</v>
      </c>
      <c r="C1246" s="109">
        <v>1</v>
      </c>
      <c r="D1246" s="110">
        <v>1</v>
      </c>
      <c r="E1246" s="111">
        <v>1</v>
      </c>
      <c r="F1246" s="9"/>
      <c r="G1246" s="7" t="s">
        <v>1080</v>
      </c>
      <c r="H1246" s="7" t="s">
        <v>31</v>
      </c>
      <c r="I1246" s="7" t="s">
        <v>10234</v>
      </c>
      <c r="J1246" s="11">
        <f t="shared" si="4"/>
        <v>17</v>
      </c>
      <c r="K1246" s="7" t="s">
        <v>1280</v>
      </c>
      <c r="L1246" s="7" t="s">
        <v>1282</v>
      </c>
      <c r="M1246" s="7" t="s">
        <v>174</v>
      </c>
      <c r="N1246" s="7" t="s">
        <v>175</v>
      </c>
      <c r="O1246" s="7" t="s">
        <v>10235</v>
      </c>
      <c r="P1246" s="7" t="s">
        <v>10236</v>
      </c>
      <c r="Q1246" s="7" t="s">
        <v>52</v>
      </c>
      <c r="R1246" s="7" t="s">
        <v>1476</v>
      </c>
      <c r="S1246" s="7" t="s">
        <v>1477</v>
      </c>
      <c r="T1246" s="7" t="s">
        <v>10237</v>
      </c>
      <c r="U1246" s="7"/>
      <c r="V1246" s="7" t="s">
        <v>57</v>
      </c>
      <c r="W1246" s="7" t="s">
        <v>59</v>
      </c>
      <c r="X1246" s="7" t="s">
        <v>1289</v>
      </c>
      <c r="Y1246" s="7" t="s">
        <v>10238</v>
      </c>
    </row>
    <row r="1247" spans="1:25" ht="16.5" customHeight="1">
      <c r="A1247" s="7" t="s">
        <v>9778</v>
      </c>
      <c r="B1247" s="7" t="s">
        <v>10239</v>
      </c>
      <c r="C1247" s="109">
        <v>1</v>
      </c>
      <c r="D1247" s="110">
        <v>1</v>
      </c>
      <c r="E1247" s="111">
        <v>1</v>
      </c>
      <c r="F1247" s="9"/>
      <c r="G1247" s="7" t="s">
        <v>1080</v>
      </c>
      <c r="H1247" s="7" t="s">
        <v>31</v>
      </c>
      <c r="I1247" s="7" t="s">
        <v>10240</v>
      </c>
      <c r="J1247" s="11">
        <f t="shared" si="4"/>
        <v>61</v>
      </c>
      <c r="K1247" s="7" t="s">
        <v>1280</v>
      </c>
      <c r="L1247" s="7" t="s">
        <v>1282</v>
      </c>
      <c r="M1247" s="7" t="s">
        <v>174</v>
      </c>
      <c r="N1247" s="7" t="s">
        <v>175</v>
      </c>
      <c r="O1247" s="7" t="s">
        <v>9819</v>
      </c>
      <c r="P1247" s="7" t="s">
        <v>9820</v>
      </c>
      <c r="Q1247" s="7" t="s">
        <v>52</v>
      </c>
      <c r="R1247" s="7" t="s">
        <v>511</v>
      </c>
      <c r="S1247" s="7" t="s">
        <v>513</v>
      </c>
      <c r="T1247" s="7" t="s">
        <v>10241</v>
      </c>
      <c r="U1247" s="7"/>
      <c r="V1247" s="7" t="s">
        <v>57</v>
      </c>
      <c r="W1247" s="7" t="s">
        <v>59</v>
      </c>
      <c r="X1247" s="7" t="s">
        <v>1289</v>
      </c>
      <c r="Y1247" s="7" t="s">
        <v>2479</v>
      </c>
    </row>
    <row r="1248" spans="1:25" ht="16.5" customHeight="1">
      <c r="A1248" s="7" t="s">
        <v>9778</v>
      </c>
      <c r="B1248" s="7" t="s">
        <v>10242</v>
      </c>
      <c r="C1248" s="109">
        <v>1</v>
      </c>
      <c r="D1248" s="110">
        <v>1</v>
      </c>
      <c r="E1248" s="111">
        <v>1</v>
      </c>
      <c r="F1248" s="9"/>
      <c r="G1248" s="7" t="s">
        <v>1080</v>
      </c>
      <c r="H1248" s="7" t="s">
        <v>31</v>
      </c>
      <c r="I1248" s="7" t="s">
        <v>3777</v>
      </c>
      <c r="J1248" s="11">
        <f t="shared" si="4"/>
        <v>27</v>
      </c>
      <c r="K1248" s="7" t="s">
        <v>1280</v>
      </c>
      <c r="L1248" s="7" t="s">
        <v>1282</v>
      </c>
      <c r="M1248" s="7" t="s">
        <v>174</v>
      </c>
      <c r="N1248" s="7" t="s">
        <v>175</v>
      </c>
      <c r="O1248" s="7" t="s">
        <v>10243</v>
      </c>
      <c r="P1248" s="7" t="s">
        <v>10244</v>
      </c>
      <c r="Q1248" s="7" t="s">
        <v>52</v>
      </c>
      <c r="R1248" s="7" t="s">
        <v>872</v>
      </c>
      <c r="S1248" s="7" t="s">
        <v>873</v>
      </c>
      <c r="T1248" s="7" t="s">
        <v>10227</v>
      </c>
      <c r="U1248" s="7"/>
      <c r="V1248" s="7" t="s">
        <v>57</v>
      </c>
      <c r="W1248" s="7" t="s">
        <v>59</v>
      </c>
      <c r="X1248" s="7" t="s">
        <v>1289</v>
      </c>
      <c r="Y1248" s="7" t="s">
        <v>8252</v>
      </c>
    </row>
    <row r="1249" spans="1:25" ht="16.5" customHeight="1">
      <c r="A1249" s="7" t="s">
        <v>9778</v>
      </c>
      <c r="B1249" s="7" t="s">
        <v>10245</v>
      </c>
      <c r="C1249" s="109">
        <v>1</v>
      </c>
      <c r="D1249" s="110">
        <v>1</v>
      </c>
      <c r="E1249" s="111">
        <v>1</v>
      </c>
      <c r="F1249" s="9"/>
      <c r="G1249" s="7" t="s">
        <v>1080</v>
      </c>
      <c r="H1249" s="7" t="s">
        <v>31</v>
      </c>
      <c r="I1249" s="7" t="s">
        <v>9040</v>
      </c>
      <c r="J1249" s="11">
        <f t="shared" si="4"/>
        <v>12</v>
      </c>
      <c r="K1249" s="7" t="s">
        <v>1280</v>
      </c>
      <c r="L1249" s="7" t="s">
        <v>1282</v>
      </c>
      <c r="M1249" s="7" t="s">
        <v>174</v>
      </c>
      <c r="N1249" s="7" t="s">
        <v>175</v>
      </c>
      <c r="O1249" s="7" t="s">
        <v>10246</v>
      </c>
      <c r="P1249" s="7" t="s">
        <v>10247</v>
      </c>
      <c r="Q1249" s="7" t="s">
        <v>152</v>
      </c>
      <c r="R1249" s="7" t="s">
        <v>174</v>
      </c>
      <c r="S1249" s="7" t="s">
        <v>175</v>
      </c>
      <c r="T1249" s="7" t="s">
        <v>10216</v>
      </c>
      <c r="U1249" s="7"/>
      <c r="V1249" s="7" t="s">
        <v>78</v>
      </c>
      <c r="W1249" s="7" t="s">
        <v>59</v>
      </c>
      <c r="X1249" s="7" t="s">
        <v>1289</v>
      </c>
      <c r="Y1249" s="7" t="s">
        <v>4339</v>
      </c>
    </row>
    <row r="1250" spans="1:25" ht="16.5" customHeight="1">
      <c r="A1250" s="7" t="s">
        <v>9778</v>
      </c>
      <c r="B1250" s="7" t="s">
        <v>10248</v>
      </c>
      <c r="C1250" s="109">
        <v>1</v>
      </c>
      <c r="D1250" s="110">
        <v>1</v>
      </c>
      <c r="E1250" s="111"/>
      <c r="F1250" s="9"/>
      <c r="G1250" s="7" t="s">
        <v>1080</v>
      </c>
      <c r="H1250" s="7" t="s">
        <v>31</v>
      </c>
      <c r="I1250" s="7" t="s">
        <v>10249</v>
      </c>
      <c r="J1250" s="11">
        <f t="shared" si="4"/>
        <v>11</v>
      </c>
      <c r="K1250" s="7" t="s">
        <v>10195</v>
      </c>
      <c r="L1250" s="7" t="s">
        <v>10196</v>
      </c>
      <c r="M1250" s="7" t="s">
        <v>53</v>
      </c>
      <c r="N1250" s="7" t="s">
        <v>55</v>
      </c>
      <c r="O1250" s="7" t="s">
        <v>10250</v>
      </c>
      <c r="P1250" s="7" t="s">
        <v>10251</v>
      </c>
      <c r="Q1250" s="7" t="s">
        <v>293</v>
      </c>
      <c r="R1250" s="7" t="s">
        <v>53</v>
      </c>
      <c r="S1250" s="7" t="s">
        <v>55</v>
      </c>
      <c r="T1250" s="7" t="s">
        <v>10252</v>
      </c>
      <c r="U1250" s="7"/>
      <c r="V1250" s="7" t="s">
        <v>78</v>
      </c>
      <c r="W1250" s="7" t="s">
        <v>59</v>
      </c>
      <c r="X1250" s="7" t="s">
        <v>1686</v>
      </c>
      <c r="Y1250" s="7" t="s">
        <v>10253</v>
      </c>
    </row>
    <row r="1251" spans="1:25" ht="16.5" customHeight="1">
      <c r="A1251" s="7" t="s">
        <v>9778</v>
      </c>
      <c r="B1251" s="7" t="s">
        <v>10254</v>
      </c>
      <c r="C1251" s="109">
        <v>1</v>
      </c>
      <c r="D1251" s="110">
        <v>1</v>
      </c>
      <c r="E1251" s="111"/>
      <c r="F1251" s="9"/>
      <c r="G1251" s="7" t="s">
        <v>1080</v>
      </c>
      <c r="H1251" s="7" t="s">
        <v>31</v>
      </c>
      <c r="I1251" s="7" t="s">
        <v>5813</v>
      </c>
      <c r="J1251" s="11">
        <f t="shared" si="4"/>
        <v>15</v>
      </c>
      <c r="K1251" s="7" t="s">
        <v>10250</v>
      </c>
      <c r="L1251" s="7" t="s">
        <v>10251</v>
      </c>
      <c r="M1251" s="7" t="s">
        <v>53</v>
      </c>
      <c r="N1251" s="7" t="s">
        <v>55</v>
      </c>
      <c r="O1251" s="7" t="s">
        <v>10255</v>
      </c>
      <c r="P1251" s="7" t="s">
        <v>10256</v>
      </c>
      <c r="Q1251" s="7" t="s">
        <v>293</v>
      </c>
      <c r="R1251" s="7" t="s">
        <v>53</v>
      </c>
      <c r="S1251" s="7" t="s">
        <v>55</v>
      </c>
      <c r="T1251" s="7" t="s">
        <v>10257</v>
      </c>
      <c r="U1251" s="7"/>
      <c r="V1251" s="7" t="s">
        <v>78</v>
      </c>
      <c r="W1251" s="7" t="s">
        <v>59</v>
      </c>
      <c r="X1251" s="7" t="s">
        <v>10253</v>
      </c>
      <c r="Y1251" s="7" t="s">
        <v>2207</v>
      </c>
    </row>
    <row r="1252" spans="1:25" ht="16.5" customHeight="1">
      <c r="A1252" s="7" t="s">
        <v>9778</v>
      </c>
      <c r="B1252" s="7" t="s">
        <v>10258</v>
      </c>
      <c r="C1252" s="109">
        <v>1</v>
      </c>
      <c r="D1252" s="110">
        <v>1</v>
      </c>
      <c r="E1252" s="111"/>
      <c r="F1252" s="9"/>
      <c r="G1252" s="7" t="s">
        <v>1080</v>
      </c>
      <c r="H1252" s="7" t="s">
        <v>31</v>
      </c>
      <c r="I1252" s="7" t="s">
        <v>9458</v>
      </c>
      <c r="J1252" s="11">
        <f t="shared" si="4"/>
        <v>8</v>
      </c>
      <c r="K1252" s="7" t="s">
        <v>10255</v>
      </c>
      <c r="L1252" s="7" t="s">
        <v>10256</v>
      </c>
      <c r="M1252" s="7" t="s">
        <v>53</v>
      </c>
      <c r="N1252" s="7" t="s">
        <v>55</v>
      </c>
      <c r="O1252" s="7" t="s">
        <v>10259</v>
      </c>
      <c r="P1252" s="7" t="s">
        <v>10260</v>
      </c>
      <c r="Q1252" s="7" t="s">
        <v>293</v>
      </c>
      <c r="R1252" s="7" t="s">
        <v>53</v>
      </c>
      <c r="S1252" s="7" t="s">
        <v>55</v>
      </c>
      <c r="T1252" s="7" t="s">
        <v>10261</v>
      </c>
      <c r="U1252" s="7"/>
      <c r="V1252" s="7" t="s">
        <v>78</v>
      </c>
      <c r="W1252" s="7" t="s">
        <v>59</v>
      </c>
      <c r="X1252" s="7" t="s">
        <v>2207</v>
      </c>
      <c r="Y1252" s="7" t="s">
        <v>3273</v>
      </c>
    </row>
    <row r="1253" spans="1:25" ht="16.5" customHeight="1">
      <c r="A1253" s="7" t="s">
        <v>9778</v>
      </c>
      <c r="B1253" s="7" t="s">
        <v>10262</v>
      </c>
      <c r="C1253" s="109">
        <v>1</v>
      </c>
      <c r="D1253" s="110">
        <v>1</v>
      </c>
      <c r="E1253" s="111"/>
      <c r="F1253" s="9"/>
      <c r="G1253" s="7" t="s">
        <v>1080</v>
      </c>
      <c r="H1253" s="7" t="s">
        <v>31</v>
      </c>
      <c r="I1253" s="7" t="s">
        <v>10263</v>
      </c>
      <c r="J1253" s="11">
        <f t="shared" si="4"/>
        <v>8</v>
      </c>
      <c r="K1253" s="7" t="s">
        <v>10259</v>
      </c>
      <c r="L1253" s="7" t="s">
        <v>10260</v>
      </c>
      <c r="M1253" s="7" t="s">
        <v>53</v>
      </c>
      <c r="N1253" s="7" t="s">
        <v>55</v>
      </c>
      <c r="O1253" s="7" t="s">
        <v>10264</v>
      </c>
      <c r="P1253" s="7" t="s">
        <v>10265</v>
      </c>
      <c r="Q1253" s="7" t="s">
        <v>293</v>
      </c>
      <c r="R1253" s="7" t="s">
        <v>53</v>
      </c>
      <c r="S1253" s="7" t="s">
        <v>55</v>
      </c>
      <c r="T1253" s="7" t="s">
        <v>10266</v>
      </c>
      <c r="U1253" s="7"/>
      <c r="V1253" s="7" t="s">
        <v>78</v>
      </c>
      <c r="W1253" s="7" t="s">
        <v>59</v>
      </c>
      <c r="X1253" s="7" t="s">
        <v>3273</v>
      </c>
      <c r="Y1253" s="7" t="s">
        <v>3758</v>
      </c>
    </row>
    <row r="1254" spans="1:25" ht="16.5" customHeight="1">
      <c r="A1254" s="7" t="s">
        <v>9778</v>
      </c>
      <c r="B1254" s="7" t="s">
        <v>10267</v>
      </c>
      <c r="C1254" s="109">
        <v>1</v>
      </c>
      <c r="D1254" s="110">
        <v>1</v>
      </c>
      <c r="E1254" s="111"/>
      <c r="F1254" s="9"/>
      <c r="G1254" s="7" t="s">
        <v>1080</v>
      </c>
      <c r="H1254" s="7" t="s">
        <v>31</v>
      </c>
      <c r="I1254" s="7" t="s">
        <v>10268</v>
      </c>
      <c r="J1254" s="11">
        <f t="shared" si="4"/>
        <v>7</v>
      </c>
      <c r="K1254" s="7" t="s">
        <v>10200</v>
      </c>
      <c r="L1254" s="7" t="s">
        <v>10201</v>
      </c>
      <c r="M1254" s="7" t="s">
        <v>43</v>
      </c>
      <c r="N1254" s="7" t="s">
        <v>45</v>
      </c>
      <c r="O1254" s="7" t="s">
        <v>10269</v>
      </c>
      <c r="P1254" s="7" t="s">
        <v>10270</v>
      </c>
      <c r="Q1254" s="7" t="s">
        <v>965</v>
      </c>
      <c r="R1254" s="7" t="s">
        <v>43</v>
      </c>
      <c r="S1254" s="7" t="s">
        <v>45</v>
      </c>
      <c r="T1254" s="7" t="s">
        <v>10271</v>
      </c>
      <c r="U1254" s="7"/>
      <c r="V1254" s="7" t="s">
        <v>78</v>
      </c>
      <c r="W1254" s="7" t="s">
        <v>59</v>
      </c>
      <c r="X1254" s="7" t="s">
        <v>8082</v>
      </c>
      <c r="Y1254" s="7" t="s">
        <v>10272</v>
      </c>
    </row>
    <row r="1255" spans="1:25" ht="16.5" customHeight="1">
      <c r="A1255" s="7" t="s">
        <v>9778</v>
      </c>
      <c r="B1255" s="7" t="s">
        <v>10273</v>
      </c>
      <c r="C1255" s="109">
        <v>1</v>
      </c>
      <c r="D1255" s="110">
        <v>1</v>
      </c>
      <c r="E1255" s="111"/>
      <c r="F1255" s="9"/>
      <c r="G1255" s="7" t="s">
        <v>1080</v>
      </c>
      <c r="H1255" s="7" t="s">
        <v>31</v>
      </c>
      <c r="I1255" s="7" t="s">
        <v>10274</v>
      </c>
      <c r="J1255" s="11">
        <f t="shared" si="4"/>
        <v>10</v>
      </c>
      <c r="K1255" s="7" t="s">
        <v>10200</v>
      </c>
      <c r="L1255" s="7" t="s">
        <v>10201</v>
      </c>
      <c r="M1255" s="7" t="s">
        <v>43</v>
      </c>
      <c r="N1255" s="7" t="s">
        <v>45</v>
      </c>
      <c r="O1255" s="7" t="s">
        <v>10275</v>
      </c>
      <c r="P1255" s="7" t="s">
        <v>10276</v>
      </c>
      <c r="Q1255" s="7" t="s">
        <v>152</v>
      </c>
      <c r="R1255" s="7" t="s">
        <v>828</v>
      </c>
      <c r="S1255" s="7" t="s">
        <v>829</v>
      </c>
      <c r="T1255" s="7" t="s">
        <v>10277</v>
      </c>
      <c r="U1255" s="7"/>
      <c r="V1255" s="7" t="s">
        <v>57</v>
      </c>
      <c r="W1255" s="7" t="s">
        <v>59</v>
      </c>
      <c r="X1255" s="7" t="s">
        <v>8082</v>
      </c>
      <c r="Y1255" s="7" t="s">
        <v>832</v>
      </c>
    </row>
    <row r="1256" spans="1:25" ht="16.5" customHeight="1">
      <c r="A1256" s="7" t="s">
        <v>9778</v>
      </c>
      <c r="B1256" s="7" t="s">
        <v>10278</v>
      </c>
      <c r="C1256" s="109">
        <v>1</v>
      </c>
      <c r="D1256" s="110">
        <v>1</v>
      </c>
      <c r="E1256" s="111"/>
      <c r="F1256" s="9"/>
      <c r="G1256" s="7" t="s">
        <v>1080</v>
      </c>
      <c r="H1256" s="7" t="s">
        <v>31</v>
      </c>
      <c r="I1256" s="7" t="s">
        <v>9254</v>
      </c>
      <c r="J1256" s="11">
        <f t="shared" si="4"/>
        <v>12</v>
      </c>
      <c r="K1256" s="7" t="s">
        <v>10200</v>
      </c>
      <c r="L1256" s="7" t="s">
        <v>10201</v>
      </c>
      <c r="M1256" s="7" t="s">
        <v>43</v>
      </c>
      <c r="N1256" s="7" t="s">
        <v>45</v>
      </c>
      <c r="O1256" s="7" t="s">
        <v>10279</v>
      </c>
      <c r="P1256" s="7" t="s">
        <v>10280</v>
      </c>
      <c r="Q1256" s="7" t="s">
        <v>965</v>
      </c>
      <c r="R1256" s="7" t="s">
        <v>1677</v>
      </c>
      <c r="S1256" s="7" t="s">
        <v>1679</v>
      </c>
      <c r="T1256" s="7" t="s">
        <v>10281</v>
      </c>
      <c r="U1256" s="7"/>
      <c r="V1256" s="7" t="s">
        <v>57</v>
      </c>
      <c r="W1256" s="7" t="s">
        <v>59</v>
      </c>
      <c r="X1256" s="7" t="s">
        <v>8082</v>
      </c>
      <c r="Y1256" s="7" t="s">
        <v>8416</v>
      </c>
    </row>
    <row r="1257" spans="1:25" ht="16.5" customHeight="1">
      <c r="A1257" s="7" t="s">
        <v>9778</v>
      </c>
      <c r="B1257" s="7" t="s">
        <v>10282</v>
      </c>
      <c r="C1257" s="109">
        <v>1</v>
      </c>
      <c r="D1257" s="110">
        <v>1</v>
      </c>
      <c r="E1257" s="111"/>
      <c r="F1257" s="9"/>
      <c r="G1257" s="7" t="s">
        <v>1080</v>
      </c>
      <c r="H1257" s="7" t="s">
        <v>31</v>
      </c>
      <c r="I1257" s="7" t="s">
        <v>6916</v>
      </c>
      <c r="J1257" s="11">
        <f t="shared" si="4"/>
        <v>17</v>
      </c>
      <c r="K1257" s="7" t="s">
        <v>10204</v>
      </c>
      <c r="L1257" s="7" t="s">
        <v>10205</v>
      </c>
      <c r="M1257" s="7" t="s">
        <v>1050</v>
      </c>
      <c r="N1257" s="7" t="s">
        <v>718</v>
      </c>
      <c r="O1257" s="7" t="s">
        <v>10283</v>
      </c>
      <c r="P1257" s="7" t="s">
        <v>10284</v>
      </c>
      <c r="Q1257" s="7" t="s">
        <v>965</v>
      </c>
      <c r="R1257" s="7" t="s">
        <v>774</v>
      </c>
      <c r="S1257" s="7" t="s">
        <v>775</v>
      </c>
      <c r="T1257" s="7" t="s">
        <v>10285</v>
      </c>
      <c r="U1257" s="7"/>
      <c r="V1257" s="7" t="s">
        <v>57</v>
      </c>
      <c r="W1257" s="7" t="s">
        <v>59</v>
      </c>
      <c r="X1257" s="7" t="s">
        <v>9451</v>
      </c>
      <c r="Y1257" s="7" t="s">
        <v>10286</v>
      </c>
    </row>
    <row r="1258" spans="1:25" ht="16.5" customHeight="1">
      <c r="A1258" s="7" t="s">
        <v>9778</v>
      </c>
      <c r="B1258" s="7" t="s">
        <v>10287</v>
      </c>
      <c r="C1258" s="109">
        <v>1</v>
      </c>
      <c r="D1258" s="110">
        <v>1</v>
      </c>
      <c r="E1258" s="111"/>
      <c r="F1258" s="9"/>
      <c r="G1258" s="7" t="s">
        <v>1080</v>
      </c>
      <c r="H1258" s="7" t="s">
        <v>31</v>
      </c>
      <c r="I1258" s="7" t="s">
        <v>10288</v>
      </c>
      <c r="J1258" s="11">
        <f t="shared" si="4"/>
        <v>18</v>
      </c>
      <c r="K1258" s="7" t="s">
        <v>10204</v>
      </c>
      <c r="L1258" s="7" t="s">
        <v>10205</v>
      </c>
      <c r="M1258" s="7" t="s">
        <v>1050</v>
      </c>
      <c r="N1258" s="7" t="s">
        <v>718</v>
      </c>
      <c r="O1258" s="7" t="s">
        <v>10289</v>
      </c>
      <c r="P1258" s="7" t="s">
        <v>10290</v>
      </c>
      <c r="Q1258" s="7" t="s">
        <v>152</v>
      </c>
      <c r="R1258" s="7" t="s">
        <v>671</v>
      </c>
      <c r="S1258" s="7" t="s">
        <v>672</v>
      </c>
      <c r="T1258" s="7" t="s">
        <v>10291</v>
      </c>
      <c r="U1258" s="7"/>
      <c r="V1258" s="7" t="s">
        <v>57</v>
      </c>
      <c r="W1258" s="7" t="s">
        <v>59</v>
      </c>
      <c r="X1258" s="7" t="s">
        <v>9451</v>
      </c>
      <c r="Y1258" s="7" t="s">
        <v>676</v>
      </c>
    </row>
    <row r="1259" spans="1:25" ht="16.5" customHeight="1">
      <c r="A1259" s="7" t="s">
        <v>9778</v>
      </c>
      <c r="B1259" s="7" t="s">
        <v>10292</v>
      </c>
      <c r="C1259" s="109">
        <v>1</v>
      </c>
      <c r="D1259" s="110">
        <v>1</v>
      </c>
      <c r="E1259" s="111"/>
      <c r="F1259" s="9"/>
      <c r="G1259" s="7" t="s">
        <v>1080</v>
      </c>
      <c r="H1259" s="7" t="s">
        <v>31</v>
      </c>
      <c r="I1259" s="7" t="s">
        <v>10293</v>
      </c>
      <c r="J1259" s="11">
        <f t="shared" si="4"/>
        <v>7</v>
      </c>
      <c r="K1259" s="7" t="s">
        <v>10204</v>
      </c>
      <c r="L1259" s="7" t="s">
        <v>10205</v>
      </c>
      <c r="M1259" s="7" t="s">
        <v>1050</v>
      </c>
      <c r="N1259" s="7" t="s">
        <v>718</v>
      </c>
      <c r="O1259" s="7" t="s">
        <v>10294</v>
      </c>
      <c r="P1259" s="7" t="s">
        <v>10295</v>
      </c>
      <c r="Q1259" s="7" t="s">
        <v>965</v>
      </c>
      <c r="R1259" s="7" t="s">
        <v>1050</v>
      </c>
      <c r="S1259" s="7" t="s">
        <v>718</v>
      </c>
      <c r="T1259" s="7" t="s">
        <v>10296</v>
      </c>
      <c r="U1259" s="7"/>
      <c r="V1259" s="7" t="s">
        <v>78</v>
      </c>
      <c r="W1259" s="7" t="s">
        <v>59</v>
      </c>
      <c r="X1259" s="7" t="s">
        <v>9451</v>
      </c>
      <c r="Y1259" s="7" t="s">
        <v>10297</v>
      </c>
    </row>
    <row r="1260" spans="1:25" ht="16.5" customHeight="1">
      <c r="A1260" s="7" t="s">
        <v>9778</v>
      </c>
      <c r="B1260" s="7" t="s">
        <v>10298</v>
      </c>
      <c r="C1260" s="109">
        <v>1</v>
      </c>
      <c r="D1260" s="110">
        <v>1</v>
      </c>
      <c r="E1260" s="111"/>
      <c r="F1260" s="9"/>
      <c r="G1260" s="7" t="s">
        <v>1080</v>
      </c>
      <c r="H1260" s="7" t="s">
        <v>31</v>
      </c>
      <c r="I1260" s="7" t="s">
        <v>1751</v>
      </c>
      <c r="J1260" s="11">
        <f t="shared" si="4"/>
        <v>16</v>
      </c>
      <c r="K1260" s="7" t="s">
        <v>10204</v>
      </c>
      <c r="L1260" s="7" t="s">
        <v>10205</v>
      </c>
      <c r="M1260" s="7" t="s">
        <v>1050</v>
      </c>
      <c r="N1260" s="7" t="s">
        <v>718</v>
      </c>
      <c r="O1260" s="7" t="s">
        <v>10299</v>
      </c>
      <c r="P1260" s="7" t="s">
        <v>10300</v>
      </c>
      <c r="Q1260" s="7" t="s">
        <v>152</v>
      </c>
      <c r="R1260" s="7" t="s">
        <v>1050</v>
      </c>
      <c r="S1260" s="7" t="s">
        <v>718</v>
      </c>
      <c r="T1260" s="7" t="s">
        <v>10301</v>
      </c>
      <c r="U1260" s="7"/>
      <c r="V1260" s="7" t="s">
        <v>78</v>
      </c>
      <c r="W1260" s="7" t="s">
        <v>59</v>
      </c>
      <c r="X1260" s="7" t="s">
        <v>9451</v>
      </c>
      <c r="Y1260" s="7" t="s">
        <v>10302</v>
      </c>
    </row>
    <row r="1261" spans="1:25" ht="16.5" customHeight="1">
      <c r="A1261" s="7" t="s">
        <v>9778</v>
      </c>
      <c r="B1261" s="7" t="s">
        <v>10303</v>
      </c>
      <c r="C1261" s="109">
        <v>1</v>
      </c>
      <c r="D1261" s="110">
        <v>1</v>
      </c>
      <c r="E1261" s="111"/>
      <c r="F1261" s="9"/>
      <c r="G1261" s="7" t="s">
        <v>1080</v>
      </c>
      <c r="H1261" s="7" t="s">
        <v>31</v>
      </c>
      <c r="I1261" s="7" t="s">
        <v>216</v>
      </c>
      <c r="J1261" s="11">
        <f t="shared" si="4"/>
        <v>15</v>
      </c>
      <c r="K1261" s="7" t="s">
        <v>10209</v>
      </c>
      <c r="L1261" s="7" t="s">
        <v>10210</v>
      </c>
      <c r="M1261" s="7" t="s">
        <v>2019</v>
      </c>
      <c r="N1261" s="7" t="s">
        <v>2020</v>
      </c>
      <c r="O1261" s="7" t="s">
        <v>10304</v>
      </c>
      <c r="P1261" s="7" t="s">
        <v>10305</v>
      </c>
      <c r="Q1261" s="7" t="s">
        <v>247</v>
      </c>
      <c r="R1261" s="7" t="s">
        <v>2019</v>
      </c>
      <c r="S1261" s="7" t="s">
        <v>2020</v>
      </c>
      <c r="T1261" s="7" t="s">
        <v>89</v>
      </c>
      <c r="U1261" s="7"/>
      <c r="V1261" s="7" t="s">
        <v>78</v>
      </c>
      <c r="W1261" s="7" t="s">
        <v>59</v>
      </c>
      <c r="X1261" s="7" t="s">
        <v>89</v>
      </c>
      <c r="Y1261" s="7" t="s">
        <v>89</v>
      </c>
    </row>
    <row r="1262" spans="1:25" ht="16.5" customHeight="1">
      <c r="A1262" s="7" t="s">
        <v>9778</v>
      </c>
      <c r="B1262" s="7" t="s">
        <v>10306</v>
      </c>
      <c r="C1262" s="109">
        <v>1</v>
      </c>
      <c r="D1262" s="110">
        <v>1</v>
      </c>
      <c r="E1262" s="111"/>
      <c r="F1262" s="9"/>
      <c r="G1262" s="7" t="s">
        <v>1080</v>
      </c>
      <c r="H1262" s="7" t="s">
        <v>31</v>
      </c>
      <c r="I1262" s="7" t="s">
        <v>232</v>
      </c>
      <c r="J1262" s="11">
        <f t="shared" si="4"/>
        <v>10</v>
      </c>
      <c r="K1262" s="7" t="s">
        <v>10209</v>
      </c>
      <c r="L1262" s="7" t="s">
        <v>10210</v>
      </c>
      <c r="M1262" s="7" t="s">
        <v>2019</v>
      </c>
      <c r="N1262" s="7" t="s">
        <v>2020</v>
      </c>
      <c r="O1262" s="7" t="s">
        <v>10307</v>
      </c>
      <c r="P1262" s="7" t="s">
        <v>10308</v>
      </c>
      <c r="Q1262" s="7" t="s">
        <v>247</v>
      </c>
      <c r="R1262" s="7" t="s">
        <v>2019</v>
      </c>
      <c r="S1262" s="7" t="s">
        <v>2020</v>
      </c>
      <c r="T1262" s="7" t="s">
        <v>89</v>
      </c>
      <c r="U1262" s="7"/>
      <c r="V1262" s="7" t="s">
        <v>78</v>
      </c>
      <c r="W1262" s="7" t="s">
        <v>59</v>
      </c>
      <c r="X1262" s="7" t="s">
        <v>89</v>
      </c>
      <c r="Y1262" s="7" t="s">
        <v>89</v>
      </c>
    </row>
    <row r="1263" spans="1:25" ht="16.5" customHeight="1">
      <c r="A1263" s="7" t="s">
        <v>9778</v>
      </c>
      <c r="B1263" s="7" t="s">
        <v>10309</v>
      </c>
      <c r="C1263" s="109">
        <v>1</v>
      </c>
      <c r="D1263" s="110">
        <v>1</v>
      </c>
      <c r="E1263" s="111"/>
      <c r="F1263" s="9"/>
      <c r="G1263" s="7" t="s">
        <v>1080</v>
      </c>
      <c r="H1263" s="7" t="s">
        <v>31</v>
      </c>
      <c r="I1263" s="7" t="s">
        <v>10310</v>
      </c>
      <c r="J1263" s="11">
        <f t="shared" si="4"/>
        <v>23</v>
      </c>
      <c r="K1263" s="7" t="s">
        <v>10209</v>
      </c>
      <c r="L1263" s="7" t="s">
        <v>10210</v>
      </c>
      <c r="M1263" s="7" t="s">
        <v>2019</v>
      </c>
      <c r="N1263" s="7" t="s">
        <v>2020</v>
      </c>
      <c r="O1263" s="7" t="s">
        <v>10311</v>
      </c>
      <c r="P1263" s="7" t="s">
        <v>10312</v>
      </c>
      <c r="Q1263" s="7" t="s">
        <v>52</v>
      </c>
      <c r="R1263" s="7" t="s">
        <v>1606</v>
      </c>
      <c r="S1263" s="7" t="s">
        <v>718</v>
      </c>
      <c r="T1263" s="7" t="s">
        <v>10313</v>
      </c>
      <c r="U1263" s="7"/>
      <c r="V1263" s="7" t="s">
        <v>57</v>
      </c>
      <c r="W1263" s="7" t="s">
        <v>59</v>
      </c>
      <c r="X1263" s="7" t="s">
        <v>9839</v>
      </c>
      <c r="Y1263" s="7" t="s">
        <v>1612</v>
      </c>
    </row>
    <row r="1264" spans="1:25" ht="16.5" customHeight="1">
      <c r="A1264" s="7" t="s">
        <v>9778</v>
      </c>
      <c r="B1264" s="7" t="s">
        <v>10314</v>
      </c>
      <c r="C1264" s="109">
        <v>1</v>
      </c>
      <c r="D1264" s="110">
        <v>1</v>
      </c>
      <c r="E1264" s="111"/>
      <c r="F1264" s="9"/>
      <c r="G1264" s="7" t="s">
        <v>1080</v>
      </c>
      <c r="H1264" s="7" t="s">
        <v>31</v>
      </c>
      <c r="I1264" s="7" t="s">
        <v>4525</v>
      </c>
      <c r="J1264" s="11">
        <f t="shared" si="4"/>
        <v>23</v>
      </c>
      <c r="K1264" s="7" t="s">
        <v>10209</v>
      </c>
      <c r="L1264" s="7" t="s">
        <v>10210</v>
      </c>
      <c r="M1264" s="7" t="s">
        <v>2019</v>
      </c>
      <c r="N1264" s="7" t="s">
        <v>2020</v>
      </c>
      <c r="O1264" s="7" t="s">
        <v>10315</v>
      </c>
      <c r="P1264" s="7" t="s">
        <v>10316</v>
      </c>
      <c r="Q1264" s="7" t="s">
        <v>1071</v>
      </c>
      <c r="R1264" s="7" t="s">
        <v>716</v>
      </c>
      <c r="S1264" s="7" t="s">
        <v>718</v>
      </c>
      <c r="T1264" s="7" t="s">
        <v>10317</v>
      </c>
      <c r="U1264" s="7"/>
      <c r="V1264" s="7" t="s">
        <v>57</v>
      </c>
      <c r="W1264" s="7" t="s">
        <v>59</v>
      </c>
      <c r="X1264" s="7" t="s">
        <v>9839</v>
      </c>
      <c r="Y1264" s="7" t="s">
        <v>1598</v>
      </c>
    </row>
    <row r="1265" spans="1:25" ht="16.5" customHeight="1">
      <c r="A1265" s="7" t="s">
        <v>9778</v>
      </c>
      <c r="B1265" s="7" t="s">
        <v>10318</v>
      </c>
      <c r="C1265" s="109">
        <v>1</v>
      </c>
      <c r="D1265" s="110">
        <v>1</v>
      </c>
      <c r="E1265" s="111"/>
      <c r="F1265" s="9"/>
      <c r="G1265" s="7" t="s">
        <v>1080</v>
      </c>
      <c r="H1265" s="7" t="s">
        <v>31</v>
      </c>
      <c r="I1265" s="7" t="s">
        <v>552</v>
      </c>
      <c r="J1265" s="11">
        <f t="shared" si="4"/>
        <v>5</v>
      </c>
      <c r="K1265" s="7" t="s">
        <v>10214</v>
      </c>
      <c r="L1265" s="7" t="s">
        <v>10215</v>
      </c>
      <c r="M1265" s="7" t="s">
        <v>174</v>
      </c>
      <c r="N1265" s="7" t="s">
        <v>175</v>
      </c>
      <c r="O1265" s="7" t="s">
        <v>10319</v>
      </c>
      <c r="P1265" s="7" t="s">
        <v>10320</v>
      </c>
      <c r="Q1265" s="7" t="s">
        <v>247</v>
      </c>
      <c r="R1265" s="7" t="s">
        <v>174</v>
      </c>
      <c r="S1265" s="7" t="s">
        <v>175</v>
      </c>
      <c r="T1265" s="7" t="s">
        <v>89</v>
      </c>
      <c r="U1265" s="7"/>
      <c r="V1265" s="7" t="s">
        <v>78</v>
      </c>
      <c r="W1265" s="7" t="s">
        <v>59</v>
      </c>
      <c r="X1265" s="7" t="s">
        <v>89</v>
      </c>
      <c r="Y1265" s="7" t="s">
        <v>89</v>
      </c>
    </row>
    <row r="1266" spans="1:25" ht="16.5" customHeight="1">
      <c r="A1266" s="7" t="s">
        <v>9778</v>
      </c>
      <c r="B1266" s="7" t="s">
        <v>10321</v>
      </c>
      <c r="C1266" s="109">
        <v>1</v>
      </c>
      <c r="D1266" s="110">
        <v>1</v>
      </c>
      <c r="E1266" s="111"/>
      <c r="F1266" s="9"/>
      <c r="G1266" s="7" t="s">
        <v>1080</v>
      </c>
      <c r="H1266" s="7" t="s">
        <v>31</v>
      </c>
      <c r="I1266" s="7" t="s">
        <v>10322</v>
      </c>
      <c r="J1266" s="11">
        <f t="shared" si="4"/>
        <v>12</v>
      </c>
      <c r="K1266" s="7" t="s">
        <v>10214</v>
      </c>
      <c r="L1266" s="7" t="s">
        <v>10215</v>
      </c>
      <c r="M1266" s="7" t="s">
        <v>174</v>
      </c>
      <c r="N1266" s="7" t="s">
        <v>175</v>
      </c>
      <c r="O1266" s="7" t="s">
        <v>10323</v>
      </c>
      <c r="P1266" s="7" t="s">
        <v>10324</v>
      </c>
      <c r="Q1266" s="7" t="s">
        <v>52</v>
      </c>
      <c r="R1266" s="7" t="s">
        <v>931</v>
      </c>
      <c r="S1266" s="7" t="s">
        <v>932</v>
      </c>
      <c r="T1266" s="7" t="s">
        <v>10325</v>
      </c>
      <c r="U1266" s="7"/>
      <c r="V1266" s="7" t="s">
        <v>57</v>
      </c>
      <c r="W1266" s="7" t="s">
        <v>59</v>
      </c>
      <c r="X1266" s="7" t="s">
        <v>4339</v>
      </c>
      <c r="Y1266" s="7" t="s">
        <v>8274</v>
      </c>
    </row>
    <row r="1267" spans="1:25" ht="16.5" customHeight="1">
      <c r="A1267" s="7" t="s">
        <v>9778</v>
      </c>
      <c r="B1267" s="7" t="s">
        <v>10326</v>
      </c>
      <c r="C1267" s="109">
        <v>1</v>
      </c>
      <c r="D1267" s="110">
        <v>1</v>
      </c>
      <c r="E1267" s="111"/>
      <c r="F1267" s="9"/>
      <c r="G1267" s="7" t="s">
        <v>1080</v>
      </c>
      <c r="H1267" s="7" t="s">
        <v>31</v>
      </c>
      <c r="I1267" s="7" t="s">
        <v>1241</v>
      </c>
      <c r="J1267" s="11">
        <f t="shared" si="4"/>
        <v>13</v>
      </c>
      <c r="K1267" s="7" t="s">
        <v>10220</v>
      </c>
      <c r="L1267" s="7" t="s">
        <v>10221</v>
      </c>
      <c r="M1267" s="7" t="s">
        <v>1838</v>
      </c>
      <c r="N1267" s="7" t="s">
        <v>1839</v>
      </c>
      <c r="O1267" s="7" t="s">
        <v>10327</v>
      </c>
      <c r="P1267" s="7" t="s">
        <v>10328</v>
      </c>
      <c r="Q1267" s="7" t="s">
        <v>965</v>
      </c>
      <c r="R1267" s="7" t="s">
        <v>1476</v>
      </c>
      <c r="S1267" s="7" t="s">
        <v>1477</v>
      </c>
      <c r="T1267" s="7" t="s">
        <v>10329</v>
      </c>
      <c r="U1267" s="7"/>
      <c r="V1267" s="7" t="s">
        <v>57</v>
      </c>
      <c r="W1267" s="7" t="s">
        <v>94</v>
      </c>
      <c r="X1267" s="7" t="s">
        <v>8116</v>
      </c>
      <c r="Y1267" s="7" t="s">
        <v>1482</v>
      </c>
    </row>
    <row r="1268" spans="1:25" ht="16.5" customHeight="1">
      <c r="A1268" s="7" t="s">
        <v>9778</v>
      </c>
      <c r="B1268" s="7" t="s">
        <v>10330</v>
      </c>
      <c r="C1268" s="109">
        <v>1</v>
      </c>
      <c r="D1268" s="110">
        <v>1</v>
      </c>
      <c r="E1268" s="111"/>
      <c r="F1268" s="9"/>
      <c r="G1268" s="7" t="s">
        <v>1080</v>
      </c>
      <c r="H1268" s="7" t="s">
        <v>31</v>
      </c>
      <c r="I1268" s="7" t="s">
        <v>10331</v>
      </c>
      <c r="J1268" s="11">
        <f t="shared" si="4"/>
        <v>17</v>
      </c>
      <c r="K1268" s="7" t="s">
        <v>10220</v>
      </c>
      <c r="L1268" s="7" t="s">
        <v>10221</v>
      </c>
      <c r="M1268" s="7" t="s">
        <v>1838</v>
      </c>
      <c r="N1268" s="7" t="s">
        <v>1839</v>
      </c>
      <c r="O1268" s="7" t="s">
        <v>10332</v>
      </c>
      <c r="P1268" s="7" t="s">
        <v>10333</v>
      </c>
      <c r="Q1268" s="7" t="s">
        <v>4061</v>
      </c>
      <c r="R1268" s="7" t="s">
        <v>813</v>
      </c>
      <c r="S1268" s="7" t="s">
        <v>718</v>
      </c>
      <c r="T1268" s="7" t="s">
        <v>10334</v>
      </c>
      <c r="U1268" s="7"/>
      <c r="V1268" s="7" t="s">
        <v>57</v>
      </c>
      <c r="W1268" s="7" t="s">
        <v>59</v>
      </c>
      <c r="X1268" s="7" t="s">
        <v>8116</v>
      </c>
      <c r="Y1268" s="7" t="s">
        <v>1481</v>
      </c>
    </row>
    <row r="1269" spans="1:25" ht="16.5" customHeight="1">
      <c r="A1269" s="7" t="s">
        <v>9778</v>
      </c>
      <c r="B1269" s="7" t="s">
        <v>10335</v>
      </c>
      <c r="C1269" s="109">
        <v>1</v>
      </c>
      <c r="D1269" s="110">
        <v>1</v>
      </c>
      <c r="E1269" s="111"/>
      <c r="F1269" s="9"/>
      <c r="G1269" s="7" t="s">
        <v>1080</v>
      </c>
      <c r="H1269" s="7" t="s">
        <v>31</v>
      </c>
      <c r="I1269" s="7" t="s">
        <v>232</v>
      </c>
      <c r="J1269" s="11">
        <f t="shared" si="4"/>
        <v>10</v>
      </c>
      <c r="K1269" s="7" t="s">
        <v>10220</v>
      </c>
      <c r="L1269" s="7" t="s">
        <v>10221</v>
      </c>
      <c r="M1269" s="7" t="s">
        <v>1838</v>
      </c>
      <c r="N1269" s="7" t="s">
        <v>1839</v>
      </c>
      <c r="O1269" s="7" t="s">
        <v>10336</v>
      </c>
      <c r="P1269" s="7" t="s">
        <v>10337</v>
      </c>
      <c r="Q1269" s="7" t="s">
        <v>247</v>
      </c>
      <c r="R1269" s="7" t="s">
        <v>1838</v>
      </c>
      <c r="S1269" s="7" t="s">
        <v>1839</v>
      </c>
      <c r="T1269" s="7" t="s">
        <v>89</v>
      </c>
      <c r="U1269" s="7"/>
      <c r="V1269" s="7" t="s">
        <v>78</v>
      </c>
      <c r="W1269" s="7" t="s">
        <v>59</v>
      </c>
      <c r="X1269" s="7" t="s">
        <v>89</v>
      </c>
      <c r="Y1269" s="7" t="s">
        <v>89</v>
      </c>
    </row>
    <row r="1270" spans="1:25" ht="16.5" customHeight="1">
      <c r="A1270" s="7" t="s">
        <v>9778</v>
      </c>
      <c r="B1270" s="7" t="s">
        <v>10338</v>
      </c>
      <c r="C1270" s="109">
        <v>1</v>
      </c>
      <c r="D1270" s="110">
        <v>1</v>
      </c>
      <c r="E1270" s="111"/>
      <c r="F1270" s="9"/>
      <c r="G1270" s="7" t="s">
        <v>1080</v>
      </c>
      <c r="H1270" s="7" t="s">
        <v>31</v>
      </c>
      <c r="I1270" s="7" t="s">
        <v>232</v>
      </c>
      <c r="J1270" s="11">
        <f t="shared" si="4"/>
        <v>10</v>
      </c>
      <c r="K1270" s="7" t="s">
        <v>10220</v>
      </c>
      <c r="L1270" s="7" t="s">
        <v>10221</v>
      </c>
      <c r="M1270" s="7" t="s">
        <v>1838</v>
      </c>
      <c r="N1270" s="7" t="s">
        <v>1839</v>
      </c>
      <c r="O1270" s="7" t="s">
        <v>10339</v>
      </c>
      <c r="P1270" s="7" t="s">
        <v>10340</v>
      </c>
      <c r="Q1270" s="7" t="s">
        <v>247</v>
      </c>
      <c r="R1270" s="7" t="s">
        <v>1838</v>
      </c>
      <c r="S1270" s="7" t="s">
        <v>1839</v>
      </c>
      <c r="T1270" s="7" t="s">
        <v>89</v>
      </c>
      <c r="U1270" s="7"/>
      <c r="V1270" s="7" t="s">
        <v>78</v>
      </c>
      <c r="W1270" s="7" t="s">
        <v>59</v>
      </c>
      <c r="X1270" s="7" t="s">
        <v>89</v>
      </c>
      <c r="Y1270" s="7" t="s">
        <v>89</v>
      </c>
    </row>
    <row r="1271" spans="1:25" ht="16.5" customHeight="1">
      <c r="A1271" s="7" t="s">
        <v>9778</v>
      </c>
      <c r="B1271" s="7" t="s">
        <v>10341</v>
      </c>
      <c r="C1271" s="109">
        <v>1</v>
      </c>
      <c r="D1271" s="110">
        <v>1</v>
      </c>
      <c r="E1271" s="111"/>
      <c r="F1271" s="9"/>
      <c r="G1271" s="7" t="s">
        <v>1080</v>
      </c>
      <c r="H1271" s="7" t="s">
        <v>31</v>
      </c>
      <c r="I1271" s="7" t="s">
        <v>2361</v>
      </c>
      <c r="J1271" s="11">
        <f t="shared" si="4"/>
        <v>11</v>
      </c>
      <c r="K1271" s="7" t="s">
        <v>10220</v>
      </c>
      <c r="L1271" s="7" t="s">
        <v>10221</v>
      </c>
      <c r="M1271" s="7" t="s">
        <v>1838</v>
      </c>
      <c r="N1271" s="7" t="s">
        <v>1839</v>
      </c>
      <c r="O1271" s="7" t="s">
        <v>10342</v>
      </c>
      <c r="P1271" s="7" t="s">
        <v>10343</v>
      </c>
      <c r="Q1271" s="7" t="s">
        <v>52</v>
      </c>
      <c r="R1271" s="7" t="s">
        <v>872</v>
      </c>
      <c r="S1271" s="7" t="s">
        <v>873</v>
      </c>
      <c r="T1271" s="7" t="s">
        <v>10344</v>
      </c>
      <c r="U1271" s="7"/>
      <c r="V1271" s="7" t="s">
        <v>57</v>
      </c>
      <c r="W1271" s="7" t="s">
        <v>59</v>
      </c>
      <c r="X1271" s="7" t="s">
        <v>8116</v>
      </c>
      <c r="Y1271" s="7" t="s">
        <v>1879</v>
      </c>
    </row>
    <row r="1272" spans="1:25" ht="16.5" customHeight="1">
      <c r="A1272" s="7" t="s">
        <v>9778</v>
      </c>
      <c r="B1272" s="7" t="s">
        <v>10345</v>
      </c>
      <c r="C1272" s="109">
        <v>1</v>
      </c>
      <c r="D1272" s="110">
        <v>1</v>
      </c>
      <c r="E1272" s="111"/>
      <c r="F1272" s="9"/>
      <c r="G1272" s="7" t="s">
        <v>1080</v>
      </c>
      <c r="H1272" s="7" t="s">
        <v>31</v>
      </c>
      <c r="I1272" s="7" t="s">
        <v>10346</v>
      </c>
      <c r="J1272" s="11">
        <f t="shared" si="4"/>
        <v>18</v>
      </c>
      <c r="K1272" s="7" t="s">
        <v>10220</v>
      </c>
      <c r="L1272" s="7" t="s">
        <v>10221</v>
      </c>
      <c r="M1272" s="7" t="s">
        <v>1838</v>
      </c>
      <c r="N1272" s="7" t="s">
        <v>1839</v>
      </c>
      <c r="O1272" s="7" t="s">
        <v>10347</v>
      </c>
      <c r="P1272" s="7" t="s">
        <v>10348</v>
      </c>
      <c r="Q1272" s="7" t="s">
        <v>965</v>
      </c>
      <c r="R1272" s="7" t="s">
        <v>369</v>
      </c>
      <c r="S1272" s="7" t="s">
        <v>370</v>
      </c>
      <c r="T1272" s="7" t="s">
        <v>10349</v>
      </c>
      <c r="U1272" s="7"/>
      <c r="V1272" s="7" t="s">
        <v>57</v>
      </c>
      <c r="W1272" s="7" t="s">
        <v>59</v>
      </c>
      <c r="X1272" s="7" t="s">
        <v>8116</v>
      </c>
      <c r="Y1272" s="7" t="s">
        <v>2131</v>
      </c>
    </row>
    <row r="1273" spans="1:25" ht="16.5" customHeight="1">
      <c r="A1273" s="7" t="s">
        <v>9778</v>
      </c>
      <c r="B1273" s="7" t="s">
        <v>10350</v>
      </c>
      <c r="C1273" s="109">
        <v>1</v>
      </c>
      <c r="D1273" s="110">
        <v>1</v>
      </c>
      <c r="E1273" s="111"/>
      <c r="F1273" s="9"/>
      <c r="G1273" s="7" t="s">
        <v>1080</v>
      </c>
      <c r="H1273" s="7" t="s">
        <v>31</v>
      </c>
      <c r="I1273" s="7" t="s">
        <v>10351</v>
      </c>
      <c r="J1273" s="11">
        <f t="shared" si="4"/>
        <v>21</v>
      </c>
      <c r="K1273" s="7" t="s">
        <v>10225</v>
      </c>
      <c r="L1273" s="7" t="s">
        <v>10226</v>
      </c>
      <c r="M1273" s="7" t="s">
        <v>872</v>
      </c>
      <c r="N1273" s="7" t="s">
        <v>873</v>
      </c>
      <c r="O1273" s="7" t="s">
        <v>10352</v>
      </c>
      <c r="P1273" s="7" t="s">
        <v>10353</v>
      </c>
      <c r="Q1273" s="7" t="s">
        <v>52</v>
      </c>
      <c r="R1273" s="7" t="s">
        <v>1457</v>
      </c>
      <c r="S1273" s="7" t="s">
        <v>1458</v>
      </c>
      <c r="T1273" s="7" t="s">
        <v>10354</v>
      </c>
      <c r="U1273" s="7"/>
      <c r="V1273" s="7" t="s">
        <v>57</v>
      </c>
      <c r="W1273" s="7" t="s">
        <v>59</v>
      </c>
      <c r="X1273" s="7" t="s">
        <v>8252</v>
      </c>
      <c r="Y1273" s="7" t="s">
        <v>1462</v>
      </c>
    </row>
    <row r="1274" spans="1:25" ht="16.5" customHeight="1">
      <c r="A1274" s="7" t="s">
        <v>9778</v>
      </c>
      <c r="B1274" s="7" t="s">
        <v>10355</v>
      </c>
      <c r="C1274" s="109">
        <v>1</v>
      </c>
      <c r="D1274" s="110">
        <v>1</v>
      </c>
      <c r="E1274" s="111"/>
      <c r="F1274" s="9"/>
      <c r="G1274" s="7" t="s">
        <v>1080</v>
      </c>
      <c r="H1274" s="7" t="s">
        <v>31</v>
      </c>
      <c r="I1274" s="7" t="s">
        <v>10356</v>
      </c>
      <c r="J1274" s="11">
        <f t="shared" si="4"/>
        <v>37</v>
      </c>
      <c r="K1274" s="7" t="s">
        <v>10225</v>
      </c>
      <c r="L1274" s="7" t="s">
        <v>10226</v>
      </c>
      <c r="M1274" s="7" t="s">
        <v>872</v>
      </c>
      <c r="N1274" s="7" t="s">
        <v>873</v>
      </c>
      <c r="O1274" s="7" t="s">
        <v>10357</v>
      </c>
      <c r="P1274" s="7" t="s">
        <v>9547</v>
      </c>
      <c r="Q1274" s="7" t="s">
        <v>1336</v>
      </c>
      <c r="R1274" s="7" t="s">
        <v>1337</v>
      </c>
      <c r="S1274" s="7" t="s">
        <v>1338</v>
      </c>
      <c r="T1274" s="7" t="s">
        <v>10358</v>
      </c>
      <c r="U1274" s="7"/>
      <c r="V1274" s="7" t="s">
        <v>57</v>
      </c>
      <c r="W1274" s="7" t="s">
        <v>59</v>
      </c>
      <c r="X1274" s="7" t="s">
        <v>8252</v>
      </c>
      <c r="Y1274" s="7" t="s">
        <v>1343</v>
      </c>
    </row>
    <row r="1275" spans="1:25" ht="16.5" customHeight="1">
      <c r="A1275" s="7" t="s">
        <v>9778</v>
      </c>
      <c r="B1275" s="7" t="s">
        <v>10359</v>
      </c>
      <c r="C1275" s="109">
        <v>1</v>
      </c>
      <c r="D1275" s="110">
        <v>1</v>
      </c>
      <c r="E1275" s="111"/>
      <c r="F1275" s="9"/>
      <c r="G1275" s="7" t="s">
        <v>1080</v>
      </c>
      <c r="H1275" s="7" t="s">
        <v>31</v>
      </c>
      <c r="I1275" s="7" t="s">
        <v>10360</v>
      </c>
      <c r="J1275" s="11">
        <f t="shared" si="4"/>
        <v>37</v>
      </c>
      <c r="K1275" s="7" t="s">
        <v>10225</v>
      </c>
      <c r="L1275" s="7" t="s">
        <v>10226</v>
      </c>
      <c r="M1275" s="7" t="s">
        <v>872</v>
      </c>
      <c r="N1275" s="7" t="s">
        <v>873</v>
      </c>
      <c r="O1275" s="7" t="s">
        <v>10361</v>
      </c>
      <c r="P1275" s="7" t="s">
        <v>10362</v>
      </c>
      <c r="Q1275" s="7" t="s">
        <v>293</v>
      </c>
      <c r="R1275" s="7" t="s">
        <v>709</v>
      </c>
      <c r="S1275" s="7" t="s">
        <v>710</v>
      </c>
      <c r="T1275" s="7" t="s">
        <v>10363</v>
      </c>
      <c r="U1275" s="7"/>
      <c r="V1275" s="7" t="s">
        <v>57</v>
      </c>
      <c r="W1275" s="7" t="s">
        <v>59</v>
      </c>
      <c r="X1275" s="7" t="s">
        <v>8252</v>
      </c>
      <c r="Y1275" s="7" t="s">
        <v>3333</v>
      </c>
    </row>
    <row r="1276" spans="1:25" ht="16.5" customHeight="1">
      <c r="A1276" s="7" t="s">
        <v>9778</v>
      </c>
      <c r="B1276" s="7" t="s">
        <v>10364</v>
      </c>
      <c r="C1276" s="109">
        <v>1</v>
      </c>
      <c r="D1276" s="110">
        <v>1</v>
      </c>
      <c r="E1276" s="111"/>
      <c r="F1276" s="9"/>
      <c r="G1276" s="7" t="s">
        <v>1080</v>
      </c>
      <c r="H1276" s="7" t="s">
        <v>31</v>
      </c>
      <c r="I1276" s="7" t="s">
        <v>10365</v>
      </c>
      <c r="J1276" s="11">
        <f t="shared" si="4"/>
        <v>26</v>
      </c>
      <c r="K1276" s="7" t="s">
        <v>10225</v>
      </c>
      <c r="L1276" s="7" t="s">
        <v>10226</v>
      </c>
      <c r="M1276" s="7" t="s">
        <v>872</v>
      </c>
      <c r="N1276" s="7" t="s">
        <v>873</v>
      </c>
      <c r="O1276" s="7" t="s">
        <v>10366</v>
      </c>
      <c r="P1276" s="7" t="s">
        <v>10367</v>
      </c>
      <c r="Q1276" s="7" t="s">
        <v>293</v>
      </c>
      <c r="R1276" s="7" t="s">
        <v>813</v>
      </c>
      <c r="S1276" s="7" t="s">
        <v>718</v>
      </c>
      <c r="T1276" s="7" t="s">
        <v>10368</v>
      </c>
      <c r="U1276" s="7"/>
      <c r="V1276" s="7" t="s">
        <v>57</v>
      </c>
      <c r="W1276" s="7" t="s">
        <v>59</v>
      </c>
      <c r="X1276" s="7" t="s">
        <v>8252</v>
      </c>
      <c r="Y1276" s="7" t="s">
        <v>10369</v>
      </c>
    </row>
    <row r="1277" spans="1:25" ht="16.5" customHeight="1">
      <c r="A1277" s="7" t="s">
        <v>9778</v>
      </c>
      <c r="B1277" s="7" t="s">
        <v>10370</v>
      </c>
      <c r="C1277" s="109">
        <v>1</v>
      </c>
      <c r="D1277" s="110">
        <v>1</v>
      </c>
      <c r="E1277" s="111"/>
      <c r="F1277" s="9"/>
      <c r="G1277" s="7" t="s">
        <v>1080</v>
      </c>
      <c r="H1277" s="7" t="s">
        <v>31</v>
      </c>
      <c r="I1277" s="7" t="s">
        <v>10371</v>
      </c>
      <c r="J1277" s="11">
        <f t="shared" ref="J1277:J1348" si="5">ROUNDUP(I1277,0)</f>
        <v>33</v>
      </c>
      <c r="K1277" s="7" t="s">
        <v>10225</v>
      </c>
      <c r="L1277" s="7" t="s">
        <v>10226</v>
      </c>
      <c r="M1277" s="7" t="s">
        <v>872</v>
      </c>
      <c r="N1277" s="7" t="s">
        <v>873</v>
      </c>
      <c r="O1277" s="7" t="s">
        <v>10372</v>
      </c>
      <c r="P1277" s="7" t="s">
        <v>10373</v>
      </c>
      <c r="Q1277" s="7" t="s">
        <v>52</v>
      </c>
      <c r="R1277" s="7" t="s">
        <v>433</v>
      </c>
      <c r="S1277" s="7" t="s">
        <v>434</v>
      </c>
      <c r="T1277" s="7" t="s">
        <v>10374</v>
      </c>
      <c r="U1277" s="7"/>
      <c r="V1277" s="7" t="s">
        <v>57</v>
      </c>
      <c r="W1277" s="7" t="s">
        <v>59</v>
      </c>
      <c r="X1277" s="7" t="s">
        <v>8252</v>
      </c>
      <c r="Y1277" s="7" t="s">
        <v>5724</v>
      </c>
    </row>
    <row r="1278" spans="1:25" ht="16.5" customHeight="1">
      <c r="A1278" s="7" t="s">
        <v>9778</v>
      </c>
      <c r="B1278" s="7" t="s">
        <v>10375</v>
      </c>
      <c r="C1278" s="109">
        <v>1</v>
      </c>
      <c r="D1278" s="110">
        <v>1</v>
      </c>
      <c r="E1278" s="111"/>
      <c r="F1278" s="9"/>
      <c r="G1278" s="7" t="s">
        <v>1080</v>
      </c>
      <c r="H1278" s="7" t="s">
        <v>31</v>
      </c>
      <c r="I1278" s="7" t="s">
        <v>10376</v>
      </c>
      <c r="J1278" s="11">
        <f t="shared" si="5"/>
        <v>9</v>
      </c>
      <c r="K1278" s="7" t="s">
        <v>10372</v>
      </c>
      <c r="L1278" s="7" t="s">
        <v>10373</v>
      </c>
      <c r="M1278" s="7" t="s">
        <v>433</v>
      </c>
      <c r="N1278" s="7" t="s">
        <v>434</v>
      </c>
      <c r="O1278" s="7" t="s">
        <v>10377</v>
      </c>
      <c r="P1278" s="7" t="s">
        <v>10378</v>
      </c>
      <c r="Q1278" s="7" t="s">
        <v>52</v>
      </c>
      <c r="R1278" s="7" t="s">
        <v>433</v>
      </c>
      <c r="S1278" s="7" t="s">
        <v>434</v>
      </c>
      <c r="T1278" s="7" t="s">
        <v>10379</v>
      </c>
      <c r="U1278" s="7"/>
      <c r="V1278" s="7" t="s">
        <v>78</v>
      </c>
      <c r="W1278" s="7" t="s">
        <v>59</v>
      </c>
      <c r="X1278" s="7" t="s">
        <v>5724</v>
      </c>
      <c r="Y1278" s="7" t="s">
        <v>9516</v>
      </c>
    </row>
    <row r="1279" spans="1:25" ht="16.5" customHeight="1">
      <c r="A1279" s="7" t="s">
        <v>9778</v>
      </c>
      <c r="B1279" s="7" t="s">
        <v>10380</v>
      </c>
      <c r="C1279" s="109">
        <v>1</v>
      </c>
      <c r="D1279" s="110">
        <v>1</v>
      </c>
      <c r="E1279" s="111"/>
      <c r="F1279" s="9"/>
      <c r="G1279" s="7" t="s">
        <v>9797</v>
      </c>
      <c r="H1279" s="7" t="s">
        <v>31</v>
      </c>
      <c r="I1279" s="7" t="s">
        <v>10381</v>
      </c>
      <c r="J1279" s="11">
        <f t="shared" si="5"/>
        <v>8</v>
      </c>
      <c r="K1279" s="7" t="s">
        <v>10230</v>
      </c>
      <c r="L1279" s="7" t="s">
        <v>10231</v>
      </c>
      <c r="M1279" s="7" t="s">
        <v>46</v>
      </c>
      <c r="N1279" s="7" t="s">
        <v>49</v>
      </c>
      <c r="O1279" s="7" t="s">
        <v>10382</v>
      </c>
      <c r="P1279" s="7" t="s">
        <v>9242</v>
      </c>
      <c r="Q1279" s="7" t="s">
        <v>965</v>
      </c>
      <c r="R1279" s="7" t="s">
        <v>46</v>
      </c>
      <c r="S1279" s="7" t="s">
        <v>49</v>
      </c>
      <c r="T1279" s="7" t="s">
        <v>10383</v>
      </c>
      <c r="U1279" s="7"/>
      <c r="V1279" s="7" t="s">
        <v>78</v>
      </c>
      <c r="W1279" s="7" t="s">
        <v>59</v>
      </c>
      <c r="X1279" s="7" t="s">
        <v>2775</v>
      </c>
      <c r="Y1279" s="7" t="s">
        <v>6599</v>
      </c>
    </row>
    <row r="1280" spans="1:25" ht="16.5" customHeight="1">
      <c r="A1280" s="7" t="s">
        <v>9778</v>
      </c>
      <c r="B1280" s="7" t="s">
        <v>10384</v>
      </c>
      <c r="C1280" s="109">
        <v>1</v>
      </c>
      <c r="D1280" s="110">
        <v>1</v>
      </c>
      <c r="E1280" s="111"/>
      <c r="F1280" s="9"/>
      <c r="G1280" s="7" t="s">
        <v>9797</v>
      </c>
      <c r="H1280" s="7" t="s">
        <v>31</v>
      </c>
      <c r="I1280" s="7" t="s">
        <v>307</v>
      </c>
      <c r="J1280" s="11">
        <f t="shared" si="5"/>
        <v>12</v>
      </c>
      <c r="K1280" s="7" t="s">
        <v>10230</v>
      </c>
      <c r="L1280" s="7" t="s">
        <v>10231</v>
      </c>
      <c r="M1280" s="7" t="s">
        <v>46</v>
      </c>
      <c r="N1280" s="7" t="s">
        <v>49</v>
      </c>
      <c r="O1280" s="7" t="s">
        <v>10385</v>
      </c>
      <c r="P1280" s="7" t="s">
        <v>9242</v>
      </c>
      <c r="Q1280" s="7" t="s">
        <v>5302</v>
      </c>
      <c r="R1280" s="7" t="s">
        <v>46</v>
      </c>
      <c r="S1280" s="7" t="s">
        <v>49</v>
      </c>
      <c r="T1280" s="7" t="s">
        <v>10386</v>
      </c>
      <c r="U1280" s="7"/>
      <c r="V1280" s="7" t="s">
        <v>78</v>
      </c>
      <c r="W1280" s="7" t="s">
        <v>59</v>
      </c>
      <c r="X1280" s="7" t="s">
        <v>2775</v>
      </c>
      <c r="Y1280" s="7" t="s">
        <v>10387</v>
      </c>
    </row>
    <row r="1281" spans="1:25" ht="16.5" customHeight="1">
      <c r="A1281" s="7" t="s">
        <v>9778</v>
      </c>
      <c r="B1281" s="7" t="s">
        <v>10388</v>
      </c>
      <c r="C1281" s="109">
        <v>1</v>
      </c>
      <c r="D1281" s="110">
        <v>1</v>
      </c>
      <c r="E1281" s="111"/>
      <c r="F1281" s="9"/>
      <c r="G1281" s="7" t="s">
        <v>1080</v>
      </c>
      <c r="H1281" s="7" t="s">
        <v>31</v>
      </c>
      <c r="I1281" s="7" t="s">
        <v>8630</v>
      </c>
      <c r="J1281" s="11">
        <f t="shared" si="5"/>
        <v>9</v>
      </c>
      <c r="K1281" s="7" t="s">
        <v>10235</v>
      </c>
      <c r="L1281" s="7" t="s">
        <v>10236</v>
      </c>
      <c r="M1281" s="7" t="s">
        <v>1476</v>
      </c>
      <c r="N1281" s="7" t="s">
        <v>1477</v>
      </c>
      <c r="O1281" s="7" t="s">
        <v>10389</v>
      </c>
      <c r="P1281" s="7" t="s">
        <v>10390</v>
      </c>
      <c r="Q1281" s="7" t="s">
        <v>965</v>
      </c>
      <c r="R1281" s="7" t="s">
        <v>2442</v>
      </c>
      <c r="S1281" s="7" t="s">
        <v>2443</v>
      </c>
      <c r="T1281" s="7" t="s">
        <v>10391</v>
      </c>
      <c r="U1281" s="7"/>
      <c r="V1281" s="7" t="s">
        <v>57</v>
      </c>
      <c r="W1281" s="7" t="s">
        <v>59</v>
      </c>
      <c r="X1281" s="7" t="s">
        <v>10238</v>
      </c>
      <c r="Y1281" s="7" t="s">
        <v>10392</v>
      </c>
    </row>
    <row r="1282" spans="1:25" ht="16.5" customHeight="1">
      <c r="A1282" s="7" t="s">
        <v>9778</v>
      </c>
      <c r="B1282" s="7" t="s">
        <v>10393</v>
      </c>
      <c r="C1282" s="109">
        <v>1</v>
      </c>
      <c r="D1282" s="110">
        <v>1</v>
      </c>
      <c r="E1282" s="111"/>
      <c r="F1282" s="9"/>
      <c r="G1282" s="7" t="s">
        <v>1080</v>
      </c>
      <c r="H1282" s="7" t="s">
        <v>31</v>
      </c>
      <c r="I1282" s="7" t="s">
        <v>2838</v>
      </c>
      <c r="J1282" s="11">
        <f t="shared" si="5"/>
        <v>12</v>
      </c>
      <c r="K1282" s="7" t="s">
        <v>10389</v>
      </c>
      <c r="L1282" s="7" t="s">
        <v>10390</v>
      </c>
      <c r="M1282" s="7" t="s">
        <v>2442</v>
      </c>
      <c r="N1282" s="7" t="s">
        <v>2443</v>
      </c>
      <c r="O1282" s="7" t="s">
        <v>10394</v>
      </c>
      <c r="P1282" s="7" t="s">
        <v>10395</v>
      </c>
      <c r="Q1282" s="7" t="s">
        <v>52</v>
      </c>
      <c r="R1282" s="7" t="s">
        <v>2463</v>
      </c>
      <c r="S1282" s="7" t="s">
        <v>2464</v>
      </c>
      <c r="T1282" s="7" t="s">
        <v>10396</v>
      </c>
      <c r="U1282" s="7"/>
      <c r="V1282" s="7" t="s">
        <v>57</v>
      </c>
      <c r="W1282" s="7" t="s">
        <v>59</v>
      </c>
      <c r="X1282" s="7" t="s">
        <v>10392</v>
      </c>
      <c r="Y1282" s="7" t="s">
        <v>2468</v>
      </c>
    </row>
    <row r="1283" spans="1:25" ht="16.5" customHeight="1">
      <c r="A1283" s="7" t="s">
        <v>9778</v>
      </c>
      <c r="B1283" s="7" t="s">
        <v>10397</v>
      </c>
      <c r="C1283" s="109">
        <v>1</v>
      </c>
      <c r="D1283" s="110">
        <v>1</v>
      </c>
      <c r="E1283" s="111"/>
      <c r="F1283" s="9"/>
      <c r="G1283" s="7" t="s">
        <v>1080</v>
      </c>
      <c r="H1283" s="7" t="s">
        <v>31</v>
      </c>
      <c r="I1283" s="7" t="s">
        <v>10398</v>
      </c>
      <c r="J1283" s="11">
        <f t="shared" si="5"/>
        <v>61</v>
      </c>
      <c r="K1283" s="7" t="s">
        <v>10214</v>
      </c>
      <c r="L1283" s="7" t="s">
        <v>10215</v>
      </c>
      <c r="M1283" s="7" t="s">
        <v>174</v>
      </c>
      <c r="N1283" s="7" t="s">
        <v>175</v>
      </c>
      <c r="O1283" s="7" t="s">
        <v>10399</v>
      </c>
      <c r="P1283" s="7" t="s">
        <v>10400</v>
      </c>
      <c r="Q1283" s="7" t="s">
        <v>965</v>
      </c>
      <c r="R1283" s="7" t="s">
        <v>4697</v>
      </c>
      <c r="S1283" s="7" t="s">
        <v>2443</v>
      </c>
      <c r="T1283" s="7" t="s">
        <v>10401</v>
      </c>
      <c r="U1283" s="7"/>
      <c r="V1283" s="7" t="s">
        <v>57</v>
      </c>
      <c r="W1283" s="7" t="s">
        <v>59</v>
      </c>
      <c r="X1283" s="7" t="s">
        <v>4339</v>
      </c>
      <c r="Y1283" s="7" t="s">
        <v>4699</v>
      </c>
    </row>
    <row r="1284" spans="1:25" ht="16.5" customHeight="1">
      <c r="A1284" s="7" t="s">
        <v>9778</v>
      </c>
      <c r="B1284" s="7" t="s">
        <v>10402</v>
      </c>
      <c r="C1284" s="109">
        <v>1</v>
      </c>
      <c r="D1284" s="110">
        <v>1</v>
      </c>
      <c r="E1284" s="111"/>
      <c r="F1284" s="9"/>
      <c r="G1284" s="7" t="s">
        <v>1080</v>
      </c>
      <c r="H1284" s="7" t="s">
        <v>31</v>
      </c>
      <c r="I1284" s="7" t="s">
        <v>10403</v>
      </c>
      <c r="J1284" s="11">
        <f t="shared" si="5"/>
        <v>10</v>
      </c>
      <c r="K1284" s="7" t="s">
        <v>10399</v>
      </c>
      <c r="L1284" s="7" t="s">
        <v>10400</v>
      </c>
      <c r="M1284" s="7" t="s">
        <v>4697</v>
      </c>
      <c r="N1284" s="7" t="s">
        <v>2443</v>
      </c>
      <c r="O1284" s="7" t="s">
        <v>10404</v>
      </c>
      <c r="P1284" s="7" t="s">
        <v>10405</v>
      </c>
      <c r="Q1284" s="7" t="s">
        <v>965</v>
      </c>
      <c r="R1284" s="7" t="s">
        <v>2592</v>
      </c>
      <c r="S1284" s="7" t="s">
        <v>2443</v>
      </c>
      <c r="T1284" s="7" t="s">
        <v>10406</v>
      </c>
      <c r="U1284" s="7"/>
      <c r="V1284" s="7" t="s">
        <v>57</v>
      </c>
      <c r="W1284" s="7" t="s">
        <v>59</v>
      </c>
      <c r="X1284" s="7" t="s">
        <v>4699</v>
      </c>
      <c r="Y1284" s="7" t="s">
        <v>2597</v>
      </c>
    </row>
    <row r="1285" spans="1:25" ht="16.5" customHeight="1">
      <c r="A1285" s="7" t="s">
        <v>9778</v>
      </c>
      <c r="B1285" s="7" t="s">
        <v>10407</v>
      </c>
      <c r="C1285" s="109">
        <v>1</v>
      </c>
      <c r="D1285" s="110">
        <v>1</v>
      </c>
      <c r="E1285" s="111"/>
      <c r="F1285" s="9"/>
      <c r="G1285" s="7" t="s">
        <v>1080</v>
      </c>
      <c r="H1285" s="7" t="s">
        <v>31</v>
      </c>
      <c r="I1285" s="7" t="s">
        <v>10408</v>
      </c>
      <c r="J1285" s="11">
        <f t="shared" si="5"/>
        <v>15</v>
      </c>
      <c r="K1285" s="7" t="s">
        <v>9819</v>
      </c>
      <c r="L1285" s="7" t="s">
        <v>9820</v>
      </c>
      <c r="M1285" s="7" t="s">
        <v>511</v>
      </c>
      <c r="N1285" s="7" t="s">
        <v>513</v>
      </c>
      <c r="O1285" s="7" t="s">
        <v>10409</v>
      </c>
      <c r="P1285" s="7" t="s">
        <v>10410</v>
      </c>
      <c r="Q1285" s="7" t="s">
        <v>978</v>
      </c>
      <c r="R1285" s="7" t="s">
        <v>4913</v>
      </c>
      <c r="S1285" s="7" t="s">
        <v>2485</v>
      </c>
      <c r="T1285" s="7" t="s">
        <v>10411</v>
      </c>
      <c r="U1285" s="7"/>
      <c r="V1285" s="7" t="s">
        <v>57</v>
      </c>
      <c r="W1285" s="7" t="s">
        <v>59</v>
      </c>
      <c r="X1285" s="7" t="s">
        <v>2479</v>
      </c>
      <c r="Y1285" s="7" t="s">
        <v>4915</v>
      </c>
    </row>
    <row r="1286" spans="1:25" ht="16.5" customHeight="1">
      <c r="A1286" s="7" t="s">
        <v>9778</v>
      </c>
      <c r="B1286" s="7" t="s">
        <v>10412</v>
      </c>
      <c r="C1286" s="109">
        <v>1</v>
      </c>
      <c r="D1286" s="110">
        <v>1</v>
      </c>
      <c r="E1286" s="111"/>
      <c r="F1286" s="9"/>
      <c r="G1286" s="7" t="s">
        <v>1080</v>
      </c>
      <c r="H1286" s="7" t="s">
        <v>31</v>
      </c>
      <c r="I1286" s="7" t="s">
        <v>2502</v>
      </c>
      <c r="J1286" s="11">
        <f t="shared" si="5"/>
        <v>8</v>
      </c>
      <c r="K1286" s="7" t="s">
        <v>10413</v>
      </c>
      <c r="L1286" s="7" t="s">
        <v>10414</v>
      </c>
      <c r="M1286" s="7" t="s">
        <v>511</v>
      </c>
      <c r="N1286" s="7" t="s">
        <v>513</v>
      </c>
      <c r="O1286" s="7" t="s">
        <v>10415</v>
      </c>
      <c r="P1286" s="7" t="s">
        <v>10416</v>
      </c>
      <c r="Q1286" s="7" t="s">
        <v>52</v>
      </c>
      <c r="R1286" s="7" t="s">
        <v>2490</v>
      </c>
      <c r="S1286" s="7" t="s">
        <v>2492</v>
      </c>
      <c r="T1286" s="7" t="s">
        <v>10417</v>
      </c>
      <c r="U1286" s="7"/>
      <c r="V1286" s="7" t="s">
        <v>57</v>
      </c>
      <c r="W1286" s="7" t="s">
        <v>59</v>
      </c>
      <c r="X1286" s="7" t="s">
        <v>2479</v>
      </c>
      <c r="Y1286" s="7" t="s">
        <v>2902</v>
      </c>
    </row>
    <row r="1287" spans="1:25" ht="16.5" customHeight="1">
      <c r="A1287" s="7" t="s">
        <v>9778</v>
      </c>
      <c r="B1287" s="7" t="s">
        <v>10418</v>
      </c>
      <c r="C1287" s="109">
        <v>1</v>
      </c>
      <c r="D1287" s="110">
        <v>1</v>
      </c>
      <c r="E1287" s="111"/>
      <c r="F1287" s="9"/>
      <c r="G1287" s="7" t="s">
        <v>1080</v>
      </c>
      <c r="H1287" s="7" t="s">
        <v>31</v>
      </c>
      <c r="I1287" s="7" t="s">
        <v>9206</v>
      </c>
      <c r="J1287" s="11">
        <f t="shared" si="5"/>
        <v>12</v>
      </c>
      <c r="K1287" s="7" t="s">
        <v>10419</v>
      </c>
      <c r="L1287" s="7" t="s">
        <v>10420</v>
      </c>
      <c r="M1287" s="7" t="s">
        <v>2484</v>
      </c>
      <c r="N1287" s="7" t="s">
        <v>2485</v>
      </c>
      <c r="O1287" s="7" t="s">
        <v>10415</v>
      </c>
      <c r="P1287" s="7" t="s">
        <v>10416</v>
      </c>
      <c r="Q1287" s="7" t="s">
        <v>52</v>
      </c>
      <c r="R1287" s="7" t="s">
        <v>2490</v>
      </c>
      <c r="S1287" s="7" t="s">
        <v>2492</v>
      </c>
      <c r="T1287" s="7" t="s">
        <v>10421</v>
      </c>
      <c r="U1287" s="7"/>
      <c r="V1287" s="7" t="s">
        <v>57</v>
      </c>
      <c r="W1287" s="7" t="s">
        <v>59</v>
      </c>
      <c r="X1287" s="7" t="s">
        <v>2494</v>
      </c>
      <c r="Y1287" s="7" t="s">
        <v>2902</v>
      </c>
    </row>
    <row r="1288" spans="1:25" ht="16.5" customHeight="1">
      <c r="A1288" s="7" t="s">
        <v>9778</v>
      </c>
      <c r="B1288" s="7" t="s">
        <v>10422</v>
      </c>
      <c r="C1288" s="109">
        <v>1</v>
      </c>
      <c r="D1288" s="110">
        <v>1</v>
      </c>
      <c r="E1288" s="111"/>
      <c r="F1288" s="9"/>
      <c r="G1288" s="7" t="s">
        <v>1080</v>
      </c>
      <c r="H1288" s="7" t="s">
        <v>31</v>
      </c>
      <c r="I1288" s="7" t="s">
        <v>4379</v>
      </c>
      <c r="J1288" s="11">
        <f t="shared" si="5"/>
        <v>12</v>
      </c>
      <c r="K1288" s="7" t="s">
        <v>9819</v>
      </c>
      <c r="L1288" s="7" t="s">
        <v>9820</v>
      </c>
      <c r="M1288" s="7" t="s">
        <v>511</v>
      </c>
      <c r="N1288" s="7" t="s">
        <v>513</v>
      </c>
      <c r="O1288" s="7" t="s">
        <v>10423</v>
      </c>
      <c r="P1288" s="7" t="s">
        <v>10424</v>
      </c>
      <c r="Q1288" s="7" t="s">
        <v>52</v>
      </c>
      <c r="R1288" s="7" t="s">
        <v>2954</v>
      </c>
      <c r="S1288" s="7" t="s">
        <v>2485</v>
      </c>
      <c r="T1288" s="7" t="s">
        <v>10425</v>
      </c>
      <c r="U1288" s="7"/>
      <c r="V1288" s="7" t="s">
        <v>57</v>
      </c>
      <c r="W1288" s="7" t="s">
        <v>59</v>
      </c>
      <c r="X1288" s="7" t="s">
        <v>2479</v>
      </c>
      <c r="Y1288" s="7" t="s">
        <v>5202</v>
      </c>
    </row>
    <row r="1289" spans="1:25" ht="16.5" customHeight="1">
      <c r="A1289" s="7" t="s">
        <v>9778</v>
      </c>
      <c r="B1289" s="7" t="s">
        <v>10426</v>
      </c>
      <c r="C1289" s="109">
        <v>1</v>
      </c>
      <c r="D1289" s="110">
        <v>1</v>
      </c>
      <c r="E1289" s="111"/>
      <c r="F1289" s="9"/>
      <c r="G1289" s="7" t="s">
        <v>1080</v>
      </c>
      <c r="H1289" s="7" t="s">
        <v>31</v>
      </c>
      <c r="I1289" s="7" t="s">
        <v>557</v>
      </c>
      <c r="J1289" s="11">
        <f t="shared" si="5"/>
        <v>22</v>
      </c>
      <c r="K1289" s="7" t="s">
        <v>10243</v>
      </c>
      <c r="L1289" s="7" t="s">
        <v>10244</v>
      </c>
      <c r="M1289" s="7" t="s">
        <v>872</v>
      </c>
      <c r="N1289" s="7" t="s">
        <v>873</v>
      </c>
      <c r="O1289" s="7" t="s">
        <v>10428</v>
      </c>
      <c r="P1289" s="7" t="s">
        <v>10429</v>
      </c>
      <c r="Q1289" s="7" t="s">
        <v>965</v>
      </c>
      <c r="R1289" s="7" t="s">
        <v>3290</v>
      </c>
      <c r="S1289" s="7" t="s">
        <v>3291</v>
      </c>
      <c r="T1289" s="7" t="s">
        <v>10430</v>
      </c>
      <c r="U1289" s="7"/>
      <c r="V1289" s="7" t="s">
        <v>57</v>
      </c>
      <c r="W1289" s="7" t="s">
        <v>59</v>
      </c>
      <c r="X1289" s="7" t="s">
        <v>8252</v>
      </c>
      <c r="Y1289" s="7" t="s">
        <v>10431</v>
      </c>
    </row>
    <row r="1290" spans="1:25" ht="16.5" customHeight="1">
      <c r="A1290" s="7" t="s">
        <v>9778</v>
      </c>
      <c r="B1290" s="7" t="s">
        <v>10432</v>
      </c>
      <c r="C1290" s="109">
        <v>1</v>
      </c>
      <c r="D1290" s="110">
        <v>1</v>
      </c>
      <c r="E1290" s="111"/>
      <c r="F1290" s="9"/>
      <c r="G1290" s="7" t="s">
        <v>1080</v>
      </c>
      <c r="H1290" s="7" t="s">
        <v>31</v>
      </c>
      <c r="I1290" s="7" t="s">
        <v>10433</v>
      </c>
      <c r="J1290" s="11">
        <f t="shared" si="5"/>
        <v>49</v>
      </c>
      <c r="K1290" s="7" t="s">
        <v>10243</v>
      </c>
      <c r="L1290" s="7" t="s">
        <v>10244</v>
      </c>
      <c r="M1290" s="7" t="s">
        <v>872</v>
      </c>
      <c r="N1290" s="7" t="s">
        <v>873</v>
      </c>
      <c r="O1290" s="7" t="s">
        <v>10434</v>
      </c>
      <c r="P1290" s="7" t="s">
        <v>10435</v>
      </c>
      <c r="Q1290" s="7" t="s">
        <v>52</v>
      </c>
      <c r="R1290" s="7" t="s">
        <v>3290</v>
      </c>
      <c r="S1290" s="7" t="s">
        <v>3291</v>
      </c>
      <c r="T1290" s="7" t="s">
        <v>10436</v>
      </c>
      <c r="U1290" s="7"/>
      <c r="V1290" s="7" t="s">
        <v>57</v>
      </c>
      <c r="W1290" s="7" t="s">
        <v>59</v>
      </c>
      <c r="X1290" s="7" t="s">
        <v>8252</v>
      </c>
      <c r="Y1290" s="7" t="s">
        <v>10437</v>
      </c>
    </row>
    <row r="1291" spans="1:25" ht="16.5" customHeight="1">
      <c r="A1291" s="7" t="s">
        <v>9778</v>
      </c>
      <c r="B1291" s="7" t="s">
        <v>10438</v>
      </c>
      <c r="C1291" s="109">
        <v>1</v>
      </c>
      <c r="D1291" s="110">
        <v>1</v>
      </c>
      <c r="E1291" s="111"/>
      <c r="F1291" s="9"/>
      <c r="G1291" s="7" t="s">
        <v>1080</v>
      </c>
      <c r="H1291" s="7" t="s">
        <v>31</v>
      </c>
      <c r="I1291" s="7" t="s">
        <v>10439</v>
      </c>
      <c r="J1291" s="11">
        <f t="shared" si="5"/>
        <v>38</v>
      </c>
      <c r="K1291" s="7" t="s">
        <v>10246</v>
      </c>
      <c r="L1291" s="7" t="s">
        <v>10247</v>
      </c>
      <c r="M1291" s="7" t="s">
        <v>174</v>
      </c>
      <c r="N1291" s="7" t="s">
        <v>175</v>
      </c>
      <c r="O1291" s="7" t="s">
        <v>10440</v>
      </c>
      <c r="P1291" s="7" t="s">
        <v>10441</v>
      </c>
      <c r="Q1291" s="7" t="s">
        <v>52</v>
      </c>
      <c r="R1291" s="7" t="s">
        <v>842</v>
      </c>
      <c r="S1291" s="7" t="s">
        <v>843</v>
      </c>
      <c r="T1291" s="7" t="s">
        <v>10442</v>
      </c>
      <c r="U1291" s="7"/>
      <c r="V1291" s="7" t="s">
        <v>57</v>
      </c>
      <c r="W1291" s="7" t="s">
        <v>59</v>
      </c>
      <c r="X1291" s="7" t="s">
        <v>4339</v>
      </c>
      <c r="Y1291" s="7" t="s">
        <v>10443</v>
      </c>
    </row>
    <row r="1292" spans="1:25" ht="16.5" customHeight="1">
      <c r="A1292" s="7" t="s">
        <v>9778</v>
      </c>
      <c r="B1292" s="7" t="s">
        <v>10444</v>
      </c>
      <c r="C1292" s="109">
        <v>1</v>
      </c>
      <c r="D1292" s="110">
        <v>1</v>
      </c>
      <c r="E1292" s="111"/>
      <c r="F1292" s="9"/>
      <c r="G1292" s="7" t="s">
        <v>1080</v>
      </c>
      <c r="H1292" s="7" t="s">
        <v>31</v>
      </c>
      <c r="I1292" s="7" t="s">
        <v>10445</v>
      </c>
      <c r="J1292" s="11">
        <f t="shared" si="5"/>
        <v>46</v>
      </c>
      <c r="K1292" s="7" t="s">
        <v>10246</v>
      </c>
      <c r="L1292" s="7" t="s">
        <v>10247</v>
      </c>
      <c r="M1292" s="7" t="s">
        <v>174</v>
      </c>
      <c r="N1292" s="7" t="s">
        <v>175</v>
      </c>
      <c r="O1292" s="7" t="s">
        <v>10446</v>
      </c>
      <c r="P1292" s="7" t="s">
        <v>10447</v>
      </c>
      <c r="Q1292" s="7" t="s">
        <v>152</v>
      </c>
      <c r="R1292" s="7" t="s">
        <v>842</v>
      </c>
      <c r="S1292" s="7" t="s">
        <v>843</v>
      </c>
      <c r="T1292" s="7" t="s">
        <v>10448</v>
      </c>
      <c r="U1292" s="7"/>
      <c r="V1292" s="7" t="s">
        <v>57</v>
      </c>
      <c r="W1292" s="7" t="s">
        <v>59</v>
      </c>
      <c r="X1292" s="7" t="s">
        <v>4339</v>
      </c>
      <c r="Y1292" s="7" t="s">
        <v>10449</v>
      </c>
    </row>
    <row r="1293" spans="1:25" ht="16.5" customHeight="1">
      <c r="A1293" s="7" t="s">
        <v>9778</v>
      </c>
      <c r="B1293" s="7" t="s">
        <v>10450</v>
      </c>
      <c r="C1293" s="109">
        <v>1</v>
      </c>
      <c r="D1293" s="110">
        <v>1</v>
      </c>
      <c r="E1293" s="111"/>
      <c r="F1293" s="9"/>
      <c r="G1293" s="7" t="s">
        <v>1080</v>
      </c>
      <c r="H1293" s="7" t="s">
        <v>31</v>
      </c>
      <c r="I1293" s="7" t="s">
        <v>10451</v>
      </c>
      <c r="J1293" s="11">
        <f t="shared" si="5"/>
        <v>13</v>
      </c>
      <c r="K1293" s="7" t="s">
        <v>10246</v>
      </c>
      <c r="L1293" s="7" t="s">
        <v>10247</v>
      </c>
      <c r="M1293" s="7" t="s">
        <v>174</v>
      </c>
      <c r="N1293" s="7" t="s">
        <v>175</v>
      </c>
      <c r="O1293" s="7" t="s">
        <v>10452</v>
      </c>
      <c r="P1293" s="7" t="s">
        <v>10453</v>
      </c>
      <c r="Q1293" s="7" t="s">
        <v>52</v>
      </c>
      <c r="R1293" s="7" t="s">
        <v>65</v>
      </c>
      <c r="S1293" s="7" t="s">
        <v>68</v>
      </c>
      <c r="T1293" s="7" t="s">
        <v>10454</v>
      </c>
      <c r="U1293" s="7"/>
      <c r="V1293" s="7" t="s">
        <v>57</v>
      </c>
      <c r="W1293" s="7" t="s">
        <v>59</v>
      </c>
      <c r="X1293" s="7" t="s">
        <v>4339</v>
      </c>
      <c r="Y1293" s="7" t="s">
        <v>10455</v>
      </c>
    </row>
    <row r="1294" spans="1:25" ht="16.5" customHeight="1">
      <c r="A1294" s="7" t="s">
        <v>9778</v>
      </c>
      <c r="B1294" s="7" t="s">
        <v>10456</v>
      </c>
      <c r="C1294" s="109">
        <v>1</v>
      </c>
      <c r="D1294" s="110">
        <v>1</v>
      </c>
      <c r="E1294" s="111"/>
      <c r="F1294" s="9"/>
      <c r="G1294" s="7" t="s">
        <v>1080</v>
      </c>
      <c r="H1294" s="7" t="s">
        <v>31</v>
      </c>
      <c r="I1294" s="7" t="s">
        <v>10457</v>
      </c>
      <c r="J1294" s="11">
        <f t="shared" si="5"/>
        <v>8</v>
      </c>
      <c r="K1294" s="7" t="s">
        <v>9836</v>
      </c>
      <c r="L1294" s="7" t="s">
        <v>9837</v>
      </c>
      <c r="M1294" s="7" t="s">
        <v>2019</v>
      </c>
      <c r="N1294" s="7" t="s">
        <v>2020</v>
      </c>
      <c r="O1294" s="7" t="s">
        <v>10064</v>
      </c>
      <c r="P1294" s="7" t="s">
        <v>10065</v>
      </c>
      <c r="Q1294" s="7" t="s">
        <v>52</v>
      </c>
      <c r="R1294" s="7" t="s">
        <v>2019</v>
      </c>
      <c r="S1294" s="7" t="s">
        <v>2020</v>
      </c>
      <c r="T1294" s="7" t="s">
        <v>10458</v>
      </c>
      <c r="U1294" s="7"/>
      <c r="V1294" s="7" t="s">
        <v>78</v>
      </c>
      <c r="W1294" s="7" t="s">
        <v>59</v>
      </c>
      <c r="X1294" s="7" t="s">
        <v>9839</v>
      </c>
      <c r="Y1294" s="7" t="s">
        <v>3374</v>
      </c>
    </row>
    <row r="1295" spans="1:25" ht="16.5" customHeight="1">
      <c r="A1295" s="7" t="s">
        <v>9778</v>
      </c>
      <c r="B1295" s="7" t="s">
        <v>10459</v>
      </c>
      <c r="C1295" s="109">
        <v>1</v>
      </c>
      <c r="D1295" s="110">
        <v>1</v>
      </c>
      <c r="E1295" s="111"/>
      <c r="F1295" s="9"/>
      <c r="G1295" s="7" t="s">
        <v>1080</v>
      </c>
      <c r="H1295" s="7" t="s">
        <v>31</v>
      </c>
      <c r="I1295" s="7" t="s">
        <v>10460</v>
      </c>
      <c r="J1295" s="11">
        <f t="shared" si="5"/>
        <v>34</v>
      </c>
      <c r="K1295" s="7" t="s">
        <v>10235</v>
      </c>
      <c r="L1295" s="7" t="s">
        <v>10236</v>
      </c>
      <c r="M1295" s="7" t="s">
        <v>1476</v>
      </c>
      <c r="N1295" s="7" t="s">
        <v>1477</v>
      </c>
      <c r="O1295" s="7" t="s">
        <v>10104</v>
      </c>
      <c r="P1295" s="7" t="s">
        <v>10105</v>
      </c>
      <c r="Q1295" s="7" t="s">
        <v>52</v>
      </c>
      <c r="R1295" s="7" t="s">
        <v>531</v>
      </c>
      <c r="S1295" s="7" t="s">
        <v>532</v>
      </c>
      <c r="T1295" s="7" t="s">
        <v>10461</v>
      </c>
      <c r="U1295" s="7"/>
      <c r="V1295" s="7" t="s">
        <v>57</v>
      </c>
      <c r="W1295" s="7" t="s">
        <v>59</v>
      </c>
      <c r="X1295" s="7" t="s">
        <v>10238</v>
      </c>
      <c r="Y1295" s="7" t="s">
        <v>10109</v>
      </c>
    </row>
    <row r="1296" spans="1:25" ht="16.5" customHeight="1">
      <c r="A1296" s="7" t="s">
        <v>9778</v>
      </c>
      <c r="B1296" s="7" t="s">
        <v>10462</v>
      </c>
      <c r="C1296" s="109">
        <v>1</v>
      </c>
      <c r="D1296" s="110">
        <v>1</v>
      </c>
      <c r="E1296" s="111"/>
      <c r="F1296" s="9"/>
      <c r="G1296" s="7" t="s">
        <v>1080</v>
      </c>
      <c r="H1296" s="7" t="s">
        <v>31</v>
      </c>
      <c r="I1296" s="7" t="s">
        <v>10463</v>
      </c>
      <c r="J1296" s="11">
        <f t="shared" si="5"/>
        <v>33</v>
      </c>
      <c r="K1296" s="7" t="s">
        <v>9821</v>
      </c>
      <c r="L1296" s="7" t="s">
        <v>9822</v>
      </c>
      <c r="M1296" s="7" t="s">
        <v>511</v>
      </c>
      <c r="N1296" s="7" t="s">
        <v>513</v>
      </c>
      <c r="O1296" s="7" t="s">
        <v>10464</v>
      </c>
      <c r="P1296" s="7" t="s">
        <v>10465</v>
      </c>
      <c r="Q1296" s="7" t="s">
        <v>52</v>
      </c>
      <c r="R1296" s="7" t="s">
        <v>736</v>
      </c>
      <c r="S1296" s="7" t="s">
        <v>738</v>
      </c>
      <c r="T1296" s="7" t="s">
        <v>10466</v>
      </c>
      <c r="U1296" s="7"/>
      <c r="V1296" s="7" t="s">
        <v>57</v>
      </c>
      <c r="W1296" s="7" t="s">
        <v>59</v>
      </c>
      <c r="X1296" s="7" t="s">
        <v>3040</v>
      </c>
      <c r="Y1296" s="7" t="s">
        <v>2466</v>
      </c>
    </row>
    <row r="1297" spans="1:25" ht="16.5" customHeight="1">
      <c r="A1297" s="7" t="s">
        <v>9778</v>
      </c>
      <c r="B1297" s="7" t="s">
        <v>10467</v>
      </c>
      <c r="C1297" s="109">
        <v>1</v>
      </c>
      <c r="D1297" s="110">
        <v>1</v>
      </c>
      <c r="E1297" s="111"/>
      <c r="F1297" s="9"/>
      <c r="G1297" s="7" t="s">
        <v>1080</v>
      </c>
      <c r="H1297" s="7" t="s">
        <v>31</v>
      </c>
      <c r="I1297" s="7" t="s">
        <v>10468</v>
      </c>
      <c r="J1297" s="11">
        <f t="shared" si="5"/>
        <v>23</v>
      </c>
      <c r="K1297" s="7" t="s">
        <v>10464</v>
      </c>
      <c r="L1297" s="7" t="s">
        <v>10465</v>
      </c>
      <c r="M1297" s="7" t="s">
        <v>736</v>
      </c>
      <c r="N1297" s="7" t="s">
        <v>738</v>
      </c>
      <c r="O1297" s="7" t="s">
        <v>10469</v>
      </c>
      <c r="P1297" s="7" t="s">
        <v>10470</v>
      </c>
      <c r="Q1297" s="7" t="s">
        <v>965</v>
      </c>
      <c r="R1297" s="7" t="s">
        <v>1135</v>
      </c>
      <c r="S1297" s="7" t="s">
        <v>1136</v>
      </c>
      <c r="T1297" s="7" t="s">
        <v>10471</v>
      </c>
      <c r="U1297" s="7"/>
      <c r="V1297" s="7" t="s">
        <v>57</v>
      </c>
      <c r="W1297" s="7" t="s">
        <v>59</v>
      </c>
      <c r="X1297" s="7" t="s">
        <v>2466</v>
      </c>
      <c r="Y1297" s="7" t="s">
        <v>1139</v>
      </c>
    </row>
    <row r="1298" spans="1:25" ht="16.5" customHeight="1">
      <c r="A1298" s="7" t="s">
        <v>9778</v>
      </c>
      <c r="B1298" s="7" t="s">
        <v>10472</v>
      </c>
      <c r="C1298" s="109">
        <v>1</v>
      </c>
      <c r="D1298" s="110">
        <v>1</v>
      </c>
      <c r="E1298" s="111"/>
      <c r="F1298" s="9"/>
      <c r="G1298" s="7" t="s">
        <v>1080</v>
      </c>
      <c r="H1298" s="7" t="s">
        <v>31</v>
      </c>
      <c r="I1298" s="7" t="s">
        <v>5540</v>
      </c>
      <c r="J1298" s="11">
        <f t="shared" si="5"/>
        <v>26</v>
      </c>
      <c r="K1298" s="7" t="s">
        <v>10464</v>
      </c>
      <c r="L1298" s="7" t="s">
        <v>10465</v>
      </c>
      <c r="M1298" s="7" t="s">
        <v>736</v>
      </c>
      <c r="N1298" s="7" t="s">
        <v>738</v>
      </c>
      <c r="O1298" s="7" t="s">
        <v>10473</v>
      </c>
      <c r="P1298" s="7" t="s">
        <v>10474</v>
      </c>
      <c r="Q1298" s="7" t="s">
        <v>52</v>
      </c>
      <c r="R1298" s="7" t="s">
        <v>2548</v>
      </c>
      <c r="S1298" s="7" t="s">
        <v>2549</v>
      </c>
      <c r="T1298" s="7" t="s">
        <v>10475</v>
      </c>
      <c r="U1298" s="7"/>
      <c r="V1298" s="7" t="s">
        <v>57</v>
      </c>
      <c r="W1298" s="7" t="s">
        <v>59</v>
      </c>
      <c r="X1298" s="7" t="s">
        <v>2466</v>
      </c>
      <c r="Y1298" s="7" t="s">
        <v>10477</v>
      </c>
    </row>
    <row r="1299" spans="1:25" ht="16.5" customHeight="1">
      <c r="A1299" s="7" t="s">
        <v>9778</v>
      </c>
      <c r="B1299" s="7" t="s">
        <v>10478</v>
      </c>
      <c r="C1299" s="109">
        <v>1</v>
      </c>
      <c r="D1299" s="110">
        <v>1</v>
      </c>
      <c r="E1299" s="111"/>
      <c r="F1299" s="9"/>
      <c r="G1299" s="7" t="s">
        <v>1080</v>
      </c>
      <c r="H1299" s="7" t="s">
        <v>31</v>
      </c>
      <c r="I1299" s="7" t="s">
        <v>10479</v>
      </c>
      <c r="J1299" s="11">
        <f t="shared" si="5"/>
        <v>12</v>
      </c>
      <c r="K1299" s="7" t="s">
        <v>10464</v>
      </c>
      <c r="L1299" s="7" t="s">
        <v>10465</v>
      </c>
      <c r="M1299" s="7" t="s">
        <v>736</v>
      </c>
      <c r="N1299" s="7" t="s">
        <v>738</v>
      </c>
      <c r="O1299" s="7" t="s">
        <v>10480</v>
      </c>
      <c r="P1299" s="7" t="s">
        <v>10481</v>
      </c>
      <c r="Q1299" s="7" t="s">
        <v>52</v>
      </c>
      <c r="R1299" s="7" t="s">
        <v>736</v>
      </c>
      <c r="S1299" s="7" t="s">
        <v>738</v>
      </c>
      <c r="T1299" s="7" t="s">
        <v>10482</v>
      </c>
      <c r="U1299" s="7"/>
      <c r="V1299" s="7" t="s">
        <v>78</v>
      </c>
      <c r="W1299" s="7" t="s">
        <v>59</v>
      </c>
      <c r="X1299" s="7" t="s">
        <v>2466</v>
      </c>
      <c r="Y1299" s="7" t="s">
        <v>10483</v>
      </c>
    </row>
    <row r="1300" spans="1:25" ht="16.5" customHeight="1">
      <c r="A1300" s="7" t="s">
        <v>9778</v>
      </c>
      <c r="B1300" s="7" t="s">
        <v>10484</v>
      </c>
      <c r="C1300" s="109">
        <v>1</v>
      </c>
      <c r="D1300" s="110">
        <v>1</v>
      </c>
      <c r="E1300" s="111"/>
      <c r="F1300" s="9"/>
      <c r="G1300" s="7" t="s">
        <v>1080</v>
      </c>
      <c r="H1300" s="7" t="s">
        <v>31</v>
      </c>
      <c r="I1300" s="7" t="s">
        <v>10485</v>
      </c>
      <c r="J1300" s="11">
        <f t="shared" si="5"/>
        <v>16</v>
      </c>
      <c r="K1300" s="7" t="s">
        <v>10480</v>
      </c>
      <c r="L1300" s="7" t="s">
        <v>10481</v>
      </c>
      <c r="M1300" s="7" t="s">
        <v>736</v>
      </c>
      <c r="N1300" s="7" t="s">
        <v>738</v>
      </c>
      <c r="O1300" s="7" t="s">
        <v>10486</v>
      </c>
      <c r="P1300" s="7" t="s">
        <v>10487</v>
      </c>
      <c r="Q1300" s="7" t="s">
        <v>293</v>
      </c>
      <c r="R1300" s="7" t="s">
        <v>796</v>
      </c>
      <c r="S1300" s="7" t="s">
        <v>797</v>
      </c>
      <c r="T1300" s="7" t="s">
        <v>10488</v>
      </c>
      <c r="U1300" s="7"/>
      <c r="V1300" s="7" t="s">
        <v>57</v>
      </c>
      <c r="W1300" s="7" t="s">
        <v>59</v>
      </c>
      <c r="X1300" s="7" t="s">
        <v>10483</v>
      </c>
      <c r="Y1300" s="7" t="s">
        <v>4473</v>
      </c>
    </row>
    <row r="1301" spans="1:25" ht="16.5" customHeight="1">
      <c r="A1301" s="7" t="s">
        <v>9778</v>
      </c>
      <c r="B1301" s="7" t="s">
        <v>10489</v>
      </c>
      <c r="C1301" s="109">
        <v>1</v>
      </c>
      <c r="D1301" s="110">
        <v>1</v>
      </c>
      <c r="E1301" s="111"/>
      <c r="F1301" s="9"/>
      <c r="G1301" s="7" t="s">
        <v>1080</v>
      </c>
      <c r="H1301" s="7" t="s">
        <v>31</v>
      </c>
      <c r="I1301" s="7" t="s">
        <v>10490</v>
      </c>
      <c r="J1301" s="11">
        <f t="shared" si="5"/>
        <v>19</v>
      </c>
      <c r="K1301" s="7" t="s">
        <v>10230</v>
      </c>
      <c r="L1301" s="7" t="s">
        <v>10231</v>
      </c>
      <c r="M1301" s="7" t="s">
        <v>46</v>
      </c>
      <c r="N1301" s="7" t="s">
        <v>49</v>
      </c>
      <c r="O1301" s="7" t="s">
        <v>10491</v>
      </c>
      <c r="P1301" s="7" t="s">
        <v>10492</v>
      </c>
      <c r="Q1301" s="7" t="s">
        <v>1071</v>
      </c>
      <c r="R1301" s="7" t="s">
        <v>46</v>
      </c>
      <c r="S1301" s="7" t="s">
        <v>49</v>
      </c>
      <c r="T1301" s="7" t="s">
        <v>10493</v>
      </c>
      <c r="U1301" s="7"/>
      <c r="V1301" s="7" t="s">
        <v>78</v>
      </c>
      <c r="W1301" s="7" t="s">
        <v>59</v>
      </c>
      <c r="X1301" s="7" t="s">
        <v>2775</v>
      </c>
      <c r="Y1301" s="7" t="s">
        <v>10494</v>
      </c>
    </row>
    <row r="1302" spans="1:25" ht="16.5" customHeight="1">
      <c r="A1302" s="7" t="s">
        <v>9778</v>
      </c>
      <c r="B1302" s="7" t="s">
        <v>10495</v>
      </c>
      <c r="C1302" s="109">
        <v>1</v>
      </c>
      <c r="D1302" s="110">
        <v>1</v>
      </c>
      <c r="E1302" s="111"/>
      <c r="F1302" s="9"/>
      <c r="G1302" s="7" t="s">
        <v>1080</v>
      </c>
      <c r="H1302" s="7" t="s">
        <v>34</v>
      </c>
      <c r="I1302" s="7" t="s">
        <v>10496</v>
      </c>
      <c r="J1302" s="11">
        <f t="shared" si="5"/>
        <v>9</v>
      </c>
      <c r="K1302" s="7" t="s">
        <v>10230</v>
      </c>
      <c r="L1302" s="7" t="s">
        <v>10231</v>
      </c>
      <c r="M1302" s="7" t="s">
        <v>46</v>
      </c>
      <c r="N1302" s="7" t="s">
        <v>49</v>
      </c>
      <c r="O1302" s="7" t="s">
        <v>10497</v>
      </c>
      <c r="P1302" s="7" t="s">
        <v>10498</v>
      </c>
      <c r="Q1302" s="7" t="s">
        <v>52</v>
      </c>
      <c r="R1302" s="7" t="s">
        <v>46</v>
      </c>
      <c r="S1302" s="7" t="s">
        <v>49</v>
      </c>
      <c r="T1302" s="7" t="s">
        <v>10499</v>
      </c>
      <c r="U1302" s="7"/>
      <c r="V1302" s="7" t="s">
        <v>78</v>
      </c>
      <c r="W1302" s="7" t="s">
        <v>94</v>
      </c>
      <c r="X1302" s="7" t="s">
        <v>2775</v>
      </c>
      <c r="Y1302" s="7" t="s">
        <v>9236</v>
      </c>
    </row>
    <row r="1303" spans="1:25" ht="16.5" customHeight="1">
      <c r="A1303" s="7" t="s">
        <v>9778</v>
      </c>
      <c r="B1303" s="7" t="s">
        <v>10500</v>
      </c>
      <c r="C1303" s="109">
        <v>1</v>
      </c>
      <c r="D1303" s="110">
        <v>1</v>
      </c>
      <c r="E1303" s="111">
        <v>1</v>
      </c>
      <c r="F1303" s="9"/>
      <c r="G1303" s="7" t="s">
        <v>9797</v>
      </c>
      <c r="H1303" s="7" t="s">
        <v>31</v>
      </c>
      <c r="I1303" s="7" t="s">
        <v>10501</v>
      </c>
      <c r="J1303" s="11">
        <f t="shared" si="5"/>
        <v>38</v>
      </c>
      <c r="K1303" s="7" t="s">
        <v>1046</v>
      </c>
      <c r="L1303" s="7" t="s">
        <v>1048</v>
      </c>
      <c r="M1303" s="7" t="s">
        <v>1050</v>
      </c>
      <c r="N1303" s="7" t="s">
        <v>718</v>
      </c>
      <c r="O1303" s="7" t="s">
        <v>9874</v>
      </c>
      <c r="P1303" s="7" t="s">
        <v>9875</v>
      </c>
      <c r="Q1303" s="7" t="s">
        <v>965</v>
      </c>
      <c r="R1303" s="7" t="s">
        <v>2607</v>
      </c>
      <c r="S1303" s="7" t="s">
        <v>2609</v>
      </c>
      <c r="T1303" s="7" t="s">
        <v>10502</v>
      </c>
      <c r="U1303" s="7"/>
      <c r="V1303" s="7" t="s">
        <v>57</v>
      </c>
      <c r="W1303" s="7" t="s">
        <v>59</v>
      </c>
      <c r="X1303" s="7" t="s">
        <v>1054</v>
      </c>
      <c r="Y1303" s="7" t="s">
        <v>9879</v>
      </c>
    </row>
    <row r="1304" spans="1:25" ht="16.5" customHeight="1">
      <c r="A1304" s="7" t="s">
        <v>9778</v>
      </c>
      <c r="B1304" s="7" t="s">
        <v>10503</v>
      </c>
      <c r="C1304" s="109">
        <v>1</v>
      </c>
      <c r="D1304" s="110">
        <v>1</v>
      </c>
      <c r="E1304" s="111"/>
      <c r="F1304" s="9"/>
      <c r="G1304" s="7" t="s">
        <v>1080</v>
      </c>
      <c r="H1304" s="7" t="s">
        <v>31</v>
      </c>
      <c r="I1304" s="7" t="s">
        <v>7383</v>
      </c>
      <c r="J1304" s="11">
        <f t="shared" si="5"/>
        <v>9</v>
      </c>
      <c r="K1304" s="7" t="s">
        <v>9826</v>
      </c>
      <c r="L1304" s="7" t="s">
        <v>9827</v>
      </c>
      <c r="M1304" s="7" t="s">
        <v>2763</v>
      </c>
      <c r="N1304" s="7" t="s">
        <v>2765</v>
      </c>
      <c r="O1304" s="7" t="s">
        <v>10504</v>
      </c>
      <c r="P1304" s="7" t="s">
        <v>10505</v>
      </c>
      <c r="Q1304" s="7" t="s">
        <v>293</v>
      </c>
      <c r="R1304" s="7" t="s">
        <v>1135</v>
      </c>
      <c r="S1304" s="7" t="s">
        <v>1136</v>
      </c>
      <c r="T1304" s="7" t="s">
        <v>8966</v>
      </c>
      <c r="U1304" s="7"/>
      <c r="V1304" s="7" t="s">
        <v>57</v>
      </c>
      <c r="W1304" s="7" t="s">
        <v>59</v>
      </c>
      <c r="X1304" s="7" t="s">
        <v>8194</v>
      </c>
      <c r="Y1304" s="7" t="s">
        <v>1139</v>
      </c>
    </row>
    <row r="1305" spans="1:25" ht="16.5" customHeight="1">
      <c r="A1305" s="7" t="s">
        <v>9778</v>
      </c>
      <c r="B1305" s="7" t="s">
        <v>10506</v>
      </c>
      <c r="C1305" s="109">
        <v>1</v>
      </c>
      <c r="D1305" s="110">
        <v>1</v>
      </c>
      <c r="E1305" s="111"/>
      <c r="F1305" s="9"/>
      <c r="G1305" s="7" t="s">
        <v>1080</v>
      </c>
      <c r="H1305" s="7" t="s">
        <v>31</v>
      </c>
      <c r="I1305" s="7" t="s">
        <v>10508</v>
      </c>
      <c r="J1305" s="11">
        <f t="shared" si="5"/>
        <v>50</v>
      </c>
      <c r="K1305" s="7" t="s">
        <v>10225</v>
      </c>
      <c r="L1305" s="7" t="s">
        <v>10226</v>
      </c>
      <c r="M1305" s="7" t="s">
        <v>872</v>
      </c>
      <c r="N1305" s="7" t="s">
        <v>873</v>
      </c>
      <c r="O1305" s="7" t="s">
        <v>10413</v>
      </c>
      <c r="P1305" s="7" t="s">
        <v>10414</v>
      </c>
      <c r="Q1305" s="7" t="s">
        <v>965</v>
      </c>
      <c r="R1305" s="7" t="s">
        <v>511</v>
      </c>
      <c r="S1305" s="7" t="s">
        <v>513</v>
      </c>
      <c r="T1305" s="7" t="s">
        <v>10509</v>
      </c>
      <c r="U1305" s="7"/>
      <c r="V1305" s="7" t="s">
        <v>57</v>
      </c>
      <c r="W1305" s="7" t="s">
        <v>59</v>
      </c>
      <c r="X1305" s="7" t="s">
        <v>8252</v>
      </c>
      <c r="Y1305" s="7" t="s">
        <v>2479</v>
      </c>
    </row>
    <row r="1306" spans="1:25" ht="16.5" customHeight="1">
      <c r="A1306" s="7" t="s">
        <v>9778</v>
      </c>
      <c r="B1306" s="7" t="s">
        <v>10510</v>
      </c>
      <c r="C1306" s="109">
        <v>1</v>
      </c>
      <c r="D1306" s="110">
        <v>1</v>
      </c>
      <c r="E1306" s="111"/>
      <c r="F1306" s="9"/>
      <c r="G1306" s="7" t="s">
        <v>1080</v>
      </c>
      <c r="H1306" s="7" t="s">
        <v>31</v>
      </c>
      <c r="I1306" s="7" t="s">
        <v>7983</v>
      </c>
      <c r="J1306" s="11">
        <f t="shared" si="5"/>
        <v>13</v>
      </c>
      <c r="K1306" s="7" t="s">
        <v>9870</v>
      </c>
      <c r="L1306" s="7" t="s">
        <v>9871</v>
      </c>
      <c r="M1306" s="7" t="s">
        <v>53</v>
      </c>
      <c r="N1306" s="7" t="s">
        <v>55</v>
      </c>
      <c r="O1306" s="7" t="s">
        <v>10511</v>
      </c>
      <c r="P1306" s="7" t="s">
        <v>10512</v>
      </c>
      <c r="Q1306" s="7" t="s">
        <v>965</v>
      </c>
      <c r="R1306" s="7" t="s">
        <v>53</v>
      </c>
      <c r="S1306" s="7" t="s">
        <v>55</v>
      </c>
      <c r="T1306" s="7" t="s">
        <v>10513</v>
      </c>
      <c r="U1306" s="7"/>
      <c r="V1306" s="7" t="s">
        <v>78</v>
      </c>
      <c r="W1306" s="7" t="s">
        <v>59</v>
      </c>
      <c r="X1306" s="7" t="s">
        <v>1686</v>
      </c>
      <c r="Y1306" s="7" t="s">
        <v>1074</v>
      </c>
    </row>
    <row r="1307" spans="1:25" ht="16.5" customHeight="1">
      <c r="A1307" s="7" t="s">
        <v>9778</v>
      </c>
      <c r="B1307" s="7" t="s">
        <v>10514</v>
      </c>
      <c r="C1307" s="109">
        <v>1</v>
      </c>
      <c r="D1307" s="110">
        <v>1</v>
      </c>
      <c r="E1307" s="111"/>
      <c r="F1307" s="9"/>
      <c r="G1307" s="7" t="s">
        <v>1080</v>
      </c>
      <c r="H1307" s="7" t="s">
        <v>31</v>
      </c>
      <c r="I1307" s="7" t="s">
        <v>4558</v>
      </c>
      <c r="J1307" s="11">
        <f t="shared" si="5"/>
        <v>7</v>
      </c>
      <c r="K1307" s="7" t="s">
        <v>10515</v>
      </c>
      <c r="L1307" s="7" t="s">
        <v>10516</v>
      </c>
      <c r="M1307" s="7" t="s">
        <v>1397</v>
      </c>
      <c r="N1307" s="7" t="s">
        <v>1398</v>
      </c>
      <c r="O1307" s="7" t="s">
        <v>10517</v>
      </c>
      <c r="P1307" s="7" t="s">
        <v>10518</v>
      </c>
      <c r="Q1307" s="7" t="s">
        <v>247</v>
      </c>
      <c r="R1307" s="7" t="s">
        <v>1397</v>
      </c>
      <c r="S1307" s="7" t="s">
        <v>1398</v>
      </c>
      <c r="T1307" s="7" t="s">
        <v>89</v>
      </c>
      <c r="U1307" s="7"/>
      <c r="V1307" s="7" t="s">
        <v>78</v>
      </c>
      <c r="W1307" s="7" t="s">
        <v>59</v>
      </c>
      <c r="X1307" s="7" t="s">
        <v>89</v>
      </c>
      <c r="Y1307" s="7" t="s">
        <v>89</v>
      </c>
    </row>
    <row r="1308" spans="1:25" ht="16.5" customHeight="1">
      <c r="A1308" s="7" t="s">
        <v>9778</v>
      </c>
      <c r="B1308" s="7" t="s">
        <v>10519</v>
      </c>
      <c r="C1308" s="109">
        <v>1</v>
      </c>
      <c r="D1308" s="110">
        <v>1</v>
      </c>
      <c r="E1308" s="111"/>
      <c r="F1308" s="9"/>
      <c r="G1308" s="7" t="s">
        <v>1080</v>
      </c>
      <c r="H1308" s="7" t="s">
        <v>31</v>
      </c>
      <c r="I1308" s="7" t="s">
        <v>8278</v>
      </c>
      <c r="J1308" s="11">
        <f t="shared" si="5"/>
        <v>12</v>
      </c>
      <c r="K1308" s="7" t="s">
        <v>10372</v>
      </c>
      <c r="L1308" s="7" t="s">
        <v>10373</v>
      </c>
      <c r="M1308" s="7" t="s">
        <v>433</v>
      </c>
      <c r="N1308" s="7" t="s">
        <v>434</v>
      </c>
      <c r="O1308" s="7" t="s">
        <v>10517</v>
      </c>
      <c r="P1308" s="7" t="s">
        <v>10518</v>
      </c>
      <c r="Q1308" s="7" t="s">
        <v>293</v>
      </c>
      <c r="R1308" s="7" t="s">
        <v>1397</v>
      </c>
      <c r="S1308" s="7" t="s">
        <v>1398</v>
      </c>
      <c r="T1308" s="7" t="s">
        <v>10520</v>
      </c>
      <c r="U1308" s="7"/>
      <c r="V1308" s="7" t="s">
        <v>57</v>
      </c>
      <c r="W1308" s="7" t="s">
        <v>59</v>
      </c>
      <c r="X1308" s="7" t="s">
        <v>5724</v>
      </c>
      <c r="Y1308" s="7" t="s">
        <v>1402</v>
      </c>
    </row>
    <row r="1309" spans="1:25" ht="16.5" customHeight="1">
      <c r="A1309" s="7" t="s">
        <v>9778</v>
      </c>
      <c r="B1309" s="7" t="s">
        <v>10521</v>
      </c>
      <c r="C1309" s="109">
        <v>1</v>
      </c>
      <c r="D1309" s="110">
        <v>1</v>
      </c>
      <c r="E1309" s="111"/>
      <c r="F1309" s="9"/>
      <c r="G1309" s="7" t="s">
        <v>1080</v>
      </c>
      <c r="H1309" s="7" t="s">
        <v>31</v>
      </c>
      <c r="I1309" s="7" t="s">
        <v>2677</v>
      </c>
      <c r="J1309" s="11">
        <f t="shared" si="5"/>
        <v>14</v>
      </c>
      <c r="K1309" s="7" t="s">
        <v>10372</v>
      </c>
      <c r="L1309" s="7" t="s">
        <v>10373</v>
      </c>
      <c r="M1309" s="7" t="s">
        <v>433</v>
      </c>
      <c r="N1309" s="7" t="s">
        <v>434</v>
      </c>
      <c r="O1309" s="7" t="s">
        <v>10522</v>
      </c>
      <c r="P1309" s="7" t="s">
        <v>10523</v>
      </c>
      <c r="Q1309" s="7" t="s">
        <v>1071</v>
      </c>
      <c r="R1309" s="7" t="s">
        <v>1913</v>
      </c>
      <c r="S1309" s="7" t="s">
        <v>1914</v>
      </c>
      <c r="T1309" s="7" t="s">
        <v>10524</v>
      </c>
      <c r="U1309" s="7"/>
      <c r="V1309" s="7" t="s">
        <v>57</v>
      </c>
      <c r="W1309" s="7" t="s">
        <v>59</v>
      </c>
      <c r="X1309" s="7" t="s">
        <v>5724</v>
      </c>
      <c r="Y1309" s="7" t="s">
        <v>3323</v>
      </c>
    </row>
    <row r="1310" spans="1:25" ht="16.5" customHeight="1">
      <c r="A1310" s="7" t="s">
        <v>9778</v>
      </c>
      <c r="B1310" s="7" t="s">
        <v>10525</v>
      </c>
      <c r="C1310" s="109">
        <v>1</v>
      </c>
      <c r="D1310" s="110">
        <v>1</v>
      </c>
      <c r="E1310" s="111"/>
      <c r="F1310" s="9"/>
      <c r="G1310" s="7" t="s">
        <v>1080</v>
      </c>
      <c r="H1310" s="7" t="s">
        <v>31</v>
      </c>
      <c r="I1310" s="7" t="s">
        <v>10526</v>
      </c>
      <c r="J1310" s="11">
        <f t="shared" si="5"/>
        <v>10</v>
      </c>
      <c r="K1310" s="7" t="s">
        <v>10527</v>
      </c>
      <c r="L1310" s="7" t="s">
        <v>10528</v>
      </c>
      <c r="M1310" s="7" t="s">
        <v>1913</v>
      </c>
      <c r="N1310" s="7" t="s">
        <v>1914</v>
      </c>
      <c r="O1310" s="7" t="s">
        <v>10522</v>
      </c>
      <c r="P1310" s="7" t="s">
        <v>10523</v>
      </c>
      <c r="Q1310" s="7" t="s">
        <v>1071</v>
      </c>
      <c r="R1310" s="7" t="s">
        <v>1913</v>
      </c>
      <c r="S1310" s="7" t="s">
        <v>1914</v>
      </c>
      <c r="T1310" s="7" t="s">
        <v>10529</v>
      </c>
      <c r="U1310" s="7"/>
      <c r="V1310" s="7" t="s">
        <v>78</v>
      </c>
      <c r="W1310" s="7" t="s">
        <v>59</v>
      </c>
      <c r="X1310" s="7" t="s">
        <v>5376</v>
      </c>
      <c r="Y1310" s="7" t="s">
        <v>3323</v>
      </c>
    </row>
    <row r="1311" spans="1:25" ht="16.5" customHeight="1">
      <c r="A1311" s="7" t="s">
        <v>9778</v>
      </c>
      <c r="B1311" s="7" t="s">
        <v>10530</v>
      </c>
      <c r="C1311" s="109">
        <v>1</v>
      </c>
      <c r="D1311" s="110">
        <v>1</v>
      </c>
      <c r="E1311" s="111"/>
      <c r="F1311" s="9"/>
      <c r="G1311" s="7" t="s">
        <v>1080</v>
      </c>
      <c r="H1311" s="7" t="s">
        <v>31</v>
      </c>
      <c r="I1311" s="7" t="s">
        <v>10531</v>
      </c>
      <c r="J1311" s="11">
        <f t="shared" si="5"/>
        <v>48</v>
      </c>
      <c r="K1311" s="7" t="s">
        <v>10243</v>
      </c>
      <c r="L1311" s="7" t="s">
        <v>10244</v>
      </c>
      <c r="M1311" s="7" t="s">
        <v>872</v>
      </c>
      <c r="N1311" s="7" t="s">
        <v>873</v>
      </c>
      <c r="O1311" s="7" t="s">
        <v>10532</v>
      </c>
      <c r="P1311" s="7" t="s">
        <v>10533</v>
      </c>
      <c r="Q1311" s="7" t="s">
        <v>52</v>
      </c>
      <c r="R1311" s="7" t="s">
        <v>3391</v>
      </c>
      <c r="S1311" s="7" t="s">
        <v>3392</v>
      </c>
      <c r="T1311" s="7" t="s">
        <v>10534</v>
      </c>
      <c r="U1311" s="7"/>
      <c r="V1311" s="7" t="s">
        <v>57</v>
      </c>
      <c r="W1311" s="7" t="s">
        <v>976</v>
      </c>
      <c r="X1311" s="7" t="s">
        <v>8252</v>
      </c>
      <c r="Y1311" s="7" t="s">
        <v>10535</v>
      </c>
    </row>
    <row r="1312" spans="1:25" ht="16.5" customHeight="1">
      <c r="A1312" s="7" t="s">
        <v>9778</v>
      </c>
      <c r="B1312" s="7" t="s">
        <v>10536</v>
      </c>
      <c r="C1312" s="109">
        <v>1</v>
      </c>
      <c r="D1312" s="110">
        <v>1</v>
      </c>
      <c r="E1312" s="111"/>
      <c r="F1312" s="9"/>
      <c r="G1312" s="7" t="s">
        <v>1080</v>
      </c>
      <c r="H1312" s="7" t="s">
        <v>31</v>
      </c>
      <c r="I1312" s="7" t="s">
        <v>216</v>
      </c>
      <c r="J1312" s="11">
        <f t="shared" si="5"/>
        <v>15</v>
      </c>
      <c r="K1312" s="7" t="s">
        <v>10327</v>
      </c>
      <c r="L1312" s="7" t="s">
        <v>10328</v>
      </c>
      <c r="M1312" s="7" t="s">
        <v>1476</v>
      </c>
      <c r="N1312" s="7" t="s">
        <v>1477</v>
      </c>
      <c r="O1312" s="7" t="s">
        <v>10537</v>
      </c>
      <c r="P1312" s="7" t="s">
        <v>10538</v>
      </c>
      <c r="Q1312" s="7" t="s">
        <v>247</v>
      </c>
      <c r="R1312" s="7" t="s">
        <v>1476</v>
      </c>
      <c r="S1312" s="7" t="s">
        <v>1477</v>
      </c>
      <c r="T1312" s="7" t="s">
        <v>89</v>
      </c>
      <c r="U1312" s="7"/>
      <c r="V1312" s="7" t="s">
        <v>78</v>
      </c>
      <c r="W1312" s="7" t="s">
        <v>59</v>
      </c>
      <c r="X1312" s="7" t="s">
        <v>89</v>
      </c>
      <c r="Y1312" s="7" t="s">
        <v>89</v>
      </c>
    </row>
    <row r="1313" spans="1:25" ht="16.5" customHeight="1">
      <c r="A1313" s="7" t="s">
        <v>9778</v>
      </c>
      <c r="B1313" s="7" t="s">
        <v>10539</v>
      </c>
      <c r="C1313" s="109">
        <v>1</v>
      </c>
      <c r="D1313" s="110">
        <v>1</v>
      </c>
      <c r="E1313" s="111"/>
      <c r="F1313" s="9"/>
      <c r="G1313" s="7" t="s">
        <v>1080</v>
      </c>
      <c r="H1313" s="7" t="s">
        <v>31</v>
      </c>
      <c r="I1313" s="7" t="s">
        <v>216</v>
      </c>
      <c r="J1313" s="11">
        <f t="shared" si="5"/>
        <v>15</v>
      </c>
      <c r="K1313" s="7" t="s">
        <v>10540</v>
      </c>
      <c r="L1313" s="7" t="s">
        <v>10541</v>
      </c>
      <c r="M1313" s="7" t="s">
        <v>1476</v>
      </c>
      <c r="N1313" s="7" t="s">
        <v>1477</v>
      </c>
      <c r="O1313" s="7" t="s">
        <v>10537</v>
      </c>
      <c r="P1313" s="7" t="s">
        <v>10538</v>
      </c>
      <c r="Q1313" s="7" t="s">
        <v>247</v>
      </c>
      <c r="R1313" s="7" t="s">
        <v>1476</v>
      </c>
      <c r="S1313" s="7" t="s">
        <v>1477</v>
      </c>
      <c r="T1313" s="7" t="s">
        <v>89</v>
      </c>
      <c r="U1313" s="7"/>
      <c r="V1313" s="7" t="s">
        <v>78</v>
      </c>
      <c r="W1313" s="7" t="s">
        <v>59</v>
      </c>
      <c r="X1313" s="7" t="s">
        <v>89</v>
      </c>
      <c r="Y1313" s="7" t="s">
        <v>89</v>
      </c>
    </row>
    <row r="1314" spans="1:25" ht="16.5" customHeight="1">
      <c r="A1314" s="7" t="s">
        <v>9778</v>
      </c>
      <c r="B1314" s="7" t="s">
        <v>10542</v>
      </c>
      <c r="C1314" s="109">
        <v>1</v>
      </c>
      <c r="D1314" s="110">
        <v>1</v>
      </c>
      <c r="E1314" s="111"/>
      <c r="F1314" s="9"/>
      <c r="G1314" s="7" t="s">
        <v>1080</v>
      </c>
      <c r="H1314" s="7" t="s">
        <v>31</v>
      </c>
      <c r="I1314" s="7" t="s">
        <v>8552</v>
      </c>
      <c r="J1314" s="11">
        <f t="shared" si="5"/>
        <v>29</v>
      </c>
      <c r="K1314" s="7" t="s">
        <v>9858</v>
      </c>
      <c r="L1314" s="7" t="s">
        <v>9859</v>
      </c>
      <c r="M1314" s="7" t="s">
        <v>813</v>
      </c>
      <c r="N1314" s="7" t="s">
        <v>718</v>
      </c>
      <c r="O1314" s="7" t="s">
        <v>10543</v>
      </c>
      <c r="P1314" s="7" t="s">
        <v>10544</v>
      </c>
      <c r="Q1314" s="7" t="s">
        <v>52</v>
      </c>
      <c r="R1314" s="7" t="s">
        <v>3290</v>
      </c>
      <c r="S1314" s="7" t="s">
        <v>3291</v>
      </c>
      <c r="T1314" s="7" t="s">
        <v>10545</v>
      </c>
      <c r="U1314" s="7"/>
      <c r="V1314" s="7" t="s">
        <v>57</v>
      </c>
      <c r="W1314" s="7" t="s">
        <v>59</v>
      </c>
      <c r="X1314" s="7" t="s">
        <v>8419</v>
      </c>
      <c r="Y1314" s="7" t="s">
        <v>3323</v>
      </c>
    </row>
    <row r="1315" spans="1:25" ht="16.5" customHeight="1">
      <c r="A1315" s="7" t="s">
        <v>9778</v>
      </c>
      <c r="B1315" s="7" t="s">
        <v>10546</v>
      </c>
      <c r="C1315" s="109">
        <v>1</v>
      </c>
      <c r="D1315" s="110">
        <v>1</v>
      </c>
      <c r="E1315" s="111"/>
      <c r="F1315" s="9"/>
      <c r="G1315" s="7" t="s">
        <v>1080</v>
      </c>
      <c r="H1315" s="7" t="s">
        <v>31</v>
      </c>
      <c r="I1315" s="7" t="s">
        <v>10547</v>
      </c>
      <c r="J1315" s="11">
        <f t="shared" si="5"/>
        <v>56</v>
      </c>
      <c r="K1315" s="7" t="s">
        <v>9862</v>
      </c>
      <c r="L1315" s="7" t="s">
        <v>9863</v>
      </c>
      <c r="M1315" s="7" t="s">
        <v>813</v>
      </c>
      <c r="N1315" s="7" t="s">
        <v>718</v>
      </c>
      <c r="O1315" s="7" t="s">
        <v>10548</v>
      </c>
      <c r="P1315" s="7" t="s">
        <v>10549</v>
      </c>
      <c r="Q1315" s="7" t="s">
        <v>152</v>
      </c>
      <c r="R1315" s="7" t="s">
        <v>842</v>
      </c>
      <c r="S1315" s="7" t="s">
        <v>843</v>
      </c>
      <c r="T1315" s="7" t="s">
        <v>10550</v>
      </c>
      <c r="U1315" s="7"/>
      <c r="V1315" s="7" t="s">
        <v>57</v>
      </c>
      <c r="W1315" s="7" t="s">
        <v>59</v>
      </c>
      <c r="X1315" s="7" t="s">
        <v>8419</v>
      </c>
      <c r="Y1315" s="7" t="s">
        <v>10551</v>
      </c>
    </row>
    <row r="1316" spans="1:25" ht="16.5" customHeight="1">
      <c r="A1316" s="7" t="s">
        <v>9778</v>
      </c>
      <c r="B1316" s="7" t="s">
        <v>10552</v>
      </c>
      <c r="C1316" s="109">
        <v>1</v>
      </c>
      <c r="D1316" s="110">
        <v>1</v>
      </c>
      <c r="E1316" s="111"/>
      <c r="F1316" s="9"/>
      <c r="G1316" s="7" t="s">
        <v>1080</v>
      </c>
      <c r="H1316" s="7" t="s">
        <v>31</v>
      </c>
      <c r="I1316" s="7" t="s">
        <v>10553</v>
      </c>
      <c r="J1316" s="11">
        <f t="shared" si="5"/>
        <v>37</v>
      </c>
      <c r="K1316" s="7" t="s">
        <v>9862</v>
      </c>
      <c r="L1316" s="7" t="s">
        <v>9863</v>
      </c>
      <c r="M1316" s="7" t="s">
        <v>813</v>
      </c>
      <c r="N1316" s="7" t="s">
        <v>718</v>
      </c>
      <c r="O1316" s="7" t="s">
        <v>10554</v>
      </c>
      <c r="P1316" s="7" t="s">
        <v>10555</v>
      </c>
      <c r="Q1316" s="7" t="s">
        <v>152</v>
      </c>
      <c r="R1316" s="7" t="s">
        <v>842</v>
      </c>
      <c r="S1316" s="7" t="s">
        <v>843</v>
      </c>
      <c r="T1316" s="7" t="s">
        <v>10556</v>
      </c>
      <c r="U1316" s="7"/>
      <c r="V1316" s="7" t="s">
        <v>57</v>
      </c>
      <c r="W1316" s="7" t="s">
        <v>59</v>
      </c>
      <c r="X1316" s="7" t="s">
        <v>8419</v>
      </c>
      <c r="Y1316" s="7" t="s">
        <v>10557</v>
      </c>
    </row>
    <row r="1317" spans="1:25" ht="16.5" customHeight="1">
      <c r="A1317" s="7" t="s">
        <v>9778</v>
      </c>
      <c r="B1317" s="7" t="s">
        <v>10558</v>
      </c>
      <c r="C1317" s="109">
        <v>1</v>
      </c>
      <c r="D1317" s="110">
        <v>1</v>
      </c>
      <c r="E1317" s="111"/>
      <c r="F1317" s="9"/>
      <c r="G1317" s="7" t="s">
        <v>996</v>
      </c>
      <c r="H1317" s="7" t="s">
        <v>31</v>
      </c>
      <c r="I1317" s="7" t="s">
        <v>2837</v>
      </c>
      <c r="J1317" s="11">
        <f t="shared" si="5"/>
        <v>16</v>
      </c>
      <c r="K1317" s="7" t="s">
        <v>9831</v>
      </c>
      <c r="L1317" s="7" t="s">
        <v>9832</v>
      </c>
      <c r="M1317" s="7" t="s">
        <v>2763</v>
      </c>
      <c r="N1317" s="7" t="s">
        <v>2765</v>
      </c>
      <c r="O1317" s="7" t="s">
        <v>10559</v>
      </c>
      <c r="P1317" s="7" t="s">
        <v>10560</v>
      </c>
      <c r="Q1317" s="7" t="s">
        <v>52</v>
      </c>
      <c r="R1317" s="7" t="s">
        <v>896</v>
      </c>
      <c r="S1317" s="7" t="s">
        <v>897</v>
      </c>
      <c r="T1317" s="7" t="s">
        <v>10561</v>
      </c>
      <c r="U1317" s="7"/>
      <c r="V1317" s="7" t="s">
        <v>57</v>
      </c>
      <c r="W1317" s="7" t="s">
        <v>59</v>
      </c>
      <c r="X1317" s="7" t="s">
        <v>8823</v>
      </c>
      <c r="Y1317" s="7" t="s">
        <v>10562</v>
      </c>
    </row>
    <row r="1318" spans="1:25" ht="16.5" customHeight="1">
      <c r="A1318" s="7" t="s">
        <v>9778</v>
      </c>
      <c r="B1318" s="7" t="s">
        <v>10563</v>
      </c>
      <c r="C1318" s="109">
        <v>1</v>
      </c>
      <c r="D1318" s="110">
        <v>1</v>
      </c>
      <c r="E1318" s="111"/>
      <c r="F1318" s="9"/>
      <c r="G1318" s="7" t="s">
        <v>996</v>
      </c>
      <c r="H1318" s="7" t="s">
        <v>31</v>
      </c>
      <c r="I1318" s="7" t="s">
        <v>6358</v>
      </c>
      <c r="J1318" s="11">
        <f t="shared" si="5"/>
        <v>13</v>
      </c>
      <c r="K1318" s="7" t="s">
        <v>9831</v>
      </c>
      <c r="L1318" s="7" t="s">
        <v>9832</v>
      </c>
      <c r="M1318" s="7" t="s">
        <v>2763</v>
      </c>
      <c r="N1318" s="7" t="s">
        <v>2765</v>
      </c>
      <c r="O1318" s="7" t="s">
        <v>10564</v>
      </c>
      <c r="P1318" s="7" t="s">
        <v>10565</v>
      </c>
      <c r="Q1318" s="7" t="s">
        <v>52</v>
      </c>
      <c r="R1318" s="7" t="s">
        <v>896</v>
      </c>
      <c r="S1318" s="7" t="s">
        <v>897</v>
      </c>
      <c r="T1318" s="7" t="s">
        <v>10566</v>
      </c>
      <c r="U1318" s="7"/>
      <c r="V1318" s="7" t="s">
        <v>57</v>
      </c>
      <c r="W1318" s="7" t="s">
        <v>59</v>
      </c>
      <c r="X1318" s="7" t="s">
        <v>8823</v>
      </c>
      <c r="Y1318" s="7" t="s">
        <v>10567</v>
      </c>
    </row>
    <row r="1319" spans="1:25" ht="16.5" customHeight="1">
      <c r="A1319" s="7" t="s">
        <v>9778</v>
      </c>
      <c r="B1319" s="7" t="s">
        <v>10568</v>
      </c>
      <c r="C1319" s="109">
        <v>1</v>
      </c>
      <c r="D1319" s="110">
        <v>1</v>
      </c>
      <c r="E1319" s="111"/>
      <c r="F1319" s="9"/>
      <c r="G1319" s="7" t="s">
        <v>1080</v>
      </c>
      <c r="H1319" s="7" t="s">
        <v>31</v>
      </c>
      <c r="I1319" s="7" t="s">
        <v>10569</v>
      </c>
      <c r="J1319" s="11">
        <f t="shared" si="5"/>
        <v>26</v>
      </c>
      <c r="K1319" s="7" t="s">
        <v>9831</v>
      </c>
      <c r="L1319" s="7" t="s">
        <v>9832</v>
      </c>
      <c r="M1319" s="7" t="s">
        <v>2763</v>
      </c>
      <c r="N1319" s="7" t="s">
        <v>2765</v>
      </c>
      <c r="O1319" s="7" t="s">
        <v>10570</v>
      </c>
      <c r="P1319" s="7" t="s">
        <v>10571</v>
      </c>
      <c r="Q1319" s="7" t="s">
        <v>52</v>
      </c>
      <c r="R1319" s="7" t="s">
        <v>3479</v>
      </c>
      <c r="S1319" s="7" t="s">
        <v>3480</v>
      </c>
      <c r="T1319" s="7" t="s">
        <v>10572</v>
      </c>
      <c r="U1319" s="7"/>
      <c r="V1319" s="7" t="s">
        <v>57</v>
      </c>
      <c r="W1319" s="7" t="s">
        <v>59</v>
      </c>
      <c r="X1319" s="7" t="s">
        <v>8823</v>
      </c>
      <c r="Y1319" s="7" t="s">
        <v>10573</v>
      </c>
    </row>
    <row r="1320" spans="1:25" ht="16.5" customHeight="1">
      <c r="A1320" s="7" t="s">
        <v>9778</v>
      </c>
      <c r="B1320" s="7" t="s">
        <v>10574</v>
      </c>
      <c r="C1320" s="109">
        <v>1</v>
      </c>
      <c r="D1320" s="110">
        <v>1</v>
      </c>
      <c r="E1320" s="111"/>
      <c r="F1320" s="9"/>
      <c r="G1320" s="7" t="s">
        <v>1080</v>
      </c>
      <c r="H1320" s="7" t="s">
        <v>31</v>
      </c>
      <c r="I1320" s="7" t="s">
        <v>882</v>
      </c>
      <c r="J1320" s="11">
        <f t="shared" si="5"/>
        <v>23</v>
      </c>
      <c r="K1320" s="7" t="s">
        <v>9831</v>
      </c>
      <c r="L1320" s="7" t="s">
        <v>9832</v>
      </c>
      <c r="M1320" s="7" t="s">
        <v>2763</v>
      </c>
      <c r="N1320" s="7" t="s">
        <v>2765</v>
      </c>
      <c r="O1320" s="7" t="s">
        <v>10575</v>
      </c>
      <c r="P1320" s="7" t="s">
        <v>10576</v>
      </c>
      <c r="Q1320" s="7" t="s">
        <v>52</v>
      </c>
      <c r="R1320" s="7" t="s">
        <v>3479</v>
      </c>
      <c r="S1320" s="7" t="s">
        <v>3480</v>
      </c>
      <c r="T1320" s="7" t="s">
        <v>10577</v>
      </c>
      <c r="U1320" s="7"/>
      <c r="V1320" s="7" t="s">
        <v>57</v>
      </c>
      <c r="W1320" s="7" t="s">
        <v>59</v>
      </c>
      <c r="X1320" s="7" t="s">
        <v>8823</v>
      </c>
      <c r="Y1320" s="7" t="s">
        <v>10578</v>
      </c>
    </row>
    <row r="1321" spans="1:25" ht="16.5" customHeight="1">
      <c r="A1321" s="7" t="s">
        <v>9778</v>
      </c>
      <c r="B1321" s="7" t="s">
        <v>10579</v>
      </c>
      <c r="C1321" s="109">
        <v>1</v>
      </c>
      <c r="D1321" s="110">
        <v>1</v>
      </c>
      <c r="E1321" s="111">
        <v>1</v>
      </c>
      <c r="F1321" s="9"/>
      <c r="G1321" s="7" t="s">
        <v>9797</v>
      </c>
      <c r="H1321" s="7" t="s">
        <v>31</v>
      </c>
      <c r="I1321" s="7" t="s">
        <v>9830</v>
      </c>
      <c r="J1321" s="11">
        <f t="shared" si="5"/>
        <v>21</v>
      </c>
      <c r="K1321" s="7" t="s">
        <v>1034</v>
      </c>
      <c r="L1321" s="7" t="s">
        <v>1036</v>
      </c>
      <c r="M1321" s="7" t="s">
        <v>736</v>
      </c>
      <c r="N1321" s="7" t="s">
        <v>738</v>
      </c>
      <c r="O1321" s="7" t="s">
        <v>10020</v>
      </c>
      <c r="P1321" s="7" t="s">
        <v>10021</v>
      </c>
      <c r="Q1321" s="7" t="s">
        <v>52</v>
      </c>
      <c r="R1321" s="7" t="s">
        <v>2763</v>
      </c>
      <c r="S1321" s="7" t="s">
        <v>2765</v>
      </c>
      <c r="T1321" s="7" t="s">
        <v>9833</v>
      </c>
      <c r="U1321" s="7"/>
      <c r="V1321" s="7" t="s">
        <v>57</v>
      </c>
      <c r="W1321" s="7" t="s">
        <v>59</v>
      </c>
      <c r="X1321" s="7" t="s">
        <v>1041</v>
      </c>
      <c r="Y1321" s="7" t="s">
        <v>8823</v>
      </c>
    </row>
    <row r="1322" spans="1:25" ht="16.5" customHeight="1">
      <c r="A1322" s="7" t="s">
        <v>9778</v>
      </c>
      <c r="B1322" s="7" t="s">
        <v>10580</v>
      </c>
      <c r="C1322" s="109">
        <v>1</v>
      </c>
      <c r="D1322" s="110">
        <v>1</v>
      </c>
      <c r="E1322" s="111">
        <v>1</v>
      </c>
      <c r="F1322" s="9"/>
      <c r="G1322" s="7" t="s">
        <v>1080</v>
      </c>
      <c r="H1322" s="7" t="s">
        <v>31</v>
      </c>
      <c r="I1322" s="7" t="s">
        <v>9785</v>
      </c>
      <c r="J1322" s="11">
        <f t="shared" si="5"/>
        <v>13</v>
      </c>
      <c r="K1322" s="7" t="s">
        <v>1046</v>
      </c>
      <c r="L1322" s="7" t="s">
        <v>1048</v>
      </c>
      <c r="M1322" s="7" t="s">
        <v>1050</v>
      </c>
      <c r="N1322" s="7" t="s">
        <v>718</v>
      </c>
      <c r="O1322" s="7" t="s">
        <v>9786</v>
      </c>
      <c r="P1322" s="7" t="s">
        <v>9787</v>
      </c>
      <c r="Q1322" s="7" t="s">
        <v>293</v>
      </c>
      <c r="R1322" s="7" t="s">
        <v>1050</v>
      </c>
      <c r="S1322" s="7" t="s">
        <v>718</v>
      </c>
      <c r="T1322" s="7" t="s">
        <v>9789</v>
      </c>
      <c r="U1322" s="7"/>
      <c r="V1322" s="7" t="s">
        <v>78</v>
      </c>
      <c r="W1322" s="7" t="s">
        <v>59</v>
      </c>
      <c r="X1322" s="7" t="s">
        <v>1054</v>
      </c>
      <c r="Y1322" s="7" t="s">
        <v>9451</v>
      </c>
    </row>
    <row r="1323" spans="1:25" ht="16.5" customHeight="1">
      <c r="A1323" s="7" t="s">
        <v>9778</v>
      </c>
      <c r="B1323" s="7" t="s">
        <v>10581</v>
      </c>
      <c r="C1323" s="109">
        <v>1</v>
      </c>
      <c r="D1323" s="110">
        <v>1</v>
      </c>
      <c r="E1323" s="111"/>
      <c r="F1323" s="9"/>
      <c r="G1323" s="7" t="s">
        <v>1080</v>
      </c>
      <c r="H1323" s="7" t="s">
        <v>31</v>
      </c>
      <c r="I1323" s="7" t="s">
        <v>1751</v>
      </c>
      <c r="J1323" s="11">
        <f t="shared" si="5"/>
        <v>16</v>
      </c>
      <c r="K1323" s="7" t="s">
        <v>10246</v>
      </c>
      <c r="L1323" s="7" t="s">
        <v>10247</v>
      </c>
      <c r="M1323" s="7" t="s">
        <v>174</v>
      </c>
      <c r="N1323" s="7" t="s">
        <v>175</v>
      </c>
      <c r="O1323" s="7" t="s">
        <v>10582</v>
      </c>
      <c r="P1323" s="7" t="s">
        <v>10583</v>
      </c>
      <c r="Q1323" s="7" t="s">
        <v>152</v>
      </c>
      <c r="R1323" s="7" t="s">
        <v>65</v>
      </c>
      <c r="S1323" s="7" t="s">
        <v>68</v>
      </c>
      <c r="T1323" s="7" t="s">
        <v>10584</v>
      </c>
      <c r="U1323" s="7"/>
      <c r="V1323" s="7" t="s">
        <v>57</v>
      </c>
      <c r="W1323" s="7" t="s">
        <v>59</v>
      </c>
      <c r="X1323" s="7" t="s">
        <v>4339</v>
      </c>
      <c r="Y1323" s="7" t="s">
        <v>10585</v>
      </c>
    </row>
    <row r="1324" spans="1:25" ht="16.5" customHeight="1">
      <c r="A1324" s="7" t="s">
        <v>9778</v>
      </c>
      <c r="B1324" s="7" t="s">
        <v>10586</v>
      </c>
      <c r="C1324" s="109">
        <v>1</v>
      </c>
      <c r="D1324" s="110">
        <v>1</v>
      </c>
      <c r="E1324" s="111"/>
      <c r="F1324" s="9"/>
      <c r="G1324" s="7" t="s">
        <v>1080</v>
      </c>
      <c r="H1324" s="7" t="s">
        <v>31</v>
      </c>
      <c r="I1324" s="7" t="s">
        <v>10587</v>
      </c>
      <c r="J1324" s="11">
        <f t="shared" si="5"/>
        <v>36</v>
      </c>
      <c r="K1324" s="7" t="s">
        <v>10246</v>
      </c>
      <c r="L1324" s="7" t="s">
        <v>10247</v>
      </c>
      <c r="M1324" s="7" t="s">
        <v>174</v>
      </c>
      <c r="N1324" s="7" t="s">
        <v>175</v>
      </c>
      <c r="O1324" s="7" t="s">
        <v>10588</v>
      </c>
      <c r="P1324" s="7" t="s">
        <v>10589</v>
      </c>
      <c r="Q1324" s="7" t="s">
        <v>152</v>
      </c>
      <c r="R1324" s="7" t="s">
        <v>65</v>
      </c>
      <c r="S1324" s="7" t="s">
        <v>68</v>
      </c>
      <c r="T1324" s="7" t="s">
        <v>10590</v>
      </c>
      <c r="U1324" s="7"/>
      <c r="V1324" s="7" t="s">
        <v>57</v>
      </c>
      <c r="W1324" s="7" t="s">
        <v>59</v>
      </c>
      <c r="X1324" s="7" t="s">
        <v>4339</v>
      </c>
      <c r="Y1324" s="7" t="s">
        <v>10591</v>
      </c>
    </row>
    <row r="1325" spans="1:25" ht="16.5" customHeight="1">
      <c r="A1325" s="7" t="s">
        <v>9778</v>
      </c>
      <c r="B1325" s="7" t="s">
        <v>10592</v>
      </c>
      <c r="C1325" s="109">
        <v>1</v>
      </c>
      <c r="D1325" s="110">
        <v>1</v>
      </c>
      <c r="E1325" s="111"/>
      <c r="F1325" s="9"/>
      <c r="G1325" s="7" t="s">
        <v>9797</v>
      </c>
      <c r="H1325" s="7" t="s">
        <v>31</v>
      </c>
      <c r="I1325" s="7" t="s">
        <v>216</v>
      </c>
      <c r="J1325" s="11">
        <f t="shared" si="5"/>
        <v>15</v>
      </c>
      <c r="K1325" s="7" t="s">
        <v>10220</v>
      </c>
      <c r="L1325" s="7" t="s">
        <v>10221</v>
      </c>
      <c r="M1325" s="7" t="s">
        <v>1838</v>
      </c>
      <c r="N1325" s="7" t="s">
        <v>1839</v>
      </c>
      <c r="O1325" s="7" t="s">
        <v>10593</v>
      </c>
      <c r="P1325" s="7" t="s">
        <v>10594</v>
      </c>
      <c r="Q1325" s="7" t="s">
        <v>247</v>
      </c>
      <c r="R1325" s="7" t="s">
        <v>1838</v>
      </c>
      <c r="S1325" s="7" t="s">
        <v>1839</v>
      </c>
      <c r="T1325" s="7" t="s">
        <v>89</v>
      </c>
      <c r="U1325" s="7"/>
      <c r="V1325" s="7" t="s">
        <v>78</v>
      </c>
      <c r="W1325" s="7" t="s">
        <v>59</v>
      </c>
      <c r="X1325" s="7" t="s">
        <v>89</v>
      </c>
      <c r="Y1325" s="7" t="s">
        <v>89</v>
      </c>
    </row>
    <row r="1326" spans="1:25" ht="16.5" customHeight="1">
      <c r="A1326" s="7" t="s">
        <v>9778</v>
      </c>
      <c r="B1326" s="7" t="s">
        <v>10595</v>
      </c>
      <c r="C1326" s="109">
        <v>1</v>
      </c>
      <c r="D1326" s="110">
        <v>1</v>
      </c>
      <c r="E1326" s="111"/>
      <c r="F1326" s="9"/>
      <c r="G1326" s="7" t="s">
        <v>996</v>
      </c>
      <c r="H1326" s="7" t="s">
        <v>31</v>
      </c>
      <c r="I1326" s="7" t="s">
        <v>10596</v>
      </c>
      <c r="J1326" s="11">
        <f t="shared" si="5"/>
        <v>25</v>
      </c>
      <c r="K1326" s="7" t="s">
        <v>9831</v>
      </c>
      <c r="L1326" s="7" t="s">
        <v>9832</v>
      </c>
      <c r="M1326" s="7" t="s">
        <v>2763</v>
      </c>
      <c r="N1326" s="7" t="s">
        <v>2765</v>
      </c>
      <c r="O1326" s="7" t="s">
        <v>10597</v>
      </c>
      <c r="P1326" s="7" t="s">
        <v>10598</v>
      </c>
      <c r="Q1326" s="7" t="s">
        <v>52</v>
      </c>
      <c r="R1326" s="7" t="s">
        <v>4936</v>
      </c>
      <c r="S1326" s="7" t="s">
        <v>4938</v>
      </c>
      <c r="T1326" s="7" t="s">
        <v>10599</v>
      </c>
      <c r="U1326" s="7"/>
      <c r="V1326" s="7" t="s">
        <v>57</v>
      </c>
      <c r="W1326" s="7" t="s">
        <v>94</v>
      </c>
      <c r="X1326" s="7" t="s">
        <v>8823</v>
      </c>
      <c r="Y1326" s="7" t="s">
        <v>10600</v>
      </c>
    </row>
    <row r="1327" spans="1:25" ht="16.5" customHeight="1">
      <c r="A1327" s="7" t="s">
        <v>9778</v>
      </c>
      <c r="B1327" s="7" t="s">
        <v>10601</v>
      </c>
      <c r="C1327" s="109"/>
      <c r="D1327" s="110"/>
      <c r="E1327" s="111"/>
      <c r="F1327" s="9"/>
      <c r="G1327" s="7" t="s">
        <v>3183</v>
      </c>
      <c r="H1327" s="7" t="s">
        <v>31</v>
      </c>
      <c r="I1327" s="7" t="s">
        <v>8144</v>
      </c>
      <c r="J1327" s="11">
        <f t="shared" si="5"/>
        <v>15</v>
      </c>
      <c r="K1327" s="7" t="s">
        <v>10372</v>
      </c>
      <c r="L1327" s="7" t="s">
        <v>10373</v>
      </c>
      <c r="M1327" s="7" t="s">
        <v>433</v>
      </c>
      <c r="N1327" s="7" t="s">
        <v>434</v>
      </c>
      <c r="O1327" s="7" t="s">
        <v>10602</v>
      </c>
      <c r="P1327" s="7" t="s">
        <v>10603</v>
      </c>
      <c r="Q1327" s="7" t="s">
        <v>1071</v>
      </c>
      <c r="R1327" s="7" t="s">
        <v>642</v>
      </c>
      <c r="S1327" s="7" t="s">
        <v>643</v>
      </c>
      <c r="T1327" s="7" t="s">
        <v>10604</v>
      </c>
      <c r="U1327" s="7"/>
      <c r="V1327" s="7" t="s">
        <v>57</v>
      </c>
      <c r="W1327" s="7" t="s">
        <v>2279</v>
      </c>
      <c r="X1327" s="7" t="s">
        <v>5724</v>
      </c>
      <c r="Y1327" s="7" t="s">
        <v>647</v>
      </c>
    </row>
    <row r="1328" spans="1:25" ht="16.5" customHeight="1">
      <c r="A1328" s="7" t="s">
        <v>9778</v>
      </c>
      <c r="B1328" s="7" t="s">
        <v>10605</v>
      </c>
      <c r="C1328" s="109"/>
      <c r="D1328" s="110"/>
      <c r="E1328" s="111"/>
      <c r="F1328" s="9"/>
      <c r="G1328" s="7" t="s">
        <v>6316</v>
      </c>
      <c r="H1328" s="7" t="s">
        <v>31</v>
      </c>
      <c r="I1328" s="7" t="s">
        <v>307</v>
      </c>
      <c r="J1328" s="11">
        <f t="shared" si="5"/>
        <v>12</v>
      </c>
      <c r="K1328" s="7" t="s">
        <v>10372</v>
      </c>
      <c r="L1328" s="7" t="s">
        <v>10373</v>
      </c>
      <c r="M1328" s="7" t="s">
        <v>433</v>
      </c>
      <c r="N1328" s="7" t="s">
        <v>434</v>
      </c>
      <c r="O1328" s="7" t="s">
        <v>10606</v>
      </c>
      <c r="P1328" s="7" t="s">
        <v>10607</v>
      </c>
      <c r="Q1328" s="7" t="s">
        <v>965</v>
      </c>
      <c r="R1328" s="7" t="s">
        <v>642</v>
      </c>
      <c r="S1328" s="7" t="s">
        <v>643</v>
      </c>
      <c r="T1328" s="7" t="s">
        <v>10608</v>
      </c>
      <c r="U1328" s="7"/>
      <c r="V1328" s="7" t="s">
        <v>57</v>
      </c>
      <c r="W1328" s="7" t="s">
        <v>2279</v>
      </c>
      <c r="X1328" s="7" t="s">
        <v>5724</v>
      </c>
      <c r="Y1328" s="7" t="s">
        <v>1953</v>
      </c>
    </row>
    <row r="1329" spans="1:25" ht="16.5" customHeight="1">
      <c r="A1329" s="7" t="s">
        <v>9778</v>
      </c>
      <c r="B1329" s="7" t="s">
        <v>10609</v>
      </c>
      <c r="C1329" s="109"/>
      <c r="D1329" s="110"/>
      <c r="E1329" s="111"/>
      <c r="F1329" s="9"/>
      <c r="G1329" s="7" t="s">
        <v>6316</v>
      </c>
      <c r="H1329" s="7" t="s">
        <v>31</v>
      </c>
      <c r="I1329" s="7" t="s">
        <v>7183</v>
      </c>
      <c r="J1329" s="11">
        <f t="shared" si="5"/>
        <v>8</v>
      </c>
      <c r="K1329" s="7" t="s">
        <v>10606</v>
      </c>
      <c r="L1329" s="7" t="s">
        <v>10607</v>
      </c>
      <c r="M1329" s="7" t="s">
        <v>642</v>
      </c>
      <c r="N1329" s="7" t="s">
        <v>643</v>
      </c>
      <c r="O1329" s="7" t="s">
        <v>10610</v>
      </c>
      <c r="P1329" s="7" t="s">
        <v>10607</v>
      </c>
      <c r="Q1329" s="7" t="s">
        <v>247</v>
      </c>
      <c r="R1329" s="7" t="s">
        <v>642</v>
      </c>
      <c r="S1329" s="7" t="s">
        <v>643</v>
      </c>
      <c r="T1329" s="7" t="s">
        <v>89</v>
      </c>
      <c r="U1329" s="7"/>
      <c r="V1329" s="7" t="s">
        <v>78</v>
      </c>
      <c r="W1329" s="7" t="s">
        <v>2279</v>
      </c>
      <c r="X1329" s="7" t="s">
        <v>89</v>
      </c>
      <c r="Y1329" s="7" t="s">
        <v>89</v>
      </c>
    </row>
    <row r="1330" spans="1:25" ht="16.5" customHeight="1">
      <c r="A1330" s="7" t="s">
        <v>9778</v>
      </c>
      <c r="B1330" s="7" t="s">
        <v>10611</v>
      </c>
      <c r="C1330" s="109"/>
      <c r="D1330" s="110"/>
      <c r="E1330" s="111"/>
      <c r="F1330" s="9"/>
      <c r="G1330" s="7" t="s">
        <v>6316</v>
      </c>
      <c r="H1330" s="7" t="s">
        <v>31</v>
      </c>
      <c r="I1330" s="7" t="s">
        <v>7183</v>
      </c>
      <c r="J1330" s="11">
        <f t="shared" si="5"/>
        <v>8</v>
      </c>
      <c r="K1330" s="7" t="s">
        <v>10610</v>
      </c>
      <c r="L1330" s="7" t="s">
        <v>10607</v>
      </c>
      <c r="M1330" s="7" t="s">
        <v>642</v>
      </c>
      <c r="N1330" s="7" t="s">
        <v>643</v>
      </c>
      <c r="O1330" s="7" t="s">
        <v>10612</v>
      </c>
      <c r="P1330" s="7" t="s">
        <v>10607</v>
      </c>
      <c r="Q1330" s="7" t="s">
        <v>247</v>
      </c>
      <c r="R1330" s="7" t="s">
        <v>642</v>
      </c>
      <c r="S1330" s="7" t="s">
        <v>643</v>
      </c>
      <c r="T1330" s="7" t="s">
        <v>89</v>
      </c>
      <c r="U1330" s="7"/>
      <c r="V1330" s="7" t="s">
        <v>78</v>
      </c>
      <c r="W1330" s="7" t="s">
        <v>2279</v>
      </c>
      <c r="X1330" s="7" t="s">
        <v>89</v>
      </c>
      <c r="Y1330" s="7" t="s">
        <v>89</v>
      </c>
    </row>
    <row r="1331" spans="1:25" ht="16.5" customHeight="1">
      <c r="A1331" s="7" t="s">
        <v>10130</v>
      </c>
      <c r="B1331" s="7" t="s">
        <v>10613</v>
      </c>
      <c r="C1331" s="109">
        <v>1</v>
      </c>
      <c r="D1331" s="110"/>
      <c r="E1331" s="111"/>
      <c r="F1331" s="9"/>
      <c r="G1331" s="7" t="s">
        <v>344</v>
      </c>
      <c r="H1331" s="7" t="s">
        <v>31</v>
      </c>
      <c r="I1331" s="7" t="s">
        <v>10614</v>
      </c>
      <c r="J1331" s="11">
        <f t="shared" si="5"/>
        <v>46</v>
      </c>
      <c r="K1331" s="7" t="s">
        <v>712</v>
      </c>
      <c r="L1331" s="7" t="s">
        <v>713</v>
      </c>
      <c r="M1331" s="7" t="s">
        <v>716</v>
      </c>
      <c r="N1331" s="7" t="s">
        <v>718</v>
      </c>
      <c r="O1331" s="7" t="s">
        <v>1242</v>
      </c>
      <c r="P1331" s="7" t="s">
        <v>1243</v>
      </c>
      <c r="Q1331" s="7" t="s">
        <v>1071</v>
      </c>
      <c r="R1331" s="7" t="s">
        <v>46</v>
      </c>
      <c r="S1331" s="7" t="s">
        <v>49</v>
      </c>
      <c r="T1331" s="7" t="s">
        <v>10615</v>
      </c>
      <c r="U1331" s="7"/>
      <c r="V1331" s="7" t="s">
        <v>57</v>
      </c>
      <c r="W1331" s="7" t="s">
        <v>59</v>
      </c>
      <c r="X1331" s="7" t="s">
        <v>721</v>
      </c>
      <c r="Y1331" s="7" t="s">
        <v>1255</v>
      </c>
    </row>
    <row r="1332" spans="1:25" ht="16.5" customHeight="1">
      <c r="A1332" s="7" t="s">
        <v>10130</v>
      </c>
      <c r="B1332" s="7" t="s">
        <v>10616</v>
      </c>
      <c r="C1332" s="109">
        <v>1</v>
      </c>
      <c r="D1332" s="110">
        <v>1</v>
      </c>
      <c r="E1332" s="111">
        <v>1</v>
      </c>
      <c r="F1332" s="9"/>
      <c r="G1332" s="7" t="s">
        <v>344</v>
      </c>
      <c r="H1332" s="7" t="s">
        <v>31</v>
      </c>
      <c r="I1332" s="7" t="s">
        <v>10617</v>
      </c>
      <c r="J1332" s="11">
        <f t="shared" si="5"/>
        <v>22</v>
      </c>
      <c r="K1332" s="7" t="s">
        <v>749</v>
      </c>
      <c r="L1332" s="7" t="s">
        <v>750</v>
      </c>
      <c r="M1332" s="7" t="s">
        <v>433</v>
      </c>
      <c r="N1332" s="7" t="s">
        <v>434</v>
      </c>
      <c r="O1332" s="7" t="s">
        <v>1242</v>
      </c>
      <c r="P1332" s="7" t="s">
        <v>1243</v>
      </c>
      <c r="Q1332" s="7" t="s">
        <v>1071</v>
      </c>
      <c r="R1332" s="7" t="s">
        <v>46</v>
      </c>
      <c r="S1332" s="7" t="s">
        <v>49</v>
      </c>
      <c r="T1332" s="7" t="s">
        <v>10618</v>
      </c>
      <c r="U1332" s="7"/>
      <c r="V1332" s="7" t="s">
        <v>57</v>
      </c>
      <c r="W1332" s="7" t="s">
        <v>59</v>
      </c>
      <c r="X1332" s="7" t="s">
        <v>754</v>
      </c>
      <c r="Y1332" s="7" t="s">
        <v>1255</v>
      </c>
    </row>
    <row r="1333" spans="1:25" ht="16.5" customHeight="1">
      <c r="A1333" s="7" t="s">
        <v>10130</v>
      </c>
      <c r="B1333" s="7" t="s">
        <v>10619</v>
      </c>
      <c r="C1333" s="109">
        <v>1</v>
      </c>
      <c r="D1333" s="110">
        <v>1</v>
      </c>
      <c r="E1333" s="111">
        <v>1</v>
      </c>
      <c r="F1333" s="9"/>
      <c r="G1333" s="7" t="s">
        <v>344</v>
      </c>
      <c r="H1333" s="7" t="s">
        <v>31</v>
      </c>
      <c r="I1333" s="7" t="s">
        <v>10617</v>
      </c>
      <c r="J1333" s="11">
        <f t="shared" si="5"/>
        <v>22</v>
      </c>
      <c r="K1333" s="7" t="s">
        <v>749</v>
      </c>
      <c r="L1333" s="7" t="s">
        <v>750</v>
      </c>
      <c r="M1333" s="7" t="s">
        <v>433</v>
      </c>
      <c r="N1333" s="7" t="s">
        <v>434</v>
      </c>
      <c r="O1333" s="7" t="s">
        <v>1242</v>
      </c>
      <c r="P1333" s="7" t="s">
        <v>1243</v>
      </c>
      <c r="Q1333" s="7" t="s">
        <v>1071</v>
      </c>
      <c r="R1333" s="7" t="s">
        <v>46</v>
      </c>
      <c r="S1333" s="7" t="s">
        <v>49</v>
      </c>
      <c r="T1333" s="7" t="s">
        <v>10618</v>
      </c>
      <c r="U1333" s="7"/>
      <c r="V1333" s="7" t="s">
        <v>57</v>
      </c>
      <c r="W1333" s="7" t="s">
        <v>59</v>
      </c>
      <c r="X1333" s="7" t="s">
        <v>754</v>
      </c>
      <c r="Y1333" s="7" t="s">
        <v>1255</v>
      </c>
    </row>
    <row r="1334" spans="1:25" ht="16.5" customHeight="1">
      <c r="A1334" s="7" t="s">
        <v>10130</v>
      </c>
      <c r="B1334" s="7" t="s">
        <v>10620</v>
      </c>
      <c r="C1334" s="109">
        <v>1</v>
      </c>
      <c r="D1334" s="110">
        <v>1</v>
      </c>
      <c r="E1334" s="111">
        <v>1</v>
      </c>
      <c r="F1334" s="9"/>
      <c r="G1334" s="7" t="s">
        <v>344</v>
      </c>
      <c r="H1334" s="7" t="s">
        <v>31</v>
      </c>
      <c r="I1334" s="7" t="s">
        <v>10617</v>
      </c>
      <c r="J1334" s="11">
        <f t="shared" si="5"/>
        <v>22</v>
      </c>
      <c r="K1334" s="7" t="s">
        <v>749</v>
      </c>
      <c r="L1334" s="7" t="s">
        <v>750</v>
      </c>
      <c r="M1334" s="7" t="s">
        <v>433</v>
      </c>
      <c r="N1334" s="7" t="s">
        <v>434</v>
      </c>
      <c r="O1334" s="7" t="s">
        <v>1242</v>
      </c>
      <c r="P1334" s="7" t="s">
        <v>1243</v>
      </c>
      <c r="Q1334" s="7" t="s">
        <v>1071</v>
      </c>
      <c r="R1334" s="7" t="s">
        <v>46</v>
      </c>
      <c r="S1334" s="7" t="s">
        <v>49</v>
      </c>
      <c r="T1334" s="7" t="s">
        <v>10618</v>
      </c>
      <c r="U1334" s="7"/>
      <c r="V1334" s="7" t="s">
        <v>57</v>
      </c>
      <c r="W1334" s="7" t="s">
        <v>59</v>
      </c>
      <c r="X1334" s="7" t="s">
        <v>754</v>
      </c>
      <c r="Y1334" s="7" t="s">
        <v>1255</v>
      </c>
    </row>
    <row r="1335" spans="1:25" ht="16.5" customHeight="1">
      <c r="A1335" s="7" t="s">
        <v>10130</v>
      </c>
      <c r="B1335" s="7" t="s">
        <v>10621</v>
      </c>
      <c r="C1335" s="109">
        <v>1</v>
      </c>
      <c r="D1335" s="110">
        <v>1</v>
      </c>
      <c r="E1335" s="111">
        <v>1</v>
      </c>
      <c r="F1335" s="9"/>
      <c r="G1335" s="7" t="s">
        <v>344</v>
      </c>
      <c r="H1335" s="7" t="s">
        <v>31</v>
      </c>
      <c r="I1335" s="7" t="s">
        <v>10617</v>
      </c>
      <c r="J1335" s="11">
        <f t="shared" si="5"/>
        <v>22</v>
      </c>
      <c r="K1335" s="7" t="s">
        <v>749</v>
      </c>
      <c r="L1335" s="7" t="s">
        <v>750</v>
      </c>
      <c r="M1335" s="7" t="s">
        <v>433</v>
      </c>
      <c r="N1335" s="7" t="s">
        <v>434</v>
      </c>
      <c r="O1335" s="7" t="s">
        <v>1242</v>
      </c>
      <c r="P1335" s="7" t="s">
        <v>1243</v>
      </c>
      <c r="Q1335" s="7" t="s">
        <v>1071</v>
      </c>
      <c r="R1335" s="7" t="s">
        <v>46</v>
      </c>
      <c r="S1335" s="7" t="s">
        <v>49</v>
      </c>
      <c r="T1335" s="7" t="s">
        <v>10618</v>
      </c>
      <c r="U1335" s="7"/>
      <c r="V1335" s="7" t="s">
        <v>57</v>
      </c>
      <c r="W1335" s="7" t="s">
        <v>59</v>
      </c>
      <c r="X1335" s="7" t="s">
        <v>754</v>
      </c>
      <c r="Y1335" s="7" t="s">
        <v>1255</v>
      </c>
    </row>
    <row r="1336" spans="1:25" ht="16.5" customHeight="1">
      <c r="A1336" s="7" t="s">
        <v>10130</v>
      </c>
      <c r="B1336" s="7" t="s">
        <v>10622</v>
      </c>
      <c r="C1336" s="109">
        <v>1</v>
      </c>
      <c r="D1336" s="110"/>
      <c r="E1336" s="111"/>
      <c r="F1336" s="9"/>
      <c r="G1336" s="7" t="s">
        <v>1080</v>
      </c>
      <c r="H1336" s="7" t="s">
        <v>31</v>
      </c>
      <c r="I1336" s="7" t="s">
        <v>10623</v>
      </c>
      <c r="J1336" s="11">
        <f t="shared" si="5"/>
        <v>46</v>
      </c>
      <c r="K1336" s="7" t="s">
        <v>1017</v>
      </c>
      <c r="L1336" s="7" t="s">
        <v>1019</v>
      </c>
      <c r="M1336" s="7" t="s">
        <v>716</v>
      </c>
      <c r="N1336" s="7" t="s">
        <v>718</v>
      </c>
      <c r="O1336" s="7" t="s">
        <v>1242</v>
      </c>
      <c r="P1336" s="7" t="s">
        <v>1243</v>
      </c>
      <c r="Q1336" s="7" t="s">
        <v>1071</v>
      </c>
      <c r="R1336" s="7" t="s">
        <v>46</v>
      </c>
      <c r="S1336" s="7" t="s">
        <v>49</v>
      </c>
      <c r="T1336" s="7" t="s">
        <v>10624</v>
      </c>
      <c r="U1336" s="7"/>
      <c r="V1336" s="7" t="s">
        <v>57</v>
      </c>
      <c r="W1336" s="7" t="s">
        <v>59</v>
      </c>
      <c r="X1336" s="7" t="s">
        <v>1023</v>
      </c>
      <c r="Y1336" s="7" t="s">
        <v>1255</v>
      </c>
    </row>
    <row r="1337" spans="1:25" ht="16.5" customHeight="1">
      <c r="A1337" s="7" t="s">
        <v>10130</v>
      </c>
      <c r="B1337" s="7" t="s">
        <v>10625</v>
      </c>
      <c r="C1337" s="109">
        <v>1</v>
      </c>
      <c r="D1337" s="110"/>
      <c r="E1337" s="111"/>
      <c r="F1337" s="9"/>
      <c r="G1337" s="7" t="s">
        <v>1080</v>
      </c>
      <c r="H1337" s="7" t="s">
        <v>31</v>
      </c>
      <c r="I1337" s="7" t="s">
        <v>10623</v>
      </c>
      <c r="J1337" s="11">
        <f t="shared" si="5"/>
        <v>46</v>
      </c>
      <c r="K1337" s="7" t="s">
        <v>1017</v>
      </c>
      <c r="L1337" s="7" t="s">
        <v>1019</v>
      </c>
      <c r="M1337" s="7" t="s">
        <v>716</v>
      </c>
      <c r="N1337" s="7" t="s">
        <v>718</v>
      </c>
      <c r="O1337" s="7" t="s">
        <v>1242</v>
      </c>
      <c r="P1337" s="7" t="s">
        <v>1243</v>
      </c>
      <c r="Q1337" s="7" t="s">
        <v>1071</v>
      </c>
      <c r="R1337" s="7" t="s">
        <v>46</v>
      </c>
      <c r="S1337" s="7" t="s">
        <v>49</v>
      </c>
      <c r="T1337" s="7" t="s">
        <v>10624</v>
      </c>
      <c r="U1337" s="7"/>
      <c r="V1337" s="7" t="s">
        <v>57</v>
      </c>
      <c r="W1337" s="7" t="s">
        <v>59</v>
      </c>
      <c r="X1337" s="7" t="s">
        <v>1023</v>
      </c>
      <c r="Y1337" s="7" t="s">
        <v>1255</v>
      </c>
    </row>
    <row r="1338" spans="1:25" ht="16.5" customHeight="1">
      <c r="A1338" s="7" t="s">
        <v>10130</v>
      </c>
      <c r="B1338" s="7" t="s">
        <v>10626</v>
      </c>
      <c r="C1338" s="109">
        <v>1</v>
      </c>
      <c r="D1338" s="110">
        <v>1</v>
      </c>
      <c r="E1338" s="111">
        <v>1</v>
      </c>
      <c r="F1338" s="9"/>
      <c r="G1338" s="7" t="s">
        <v>1080</v>
      </c>
      <c r="H1338" s="7" t="s">
        <v>31</v>
      </c>
      <c r="I1338" s="7" t="s">
        <v>8828</v>
      </c>
      <c r="J1338" s="11">
        <f t="shared" si="5"/>
        <v>61</v>
      </c>
      <c r="K1338" s="7" t="s">
        <v>1034</v>
      </c>
      <c r="L1338" s="7" t="s">
        <v>1036</v>
      </c>
      <c r="M1338" s="7" t="s">
        <v>736</v>
      </c>
      <c r="N1338" s="7" t="s">
        <v>738</v>
      </c>
      <c r="O1338" s="7" t="s">
        <v>1242</v>
      </c>
      <c r="P1338" s="7" t="s">
        <v>1243</v>
      </c>
      <c r="Q1338" s="7" t="s">
        <v>1071</v>
      </c>
      <c r="R1338" s="7" t="s">
        <v>46</v>
      </c>
      <c r="S1338" s="7" t="s">
        <v>49</v>
      </c>
      <c r="T1338" s="7" t="s">
        <v>10627</v>
      </c>
      <c r="U1338" s="7"/>
      <c r="V1338" s="7" t="s">
        <v>57</v>
      </c>
      <c r="W1338" s="7" t="s">
        <v>59</v>
      </c>
      <c r="X1338" s="7" t="s">
        <v>1041</v>
      </c>
      <c r="Y1338" s="7" t="s">
        <v>1255</v>
      </c>
    </row>
    <row r="1339" spans="1:25" ht="16.5" customHeight="1">
      <c r="A1339" s="7" t="s">
        <v>10130</v>
      </c>
      <c r="B1339" s="7" t="s">
        <v>10628</v>
      </c>
      <c r="C1339" s="109">
        <v>1</v>
      </c>
      <c r="D1339" s="110">
        <v>1</v>
      </c>
      <c r="E1339" s="111">
        <v>1</v>
      </c>
      <c r="F1339" s="9"/>
      <c r="G1339" s="7" t="s">
        <v>1080</v>
      </c>
      <c r="H1339" s="7" t="s">
        <v>31</v>
      </c>
      <c r="I1339" s="7" t="s">
        <v>2347</v>
      </c>
      <c r="J1339" s="11">
        <f t="shared" si="5"/>
        <v>45</v>
      </c>
      <c r="K1339" s="7" t="s">
        <v>1280</v>
      </c>
      <c r="L1339" s="7" t="s">
        <v>1282</v>
      </c>
      <c r="M1339" s="7" t="s">
        <v>174</v>
      </c>
      <c r="N1339" s="7" t="s">
        <v>175</v>
      </c>
      <c r="O1339" s="7" t="s">
        <v>1242</v>
      </c>
      <c r="P1339" s="7" t="s">
        <v>1243</v>
      </c>
      <c r="Q1339" s="7" t="s">
        <v>1071</v>
      </c>
      <c r="R1339" s="7" t="s">
        <v>46</v>
      </c>
      <c r="S1339" s="7" t="s">
        <v>49</v>
      </c>
      <c r="T1339" s="7" t="s">
        <v>10629</v>
      </c>
      <c r="U1339" s="7"/>
      <c r="V1339" s="7" t="s">
        <v>57</v>
      </c>
      <c r="W1339" s="7" t="s">
        <v>59</v>
      </c>
      <c r="X1339" s="7" t="s">
        <v>1289</v>
      </c>
      <c r="Y1339" s="7" t="s">
        <v>1255</v>
      </c>
    </row>
    <row r="1340" spans="1:25" ht="16.5" customHeight="1">
      <c r="A1340" s="7" t="s">
        <v>10130</v>
      </c>
      <c r="B1340" s="7" t="s">
        <v>10630</v>
      </c>
      <c r="C1340" s="109">
        <v>1</v>
      </c>
      <c r="D1340" s="110"/>
      <c r="E1340" s="111"/>
      <c r="F1340" s="9"/>
      <c r="G1340" s="7" t="s">
        <v>1080</v>
      </c>
      <c r="H1340" s="7" t="s">
        <v>31</v>
      </c>
      <c r="I1340" s="7" t="s">
        <v>2347</v>
      </c>
      <c r="J1340" s="11">
        <f t="shared" si="5"/>
        <v>45</v>
      </c>
      <c r="K1340" s="7" t="s">
        <v>1280</v>
      </c>
      <c r="L1340" s="7" t="s">
        <v>1282</v>
      </c>
      <c r="M1340" s="7" t="s">
        <v>174</v>
      </c>
      <c r="N1340" s="7" t="s">
        <v>175</v>
      </c>
      <c r="O1340" s="7" t="s">
        <v>1242</v>
      </c>
      <c r="P1340" s="7" t="s">
        <v>1243</v>
      </c>
      <c r="Q1340" s="7" t="s">
        <v>1071</v>
      </c>
      <c r="R1340" s="7" t="s">
        <v>46</v>
      </c>
      <c r="S1340" s="7" t="s">
        <v>49</v>
      </c>
      <c r="T1340" s="7" t="s">
        <v>10629</v>
      </c>
      <c r="U1340" s="7"/>
      <c r="V1340" s="7" t="s">
        <v>57</v>
      </c>
      <c r="W1340" s="7" t="s">
        <v>59</v>
      </c>
      <c r="X1340" s="7" t="s">
        <v>1289</v>
      </c>
      <c r="Y1340" s="7" t="s">
        <v>1255</v>
      </c>
    </row>
    <row r="1341" spans="1:25" ht="16.5" customHeight="1">
      <c r="A1341" s="7" t="s">
        <v>10130</v>
      </c>
      <c r="B1341" s="7" t="s">
        <v>10631</v>
      </c>
      <c r="C1341" s="109">
        <v>1</v>
      </c>
      <c r="D1341" s="110">
        <v>1</v>
      </c>
      <c r="E1341" s="111">
        <v>1</v>
      </c>
      <c r="F1341" s="9"/>
      <c r="G1341" s="7" t="s">
        <v>1080</v>
      </c>
      <c r="H1341" s="7" t="s">
        <v>31</v>
      </c>
      <c r="I1341" s="7" t="s">
        <v>10632</v>
      </c>
      <c r="J1341" s="11">
        <f t="shared" si="5"/>
        <v>72</v>
      </c>
      <c r="K1341" s="7" t="s">
        <v>318</v>
      </c>
      <c r="L1341" s="7" t="s">
        <v>319</v>
      </c>
      <c r="M1341" s="7" t="s">
        <v>174</v>
      </c>
      <c r="N1341" s="7" t="s">
        <v>175</v>
      </c>
      <c r="O1341" s="7" t="s">
        <v>1034</v>
      </c>
      <c r="P1341" s="7" t="s">
        <v>1036</v>
      </c>
      <c r="Q1341" s="7" t="s">
        <v>52</v>
      </c>
      <c r="R1341" s="7" t="s">
        <v>736</v>
      </c>
      <c r="S1341" s="7" t="s">
        <v>738</v>
      </c>
      <c r="T1341" s="7" t="s">
        <v>10633</v>
      </c>
      <c r="U1341" s="7"/>
      <c r="V1341" s="7" t="s">
        <v>57</v>
      </c>
      <c r="W1341" s="7" t="s">
        <v>59</v>
      </c>
      <c r="X1341" s="7" t="s">
        <v>323</v>
      </c>
      <c r="Y1341" s="7" t="s">
        <v>1041</v>
      </c>
    </row>
    <row r="1342" spans="1:25" ht="16.5" customHeight="1">
      <c r="A1342" s="7" t="s">
        <v>10130</v>
      </c>
      <c r="B1342" s="7" t="s">
        <v>10634</v>
      </c>
      <c r="C1342" s="109">
        <v>1</v>
      </c>
      <c r="D1342" s="110"/>
      <c r="E1342" s="111"/>
      <c r="F1342" s="9"/>
      <c r="G1342" s="7" t="s">
        <v>1080</v>
      </c>
      <c r="H1342" s="7" t="s">
        <v>31</v>
      </c>
      <c r="I1342" s="7" t="s">
        <v>10635</v>
      </c>
      <c r="J1342" s="11">
        <f t="shared" si="5"/>
        <v>17</v>
      </c>
      <c r="K1342" s="7" t="s">
        <v>318</v>
      </c>
      <c r="L1342" s="7" t="s">
        <v>319</v>
      </c>
      <c r="M1342" s="7" t="s">
        <v>174</v>
      </c>
      <c r="N1342" s="7" t="s">
        <v>175</v>
      </c>
      <c r="O1342" s="7" t="s">
        <v>1017</v>
      </c>
      <c r="P1342" s="7" t="s">
        <v>1019</v>
      </c>
      <c r="Q1342" s="7" t="s">
        <v>52</v>
      </c>
      <c r="R1342" s="7" t="s">
        <v>716</v>
      </c>
      <c r="S1342" s="7" t="s">
        <v>718</v>
      </c>
      <c r="T1342" s="7" t="s">
        <v>10636</v>
      </c>
      <c r="U1342" s="7"/>
      <c r="V1342" s="7" t="s">
        <v>57</v>
      </c>
      <c r="W1342" s="7" t="s">
        <v>59</v>
      </c>
      <c r="X1342" s="7" t="s">
        <v>323</v>
      </c>
      <c r="Y1342" s="7" t="s">
        <v>1023</v>
      </c>
    </row>
    <row r="1343" spans="1:25" ht="16.5" customHeight="1">
      <c r="A1343" s="7" t="s">
        <v>10130</v>
      </c>
      <c r="B1343" s="7" t="s">
        <v>10637</v>
      </c>
      <c r="C1343" s="109">
        <v>1</v>
      </c>
      <c r="D1343" s="110"/>
      <c r="E1343" s="111"/>
      <c r="F1343" s="9"/>
      <c r="G1343" s="7" t="s">
        <v>1080</v>
      </c>
      <c r="H1343" s="7" t="s">
        <v>31</v>
      </c>
      <c r="I1343" s="7" t="s">
        <v>10638</v>
      </c>
      <c r="J1343" s="11">
        <f t="shared" si="5"/>
        <v>36</v>
      </c>
      <c r="K1343" s="7" t="s">
        <v>318</v>
      </c>
      <c r="L1343" s="7" t="s">
        <v>319</v>
      </c>
      <c r="M1343" s="7" t="s">
        <v>174</v>
      </c>
      <c r="N1343" s="7" t="s">
        <v>175</v>
      </c>
      <c r="O1343" s="7" t="s">
        <v>1046</v>
      </c>
      <c r="P1343" s="7" t="s">
        <v>1048</v>
      </c>
      <c r="Q1343" s="7" t="s">
        <v>1049</v>
      </c>
      <c r="R1343" s="7" t="s">
        <v>1050</v>
      </c>
      <c r="S1343" s="7" t="s">
        <v>718</v>
      </c>
      <c r="T1343" s="7" t="s">
        <v>10639</v>
      </c>
      <c r="U1343" s="7"/>
      <c r="V1343" s="7" t="s">
        <v>57</v>
      </c>
      <c r="W1343" s="7" t="s">
        <v>59</v>
      </c>
      <c r="X1343" s="7" t="s">
        <v>323</v>
      </c>
      <c r="Y1343" s="7" t="s">
        <v>1054</v>
      </c>
    </row>
    <row r="1344" spans="1:25" ht="16.5" customHeight="1">
      <c r="A1344" s="7" t="s">
        <v>10130</v>
      </c>
      <c r="B1344" s="7" t="s">
        <v>10640</v>
      </c>
      <c r="C1344" s="109">
        <v>1</v>
      </c>
      <c r="D1344" s="110">
        <v>1</v>
      </c>
      <c r="E1344" s="111">
        <v>1</v>
      </c>
      <c r="F1344" s="9"/>
      <c r="G1344" s="7" t="s">
        <v>344</v>
      </c>
      <c r="H1344" s="7" t="s">
        <v>31</v>
      </c>
      <c r="I1344" s="7" t="s">
        <v>10617</v>
      </c>
      <c r="J1344" s="11">
        <f t="shared" si="5"/>
        <v>22</v>
      </c>
      <c r="K1344" s="7" t="s">
        <v>749</v>
      </c>
      <c r="L1344" s="7" t="s">
        <v>750</v>
      </c>
      <c r="M1344" s="7" t="s">
        <v>433</v>
      </c>
      <c r="N1344" s="7" t="s">
        <v>434</v>
      </c>
      <c r="O1344" s="7" t="s">
        <v>1242</v>
      </c>
      <c r="P1344" s="7" t="s">
        <v>1243</v>
      </c>
      <c r="Q1344" s="7" t="s">
        <v>1071</v>
      </c>
      <c r="R1344" s="7" t="s">
        <v>46</v>
      </c>
      <c r="S1344" s="7" t="s">
        <v>49</v>
      </c>
      <c r="T1344" s="7" t="s">
        <v>10618</v>
      </c>
      <c r="U1344" s="7"/>
      <c r="V1344" s="7" t="s">
        <v>57</v>
      </c>
      <c r="W1344" s="7" t="s">
        <v>59</v>
      </c>
      <c r="X1344" s="7" t="s">
        <v>754</v>
      </c>
      <c r="Y1344" s="7" t="s">
        <v>1255</v>
      </c>
    </row>
    <row r="1345" spans="1:25" ht="16.5" customHeight="1">
      <c r="A1345" s="7" t="s">
        <v>10130</v>
      </c>
      <c r="B1345" s="7" t="s">
        <v>10641</v>
      </c>
      <c r="C1345" s="109">
        <v>1</v>
      </c>
      <c r="D1345" s="110">
        <v>1</v>
      </c>
      <c r="E1345" s="111">
        <v>1</v>
      </c>
      <c r="F1345" s="9"/>
      <c r="G1345" s="7" t="s">
        <v>344</v>
      </c>
      <c r="H1345" s="7" t="s">
        <v>31</v>
      </c>
      <c r="I1345" s="7" t="s">
        <v>10617</v>
      </c>
      <c r="J1345" s="11">
        <f t="shared" si="5"/>
        <v>22</v>
      </c>
      <c r="K1345" s="7" t="s">
        <v>749</v>
      </c>
      <c r="L1345" s="7" t="s">
        <v>750</v>
      </c>
      <c r="M1345" s="7" t="s">
        <v>433</v>
      </c>
      <c r="N1345" s="7" t="s">
        <v>434</v>
      </c>
      <c r="O1345" s="7" t="s">
        <v>1242</v>
      </c>
      <c r="P1345" s="7" t="s">
        <v>1243</v>
      </c>
      <c r="Q1345" s="7" t="s">
        <v>1071</v>
      </c>
      <c r="R1345" s="7" t="s">
        <v>46</v>
      </c>
      <c r="S1345" s="7" t="s">
        <v>49</v>
      </c>
      <c r="T1345" s="7" t="s">
        <v>10618</v>
      </c>
      <c r="U1345" s="7"/>
      <c r="V1345" s="7" t="s">
        <v>57</v>
      </c>
      <c r="W1345" s="7" t="s">
        <v>59</v>
      </c>
      <c r="X1345" s="7" t="s">
        <v>754</v>
      </c>
      <c r="Y1345" s="7" t="s">
        <v>1255</v>
      </c>
    </row>
    <row r="1346" spans="1:25" ht="16.5" customHeight="1">
      <c r="A1346" s="7" t="s">
        <v>10130</v>
      </c>
      <c r="B1346" s="7" t="s">
        <v>10642</v>
      </c>
      <c r="C1346" s="109">
        <v>1</v>
      </c>
      <c r="D1346" s="110">
        <v>1</v>
      </c>
      <c r="E1346" s="111"/>
      <c r="F1346" s="9"/>
      <c r="G1346" s="7" t="s">
        <v>259</v>
      </c>
      <c r="H1346" s="7" t="s">
        <v>31</v>
      </c>
      <c r="I1346" s="7" t="s">
        <v>1852</v>
      </c>
      <c r="J1346" s="11">
        <f t="shared" si="5"/>
        <v>12</v>
      </c>
      <c r="K1346" s="7" t="s">
        <v>637</v>
      </c>
      <c r="L1346" s="7" t="s">
        <v>639</v>
      </c>
      <c r="M1346" s="7" t="s">
        <v>46</v>
      </c>
      <c r="N1346" s="7" t="s">
        <v>49</v>
      </c>
      <c r="O1346" s="7" t="s">
        <v>1242</v>
      </c>
      <c r="P1346" s="7" t="s">
        <v>1243</v>
      </c>
      <c r="Q1346" s="7" t="s">
        <v>1071</v>
      </c>
      <c r="R1346" s="7" t="s">
        <v>46</v>
      </c>
      <c r="S1346" s="7" t="s">
        <v>49</v>
      </c>
      <c r="T1346" s="7" t="s">
        <v>2686</v>
      </c>
      <c r="U1346" s="7"/>
      <c r="V1346" s="7" t="s">
        <v>78</v>
      </c>
      <c r="W1346" s="7" t="s">
        <v>59</v>
      </c>
      <c r="X1346" s="7" t="s">
        <v>646</v>
      </c>
      <c r="Y1346" s="7" t="s">
        <v>1255</v>
      </c>
    </row>
    <row r="1347" spans="1:25" ht="16.5" customHeight="1">
      <c r="A1347" s="7" t="s">
        <v>10130</v>
      </c>
      <c r="B1347" s="7" t="s">
        <v>10643</v>
      </c>
      <c r="C1347" s="109">
        <v>1</v>
      </c>
      <c r="D1347" s="110">
        <v>1</v>
      </c>
      <c r="E1347" s="111"/>
      <c r="F1347" s="9"/>
      <c r="G1347" s="7" t="s">
        <v>344</v>
      </c>
      <c r="H1347" s="7" t="s">
        <v>31</v>
      </c>
      <c r="I1347" s="7" t="s">
        <v>10644</v>
      </c>
      <c r="J1347" s="11">
        <f t="shared" si="5"/>
        <v>15</v>
      </c>
      <c r="K1347" s="7" t="s">
        <v>1242</v>
      </c>
      <c r="L1347" s="7" t="s">
        <v>1243</v>
      </c>
      <c r="M1347" s="7" t="s">
        <v>46</v>
      </c>
      <c r="N1347" s="7" t="s">
        <v>49</v>
      </c>
      <c r="O1347" s="7" t="s">
        <v>325</v>
      </c>
      <c r="P1347" s="7" t="s">
        <v>326</v>
      </c>
      <c r="Q1347" s="7" t="s">
        <v>1071</v>
      </c>
      <c r="R1347" s="7" t="s">
        <v>46</v>
      </c>
      <c r="S1347" s="7" t="s">
        <v>49</v>
      </c>
      <c r="T1347" s="7" t="s">
        <v>10645</v>
      </c>
      <c r="U1347" s="7"/>
      <c r="V1347" s="7" t="s">
        <v>78</v>
      </c>
      <c r="W1347" s="7" t="s">
        <v>59</v>
      </c>
      <c r="X1347" s="7" t="s">
        <v>1255</v>
      </c>
      <c r="Y1347" s="7" t="s">
        <v>329</v>
      </c>
    </row>
    <row r="1348" spans="1:25" ht="16.5" customHeight="1">
      <c r="A1348" s="7" t="s">
        <v>10130</v>
      </c>
      <c r="B1348" s="7" t="s">
        <v>10646</v>
      </c>
      <c r="C1348" s="109">
        <v>1</v>
      </c>
      <c r="D1348" s="116"/>
      <c r="E1348" s="111"/>
      <c r="F1348" s="9"/>
      <c r="G1348" s="7" t="s">
        <v>2500</v>
      </c>
      <c r="H1348" s="7" t="s">
        <v>31</v>
      </c>
      <c r="I1348" s="7" t="s">
        <v>10644</v>
      </c>
      <c r="J1348" s="11">
        <f t="shared" si="5"/>
        <v>15</v>
      </c>
      <c r="K1348" s="7" t="s">
        <v>1242</v>
      </c>
      <c r="L1348" s="7" t="s">
        <v>1243</v>
      </c>
      <c r="M1348" s="7" t="s">
        <v>46</v>
      </c>
      <c r="N1348" s="7" t="s">
        <v>49</v>
      </c>
      <c r="O1348" s="7" t="s">
        <v>325</v>
      </c>
      <c r="P1348" s="7" t="s">
        <v>326</v>
      </c>
      <c r="Q1348" s="7" t="s">
        <v>1071</v>
      </c>
      <c r="R1348" s="7" t="s">
        <v>46</v>
      </c>
      <c r="S1348" s="7" t="s">
        <v>49</v>
      </c>
      <c r="T1348" s="7" t="s">
        <v>10645</v>
      </c>
      <c r="U1348" s="7"/>
      <c r="V1348" s="7" t="s">
        <v>78</v>
      </c>
      <c r="W1348" s="7" t="s">
        <v>3063</v>
      </c>
      <c r="X1348" s="7" t="s">
        <v>1255</v>
      </c>
      <c r="Y1348" s="7" t="s">
        <v>329</v>
      </c>
    </row>
    <row r="1349" spans="1:25" ht="15" customHeight="1">
      <c r="A1349" s="66" t="s">
        <v>3977</v>
      </c>
      <c r="B1349" s="66"/>
      <c r="C1349" s="67">
        <f t="shared" ref="C1349:D1349" si="6">IFERROR(COUNTIF(C$2:C$1348,1)/COUNTA($B$2:$B$1348),"")</f>
        <v>0.97253155159613958</v>
      </c>
      <c r="D1349" s="68">
        <f t="shared" si="6"/>
        <v>0.80549368968077206</v>
      </c>
      <c r="E1349" s="68">
        <f>IFERROR(SUM(E$2:E$1348)/(2*COUNTA($B$2:$B$1348)),"")</f>
        <v>0.13140311804008908</v>
      </c>
      <c r="F1349" s="69">
        <f>IFERROR(COUNTIF(F$2:F$1348,1)/COUNTA($B$2:$B$1348),"")</f>
        <v>0</v>
      </c>
    </row>
    <row r="1350" spans="1:25" ht="15" customHeight="1">
      <c r="A1350" s="70"/>
      <c r="B1350" s="70" t="s">
        <v>4011</v>
      </c>
      <c r="C1350" s="71"/>
      <c r="D1350" s="70"/>
      <c r="E1350" s="70" t="s">
        <v>4013</v>
      </c>
    </row>
    <row r="1351" spans="1:25" ht="15" customHeight="1">
      <c r="A1351" s="73" t="s">
        <v>4015</v>
      </c>
      <c r="B1351" s="73">
        <f>SUMIFS($J$2:$J$1348,$C$2:$C$1348,"1")</f>
        <v>29864</v>
      </c>
      <c r="C1351" s="75"/>
      <c r="D1351" s="73"/>
      <c r="E1351" s="76">
        <f>IFERROR(B1351/B1352,0)</f>
        <v>0.98694603258534652</v>
      </c>
    </row>
    <row r="1352" spans="1:25" ht="15" customHeight="1">
      <c r="A1352" s="73" t="s">
        <v>4028</v>
      </c>
      <c r="B1352" s="77">
        <f>SUM($J$2:$J$1348)</f>
        <v>30259</v>
      </c>
      <c r="C1352" s="78"/>
      <c r="D1352" s="77"/>
      <c r="E1352" s="76">
        <f>IFERROR(B1352/B1352,0)</f>
        <v>1</v>
      </c>
    </row>
    <row r="1353" spans="1:25" ht="15" customHeight="1">
      <c r="A1353" s="73" t="s">
        <v>4037</v>
      </c>
      <c r="B1353" s="73">
        <f>SUMIFS($J$2:$J$1348,$D$2:$D$1348,"1")</f>
        <v>24906</v>
      </c>
      <c r="C1353" s="75"/>
      <c r="D1353" s="73"/>
      <c r="E1353" s="76">
        <f>IFERROR(B1353/B1354,0)</f>
        <v>0.82309395551736675</v>
      </c>
    </row>
    <row r="1354" spans="1:25" ht="15" customHeight="1">
      <c r="A1354" s="73" t="s">
        <v>4046</v>
      </c>
      <c r="B1354" s="73">
        <f>SUM($J$2:$J$1348)</f>
        <v>30259</v>
      </c>
      <c r="C1354" s="75"/>
      <c r="D1354" s="73"/>
      <c r="E1354" s="76">
        <f>IFERROR(B1354/B1354,0)</f>
        <v>1</v>
      </c>
    </row>
    <row r="1355" spans="1:25" ht="15" customHeight="1">
      <c r="A1355" s="73" t="s">
        <v>4049</v>
      </c>
      <c r="B1355" s="73">
        <f>SUM($E$2:$E$1348)</f>
        <v>354</v>
      </c>
      <c r="C1355" s="75"/>
      <c r="D1355" s="73"/>
      <c r="E1355" s="76">
        <f>IFERROR(B1355/B1356,0)</f>
        <v>0.13140311804008908</v>
      </c>
    </row>
    <row r="1356" spans="1:25" ht="15" customHeight="1">
      <c r="A1356" s="73" t="s">
        <v>4058</v>
      </c>
      <c r="B1356" s="73">
        <f>2*COUNTA($B$2:$B$1348)</f>
        <v>2694</v>
      </c>
      <c r="C1356" s="75"/>
      <c r="D1356" s="73"/>
      <c r="E1356" s="117">
        <f>IFERROR(B1356/B1356,0)</f>
        <v>1</v>
      </c>
    </row>
  </sheetData>
  <autoFilter ref="A1:W1356" xr:uid="{00000000-0009-0000-0000-000001000000}"/>
  <conditionalFormatting sqref="C2:C1348">
    <cfRule type="cellIs" dxfId="20" priority="1" operator="equal">
      <formula>1</formula>
    </cfRule>
  </conditionalFormatting>
  <conditionalFormatting sqref="D1">
    <cfRule type="cellIs" dxfId="19" priority="3" operator="equal">
      <formula>"x"</formula>
    </cfRule>
  </conditionalFormatting>
  <conditionalFormatting sqref="D2:D1348">
    <cfRule type="cellIs" dxfId="18" priority="2" operator="equal">
      <formula>1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W1017"/>
  <sheetViews>
    <sheetView topLeftCell="A991" zoomScale="85" zoomScaleNormal="85" workbookViewId="0">
      <selection activeCell="B1009" sqref="B1009"/>
    </sheetView>
  </sheetViews>
  <sheetFormatPr defaultColWidth="14.42578125" defaultRowHeight="15" customHeight="1"/>
  <cols>
    <col min="1" max="1" width="11.7109375" customWidth="1"/>
    <col min="2" max="4" width="13.140625" customWidth="1"/>
    <col min="5" max="5" width="24.42578125" customWidth="1"/>
    <col min="6" max="6" width="10.28515625" customWidth="1"/>
    <col min="7" max="7" width="9" customWidth="1"/>
    <col min="8" max="8" width="19.5703125" customWidth="1"/>
    <col min="9" max="9" width="24" customWidth="1"/>
    <col min="10" max="10" width="88.28515625" customWidth="1"/>
    <col min="11" max="11" width="16.7109375" customWidth="1"/>
    <col min="12" max="12" width="44.28515625" customWidth="1"/>
    <col min="13" max="13" width="25.7109375" customWidth="1"/>
    <col min="14" max="14" width="88.7109375" customWidth="1"/>
    <col min="15" max="15" width="9" customWidth="1"/>
    <col min="16" max="16" width="61.85546875" customWidth="1"/>
    <col min="17" max="17" width="255.7109375" customWidth="1"/>
    <col min="18" max="18" width="9" customWidth="1"/>
    <col min="19" max="19" width="57.28515625" customWidth="1"/>
    <col min="20" max="21" width="13.85546875" customWidth="1"/>
    <col min="22" max="26" width="9" customWidth="1"/>
  </cols>
  <sheetData>
    <row r="1" spans="1:23" ht="30" customHeight="1">
      <c r="A1" s="2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24</v>
      </c>
    </row>
    <row r="2" spans="1:23" ht="15" customHeight="1">
      <c r="A2" s="192" t="s">
        <v>25</v>
      </c>
      <c r="B2" s="8" t="s">
        <v>27</v>
      </c>
      <c r="C2" s="104">
        <v>1</v>
      </c>
      <c r="D2" s="104">
        <v>1</v>
      </c>
      <c r="E2" s="82"/>
      <c r="F2" s="82"/>
      <c r="G2" s="8" t="s">
        <v>33</v>
      </c>
      <c r="H2" s="8" t="s">
        <v>34</v>
      </c>
      <c r="I2" s="8" t="s">
        <v>35</v>
      </c>
      <c r="J2" s="12">
        <f t="shared" ref="J2:J256" si="0">ROUNDUP(I2,0)</f>
        <v>20</v>
      </c>
      <c r="K2" s="8" t="s">
        <v>40</v>
      </c>
      <c r="L2" s="8" t="s">
        <v>42</v>
      </c>
      <c r="M2" s="8" t="s">
        <v>43</v>
      </c>
      <c r="N2" s="8" t="s">
        <v>45</v>
      </c>
      <c r="O2" s="8" t="s">
        <v>48</v>
      </c>
      <c r="P2" s="8" t="s">
        <v>51</v>
      </c>
      <c r="Q2" s="8" t="s">
        <v>53</v>
      </c>
      <c r="R2" s="8" t="s">
        <v>55</v>
      </c>
      <c r="S2" s="8" t="s">
        <v>56</v>
      </c>
      <c r="T2" s="8" t="s">
        <v>57</v>
      </c>
      <c r="U2" s="8" t="s">
        <v>59</v>
      </c>
      <c r="V2" s="8" t="s">
        <v>60</v>
      </c>
      <c r="W2" s="8" t="s">
        <v>61</v>
      </c>
    </row>
    <row r="3" spans="1:23" ht="15" customHeight="1">
      <c r="A3" s="193"/>
      <c r="B3" s="8" t="s">
        <v>66</v>
      </c>
      <c r="C3" s="104">
        <v>1</v>
      </c>
      <c r="D3" s="104">
        <v>1</v>
      </c>
      <c r="E3" s="82"/>
      <c r="F3" s="82"/>
      <c r="G3" s="8" t="s">
        <v>70</v>
      </c>
      <c r="H3" s="8" t="s">
        <v>31</v>
      </c>
      <c r="I3" s="8" t="s">
        <v>71</v>
      </c>
      <c r="J3" s="12">
        <f t="shared" si="0"/>
        <v>26</v>
      </c>
      <c r="K3" s="8" t="s">
        <v>48</v>
      </c>
      <c r="L3" s="8" t="s">
        <v>51</v>
      </c>
      <c r="M3" s="8" t="s">
        <v>53</v>
      </c>
      <c r="N3" s="8" t="s">
        <v>55</v>
      </c>
      <c r="O3" s="8" t="s">
        <v>75</v>
      </c>
      <c r="P3" s="8" t="s">
        <v>76</v>
      </c>
      <c r="Q3" s="8" t="s">
        <v>53</v>
      </c>
      <c r="R3" s="8" t="s">
        <v>55</v>
      </c>
      <c r="S3" s="8" t="s">
        <v>77</v>
      </c>
      <c r="T3" s="8" t="s">
        <v>78</v>
      </c>
      <c r="U3" s="8" t="s">
        <v>59</v>
      </c>
      <c r="V3" s="8" t="s">
        <v>61</v>
      </c>
      <c r="W3" s="8" t="s">
        <v>80</v>
      </c>
    </row>
    <row r="4" spans="1:23" ht="15" customHeight="1">
      <c r="A4" s="193"/>
      <c r="B4" s="8" t="s">
        <v>81</v>
      </c>
      <c r="C4" s="104">
        <v>1</v>
      </c>
      <c r="D4" s="104">
        <v>1</v>
      </c>
      <c r="E4" s="82"/>
      <c r="F4" s="82"/>
      <c r="G4" s="8" t="s">
        <v>84</v>
      </c>
      <c r="H4" s="8" t="s">
        <v>34</v>
      </c>
      <c r="I4" s="8" t="s">
        <v>71</v>
      </c>
      <c r="J4" s="12">
        <f t="shared" si="0"/>
        <v>26</v>
      </c>
      <c r="K4" s="8" t="s">
        <v>48</v>
      </c>
      <c r="L4" s="8" t="s">
        <v>51</v>
      </c>
      <c r="M4" s="8" t="s">
        <v>53</v>
      </c>
      <c r="N4" s="8" t="s">
        <v>55</v>
      </c>
      <c r="O4" s="8" t="s">
        <v>75</v>
      </c>
      <c r="P4" s="8" t="s">
        <v>76</v>
      </c>
      <c r="Q4" s="8" t="s">
        <v>53</v>
      </c>
      <c r="R4" s="8" t="s">
        <v>55</v>
      </c>
      <c r="S4" s="8" t="s">
        <v>77</v>
      </c>
      <c r="T4" s="8" t="s">
        <v>78</v>
      </c>
      <c r="U4" s="8" t="s">
        <v>59</v>
      </c>
      <c r="V4" s="8" t="s">
        <v>61</v>
      </c>
      <c r="W4" s="8" t="s">
        <v>80</v>
      </c>
    </row>
    <row r="5" spans="1:23" ht="15" customHeight="1">
      <c r="A5" s="193"/>
      <c r="B5" s="8" t="s">
        <v>86</v>
      </c>
      <c r="C5" s="104"/>
      <c r="D5" s="104"/>
      <c r="E5" s="82"/>
      <c r="F5" s="82"/>
      <c r="G5" s="8" t="s">
        <v>83</v>
      </c>
      <c r="H5" s="8" t="s">
        <v>34</v>
      </c>
      <c r="I5" s="8" t="s">
        <v>90</v>
      </c>
      <c r="J5" s="12">
        <f t="shared" si="0"/>
        <v>13</v>
      </c>
      <c r="K5" s="8" t="s">
        <v>92</v>
      </c>
      <c r="L5" s="8" t="s">
        <v>93</v>
      </c>
      <c r="M5" s="8" t="s">
        <v>53</v>
      </c>
      <c r="N5" s="8" t="s">
        <v>55</v>
      </c>
      <c r="O5" s="8" t="s">
        <v>75</v>
      </c>
      <c r="P5" s="8" t="s">
        <v>76</v>
      </c>
      <c r="Q5" s="8" t="s">
        <v>53</v>
      </c>
      <c r="R5" s="8" t="s">
        <v>55</v>
      </c>
      <c r="S5" s="8" t="s">
        <v>97</v>
      </c>
      <c r="T5" s="8" t="s">
        <v>78</v>
      </c>
      <c r="U5" s="8" t="s">
        <v>59</v>
      </c>
      <c r="V5" s="8" t="s">
        <v>99</v>
      </c>
      <c r="W5" s="8" t="s">
        <v>80</v>
      </c>
    </row>
    <row r="6" spans="1:23" ht="15" customHeight="1">
      <c r="A6" s="193"/>
      <c r="B6" s="8" t="s">
        <v>101</v>
      </c>
      <c r="C6" s="104"/>
      <c r="D6" s="104"/>
      <c r="E6" s="82"/>
      <c r="F6" s="82"/>
      <c r="G6" s="8" t="s">
        <v>83</v>
      </c>
      <c r="H6" s="8" t="s">
        <v>34</v>
      </c>
      <c r="I6" s="8" t="s">
        <v>90</v>
      </c>
      <c r="J6" s="12">
        <f t="shared" si="0"/>
        <v>13</v>
      </c>
      <c r="K6" s="8" t="s">
        <v>92</v>
      </c>
      <c r="L6" s="8" t="s">
        <v>93</v>
      </c>
      <c r="M6" s="8" t="s">
        <v>53</v>
      </c>
      <c r="N6" s="8" t="s">
        <v>55</v>
      </c>
      <c r="O6" s="8" t="s">
        <v>75</v>
      </c>
      <c r="P6" s="8" t="s">
        <v>76</v>
      </c>
      <c r="Q6" s="8" t="s">
        <v>53</v>
      </c>
      <c r="R6" s="8" t="s">
        <v>55</v>
      </c>
      <c r="S6" s="8" t="s">
        <v>97</v>
      </c>
      <c r="T6" s="8" t="s">
        <v>78</v>
      </c>
      <c r="U6" s="8" t="s">
        <v>59</v>
      </c>
      <c r="V6" s="8" t="s">
        <v>99</v>
      </c>
      <c r="W6" s="8" t="s">
        <v>80</v>
      </c>
    </row>
    <row r="7" spans="1:23" ht="15" customHeight="1">
      <c r="A7" s="193"/>
      <c r="B7" s="8" t="s">
        <v>106</v>
      </c>
      <c r="C7" s="104"/>
      <c r="D7" s="104"/>
      <c r="E7" s="82"/>
      <c r="F7" s="82"/>
      <c r="G7" s="8" t="s">
        <v>83</v>
      </c>
      <c r="H7" s="8" t="s">
        <v>34</v>
      </c>
      <c r="I7" s="8" t="s">
        <v>90</v>
      </c>
      <c r="J7" s="12">
        <f t="shared" si="0"/>
        <v>13</v>
      </c>
      <c r="K7" s="8" t="s">
        <v>92</v>
      </c>
      <c r="L7" s="8" t="s">
        <v>93</v>
      </c>
      <c r="M7" s="8" t="s">
        <v>53</v>
      </c>
      <c r="N7" s="8" t="s">
        <v>55</v>
      </c>
      <c r="O7" s="8" t="s">
        <v>75</v>
      </c>
      <c r="P7" s="8" t="s">
        <v>76</v>
      </c>
      <c r="Q7" s="8" t="s">
        <v>53</v>
      </c>
      <c r="R7" s="8" t="s">
        <v>55</v>
      </c>
      <c r="S7" s="8" t="s">
        <v>97</v>
      </c>
      <c r="T7" s="8" t="s">
        <v>78</v>
      </c>
      <c r="U7" s="8" t="s">
        <v>59</v>
      </c>
      <c r="V7" s="8" t="s">
        <v>99</v>
      </c>
      <c r="W7" s="8" t="s">
        <v>80</v>
      </c>
    </row>
    <row r="8" spans="1:23" ht="15" customHeight="1">
      <c r="A8" s="193"/>
      <c r="B8" s="8" t="s">
        <v>113</v>
      </c>
      <c r="C8" s="104"/>
      <c r="D8" s="104"/>
      <c r="E8" s="82"/>
      <c r="F8" s="82"/>
      <c r="G8" s="8" t="s">
        <v>83</v>
      </c>
      <c r="H8" s="8" t="s">
        <v>34</v>
      </c>
      <c r="I8" s="8" t="s">
        <v>116</v>
      </c>
      <c r="J8" s="12">
        <f t="shared" si="0"/>
        <v>17</v>
      </c>
      <c r="K8" s="8" t="s">
        <v>119</v>
      </c>
      <c r="L8" s="8" t="s">
        <v>120</v>
      </c>
      <c r="M8" s="8" t="s">
        <v>53</v>
      </c>
      <c r="N8" s="8" t="s">
        <v>55</v>
      </c>
      <c r="O8" s="8" t="s">
        <v>75</v>
      </c>
      <c r="P8" s="8" t="s">
        <v>76</v>
      </c>
      <c r="Q8" s="8" t="s">
        <v>53</v>
      </c>
      <c r="R8" s="8" t="s">
        <v>55</v>
      </c>
      <c r="S8" s="8" t="s">
        <v>97</v>
      </c>
      <c r="T8" s="8" t="s">
        <v>78</v>
      </c>
      <c r="U8" s="8" t="s">
        <v>59</v>
      </c>
      <c r="V8" s="8" t="s">
        <v>99</v>
      </c>
      <c r="W8" s="8" t="s">
        <v>80</v>
      </c>
    </row>
    <row r="9" spans="1:23" ht="15" customHeight="1">
      <c r="A9" s="193"/>
      <c r="B9" s="8" t="s">
        <v>121</v>
      </c>
      <c r="C9" s="104"/>
      <c r="D9" s="104"/>
      <c r="E9" s="82"/>
      <c r="F9" s="82"/>
      <c r="G9" s="8" t="s">
        <v>83</v>
      </c>
      <c r="H9" s="8" t="s">
        <v>34</v>
      </c>
      <c r="I9" s="8" t="s">
        <v>122</v>
      </c>
      <c r="J9" s="12">
        <f t="shared" si="0"/>
        <v>16</v>
      </c>
      <c r="K9" s="8" t="s">
        <v>124</v>
      </c>
      <c r="L9" s="8" t="s">
        <v>125</v>
      </c>
      <c r="M9" s="8" t="s">
        <v>53</v>
      </c>
      <c r="N9" s="8" t="s">
        <v>55</v>
      </c>
      <c r="O9" s="8" t="s">
        <v>75</v>
      </c>
      <c r="P9" s="8" t="s">
        <v>76</v>
      </c>
      <c r="Q9" s="8" t="s">
        <v>53</v>
      </c>
      <c r="R9" s="8" t="s">
        <v>55</v>
      </c>
      <c r="S9" s="8" t="s">
        <v>127</v>
      </c>
      <c r="T9" s="8" t="s">
        <v>78</v>
      </c>
      <c r="U9" s="8" t="s">
        <v>59</v>
      </c>
      <c r="V9" s="8" t="s">
        <v>128</v>
      </c>
      <c r="W9" s="8" t="s">
        <v>80</v>
      </c>
    </row>
    <row r="10" spans="1:23" ht="15" customHeight="1">
      <c r="A10" s="193"/>
      <c r="B10" s="8" t="s">
        <v>129</v>
      </c>
      <c r="C10" s="104"/>
      <c r="D10" s="104"/>
      <c r="E10" s="82"/>
      <c r="F10" s="82"/>
      <c r="G10" s="8" t="s">
        <v>83</v>
      </c>
      <c r="H10" s="8" t="s">
        <v>34</v>
      </c>
      <c r="I10" s="8" t="s">
        <v>130</v>
      </c>
      <c r="J10" s="12">
        <f t="shared" si="0"/>
        <v>15</v>
      </c>
      <c r="K10" s="8" t="s">
        <v>133</v>
      </c>
      <c r="L10" s="8" t="s">
        <v>134</v>
      </c>
      <c r="M10" s="8" t="s">
        <v>53</v>
      </c>
      <c r="N10" s="8" t="s">
        <v>55</v>
      </c>
      <c r="O10" s="8" t="s">
        <v>75</v>
      </c>
      <c r="P10" s="8" t="s">
        <v>76</v>
      </c>
      <c r="Q10" s="8" t="s">
        <v>53</v>
      </c>
      <c r="R10" s="8" t="s">
        <v>55</v>
      </c>
      <c r="S10" s="8" t="s">
        <v>138</v>
      </c>
      <c r="T10" s="8" t="s">
        <v>78</v>
      </c>
      <c r="U10" s="8" t="s">
        <v>59</v>
      </c>
      <c r="V10" s="8" t="s">
        <v>140</v>
      </c>
      <c r="W10" s="8" t="s">
        <v>80</v>
      </c>
    </row>
    <row r="11" spans="1:23" ht="15" customHeight="1">
      <c r="A11" s="193"/>
      <c r="B11" s="8" t="s">
        <v>142</v>
      </c>
      <c r="C11" s="104">
        <v>1</v>
      </c>
      <c r="D11" s="104">
        <v>1</v>
      </c>
      <c r="E11" s="82">
        <v>1</v>
      </c>
      <c r="F11" s="82"/>
      <c r="G11" s="8" t="s">
        <v>145</v>
      </c>
      <c r="H11" s="8" t="s">
        <v>34</v>
      </c>
      <c r="I11" s="8" t="s">
        <v>147</v>
      </c>
      <c r="J11" s="12">
        <f t="shared" si="0"/>
        <v>18</v>
      </c>
      <c r="K11" s="8" t="s">
        <v>38</v>
      </c>
      <c r="L11" s="8" t="s">
        <v>41</v>
      </c>
      <c r="M11" s="8" t="s">
        <v>43</v>
      </c>
      <c r="N11" s="8" t="s">
        <v>45</v>
      </c>
      <c r="O11" s="8" t="s">
        <v>48</v>
      </c>
      <c r="P11" s="8" t="s">
        <v>51</v>
      </c>
      <c r="Q11" s="8" t="s">
        <v>53</v>
      </c>
      <c r="R11" s="8" t="s">
        <v>55</v>
      </c>
      <c r="S11" s="8" t="s">
        <v>151</v>
      </c>
      <c r="T11" s="8" t="s">
        <v>57</v>
      </c>
      <c r="U11" s="8" t="s">
        <v>59</v>
      </c>
      <c r="V11" s="8" t="s">
        <v>62</v>
      </c>
      <c r="W11" s="8" t="s">
        <v>61</v>
      </c>
    </row>
    <row r="12" spans="1:23" ht="15" customHeight="1">
      <c r="A12" s="193"/>
      <c r="B12" s="8" t="s">
        <v>154</v>
      </c>
      <c r="C12" s="104">
        <v>1</v>
      </c>
      <c r="D12" s="104">
        <v>1</v>
      </c>
      <c r="E12" s="82">
        <v>1</v>
      </c>
      <c r="F12" s="82"/>
      <c r="G12" s="8" t="s">
        <v>155</v>
      </c>
      <c r="H12" s="8" t="s">
        <v>34</v>
      </c>
      <c r="I12" s="8" t="s">
        <v>147</v>
      </c>
      <c r="J12" s="12">
        <f t="shared" si="0"/>
        <v>18</v>
      </c>
      <c r="K12" s="8" t="s">
        <v>38</v>
      </c>
      <c r="L12" s="8" t="s">
        <v>41</v>
      </c>
      <c r="M12" s="8" t="s">
        <v>43</v>
      </c>
      <c r="N12" s="8" t="s">
        <v>45</v>
      </c>
      <c r="O12" s="8" t="s">
        <v>48</v>
      </c>
      <c r="P12" s="8" t="s">
        <v>51</v>
      </c>
      <c r="Q12" s="8" t="s">
        <v>53</v>
      </c>
      <c r="R12" s="8" t="s">
        <v>55</v>
      </c>
      <c r="S12" s="8" t="s">
        <v>151</v>
      </c>
      <c r="T12" s="8" t="s">
        <v>57</v>
      </c>
      <c r="U12" s="8" t="s">
        <v>59</v>
      </c>
      <c r="V12" s="8" t="s">
        <v>62</v>
      </c>
      <c r="W12" s="8" t="s">
        <v>61</v>
      </c>
    </row>
    <row r="13" spans="1:23" ht="15" customHeight="1">
      <c r="A13" s="193"/>
      <c r="B13" s="8" t="s">
        <v>161</v>
      </c>
      <c r="C13" s="104"/>
      <c r="D13" s="104"/>
      <c r="E13" s="82"/>
      <c r="F13" s="82"/>
      <c r="G13" s="8" t="s">
        <v>83</v>
      </c>
      <c r="H13" s="8" t="s">
        <v>34</v>
      </c>
      <c r="I13" s="8" t="s">
        <v>90</v>
      </c>
      <c r="J13" s="12">
        <f t="shared" si="0"/>
        <v>13</v>
      </c>
      <c r="K13" s="8" t="s">
        <v>92</v>
      </c>
      <c r="L13" s="8" t="s">
        <v>93</v>
      </c>
      <c r="M13" s="8" t="s">
        <v>53</v>
      </c>
      <c r="N13" s="8" t="s">
        <v>55</v>
      </c>
      <c r="O13" s="8" t="s">
        <v>75</v>
      </c>
      <c r="P13" s="8" t="s">
        <v>76</v>
      </c>
      <c r="Q13" s="8" t="s">
        <v>53</v>
      </c>
      <c r="R13" s="8" t="s">
        <v>55</v>
      </c>
      <c r="S13" s="8" t="s">
        <v>97</v>
      </c>
      <c r="T13" s="8" t="s">
        <v>78</v>
      </c>
      <c r="U13" s="8" t="s">
        <v>59</v>
      </c>
      <c r="V13" s="8" t="s">
        <v>99</v>
      </c>
      <c r="W13" s="8" t="s">
        <v>80</v>
      </c>
    </row>
    <row r="14" spans="1:23" ht="15" customHeight="1">
      <c r="A14" s="193"/>
      <c r="B14" s="8" t="s">
        <v>173</v>
      </c>
      <c r="C14" s="104"/>
      <c r="D14" s="104"/>
      <c r="E14" s="82"/>
      <c r="F14" s="82"/>
      <c r="G14" s="8" t="s">
        <v>83</v>
      </c>
      <c r="H14" s="8" t="s">
        <v>34</v>
      </c>
      <c r="I14" s="8" t="s">
        <v>90</v>
      </c>
      <c r="J14" s="12">
        <f t="shared" si="0"/>
        <v>13</v>
      </c>
      <c r="K14" s="8" t="s">
        <v>92</v>
      </c>
      <c r="L14" s="8" t="s">
        <v>93</v>
      </c>
      <c r="M14" s="8" t="s">
        <v>53</v>
      </c>
      <c r="N14" s="8" t="s">
        <v>55</v>
      </c>
      <c r="O14" s="8" t="s">
        <v>75</v>
      </c>
      <c r="P14" s="8" t="s">
        <v>76</v>
      </c>
      <c r="Q14" s="8" t="s">
        <v>53</v>
      </c>
      <c r="R14" s="8" t="s">
        <v>55</v>
      </c>
      <c r="S14" s="8" t="s">
        <v>97</v>
      </c>
      <c r="T14" s="8" t="s">
        <v>78</v>
      </c>
      <c r="U14" s="8" t="s">
        <v>59</v>
      </c>
      <c r="V14" s="8" t="s">
        <v>99</v>
      </c>
      <c r="W14" s="8" t="s">
        <v>80</v>
      </c>
    </row>
    <row r="15" spans="1:23" ht="15" customHeight="1">
      <c r="A15" s="193"/>
      <c r="B15" s="8" t="s">
        <v>181</v>
      </c>
      <c r="C15" s="104"/>
      <c r="D15" s="104"/>
      <c r="E15" s="82"/>
      <c r="F15" s="82"/>
      <c r="G15" s="8" t="s">
        <v>83</v>
      </c>
      <c r="H15" s="8" t="s">
        <v>34</v>
      </c>
      <c r="I15" s="8" t="s">
        <v>184</v>
      </c>
      <c r="J15" s="12">
        <f t="shared" si="0"/>
        <v>16</v>
      </c>
      <c r="K15" s="8" t="s">
        <v>185</v>
      </c>
      <c r="L15" s="8" t="s">
        <v>186</v>
      </c>
      <c r="M15" s="8" t="s">
        <v>53</v>
      </c>
      <c r="N15" s="8" t="s">
        <v>55</v>
      </c>
      <c r="O15" s="8" t="s">
        <v>75</v>
      </c>
      <c r="P15" s="8" t="s">
        <v>76</v>
      </c>
      <c r="Q15" s="8" t="s">
        <v>53</v>
      </c>
      <c r="R15" s="8" t="s">
        <v>55</v>
      </c>
      <c r="S15" s="8" t="s">
        <v>138</v>
      </c>
      <c r="T15" s="8" t="s">
        <v>78</v>
      </c>
      <c r="U15" s="8" t="s">
        <v>59</v>
      </c>
      <c r="V15" s="8" t="s">
        <v>140</v>
      </c>
      <c r="W15" s="8" t="s">
        <v>80</v>
      </c>
    </row>
    <row r="16" spans="1:23" ht="15" customHeight="1">
      <c r="A16" s="196"/>
      <c r="B16" s="8" t="s">
        <v>191</v>
      </c>
      <c r="C16" s="104">
        <v>1</v>
      </c>
      <c r="D16" s="104">
        <v>1</v>
      </c>
      <c r="E16" s="82"/>
      <c r="F16" s="82"/>
      <c r="G16" s="8" t="s">
        <v>193</v>
      </c>
      <c r="H16" s="8" t="s">
        <v>34</v>
      </c>
      <c r="I16" s="8" t="s">
        <v>194</v>
      </c>
      <c r="J16" s="12">
        <f t="shared" si="0"/>
        <v>59</v>
      </c>
      <c r="K16" s="8" t="s">
        <v>170</v>
      </c>
      <c r="L16" s="8" t="s">
        <v>171</v>
      </c>
      <c r="M16" s="8" t="s">
        <v>46</v>
      </c>
      <c r="N16" s="8" t="s">
        <v>49</v>
      </c>
      <c r="O16" s="8" t="s">
        <v>48</v>
      </c>
      <c r="P16" s="8" t="s">
        <v>51</v>
      </c>
      <c r="Q16" s="8" t="s">
        <v>53</v>
      </c>
      <c r="R16" s="8" t="s">
        <v>55</v>
      </c>
      <c r="S16" s="8" t="s">
        <v>201</v>
      </c>
      <c r="T16" s="8" t="s">
        <v>57</v>
      </c>
      <c r="U16" s="8" t="s">
        <v>203</v>
      </c>
      <c r="V16" s="8" t="s">
        <v>177</v>
      </c>
      <c r="W16" s="8" t="s">
        <v>61</v>
      </c>
    </row>
    <row r="17" spans="1:23" ht="15" customHeight="1">
      <c r="A17" s="192" t="s">
        <v>189</v>
      </c>
      <c r="B17" s="8" t="s">
        <v>206</v>
      </c>
      <c r="C17" s="104">
        <v>1</v>
      </c>
      <c r="D17" s="104">
        <v>1</v>
      </c>
      <c r="E17" s="82"/>
      <c r="F17" s="82"/>
      <c r="G17" s="8" t="s">
        <v>33</v>
      </c>
      <c r="H17" s="8" t="s">
        <v>34</v>
      </c>
      <c r="I17" s="8" t="s">
        <v>207</v>
      </c>
      <c r="J17" s="12">
        <f t="shared" si="0"/>
        <v>15</v>
      </c>
      <c r="K17" s="8" t="s">
        <v>40</v>
      </c>
      <c r="L17" s="8" t="s">
        <v>42</v>
      </c>
      <c r="M17" s="8" t="s">
        <v>43</v>
      </c>
      <c r="N17" s="8" t="s">
        <v>45</v>
      </c>
      <c r="O17" s="8" t="s">
        <v>209</v>
      </c>
      <c r="P17" s="8" t="s">
        <v>210</v>
      </c>
      <c r="Q17" s="8" t="s">
        <v>53</v>
      </c>
      <c r="R17" s="8" t="s">
        <v>55</v>
      </c>
      <c r="S17" s="8" t="s">
        <v>211</v>
      </c>
      <c r="T17" s="8" t="s">
        <v>57</v>
      </c>
      <c r="U17" s="8" t="s">
        <v>59</v>
      </c>
      <c r="V17" s="8" t="s">
        <v>60</v>
      </c>
      <c r="W17" s="8" t="s">
        <v>212</v>
      </c>
    </row>
    <row r="18" spans="1:23" ht="15" customHeight="1">
      <c r="A18" s="193"/>
      <c r="B18" s="8" t="s">
        <v>213</v>
      </c>
      <c r="C18" s="104">
        <v>1</v>
      </c>
      <c r="D18" s="104">
        <v>1</v>
      </c>
      <c r="E18" s="82"/>
      <c r="F18" s="82"/>
      <c r="G18" s="8" t="s">
        <v>70</v>
      </c>
      <c r="H18" s="8" t="s">
        <v>31</v>
      </c>
      <c r="I18" s="8" t="s">
        <v>216</v>
      </c>
      <c r="J18" s="12">
        <f t="shared" si="0"/>
        <v>15</v>
      </c>
      <c r="K18" s="8" t="s">
        <v>209</v>
      </c>
      <c r="L18" s="8" t="s">
        <v>210</v>
      </c>
      <c r="M18" s="8" t="s">
        <v>53</v>
      </c>
      <c r="N18" s="8" t="s">
        <v>55</v>
      </c>
      <c r="O18" s="8" t="s">
        <v>218</v>
      </c>
      <c r="P18" s="8" t="s">
        <v>220</v>
      </c>
      <c r="Q18" s="8" t="s">
        <v>53</v>
      </c>
      <c r="R18" s="8" t="s">
        <v>55</v>
      </c>
      <c r="S18" s="8" t="s">
        <v>89</v>
      </c>
      <c r="T18" s="8" t="s">
        <v>78</v>
      </c>
      <c r="U18" s="8" t="s">
        <v>221</v>
      </c>
      <c r="V18" s="8" t="s">
        <v>89</v>
      </c>
      <c r="W18" s="8" t="s">
        <v>89</v>
      </c>
    </row>
    <row r="19" spans="1:23" ht="15" customHeight="1">
      <c r="A19" s="193"/>
      <c r="B19" s="8" t="s">
        <v>223</v>
      </c>
      <c r="C19" s="104">
        <v>1</v>
      </c>
      <c r="D19" s="104">
        <v>1</v>
      </c>
      <c r="E19" s="82"/>
      <c r="F19" s="82"/>
      <c r="G19" s="8" t="s">
        <v>84</v>
      </c>
      <c r="H19" s="8" t="s">
        <v>34</v>
      </c>
      <c r="I19" s="8" t="s">
        <v>216</v>
      </c>
      <c r="J19" s="12">
        <f t="shared" si="0"/>
        <v>15</v>
      </c>
      <c r="K19" s="8" t="s">
        <v>209</v>
      </c>
      <c r="L19" s="8" t="s">
        <v>210</v>
      </c>
      <c r="M19" s="8" t="s">
        <v>53</v>
      </c>
      <c r="N19" s="8" t="s">
        <v>55</v>
      </c>
      <c r="O19" s="8" t="s">
        <v>218</v>
      </c>
      <c r="P19" s="8" t="s">
        <v>220</v>
      </c>
      <c r="Q19" s="8" t="s">
        <v>53</v>
      </c>
      <c r="R19" s="8" t="s">
        <v>55</v>
      </c>
      <c r="S19" s="8" t="s">
        <v>89</v>
      </c>
      <c r="T19" s="8" t="s">
        <v>78</v>
      </c>
      <c r="U19" s="8" t="s">
        <v>221</v>
      </c>
      <c r="V19" s="8" t="s">
        <v>89</v>
      </c>
      <c r="W19" s="8" t="s">
        <v>89</v>
      </c>
    </row>
    <row r="20" spans="1:23" ht="15" customHeight="1">
      <c r="A20" s="193"/>
      <c r="B20" s="8" t="s">
        <v>230</v>
      </c>
      <c r="C20" s="104"/>
      <c r="D20" s="104"/>
      <c r="E20" s="82"/>
      <c r="F20" s="82"/>
      <c r="G20" s="8" t="s">
        <v>83</v>
      </c>
      <c r="H20" s="8" t="s">
        <v>34</v>
      </c>
      <c r="I20" s="8" t="s">
        <v>232</v>
      </c>
      <c r="J20" s="12">
        <f t="shared" si="0"/>
        <v>10</v>
      </c>
      <c r="K20" s="8" t="s">
        <v>234</v>
      </c>
      <c r="L20" s="8" t="s">
        <v>235</v>
      </c>
      <c r="M20" s="8" t="s">
        <v>53</v>
      </c>
      <c r="N20" s="8" t="s">
        <v>55</v>
      </c>
      <c r="O20" s="8" t="s">
        <v>218</v>
      </c>
      <c r="P20" s="8" t="s">
        <v>220</v>
      </c>
      <c r="Q20" s="8" t="s">
        <v>53</v>
      </c>
      <c r="R20" s="8" t="s">
        <v>55</v>
      </c>
      <c r="S20" s="8" t="s">
        <v>236</v>
      </c>
      <c r="T20" s="8" t="s">
        <v>78</v>
      </c>
      <c r="U20" s="8" t="s">
        <v>59</v>
      </c>
      <c r="V20" s="8" t="s">
        <v>237</v>
      </c>
      <c r="W20" s="8" t="s">
        <v>238</v>
      </c>
    </row>
    <row r="21" spans="1:23" ht="15" customHeight="1">
      <c r="A21" s="193"/>
      <c r="B21" s="8" t="s">
        <v>240</v>
      </c>
      <c r="C21" s="104"/>
      <c r="D21" s="104"/>
      <c r="E21" s="82"/>
      <c r="F21" s="82"/>
      <c r="G21" s="8" t="s">
        <v>83</v>
      </c>
      <c r="H21" s="8" t="s">
        <v>34</v>
      </c>
      <c r="I21" s="8" t="s">
        <v>232</v>
      </c>
      <c r="J21" s="12">
        <f t="shared" si="0"/>
        <v>10</v>
      </c>
      <c r="K21" s="8" t="s">
        <v>234</v>
      </c>
      <c r="L21" s="8" t="s">
        <v>235</v>
      </c>
      <c r="M21" s="8" t="s">
        <v>53</v>
      </c>
      <c r="N21" s="8" t="s">
        <v>55</v>
      </c>
      <c r="O21" s="8" t="s">
        <v>218</v>
      </c>
      <c r="P21" s="8" t="s">
        <v>220</v>
      </c>
      <c r="Q21" s="8" t="s">
        <v>53</v>
      </c>
      <c r="R21" s="8" t="s">
        <v>55</v>
      </c>
      <c r="S21" s="8" t="s">
        <v>236</v>
      </c>
      <c r="T21" s="8" t="s">
        <v>78</v>
      </c>
      <c r="U21" s="8" t="s">
        <v>59</v>
      </c>
      <c r="V21" s="8" t="s">
        <v>237</v>
      </c>
      <c r="W21" s="8" t="s">
        <v>238</v>
      </c>
    </row>
    <row r="22" spans="1:23" ht="15" customHeight="1">
      <c r="A22" s="193"/>
      <c r="B22" s="8" t="s">
        <v>245</v>
      </c>
      <c r="C22" s="104"/>
      <c r="D22" s="104"/>
      <c r="E22" s="82"/>
      <c r="F22" s="82"/>
      <c r="G22" s="8" t="s">
        <v>83</v>
      </c>
      <c r="H22" s="8" t="s">
        <v>34</v>
      </c>
      <c r="I22" s="8" t="s">
        <v>232</v>
      </c>
      <c r="J22" s="12">
        <f t="shared" si="0"/>
        <v>10</v>
      </c>
      <c r="K22" s="8" t="s">
        <v>234</v>
      </c>
      <c r="L22" s="8" t="s">
        <v>235</v>
      </c>
      <c r="M22" s="8" t="s">
        <v>53</v>
      </c>
      <c r="N22" s="8" t="s">
        <v>55</v>
      </c>
      <c r="O22" s="8" t="s">
        <v>218</v>
      </c>
      <c r="P22" s="8" t="s">
        <v>220</v>
      </c>
      <c r="Q22" s="8" t="s">
        <v>53</v>
      </c>
      <c r="R22" s="8" t="s">
        <v>55</v>
      </c>
      <c r="S22" s="8" t="s">
        <v>236</v>
      </c>
      <c r="T22" s="8" t="s">
        <v>78</v>
      </c>
      <c r="U22" s="8" t="s">
        <v>59</v>
      </c>
      <c r="V22" s="8" t="s">
        <v>237</v>
      </c>
      <c r="W22" s="8" t="s">
        <v>238</v>
      </c>
    </row>
    <row r="23" spans="1:23" ht="15" customHeight="1">
      <c r="A23" s="193"/>
      <c r="B23" s="8" t="s">
        <v>248</v>
      </c>
      <c r="C23" s="104"/>
      <c r="D23" s="104"/>
      <c r="E23" s="82"/>
      <c r="F23" s="82"/>
      <c r="G23" s="8" t="s">
        <v>83</v>
      </c>
      <c r="H23" s="8" t="s">
        <v>34</v>
      </c>
      <c r="I23" s="8" t="s">
        <v>249</v>
      </c>
      <c r="J23" s="12">
        <f t="shared" si="0"/>
        <v>14</v>
      </c>
      <c r="K23" s="8" t="s">
        <v>250</v>
      </c>
      <c r="L23" s="8" t="s">
        <v>252</v>
      </c>
      <c r="M23" s="8" t="s">
        <v>53</v>
      </c>
      <c r="N23" s="8" t="s">
        <v>55</v>
      </c>
      <c r="O23" s="8" t="s">
        <v>218</v>
      </c>
      <c r="P23" s="8" t="s">
        <v>220</v>
      </c>
      <c r="Q23" s="8" t="s">
        <v>53</v>
      </c>
      <c r="R23" s="8" t="s">
        <v>55</v>
      </c>
      <c r="S23" s="8" t="s">
        <v>254</v>
      </c>
      <c r="T23" s="8" t="s">
        <v>78</v>
      </c>
      <c r="U23" s="8" t="s">
        <v>59</v>
      </c>
      <c r="V23" s="8" t="s">
        <v>255</v>
      </c>
      <c r="W23" s="8" t="s">
        <v>238</v>
      </c>
    </row>
    <row r="24" spans="1:23" ht="15" customHeight="1">
      <c r="A24" s="193"/>
      <c r="B24" s="8" t="s">
        <v>257</v>
      </c>
      <c r="C24" s="104"/>
      <c r="D24" s="104"/>
      <c r="E24" s="82"/>
      <c r="F24" s="82"/>
      <c r="G24" s="8" t="s">
        <v>83</v>
      </c>
      <c r="H24" s="8" t="s">
        <v>34</v>
      </c>
      <c r="I24" s="8" t="s">
        <v>261</v>
      </c>
      <c r="J24" s="12">
        <f t="shared" si="0"/>
        <v>17</v>
      </c>
      <c r="K24" s="8" t="s">
        <v>262</v>
      </c>
      <c r="L24" s="8" t="s">
        <v>263</v>
      </c>
      <c r="M24" s="8" t="s">
        <v>53</v>
      </c>
      <c r="N24" s="8" t="s">
        <v>55</v>
      </c>
      <c r="O24" s="8" t="s">
        <v>218</v>
      </c>
      <c r="P24" s="8" t="s">
        <v>220</v>
      </c>
      <c r="Q24" s="8" t="s">
        <v>53</v>
      </c>
      <c r="R24" s="8" t="s">
        <v>55</v>
      </c>
      <c r="S24" s="8" t="s">
        <v>265</v>
      </c>
      <c r="T24" s="8" t="s">
        <v>78</v>
      </c>
      <c r="U24" s="8" t="s">
        <v>59</v>
      </c>
      <c r="V24" s="8" t="s">
        <v>267</v>
      </c>
      <c r="W24" s="8" t="s">
        <v>238</v>
      </c>
    </row>
    <row r="25" spans="1:23" ht="15" customHeight="1">
      <c r="A25" s="193"/>
      <c r="B25" s="8" t="s">
        <v>268</v>
      </c>
      <c r="C25" s="104"/>
      <c r="D25" s="104"/>
      <c r="E25" s="82"/>
      <c r="F25" s="82"/>
      <c r="G25" s="8" t="s">
        <v>83</v>
      </c>
      <c r="H25" s="8" t="s">
        <v>34</v>
      </c>
      <c r="I25" s="8" t="s">
        <v>270</v>
      </c>
      <c r="J25" s="12">
        <f t="shared" si="0"/>
        <v>9</v>
      </c>
      <c r="K25" s="8" t="s">
        <v>271</v>
      </c>
      <c r="L25" s="8" t="s">
        <v>272</v>
      </c>
      <c r="M25" s="8" t="s">
        <v>53</v>
      </c>
      <c r="N25" s="8" t="s">
        <v>55</v>
      </c>
      <c r="O25" s="8" t="s">
        <v>218</v>
      </c>
      <c r="P25" s="8" t="s">
        <v>220</v>
      </c>
      <c r="Q25" s="8" t="s">
        <v>53</v>
      </c>
      <c r="R25" s="8" t="s">
        <v>55</v>
      </c>
      <c r="S25" s="8" t="s">
        <v>274</v>
      </c>
      <c r="T25" s="8" t="s">
        <v>78</v>
      </c>
      <c r="U25" s="8" t="s">
        <v>59</v>
      </c>
      <c r="V25" s="8" t="s">
        <v>277</v>
      </c>
      <c r="W25" s="8" t="s">
        <v>238</v>
      </c>
    </row>
    <row r="26" spans="1:23" ht="15" customHeight="1">
      <c r="A26" s="193"/>
      <c r="B26" s="8" t="s">
        <v>278</v>
      </c>
      <c r="C26" s="104">
        <v>1</v>
      </c>
      <c r="D26" s="104">
        <v>1</v>
      </c>
      <c r="E26" s="82">
        <v>1</v>
      </c>
      <c r="F26" s="82"/>
      <c r="G26" s="8" t="s">
        <v>145</v>
      </c>
      <c r="H26" s="8" t="s">
        <v>34</v>
      </c>
      <c r="I26" s="8" t="s">
        <v>279</v>
      </c>
      <c r="J26" s="12">
        <f t="shared" si="0"/>
        <v>17</v>
      </c>
      <c r="K26" s="8" t="s">
        <v>195</v>
      </c>
      <c r="L26" s="8" t="s">
        <v>196</v>
      </c>
      <c r="M26" s="8" t="s">
        <v>43</v>
      </c>
      <c r="N26" s="8" t="s">
        <v>45</v>
      </c>
      <c r="O26" s="8" t="s">
        <v>209</v>
      </c>
      <c r="P26" s="8" t="s">
        <v>210</v>
      </c>
      <c r="Q26" s="8" t="s">
        <v>53</v>
      </c>
      <c r="R26" s="8" t="s">
        <v>55</v>
      </c>
      <c r="S26" s="8" t="s">
        <v>282</v>
      </c>
      <c r="T26" s="8" t="s">
        <v>57</v>
      </c>
      <c r="U26" s="8" t="s">
        <v>59</v>
      </c>
      <c r="V26" s="8" t="s">
        <v>200</v>
      </c>
      <c r="W26" s="8" t="s">
        <v>212</v>
      </c>
    </row>
    <row r="27" spans="1:23" ht="15" customHeight="1">
      <c r="A27" s="193"/>
      <c r="B27" s="8" t="s">
        <v>283</v>
      </c>
      <c r="C27" s="104">
        <v>1</v>
      </c>
      <c r="D27" s="104">
        <v>1</v>
      </c>
      <c r="E27" s="82">
        <v>1</v>
      </c>
      <c r="F27" s="82"/>
      <c r="G27" s="8" t="s">
        <v>155</v>
      </c>
      <c r="H27" s="8" t="s">
        <v>34</v>
      </c>
      <c r="I27" s="8" t="s">
        <v>279</v>
      </c>
      <c r="J27" s="12">
        <f t="shared" si="0"/>
        <v>17</v>
      </c>
      <c r="K27" s="8" t="s">
        <v>195</v>
      </c>
      <c r="L27" s="8" t="s">
        <v>196</v>
      </c>
      <c r="M27" s="8" t="s">
        <v>43</v>
      </c>
      <c r="N27" s="8" t="s">
        <v>45</v>
      </c>
      <c r="O27" s="8" t="s">
        <v>209</v>
      </c>
      <c r="P27" s="8" t="s">
        <v>210</v>
      </c>
      <c r="Q27" s="8" t="s">
        <v>53</v>
      </c>
      <c r="R27" s="8" t="s">
        <v>55</v>
      </c>
      <c r="S27" s="8" t="s">
        <v>282</v>
      </c>
      <c r="T27" s="8" t="s">
        <v>57</v>
      </c>
      <c r="U27" s="8" t="s">
        <v>59</v>
      </c>
      <c r="V27" s="8" t="s">
        <v>200</v>
      </c>
      <c r="W27" s="8" t="s">
        <v>212</v>
      </c>
    </row>
    <row r="28" spans="1:23" ht="15" customHeight="1">
      <c r="A28" s="193"/>
      <c r="B28" s="8" t="s">
        <v>290</v>
      </c>
      <c r="C28" s="104"/>
      <c r="D28" s="104"/>
      <c r="E28" s="82"/>
      <c r="F28" s="82"/>
      <c r="G28" s="8" t="s">
        <v>83</v>
      </c>
      <c r="H28" s="8" t="s">
        <v>34</v>
      </c>
      <c r="I28" s="8" t="s">
        <v>232</v>
      </c>
      <c r="J28" s="12">
        <f t="shared" si="0"/>
        <v>10</v>
      </c>
      <c r="K28" s="8" t="s">
        <v>234</v>
      </c>
      <c r="L28" s="8" t="s">
        <v>235</v>
      </c>
      <c r="M28" s="8" t="s">
        <v>53</v>
      </c>
      <c r="N28" s="8" t="s">
        <v>55</v>
      </c>
      <c r="O28" s="8" t="s">
        <v>218</v>
      </c>
      <c r="P28" s="8" t="s">
        <v>220</v>
      </c>
      <c r="Q28" s="8" t="s">
        <v>53</v>
      </c>
      <c r="R28" s="8" t="s">
        <v>55</v>
      </c>
      <c r="S28" s="8" t="s">
        <v>236</v>
      </c>
      <c r="T28" s="8" t="s">
        <v>78</v>
      </c>
      <c r="U28" s="8" t="s">
        <v>59</v>
      </c>
      <c r="V28" s="8" t="s">
        <v>237</v>
      </c>
      <c r="W28" s="8" t="s">
        <v>238</v>
      </c>
    </row>
    <row r="29" spans="1:23" ht="15" customHeight="1">
      <c r="A29" s="193"/>
      <c r="B29" s="8" t="s">
        <v>299</v>
      </c>
      <c r="C29" s="104"/>
      <c r="D29" s="104"/>
      <c r="E29" s="82"/>
      <c r="F29" s="82"/>
      <c r="G29" s="8" t="s">
        <v>83</v>
      </c>
      <c r="H29" s="8" t="s">
        <v>34</v>
      </c>
      <c r="I29" s="8" t="s">
        <v>232</v>
      </c>
      <c r="J29" s="12">
        <f t="shared" si="0"/>
        <v>10</v>
      </c>
      <c r="K29" s="8" t="s">
        <v>234</v>
      </c>
      <c r="L29" s="8" t="s">
        <v>235</v>
      </c>
      <c r="M29" s="8" t="s">
        <v>53</v>
      </c>
      <c r="N29" s="8" t="s">
        <v>55</v>
      </c>
      <c r="O29" s="8" t="s">
        <v>218</v>
      </c>
      <c r="P29" s="8" t="s">
        <v>220</v>
      </c>
      <c r="Q29" s="8" t="s">
        <v>53</v>
      </c>
      <c r="R29" s="8" t="s">
        <v>55</v>
      </c>
      <c r="S29" s="8" t="s">
        <v>236</v>
      </c>
      <c r="T29" s="8" t="s">
        <v>78</v>
      </c>
      <c r="U29" s="8" t="s">
        <v>59</v>
      </c>
      <c r="V29" s="8" t="s">
        <v>237</v>
      </c>
      <c r="W29" s="8" t="s">
        <v>238</v>
      </c>
    </row>
    <row r="30" spans="1:23" ht="15" customHeight="1">
      <c r="A30" s="193"/>
      <c r="B30" s="8" t="s">
        <v>305</v>
      </c>
      <c r="C30" s="104"/>
      <c r="D30" s="104"/>
      <c r="E30" s="82"/>
      <c r="F30" s="82"/>
      <c r="G30" s="8" t="s">
        <v>83</v>
      </c>
      <c r="H30" s="8" t="s">
        <v>34</v>
      </c>
      <c r="I30" s="8" t="s">
        <v>307</v>
      </c>
      <c r="J30" s="12">
        <f t="shared" si="0"/>
        <v>12</v>
      </c>
      <c r="K30" s="8" t="s">
        <v>308</v>
      </c>
      <c r="L30" s="8" t="s">
        <v>309</v>
      </c>
      <c r="M30" s="8" t="s">
        <v>53</v>
      </c>
      <c r="N30" s="8" t="s">
        <v>55</v>
      </c>
      <c r="O30" s="8" t="s">
        <v>218</v>
      </c>
      <c r="P30" s="8" t="s">
        <v>220</v>
      </c>
      <c r="Q30" s="8" t="s">
        <v>53</v>
      </c>
      <c r="R30" s="8" t="s">
        <v>55</v>
      </c>
      <c r="S30" s="8" t="s">
        <v>311</v>
      </c>
      <c r="T30" s="8" t="s">
        <v>78</v>
      </c>
      <c r="U30" s="8" t="s">
        <v>59</v>
      </c>
      <c r="V30" s="8" t="s">
        <v>140</v>
      </c>
      <c r="W30" s="8" t="s">
        <v>238</v>
      </c>
    </row>
    <row r="31" spans="1:23" ht="15" customHeight="1">
      <c r="A31" s="196"/>
      <c r="B31" s="8" t="s">
        <v>314</v>
      </c>
      <c r="C31" s="104">
        <v>1</v>
      </c>
      <c r="D31" s="104">
        <v>1</v>
      </c>
      <c r="E31" s="82"/>
      <c r="F31" s="82"/>
      <c r="G31" s="8" t="s">
        <v>193</v>
      </c>
      <c r="H31" s="8" t="s">
        <v>34</v>
      </c>
      <c r="I31" s="8" t="s">
        <v>276</v>
      </c>
      <c r="J31" s="12">
        <f t="shared" si="0"/>
        <v>58</v>
      </c>
      <c r="K31" s="8" t="s">
        <v>170</v>
      </c>
      <c r="L31" s="8" t="s">
        <v>171</v>
      </c>
      <c r="M31" s="8" t="s">
        <v>46</v>
      </c>
      <c r="N31" s="8" t="s">
        <v>49</v>
      </c>
      <c r="O31" s="8" t="s">
        <v>209</v>
      </c>
      <c r="P31" s="8" t="s">
        <v>210</v>
      </c>
      <c r="Q31" s="8" t="s">
        <v>53</v>
      </c>
      <c r="R31" s="8" t="s">
        <v>55</v>
      </c>
      <c r="S31" s="8" t="s">
        <v>280</v>
      </c>
      <c r="T31" s="8" t="s">
        <v>57</v>
      </c>
      <c r="U31" s="8" t="s">
        <v>203</v>
      </c>
      <c r="V31" s="8" t="s">
        <v>177</v>
      </c>
      <c r="W31" s="8" t="s">
        <v>212</v>
      </c>
    </row>
    <row r="32" spans="1:23" ht="15" customHeight="1">
      <c r="A32" s="192" t="s">
        <v>285</v>
      </c>
      <c r="B32" s="8" t="s">
        <v>315</v>
      </c>
      <c r="C32" s="104">
        <v>1</v>
      </c>
      <c r="D32" s="104">
        <v>1</v>
      </c>
      <c r="E32" s="82">
        <v>2</v>
      </c>
      <c r="F32" s="82"/>
      <c r="G32" s="8" t="s">
        <v>316</v>
      </c>
      <c r="H32" s="8" t="s">
        <v>34</v>
      </c>
      <c r="I32" s="8" t="s">
        <v>317</v>
      </c>
      <c r="J32" s="12">
        <f t="shared" si="0"/>
        <v>9</v>
      </c>
      <c r="K32" s="8" t="s">
        <v>318</v>
      </c>
      <c r="L32" s="8" t="s">
        <v>319</v>
      </c>
      <c r="M32" s="8" t="s">
        <v>174</v>
      </c>
      <c r="N32" s="8" t="s">
        <v>175</v>
      </c>
      <c r="O32" s="8" t="s">
        <v>291</v>
      </c>
      <c r="P32" s="8" t="s">
        <v>292</v>
      </c>
      <c r="Q32" s="8" t="s">
        <v>174</v>
      </c>
      <c r="R32" s="8" t="s">
        <v>175</v>
      </c>
      <c r="S32" s="8" t="s">
        <v>321</v>
      </c>
      <c r="T32" s="8" t="s">
        <v>78</v>
      </c>
      <c r="U32" s="8" t="s">
        <v>59</v>
      </c>
      <c r="V32" s="8" t="s">
        <v>323</v>
      </c>
      <c r="W32" s="8" t="s">
        <v>296</v>
      </c>
    </row>
    <row r="33" spans="1:23" ht="15" customHeight="1">
      <c r="A33" s="193"/>
      <c r="B33" s="8" t="s">
        <v>324</v>
      </c>
      <c r="C33" s="104">
        <v>1</v>
      </c>
      <c r="D33" s="104">
        <v>1</v>
      </c>
      <c r="E33" s="82">
        <v>2</v>
      </c>
      <c r="F33" s="82"/>
      <c r="G33" s="8" t="s">
        <v>145</v>
      </c>
      <c r="H33" s="8" t="s">
        <v>34</v>
      </c>
      <c r="I33" s="8" t="s">
        <v>317</v>
      </c>
      <c r="J33" s="12">
        <f t="shared" si="0"/>
        <v>9</v>
      </c>
      <c r="K33" s="8" t="s">
        <v>318</v>
      </c>
      <c r="L33" s="8" t="s">
        <v>319</v>
      </c>
      <c r="M33" s="8" t="s">
        <v>174</v>
      </c>
      <c r="N33" s="8" t="s">
        <v>175</v>
      </c>
      <c r="O33" s="8" t="s">
        <v>291</v>
      </c>
      <c r="P33" s="8" t="s">
        <v>292</v>
      </c>
      <c r="Q33" s="8" t="s">
        <v>174</v>
      </c>
      <c r="R33" s="8" t="s">
        <v>175</v>
      </c>
      <c r="S33" s="8" t="s">
        <v>321</v>
      </c>
      <c r="T33" s="8" t="s">
        <v>78</v>
      </c>
      <c r="U33" s="8" t="s">
        <v>59</v>
      </c>
      <c r="V33" s="8" t="s">
        <v>323</v>
      </c>
      <c r="W33" s="8" t="s">
        <v>296</v>
      </c>
    </row>
    <row r="34" spans="1:23" ht="15" customHeight="1">
      <c r="A34" s="196"/>
      <c r="B34" s="8" t="s">
        <v>330</v>
      </c>
      <c r="C34" s="104">
        <v>1</v>
      </c>
      <c r="D34" s="104">
        <v>1</v>
      </c>
      <c r="E34" s="82"/>
      <c r="F34" s="82"/>
      <c r="G34" s="8" t="s">
        <v>33</v>
      </c>
      <c r="H34" s="8" t="s">
        <v>34</v>
      </c>
      <c r="I34" s="8" t="s">
        <v>331</v>
      </c>
      <c r="J34" s="12">
        <f t="shared" si="0"/>
        <v>45</v>
      </c>
      <c r="K34" s="8" t="s">
        <v>170</v>
      </c>
      <c r="L34" s="8" t="s">
        <v>171</v>
      </c>
      <c r="M34" s="8" t="s">
        <v>46</v>
      </c>
      <c r="N34" s="8" t="s">
        <v>49</v>
      </c>
      <c r="O34" s="8" t="s">
        <v>291</v>
      </c>
      <c r="P34" s="8" t="s">
        <v>292</v>
      </c>
      <c r="Q34" s="8" t="s">
        <v>174</v>
      </c>
      <c r="R34" s="8" t="s">
        <v>175</v>
      </c>
      <c r="S34" s="8" t="s">
        <v>335</v>
      </c>
      <c r="T34" s="8" t="s">
        <v>57</v>
      </c>
      <c r="U34" s="8" t="s">
        <v>59</v>
      </c>
      <c r="V34" s="8" t="s">
        <v>177</v>
      </c>
      <c r="W34" s="8" t="s">
        <v>296</v>
      </c>
    </row>
    <row r="35" spans="1:23" ht="15" customHeight="1">
      <c r="A35" s="192" t="s">
        <v>337</v>
      </c>
      <c r="B35" s="8" t="s">
        <v>338</v>
      </c>
      <c r="C35" s="104">
        <v>1</v>
      </c>
      <c r="D35" s="104">
        <v>1</v>
      </c>
      <c r="E35" s="82">
        <v>1</v>
      </c>
      <c r="F35" s="82"/>
      <c r="G35" s="8" t="s">
        <v>104</v>
      </c>
      <c r="H35" s="8" t="s">
        <v>34</v>
      </c>
      <c r="I35" s="8" t="s">
        <v>339</v>
      </c>
      <c r="J35" s="12">
        <f t="shared" si="0"/>
        <v>14</v>
      </c>
      <c r="K35" s="8" t="s">
        <v>340</v>
      </c>
      <c r="L35" s="8" t="s">
        <v>341</v>
      </c>
      <c r="M35" s="8" t="s">
        <v>43</v>
      </c>
      <c r="N35" s="8" t="s">
        <v>45</v>
      </c>
      <c r="O35" s="8" t="s">
        <v>40</v>
      </c>
      <c r="P35" s="8" t="s">
        <v>42</v>
      </c>
      <c r="Q35" s="8" t="s">
        <v>43</v>
      </c>
      <c r="R35" s="8" t="s">
        <v>45</v>
      </c>
      <c r="S35" s="8" t="s">
        <v>343</v>
      </c>
      <c r="T35" s="8" t="s">
        <v>78</v>
      </c>
      <c r="U35" s="8" t="s">
        <v>59</v>
      </c>
      <c r="V35" s="8" t="s">
        <v>345</v>
      </c>
      <c r="W35" s="8" t="s">
        <v>60</v>
      </c>
    </row>
    <row r="36" spans="1:23" ht="15" customHeight="1">
      <c r="A36" s="196"/>
      <c r="B36" s="8" t="s">
        <v>347</v>
      </c>
      <c r="C36" s="104">
        <v>1</v>
      </c>
      <c r="D36" s="104">
        <v>1</v>
      </c>
      <c r="E36" s="82">
        <v>1</v>
      </c>
      <c r="F36" s="82"/>
      <c r="G36" s="8" t="s">
        <v>104</v>
      </c>
      <c r="H36" s="8" t="s">
        <v>34</v>
      </c>
      <c r="I36" s="8" t="s">
        <v>348</v>
      </c>
      <c r="J36" s="12">
        <f t="shared" si="0"/>
        <v>16</v>
      </c>
      <c r="K36" s="8" t="s">
        <v>349</v>
      </c>
      <c r="L36" s="8" t="s">
        <v>350</v>
      </c>
      <c r="M36" s="8" t="s">
        <v>43</v>
      </c>
      <c r="N36" s="8" t="s">
        <v>45</v>
      </c>
      <c r="O36" s="8" t="s">
        <v>40</v>
      </c>
      <c r="P36" s="8" t="s">
        <v>42</v>
      </c>
      <c r="Q36" s="8" t="s">
        <v>43</v>
      </c>
      <c r="R36" s="8" t="s">
        <v>45</v>
      </c>
      <c r="S36" s="8" t="s">
        <v>352</v>
      </c>
      <c r="T36" s="8" t="s">
        <v>78</v>
      </c>
      <c r="U36" s="8" t="s">
        <v>59</v>
      </c>
      <c r="V36" s="8" t="s">
        <v>354</v>
      </c>
      <c r="W36" s="8" t="s">
        <v>60</v>
      </c>
    </row>
    <row r="37" spans="1:23" ht="15" customHeight="1">
      <c r="A37" s="192" t="s">
        <v>355</v>
      </c>
      <c r="B37" s="8" t="s">
        <v>358</v>
      </c>
      <c r="C37" s="104">
        <v>1</v>
      </c>
      <c r="D37" s="104">
        <v>1</v>
      </c>
      <c r="E37" s="82">
        <v>1</v>
      </c>
      <c r="F37" s="82"/>
      <c r="G37" s="8" t="s">
        <v>359</v>
      </c>
      <c r="H37" s="8" t="s">
        <v>34</v>
      </c>
      <c r="I37" s="8" t="s">
        <v>339</v>
      </c>
      <c r="J37" s="12">
        <f t="shared" si="0"/>
        <v>14</v>
      </c>
      <c r="K37" s="8" t="s">
        <v>340</v>
      </c>
      <c r="L37" s="8" t="s">
        <v>341</v>
      </c>
      <c r="M37" s="8" t="s">
        <v>43</v>
      </c>
      <c r="N37" s="8" t="s">
        <v>45</v>
      </c>
      <c r="O37" s="8" t="s">
        <v>40</v>
      </c>
      <c r="P37" s="8" t="s">
        <v>42</v>
      </c>
      <c r="Q37" s="8" t="s">
        <v>43</v>
      </c>
      <c r="R37" s="8" t="s">
        <v>45</v>
      </c>
      <c r="S37" s="8" t="s">
        <v>343</v>
      </c>
      <c r="T37" s="8" t="s">
        <v>78</v>
      </c>
      <c r="U37" s="8" t="s">
        <v>59</v>
      </c>
      <c r="V37" s="8" t="s">
        <v>345</v>
      </c>
      <c r="W37" s="8" t="s">
        <v>60</v>
      </c>
    </row>
    <row r="38" spans="1:23" ht="15" customHeight="1">
      <c r="A38" s="193"/>
      <c r="B38" s="8" t="s">
        <v>363</v>
      </c>
      <c r="C38" s="104">
        <v>1</v>
      </c>
      <c r="D38" s="104">
        <v>1</v>
      </c>
      <c r="E38" s="82">
        <v>1</v>
      </c>
      <c r="F38" s="82"/>
      <c r="G38" s="8" t="s">
        <v>359</v>
      </c>
      <c r="H38" s="8" t="s">
        <v>34</v>
      </c>
      <c r="I38" s="8" t="s">
        <v>339</v>
      </c>
      <c r="J38" s="12">
        <f t="shared" si="0"/>
        <v>14</v>
      </c>
      <c r="K38" s="8" t="s">
        <v>340</v>
      </c>
      <c r="L38" s="8" t="s">
        <v>341</v>
      </c>
      <c r="M38" s="8" t="s">
        <v>43</v>
      </c>
      <c r="N38" s="8" t="s">
        <v>45</v>
      </c>
      <c r="O38" s="8" t="s">
        <v>40</v>
      </c>
      <c r="P38" s="8" t="s">
        <v>42</v>
      </c>
      <c r="Q38" s="8" t="s">
        <v>43</v>
      </c>
      <c r="R38" s="8" t="s">
        <v>45</v>
      </c>
      <c r="S38" s="8" t="s">
        <v>343</v>
      </c>
      <c r="T38" s="8" t="s">
        <v>78</v>
      </c>
      <c r="U38" s="8" t="s">
        <v>59</v>
      </c>
      <c r="V38" s="8" t="s">
        <v>345</v>
      </c>
      <c r="W38" s="8" t="s">
        <v>60</v>
      </c>
    </row>
    <row r="39" spans="1:23" ht="15" customHeight="1">
      <c r="A39" s="193"/>
      <c r="B39" s="8" t="s">
        <v>366</v>
      </c>
      <c r="C39" s="104">
        <v>1</v>
      </c>
      <c r="D39" s="104">
        <v>1</v>
      </c>
      <c r="E39" s="82">
        <v>1</v>
      </c>
      <c r="F39" s="82"/>
      <c r="G39" s="8" t="s">
        <v>316</v>
      </c>
      <c r="H39" s="8" t="s">
        <v>34</v>
      </c>
      <c r="I39" s="8" t="s">
        <v>348</v>
      </c>
      <c r="J39" s="12">
        <f t="shared" si="0"/>
        <v>16</v>
      </c>
      <c r="K39" s="8" t="s">
        <v>349</v>
      </c>
      <c r="L39" s="8" t="s">
        <v>350</v>
      </c>
      <c r="M39" s="8" t="s">
        <v>43</v>
      </c>
      <c r="N39" s="8" t="s">
        <v>45</v>
      </c>
      <c r="O39" s="8" t="s">
        <v>40</v>
      </c>
      <c r="P39" s="8" t="s">
        <v>42</v>
      </c>
      <c r="Q39" s="8" t="s">
        <v>43</v>
      </c>
      <c r="R39" s="8" t="s">
        <v>45</v>
      </c>
      <c r="S39" s="8" t="s">
        <v>352</v>
      </c>
      <c r="T39" s="8" t="s">
        <v>78</v>
      </c>
      <c r="U39" s="8" t="s">
        <v>59</v>
      </c>
      <c r="V39" s="8" t="s">
        <v>354</v>
      </c>
      <c r="W39" s="8" t="s">
        <v>60</v>
      </c>
    </row>
    <row r="40" spans="1:23" ht="15" customHeight="1">
      <c r="A40" s="193"/>
      <c r="B40" s="8" t="s">
        <v>374</v>
      </c>
      <c r="C40" s="104">
        <v>1</v>
      </c>
      <c r="D40" s="104">
        <v>1</v>
      </c>
      <c r="E40" s="82">
        <v>1</v>
      </c>
      <c r="F40" s="82"/>
      <c r="G40" s="8" t="s">
        <v>316</v>
      </c>
      <c r="H40" s="8" t="s">
        <v>34</v>
      </c>
      <c r="I40" s="8" t="s">
        <v>348</v>
      </c>
      <c r="J40" s="12">
        <f t="shared" si="0"/>
        <v>16</v>
      </c>
      <c r="K40" s="8" t="s">
        <v>349</v>
      </c>
      <c r="L40" s="8" t="s">
        <v>350</v>
      </c>
      <c r="M40" s="8" t="s">
        <v>43</v>
      </c>
      <c r="N40" s="8" t="s">
        <v>45</v>
      </c>
      <c r="O40" s="8" t="s">
        <v>40</v>
      </c>
      <c r="P40" s="8" t="s">
        <v>42</v>
      </c>
      <c r="Q40" s="8" t="s">
        <v>43</v>
      </c>
      <c r="R40" s="8" t="s">
        <v>45</v>
      </c>
      <c r="S40" s="8" t="s">
        <v>352</v>
      </c>
      <c r="T40" s="8" t="s">
        <v>78</v>
      </c>
      <c r="U40" s="8" t="s">
        <v>59</v>
      </c>
      <c r="V40" s="8" t="s">
        <v>354</v>
      </c>
      <c r="W40" s="8" t="s">
        <v>60</v>
      </c>
    </row>
    <row r="41" spans="1:23" ht="15" customHeight="1">
      <c r="A41" s="193"/>
      <c r="B41" s="8" t="s">
        <v>376</v>
      </c>
      <c r="C41" s="104">
        <v>1</v>
      </c>
      <c r="D41" s="104">
        <v>1</v>
      </c>
      <c r="E41" s="82">
        <v>1</v>
      </c>
      <c r="F41" s="82"/>
      <c r="G41" s="8" t="s">
        <v>145</v>
      </c>
      <c r="H41" s="8" t="s">
        <v>34</v>
      </c>
      <c r="I41" s="8" t="s">
        <v>377</v>
      </c>
      <c r="J41" s="12">
        <f t="shared" si="0"/>
        <v>12</v>
      </c>
      <c r="K41" s="8" t="s">
        <v>379</v>
      </c>
      <c r="L41" s="8" t="s">
        <v>380</v>
      </c>
      <c r="M41" s="8" t="s">
        <v>43</v>
      </c>
      <c r="N41" s="8" t="s">
        <v>45</v>
      </c>
      <c r="O41" s="8" t="s">
        <v>40</v>
      </c>
      <c r="P41" s="8" t="s">
        <v>42</v>
      </c>
      <c r="Q41" s="8" t="s">
        <v>43</v>
      </c>
      <c r="R41" s="8" t="s">
        <v>45</v>
      </c>
      <c r="S41" s="8" t="s">
        <v>382</v>
      </c>
      <c r="T41" s="8" t="s">
        <v>78</v>
      </c>
      <c r="U41" s="8" t="s">
        <v>59</v>
      </c>
      <c r="V41" s="8" t="s">
        <v>383</v>
      </c>
      <c r="W41" s="8" t="s">
        <v>60</v>
      </c>
    </row>
    <row r="42" spans="1:23" ht="15" customHeight="1">
      <c r="A42" s="193"/>
      <c r="B42" s="8" t="s">
        <v>386</v>
      </c>
      <c r="C42" s="104">
        <v>1</v>
      </c>
      <c r="D42" s="104">
        <v>1</v>
      </c>
      <c r="E42" s="82">
        <v>1</v>
      </c>
      <c r="F42" s="82"/>
      <c r="G42" s="8" t="s">
        <v>155</v>
      </c>
      <c r="H42" s="8" t="s">
        <v>34</v>
      </c>
      <c r="I42" s="8" t="s">
        <v>387</v>
      </c>
      <c r="J42" s="12">
        <f t="shared" si="0"/>
        <v>12</v>
      </c>
      <c r="K42" s="8" t="s">
        <v>388</v>
      </c>
      <c r="L42" s="8" t="s">
        <v>390</v>
      </c>
      <c r="M42" s="8" t="s">
        <v>43</v>
      </c>
      <c r="N42" s="8" t="s">
        <v>45</v>
      </c>
      <c r="O42" s="8" t="s">
        <v>40</v>
      </c>
      <c r="P42" s="8" t="s">
        <v>42</v>
      </c>
      <c r="Q42" s="8" t="s">
        <v>43</v>
      </c>
      <c r="R42" s="8" t="s">
        <v>45</v>
      </c>
      <c r="S42" s="8" t="s">
        <v>393</v>
      </c>
      <c r="T42" s="8" t="s">
        <v>78</v>
      </c>
      <c r="U42" s="8" t="s">
        <v>59</v>
      </c>
      <c r="V42" s="8" t="s">
        <v>394</v>
      </c>
      <c r="W42" s="8" t="s">
        <v>60</v>
      </c>
    </row>
    <row r="43" spans="1:23" ht="15" customHeight="1">
      <c r="A43" s="193"/>
      <c r="B43" s="8" t="s">
        <v>395</v>
      </c>
      <c r="C43" s="104">
        <v>1</v>
      </c>
      <c r="D43" s="104">
        <v>1</v>
      </c>
      <c r="E43" s="82">
        <v>1</v>
      </c>
      <c r="F43" s="82"/>
      <c r="G43" s="8" t="s">
        <v>155</v>
      </c>
      <c r="H43" s="8" t="s">
        <v>34</v>
      </c>
      <c r="I43" s="8" t="s">
        <v>396</v>
      </c>
      <c r="J43" s="12">
        <f t="shared" si="0"/>
        <v>14</v>
      </c>
      <c r="K43" s="8" t="s">
        <v>397</v>
      </c>
      <c r="L43" s="8" t="s">
        <v>398</v>
      </c>
      <c r="M43" s="8" t="s">
        <v>43</v>
      </c>
      <c r="N43" s="8" t="s">
        <v>45</v>
      </c>
      <c r="O43" s="8" t="s">
        <v>40</v>
      </c>
      <c r="P43" s="8" t="s">
        <v>42</v>
      </c>
      <c r="Q43" s="8" t="s">
        <v>43</v>
      </c>
      <c r="R43" s="8" t="s">
        <v>45</v>
      </c>
      <c r="S43" s="8" t="s">
        <v>400</v>
      </c>
      <c r="T43" s="8" t="s">
        <v>78</v>
      </c>
      <c r="U43" s="8" t="s">
        <v>59</v>
      </c>
      <c r="V43" s="8" t="s">
        <v>401</v>
      </c>
      <c r="W43" s="8" t="s">
        <v>60</v>
      </c>
    </row>
    <row r="44" spans="1:23" ht="15" customHeight="1">
      <c r="A44" s="193"/>
      <c r="B44" s="8" t="s">
        <v>403</v>
      </c>
      <c r="C44" s="104">
        <v>1</v>
      </c>
      <c r="D44" s="104">
        <v>1</v>
      </c>
      <c r="E44" s="82">
        <v>1</v>
      </c>
      <c r="F44" s="82"/>
      <c r="G44" s="8" t="s">
        <v>145</v>
      </c>
      <c r="H44" s="8" t="s">
        <v>34</v>
      </c>
      <c r="I44" s="8" t="s">
        <v>348</v>
      </c>
      <c r="J44" s="12">
        <f t="shared" si="0"/>
        <v>16</v>
      </c>
      <c r="K44" s="8" t="s">
        <v>349</v>
      </c>
      <c r="L44" s="8" t="s">
        <v>350</v>
      </c>
      <c r="M44" s="8" t="s">
        <v>43</v>
      </c>
      <c r="N44" s="8" t="s">
        <v>45</v>
      </c>
      <c r="O44" s="8" t="s">
        <v>40</v>
      </c>
      <c r="P44" s="8" t="s">
        <v>42</v>
      </c>
      <c r="Q44" s="8" t="s">
        <v>43</v>
      </c>
      <c r="R44" s="8" t="s">
        <v>45</v>
      </c>
      <c r="S44" s="8" t="s">
        <v>352</v>
      </c>
      <c r="T44" s="8" t="s">
        <v>78</v>
      </c>
      <c r="U44" s="8" t="s">
        <v>59</v>
      </c>
      <c r="V44" s="8" t="s">
        <v>354</v>
      </c>
      <c r="W44" s="8" t="s">
        <v>60</v>
      </c>
    </row>
    <row r="45" spans="1:23" ht="15" customHeight="1">
      <c r="A45" s="193"/>
      <c r="B45" s="8" t="s">
        <v>406</v>
      </c>
      <c r="C45" s="104">
        <v>1</v>
      </c>
      <c r="D45" s="104">
        <v>1</v>
      </c>
      <c r="E45" s="82">
        <v>1</v>
      </c>
      <c r="F45" s="82"/>
      <c r="G45" s="8" t="s">
        <v>104</v>
      </c>
      <c r="H45" s="8" t="s">
        <v>34</v>
      </c>
      <c r="I45" s="8" t="s">
        <v>407</v>
      </c>
      <c r="J45" s="12">
        <f t="shared" si="0"/>
        <v>13</v>
      </c>
      <c r="K45" s="8" t="s">
        <v>38</v>
      </c>
      <c r="L45" s="8" t="s">
        <v>41</v>
      </c>
      <c r="M45" s="8" t="s">
        <v>43</v>
      </c>
      <c r="N45" s="8" t="s">
        <v>45</v>
      </c>
      <c r="O45" s="8" t="s">
        <v>40</v>
      </c>
      <c r="P45" s="8" t="s">
        <v>42</v>
      </c>
      <c r="Q45" s="8" t="s">
        <v>43</v>
      </c>
      <c r="R45" s="8" t="s">
        <v>45</v>
      </c>
      <c r="S45" s="8" t="s">
        <v>409</v>
      </c>
      <c r="T45" s="8" t="s">
        <v>78</v>
      </c>
      <c r="U45" s="8" t="s">
        <v>59</v>
      </c>
      <c r="V45" s="8" t="s">
        <v>62</v>
      </c>
      <c r="W45" s="8" t="s">
        <v>60</v>
      </c>
    </row>
    <row r="46" spans="1:23" ht="15" customHeight="1">
      <c r="A46" s="196"/>
      <c r="B46" s="8" t="s">
        <v>412</v>
      </c>
      <c r="C46" s="104">
        <v>1</v>
      </c>
      <c r="D46" s="104">
        <v>1</v>
      </c>
      <c r="E46" s="82">
        <v>1</v>
      </c>
      <c r="F46" s="82"/>
      <c r="G46" s="8" t="s">
        <v>104</v>
      </c>
      <c r="H46" s="8" t="s">
        <v>34</v>
      </c>
      <c r="I46" s="8" t="s">
        <v>414</v>
      </c>
      <c r="J46" s="12">
        <f t="shared" si="0"/>
        <v>14</v>
      </c>
      <c r="K46" s="8" t="s">
        <v>195</v>
      </c>
      <c r="L46" s="8" t="s">
        <v>196</v>
      </c>
      <c r="M46" s="8" t="s">
        <v>43</v>
      </c>
      <c r="N46" s="8" t="s">
        <v>45</v>
      </c>
      <c r="O46" s="8" t="s">
        <v>40</v>
      </c>
      <c r="P46" s="8" t="s">
        <v>42</v>
      </c>
      <c r="Q46" s="8" t="s">
        <v>43</v>
      </c>
      <c r="R46" s="8" t="s">
        <v>45</v>
      </c>
      <c r="S46" s="8" t="s">
        <v>418</v>
      </c>
      <c r="T46" s="8" t="s">
        <v>78</v>
      </c>
      <c r="U46" s="8" t="s">
        <v>59</v>
      </c>
      <c r="V46" s="8" t="s">
        <v>200</v>
      </c>
      <c r="W46" s="8" t="s">
        <v>60</v>
      </c>
    </row>
    <row r="47" spans="1:23" ht="15" customHeight="1">
      <c r="A47" s="192" t="s">
        <v>422</v>
      </c>
      <c r="B47" s="8" t="s">
        <v>425</v>
      </c>
      <c r="C47" s="104">
        <v>1</v>
      </c>
      <c r="D47" s="104">
        <v>1</v>
      </c>
      <c r="E47" s="82">
        <v>2</v>
      </c>
      <c r="F47" s="82"/>
      <c r="G47" s="8" t="s">
        <v>84</v>
      </c>
      <c r="H47" s="8" t="s">
        <v>34</v>
      </c>
      <c r="I47" s="8" t="s">
        <v>428</v>
      </c>
      <c r="J47" s="12">
        <f t="shared" si="0"/>
        <v>47</v>
      </c>
      <c r="K47" s="8" t="s">
        <v>340</v>
      </c>
      <c r="L47" s="8" t="s">
        <v>341</v>
      </c>
      <c r="M47" s="8" t="s">
        <v>43</v>
      </c>
      <c r="N47" s="8" t="s">
        <v>45</v>
      </c>
      <c r="O47" s="8" t="s">
        <v>429</v>
      </c>
      <c r="P47" s="8" t="s">
        <v>431</v>
      </c>
      <c r="Q47" s="8" t="s">
        <v>433</v>
      </c>
      <c r="R47" s="8" t="s">
        <v>434</v>
      </c>
      <c r="S47" s="8" t="s">
        <v>435</v>
      </c>
      <c r="T47" s="8" t="s">
        <v>57</v>
      </c>
      <c r="U47" s="8" t="s">
        <v>59</v>
      </c>
      <c r="V47" s="8" t="s">
        <v>345</v>
      </c>
      <c r="W47" s="8" t="s">
        <v>437</v>
      </c>
    </row>
    <row r="48" spans="1:23" ht="15" customHeight="1">
      <c r="A48" s="193"/>
      <c r="B48" s="8" t="s">
        <v>438</v>
      </c>
      <c r="C48" s="104">
        <v>1</v>
      </c>
      <c r="D48" s="104">
        <v>1</v>
      </c>
      <c r="E48" s="82">
        <v>1</v>
      </c>
      <c r="F48" s="82"/>
      <c r="G48" s="8" t="s">
        <v>145</v>
      </c>
      <c r="H48" s="8" t="s">
        <v>34</v>
      </c>
      <c r="I48" s="8" t="s">
        <v>441</v>
      </c>
      <c r="J48" s="12">
        <f t="shared" si="0"/>
        <v>16</v>
      </c>
      <c r="K48" s="8" t="s">
        <v>95</v>
      </c>
      <c r="L48" s="8" t="s">
        <v>96</v>
      </c>
      <c r="M48" s="8" t="s">
        <v>43</v>
      </c>
      <c r="N48" s="8" t="s">
        <v>45</v>
      </c>
      <c r="O48" s="8" t="s">
        <v>40</v>
      </c>
      <c r="P48" s="8" t="s">
        <v>42</v>
      </c>
      <c r="Q48" s="8" t="s">
        <v>43</v>
      </c>
      <c r="R48" s="8" t="s">
        <v>45</v>
      </c>
      <c r="S48" s="8" t="s">
        <v>445</v>
      </c>
      <c r="T48" s="8" t="s">
        <v>78</v>
      </c>
      <c r="U48" s="8" t="s">
        <v>59</v>
      </c>
      <c r="V48" s="8" t="s">
        <v>102</v>
      </c>
      <c r="W48" s="8" t="s">
        <v>60</v>
      </c>
    </row>
    <row r="49" spans="1:23" ht="15.75" customHeight="1">
      <c r="A49" s="194"/>
      <c r="B49" s="8" t="s">
        <v>449</v>
      </c>
      <c r="C49" s="104">
        <v>1</v>
      </c>
      <c r="D49" s="104">
        <v>1</v>
      </c>
      <c r="E49" s="82"/>
      <c r="F49" s="82"/>
      <c r="G49" s="8" t="s">
        <v>155</v>
      </c>
      <c r="H49" s="8" t="s">
        <v>34</v>
      </c>
      <c r="I49" s="8" t="s">
        <v>453</v>
      </c>
      <c r="J49" s="12">
        <f t="shared" si="0"/>
        <v>17</v>
      </c>
      <c r="K49" s="8" t="s">
        <v>455</v>
      </c>
      <c r="L49" s="8" t="s">
        <v>456</v>
      </c>
      <c r="M49" s="8" t="s">
        <v>46</v>
      </c>
      <c r="N49" s="8" t="s">
        <v>49</v>
      </c>
      <c r="O49" s="8" t="s">
        <v>170</v>
      </c>
      <c r="P49" s="8" t="s">
        <v>171</v>
      </c>
      <c r="Q49" s="8" t="s">
        <v>46</v>
      </c>
      <c r="R49" s="8" t="s">
        <v>49</v>
      </c>
      <c r="S49" s="8" t="s">
        <v>458</v>
      </c>
      <c r="T49" s="8" t="s">
        <v>78</v>
      </c>
      <c r="U49" s="8" t="s">
        <v>59</v>
      </c>
      <c r="V49" s="8" t="s">
        <v>460</v>
      </c>
      <c r="W49" s="8" t="s">
        <v>177</v>
      </c>
    </row>
    <row r="50" spans="1:23" ht="15" customHeight="1">
      <c r="A50" s="195" t="s">
        <v>462</v>
      </c>
      <c r="B50" s="13" t="s">
        <v>465</v>
      </c>
      <c r="C50" s="104">
        <v>1</v>
      </c>
      <c r="D50" s="104">
        <v>1</v>
      </c>
      <c r="E50" s="82"/>
      <c r="F50" s="82"/>
      <c r="G50" s="8" t="s">
        <v>104</v>
      </c>
      <c r="H50" s="8" t="s">
        <v>34</v>
      </c>
      <c r="I50" s="8" t="s">
        <v>468</v>
      </c>
      <c r="J50" s="12">
        <f t="shared" si="0"/>
        <v>23</v>
      </c>
      <c r="K50" s="8" t="s">
        <v>110</v>
      </c>
      <c r="L50" s="8" t="s">
        <v>111</v>
      </c>
      <c r="M50" s="8" t="s">
        <v>53</v>
      </c>
      <c r="N50" s="8" t="s">
        <v>55</v>
      </c>
      <c r="O50" s="8" t="s">
        <v>40</v>
      </c>
      <c r="P50" s="8" t="s">
        <v>42</v>
      </c>
      <c r="Q50" s="8" t="s">
        <v>43</v>
      </c>
      <c r="R50" s="8" t="s">
        <v>45</v>
      </c>
      <c r="S50" s="8" t="s">
        <v>471</v>
      </c>
      <c r="T50" s="8" t="s">
        <v>57</v>
      </c>
      <c r="U50" s="8" t="s">
        <v>59</v>
      </c>
      <c r="V50" s="8" t="s">
        <v>115</v>
      </c>
      <c r="W50" s="8" t="s">
        <v>60</v>
      </c>
    </row>
    <row r="51" spans="1:23" ht="15" customHeight="1">
      <c r="A51" s="187"/>
      <c r="B51" s="13" t="s">
        <v>475</v>
      </c>
      <c r="C51" s="104">
        <v>1</v>
      </c>
      <c r="D51" s="104">
        <v>1</v>
      </c>
      <c r="E51" s="82"/>
      <c r="F51" s="82"/>
      <c r="G51" s="8" t="s">
        <v>84</v>
      </c>
      <c r="H51" s="8" t="s">
        <v>34</v>
      </c>
      <c r="I51" s="8" t="s">
        <v>477</v>
      </c>
      <c r="J51" s="12">
        <f t="shared" si="0"/>
        <v>4</v>
      </c>
      <c r="K51" s="8" t="s">
        <v>110</v>
      </c>
      <c r="L51" s="8" t="s">
        <v>111</v>
      </c>
      <c r="M51" s="8" t="s">
        <v>53</v>
      </c>
      <c r="N51" s="8" t="s">
        <v>55</v>
      </c>
      <c r="O51" s="8" t="s">
        <v>480</v>
      </c>
      <c r="P51" s="8" t="s">
        <v>481</v>
      </c>
      <c r="Q51" s="8" t="s">
        <v>53</v>
      </c>
      <c r="R51" s="8" t="s">
        <v>55</v>
      </c>
      <c r="S51" s="8" t="s">
        <v>89</v>
      </c>
      <c r="T51" s="8" t="s">
        <v>78</v>
      </c>
      <c r="U51" s="8" t="s">
        <v>59</v>
      </c>
      <c r="V51" s="8" t="s">
        <v>89</v>
      </c>
      <c r="W51" s="8" t="s">
        <v>89</v>
      </c>
    </row>
    <row r="52" spans="1:23" ht="15" customHeight="1">
      <c r="A52" s="187"/>
      <c r="B52" s="13" t="s">
        <v>484</v>
      </c>
      <c r="C52" s="104">
        <v>1</v>
      </c>
      <c r="D52" s="104">
        <v>1</v>
      </c>
      <c r="E52" s="82"/>
      <c r="F52" s="82"/>
      <c r="G52" s="8" t="s">
        <v>84</v>
      </c>
      <c r="H52" s="8" t="s">
        <v>34</v>
      </c>
      <c r="I52" s="8" t="s">
        <v>477</v>
      </c>
      <c r="J52" s="12">
        <f t="shared" si="0"/>
        <v>4</v>
      </c>
      <c r="K52" s="8" t="s">
        <v>110</v>
      </c>
      <c r="L52" s="8" t="s">
        <v>111</v>
      </c>
      <c r="M52" s="8" t="s">
        <v>53</v>
      </c>
      <c r="N52" s="8" t="s">
        <v>55</v>
      </c>
      <c r="O52" s="8" t="s">
        <v>495</v>
      </c>
      <c r="P52" s="8" t="s">
        <v>496</v>
      </c>
      <c r="Q52" s="8" t="s">
        <v>53</v>
      </c>
      <c r="R52" s="8" t="s">
        <v>55</v>
      </c>
      <c r="S52" s="8" t="s">
        <v>89</v>
      </c>
      <c r="T52" s="8" t="s">
        <v>78</v>
      </c>
      <c r="U52" s="8" t="s">
        <v>59</v>
      </c>
      <c r="V52" s="8" t="s">
        <v>89</v>
      </c>
      <c r="W52" s="8" t="s">
        <v>89</v>
      </c>
    </row>
    <row r="53" spans="1:23" ht="15" customHeight="1">
      <c r="A53" s="187"/>
      <c r="B53" s="13" t="s">
        <v>498</v>
      </c>
      <c r="C53" s="104">
        <v>1</v>
      </c>
      <c r="D53" s="104">
        <v>1</v>
      </c>
      <c r="E53" s="82">
        <v>2</v>
      </c>
      <c r="F53" s="82"/>
      <c r="G53" s="8" t="s">
        <v>84</v>
      </c>
      <c r="H53" s="8" t="s">
        <v>34</v>
      </c>
      <c r="I53" s="8" t="s">
        <v>504</v>
      </c>
      <c r="J53" s="12">
        <f t="shared" si="0"/>
        <v>6</v>
      </c>
      <c r="K53" s="8" t="s">
        <v>288</v>
      </c>
      <c r="L53" s="8" t="s">
        <v>289</v>
      </c>
      <c r="M53" s="8" t="s">
        <v>174</v>
      </c>
      <c r="N53" s="8" t="s">
        <v>175</v>
      </c>
      <c r="O53" s="8" t="s">
        <v>509</v>
      </c>
      <c r="P53" s="8" t="s">
        <v>510</v>
      </c>
      <c r="Q53" s="8" t="s">
        <v>174</v>
      </c>
      <c r="R53" s="8" t="s">
        <v>175</v>
      </c>
      <c r="S53" s="8" t="s">
        <v>89</v>
      </c>
      <c r="T53" s="8" t="s">
        <v>78</v>
      </c>
      <c r="U53" s="8" t="s">
        <v>59</v>
      </c>
      <c r="V53" s="8" t="s">
        <v>89</v>
      </c>
      <c r="W53" s="8" t="s">
        <v>89</v>
      </c>
    </row>
    <row r="54" spans="1:23" ht="15" customHeight="1">
      <c r="A54" s="187"/>
      <c r="B54" s="13" t="s">
        <v>517</v>
      </c>
      <c r="C54" s="104">
        <v>1</v>
      </c>
      <c r="D54" s="104">
        <v>1</v>
      </c>
      <c r="E54" s="82">
        <v>2</v>
      </c>
      <c r="F54" s="82"/>
      <c r="G54" s="8" t="s">
        <v>145</v>
      </c>
      <c r="H54" s="8" t="s">
        <v>34</v>
      </c>
      <c r="I54" s="8" t="s">
        <v>461</v>
      </c>
      <c r="J54" s="12">
        <f t="shared" si="0"/>
        <v>28</v>
      </c>
      <c r="K54" s="8" t="s">
        <v>379</v>
      </c>
      <c r="L54" s="8" t="s">
        <v>380</v>
      </c>
      <c r="M54" s="8" t="s">
        <v>43</v>
      </c>
      <c r="N54" s="8" t="s">
        <v>45</v>
      </c>
      <c r="O54" s="8" t="s">
        <v>318</v>
      </c>
      <c r="P54" s="8" t="s">
        <v>319</v>
      </c>
      <c r="Q54" s="8" t="s">
        <v>174</v>
      </c>
      <c r="R54" s="8" t="s">
        <v>175</v>
      </c>
      <c r="S54" s="8" t="s">
        <v>464</v>
      </c>
      <c r="T54" s="8" t="s">
        <v>57</v>
      </c>
      <c r="U54" s="8" t="s">
        <v>59</v>
      </c>
      <c r="V54" s="8" t="s">
        <v>383</v>
      </c>
      <c r="W54" s="8" t="s">
        <v>323</v>
      </c>
    </row>
    <row r="55" spans="1:23" ht="15" customHeight="1">
      <c r="A55" s="187"/>
      <c r="B55" s="13" t="s">
        <v>528</v>
      </c>
      <c r="C55" s="104">
        <v>1</v>
      </c>
      <c r="D55" s="104">
        <v>1</v>
      </c>
      <c r="E55" s="82">
        <v>2</v>
      </c>
      <c r="F55" s="82"/>
      <c r="G55" s="8" t="s">
        <v>84</v>
      </c>
      <c r="H55" s="8" t="s">
        <v>34</v>
      </c>
      <c r="I55" s="8" t="s">
        <v>504</v>
      </c>
      <c r="J55" s="12">
        <f t="shared" si="0"/>
        <v>6</v>
      </c>
      <c r="K55" s="8" t="s">
        <v>288</v>
      </c>
      <c r="L55" s="8" t="s">
        <v>289</v>
      </c>
      <c r="M55" s="8" t="s">
        <v>174</v>
      </c>
      <c r="N55" s="8" t="s">
        <v>175</v>
      </c>
      <c r="O55" s="8" t="s">
        <v>534</v>
      </c>
      <c r="P55" s="8" t="s">
        <v>535</v>
      </c>
      <c r="Q55" s="8" t="s">
        <v>174</v>
      </c>
      <c r="R55" s="8" t="s">
        <v>175</v>
      </c>
      <c r="S55" s="8" t="s">
        <v>89</v>
      </c>
      <c r="T55" s="8" t="s">
        <v>78</v>
      </c>
      <c r="U55" s="8" t="s">
        <v>59</v>
      </c>
      <c r="V55" s="8" t="s">
        <v>89</v>
      </c>
      <c r="W55" s="8" t="s">
        <v>89</v>
      </c>
    </row>
    <row r="56" spans="1:23" ht="15" customHeight="1">
      <c r="A56" s="187"/>
      <c r="B56" s="13" t="s">
        <v>540</v>
      </c>
      <c r="C56" s="104">
        <v>1</v>
      </c>
      <c r="D56" s="104">
        <v>1</v>
      </c>
      <c r="E56" s="82">
        <v>1</v>
      </c>
      <c r="F56" s="82"/>
      <c r="G56" s="8" t="s">
        <v>145</v>
      </c>
      <c r="H56" s="8" t="s">
        <v>34</v>
      </c>
      <c r="I56" s="8" t="s">
        <v>543</v>
      </c>
      <c r="J56" s="12">
        <f t="shared" si="0"/>
        <v>51</v>
      </c>
      <c r="K56" s="8" t="s">
        <v>288</v>
      </c>
      <c r="L56" s="8" t="s">
        <v>289</v>
      </c>
      <c r="M56" s="8" t="s">
        <v>174</v>
      </c>
      <c r="N56" s="8" t="s">
        <v>175</v>
      </c>
      <c r="O56" s="8" t="s">
        <v>170</v>
      </c>
      <c r="P56" s="8" t="s">
        <v>171</v>
      </c>
      <c r="Q56" s="8" t="s">
        <v>46</v>
      </c>
      <c r="R56" s="8" t="s">
        <v>49</v>
      </c>
      <c r="S56" s="8" t="s">
        <v>546</v>
      </c>
      <c r="T56" s="8" t="s">
        <v>57</v>
      </c>
      <c r="U56" s="8" t="s">
        <v>94</v>
      </c>
      <c r="V56" s="8" t="s">
        <v>295</v>
      </c>
      <c r="W56" s="8" t="s">
        <v>177</v>
      </c>
    </row>
    <row r="57" spans="1:23" ht="15" customHeight="1">
      <c r="A57" s="187"/>
      <c r="B57" s="13" t="s">
        <v>550</v>
      </c>
      <c r="C57" s="104">
        <v>1</v>
      </c>
      <c r="D57" s="104">
        <v>1</v>
      </c>
      <c r="E57" s="82">
        <v>2</v>
      </c>
      <c r="F57" s="82"/>
      <c r="G57" s="8" t="s">
        <v>84</v>
      </c>
      <c r="H57" s="8" t="s">
        <v>34</v>
      </c>
      <c r="I57" s="8" t="s">
        <v>552</v>
      </c>
      <c r="J57" s="12">
        <f t="shared" si="0"/>
        <v>5</v>
      </c>
      <c r="K57" s="8" t="s">
        <v>159</v>
      </c>
      <c r="L57" s="8" t="s">
        <v>160</v>
      </c>
      <c r="M57" s="8" t="s">
        <v>43</v>
      </c>
      <c r="N57" s="8" t="s">
        <v>45</v>
      </c>
      <c r="O57" s="8" t="s">
        <v>555</v>
      </c>
      <c r="P57" s="8" t="s">
        <v>556</v>
      </c>
      <c r="Q57" s="8" t="s">
        <v>43</v>
      </c>
      <c r="R57" s="8" t="s">
        <v>45</v>
      </c>
      <c r="S57" s="8" t="s">
        <v>89</v>
      </c>
      <c r="T57" s="8" t="s">
        <v>78</v>
      </c>
      <c r="U57" s="8" t="s">
        <v>59</v>
      </c>
      <c r="V57" s="8" t="s">
        <v>89</v>
      </c>
      <c r="W57" s="8" t="s">
        <v>89</v>
      </c>
    </row>
    <row r="58" spans="1:23" ht="15" customHeight="1">
      <c r="A58" s="187"/>
      <c r="B58" s="13" t="s">
        <v>558</v>
      </c>
      <c r="C58" s="104">
        <v>1</v>
      </c>
      <c r="D58" s="104">
        <v>1</v>
      </c>
      <c r="E58" s="82">
        <v>1</v>
      </c>
      <c r="F58" s="82"/>
      <c r="G58" s="8" t="s">
        <v>104</v>
      </c>
      <c r="H58" s="8" t="s">
        <v>34</v>
      </c>
      <c r="I58" s="8" t="s">
        <v>559</v>
      </c>
      <c r="J58" s="12">
        <f t="shared" si="0"/>
        <v>23</v>
      </c>
      <c r="K58" s="8" t="s">
        <v>159</v>
      </c>
      <c r="L58" s="8" t="s">
        <v>160</v>
      </c>
      <c r="M58" s="8" t="s">
        <v>43</v>
      </c>
      <c r="N58" s="8" t="s">
        <v>45</v>
      </c>
      <c r="O58" s="8" t="s">
        <v>40</v>
      </c>
      <c r="P58" s="8" t="s">
        <v>42</v>
      </c>
      <c r="Q58" s="8" t="s">
        <v>43</v>
      </c>
      <c r="R58" s="8" t="s">
        <v>45</v>
      </c>
      <c r="S58" s="8" t="s">
        <v>562</v>
      </c>
      <c r="T58" s="8" t="s">
        <v>78</v>
      </c>
      <c r="U58" s="8" t="s">
        <v>59</v>
      </c>
      <c r="V58" s="8" t="s">
        <v>164</v>
      </c>
      <c r="W58" s="8" t="s">
        <v>60</v>
      </c>
    </row>
    <row r="59" spans="1:23" ht="15" customHeight="1">
      <c r="A59" s="188"/>
      <c r="B59" s="13" t="s">
        <v>566</v>
      </c>
      <c r="C59" s="104">
        <v>1</v>
      </c>
      <c r="D59" s="104">
        <v>1</v>
      </c>
      <c r="E59" s="82">
        <v>2</v>
      </c>
      <c r="F59" s="82"/>
      <c r="G59" s="8" t="s">
        <v>84</v>
      </c>
      <c r="H59" s="8" t="s">
        <v>34</v>
      </c>
      <c r="I59" s="8" t="s">
        <v>552</v>
      </c>
      <c r="J59" s="12">
        <f t="shared" si="0"/>
        <v>5</v>
      </c>
      <c r="K59" s="8" t="s">
        <v>159</v>
      </c>
      <c r="L59" s="8" t="s">
        <v>160</v>
      </c>
      <c r="M59" s="8" t="s">
        <v>43</v>
      </c>
      <c r="N59" s="8" t="s">
        <v>45</v>
      </c>
      <c r="O59" s="8" t="s">
        <v>569</v>
      </c>
      <c r="P59" s="8" t="s">
        <v>572</v>
      </c>
      <c r="Q59" s="8" t="s">
        <v>43</v>
      </c>
      <c r="R59" s="8" t="s">
        <v>45</v>
      </c>
      <c r="S59" s="8" t="s">
        <v>89</v>
      </c>
      <c r="T59" s="8" t="s">
        <v>78</v>
      </c>
      <c r="U59" s="8" t="s">
        <v>59</v>
      </c>
      <c r="V59" s="8" t="s">
        <v>89</v>
      </c>
      <c r="W59" s="8" t="s">
        <v>89</v>
      </c>
    </row>
    <row r="60" spans="1:23" ht="15" customHeight="1">
      <c r="A60" s="14" t="s">
        <v>574</v>
      </c>
      <c r="B60" s="13" t="s">
        <v>575</v>
      </c>
      <c r="C60" s="104">
        <v>1</v>
      </c>
      <c r="D60" s="104">
        <v>1</v>
      </c>
      <c r="E60" s="82">
        <v>1</v>
      </c>
      <c r="F60" s="82"/>
      <c r="G60" s="8" t="s">
        <v>359</v>
      </c>
      <c r="H60" s="8" t="s">
        <v>34</v>
      </c>
      <c r="I60" s="8" t="s">
        <v>577</v>
      </c>
      <c r="J60" s="12">
        <f t="shared" si="0"/>
        <v>69</v>
      </c>
      <c r="K60" s="8" t="s">
        <v>318</v>
      </c>
      <c r="L60" s="8" t="s">
        <v>319</v>
      </c>
      <c r="M60" s="8" t="s">
        <v>174</v>
      </c>
      <c r="N60" s="8" t="s">
        <v>175</v>
      </c>
      <c r="O60" s="8" t="s">
        <v>170</v>
      </c>
      <c r="P60" s="8" t="s">
        <v>171</v>
      </c>
      <c r="Q60" s="8" t="s">
        <v>46</v>
      </c>
      <c r="R60" s="8" t="s">
        <v>49</v>
      </c>
      <c r="S60" s="8" t="s">
        <v>581</v>
      </c>
      <c r="T60" s="8" t="s">
        <v>57</v>
      </c>
      <c r="U60" s="8" t="s">
        <v>59</v>
      </c>
      <c r="V60" s="8" t="s">
        <v>323</v>
      </c>
      <c r="W60" s="8" t="s">
        <v>177</v>
      </c>
    </row>
    <row r="61" spans="1:23" ht="15" customHeight="1">
      <c r="A61" s="186" t="s">
        <v>584</v>
      </c>
      <c r="B61" s="13" t="s">
        <v>588</v>
      </c>
      <c r="C61" s="104">
        <v>1</v>
      </c>
      <c r="D61" s="104">
        <v>1</v>
      </c>
      <c r="E61" s="82">
        <v>1</v>
      </c>
      <c r="F61" s="82"/>
      <c r="G61" s="8" t="s">
        <v>104</v>
      </c>
      <c r="H61" s="8" t="s">
        <v>34</v>
      </c>
      <c r="I61" s="8" t="s">
        <v>592</v>
      </c>
      <c r="J61" s="12">
        <f t="shared" si="0"/>
        <v>40</v>
      </c>
      <c r="K61" s="8" t="s">
        <v>169</v>
      </c>
      <c r="L61" s="8" t="s">
        <v>172</v>
      </c>
      <c r="M61" s="8" t="s">
        <v>174</v>
      </c>
      <c r="N61" s="8" t="s">
        <v>175</v>
      </c>
      <c r="O61" s="8" t="s">
        <v>170</v>
      </c>
      <c r="P61" s="8" t="s">
        <v>171</v>
      </c>
      <c r="Q61" s="8" t="s">
        <v>46</v>
      </c>
      <c r="R61" s="8" t="s">
        <v>49</v>
      </c>
      <c r="S61" s="8" t="s">
        <v>595</v>
      </c>
      <c r="T61" s="8" t="s">
        <v>57</v>
      </c>
      <c r="U61" s="8" t="s">
        <v>59</v>
      </c>
      <c r="V61" s="8" t="s">
        <v>180</v>
      </c>
      <c r="W61" s="8" t="s">
        <v>177</v>
      </c>
    </row>
    <row r="62" spans="1:23" ht="15" customHeight="1">
      <c r="A62" s="187"/>
      <c r="B62" s="13" t="s">
        <v>597</v>
      </c>
      <c r="C62" s="104">
        <v>1</v>
      </c>
      <c r="D62" s="104">
        <v>1</v>
      </c>
      <c r="E62" s="82">
        <v>1</v>
      </c>
      <c r="F62" s="82"/>
      <c r="G62" s="8" t="s">
        <v>359</v>
      </c>
      <c r="H62" s="8" t="s">
        <v>34</v>
      </c>
      <c r="I62" s="8" t="s">
        <v>601</v>
      </c>
      <c r="J62" s="12">
        <f t="shared" si="0"/>
        <v>13</v>
      </c>
      <c r="K62" s="8" t="s">
        <v>602</v>
      </c>
      <c r="L62" s="8" t="s">
        <v>603</v>
      </c>
      <c r="M62" s="8" t="s">
        <v>43</v>
      </c>
      <c r="N62" s="8" t="s">
        <v>45</v>
      </c>
      <c r="O62" s="8" t="s">
        <v>40</v>
      </c>
      <c r="P62" s="8" t="s">
        <v>42</v>
      </c>
      <c r="Q62" s="8" t="s">
        <v>43</v>
      </c>
      <c r="R62" s="8" t="s">
        <v>45</v>
      </c>
      <c r="S62" s="8" t="s">
        <v>606</v>
      </c>
      <c r="T62" s="8" t="s">
        <v>78</v>
      </c>
      <c r="U62" s="8" t="s">
        <v>59</v>
      </c>
      <c r="V62" s="8" t="s">
        <v>607</v>
      </c>
      <c r="W62" s="8" t="s">
        <v>60</v>
      </c>
    </row>
    <row r="63" spans="1:23" ht="15" customHeight="1">
      <c r="A63" s="187"/>
      <c r="B63" s="13" t="s">
        <v>609</v>
      </c>
      <c r="C63" s="104">
        <v>1</v>
      </c>
      <c r="D63" s="104">
        <v>1</v>
      </c>
      <c r="E63" s="82">
        <v>1</v>
      </c>
      <c r="F63" s="82"/>
      <c r="G63" s="8" t="s">
        <v>359</v>
      </c>
      <c r="H63" s="8" t="s">
        <v>34</v>
      </c>
      <c r="I63" s="8" t="s">
        <v>601</v>
      </c>
      <c r="J63" s="12">
        <f t="shared" si="0"/>
        <v>13</v>
      </c>
      <c r="K63" s="8" t="s">
        <v>602</v>
      </c>
      <c r="L63" s="8" t="s">
        <v>603</v>
      </c>
      <c r="M63" s="8" t="s">
        <v>43</v>
      </c>
      <c r="N63" s="8" t="s">
        <v>45</v>
      </c>
      <c r="O63" s="8" t="s">
        <v>40</v>
      </c>
      <c r="P63" s="8" t="s">
        <v>42</v>
      </c>
      <c r="Q63" s="8" t="s">
        <v>43</v>
      </c>
      <c r="R63" s="8" t="s">
        <v>45</v>
      </c>
      <c r="S63" s="8" t="s">
        <v>606</v>
      </c>
      <c r="T63" s="8" t="s">
        <v>78</v>
      </c>
      <c r="U63" s="8" t="s">
        <v>59</v>
      </c>
      <c r="V63" s="8" t="s">
        <v>607</v>
      </c>
      <c r="W63" s="8" t="s">
        <v>60</v>
      </c>
    </row>
    <row r="64" spans="1:23" ht="15" customHeight="1">
      <c r="A64" s="187"/>
      <c r="B64" s="13" t="s">
        <v>615</v>
      </c>
      <c r="C64" s="104">
        <v>1</v>
      </c>
      <c r="D64" s="104">
        <v>1</v>
      </c>
      <c r="E64" s="82">
        <v>1</v>
      </c>
      <c r="F64" s="82"/>
      <c r="G64" s="8" t="s">
        <v>359</v>
      </c>
      <c r="H64" s="8" t="s">
        <v>34</v>
      </c>
      <c r="I64" s="8" t="s">
        <v>601</v>
      </c>
      <c r="J64" s="12">
        <f t="shared" si="0"/>
        <v>13</v>
      </c>
      <c r="K64" s="8" t="s">
        <v>602</v>
      </c>
      <c r="L64" s="8" t="s">
        <v>603</v>
      </c>
      <c r="M64" s="8" t="s">
        <v>43</v>
      </c>
      <c r="N64" s="8" t="s">
        <v>45</v>
      </c>
      <c r="O64" s="8" t="s">
        <v>40</v>
      </c>
      <c r="P64" s="8" t="s">
        <v>42</v>
      </c>
      <c r="Q64" s="8" t="s">
        <v>43</v>
      </c>
      <c r="R64" s="8" t="s">
        <v>45</v>
      </c>
      <c r="S64" s="8" t="s">
        <v>606</v>
      </c>
      <c r="T64" s="8" t="s">
        <v>78</v>
      </c>
      <c r="U64" s="8" t="s">
        <v>59</v>
      </c>
      <c r="V64" s="8" t="s">
        <v>607</v>
      </c>
      <c r="W64" s="8" t="s">
        <v>60</v>
      </c>
    </row>
    <row r="65" spans="1:23" ht="15" customHeight="1">
      <c r="A65" s="188"/>
      <c r="B65" s="13" t="s">
        <v>621</v>
      </c>
      <c r="C65" s="104">
        <v>1</v>
      </c>
      <c r="D65" s="104">
        <v>1</v>
      </c>
      <c r="E65" s="82">
        <v>1</v>
      </c>
      <c r="F65" s="82"/>
      <c r="G65" s="8" t="s">
        <v>359</v>
      </c>
      <c r="H65" s="8" t="s">
        <v>34</v>
      </c>
      <c r="I65" s="8" t="s">
        <v>601</v>
      </c>
      <c r="J65" s="12">
        <f t="shared" si="0"/>
        <v>13</v>
      </c>
      <c r="K65" s="8" t="s">
        <v>602</v>
      </c>
      <c r="L65" s="8" t="s">
        <v>603</v>
      </c>
      <c r="M65" s="8" t="s">
        <v>43</v>
      </c>
      <c r="N65" s="8" t="s">
        <v>45</v>
      </c>
      <c r="O65" s="8" t="s">
        <v>40</v>
      </c>
      <c r="P65" s="8" t="s">
        <v>42</v>
      </c>
      <c r="Q65" s="8" t="s">
        <v>43</v>
      </c>
      <c r="R65" s="8" t="s">
        <v>45</v>
      </c>
      <c r="S65" s="8" t="s">
        <v>606</v>
      </c>
      <c r="T65" s="8" t="s">
        <v>78</v>
      </c>
      <c r="U65" s="8" t="s">
        <v>59</v>
      </c>
      <c r="V65" s="8" t="s">
        <v>607</v>
      </c>
      <c r="W65" s="8" t="s">
        <v>60</v>
      </c>
    </row>
    <row r="66" spans="1:23" ht="15" customHeight="1">
      <c r="A66" s="186" t="s">
        <v>630</v>
      </c>
      <c r="B66" s="13" t="s">
        <v>632</v>
      </c>
      <c r="C66" s="104">
        <v>1</v>
      </c>
      <c r="D66" s="104">
        <v>1</v>
      </c>
      <c r="E66" s="82"/>
      <c r="F66" s="82"/>
      <c r="G66" s="8" t="s">
        <v>84</v>
      </c>
      <c r="H66" s="8" t="s">
        <v>34</v>
      </c>
      <c r="I66" s="8" t="s">
        <v>635</v>
      </c>
      <c r="J66" s="12">
        <f t="shared" si="0"/>
        <v>14</v>
      </c>
      <c r="K66" s="8" t="s">
        <v>637</v>
      </c>
      <c r="L66" s="8" t="s">
        <v>639</v>
      </c>
      <c r="M66" s="8" t="s">
        <v>46</v>
      </c>
      <c r="N66" s="8" t="s">
        <v>49</v>
      </c>
      <c r="O66" s="8" t="s">
        <v>640</v>
      </c>
      <c r="P66" s="8" t="s">
        <v>641</v>
      </c>
      <c r="Q66" s="8" t="s">
        <v>642</v>
      </c>
      <c r="R66" s="8" t="s">
        <v>643</v>
      </c>
      <c r="S66" s="8" t="s">
        <v>644</v>
      </c>
      <c r="T66" s="8" t="s">
        <v>57</v>
      </c>
      <c r="U66" s="8" t="s">
        <v>59</v>
      </c>
      <c r="V66" s="8" t="s">
        <v>646</v>
      </c>
      <c r="W66" s="8" t="s">
        <v>647</v>
      </c>
    </row>
    <row r="67" spans="1:23" ht="15" customHeight="1">
      <c r="A67" s="187"/>
      <c r="B67" s="13" t="s">
        <v>649</v>
      </c>
      <c r="C67" s="104">
        <v>1</v>
      </c>
      <c r="D67" s="104">
        <v>1</v>
      </c>
      <c r="E67" s="82"/>
      <c r="F67" s="82"/>
      <c r="G67" s="8" t="s">
        <v>104</v>
      </c>
      <c r="H67" s="8" t="s">
        <v>34</v>
      </c>
      <c r="I67" s="8" t="s">
        <v>651</v>
      </c>
      <c r="J67" s="12">
        <f t="shared" si="0"/>
        <v>18</v>
      </c>
      <c r="K67" s="8" t="s">
        <v>637</v>
      </c>
      <c r="L67" s="8" t="s">
        <v>639</v>
      </c>
      <c r="M67" s="8" t="s">
        <v>46</v>
      </c>
      <c r="N67" s="8" t="s">
        <v>49</v>
      </c>
      <c r="O67" s="8" t="s">
        <v>170</v>
      </c>
      <c r="P67" s="8" t="s">
        <v>171</v>
      </c>
      <c r="Q67" s="8" t="s">
        <v>46</v>
      </c>
      <c r="R67" s="8" t="s">
        <v>49</v>
      </c>
      <c r="S67" s="8" t="s">
        <v>652</v>
      </c>
      <c r="T67" s="8" t="s">
        <v>78</v>
      </c>
      <c r="U67" s="8" t="s">
        <v>59</v>
      </c>
      <c r="V67" s="8" t="s">
        <v>646</v>
      </c>
      <c r="W67" s="8" t="s">
        <v>177</v>
      </c>
    </row>
    <row r="68" spans="1:23" ht="15" customHeight="1">
      <c r="A68" s="188"/>
      <c r="B68" s="13" t="s">
        <v>655</v>
      </c>
      <c r="C68" s="104">
        <v>1</v>
      </c>
      <c r="D68" s="104">
        <v>1</v>
      </c>
      <c r="E68" s="82"/>
      <c r="F68" s="82"/>
      <c r="G68" s="8" t="s">
        <v>84</v>
      </c>
      <c r="H68" s="8" t="s">
        <v>34</v>
      </c>
      <c r="I68" s="8" t="s">
        <v>635</v>
      </c>
      <c r="J68" s="12">
        <f t="shared" si="0"/>
        <v>14</v>
      </c>
      <c r="K68" s="8" t="s">
        <v>637</v>
      </c>
      <c r="L68" s="8" t="s">
        <v>639</v>
      </c>
      <c r="M68" s="8" t="s">
        <v>46</v>
      </c>
      <c r="N68" s="8" t="s">
        <v>49</v>
      </c>
      <c r="O68" s="8" t="s">
        <v>657</v>
      </c>
      <c r="P68" s="8" t="s">
        <v>658</v>
      </c>
      <c r="Q68" s="8" t="s">
        <v>642</v>
      </c>
      <c r="R68" s="8" t="s">
        <v>643</v>
      </c>
      <c r="S68" s="8" t="s">
        <v>644</v>
      </c>
      <c r="T68" s="8" t="s">
        <v>57</v>
      </c>
      <c r="U68" s="8" t="s">
        <v>59</v>
      </c>
      <c r="V68" s="8" t="s">
        <v>646</v>
      </c>
      <c r="W68" s="8" t="s">
        <v>647</v>
      </c>
    </row>
    <row r="69" spans="1:23" ht="15" customHeight="1">
      <c r="A69" s="14" t="s">
        <v>659</v>
      </c>
      <c r="B69" s="13" t="s">
        <v>662</v>
      </c>
      <c r="C69" s="104">
        <v>1</v>
      </c>
      <c r="D69" s="104">
        <v>1</v>
      </c>
      <c r="E69" s="82"/>
      <c r="F69" s="82"/>
      <c r="G69" s="8" t="s">
        <v>664</v>
      </c>
      <c r="H69" s="8" t="s">
        <v>34</v>
      </c>
      <c r="I69" s="8" t="s">
        <v>666</v>
      </c>
      <c r="J69" s="12">
        <f t="shared" si="0"/>
        <v>66</v>
      </c>
      <c r="K69" s="8" t="s">
        <v>170</v>
      </c>
      <c r="L69" s="8" t="s">
        <v>171</v>
      </c>
      <c r="M69" s="8" t="s">
        <v>46</v>
      </c>
      <c r="N69" s="8" t="s">
        <v>49</v>
      </c>
      <c r="O69" s="8" t="s">
        <v>668</v>
      </c>
      <c r="P69" s="8" t="s">
        <v>669</v>
      </c>
      <c r="Q69" s="8" t="s">
        <v>671</v>
      </c>
      <c r="R69" s="8" t="s">
        <v>672</v>
      </c>
      <c r="S69" s="8" t="s">
        <v>674</v>
      </c>
      <c r="T69" s="8" t="s">
        <v>57</v>
      </c>
      <c r="U69" s="8" t="s">
        <v>675</v>
      </c>
      <c r="V69" s="8" t="s">
        <v>177</v>
      </c>
      <c r="W69" s="8" t="s">
        <v>676</v>
      </c>
    </row>
    <row r="70" spans="1:23" ht="15" customHeight="1">
      <c r="A70" s="186" t="s">
        <v>677</v>
      </c>
      <c r="B70" s="13" t="s">
        <v>679</v>
      </c>
      <c r="C70" s="104">
        <v>1</v>
      </c>
      <c r="D70" s="104">
        <v>1</v>
      </c>
      <c r="E70" s="82"/>
      <c r="F70" s="82"/>
      <c r="G70" s="8" t="s">
        <v>33</v>
      </c>
      <c r="H70" s="8" t="s">
        <v>34</v>
      </c>
      <c r="I70" s="8" t="s">
        <v>683</v>
      </c>
      <c r="J70" s="12">
        <f t="shared" si="0"/>
        <v>59</v>
      </c>
      <c r="K70" s="8" t="s">
        <v>40</v>
      </c>
      <c r="L70" s="8" t="s">
        <v>42</v>
      </c>
      <c r="M70" s="8" t="s">
        <v>43</v>
      </c>
      <c r="N70" s="8" t="s">
        <v>45</v>
      </c>
      <c r="O70" s="8" t="s">
        <v>325</v>
      </c>
      <c r="P70" s="8" t="s">
        <v>326</v>
      </c>
      <c r="Q70" s="8" t="s">
        <v>46</v>
      </c>
      <c r="R70" s="8" t="s">
        <v>49</v>
      </c>
      <c r="S70" s="8" t="s">
        <v>687</v>
      </c>
      <c r="T70" s="8" t="s">
        <v>57</v>
      </c>
      <c r="U70" s="8" t="s">
        <v>59</v>
      </c>
      <c r="V70" s="8" t="s">
        <v>60</v>
      </c>
      <c r="W70" s="8" t="s">
        <v>329</v>
      </c>
    </row>
    <row r="71" spans="1:23" ht="15" customHeight="1">
      <c r="A71" s="187"/>
      <c r="B71" s="13" t="s">
        <v>689</v>
      </c>
      <c r="C71" s="104">
        <v>1</v>
      </c>
      <c r="D71" s="104">
        <v>1</v>
      </c>
      <c r="E71" s="82"/>
      <c r="F71" s="82"/>
      <c r="G71" s="8" t="s">
        <v>691</v>
      </c>
      <c r="H71" s="8" t="s">
        <v>34</v>
      </c>
      <c r="I71" s="8" t="s">
        <v>683</v>
      </c>
      <c r="J71" s="12">
        <f t="shared" si="0"/>
        <v>59</v>
      </c>
      <c r="K71" s="8" t="s">
        <v>40</v>
      </c>
      <c r="L71" s="8" t="s">
        <v>42</v>
      </c>
      <c r="M71" s="8" t="s">
        <v>43</v>
      </c>
      <c r="N71" s="8" t="s">
        <v>45</v>
      </c>
      <c r="O71" s="8" t="s">
        <v>325</v>
      </c>
      <c r="P71" s="8" t="s">
        <v>326</v>
      </c>
      <c r="Q71" s="8" t="s">
        <v>46</v>
      </c>
      <c r="R71" s="8" t="s">
        <v>49</v>
      </c>
      <c r="S71" s="8" t="s">
        <v>687</v>
      </c>
      <c r="T71" s="8" t="s">
        <v>57</v>
      </c>
      <c r="U71" s="8" t="s">
        <v>59</v>
      </c>
      <c r="V71" s="8" t="s">
        <v>60</v>
      </c>
      <c r="W71" s="8" t="s">
        <v>329</v>
      </c>
    </row>
    <row r="72" spans="1:23" ht="15" customHeight="1">
      <c r="A72" s="187"/>
      <c r="B72" s="13" t="s">
        <v>693</v>
      </c>
      <c r="C72" s="104">
        <v>1</v>
      </c>
      <c r="D72" s="104">
        <v>1</v>
      </c>
      <c r="E72" s="82"/>
      <c r="F72" s="82"/>
      <c r="G72" s="8" t="s">
        <v>691</v>
      </c>
      <c r="H72" s="8" t="s">
        <v>34</v>
      </c>
      <c r="I72" s="8" t="s">
        <v>696</v>
      </c>
      <c r="J72" s="12">
        <f t="shared" si="0"/>
        <v>19</v>
      </c>
      <c r="K72" s="8" t="s">
        <v>325</v>
      </c>
      <c r="L72" s="8" t="s">
        <v>326</v>
      </c>
      <c r="M72" s="8" t="s">
        <v>46</v>
      </c>
      <c r="N72" s="8" t="s">
        <v>49</v>
      </c>
      <c r="O72" s="8" t="s">
        <v>170</v>
      </c>
      <c r="P72" s="8" t="s">
        <v>171</v>
      </c>
      <c r="Q72" s="8" t="s">
        <v>46</v>
      </c>
      <c r="R72" s="8" t="s">
        <v>49</v>
      </c>
      <c r="S72" s="8" t="s">
        <v>699</v>
      </c>
      <c r="T72" s="8" t="s">
        <v>78</v>
      </c>
      <c r="U72" s="8" t="s">
        <v>59</v>
      </c>
      <c r="V72" s="8" t="s">
        <v>329</v>
      </c>
      <c r="W72" s="8" t="s">
        <v>177</v>
      </c>
    </row>
    <row r="73" spans="1:23" ht="15" customHeight="1">
      <c r="A73" s="187"/>
      <c r="B73" s="13" t="s">
        <v>700</v>
      </c>
      <c r="C73" s="104">
        <v>1</v>
      </c>
      <c r="D73" s="104">
        <v>1</v>
      </c>
      <c r="E73" s="82"/>
      <c r="F73" s="82"/>
      <c r="G73" s="8" t="s">
        <v>33</v>
      </c>
      <c r="H73" s="8" t="s">
        <v>34</v>
      </c>
      <c r="I73" s="8" t="s">
        <v>696</v>
      </c>
      <c r="J73" s="12">
        <f t="shared" si="0"/>
        <v>19</v>
      </c>
      <c r="K73" s="8" t="s">
        <v>325</v>
      </c>
      <c r="L73" s="8" t="s">
        <v>326</v>
      </c>
      <c r="M73" s="8" t="s">
        <v>46</v>
      </c>
      <c r="N73" s="8" t="s">
        <v>49</v>
      </c>
      <c r="O73" s="8" t="s">
        <v>170</v>
      </c>
      <c r="P73" s="8" t="s">
        <v>171</v>
      </c>
      <c r="Q73" s="8" t="s">
        <v>46</v>
      </c>
      <c r="R73" s="8" t="s">
        <v>49</v>
      </c>
      <c r="S73" s="8" t="s">
        <v>699</v>
      </c>
      <c r="T73" s="8" t="s">
        <v>78</v>
      </c>
      <c r="U73" s="8" t="s">
        <v>59</v>
      </c>
      <c r="V73" s="8" t="s">
        <v>329</v>
      </c>
      <c r="W73" s="8" t="s">
        <v>177</v>
      </c>
    </row>
    <row r="74" spans="1:23" ht="15" customHeight="1">
      <c r="A74" s="188"/>
      <c r="B74" s="13" t="s">
        <v>704</v>
      </c>
      <c r="C74" s="104">
        <v>1</v>
      </c>
      <c r="D74" s="104">
        <v>1</v>
      </c>
      <c r="E74" s="82"/>
      <c r="F74" s="82"/>
      <c r="G74" s="8" t="s">
        <v>664</v>
      </c>
      <c r="H74" s="8" t="s">
        <v>34</v>
      </c>
      <c r="I74" s="8" t="s">
        <v>705</v>
      </c>
      <c r="J74" s="12">
        <f t="shared" si="0"/>
        <v>22</v>
      </c>
      <c r="K74" s="8" t="s">
        <v>325</v>
      </c>
      <c r="L74" s="8" t="s">
        <v>326</v>
      </c>
      <c r="M74" s="8" t="s">
        <v>46</v>
      </c>
      <c r="N74" s="8" t="s">
        <v>49</v>
      </c>
      <c r="O74" s="8" t="s">
        <v>707</v>
      </c>
      <c r="P74" s="8" t="s">
        <v>708</v>
      </c>
      <c r="Q74" s="8" t="s">
        <v>709</v>
      </c>
      <c r="R74" s="8" t="s">
        <v>710</v>
      </c>
      <c r="S74" s="8" t="s">
        <v>711</v>
      </c>
      <c r="T74" s="8" t="s">
        <v>57</v>
      </c>
      <c r="U74" s="8" t="s">
        <v>714</v>
      </c>
      <c r="V74" s="8" t="s">
        <v>329</v>
      </c>
      <c r="W74" s="8" t="s">
        <v>715</v>
      </c>
    </row>
    <row r="75" spans="1:23" ht="15" customHeight="1">
      <c r="A75" s="186" t="s">
        <v>717</v>
      </c>
      <c r="B75" s="13" t="s">
        <v>720</v>
      </c>
      <c r="C75" s="104"/>
      <c r="D75" s="104"/>
      <c r="E75" s="82"/>
      <c r="F75" s="82"/>
      <c r="G75" s="8" t="s">
        <v>83</v>
      </c>
      <c r="H75" s="8" t="s">
        <v>34</v>
      </c>
      <c r="I75" s="8" t="s">
        <v>723</v>
      </c>
      <c r="J75" s="12">
        <f t="shared" si="0"/>
        <v>10</v>
      </c>
      <c r="K75" s="8" t="s">
        <v>725</v>
      </c>
      <c r="L75" s="8" t="s">
        <v>727</v>
      </c>
      <c r="M75" s="8" t="s">
        <v>46</v>
      </c>
      <c r="N75" s="8" t="s">
        <v>49</v>
      </c>
      <c r="O75" s="8" t="s">
        <v>728</v>
      </c>
      <c r="P75" s="8" t="s">
        <v>729</v>
      </c>
      <c r="Q75" s="8" t="s">
        <v>65</v>
      </c>
      <c r="R75" s="8" t="s">
        <v>68</v>
      </c>
      <c r="S75" s="8" t="s">
        <v>730</v>
      </c>
      <c r="T75" s="8" t="s">
        <v>57</v>
      </c>
      <c r="U75" s="8" t="s">
        <v>59</v>
      </c>
      <c r="V75" s="8" t="s">
        <v>732</v>
      </c>
      <c r="W75" s="8" t="s">
        <v>733</v>
      </c>
    </row>
    <row r="76" spans="1:23" ht="15" customHeight="1">
      <c r="A76" s="187"/>
      <c r="B76" s="13" t="s">
        <v>735</v>
      </c>
      <c r="C76" s="104">
        <v>1</v>
      </c>
      <c r="D76" s="104">
        <v>1</v>
      </c>
      <c r="E76" s="82"/>
      <c r="F76" s="82"/>
      <c r="G76" s="8" t="s">
        <v>145</v>
      </c>
      <c r="H76" s="8" t="s">
        <v>34</v>
      </c>
      <c r="I76" s="8" t="s">
        <v>740</v>
      </c>
      <c r="J76" s="12">
        <f t="shared" si="0"/>
        <v>15</v>
      </c>
      <c r="K76" s="8" t="s">
        <v>446</v>
      </c>
      <c r="L76" s="8" t="s">
        <v>447</v>
      </c>
      <c r="M76" s="8" t="s">
        <v>46</v>
      </c>
      <c r="N76" s="8" t="s">
        <v>49</v>
      </c>
      <c r="O76" s="8" t="s">
        <v>725</v>
      </c>
      <c r="P76" s="8" t="s">
        <v>727</v>
      </c>
      <c r="Q76" s="8" t="s">
        <v>46</v>
      </c>
      <c r="R76" s="8" t="s">
        <v>49</v>
      </c>
      <c r="S76" s="8" t="s">
        <v>745</v>
      </c>
      <c r="T76" s="8" t="s">
        <v>78</v>
      </c>
      <c r="U76" s="8" t="s">
        <v>59</v>
      </c>
      <c r="V76" s="8" t="s">
        <v>451</v>
      </c>
      <c r="W76" s="8" t="s">
        <v>732</v>
      </c>
    </row>
    <row r="77" spans="1:23" ht="15" customHeight="1">
      <c r="A77" s="188"/>
      <c r="B77" s="13" t="s">
        <v>746</v>
      </c>
      <c r="C77" s="104">
        <v>1</v>
      </c>
      <c r="D77" s="104">
        <v>1</v>
      </c>
      <c r="E77" s="82"/>
      <c r="F77" s="82"/>
      <c r="G77" s="8" t="s">
        <v>84</v>
      </c>
      <c r="H77" s="8" t="s">
        <v>34</v>
      </c>
      <c r="I77" s="8" t="s">
        <v>748</v>
      </c>
      <c r="J77" s="12">
        <f t="shared" si="0"/>
        <v>26</v>
      </c>
      <c r="K77" s="8" t="s">
        <v>170</v>
      </c>
      <c r="L77" s="8" t="s">
        <v>171</v>
      </c>
      <c r="M77" s="8" t="s">
        <v>46</v>
      </c>
      <c r="N77" s="8" t="s">
        <v>49</v>
      </c>
      <c r="O77" s="8" t="s">
        <v>446</v>
      </c>
      <c r="P77" s="8" t="s">
        <v>447</v>
      </c>
      <c r="Q77" s="8" t="s">
        <v>46</v>
      </c>
      <c r="R77" s="8" t="s">
        <v>49</v>
      </c>
      <c r="S77" s="8" t="s">
        <v>751</v>
      </c>
      <c r="T77" s="8" t="s">
        <v>78</v>
      </c>
      <c r="U77" s="8" t="s">
        <v>59</v>
      </c>
      <c r="V77" s="8" t="s">
        <v>177</v>
      </c>
      <c r="W77" s="8" t="s">
        <v>451</v>
      </c>
    </row>
    <row r="78" spans="1:23" ht="15" customHeight="1">
      <c r="A78" s="186" t="s">
        <v>753</v>
      </c>
      <c r="B78" s="13" t="s">
        <v>756</v>
      </c>
      <c r="C78" s="104">
        <v>1</v>
      </c>
      <c r="D78" s="104">
        <v>1</v>
      </c>
      <c r="E78" s="82"/>
      <c r="F78" s="82"/>
      <c r="G78" s="8" t="s">
        <v>758</v>
      </c>
      <c r="H78" s="8" t="s">
        <v>31</v>
      </c>
      <c r="I78" s="8" t="s">
        <v>759</v>
      </c>
      <c r="J78" s="12">
        <f t="shared" si="0"/>
        <v>16</v>
      </c>
      <c r="K78" s="8" t="s">
        <v>40</v>
      </c>
      <c r="L78" s="8" t="s">
        <v>42</v>
      </c>
      <c r="M78" s="8" t="s">
        <v>43</v>
      </c>
      <c r="N78" s="8" t="s">
        <v>45</v>
      </c>
      <c r="O78" s="8" t="s">
        <v>761</v>
      </c>
      <c r="P78" s="8" t="s">
        <v>762</v>
      </c>
      <c r="Q78" s="8" t="s">
        <v>53</v>
      </c>
      <c r="R78" s="8" t="s">
        <v>55</v>
      </c>
      <c r="S78" s="8" t="s">
        <v>763</v>
      </c>
      <c r="T78" s="8" t="s">
        <v>57</v>
      </c>
      <c r="U78" s="8" t="s">
        <v>59</v>
      </c>
      <c r="V78" s="8" t="s">
        <v>60</v>
      </c>
      <c r="W78" s="8" t="s">
        <v>764</v>
      </c>
    </row>
    <row r="79" spans="1:23" ht="15" customHeight="1">
      <c r="A79" s="187"/>
      <c r="B79" s="13" t="s">
        <v>765</v>
      </c>
      <c r="C79" s="104">
        <v>1</v>
      </c>
      <c r="D79" s="104">
        <v>1</v>
      </c>
      <c r="E79" s="82"/>
      <c r="F79" s="82"/>
      <c r="G79" s="8" t="s">
        <v>769</v>
      </c>
      <c r="H79" s="8" t="s">
        <v>31</v>
      </c>
      <c r="I79" s="8" t="s">
        <v>770</v>
      </c>
      <c r="J79" s="12">
        <f t="shared" si="0"/>
        <v>40</v>
      </c>
      <c r="K79" s="8" t="s">
        <v>40</v>
      </c>
      <c r="L79" s="8" t="s">
        <v>42</v>
      </c>
      <c r="M79" s="8" t="s">
        <v>43</v>
      </c>
      <c r="N79" s="8" t="s">
        <v>45</v>
      </c>
      <c r="O79" s="8" t="s">
        <v>772</v>
      </c>
      <c r="P79" s="8" t="s">
        <v>773</v>
      </c>
      <c r="Q79" s="8" t="s">
        <v>774</v>
      </c>
      <c r="R79" s="8" t="s">
        <v>775</v>
      </c>
      <c r="S79" s="8" t="s">
        <v>777</v>
      </c>
      <c r="T79" s="8" t="s">
        <v>57</v>
      </c>
      <c r="U79" s="8" t="s">
        <v>59</v>
      </c>
      <c r="V79" s="8" t="s">
        <v>60</v>
      </c>
      <c r="W79" s="8" t="s">
        <v>779</v>
      </c>
    </row>
    <row r="80" spans="1:23" ht="15" customHeight="1">
      <c r="A80" s="187"/>
      <c r="B80" s="13" t="s">
        <v>780</v>
      </c>
      <c r="C80" s="104">
        <v>1</v>
      </c>
      <c r="D80" s="104">
        <v>1</v>
      </c>
      <c r="E80" s="82"/>
      <c r="F80" s="82"/>
      <c r="G80" s="8" t="s">
        <v>769</v>
      </c>
      <c r="H80" s="8" t="s">
        <v>31</v>
      </c>
      <c r="I80" s="8" t="s">
        <v>781</v>
      </c>
      <c r="J80" s="12">
        <f t="shared" si="0"/>
        <v>51</v>
      </c>
      <c r="K80" s="8" t="s">
        <v>40</v>
      </c>
      <c r="L80" s="8" t="s">
        <v>42</v>
      </c>
      <c r="M80" s="8" t="s">
        <v>43</v>
      </c>
      <c r="N80" s="8" t="s">
        <v>45</v>
      </c>
      <c r="O80" s="8" t="s">
        <v>783</v>
      </c>
      <c r="P80" s="8" t="s">
        <v>785</v>
      </c>
      <c r="Q80" s="8" t="s">
        <v>174</v>
      </c>
      <c r="R80" s="8" t="s">
        <v>175</v>
      </c>
      <c r="S80" s="8" t="s">
        <v>788</v>
      </c>
      <c r="T80" s="8" t="s">
        <v>57</v>
      </c>
      <c r="U80" s="8" t="s">
        <v>59</v>
      </c>
      <c r="V80" s="8" t="s">
        <v>60</v>
      </c>
      <c r="W80" s="8" t="s">
        <v>789</v>
      </c>
    </row>
    <row r="81" spans="1:23" ht="15" customHeight="1">
      <c r="A81" s="188"/>
      <c r="B81" s="13" t="s">
        <v>791</v>
      </c>
      <c r="C81" s="104">
        <v>1</v>
      </c>
      <c r="D81" s="104">
        <v>1</v>
      </c>
      <c r="E81" s="82"/>
      <c r="F81" s="82"/>
      <c r="G81" s="8" t="s">
        <v>769</v>
      </c>
      <c r="H81" s="8" t="s">
        <v>31</v>
      </c>
      <c r="I81" s="8" t="s">
        <v>792</v>
      </c>
      <c r="J81" s="12">
        <f t="shared" si="0"/>
        <v>61</v>
      </c>
      <c r="K81" s="8" t="s">
        <v>40</v>
      </c>
      <c r="L81" s="8" t="s">
        <v>42</v>
      </c>
      <c r="M81" s="8" t="s">
        <v>43</v>
      </c>
      <c r="N81" s="8" t="s">
        <v>45</v>
      </c>
      <c r="O81" s="8" t="s">
        <v>794</v>
      </c>
      <c r="P81" s="8" t="s">
        <v>773</v>
      </c>
      <c r="Q81" s="8" t="s">
        <v>796</v>
      </c>
      <c r="R81" s="8" t="s">
        <v>797</v>
      </c>
      <c r="S81" s="8" t="s">
        <v>798</v>
      </c>
      <c r="T81" s="8" t="s">
        <v>57</v>
      </c>
      <c r="U81" s="8" t="s">
        <v>59</v>
      </c>
      <c r="V81" s="8" t="s">
        <v>60</v>
      </c>
      <c r="W81" s="8" t="s">
        <v>799</v>
      </c>
    </row>
    <row r="82" spans="1:23" ht="15" customHeight="1">
      <c r="A82" s="186" t="s">
        <v>800</v>
      </c>
      <c r="B82" s="13" t="s">
        <v>802</v>
      </c>
      <c r="C82" s="104">
        <v>1</v>
      </c>
      <c r="D82" s="104">
        <v>1</v>
      </c>
      <c r="E82" s="82"/>
      <c r="F82" s="82"/>
      <c r="G82" s="8" t="s">
        <v>691</v>
      </c>
      <c r="H82" s="8" t="s">
        <v>34</v>
      </c>
      <c r="I82" s="8" t="s">
        <v>683</v>
      </c>
      <c r="J82" s="12">
        <f t="shared" si="0"/>
        <v>59</v>
      </c>
      <c r="K82" s="8" t="s">
        <v>40</v>
      </c>
      <c r="L82" s="8" t="s">
        <v>42</v>
      </c>
      <c r="M82" s="8" t="s">
        <v>43</v>
      </c>
      <c r="N82" s="8" t="s">
        <v>45</v>
      </c>
      <c r="O82" s="8" t="s">
        <v>325</v>
      </c>
      <c r="P82" s="8" t="s">
        <v>326</v>
      </c>
      <c r="Q82" s="8" t="s">
        <v>46</v>
      </c>
      <c r="R82" s="8" t="s">
        <v>49</v>
      </c>
      <c r="S82" s="8" t="s">
        <v>687</v>
      </c>
      <c r="T82" s="8" t="s">
        <v>57</v>
      </c>
      <c r="U82" s="8" t="s">
        <v>59</v>
      </c>
      <c r="V82" s="8" t="s">
        <v>60</v>
      </c>
      <c r="W82" s="8" t="s">
        <v>329</v>
      </c>
    </row>
    <row r="83" spans="1:23" ht="15" customHeight="1">
      <c r="A83" s="188"/>
      <c r="B83" s="13" t="s">
        <v>805</v>
      </c>
      <c r="C83" s="104">
        <v>1</v>
      </c>
      <c r="D83" s="104">
        <v>1</v>
      </c>
      <c r="E83" s="82"/>
      <c r="F83" s="82"/>
      <c r="G83" s="8" t="s">
        <v>664</v>
      </c>
      <c r="H83" s="8" t="s">
        <v>34</v>
      </c>
      <c r="I83" s="8" t="s">
        <v>696</v>
      </c>
      <c r="J83" s="12">
        <f t="shared" si="0"/>
        <v>19</v>
      </c>
      <c r="K83" s="8" t="s">
        <v>325</v>
      </c>
      <c r="L83" s="8" t="s">
        <v>326</v>
      </c>
      <c r="M83" s="8" t="s">
        <v>46</v>
      </c>
      <c r="N83" s="8" t="s">
        <v>49</v>
      </c>
      <c r="O83" s="8" t="s">
        <v>170</v>
      </c>
      <c r="P83" s="8" t="s">
        <v>171</v>
      </c>
      <c r="Q83" s="8" t="s">
        <v>46</v>
      </c>
      <c r="R83" s="8" t="s">
        <v>49</v>
      </c>
      <c r="S83" s="8" t="s">
        <v>699</v>
      </c>
      <c r="T83" s="8" t="s">
        <v>78</v>
      </c>
      <c r="U83" s="8" t="s">
        <v>59</v>
      </c>
      <c r="V83" s="8" t="s">
        <v>329</v>
      </c>
      <c r="W83" s="8" t="s">
        <v>177</v>
      </c>
    </row>
    <row r="84" spans="1:23" ht="15" customHeight="1">
      <c r="A84" s="14" t="s">
        <v>807</v>
      </c>
      <c r="B84" s="13" t="s">
        <v>809</v>
      </c>
      <c r="C84" s="104">
        <v>1</v>
      </c>
      <c r="D84" s="104">
        <v>1</v>
      </c>
      <c r="E84" s="82">
        <v>1</v>
      </c>
      <c r="F84" s="82"/>
      <c r="G84" s="8" t="s">
        <v>84</v>
      </c>
      <c r="H84" s="8" t="s">
        <v>34</v>
      </c>
      <c r="I84" s="8" t="s">
        <v>810</v>
      </c>
      <c r="J84" s="12">
        <f t="shared" si="0"/>
        <v>62</v>
      </c>
      <c r="K84" s="8" t="s">
        <v>811</v>
      </c>
      <c r="L84" s="8" t="s">
        <v>812</v>
      </c>
      <c r="M84" s="8" t="s">
        <v>813</v>
      </c>
      <c r="N84" s="8" t="s">
        <v>718</v>
      </c>
      <c r="O84" s="8" t="s">
        <v>815</v>
      </c>
      <c r="P84" s="8" t="s">
        <v>816</v>
      </c>
      <c r="Q84" s="8" t="s">
        <v>736</v>
      </c>
      <c r="R84" s="8" t="s">
        <v>738</v>
      </c>
      <c r="S84" s="8" t="s">
        <v>817</v>
      </c>
      <c r="T84" s="8" t="s">
        <v>57</v>
      </c>
      <c r="U84" s="8" t="s">
        <v>94</v>
      </c>
      <c r="V84" s="8" t="s">
        <v>818</v>
      </c>
      <c r="W84" s="8" t="s">
        <v>819</v>
      </c>
    </row>
    <row r="85" spans="1:23" ht="15" customHeight="1">
      <c r="A85" s="186" t="s">
        <v>820</v>
      </c>
      <c r="B85" s="13" t="s">
        <v>822</v>
      </c>
      <c r="C85" s="104">
        <v>1</v>
      </c>
      <c r="D85" s="104">
        <v>1</v>
      </c>
      <c r="E85" s="82">
        <v>1</v>
      </c>
      <c r="F85" s="82"/>
      <c r="G85" s="8" t="s">
        <v>664</v>
      </c>
      <c r="H85" s="8" t="s">
        <v>34</v>
      </c>
      <c r="I85" s="8" t="s">
        <v>824</v>
      </c>
      <c r="J85" s="12">
        <f t="shared" si="0"/>
        <v>21</v>
      </c>
      <c r="K85" s="8" t="s">
        <v>340</v>
      </c>
      <c r="L85" s="8" t="s">
        <v>341</v>
      </c>
      <c r="M85" s="8" t="s">
        <v>43</v>
      </c>
      <c r="N85" s="8" t="s">
        <v>45</v>
      </c>
      <c r="O85" s="8" t="s">
        <v>825</v>
      </c>
      <c r="P85" s="8" t="s">
        <v>827</v>
      </c>
      <c r="Q85" s="8" t="s">
        <v>828</v>
      </c>
      <c r="R85" s="8" t="s">
        <v>829</v>
      </c>
      <c r="S85" s="8" t="s">
        <v>830</v>
      </c>
      <c r="T85" s="8" t="s">
        <v>57</v>
      </c>
      <c r="U85" s="8" t="s">
        <v>59</v>
      </c>
      <c r="V85" s="8" t="s">
        <v>345</v>
      </c>
      <c r="W85" s="8" t="s">
        <v>832</v>
      </c>
    </row>
    <row r="86" spans="1:23" ht="15" customHeight="1">
      <c r="A86" s="187"/>
      <c r="B86" s="13" t="s">
        <v>833</v>
      </c>
      <c r="C86" s="104">
        <v>1</v>
      </c>
      <c r="D86" s="104">
        <v>1</v>
      </c>
      <c r="E86" s="82">
        <v>1</v>
      </c>
      <c r="F86" s="82"/>
      <c r="G86" s="8" t="s">
        <v>664</v>
      </c>
      <c r="H86" s="8" t="s">
        <v>34</v>
      </c>
      <c r="I86" s="8" t="s">
        <v>836</v>
      </c>
      <c r="J86" s="12">
        <f t="shared" si="0"/>
        <v>35</v>
      </c>
      <c r="K86" s="8" t="s">
        <v>340</v>
      </c>
      <c r="L86" s="8" t="s">
        <v>341</v>
      </c>
      <c r="M86" s="8" t="s">
        <v>43</v>
      </c>
      <c r="N86" s="8" t="s">
        <v>45</v>
      </c>
      <c r="O86" s="8" t="s">
        <v>838</v>
      </c>
      <c r="P86" s="8" t="s">
        <v>841</v>
      </c>
      <c r="Q86" s="8" t="s">
        <v>842</v>
      </c>
      <c r="R86" s="8" t="s">
        <v>843</v>
      </c>
      <c r="S86" s="8" t="s">
        <v>844</v>
      </c>
      <c r="T86" s="8" t="s">
        <v>57</v>
      </c>
      <c r="U86" s="8" t="s">
        <v>59</v>
      </c>
      <c r="V86" s="8" t="s">
        <v>345</v>
      </c>
      <c r="W86" s="8" t="s">
        <v>848</v>
      </c>
    </row>
    <row r="87" spans="1:23" ht="15" customHeight="1">
      <c r="A87" s="187"/>
      <c r="B87" s="13" t="s">
        <v>850</v>
      </c>
      <c r="C87" s="104">
        <v>1</v>
      </c>
      <c r="D87" s="104">
        <v>1</v>
      </c>
      <c r="E87" s="82">
        <v>1</v>
      </c>
      <c r="F87" s="82"/>
      <c r="G87" s="8" t="s">
        <v>664</v>
      </c>
      <c r="H87" s="8" t="s">
        <v>34</v>
      </c>
      <c r="I87" s="8" t="s">
        <v>853</v>
      </c>
      <c r="J87" s="12">
        <f t="shared" si="0"/>
        <v>23</v>
      </c>
      <c r="K87" s="8" t="s">
        <v>340</v>
      </c>
      <c r="L87" s="8" t="s">
        <v>341</v>
      </c>
      <c r="M87" s="8" t="s">
        <v>43</v>
      </c>
      <c r="N87" s="8" t="s">
        <v>45</v>
      </c>
      <c r="O87" s="8" t="s">
        <v>857</v>
      </c>
      <c r="P87" s="8" t="s">
        <v>858</v>
      </c>
      <c r="Q87" s="8" t="s">
        <v>53</v>
      </c>
      <c r="R87" s="8" t="s">
        <v>55</v>
      </c>
      <c r="S87" s="8" t="s">
        <v>860</v>
      </c>
      <c r="T87" s="8" t="s">
        <v>57</v>
      </c>
      <c r="U87" s="8" t="s">
        <v>59</v>
      </c>
      <c r="V87" s="8" t="s">
        <v>345</v>
      </c>
      <c r="W87" s="8" t="s">
        <v>863</v>
      </c>
    </row>
    <row r="88" spans="1:23" ht="15" customHeight="1">
      <c r="A88" s="187"/>
      <c r="B88" s="13" t="s">
        <v>866</v>
      </c>
      <c r="C88" s="104">
        <v>1</v>
      </c>
      <c r="D88" s="104">
        <v>1</v>
      </c>
      <c r="E88" s="82">
        <v>1</v>
      </c>
      <c r="F88" s="82"/>
      <c r="G88" s="8" t="s">
        <v>664</v>
      </c>
      <c r="H88" s="8" t="s">
        <v>34</v>
      </c>
      <c r="I88" s="8" t="s">
        <v>867</v>
      </c>
      <c r="J88" s="12">
        <f t="shared" si="0"/>
        <v>51</v>
      </c>
      <c r="K88" s="8" t="s">
        <v>95</v>
      </c>
      <c r="L88" s="8" t="s">
        <v>96</v>
      </c>
      <c r="M88" s="8" t="s">
        <v>43</v>
      </c>
      <c r="N88" s="8" t="s">
        <v>45</v>
      </c>
      <c r="O88" s="8" t="s">
        <v>870</v>
      </c>
      <c r="P88" s="8" t="s">
        <v>871</v>
      </c>
      <c r="Q88" s="8" t="s">
        <v>872</v>
      </c>
      <c r="R88" s="8" t="s">
        <v>873</v>
      </c>
      <c r="S88" s="8" t="s">
        <v>874</v>
      </c>
      <c r="T88" s="8" t="s">
        <v>57</v>
      </c>
      <c r="U88" s="8" t="s">
        <v>876</v>
      </c>
      <c r="V88" s="8" t="s">
        <v>102</v>
      </c>
      <c r="W88" s="8" t="s">
        <v>877</v>
      </c>
    </row>
    <row r="89" spans="1:23" ht="15" customHeight="1">
      <c r="A89" s="187"/>
      <c r="B89" s="13" t="s">
        <v>878</v>
      </c>
      <c r="C89" s="104">
        <v>1</v>
      </c>
      <c r="D89" s="104">
        <v>1</v>
      </c>
      <c r="E89" s="82">
        <v>1</v>
      </c>
      <c r="F89" s="82"/>
      <c r="G89" s="8" t="s">
        <v>664</v>
      </c>
      <c r="H89" s="8" t="s">
        <v>34</v>
      </c>
      <c r="I89" s="8" t="s">
        <v>882</v>
      </c>
      <c r="J89" s="12">
        <f t="shared" si="0"/>
        <v>23</v>
      </c>
      <c r="K89" s="8" t="s">
        <v>340</v>
      </c>
      <c r="L89" s="8" t="s">
        <v>341</v>
      </c>
      <c r="M89" s="8" t="s">
        <v>43</v>
      </c>
      <c r="N89" s="8" t="s">
        <v>45</v>
      </c>
      <c r="O89" s="8" t="s">
        <v>883</v>
      </c>
      <c r="P89" s="8" t="s">
        <v>884</v>
      </c>
      <c r="Q89" s="8" t="s">
        <v>842</v>
      </c>
      <c r="R89" s="8" t="s">
        <v>843</v>
      </c>
      <c r="S89" s="8" t="s">
        <v>886</v>
      </c>
      <c r="T89" s="8" t="s">
        <v>57</v>
      </c>
      <c r="U89" s="8" t="s">
        <v>59</v>
      </c>
      <c r="V89" s="8" t="s">
        <v>345</v>
      </c>
      <c r="W89" s="8" t="s">
        <v>887</v>
      </c>
    </row>
    <row r="90" spans="1:23" ht="15" customHeight="1">
      <c r="A90" s="187"/>
      <c r="B90" s="13" t="s">
        <v>889</v>
      </c>
      <c r="C90" s="104">
        <v>1</v>
      </c>
      <c r="D90" s="104">
        <v>1</v>
      </c>
      <c r="E90" s="82">
        <v>1</v>
      </c>
      <c r="F90" s="82"/>
      <c r="G90" s="8" t="s">
        <v>691</v>
      </c>
      <c r="H90" s="8" t="s">
        <v>34</v>
      </c>
      <c r="I90" s="8" t="s">
        <v>891</v>
      </c>
      <c r="J90" s="12">
        <f t="shared" si="0"/>
        <v>57</v>
      </c>
      <c r="K90" s="8" t="s">
        <v>340</v>
      </c>
      <c r="L90" s="8" t="s">
        <v>341</v>
      </c>
      <c r="M90" s="8" t="s">
        <v>43</v>
      </c>
      <c r="N90" s="8" t="s">
        <v>45</v>
      </c>
      <c r="O90" s="8" t="s">
        <v>325</v>
      </c>
      <c r="P90" s="8" t="s">
        <v>326</v>
      </c>
      <c r="Q90" s="8" t="s">
        <v>46</v>
      </c>
      <c r="R90" s="8" t="s">
        <v>49</v>
      </c>
      <c r="S90" s="8" t="s">
        <v>895</v>
      </c>
      <c r="T90" s="8" t="s">
        <v>57</v>
      </c>
      <c r="U90" s="8" t="s">
        <v>59</v>
      </c>
      <c r="V90" s="8" t="s">
        <v>345</v>
      </c>
      <c r="W90" s="8" t="s">
        <v>329</v>
      </c>
    </row>
    <row r="91" spans="1:23" ht="15" customHeight="1">
      <c r="A91" s="187"/>
      <c r="B91" s="13" t="s">
        <v>900</v>
      </c>
      <c r="C91" s="104">
        <v>1</v>
      </c>
      <c r="D91" s="104">
        <v>1</v>
      </c>
      <c r="E91" s="82">
        <v>1</v>
      </c>
      <c r="F91" s="82"/>
      <c r="G91" s="8" t="s">
        <v>691</v>
      </c>
      <c r="H91" s="8" t="s">
        <v>34</v>
      </c>
      <c r="I91" s="8" t="s">
        <v>903</v>
      </c>
      <c r="J91" s="12">
        <f t="shared" si="0"/>
        <v>55</v>
      </c>
      <c r="K91" s="8" t="s">
        <v>95</v>
      </c>
      <c r="L91" s="8" t="s">
        <v>96</v>
      </c>
      <c r="M91" s="8" t="s">
        <v>43</v>
      </c>
      <c r="N91" s="8" t="s">
        <v>45</v>
      </c>
      <c r="O91" s="8" t="s">
        <v>325</v>
      </c>
      <c r="P91" s="8" t="s">
        <v>326</v>
      </c>
      <c r="Q91" s="8" t="s">
        <v>46</v>
      </c>
      <c r="R91" s="8" t="s">
        <v>49</v>
      </c>
      <c r="S91" s="8" t="s">
        <v>906</v>
      </c>
      <c r="T91" s="8" t="s">
        <v>57</v>
      </c>
      <c r="U91" s="8" t="s">
        <v>59</v>
      </c>
      <c r="V91" s="8" t="s">
        <v>102</v>
      </c>
      <c r="W91" s="8" t="s">
        <v>329</v>
      </c>
    </row>
    <row r="92" spans="1:23" ht="15" customHeight="1">
      <c r="A92" s="187"/>
      <c r="B92" s="13" t="s">
        <v>909</v>
      </c>
      <c r="C92" s="104">
        <v>1</v>
      </c>
      <c r="D92" s="104">
        <v>1</v>
      </c>
      <c r="E92" s="82">
        <v>1</v>
      </c>
      <c r="F92" s="82"/>
      <c r="G92" s="8" t="s">
        <v>911</v>
      </c>
      <c r="H92" s="8" t="s">
        <v>34</v>
      </c>
      <c r="I92" s="8" t="s">
        <v>912</v>
      </c>
      <c r="J92" s="12">
        <f t="shared" si="0"/>
        <v>41</v>
      </c>
      <c r="K92" s="8" t="s">
        <v>318</v>
      </c>
      <c r="L92" s="8" t="s">
        <v>319</v>
      </c>
      <c r="M92" s="8" t="s">
        <v>174</v>
      </c>
      <c r="N92" s="8" t="s">
        <v>175</v>
      </c>
      <c r="O92" s="8" t="s">
        <v>325</v>
      </c>
      <c r="P92" s="8" t="s">
        <v>326</v>
      </c>
      <c r="Q92" s="8" t="s">
        <v>46</v>
      </c>
      <c r="R92" s="8" t="s">
        <v>49</v>
      </c>
      <c r="S92" s="8" t="s">
        <v>914</v>
      </c>
      <c r="T92" s="8" t="s">
        <v>57</v>
      </c>
      <c r="U92" s="8" t="s">
        <v>203</v>
      </c>
      <c r="V92" s="8" t="s">
        <v>323</v>
      </c>
      <c r="W92" s="8" t="s">
        <v>329</v>
      </c>
    </row>
    <row r="93" spans="1:23" ht="15" customHeight="1">
      <c r="A93" s="187"/>
      <c r="B93" s="13" t="s">
        <v>917</v>
      </c>
      <c r="C93" s="104">
        <v>1</v>
      </c>
      <c r="D93" s="104">
        <v>1</v>
      </c>
      <c r="E93" s="82">
        <v>1</v>
      </c>
      <c r="F93" s="82"/>
      <c r="G93" s="8" t="s">
        <v>664</v>
      </c>
      <c r="H93" s="8" t="s">
        <v>34</v>
      </c>
      <c r="I93" s="8" t="s">
        <v>919</v>
      </c>
      <c r="J93" s="12">
        <f t="shared" si="0"/>
        <v>28</v>
      </c>
      <c r="K93" s="8" t="s">
        <v>318</v>
      </c>
      <c r="L93" s="8" t="s">
        <v>319</v>
      </c>
      <c r="M93" s="8" t="s">
        <v>174</v>
      </c>
      <c r="N93" s="8" t="s">
        <v>175</v>
      </c>
      <c r="O93" s="8" t="s">
        <v>922</v>
      </c>
      <c r="P93" s="8" t="s">
        <v>923</v>
      </c>
      <c r="Q93" s="8" t="s">
        <v>828</v>
      </c>
      <c r="R93" s="8" t="s">
        <v>829</v>
      </c>
      <c r="S93" s="8" t="s">
        <v>925</v>
      </c>
      <c r="T93" s="8" t="s">
        <v>57</v>
      </c>
      <c r="U93" s="8" t="s">
        <v>926</v>
      </c>
      <c r="V93" s="8" t="s">
        <v>323</v>
      </c>
      <c r="W93" s="8" t="s">
        <v>832</v>
      </c>
    </row>
    <row r="94" spans="1:23" ht="15" customHeight="1">
      <c r="A94" s="187"/>
      <c r="B94" s="13" t="s">
        <v>928</v>
      </c>
      <c r="C94" s="104">
        <v>1</v>
      </c>
      <c r="D94" s="104">
        <v>1</v>
      </c>
      <c r="E94" s="82">
        <v>1</v>
      </c>
      <c r="F94" s="82"/>
      <c r="G94" s="8" t="s">
        <v>664</v>
      </c>
      <c r="H94" s="8" t="s">
        <v>34</v>
      </c>
      <c r="I94" s="8" t="s">
        <v>934</v>
      </c>
      <c r="J94" s="12">
        <f t="shared" si="0"/>
        <v>38</v>
      </c>
      <c r="K94" s="8" t="s">
        <v>318</v>
      </c>
      <c r="L94" s="8" t="s">
        <v>319</v>
      </c>
      <c r="M94" s="8" t="s">
        <v>174</v>
      </c>
      <c r="N94" s="8" t="s">
        <v>175</v>
      </c>
      <c r="O94" s="8" t="s">
        <v>936</v>
      </c>
      <c r="P94" s="8" t="s">
        <v>937</v>
      </c>
      <c r="Q94" s="8" t="s">
        <v>53</v>
      </c>
      <c r="R94" s="8" t="s">
        <v>55</v>
      </c>
      <c r="S94" s="8" t="s">
        <v>939</v>
      </c>
      <c r="T94" s="8" t="s">
        <v>57</v>
      </c>
      <c r="U94" s="8" t="s">
        <v>926</v>
      </c>
      <c r="V94" s="8" t="s">
        <v>323</v>
      </c>
      <c r="W94" s="8" t="s">
        <v>863</v>
      </c>
    </row>
    <row r="95" spans="1:23" ht="15" customHeight="1">
      <c r="A95" s="187"/>
      <c r="B95" s="13" t="s">
        <v>941</v>
      </c>
      <c r="C95" s="104">
        <v>1</v>
      </c>
      <c r="D95" s="104">
        <v>1</v>
      </c>
      <c r="E95" s="82">
        <v>1</v>
      </c>
      <c r="F95" s="82"/>
      <c r="G95" s="8" t="s">
        <v>664</v>
      </c>
      <c r="H95" s="8" t="s">
        <v>34</v>
      </c>
      <c r="I95" s="8" t="s">
        <v>944</v>
      </c>
      <c r="J95" s="12">
        <f t="shared" si="0"/>
        <v>35</v>
      </c>
      <c r="K95" s="8" t="s">
        <v>95</v>
      </c>
      <c r="L95" s="8" t="s">
        <v>96</v>
      </c>
      <c r="M95" s="8" t="s">
        <v>43</v>
      </c>
      <c r="N95" s="8" t="s">
        <v>45</v>
      </c>
      <c r="O95" s="8" t="s">
        <v>947</v>
      </c>
      <c r="P95" s="8" t="s">
        <v>948</v>
      </c>
      <c r="Q95" s="8" t="s">
        <v>369</v>
      </c>
      <c r="R95" s="8" t="s">
        <v>370</v>
      </c>
      <c r="S95" s="8" t="s">
        <v>950</v>
      </c>
      <c r="T95" s="8" t="s">
        <v>57</v>
      </c>
      <c r="U95" s="8" t="s">
        <v>952</v>
      </c>
      <c r="V95" s="8" t="s">
        <v>102</v>
      </c>
      <c r="W95" s="8" t="s">
        <v>953</v>
      </c>
    </row>
    <row r="96" spans="1:23" ht="15" customHeight="1">
      <c r="A96" s="187"/>
      <c r="B96" s="13" t="s">
        <v>954</v>
      </c>
      <c r="C96" s="104">
        <v>1</v>
      </c>
      <c r="D96" s="104">
        <v>1</v>
      </c>
      <c r="E96" s="82">
        <v>1</v>
      </c>
      <c r="F96" s="82"/>
      <c r="G96" s="8" t="s">
        <v>145</v>
      </c>
      <c r="H96" s="8" t="s">
        <v>34</v>
      </c>
      <c r="I96" s="8" t="s">
        <v>957</v>
      </c>
      <c r="J96" s="12">
        <f t="shared" si="0"/>
        <v>12</v>
      </c>
      <c r="K96" s="8" t="s">
        <v>340</v>
      </c>
      <c r="L96" s="8" t="s">
        <v>341</v>
      </c>
      <c r="M96" s="8" t="s">
        <v>43</v>
      </c>
      <c r="N96" s="8" t="s">
        <v>45</v>
      </c>
      <c r="O96" s="8" t="s">
        <v>95</v>
      </c>
      <c r="P96" s="8" t="s">
        <v>96</v>
      </c>
      <c r="Q96" s="8" t="s">
        <v>43</v>
      </c>
      <c r="R96" s="8" t="s">
        <v>45</v>
      </c>
      <c r="S96" s="8" t="s">
        <v>962</v>
      </c>
      <c r="T96" s="8" t="s">
        <v>78</v>
      </c>
      <c r="U96" s="8" t="s">
        <v>59</v>
      </c>
      <c r="V96" s="8" t="s">
        <v>345</v>
      </c>
      <c r="W96" s="8" t="s">
        <v>102</v>
      </c>
    </row>
    <row r="97" spans="1:23" ht="15" customHeight="1">
      <c r="A97" s="187"/>
      <c r="B97" s="13" t="s">
        <v>966</v>
      </c>
      <c r="C97" s="104">
        <v>1</v>
      </c>
      <c r="D97" s="104">
        <v>1</v>
      </c>
      <c r="E97" s="82">
        <v>1</v>
      </c>
      <c r="F97" s="82"/>
      <c r="G97" s="8" t="s">
        <v>155</v>
      </c>
      <c r="H97" s="8" t="s">
        <v>34</v>
      </c>
      <c r="I97" s="8" t="s">
        <v>339</v>
      </c>
      <c r="J97" s="12">
        <f t="shared" si="0"/>
        <v>14</v>
      </c>
      <c r="K97" s="8" t="s">
        <v>340</v>
      </c>
      <c r="L97" s="8" t="s">
        <v>341</v>
      </c>
      <c r="M97" s="8" t="s">
        <v>43</v>
      </c>
      <c r="N97" s="8" t="s">
        <v>45</v>
      </c>
      <c r="O97" s="8" t="s">
        <v>40</v>
      </c>
      <c r="P97" s="8" t="s">
        <v>42</v>
      </c>
      <c r="Q97" s="8" t="s">
        <v>43</v>
      </c>
      <c r="R97" s="8" t="s">
        <v>45</v>
      </c>
      <c r="S97" s="8" t="s">
        <v>343</v>
      </c>
      <c r="T97" s="8" t="s">
        <v>78</v>
      </c>
      <c r="U97" s="8" t="s">
        <v>976</v>
      </c>
      <c r="V97" s="8" t="s">
        <v>345</v>
      </c>
      <c r="W97" s="8" t="s">
        <v>60</v>
      </c>
    </row>
    <row r="98" spans="1:23" ht="15" customHeight="1">
      <c r="A98" s="187"/>
      <c r="B98" s="13" t="s">
        <v>979</v>
      </c>
      <c r="C98" s="104">
        <v>1</v>
      </c>
      <c r="D98" s="104">
        <v>1</v>
      </c>
      <c r="E98" s="82">
        <v>1</v>
      </c>
      <c r="F98" s="82"/>
      <c r="G98" s="8" t="s">
        <v>691</v>
      </c>
      <c r="H98" s="8" t="s">
        <v>34</v>
      </c>
      <c r="I98" s="8" t="s">
        <v>441</v>
      </c>
      <c r="J98" s="12">
        <f t="shared" si="0"/>
        <v>16</v>
      </c>
      <c r="K98" s="8" t="s">
        <v>95</v>
      </c>
      <c r="L98" s="8" t="s">
        <v>96</v>
      </c>
      <c r="M98" s="8" t="s">
        <v>43</v>
      </c>
      <c r="N98" s="8" t="s">
        <v>45</v>
      </c>
      <c r="O98" s="8" t="s">
        <v>40</v>
      </c>
      <c r="P98" s="8" t="s">
        <v>42</v>
      </c>
      <c r="Q98" s="8" t="s">
        <v>43</v>
      </c>
      <c r="R98" s="8" t="s">
        <v>45</v>
      </c>
      <c r="S98" s="8" t="s">
        <v>445</v>
      </c>
      <c r="T98" s="8" t="s">
        <v>78</v>
      </c>
      <c r="U98" s="8" t="s">
        <v>203</v>
      </c>
      <c r="V98" s="8" t="s">
        <v>102</v>
      </c>
      <c r="W98" s="8" t="s">
        <v>60</v>
      </c>
    </row>
    <row r="99" spans="1:23" ht="15" customHeight="1">
      <c r="A99" s="187"/>
      <c r="B99" s="13" t="s">
        <v>988</v>
      </c>
      <c r="C99" s="104">
        <v>1</v>
      </c>
      <c r="D99" s="104">
        <v>1</v>
      </c>
      <c r="E99" s="82">
        <v>1</v>
      </c>
      <c r="F99" s="82"/>
      <c r="G99" s="8" t="s">
        <v>664</v>
      </c>
      <c r="H99" s="8" t="s">
        <v>34</v>
      </c>
      <c r="I99" s="8" t="s">
        <v>469</v>
      </c>
      <c r="J99" s="12">
        <f t="shared" si="0"/>
        <v>15</v>
      </c>
      <c r="K99" s="8" t="s">
        <v>318</v>
      </c>
      <c r="L99" s="8" t="s">
        <v>319</v>
      </c>
      <c r="M99" s="8" t="s">
        <v>174</v>
      </c>
      <c r="N99" s="8" t="s">
        <v>175</v>
      </c>
      <c r="O99" s="8" t="s">
        <v>993</v>
      </c>
      <c r="P99" s="8" t="s">
        <v>995</v>
      </c>
      <c r="Q99" s="8" t="s">
        <v>842</v>
      </c>
      <c r="R99" s="8" t="s">
        <v>843</v>
      </c>
      <c r="S99" s="8" t="s">
        <v>998</v>
      </c>
      <c r="T99" s="8" t="s">
        <v>57</v>
      </c>
      <c r="U99" s="8" t="s">
        <v>59</v>
      </c>
      <c r="V99" s="8" t="s">
        <v>323</v>
      </c>
      <c r="W99" s="8" t="s">
        <v>1000</v>
      </c>
    </row>
    <row r="100" spans="1:23" ht="15" customHeight="1">
      <c r="A100" s="187"/>
      <c r="B100" s="13" t="s">
        <v>1001</v>
      </c>
      <c r="C100" s="104">
        <v>1</v>
      </c>
      <c r="D100" s="104">
        <v>1</v>
      </c>
      <c r="E100" s="82"/>
      <c r="F100" s="82"/>
      <c r="G100" s="8" t="s">
        <v>1003</v>
      </c>
      <c r="H100" s="8" t="s">
        <v>34</v>
      </c>
      <c r="I100" s="8" t="s">
        <v>696</v>
      </c>
      <c r="J100" s="12">
        <f t="shared" si="0"/>
        <v>19</v>
      </c>
      <c r="K100" s="8" t="s">
        <v>325</v>
      </c>
      <c r="L100" s="8" t="s">
        <v>326</v>
      </c>
      <c r="M100" s="8" t="s">
        <v>46</v>
      </c>
      <c r="N100" s="8" t="s">
        <v>49</v>
      </c>
      <c r="O100" s="8" t="s">
        <v>170</v>
      </c>
      <c r="P100" s="8" t="s">
        <v>171</v>
      </c>
      <c r="Q100" s="8" t="s">
        <v>46</v>
      </c>
      <c r="R100" s="8" t="s">
        <v>49</v>
      </c>
      <c r="S100" s="8" t="s">
        <v>699</v>
      </c>
      <c r="T100" s="8" t="s">
        <v>78</v>
      </c>
      <c r="U100" s="8" t="s">
        <v>59</v>
      </c>
      <c r="V100" s="8" t="s">
        <v>329</v>
      </c>
      <c r="W100" s="8" t="s">
        <v>177</v>
      </c>
    </row>
    <row r="101" spans="1:23" ht="15" customHeight="1">
      <c r="A101" s="187"/>
      <c r="B101" s="13" t="s">
        <v>1009</v>
      </c>
      <c r="C101" s="104">
        <v>1</v>
      </c>
      <c r="D101" s="104">
        <v>1</v>
      </c>
      <c r="E101" s="82">
        <v>1</v>
      </c>
      <c r="F101" s="82"/>
      <c r="G101" s="8" t="s">
        <v>691</v>
      </c>
      <c r="H101" s="8" t="s">
        <v>34</v>
      </c>
      <c r="I101" s="8" t="s">
        <v>149</v>
      </c>
      <c r="J101" s="12">
        <f t="shared" si="0"/>
        <v>12</v>
      </c>
      <c r="K101" s="8" t="s">
        <v>340</v>
      </c>
      <c r="L101" s="8" t="s">
        <v>341</v>
      </c>
      <c r="M101" s="8" t="s">
        <v>43</v>
      </c>
      <c r="N101" s="8" t="s">
        <v>45</v>
      </c>
      <c r="O101" s="8" t="s">
        <v>349</v>
      </c>
      <c r="P101" s="8" t="s">
        <v>350</v>
      </c>
      <c r="Q101" s="8" t="s">
        <v>43</v>
      </c>
      <c r="R101" s="8" t="s">
        <v>45</v>
      </c>
      <c r="S101" s="8" t="s">
        <v>1015</v>
      </c>
      <c r="T101" s="8" t="s">
        <v>78</v>
      </c>
      <c r="U101" s="8" t="s">
        <v>94</v>
      </c>
      <c r="V101" s="8" t="s">
        <v>345</v>
      </c>
      <c r="W101" s="8" t="s">
        <v>354</v>
      </c>
    </row>
    <row r="102" spans="1:23" ht="15" customHeight="1">
      <c r="A102" s="187"/>
      <c r="B102" s="13" t="s">
        <v>1018</v>
      </c>
      <c r="C102" s="104">
        <v>1</v>
      </c>
      <c r="D102" s="104">
        <v>1</v>
      </c>
      <c r="E102" s="82"/>
      <c r="F102" s="82"/>
      <c r="G102" s="8" t="s">
        <v>664</v>
      </c>
      <c r="H102" s="8" t="s">
        <v>34</v>
      </c>
      <c r="I102" s="8" t="s">
        <v>1022</v>
      </c>
      <c r="J102" s="12">
        <f t="shared" si="0"/>
        <v>32</v>
      </c>
      <c r="K102" s="8" t="s">
        <v>40</v>
      </c>
      <c r="L102" s="8" t="s">
        <v>42</v>
      </c>
      <c r="M102" s="8" t="s">
        <v>43</v>
      </c>
      <c r="N102" s="8" t="s">
        <v>45</v>
      </c>
      <c r="O102" s="8" t="s">
        <v>1026</v>
      </c>
      <c r="P102" s="8" t="s">
        <v>1027</v>
      </c>
      <c r="Q102" s="8" t="s">
        <v>774</v>
      </c>
      <c r="R102" s="8" t="s">
        <v>775</v>
      </c>
      <c r="S102" s="8" t="s">
        <v>1029</v>
      </c>
      <c r="T102" s="8" t="s">
        <v>57</v>
      </c>
      <c r="U102" s="8" t="s">
        <v>94</v>
      </c>
      <c r="V102" s="8" t="s">
        <v>60</v>
      </c>
      <c r="W102" s="8" t="s">
        <v>1032</v>
      </c>
    </row>
    <row r="103" spans="1:23" ht="15" customHeight="1">
      <c r="A103" s="187"/>
      <c r="B103" s="13" t="s">
        <v>1035</v>
      </c>
      <c r="C103" s="104">
        <v>1</v>
      </c>
      <c r="D103" s="104">
        <v>1</v>
      </c>
      <c r="E103" s="82">
        <v>1</v>
      </c>
      <c r="F103" s="82"/>
      <c r="G103" s="8" t="s">
        <v>691</v>
      </c>
      <c r="H103" s="8" t="s">
        <v>34</v>
      </c>
      <c r="I103" s="8" t="s">
        <v>1039</v>
      </c>
      <c r="J103" s="12">
        <f t="shared" si="0"/>
        <v>78</v>
      </c>
      <c r="K103" s="8" t="s">
        <v>340</v>
      </c>
      <c r="L103" s="8" t="s">
        <v>341</v>
      </c>
      <c r="M103" s="8" t="s">
        <v>43</v>
      </c>
      <c r="N103" s="8" t="s">
        <v>45</v>
      </c>
      <c r="O103" s="8" t="s">
        <v>325</v>
      </c>
      <c r="P103" s="8" t="s">
        <v>326</v>
      </c>
      <c r="Q103" s="8" t="s">
        <v>46</v>
      </c>
      <c r="R103" s="8" t="s">
        <v>49</v>
      </c>
      <c r="S103" s="8" t="s">
        <v>1045</v>
      </c>
      <c r="T103" s="8" t="s">
        <v>57</v>
      </c>
      <c r="U103" s="8" t="s">
        <v>94</v>
      </c>
      <c r="V103" s="8" t="s">
        <v>345</v>
      </c>
      <c r="W103" s="8" t="s">
        <v>329</v>
      </c>
    </row>
    <row r="104" spans="1:23" ht="15" customHeight="1">
      <c r="A104" s="187"/>
      <c r="B104" s="13" t="s">
        <v>1047</v>
      </c>
      <c r="C104" s="104">
        <v>1</v>
      </c>
      <c r="D104" s="104">
        <v>1</v>
      </c>
      <c r="E104" s="82">
        <v>1</v>
      </c>
      <c r="F104" s="82"/>
      <c r="G104" s="8" t="s">
        <v>664</v>
      </c>
      <c r="H104" s="8" t="s">
        <v>34</v>
      </c>
      <c r="I104" s="8" t="s">
        <v>1052</v>
      </c>
      <c r="J104" s="12">
        <f t="shared" si="0"/>
        <v>31</v>
      </c>
      <c r="K104" s="8" t="s">
        <v>318</v>
      </c>
      <c r="L104" s="8" t="s">
        <v>319</v>
      </c>
      <c r="M104" s="8" t="s">
        <v>174</v>
      </c>
      <c r="N104" s="8" t="s">
        <v>175</v>
      </c>
      <c r="O104" s="8" t="s">
        <v>40</v>
      </c>
      <c r="P104" s="8" t="s">
        <v>42</v>
      </c>
      <c r="Q104" s="8" t="s">
        <v>43</v>
      </c>
      <c r="R104" s="8" t="s">
        <v>45</v>
      </c>
      <c r="S104" s="8" t="s">
        <v>1058</v>
      </c>
      <c r="T104" s="8" t="s">
        <v>57</v>
      </c>
      <c r="U104" s="8" t="s">
        <v>94</v>
      </c>
      <c r="V104" s="8" t="s">
        <v>323</v>
      </c>
      <c r="W104" s="8" t="s">
        <v>60</v>
      </c>
    </row>
    <row r="105" spans="1:23" ht="15" customHeight="1">
      <c r="A105" s="188"/>
      <c r="B105" s="13" t="s">
        <v>1061</v>
      </c>
      <c r="C105" s="104">
        <v>1</v>
      </c>
      <c r="D105" s="104">
        <v>1</v>
      </c>
      <c r="E105" s="82">
        <v>2</v>
      </c>
      <c r="F105" s="82"/>
      <c r="G105" s="8" t="s">
        <v>691</v>
      </c>
      <c r="H105" s="8" t="s">
        <v>34</v>
      </c>
      <c r="I105" s="8" t="s">
        <v>1062</v>
      </c>
      <c r="J105" s="12">
        <f t="shared" si="0"/>
        <v>27</v>
      </c>
      <c r="K105" s="8" t="s">
        <v>340</v>
      </c>
      <c r="L105" s="8" t="s">
        <v>341</v>
      </c>
      <c r="M105" s="8" t="s">
        <v>43</v>
      </c>
      <c r="N105" s="8" t="s">
        <v>45</v>
      </c>
      <c r="O105" s="8" t="s">
        <v>318</v>
      </c>
      <c r="P105" s="8" t="s">
        <v>319</v>
      </c>
      <c r="Q105" s="8" t="s">
        <v>174</v>
      </c>
      <c r="R105" s="8" t="s">
        <v>175</v>
      </c>
      <c r="S105" s="8" t="s">
        <v>1064</v>
      </c>
      <c r="T105" s="8" t="s">
        <v>57</v>
      </c>
      <c r="U105" s="8" t="s">
        <v>94</v>
      </c>
      <c r="V105" s="8" t="s">
        <v>345</v>
      </c>
      <c r="W105" s="8" t="s">
        <v>323</v>
      </c>
    </row>
    <row r="106" spans="1:23" ht="15" customHeight="1">
      <c r="A106" s="186" t="s">
        <v>1066</v>
      </c>
      <c r="B106" s="13" t="s">
        <v>1070</v>
      </c>
      <c r="C106" s="104">
        <v>1</v>
      </c>
      <c r="D106" s="104">
        <v>1</v>
      </c>
      <c r="E106" s="82">
        <v>1</v>
      </c>
      <c r="F106" s="82"/>
      <c r="G106" s="8" t="s">
        <v>155</v>
      </c>
      <c r="H106" s="8" t="s">
        <v>34</v>
      </c>
      <c r="I106" s="8" t="s">
        <v>1073</v>
      </c>
      <c r="J106" s="12">
        <f t="shared" si="0"/>
        <v>62</v>
      </c>
      <c r="K106" s="8" t="s">
        <v>195</v>
      </c>
      <c r="L106" s="8" t="s">
        <v>196</v>
      </c>
      <c r="M106" s="8" t="s">
        <v>43</v>
      </c>
      <c r="N106" s="8" t="s">
        <v>45</v>
      </c>
      <c r="O106" s="8" t="s">
        <v>1078</v>
      </c>
      <c r="P106" s="8" t="s">
        <v>1079</v>
      </c>
      <c r="Q106" s="8" t="s">
        <v>796</v>
      </c>
      <c r="R106" s="8" t="s">
        <v>797</v>
      </c>
      <c r="S106" s="8" t="s">
        <v>1081</v>
      </c>
      <c r="T106" s="8" t="s">
        <v>57</v>
      </c>
      <c r="U106" s="8" t="s">
        <v>59</v>
      </c>
      <c r="V106" s="8" t="s">
        <v>200</v>
      </c>
      <c r="W106" s="8" t="s">
        <v>1082</v>
      </c>
    </row>
    <row r="107" spans="1:23" ht="15" customHeight="1">
      <c r="A107" s="187"/>
      <c r="B107" s="13" t="s">
        <v>1084</v>
      </c>
      <c r="C107" s="104"/>
      <c r="D107" s="104"/>
      <c r="E107" s="82"/>
      <c r="F107" s="82"/>
      <c r="G107" s="8" t="s">
        <v>145</v>
      </c>
      <c r="H107" s="8" t="s">
        <v>34</v>
      </c>
      <c r="I107" s="8" t="s">
        <v>1085</v>
      </c>
      <c r="J107" s="12">
        <f t="shared" si="0"/>
        <v>9</v>
      </c>
      <c r="K107" s="8" t="s">
        <v>1087</v>
      </c>
      <c r="L107" s="8" t="s">
        <v>1089</v>
      </c>
      <c r="M107" s="8" t="s">
        <v>796</v>
      </c>
      <c r="N107" s="8" t="s">
        <v>797</v>
      </c>
      <c r="O107" s="8" t="s">
        <v>1078</v>
      </c>
      <c r="P107" s="8" t="s">
        <v>1079</v>
      </c>
      <c r="Q107" s="8" t="s">
        <v>796</v>
      </c>
      <c r="R107" s="8" t="s">
        <v>797</v>
      </c>
      <c r="S107" s="8" t="s">
        <v>1092</v>
      </c>
      <c r="T107" s="8" t="s">
        <v>78</v>
      </c>
      <c r="U107" s="8" t="s">
        <v>59</v>
      </c>
      <c r="V107" s="8" t="s">
        <v>1094</v>
      </c>
      <c r="W107" s="8" t="s">
        <v>1082</v>
      </c>
    </row>
    <row r="108" spans="1:23" ht="15" customHeight="1">
      <c r="A108" s="187"/>
      <c r="B108" s="13" t="s">
        <v>1095</v>
      </c>
      <c r="C108" s="104">
        <v>1</v>
      </c>
      <c r="D108" s="104">
        <v>1</v>
      </c>
      <c r="E108" s="82">
        <v>1</v>
      </c>
      <c r="F108" s="82"/>
      <c r="G108" s="8" t="s">
        <v>104</v>
      </c>
      <c r="H108" s="8" t="s">
        <v>34</v>
      </c>
      <c r="I108" s="8" t="s">
        <v>1098</v>
      </c>
      <c r="J108" s="12">
        <f t="shared" si="0"/>
        <v>53</v>
      </c>
      <c r="K108" s="8" t="s">
        <v>195</v>
      </c>
      <c r="L108" s="8" t="s">
        <v>196</v>
      </c>
      <c r="M108" s="8" t="s">
        <v>43</v>
      </c>
      <c r="N108" s="8" t="s">
        <v>45</v>
      </c>
      <c r="O108" s="8" t="s">
        <v>1101</v>
      </c>
      <c r="P108" s="8" t="s">
        <v>1102</v>
      </c>
      <c r="Q108" s="8" t="s">
        <v>46</v>
      </c>
      <c r="R108" s="8" t="s">
        <v>49</v>
      </c>
      <c r="S108" s="8" t="s">
        <v>1104</v>
      </c>
      <c r="T108" s="8" t="s">
        <v>57</v>
      </c>
      <c r="U108" s="8" t="s">
        <v>59</v>
      </c>
      <c r="V108" s="8" t="s">
        <v>200</v>
      </c>
      <c r="W108" s="8" t="s">
        <v>1096</v>
      </c>
    </row>
    <row r="109" spans="1:23" ht="15" customHeight="1">
      <c r="A109" s="187"/>
      <c r="B109" s="13" t="s">
        <v>1107</v>
      </c>
      <c r="C109" s="104">
        <v>1</v>
      </c>
      <c r="D109" s="104">
        <v>1</v>
      </c>
      <c r="E109" s="82"/>
      <c r="F109" s="82"/>
      <c r="G109" s="8" t="s">
        <v>104</v>
      </c>
      <c r="H109" s="8" t="s">
        <v>34</v>
      </c>
      <c r="I109" s="8" t="s">
        <v>1110</v>
      </c>
      <c r="J109" s="12">
        <f t="shared" si="0"/>
        <v>22</v>
      </c>
      <c r="K109" s="8" t="s">
        <v>815</v>
      </c>
      <c r="L109" s="8" t="s">
        <v>816</v>
      </c>
      <c r="M109" s="8" t="s">
        <v>736</v>
      </c>
      <c r="N109" s="8" t="s">
        <v>738</v>
      </c>
      <c r="O109" s="8" t="s">
        <v>1078</v>
      </c>
      <c r="P109" s="8" t="s">
        <v>1079</v>
      </c>
      <c r="Q109" s="8" t="s">
        <v>796</v>
      </c>
      <c r="R109" s="8" t="s">
        <v>797</v>
      </c>
      <c r="S109" s="8" t="s">
        <v>1116</v>
      </c>
      <c r="T109" s="8" t="s">
        <v>57</v>
      </c>
      <c r="U109" s="8" t="s">
        <v>59</v>
      </c>
      <c r="V109" s="8" t="s">
        <v>819</v>
      </c>
      <c r="W109" s="8" t="s">
        <v>1082</v>
      </c>
    </row>
    <row r="110" spans="1:23" ht="15" customHeight="1">
      <c r="A110" s="187"/>
      <c r="B110" s="13" t="s">
        <v>1117</v>
      </c>
      <c r="C110" s="104">
        <v>1</v>
      </c>
      <c r="D110" s="104">
        <v>1</v>
      </c>
      <c r="E110" s="82"/>
      <c r="F110" s="82"/>
      <c r="G110" s="8" t="s">
        <v>33</v>
      </c>
      <c r="H110" s="8" t="s">
        <v>34</v>
      </c>
      <c r="I110" s="8" t="s">
        <v>1110</v>
      </c>
      <c r="J110" s="12">
        <f t="shared" si="0"/>
        <v>22</v>
      </c>
      <c r="K110" s="8" t="s">
        <v>815</v>
      </c>
      <c r="L110" s="8" t="s">
        <v>816</v>
      </c>
      <c r="M110" s="8" t="s">
        <v>736</v>
      </c>
      <c r="N110" s="8" t="s">
        <v>738</v>
      </c>
      <c r="O110" s="8" t="s">
        <v>1078</v>
      </c>
      <c r="P110" s="8" t="s">
        <v>1079</v>
      </c>
      <c r="Q110" s="8" t="s">
        <v>796</v>
      </c>
      <c r="R110" s="8" t="s">
        <v>797</v>
      </c>
      <c r="S110" s="8" t="s">
        <v>1116</v>
      </c>
      <c r="T110" s="8" t="s">
        <v>57</v>
      </c>
      <c r="U110" s="8" t="s">
        <v>59</v>
      </c>
      <c r="V110" s="8" t="s">
        <v>819</v>
      </c>
      <c r="W110" s="8" t="s">
        <v>1082</v>
      </c>
    </row>
    <row r="111" spans="1:23" ht="15" customHeight="1">
      <c r="A111" s="187"/>
      <c r="B111" s="13" t="s">
        <v>1121</v>
      </c>
      <c r="C111" s="104">
        <v>1</v>
      </c>
      <c r="D111" s="104">
        <v>1</v>
      </c>
      <c r="E111" s="82"/>
      <c r="F111" s="82"/>
      <c r="G111" s="8" t="s">
        <v>104</v>
      </c>
      <c r="H111" s="8" t="s">
        <v>34</v>
      </c>
      <c r="I111" s="8" t="s">
        <v>1110</v>
      </c>
      <c r="J111" s="12">
        <f t="shared" si="0"/>
        <v>22</v>
      </c>
      <c r="K111" s="8" t="s">
        <v>815</v>
      </c>
      <c r="L111" s="8" t="s">
        <v>816</v>
      </c>
      <c r="M111" s="8" t="s">
        <v>736</v>
      </c>
      <c r="N111" s="8" t="s">
        <v>738</v>
      </c>
      <c r="O111" s="8" t="s">
        <v>1078</v>
      </c>
      <c r="P111" s="8" t="s">
        <v>1079</v>
      </c>
      <c r="Q111" s="8" t="s">
        <v>796</v>
      </c>
      <c r="R111" s="8" t="s">
        <v>797</v>
      </c>
      <c r="S111" s="8" t="s">
        <v>1116</v>
      </c>
      <c r="T111" s="8" t="s">
        <v>57</v>
      </c>
      <c r="U111" s="8" t="s">
        <v>59</v>
      </c>
      <c r="V111" s="8" t="s">
        <v>819</v>
      </c>
      <c r="W111" s="8" t="s">
        <v>1082</v>
      </c>
    </row>
    <row r="112" spans="1:23" ht="15" customHeight="1">
      <c r="A112" s="187"/>
      <c r="B112" s="13" t="s">
        <v>1123</v>
      </c>
      <c r="C112" s="104">
        <v>1</v>
      </c>
      <c r="D112" s="104">
        <v>1</v>
      </c>
      <c r="E112" s="82">
        <v>1</v>
      </c>
      <c r="F112" s="82"/>
      <c r="G112" s="8" t="s">
        <v>155</v>
      </c>
      <c r="H112" s="8" t="s">
        <v>34</v>
      </c>
      <c r="I112" s="8" t="s">
        <v>1126</v>
      </c>
      <c r="J112" s="12">
        <f t="shared" si="0"/>
        <v>10</v>
      </c>
      <c r="K112" s="8" t="s">
        <v>397</v>
      </c>
      <c r="L112" s="8" t="s">
        <v>398</v>
      </c>
      <c r="M112" s="8" t="s">
        <v>43</v>
      </c>
      <c r="N112" s="8" t="s">
        <v>45</v>
      </c>
      <c r="O112" s="8" t="s">
        <v>195</v>
      </c>
      <c r="P112" s="8" t="s">
        <v>196</v>
      </c>
      <c r="Q112" s="8" t="s">
        <v>43</v>
      </c>
      <c r="R112" s="8" t="s">
        <v>45</v>
      </c>
      <c r="S112" s="8" t="s">
        <v>1128</v>
      </c>
      <c r="T112" s="8" t="s">
        <v>78</v>
      </c>
      <c r="U112" s="8" t="s">
        <v>59</v>
      </c>
      <c r="V112" s="8" t="s">
        <v>401</v>
      </c>
      <c r="W112" s="8" t="s">
        <v>200</v>
      </c>
    </row>
    <row r="113" spans="1:23" ht="15" customHeight="1">
      <c r="A113" s="188"/>
      <c r="B113" s="13" t="s">
        <v>1129</v>
      </c>
      <c r="C113" s="104">
        <v>1</v>
      </c>
      <c r="D113" s="104">
        <v>1</v>
      </c>
      <c r="E113" s="82"/>
      <c r="F113" s="82"/>
      <c r="G113" s="8" t="s">
        <v>155</v>
      </c>
      <c r="H113" s="8" t="s">
        <v>34</v>
      </c>
      <c r="I113" s="8" t="s">
        <v>1130</v>
      </c>
      <c r="J113" s="12">
        <f t="shared" si="0"/>
        <v>14</v>
      </c>
      <c r="K113" s="8" t="s">
        <v>815</v>
      </c>
      <c r="L113" s="8" t="s">
        <v>816</v>
      </c>
      <c r="M113" s="8" t="s">
        <v>736</v>
      </c>
      <c r="N113" s="8" t="s">
        <v>738</v>
      </c>
      <c r="O113" s="8" t="s">
        <v>1133</v>
      </c>
      <c r="P113" s="8" t="s">
        <v>1134</v>
      </c>
      <c r="Q113" s="8" t="s">
        <v>1135</v>
      </c>
      <c r="R113" s="8" t="s">
        <v>1136</v>
      </c>
      <c r="S113" s="8" t="s">
        <v>1137</v>
      </c>
      <c r="T113" s="8" t="s">
        <v>57</v>
      </c>
      <c r="U113" s="8" t="s">
        <v>59</v>
      </c>
      <c r="V113" s="8" t="s">
        <v>819</v>
      </c>
      <c r="W113" s="8" t="s">
        <v>1139</v>
      </c>
    </row>
    <row r="114" spans="1:23" ht="15" customHeight="1">
      <c r="A114" s="186" t="s">
        <v>1140</v>
      </c>
      <c r="B114" s="13" t="s">
        <v>1143</v>
      </c>
      <c r="C114" s="104">
        <v>1</v>
      </c>
      <c r="D114" s="104">
        <v>1</v>
      </c>
      <c r="E114" s="82"/>
      <c r="F114" s="82"/>
      <c r="G114" s="8" t="s">
        <v>155</v>
      </c>
      <c r="H114" s="8" t="s">
        <v>34</v>
      </c>
      <c r="I114" s="8" t="s">
        <v>790</v>
      </c>
      <c r="J114" s="12">
        <f t="shared" si="0"/>
        <v>12</v>
      </c>
      <c r="K114" s="8" t="s">
        <v>1145</v>
      </c>
      <c r="L114" s="8" t="s">
        <v>1146</v>
      </c>
      <c r="M114" s="8" t="s">
        <v>53</v>
      </c>
      <c r="N114" s="8" t="s">
        <v>55</v>
      </c>
      <c r="O114" s="8" t="s">
        <v>1149</v>
      </c>
      <c r="P114" s="8" t="s">
        <v>1150</v>
      </c>
      <c r="Q114" s="8" t="s">
        <v>53</v>
      </c>
      <c r="R114" s="8" t="s">
        <v>55</v>
      </c>
      <c r="S114" s="8" t="s">
        <v>1152</v>
      </c>
      <c r="T114" s="8" t="s">
        <v>78</v>
      </c>
      <c r="U114" s="8" t="s">
        <v>59</v>
      </c>
      <c r="V114" s="8" t="s">
        <v>1153</v>
      </c>
      <c r="W114" s="8" t="s">
        <v>238</v>
      </c>
    </row>
    <row r="115" spans="1:23" ht="15" customHeight="1">
      <c r="A115" s="187"/>
      <c r="B115" s="13" t="s">
        <v>1154</v>
      </c>
      <c r="C115" s="104"/>
      <c r="D115" s="104"/>
      <c r="E115" s="82"/>
      <c r="F115" s="82"/>
      <c r="G115" s="8" t="s">
        <v>83</v>
      </c>
      <c r="H115" s="8" t="s">
        <v>34</v>
      </c>
      <c r="I115" s="8" t="s">
        <v>1157</v>
      </c>
      <c r="J115" s="12">
        <f t="shared" si="0"/>
        <v>11</v>
      </c>
      <c r="K115" s="8" t="s">
        <v>1158</v>
      </c>
      <c r="L115" s="8" t="s">
        <v>1159</v>
      </c>
      <c r="M115" s="8" t="s">
        <v>53</v>
      </c>
      <c r="N115" s="8" t="s">
        <v>55</v>
      </c>
      <c r="O115" s="8" t="s">
        <v>1149</v>
      </c>
      <c r="P115" s="8" t="s">
        <v>1150</v>
      </c>
      <c r="Q115" s="8" t="s">
        <v>53</v>
      </c>
      <c r="R115" s="8" t="s">
        <v>55</v>
      </c>
      <c r="S115" s="8" t="s">
        <v>1162</v>
      </c>
      <c r="T115" s="8" t="s">
        <v>78</v>
      </c>
      <c r="U115" s="8" t="s">
        <v>59</v>
      </c>
      <c r="V115" s="8" t="s">
        <v>1163</v>
      </c>
      <c r="W115" s="8" t="s">
        <v>238</v>
      </c>
    </row>
    <row r="116" spans="1:23" ht="15" customHeight="1">
      <c r="A116" s="187"/>
      <c r="B116" s="13" t="s">
        <v>1165</v>
      </c>
      <c r="C116" s="104"/>
      <c r="D116" s="104"/>
      <c r="E116" s="82"/>
      <c r="F116" s="82"/>
      <c r="G116" s="8" t="s">
        <v>83</v>
      </c>
      <c r="H116" s="8" t="s">
        <v>34</v>
      </c>
      <c r="I116" s="8" t="s">
        <v>1157</v>
      </c>
      <c r="J116" s="12">
        <f t="shared" si="0"/>
        <v>11</v>
      </c>
      <c r="K116" s="8" t="s">
        <v>1158</v>
      </c>
      <c r="L116" s="8" t="s">
        <v>1159</v>
      </c>
      <c r="M116" s="8" t="s">
        <v>53</v>
      </c>
      <c r="N116" s="8" t="s">
        <v>55</v>
      </c>
      <c r="O116" s="8" t="s">
        <v>1149</v>
      </c>
      <c r="P116" s="8" t="s">
        <v>1150</v>
      </c>
      <c r="Q116" s="8" t="s">
        <v>53</v>
      </c>
      <c r="R116" s="8" t="s">
        <v>55</v>
      </c>
      <c r="S116" s="8" t="s">
        <v>1162</v>
      </c>
      <c r="T116" s="8" t="s">
        <v>78</v>
      </c>
      <c r="U116" s="8" t="s">
        <v>59</v>
      </c>
      <c r="V116" s="8" t="s">
        <v>1163</v>
      </c>
      <c r="W116" s="8" t="s">
        <v>238</v>
      </c>
    </row>
    <row r="117" spans="1:23" ht="15" customHeight="1">
      <c r="A117" s="187"/>
      <c r="B117" s="13" t="s">
        <v>1172</v>
      </c>
      <c r="C117" s="104"/>
      <c r="D117" s="104"/>
      <c r="E117" s="82"/>
      <c r="F117" s="82"/>
      <c r="G117" s="8" t="s">
        <v>83</v>
      </c>
      <c r="H117" s="8" t="s">
        <v>34</v>
      </c>
      <c r="I117" s="8" t="s">
        <v>1157</v>
      </c>
      <c r="J117" s="12">
        <f t="shared" si="0"/>
        <v>11</v>
      </c>
      <c r="K117" s="8" t="s">
        <v>1158</v>
      </c>
      <c r="L117" s="8" t="s">
        <v>1159</v>
      </c>
      <c r="M117" s="8" t="s">
        <v>53</v>
      </c>
      <c r="N117" s="8" t="s">
        <v>55</v>
      </c>
      <c r="O117" s="8" t="s">
        <v>1149</v>
      </c>
      <c r="P117" s="8" t="s">
        <v>1150</v>
      </c>
      <c r="Q117" s="8" t="s">
        <v>53</v>
      </c>
      <c r="R117" s="8" t="s">
        <v>55</v>
      </c>
      <c r="S117" s="8" t="s">
        <v>1162</v>
      </c>
      <c r="T117" s="8" t="s">
        <v>78</v>
      </c>
      <c r="U117" s="8" t="s">
        <v>59</v>
      </c>
      <c r="V117" s="8" t="s">
        <v>1163</v>
      </c>
      <c r="W117" s="8" t="s">
        <v>238</v>
      </c>
    </row>
    <row r="118" spans="1:23" ht="15" customHeight="1">
      <c r="A118" s="187"/>
      <c r="B118" s="13" t="s">
        <v>1179</v>
      </c>
      <c r="C118" s="104"/>
      <c r="D118" s="104"/>
      <c r="E118" s="82"/>
      <c r="F118" s="82"/>
      <c r="G118" s="8" t="s">
        <v>83</v>
      </c>
      <c r="H118" s="8" t="s">
        <v>34</v>
      </c>
      <c r="I118" s="8" t="s">
        <v>1180</v>
      </c>
      <c r="J118" s="12">
        <f t="shared" si="0"/>
        <v>16</v>
      </c>
      <c r="K118" s="8" t="s">
        <v>1182</v>
      </c>
      <c r="L118" s="8" t="s">
        <v>1184</v>
      </c>
      <c r="M118" s="8" t="s">
        <v>53</v>
      </c>
      <c r="N118" s="8" t="s">
        <v>55</v>
      </c>
      <c r="O118" s="8" t="s">
        <v>1149</v>
      </c>
      <c r="P118" s="8" t="s">
        <v>1150</v>
      </c>
      <c r="Q118" s="8" t="s">
        <v>53</v>
      </c>
      <c r="R118" s="8" t="s">
        <v>55</v>
      </c>
      <c r="S118" s="8" t="s">
        <v>89</v>
      </c>
      <c r="T118" s="8" t="s">
        <v>78</v>
      </c>
      <c r="U118" s="8" t="s">
        <v>59</v>
      </c>
      <c r="V118" s="8" t="s">
        <v>89</v>
      </c>
      <c r="W118" s="8" t="s">
        <v>89</v>
      </c>
    </row>
    <row r="119" spans="1:23" ht="15" customHeight="1">
      <c r="A119" s="187"/>
      <c r="B119" s="13" t="s">
        <v>1186</v>
      </c>
      <c r="C119" s="104"/>
      <c r="D119" s="104"/>
      <c r="E119" s="82"/>
      <c r="F119" s="82"/>
      <c r="G119" s="8" t="s">
        <v>83</v>
      </c>
      <c r="H119" s="8" t="s">
        <v>34</v>
      </c>
      <c r="I119" s="8" t="s">
        <v>1188</v>
      </c>
      <c r="J119" s="12">
        <f t="shared" si="0"/>
        <v>16</v>
      </c>
      <c r="K119" s="8" t="s">
        <v>1189</v>
      </c>
      <c r="L119" s="8" t="s">
        <v>1191</v>
      </c>
      <c r="M119" s="8" t="s">
        <v>53</v>
      </c>
      <c r="N119" s="8" t="s">
        <v>55</v>
      </c>
      <c r="O119" s="8" t="s">
        <v>1149</v>
      </c>
      <c r="P119" s="8" t="s">
        <v>1150</v>
      </c>
      <c r="Q119" s="8" t="s">
        <v>53</v>
      </c>
      <c r="R119" s="8" t="s">
        <v>55</v>
      </c>
      <c r="S119" s="8" t="s">
        <v>265</v>
      </c>
      <c r="T119" s="8" t="s">
        <v>78</v>
      </c>
      <c r="U119" s="8" t="s">
        <v>59</v>
      </c>
      <c r="V119" s="8" t="s">
        <v>267</v>
      </c>
      <c r="W119" s="8" t="s">
        <v>238</v>
      </c>
    </row>
    <row r="120" spans="1:23" ht="15" customHeight="1">
      <c r="A120" s="187"/>
      <c r="B120" s="13" t="s">
        <v>1197</v>
      </c>
      <c r="C120" s="104"/>
      <c r="D120" s="104"/>
      <c r="E120" s="82"/>
      <c r="F120" s="82"/>
      <c r="G120" s="8" t="s">
        <v>83</v>
      </c>
      <c r="H120" s="8" t="s">
        <v>34</v>
      </c>
      <c r="I120" s="8" t="s">
        <v>1201</v>
      </c>
      <c r="J120" s="12">
        <f t="shared" si="0"/>
        <v>11</v>
      </c>
      <c r="K120" s="8" t="s">
        <v>1203</v>
      </c>
      <c r="L120" s="8" t="s">
        <v>1204</v>
      </c>
      <c r="M120" s="8" t="s">
        <v>53</v>
      </c>
      <c r="N120" s="8" t="s">
        <v>55</v>
      </c>
      <c r="O120" s="8" t="s">
        <v>1149</v>
      </c>
      <c r="P120" s="8" t="s">
        <v>1150</v>
      </c>
      <c r="Q120" s="8" t="s">
        <v>53</v>
      </c>
      <c r="R120" s="8" t="s">
        <v>55</v>
      </c>
      <c r="S120" s="8" t="s">
        <v>254</v>
      </c>
      <c r="T120" s="8" t="s">
        <v>78</v>
      </c>
      <c r="U120" s="8" t="s">
        <v>59</v>
      </c>
      <c r="V120" s="8" t="s">
        <v>255</v>
      </c>
      <c r="W120" s="8" t="s">
        <v>238</v>
      </c>
    </row>
    <row r="121" spans="1:23" ht="15" customHeight="1">
      <c r="A121" s="187"/>
      <c r="B121" s="13" t="s">
        <v>1209</v>
      </c>
      <c r="C121" s="104">
        <v>1</v>
      </c>
      <c r="D121" s="104">
        <v>1</v>
      </c>
      <c r="E121" s="82"/>
      <c r="F121" s="82"/>
      <c r="G121" s="8" t="s">
        <v>33</v>
      </c>
      <c r="H121" s="8" t="s">
        <v>34</v>
      </c>
      <c r="I121" s="8" t="s">
        <v>1211</v>
      </c>
      <c r="J121" s="12">
        <f t="shared" si="0"/>
        <v>11</v>
      </c>
      <c r="K121" s="8" t="s">
        <v>40</v>
      </c>
      <c r="L121" s="8" t="s">
        <v>42</v>
      </c>
      <c r="M121" s="8" t="s">
        <v>43</v>
      </c>
      <c r="N121" s="8" t="s">
        <v>45</v>
      </c>
      <c r="O121" s="8" t="s">
        <v>1145</v>
      </c>
      <c r="P121" s="8" t="s">
        <v>1146</v>
      </c>
      <c r="Q121" s="8" t="s">
        <v>53</v>
      </c>
      <c r="R121" s="8" t="s">
        <v>55</v>
      </c>
      <c r="S121" s="8" t="s">
        <v>1213</v>
      </c>
      <c r="T121" s="8" t="s">
        <v>57</v>
      </c>
      <c r="U121" s="8" t="s">
        <v>59</v>
      </c>
      <c r="V121" s="8" t="s">
        <v>60</v>
      </c>
      <c r="W121" s="8" t="s">
        <v>1153</v>
      </c>
    </row>
    <row r="122" spans="1:23" ht="15" customHeight="1">
      <c r="A122" s="187"/>
      <c r="B122" s="13" t="s">
        <v>1216</v>
      </c>
      <c r="C122" s="104">
        <v>1</v>
      </c>
      <c r="D122" s="104">
        <v>1</v>
      </c>
      <c r="E122" s="82"/>
      <c r="F122" s="82"/>
      <c r="G122" s="8" t="s">
        <v>145</v>
      </c>
      <c r="H122" s="8" t="s">
        <v>34</v>
      </c>
      <c r="I122" s="8" t="s">
        <v>1211</v>
      </c>
      <c r="J122" s="12">
        <f t="shared" si="0"/>
        <v>11</v>
      </c>
      <c r="K122" s="8" t="s">
        <v>40</v>
      </c>
      <c r="L122" s="8" t="s">
        <v>42</v>
      </c>
      <c r="M122" s="8" t="s">
        <v>43</v>
      </c>
      <c r="N122" s="8" t="s">
        <v>45</v>
      </c>
      <c r="O122" s="8" t="s">
        <v>1145</v>
      </c>
      <c r="P122" s="8" t="s">
        <v>1146</v>
      </c>
      <c r="Q122" s="8" t="s">
        <v>53</v>
      </c>
      <c r="R122" s="8" t="s">
        <v>55</v>
      </c>
      <c r="S122" s="8" t="s">
        <v>1213</v>
      </c>
      <c r="T122" s="8" t="s">
        <v>57</v>
      </c>
      <c r="U122" s="8" t="s">
        <v>59</v>
      </c>
      <c r="V122" s="8" t="s">
        <v>60</v>
      </c>
      <c r="W122" s="8" t="s">
        <v>1153</v>
      </c>
    </row>
    <row r="123" spans="1:23" ht="15" customHeight="1">
      <c r="A123" s="187"/>
      <c r="B123" s="13" t="s">
        <v>1223</v>
      </c>
      <c r="C123" s="104"/>
      <c r="D123" s="104"/>
      <c r="E123" s="82"/>
      <c r="F123" s="82"/>
      <c r="G123" s="8" t="s">
        <v>83</v>
      </c>
      <c r="H123" s="8" t="s">
        <v>34</v>
      </c>
      <c r="I123" s="8" t="s">
        <v>1157</v>
      </c>
      <c r="J123" s="12">
        <f t="shared" si="0"/>
        <v>11</v>
      </c>
      <c r="K123" s="8" t="s">
        <v>1158</v>
      </c>
      <c r="L123" s="8" t="s">
        <v>1159</v>
      </c>
      <c r="M123" s="8" t="s">
        <v>53</v>
      </c>
      <c r="N123" s="8" t="s">
        <v>55</v>
      </c>
      <c r="O123" s="8" t="s">
        <v>1149</v>
      </c>
      <c r="P123" s="8" t="s">
        <v>1150</v>
      </c>
      <c r="Q123" s="8" t="s">
        <v>53</v>
      </c>
      <c r="R123" s="8" t="s">
        <v>55</v>
      </c>
      <c r="S123" s="8" t="s">
        <v>1162</v>
      </c>
      <c r="T123" s="8" t="s">
        <v>78</v>
      </c>
      <c r="U123" s="8" t="s">
        <v>59</v>
      </c>
      <c r="V123" s="8" t="s">
        <v>1163</v>
      </c>
      <c r="W123" s="8" t="s">
        <v>238</v>
      </c>
    </row>
    <row r="124" spans="1:23" ht="15" customHeight="1">
      <c r="A124" s="187"/>
      <c r="B124" s="13" t="s">
        <v>1229</v>
      </c>
      <c r="C124" s="104"/>
      <c r="D124" s="104"/>
      <c r="E124" s="82"/>
      <c r="F124" s="82"/>
      <c r="G124" s="8" t="s">
        <v>83</v>
      </c>
      <c r="H124" s="8" t="s">
        <v>34</v>
      </c>
      <c r="I124" s="8" t="s">
        <v>1157</v>
      </c>
      <c r="J124" s="12">
        <f t="shared" si="0"/>
        <v>11</v>
      </c>
      <c r="K124" s="8" t="s">
        <v>1158</v>
      </c>
      <c r="L124" s="8" t="s">
        <v>1159</v>
      </c>
      <c r="M124" s="8" t="s">
        <v>53</v>
      </c>
      <c r="N124" s="8" t="s">
        <v>55</v>
      </c>
      <c r="O124" s="8" t="s">
        <v>1149</v>
      </c>
      <c r="P124" s="8" t="s">
        <v>1150</v>
      </c>
      <c r="Q124" s="8" t="s">
        <v>53</v>
      </c>
      <c r="R124" s="8" t="s">
        <v>55</v>
      </c>
      <c r="S124" s="8" t="s">
        <v>1162</v>
      </c>
      <c r="T124" s="8" t="s">
        <v>78</v>
      </c>
      <c r="U124" s="8" t="s">
        <v>59</v>
      </c>
      <c r="V124" s="8" t="s">
        <v>1163</v>
      </c>
      <c r="W124" s="8" t="s">
        <v>238</v>
      </c>
    </row>
    <row r="125" spans="1:23" ht="15" customHeight="1">
      <c r="A125" s="187"/>
      <c r="B125" s="13" t="s">
        <v>1235</v>
      </c>
      <c r="C125" s="104"/>
      <c r="D125" s="104"/>
      <c r="E125" s="82"/>
      <c r="F125" s="82"/>
      <c r="G125" s="8" t="s">
        <v>83</v>
      </c>
      <c r="H125" s="8" t="s">
        <v>34</v>
      </c>
      <c r="I125" s="8" t="s">
        <v>1157</v>
      </c>
      <c r="J125" s="12">
        <f t="shared" si="0"/>
        <v>11</v>
      </c>
      <c r="K125" s="8" t="s">
        <v>1236</v>
      </c>
      <c r="L125" s="8" t="s">
        <v>309</v>
      </c>
      <c r="M125" s="8" t="s">
        <v>53</v>
      </c>
      <c r="N125" s="8" t="s">
        <v>55</v>
      </c>
      <c r="O125" s="8" t="s">
        <v>1149</v>
      </c>
      <c r="P125" s="8" t="s">
        <v>1150</v>
      </c>
      <c r="Q125" s="8" t="s">
        <v>53</v>
      </c>
      <c r="R125" s="8" t="s">
        <v>55</v>
      </c>
      <c r="S125" s="8" t="s">
        <v>1162</v>
      </c>
      <c r="T125" s="8" t="s">
        <v>78</v>
      </c>
      <c r="U125" s="8" t="s">
        <v>59</v>
      </c>
      <c r="V125" s="8" t="s">
        <v>1163</v>
      </c>
      <c r="W125" s="8" t="s">
        <v>238</v>
      </c>
    </row>
    <row r="126" spans="1:23" ht="15" customHeight="1">
      <c r="A126" s="187"/>
      <c r="B126" s="13" t="s">
        <v>1239</v>
      </c>
      <c r="C126" s="104"/>
      <c r="D126" s="104"/>
      <c r="E126" s="82"/>
      <c r="F126" s="82"/>
      <c r="G126" s="8" t="s">
        <v>155</v>
      </c>
      <c r="H126" s="8" t="s">
        <v>34</v>
      </c>
      <c r="I126" s="8" t="s">
        <v>1244</v>
      </c>
      <c r="J126" s="12">
        <f t="shared" si="0"/>
        <v>10</v>
      </c>
      <c r="K126" s="8" t="s">
        <v>1247</v>
      </c>
      <c r="L126" s="8" t="s">
        <v>1249</v>
      </c>
      <c r="M126" s="8" t="s">
        <v>53</v>
      </c>
      <c r="N126" s="8" t="s">
        <v>55</v>
      </c>
      <c r="O126" s="8" t="s">
        <v>1250</v>
      </c>
      <c r="P126" s="8" t="s">
        <v>1253</v>
      </c>
      <c r="Q126" s="8" t="s">
        <v>53</v>
      </c>
      <c r="R126" s="8" t="s">
        <v>55</v>
      </c>
      <c r="S126" s="8" t="s">
        <v>1256</v>
      </c>
      <c r="T126" s="8" t="s">
        <v>78</v>
      </c>
      <c r="U126" s="8" t="s">
        <v>203</v>
      </c>
      <c r="V126" s="8" t="s">
        <v>1258</v>
      </c>
      <c r="W126" s="8" t="s">
        <v>267</v>
      </c>
    </row>
    <row r="127" spans="1:23" ht="15" customHeight="1">
      <c r="A127" s="187"/>
      <c r="B127" s="13" t="s">
        <v>1262</v>
      </c>
      <c r="C127" s="104">
        <v>1</v>
      </c>
      <c r="D127" s="104">
        <v>1</v>
      </c>
      <c r="E127" s="82"/>
      <c r="F127" s="82"/>
      <c r="G127" s="8" t="s">
        <v>84</v>
      </c>
      <c r="H127" s="8" t="s">
        <v>34</v>
      </c>
      <c r="I127" s="8" t="s">
        <v>625</v>
      </c>
      <c r="J127" s="12">
        <f t="shared" si="0"/>
        <v>15</v>
      </c>
      <c r="K127" s="8" t="s">
        <v>1247</v>
      </c>
      <c r="L127" s="8" t="s">
        <v>1249</v>
      </c>
      <c r="M127" s="8" t="s">
        <v>53</v>
      </c>
      <c r="N127" s="8" t="s">
        <v>55</v>
      </c>
      <c r="O127" s="8" t="s">
        <v>1263</v>
      </c>
      <c r="P127" s="8" t="s">
        <v>1264</v>
      </c>
      <c r="Q127" s="8" t="s">
        <v>1265</v>
      </c>
      <c r="R127" s="8" t="s">
        <v>1266</v>
      </c>
      <c r="S127" s="8" t="s">
        <v>1267</v>
      </c>
      <c r="T127" s="8" t="s">
        <v>57</v>
      </c>
      <c r="U127" s="8" t="s">
        <v>450</v>
      </c>
      <c r="V127" s="8" t="s">
        <v>1258</v>
      </c>
      <c r="W127" s="8" t="s">
        <v>1269</v>
      </c>
    </row>
    <row r="128" spans="1:23" ht="15" customHeight="1">
      <c r="A128" s="187"/>
      <c r="B128" s="13" t="s">
        <v>1271</v>
      </c>
      <c r="C128" s="104">
        <v>1</v>
      </c>
      <c r="D128" s="104">
        <v>1</v>
      </c>
      <c r="E128" s="82"/>
      <c r="F128" s="82"/>
      <c r="G128" s="8" t="s">
        <v>84</v>
      </c>
      <c r="H128" s="8" t="s">
        <v>34</v>
      </c>
      <c r="I128" s="8" t="s">
        <v>625</v>
      </c>
      <c r="J128" s="12">
        <f t="shared" si="0"/>
        <v>15</v>
      </c>
      <c r="K128" s="8" t="s">
        <v>1247</v>
      </c>
      <c r="L128" s="8" t="s">
        <v>1249</v>
      </c>
      <c r="M128" s="8" t="s">
        <v>53</v>
      </c>
      <c r="N128" s="8" t="s">
        <v>55</v>
      </c>
      <c r="O128" s="8" t="s">
        <v>1274</v>
      </c>
      <c r="P128" s="8" t="s">
        <v>1275</v>
      </c>
      <c r="Q128" s="8" t="s">
        <v>1265</v>
      </c>
      <c r="R128" s="8" t="s">
        <v>1266</v>
      </c>
      <c r="S128" s="8" t="s">
        <v>1267</v>
      </c>
      <c r="T128" s="8" t="s">
        <v>57</v>
      </c>
      <c r="U128" s="8" t="s">
        <v>450</v>
      </c>
      <c r="V128" s="8" t="s">
        <v>1258</v>
      </c>
      <c r="W128" s="8" t="s">
        <v>1269</v>
      </c>
    </row>
    <row r="129" spans="1:23" ht="15" customHeight="1">
      <c r="A129" s="187"/>
      <c r="B129" s="13" t="s">
        <v>1277</v>
      </c>
      <c r="C129" s="104">
        <v>1</v>
      </c>
      <c r="D129" s="104">
        <v>1</v>
      </c>
      <c r="E129" s="82"/>
      <c r="F129" s="82"/>
      <c r="G129" s="8" t="s">
        <v>84</v>
      </c>
      <c r="H129" s="8" t="s">
        <v>34</v>
      </c>
      <c r="I129" s="8" t="s">
        <v>1281</v>
      </c>
      <c r="J129" s="12">
        <f t="shared" si="0"/>
        <v>21</v>
      </c>
      <c r="K129" s="8" t="s">
        <v>1247</v>
      </c>
      <c r="L129" s="8" t="s">
        <v>1249</v>
      </c>
      <c r="M129" s="8" t="s">
        <v>53</v>
      </c>
      <c r="N129" s="8" t="s">
        <v>55</v>
      </c>
      <c r="O129" s="8" t="s">
        <v>1284</v>
      </c>
      <c r="P129" s="8" t="s">
        <v>1285</v>
      </c>
      <c r="Q129" s="8" t="s">
        <v>1287</v>
      </c>
      <c r="R129" s="8" t="s">
        <v>1288</v>
      </c>
      <c r="S129" s="8" t="s">
        <v>1290</v>
      </c>
      <c r="T129" s="8" t="s">
        <v>57</v>
      </c>
      <c r="U129" s="8" t="s">
        <v>450</v>
      </c>
      <c r="V129" s="8" t="s">
        <v>1258</v>
      </c>
      <c r="W129" s="8" t="s">
        <v>1292</v>
      </c>
    </row>
    <row r="130" spans="1:23" ht="15" customHeight="1">
      <c r="A130" s="187"/>
      <c r="B130" s="13" t="s">
        <v>1294</v>
      </c>
      <c r="C130" s="104">
        <v>1</v>
      </c>
      <c r="D130" s="104">
        <v>1</v>
      </c>
      <c r="E130" s="82"/>
      <c r="F130" s="82"/>
      <c r="G130" s="8" t="s">
        <v>84</v>
      </c>
      <c r="H130" s="8" t="s">
        <v>34</v>
      </c>
      <c r="I130" s="8" t="s">
        <v>1281</v>
      </c>
      <c r="J130" s="12">
        <f t="shared" si="0"/>
        <v>21</v>
      </c>
      <c r="K130" s="8" t="s">
        <v>1247</v>
      </c>
      <c r="L130" s="8" t="s">
        <v>1249</v>
      </c>
      <c r="M130" s="8" t="s">
        <v>53</v>
      </c>
      <c r="N130" s="8" t="s">
        <v>55</v>
      </c>
      <c r="O130" s="8" t="s">
        <v>1302</v>
      </c>
      <c r="P130" s="8" t="s">
        <v>1303</v>
      </c>
      <c r="Q130" s="8" t="s">
        <v>1287</v>
      </c>
      <c r="R130" s="8" t="s">
        <v>1288</v>
      </c>
      <c r="S130" s="8" t="s">
        <v>1290</v>
      </c>
      <c r="T130" s="8" t="s">
        <v>57</v>
      </c>
      <c r="U130" s="8" t="s">
        <v>490</v>
      </c>
      <c r="V130" s="8" t="s">
        <v>1258</v>
      </c>
      <c r="W130" s="8" t="s">
        <v>1292</v>
      </c>
    </row>
    <row r="131" spans="1:23" ht="15" customHeight="1">
      <c r="A131" s="187"/>
      <c r="B131" s="13" t="s">
        <v>1309</v>
      </c>
      <c r="C131" s="104">
        <v>1</v>
      </c>
      <c r="D131" s="104">
        <v>1</v>
      </c>
      <c r="E131" s="82"/>
      <c r="F131" s="82"/>
      <c r="G131" s="8" t="s">
        <v>155</v>
      </c>
      <c r="H131" s="8" t="s">
        <v>34</v>
      </c>
      <c r="I131" s="8" t="s">
        <v>1313</v>
      </c>
      <c r="J131" s="12">
        <f t="shared" si="0"/>
        <v>18</v>
      </c>
      <c r="K131" s="8" t="s">
        <v>1247</v>
      </c>
      <c r="L131" s="8" t="s">
        <v>1249</v>
      </c>
      <c r="M131" s="8" t="s">
        <v>53</v>
      </c>
      <c r="N131" s="8" t="s">
        <v>55</v>
      </c>
      <c r="O131" s="8" t="s">
        <v>1315</v>
      </c>
      <c r="P131" s="8" t="s">
        <v>1316</v>
      </c>
      <c r="Q131" s="8" t="s">
        <v>53</v>
      </c>
      <c r="R131" s="8" t="s">
        <v>55</v>
      </c>
      <c r="S131" s="8" t="s">
        <v>1318</v>
      </c>
      <c r="T131" s="8" t="s">
        <v>78</v>
      </c>
      <c r="U131" s="8" t="s">
        <v>518</v>
      </c>
      <c r="V131" s="8" t="s">
        <v>1258</v>
      </c>
      <c r="W131" s="8" t="s">
        <v>128</v>
      </c>
    </row>
    <row r="132" spans="1:23" ht="15" customHeight="1">
      <c r="A132" s="187"/>
      <c r="B132" s="13" t="s">
        <v>1320</v>
      </c>
      <c r="C132" s="104">
        <v>1</v>
      </c>
      <c r="D132" s="104">
        <v>1</v>
      </c>
      <c r="E132" s="82"/>
      <c r="F132" s="82"/>
      <c r="G132" s="8" t="s">
        <v>155</v>
      </c>
      <c r="H132" s="8" t="s">
        <v>34</v>
      </c>
      <c r="I132" s="8" t="s">
        <v>1324</v>
      </c>
      <c r="J132" s="12">
        <f t="shared" si="0"/>
        <v>60</v>
      </c>
      <c r="K132" s="8" t="s">
        <v>170</v>
      </c>
      <c r="L132" s="8" t="s">
        <v>171</v>
      </c>
      <c r="M132" s="8" t="s">
        <v>46</v>
      </c>
      <c r="N132" s="8" t="s">
        <v>49</v>
      </c>
      <c r="O132" s="8" t="s">
        <v>1145</v>
      </c>
      <c r="P132" s="8" t="s">
        <v>1146</v>
      </c>
      <c r="Q132" s="8" t="s">
        <v>53</v>
      </c>
      <c r="R132" s="8" t="s">
        <v>55</v>
      </c>
      <c r="S132" s="8" t="s">
        <v>1327</v>
      </c>
      <c r="T132" s="8" t="s">
        <v>57</v>
      </c>
      <c r="U132" s="8" t="s">
        <v>59</v>
      </c>
      <c r="V132" s="8" t="s">
        <v>177</v>
      </c>
      <c r="W132" s="8" t="s">
        <v>1153</v>
      </c>
    </row>
    <row r="133" spans="1:23" ht="15" customHeight="1">
      <c r="A133" s="187"/>
      <c r="B133" s="13" t="s">
        <v>1329</v>
      </c>
      <c r="C133" s="104"/>
      <c r="D133" s="104"/>
      <c r="E133" s="82"/>
      <c r="F133" s="82"/>
      <c r="G133" s="8" t="s">
        <v>104</v>
      </c>
      <c r="H133" s="8" t="s">
        <v>34</v>
      </c>
      <c r="I133" s="8" t="s">
        <v>270</v>
      </c>
      <c r="J133" s="12">
        <f t="shared" si="0"/>
        <v>9</v>
      </c>
      <c r="K133" s="8" t="s">
        <v>40</v>
      </c>
      <c r="L133" s="8" t="s">
        <v>42</v>
      </c>
      <c r="M133" s="8" t="s">
        <v>43</v>
      </c>
      <c r="N133" s="8" t="s">
        <v>45</v>
      </c>
      <c r="O133" s="8" t="s">
        <v>1247</v>
      </c>
      <c r="P133" s="8" t="s">
        <v>1249</v>
      </c>
      <c r="Q133" s="8" t="s">
        <v>53</v>
      </c>
      <c r="R133" s="8" t="s">
        <v>55</v>
      </c>
      <c r="S133" s="8" t="s">
        <v>1339</v>
      </c>
      <c r="T133" s="8" t="s">
        <v>57</v>
      </c>
      <c r="U133" s="8" t="s">
        <v>94</v>
      </c>
      <c r="V133" s="8" t="s">
        <v>60</v>
      </c>
      <c r="W133" s="8" t="s">
        <v>1258</v>
      </c>
    </row>
    <row r="134" spans="1:23" ht="15" customHeight="1">
      <c r="A134" s="188"/>
      <c r="B134" s="13" t="s">
        <v>1344</v>
      </c>
      <c r="C134" s="104">
        <v>1</v>
      </c>
      <c r="D134" s="104">
        <v>1</v>
      </c>
      <c r="E134" s="82"/>
      <c r="F134" s="82"/>
      <c r="G134" s="8" t="s">
        <v>155</v>
      </c>
      <c r="H134" s="8" t="s">
        <v>34</v>
      </c>
      <c r="I134" s="8" t="s">
        <v>1348</v>
      </c>
      <c r="J134" s="12">
        <f t="shared" si="0"/>
        <v>18</v>
      </c>
      <c r="K134" s="8" t="s">
        <v>40</v>
      </c>
      <c r="L134" s="8" t="s">
        <v>42</v>
      </c>
      <c r="M134" s="8" t="s">
        <v>43</v>
      </c>
      <c r="N134" s="8" t="s">
        <v>45</v>
      </c>
      <c r="O134" s="8" t="s">
        <v>1351</v>
      </c>
      <c r="P134" s="8" t="s">
        <v>1352</v>
      </c>
      <c r="Q134" s="8" t="s">
        <v>53</v>
      </c>
      <c r="R134" s="8" t="s">
        <v>55</v>
      </c>
      <c r="S134" s="8" t="s">
        <v>1357</v>
      </c>
      <c r="T134" s="8" t="s">
        <v>57</v>
      </c>
      <c r="U134" s="8" t="s">
        <v>94</v>
      </c>
      <c r="V134" s="8" t="s">
        <v>60</v>
      </c>
      <c r="W134" s="8" t="s">
        <v>1360</v>
      </c>
    </row>
    <row r="135" spans="1:23" ht="15" customHeight="1">
      <c r="A135" s="186" t="s">
        <v>1361</v>
      </c>
      <c r="B135" s="13" t="s">
        <v>1365</v>
      </c>
      <c r="C135" s="104">
        <v>1</v>
      </c>
      <c r="D135" s="104">
        <v>1</v>
      </c>
      <c r="E135" s="82"/>
      <c r="F135" s="82"/>
      <c r="G135" s="8" t="s">
        <v>155</v>
      </c>
      <c r="H135" s="8" t="s">
        <v>34</v>
      </c>
      <c r="I135" s="8" t="s">
        <v>1366</v>
      </c>
      <c r="J135" s="12">
        <f t="shared" si="0"/>
        <v>11</v>
      </c>
      <c r="K135" s="8" t="s">
        <v>1369</v>
      </c>
      <c r="L135" s="8" t="s">
        <v>1371</v>
      </c>
      <c r="M135" s="8" t="s">
        <v>53</v>
      </c>
      <c r="N135" s="8" t="s">
        <v>55</v>
      </c>
      <c r="O135" s="8" t="s">
        <v>1374</v>
      </c>
      <c r="P135" s="8" t="s">
        <v>1375</v>
      </c>
      <c r="Q135" s="8" t="s">
        <v>53</v>
      </c>
      <c r="R135" s="8" t="s">
        <v>55</v>
      </c>
      <c r="S135" s="8" t="s">
        <v>1376</v>
      </c>
      <c r="T135" s="8" t="s">
        <v>78</v>
      </c>
      <c r="U135" s="8" t="s">
        <v>59</v>
      </c>
      <c r="V135" s="8" t="s">
        <v>1379</v>
      </c>
      <c r="W135" s="8" t="s">
        <v>80</v>
      </c>
    </row>
    <row r="136" spans="1:23" ht="15" customHeight="1">
      <c r="A136" s="187"/>
      <c r="B136" s="13" t="s">
        <v>1380</v>
      </c>
      <c r="C136" s="104"/>
      <c r="D136" s="104"/>
      <c r="E136" s="82"/>
      <c r="F136" s="82"/>
      <c r="G136" s="8" t="s">
        <v>83</v>
      </c>
      <c r="H136" s="8" t="s">
        <v>34</v>
      </c>
      <c r="I136" s="8" t="s">
        <v>1383</v>
      </c>
      <c r="J136" s="12">
        <f t="shared" si="0"/>
        <v>15</v>
      </c>
      <c r="K136" s="8" t="s">
        <v>1385</v>
      </c>
      <c r="L136" s="8" t="s">
        <v>1387</v>
      </c>
      <c r="M136" s="8" t="s">
        <v>53</v>
      </c>
      <c r="N136" s="8" t="s">
        <v>55</v>
      </c>
      <c r="O136" s="8" t="s">
        <v>1374</v>
      </c>
      <c r="P136" s="8" t="s">
        <v>1375</v>
      </c>
      <c r="Q136" s="8" t="s">
        <v>53</v>
      </c>
      <c r="R136" s="8" t="s">
        <v>55</v>
      </c>
      <c r="S136" s="8" t="s">
        <v>1389</v>
      </c>
      <c r="T136" s="8" t="s">
        <v>78</v>
      </c>
      <c r="U136" s="8" t="s">
        <v>59</v>
      </c>
      <c r="V136" s="8" t="s">
        <v>1390</v>
      </c>
      <c r="W136" s="8" t="s">
        <v>80</v>
      </c>
    </row>
    <row r="137" spans="1:23" ht="15" customHeight="1">
      <c r="A137" s="187"/>
      <c r="B137" s="13" t="s">
        <v>1392</v>
      </c>
      <c r="C137" s="104"/>
      <c r="D137" s="104"/>
      <c r="E137" s="82"/>
      <c r="F137" s="82"/>
      <c r="G137" s="8" t="s">
        <v>83</v>
      </c>
      <c r="H137" s="8" t="s">
        <v>34</v>
      </c>
      <c r="I137" s="8" t="s">
        <v>1383</v>
      </c>
      <c r="J137" s="12">
        <f t="shared" si="0"/>
        <v>15</v>
      </c>
      <c r="K137" s="8" t="s">
        <v>1385</v>
      </c>
      <c r="L137" s="8" t="s">
        <v>1387</v>
      </c>
      <c r="M137" s="8" t="s">
        <v>53</v>
      </c>
      <c r="N137" s="8" t="s">
        <v>55</v>
      </c>
      <c r="O137" s="8" t="s">
        <v>1374</v>
      </c>
      <c r="P137" s="8" t="s">
        <v>1375</v>
      </c>
      <c r="Q137" s="8" t="s">
        <v>53</v>
      </c>
      <c r="R137" s="8" t="s">
        <v>55</v>
      </c>
      <c r="S137" s="8" t="s">
        <v>1389</v>
      </c>
      <c r="T137" s="8" t="s">
        <v>78</v>
      </c>
      <c r="U137" s="8" t="s">
        <v>59</v>
      </c>
      <c r="V137" s="8" t="s">
        <v>1390</v>
      </c>
      <c r="W137" s="8" t="s">
        <v>80</v>
      </c>
    </row>
    <row r="138" spans="1:23" ht="15" customHeight="1">
      <c r="A138" s="187"/>
      <c r="B138" s="13" t="s">
        <v>1401</v>
      </c>
      <c r="C138" s="104"/>
      <c r="D138" s="104"/>
      <c r="E138" s="82"/>
      <c r="F138" s="82"/>
      <c r="G138" s="8" t="s">
        <v>83</v>
      </c>
      <c r="H138" s="8" t="s">
        <v>34</v>
      </c>
      <c r="I138" s="8" t="s">
        <v>1383</v>
      </c>
      <c r="J138" s="12">
        <f t="shared" si="0"/>
        <v>15</v>
      </c>
      <c r="K138" s="8" t="s">
        <v>1385</v>
      </c>
      <c r="L138" s="8" t="s">
        <v>1387</v>
      </c>
      <c r="M138" s="8" t="s">
        <v>53</v>
      </c>
      <c r="N138" s="8" t="s">
        <v>55</v>
      </c>
      <c r="O138" s="8" t="s">
        <v>1374</v>
      </c>
      <c r="P138" s="8" t="s">
        <v>1375</v>
      </c>
      <c r="Q138" s="8" t="s">
        <v>53</v>
      </c>
      <c r="R138" s="8" t="s">
        <v>55</v>
      </c>
      <c r="S138" s="8" t="s">
        <v>1389</v>
      </c>
      <c r="T138" s="8" t="s">
        <v>78</v>
      </c>
      <c r="U138" s="8" t="s">
        <v>59</v>
      </c>
      <c r="V138" s="8" t="s">
        <v>1390</v>
      </c>
      <c r="W138" s="8" t="s">
        <v>80</v>
      </c>
    </row>
    <row r="139" spans="1:23" ht="15" customHeight="1">
      <c r="A139" s="187"/>
      <c r="B139" s="13" t="s">
        <v>1408</v>
      </c>
      <c r="C139" s="104"/>
      <c r="D139" s="104"/>
      <c r="E139" s="82"/>
      <c r="F139" s="82"/>
      <c r="G139" s="8" t="s">
        <v>83</v>
      </c>
      <c r="H139" s="8" t="s">
        <v>34</v>
      </c>
      <c r="I139" s="8" t="s">
        <v>1411</v>
      </c>
      <c r="J139" s="12">
        <f t="shared" si="0"/>
        <v>17</v>
      </c>
      <c r="K139" s="8" t="s">
        <v>1413</v>
      </c>
      <c r="L139" s="8" t="s">
        <v>1414</v>
      </c>
      <c r="M139" s="8" t="s">
        <v>53</v>
      </c>
      <c r="N139" s="8" t="s">
        <v>55</v>
      </c>
      <c r="O139" s="8" t="s">
        <v>1374</v>
      </c>
      <c r="P139" s="8" t="s">
        <v>1375</v>
      </c>
      <c r="Q139" s="8" t="s">
        <v>53</v>
      </c>
      <c r="R139" s="8" t="s">
        <v>55</v>
      </c>
      <c r="S139" s="8" t="s">
        <v>1389</v>
      </c>
      <c r="T139" s="8" t="s">
        <v>78</v>
      </c>
      <c r="U139" s="8" t="s">
        <v>59</v>
      </c>
      <c r="V139" s="8" t="s">
        <v>1390</v>
      </c>
      <c r="W139" s="8" t="s">
        <v>80</v>
      </c>
    </row>
    <row r="140" spans="1:23" ht="15" customHeight="1">
      <c r="A140" s="187"/>
      <c r="B140" s="13" t="s">
        <v>1420</v>
      </c>
      <c r="C140" s="104"/>
      <c r="D140" s="104"/>
      <c r="E140" s="82"/>
      <c r="F140" s="82"/>
      <c r="G140" s="8" t="s">
        <v>83</v>
      </c>
      <c r="H140" s="8" t="s">
        <v>34</v>
      </c>
      <c r="I140" s="8" t="s">
        <v>1426</v>
      </c>
      <c r="J140" s="12">
        <f t="shared" si="0"/>
        <v>16</v>
      </c>
      <c r="K140" s="8" t="s">
        <v>1429</v>
      </c>
      <c r="L140" s="8" t="s">
        <v>1430</v>
      </c>
      <c r="M140" s="8" t="s">
        <v>53</v>
      </c>
      <c r="N140" s="8" t="s">
        <v>55</v>
      </c>
      <c r="O140" s="8" t="s">
        <v>1374</v>
      </c>
      <c r="P140" s="8" t="s">
        <v>1375</v>
      </c>
      <c r="Q140" s="8" t="s">
        <v>53</v>
      </c>
      <c r="R140" s="8" t="s">
        <v>55</v>
      </c>
      <c r="S140" s="8" t="s">
        <v>1432</v>
      </c>
      <c r="T140" s="8" t="s">
        <v>78</v>
      </c>
      <c r="U140" s="8" t="s">
        <v>59</v>
      </c>
      <c r="V140" s="8" t="s">
        <v>128</v>
      </c>
      <c r="W140" s="8" t="s">
        <v>1390</v>
      </c>
    </row>
    <row r="141" spans="1:23" ht="15" customHeight="1">
      <c r="A141" s="187"/>
      <c r="B141" s="13" t="s">
        <v>1436</v>
      </c>
      <c r="C141" s="104"/>
      <c r="D141" s="104"/>
      <c r="E141" s="82"/>
      <c r="F141" s="82"/>
      <c r="G141" s="8" t="s">
        <v>83</v>
      </c>
      <c r="H141" s="8" t="s">
        <v>34</v>
      </c>
      <c r="I141" s="8" t="s">
        <v>1438</v>
      </c>
      <c r="J141" s="12">
        <f t="shared" si="0"/>
        <v>18</v>
      </c>
      <c r="K141" s="8" t="s">
        <v>1441</v>
      </c>
      <c r="L141" s="8" t="s">
        <v>1442</v>
      </c>
      <c r="M141" s="8" t="s">
        <v>53</v>
      </c>
      <c r="N141" s="8" t="s">
        <v>55</v>
      </c>
      <c r="O141" s="8" t="s">
        <v>1374</v>
      </c>
      <c r="P141" s="8" t="s">
        <v>1375</v>
      </c>
      <c r="Q141" s="8" t="s">
        <v>53</v>
      </c>
      <c r="R141" s="8" t="s">
        <v>55</v>
      </c>
      <c r="S141" s="8" t="s">
        <v>1389</v>
      </c>
      <c r="T141" s="8" t="s">
        <v>78</v>
      </c>
      <c r="U141" s="8" t="s">
        <v>59</v>
      </c>
      <c r="V141" s="8" t="s">
        <v>1390</v>
      </c>
      <c r="W141" s="8" t="s">
        <v>80</v>
      </c>
    </row>
    <row r="142" spans="1:23" ht="15" customHeight="1">
      <c r="A142" s="187"/>
      <c r="B142" s="13" t="s">
        <v>1448</v>
      </c>
      <c r="C142" s="104">
        <v>1</v>
      </c>
      <c r="D142" s="104">
        <v>1</v>
      </c>
      <c r="E142" s="82"/>
      <c r="F142" s="82"/>
      <c r="G142" s="8" t="s">
        <v>33</v>
      </c>
      <c r="H142" s="8" t="s">
        <v>34</v>
      </c>
      <c r="I142" s="8" t="s">
        <v>1451</v>
      </c>
      <c r="J142" s="12">
        <f t="shared" si="0"/>
        <v>19</v>
      </c>
      <c r="K142" s="8" t="s">
        <v>40</v>
      </c>
      <c r="L142" s="8" t="s">
        <v>42</v>
      </c>
      <c r="M142" s="8" t="s">
        <v>43</v>
      </c>
      <c r="N142" s="8" t="s">
        <v>45</v>
      </c>
      <c r="O142" s="8" t="s">
        <v>1369</v>
      </c>
      <c r="P142" s="8" t="s">
        <v>1371</v>
      </c>
      <c r="Q142" s="8" t="s">
        <v>53</v>
      </c>
      <c r="R142" s="8" t="s">
        <v>55</v>
      </c>
      <c r="S142" s="8" t="s">
        <v>1455</v>
      </c>
      <c r="T142" s="8" t="s">
        <v>57</v>
      </c>
      <c r="U142" s="8" t="s">
        <v>59</v>
      </c>
      <c r="V142" s="8" t="s">
        <v>60</v>
      </c>
      <c r="W142" s="8" t="s">
        <v>1379</v>
      </c>
    </row>
    <row r="143" spans="1:23" ht="15" customHeight="1">
      <c r="A143" s="187"/>
      <c r="B143" s="13" t="s">
        <v>1460</v>
      </c>
      <c r="C143" s="104">
        <v>1</v>
      </c>
      <c r="D143" s="104">
        <v>1</v>
      </c>
      <c r="E143" s="82"/>
      <c r="F143" s="82"/>
      <c r="G143" s="8" t="s">
        <v>145</v>
      </c>
      <c r="H143" s="8" t="s">
        <v>34</v>
      </c>
      <c r="I143" s="8" t="s">
        <v>564</v>
      </c>
      <c r="J143" s="12">
        <f t="shared" si="0"/>
        <v>19</v>
      </c>
      <c r="K143" s="8" t="s">
        <v>40</v>
      </c>
      <c r="L143" s="8" t="s">
        <v>42</v>
      </c>
      <c r="M143" s="8" t="s">
        <v>43</v>
      </c>
      <c r="N143" s="8" t="s">
        <v>45</v>
      </c>
      <c r="O143" s="8" t="s">
        <v>1369</v>
      </c>
      <c r="P143" s="8" t="s">
        <v>1371</v>
      </c>
      <c r="Q143" s="8" t="s">
        <v>53</v>
      </c>
      <c r="R143" s="8" t="s">
        <v>55</v>
      </c>
      <c r="S143" s="8" t="s">
        <v>1465</v>
      </c>
      <c r="T143" s="8" t="s">
        <v>57</v>
      </c>
      <c r="U143" s="8" t="s">
        <v>59</v>
      </c>
      <c r="V143" s="8" t="s">
        <v>60</v>
      </c>
      <c r="W143" s="8" t="s">
        <v>1379</v>
      </c>
    </row>
    <row r="144" spans="1:23" ht="15" customHeight="1">
      <c r="A144" s="187"/>
      <c r="B144" s="13" t="s">
        <v>1468</v>
      </c>
      <c r="C144" s="104"/>
      <c r="D144" s="104"/>
      <c r="E144" s="82"/>
      <c r="F144" s="82"/>
      <c r="G144" s="8" t="s">
        <v>83</v>
      </c>
      <c r="H144" s="8" t="s">
        <v>34</v>
      </c>
      <c r="I144" s="8" t="s">
        <v>1383</v>
      </c>
      <c r="J144" s="12">
        <f t="shared" si="0"/>
        <v>15</v>
      </c>
      <c r="K144" s="8" t="s">
        <v>1385</v>
      </c>
      <c r="L144" s="8" t="s">
        <v>1387</v>
      </c>
      <c r="M144" s="8" t="s">
        <v>53</v>
      </c>
      <c r="N144" s="8" t="s">
        <v>55</v>
      </c>
      <c r="O144" s="8" t="s">
        <v>1374</v>
      </c>
      <c r="P144" s="8" t="s">
        <v>1375</v>
      </c>
      <c r="Q144" s="8" t="s">
        <v>53</v>
      </c>
      <c r="R144" s="8" t="s">
        <v>55</v>
      </c>
      <c r="S144" s="8" t="s">
        <v>1389</v>
      </c>
      <c r="T144" s="8" t="s">
        <v>78</v>
      </c>
      <c r="U144" s="8" t="s">
        <v>59</v>
      </c>
      <c r="V144" s="8" t="s">
        <v>1390</v>
      </c>
      <c r="W144" s="8" t="s">
        <v>80</v>
      </c>
    </row>
    <row r="145" spans="1:23" ht="15" customHeight="1">
      <c r="A145" s="187"/>
      <c r="B145" s="13" t="s">
        <v>1475</v>
      </c>
      <c r="C145" s="104"/>
      <c r="D145" s="104"/>
      <c r="E145" s="82"/>
      <c r="F145" s="82"/>
      <c r="G145" s="8" t="s">
        <v>83</v>
      </c>
      <c r="H145" s="8" t="s">
        <v>34</v>
      </c>
      <c r="I145" s="8" t="s">
        <v>1383</v>
      </c>
      <c r="J145" s="12">
        <f t="shared" si="0"/>
        <v>15</v>
      </c>
      <c r="K145" s="8" t="s">
        <v>1385</v>
      </c>
      <c r="L145" s="8" t="s">
        <v>1387</v>
      </c>
      <c r="M145" s="8" t="s">
        <v>53</v>
      </c>
      <c r="N145" s="8" t="s">
        <v>55</v>
      </c>
      <c r="O145" s="8" t="s">
        <v>1374</v>
      </c>
      <c r="P145" s="8" t="s">
        <v>1375</v>
      </c>
      <c r="Q145" s="8" t="s">
        <v>53</v>
      </c>
      <c r="R145" s="8" t="s">
        <v>55</v>
      </c>
      <c r="S145" s="8" t="s">
        <v>1389</v>
      </c>
      <c r="T145" s="8" t="s">
        <v>78</v>
      </c>
      <c r="U145" s="8" t="s">
        <v>59</v>
      </c>
      <c r="V145" s="8" t="s">
        <v>1390</v>
      </c>
      <c r="W145" s="8" t="s">
        <v>80</v>
      </c>
    </row>
    <row r="146" spans="1:23" ht="15" customHeight="1">
      <c r="A146" s="187"/>
      <c r="B146" s="13" t="s">
        <v>1490</v>
      </c>
      <c r="C146" s="104"/>
      <c r="D146" s="104"/>
      <c r="E146" s="82"/>
      <c r="F146" s="82"/>
      <c r="G146" s="8" t="s">
        <v>83</v>
      </c>
      <c r="H146" s="8" t="s">
        <v>34</v>
      </c>
      <c r="I146" s="8" t="s">
        <v>1491</v>
      </c>
      <c r="J146" s="12">
        <f t="shared" si="0"/>
        <v>15</v>
      </c>
      <c r="K146" s="8" t="s">
        <v>1492</v>
      </c>
      <c r="L146" s="8" t="s">
        <v>186</v>
      </c>
      <c r="M146" s="8" t="s">
        <v>53</v>
      </c>
      <c r="N146" s="8" t="s">
        <v>55</v>
      </c>
      <c r="O146" s="8" t="s">
        <v>1374</v>
      </c>
      <c r="P146" s="8" t="s">
        <v>1375</v>
      </c>
      <c r="Q146" s="8" t="s">
        <v>53</v>
      </c>
      <c r="R146" s="8" t="s">
        <v>55</v>
      </c>
      <c r="S146" s="8" t="s">
        <v>97</v>
      </c>
      <c r="T146" s="8" t="s">
        <v>78</v>
      </c>
      <c r="U146" s="8" t="s">
        <v>59</v>
      </c>
      <c r="V146" s="8" t="s">
        <v>99</v>
      </c>
      <c r="W146" s="8" t="s">
        <v>80</v>
      </c>
    </row>
    <row r="147" spans="1:23" ht="15" customHeight="1">
      <c r="A147" s="187"/>
      <c r="B147" s="13" t="s">
        <v>1499</v>
      </c>
      <c r="C147" s="104">
        <v>1</v>
      </c>
      <c r="D147" s="104">
        <v>1</v>
      </c>
      <c r="E147" s="82"/>
      <c r="F147" s="82"/>
      <c r="G147" s="8" t="s">
        <v>155</v>
      </c>
      <c r="H147" s="8" t="s">
        <v>34</v>
      </c>
      <c r="I147" s="8" t="s">
        <v>1502</v>
      </c>
      <c r="J147" s="12">
        <f t="shared" si="0"/>
        <v>53</v>
      </c>
      <c r="K147" s="8" t="s">
        <v>170</v>
      </c>
      <c r="L147" s="8" t="s">
        <v>171</v>
      </c>
      <c r="M147" s="8" t="s">
        <v>46</v>
      </c>
      <c r="N147" s="8" t="s">
        <v>49</v>
      </c>
      <c r="O147" s="8" t="s">
        <v>1369</v>
      </c>
      <c r="P147" s="8" t="s">
        <v>1371</v>
      </c>
      <c r="Q147" s="8" t="s">
        <v>53</v>
      </c>
      <c r="R147" s="8" t="s">
        <v>55</v>
      </c>
      <c r="S147" s="8" t="s">
        <v>1505</v>
      </c>
      <c r="T147" s="8" t="s">
        <v>57</v>
      </c>
      <c r="U147" s="8" t="s">
        <v>59</v>
      </c>
      <c r="V147" s="8" t="s">
        <v>177</v>
      </c>
      <c r="W147" s="8" t="s">
        <v>1379</v>
      </c>
    </row>
    <row r="148" spans="1:23" ht="15" customHeight="1">
      <c r="A148" s="188"/>
      <c r="B148" s="13" t="s">
        <v>1507</v>
      </c>
      <c r="C148" s="104">
        <v>1</v>
      </c>
      <c r="D148" s="104">
        <v>1</v>
      </c>
      <c r="E148" s="82"/>
      <c r="F148" s="82"/>
      <c r="G148" s="8" t="s">
        <v>155</v>
      </c>
      <c r="H148" s="8" t="s">
        <v>34</v>
      </c>
      <c r="I148" s="8" t="s">
        <v>706</v>
      </c>
      <c r="J148" s="12">
        <f t="shared" si="0"/>
        <v>24</v>
      </c>
      <c r="K148" s="8" t="s">
        <v>40</v>
      </c>
      <c r="L148" s="8" t="s">
        <v>42</v>
      </c>
      <c r="M148" s="8" t="s">
        <v>43</v>
      </c>
      <c r="N148" s="8" t="s">
        <v>45</v>
      </c>
      <c r="O148" s="8" t="s">
        <v>1513</v>
      </c>
      <c r="P148" s="8" t="s">
        <v>1514</v>
      </c>
      <c r="Q148" s="8" t="s">
        <v>53</v>
      </c>
      <c r="R148" s="8" t="s">
        <v>55</v>
      </c>
      <c r="S148" s="8" t="s">
        <v>1516</v>
      </c>
      <c r="T148" s="8" t="s">
        <v>57</v>
      </c>
      <c r="U148" s="8" t="s">
        <v>94</v>
      </c>
      <c r="V148" s="8" t="s">
        <v>60</v>
      </c>
      <c r="W148" s="8" t="s">
        <v>1518</v>
      </c>
    </row>
    <row r="149" spans="1:23" ht="15" customHeight="1">
      <c r="A149" s="186" t="s">
        <v>1519</v>
      </c>
      <c r="B149" s="13" t="s">
        <v>1523</v>
      </c>
      <c r="C149" s="104">
        <v>1</v>
      </c>
      <c r="D149" s="104">
        <v>1</v>
      </c>
      <c r="E149" s="82"/>
      <c r="F149" s="82"/>
      <c r="G149" s="8" t="s">
        <v>33</v>
      </c>
      <c r="H149" s="8" t="s">
        <v>34</v>
      </c>
      <c r="I149" s="8" t="s">
        <v>1527</v>
      </c>
      <c r="J149" s="12">
        <f t="shared" si="0"/>
        <v>11</v>
      </c>
      <c r="K149" s="8" t="s">
        <v>40</v>
      </c>
      <c r="L149" s="8" t="s">
        <v>42</v>
      </c>
      <c r="M149" s="8" t="s">
        <v>43</v>
      </c>
      <c r="N149" s="8" t="s">
        <v>45</v>
      </c>
      <c r="O149" s="8" t="s">
        <v>1530</v>
      </c>
      <c r="P149" s="8" t="s">
        <v>1531</v>
      </c>
      <c r="Q149" s="8" t="s">
        <v>53</v>
      </c>
      <c r="R149" s="8" t="s">
        <v>55</v>
      </c>
      <c r="S149" s="8" t="s">
        <v>1533</v>
      </c>
      <c r="T149" s="8" t="s">
        <v>57</v>
      </c>
      <c r="U149" s="8" t="s">
        <v>59</v>
      </c>
      <c r="V149" s="8" t="s">
        <v>60</v>
      </c>
      <c r="W149" s="8" t="s">
        <v>267</v>
      </c>
    </row>
    <row r="150" spans="1:23" ht="15" customHeight="1">
      <c r="A150" s="187"/>
      <c r="B150" s="13" t="s">
        <v>1536</v>
      </c>
      <c r="C150" s="104"/>
      <c r="D150" s="104"/>
      <c r="E150" s="82"/>
      <c r="F150" s="82"/>
      <c r="G150" s="8" t="s">
        <v>33</v>
      </c>
      <c r="H150" s="8" t="s">
        <v>34</v>
      </c>
      <c r="I150" s="8" t="s">
        <v>1537</v>
      </c>
      <c r="J150" s="12">
        <f t="shared" si="0"/>
        <v>3</v>
      </c>
      <c r="K150" s="8" t="s">
        <v>1539</v>
      </c>
      <c r="L150" s="8" t="s">
        <v>1540</v>
      </c>
      <c r="M150" s="8" t="s">
        <v>53</v>
      </c>
      <c r="N150" s="8" t="s">
        <v>55</v>
      </c>
      <c r="O150" s="8" t="s">
        <v>1530</v>
      </c>
      <c r="P150" s="8" t="s">
        <v>1531</v>
      </c>
      <c r="Q150" s="8" t="s">
        <v>53</v>
      </c>
      <c r="R150" s="8" t="s">
        <v>55</v>
      </c>
      <c r="S150" s="8" t="s">
        <v>89</v>
      </c>
      <c r="T150" s="8" t="s">
        <v>78</v>
      </c>
      <c r="U150" s="8" t="s">
        <v>59</v>
      </c>
      <c r="V150" s="8" t="s">
        <v>89</v>
      </c>
      <c r="W150" s="8" t="s">
        <v>89</v>
      </c>
    </row>
    <row r="151" spans="1:23" ht="15" customHeight="1">
      <c r="A151" s="187"/>
      <c r="B151" s="13" t="s">
        <v>1545</v>
      </c>
      <c r="C151" s="104">
        <v>1</v>
      </c>
      <c r="D151" s="104">
        <v>1</v>
      </c>
      <c r="E151" s="82"/>
      <c r="F151" s="82"/>
      <c r="G151" s="8" t="s">
        <v>33</v>
      </c>
      <c r="H151" s="8" t="s">
        <v>34</v>
      </c>
      <c r="I151" s="8" t="s">
        <v>1547</v>
      </c>
      <c r="J151" s="12">
        <f t="shared" si="0"/>
        <v>40</v>
      </c>
      <c r="K151" s="8" t="s">
        <v>1548</v>
      </c>
      <c r="L151" s="8" t="s">
        <v>1549</v>
      </c>
      <c r="M151" s="8" t="s">
        <v>671</v>
      </c>
      <c r="N151" s="8" t="s">
        <v>672</v>
      </c>
      <c r="O151" s="8" t="s">
        <v>1539</v>
      </c>
      <c r="P151" s="8" t="s">
        <v>1540</v>
      </c>
      <c r="Q151" s="8" t="s">
        <v>53</v>
      </c>
      <c r="R151" s="8" t="s">
        <v>55</v>
      </c>
      <c r="S151" s="8" t="s">
        <v>1552</v>
      </c>
      <c r="T151" s="8" t="s">
        <v>57</v>
      </c>
      <c r="U151" s="8" t="s">
        <v>59</v>
      </c>
      <c r="V151" s="8" t="s">
        <v>676</v>
      </c>
      <c r="W151" s="8" t="s">
        <v>267</v>
      </c>
    </row>
    <row r="152" spans="1:23" ht="15" customHeight="1">
      <c r="A152" s="187"/>
      <c r="B152" s="13" t="s">
        <v>1554</v>
      </c>
      <c r="C152" s="104">
        <v>1</v>
      </c>
      <c r="D152" s="104">
        <v>1</v>
      </c>
      <c r="E152" s="82"/>
      <c r="F152" s="82"/>
      <c r="G152" s="8" t="s">
        <v>33</v>
      </c>
      <c r="H152" s="8" t="s">
        <v>34</v>
      </c>
      <c r="I152" s="8" t="s">
        <v>1555</v>
      </c>
      <c r="J152" s="12">
        <f t="shared" si="0"/>
        <v>45</v>
      </c>
      <c r="K152" s="8" t="s">
        <v>1558</v>
      </c>
      <c r="L152" s="8" t="s">
        <v>1559</v>
      </c>
      <c r="M152" s="8" t="s">
        <v>43</v>
      </c>
      <c r="N152" s="8" t="s">
        <v>45</v>
      </c>
      <c r="O152" s="8" t="s">
        <v>1548</v>
      </c>
      <c r="P152" s="8" t="s">
        <v>1549</v>
      </c>
      <c r="Q152" s="8" t="s">
        <v>671</v>
      </c>
      <c r="R152" s="8" t="s">
        <v>672</v>
      </c>
      <c r="S152" s="8" t="s">
        <v>1561</v>
      </c>
      <c r="T152" s="8" t="s">
        <v>57</v>
      </c>
      <c r="U152" s="8" t="s">
        <v>59</v>
      </c>
      <c r="V152" s="8" t="s">
        <v>1563</v>
      </c>
      <c r="W152" s="8" t="s">
        <v>676</v>
      </c>
    </row>
    <row r="153" spans="1:23" ht="15" customHeight="1">
      <c r="A153" s="187"/>
      <c r="B153" s="13" t="s">
        <v>1565</v>
      </c>
      <c r="C153" s="104">
        <v>1</v>
      </c>
      <c r="D153" s="104">
        <v>1</v>
      </c>
      <c r="E153" s="82"/>
      <c r="F153" s="82"/>
      <c r="G153" s="8" t="s">
        <v>33</v>
      </c>
      <c r="H153" s="8" t="s">
        <v>34</v>
      </c>
      <c r="I153" s="8" t="s">
        <v>1567</v>
      </c>
      <c r="J153" s="12">
        <f t="shared" si="0"/>
        <v>40</v>
      </c>
      <c r="K153" s="8" t="s">
        <v>1558</v>
      </c>
      <c r="L153" s="8" t="s">
        <v>1559</v>
      </c>
      <c r="M153" s="8" t="s">
        <v>43</v>
      </c>
      <c r="N153" s="8" t="s">
        <v>45</v>
      </c>
      <c r="O153" s="8" t="s">
        <v>1569</v>
      </c>
      <c r="P153" s="8" t="s">
        <v>1570</v>
      </c>
      <c r="Q153" s="8" t="s">
        <v>671</v>
      </c>
      <c r="R153" s="8" t="s">
        <v>672</v>
      </c>
      <c r="S153" s="8" t="s">
        <v>1561</v>
      </c>
      <c r="T153" s="8" t="s">
        <v>57</v>
      </c>
      <c r="U153" s="8" t="s">
        <v>59</v>
      </c>
      <c r="V153" s="8" t="s">
        <v>1563</v>
      </c>
      <c r="W153" s="8" t="s">
        <v>676</v>
      </c>
    </row>
    <row r="154" spans="1:23" ht="15" customHeight="1">
      <c r="A154" s="187"/>
      <c r="B154" s="13" t="s">
        <v>1576</v>
      </c>
      <c r="C154" s="104">
        <v>1</v>
      </c>
      <c r="D154" s="104">
        <v>1</v>
      </c>
      <c r="E154" s="82"/>
      <c r="F154" s="82"/>
      <c r="G154" s="8" t="s">
        <v>33</v>
      </c>
      <c r="H154" s="8" t="s">
        <v>34</v>
      </c>
      <c r="I154" s="8" t="s">
        <v>1580</v>
      </c>
      <c r="J154" s="12">
        <f t="shared" si="0"/>
        <v>41</v>
      </c>
      <c r="K154" s="8" t="s">
        <v>1569</v>
      </c>
      <c r="L154" s="8" t="s">
        <v>1570</v>
      </c>
      <c r="M154" s="8" t="s">
        <v>671</v>
      </c>
      <c r="N154" s="8" t="s">
        <v>672</v>
      </c>
      <c r="O154" s="8" t="s">
        <v>1581</v>
      </c>
      <c r="P154" s="8" t="s">
        <v>1582</v>
      </c>
      <c r="Q154" s="8" t="s">
        <v>53</v>
      </c>
      <c r="R154" s="8" t="s">
        <v>55</v>
      </c>
      <c r="S154" s="8" t="s">
        <v>1583</v>
      </c>
      <c r="T154" s="8" t="s">
        <v>57</v>
      </c>
      <c r="U154" s="8" t="s">
        <v>59</v>
      </c>
      <c r="V154" s="8" t="s">
        <v>676</v>
      </c>
      <c r="W154" s="8" t="s">
        <v>1585</v>
      </c>
    </row>
    <row r="155" spans="1:23" ht="15" customHeight="1">
      <c r="A155" s="187"/>
      <c r="B155" s="13" t="s">
        <v>1586</v>
      </c>
      <c r="C155" s="104">
        <v>1</v>
      </c>
      <c r="D155" s="104">
        <v>1</v>
      </c>
      <c r="E155" s="82"/>
      <c r="F155" s="82"/>
      <c r="G155" s="8" t="s">
        <v>33</v>
      </c>
      <c r="H155" s="8" t="s">
        <v>34</v>
      </c>
      <c r="I155" s="8" t="s">
        <v>1589</v>
      </c>
      <c r="J155" s="12">
        <f t="shared" si="0"/>
        <v>55</v>
      </c>
      <c r="K155" s="8" t="s">
        <v>170</v>
      </c>
      <c r="L155" s="8" t="s">
        <v>171</v>
      </c>
      <c r="M155" s="8" t="s">
        <v>46</v>
      </c>
      <c r="N155" s="8" t="s">
        <v>49</v>
      </c>
      <c r="O155" s="8" t="s">
        <v>1581</v>
      </c>
      <c r="P155" s="8" t="s">
        <v>1582</v>
      </c>
      <c r="Q155" s="8" t="s">
        <v>53</v>
      </c>
      <c r="R155" s="8" t="s">
        <v>55</v>
      </c>
      <c r="S155" s="8" t="s">
        <v>1591</v>
      </c>
      <c r="T155" s="8" t="s">
        <v>57</v>
      </c>
      <c r="U155" s="8" t="s">
        <v>59</v>
      </c>
      <c r="V155" s="8" t="s">
        <v>177</v>
      </c>
      <c r="W155" s="8" t="s">
        <v>1585</v>
      </c>
    </row>
    <row r="156" spans="1:23" ht="15" customHeight="1">
      <c r="A156" s="187"/>
      <c r="B156" s="13" t="s">
        <v>1594</v>
      </c>
      <c r="C156" s="104">
        <v>1</v>
      </c>
      <c r="D156" s="104">
        <v>1</v>
      </c>
      <c r="E156" s="82"/>
      <c r="F156" s="82"/>
      <c r="G156" s="8" t="s">
        <v>84</v>
      </c>
      <c r="H156" s="8" t="s">
        <v>34</v>
      </c>
      <c r="I156" s="8" t="s">
        <v>1596</v>
      </c>
      <c r="J156" s="12">
        <f t="shared" si="0"/>
        <v>56</v>
      </c>
      <c r="K156" s="8" t="s">
        <v>170</v>
      </c>
      <c r="L156" s="8" t="s">
        <v>171</v>
      </c>
      <c r="M156" s="8" t="s">
        <v>46</v>
      </c>
      <c r="N156" s="8" t="s">
        <v>49</v>
      </c>
      <c r="O156" s="8" t="s">
        <v>1539</v>
      </c>
      <c r="P156" s="8" t="s">
        <v>1540</v>
      </c>
      <c r="Q156" s="8" t="s">
        <v>53</v>
      </c>
      <c r="R156" s="8" t="s">
        <v>55</v>
      </c>
      <c r="S156" s="8" t="s">
        <v>1601</v>
      </c>
      <c r="T156" s="8" t="s">
        <v>57</v>
      </c>
      <c r="U156" s="8" t="s">
        <v>59</v>
      </c>
      <c r="V156" s="8" t="s">
        <v>177</v>
      </c>
      <c r="W156" s="8" t="s">
        <v>267</v>
      </c>
    </row>
    <row r="157" spans="1:23" ht="15" customHeight="1">
      <c r="A157" s="187"/>
      <c r="B157" s="13" t="s">
        <v>1603</v>
      </c>
      <c r="C157" s="104">
        <v>1</v>
      </c>
      <c r="D157" s="104">
        <v>1</v>
      </c>
      <c r="E157" s="82"/>
      <c r="F157" s="82"/>
      <c r="G157" s="8" t="s">
        <v>145</v>
      </c>
      <c r="H157" s="8" t="s">
        <v>34</v>
      </c>
      <c r="I157" s="8" t="s">
        <v>346</v>
      </c>
      <c r="J157" s="12">
        <f t="shared" si="0"/>
        <v>12</v>
      </c>
      <c r="K157" s="8" t="s">
        <v>1539</v>
      </c>
      <c r="L157" s="8" t="s">
        <v>1540</v>
      </c>
      <c r="M157" s="8" t="s">
        <v>53</v>
      </c>
      <c r="N157" s="8" t="s">
        <v>55</v>
      </c>
      <c r="O157" s="8" t="s">
        <v>1607</v>
      </c>
      <c r="P157" s="8" t="s">
        <v>1608</v>
      </c>
      <c r="Q157" s="8" t="s">
        <v>53</v>
      </c>
      <c r="R157" s="8" t="s">
        <v>55</v>
      </c>
      <c r="S157" s="8" t="s">
        <v>1609</v>
      </c>
      <c r="T157" s="8" t="s">
        <v>78</v>
      </c>
      <c r="U157" s="8" t="s">
        <v>59</v>
      </c>
      <c r="V157" s="8" t="s">
        <v>267</v>
      </c>
      <c r="W157" s="8" t="s">
        <v>1360</v>
      </c>
    </row>
    <row r="158" spans="1:23" ht="15" customHeight="1">
      <c r="A158" s="187"/>
      <c r="B158" s="13" t="s">
        <v>1611</v>
      </c>
      <c r="C158" s="104">
        <v>1</v>
      </c>
      <c r="D158" s="104">
        <v>1</v>
      </c>
      <c r="E158" s="82"/>
      <c r="F158" s="82"/>
      <c r="G158" s="8" t="s">
        <v>84</v>
      </c>
      <c r="H158" s="8" t="s">
        <v>34</v>
      </c>
      <c r="I158" s="8" t="s">
        <v>1589</v>
      </c>
      <c r="J158" s="12">
        <f t="shared" si="0"/>
        <v>55</v>
      </c>
      <c r="K158" s="8" t="s">
        <v>170</v>
      </c>
      <c r="L158" s="8" t="s">
        <v>171</v>
      </c>
      <c r="M158" s="8" t="s">
        <v>46</v>
      </c>
      <c r="N158" s="8" t="s">
        <v>49</v>
      </c>
      <c r="O158" s="8" t="s">
        <v>1581</v>
      </c>
      <c r="P158" s="8" t="s">
        <v>1582</v>
      </c>
      <c r="Q158" s="8" t="s">
        <v>53</v>
      </c>
      <c r="R158" s="8" t="s">
        <v>55</v>
      </c>
      <c r="S158" s="8" t="s">
        <v>1591</v>
      </c>
      <c r="T158" s="8" t="s">
        <v>57</v>
      </c>
      <c r="U158" s="8" t="s">
        <v>59</v>
      </c>
      <c r="V158" s="8" t="s">
        <v>177</v>
      </c>
      <c r="W158" s="8" t="s">
        <v>1585</v>
      </c>
    </row>
    <row r="159" spans="1:23" ht="15" customHeight="1">
      <c r="A159" s="187"/>
      <c r="B159" s="13" t="s">
        <v>1618</v>
      </c>
      <c r="C159" s="104"/>
      <c r="D159" s="104"/>
      <c r="E159" s="82"/>
      <c r="F159" s="82"/>
      <c r="G159" s="8" t="s">
        <v>145</v>
      </c>
      <c r="H159" s="8" t="s">
        <v>34</v>
      </c>
      <c r="I159" s="8" t="s">
        <v>1622</v>
      </c>
      <c r="J159" s="12">
        <f t="shared" si="0"/>
        <v>6</v>
      </c>
      <c r="K159" s="8" t="s">
        <v>1581</v>
      </c>
      <c r="L159" s="8" t="s">
        <v>1582</v>
      </c>
      <c r="M159" s="8" t="s">
        <v>53</v>
      </c>
      <c r="N159" s="8" t="s">
        <v>55</v>
      </c>
      <c r="O159" s="8" t="s">
        <v>1625</v>
      </c>
      <c r="P159" s="8" t="s">
        <v>1626</v>
      </c>
      <c r="Q159" s="8" t="s">
        <v>53</v>
      </c>
      <c r="R159" s="8" t="s">
        <v>55</v>
      </c>
      <c r="S159" s="8" t="s">
        <v>1627</v>
      </c>
      <c r="T159" s="8" t="s">
        <v>78</v>
      </c>
      <c r="U159" s="8" t="s">
        <v>59</v>
      </c>
      <c r="V159" s="8" t="s">
        <v>1585</v>
      </c>
      <c r="W159" s="8" t="s">
        <v>1518</v>
      </c>
    </row>
    <row r="160" spans="1:23" ht="15" customHeight="1">
      <c r="A160" s="187"/>
      <c r="B160" s="13" t="s">
        <v>1630</v>
      </c>
      <c r="C160" s="104">
        <v>1</v>
      </c>
      <c r="D160" s="104">
        <v>1</v>
      </c>
      <c r="E160" s="82"/>
      <c r="F160" s="82"/>
      <c r="G160" s="8" t="s">
        <v>84</v>
      </c>
      <c r="H160" s="8" t="s">
        <v>34</v>
      </c>
      <c r="I160" s="8" t="s">
        <v>1633</v>
      </c>
      <c r="J160" s="12">
        <f t="shared" si="0"/>
        <v>22</v>
      </c>
      <c r="K160" s="8" t="s">
        <v>1548</v>
      </c>
      <c r="L160" s="8" t="s">
        <v>1549</v>
      </c>
      <c r="M160" s="8" t="s">
        <v>671</v>
      </c>
      <c r="N160" s="8" t="s">
        <v>672</v>
      </c>
      <c r="O160" s="8" t="s">
        <v>1636</v>
      </c>
      <c r="P160" s="8" t="s">
        <v>1637</v>
      </c>
      <c r="Q160" s="8" t="s">
        <v>774</v>
      </c>
      <c r="R160" s="8" t="s">
        <v>775</v>
      </c>
      <c r="S160" s="8" t="s">
        <v>1639</v>
      </c>
      <c r="T160" s="8" t="s">
        <v>57</v>
      </c>
      <c r="U160" s="8" t="s">
        <v>1641</v>
      </c>
      <c r="V160" s="8" t="s">
        <v>676</v>
      </c>
      <c r="W160" s="8" t="s">
        <v>1642</v>
      </c>
    </row>
    <row r="161" spans="1:23" ht="15" customHeight="1">
      <c r="A161" s="187"/>
      <c r="B161" s="13" t="s">
        <v>1643</v>
      </c>
      <c r="C161" s="104">
        <v>1</v>
      </c>
      <c r="D161" s="104">
        <v>1</v>
      </c>
      <c r="E161" s="82"/>
      <c r="F161" s="82"/>
      <c r="G161" s="8" t="s">
        <v>84</v>
      </c>
      <c r="H161" s="8" t="s">
        <v>34</v>
      </c>
      <c r="I161" s="8" t="s">
        <v>1646</v>
      </c>
      <c r="J161" s="12">
        <f t="shared" si="0"/>
        <v>18</v>
      </c>
      <c r="K161" s="8" t="s">
        <v>1569</v>
      </c>
      <c r="L161" s="8" t="s">
        <v>1570</v>
      </c>
      <c r="M161" s="8" t="s">
        <v>671</v>
      </c>
      <c r="N161" s="8" t="s">
        <v>672</v>
      </c>
      <c r="O161" s="8" t="s">
        <v>1636</v>
      </c>
      <c r="P161" s="8" t="s">
        <v>1637</v>
      </c>
      <c r="Q161" s="8" t="s">
        <v>774</v>
      </c>
      <c r="R161" s="8" t="s">
        <v>775</v>
      </c>
      <c r="S161" s="8" t="s">
        <v>1639</v>
      </c>
      <c r="T161" s="8" t="s">
        <v>57</v>
      </c>
      <c r="U161" s="8" t="s">
        <v>59</v>
      </c>
      <c r="V161" s="8" t="s">
        <v>676</v>
      </c>
      <c r="W161" s="8" t="s">
        <v>1642</v>
      </c>
    </row>
    <row r="162" spans="1:23" ht="15" customHeight="1">
      <c r="A162" s="187"/>
      <c r="B162" s="13" t="s">
        <v>1649</v>
      </c>
      <c r="C162" s="104">
        <v>1</v>
      </c>
      <c r="D162" s="104">
        <v>1</v>
      </c>
      <c r="E162" s="82"/>
      <c r="F162" s="82"/>
      <c r="G162" s="8" t="s">
        <v>33</v>
      </c>
      <c r="H162" s="8" t="s">
        <v>34</v>
      </c>
      <c r="I162" s="8" t="s">
        <v>1652</v>
      </c>
      <c r="J162" s="12">
        <f t="shared" si="0"/>
        <v>61</v>
      </c>
      <c r="K162" s="8" t="s">
        <v>40</v>
      </c>
      <c r="L162" s="8" t="s">
        <v>42</v>
      </c>
      <c r="M162" s="8" t="s">
        <v>43</v>
      </c>
      <c r="N162" s="8" t="s">
        <v>45</v>
      </c>
      <c r="O162" s="8" t="s">
        <v>170</v>
      </c>
      <c r="P162" s="8" t="s">
        <v>171</v>
      </c>
      <c r="Q162" s="8" t="s">
        <v>46</v>
      </c>
      <c r="R162" s="8" t="s">
        <v>49</v>
      </c>
      <c r="S162" s="8" t="s">
        <v>1655</v>
      </c>
      <c r="T162" s="8" t="s">
        <v>57</v>
      </c>
      <c r="U162" s="8" t="s">
        <v>59</v>
      </c>
      <c r="V162" s="8" t="s">
        <v>60</v>
      </c>
      <c r="W162" s="8" t="s">
        <v>177</v>
      </c>
    </row>
    <row r="163" spans="1:23" ht="15" customHeight="1">
      <c r="A163" s="188"/>
      <c r="B163" s="13" t="s">
        <v>1657</v>
      </c>
      <c r="C163" s="104">
        <v>1</v>
      </c>
      <c r="D163" s="104">
        <v>1</v>
      </c>
      <c r="E163" s="82"/>
      <c r="F163" s="82"/>
      <c r="G163" s="8" t="s">
        <v>104</v>
      </c>
      <c r="H163" s="8" t="s">
        <v>34</v>
      </c>
      <c r="I163" s="8" t="s">
        <v>1658</v>
      </c>
      <c r="J163" s="12">
        <f t="shared" si="0"/>
        <v>14</v>
      </c>
      <c r="K163" s="8" t="s">
        <v>40</v>
      </c>
      <c r="L163" s="8" t="s">
        <v>42</v>
      </c>
      <c r="M163" s="8" t="s">
        <v>43</v>
      </c>
      <c r="N163" s="8" t="s">
        <v>45</v>
      </c>
      <c r="O163" s="8" t="s">
        <v>1662</v>
      </c>
      <c r="P163" s="8" t="s">
        <v>1663</v>
      </c>
      <c r="Q163" s="8" t="s">
        <v>53</v>
      </c>
      <c r="R163" s="8" t="s">
        <v>55</v>
      </c>
      <c r="S163" s="8" t="s">
        <v>1665</v>
      </c>
      <c r="T163" s="8" t="s">
        <v>57</v>
      </c>
      <c r="U163" s="8" t="s">
        <v>94</v>
      </c>
      <c r="V163" s="8" t="s">
        <v>60</v>
      </c>
      <c r="W163" s="8" t="s">
        <v>1667</v>
      </c>
    </row>
    <row r="164" spans="1:23" ht="15" customHeight="1">
      <c r="A164" s="186" t="s">
        <v>1668</v>
      </c>
      <c r="B164" s="13" t="s">
        <v>1673</v>
      </c>
      <c r="C164" s="104">
        <v>1</v>
      </c>
      <c r="D164" s="104">
        <v>1</v>
      </c>
      <c r="E164" s="82"/>
      <c r="F164" s="82"/>
      <c r="G164" s="8" t="s">
        <v>691</v>
      </c>
      <c r="H164" s="8" t="s">
        <v>34</v>
      </c>
      <c r="I164" s="8" t="s">
        <v>1680</v>
      </c>
      <c r="J164" s="12">
        <f t="shared" si="0"/>
        <v>57</v>
      </c>
      <c r="K164" s="8" t="s">
        <v>170</v>
      </c>
      <c r="L164" s="8" t="s">
        <v>171</v>
      </c>
      <c r="M164" s="8" t="s">
        <v>46</v>
      </c>
      <c r="N164" s="8" t="s">
        <v>49</v>
      </c>
      <c r="O164" s="8" t="s">
        <v>1681</v>
      </c>
      <c r="P164" s="8" t="s">
        <v>1682</v>
      </c>
      <c r="Q164" s="8" t="s">
        <v>53</v>
      </c>
      <c r="R164" s="8" t="s">
        <v>55</v>
      </c>
      <c r="S164" s="8" t="s">
        <v>1684</v>
      </c>
      <c r="T164" s="8" t="s">
        <v>57</v>
      </c>
      <c r="U164" s="8" t="s">
        <v>59</v>
      </c>
      <c r="V164" s="8" t="s">
        <v>177</v>
      </c>
      <c r="W164" s="8" t="s">
        <v>1686</v>
      </c>
    </row>
    <row r="165" spans="1:23" ht="15" customHeight="1">
      <c r="A165" s="188"/>
      <c r="B165" s="13" t="s">
        <v>1690</v>
      </c>
      <c r="C165" s="104">
        <v>1</v>
      </c>
      <c r="D165" s="104">
        <v>1</v>
      </c>
      <c r="E165" s="82"/>
      <c r="F165" s="82"/>
      <c r="G165" s="8" t="s">
        <v>691</v>
      </c>
      <c r="H165" s="8" t="s">
        <v>34</v>
      </c>
      <c r="I165" s="8" t="s">
        <v>1692</v>
      </c>
      <c r="J165" s="12">
        <f t="shared" si="0"/>
        <v>55</v>
      </c>
      <c r="K165" s="8" t="s">
        <v>170</v>
      </c>
      <c r="L165" s="8" t="s">
        <v>171</v>
      </c>
      <c r="M165" s="8" t="s">
        <v>46</v>
      </c>
      <c r="N165" s="8" t="s">
        <v>49</v>
      </c>
      <c r="O165" s="8" t="s">
        <v>1696</v>
      </c>
      <c r="P165" s="8" t="s">
        <v>1697</v>
      </c>
      <c r="Q165" s="8" t="s">
        <v>53</v>
      </c>
      <c r="R165" s="8" t="s">
        <v>55</v>
      </c>
      <c r="S165" s="8" t="s">
        <v>1699</v>
      </c>
      <c r="T165" s="8" t="s">
        <v>57</v>
      </c>
      <c r="U165" s="8" t="s">
        <v>59</v>
      </c>
      <c r="V165" s="8" t="s">
        <v>177</v>
      </c>
      <c r="W165" s="8" t="s">
        <v>1702</v>
      </c>
    </row>
    <row r="166" spans="1:23" ht="15" customHeight="1">
      <c r="A166" s="186" t="s">
        <v>1703</v>
      </c>
      <c r="B166" s="13" t="s">
        <v>1708</v>
      </c>
      <c r="C166" s="104">
        <v>1</v>
      </c>
      <c r="D166" s="104">
        <v>1</v>
      </c>
      <c r="E166" s="82">
        <v>1</v>
      </c>
      <c r="F166" s="82"/>
      <c r="G166" s="8" t="s">
        <v>1069</v>
      </c>
      <c r="H166" s="8" t="s">
        <v>34</v>
      </c>
      <c r="I166" s="8" t="s">
        <v>1712</v>
      </c>
      <c r="J166" s="12">
        <f t="shared" si="0"/>
        <v>41</v>
      </c>
      <c r="K166" s="8" t="s">
        <v>1714</v>
      </c>
      <c r="L166" s="8" t="s">
        <v>1715</v>
      </c>
      <c r="M166" s="8" t="s">
        <v>53</v>
      </c>
      <c r="N166" s="8" t="s">
        <v>55</v>
      </c>
      <c r="O166" s="8" t="s">
        <v>1717</v>
      </c>
      <c r="P166" s="8" t="s">
        <v>1718</v>
      </c>
      <c r="Q166" s="8" t="s">
        <v>774</v>
      </c>
      <c r="R166" s="8" t="s">
        <v>775</v>
      </c>
      <c r="S166" s="8" t="s">
        <v>1721</v>
      </c>
      <c r="T166" s="8" t="s">
        <v>57</v>
      </c>
      <c r="U166" s="8" t="s">
        <v>1723</v>
      </c>
      <c r="V166" s="8" t="s">
        <v>1725</v>
      </c>
      <c r="W166" s="8" t="s">
        <v>1726</v>
      </c>
    </row>
    <row r="167" spans="1:23" ht="15" customHeight="1">
      <c r="A167" s="187"/>
      <c r="B167" s="13" t="s">
        <v>1727</v>
      </c>
      <c r="C167" s="104">
        <v>1</v>
      </c>
      <c r="D167" s="104">
        <v>1</v>
      </c>
      <c r="E167" s="82">
        <v>1</v>
      </c>
      <c r="F167" s="82"/>
      <c r="G167" s="8" t="s">
        <v>316</v>
      </c>
      <c r="H167" s="8" t="s">
        <v>34</v>
      </c>
      <c r="I167" s="8" t="s">
        <v>1729</v>
      </c>
      <c r="J167" s="12">
        <f t="shared" si="0"/>
        <v>71</v>
      </c>
      <c r="K167" s="8" t="s">
        <v>170</v>
      </c>
      <c r="L167" s="8" t="s">
        <v>171</v>
      </c>
      <c r="M167" s="8" t="s">
        <v>46</v>
      </c>
      <c r="N167" s="8" t="s">
        <v>49</v>
      </c>
      <c r="O167" s="8" t="s">
        <v>1717</v>
      </c>
      <c r="P167" s="8" t="s">
        <v>1718</v>
      </c>
      <c r="Q167" s="8" t="s">
        <v>774</v>
      </c>
      <c r="R167" s="8" t="s">
        <v>775</v>
      </c>
      <c r="S167" s="8" t="s">
        <v>1733</v>
      </c>
      <c r="T167" s="8" t="s">
        <v>57</v>
      </c>
      <c r="U167" s="8" t="s">
        <v>59</v>
      </c>
      <c r="V167" s="8" t="s">
        <v>177</v>
      </c>
      <c r="W167" s="8" t="s">
        <v>1726</v>
      </c>
    </row>
    <row r="168" spans="1:23" ht="15" customHeight="1">
      <c r="A168" s="187"/>
      <c r="B168" s="13" t="s">
        <v>1735</v>
      </c>
      <c r="C168" s="104"/>
      <c r="D168" s="104"/>
      <c r="E168" s="82"/>
      <c r="F168" s="82"/>
      <c r="G168" s="8" t="s">
        <v>316</v>
      </c>
      <c r="H168" s="8" t="s">
        <v>34</v>
      </c>
      <c r="I168" s="8" t="s">
        <v>1736</v>
      </c>
      <c r="J168" s="12">
        <f t="shared" si="0"/>
        <v>8</v>
      </c>
      <c r="K168" s="8" t="s">
        <v>170</v>
      </c>
      <c r="L168" s="8" t="s">
        <v>171</v>
      </c>
      <c r="M168" s="8" t="s">
        <v>46</v>
      </c>
      <c r="N168" s="8" t="s">
        <v>49</v>
      </c>
      <c r="O168" s="8" t="s">
        <v>170</v>
      </c>
      <c r="P168" s="8" t="s">
        <v>171</v>
      </c>
      <c r="Q168" s="8" t="s">
        <v>46</v>
      </c>
      <c r="R168" s="8" t="s">
        <v>49</v>
      </c>
      <c r="S168" s="8" t="s">
        <v>89</v>
      </c>
      <c r="T168" s="8" t="s">
        <v>78</v>
      </c>
      <c r="U168" s="8" t="s">
        <v>59</v>
      </c>
      <c r="V168" s="8" t="s">
        <v>89</v>
      </c>
      <c r="W168" s="8" t="s">
        <v>89</v>
      </c>
    </row>
    <row r="169" spans="1:23" ht="15" customHeight="1">
      <c r="A169" s="187"/>
      <c r="B169" s="13" t="s">
        <v>1742</v>
      </c>
      <c r="C169" s="104"/>
      <c r="D169" s="104"/>
      <c r="E169" s="82"/>
      <c r="F169" s="82"/>
      <c r="G169" s="8" t="s">
        <v>316</v>
      </c>
      <c r="H169" s="8" t="s">
        <v>34</v>
      </c>
      <c r="I169" s="8" t="s">
        <v>1736</v>
      </c>
      <c r="J169" s="12">
        <f t="shared" si="0"/>
        <v>8</v>
      </c>
      <c r="K169" s="8" t="s">
        <v>170</v>
      </c>
      <c r="L169" s="8" t="s">
        <v>171</v>
      </c>
      <c r="M169" s="8" t="s">
        <v>46</v>
      </c>
      <c r="N169" s="8" t="s">
        <v>49</v>
      </c>
      <c r="O169" s="8" t="s">
        <v>170</v>
      </c>
      <c r="P169" s="8" t="s">
        <v>171</v>
      </c>
      <c r="Q169" s="8" t="s">
        <v>46</v>
      </c>
      <c r="R169" s="8" t="s">
        <v>49</v>
      </c>
      <c r="S169" s="8" t="s">
        <v>89</v>
      </c>
      <c r="T169" s="8" t="s">
        <v>78</v>
      </c>
      <c r="U169" s="8" t="s">
        <v>59</v>
      </c>
      <c r="V169" s="8" t="s">
        <v>89</v>
      </c>
      <c r="W169" s="8" t="s">
        <v>89</v>
      </c>
    </row>
    <row r="170" spans="1:23" ht="15" customHeight="1">
      <c r="A170" s="187"/>
      <c r="B170" s="13" t="s">
        <v>1748</v>
      </c>
      <c r="C170" s="104">
        <v>1</v>
      </c>
      <c r="D170" s="104">
        <v>1</v>
      </c>
      <c r="E170" s="82">
        <v>1</v>
      </c>
      <c r="F170" s="82"/>
      <c r="G170" s="8" t="s">
        <v>1750</v>
      </c>
      <c r="H170" s="8" t="s">
        <v>31</v>
      </c>
      <c r="I170" s="8" t="s">
        <v>1751</v>
      </c>
      <c r="J170" s="12">
        <f t="shared" si="0"/>
        <v>16</v>
      </c>
      <c r="K170" s="8" t="s">
        <v>1753</v>
      </c>
      <c r="L170" s="8" t="s">
        <v>1754</v>
      </c>
      <c r="M170" s="8" t="s">
        <v>774</v>
      </c>
      <c r="N170" s="8" t="s">
        <v>775</v>
      </c>
      <c r="O170" s="8" t="s">
        <v>1717</v>
      </c>
      <c r="P170" s="8" t="s">
        <v>1718</v>
      </c>
      <c r="Q170" s="8" t="s">
        <v>774</v>
      </c>
      <c r="R170" s="8" t="s">
        <v>775</v>
      </c>
      <c r="S170" s="8" t="s">
        <v>1757</v>
      </c>
      <c r="T170" s="8" t="s">
        <v>78</v>
      </c>
      <c r="U170" s="8" t="s">
        <v>59</v>
      </c>
      <c r="V170" s="8" t="s">
        <v>1759</v>
      </c>
      <c r="W170" s="8" t="s">
        <v>1726</v>
      </c>
    </row>
    <row r="171" spans="1:23" ht="15" customHeight="1">
      <c r="A171" s="187"/>
      <c r="B171" s="13" t="s">
        <v>1760</v>
      </c>
      <c r="C171" s="104">
        <v>1</v>
      </c>
      <c r="D171" s="104">
        <v>1</v>
      </c>
      <c r="E171" s="82">
        <v>1</v>
      </c>
      <c r="F171" s="82"/>
      <c r="G171" s="8" t="s">
        <v>316</v>
      </c>
      <c r="H171" s="8" t="s">
        <v>34</v>
      </c>
      <c r="I171" s="8" t="s">
        <v>1762</v>
      </c>
      <c r="J171" s="12">
        <f t="shared" si="0"/>
        <v>67</v>
      </c>
      <c r="K171" s="8" t="s">
        <v>170</v>
      </c>
      <c r="L171" s="8" t="s">
        <v>171</v>
      </c>
      <c r="M171" s="8" t="s">
        <v>46</v>
      </c>
      <c r="N171" s="8" t="s">
        <v>49</v>
      </c>
      <c r="O171" s="8" t="s">
        <v>1765</v>
      </c>
      <c r="P171" s="8" t="s">
        <v>1766</v>
      </c>
      <c r="Q171" s="8" t="s">
        <v>774</v>
      </c>
      <c r="R171" s="8" t="s">
        <v>775</v>
      </c>
      <c r="S171" s="8" t="s">
        <v>1768</v>
      </c>
      <c r="T171" s="8" t="s">
        <v>57</v>
      </c>
      <c r="U171" s="8" t="s">
        <v>59</v>
      </c>
      <c r="V171" s="8" t="s">
        <v>177</v>
      </c>
      <c r="W171" s="8" t="s">
        <v>1770</v>
      </c>
    </row>
    <row r="172" spans="1:23" ht="15" customHeight="1">
      <c r="A172" s="187"/>
      <c r="B172" s="13" t="s">
        <v>1773</v>
      </c>
      <c r="C172" s="104">
        <v>1</v>
      </c>
      <c r="D172" s="104">
        <v>1</v>
      </c>
      <c r="E172" s="82">
        <v>1</v>
      </c>
      <c r="F172" s="82"/>
      <c r="G172" s="8" t="s">
        <v>1750</v>
      </c>
      <c r="H172" s="8" t="s">
        <v>31</v>
      </c>
      <c r="I172" s="8" t="s">
        <v>1775</v>
      </c>
      <c r="J172" s="12">
        <f t="shared" si="0"/>
        <v>11</v>
      </c>
      <c r="K172" s="8" t="s">
        <v>1777</v>
      </c>
      <c r="L172" s="8" t="s">
        <v>1778</v>
      </c>
      <c r="M172" s="8" t="s">
        <v>774</v>
      </c>
      <c r="N172" s="8" t="s">
        <v>775</v>
      </c>
      <c r="O172" s="8" t="s">
        <v>1765</v>
      </c>
      <c r="P172" s="8" t="s">
        <v>1766</v>
      </c>
      <c r="Q172" s="8" t="s">
        <v>774</v>
      </c>
      <c r="R172" s="8" t="s">
        <v>775</v>
      </c>
      <c r="S172" s="8" t="s">
        <v>1780</v>
      </c>
      <c r="T172" s="8" t="s">
        <v>78</v>
      </c>
      <c r="U172" s="8" t="s">
        <v>59</v>
      </c>
      <c r="V172" s="8" t="s">
        <v>1782</v>
      </c>
      <c r="W172" s="8" t="s">
        <v>1770</v>
      </c>
    </row>
    <row r="173" spans="1:23" ht="15" customHeight="1">
      <c r="A173" s="187"/>
      <c r="B173" s="13" t="s">
        <v>1783</v>
      </c>
      <c r="C173" s="104">
        <v>1</v>
      </c>
      <c r="D173" s="104">
        <v>1</v>
      </c>
      <c r="E173" s="82">
        <v>1</v>
      </c>
      <c r="F173" s="82"/>
      <c r="G173" s="8" t="s">
        <v>145</v>
      </c>
      <c r="H173" s="8" t="s">
        <v>34</v>
      </c>
      <c r="I173" s="8" t="s">
        <v>1775</v>
      </c>
      <c r="J173" s="12">
        <f t="shared" si="0"/>
        <v>11</v>
      </c>
      <c r="K173" s="8" t="s">
        <v>1788</v>
      </c>
      <c r="L173" s="8" t="s">
        <v>1790</v>
      </c>
      <c r="M173" s="8" t="s">
        <v>774</v>
      </c>
      <c r="N173" s="8" t="s">
        <v>775</v>
      </c>
      <c r="O173" s="8" t="s">
        <v>1765</v>
      </c>
      <c r="P173" s="8" t="s">
        <v>1766</v>
      </c>
      <c r="Q173" s="8" t="s">
        <v>774</v>
      </c>
      <c r="R173" s="8" t="s">
        <v>775</v>
      </c>
      <c r="S173" s="8" t="s">
        <v>1780</v>
      </c>
      <c r="T173" s="8" t="s">
        <v>78</v>
      </c>
      <c r="U173" s="8" t="s">
        <v>59</v>
      </c>
      <c r="V173" s="8" t="s">
        <v>1782</v>
      </c>
      <c r="W173" s="8" t="s">
        <v>1770</v>
      </c>
    </row>
    <row r="174" spans="1:23" ht="15" customHeight="1">
      <c r="A174" s="187"/>
      <c r="B174" s="13" t="s">
        <v>1794</v>
      </c>
      <c r="C174" s="104">
        <v>1</v>
      </c>
      <c r="D174" s="104">
        <v>1</v>
      </c>
      <c r="E174" s="82">
        <v>1</v>
      </c>
      <c r="F174" s="82"/>
      <c r="G174" s="8" t="s">
        <v>145</v>
      </c>
      <c r="H174" s="8" t="s">
        <v>34</v>
      </c>
      <c r="I174" s="8" t="s">
        <v>1751</v>
      </c>
      <c r="J174" s="12">
        <f t="shared" si="0"/>
        <v>16</v>
      </c>
      <c r="K174" s="8" t="s">
        <v>1797</v>
      </c>
      <c r="L174" s="8" t="s">
        <v>1799</v>
      </c>
      <c r="M174" s="8" t="s">
        <v>774</v>
      </c>
      <c r="N174" s="8" t="s">
        <v>775</v>
      </c>
      <c r="O174" s="8" t="s">
        <v>1717</v>
      </c>
      <c r="P174" s="8" t="s">
        <v>1718</v>
      </c>
      <c r="Q174" s="8" t="s">
        <v>774</v>
      </c>
      <c r="R174" s="8" t="s">
        <v>775</v>
      </c>
      <c r="S174" s="8" t="s">
        <v>1757</v>
      </c>
      <c r="T174" s="8" t="s">
        <v>78</v>
      </c>
      <c r="U174" s="8" t="s">
        <v>59</v>
      </c>
      <c r="V174" s="8" t="s">
        <v>1759</v>
      </c>
      <c r="W174" s="8" t="s">
        <v>1726</v>
      </c>
    </row>
    <row r="175" spans="1:23" ht="15" customHeight="1">
      <c r="A175" s="187"/>
      <c r="B175" s="13" t="s">
        <v>1803</v>
      </c>
      <c r="C175" s="104">
        <v>1</v>
      </c>
      <c r="D175" s="104">
        <v>1</v>
      </c>
      <c r="E175" s="82">
        <v>1</v>
      </c>
      <c r="F175" s="82"/>
      <c r="G175" s="8" t="s">
        <v>145</v>
      </c>
      <c r="H175" s="8" t="s">
        <v>34</v>
      </c>
      <c r="I175" s="8" t="s">
        <v>1806</v>
      </c>
      <c r="J175" s="12">
        <f t="shared" si="0"/>
        <v>14</v>
      </c>
      <c r="K175" s="8" t="s">
        <v>1788</v>
      </c>
      <c r="L175" s="8" t="s">
        <v>1790</v>
      </c>
      <c r="M175" s="8" t="s">
        <v>774</v>
      </c>
      <c r="N175" s="8" t="s">
        <v>775</v>
      </c>
      <c r="O175" s="8" t="s">
        <v>1717</v>
      </c>
      <c r="P175" s="8" t="s">
        <v>1718</v>
      </c>
      <c r="Q175" s="8" t="s">
        <v>774</v>
      </c>
      <c r="R175" s="8" t="s">
        <v>775</v>
      </c>
      <c r="S175" s="8" t="s">
        <v>1809</v>
      </c>
      <c r="T175" s="8" t="s">
        <v>78</v>
      </c>
      <c r="U175" s="8" t="s">
        <v>59</v>
      </c>
      <c r="V175" s="8" t="s">
        <v>1782</v>
      </c>
      <c r="W175" s="8" t="s">
        <v>1726</v>
      </c>
    </row>
    <row r="176" spans="1:23" ht="15" customHeight="1">
      <c r="A176" s="187"/>
      <c r="B176" s="13" t="s">
        <v>1811</v>
      </c>
      <c r="C176" s="104">
        <v>1</v>
      </c>
      <c r="D176" s="104">
        <v>1</v>
      </c>
      <c r="E176" s="82">
        <v>1</v>
      </c>
      <c r="F176" s="82"/>
      <c r="G176" s="8" t="s">
        <v>145</v>
      </c>
      <c r="H176" s="8" t="s">
        <v>34</v>
      </c>
      <c r="I176" s="8" t="s">
        <v>1438</v>
      </c>
      <c r="J176" s="12">
        <f t="shared" si="0"/>
        <v>18</v>
      </c>
      <c r="K176" s="8" t="s">
        <v>1797</v>
      </c>
      <c r="L176" s="8" t="s">
        <v>1799</v>
      </c>
      <c r="M176" s="8" t="s">
        <v>774</v>
      </c>
      <c r="N176" s="8" t="s">
        <v>775</v>
      </c>
      <c r="O176" s="8" t="s">
        <v>1765</v>
      </c>
      <c r="P176" s="8" t="s">
        <v>1766</v>
      </c>
      <c r="Q176" s="8" t="s">
        <v>774</v>
      </c>
      <c r="R176" s="8" t="s">
        <v>775</v>
      </c>
      <c r="S176" s="8" t="s">
        <v>1815</v>
      </c>
      <c r="T176" s="8" t="s">
        <v>78</v>
      </c>
      <c r="U176" s="8" t="s">
        <v>59</v>
      </c>
      <c r="V176" s="8" t="s">
        <v>1816</v>
      </c>
      <c r="W176" s="8" t="s">
        <v>1770</v>
      </c>
    </row>
    <row r="177" spans="1:23" ht="15" customHeight="1">
      <c r="A177" s="187"/>
      <c r="B177" s="13" t="s">
        <v>1819</v>
      </c>
      <c r="C177" s="104">
        <v>1</v>
      </c>
      <c r="D177" s="104">
        <v>1</v>
      </c>
      <c r="E177" s="82">
        <v>1</v>
      </c>
      <c r="F177" s="82"/>
      <c r="G177" s="8" t="s">
        <v>155</v>
      </c>
      <c r="H177" s="8" t="s">
        <v>34</v>
      </c>
      <c r="I177" s="8" t="s">
        <v>1821</v>
      </c>
      <c r="J177" s="12">
        <f t="shared" si="0"/>
        <v>21</v>
      </c>
      <c r="K177" s="8" t="s">
        <v>40</v>
      </c>
      <c r="L177" s="8" t="s">
        <v>42</v>
      </c>
      <c r="M177" s="8" t="s">
        <v>43</v>
      </c>
      <c r="N177" s="8" t="s">
        <v>45</v>
      </c>
      <c r="O177" s="8" t="s">
        <v>1823</v>
      </c>
      <c r="P177" s="8" t="s">
        <v>1824</v>
      </c>
      <c r="Q177" s="8" t="s">
        <v>53</v>
      </c>
      <c r="R177" s="8" t="s">
        <v>55</v>
      </c>
      <c r="S177" s="8" t="s">
        <v>211</v>
      </c>
      <c r="T177" s="8" t="s">
        <v>57</v>
      </c>
      <c r="U177" s="8" t="s">
        <v>926</v>
      </c>
      <c r="V177" s="8" t="s">
        <v>60</v>
      </c>
      <c r="W177" s="8" t="s">
        <v>212</v>
      </c>
    </row>
    <row r="178" spans="1:23" ht="15" customHeight="1">
      <c r="A178" s="188"/>
      <c r="B178" s="13" t="s">
        <v>1827</v>
      </c>
      <c r="C178" s="104">
        <v>1</v>
      </c>
      <c r="D178" s="104">
        <v>1</v>
      </c>
      <c r="E178" s="82">
        <v>1</v>
      </c>
      <c r="F178" s="82"/>
      <c r="G178" s="8" t="s">
        <v>155</v>
      </c>
      <c r="H178" s="8" t="s">
        <v>34</v>
      </c>
      <c r="I178" s="8" t="s">
        <v>1821</v>
      </c>
      <c r="J178" s="12">
        <f t="shared" si="0"/>
        <v>21</v>
      </c>
      <c r="K178" s="8" t="s">
        <v>40</v>
      </c>
      <c r="L178" s="8" t="s">
        <v>42</v>
      </c>
      <c r="M178" s="8" t="s">
        <v>43</v>
      </c>
      <c r="N178" s="8" t="s">
        <v>45</v>
      </c>
      <c r="O178" s="8" t="s">
        <v>1830</v>
      </c>
      <c r="P178" s="8" t="s">
        <v>1824</v>
      </c>
      <c r="Q178" s="8" t="s">
        <v>53</v>
      </c>
      <c r="R178" s="8" t="s">
        <v>55</v>
      </c>
      <c r="S178" s="8" t="s">
        <v>211</v>
      </c>
      <c r="T178" s="8" t="s">
        <v>57</v>
      </c>
      <c r="U178" s="8" t="s">
        <v>926</v>
      </c>
      <c r="V178" s="8" t="s">
        <v>60</v>
      </c>
      <c r="W178" s="8" t="s">
        <v>212</v>
      </c>
    </row>
    <row r="179" spans="1:23" ht="15" customHeight="1">
      <c r="A179" s="186" t="s">
        <v>1832</v>
      </c>
      <c r="B179" s="13" t="s">
        <v>1834</v>
      </c>
      <c r="C179" s="104">
        <v>1</v>
      </c>
      <c r="D179" s="104">
        <v>1</v>
      </c>
      <c r="E179" s="82"/>
      <c r="F179" s="82"/>
      <c r="G179" s="8" t="s">
        <v>1837</v>
      </c>
      <c r="H179" s="8" t="s">
        <v>34</v>
      </c>
      <c r="I179" s="8" t="s">
        <v>1840</v>
      </c>
      <c r="J179" s="12">
        <f t="shared" si="0"/>
        <v>24</v>
      </c>
      <c r="K179" s="8" t="s">
        <v>1842</v>
      </c>
      <c r="L179" s="8" t="s">
        <v>1843</v>
      </c>
      <c r="M179" s="8" t="s">
        <v>53</v>
      </c>
      <c r="N179" s="8" t="s">
        <v>55</v>
      </c>
      <c r="O179" s="8" t="s">
        <v>1844</v>
      </c>
      <c r="P179" s="8" t="s">
        <v>1846</v>
      </c>
      <c r="Q179" s="8" t="s">
        <v>53</v>
      </c>
      <c r="R179" s="8" t="s">
        <v>55</v>
      </c>
      <c r="S179" s="8" t="s">
        <v>1847</v>
      </c>
      <c r="T179" s="8" t="s">
        <v>78</v>
      </c>
      <c r="U179" s="8" t="s">
        <v>1723</v>
      </c>
      <c r="V179" s="8" t="s">
        <v>1360</v>
      </c>
      <c r="W179" s="8" t="s">
        <v>1849</v>
      </c>
    </row>
    <row r="180" spans="1:23" ht="15" customHeight="1">
      <c r="A180" s="187"/>
      <c r="B180" s="13" t="s">
        <v>1851</v>
      </c>
      <c r="C180" s="104">
        <v>1</v>
      </c>
      <c r="D180" s="104">
        <v>1</v>
      </c>
      <c r="E180" s="82"/>
      <c r="F180" s="82"/>
      <c r="G180" s="8" t="s">
        <v>155</v>
      </c>
      <c r="H180" s="8" t="s">
        <v>34</v>
      </c>
      <c r="I180" s="8" t="s">
        <v>1840</v>
      </c>
      <c r="J180" s="12">
        <f t="shared" si="0"/>
        <v>24</v>
      </c>
      <c r="K180" s="8" t="s">
        <v>1842</v>
      </c>
      <c r="L180" s="8" t="s">
        <v>1843</v>
      </c>
      <c r="M180" s="8" t="s">
        <v>53</v>
      </c>
      <c r="N180" s="8" t="s">
        <v>55</v>
      </c>
      <c r="O180" s="8" t="s">
        <v>1844</v>
      </c>
      <c r="P180" s="8" t="s">
        <v>1846</v>
      </c>
      <c r="Q180" s="8" t="s">
        <v>53</v>
      </c>
      <c r="R180" s="8" t="s">
        <v>55</v>
      </c>
      <c r="S180" s="8" t="s">
        <v>1847</v>
      </c>
      <c r="T180" s="8" t="s">
        <v>78</v>
      </c>
      <c r="U180" s="8" t="s">
        <v>59</v>
      </c>
      <c r="V180" s="8" t="s">
        <v>1360</v>
      </c>
      <c r="W180" s="8" t="s">
        <v>1849</v>
      </c>
    </row>
    <row r="181" spans="1:23" ht="15" customHeight="1">
      <c r="A181" s="187"/>
      <c r="B181" s="13" t="s">
        <v>1857</v>
      </c>
      <c r="C181" s="104">
        <v>1</v>
      </c>
      <c r="D181" s="104">
        <v>1</v>
      </c>
      <c r="E181" s="82"/>
      <c r="F181" s="82"/>
      <c r="G181" s="8" t="s">
        <v>1837</v>
      </c>
      <c r="H181" s="8" t="s">
        <v>34</v>
      </c>
      <c r="I181" s="8" t="s">
        <v>1859</v>
      </c>
      <c r="J181" s="12">
        <f t="shared" si="0"/>
        <v>18</v>
      </c>
      <c r="K181" s="8" t="s">
        <v>1861</v>
      </c>
      <c r="L181" s="8" t="s">
        <v>1863</v>
      </c>
      <c r="M181" s="8" t="s">
        <v>53</v>
      </c>
      <c r="N181" s="8" t="s">
        <v>55</v>
      </c>
      <c r="O181" s="8" t="s">
        <v>1714</v>
      </c>
      <c r="P181" s="8" t="s">
        <v>1715</v>
      </c>
      <c r="Q181" s="8" t="s">
        <v>53</v>
      </c>
      <c r="R181" s="8" t="s">
        <v>55</v>
      </c>
      <c r="S181" s="8" t="s">
        <v>1865</v>
      </c>
      <c r="T181" s="8" t="s">
        <v>78</v>
      </c>
      <c r="U181" s="8" t="s">
        <v>1723</v>
      </c>
      <c r="V181" s="8" t="s">
        <v>1867</v>
      </c>
      <c r="W181" s="8" t="s">
        <v>1725</v>
      </c>
    </row>
    <row r="182" spans="1:23" ht="15" customHeight="1">
      <c r="A182" s="187"/>
      <c r="B182" s="13" t="s">
        <v>1870</v>
      </c>
      <c r="C182" s="104">
        <v>1</v>
      </c>
      <c r="D182" s="104">
        <v>1</v>
      </c>
      <c r="E182" s="82"/>
      <c r="F182" s="82"/>
      <c r="G182" s="8" t="s">
        <v>155</v>
      </c>
      <c r="H182" s="8" t="s">
        <v>34</v>
      </c>
      <c r="I182" s="8" t="s">
        <v>1859</v>
      </c>
      <c r="J182" s="12">
        <f t="shared" si="0"/>
        <v>18</v>
      </c>
      <c r="K182" s="8" t="s">
        <v>1861</v>
      </c>
      <c r="L182" s="8" t="s">
        <v>1863</v>
      </c>
      <c r="M182" s="8" t="s">
        <v>53</v>
      </c>
      <c r="N182" s="8" t="s">
        <v>55</v>
      </c>
      <c r="O182" s="8" t="s">
        <v>1714</v>
      </c>
      <c r="P182" s="8" t="s">
        <v>1715</v>
      </c>
      <c r="Q182" s="8" t="s">
        <v>53</v>
      </c>
      <c r="R182" s="8" t="s">
        <v>55</v>
      </c>
      <c r="S182" s="8" t="s">
        <v>1865</v>
      </c>
      <c r="T182" s="8" t="s">
        <v>78</v>
      </c>
      <c r="U182" s="8" t="s">
        <v>59</v>
      </c>
      <c r="V182" s="8" t="s">
        <v>1867</v>
      </c>
      <c r="W182" s="8" t="s">
        <v>1725</v>
      </c>
    </row>
    <row r="183" spans="1:23" ht="15" customHeight="1">
      <c r="A183" s="187"/>
      <c r="B183" s="13" t="s">
        <v>1881</v>
      </c>
      <c r="C183" s="104">
        <v>1</v>
      </c>
      <c r="D183" s="104">
        <v>1</v>
      </c>
      <c r="E183" s="82"/>
      <c r="F183" s="82"/>
      <c r="G183" s="8" t="s">
        <v>1837</v>
      </c>
      <c r="H183" s="8" t="s">
        <v>34</v>
      </c>
      <c r="I183" s="8" t="s">
        <v>1883</v>
      </c>
      <c r="J183" s="12">
        <f t="shared" si="0"/>
        <v>20</v>
      </c>
      <c r="K183" s="8" t="s">
        <v>1842</v>
      </c>
      <c r="L183" s="8" t="s">
        <v>1843</v>
      </c>
      <c r="M183" s="8" t="s">
        <v>53</v>
      </c>
      <c r="N183" s="8" t="s">
        <v>55</v>
      </c>
      <c r="O183" s="8" t="s">
        <v>1844</v>
      </c>
      <c r="P183" s="8" t="s">
        <v>1846</v>
      </c>
      <c r="Q183" s="8" t="s">
        <v>53</v>
      </c>
      <c r="R183" s="8" t="s">
        <v>55</v>
      </c>
      <c r="S183" s="8" t="s">
        <v>1886</v>
      </c>
      <c r="T183" s="8" t="s">
        <v>78</v>
      </c>
      <c r="U183" s="8" t="s">
        <v>1888</v>
      </c>
      <c r="V183" s="8" t="s">
        <v>1360</v>
      </c>
      <c r="W183" s="8" t="s">
        <v>1849</v>
      </c>
    </row>
    <row r="184" spans="1:23" ht="15" customHeight="1">
      <c r="A184" s="187"/>
      <c r="B184" s="13" t="s">
        <v>1889</v>
      </c>
      <c r="C184" s="104">
        <v>1</v>
      </c>
      <c r="D184" s="104">
        <v>1</v>
      </c>
      <c r="E184" s="82"/>
      <c r="F184" s="82"/>
      <c r="G184" s="8" t="s">
        <v>1837</v>
      </c>
      <c r="H184" s="8" t="s">
        <v>34</v>
      </c>
      <c r="I184" s="8" t="s">
        <v>1859</v>
      </c>
      <c r="J184" s="12">
        <f t="shared" si="0"/>
        <v>18</v>
      </c>
      <c r="K184" s="8" t="s">
        <v>1861</v>
      </c>
      <c r="L184" s="8" t="s">
        <v>1863</v>
      </c>
      <c r="M184" s="8" t="s">
        <v>53</v>
      </c>
      <c r="N184" s="8" t="s">
        <v>55</v>
      </c>
      <c r="O184" s="8" t="s">
        <v>1714</v>
      </c>
      <c r="P184" s="8" t="s">
        <v>1715</v>
      </c>
      <c r="Q184" s="8" t="s">
        <v>53</v>
      </c>
      <c r="R184" s="8" t="s">
        <v>55</v>
      </c>
      <c r="S184" s="8" t="s">
        <v>1865</v>
      </c>
      <c r="T184" s="8" t="s">
        <v>78</v>
      </c>
      <c r="U184" s="8" t="s">
        <v>1888</v>
      </c>
      <c r="V184" s="8" t="s">
        <v>1867</v>
      </c>
      <c r="W184" s="8" t="s">
        <v>1725</v>
      </c>
    </row>
    <row r="185" spans="1:23" ht="15" customHeight="1">
      <c r="A185" s="187"/>
      <c r="B185" s="13" t="s">
        <v>1895</v>
      </c>
      <c r="C185" s="104">
        <v>1</v>
      </c>
      <c r="D185" s="104">
        <v>1</v>
      </c>
      <c r="E185" s="82"/>
      <c r="F185" s="82"/>
      <c r="G185" s="8" t="s">
        <v>104</v>
      </c>
      <c r="H185" s="8" t="s">
        <v>34</v>
      </c>
      <c r="I185" s="8" t="s">
        <v>1897</v>
      </c>
      <c r="J185" s="12">
        <f t="shared" si="0"/>
        <v>16</v>
      </c>
      <c r="K185" s="8" t="s">
        <v>1842</v>
      </c>
      <c r="L185" s="8" t="s">
        <v>1843</v>
      </c>
      <c r="M185" s="8" t="s">
        <v>53</v>
      </c>
      <c r="N185" s="8" t="s">
        <v>55</v>
      </c>
      <c r="O185" s="8" t="s">
        <v>1145</v>
      </c>
      <c r="P185" s="8" t="s">
        <v>1146</v>
      </c>
      <c r="Q185" s="8" t="s">
        <v>53</v>
      </c>
      <c r="R185" s="8" t="s">
        <v>55</v>
      </c>
      <c r="S185" s="8" t="s">
        <v>1901</v>
      </c>
      <c r="T185" s="8" t="s">
        <v>78</v>
      </c>
      <c r="U185" s="8" t="s">
        <v>59</v>
      </c>
      <c r="V185" s="8" t="s">
        <v>1360</v>
      </c>
      <c r="W185" s="8" t="s">
        <v>1153</v>
      </c>
    </row>
    <row r="186" spans="1:23" ht="15" customHeight="1">
      <c r="A186" s="188"/>
      <c r="B186" s="13" t="s">
        <v>1904</v>
      </c>
      <c r="C186" s="104">
        <v>1</v>
      </c>
      <c r="D186" s="104">
        <v>1</v>
      </c>
      <c r="E186" s="82"/>
      <c r="F186" s="82"/>
      <c r="G186" s="8" t="s">
        <v>104</v>
      </c>
      <c r="H186" s="8" t="s">
        <v>34</v>
      </c>
      <c r="I186" s="8" t="s">
        <v>1906</v>
      </c>
      <c r="J186" s="12">
        <f t="shared" si="0"/>
        <v>9</v>
      </c>
      <c r="K186" s="8" t="s">
        <v>1861</v>
      </c>
      <c r="L186" s="8" t="s">
        <v>1863</v>
      </c>
      <c r="M186" s="8" t="s">
        <v>53</v>
      </c>
      <c r="N186" s="8" t="s">
        <v>55</v>
      </c>
      <c r="O186" s="8" t="s">
        <v>1369</v>
      </c>
      <c r="P186" s="8" t="s">
        <v>1371</v>
      </c>
      <c r="Q186" s="8" t="s">
        <v>53</v>
      </c>
      <c r="R186" s="8" t="s">
        <v>55</v>
      </c>
      <c r="S186" s="8" t="s">
        <v>1911</v>
      </c>
      <c r="T186" s="8" t="s">
        <v>78</v>
      </c>
      <c r="U186" s="8" t="s">
        <v>59</v>
      </c>
      <c r="V186" s="8" t="s">
        <v>1867</v>
      </c>
      <c r="W186" s="8" t="s">
        <v>1379</v>
      </c>
    </row>
    <row r="187" spans="1:23" ht="15" customHeight="1">
      <c r="A187" s="186" t="s">
        <v>1915</v>
      </c>
      <c r="B187" s="13" t="s">
        <v>1920</v>
      </c>
      <c r="C187" s="104">
        <v>1</v>
      </c>
      <c r="D187" s="104">
        <v>1</v>
      </c>
      <c r="E187" s="82">
        <v>1</v>
      </c>
      <c r="F187" s="82"/>
      <c r="G187" s="8" t="s">
        <v>104</v>
      </c>
      <c r="H187" s="8" t="s">
        <v>34</v>
      </c>
      <c r="I187" s="8" t="s">
        <v>1923</v>
      </c>
      <c r="J187" s="12">
        <f t="shared" si="0"/>
        <v>21</v>
      </c>
      <c r="K187" s="8" t="s">
        <v>95</v>
      </c>
      <c r="L187" s="8" t="s">
        <v>96</v>
      </c>
      <c r="M187" s="8" t="s">
        <v>43</v>
      </c>
      <c r="N187" s="8" t="s">
        <v>45</v>
      </c>
      <c r="O187" s="8" t="s">
        <v>1926</v>
      </c>
      <c r="P187" s="8" t="s">
        <v>1927</v>
      </c>
      <c r="Q187" s="8" t="s">
        <v>53</v>
      </c>
      <c r="R187" s="8" t="s">
        <v>55</v>
      </c>
      <c r="S187" s="8" t="s">
        <v>1929</v>
      </c>
      <c r="T187" s="8" t="s">
        <v>57</v>
      </c>
      <c r="U187" s="8" t="s">
        <v>926</v>
      </c>
      <c r="V187" s="8" t="s">
        <v>102</v>
      </c>
      <c r="W187" s="8" t="s">
        <v>238</v>
      </c>
    </row>
    <row r="188" spans="1:23" ht="15" customHeight="1">
      <c r="A188" s="187"/>
      <c r="B188" s="13" t="s">
        <v>1932</v>
      </c>
      <c r="C188" s="104">
        <v>1</v>
      </c>
      <c r="D188" s="104">
        <v>1</v>
      </c>
      <c r="E188" s="82">
        <v>1</v>
      </c>
      <c r="F188" s="82"/>
      <c r="G188" s="8" t="s">
        <v>104</v>
      </c>
      <c r="H188" s="8" t="s">
        <v>34</v>
      </c>
      <c r="I188" s="8" t="s">
        <v>1937</v>
      </c>
      <c r="J188" s="12">
        <f t="shared" si="0"/>
        <v>28</v>
      </c>
      <c r="K188" s="8" t="s">
        <v>95</v>
      </c>
      <c r="L188" s="8" t="s">
        <v>96</v>
      </c>
      <c r="M188" s="8" t="s">
        <v>43</v>
      </c>
      <c r="N188" s="8" t="s">
        <v>45</v>
      </c>
      <c r="O188" s="8" t="s">
        <v>1941</v>
      </c>
      <c r="P188" s="8" t="s">
        <v>1943</v>
      </c>
      <c r="Q188" s="8" t="s">
        <v>53</v>
      </c>
      <c r="R188" s="8" t="s">
        <v>55</v>
      </c>
      <c r="S188" s="8" t="s">
        <v>1944</v>
      </c>
      <c r="T188" s="8" t="s">
        <v>57</v>
      </c>
      <c r="U188" s="8" t="s">
        <v>926</v>
      </c>
      <c r="V188" s="8" t="s">
        <v>102</v>
      </c>
      <c r="W188" s="8" t="s">
        <v>99</v>
      </c>
    </row>
    <row r="189" spans="1:23" ht="15" customHeight="1">
      <c r="A189" s="187"/>
      <c r="B189" s="13" t="s">
        <v>1948</v>
      </c>
      <c r="C189" s="104">
        <v>1</v>
      </c>
      <c r="D189" s="104">
        <v>1</v>
      </c>
      <c r="E189" s="82">
        <v>1</v>
      </c>
      <c r="F189" s="82"/>
      <c r="G189" s="8" t="s">
        <v>104</v>
      </c>
      <c r="H189" s="8" t="s">
        <v>34</v>
      </c>
      <c r="I189" s="8" t="s">
        <v>1951</v>
      </c>
      <c r="J189" s="12">
        <f t="shared" si="0"/>
        <v>21</v>
      </c>
      <c r="K189" s="8" t="s">
        <v>95</v>
      </c>
      <c r="L189" s="8" t="s">
        <v>96</v>
      </c>
      <c r="M189" s="8" t="s">
        <v>43</v>
      </c>
      <c r="N189" s="8" t="s">
        <v>45</v>
      </c>
      <c r="O189" s="8" t="s">
        <v>1955</v>
      </c>
      <c r="P189" s="8" t="s">
        <v>1956</v>
      </c>
      <c r="Q189" s="8" t="s">
        <v>53</v>
      </c>
      <c r="R189" s="8" t="s">
        <v>55</v>
      </c>
      <c r="S189" s="8" t="s">
        <v>1959</v>
      </c>
      <c r="T189" s="8" t="s">
        <v>57</v>
      </c>
      <c r="U189" s="8" t="s">
        <v>926</v>
      </c>
      <c r="V189" s="8" t="s">
        <v>102</v>
      </c>
      <c r="W189" s="8" t="s">
        <v>1960</v>
      </c>
    </row>
    <row r="190" spans="1:23" ht="15" customHeight="1">
      <c r="A190" s="187"/>
      <c r="B190" s="13" t="s">
        <v>1962</v>
      </c>
      <c r="C190" s="104">
        <v>1</v>
      </c>
      <c r="D190" s="104">
        <v>1</v>
      </c>
      <c r="E190" s="82">
        <v>1</v>
      </c>
      <c r="F190" s="82"/>
      <c r="G190" s="8" t="s">
        <v>104</v>
      </c>
      <c r="H190" s="8" t="s">
        <v>34</v>
      </c>
      <c r="I190" s="8" t="s">
        <v>1937</v>
      </c>
      <c r="J190" s="12">
        <f t="shared" si="0"/>
        <v>28</v>
      </c>
      <c r="K190" s="8" t="s">
        <v>95</v>
      </c>
      <c r="L190" s="8" t="s">
        <v>96</v>
      </c>
      <c r="M190" s="8" t="s">
        <v>43</v>
      </c>
      <c r="N190" s="8" t="s">
        <v>45</v>
      </c>
      <c r="O190" s="8" t="s">
        <v>1965</v>
      </c>
      <c r="P190" s="8" t="s">
        <v>1967</v>
      </c>
      <c r="Q190" s="8" t="s">
        <v>53</v>
      </c>
      <c r="R190" s="8" t="s">
        <v>55</v>
      </c>
      <c r="S190" s="8" t="s">
        <v>1944</v>
      </c>
      <c r="T190" s="8" t="s">
        <v>57</v>
      </c>
      <c r="U190" s="8" t="s">
        <v>926</v>
      </c>
      <c r="V190" s="8" t="s">
        <v>102</v>
      </c>
      <c r="W190" s="8" t="s">
        <v>99</v>
      </c>
    </row>
    <row r="191" spans="1:23" ht="15" customHeight="1">
      <c r="A191" s="187"/>
      <c r="B191" s="13" t="s">
        <v>1972</v>
      </c>
      <c r="C191" s="104">
        <v>1</v>
      </c>
      <c r="D191" s="104">
        <v>1</v>
      </c>
      <c r="E191" s="82"/>
      <c r="F191" s="82"/>
      <c r="G191" s="8" t="s">
        <v>155</v>
      </c>
      <c r="H191" s="8" t="s">
        <v>34</v>
      </c>
      <c r="I191" s="8" t="s">
        <v>261</v>
      </c>
      <c r="J191" s="12">
        <f t="shared" si="0"/>
        <v>17</v>
      </c>
      <c r="K191" s="8" t="s">
        <v>1974</v>
      </c>
      <c r="L191" s="8" t="s">
        <v>727</v>
      </c>
      <c r="M191" s="8" t="s">
        <v>53</v>
      </c>
      <c r="N191" s="8" t="s">
        <v>55</v>
      </c>
      <c r="O191" s="8" t="s">
        <v>1369</v>
      </c>
      <c r="P191" s="8" t="s">
        <v>1371</v>
      </c>
      <c r="Q191" s="8" t="s">
        <v>53</v>
      </c>
      <c r="R191" s="8" t="s">
        <v>55</v>
      </c>
      <c r="S191" s="8" t="s">
        <v>1979</v>
      </c>
      <c r="T191" s="8" t="s">
        <v>78</v>
      </c>
      <c r="U191" s="8" t="s">
        <v>59</v>
      </c>
      <c r="V191" s="8" t="s">
        <v>1981</v>
      </c>
      <c r="W191" s="8" t="s">
        <v>1379</v>
      </c>
    </row>
    <row r="192" spans="1:23" ht="15" customHeight="1">
      <c r="A192" s="187"/>
      <c r="B192" s="13" t="s">
        <v>1983</v>
      </c>
      <c r="C192" s="104">
        <v>1</v>
      </c>
      <c r="D192" s="104">
        <v>1</v>
      </c>
      <c r="E192" s="82">
        <v>1</v>
      </c>
      <c r="F192" s="82"/>
      <c r="G192" s="8" t="s">
        <v>316</v>
      </c>
      <c r="H192" s="8" t="s">
        <v>34</v>
      </c>
      <c r="I192" s="8" t="s">
        <v>1985</v>
      </c>
      <c r="J192" s="12">
        <f t="shared" si="0"/>
        <v>15</v>
      </c>
      <c r="K192" s="8" t="s">
        <v>95</v>
      </c>
      <c r="L192" s="8" t="s">
        <v>96</v>
      </c>
      <c r="M192" s="8" t="s">
        <v>43</v>
      </c>
      <c r="N192" s="8" t="s">
        <v>45</v>
      </c>
      <c r="O192" s="8" t="s">
        <v>1974</v>
      </c>
      <c r="P192" s="8" t="s">
        <v>727</v>
      </c>
      <c r="Q192" s="8" t="s">
        <v>53</v>
      </c>
      <c r="R192" s="8" t="s">
        <v>55</v>
      </c>
      <c r="S192" s="8" t="s">
        <v>1987</v>
      </c>
      <c r="T192" s="8" t="s">
        <v>57</v>
      </c>
      <c r="U192" s="8" t="s">
        <v>926</v>
      </c>
      <c r="V192" s="8" t="s">
        <v>102</v>
      </c>
      <c r="W192" s="8" t="s">
        <v>1981</v>
      </c>
    </row>
    <row r="193" spans="1:23" ht="15" customHeight="1">
      <c r="A193" s="187"/>
      <c r="B193" s="13" t="s">
        <v>1989</v>
      </c>
      <c r="C193" s="104"/>
      <c r="D193" s="104"/>
      <c r="E193" s="82"/>
      <c r="F193" s="82"/>
      <c r="G193" s="8" t="s">
        <v>155</v>
      </c>
      <c r="H193" s="8" t="s">
        <v>34</v>
      </c>
      <c r="I193" s="8" t="s">
        <v>1991</v>
      </c>
      <c r="J193" s="12">
        <f t="shared" si="0"/>
        <v>9</v>
      </c>
      <c r="K193" s="8" t="s">
        <v>1974</v>
      </c>
      <c r="L193" s="8" t="s">
        <v>727</v>
      </c>
      <c r="M193" s="8" t="s">
        <v>53</v>
      </c>
      <c r="N193" s="8" t="s">
        <v>55</v>
      </c>
      <c r="O193" s="8" t="s">
        <v>1145</v>
      </c>
      <c r="P193" s="8" t="s">
        <v>1146</v>
      </c>
      <c r="Q193" s="8" t="s">
        <v>53</v>
      </c>
      <c r="R193" s="8" t="s">
        <v>55</v>
      </c>
      <c r="S193" s="8" t="s">
        <v>1999</v>
      </c>
      <c r="T193" s="8" t="s">
        <v>78</v>
      </c>
      <c r="U193" s="8" t="s">
        <v>59</v>
      </c>
      <c r="V193" s="8" t="s">
        <v>1981</v>
      </c>
      <c r="W193" s="8" t="s">
        <v>1153</v>
      </c>
    </row>
    <row r="194" spans="1:23" ht="15" customHeight="1">
      <c r="A194" s="187"/>
      <c r="B194" s="13" t="s">
        <v>2002</v>
      </c>
      <c r="C194" s="104">
        <v>1</v>
      </c>
      <c r="D194" s="104">
        <v>1</v>
      </c>
      <c r="E194" s="82"/>
      <c r="F194" s="82"/>
      <c r="G194" s="8" t="s">
        <v>155</v>
      </c>
      <c r="H194" s="8" t="s">
        <v>34</v>
      </c>
      <c r="I194" s="8" t="s">
        <v>2004</v>
      </c>
      <c r="J194" s="12">
        <f t="shared" si="0"/>
        <v>18</v>
      </c>
      <c r="K194" s="8" t="s">
        <v>48</v>
      </c>
      <c r="L194" s="8" t="s">
        <v>51</v>
      </c>
      <c r="M194" s="8" t="s">
        <v>53</v>
      </c>
      <c r="N194" s="8" t="s">
        <v>55</v>
      </c>
      <c r="O194" s="8" t="s">
        <v>1974</v>
      </c>
      <c r="P194" s="8" t="s">
        <v>727</v>
      </c>
      <c r="Q194" s="8" t="s">
        <v>53</v>
      </c>
      <c r="R194" s="8" t="s">
        <v>55</v>
      </c>
      <c r="S194" s="8" t="s">
        <v>2010</v>
      </c>
      <c r="T194" s="8" t="s">
        <v>78</v>
      </c>
      <c r="U194" s="8" t="s">
        <v>59</v>
      </c>
      <c r="V194" s="8" t="s">
        <v>61</v>
      </c>
      <c r="W194" s="8" t="s">
        <v>1981</v>
      </c>
    </row>
    <row r="195" spans="1:23" ht="15" customHeight="1">
      <c r="A195" s="187"/>
      <c r="B195" s="13" t="s">
        <v>2014</v>
      </c>
      <c r="C195" s="104">
        <v>1</v>
      </c>
      <c r="D195" s="104">
        <v>1</v>
      </c>
      <c r="E195" s="82"/>
      <c r="F195" s="82"/>
      <c r="G195" s="8" t="s">
        <v>155</v>
      </c>
      <c r="H195" s="8" t="s">
        <v>34</v>
      </c>
      <c r="I195" s="8" t="s">
        <v>2016</v>
      </c>
      <c r="J195" s="12">
        <f t="shared" si="0"/>
        <v>13</v>
      </c>
      <c r="K195" s="8" t="s">
        <v>209</v>
      </c>
      <c r="L195" s="8" t="s">
        <v>210</v>
      </c>
      <c r="M195" s="8" t="s">
        <v>53</v>
      </c>
      <c r="N195" s="8" t="s">
        <v>55</v>
      </c>
      <c r="O195" s="8" t="s">
        <v>1974</v>
      </c>
      <c r="P195" s="8" t="s">
        <v>727</v>
      </c>
      <c r="Q195" s="8" t="s">
        <v>53</v>
      </c>
      <c r="R195" s="8" t="s">
        <v>55</v>
      </c>
      <c r="S195" s="8" t="s">
        <v>2022</v>
      </c>
      <c r="T195" s="8" t="s">
        <v>78</v>
      </c>
      <c r="U195" s="8" t="s">
        <v>59</v>
      </c>
      <c r="V195" s="8" t="s">
        <v>212</v>
      </c>
      <c r="W195" s="8" t="s">
        <v>1981</v>
      </c>
    </row>
    <row r="196" spans="1:23" ht="15" customHeight="1">
      <c r="A196" s="187"/>
      <c r="B196" s="13" t="s">
        <v>2028</v>
      </c>
      <c r="C196" s="104">
        <v>1</v>
      </c>
      <c r="D196" s="104">
        <v>1</v>
      </c>
      <c r="E196" s="82">
        <v>1</v>
      </c>
      <c r="F196" s="82"/>
      <c r="G196" s="8" t="s">
        <v>316</v>
      </c>
      <c r="H196" s="8" t="s">
        <v>34</v>
      </c>
      <c r="I196" s="8" t="s">
        <v>688</v>
      </c>
      <c r="J196" s="12">
        <f t="shared" si="0"/>
        <v>16</v>
      </c>
      <c r="K196" s="8" t="s">
        <v>95</v>
      </c>
      <c r="L196" s="8" t="s">
        <v>96</v>
      </c>
      <c r="M196" s="8" t="s">
        <v>43</v>
      </c>
      <c r="N196" s="8" t="s">
        <v>45</v>
      </c>
      <c r="O196" s="8" t="s">
        <v>40</v>
      </c>
      <c r="P196" s="8" t="s">
        <v>42</v>
      </c>
      <c r="Q196" s="8" t="s">
        <v>43</v>
      </c>
      <c r="R196" s="8" t="s">
        <v>45</v>
      </c>
      <c r="S196" s="8" t="s">
        <v>445</v>
      </c>
      <c r="T196" s="8" t="s">
        <v>78</v>
      </c>
      <c r="U196" s="8" t="s">
        <v>926</v>
      </c>
      <c r="V196" s="8" t="s">
        <v>102</v>
      </c>
      <c r="W196" s="8" t="s">
        <v>60</v>
      </c>
    </row>
    <row r="197" spans="1:23" ht="15" customHeight="1">
      <c r="A197" s="187"/>
      <c r="B197" s="13" t="s">
        <v>2035</v>
      </c>
      <c r="C197" s="104">
        <v>1</v>
      </c>
      <c r="D197" s="104">
        <v>1</v>
      </c>
      <c r="E197" s="82"/>
      <c r="F197" s="82"/>
      <c r="G197" s="8" t="s">
        <v>84</v>
      </c>
      <c r="H197" s="8" t="s">
        <v>34</v>
      </c>
      <c r="I197" s="8" t="s">
        <v>2038</v>
      </c>
      <c r="J197" s="12">
        <f t="shared" si="0"/>
        <v>29</v>
      </c>
      <c r="K197" s="8" t="s">
        <v>1369</v>
      </c>
      <c r="L197" s="8" t="s">
        <v>1371</v>
      </c>
      <c r="M197" s="8" t="s">
        <v>53</v>
      </c>
      <c r="N197" s="8" t="s">
        <v>55</v>
      </c>
      <c r="O197" s="8" t="s">
        <v>2040</v>
      </c>
      <c r="P197" s="8" t="s">
        <v>2042</v>
      </c>
      <c r="Q197" s="8" t="s">
        <v>774</v>
      </c>
      <c r="R197" s="8" t="s">
        <v>775</v>
      </c>
      <c r="S197" s="8" t="s">
        <v>2044</v>
      </c>
      <c r="T197" s="8" t="s">
        <v>57</v>
      </c>
      <c r="U197" s="8" t="s">
        <v>2045</v>
      </c>
      <c r="V197" s="8" t="s">
        <v>1379</v>
      </c>
      <c r="W197" s="8" t="s">
        <v>2046</v>
      </c>
    </row>
    <row r="198" spans="1:23" ht="15" customHeight="1">
      <c r="A198" s="187"/>
      <c r="B198" s="13" t="s">
        <v>2047</v>
      </c>
      <c r="C198" s="104">
        <v>1</v>
      </c>
      <c r="D198" s="104">
        <v>1</v>
      </c>
      <c r="E198" s="82"/>
      <c r="F198" s="82"/>
      <c r="G198" s="8" t="s">
        <v>84</v>
      </c>
      <c r="H198" s="8" t="s">
        <v>34</v>
      </c>
      <c r="I198" s="8" t="s">
        <v>2049</v>
      </c>
      <c r="J198" s="12">
        <f t="shared" si="0"/>
        <v>45</v>
      </c>
      <c r="K198" s="8" t="s">
        <v>48</v>
      </c>
      <c r="L198" s="8" t="s">
        <v>51</v>
      </c>
      <c r="M198" s="8" t="s">
        <v>53</v>
      </c>
      <c r="N198" s="8" t="s">
        <v>55</v>
      </c>
      <c r="O198" s="8" t="s">
        <v>2052</v>
      </c>
      <c r="P198" s="8" t="s">
        <v>2054</v>
      </c>
      <c r="Q198" s="8" t="s">
        <v>774</v>
      </c>
      <c r="R198" s="8" t="s">
        <v>775</v>
      </c>
      <c r="S198" s="8" t="s">
        <v>2056</v>
      </c>
      <c r="T198" s="8" t="s">
        <v>57</v>
      </c>
      <c r="U198" s="8" t="s">
        <v>2045</v>
      </c>
      <c r="V198" s="8" t="s">
        <v>61</v>
      </c>
      <c r="W198" s="8" t="s">
        <v>2057</v>
      </c>
    </row>
    <row r="199" spans="1:23" ht="15" customHeight="1">
      <c r="A199" s="187"/>
      <c r="B199" s="13" t="s">
        <v>2059</v>
      </c>
      <c r="C199" s="104">
        <v>1</v>
      </c>
      <c r="D199" s="104">
        <v>1</v>
      </c>
      <c r="E199" s="82"/>
      <c r="F199" s="82"/>
      <c r="G199" s="8" t="s">
        <v>84</v>
      </c>
      <c r="H199" s="8" t="s">
        <v>34</v>
      </c>
      <c r="I199" s="8" t="s">
        <v>2061</v>
      </c>
      <c r="J199" s="12">
        <f t="shared" si="0"/>
        <v>35</v>
      </c>
      <c r="K199" s="8" t="s">
        <v>209</v>
      </c>
      <c r="L199" s="8" t="s">
        <v>210</v>
      </c>
      <c r="M199" s="8" t="s">
        <v>53</v>
      </c>
      <c r="N199" s="8" t="s">
        <v>55</v>
      </c>
      <c r="O199" s="8" t="s">
        <v>2064</v>
      </c>
      <c r="P199" s="8" t="s">
        <v>2065</v>
      </c>
      <c r="Q199" s="8" t="s">
        <v>774</v>
      </c>
      <c r="R199" s="8" t="s">
        <v>775</v>
      </c>
      <c r="S199" s="8" t="s">
        <v>2067</v>
      </c>
      <c r="T199" s="8" t="s">
        <v>57</v>
      </c>
      <c r="U199" s="8" t="s">
        <v>2045</v>
      </c>
      <c r="V199" s="8" t="s">
        <v>212</v>
      </c>
      <c r="W199" s="8" t="s">
        <v>2069</v>
      </c>
    </row>
    <row r="200" spans="1:23" ht="15" customHeight="1">
      <c r="A200" s="188"/>
      <c r="B200" s="13" t="s">
        <v>2072</v>
      </c>
      <c r="C200" s="104">
        <v>1</v>
      </c>
      <c r="D200" s="104">
        <v>1</v>
      </c>
      <c r="E200" s="82"/>
      <c r="F200" s="82"/>
      <c r="G200" s="8" t="s">
        <v>84</v>
      </c>
      <c r="H200" s="8" t="s">
        <v>34</v>
      </c>
      <c r="I200" s="8" t="s">
        <v>2074</v>
      </c>
      <c r="J200" s="12">
        <f t="shared" si="0"/>
        <v>33</v>
      </c>
      <c r="K200" s="8" t="s">
        <v>2075</v>
      </c>
      <c r="L200" s="8" t="s">
        <v>2076</v>
      </c>
      <c r="M200" s="8" t="s">
        <v>774</v>
      </c>
      <c r="N200" s="8" t="s">
        <v>775</v>
      </c>
      <c r="O200" s="8" t="s">
        <v>1145</v>
      </c>
      <c r="P200" s="8" t="s">
        <v>1146</v>
      </c>
      <c r="Q200" s="8" t="s">
        <v>53</v>
      </c>
      <c r="R200" s="8" t="s">
        <v>55</v>
      </c>
      <c r="S200" s="8" t="s">
        <v>2080</v>
      </c>
      <c r="T200" s="8" t="s">
        <v>57</v>
      </c>
      <c r="U200" s="8" t="s">
        <v>2082</v>
      </c>
      <c r="V200" s="8" t="s">
        <v>2083</v>
      </c>
      <c r="W200" s="8" t="s">
        <v>1153</v>
      </c>
    </row>
    <row r="201" spans="1:23" ht="15" customHeight="1">
      <c r="A201" s="186" t="s">
        <v>2085</v>
      </c>
      <c r="B201" s="13" t="s">
        <v>2087</v>
      </c>
      <c r="C201" s="104">
        <v>1</v>
      </c>
      <c r="D201" s="104">
        <v>1</v>
      </c>
      <c r="E201" s="82">
        <v>1</v>
      </c>
      <c r="F201" s="82"/>
      <c r="G201" s="8" t="s">
        <v>155</v>
      </c>
      <c r="H201" s="8" t="s">
        <v>34</v>
      </c>
      <c r="I201" s="8" t="s">
        <v>339</v>
      </c>
      <c r="J201" s="12">
        <f t="shared" si="0"/>
        <v>14</v>
      </c>
      <c r="K201" s="8" t="s">
        <v>340</v>
      </c>
      <c r="L201" s="8" t="s">
        <v>341</v>
      </c>
      <c r="M201" s="8" t="s">
        <v>43</v>
      </c>
      <c r="N201" s="8" t="s">
        <v>45</v>
      </c>
      <c r="O201" s="8" t="s">
        <v>40</v>
      </c>
      <c r="P201" s="8" t="s">
        <v>42</v>
      </c>
      <c r="Q201" s="8" t="s">
        <v>43</v>
      </c>
      <c r="R201" s="8" t="s">
        <v>45</v>
      </c>
      <c r="S201" s="8" t="s">
        <v>343</v>
      </c>
      <c r="T201" s="8" t="s">
        <v>78</v>
      </c>
      <c r="U201" s="8" t="s">
        <v>59</v>
      </c>
      <c r="V201" s="8" t="s">
        <v>345</v>
      </c>
      <c r="W201" s="8" t="s">
        <v>60</v>
      </c>
    </row>
    <row r="202" spans="1:23" ht="15" customHeight="1">
      <c r="A202" s="187"/>
      <c r="B202" s="13" t="s">
        <v>2092</v>
      </c>
      <c r="C202" s="104">
        <v>1</v>
      </c>
      <c r="D202" s="104">
        <v>1</v>
      </c>
      <c r="E202" s="82"/>
      <c r="F202" s="82"/>
      <c r="G202" s="8" t="s">
        <v>145</v>
      </c>
      <c r="H202" s="8" t="s">
        <v>34</v>
      </c>
      <c r="I202" s="8" t="s">
        <v>2095</v>
      </c>
      <c r="J202" s="12">
        <f t="shared" si="0"/>
        <v>36</v>
      </c>
      <c r="K202" s="8" t="s">
        <v>40</v>
      </c>
      <c r="L202" s="8" t="s">
        <v>42</v>
      </c>
      <c r="M202" s="8" t="s">
        <v>43</v>
      </c>
      <c r="N202" s="8" t="s">
        <v>45</v>
      </c>
      <c r="O202" s="8" t="s">
        <v>2098</v>
      </c>
      <c r="P202" s="8" t="s">
        <v>2099</v>
      </c>
      <c r="Q202" s="8" t="s">
        <v>486</v>
      </c>
      <c r="R202" s="8" t="s">
        <v>487</v>
      </c>
      <c r="S202" s="8" t="s">
        <v>2101</v>
      </c>
      <c r="T202" s="8" t="s">
        <v>57</v>
      </c>
      <c r="U202" s="8" t="s">
        <v>94</v>
      </c>
      <c r="V202" s="8" t="s">
        <v>60</v>
      </c>
      <c r="W202" s="8" t="s">
        <v>2102</v>
      </c>
    </row>
    <row r="203" spans="1:23" ht="15" customHeight="1">
      <c r="A203" s="187"/>
      <c r="B203" s="13" t="s">
        <v>2104</v>
      </c>
      <c r="C203" s="104">
        <v>1</v>
      </c>
      <c r="D203" s="104">
        <v>1</v>
      </c>
      <c r="E203" s="82"/>
      <c r="F203" s="82"/>
      <c r="G203" s="8" t="s">
        <v>84</v>
      </c>
      <c r="H203" s="8" t="s">
        <v>34</v>
      </c>
      <c r="I203" s="8" t="s">
        <v>2107</v>
      </c>
      <c r="J203" s="12">
        <f t="shared" si="0"/>
        <v>19</v>
      </c>
      <c r="K203" s="8" t="s">
        <v>2109</v>
      </c>
      <c r="L203" s="8" t="s">
        <v>2111</v>
      </c>
      <c r="M203" s="8" t="s">
        <v>486</v>
      </c>
      <c r="N203" s="8" t="s">
        <v>487</v>
      </c>
      <c r="O203" s="8" t="s">
        <v>2098</v>
      </c>
      <c r="P203" s="8" t="s">
        <v>2099</v>
      </c>
      <c r="Q203" s="8" t="s">
        <v>486</v>
      </c>
      <c r="R203" s="8" t="s">
        <v>487</v>
      </c>
      <c r="S203" s="8" t="s">
        <v>2113</v>
      </c>
      <c r="T203" s="8" t="s">
        <v>78</v>
      </c>
      <c r="U203" s="8" t="s">
        <v>59</v>
      </c>
      <c r="V203" s="8" t="s">
        <v>2115</v>
      </c>
      <c r="W203" s="8" t="s">
        <v>2102</v>
      </c>
    </row>
    <row r="204" spans="1:23" ht="15" customHeight="1">
      <c r="A204" s="187"/>
      <c r="B204" s="13" t="s">
        <v>2116</v>
      </c>
      <c r="C204" s="104">
        <v>1</v>
      </c>
      <c r="D204" s="104">
        <v>1</v>
      </c>
      <c r="E204" s="82"/>
      <c r="F204" s="82"/>
      <c r="G204" s="8" t="s">
        <v>84</v>
      </c>
      <c r="H204" s="8" t="s">
        <v>34</v>
      </c>
      <c r="I204" s="8" t="s">
        <v>2118</v>
      </c>
      <c r="J204" s="12">
        <f t="shared" si="0"/>
        <v>39</v>
      </c>
      <c r="K204" s="8" t="s">
        <v>2121</v>
      </c>
      <c r="L204" s="8" t="s">
        <v>2123</v>
      </c>
      <c r="M204" s="8" t="s">
        <v>486</v>
      </c>
      <c r="N204" s="8" t="s">
        <v>487</v>
      </c>
      <c r="O204" s="8" t="s">
        <v>2098</v>
      </c>
      <c r="P204" s="8" t="s">
        <v>2099</v>
      </c>
      <c r="Q204" s="8" t="s">
        <v>486</v>
      </c>
      <c r="R204" s="8" t="s">
        <v>487</v>
      </c>
      <c r="S204" s="8" t="s">
        <v>2125</v>
      </c>
      <c r="T204" s="8" t="s">
        <v>78</v>
      </c>
      <c r="U204" s="8" t="s">
        <v>221</v>
      </c>
      <c r="V204" s="8" t="s">
        <v>2127</v>
      </c>
      <c r="W204" s="8" t="s">
        <v>2102</v>
      </c>
    </row>
    <row r="205" spans="1:23" ht="15" customHeight="1">
      <c r="A205" s="187"/>
      <c r="B205" s="13" t="s">
        <v>2128</v>
      </c>
      <c r="C205" s="104">
        <v>1</v>
      </c>
      <c r="D205" s="104">
        <v>1</v>
      </c>
      <c r="E205" s="82"/>
      <c r="F205" s="82"/>
      <c r="G205" s="8" t="s">
        <v>84</v>
      </c>
      <c r="H205" s="8" t="s">
        <v>34</v>
      </c>
      <c r="I205" s="8" t="s">
        <v>2130</v>
      </c>
      <c r="J205" s="12">
        <f t="shared" si="0"/>
        <v>25</v>
      </c>
      <c r="K205" s="8" t="s">
        <v>2132</v>
      </c>
      <c r="L205" s="8" t="s">
        <v>2135</v>
      </c>
      <c r="M205" s="8" t="s">
        <v>486</v>
      </c>
      <c r="N205" s="8" t="s">
        <v>487</v>
      </c>
      <c r="O205" s="8" t="s">
        <v>2098</v>
      </c>
      <c r="P205" s="8" t="s">
        <v>2099</v>
      </c>
      <c r="Q205" s="8" t="s">
        <v>486</v>
      </c>
      <c r="R205" s="8" t="s">
        <v>487</v>
      </c>
      <c r="S205" s="8" t="s">
        <v>2138</v>
      </c>
      <c r="T205" s="8" t="s">
        <v>78</v>
      </c>
      <c r="U205" s="8" t="s">
        <v>59</v>
      </c>
      <c r="V205" s="8" t="s">
        <v>493</v>
      </c>
      <c r="W205" s="8" t="s">
        <v>2102</v>
      </c>
    </row>
    <row r="206" spans="1:23" ht="15" customHeight="1">
      <c r="A206" s="187"/>
      <c r="B206" s="13" t="s">
        <v>2141</v>
      </c>
      <c r="C206" s="104">
        <v>1</v>
      </c>
      <c r="D206" s="104">
        <v>1</v>
      </c>
      <c r="E206" s="82"/>
      <c r="F206" s="82"/>
      <c r="G206" s="8" t="s">
        <v>84</v>
      </c>
      <c r="H206" s="8" t="s">
        <v>34</v>
      </c>
      <c r="I206" s="8" t="s">
        <v>2145</v>
      </c>
      <c r="J206" s="12">
        <f t="shared" si="0"/>
        <v>45</v>
      </c>
      <c r="K206" s="8" t="s">
        <v>2147</v>
      </c>
      <c r="L206" s="8" t="s">
        <v>2148</v>
      </c>
      <c r="M206" s="8" t="s">
        <v>486</v>
      </c>
      <c r="N206" s="8" t="s">
        <v>487</v>
      </c>
      <c r="O206" s="8" t="s">
        <v>2098</v>
      </c>
      <c r="P206" s="8" t="s">
        <v>2099</v>
      </c>
      <c r="Q206" s="8" t="s">
        <v>486</v>
      </c>
      <c r="R206" s="8" t="s">
        <v>487</v>
      </c>
      <c r="S206" s="8" t="s">
        <v>2152</v>
      </c>
      <c r="T206" s="8" t="s">
        <v>78</v>
      </c>
      <c r="U206" s="8" t="s">
        <v>221</v>
      </c>
      <c r="V206" s="8" t="s">
        <v>2154</v>
      </c>
      <c r="W206" s="8" t="s">
        <v>2102</v>
      </c>
    </row>
    <row r="207" spans="1:23" ht="15" customHeight="1">
      <c r="A207" s="187"/>
      <c r="B207" s="13" t="s">
        <v>2156</v>
      </c>
      <c r="C207" s="104">
        <v>1</v>
      </c>
      <c r="D207" s="104">
        <v>1</v>
      </c>
      <c r="E207" s="82"/>
      <c r="F207" s="82"/>
      <c r="G207" s="8" t="s">
        <v>84</v>
      </c>
      <c r="H207" s="8" t="s">
        <v>34</v>
      </c>
      <c r="I207" s="8" t="s">
        <v>2159</v>
      </c>
      <c r="J207" s="12">
        <f t="shared" si="0"/>
        <v>20</v>
      </c>
      <c r="K207" s="8" t="s">
        <v>2162</v>
      </c>
      <c r="L207" s="8" t="s">
        <v>2163</v>
      </c>
      <c r="M207" s="8" t="s">
        <v>53</v>
      </c>
      <c r="N207" s="8" t="s">
        <v>55</v>
      </c>
      <c r="O207" s="8" t="s">
        <v>2166</v>
      </c>
      <c r="P207" s="8" t="s">
        <v>2167</v>
      </c>
      <c r="Q207" s="8" t="s">
        <v>53</v>
      </c>
      <c r="R207" s="8" t="s">
        <v>55</v>
      </c>
      <c r="S207" s="8" t="s">
        <v>2168</v>
      </c>
      <c r="T207" s="8" t="s">
        <v>78</v>
      </c>
      <c r="U207" s="8" t="s">
        <v>59</v>
      </c>
      <c r="V207" s="8" t="s">
        <v>2170</v>
      </c>
      <c r="W207" s="8" t="s">
        <v>2172</v>
      </c>
    </row>
    <row r="208" spans="1:23" ht="15" customHeight="1">
      <c r="A208" s="187"/>
      <c r="B208" s="13" t="s">
        <v>2174</v>
      </c>
      <c r="C208" s="104">
        <v>1</v>
      </c>
      <c r="D208" s="104">
        <v>1</v>
      </c>
      <c r="E208" s="82"/>
      <c r="F208" s="82"/>
      <c r="G208" s="8" t="s">
        <v>84</v>
      </c>
      <c r="H208" s="8" t="s">
        <v>34</v>
      </c>
      <c r="I208" s="8" t="s">
        <v>2175</v>
      </c>
      <c r="J208" s="12">
        <f t="shared" si="0"/>
        <v>17</v>
      </c>
      <c r="K208" s="8" t="s">
        <v>2177</v>
      </c>
      <c r="L208" s="8" t="s">
        <v>2178</v>
      </c>
      <c r="M208" s="8" t="s">
        <v>486</v>
      </c>
      <c r="N208" s="8" t="s">
        <v>487</v>
      </c>
      <c r="O208" s="8" t="s">
        <v>2098</v>
      </c>
      <c r="P208" s="8" t="s">
        <v>2099</v>
      </c>
      <c r="Q208" s="8" t="s">
        <v>486</v>
      </c>
      <c r="R208" s="8" t="s">
        <v>487</v>
      </c>
      <c r="S208" s="8" t="s">
        <v>2181</v>
      </c>
      <c r="T208" s="8" t="s">
        <v>78</v>
      </c>
      <c r="U208" s="8" t="s">
        <v>59</v>
      </c>
      <c r="V208" s="8" t="s">
        <v>2183</v>
      </c>
      <c r="W208" s="8" t="s">
        <v>2102</v>
      </c>
    </row>
    <row r="209" spans="1:23" ht="15" customHeight="1">
      <c r="A209" s="187"/>
      <c r="B209" s="13" t="s">
        <v>2184</v>
      </c>
      <c r="C209" s="104">
        <v>1</v>
      </c>
      <c r="D209" s="104">
        <v>1</v>
      </c>
      <c r="E209" s="82"/>
      <c r="F209" s="82"/>
      <c r="G209" s="8" t="s">
        <v>691</v>
      </c>
      <c r="H209" s="8" t="s">
        <v>34</v>
      </c>
      <c r="I209" s="8" t="s">
        <v>2187</v>
      </c>
      <c r="J209" s="12">
        <f t="shared" si="0"/>
        <v>21</v>
      </c>
      <c r="K209" s="8" t="s">
        <v>2162</v>
      </c>
      <c r="L209" s="8" t="s">
        <v>2163</v>
      </c>
      <c r="M209" s="8" t="s">
        <v>53</v>
      </c>
      <c r="N209" s="8" t="s">
        <v>55</v>
      </c>
      <c r="O209" s="8" t="s">
        <v>40</v>
      </c>
      <c r="P209" s="8" t="s">
        <v>42</v>
      </c>
      <c r="Q209" s="8" t="s">
        <v>43</v>
      </c>
      <c r="R209" s="8" t="s">
        <v>45</v>
      </c>
      <c r="S209" s="8" t="s">
        <v>2191</v>
      </c>
      <c r="T209" s="8" t="s">
        <v>57</v>
      </c>
      <c r="U209" s="8" t="s">
        <v>59</v>
      </c>
      <c r="V209" s="8" t="s">
        <v>2170</v>
      </c>
      <c r="W209" s="8" t="s">
        <v>60</v>
      </c>
    </row>
    <row r="210" spans="1:23" ht="15" customHeight="1">
      <c r="A210" s="187"/>
      <c r="B210" s="13" t="s">
        <v>2193</v>
      </c>
      <c r="C210" s="104">
        <v>1</v>
      </c>
      <c r="D210" s="104">
        <v>1</v>
      </c>
      <c r="E210" s="82"/>
      <c r="F210" s="82"/>
      <c r="G210" s="8" t="s">
        <v>84</v>
      </c>
      <c r="H210" s="8" t="s">
        <v>34</v>
      </c>
      <c r="I210" s="8" t="s">
        <v>2195</v>
      </c>
      <c r="J210" s="12">
        <f t="shared" si="0"/>
        <v>46</v>
      </c>
      <c r="K210" s="8" t="s">
        <v>170</v>
      </c>
      <c r="L210" s="8" t="s">
        <v>171</v>
      </c>
      <c r="M210" s="8" t="s">
        <v>46</v>
      </c>
      <c r="N210" s="8" t="s">
        <v>49</v>
      </c>
      <c r="O210" s="8" t="s">
        <v>2198</v>
      </c>
      <c r="P210" s="8" t="s">
        <v>2199</v>
      </c>
      <c r="Q210" s="8" t="s">
        <v>174</v>
      </c>
      <c r="R210" s="8" t="s">
        <v>175</v>
      </c>
      <c r="S210" s="8" t="s">
        <v>2201</v>
      </c>
      <c r="T210" s="8" t="s">
        <v>57</v>
      </c>
      <c r="U210" s="8" t="s">
        <v>59</v>
      </c>
      <c r="V210" s="8" t="s">
        <v>177</v>
      </c>
      <c r="W210" s="8" t="s">
        <v>789</v>
      </c>
    </row>
    <row r="211" spans="1:23" ht="15" customHeight="1">
      <c r="A211" s="187"/>
      <c r="B211" s="13" t="s">
        <v>2203</v>
      </c>
      <c r="C211" s="104">
        <v>1</v>
      </c>
      <c r="D211" s="104">
        <v>1</v>
      </c>
      <c r="E211" s="82">
        <v>1</v>
      </c>
      <c r="F211" s="82"/>
      <c r="G211" s="8" t="s">
        <v>664</v>
      </c>
      <c r="H211" s="8" t="s">
        <v>34</v>
      </c>
      <c r="I211" s="8" t="s">
        <v>2205</v>
      </c>
      <c r="J211" s="12">
        <f t="shared" si="0"/>
        <v>20</v>
      </c>
      <c r="K211" s="8" t="s">
        <v>340</v>
      </c>
      <c r="L211" s="8" t="s">
        <v>341</v>
      </c>
      <c r="M211" s="8" t="s">
        <v>43</v>
      </c>
      <c r="N211" s="8" t="s">
        <v>45</v>
      </c>
      <c r="O211" s="8" t="s">
        <v>2162</v>
      </c>
      <c r="P211" s="8" t="s">
        <v>2163</v>
      </c>
      <c r="Q211" s="8" t="s">
        <v>53</v>
      </c>
      <c r="R211" s="8" t="s">
        <v>55</v>
      </c>
      <c r="S211" s="8" t="s">
        <v>2209</v>
      </c>
      <c r="T211" s="8" t="s">
        <v>57</v>
      </c>
      <c r="U211" s="8" t="s">
        <v>59</v>
      </c>
      <c r="V211" s="8" t="s">
        <v>345</v>
      </c>
      <c r="W211" s="8" t="s">
        <v>2170</v>
      </c>
    </row>
    <row r="212" spans="1:23" ht="15" customHeight="1">
      <c r="A212" s="187"/>
      <c r="B212" s="13" t="s">
        <v>2212</v>
      </c>
      <c r="C212" s="104"/>
      <c r="D212" s="104"/>
      <c r="E212" s="82"/>
      <c r="F212" s="82"/>
      <c r="G212" s="8" t="s">
        <v>664</v>
      </c>
      <c r="H212" s="8" t="s">
        <v>34</v>
      </c>
      <c r="I212" s="8" t="s">
        <v>1537</v>
      </c>
      <c r="J212" s="12">
        <f t="shared" si="0"/>
        <v>3</v>
      </c>
      <c r="K212" s="8" t="s">
        <v>2162</v>
      </c>
      <c r="L212" s="8" t="s">
        <v>2163</v>
      </c>
      <c r="M212" s="8" t="s">
        <v>53</v>
      </c>
      <c r="N212" s="8" t="s">
        <v>55</v>
      </c>
      <c r="O212" s="8" t="s">
        <v>2215</v>
      </c>
      <c r="P212" s="8" t="s">
        <v>2217</v>
      </c>
      <c r="Q212" s="8" t="s">
        <v>53</v>
      </c>
      <c r="R212" s="8" t="s">
        <v>55</v>
      </c>
      <c r="S212" s="8" t="s">
        <v>89</v>
      </c>
      <c r="T212" s="8" t="s">
        <v>78</v>
      </c>
      <c r="U212" s="8" t="s">
        <v>59</v>
      </c>
      <c r="V212" s="8" t="s">
        <v>89</v>
      </c>
      <c r="W212" s="8" t="s">
        <v>89</v>
      </c>
    </row>
    <row r="213" spans="1:23" ht="15" customHeight="1">
      <c r="A213" s="187"/>
      <c r="B213" s="13" t="s">
        <v>2220</v>
      </c>
      <c r="C213" s="104">
        <v>1</v>
      </c>
      <c r="D213" s="104"/>
      <c r="E213" s="82"/>
      <c r="F213" s="82"/>
      <c r="G213" s="8" t="s">
        <v>84</v>
      </c>
      <c r="H213" s="8" t="s">
        <v>34</v>
      </c>
      <c r="I213" s="8" t="s">
        <v>2223</v>
      </c>
      <c r="J213" s="12">
        <f t="shared" si="0"/>
        <v>26</v>
      </c>
      <c r="K213" s="8" t="s">
        <v>40</v>
      </c>
      <c r="L213" s="8" t="s">
        <v>42</v>
      </c>
      <c r="M213" s="8" t="s">
        <v>43</v>
      </c>
      <c r="N213" s="8" t="s">
        <v>45</v>
      </c>
      <c r="O213" s="8" t="s">
        <v>2226</v>
      </c>
      <c r="P213" s="8" t="s">
        <v>2227</v>
      </c>
      <c r="Q213" s="8" t="s">
        <v>1050</v>
      </c>
      <c r="R213" s="8" t="s">
        <v>718</v>
      </c>
      <c r="S213" s="8" t="s">
        <v>2231</v>
      </c>
      <c r="T213" s="8" t="s">
        <v>57</v>
      </c>
      <c r="U213" s="8" t="s">
        <v>59</v>
      </c>
      <c r="V213" s="8" t="s">
        <v>60</v>
      </c>
      <c r="W213" s="8" t="s">
        <v>2232</v>
      </c>
    </row>
    <row r="214" spans="1:23" ht="15" customHeight="1">
      <c r="A214" s="187"/>
      <c r="B214" s="13" t="s">
        <v>2234</v>
      </c>
      <c r="C214" s="104">
        <v>1</v>
      </c>
      <c r="D214" s="104">
        <v>1</v>
      </c>
      <c r="E214" s="82"/>
      <c r="F214" s="82"/>
      <c r="G214" s="8" t="s">
        <v>84</v>
      </c>
      <c r="H214" s="8" t="s">
        <v>34</v>
      </c>
      <c r="I214" s="8" t="s">
        <v>2223</v>
      </c>
      <c r="J214" s="12">
        <f t="shared" si="0"/>
        <v>26</v>
      </c>
      <c r="K214" s="8" t="s">
        <v>40</v>
      </c>
      <c r="L214" s="8" t="s">
        <v>42</v>
      </c>
      <c r="M214" s="8" t="s">
        <v>43</v>
      </c>
      <c r="N214" s="8" t="s">
        <v>45</v>
      </c>
      <c r="O214" s="8" t="s">
        <v>2239</v>
      </c>
      <c r="P214" s="8" t="s">
        <v>2240</v>
      </c>
      <c r="Q214" s="8" t="s">
        <v>1050</v>
      </c>
      <c r="R214" s="8" t="s">
        <v>718</v>
      </c>
      <c r="S214" s="8" t="s">
        <v>2231</v>
      </c>
      <c r="T214" s="8" t="s">
        <v>57</v>
      </c>
      <c r="U214" s="8" t="s">
        <v>59</v>
      </c>
      <c r="V214" s="8" t="s">
        <v>60</v>
      </c>
      <c r="W214" s="8" t="s">
        <v>2232</v>
      </c>
    </row>
    <row r="215" spans="1:23" ht="15" customHeight="1">
      <c r="A215" s="187"/>
      <c r="B215" s="13" t="s">
        <v>2244</v>
      </c>
      <c r="C215" s="104">
        <v>1</v>
      </c>
      <c r="D215" s="104">
        <v>1</v>
      </c>
      <c r="E215" s="82"/>
      <c r="F215" s="82"/>
      <c r="G215" s="8" t="s">
        <v>84</v>
      </c>
      <c r="H215" s="8" t="s">
        <v>34</v>
      </c>
      <c r="I215" s="8" t="s">
        <v>2245</v>
      </c>
      <c r="J215" s="12">
        <f t="shared" si="0"/>
        <v>28</v>
      </c>
      <c r="K215" s="8" t="s">
        <v>170</v>
      </c>
      <c r="L215" s="8" t="s">
        <v>171</v>
      </c>
      <c r="M215" s="8" t="s">
        <v>46</v>
      </c>
      <c r="N215" s="8" t="s">
        <v>49</v>
      </c>
      <c r="O215" s="8" t="s">
        <v>2249</v>
      </c>
      <c r="P215" s="8" t="s">
        <v>2250</v>
      </c>
      <c r="Q215" s="8" t="s">
        <v>813</v>
      </c>
      <c r="R215" s="8" t="s">
        <v>718</v>
      </c>
      <c r="S215" s="8" t="s">
        <v>2254</v>
      </c>
      <c r="T215" s="8" t="s">
        <v>57</v>
      </c>
      <c r="U215" s="8" t="s">
        <v>59</v>
      </c>
      <c r="V215" s="8" t="s">
        <v>177</v>
      </c>
      <c r="W215" s="8" t="s">
        <v>2256</v>
      </c>
    </row>
    <row r="216" spans="1:23" ht="15" customHeight="1">
      <c r="A216" s="187"/>
      <c r="B216" s="13" t="s">
        <v>2257</v>
      </c>
      <c r="C216" s="104">
        <v>1</v>
      </c>
      <c r="D216" s="104">
        <v>1</v>
      </c>
      <c r="E216" s="82">
        <v>1</v>
      </c>
      <c r="F216" s="82"/>
      <c r="G216" s="8" t="s">
        <v>104</v>
      </c>
      <c r="H216" s="8" t="s">
        <v>34</v>
      </c>
      <c r="I216" s="8" t="s">
        <v>2261</v>
      </c>
      <c r="J216" s="12">
        <f t="shared" si="0"/>
        <v>23</v>
      </c>
      <c r="K216" s="8" t="s">
        <v>340</v>
      </c>
      <c r="L216" s="8" t="s">
        <v>341</v>
      </c>
      <c r="M216" s="8" t="s">
        <v>43</v>
      </c>
      <c r="N216" s="8" t="s">
        <v>45</v>
      </c>
      <c r="O216" s="8" t="s">
        <v>2263</v>
      </c>
      <c r="P216" s="8" t="s">
        <v>2265</v>
      </c>
      <c r="Q216" s="8" t="s">
        <v>53</v>
      </c>
      <c r="R216" s="8" t="s">
        <v>55</v>
      </c>
      <c r="S216" s="8" t="s">
        <v>2209</v>
      </c>
      <c r="T216" s="8" t="s">
        <v>57</v>
      </c>
      <c r="U216" s="8" t="s">
        <v>59</v>
      </c>
      <c r="V216" s="8" t="s">
        <v>345</v>
      </c>
      <c r="W216" s="8" t="s">
        <v>2170</v>
      </c>
    </row>
    <row r="217" spans="1:23" ht="15" customHeight="1">
      <c r="A217" s="188"/>
      <c r="B217" s="13" t="s">
        <v>2269</v>
      </c>
      <c r="C217" s="104"/>
      <c r="D217" s="104"/>
      <c r="E217" s="82"/>
      <c r="F217" s="82"/>
      <c r="G217" s="8" t="s">
        <v>2271</v>
      </c>
      <c r="H217" s="8" t="s">
        <v>34</v>
      </c>
      <c r="I217" s="8" t="s">
        <v>2272</v>
      </c>
      <c r="J217" s="12">
        <f t="shared" si="0"/>
        <v>18</v>
      </c>
      <c r="K217" s="8" t="s">
        <v>40</v>
      </c>
      <c r="L217" s="8" t="s">
        <v>42</v>
      </c>
      <c r="M217" s="8" t="s">
        <v>43</v>
      </c>
      <c r="N217" s="8" t="s">
        <v>45</v>
      </c>
      <c r="O217" s="8" t="s">
        <v>2274</v>
      </c>
      <c r="P217" s="8" t="s">
        <v>2275</v>
      </c>
      <c r="Q217" s="8" t="s">
        <v>53</v>
      </c>
      <c r="R217" s="8" t="s">
        <v>55</v>
      </c>
      <c r="S217" s="8" t="s">
        <v>2278</v>
      </c>
      <c r="T217" s="8" t="s">
        <v>57</v>
      </c>
      <c r="U217" s="8" t="s">
        <v>2279</v>
      </c>
      <c r="V217" s="8" t="s">
        <v>60</v>
      </c>
      <c r="W217" s="8" t="s">
        <v>2280</v>
      </c>
    </row>
    <row r="218" spans="1:23" ht="15" customHeight="1">
      <c r="A218" s="186" t="s">
        <v>2282</v>
      </c>
      <c r="B218" s="13" t="s">
        <v>2285</v>
      </c>
      <c r="C218" s="104">
        <v>1</v>
      </c>
      <c r="D218" s="104">
        <v>1</v>
      </c>
      <c r="E218" s="82">
        <v>1</v>
      </c>
      <c r="F218" s="82"/>
      <c r="G218" s="8" t="s">
        <v>104</v>
      </c>
      <c r="H218" s="8" t="s">
        <v>34</v>
      </c>
      <c r="I218" s="8" t="s">
        <v>2287</v>
      </c>
      <c r="J218" s="12">
        <f t="shared" si="0"/>
        <v>68</v>
      </c>
      <c r="K218" s="8" t="s">
        <v>340</v>
      </c>
      <c r="L218" s="8" t="s">
        <v>341</v>
      </c>
      <c r="M218" s="8" t="s">
        <v>43</v>
      </c>
      <c r="N218" s="8" t="s">
        <v>45</v>
      </c>
      <c r="O218" s="8" t="s">
        <v>2290</v>
      </c>
      <c r="P218" s="8" t="s">
        <v>2293</v>
      </c>
      <c r="Q218" s="8" t="s">
        <v>736</v>
      </c>
      <c r="R218" s="8" t="s">
        <v>738</v>
      </c>
      <c r="S218" s="8" t="s">
        <v>2294</v>
      </c>
      <c r="T218" s="8" t="s">
        <v>57</v>
      </c>
      <c r="U218" s="8" t="s">
        <v>59</v>
      </c>
      <c r="V218" s="8" t="s">
        <v>345</v>
      </c>
      <c r="W218" s="8" t="s">
        <v>2296</v>
      </c>
    </row>
    <row r="219" spans="1:23" ht="15" customHeight="1">
      <c r="A219" s="187"/>
      <c r="B219" s="13" t="s">
        <v>2298</v>
      </c>
      <c r="C219" s="104">
        <v>1</v>
      </c>
      <c r="D219" s="104">
        <v>1</v>
      </c>
      <c r="E219" s="82"/>
      <c r="F219" s="82"/>
      <c r="G219" s="8" t="s">
        <v>84</v>
      </c>
      <c r="H219" s="8" t="s">
        <v>34</v>
      </c>
      <c r="I219" s="8" t="s">
        <v>2302</v>
      </c>
      <c r="J219" s="12">
        <f t="shared" si="0"/>
        <v>13</v>
      </c>
      <c r="K219" s="8" t="s">
        <v>815</v>
      </c>
      <c r="L219" s="8" t="s">
        <v>816</v>
      </c>
      <c r="M219" s="8" t="s">
        <v>736</v>
      </c>
      <c r="N219" s="8" t="s">
        <v>738</v>
      </c>
      <c r="O219" s="8" t="s">
        <v>2304</v>
      </c>
      <c r="P219" s="8" t="s">
        <v>2305</v>
      </c>
      <c r="Q219" s="8" t="s">
        <v>736</v>
      </c>
      <c r="R219" s="8" t="s">
        <v>738</v>
      </c>
      <c r="S219" s="8" t="s">
        <v>2307</v>
      </c>
      <c r="T219" s="8" t="s">
        <v>78</v>
      </c>
      <c r="U219" s="8" t="s">
        <v>59</v>
      </c>
      <c r="V219" s="8" t="s">
        <v>819</v>
      </c>
      <c r="W219" s="8" t="s">
        <v>2309</v>
      </c>
    </row>
    <row r="220" spans="1:23" ht="15" customHeight="1">
      <c r="A220" s="187"/>
      <c r="B220" s="13" t="s">
        <v>2311</v>
      </c>
      <c r="C220" s="104">
        <v>1</v>
      </c>
      <c r="D220" s="104">
        <v>1</v>
      </c>
      <c r="E220" s="82"/>
      <c r="F220" s="82"/>
      <c r="G220" s="8" t="s">
        <v>84</v>
      </c>
      <c r="H220" s="8" t="s">
        <v>34</v>
      </c>
      <c r="I220" s="8" t="s">
        <v>2313</v>
      </c>
      <c r="J220" s="12">
        <f t="shared" si="0"/>
        <v>32</v>
      </c>
      <c r="K220" s="8" t="s">
        <v>40</v>
      </c>
      <c r="L220" s="8" t="s">
        <v>42</v>
      </c>
      <c r="M220" s="8" t="s">
        <v>43</v>
      </c>
      <c r="N220" s="8" t="s">
        <v>45</v>
      </c>
      <c r="O220" s="8" t="s">
        <v>2315</v>
      </c>
      <c r="P220" s="8" t="s">
        <v>2316</v>
      </c>
      <c r="Q220" s="8" t="s">
        <v>1606</v>
      </c>
      <c r="R220" s="8" t="s">
        <v>718</v>
      </c>
      <c r="S220" s="8" t="s">
        <v>2317</v>
      </c>
      <c r="T220" s="8" t="s">
        <v>57</v>
      </c>
      <c r="U220" s="8" t="s">
        <v>59</v>
      </c>
      <c r="V220" s="8" t="s">
        <v>60</v>
      </c>
      <c r="W220" s="8" t="s">
        <v>1612</v>
      </c>
    </row>
    <row r="221" spans="1:23" ht="15" customHeight="1">
      <c r="A221" s="187"/>
      <c r="B221" s="13" t="s">
        <v>2320</v>
      </c>
      <c r="C221" s="104">
        <v>1</v>
      </c>
      <c r="D221" s="104">
        <v>1</v>
      </c>
      <c r="E221" s="82"/>
      <c r="F221" s="82"/>
      <c r="G221" s="8" t="s">
        <v>84</v>
      </c>
      <c r="H221" s="8" t="s">
        <v>34</v>
      </c>
      <c r="I221" s="8" t="s">
        <v>2313</v>
      </c>
      <c r="J221" s="12">
        <f t="shared" si="0"/>
        <v>32</v>
      </c>
      <c r="K221" s="8" t="s">
        <v>40</v>
      </c>
      <c r="L221" s="8" t="s">
        <v>42</v>
      </c>
      <c r="M221" s="8" t="s">
        <v>43</v>
      </c>
      <c r="N221" s="8" t="s">
        <v>45</v>
      </c>
      <c r="O221" s="8" t="s">
        <v>2324</v>
      </c>
      <c r="P221" s="8" t="s">
        <v>2326</v>
      </c>
      <c r="Q221" s="8" t="s">
        <v>1606</v>
      </c>
      <c r="R221" s="8" t="s">
        <v>718</v>
      </c>
      <c r="S221" s="8" t="s">
        <v>2317</v>
      </c>
      <c r="T221" s="8" t="s">
        <v>57</v>
      </c>
      <c r="U221" s="8" t="s">
        <v>59</v>
      </c>
      <c r="V221" s="8" t="s">
        <v>60</v>
      </c>
      <c r="W221" s="8" t="s">
        <v>1612</v>
      </c>
    </row>
    <row r="222" spans="1:23" ht="15" customHeight="1">
      <c r="A222" s="187"/>
      <c r="B222" s="13" t="s">
        <v>2328</v>
      </c>
      <c r="C222" s="104"/>
      <c r="D222" s="104"/>
      <c r="E222" s="82"/>
      <c r="F222" s="82"/>
      <c r="G222" s="8" t="s">
        <v>145</v>
      </c>
      <c r="H222" s="8" t="s">
        <v>34</v>
      </c>
      <c r="I222" s="8" t="s">
        <v>270</v>
      </c>
      <c r="J222" s="12">
        <f t="shared" si="0"/>
        <v>9</v>
      </c>
      <c r="K222" s="8" t="s">
        <v>40</v>
      </c>
      <c r="L222" s="8" t="s">
        <v>42</v>
      </c>
      <c r="M222" s="8" t="s">
        <v>43</v>
      </c>
      <c r="N222" s="8" t="s">
        <v>45</v>
      </c>
      <c r="O222" s="8" t="s">
        <v>1247</v>
      </c>
      <c r="P222" s="8" t="s">
        <v>1249</v>
      </c>
      <c r="Q222" s="8" t="s">
        <v>53</v>
      </c>
      <c r="R222" s="8" t="s">
        <v>55</v>
      </c>
      <c r="S222" s="8" t="s">
        <v>1339</v>
      </c>
      <c r="T222" s="8" t="s">
        <v>57</v>
      </c>
      <c r="U222" s="8" t="s">
        <v>59</v>
      </c>
      <c r="V222" s="8" t="s">
        <v>60</v>
      </c>
      <c r="W222" s="8" t="s">
        <v>1258</v>
      </c>
    </row>
    <row r="223" spans="1:23" ht="15" customHeight="1">
      <c r="A223" s="187"/>
      <c r="B223" s="13" t="s">
        <v>2334</v>
      </c>
      <c r="C223" s="104">
        <v>1</v>
      </c>
      <c r="D223" s="104">
        <v>1</v>
      </c>
      <c r="E223" s="82"/>
      <c r="F223" s="82"/>
      <c r="G223" s="8" t="s">
        <v>84</v>
      </c>
      <c r="H223" s="8" t="s">
        <v>34</v>
      </c>
      <c r="I223" s="8" t="s">
        <v>2336</v>
      </c>
      <c r="J223" s="12">
        <f t="shared" si="0"/>
        <v>35</v>
      </c>
      <c r="K223" s="8" t="s">
        <v>40</v>
      </c>
      <c r="L223" s="8" t="s">
        <v>42</v>
      </c>
      <c r="M223" s="8" t="s">
        <v>43</v>
      </c>
      <c r="N223" s="8" t="s">
        <v>45</v>
      </c>
      <c r="O223" s="8" t="s">
        <v>2338</v>
      </c>
      <c r="P223" s="8" t="s">
        <v>2339</v>
      </c>
      <c r="Q223" s="8" t="s">
        <v>774</v>
      </c>
      <c r="R223" s="8" t="s">
        <v>775</v>
      </c>
      <c r="S223" s="8" t="s">
        <v>2340</v>
      </c>
      <c r="T223" s="8" t="s">
        <v>57</v>
      </c>
      <c r="U223" s="8" t="s">
        <v>59</v>
      </c>
      <c r="V223" s="8" t="s">
        <v>60</v>
      </c>
      <c r="W223" s="8" t="s">
        <v>1032</v>
      </c>
    </row>
    <row r="224" spans="1:23" ht="15" customHeight="1">
      <c r="A224" s="187"/>
      <c r="B224" s="13" t="s">
        <v>2344</v>
      </c>
      <c r="C224" s="104">
        <v>1</v>
      </c>
      <c r="D224" s="104">
        <v>1</v>
      </c>
      <c r="E224" s="82"/>
      <c r="F224" s="82"/>
      <c r="G224" s="8" t="s">
        <v>84</v>
      </c>
      <c r="H224" s="8" t="s">
        <v>34</v>
      </c>
      <c r="I224" s="8" t="s">
        <v>2347</v>
      </c>
      <c r="J224" s="12">
        <f t="shared" si="0"/>
        <v>45</v>
      </c>
      <c r="K224" s="8" t="s">
        <v>40</v>
      </c>
      <c r="L224" s="8" t="s">
        <v>42</v>
      </c>
      <c r="M224" s="8" t="s">
        <v>43</v>
      </c>
      <c r="N224" s="8" t="s">
        <v>45</v>
      </c>
      <c r="O224" s="8" t="s">
        <v>2349</v>
      </c>
      <c r="P224" s="8" t="s">
        <v>2350</v>
      </c>
      <c r="Q224" s="8" t="s">
        <v>774</v>
      </c>
      <c r="R224" s="8" t="s">
        <v>775</v>
      </c>
      <c r="S224" s="8" t="s">
        <v>2352</v>
      </c>
      <c r="T224" s="8" t="s">
        <v>57</v>
      </c>
      <c r="U224" s="8" t="s">
        <v>59</v>
      </c>
      <c r="V224" s="8" t="s">
        <v>60</v>
      </c>
      <c r="W224" s="8" t="s">
        <v>2353</v>
      </c>
    </row>
    <row r="225" spans="1:23" ht="15" customHeight="1">
      <c r="A225" s="187"/>
      <c r="B225" s="13" t="s">
        <v>2355</v>
      </c>
      <c r="C225" s="104">
        <v>1</v>
      </c>
      <c r="D225" s="104">
        <v>1</v>
      </c>
      <c r="E225" s="82"/>
      <c r="F225" s="82"/>
      <c r="G225" s="8" t="s">
        <v>84</v>
      </c>
      <c r="H225" s="8" t="s">
        <v>34</v>
      </c>
      <c r="I225" s="8" t="s">
        <v>2358</v>
      </c>
      <c r="J225" s="12">
        <f t="shared" si="0"/>
        <v>23</v>
      </c>
      <c r="K225" s="8" t="s">
        <v>1247</v>
      </c>
      <c r="L225" s="8" t="s">
        <v>1249</v>
      </c>
      <c r="M225" s="8" t="s">
        <v>53</v>
      </c>
      <c r="N225" s="8" t="s">
        <v>55</v>
      </c>
      <c r="O225" s="8" t="s">
        <v>2362</v>
      </c>
      <c r="P225" s="8" t="s">
        <v>2363</v>
      </c>
      <c r="Q225" s="8" t="s">
        <v>53</v>
      </c>
      <c r="R225" s="8" t="s">
        <v>55</v>
      </c>
      <c r="S225" s="8" t="s">
        <v>2364</v>
      </c>
      <c r="T225" s="8" t="s">
        <v>78</v>
      </c>
      <c r="U225" s="8" t="s">
        <v>59</v>
      </c>
      <c r="V225" s="8" t="s">
        <v>1258</v>
      </c>
      <c r="W225" s="8" t="s">
        <v>2170</v>
      </c>
    </row>
    <row r="226" spans="1:23" ht="15" customHeight="1">
      <c r="A226" s="187"/>
      <c r="B226" s="13" t="s">
        <v>2366</v>
      </c>
      <c r="C226" s="104">
        <v>1</v>
      </c>
      <c r="D226" s="104">
        <v>1</v>
      </c>
      <c r="E226" s="82"/>
      <c r="F226" s="82"/>
      <c r="G226" s="8" t="s">
        <v>84</v>
      </c>
      <c r="H226" s="8" t="s">
        <v>34</v>
      </c>
      <c r="I226" s="8" t="s">
        <v>2358</v>
      </c>
      <c r="J226" s="12">
        <f t="shared" si="0"/>
        <v>23</v>
      </c>
      <c r="K226" s="8" t="s">
        <v>1247</v>
      </c>
      <c r="L226" s="8" t="s">
        <v>1249</v>
      </c>
      <c r="M226" s="8" t="s">
        <v>53</v>
      </c>
      <c r="N226" s="8" t="s">
        <v>55</v>
      </c>
      <c r="O226" s="8" t="s">
        <v>2370</v>
      </c>
      <c r="P226" s="8" t="s">
        <v>2371</v>
      </c>
      <c r="Q226" s="8" t="s">
        <v>53</v>
      </c>
      <c r="R226" s="8" t="s">
        <v>55</v>
      </c>
      <c r="S226" s="8" t="s">
        <v>2364</v>
      </c>
      <c r="T226" s="8" t="s">
        <v>78</v>
      </c>
      <c r="U226" s="8" t="s">
        <v>59</v>
      </c>
      <c r="V226" s="8" t="s">
        <v>1258</v>
      </c>
      <c r="W226" s="8" t="s">
        <v>2170</v>
      </c>
    </row>
    <row r="227" spans="1:23" ht="15" customHeight="1">
      <c r="A227" s="187"/>
      <c r="B227" s="13" t="s">
        <v>2375</v>
      </c>
      <c r="C227" s="104">
        <v>1</v>
      </c>
      <c r="D227" s="104">
        <v>1</v>
      </c>
      <c r="E227" s="82">
        <v>1</v>
      </c>
      <c r="F227" s="82"/>
      <c r="G227" s="8" t="s">
        <v>104</v>
      </c>
      <c r="H227" s="8" t="s">
        <v>34</v>
      </c>
      <c r="I227" s="8" t="s">
        <v>2378</v>
      </c>
      <c r="J227" s="12">
        <f t="shared" si="0"/>
        <v>29</v>
      </c>
      <c r="K227" s="8" t="s">
        <v>340</v>
      </c>
      <c r="L227" s="8" t="s">
        <v>341</v>
      </c>
      <c r="M227" s="8" t="s">
        <v>43</v>
      </c>
      <c r="N227" s="8" t="s">
        <v>45</v>
      </c>
      <c r="O227" s="8" t="s">
        <v>2380</v>
      </c>
      <c r="P227" s="8" t="s">
        <v>2381</v>
      </c>
      <c r="Q227" s="8" t="s">
        <v>774</v>
      </c>
      <c r="R227" s="8" t="s">
        <v>775</v>
      </c>
      <c r="S227" s="8" t="s">
        <v>2384</v>
      </c>
      <c r="T227" s="8" t="s">
        <v>57</v>
      </c>
      <c r="U227" s="8" t="s">
        <v>59</v>
      </c>
      <c r="V227" s="8" t="s">
        <v>345</v>
      </c>
      <c r="W227" s="8" t="s">
        <v>2385</v>
      </c>
    </row>
    <row r="228" spans="1:23" ht="15" customHeight="1">
      <c r="A228" s="187"/>
      <c r="B228" s="13" t="s">
        <v>2386</v>
      </c>
      <c r="C228" s="104">
        <v>1</v>
      </c>
      <c r="D228" s="104">
        <v>1</v>
      </c>
      <c r="E228" s="82"/>
      <c r="F228" s="82"/>
      <c r="G228" s="8" t="s">
        <v>155</v>
      </c>
      <c r="H228" s="8" t="s">
        <v>34</v>
      </c>
      <c r="I228" s="8" t="s">
        <v>192</v>
      </c>
      <c r="J228" s="12">
        <f t="shared" si="0"/>
        <v>19</v>
      </c>
      <c r="K228" s="8" t="s">
        <v>40</v>
      </c>
      <c r="L228" s="8" t="s">
        <v>42</v>
      </c>
      <c r="M228" s="8" t="s">
        <v>43</v>
      </c>
      <c r="N228" s="8" t="s">
        <v>45</v>
      </c>
      <c r="O228" s="8" t="s">
        <v>2389</v>
      </c>
      <c r="P228" s="8" t="s">
        <v>2390</v>
      </c>
      <c r="Q228" s="8" t="s">
        <v>53</v>
      </c>
      <c r="R228" s="8" t="s">
        <v>55</v>
      </c>
      <c r="S228" s="8" t="s">
        <v>2391</v>
      </c>
      <c r="T228" s="8" t="s">
        <v>57</v>
      </c>
      <c r="U228" s="8" t="s">
        <v>59</v>
      </c>
      <c r="V228" s="8" t="s">
        <v>60</v>
      </c>
      <c r="W228" s="8" t="s">
        <v>2345</v>
      </c>
    </row>
    <row r="229" spans="1:23" ht="15" customHeight="1">
      <c r="A229" s="188"/>
      <c r="B229" s="13" t="s">
        <v>2394</v>
      </c>
      <c r="C229" s="104">
        <v>1</v>
      </c>
      <c r="D229" s="104">
        <v>1</v>
      </c>
      <c r="E229" s="82"/>
      <c r="F229" s="82"/>
      <c r="G229" s="8" t="s">
        <v>155</v>
      </c>
      <c r="H229" s="8" t="s">
        <v>34</v>
      </c>
      <c r="I229" s="8" t="s">
        <v>2396</v>
      </c>
      <c r="J229" s="12">
        <f t="shared" si="0"/>
        <v>25</v>
      </c>
      <c r="K229" s="8" t="s">
        <v>40</v>
      </c>
      <c r="L229" s="8" t="s">
        <v>42</v>
      </c>
      <c r="M229" s="8" t="s">
        <v>43</v>
      </c>
      <c r="N229" s="8" t="s">
        <v>45</v>
      </c>
      <c r="O229" s="8" t="s">
        <v>2398</v>
      </c>
      <c r="P229" s="8" t="s">
        <v>2401</v>
      </c>
      <c r="Q229" s="8" t="s">
        <v>53</v>
      </c>
      <c r="R229" s="8" t="s">
        <v>55</v>
      </c>
      <c r="S229" s="8" t="s">
        <v>2402</v>
      </c>
      <c r="T229" s="8" t="s">
        <v>57</v>
      </c>
      <c r="U229" s="8" t="s">
        <v>59</v>
      </c>
      <c r="V229" s="8" t="s">
        <v>60</v>
      </c>
      <c r="W229" s="8" t="s">
        <v>1074</v>
      </c>
    </row>
    <row r="230" spans="1:23" ht="15" customHeight="1">
      <c r="A230" s="186" t="s">
        <v>2405</v>
      </c>
      <c r="B230" s="13" t="s">
        <v>2408</v>
      </c>
      <c r="C230" s="104">
        <v>1</v>
      </c>
      <c r="D230" s="104">
        <v>1</v>
      </c>
      <c r="E230" s="82">
        <v>1</v>
      </c>
      <c r="F230" s="82"/>
      <c r="G230" s="8" t="s">
        <v>104</v>
      </c>
      <c r="H230" s="8" t="s">
        <v>34</v>
      </c>
      <c r="I230" s="8" t="s">
        <v>2411</v>
      </c>
      <c r="J230" s="12">
        <f t="shared" si="0"/>
        <v>22</v>
      </c>
      <c r="K230" s="8" t="s">
        <v>340</v>
      </c>
      <c r="L230" s="8" t="s">
        <v>341</v>
      </c>
      <c r="M230" s="8" t="s">
        <v>43</v>
      </c>
      <c r="N230" s="8" t="s">
        <v>45</v>
      </c>
      <c r="O230" s="8" t="s">
        <v>2413</v>
      </c>
      <c r="P230" s="8" t="s">
        <v>2414</v>
      </c>
      <c r="Q230" s="8" t="s">
        <v>53</v>
      </c>
      <c r="R230" s="8" t="s">
        <v>55</v>
      </c>
      <c r="S230" s="8" t="s">
        <v>2416</v>
      </c>
      <c r="T230" s="8" t="s">
        <v>57</v>
      </c>
      <c r="U230" s="8" t="s">
        <v>59</v>
      </c>
      <c r="V230" s="8" t="s">
        <v>345</v>
      </c>
      <c r="W230" s="8" t="s">
        <v>1390</v>
      </c>
    </row>
    <row r="231" spans="1:23" ht="15" customHeight="1">
      <c r="A231" s="187"/>
      <c r="B231" s="13" t="s">
        <v>2419</v>
      </c>
      <c r="C231" s="104">
        <v>1</v>
      </c>
      <c r="D231" s="104">
        <v>1</v>
      </c>
      <c r="E231" s="82"/>
      <c r="F231" s="82"/>
      <c r="G231" s="8" t="s">
        <v>155</v>
      </c>
      <c r="H231" s="8" t="s">
        <v>34</v>
      </c>
      <c r="I231" s="8" t="s">
        <v>2422</v>
      </c>
      <c r="J231" s="12">
        <f t="shared" si="0"/>
        <v>16</v>
      </c>
      <c r="K231" s="8" t="s">
        <v>40</v>
      </c>
      <c r="L231" s="8" t="s">
        <v>42</v>
      </c>
      <c r="M231" s="8" t="s">
        <v>43</v>
      </c>
      <c r="N231" s="8" t="s">
        <v>45</v>
      </c>
      <c r="O231" s="8" t="s">
        <v>2424</v>
      </c>
      <c r="P231" s="8" t="s">
        <v>2425</v>
      </c>
      <c r="Q231" s="8" t="s">
        <v>53</v>
      </c>
      <c r="R231" s="8" t="s">
        <v>55</v>
      </c>
      <c r="S231" s="8" t="s">
        <v>1533</v>
      </c>
      <c r="T231" s="8" t="s">
        <v>57</v>
      </c>
      <c r="U231" s="8" t="s">
        <v>59</v>
      </c>
      <c r="V231" s="8" t="s">
        <v>60</v>
      </c>
      <c r="W231" s="8" t="s">
        <v>267</v>
      </c>
    </row>
    <row r="232" spans="1:23" ht="15" customHeight="1">
      <c r="A232" s="187"/>
      <c r="B232" s="13" t="s">
        <v>2429</v>
      </c>
      <c r="C232" s="104">
        <v>1</v>
      </c>
      <c r="D232" s="104">
        <v>1</v>
      </c>
      <c r="E232" s="82">
        <v>1</v>
      </c>
      <c r="F232" s="82"/>
      <c r="G232" s="8" t="s">
        <v>104</v>
      </c>
      <c r="H232" s="8" t="s">
        <v>34</v>
      </c>
      <c r="I232" s="8" t="s">
        <v>2431</v>
      </c>
      <c r="J232" s="12">
        <f t="shared" si="0"/>
        <v>68</v>
      </c>
      <c r="K232" s="8" t="s">
        <v>349</v>
      </c>
      <c r="L232" s="8" t="s">
        <v>350</v>
      </c>
      <c r="M232" s="8" t="s">
        <v>43</v>
      </c>
      <c r="N232" s="8" t="s">
        <v>45</v>
      </c>
      <c r="O232" s="8" t="s">
        <v>2432</v>
      </c>
      <c r="P232" s="8" t="s">
        <v>2433</v>
      </c>
      <c r="Q232" s="8" t="s">
        <v>796</v>
      </c>
      <c r="R232" s="8" t="s">
        <v>797</v>
      </c>
      <c r="S232" s="8" t="s">
        <v>2436</v>
      </c>
      <c r="T232" s="8" t="s">
        <v>57</v>
      </c>
      <c r="U232" s="8" t="s">
        <v>59</v>
      </c>
      <c r="V232" s="8" t="s">
        <v>354</v>
      </c>
      <c r="W232" s="8" t="s">
        <v>2437</v>
      </c>
    </row>
    <row r="233" spans="1:23" ht="15" customHeight="1">
      <c r="A233" s="187"/>
      <c r="B233" s="13" t="s">
        <v>2438</v>
      </c>
      <c r="C233" s="104">
        <v>1</v>
      </c>
      <c r="D233" s="104">
        <v>1</v>
      </c>
      <c r="E233" s="82"/>
      <c r="F233" s="82"/>
      <c r="G233" s="8" t="s">
        <v>155</v>
      </c>
      <c r="H233" s="8" t="s">
        <v>34</v>
      </c>
      <c r="I233" s="8" t="s">
        <v>2422</v>
      </c>
      <c r="J233" s="12">
        <f t="shared" si="0"/>
        <v>16</v>
      </c>
      <c r="K233" s="8" t="s">
        <v>40</v>
      </c>
      <c r="L233" s="8" t="s">
        <v>42</v>
      </c>
      <c r="M233" s="8" t="s">
        <v>43</v>
      </c>
      <c r="N233" s="8" t="s">
        <v>45</v>
      </c>
      <c r="O233" s="8" t="s">
        <v>2424</v>
      </c>
      <c r="P233" s="8" t="s">
        <v>2425</v>
      </c>
      <c r="Q233" s="8" t="s">
        <v>53</v>
      </c>
      <c r="R233" s="8" t="s">
        <v>55</v>
      </c>
      <c r="S233" s="8" t="s">
        <v>1533</v>
      </c>
      <c r="T233" s="8" t="s">
        <v>57</v>
      </c>
      <c r="U233" s="8" t="s">
        <v>59</v>
      </c>
      <c r="V233" s="8" t="s">
        <v>60</v>
      </c>
      <c r="W233" s="8" t="s">
        <v>267</v>
      </c>
    </row>
    <row r="234" spans="1:23" ht="15" customHeight="1">
      <c r="A234" s="187"/>
      <c r="B234" s="13" t="s">
        <v>2445</v>
      </c>
      <c r="C234" s="104">
        <v>1</v>
      </c>
      <c r="D234" s="104">
        <v>1</v>
      </c>
      <c r="E234" s="82"/>
      <c r="F234" s="82"/>
      <c r="G234" s="8" t="s">
        <v>84</v>
      </c>
      <c r="H234" s="8" t="s">
        <v>34</v>
      </c>
      <c r="I234" s="8" t="s">
        <v>2449</v>
      </c>
      <c r="J234" s="12">
        <f t="shared" si="0"/>
        <v>31</v>
      </c>
      <c r="K234" s="8" t="s">
        <v>40</v>
      </c>
      <c r="L234" s="8" t="s">
        <v>42</v>
      </c>
      <c r="M234" s="8" t="s">
        <v>43</v>
      </c>
      <c r="N234" s="8" t="s">
        <v>45</v>
      </c>
      <c r="O234" s="8" t="s">
        <v>2451</v>
      </c>
      <c r="P234" s="8" t="s">
        <v>2452</v>
      </c>
      <c r="Q234" s="8" t="s">
        <v>1764</v>
      </c>
      <c r="R234" s="8" t="s">
        <v>1740</v>
      </c>
      <c r="S234" s="8" t="s">
        <v>2453</v>
      </c>
      <c r="T234" s="8" t="s">
        <v>57</v>
      </c>
      <c r="U234" s="8" t="s">
        <v>59</v>
      </c>
      <c r="V234" s="8" t="s">
        <v>60</v>
      </c>
      <c r="W234" s="8" t="s">
        <v>2454</v>
      </c>
    </row>
    <row r="235" spans="1:23" ht="15" customHeight="1">
      <c r="A235" s="187"/>
      <c r="B235" s="13" t="s">
        <v>2455</v>
      </c>
      <c r="C235" s="104">
        <v>1</v>
      </c>
      <c r="D235" s="104">
        <v>1</v>
      </c>
      <c r="E235" s="82"/>
      <c r="F235" s="82"/>
      <c r="G235" s="8" t="s">
        <v>84</v>
      </c>
      <c r="H235" s="8" t="s">
        <v>34</v>
      </c>
      <c r="I235" s="8" t="s">
        <v>2457</v>
      </c>
      <c r="J235" s="12">
        <f t="shared" si="0"/>
        <v>15</v>
      </c>
      <c r="K235" s="8" t="s">
        <v>815</v>
      </c>
      <c r="L235" s="8" t="s">
        <v>816</v>
      </c>
      <c r="M235" s="8" t="s">
        <v>736</v>
      </c>
      <c r="N235" s="8" t="s">
        <v>738</v>
      </c>
      <c r="O235" s="8" t="s">
        <v>2458</v>
      </c>
      <c r="P235" s="8" t="s">
        <v>2460</v>
      </c>
      <c r="Q235" s="8" t="s">
        <v>736</v>
      </c>
      <c r="R235" s="8" t="s">
        <v>738</v>
      </c>
      <c r="S235" s="8" t="s">
        <v>2462</v>
      </c>
      <c r="T235" s="8" t="s">
        <v>78</v>
      </c>
      <c r="U235" s="8" t="s">
        <v>59</v>
      </c>
      <c r="V235" s="8" t="s">
        <v>819</v>
      </c>
      <c r="W235" s="8" t="s">
        <v>2466</v>
      </c>
    </row>
    <row r="236" spans="1:23" ht="15" customHeight="1">
      <c r="A236" s="187"/>
      <c r="B236" s="13" t="s">
        <v>2467</v>
      </c>
      <c r="C236" s="104">
        <v>1</v>
      </c>
      <c r="D236" s="104">
        <v>1</v>
      </c>
      <c r="E236" s="82"/>
      <c r="F236" s="82"/>
      <c r="G236" s="8" t="s">
        <v>84</v>
      </c>
      <c r="H236" s="8" t="s">
        <v>34</v>
      </c>
      <c r="I236" s="8" t="s">
        <v>776</v>
      </c>
      <c r="J236" s="12">
        <f t="shared" si="0"/>
        <v>13</v>
      </c>
      <c r="K236" s="8" t="s">
        <v>815</v>
      </c>
      <c r="L236" s="8" t="s">
        <v>816</v>
      </c>
      <c r="M236" s="8" t="s">
        <v>736</v>
      </c>
      <c r="N236" s="8" t="s">
        <v>738</v>
      </c>
      <c r="O236" s="8" t="s">
        <v>2472</v>
      </c>
      <c r="P236" s="8" t="s">
        <v>2473</v>
      </c>
      <c r="Q236" s="8" t="s">
        <v>736</v>
      </c>
      <c r="R236" s="8" t="s">
        <v>738</v>
      </c>
      <c r="S236" s="8" t="s">
        <v>2474</v>
      </c>
      <c r="T236" s="8" t="s">
        <v>78</v>
      </c>
      <c r="U236" s="8" t="s">
        <v>59</v>
      </c>
      <c r="V236" s="8" t="s">
        <v>819</v>
      </c>
      <c r="W236" s="8" t="s">
        <v>2475</v>
      </c>
    </row>
    <row r="237" spans="1:23" ht="15" customHeight="1">
      <c r="A237" s="187"/>
      <c r="B237" s="13" t="s">
        <v>2478</v>
      </c>
      <c r="C237" s="104">
        <v>1</v>
      </c>
      <c r="D237" s="104">
        <v>1</v>
      </c>
      <c r="E237" s="82"/>
      <c r="F237" s="82"/>
      <c r="G237" s="8" t="s">
        <v>691</v>
      </c>
      <c r="H237" s="8" t="s">
        <v>34</v>
      </c>
      <c r="I237" s="8" t="s">
        <v>645</v>
      </c>
      <c r="J237" s="12">
        <f t="shared" si="0"/>
        <v>16</v>
      </c>
      <c r="K237" s="8" t="s">
        <v>815</v>
      </c>
      <c r="L237" s="8" t="s">
        <v>816</v>
      </c>
      <c r="M237" s="8" t="s">
        <v>736</v>
      </c>
      <c r="N237" s="8" t="s">
        <v>738</v>
      </c>
      <c r="O237" s="8" t="s">
        <v>2486</v>
      </c>
      <c r="P237" s="8" t="s">
        <v>2488</v>
      </c>
      <c r="Q237" s="8" t="s">
        <v>736</v>
      </c>
      <c r="R237" s="8" t="s">
        <v>738</v>
      </c>
      <c r="S237" s="8" t="s">
        <v>2491</v>
      </c>
      <c r="T237" s="8" t="s">
        <v>78</v>
      </c>
      <c r="U237" s="8" t="s">
        <v>59</v>
      </c>
      <c r="V237" s="8" t="s">
        <v>819</v>
      </c>
      <c r="W237" s="8" t="s">
        <v>2296</v>
      </c>
    </row>
    <row r="238" spans="1:23" ht="15" customHeight="1">
      <c r="A238" s="187"/>
      <c r="B238" s="13" t="s">
        <v>2495</v>
      </c>
      <c r="C238" s="104">
        <v>1</v>
      </c>
      <c r="D238" s="104">
        <v>1</v>
      </c>
      <c r="E238" s="82">
        <v>1</v>
      </c>
      <c r="F238" s="82"/>
      <c r="G238" s="8" t="s">
        <v>2500</v>
      </c>
      <c r="H238" s="8" t="s">
        <v>31</v>
      </c>
      <c r="I238" s="8" t="s">
        <v>2501</v>
      </c>
      <c r="J238" s="12">
        <f t="shared" si="0"/>
        <v>71</v>
      </c>
      <c r="K238" s="8" t="s">
        <v>602</v>
      </c>
      <c r="L238" s="8" t="s">
        <v>603</v>
      </c>
      <c r="M238" s="8" t="s">
        <v>43</v>
      </c>
      <c r="N238" s="8" t="s">
        <v>45</v>
      </c>
      <c r="O238" s="8" t="s">
        <v>2503</v>
      </c>
      <c r="P238" s="8" t="s">
        <v>2504</v>
      </c>
      <c r="Q238" s="8" t="s">
        <v>796</v>
      </c>
      <c r="R238" s="8" t="s">
        <v>797</v>
      </c>
      <c r="S238" s="8" t="s">
        <v>2505</v>
      </c>
      <c r="T238" s="8" t="s">
        <v>57</v>
      </c>
      <c r="U238" s="8" t="s">
        <v>59</v>
      </c>
      <c r="V238" s="8" t="s">
        <v>2507</v>
      </c>
      <c r="W238" s="8" t="s">
        <v>2241</v>
      </c>
    </row>
    <row r="239" spans="1:23" ht="15" customHeight="1">
      <c r="A239" s="187"/>
      <c r="B239" s="13" t="s">
        <v>2508</v>
      </c>
      <c r="C239" s="104">
        <v>1</v>
      </c>
      <c r="D239" s="104">
        <v>1</v>
      </c>
      <c r="E239" s="82">
        <v>1</v>
      </c>
      <c r="F239" s="82"/>
      <c r="G239" s="8" t="s">
        <v>2500</v>
      </c>
      <c r="H239" s="8" t="s">
        <v>31</v>
      </c>
      <c r="I239" s="8" t="s">
        <v>2510</v>
      </c>
      <c r="J239" s="12">
        <f t="shared" si="0"/>
        <v>68</v>
      </c>
      <c r="K239" s="8" t="s">
        <v>602</v>
      </c>
      <c r="L239" s="8" t="s">
        <v>603</v>
      </c>
      <c r="M239" s="8" t="s">
        <v>43</v>
      </c>
      <c r="N239" s="8" t="s">
        <v>45</v>
      </c>
      <c r="O239" s="8" t="s">
        <v>2512</v>
      </c>
      <c r="P239" s="8" t="s">
        <v>2513</v>
      </c>
      <c r="Q239" s="8" t="s">
        <v>796</v>
      </c>
      <c r="R239" s="8" t="s">
        <v>797</v>
      </c>
      <c r="S239" s="8" t="s">
        <v>2516</v>
      </c>
      <c r="T239" s="8" t="s">
        <v>57</v>
      </c>
      <c r="U239" s="8" t="s">
        <v>59</v>
      </c>
      <c r="V239" s="8" t="s">
        <v>2507</v>
      </c>
      <c r="W239" s="8" t="s">
        <v>2517</v>
      </c>
    </row>
    <row r="240" spans="1:23" ht="15" customHeight="1">
      <c r="A240" s="187"/>
      <c r="B240" s="13" t="s">
        <v>2519</v>
      </c>
      <c r="C240" s="104">
        <v>1</v>
      </c>
      <c r="D240" s="104">
        <v>1</v>
      </c>
      <c r="E240" s="82">
        <v>1</v>
      </c>
      <c r="F240" s="82"/>
      <c r="G240" s="8" t="s">
        <v>2500</v>
      </c>
      <c r="H240" s="8" t="s">
        <v>31</v>
      </c>
      <c r="I240" s="8" t="s">
        <v>2522</v>
      </c>
      <c r="J240" s="12">
        <f t="shared" si="0"/>
        <v>64</v>
      </c>
      <c r="K240" s="8" t="s">
        <v>602</v>
      </c>
      <c r="L240" s="8" t="s">
        <v>603</v>
      </c>
      <c r="M240" s="8" t="s">
        <v>43</v>
      </c>
      <c r="N240" s="8" t="s">
        <v>45</v>
      </c>
      <c r="O240" s="8" t="s">
        <v>2524</v>
      </c>
      <c r="P240" s="8" t="s">
        <v>2526</v>
      </c>
      <c r="Q240" s="8" t="s">
        <v>796</v>
      </c>
      <c r="R240" s="8" t="s">
        <v>797</v>
      </c>
      <c r="S240" s="8" t="s">
        <v>2529</v>
      </c>
      <c r="T240" s="8" t="s">
        <v>57</v>
      </c>
      <c r="U240" s="8" t="s">
        <v>59</v>
      </c>
      <c r="V240" s="8" t="s">
        <v>2507</v>
      </c>
      <c r="W240" s="8" t="s">
        <v>2253</v>
      </c>
    </row>
    <row r="241" spans="1:23" ht="15" customHeight="1">
      <c r="A241" s="187"/>
      <c r="B241" s="13" t="s">
        <v>2532</v>
      </c>
      <c r="C241" s="104">
        <v>1</v>
      </c>
      <c r="D241" s="104">
        <v>1</v>
      </c>
      <c r="E241" s="82">
        <v>1</v>
      </c>
      <c r="F241" s="82"/>
      <c r="G241" s="8" t="s">
        <v>2500</v>
      </c>
      <c r="H241" s="8" t="s">
        <v>31</v>
      </c>
      <c r="I241" s="8" t="s">
        <v>2535</v>
      </c>
      <c r="J241" s="12">
        <f t="shared" si="0"/>
        <v>67</v>
      </c>
      <c r="K241" s="8" t="s">
        <v>602</v>
      </c>
      <c r="L241" s="8" t="s">
        <v>603</v>
      </c>
      <c r="M241" s="8" t="s">
        <v>43</v>
      </c>
      <c r="N241" s="8" t="s">
        <v>45</v>
      </c>
      <c r="O241" s="8" t="s">
        <v>2537</v>
      </c>
      <c r="P241" s="8" t="s">
        <v>2538</v>
      </c>
      <c r="Q241" s="8" t="s">
        <v>796</v>
      </c>
      <c r="R241" s="8" t="s">
        <v>797</v>
      </c>
      <c r="S241" s="8" t="s">
        <v>2529</v>
      </c>
      <c r="T241" s="8" t="s">
        <v>57</v>
      </c>
      <c r="U241" s="8" t="s">
        <v>59</v>
      </c>
      <c r="V241" s="8" t="s">
        <v>2507</v>
      </c>
      <c r="W241" s="8" t="s">
        <v>2253</v>
      </c>
    </row>
    <row r="242" spans="1:23" ht="15" customHeight="1">
      <c r="A242" s="187"/>
      <c r="B242" s="13" t="s">
        <v>2541</v>
      </c>
      <c r="C242" s="104">
        <v>1</v>
      </c>
      <c r="D242" s="104">
        <v>1</v>
      </c>
      <c r="E242" s="82">
        <v>1</v>
      </c>
      <c r="F242" s="82"/>
      <c r="G242" s="8" t="s">
        <v>2500</v>
      </c>
      <c r="H242" s="8" t="s">
        <v>31</v>
      </c>
      <c r="I242" s="8" t="s">
        <v>2543</v>
      </c>
      <c r="J242" s="12">
        <f t="shared" si="0"/>
        <v>61</v>
      </c>
      <c r="K242" s="8" t="s">
        <v>602</v>
      </c>
      <c r="L242" s="8" t="s">
        <v>603</v>
      </c>
      <c r="M242" s="8" t="s">
        <v>43</v>
      </c>
      <c r="N242" s="8" t="s">
        <v>45</v>
      </c>
      <c r="O242" s="8" t="s">
        <v>2545</v>
      </c>
      <c r="P242" s="8" t="s">
        <v>2547</v>
      </c>
      <c r="Q242" s="8" t="s">
        <v>796</v>
      </c>
      <c r="R242" s="8" t="s">
        <v>797</v>
      </c>
      <c r="S242" s="8" t="s">
        <v>2550</v>
      </c>
      <c r="T242" s="8" t="s">
        <v>57</v>
      </c>
      <c r="U242" s="8" t="s">
        <v>59</v>
      </c>
      <c r="V242" s="8" t="s">
        <v>2507</v>
      </c>
      <c r="W242" s="8" t="s">
        <v>2552</v>
      </c>
    </row>
    <row r="243" spans="1:23" ht="15" customHeight="1">
      <c r="A243" s="187"/>
      <c r="B243" s="13" t="s">
        <v>2555</v>
      </c>
      <c r="C243" s="104">
        <v>1</v>
      </c>
      <c r="D243" s="104">
        <v>1</v>
      </c>
      <c r="E243" s="82">
        <v>1</v>
      </c>
      <c r="F243" s="82"/>
      <c r="G243" s="8" t="s">
        <v>155</v>
      </c>
      <c r="H243" s="8" t="s">
        <v>34</v>
      </c>
      <c r="I243" s="8" t="s">
        <v>2501</v>
      </c>
      <c r="J243" s="12">
        <f t="shared" si="0"/>
        <v>71</v>
      </c>
      <c r="K243" s="8" t="s">
        <v>602</v>
      </c>
      <c r="L243" s="8" t="s">
        <v>603</v>
      </c>
      <c r="M243" s="8" t="s">
        <v>43</v>
      </c>
      <c r="N243" s="8" t="s">
        <v>45</v>
      </c>
      <c r="O243" s="8" t="s">
        <v>2503</v>
      </c>
      <c r="P243" s="8" t="s">
        <v>2504</v>
      </c>
      <c r="Q243" s="8" t="s">
        <v>796</v>
      </c>
      <c r="R243" s="8" t="s">
        <v>797</v>
      </c>
      <c r="S243" s="8" t="s">
        <v>2505</v>
      </c>
      <c r="T243" s="8" t="s">
        <v>57</v>
      </c>
      <c r="U243" s="8" t="s">
        <v>59</v>
      </c>
      <c r="V243" s="8" t="s">
        <v>2507</v>
      </c>
      <c r="W243" s="8" t="s">
        <v>2241</v>
      </c>
    </row>
    <row r="244" spans="1:23" ht="15" customHeight="1">
      <c r="A244" s="187"/>
      <c r="B244" s="13" t="s">
        <v>2561</v>
      </c>
      <c r="C244" s="104">
        <v>1</v>
      </c>
      <c r="D244" s="104">
        <v>1</v>
      </c>
      <c r="E244" s="82">
        <v>1</v>
      </c>
      <c r="F244" s="82"/>
      <c r="G244" s="8" t="s">
        <v>155</v>
      </c>
      <c r="H244" s="8" t="s">
        <v>34</v>
      </c>
      <c r="I244" s="8" t="s">
        <v>2510</v>
      </c>
      <c r="J244" s="12">
        <f t="shared" si="0"/>
        <v>68</v>
      </c>
      <c r="K244" s="8" t="s">
        <v>602</v>
      </c>
      <c r="L244" s="8" t="s">
        <v>603</v>
      </c>
      <c r="M244" s="8" t="s">
        <v>43</v>
      </c>
      <c r="N244" s="8" t="s">
        <v>45</v>
      </c>
      <c r="O244" s="8" t="s">
        <v>2512</v>
      </c>
      <c r="P244" s="8" t="s">
        <v>2513</v>
      </c>
      <c r="Q244" s="8" t="s">
        <v>796</v>
      </c>
      <c r="R244" s="8" t="s">
        <v>797</v>
      </c>
      <c r="S244" s="8" t="s">
        <v>2516</v>
      </c>
      <c r="T244" s="8" t="s">
        <v>57</v>
      </c>
      <c r="U244" s="8" t="s">
        <v>59</v>
      </c>
      <c r="V244" s="8" t="s">
        <v>2507</v>
      </c>
      <c r="W244" s="8" t="s">
        <v>2517</v>
      </c>
    </row>
    <row r="245" spans="1:23" ht="15" customHeight="1">
      <c r="A245" s="187"/>
      <c r="B245" s="13" t="s">
        <v>2566</v>
      </c>
      <c r="C245" s="104">
        <v>1</v>
      </c>
      <c r="D245" s="104">
        <v>1</v>
      </c>
      <c r="E245" s="82">
        <v>1</v>
      </c>
      <c r="F245" s="82"/>
      <c r="G245" s="8" t="s">
        <v>155</v>
      </c>
      <c r="H245" s="8" t="s">
        <v>34</v>
      </c>
      <c r="I245" s="8" t="s">
        <v>2522</v>
      </c>
      <c r="J245" s="12">
        <f t="shared" si="0"/>
        <v>64</v>
      </c>
      <c r="K245" s="8" t="s">
        <v>602</v>
      </c>
      <c r="L245" s="8" t="s">
        <v>603</v>
      </c>
      <c r="M245" s="8" t="s">
        <v>43</v>
      </c>
      <c r="N245" s="8" t="s">
        <v>45</v>
      </c>
      <c r="O245" s="8" t="s">
        <v>2524</v>
      </c>
      <c r="P245" s="8" t="s">
        <v>2526</v>
      </c>
      <c r="Q245" s="8" t="s">
        <v>796</v>
      </c>
      <c r="R245" s="8" t="s">
        <v>797</v>
      </c>
      <c r="S245" s="8" t="s">
        <v>2529</v>
      </c>
      <c r="T245" s="8" t="s">
        <v>57</v>
      </c>
      <c r="U245" s="8" t="s">
        <v>59</v>
      </c>
      <c r="V245" s="8" t="s">
        <v>2507</v>
      </c>
      <c r="W245" s="8" t="s">
        <v>2253</v>
      </c>
    </row>
    <row r="246" spans="1:23" ht="15" customHeight="1">
      <c r="A246" s="187"/>
      <c r="B246" s="13" t="s">
        <v>2575</v>
      </c>
      <c r="C246" s="104">
        <v>1</v>
      </c>
      <c r="D246" s="104">
        <v>1</v>
      </c>
      <c r="E246" s="82">
        <v>1</v>
      </c>
      <c r="F246" s="82"/>
      <c r="G246" s="8" t="s">
        <v>155</v>
      </c>
      <c r="H246" s="8" t="s">
        <v>34</v>
      </c>
      <c r="I246" s="8" t="s">
        <v>2535</v>
      </c>
      <c r="J246" s="12">
        <f t="shared" si="0"/>
        <v>67</v>
      </c>
      <c r="K246" s="8" t="s">
        <v>602</v>
      </c>
      <c r="L246" s="8" t="s">
        <v>603</v>
      </c>
      <c r="M246" s="8" t="s">
        <v>43</v>
      </c>
      <c r="N246" s="8" t="s">
        <v>45</v>
      </c>
      <c r="O246" s="8" t="s">
        <v>2537</v>
      </c>
      <c r="P246" s="8" t="s">
        <v>2538</v>
      </c>
      <c r="Q246" s="8" t="s">
        <v>796</v>
      </c>
      <c r="R246" s="8" t="s">
        <v>797</v>
      </c>
      <c r="S246" s="8" t="s">
        <v>2529</v>
      </c>
      <c r="T246" s="8" t="s">
        <v>57</v>
      </c>
      <c r="U246" s="8" t="s">
        <v>59</v>
      </c>
      <c r="V246" s="8" t="s">
        <v>2507</v>
      </c>
      <c r="W246" s="8" t="s">
        <v>2253</v>
      </c>
    </row>
    <row r="247" spans="1:23" ht="15" customHeight="1">
      <c r="A247" s="187"/>
      <c r="B247" s="13" t="s">
        <v>2585</v>
      </c>
      <c r="C247" s="104">
        <v>1</v>
      </c>
      <c r="D247" s="104">
        <v>1</v>
      </c>
      <c r="E247" s="82">
        <v>1</v>
      </c>
      <c r="F247" s="82"/>
      <c r="G247" s="8" t="s">
        <v>155</v>
      </c>
      <c r="H247" s="8" t="s">
        <v>34</v>
      </c>
      <c r="I247" s="8" t="s">
        <v>2543</v>
      </c>
      <c r="J247" s="12">
        <f t="shared" si="0"/>
        <v>61</v>
      </c>
      <c r="K247" s="8" t="s">
        <v>602</v>
      </c>
      <c r="L247" s="8" t="s">
        <v>603</v>
      </c>
      <c r="M247" s="8" t="s">
        <v>43</v>
      </c>
      <c r="N247" s="8" t="s">
        <v>45</v>
      </c>
      <c r="O247" s="8" t="s">
        <v>2545</v>
      </c>
      <c r="P247" s="8" t="s">
        <v>2547</v>
      </c>
      <c r="Q247" s="8" t="s">
        <v>796</v>
      </c>
      <c r="R247" s="8" t="s">
        <v>797</v>
      </c>
      <c r="S247" s="8" t="s">
        <v>2550</v>
      </c>
      <c r="T247" s="8" t="s">
        <v>57</v>
      </c>
      <c r="U247" s="8" t="s">
        <v>59</v>
      </c>
      <c r="V247" s="8" t="s">
        <v>2507</v>
      </c>
      <c r="W247" s="8" t="s">
        <v>2552</v>
      </c>
    </row>
    <row r="248" spans="1:23" ht="15" customHeight="1">
      <c r="A248" s="187"/>
      <c r="B248" s="13" t="s">
        <v>2594</v>
      </c>
      <c r="C248" s="104">
        <v>1</v>
      </c>
      <c r="D248" s="104">
        <v>1</v>
      </c>
      <c r="E248" s="82">
        <v>1</v>
      </c>
      <c r="F248" s="82"/>
      <c r="G248" s="8" t="s">
        <v>155</v>
      </c>
      <c r="H248" s="8" t="s">
        <v>34</v>
      </c>
      <c r="I248" s="8" t="s">
        <v>2598</v>
      </c>
      <c r="J248" s="12">
        <f t="shared" si="0"/>
        <v>36</v>
      </c>
      <c r="K248" s="8" t="s">
        <v>318</v>
      </c>
      <c r="L248" s="8" t="s">
        <v>319</v>
      </c>
      <c r="M248" s="8" t="s">
        <v>174</v>
      </c>
      <c r="N248" s="8" t="s">
        <v>175</v>
      </c>
      <c r="O248" s="8" t="s">
        <v>2602</v>
      </c>
      <c r="P248" s="8" t="s">
        <v>2603</v>
      </c>
      <c r="Q248" s="8" t="s">
        <v>53</v>
      </c>
      <c r="R248" s="8" t="s">
        <v>55</v>
      </c>
      <c r="S248" s="8" t="s">
        <v>2604</v>
      </c>
      <c r="T248" s="8" t="s">
        <v>57</v>
      </c>
      <c r="U248" s="8" t="s">
        <v>59</v>
      </c>
      <c r="V248" s="8" t="s">
        <v>323</v>
      </c>
      <c r="W248" s="8" t="s">
        <v>2606</v>
      </c>
    </row>
    <row r="249" spans="1:23" ht="15" customHeight="1">
      <c r="A249" s="187"/>
      <c r="B249" s="13" t="s">
        <v>2610</v>
      </c>
      <c r="C249" s="104">
        <v>1</v>
      </c>
      <c r="D249" s="104">
        <v>1</v>
      </c>
      <c r="E249" s="82"/>
      <c r="F249" s="82"/>
      <c r="G249" s="8" t="s">
        <v>691</v>
      </c>
      <c r="H249" s="8" t="s">
        <v>34</v>
      </c>
      <c r="I249" s="8" t="s">
        <v>2614</v>
      </c>
      <c r="J249" s="12">
        <f t="shared" si="0"/>
        <v>20</v>
      </c>
      <c r="K249" s="8" t="s">
        <v>40</v>
      </c>
      <c r="L249" s="8" t="s">
        <v>42</v>
      </c>
      <c r="M249" s="8" t="s">
        <v>43</v>
      </c>
      <c r="N249" s="8" t="s">
        <v>45</v>
      </c>
      <c r="O249" s="8" t="s">
        <v>2616</v>
      </c>
      <c r="P249" s="8" t="s">
        <v>2617</v>
      </c>
      <c r="Q249" s="8" t="s">
        <v>53</v>
      </c>
      <c r="R249" s="8" t="s">
        <v>55</v>
      </c>
      <c r="S249" s="8" t="s">
        <v>2619</v>
      </c>
      <c r="T249" s="8" t="s">
        <v>57</v>
      </c>
      <c r="U249" s="8" t="s">
        <v>59</v>
      </c>
      <c r="V249" s="8" t="s">
        <v>60</v>
      </c>
      <c r="W249" s="8" t="s">
        <v>2620</v>
      </c>
    </row>
    <row r="250" spans="1:23" ht="15" customHeight="1">
      <c r="A250" s="187"/>
      <c r="B250" s="13" t="s">
        <v>2621</v>
      </c>
      <c r="C250" s="104">
        <v>1</v>
      </c>
      <c r="D250" s="104">
        <v>1</v>
      </c>
      <c r="E250" s="82">
        <v>1</v>
      </c>
      <c r="F250" s="82"/>
      <c r="G250" s="8" t="s">
        <v>2500</v>
      </c>
      <c r="H250" s="8" t="s">
        <v>31</v>
      </c>
      <c r="I250" s="8" t="s">
        <v>2623</v>
      </c>
      <c r="J250" s="12">
        <f t="shared" si="0"/>
        <v>66</v>
      </c>
      <c r="K250" s="8" t="s">
        <v>602</v>
      </c>
      <c r="L250" s="8" t="s">
        <v>603</v>
      </c>
      <c r="M250" s="8" t="s">
        <v>43</v>
      </c>
      <c r="N250" s="8" t="s">
        <v>45</v>
      </c>
      <c r="O250" s="8" t="s">
        <v>2625</v>
      </c>
      <c r="P250" s="8" t="s">
        <v>2627</v>
      </c>
      <c r="Q250" s="8" t="s">
        <v>796</v>
      </c>
      <c r="R250" s="8" t="s">
        <v>797</v>
      </c>
      <c r="S250" s="8" t="s">
        <v>2628</v>
      </c>
      <c r="T250" s="8" t="s">
        <v>57</v>
      </c>
      <c r="U250" s="8" t="s">
        <v>59</v>
      </c>
      <c r="V250" s="8" t="s">
        <v>2507</v>
      </c>
      <c r="W250" s="8" t="s">
        <v>2251</v>
      </c>
    </row>
    <row r="251" spans="1:23" ht="15" customHeight="1">
      <c r="A251" s="187"/>
      <c r="B251" s="13" t="s">
        <v>2631</v>
      </c>
      <c r="C251" s="104">
        <v>1</v>
      </c>
      <c r="D251" s="104">
        <v>1</v>
      </c>
      <c r="E251" s="82">
        <v>1</v>
      </c>
      <c r="F251" s="82"/>
      <c r="G251" s="8" t="s">
        <v>155</v>
      </c>
      <c r="H251" s="8" t="s">
        <v>34</v>
      </c>
      <c r="I251" s="8" t="s">
        <v>2623</v>
      </c>
      <c r="J251" s="12">
        <f t="shared" si="0"/>
        <v>66</v>
      </c>
      <c r="K251" s="8" t="s">
        <v>602</v>
      </c>
      <c r="L251" s="8" t="s">
        <v>603</v>
      </c>
      <c r="M251" s="8" t="s">
        <v>43</v>
      </c>
      <c r="N251" s="8" t="s">
        <v>45</v>
      </c>
      <c r="O251" s="8" t="s">
        <v>2625</v>
      </c>
      <c r="P251" s="8" t="s">
        <v>2627</v>
      </c>
      <c r="Q251" s="8" t="s">
        <v>796</v>
      </c>
      <c r="R251" s="8" t="s">
        <v>797</v>
      </c>
      <c r="S251" s="8" t="s">
        <v>2628</v>
      </c>
      <c r="T251" s="8" t="s">
        <v>57</v>
      </c>
      <c r="U251" s="8" t="s">
        <v>59</v>
      </c>
      <c r="V251" s="8" t="s">
        <v>2507</v>
      </c>
      <c r="W251" s="8" t="s">
        <v>2251</v>
      </c>
    </row>
    <row r="252" spans="1:23" ht="15" customHeight="1">
      <c r="A252" s="188"/>
      <c r="B252" s="13" t="s">
        <v>2639</v>
      </c>
      <c r="C252" s="104">
        <v>1</v>
      </c>
      <c r="D252" s="104">
        <v>1</v>
      </c>
      <c r="E252" s="82"/>
      <c r="F252" s="82"/>
      <c r="G252" s="8" t="s">
        <v>84</v>
      </c>
      <c r="H252" s="8" t="s">
        <v>34</v>
      </c>
      <c r="I252" s="8" t="s">
        <v>2643</v>
      </c>
      <c r="J252" s="12">
        <f t="shared" si="0"/>
        <v>13</v>
      </c>
      <c r="K252" s="8" t="s">
        <v>40</v>
      </c>
      <c r="L252" s="8" t="s">
        <v>42</v>
      </c>
      <c r="M252" s="8" t="s">
        <v>43</v>
      </c>
      <c r="N252" s="8" t="s">
        <v>45</v>
      </c>
      <c r="O252" s="8" t="s">
        <v>2645</v>
      </c>
      <c r="P252" s="8" t="s">
        <v>2646</v>
      </c>
      <c r="Q252" s="8" t="s">
        <v>1634</v>
      </c>
      <c r="R252" s="8" t="s">
        <v>1620</v>
      </c>
      <c r="S252" s="8" t="s">
        <v>2647</v>
      </c>
      <c r="T252" s="8" t="s">
        <v>57</v>
      </c>
      <c r="U252" s="8" t="s">
        <v>59</v>
      </c>
      <c r="V252" s="8" t="s">
        <v>60</v>
      </c>
      <c r="W252" s="8" t="s">
        <v>2649</v>
      </c>
    </row>
    <row r="253" spans="1:23" ht="15" customHeight="1">
      <c r="A253" s="186" t="s">
        <v>2651</v>
      </c>
      <c r="B253" s="13" t="s">
        <v>2656</v>
      </c>
      <c r="C253" s="104">
        <v>1</v>
      </c>
      <c r="D253" s="104">
        <v>1</v>
      </c>
      <c r="E253" s="82">
        <v>1</v>
      </c>
      <c r="F253" s="82"/>
      <c r="G253" s="8" t="s">
        <v>84</v>
      </c>
      <c r="H253" s="8" t="s">
        <v>34</v>
      </c>
      <c r="I253" s="8" t="s">
        <v>2658</v>
      </c>
      <c r="J253" s="12">
        <f t="shared" si="0"/>
        <v>30</v>
      </c>
      <c r="K253" s="8" t="s">
        <v>318</v>
      </c>
      <c r="L253" s="8" t="s">
        <v>319</v>
      </c>
      <c r="M253" s="8" t="s">
        <v>174</v>
      </c>
      <c r="N253" s="8" t="s">
        <v>175</v>
      </c>
      <c r="O253" s="8" t="s">
        <v>1145</v>
      </c>
      <c r="P253" s="8" t="s">
        <v>1146</v>
      </c>
      <c r="Q253" s="8" t="s">
        <v>53</v>
      </c>
      <c r="R253" s="8" t="s">
        <v>55</v>
      </c>
      <c r="S253" s="8" t="s">
        <v>2662</v>
      </c>
      <c r="T253" s="8" t="s">
        <v>57</v>
      </c>
      <c r="U253" s="8" t="s">
        <v>926</v>
      </c>
      <c r="V253" s="8" t="s">
        <v>323</v>
      </c>
      <c r="W253" s="8" t="s">
        <v>1153</v>
      </c>
    </row>
    <row r="254" spans="1:23" ht="15" customHeight="1">
      <c r="A254" s="187"/>
      <c r="B254" s="13" t="s">
        <v>2666</v>
      </c>
      <c r="C254" s="104">
        <v>1</v>
      </c>
      <c r="D254" s="104">
        <v>1</v>
      </c>
      <c r="E254" s="82">
        <v>1</v>
      </c>
      <c r="F254" s="82"/>
      <c r="G254" s="8" t="s">
        <v>155</v>
      </c>
      <c r="H254" s="8" t="s">
        <v>34</v>
      </c>
      <c r="I254" s="8" t="s">
        <v>2669</v>
      </c>
      <c r="J254" s="12">
        <f t="shared" si="0"/>
        <v>37</v>
      </c>
      <c r="K254" s="8" t="s">
        <v>318</v>
      </c>
      <c r="L254" s="8" t="s">
        <v>319</v>
      </c>
      <c r="M254" s="8" t="s">
        <v>174</v>
      </c>
      <c r="N254" s="8" t="s">
        <v>175</v>
      </c>
      <c r="O254" s="8" t="s">
        <v>2672</v>
      </c>
      <c r="P254" s="8" t="s">
        <v>2673</v>
      </c>
      <c r="Q254" s="8" t="s">
        <v>433</v>
      </c>
      <c r="R254" s="8" t="s">
        <v>434</v>
      </c>
      <c r="S254" s="8" t="s">
        <v>2676</v>
      </c>
      <c r="T254" s="8" t="s">
        <v>57</v>
      </c>
      <c r="U254" s="8" t="s">
        <v>926</v>
      </c>
      <c r="V254" s="8" t="s">
        <v>323</v>
      </c>
      <c r="W254" s="8" t="s">
        <v>2678</v>
      </c>
    </row>
    <row r="255" spans="1:23" ht="15" customHeight="1">
      <c r="A255" s="187"/>
      <c r="B255" s="13" t="s">
        <v>2679</v>
      </c>
      <c r="C255" s="104">
        <v>1</v>
      </c>
      <c r="D255" s="104">
        <v>1</v>
      </c>
      <c r="E255" s="82">
        <v>1</v>
      </c>
      <c r="F255" s="82"/>
      <c r="G255" s="8" t="s">
        <v>84</v>
      </c>
      <c r="H255" s="8" t="s">
        <v>34</v>
      </c>
      <c r="I255" s="8" t="s">
        <v>2682</v>
      </c>
      <c r="J255" s="12">
        <f t="shared" si="0"/>
        <v>19</v>
      </c>
      <c r="K255" s="8" t="s">
        <v>349</v>
      </c>
      <c r="L255" s="8" t="s">
        <v>350</v>
      </c>
      <c r="M255" s="8" t="s">
        <v>43</v>
      </c>
      <c r="N255" s="8" t="s">
        <v>45</v>
      </c>
      <c r="O255" s="8" t="s">
        <v>1369</v>
      </c>
      <c r="P255" s="8" t="s">
        <v>1371</v>
      </c>
      <c r="Q255" s="8" t="s">
        <v>53</v>
      </c>
      <c r="R255" s="8" t="s">
        <v>55</v>
      </c>
      <c r="S255" s="8" t="s">
        <v>2685</v>
      </c>
      <c r="T255" s="8" t="s">
        <v>57</v>
      </c>
      <c r="U255" s="8" t="s">
        <v>1781</v>
      </c>
      <c r="V255" s="8" t="s">
        <v>354</v>
      </c>
      <c r="W255" s="8" t="s">
        <v>1379</v>
      </c>
    </row>
    <row r="256" spans="1:23" ht="15" customHeight="1">
      <c r="A256" s="187"/>
      <c r="B256" s="13" t="s">
        <v>2688</v>
      </c>
      <c r="C256" s="104">
        <v>1</v>
      </c>
      <c r="D256" s="104">
        <v>1</v>
      </c>
      <c r="E256" s="82">
        <v>1</v>
      </c>
      <c r="F256" s="82"/>
      <c r="G256" s="8" t="s">
        <v>2500</v>
      </c>
      <c r="H256" s="8" t="s">
        <v>31</v>
      </c>
      <c r="I256" s="8" t="s">
        <v>2691</v>
      </c>
      <c r="J256" s="12">
        <f t="shared" si="0"/>
        <v>41</v>
      </c>
      <c r="K256" s="8" t="s">
        <v>602</v>
      </c>
      <c r="L256" s="8" t="s">
        <v>603</v>
      </c>
      <c r="M256" s="8" t="s">
        <v>43</v>
      </c>
      <c r="N256" s="8" t="s">
        <v>45</v>
      </c>
      <c r="O256" s="8" t="s">
        <v>2694</v>
      </c>
      <c r="P256" s="8" t="s">
        <v>2696</v>
      </c>
      <c r="Q256" s="8" t="s">
        <v>531</v>
      </c>
      <c r="R256" s="8" t="s">
        <v>532</v>
      </c>
      <c r="S256" s="8" t="s">
        <v>2698</v>
      </c>
      <c r="T256" s="8" t="s">
        <v>57</v>
      </c>
      <c r="U256" s="8" t="s">
        <v>59</v>
      </c>
      <c r="V256" s="8" t="s">
        <v>2507</v>
      </c>
      <c r="W256" s="8" t="s">
        <v>2700</v>
      </c>
    </row>
    <row r="257" spans="1:23" ht="15" customHeight="1">
      <c r="A257" s="187"/>
      <c r="B257" s="13" t="s">
        <v>2702</v>
      </c>
      <c r="C257" s="104">
        <v>1</v>
      </c>
      <c r="D257" s="104">
        <v>1</v>
      </c>
      <c r="E257" s="82">
        <v>1</v>
      </c>
      <c r="F257" s="82"/>
      <c r="G257" s="8" t="s">
        <v>2500</v>
      </c>
      <c r="H257" s="8" t="s">
        <v>31</v>
      </c>
      <c r="I257" s="8" t="s">
        <v>2705</v>
      </c>
      <c r="J257" s="12">
        <f t="shared" ref="J257:J511" si="1">ROUNDUP(I257,0)</f>
        <v>57</v>
      </c>
      <c r="K257" s="8" t="s">
        <v>602</v>
      </c>
      <c r="L257" s="8" t="s">
        <v>603</v>
      </c>
      <c r="M257" s="8" t="s">
        <v>43</v>
      </c>
      <c r="N257" s="8" t="s">
        <v>45</v>
      </c>
      <c r="O257" s="8" t="s">
        <v>2707</v>
      </c>
      <c r="P257" s="8" t="s">
        <v>2708</v>
      </c>
      <c r="Q257" s="8" t="s">
        <v>736</v>
      </c>
      <c r="R257" s="8" t="s">
        <v>738</v>
      </c>
      <c r="S257" s="8" t="s">
        <v>2710</v>
      </c>
      <c r="T257" s="8" t="s">
        <v>57</v>
      </c>
      <c r="U257" s="8" t="s">
        <v>59</v>
      </c>
      <c r="V257" s="8" t="s">
        <v>2507</v>
      </c>
      <c r="W257" s="8" t="s">
        <v>2216</v>
      </c>
    </row>
    <row r="258" spans="1:23" ht="15" customHeight="1">
      <c r="A258" s="187"/>
      <c r="B258" s="13" t="s">
        <v>2712</v>
      </c>
      <c r="C258" s="104">
        <v>1</v>
      </c>
      <c r="D258" s="104">
        <v>1</v>
      </c>
      <c r="E258" s="82">
        <v>1</v>
      </c>
      <c r="F258" s="82"/>
      <c r="G258" s="8" t="s">
        <v>2500</v>
      </c>
      <c r="H258" s="8" t="s">
        <v>31</v>
      </c>
      <c r="I258" s="8" t="s">
        <v>2714</v>
      </c>
      <c r="J258" s="12">
        <f t="shared" si="1"/>
        <v>62</v>
      </c>
      <c r="K258" s="8" t="s">
        <v>602</v>
      </c>
      <c r="L258" s="8" t="s">
        <v>603</v>
      </c>
      <c r="M258" s="8" t="s">
        <v>43</v>
      </c>
      <c r="N258" s="8" t="s">
        <v>45</v>
      </c>
      <c r="O258" s="8" t="s">
        <v>2716</v>
      </c>
      <c r="P258" s="8" t="s">
        <v>2717</v>
      </c>
      <c r="Q258" s="8" t="s">
        <v>796</v>
      </c>
      <c r="R258" s="8" t="s">
        <v>797</v>
      </c>
      <c r="S258" s="8" t="s">
        <v>2718</v>
      </c>
      <c r="T258" s="8" t="s">
        <v>57</v>
      </c>
      <c r="U258" s="8" t="s">
        <v>59</v>
      </c>
      <c r="V258" s="8" t="s">
        <v>2507</v>
      </c>
      <c r="W258" s="8" t="s">
        <v>2720</v>
      </c>
    </row>
    <row r="259" spans="1:23" ht="15" customHeight="1">
      <c r="A259" s="187"/>
      <c r="B259" s="13" t="s">
        <v>2722</v>
      </c>
      <c r="C259" s="104">
        <v>1</v>
      </c>
      <c r="D259" s="104">
        <v>1</v>
      </c>
      <c r="E259" s="82">
        <v>1</v>
      </c>
      <c r="F259" s="82"/>
      <c r="G259" s="8" t="s">
        <v>155</v>
      </c>
      <c r="H259" s="8" t="s">
        <v>34</v>
      </c>
      <c r="I259" s="8" t="s">
        <v>2691</v>
      </c>
      <c r="J259" s="12">
        <f t="shared" si="1"/>
        <v>41</v>
      </c>
      <c r="K259" s="8" t="s">
        <v>602</v>
      </c>
      <c r="L259" s="8" t="s">
        <v>603</v>
      </c>
      <c r="M259" s="8" t="s">
        <v>43</v>
      </c>
      <c r="N259" s="8" t="s">
        <v>45</v>
      </c>
      <c r="O259" s="8" t="s">
        <v>2694</v>
      </c>
      <c r="P259" s="8" t="s">
        <v>2696</v>
      </c>
      <c r="Q259" s="8" t="s">
        <v>531</v>
      </c>
      <c r="R259" s="8" t="s">
        <v>532</v>
      </c>
      <c r="S259" s="8" t="s">
        <v>2698</v>
      </c>
      <c r="T259" s="8" t="s">
        <v>57</v>
      </c>
      <c r="U259" s="8" t="s">
        <v>59</v>
      </c>
      <c r="V259" s="8" t="s">
        <v>2507</v>
      </c>
      <c r="W259" s="8" t="s">
        <v>2700</v>
      </c>
    </row>
    <row r="260" spans="1:23" ht="15" customHeight="1">
      <c r="A260" s="187"/>
      <c r="B260" s="13" t="s">
        <v>2732</v>
      </c>
      <c r="C260" s="104">
        <v>1</v>
      </c>
      <c r="D260" s="104">
        <v>1</v>
      </c>
      <c r="E260" s="82">
        <v>1</v>
      </c>
      <c r="F260" s="82"/>
      <c r="G260" s="8" t="s">
        <v>155</v>
      </c>
      <c r="H260" s="8" t="s">
        <v>34</v>
      </c>
      <c r="I260" s="8" t="s">
        <v>2705</v>
      </c>
      <c r="J260" s="12">
        <f t="shared" si="1"/>
        <v>57</v>
      </c>
      <c r="K260" s="8" t="s">
        <v>602</v>
      </c>
      <c r="L260" s="8" t="s">
        <v>603</v>
      </c>
      <c r="M260" s="8" t="s">
        <v>43</v>
      </c>
      <c r="N260" s="8" t="s">
        <v>45</v>
      </c>
      <c r="O260" s="8" t="s">
        <v>2707</v>
      </c>
      <c r="P260" s="8" t="s">
        <v>2708</v>
      </c>
      <c r="Q260" s="8" t="s">
        <v>736</v>
      </c>
      <c r="R260" s="8" t="s">
        <v>738</v>
      </c>
      <c r="S260" s="8" t="s">
        <v>2710</v>
      </c>
      <c r="T260" s="8" t="s">
        <v>57</v>
      </c>
      <c r="U260" s="8" t="s">
        <v>59</v>
      </c>
      <c r="V260" s="8" t="s">
        <v>2507</v>
      </c>
      <c r="W260" s="8" t="s">
        <v>2216</v>
      </c>
    </row>
    <row r="261" spans="1:23" ht="15" customHeight="1">
      <c r="A261" s="187"/>
      <c r="B261" s="13" t="s">
        <v>2741</v>
      </c>
      <c r="C261" s="104">
        <v>1</v>
      </c>
      <c r="D261" s="104">
        <v>1</v>
      </c>
      <c r="E261" s="82">
        <v>1</v>
      </c>
      <c r="F261" s="82"/>
      <c r="G261" s="8" t="s">
        <v>155</v>
      </c>
      <c r="H261" s="8" t="s">
        <v>34</v>
      </c>
      <c r="I261" s="8" t="s">
        <v>2714</v>
      </c>
      <c r="J261" s="12">
        <f t="shared" si="1"/>
        <v>62</v>
      </c>
      <c r="K261" s="8" t="s">
        <v>602</v>
      </c>
      <c r="L261" s="8" t="s">
        <v>603</v>
      </c>
      <c r="M261" s="8" t="s">
        <v>43</v>
      </c>
      <c r="N261" s="8" t="s">
        <v>45</v>
      </c>
      <c r="O261" s="8" t="s">
        <v>2716</v>
      </c>
      <c r="P261" s="8" t="s">
        <v>2717</v>
      </c>
      <c r="Q261" s="8" t="s">
        <v>796</v>
      </c>
      <c r="R261" s="8" t="s">
        <v>797</v>
      </c>
      <c r="S261" s="8" t="s">
        <v>2718</v>
      </c>
      <c r="T261" s="8" t="s">
        <v>57</v>
      </c>
      <c r="U261" s="8" t="s">
        <v>59</v>
      </c>
      <c r="V261" s="8" t="s">
        <v>2507</v>
      </c>
      <c r="W261" s="8" t="s">
        <v>2720</v>
      </c>
    </row>
    <row r="262" spans="1:23" ht="15" customHeight="1">
      <c r="A262" s="187"/>
      <c r="B262" s="13" t="s">
        <v>2748</v>
      </c>
      <c r="C262" s="104">
        <v>1</v>
      </c>
      <c r="D262" s="104">
        <v>1</v>
      </c>
      <c r="E262" s="82"/>
      <c r="F262" s="82"/>
      <c r="G262" s="8" t="s">
        <v>84</v>
      </c>
      <c r="H262" s="8" t="s">
        <v>34</v>
      </c>
      <c r="I262" s="8" t="s">
        <v>2751</v>
      </c>
      <c r="J262" s="12">
        <f t="shared" si="1"/>
        <v>19</v>
      </c>
      <c r="K262" s="8" t="s">
        <v>40</v>
      </c>
      <c r="L262" s="8" t="s">
        <v>42</v>
      </c>
      <c r="M262" s="8" t="s">
        <v>43</v>
      </c>
      <c r="N262" s="8" t="s">
        <v>45</v>
      </c>
      <c r="O262" s="8" t="s">
        <v>2754</v>
      </c>
      <c r="P262" s="8" t="s">
        <v>2755</v>
      </c>
      <c r="Q262" s="8" t="s">
        <v>53</v>
      </c>
      <c r="R262" s="8" t="s">
        <v>55</v>
      </c>
      <c r="S262" s="8" t="s">
        <v>2758</v>
      </c>
      <c r="T262" s="8" t="s">
        <v>57</v>
      </c>
      <c r="U262" s="8" t="s">
        <v>59</v>
      </c>
      <c r="V262" s="8" t="s">
        <v>60</v>
      </c>
      <c r="W262" s="8" t="s">
        <v>2620</v>
      </c>
    </row>
    <row r="263" spans="1:23" ht="15" customHeight="1">
      <c r="A263" s="187"/>
      <c r="B263" s="13" t="s">
        <v>2760</v>
      </c>
      <c r="C263" s="104">
        <v>1</v>
      </c>
      <c r="D263" s="104">
        <v>1</v>
      </c>
      <c r="E263" s="82"/>
      <c r="F263" s="82"/>
      <c r="G263" s="8" t="s">
        <v>84</v>
      </c>
      <c r="H263" s="8" t="s">
        <v>34</v>
      </c>
      <c r="I263" s="8" t="s">
        <v>2764</v>
      </c>
      <c r="J263" s="12">
        <f t="shared" si="1"/>
        <v>27</v>
      </c>
      <c r="K263" s="8" t="s">
        <v>40</v>
      </c>
      <c r="L263" s="8" t="s">
        <v>42</v>
      </c>
      <c r="M263" s="8" t="s">
        <v>43</v>
      </c>
      <c r="N263" s="8" t="s">
        <v>45</v>
      </c>
      <c r="O263" s="8" t="s">
        <v>2769</v>
      </c>
      <c r="P263" s="8" t="s">
        <v>2771</v>
      </c>
      <c r="Q263" s="8" t="s">
        <v>53</v>
      </c>
      <c r="R263" s="8" t="s">
        <v>55</v>
      </c>
      <c r="S263" s="8" t="s">
        <v>2774</v>
      </c>
      <c r="T263" s="8" t="s">
        <v>57</v>
      </c>
      <c r="U263" s="8" t="s">
        <v>59</v>
      </c>
      <c r="V263" s="8" t="s">
        <v>60</v>
      </c>
      <c r="W263" s="8" t="s">
        <v>2267</v>
      </c>
    </row>
    <row r="264" spans="1:23" ht="15" customHeight="1">
      <c r="A264" s="188"/>
      <c r="B264" s="13" t="s">
        <v>2778</v>
      </c>
      <c r="C264" s="104">
        <v>1</v>
      </c>
      <c r="D264" s="104">
        <v>1</v>
      </c>
      <c r="E264" s="82">
        <v>1</v>
      </c>
      <c r="F264" s="82"/>
      <c r="G264" s="8" t="s">
        <v>104</v>
      </c>
      <c r="H264" s="8" t="s">
        <v>34</v>
      </c>
      <c r="I264" s="8" t="s">
        <v>1052</v>
      </c>
      <c r="J264" s="12">
        <f t="shared" si="1"/>
        <v>31</v>
      </c>
      <c r="K264" s="8" t="s">
        <v>318</v>
      </c>
      <c r="L264" s="8" t="s">
        <v>319</v>
      </c>
      <c r="M264" s="8" t="s">
        <v>174</v>
      </c>
      <c r="N264" s="8" t="s">
        <v>175</v>
      </c>
      <c r="O264" s="8" t="s">
        <v>40</v>
      </c>
      <c r="P264" s="8" t="s">
        <v>42</v>
      </c>
      <c r="Q264" s="8" t="s">
        <v>43</v>
      </c>
      <c r="R264" s="8" t="s">
        <v>45</v>
      </c>
      <c r="S264" s="8" t="s">
        <v>1058</v>
      </c>
      <c r="T264" s="8" t="s">
        <v>57</v>
      </c>
      <c r="U264" s="8" t="s">
        <v>94</v>
      </c>
      <c r="V264" s="8" t="s">
        <v>323</v>
      </c>
      <c r="W264" s="8" t="s">
        <v>60</v>
      </c>
    </row>
    <row r="265" spans="1:23" ht="15" customHeight="1">
      <c r="A265" s="186" t="s">
        <v>2787</v>
      </c>
      <c r="B265" s="13" t="s">
        <v>2790</v>
      </c>
      <c r="C265" s="104">
        <v>1</v>
      </c>
      <c r="D265" s="104">
        <v>1</v>
      </c>
      <c r="E265" s="82">
        <v>1</v>
      </c>
      <c r="F265" s="82"/>
      <c r="G265" s="8" t="s">
        <v>104</v>
      </c>
      <c r="H265" s="8" t="s">
        <v>34</v>
      </c>
      <c r="I265" s="8" t="s">
        <v>2793</v>
      </c>
      <c r="J265" s="12">
        <f t="shared" si="1"/>
        <v>28</v>
      </c>
      <c r="K265" s="8" t="s">
        <v>340</v>
      </c>
      <c r="L265" s="8" t="s">
        <v>341</v>
      </c>
      <c r="M265" s="8" t="s">
        <v>43</v>
      </c>
      <c r="N265" s="8" t="s">
        <v>45</v>
      </c>
      <c r="O265" s="8" t="s">
        <v>2796</v>
      </c>
      <c r="P265" s="8" t="s">
        <v>2797</v>
      </c>
      <c r="Q265" s="8" t="s">
        <v>53</v>
      </c>
      <c r="R265" s="8" t="s">
        <v>55</v>
      </c>
      <c r="S265" s="8" t="s">
        <v>2798</v>
      </c>
      <c r="T265" s="8" t="s">
        <v>57</v>
      </c>
      <c r="U265" s="8" t="s">
        <v>59</v>
      </c>
      <c r="V265" s="8" t="s">
        <v>345</v>
      </c>
      <c r="W265" s="8" t="s">
        <v>2801</v>
      </c>
    </row>
    <row r="266" spans="1:23" ht="15" customHeight="1">
      <c r="A266" s="188"/>
      <c r="B266" s="13" t="s">
        <v>2802</v>
      </c>
      <c r="C266" s="104">
        <v>1</v>
      </c>
      <c r="D266" s="104">
        <v>1</v>
      </c>
      <c r="E266" s="82"/>
      <c r="F266" s="82"/>
      <c r="G266" s="8" t="s">
        <v>84</v>
      </c>
      <c r="H266" s="8" t="s">
        <v>34</v>
      </c>
      <c r="I266" s="8" t="s">
        <v>2805</v>
      </c>
      <c r="J266" s="12">
        <f t="shared" si="1"/>
        <v>27</v>
      </c>
      <c r="K266" s="8" t="s">
        <v>40</v>
      </c>
      <c r="L266" s="8" t="s">
        <v>42</v>
      </c>
      <c r="M266" s="8" t="s">
        <v>43</v>
      </c>
      <c r="N266" s="8" t="s">
        <v>45</v>
      </c>
      <c r="O266" s="8" t="s">
        <v>2808</v>
      </c>
      <c r="P266" s="8" t="s">
        <v>2809</v>
      </c>
      <c r="Q266" s="8" t="s">
        <v>53</v>
      </c>
      <c r="R266" s="8" t="s">
        <v>55</v>
      </c>
      <c r="S266" s="8" t="s">
        <v>2811</v>
      </c>
      <c r="T266" s="8" t="s">
        <v>57</v>
      </c>
      <c r="U266" s="8" t="s">
        <v>59</v>
      </c>
      <c r="V266" s="8" t="s">
        <v>60</v>
      </c>
      <c r="W266" s="8" t="s">
        <v>2801</v>
      </c>
    </row>
    <row r="267" spans="1:23" ht="15" customHeight="1">
      <c r="A267" s="186" t="s">
        <v>2814</v>
      </c>
      <c r="B267" s="13" t="s">
        <v>2817</v>
      </c>
      <c r="C267" s="104">
        <v>1</v>
      </c>
      <c r="D267" s="104">
        <v>1</v>
      </c>
      <c r="E267" s="82"/>
      <c r="F267" s="82"/>
      <c r="G267" s="8" t="s">
        <v>84</v>
      </c>
      <c r="H267" s="8" t="s">
        <v>34</v>
      </c>
      <c r="I267" s="8" t="s">
        <v>2821</v>
      </c>
      <c r="J267" s="12">
        <f t="shared" si="1"/>
        <v>39</v>
      </c>
      <c r="K267" s="8" t="s">
        <v>40</v>
      </c>
      <c r="L267" s="8" t="s">
        <v>42</v>
      </c>
      <c r="M267" s="8" t="s">
        <v>43</v>
      </c>
      <c r="N267" s="8" t="s">
        <v>45</v>
      </c>
      <c r="O267" s="8" t="s">
        <v>2825</v>
      </c>
      <c r="P267" s="8" t="s">
        <v>2826</v>
      </c>
      <c r="Q267" s="8" t="s">
        <v>774</v>
      </c>
      <c r="R267" s="8" t="s">
        <v>775</v>
      </c>
      <c r="S267" s="8" t="s">
        <v>2829</v>
      </c>
      <c r="T267" s="8" t="s">
        <v>57</v>
      </c>
      <c r="U267" s="8" t="s">
        <v>926</v>
      </c>
      <c r="V267" s="8" t="s">
        <v>60</v>
      </c>
      <c r="W267" s="8" t="s">
        <v>1770</v>
      </c>
    </row>
    <row r="268" spans="1:23" ht="15" customHeight="1">
      <c r="A268" s="187"/>
      <c r="B268" s="13" t="s">
        <v>2832</v>
      </c>
      <c r="C268" s="104">
        <v>1</v>
      </c>
      <c r="D268" s="104">
        <v>1</v>
      </c>
      <c r="E268" s="82">
        <v>1</v>
      </c>
      <c r="F268" s="82"/>
      <c r="G268" s="8" t="s">
        <v>911</v>
      </c>
      <c r="H268" s="8" t="s">
        <v>34</v>
      </c>
      <c r="I268" s="8" t="s">
        <v>2837</v>
      </c>
      <c r="J268" s="12">
        <f t="shared" si="1"/>
        <v>16</v>
      </c>
      <c r="K268" s="8" t="s">
        <v>95</v>
      </c>
      <c r="L268" s="8" t="s">
        <v>96</v>
      </c>
      <c r="M268" s="8" t="s">
        <v>43</v>
      </c>
      <c r="N268" s="8" t="s">
        <v>45</v>
      </c>
      <c r="O268" s="8" t="s">
        <v>40</v>
      </c>
      <c r="P268" s="8" t="s">
        <v>42</v>
      </c>
      <c r="Q268" s="8" t="s">
        <v>43</v>
      </c>
      <c r="R268" s="8" t="s">
        <v>45</v>
      </c>
      <c r="S268" s="8" t="s">
        <v>2841</v>
      </c>
      <c r="T268" s="8" t="s">
        <v>78</v>
      </c>
      <c r="U268" s="8" t="s">
        <v>2844</v>
      </c>
      <c r="V268" s="8" t="s">
        <v>102</v>
      </c>
      <c r="W268" s="8" t="s">
        <v>60</v>
      </c>
    </row>
    <row r="269" spans="1:23" ht="15" customHeight="1">
      <c r="A269" s="187"/>
      <c r="B269" s="13" t="s">
        <v>2847</v>
      </c>
      <c r="C269" s="104">
        <v>1</v>
      </c>
      <c r="D269" s="104">
        <v>1</v>
      </c>
      <c r="E269" s="82"/>
      <c r="F269" s="82"/>
      <c r="G269" s="8" t="s">
        <v>84</v>
      </c>
      <c r="H269" s="8" t="s">
        <v>34</v>
      </c>
      <c r="I269" s="8" t="s">
        <v>2851</v>
      </c>
      <c r="J269" s="12">
        <f t="shared" si="1"/>
        <v>41</v>
      </c>
      <c r="K269" s="8" t="s">
        <v>40</v>
      </c>
      <c r="L269" s="8" t="s">
        <v>42</v>
      </c>
      <c r="M269" s="8" t="s">
        <v>43</v>
      </c>
      <c r="N269" s="8" t="s">
        <v>45</v>
      </c>
      <c r="O269" s="8" t="s">
        <v>2855</v>
      </c>
      <c r="P269" s="8" t="s">
        <v>2856</v>
      </c>
      <c r="Q269" s="8" t="s">
        <v>774</v>
      </c>
      <c r="R269" s="8" t="s">
        <v>775</v>
      </c>
      <c r="S269" s="8" t="s">
        <v>2858</v>
      </c>
      <c r="T269" s="8" t="s">
        <v>57</v>
      </c>
      <c r="U269" s="8" t="s">
        <v>876</v>
      </c>
      <c r="V269" s="8" t="s">
        <v>60</v>
      </c>
      <c r="W269" s="8" t="s">
        <v>1726</v>
      </c>
    </row>
    <row r="270" spans="1:23" ht="15" customHeight="1">
      <c r="A270" s="187"/>
      <c r="B270" s="13" t="s">
        <v>2861</v>
      </c>
      <c r="C270" s="104">
        <v>1</v>
      </c>
      <c r="D270" s="104">
        <v>1</v>
      </c>
      <c r="E270" s="82">
        <v>1</v>
      </c>
      <c r="F270" s="82"/>
      <c r="G270" s="8" t="s">
        <v>2863</v>
      </c>
      <c r="H270" s="8" t="s">
        <v>31</v>
      </c>
      <c r="I270" s="8" t="s">
        <v>2864</v>
      </c>
      <c r="J270" s="12">
        <f t="shared" si="1"/>
        <v>79</v>
      </c>
      <c r="K270" s="8" t="s">
        <v>318</v>
      </c>
      <c r="L270" s="8" t="s">
        <v>319</v>
      </c>
      <c r="M270" s="8" t="s">
        <v>174</v>
      </c>
      <c r="N270" s="8" t="s">
        <v>175</v>
      </c>
      <c r="O270" s="8" t="s">
        <v>325</v>
      </c>
      <c r="P270" s="8" t="s">
        <v>326</v>
      </c>
      <c r="Q270" s="8" t="s">
        <v>46</v>
      </c>
      <c r="R270" s="8" t="s">
        <v>49</v>
      </c>
      <c r="S270" s="8" t="s">
        <v>2868</v>
      </c>
      <c r="T270" s="8" t="s">
        <v>57</v>
      </c>
      <c r="U270" s="8" t="s">
        <v>59</v>
      </c>
      <c r="V270" s="8" t="s">
        <v>323</v>
      </c>
      <c r="W270" s="8" t="s">
        <v>329</v>
      </c>
    </row>
    <row r="271" spans="1:23" ht="15" customHeight="1">
      <c r="A271" s="187"/>
      <c r="B271" s="13" t="s">
        <v>2872</v>
      </c>
      <c r="C271" s="104">
        <v>1</v>
      </c>
      <c r="D271" s="104">
        <v>1</v>
      </c>
      <c r="E271" s="82"/>
      <c r="F271" s="82"/>
      <c r="G271" s="8" t="s">
        <v>104</v>
      </c>
      <c r="H271" s="8" t="s">
        <v>34</v>
      </c>
      <c r="I271" s="8" t="s">
        <v>2874</v>
      </c>
      <c r="J271" s="12">
        <f t="shared" si="1"/>
        <v>26</v>
      </c>
      <c r="K271" s="8" t="s">
        <v>40</v>
      </c>
      <c r="L271" s="8" t="s">
        <v>42</v>
      </c>
      <c r="M271" s="8" t="s">
        <v>43</v>
      </c>
      <c r="N271" s="8" t="s">
        <v>45</v>
      </c>
      <c r="O271" s="8" t="s">
        <v>2878</v>
      </c>
      <c r="P271" s="8" t="s">
        <v>2879</v>
      </c>
      <c r="Q271" s="8" t="s">
        <v>53</v>
      </c>
      <c r="R271" s="8" t="s">
        <v>55</v>
      </c>
      <c r="S271" s="8" t="s">
        <v>2881</v>
      </c>
      <c r="T271" s="8" t="s">
        <v>57</v>
      </c>
      <c r="U271" s="8" t="s">
        <v>59</v>
      </c>
      <c r="V271" s="8" t="s">
        <v>60</v>
      </c>
      <c r="W271" s="8" t="s">
        <v>1292</v>
      </c>
    </row>
    <row r="272" spans="1:23" ht="15" customHeight="1">
      <c r="A272" s="187"/>
      <c r="B272" s="13" t="s">
        <v>2883</v>
      </c>
      <c r="C272" s="104">
        <v>1</v>
      </c>
      <c r="D272" s="104">
        <v>1</v>
      </c>
      <c r="E272" s="82">
        <v>1</v>
      </c>
      <c r="F272" s="82"/>
      <c r="G272" s="8" t="s">
        <v>911</v>
      </c>
      <c r="H272" s="8" t="s">
        <v>34</v>
      </c>
      <c r="I272" s="8" t="s">
        <v>2886</v>
      </c>
      <c r="J272" s="12">
        <f t="shared" si="1"/>
        <v>36</v>
      </c>
      <c r="K272" s="8" t="s">
        <v>95</v>
      </c>
      <c r="L272" s="8" t="s">
        <v>96</v>
      </c>
      <c r="M272" s="8" t="s">
        <v>43</v>
      </c>
      <c r="N272" s="8" t="s">
        <v>45</v>
      </c>
      <c r="O272" s="8" t="s">
        <v>2888</v>
      </c>
      <c r="P272" s="8" t="s">
        <v>2889</v>
      </c>
      <c r="Q272" s="8" t="s">
        <v>53</v>
      </c>
      <c r="R272" s="8" t="s">
        <v>55</v>
      </c>
      <c r="S272" s="8" t="s">
        <v>2890</v>
      </c>
      <c r="T272" s="8" t="s">
        <v>57</v>
      </c>
      <c r="U272" s="8" t="s">
        <v>2844</v>
      </c>
      <c r="V272" s="8" t="s">
        <v>102</v>
      </c>
      <c r="W272" s="8" t="s">
        <v>2267</v>
      </c>
    </row>
    <row r="273" spans="1:23" ht="15" customHeight="1">
      <c r="A273" s="187"/>
      <c r="B273" s="13" t="s">
        <v>2893</v>
      </c>
      <c r="C273" s="104">
        <v>1</v>
      </c>
      <c r="D273" s="104">
        <v>1</v>
      </c>
      <c r="E273" s="82">
        <v>1</v>
      </c>
      <c r="F273" s="82"/>
      <c r="G273" s="8" t="s">
        <v>104</v>
      </c>
      <c r="H273" s="8" t="s">
        <v>34</v>
      </c>
      <c r="I273" s="8" t="s">
        <v>2894</v>
      </c>
      <c r="J273" s="12">
        <f t="shared" si="1"/>
        <v>25</v>
      </c>
      <c r="K273" s="8" t="s">
        <v>349</v>
      </c>
      <c r="L273" s="8" t="s">
        <v>350</v>
      </c>
      <c r="M273" s="8" t="s">
        <v>43</v>
      </c>
      <c r="N273" s="8" t="s">
        <v>45</v>
      </c>
      <c r="O273" s="8" t="s">
        <v>2896</v>
      </c>
      <c r="P273" s="8" t="s">
        <v>2897</v>
      </c>
      <c r="Q273" s="8" t="s">
        <v>53</v>
      </c>
      <c r="R273" s="8" t="s">
        <v>55</v>
      </c>
      <c r="S273" s="8" t="s">
        <v>2900</v>
      </c>
      <c r="T273" s="8" t="s">
        <v>57</v>
      </c>
      <c r="U273" s="8" t="s">
        <v>59</v>
      </c>
      <c r="V273" s="8" t="s">
        <v>354</v>
      </c>
      <c r="W273" s="8" t="s">
        <v>2903</v>
      </c>
    </row>
    <row r="274" spans="1:23" ht="15" customHeight="1">
      <c r="A274" s="187"/>
      <c r="B274" s="13" t="s">
        <v>2906</v>
      </c>
      <c r="C274" s="104">
        <v>1</v>
      </c>
      <c r="D274" s="104">
        <v>1</v>
      </c>
      <c r="E274" s="82">
        <v>1</v>
      </c>
      <c r="F274" s="82"/>
      <c r="G274" s="8" t="s">
        <v>1069</v>
      </c>
      <c r="H274" s="8" t="s">
        <v>31</v>
      </c>
      <c r="I274" s="8" t="s">
        <v>2910</v>
      </c>
      <c r="J274" s="12">
        <f t="shared" si="1"/>
        <v>62</v>
      </c>
      <c r="K274" s="8" t="s">
        <v>95</v>
      </c>
      <c r="L274" s="8" t="s">
        <v>96</v>
      </c>
      <c r="M274" s="8" t="s">
        <v>43</v>
      </c>
      <c r="N274" s="8" t="s">
        <v>45</v>
      </c>
      <c r="O274" s="8" t="s">
        <v>325</v>
      </c>
      <c r="P274" s="8" t="s">
        <v>326</v>
      </c>
      <c r="Q274" s="8" t="s">
        <v>46</v>
      </c>
      <c r="R274" s="8" t="s">
        <v>49</v>
      </c>
      <c r="S274" s="8" t="s">
        <v>2913</v>
      </c>
      <c r="T274" s="8" t="s">
        <v>57</v>
      </c>
      <c r="U274" s="8" t="s">
        <v>2914</v>
      </c>
      <c r="V274" s="8" t="s">
        <v>102</v>
      </c>
      <c r="W274" s="8" t="s">
        <v>329</v>
      </c>
    </row>
    <row r="275" spans="1:23" ht="15" customHeight="1">
      <c r="A275" s="187"/>
      <c r="B275" s="13" t="s">
        <v>2918</v>
      </c>
      <c r="C275" s="104">
        <v>1</v>
      </c>
      <c r="D275" s="104">
        <v>1</v>
      </c>
      <c r="E275" s="82">
        <v>2</v>
      </c>
      <c r="F275" s="82"/>
      <c r="G275" s="8" t="s">
        <v>911</v>
      </c>
      <c r="H275" s="8" t="s">
        <v>34</v>
      </c>
      <c r="I275" s="8" t="s">
        <v>645</v>
      </c>
      <c r="J275" s="12">
        <f t="shared" si="1"/>
        <v>16</v>
      </c>
      <c r="K275" s="8" t="s">
        <v>95</v>
      </c>
      <c r="L275" s="8" t="s">
        <v>96</v>
      </c>
      <c r="M275" s="8" t="s">
        <v>43</v>
      </c>
      <c r="N275" s="8" t="s">
        <v>45</v>
      </c>
      <c r="O275" s="8" t="s">
        <v>2920</v>
      </c>
      <c r="P275" s="8" t="s">
        <v>2923</v>
      </c>
      <c r="Q275" s="8" t="s">
        <v>43</v>
      </c>
      <c r="R275" s="8" t="s">
        <v>45</v>
      </c>
      <c r="S275" s="8" t="s">
        <v>2926</v>
      </c>
      <c r="T275" s="8" t="s">
        <v>78</v>
      </c>
      <c r="U275" s="8" t="s">
        <v>2914</v>
      </c>
      <c r="V275" s="8" t="s">
        <v>102</v>
      </c>
      <c r="W275" s="8" t="s">
        <v>1563</v>
      </c>
    </row>
    <row r="276" spans="1:23" ht="15" customHeight="1">
      <c r="A276" s="187"/>
      <c r="B276" s="13" t="s">
        <v>2931</v>
      </c>
      <c r="C276" s="104">
        <v>1</v>
      </c>
      <c r="D276" s="104">
        <v>1</v>
      </c>
      <c r="E276" s="82"/>
      <c r="F276" s="82"/>
      <c r="G276" s="8" t="s">
        <v>84</v>
      </c>
      <c r="H276" s="8" t="s">
        <v>34</v>
      </c>
      <c r="I276" s="8" t="s">
        <v>2934</v>
      </c>
      <c r="J276" s="12">
        <f t="shared" si="1"/>
        <v>35</v>
      </c>
      <c r="K276" s="8" t="s">
        <v>40</v>
      </c>
      <c r="L276" s="8" t="s">
        <v>42</v>
      </c>
      <c r="M276" s="8" t="s">
        <v>43</v>
      </c>
      <c r="N276" s="8" t="s">
        <v>45</v>
      </c>
      <c r="O276" s="8" t="s">
        <v>2936</v>
      </c>
      <c r="P276" s="8" t="s">
        <v>2937</v>
      </c>
      <c r="Q276" s="8" t="s">
        <v>53</v>
      </c>
      <c r="R276" s="8" t="s">
        <v>55</v>
      </c>
      <c r="S276" s="8" t="s">
        <v>2940</v>
      </c>
      <c r="T276" s="8" t="s">
        <v>57</v>
      </c>
      <c r="U276" s="8" t="s">
        <v>94</v>
      </c>
      <c r="V276" s="8" t="s">
        <v>60</v>
      </c>
      <c r="W276" s="8" t="s">
        <v>2944</v>
      </c>
    </row>
    <row r="277" spans="1:23" ht="15" customHeight="1">
      <c r="A277" s="187"/>
      <c r="B277" s="13" t="s">
        <v>2946</v>
      </c>
      <c r="C277" s="104">
        <v>1</v>
      </c>
      <c r="D277" s="104">
        <v>1</v>
      </c>
      <c r="E277" s="82"/>
      <c r="F277" s="82"/>
      <c r="G277" s="8" t="s">
        <v>84</v>
      </c>
      <c r="H277" s="8" t="s">
        <v>34</v>
      </c>
      <c r="I277" s="8" t="s">
        <v>2950</v>
      </c>
      <c r="J277" s="12">
        <f t="shared" si="1"/>
        <v>26</v>
      </c>
      <c r="K277" s="8" t="s">
        <v>40</v>
      </c>
      <c r="L277" s="8" t="s">
        <v>42</v>
      </c>
      <c r="M277" s="8" t="s">
        <v>43</v>
      </c>
      <c r="N277" s="8" t="s">
        <v>45</v>
      </c>
      <c r="O277" s="8" t="s">
        <v>2955</v>
      </c>
      <c r="P277" s="8" t="s">
        <v>2956</v>
      </c>
      <c r="Q277" s="8" t="s">
        <v>53</v>
      </c>
      <c r="R277" s="8" t="s">
        <v>55</v>
      </c>
      <c r="S277" s="8" t="s">
        <v>211</v>
      </c>
      <c r="T277" s="8" t="s">
        <v>57</v>
      </c>
      <c r="U277" s="8" t="s">
        <v>94</v>
      </c>
      <c r="V277" s="8" t="s">
        <v>60</v>
      </c>
      <c r="W277" s="8" t="s">
        <v>212</v>
      </c>
    </row>
    <row r="278" spans="1:23" ht="15" customHeight="1">
      <c r="A278" s="188"/>
      <c r="B278" s="13" t="s">
        <v>2960</v>
      </c>
      <c r="C278" s="104">
        <v>1</v>
      </c>
      <c r="D278" s="104">
        <v>1</v>
      </c>
      <c r="E278" s="82">
        <v>2</v>
      </c>
      <c r="F278" s="82"/>
      <c r="G278" s="8" t="s">
        <v>84</v>
      </c>
      <c r="H278" s="8" t="s">
        <v>34</v>
      </c>
      <c r="I278" s="8" t="s">
        <v>2963</v>
      </c>
      <c r="J278" s="12">
        <f t="shared" si="1"/>
        <v>40</v>
      </c>
      <c r="K278" s="8" t="s">
        <v>318</v>
      </c>
      <c r="L278" s="8" t="s">
        <v>319</v>
      </c>
      <c r="M278" s="8" t="s">
        <v>174</v>
      </c>
      <c r="N278" s="8" t="s">
        <v>175</v>
      </c>
      <c r="O278" s="8" t="s">
        <v>95</v>
      </c>
      <c r="P278" s="8" t="s">
        <v>96</v>
      </c>
      <c r="Q278" s="8" t="s">
        <v>43</v>
      </c>
      <c r="R278" s="8" t="s">
        <v>45</v>
      </c>
      <c r="S278" s="8" t="s">
        <v>2966</v>
      </c>
      <c r="T278" s="8" t="s">
        <v>57</v>
      </c>
      <c r="U278" s="8" t="s">
        <v>2968</v>
      </c>
      <c r="V278" s="8" t="s">
        <v>323</v>
      </c>
      <c r="W278" s="8" t="s">
        <v>102</v>
      </c>
    </row>
    <row r="279" spans="1:23" ht="15" customHeight="1">
      <c r="A279" s="186" t="s">
        <v>2972</v>
      </c>
      <c r="B279" s="13" t="s">
        <v>2981</v>
      </c>
      <c r="C279" s="104">
        <v>1</v>
      </c>
      <c r="D279" s="104">
        <v>1</v>
      </c>
      <c r="E279" s="82"/>
      <c r="F279" s="82"/>
      <c r="G279" s="8" t="s">
        <v>145</v>
      </c>
      <c r="H279" s="8" t="s">
        <v>34</v>
      </c>
      <c r="I279" s="8" t="s">
        <v>2983</v>
      </c>
      <c r="J279" s="12">
        <f t="shared" si="1"/>
        <v>24</v>
      </c>
      <c r="K279" s="8" t="s">
        <v>40</v>
      </c>
      <c r="L279" s="8" t="s">
        <v>42</v>
      </c>
      <c r="M279" s="8" t="s">
        <v>43</v>
      </c>
      <c r="N279" s="8" t="s">
        <v>45</v>
      </c>
      <c r="O279" s="8" t="s">
        <v>2987</v>
      </c>
      <c r="P279" s="8" t="s">
        <v>2988</v>
      </c>
      <c r="Q279" s="8" t="s">
        <v>2607</v>
      </c>
      <c r="R279" s="8" t="s">
        <v>2609</v>
      </c>
      <c r="S279" s="8" t="s">
        <v>2990</v>
      </c>
      <c r="T279" s="8" t="s">
        <v>57</v>
      </c>
      <c r="U279" s="8" t="s">
        <v>59</v>
      </c>
      <c r="V279" s="8" t="s">
        <v>60</v>
      </c>
      <c r="W279" s="8" t="s">
        <v>2653</v>
      </c>
    </row>
    <row r="280" spans="1:23" ht="15" customHeight="1">
      <c r="A280" s="187"/>
      <c r="B280" s="13" t="s">
        <v>2992</v>
      </c>
      <c r="C280" s="104">
        <v>1</v>
      </c>
      <c r="D280" s="104">
        <v>1</v>
      </c>
      <c r="E280" s="82"/>
      <c r="F280" s="82"/>
      <c r="G280" s="8" t="s">
        <v>84</v>
      </c>
      <c r="H280" s="8" t="s">
        <v>34</v>
      </c>
      <c r="I280" s="8" t="s">
        <v>2994</v>
      </c>
      <c r="J280" s="12">
        <f t="shared" si="1"/>
        <v>12</v>
      </c>
      <c r="K280" s="8" t="s">
        <v>2987</v>
      </c>
      <c r="L280" s="8" t="s">
        <v>2988</v>
      </c>
      <c r="M280" s="8" t="s">
        <v>2607</v>
      </c>
      <c r="N280" s="8" t="s">
        <v>2609</v>
      </c>
      <c r="O280" s="8" t="s">
        <v>2996</v>
      </c>
      <c r="P280" s="8" t="s">
        <v>2997</v>
      </c>
      <c r="Q280" s="8" t="s">
        <v>2607</v>
      </c>
      <c r="R280" s="8" t="s">
        <v>2609</v>
      </c>
      <c r="S280" s="8" t="s">
        <v>2999</v>
      </c>
      <c r="T280" s="8" t="s">
        <v>78</v>
      </c>
      <c r="U280" s="8" t="s">
        <v>59</v>
      </c>
      <c r="V280" s="8" t="s">
        <v>2653</v>
      </c>
      <c r="W280" s="8" t="s">
        <v>3004</v>
      </c>
    </row>
    <row r="281" spans="1:23" ht="15" customHeight="1">
      <c r="A281" s="187"/>
      <c r="B281" s="13" t="s">
        <v>3006</v>
      </c>
      <c r="C281" s="104">
        <v>1</v>
      </c>
      <c r="D281" s="104">
        <v>1</v>
      </c>
      <c r="E281" s="82"/>
      <c r="F281" s="82"/>
      <c r="G281" s="8" t="s">
        <v>84</v>
      </c>
      <c r="H281" s="8" t="s">
        <v>34</v>
      </c>
      <c r="I281" s="8" t="s">
        <v>3010</v>
      </c>
      <c r="J281" s="12">
        <f t="shared" si="1"/>
        <v>13</v>
      </c>
      <c r="K281" s="8" t="s">
        <v>2987</v>
      </c>
      <c r="L281" s="8" t="s">
        <v>2988</v>
      </c>
      <c r="M281" s="8" t="s">
        <v>2607</v>
      </c>
      <c r="N281" s="8" t="s">
        <v>2609</v>
      </c>
      <c r="O281" s="8" t="s">
        <v>3013</v>
      </c>
      <c r="P281" s="8" t="s">
        <v>3015</v>
      </c>
      <c r="Q281" s="8" t="s">
        <v>2607</v>
      </c>
      <c r="R281" s="8" t="s">
        <v>2609</v>
      </c>
      <c r="S281" s="8" t="s">
        <v>3017</v>
      </c>
      <c r="T281" s="8" t="s">
        <v>78</v>
      </c>
      <c r="U281" s="8" t="s">
        <v>59</v>
      </c>
      <c r="V281" s="8" t="s">
        <v>2653</v>
      </c>
      <c r="W281" s="8" t="s">
        <v>3018</v>
      </c>
    </row>
    <row r="282" spans="1:23" ht="15" customHeight="1">
      <c r="A282" s="187"/>
      <c r="B282" s="13" t="s">
        <v>3020</v>
      </c>
      <c r="C282" s="104">
        <v>1</v>
      </c>
      <c r="D282" s="104">
        <v>1</v>
      </c>
      <c r="E282" s="82"/>
      <c r="F282" s="82"/>
      <c r="G282" s="8" t="s">
        <v>84</v>
      </c>
      <c r="H282" s="8" t="s">
        <v>34</v>
      </c>
      <c r="I282" s="8" t="s">
        <v>3023</v>
      </c>
      <c r="J282" s="12">
        <f t="shared" si="1"/>
        <v>15</v>
      </c>
      <c r="K282" s="8" t="s">
        <v>2987</v>
      </c>
      <c r="L282" s="8" t="s">
        <v>2988</v>
      </c>
      <c r="M282" s="8" t="s">
        <v>2607</v>
      </c>
      <c r="N282" s="8" t="s">
        <v>2609</v>
      </c>
      <c r="O282" s="8" t="s">
        <v>3026</v>
      </c>
      <c r="P282" s="8" t="s">
        <v>3028</v>
      </c>
      <c r="Q282" s="8" t="s">
        <v>486</v>
      </c>
      <c r="R282" s="8" t="s">
        <v>487</v>
      </c>
      <c r="S282" s="8" t="s">
        <v>3030</v>
      </c>
      <c r="T282" s="8" t="s">
        <v>57</v>
      </c>
      <c r="U282" s="8" t="s">
        <v>3031</v>
      </c>
      <c r="V282" s="8" t="s">
        <v>2653</v>
      </c>
      <c r="W282" s="8" t="s">
        <v>3032</v>
      </c>
    </row>
    <row r="283" spans="1:23" ht="15" customHeight="1">
      <c r="A283" s="187"/>
      <c r="B283" s="13" t="s">
        <v>3034</v>
      </c>
      <c r="C283" s="104">
        <v>1</v>
      </c>
      <c r="D283" s="104">
        <v>1</v>
      </c>
      <c r="E283" s="82"/>
      <c r="F283" s="82"/>
      <c r="G283" s="8" t="s">
        <v>84</v>
      </c>
      <c r="H283" s="8" t="s">
        <v>34</v>
      </c>
      <c r="I283" s="8" t="s">
        <v>3036</v>
      </c>
      <c r="J283" s="12">
        <f t="shared" si="1"/>
        <v>15</v>
      </c>
      <c r="K283" s="8" t="s">
        <v>2987</v>
      </c>
      <c r="L283" s="8" t="s">
        <v>2988</v>
      </c>
      <c r="M283" s="8" t="s">
        <v>2607</v>
      </c>
      <c r="N283" s="8" t="s">
        <v>2609</v>
      </c>
      <c r="O283" s="8" t="s">
        <v>3039</v>
      </c>
      <c r="P283" s="8" t="s">
        <v>3041</v>
      </c>
      <c r="Q283" s="8" t="s">
        <v>486</v>
      </c>
      <c r="R283" s="8" t="s">
        <v>487</v>
      </c>
      <c r="S283" s="8" t="s">
        <v>3043</v>
      </c>
      <c r="T283" s="8" t="s">
        <v>57</v>
      </c>
      <c r="U283" s="8" t="s">
        <v>3031</v>
      </c>
      <c r="V283" s="8" t="s">
        <v>2653</v>
      </c>
      <c r="W283" s="8" t="s">
        <v>3046</v>
      </c>
    </row>
    <row r="284" spans="1:23" ht="15" customHeight="1">
      <c r="A284" s="187"/>
      <c r="B284" s="13" t="s">
        <v>3048</v>
      </c>
      <c r="C284" s="104">
        <v>1</v>
      </c>
      <c r="D284" s="104">
        <v>1</v>
      </c>
      <c r="E284" s="82"/>
      <c r="F284" s="82"/>
      <c r="G284" s="8" t="s">
        <v>84</v>
      </c>
      <c r="H284" s="8" t="s">
        <v>34</v>
      </c>
      <c r="I284" s="8" t="s">
        <v>3050</v>
      </c>
      <c r="J284" s="12">
        <f t="shared" si="1"/>
        <v>49</v>
      </c>
      <c r="K284" s="8" t="s">
        <v>2987</v>
      </c>
      <c r="L284" s="8" t="s">
        <v>2988</v>
      </c>
      <c r="M284" s="8" t="s">
        <v>2607</v>
      </c>
      <c r="N284" s="8" t="s">
        <v>2609</v>
      </c>
      <c r="O284" s="8" t="s">
        <v>3054</v>
      </c>
      <c r="P284" s="8" t="s">
        <v>3055</v>
      </c>
      <c r="Q284" s="8" t="s">
        <v>774</v>
      </c>
      <c r="R284" s="8" t="s">
        <v>775</v>
      </c>
      <c r="S284" s="8" t="s">
        <v>3058</v>
      </c>
      <c r="T284" s="8" t="s">
        <v>57</v>
      </c>
      <c r="U284" s="8" t="s">
        <v>59</v>
      </c>
      <c r="V284" s="8" t="s">
        <v>2653</v>
      </c>
      <c r="W284" s="8" t="s">
        <v>2353</v>
      </c>
    </row>
    <row r="285" spans="1:23" ht="15" customHeight="1">
      <c r="A285" s="187"/>
      <c r="B285" s="13" t="s">
        <v>3060</v>
      </c>
      <c r="C285" s="104">
        <v>1</v>
      </c>
      <c r="D285" s="104">
        <v>1</v>
      </c>
      <c r="E285" s="82"/>
      <c r="F285" s="82"/>
      <c r="G285" s="8" t="s">
        <v>84</v>
      </c>
      <c r="H285" s="8" t="s">
        <v>34</v>
      </c>
      <c r="I285" s="8" t="s">
        <v>3065</v>
      </c>
      <c r="J285" s="12">
        <f t="shared" si="1"/>
        <v>51</v>
      </c>
      <c r="K285" s="8" t="s">
        <v>2987</v>
      </c>
      <c r="L285" s="8" t="s">
        <v>2988</v>
      </c>
      <c r="M285" s="8" t="s">
        <v>2607</v>
      </c>
      <c r="N285" s="8" t="s">
        <v>2609</v>
      </c>
      <c r="O285" s="8" t="s">
        <v>3068</v>
      </c>
      <c r="P285" s="8" t="s">
        <v>3070</v>
      </c>
      <c r="Q285" s="8" t="s">
        <v>671</v>
      </c>
      <c r="R285" s="8" t="s">
        <v>672</v>
      </c>
      <c r="S285" s="8" t="s">
        <v>3072</v>
      </c>
      <c r="T285" s="8" t="s">
        <v>57</v>
      </c>
      <c r="U285" s="8" t="s">
        <v>59</v>
      </c>
      <c r="V285" s="8" t="s">
        <v>2653</v>
      </c>
      <c r="W285" s="8" t="s">
        <v>676</v>
      </c>
    </row>
    <row r="286" spans="1:23" ht="15" customHeight="1">
      <c r="A286" s="187"/>
      <c r="B286" s="13" t="s">
        <v>3074</v>
      </c>
      <c r="C286" s="104">
        <v>1</v>
      </c>
      <c r="D286" s="104">
        <v>1</v>
      </c>
      <c r="E286" s="82"/>
      <c r="F286" s="82"/>
      <c r="G286" s="8" t="s">
        <v>145</v>
      </c>
      <c r="H286" s="8" t="s">
        <v>34</v>
      </c>
      <c r="I286" s="8" t="s">
        <v>2060</v>
      </c>
      <c r="J286" s="12">
        <f t="shared" si="1"/>
        <v>10</v>
      </c>
      <c r="K286" s="8" t="s">
        <v>40</v>
      </c>
      <c r="L286" s="8" t="s">
        <v>42</v>
      </c>
      <c r="M286" s="8" t="s">
        <v>43</v>
      </c>
      <c r="N286" s="8" t="s">
        <v>45</v>
      </c>
      <c r="O286" s="8" t="s">
        <v>3083</v>
      </c>
      <c r="P286" s="8" t="s">
        <v>3084</v>
      </c>
      <c r="Q286" s="8" t="s">
        <v>53</v>
      </c>
      <c r="R286" s="8" t="s">
        <v>55</v>
      </c>
      <c r="S286" s="8" t="s">
        <v>3085</v>
      </c>
      <c r="T286" s="8" t="s">
        <v>57</v>
      </c>
      <c r="U286" s="8" t="s">
        <v>59</v>
      </c>
      <c r="V286" s="8" t="s">
        <v>60</v>
      </c>
      <c r="W286" s="8" t="s">
        <v>1258</v>
      </c>
    </row>
    <row r="287" spans="1:23" ht="15" customHeight="1">
      <c r="A287" s="187"/>
      <c r="B287" s="13" t="s">
        <v>3088</v>
      </c>
      <c r="C287" s="104">
        <v>1</v>
      </c>
      <c r="D287" s="104">
        <v>1</v>
      </c>
      <c r="E287" s="82"/>
      <c r="F287" s="82"/>
      <c r="G287" s="8" t="s">
        <v>84</v>
      </c>
      <c r="H287" s="8" t="s">
        <v>34</v>
      </c>
      <c r="I287" s="8" t="s">
        <v>3090</v>
      </c>
      <c r="J287" s="12">
        <f t="shared" si="1"/>
        <v>28</v>
      </c>
      <c r="K287" s="8" t="s">
        <v>3083</v>
      </c>
      <c r="L287" s="8" t="s">
        <v>3084</v>
      </c>
      <c r="M287" s="8" t="s">
        <v>53</v>
      </c>
      <c r="N287" s="8" t="s">
        <v>55</v>
      </c>
      <c r="O287" s="8" t="s">
        <v>3093</v>
      </c>
      <c r="P287" s="8" t="s">
        <v>3094</v>
      </c>
      <c r="Q287" s="8" t="s">
        <v>53</v>
      </c>
      <c r="R287" s="8" t="s">
        <v>55</v>
      </c>
      <c r="S287" s="8" t="s">
        <v>3096</v>
      </c>
      <c r="T287" s="8" t="s">
        <v>78</v>
      </c>
      <c r="U287" s="8" t="s">
        <v>59</v>
      </c>
      <c r="V287" s="8" t="s">
        <v>1258</v>
      </c>
      <c r="W287" s="8" t="s">
        <v>2267</v>
      </c>
    </row>
    <row r="288" spans="1:23" ht="15" customHeight="1">
      <c r="A288" s="187"/>
      <c r="B288" s="13" t="s">
        <v>3100</v>
      </c>
      <c r="C288" s="104">
        <v>1</v>
      </c>
      <c r="D288" s="104">
        <v>1</v>
      </c>
      <c r="E288" s="82"/>
      <c r="F288" s="82"/>
      <c r="G288" s="8" t="s">
        <v>84</v>
      </c>
      <c r="H288" s="8" t="s">
        <v>34</v>
      </c>
      <c r="I288" s="8" t="s">
        <v>3090</v>
      </c>
      <c r="J288" s="12">
        <f t="shared" si="1"/>
        <v>28</v>
      </c>
      <c r="K288" s="8" t="s">
        <v>3083</v>
      </c>
      <c r="L288" s="8" t="s">
        <v>3084</v>
      </c>
      <c r="M288" s="8" t="s">
        <v>53</v>
      </c>
      <c r="N288" s="8" t="s">
        <v>55</v>
      </c>
      <c r="O288" s="8" t="s">
        <v>3106</v>
      </c>
      <c r="P288" s="8" t="s">
        <v>3108</v>
      </c>
      <c r="Q288" s="8" t="s">
        <v>53</v>
      </c>
      <c r="R288" s="8" t="s">
        <v>55</v>
      </c>
      <c r="S288" s="8" t="s">
        <v>3096</v>
      </c>
      <c r="T288" s="8" t="s">
        <v>78</v>
      </c>
      <c r="U288" s="8" t="s">
        <v>59</v>
      </c>
      <c r="V288" s="8" t="s">
        <v>1258</v>
      </c>
      <c r="W288" s="8" t="s">
        <v>2267</v>
      </c>
    </row>
    <row r="289" spans="1:23" ht="15" customHeight="1">
      <c r="A289" s="187"/>
      <c r="B289" s="13" t="s">
        <v>3112</v>
      </c>
      <c r="C289" s="104">
        <v>1</v>
      </c>
      <c r="D289" s="104">
        <v>1</v>
      </c>
      <c r="E289" s="82"/>
      <c r="F289" s="82"/>
      <c r="G289" s="8" t="s">
        <v>145</v>
      </c>
      <c r="H289" s="8" t="s">
        <v>34</v>
      </c>
      <c r="I289" s="8" t="s">
        <v>3115</v>
      </c>
      <c r="J289" s="12">
        <f t="shared" si="1"/>
        <v>26</v>
      </c>
      <c r="K289" s="8" t="s">
        <v>815</v>
      </c>
      <c r="L289" s="8" t="s">
        <v>816</v>
      </c>
      <c r="M289" s="8" t="s">
        <v>736</v>
      </c>
      <c r="N289" s="8" t="s">
        <v>738</v>
      </c>
      <c r="O289" s="8" t="s">
        <v>3118</v>
      </c>
      <c r="P289" s="8" t="s">
        <v>3120</v>
      </c>
      <c r="Q289" s="8" t="s">
        <v>2922</v>
      </c>
      <c r="R289" s="8" t="s">
        <v>2924</v>
      </c>
      <c r="S289" s="8" t="s">
        <v>3122</v>
      </c>
      <c r="T289" s="8" t="s">
        <v>57</v>
      </c>
      <c r="U289" s="8" t="s">
        <v>59</v>
      </c>
      <c r="V289" s="8" t="s">
        <v>819</v>
      </c>
      <c r="W289" s="8" t="s">
        <v>3124</v>
      </c>
    </row>
    <row r="290" spans="1:23" ht="15" customHeight="1">
      <c r="A290" s="187"/>
      <c r="B290" s="13" t="s">
        <v>3126</v>
      </c>
      <c r="C290" s="104">
        <v>1</v>
      </c>
      <c r="D290" s="104">
        <v>1</v>
      </c>
      <c r="E290" s="82"/>
      <c r="F290" s="82"/>
      <c r="G290" s="8" t="s">
        <v>84</v>
      </c>
      <c r="H290" s="8" t="s">
        <v>34</v>
      </c>
      <c r="I290" s="8" t="s">
        <v>3129</v>
      </c>
      <c r="J290" s="12">
        <f t="shared" si="1"/>
        <v>30</v>
      </c>
      <c r="K290" s="8" t="s">
        <v>3118</v>
      </c>
      <c r="L290" s="8" t="s">
        <v>3120</v>
      </c>
      <c r="M290" s="8" t="s">
        <v>2922</v>
      </c>
      <c r="N290" s="8" t="s">
        <v>2924</v>
      </c>
      <c r="O290" s="8" t="s">
        <v>3132</v>
      </c>
      <c r="P290" s="8" t="s">
        <v>3133</v>
      </c>
      <c r="Q290" s="8" t="s">
        <v>2922</v>
      </c>
      <c r="R290" s="8" t="s">
        <v>2924</v>
      </c>
      <c r="S290" s="8" t="s">
        <v>3134</v>
      </c>
      <c r="T290" s="8" t="s">
        <v>78</v>
      </c>
      <c r="U290" s="8" t="s">
        <v>59</v>
      </c>
      <c r="V290" s="8" t="s">
        <v>3124</v>
      </c>
      <c r="W290" s="8" t="s">
        <v>3137</v>
      </c>
    </row>
    <row r="291" spans="1:23" ht="15" customHeight="1">
      <c r="A291" s="187"/>
      <c r="B291" s="13" t="s">
        <v>3138</v>
      </c>
      <c r="C291" s="104">
        <v>1</v>
      </c>
      <c r="D291" s="104">
        <v>1</v>
      </c>
      <c r="E291" s="82"/>
      <c r="F291" s="82"/>
      <c r="G291" s="8" t="s">
        <v>84</v>
      </c>
      <c r="H291" s="8" t="s">
        <v>34</v>
      </c>
      <c r="I291" s="8" t="s">
        <v>3141</v>
      </c>
      <c r="J291" s="12">
        <f t="shared" si="1"/>
        <v>36</v>
      </c>
      <c r="K291" s="8" t="s">
        <v>3118</v>
      </c>
      <c r="L291" s="8" t="s">
        <v>3120</v>
      </c>
      <c r="M291" s="8" t="s">
        <v>2922</v>
      </c>
      <c r="N291" s="8" t="s">
        <v>2924</v>
      </c>
      <c r="O291" s="8" t="s">
        <v>3143</v>
      </c>
      <c r="P291" s="8" t="s">
        <v>3145</v>
      </c>
      <c r="Q291" s="8" t="s">
        <v>511</v>
      </c>
      <c r="R291" s="8" t="s">
        <v>513</v>
      </c>
      <c r="S291" s="8" t="s">
        <v>3146</v>
      </c>
      <c r="T291" s="8" t="s">
        <v>57</v>
      </c>
      <c r="U291" s="8" t="s">
        <v>3031</v>
      </c>
      <c r="V291" s="8" t="s">
        <v>3124</v>
      </c>
      <c r="W291" s="8" t="s">
        <v>3148</v>
      </c>
    </row>
    <row r="292" spans="1:23" ht="15" customHeight="1">
      <c r="A292" s="187"/>
      <c r="B292" s="13" t="s">
        <v>3150</v>
      </c>
      <c r="C292" s="104">
        <v>1</v>
      </c>
      <c r="D292" s="104">
        <v>1</v>
      </c>
      <c r="E292" s="82"/>
      <c r="F292" s="82"/>
      <c r="G292" s="8" t="s">
        <v>84</v>
      </c>
      <c r="H292" s="8" t="s">
        <v>34</v>
      </c>
      <c r="I292" s="8" t="s">
        <v>3152</v>
      </c>
      <c r="J292" s="12">
        <f t="shared" si="1"/>
        <v>28</v>
      </c>
      <c r="K292" s="8" t="s">
        <v>3118</v>
      </c>
      <c r="L292" s="8" t="s">
        <v>3120</v>
      </c>
      <c r="M292" s="8" t="s">
        <v>2922</v>
      </c>
      <c r="N292" s="8" t="s">
        <v>2924</v>
      </c>
      <c r="O292" s="8" t="s">
        <v>3154</v>
      </c>
      <c r="P292" s="8" t="s">
        <v>3155</v>
      </c>
      <c r="Q292" s="8" t="s">
        <v>511</v>
      </c>
      <c r="R292" s="8" t="s">
        <v>513</v>
      </c>
      <c r="S292" s="8" t="s">
        <v>3156</v>
      </c>
      <c r="T292" s="8" t="s">
        <v>57</v>
      </c>
      <c r="U292" s="8" t="s">
        <v>59</v>
      </c>
      <c r="V292" s="8" t="s">
        <v>3124</v>
      </c>
      <c r="W292" s="8" t="s">
        <v>3157</v>
      </c>
    </row>
    <row r="293" spans="1:23" ht="15" customHeight="1">
      <c r="A293" s="187"/>
      <c r="B293" s="13" t="s">
        <v>3159</v>
      </c>
      <c r="C293" s="104">
        <v>1</v>
      </c>
      <c r="D293" s="104">
        <v>1</v>
      </c>
      <c r="E293" s="82"/>
      <c r="F293" s="82"/>
      <c r="G293" s="8" t="s">
        <v>84</v>
      </c>
      <c r="H293" s="8" t="s">
        <v>34</v>
      </c>
      <c r="I293" s="8" t="s">
        <v>3162</v>
      </c>
      <c r="J293" s="12">
        <f t="shared" si="1"/>
        <v>20</v>
      </c>
      <c r="K293" s="8" t="s">
        <v>815</v>
      </c>
      <c r="L293" s="8" t="s">
        <v>816</v>
      </c>
      <c r="M293" s="8" t="s">
        <v>736</v>
      </c>
      <c r="N293" s="8" t="s">
        <v>738</v>
      </c>
      <c r="O293" s="8" t="s">
        <v>3164</v>
      </c>
      <c r="P293" s="8" t="s">
        <v>3165</v>
      </c>
      <c r="Q293" s="8" t="s">
        <v>2763</v>
      </c>
      <c r="R293" s="8" t="s">
        <v>2765</v>
      </c>
      <c r="S293" s="8" t="s">
        <v>3166</v>
      </c>
      <c r="T293" s="8" t="s">
        <v>57</v>
      </c>
      <c r="U293" s="8" t="s">
        <v>221</v>
      </c>
      <c r="V293" s="8" t="s">
        <v>819</v>
      </c>
      <c r="W293" s="8" t="s">
        <v>3168</v>
      </c>
    </row>
    <row r="294" spans="1:23" ht="15" customHeight="1">
      <c r="A294" s="187"/>
      <c r="B294" s="13" t="s">
        <v>3169</v>
      </c>
      <c r="C294" s="104">
        <v>1</v>
      </c>
      <c r="D294" s="104">
        <v>1</v>
      </c>
      <c r="E294" s="82"/>
      <c r="F294" s="82"/>
      <c r="G294" s="8" t="s">
        <v>84</v>
      </c>
      <c r="H294" s="8" t="s">
        <v>34</v>
      </c>
      <c r="I294" s="8" t="s">
        <v>3172</v>
      </c>
      <c r="J294" s="12">
        <f t="shared" si="1"/>
        <v>22</v>
      </c>
      <c r="K294" s="8" t="s">
        <v>815</v>
      </c>
      <c r="L294" s="8" t="s">
        <v>816</v>
      </c>
      <c r="M294" s="8" t="s">
        <v>736</v>
      </c>
      <c r="N294" s="8" t="s">
        <v>738</v>
      </c>
      <c r="O294" s="8" t="s">
        <v>3173</v>
      </c>
      <c r="P294" s="8" t="s">
        <v>3174</v>
      </c>
      <c r="Q294" s="8" t="s">
        <v>796</v>
      </c>
      <c r="R294" s="8" t="s">
        <v>797</v>
      </c>
      <c r="S294" s="8" t="s">
        <v>3175</v>
      </c>
      <c r="T294" s="8" t="s">
        <v>57</v>
      </c>
      <c r="U294" s="8" t="s">
        <v>59</v>
      </c>
      <c r="V294" s="8" t="s">
        <v>819</v>
      </c>
      <c r="W294" s="8" t="s">
        <v>3178</v>
      </c>
    </row>
    <row r="295" spans="1:23" ht="15" customHeight="1">
      <c r="A295" s="187"/>
      <c r="B295" s="13" t="s">
        <v>3180</v>
      </c>
      <c r="C295" s="104">
        <v>1</v>
      </c>
      <c r="D295" s="104">
        <v>1</v>
      </c>
      <c r="E295" s="82"/>
      <c r="F295" s="82"/>
      <c r="G295" s="8" t="s">
        <v>84</v>
      </c>
      <c r="H295" s="8" t="s">
        <v>34</v>
      </c>
      <c r="I295" s="8" t="s">
        <v>3182</v>
      </c>
      <c r="J295" s="12">
        <f t="shared" si="1"/>
        <v>44</v>
      </c>
      <c r="K295" s="8" t="s">
        <v>3185</v>
      </c>
      <c r="L295" s="8" t="s">
        <v>3186</v>
      </c>
      <c r="M295" s="8" t="s">
        <v>2922</v>
      </c>
      <c r="N295" s="8" t="s">
        <v>2924</v>
      </c>
      <c r="O295" s="8" t="s">
        <v>3188</v>
      </c>
      <c r="P295" s="8" t="s">
        <v>3189</v>
      </c>
      <c r="Q295" s="8" t="s">
        <v>511</v>
      </c>
      <c r="R295" s="8" t="s">
        <v>513</v>
      </c>
      <c r="S295" s="8" t="s">
        <v>3192</v>
      </c>
      <c r="T295" s="8" t="s">
        <v>57</v>
      </c>
      <c r="U295" s="8" t="s">
        <v>59</v>
      </c>
      <c r="V295" s="8" t="s">
        <v>3193</v>
      </c>
      <c r="W295" s="8" t="s">
        <v>3194</v>
      </c>
    </row>
    <row r="296" spans="1:23" ht="15" customHeight="1">
      <c r="A296" s="187"/>
      <c r="B296" s="13" t="s">
        <v>3196</v>
      </c>
      <c r="C296" s="104">
        <v>1</v>
      </c>
      <c r="D296" s="104">
        <v>1</v>
      </c>
      <c r="E296" s="82"/>
      <c r="F296" s="82"/>
      <c r="G296" s="8" t="s">
        <v>84</v>
      </c>
      <c r="H296" s="8" t="s">
        <v>34</v>
      </c>
      <c r="I296" s="8" t="s">
        <v>3198</v>
      </c>
      <c r="J296" s="12">
        <f t="shared" si="1"/>
        <v>37</v>
      </c>
      <c r="K296" s="8" t="s">
        <v>3185</v>
      </c>
      <c r="L296" s="8" t="s">
        <v>3186</v>
      </c>
      <c r="M296" s="8" t="s">
        <v>2922</v>
      </c>
      <c r="N296" s="8" t="s">
        <v>2924</v>
      </c>
      <c r="O296" s="8" t="s">
        <v>3202</v>
      </c>
      <c r="P296" s="8" t="s">
        <v>3204</v>
      </c>
      <c r="Q296" s="8" t="s">
        <v>511</v>
      </c>
      <c r="R296" s="8" t="s">
        <v>513</v>
      </c>
      <c r="S296" s="8" t="s">
        <v>3205</v>
      </c>
      <c r="T296" s="8" t="s">
        <v>57</v>
      </c>
      <c r="U296" s="8" t="s">
        <v>59</v>
      </c>
      <c r="V296" s="8" t="s">
        <v>3193</v>
      </c>
      <c r="W296" s="8" t="s">
        <v>3207</v>
      </c>
    </row>
    <row r="297" spans="1:23" ht="15" customHeight="1">
      <c r="A297" s="187"/>
      <c r="B297" s="13" t="s">
        <v>3209</v>
      </c>
      <c r="C297" s="104">
        <v>1</v>
      </c>
      <c r="D297" s="104">
        <v>1</v>
      </c>
      <c r="E297" s="82"/>
      <c r="F297" s="82"/>
      <c r="G297" s="8" t="s">
        <v>316</v>
      </c>
      <c r="H297" s="8" t="s">
        <v>34</v>
      </c>
      <c r="I297" s="8" t="s">
        <v>3212</v>
      </c>
      <c r="J297" s="12">
        <f t="shared" si="1"/>
        <v>26</v>
      </c>
      <c r="K297" s="8" t="s">
        <v>815</v>
      </c>
      <c r="L297" s="8" t="s">
        <v>816</v>
      </c>
      <c r="M297" s="8" t="s">
        <v>736</v>
      </c>
      <c r="N297" s="8" t="s">
        <v>738</v>
      </c>
      <c r="O297" s="8" t="s">
        <v>3185</v>
      </c>
      <c r="P297" s="8" t="s">
        <v>3186</v>
      </c>
      <c r="Q297" s="8" t="s">
        <v>2922</v>
      </c>
      <c r="R297" s="8" t="s">
        <v>2924</v>
      </c>
      <c r="S297" s="8" t="s">
        <v>3216</v>
      </c>
      <c r="T297" s="8" t="s">
        <v>57</v>
      </c>
      <c r="U297" s="8" t="s">
        <v>59</v>
      </c>
      <c r="V297" s="8" t="s">
        <v>819</v>
      </c>
      <c r="W297" s="8" t="s">
        <v>3193</v>
      </c>
    </row>
    <row r="298" spans="1:23" ht="15" customHeight="1">
      <c r="A298" s="187"/>
      <c r="B298" s="13" t="s">
        <v>3219</v>
      </c>
      <c r="C298" s="104">
        <v>1</v>
      </c>
      <c r="D298" s="104">
        <v>1</v>
      </c>
      <c r="E298" s="82"/>
      <c r="F298" s="82"/>
      <c r="G298" s="8" t="s">
        <v>84</v>
      </c>
      <c r="H298" s="8" t="s">
        <v>34</v>
      </c>
      <c r="I298" s="8" t="s">
        <v>3226</v>
      </c>
      <c r="J298" s="12">
        <f t="shared" si="1"/>
        <v>39</v>
      </c>
      <c r="K298" s="8" t="s">
        <v>3185</v>
      </c>
      <c r="L298" s="8" t="s">
        <v>3186</v>
      </c>
      <c r="M298" s="8" t="s">
        <v>2922</v>
      </c>
      <c r="N298" s="8" t="s">
        <v>2924</v>
      </c>
      <c r="O298" s="8" t="s">
        <v>3229</v>
      </c>
      <c r="P298" s="8" t="s">
        <v>3231</v>
      </c>
      <c r="Q298" s="8" t="s">
        <v>2548</v>
      </c>
      <c r="R298" s="8" t="s">
        <v>2549</v>
      </c>
      <c r="S298" s="8" t="s">
        <v>3233</v>
      </c>
      <c r="T298" s="8" t="s">
        <v>57</v>
      </c>
      <c r="U298" s="8" t="s">
        <v>59</v>
      </c>
      <c r="V298" s="8" t="s">
        <v>3193</v>
      </c>
      <c r="W298" s="8" t="s">
        <v>2554</v>
      </c>
    </row>
    <row r="299" spans="1:23" ht="15" customHeight="1">
      <c r="A299" s="187"/>
      <c r="B299" s="13" t="s">
        <v>3236</v>
      </c>
      <c r="C299" s="104">
        <v>1</v>
      </c>
      <c r="D299" s="104">
        <v>1</v>
      </c>
      <c r="E299" s="82"/>
      <c r="F299" s="82"/>
      <c r="G299" s="8" t="s">
        <v>84</v>
      </c>
      <c r="H299" s="8" t="s">
        <v>34</v>
      </c>
      <c r="I299" s="8" t="s">
        <v>3239</v>
      </c>
      <c r="J299" s="12">
        <f t="shared" si="1"/>
        <v>13</v>
      </c>
      <c r="K299" s="8" t="s">
        <v>3185</v>
      </c>
      <c r="L299" s="8" t="s">
        <v>3186</v>
      </c>
      <c r="M299" s="8" t="s">
        <v>2922</v>
      </c>
      <c r="N299" s="8" t="s">
        <v>2924</v>
      </c>
      <c r="O299" s="8" t="s">
        <v>3241</v>
      </c>
      <c r="P299" s="8" t="s">
        <v>3243</v>
      </c>
      <c r="Q299" s="8" t="s">
        <v>2922</v>
      </c>
      <c r="R299" s="8" t="s">
        <v>2924</v>
      </c>
      <c r="S299" s="8" t="s">
        <v>3245</v>
      </c>
      <c r="T299" s="8" t="s">
        <v>78</v>
      </c>
      <c r="U299" s="8" t="s">
        <v>59</v>
      </c>
      <c r="V299" s="8" t="s">
        <v>3193</v>
      </c>
      <c r="W299" s="8" t="s">
        <v>2928</v>
      </c>
    </row>
    <row r="300" spans="1:23" ht="15" customHeight="1">
      <c r="A300" s="187"/>
      <c r="B300" s="13" t="s">
        <v>3249</v>
      </c>
      <c r="C300" s="104">
        <v>1</v>
      </c>
      <c r="D300" s="104">
        <v>1</v>
      </c>
      <c r="E300" s="82"/>
      <c r="F300" s="82"/>
      <c r="G300" s="8" t="s">
        <v>84</v>
      </c>
      <c r="H300" s="8" t="s">
        <v>34</v>
      </c>
      <c r="I300" s="8" t="s">
        <v>3252</v>
      </c>
      <c r="J300" s="12">
        <f t="shared" si="1"/>
        <v>11</v>
      </c>
      <c r="K300" s="8" t="s">
        <v>3185</v>
      </c>
      <c r="L300" s="8" t="s">
        <v>3186</v>
      </c>
      <c r="M300" s="8" t="s">
        <v>2922</v>
      </c>
      <c r="N300" s="8" t="s">
        <v>2924</v>
      </c>
      <c r="O300" s="8" t="s">
        <v>3256</v>
      </c>
      <c r="P300" s="8" t="s">
        <v>3258</v>
      </c>
      <c r="Q300" s="8" t="s">
        <v>2922</v>
      </c>
      <c r="R300" s="8" t="s">
        <v>2924</v>
      </c>
      <c r="S300" s="8" t="s">
        <v>3259</v>
      </c>
      <c r="T300" s="8" t="s">
        <v>78</v>
      </c>
      <c r="U300" s="8" t="s">
        <v>59</v>
      </c>
      <c r="V300" s="8" t="s">
        <v>3193</v>
      </c>
      <c r="W300" s="8" t="s">
        <v>3027</v>
      </c>
    </row>
    <row r="301" spans="1:23" ht="15" customHeight="1">
      <c r="A301" s="187"/>
      <c r="B301" s="13" t="s">
        <v>3262</v>
      </c>
      <c r="C301" s="104">
        <v>1</v>
      </c>
      <c r="D301" s="104">
        <v>1</v>
      </c>
      <c r="E301" s="82"/>
      <c r="F301" s="82"/>
      <c r="G301" s="8" t="s">
        <v>84</v>
      </c>
      <c r="H301" s="8" t="s">
        <v>34</v>
      </c>
      <c r="I301" s="8" t="s">
        <v>3266</v>
      </c>
      <c r="J301" s="12">
        <f t="shared" si="1"/>
        <v>24</v>
      </c>
      <c r="K301" s="8" t="s">
        <v>3083</v>
      </c>
      <c r="L301" s="8" t="s">
        <v>3084</v>
      </c>
      <c r="M301" s="8" t="s">
        <v>53</v>
      </c>
      <c r="N301" s="8" t="s">
        <v>55</v>
      </c>
      <c r="O301" s="8" t="s">
        <v>3267</v>
      </c>
      <c r="P301" s="8" t="s">
        <v>3268</v>
      </c>
      <c r="Q301" s="8" t="s">
        <v>53</v>
      </c>
      <c r="R301" s="8" t="s">
        <v>55</v>
      </c>
      <c r="S301" s="8" t="s">
        <v>3271</v>
      </c>
      <c r="T301" s="8" t="s">
        <v>78</v>
      </c>
      <c r="U301" s="8" t="s">
        <v>59</v>
      </c>
      <c r="V301" s="8" t="s">
        <v>1258</v>
      </c>
      <c r="W301" s="8" t="s">
        <v>3273</v>
      </c>
    </row>
    <row r="302" spans="1:23" ht="15" customHeight="1">
      <c r="A302" s="187"/>
      <c r="B302" s="13" t="s">
        <v>3274</v>
      </c>
      <c r="C302" s="104">
        <v>1</v>
      </c>
      <c r="D302" s="104">
        <v>1</v>
      </c>
      <c r="E302" s="82"/>
      <c r="F302" s="82"/>
      <c r="G302" s="8" t="s">
        <v>84</v>
      </c>
      <c r="H302" s="8" t="s">
        <v>34</v>
      </c>
      <c r="I302" s="8" t="s">
        <v>3277</v>
      </c>
      <c r="J302" s="12">
        <f t="shared" si="1"/>
        <v>27</v>
      </c>
      <c r="K302" s="8" t="s">
        <v>3083</v>
      </c>
      <c r="L302" s="8" t="s">
        <v>3084</v>
      </c>
      <c r="M302" s="8" t="s">
        <v>53</v>
      </c>
      <c r="N302" s="8" t="s">
        <v>55</v>
      </c>
      <c r="O302" s="8" t="s">
        <v>3281</v>
      </c>
      <c r="P302" s="8" t="s">
        <v>3282</v>
      </c>
      <c r="Q302" s="8" t="s">
        <v>53</v>
      </c>
      <c r="R302" s="8" t="s">
        <v>55</v>
      </c>
      <c r="S302" s="8" t="s">
        <v>3271</v>
      </c>
      <c r="T302" s="8" t="s">
        <v>78</v>
      </c>
      <c r="U302" s="8" t="s">
        <v>59</v>
      </c>
      <c r="V302" s="8" t="s">
        <v>1258</v>
      </c>
      <c r="W302" s="8" t="s">
        <v>3273</v>
      </c>
    </row>
    <row r="303" spans="1:23" ht="15" customHeight="1">
      <c r="A303" s="187"/>
      <c r="B303" s="13" t="s">
        <v>3284</v>
      </c>
      <c r="C303" s="104">
        <v>1</v>
      </c>
      <c r="D303" s="104">
        <v>1</v>
      </c>
      <c r="E303" s="82">
        <v>1</v>
      </c>
      <c r="F303" s="82"/>
      <c r="G303" s="8" t="s">
        <v>2500</v>
      </c>
      <c r="H303" s="8" t="s">
        <v>31</v>
      </c>
      <c r="I303" s="8" t="s">
        <v>3287</v>
      </c>
      <c r="J303" s="12">
        <f t="shared" si="1"/>
        <v>20</v>
      </c>
      <c r="K303" s="8" t="s">
        <v>602</v>
      </c>
      <c r="L303" s="8" t="s">
        <v>603</v>
      </c>
      <c r="M303" s="8" t="s">
        <v>43</v>
      </c>
      <c r="N303" s="8" t="s">
        <v>45</v>
      </c>
      <c r="O303" s="8" t="s">
        <v>3294</v>
      </c>
      <c r="P303" s="8" t="s">
        <v>3296</v>
      </c>
      <c r="Q303" s="8" t="s">
        <v>53</v>
      </c>
      <c r="R303" s="8" t="s">
        <v>55</v>
      </c>
      <c r="S303" s="8" t="s">
        <v>3298</v>
      </c>
      <c r="T303" s="8" t="s">
        <v>57</v>
      </c>
      <c r="U303" s="8" t="s">
        <v>59</v>
      </c>
      <c r="V303" s="8" t="s">
        <v>2507</v>
      </c>
      <c r="W303" s="8" t="s">
        <v>3273</v>
      </c>
    </row>
    <row r="304" spans="1:23" ht="15" customHeight="1">
      <c r="A304" s="187"/>
      <c r="B304" s="13" t="s">
        <v>3301</v>
      </c>
      <c r="C304" s="104">
        <v>1</v>
      </c>
      <c r="D304" s="104">
        <v>1</v>
      </c>
      <c r="E304" s="82">
        <v>1</v>
      </c>
      <c r="F304" s="82"/>
      <c r="G304" s="8" t="s">
        <v>155</v>
      </c>
      <c r="H304" s="8" t="s">
        <v>34</v>
      </c>
      <c r="I304" s="8" t="s">
        <v>3287</v>
      </c>
      <c r="J304" s="12">
        <f t="shared" si="1"/>
        <v>20</v>
      </c>
      <c r="K304" s="8" t="s">
        <v>602</v>
      </c>
      <c r="L304" s="8" t="s">
        <v>603</v>
      </c>
      <c r="M304" s="8" t="s">
        <v>43</v>
      </c>
      <c r="N304" s="8" t="s">
        <v>45</v>
      </c>
      <c r="O304" s="8" t="s">
        <v>3294</v>
      </c>
      <c r="P304" s="8" t="s">
        <v>3296</v>
      </c>
      <c r="Q304" s="8" t="s">
        <v>53</v>
      </c>
      <c r="R304" s="8" t="s">
        <v>55</v>
      </c>
      <c r="S304" s="8" t="s">
        <v>3298</v>
      </c>
      <c r="T304" s="8" t="s">
        <v>57</v>
      </c>
      <c r="U304" s="8" t="s">
        <v>59</v>
      </c>
      <c r="V304" s="8" t="s">
        <v>2507</v>
      </c>
      <c r="W304" s="8" t="s">
        <v>3273</v>
      </c>
    </row>
    <row r="305" spans="1:23" ht="15" customHeight="1">
      <c r="A305" s="187"/>
      <c r="B305" s="13" t="s">
        <v>3307</v>
      </c>
      <c r="C305" s="104">
        <v>1</v>
      </c>
      <c r="D305" s="104">
        <v>1</v>
      </c>
      <c r="E305" s="82">
        <v>1</v>
      </c>
      <c r="F305" s="82"/>
      <c r="G305" s="8" t="s">
        <v>2500</v>
      </c>
      <c r="H305" s="8" t="s">
        <v>31</v>
      </c>
      <c r="I305" s="8" t="s">
        <v>3308</v>
      </c>
      <c r="J305" s="12">
        <f t="shared" si="1"/>
        <v>17</v>
      </c>
      <c r="K305" s="8" t="s">
        <v>602</v>
      </c>
      <c r="L305" s="8" t="s">
        <v>603</v>
      </c>
      <c r="M305" s="8" t="s">
        <v>43</v>
      </c>
      <c r="N305" s="8" t="s">
        <v>45</v>
      </c>
      <c r="O305" s="8" t="s">
        <v>3310</v>
      </c>
      <c r="P305" s="8" t="s">
        <v>3311</v>
      </c>
      <c r="Q305" s="8" t="s">
        <v>53</v>
      </c>
      <c r="R305" s="8" t="s">
        <v>55</v>
      </c>
      <c r="S305" s="8" t="s">
        <v>3313</v>
      </c>
      <c r="T305" s="8" t="s">
        <v>57</v>
      </c>
      <c r="U305" s="8" t="s">
        <v>59</v>
      </c>
      <c r="V305" s="8" t="s">
        <v>2507</v>
      </c>
      <c r="W305" s="8" t="s">
        <v>3315</v>
      </c>
    </row>
    <row r="306" spans="1:23" ht="15" customHeight="1">
      <c r="A306" s="187"/>
      <c r="B306" s="13" t="s">
        <v>3318</v>
      </c>
      <c r="C306" s="104">
        <v>1</v>
      </c>
      <c r="D306" s="104">
        <v>1</v>
      </c>
      <c r="E306" s="82">
        <v>1</v>
      </c>
      <c r="F306" s="82"/>
      <c r="G306" s="8" t="s">
        <v>155</v>
      </c>
      <c r="H306" s="8" t="s">
        <v>34</v>
      </c>
      <c r="I306" s="8" t="s">
        <v>3308</v>
      </c>
      <c r="J306" s="12">
        <f t="shared" si="1"/>
        <v>17</v>
      </c>
      <c r="K306" s="8" t="s">
        <v>602</v>
      </c>
      <c r="L306" s="8" t="s">
        <v>603</v>
      </c>
      <c r="M306" s="8" t="s">
        <v>43</v>
      </c>
      <c r="N306" s="8" t="s">
        <v>45</v>
      </c>
      <c r="O306" s="8" t="s">
        <v>3310</v>
      </c>
      <c r="P306" s="8" t="s">
        <v>3311</v>
      </c>
      <c r="Q306" s="8" t="s">
        <v>53</v>
      </c>
      <c r="R306" s="8" t="s">
        <v>55</v>
      </c>
      <c r="S306" s="8" t="s">
        <v>3313</v>
      </c>
      <c r="T306" s="8" t="s">
        <v>57</v>
      </c>
      <c r="U306" s="8" t="s">
        <v>59</v>
      </c>
      <c r="V306" s="8" t="s">
        <v>2507</v>
      </c>
      <c r="W306" s="8" t="s">
        <v>3315</v>
      </c>
    </row>
    <row r="307" spans="1:23" ht="15" customHeight="1">
      <c r="A307" s="187"/>
      <c r="B307" s="13" t="s">
        <v>3327</v>
      </c>
      <c r="C307" s="104">
        <v>1</v>
      </c>
      <c r="D307" s="104">
        <v>1</v>
      </c>
      <c r="E307" s="82">
        <v>1</v>
      </c>
      <c r="F307" s="82"/>
      <c r="G307" s="8" t="s">
        <v>2500</v>
      </c>
      <c r="H307" s="8" t="s">
        <v>31</v>
      </c>
      <c r="I307" s="8" t="s">
        <v>3336</v>
      </c>
      <c r="J307" s="12">
        <f t="shared" si="1"/>
        <v>19</v>
      </c>
      <c r="K307" s="8" t="s">
        <v>602</v>
      </c>
      <c r="L307" s="8" t="s">
        <v>603</v>
      </c>
      <c r="M307" s="8" t="s">
        <v>43</v>
      </c>
      <c r="N307" s="8" t="s">
        <v>45</v>
      </c>
      <c r="O307" s="8" t="s">
        <v>3339</v>
      </c>
      <c r="P307" s="8" t="s">
        <v>3341</v>
      </c>
      <c r="Q307" s="8" t="s">
        <v>53</v>
      </c>
      <c r="R307" s="8" t="s">
        <v>55</v>
      </c>
      <c r="S307" s="8" t="s">
        <v>3313</v>
      </c>
      <c r="T307" s="8" t="s">
        <v>57</v>
      </c>
      <c r="U307" s="8" t="s">
        <v>59</v>
      </c>
      <c r="V307" s="8" t="s">
        <v>2507</v>
      </c>
      <c r="W307" s="8" t="s">
        <v>3315</v>
      </c>
    </row>
    <row r="308" spans="1:23" ht="15" customHeight="1">
      <c r="A308" s="187"/>
      <c r="B308" s="13" t="s">
        <v>3344</v>
      </c>
      <c r="C308" s="104">
        <v>1</v>
      </c>
      <c r="D308" s="104">
        <v>1</v>
      </c>
      <c r="E308" s="82">
        <v>1</v>
      </c>
      <c r="F308" s="82"/>
      <c r="G308" s="8" t="s">
        <v>155</v>
      </c>
      <c r="H308" s="8" t="s">
        <v>34</v>
      </c>
      <c r="I308" s="8" t="s">
        <v>3336</v>
      </c>
      <c r="J308" s="12">
        <f t="shared" si="1"/>
        <v>19</v>
      </c>
      <c r="K308" s="8" t="s">
        <v>602</v>
      </c>
      <c r="L308" s="8" t="s">
        <v>603</v>
      </c>
      <c r="M308" s="8" t="s">
        <v>43</v>
      </c>
      <c r="N308" s="8" t="s">
        <v>45</v>
      </c>
      <c r="O308" s="8" t="s">
        <v>3339</v>
      </c>
      <c r="P308" s="8" t="s">
        <v>3341</v>
      </c>
      <c r="Q308" s="8" t="s">
        <v>53</v>
      </c>
      <c r="R308" s="8" t="s">
        <v>55</v>
      </c>
      <c r="S308" s="8" t="s">
        <v>3313</v>
      </c>
      <c r="T308" s="8" t="s">
        <v>57</v>
      </c>
      <c r="U308" s="8" t="s">
        <v>59</v>
      </c>
      <c r="V308" s="8" t="s">
        <v>2507</v>
      </c>
      <c r="W308" s="8" t="s">
        <v>3315</v>
      </c>
    </row>
    <row r="309" spans="1:23" ht="15" customHeight="1">
      <c r="A309" s="187"/>
      <c r="B309" s="13" t="s">
        <v>3354</v>
      </c>
      <c r="C309" s="104">
        <v>1</v>
      </c>
      <c r="D309" s="104">
        <v>1</v>
      </c>
      <c r="E309" s="82">
        <v>1</v>
      </c>
      <c r="F309" s="82"/>
      <c r="G309" s="8" t="s">
        <v>2500</v>
      </c>
      <c r="H309" s="8" t="s">
        <v>31</v>
      </c>
      <c r="I309" s="8" t="s">
        <v>3336</v>
      </c>
      <c r="J309" s="12">
        <f t="shared" si="1"/>
        <v>19</v>
      </c>
      <c r="K309" s="8" t="s">
        <v>602</v>
      </c>
      <c r="L309" s="8" t="s">
        <v>603</v>
      </c>
      <c r="M309" s="8" t="s">
        <v>43</v>
      </c>
      <c r="N309" s="8" t="s">
        <v>45</v>
      </c>
      <c r="O309" s="8" t="s">
        <v>3358</v>
      </c>
      <c r="P309" s="8" t="s">
        <v>3360</v>
      </c>
      <c r="Q309" s="8" t="s">
        <v>53</v>
      </c>
      <c r="R309" s="8" t="s">
        <v>55</v>
      </c>
      <c r="S309" s="8" t="s">
        <v>3313</v>
      </c>
      <c r="T309" s="8" t="s">
        <v>57</v>
      </c>
      <c r="U309" s="8" t="s">
        <v>59</v>
      </c>
      <c r="V309" s="8" t="s">
        <v>2507</v>
      </c>
      <c r="W309" s="8" t="s">
        <v>3315</v>
      </c>
    </row>
    <row r="310" spans="1:23" ht="15" customHeight="1">
      <c r="A310" s="187"/>
      <c r="B310" s="13" t="s">
        <v>3363</v>
      </c>
      <c r="C310" s="104">
        <v>1</v>
      </c>
      <c r="D310" s="104">
        <v>1</v>
      </c>
      <c r="E310" s="82">
        <v>1</v>
      </c>
      <c r="F310" s="82"/>
      <c r="G310" s="8" t="s">
        <v>155</v>
      </c>
      <c r="H310" s="8" t="s">
        <v>34</v>
      </c>
      <c r="I310" s="8" t="s">
        <v>3336</v>
      </c>
      <c r="J310" s="12">
        <f t="shared" si="1"/>
        <v>19</v>
      </c>
      <c r="K310" s="8" t="s">
        <v>602</v>
      </c>
      <c r="L310" s="8" t="s">
        <v>603</v>
      </c>
      <c r="M310" s="8" t="s">
        <v>43</v>
      </c>
      <c r="N310" s="8" t="s">
        <v>45</v>
      </c>
      <c r="O310" s="8" t="s">
        <v>3358</v>
      </c>
      <c r="P310" s="8" t="s">
        <v>3360</v>
      </c>
      <c r="Q310" s="8" t="s">
        <v>53</v>
      </c>
      <c r="R310" s="8" t="s">
        <v>55</v>
      </c>
      <c r="S310" s="8" t="s">
        <v>3313</v>
      </c>
      <c r="T310" s="8" t="s">
        <v>57</v>
      </c>
      <c r="U310" s="8" t="s">
        <v>59</v>
      </c>
      <c r="V310" s="8" t="s">
        <v>2507</v>
      </c>
      <c r="W310" s="8" t="s">
        <v>3315</v>
      </c>
    </row>
    <row r="311" spans="1:23" ht="15" customHeight="1">
      <c r="A311" s="187"/>
      <c r="B311" s="13" t="s">
        <v>3373</v>
      </c>
      <c r="C311" s="104">
        <v>1</v>
      </c>
      <c r="D311" s="104">
        <v>1</v>
      </c>
      <c r="E311" s="82">
        <v>1</v>
      </c>
      <c r="F311" s="82"/>
      <c r="G311" s="8" t="s">
        <v>2500</v>
      </c>
      <c r="H311" s="8" t="s">
        <v>31</v>
      </c>
      <c r="I311" s="8" t="s">
        <v>3336</v>
      </c>
      <c r="J311" s="12">
        <f t="shared" si="1"/>
        <v>19</v>
      </c>
      <c r="K311" s="8" t="s">
        <v>602</v>
      </c>
      <c r="L311" s="8" t="s">
        <v>603</v>
      </c>
      <c r="M311" s="8" t="s">
        <v>43</v>
      </c>
      <c r="N311" s="8" t="s">
        <v>45</v>
      </c>
      <c r="O311" s="8" t="s">
        <v>3384</v>
      </c>
      <c r="P311" s="8" t="s">
        <v>3385</v>
      </c>
      <c r="Q311" s="8" t="s">
        <v>53</v>
      </c>
      <c r="R311" s="8" t="s">
        <v>55</v>
      </c>
      <c r="S311" s="8" t="s">
        <v>3313</v>
      </c>
      <c r="T311" s="8" t="s">
        <v>57</v>
      </c>
      <c r="U311" s="8" t="s">
        <v>59</v>
      </c>
      <c r="V311" s="8" t="s">
        <v>2507</v>
      </c>
      <c r="W311" s="8" t="s">
        <v>3315</v>
      </c>
    </row>
    <row r="312" spans="1:23" ht="15" customHeight="1">
      <c r="A312" s="187"/>
      <c r="B312" s="13" t="s">
        <v>3390</v>
      </c>
      <c r="C312" s="104">
        <v>1</v>
      </c>
      <c r="D312" s="104">
        <v>1</v>
      </c>
      <c r="E312" s="82">
        <v>1</v>
      </c>
      <c r="F312" s="82"/>
      <c r="G312" s="8" t="s">
        <v>155</v>
      </c>
      <c r="H312" s="8" t="s">
        <v>34</v>
      </c>
      <c r="I312" s="8" t="s">
        <v>3336</v>
      </c>
      <c r="J312" s="12">
        <f t="shared" si="1"/>
        <v>19</v>
      </c>
      <c r="K312" s="8" t="s">
        <v>602</v>
      </c>
      <c r="L312" s="8" t="s">
        <v>603</v>
      </c>
      <c r="M312" s="8" t="s">
        <v>43</v>
      </c>
      <c r="N312" s="8" t="s">
        <v>45</v>
      </c>
      <c r="O312" s="8" t="s">
        <v>3384</v>
      </c>
      <c r="P312" s="8" t="s">
        <v>3385</v>
      </c>
      <c r="Q312" s="8" t="s">
        <v>53</v>
      </c>
      <c r="R312" s="8" t="s">
        <v>55</v>
      </c>
      <c r="S312" s="8" t="s">
        <v>3313</v>
      </c>
      <c r="T312" s="8" t="s">
        <v>57</v>
      </c>
      <c r="U312" s="8" t="s">
        <v>59</v>
      </c>
      <c r="V312" s="8" t="s">
        <v>2507</v>
      </c>
      <c r="W312" s="8" t="s">
        <v>3315</v>
      </c>
    </row>
    <row r="313" spans="1:23" ht="15" customHeight="1">
      <c r="A313" s="187"/>
      <c r="B313" s="13" t="s">
        <v>3401</v>
      </c>
      <c r="C313" s="104">
        <v>1</v>
      </c>
      <c r="D313" s="104">
        <v>1</v>
      </c>
      <c r="E313" s="82">
        <v>1</v>
      </c>
      <c r="F313" s="82"/>
      <c r="G313" s="8" t="s">
        <v>2500</v>
      </c>
      <c r="H313" s="8" t="s">
        <v>31</v>
      </c>
      <c r="I313" s="8" t="s">
        <v>3405</v>
      </c>
      <c r="J313" s="12">
        <f t="shared" si="1"/>
        <v>18</v>
      </c>
      <c r="K313" s="8" t="s">
        <v>602</v>
      </c>
      <c r="L313" s="8" t="s">
        <v>603</v>
      </c>
      <c r="M313" s="8" t="s">
        <v>43</v>
      </c>
      <c r="N313" s="8" t="s">
        <v>45</v>
      </c>
      <c r="O313" s="8" t="s">
        <v>3408</v>
      </c>
      <c r="P313" s="8" t="s">
        <v>3409</v>
      </c>
      <c r="Q313" s="8" t="s">
        <v>53</v>
      </c>
      <c r="R313" s="8" t="s">
        <v>55</v>
      </c>
      <c r="S313" s="8" t="s">
        <v>3411</v>
      </c>
      <c r="T313" s="8" t="s">
        <v>57</v>
      </c>
      <c r="U313" s="8" t="s">
        <v>59</v>
      </c>
      <c r="V313" s="8" t="s">
        <v>2507</v>
      </c>
      <c r="W313" s="8" t="s">
        <v>3414</v>
      </c>
    </row>
    <row r="314" spans="1:23" ht="15" customHeight="1">
      <c r="A314" s="187"/>
      <c r="B314" s="13" t="s">
        <v>3415</v>
      </c>
      <c r="C314" s="104">
        <v>1</v>
      </c>
      <c r="D314" s="104">
        <v>1</v>
      </c>
      <c r="E314" s="82">
        <v>1</v>
      </c>
      <c r="F314" s="82"/>
      <c r="G314" s="8" t="s">
        <v>155</v>
      </c>
      <c r="H314" s="8" t="s">
        <v>34</v>
      </c>
      <c r="I314" s="8" t="s">
        <v>3405</v>
      </c>
      <c r="J314" s="12">
        <f t="shared" si="1"/>
        <v>18</v>
      </c>
      <c r="K314" s="8" t="s">
        <v>602</v>
      </c>
      <c r="L314" s="8" t="s">
        <v>603</v>
      </c>
      <c r="M314" s="8" t="s">
        <v>43</v>
      </c>
      <c r="N314" s="8" t="s">
        <v>45</v>
      </c>
      <c r="O314" s="8" t="s">
        <v>3408</v>
      </c>
      <c r="P314" s="8" t="s">
        <v>3409</v>
      </c>
      <c r="Q314" s="8" t="s">
        <v>53</v>
      </c>
      <c r="R314" s="8" t="s">
        <v>55</v>
      </c>
      <c r="S314" s="8" t="s">
        <v>3411</v>
      </c>
      <c r="T314" s="8" t="s">
        <v>57</v>
      </c>
      <c r="U314" s="8" t="s">
        <v>59</v>
      </c>
      <c r="V314" s="8" t="s">
        <v>2507</v>
      </c>
      <c r="W314" s="8" t="s">
        <v>3414</v>
      </c>
    </row>
    <row r="315" spans="1:23" ht="15" customHeight="1">
      <c r="A315" s="187"/>
      <c r="B315" s="13" t="s">
        <v>3426</v>
      </c>
      <c r="C315" s="104">
        <v>1</v>
      </c>
      <c r="D315" s="104">
        <v>1</v>
      </c>
      <c r="E315" s="82">
        <v>1</v>
      </c>
      <c r="F315" s="82"/>
      <c r="G315" s="8" t="s">
        <v>2500</v>
      </c>
      <c r="H315" s="8" t="s">
        <v>31</v>
      </c>
      <c r="I315" s="8" t="s">
        <v>3405</v>
      </c>
      <c r="J315" s="12">
        <f t="shared" si="1"/>
        <v>18</v>
      </c>
      <c r="K315" s="8" t="s">
        <v>602</v>
      </c>
      <c r="L315" s="8" t="s">
        <v>603</v>
      </c>
      <c r="M315" s="8" t="s">
        <v>43</v>
      </c>
      <c r="N315" s="8" t="s">
        <v>45</v>
      </c>
      <c r="O315" s="8" t="s">
        <v>3430</v>
      </c>
      <c r="P315" s="8" t="s">
        <v>3431</v>
      </c>
      <c r="Q315" s="8" t="s">
        <v>53</v>
      </c>
      <c r="R315" s="8" t="s">
        <v>55</v>
      </c>
      <c r="S315" s="8" t="s">
        <v>3411</v>
      </c>
      <c r="T315" s="8" t="s">
        <v>57</v>
      </c>
      <c r="U315" s="8" t="s">
        <v>59</v>
      </c>
      <c r="V315" s="8" t="s">
        <v>2507</v>
      </c>
      <c r="W315" s="8" t="s">
        <v>3414</v>
      </c>
    </row>
    <row r="316" spans="1:23" ht="15" customHeight="1">
      <c r="A316" s="187"/>
      <c r="B316" s="13" t="s">
        <v>3434</v>
      </c>
      <c r="C316" s="104">
        <v>1</v>
      </c>
      <c r="D316" s="104">
        <v>1</v>
      </c>
      <c r="E316" s="82">
        <v>1</v>
      </c>
      <c r="F316" s="82"/>
      <c r="G316" s="8" t="s">
        <v>155</v>
      </c>
      <c r="H316" s="8" t="s">
        <v>34</v>
      </c>
      <c r="I316" s="8" t="s">
        <v>3405</v>
      </c>
      <c r="J316" s="12">
        <f t="shared" si="1"/>
        <v>18</v>
      </c>
      <c r="K316" s="8" t="s">
        <v>602</v>
      </c>
      <c r="L316" s="8" t="s">
        <v>603</v>
      </c>
      <c r="M316" s="8" t="s">
        <v>43</v>
      </c>
      <c r="N316" s="8" t="s">
        <v>45</v>
      </c>
      <c r="O316" s="8" t="s">
        <v>3430</v>
      </c>
      <c r="P316" s="8" t="s">
        <v>3431</v>
      </c>
      <c r="Q316" s="8" t="s">
        <v>53</v>
      </c>
      <c r="R316" s="8" t="s">
        <v>55</v>
      </c>
      <c r="S316" s="8" t="s">
        <v>3411</v>
      </c>
      <c r="T316" s="8" t="s">
        <v>57</v>
      </c>
      <c r="U316" s="8" t="s">
        <v>59</v>
      </c>
      <c r="V316" s="8" t="s">
        <v>2507</v>
      </c>
      <c r="W316" s="8" t="s">
        <v>3414</v>
      </c>
    </row>
    <row r="317" spans="1:23" ht="15" customHeight="1">
      <c r="A317" s="187"/>
      <c r="B317" s="13" t="s">
        <v>3441</v>
      </c>
      <c r="C317" s="104">
        <v>1</v>
      </c>
      <c r="D317" s="104">
        <v>1</v>
      </c>
      <c r="E317" s="82">
        <v>1</v>
      </c>
      <c r="F317" s="82"/>
      <c r="G317" s="8" t="s">
        <v>2500</v>
      </c>
      <c r="H317" s="8" t="s">
        <v>31</v>
      </c>
      <c r="I317" s="8" t="s">
        <v>3444</v>
      </c>
      <c r="J317" s="12">
        <f t="shared" si="1"/>
        <v>19</v>
      </c>
      <c r="K317" s="8" t="s">
        <v>602</v>
      </c>
      <c r="L317" s="8" t="s">
        <v>603</v>
      </c>
      <c r="M317" s="8" t="s">
        <v>43</v>
      </c>
      <c r="N317" s="8" t="s">
        <v>45</v>
      </c>
      <c r="O317" s="8" t="s">
        <v>3447</v>
      </c>
      <c r="P317" s="8" t="s">
        <v>3449</v>
      </c>
      <c r="Q317" s="8" t="s">
        <v>53</v>
      </c>
      <c r="R317" s="8" t="s">
        <v>55</v>
      </c>
      <c r="S317" s="8" t="s">
        <v>3450</v>
      </c>
      <c r="T317" s="8" t="s">
        <v>57</v>
      </c>
      <c r="U317" s="8" t="s">
        <v>59</v>
      </c>
      <c r="V317" s="8" t="s">
        <v>2507</v>
      </c>
      <c r="W317" s="8" t="s">
        <v>3452</v>
      </c>
    </row>
    <row r="318" spans="1:23" ht="15" customHeight="1">
      <c r="A318" s="187"/>
      <c r="B318" s="13" t="s">
        <v>3454</v>
      </c>
      <c r="C318" s="104">
        <v>1</v>
      </c>
      <c r="D318" s="104">
        <v>1</v>
      </c>
      <c r="E318" s="82">
        <v>1</v>
      </c>
      <c r="F318" s="82"/>
      <c r="G318" s="8" t="s">
        <v>155</v>
      </c>
      <c r="H318" s="8" t="s">
        <v>34</v>
      </c>
      <c r="I318" s="8" t="s">
        <v>3444</v>
      </c>
      <c r="J318" s="12">
        <f t="shared" si="1"/>
        <v>19</v>
      </c>
      <c r="K318" s="8" t="s">
        <v>602</v>
      </c>
      <c r="L318" s="8" t="s">
        <v>603</v>
      </c>
      <c r="M318" s="8" t="s">
        <v>43</v>
      </c>
      <c r="N318" s="8" t="s">
        <v>45</v>
      </c>
      <c r="O318" s="8" t="s">
        <v>3447</v>
      </c>
      <c r="P318" s="8" t="s">
        <v>3449</v>
      </c>
      <c r="Q318" s="8" t="s">
        <v>53</v>
      </c>
      <c r="R318" s="8" t="s">
        <v>55</v>
      </c>
      <c r="S318" s="8" t="s">
        <v>3450</v>
      </c>
      <c r="T318" s="8" t="s">
        <v>57</v>
      </c>
      <c r="U318" s="8" t="s">
        <v>59</v>
      </c>
      <c r="V318" s="8" t="s">
        <v>2507</v>
      </c>
      <c r="W318" s="8" t="s">
        <v>3452</v>
      </c>
    </row>
    <row r="319" spans="1:23" ht="15" customHeight="1">
      <c r="A319" s="187"/>
      <c r="B319" s="13" t="s">
        <v>3460</v>
      </c>
      <c r="C319" s="104">
        <v>1</v>
      </c>
      <c r="D319" s="104">
        <v>1</v>
      </c>
      <c r="E319" s="82">
        <v>1</v>
      </c>
      <c r="F319" s="82"/>
      <c r="G319" s="8" t="s">
        <v>2500</v>
      </c>
      <c r="H319" s="8" t="s">
        <v>31</v>
      </c>
      <c r="I319" s="8" t="s">
        <v>3463</v>
      </c>
      <c r="J319" s="12">
        <f t="shared" si="1"/>
        <v>65</v>
      </c>
      <c r="K319" s="8" t="s">
        <v>602</v>
      </c>
      <c r="L319" s="8" t="s">
        <v>603</v>
      </c>
      <c r="M319" s="8" t="s">
        <v>43</v>
      </c>
      <c r="N319" s="8" t="s">
        <v>45</v>
      </c>
      <c r="O319" s="8" t="s">
        <v>3465</v>
      </c>
      <c r="P319" s="8" t="s">
        <v>3466</v>
      </c>
      <c r="Q319" s="8" t="s">
        <v>796</v>
      </c>
      <c r="R319" s="8" t="s">
        <v>797</v>
      </c>
      <c r="S319" s="8" t="s">
        <v>2505</v>
      </c>
      <c r="T319" s="8" t="s">
        <v>57</v>
      </c>
      <c r="U319" s="8" t="s">
        <v>59</v>
      </c>
      <c r="V319" s="8" t="s">
        <v>2507</v>
      </c>
      <c r="W319" s="8" t="s">
        <v>2241</v>
      </c>
    </row>
    <row r="320" spans="1:23" ht="15" customHeight="1">
      <c r="A320" s="187"/>
      <c r="B320" s="13" t="s">
        <v>3469</v>
      </c>
      <c r="C320" s="104">
        <v>1</v>
      </c>
      <c r="D320" s="104">
        <v>1</v>
      </c>
      <c r="E320" s="82">
        <v>1</v>
      </c>
      <c r="F320" s="82"/>
      <c r="G320" s="8" t="s">
        <v>155</v>
      </c>
      <c r="H320" s="8" t="s">
        <v>34</v>
      </c>
      <c r="I320" s="8" t="s">
        <v>3463</v>
      </c>
      <c r="J320" s="12">
        <f t="shared" si="1"/>
        <v>65</v>
      </c>
      <c r="K320" s="8" t="s">
        <v>602</v>
      </c>
      <c r="L320" s="8" t="s">
        <v>603</v>
      </c>
      <c r="M320" s="8" t="s">
        <v>43</v>
      </c>
      <c r="N320" s="8" t="s">
        <v>45</v>
      </c>
      <c r="O320" s="8" t="s">
        <v>3465</v>
      </c>
      <c r="P320" s="8" t="s">
        <v>3466</v>
      </c>
      <c r="Q320" s="8" t="s">
        <v>796</v>
      </c>
      <c r="R320" s="8" t="s">
        <v>797</v>
      </c>
      <c r="S320" s="8" t="s">
        <v>2505</v>
      </c>
      <c r="T320" s="8" t="s">
        <v>57</v>
      </c>
      <c r="U320" s="8" t="s">
        <v>59</v>
      </c>
      <c r="V320" s="8" t="s">
        <v>2507</v>
      </c>
      <c r="W320" s="8" t="s">
        <v>2241</v>
      </c>
    </row>
    <row r="321" spans="1:23" ht="15" customHeight="1">
      <c r="A321" s="187"/>
      <c r="B321" s="13" t="s">
        <v>3475</v>
      </c>
      <c r="C321" s="104">
        <v>1</v>
      </c>
      <c r="D321" s="104">
        <v>1</v>
      </c>
      <c r="E321" s="82">
        <v>1</v>
      </c>
      <c r="F321" s="82"/>
      <c r="G321" s="8" t="s">
        <v>2500</v>
      </c>
      <c r="H321" s="8" t="s">
        <v>31</v>
      </c>
      <c r="I321" s="8" t="s">
        <v>3287</v>
      </c>
      <c r="J321" s="12">
        <f t="shared" si="1"/>
        <v>20</v>
      </c>
      <c r="K321" s="8" t="s">
        <v>602</v>
      </c>
      <c r="L321" s="8" t="s">
        <v>603</v>
      </c>
      <c r="M321" s="8" t="s">
        <v>43</v>
      </c>
      <c r="N321" s="8" t="s">
        <v>45</v>
      </c>
      <c r="O321" s="8" t="s">
        <v>3483</v>
      </c>
      <c r="P321" s="8" t="s">
        <v>3484</v>
      </c>
      <c r="Q321" s="8" t="s">
        <v>53</v>
      </c>
      <c r="R321" s="8" t="s">
        <v>55</v>
      </c>
      <c r="S321" s="8" t="s">
        <v>3298</v>
      </c>
      <c r="T321" s="8" t="s">
        <v>57</v>
      </c>
      <c r="U321" s="8" t="s">
        <v>59</v>
      </c>
      <c r="V321" s="8" t="s">
        <v>2507</v>
      </c>
      <c r="W321" s="8" t="s">
        <v>3273</v>
      </c>
    </row>
    <row r="322" spans="1:23" ht="15" customHeight="1">
      <c r="A322" s="187"/>
      <c r="B322" s="13" t="s">
        <v>3487</v>
      </c>
      <c r="C322" s="104">
        <v>1</v>
      </c>
      <c r="D322" s="104">
        <v>1</v>
      </c>
      <c r="E322" s="82">
        <v>1</v>
      </c>
      <c r="F322" s="82"/>
      <c r="G322" s="8" t="s">
        <v>155</v>
      </c>
      <c r="H322" s="8" t="s">
        <v>34</v>
      </c>
      <c r="I322" s="8" t="s">
        <v>3287</v>
      </c>
      <c r="J322" s="12">
        <f t="shared" si="1"/>
        <v>20</v>
      </c>
      <c r="K322" s="8" t="s">
        <v>602</v>
      </c>
      <c r="L322" s="8" t="s">
        <v>603</v>
      </c>
      <c r="M322" s="8" t="s">
        <v>43</v>
      </c>
      <c r="N322" s="8" t="s">
        <v>45</v>
      </c>
      <c r="O322" s="8" t="s">
        <v>3483</v>
      </c>
      <c r="P322" s="8" t="s">
        <v>3484</v>
      </c>
      <c r="Q322" s="8" t="s">
        <v>53</v>
      </c>
      <c r="R322" s="8" t="s">
        <v>55</v>
      </c>
      <c r="S322" s="8" t="s">
        <v>3298</v>
      </c>
      <c r="T322" s="8" t="s">
        <v>57</v>
      </c>
      <c r="U322" s="8" t="s">
        <v>59</v>
      </c>
      <c r="V322" s="8" t="s">
        <v>2507</v>
      </c>
      <c r="W322" s="8" t="s">
        <v>3273</v>
      </c>
    </row>
    <row r="323" spans="1:23" ht="15" customHeight="1">
      <c r="A323" s="187"/>
      <c r="B323" s="13" t="s">
        <v>3494</v>
      </c>
      <c r="C323" s="104">
        <v>1</v>
      </c>
      <c r="D323" s="104">
        <v>1</v>
      </c>
      <c r="E323" s="82"/>
      <c r="F323" s="82"/>
      <c r="G323" s="8" t="s">
        <v>84</v>
      </c>
      <c r="H323" s="8" t="s">
        <v>34</v>
      </c>
      <c r="I323" s="8" t="s">
        <v>3497</v>
      </c>
      <c r="J323" s="12">
        <f t="shared" si="1"/>
        <v>18</v>
      </c>
      <c r="K323" s="8" t="s">
        <v>40</v>
      </c>
      <c r="L323" s="8" t="s">
        <v>42</v>
      </c>
      <c r="M323" s="8" t="s">
        <v>43</v>
      </c>
      <c r="N323" s="8" t="s">
        <v>45</v>
      </c>
      <c r="O323" s="8" t="s">
        <v>3501</v>
      </c>
      <c r="P323" s="8" t="s">
        <v>3502</v>
      </c>
      <c r="Q323" s="8" t="s">
        <v>53</v>
      </c>
      <c r="R323" s="8" t="s">
        <v>55</v>
      </c>
      <c r="S323" s="8" t="s">
        <v>3504</v>
      </c>
      <c r="T323" s="8" t="s">
        <v>57</v>
      </c>
      <c r="U323" s="8" t="s">
        <v>59</v>
      </c>
      <c r="V323" s="8" t="s">
        <v>60</v>
      </c>
      <c r="W323" s="8" t="s">
        <v>764</v>
      </c>
    </row>
    <row r="324" spans="1:23" ht="15" customHeight="1">
      <c r="A324" s="187"/>
      <c r="B324" s="13" t="s">
        <v>3507</v>
      </c>
      <c r="C324" s="104">
        <v>1</v>
      </c>
      <c r="D324" s="104">
        <v>1</v>
      </c>
      <c r="E324" s="82"/>
      <c r="F324" s="82"/>
      <c r="G324" s="8" t="s">
        <v>84</v>
      </c>
      <c r="H324" s="8" t="s">
        <v>34</v>
      </c>
      <c r="I324" s="8" t="s">
        <v>3510</v>
      </c>
      <c r="J324" s="12">
        <f t="shared" si="1"/>
        <v>12</v>
      </c>
      <c r="K324" s="8" t="s">
        <v>170</v>
      </c>
      <c r="L324" s="8" t="s">
        <v>171</v>
      </c>
      <c r="M324" s="8" t="s">
        <v>46</v>
      </c>
      <c r="N324" s="8" t="s">
        <v>49</v>
      </c>
      <c r="O324" s="8" t="s">
        <v>3512</v>
      </c>
      <c r="P324" s="8" t="s">
        <v>3513</v>
      </c>
      <c r="Q324" s="8" t="s">
        <v>642</v>
      </c>
      <c r="R324" s="8" t="s">
        <v>643</v>
      </c>
      <c r="S324" s="8" t="s">
        <v>3514</v>
      </c>
      <c r="T324" s="8" t="s">
        <v>57</v>
      </c>
      <c r="U324" s="8" t="s">
        <v>59</v>
      </c>
      <c r="V324" s="8" t="s">
        <v>177</v>
      </c>
      <c r="W324" s="8" t="s">
        <v>3515</v>
      </c>
    </row>
    <row r="325" spans="1:23" ht="15" customHeight="1">
      <c r="A325" s="187"/>
      <c r="B325" s="13" t="s">
        <v>3517</v>
      </c>
      <c r="C325" s="104">
        <v>1</v>
      </c>
      <c r="D325" s="104">
        <v>1</v>
      </c>
      <c r="E325" s="82"/>
      <c r="F325" s="82"/>
      <c r="G325" s="8" t="s">
        <v>84</v>
      </c>
      <c r="H325" s="8" t="s">
        <v>34</v>
      </c>
      <c r="I325" s="8" t="s">
        <v>3510</v>
      </c>
      <c r="J325" s="12">
        <f t="shared" si="1"/>
        <v>12</v>
      </c>
      <c r="K325" s="8" t="s">
        <v>170</v>
      </c>
      <c r="L325" s="8" t="s">
        <v>171</v>
      </c>
      <c r="M325" s="8" t="s">
        <v>46</v>
      </c>
      <c r="N325" s="8" t="s">
        <v>49</v>
      </c>
      <c r="O325" s="8" t="s">
        <v>3519</v>
      </c>
      <c r="P325" s="8" t="s">
        <v>3520</v>
      </c>
      <c r="Q325" s="8" t="s">
        <v>642</v>
      </c>
      <c r="R325" s="8" t="s">
        <v>643</v>
      </c>
      <c r="S325" s="8" t="s">
        <v>3514</v>
      </c>
      <c r="T325" s="8" t="s">
        <v>57</v>
      </c>
      <c r="U325" s="8" t="s">
        <v>59</v>
      </c>
      <c r="V325" s="8" t="s">
        <v>177</v>
      </c>
      <c r="W325" s="8" t="s">
        <v>3515</v>
      </c>
    </row>
    <row r="326" spans="1:23" ht="15" customHeight="1">
      <c r="A326" s="187"/>
      <c r="B326" s="13" t="s">
        <v>3522</v>
      </c>
      <c r="C326" s="104">
        <v>1</v>
      </c>
      <c r="D326" s="104">
        <v>1</v>
      </c>
      <c r="E326" s="82"/>
      <c r="F326" s="82"/>
      <c r="G326" s="8" t="s">
        <v>84</v>
      </c>
      <c r="H326" s="8" t="s">
        <v>34</v>
      </c>
      <c r="I326" s="8" t="s">
        <v>3526</v>
      </c>
      <c r="J326" s="12">
        <f t="shared" si="1"/>
        <v>15</v>
      </c>
      <c r="K326" s="8" t="s">
        <v>170</v>
      </c>
      <c r="L326" s="8" t="s">
        <v>171</v>
      </c>
      <c r="M326" s="8" t="s">
        <v>46</v>
      </c>
      <c r="N326" s="8" t="s">
        <v>49</v>
      </c>
      <c r="O326" s="8" t="s">
        <v>3528</v>
      </c>
      <c r="P326" s="8" t="s">
        <v>3529</v>
      </c>
      <c r="Q326" s="8" t="s">
        <v>642</v>
      </c>
      <c r="R326" s="8" t="s">
        <v>643</v>
      </c>
      <c r="S326" s="8" t="s">
        <v>3532</v>
      </c>
      <c r="T326" s="8" t="s">
        <v>57</v>
      </c>
      <c r="U326" s="8" t="s">
        <v>59</v>
      </c>
      <c r="V326" s="8" t="s">
        <v>177</v>
      </c>
      <c r="W326" s="8" t="s">
        <v>3534</v>
      </c>
    </row>
    <row r="327" spans="1:23" ht="15" customHeight="1">
      <c r="A327" s="187"/>
      <c r="B327" s="13" t="s">
        <v>3536</v>
      </c>
      <c r="C327" s="104">
        <v>1</v>
      </c>
      <c r="D327" s="104">
        <v>1</v>
      </c>
      <c r="E327" s="82"/>
      <c r="F327" s="82"/>
      <c r="G327" s="8" t="s">
        <v>84</v>
      </c>
      <c r="H327" s="8" t="s">
        <v>34</v>
      </c>
      <c r="I327" s="8" t="s">
        <v>3538</v>
      </c>
      <c r="J327" s="12">
        <f t="shared" si="1"/>
        <v>34</v>
      </c>
      <c r="K327" s="8" t="s">
        <v>3118</v>
      </c>
      <c r="L327" s="8" t="s">
        <v>3120</v>
      </c>
      <c r="M327" s="8" t="s">
        <v>2922</v>
      </c>
      <c r="N327" s="8" t="s">
        <v>2924</v>
      </c>
      <c r="O327" s="8" t="s">
        <v>3541</v>
      </c>
      <c r="P327" s="8" t="s">
        <v>3543</v>
      </c>
      <c r="Q327" s="8" t="s">
        <v>2922</v>
      </c>
      <c r="R327" s="8" t="s">
        <v>2924</v>
      </c>
      <c r="S327" s="8" t="s">
        <v>3544</v>
      </c>
      <c r="T327" s="8" t="s">
        <v>78</v>
      </c>
      <c r="U327" s="8" t="s">
        <v>59</v>
      </c>
      <c r="V327" s="8" t="s">
        <v>3124</v>
      </c>
      <c r="W327" s="8" t="s">
        <v>3545</v>
      </c>
    </row>
    <row r="328" spans="1:23" ht="15" customHeight="1">
      <c r="A328" s="187"/>
      <c r="B328" s="13" t="s">
        <v>3547</v>
      </c>
      <c r="C328" s="104">
        <v>1</v>
      </c>
      <c r="D328" s="104">
        <v>1</v>
      </c>
      <c r="E328" s="82"/>
      <c r="F328" s="82"/>
      <c r="G328" s="8" t="s">
        <v>84</v>
      </c>
      <c r="H328" s="8" t="s">
        <v>34</v>
      </c>
      <c r="I328" s="8" t="s">
        <v>3549</v>
      </c>
      <c r="J328" s="12">
        <f t="shared" si="1"/>
        <v>39</v>
      </c>
      <c r="K328" s="8" t="s">
        <v>815</v>
      </c>
      <c r="L328" s="8" t="s">
        <v>816</v>
      </c>
      <c r="M328" s="8" t="s">
        <v>736</v>
      </c>
      <c r="N328" s="8" t="s">
        <v>738</v>
      </c>
      <c r="O328" s="8" t="s">
        <v>3557</v>
      </c>
      <c r="P328" s="8" t="s">
        <v>3559</v>
      </c>
      <c r="Q328" s="8" t="s">
        <v>511</v>
      </c>
      <c r="R328" s="8" t="s">
        <v>513</v>
      </c>
      <c r="S328" s="8" t="s">
        <v>3562</v>
      </c>
      <c r="T328" s="8" t="s">
        <v>57</v>
      </c>
      <c r="U328" s="8" t="s">
        <v>2967</v>
      </c>
      <c r="V328" s="8" t="s">
        <v>819</v>
      </c>
      <c r="W328" s="8" t="s">
        <v>3563</v>
      </c>
    </row>
    <row r="329" spans="1:23" ht="15" customHeight="1">
      <c r="A329" s="187"/>
      <c r="B329" s="13" t="s">
        <v>3565</v>
      </c>
      <c r="C329" s="104"/>
      <c r="D329" s="104"/>
      <c r="E329" s="82"/>
      <c r="F329" s="82"/>
      <c r="G329" s="8" t="s">
        <v>84</v>
      </c>
      <c r="H329" s="8" t="s">
        <v>34</v>
      </c>
      <c r="I329" s="8" t="s">
        <v>3566</v>
      </c>
      <c r="J329" s="12">
        <f t="shared" si="1"/>
        <v>8</v>
      </c>
      <c r="K329" s="8" t="s">
        <v>3568</v>
      </c>
      <c r="L329" s="8" t="s">
        <v>3570</v>
      </c>
      <c r="M329" s="8" t="s">
        <v>511</v>
      </c>
      <c r="N329" s="8" t="s">
        <v>513</v>
      </c>
      <c r="O329" s="8" t="s">
        <v>3557</v>
      </c>
      <c r="P329" s="8" t="s">
        <v>3559</v>
      </c>
      <c r="Q329" s="8" t="s">
        <v>511</v>
      </c>
      <c r="R329" s="8" t="s">
        <v>513</v>
      </c>
      <c r="S329" s="8" t="s">
        <v>3575</v>
      </c>
      <c r="T329" s="8" t="s">
        <v>78</v>
      </c>
      <c r="U329" s="8" t="s">
        <v>2958</v>
      </c>
      <c r="V329" s="8" t="s">
        <v>3577</v>
      </c>
      <c r="W329" s="8" t="s">
        <v>3563</v>
      </c>
    </row>
    <row r="330" spans="1:23" ht="15" customHeight="1">
      <c r="A330" s="187"/>
      <c r="B330" s="13" t="s">
        <v>3579</v>
      </c>
      <c r="C330" s="104"/>
      <c r="D330" s="104"/>
      <c r="E330" s="82"/>
      <c r="F330" s="82"/>
      <c r="G330" s="8" t="s">
        <v>84</v>
      </c>
      <c r="H330" s="8" t="s">
        <v>34</v>
      </c>
      <c r="I330" s="8" t="s">
        <v>3566</v>
      </c>
      <c r="J330" s="12">
        <f t="shared" si="1"/>
        <v>8</v>
      </c>
      <c r="K330" s="8" t="s">
        <v>3568</v>
      </c>
      <c r="L330" s="8" t="s">
        <v>3570</v>
      </c>
      <c r="M330" s="8" t="s">
        <v>511</v>
      </c>
      <c r="N330" s="8" t="s">
        <v>513</v>
      </c>
      <c r="O330" s="8" t="s">
        <v>3584</v>
      </c>
      <c r="P330" s="8" t="s">
        <v>3559</v>
      </c>
      <c r="Q330" s="8" t="s">
        <v>511</v>
      </c>
      <c r="R330" s="8" t="s">
        <v>513</v>
      </c>
      <c r="S330" s="8" t="s">
        <v>3575</v>
      </c>
      <c r="T330" s="8" t="s">
        <v>78</v>
      </c>
      <c r="U330" s="8" t="s">
        <v>2958</v>
      </c>
      <c r="V330" s="8" t="s">
        <v>3577</v>
      </c>
      <c r="W330" s="8" t="s">
        <v>3563</v>
      </c>
    </row>
    <row r="331" spans="1:23" ht="15" customHeight="1">
      <c r="A331" s="187"/>
      <c r="B331" s="13" t="s">
        <v>3589</v>
      </c>
      <c r="C331" s="104">
        <v>1</v>
      </c>
      <c r="D331" s="104">
        <v>1</v>
      </c>
      <c r="E331" s="82"/>
      <c r="F331" s="82"/>
      <c r="G331" s="8" t="s">
        <v>84</v>
      </c>
      <c r="H331" s="8" t="s">
        <v>34</v>
      </c>
      <c r="I331" s="8" t="s">
        <v>3590</v>
      </c>
      <c r="J331" s="12">
        <f t="shared" si="1"/>
        <v>36</v>
      </c>
      <c r="K331" s="8" t="s">
        <v>815</v>
      </c>
      <c r="L331" s="8" t="s">
        <v>816</v>
      </c>
      <c r="M331" s="8" t="s">
        <v>736</v>
      </c>
      <c r="N331" s="8" t="s">
        <v>738</v>
      </c>
      <c r="O331" s="8" t="s">
        <v>3594</v>
      </c>
      <c r="P331" s="8" t="s">
        <v>3595</v>
      </c>
      <c r="Q331" s="8" t="s">
        <v>511</v>
      </c>
      <c r="R331" s="8" t="s">
        <v>513</v>
      </c>
      <c r="S331" s="8" t="s">
        <v>3597</v>
      </c>
      <c r="T331" s="8" t="s">
        <v>57</v>
      </c>
      <c r="U331" s="8" t="s">
        <v>2967</v>
      </c>
      <c r="V331" s="8" t="s">
        <v>819</v>
      </c>
      <c r="W331" s="8" t="s">
        <v>3600</v>
      </c>
    </row>
    <row r="332" spans="1:23" ht="15" customHeight="1">
      <c r="A332" s="187"/>
      <c r="B332" s="13" t="s">
        <v>3603</v>
      </c>
      <c r="C332" s="104">
        <v>1</v>
      </c>
      <c r="D332" s="104">
        <v>1</v>
      </c>
      <c r="E332" s="82"/>
      <c r="F332" s="82"/>
      <c r="G332" s="8" t="s">
        <v>84</v>
      </c>
      <c r="H332" s="8" t="s">
        <v>34</v>
      </c>
      <c r="I332" s="8" t="s">
        <v>3605</v>
      </c>
      <c r="J332" s="12">
        <f t="shared" si="1"/>
        <v>21</v>
      </c>
      <c r="K332" s="8" t="s">
        <v>3568</v>
      </c>
      <c r="L332" s="8" t="s">
        <v>3570</v>
      </c>
      <c r="M332" s="8" t="s">
        <v>511</v>
      </c>
      <c r="N332" s="8" t="s">
        <v>513</v>
      </c>
      <c r="O332" s="8" t="s">
        <v>3594</v>
      </c>
      <c r="P332" s="8" t="s">
        <v>3595</v>
      </c>
      <c r="Q332" s="8" t="s">
        <v>511</v>
      </c>
      <c r="R332" s="8" t="s">
        <v>513</v>
      </c>
      <c r="S332" s="8" t="s">
        <v>3608</v>
      </c>
      <c r="T332" s="8" t="s">
        <v>78</v>
      </c>
      <c r="U332" s="8" t="s">
        <v>2958</v>
      </c>
      <c r="V332" s="8" t="s">
        <v>3577</v>
      </c>
      <c r="W332" s="8" t="s">
        <v>3600</v>
      </c>
    </row>
    <row r="333" spans="1:23" ht="15" customHeight="1">
      <c r="A333" s="187"/>
      <c r="B333" s="13" t="s">
        <v>3611</v>
      </c>
      <c r="C333" s="104">
        <v>1</v>
      </c>
      <c r="D333" s="104">
        <v>1</v>
      </c>
      <c r="E333" s="82"/>
      <c r="F333" s="82"/>
      <c r="G333" s="8" t="s">
        <v>84</v>
      </c>
      <c r="H333" s="8" t="s">
        <v>34</v>
      </c>
      <c r="I333" s="8" t="s">
        <v>3605</v>
      </c>
      <c r="J333" s="12">
        <f t="shared" si="1"/>
        <v>21</v>
      </c>
      <c r="K333" s="8" t="s">
        <v>3568</v>
      </c>
      <c r="L333" s="8" t="s">
        <v>3570</v>
      </c>
      <c r="M333" s="8" t="s">
        <v>511</v>
      </c>
      <c r="N333" s="8" t="s">
        <v>513</v>
      </c>
      <c r="O333" s="8" t="s">
        <v>3615</v>
      </c>
      <c r="P333" s="8" t="s">
        <v>3595</v>
      </c>
      <c r="Q333" s="8" t="s">
        <v>511</v>
      </c>
      <c r="R333" s="8" t="s">
        <v>513</v>
      </c>
      <c r="S333" s="8" t="s">
        <v>3608</v>
      </c>
      <c r="T333" s="8" t="s">
        <v>78</v>
      </c>
      <c r="U333" s="8" t="s">
        <v>2958</v>
      </c>
      <c r="V333" s="8" t="s">
        <v>3577</v>
      </c>
      <c r="W333" s="8" t="s">
        <v>3600</v>
      </c>
    </row>
    <row r="334" spans="1:23" ht="15" customHeight="1">
      <c r="A334" s="187"/>
      <c r="B334" s="13" t="s">
        <v>3618</v>
      </c>
      <c r="C334" s="104">
        <v>1</v>
      </c>
      <c r="D334" s="104">
        <v>1</v>
      </c>
      <c r="E334" s="82"/>
      <c r="F334" s="82"/>
      <c r="G334" s="8" t="s">
        <v>84</v>
      </c>
      <c r="H334" s="8" t="s">
        <v>34</v>
      </c>
      <c r="I334" s="8" t="s">
        <v>3620</v>
      </c>
      <c r="J334" s="12">
        <f t="shared" si="1"/>
        <v>32</v>
      </c>
      <c r="K334" s="8" t="s">
        <v>40</v>
      </c>
      <c r="L334" s="8" t="s">
        <v>42</v>
      </c>
      <c r="M334" s="8" t="s">
        <v>43</v>
      </c>
      <c r="N334" s="8" t="s">
        <v>45</v>
      </c>
      <c r="O334" s="8" t="s">
        <v>3623</v>
      </c>
      <c r="P334" s="8" t="s">
        <v>3624</v>
      </c>
      <c r="Q334" s="8" t="s">
        <v>531</v>
      </c>
      <c r="R334" s="8" t="s">
        <v>532</v>
      </c>
      <c r="S334" s="8" t="s">
        <v>3626</v>
      </c>
      <c r="T334" s="8" t="s">
        <v>57</v>
      </c>
      <c r="U334" s="8" t="s">
        <v>3031</v>
      </c>
      <c r="V334" s="8" t="s">
        <v>60</v>
      </c>
      <c r="W334" s="8" t="s">
        <v>3627</v>
      </c>
    </row>
    <row r="335" spans="1:23" ht="15" customHeight="1">
      <c r="A335" s="187"/>
      <c r="B335" s="13" t="s">
        <v>3628</v>
      </c>
      <c r="C335" s="104">
        <v>1</v>
      </c>
      <c r="D335" s="104">
        <v>1</v>
      </c>
      <c r="E335" s="82"/>
      <c r="F335" s="82"/>
      <c r="G335" s="8" t="s">
        <v>84</v>
      </c>
      <c r="H335" s="8" t="s">
        <v>34</v>
      </c>
      <c r="I335" s="8" t="s">
        <v>3630</v>
      </c>
      <c r="J335" s="12">
        <f t="shared" si="1"/>
        <v>33</v>
      </c>
      <c r="K335" s="8" t="s">
        <v>40</v>
      </c>
      <c r="L335" s="8" t="s">
        <v>42</v>
      </c>
      <c r="M335" s="8" t="s">
        <v>43</v>
      </c>
      <c r="N335" s="8" t="s">
        <v>45</v>
      </c>
      <c r="O335" s="8" t="s">
        <v>3633</v>
      </c>
      <c r="P335" s="8" t="s">
        <v>3635</v>
      </c>
      <c r="Q335" s="8" t="s">
        <v>531</v>
      </c>
      <c r="R335" s="8" t="s">
        <v>532</v>
      </c>
      <c r="S335" s="8" t="s">
        <v>3637</v>
      </c>
      <c r="T335" s="8" t="s">
        <v>57</v>
      </c>
      <c r="U335" s="8" t="s">
        <v>3031</v>
      </c>
      <c r="V335" s="8" t="s">
        <v>60</v>
      </c>
      <c r="W335" s="8" t="s">
        <v>3638</v>
      </c>
    </row>
    <row r="336" spans="1:23" ht="15" customHeight="1">
      <c r="A336" s="187"/>
      <c r="B336" s="13" t="s">
        <v>3640</v>
      </c>
      <c r="C336" s="104">
        <v>1</v>
      </c>
      <c r="D336" s="104">
        <v>1</v>
      </c>
      <c r="E336" s="82"/>
      <c r="F336" s="82"/>
      <c r="G336" s="8" t="s">
        <v>104</v>
      </c>
      <c r="H336" s="8" t="s">
        <v>34</v>
      </c>
      <c r="I336" s="8" t="s">
        <v>3643</v>
      </c>
      <c r="J336" s="12">
        <f t="shared" si="1"/>
        <v>19</v>
      </c>
      <c r="K336" s="8" t="s">
        <v>2162</v>
      </c>
      <c r="L336" s="8" t="s">
        <v>2163</v>
      </c>
      <c r="M336" s="8" t="s">
        <v>53</v>
      </c>
      <c r="N336" s="8" t="s">
        <v>55</v>
      </c>
      <c r="O336" s="8" t="s">
        <v>3083</v>
      </c>
      <c r="P336" s="8" t="s">
        <v>3084</v>
      </c>
      <c r="Q336" s="8" t="s">
        <v>53</v>
      </c>
      <c r="R336" s="8" t="s">
        <v>55</v>
      </c>
      <c r="S336" s="8" t="s">
        <v>3647</v>
      </c>
      <c r="T336" s="8" t="s">
        <v>78</v>
      </c>
      <c r="U336" s="8" t="s">
        <v>59</v>
      </c>
      <c r="V336" s="8" t="s">
        <v>2170</v>
      </c>
      <c r="W336" s="8" t="s">
        <v>1258</v>
      </c>
    </row>
    <row r="337" spans="1:23" ht="15" customHeight="1">
      <c r="A337" s="187"/>
      <c r="B337" s="13" t="s">
        <v>3649</v>
      </c>
      <c r="C337" s="104">
        <v>1</v>
      </c>
      <c r="D337" s="104">
        <v>1</v>
      </c>
      <c r="E337" s="82"/>
      <c r="F337" s="82"/>
      <c r="G337" s="8" t="s">
        <v>84</v>
      </c>
      <c r="H337" s="8" t="s">
        <v>34</v>
      </c>
      <c r="I337" s="8" t="s">
        <v>1472</v>
      </c>
      <c r="J337" s="12">
        <f t="shared" si="1"/>
        <v>29</v>
      </c>
      <c r="K337" s="8" t="s">
        <v>815</v>
      </c>
      <c r="L337" s="8" t="s">
        <v>816</v>
      </c>
      <c r="M337" s="8" t="s">
        <v>736</v>
      </c>
      <c r="N337" s="8" t="s">
        <v>738</v>
      </c>
      <c r="O337" s="8" t="s">
        <v>3653</v>
      </c>
      <c r="P337" s="8" t="s">
        <v>3654</v>
      </c>
      <c r="Q337" s="8" t="s">
        <v>3656</v>
      </c>
      <c r="R337" s="8" t="s">
        <v>3658</v>
      </c>
      <c r="S337" s="8" t="s">
        <v>3659</v>
      </c>
      <c r="T337" s="8" t="s">
        <v>57</v>
      </c>
      <c r="U337" s="8" t="s">
        <v>94</v>
      </c>
      <c r="V337" s="8" t="s">
        <v>819</v>
      </c>
      <c r="W337" s="8" t="s">
        <v>3660</v>
      </c>
    </row>
    <row r="338" spans="1:23" ht="15" customHeight="1">
      <c r="A338" s="187"/>
      <c r="B338" s="13" t="s">
        <v>3662</v>
      </c>
      <c r="C338" s="104">
        <v>1</v>
      </c>
      <c r="D338" s="104">
        <v>1</v>
      </c>
      <c r="E338" s="82">
        <v>1</v>
      </c>
      <c r="F338" s="82"/>
      <c r="G338" s="8" t="s">
        <v>2500</v>
      </c>
      <c r="H338" s="8" t="s">
        <v>31</v>
      </c>
      <c r="I338" s="8" t="s">
        <v>3665</v>
      </c>
      <c r="J338" s="12">
        <f t="shared" si="1"/>
        <v>22</v>
      </c>
      <c r="K338" s="8" t="s">
        <v>602</v>
      </c>
      <c r="L338" s="8" t="s">
        <v>603</v>
      </c>
      <c r="M338" s="8" t="s">
        <v>43</v>
      </c>
      <c r="N338" s="8" t="s">
        <v>45</v>
      </c>
      <c r="O338" s="8" t="s">
        <v>3668</v>
      </c>
      <c r="P338" s="8" t="s">
        <v>3670</v>
      </c>
      <c r="Q338" s="8" t="s">
        <v>53</v>
      </c>
      <c r="R338" s="8" t="s">
        <v>55</v>
      </c>
      <c r="S338" s="8" t="s">
        <v>3671</v>
      </c>
      <c r="T338" s="8" t="s">
        <v>57</v>
      </c>
      <c r="U338" s="8" t="s">
        <v>94</v>
      </c>
      <c r="V338" s="8" t="s">
        <v>2507</v>
      </c>
      <c r="W338" s="8" t="s">
        <v>2944</v>
      </c>
    </row>
    <row r="339" spans="1:23" ht="15" customHeight="1">
      <c r="A339" s="187"/>
      <c r="B339" s="13" t="s">
        <v>3674</v>
      </c>
      <c r="C339" s="104">
        <v>1</v>
      </c>
      <c r="D339" s="104">
        <v>1</v>
      </c>
      <c r="E339" s="82">
        <v>1</v>
      </c>
      <c r="F339" s="82"/>
      <c r="G339" s="8" t="s">
        <v>155</v>
      </c>
      <c r="H339" s="8" t="s">
        <v>34</v>
      </c>
      <c r="I339" s="8" t="s">
        <v>3665</v>
      </c>
      <c r="J339" s="12">
        <f t="shared" si="1"/>
        <v>22</v>
      </c>
      <c r="K339" s="8" t="s">
        <v>602</v>
      </c>
      <c r="L339" s="8" t="s">
        <v>603</v>
      </c>
      <c r="M339" s="8" t="s">
        <v>43</v>
      </c>
      <c r="N339" s="8" t="s">
        <v>45</v>
      </c>
      <c r="O339" s="8" t="s">
        <v>3668</v>
      </c>
      <c r="P339" s="8" t="s">
        <v>3670</v>
      </c>
      <c r="Q339" s="8" t="s">
        <v>53</v>
      </c>
      <c r="R339" s="8" t="s">
        <v>55</v>
      </c>
      <c r="S339" s="8" t="s">
        <v>3671</v>
      </c>
      <c r="T339" s="8" t="s">
        <v>57</v>
      </c>
      <c r="U339" s="8" t="s">
        <v>94</v>
      </c>
      <c r="V339" s="8" t="s">
        <v>2507</v>
      </c>
      <c r="W339" s="8" t="s">
        <v>2944</v>
      </c>
    </row>
    <row r="340" spans="1:23" ht="15" customHeight="1">
      <c r="A340" s="187"/>
      <c r="B340" s="13" t="s">
        <v>3678</v>
      </c>
      <c r="C340" s="104">
        <v>1</v>
      </c>
      <c r="D340" s="104">
        <v>1</v>
      </c>
      <c r="E340" s="82">
        <v>1</v>
      </c>
      <c r="F340" s="82"/>
      <c r="G340" s="8" t="s">
        <v>2500</v>
      </c>
      <c r="H340" s="8" t="s">
        <v>31</v>
      </c>
      <c r="I340" s="8" t="s">
        <v>3682</v>
      </c>
      <c r="J340" s="12">
        <f t="shared" si="1"/>
        <v>32</v>
      </c>
      <c r="K340" s="8" t="s">
        <v>602</v>
      </c>
      <c r="L340" s="8" t="s">
        <v>603</v>
      </c>
      <c r="M340" s="8" t="s">
        <v>43</v>
      </c>
      <c r="N340" s="8" t="s">
        <v>45</v>
      </c>
      <c r="O340" s="8" t="s">
        <v>3685</v>
      </c>
      <c r="P340" s="8" t="s">
        <v>3686</v>
      </c>
      <c r="Q340" s="8" t="s">
        <v>53</v>
      </c>
      <c r="R340" s="8" t="s">
        <v>55</v>
      </c>
      <c r="S340" s="8" t="s">
        <v>3688</v>
      </c>
      <c r="T340" s="8" t="s">
        <v>57</v>
      </c>
      <c r="U340" s="8" t="s">
        <v>94</v>
      </c>
      <c r="V340" s="8" t="s">
        <v>2507</v>
      </c>
      <c r="W340" s="8" t="s">
        <v>2267</v>
      </c>
    </row>
    <row r="341" spans="1:23" ht="15" customHeight="1">
      <c r="A341" s="187"/>
      <c r="B341" s="13" t="s">
        <v>3693</v>
      </c>
      <c r="C341" s="104">
        <v>1</v>
      </c>
      <c r="D341" s="104">
        <v>1</v>
      </c>
      <c r="E341" s="82">
        <v>1</v>
      </c>
      <c r="F341" s="82"/>
      <c r="G341" s="8" t="s">
        <v>155</v>
      </c>
      <c r="H341" s="8" t="s">
        <v>34</v>
      </c>
      <c r="I341" s="8" t="s">
        <v>3682</v>
      </c>
      <c r="J341" s="12">
        <f t="shared" si="1"/>
        <v>32</v>
      </c>
      <c r="K341" s="8" t="s">
        <v>602</v>
      </c>
      <c r="L341" s="8" t="s">
        <v>603</v>
      </c>
      <c r="M341" s="8" t="s">
        <v>43</v>
      </c>
      <c r="N341" s="8" t="s">
        <v>45</v>
      </c>
      <c r="O341" s="8" t="s">
        <v>3685</v>
      </c>
      <c r="P341" s="8" t="s">
        <v>3686</v>
      </c>
      <c r="Q341" s="8" t="s">
        <v>53</v>
      </c>
      <c r="R341" s="8" t="s">
        <v>55</v>
      </c>
      <c r="S341" s="8" t="s">
        <v>3688</v>
      </c>
      <c r="T341" s="8" t="s">
        <v>57</v>
      </c>
      <c r="U341" s="8" t="s">
        <v>94</v>
      </c>
      <c r="V341" s="8" t="s">
        <v>2507</v>
      </c>
      <c r="W341" s="8" t="s">
        <v>2267</v>
      </c>
    </row>
    <row r="342" spans="1:23" ht="15" customHeight="1">
      <c r="A342" s="187"/>
      <c r="B342" s="13" t="s">
        <v>3698</v>
      </c>
      <c r="C342" s="104">
        <v>1</v>
      </c>
      <c r="D342" s="104">
        <v>1</v>
      </c>
      <c r="E342" s="82">
        <v>1</v>
      </c>
      <c r="F342" s="82"/>
      <c r="G342" s="8" t="s">
        <v>2500</v>
      </c>
      <c r="H342" s="8" t="s">
        <v>31</v>
      </c>
      <c r="I342" s="8" t="s">
        <v>3699</v>
      </c>
      <c r="J342" s="12">
        <f t="shared" si="1"/>
        <v>23</v>
      </c>
      <c r="K342" s="8" t="s">
        <v>602</v>
      </c>
      <c r="L342" s="8" t="s">
        <v>603</v>
      </c>
      <c r="M342" s="8" t="s">
        <v>43</v>
      </c>
      <c r="N342" s="8" t="s">
        <v>45</v>
      </c>
      <c r="O342" s="8" t="s">
        <v>3702</v>
      </c>
      <c r="P342" s="8" t="s">
        <v>3703</v>
      </c>
      <c r="Q342" s="8" t="s">
        <v>53</v>
      </c>
      <c r="R342" s="8" t="s">
        <v>55</v>
      </c>
      <c r="S342" s="8" t="s">
        <v>3705</v>
      </c>
      <c r="T342" s="8" t="s">
        <v>57</v>
      </c>
      <c r="U342" s="8" t="s">
        <v>94</v>
      </c>
      <c r="V342" s="8" t="s">
        <v>2507</v>
      </c>
      <c r="W342" s="8" t="s">
        <v>2944</v>
      </c>
    </row>
    <row r="343" spans="1:23" ht="15" customHeight="1">
      <c r="A343" s="187"/>
      <c r="B343" s="13" t="s">
        <v>3706</v>
      </c>
      <c r="C343" s="104">
        <v>1</v>
      </c>
      <c r="D343" s="104">
        <v>1</v>
      </c>
      <c r="E343" s="82">
        <v>1</v>
      </c>
      <c r="F343" s="82"/>
      <c r="G343" s="8" t="s">
        <v>155</v>
      </c>
      <c r="H343" s="8" t="s">
        <v>34</v>
      </c>
      <c r="I343" s="8" t="s">
        <v>3699</v>
      </c>
      <c r="J343" s="12">
        <f t="shared" si="1"/>
        <v>23</v>
      </c>
      <c r="K343" s="8" t="s">
        <v>602</v>
      </c>
      <c r="L343" s="8" t="s">
        <v>603</v>
      </c>
      <c r="M343" s="8" t="s">
        <v>43</v>
      </c>
      <c r="N343" s="8" t="s">
        <v>45</v>
      </c>
      <c r="O343" s="8" t="s">
        <v>3702</v>
      </c>
      <c r="P343" s="8" t="s">
        <v>3703</v>
      </c>
      <c r="Q343" s="8" t="s">
        <v>53</v>
      </c>
      <c r="R343" s="8" t="s">
        <v>55</v>
      </c>
      <c r="S343" s="8" t="s">
        <v>3705</v>
      </c>
      <c r="T343" s="8" t="s">
        <v>57</v>
      </c>
      <c r="U343" s="8" t="s">
        <v>94</v>
      </c>
      <c r="V343" s="8" t="s">
        <v>2507</v>
      </c>
      <c r="W343" s="8" t="s">
        <v>2944</v>
      </c>
    </row>
    <row r="344" spans="1:23" ht="15" customHeight="1">
      <c r="A344" s="188"/>
      <c r="B344" s="13" t="s">
        <v>3709</v>
      </c>
      <c r="C344" s="104"/>
      <c r="D344" s="104"/>
      <c r="E344" s="82"/>
      <c r="F344" s="82"/>
      <c r="G344" s="8" t="s">
        <v>84</v>
      </c>
      <c r="H344" s="8" t="s">
        <v>34</v>
      </c>
      <c r="I344" s="8" t="s">
        <v>1043</v>
      </c>
      <c r="J344" s="12">
        <f t="shared" si="1"/>
        <v>5</v>
      </c>
      <c r="K344" s="8" t="s">
        <v>3083</v>
      </c>
      <c r="L344" s="8" t="s">
        <v>3084</v>
      </c>
      <c r="M344" s="8" t="s">
        <v>53</v>
      </c>
      <c r="N344" s="8" t="s">
        <v>55</v>
      </c>
      <c r="O344" s="8" t="s">
        <v>3714</v>
      </c>
      <c r="P344" s="8" t="s">
        <v>3715</v>
      </c>
      <c r="Q344" s="8" t="s">
        <v>53</v>
      </c>
      <c r="R344" s="8" t="s">
        <v>55</v>
      </c>
      <c r="S344" s="8" t="s">
        <v>89</v>
      </c>
      <c r="T344" s="8" t="s">
        <v>78</v>
      </c>
      <c r="U344" s="8" t="s">
        <v>3718</v>
      </c>
      <c r="V344" s="8" t="s">
        <v>89</v>
      </c>
      <c r="W344" s="8" t="s">
        <v>89</v>
      </c>
    </row>
    <row r="345" spans="1:23" ht="15" customHeight="1">
      <c r="A345" s="186" t="s">
        <v>3721</v>
      </c>
      <c r="B345" s="13" t="s">
        <v>3723</v>
      </c>
      <c r="C345" s="104">
        <v>1</v>
      </c>
      <c r="D345" s="104">
        <v>1</v>
      </c>
      <c r="E345" s="82"/>
      <c r="F345" s="82"/>
      <c r="G345" s="8" t="s">
        <v>145</v>
      </c>
      <c r="H345" s="8" t="s">
        <v>34</v>
      </c>
      <c r="I345" s="8" t="s">
        <v>3727</v>
      </c>
      <c r="J345" s="12">
        <f t="shared" si="1"/>
        <v>29</v>
      </c>
      <c r="K345" s="8" t="s">
        <v>40</v>
      </c>
      <c r="L345" s="8" t="s">
        <v>42</v>
      </c>
      <c r="M345" s="8" t="s">
        <v>43</v>
      </c>
      <c r="N345" s="8" t="s">
        <v>45</v>
      </c>
      <c r="O345" s="8" t="s">
        <v>3730</v>
      </c>
      <c r="P345" s="8" t="s">
        <v>3731</v>
      </c>
      <c r="Q345" s="8" t="s">
        <v>53</v>
      </c>
      <c r="R345" s="8" t="s">
        <v>55</v>
      </c>
      <c r="S345" s="8" t="s">
        <v>3733</v>
      </c>
      <c r="T345" s="8" t="s">
        <v>57</v>
      </c>
      <c r="U345" s="8" t="s">
        <v>59</v>
      </c>
      <c r="V345" s="8" t="s">
        <v>60</v>
      </c>
      <c r="W345" s="8" t="s">
        <v>1292</v>
      </c>
    </row>
    <row r="346" spans="1:23" ht="15" customHeight="1">
      <c r="A346" s="187"/>
      <c r="B346" s="13" t="s">
        <v>3735</v>
      </c>
      <c r="C346" s="104">
        <v>1</v>
      </c>
      <c r="D346" s="104">
        <v>1</v>
      </c>
      <c r="E346" s="105" t="s">
        <v>12671</v>
      </c>
      <c r="F346" s="82"/>
      <c r="G346" s="8" t="s">
        <v>104</v>
      </c>
      <c r="H346" s="8" t="s">
        <v>34</v>
      </c>
      <c r="I346" s="8" t="s">
        <v>3737</v>
      </c>
      <c r="J346" s="12">
        <f t="shared" si="1"/>
        <v>27</v>
      </c>
      <c r="K346" s="8" t="s">
        <v>602</v>
      </c>
      <c r="L346" s="8" t="s">
        <v>603</v>
      </c>
      <c r="M346" s="8" t="s">
        <v>43</v>
      </c>
      <c r="N346" s="8" t="s">
        <v>45</v>
      </c>
      <c r="O346" s="8" t="s">
        <v>3730</v>
      </c>
      <c r="P346" s="8" t="s">
        <v>3731</v>
      </c>
      <c r="Q346" s="8" t="s">
        <v>53</v>
      </c>
      <c r="R346" s="8" t="s">
        <v>55</v>
      </c>
      <c r="S346" s="8" t="s">
        <v>3740</v>
      </c>
      <c r="T346" s="8" t="s">
        <v>57</v>
      </c>
      <c r="U346" s="8" t="s">
        <v>3741</v>
      </c>
      <c r="V346" s="8" t="s">
        <v>2507</v>
      </c>
      <c r="W346" s="8" t="s">
        <v>1292</v>
      </c>
    </row>
    <row r="347" spans="1:23" ht="15" customHeight="1">
      <c r="A347" s="187"/>
      <c r="B347" s="13" t="s">
        <v>3743</v>
      </c>
      <c r="C347" s="104">
        <v>1</v>
      </c>
      <c r="D347" s="104">
        <v>1</v>
      </c>
      <c r="E347" s="82"/>
      <c r="F347" s="82"/>
      <c r="G347" s="8" t="s">
        <v>155</v>
      </c>
      <c r="H347" s="8" t="s">
        <v>34</v>
      </c>
      <c r="I347" s="8" t="s">
        <v>3745</v>
      </c>
      <c r="J347" s="12">
        <f t="shared" si="1"/>
        <v>17</v>
      </c>
      <c r="K347" s="8" t="s">
        <v>3747</v>
      </c>
      <c r="L347" s="8" t="s">
        <v>3748</v>
      </c>
      <c r="M347" s="8" t="s">
        <v>53</v>
      </c>
      <c r="N347" s="8" t="s">
        <v>55</v>
      </c>
      <c r="O347" s="8" t="s">
        <v>3730</v>
      </c>
      <c r="P347" s="8" t="s">
        <v>3731</v>
      </c>
      <c r="Q347" s="8" t="s">
        <v>53</v>
      </c>
      <c r="R347" s="8" t="s">
        <v>55</v>
      </c>
      <c r="S347" s="8" t="s">
        <v>3754</v>
      </c>
      <c r="T347" s="8" t="s">
        <v>78</v>
      </c>
      <c r="U347" s="8" t="s">
        <v>3755</v>
      </c>
      <c r="V347" s="8" t="s">
        <v>3758</v>
      </c>
      <c r="W347" s="8" t="s">
        <v>1292</v>
      </c>
    </row>
    <row r="348" spans="1:23" ht="15" customHeight="1">
      <c r="A348" s="188"/>
      <c r="B348" s="13" t="s">
        <v>3760</v>
      </c>
      <c r="C348" s="104">
        <v>1</v>
      </c>
      <c r="D348" s="104">
        <v>1</v>
      </c>
      <c r="E348" s="82"/>
      <c r="F348" s="82"/>
      <c r="G348" s="8" t="s">
        <v>33</v>
      </c>
      <c r="H348" s="8" t="s">
        <v>34</v>
      </c>
      <c r="I348" s="8" t="s">
        <v>3727</v>
      </c>
      <c r="J348" s="12">
        <f t="shared" si="1"/>
        <v>29</v>
      </c>
      <c r="K348" s="8" t="s">
        <v>40</v>
      </c>
      <c r="L348" s="8" t="s">
        <v>42</v>
      </c>
      <c r="M348" s="8" t="s">
        <v>43</v>
      </c>
      <c r="N348" s="8" t="s">
        <v>45</v>
      </c>
      <c r="O348" s="8" t="s">
        <v>3730</v>
      </c>
      <c r="P348" s="8" t="s">
        <v>3731</v>
      </c>
      <c r="Q348" s="8" t="s">
        <v>53</v>
      </c>
      <c r="R348" s="8" t="s">
        <v>55</v>
      </c>
      <c r="S348" s="8" t="s">
        <v>3733</v>
      </c>
      <c r="T348" s="8" t="s">
        <v>57</v>
      </c>
      <c r="U348" s="8" t="s">
        <v>3741</v>
      </c>
      <c r="V348" s="8" t="s">
        <v>60</v>
      </c>
      <c r="W348" s="8" t="s">
        <v>1292</v>
      </c>
    </row>
    <row r="349" spans="1:23" ht="15" customHeight="1">
      <c r="A349" s="186" t="s">
        <v>3764</v>
      </c>
      <c r="B349" s="13" t="s">
        <v>3768</v>
      </c>
      <c r="C349" s="104">
        <v>1</v>
      </c>
      <c r="D349" s="104">
        <v>1</v>
      </c>
      <c r="E349" s="82">
        <v>1</v>
      </c>
      <c r="F349" s="82"/>
      <c r="G349" s="8" t="s">
        <v>155</v>
      </c>
      <c r="H349" s="8" t="s">
        <v>34</v>
      </c>
      <c r="I349" s="8" t="s">
        <v>339</v>
      </c>
      <c r="J349" s="12">
        <f t="shared" si="1"/>
        <v>14</v>
      </c>
      <c r="K349" s="8" t="s">
        <v>340</v>
      </c>
      <c r="L349" s="8" t="s">
        <v>341</v>
      </c>
      <c r="M349" s="8" t="s">
        <v>43</v>
      </c>
      <c r="N349" s="8" t="s">
        <v>45</v>
      </c>
      <c r="O349" s="8" t="s">
        <v>40</v>
      </c>
      <c r="P349" s="8" t="s">
        <v>42</v>
      </c>
      <c r="Q349" s="8" t="s">
        <v>43</v>
      </c>
      <c r="R349" s="8" t="s">
        <v>45</v>
      </c>
      <c r="S349" s="8" t="s">
        <v>343</v>
      </c>
      <c r="T349" s="8" t="s">
        <v>78</v>
      </c>
      <c r="U349" s="8" t="s">
        <v>59</v>
      </c>
      <c r="V349" s="8" t="s">
        <v>345</v>
      </c>
      <c r="W349" s="8" t="s">
        <v>60</v>
      </c>
    </row>
    <row r="350" spans="1:23" ht="15" customHeight="1">
      <c r="A350" s="187"/>
      <c r="B350" s="13" t="s">
        <v>3776</v>
      </c>
      <c r="C350" s="104">
        <v>1</v>
      </c>
      <c r="D350" s="104">
        <v>1</v>
      </c>
      <c r="E350" s="82">
        <v>1</v>
      </c>
      <c r="F350" s="82"/>
      <c r="G350" s="8" t="s">
        <v>104</v>
      </c>
      <c r="H350" s="8" t="s">
        <v>34</v>
      </c>
      <c r="I350" s="8" t="s">
        <v>3779</v>
      </c>
      <c r="J350" s="12">
        <f t="shared" si="1"/>
        <v>28</v>
      </c>
      <c r="K350" s="8" t="s">
        <v>340</v>
      </c>
      <c r="L350" s="8" t="s">
        <v>341</v>
      </c>
      <c r="M350" s="8" t="s">
        <v>43</v>
      </c>
      <c r="N350" s="8" t="s">
        <v>45</v>
      </c>
      <c r="O350" s="8" t="s">
        <v>3781</v>
      </c>
      <c r="P350" s="8" t="s">
        <v>3783</v>
      </c>
      <c r="Q350" s="8" t="s">
        <v>53</v>
      </c>
      <c r="R350" s="8" t="s">
        <v>55</v>
      </c>
      <c r="S350" s="8" t="s">
        <v>3785</v>
      </c>
      <c r="T350" s="8" t="s">
        <v>57</v>
      </c>
      <c r="U350" s="8" t="s">
        <v>59</v>
      </c>
      <c r="V350" s="8" t="s">
        <v>345</v>
      </c>
      <c r="W350" s="8" t="s">
        <v>2267</v>
      </c>
    </row>
    <row r="351" spans="1:23" ht="15" customHeight="1">
      <c r="A351" s="187"/>
      <c r="B351" s="13" t="s">
        <v>3790</v>
      </c>
      <c r="C351" s="104">
        <v>1</v>
      </c>
      <c r="D351" s="104">
        <v>1</v>
      </c>
      <c r="E351" s="82"/>
      <c r="F351" s="82"/>
      <c r="G351" s="8" t="s">
        <v>155</v>
      </c>
      <c r="H351" s="8" t="s">
        <v>34</v>
      </c>
      <c r="I351" s="8" t="s">
        <v>3792</v>
      </c>
      <c r="J351" s="12">
        <f t="shared" si="1"/>
        <v>62</v>
      </c>
      <c r="K351" s="8" t="s">
        <v>602</v>
      </c>
      <c r="L351" s="8" t="s">
        <v>603</v>
      </c>
      <c r="M351" s="8" t="s">
        <v>43</v>
      </c>
      <c r="N351" s="8" t="s">
        <v>45</v>
      </c>
      <c r="O351" s="8" t="s">
        <v>3795</v>
      </c>
      <c r="P351" s="8" t="s">
        <v>3796</v>
      </c>
      <c r="Q351" s="8" t="s">
        <v>796</v>
      </c>
      <c r="R351" s="8" t="s">
        <v>797</v>
      </c>
      <c r="S351" s="8" t="s">
        <v>3797</v>
      </c>
      <c r="T351" s="8" t="s">
        <v>57</v>
      </c>
      <c r="U351" s="8" t="s">
        <v>59</v>
      </c>
      <c r="V351" s="8" t="s">
        <v>2507</v>
      </c>
      <c r="W351" s="8" t="s">
        <v>799</v>
      </c>
    </row>
    <row r="352" spans="1:23" ht="15" customHeight="1">
      <c r="A352" s="187"/>
      <c r="B352" s="13" t="s">
        <v>3802</v>
      </c>
      <c r="C352" s="104">
        <v>1</v>
      </c>
      <c r="D352" s="104">
        <v>1</v>
      </c>
      <c r="E352" s="82">
        <v>1</v>
      </c>
      <c r="F352" s="82"/>
      <c r="G352" s="8" t="s">
        <v>911</v>
      </c>
      <c r="H352" s="8" t="s">
        <v>34</v>
      </c>
      <c r="I352" s="8" t="s">
        <v>3804</v>
      </c>
      <c r="J352" s="12">
        <f t="shared" si="1"/>
        <v>22</v>
      </c>
      <c r="K352" s="8" t="s">
        <v>40</v>
      </c>
      <c r="L352" s="8" t="s">
        <v>42</v>
      </c>
      <c r="M352" s="8" t="s">
        <v>43</v>
      </c>
      <c r="N352" s="8" t="s">
        <v>45</v>
      </c>
      <c r="O352" s="8" t="s">
        <v>3806</v>
      </c>
      <c r="P352" s="8" t="s">
        <v>3807</v>
      </c>
      <c r="Q352" s="8" t="s">
        <v>716</v>
      </c>
      <c r="R352" s="8" t="s">
        <v>718</v>
      </c>
      <c r="S352" s="8" t="s">
        <v>3809</v>
      </c>
      <c r="T352" s="8" t="s">
        <v>57</v>
      </c>
      <c r="U352" s="8" t="s">
        <v>59</v>
      </c>
      <c r="V352" s="8" t="s">
        <v>60</v>
      </c>
      <c r="W352" s="8" t="s">
        <v>3811</v>
      </c>
    </row>
    <row r="353" spans="1:23" ht="15" customHeight="1">
      <c r="A353" s="187"/>
      <c r="B353" s="13" t="s">
        <v>3814</v>
      </c>
      <c r="C353" s="104">
        <v>1</v>
      </c>
      <c r="D353" s="104">
        <v>1</v>
      </c>
      <c r="E353" s="82">
        <v>1</v>
      </c>
      <c r="F353" s="82"/>
      <c r="G353" s="8" t="s">
        <v>911</v>
      </c>
      <c r="H353" s="8" t="s">
        <v>34</v>
      </c>
      <c r="I353" s="8" t="s">
        <v>3804</v>
      </c>
      <c r="J353" s="12">
        <f t="shared" si="1"/>
        <v>22</v>
      </c>
      <c r="K353" s="8" t="s">
        <v>40</v>
      </c>
      <c r="L353" s="8" t="s">
        <v>42</v>
      </c>
      <c r="M353" s="8" t="s">
        <v>43</v>
      </c>
      <c r="N353" s="8" t="s">
        <v>45</v>
      </c>
      <c r="O353" s="8" t="s">
        <v>3818</v>
      </c>
      <c r="P353" s="8" t="s">
        <v>3819</v>
      </c>
      <c r="Q353" s="8" t="s">
        <v>716</v>
      </c>
      <c r="R353" s="8" t="s">
        <v>718</v>
      </c>
      <c r="S353" s="8" t="s">
        <v>3809</v>
      </c>
      <c r="T353" s="8" t="s">
        <v>57</v>
      </c>
      <c r="U353" s="8" t="s">
        <v>59</v>
      </c>
      <c r="V353" s="8" t="s">
        <v>60</v>
      </c>
      <c r="W353" s="8" t="s">
        <v>3811</v>
      </c>
    </row>
    <row r="354" spans="1:23" ht="15" customHeight="1">
      <c r="A354" s="187"/>
      <c r="B354" s="13" t="s">
        <v>3821</v>
      </c>
      <c r="C354" s="104">
        <v>1</v>
      </c>
      <c r="D354" s="104">
        <v>1</v>
      </c>
      <c r="E354" s="82"/>
      <c r="F354" s="82"/>
      <c r="G354" s="8" t="s">
        <v>911</v>
      </c>
      <c r="H354" s="8" t="s">
        <v>34</v>
      </c>
      <c r="I354" s="8" t="s">
        <v>3823</v>
      </c>
      <c r="J354" s="12">
        <f t="shared" si="1"/>
        <v>56</v>
      </c>
      <c r="K354" s="8" t="s">
        <v>40</v>
      </c>
      <c r="L354" s="8" t="s">
        <v>42</v>
      </c>
      <c r="M354" s="8" t="s">
        <v>43</v>
      </c>
      <c r="N354" s="8" t="s">
        <v>45</v>
      </c>
      <c r="O354" s="8" t="s">
        <v>3824</v>
      </c>
      <c r="P354" s="8" t="s">
        <v>3825</v>
      </c>
      <c r="Q354" s="8" t="s">
        <v>1397</v>
      </c>
      <c r="R354" s="8" t="s">
        <v>1398</v>
      </c>
      <c r="S354" s="8" t="s">
        <v>3829</v>
      </c>
      <c r="T354" s="8" t="s">
        <v>57</v>
      </c>
      <c r="U354" s="8" t="s">
        <v>3322</v>
      </c>
      <c r="V354" s="8" t="s">
        <v>60</v>
      </c>
      <c r="W354" s="8" t="s">
        <v>3831</v>
      </c>
    </row>
    <row r="355" spans="1:23" ht="15" customHeight="1">
      <c r="A355" s="187"/>
      <c r="B355" s="13" t="s">
        <v>3833</v>
      </c>
      <c r="C355" s="104">
        <v>1</v>
      </c>
      <c r="D355" s="104">
        <v>1</v>
      </c>
      <c r="E355" s="82"/>
      <c r="F355" s="82"/>
      <c r="G355" s="8" t="s">
        <v>911</v>
      </c>
      <c r="H355" s="8" t="s">
        <v>34</v>
      </c>
      <c r="I355" s="8" t="s">
        <v>3823</v>
      </c>
      <c r="J355" s="12">
        <f t="shared" si="1"/>
        <v>56</v>
      </c>
      <c r="K355" s="8" t="s">
        <v>40</v>
      </c>
      <c r="L355" s="8" t="s">
        <v>42</v>
      </c>
      <c r="M355" s="8" t="s">
        <v>43</v>
      </c>
      <c r="N355" s="8" t="s">
        <v>45</v>
      </c>
      <c r="O355" s="8" t="s">
        <v>3824</v>
      </c>
      <c r="P355" s="8" t="s">
        <v>3825</v>
      </c>
      <c r="Q355" s="8" t="s">
        <v>1397</v>
      </c>
      <c r="R355" s="8" t="s">
        <v>1398</v>
      </c>
      <c r="S355" s="8" t="s">
        <v>3834</v>
      </c>
      <c r="T355" s="8" t="s">
        <v>57</v>
      </c>
      <c r="U355" s="8" t="s">
        <v>94</v>
      </c>
      <c r="V355" s="8" t="s">
        <v>60</v>
      </c>
      <c r="W355" s="8" t="s">
        <v>3831</v>
      </c>
    </row>
    <row r="356" spans="1:23" ht="15" customHeight="1">
      <c r="A356" s="187"/>
      <c r="B356" s="13" t="s">
        <v>3837</v>
      </c>
      <c r="C356" s="104"/>
      <c r="D356" s="104"/>
      <c r="E356" s="82"/>
      <c r="F356" s="82"/>
      <c r="G356" s="8" t="s">
        <v>664</v>
      </c>
      <c r="H356" s="8" t="s">
        <v>34</v>
      </c>
      <c r="I356" s="8" t="s">
        <v>552</v>
      </c>
      <c r="J356" s="12">
        <f t="shared" si="1"/>
        <v>5</v>
      </c>
      <c r="K356" s="8" t="s">
        <v>3824</v>
      </c>
      <c r="L356" s="8" t="s">
        <v>3825</v>
      </c>
      <c r="M356" s="8" t="s">
        <v>1397</v>
      </c>
      <c r="N356" s="8" t="s">
        <v>1398</v>
      </c>
      <c r="O356" s="8" t="s">
        <v>3841</v>
      </c>
      <c r="P356" s="8" t="s">
        <v>3842</v>
      </c>
      <c r="Q356" s="8" t="s">
        <v>1397</v>
      </c>
      <c r="R356" s="8" t="s">
        <v>1398</v>
      </c>
      <c r="S356" s="8" t="s">
        <v>89</v>
      </c>
      <c r="T356" s="8" t="s">
        <v>78</v>
      </c>
      <c r="U356" s="8" t="s">
        <v>952</v>
      </c>
      <c r="V356" s="8" t="s">
        <v>89</v>
      </c>
      <c r="W356" s="8" t="s">
        <v>89</v>
      </c>
    </row>
    <row r="357" spans="1:23" ht="15" customHeight="1">
      <c r="A357" s="187"/>
      <c r="B357" s="13" t="s">
        <v>3846</v>
      </c>
      <c r="C357" s="104"/>
      <c r="D357" s="104"/>
      <c r="E357" s="82"/>
      <c r="F357" s="82"/>
      <c r="G357" s="8" t="s">
        <v>664</v>
      </c>
      <c r="H357" s="8" t="s">
        <v>34</v>
      </c>
      <c r="I357" s="8" t="s">
        <v>552</v>
      </c>
      <c r="J357" s="12">
        <f t="shared" si="1"/>
        <v>5</v>
      </c>
      <c r="K357" s="8" t="s">
        <v>3824</v>
      </c>
      <c r="L357" s="8" t="s">
        <v>3825</v>
      </c>
      <c r="M357" s="8" t="s">
        <v>1397</v>
      </c>
      <c r="N357" s="8" t="s">
        <v>1398</v>
      </c>
      <c r="O357" s="8" t="s">
        <v>3848</v>
      </c>
      <c r="P357" s="8" t="s">
        <v>3849</v>
      </c>
      <c r="Q357" s="8" t="s">
        <v>1397</v>
      </c>
      <c r="R357" s="8" t="s">
        <v>1398</v>
      </c>
      <c r="S357" s="8" t="s">
        <v>89</v>
      </c>
      <c r="T357" s="8" t="s">
        <v>78</v>
      </c>
      <c r="U357" s="8" t="s">
        <v>952</v>
      </c>
      <c r="V357" s="8" t="s">
        <v>89</v>
      </c>
      <c r="W357" s="8" t="s">
        <v>89</v>
      </c>
    </row>
    <row r="358" spans="1:23" ht="15" customHeight="1">
      <c r="A358" s="187"/>
      <c r="B358" s="13" t="s">
        <v>3853</v>
      </c>
      <c r="C358" s="104"/>
      <c r="D358" s="104"/>
      <c r="E358" s="82"/>
      <c r="F358" s="82"/>
      <c r="G358" s="8" t="s">
        <v>664</v>
      </c>
      <c r="H358" s="8" t="s">
        <v>34</v>
      </c>
      <c r="I358" s="8" t="s">
        <v>552</v>
      </c>
      <c r="J358" s="12">
        <f t="shared" si="1"/>
        <v>5</v>
      </c>
      <c r="K358" s="8" t="s">
        <v>3824</v>
      </c>
      <c r="L358" s="8" t="s">
        <v>3825</v>
      </c>
      <c r="M358" s="8" t="s">
        <v>1397</v>
      </c>
      <c r="N358" s="8" t="s">
        <v>1398</v>
      </c>
      <c r="O358" s="8" t="s">
        <v>3857</v>
      </c>
      <c r="P358" s="8" t="s">
        <v>3858</v>
      </c>
      <c r="Q358" s="8" t="s">
        <v>1397</v>
      </c>
      <c r="R358" s="8" t="s">
        <v>1398</v>
      </c>
      <c r="S358" s="8" t="s">
        <v>89</v>
      </c>
      <c r="T358" s="8" t="s">
        <v>78</v>
      </c>
      <c r="U358" s="8" t="s">
        <v>952</v>
      </c>
      <c r="V358" s="8" t="s">
        <v>89</v>
      </c>
      <c r="W358" s="8" t="s">
        <v>89</v>
      </c>
    </row>
    <row r="359" spans="1:23" ht="15" customHeight="1">
      <c r="A359" s="187"/>
      <c r="B359" s="13" t="s">
        <v>3864</v>
      </c>
      <c r="C359" s="104">
        <v>1</v>
      </c>
      <c r="D359" s="104">
        <v>1</v>
      </c>
      <c r="E359" s="82"/>
      <c r="F359" s="82"/>
      <c r="G359" s="8" t="s">
        <v>691</v>
      </c>
      <c r="H359" s="8" t="s">
        <v>34</v>
      </c>
      <c r="I359" s="8" t="s">
        <v>3823</v>
      </c>
      <c r="J359" s="12">
        <f t="shared" si="1"/>
        <v>56</v>
      </c>
      <c r="K359" s="8" t="s">
        <v>40</v>
      </c>
      <c r="L359" s="8" t="s">
        <v>42</v>
      </c>
      <c r="M359" s="8" t="s">
        <v>43</v>
      </c>
      <c r="N359" s="8" t="s">
        <v>45</v>
      </c>
      <c r="O359" s="8" t="s">
        <v>3868</v>
      </c>
      <c r="P359" s="8" t="s">
        <v>3869</v>
      </c>
      <c r="Q359" s="8" t="s">
        <v>1397</v>
      </c>
      <c r="R359" s="8" t="s">
        <v>1398</v>
      </c>
      <c r="S359" s="8" t="s">
        <v>3829</v>
      </c>
      <c r="T359" s="8" t="s">
        <v>57</v>
      </c>
      <c r="U359" s="8" t="s">
        <v>3322</v>
      </c>
      <c r="V359" s="8" t="s">
        <v>60</v>
      </c>
      <c r="W359" s="8" t="s">
        <v>3831</v>
      </c>
    </row>
    <row r="360" spans="1:23" ht="15" customHeight="1">
      <c r="A360" s="188"/>
      <c r="B360" s="13" t="s">
        <v>3873</v>
      </c>
      <c r="C360" s="104">
        <v>1</v>
      </c>
      <c r="D360" s="104">
        <v>1</v>
      </c>
      <c r="E360" s="82">
        <v>1</v>
      </c>
      <c r="F360" s="82"/>
      <c r="G360" s="8" t="s">
        <v>664</v>
      </c>
      <c r="H360" s="8" t="s">
        <v>34</v>
      </c>
      <c r="I360" s="8" t="s">
        <v>3804</v>
      </c>
      <c r="J360" s="12">
        <f t="shared" si="1"/>
        <v>22</v>
      </c>
      <c r="K360" s="8" t="s">
        <v>40</v>
      </c>
      <c r="L360" s="8" t="s">
        <v>42</v>
      </c>
      <c r="M360" s="8" t="s">
        <v>43</v>
      </c>
      <c r="N360" s="8" t="s">
        <v>45</v>
      </c>
      <c r="O360" s="8" t="s">
        <v>3806</v>
      </c>
      <c r="P360" s="8" t="s">
        <v>3807</v>
      </c>
      <c r="Q360" s="8" t="s">
        <v>716</v>
      </c>
      <c r="R360" s="8" t="s">
        <v>718</v>
      </c>
      <c r="S360" s="8" t="s">
        <v>3809</v>
      </c>
      <c r="T360" s="8" t="s">
        <v>57</v>
      </c>
      <c r="U360" s="8" t="s">
        <v>59</v>
      </c>
      <c r="V360" s="8" t="s">
        <v>60</v>
      </c>
      <c r="W360" s="8" t="s">
        <v>3811</v>
      </c>
    </row>
    <row r="361" spans="1:23" ht="15" customHeight="1">
      <c r="A361" s="186" t="s">
        <v>3882</v>
      </c>
      <c r="B361" s="13" t="s">
        <v>3884</v>
      </c>
      <c r="C361" s="104">
        <v>1</v>
      </c>
      <c r="D361" s="104">
        <v>1</v>
      </c>
      <c r="E361" s="82"/>
      <c r="F361" s="82"/>
      <c r="G361" s="8" t="s">
        <v>911</v>
      </c>
      <c r="H361" s="8" t="s">
        <v>34</v>
      </c>
      <c r="I361" s="8" t="s">
        <v>3887</v>
      </c>
      <c r="J361" s="12">
        <f t="shared" si="1"/>
        <v>70</v>
      </c>
      <c r="K361" s="8" t="s">
        <v>40</v>
      </c>
      <c r="L361" s="8" t="s">
        <v>42</v>
      </c>
      <c r="M361" s="8" t="s">
        <v>43</v>
      </c>
      <c r="N361" s="8" t="s">
        <v>45</v>
      </c>
      <c r="O361" s="8" t="s">
        <v>3889</v>
      </c>
      <c r="P361" s="8" t="s">
        <v>3890</v>
      </c>
      <c r="Q361" s="8" t="s">
        <v>1397</v>
      </c>
      <c r="R361" s="8" t="s">
        <v>1398</v>
      </c>
      <c r="S361" s="8" t="s">
        <v>3893</v>
      </c>
      <c r="T361" s="8" t="s">
        <v>57</v>
      </c>
      <c r="U361" s="8" t="s">
        <v>3894</v>
      </c>
      <c r="V361" s="8" t="s">
        <v>60</v>
      </c>
      <c r="W361" s="8" t="s">
        <v>1402</v>
      </c>
    </row>
    <row r="362" spans="1:23" ht="15" customHeight="1">
      <c r="A362" s="187"/>
      <c r="B362" s="13" t="s">
        <v>3895</v>
      </c>
      <c r="C362" s="104"/>
      <c r="D362" s="104"/>
      <c r="E362" s="82"/>
      <c r="F362" s="82"/>
      <c r="G362" s="8" t="s">
        <v>664</v>
      </c>
      <c r="H362" s="8" t="s">
        <v>34</v>
      </c>
      <c r="I362" s="8" t="s">
        <v>232</v>
      </c>
      <c r="J362" s="12">
        <f t="shared" si="1"/>
        <v>10</v>
      </c>
      <c r="K362" s="8" t="s">
        <v>3899</v>
      </c>
      <c r="L362" s="8" t="s">
        <v>3900</v>
      </c>
      <c r="M362" s="8" t="s">
        <v>1397</v>
      </c>
      <c r="N362" s="8" t="s">
        <v>1398</v>
      </c>
      <c r="O362" s="8" t="s">
        <v>3889</v>
      </c>
      <c r="P362" s="8" t="s">
        <v>3890</v>
      </c>
      <c r="Q362" s="8" t="s">
        <v>1397</v>
      </c>
      <c r="R362" s="8" t="s">
        <v>1398</v>
      </c>
      <c r="S362" s="8" t="s">
        <v>89</v>
      </c>
      <c r="T362" s="8" t="s">
        <v>78</v>
      </c>
      <c r="U362" s="8" t="s">
        <v>3894</v>
      </c>
      <c r="V362" s="8" t="s">
        <v>89</v>
      </c>
      <c r="W362" s="8" t="s">
        <v>89</v>
      </c>
    </row>
    <row r="363" spans="1:23" ht="15" customHeight="1">
      <c r="A363" s="187"/>
      <c r="B363" s="13" t="s">
        <v>3902</v>
      </c>
      <c r="C363" s="104"/>
      <c r="D363" s="104"/>
      <c r="E363" s="82"/>
      <c r="F363" s="82"/>
      <c r="G363" s="8" t="s">
        <v>664</v>
      </c>
      <c r="H363" s="8" t="s">
        <v>34</v>
      </c>
      <c r="I363" s="8" t="s">
        <v>232</v>
      </c>
      <c r="J363" s="12">
        <f t="shared" si="1"/>
        <v>10</v>
      </c>
      <c r="K363" s="8" t="s">
        <v>3904</v>
      </c>
      <c r="L363" s="8" t="s">
        <v>3905</v>
      </c>
      <c r="M363" s="8" t="s">
        <v>1397</v>
      </c>
      <c r="N363" s="8" t="s">
        <v>1398</v>
      </c>
      <c r="O363" s="8" t="s">
        <v>3889</v>
      </c>
      <c r="P363" s="8" t="s">
        <v>3890</v>
      </c>
      <c r="Q363" s="8" t="s">
        <v>1397</v>
      </c>
      <c r="R363" s="8" t="s">
        <v>1398</v>
      </c>
      <c r="S363" s="8" t="s">
        <v>89</v>
      </c>
      <c r="T363" s="8" t="s">
        <v>78</v>
      </c>
      <c r="U363" s="8" t="s">
        <v>3894</v>
      </c>
      <c r="V363" s="8" t="s">
        <v>89</v>
      </c>
      <c r="W363" s="8" t="s">
        <v>89</v>
      </c>
    </row>
    <row r="364" spans="1:23" ht="15" customHeight="1">
      <c r="A364" s="187"/>
      <c r="B364" s="13" t="s">
        <v>3908</v>
      </c>
      <c r="C364" s="104"/>
      <c r="D364" s="104"/>
      <c r="E364" s="82"/>
      <c r="F364" s="82"/>
      <c r="G364" s="8" t="s">
        <v>664</v>
      </c>
      <c r="H364" s="8" t="s">
        <v>34</v>
      </c>
      <c r="I364" s="8" t="s">
        <v>232</v>
      </c>
      <c r="J364" s="12">
        <f t="shared" si="1"/>
        <v>10</v>
      </c>
      <c r="K364" s="8" t="s">
        <v>3912</v>
      </c>
      <c r="L364" s="8" t="s">
        <v>3849</v>
      </c>
      <c r="M364" s="8" t="s">
        <v>1397</v>
      </c>
      <c r="N364" s="8" t="s">
        <v>1398</v>
      </c>
      <c r="O364" s="8" t="s">
        <v>3889</v>
      </c>
      <c r="P364" s="8" t="s">
        <v>3890</v>
      </c>
      <c r="Q364" s="8" t="s">
        <v>1397</v>
      </c>
      <c r="R364" s="8" t="s">
        <v>1398</v>
      </c>
      <c r="S364" s="8" t="s">
        <v>89</v>
      </c>
      <c r="T364" s="8" t="s">
        <v>78</v>
      </c>
      <c r="U364" s="8" t="s">
        <v>3894</v>
      </c>
      <c r="V364" s="8" t="s">
        <v>89</v>
      </c>
      <c r="W364" s="8" t="s">
        <v>89</v>
      </c>
    </row>
    <row r="365" spans="1:23" ht="15" customHeight="1">
      <c r="A365" s="187"/>
      <c r="B365" s="13" t="s">
        <v>3916</v>
      </c>
      <c r="C365" s="104">
        <v>1</v>
      </c>
      <c r="D365" s="104">
        <v>1</v>
      </c>
      <c r="E365" s="82"/>
      <c r="F365" s="82"/>
      <c r="G365" s="8" t="s">
        <v>664</v>
      </c>
      <c r="H365" s="8" t="s">
        <v>34</v>
      </c>
      <c r="I365" s="8" t="s">
        <v>3918</v>
      </c>
      <c r="J365" s="12">
        <f t="shared" si="1"/>
        <v>64</v>
      </c>
      <c r="K365" s="8" t="s">
        <v>40</v>
      </c>
      <c r="L365" s="8" t="s">
        <v>42</v>
      </c>
      <c r="M365" s="8" t="s">
        <v>43</v>
      </c>
      <c r="N365" s="8" t="s">
        <v>45</v>
      </c>
      <c r="O365" s="8" t="s">
        <v>3920</v>
      </c>
      <c r="P365" s="8" t="s">
        <v>3921</v>
      </c>
      <c r="Q365" s="8" t="s">
        <v>1397</v>
      </c>
      <c r="R365" s="8" t="s">
        <v>1398</v>
      </c>
      <c r="S365" s="8" t="s">
        <v>3922</v>
      </c>
      <c r="T365" s="8" t="s">
        <v>57</v>
      </c>
      <c r="U365" s="8" t="s">
        <v>3894</v>
      </c>
      <c r="V365" s="8" t="s">
        <v>60</v>
      </c>
      <c r="W365" s="8" t="s">
        <v>1402</v>
      </c>
    </row>
    <row r="366" spans="1:23" ht="15" customHeight="1">
      <c r="A366" s="187"/>
      <c r="B366" s="13" t="s">
        <v>3925</v>
      </c>
      <c r="C366" s="104"/>
      <c r="D366" s="104"/>
      <c r="E366" s="82"/>
      <c r="F366" s="82"/>
      <c r="G366" s="8" t="s">
        <v>664</v>
      </c>
      <c r="H366" s="8" t="s">
        <v>34</v>
      </c>
      <c r="I366" s="8" t="s">
        <v>232</v>
      </c>
      <c r="J366" s="12">
        <f t="shared" si="1"/>
        <v>10</v>
      </c>
      <c r="K366" s="8" t="s">
        <v>3929</v>
      </c>
      <c r="L366" s="8" t="s">
        <v>3931</v>
      </c>
      <c r="M366" s="8" t="s">
        <v>1397</v>
      </c>
      <c r="N366" s="8" t="s">
        <v>1398</v>
      </c>
      <c r="O366" s="8" t="s">
        <v>3932</v>
      </c>
      <c r="P366" s="8" t="s">
        <v>3933</v>
      </c>
      <c r="Q366" s="8" t="s">
        <v>1397</v>
      </c>
      <c r="R366" s="8" t="s">
        <v>1398</v>
      </c>
      <c r="S366" s="8" t="s">
        <v>89</v>
      </c>
      <c r="T366" s="8" t="s">
        <v>78</v>
      </c>
      <c r="U366" s="8" t="s">
        <v>3894</v>
      </c>
      <c r="V366" s="8" t="s">
        <v>89</v>
      </c>
      <c r="W366" s="8" t="s">
        <v>89</v>
      </c>
    </row>
    <row r="367" spans="1:23" ht="15" customHeight="1">
      <c r="A367" s="187"/>
      <c r="B367" s="13" t="s">
        <v>3935</v>
      </c>
      <c r="C367" s="104"/>
      <c r="D367" s="104"/>
      <c r="E367" s="82"/>
      <c r="F367" s="82"/>
      <c r="G367" s="8" t="s">
        <v>664</v>
      </c>
      <c r="H367" s="8" t="s">
        <v>34</v>
      </c>
      <c r="I367" s="8" t="s">
        <v>232</v>
      </c>
      <c r="J367" s="12">
        <f t="shared" si="1"/>
        <v>10</v>
      </c>
      <c r="K367" s="8" t="s">
        <v>3929</v>
      </c>
      <c r="L367" s="8" t="s">
        <v>3931</v>
      </c>
      <c r="M367" s="8" t="s">
        <v>1397</v>
      </c>
      <c r="N367" s="8" t="s">
        <v>1398</v>
      </c>
      <c r="O367" s="8" t="s">
        <v>3940</v>
      </c>
      <c r="P367" s="8" t="s">
        <v>3941</v>
      </c>
      <c r="Q367" s="8" t="s">
        <v>1397</v>
      </c>
      <c r="R367" s="8" t="s">
        <v>1398</v>
      </c>
      <c r="S367" s="8" t="s">
        <v>89</v>
      </c>
      <c r="T367" s="8" t="s">
        <v>78</v>
      </c>
      <c r="U367" s="8" t="s">
        <v>3894</v>
      </c>
      <c r="V367" s="8" t="s">
        <v>89</v>
      </c>
      <c r="W367" s="8" t="s">
        <v>89</v>
      </c>
    </row>
    <row r="368" spans="1:23" ht="15" customHeight="1">
      <c r="A368" s="187"/>
      <c r="B368" s="13" t="s">
        <v>3946</v>
      </c>
      <c r="C368" s="104"/>
      <c r="D368" s="104"/>
      <c r="E368" s="82"/>
      <c r="F368" s="82"/>
      <c r="G368" s="8" t="s">
        <v>664</v>
      </c>
      <c r="H368" s="8" t="s">
        <v>34</v>
      </c>
      <c r="I368" s="8" t="s">
        <v>232</v>
      </c>
      <c r="J368" s="12">
        <f t="shared" si="1"/>
        <v>10</v>
      </c>
      <c r="K368" s="8" t="s">
        <v>3929</v>
      </c>
      <c r="L368" s="8" t="s">
        <v>3931</v>
      </c>
      <c r="M368" s="8" t="s">
        <v>1397</v>
      </c>
      <c r="N368" s="8" t="s">
        <v>1398</v>
      </c>
      <c r="O368" s="8" t="s">
        <v>3949</v>
      </c>
      <c r="P368" s="8" t="s">
        <v>3950</v>
      </c>
      <c r="Q368" s="8" t="s">
        <v>1397</v>
      </c>
      <c r="R368" s="8" t="s">
        <v>1398</v>
      </c>
      <c r="S368" s="8" t="s">
        <v>89</v>
      </c>
      <c r="T368" s="8" t="s">
        <v>78</v>
      </c>
      <c r="U368" s="8" t="s">
        <v>3894</v>
      </c>
      <c r="V368" s="8" t="s">
        <v>89</v>
      </c>
      <c r="W368" s="8" t="s">
        <v>89</v>
      </c>
    </row>
    <row r="369" spans="1:23" ht="15" customHeight="1">
      <c r="A369" s="187"/>
      <c r="B369" s="13" t="s">
        <v>3951</v>
      </c>
      <c r="C369" s="104"/>
      <c r="D369" s="104"/>
      <c r="E369" s="82"/>
      <c r="F369" s="82"/>
      <c r="G369" s="8" t="s">
        <v>664</v>
      </c>
      <c r="H369" s="8" t="s">
        <v>34</v>
      </c>
      <c r="I369" s="8" t="s">
        <v>232</v>
      </c>
      <c r="J369" s="12">
        <f t="shared" si="1"/>
        <v>10</v>
      </c>
      <c r="K369" s="8" t="s">
        <v>3929</v>
      </c>
      <c r="L369" s="8" t="s">
        <v>3931</v>
      </c>
      <c r="M369" s="8" t="s">
        <v>1397</v>
      </c>
      <c r="N369" s="8" t="s">
        <v>1398</v>
      </c>
      <c r="O369" s="8" t="s">
        <v>3953</v>
      </c>
      <c r="P369" s="8" t="s">
        <v>3954</v>
      </c>
      <c r="Q369" s="8" t="s">
        <v>1397</v>
      </c>
      <c r="R369" s="8" t="s">
        <v>1398</v>
      </c>
      <c r="S369" s="8" t="s">
        <v>89</v>
      </c>
      <c r="T369" s="8" t="s">
        <v>78</v>
      </c>
      <c r="U369" s="8" t="s">
        <v>3894</v>
      </c>
      <c r="V369" s="8" t="s">
        <v>89</v>
      </c>
      <c r="W369" s="8" t="s">
        <v>89</v>
      </c>
    </row>
    <row r="370" spans="1:23" ht="15" customHeight="1">
      <c r="A370" s="187"/>
      <c r="B370" s="13" t="s">
        <v>3957</v>
      </c>
      <c r="C370" s="104">
        <v>1</v>
      </c>
      <c r="D370" s="104">
        <v>1</v>
      </c>
      <c r="E370" s="82"/>
      <c r="F370" s="82"/>
      <c r="G370" s="8" t="s">
        <v>1003</v>
      </c>
      <c r="H370" s="8" t="s">
        <v>34</v>
      </c>
      <c r="I370" s="8" t="s">
        <v>3959</v>
      </c>
      <c r="J370" s="12">
        <f t="shared" si="1"/>
        <v>27</v>
      </c>
      <c r="K370" s="8" t="s">
        <v>3929</v>
      </c>
      <c r="L370" s="8" t="s">
        <v>3931</v>
      </c>
      <c r="M370" s="8" t="s">
        <v>1397</v>
      </c>
      <c r="N370" s="8" t="s">
        <v>1398</v>
      </c>
      <c r="O370" s="8" t="s">
        <v>170</v>
      </c>
      <c r="P370" s="8" t="s">
        <v>171</v>
      </c>
      <c r="Q370" s="8" t="s">
        <v>46</v>
      </c>
      <c r="R370" s="8" t="s">
        <v>49</v>
      </c>
      <c r="S370" s="8" t="s">
        <v>3962</v>
      </c>
      <c r="T370" s="8" t="s">
        <v>57</v>
      </c>
      <c r="U370" s="8" t="s">
        <v>3894</v>
      </c>
      <c r="V370" s="8" t="s">
        <v>1402</v>
      </c>
      <c r="W370" s="8" t="s">
        <v>177</v>
      </c>
    </row>
    <row r="371" spans="1:23" ht="15" customHeight="1">
      <c r="A371" s="188"/>
      <c r="B371" s="13" t="s">
        <v>3966</v>
      </c>
      <c r="C371" s="104"/>
      <c r="D371" s="104"/>
      <c r="E371" s="82"/>
      <c r="F371" s="82"/>
      <c r="G371" s="8" t="s">
        <v>664</v>
      </c>
      <c r="H371" s="8" t="s">
        <v>34</v>
      </c>
      <c r="I371" s="8" t="s">
        <v>232</v>
      </c>
      <c r="J371" s="12">
        <f t="shared" si="1"/>
        <v>10</v>
      </c>
      <c r="K371" s="8" t="s">
        <v>3929</v>
      </c>
      <c r="L371" s="8" t="s">
        <v>3931</v>
      </c>
      <c r="M371" s="8" t="s">
        <v>1397</v>
      </c>
      <c r="N371" s="8" t="s">
        <v>1398</v>
      </c>
      <c r="O371" s="8" t="s">
        <v>3969</v>
      </c>
      <c r="P371" s="8" t="s">
        <v>3970</v>
      </c>
      <c r="Q371" s="8" t="s">
        <v>1397</v>
      </c>
      <c r="R371" s="8" t="s">
        <v>1398</v>
      </c>
      <c r="S371" s="8" t="s">
        <v>89</v>
      </c>
      <c r="T371" s="8" t="s">
        <v>78</v>
      </c>
      <c r="U371" s="8" t="s">
        <v>3894</v>
      </c>
      <c r="V371" s="8" t="s">
        <v>89</v>
      </c>
      <c r="W371" s="8" t="s">
        <v>89</v>
      </c>
    </row>
    <row r="372" spans="1:23" ht="15" customHeight="1">
      <c r="A372" s="186" t="s">
        <v>3972</v>
      </c>
      <c r="B372" s="13" t="s">
        <v>3975</v>
      </c>
      <c r="C372" s="104">
        <v>1</v>
      </c>
      <c r="D372" s="104">
        <v>1</v>
      </c>
      <c r="E372" s="82">
        <v>1</v>
      </c>
      <c r="F372" s="82"/>
      <c r="G372" s="8" t="s">
        <v>104</v>
      </c>
      <c r="H372" s="8" t="s">
        <v>34</v>
      </c>
      <c r="I372" s="8" t="s">
        <v>3976</v>
      </c>
      <c r="J372" s="12">
        <f t="shared" si="1"/>
        <v>39</v>
      </c>
      <c r="K372" s="8" t="s">
        <v>340</v>
      </c>
      <c r="L372" s="8" t="s">
        <v>341</v>
      </c>
      <c r="M372" s="8" t="s">
        <v>43</v>
      </c>
      <c r="N372" s="8" t="s">
        <v>45</v>
      </c>
      <c r="O372" s="8" t="s">
        <v>3978</v>
      </c>
      <c r="P372" s="8" t="s">
        <v>3979</v>
      </c>
      <c r="Q372" s="8" t="s">
        <v>774</v>
      </c>
      <c r="R372" s="8" t="s">
        <v>775</v>
      </c>
      <c r="S372" s="8" t="s">
        <v>3980</v>
      </c>
      <c r="T372" s="8" t="s">
        <v>57</v>
      </c>
      <c r="U372" s="8" t="s">
        <v>59</v>
      </c>
      <c r="V372" s="8" t="s">
        <v>345</v>
      </c>
      <c r="W372" s="8" t="s">
        <v>3105</v>
      </c>
    </row>
    <row r="373" spans="1:23" ht="15" customHeight="1">
      <c r="A373" s="188"/>
      <c r="B373" s="13" t="s">
        <v>3983</v>
      </c>
      <c r="C373" s="104">
        <v>1</v>
      </c>
      <c r="D373" s="104">
        <v>1</v>
      </c>
      <c r="E373" s="82">
        <v>1</v>
      </c>
      <c r="F373" s="82"/>
      <c r="G373" s="8" t="s">
        <v>104</v>
      </c>
      <c r="H373" s="8" t="s">
        <v>34</v>
      </c>
      <c r="I373" s="8" t="s">
        <v>3984</v>
      </c>
      <c r="J373" s="12">
        <f t="shared" si="1"/>
        <v>20</v>
      </c>
      <c r="K373" s="8" t="s">
        <v>340</v>
      </c>
      <c r="L373" s="8" t="s">
        <v>341</v>
      </c>
      <c r="M373" s="8" t="s">
        <v>43</v>
      </c>
      <c r="N373" s="8" t="s">
        <v>45</v>
      </c>
      <c r="O373" s="8" t="s">
        <v>3985</v>
      </c>
      <c r="P373" s="8" t="s">
        <v>3986</v>
      </c>
      <c r="Q373" s="8" t="s">
        <v>53</v>
      </c>
      <c r="R373" s="8" t="s">
        <v>55</v>
      </c>
      <c r="S373" s="8" t="s">
        <v>3987</v>
      </c>
      <c r="T373" s="8" t="s">
        <v>57</v>
      </c>
      <c r="U373" s="8" t="s">
        <v>59</v>
      </c>
      <c r="V373" s="8" t="s">
        <v>345</v>
      </c>
      <c r="W373" s="8" t="s">
        <v>3989</v>
      </c>
    </row>
    <row r="374" spans="1:23" ht="15" customHeight="1">
      <c r="A374" s="189" t="s">
        <v>3990</v>
      </c>
      <c r="B374" s="13" t="s">
        <v>3998</v>
      </c>
      <c r="C374" s="104">
        <v>1</v>
      </c>
      <c r="D374" s="104">
        <v>1</v>
      </c>
      <c r="E374" s="82">
        <v>1</v>
      </c>
      <c r="F374" s="82"/>
      <c r="G374" s="8" t="s">
        <v>155</v>
      </c>
      <c r="H374" s="8" t="s">
        <v>34</v>
      </c>
      <c r="I374" s="8" t="s">
        <v>3999</v>
      </c>
      <c r="J374" s="12">
        <f t="shared" si="1"/>
        <v>27</v>
      </c>
      <c r="K374" s="8" t="s">
        <v>40</v>
      </c>
      <c r="L374" s="8" t="s">
        <v>42</v>
      </c>
      <c r="M374" s="8" t="s">
        <v>43</v>
      </c>
      <c r="N374" s="8" t="s">
        <v>45</v>
      </c>
      <c r="O374" s="8" t="s">
        <v>4001</v>
      </c>
      <c r="P374" s="8" t="s">
        <v>4002</v>
      </c>
      <c r="Q374" s="8" t="s">
        <v>1677</v>
      </c>
      <c r="R374" s="8" t="s">
        <v>1679</v>
      </c>
      <c r="S374" s="8" t="s">
        <v>4003</v>
      </c>
      <c r="T374" s="8" t="s">
        <v>57</v>
      </c>
      <c r="U374" s="8" t="s">
        <v>203</v>
      </c>
      <c r="V374" s="8" t="s">
        <v>60</v>
      </c>
      <c r="W374" s="8" t="s">
        <v>4004</v>
      </c>
    </row>
    <row r="375" spans="1:23" ht="15.75" customHeight="1">
      <c r="A375" s="190"/>
      <c r="B375" s="13" t="s">
        <v>4005</v>
      </c>
      <c r="C375" s="104">
        <v>1</v>
      </c>
      <c r="D375" s="104">
        <v>1</v>
      </c>
      <c r="E375" s="82">
        <v>2</v>
      </c>
      <c r="F375" s="82"/>
      <c r="G375" s="8" t="s">
        <v>769</v>
      </c>
      <c r="H375" s="8" t="s">
        <v>31</v>
      </c>
      <c r="I375" s="8" t="s">
        <v>4007</v>
      </c>
      <c r="J375" s="12">
        <f t="shared" si="1"/>
        <v>25</v>
      </c>
      <c r="K375" s="8" t="s">
        <v>95</v>
      </c>
      <c r="L375" s="8" t="s">
        <v>96</v>
      </c>
      <c r="M375" s="8" t="s">
        <v>43</v>
      </c>
      <c r="N375" s="8" t="s">
        <v>45</v>
      </c>
      <c r="O375" s="8" t="s">
        <v>318</v>
      </c>
      <c r="P375" s="8" t="s">
        <v>319</v>
      </c>
      <c r="Q375" s="8" t="s">
        <v>174</v>
      </c>
      <c r="R375" s="8" t="s">
        <v>175</v>
      </c>
      <c r="S375" s="8" t="s">
        <v>4010</v>
      </c>
      <c r="T375" s="8" t="s">
        <v>57</v>
      </c>
      <c r="U375" s="8" t="s">
        <v>59</v>
      </c>
      <c r="V375" s="8" t="s">
        <v>102</v>
      </c>
      <c r="W375" s="8" t="s">
        <v>323</v>
      </c>
    </row>
    <row r="376" spans="1:23" ht="16.5" customHeight="1">
      <c r="A376" s="190"/>
      <c r="B376" s="13" t="s">
        <v>4014</v>
      </c>
      <c r="C376" s="104">
        <v>1</v>
      </c>
      <c r="D376" s="104">
        <v>1</v>
      </c>
      <c r="E376" s="82">
        <v>1</v>
      </c>
      <c r="F376" s="82"/>
      <c r="G376" s="8" t="s">
        <v>155</v>
      </c>
      <c r="H376" s="8" t="s">
        <v>34</v>
      </c>
      <c r="I376" s="8" t="s">
        <v>4017</v>
      </c>
      <c r="J376" s="12">
        <f t="shared" si="1"/>
        <v>77</v>
      </c>
      <c r="K376" s="8" t="s">
        <v>40</v>
      </c>
      <c r="L376" s="8" t="s">
        <v>42</v>
      </c>
      <c r="M376" s="8" t="s">
        <v>43</v>
      </c>
      <c r="N376" s="8" t="s">
        <v>45</v>
      </c>
      <c r="O376" s="8" t="s">
        <v>4018</v>
      </c>
      <c r="P376" s="8" t="s">
        <v>4019</v>
      </c>
      <c r="Q376" s="8" t="s">
        <v>736</v>
      </c>
      <c r="R376" s="8" t="s">
        <v>738</v>
      </c>
      <c r="S376" s="8" t="s">
        <v>4020</v>
      </c>
      <c r="T376" s="8" t="s">
        <v>57</v>
      </c>
      <c r="U376" s="8" t="s">
        <v>203</v>
      </c>
      <c r="V376" s="8" t="s">
        <v>60</v>
      </c>
      <c r="W376" s="8" t="s">
        <v>4021</v>
      </c>
    </row>
    <row r="377" spans="1:23" ht="15.75" customHeight="1">
      <c r="A377" s="190"/>
      <c r="B377" s="13" t="s">
        <v>4022</v>
      </c>
      <c r="C377" s="104">
        <v>1</v>
      </c>
      <c r="D377" s="104">
        <v>1</v>
      </c>
      <c r="E377" s="82">
        <v>1</v>
      </c>
      <c r="F377" s="82"/>
      <c r="G377" s="8" t="s">
        <v>155</v>
      </c>
      <c r="H377" s="8" t="s">
        <v>34</v>
      </c>
      <c r="I377" s="8" t="s">
        <v>4024</v>
      </c>
      <c r="J377" s="12">
        <f t="shared" si="1"/>
        <v>41</v>
      </c>
      <c r="K377" s="8" t="s">
        <v>318</v>
      </c>
      <c r="L377" s="8" t="s">
        <v>319</v>
      </c>
      <c r="M377" s="8" t="s">
        <v>174</v>
      </c>
      <c r="N377" s="8" t="s">
        <v>175</v>
      </c>
      <c r="O377" s="8" t="s">
        <v>170</v>
      </c>
      <c r="P377" s="8" t="s">
        <v>171</v>
      </c>
      <c r="Q377" s="8" t="s">
        <v>46</v>
      </c>
      <c r="R377" s="8" t="s">
        <v>49</v>
      </c>
      <c r="S377" s="8" t="s">
        <v>4025</v>
      </c>
      <c r="T377" s="8" t="s">
        <v>57</v>
      </c>
      <c r="U377" s="8" t="s">
        <v>59</v>
      </c>
      <c r="V377" s="8" t="s">
        <v>323</v>
      </c>
      <c r="W377" s="8" t="s">
        <v>177</v>
      </c>
    </row>
    <row r="378" spans="1:23" ht="15.75" customHeight="1">
      <c r="A378" s="190"/>
      <c r="B378" s="13" t="s">
        <v>4026</v>
      </c>
      <c r="C378" s="104">
        <v>1</v>
      </c>
      <c r="D378" s="104">
        <v>1</v>
      </c>
      <c r="E378" s="82">
        <v>1</v>
      </c>
      <c r="F378" s="82"/>
      <c r="G378" s="8" t="s">
        <v>104</v>
      </c>
      <c r="H378" s="8" t="s">
        <v>34</v>
      </c>
      <c r="I378" s="8" t="s">
        <v>441</v>
      </c>
      <c r="J378" s="12">
        <f t="shared" si="1"/>
        <v>16</v>
      </c>
      <c r="K378" s="8" t="s">
        <v>95</v>
      </c>
      <c r="L378" s="8" t="s">
        <v>96</v>
      </c>
      <c r="M378" s="8" t="s">
        <v>43</v>
      </c>
      <c r="N378" s="8" t="s">
        <v>45</v>
      </c>
      <c r="O378" s="8" t="s">
        <v>40</v>
      </c>
      <c r="P378" s="8" t="s">
        <v>42</v>
      </c>
      <c r="Q378" s="8" t="s">
        <v>43</v>
      </c>
      <c r="R378" s="8" t="s">
        <v>45</v>
      </c>
      <c r="S378" s="8" t="s">
        <v>445</v>
      </c>
      <c r="T378" s="8" t="s">
        <v>78</v>
      </c>
      <c r="U378" s="8" t="s">
        <v>926</v>
      </c>
      <c r="V378" s="8" t="s">
        <v>102</v>
      </c>
      <c r="W378" s="8" t="s">
        <v>60</v>
      </c>
    </row>
    <row r="379" spans="1:23" ht="15.75" customHeight="1">
      <c r="A379" s="190"/>
      <c r="B379" s="13" t="s">
        <v>4031</v>
      </c>
      <c r="C379" s="104">
        <v>1</v>
      </c>
      <c r="D379" s="104">
        <v>1</v>
      </c>
      <c r="E379" s="82">
        <v>1</v>
      </c>
      <c r="F379" s="82"/>
      <c r="G379" s="8" t="s">
        <v>155</v>
      </c>
      <c r="H379" s="8" t="s">
        <v>34</v>
      </c>
      <c r="I379" s="8" t="s">
        <v>4033</v>
      </c>
      <c r="J379" s="12">
        <f t="shared" si="1"/>
        <v>57</v>
      </c>
      <c r="K379" s="8" t="s">
        <v>40</v>
      </c>
      <c r="L379" s="8" t="s">
        <v>42</v>
      </c>
      <c r="M379" s="8" t="s">
        <v>43</v>
      </c>
      <c r="N379" s="8" t="s">
        <v>45</v>
      </c>
      <c r="O379" s="8" t="s">
        <v>4034</v>
      </c>
      <c r="P379" s="8" t="s">
        <v>4035</v>
      </c>
      <c r="Q379" s="8" t="s">
        <v>433</v>
      </c>
      <c r="R379" s="8" t="s">
        <v>434</v>
      </c>
      <c r="S379" s="8" t="s">
        <v>4036</v>
      </c>
      <c r="T379" s="8" t="s">
        <v>57</v>
      </c>
      <c r="U379" s="8" t="s">
        <v>203</v>
      </c>
      <c r="V379" s="8" t="s">
        <v>60</v>
      </c>
      <c r="W379" s="8" t="s">
        <v>4038</v>
      </c>
    </row>
    <row r="380" spans="1:23" ht="15" customHeight="1">
      <c r="A380" s="190"/>
      <c r="B380" s="13" t="s">
        <v>4040</v>
      </c>
      <c r="C380" s="104">
        <v>1</v>
      </c>
      <c r="D380" s="104">
        <v>1</v>
      </c>
      <c r="E380" s="82">
        <v>1</v>
      </c>
      <c r="F380" s="82"/>
      <c r="G380" s="8" t="s">
        <v>155</v>
      </c>
      <c r="H380" s="8" t="s">
        <v>34</v>
      </c>
      <c r="I380" s="8" t="s">
        <v>4033</v>
      </c>
      <c r="J380" s="12">
        <f t="shared" si="1"/>
        <v>57</v>
      </c>
      <c r="K380" s="8" t="s">
        <v>40</v>
      </c>
      <c r="L380" s="8" t="s">
        <v>42</v>
      </c>
      <c r="M380" s="8" t="s">
        <v>43</v>
      </c>
      <c r="N380" s="8" t="s">
        <v>45</v>
      </c>
      <c r="O380" s="8" t="s">
        <v>4041</v>
      </c>
      <c r="P380" s="8" t="s">
        <v>4042</v>
      </c>
      <c r="Q380" s="8" t="s">
        <v>433</v>
      </c>
      <c r="R380" s="8" t="s">
        <v>434</v>
      </c>
      <c r="S380" s="8" t="s">
        <v>4036</v>
      </c>
      <c r="T380" s="8" t="s">
        <v>57</v>
      </c>
      <c r="U380" s="8" t="s">
        <v>203</v>
      </c>
      <c r="V380" s="8" t="s">
        <v>60</v>
      </c>
      <c r="W380" s="8" t="s">
        <v>4038</v>
      </c>
    </row>
    <row r="381" spans="1:23" ht="15" customHeight="1">
      <c r="A381" s="190"/>
      <c r="B381" s="13" t="s">
        <v>4045</v>
      </c>
      <c r="C381" s="104">
        <v>1</v>
      </c>
      <c r="D381" s="104">
        <v>1</v>
      </c>
      <c r="E381" s="82">
        <v>1</v>
      </c>
      <c r="F381" s="82"/>
      <c r="G381" s="8" t="s">
        <v>104</v>
      </c>
      <c r="H381" s="8" t="s">
        <v>34</v>
      </c>
      <c r="I381" s="8" t="s">
        <v>339</v>
      </c>
      <c r="J381" s="12">
        <f t="shared" si="1"/>
        <v>14</v>
      </c>
      <c r="K381" s="8" t="s">
        <v>340</v>
      </c>
      <c r="L381" s="8" t="s">
        <v>341</v>
      </c>
      <c r="M381" s="8" t="s">
        <v>43</v>
      </c>
      <c r="N381" s="8" t="s">
        <v>45</v>
      </c>
      <c r="O381" s="8" t="s">
        <v>40</v>
      </c>
      <c r="P381" s="8" t="s">
        <v>42</v>
      </c>
      <c r="Q381" s="8" t="s">
        <v>43</v>
      </c>
      <c r="R381" s="8" t="s">
        <v>45</v>
      </c>
      <c r="S381" s="8" t="s">
        <v>343</v>
      </c>
      <c r="T381" s="8" t="s">
        <v>78</v>
      </c>
      <c r="U381" s="8" t="s">
        <v>59</v>
      </c>
      <c r="V381" s="8" t="s">
        <v>345</v>
      </c>
      <c r="W381" s="8" t="s">
        <v>60</v>
      </c>
    </row>
    <row r="382" spans="1:23" ht="15" customHeight="1">
      <c r="A382" s="190"/>
      <c r="B382" s="13" t="s">
        <v>4050</v>
      </c>
      <c r="C382" s="104">
        <v>1</v>
      </c>
      <c r="D382" s="104">
        <v>1</v>
      </c>
      <c r="E382" s="82">
        <v>1</v>
      </c>
      <c r="F382" s="82"/>
      <c r="G382" s="8" t="s">
        <v>911</v>
      </c>
      <c r="H382" s="8" t="s">
        <v>34</v>
      </c>
      <c r="I382" s="8" t="s">
        <v>4052</v>
      </c>
      <c r="J382" s="12">
        <f t="shared" si="1"/>
        <v>76</v>
      </c>
      <c r="K382" s="8" t="s">
        <v>318</v>
      </c>
      <c r="L382" s="8" t="s">
        <v>319</v>
      </c>
      <c r="M382" s="8" t="s">
        <v>174</v>
      </c>
      <c r="N382" s="8" t="s">
        <v>175</v>
      </c>
      <c r="O382" s="8" t="s">
        <v>170</v>
      </c>
      <c r="P382" s="8" t="s">
        <v>171</v>
      </c>
      <c r="Q382" s="8" t="s">
        <v>46</v>
      </c>
      <c r="R382" s="8" t="s">
        <v>49</v>
      </c>
      <c r="S382" s="8" t="s">
        <v>4054</v>
      </c>
      <c r="T382" s="8" t="s">
        <v>57</v>
      </c>
      <c r="U382" s="8" t="s">
        <v>59</v>
      </c>
      <c r="V382" s="8" t="s">
        <v>323</v>
      </c>
      <c r="W382" s="8" t="s">
        <v>177</v>
      </c>
    </row>
    <row r="383" spans="1:23" ht="15.75" customHeight="1">
      <c r="A383" s="190"/>
      <c r="B383" s="13" t="s">
        <v>4056</v>
      </c>
      <c r="C383" s="104">
        <v>1</v>
      </c>
      <c r="D383" s="104">
        <v>1</v>
      </c>
      <c r="E383" s="82">
        <v>1</v>
      </c>
      <c r="F383" s="82"/>
      <c r="G383" s="8" t="s">
        <v>145</v>
      </c>
      <c r="H383" s="8" t="s">
        <v>34</v>
      </c>
      <c r="I383" s="8" t="s">
        <v>4059</v>
      </c>
      <c r="J383" s="12">
        <f t="shared" si="1"/>
        <v>16</v>
      </c>
      <c r="K383" s="8" t="s">
        <v>95</v>
      </c>
      <c r="L383" s="8" t="s">
        <v>96</v>
      </c>
      <c r="M383" s="8" t="s">
        <v>43</v>
      </c>
      <c r="N383" s="8" t="s">
        <v>45</v>
      </c>
      <c r="O383" s="8" t="s">
        <v>40</v>
      </c>
      <c r="P383" s="8" t="s">
        <v>42</v>
      </c>
      <c r="Q383" s="8" t="s">
        <v>43</v>
      </c>
      <c r="R383" s="8" t="s">
        <v>45</v>
      </c>
      <c r="S383" s="8" t="s">
        <v>4062</v>
      </c>
      <c r="T383" s="8" t="s">
        <v>78</v>
      </c>
      <c r="U383" s="8" t="s">
        <v>59</v>
      </c>
      <c r="V383" s="8" t="s">
        <v>102</v>
      </c>
      <c r="W383" s="8" t="s">
        <v>60</v>
      </c>
    </row>
    <row r="384" spans="1:23" ht="15.75" customHeight="1">
      <c r="A384" s="190"/>
      <c r="B384" s="13" t="s">
        <v>4064</v>
      </c>
      <c r="C384" s="104">
        <v>1</v>
      </c>
      <c r="D384" s="104">
        <v>1</v>
      </c>
      <c r="E384" s="82">
        <v>1</v>
      </c>
      <c r="F384" s="82"/>
      <c r="G384" s="8" t="s">
        <v>84</v>
      </c>
      <c r="H384" s="8" t="s">
        <v>34</v>
      </c>
      <c r="I384" s="8" t="s">
        <v>1270</v>
      </c>
      <c r="J384" s="12">
        <f t="shared" si="1"/>
        <v>36</v>
      </c>
      <c r="K384" s="8" t="s">
        <v>318</v>
      </c>
      <c r="L384" s="8" t="s">
        <v>319</v>
      </c>
      <c r="M384" s="8" t="s">
        <v>174</v>
      </c>
      <c r="N384" s="8" t="s">
        <v>175</v>
      </c>
      <c r="O384" s="8" t="s">
        <v>4067</v>
      </c>
      <c r="P384" s="8" t="s">
        <v>4068</v>
      </c>
      <c r="Q384" s="8" t="s">
        <v>671</v>
      </c>
      <c r="R384" s="8" t="s">
        <v>672</v>
      </c>
      <c r="S384" s="8" t="s">
        <v>1273</v>
      </c>
      <c r="T384" s="8" t="s">
        <v>57</v>
      </c>
      <c r="U384" s="8" t="s">
        <v>4069</v>
      </c>
      <c r="V384" s="8" t="s">
        <v>323</v>
      </c>
      <c r="W384" s="8" t="s">
        <v>676</v>
      </c>
    </row>
    <row r="385" spans="1:23" ht="15" customHeight="1">
      <c r="A385" s="190"/>
      <c r="B385" s="13" t="s">
        <v>4071</v>
      </c>
      <c r="C385" s="104"/>
      <c r="D385" s="104"/>
      <c r="E385" s="82"/>
      <c r="F385" s="82"/>
      <c r="G385" s="8" t="s">
        <v>155</v>
      </c>
      <c r="H385" s="8" t="s">
        <v>34</v>
      </c>
      <c r="I385" s="8" t="s">
        <v>247</v>
      </c>
      <c r="J385" s="12">
        <f t="shared" si="1"/>
        <v>0</v>
      </c>
      <c r="K385" s="8" t="s">
        <v>40</v>
      </c>
      <c r="L385" s="8" t="s">
        <v>42</v>
      </c>
      <c r="M385" s="8" t="s">
        <v>43</v>
      </c>
      <c r="N385" s="8" t="s">
        <v>45</v>
      </c>
      <c r="O385" s="8" t="s">
        <v>4067</v>
      </c>
      <c r="P385" s="8" t="s">
        <v>4068</v>
      </c>
      <c r="Q385" s="8" t="s">
        <v>671</v>
      </c>
      <c r="R385" s="8" t="s">
        <v>672</v>
      </c>
      <c r="S385" s="8"/>
      <c r="T385" s="8" t="s">
        <v>57</v>
      </c>
      <c r="U385" s="8" t="s">
        <v>4075</v>
      </c>
      <c r="V385" s="8" t="s">
        <v>60</v>
      </c>
      <c r="W385" s="8" t="s">
        <v>676</v>
      </c>
    </row>
    <row r="386" spans="1:23" ht="15" customHeight="1">
      <c r="A386" s="190"/>
      <c r="B386" s="13" t="s">
        <v>4076</v>
      </c>
      <c r="C386" s="104">
        <v>1</v>
      </c>
      <c r="D386" s="104">
        <v>1</v>
      </c>
      <c r="E386" s="82">
        <v>1</v>
      </c>
      <c r="F386" s="82"/>
      <c r="G386" s="8" t="s">
        <v>104</v>
      </c>
      <c r="H386" s="8" t="s">
        <v>34</v>
      </c>
      <c r="I386" s="8" t="s">
        <v>4078</v>
      </c>
      <c r="J386" s="12">
        <f t="shared" si="1"/>
        <v>73</v>
      </c>
      <c r="K386" s="8" t="s">
        <v>170</v>
      </c>
      <c r="L386" s="8" t="s">
        <v>171</v>
      </c>
      <c r="M386" s="8" t="s">
        <v>46</v>
      </c>
      <c r="N386" s="8" t="s">
        <v>49</v>
      </c>
      <c r="O386" s="8" t="s">
        <v>4080</v>
      </c>
      <c r="P386" s="8" t="s">
        <v>4081</v>
      </c>
      <c r="Q386" s="8" t="s">
        <v>1677</v>
      </c>
      <c r="R386" s="8" t="s">
        <v>1679</v>
      </c>
      <c r="S386" s="8" t="s">
        <v>4082</v>
      </c>
      <c r="T386" s="8" t="s">
        <v>57</v>
      </c>
      <c r="U386" s="8" t="s">
        <v>926</v>
      </c>
      <c r="V386" s="8" t="s">
        <v>177</v>
      </c>
      <c r="W386" s="8" t="s">
        <v>1685</v>
      </c>
    </row>
    <row r="387" spans="1:23" ht="15" customHeight="1">
      <c r="A387" s="190"/>
      <c r="B387" s="13" t="s">
        <v>4085</v>
      </c>
      <c r="C387" s="104"/>
      <c r="D387" s="104"/>
      <c r="E387" s="82"/>
      <c r="F387" s="82"/>
      <c r="G387" s="8" t="s">
        <v>104</v>
      </c>
      <c r="H387" s="8" t="s">
        <v>34</v>
      </c>
      <c r="I387" s="8" t="s">
        <v>232</v>
      </c>
      <c r="J387" s="12">
        <f t="shared" si="1"/>
        <v>10</v>
      </c>
      <c r="K387" s="8" t="s">
        <v>4086</v>
      </c>
      <c r="L387" s="8" t="s">
        <v>4087</v>
      </c>
      <c r="M387" s="8" t="s">
        <v>369</v>
      </c>
      <c r="N387" s="8" t="s">
        <v>370</v>
      </c>
      <c r="O387" s="8" t="s">
        <v>947</v>
      </c>
      <c r="P387" s="8" t="s">
        <v>948</v>
      </c>
      <c r="Q387" s="8" t="s">
        <v>369</v>
      </c>
      <c r="R387" s="8" t="s">
        <v>370</v>
      </c>
      <c r="S387" s="8" t="s">
        <v>89</v>
      </c>
      <c r="T387" s="8" t="s">
        <v>78</v>
      </c>
      <c r="U387" s="8" t="s">
        <v>203</v>
      </c>
      <c r="V387" s="8" t="s">
        <v>89</v>
      </c>
      <c r="W387" s="8" t="s">
        <v>89</v>
      </c>
    </row>
    <row r="388" spans="1:23" ht="15" customHeight="1">
      <c r="A388" s="190"/>
      <c r="B388" s="13" t="s">
        <v>4089</v>
      </c>
      <c r="C388" s="104"/>
      <c r="D388" s="104"/>
      <c r="E388" s="82"/>
      <c r="F388" s="82"/>
      <c r="G388" s="8" t="s">
        <v>155</v>
      </c>
      <c r="H388" s="8" t="s">
        <v>34</v>
      </c>
      <c r="I388" s="8" t="s">
        <v>232</v>
      </c>
      <c r="J388" s="12">
        <f t="shared" si="1"/>
        <v>10</v>
      </c>
      <c r="K388" s="8" t="s">
        <v>4091</v>
      </c>
      <c r="L388" s="8" t="s">
        <v>4092</v>
      </c>
      <c r="M388" s="8" t="s">
        <v>369</v>
      </c>
      <c r="N388" s="8" t="s">
        <v>370</v>
      </c>
      <c r="O388" s="8" t="s">
        <v>947</v>
      </c>
      <c r="P388" s="8" t="s">
        <v>948</v>
      </c>
      <c r="Q388" s="8" t="s">
        <v>369</v>
      </c>
      <c r="R388" s="8" t="s">
        <v>370</v>
      </c>
      <c r="S388" s="8" t="s">
        <v>89</v>
      </c>
      <c r="T388" s="8" t="s">
        <v>78</v>
      </c>
      <c r="U388" s="8" t="s">
        <v>203</v>
      </c>
      <c r="V388" s="8" t="s">
        <v>89</v>
      </c>
      <c r="W388" s="8" t="s">
        <v>89</v>
      </c>
    </row>
    <row r="389" spans="1:23" ht="15" customHeight="1">
      <c r="A389" s="190"/>
      <c r="B389" s="13" t="s">
        <v>4094</v>
      </c>
      <c r="C389" s="104">
        <v>1</v>
      </c>
      <c r="D389" s="104">
        <v>1</v>
      </c>
      <c r="E389" s="82"/>
      <c r="F389" s="82"/>
      <c r="G389" s="8" t="s">
        <v>104</v>
      </c>
      <c r="H389" s="8" t="s">
        <v>34</v>
      </c>
      <c r="I389" s="8" t="s">
        <v>4095</v>
      </c>
      <c r="J389" s="12">
        <f t="shared" si="1"/>
        <v>60</v>
      </c>
      <c r="K389" s="8" t="s">
        <v>4096</v>
      </c>
      <c r="L389" s="8" t="s">
        <v>4097</v>
      </c>
      <c r="M389" s="8" t="s">
        <v>46</v>
      </c>
      <c r="N389" s="8" t="s">
        <v>49</v>
      </c>
      <c r="O389" s="8" t="s">
        <v>947</v>
      </c>
      <c r="P389" s="8" t="s">
        <v>948</v>
      </c>
      <c r="Q389" s="8" t="s">
        <v>369</v>
      </c>
      <c r="R389" s="8" t="s">
        <v>370</v>
      </c>
      <c r="S389" s="8" t="s">
        <v>4100</v>
      </c>
      <c r="T389" s="8" t="s">
        <v>57</v>
      </c>
      <c r="U389" s="8" t="s">
        <v>203</v>
      </c>
      <c r="V389" s="8" t="s">
        <v>4101</v>
      </c>
      <c r="W389" s="8" t="s">
        <v>953</v>
      </c>
    </row>
    <row r="390" spans="1:23" ht="15" customHeight="1">
      <c r="A390" s="190"/>
      <c r="B390" s="13" t="s">
        <v>4103</v>
      </c>
      <c r="C390" s="104">
        <v>1</v>
      </c>
      <c r="D390" s="104">
        <v>1</v>
      </c>
      <c r="E390" s="82"/>
      <c r="F390" s="82"/>
      <c r="G390" s="8" t="s">
        <v>104</v>
      </c>
      <c r="H390" s="8" t="s">
        <v>34</v>
      </c>
      <c r="I390" s="8" t="s">
        <v>4106</v>
      </c>
      <c r="J390" s="12">
        <f t="shared" si="1"/>
        <v>53</v>
      </c>
      <c r="K390" s="8" t="s">
        <v>40</v>
      </c>
      <c r="L390" s="8" t="s">
        <v>42</v>
      </c>
      <c r="M390" s="8" t="s">
        <v>43</v>
      </c>
      <c r="N390" s="8" t="s">
        <v>45</v>
      </c>
      <c r="O390" s="8" t="s">
        <v>947</v>
      </c>
      <c r="P390" s="8" t="s">
        <v>948</v>
      </c>
      <c r="Q390" s="8" t="s">
        <v>369</v>
      </c>
      <c r="R390" s="8" t="s">
        <v>370</v>
      </c>
      <c r="S390" s="8" t="s">
        <v>4107</v>
      </c>
      <c r="T390" s="8" t="s">
        <v>57</v>
      </c>
      <c r="U390" s="8" t="s">
        <v>4109</v>
      </c>
      <c r="V390" s="8" t="s">
        <v>60</v>
      </c>
      <c r="W390" s="8" t="s">
        <v>953</v>
      </c>
    </row>
    <row r="391" spans="1:23" ht="15" customHeight="1">
      <c r="A391" s="190"/>
      <c r="B391" s="13" t="s">
        <v>4110</v>
      </c>
      <c r="C391" s="104">
        <v>1</v>
      </c>
      <c r="D391" s="104">
        <v>1</v>
      </c>
      <c r="E391" s="82">
        <v>2</v>
      </c>
      <c r="F391" s="82"/>
      <c r="G391" s="8" t="s">
        <v>84</v>
      </c>
      <c r="H391" s="8" t="s">
        <v>34</v>
      </c>
      <c r="I391" s="8" t="s">
        <v>4007</v>
      </c>
      <c r="J391" s="12">
        <f t="shared" si="1"/>
        <v>25</v>
      </c>
      <c r="K391" s="8" t="s">
        <v>95</v>
      </c>
      <c r="L391" s="8" t="s">
        <v>96</v>
      </c>
      <c r="M391" s="8" t="s">
        <v>43</v>
      </c>
      <c r="N391" s="8" t="s">
        <v>45</v>
      </c>
      <c r="O391" s="8" t="s">
        <v>318</v>
      </c>
      <c r="P391" s="8" t="s">
        <v>319</v>
      </c>
      <c r="Q391" s="8" t="s">
        <v>174</v>
      </c>
      <c r="R391" s="8" t="s">
        <v>175</v>
      </c>
      <c r="S391" s="8" t="s">
        <v>4010</v>
      </c>
      <c r="T391" s="8" t="s">
        <v>57</v>
      </c>
      <c r="U391" s="8" t="s">
        <v>4112</v>
      </c>
      <c r="V391" s="8" t="s">
        <v>102</v>
      </c>
      <c r="W391" s="8" t="s">
        <v>323</v>
      </c>
    </row>
    <row r="392" spans="1:23" ht="15" customHeight="1">
      <c r="A392" s="190"/>
      <c r="B392" s="13" t="s">
        <v>4113</v>
      </c>
      <c r="C392" s="104"/>
      <c r="D392" s="104"/>
      <c r="E392" s="82">
        <v>2</v>
      </c>
      <c r="F392" s="82"/>
      <c r="G392" s="8" t="s">
        <v>167</v>
      </c>
      <c r="H392" s="8" t="s">
        <v>31</v>
      </c>
      <c r="I392" s="8" t="s">
        <v>4114</v>
      </c>
      <c r="J392" s="12">
        <f t="shared" si="1"/>
        <v>25</v>
      </c>
      <c r="K392" s="8" t="s">
        <v>95</v>
      </c>
      <c r="L392" s="8" t="s">
        <v>96</v>
      </c>
      <c r="M392" s="8" t="s">
        <v>43</v>
      </c>
      <c r="N392" s="8" t="s">
        <v>45</v>
      </c>
      <c r="O392" s="8" t="s">
        <v>169</v>
      </c>
      <c r="P392" s="8" t="s">
        <v>172</v>
      </c>
      <c r="Q392" s="8" t="s">
        <v>174</v>
      </c>
      <c r="R392" s="8" t="s">
        <v>175</v>
      </c>
      <c r="S392" s="8" t="s">
        <v>4116</v>
      </c>
      <c r="T392" s="8" t="s">
        <v>57</v>
      </c>
      <c r="U392" s="8" t="s">
        <v>1254</v>
      </c>
      <c r="V392" s="8" t="s">
        <v>102</v>
      </c>
      <c r="W392" s="8" t="s">
        <v>180</v>
      </c>
    </row>
    <row r="393" spans="1:23" ht="15" customHeight="1">
      <c r="A393" s="190"/>
      <c r="B393" s="13" t="s">
        <v>4117</v>
      </c>
      <c r="C393" s="104">
        <v>1</v>
      </c>
      <c r="D393" s="104">
        <v>1</v>
      </c>
      <c r="E393" s="82">
        <v>1</v>
      </c>
      <c r="F393" s="82"/>
      <c r="G393" s="8" t="s">
        <v>84</v>
      </c>
      <c r="H393" s="8" t="s">
        <v>34</v>
      </c>
      <c r="I393" s="8" t="s">
        <v>4118</v>
      </c>
      <c r="J393" s="12">
        <f t="shared" si="1"/>
        <v>16</v>
      </c>
      <c r="K393" s="8" t="s">
        <v>349</v>
      </c>
      <c r="L393" s="8" t="s">
        <v>350</v>
      </c>
      <c r="M393" s="8" t="s">
        <v>43</v>
      </c>
      <c r="N393" s="8" t="s">
        <v>45</v>
      </c>
      <c r="O393" s="8" t="s">
        <v>40</v>
      </c>
      <c r="P393" s="8" t="s">
        <v>42</v>
      </c>
      <c r="Q393" s="8" t="s">
        <v>43</v>
      </c>
      <c r="R393" s="8" t="s">
        <v>45</v>
      </c>
      <c r="S393" s="8" t="s">
        <v>4120</v>
      </c>
      <c r="T393" s="8" t="s">
        <v>78</v>
      </c>
      <c r="U393" s="8" t="s">
        <v>59</v>
      </c>
      <c r="V393" s="8" t="s">
        <v>354</v>
      </c>
      <c r="W393" s="8" t="s">
        <v>60</v>
      </c>
    </row>
    <row r="394" spans="1:23" ht="15" customHeight="1">
      <c r="A394" s="190"/>
      <c r="B394" s="13" t="s">
        <v>4122</v>
      </c>
      <c r="C394" s="104">
        <v>1</v>
      </c>
      <c r="D394" s="104">
        <v>1</v>
      </c>
      <c r="E394" s="82"/>
      <c r="F394" s="82"/>
      <c r="G394" s="8" t="s">
        <v>2500</v>
      </c>
      <c r="H394" s="8" t="s">
        <v>34</v>
      </c>
      <c r="I394" s="8" t="s">
        <v>3429</v>
      </c>
      <c r="J394" s="12">
        <f t="shared" si="1"/>
        <v>53</v>
      </c>
      <c r="K394" s="8" t="s">
        <v>947</v>
      </c>
      <c r="L394" s="8" t="s">
        <v>948</v>
      </c>
      <c r="M394" s="8" t="s">
        <v>369</v>
      </c>
      <c r="N394" s="8" t="s">
        <v>370</v>
      </c>
      <c r="O394" s="8" t="s">
        <v>4125</v>
      </c>
      <c r="P394" s="8" t="s">
        <v>4126</v>
      </c>
      <c r="Q394" s="8" t="s">
        <v>46</v>
      </c>
      <c r="R394" s="8" t="s">
        <v>49</v>
      </c>
      <c r="S394" s="8" t="s">
        <v>4127</v>
      </c>
      <c r="T394" s="8" t="s">
        <v>57</v>
      </c>
      <c r="U394" s="8" t="s">
        <v>4129</v>
      </c>
      <c r="V394" s="8" t="s">
        <v>953</v>
      </c>
      <c r="W394" s="8" t="s">
        <v>4130</v>
      </c>
    </row>
    <row r="395" spans="1:23" ht="15" customHeight="1">
      <c r="A395" s="190"/>
      <c r="B395" s="13" t="s">
        <v>4131</v>
      </c>
      <c r="C395" s="104">
        <v>1</v>
      </c>
      <c r="D395" s="104">
        <v>1</v>
      </c>
      <c r="E395" s="82"/>
      <c r="F395" s="82"/>
      <c r="G395" s="8" t="s">
        <v>2500</v>
      </c>
      <c r="H395" s="8" t="s">
        <v>34</v>
      </c>
      <c r="I395" s="8" t="s">
        <v>3429</v>
      </c>
      <c r="J395" s="12">
        <f t="shared" si="1"/>
        <v>53</v>
      </c>
      <c r="K395" s="8" t="s">
        <v>947</v>
      </c>
      <c r="L395" s="8" t="s">
        <v>948</v>
      </c>
      <c r="M395" s="8" t="s">
        <v>369</v>
      </c>
      <c r="N395" s="8" t="s">
        <v>370</v>
      </c>
      <c r="O395" s="8" t="s">
        <v>4125</v>
      </c>
      <c r="P395" s="8" t="s">
        <v>4126</v>
      </c>
      <c r="Q395" s="8" t="s">
        <v>46</v>
      </c>
      <c r="R395" s="8" t="s">
        <v>49</v>
      </c>
      <c r="S395" s="8" t="s">
        <v>4134</v>
      </c>
      <c r="T395" s="8" t="s">
        <v>57</v>
      </c>
      <c r="U395" s="8" t="s">
        <v>4129</v>
      </c>
      <c r="V395" s="8" t="s">
        <v>953</v>
      </c>
      <c r="W395" s="8" t="s">
        <v>4130</v>
      </c>
    </row>
    <row r="396" spans="1:23" ht="15" customHeight="1">
      <c r="A396" s="190"/>
      <c r="B396" s="13" t="s">
        <v>4135</v>
      </c>
      <c r="C396" s="104"/>
      <c r="D396" s="104"/>
      <c r="E396" s="82"/>
      <c r="F396" s="82"/>
      <c r="G396" s="8" t="s">
        <v>2500</v>
      </c>
      <c r="H396" s="8" t="s">
        <v>34</v>
      </c>
      <c r="I396" s="8" t="s">
        <v>232</v>
      </c>
      <c r="J396" s="12">
        <f t="shared" si="1"/>
        <v>10</v>
      </c>
      <c r="K396" s="8" t="s">
        <v>4136</v>
      </c>
      <c r="L396" s="8" t="s">
        <v>4138</v>
      </c>
      <c r="M396" s="8" t="s">
        <v>369</v>
      </c>
      <c r="N396" s="8" t="s">
        <v>370</v>
      </c>
      <c r="O396" s="8" t="s">
        <v>947</v>
      </c>
      <c r="P396" s="8" t="s">
        <v>948</v>
      </c>
      <c r="Q396" s="8" t="s">
        <v>369</v>
      </c>
      <c r="R396" s="8" t="s">
        <v>370</v>
      </c>
      <c r="S396" s="8" t="s">
        <v>89</v>
      </c>
      <c r="T396" s="8" t="s">
        <v>78</v>
      </c>
      <c r="U396" s="8" t="s">
        <v>94</v>
      </c>
      <c r="V396" s="8" t="s">
        <v>89</v>
      </c>
      <c r="W396" s="8" t="s">
        <v>89</v>
      </c>
    </row>
    <row r="397" spans="1:23" ht="15" customHeight="1">
      <c r="A397" s="190"/>
      <c r="B397" s="13" t="s">
        <v>4140</v>
      </c>
      <c r="C397" s="104"/>
      <c r="D397" s="104"/>
      <c r="E397" s="82"/>
      <c r="F397" s="82"/>
      <c r="G397" s="8" t="s">
        <v>2500</v>
      </c>
      <c r="H397" s="8" t="s">
        <v>34</v>
      </c>
      <c r="I397" s="8" t="s">
        <v>232</v>
      </c>
      <c r="J397" s="12">
        <f t="shared" si="1"/>
        <v>10</v>
      </c>
      <c r="K397" s="8" t="s">
        <v>4142</v>
      </c>
      <c r="L397" s="8" t="s">
        <v>4143</v>
      </c>
      <c r="M397" s="8" t="s">
        <v>369</v>
      </c>
      <c r="N397" s="8" t="s">
        <v>370</v>
      </c>
      <c r="O397" s="8" t="s">
        <v>947</v>
      </c>
      <c r="P397" s="8" t="s">
        <v>948</v>
      </c>
      <c r="Q397" s="8" t="s">
        <v>369</v>
      </c>
      <c r="R397" s="8" t="s">
        <v>370</v>
      </c>
      <c r="S397" s="8" t="s">
        <v>89</v>
      </c>
      <c r="T397" s="8" t="s">
        <v>78</v>
      </c>
      <c r="U397" s="8" t="s">
        <v>94</v>
      </c>
      <c r="V397" s="8" t="s">
        <v>89</v>
      </c>
      <c r="W397" s="8" t="s">
        <v>89</v>
      </c>
    </row>
    <row r="398" spans="1:23" ht="15" customHeight="1">
      <c r="A398" s="190"/>
      <c r="B398" s="13" t="s">
        <v>4147</v>
      </c>
      <c r="C398" s="104">
        <v>1</v>
      </c>
      <c r="D398" s="104">
        <v>1</v>
      </c>
      <c r="E398" s="82">
        <v>2</v>
      </c>
      <c r="F398" s="82"/>
      <c r="G398" s="8" t="s">
        <v>664</v>
      </c>
      <c r="H398" s="8" t="s">
        <v>34</v>
      </c>
      <c r="I398" s="8" t="s">
        <v>4149</v>
      </c>
      <c r="J398" s="12">
        <f t="shared" si="1"/>
        <v>55</v>
      </c>
      <c r="K398" s="8" t="s">
        <v>95</v>
      </c>
      <c r="L398" s="8" t="s">
        <v>96</v>
      </c>
      <c r="M398" s="8" t="s">
        <v>43</v>
      </c>
      <c r="N398" s="8" t="s">
        <v>45</v>
      </c>
      <c r="O398" s="8" t="s">
        <v>749</v>
      </c>
      <c r="P398" s="8" t="s">
        <v>750</v>
      </c>
      <c r="Q398" s="8" t="s">
        <v>433</v>
      </c>
      <c r="R398" s="8" t="s">
        <v>434</v>
      </c>
      <c r="S398" s="8" t="s">
        <v>4152</v>
      </c>
      <c r="T398" s="8" t="s">
        <v>57</v>
      </c>
      <c r="U398" s="8" t="s">
        <v>94</v>
      </c>
      <c r="V398" s="8" t="s">
        <v>102</v>
      </c>
      <c r="W398" s="8" t="s">
        <v>754</v>
      </c>
    </row>
    <row r="399" spans="1:23" ht="15" customHeight="1">
      <c r="A399" s="190"/>
      <c r="B399" s="13" t="s">
        <v>4155</v>
      </c>
      <c r="C399" s="104">
        <v>1</v>
      </c>
      <c r="D399" s="104">
        <v>1</v>
      </c>
      <c r="E399" s="82">
        <v>1</v>
      </c>
      <c r="F399" s="82"/>
      <c r="G399" s="8" t="s">
        <v>155</v>
      </c>
      <c r="H399" s="8" t="s">
        <v>34</v>
      </c>
      <c r="I399" s="8" t="s">
        <v>4158</v>
      </c>
      <c r="J399" s="12">
        <f t="shared" si="1"/>
        <v>34</v>
      </c>
      <c r="K399" s="8" t="s">
        <v>379</v>
      </c>
      <c r="L399" s="8" t="s">
        <v>380</v>
      </c>
      <c r="M399" s="8" t="s">
        <v>43</v>
      </c>
      <c r="N399" s="8" t="s">
        <v>45</v>
      </c>
      <c r="O399" s="8" t="s">
        <v>947</v>
      </c>
      <c r="P399" s="8" t="s">
        <v>948</v>
      </c>
      <c r="Q399" s="8" t="s">
        <v>369</v>
      </c>
      <c r="R399" s="8" t="s">
        <v>370</v>
      </c>
      <c r="S399" s="8" t="s">
        <v>4162</v>
      </c>
      <c r="T399" s="8" t="s">
        <v>57</v>
      </c>
      <c r="U399" s="8" t="s">
        <v>94</v>
      </c>
      <c r="V399" s="8" t="s">
        <v>383</v>
      </c>
      <c r="W399" s="8" t="s">
        <v>953</v>
      </c>
    </row>
    <row r="400" spans="1:23" ht="15" customHeight="1">
      <c r="A400" s="190"/>
      <c r="B400" s="13" t="s">
        <v>4163</v>
      </c>
      <c r="C400" s="104">
        <v>1</v>
      </c>
      <c r="D400" s="104">
        <v>1</v>
      </c>
      <c r="E400" s="82">
        <v>1</v>
      </c>
      <c r="F400" s="82"/>
      <c r="G400" s="8" t="s">
        <v>155</v>
      </c>
      <c r="H400" s="8" t="s">
        <v>34</v>
      </c>
      <c r="I400" s="8" t="s">
        <v>3999</v>
      </c>
      <c r="J400" s="12">
        <f t="shared" si="1"/>
        <v>27</v>
      </c>
      <c r="K400" s="8" t="s">
        <v>40</v>
      </c>
      <c r="L400" s="8" t="s">
        <v>42</v>
      </c>
      <c r="M400" s="8" t="s">
        <v>43</v>
      </c>
      <c r="N400" s="8" t="s">
        <v>45</v>
      </c>
      <c r="O400" s="8" t="s">
        <v>4001</v>
      </c>
      <c r="P400" s="8" t="s">
        <v>4002</v>
      </c>
      <c r="Q400" s="8" t="s">
        <v>1677</v>
      </c>
      <c r="R400" s="8" t="s">
        <v>1679</v>
      </c>
      <c r="S400" s="8" t="s">
        <v>4003</v>
      </c>
      <c r="T400" s="8" t="s">
        <v>57</v>
      </c>
      <c r="U400" s="8" t="s">
        <v>94</v>
      </c>
      <c r="V400" s="8" t="s">
        <v>60</v>
      </c>
      <c r="W400" s="8" t="s">
        <v>4004</v>
      </c>
    </row>
    <row r="401" spans="1:23" ht="15" customHeight="1">
      <c r="A401" s="190"/>
      <c r="B401" s="13" t="s">
        <v>4166</v>
      </c>
      <c r="C401" s="104">
        <v>1</v>
      </c>
      <c r="D401" s="104">
        <v>1</v>
      </c>
      <c r="E401" s="82">
        <v>1</v>
      </c>
      <c r="F401" s="82"/>
      <c r="G401" s="8" t="s">
        <v>155</v>
      </c>
      <c r="H401" s="8" t="s">
        <v>34</v>
      </c>
      <c r="I401" s="8" t="s">
        <v>4167</v>
      </c>
      <c r="J401" s="12">
        <f t="shared" si="1"/>
        <v>76</v>
      </c>
      <c r="K401" s="8" t="s">
        <v>40</v>
      </c>
      <c r="L401" s="8" t="s">
        <v>42</v>
      </c>
      <c r="M401" s="8" t="s">
        <v>43</v>
      </c>
      <c r="N401" s="8" t="s">
        <v>45</v>
      </c>
      <c r="O401" s="8" t="s">
        <v>4018</v>
      </c>
      <c r="P401" s="8" t="s">
        <v>4019</v>
      </c>
      <c r="Q401" s="8" t="s">
        <v>736</v>
      </c>
      <c r="R401" s="8" t="s">
        <v>738</v>
      </c>
      <c r="S401" s="8" t="s">
        <v>4170</v>
      </c>
      <c r="T401" s="8" t="s">
        <v>57</v>
      </c>
      <c r="U401" s="8" t="s">
        <v>94</v>
      </c>
      <c r="V401" s="8" t="s">
        <v>60</v>
      </c>
      <c r="W401" s="8" t="s">
        <v>4021</v>
      </c>
    </row>
    <row r="402" spans="1:23" ht="15" customHeight="1">
      <c r="A402" s="190"/>
      <c r="B402" s="13" t="s">
        <v>4171</v>
      </c>
      <c r="C402" s="104">
        <v>1</v>
      </c>
      <c r="D402" s="104">
        <v>1</v>
      </c>
      <c r="E402" s="82">
        <v>1</v>
      </c>
      <c r="F402" s="82"/>
      <c r="G402" s="8" t="s">
        <v>104</v>
      </c>
      <c r="H402" s="8" t="s">
        <v>34</v>
      </c>
      <c r="I402" s="8" t="s">
        <v>4173</v>
      </c>
      <c r="J402" s="12">
        <f t="shared" si="1"/>
        <v>31</v>
      </c>
      <c r="K402" s="8" t="s">
        <v>40</v>
      </c>
      <c r="L402" s="8" t="s">
        <v>42</v>
      </c>
      <c r="M402" s="8" t="s">
        <v>43</v>
      </c>
      <c r="N402" s="8" t="s">
        <v>45</v>
      </c>
      <c r="O402" s="8" t="s">
        <v>4080</v>
      </c>
      <c r="P402" s="8" t="s">
        <v>4081</v>
      </c>
      <c r="Q402" s="8" t="s">
        <v>1677</v>
      </c>
      <c r="R402" s="8" t="s">
        <v>1679</v>
      </c>
      <c r="S402" s="8" t="s">
        <v>4176</v>
      </c>
      <c r="T402" s="8" t="s">
        <v>57</v>
      </c>
      <c r="U402" s="8" t="s">
        <v>94</v>
      </c>
      <c r="V402" s="8" t="s">
        <v>60</v>
      </c>
      <c r="W402" s="8" t="s">
        <v>1685</v>
      </c>
    </row>
    <row r="403" spans="1:23" ht="15" customHeight="1">
      <c r="A403" s="190"/>
      <c r="B403" s="13" t="s">
        <v>4178</v>
      </c>
      <c r="C403" s="104">
        <v>1</v>
      </c>
      <c r="D403" s="104">
        <v>1</v>
      </c>
      <c r="E403" s="82">
        <v>1</v>
      </c>
      <c r="F403" s="82"/>
      <c r="G403" s="8" t="s">
        <v>155</v>
      </c>
      <c r="H403" s="8" t="s">
        <v>34</v>
      </c>
      <c r="I403" s="8" t="s">
        <v>4180</v>
      </c>
      <c r="J403" s="12">
        <f t="shared" si="1"/>
        <v>62</v>
      </c>
      <c r="K403" s="8" t="s">
        <v>40</v>
      </c>
      <c r="L403" s="8" t="s">
        <v>42</v>
      </c>
      <c r="M403" s="8" t="s">
        <v>43</v>
      </c>
      <c r="N403" s="8" t="s">
        <v>45</v>
      </c>
      <c r="O403" s="8" t="s">
        <v>4034</v>
      </c>
      <c r="P403" s="8" t="s">
        <v>4035</v>
      </c>
      <c r="Q403" s="8" t="s">
        <v>433</v>
      </c>
      <c r="R403" s="8" t="s">
        <v>434</v>
      </c>
      <c r="S403" s="8" t="s">
        <v>4183</v>
      </c>
      <c r="T403" s="8" t="s">
        <v>57</v>
      </c>
      <c r="U403" s="8" t="s">
        <v>94</v>
      </c>
      <c r="V403" s="8" t="s">
        <v>60</v>
      </c>
      <c r="W403" s="8" t="s">
        <v>4038</v>
      </c>
    </row>
    <row r="404" spans="1:23" ht="15" customHeight="1">
      <c r="A404" s="190"/>
      <c r="B404" s="13" t="s">
        <v>4184</v>
      </c>
      <c r="C404" s="104">
        <v>1</v>
      </c>
      <c r="D404" s="104">
        <v>1</v>
      </c>
      <c r="E404" s="82">
        <v>1</v>
      </c>
      <c r="F404" s="82"/>
      <c r="G404" s="8" t="s">
        <v>155</v>
      </c>
      <c r="H404" s="8" t="s">
        <v>34</v>
      </c>
      <c r="I404" s="8" t="s">
        <v>4180</v>
      </c>
      <c r="J404" s="12">
        <f t="shared" si="1"/>
        <v>62</v>
      </c>
      <c r="K404" s="8" t="s">
        <v>40</v>
      </c>
      <c r="L404" s="8" t="s">
        <v>42</v>
      </c>
      <c r="M404" s="8" t="s">
        <v>43</v>
      </c>
      <c r="N404" s="8" t="s">
        <v>45</v>
      </c>
      <c r="O404" s="8" t="s">
        <v>4041</v>
      </c>
      <c r="P404" s="8" t="s">
        <v>4042</v>
      </c>
      <c r="Q404" s="8" t="s">
        <v>433</v>
      </c>
      <c r="R404" s="8" t="s">
        <v>434</v>
      </c>
      <c r="S404" s="8" t="s">
        <v>4183</v>
      </c>
      <c r="T404" s="8" t="s">
        <v>57</v>
      </c>
      <c r="U404" s="8" t="s">
        <v>94</v>
      </c>
      <c r="V404" s="8" t="s">
        <v>60</v>
      </c>
      <c r="W404" s="8" t="s">
        <v>4038</v>
      </c>
    </row>
    <row r="405" spans="1:23" ht="15" customHeight="1">
      <c r="A405" s="190"/>
      <c r="B405" s="13" t="s">
        <v>4192</v>
      </c>
      <c r="C405" s="104">
        <v>1</v>
      </c>
      <c r="D405" s="104">
        <v>1</v>
      </c>
      <c r="E405" s="82">
        <v>1</v>
      </c>
      <c r="F405" s="82"/>
      <c r="G405" s="8" t="s">
        <v>155</v>
      </c>
      <c r="H405" s="8" t="s">
        <v>34</v>
      </c>
      <c r="I405" s="8" t="s">
        <v>339</v>
      </c>
      <c r="J405" s="12">
        <f t="shared" si="1"/>
        <v>14</v>
      </c>
      <c r="K405" s="8" t="s">
        <v>340</v>
      </c>
      <c r="L405" s="8" t="s">
        <v>341</v>
      </c>
      <c r="M405" s="8" t="s">
        <v>43</v>
      </c>
      <c r="N405" s="8" t="s">
        <v>45</v>
      </c>
      <c r="O405" s="8" t="s">
        <v>40</v>
      </c>
      <c r="P405" s="8" t="s">
        <v>42</v>
      </c>
      <c r="Q405" s="8" t="s">
        <v>43</v>
      </c>
      <c r="R405" s="8" t="s">
        <v>45</v>
      </c>
      <c r="S405" s="8" t="s">
        <v>343</v>
      </c>
      <c r="T405" s="8" t="s">
        <v>78</v>
      </c>
      <c r="U405" s="8" t="s">
        <v>94</v>
      </c>
      <c r="V405" s="8" t="s">
        <v>345</v>
      </c>
      <c r="W405" s="8" t="s">
        <v>60</v>
      </c>
    </row>
    <row r="406" spans="1:23" ht="15" customHeight="1">
      <c r="A406" s="190"/>
      <c r="B406" s="13" t="s">
        <v>4197</v>
      </c>
      <c r="C406" s="104">
        <v>1</v>
      </c>
      <c r="D406" s="104">
        <v>1</v>
      </c>
      <c r="E406" s="82">
        <v>1</v>
      </c>
      <c r="F406" s="82"/>
      <c r="G406" s="8" t="s">
        <v>155</v>
      </c>
      <c r="H406" s="8" t="s">
        <v>34</v>
      </c>
      <c r="I406" s="8" t="s">
        <v>4200</v>
      </c>
      <c r="J406" s="12">
        <f t="shared" si="1"/>
        <v>64</v>
      </c>
      <c r="K406" s="8" t="s">
        <v>170</v>
      </c>
      <c r="L406" s="8" t="s">
        <v>171</v>
      </c>
      <c r="M406" s="8" t="s">
        <v>46</v>
      </c>
      <c r="N406" s="8" t="s">
        <v>49</v>
      </c>
      <c r="O406" s="8" t="s">
        <v>4001</v>
      </c>
      <c r="P406" s="8" t="s">
        <v>4002</v>
      </c>
      <c r="Q406" s="8" t="s">
        <v>1677</v>
      </c>
      <c r="R406" s="8" t="s">
        <v>1679</v>
      </c>
      <c r="S406" s="8" t="s">
        <v>4203</v>
      </c>
      <c r="T406" s="8" t="s">
        <v>57</v>
      </c>
      <c r="U406" s="8" t="s">
        <v>94</v>
      </c>
      <c r="V406" s="8" t="s">
        <v>177</v>
      </c>
      <c r="W406" s="8" t="s">
        <v>4004</v>
      </c>
    </row>
    <row r="407" spans="1:23" ht="15" customHeight="1">
      <c r="A407" s="190"/>
      <c r="B407" s="13" t="s">
        <v>4205</v>
      </c>
      <c r="C407" s="104">
        <v>1</v>
      </c>
      <c r="D407" s="104">
        <v>1</v>
      </c>
      <c r="E407" s="82">
        <v>1</v>
      </c>
      <c r="F407" s="82"/>
      <c r="G407" s="8" t="s">
        <v>155</v>
      </c>
      <c r="H407" s="8" t="s">
        <v>34</v>
      </c>
      <c r="I407" s="8" t="s">
        <v>4200</v>
      </c>
      <c r="J407" s="12">
        <f t="shared" si="1"/>
        <v>64</v>
      </c>
      <c r="K407" s="8" t="s">
        <v>170</v>
      </c>
      <c r="L407" s="8" t="s">
        <v>171</v>
      </c>
      <c r="M407" s="8" t="s">
        <v>46</v>
      </c>
      <c r="N407" s="8" t="s">
        <v>49</v>
      </c>
      <c r="O407" s="8" t="s">
        <v>4001</v>
      </c>
      <c r="P407" s="8" t="s">
        <v>4002</v>
      </c>
      <c r="Q407" s="8" t="s">
        <v>1677</v>
      </c>
      <c r="R407" s="8" t="s">
        <v>1679</v>
      </c>
      <c r="S407" s="8" t="s">
        <v>4203</v>
      </c>
      <c r="T407" s="8" t="s">
        <v>57</v>
      </c>
      <c r="U407" s="8" t="s">
        <v>94</v>
      </c>
      <c r="V407" s="8" t="s">
        <v>177</v>
      </c>
      <c r="W407" s="8" t="s">
        <v>4004</v>
      </c>
    </row>
    <row r="408" spans="1:23" ht="15" customHeight="1">
      <c r="A408" s="190"/>
      <c r="B408" s="13" t="s">
        <v>4210</v>
      </c>
      <c r="C408" s="104">
        <v>1</v>
      </c>
      <c r="D408" s="104">
        <v>1</v>
      </c>
      <c r="E408" s="82">
        <v>1</v>
      </c>
      <c r="F408" s="82"/>
      <c r="G408" s="8" t="s">
        <v>155</v>
      </c>
      <c r="H408" s="8" t="s">
        <v>34</v>
      </c>
      <c r="I408" s="8" t="s">
        <v>4213</v>
      </c>
      <c r="J408" s="12">
        <f t="shared" si="1"/>
        <v>73</v>
      </c>
      <c r="K408" s="8" t="s">
        <v>170</v>
      </c>
      <c r="L408" s="8" t="s">
        <v>171</v>
      </c>
      <c r="M408" s="8" t="s">
        <v>46</v>
      </c>
      <c r="N408" s="8" t="s">
        <v>49</v>
      </c>
      <c r="O408" s="8" t="s">
        <v>4018</v>
      </c>
      <c r="P408" s="8" t="s">
        <v>4019</v>
      </c>
      <c r="Q408" s="8" t="s">
        <v>736</v>
      </c>
      <c r="R408" s="8" t="s">
        <v>738</v>
      </c>
      <c r="S408" s="8" t="s">
        <v>4216</v>
      </c>
      <c r="T408" s="8" t="s">
        <v>57</v>
      </c>
      <c r="U408" s="8" t="s">
        <v>94</v>
      </c>
      <c r="V408" s="8" t="s">
        <v>177</v>
      </c>
      <c r="W408" s="8" t="s">
        <v>4021</v>
      </c>
    </row>
    <row r="409" spans="1:23" ht="15" customHeight="1">
      <c r="A409" s="190"/>
      <c r="B409" s="13" t="s">
        <v>4217</v>
      </c>
      <c r="C409" s="104">
        <v>1</v>
      </c>
      <c r="D409" s="104">
        <v>1</v>
      </c>
      <c r="E409" s="82">
        <v>1</v>
      </c>
      <c r="F409" s="82"/>
      <c r="G409" s="8" t="s">
        <v>155</v>
      </c>
      <c r="H409" s="8" t="s">
        <v>34</v>
      </c>
      <c r="I409" s="8" t="s">
        <v>4213</v>
      </c>
      <c r="J409" s="12">
        <f t="shared" si="1"/>
        <v>73</v>
      </c>
      <c r="K409" s="8" t="s">
        <v>170</v>
      </c>
      <c r="L409" s="8" t="s">
        <v>171</v>
      </c>
      <c r="M409" s="8" t="s">
        <v>46</v>
      </c>
      <c r="N409" s="8" t="s">
        <v>49</v>
      </c>
      <c r="O409" s="8" t="s">
        <v>4018</v>
      </c>
      <c r="P409" s="8" t="s">
        <v>4019</v>
      </c>
      <c r="Q409" s="8" t="s">
        <v>736</v>
      </c>
      <c r="R409" s="8" t="s">
        <v>738</v>
      </c>
      <c r="S409" s="8" t="s">
        <v>4216</v>
      </c>
      <c r="T409" s="8" t="s">
        <v>57</v>
      </c>
      <c r="U409" s="8" t="s">
        <v>94</v>
      </c>
      <c r="V409" s="8" t="s">
        <v>177</v>
      </c>
      <c r="W409" s="8" t="s">
        <v>4021</v>
      </c>
    </row>
    <row r="410" spans="1:23" ht="15" customHeight="1">
      <c r="A410" s="190"/>
      <c r="B410" s="13" t="s">
        <v>4220</v>
      </c>
      <c r="C410" s="104">
        <v>1</v>
      </c>
      <c r="D410" s="104">
        <v>1</v>
      </c>
      <c r="E410" s="82">
        <v>1</v>
      </c>
      <c r="F410" s="82"/>
      <c r="G410" s="8" t="s">
        <v>155</v>
      </c>
      <c r="H410" s="8" t="s">
        <v>34</v>
      </c>
      <c r="I410" s="8" t="s">
        <v>4223</v>
      </c>
      <c r="J410" s="12">
        <f t="shared" si="1"/>
        <v>68</v>
      </c>
      <c r="K410" s="8" t="s">
        <v>170</v>
      </c>
      <c r="L410" s="8" t="s">
        <v>171</v>
      </c>
      <c r="M410" s="8" t="s">
        <v>46</v>
      </c>
      <c r="N410" s="8" t="s">
        <v>49</v>
      </c>
      <c r="O410" s="8" t="s">
        <v>4080</v>
      </c>
      <c r="P410" s="8" t="s">
        <v>4081</v>
      </c>
      <c r="Q410" s="8" t="s">
        <v>1677</v>
      </c>
      <c r="R410" s="8" t="s">
        <v>1679</v>
      </c>
      <c r="S410" s="8" t="s">
        <v>4225</v>
      </c>
      <c r="T410" s="8" t="s">
        <v>57</v>
      </c>
      <c r="U410" s="8" t="s">
        <v>94</v>
      </c>
      <c r="V410" s="8" t="s">
        <v>177</v>
      </c>
      <c r="W410" s="8" t="s">
        <v>1685</v>
      </c>
    </row>
    <row r="411" spans="1:23" ht="15" customHeight="1">
      <c r="A411" s="190"/>
      <c r="B411" s="13" t="s">
        <v>4226</v>
      </c>
      <c r="C411" s="104">
        <v>1</v>
      </c>
      <c r="D411" s="104">
        <v>1</v>
      </c>
      <c r="E411" s="82">
        <v>1</v>
      </c>
      <c r="F411" s="82"/>
      <c r="G411" s="8" t="s">
        <v>155</v>
      </c>
      <c r="H411" s="8" t="s">
        <v>34</v>
      </c>
      <c r="I411" s="8" t="s">
        <v>4229</v>
      </c>
      <c r="J411" s="12">
        <f t="shared" si="1"/>
        <v>21</v>
      </c>
      <c r="K411" s="8" t="s">
        <v>170</v>
      </c>
      <c r="L411" s="8" t="s">
        <v>171</v>
      </c>
      <c r="M411" s="8" t="s">
        <v>46</v>
      </c>
      <c r="N411" s="8" t="s">
        <v>49</v>
      </c>
      <c r="O411" s="8" t="s">
        <v>4034</v>
      </c>
      <c r="P411" s="8" t="s">
        <v>4035</v>
      </c>
      <c r="Q411" s="8" t="s">
        <v>433</v>
      </c>
      <c r="R411" s="8" t="s">
        <v>434</v>
      </c>
      <c r="S411" s="8" t="s">
        <v>4231</v>
      </c>
      <c r="T411" s="8" t="s">
        <v>57</v>
      </c>
      <c r="U411" s="8" t="s">
        <v>94</v>
      </c>
      <c r="V411" s="8" t="s">
        <v>177</v>
      </c>
      <c r="W411" s="8" t="s">
        <v>4038</v>
      </c>
    </row>
    <row r="412" spans="1:23" ht="15" customHeight="1">
      <c r="A412" s="190"/>
      <c r="B412" s="13" t="s">
        <v>4233</v>
      </c>
      <c r="C412" s="104">
        <v>1</v>
      </c>
      <c r="D412" s="104">
        <v>1</v>
      </c>
      <c r="E412" s="82">
        <v>1</v>
      </c>
      <c r="F412" s="82"/>
      <c r="G412" s="8" t="s">
        <v>155</v>
      </c>
      <c r="H412" s="8" t="s">
        <v>34</v>
      </c>
      <c r="I412" s="8" t="s">
        <v>4229</v>
      </c>
      <c r="J412" s="12">
        <f t="shared" si="1"/>
        <v>21</v>
      </c>
      <c r="K412" s="8" t="s">
        <v>170</v>
      </c>
      <c r="L412" s="8" t="s">
        <v>171</v>
      </c>
      <c r="M412" s="8" t="s">
        <v>46</v>
      </c>
      <c r="N412" s="8" t="s">
        <v>49</v>
      </c>
      <c r="O412" s="8" t="s">
        <v>4034</v>
      </c>
      <c r="P412" s="8" t="s">
        <v>4035</v>
      </c>
      <c r="Q412" s="8" t="s">
        <v>433</v>
      </c>
      <c r="R412" s="8" t="s">
        <v>434</v>
      </c>
      <c r="S412" s="8" t="s">
        <v>4231</v>
      </c>
      <c r="T412" s="8" t="s">
        <v>57</v>
      </c>
      <c r="U412" s="8" t="s">
        <v>94</v>
      </c>
      <c r="V412" s="8" t="s">
        <v>177</v>
      </c>
      <c r="W412" s="8" t="s">
        <v>4038</v>
      </c>
    </row>
    <row r="413" spans="1:23" ht="15" customHeight="1">
      <c r="A413" s="190"/>
      <c r="B413" s="13" t="s">
        <v>4236</v>
      </c>
      <c r="C413" s="104">
        <v>1</v>
      </c>
      <c r="D413" s="104">
        <v>1</v>
      </c>
      <c r="E413" s="82">
        <v>1</v>
      </c>
      <c r="F413" s="82"/>
      <c r="G413" s="8" t="s">
        <v>155</v>
      </c>
      <c r="H413" s="8" t="s">
        <v>34</v>
      </c>
      <c r="I413" s="8" t="s">
        <v>4229</v>
      </c>
      <c r="J413" s="12">
        <f t="shared" si="1"/>
        <v>21</v>
      </c>
      <c r="K413" s="8" t="s">
        <v>170</v>
      </c>
      <c r="L413" s="8" t="s">
        <v>171</v>
      </c>
      <c r="M413" s="8" t="s">
        <v>46</v>
      </c>
      <c r="N413" s="8" t="s">
        <v>49</v>
      </c>
      <c r="O413" s="8" t="s">
        <v>4041</v>
      </c>
      <c r="P413" s="8" t="s">
        <v>4042</v>
      </c>
      <c r="Q413" s="8" t="s">
        <v>433</v>
      </c>
      <c r="R413" s="8" t="s">
        <v>434</v>
      </c>
      <c r="S413" s="8" t="s">
        <v>4231</v>
      </c>
      <c r="T413" s="8" t="s">
        <v>57</v>
      </c>
      <c r="U413" s="8" t="s">
        <v>94</v>
      </c>
      <c r="V413" s="8" t="s">
        <v>177</v>
      </c>
      <c r="W413" s="8" t="s">
        <v>4038</v>
      </c>
    </row>
    <row r="414" spans="1:23" ht="15" customHeight="1">
      <c r="A414" s="190"/>
      <c r="B414" s="13" t="s">
        <v>4240</v>
      </c>
      <c r="C414" s="104">
        <v>1</v>
      </c>
      <c r="D414" s="104">
        <v>1</v>
      </c>
      <c r="E414" s="82">
        <v>1</v>
      </c>
      <c r="F414" s="82"/>
      <c r="G414" s="8" t="s">
        <v>155</v>
      </c>
      <c r="H414" s="8" t="s">
        <v>34</v>
      </c>
      <c r="I414" s="8" t="s">
        <v>4229</v>
      </c>
      <c r="J414" s="12">
        <f t="shared" si="1"/>
        <v>21</v>
      </c>
      <c r="K414" s="8" t="s">
        <v>170</v>
      </c>
      <c r="L414" s="8" t="s">
        <v>171</v>
      </c>
      <c r="M414" s="8" t="s">
        <v>46</v>
      </c>
      <c r="N414" s="8" t="s">
        <v>49</v>
      </c>
      <c r="O414" s="8" t="s">
        <v>4041</v>
      </c>
      <c r="P414" s="8" t="s">
        <v>4042</v>
      </c>
      <c r="Q414" s="8" t="s">
        <v>433</v>
      </c>
      <c r="R414" s="8" t="s">
        <v>434</v>
      </c>
      <c r="S414" s="8" t="s">
        <v>4231</v>
      </c>
      <c r="T414" s="8" t="s">
        <v>57</v>
      </c>
      <c r="U414" s="8" t="s">
        <v>94</v>
      </c>
      <c r="V414" s="8" t="s">
        <v>177</v>
      </c>
      <c r="W414" s="8" t="s">
        <v>4038</v>
      </c>
    </row>
    <row r="415" spans="1:23" ht="15" customHeight="1">
      <c r="A415" s="190"/>
      <c r="B415" s="13" t="s">
        <v>4242</v>
      </c>
      <c r="C415" s="104">
        <v>1</v>
      </c>
      <c r="D415" s="104">
        <v>1</v>
      </c>
      <c r="E415" s="82">
        <v>1</v>
      </c>
      <c r="F415" s="82"/>
      <c r="G415" s="8" t="s">
        <v>664</v>
      </c>
      <c r="H415" s="8" t="s">
        <v>34</v>
      </c>
      <c r="I415" s="8" t="s">
        <v>4243</v>
      </c>
      <c r="J415" s="12">
        <f t="shared" si="1"/>
        <v>46</v>
      </c>
      <c r="K415" s="8" t="s">
        <v>429</v>
      </c>
      <c r="L415" s="8" t="s">
        <v>431</v>
      </c>
      <c r="M415" s="8" t="s">
        <v>433</v>
      </c>
      <c r="N415" s="8" t="s">
        <v>434</v>
      </c>
      <c r="O415" s="8" t="s">
        <v>947</v>
      </c>
      <c r="P415" s="8" t="s">
        <v>948</v>
      </c>
      <c r="Q415" s="8" t="s">
        <v>369</v>
      </c>
      <c r="R415" s="8" t="s">
        <v>370</v>
      </c>
      <c r="S415" s="8" t="s">
        <v>4246</v>
      </c>
      <c r="T415" s="8" t="s">
        <v>57</v>
      </c>
      <c r="U415" s="8" t="s">
        <v>1888</v>
      </c>
      <c r="V415" s="8" t="s">
        <v>437</v>
      </c>
      <c r="W415" s="8" t="s">
        <v>953</v>
      </c>
    </row>
    <row r="416" spans="1:23" ht="15" customHeight="1">
      <c r="A416" s="191"/>
      <c r="B416" s="13" t="s">
        <v>4250</v>
      </c>
      <c r="C416" s="104">
        <v>1</v>
      </c>
      <c r="D416" s="104">
        <v>1</v>
      </c>
      <c r="E416" s="82"/>
      <c r="F416" s="82"/>
      <c r="G416" s="8" t="s">
        <v>2500</v>
      </c>
      <c r="H416" s="8" t="s">
        <v>34</v>
      </c>
      <c r="I416" s="8" t="s">
        <v>4253</v>
      </c>
      <c r="J416" s="12">
        <f t="shared" si="1"/>
        <v>56</v>
      </c>
      <c r="K416" s="8" t="s">
        <v>947</v>
      </c>
      <c r="L416" s="8" t="s">
        <v>948</v>
      </c>
      <c r="M416" s="8" t="s">
        <v>369</v>
      </c>
      <c r="N416" s="8" t="s">
        <v>370</v>
      </c>
      <c r="O416" s="8" t="s">
        <v>4256</v>
      </c>
      <c r="P416" s="8" t="s">
        <v>4257</v>
      </c>
      <c r="Q416" s="8" t="s">
        <v>709</v>
      </c>
      <c r="R416" s="8" t="s">
        <v>710</v>
      </c>
      <c r="S416" s="8" t="s">
        <v>4259</v>
      </c>
      <c r="T416" s="8" t="s">
        <v>57</v>
      </c>
      <c r="U416" s="8" t="s">
        <v>4104</v>
      </c>
      <c r="V416" s="8" t="s">
        <v>953</v>
      </c>
      <c r="W416" s="8" t="s">
        <v>1893</v>
      </c>
    </row>
    <row r="417" spans="1:23" ht="15" customHeight="1">
      <c r="A417" s="43" t="s">
        <v>4261</v>
      </c>
      <c r="B417" s="13" t="s">
        <v>4263</v>
      </c>
      <c r="C417" s="104">
        <v>1</v>
      </c>
      <c r="D417" s="104">
        <v>1</v>
      </c>
      <c r="E417" s="82"/>
      <c r="F417" s="82"/>
      <c r="G417" s="8" t="s">
        <v>84</v>
      </c>
      <c r="H417" s="8" t="s">
        <v>34</v>
      </c>
      <c r="I417" s="8" t="s">
        <v>4265</v>
      </c>
      <c r="J417" s="12">
        <f t="shared" si="1"/>
        <v>20</v>
      </c>
      <c r="K417" s="8" t="s">
        <v>40</v>
      </c>
      <c r="L417" s="8" t="s">
        <v>42</v>
      </c>
      <c r="M417" s="8" t="s">
        <v>43</v>
      </c>
      <c r="N417" s="8" t="s">
        <v>45</v>
      </c>
      <c r="O417" s="8" t="s">
        <v>4267</v>
      </c>
      <c r="P417" s="8" t="s">
        <v>4268</v>
      </c>
      <c r="Q417" s="8" t="s">
        <v>53</v>
      </c>
      <c r="R417" s="8" t="s">
        <v>55</v>
      </c>
      <c r="S417" s="8" t="s">
        <v>4270</v>
      </c>
      <c r="T417" s="8" t="s">
        <v>57</v>
      </c>
      <c r="U417" s="8" t="s">
        <v>1254</v>
      </c>
      <c r="V417" s="8" t="s">
        <v>60</v>
      </c>
      <c r="W417" s="8" t="s">
        <v>4271</v>
      </c>
    </row>
    <row r="418" spans="1:23" ht="15" customHeight="1">
      <c r="A418" s="182" t="s">
        <v>4272</v>
      </c>
      <c r="B418" s="13" t="s">
        <v>4275</v>
      </c>
      <c r="C418" s="104">
        <v>1</v>
      </c>
      <c r="D418" s="104">
        <v>1</v>
      </c>
      <c r="E418" s="82"/>
      <c r="F418" s="82"/>
      <c r="G418" s="8" t="s">
        <v>691</v>
      </c>
      <c r="H418" s="8" t="s">
        <v>34</v>
      </c>
      <c r="I418" s="8" t="s">
        <v>4277</v>
      </c>
      <c r="J418" s="12">
        <f t="shared" si="1"/>
        <v>40</v>
      </c>
      <c r="K418" s="8" t="s">
        <v>40</v>
      </c>
      <c r="L418" s="8" t="s">
        <v>42</v>
      </c>
      <c r="M418" s="8" t="s">
        <v>43</v>
      </c>
      <c r="N418" s="8" t="s">
        <v>45</v>
      </c>
      <c r="O418" s="8" t="s">
        <v>4281</v>
      </c>
      <c r="P418" s="8" t="s">
        <v>4282</v>
      </c>
      <c r="Q418" s="8" t="s">
        <v>2607</v>
      </c>
      <c r="R418" s="8" t="s">
        <v>2609</v>
      </c>
      <c r="S418" s="8" t="s">
        <v>4284</v>
      </c>
      <c r="T418" s="8" t="s">
        <v>57</v>
      </c>
      <c r="U418" s="8" t="s">
        <v>59</v>
      </c>
      <c r="V418" s="8" t="s">
        <v>60</v>
      </c>
      <c r="W418" s="8" t="s">
        <v>4285</v>
      </c>
    </row>
    <row r="419" spans="1:23" ht="15" customHeight="1">
      <c r="A419" s="183"/>
      <c r="B419" s="13" t="s">
        <v>4287</v>
      </c>
      <c r="C419" s="104">
        <v>1</v>
      </c>
      <c r="D419" s="104">
        <v>1</v>
      </c>
      <c r="E419" s="82"/>
      <c r="F419" s="82"/>
      <c r="G419" s="8" t="s">
        <v>691</v>
      </c>
      <c r="H419" s="8" t="s">
        <v>34</v>
      </c>
      <c r="I419" s="8" t="s">
        <v>4288</v>
      </c>
      <c r="J419" s="12">
        <f t="shared" si="1"/>
        <v>42</v>
      </c>
      <c r="K419" s="8" t="s">
        <v>815</v>
      </c>
      <c r="L419" s="8" t="s">
        <v>816</v>
      </c>
      <c r="M419" s="8" t="s">
        <v>736</v>
      </c>
      <c r="N419" s="8" t="s">
        <v>738</v>
      </c>
      <c r="O419" s="8" t="s">
        <v>4293</v>
      </c>
      <c r="P419" s="8" t="s">
        <v>4282</v>
      </c>
      <c r="Q419" s="8" t="s">
        <v>2922</v>
      </c>
      <c r="R419" s="8" t="s">
        <v>2924</v>
      </c>
      <c r="S419" s="8" t="s">
        <v>4294</v>
      </c>
      <c r="T419" s="8" t="s">
        <v>57</v>
      </c>
      <c r="U419" s="8" t="s">
        <v>59</v>
      </c>
      <c r="V419" s="8" t="s">
        <v>819</v>
      </c>
      <c r="W419" s="8" t="s">
        <v>4295</v>
      </c>
    </row>
    <row r="420" spans="1:23" ht="15" customHeight="1">
      <c r="A420" s="183"/>
      <c r="B420" s="13" t="s">
        <v>4297</v>
      </c>
      <c r="C420" s="104">
        <v>1</v>
      </c>
      <c r="D420" s="104">
        <v>1</v>
      </c>
      <c r="E420" s="82"/>
      <c r="F420" s="82"/>
      <c r="G420" s="8" t="s">
        <v>691</v>
      </c>
      <c r="H420" s="8" t="s">
        <v>34</v>
      </c>
      <c r="I420" s="8" t="s">
        <v>4299</v>
      </c>
      <c r="J420" s="12">
        <f t="shared" si="1"/>
        <v>45</v>
      </c>
      <c r="K420" s="8" t="s">
        <v>40</v>
      </c>
      <c r="L420" s="8" t="s">
        <v>42</v>
      </c>
      <c r="M420" s="8" t="s">
        <v>43</v>
      </c>
      <c r="N420" s="8" t="s">
        <v>45</v>
      </c>
      <c r="O420" s="8" t="s">
        <v>4301</v>
      </c>
      <c r="P420" s="8" t="s">
        <v>4282</v>
      </c>
      <c r="Q420" s="8" t="s">
        <v>486</v>
      </c>
      <c r="R420" s="8" t="s">
        <v>487</v>
      </c>
      <c r="S420" s="8" t="s">
        <v>4302</v>
      </c>
      <c r="T420" s="8" t="s">
        <v>57</v>
      </c>
      <c r="U420" s="8" t="s">
        <v>59</v>
      </c>
      <c r="V420" s="8" t="s">
        <v>60</v>
      </c>
      <c r="W420" s="8" t="s">
        <v>4305</v>
      </c>
    </row>
    <row r="421" spans="1:23" ht="15" customHeight="1">
      <c r="A421" s="183"/>
      <c r="B421" s="13" t="s">
        <v>4306</v>
      </c>
      <c r="C421" s="104">
        <v>1</v>
      </c>
      <c r="D421" s="104">
        <v>1</v>
      </c>
      <c r="E421" s="82"/>
      <c r="F421" s="82"/>
      <c r="G421" s="8" t="s">
        <v>691</v>
      </c>
      <c r="H421" s="8" t="s">
        <v>34</v>
      </c>
      <c r="I421" s="8" t="s">
        <v>4308</v>
      </c>
      <c r="J421" s="12">
        <f t="shared" si="1"/>
        <v>34</v>
      </c>
      <c r="K421" s="8" t="s">
        <v>815</v>
      </c>
      <c r="L421" s="8" t="s">
        <v>816</v>
      </c>
      <c r="M421" s="8" t="s">
        <v>736</v>
      </c>
      <c r="N421" s="8" t="s">
        <v>738</v>
      </c>
      <c r="O421" s="8" t="s">
        <v>4310</v>
      </c>
      <c r="P421" s="8" t="s">
        <v>4282</v>
      </c>
      <c r="Q421" s="8" t="s">
        <v>511</v>
      </c>
      <c r="R421" s="8" t="s">
        <v>513</v>
      </c>
      <c r="S421" s="8" t="s">
        <v>4311</v>
      </c>
      <c r="T421" s="8" t="s">
        <v>57</v>
      </c>
      <c r="U421" s="8" t="s">
        <v>59</v>
      </c>
      <c r="V421" s="8" t="s">
        <v>819</v>
      </c>
      <c r="W421" s="8" t="s">
        <v>3040</v>
      </c>
    </row>
    <row r="422" spans="1:23" ht="15" customHeight="1">
      <c r="A422" s="183"/>
      <c r="B422" s="13" t="s">
        <v>4315</v>
      </c>
      <c r="C422" s="104">
        <v>1</v>
      </c>
      <c r="D422" s="104">
        <v>1</v>
      </c>
      <c r="E422" s="82"/>
      <c r="F422" s="82"/>
      <c r="G422" s="8" t="s">
        <v>691</v>
      </c>
      <c r="H422" s="8" t="s">
        <v>34</v>
      </c>
      <c r="I422" s="8" t="s">
        <v>4317</v>
      </c>
      <c r="J422" s="12">
        <f t="shared" si="1"/>
        <v>20</v>
      </c>
      <c r="K422" s="8" t="s">
        <v>170</v>
      </c>
      <c r="L422" s="8" t="s">
        <v>171</v>
      </c>
      <c r="M422" s="8" t="s">
        <v>46</v>
      </c>
      <c r="N422" s="8" t="s">
        <v>49</v>
      </c>
      <c r="O422" s="8" t="s">
        <v>4318</v>
      </c>
      <c r="P422" s="8" t="s">
        <v>4282</v>
      </c>
      <c r="Q422" s="8" t="s">
        <v>531</v>
      </c>
      <c r="R422" s="8" t="s">
        <v>532</v>
      </c>
      <c r="S422" s="8" t="s">
        <v>4319</v>
      </c>
      <c r="T422" s="8" t="s">
        <v>57</v>
      </c>
      <c r="U422" s="8" t="s">
        <v>59</v>
      </c>
      <c r="V422" s="8" t="s">
        <v>177</v>
      </c>
      <c r="W422" s="8" t="s">
        <v>4320</v>
      </c>
    </row>
    <row r="423" spans="1:23" ht="15" customHeight="1">
      <c r="A423" s="183"/>
      <c r="B423" s="13" t="s">
        <v>4321</v>
      </c>
      <c r="C423" s="104">
        <v>1</v>
      </c>
      <c r="D423" s="104">
        <v>1</v>
      </c>
      <c r="E423" s="82">
        <v>1</v>
      </c>
      <c r="F423" s="82"/>
      <c r="G423" s="8" t="s">
        <v>84</v>
      </c>
      <c r="H423" s="8" t="s">
        <v>34</v>
      </c>
      <c r="I423" s="8" t="s">
        <v>2983</v>
      </c>
      <c r="J423" s="12">
        <f t="shared" si="1"/>
        <v>24</v>
      </c>
      <c r="K423" s="8" t="s">
        <v>4324</v>
      </c>
      <c r="L423" s="8" t="s">
        <v>4325</v>
      </c>
      <c r="M423" s="8" t="s">
        <v>433</v>
      </c>
      <c r="N423" s="8" t="s">
        <v>434</v>
      </c>
      <c r="O423" s="8" t="s">
        <v>170</v>
      </c>
      <c r="P423" s="8" t="s">
        <v>171</v>
      </c>
      <c r="Q423" s="8" t="s">
        <v>46</v>
      </c>
      <c r="R423" s="8" t="s">
        <v>49</v>
      </c>
      <c r="S423" s="8" t="s">
        <v>4327</v>
      </c>
      <c r="T423" s="8" t="s">
        <v>57</v>
      </c>
      <c r="U423" s="8" t="s">
        <v>94</v>
      </c>
      <c r="V423" s="8" t="s">
        <v>2108</v>
      </c>
      <c r="W423" s="8" t="s">
        <v>177</v>
      </c>
    </row>
    <row r="424" spans="1:23" ht="15" customHeight="1">
      <c r="A424" s="183"/>
      <c r="B424" s="13" t="s">
        <v>4330</v>
      </c>
      <c r="C424" s="104">
        <v>1</v>
      </c>
      <c r="D424" s="104">
        <v>1</v>
      </c>
      <c r="E424" s="82"/>
      <c r="F424" s="82"/>
      <c r="G424" s="8" t="s">
        <v>691</v>
      </c>
      <c r="H424" s="8" t="s">
        <v>34</v>
      </c>
      <c r="I424" s="8" t="s">
        <v>4332</v>
      </c>
      <c r="J424" s="12">
        <f t="shared" si="1"/>
        <v>43</v>
      </c>
      <c r="K424" s="8" t="s">
        <v>170</v>
      </c>
      <c r="L424" s="8" t="s">
        <v>171</v>
      </c>
      <c r="M424" s="8" t="s">
        <v>46</v>
      </c>
      <c r="N424" s="8" t="s">
        <v>49</v>
      </c>
      <c r="O424" s="8" t="s">
        <v>4335</v>
      </c>
      <c r="P424" s="8" t="s">
        <v>4282</v>
      </c>
      <c r="Q424" s="8" t="s">
        <v>174</v>
      </c>
      <c r="R424" s="8" t="s">
        <v>175</v>
      </c>
      <c r="S424" s="8" t="s">
        <v>4336</v>
      </c>
      <c r="T424" s="8" t="s">
        <v>57</v>
      </c>
      <c r="U424" s="8" t="s">
        <v>59</v>
      </c>
      <c r="V424" s="8" t="s">
        <v>177</v>
      </c>
      <c r="W424" s="8" t="s">
        <v>4339</v>
      </c>
    </row>
    <row r="425" spans="1:23" ht="15" customHeight="1">
      <c r="A425" s="184"/>
      <c r="B425" s="13" t="s">
        <v>4342</v>
      </c>
      <c r="C425" s="104">
        <v>1</v>
      </c>
      <c r="D425" s="104">
        <v>1</v>
      </c>
      <c r="E425" s="82"/>
      <c r="F425" s="82"/>
      <c r="G425" s="8" t="s">
        <v>691</v>
      </c>
      <c r="H425" s="8" t="s">
        <v>34</v>
      </c>
      <c r="I425" s="8" t="s">
        <v>4332</v>
      </c>
      <c r="J425" s="12">
        <f t="shared" si="1"/>
        <v>43</v>
      </c>
      <c r="K425" s="8" t="s">
        <v>170</v>
      </c>
      <c r="L425" s="8" t="s">
        <v>171</v>
      </c>
      <c r="M425" s="8" t="s">
        <v>46</v>
      </c>
      <c r="N425" s="8" t="s">
        <v>49</v>
      </c>
      <c r="O425" s="8" t="s">
        <v>4347</v>
      </c>
      <c r="P425" s="8" t="s">
        <v>4282</v>
      </c>
      <c r="Q425" s="8" t="s">
        <v>174</v>
      </c>
      <c r="R425" s="8" t="s">
        <v>175</v>
      </c>
      <c r="S425" s="8" t="s">
        <v>4336</v>
      </c>
      <c r="T425" s="8" t="s">
        <v>57</v>
      </c>
      <c r="U425" s="8" t="s">
        <v>59</v>
      </c>
      <c r="V425" s="8" t="s">
        <v>177</v>
      </c>
      <c r="W425" s="8" t="s">
        <v>4339</v>
      </c>
    </row>
    <row r="426" spans="1:23" ht="15" customHeight="1">
      <c r="A426" s="182" t="s">
        <v>4349</v>
      </c>
      <c r="B426" s="13" t="s">
        <v>4352</v>
      </c>
      <c r="C426" s="104"/>
      <c r="D426" s="104"/>
      <c r="E426" s="82"/>
      <c r="F426" s="82"/>
      <c r="G426" s="8" t="s">
        <v>104</v>
      </c>
      <c r="H426" s="8" t="s">
        <v>34</v>
      </c>
      <c r="I426" s="8" t="s">
        <v>216</v>
      </c>
      <c r="J426" s="12">
        <f t="shared" si="1"/>
        <v>15</v>
      </c>
      <c r="K426" s="8" t="s">
        <v>4356</v>
      </c>
      <c r="L426" s="8" t="s">
        <v>4357</v>
      </c>
      <c r="M426" s="8" t="s">
        <v>1619</v>
      </c>
      <c r="N426" s="8" t="s">
        <v>1620</v>
      </c>
      <c r="O426" s="8" t="s">
        <v>4359</v>
      </c>
      <c r="P426" s="8" t="s">
        <v>4360</v>
      </c>
      <c r="Q426" s="8" t="s">
        <v>1619</v>
      </c>
      <c r="R426" s="8" t="s">
        <v>1620</v>
      </c>
      <c r="S426" s="8" t="s">
        <v>89</v>
      </c>
      <c r="T426" s="8" t="s">
        <v>78</v>
      </c>
      <c r="U426" s="8" t="s">
        <v>203</v>
      </c>
      <c r="V426" s="8" t="s">
        <v>89</v>
      </c>
      <c r="W426" s="8" t="s">
        <v>89</v>
      </c>
    </row>
    <row r="427" spans="1:23" ht="15" customHeight="1">
      <c r="A427" s="183"/>
      <c r="B427" s="13" t="s">
        <v>4362</v>
      </c>
      <c r="C427" s="104"/>
      <c r="D427" s="104"/>
      <c r="E427" s="82"/>
      <c r="F427" s="82"/>
      <c r="G427" s="8" t="s">
        <v>104</v>
      </c>
      <c r="H427" s="8" t="s">
        <v>34</v>
      </c>
      <c r="I427" s="8" t="s">
        <v>1734</v>
      </c>
      <c r="J427" s="12">
        <f t="shared" si="1"/>
        <v>11</v>
      </c>
      <c r="K427" s="8" t="s">
        <v>4365</v>
      </c>
      <c r="L427" s="8" t="s">
        <v>4367</v>
      </c>
      <c r="M427" s="8" t="s">
        <v>1787</v>
      </c>
      <c r="N427" s="8" t="s">
        <v>1740</v>
      </c>
      <c r="O427" s="8" t="s">
        <v>4368</v>
      </c>
      <c r="P427" s="8" t="s">
        <v>4370</v>
      </c>
      <c r="Q427" s="8" t="s">
        <v>1787</v>
      </c>
      <c r="R427" s="8" t="s">
        <v>1740</v>
      </c>
      <c r="S427" s="8" t="s">
        <v>4372</v>
      </c>
      <c r="T427" s="8" t="s">
        <v>78</v>
      </c>
      <c r="U427" s="8" t="s">
        <v>203</v>
      </c>
      <c r="V427" s="8" t="s">
        <v>1792</v>
      </c>
      <c r="W427" s="8" t="s">
        <v>4373</v>
      </c>
    </row>
    <row r="428" spans="1:23" ht="15" customHeight="1">
      <c r="A428" s="183"/>
      <c r="B428" s="13" t="s">
        <v>4376</v>
      </c>
      <c r="C428" s="104"/>
      <c r="D428" s="104"/>
      <c r="E428" s="82"/>
      <c r="F428" s="82"/>
      <c r="G428" s="8" t="s">
        <v>104</v>
      </c>
      <c r="H428" s="8" t="s">
        <v>34</v>
      </c>
      <c r="I428" s="8" t="s">
        <v>4379</v>
      </c>
      <c r="J428" s="12">
        <f t="shared" si="1"/>
        <v>12</v>
      </c>
      <c r="K428" s="8" t="s">
        <v>4381</v>
      </c>
      <c r="L428" s="8" t="s">
        <v>4383</v>
      </c>
      <c r="M428" s="8" t="s">
        <v>1634</v>
      </c>
      <c r="N428" s="8" t="s">
        <v>1620</v>
      </c>
      <c r="O428" s="8" t="s">
        <v>4385</v>
      </c>
      <c r="P428" s="8" t="s">
        <v>4386</v>
      </c>
      <c r="Q428" s="8" t="s">
        <v>1634</v>
      </c>
      <c r="R428" s="8" t="s">
        <v>1620</v>
      </c>
      <c r="S428" s="8" t="s">
        <v>4388</v>
      </c>
      <c r="T428" s="8" t="s">
        <v>78</v>
      </c>
      <c r="U428" s="8" t="s">
        <v>203</v>
      </c>
      <c r="V428" s="8" t="s">
        <v>4390</v>
      </c>
      <c r="W428" s="8" t="s">
        <v>4391</v>
      </c>
    </row>
    <row r="429" spans="1:23" ht="15" customHeight="1">
      <c r="A429" s="183"/>
      <c r="B429" s="13" t="s">
        <v>4393</v>
      </c>
      <c r="C429" s="104"/>
      <c r="D429" s="104"/>
      <c r="E429" s="82"/>
      <c r="F429" s="82"/>
      <c r="G429" s="8" t="s">
        <v>104</v>
      </c>
      <c r="H429" s="8" t="s">
        <v>34</v>
      </c>
      <c r="I429" s="8" t="s">
        <v>216</v>
      </c>
      <c r="J429" s="12">
        <f t="shared" si="1"/>
        <v>15</v>
      </c>
      <c r="K429" s="8" t="s">
        <v>4395</v>
      </c>
      <c r="L429" s="8" t="s">
        <v>4397</v>
      </c>
      <c r="M429" s="8" t="s">
        <v>1764</v>
      </c>
      <c r="N429" s="8" t="s">
        <v>1740</v>
      </c>
      <c r="O429" s="8" t="s">
        <v>4398</v>
      </c>
      <c r="P429" s="8" t="s">
        <v>4399</v>
      </c>
      <c r="Q429" s="8" t="s">
        <v>1764</v>
      </c>
      <c r="R429" s="8" t="s">
        <v>1740</v>
      </c>
      <c r="S429" s="8" t="s">
        <v>89</v>
      </c>
      <c r="T429" s="8" t="s">
        <v>78</v>
      </c>
      <c r="U429" s="8" t="s">
        <v>203</v>
      </c>
      <c r="V429" s="8" t="s">
        <v>89</v>
      </c>
      <c r="W429" s="8" t="s">
        <v>89</v>
      </c>
    </row>
    <row r="430" spans="1:23" ht="15" customHeight="1">
      <c r="A430" s="183"/>
      <c r="B430" s="13" t="s">
        <v>4402</v>
      </c>
      <c r="C430" s="104"/>
      <c r="D430" s="104"/>
      <c r="E430" s="82"/>
      <c r="F430" s="82"/>
      <c r="G430" s="8" t="s">
        <v>104</v>
      </c>
      <c r="H430" s="8" t="s">
        <v>34</v>
      </c>
      <c r="I430" s="8" t="s">
        <v>85</v>
      </c>
      <c r="J430" s="12">
        <f t="shared" si="1"/>
        <v>6</v>
      </c>
      <c r="K430" s="8" t="s">
        <v>4403</v>
      </c>
      <c r="L430" s="8" t="s">
        <v>4405</v>
      </c>
      <c r="M430" s="8" t="s">
        <v>1722</v>
      </c>
      <c r="N430" s="8" t="s">
        <v>1724</v>
      </c>
      <c r="O430" s="8" t="s">
        <v>4406</v>
      </c>
      <c r="P430" s="8" t="s">
        <v>4407</v>
      </c>
      <c r="Q430" s="8" t="s">
        <v>1722</v>
      </c>
      <c r="R430" s="8" t="s">
        <v>1724</v>
      </c>
      <c r="S430" s="8" t="s">
        <v>89</v>
      </c>
      <c r="T430" s="8" t="s">
        <v>78</v>
      </c>
      <c r="U430" s="8" t="s">
        <v>203</v>
      </c>
      <c r="V430" s="8" t="s">
        <v>89</v>
      </c>
      <c r="W430" s="8" t="s">
        <v>89</v>
      </c>
    </row>
    <row r="431" spans="1:23" ht="15" customHeight="1">
      <c r="A431" s="183"/>
      <c r="B431" s="13" t="s">
        <v>4410</v>
      </c>
      <c r="C431" s="104"/>
      <c r="D431" s="104"/>
      <c r="E431" s="82"/>
      <c r="F431" s="82"/>
      <c r="G431" s="8" t="s">
        <v>104</v>
      </c>
      <c r="H431" s="8" t="s">
        <v>34</v>
      </c>
      <c r="I431" s="8" t="s">
        <v>216</v>
      </c>
      <c r="J431" s="12">
        <f t="shared" si="1"/>
        <v>15</v>
      </c>
      <c r="K431" s="8" t="s">
        <v>4412</v>
      </c>
      <c r="L431" s="8" t="s">
        <v>4413</v>
      </c>
      <c r="M431" s="8" t="s">
        <v>1739</v>
      </c>
      <c r="N431" s="8" t="s">
        <v>1740</v>
      </c>
      <c r="O431" s="8" t="s">
        <v>4415</v>
      </c>
      <c r="P431" s="8" t="s">
        <v>4416</v>
      </c>
      <c r="Q431" s="8" t="s">
        <v>1739</v>
      </c>
      <c r="R431" s="8" t="s">
        <v>1740</v>
      </c>
      <c r="S431" s="8" t="s">
        <v>89</v>
      </c>
      <c r="T431" s="8" t="s">
        <v>78</v>
      </c>
      <c r="U431" s="8" t="s">
        <v>59</v>
      </c>
      <c r="V431" s="8" t="s">
        <v>89</v>
      </c>
      <c r="W431" s="8" t="s">
        <v>89</v>
      </c>
    </row>
    <row r="432" spans="1:23" ht="15" customHeight="1">
      <c r="A432" s="183"/>
      <c r="B432" s="13" t="s">
        <v>4419</v>
      </c>
      <c r="C432" s="104"/>
      <c r="D432" s="104"/>
      <c r="E432" s="82"/>
      <c r="F432" s="82"/>
      <c r="G432" s="8" t="s">
        <v>104</v>
      </c>
      <c r="H432" s="8" t="s">
        <v>34</v>
      </c>
      <c r="I432" s="8" t="s">
        <v>4422</v>
      </c>
      <c r="J432" s="12">
        <f t="shared" si="1"/>
        <v>13</v>
      </c>
      <c r="K432" s="8" t="s">
        <v>4423</v>
      </c>
      <c r="L432" s="8" t="s">
        <v>4424</v>
      </c>
      <c r="M432" s="8" t="s">
        <v>135</v>
      </c>
      <c r="N432" s="8" t="s">
        <v>136</v>
      </c>
      <c r="O432" s="8" t="s">
        <v>4426</v>
      </c>
      <c r="P432" s="8" t="s">
        <v>4427</v>
      </c>
      <c r="Q432" s="8" t="s">
        <v>135</v>
      </c>
      <c r="R432" s="8" t="s">
        <v>136</v>
      </c>
      <c r="S432" s="8" t="s">
        <v>4429</v>
      </c>
      <c r="T432" s="8" t="s">
        <v>78</v>
      </c>
      <c r="U432" s="8" t="s">
        <v>203</v>
      </c>
      <c r="V432" s="8" t="s">
        <v>4430</v>
      </c>
      <c r="W432" s="8" t="s">
        <v>141</v>
      </c>
    </row>
    <row r="433" spans="1:23" ht="15" customHeight="1">
      <c r="A433" s="183"/>
      <c r="B433" s="13" t="s">
        <v>4431</v>
      </c>
      <c r="C433" s="104"/>
      <c r="D433" s="104"/>
      <c r="E433" s="82"/>
      <c r="F433" s="82"/>
      <c r="G433" s="8" t="s">
        <v>104</v>
      </c>
      <c r="H433" s="8" t="s">
        <v>34</v>
      </c>
      <c r="I433" s="8" t="s">
        <v>216</v>
      </c>
      <c r="J433" s="12">
        <f t="shared" si="1"/>
        <v>15</v>
      </c>
      <c r="K433" s="8" t="s">
        <v>4433</v>
      </c>
      <c r="L433" s="8" t="s">
        <v>4434</v>
      </c>
      <c r="M433" s="8" t="s">
        <v>975</v>
      </c>
      <c r="N433" s="8" t="s">
        <v>977</v>
      </c>
      <c r="O433" s="8" t="s">
        <v>4436</v>
      </c>
      <c r="P433" s="8" t="s">
        <v>4437</v>
      </c>
      <c r="Q433" s="8" t="s">
        <v>975</v>
      </c>
      <c r="R433" s="8" t="s">
        <v>977</v>
      </c>
      <c r="S433" s="8" t="s">
        <v>89</v>
      </c>
      <c r="T433" s="8" t="s">
        <v>78</v>
      </c>
      <c r="U433" s="8" t="s">
        <v>203</v>
      </c>
      <c r="V433" s="8" t="s">
        <v>89</v>
      </c>
      <c r="W433" s="8" t="s">
        <v>89</v>
      </c>
    </row>
    <row r="434" spans="1:23" ht="15" customHeight="1">
      <c r="A434" s="183"/>
      <c r="B434" s="13" t="s">
        <v>4440</v>
      </c>
      <c r="C434" s="104"/>
      <c r="D434" s="104"/>
      <c r="E434" s="82"/>
      <c r="F434" s="82"/>
      <c r="G434" s="8" t="s">
        <v>104</v>
      </c>
      <c r="H434" s="8" t="s">
        <v>34</v>
      </c>
      <c r="I434" s="8" t="s">
        <v>4443</v>
      </c>
      <c r="J434" s="12">
        <f t="shared" si="1"/>
        <v>13</v>
      </c>
      <c r="K434" s="8" t="s">
        <v>4444</v>
      </c>
      <c r="L434" s="8" t="s">
        <v>4445</v>
      </c>
      <c r="M434" s="8" t="s">
        <v>2078</v>
      </c>
      <c r="N434" s="8" t="s">
        <v>1997</v>
      </c>
      <c r="O434" s="8" t="s">
        <v>4447</v>
      </c>
      <c r="P434" s="8" t="s">
        <v>4448</v>
      </c>
      <c r="Q434" s="8" t="s">
        <v>2078</v>
      </c>
      <c r="R434" s="8" t="s">
        <v>1997</v>
      </c>
      <c r="S434" s="8" t="s">
        <v>4450</v>
      </c>
      <c r="T434" s="8" t="s">
        <v>78</v>
      </c>
      <c r="U434" s="8" t="s">
        <v>203</v>
      </c>
      <c r="V434" s="8" t="s">
        <v>4451</v>
      </c>
      <c r="W434" s="8" t="s">
        <v>4452</v>
      </c>
    </row>
    <row r="435" spans="1:23" ht="15" customHeight="1">
      <c r="A435" s="183"/>
      <c r="B435" s="13" t="s">
        <v>4454</v>
      </c>
      <c r="C435" s="104"/>
      <c r="D435" s="104"/>
      <c r="E435" s="82"/>
      <c r="F435" s="82"/>
      <c r="G435" s="8" t="s">
        <v>104</v>
      </c>
      <c r="H435" s="8" t="s">
        <v>34</v>
      </c>
      <c r="I435" s="8" t="s">
        <v>4457</v>
      </c>
      <c r="J435" s="12">
        <f t="shared" si="1"/>
        <v>10</v>
      </c>
      <c r="K435" s="8" t="s">
        <v>4458</v>
      </c>
      <c r="L435" s="8" t="s">
        <v>4459</v>
      </c>
      <c r="M435" s="8" t="s">
        <v>1996</v>
      </c>
      <c r="N435" s="8" t="s">
        <v>1997</v>
      </c>
      <c r="O435" s="8" t="s">
        <v>4461</v>
      </c>
      <c r="P435" s="8" t="s">
        <v>4462</v>
      </c>
      <c r="Q435" s="8" t="s">
        <v>1996</v>
      </c>
      <c r="R435" s="8" t="s">
        <v>1997</v>
      </c>
      <c r="S435" s="8" t="s">
        <v>4464</v>
      </c>
      <c r="T435" s="8" t="s">
        <v>78</v>
      </c>
      <c r="U435" s="8" t="s">
        <v>59</v>
      </c>
      <c r="V435" s="8" t="s">
        <v>4465</v>
      </c>
      <c r="W435" s="8" t="s">
        <v>2000</v>
      </c>
    </row>
    <row r="436" spans="1:23" ht="15" customHeight="1">
      <c r="A436" s="183"/>
      <c r="B436" s="13" t="s">
        <v>4466</v>
      </c>
      <c r="C436" s="104"/>
      <c r="D436" s="104"/>
      <c r="E436" s="82"/>
      <c r="F436" s="82"/>
      <c r="G436" s="8" t="s">
        <v>104</v>
      </c>
      <c r="H436" s="8" t="s">
        <v>34</v>
      </c>
      <c r="I436" s="8" t="s">
        <v>4469</v>
      </c>
      <c r="J436" s="12">
        <f t="shared" si="1"/>
        <v>10</v>
      </c>
      <c r="K436" s="8" t="s">
        <v>4471</v>
      </c>
      <c r="L436" s="8" t="s">
        <v>4472</v>
      </c>
      <c r="M436" s="8" t="s">
        <v>2066</v>
      </c>
      <c r="N436" s="8" t="s">
        <v>1997</v>
      </c>
      <c r="O436" s="8" t="s">
        <v>4474</v>
      </c>
      <c r="P436" s="8" t="s">
        <v>4475</v>
      </c>
      <c r="Q436" s="8" t="s">
        <v>2066</v>
      </c>
      <c r="R436" s="8" t="s">
        <v>1997</v>
      </c>
      <c r="S436" s="8" t="s">
        <v>4477</v>
      </c>
      <c r="T436" s="8" t="s">
        <v>78</v>
      </c>
      <c r="U436" s="8" t="s">
        <v>203</v>
      </c>
      <c r="V436" s="8" t="s">
        <v>4479</v>
      </c>
      <c r="W436" s="8" t="s">
        <v>4480</v>
      </c>
    </row>
    <row r="437" spans="1:23" ht="15" customHeight="1">
      <c r="A437" s="183"/>
      <c r="B437" s="13" t="s">
        <v>4481</v>
      </c>
      <c r="C437" s="104"/>
      <c r="D437" s="104"/>
      <c r="E437" s="82"/>
      <c r="F437" s="82"/>
      <c r="G437" s="8" t="s">
        <v>104</v>
      </c>
      <c r="H437" s="8" t="s">
        <v>34</v>
      </c>
      <c r="I437" s="8" t="s">
        <v>4484</v>
      </c>
      <c r="J437" s="12">
        <f t="shared" si="1"/>
        <v>15</v>
      </c>
      <c r="K437" s="8" t="s">
        <v>4486</v>
      </c>
      <c r="L437" s="8" t="s">
        <v>4487</v>
      </c>
      <c r="M437" s="8" t="s">
        <v>2007</v>
      </c>
      <c r="N437" s="8" t="s">
        <v>1997</v>
      </c>
      <c r="O437" s="8" t="s">
        <v>4489</v>
      </c>
      <c r="P437" s="8" t="s">
        <v>4490</v>
      </c>
      <c r="Q437" s="8" t="s">
        <v>2007</v>
      </c>
      <c r="R437" s="8" t="s">
        <v>1997</v>
      </c>
      <c r="S437" s="8" t="s">
        <v>4493</v>
      </c>
      <c r="T437" s="8" t="s">
        <v>78</v>
      </c>
      <c r="U437" s="8" t="s">
        <v>203</v>
      </c>
      <c r="V437" s="8" t="s">
        <v>4494</v>
      </c>
      <c r="W437" s="8" t="s">
        <v>4495</v>
      </c>
    </row>
    <row r="438" spans="1:23" ht="15" customHeight="1">
      <c r="A438" s="183"/>
      <c r="B438" s="13" t="s">
        <v>4497</v>
      </c>
      <c r="C438" s="104"/>
      <c r="D438" s="104"/>
      <c r="E438" s="82"/>
      <c r="F438" s="82"/>
      <c r="G438" s="8" t="s">
        <v>104</v>
      </c>
      <c r="H438" s="8" t="s">
        <v>34</v>
      </c>
      <c r="I438" s="8" t="s">
        <v>4499</v>
      </c>
      <c r="J438" s="12">
        <f t="shared" si="1"/>
        <v>12</v>
      </c>
      <c r="K438" s="8" t="s">
        <v>4501</v>
      </c>
      <c r="L438" s="8" t="s">
        <v>4502</v>
      </c>
      <c r="M438" s="8" t="s">
        <v>2055</v>
      </c>
      <c r="N438" s="8" t="s">
        <v>1997</v>
      </c>
      <c r="O438" s="8" t="s">
        <v>4504</v>
      </c>
      <c r="P438" s="8" t="s">
        <v>4505</v>
      </c>
      <c r="Q438" s="8" t="s">
        <v>2055</v>
      </c>
      <c r="R438" s="8" t="s">
        <v>1997</v>
      </c>
      <c r="S438" s="8" t="s">
        <v>4506</v>
      </c>
      <c r="T438" s="8" t="s">
        <v>78</v>
      </c>
      <c r="U438" s="8" t="s">
        <v>203</v>
      </c>
      <c r="V438" s="8" t="s">
        <v>4507</v>
      </c>
      <c r="W438" s="8" t="s">
        <v>4508</v>
      </c>
    </row>
    <row r="439" spans="1:23" ht="15" customHeight="1">
      <c r="A439" s="183"/>
      <c r="B439" s="13" t="s">
        <v>4509</v>
      </c>
      <c r="C439" s="104"/>
      <c r="D439" s="104"/>
      <c r="E439" s="82"/>
      <c r="F439" s="82"/>
      <c r="G439" s="8" t="s">
        <v>104</v>
      </c>
      <c r="H439" s="8" t="s">
        <v>34</v>
      </c>
      <c r="I439" s="8" t="s">
        <v>957</v>
      </c>
      <c r="J439" s="12">
        <f t="shared" si="1"/>
        <v>12</v>
      </c>
      <c r="K439" s="8" t="s">
        <v>4511</v>
      </c>
      <c r="L439" s="8" t="s">
        <v>4512</v>
      </c>
      <c r="M439" s="8" t="s">
        <v>2043</v>
      </c>
      <c r="N439" s="8" t="s">
        <v>1997</v>
      </c>
      <c r="O439" s="8" t="s">
        <v>4513</v>
      </c>
      <c r="P439" s="8" t="s">
        <v>4515</v>
      </c>
      <c r="Q439" s="8" t="s">
        <v>2043</v>
      </c>
      <c r="R439" s="8" t="s">
        <v>1997</v>
      </c>
      <c r="S439" s="8" t="s">
        <v>4516</v>
      </c>
      <c r="T439" s="8" t="s">
        <v>78</v>
      </c>
      <c r="U439" s="8" t="s">
        <v>203</v>
      </c>
      <c r="V439" s="8" t="s">
        <v>4517</v>
      </c>
      <c r="W439" s="8" t="s">
        <v>4518</v>
      </c>
    </row>
    <row r="440" spans="1:23" ht="15" customHeight="1">
      <c r="A440" s="183"/>
      <c r="B440" s="13" t="s">
        <v>4519</v>
      </c>
      <c r="C440" s="104"/>
      <c r="D440" s="104"/>
      <c r="E440" s="82"/>
      <c r="F440" s="82"/>
      <c r="G440" s="8" t="s">
        <v>1069</v>
      </c>
      <c r="H440" s="8" t="s">
        <v>34</v>
      </c>
      <c r="I440" s="8" t="s">
        <v>216</v>
      </c>
      <c r="J440" s="12">
        <f t="shared" si="1"/>
        <v>15</v>
      </c>
      <c r="K440" s="8" t="s">
        <v>4520</v>
      </c>
      <c r="L440" s="8" t="s">
        <v>4522</v>
      </c>
      <c r="M440" s="8" t="s">
        <v>931</v>
      </c>
      <c r="N440" s="8" t="s">
        <v>932</v>
      </c>
      <c r="O440" s="8" t="s">
        <v>4523</v>
      </c>
      <c r="P440" s="8" t="s">
        <v>4524</v>
      </c>
      <c r="Q440" s="8" t="s">
        <v>931</v>
      </c>
      <c r="R440" s="8" t="s">
        <v>932</v>
      </c>
      <c r="S440" s="8" t="s">
        <v>89</v>
      </c>
      <c r="T440" s="8" t="s">
        <v>78</v>
      </c>
      <c r="U440" s="8" t="s">
        <v>59</v>
      </c>
      <c r="V440" s="8" t="s">
        <v>89</v>
      </c>
      <c r="W440" s="8" t="s">
        <v>89</v>
      </c>
    </row>
    <row r="441" spans="1:23" ht="15" customHeight="1">
      <c r="A441" s="183"/>
      <c r="B441" s="13" t="s">
        <v>4528</v>
      </c>
      <c r="C441" s="104"/>
      <c r="D441" s="104"/>
      <c r="E441" s="82"/>
      <c r="F441" s="82"/>
      <c r="G441" s="8" t="s">
        <v>1069</v>
      </c>
      <c r="H441" s="8" t="s">
        <v>34</v>
      </c>
      <c r="I441" s="8" t="s">
        <v>216</v>
      </c>
      <c r="J441" s="12">
        <f t="shared" si="1"/>
        <v>15</v>
      </c>
      <c r="K441" s="8" t="s">
        <v>4529</v>
      </c>
      <c r="L441" s="8" t="s">
        <v>4531</v>
      </c>
      <c r="M441" s="8" t="s">
        <v>1838</v>
      </c>
      <c r="N441" s="8" t="s">
        <v>1839</v>
      </c>
      <c r="O441" s="8" t="s">
        <v>4532</v>
      </c>
      <c r="P441" s="8" t="s">
        <v>4533</v>
      </c>
      <c r="Q441" s="8" t="s">
        <v>1838</v>
      </c>
      <c r="R441" s="8" t="s">
        <v>1839</v>
      </c>
      <c r="S441" s="8" t="s">
        <v>89</v>
      </c>
      <c r="T441" s="8" t="s">
        <v>78</v>
      </c>
      <c r="U441" s="8" t="s">
        <v>59</v>
      </c>
      <c r="V441" s="8" t="s">
        <v>89</v>
      </c>
      <c r="W441" s="8" t="s">
        <v>89</v>
      </c>
    </row>
    <row r="442" spans="1:23" ht="15" customHeight="1">
      <c r="A442" s="183"/>
      <c r="B442" s="13" t="s">
        <v>4536</v>
      </c>
      <c r="C442" s="104"/>
      <c r="D442" s="104"/>
      <c r="E442" s="82"/>
      <c r="F442" s="82"/>
      <c r="G442" s="8" t="s">
        <v>1069</v>
      </c>
      <c r="H442" s="8" t="s">
        <v>34</v>
      </c>
      <c r="I442" s="8" t="s">
        <v>232</v>
      </c>
      <c r="J442" s="12">
        <f t="shared" si="1"/>
        <v>10</v>
      </c>
      <c r="K442" s="8" t="s">
        <v>4539</v>
      </c>
      <c r="L442" s="8" t="s">
        <v>4540</v>
      </c>
      <c r="M442" s="8" t="s">
        <v>1397</v>
      </c>
      <c r="N442" s="8" t="s">
        <v>1398</v>
      </c>
      <c r="O442" s="8" t="s">
        <v>4543</v>
      </c>
      <c r="P442" s="8" t="s">
        <v>4544</v>
      </c>
      <c r="Q442" s="8" t="s">
        <v>1397</v>
      </c>
      <c r="R442" s="8" t="s">
        <v>1398</v>
      </c>
      <c r="S442" s="8" t="s">
        <v>89</v>
      </c>
      <c r="T442" s="8" t="s">
        <v>78</v>
      </c>
      <c r="U442" s="8" t="s">
        <v>59</v>
      </c>
      <c r="V442" s="8" t="s">
        <v>89</v>
      </c>
      <c r="W442" s="8" t="s">
        <v>89</v>
      </c>
    </row>
    <row r="443" spans="1:23" ht="15" customHeight="1">
      <c r="A443" s="183"/>
      <c r="B443" s="13" t="s">
        <v>4546</v>
      </c>
      <c r="C443" s="104"/>
      <c r="D443" s="104"/>
      <c r="E443" s="82"/>
      <c r="F443" s="82"/>
      <c r="G443" s="8" t="s">
        <v>1069</v>
      </c>
      <c r="H443" s="8" t="s">
        <v>34</v>
      </c>
      <c r="I443" s="8" t="s">
        <v>216</v>
      </c>
      <c r="J443" s="12">
        <f t="shared" si="1"/>
        <v>15</v>
      </c>
      <c r="K443" s="8" t="s">
        <v>4548</v>
      </c>
      <c r="L443" s="8" t="s">
        <v>4549</v>
      </c>
      <c r="M443" s="8" t="s">
        <v>872</v>
      </c>
      <c r="N443" s="8" t="s">
        <v>873</v>
      </c>
      <c r="O443" s="8" t="s">
        <v>4552</v>
      </c>
      <c r="P443" s="8" t="s">
        <v>4553</v>
      </c>
      <c r="Q443" s="8" t="s">
        <v>872</v>
      </c>
      <c r="R443" s="8" t="s">
        <v>873</v>
      </c>
      <c r="S443" s="8" t="s">
        <v>89</v>
      </c>
      <c r="T443" s="8" t="s">
        <v>78</v>
      </c>
      <c r="U443" s="8" t="s">
        <v>59</v>
      </c>
      <c r="V443" s="8" t="s">
        <v>89</v>
      </c>
      <c r="W443" s="8" t="s">
        <v>89</v>
      </c>
    </row>
    <row r="444" spans="1:23" ht="15" customHeight="1">
      <c r="A444" s="183"/>
      <c r="B444" s="13" t="s">
        <v>4556</v>
      </c>
      <c r="C444" s="104"/>
      <c r="D444" s="104"/>
      <c r="E444" s="82"/>
      <c r="F444" s="82"/>
      <c r="G444" s="8" t="s">
        <v>1069</v>
      </c>
      <c r="H444" s="8" t="s">
        <v>34</v>
      </c>
      <c r="I444" s="8" t="s">
        <v>4558</v>
      </c>
      <c r="J444" s="12">
        <f t="shared" si="1"/>
        <v>7</v>
      </c>
      <c r="K444" s="8" t="s">
        <v>4560</v>
      </c>
      <c r="L444" s="8" t="s">
        <v>4561</v>
      </c>
      <c r="M444" s="8" t="s">
        <v>671</v>
      </c>
      <c r="N444" s="8" t="s">
        <v>672</v>
      </c>
      <c r="O444" s="8" t="s">
        <v>4562</v>
      </c>
      <c r="P444" s="8" t="s">
        <v>4563</v>
      </c>
      <c r="Q444" s="8" t="s">
        <v>671</v>
      </c>
      <c r="R444" s="8" t="s">
        <v>672</v>
      </c>
      <c r="S444" s="8" t="s">
        <v>89</v>
      </c>
      <c r="T444" s="8" t="s">
        <v>78</v>
      </c>
      <c r="U444" s="8" t="s">
        <v>59</v>
      </c>
      <c r="V444" s="8" t="s">
        <v>89</v>
      </c>
      <c r="W444" s="8" t="s">
        <v>89</v>
      </c>
    </row>
    <row r="445" spans="1:23" ht="15" customHeight="1">
      <c r="A445" s="183"/>
      <c r="B445" s="13" t="s">
        <v>4566</v>
      </c>
      <c r="C445" s="104"/>
      <c r="D445" s="104"/>
      <c r="E445" s="82"/>
      <c r="F445" s="82"/>
      <c r="G445" s="8" t="s">
        <v>1069</v>
      </c>
      <c r="H445" s="8" t="s">
        <v>34</v>
      </c>
      <c r="I445" s="8" t="s">
        <v>216</v>
      </c>
      <c r="J445" s="12">
        <f t="shared" si="1"/>
        <v>15</v>
      </c>
      <c r="K445" s="8" t="s">
        <v>4569</v>
      </c>
      <c r="L445" s="8" t="s">
        <v>4571</v>
      </c>
      <c r="M445" s="8" t="s">
        <v>709</v>
      </c>
      <c r="N445" s="8" t="s">
        <v>710</v>
      </c>
      <c r="O445" s="8" t="s">
        <v>4572</v>
      </c>
      <c r="P445" s="8" t="s">
        <v>4573</v>
      </c>
      <c r="Q445" s="8" t="s">
        <v>709</v>
      </c>
      <c r="R445" s="8" t="s">
        <v>710</v>
      </c>
      <c r="S445" s="8" t="s">
        <v>89</v>
      </c>
      <c r="T445" s="8" t="s">
        <v>78</v>
      </c>
      <c r="U445" s="8" t="s">
        <v>59</v>
      </c>
      <c r="V445" s="8" t="s">
        <v>89</v>
      </c>
      <c r="W445" s="8" t="s">
        <v>89</v>
      </c>
    </row>
    <row r="446" spans="1:23" ht="15" customHeight="1">
      <c r="A446" s="184"/>
      <c r="B446" s="13" t="s">
        <v>4576</v>
      </c>
      <c r="C446" s="104"/>
      <c r="D446" s="104"/>
      <c r="E446" s="82"/>
      <c r="F446" s="82"/>
      <c r="G446" s="8" t="s">
        <v>1069</v>
      </c>
      <c r="H446" s="8" t="s">
        <v>34</v>
      </c>
      <c r="I446" s="8" t="s">
        <v>216</v>
      </c>
      <c r="J446" s="12">
        <f t="shared" si="1"/>
        <v>15</v>
      </c>
      <c r="K446" s="8" t="s">
        <v>4579</v>
      </c>
      <c r="L446" s="8" t="s">
        <v>4581</v>
      </c>
      <c r="M446" s="8" t="s">
        <v>736</v>
      </c>
      <c r="N446" s="8" t="s">
        <v>738</v>
      </c>
      <c r="O446" s="8" t="s">
        <v>4582</v>
      </c>
      <c r="P446" s="8" t="s">
        <v>4584</v>
      </c>
      <c r="Q446" s="8" t="s">
        <v>736</v>
      </c>
      <c r="R446" s="8" t="s">
        <v>738</v>
      </c>
      <c r="S446" s="8" t="s">
        <v>89</v>
      </c>
      <c r="T446" s="8" t="s">
        <v>78</v>
      </c>
      <c r="U446" s="8" t="s">
        <v>59</v>
      </c>
      <c r="V446" s="8" t="s">
        <v>89</v>
      </c>
      <c r="W446" s="8" t="s">
        <v>89</v>
      </c>
    </row>
    <row r="447" spans="1:23" ht="15" customHeight="1">
      <c r="A447" s="43" t="s">
        <v>4586</v>
      </c>
      <c r="B447" s="13" t="s">
        <v>4588</v>
      </c>
      <c r="C447" s="104">
        <v>1</v>
      </c>
      <c r="D447" s="104">
        <v>1</v>
      </c>
      <c r="E447" s="82"/>
      <c r="F447" s="82"/>
      <c r="G447" s="8" t="s">
        <v>84</v>
      </c>
      <c r="H447" s="8" t="s">
        <v>34</v>
      </c>
      <c r="I447" s="8" t="s">
        <v>4589</v>
      </c>
      <c r="J447" s="12">
        <f t="shared" si="1"/>
        <v>22</v>
      </c>
      <c r="K447" s="8" t="s">
        <v>40</v>
      </c>
      <c r="L447" s="8" t="s">
        <v>42</v>
      </c>
      <c r="M447" s="8" t="s">
        <v>43</v>
      </c>
      <c r="N447" s="8" t="s">
        <v>45</v>
      </c>
      <c r="O447" s="8" t="s">
        <v>4592</v>
      </c>
      <c r="P447" s="8" t="s">
        <v>4593</v>
      </c>
      <c r="Q447" s="8" t="s">
        <v>53</v>
      </c>
      <c r="R447" s="8" t="s">
        <v>55</v>
      </c>
      <c r="S447" s="8" t="s">
        <v>4594</v>
      </c>
      <c r="T447" s="8" t="s">
        <v>57</v>
      </c>
      <c r="U447" s="8" t="s">
        <v>59</v>
      </c>
      <c r="V447" s="8" t="s">
        <v>60</v>
      </c>
      <c r="W447" s="8" t="s">
        <v>4596</v>
      </c>
    </row>
    <row r="448" spans="1:23" ht="15" customHeight="1">
      <c r="A448" s="182" t="s">
        <v>4597</v>
      </c>
      <c r="B448" s="13" t="s">
        <v>4599</v>
      </c>
      <c r="C448" s="104">
        <v>1</v>
      </c>
      <c r="D448" s="104">
        <v>1</v>
      </c>
      <c r="E448" s="82">
        <v>1</v>
      </c>
      <c r="F448" s="82"/>
      <c r="G448" s="8" t="s">
        <v>316</v>
      </c>
      <c r="H448" s="8" t="s">
        <v>34</v>
      </c>
      <c r="I448" s="8" t="s">
        <v>4603</v>
      </c>
      <c r="J448" s="12">
        <f t="shared" si="1"/>
        <v>20</v>
      </c>
      <c r="K448" s="8" t="s">
        <v>4604</v>
      </c>
      <c r="L448" s="8" t="s">
        <v>4605</v>
      </c>
      <c r="M448" s="8" t="s">
        <v>433</v>
      </c>
      <c r="N448" s="8" t="s">
        <v>434</v>
      </c>
      <c r="O448" s="8" t="s">
        <v>4607</v>
      </c>
      <c r="P448" s="8" t="s">
        <v>4608</v>
      </c>
      <c r="Q448" s="8" t="s">
        <v>433</v>
      </c>
      <c r="R448" s="8" t="s">
        <v>434</v>
      </c>
      <c r="S448" s="8" t="s">
        <v>4609</v>
      </c>
      <c r="T448" s="8" t="s">
        <v>78</v>
      </c>
      <c r="U448" s="8" t="s">
        <v>450</v>
      </c>
      <c r="V448" s="8" t="s">
        <v>2678</v>
      </c>
      <c r="W448" s="8" t="s">
        <v>4610</v>
      </c>
    </row>
    <row r="449" spans="1:23" ht="15" customHeight="1">
      <c r="A449" s="183"/>
      <c r="B449" s="13" t="s">
        <v>4612</v>
      </c>
      <c r="C449" s="104">
        <v>1</v>
      </c>
      <c r="D449" s="104">
        <v>1</v>
      </c>
      <c r="E449" s="82">
        <v>1</v>
      </c>
      <c r="F449" s="82"/>
      <c r="G449" s="8" t="s">
        <v>316</v>
      </c>
      <c r="H449" s="8" t="s">
        <v>34</v>
      </c>
      <c r="I449" s="8" t="s">
        <v>4603</v>
      </c>
      <c r="J449" s="12">
        <f t="shared" si="1"/>
        <v>20</v>
      </c>
      <c r="K449" s="8" t="s">
        <v>4604</v>
      </c>
      <c r="L449" s="8" t="s">
        <v>4605</v>
      </c>
      <c r="M449" s="8" t="s">
        <v>433</v>
      </c>
      <c r="N449" s="8" t="s">
        <v>434</v>
      </c>
      <c r="O449" s="8" t="s">
        <v>4607</v>
      </c>
      <c r="P449" s="8" t="s">
        <v>4608</v>
      </c>
      <c r="Q449" s="8" t="s">
        <v>433</v>
      </c>
      <c r="R449" s="8" t="s">
        <v>434</v>
      </c>
      <c r="S449" s="8" t="s">
        <v>4609</v>
      </c>
      <c r="T449" s="8" t="s">
        <v>78</v>
      </c>
      <c r="U449" s="8" t="s">
        <v>450</v>
      </c>
      <c r="V449" s="8" t="s">
        <v>2678</v>
      </c>
      <c r="W449" s="8" t="s">
        <v>4610</v>
      </c>
    </row>
    <row r="450" spans="1:23" ht="15" customHeight="1">
      <c r="A450" s="183"/>
      <c r="B450" s="13" t="s">
        <v>4615</v>
      </c>
      <c r="C450" s="104">
        <v>1</v>
      </c>
      <c r="D450" s="104">
        <v>1</v>
      </c>
      <c r="E450" s="82">
        <v>1</v>
      </c>
      <c r="F450" s="82"/>
      <c r="G450" s="8" t="s">
        <v>155</v>
      </c>
      <c r="H450" s="8" t="s">
        <v>34</v>
      </c>
      <c r="I450" s="8" t="s">
        <v>4616</v>
      </c>
      <c r="J450" s="12">
        <f t="shared" si="1"/>
        <v>28</v>
      </c>
      <c r="K450" s="8" t="s">
        <v>170</v>
      </c>
      <c r="L450" s="8" t="s">
        <v>171</v>
      </c>
      <c r="M450" s="8" t="s">
        <v>46</v>
      </c>
      <c r="N450" s="8" t="s">
        <v>49</v>
      </c>
      <c r="O450" s="8" t="s">
        <v>4604</v>
      </c>
      <c r="P450" s="8" t="s">
        <v>4605</v>
      </c>
      <c r="Q450" s="8" t="s">
        <v>433</v>
      </c>
      <c r="R450" s="8" t="s">
        <v>434</v>
      </c>
      <c r="S450" s="8" t="s">
        <v>4619</v>
      </c>
      <c r="T450" s="8" t="s">
        <v>57</v>
      </c>
      <c r="U450" s="8" t="s">
        <v>4109</v>
      </c>
      <c r="V450" s="8" t="s">
        <v>177</v>
      </c>
      <c r="W450" s="8" t="s">
        <v>2678</v>
      </c>
    </row>
    <row r="451" spans="1:23" ht="15" customHeight="1">
      <c r="A451" s="183"/>
      <c r="B451" s="13" t="s">
        <v>4622</v>
      </c>
      <c r="C451" s="104">
        <v>1</v>
      </c>
      <c r="D451" s="104">
        <v>1</v>
      </c>
      <c r="E451" s="82">
        <v>1</v>
      </c>
      <c r="F451" s="82"/>
      <c r="G451" s="8" t="s">
        <v>155</v>
      </c>
      <c r="H451" s="8" t="s">
        <v>34</v>
      </c>
      <c r="I451" s="8" t="s">
        <v>4623</v>
      </c>
      <c r="J451" s="12">
        <f t="shared" si="1"/>
        <v>19</v>
      </c>
      <c r="K451" s="8" t="s">
        <v>4604</v>
      </c>
      <c r="L451" s="8" t="s">
        <v>4605</v>
      </c>
      <c r="M451" s="8" t="s">
        <v>433</v>
      </c>
      <c r="N451" s="8" t="s">
        <v>434</v>
      </c>
      <c r="O451" s="8" t="s">
        <v>4625</v>
      </c>
      <c r="P451" s="8" t="s">
        <v>4626</v>
      </c>
      <c r="Q451" s="8" t="s">
        <v>1370</v>
      </c>
      <c r="R451" s="8" t="s">
        <v>1373</v>
      </c>
      <c r="S451" s="8" t="s">
        <v>4628</v>
      </c>
      <c r="T451" s="8" t="s">
        <v>57</v>
      </c>
      <c r="U451" s="8" t="s">
        <v>450</v>
      </c>
      <c r="V451" s="8" t="s">
        <v>2678</v>
      </c>
      <c r="W451" s="8" t="s">
        <v>1343</v>
      </c>
    </row>
    <row r="452" spans="1:23" ht="15" customHeight="1">
      <c r="A452" s="183"/>
      <c r="B452" s="13" t="s">
        <v>4630</v>
      </c>
      <c r="C452" s="104">
        <v>1</v>
      </c>
      <c r="D452" s="104">
        <v>1</v>
      </c>
      <c r="E452" s="82">
        <v>1</v>
      </c>
      <c r="F452" s="82"/>
      <c r="G452" s="8" t="s">
        <v>155</v>
      </c>
      <c r="H452" s="8" t="s">
        <v>34</v>
      </c>
      <c r="I452" s="8" t="s">
        <v>4633</v>
      </c>
      <c r="J452" s="12">
        <f t="shared" si="1"/>
        <v>17</v>
      </c>
      <c r="K452" s="8" t="s">
        <v>4604</v>
      </c>
      <c r="L452" s="8" t="s">
        <v>4605</v>
      </c>
      <c r="M452" s="8" t="s">
        <v>433</v>
      </c>
      <c r="N452" s="8" t="s">
        <v>434</v>
      </c>
      <c r="O452" s="8" t="s">
        <v>4635</v>
      </c>
      <c r="P452" s="8" t="s">
        <v>4636</v>
      </c>
      <c r="Q452" s="8" t="s">
        <v>1355</v>
      </c>
      <c r="R452" s="8" t="s">
        <v>1359</v>
      </c>
      <c r="S452" s="8" t="s">
        <v>4628</v>
      </c>
      <c r="T452" s="8" t="s">
        <v>57</v>
      </c>
      <c r="U452" s="8" t="s">
        <v>450</v>
      </c>
      <c r="V452" s="8" t="s">
        <v>2678</v>
      </c>
      <c r="W452" s="8" t="s">
        <v>1343</v>
      </c>
    </row>
    <row r="453" spans="1:23" ht="15" customHeight="1">
      <c r="A453" s="183"/>
      <c r="B453" s="13" t="s">
        <v>4637</v>
      </c>
      <c r="C453" s="104">
        <v>1</v>
      </c>
      <c r="D453" s="104">
        <v>1</v>
      </c>
      <c r="E453" s="82">
        <v>1</v>
      </c>
      <c r="F453" s="82"/>
      <c r="G453" s="8" t="s">
        <v>155</v>
      </c>
      <c r="H453" s="8" t="s">
        <v>34</v>
      </c>
      <c r="I453" s="8" t="s">
        <v>4633</v>
      </c>
      <c r="J453" s="12">
        <f t="shared" si="1"/>
        <v>17</v>
      </c>
      <c r="K453" s="8" t="s">
        <v>4604</v>
      </c>
      <c r="L453" s="8" t="s">
        <v>4605</v>
      </c>
      <c r="M453" s="8" t="s">
        <v>433</v>
      </c>
      <c r="N453" s="8" t="s">
        <v>434</v>
      </c>
      <c r="O453" s="8" t="s">
        <v>4639</v>
      </c>
      <c r="P453" s="8" t="s">
        <v>4640</v>
      </c>
      <c r="Q453" s="8" t="s">
        <v>1355</v>
      </c>
      <c r="R453" s="8" t="s">
        <v>1359</v>
      </c>
      <c r="S453" s="8" t="s">
        <v>4628</v>
      </c>
      <c r="T453" s="8" t="s">
        <v>57</v>
      </c>
      <c r="U453" s="8" t="s">
        <v>94</v>
      </c>
      <c r="V453" s="8" t="s">
        <v>2678</v>
      </c>
      <c r="W453" s="8" t="s">
        <v>1343</v>
      </c>
    </row>
    <row r="454" spans="1:23" ht="15" customHeight="1">
      <c r="A454" s="184"/>
      <c r="B454" s="13" t="s">
        <v>4641</v>
      </c>
      <c r="C454" s="104">
        <v>1</v>
      </c>
      <c r="D454" s="104">
        <v>1</v>
      </c>
      <c r="E454" s="82">
        <v>1</v>
      </c>
      <c r="F454" s="82"/>
      <c r="G454" s="8" t="s">
        <v>33</v>
      </c>
      <c r="H454" s="8" t="s">
        <v>34</v>
      </c>
      <c r="I454" s="8" t="s">
        <v>4643</v>
      </c>
      <c r="J454" s="12">
        <f t="shared" si="1"/>
        <v>18</v>
      </c>
      <c r="K454" s="8" t="s">
        <v>4604</v>
      </c>
      <c r="L454" s="8" t="s">
        <v>4605</v>
      </c>
      <c r="M454" s="8" t="s">
        <v>433</v>
      </c>
      <c r="N454" s="8" t="s">
        <v>434</v>
      </c>
      <c r="O454" s="8" t="s">
        <v>4645</v>
      </c>
      <c r="P454" s="8" t="s">
        <v>4646</v>
      </c>
      <c r="Q454" s="8" t="s">
        <v>709</v>
      </c>
      <c r="R454" s="8" t="s">
        <v>710</v>
      </c>
      <c r="S454" s="8" t="s">
        <v>4647</v>
      </c>
      <c r="T454" s="8" t="s">
        <v>57</v>
      </c>
      <c r="U454" s="8" t="s">
        <v>2279</v>
      </c>
      <c r="V454" s="8" t="s">
        <v>2678</v>
      </c>
      <c r="W454" s="8" t="s">
        <v>715</v>
      </c>
    </row>
    <row r="455" spans="1:23" ht="15" customHeight="1">
      <c r="A455" s="182" t="s">
        <v>4648</v>
      </c>
      <c r="B455" s="13" t="s">
        <v>4649</v>
      </c>
      <c r="C455" s="104">
        <v>1</v>
      </c>
      <c r="D455" s="104">
        <v>1</v>
      </c>
      <c r="E455" s="82"/>
      <c r="F455" s="82"/>
      <c r="G455" s="8" t="s">
        <v>155</v>
      </c>
      <c r="H455" s="8" t="s">
        <v>34</v>
      </c>
      <c r="I455" s="8" t="s">
        <v>4650</v>
      </c>
      <c r="J455" s="12">
        <f t="shared" si="1"/>
        <v>15</v>
      </c>
      <c r="K455" s="8" t="s">
        <v>40</v>
      </c>
      <c r="L455" s="8" t="s">
        <v>42</v>
      </c>
      <c r="M455" s="8" t="s">
        <v>43</v>
      </c>
      <c r="N455" s="8" t="s">
        <v>45</v>
      </c>
      <c r="O455" s="8" t="s">
        <v>4651</v>
      </c>
      <c r="P455" s="8" t="s">
        <v>4652</v>
      </c>
      <c r="Q455" s="8" t="s">
        <v>53</v>
      </c>
      <c r="R455" s="8" t="s">
        <v>55</v>
      </c>
      <c r="S455" s="8" t="s">
        <v>4653</v>
      </c>
      <c r="T455" s="8" t="s">
        <v>57</v>
      </c>
      <c r="U455" s="8" t="s">
        <v>59</v>
      </c>
      <c r="V455" s="8" t="s">
        <v>60</v>
      </c>
      <c r="W455" s="8" t="s">
        <v>4654</v>
      </c>
    </row>
    <row r="456" spans="1:23" ht="15" customHeight="1">
      <c r="A456" s="183"/>
      <c r="B456" s="13" t="s">
        <v>4655</v>
      </c>
      <c r="C456" s="104">
        <v>1</v>
      </c>
      <c r="D456" s="104">
        <v>1</v>
      </c>
      <c r="E456" s="82">
        <v>1</v>
      </c>
      <c r="F456" s="82"/>
      <c r="G456" s="8" t="s">
        <v>84</v>
      </c>
      <c r="H456" s="8" t="s">
        <v>34</v>
      </c>
      <c r="I456" s="8" t="s">
        <v>4656</v>
      </c>
      <c r="J456" s="12">
        <f t="shared" si="1"/>
        <v>23</v>
      </c>
      <c r="K456" s="8" t="s">
        <v>340</v>
      </c>
      <c r="L456" s="8" t="s">
        <v>341</v>
      </c>
      <c r="M456" s="8" t="s">
        <v>43</v>
      </c>
      <c r="N456" s="8" t="s">
        <v>45</v>
      </c>
      <c r="O456" s="8" t="s">
        <v>4658</v>
      </c>
      <c r="P456" s="8" t="s">
        <v>4659</v>
      </c>
      <c r="Q456" s="8" t="s">
        <v>53</v>
      </c>
      <c r="R456" s="8" t="s">
        <v>55</v>
      </c>
      <c r="S456" s="8" t="s">
        <v>4660</v>
      </c>
      <c r="T456" s="8" t="s">
        <v>57</v>
      </c>
      <c r="U456" s="8" t="s">
        <v>59</v>
      </c>
      <c r="V456" s="8" t="s">
        <v>345</v>
      </c>
      <c r="W456" s="8" t="s">
        <v>1960</v>
      </c>
    </row>
    <row r="457" spans="1:23" ht="15" customHeight="1">
      <c r="A457" s="183"/>
      <c r="B457" s="13" t="s">
        <v>4661</v>
      </c>
      <c r="C457" s="104">
        <v>1</v>
      </c>
      <c r="D457" s="104">
        <v>1</v>
      </c>
      <c r="E457" s="82"/>
      <c r="F457" s="82"/>
      <c r="G457" s="8" t="s">
        <v>84</v>
      </c>
      <c r="H457" s="8" t="s">
        <v>34</v>
      </c>
      <c r="I457" s="8" t="s">
        <v>4662</v>
      </c>
      <c r="J457" s="12">
        <f t="shared" si="1"/>
        <v>19</v>
      </c>
      <c r="K457" s="8" t="s">
        <v>40</v>
      </c>
      <c r="L457" s="8" t="s">
        <v>42</v>
      </c>
      <c r="M457" s="8" t="s">
        <v>43</v>
      </c>
      <c r="N457" s="8" t="s">
        <v>45</v>
      </c>
      <c r="O457" s="8" t="s">
        <v>4663</v>
      </c>
      <c r="P457" s="8" t="s">
        <v>4664</v>
      </c>
      <c r="Q457" s="8" t="s">
        <v>53</v>
      </c>
      <c r="R457" s="8" t="s">
        <v>55</v>
      </c>
      <c r="S457" s="8" t="s">
        <v>4666</v>
      </c>
      <c r="T457" s="8" t="s">
        <v>57</v>
      </c>
      <c r="U457" s="8" t="s">
        <v>59</v>
      </c>
      <c r="V457" s="8" t="s">
        <v>60</v>
      </c>
      <c r="W457" s="8" t="s">
        <v>1960</v>
      </c>
    </row>
    <row r="458" spans="1:23" ht="15" customHeight="1">
      <c r="A458" s="183"/>
      <c r="B458" s="13" t="s">
        <v>4668</v>
      </c>
      <c r="C458" s="104">
        <v>1</v>
      </c>
      <c r="D458" s="104">
        <v>1</v>
      </c>
      <c r="E458" s="82">
        <v>1</v>
      </c>
      <c r="F458" s="82"/>
      <c r="G458" s="8" t="s">
        <v>84</v>
      </c>
      <c r="H458" s="8" t="s">
        <v>34</v>
      </c>
      <c r="I458" s="8" t="s">
        <v>4670</v>
      </c>
      <c r="J458" s="12">
        <f t="shared" si="1"/>
        <v>26</v>
      </c>
      <c r="K458" s="8" t="s">
        <v>340</v>
      </c>
      <c r="L458" s="8" t="s">
        <v>341</v>
      </c>
      <c r="M458" s="8" t="s">
        <v>43</v>
      </c>
      <c r="N458" s="8" t="s">
        <v>45</v>
      </c>
      <c r="O458" s="8" t="s">
        <v>4672</v>
      </c>
      <c r="P458" s="8" t="s">
        <v>4673</v>
      </c>
      <c r="Q458" s="8" t="s">
        <v>53</v>
      </c>
      <c r="R458" s="8" t="s">
        <v>55</v>
      </c>
      <c r="S458" s="8" t="s">
        <v>4674</v>
      </c>
      <c r="T458" s="8" t="s">
        <v>57</v>
      </c>
      <c r="U458" s="8" t="s">
        <v>59</v>
      </c>
      <c r="V458" s="8" t="s">
        <v>345</v>
      </c>
      <c r="W458" s="8" t="s">
        <v>99</v>
      </c>
    </row>
    <row r="459" spans="1:23" ht="15" customHeight="1">
      <c r="A459" s="183"/>
      <c r="B459" s="13" t="s">
        <v>4676</v>
      </c>
      <c r="C459" s="104">
        <v>1</v>
      </c>
      <c r="D459" s="104">
        <v>1</v>
      </c>
      <c r="E459" s="82"/>
      <c r="F459" s="82"/>
      <c r="G459" s="8" t="s">
        <v>84</v>
      </c>
      <c r="H459" s="8" t="s">
        <v>34</v>
      </c>
      <c r="I459" s="8" t="s">
        <v>1671</v>
      </c>
      <c r="J459" s="12">
        <f t="shared" si="1"/>
        <v>22</v>
      </c>
      <c r="K459" s="8" t="s">
        <v>40</v>
      </c>
      <c r="L459" s="8" t="s">
        <v>42</v>
      </c>
      <c r="M459" s="8" t="s">
        <v>43</v>
      </c>
      <c r="N459" s="8" t="s">
        <v>45</v>
      </c>
      <c r="O459" s="8" t="s">
        <v>4679</v>
      </c>
      <c r="P459" s="8" t="s">
        <v>4680</v>
      </c>
      <c r="Q459" s="8" t="s">
        <v>53</v>
      </c>
      <c r="R459" s="8" t="s">
        <v>55</v>
      </c>
      <c r="S459" s="8" t="s">
        <v>4681</v>
      </c>
      <c r="T459" s="8" t="s">
        <v>57</v>
      </c>
      <c r="U459" s="8" t="s">
        <v>59</v>
      </c>
      <c r="V459" s="8" t="s">
        <v>60</v>
      </c>
      <c r="W459" s="8" t="s">
        <v>99</v>
      </c>
    </row>
    <row r="460" spans="1:23" ht="15" customHeight="1">
      <c r="A460" s="184"/>
      <c r="B460" s="13" t="s">
        <v>4682</v>
      </c>
      <c r="C460" s="104">
        <v>1</v>
      </c>
      <c r="D460" s="104">
        <v>1</v>
      </c>
      <c r="E460" s="82">
        <v>1</v>
      </c>
      <c r="F460" s="82"/>
      <c r="G460" s="8" t="s">
        <v>145</v>
      </c>
      <c r="H460" s="8" t="s">
        <v>34</v>
      </c>
      <c r="I460" s="8" t="s">
        <v>4683</v>
      </c>
      <c r="J460" s="12">
        <f t="shared" si="1"/>
        <v>24</v>
      </c>
      <c r="K460" s="8" t="s">
        <v>340</v>
      </c>
      <c r="L460" s="8" t="s">
        <v>341</v>
      </c>
      <c r="M460" s="8" t="s">
        <v>43</v>
      </c>
      <c r="N460" s="8" t="s">
        <v>45</v>
      </c>
      <c r="O460" s="8" t="s">
        <v>4689</v>
      </c>
      <c r="P460" s="8" t="s">
        <v>4690</v>
      </c>
      <c r="Q460" s="8" t="s">
        <v>53</v>
      </c>
      <c r="R460" s="8" t="s">
        <v>55</v>
      </c>
      <c r="S460" s="8" t="s">
        <v>4674</v>
      </c>
      <c r="T460" s="8" t="s">
        <v>57</v>
      </c>
      <c r="U460" s="8" t="s">
        <v>59</v>
      </c>
      <c r="V460" s="8" t="s">
        <v>345</v>
      </c>
      <c r="W460" s="8" t="s">
        <v>99</v>
      </c>
    </row>
    <row r="461" spans="1:23" ht="15" customHeight="1">
      <c r="A461" s="182" t="s">
        <v>4693</v>
      </c>
      <c r="B461" s="13" t="s">
        <v>4711</v>
      </c>
      <c r="C461" s="104">
        <v>1</v>
      </c>
      <c r="D461" s="104"/>
      <c r="E461" s="82"/>
      <c r="F461" s="82"/>
      <c r="G461" s="8" t="s">
        <v>316</v>
      </c>
      <c r="H461" s="8" t="s">
        <v>34</v>
      </c>
      <c r="I461" s="8" t="s">
        <v>4713</v>
      </c>
      <c r="J461" s="12">
        <f t="shared" si="1"/>
        <v>16</v>
      </c>
      <c r="K461" s="8" t="s">
        <v>4714</v>
      </c>
      <c r="L461" s="8" t="s">
        <v>4716</v>
      </c>
      <c r="M461" s="8" t="s">
        <v>736</v>
      </c>
      <c r="N461" s="8" t="s">
        <v>738</v>
      </c>
      <c r="O461" s="8" t="s">
        <v>4717</v>
      </c>
      <c r="P461" s="8" t="s">
        <v>4718</v>
      </c>
      <c r="Q461" s="8" t="s">
        <v>736</v>
      </c>
      <c r="R461" s="8" t="s">
        <v>738</v>
      </c>
      <c r="S461" s="8" t="s">
        <v>4720</v>
      </c>
      <c r="T461" s="8" t="s">
        <v>78</v>
      </c>
      <c r="U461" s="8" t="s">
        <v>3518</v>
      </c>
      <c r="V461" s="8" t="s">
        <v>4722</v>
      </c>
      <c r="W461" s="8" t="s">
        <v>4724</v>
      </c>
    </row>
    <row r="462" spans="1:23" ht="15" customHeight="1">
      <c r="A462" s="183"/>
      <c r="B462" s="13" t="s">
        <v>4725</v>
      </c>
      <c r="C462" s="104">
        <v>1</v>
      </c>
      <c r="D462" s="104"/>
      <c r="E462" s="82"/>
      <c r="F462" s="82"/>
      <c r="G462" s="8" t="s">
        <v>316</v>
      </c>
      <c r="H462" s="8" t="s">
        <v>34</v>
      </c>
      <c r="I462" s="8" t="s">
        <v>4713</v>
      </c>
      <c r="J462" s="12">
        <f t="shared" si="1"/>
        <v>16</v>
      </c>
      <c r="K462" s="8" t="s">
        <v>4714</v>
      </c>
      <c r="L462" s="8" t="s">
        <v>4716</v>
      </c>
      <c r="M462" s="8" t="s">
        <v>736</v>
      </c>
      <c r="N462" s="8" t="s">
        <v>738</v>
      </c>
      <c r="O462" s="8" t="s">
        <v>4717</v>
      </c>
      <c r="P462" s="8" t="s">
        <v>4718</v>
      </c>
      <c r="Q462" s="8" t="s">
        <v>736</v>
      </c>
      <c r="R462" s="8" t="s">
        <v>738</v>
      </c>
      <c r="S462" s="8" t="s">
        <v>4720</v>
      </c>
      <c r="T462" s="8" t="s">
        <v>78</v>
      </c>
      <c r="U462" s="8" t="s">
        <v>3518</v>
      </c>
      <c r="V462" s="8" t="s">
        <v>4722</v>
      </c>
      <c r="W462" s="8" t="s">
        <v>4724</v>
      </c>
    </row>
    <row r="463" spans="1:23" ht="15" customHeight="1">
      <c r="A463" s="183"/>
      <c r="B463" s="13" t="s">
        <v>4730</v>
      </c>
      <c r="C463" s="104">
        <v>1</v>
      </c>
      <c r="D463" s="104"/>
      <c r="E463" s="82"/>
      <c r="F463" s="82"/>
      <c r="G463" s="8" t="s">
        <v>316</v>
      </c>
      <c r="H463" s="8" t="s">
        <v>34</v>
      </c>
      <c r="I463" s="8" t="s">
        <v>4733</v>
      </c>
      <c r="J463" s="12">
        <f t="shared" si="1"/>
        <v>17</v>
      </c>
      <c r="K463" s="8" t="s">
        <v>4714</v>
      </c>
      <c r="L463" s="8" t="s">
        <v>4716</v>
      </c>
      <c r="M463" s="8" t="s">
        <v>736</v>
      </c>
      <c r="N463" s="8" t="s">
        <v>738</v>
      </c>
      <c r="O463" s="8" t="s">
        <v>4735</v>
      </c>
      <c r="P463" s="8" t="s">
        <v>4736</v>
      </c>
      <c r="Q463" s="8" t="s">
        <v>736</v>
      </c>
      <c r="R463" s="8" t="s">
        <v>738</v>
      </c>
      <c r="S463" s="8" t="s">
        <v>4720</v>
      </c>
      <c r="T463" s="8" t="s">
        <v>78</v>
      </c>
      <c r="U463" s="8" t="s">
        <v>3518</v>
      </c>
      <c r="V463" s="8" t="s">
        <v>4722</v>
      </c>
      <c r="W463" s="8" t="s">
        <v>4724</v>
      </c>
    </row>
    <row r="464" spans="1:23" ht="15" customHeight="1">
      <c r="A464" s="183"/>
      <c r="B464" s="13" t="s">
        <v>4740</v>
      </c>
      <c r="C464" s="104">
        <v>1</v>
      </c>
      <c r="D464" s="104"/>
      <c r="E464" s="82"/>
      <c r="F464" s="82"/>
      <c r="G464" s="8" t="s">
        <v>316</v>
      </c>
      <c r="H464" s="8" t="s">
        <v>34</v>
      </c>
      <c r="I464" s="8" t="s">
        <v>4733</v>
      </c>
      <c r="J464" s="12">
        <f t="shared" si="1"/>
        <v>17</v>
      </c>
      <c r="K464" s="8" t="s">
        <v>4714</v>
      </c>
      <c r="L464" s="8" t="s">
        <v>4716</v>
      </c>
      <c r="M464" s="8" t="s">
        <v>736</v>
      </c>
      <c r="N464" s="8" t="s">
        <v>738</v>
      </c>
      <c r="O464" s="8" t="s">
        <v>4735</v>
      </c>
      <c r="P464" s="8" t="s">
        <v>4736</v>
      </c>
      <c r="Q464" s="8" t="s">
        <v>736</v>
      </c>
      <c r="R464" s="8" t="s">
        <v>738</v>
      </c>
      <c r="S464" s="8" t="s">
        <v>4720</v>
      </c>
      <c r="T464" s="8" t="s">
        <v>78</v>
      </c>
      <c r="U464" s="8" t="s">
        <v>3518</v>
      </c>
      <c r="V464" s="8" t="s">
        <v>4722</v>
      </c>
      <c r="W464" s="8" t="s">
        <v>4724</v>
      </c>
    </row>
    <row r="465" spans="1:23" ht="15" customHeight="1">
      <c r="A465" s="183"/>
      <c r="B465" s="13" t="s">
        <v>4745</v>
      </c>
      <c r="C465" s="104">
        <v>1</v>
      </c>
      <c r="D465" s="104">
        <v>1</v>
      </c>
      <c r="E465" s="82"/>
      <c r="F465" s="82"/>
      <c r="G465" s="8" t="s">
        <v>33</v>
      </c>
      <c r="H465" s="8" t="s">
        <v>34</v>
      </c>
      <c r="I465" s="8" t="s">
        <v>4747</v>
      </c>
      <c r="J465" s="12">
        <f t="shared" si="1"/>
        <v>66</v>
      </c>
      <c r="K465" s="8" t="s">
        <v>4714</v>
      </c>
      <c r="L465" s="8" t="s">
        <v>4716</v>
      </c>
      <c r="M465" s="8" t="s">
        <v>736</v>
      </c>
      <c r="N465" s="8" t="s">
        <v>738</v>
      </c>
      <c r="O465" s="8" t="s">
        <v>4702</v>
      </c>
      <c r="P465" s="8" t="s">
        <v>4703</v>
      </c>
      <c r="Q465" s="8" t="s">
        <v>46</v>
      </c>
      <c r="R465" s="8" t="s">
        <v>49</v>
      </c>
      <c r="S465" s="8" t="s">
        <v>4750</v>
      </c>
      <c r="T465" s="8" t="s">
        <v>57</v>
      </c>
      <c r="U465" s="8" t="s">
        <v>59</v>
      </c>
      <c r="V465" s="8" t="s">
        <v>4722</v>
      </c>
      <c r="W465" s="8" t="s">
        <v>177</v>
      </c>
    </row>
    <row r="466" spans="1:23" ht="15" customHeight="1">
      <c r="A466" s="183"/>
      <c r="B466" s="13" t="s">
        <v>4752</v>
      </c>
      <c r="C466" s="104">
        <v>1</v>
      </c>
      <c r="D466" s="104">
        <v>1</v>
      </c>
      <c r="E466" s="82"/>
      <c r="F466" s="82"/>
      <c r="G466" s="8" t="s">
        <v>4754</v>
      </c>
      <c r="H466" s="8" t="s">
        <v>34</v>
      </c>
      <c r="I466" s="8" t="s">
        <v>4756</v>
      </c>
      <c r="J466" s="12">
        <f t="shared" si="1"/>
        <v>77</v>
      </c>
      <c r="K466" s="8" t="s">
        <v>4714</v>
      </c>
      <c r="L466" s="8" t="s">
        <v>4716</v>
      </c>
      <c r="M466" s="8" t="s">
        <v>736</v>
      </c>
      <c r="N466" s="8" t="s">
        <v>738</v>
      </c>
      <c r="O466" s="8" t="s">
        <v>4702</v>
      </c>
      <c r="P466" s="8" t="s">
        <v>4703</v>
      </c>
      <c r="Q466" s="8" t="s">
        <v>46</v>
      </c>
      <c r="R466" s="8" t="s">
        <v>49</v>
      </c>
      <c r="S466" s="8" t="s">
        <v>4758</v>
      </c>
      <c r="T466" s="8" t="s">
        <v>57</v>
      </c>
      <c r="U466" s="8" t="s">
        <v>3518</v>
      </c>
      <c r="V466" s="8" t="s">
        <v>4722</v>
      </c>
      <c r="W466" s="8" t="s">
        <v>177</v>
      </c>
    </row>
    <row r="467" spans="1:23" ht="15" customHeight="1">
      <c r="A467" s="183"/>
      <c r="B467" s="13" t="s">
        <v>4759</v>
      </c>
      <c r="C467" s="104">
        <v>1</v>
      </c>
      <c r="D467" s="104"/>
      <c r="E467" s="82"/>
      <c r="F467" s="82"/>
      <c r="G467" s="8" t="s">
        <v>4762</v>
      </c>
      <c r="H467" s="8" t="s">
        <v>31</v>
      </c>
      <c r="I467" s="8" t="s">
        <v>4763</v>
      </c>
      <c r="J467" s="12">
        <f t="shared" si="1"/>
        <v>61</v>
      </c>
      <c r="K467" s="8" t="s">
        <v>4765</v>
      </c>
      <c r="L467" s="8" t="s">
        <v>4766</v>
      </c>
      <c r="M467" s="8" t="s">
        <v>896</v>
      </c>
      <c r="N467" s="8" t="s">
        <v>897</v>
      </c>
      <c r="O467" s="8" t="s">
        <v>4702</v>
      </c>
      <c r="P467" s="8" t="s">
        <v>4703</v>
      </c>
      <c r="Q467" s="8" t="s">
        <v>46</v>
      </c>
      <c r="R467" s="8" t="s">
        <v>49</v>
      </c>
      <c r="S467" s="8" t="s">
        <v>4769</v>
      </c>
      <c r="T467" s="8" t="s">
        <v>57</v>
      </c>
      <c r="U467" s="8" t="s">
        <v>4770</v>
      </c>
      <c r="V467" s="8" t="s">
        <v>4772</v>
      </c>
      <c r="W467" s="8" t="s">
        <v>177</v>
      </c>
    </row>
    <row r="468" spans="1:23" ht="15" customHeight="1">
      <c r="A468" s="183"/>
      <c r="B468" s="13" t="s">
        <v>4773</v>
      </c>
      <c r="C468" s="104">
        <v>1</v>
      </c>
      <c r="D468" s="104"/>
      <c r="E468" s="82"/>
      <c r="F468" s="82"/>
      <c r="G468" s="8" t="s">
        <v>4762</v>
      </c>
      <c r="H468" s="8" t="s">
        <v>34</v>
      </c>
      <c r="I468" s="8" t="s">
        <v>4776</v>
      </c>
      <c r="J468" s="12">
        <f t="shared" si="1"/>
        <v>33</v>
      </c>
      <c r="K468" s="8" t="s">
        <v>4765</v>
      </c>
      <c r="L468" s="8" t="s">
        <v>4766</v>
      </c>
      <c r="M468" s="8" t="s">
        <v>896</v>
      </c>
      <c r="N468" s="8" t="s">
        <v>897</v>
      </c>
      <c r="O468" s="8" t="s">
        <v>4702</v>
      </c>
      <c r="P468" s="8" t="s">
        <v>4703</v>
      </c>
      <c r="Q468" s="8" t="s">
        <v>46</v>
      </c>
      <c r="R468" s="8" t="s">
        <v>49</v>
      </c>
      <c r="S468" s="8" t="s">
        <v>4779</v>
      </c>
      <c r="T468" s="8" t="s">
        <v>57</v>
      </c>
      <c r="U468" s="8" t="s">
        <v>4770</v>
      </c>
      <c r="V468" s="8" t="s">
        <v>4772</v>
      </c>
      <c r="W468" s="8" t="s">
        <v>177</v>
      </c>
    </row>
    <row r="469" spans="1:23" ht="15" customHeight="1">
      <c r="A469" s="183"/>
      <c r="B469" s="13" t="s">
        <v>4781</v>
      </c>
      <c r="C469" s="104">
        <v>1</v>
      </c>
      <c r="D469" s="104"/>
      <c r="E469" s="82"/>
      <c r="F469" s="82"/>
      <c r="G469" s="8" t="s">
        <v>4762</v>
      </c>
      <c r="H469" s="8" t="s">
        <v>31</v>
      </c>
      <c r="I469" s="8" t="s">
        <v>4784</v>
      </c>
      <c r="J469" s="12">
        <f t="shared" si="1"/>
        <v>41</v>
      </c>
      <c r="K469" s="8" t="s">
        <v>4785</v>
      </c>
      <c r="L469" s="8" t="s">
        <v>4787</v>
      </c>
      <c r="M469" s="8" t="s">
        <v>65</v>
      </c>
      <c r="N469" s="8" t="s">
        <v>68</v>
      </c>
      <c r="O469" s="8" t="s">
        <v>4702</v>
      </c>
      <c r="P469" s="8" t="s">
        <v>4703</v>
      </c>
      <c r="Q469" s="8" t="s">
        <v>46</v>
      </c>
      <c r="R469" s="8" t="s">
        <v>49</v>
      </c>
      <c r="S469" s="8" t="s">
        <v>4789</v>
      </c>
      <c r="T469" s="8" t="s">
        <v>57</v>
      </c>
      <c r="U469" s="8" t="s">
        <v>4770</v>
      </c>
      <c r="V469" s="8" t="s">
        <v>4790</v>
      </c>
      <c r="W469" s="8" t="s">
        <v>177</v>
      </c>
    </row>
    <row r="470" spans="1:23" ht="15" customHeight="1">
      <c r="A470" s="183"/>
      <c r="B470" s="13" t="s">
        <v>4791</v>
      </c>
      <c r="C470" s="104"/>
      <c r="D470" s="104"/>
      <c r="E470" s="82"/>
      <c r="F470" s="82"/>
      <c r="G470" s="8" t="s">
        <v>4762</v>
      </c>
      <c r="H470" s="8" t="s">
        <v>34</v>
      </c>
      <c r="I470" s="8" t="s">
        <v>4784</v>
      </c>
      <c r="J470" s="12">
        <f t="shared" si="1"/>
        <v>41</v>
      </c>
      <c r="K470" s="8" t="s">
        <v>4785</v>
      </c>
      <c r="L470" s="8" t="s">
        <v>4787</v>
      </c>
      <c r="M470" s="8" t="s">
        <v>65</v>
      </c>
      <c r="N470" s="8" t="s">
        <v>68</v>
      </c>
      <c r="O470" s="8" t="s">
        <v>4702</v>
      </c>
      <c r="P470" s="8" t="s">
        <v>4703</v>
      </c>
      <c r="Q470" s="8" t="s">
        <v>46</v>
      </c>
      <c r="R470" s="8" t="s">
        <v>49</v>
      </c>
      <c r="S470" s="8" t="s">
        <v>4789</v>
      </c>
      <c r="T470" s="8" t="s">
        <v>57</v>
      </c>
      <c r="U470" s="8" t="s">
        <v>4770</v>
      </c>
      <c r="V470" s="8" t="s">
        <v>4790</v>
      </c>
      <c r="W470" s="8" t="s">
        <v>177</v>
      </c>
    </row>
    <row r="471" spans="1:23" ht="15" customHeight="1">
      <c r="A471" s="183"/>
      <c r="B471" s="13" t="s">
        <v>4796</v>
      </c>
      <c r="C471" s="104">
        <v>1</v>
      </c>
      <c r="D471" s="104"/>
      <c r="E471" s="82"/>
      <c r="F471" s="82"/>
      <c r="G471" s="8" t="s">
        <v>33</v>
      </c>
      <c r="H471" s="8" t="s">
        <v>34</v>
      </c>
      <c r="I471" s="8" t="s">
        <v>1736</v>
      </c>
      <c r="J471" s="12">
        <f t="shared" si="1"/>
        <v>8</v>
      </c>
      <c r="K471" s="8" t="s">
        <v>170</v>
      </c>
      <c r="L471" s="8" t="s">
        <v>171</v>
      </c>
      <c r="M471" s="8" t="s">
        <v>46</v>
      </c>
      <c r="N471" s="8" t="s">
        <v>49</v>
      </c>
      <c r="O471" s="8" t="s">
        <v>4702</v>
      </c>
      <c r="P471" s="8" t="s">
        <v>4703</v>
      </c>
      <c r="Q471" s="8" t="s">
        <v>46</v>
      </c>
      <c r="R471" s="8" t="s">
        <v>49</v>
      </c>
      <c r="S471" s="8" t="s">
        <v>89</v>
      </c>
      <c r="T471" s="8" t="s">
        <v>78</v>
      </c>
      <c r="U471" s="8" t="s">
        <v>59</v>
      </c>
      <c r="V471" s="8" t="s">
        <v>89</v>
      </c>
      <c r="W471" s="8" t="s">
        <v>89</v>
      </c>
    </row>
    <row r="472" spans="1:23" ht="15" customHeight="1">
      <c r="A472" s="183"/>
      <c r="B472" s="13" t="s">
        <v>4801</v>
      </c>
      <c r="C472" s="104">
        <v>1</v>
      </c>
      <c r="D472" s="104">
        <v>1</v>
      </c>
      <c r="E472" s="82"/>
      <c r="F472" s="82"/>
      <c r="G472" s="8" t="s">
        <v>316</v>
      </c>
      <c r="H472" s="8" t="s">
        <v>34</v>
      </c>
      <c r="I472" s="8" t="s">
        <v>4804</v>
      </c>
      <c r="J472" s="12">
        <f t="shared" si="1"/>
        <v>82</v>
      </c>
      <c r="K472" s="8" t="s">
        <v>4714</v>
      </c>
      <c r="L472" s="8" t="s">
        <v>4716</v>
      </c>
      <c r="M472" s="8" t="s">
        <v>736</v>
      </c>
      <c r="N472" s="8" t="s">
        <v>738</v>
      </c>
      <c r="O472" s="8" t="s">
        <v>4806</v>
      </c>
      <c r="P472" s="8" t="s">
        <v>4807</v>
      </c>
      <c r="Q472" s="8" t="s">
        <v>65</v>
      </c>
      <c r="R472" s="8" t="s">
        <v>68</v>
      </c>
      <c r="S472" s="8" t="s">
        <v>4809</v>
      </c>
      <c r="T472" s="8" t="s">
        <v>57</v>
      </c>
      <c r="U472" s="8" t="s">
        <v>94</v>
      </c>
      <c r="V472" s="8" t="s">
        <v>4722</v>
      </c>
      <c r="W472" s="8" t="s">
        <v>4810</v>
      </c>
    </row>
    <row r="473" spans="1:23" ht="15" customHeight="1">
      <c r="A473" s="183"/>
      <c r="B473" s="13" t="s">
        <v>4811</v>
      </c>
      <c r="C473" s="104">
        <v>1</v>
      </c>
      <c r="D473" s="104">
        <v>1</v>
      </c>
      <c r="E473" s="82"/>
      <c r="F473" s="82"/>
      <c r="G473" s="8" t="s">
        <v>359</v>
      </c>
      <c r="H473" s="8" t="s">
        <v>34</v>
      </c>
      <c r="I473" s="8" t="s">
        <v>4804</v>
      </c>
      <c r="J473" s="12">
        <f t="shared" si="1"/>
        <v>82</v>
      </c>
      <c r="K473" s="8" t="s">
        <v>4714</v>
      </c>
      <c r="L473" s="8" t="s">
        <v>4716</v>
      </c>
      <c r="M473" s="8" t="s">
        <v>736</v>
      </c>
      <c r="N473" s="8" t="s">
        <v>738</v>
      </c>
      <c r="O473" s="8" t="s">
        <v>4806</v>
      </c>
      <c r="P473" s="8" t="s">
        <v>4807</v>
      </c>
      <c r="Q473" s="8" t="s">
        <v>65</v>
      </c>
      <c r="R473" s="8" t="s">
        <v>68</v>
      </c>
      <c r="S473" s="8" t="s">
        <v>4809</v>
      </c>
      <c r="T473" s="8" t="s">
        <v>57</v>
      </c>
      <c r="U473" s="8" t="s">
        <v>94</v>
      </c>
      <c r="V473" s="8" t="s">
        <v>4722</v>
      </c>
      <c r="W473" s="8" t="s">
        <v>4810</v>
      </c>
    </row>
    <row r="474" spans="1:23" ht="15" customHeight="1">
      <c r="A474" s="183"/>
      <c r="B474" s="13" t="s">
        <v>4815</v>
      </c>
      <c r="C474" s="104">
        <v>1</v>
      </c>
      <c r="D474" s="104"/>
      <c r="E474" s="82"/>
      <c r="F474" s="82"/>
      <c r="G474" s="8" t="s">
        <v>359</v>
      </c>
      <c r="H474" s="8" t="s">
        <v>34</v>
      </c>
      <c r="I474" s="8" t="s">
        <v>4804</v>
      </c>
      <c r="J474" s="12">
        <f t="shared" si="1"/>
        <v>82</v>
      </c>
      <c r="K474" s="8" t="s">
        <v>4714</v>
      </c>
      <c r="L474" s="8" t="s">
        <v>4716</v>
      </c>
      <c r="M474" s="8" t="s">
        <v>736</v>
      </c>
      <c r="N474" s="8" t="s">
        <v>738</v>
      </c>
      <c r="O474" s="8" t="s">
        <v>4806</v>
      </c>
      <c r="P474" s="8" t="s">
        <v>4807</v>
      </c>
      <c r="Q474" s="8" t="s">
        <v>65</v>
      </c>
      <c r="R474" s="8" t="s">
        <v>68</v>
      </c>
      <c r="S474" s="8" t="s">
        <v>4809</v>
      </c>
      <c r="T474" s="8" t="s">
        <v>57</v>
      </c>
      <c r="U474" s="8" t="s">
        <v>94</v>
      </c>
      <c r="V474" s="8" t="s">
        <v>4722</v>
      </c>
      <c r="W474" s="8" t="s">
        <v>4810</v>
      </c>
    </row>
    <row r="475" spans="1:23" ht="15" customHeight="1">
      <c r="A475" s="183"/>
      <c r="B475" s="13" t="s">
        <v>4821</v>
      </c>
      <c r="C475" s="104">
        <v>1</v>
      </c>
      <c r="D475" s="104"/>
      <c r="E475" s="82"/>
      <c r="F475" s="82"/>
      <c r="G475" s="8" t="s">
        <v>316</v>
      </c>
      <c r="H475" s="8" t="s">
        <v>34</v>
      </c>
      <c r="I475" s="8" t="s">
        <v>4822</v>
      </c>
      <c r="J475" s="12">
        <f t="shared" si="1"/>
        <v>54</v>
      </c>
      <c r="K475" s="8" t="s">
        <v>4714</v>
      </c>
      <c r="L475" s="8" t="s">
        <v>4716</v>
      </c>
      <c r="M475" s="8" t="s">
        <v>736</v>
      </c>
      <c r="N475" s="8" t="s">
        <v>738</v>
      </c>
      <c r="O475" s="8" t="s">
        <v>4825</v>
      </c>
      <c r="P475" s="8" t="s">
        <v>4826</v>
      </c>
      <c r="Q475" s="8" t="s">
        <v>2463</v>
      </c>
      <c r="R475" s="8" t="s">
        <v>2464</v>
      </c>
      <c r="S475" s="8" t="s">
        <v>4827</v>
      </c>
      <c r="T475" s="8" t="s">
        <v>57</v>
      </c>
      <c r="U475" s="8" t="s">
        <v>59</v>
      </c>
      <c r="V475" s="8" t="s">
        <v>4722</v>
      </c>
      <c r="W475" s="8" t="s">
        <v>2468</v>
      </c>
    </row>
    <row r="476" spans="1:23" ht="15" customHeight="1">
      <c r="A476" s="183"/>
      <c r="B476" s="13" t="s">
        <v>4829</v>
      </c>
      <c r="C476" s="104">
        <v>1</v>
      </c>
      <c r="D476" s="104"/>
      <c r="E476" s="82"/>
      <c r="F476" s="82"/>
      <c r="G476" s="8" t="s">
        <v>359</v>
      </c>
      <c r="H476" s="8" t="s">
        <v>34</v>
      </c>
      <c r="I476" s="8" t="s">
        <v>4822</v>
      </c>
      <c r="J476" s="12">
        <f t="shared" si="1"/>
        <v>54</v>
      </c>
      <c r="K476" s="8" t="s">
        <v>4714</v>
      </c>
      <c r="L476" s="8" t="s">
        <v>4716</v>
      </c>
      <c r="M476" s="8" t="s">
        <v>736</v>
      </c>
      <c r="N476" s="8" t="s">
        <v>738</v>
      </c>
      <c r="O476" s="8" t="s">
        <v>4825</v>
      </c>
      <c r="P476" s="8" t="s">
        <v>4826</v>
      </c>
      <c r="Q476" s="8" t="s">
        <v>2463</v>
      </c>
      <c r="R476" s="8" t="s">
        <v>2464</v>
      </c>
      <c r="S476" s="8" t="s">
        <v>4827</v>
      </c>
      <c r="T476" s="8" t="s">
        <v>57</v>
      </c>
      <c r="U476" s="8" t="s">
        <v>59</v>
      </c>
      <c r="V476" s="8" t="s">
        <v>4722</v>
      </c>
      <c r="W476" s="8" t="s">
        <v>2468</v>
      </c>
    </row>
    <row r="477" spans="1:23" ht="15" customHeight="1">
      <c r="A477" s="183"/>
      <c r="B477" s="13" t="s">
        <v>4835</v>
      </c>
      <c r="C477" s="104">
        <v>1</v>
      </c>
      <c r="D477" s="104"/>
      <c r="E477" s="82"/>
      <c r="F477" s="82"/>
      <c r="G477" s="8" t="s">
        <v>145</v>
      </c>
      <c r="H477" s="8" t="s">
        <v>34</v>
      </c>
      <c r="I477" s="8" t="s">
        <v>4836</v>
      </c>
      <c r="J477" s="12">
        <f t="shared" si="1"/>
        <v>38</v>
      </c>
      <c r="K477" s="8" t="s">
        <v>4714</v>
      </c>
      <c r="L477" s="8" t="s">
        <v>4716</v>
      </c>
      <c r="M477" s="8" t="s">
        <v>736</v>
      </c>
      <c r="N477" s="8" t="s">
        <v>738</v>
      </c>
      <c r="O477" s="8" t="s">
        <v>4839</v>
      </c>
      <c r="P477" s="8" t="s">
        <v>4840</v>
      </c>
      <c r="Q477" s="8" t="s">
        <v>2548</v>
      </c>
      <c r="R477" s="8" t="s">
        <v>2549</v>
      </c>
      <c r="S477" s="8" t="s">
        <v>4841</v>
      </c>
      <c r="T477" s="8" t="s">
        <v>57</v>
      </c>
      <c r="U477" s="8" t="s">
        <v>59</v>
      </c>
      <c r="V477" s="8" t="s">
        <v>4722</v>
      </c>
      <c r="W477" s="8" t="s">
        <v>4843</v>
      </c>
    </row>
    <row r="478" spans="1:23" ht="15" customHeight="1">
      <c r="A478" s="183"/>
      <c r="B478" s="13" t="s">
        <v>4844</v>
      </c>
      <c r="C478" s="104">
        <v>1</v>
      </c>
      <c r="D478" s="104"/>
      <c r="E478" s="82"/>
      <c r="F478" s="82"/>
      <c r="G478" s="8" t="s">
        <v>359</v>
      </c>
      <c r="H478" s="8" t="s">
        <v>34</v>
      </c>
      <c r="I478" s="8" t="s">
        <v>4836</v>
      </c>
      <c r="J478" s="12">
        <f t="shared" si="1"/>
        <v>38</v>
      </c>
      <c r="K478" s="8" t="s">
        <v>4714</v>
      </c>
      <c r="L478" s="8" t="s">
        <v>4716</v>
      </c>
      <c r="M478" s="8" t="s">
        <v>736</v>
      </c>
      <c r="N478" s="8" t="s">
        <v>738</v>
      </c>
      <c r="O478" s="8" t="s">
        <v>4839</v>
      </c>
      <c r="P478" s="8" t="s">
        <v>4840</v>
      </c>
      <c r="Q478" s="8" t="s">
        <v>2548</v>
      </c>
      <c r="R478" s="8" t="s">
        <v>2549</v>
      </c>
      <c r="S478" s="8" t="s">
        <v>4841</v>
      </c>
      <c r="T478" s="8" t="s">
        <v>57</v>
      </c>
      <c r="U478" s="8" t="s">
        <v>59</v>
      </c>
      <c r="V478" s="8" t="s">
        <v>4722</v>
      </c>
      <c r="W478" s="8" t="s">
        <v>4843</v>
      </c>
    </row>
    <row r="479" spans="1:23" ht="15" customHeight="1">
      <c r="A479" s="183"/>
      <c r="B479" s="13" t="s">
        <v>4848</v>
      </c>
      <c r="C479" s="104">
        <v>1</v>
      </c>
      <c r="D479" s="104"/>
      <c r="E479" s="82"/>
      <c r="F479" s="82"/>
      <c r="G479" s="8" t="s">
        <v>359</v>
      </c>
      <c r="H479" s="8" t="s">
        <v>34</v>
      </c>
      <c r="I479" s="8" t="s">
        <v>4836</v>
      </c>
      <c r="J479" s="12">
        <f t="shared" si="1"/>
        <v>38</v>
      </c>
      <c r="K479" s="8" t="s">
        <v>4714</v>
      </c>
      <c r="L479" s="8" t="s">
        <v>4716</v>
      </c>
      <c r="M479" s="8" t="s">
        <v>736</v>
      </c>
      <c r="N479" s="8" t="s">
        <v>738</v>
      </c>
      <c r="O479" s="8" t="s">
        <v>4839</v>
      </c>
      <c r="P479" s="8" t="s">
        <v>4840</v>
      </c>
      <c r="Q479" s="8" t="s">
        <v>2548</v>
      </c>
      <c r="R479" s="8" t="s">
        <v>2549</v>
      </c>
      <c r="S479" s="8" t="s">
        <v>4841</v>
      </c>
      <c r="T479" s="8" t="s">
        <v>57</v>
      </c>
      <c r="U479" s="8" t="s">
        <v>59</v>
      </c>
      <c r="V479" s="8" t="s">
        <v>4722</v>
      </c>
      <c r="W479" s="8" t="s">
        <v>4843</v>
      </c>
    </row>
    <row r="480" spans="1:23" ht="15" customHeight="1">
      <c r="A480" s="183"/>
      <c r="B480" s="13" t="s">
        <v>4850</v>
      </c>
      <c r="C480" s="104">
        <v>1</v>
      </c>
      <c r="D480" s="104"/>
      <c r="E480" s="82"/>
      <c r="F480" s="82"/>
      <c r="G480" s="8" t="s">
        <v>359</v>
      </c>
      <c r="H480" s="8" t="s">
        <v>34</v>
      </c>
      <c r="I480" s="8" t="s">
        <v>4851</v>
      </c>
      <c r="J480" s="12">
        <f t="shared" si="1"/>
        <v>31</v>
      </c>
      <c r="K480" s="8" t="s">
        <v>4852</v>
      </c>
      <c r="L480" s="8" t="s">
        <v>4853</v>
      </c>
      <c r="M480" s="8" t="s">
        <v>896</v>
      </c>
      <c r="N480" s="8" t="s">
        <v>897</v>
      </c>
      <c r="O480" s="8" t="s">
        <v>4714</v>
      </c>
      <c r="P480" s="8" t="s">
        <v>4716</v>
      </c>
      <c r="Q480" s="8" t="s">
        <v>736</v>
      </c>
      <c r="R480" s="8" t="s">
        <v>738</v>
      </c>
      <c r="S480" s="8" t="s">
        <v>4854</v>
      </c>
      <c r="T480" s="8" t="s">
        <v>57</v>
      </c>
      <c r="U480" s="8" t="s">
        <v>59</v>
      </c>
      <c r="V480" s="8" t="s">
        <v>4856</v>
      </c>
      <c r="W480" s="8" t="s">
        <v>4722</v>
      </c>
    </row>
    <row r="481" spans="1:23" ht="15" customHeight="1">
      <c r="A481" s="183"/>
      <c r="B481" s="13" t="s">
        <v>4857</v>
      </c>
      <c r="C481" s="104">
        <v>1</v>
      </c>
      <c r="D481" s="104"/>
      <c r="E481" s="82"/>
      <c r="F481" s="82"/>
      <c r="G481" s="8" t="s">
        <v>359</v>
      </c>
      <c r="H481" s="8" t="s">
        <v>34</v>
      </c>
      <c r="I481" s="8" t="s">
        <v>4851</v>
      </c>
      <c r="J481" s="12">
        <f t="shared" si="1"/>
        <v>31</v>
      </c>
      <c r="K481" s="8" t="s">
        <v>4852</v>
      </c>
      <c r="L481" s="8" t="s">
        <v>4853</v>
      </c>
      <c r="M481" s="8" t="s">
        <v>896</v>
      </c>
      <c r="N481" s="8" t="s">
        <v>897</v>
      </c>
      <c r="O481" s="8" t="s">
        <v>4714</v>
      </c>
      <c r="P481" s="8" t="s">
        <v>4716</v>
      </c>
      <c r="Q481" s="8" t="s">
        <v>736</v>
      </c>
      <c r="R481" s="8" t="s">
        <v>738</v>
      </c>
      <c r="S481" s="8" t="s">
        <v>4862</v>
      </c>
      <c r="T481" s="8" t="s">
        <v>57</v>
      </c>
      <c r="U481" s="8" t="s">
        <v>59</v>
      </c>
      <c r="V481" s="8" t="s">
        <v>4856</v>
      </c>
      <c r="W481" s="8" t="s">
        <v>4722</v>
      </c>
    </row>
    <row r="482" spans="1:23" ht="15" customHeight="1">
      <c r="A482" s="183"/>
      <c r="B482" s="13" t="s">
        <v>4864</v>
      </c>
      <c r="C482" s="104">
        <v>1</v>
      </c>
      <c r="D482" s="104"/>
      <c r="E482" s="82"/>
      <c r="F482" s="82"/>
      <c r="G482" s="8" t="s">
        <v>359</v>
      </c>
      <c r="H482" s="8" t="s">
        <v>34</v>
      </c>
      <c r="I482" s="8" t="s">
        <v>4851</v>
      </c>
      <c r="J482" s="12">
        <f t="shared" si="1"/>
        <v>31</v>
      </c>
      <c r="K482" s="8" t="s">
        <v>4852</v>
      </c>
      <c r="L482" s="8" t="s">
        <v>4853</v>
      </c>
      <c r="M482" s="8" t="s">
        <v>896</v>
      </c>
      <c r="N482" s="8" t="s">
        <v>897</v>
      </c>
      <c r="O482" s="8" t="s">
        <v>4714</v>
      </c>
      <c r="P482" s="8" t="s">
        <v>4716</v>
      </c>
      <c r="Q482" s="8" t="s">
        <v>736</v>
      </c>
      <c r="R482" s="8" t="s">
        <v>738</v>
      </c>
      <c r="S482" s="8" t="s">
        <v>4862</v>
      </c>
      <c r="T482" s="8" t="s">
        <v>57</v>
      </c>
      <c r="U482" s="8" t="s">
        <v>59</v>
      </c>
      <c r="V482" s="8" t="s">
        <v>4856</v>
      </c>
      <c r="W482" s="8" t="s">
        <v>4722</v>
      </c>
    </row>
    <row r="483" spans="1:23" ht="15" customHeight="1">
      <c r="A483" s="183"/>
      <c r="B483" s="13" t="s">
        <v>4869</v>
      </c>
      <c r="C483" s="104">
        <v>1</v>
      </c>
      <c r="D483" s="104"/>
      <c r="E483" s="82"/>
      <c r="F483" s="82"/>
      <c r="G483" s="8" t="s">
        <v>316</v>
      </c>
      <c r="H483" s="8" t="s">
        <v>34</v>
      </c>
      <c r="I483" s="8" t="s">
        <v>4870</v>
      </c>
      <c r="J483" s="12">
        <f t="shared" si="1"/>
        <v>26</v>
      </c>
      <c r="K483" s="8" t="s">
        <v>4714</v>
      </c>
      <c r="L483" s="8" t="s">
        <v>4716</v>
      </c>
      <c r="M483" s="8" t="s">
        <v>736</v>
      </c>
      <c r="N483" s="8" t="s">
        <v>738</v>
      </c>
      <c r="O483" s="8" t="s">
        <v>4872</v>
      </c>
      <c r="P483" s="8" t="s">
        <v>4874</v>
      </c>
      <c r="Q483" s="8" t="s">
        <v>2490</v>
      </c>
      <c r="R483" s="8" t="s">
        <v>2492</v>
      </c>
      <c r="S483" s="8" t="s">
        <v>4876</v>
      </c>
      <c r="T483" s="8" t="s">
        <v>57</v>
      </c>
      <c r="U483" s="8" t="s">
        <v>59</v>
      </c>
      <c r="V483" s="8" t="s">
        <v>4722</v>
      </c>
      <c r="W483" s="8" t="s">
        <v>2902</v>
      </c>
    </row>
    <row r="484" spans="1:23" ht="15" customHeight="1">
      <c r="A484" s="183"/>
      <c r="B484" s="13" t="s">
        <v>4877</v>
      </c>
      <c r="C484" s="104">
        <v>1</v>
      </c>
      <c r="D484" s="104"/>
      <c r="E484" s="82"/>
      <c r="F484" s="82"/>
      <c r="G484" s="8" t="s">
        <v>359</v>
      </c>
      <c r="H484" s="8" t="s">
        <v>34</v>
      </c>
      <c r="I484" s="8" t="s">
        <v>4870</v>
      </c>
      <c r="J484" s="12">
        <f t="shared" si="1"/>
        <v>26</v>
      </c>
      <c r="K484" s="8" t="s">
        <v>4714</v>
      </c>
      <c r="L484" s="8" t="s">
        <v>4716</v>
      </c>
      <c r="M484" s="8" t="s">
        <v>736</v>
      </c>
      <c r="N484" s="8" t="s">
        <v>738</v>
      </c>
      <c r="O484" s="8" t="s">
        <v>4872</v>
      </c>
      <c r="P484" s="8" t="s">
        <v>4874</v>
      </c>
      <c r="Q484" s="8" t="s">
        <v>2490</v>
      </c>
      <c r="R484" s="8" t="s">
        <v>2492</v>
      </c>
      <c r="S484" s="8" t="s">
        <v>4876</v>
      </c>
      <c r="T484" s="8" t="s">
        <v>57</v>
      </c>
      <c r="U484" s="8" t="s">
        <v>59</v>
      </c>
      <c r="V484" s="8" t="s">
        <v>4722</v>
      </c>
      <c r="W484" s="8" t="s">
        <v>2902</v>
      </c>
    </row>
    <row r="485" spans="1:23" ht="15" customHeight="1">
      <c r="A485" s="183"/>
      <c r="B485" s="13" t="s">
        <v>4880</v>
      </c>
      <c r="C485" s="104">
        <v>1</v>
      </c>
      <c r="D485" s="104"/>
      <c r="E485" s="82"/>
      <c r="F485" s="82"/>
      <c r="G485" s="8" t="s">
        <v>145</v>
      </c>
      <c r="H485" s="8" t="s">
        <v>34</v>
      </c>
      <c r="I485" s="8" t="s">
        <v>4883</v>
      </c>
      <c r="J485" s="12">
        <f t="shared" si="1"/>
        <v>68</v>
      </c>
      <c r="K485" s="8" t="s">
        <v>4714</v>
      </c>
      <c r="L485" s="8" t="s">
        <v>4716</v>
      </c>
      <c r="M485" s="8" t="s">
        <v>736</v>
      </c>
      <c r="N485" s="8" t="s">
        <v>738</v>
      </c>
      <c r="O485" s="8" t="s">
        <v>4885</v>
      </c>
      <c r="P485" s="8" t="s">
        <v>4886</v>
      </c>
      <c r="Q485" s="8" t="s">
        <v>433</v>
      </c>
      <c r="R485" s="8" t="s">
        <v>434</v>
      </c>
      <c r="S485" s="8" t="s">
        <v>4887</v>
      </c>
      <c r="T485" s="8" t="s">
        <v>57</v>
      </c>
      <c r="U485" s="8" t="s">
        <v>59</v>
      </c>
      <c r="V485" s="8" t="s">
        <v>4722</v>
      </c>
      <c r="W485" s="8" t="s">
        <v>4888</v>
      </c>
    </row>
    <row r="486" spans="1:23" ht="15" customHeight="1">
      <c r="A486" s="183"/>
      <c r="B486" s="13" t="s">
        <v>4891</v>
      </c>
      <c r="C486" s="104">
        <v>1</v>
      </c>
      <c r="D486" s="104"/>
      <c r="E486" s="82"/>
      <c r="F486" s="82"/>
      <c r="G486" s="8" t="s">
        <v>359</v>
      </c>
      <c r="H486" s="8" t="s">
        <v>34</v>
      </c>
      <c r="I486" s="8" t="s">
        <v>4883</v>
      </c>
      <c r="J486" s="12">
        <f t="shared" si="1"/>
        <v>68</v>
      </c>
      <c r="K486" s="8" t="s">
        <v>4714</v>
      </c>
      <c r="L486" s="8" t="s">
        <v>4716</v>
      </c>
      <c r="M486" s="8" t="s">
        <v>736</v>
      </c>
      <c r="N486" s="8" t="s">
        <v>738</v>
      </c>
      <c r="O486" s="8" t="s">
        <v>4885</v>
      </c>
      <c r="P486" s="8" t="s">
        <v>4886</v>
      </c>
      <c r="Q486" s="8" t="s">
        <v>433</v>
      </c>
      <c r="R486" s="8" t="s">
        <v>434</v>
      </c>
      <c r="S486" s="8" t="s">
        <v>4887</v>
      </c>
      <c r="T486" s="8" t="s">
        <v>57</v>
      </c>
      <c r="U486" s="8" t="s">
        <v>59</v>
      </c>
      <c r="V486" s="8" t="s">
        <v>4722</v>
      </c>
      <c r="W486" s="8" t="s">
        <v>4888</v>
      </c>
    </row>
    <row r="487" spans="1:23" ht="15" customHeight="1">
      <c r="A487" s="183"/>
      <c r="B487" s="13" t="s">
        <v>4894</v>
      </c>
      <c r="C487" s="104">
        <v>1</v>
      </c>
      <c r="D487" s="104">
        <v>1</v>
      </c>
      <c r="E487" s="82"/>
      <c r="F487" s="82"/>
      <c r="G487" s="8" t="s">
        <v>359</v>
      </c>
      <c r="H487" s="8" t="s">
        <v>34</v>
      </c>
      <c r="I487" s="8" t="s">
        <v>4883</v>
      </c>
      <c r="J487" s="12">
        <f t="shared" si="1"/>
        <v>68</v>
      </c>
      <c r="K487" s="8" t="s">
        <v>4714</v>
      </c>
      <c r="L487" s="8" t="s">
        <v>4716</v>
      </c>
      <c r="M487" s="8" t="s">
        <v>736</v>
      </c>
      <c r="N487" s="8" t="s">
        <v>738</v>
      </c>
      <c r="O487" s="8" t="s">
        <v>4885</v>
      </c>
      <c r="P487" s="8" t="s">
        <v>4886</v>
      </c>
      <c r="Q487" s="8" t="s">
        <v>433</v>
      </c>
      <c r="R487" s="8" t="s">
        <v>434</v>
      </c>
      <c r="S487" s="8" t="s">
        <v>4887</v>
      </c>
      <c r="T487" s="8" t="s">
        <v>57</v>
      </c>
      <c r="U487" s="8" t="s">
        <v>59</v>
      </c>
      <c r="V487" s="8" t="s">
        <v>4722</v>
      </c>
      <c r="W487" s="8" t="s">
        <v>4888</v>
      </c>
    </row>
    <row r="488" spans="1:23" ht="15" customHeight="1">
      <c r="A488" s="183"/>
      <c r="B488" s="13" t="s">
        <v>4897</v>
      </c>
      <c r="C488" s="104">
        <v>1</v>
      </c>
      <c r="D488" s="104"/>
      <c r="E488" s="82"/>
      <c r="F488" s="82"/>
      <c r="G488" s="8" t="s">
        <v>104</v>
      </c>
      <c r="H488" s="8" t="s">
        <v>34</v>
      </c>
      <c r="I488" s="8" t="s">
        <v>4836</v>
      </c>
      <c r="J488" s="12">
        <f t="shared" si="1"/>
        <v>38</v>
      </c>
      <c r="K488" s="8" t="s">
        <v>4714</v>
      </c>
      <c r="L488" s="8" t="s">
        <v>4716</v>
      </c>
      <c r="M488" s="8" t="s">
        <v>736</v>
      </c>
      <c r="N488" s="8" t="s">
        <v>738</v>
      </c>
      <c r="O488" s="8" t="s">
        <v>4839</v>
      </c>
      <c r="P488" s="8" t="s">
        <v>4840</v>
      </c>
      <c r="Q488" s="8" t="s">
        <v>2548</v>
      </c>
      <c r="R488" s="8" t="s">
        <v>2549</v>
      </c>
      <c r="S488" s="8" t="s">
        <v>4841</v>
      </c>
      <c r="T488" s="8" t="s">
        <v>57</v>
      </c>
      <c r="U488" s="8" t="s">
        <v>3518</v>
      </c>
      <c r="V488" s="8" t="s">
        <v>4722</v>
      </c>
      <c r="W488" s="8" t="s">
        <v>4843</v>
      </c>
    </row>
    <row r="489" spans="1:23" ht="15" customHeight="1">
      <c r="A489" s="183"/>
      <c r="B489" s="13" t="s">
        <v>4899</v>
      </c>
      <c r="C489" s="104">
        <v>1</v>
      </c>
      <c r="D489" s="104"/>
      <c r="E489" s="82"/>
      <c r="F489" s="82"/>
      <c r="G489" s="8" t="s">
        <v>145</v>
      </c>
      <c r="H489" s="8" t="s">
        <v>34</v>
      </c>
      <c r="I489" s="8" t="s">
        <v>4900</v>
      </c>
      <c r="J489" s="12">
        <f t="shared" si="1"/>
        <v>73</v>
      </c>
      <c r="K489" s="8" t="s">
        <v>4714</v>
      </c>
      <c r="L489" s="8" t="s">
        <v>4716</v>
      </c>
      <c r="M489" s="8" t="s">
        <v>736</v>
      </c>
      <c r="N489" s="8" t="s">
        <v>738</v>
      </c>
      <c r="O489" s="8" t="s">
        <v>4702</v>
      </c>
      <c r="P489" s="8" t="s">
        <v>4703</v>
      </c>
      <c r="Q489" s="8" t="s">
        <v>46</v>
      </c>
      <c r="R489" s="8" t="s">
        <v>49</v>
      </c>
      <c r="S489" s="8" t="s">
        <v>4901</v>
      </c>
      <c r="T489" s="8" t="s">
        <v>57</v>
      </c>
      <c r="U489" s="8" t="s">
        <v>3518</v>
      </c>
      <c r="V489" s="8" t="s">
        <v>4722</v>
      </c>
      <c r="W489" s="8" t="s">
        <v>177</v>
      </c>
    </row>
    <row r="490" spans="1:23" ht="15" customHeight="1">
      <c r="A490" s="183"/>
      <c r="B490" s="13" t="s">
        <v>4903</v>
      </c>
      <c r="C490" s="104">
        <v>1</v>
      </c>
      <c r="D490" s="104"/>
      <c r="E490" s="82"/>
      <c r="F490" s="82"/>
      <c r="G490" s="8" t="s">
        <v>316</v>
      </c>
      <c r="H490" s="8" t="s">
        <v>34</v>
      </c>
      <c r="I490" s="8" t="s">
        <v>4870</v>
      </c>
      <c r="J490" s="12">
        <f t="shared" si="1"/>
        <v>26</v>
      </c>
      <c r="K490" s="8" t="s">
        <v>4714</v>
      </c>
      <c r="L490" s="8" t="s">
        <v>4716</v>
      </c>
      <c r="M490" s="8" t="s">
        <v>736</v>
      </c>
      <c r="N490" s="8" t="s">
        <v>738</v>
      </c>
      <c r="O490" s="8" t="s">
        <v>4872</v>
      </c>
      <c r="P490" s="8" t="s">
        <v>4874</v>
      </c>
      <c r="Q490" s="8" t="s">
        <v>2490</v>
      </c>
      <c r="R490" s="8" t="s">
        <v>2492</v>
      </c>
      <c r="S490" s="8" t="s">
        <v>4876</v>
      </c>
      <c r="T490" s="8" t="s">
        <v>57</v>
      </c>
      <c r="U490" s="8" t="s">
        <v>59</v>
      </c>
      <c r="V490" s="8" t="s">
        <v>4722</v>
      </c>
      <c r="W490" s="8" t="s">
        <v>2902</v>
      </c>
    </row>
    <row r="491" spans="1:23" ht="15" customHeight="1">
      <c r="A491" s="183"/>
      <c r="B491" s="13" t="s">
        <v>4909</v>
      </c>
      <c r="C491" s="104">
        <v>1</v>
      </c>
      <c r="D491" s="104"/>
      <c r="E491" s="82"/>
      <c r="F491" s="82"/>
      <c r="G491" s="8" t="s">
        <v>104</v>
      </c>
      <c r="H491" s="8" t="s">
        <v>34</v>
      </c>
      <c r="I491" s="8" t="s">
        <v>4804</v>
      </c>
      <c r="J491" s="12">
        <f t="shared" si="1"/>
        <v>82</v>
      </c>
      <c r="K491" s="8" t="s">
        <v>4714</v>
      </c>
      <c r="L491" s="8" t="s">
        <v>4716</v>
      </c>
      <c r="M491" s="8" t="s">
        <v>736</v>
      </c>
      <c r="N491" s="8" t="s">
        <v>738</v>
      </c>
      <c r="O491" s="8" t="s">
        <v>4806</v>
      </c>
      <c r="P491" s="8" t="s">
        <v>4807</v>
      </c>
      <c r="Q491" s="8" t="s">
        <v>65</v>
      </c>
      <c r="R491" s="8" t="s">
        <v>68</v>
      </c>
      <c r="S491" s="8" t="s">
        <v>4809</v>
      </c>
      <c r="T491" s="8" t="s">
        <v>57</v>
      </c>
      <c r="U491" s="8" t="s">
        <v>3518</v>
      </c>
      <c r="V491" s="8" t="s">
        <v>4722</v>
      </c>
      <c r="W491" s="8" t="s">
        <v>4810</v>
      </c>
    </row>
    <row r="492" spans="1:23" ht="15" customHeight="1">
      <c r="A492" s="183"/>
      <c r="B492" s="13" t="s">
        <v>4917</v>
      </c>
      <c r="C492" s="104">
        <v>1</v>
      </c>
      <c r="D492" s="104"/>
      <c r="E492" s="82"/>
      <c r="F492" s="82"/>
      <c r="G492" s="8" t="s">
        <v>316</v>
      </c>
      <c r="H492" s="8" t="s">
        <v>34</v>
      </c>
      <c r="I492" s="8" t="s">
        <v>4822</v>
      </c>
      <c r="J492" s="12">
        <f t="shared" si="1"/>
        <v>54</v>
      </c>
      <c r="K492" s="8" t="s">
        <v>4714</v>
      </c>
      <c r="L492" s="8" t="s">
        <v>4716</v>
      </c>
      <c r="M492" s="8" t="s">
        <v>736</v>
      </c>
      <c r="N492" s="8" t="s">
        <v>738</v>
      </c>
      <c r="O492" s="8" t="s">
        <v>4825</v>
      </c>
      <c r="P492" s="8" t="s">
        <v>4826</v>
      </c>
      <c r="Q492" s="8" t="s">
        <v>2463</v>
      </c>
      <c r="R492" s="8" t="s">
        <v>2464</v>
      </c>
      <c r="S492" s="8" t="s">
        <v>4827</v>
      </c>
      <c r="T492" s="8" t="s">
        <v>57</v>
      </c>
      <c r="U492" s="8" t="s">
        <v>59</v>
      </c>
      <c r="V492" s="8" t="s">
        <v>4722</v>
      </c>
      <c r="W492" s="8" t="s">
        <v>2468</v>
      </c>
    </row>
    <row r="493" spans="1:23" ht="15" customHeight="1">
      <c r="A493" s="183"/>
      <c r="B493" s="13" t="s">
        <v>4921</v>
      </c>
      <c r="C493" s="104">
        <v>1</v>
      </c>
      <c r="D493" s="104"/>
      <c r="E493" s="82"/>
      <c r="F493" s="82"/>
      <c r="G493" s="8" t="s">
        <v>84</v>
      </c>
      <c r="H493" s="8" t="s">
        <v>34</v>
      </c>
      <c r="I493" s="8" t="s">
        <v>4923</v>
      </c>
      <c r="J493" s="12">
        <f t="shared" si="1"/>
        <v>79</v>
      </c>
      <c r="K493" s="8" t="s">
        <v>40</v>
      </c>
      <c r="L493" s="8" t="s">
        <v>42</v>
      </c>
      <c r="M493" s="8" t="s">
        <v>43</v>
      </c>
      <c r="N493" s="8" t="s">
        <v>45</v>
      </c>
      <c r="O493" s="8" t="s">
        <v>4926</v>
      </c>
      <c r="P493" s="8" t="s">
        <v>4927</v>
      </c>
      <c r="Q493" s="8" t="s">
        <v>796</v>
      </c>
      <c r="R493" s="8" t="s">
        <v>797</v>
      </c>
      <c r="S493" s="8" t="s">
        <v>4929</v>
      </c>
      <c r="T493" s="8" t="s">
        <v>57</v>
      </c>
      <c r="U493" s="8" t="s">
        <v>59</v>
      </c>
      <c r="V493" s="8" t="s">
        <v>60</v>
      </c>
      <c r="W493" s="8" t="s">
        <v>4930</v>
      </c>
    </row>
    <row r="494" spans="1:23" ht="15" customHeight="1">
      <c r="A494" s="183"/>
      <c r="B494" s="13" t="s">
        <v>4931</v>
      </c>
      <c r="C494" s="104">
        <v>1</v>
      </c>
      <c r="D494" s="104"/>
      <c r="E494" s="82"/>
      <c r="F494" s="82"/>
      <c r="G494" s="8" t="s">
        <v>145</v>
      </c>
      <c r="H494" s="8" t="s">
        <v>34</v>
      </c>
      <c r="I494" s="8" t="s">
        <v>4933</v>
      </c>
      <c r="J494" s="12">
        <f t="shared" si="1"/>
        <v>73</v>
      </c>
      <c r="K494" s="8" t="s">
        <v>4714</v>
      </c>
      <c r="L494" s="8" t="s">
        <v>4716</v>
      </c>
      <c r="M494" s="8" t="s">
        <v>736</v>
      </c>
      <c r="N494" s="8" t="s">
        <v>738</v>
      </c>
      <c r="O494" s="8" t="s">
        <v>4934</v>
      </c>
      <c r="P494" s="8" t="s">
        <v>4935</v>
      </c>
      <c r="Q494" s="8" t="s">
        <v>4936</v>
      </c>
      <c r="R494" s="8" t="s">
        <v>4938</v>
      </c>
      <c r="S494" s="8" t="s">
        <v>4940</v>
      </c>
      <c r="T494" s="8" t="s">
        <v>57</v>
      </c>
      <c r="U494" s="8" t="s">
        <v>59</v>
      </c>
      <c r="V494" s="8" t="s">
        <v>4722</v>
      </c>
      <c r="W494" s="8" t="s">
        <v>4941</v>
      </c>
    </row>
    <row r="495" spans="1:23" ht="15" customHeight="1">
      <c r="A495" s="183"/>
      <c r="B495" s="13" t="s">
        <v>4942</v>
      </c>
      <c r="C495" s="104">
        <v>1</v>
      </c>
      <c r="D495" s="104"/>
      <c r="E495" s="82"/>
      <c r="F495" s="82"/>
      <c r="G495" s="8" t="s">
        <v>145</v>
      </c>
      <c r="H495" s="8" t="s">
        <v>34</v>
      </c>
      <c r="I495" s="8" t="s">
        <v>4944</v>
      </c>
      <c r="J495" s="12">
        <f t="shared" si="1"/>
        <v>73</v>
      </c>
      <c r="K495" s="8" t="s">
        <v>4714</v>
      </c>
      <c r="L495" s="8" t="s">
        <v>4716</v>
      </c>
      <c r="M495" s="8" t="s">
        <v>736</v>
      </c>
      <c r="N495" s="8" t="s">
        <v>738</v>
      </c>
      <c r="O495" s="8" t="s">
        <v>4934</v>
      </c>
      <c r="P495" s="8" t="s">
        <v>4935</v>
      </c>
      <c r="Q495" s="8" t="s">
        <v>4936</v>
      </c>
      <c r="R495" s="8" t="s">
        <v>4938</v>
      </c>
      <c r="S495" s="8" t="s">
        <v>4945</v>
      </c>
      <c r="T495" s="8" t="s">
        <v>57</v>
      </c>
      <c r="U495" s="8" t="s">
        <v>3518</v>
      </c>
      <c r="V495" s="8" t="s">
        <v>4722</v>
      </c>
      <c r="W495" s="8" t="s">
        <v>4946</v>
      </c>
    </row>
    <row r="496" spans="1:23" ht="15" customHeight="1">
      <c r="A496" s="183"/>
      <c r="B496" s="13" t="s">
        <v>4947</v>
      </c>
      <c r="C496" s="104"/>
      <c r="D496" s="104"/>
      <c r="E496" s="82"/>
      <c r="F496" s="82"/>
      <c r="G496" s="8" t="s">
        <v>359</v>
      </c>
      <c r="H496" s="8" t="s">
        <v>34</v>
      </c>
      <c r="I496" s="8" t="s">
        <v>4949</v>
      </c>
      <c r="J496" s="12">
        <f t="shared" si="1"/>
        <v>73</v>
      </c>
      <c r="K496" s="8" t="s">
        <v>4714</v>
      </c>
      <c r="L496" s="8" t="s">
        <v>4716</v>
      </c>
      <c r="M496" s="8" t="s">
        <v>736</v>
      </c>
      <c r="N496" s="8" t="s">
        <v>738</v>
      </c>
      <c r="O496" s="8" t="s">
        <v>4934</v>
      </c>
      <c r="P496" s="8" t="s">
        <v>4935</v>
      </c>
      <c r="Q496" s="8" t="s">
        <v>4936</v>
      </c>
      <c r="R496" s="8" t="s">
        <v>4938</v>
      </c>
      <c r="S496" s="8" t="s">
        <v>4951</v>
      </c>
      <c r="T496" s="8" t="s">
        <v>57</v>
      </c>
      <c r="U496" s="8" t="s">
        <v>59</v>
      </c>
      <c r="V496" s="8" t="s">
        <v>4722</v>
      </c>
      <c r="W496" s="8" t="s">
        <v>4952</v>
      </c>
    </row>
    <row r="497" spans="1:23" ht="15" customHeight="1">
      <c r="A497" s="183"/>
      <c r="B497" s="13" t="s">
        <v>4953</v>
      </c>
      <c r="C497" s="104"/>
      <c r="D497" s="104"/>
      <c r="E497" s="82"/>
      <c r="F497" s="82"/>
      <c r="G497" s="8" t="s">
        <v>4762</v>
      </c>
      <c r="H497" s="8" t="s">
        <v>34</v>
      </c>
      <c r="I497" s="8" t="s">
        <v>4955</v>
      </c>
      <c r="J497" s="12">
        <f t="shared" si="1"/>
        <v>24</v>
      </c>
      <c r="K497" s="8" t="s">
        <v>4702</v>
      </c>
      <c r="L497" s="8" t="s">
        <v>4703</v>
      </c>
      <c r="M497" s="8" t="s">
        <v>46</v>
      </c>
      <c r="N497" s="8" t="s">
        <v>49</v>
      </c>
      <c r="O497" s="8" t="s">
        <v>4958</v>
      </c>
      <c r="P497" s="8" t="s">
        <v>4959</v>
      </c>
      <c r="Q497" s="8" t="s">
        <v>46</v>
      </c>
      <c r="R497" s="8" t="s">
        <v>49</v>
      </c>
      <c r="S497" s="8" t="s">
        <v>89</v>
      </c>
      <c r="T497" s="8" t="s">
        <v>78</v>
      </c>
      <c r="U497" s="8" t="s">
        <v>4960</v>
      </c>
      <c r="V497" s="8" t="s">
        <v>89</v>
      </c>
      <c r="W497" s="8" t="s">
        <v>89</v>
      </c>
    </row>
    <row r="498" spans="1:23" ht="15" customHeight="1">
      <c r="A498" s="183"/>
      <c r="B498" s="13" t="s">
        <v>4962</v>
      </c>
      <c r="C498" s="104"/>
      <c r="D498" s="104"/>
      <c r="E498" s="82"/>
      <c r="F498" s="82"/>
      <c r="G498" s="8" t="s">
        <v>4762</v>
      </c>
      <c r="H498" s="8" t="s">
        <v>34</v>
      </c>
      <c r="I498" s="8" t="s">
        <v>4964</v>
      </c>
      <c r="J498" s="12">
        <f t="shared" si="1"/>
        <v>43</v>
      </c>
      <c r="K498" s="8" t="s">
        <v>4965</v>
      </c>
      <c r="L498" s="8" t="s">
        <v>4967</v>
      </c>
      <c r="M498" s="8" t="s">
        <v>502</v>
      </c>
      <c r="N498" s="8" t="s">
        <v>503</v>
      </c>
      <c r="O498" s="8" t="s">
        <v>4969</v>
      </c>
      <c r="P498" s="8" t="s">
        <v>4959</v>
      </c>
      <c r="Q498" s="8" t="s">
        <v>716</v>
      </c>
      <c r="R498" s="8" t="s">
        <v>718</v>
      </c>
      <c r="S498" s="8" t="s">
        <v>89</v>
      </c>
      <c r="T498" s="8" t="s">
        <v>57</v>
      </c>
      <c r="U498" s="8" t="s">
        <v>4960</v>
      </c>
      <c r="V498" s="8" t="s">
        <v>89</v>
      </c>
      <c r="W498" s="8" t="s">
        <v>89</v>
      </c>
    </row>
    <row r="499" spans="1:23" ht="15" customHeight="1">
      <c r="A499" s="183"/>
      <c r="B499" s="13" t="s">
        <v>4971</v>
      </c>
      <c r="C499" s="104"/>
      <c r="D499" s="104"/>
      <c r="E499" s="82"/>
      <c r="F499" s="82"/>
      <c r="G499" s="8" t="s">
        <v>4972</v>
      </c>
      <c r="H499" s="8" t="s">
        <v>34</v>
      </c>
      <c r="I499" s="8" t="s">
        <v>4974</v>
      </c>
      <c r="J499" s="12">
        <f t="shared" si="1"/>
        <v>50</v>
      </c>
      <c r="K499" s="8" t="s">
        <v>4975</v>
      </c>
      <c r="L499" s="8" t="s">
        <v>4976</v>
      </c>
      <c r="M499" s="8" t="s">
        <v>2781</v>
      </c>
      <c r="N499" s="8" t="s">
        <v>2782</v>
      </c>
      <c r="O499" s="8" t="s">
        <v>4977</v>
      </c>
      <c r="P499" s="8" t="s">
        <v>4978</v>
      </c>
      <c r="Q499" s="8" t="s">
        <v>896</v>
      </c>
      <c r="R499" s="8" t="s">
        <v>897</v>
      </c>
      <c r="S499" s="8" t="s">
        <v>4979</v>
      </c>
      <c r="T499" s="8" t="s">
        <v>57</v>
      </c>
      <c r="U499" s="8" t="s">
        <v>4980</v>
      </c>
      <c r="V499" s="8" t="s">
        <v>4981</v>
      </c>
      <c r="W499" s="8" t="s">
        <v>901</v>
      </c>
    </row>
    <row r="500" spans="1:23" ht="15" customHeight="1">
      <c r="A500" s="183"/>
      <c r="B500" s="13" t="s">
        <v>4983</v>
      </c>
      <c r="C500" s="104"/>
      <c r="D500" s="104"/>
      <c r="E500" s="82"/>
      <c r="F500" s="82"/>
      <c r="G500" s="8" t="s">
        <v>4972</v>
      </c>
      <c r="H500" s="8" t="s">
        <v>34</v>
      </c>
      <c r="I500" s="8" t="s">
        <v>4984</v>
      </c>
      <c r="J500" s="12">
        <f t="shared" si="1"/>
        <v>2</v>
      </c>
      <c r="K500" s="8" t="s">
        <v>4985</v>
      </c>
      <c r="L500" s="8" t="s">
        <v>4986</v>
      </c>
      <c r="M500" s="8" t="s">
        <v>2781</v>
      </c>
      <c r="N500" s="8" t="s">
        <v>2782</v>
      </c>
      <c r="O500" s="8" t="s">
        <v>4987</v>
      </c>
      <c r="P500" s="8" t="s">
        <v>4988</v>
      </c>
      <c r="Q500" s="8" t="s">
        <v>2781</v>
      </c>
      <c r="R500" s="8" t="s">
        <v>2782</v>
      </c>
      <c r="S500" s="8" t="s">
        <v>89</v>
      </c>
      <c r="T500" s="8" t="s">
        <v>78</v>
      </c>
      <c r="U500" s="8" t="s">
        <v>4980</v>
      </c>
      <c r="V500" s="8" t="s">
        <v>89</v>
      </c>
      <c r="W500" s="8" t="s">
        <v>89</v>
      </c>
    </row>
    <row r="501" spans="1:23" ht="15" customHeight="1">
      <c r="A501" s="183"/>
      <c r="B501" s="13" t="s">
        <v>4990</v>
      </c>
      <c r="C501" s="104"/>
      <c r="D501" s="104"/>
      <c r="E501" s="82"/>
      <c r="F501" s="82"/>
      <c r="G501" s="8" t="s">
        <v>4991</v>
      </c>
      <c r="H501" s="8" t="s">
        <v>34</v>
      </c>
      <c r="I501" s="8" t="s">
        <v>4992</v>
      </c>
      <c r="J501" s="12">
        <f t="shared" si="1"/>
        <v>1</v>
      </c>
      <c r="K501" s="8" t="s">
        <v>4993</v>
      </c>
      <c r="L501" s="8" t="s">
        <v>4994</v>
      </c>
      <c r="M501" s="8" t="s">
        <v>2781</v>
      </c>
      <c r="N501" s="8" t="s">
        <v>2782</v>
      </c>
      <c r="O501" s="8" t="s">
        <v>4975</v>
      </c>
      <c r="P501" s="8" t="s">
        <v>4976</v>
      </c>
      <c r="Q501" s="8" t="s">
        <v>2781</v>
      </c>
      <c r="R501" s="8" t="s">
        <v>2782</v>
      </c>
      <c r="S501" s="8" t="s">
        <v>89</v>
      </c>
      <c r="T501" s="8" t="s">
        <v>78</v>
      </c>
      <c r="U501" s="8" t="s">
        <v>4980</v>
      </c>
      <c r="V501" s="8" t="s">
        <v>89</v>
      </c>
      <c r="W501" s="8" t="s">
        <v>89</v>
      </c>
    </row>
    <row r="502" spans="1:23" ht="15" customHeight="1">
      <c r="A502" s="183"/>
      <c r="B502" s="13" t="s">
        <v>4996</v>
      </c>
      <c r="C502" s="104"/>
      <c r="D502" s="104"/>
      <c r="E502" s="82"/>
      <c r="F502" s="82"/>
      <c r="G502" s="8" t="s">
        <v>4972</v>
      </c>
      <c r="H502" s="8" t="s">
        <v>34</v>
      </c>
      <c r="I502" s="8" t="s">
        <v>4997</v>
      </c>
      <c r="J502" s="12">
        <f t="shared" si="1"/>
        <v>47</v>
      </c>
      <c r="K502" s="8" t="s">
        <v>4987</v>
      </c>
      <c r="L502" s="8" t="s">
        <v>4988</v>
      </c>
      <c r="M502" s="8" t="s">
        <v>2781</v>
      </c>
      <c r="N502" s="8" t="s">
        <v>2782</v>
      </c>
      <c r="O502" s="8" t="s">
        <v>4998</v>
      </c>
      <c r="P502" s="8" t="s">
        <v>4999</v>
      </c>
      <c r="Q502" s="8" t="s">
        <v>3479</v>
      </c>
      <c r="R502" s="8" t="s">
        <v>3480</v>
      </c>
      <c r="S502" s="8" t="s">
        <v>5001</v>
      </c>
      <c r="T502" s="8" t="s">
        <v>57</v>
      </c>
      <c r="U502" s="8" t="s">
        <v>4980</v>
      </c>
      <c r="V502" s="8" t="s">
        <v>4981</v>
      </c>
      <c r="W502" s="8" t="s">
        <v>5003</v>
      </c>
    </row>
    <row r="503" spans="1:23" ht="15" customHeight="1">
      <c r="A503" s="183"/>
      <c r="B503" s="13" t="s">
        <v>5004</v>
      </c>
      <c r="C503" s="104"/>
      <c r="D503" s="104"/>
      <c r="E503" s="82"/>
      <c r="F503" s="82"/>
      <c r="G503" s="8" t="s">
        <v>4762</v>
      </c>
      <c r="H503" s="8" t="s">
        <v>34</v>
      </c>
      <c r="I503" s="8" t="s">
        <v>5005</v>
      </c>
      <c r="J503" s="12">
        <f t="shared" si="1"/>
        <v>41</v>
      </c>
      <c r="K503" s="8" t="s">
        <v>5006</v>
      </c>
      <c r="L503" s="8" t="s">
        <v>5007</v>
      </c>
      <c r="M503" s="8" t="s">
        <v>65</v>
      </c>
      <c r="N503" s="8" t="s">
        <v>68</v>
      </c>
      <c r="O503" s="8" t="s">
        <v>4958</v>
      </c>
      <c r="P503" s="8" t="s">
        <v>4959</v>
      </c>
      <c r="Q503" s="8" t="s">
        <v>46</v>
      </c>
      <c r="R503" s="8" t="s">
        <v>49</v>
      </c>
      <c r="S503" s="8" t="s">
        <v>89</v>
      </c>
      <c r="T503" s="8" t="s">
        <v>57</v>
      </c>
      <c r="U503" s="8" t="s">
        <v>4960</v>
      </c>
      <c r="V503" s="8" t="s">
        <v>89</v>
      </c>
      <c r="W503" s="8" t="s">
        <v>89</v>
      </c>
    </row>
    <row r="504" spans="1:23" ht="15" customHeight="1">
      <c r="A504" s="183"/>
      <c r="B504" s="13" t="s">
        <v>5009</v>
      </c>
      <c r="C504" s="104"/>
      <c r="D504" s="104"/>
      <c r="E504" s="82"/>
      <c r="F504" s="82"/>
      <c r="G504" s="8" t="s">
        <v>4972</v>
      </c>
      <c r="H504" s="8" t="s">
        <v>34</v>
      </c>
      <c r="I504" s="8" t="s">
        <v>4984</v>
      </c>
      <c r="J504" s="12">
        <f t="shared" si="1"/>
        <v>2</v>
      </c>
      <c r="K504" s="8" t="s">
        <v>5010</v>
      </c>
      <c r="L504" s="8" t="s">
        <v>5011</v>
      </c>
      <c r="M504" s="8" t="s">
        <v>716</v>
      </c>
      <c r="N504" s="8" t="s">
        <v>718</v>
      </c>
      <c r="O504" s="8" t="s">
        <v>5013</v>
      </c>
      <c r="P504" s="8" t="s">
        <v>5014</v>
      </c>
      <c r="Q504" s="8" t="s">
        <v>716</v>
      </c>
      <c r="R504" s="8" t="s">
        <v>718</v>
      </c>
      <c r="S504" s="8" t="s">
        <v>89</v>
      </c>
      <c r="T504" s="8" t="s">
        <v>78</v>
      </c>
      <c r="U504" s="8" t="s">
        <v>5015</v>
      </c>
      <c r="V504" s="8" t="s">
        <v>89</v>
      </c>
      <c r="W504" s="8" t="s">
        <v>89</v>
      </c>
    </row>
    <row r="505" spans="1:23" ht="15" customHeight="1">
      <c r="A505" s="183"/>
      <c r="B505" s="13" t="s">
        <v>5016</v>
      </c>
      <c r="C505" s="104"/>
      <c r="D505" s="104"/>
      <c r="E505" s="82"/>
      <c r="F505" s="82"/>
      <c r="G505" s="8" t="s">
        <v>4762</v>
      </c>
      <c r="H505" s="8" t="s">
        <v>34</v>
      </c>
      <c r="I505" s="8" t="s">
        <v>1043</v>
      </c>
      <c r="J505" s="12">
        <f t="shared" si="1"/>
        <v>5</v>
      </c>
      <c r="K505" s="8" t="s">
        <v>5018</v>
      </c>
      <c r="L505" s="8" t="s">
        <v>5019</v>
      </c>
      <c r="M505" s="8" t="s">
        <v>896</v>
      </c>
      <c r="N505" s="8" t="s">
        <v>897</v>
      </c>
      <c r="O505" s="8" t="s">
        <v>5021</v>
      </c>
      <c r="P505" s="8" t="s">
        <v>5022</v>
      </c>
      <c r="Q505" s="8" t="s">
        <v>896</v>
      </c>
      <c r="R505" s="8" t="s">
        <v>897</v>
      </c>
      <c r="S505" s="8" t="s">
        <v>89</v>
      </c>
      <c r="T505" s="8" t="s">
        <v>78</v>
      </c>
      <c r="U505" s="8" t="s">
        <v>4960</v>
      </c>
      <c r="V505" s="8" t="s">
        <v>89</v>
      </c>
      <c r="W505" s="8" t="s">
        <v>89</v>
      </c>
    </row>
    <row r="506" spans="1:23" ht="15" customHeight="1">
      <c r="A506" s="183"/>
      <c r="B506" s="13" t="s">
        <v>5025</v>
      </c>
      <c r="C506" s="104"/>
      <c r="D506" s="104"/>
      <c r="E506" s="82"/>
      <c r="F506" s="82"/>
      <c r="G506" s="8" t="s">
        <v>4762</v>
      </c>
      <c r="H506" s="8" t="s">
        <v>34</v>
      </c>
      <c r="I506" s="8" t="s">
        <v>5028</v>
      </c>
      <c r="J506" s="12">
        <f t="shared" si="1"/>
        <v>49</v>
      </c>
      <c r="K506" s="8" t="s">
        <v>5030</v>
      </c>
      <c r="L506" s="8" t="s">
        <v>5031</v>
      </c>
      <c r="M506" s="8" t="s">
        <v>716</v>
      </c>
      <c r="N506" s="8" t="s">
        <v>718</v>
      </c>
      <c r="O506" s="8" t="s">
        <v>4702</v>
      </c>
      <c r="P506" s="8" t="s">
        <v>4703</v>
      </c>
      <c r="Q506" s="8" t="s">
        <v>46</v>
      </c>
      <c r="R506" s="8" t="s">
        <v>49</v>
      </c>
      <c r="S506" s="8" t="s">
        <v>89</v>
      </c>
      <c r="T506" s="8" t="s">
        <v>57</v>
      </c>
      <c r="U506" s="8" t="s">
        <v>4960</v>
      </c>
      <c r="V506" s="8" t="s">
        <v>89</v>
      </c>
      <c r="W506" s="8" t="s">
        <v>89</v>
      </c>
    </row>
    <row r="507" spans="1:23" ht="15" customHeight="1">
      <c r="A507" s="183"/>
      <c r="B507" s="13" t="s">
        <v>5035</v>
      </c>
      <c r="C507" s="104"/>
      <c r="D507" s="104"/>
      <c r="E507" s="82"/>
      <c r="F507" s="82"/>
      <c r="G507" s="8" t="s">
        <v>4762</v>
      </c>
      <c r="H507" s="8" t="s">
        <v>34</v>
      </c>
      <c r="I507" s="8" t="s">
        <v>1310</v>
      </c>
      <c r="J507" s="12">
        <f t="shared" si="1"/>
        <v>30</v>
      </c>
      <c r="K507" s="8" t="s">
        <v>5010</v>
      </c>
      <c r="L507" s="8" t="s">
        <v>5011</v>
      </c>
      <c r="M507" s="8" t="s">
        <v>716</v>
      </c>
      <c r="N507" s="8" t="s">
        <v>718</v>
      </c>
      <c r="O507" s="8" t="s">
        <v>4969</v>
      </c>
      <c r="P507" s="8" t="s">
        <v>4959</v>
      </c>
      <c r="Q507" s="8" t="s">
        <v>716</v>
      </c>
      <c r="R507" s="8" t="s">
        <v>718</v>
      </c>
      <c r="S507" s="8" t="s">
        <v>89</v>
      </c>
      <c r="T507" s="8" t="s">
        <v>78</v>
      </c>
      <c r="U507" s="8" t="s">
        <v>4960</v>
      </c>
      <c r="V507" s="8" t="s">
        <v>89</v>
      </c>
      <c r="W507" s="8" t="s">
        <v>89</v>
      </c>
    </row>
    <row r="508" spans="1:23" ht="15" customHeight="1">
      <c r="A508" s="183"/>
      <c r="B508" s="13" t="s">
        <v>5039</v>
      </c>
      <c r="C508" s="104"/>
      <c r="D508" s="104"/>
      <c r="E508" s="82"/>
      <c r="F508" s="82"/>
      <c r="G508" s="8" t="s">
        <v>4972</v>
      </c>
      <c r="H508" s="8" t="s">
        <v>34</v>
      </c>
      <c r="I508" s="8" t="s">
        <v>4984</v>
      </c>
      <c r="J508" s="12">
        <f t="shared" si="1"/>
        <v>2</v>
      </c>
      <c r="K508" s="8" t="s">
        <v>5043</v>
      </c>
      <c r="L508" s="8" t="s">
        <v>5045</v>
      </c>
      <c r="M508" s="8" t="s">
        <v>716</v>
      </c>
      <c r="N508" s="8" t="s">
        <v>718</v>
      </c>
      <c r="O508" s="8" t="s">
        <v>5013</v>
      </c>
      <c r="P508" s="8" t="s">
        <v>5014</v>
      </c>
      <c r="Q508" s="8" t="s">
        <v>716</v>
      </c>
      <c r="R508" s="8" t="s">
        <v>718</v>
      </c>
      <c r="S508" s="8" t="s">
        <v>89</v>
      </c>
      <c r="T508" s="8" t="s">
        <v>78</v>
      </c>
      <c r="U508" s="8" t="s">
        <v>5015</v>
      </c>
      <c r="V508" s="8" t="s">
        <v>89</v>
      </c>
      <c r="W508" s="8" t="s">
        <v>89</v>
      </c>
    </row>
    <row r="509" spans="1:23" ht="15" customHeight="1">
      <c r="A509" s="183"/>
      <c r="B509" s="13" t="s">
        <v>5046</v>
      </c>
      <c r="C509" s="104"/>
      <c r="D509" s="104"/>
      <c r="E509" s="82"/>
      <c r="F509" s="82"/>
      <c r="G509" s="8" t="s">
        <v>4991</v>
      </c>
      <c r="H509" s="8" t="s">
        <v>34</v>
      </c>
      <c r="I509" s="8" t="s">
        <v>4992</v>
      </c>
      <c r="J509" s="12">
        <f t="shared" si="1"/>
        <v>1</v>
      </c>
      <c r="K509" s="8" t="s">
        <v>5049</v>
      </c>
      <c r="L509" s="8" t="s">
        <v>5050</v>
      </c>
      <c r="M509" s="8" t="s">
        <v>46</v>
      </c>
      <c r="N509" s="8" t="s">
        <v>49</v>
      </c>
      <c r="O509" s="8" t="s">
        <v>5051</v>
      </c>
      <c r="P509" s="8" t="s">
        <v>5053</v>
      </c>
      <c r="Q509" s="8" t="s">
        <v>46</v>
      </c>
      <c r="R509" s="8" t="s">
        <v>49</v>
      </c>
      <c r="S509" s="8" t="s">
        <v>89</v>
      </c>
      <c r="T509" s="8" t="s">
        <v>78</v>
      </c>
      <c r="U509" s="8" t="s">
        <v>5015</v>
      </c>
      <c r="V509" s="8" t="s">
        <v>89</v>
      </c>
      <c r="W509" s="8" t="s">
        <v>89</v>
      </c>
    </row>
    <row r="510" spans="1:23" ht="15" customHeight="1">
      <c r="A510" s="183"/>
      <c r="B510" s="13" t="s">
        <v>5057</v>
      </c>
      <c r="C510" s="104"/>
      <c r="D510" s="104"/>
      <c r="E510" s="82"/>
      <c r="F510" s="82"/>
      <c r="G510" s="8" t="s">
        <v>4972</v>
      </c>
      <c r="H510" s="8" t="s">
        <v>34</v>
      </c>
      <c r="I510" s="8" t="s">
        <v>5059</v>
      </c>
      <c r="J510" s="12">
        <f t="shared" si="1"/>
        <v>40</v>
      </c>
      <c r="K510" s="8" t="s">
        <v>5006</v>
      </c>
      <c r="L510" s="8" t="s">
        <v>5007</v>
      </c>
      <c r="M510" s="8" t="s">
        <v>65</v>
      </c>
      <c r="N510" s="8" t="s">
        <v>68</v>
      </c>
      <c r="O510" s="8" t="s">
        <v>5051</v>
      </c>
      <c r="P510" s="8" t="s">
        <v>5053</v>
      </c>
      <c r="Q510" s="8" t="s">
        <v>46</v>
      </c>
      <c r="R510" s="8" t="s">
        <v>49</v>
      </c>
      <c r="S510" s="8" t="s">
        <v>5060</v>
      </c>
      <c r="T510" s="8" t="s">
        <v>57</v>
      </c>
      <c r="U510" s="8" t="s">
        <v>5015</v>
      </c>
      <c r="V510" s="8" t="s">
        <v>5061</v>
      </c>
      <c r="W510" s="8" t="s">
        <v>5063</v>
      </c>
    </row>
    <row r="511" spans="1:23" ht="15" customHeight="1">
      <c r="A511" s="183"/>
      <c r="B511" s="13" t="s">
        <v>5064</v>
      </c>
      <c r="C511" s="104"/>
      <c r="D511" s="104"/>
      <c r="E511" s="82"/>
      <c r="F511" s="82"/>
      <c r="G511" s="8" t="s">
        <v>4991</v>
      </c>
      <c r="H511" s="8" t="s">
        <v>34</v>
      </c>
      <c r="I511" s="8" t="s">
        <v>4992</v>
      </c>
      <c r="J511" s="12">
        <f t="shared" si="1"/>
        <v>1</v>
      </c>
      <c r="K511" s="8" t="s">
        <v>5068</v>
      </c>
      <c r="L511" s="8" t="s">
        <v>5069</v>
      </c>
      <c r="M511" s="8" t="s">
        <v>46</v>
      </c>
      <c r="N511" s="8" t="s">
        <v>49</v>
      </c>
      <c r="O511" s="8" t="s">
        <v>5070</v>
      </c>
      <c r="P511" s="8" t="s">
        <v>5072</v>
      </c>
      <c r="Q511" s="8" t="s">
        <v>46</v>
      </c>
      <c r="R511" s="8" t="s">
        <v>49</v>
      </c>
      <c r="S511" s="8" t="s">
        <v>89</v>
      </c>
      <c r="T511" s="8" t="s">
        <v>78</v>
      </c>
      <c r="U511" s="8" t="s">
        <v>5015</v>
      </c>
      <c r="V511" s="8" t="s">
        <v>89</v>
      </c>
      <c r="W511" s="8" t="s">
        <v>89</v>
      </c>
    </row>
    <row r="512" spans="1:23" ht="15" customHeight="1">
      <c r="A512" s="183"/>
      <c r="B512" s="13" t="s">
        <v>5074</v>
      </c>
      <c r="C512" s="104"/>
      <c r="D512" s="104"/>
      <c r="E512" s="82"/>
      <c r="F512" s="82"/>
      <c r="G512" s="8" t="s">
        <v>4991</v>
      </c>
      <c r="H512" s="8" t="s">
        <v>34</v>
      </c>
      <c r="I512" s="8" t="s">
        <v>4992</v>
      </c>
      <c r="J512" s="12">
        <f t="shared" ref="J512:J766" si="2">ROUNDUP(I512,0)</f>
        <v>1</v>
      </c>
      <c r="K512" s="8" t="s">
        <v>5080</v>
      </c>
      <c r="L512" s="8" t="s">
        <v>5081</v>
      </c>
      <c r="M512" s="8" t="s">
        <v>46</v>
      </c>
      <c r="N512" s="8" t="s">
        <v>49</v>
      </c>
      <c r="O512" s="8" t="s">
        <v>5070</v>
      </c>
      <c r="P512" s="8" t="s">
        <v>5072</v>
      </c>
      <c r="Q512" s="8" t="s">
        <v>46</v>
      </c>
      <c r="R512" s="8" t="s">
        <v>49</v>
      </c>
      <c r="S512" s="8" t="s">
        <v>89</v>
      </c>
      <c r="T512" s="8" t="s">
        <v>78</v>
      </c>
      <c r="U512" s="8" t="s">
        <v>5015</v>
      </c>
      <c r="V512" s="8" t="s">
        <v>89</v>
      </c>
      <c r="W512" s="8" t="s">
        <v>89</v>
      </c>
    </row>
    <row r="513" spans="1:23" ht="15" customHeight="1">
      <c r="A513" s="183"/>
      <c r="B513" s="13" t="s">
        <v>5084</v>
      </c>
      <c r="C513" s="104">
        <v>1</v>
      </c>
      <c r="D513" s="104"/>
      <c r="E513" s="82"/>
      <c r="F513" s="82"/>
      <c r="G513" s="8" t="s">
        <v>33</v>
      </c>
      <c r="H513" s="8" t="s">
        <v>34</v>
      </c>
      <c r="I513" s="8" t="s">
        <v>4984</v>
      </c>
      <c r="J513" s="12">
        <f t="shared" si="2"/>
        <v>2</v>
      </c>
      <c r="K513" s="8" t="s">
        <v>4702</v>
      </c>
      <c r="L513" s="8" t="s">
        <v>4703</v>
      </c>
      <c r="M513" s="8" t="s">
        <v>46</v>
      </c>
      <c r="N513" s="8" t="s">
        <v>49</v>
      </c>
      <c r="O513" s="8" t="s">
        <v>5070</v>
      </c>
      <c r="P513" s="8" t="s">
        <v>5072</v>
      </c>
      <c r="Q513" s="8" t="s">
        <v>46</v>
      </c>
      <c r="R513" s="8" t="s">
        <v>49</v>
      </c>
      <c r="S513" s="8" t="s">
        <v>89</v>
      </c>
      <c r="T513" s="8" t="s">
        <v>78</v>
      </c>
      <c r="U513" s="8" t="s">
        <v>5015</v>
      </c>
      <c r="V513" s="8" t="s">
        <v>89</v>
      </c>
      <c r="W513" s="8" t="s">
        <v>89</v>
      </c>
    </row>
    <row r="514" spans="1:23" ht="15" customHeight="1">
      <c r="A514" s="183"/>
      <c r="B514" s="13" t="s">
        <v>5087</v>
      </c>
      <c r="C514" s="104"/>
      <c r="D514" s="104"/>
      <c r="E514" s="82"/>
      <c r="F514" s="82"/>
      <c r="G514" s="8" t="s">
        <v>316</v>
      </c>
      <c r="H514" s="8" t="s">
        <v>34</v>
      </c>
      <c r="I514" s="8" t="s">
        <v>5090</v>
      </c>
      <c r="J514" s="12">
        <f t="shared" si="2"/>
        <v>28</v>
      </c>
      <c r="K514" s="8" t="s">
        <v>4872</v>
      </c>
      <c r="L514" s="8" t="s">
        <v>4874</v>
      </c>
      <c r="M514" s="8" t="s">
        <v>2490</v>
      </c>
      <c r="N514" s="8" t="s">
        <v>2492</v>
      </c>
      <c r="O514" s="8" t="s">
        <v>5092</v>
      </c>
      <c r="P514" s="8" t="s">
        <v>5093</v>
      </c>
      <c r="Q514" s="8" t="s">
        <v>2922</v>
      </c>
      <c r="R514" s="8" t="s">
        <v>2924</v>
      </c>
      <c r="S514" s="8" t="s">
        <v>5095</v>
      </c>
      <c r="T514" s="8" t="s">
        <v>57</v>
      </c>
      <c r="U514" s="8" t="s">
        <v>59</v>
      </c>
      <c r="V514" s="8" t="s">
        <v>2902</v>
      </c>
      <c r="W514" s="8" t="s">
        <v>5097</v>
      </c>
    </row>
    <row r="515" spans="1:23" ht="15" customHeight="1">
      <c r="A515" s="183"/>
      <c r="B515" s="13" t="s">
        <v>5098</v>
      </c>
      <c r="C515" s="104"/>
      <c r="D515" s="104"/>
      <c r="E515" s="82"/>
      <c r="F515" s="82"/>
      <c r="G515" s="8" t="s">
        <v>316</v>
      </c>
      <c r="H515" s="8" t="s">
        <v>34</v>
      </c>
      <c r="I515" s="8" t="s">
        <v>5101</v>
      </c>
      <c r="J515" s="12">
        <f t="shared" si="2"/>
        <v>10</v>
      </c>
      <c r="K515" s="8" t="s">
        <v>4872</v>
      </c>
      <c r="L515" s="8" t="s">
        <v>4874</v>
      </c>
      <c r="M515" s="8" t="s">
        <v>2490</v>
      </c>
      <c r="N515" s="8" t="s">
        <v>2492</v>
      </c>
      <c r="O515" s="8" t="s">
        <v>5103</v>
      </c>
      <c r="P515" s="8" t="s">
        <v>5104</v>
      </c>
      <c r="Q515" s="8" t="s">
        <v>511</v>
      </c>
      <c r="R515" s="8" t="s">
        <v>513</v>
      </c>
      <c r="S515" s="8" t="s">
        <v>2899</v>
      </c>
      <c r="T515" s="8" t="s">
        <v>57</v>
      </c>
      <c r="U515" s="8" t="s">
        <v>59</v>
      </c>
      <c r="V515" s="8" t="s">
        <v>2902</v>
      </c>
      <c r="W515" s="8" t="s">
        <v>2479</v>
      </c>
    </row>
    <row r="516" spans="1:23" ht="15" customHeight="1">
      <c r="A516" s="183"/>
      <c r="B516" s="13" t="s">
        <v>5107</v>
      </c>
      <c r="C516" s="104"/>
      <c r="D516" s="104"/>
      <c r="E516" s="82"/>
      <c r="F516" s="82"/>
      <c r="G516" s="8" t="s">
        <v>155</v>
      </c>
      <c r="H516" s="8" t="s">
        <v>34</v>
      </c>
      <c r="I516" s="8" t="s">
        <v>4558</v>
      </c>
      <c r="J516" s="12">
        <f t="shared" si="2"/>
        <v>7</v>
      </c>
      <c r="K516" s="8" t="s">
        <v>5103</v>
      </c>
      <c r="L516" s="8" t="s">
        <v>5104</v>
      </c>
      <c r="M516" s="8" t="s">
        <v>511</v>
      </c>
      <c r="N516" s="8" t="s">
        <v>513</v>
      </c>
      <c r="O516" s="8" t="s">
        <v>5112</v>
      </c>
      <c r="P516" s="8" t="s">
        <v>5113</v>
      </c>
      <c r="Q516" s="8" t="s">
        <v>511</v>
      </c>
      <c r="R516" s="8" t="s">
        <v>513</v>
      </c>
      <c r="S516" s="8" t="s">
        <v>89</v>
      </c>
      <c r="T516" s="8" t="s">
        <v>78</v>
      </c>
      <c r="U516" s="8" t="s">
        <v>59</v>
      </c>
      <c r="V516" s="8" t="s">
        <v>89</v>
      </c>
      <c r="W516" s="8" t="s">
        <v>89</v>
      </c>
    </row>
    <row r="517" spans="1:23" ht="15" customHeight="1">
      <c r="A517" s="183"/>
      <c r="B517" s="13" t="s">
        <v>5114</v>
      </c>
      <c r="C517" s="104">
        <v>1</v>
      </c>
      <c r="D517" s="104"/>
      <c r="E517" s="82"/>
      <c r="F517" s="82"/>
      <c r="G517" s="8" t="s">
        <v>155</v>
      </c>
      <c r="H517" s="8" t="s">
        <v>34</v>
      </c>
      <c r="I517" s="8" t="s">
        <v>504</v>
      </c>
      <c r="J517" s="12">
        <f t="shared" si="2"/>
        <v>6</v>
      </c>
      <c r="K517" s="8" t="s">
        <v>5103</v>
      </c>
      <c r="L517" s="8" t="s">
        <v>5104</v>
      </c>
      <c r="M517" s="8" t="s">
        <v>511</v>
      </c>
      <c r="N517" s="8" t="s">
        <v>513</v>
      </c>
      <c r="O517" s="8" t="s">
        <v>5115</v>
      </c>
      <c r="P517" s="8" t="s">
        <v>5116</v>
      </c>
      <c r="Q517" s="8" t="s">
        <v>511</v>
      </c>
      <c r="R517" s="8" t="s">
        <v>513</v>
      </c>
      <c r="S517" s="8" t="s">
        <v>89</v>
      </c>
      <c r="T517" s="8" t="s">
        <v>78</v>
      </c>
      <c r="U517" s="8" t="s">
        <v>59</v>
      </c>
      <c r="V517" s="8" t="s">
        <v>89</v>
      </c>
      <c r="W517" s="8" t="s">
        <v>89</v>
      </c>
    </row>
    <row r="518" spans="1:23" ht="15" customHeight="1">
      <c r="A518" s="183"/>
      <c r="B518" s="13" t="s">
        <v>5117</v>
      </c>
      <c r="C518" s="104">
        <v>1</v>
      </c>
      <c r="D518" s="104"/>
      <c r="E518" s="82"/>
      <c r="F518" s="82"/>
      <c r="G518" s="8" t="s">
        <v>155</v>
      </c>
      <c r="H518" s="8" t="s">
        <v>34</v>
      </c>
      <c r="I518" s="8" t="s">
        <v>1577</v>
      </c>
      <c r="J518" s="12">
        <f t="shared" si="2"/>
        <v>13</v>
      </c>
      <c r="K518" s="8" t="s">
        <v>5103</v>
      </c>
      <c r="L518" s="8" t="s">
        <v>5104</v>
      </c>
      <c r="M518" s="8" t="s">
        <v>511</v>
      </c>
      <c r="N518" s="8" t="s">
        <v>513</v>
      </c>
      <c r="O518" s="8" t="s">
        <v>5120</v>
      </c>
      <c r="P518" s="8" t="s">
        <v>5121</v>
      </c>
      <c r="Q518" s="8" t="s">
        <v>511</v>
      </c>
      <c r="R518" s="8" t="s">
        <v>513</v>
      </c>
      <c r="S518" s="8" t="s">
        <v>89</v>
      </c>
      <c r="T518" s="8" t="s">
        <v>78</v>
      </c>
      <c r="U518" s="8" t="s">
        <v>59</v>
      </c>
      <c r="V518" s="8" t="s">
        <v>89</v>
      </c>
      <c r="W518" s="8" t="s">
        <v>89</v>
      </c>
    </row>
    <row r="519" spans="1:23" ht="15" customHeight="1">
      <c r="A519" s="183"/>
      <c r="B519" s="13" t="s">
        <v>5124</v>
      </c>
      <c r="C519" s="104"/>
      <c r="D519" s="104"/>
      <c r="E519" s="82"/>
      <c r="F519" s="82"/>
      <c r="G519" s="8" t="s">
        <v>155</v>
      </c>
      <c r="H519" s="8" t="s">
        <v>34</v>
      </c>
      <c r="I519" s="8" t="s">
        <v>5126</v>
      </c>
      <c r="J519" s="12">
        <f t="shared" si="2"/>
        <v>25</v>
      </c>
      <c r="K519" s="8" t="s">
        <v>5103</v>
      </c>
      <c r="L519" s="8" t="s">
        <v>5104</v>
      </c>
      <c r="M519" s="8" t="s">
        <v>511</v>
      </c>
      <c r="N519" s="8" t="s">
        <v>513</v>
      </c>
      <c r="O519" s="8" t="s">
        <v>5128</v>
      </c>
      <c r="P519" s="8" t="s">
        <v>5129</v>
      </c>
      <c r="Q519" s="8" t="s">
        <v>511</v>
      </c>
      <c r="R519" s="8" t="s">
        <v>513</v>
      </c>
      <c r="S519" s="8" t="s">
        <v>89</v>
      </c>
      <c r="T519" s="8" t="s">
        <v>78</v>
      </c>
      <c r="U519" s="8" t="s">
        <v>59</v>
      </c>
      <c r="V519" s="8" t="s">
        <v>89</v>
      </c>
      <c r="W519" s="8" t="s">
        <v>89</v>
      </c>
    </row>
    <row r="520" spans="1:23" ht="15" customHeight="1">
      <c r="A520" s="183"/>
      <c r="B520" s="13" t="s">
        <v>5131</v>
      </c>
      <c r="C520" s="104"/>
      <c r="D520" s="104"/>
      <c r="E520" s="82"/>
      <c r="F520" s="82"/>
      <c r="G520" s="8" t="s">
        <v>155</v>
      </c>
      <c r="H520" s="8" t="s">
        <v>34</v>
      </c>
      <c r="I520" s="8" t="s">
        <v>4558</v>
      </c>
      <c r="J520" s="12">
        <f t="shared" si="2"/>
        <v>7</v>
      </c>
      <c r="K520" s="8" t="s">
        <v>5103</v>
      </c>
      <c r="L520" s="8" t="s">
        <v>5104</v>
      </c>
      <c r="M520" s="8" t="s">
        <v>511</v>
      </c>
      <c r="N520" s="8" t="s">
        <v>513</v>
      </c>
      <c r="O520" s="8" t="s">
        <v>5135</v>
      </c>
      <c r="P520" s="8" t="s">
        <v>5136</v>
      </c>
      <c r="Q520" s="8" t="s">
        <v>511</v>
      </c>
      <c r="R520" s="8" t="s">
        <v>513</v>
      </c>
      <c r="S520" s="8" t="s">
        <v>89</v>
      </c>
      <c r="T520" s="8" t="s">
        <v>78</v>
      </c>
      <c r="U520" s="8" t="s">
        <v>59</v>
      </c>
      <c r="V520" s="8" t="s">
        <v>89</v>
      </c>
      <c r="W520" s="8" t="s">
        <v>89</v>
      </c>
    </row>
    <row r="521" spans="1:23" ht="15" customHeight="1">
      <c r="A521" s="183"/>
      <c r="B521" s="13" t="s">
        <v>5139</v>
      </c>
      <c r="C521" s="104">
        <v>1</v>
      </c>
      <c r="D521" s="104"/>
      <c r="E521" s="82"/>
      <c r="F521" s="82"/>
      <c r="G521" s="8" t="s">
        <v>155</v>
      </c>
      <c r="H521" s="8" t="s">
        <v>34</v>
      </c>
      <c r="I521" s="8" t="s">
        <v>504</v>
      </c>
      <c r="J521" s="12">
        <f t="shared" si="2"/>
        <v>6</v>
      </c>
      <c r="K521" s="8" t="s">
        <v>5103</v>
      </c>
      <c r="L521" s="8" t="s">
        <v>5104</v>
      </c>
      <c r="M521" s="8" t="s">
        <v>511</v>
      </c>
      <c r="N521" s="8" t="s">
        <v>513</v>
      </c>
      <c r="O521" s="8" t="s">
        <v>5143</v>
      </c>
      <c r="P521" s="8" t="s">
        <v>5144</v>
      </c>
      <c r="Q521" s="8" t="s">
        <v>511</v>
      </c>
      <c r="R521" s="8" t="s">
        <v>513</v>
      </c>
      <c r="S521" s="8" t="s">
        <v>89</v>
      </c>
      <c r="T521" s="8" t="s">
        <v>78</v>
      </c>
      <c r="U521" s="8" t="s">
        <v>59</v>
      </c>
      <c r="V521" s="8" t="s">
        <v>89</v>
      </c>
      <c r="W521" s="8" t="s">
        <v>89</v>
      </c>
    </row>
    <row r="522" spans="1:23" ht="15" customHeight="1">
      <c r="A522" s="183"/>
      <c r="B522" s="13" t="s">
        <v>5146</v>
      </c>
      <c r="C522" s="104">
        <v>1</v>
      </c>
      <c r="D522" s="104"/>
      <c r="E522" s="82"/>
      <c r="F522" s="82"/>
      <c r="G522" s="8" t="s">
        <v>155</v>
      </c>
      <c r="H522" s="8" t="s">
        <v>34</v>
      </c>
      <c r="I522" s="8" t="s">
        <v>1577</v>
      </c>
      <c r="J522" s="12">
        <f t="shared" si="2"/>
        <v>13</v>
      </c>
      <c r="K522" s="8" t="s">
        <v>5103</v>
      </c>
      <c r="L522" s="8" t="s">
        <v>5104</v>
      </c>
      <c r="M522" s="8" t="s">
        <v>511</v>
      </c>
      <c r="N522" s="8" t="s">
        <v>513</v>
      </c>
      <c r="O522" s="8" t="s">
        <v>5147</v>
      </c>
      <c r="P522" s="8" t="s">
        <v>5148</v>
      </c>
      <c r="Q522" s="8" t="s">
        <v>511</v>
      </c>
      <c r="R522" s="8" t="s">
        <v>513</v>
      </c>
      <c r="S522" s="8" t="s">
        <v>89</v>
      </c>
      <c r="T522" s="8" t="s">
        <v>78</v>
      </c>
      <c r="U522" s="8" t="s">
        <v>59</v>
      </c>
      <c r="V522" s="8" t="s">
        <v>89</v>
      </c>
      <c r="W522" s="8" t="s">
        <v>89</v>
      </c>
    </row>
    <row r="523" spans="1:23" ht="15" customHeight="1">
      <c r="A523" s="183"/>
      <c r="B523" s="13" t="s">
        <v>5150</v>
      </c>
      <c r="C523" s="104"/>
      <c r="D523" s="104"/>
      <c r="E523" s="82"/>
      <c r="F523" s="82"/>
      <c r="G523" s="8" t="s">
        <v>155</v>
      </c>
      <c r="H523" s="8" t="s">
        <v>34</v>
      </c>
      <c r="I523" s="8" t="s">
        <v>5152</v>
      </c>
      <c r="J523" s="12">
        <f t="shared" si="2"/>
        <v>16</v>
      </c>
      <c r="K523" s="8" t="s">
        <v>5103</v>
      </c>
      <c r="L523" s="8" t="s">
        <v>5104</v>
      </c>
      <c r="M523" s="8" t="s">
        <v>511</v>
      </c>
      <c r="N523" s="8" t="s">
        <v>513</v>
      </c>
      <c r="O523" s="8" t="s">
        <v>5156</v>
      </c>
      <c r="P523" s="8" t="s">
        <v>5157</v>
      </c>
      <c r="Q523" s="8" t="s">
        <v>511</v>
      </c>
      <c r="R523" s="8" t="s">
        <v>513</v>
      </c>
      <c r="S523" s="8" t="s">
        <v>89</v>
      </c>
      <c r="T523" s="8" t="s">
        <v>78</v>
      </c>
      <c r="U523" s="8" t="s">
        <v>59</v>
      </c>
      <c r="V523" s="8" t="s">
        <v>89</v>
      </c>
      <c r="W523" s="8" t="s">
        <v>89</v>
      </c>
    </row>
    <row r="524" spans="1:23" ht="15" customHeight="1">
      <c r="A524" s="183"/>
      <c r="B524" s="13" t="s">
        <v>5161</v>
      </c>
      <c r="C524" s="104">
        <v>1</v>
      </c>
      <c r="D524" s="104"/>
      <c r="E524" s="82"/>
      <c r="F524" s="82"/>
      <c r="G524" s="8" t="s">
        <v>4991</v>
      </c>
      <c r="H524" s="8" t="s">
        <v>34</v>
      </c>
      <c r="I524" s="8" t="s">
        <v>4984</v>
      </c>
      <c r="J524" s="12">
        <f t="shared" si="2"/>
        <v>2</v>
      </c>
      <c r="K524" s="8" t="s">
        <v>4702</v>
      </c>
      <c r="L524" s="8" t="s">
        <v>4703</v>
      </c>
      <c r="M524" s="8" t="s">
        <v>46</v>
      </c>
      <c r="N524" s="8" t="s">
        <v>49</v>
      </c>
      <c r="O524" s="8" t="s">
        <v>5165</v>
      </c>
      <c r="P524" s="8" t="s">
        <v>5166</v>
      </c>
      <c r="Q524" s="8" t="s">
        <v>46</v>
      </c>
      <c r="R524" s="8" t="s">
        <v>49</v>
      </c>
      <c r="S524" s="8" t="s">
        <v>89</v>
      </c>
      <c r="T524" s="8" t="s">
        <v>78</v>
      </c>
      <c r="U524" s="8" t="s">
        <v>5015</v>
      </c>
      <c r="V524" s="8" t="s">
        <v>89</v>
      </c>
      <c r="W524" s="8" t="s">
        <v>89</v>
      </c>
    </row>
    <row r="525" spans="1:23" ht="15" customHeight="1">
      <c r="A525" s="183"/>
      <c r="B525" s="13" t="s">
        <v>5168</v>
      </c>
      <c r="C525" s="104">
        <v>1</v>
      </c>
      <c r="D525" s="104"/>
      <c r="E525" s="82"/>
      <c r="F525" s="82"/>
      <c r="G525" s="8" t="s">
        <v>155</v>
      </c>
      <c r="H525" s="8" t="s">
        <v>34</v>
      </c>
      <c r="I525" s="8" t="s">
        <v>5170</v>
      </c>
      <c r="J525" s="12">
        <f t="shared" si="2"/>
        <v>65</v>
      </c>
      <c r="K525" s="8" t="s">
        <v>5103</v>
      </c>
      <c r="L525" s="8" t="s">
        <v>5104</v>
      </c>
      <c r="M525" s="8" t="s">
        <v>511</v>
      </c>
      <c r="N525" s="8" t="s">
        <v>513</v>
      </c>
      <c r="O525" s="8" t="s">
        <v>5172</v>
      </c>
      <c r="P525" s="8" t="s">
        <v>5174</v>
      </c>
      <c r="Q525" s="8" t="s">
        <v>2781</v>
      </c>
      <c r="R525" s="8" t="s">
        <v>2782</v>
      </c>
      <c r="S525" s="8" t="s">
        <v>5177</v>
      </c>
      <c r="T525" s="8" t="s">
        <v>57</v>
      </c>
      <c r="U525" s="8" t="s">
        <v>59</v>
      </c>
      <c r="V525" s="8" t="s">
        <v>2479</v>
      </c>
      <c r="W525" s="8" t="s">
        <v>5179</v>
      </c>
    </row>
    <row r="526" spans="1:23" ht="15" customHeight="1">
      <c r="A526" s="183"/>
      <c r="B526" s="13" t="s">
        <v>5181</v>
      </c>
      <c r="C526" s="104">
        <v>1</v>
      </c>
      <c r="D526" s="104"/>
      <c r="E526" s="82"/>
      <c r="F526" s="82"/>
      <c r="G526" s="8" t="s">
        <v>155</v>
      </c>
      <c r="H526" s="8" t="s">
        <v>34</v>
      </c>
      <c r="I526" s="8" t="s">
        <v>5170</v>
      </c>
      <c r="J526" s="12">
        <f t="shared" si="2"/>
        <v>65</v>
      </c>
      <c r="K526" s="8" t="s">
        <v>5103</v>
      </c>
      <c r="L526" s="8" t="s">
        <v>5104</v>
      </c>
      <c r="M526" s="8" t="s">
        <v>511</v>
      </c>
      <c r="N526" s="8" t="s">
        <v>513</v>
      </c>
      <c r="O526" s="8" t="s">
        <v>5183</v>
      </c>
      <c r="P526" s="8" t="s">
        <v>5184</v>
      </c>
      <c r="Q526" s="8" t="s">
        <v>2781</v>
      </c>
      <c r="R526" s="8" t="s">
        <v>2782</v>
      </c>
      <c r="S526" s="8" t="s">
        <v>5177</v>
      </c>
      <c r="T526" s="8" t="s">
        <v>57</v>
      </c>
      <c r="U526" s="8" t="s">
        <v>59</v>
      </c>
      <c r="V526" s="8" t="s">
        <v>2479</v>
      </c>
      <c r="W526" s="8" t="s">
        <v>5179</v>
      </c>
    </row>
    <row r="527" spans="1:23" ht="15" customHeight="1">
      <c r="A527" s="183"/>
      <c r="B527" s="13" t="s">
        <v>5186</v>
      </c>
      <c r="C527" s="104"/>
      <c r="D527" s="104"/>
      <c r="E527" s="82"/>
      <c r="F527" s="82"/>
      <c r="G527" s="8" t="s">
        <v>155</v>
      </c>
      <c r="H527" s="8" t="s">
        <v>34</v>
      </c>
      <c r="I527" s="8" t="s">
        <v>5170</v>
      </c>
      <c r="J527" s="12">
        <f t="shared" si="2"/>
        <v>65</v>
      </c>
      <c r="K527" s="8" t="s">
        <v>5103</v>
      </c>
      <c r="L527" s="8" t="s">
        <v>5104</v>
      </c>
      <c r="M527" s="8" t="s">
        <v>511</v>
      </c>
      <c r="N527" s="8" t="s">
        <v>513</v>
      </c>
      <c r="O527" s="8" t="s">
        <v>5190</v>
      </c>
      <c r="P527" s="8" t="s">
        <v>5191</v>
      </c>
      <c r="Q527" s="8" t="s">
        <v>2781</v>
      </c>
      <c r="R527" s="8" t="s">
        <v>2782</v>
      </c>
      <c r="S527" s="8" t="s">
        <v>5177</v>
      </c>
      <c r="T527" s="8" t="s">
        <v>57</v>
      </c>
      <c r="U527" s="8" t="s">
        <v>59</v>
      </c>
      <c r="V527" s="8" t="s">
        <v>2479</v>
      </c>
      <c r="W527" s="8" t="s">
        <v>5179</v>
      </c>
    </row>
    <row r="528" spans="1:23" ht="15" customHeight="1">
      <c r="A528" s="183"/>
      <c r="B528" s="13" t="s">
        <v>5195</v>
      </c>
      <c r="C528" s="104"/>
      <c r="D528" s="104"/>
      <c r="E528" s="82"/>
      <c r="F528" s="82"/>
      <c r="G528" s="8" t="s">
        <v>155</v>
      </c>
      <c r="H528" s="8" t="s">
        <v>34</v>
      </c>
      <c r="I528" s="8" t="s">
        <v>4558</v>
      </c>
      <c r="J528" s="12">
        <f t="shared" si="2"/>
        <v>7</v>
      </c>
      <c r="K528" s="8" t="s">
        <v>5092</v>
      </c>
      <c r="L528" s="8" t="s">
        <v>5093</v>
      </c>
      <c r="M528" s="8" t="s">
        <v>2922</v>
      </c>
      <c r="N528" s="8" t="s">
        <v>2924</v>
      </c>
      <c r="O528" s="8" t="s">
        <v>5198</v>
      </c>
      <c r="P528" s="8" t="s">
        <v>5200</v>
      </c>
      <c r="Q528" s="8" t="s">
        <v>2922</v>
      </c>
      <c r="R528" s="8" t="s">
        <v>2924</v>
      </c>
      <c r="S528" s="8" t="s">
        <v>89</v>
      </c>
      <c r="T528" s="8" t="s">
        <v>78</v>
      </c>
      <c r="U528" s="8" t="s">
        <v>59</v>
      </c>
      <c r="V528" s="8" t="s">
        <v>89</v>
      </c>
      <c r="W528" s="8" t="s">
        <v>89</v>
      </c>
    </row>
    <row r="529" spans="1:23" ht="15" customHeight="1">
      <c r="A529" s="183"/>
      <c r="B529" s="13" t="s">
        <v>5203</v>
      </c>
      <c r="C529" s="104"/>
      <c r="D529" s="104"/>
      <c r="E529" s="82"/>
      <c r="F529" s="82"/>
      <c r="G529" s="8" t="s">
        <v>155</v>
      </c>
      <c r="H529" s="8" t="s">
        <v>34</v>
      </c>
      <c r="I529" s="8" t="s">
        <v>4558</v>
      </c>
      <c r="J529" s="12">
        <f t="shared" si="2"/>
        <v>7</v>
      </c>
      <c r="K529" s="8" t="s">
        <v>5092</v>
      </c>
      <c r="L529" s="8" t="s">
        <v>5093</v>
      </c>
      <c r="M529" s="8" t="s">
        <v>2922</v>
      </c>
      <c r="N529" s="8" t="s">
        <v>2924</v>
      </c>
      <c r="O529" s="8" t="s">
        <v>5206</v>
      </c>
      <c r="P529" s="8" t="s">
        <v>5208</v>
      </c>
      <c r="Q529" s="8" t="s">
        <v>2922</v>
      </c>
      <c r="R529" s="8" t="s">
        <v>2924</v>
      </c>
      <c r="S529" s="8" t="s">
        <v>89</v>
      </c>
      <c r="T529" s="8" t="s">
        <v>78</v>
      </c>
      <c r="U529" s="8" t="s">
        <v>59</v>
      </c>
      <c r="V529" s="8" t="s">
        <v>89</v>
      </c>
      <c r="W529" s="8" t="s">
        <v>89</v>
      </c>
    </row>
    <row r="530" spans="1:23" ht="15" customHeight="1">
      <c r="A530" s="183"/>
      <c r="B530" s="13" t="s">
        <v>5211</v>
      </c>
      <c r="C530" s="104"/>
      <c r="D530" s="104"/>
      <c r="E530" s="82"/>
      <c r="F530" s="82"/>
      <c r="G530" s="8" t="s">
        <v>155</v>
      </c>
      <c r="H530" s="8" t="s">
        <v>34</v>
      </c>
      <c r="I530" s="8" t="s">
        <v>4558</v>
      </c>
      <c r="J530" s="12">
        <f t="shared" si="2"/>
        <v>7</v>
      </c>
      <c r="K530" s="8" t="s">
        <v>5092</v>
      </c>
      <c r="L530" s="8" t="s">
        <v>5093</v>
      </c>
      <c r="M530" s="8" t="s">
        <v>2922</v>
      </c>
      <c r="N530" s="8" t="s">
        <v>2924</v>
      </c>
      <c r="O530" s="8" t="s">
        <v>5213</v>
      </c>
      <c r="P530" s="8" t="s">
        <v>5214</v>
      </c>
      <c r="Q530" s="8" t="s">
        <v>2922</v>
      </c>
      <c r="R530" s="8" t="s">
        <v>2924</v>
      </c>
      <c r="S530" s="8" t="s">
        <v>89</v>
      </c>
      <c r="T530" s="8" t="s">
        <v>78</v>
      </c>
      <c r="U530" s="8" t="s">
        <v>59</v>
      </c>
      <c r="V530" s="8" t="s">
        <v>89</v>
      </c>
      <c r="W530" s="8" t="s">
        <v>89</v>
      </c>
    </row>
    <row r="531" spans="1:23" ht="15" customHeight="1">
      <c r="A531" s="183"/>
      <c r="B531" s="13" t="s">
        <v>5216</v>
      </c>
      <c r="C531" s="104"/>
      <c r="D531" s="104"/>
      <c r="E531" s="82"/>
      <c r="F531" s="82"/>
      <c r="G531" s="8" t="s">
        <v>155</v>
      </c>
      <c r="H531" s="8" t="s">
        <v>34</v>
      </c>
      <c r="I531" s="8" t="s">
        <v>4558</v>
      </c>
      <c r="J531" s="12">
        <f t="shared" si="2"/>
        <v>7</v>
      </c>
      <c r="K531" s="8" t="s">
        <v>5092</v>
      </c>
      <c r="L531" s="8" t="s">
        <v>5093</v>
      </c>
      <c r="M531" s="8" t="s">
        <v>2922</v>
      </c>
      <c r="N531" s="8" t="s">
        <v>2924</v>
      </c>
      <c r="O531" s="8" t="s">
        <v>5218</v>
      </c>
      <c r="P531" s="8" t="s">
        <v>5219</v>
      </c>
      <c r="Q531" s="8" t="s">
        <v>2922</v>
      </c>
      <c r="R531" s="8" t="s">
        <v>2924</v>
      </c>
      <c r="S531" s="8" t="s">
        <v>89</v>
      </c>
      <c r="T531" s="8" t="s">
        <v>78</v>
      </c>
      <c r="U531" s="8" t="s">
        <v>59</v>
      </c>
      <c r="V531" s="8" t="s">
        <v>89</v>
      </c>
      <c r="W531" s="8" t="s">
        <v>89</v>
      </c>
    </row>
    <row r="532" spans="1:23" ht="15" customHeight="1">
      <c r="A532" s="183"/>
      <c r="B532" s="13" t="s">
        <v>5220</v>
      </c>
      <c r="C532" s="104"/>
      <c r="D532" s="104"/>
      <c r="E532" s="82"/>
      <c r="F532" s="82"/>
      <c r="G532" s="8" t="s">
        <v>155</v>
      </c>
      <c r="H532" s="8" t="s">
        <v>34</v>
      </c>
      <c r="I532" s="8" t="s">
        <v>4558</v>
      </c>
      <c r="J532" s="12">
        <f t="shared" si="2"/>
        <v>7</v>
      </c>
      <c r="K532" s="8" t="s">
        <v>5092</v>
      </c>
      <c r="L532" s="8" t="s">
        <v>5093</v>
      </c>
      <c r="M532" s="8" t="s">
        <v>2922</v>
      </c>
      <c r="N532" s="8" t="s">
        <v>2924</v>
      </c>
      <c r="O532" s="8" t="s">
        <v>5223</v>
      </c>
      <c r="P532" s="8" t="s">
        <v>5224</v>
      </c>
      <c r="Q532" s="8" t="s">
        <v>2922</v>
      </c>
      <c r="R532" s="8" t="s">
        <v>2924</v>
      </c>
      <c r="S532" s="8" t="s">
        <v>89</v>
      </c>
      <c r="T532" s="8" t="s">
        <v>78</v>
      </c>
      <c r="U532" s="8" t="s">
        <v>59</v>
      </c>
      <c r="V532" s="8" t="s">
        <v>89</v>
      </c>
      <c r="W532" s="8" t="s">
        <v>89</v>
      </c>
    </row>
    <row r="533" spans="1:23" ht="15" customHeight="1">
      <c r="A533" s="183"/>
      <c r="B533" s="13" t="s">
        <v>5227</v>
      </c>
      <c r="C533" s="104">
        <v>1</v>
      </c>
      <c r="D533" s="104"/>
      <c r="E533" s="82"/>
      <c r="F533" s="82"/>
      <c r="G533" s="8" t="s">
        <v>155</v>
      </c>
      <c r="H533" s="8" t="s">
        <v>34</v>
      </c>
      <c r="I533" s="8" t="s">
        <v>4558</v>
      </c>
      <c r="J533" s="12">
        <f t="shared" si="2"/>
        <v>7</v>
      </c>
      <c r="K533" s="8" t="s">
        <v>5092</v>
      </c>
      <c r="L533" s="8" t="s">
        <v>5093</v>
      </c>
      <c r="M533" s="8" t="s">
        <v>2922</v>
      </c>
      <c r="N533" s="8" t="s">
        <v>2924</v>
      </c>
      <c r="O533" s="8" t="s">
        <v>5231</v>
      </c>
      <c r="P533" s="8" t="s">
        <v>5232</v>
      </c>
      <c r="Q533" s="8" t="s">
        <v>2922</v>
      </c>
      <c r="R533" s="8" t="s">
        <v>2924</v>
      </c>
      <c r="S533" s="8" t="s">
        <v>89</v>
      </c>
      <c r="T533" s="8" t="s">
        <v>78</v>
      </c>
      <c r="U533" s="8" t="s">
        <v>59</v>
      </c>
      <c r="V533" s="8" t="s">
        <v>89</v>
      </c>
      <c r="W533" s="8" t="s">
        <v>89</v>
      </c>
    </row>
    <row r="534" spans="1:23" ht="15" customHeight="1">
      <c r="A534" s="183"/>
      <c r="B534" s="13" t="s">
        <v>5235</v>
      </c>
      <c r="C534" s="104">
        <v>1</v>
      </c>
      <c r="D534" s="104"/>
      <c r="E534" s="82"/>
      <c r="F534" s="82"/>
      <c r="G534" s="8" t="s">
        <v>155</v>
      </c>
      <c r="H534" s="8" t="s">
        <v>34</v>
      </c>
      <c r="I534" s="8" t="s">
        <v>5237</v>
      </c>
      <c r="J534" s="12">
        <f t="shared" si="2"/>
        <v>20</v>
      </c>
      <c r="K534" s="8" t="s">
        <v>5092</v>
      </c>
      <c r="L534" s="8" t="s">
        <v>5093</v>
      </c>
      <c r="M534" s="8" t="s">
        <v>2922</v>
      </c>
      <c r="N534" s="8" t="s">
        <v>2924</v>
      </c>
      <c r="O534" s="8" t="s">
        <v>5239</v>
      </c>
      <c r="P534" s="8" t="s">
        <v>5240</v>
      </c>
      <c r="Q534" s="8" t="s">
        <v>2922</v>
      </c>
      <c r="R534" s="8" t="s">
        <v>2924</v>
      </c>
      <c r="S534" s="8" t="s">
        <v>5242</v>
      </c>
      <c r="T534" s="8" t="s">
        <v>78</v>
      </c>
      <c r="U534" s="8" t="s">
        <v>59</v>
      </c>
      <c r="V534" s="8" t="s">
        <v>5097</v>
      </c>
      <c r="W534" s="8" t="s">
        <v>5244</v>
      </c>
    </row>
    <row r="535" spans="1:23" ht="15" customHeight="1">
      <c r="A535" s="183"/>
      <c r="B535" s="13" t="s">
        <v>5245</v>
      </c>
      <c r="C535" s="104">
        <v>1</v>
      </c>
      <c r="D535" s="104"/>
      <c r="E535" s="82"/>
      <c r="F535" s="82"/>
      <c r="G535" s="8" t="s">
        <v>155</v>
      </c>
      <c r="H535" s="8" t="s">
        <v>34</v>
      </c>
      <c r="I535" s="8" t="s">
        <v>5237</v>
      </c>
      <c r="J535" s="12">
        <f t="shared" si="2"/>
        <v>20</v>
      </c>
      <c r="K535" s="8" t="s">
        <v>5092</v>
      </c>
      <c r="L535" s="8" t="s">
        <v>5093</v>
      </c>
      <c r="M535" s="8" t="s">
        <v>2922</v>
      </c>
      <c r="N535" s="8" t="s">
        <v>2924</v>
      </c>
      <c r="O535" s="8" t="s">
        <v>5248</v>
      </c>
      <c r="P535" s="8" t="s">
        <v>5250</v>
      </c>
      <c r="Q535" s="8" t="s">
        <v>2922</v>
      </c>
      <c r="R535" s="8" t="s">
        <v>2924</v>
      </c>
      <c r="S535" s="8" t="s">
        <v>5242</v>
      </c>
      <c r="T535" s="8" t="s">
        <v>78</v>
      </c>
      <c r="U535" s="8" t="s">
        <v>59</v>
      </c>
      <c r="V535" s="8" t="s">
        <v>5097</v>
      </c>
      <c r="W535" s="8" t="s">
        <v>5244</v>
      </c>
    </row>
    <row r="536" spans="1:23" ht="15" customHeight="1">
      <c r="A536" s="183"/>
      <c r="B536" s="13" t="s">
        <v>5252</v>
      </c>
      <c r="C536" s="104">
        <v>1</v>
      </c>
      <c r="D536" s="104"/>
      <c r="E536" s="82"/>
      <c r="F536" s="82"/>
      <c r="G536" s="8" t="s">
        <v>84</v>
      </c>
      <c r="H536" s="8" t="s">
        <v>34</v>
      </c>
      <c r="I536" s="8" t="s">
        <v>5253</v>
      </c>
      <c r="J536" s="12">
        <f t="shared" si="2"/>
        <v>43</v>
      </c>
      <c r="K536" s="8" t="s">
        <v>5092</v>
      </c>
      <c r="L536" s="8" t="s">
        <v>5093</v>
      </c>
      <c r="M536" s="8" t="s">
        <v>2922</v>
      </c>
      <c r="N536" s="8" t="s">
        <v>2924</v>
      </c>
      <c r="O536" s="8" t="s">
        <v>5255</v>
      </c>
      <c r="P536" s="8" t="s">
        <v>5256</v>
      </c>
      <c r="Q536" s="8" t="s">
        <v>511</v>
      </c>
      <c r="R536" s="8" t="s">
        <v>513</v>
      </c>
      <c r="S536" s="8" t="s">
        <v>5258</v>
      </c>
      <c r="T536" s="8" t="s">
        <v>57</v>
      </c>
      <c r="U536" s="8" t="s">
        <v>59</v>
      </c>
      <c r="V536" s="8" t="s">
        <v>5097</v>
      </c>
      <c r="W536" s="8" t="s">
        <v>519</v>
      </c>
    </row>
    <row r="537" spans="1:23" ht="15" customHeight="1">
      <c r="A537" s="183"/>
      <c r="B537" s="13" t="s">
        <v>5260</v>
      </c>
      <c r="C537" s="104">
        <v>1</v>
      </c>
      <c r="D537" s="104"/>
      <c r="E537" s="82"/>
      <c r="F537" s="82"/>
      <c r="G537" s="8" t="s">
        <v>84</v>
      </c>
      <c r="H537" s="8" t="s">
        <v>34</v>
      </c>
      <c r="I537" s="8" t="s">
        <v>5253</v>
      </c>
      <c r="J537" s="12">
        <f t="shared" si="2"/>
        <v>43</v>
      </c>
      <c r="K537" s="8" t="s">
        <v>5092</v>
      </c>
      <c r="L537" s="8" t="s">
        <v>5093</v>
      </c>
      <c r="M537" s="8" t="s">
        <v>2922</v>
      </c>
      <c r="N537" s="8" t="s">
        <v>2924</v>
      </c>
      <c r="O537" s="8" t="s">
        <v>5266</v>
      </c>
      <c r="P537" s="8" t="s">
        <v>5268</v>
      </c>
      <c r="Q537" s="8" t="s">
        <v>511</v>
      </c>
      <c r="R537" s="8" t="s">
        <v>513</v>
      </c>
      <c r="S537" s="8" t="s">
        <v>5258</v>
      </c>
      <c r="T537" s="8" t="s">
        <v>57</v>
      </c>
      <c r="U537" s="8" t="s">
        <v>59</v>
      </c>
      <c r="V537" s="8" t="s">
        <v>5097</v>
      </c>
      <c r="W537" s="8" t="s">
        <v>519</v>
      </c>
    </row>
    <row r="538" spans="1:23" ht="15" customHeight="1">
      <c r="A538" s="183"/>
      <c r="B538" s="13" t="s">
        <v>5271</v>
      </c>
      <c r="C538" s="104">
        <v>1</v>
      </c>
      <c r="D538" s="104"/>
      <c r="E538" s="82"/>
      <c r="F538" s="82"/>
      <c r="G538" s="8" t="s">
        <v>155</v>
      </c>
      <c r="H538" s="8" t="s">
        <v>34</v>
      </c>
      <c r="I538" s="8" t="s">
        <v>1567</v>
      </c>
      <c r="J538" s="12">
        <f t="shared" si="2"/>
        <v>40</v>
      </c>
      <c r="K538" s="8" t="s">
        <v>5092</v>
      </c>
      <c r="L538" s="8" t="s">
        <v>5093</v>
      </c>
      <c r="M538" s="8" t="s">
        <v>2922</v>
      </c>
      <c r="N538" s="8" t="s">
        <v>2924</v>
      </c>
      <c r="O538" s="8" t="s">
        <v>5272</v>
      </c>
      <c r="P538" s="8" t="s">
        <v>5274</v>
      </c>
      <c r="Q538" s="8" t="s">
        <v>511</v>
      </c>
      <c r="R538" s="8" t="s">
        <v>513</v>
      </c>
      <c r="S538" s="8" t="s">
        <v>5275</v>
      </c>
      <c r="T538" s="8" t="s">
        <v>57</v>
      </c>
      <c r="U538" s="8" t="s">
        <v>59</v>
      </c>
      <c r="V538" s="8" t="s">
        <v>5097</v>
      </c>
      <c r="W538" s="8" t="s">
        <v>2479</v>
      </c>
    </row>
    <row r="539" spans="1:23" ht="15" customHeight="1">
      <c r="A539" s="183"/>
      <c r="B539" s="13" t="s">
        <v>5277</v>
      </c>
      <c r="C539" s="104">
        <v>1</v>
      </c>
      <c r="D539" s="104"/>
      <c r="E539" s="82"/>
      <c r="F539" s="82"/>
      <c r="G539" s="8" t="s">
        <v>155</v>
      </c>
      <c r="H539" s="8" t="s">
        <v>34</v>
      </c>
      <c r="I539" s="8" t="s">
        <v>3239</v>
      </c>
      <c r="J539" s="12">
        <f t="shared" si="2"/>
        <v>13</v>
      </c>
      <c r="K539" s="8" t="s">
        <v>5092</v>
      </c>
      <c r="L539" s="8" t="s">
        <v>5093</v>
      </c>
      <c r="M539" s="8" t="s">
        <v>2922</v>
      </c>
      <c r="N539" s="8" t="s">
        <v>2924</v>
      </c>
      <c r="O539" s="8" t="s">
        <v>5281</v>
      </c>
      <c r="P539" s="8" t="s">
        <v>5282</v>
      </c>
      <c r="Q539" s="8" t="s">
        <v>2922</v>
      </c>
      <c r="R539" s="8" t="s">
        <v>2924</v>
      </c>
      <c r="S539" s="8" t="s">
        <v>5284</v>
      </c>
      <c r="T539" s="8" t="s">
        <v>78</v>
      </c>
      <c r="U539" s="8" t="s">
        <v>59</v>
      </c>
      <c r="V539" s="8" t="s">
        <v>5097</v>
      </c>
      <c r="W539" s="8" t="s">
        <v>5286</v>
      </c>
    </row>
    <row r="540" spans="1:23" ht="15" customHeight="1">
      <c r="A540" s="183"/>
      <c r="B540" s="13" t="s">
        <v>5288</v>
      </c>
      <c r="C540" s="104">
        <v>1</v>
      </c>
      <c r="D540" s="104"/>
      <c r="E540" s="82"/>
      <c r="F540" s="82"/>
      <c r="G540" s="8" t="s">
        <v>316</v>
      </c>
      <c r="H540" s="8" t="s">
        <v>34</v>
      </c>
      <c r="I540" s="8" t="s">
        <v>5290</v>
      </c>
      <c r="J540" s="12">
        <f t="shared" si="2"/>
        <v>40</v>
      </c>
      <c r="K540" s="8" t="s">
        <v>4825</v>
      </c>
      <c r="L540" s="8" t="s">
        <v>4826</v>
      </c>
      <c r="M540" s="8" t="s">
        <v>2463</v>
      </c>
      <c r="N540" s="8" t="s">
        <v>2464</v>
      </c>
      <c r="O540" s="8" t="s">
        <v>5291</v>
      </c>
      <c r="P540" s="8" t="s">
        <v>5292</v>
      </c>
      <c r="Q540" s="8" t="s">
        <v>2607</v>
      </c>
      <c r="R540" s="8" t="s">
        <v>2609</v>
      </c>
      <c r="S540" s="8" t="s">
        <v>5294</v>
      </c>
      <c r="T540" s="8" t="s">
        <v>57</v>
      </c>
      <c r="U540" s="8" t="s">
        <v>59</v>
      </c>
      <c r="V540" s="8" t="s">
        <v>2468</v>
      </c>
      <c r="W540" s="8" t="s">
        <v>5295</v>
      </c>
    </row>
    <row r="541" spans="1:23" ht="15" customHeight="1">
      <c r="A541" s="183"/>
      <c r="B541" s="13" t="s">
        <v>5296</v>
      </c>
      <c r="C541" s="104"/>
      <c r="D541" s="104"/>
      <c r="E541" s="82"/>
      <c r="F541" s="82"/>
      <c r="G541" s="8" t="s">
        <v>316</v>
      </c>
      <c r="H541" s="8" t="s">
        <v>34</v>
      </c>
      <c r="I541" s="8" t="s">
        <v>2422</v>
      </c>
      <c r="J541" s="12">
        <f t="shared" si="2"/>
        <v>16</v>
      </c>
      <c r="K541" s="8" t="s">
        <v>4825</v>
      </c>
      <c r="L541" s="8" t="s">
        <v>4826</v>
      </c>
      <c r="M541" s="8" t="s">
        <v>2463</v>
      </c>
      <c r="N541" s="8" t="s">
        <v>2464</v>
      </c>
      <c r="O541" s="8" t="s">
        <v>5299</v>
      </c>
      <c r="P541" s="8" t="s">
        <v>5301</v>
      </c>
      <c r="Q541" s="8" t="s">
        <v>486</v>
      </c>
      <c r="R541" s="8" t="s">
        <v>487</v>
      </c>
      <c r="S541" s="8" t="s">
        <v>5303</v>
      </c>
      <c r="T541" s="8" t="s">
        <v>57</v>
      </c>
      <c r="U541" s="8" t="s">
        <v>59</v>
      </c>
      <c r="V541" s="8" t="s">
        <v>2468</v>
      </c>
      <c r="W541" s="8" t="s">
        <v>5305</v>
      </c>
    </row>
    <row r="542" spans="1:23" ht="15" customHeight="1">
      <c r="A542" s="183"/>
      <c r="B542" s="13" t="s">
        <v>5307</v>
      </c>
      <c r="C542" s="104"/>
      <c r="D542" s="104"/>
      <c r="E542" s="82"/>
      <c r="F542" s="82"/>
      <c r="G542" s="8" t="s">
        <v>155</v>
      </c>
      <c r="H542" s="8" t="s">
        <v>34</v>
      </c>
      <c r="I542" s="8" t="s">
        <v>1736</v>
      </c>
      <c r="J542" s="12">
        <f t="shared" si="2"/>
        <v>8</v>
      </c>
      <c r="K542" s="8" t="s">
        <v>5310</v>
      </c>
      <c r="L542" s="8" t="s">
        <v>5311</v>
      </c>
      <c r="M542" s="8" t="s">
        <v>486</v>
      </c>
      <c r="N542" s="8" t="s">
        <v>487</v>
      </c>
      <c r="O542" s="8" t="s">
        <v>5299</v>
      </c>
      <c r="P542" s="8" t="s">
        <v>5301</v>
      </c>
      <c r="Q542" s="8" t="s">
        <v>486</v>
      </c>
      <c r="R542" s="8" t="s">
        <v>487</v>
      </c>
      <c r="S542" s="8" t="s">
        <v>89</v>
      </c>
      <c r="T542" s="8" t="s">
        <v>78</v>
      </c>
      <c r="U542" s="8" t="s">
        <v>59</v>
      </c>
      <c r="V542" s="8" t="s">
        <v>89</v>
      </c>
      <c r="W542" s="8" t="s">
        <v>89</v>
      </c>
    </row>
    <row r="543" spans="1:23" ht="15" customHeight="1">
      <c r="A543" s="183"/>
      <c r="B543" s="13" t="s">
        <v>5314</v>
      </c>
      <c r="C543" s="104">
        <v>1</v>
      </c>
      <c r="D543" s="104"/>
      <c r="E543" s="82"/>
      <c r="F543" s="82"/>
      <c r="G543" s="8" t="s">
        <v>155</v>
      </c>
      <c r="H543" s="8" t="s">
        <v>34</v>
      </c>
      <c r="I543" s="8" t="s">
        <v>232</v>
      </c>
      <c r="J543" s="12">
        <f t="shared" si="2"/>
        <v>10</v>
      </c>
      <c r="K543" s="8" t="s">
        <v>5317</v>
      </c>
      <c r="L543" s="8" t="s">
        <v>5318</v>
      </c>
      <c r="M543" s="8" t="s">
        <v>486</v>
      </c>
      <c r="N543" s="8" t="s">
        <v>487</v>
      </c>
      <c r="O543" s="8" t="s">
        <v>5299</v>
      </c>
      <c r="P543" s="8" t="s">
        <v>5301</v>
      </c>
      <c r="Q543" s="8" t="s">
        <v>486</v>
      </c>
      <c r="R543" s="8" t="s">
        <v>487</v>
      </c>
      <c r="S543" s="8" t="s">
        <v>89</v>
      </c>
      <c r="T543" s="8" t="s">
        <v>78</v>
      </c>
      <c r="U543" s="8" t="s">
        <v>59</v>
      </c>
      <c r="V543" s="8" t="s">
        <v>89</v>
      </c>
      <c r="W543" s="8" t="s">
        <v>89</v>
      </c>
    </row>
    <row r="544" spans="1:23" ht="15" customHeight="1">
      <c r="A544" s="183"/>
      <c r="B544" s="13" t="s">
        <v>5324</v>
      </c>
      <c r="C544" s="104">
        <v>1</v>
      </c>
      <c r="D544" s="104"/>
      <c r="E544" s="82"/>
      <c r="F544" s="82"/>
      <c r="G544" s="8" t="s">
        <v>155</v>
      </c>
      <c r="H544" s="8" t="s">
        <v>34</v>
      </c>
      <c r="I544" s="8" t="s">
        <v>5152</v>
      </c>
      <c r="J544" s="12">
        <f t="shared" si="2"/>
        <v>16</v>
      </c>
      <c r="K544" s="8" t="s">
        <v>5327</v>
      </c>
      <c r="L544" s="8" t="s">
        <v>5328</v>
      </c>
      <c r="M544" s="8" t="s">
        <v>486</v>
      </c>
      <c r="N544" s="8" t="s">
        <v>487</v>
      </c>
      <c r="O544" s="8" t="s">
        <v>5299</v>
      </c>
      <c r="P544" s="8" t="s">
        <v>5301</v>
      </c>
      <c r="Q544" s="8" t="s">
        <v>486</v>
      </c>
      <c r="R544" s="8" t="s">
        <v>487</v>
      </c>
      <c r="S544" s="8" t="s">
        <v>89</v>
      </c>
      <c r="T544" s="8" t="s">
        <v>78</v>
      </c>
      <c r="U544" s="8" t="s">
        <v>59</v>
      </c>
      <c r="V544" s="8" t="s">
        <v>89</v>
      </c>
      <c r="W544" s="8" t="s">
        <v>89</v>
      </c>
    </row>
    <row r="545" spans="1:23" ht="15" customHeight="1">
      <c r="A545" s="183"/>
      <c r="B545" s="13" t="s">
        <v>5331</v>
      </c>
      <c r="C545" s="104"/>
      <c r="D545" s="104"/>
      <c r="E545" s="82"/>
      <c r="F545" s="82"/>
      <c r="G545" s="8" t="s">
        <v>155</v>
      </c>
      <c r="H545" s="8" t="s">
        <v>34</v>
      </c>
      <c r="I545" s="8" t="s">
        <v>2039</v>
      </c>
      <c r="J545" s="12">
        <f t="shared" si="2"/>
        <v>21</v>
      </c>
      <c r="K545" s="8" t="s">
        <v>5333</v>
      </c>
      <c r="L545" s="8" t="s">
        <v>5335</v>
      </c>
      <c r="M545" s="8" t="s">
        <v>486</v>
      </c>
      <c r="N545" s="8" t="s">
        <v>487</v>
      </c>
      <c r="O545" s="8" t="s">
        <v>5299</v>
      </c>
      <c r="P545" s="8" t="s">
        <v>5301</v>
      </c>
      <c r="Q545" s="8" t="s">
        <v>486</v>
      </c>
      <c r="R545" s="8" t="s">
        <v>487</v>
      </c>
      <c r="S545" s="8" t="s">
        <v>89</v>
      </c>
      <c r="T545" s="8" t="s">
        <v>78</v>
      </c>
      <c r="U545" s="8" t="s">
        <v>59</v>
      </c>
      <c r="V545" s="8" t="s">
        <v>89</v>
      </c>
      <c r="W545" s="8" t="s">
        <v>89</v>
      </c>
    </row>
    <row r="546" spans="1:23" ht="15" customHeight="1">
      <c r="A546" s="183"/>
      <c r="B546" s="13" t="s">
        <v>5340</v>
      </c>
      <c r="C546" s="104"/>
      <c r="D546" s="104"/>
      <c r="E546" s="82"/>
      <c r="F546" s="82"/>
      <c r="G546" s="8" t="s">
        <v>155</v>
      </c>
      <c r="H546" s="8" t="s">
        <v>34</v>
      </c>
      <c r="I546" s="8" t="s">
        <v>1736</v>
      </c>
      <c r="J546" s="12">
        <f t="shared" si="2"/>
        <v>8</v>
      </c>
      <c r="K546" s="8" t="s">
        <v>5344</v>
      </c>
      <c r="L546" s="8" t="s">
        <v>5345</v>
      </c>
      <c r="M546" s="8" t="s">
        <v>486</v>
      </c>
      <c r="N546" s="8" t="s">
        <v>487</v>
      </c>
      <c r="O546" s="8" t="s">
        <v>5299</v>
      </c>
      <c r="P546" s="8" t="s">
        <v>5301</v>
      </c>
      <c r="Q546" s="8" t="s">
        <v>486</v>
      </c>
      <c r="R546" s="8" t="s">
        <v>487</v>
      </c>
      <c r="S546" s="8" t="s">
        <v>89</v>
      </c>
      <c r="T546" s="8" t="s">
        <v>78</v>
      </c>
      <c r="U546" s="8" t="s">
        <v>59</v>
      </c>
      <c r="V546" s="8" t="s">
        <v>89</v>
      </c>
      <c r="W546" s="8" t="s">
        <v>89</v>
      </c>
    </row>
    <row r="547" spans="1:23" ht="15" customHeight="1">
      <c r="A547" s="183"/>
      <c r="B547" s="13" t="s">
        <v>5349</v>
      </c>
      <c r="C547" s="104">
        <v>1</v>
      </c>
      <c r="D547" s="104"/>
      <c r="E547" s="82"/>
      <c r="F547" s="82"/>
      <c r="G547" s="8" t="s">
        <v>155</v>
      </c>
      <c r="H547" s="8" t="s">
        <v>34</v>
      </c>
      <c r="I547" s="8" t="s">
        <v>232</v>
      </c>
      <c r="J547" s="12">
        <f t="shared" si="2"/>
        <v>10</v>
      </c>
      <c r="K547" s="8" t="s">
        <v>5351</v>
      </c>
      <c r="L547" s="8" t="s">
        <v>5353</v>
      </c>
      <c r="M547" s="8" t="s">
        <v>486</v>
      </c>
      <c r="N547" s="8" t="s">
        <v>487</v>
      </c>
      <c r="O547" s="8" t="s">
        <v>5299</v>
      </c>
      <c r="P547" s="8" t="s">
        <v>5301</v>
      </c>
      <c r="Q547" s="8" t="s">
        <v>486</v>
      </c>
      <c r="R547" s="8" t="s">
        <v>487</v>
      </c>
      <c r="S547" s="8" t="s">
        <v>89</v>
      </c>
      <c r="T547" s="8" t="s">
        <v>78</v>
      </c>
      <c r="U547" s="8" t="s">
        <v>59</v>
      </c>
      <c r="V547" s="8" t="s">
        <v>89</v>
      </c>
      <c r="W547" s="8" t="s">
        <v>89</v>
      </c>
    </row>
    <row r="548" spans="1:23" ht="15" customHeight="1">
      <c r="A548" s="183"/>
      <c r="B548" s="13" t="s">
        <v>5355</v>
      </c>
      <c r="C548" s="104">
        <v>1</v>
      </c>
      <c r="D548" s="104"/>
      <c r="E548" s="82"/>
      <c r="F548" s="82"/>
      <c r="G548" s="8" t="s">
        <v>155</v>
      </c>
      <c r="H548" s="8" t="s">
        <v>34</v>
      </c>
      <c r="I548" s="8" t="s">
        <v>5152</v>
      </c>
      <c r="J548" s="12">
        <f t="shared" si="2"/>
        <v>16</v>
      </c>
      <c r="K548" s="8" t="s">
        <v>5358</v>
      </c>
      <c r="L548" s="8" t="s">
        <v>5359</v>
      </c>
      <c r="M548" s="8" t="s">
        <v>486</v>
      </c>
      <c r="N548" s="8" t="s">
        <v>487</v>
      </c>
      <c r="O548" s="8" t="s">
        <v>5299</v>
      </c>
      <c r="P548" s="8" t="s">
        <v>5301</v>
      </c>
      <c r="Q548" s="8" t="s">
        <v>486</v>
      </c>
      <c r="R548" s="8" t="s">
        <v>487</v>
      </c>
      <c r="S548" s="8" t="s">
        <v>89</v>
      </c>
      <c r="T548" s="8" t="s">
        <v>78</v>
      </c>
      <c r="U548" s="8" t="s">
        <v>59</v>
      </c>
      <c r="V548" s="8" t="s">
        <v>89</v>
      </c>
      <c r="W548" s="8" t="s">
        <v>89</v>
      </c>
    </row>
    <row r="549" spans="1:23" ht="15" customHeight="1">
      <c r="A549" s="183"/>
      <c r="B549" s="13" t="s">
        <v>5362</v>
      </c>
      <c r="C549" s="104">
        <v>1</v>
      </c>
      <c r="D549" s="104"/>
      <c r="E549" s="82"/>
      <c r="F549" s="82"/>
      <c r="G549" s="8" t="s">
        <v>155</v>
      </c>
      <c r="H549" s="8" t="s">
        <v>34</v>
      </c>
      <c r="I549" s="8" t="s">
        <v>2039</v>
      </c>
      <c r="J549" s="12">
        <f t="shared" si="2"/>
        <v>21</v>
      </c>
      <c r="K549" s="8" t="s">
        <v>5365</v>
      </c>
      <c r="L549" s="8" t="s">
        <v>5366</v>
      </c>
      <c r="M549" s="8" t="s">
        <v>486</v>
      </c>
      <c r="N549" s="8" t="s">
        <v>487</v>
      </c>
      <c r="O549" s="8" t="s">
        <v>5299</v>
      </c>
      <c r="P549" s="8" t="s">
        <v>5301</v>
      </c>
      <c r="Q549" s="8" t="s">
        <v>486</v>
      </c>
      <c r="R549" s="8" t="s">
        <v>487</v>
      </c>
      <c r="S549" s="8" t="s">
        <v>89</v>
      </c>
      <c r="T549" s="8" t="s">
        <v>78</v>
      </c>
      <c r="U549" s="8" t="s">
        <v>59</v>
      </c>
      <c r="V549" s="8" t="s">
        <v>89</v>
      </c>
      <c r="W549" s="8" t="s">
        <v>89</v>
      </c>
    </row>
    <row r="550" spans="1:23" ht="15" customHeight="1">
      <c r="A550" s="183"/>
      <c r="B550" s="13" t="s">
        <v>5370</v>
      </c>
      <c r="C550" s="104">
        <v>1</v>
      </c>
      <c r="D550" s="104"/>
      <c r="E550" s="82"/>
      <c r="F550" s="82"/>
      <c r="G550" s="8" t="s">
        <v>155</v>
      </c>
      <c r="H550" s="8" t="s">
        <v>34</v>
      </c>
      <c r="I550" s="8" t="s">
        <v>216</v>
      </c>
      <c r="J550" s="12">
        <f t="shared" si="2"/>
        <v>15</v>
      </c>
      <c r="K550" s="8" t="s">
        <v>5291</v>
      </c>
      <c r="L550" s="8" t="s">
        <v>5292</v>
      </c>
      <c r="M550" s="8" t="s">
        <v>2607</v>
      </c>
      <c r="N550" s="8" t="s">
        <v>2609</v>
      </c>
      <c r="O550" s="8" t="s">
        <v>5373</v>
      </c>
      <c r="P550" s="8" t="s">
        <v>5374</v>
      </c>
      <c r="Q550" s="8" t="s">
        <v>2607</v>
      </c>
      <c r="R550" s="8" t="s">
        <v>2609</v>
      </c>
      <c r="S550" s="8" t="s">
        <v>89</v>
      </c>
      <c r="T550" s="8" t="s">
        <v>78</v>
      </c>
      <c r="U550" s="8" t="s">
        <v>59</v>
      </c>
      <c r="V550" s="8" t="s">
        <v>89</v>
      </c>
      <c r="W550" s="8" t="s">
        <v>89</v>
      </c>
    </row>
    <row r="551" spans="1:23" ht="15" customHeight="1">
      <c r="A551" s="183"/>
      <c r="B551" s="13" t="s">
        <v>5378</v>
      </c>
      <c r="C551" s="104">
        <v>1</v>
      </c>
      <c r="D551" s="104"/>
      <c r="E551" s="82"/>
      <c r="F551" s="82"/>
      <c r="G551" s="8" t="s">
        <v>155</v>
      </c>
      <c r="H551" s="8" t="s">
        <v>34</v>
      </c>
      <c r="I551" s="8" t="s">
        <v>5380</v>
      </c>
      <c r="J551" s="12">
        <f t="shared" si="2"/>
        <v>85</v>
      </c>
      <c r="K551" s="8" t="s">
        <v>5291</v>
      </c>
      <c r="L551" s="8" t="s">
        <v>5292</v>
      </c>
      <c r="M551" s="8" t="s">
        <v>2607</v>
      </c>
      <c r="N551" s="8" t="s">
        <v>2609</v>
      </c>
      <c r="O551" s="8" t="s">
        <v>5384</v>
      </c>
      <c r="P551" s="8" t="s">
        <v>5385</v>
      </c>
      <c r="Q551" s="8" t="s">
        <v>486</v>
      </c>
      <c r="R551" s="8" t="s">
        <v>487</v>
      </c>
      <c r="S551" s="8" t="s">
        <v>5388</v>
      </c>
      <c r="T551" s="8" t="s">
        <v>57</v>
      </c>
      <c r="U551" s="8" t="s">
        <v>59</v>
      </c>
      <c r="V551" s="8" t="s">
        <v>5295</v>
      </c>
      <c r="W551" s="8" t="s">
        <v>2671</v>
      </c>
    </row>
    <row r="552" spans="1:23" ht="15" customHeight="1">
      <c r="A552" s="183"/>
      <c r="B552" s="13" t="s">
        <v>5391</v>
      </c>
      <c r="C552" s="104">
        <v>1</v>
      </c>
      <c r="D552" s="104"/>
      <c r="E552" s="82"/>
      <c r="F552" s="82"/>
      <c r="G552" s="8" t="s">
        <v>155</v>
      </c>
      <c r="H552" s="8" t="s">
        <v>34</v>
      </c>
      <c r="I552" s="8" t="s">
        <v>5393</v>
      </c>
      <c r="J552" s="12">
        <f t="shared" si="2"/>
        <v>48</v>
      </c>
      <c r="K552" s="8" t="s">
        <v>5299</v>
      </c>
      <c r="L552" s="8" t="s">
        <v>5301</v>
      </c>
      <c r="M552" s="8" t="s">
        <v>486</v>
      </c>
      <c r="N552" s="8" t="s">
        <v>487</v>
      </c>
      <c r="O552" s="8" t="s">
        <v>5396</v>
      </c>
      <c r="P552" s="8" t="s">
        <v>5397</v>
      </c>
      <c r="Q552" s="8" t="s">
        <v>531</v>
      </c>
      <c r="R552" s="8" t="s">
        <v>532</v>
      </c>
      <c r="S552" s="8" t="s">
        <v>5399</v>
      </c>
      <c r="T552" s="8" t="s">
        <v>57</v>
      </c>
      <c r="U552" s="8" t="s">
        <v>59</v>
      </c>
      <c r="V552" s="8" t="s">
        <v>5305</v>
      </c>
      <c r="W552" s="8" t="s">
        <v>5401</v>
      </c>
    </row>
    <row r="553" spans="1:23" ht="15" customHeight="1">
      <c r="A553" s="183"/>
      <c r="B553" s="13" t="s">
        <v>5403</v>
      </c>
      <c r="C553" s="104">
        <v>1</v>
      </c>
      <c r="D553" s="104"/>
      <c r="E553" s="82"/>
      <c r="F553" s="82"/>
      <c r="G553" s="8" t="s">
        <v>84</v>
      </c>
      <c r="H553" s="8" t="s">
        <v>34</v>
      </c>
      <c r="I553" s="8" t="s">
        <v>5404</v>
      </c>
      <c r="J553" s="12">
        <f t="shared" si="2"/>
        <v>48</v>
      </c>
      <c r="K553" s="8" t="s">
        <v>5299</v>
      </c>
      <c r="L553" s="8" t="s">
        <v>5301</v>
      </c>
      <c r="M553" s="8" t="s">
        <v>486</v>
      </c>
      <c r="N553" s="8" t="s">
        <v>487</v>
      </c>
      <c r="O553" s="8" t="s">
        <v>5408</v>
      </c>
      <c r="P553" s="8" t="s">
        <v>5409</v>
      </c>
      <c r="Q553" s="8" t="s">
        <v>531</v>
      </c>
      <c r="R553" s="8" t="s">
        <v>532</v>
      </c>
      <c r="S553" s="8" t="s">
        <v>5411</v>
      </c>
      <c r="T553" s="8" t="s">
        <v>57</v>
      </c>
      <c r="U553" s="8" t="s">
        <v>59</v>
      </c>
      <c r="V553" s="8" t="s">
        <v>5305</v>
      </c>
      <c r="W553" s="8" t="s">
        <v>2586</v>
      </c>
    </row>
    <row r="554" spans="1:23" ht="15" customHeight="1">
      <c r="A554" s="183"/>
      <c r="B554" s="13" t="s">
        <v>5414</v>
      </c>
      <c r="C554" s="104"/>
      <c r="D554" s="104"/>
      <c r="E554" s="82"/>
      <c r="F554" s="82"/>
      <c r="G554" s="8" t="s">
        <v>84</v>
      </c>
      <c r="H554" s="8" t="s">
        <v>34</v>
      </c>
      <c r="I554" s="8" t="s">
        <v>5404</v>
      </c>
      <c r="J554" s="12">
        <f t="shared" si="2"/>
        <v>48</v>
      </c>
      <c r="K554" s="8" t="s">
        <v>5299</v>
      </c>
      <c r="L554" s="8" t="s">
        <v>5301</v>
      </c>
      <c r="M554" s="8" t="s">
        <v>486</v>
      </c>
      <c r="N554" s="8" t="s">
        <v>487</v>
      </c>
      <c r="O554" s="8" t="s">
        <v>5418</v>
      </c>
      <c r="P554" s="8" t="s">
        <v>5419</v>
      </c>
      <c r="Q554" s="8" t="s">
        <v>531</v>
      </c>
      <c r="R554" s="8" t="s">
        <v>532</v>
      </c>
      <c r="S554" s="8" t="s">
        <v>5411</v>
      </c>
      <c r="T554" s="8" t="s">
        <v>57</v>
      </c>
      <c r="U554" s="8" t="s">
        <v>59</v>
      </c>
      <c r="V554" s="8" t="s">
        <v>5305</v>
      </c>
      <c r="W554" s="8" t="s">
        <v>2586</v>
      </c>
    </row>
    <row r="555" spans="1:23" ht="15" customHeight="1">
      <c r="A555" s="183"/>
      <c r="B555" s="13" t="s">
        <v>5423</v>
      </c>
      <c r="C555" s="104"/>
      <c r="D555" s="104"/>
      <c r="E555" s="82"/>
      <c r="F555" s="82"/>
      <c r="G555" s="8" t="s">
        <v>155</v>
      </c>
      <c r="H555" s="8" t="s">
        <v>34</v>
      </c>
      <c r="I555" s="8" t="s">
        <v>1736</v>
      </c>
      <c r="J555" s="12">
        <f t="shared" si="2"/>
        <v>8</v>
      </c>
      <c r="K555" s="8" t="s">
        <v>5426</v>
      </c>
      <c r="L555" s="8" t="s">
        <v>5428</v>
      </c>
      <c r="M555" s="8" t="s">
        <v>2607</v>
      </c>
      <c r="N555" s="8" t="s">
        <v>2609</v>
      </c>
      <c r="O555" s="8" t="s">
        <v>5291</v>
      </c>
      <c r="P555" s="8" t="s">
        <v>5292</v>
      </c>
      <c r="Q555" s="8" t="s">
        <v>2607</v>
      </c>
      <c r="R555" s="8" t="s">
        <v>2609</v>
      </c>
      <c r="S555" s="8" t="s">
        <v>89</v>
      </c>
      <c r="T555" s="8" t="s">
        <v>78</v>
      </c>
      <c r="U555" s="8" t="s">
        <v>59</v>
      </c>
      <c r="V555" s="8" t="s">
        <v>89</v>
      </c>
      <c r="W555" s="8" t="s">
        <v>89</v>
      </c>
    </row>
    <row r="556" spans="1:23" ht="15" customHeight="1">
      <c r="A556" s="183"/>
      <c r="B556" s="13" t="s">
        <v>5429</v>
      </c>
      <c r="C556" s="104">
        <v>1</v>
      </c>
      <c r="D556" s="104"/>
      <c r="E556" s="82"/>
      <c r="F556" s="82"/>
      <c r="G556" s="8" t="s">
        <v>155</v>
      </c>
      <c r="H556" s="8" t="s">
        <v>34</v>
      </c>
      <c r="I556" s="8" t="s">
        <v>232</v>
      </c>
      <c r="J556" s="12">
        <f t="shared" si="2"/>
        <v>10</v>
      </c>
      <c r="K556" s="8" t="s">
        <v>5433</v>
      </c>
      <c r="L556" s="8" t="s">
        <v>5434</v>
      </c>
      <c r="M556" s="8" t="s">
        <v>2607</v>
      </c>
      <c r="N556" s="8" t="s">
        <v>2609</v>
      </c>
      <c r="O556" s="8" t="s">
        <v>5291</v>
      </c>
      <c r="P556" s="8" t="s">
        <v>5292</v>
      </c>
      <c r="Q556" s="8" t="s">
        <v>2607</v>
      </c>
      <c r="R556" s="8" t="s">
        <v>2609</v>
      </c>
      <c r="S556" s="8" t="s">
        <v>89</v>
      </c>
      <c r="T556" s="8" t="s">
        <v>78</v>
      </c>
      <c r="U556" s="8" t="s">
        <v>59</v>
      </c>
      <c r="V556" s="8" t="s">
        <v>89</v>
      </c>
      <c r="W556" s="8" t="s">
        <v>89</v>
      </c>
    </row>
    <row r="557" spans="1:23" ht="15" customHeight="1">
      <c r="A557" s="183"/>
      <c r="B557" s="13" t="s">
        <v>5437</v>
      </c>
      <c r="C557" s="104">
        <v>1</v>
      </c>
      <c r="D557" s="104"/>
      <c r="E557" s="82"/>
      <c r="F557" s="82"/>
      <c r="G557" s="8" t="s">
        <v>155</v>
      </c>
      <c r="H557" s="8" t="s">
        <v>34</v>
      </c>
      <c r="I557" s="8" t="s">
        <v>5439</v>
      </c>
      <c r="J557" s="12">
        <f t="shared" si="2"/>
        <v>29</v>
      </c>
      <c r="K557" s="8" t="s">
        <v>5441</v>
      </c>
      <c r="L557" s="8" t="s">
        <v>5442</v>
      </c>
      <c r="M557" s="8" t="s">
        <v>2607</v>
      </c>
      <c r="N557" s="8" t="s">
        <v>2609</v>
      </c>
      <c r="O557" s="8" t="s">
        <v>5291</v>
      </c>
      <c r="P557" s="8" t="s">
        <v>5292</v>
      </c>
      <c r="Q557" s="8" t="s">
        <v>2607</v>
      </c>
      <c r="R557" s="8" t="s">
        <v>2609</v>
      </c>
      <c r="S557" s="8" t="s">
        <v>89</v>
      </c>
      <c r="T557" s="8" t="s">
        <v>78</v>
      </c>
      <c r="U557" s="8" t="s">
        <v>59</v>
      </c>
      <c r="V557" s="8" t="s">
        <v>89</v>
      </c>
      <c r="W557" s="8" t="s">
        <v>89</v>
      </c>
    </row>
    <row r="558" spans="1:23" ht="15" customHeight="1">
      <c r="A558" s="183"/>
      <c r="B558" s="13" t="s">
        <v>5445</v>
      </c>
      <c r="C558" s="104">
        <v>1</v>
      </c>
      <c r="D558" s="104"/>
      <c r="E558" s="82"/>
      <c r="F558" s="82"/>
      <c r="G558" s="8" t="s">
        <v>155</v>
      </c>
      <c r="H558" s="8" t="s">
        <v>34</v>
      </c>
      <c r="I558" s="8" t="s">
        <v>5448</v>
      </c>
      <c r="J558" s="12">
        <f t="shared" si="2"/>
        <v>32</v>
      </c>
      <c r="K558" s="8" t="s">
        <v>5450</v>
      </c>
      <c r="L558" s="8" t="s">
        <v>5451</v>
      </c>
      <c r="M558" s="8" t="s">
        <v>2607</v>
      </c>
      <c r="N558" s="8" t="s">
        <v>2609</v>
      </c>
      <c r="O558" s="8" t="s">
        <v>5291</v>
      </c>
      <c r="P558" s="8" t="s">
        <v>5292</v>
      </c>
      <c r="Q558" s="8" t="s">
        <v>2607</v>
      </c>
      <c r="R558" s="8" t="s">
        <v>2609</v>
      </c>
      <c r="S558" s="8" t="s">
        <v>89</v>
      </c>
      <c r="T558" s="8" t="s">
        <v>78</v>
      </c>
      <c r="U558" s="8" t="s">
        <v>59</v>
      </c>
      <c r="V558" s="8" t="s">
        <v>89</v>
      </c>
      <c r="W558" s="8" t="s">
        <v>89</v>
      </c>
    </row>
    <row r="559" spans="1:23" ht="15" customHeight="1">
      <c r="A559" s="183"/>
      <c r="B559" s="13" t="s">
        <v>5456</v>
      </c>
      <c r="C559" s="104">
        <v>1</v>
      </c>
      <c r="D559" s="104"/>
      <c r="E559" s="82"/>
      <c r="F559" s="82"/>
      <c r="G559" s="8" t="s">
        <v>84</v>
      </c>
      <c r="H559" s="8" t="s">
        <v>34</v>
      </c>
      <c r="I559" s="8" t="s">
        <v>5458</v>
      </c>
      <c r="J559" s="12">
        <f t="shared" si="2"/>
        <v>45</v>
      </c>
      <c r="K559" s="8" t="s">
        <v>5291</v>
      </c>
      <c r="L559" s="8" t="s">
        <v>5292</v>
      </c>
      <c r="M559" s="8" t="s">
        <v>2607</v>
      </c>
      <c r="N559" s="8" t="s">
        <v>2609</v>
      </c>
      <c r="O559" s="8" t="s">
        <v>5460</v>
      </c>
      <c r="P559" s="8" t="s">
        <v>5461</v>
      </c>
      <c r="Q559" s="8" t="s">
        <v>486</v>
      </c>
      <c r="R559" s="8" t="s">
        <v>487</v>
      </c>
      <c r="S559" s="8" t="s">
        <v>5463</v>
      </c>
      <c r="T559" s="8" t="s">
        <v>57</v>
      </c>
      <c r="U559" s="8" t="s">
        <v>59</v>
      </c>
      <c r="V559" s="8" t="s">
        <v>5295</v>
      </c>
      <c r="W559" s="8" t="s">
        <v>5464</v>
      </c>
    </row>
    <row r="560" spans="1:23" ht="15" customHeight="1">
      <c r="A560" s="183"/>
      <c r="B560" s="13" t="s">
        <v>5465</v>
      </c>
      <c r="C560" s="104"/>
      <c r="D560" s="104"/>
      <c r="E560" s="82"/>
      <c r="F560" s="82"/>
      <c r="G560" s="8" t="s">
        <v>84</v>
      </c>
      <c r="H560" s="8" t="s">
        <v>34</v>
      </c>
      <c r="I560" s="8" t="s">
        <v>5467</v>
      </c>
      <c r="J560" s="12">
        <f t="shared" si="2"/>
        <v>45</v>
      </c>
      <c r="K560" s="8" t="s">
        <v>5291</v>
      </c>
      <c r="L560" s="8" t="s">
        <v>5292</v>
      </c>
      <c r="M560" s="8" t="s">
        <v>2607</v>
      </c>
      <c r="N560" s="8" t="s">
        <v>2609</v>
      </c>
      <c r="O560" s="8" t="s">
        <v>5469</v>
      </c>
      <c r="P560" s="8" t="s">
        <v>5470</v>
      </c>
      <c r="Q560" s="8" t="s">
        <v>486</v>
      </c>
      <c r="R560" s="8" t="s">
        <v>487</v>
      </c>
      <c r="S560" s="8" t="s">
        <v>5463</v>
      </c>
      <c r="T560" s="8" t="s">
        <v>57</v>
      </c>
      <c r="U560" s="8" t="s">
        <v>59</v>
      </c>
      <c r="V560" s="8" t="s">
        <v>5295</v>
      </c>
      <c r="W560" s="8" t="s">
        <v>5464</v>
      </c>
    </row>
    <row r="561" spans="1:23" ht="15" customHeight="1">
      <c r="A561" s="183"/>
      <c r="B561" s="13" t="s">
        <v>5472</v>
      </c>
      <c r="C561" s="104"/>
      <c r="D561" s="104"/>
      <c r="E561" s="82"/>
      <c r="F561" s="82"/>
      <c r="G561" s="8" t="s">
        <v>155</v>
      </c>
      <c r="H561" s="8" t="s">
        <v>34</v>
      </c>
      <c r="I561" s="8" t="s">
        <v>1736</v>
      </c>
      <c r="J561" s="12">
        <f t="shared" si="2"/>
        <v>8</v>
      </c>
      <c r="K561" s="8" t="s">
        <v>5477</v>
      </c>
      <c r="L561" s="8" t="s">
        <v>5479</v>
      </c>
      <c r="M561" s="8" t="s">
        <v>2607</v>
      </c>
      <c r="N561" s="8" t="s">
        <v>2609</v>
      </c>
      <c r="O561" s="8" t="s">
        <v>5291</v>
      </c>
      <c r="P561" s="8" t="s">
        <v>5292</v>
      </c>
      <c r="Q561" s="8" t="s">
        <v>2607</v>
      </c>
      <c r="R561" s="8" t="s">
        <v>2609</v>
      </c>
      <c r="S561" s="8" t="s">
        <v>89</v>
      </c>
      <c r="T561" s="8" t="s">
        <v>78</v>
      </c>
      <c r="U561" s="8" t="s">
        <v>59</v>
      </c>
      <c r="V561" s="8" t="s">
        <v>89</v>
      </c>
      <c r="W561" s="8" t="s">
        <v>89</v>
      </c>
    </row>
    <row r="562" spans="1:23" ht="15" customHeight="1">
      <c r="A562" s="183"/>
      <c r="B562" s="13" t="s">
        <v>5482</v>
      </c>
      <c r="C562" s="104">
        <v>1</v>
      </c>
      <c r="D562" s="104"/>
      <c r="E562" s="82"/>
      <c r="F562" s="82"/>
      <c r="G562" s="8" t="s">
        <v>155</v>
      </c>
      <c r="H562" s="8" t="s">
        <v>34</v>
      </c>
      <c r="I562" s="8" t="s">
        <v>232</v>
      </c>
      <c r="J562" s="12">
        <f t="shared" si="2"/>
        <v>10</v>
      </c>
      <c r="K562" s="8" t="s">
        <v>5485</v>
      </c>
      <c r="L562" s="8" t="s">
        <v>5486</v>
      </c>
      <c r="M562" s="8" t="s">
        <v>2607</v>
      </c>
      <c r="N562" s="8" t="s">
        <v>2609</v>
      </c>
      <c r="O562" s="8" t="s">
        <v>5291</v>
      </c>
      <c r="P562" s="8" t="s">
        <v>5292</v>
      </c>
      <c r="Q562" s="8" t="s">
        <v>2607</v>
      </c>
      <c r="R562" s="8" t="s">
        <v>2609</v>
      </c>
      <c r="S562" s="8" t="s">
        <v>89</v>
      </c>
      <c r="T562" s="8" t="s">
        <v>78</v>
      </c>
      <c r="U562" s="8" t="s">
        <v>59</v>
      </c>
      <c r="V562" s="8" t="s">
        <v>89</v>
      </c>
      <c r="W562" s="8" t="s">
        <v>89</v>
      </c>
    </row>
    <row r="563" spans="1:23" ht="15" customHeight="1">
      <c r="A563" s="183"/>
      <c r="B563" s="13" t="s">
        <v>5489</v>
      </c>
      <c r="C563" s="104">
        <v>1</v>
      </c>
      <c r="D563" s="104"/>
      <c r="E563" s="82"/>
      <c r="F563" s="82"/>
      <c r="G563" s="8" t="s">
        <v>155</v>
      </c>
      <c r="H563" s="8" t="s">
        <v>34</v>
      </c>
      <c r="I563" s="8" t="s">
        <v>5439</v>
      </c>
      <c r="J563" s="12">
        <f t="shared" si="2"/>
        <v>29</v>
      </c>
      <c r="K563" s="8" t="s">
        <v>5492</v>
      </c>
      <c r="L563" s="8" t="s">
        <v>5493</v>
      </c>
      <c r="M563" s="8" t="s">
        <v>2607</v>
      </c>
      <c r="N563" s="8" t="s">
        <v>2609</v>
      </c>
      <c r="O563" s="8" t="s">
        <v>5291</v>
      </c>
      <c r="P563" s="8" t="s">
        <v>5292</v>
      </c>
      <c r="Q563" s="8" t="s">
        <v>2607</v>
      </c>
      <c r="R563" s="8" t="s">
        <v>2609</v>
      </c>
      <c r="S563" s="8" t="s">
        <v>89</v>
      </c>
      <c r="T563" s="8" t="s">
        <v>78</v>
      </c>
      <c r="U563" s="8" t="s">
        <v>59</v>
      </c>
      <c r="V563" s="8" t="s">
        <v>89</v>
      </c>
      <c r="W563" s="8" t="s">
        <v>89</v>
      </c>
    </row>
    <row r="564" spans="1:23" ht="15" customHeight="1">
      <c r="A564" s="183"/>
      <c r="B564" s="13" t="s">
        <v>5496</v>
      </c>
      <c r="C564" s="104"/>
      <c r="D564" s="104"/>
      <c r="E564" s="82"/>
      <c r="F564" s="82"/>
      <c r="G564" s="8" t="s">
        <v>155</v>
      </c>
      <c r="H564" s="8" t="s">
        <v>34</v>
      </c>
      <c r="I564" s="8" t="s">
        <v>5448</v>
      </c>
      <c r="J564" s="12">
        <f t="shared" si="2"/>
        <v>32</v>
      </c>
      <c r="K564" s="8" t="s">
        <v>5499</v>
      </c>
      <c r="L564" s="8" t="s">
        <v>5501</v>
      </c>
      <c r="M564" s="8" t="s">
        <v>2607</v>
      </c>
      <c r="N564" s="8" t="s">
        <v>2609</v>
      </c>
      <c r="O564" s="8" t="s">
        <v>5291</v>
      </c>
      <c r="P564" s="8" t="s">
        <v>5292</v>
      </c>
      <c r="Q564" s="8" t="s">
        <v>2607</v>
      </c>
      <c r="R564" s="8" t="s">
        <v>2609</v>
      </c>
      <c r="S564" s="8" t="s">
        <v>89</v>
      </c>
      <c r="T564" s="8" t="s">
        <v>78</v>
      </c>
      <c r="U564" s="8" t="s">
        <v>59</v>
      </c>
      <c r="V564" s="8" t="s">
        <v>89</v>
      </c>
      <c r="W564" s="8" t="s">
        <v>89</v>
      </c>
    </row>
    <row r="565" spans="1:23" ht="15" customHeight="1">
      <c r="A565" s="183"/>
      <c r="B565" s="13" t="s">
        <v>5504</v>
      </c>
      <c r="C565" s="104"/>
      <c r="D565" s="104"/>
      <c r="E565" s="82"/>
      <c r="F565" s="82"/>
      <c r="G565" s="8" t="s">
        <v>4762</v>
      </c>
      <c r="H565" s="8" t="s">
        <v>34</v>
      </c>
      <c r="I565" s="8" t="s">
        <v>1043</v>
      </c>
      <c r="J565" s="12">
        <f t="shared" si="2"/>
        <v>5</v>
      </c>
      <c r="K565" s="8" t="s">
        <v>4965</v>
      </c>
      <c r="L565" s="8" t="s">
        <v>4967</v>
      </c>
      <c r="M565" s="8" t="s">
        <v>502</v>
      </c>
      <c r="N565" s="8" t="s">
        <v>503</v>
      </c>
      <c r="O565" s="8" t="s">
        <v>5508</v>
      </c>
      <c r="P565" s="8" t="s">
        <v>5509</v>
      </c>
      <c r="Q565" s="8" t="s">
        <v>502</v>
      </c>
      <c r="R565" s="8" t="s">
        <v>503</v>
      </c>
      <c r="S565" s="8" t="s">
        <v>89</v>
      </c>
      <c r="T565" s="8" t="s">
        <v>78</v>
      </c>
      <c r="U565" s="8" t="s">
        <v>4960</v>
      </c>
      <c r="V565" s="8" t="s">
        <v>89</v>
      </c>
      <c r="W565" s="8" t="s">
        <v>89</v>
      </c>
    </row>
    <row r="566" spans="1:23" ht="15" customHeight="1">
      <c r="A566" s="183"/>
      <c r="B566" s="13" t="s">
        <v>5512</v>
      </c>
      <c r="C566" s="104"/>
      <c r="D566" s="104"/>
      <c r="E566" s="82"/>
      <c r="F566" s="82"/>
      <c r="G566" s="8" t="s">
        <v>4972</v>
      </c>
      <c r="H566" s="8" t="s">
        <v>34</v>
      </c>
      <c r="I566" s="8" t="s">
        <v>5515</v>
      </c>
      <c r="J566" s="12">
        <f t="shared" si="2"/>
        <v>40</v>
      </c>
      <c r="K566" s="8" t="s">
        <v>5030</v>
      </c>
      <c r="L566" s="8" t="s">
        <v>5031</v>
      </c>
      <c r="M566" s="8" t="s">
        <v>716</v>
      </c>
      <c r="N566" s="8" t="s">
        <v>718</v>
      </c>
      <c r="O566" s="8" t="s">
        <v>5049</v>
      </c>
      <c r="P566" s="8" t="s">
        <v>5050</v>
      </c>
      <c r="Q566" s="8" t="s">
        <v>46</v>
      </c>
      <c r="R566" s="8" t="s">
        <v>49</v>
      </c>
      <c r="S566" s="8" t="s">
        <v>5517</v>
      </c>
      <c r="T566" s="8" t="s">
        <v>57</v>
      </c>
      <c r="U566" s="8" t="s">
        <v>4980</v>
      </c>
      <c r="V566" s="8" t="s">
        <v>5518</v>
      </c>
      <c r="W566" s="8" t="s">
        <v>5519</v>
      </c>
    </row>
    <row r="567" spans="1:23" ht="15" customHeight="1">
      <c r="A567" s="183"/>
      <c r="B567" s="13" t="s">
        <v>5520</v>
      </c>
      <c r="C567" s="104"/>
      <c r="D567" s="104"/>
      <c r="E567" s="82"/>
      <c r="F567" s="82"/>
      <c r="G567" s="8" t="s">
        <v>4991</v>
      </c>
      <c r="H567" s="8" t="s">
        <v>34</v>
      </c>
      <c r="I567" s="8" t="s">
        <v>4992</v>
      </c>
      <c r="J567" s="12">
        <f t="shared" si="2"/>
        <v>1</v>
      </c>
      <c r="K567" s="8" t="s">
        <v>5030</v>
      </c>
      <c r="L567" s="8" t="s">
        <v>5031</v>
      </c>
      <c r="M567" s="8" t="s">
        <v>716</v>
      </c>
      <c r="N567" s="8" t="s">
        <v>718</v>
      </c>
      <c r="O567" s="8" t="s">
        <v>5013</v>
      </c>
      <c r="P567" s="8" t="s">
        <v>5014</v>
      </c>
      <c r="Q567" s="8" t="s">
        <v>716</v>
      </c>
      <c r="R567" s="8" t="s">
        <v>718</v>
      </c>
      <c r="S567" s="8" t="s">
        <v>89</v>
      </c>
      <c r="T567" s="8" t="s">
        <v>78</v>
      </c>
      <c r="U567" s="8" t="s">
        <v>5015</v>
      </c>
      <c r="V567" s="8" t="s">
        <v>89</v>
      </c>
      <c r="W567" s="8" t="s">
        <v>89</v>
      </c>
    </row>
    <row r="568" spans="1:23" ht="15" customHeight="1">
      <c r="A568" s="183"/>
      <c r="B568" s="13" t="s">
        <v>5522</v>
      </c>
      <c r="C568" s="104"/>
      <c r="D568" s="104"/>
      <c r="E568" s="82"/>
      <c r="F568" s="82"/>
      <c r="G568" s="8" t="s">
        <v>4762</v>
      </c>
      <c r="H568" s="8" t="s">
        <v>34</v>
      </c>
      <c r="I568" s="8" t="s">
        <v>5523</v>
      </c>
      <c r="J568" s="12">
        <f t="shared" si="2"/>
        <v>3</v>
      </c>
      <c r="K568" s="8" t="s">
        <v>5030</v>
      </c>
      <c r="L568" s="8" t="s">
        <v>5031</v>
      </c>
      <c r="M568" s="8" t="s">
        <v>716</v>
      </c>
      <c r="N568" s="8" t="s">
        <v>718</v>
      </c>
      <c r="O568" s="8" t="s">
        <v>4969</v>
      </c>
      <c r="P568" s="8" t="s">
        <v>4959</v>
      </c>
      <c r="Q568" s="8" t="s">
        <v>716</v>
      </c>
      <c r="R568" s="8" t="s">
        <v>718</v>
      </c>
      <c r="S568" s="8" t="s">
        <v>89</v>
      </c>
      <c r="T568" s="8" t="s">
        <v>78</v>
      </c>
      <c r="U568" s="8" t="s">
        <v>4960</v>
      </c>
      <c r="V568" s="8" t="s">
        <v>89</v>
      </c>
      <c r="W568" s="8" t="s">
        <v>89</v>
      </c>
    </row>
    <row r="569" spans="1:23" ht="15" customHeight="1">
      <c r="A569" s="183"/>
      <c r="B569" s="13" t="s">
        <v>5527</v>
      </c>
      <c r="C569" s="104"/>
      <c r="D569" s="104"/>
      <c r="E569" s="82"/>
      <c r="F569" s="82"/>
      <c r="G569" s="8" t="s">
        <v>4972</v>
      </c>
      <c r="H569" s="8" t="s">
        <v>34</v>
      </c>
      <c r="I569" s="8" t="s">
        <v>4984</v>
      </c>
      <c r="J569" s="12">
        <f t="shared" si="2"/>
        <v>2</v>
      </c>
      <c r="K569" s="8" t="s">
        <v>5528</v>
      </c>
      <c r="L569" s="8" t="s">
        <v>5529</v>
      </c>
      <c r="M569" s="8" t="s">
        <v>2781</v>
      </c>
      <c r="N569" s="8" t="s">
        <v>2782</v>
      </c>
      <c r="O569" s="8" t="s">
        <v>4975</v>
      </c>
      <c r="P569" s="8" t="s">
        <v>4976</v>
      </c>
      <c r="Q569" s="8" t="s">
        <v>2781</v>
      </c>
      <c r="R569" s="8" t="s">
        <v>2782</v>
      </c>
      <c r="S569" s="8" t="s">
        <v>89</v>
      </c>
      <c r="T569" s="8" t="s">
        <v>78</v>
      </c>
      <c r="U569" s="8" t="s">
        <v>4980</v>
      </c>
      <c r="V569" s="8" t="s">
        <v>89</v>
      </c>
      <c r="W569" s="8" t="s">
        <v>89</v>
      </c>
    </row>
    <row r="570" spans="1:23" ht="15" customHeight="1">
      <c r="A570" s="183"/>
      <c r="B570" s="13" t="s">
        <v>5532</v>
      </c>
      <c r="C570" s="104">
        <v>1</v>
      </c>
      <c r="D570" s="104"/>
      <c r="E570" s="82"/>
      <c r="F570" s="82"/>
      <c r="G570" s="8" t="s">
        <v>4762</v>
      </c>
      <c r="H570" s="8" t="s">
        <v>34</v>
      </c>
      <c r="I570" s="8" t="s">
        <v>5535</v>
      </c>
      <c r="J570" s="12">
        <f t="shared" si="2"/>
        <v>62</v>
      </c>
      <c r="K570" s="8" t="s">
        <v>4975</v>
      </c>
      <c r="L570" s="8" t="s">
        <v>4976</v>
      </c>
      <c r="M570" s="8" t="s">
        <v>2781</v>
      </c>
      <c r="N570" s="8" t="s">
        <v>2782</v>
      </c>
      <c r="O570" s="8" t="s">
        <v>4702</v>
      </c>
      <c r="P570" s="8" t="s">
        <v>4703</v>
      </c>
      <c r="Q570" s="8" t="s">
        <v>46</v>
      </c>
      <c r="R570" s="8" t="s">
        <v>49</v>
      </c>
      <c r="S570" s="8" t="s">
        <v>89</v>
      </c>
      <c r="T570" s="8" t="s">
        <v>57</v>
      </c>
      <c r="U570" s="8" t="s">
        <v>4960</v>
      </c>
      <c r="V570" s="8" t="s">
        <v>89</v>
      </c>
      <c r="W570" s="8" t="s">
        <v>89</v>
      </c>
    </row>
    <row r="571" spans="1:23" ht="15" customHeight="1">
      <c r="A571" s="183"/>
      <c r="B571" s="13" t="s">
        <v>5538</v>
      </c>
      <c r="C571" s="104">
        <v>1</v>
      </c>
      <c r="D571" s="104"/>
      <c r="E571" s="82"/>
      <c r="F571" s="82"/>
      <c r="G571" s="8" t="s">
        <v>84</v>
      </c>
      <c r="H571" s="8" t="s">
        <v>34</v>
      </c>
      <c r="I571" s="8" t="s">
        <v>5540</v>
      </c>
      <c r="J571" s="12">
        <f t="shared" si="2"/>
        <v>26</v>
      </c>
      <c r="K571" s="8" t="s">
        <v>5542</v>
      </c>
      <c r="L571" s="8" t="s">
        <v>5543</v>
      </c>
      <c r="M571" s="8" t="s">
        <v>511</v>
      </c>
      <c r="N571" s="8" t="s">
        <v>513</v>
      </c>
      <c r="O571" s="8" t="s">
        <v>5545</v>
      </c>
      <c r="P571" s="8" t="s">
        <v>5546</v>
      </c>
      <c r="Q571" s="8" t="s">
        <v>511</v>
      </c>
      <c r="R571" s="8" t="s">
        <v>513</v>
      </c>
      <c r="S571" s="8" t="s">
        <v>5547</v>
      </c>
      <c r="T571" s="8" t="s">
        <v>78</v>
      </c>
      <c r="U571" s="8" t="s">
        <v>59</v>
      </c>
      <c r="V571" s="8" t="s">
        <v>3194</v>
      </c>
      <c r="W571" s="8" t="s">
        <v>2869</v>
      </c>
    </row>
    <row r="572" spans="1:23" ht="15" customHeight="1">
      <c r="A572" s="183"/>
      <c r="B572" s="13" t="s">
        <v>5550</v>
      </c>
      <c r="C572" s="104">
        <v>1</v>
      </c>
      <c r="D572" s="104"/>
      <c r="E572" s="82"/>
      <c r="F572" s="82"/>
      <c r="G572" s="8" t="s">
        <v>84</v>
      </c>
      <c r="H572" s="8" t="s">
        <v>34</v>
      </c>
      <c r="I572" s="8" t="s">
        <v>5551</v>
      </c>
      <c r="J572" s="12">
        <f t="shared" si="2"/>
        <v>27</v>
      </c>
      <c r="K572" s="8" t="s">
        <v>5554</v>
      </c>
      <c r="L572" s="8" t="s">
        <v>5555</v>
      </c>
      <c r="M572" s="8" t="s">
        <v>511</v>
      </c>
      <c r="N572" s="8" t="s">
        <v>513</v>
      </c>
      <c r="O572" s="8" t="s">
        <v>5545</v>
      </c>
      <c r="P572" s="8" t="s">
        <v>5546</v>
      </c>
      <c r="Q572" s="8" t="s">
        <v>511</v>
      </c>
      <c r="R572" s="8" t="s">
        <v>513</v>
      </c>
      <c r="S572" s="8" t="s">
        <v>5547</v>
      </c>
      <c r="T572" s="8" t="s">
        <v>78</v>
      </c>
      <c r="U572" s="8" t="s">
        <v>59</v>
      </c>
      <c r="V572" s="8" t="s">
        <v>3194</v>
      </c>
      <c r="W572" s="8" t="s">
        <v>2869</v>
      </c>
    </row>
    <row r="573" spans="1:23" ht="15" customHeight="1">
      <c r="A573" s="183"/>
      <c r="B573" s="13" t="s">
        <v>5558</v>
      </c>
      <c r="C573" s="104">
        <v>1</v>
      </c>
      <c r="D573" s="104"/>
      <c r="E573" s="82"/>
      <c r="F573" s="82"/>
      <c r="G573" s="8" t="s">
        <v>84</v>
      </c>
      <c r="H573" s="8" t="s">
        <v>34</v>
      </c>
      <c r="I573" s="8" t="s">
        <v>5551</v>
      </c>
      <c r="J573" s="12">
        <f t="shared" si="2"/>
        <v>27</v>
      </c>
      <c r="K573" s="8" t="s">
        <v>5561</v>
      </c>
      <c r="L573" s="8" t="s">
        <v>5562</v>
      </c>
      <c r="M573" s="8" t="s">
        <v>511</v>
      </c>
      <c r="N573" s="8" t="s">
        <v>513</v>
      </c>
      <c r="O573" s="8" t="s">
        <v>5545</v>
      </c>
      <c r="P573" s="8" t="s">
        <v>5546</v>
      </c>
      <c r="Q573" s="8" t="s">
        <v>511</v>
      </c>
      <c r="R573" s="8" t="s">
        <v>513</v>
      </c>
      <c r="S573" s="8" t="s">
        <v>5547</v>
      </c>
      <c r="T573" s="8" t="s">
        <v>78</v>
      </c>
      <c r="U573" s="8" t="s">
        <v>59</v>
      </c>
      <c r="V573" s="8" t="s">
        <v>3194</v>
      </c>
      <c r="W573" s="8" t="s">
        <v>2869</v>
      </c>
    </row>
    <row r="574" spans="1:23" ht="15" customHeight="1">
      <c r="A574" s="183"/>
      <c r="B574" s="13" t="s">
        <v>5564</v>
      </c>
      <c r="C574" s="104">
        <v>1</v>
      </c>
      <c r="D574" s="104"/>
      <c r="E574" s="82"/>
      <c r="F574" s="82"/>
      <c r="G574" s="8" t="s">
        <v>84</v>
      </c>
      <c r="H574" s="8" t="s">
        <v>34</v>
      </c>
      <c r="I574" s="8" t="s">
        <v>5551</v>
      </c>
      <c r="J574" s="12">
        <f t="shared" si="2"/>
        <v>27</v>
      </c>
      <c r="K574" s="8" t="s">
        <v>5568</v>
      </c>
      <c r="L574" s="8" t="s">
        <v>5569</v>
      </c>
      <c r="M574" s="8" t="s">
        <v>511</v>
      </c>
      <c r="N574" s="8" t="s">
        <v>513</v>
      </c>
      <c r="O574" s="8" t="s">
        <v>5545</v>
      </c>
      <c r="P574" s="8" t="s">
        <v>5546</v>
      </c>
      <c r="Q574" s="8" t="s">
        <v>511</v>
      </c>
      <c r="R574" s="8" t="s">
        <v>513</v>
      </c>
      <c r="S574" s="8" t="s">
        <v>5547</v>
      </c>
      <c r="T574" s="8" t="s">
        <v>78</v>
      </c>
      <c r="U574" s="8" t="s">
        <v>59</v>
      </c>
      <c r="V574" s="8" t="s">
        <v>3194</v>
      </c>
      <c r="W574" s="8" t="s">
        <v>2869</v>
      </c>
    </row>
    <row r="575" spans="1:23" ht="15" customHeight="1">
      <c r="A575" s="183"/>
      <c r="B575" s="13" t="s">
        <v>5572</v>
      </c>
      <c r="C575" s="104">
        <v>1</v>
      </c>
      <c r="D575" s="104"/>
      <c r="E575" s="82"/>
      <c r="F575" s="82"/>
      <c r="G575" s="8" t="s">
        <v>84</v>
      </c>
      <c r="H575" s="8" t="s">
        <v>34</v>
      </c>
      <c r="I575" s="8" t="s">
        <v>5551</v>
      </c>
      <c r="J575" s="12">
        <f t="shared" si="2"/>
        <v>27</v>
      </c>
      <c r="K575" s="8" t="s">
        <v>5574</v>
      </c>
      <c r="L575" s="8" t="s">
        <v>5575</v>
      </c>
      <c r="M575" s="8" t="s">
        <v>511</v>
      </c>
      <c r="N575" s="8" t="s">
        <v>513</v>
      </c>
      <c r="O575" s="8" t="s">
        <v>5545</v>
      </c>
      <c r="P575" s="8" t="s">
        <v>5546</v>
      </c>
      <c r="Q575" s="8" t="s">
        <v>511</v>
      </c>
      <c r="R575" s="8" t="s">
        <v>513</v>
      </c>
      <c r="S575" s="8" t="s">
        <v>5547</v>
      </c>
      <c r="T575" s="8" t="s">
        <v>78</v>
      </c>
      <c r="U575" s="8" t="s">
        <v>59</v>
      </c>
      <c r="V575" s="8" t="s">
        <v>3194</v>
      </c>
      <c r="W575" s="8" t="s">
        <v>2869</v>
      </c>
    </row>
    <row r="576" spans="1:23" ht="15" customHeight="1">
      <c r="A576" s="183"/>
      <c r="B576" s="13" t="s">
        <v>5578</v>
      </c>
      <c r="C576" s="104">
        <v>1</v>
      </c>
      <c r="D576" s="104"/>
      <c r="E576" s="82"/>
      <c r="F576" s="82"/>
      <c r="G576" s="8" t="s">
        <v>84</v>
      </c>
      <c r="H576" s="8" t="s">
        <v>34</v>
      </c>
      <c r="I576" s="8" t="s">
        <v>5551</v>
      </c>
      <c r="J576" s="12">
        <f t="shared" si="2"/>
        <v>27</v>
      </c>
      <c r="K576" s="8" t="s">
        <v>5579</v>
      </c>
      <c r="L576" s="8" t="s">
        <v>5580</v>
      </c>
      <c r="M576" s="8" t="s">
        <v>511</v>
      </c>
      <c r="N576" s="8" t="s">
        <v>513</v>
      </c>
      <c r="O576" s="8" t="s">
        <v>5545</v>
      </c>
      <c r="P576" s="8" t="s">
        <v>5546</v>
      </c>
      <c r="Q576" s="8" t="s">
        <v>511</v>
      </c>
      <c r="R576" s="8" t="s">
        <v>513</v>
      </c>
      <c r="S576" s="8" t="s">
        <v>5547</v>
      </c>
      <c r="T576" s="8" t="s">
        <v>78</v>
      </c>
      <c r="U576" s="8" t="s">
        <v>59</v>
      </c>
      <c r="V576" s="8" t="s">
        <v>3194</v>
      </c>
      <c r="W576" s="8" t="s">
        <v>2869</v>
      </c>
    </row>
    <row r="577" spans="1:23" ht="15" customHeight="1">
      <c r="A577" s="183"/>
      <c r="B577" s="13" t="s">
        <v>5582</v>
      </c>
      <c r="C577" s="104">
        <v>1</v>
      </c>
      <c r="D577" s="104"/>
      <c r="E577" s="82"/>
      <c r="F577" s="82"/>
      <c r="G577" s="8" t="s">
        <v>84</v>
      </c>
      <c r="H577" s="8" t="s">
        <v>34</v>
      </c>
      <c r="I577" s="8" t="s">
        <v>5551</v>
      </c>
      <c r="J577" s="12">
        <f t="shared" si="2"/>
        <v>27</v>
      </c>
      <c r="K577" s="8" t="s">
        <v>5585</v>
      </c>
      <c r="L577" s="8" t="s">
        <v>5586</v>
      </c>
      <c r="M577" s="8" t="s">
        <v>511</v>
      </c>
      <c r="N577" s="8" t="s">
        <v>513</v>
      </c>
      <c r="O577" s="8" t="s">
        <v>5545</v>
      </c>
      <c r="P577" s="8" t="s">
        <v>5546</v>
      </c>
      <c r="Q577" s="8" t="s">
        <v>511</v>
      </c>
      <c r="R577" s="8" t="s">
        <v>513</v>
      </c>
      <c r="S577" s="8" t="s">
        <v>5547</v>
      </c>
      <c r="T577" s="8" t="s">
        <v>78</v>
      </c>
      <c r="U577" s="8" t="s">
        <v>59</v>
      </c>
      <c r="V577" s="8" t="s">
        <v>3194</v>
      </c>
      <c r="W577" s="8" t="s">
        <v>2869</v>
      </c>
    </row>
    <row r="578" spans="1:23" ht="15" customHeight="1">
      <c r="A578" s="183"/>
      <c r="B578" s="13" t="s">
        <v>5588</v>
      </c>
      <c r="C578" s="104">
        <v>1</v>
      </c>
      <c r="D578" s="104"/>
      <c r="E578" s="82"/>
      <c r="F578" s="82"/>
      <c r="G578" s="8" t="s">
        <v>84</v>
      </c>
      <c r="H578" s="8" t="s">
        <v>34</v>
      </c>
      <c r="I578" s="8" t="s">
        <v>5551</v>
      </c>
      <c r="J578" s="12">
        <f t="shared" si="2"/>
        <v>27</v>
      </c>
      <c r="K578" s="8" t="s">
        <v>5592</v>
      </c>
      <c r="L578" s="8" t="s">
        <v>5593</v>
      </c>
      <c r="M578" s="8" t="s">
        <v>511</v>
      </c>
      <c r="N578" s="8" t="s">
        <v>513</v>
      </c>
      <c r="O578" s="8" t="s">
        <v>5545</v>
      </c>
      <c r="P578" s="8" t="s">
        <v>5546</v>
      </c>
      <c r="Q578" s="8" t="s">
        <v>511</v>
      </c>
      <c r="R578" s="8" t="s">
        <v>513</v>
      </c>
      <c r="S578" s="8" t="s">
        <v>5547</v>
      </c>
      <c r="T578" s="8" t="s">
        <v>78</v>
      </c>
      <c r="U578" s="8" t="s">
        <v>59</v>
      </c>
      <c r="V578" s="8" t="s">
        <v>3194</v>
      </c>
      <c r="W578" s="8" t="s">
        <v>2869</v>
      </c>
    </row>
    <row r="579" spans="1:23" ht="15" customHeight="1">
      <c r="A579" s="183"/>
      <c r="B579" s="13" t="s">
        <v>5595</v>
      </c>
      <c r="C579" s="104">
        <v>1</v>
      </c>
      <c r="D579" s="104"/>
      <c r="E579" s="82"/>
      <c r="F579" s="82"/>
      <c r="G579" s="8" t="s">
        <v>84</v>
      </c>
      <c r="H579" s="8" t="s">
        <v>34</v>
      </c>
      <c r="I579" s="8" t="s">
        <v>5597</v>
      </c>
      <c r="J579" s="12">
        <f t="shared" si="2"/>
        <v>31</v>
      </c>
      <c r="K579" s="8" t="s">
        <v>5599</v>
      </c>
      <c r="L579" s="8" t="s">
        <v>5600</v>
      </c>
      <c r="M579" s="8" t="s">
        <v>486</v>
      </c>
      <c r="N579" s="8" t="s">
        <v>487</v>
      </c>
      <c r="O579" s="8" t="s">
        <v>5601</v>
      </c>
      <c r="P579" s="8" t="s">
        <v>5602</v>
      </c>
      <c r="Q579" s="8" t="s">
        <v>486</v>
      </c>
      <c r="R579" s="8" t="s">
        <v>487</v>
      </c>
      <c r="S579" s="8" t="s">
        <v>5604</v>
      </c>
      <c r="T579" s="8" t="s">
        <v>78</v>
      </c>
      <c r="U579" s="8" t="s">
        <v>59</v>
      </c>
      <c r="V579" s="8" t="s">
        <v>5605</v>
      </c>
      <c r="W579" s="8" t="s">
        <v>2671</v>
      </c>
    </row>
    <row r="580" spans="1:23" ht="15" customHeight="1">
      <c r="A580" s="183"/>
      <c r="B580" s="13" t="s">
        <v>5607</v>
      </c>
      <c r="C580" s="104">
        <v>1</v>
      </c>
      <c r="D580" s="104"/>
      <c r="E580" s="82"/>
      <c r="F580" s="82"/>
      <c r="G580" s="8" t="s">
        <v>84</v>
      </c>
      <c r="H580" s="8" t="s">
        <v>34</v>
      </c>
      <c r="I580" s="8" t="s">
        <v>5597</v>
      </c>
      <c r="J580" s="12">
        <f t="shared" si="2"/>
        <v>31</v>
      </c>
      <c r="K580" s="8" t="s">
        <v>5610</v>
      </c>
      <c r="L580" s="8" t="s">
        <v>5611</v>
      </c>
      <c r="M580" s="8" t="s">
        <v>486</v>
      </c>
      <c r="N580" s="8" t="s">
        <v>487</v>
      </c>
      <c r="O580" s="8" t="s">
        <v>5601</v>
      </c>
      <c r="P580" s="8" t="s">
        <v>5602</v>
      </c>
      <c r="Q580" s="8" t="s">
        <v>486</v>
      </c>
      <c r="R580" s="8" t="s">
        <v>487</v>
      </c>
      <c r="S580" s="8" t="s">
        <v>5604</v>
      </c>
      <c r="T580" s="8" t="s">
        <v>78</v>
      </c>
      <c r="U580" s="8" t="s">
        <v>59</v>
      </c>
      <c r="V580" s="8" t="s">
        <v>5605</v>
      </c>
      <c r="W580" s="8" t="s">
        <v>2671</v>
      </c>
    </row>
    <row r="581" spans="1:23" ht="15" customHeight="1">
      <c r="A581" s="183"/>
      <c r="B581" s="13" t="s">
        <v>5612</v>
      </c>
      <c r="C581" s="104">
        <v>1</v>
      </c>
      <c r="D581" s="104"/>
      <c r="E581" s="82"/>
      <c r="F581" s="82"/>
      <c r="G581" s="8" t="s">
        <v>84</v>
      </c>
      <c r="H581" s="8" t="s">
        <v>34</v>
      </c>
      <c r="I581" s="8" t="s">
        <v>5597</v>
      </c>
      <c r="J581" s="12">
        <f t="shared" si="2"/>
        <v>31</v>
      </c>
      <c r="K581" s="8" t="s">
        <v>5615</v>
      </c>
      <c r="L581" s="8" t="s">
        <v>5616</v>
      </c>
      <c r="M581" s="8" t="s">
        <v>486</v>
      </c>
      <c r="N581" s="8" t="s">
        <v>487</v>
      </c>
      <c r="O581" s="8" t="s">
        <v>5601</v>
      </c>
      <c r="P581" s="8" t="s">
        <v>5602</v>
      </c>
      <c r="Q581" s="8" t="s">
        <v>486</v>
      </c>
      <c r="R581" s="8" t="s">
        <v>487</v>
      </c>
      <c r="S581" s="8" t="s">
        <v>5604</v>
      </c>
      <c r="T581" s="8" t="s">
        <v>78</v>
      </c>
      <c r="U581" s="8" t="s">
        <v>59</v>
      </c>
      <c r="V581" s="8" t="s">
        <v>5605</v>
      </c>
      <c r="W581" s="8" t="s">
        <v>2671</v>
      </c>
    </row>
    <row r="582" spans="1:23" ht="15" customHeight="1">
      <c r="A582" s="183"/>
      <c r="B582" s="13" t="s">
        <v>5618</v>
      </c>
      <c r="C582" s="104">
        <v>1</v>
      </c>
      <c r="D582" s="104"/>
      <c r="E582" s="82"/>
      <c r="F582" s="82"/>
      <c r="G582" s="8" t="s">
        <v>84</v>
      </c>
      <c r="H582" s="8" t="s">
        <v>34</v>
      </c>
      <c r="I582" s="8" t="s">
        <v>5597</v>
      </c>
      <c r="J582" s="12">
        <f t="shared" si="2"/>
        <v>31</v>
      </c>
      <c r="K582" s="8" t="s">
        <v>5621</v>
      </c>
      <c r="L582" s="8" t="s">
        <v>5622</v>
      </c>
      <c r="M582" s="8" t="s">
        <v>486</v>
      </c>
      <c r="N582" s="8" t="s">
        <v>487</v>
      </c>
      <c r="O582" s="8" t="s">
        <v>5601</v>
      </c>
      <c r="P582" s="8" t="s">
        <v>5602</v>
      </c>
      <c r="Q582" s="8" t="s">
        <v>486</v>
      </c>
      <c r="R582" s="8" t="s">
        <v>487</v>
      </c>
      <c r="S582" s="8" t="s">
        <v>5604</v>
      </c>
      <c r="T582" s="8" t="s">
        <v>78</v>
      </c>
      <c r="U582" s="8" t="s">
        <v>59</v>
      </c>
      <c r="V582" s="8" t="s">
        <v>5605</v>
      </c>
      <c r="W582" s="8" t="s">
        <v>2671</v>
      </c>
    </row>
    <row r="583" spans="1:23" ht="15" customHeight="1">
      <c r="A583" s="183"/>
      <c r="B583" s="13" t="s">
        <v>5624</v>
      </c>
      <c r="C583" s="104">
        <v>1</v>
      </c>
      <c r="D583" s="104"/>
      <c r="E583" s="82"/>
      <c r="F583" s="82"/>
      <c r="G583" s="8" t="s">
        <v>84</v>
      </c>
      <c r="H583" s="8" t="s">
        <v>34</v>
      </c>
      <c r="I583" s="8" t="s">
        <v>5626</v>
      </c>
      <c r="J583" s="12">
        <f t="shared" si="2"/>
        <v>32</v>
      </c>
      <c r="K583" s="8" t="s">
        <v>5628</v>
      </c>
      <c r="L583" s="8" t="s">
        <v>5629</v>
      </c>
      <c r="M583" s="8" t="s">
        <v>531</v>
      </c>
      <c r="N583" s="8" t="s">
        <v>532</v>
      </c>
      <c r="O583" s="8" t="s">
        <v>5630</v>
      </c>
      <c r="P583" s="8" t="s">
        <v>5631</v>
      </c>
      <c r="Q583" s="8" t="s">
        <v>531</v>
      </c>
      <c r="R583" s="8" t="s">
        <v>532</v>
      </c>
      <c r="S583" s="8" t="s">
        <v>5633</v>
      </c>
      <c r="T583" s="8" t="s">
        <v>78</v>
      </c>
      <c r="U583" s="8" t="s">
        <v>59</v>
      </c>
      <c r="V583" s="8" t="s">
        <v>5634</v>
      </c>
      <c r="W583" s="8" t="s">
        <v>5401</v>
      </c>
    </row>
    <row r="584" spans="1:23" ht="15" customHeight="1">
      <c r="A584" s="183"/>
      <c r="B584" s="13" t="s">
        <v>5635</v>
      </c>
      <c r="C584" s="104">
        <v>1</v>
      </c>
      <c r="D584" s="104"/>
      <c r="E584" s="82"/>
      <c r="F584" s="82"/>
      <c r="G584" s="8" t="s">
        <v>84</v>
      </c>
      <c r="H584" s="8" t="s">
        <v>34</v>
      </c>
      <c r="I584" s="8" t="s">
        <v>5626</v>
      </c>
      <c r="J584" s="12">
        <f t="shared" si="2"/>
        <v>32</v>
      </c>
      <c r="K584" s="8" t="s">
        <v>5637</v>
      </c>
      <c r="L584" s="8" t="s">
        <v>5638</v>
      </c>
      <c r="M584" s="8" t="s">
        <v>531</v>
      </c>
      <c r="N584" s="8" t="s">
        <v>532</v>
      </c>
      <c r="O584" s="8" t="s">
        <v>5630</v>
      </c>
      <c r="P584" s="8" t="s">
        <v>5631</v>
      </c>
      <c r="Q584" s="8" t="s">
        <v>531</v>
      </c>
      <c r="R584" s="8" t="s">
        <v>532</v>
      </c>
      <c r="S584" s="8" t="s">
        <v>5633</v>
      </c>
      <c r="T584" s="8" t="s">
        <v>78</v>
      </c>
      <c r="U584" s="8" t="s">
        <v>59</v>
      </c>
      <c r="V584" s="8" t="s">
        <v>5634</v>
      </c>
      <c r="W584" s="8" t="s">
        <v>5401</v>
      </c>
    </row>
    <row r="585" spans="1:23" ht="15" customHeight="1">
      <c r="A585" s="183"/>
      <c r="B585" s="13" t="s">
        <v>5640</v>
      </c>
      <c r="C585" s="104">
        <v>1</v>
      </c>
      <c r="D585" s="104"/>
      <c r="E585" s="82"/>
      <c r="F585" s="82"/>
      <c r="G585" s="8" t="s">
        <v>84</v>
      </c>
      <c r="H585" s="8" t="s">
        <v>34</v>
      </c>
      <c r="I585" s="8" t="s">
        <v>5626</v>
      </c>
      <c r="J585" s="12">
        <f t="shared" si="2"/>
        <v>32</v>
      </c>
      <c r="K585" s="8" t="s">
        <v>5641</v>
      </c>
      <c r="L585" s="8" t="s">
        <v>5642</v>
      </c>
      <c r="M585" s="8" t="s">
        <v>531</v>
      </c>
      <c r="N585" s="8" t="s">
        <v>532</v>
      </c>
      <c r="O585" s="8" t="s">
        <v>5630</v>
      </c>
      <c r="P585" s="8" t="s">
        <v>5631</v>
      </c>
      <c r="Q585" s="8" t="s">
        <v>531</v>
      </c>
      <c r="R585" s="8" t="s">
        <v>532</v>
      </c>
      <c r="S585" s="8" t="s">
        <v>5633</v>
      </c>
      <c r="T585" s="8" t="s">
        <v>78</v>
      </c>
      <c r="U585" s="8" t="s">
        <v>59</v>
      </c>
      <c r="V585" s="8" t="s">
        <v>5634</v>
      </c>
      <c r="W585" s="8" t="s">
        <v>5401</v>
      </c>
    </row>
    <row r="586" spans="1:23" ht="15" customHeight="1">
      <c r="A586" s="183"/>
      <c r="B586" s="13" t="s">
        <v>5645</v>
      </c>
      <c r="C586" s="104"/>
      <c r="D586" s="104"/>
      <c r="E586" s="82"/>
      <c r="F586" s="82"/>
      <c r="G586" s="8" t="s">
        <v>84</v>
      </c>
      <c r="H586" s="8" t="s">
        <v>34</v>
      </c>
      <c r="I586" s="8" t="s">
        <v>5626</v>
      </c>
      <c r="J586" s="12">
        <f t="shared" si="2"/>
        <v>32</v>
      </c>
      <c r="K586" s="8" t="s">
        <v>5648</v>
      </c>
      <c r="L586" s="8" t="s">
        <v>5649</v>
      </c>
      <c r="M586" s="8" t="s">
        <v>531</v>
      </c>
      <c r="N586" s="8" t="s">
        <v>532</v>
      </c>
      <c r="O586" s="8" t="s">
        <v>5630</v>
      </c>
      <c r="P586" s="8" t="s">
        <v>5631</v>
      </c>
      <c r="Q586" s="8" t="s">
        <v>531</v>
      </c>
      <c r="R586" s="8" t="s">
        <v>532</v>
      </c>
      <c r="S586" s="8" t="s">
        <v>5633</v>
      </c>
      <c r="T586" s="8" t="s">
        <v>78</v>
      </c>
      <c r="U586" s="8" t="s">
        <v>59</v>
      </c>
      <c r="V586" s="8" t="s">
        <v>5634</v>
      </c>
      <c r="W586" s="8" t="s">
        <v>5401</v>
      </c>
    </row>
    <row r="587" spans="1:23" ht="15" customHeight="1">
      <c r="A587" s="183"/>
      <c r="B587" s="13" t="s">
        <v>5652</v>
      </c>
      <c r="C587" s="104"/>
      <c r="D587" s="104"/>
      <c r="E587" s="82"/>
      <c r="F587" s="82"/>
      <c r="G587" s="8" t="s">
        <v>5653</v>
      </c>
      <c r="H587" s="8" t="s">
        <v>34</v>
      </c>
      <c r="I587" s="8" t="s">
        <v>5654</v>
      </c>
      <c r="J587" s="12">
        <f t="shared" si="2"/>
        <v>32</v>
      </c>
      <c r="K587" s="8" t="s">
        <v>5656</v>
      </c>
      <c r="L587" s="8" t="s">
        <v>5657</v>
      </c>
      <c r="M587" s="8" t="s">
        <v>2548</v>
      </c>
      <c r="N587" s="8" t="s">
        <v>2549</v>
      </c>
      <c r="O587" s="8" t="s">
        <v>5658</v>
      </c>
      <c r="P587" s="8" t="s">
        <v>5660</v>
      </c>
      <c r="Q587" s="8" t="s">
        <v>2548</v>
      </c>
      <c r="R587" s="8" t="s">
        <v>2549</v>
      </c>
      <c r="S587" s="8" t="s">
        <v>5661</v>
      </c>
      <c r="T587" s="8" t="s">
        <v>78</v>
      </c>
      <c r="U587" s="8" t="s">
        <v>59</v>
      </c>
      <c r="V587" s="8" t="s">
        <v>2554</v>
      </c>
      <c r="W587" s="8" t="s">
        <v>4843</v>
      </c>
    </row>
    <row r="588" spans="1:23" ht="15" customHeight="1">
      <c r="A588" s="183"/>
      <c r="B588" s="13" t="s">
        <v>5663</v>
      </c>
      <c r="C588" s="104"/>
      <c r="D588" s="104"/>
      <c r="E588" s="82"/>
      <c r="F588" s="82"/>
      <c r="G588" s="8" t="s">
        <v>5653</v>
      </c>
      <c r="H588" s="8" t="s">
        <v>34</v>
      </c>
      <c r="I588" s="8" t="s">
        <v>216</v>
      </c>
      <c r="J588" s="12">
        <f t="shared" si="2"/>
        <v>15</v>
      </c>
      <c r="K588" s="8" t="s">
        <v>5665</v>
      </c>
      <c r="L588" s="8" t="s">
        <v>5666</v>
      </c>
      <c r="M588" s="8" t="s">
        <v>433</v>
      </c>
      <c r="N588" s="8" t="s">
        <v>434</v>
      </c>
      <c r="O588" s="8" t="s">
        <v>5667</v>
      </c>
      <c r="P588" s="8" t="s">
        <v>5669</v>
      </c>
      <c r="Q588" s="8" t="s">
        <v>433</v>
      </c>
      <c r="R588" s="8" t="s">
        <v>434</v>
      </c>
      <c r="S588" s="8" t="s">
        <v>89</v>
      </c>
      <c r="T588" s="8" t="s">
        <v>78</v>
      </c>
      <c r="U588" s="8" t="s">
        <v>59</v>
      </c>
      <c r="V588" s="8" t="s">
        <v>89</v>
      </c>
      <c r="W588" s="8" t="s">
        <v>89</v>
      </c>
    </row>
    <row r="589" spans="1:23" ht="15" customHeight="1">
      <c r="A589" s="183"/>
      <c r="B589" s="13" t="s">
        <v>5671</v>
      </c>
      <c r="C589" s="104"/>
      <c r="D589" s="104"/>
      <c r="E589" s="82"/>
      <c r="F589" s="82"/>
      <c r="G589" s="8" t="s">
        <v>5653</v>
      </c>
      <c r="H589" s="8" t="s">
        <v>34</v>
      </c>
      <c r="I589" s="8" t="s">
        <v>3646</v>
      </c>
      <c r="J589" s="12">
        <f t="shared" si="2"/>
        <v>19</v>
      </c>
      <c r="K589" s="8" t="s">
        <v>5672</v>
      </c>
      <c r="L589" s="8" t="s">
        <v>5673</v>
      </c>
      <c r="M589" s="8" t="s">
        <v>896</v>
      </c>
      <c r="N589" s="8" t="s">
        <v>897</v>
      </c>
      <c r="O589" s="8" t="s">
        <v>5674</v>
      </c>
      <c r="P589" s="8" t="s">
        <v>5675</v>
      </c>
      <c r="Q589" s="8" t="s">
        <v>896</v>
      </c>
      <c r="R589" s="8" t="s">
        <v>897</v>
      </c>
      <c r="S589" s="8" t="s">
        <v>5677</v>
      </c>
      <c r="T589" s="8" t="s">
        <v>78</v>
      </c>
      <c r="U589" s="8" t="s">
        <v>59</v>
      </c>
      <c r="V589" s="8" t="s">
        <v>5678</v>
      </c>
      <c r="W589" s="8" t="s">
        <v>901</v>
      </c>
    </row>
    <row r="590" spans="1:23" ht="15" customHeight="1">
      <c r="A590" s="183"/>
      <c r="B590" s="13" t="s">
        <v>5680</v>
      </c>
      <c r="C590" s="104"/>
      <c r="D590" s="104"/>
      <c r="E590" s="82"/>
      <c r="F590" s="82"/>
      <c r="G590" s="8" t="s">
        <v>5653</v>
      </c>
      <c r="H590" s="8" t="s">
        <v>34</v>
      </c>
      <c r="I590" s="8" t="s">
        <v>5681</v>
      </c>
      <c r="J590" s="12">
        <f t="shared" si="2"/>
        <v>23</v>
      </c>
      <c r="K590" s="8" t="s">
        <v>5682</v>
      </c>
      <c r="L590" s="8" t="s">
        <v>5684</v>
      </c>
      <c r="M590" s="8" t="s">
        <v>65</v>
      </c>
      <c r="N590" s="8" t="s">
        <v>68</v>
      </c>
      <c r="O590" s="8" t="s">
        <v>5685</v>
      </c>
      <c r="P590" s="8" t="s">
        <v>5686</v>
      </c>
      <c r="Q590" s="8" t="s">
        <v>65</v>
      </c>
      <c r="R590" s="8" t="s">
        <v>68</v>
      </c>
      <c r="S590" s="8" t="s">
        <v>5688</v>
      </c>
      <c r="T590" s="8" t="s">
        <v>78</v>
      </c>
      <c r="U590" s="8" t="s">
        <v>59</v>
      </c>
      <c r="V590" s="8" t="s">
        <v>4810</v>
      </c>
      <c r="W590" s="8" t="s">
        <v>5689</v>
      </c>
    </row>
    <row r="591" spans="1:23" ht="15" customHeight="1">
      <c r="A591" s="183"/>
      <c r="B591" s="13" t="s">
        <v>5691</v>
      </c>
      <c r="C591" s="104"/>
      <c r="D591" s="104"/>
      <c r="E591" s="82"/>
      <c r="F591" s="82"/>
      <c r="G591" s="8" t="s">
        <v>5653</v>
      </c>
      <c r="H591" s="8" t="s">
        <v>34</v>
      </c>
      <c r="I591" s="8" t="s">
        <v>552</v>
      </c>
      <c r="J591" s="12">
        <f t="shared" si="2"/>
        <v>5</v>
      </c>
      <c r="K591" s="8" t="s">
        <v>5692</v>
      </c>
      <c r="L591" s="8" t="s">
        <v>5694</v>
      </c>
      <c r="M591" s="8" t="s">
        <v>4936</v>
      </c>
      <c r="N591" s="8" t="s">
        <v>4938</v>
      </c>
      <c r="O591" s="8" t="s">
        <v>5695</v>
      </c>
      <c r="P591" s="8" t="s">
        <v>5696</v>
      </c>
      <c r="Q591" s="8" t="s">
        <v>4936</v>
      </c>
      <c r="R591" s="8" t="s">
        <v>4938</v>
      </c>
      <c r="S591" s="8" t="s">
        <v>89</v>
      </c>
      <c r="T591" s="8" t="s">
        <v>78</v>
      </c>
      <c r="U591" s="8" t="s">
        <v>59</v>
      </c>
      <c r="V591" s="8" t="s">
        <v>89</v>
      </c>
      <c r="W591" s="8" t="s">
        <v>89</v>
      </c>
    </row>
    <row r="592" spans="1:23" ht="15" customHeight="1">
      <c r="A592" s="183"/>
      <c r="B592" s="13" t="s">
        <v>5698</v>
      </c>
      <c r="C592" s="104"/>
      <c r="D592" s="104"/>
      <c r="E592" s="82"/>
      <c r="F592" s="82"/>
      <c r="G592" s="8" t="s">
        <v>5653</v>
      </c>
      <c r="H592" s="8" t="s">
        <v>34</v>
      </c>
      <c r="I592" s="8" t="s">
        <v>552</v>
      </c>
      <c r="J592" s="12">
        <f t="shared" si="2"/>
        <v>5</v>
      </c>
      <c r="K592" s="8" t="s">
        <v>5699</v>
      </c>
      <c r="L592" s="8" t="s">
        <v>5700</v>
      </c>
      <c r="M592" s="8" t="s">
        <v>4936</v>
      </c>
      <c r="N592" s="8" t="s">
        <v>4938</v>
      </c>
      <c r="O592" s="8" t="s">
        <v>5702</v>
      </c>
      <c r="P592" s="8" t="s">
        <v>5703</v>
      </c>
      <c r="Q592" s="8" t="s">
        <v>4936</v>
      </c>
      <c r="R592" s="8" t="s">
        <v>4938</v>
      </c>
      <c r="S592" s="8" t="s">
        <v>89</v>
      </c>
      <c r="T592" s="8" t="s">
        <v>78</v>
      </c>
      <c r="U592" s="8" t="s">
        <v>59</v>
      </c>
      <c r="V592" s="8" t="s">
        <v>89</v>
      </c>
      <c r="W592" s="8" t="s">
        <v>89</v>
      </c>
    </row>
    <row r="593" spans="1:23" ht="15" customHeight="1">
      <c r="A593" s="183"/>
      <c r="B593" s="13" t="s">
        <v>5705</v>
      </c>
      <c r="C593" s="104"/>
      <c r="D593" s="104"/>
      <c r="E593" s="82"/>
      <c r="F593" s="82"/>
      <c r="G593" s="8" t="s">
        <v>5653</v>
      </c>
      <c r="H593" s="8" t="s">
        <v>34</v>
      </c>
      <c r="I593" s="8" t="s">
        <v>130</v>
      </c>
      <c r="J593" s="12">
        <f t="shared" si="2"/>
        <v>15</v>
      </c>
      <c r="K593" s="8" t="s">
        <v>5707</v>
      </c>
      <c r="L593" s="8" t="s">
        <v>5708</v>
      </c>
      <c r="M593" s="8" t="s">
        <v>65</v>
      </c>
      <c r="N593" s="8" t="s">
        <v>68</v>
      </c>
      <c r="O593" s="8" t="s">
        <v>5710</v>
      </c>
      <c r="P593" s="8" t="s">
        <v>5711</v>
      </c>
      <c r="Q593" s="8" t="s">
        <v>65</v>
      </c>
      <c r="R593" s="8" t="s">
        <v>68</v>
      </c>
      <c r="S593" s="8" t="s">
        <v>5714</v>
      </c>
      <c r="T593" s="8" t="s">
        <v>78</v>
      </c>
      <c r="U593" s="8" t="s">
        <v>59</v>
      </c>
      <c r="V593" s="8" t="s">
        <v>3914</v>
      </c>
      <c r="W593" s="8" t="s">
        <v>5689</v>
      </c>
    </row>
    <row r="594" spans="1:23" ht="15" customHeight="1">
      <c r="A594" s="183"/>
      <c r="B594" s="13" t="s">
        <v>5716</v>
      </c>
      <c r="C594" s="104"/>
      <c r="D594" s="104"/>
      <c r="E594" s="82"/>
      <c r="F594" s="82"/>
      <c r="G594" s="8" t="s">
        <v>5653</v>
      </c>
      <c r="H594" s="8" t="s">
        <v>34</v>
      </c>
      <c r="I594" s="8" t="s">
        <v>2668</v>
      </c>
      <c r="J594" s="12">
        <f t="shared" si="2"/>
        <v>11</v>
      </c>
      <c r="K594" s="8" t="s">
        <v>5717</v>
      </c>
      <c r="L594" s="8" t="s">
        <v>5719</v>
      </c>
      <c r="M594" s="8" t="s">
        <v>433</v>
      </c>
      <c r="N594" s="8" t="s">
        <v>434</v>
      </c>
      <c r="O594" s="8" t="s">
        <v>5720</v>
      </c>
      <c r="P594" s="8" t="s">
        <v>5721</v>
      </c>
      <c r="Q594" s="8" t="s">
        <v>433</v>
      </c>
      <c r="R594" s="8" t="s">
        <v>434</v>
      </c>
      <c r="S594" s="8" t="s">
        <v>5723</v>
      </c>
      <c r="T594" s="8" t="s">
        <v>78</v>
      </c>
      <c r="U594" s="8" t="s">
        <v>59</v>
      </c>
      <c r="V594" s="8" t="s">
        <v>5061</v>
      </c>
      <c r="W594" s="8" t="s">
        <v>5724</v>
      </c>
    </row>
    <row r="595" spans="1:23" ht="15" customHeight="1">
      <c r="A595" s="183"/>
      <c r="B595" s="13" t="s">
        <v>5725</v>
      </c>
      <c r="C595" s="104"/>
      <c r="D595" s="104"/>
      <c r="E595" s="82"/>
      <c r="F595" s="82"/>
      <c r="G595" s="8" t="s">
        <v>5653</v>
      </c>
      <c r="H595" s="8" t="s">
        <v>34</v>
      </c>
      <c r="I595" s="8" t="s">
        <v>5726</v>
      </c>
      <c r="J595" s="12">
        <f t="shared" si="2"/>
        <v>15</v>
      </c>
      <c r="K595" s="8" t="s">
        <v>5727</v>
      </c>
      <c r="L595" s="8" t="s">
        <v>5728</v>
      </c>
      <c r="M595" s="8" t="s">
        <v>896</v>
      </c>
      <c r="N595" s="8" t="s">
        <v>897</v>
      </c>
      <c r="O595" s="8" t="s">
        <v>5730</v>
      </c>
      <c r="P595" s="8" t="s">
        <v>5731</v>
      </c>
      <c r="Q595" s="8" t="s">
        <v>896</v>
      </c>
      <c r="R595" s="8" t="s">
        <v>897</v>
      </c>
      <c r="S595" s="8" t="s">
        <v>5733</v>
      </c>
      <c r="T595" s="8" t="s">
        <v>78</v>
      </c>
      <c r="U595" s="8" t="s">
        <v>59</v>
      </c>
      <c r="V595" s="8" t="s">
        <v>901</v>
      </c>
      <c r="W595" s="8" t="s">
        <v>5678</v>
      </c>
    </row>
    <row r="596" spans="1:23" ht="15" customHeight="1">
      <c r="A596" s="183"/>
      <c r="B596" s="13" t="s">
        <v>5735</v>
      </c>
      <c r="C596" s="104"/>
      <c r="D596" s="104"/>
      <c r="E596" s="82"/>
      <c r="F596" s="82"/>
      <c r="G596" s="8" t="s">
        <v>5653</v>
      </c>
      <c r="H596" s="8" t="s">
        <v>34</v>
      </c>
      <c r="I596" s="8" t="s">
        <v>5152</v>
      </c>
      <c r="J596" s="12">
        <f t="shared" si="2"/>
        <v>16</v>
      </c>
      <c r="K596" s="8" t="s">
        <v>5736</v>
      </c>
      <c r="L596" s="8" t="s">
        <v>5737</v>
      </c>
      <c r="M596" s="8" t="s">
        <v>2548</v>
      </c>
      <c r="N596" s="8" t="s">
        <v>2549</v>
      </c>
      <c r="O596" s="8" t="s">
        <v>5738</v>
      </c>
      <c r="P596" s="8" t="s">
        <v>5740</v>
      </c>
      <c r="Q596" s="8" t="s">
        <v>2548</v>
      </c>
      <c r="R596" s="8" t="s">
        <v>2549</v>
      </c>
      <c r="S596" s="8" t="s">
        <v>89</v>
      </c>
      <c r="T596" s="8" t="s">
        <v>78</v>
      </c>
      <c r="U596" s="8" t="s">
        <v>59</v>
      </c>
      <c r="V596" s="8" t="s">
        <v>89</v>
      </c>
      <c r="W596" s="8" t="s">
        <v>89</v>
      </c>
    </row>
    <row r="597" spans="1:23" ht="15" customHeight="1">
      <c r="A597" s="183"/>
      <c r="B597" s="13" t="s">
        <v>5742</v>
      </c>
      <c r="C597" s="104"/>
      <c r="D597" s="104"/>
      <c r="E597" s="82"/>
      <c r="F597" s="82"/>
      <c r="G597" s="8" t="s">
        <v>5653</v>
      </c>
      <c r="H597" s="8" t="s">
        <v>34</v>
      </c>
      <c r="I597" s="8" t="s">
        <v>5744</v>
      </c>
      <c r="J597" s="12">
        <f t="shared" si="2"/>
        <v>22</v>
      </c>
      <c r="K597" s="8" t="s">
        <v>5745</v>
      </c>
      <c r="L597" s="8" t="s">
        <v>5746</v>
      </c>
      <c r="M597" s="8" t="s">
        <v>2548</v>
      </c>
      <c r="N597" s="8" t="s">
        <v>2549</v>
      </c>
      <c r="O597" s="8" t="s">
        <v>5747</v>
      </c>
      <c r="P597" s="8" t="s">
        <v>5748</v>
      </c>
      <c r="Q597" s="8" t="s">
        <v>2548</v>
      </c>
      <c r="R597" s="8" t="s">
        <v>2549</v>
      </c>
      <c r="S597" s="8" t="s">
        <v>89</v>
      </c>
      <c r="T597" s="8" t="s">
        <v>78</v>
      </c>
      <c r="U597" s="8" t="s">
        <v>59</v>
      </c>
      <c r="V597" s="8" t="s">
        <v>89</v>
      </c>
      <c r="W597" s="8" t="s">
        <v>89</v>
      </c>
    </row>
    <row r="598" spans="1:23" ht="15" customHeight="1">
      <c r="A598" s="183"/>
      <c r="B598" s="13" t="s">
        <v>5751</v>
      </c>
      <c r="C598" s="104"/>
      <c r="D598" s="104"/>
      <c r="E598" s="82"/>
      <c r="F598" s="82"/>
      <c r="G598" s="8" t="s">
        <v>5653</v>
      </c>
      <c r="H598" s="8" t="s">
        <v>34</v>
      </c>
      <c r="I598" s="8" t="s">
        <v>2682</v>
      </c>
      <c r="J598" s="12">
        <f t="shared" si="2"/>
        <v>19</v>
      </c>
      <c r="K598" s="8" t="s">
        <v>5755</v>
      </c>
      <c r="L598" s="8" t="s">
        <v>5756</v>
      </c>
      <c r="M598" s="8" t="s">
        <v>65</v>
      </c>
      <c r="N598" s="8" t="s">
        <v>68</v>
      </c>
      <c r="O598" s="8" t="s">
        <v>5757</v>
      </c>
      <c r="P598" s="8" t="s">
        <v>5758</v>
      </c>
      <c r="Q598" s="8" t="s">
        <v>65</v>
      </c>
      <c r="R598" s="8" t="s">
        <v>68</v>
      </c>
      <c r="S598" s="8" t="s">
        <v>5759</v>
      </c>
      <c r="T598" s="8" t="s">
        <v>78</v>
      </c>
      <c r="U598" s="8" t="s">
        <v>59</v>
      </c>
      <c r="V598" s="8" t="s">
        <v>4810</v>
      </c>
      <c r="W598" s="8" t="s">
        <v>5761</v>
      </c>
    </row>
    <row r="599" spans="1:23" ht="15" customHeight="1">
      <c r="A599" s="183"/>
      <c r="B599" s="13" t="s">
        <v>5762</v>
      </c>
      <c r="C599" s="104"/>
      <c r="D599" s="104"/>
      <c r="E599" s="82"/>
      <c r="F599" s="82"/>
      <c r="G599" s="8" t="s">
        <v>5764</v>
      </c>
      <c r="H599" s="8" t="s">
        <v>34</v>
      </c>
      <c r="I599" s="8" t="s">
        <v>232</v>
      </c>
      <c r="J599" s="12">
        <f t="shared" si="2"/>
        <v>10</v>
      </c>
      <c r="K599" s="8" t="s">
        <v>5766</v>
      </c>
      <c r="L599" s="8" t="s">
        <v>5767</v>
      </c>
      <c r="M599" s="8" t="s">
        <v>502</v>
      </c>
      <c r="N599" s="8" t="s">
        <v>503</v>
      </c>
      <c r="O599" s="8" t="s">
        <v>5768</v>
      </c>
      <c r="P599" s="8" t="s">
        <v>5769</v>
      </c>
      <c r="Q599" s="8" t="s">
        <v>502</v>
      </c>
      <c r="R599" s="8" t="s">
        <v>503</v>
      </c>
      <c r="S599" s="8" t="s">
        <v>89</v>
      </c>
      <c r="T599" s="8" t="s">
        <v>78</v>
      </c>
      <c r="U599" s="8" t="s">
        <v>59</v>
      </c>
      <c r="V599" s="8" t="s">
        <v>89</v>
      </c>
      <c r="W599" s="8" t="s">
        <v>89</v>
      </c>
    </row>
    <row r="600" spans="1:23" ht="15" customHeight="1">
      <c r="A600" s="183"/>
      <c r="B600" s="13" t="s">
        <v>5771</v>
      </c>
      <c r="C600" s="104"/>
      <c r="D600" s="104"/>
      <c r="E600" s="82"/>
      <c r="F600" s="82"/>
      <c r="G600" s="8" t="s">
        <v>5764</v>
      </c>
      <c r="H600" s="8" t="s">
        <v>34</v>
      </c>
      <c r="I600" s="8" t="s">
        <v>232</v>
      </c>
      <c r="J600" s="12">
        <f t="shared" si="2"/>
        <v>10</v>
      </c>
      <c r="K600" s="8" t="s">
        <v>5766</v>
      </c>
      <c r="L600" s="8" t="s">
        <v>5767</v>
      </c>
      <c r="M600" s="8" t="s">
        <v>502</v>
      </c>
      <c r="N600" s="8" t="s">
        <v>503</v>
      </c>
      <c r="O600" s="8" t="s">
        <v>5774</v>
      </c>
      <c r="P600" s="8" t="s">
        <v>5775</v>
      </c>
      <c r="Q600" s="8" t="s">
        <v>502</v>
      </c>
      <c r="R600" s="8" t="s">
        <v>503</v>
      </c>
      <c r="S600" s="8" t="s">
        <v>89</v>
      </c>
      <c r="T600" s="8" t="s">
        <v>78</v>
      </c>
      <c r="U600" s="8" t="s">
        <v>59</v>
      </c>
      <c r="V600" s="8" t="s">
        <v>89</v>
      </c>
      <c r="W600" s="8" t="s">
        <v>89</v>
      </c>
    </row>
    <row r="601" spans="1:23" ht="15" customHeight="1">
      <c r="A601" s="183"/>
      <c r="B601" s="13" t="s">
        <v>5776</v>
      </c>
      <c r="C601" s="104"/>
      <c r="D601" s="104"/>
      <c r="E601" s="82"/>
      <c r="F601" s="82"/>
      <c r="G601" s="8" t="s">
        <v>5653</v>
      </c>
      <c r="H601" s="8" t="s">
        <v>34</v>
      </c>
      <c r="I601" s="8" t="s">
        <v>3605</v>
      </c>
      <c r="J601" s="12">
        <f t="shared" si="2"/>
        <v>21</v>
      </c>
      <c r="K601" s="8" t="s">
        <v>5779</v>
      </c>
      <c r="L601" s="8" t="s">
        <v>5780</v>
      </c>
      <c r="M601" s="8" t="s">
        <v>65</v>
      </c>
      <c r="N601" s="8" t="s">
        <v>68</v>
      </c>
      <c r="O601" s="8" t="s">
        <v>5781</v>
      </c>
      <c r="P601" s="8" t="s">
        <v>5783</v>
      </c>
      <c r="Q601" s="8" t="s">
        <v>65</v>
      </c>
      <c r="R601" s="8" t="s">
        <v>68</v>
      </c>
      <c r="S601" s="8" t="s">
        <v>5688</v>
      </c>
      <c r="T601" s="8" t="s">
        <v>78</v>
      </c>
      <c r="U601" s="8" t="s">
        <v>59</v>
      </c>
      <c r="V601" s="8" t="s">
        <v>4810</v>
      </c>
      <c r="W601" s="8" t="s">
        <v>5689</v>
      </c>
    </row>
    <row r="602" spans="1:23" ht="15" customHeight="1">
      <c r="A602" s="183"/>
      <c r="B602" s="13" t="s">
        <v>5784</v>
      </c>
      <c r="C602" s="104"/>
      <c r="D602" s="104"/>
      <c r="E602" s="82"/>
      <c r="F602" s="82"/>
      <c r="G602" s="8" t="s">
        <v>5653</v>
      </c>
      <c r="H602" s="8" t="s">
        <v>34</v>
      </c>
      <c r="I602" s="8" t="s">
        <v>5786</v>
      </c>
      <c r="J602" s="12">
        <f t="shared" si="2"/>
        <v>16</v>
      </c>
      <c r="K602" s="8" t="s">
        <v>5779</v>
      </c>
      <c r="L602" s="8" t="s">
        <v>5780</v>
      </c>
      <c r="M602" s="8" t="s">
        <v>65</v>
      </c>
      <c r="N602" s="8" t="s">
        <v>68</v>
      </c>
      <c r="O602" s="8" t="s">
        <v>5788</v>
      </c>
      <c r="P602" s="8" t="s">
        <v>5789</v>
      </c>
      <c r="Q602" s="8" t="s">
        <v>65</v>
      </c>
      <c r="R602" s="8" t="s">
        <v>68</v>
      </c>
      <c r="S602" s="8" t="s">
        <v>5790</v>
      </c>
      <c r="T602" s="8" t="s">
        <v>78</v>
      </c>
      <c r="U602" s="8" t="s">
        <v>59</v>
      </c>
      <c r="V602" s="8" t="s">
        <v>4810</v>
      </c>
      <c r="W602" s="8" t="s">
        <v>3914</v>
      </c>
    </row>
    <row r="603" spans="1:23" ht="15" customHeight="1">
      <c r="A603" s="183"/>
      <c r="B603" s="13" t="s">
        <v>5792</v>
      </c>
      <c r="C603" s="104"/>
      <c r="D603" s="104"/>
      <c r="E603" s="82"/>
      <c r="F603" s="82"/>
      <c r="G603" s="8" t="s">
        <v>104</v>
      </c>
      <c r="H603" s="8" t="s">
        <v>34</v>
      </c>
      <c r="I603" s="8" t="s">
        <v>1537</v>
      </c>
      <c r="J603" s="12">
        <f t="shared" si="2"/>
        <v>3</v>
      </c>
      <c r="K603" s="8" t="s">
        <v>5793</v>
      </c>
      <c r="L603" s="8" t="s">
        <v>5794</v>
      </c>
      <c r="M603" s="8" t="s">
        <v>65</v>
      </c>
      <c r="N603" s="8" t="s">
        <v>68</v>
      </c>
      <c r="O603" s="8" t="s">
        <v>5779</v>
      </c>
      <c r="P603" s="8" t="s">
        <v>5780</v>
      </c>
      <c r="Q603" s="8" t="s">
        <v>65</v>
      </c>
      <c r="R603" s="8" t="s">
        <v>68</v>
      </c>
      <c r="S603" s="8" t="s">
        <v>89</v>
      </c>
      <c r="T603" s="8" t="s">
        <v>78</v>
      </c>
      <c r="U603" s="8" t="s">
        <v>59</v>
      </c>
      <c r="V603" s="8" t="s">
        <v>89</v>
      </c>
      <c r="W603" s="8" t="s">
        <v>89</v>
      </c>
    </row>
    <row r="604" spans="1:23" ht="15" customHeight="1">
      <c r="A604" s="183"/>
      <c r="B604" s="13" t="s">
        <v>5797</v>
      </c>
      <c r="C604" s="104"/>
      <c r="D604" s="104"/>
      <c r="E604" s="82"/>
      <c r="F604" s="82"/>
      <c r="G604" s="8" t="s">
        <v>5653</v>
      </c>
      <c r="H604" s="8" t="s">
        <v>34</v>
      </c>
      <c r="I604" s="8" t="s">
        <v>1187</v>
      </c>
      <c r="J604" s="12">
        <f t="shared" si="2"/>
        <v>31</v>
      </c>
      <c r="K604" s="8" t="s">
        <v>5799</v>
      </c>
      <c r="L604" s="8" t="s">
        <v>5800</v>
      </c>
      <c r="M604" s="8" t="s">
        <v>65</v>
      </c>
      <c r="N604" s="8" t="s">
        <v>68</v>
      </c>
      <c r="O604" s="8" t="s">
        <v>5802</v>
      </c>
      <c r="P604" s="8" t="s">
        <v>5803</v>
      </c>
      <c r="Q604" s="8" t="s">
        <v>65</v>
      </c>
      <c r="R604" s="8" t="s">
        <v>68</v>
      </c>
      <c r="S604" s="8" t="s">
        <v>89</v>
      </c>
      <c r="T604" s="8" t="s">
        <v>78</v>
      </c>
      <c r="U604" s="8" t="s">
        <v>3518</v>
      </c>
      <c r="V604" s="8" t="s">
        <v>89</v>
      </c>
      <c r="W604" s="8" t="s">
        <v>89</v>
      </c>
    </row>
    <row r="605" spans="1:23" ht="15" customHeight="1">
      <c r="A605" s="183"/>
      <c r="B605" s="13" t="s">
        <v>5805</v>
      </c>
      <c r="C605" s="104"/>
      <c r="D605" s="104"/>
      <c r="E605" s="82"/>
      <c r="F605" s="82"/>
      <c r="G605" s="8" t="s">
        <v>5653</v>
      </c>
      <c r="H605" s="8" t="s">
        <v>34</v>
      </c>
      <c r="I605" s="8" t="s">
        <v>216</v>
      </c>
      <c r="J605" s="12">
        <f t="shared" si="2"/>
        <v>15</v>
      </c>
      <c r="K605" s="8" t="s">
        <v>5766</v>
      </c>
      <c r="L605" s="8" t="s">
        <v>5767</v>
      </c>
      <c r="M605" s="8" t="s">
        <v>502</v>
      </c>
      <c r="N605" s="8" t="s">
        <v>503</v>
      </c>
      <c r="O605" s="8" t="s">
        <v>5807</v>
      </c>
      <c r="P605" s="8" t="s">
        <v>5808</v>
      </c>
      <c r="Q605" s="8" t="s">
        <v>502</v>
      </c>
      <c r="R605" s="8" t="s">
        <v>503</v>
      </c>
      <c r="S605" s="8" t="s">
        <v>89</v>
      </c>
      <c r="T605" s="8" t="s">
        <v>78</v>
      </c>
      <c r="U605" s="8" t="s">
        <v>59</v>
      </c>
      <c r="V605" s="8" t="s">
        <v>89</v>
      </c>
      <c r="W605" s="8" t="s">
        <v>89</v>
      </c>
    </row>
    <row r="606" spans="1:23" ht="15" customHeight="1">
      <c r="A606" s="183"/>
      <c r="B606" s="13" t="s">
        <v>5812</v>
      </c>
      <c r="C606" s="104"/>
      <c r="D606" s="104"/>
      <c r="E606" s="82"/>
      <c r="F606" s="82"/>
      <c r="G606" s="8" t="s">
        <v>5653</v>
      </c>
      <c r="H606" s="8" t="s">
        <v>34</v>
      </c>
      <c r="I606" s="8" t="s">
        <v>2224</v>
      </c>
      <c r="J606" s="12">
        <f t="shared" si="2"/>
        <v>20</v>
      </c>
      <c r="K606" s="8" t="s">
        <v>5799</v>
      </c>
      <c r="L606" s="8" t="s">
        <v>5800</v>
      </c>
      <c r="M606" s="8" t="s">
        <v>65</v>
      </c>
      <c r="N606" s="8" t="s">
        <v>68</v>
      </c>
      <c r="O606" s="8" t="s">
        <v>5816</v>
      </c>
      <c r="P606" s="8" t="s">
        <v>5817</v>
      </c>
      <c r="Q606" s="8" t="s">
        <v>65</v>
      </c>
      <c r="R606" s="8" t="s">
        <v>68</v>
      </c>
      <c r="S606" s="8" t="s">
        <v>89</v>
      </c>
      <c r="T606" s="8" t="s">
        <v>78</v>
      </c>
      <c r="U606" s="8" t="s">
        <v>59</v>
      </c>
      <c r="V606" s="8" t="s">
        <v>89</v>
      </c>
      <c r="W606" s="8" t="s">
        <v>89</v>
      </c>
    </row>
    <row r="607" spans="1:23" ht="15" customHeight="1">
      <c r="A607" s="183"/>
      <c r="B607" s="13" t="s">
        <v>5820</v>
      </c>
      <c r="C607" s="104"/>
      <c r="D607" s="104"/>
      <c r="E607" s="82"/>
      <c r="F607" s="82"/>
      <c r="G607" s="8" t="s">
        <v>5653</v>
      </c>
      <c r="H607" s="8" t="s">
        <v>34</v>
      </c>
      <c r="I607" s="8" t="s">
        <v>216</v>
      </c>
      <c r="J607" s="12">
        <f t="shared" si="2"/>
        <v>15</v>
      </c>
      <c r="K607" s="8" t="s">
        <v>5822</v>
      </c>
      <c r="L607" s="8" t="s">
        <v>5823</v>
      </c>
      <c r="M607" s="8" t="s">
        <v>433</v>
      </c>
      <c r="N607" s="8" t="s">
        <v>434</v>
      </c>
      <c r="O607" s="8" t="s">
        <v>5826</v>
      </c>
      <c r="P607" s="8" t="s">
        <v>5827</v>
      </c>
      <c r="Q607" s="8" t="s">
        <v>433</v>
      </c>
      <c r="R607" s="8" t="s">
        <v>434</v>
      </c>
      <c r="S607" s="8" t="s">
        <v>89</v>
      </c>
      <c r="T607" s="8" t="s">
        <v>78</v>
      </c>
      <c r="U607" s="8" t="s">
        <v>59</v>
      </c>
      <c r="V607" s="8" t="s">
        <v>89</v>
      </c>
      <c r="W607" s="8" t="s">
        <v>89</v>
      </c>
    </row>
    <row r="608" spans="1:23" ht="15" customHeight="1">
      <c r="A608" s="183"/>
      <c r="B608" s="13" t="s">
        <v>5828</v>
      </c>
      <c r="C608" s="104"/>
      <c r="D608" s="104"/>
      <c r="E608" s="82"/>
      <c r="F608" s="82"/>
      <c r="G608" s="8" t="s">
        <v>5653</v>
      </c>
      <c r="H608" s="8" t="s">
        <v>34</v>
      </c>
      <c r="I608" s="8" t="s">
        <v>216</v>
      </c>
      <c r="J608" s="12">
        <f t="shared" si="2"/>
        <v>15</v>
      </c>
      <c r="K608" s="8" t="s">
        <v>5822</v>
      </c>
      <c r="L608" s="8" t="s">
        <v>5823</v>
      </c>
      <c r="M608" s="8" t="s">
        <v>433</v>
      </c>
      <c r="N608" s="8" t="s">
        <v>434</v>
      </c>
      <c r="O608" s="8" t="s">
        <v>5832</v>
      </c>
      <c r="P608" s="8" t="s">
        <v>5833</v>
      </c>
      <c r="Q608" s="8" t="s">
        <v>433</v>
      </c>
      <c r="R608" s="8" t="s">
        <v>434</v>
      </c>
      <c r="S608" s="8" t="s">
        <v>89</v>
      </c>
      <c r="T608" s="8" t="s">
        <v>78</v>
      </c>
      <c r="U608" s="8" t="s">
        <v>59</v>
      </c>
      <c r="V608" s="8" t="s">
        <v>89</v>
      </c>
      <c r="W608" s="8" t="s">
        <v>89</v>
      </c>
    </row>
    <row r="609" spans="1:23" ht="15" customHeight="1">
      <c r="A609" s="183"/>
      <c r="B609" s="13" t="s">
        <v>5835</v>
      </c>
      <c r="C609" s="104"/>
      <c r="D609" s="104"/>
      <c r="E609" s="82"/>
      <c r="F609" s="82"/>
      <c r="G609" s="8" t="s">
        <v>5764</v>
      </c>
      <c r="H609" s="8" t="s">
        <v>34</v>
      </c>
      <c r="I609" s="8" t="s">
        <v>216</v>
      </c>
      <c r="J609" s="12">
        <f t="shared" si="2"/>
        <v>15</v>
      </c>
      <c r="K609" s="8" t="s">
        <v>5837</v>
      </c>
      <c r="L609" s="8" t="s">
        <v>5838</v>
      </c>
      <c r="M609" s="8" t="s">
        <v>896</v>
      </c>
      <c r="N609" s="8" t="s">
        <v>897</v>
      </c>
      <c r="O609" s="8" t="s">
        <v>5840</v>
      </c>
      <c r="P609" s="8" t="s">
        <v>5841</v>
      </c>
      <c r="Q609" s="8" t="s">
        <v>896</v>
      </c>
      <c r="R609" s="8" t="s">
        <v>897</v>
      </c>
      <c r="S609" s="8" t="s">
        <v>89</v>
      </c>
      <c r="T609" s="8" t="s">
        <v>78</v>
      </c>
      <c r="U609" s="8" t="s">
        <v>59</v>
      </c>
      <c r="V609" s="8" t="s">
        <v>89</v>
      </c>
      <c r="W609" s="8" t="s">
        <v>89</v>
      </c>
    </row>
    <row r="610" spans="1:23" ht="15" customHeight="1">
      <c r="A610" s="183"/>
      <c r="B610" s="13" t="s">
        <v>5842</v>
      </c>
      <c r="C610" s="104"/>
      <c r="D610" s="104"/>
      <c r="E610" s="82"/>
      <c r="F610" s="82"/>
      <c r="G610" s="8" t="s">
        <v>5764</v>
      </c>
      <c r="H610" s="8" t="s">
        <v>34</v>
      </c>
      <c r="I610" s="8" t="s">
        <v>1577</v>
      </c>
      <c r="J610" s="12">
        <f t="shared" si="2"/>
        <v>13</v>
      </c>
      <c r="K610" s="8" t="s">
        <v>5846</v>
      </c>
      <c r="L610" s="8" t="s">
        <v>5847</v>
      </c>
      <c r="M610" s="8" t="s">
        <v>896</v>
      </c>
      <c r="N610" s="8" t="s">
        <v>897</v>
      </c>
      <c r="O610" s="8" t="s">
        <v>5840</v>
      </c>
      <c r="P610" s="8" t="s">
        <v>5841</v>
      </c>
      <c r="Q610" s="8" t="s">
        <v>896</v>
      </c>
      <c r="R610" s="8" t="s">
        <v>897</v>
      </c>
      <c r="S610" s="8" t="s">
        <v>89</v>
      </c>
      <c r="T610" s="8" t="s">
        <v>78</v>
      </c>
      <c r="U610" s="8" t="s">
        <v>59</v>
      </c>
      <c r="V610" s="8" t="s">
        <v>89</v>
      </c>
      <c r="W610" s="8" t="s">
        <v>89</v>
      </c>
    </row>
    <row r="611" spans="1:23" ht="15" customHeight="1">
      <c r="A611" s="183"/>
      <c r="B611" s="13" t="s">
        <v>5851</v>
      </c>
      <c r="C611" s="104"/>
      <c r="D611" s="104"/>
      <c r="E611" s="82"/>
      <c r="F611" s="82"/>
      <c r="G611" s="8" t="s">
        <v>5653</v>
      </c>
      <c r="H611" s="8" t="s">
        <v>34</v>
      </c>
      <c r="I611" s="8" t="s">
        <v>2224</v>
      </c>
      <c r="J611" s="12">
        <f t="shared" si="2"/>
        <v>20</v>
      </c>
      <c r="K611" s="8" t="s">
        <v>5853</v>
      </c>
      <c r="L611" s="8" t="s">
        <v>5854</v>
      </c>
      <c r="M611" s="8" t="s">
        <v>896</v>
      </c>
      <c r="N611" s="8" t="s">
        <v>897</v>
      </c>
      <c r="O611" s="8" t="s">
        <v>5855</v>
      </c>
      <c r="P611" s="8" t="s">
        <v>5856</v>
      </c>
      <c r="Q611" s="8" t="s">
        <v>896</v>
      </c>
      <c r="R611" s="8" t="s">
        <v>897</v>
      </c>
      <c r="S611" s="8" t="s">
        <v>89</v>
      </c>
      <c r="T611" s="8" t="s">
        <v>78</v>
      </c>
      <c r="U611" s="8" t="s">
        <v>59</v>
      </c>
      <c r="V611" s="8" t="s">
        <v>89</v>
      </c>
      <c r="W611" s="8" t="s">
        <v>89</v>
      </c>
    </row>
    <row r="612" spans="1:23" ht="15" customHeight="1">
      <c r="A612" s="183"/>
      <c r="B612" s="13" t="s">
        <v>5860</v>
      </c>
      <c r="C612" s="104"/>
      <c r="D612" s="104"/>
      <c r="E612" s="82"/>
      <c r="F612" s="82"/>
      <c r="G612" s="8" t="s">
        <v>5653</v>
      </c>
      <c r="H612" s="8" t="s">
        <v>34</v>
      </c>
      <c r="I612" s="8" t="s">
        <v>5862</v>
      </c>
      <c r="J612" s="12">
        <f t="shared" si="2"/>
        <v>12</v>
      </c>
      <c r="K612" s="8" t="s">
        <v>5863</v>
      </c>
      <c r="L612" s="8" t="s">
        <v>5864</v>
      </c>
      <c r="M612" s="8" t="s">
        <v>896</v>
      </c>
      <c r="N612" s="8" t="s">
        <v>897</v>
      </c>
      <c r="O612" s="8" t="s">
        <v>5840</v>
      </c>
      <c r="P612" s="8" t="s">
        <v>5841</v>
      </c>
      <c r="Q612" s="8" t="s">
        <v>896</v>
      </c>
      <c r="R612" s="8" t="s">
        <v>897</v>
      </c>
      <c r="S612" s="8" t="s">
        <v>89</v>
      </c>
      <c r="T612" s="8" t="s">
        <v>78</v>
      </c>
      <c r="U612" s="8" t="s">
        <v>3518</v>
      </c>
      <c r="V612" s="8" t="s">
        <v>89</v>
      </c>
      <c r="W612" s="8" t="s">
        <v>89</v>
      </c>
    </row>
    <row r="613" spans="1:23" ht="15" customHeight="1">
      <c r="A613" s="183"/>
      <c r="B613" s="13" t="s">
        <v>5866</v>
      </c>
      <c r="C613" s="104"/>
      <c r="D613" s="104"/>
      <c r="E613" s="82"/>
      <c r="F613" s="82"/>
      <c r="G613" s="8" t="s">
        <v>5653</v>
      </c>
      <c r="H613" s="8" t="s">
        <v>34</v>
      </c>
      <c r="I613" s="8" t="s">
        <v>1310</v>
      </c>
      <c r="J613" s="12">
        <f t="shared" si="2"/>
        <v>30</v>
      </c>
      <c r="K613" s="8" t="s">
        <v>5799</v>
      </c>
      <c r="L613" s="8" t="s">
        <v>5800</v>
      </c>
      <c r="M613" s="8" t="s">
        <v>65</v>
      </c>
      <c r="N613" s="8" t="s">
        <v>68</v>
      </c>
      <c r="O613" s="8" t="s">
        <v>5869</v>
      </c>
      <c r="P613" s="8" t="s">
        <v>5870</v>
      </c>
      <c r="Q613" s="8" t="s">
        <v>65</v>
      </c>
      <c r="R613" s="8" t="s">
        <v>68</v>
      </c>
      <c r="S613" s="8" t="s">
        <v>89</v>
      </c>
      <c r="T613" s="8" t="s">
        <v>78</v>
      </c>
      <c r="U613" s="8" t="s">
        <v>3518</v>
      </c>
      <c r="V613" s="8" t="s">
        <v>89</v>
      </c>
      <c r="W613" s="8" t="s">
        <v>89</v>
      </c>
    </row>
    <row r="614" spans="1:23" ht="15" customHeight="1">
      <c r="A614" s="183"/>
      <c r="B614" s="13" t="s">
        <v>5873</v>
      </c>
      <c r="C614" s="104"/>
      <c r="D614" s="104"/>
      <c r="E614" s="82"/>
      <c r="F614" s="82"/>
      <c r="G614" s="8" t="s">
        <v>5653</v>
      </c>
      <c r="H614" s="8" t="s">
        <v>34</v>
      </c>
      <c r="I614" s="8" t="s">
        <v>5875</v>
      </c>
      <c r="J614" s="12">
        <f t="shared" si="2"/>
        <v>33</v>
      </c>
      <c r="K614" s="8" t="s">
        <v>5877</v>
      </c>
      <c r="L614" s="8" t="s">
        <v>5878</v>
      </c>
      <c r="M614" s="8" t="s">
        <v>2548</v>
      </c>
      <c r="N614" s="8" t="s">
        <v>2549</v>
      </c>
      <c r="O614" s="8" t="s">
        <v>5879</v>
      </c>
      <c r="P614" s="8" t="s">
        <v>5880</v>
      </c>
      <c r="Q614" s="8" t="s">
        <v>2548</v>
      </c>
      <c r="R614" s="8" t="s">
        <v>2549</v>
      </c>
      <c r="S614" s="8" t="s">
        <v>89</v>
      </c>
      <c r="T614" s="8" t="s">
        <v>78</v>
      </c>
      <c r="U614" s="8" t="s">
        <v>59</v>
      </c>
      <c r="V614" s="8" t="s">
        <v>89</v>
      </c>
      <c r="W614" s="8" t="s">
        <v>89</v>
      </c>
    </row>
    <row r="615" spans="1:23" ht="15" customHeight="1">
      <c r="A615" s="183"/>
      <c r="B615" s="13" t="s">
        <v>5882</v>
      </c>
      <c r="C615" s="104"/>
      <c r="D615" s="104"/>
      <c r="E615" s="82"/>
      <c r="F615" s="82"/>
      <c r="G615" s="8" t="s">
        <v>5653</v>
      </c>
      <c r="H615" s="8" t="s">
        <v>34</v>
      </c>
      <c r="I615" s="8" t="s">
        <v>5884</v>
      </c>
      <c r="J615" s="12">
        <f t="shared" si="2"/>
        <v>32</v>
      </c>
      <c r="K615" s="8" t="s">
        <v>5886</v>
      </c>
      <c r="L615" s="8" t="s">
        <v>5887</v>
      </c>
      <c r="M615" s="8" t="s">
        <v>2548</v>
      </c>
      <c r="N615" s="8" t="s">
        <v>2549</v>
      </c>
      <c r="O615" s="8" t="s">
        <v>5888</v>
      </c>
      <c r="P615" s="8" t="s">
        <v>5889</v>
      </c>
      <c r="Q615" s="8" t="s">
        <v>2548</v>
      </c>
      <c r="R615" s="8" t="s">
        <v>2549</v>
      </c>
      <c r="S615" s="8" t="s">
        <v>89</v>
      </c>
      <c r="T615" s="8" t="s">
        <v>78</v>
      </c>
      <c r="U615" s="8" t="s">
        <v>59</v>
      </c>
      <c r="V615" s="8" t="s">
        <v>89</v>
      </c>
      <c r="W615" s="8" t="s">
        <v>89</v>
      </c>
    </row>
    <row r="616" spans="1:23" ht="15" customHeight="1">
      <c r="A616" s="183"/>
      <c r="B616" s="13" t="s">
        <v>5892</v>
      </c>
      <c r="C616" s="104"/>
      <c r="D616" s="104"/>
      <c r="E616" s="82"/>
      <c r="F616" s="82"/>
      <c r="G616" s="8" t="s">
        <v>5764</v>
      </c>
      <c r="H616" s="8" t="s">
        <v>34</v>
      </c>
      <c r="I616" s="8" t="s">
        <v>5894</v>
      </c>
      <c r="J616" s="12">
        <f t="shared" si="2"/>
        <v>67</v>
      </c>
      <c r="K616" s="8" t="s">
        <v>5895</v>
      </c>
      <c r="L616" s="8" t="s">
        <v>5896</v>
      </c>
      <c r="M616" s="8" t="s">
        <v>502</v>
      </c>
      <c r="N616" s="8" t="s">
        <v>503</v>
      </c>
      <c r="O616" s="8" t="s">
        <v>5898</v>
      </c>
      <c r="P616" s="8" t="s">
        <v>5899</v>
      </c>
      <c r="Q616" s="8" t="s">
        <v>502</v>
      </c>
      <c r="R616" s="8" t="s">
        <v>503</v>
      </c>
      <c r="S616" s="8" t="s">
        <v>5714</v>
      </c>
      <c r="T616" s="8" t="s">
        <v>78</v>
      </c>
      <c r="U616" s="8" t="s">
        <v>59</v>
      </c>
      <c r="V616" s="8" t="s">
        <v>3914</v>
      </c>
      <c r="W616" s="8" t="s">
        <v>5689</v>
      </c>
    </row>
    <row r="617" spans="1:23" ht="15" customHeight="1">
      <c r="A617" s="183"/>
      <c r="B617" s="13" t="s">
        <v>5900</v>
      </c>
      <c r="C617" s="104"/>
      <c r="D617" s="104"/>
      <c r="E617" s="82"/>
      <c r="F617" s="82"/>
      <c r="G617" s="8" t="s">
        <v>5764</v>
      </c>
      <c r="H617" s="8" t="s">
        <v>34</v>
      </c>
      <c r="I617" s="8" t="s">
        <v>3847</v>
      </c>
      <c r="J617" s="12">
        <f t="shared" si="2"/>
        <v>66</v>
      </c>
      <c r="K617" s="8" t="s">
        <v>5903</v>
      </c>
      <c r="L617" s="8" t="s">
        <v>5905</v>
      </c>
      <c r="M617" s="8" t="s">
        <v>502</v>
      </c>
      <c r="N617" s="8" t="s">
        <v>503</v>
      </c>
      <c r="O617" s="8" t="s">
        <v>5898</v>
      </c>
      <c r="P617" s="8" t="s">
        <v>5899</v>
      </c>
      <c r="Q617" s="8" t="s">
        <v>502</v>
      </c>
      <c r="R617" s="8" t="s">
        <v>503</v>
      </c>
      <c r="S617" s="8" t="s">
        <v>5714</v>
      </c>
      <c r="T617" s="8" t="s">
        <v>78</v>
      </c>
      <c r="U617" s="8" t="s">
        <v>59</v>
      </c>
      <c r="V617" s="8" t="s">
        <v>3914</v>
      </c>
      <c r="W617" s="8" t="s">
        <v>5689</v>
      </c>
    </row>
    <row r="618" spans="1:23" ht="15" customHeight="1">
      <c r="A618" s="183"/>
      <c r="B618" s="13" t="s">
        <v>5907</v>
      </c>
      <c r="C618" s="104"/>
      <c r="D618" s="104"/>
      <c r="E618" s="82"/>
      <c r="F618" s="82"/>
      <c r="G618" s="8" t="s">
        <v>5764</v>
      </c>
      <c r="H618" s="8" t="s">
        <v>34</v>
      </c>
      <c r="I618" s="8" t="s">
        <v>5910</v>
      </c>
      <c r="J618" s="12">
        <f t="shared" si="2"/>
        <v>64</v>
      </c>
      <c r="K618" s="8" t="s">
        <v>5912</v>
      </c>
      <c r="L618" s="8" t="s">
        <v>5914</v>
      </c>
      <c r="M618" s="8" t="s">
        <v>896</v>
      </c>
      <c r="N618" s="8" t="s">
        <v>897</v>
      </c>
      <c r="O618" s="8" t="s">
        <v>5916</v>
      </c>
      <c r="P618" s="8" t="s">
        <v>5917</v>
      </c>
      <c r="Q618" s="8" t="s">
        <v>896</v>
      </c>
      <c r="R618" s="8" t="s">
        <v>897</v>
      </c>
      <c r="S618" s="8" t="s">
        <v>89</v>
      </c>
      <c r="T618" s="8" t="s">
        <v>78</v>
      </c>
      <c r="U618" s="8" t="s">
        <v>59</v>
      </c>
      <c r="V618" s="8" t="s">
        <v>89</v>
      </c>
      <c r="W618" s="8" t="s">
        <v>89</v>
      </c>
    </row>
    <row r="619" spans="1:23" ht="15" customHeight="1">
      <c r="A619" s="183"/>
      <c r="B619" s="13" t="s">
        <v>5918</v>
      </c>
      <c r="C619" s="104"/>
      <c r="D619" s="104"/>
      <c r="E619" s="82"/>
      <c r="F619" s="82"/>
      <c r="G619" s="8" t="s">
        <v>5764</v>
      </c>
      <c r="H619" s="8" t="s">
        <v>34</v>
      </c>
      <c r="I619" s="8" t="s">
        <v>5910</v>
      </c>
      <c r="J619" s="12">
        <f t="shared" si="2"/>
        <v>64</v>
      </c>
      <c r="K619" s="8" t="s">
        <v>5921</v>
      </c>
      <c r="L619" s="8" t="s">
        <v>5923</v>
      </c>
      <c r="M619" s="8" t="s">
        <v>896</v>
      </c>
      <c r="N619" s="8" t="s">
        <v>897</v>
      </c>
      <c r="O619" s="8" t="s">
        <v>5916</v>
      </c>
      <c r="P619" s="8" t="s">
        <v>5917</v>
      </c>
      <c r="Q619" s="8" t="s">
        <v>896</v>
      </c>
      <c r="R619" s="8" t="s">
        <v>897</v>
      </c>
      <c r="S619" s="8" t="s">
        <v>89</v>
      </c>
      <c r="T619" s="8" t="s">
        <v>78</v>
      </c>
      <c r="U619" s="8" t="s">
        <v>59</v>
      </c>
      <c r="V619" s="8" t="s">
        <v>89</v>
      </c>
      <c r="W619" s="8" t="s">
        <v>89</v>
      </c>
    </row>
    <row r="620" spans="1:23" ht="15" customHeight="1">
      <c r="A620" s="183"/>
      <c r="B620" s="13" t="s">
        <v>5926</v>
      </c>
      <c r="C620" s="104"/>
      <c r="D620" s="104"/>
      <c r="E620" s="82"/>
      <c r="F620" s="82"/>
      <c r="G620" s="8" t="s">
        <v>5764</v>
      </c>
      <c r="H620" s="8" t="s">
        <v>34</v>
      </c>
      <c r="I620" s="8" t="s">
        <v>5910</v>
      </c>
      <c r="J620" s="12">
        <f t="shared" si="2"/>
        <v>64</v>
      </c>
      <c r="K620" s="8" t="s">
        <v>5928</v>
      </c>
      <c r="L620" s="8" t="s">
        <v>5930</v>
      </c>
      <c r="M620" s="8" t="s">
        <v>896</v>
      </c>
      <c r="N620" s="8" t="s">
        <v>897</v>
      </c>
      <c r="O620" s="8" t="s">
        <v>5916</v>
      </c>
      <c r="P620" s="8" t="s">
        <v>5917</v>
      </c>
      <c r="Q620" s="8" t="s">
        <v>896</v>
      </c>
      <c r="R620" s="8" t="s">
        <v>897</v>
      </c>
      <c r="S620" s="8" t="s">
        <v>89</v>
      </c>
      <c r="T620" s="8" t="s">
        <v>78</v>
      </c>
      <c r="U620" s="8" t="s">
        <v>59</v>
      </c>
      <c r="V620" s="8" t="s">
        <v>89</v>
      </c>
      <c r="W620" s="8" t="s">
        <v>89</v>
      </c>
    </row>
    <row r="621" spans="1:23" ht="15" customHeight="1">
      <c r="A621" s="183"/>
      <c r="B621" s="13" t="s">
        <v>5933</v>
      </c>
      <c r="C621" s="104"/>
      <c r="D621" s="104"/>
      <c r="E621" s="82"/>
      <c r="F621" s="82"/>
      <c r="G621" s="8" t="s">
        <v>84</v>
      </c>
      <c r="H621" s="8" t="s">
        <v>34</v>
      </c>
      <c r="I621" s="8" t="s">
        <v>552</v>
      </c>
      <c r="J621" s="12">
        <f t="shared" si="2"/>
        <v>5</v>
      </c>
      <c r="K621" s="8" t="s">
        <v>5710</v>
      </c>
      <c r="L621" s="8" t="s">
        <v>5711</v>
      </c>
      <c r="M621" s="8" t="s">
        <v>65</v>
      </c>
      <c r="N621" s="8" t="s">
        <v>68</v>
      </c>
      <c r="O621" s="8" t="s">
        <v>5937</v>
      </c>
      <c r="P621" s="8" t="s">
        <v>5938</v>
      </c>
      <c r="Q621" s="8" t="s">
        <v>65</v>
      </c>
      <c r="R621" s="8" t="s">
        <v>68</v>
      </c>
      <c r="S621" s="8" t="s">
        <v>89</v>
      </c>
      <c r="T621" s="8" t="s">
        <v>78</v>
      </c>
      <c r="U621" s="8" t="s">
        <v>59</v>
      </c>
      <c r="V621" s="8" t="s">
        <v>89</v>
      </c>
      <c r="W621" s="8" t="s">
        <v>89</v>
      </c>
    </row>
    <row r="622" spans="1:23" ht="15" customHeight="1">
      <c r="A622" s="183"/>
      <c r="B622" s="13" t="s">
        <v>5940</v>
      </c>
      <c r="C622" s="104"/>
      <c r="D622" s="104"/>
      <c r="E622" s="82"/>
      <c r="F622" s="82"/>
      <c r="G622" s="8" t="s">
        <v>84</v>
      </c>
      <c r="H622" s="8" t="s">
        <v>34</v>
      </c>
      <c r="I622" s="8" t="s">
        <v>552</v>
      </c>
      <c r="J622" s="12">
        <f t="shared" si="2"/>
        <v>5</v>
      </c>
      <c r="K622" s="8" t="s">
        <v>5710</v>
      </c>
      <c r="L622" s="8" t="s">
        <v>5711</v>
      </c>
      <c r="M622" s="8" t="s">
        <v>65</v>
      </c>
      <c r="N622" s="8" t="s">
        <v>68</v>
      </c>
      <c r="O622" s="8" t="s">
        <v>5943</v>
      </c>
      <c r="P622" s="8" t="s">
        <v>5944</v>
      </c>
      <c r="Q622" s="8" t="s">
        <v>65</v>
      </c>
      <c r="R622" s="8" t="s">
        <v>68</v>
      </c>
      <c r="S622" s="8" t="s">
        <v>89</v>
      </c>
      <c r="T622" s="8" t="s">
        <v>78</v>
      </c>
      <c r="U622" s="8" t="s">
        <v>59</v>
      </c>
      <c r="V622" s="8" t="s">
        <v>89</v>
      </c>
      <c r="W622" s="8" t="s">
        <v>89</v>
      </c>
    </row>
    <row r="623" spans="1:23" ht="15" customHeight="1">
      <c r="A623" s="183"/>
      <c r="B623" s="13" t="s">
        <v>5946</v>
      </c>
      <c r="C623" s="104"/>
      <c r="D623" s="104"/>
      <c r="E623" s="82"/>
      <c r="F623" s="82"/>
      <c r="G623" s="8" t="s">
        <v>84</v>
      </c>
      <c r="H623" s="8" t="s">
        <v>34</v>
      </c>
      <c r="I623" s="8" t="s">
        <v>552</v>
      </c>
      <c r="J623" s="12">
        <f t="shared" si="2"/>
        <v>5</v>
      </c>
      <c r="K623" s="8" t="s">
        <v>5710</v>
      </c>
      <c r="L623" s="8" t="s">
        <v>5711</v>
      </c>
      <c r="M623" s="8" t="s">
        <v>65</v>
      </c>
      <c r="N623" s="8" t="s">
        <v>68</v>
      </c>
      <c r="O623" s="8" t="s">
        <v>5947</v>
      </c>
      <c r="P623" s="8" t="s">
        <v>5948</v>
      </c>
      <c r="Q623" s="8" t="s">
        <v>65</v>
      </c>
      <c r="R623" s="8" t="s">
        <v>68</v>
      </c>
      <c r="S623" s="8" t="s">
        <v>89</v>
      </c>
      <c r="T623" s="8" t="s">
        <v>78</v>
      </c>
      <c r="U623" s="8" t="s">
        <v>59</v>
      </c>
      <c r="V623" s="8" t="s">
        <v>89</v>
      </c>
      <c r="W623" s="8" t="s">
        <v>89</v>
      </c>
    </row>
    <row r="624" spans="1:23" ht="15" customHeight="1">
      <c r="A624" s="183"/>
      <c r="B624" s="13" t="s">
        <v>5951</v>
      </c>
      <c r="C624" s="104"/>
      <c r="D624" s="104"/>
      <c r="E624" s="82"/>
      <c r="F624" s="82"/>
      <c r="G624" s="8" t="s">
        <v>84</v>
      </c>
      <c r="H624" s="8" t="s">
        <v>34</v>
      </c>
      <c r="I624" s="8" t="s">
        <v>552</v>
      </c>
      <c r="J624" s="12">
        <f t="shared" si="2"/>
        <v>5</v>
      </c>
      <c r="K624" s="8" t="s">
        <v>5710</v>
      </c>
      <c r="L624" s="8" t="s">
        <v>5711</v>
      </c>
      <c r="M624" s="8" t="s">
        <v>65</v>
      </c>
      <c r="N624" s="8" t="s">
        <v>68</v>
      </c>
      <c r="O624" s="8" t="s">
        <v>5953</v>
      </c>
      <c r="P624" s="8" t="s">
        <v>5954</v>
      </c>
      <c r="Q624" s="8" t="s">
        <v>65</v>
      </c>
      <c r="R624" s="8" t="s">
        <v>68</v>
      </c>
      <c r="S624" s="8" t="s">
        <v>89</v>
      </c>
      <c r="T624" s="8" t="s">
        <v>78</v>
      </c>
      <c r="U624" s="8" t="s">
        <v>59</v>
      </c>
      <c r="V624" s="8" t="s">
        <v>89</v>
      </c>
      <c r="W624" s="8" t="s">
        <v>89</v>
      </c>
    </row>
    <row r="625" spans="1:23" ht="15" customHeight="1">
      <c r="A625" s="183"/>
      <c r="B625" s="13" t="s">
        <v>5956</v>
      </c>
      <c r="C625" s="104">
        <v>1</v>
      </c>
      <c r="D625" s="104"/>
      <c r="E625" s="82"/>
      <c r="F625" s="82"/>
      <c r="G625" s="8" t="s">
        <v>84</v>
      </c>
      <c r="H625" s="8" t="s">
        <v>34</v>
      </c>
      <c r="I625" s="8" t="s">
        <v>552</v>
      </c>
      <c r="J625" s="12">
        <f t="shared" si="2"/>
        <v>5</v>
      </c>
      <c r="K625" s="8" t="s">
        <v>5682</v>
      </c>
      <c r="L625" s="8" t="s">
        <v>5684</v>
      </c>
      <c r="M625" s="8" t="s">
        <v>65</v>
      </c>
      <c r="N625" s="8" t="s">
        <v>68</v>
      </c>
      <c r="O625" s="8" t="s">
        <v>5959</v>
      </c>
      <c r="P625" s="8" t="s">
        <v>5960</v>
      </c>
      <c r="Q625" s="8" t="s">
        <v>65</v>
      </c>
      <c r="R625" s="8" t="s">
        <v>68</v>
      </c>
      <c r="S625" s="8" t="s">
        <v>89</v>
      </c>
      <c r="T625" s="8" t="s">
        <v>78</v>
      </c>
      <c r="U625" s="8" t="s">
        <v>59</v>
      </c>
      <c r="V625" s="8" t="s">
        <v>89</v>
      </c>
      <c r="W625" s="8" t="s">
        <v>89</v>
      </c>
    </row>
    <row r="626" spans="1:23" ht="15" customHeight="1">
      <c r="A626" s="183"/>
      <c r="B626" s="13" t="s">
        <v>5963</v>
      </c>
      <c r="C626" s="104"/>
      <c r="D626" s="104"/>
      <c r="E626" s="82"/>
      <c r="F626" s="82"/>
      <c r="G626" s="8" t="s">
        <v>145</v>
      </c>
      <c r="H626" s="8" t="s">
        <v>34</v>
      </c>
      <c r="I626" s="8" t="s">
        <v>216</v>
      </c>
      <c r="J626" s="12">
        <f t="shared" si="2"/>
        <v>15</v>
      </c>
      <c r="K626" s="8" t="s">
        <v>4839</v>
      </c>
      <c r="L626" s="8" t="s">
        <v>4840</v>
      </c>
      <c r="M626" s="8" t="s">
        <v>2548</v>
      </c>
      <c r="N626" s="8" t="s">
        <v>2549</v>
      </c>
      <c r="O626" s="8" t="s">
        <v>5965</v>
      </c>
      <c r="P626" s="8" t="s">
        <v>5966</v>
      </c>
      <c r="Q626" s="8" t="s">
        <v>3479</v>
      </c>
      <c r="R626" s="8" t="s">
        <v>3480</v>
      </c>
      <c r="S626" s="8" t="s">
        <v>89</v>
      </c>
      <c r="T626" s="8" t="s">
        <v>57</v>
      </c>
      <c r="U626" s="8" t="s">
        <v>59</v>
      </c>
      <c r="V626" s="8" t="s">
        <v>89</v>
      </c>
      <c r="W626" s="8" t="s">
        <v>89</v>
      </c>
    </row>
    <row r="627" spans="1:23" ht="15" customHeight="1">
      <c r="A627" s="183"/>
      <c r="B627" s="13" t="s">
        <v>5970</v>
      </c>
      <c r="C627" s="104">
        <v>1</v>
      </c>
      <c r="D627" s="104"/>
      <c r="E627" s="82"/>
      <c r="F627" s="82"/>
      <c r="G627" s="8" t="s">
        <v>5972</v>
      </c>
      <c r="H627" s="8" t="s">
        <v>34</v>
      </c>
      <c r="I627" s="8" t="s">
        <v>2224</v>
      </c>
      <c r="J627" s="12">
        <f t="shared" si="2"/>
        <v>20</v>
      </c>
      <c r="K627" s="8" t="s">
        <v>5799</v>
      </c>
      <c r="L627" s="8" t="s">
        <v>5800</v>
      </c>
      <c r="M627" s="8" t="s">
        <v>65</v>
      </c>
      <c r="N627" s="8" t="s">
        <v>68</v>
      </c>
      <c r="O627" s="8" t="s">
        <v>5974</v>
      </c>
      <c r="P627" s="8" t="s">
        <v>5975</v>
      </c>
      <c r="Q627" s="8" t="s">
        <v>65</v>
      </c>
      <c r="R627" s="8" t="s">
        <v>68</v>
      </c>
      <c r="S627" s="8" t="s">
        <v>89</v>
      </c>
      <c r="T627" s="8" t="s">
        <v>78</v>
      </c>
      <c r="U627" s="8" t="s">
        <v>59</v>
      </c>
      <c r="V627" s="8" t="s">
        <v>89</v>
      </c>
      <c r="W627" s="8" t="s">
        <v>89</v>
      </c>
    </row>
    <row r="628" spans="1:23" ht="15" customHeight="1">
      <c r="A628" s="183"/>
      <c r="B628" s="13" t="s">
        <v>5978</v>
      </c>
      <c r="C628" s="104"/>
      <c r="D628" s="104"/>
      <c r="E628" s="82"/>
      <c r="F628" s="82"/>
      <c r="G628" s="8" t="s">
        <v>316</v>
      </c>
      <c r="H628" s="8" t="s">
        <v>34</v>
      </c>
      <c r="I628" s="8" t="s">
        <v>298</v>
      </c>
      <c r="J628" s="12">
        <f t="shared" si="2"/>
        <v>11</v>
      </c>
      <c r="K628" s="8" t="s">
        <v>4852</v>
      </c>
      <c r="L628" s="8" t="s">
        <v>4853</v>
      </c>
      <c r="M628" s="8" t="s">
        <v>896</v>
      </c>
      <c r="N628" s="8" t="s">
        <v>897</v>
      </c>
      <c r="O628" s="8" t="s">
        <v>5840</v>
      </c>
      <c r="P628" s="8" t="s">
        <v>5841</v>
      </c>
      <c r="Q628" s="8" t="s">
        <v>896</v>
      </c>
      <c r="R628" s="8" t="s">
        <v>897</v>
      </c>
      <c r="S628" s="8" t="s">
        <v>89</v>
      </c>
      <c r="T628" s="8" t="s">
        <v>78</v>
      </c>
      <c r="U628" s="8" t="s">
        <v>59</v>
      </c>
      <c r="V628" s="8" t="s">
        <v>89</v>
      </c>
      <c r="W628" s="8" t="s">
        <v>89</v>
      </c>
    </row>
    <row r="629" spans="1:23" ht="15" customHeight="1">
      <c r="A629" s="183"/>
      <c r="B629" s="13" t="s">
        <v>5982</v>
      </c>
      <c r="C629" s="104"/>
      <c r="D629" s="104"/>
      <c r="E629" s="82"/>
      <c r="F629" s="82"/>
      <c r="G629" s="8" t="s">
        <v>5972</v>
      </c>
      <c r="H629" s="8" t="s">
        <v>34</v>
      </c>
      <c r="I629" s="8" t="s">
        <v>5984</v>
      </c>
      <c r="J629" s="12">
        <f t="shared" si="2"/>
        <v>13</v>
      </c>
      <c r="K629" s="8" t="s">
        <v>5766</v>
      </c>
      <c r="L629" s="8" t="s">
        <v>5767</v>
      </c>
      <c r="M629" s="8" t="s">
        <v>502</v>
      </c>
      <c r="N629" s="8" t="s">
        <v>503</v>
      </c>
      <c r="O629" s="8" t="s">
        <v>5985</v>
      </c>
      <c r="P629" s="8" t="s">
        <v>5986</v>
      </c>
      <c r="Q629" s="8" t="s">
        <v>502</v>
      </c>
      <c r="R629" s="8" t="s">
        <v>503</v>
      </c>
      <c r="S629" s="8" t="s">
        <v>89</v>
      </c>
      <c r="T629" s="8" t="s">
        <v>78</v>
      </c>
      <c r="U629" s="8" t="s">
        <v>59</v>
      </c>
      <c r="V629" s="8" t="s">
        <v>89</v>
      </c>
      <c r="W629" s="8" t="s">
        <v>89</v>
      </c>
    </row>
    <row r="630" spans="1:23" ht="15" customHeight="1">
      <c r="A630" s="183"/>
      <c r="B630" s="13" t="s">
        <v>5987</v>
      </c>
      <c r="C630" s="104"/>
      <c r="D630" s="104"/>
      <c r="E630" s="82"/>
      <c r="F630" s="82"/>
      <c r="G630" s="8" t="s">
        <v>145</v>
      </c>
      <c r="H630" s="8" t="s">
        <v>34</v>
      </c>
      <c r="I630" s="8" t="s">
        <v>552</v>
      </c>
      <c r="J630" s="12">
        <f t="shared" si="2"/>
        <v>5</v>
      </c>
      <c r="K630" s="8" t="s">
        <v>4934</v>
      </c>
      <c r="L630" s="8" t="s">
        <v>4935</v>
      </c>
      <c r="M630" s="8" t="s">
        <v>4936</v>
      </c>
      <c r="N630" s="8" t="s">
        <v>4938</v>
      </c>
      <c r="O630" s="8" t="s">
        <v>5989</v>
      </c>
      <c r="P630" s="8" t="s">
        <v>5990</v>
      </c>
      <c r="Q630" s="8" t="s">
        <v>4936</v>
      </c>
      <c r="R630" s="8" t="s">
        <v>4938</v>
      </c>
      <c r="S630" s="8" t="s">
        <v>89</v>
      </c>
      <c r="T630" s="8" t="s">
        <v>78</v>
      </c>
      <c r="U630" s="8" t="s">
        <v>59</v>
      </c>
      <c r="V630" s="8" t="s">
        <v>89</v>
      </c>
      <c r="W630" s="8" t="s">
        <v>89</v>
      </c>
    </row>
    <row r="631" spans="1:23" ht="15" customHeight="1">
      <c r="A631" s="183"/>
      <c r="B631" s="13" t="s">
        <v>5993</v>
      </c>
      <c r="C631" s="104"/>
      <c r="D631" s="104"/>
      <c r="E631" s="82"/>
      <c r="F631" s="82"/>
      <c r="G631" s="8" t="s">
        <v>145</v>
      </c>
      <c r="H631" s="8" t="s">
        <v>34</v>
      </c>
      <c r="I631" s="8" t="s">
        <v>552</v>
      </c>
      <c r="J631" s="12">
        <f t="shared" si="2"/>
        <v>5</v>
      </c>
      <c r="K631" s="8" t="s">
        <v>4934</v>
      </c>
      <c r="L631" s="8" t="s">
        <v>4935</v>
      </c>
      <c r="M631" s="8" t="s">
        <v>4936</v>
      </c>
      <c r="N631" s="8" t="s">
        <v>4938</v>
      </c>
      <c r="O631" s="8" t="s">
        <v>5996</v>
      </c>
      <c r="P631" s="8" t="s">
        <v>5997</v>
      </c>
      <c r="Q631" s="8" t="s">
        <v>4936</v>
      </c>
      <c r="R631" s="8" t="s">
        <v>4938</v>
      </c>
      <c r="S631" s="8" t="s">
        <v>89</v>
      </c>
      <c r="T631" s="8" t="s">
        <v>78</v>
      </c>
      <c r="U631" s="8" t="s">
        <v>59</v>
      </c>
      <c r="V631" s="8" t="s">
        <v>89</v>
      </c>
      <c r="W631" s="8" t="s">
        <v>89</v>
      </c>
    </row>
    <row r="632" spans="1:23" ht="15" customHeight="1">
      <c r="A632" s="183"/>
      <c r="B632" s="13" t="s">
        <v>6000</v>
      </c>
      <c r="C632" s="104"/>
      <c r="D632" s="104"/>
      <c r="E632" s="82"/>
      <c r="F632" s="82"/>
      <c r="G632" s="8" t="s">
        <v>84</v>
      </c>
      <c r="H632" s="8" t="s">
        <v>34</v>
      </c>
      <c r="I632" s="8" t="s">
        <v>477</v>
      </c>
      <c r="J632" s="12">
        <f t="shared" si="2"/>
        <v>4</v>
      </c>
      <c r="K632" s="8" t="s">
        <v>5755</v>
      </c>
      <c r="L632" s="8" t="s">
        <v>5756</v>
      </c>
      <c r="M632" s="8" t="s">
        <v>65</v>
      </c>
      <c r="N632" s="8" t="s">
        <v>68</v>
      </c>
      <c r="O632" s="8" t="s">
        <v>6002</v>
      </c>
      <c r="P632" s="8" t="s">
        <v>6003</v>
      </c>
      <c r="Q632" s="8" t="s">
        <v>65</v>
      </c>
      <c r="R632" s="8" t="s">
        <v>68</v>
      </c>
      <c r="S632" s="8" t="s">
        <v>89</v>
      </c>
      <c r="T632" s="8" t="s">
        <v>78</v>
      </c>
      <c r="U632" s="8" t="s">
        <v>59</v>
      </c>
      <c r="V632" s="8" t="s">
        <v>89</v>
      </c>
      <c r="W632" s="8" t="s">
        <v>89</v>
      </c>
    </row>
    <row r="633" spans="1:23" ht="15" customHeight="1">
      <c r="A633" s="183"/>
      <c r="B633" s="13" t="s">
        <v>6006</v>
      </c>
      <c r="C633" s="104"/>
      <c r="D633" s="104"/>
      <c r="E633" s="82"/>
      <c r="F633" s="82"/>
      <c r="G633" s="8" t="s">
        <v>84</v>
      </c>
      <c r="H633" s="8" t="s">
        <v>34</v>
      </c>
      <c r="I633" s="8" t="s">
        <v>477</v>
      </c>
      <c r="J633" s="12">
        <f t="shared" si="2"/>
        <v>4</v>
      </c>
      <c r="K633" s="8" t="s">
        <v>5755</v>
      </c>
      <c r="L633" s="8" t="s">
        <v>5756</v>
      </c>
      <c r="M633" s="8" t="s">
        <v>65</v>
      </c>
      <c r="N633" s="8" t="s">
        <v>68</v>
      </c>
      <c r="O633" s="8" t="s">
        <v>6008</v>
      </c>
      <c r="P633" s="8" t="s">
        <v>6009</v>
      </c>
      <c r="Q633" s="8" t="s">
        <v>65</v>
      </c>
      <c r="R633" s="8" t="s">
        <v>68</v>
      </c>
      <c r="S633" s="8" t="s">
        <v>89</v>
      </c>
      <c r="T633" s="8" t="s">
        <v>78</v>
      </c>
      <c r="U633" s="8" t="s">
        <v>59</v>
      </c>
      <c r="V633" s="8" t="s">
        <v>89</v>
      </c>
      <c r="W633" s="8" t="s">
        <v>89</v>
      </c>
    </row>
    <row r="634" spans="1:23" ht="15" customHeight="1">
      <c r="A634" s="183"/>
      <c r="B634" s="13" t="s">
        <v>6012</v>
      </c>
      <c r="C634" s="104"/>
      <c r="D634" s="104"/>
      <c r="E634" s="82"/>
      <c r="F634" s="82"/>
      <c r="G634" s="8" t="s">
        <v>84</v>
      </c>
      <c r="H634" s="8" t="s">
        <v>34</v>
      </c>
      <c r="I634" s="8" t="s">
        <v>477</v>
      </c>
      <c r="J634" s="12">
        <f t="shared" si="2"/>
        <v>4</v>
      </c>
      <c r="K634" s="8" t="s">
        <v>5682</v>
      </c>
      <c r="L634" s="8" t="s">
        <v>5684</v>
      </c>
      <c r="M634" s="8" t="s">
        <v>65</v>
      </c>
      <c r="N634" s="8" t="s">
        <v>68</v>
      </c>
      <c r="O634" s="8" t="s">
        <v>6014</v>
      </c>
      <c r="P634" s="8" t="s">
        <v>6015</v>
      </c>
      <c r="Q634" s="8" t="s">
        <v>65</v>
      </c>
      <c r="R634" s="8" t="s">
        <v>68</v>
      </c>
      <c r="S634" s="8" t="s">
        <v>89</v>
      </c>
      <c r="T634" s="8" t="s">
        <v>78</v>
      </c>
      <c r="U634" s="8" t="s">
        <v>59</v>
      </c>
      <c r="V634" s="8" t="s">
        <v>89</v>
      </c>
      <c r="W634" s="8" t="s">
        <v>89</v>
      </c>
    </row>
    <row r="635" spans="1:23" ht="15" customHeight="1">
      <c r="A635" s="183"/>
      <c r="B635" s="13" t="s">
        <v>6018</v>
      </c>
      <c r="C635" s="104"/>
      <c r="D635" s="104"/>
      <c r="E635" s="82"/>
      <c r="F635" s="82"/>
      <c r="G635" s="8" t="s">
        <v>84</v>
      </c>
      <c r="H635" s="8" t="s">
        <v>34</v>
      </c>
      <c r="I635" s="8" t="s">
        <v>216</v>
      </c>
      <c r="J635" s="12">
        <f t="shared" si="2"/>
        <v>15</v>
      </c>
      <c r="K635" s="8" t="s">
        <v>5747</v>
      </c>
      <c r="L635" s="8" t="s">
        <v>5748</v>
      </c>
      <c r="M635" s="8" t="s">
        <v>2548</v>
      </c>
      <c r="N635" s="8" t="s">
        <v>2549</v>
      </c>
      <c r="O635" s="8" t="s">
        <v>6020</v>
      </c>
      <c r="P635" s="8" t="s">
        <v>6021</v>
      </c>
      <c r="Q635" s="8" t="s">
        <v>2548</v>
      </c>
      <c r="R635" s="8" t="s">
        <v>2549</v>
      </c>
      <c r="S635" s="8" t="s">
        <v>89</v>
      </c>
      <c r="T635" s="8" t="s">
        <v>78</v>
      </c>
      <c r="U635" s="8" t="s">
        <v>59</v>
      </c>
      <c r="V635" s="8" t="s">
        <v>89</v>
      </c>
      <c r="W635" s="8" t="s">
        <v>89</v>
      </c>
    </row>
    <row r="636" spans="1:23" ht="15" customHeight="1">
      <c r="A636" s="183"/>
      <c r="B636" s="13" t="s">
        <v>6022</v>
      </c>
      <c r="C636" s="104"/>
      <c r="D636" s="104"/>
      <c r="E636" s="82"/>
      <c r="F636" s="82"/>
      <c r="G636" s="8" t="s">
        <v>84</v>
      </c>
      <c r="H636" s="8" t="s">
        <v>34</v>
      </c>
      <c r="I636" s="8" t="s">
        <v>216</v>
      </c>
      <c r="J636" s="12">
        <f t="shared" si="2"/>
        <v>15</v>
      </c>
      <c r="K636" s="8" t="s">
        <v>5747</v>
      </c>
      <c r="L636" s="8" t="s">
        <v>5748</v>
      </c>
      <c r="M636" s="8" t="s">
        <v>2548</v>
      </c>
      <c r="N636" s="8" t="s">
        <v>2549</v>
      </c>
      <c r="O636" s="8" t="s">
        <v>6025</v>
      </c>
      <c r="P636" s="8" t="s">
        <v>6026</v>
      </c>
      <c r="Q636" s="8" t="s">
        <v>2548</v>
      </c>
      <c r="R636" s="8" t="s">
        <v>2549</v>
      </c>
      <c r="S636" s="8" t="s">
        <v>89</v>
      </c>
      <c r="T636" s="8" t="s">
        <v>78</v>
      </c>
      <c r="U636" s="8" t="s">
        <v>59</v>
      </c>
      <c r="V636" s="8" t="s">
        <v>89</v>
      </c>
      <c r="W636" s="8" t="s">
        <v>89</v>
      </c>
    </row>
    <row r="637" spans="1:23" ht="15" customHeight="1">
      <c r="A637" s="183"/>
      <c r="B637" s="13" t="s">
        <v>6029</v>
      </c>
      <c r="C637" s="104"/>
      <c r="D637" s="104"/>
      <c r="E637" s="82"/>
      <c r="F637" s="82"/>
      <c r="G637" s="8" t="s">
        <v>84</v>
      </c>
      <c r="H637" s="8" t="s">
        <v>34</v>
      </c>
      <c r="I637" s="8" t="s">
        <v>216</v>
      </c>
      <c r="J637" s="12">
        <f t="shared" si="2"/>
        <v>15</v>
      </c>
      <c r="K637" s="8" t="s">
        <v>5747</v>
      </c>
      <c r="L637" s="8" t="s">
        <v>5748</v>
      </c>
      <c r="M637" s="8" t="s">
        <v>2548</v>
      </c>
      <c r="N637" s="8" t="s">
        <v>2549</v>
      </c>
      <c r="O637" s="8" t="s">
        <v>6032</v>
      </c>
      <c r="P637" s="8" t="s">
        <v>6033</v>
      </c>
      <c r="Q637" s="8" t="s">
        <v>2548</v>
      </c>
      <c r="R637" s="8" t="s">
        <v>2549</v>
      </c>
      <c r="S637" s="8" t="s">
        <v>89</v>
      </c>
      <c r="T637" s="8" t="s">
        <v>78</v>
      </c>
      <c r="U637" s="8" t="s">
        <v>59</v>
      </c>
      <c r="V637" s="8" t="s">
        <v>89</v>
      </c>
      <c r="W637" s="8" t="s">
        <v>89</v>
      </c>
    </row>
    <row r="638" spans="1:23" ht="15" customHeight="1">
      <c r="A638" s="183"/>
      <c r="B638" s="13" t="s">
        <v>6035</v>
      </c>
      <c r="C638" s="104"/>
      <c r="D638" s="104"/>
      <c r="E638" s="82"/>
      <c r="F638" s="82"/>
      <c r="G638" s="8" t="s">
        <v>84</v>
      </c>
      <c r="H638" s="8" t="s">
        <v>34</v>
      </c>
      <c r="I638" s="8" t="s">
        <v>216</v>
      </c>
      <c r="J638" s="12">
        <f t="shared" si="2"/>
        <v>15</v>
      </c>
      <c r="K638" s="8" t="s">
        <v>5747</v>
      </c>
      <c r="L638" s="8" t="s">
        <v>5748</v>
      </c>
      <c r="M638" s="8" t="s">
        <v>2548</v>
      </c>
      <c r="N638" s="8" t="s">
        <v>2549</v>
      </c>
      <c r="O638" s="8" t="s">
        <v>6038</v>
      </c>
      <c r="P638" s="8" t="s">
        <v>6039</v>
      </c>
      <c r="Q638" s="8" t="s">
        <v>2548</v>
      </c>
      <c r="R638" s="8" t="s">
        <v>2549</v>
      </c>
      <c r="S638" s="8" t="s">
        <v>89</v>
      </c>
      <c r="T638" s="8" t="s">
        <v>78</v>
      </c>
      <c r="U638" s="8" t="s">
        <v>59</v>
      </c>
      <c r="V638" s="8" t="s">
        <v>89</v>
      </c>
      <c r="W638" s="8" t="s">
        <v>89</v>
      </c>
    </row>
    <row r="639" spans="1:23" ht="15" customHeight="1">
      <c r="A639" s="183"/>
      <c r="B639" s="13" t="s">
        <v>6040</v>
      </c>
      <c r="C639" s="104"/>
      <c r="D639" s="104"/>
      <c r="E639" s="82"/>
      <c r="F639" s="82"/>
      <c r="G639" s="8" t="s">
        <v>84</v>
      </c>
      <c r="H639" s="8" t="s">
        <v>34</v>
      </c>
      <c r="I639" s="8" t="s">
        <v>216</v>
      </c>
      <c r="J639" s="12">
        <f t="shared" si="2"/>
        <v>15</v>
      </c>
      <c r="K639" s="8" t="s">
        <v>5738</v>
      </c>
      <c r="L639" s="8" t="s">
        <v>5740</v>
      </c>
      <c r="M639" s="8" t="s">
        <v>2548</v>
      </c>
      <c r="N639" s="8" t="s">
        <v>2549</v>
      </c>
      <c r="O639" s="8" t="s">
        <v>6042</v>
      </c>
      <c r="P639" s="8" t="s">
        <v>6043</v>
      </c>
      <c r="Q639" s="8" t="s">
        <v>2548</v>
      </c>
      <c r="R639" s="8" t="s">
        <v>2549</v>
      </c>
      <c r="S639" s="8" t="s">
        <v>89</v>
      </c>
      <c r="T639" s="8" t="s">
        <v>78</v>
      </c>
      <c r="U639" s="8" t="s">
        <v>59</v>
      </c>
      <c r="V639" s="8" t="s">
        <v>89</v>
      </c>
      <c r="W639" s="8" t="s">
        <v>89</v>
      </c>
    </row>
    <row r="640" spans="1:23" ht="15" customHeight="1">
      <c r="A640" s="183"/>
      <c r="B640" s="13" t="s">
        <v>6046</v>
      </c>
      <c r="C640" s="104"/>
      <c r="D640" s="104"/>
      <c r="E640" s="82"/>
      <c r="F640" s="82"/>
      <c r="G640" s="8" t="s">
        <v>84</v>
      </c>
      <c r="H640" s="8" t="s">
        <v>34</v>
      </c>
      <c r="I640" s="8" t="s">
        <v>216</v>
      </c>
      <c r="J640" s="12">
        <f t="shared" si="2"/>
        <v>15</v>
      </c>
      <c r="K640" s="8" t="s">
        <v>5738</v>
      </c>
      <c r="L640" s="8" t="s">
        <v>5740</v>
      </c>
      <c r="M640" s="8" t="s">
        <v>2548</v>
      </c>
      <c r="N640" s="8" t="s">
        <v>2549</v>
      </c>
      <c r="O640" s="8" t="s">
        <v>6049</v>
      </c>
      <c r="P640" s="8" t="s">
        <v>6050</v>
      </c>
      <c r="Q640" s="8" t="s">
        <v>2548</v>
      </c>
      <c r="R640" s="8" t="s">
        <v>2549</v>
      </c>
      <c r="S640" s="8" t="s">
        <v>89</v>
      </c>
      <c r="T640" s="8" t="s">
        <v>78</v>
      </c>
      <c r="U640" s="8" t="s">
        <v>59</v>
      </c>
      <c r="V640" s="8" t="s">
        <v>89</v>
      </c>
      <c r="W640" s="8" t="s">
        <v>89</v>
      </c>
    </row>
    <row r="641" spans="1:23" ht="15" customHeight="1">
      <c r="A641" s="183"/>
      <c r="B641" s="13" t="s">
        <v>6051</v>
      </c>
      <c r="C641" s="104"/>
      <c r="D641" s="104"/>
      <c r="E641" s="82"/>
      <c r="F641" s="82"/>
      <c r="G641" s="8" t="s">
        <v>84</v>
      </c>
      <c r="H641" s="8" t="s">
        <v>34</v>
      </c>
      <c r="I641" s="8" t="s">
        <v>216</v>
      </c>
      <c r="J641" s="12">
        <f t="shared" si="2"/>
        <v>15</v>
      </c>
      <c r="K641" s="8" t="s">
        <v>5738</v>
      </c>
      <c r="L641" s="8" t="s">
        <v>5740</v>
      </c>
      <c r="M641" s="8" t="s">
        <v>2548</v>
      </c>
      <c r="N641" s="8" t="s">
        <v>2549</v>
      </c>
      <c r="O641" s="8" t="s">
        <v>6054</v>
      </c>
      <c r="P641" s="8" t="s">
        <v>6055</v>
      </c>
      <c r="Q641" s="8" t="s">
        <v>2548</v>
      </c>
      <c r="R641" s="8" t="s">
        <v>2549</v>
      </c>
      <c r="S641" s="8" t="s">
        <v>89</v>
      </c>
      <c r="T641" s="8" t="s">
        <v>78</v>
      </c>
      <c r="U641" s="8" t="s">
        <v>59</v>
      </c>
      <c r="V641" s="8" t="s">
        <v>89</v>
      </c>
      <c r="W641" s="8" t="s">
        <v>89</v>
      </c>
    </row>
    <row r="642" spans="1:23" ht="15" customHeight="1">
      <c r="A642" s="183"/>
      <c r="B642" s="13" t="s">
        <v>6059</v>
      </c>
      <c r="C642" s="104"/>
      <c r="D642" s="104"/>
      <c r="E642" s="82"/>
      <c r="F642" s="82"/>
      <c r="G642" s="8" t="s">
        <v>84</v>
      </c>
      <c r="H642" s="8" t="s">
        <v>34</v>
      </c>
      <c r="I642" s="8" t="s">
        <v>216</v>
      </c>
      <c r="J642" s="12">
        <f t="shared" si="2"/>
        <v>15</v>
      </c>
      <c r="K642" s="8" t="s">
        <v>5738</v>
      </c>
      <c r="L642" s="8" t="s">
        <v>5740</v>
      </c>
      <c r="M642" s="8" t="s">
        <v>2548</v>
      </c>
      <c r="N642" s="8" t="s">
        <v>2549</v>
      </c>
      <c r="O642" s="8" t="s">
        <v>6063</v>
      </c>
      <c r="P642" s="8" t="s">
        <v>6064</v>
      </c>
      <c r="Q642" s="8" t="s">
        <v>2548</v>
      </c>
      <c r="R642" s="8" t="s">
        <v>2549</v>
      </c>
      <c r="S642" s="8" t="s">
        <v>89</v>
      </c>
      <c r="T642" s="8" t="s">
        <v>78</v>
      </c>
      <c r="U642" s="8" t="s">
        <v>59</v>
      </c>
      <c r="V642" s="8" t="s">
        <v>89</v>
      </c>
      <c r="W642" s="8" t="s">
        <v>89</v>
      </c>
    </row>
    <row r="643" spans="1:23" ht="15" customHeight="1">
      <c r="A643" s="183"/>
      <c r="B643" s="13" t="s">
        <v>6066</v>
      </c>
      <c r="C643" s="104"/>
      <c r="D643" s="104"/>
      <c r="E643" s="82"/>
      <c r="F643" s="82"/>
      <c r="G643" s="8" t="s">
        <v>84</v>
      </c>
      <c r="H643" s="8" t="s">
        <v>34</v>
      </c>
      <c r="I643" s="8" t="s">
        <v>216</v>
      </c>
      <c r="J643" s="12">
        <f t="shared" si="2"/>
        <v>15</v>
      </c>
      <c r="K643" s="8" t="s">
        <v>5656</v>
      </c>
      <c r="L643" s="8" t="s">
        <v>5657</v>
      </c>
      <c r="M643" s="8" t="s">
        <v>2548</v>
      </c>
      <c r="N643" s="8" t="s">
        <v>2549</v>
      </c>
      <c r="O643" s="8" t="s">
        <v>6069</v>
      </c>
      <c r="P643" s="8" t="s">
        <v>6070</v>
      </c>
      <c r="Q643" s="8" t="s">
        <v>2548</v>
      </c>
      <c r="R643" s="8" t="s">
        <v>2549</v>
      </c>
      <c r="S643" s="8" t="s">
        <v>89</v>
      </c>
      <c r="T643" s="8" t="s">
        <v>78</v>
      </c>
      <c r="U643" s="8" t="s">
        <v>59</v>
      </c>
      <c r="V643" s="8" t="s">
        <v>89</v>
      </c>
      <c r="W643" s="8" t="s">
        <v>89</v>
      </c>
    </row>
    <row r="644" spans="1:23" ht="15" customHeight="1">
      <c r="A644" s="183"/>
      <c r="B644" s="13" t="s">
        <v>6072</v>
      </c>
      <c r="C644" s="104"/>
      <c r="D644" s="104"/>
      <c r="E644" s="82"/>
      <c r="F644" s="82"/>
      <c r="G644" s="8" t="s">
        <v>84</v>
      </c>
      <c r="H644" s="8" t="s">
        <v>34</v>
      </c>
      <c r="I644" s="8" t="s">
        <v>216</v>
      </c>
      <c r="J644" s="12">
        <f t="shared" si="2"/>
        <v>15</v>
      </c>
      <c r="K644" s="8" t="s">
        <v>5656</v>
      </c>
      <c r="L644" s="8" t="s">
        <v>5657</v>
      </c>
      <c r="M644" s="8" t="s">
        <v>2548</v>
      </c>
      <c r="N644" s="8" t="s">
        <v>2549</v>
      </c>
      <c r="O644" s="8" t="s">
        <v>6074</v>
      </c>
      <c r="P644" s="8" t="s">
        <v>6075</v>
      </c>
      <c r="Q644" s="8" t="s">
        <v>2548</v>
      </c>
      <c r="R644" s="8" t="s">
        <v>2549</v>
      </c>
      <c r="S644" s="8" t="s">
        <v>89</v>
      </c>
      <c r="T644" s="8" t="s">
        <v>78</v>
      </c>
      <c r="U644" s="8" t="s">
        <v>59</v>
      </c>
      <c r="V644" s="8" t="s">
        <v>89</v>
      </c>
      <c r="W644" s="8" t="s">
        <v>89</v>
      </c>
    </row>
    <row r="645" spans="1:23" ht="15" customHeight="1">
      <c r="A645" s="183"/>
      <c r="B645" s="13" t="s">
        <v>6078</v>
      </c>
      <c r="C645" s="104"/>
      <c r="D645" s="104"/>
      <c r="E645" s="82"/>
      <c r="F645" s="82"/>
      <c r="G645" s="8" t="s">
        <v>84</v>
      </c>
      <c r="H645" s="8" t="s">
        <v>34</v>
      </c>
      <c r="I645" s="8" t="s">
        <v>216</v>
      </c>
      <c r="J645" s="12">
        <f t="shared" si="2"/>
        <v>15</v>
      </c>
      <c r="K645" s="8" t="s">
        <v>5877</v>
      </c>
      <c r="L645" s="8" t="s">
        <v>5878</v>
      </c>
      <c r="M645" s="8" t="s">
        <v>2548</v>
      </c>
      <c r="N645" s="8" t="s">
        <v>2549</v>
      </c>
      <c r="O645" s="8" t="s">
        <v>6081</v>
      </c>
      <c r="P645" s="8" t="s">
        <v>6082</v>
      </c>
      <c r="Q645" s="8" t="s">
        <v>2548</v>
      </c>
      <c r="R645" s="8" t="s">
        <v>2549</v>
      </c>
      <c r="S645" s="8" t="s">
        <v>89</v>
      </c>
      <c r="T645" s="8" t="s">
        <v>78</v>
      </c>
      <c r="U645" s="8" t="s">
        <v>59</v>
      </c>
      <c r="V645" s="8" t="s">
        <v>89</v>
      </c>
      <c r="W645" s="8" t="s">
        <v>89</v>
      </c>
    </row>
    <row r="646" spans="1:23" ht="15" customHeight="1">
      <c r="A646" s="183"/>
      <c r="B646" s="13" t="s">
        <v>6085</v>
      </c>
      <c r="C646" s="104"/>
      <c r="D646" s="104"/>
      <c r="E646" s="82"/>
      <c r="F646" s="82"/>
      <c r="G646" s="8" t="s">
        <v>84</v>
      </c>
      <c r="H646" s="8" t="s">
        <v>34</v>
      </c>
      <c r="I646" s="8" t="s">
        <v>216</v>
      </c>
      <c r="J646" s="12">
        <f t="shared" si="2"/>
        <v>15</v>
      </c>
      <c r="K646" s="8" t="s">
        <v>5877</v>
      </c>
      <c r="L646" s="8" t="s">
        <v>5878</v>
      </c>
      <c r="M646" s="8" t="s">
        <v>2548</v>
      </c>
      <c r="N646" s="8" t="s">
        <v>2549</v>
      </c>
      <c r="O646" s="8" t="s">
        <v>6088</v>
      </c>
      <c r="P646" s="8" t="s">
        <v>6089</v>
      </c>
      <c r="Q646" s="8" t="s">
        <v>2548</v>
      </c>
      <c r="R646" s="8" t="s">
        <v>2549</v>
      </c>
      <c r="S646" s="8" t="s">
        <v>89</v>
      </c>
      <c r="T646" s="8" t="s">
        <v>78</v>
      </c>
      <c r="U646" s="8" t="s">
        <v>59</v>
      </c>
      <c r="V646" s="8" t="s">
        <v>89</v>
      </c>
      <c r="W646" s="8" t="s">
        <v>89</v>
      </c>
    </row>
    <row r="647" spans="1:23" ht="15" customHeight="1">
      <c r="A647" s="183"/>
      <c r="B647" s="13" t="s">
        <v>6093</v>
      </c>
      <c r="C647" s="104"/>
      <c r="D647" s="104"/>
      <c r="E647" s="82"/>
      <c r="F647" s="82"/>
      <c r="G647" s="8" t="s">
        <v>84</v>
      </c>
      <c r="H647" s="8" t="s">
        <v>34</v>
      </c>
      <c r="I647" s="8" t="s">
        <v>1537</v>
      </c>
      <c r="J647" s="12">
        <f t="shared" si="2"/>
        <v>3</v>
      </c>
      <c r="K647" s="8" t="s">
        <v>5692</v>
      </c>
      <c r="L647" s="8" t="s">
        <v>5694</v>
      </c>
      <c r="M647" s="8" t="s">
        <v>4936</v>
      </c>
      <c r="N647" s="8" t="s">
        <v>4938</v>
      </c>
      <c r="O647" s="8" t="s">
        <v>6096</v>
      </c>
      <c r="P647" s="8" t="s">
        <v>6097</v>
      </c>
      <c r="Q647" s="8" t="s">
        <v>4936</v>
      </c>
      <c r="R647" s="8" t="s">
        <v>4938</v>
      </c>
      <c r="S647" s="8" t="s">
        <v>89</v>
      </c>
      <c r="T647" s="8" t="s">
        <v>78</v>
      </c>
      <c r="U647" s="8" t="s">
        <v>59</v>
      </c>
      <c r="V647" s="8" t="s">
        <v>89</v>
      </c>
      <c r="W647" s="8" t="s">
        <v>89</v>
      </c>
    </row>
    <row r="648" spans="1:23" ht="15" customHeight="1">
      <c r="A648" s="183"/>
      <c r="B648" s="13" t="s">
        <v>6100</v>
      </c>
      <c r="C648" s="104"/>
      <c r="D648" s="104"/>
      <c r="E648" s="82"/>
      <c r="F648" s="82"/>
      <c r="G648" s="8" t="s">
        <v>84</v>
      </c>
      <c r="H648" s="8" t="s">
        <v>34</v>
      </c>
      <c r="I648" s="8" t="s">
        <v>1537</v>
      </c>
      <c r="J648" s="12">
        <f t="shared" si="2"/>
        <v>3</v>
      </c>
      <c r="K648" s="8" t="s">
        <v>5692</v>
      </c>
      <c r="L648" s="8" t="s">
        <v>5694</v>
      </c>
      <c r="M648" s="8" t="s">
        <v>4936</v>
      </c>
      <c r="N648" s="8" t="s">
        <v>4938</v>
      </c>
      <c r="O648" s="8" t="s">
        <v>6102</v>
      </c>
      <c r="P648" s="8" t="s">
        <v>6103</v>
      </c>
      <c r="Q648" s="8" t="s">
        <v>4936</v>
      </c>
      <c r="R648" s="8" t="s">
        <v>4938</v>
      </c>
      <c r="S648" s="8" t="s">
        <v>89</v>
      </c>
      <c r="T648" s="8" t="s">
        <v>78</v>
      </c>
      <c r="U648" s="8" t="s">
        <v>59</v>
      </c>
      <c r="V648" s="8" t="s">
        <v>89</v>
      </c>
      <c r="W648" s="8" t="s">
        <v>89</v>
      </c>
    </row>
    <row r="649" spans="1:23" ht="15" customHeight="1">
      <c r="A649" s="183"/>
      <c r="B649" s="13" t="s">
        <v>6105</v>
      </c>
      <c r="C649" s="104"/>
      <c r="D649" s="104"/>
      <c r="E649" s="82"/>
      <c r="F649" s="82"/>
      <c r="G649" s="8" t="s">
        <v>84</v>
      </c>
      <c r="H649" s="8" t="s">
        <v>34</v>
      </c>
      <c r="I649" s="8" t="s">
        <v>1537</v>
      </c>
      <c r="J649" s="12">
        <f t="shared" si="2"/>
        <v>3</v>
      </c>
      <c r="K649" s="8" t="s">
        <v>5692</v>
      </c>
      <c r="L649" s="8" t="s">
        <v>5694</v>
      </c>
      <c r="M649" s="8" t="s">
        <v>4936</v>
      </c>
      <c r="N649" s="8" t="s">
        <v>4938</v>
      </c>
      <c r="O649" s="8" t="s">
        <v>6109</v>
      </c>
      <c r="P649" s="8" t="s">
        <v>6110</v>
      </c>
      <c r="Q649" s="8" t="s">
        <v>4936</v>
      </c>
      <c r="R649" s="8" t="s">
        <v>4938</v>
      </c>
      <c r="S649" s="8" t="s">
        <v>89</v>
      </c>
      <c r="T649" s="8" t="s">
        <v>78</v>
      </c>
      <c r="U649" s="8" t="s">
        <v>59</v>
      </c>
      <c r="V649" s="8" t="s">
        <v>89</v>
      </c>
      <c r="W649" s="8" t="s">
        <v>89</v>
      </c>
    </row>
    <row r="650" spans="1:23" ht="15" customHeight="1">
      <c r="A650" s="183"/>
      <c r="B650" s="13" t="s">
        <v>6112</v>
      </c>
      <c r="C650" s="104"/>
      <c r="D650" s="104"/>
      <c r="E650" s="82"/>
      <c r="F650" s="82"/>
      <c r="G650" s="8" t="s">
        <v>155</v>
      </c>
      <c r="H650" s="8" t="s">
        <v>34</v>
      </c>
      <c r="I650" s="8" t="s">
        <v>1537</v>
      </c>
      <c r="J650" s="12">
        <f t="shared" si="2"/>
        <v>3</v>
      </c>
      <c r="K650" s="8" t="s">
        <v>5699</v>
      </c>
      <c r="L650" s="8" t="s">
        <v>5700</v>
      </c>
      <c r="M650" s="8" t="s">
        <v>4936</v>
      </c>
      <c r="N650" s="8" t="s">
        <v>4938</v>
      </c>
      <c r="O650" s="8" t="s">
        <v>6116</v>
      </c>
      <c r="P650" s="8" t="s">
        <v>6117</v>
      </c>
      <c r="Q650" s="8" t="s">
        <v>4936</v>
      </c>
      <c r="R650" s="8" t="s">
        <v>4938</v>
      </c>
      <c r="S650" s="8" t="s">
        <v>89</v>
      </c>
      <c r="T650" s="8" t="s">
        <v>78</v>
      </c>
      <c r="U650" s="8" t="s">
        <v>59</v>
      </c>
      <c r="V650" s="8" t="s">
        <v>89</v>
      </c>
      <c r="W650" s="8" t="s">
        <v>89</v>
      </c>
    </row>
    <row r="651" spans="1:23" ht="15" customHeight="1">
      <c r="A651" s="183"/>
      <c r="B651" s="13" t="s">
        <v>6118</v>
      </c>
      <c r="C651" s="104"/>
      <c r="D651" s="104"/>
      <c r="E651" s="82"/>
      <c r="F651" s="82"/>
      <c r="G651" s="8" t="s">
        <v>155</v>
      </c>
      <c r="H651" s="8" t="s">
        <v>34</v>
      </c>
      <c r="I651" s="8" t="s">
        <v>1537</v>
      </c>
      <c r="J651" s="12">
        <f t="shared" si="2"/>
        <v>3</v>
      </c>
      <c r="K651" s="8" t="s">
        <v>5699</v>
      </c>
      <c r="L651" s="8" t="s">
        <v>5700</v>
      </c>
      <c r="M651" s="8" t="s">
        <v>4936</v>
      </c>
      <c r="N651" s="8" t="s">
        <v>4938</v>
      </c>
      <c r="O651" s="8" t="s">
        <v>6120</v>
      </c>
      <c r="P651" s="8" t="s">
        <v>6121</v>
      </c>
      <c r="Q651" s="8" t="s">
        <v>4936</v>
      </c>
      <c r="R651" s="8" t="s">
        <v>4938</v>
      </c>
      <c r="S651" s="8" t="s">
        <v>89</v>
      </c>
      <c r="T651" s="8" t="s">
        <v>78</v>
      </c>
      <c r="U651" s="8" t="s">
        <v>59</v>
      </c>
      <c r="V651" s="8" t="s">
        <v>89</v>
      </c>
      <c r="W651" s="8" t="s">
        <v>89</v>
      </c>
    </row>
    <row r="652" spans="1:23" ht="15" customHeight="1">
      <c r="A652" s="183"/>
      <c r="B652" s="13" t="s">
        <v>6122</v>
      </c>
      <c r="C652" s="104"/>
      <c r="D652" s="104"/>
      <c r="E652" s="82"/>
      <c r="F652" s="82"/>
      <c r="G652" s="8" t="s">
        <v>155</v>
      </c>
      <c r="H652" s="8" t="s">
        <v>34</v>
      </c>
      <c r="I652" s="8" t="s">
        <v>1537</v>
      </c>
      <c r="J652" s="12">
        <f t="shared" si="2"/>
        <v>3</v>
      </c>
      <c r="K652" s="8" t="s">
        <v>5699</v>
      </c>
      <c r="L652" s="8" t="s">
        <v>5700</v>
      </c>
      <c r="M652" s="8" t="s">
        <v>4936</v>
      </c>
      <c r="N652" s="8" t="s">
        <v>4938</v>
      </c>
      <c r="O652" s="8" t="s">
        <v>6127</v>
      </c>
      <c r="P652" s="8" t="s">
        <v>6128</v>
      </c>
      <c r="Q652" s="8" t="s">
        <v>4936</v>
      </c>
      <c r="R652" s="8" t="s">
        <v>4938</v>
      </c>
      <c r="S652" s="8" t="s">
        <v>89</v>
      </c>
      <c r="T652" s="8" t="s">
        <v>78</v>
      </c>
      <c r="U652" s="8" t="s">
        <v>59</v>
      </c>
      <c r="V652" s="8" t="s">
        <v>89</v>
      </c>
      <c r="W652" s="8" t="s">
        <v>89</v>
      </c>
    </row>
    <row r="653" spans="1:23" ht="15" customHeight="1">
      <c r="A653" s="183"/>
      <c r="B653" s="13" t="s">
        <v>6129</v>
      </c>
      <c r="C653" s="104"/>
      <c r="D653" s="104"/>
      <c r="E653" s="82"/>
      <c r="F653" s="82"/>
      <c r="G653" s="8" t="s">
        <v>84</v>
      </c>
      <c r="H653" s="8" t="s">
        <v>34</v>
      </c>
      <c r="I653" s="8" t="s">
        <v>477</v>
      </c>
      <c r="J653" s="12">
        <f t="shared" si="2"/>
        <v>4</v>
      </c>
      <c r="K653" s="8" t="s">
        <v>5730</v>
      </c>
      <c r="L653" s="8" t="s">
        <v>5731</v>
      </c>
      <c r="M653" s="8" t="s">
        <v>896</v>
      </c>
      <c r="N653" s="8" t="s">
        <v>897</v>
      </c>
      <c r="O653" s="8" t="s">
        <v>6133</v>
      </c>
      <c r="P653" s="8" t="s">
        <v>6134</v>
      </c>
      <c r="Q653" s="8" t="s">
        <v>896</v>
      </c>
      <c r="R653" s="8" t="s">
        <v>897</v>
      </c>
      <c r="S653" s="8" t="s">
        <v>89</v>
      </c>
      <c r="T653" s="8" t="s">
        <v>78</v>
      </c>
      <c r="U653" s="8" t="s">
        <v>59</v>
      </c>
      <c r="V653" s="8" t="s">
        <v>89</v>
      </c>
      <c r="W653" s="8" t="s">
        <v>89</v>
      </c>
    </row>
    <row r="654" spans="1:23" ht="15" customHeight="1">
      <c r="A654" s="183"/>
      <c r="B654" s="13" t="s">
        <v>6136</v>
      </c>
      <c r="C654" s="104"/>
      <c r="D654" s="104"/>
      <c r="E654" s="82"/>
      <c r="F654" s="82"/>
      <c r="G654" s="8" t="s">
        <v>84</v>
      </c>
      <c r="H654" s="8" t="s">
        <v>34</v>
      </c>
      <c r="I654" s="8" t="s">
        <v>477</v>
      </c>
      <c r="J654" s="12">
        <f t="shared" si="2"/>
        <v>4</v>
      </c>
      <c r="K654" s="8" t="s">
        <v>5730</v>
      </c>
      <c r="L654" s="8" t="s">
        <v>5731</v>
      </c>
      <c r="M654" s="8" t="s">
        <v>896</v>
      </c>
      <c r="N654" s="8" t="s">
        <v>897</v>
      </c>
      <c r="O654" s="8" t="s">
        <v>6139</v>
      </c>
      <c r="P654" s="8" t="s">
        <v>6140</v>
      </c>
      <c r="Q654" s="8" t="s">
        <v>896</v>
      </c>
      <c r="R654" s="8" t="s">
        <v>897</v>
      </c>
      <c r="S654" s="8" t="s">
        <v>89</v>
      </c>
      <c r="T654" s="8" t="s">
        <v>78</v>
      </c>
      <c r="U654" s="8" t="s">
        <v>59</v>
      </c>
      <c r="V654" s="8" t="s">
        <v>89</v>
      </c>
      <c r="W654" s="8" t="s">
        <v>89</v>
      </c>
    </row>
    <row r="655" spans="1:23" ht="15" customHeight="1">
      <c r="A655" s="183"/>
      <c r="B655" s="13" t="s">
        <v>6142</v>
      </c>
      <c r="C655" s="104"/>
      <c r="D655" s="104"/>
      <c r="E655" s="82"/>
      <c r="F655" s="82"/>
      <c r="G655" s="8" t="s">
        <v>84</v>
      </c>
      <c r="H655" s="8" t="s">
        <v>34</v>
      </c>
      <c r="I655" s="8" t="s">
        <v>477</v>
      </c>
      <c r="J655" s="12">
        <f t="shared" si="2"/>
        <v>4</v>
      </c>
      <c r="K655" s="8" t="s">
        <v>5730</v>
      </c>
      <c r="L655" s="8" t="s">
        <v>5731</v>
      </c>
      <c r="M655" s="8" t="s">
        <v>896</v>
      </c>
      <c r="N655" s="8" t="s">
        <v>897</v>
      </c>
      <c r="O655" s="8" t="s">
        <v>6147</v>
      </c>
      <c r="P655" s="8" t="s">
        <v>6148</v>
      </c>
      <c r="Q655" s="8" t="s">
        <v>896</v>
      </c>
      <c r="R655" s="8" t="s">
        <v>897</v>
      </c>
      <c r="S655" s="8" t="s">
        <v>89</v>
      </c>
      <c r="T655" s="8" t="s">
        <v>78</v>
      </c>
      <c r="U655" s="8" t="s">
        <v>59</v>
      </c>
      <c r="V655" s="8" t="s">
        <v>89</v>
      </c>
      <c r="W655" s="8" t="s">
        <v>89</v>
      </c>
    </row>
    <row r="656" spans="1:23" ht="15" customHeight="1">
      <c r="A656" s="183"/>
      <c r="B656" s="13" t="s">
        <v>6153</v>
      </c>
      <c r="C656" s="104"/>
      <c r="D656" s="104"/>
      <c r="E656" s="82"/>
      <c r="F656" s="82"/>
      <c r="G656" s="8" t="s">
        <v>84</v>
      </c>
      <c r="H656" s="8" t="s">
        <v>34</v>
      </c>
      <c r="I656" s="8" t="s">
        <v>477</v>
      </c>
      <c r="J656" s="12">
        <f t="shared" si="2"/>
        <v>4</v>
      </c>
      <c r="K656" s="8" t="s">
        <v>5730</v>
      </c>
      <c r="L656" s="8" t="s">
        <v>5731</v>
      </c>
      <c r="M656" s="8" t="s">
        <v>896</v>
      </c>
      <c r="N656" s="8" t="s">
        <v>897</v>
      </c>
      <c r="O656" s="8" t="s">
        <v>6162</v>
      </c>
      <c r="P656" s="8" t="s">
        <v>6163</v>
      </c>
      <c r="Q656" s="8" t="s">
        <v>896</v>
      </c>
      <c r="R656" s="8" t="s">
        <v>897</v>
      </c>
      <c r="S656" s="8" t="s">
        <v>89</v>
      </c>
      <c r="T656" s="8" t="s">
        <v>78</v>
      </c>
      <c r="U656" s="8" t="s">
        <v>59</v>
      </c>
      <c r="V656" s="8" t="s">
        <v>89</v>
      </c>
      <c r="W656" s="8" t="s">
        <v>89</v>
      </c>
    </row>
    <row r="657" spans="1:23" ht="15" customHeight="1">
      <c r="A657" s="183"/>
      <c r="B657" s="13" t="s">
        <v>6165</v>
      </c>
      <c r="C657" s="104"/>
      <c r="D657" s="104"/>
      <c r="E657" s="82"/>
      <c r="F657" s="82"/>
      <c r="G657" s="8" t="s">
        <v>84</v>
      </c>
      <c r="H657" s="8" t="s">
        <v>34</v>
      </c>
      <c r="I657" s="8" t="s">
        <v>477</v>
      </c>
      <c r="J657" s="12">
        <f t="shared" si="2"/>
        <v>4</v>
      </c>
      <c r="K657" s="8" t="s">
        <v>5672</v>
      </c>
      <c r="L657" s="8" t="s">
        <v>5673</v>
      </c>
      <c r="M657" s="8" t="s">
        <v>896</v>
      </c>
      <c r="N657" s="8" t="s">
        <v>897</v>
      </c>
      <c r="O657" s="8" t="s">
        <v>6168</v>
      </c>
      <c r="P657" s="8" t="s">
        <v>6169</v>
      </c>
      <c r="Q657" s="8" t="s">
        <v>896</v>
      </c>
      <c r="R657" s="8" t="s">
        <v>897</v>
      </c>
      <c r="S657" s="8" t="s">
        <v>89</v>
      </c>
      <c r="T657" s="8" t="s">
        <v>78</v>
      </c>
      <c r="U657" s="8" t="s">
        <v>59</v>
      </c>
      <c r="V657" s="8" t="s">
        <v>89</v>
      </c>
      <c r="W657" s="8" t="s">
        <v>89</v>
      </c>
    </row>
    <row r="658" spans="1:23" ht="15" customHeight="1">
      <c r="A658" s="183"/>
      <c r="B658" s="13" t="s">
        <v>6171</v>
      </c>
      <c r="C658" s="104"/>
      <c r="D658" s="104"/>
      <c r="E658" s="82"/>
      <c r="F658" s="82"/>
      <c r="G658" s="8" t="s">
        <v>84</v>
      </c>
      <c r="H658" s="8" t="s">
        <v>34</v>
      </c>
      <c r="I658" s="8" t="s">
        <v>477</v>
      </c>
      <c r="J658" s="12">
        <f t="shared" si="2"/>
        <v>4</v>
      </c>
      <c r="K658" s="8" t="s">
        <v>5672</v>
      </c>
      <c r="L658" s="8" t="s">
        <v>5673</v>
      </c>
      <c r="M658" s="8" t="s">
        <v>896</v>
      </c>
      <c r="N658" s="8" t="s">
        <v>897</v>
      </c>
      <c r="O658" s="8" t="s">
        <v>6174</v>
      </c>
      <c r="P658" s="8" t="s">
        <v>6175</v>
      </c>
      <c r="Q658" s="8" t="s">
        <v>896</v>
      </c>
      <c r="R658" s="8" t="s">
        <v>897</v>
      </c>
      <c r="S658" s="8" t="s">
        <v>89</v>
      </c>
      <c r="T658" s="8" t="s">
        <v>78</v>
      </c>
      <c r="U658" s="8" t="s">
        <v>59</v>
      </c>
      <c r="V658" s="8" t="s">
        <v>89</v>
      </c>
      <c r="W658" s="8" t="s">
        <v>89</v>
      </c>
    </row>
    <row r="659" spans="1:23" ht="15" customHeight="1">
      <c r="A659" s="183"/>
      <c r="B659" s="13" t="s">
        <v>6179</v>
      </c>
      <c r="C659" s="104"/>
      <c r="D659" s="104"/>
      <c r="E659" s="82"/>
      <c r="F659" s="82"/>
      <c r="G659" s="8" t="s">
        <v>84</v>
      </c>
      <c r="H659" s="8" t="s">
        <v>34</v>
      </c>
      <c r="I659" s="8" t="s">
        <v>477</v>
      </c>
      <c r="J659" s="12">
        <f t="shared" si="2"/>
        <v>4</v>
      </c>
      <c r="K659" s="8" t="s">
        <v>6181</v>
      </c>
      <c r="L659" s="8" t="s">
        <v>6182</v>
      </c>
      <c r="M659" s="8" t="s">
        <v>896</v>
      </c>
      <c r="N659" s="8" t="s">
        <v>897</v>
      </c>
      <c r="O659" s="8" t="s">
        <v>6183</v>
      </c>
      <c r="P659" s="8" t="s">
        <v>6184</v>
      </c>
      <c r="Q659" s="8" t="s">
        <v>896</v>
      </c>
      <c r="R659" s="8" t="s">
        <v>897</v>
      </c>
      <c r="S659" s="8" t="s">
        <v>89</v>
      </c>
      <c r="T659" s="8" t="s">
        <v>78</v>
      </c>
      <c r="U659" s="8" t="s">
        <v>59</v>
      </c>
      <c r="V659" s="8" t="s">
        <v>89</v>
      </c>
      <c r="W659" s="8" t="s">
        <v>89</v>
      </c>
    </row>
    <row r="660" spans="1:23" ht="15" customHeight="1">
      <c r="A660" s="183"/>
      <c r="B660" s="13" t="s">
        <v>6188</v>
      </c>
      <c r="C660" s="104"/>
      <c r="D660" s="104"/>
      <c r="E660" s="82"/>
      <c r="F660" s="82"/>
      <c r="G660" s="8" t="s">
        <v>84</v>
      </c>
      <c r="H660" s="8" t="s">
        <v>34</v>
      </c>
      <c r="I660" s="8" t="s">
        <v>477</v>
      </c>
      <c r="J660" s="12">
        <f t="shared" si="2"/>
        <v>4</v>
      </c>
      <c r="K660" s="8" t="s">
        <v>6181</v>
      </c>
      <c r="L660" s="8" t="s">
        <v>6182</v>
      </c>
      <c r="M660" s="8" t="s">
        <v>896</v>
      </c>
      <c r="N660" s="8" t="s">
        <v>897</v>
      </c>
      <c r="O660" s="8" t="s">
        <v>6191</v>
      </c>
      <c r="P660" s="8" t="s">
        <v>6192</v>
      </c>
      <c r="Q660" s="8" t="s">
        <v>896</v>
      </c>
      <c r="R660" s="8" t="s">
        <v>897</v>
      </c>
      <c r="S660" s="8" t="s">
        <v>89</v>
      </c>
      <c r="T660" s="8" t="s">
        <v>78</v>
      </c>
      <c r="U660" s="8" t="s">
        <v>59</v>
      </c>
      <c r="V660" s="8" t="s">
        <v>89</v>
      </c>
      <c r="W660" s="8" t="s">
        <v>89</v>
      </c>
    </row>
    <row r="661" spans="1:23" ht="15" customHeight="1">
      <c r="A661" s="183"/>
      <c r="B661" s="13" t="s">
        <v>6195</v>
      </c>
      <c r="C661" s="104"/>
      <c r="D661" s="104"/>
      <c r="E661" s="82"/>
      <c r="F661" s="82"/>
      <c r="G661" s="8" t="s">
        <v>84</v>
      </c>
      <c r="H661" s="8" t="s">
        <v>34</v>
      </c>
      <c r="I661" s="8" t="s">
        <v>477</v>
      </c>
      <c r="J661" s="12">
        <f t="shared" si="2"/>
        <v>4</v>
      </c>
      <c r="K661" s="8" t="s">
        <v>5720</v>
      </c>
      <c r="L661" s="8" t="s">
        <v>5721</v>
      </c>
      <c r="M661" s="8" t="s">
        <v>433</v>
      </c>
      <c r="N661" s="8" t="s">
        <v>434</v>
      </c>
      <c r="O661" s="8" t="s">
        <v>6200</v>
      </c>
      <c r="P661" s="8" t="s">
        <v>6201</v>
      </c>
      <c r="Q661" s="8" t="s">
        <v>433</v>
      </c>
      <c r="R661" s="8" t="s">
        <v>434</v>
      </c>
      <c r="S661" s="8" t="s">
        <v>89</v>
      </c>
      <c r="T661" s="8" t="s">
        <v>78</v>
      </c>
      <c r="U661" s="8" t="s">
        <v>59</v>
      </c>
      <c r="V661" s="8" t="s">
        <v>89</v>
      </c>
      <c r="W661" s="8" t="s">
        <v>89</v>
      </c>
    </row>
    <row r="662" spans="1:23" ht="15" customHeight="1">
      <c r="A662" s="183"/>
      <c r="B662" s="13" t="s">
        <v>6205</v>
      </c>
      <c r="C662" s="104"/>
      <c r="D662" s="104"/>
      <c r="E662" s="82"/>
      <c r="F662" s="82"/>
      <c r="G662" s="8" t="s">
        <v>84</v>
      </c>
      <c r="H662" s="8" t="s">
        <v>34</v>
      </c>
      <c r="I662" s="8" t="s">
        <v>477</v>
      </c>
      <c r="J662" s="12">
        <f t="shared" si="2"/>
        <v>4</v>
      </c>
      <c r="K662" s="8" t="s">
        <v>5720</v>
      </c>
      <c r="L662" s="8" t="s">
        <v>5721</v>
      </c>
      <c r="M662" s="8" t="s">
        <v>433</v>
      </c>
      <c r="N662" s="8" t="s">
        <v>434</v>
      </c>
      <c r="O662" s="8" t="s">
        <v>6209</v>
      </c>
      <c r="P662" s="8" t="s">
        <v>6210</v>
      </c>
      <c r="Q662" s="8" t="s">
        <v>433</v>
      </c>
      <c r="R662" s="8" t="s">
        <v>434</v>
      </c>
      <c r="S662" s="8" t="s">
        <v>89</v>
      </c>
      <c r="T662" s="8" t="s">
        <v>78</v>
      </c>
      <c r="U662" s="8" t="s">
        <v>59</v>
      </c>
      <c r="V662" s="8" t="s">
        <v>89</v>
      </c>
      <c r="W662" s="8" t="s">
        <v>89</v>
      </c>
    </row>
    <row r="663" spans="1:23" ht="15" customHeight="1">
      <c r="A663" s="183"/>
      <c r="B663" s="13" t="s">
        <v>6214</v>
      </c>
      <c r="C663" s="104"/>
      <c r="D663" s="104"/>
      <c r="E663" s="82"/>
      <c r="F663" s="82"/>
      <c r="G663" s="8" t="s">
        <v>84</v>
      </c>
      <c r="H663" s="8" t="s">
        <v>34</v>
      </c>
      <c r="I663" s="8" t="s">
        <v>477</v>
      </c>
      <c r="J663" s="12">
        <f t="shared" si="2"/>
        <v>4</v>
      </c>
      <c r="K663" s="8" t="s">
        <v>5720</v>
      </c>
      <c r="L663" s="8" t="s">
        <v>5721</v>
      </c>
      <c r="M663" s="8" t="s">
        <v>433</v>
      </c>
      <c r="N663" s="8" t="s">
        <v>434</v>
      </c>
      <c r="O663" s="8" t="s">
        <v>6216</v>
      </c>
      <c r="P663" s="8" t="s">
        <v>6217</v>
      </c>
      <c r="Q663" s="8" t="s">
        <v>433</v>
      </c>
      <c r="R663" s="8" t="s">
        <v>434</v>
      </c>
      <c r="S663" s="8" t="s">
        <v>89</v>
      </c>
      <c r="T663" s="8" t="s">
        <v>78</v>
      </c>
      <c r="U663" s="8" t="s">
        <v>59</v>
      </c>
      <c r="V663" s="8" t="s">
        <v>89</v>
      </c>
      <c r="W663" s="8" t="s">
        <v>89</v>
      </c>
    </row>
    <row r="664" spans="1:23" ht="15" customHeight="1">
      <c r="A664" s="183"/>
      <c r="B664" s="13" t="s">
        <v>6220</v>
      </c>
      <c r="C664" s="104"/>
      <c r="D664" s="104"/>
      <c r="E664" s="82"/>
      <c r="F664" s="82"/>
      <c r="G664" s="8" t="s">
        <v>84</v>
      </c>
      <c r="H664" s="8" t="s">
        <v>34</v>
      </c>
      <c r="I664" s="8" t="s">
        <v>477</v>
      </c>
      <c r="J664" s="12">
        <f t="shared" si="2"/>
        <v>4</v>
      </c>
      <c r="K664" s="8" t="s">
        <v>5720</v>
      </c>
      <c r="L664" s="8" t="s">
        <v>5721</v>
      </c>
      <c r="M664" s="8" t="s">
        <v>433</v>
      </c>
      <c r="N664" s="8" t="s">
        <v>434</v>
      </c>
      <c r="O664" s="8" t="s">
        <v>6222</v>
      </c>
      <c r="P664" s="8" t="s">
        <v>6223</v>
      </c>
      <c r="Q664" s="8" t="s">
        <v>433</v>
      </c>
      <c r="R664" s="8" t="s">
        <v>434</v>
      </c>
      <c r="S664" s="8" t="s">
        <v>89</v>
      </c>
      <c r="T664" s="8" t="s">
        <v>78</v>
      </c>
      <c r="U664" s="8" t="s">
        <v>59</v>
      </c>
      <c r="V664" s="8" t="s">
        <v>89</v>
      </c>
      <c r="W664" s="8" t="s">
        <v>89</v>
      </c>
    </row>
    <row r="665" spans="1:23" ht="15" customHeight="1">
      <c r="A665" s="183"/>
      <c r="B665" s="13" t="s">
        <v>6225</v>
      </c>
      <c r="C665" s="104"/>
      <c r="D665" s="104"/>
      <c r="E665" s="82"/>
      <c r="F665" s="82"/>
      <c r="G665" s="8" t="s">
        <v>84</v>
      </c>
      <c r="H665" s="8" t="s">
        <v>34</v>
      </c>
      <c r="I665" s="8" t="s">
        <v>477</v>
      </c>
      <c r="J665" s="12">
        <f t="shared" si="2"/>
        <v>4</v>
      </c>
      <c r="K665" s="8" t="s">
        <v>5665</v>
      </c>
      <c r="L665" s="8" t="s">
        <v>5666</v>
      </c>
      <c r="M665" s="8" t="s">
        <v>433</v>
      </c>
      <c r="N665" s="8" t="s">
        <v>434</v>
      </c>
      <c r="O665" s="8" t="s">
        <v>6227</v>
      </c>
      <c r="P665" s="8" t="s">
        <v>6229</v>
      </c>
      <c r="Q665" s="8" t="s">
        <v>433</v>
      </c>
      <c r="R665" s="8" t="s">
        <v>434</v>
      </c>
      <c r="S665" s="8" t="s">
        <v>89</v>
      </c>
      <c r="T665" s="8" t="s">
        <v>78</v>
      </c>
      <c r="U665" s="8" t="s">
        <v>59</v>
      </c>
      <c r="V665" s="8" t="s">
        <v>89</v>
      </c>
      <c r="W665" s="8" t="s">
        <v>89</v>
      </c>
    </row>
    <row r="666" spans="1:23" ht="15" customHeight="1">
      <c r="A666" s="183"/>
      <c r="B666" s="13" t="s">
        <v>6230</v>
      </c>
      <c r="C666" s="104"/>
      <c r="D666" s="104"/>
      <c r="E666" s="82"/>
      <c r="F666" s="82"/>
      <c r="G666" s="8" t="s">
        <v>84</v>
      </c>
      <c r="H666" s="8" t="s">
        <v>34</v>
      </c>
      <c r="I666" s="8" t="s">
        <v>477</v>
      </c>
      <c r="J666" s="12">
        <f t="shared" si="2"/>
        <v>4</v>
      </c>
      <c r="K666" s="8" t="s">
        <v>5665</v>
      </c>
      <c r="L666" s="8" t="s">
        <v>5666</v>
      </c>
      <c r="M666" s="8" t="s">
        <v>433</v>
      </c>
      <c r="N666" s="8" t="s">
        <v>434</v>
      </c>
      <c r="O666" s="8" t="s">
        <v>6233</v>
      </c>
      <c r="P666" s="8" t="s">
        <v>6234</v>
      </c>
      <c r="Q666" s="8" t="s">
        <v>433</v>
      </c>
      <c r="R666" s="8" t="s">
        <v>434</v>
      </c>
      <c r="S666" s="8" t="s">
        <v>89</v>
      </c>
      <c r="T666" s="8" t="s">
        <v>78</v>
      </c>
      <c r="U666" s="8" t="s">
        <v>59</v>
      </c>
      <c r="V666" s="8" t="s">
        <v>89</v>
      </c>
      <c r="W666" s="8" t="s">
        <v>89</v>
      </c>
    </row>
    <row r="667" spans="1:23" ht="15" customHeight="1">
      <c r="A667" s="183"/>
      <c r="B667" s="13" t="s">
        <v>6236</v>
      </c>
      <c r="C667" s="104"/>
      <c r="D667" s="104"/>
      <c r="E667" s="82"/>
      <c r="F667" s="82"/>
      <c r="G667" s="8" t="s">
        <v>84</v>
      </c>
      <c r="H667" s="8" t="s">
        <v>34</v>
      </c>
      <c r="I667" s="8" t="s">
        <v>477</v>
      </c>
      <c r="J667" s="12">
        <f t="shared" si="2"/>
        <v>4</v>
      </c>
      <c r="K667" s="8" t="s">
        <v>6239</v>
      </c>
      <c r="L667" s="8" t="s">
        <v>6240</v>
      </c>
      <c r="M667" s="8" t="s">
        <v>433</v>
      </c>
      <c r="N667" s="8" t="s">
        <v>434</v>
      </c>
      <c r="O667" s="8" t="s">
        <v>6241</v>
      </c>
      <c r="P667" s="8" t="s">
        <v>6243</v>
      </c>
      <c r="Q667" s="8" t="s">
        <v>433</v>
      </c>
      <c r="R667" s="8" t="s">
        <v>434</v>
      </c>
      <c r="S667" s="8" t="s">
        <v>89</v>
      </c>
      <c r="T667" s="8" t="s">
        <v>78</v>
      </c>
      <c r="U667" s="8" t="s">
        <v>59</v>
      </c>
      <c r="V667" s="8" t="s">
        <v>89</v>
      </c>
      <c r="W667" s="8" t="s">
        <v>89</v>
      </c>
    </row>
    <row r="668" spans="1:23" ht="15" customHeight="1">
      <c r="A668" s="183"/>
      <c r="B668" s="13" t="s">
        <v>6244</v>
      </c>
      <c r="C668" s="104">
        <v>1</v>
      </c>
      <c r="D668" s="104"/>
      <c r="E668" s="82"/>
      <c r="F668" s="82"/>
      <c r="G668" s="8" t="s">
        <v>84</v>
      </c>
      <c r="H668" s="8" t="s">
        <v>34</v>
      </c>
      <c r="I668" s="8" t="s">
        <v>477</v>
      </c>
      <c r="J668" s="12">
        <f t="shared" si="2"/>
        <v>4</v>
      </c>
      <c r="K668" s="8" t="s">
        <v>6239</v>
      </c>
      <c r="L668" s="8" t="s">
        <v>6240</v>
      </c>
      <c r="M668" s="8" t="s">
        <v>433</v>
      </c>
      <c r="N668" s="8" t="s">
        <v>434</v>
      </c>
      <c r="O668" s="8" t="s">
        <v>6248</v>
      </c>
      <c r="P668" s="8" t="s">
        <v>6249</v>
      </c>
      <c r="Q668" s="8" t="s">
        <v>433</v>
      </c>
      <c r="R668" s="8" t="s">
        <v>434</v>
      </c>
      <c r="S668" s="8" t="s">
        <v>89</v>
      </c>
      <c r="T668" s="8" t="s">
        <v>78</v>
      </c>
      <c r="U668" s="8" t="s">
        <v>59</v>
      </c>
      <c r="V668" s="8" t="s">
        <v>89</v>
      </c>
      <c r="W668" s="8" t="s">
        <v>89</v>
      </c>
    </row>
    <row r="669" spans="1:23" ht="15" customHeight="1">
      <c r="A669" s="183"/>
      <c r="B669" s="13" t="s">
        <v>6250</v>
      </c>
      <c r="C669" s="104">
        <v>1</v>
      </c>
      <c r="D669" s="104"/>
      <c r="E669" s="82"/>
      <c r="F669" s="82"/>
      <c r="G669" s="8" t="s">
        <v>145</v>
      </c>
      <c r="H669" s="8" t="s">
        <v>34</v>
      </c>
      <c r="I669" s="8" t="s">
        <v>216</v>
      </c>
      <c r="J669" s="12">
        <f t="shared" si="2"/>
        <v>15</v>
      </c>
      <c r="K669" s="8" t="s">
        <v>4839</v>
      </c>
      <c r="L669" s="8" t="s">
        <v>4840</v>
      </c>
      <c r="M669" s="8" t="s">
        <v>2548</v>
      </c>
      <c r="N669" s="8" t="s">
        <v>2549</v>
      </c>
      <c r="O669" s="8" t="s">
        <v>5747</v>
      </c>
      <c r="P669" s="8" t="s">
        <v>5748</v>
      </c>
      <c r="Q669" s="8" t="s">
        <v>2548</v>
      </c>
      <c r="R669" s="8" t="s">
        <v>2549</v>
      </c>
      <c r="S669" s="8" t="s">
        <v>89</v>
      </c>
      <c r="T669" s="8" t="s">
        <v>78</v>
      </c>
      <c r="U669" s="8" t="s">
        <v>59</v>
      </c>
      <c r="V669" s="8" t="s">
        <v>89</v>
      </c>
      <c r="W669" s="8" t="s">
        <v>89</v>
      </c>
    </row>
    <row r="670" spans="1:23" ht="15" customHeight="1">
      <c r="A670" s="183"/>
      <c r="B670" s="13" t="s">
        <v>6255</v>
      </c>
      <c r="C670" s="104">
        <v>1</v>
      </c>
      <c r="D670" s="104"/>
      <c r="E670" s="82"/>
      <c r="F670" s="82"/>
      <c r="G670" s="8" t="s">
        <v>145</v>
      </c>
      <c r="H670" s="8" t="s">
        <v>34</v>
      </c>
      <c r="I670" s="8" t="s">
        <v>216</v>
      </c>
      <c r="J670" s="12">
        <f t="shared" si="2"/>
        <v>15</v>
      </c>
      <c r="K670" s="8" t="s">
        <v>4839</v>
      </c>
      <c r="L670" s="8" t="s">
        <v>4840</v>
      </c>
      <c r="M670" s="8" t="s">
        <v>2548</v>
      </c>
      <c r="N670" s="8" t="s">
        <v>2549</v>
      </c>
      <c r="O670" s="8" t="s">
        <v>5738</v>
      </c>
      <c r="P670" s="8" t="s">
        <v>5740</v>
      </c>
      <c r="Q670" s="8" t="s">
        <v>2548</v>
      </c>
      <c r="R670" s="8" t="s">
        <v>2549</v>
      </c>
      <c r="S670" s="8" t="s">
        <v>89</v>
      </c>
      <c r="T670" s="8" t="s">
        <v>78</v>
      </c>
      <c r="U670" s="8" t="s">
        <v>59</v>
      </c>
      <c r="V670" s="8" t="s">
        <v>89</v>
      </c>
      <c r="W670" s="8" t="s">
        <v>89</v>
      </c>
    </row>
    <row r="671" spans="1:23" ht="15" customHeight="1">
      <c r="A671" s="183"/>
      <c r="B671" s="13" t="s">
        <v>6260</v>
      </c>
      <c r="C671" s="104">
        <v>1</v>
      </c>
      <c r="D671" s="104"/>
      <c r="E671" s="82"/>
      <c r="F671" s="82"/>
      <c r="G671" s="8" t="s">
        <v>155</v>
      </c>
      <c r="H671" s="8" t="s">
        <v>34</v>
      </c>
      <c r="I671" s="8" t="s">
        <v>6262</v>
      </c>
      <c r="J671" s="12">
        <f t="shared" si="2"/>
        <v>31</v>
      </c>
      <c r="K671" s="8" t="s">
        <v>5103</v>
      </c>
      <c r="L671" s="8" t="s">
        <v>5104</v>
      </c>
      <c r="M671" s="8" t="s">
        <v>511</v>
      </c>
      <c r="N671" s="8" t="s">
        <v>513</v>
      </c>
      <c r="O671" s="8" t="s">
        <v>5092</v>
      </c>
      <c r="P671" s="8" t="s">
        <v>5093</v>
      </c>
      <c r="Q671" s="8" t="s">
        <v>2922</v>
      </c>
      <c r="R671" s="8" t="s">
        <v>2924</v>
      </c>
      <c r="S671" s="8" t="s">
        <v>6264</v>
      </c>
      <c r="T671" s="8" t="s">
        <v>57</v>
      </c>
      <c r="U671" s="8" t="s">
        <v>59</v>
      </c>
      <c r="V671" s="8" t="s">
        <v>2479</v>
      </c>
      <c r="W671" s="8" t="s">
        <v>5097</v>
      </c>
    </row>
    <row r="672" spans="1:23" ht="15" customHeight="1">
      <c r="A672" s="183"/>
      <c r="B672" s="13" t="s">
        <v>6267</v>
      </c>
      <c r="C672" s="104">
        <v>1</v>
      </c>
      <c r="D672" s="104"/>
      <c r="E672" s="82"/>
      <c r="F672" s="82"/>
      <c r="G672" s="8" t="s">
        <v>145</v>
      </c>
      <c r="H672" s="8" t="s">
        <v>34</v>
      </c>
      <c r="I672" s="8" t="s">
        <v>216</v>
      </c>
      <c r="J672" s="12">
        <f t="shared" si="2"/>
        <v>15</v>
      </c>
      <c r="K672" s="8" t="s">
        <v>4839</v>
      </c>
      <c r="L672" s="8" t="s">
        <v>4840</v>
      </c>
      <c r="M672" s="8" t="s">
        <v>2548</v>
      </c>
      <c r="N672" s="8" t="s">
        <v>2549</v>
      </c>
      <c r="O672" s="8" t="s">
        <v>5888</v>
      </c>
      <c r="P672" s="8" t="s">
        <v>5889</v>
      </c>
      <c r="Q672" s="8" t="s">
        <v>2548</v>
      </c>
      <c r="R672" s="8" t="s">
        <v>2549</v>
      </c>
      <c r="S672" s="8" t="s">
        <v>89</v>
      </c>
      <c r="T672" s="8" t="s">
        <v>78</v>
      </c>
      <c r="U672" s="8" t="s">
        <v>59</v>
      </c>
      <c r="V672" s="8" t="s">
        <v>89</v>
      </c>
      <c r="W672" s="8" t="s">
        <v>89</v>
      </c>
    </row>
    <row r="673" spans="1:23" ht="15" customHeight="1">
      <c r="A673" s="183"/>
      <c r="B673" s="13" t="s">
        <v>6272</v>
      </c>
      <c r="C673" s="104">
        <v>1</v>
      </c>
      <c r="D673" s="104"/>
      <c r="E673" s="82"/>
      <c r="F673" s="82"/>
      <c r="G673" s="8" t="s">
        <v>104</v>
      </c>
      <c r="H673" s="8" t="s">
        <v>34</v>
      </c>
      <c r="I673" s="8" t="s">
        <v>216</v>
      </c>
      <c r="J673" s="12">
        <f t="shared" si="2"/>
        <v>15</v>
      </c>
      <c r="K673" s="8" t="s">
        <v>4839</v>
      </c>
      <c r="L673" s="8" t="s">
        <v>4840</v>
      </c>
      <c r="M673" s="8" t="s">
        <v>2548</v>
      </c>
      <c r="N673" s="8" t="s">
        <v>2549</v>
      </c>
      <c r="O673" s="8" t="s">
        <v>5877</v>
      </c>
      <c r="P673" s="8" t="s">
        <v>5878</v>
      </c>
      <c r="Q673" s="8" t="s">
        <v>2548</v>
      </c>
      <c r="R673" s="8" t="s">
        <v>2549</v>
      </c>
      <c r="S673" s="8" t="s">
        <v>89</v>
      </c>
      <c r="T673" s="8" t="s">
        <v>78</v>
      </c>
      <c r="U673" s="8" t="s">
        <v>59</v>
      </c>
      <c r="V673" s="8" t="s">
        <v>89</v>
      </c>
      <c r="W673" s="8" t="s">
        <v>89</v>
      </c>
    </row>
    <row r="674" spans="1:23" ht="15" customHeight="1">
      <c r="A674" s="183"/>
      <c r="B674" s="13" t="s">
        <v>6278</v>
      </c>
      <c r="C674" s="104"/>
      <c r="D674" s="104"/>
      <c r="E674" s="82"/>
      <c r="F674" s="82"/>
      <c r="G674" s="8" t="s">
        <v>145</v>
      </c>
      <c r="H674" s="8" t="s">
        <v>34</v>
      </c>
      <c r="I674" s="8" t="s">
        <v>6281</v>
      </c>
      <c r="J674" s="12">
        <f t="shared" si="2"/>
        <v>16</v>
      </c>
      <c r="K674" s="8" t="s">
        <v>4839</v>
      </c>
      <c r="L674" s="8" t="s">
        <v>4840</v>
      </c>
      <c r="M674" s="8" t="s">
        <v>2548</v>
      </c>
      <c r="N674" s="8" t="s">
        <v>2549</v>
      </c>
      <c r="O674" s="8" t="s">
        <v>5656</v>
      </c>
      <c r="P674" s="8" t="s">
        <v>5657</v>
      </c>
      <c r="Q674" s="8" t="s">
        <v>2548</v>
      </c>
      <c r="R674" s="8" t="s">
        <v>2549</v>
      </c>
      <c r="S674" s="8" t="s">
        <v>6285</v>
      </c>
      <c r="T674" s="8" t="s">
        <v>78</v>
      </c>
      <c r="U674" s="8" t="s">
        <v>59</v>
      </c>
      <c r="V674" s="8" t="s">
        <v>4843</v>
      </c>
      <c r="W674" s="8" t="s">
        <v>2554</v>
      </c>
    </row>
    <row r="675" spans="1:23" ht="15" customHeight="1">
      <c r="A675" s="183"/>
      <c r="B675" s="13" t="s">
        <v>6289</v>
      </c>
      <c r="C675" s="104"/>
      <c r="D675" s="104"/>
      <c r="E675" s="82"/>
      <c r="F675" s="82"/>
      <c r="G675" s="8" t="s">
        <v>5972</v>
      </c>
      <c r="H675" s="8" t="s">
        <v>34</v>
      </c>
      <c r="I675" s="8" t="s">
        <v>216</v>
      </c>
      <c r="J675" s="12">
        <f t="shared" si="2"/>
        <v>15</v>
      </c>
      <c r="K675" s="8" t="s">
        <v>5965</v>
      </c>
      <c r="L675" s="8" t="s">
        <v>5966</v>
      </c>
      <c r="M675" s="8" t="s">
        <v>3479</v>
      </c>
      <c r="N675" s="8" t="s">
        <v>3480</v>
      </c>
      <c r="O675" s="8" t="s">
        <v>6292</v>
      </c>
      <c r="P675" s="8" t="s">
        <v>6293</v>
      </c>
      <c r="Q675" s="8" t="s">
        <v>3479</v>
      </c>
      <c r="R675" s="8" t="s">
        <v>3480</v>
      </c>
      <c r="S675" s="8" t="s">
        <v>89</v>
      </c>
      <c r="T675" s="8" t="s">
        <v>78</v>
      </c>
      <c r="U675" s="8" t="s">
        <v>59</v>
      </c>
      <c r="V675" s="8" t="s">
        <v>89</v>
      </c>
      <c r="W675" s="8" t="s">
        <v>89</v>
      </c>
    </row>
    <row r="676" spans="1:23" ht="15" customHeight="1">
      <c r="A676" s="183"/>
      <c r="B676" s="13" t="s">
        <v>6294</v>
      </c>
      <c r="C676" s="104">
        <v>1</v>
      </c>
      <c r="D676" s="104"/>
      <c r="E676" s="82"/>
      <c r="F676" s="82"/>
      <c r="G676" s="8" t="s">
        <v>104</v>
      </c>
      <c r="H676" s="8" t="s">
        <v>34</v>
      </c>
      <c r="I676" s="8" t="s">
        <v>1537</v>
      </c>
      <c r="J676" s="12">
        <f t="shared" si="2"/>
        <v>3</v>
      </c>
      <c r="K676" s="8" t="s">
        <v>6296</v>
      </c>
      <c r="L676" s="8" t="s">
        <v>6297</v>
      </c>
      <c r="M676" s="8" t="s">
        <v>2548</v>
      </c>
      <c r="N676" s="8" t="s">
        <v>2549</v>
      </c>
      <c r="O676" s="8" t="s">
        <v>5888</v>
      </c>
      <c r="P676" s="8" t="s">
        <v>5889</v>
      </c>
      <c r="Q676" s="8" t="s">
        <v>2548</v>
      </c>
      <c r="R676" s="8" t="s">
        <v>2549</v>
      </c>
      <c r="S676" s="8" t="s">
        <v>89</v>
      </c>
      <c r="T676" s="8" t="s">
        <v>78</v>
      </c>
      <c r="U676" s="8" t="s">
        <v>59</v>
      </c>
      <c r="V676" s="8" t="s">
        <v>89</v>
      </c>
      <c r="W676" s="8" t="s">
        <v>89</v>
      </c>
    </row>
    <row r="677" spans="1:23" ht="15" customHeight="1">
      <c r="A677" s="183"/>
      <c r="B677" s="13" t="s">
        <v>6298</v>
      </c>
      <c r="C677" s="104"/>
      <c r="D677" s="104"/>
      <c r="E677" s="82"/>
      <c r="F677" s="82"/>
      <c r="G677" s="8" t="s">
        <v>316</v>
      </c>
      <c r="H677" s="8" t="s">
        <v>34</v>
      </c>
      <c r="I677" s="8" t="s">
        <v>6300</v>
      </c>
      <c r="J677" s="12">
        <f t="shared" si="2"/>
        <v>25</v>
      </c>
      <c r="K677" s="8" t="s">
        <v>4872</v>
      </c>
      <c r="L677" s="8" t="s">
        <v>4874</v>
      </c>
      <c r="M677" s="8" t="s">
        <v>2490</v>
      </c>
      <c r="N677" s="8" t="s">
        <v>2492</v>
      </c>
      <c r="O677" s="8" t="s">
        <v>5545</v>
      </c>
      <c r="P677" s="8" t="s">
        <v>5546</v>
      </c>
      <c r="Q677" s="8" t="s">
        <v>511</v>
      </c>
      <c r="R677" s="8" t="s">
        <v>513</v>
      </c>
      <c r="S677" s="8" t="s">
        <v>6303</v>
      </c>
      <c r="T677" s="8" t="s">
        <v>57</v>
      </c>
      <c r="U677" s="8" t="s">
        <v>59</v>
      </c>
      <c r="V677" s="8" t="s">
        <v>2902</v>
      </c>
      <c r="W677" s="8" t="s">
        <v>2869</v>
      </c>
    </row>
    <row r="678" spans="1:23" ht="15" customHeight="1">
      <c r="A678" s="183"/>
      <c r="B678" s="13" t="s">
        <v>6305</v>
      </c>
      <c r="C678" s="104"/>
      <c r="D678" s="104"/>
      <c r="E678" s="82"/>
      <c r="F678" s="82"/>
      <c r="G678" s="8" t="s">
        <v>5653</v>
      </c>
      <c r="H678" s="8" t="s">
        <v>34</v>
      </c>
      <c r="I678" s="8" t="s">
        <v>216</v>
      </c>
      <c r="J678" s="12">
        <f t="shared" si="2"/>
        <v>15</v>
      </c>
      <c r="K678" s="8" t="s">
        <v>6307</v>
      </c>
      <c r="L678" s="8" t="s">
        <v>6308</v>
      </c>
      <c r="M678" s="8" t="s">
        <v>2548</v>
      </c>
      <c r="N678" s="8" t="s">
        <v>2549</v>
      </c>
      <c r="O678" s="8" t="s">
        <v>5888</v>
      </c>
      <c r="P678" s="8" t="s">
        <v>5889</v>
      </c>
      <c r="Q678" s="8" t="s">
        <v>2548</v>
      </c>
      <c r="R678" s="8" t="s">
        <v>2549</v>
      </c>
      <c r="S678" s="8" t="s">
        <v>89</v>
      </c>
      <c r="T678" s="8" t="s">
        <v>78</v>
      </c>
      <c r="U678" s="8" t="s">
        <v>59</v>
      </c>
      <c r="V678" s="8" t="s">
        <v>89</v>
      </c>
      <c r="W678" s="8" t="s">
        <v>89</v>
      </c>
    </row>
    <row r="679" spans="1:23" ht="15" customHeight="1">
      <c r="A679" s="183"/>
      <c r="B679" s="13" t="s">
        <v>6311</v>
      </c>
      <c r="C679" s="104"/>
      <c r="D679" s="104"/>
      <c r="E679" s="82"/>
      <c r="F679" s="82"/>
      <c r="G679" s="8" t="s">
        <v>104</v>
      </c>
      <c r="H679" s="8" t="s">
        <v>34</v>
      </c>
      <c r="I679" s="8" t="s">
        <v>1537</v>
      </c>
      <c r="J679" s="12">
        <f t="shared" si="2"/>
        <v>3</v>
      </c>
      <c r="K679" s="8" t="s">
        <v>6312</v>
      </c>
      <c r="L679" s="8" t="s">
        <v>6313</v>
      </c>
      <c r="M679" s="8" t="s">
        <v>2548</v>
      </c>
      <c r="N679" s="8" t="s">
        <v>2549</v>
      </c>
      <c r="O679" s="8" t="s">
        <v>5656</v>
      </c>
      <c r="P679" s="8" t="s">
        <v>5657</v>
      </c>
      <c r="Q679" s="8" t="s">
        <v>2548</v>
      </c>
      <c r="R679" s="8" t="s">
        <v>2549</v>
      </c>
      <c r="S679" s="8" t="s">
        <v>89</v>
      </c>
      <c r="T679" s="8" t="s">
        <v>78</v>
      </c>
      <c r="U679" s="8" t="s">
        <v>59</v>
      </c>
      <c r="V679" s="8" t="s">
        <v>89</v>
      </c>
      <c r="W679" s="8" t="s">
        <v>89</v>
      </c>
    </row>
    <row r="680" spans="1:23" ht="15" customHeight="1">
      <c r="A680" s="183"/>
      <c r="B680" s="13" t="s">
        <v>6315</v>
      </c>
      <c r="C680" s="104"/>
      <c r="D680" s="104"/>
      <c r="E680" s="82"/>
      <c r="F680" s="82"/>
      <c r="G680" s="8" t="s">
        <v>5653</v>
      </c>
      <c r="H680" s="8" t="s">
        <v>34</v>
      </c>
      <c r="I680" s="8" t="s">
        <v>216</v>
      </c>
      <c r="J680" s="12">
        <f t="shared" si="2"/>
        <v>15</v>
      </c>
      <c r="K680" s="8" t="s">
        <v>5965</v>
      </c>
      <c r="L680" s="8" t="s">
        <v>5966</v>
      </c>
      <c r="M680" s="8" t="s">
        <v>3479</v>
      </c>
      <c r="N680" s="8" t="s">
        <v>3480</v>
      </c>
      <c r="O680" s="8" t="s">
        <v>6317</v>
      </c>
      <c r="P680" s="8" t="s">
        <v>6318</v>
      </c>
      <c r="Q680" s="8" t="s">
        <v>3479</v>
      </c>
      <c r="R680" s="8" t="s">
        <v>3480</v>
      </c>
      <c r="S680" s="8" t="s">
        <v>89</v>
      </c>
      <c r="T680" s="8" t="s">
        <v>78</v>
      </c>
      <c r="U680" s="8" t="s">
        <v>3518</v>
      </c>
      <c r="V680" s="8" t="s">
        <v>89</v>
      </c>
      <c r="W680" s="8" t="s">
        <v>89</v>
      </c>
    </row>
    <row r="681" spans="1:23" ht="15" customHeight="1">
      <c r="A681" s="183"/>
      <c r="B681" s="13" t="s">
        <v>6319</v>
      </c>
      <c r="C681" s="104"/>
      <c r="D681" s="104"/>
      <c r="E681" s="82"/>
      <c r="F681" s="82"/>
      <c r="G681" s="8" t="s">
        <v>5653</v>
      </c>
      <c r="H681" s="8" t="s">
        <v>34</v>
      </c>
      <c r="I681" s="8" t="s">
        <v>216</v>
      </c>
      <c r="J681" s="12">
        <f t="shared" si="2"/>
        <v>15</v>
      </c>
      <c r="K681" s="8" t="s">
        <v>5965</v>
      </c>
      <c r="L681" s="8" t="s">
        <v>5966</v>
      </c>
      <c r="M681" s="8" t="s">
        <v>3479</v>
      </c>
      <c r="N681" s="8" t="s">
        <v>3480</v>
      </c>
      <c r="O681" s="8" t="s">
        <v>6323</v>
      </c>
      <c r="P681" s="8" t="s">
        <v>6324</v>
      </c>
      <c r="Q681" s="8" t="s">
        <v>3479</v>
      </c>
      <c r="R681" s="8" t="s">
        <v>3480</v>
      </c>
      <c r="S681" s="8" t="s">
        <v>89</v>
      </c>
      <c r="T681" s="8" t="s">
        <v>78</v>
      </c>
      <c r="U681" s="8" t="s">
        <v>3518</v>
      </c>
      <c r="V681" s="8" t="s">
        <v>89</v>
      </c>
      <c r="W681" s="8" t="s">
        <v>89</v>
      </c>
    </row>
    <row r="682" spans="1:23" ht="15" customHeight="1">
      <c r="A682" s="183"/>
      <c r="B682" s="13" t="s">
        <v>6329</v>
      </c>
      <c r="C682" s="104"/>
      <c r="D682" s="104"/>
      <c r="E682" s="82"/>
      <c r="F682" s="82"/>
      <c r="G682" s="8" t="s">
        <v>5653</v>
      </c>
      <c r="H682" s="8" t="s">
        <v>34</v>
      </c>
      <c r="I682" s="8" t="s">
        <v>216</v>
      </c>
      <c r="J682" s="12">
        <f t="shared" si="2"/>
        <v>15</v>
      </c>
      <c r="K682" s="8" t="s">
        <v>5965</v>
      </c>
      <c r="L682" s="8" t="s">
        <v>5966</v>
      </c>
      <c r="M682" s="8" t="s">
        <v>3479</v>
      </c>
      <c r="N682" s="8" t="s">
        <v>3480</v>
      </c>
      <c r="O682" s="8" t="s">
        <v>6333</v>
      </c>
      <c r="P682" s="8" t="s">
        <v>6334</v>
      </c>
      <c r="Q682" s="8" t="s">
        <v>3479</v>
      </c>
      <c r="R682" s="8" t="s">
        <v>3480</v>
      </c>
      <c r="S682" s="8" t="s">
        <v>89</v>
      </c>
      <c r="T682" s="8" t="s">
        <v>78</v>
      </c>
      <c r="U682" s="8" t="s">
        <v>59</v>
      </c>
      <c r="V682" s="8" t="s">
        <v>89</v>
      </c>
      <c r="W682" s="8" t="s">
        <v>89</v>
      </c>
    </row>
    <row r="683" spans="1:23" ht="15" customHeight="1">
      <c r="A683" s="183"/>
      <c r="B683" s="13" t="s">
        <v>6335</v>
      </c>
      <c r="C683" s="104"/>
      <c r="D683" s="104"/>
      <c r="E683" s="82"/>
      <c r="F683" s="82"/>
      <c r="G683" s="8" t="s">
        <v>145</v>
      </c>
      <c r="H683" s="8" t="s">
        <v>34</v>
      </c>
      <c r="I683" s="8" t="s">
        <v>477</v>
      </c>
      <c r="J683" s="12">
        <f t="shared" si="2"/>
        <v>4</v>
      </c>
      <c r="K683" s="8" t="s">
        <v>4885</v>
      </c>
      <c r="L683" s="8" t="s">
        <v>4886</v>
      </c>
      <c r="M683" s="8" t="s">
        <v>433</v>
      </c>
      <c r="N683" s="8" t="s">
        <v>434</v>
      </c>
      <c r="O683" s="8" t="s">
        <v>5822</v>
      </c>
      <c r="P683" s="8" t="s">
        <v>5823</v>
      </c>
      <c r="Q683" s="8" t="s">
        <v>433</v>
      </c>
      <c r="R683" s="8" t="s">
        <v>434</v>
      </c>
      <c r="S683" s="8" t="s">
        <v>89</v>
      </c>
      <c r="T683" s="8" t="s">
        <v>78</v>
      </c>
      <c r="U683" s="8" t="s">
        <v>59</v>
      </c>
      <c r="V683" s="8" t="s">
        <v>89</v>
      </c>
      <c r="W683" s="8" t="s">
        <v>89</v>
      </c>
    </row>
    <row r="684" spans="1:23" ht="15" customHeight="1">
      <c r="A684" s="183"/>
      <c r="B684" s="13" t="s">
        <v>6340</v>
      </c>
      <c r="C684" s="104"/>
      <c r="D684" s="104"/>
      <c r="E684" s="82"/>
      <c r="F684" s="82"/>
      <c r="G684" s="8" t="s">
        <v>104</v>
      </c>
      <c r="H684" s="8" t="s">
        <v>34</v>
      </c>
      <c r="I684" s="8" t="s">
        <v>477</v>
      </c>
      <c r="J684" s="12">
        <f t="shared" si="2"/>
        <v>4</v>
      </c>
      <c r="K684" s="8" t="s">
        <v>4885</v>
      </c>
      <c r="L684" s="8" t="s">
        <v>4886</v>
      </c>
      <c r="M684" s="8" t="s">
        <v>433</v>
      </c>
      <c r="N684" s="8" t="s">
        <v>434</v>
      </c>
      <c r="O684" s="8" t="s">
        <v>6239</v>
      </c>
      <c r="P684" s="8" t="s">
        <v>6240</v>
      </c>
      <c r="Q684" s="8" t="s">
        <v>433</v>
      </c>
      <c r="R684" s="8" t="s">
        <v>434</v>
      </c>
      <c r="S684" s="8" t="s">
        <v>89</v>
      </c>
      <c r="T684" s="8" t="s">
        <v>78</v>
      </c>
      <c r="U684" s="8" t="s">
        <v>59</v>
      </c>
      <c r="V684" s="8" t="s">
        <v>89</v>
      </c>
      <c r="W684" s="8" t="s">
        <v>89</v>
      </c>
    </row>
    <row r="685" spans="1:23" ht="15" customHeight="1">
      <c r="A685" s="183"/>
      <c r="B685" s="13" t="s">
        <v>6344</v>
      </c>
      <c r="C685" s="104"/>
      <c r="D685" s="104"/>
      <c r="E685" s="82"/>
      <c r="F685" s="82"/>
      <c r="G685" s="8" t="s">
        <v>145</v>
      </c>
      <c r="H685" s="8" t="s">
        <v>34</v>
      </c>
      <c r="I685" s="8" t="s">
        <v>477</v>
      </c>
      <c r="J685" s="12">
        <f t="shared" si="2"/>
        <v>4</v>
      </c>
      <c r="K685" s="8" t="s">
        <v>4885</v>
      </c>
      <c r="L685" s="8" t="s">
        <v>4886</v>
      </c>
      <c r="M685" s="8" t="s">
        <v>433</v>
      </c>
      <c r="N685" s="8" t="s">
        <v>434</v>
      </c>
      <c r="O685" s="8" t="s">
        <v>5720</v>
      </c>
      <c r="P685" s="8" t="s">
        <v>5721</v>
      </c>
      <c r="Q685" s="8" t="s">
        <v>433</v>
      </c>
      <c r="R685" s="8" t="s">
        <v>434</v>
      </c>
      <c r="S685" s="8" t="s">
        <v>89</v>
      </c>
      <c r="T685" s="8" t="s">
        <v>78</v>
      </c>
      <c r="U685" s="8" t="s">
        <v>59</v>
      </c>
      <c r="V685" s="8" t="s">
        <v>89</v>
      </c>
      <c r="W685" s="8" t="s">
        <v>89</v>
      </c>
    </row>
    <row r="686" spans="1:23" ht="15" customHeight="1">
      <c r="A686" s="183"/>
      <c r="B686" s="13" t="s">
        <v>6350</v>
      </c>
      <c r="C686" s="104">
        <v>1</v>
      </c>
      <c r="D686" s="104"/>
      <c r="E686" s="82"/>
      <c r="F686" s="82"/>
      <c r="G686" s="8" t="s">
        <v>145</v>
      </c>
      <c r="H686" s="8" t="s">
        <v>34</v>
      </c>
      <c r="I686" s="8" t="s">
        <v>477</v>
      </c>
      <c r="J686" s="12">
        <f t="shared" si="2"/>
        <v>4</v>
      </c>
      <c r="K686" s="8" t="s">
        <v>4885</v>
      </c>
      <c r="L686" s="8" t="s">
        <v>4886</v>
      </c>
      <c r="M686" s="8" t="s">
        <v>433</v>
      </c>
      <c r="N686" s="8" t="s">
        <v>434</v>
      </c>
      <c r="O686" s="8" t="s">
        <v>5665</v>
      </c>
      <c r="P686" s="8" t="s">
        <v>5666</v>
      </c>
      <c r="Q686" s="8" t="s">
        <v>433</v>
      </c>
      <c r="R686" s="8" t="s">
        <v>434</v>
      </c>
      <c r="S686" s="8" t="s">
        <v>89</v>
      </c>
      <c r="T686" s="8" t="s">
        <v>78</v>
      </c>
      <c r="U686" s="8" t="s">
        <v>59</v>
      </c>
      <c r="V686" s="8" t="s">
        <v>89</v>
      </c>
      <c r="W686" s="8" t="s">
        <v>89</v>
      </c>
    </row>
    <row r="687" spans="1:23" ht="15" customHeight="1">
      <c r="A687" s="183"/>
      <c r="B687" s="13" t="s">
        <v>6357</v>
      </c>
      <c r="C687" s="104">
        <v>1</v>
      </c>
      <c r="D687" s="104"/>
      <c r="E687" s="82"/>
      <c r="F687" s="82"/>
      <c r="G687" s="8" t="s">
        <v>145</v>
      </c>
      <c r="H687" s="8" t="s">
        <v>34</v>
      </c>
      <c r="I687" s="8" t="s">
        <v>216</v>
      </c>
      <c r="J687" s="12">
        <f t="shared" si="2"/>
        <v>15</v>
      </c>
      <c r="K687" s="8" t="s">
        <v>4885</v>
      </c>
      <c r="L687" s="8" t="s">
        <v>4886</v>
      </c>
      <c r="M687" s="8" t="s">
        <v>433</v>
      </c>
      <c r="N687" s="8" t="s">
        <v>434</v>
      </c>
      <c r="O687" s="8" t="s">
        <v>5799</v>
      </c>
      <c r="P687" s="8" t="s">
        <v>5800</v>
      </c>
      <c r="Q687" s="8" t="s">
        <v>65</v>
      </c>
      <c r="R687" s="8" t="s">
        <v>68</v>
      </c>
      <c r="S687" s="8" t="s">
        <v>89</v>
      </c>
      <c r="T687" s="8" t="s">
        <v>57</v>
      </c>
      <c r="U687" s="8" t="s">
        <v>59</v>
      </c>
      <c r="V687" s="8" t="s">
        <v>89</v>
      </c>
      <c r="W687" s="8" t="s">
        <v>89</v>
      </c>
    </row>
    <row r="688" spans="1:23" ht="15" customHeight="1">
      <c r="A688" s="183"/>
      <c r="B688" s="13" t="s">
        <v>6364</v>
      </c>
      <c r="C688" s="104"/>
      <c r="D688" s="104"/>
      <c r="E688" s="82"/>
      <c r="F688" s="82"/>
      <c r="G688" s="8" t="s">
        <v>84</v>
      </c>
      <c r="H688" s="8" t="s">
        <v>34</v>
      </c>
      <c r="I688" s="8" t="s">
        <v>6366</v>
      </c>
      <c r="J688" s="12">
        <f t="shared" si="2"/>
        <v>24</v>
      </c>
      <c r="K688" s="8" t="s">
        <v>6368</v>
      </c>
      <c r="L688" s="8" t="s">
        <v>6369</v>
      </c>
      <c r="M688" s="8" t="s">
        <v>3391</v>
      </c>
      <c r="N688" s="8" t="s">
        <v>3392</v>
      </c>
      <c r="O688" s="8" t="s">
        <v>4885</v>
      </c>
      <c r="P688" s="8" t="s">
        <v>4886</v>
      </c>
      <c r="Q688" s="8" t="s">
        <v>433</v>
      </c>
      <c r="R688" s="8" t="s">
        <v>434</v>
      </c>
      <c r="S688" s="8" t="s">
        <v>6370</v>
      </c>
      <c r="T688" s="8" t="s">
        <v>57</v>
      </c>
      <c r="U688" s="8" t="s">
        <v>59</v>
      </c>
      <c r="V688" s="8" t="s">
        <v>6372</v>
      </c>
      <c r="W688" s="8" t="s">
        <v>4888</v>
      </c>
    </row>
    <row r="689" spans="1:23" ht="15" customHeight="1">
      <c r="A689" s="183"/>
      <c r="B689" s="13" t="s">
        <v>6374</v>
      </c>
      <c r="C689" s="104"/>
      <c r="D689" s="104"/>
      <c r="E689" s="82"/>
      <c r="F689" s="82"/>
      <c r="G689" s="8" t="s">
        <v>316</v>
      </c>
      <c r="H689" s="8" t="s">
        <v>34</v>
      </c>
      <c r="I689" s="8" t="s">
        <v>477</v>
      </c>
      <c r="J689" s="12">
        <f t="shared" si="2"/>
        <v>4</v>
      </c>
      <c r="K689" s="8" t="s">
        <v>4934</v>
      </c>
      <c r="L689" s="8" t="s">
        <v>4935</v>
      </c>
      <c r="M689" s="8" t="s">
        <v>4936</v>
      </c>
      <c r="N689" s="8" t="s">
        <v>4938</v>
      </c>
      <c r="O689" s="8" t="s">
        <v>5699</v>
      </c>
      <c r="P689" s="8" t="s">
        <v>5700</v>
      </c>
      <c r="Q689" s="8" t="s">
        <v>4936</v>
      </c>
      <c r="R689" s="8" t="s">
        <v>4938</v>
      </c>
      <c r="S689" s="8" t="s">
        <v>89</v>
      </c>
      <c r="T689" s="8" t="s">
        <v>78</v>
      </c>
      <c r="U689" s="8" t="s">
        <v>59</v>
      </c>
      <c r="V689" s="8" t="s">
        <v>89</v>
      </c>
      <c r="W689" s="8" t="s">
        <v>89</v>
      </c>
    </row>
    <row r="690" spans="1:23" ht="15" customHeight="1">
      <c r="A690" s="183"/>
      <c r="B690" s="13" t="s">
        <v>6378</v>
      </c>
      <c r="C690" s="104"/>
      <c r="D690" s="104"/>
      <c r="E690" s="82"/>
      <c r="F690" s="82"/>
      <c r="G690" s="8" t="s">
        <v>316</v>
      </c>
      <c r="H690" s="8" t="s">
        <v>34</v>
      </c>
      <c r="I690" s="8" t="s">
        <v>477</v>
      </c>
      <c r="J690" s="12">
        <f t="shared" si="2"/>
        <v>4</v>
      </c>
      <c r="K690" s="8" t="s">
        <v>4934</v>
      </c>
      <c r="L690" s="8" t="s">
        <v>4935</v>
      </c>
      <c r="M690" s="8" t="s">
        <v>4936</v>
      </c>
      <c r="N690" s="8" t="s">
        <v>4938</v>
      </c>
      <c r="O690" s="8" t="s">
        <v>5692</v>
      </c>
      <c r="P690" s="8" t="s">
        <v>5694</v>
      </c>
      <c r="Q690" s="8" t="s">
        <v>4936</v>
      </c>
      <c r="R690" s="8" t="s">
        <v>4938</v>
      </c>
      <c r="S690" s="8" t="s">
        <v>89</v>
      </c>
      <c r="T690" s="8" t="s">
        <v>78</v>
      </c>
      <c r="U690" s="8" t="s">
        <v>59</v>
      </c>
      <c r="V690" s="8" t="s">
        <v>89</v>
      </c>
      <c r="W690" s="8" t="s">
        <v>89</v>
      </c>
    </row>
    <row r="691" spans="1:23" ht="15" customHeight="1">
      <c r="A691" s="183"/>
      <c r="B691" s="13" t="s">
        <v>6383</v>
      </c>
      <c r="C691" s="104"/>
      <c r="D691" s="104"/>
      <c r="E691" s="82"/>
      <c r="F691" s="82"/>
      <c r="G691" s="8" t="s">
        <v>145</v>
      </c>
      <c r="H691" s="8" t="s">
        <v>34</v>
      </c>
      <c r="I691" s="8" t="s">
        <v>477</v>
      </c>
      <c r="J691" s="12">
        <f t="shared" si="2"/>
        <v>4</v>
      </c>
      <c r="K691" s="8" t="s">
        <v>4806</v>
      </c>
      <c r="L691" s="8" t="s">
        <v>4807</v>
      </c>
      <c r="M691" s="8" t="s">
        <v>65</v>
      </c>
      <c r="N691" s="8" t="s">
        <v>68</v>
      </c>
      <c r="O691" s="8" t="s">
        <v>5779</v>
      </c>
      <c r="P691" s="8" t="s">
        <v>5780</v>
      </c>
      <c r="Q691" s="8" t="s">
        <v>65</v>
      </c>
      <c r="R691" s="8" t="s">
        <v>68</v>
      </c>
      <c r="S691" s="8" t="s">
        <v>89</v>
      </c>
      <c r="T691" s="8" t="s">
        <v>78</v>
      </c>
      <c r="U691" s="8" t="s">
        <v>59</v>
      </c>
      <c r="V691" s="8" t="s">
        <v>89</v>
      </c>
      <c r="W691" s="8" t="s">
        <v>89</v>
      </c>
    </row>
    <row r="692" spans="1:23" ht="15" customHeight="1">
      <c r="A692" s="183"/>
      <c r="B692" s="13" t="s">
        <v>6389</v>
      </c>
      <c r="C692" s="104"/>
      <c r="D692" s="104"/>
      <c r="E692" s="82"/>
      <c r="F692" s="82"/>
      <c r="G692" s="8" t="s">
        <v>104</v>
      </c>
      <c r="H692" s="8" t="s">
        <v>34</v>
      </c>
      <c r="I692" s="8" t="s">
        <v>477</v>
      </c>
      <c r="J692" s="12">
        <f t="shared" si="2"/>
        <v>4</v>
      </c>
      <c r="K692" s="8" t="s">
        <v>4806</v>
      </c>
      <c r="L692" s="8" t="s">
        <v>4807</v>
      </c>
      <c r="M692" s="8" t="s">
        <v>65</v>
      </c>
      <c r="N692" s="8" t="s">
        <v>68</v>
      </c>
      <c r="O692" s="8" t="s">
        <v>5755</v>
      </c>
      <c r="P692" s="8" t="s">
        <v>5756</v>
      </c>
      <c r="Q692" s="8" t="s">
        <v>65</v>
      </c>
      <c r="R692" s="8" t="s">
        <v>68</v>
      </c>
      <c r="S692" s="8" t="s">
        <v>89</v>
      </c>
      <c r="T692" s="8" t="s">
        <v>78</v>
      </c>
      <c r="U692" s="8" t="s">
        <v>59</v>
      </c>
      <c r="V692" s="8" t="s">
        <v>89</v>
      </c>
      <c r="W692" s="8" t="s">
        <v>89</v>
      </c>
    </row>
    <row r="693" spans="1:23" ht="15" customHeight="1">
      <c r="A693" s="183"/>
      <c r="B693" s="13" t="s">
        <v>6393</v>
      </c>
      <c r="C693" s="104"/>
      <c r="D693" s="104"/>
      <c r="E693" s="82"/>
      <c r="F693" s="82"/>
      <c r="G693" s="8" t="s">
        <v>145</v>
      </c>
      <c r="H693" s="8" t="s">
        <v>34</v>
      </c>
      <c r="I693" s="8" t="s">
        <v>477</v>
      </c>
      <c r="J693" s="12">
        <f t="shared" si="2"/>
        <v>4</v>
      </c>
      <c r="K693" s="8" t="s">
        <v>4806</v>
      </c>
      <c r="L693" s="8" t="s">
        <v>4807</v>
      </c>
      <c r="M693" s="8" t="s">
        <v>65</v>
      </c>
      <c r="N693" s="8" t="s">
        <v>68</v>
      </c>
      <c r="O693" s="8" t="s">
        <v>5710</v>
      </c>
      <c r="P693" s="8" t="s">
        <v>5711</v>
      </c>
      <c r="Q693" s="8" t="s">
        <v>65</v>
      </c>
      <c r="R693" s="8" t="s">
        <v>68</v>
      </c>
      <c r="S693" s="8" t="s">
        <v>89</v>
      </c>
      <c r="T693" s="8" t="s">
        <v>78</v>
      </c>
      <c r="U693" s="8" t="s">
        <v>59</v>
      </c>
      <c r="V693" s="8" t="s">
        <v>89</v>
      </c>
      <c r="W693" s="8" t="s">
        <v>89</v>
      </c>
    </row>
    <row r="694" spans="1:23" ht="15" customHeight="1">
      <c r="A694" s="183"/>
      <c r="B694" s="13" t="s">
        <v>6399</v>
      </c>
      <c r="C694" s="104"/>
      <c r="D694" s="104"/>
      <c r="E694" s="82"/>
      <c r="F694" s="82"/>
      <c r="G694" s="8" t="s">
        <v>145</v>
      </c>
      <c r="H694" s="8" t="s">
        <v>34</v>
      </c>
      <c r="I694" s="8" t="s">
        <v>477</v>
      </c>
      <c r="J694" s="12">
        <f t="shared" si="2"/>
        <v>4</v>
      </c>
      <c r="K694" s="8" t="s">
        <v>4806</v>
      </c>
      <c r="L694" s="8" t="s">
        <v>4807</v>
      </c>
      <c r="M694" s="8" t="s">
        <v>65</v>
      </c>
      <c r="N694" s="8" t="s">
        <v>68</v>
      </c>
      <c r="O694" s="8" t="s">
        <v>5682</v>
      </c>
      <c r="P694" s="8" t="s">
        <v>5684</v>
      </c>
      <c r="Q694" s="8" t="s">
        <v>65</v>
      </c>
      <c r="R694" s="8" t="s">
        <v>68</v>
      </c>
      <c r="S694" s="8" t="s">
        <v>89</v>
      </c>
      <c r="T694" s="8" t="s">
        <v>78</v>
      </c>
      <c r="U694" s="8" t="s">
        <v>59</v>
      </c>
      <c r="V694" s="8" t="s">
        <v>89</v>
      </c>
      <c r="W694" s="8" t="s">
        <v>89</v>
      </c>
    </row>
    <row r="695" spans="1:23" ht="15" customHeight="1">
      <c r="A695" s="183"/>
      <c r="B695" s="13" t="s">
        <v>6405</v>
      </c>
      <c r="C695" s="104">
        <v>1</v>
      </c>
      <c r="D695" s="104"/>
      <c r="E695" s="82"/>
      <c r="F695" s="82"/>
      <c r="G695" s="8" t="s">
        <v>104</v>
      </c>
      <c r="H695" s="8" t="s">
        <v>34</v>
      </c>
      <c r="I695" s="8" t="s">
        <v>477</v>
      </c>
      <c r="J695" s="12">
        <f t="shared" si="2"/>
        <v>4</v>
      </c>
      <c r="K695" s="8" t="s">
        <v>4806</v>
      </c>
      <c r="L695" s="8" t="s">
        <v>4807</v>
      </c>
      <c r="M695" s="8" t="s">
        <v>65</v>
      </c>
      <c r="N695" s="8" t="s">
        <v>68</v>
      </c>
      <c r="O695" s="8" t="s">
        <v>6409</v>
      </c>
      <c r="P695" s="8" t="s">
        <v>6410</v>
      </c>
      <c r="Q695" s="8" t="s">
        <v>65</v>
      </c>
      <c r="R695" s="8" t="s">
        <v>68</v>
      </c>
      <c r="S695" s="8" t="s">
        <v>89</v>
      </c>
      <c r="T695" s="8" t="s">
        <v>78</v>
      </c>
      <c r="U695" s="8" t="s">
        <v>59</v>
      </c>
      <c r="V695" s="8" t="s">
        <v>89</v>
      </c>
      <c r="W695" s="8" t="s">
        <v>89</v>
      </c>
    </row>
    <row r="696" spans="1:23" ht="15" customHeight="1">
      <c r="A696" s="183"/>
      <c r="B696" s="13" t="s">
        <v>6414</v>
      </c>
      <c r="C696" s="104"/>
      <c r="D696" s="104"/>
      <c r="E696" s="82"/>
      <c r="F696" s="82"/>
      <c r="G696" s="8" t="s">
        <v>155</v>
      </c>
      <c r="H696" s="8" t="s">
        <v>34</v>
      </c>
      <c r="I696" s="8" t="s">
        <v>6417</v>
      </c>
      <c r="J696" s="12">
        <f t="shared" si="2"/>
        <v>31</v>
      </c>
      <c r="K696" s="8" t="s">
        <v>6418</v>
      </c>
      <c r="L696" s="8" t="s">
        <v>6419</v>
      </c>
      <c r="M696" s="8" t="s">
        <v>842</v>
      </c>
      <c r="N696" s="8" t="s">
        <v>843</v>
      </c>
      <c r="O696" s="8" t="s">
        <v>4806</v>
      </c>
      <c r="P696" s="8" t="s">
        <v>4807</v>
      </c>
      <c r="Q696" s="8" t="s">
        <v>65</v>
      </c>
      <c r="R696" s="8" t="s">
        <v>68</v>
      </c>
      <c r="S696" s="8" t="s">
        <v>6421</v>
      </c>
      <c r="T696" s="8" t="s">
        <v>57</v>
      </c>
      <c r="U696" s="8" t="s">
        <v>59</v>
      </c>
      <c r="V696" s="8" t="s">
        <v>6363</v>
      </c>
      <c r="W696" s="8" t="s">
        <v>4810</v>
      </c>
    </row>
    <row r="697" spans="1:23" ht="15" customHeight="1">
      <c r="A697" s="183"/>
      <c r="B697" s="13" t="s">
        <v>6425</v>
      </c>
      <c r="C697" s="104">
        <v>1</v>
      </c>
      <c r="D697" s="104"/>
      <c r="E697" s="82"/>
      <c r="F697" s="82"/>
      <c r="G697" s="8" t="s">
        <v>104</v>
      </c>
      <c r="H697" s="8" t="s">
        <v>34</v>
      </c>
      <c r="I697" s="8" t="s">
        <v>504</v>
      </c>
      <c r="J697" s="12">
        <f t="shared" si="2"/>
        <v>6</v>
      </c>
      <c r="K697" s="8" t="s">
        <v>4806</v>
      </c>
      <c r="L697" s="8" t="s">
        <v>4807</v>
      </c>
      <c r="M697" s="8" t="s">
        <v>65</v>
      </c>
      <c r="N697" s="8" t="s">
        <v>68</v>
      </c>
      <c r="O697" s="8" t="s">
        <v>5898</v>
      </c>
      <c r="P697" s="8" t="s">
        <v>5899</v>
      </c>
      <c r="Q697" s="8" t="s">
        <v>502</v>
      </c>
      <c r="R697" s="8" t="s">
        <v>503</v>
      </c>
      <c r="S697" s="8" t="s">
        <v>89</v>
      </c>
      <c r="T697" s="8" t="s">
        <v>57</v>
      </c>
      <c r="U697" s="8" t="s">
        <v>59</v>
      </c>
      <c r="V697" s="8" t="s">
        <v>89</v>
      </c>
      <c r="W697" s="8" t="s">
        <v>89</v>
      </c>
    </row>
    <row r="698" spans="1:23" ht="15" customHeight="1">
      <c r="A698" s="183"/>
      <c r="B698" s="13" t="s">
        <v>6432</v>
      </c>
      <c r="C698" s="104"/>
      <c r="D698" s="104"/>
      <c r="E698" s="82"/>
      <c r="F698" s="82"/>
      <c r="G698" s="8" t="s">
        <v>316</v>
      </c>
      <c r="H698" s="8" t="s">
        <v>34</v>
      </c>
      <c r="I698" s="8" t="s">
        <v>6436</v>
      </c>
      <c r="J698" s="12">
        <f t="shared" si="2"/>
        <v>19</v>
      </c>
      <c r="K698" s="8" t="s">
        <v>4806</v>
      </c>
      <c r="L698" s="8" t="s">
        <v>4807</v>
      </c>
      <c r="M698" s="8" t="s">
        <v>65</v>
      </c>
      <c r="N698" s="8" t="s">
        <v>68</v>
      </c>
      <c r="O698" s="8" t="s">
        <v>5766</v>
      </c>
      <c r="P698" s="8" t="s">
        <v>5767</v>
      </c>
      <c r="Q698" s="8" t="s">
        <v>502</v>
      </c>
      <c r="R698" s="8" t="s">
        <v>503</v>
      </c>
      <c r="S698" s="8" t="s">
        <v>5688</v>
      </c>
      <c r="T698" s="8" t="s">
        <v>57</v>
      </c>
      <c r="U698" s="8" t="s">
        <v>59</v>
      </c>
      <c r="V698" s="8" t="s">
        <v>4810</v>
      </c>
      <c r="W698" s="8" t="s">
        <v>5689</v>
      </c>
    </row>
    <row r="699" spans="1:23" ht="15" customHeight="1">
      <c r="A699" s="183"/>
      <c r="B699" s="13" t="s">
        <v>6437</v>
      </c>
      <c r="C699" s="104"/>
      <c r="D699" s="104"/>
      <c r="E699" s="82"/>
      <c r="F699" s="82"/>
      <c r="G699" s="8" t="s">
        <v>104</v>
      </c>
      <c r="H699" s="8" t="s">
        <v>34</v>
      </c>
      <c r="I699" s="8" t="s">
        <v>1537</v>
      </c>
      <c r="J699" s="12">
        <f t="shared" si="2"/>
        <v>3</v>
      </c>
      <c r="K699" s="8" t="s">
        <v>6439</v>
      </c>
      <c r="L699" s="8" t="s">
        <v>6440</v>
      </c>
      <c r="M699" s="8" t="s">
        <v>4936</v>
      </c>
      <c r="N699" s="8" t="s">
        <v>4938</v>
      </c>
      <c r="O699" s="8" t="s">
        <v>5692</v>
      </c>
      <c r="P699" s="8" t="s">
        <v>5694</v>
      </c>
      <c r="Q699" s="8" t="s">
        <v>4936</v>
      </c>
      <c r="R699" s="8" t="s">
        <v>4938</v>
      </c>
      <c r="S699" s="8" t="s">
        <v>89</v>
      </c>
      <c r="T699" s="8" t="s">
        <v>78</v>
      </c>
      <c r="U699" s="8" t="s">
        <v>59</v>
      </c>
      <c r="V699" s="8" t="s">
        <v>89</v>
      </c>
      <c r="W699" s="8" t="s">
        <v>89</v>
      </c>
    </row>
    <row r="700" spans="1:23" ht="15" customHeight="1">
      <c r="A700" s="183"/>
      <c r="B700" s="13" t="s">
        <v>6442</v>
      </c>
      <c r="C700" s="104">
        <v>1</v>
      </c>
      <c r="D700" s="104"/>
      <c r="E700" s="82"/>
      <c r="F700" s="82"/>
      <c r="G700" s="8" t="s">
        <v>104</v>
      </c>
      <c r="H700" s="8" t="s">
        <v>34</v>
      </c>
      <c r="I700" s="8" t="s">
        <v>1537</v>
      </c>
      <c r="J700" s="12">
        <f t="shared" si="2"/>
        <v>3</v>
      </c>
      <c r="K700" s="8" t="s">
        <v>6445</v>
      </c>
      <c r="L700" s="8" t="s">
        <v>6446</v>
      </c>
      <c r="M700" s="8" t="s">
        <v>4936</v>
      </c>
      <c r="N700" s="8" t="s">
        <v>4938</v>
      </c>
      <c r="O700" s="8" t="s">
        <v>5699</v>
      </c>
      <c r="P700" s="8" t="s">
        <v>5700</v>
      </c>
      <c r="Q700" s="8" t="s">
        <v>4936</v>
      </c>
      <c r="R700" s="8" t="s">
        <v>4938</v>
      </c>
      <c r="S700" s="8" t="s">
        <v>89</v>
      </c>
      <c r="T700" s="8" t="s">
        <v>78</v>
      </c>
      <c r="U700" s="8" t="s">
        <v>59</v>
      </c>
      <c r="V700" s="8" t="s">
        <v>89</v>
      </c>
      <c r="W700" s="8" t="s">
        <v>89</v>
      </c>
    </row>
    <row r="701" spans="1:23" ht="15" customHeight="1">
      <c r="A701" s="183"/>
      <c r="B701" s="13" t="s">
        <v>6447</v>
      </c>
      <c r="C701" s="104">
        <v>1</v>
      </c>
      <c r="D701" s="104"/>
      <c r="E701" s="82"/>
      <c r="F701" s="82"/>
      <c r="G701" s="8" t="s">
        <v>155</v>
      </c>
      <c r="H701" s="8" t="s">
        <v>34</v>
      </c>
      <c r="I701" s="8" t="s">
        <v>6448</v>
      </c>
      <c r="J701" s="12">
        <f t="shared" si="2"/>
        <v>41</v>
      </c>
      <c r="K701" s="8" t="s">
        <v>5299</v>
      </c>
      <c r="L701" s="8" t="s">
        <v>5301</v>
      </c>
      <c r="M701" s="8" t="s">
        <v>486</v>
      </c>
      <c r="N701" s="8" t="s">
        <v>487</v>
      </c>
      <c r="O701" s="8" t="s">
        <v>5291</v>
      </c>
      <c r="P701" s="8" t="s">
        <v>5292</v>
      </c>
      <c r="Q701" s="8" t="s">
        <v>2607</v>
      </c>
      <c r="R701" s="8" t="s">
        <v>2609</v>
      </c>
      <c r="S701" s="8" t="s">
        <v>6451</v>
      </c>
      <c r="T701" s="8" t="s">
        <v>57</v>
      </c>
      <c r="U701" s="8" t="s">
        <v>59</v>
      </c>
      <c r="V701" s="8" t="s">
        <v>5305</v>
      </c>
      <c r="W701" s="8" t="s">
        <v>5295</v>
      </c>
    </row>
    <row r="702" spans="1:23" ht="15" customHeight="1">
      <c r="A702" s="183"/>
      <c r="B702" s="13" t="s">
        <v>6452</v>
      </c>
      <c r="C702" s="104">
        <v>1</v>
      </c>
      <c r="D702" s="104"/>
      <c r="E702" s="82"/>
      <c r="F702" s="82"/>
      <c r="G702" s="8" t="s">
        <v>104</v>
      </c>
      <c r="H702" s="8" t="s">
        <v>34</v>
      </c>
      <c r="I702" s="8" t="s">
        <v>6454</v>
      </c>
      <c r="J702" s="12">
        <f t="shared" si="2"/>
        <v>30</v>
      </c>
      <c r="K702" s="8" t="s">
        <v>4825</v>
      </c>
      <c r="L702" s="8" t="s">
        <v>4826</v>
      </c>
      <c r="M702" s="8" t="s">
        <v>2463</v>
      </c>
      <c r="N702" s="8" t="s">
        <v>2464</v>
      </c>
      <c r="O702" s="8" t="s">
        <v>5601</v>
      </c>
      <c r="P702" s="8" t="s">
        <v>5602</v>
      </c>
      <c r="Q702" s="8" t="s">
        <v>486</v>
      </c>
      <c r="R702" s="8" t="s">
        <v>487</v>
      </c>
      <c r="S702" s="8" t="s">
        <v>2683</v>
      </c>
      <c r="T702" s="8" t="s">
        <v>57</v>
      </c>
      <c r="U702" s="8" t="s">
        <v>59</v>
      </c>
      <c r="V702" s="8" t="s">
        <v>2468</v>
      </c>
      <c r="W702" s="8" t="s">
        <v>2671</v>
      </c>
    </row>
    <row r="703" spans="1:23" ht="15" customHeight="1">
      <c r="A703" s="183"/>
      <c r="B703" s="13" t="s">
        <v>6458</v>
      </c>
      <c r="C703" s="104"/>
      <c r="D703" s="104"/>
      <c r="E703" s="82"/>
      <c r="F703" s="82"/>
      <c r="G703" s="8" t="s">
        <v>104</v>
      </c>
      <c r="H703" s="8" t="s">
        <v>34</v>
      </c>
      <c r="I703" s="8" t="s">
        <v>6460</v>
      </c>
      <c r="J703" s="12">
        <f t="shared" si="2"/>
        <v>47</v>
      </c>
      <c r="K703" s="8" t="s">
        <v>4825</v>
      </c>
      <c r="L703" s="8" t="s">
        <v>4826</v>
      </c>
      <c r="M703" s="8" t="s">
        <v>2463</v>
      </c>
      <c r="N703" s="8" t="s">
        <v>2464</v>
      </c>
      <c r="O703" s="8" t="s">
        <v>5630</v>
      </c>
      <c r="P703" s="8" t="s">
        <v>5631</v>
      </c>
      <c r="Q703" s="8" t="s">
        <v>531</v>
      </c>
      <c r="R703" s="8" t="s">
        <v>532</v>
      </c>
      <c r="S703" s="8" t="s">
        <v>6464</v>
      </c>
      <c r="T703" s="8" t="s">
        <v>57</v>
      </c>
      <c r="U703" s="8" t="s">
        <v>59</v>
      </c>
      <c r="V703" s="8" t="s">
        <v>2468</v>
      </c>
      <c r="W703" s="8" t="s">
        <v>6466</v>
      </c>
    </row>
    <row r="704" spans="1:23" ht="15" customHeight="1">
      <c r="A704" s="183"/>
      <c r="B704" s="13" t="s">
        <v>6468</v>
      </c>
      <c r="C704" s="104"/>
      <c r="D704" s="104"/>
      <c r="E704" s="82"/>
      <c r="F704" s="82"/>
      <c r="G704" s="8" t="s">
        <v>145</v>
      </c>
      <c r="H704" s="8" t="s">
        <v>34</v>
      </c>
      <c r="I704" s="8" t="s">
        <v>477</v>
      </c>
      <c r="J704" s="12">
        <f t="shared" si="2"/>
        <v>4</v>
      </c>
      <c r="K704" s="8" t="s">
        <v>4852</v>
      </c>
      <c r="L704" s="8" t="s">
        <v>4853</v>
      </c>
      <c r="M704" s="8" t="s">
        <v>896</v>
      </c>
      <c r="N704" s="8" t="s">
        <v>897</v>
      </c>
      <c r="O704" s="8" t="s">
        <v>5855</v>
      </c>
      <c r="P704" s="8" t="s">
        <v>5856</v>
      </c>
      <c r="Q704" s="8" t="s">
        <v>896</v>
      </c>
      <c r="R704" s="8" t="s">
        <v>897</v>
      </c>
      <c r="S704" s="8" t="s">
        <v>89</v>
      </c>
      <c r="T704" s="8" t="s">
        <v>78</v>
      </c>
      <c r="U704" s="8" t="s">
        <v>59</v>
      </c>
      <c r="V704" s="8" t="s">
        <v>89</v>
      </c>
      <c r="W704" s="8" t="s">
        <v>89</v>
      </c>
    </row>
    <row r="705" spans="1:23" ht="15" customHeight="1">
      <c r="A705" s="183"/>
      <c r="B705" s="13" t="s">
        <v>6473</v>
      </c>
      <c r="C705" s="104"/>
      <c r="D705" s="104"/>
      <c r="E705" s="82"/>
      <c r="F705" s="82"/>
      <c r="G705" s="8" t="s">
        <v>5653</v>
      </c>
      <c r="H705" s="8" t="s">
        <v>34</v>
      </c>
      <c r="I705" s="8" t="s">
        <v>232</v>
      </c>
      <c r="J705" s="12">
        <f t="shared" si="2"/>
        <v>10</v>
      </c>
      <c r="K705" s="8" t="s">
        <v>6478</v>
      </c>
      <c r="L705" s="8" t="s">
        <v>6479</v>
      </c>
      <c r="M705" s="8" t="s">
        <v>896</v>
      </c>
      <c r="N705" s="8" t="s">
        <v>897</v>
      </c>
      <c r="O705" s="8" t="s">
        <v>5855</v>
      </c>
      <c r="P705" s="8" t="s">
        <v>5856</v>
      </c>
      <c r="Q705" s="8" t="s">
        <v>896</v>
      </c>
      <c r="R705" s="8" t="s">
        <v>897</v>
      </c>
      <c r="S705" s="8" t="s">
        <v>89</v>
      </c>
      <c r="T705" s="8" t="s">
        <v>78</v>
      </c>
      <c r="U705" s="8" t="s">
        <v>59</v>
      </c>
      <c r="V705" s="8" t="s">
        <v>89</v>
      </c>
      <c r="W705" s="8" t="s">
        <v>89</v>
      </c>
    </row>
    <row r="706" spans="1:23" ht="15" customHeight="1">
      <c r="A706" s="183"/>
      <c r="B706" s="13" t="s">
        <v>6482</v>
      </c>
      <c r="C706" s="104"/>
      <c r="D706" s="104"/>
      <c r="E706" s="82"/>
      <c r="F706" s="82"/>
      <c r="G706" s="8" t="s">
        <v>104</v>
      </c>
      <c r="H706" s="8" t="s">
        <v>34</v>
      </c>
      <c r="I706" s="8" t="s">
        <v>1537</v>
      </c>
      <c r="J706" s="12">
        <f t="shared" si="2"/>
        <v>3</v>
      </c>
      <c r="K706" s="8" t="s">
        <v>6485</v>
      </c>
      <c r="L706" s="8" t="s">
        <v>6486</v>
      </c>
      <c r="M706" s="8" t="s">
        <v>896</v>
      </c>
      <c r="N706" s="8" t="s">
        <v>897</v>
      </c>
      <c r="O706" s="8" t="s">
        <v>5855</v>
      </c>
      <c r="P706" s="8" t="s">
        <v>5856</v>
      </c>
      <c r="Q706" s="8" t="s">
        <v>896</v>
      </c>
      <c r="R706" s="8" t="s">
        <v>897</v>
      </c>
      <c r="S706" s="8" t="s">
        <v>89</v>
      </c>
      <c r="T706" s="8" t="s">
        <v>78</v>
      </c>
      <c r="U706" s="8" t="s">
        <v>59</v>
      </c>
      <c r="V706" s="8" t="s">
        <v>89</v>
      </c>
      <c r="W706" s="8" t="s">
        <v>89</v>
      </c>
    </row>
    <row r="707" spans="1:23" ht="15" customHeight="1">
      <c r="A707" s="183"/>
      <c r="B707" s="13" t="s">
        <v>6489</v>
      </c>
      <c r="C707" s="104"/>
      <c r="D707" s="104"/>
      <c r="E707" s="82"/>
      <c r="F707" s="82"/>
      <c r="G707" s="8" t="s">
        <v>5653</v>
      </c>
      <c r="H707" s="8" t="s">
        <v>34</v>
      </c>
      <c r="I707" s="8" t="s">
        <v>232</v>
      </c>
      <c r="J707" s="12">
        <f t="shared" si="2"/>
        <v>10</v>
      </c>
      <c r="K707" s="8" t="s">
        <v>6494</v>
      </c>
      <c r="L707" s="8" t="s">
        <v>6495</v>
      </c>
      <c r="M707" s="8" t="s">
        <v>896</v>
      </c>
      <c r="N707" s="8" t="s">
        <v>897</v>
      </c>
      <c r="O707" s="8" t="s">
        <v>6181</v>
      </c>
      <c r="P707" s="8" t="s">
        <v>6182</v>
      </c>
      <c r="Q707" s="8" t="s">
        <v>896</v>
      </c>
      <c r="R707" s="8" t="s">
        <v>897</v>
      </c>
      <c r="S707" s="8" t="s">
        <v>89</v>
      </c>
      <c r="T707" s="8" t="s">
        <v>78</v>
      </c>
      <c r="U707" s="8" t="s">
        <v>59</v>
      </c>
      <c r="V707" s="8" t="s">
        <v>89</v>
      </c>
      <c r="W707" s="8" t="s">
        <v>89</v>
      </c>
    </row>
    <row r="708" spans="1:23" ht="15" customHeight="1">
      <c r="A708" s="183"/>
      <c r="B708" s="13" t="s">
        <v>6498</v>
      </c>
      <c r="C708" s="104"/>
      <c r="D708" s="104"/>
      <c r="E708" s="82"/>
      <c r="F708" s="82"/>
      <c r="G708" s="8" t="s">
        <v>104</v>
      </c>
      <c r="H708" s="8" t="s">
        <v>34</v>
      </c>
      <c r="I708" s="8" t="s">
        <v>477</v>
      </c>
      <c r="J708" s="12">
        <f t="shared" si="2"/>
        <v>4</v>
      </c>
      <c r="K708" s="8" t="s">
        <v>4852</v>
      </c>
      <c r="L708" s="8" t="s">
        <v>4853</v>
      </c>
      <c r="M708" s="8" t="s">
        <v>896</v>
      </c>
      <c r="N708" s="8" t="s">
        <v>897</v>
      </c>
      <c r="O708" s="8" t="s">
        <v>6181</v>
      </c>
      <c r="P708" s="8" t="s">
        <v>6182</v>
      </c>
      <c r="Q708" s="8" t="s">
        <v>896</v>
      </c>
      <c r="R708" s="8" t="s">
        <v>897</v>
      </c>
      <c r="S708" s="8" t="s">
        <v>89</v>
      </c>
      <c r="T708" s="8" t="s">
        <v>78</v>
      </c>
      <c r="U708" s="8" t="s">
        <v>59</v>
      </c>
      <c r="V708" s="8" t="s">
        <v>89</v>
      </c>
      <c r="W708" s="8" t="s">
        <v>89</v>
      </c>
    </row>
    <row r="709" spans="1:23" ht="15" customHeight="1">
      <c r="A709" s="183"/>
      <c r="B709" s="13" t="s">
        <v>6501</v>
      </c>
      <c r="C709" s="104"/>
      <c r="D709" s="104"/>
      <c r="E709" s="82"/>
      <c r="F709" s="82"/>
      <c r="G709" s="8" t="s">
        <v>145</v>
      </c>
      <c r="H709" s="8" t="s">
        <v>34</v>
      </c>
      <c r="I709" s="8" t="s">
        <v>477</v>
      </c>
      <c r="J709" s="12">
        <f t="shared" si="2"/>
        <v>4</v>
      </c>
      <c r="K709" s="8" t="s">
        <v>4852</v>
      </c>
      <c r="L709" s="8" t="s">
        <v>4853</v>
      </c>
      <c r="M709" s="8" t="s">
        <v>896</v>
      </c>
      <c r="N709" s="8" t="s">
        <v>897</v>
      </c>
      <c r="O709" s="8" t="s">
        <v>5730</v>
      </c>
      <c r="P709" s="8" t="s">
        <v>5731</v>
      </c>
      <c r="Q709" s="8" t="s">
        <v>896</v>
      </c>
      <c r="R709" s="8" t="s">
        <v>897</v>
      </c>
      <c r="S709" s="8" t="s">
        <v>89</v>
      </c>
      <c r="T709" s="8" t="s">
        <v>78</v>
      </c>
      <c r="U709" s="8" t="s">
        <v>59</v>
      </c>
      <c r="V709" s="8" t="s">
        <v>89</v>
      </c>
      <c r="W709" s="8" t="s">
        <v>89</v>
      </c>
    </row>
    <row r="710" spans="1:23" ht="15" customHeight="1">
      <c r="A710" s="183"/>
      <c r="B710" s="13" t="s">
        <v>6506</v>
      </c>
      <c r="C710" s="104"/>
      <c r="D710" s="104"/>
      <c r="E710" s="82"/>
      <c r="F710" s="82"/>
      <c r="G710" s="8" t="s">
        <v>145</v>
      </c>
      <c r="H710" s="8" t="s">
        <v>34</v>
      </c>
      <c r="I710" s="8" t="s">
        <v>477</v>
      </c>
      <c r="J710" s="12">
        <f t="shared" si="2"/>
        <v>4</v>
      </c>
      <c r="K710" s="8" t="s">
        <v>4852</v>
      </c>
      <c r="L710" s="8" t="s">
        <v>4853</v>
      </c>
      <c r="M710" s="8" t="s">
        <v>896</v>
      </c>
      <c r="N710" s="8" t="s">
        <v>897</v>
      </c>
      <c r="O710" s="8" t="s">
        <v>5672</v>
      </c>
      <c r="P710" s="8" t="s">
        <v>5673</v>
      </c>
      <c r="Q710" s="8" t="s">
        <v>896</v>
      </c>
      <c r="R710" s="8" t="s">
        <v>897</v>
      </c>
      <c r="S710" s="8" t="s">
        <v>89</v>
      </c>
      <c r="T710" s="8" t="s">
        <v>78</v>
      </c>
      <c r="U710" s="8" t="s">
        <v>59</v>
      </c>
      <c r="V710" s="8" t="s">
        <v>89</v>
      </c>
      <c r="W710" s="8" t="s">
        <v>89</v>
      </c>
    </row>
    <row r="711" spans="1:23" ht="15" customHeight="1">
      <c r="A711" s="183"/>
      <c r="B711" s="13" t="s">
        <v>6513</v>
      </c>
      <c r="C711" s="104"/>
      <c r="D711" s="104"/>
      <c r="E711" s="82"/>
      <c r="F711" s="82"/>
      <c r="G711" s="8" t="s">
        <v>104</v>
      </c>
      <c r="H711" s="8" t="s">
        <v>34</v>
      </c>
      <c r="I711" s="8" t="s">
        <v>1537</v>
      </c>
      <c r="J711" s="12">
        <f t="shared" si="2"/>
        <v>3</v>
      </c>
      <c r="K711" s="8" t="s">
        <v>6515</v>
      </c>
      <c r="L711" s="8" t="s">
        <v>6516</v>
      </c>
      <c r="M711" s="8" t="s">
        <v>896</v>
      </c>
      <c r="N711" s="8" t="s">
        <v>897</v>
      </c>
      <c r="O711" s="8" t="s">
        <v>5672</v>
      </c>
      <c r="P711" s="8" t="s">
        <v>5673</v>
      </c>
      <c r="Q711" s="8" t="s">
        <v>896</v>
      </c>
      <c r="R711" s="8" t="s">
        <v>897</v>
      </c>
      <c r="S711" s="8" t="s">
        <v>89</v>
      </c>
      <c r="T711" s="8" t="s">
        <v>78</v>
      </c>
      <c r="U711" s="8" t="s">
        <v>59</v>
      </c>
      <c r="V711" s="8" t="s">
        <v>89</v>
      </c>
      <c r="W711" s="8" t="s">
        <v>89</v>
      </c>
    </row>
    <row r="712" spans="1:23" ht="15" customHeight="1">
      <c r="A712" s="183"/>
      <c r="B712" s="13" t="s">
        <v>6518</v>
      </c>
      <c r="C712" s="104"/>
      <c r="D712" s="104"/>
      <c r="E712" s="82"/>
      <c r="F712" s="82"/>
      <c r="G712" s="8" t="s">
        <v>104</v>
      </c>
      <c r="H712" s="8" t="s">
        <v>34</v>
      </c>
      <c r="I712" s="8" t="s">
        <v>1537</v>
      </c>
      <c r="J712" s="12">
        <f t="shared" si="2"/>
        <v>3</v>
      </c>
      <c r="K712" s="8" t="s">
        <v>6522</v>
      </c>
      <c r="L712" s="8" t="s">
        <v>6523</v>
      </c>
      <c r="M712" s="8" t="s">
        <v>433</v>
      </c>
      <c r="N712" s="8" t="s">
        <v>434</v>
      </c>
      <c r="O712" s="8" t="s">
        <v>5665</v>
      </c>
      <c r="P712" s="8" t="s">
        <v>5666</v>
      </c>
      <c r="Q712" s="8" t="s">
        <v>433</v>
      </c>
      <c r="R712" s="8" t="s">
        <v>434</v>
      </c>
      <c r="S712" s="8" t="s">
        <v>89</v>
      </c>
      <c r="T712" s="8" t="s">
        <v>78</v>
      </c>
      <c r="U712" s="8" t="s">
        <v>59</v>
      </c>
      <c r="V712" s="8" t="s">
        <v>89</v>
      </c>
      <c r="W712" s="8" t="s">
        <v>89</v>
      </c>
    </row>
    <row r="713" spans="1:23" ht="15" customHeight="1">
      <c r="A713" s="183"/>
      <c r="B713" s="13" t="s">
        <v>6526</v>
      </c>
      <c r="C713" s="104"/>
      <c r="D713" s="104"/>
      <c r="E713" s="82"/>
      <c r="F713" s="82"/>
      <c r="G713" s="8" t="s">
        <v>104</v>
      </c>
      <c r="H713" s="8" t="s">
        <v>34</v>
      </c>
      <c r="I713" s="8" t="s">
        <v>1537</v>
      </c>
      <c r="J713" s="12">
        <f t="shared" si="2"/>
        <v>3</v>
      </c>
      <c r="K713" s="8" t="s">
        <v>6528</v>
      </c>
      <c r="L713" s="8" t="s">
        <v>6529</v>
      </c>
      <c r="M713" s="8" t="s">
        <v>433</v>
      </c>
      <c r="N713" s="8" t="s">
        <v>434</v>
      </c>
      <c r="O713" s="8" t="s">
        <v>5822</v>
      </c>
      <c r="P713" s="8" t="s">
        <v>5823</v>
      </c>
      <c r="Q713" s="8" t="s">
        <v>433</v>
      </c>
      <c r="R713" s="8" t="s">
        <v>434</v>
      </c>
      <c r="S713" s="8" t="s">
        <v>89</v>
      </c>
      <c r="T713" s="8" t="s">
        <v>78</v>
      </c>
      <c r="U713" s="8" t="s">
        <v>59</v>
      </c>
      <c r="V713" s="8" t="s">
        <v>89</v>
      </c>
      <c r="W713" s="8" t="s">
        <v>89</v>
      </c>
    </row>
    <row r="714" spans="1:23" ht="15" customHeight="1">
      <c r="A714" s="183"/>
      <c r="B714" s="13" t="s">
        <v>6533</v>
      </c>
      <c r="C714" s="104"/>
      <c r="D714" s="104"/>
      <c r="E714" s="82"/>
      <c r="F714" s="82"/>
      <c r="G714" s="8" t="s">
        <v>316</v>
      </c>
      <c r="H714" s="8" t="s">
        <v>34</v>
      </c>
      <c r="I714" s="8" t="s">
        <v>232</v>
      </c>
      <c r="J714" s="12">
        <f t="shared" si="2"/>
        <v>10</v>
      </c>
      <c r="K714" s="8" t="s">
        <v>4852</v>
      </c>
      <c r="L714" s="8" t="s">
        <v>4853</v>
      </c>
      <c r="M714" s="8" t="s">
        <v>896</v>
      </c>
      <c r="N714" s="8" t="s">
        <v>897</v>
      </c>
      <c r="O714" s="8" t="s">
        <v>5916</v>
      </c>
      <c r="P714" s="8" t="s">
        <v>5917</v>
      </c>
      <c r="Q714" s="8" t="s">
        <v>896</v>
      </c>
      <c r="R714" s="8" t="s">
        <v>897</v>
      </c>
      <c r="S714" s="8" t="s">
        <v>89</v>
      </c>
      <c r="T714" s="8" t="s">
        <v>78</v>
      </c>
      <c r="U714" s="8" t="s">
        <v>59</v>
      </c>
      <c r="V714" s="8" t="s">
        <v>89</v>
      </c>
      <c r="W714" s="8" t="s">
        <v>89</v>
      </c>
    </row>
    <row r="715" spans="1:23" ht="15" customHeight="1">
      <c r="A715" s="183"/>
      <c r="B715" s="13" t="s">
        <v>6538</v>
      </c>
      <c r="C715" s="104"/>
      <c r="D715" s="104"/>
      <c r="E715" s="82"/>
      <c r="F715" s="82"/>
      <c r="G715" s="8" t="s">
        <v>5653</v>
      </c>
      <c r="H715" s="8" t="s">
        <v>34</v>
      </c>
      <c r="I715" s="8" t="s">
        <v>6540</v>
      </c>
      <c r="J715" s="12">
        <f t="shared" si="2"/>
        <v>29</v>
      </c>
      <c r="K715" s="8" t="s">
        <v>6239</v>
      </c>
      <c r="L715" s="8" t="s">
        <v>6240</v>
      </c>
      <c r="M715" s="8" t="s">
        <v>433</v>
      </c>
      <c r="N715" s="8" t="s">
        <v>434</v>
      </c>
      <c r="O715" s="8" t="s">
        <v>6542</v>
      </c>
      <c r="P715" s="8" t="s">
        <v>6543</v>
      </c>
      <c r="Q715" s="8" t="s">
        <v>433</v>
      </c>
      <c r="R715" s="8" t="s">
        <v>434</v>
      </c>
      <c r="S715" s="8" t="s">
        <v>89</v>
      </c>
      <c r="T715" s="8" t="s">
        <v>78</v>
      </c>
      <c r="U715" s="8" t="s">
        <v>59</v>
      </c>
      <c r="V715" s="8" t="s">
        <v>89</v>
      </c>
      <c r="W715" s="8" t="s">
        <v>89</v>
      </c>
    </row>
    <row r="716" spans="1:23" ht="15" customHeight="1">
      <c r="A716" s="183"/>
      <c r="B716" s="13" t="s">
        <v>6545</v>
      </c>
      <c r="C716" s="104"/>
      <c r="D716" s="104"/>
      <c r="E716" s="82"/>
      <c r="F716" s="82"/>
      <c r="G716" s="8" t="s">
        <v>155</v>
      </c>
      <c r="H716" s="8" t="s">
        <v>34</v>
      </c>
      <c r="I716" s="8" t="s">
        <v>477</v>
      </c>
      <c r="J716" s="12">
        <f t="shared" si="2"/>
        <v>4</v>
      </c>
      <c r="K716" s="8" t="s">
        <v>4852</v>
      </c>
      <c r="L716" s="8" t="s">
        <v>4853</v>
      </c>
      <c r="M716" s="8" t="s">
        <v>896</v>
      </c>
      <c r="N716" s="8" t="s">
        <v>897</v>
      </c>
      <c r="O716" s="8" t="s">
        <v>6551</v>
      </c>
      <c r="P716" s="8" t="s">
        <v>6552</v>
      </c>
      <c r="Q716" s="8" t="s">
        <v>896</v>
      </c>
      <c r="R716" s="8" t="s">
        <v>897</v>
      </c>
      <c r="S716" s="8" t="s">
        <v>89</v>
      </c>
      <c r="T716" s="8" t="s">
        <v>78</v>
      </c>
      <c r="U716" s="8" t="s">
        <v>59</v>
      </c>
      <c r="V716" s="8" t="s">
        <v>89</v>
      </c>
      <c r="W716" s="8" t="s">
        <v>89</v>
      </c>
    </row>
    <row r="717" spans="1:23" ht="15" customHeight="1">
      <c r="A717" s="183"/>
      <c r="B717" s="13" t="s">
        <v>6554</v>
      </c>
      <c r="C717" s="104"/>
      <c r="D717" s="104"/>
      <c r="E717" s="82"/>
      <c r="F717" s="82"/>
      <c r="G717" s="8" t="s">
        <v>84</v>
      </c>
      <c r="H717" s="8" t="s">
        <v>34</v>
      </c>
      <c r="I717" s="8" t="s">
        <v>477</v>
      </c>
      <c r="J717" s="12">
        <f t="shared" si="2"/>
        <v>4</v>
      </c>
      <c r="K717" s="8" t="s">
        <v>6551</v>
      </c>
      <c r="L717" s="8" t="s">
        <v>6552</v>
      </c>
      <c r="M717" s="8" t="s">
        <v>896</v>
      </c>
      <c r="N717" s="8" t="s">
        <v>897</v>
      </c>
      <c r="O717" s="8" t="s">
        <v>6557</v>
      </c>
      <c r="P717" s="8" t="s">
        <v>6558</v>
      </c>
      <c r="Q717" s="8" t="s">
        <v>896</v>
      </c>
      <c r="R717" s="8" t="s">
        <v>897</v>
      </c>
      <c r="S717" s="8" t="s">
        <v>89</v>
      </c>
      <c r="T717" s="8" t="s">
        <v>78</v>
      </c>
      <c r="U717" s="8" t="s">
        <v>59</v>
      </c>
      <c r="V717" s="8" t="s">
        <v>89</v>
      </c>
      <c r="W717" s="8" t="s">
        <v>89</v>
      </c>
    </row>
    <row r="718" spans="1:23" ht="15" customHeight="1">
      <c r="A718" s="183"/>
      <c r="B718" s="13" t="s">
        <v>6560</v>
      </c>
      <c r="C718" s="104"/>
      <c r="D718" s="104"/>
      <c r="E718" s="82"/>
      <c r="F718" s="82"/>
      <c r="G718" s="8" t="s">
        <v>84</v>
      </c>
      <c r="H718" s="8" t="s">
        <v>34</v>
      </c>
      <c r="I718" s="8" t="s">
        <v>477</v>
      </c>
      <c r="J718" s="12">
        <f t="shared" si="2"/>
        <v>4</v>
      </c>
      <c r="K718" s="8" t="s">
        <v>6551</v>
      </c>
      <c r="L718" s="8" t="s">
        <v>6552</v>
      </c>
      <c r="M718" s="8" t="s">
        <v>896</v>
      </c>
      <c r="N718" s="8" t="s">
        <v>897</v>
      </c>
      <c r="O718" s="8" t="s">
        <v>6562</v>
      </c>
      <c r="P718" s="8" t="s">
        <v>6563</v>
      </c>
      <c r="Q718" s="8" t="s">
        <v>896</v>
      </c>
      <c r="R718" s="8" t="s">
        <v>897</v>
      </c>
      <c r="S718" s="8" t="s">
        <v>89</v>
      </c>
      <c r="T718" s="8" t="s">
        <v>78</v>
      </c>
      <c r="U718" s="8" t="s">
        <v>59</v>
      </c>
      <c r="V718" s="8" t="s">
        <v>89</v>
      </c>
      <c r="W718" s="8" t="s">
        <v>89</v>
      </c>
    </row>
    <row r="719" spans="1:23" ht="15" customHeight="1">
      <c r="A719" s="183"/>
      <c r="B719" s="13" t="s">
        <v>6565</v>
      </c>
      <c r="C719" s="104"/>
      <c r="D719" s="104"/>
      <c r="E719" s="82"/>
      <c r="F719" s="82"/>
      <c r="G719" s="8" t="s">
        <v>155</v>
      </c>
      <c r="H719" s="8" t="s">
        <v>34</v>
      </c>
      <c r="I719" s="8" t="s">
        <v>4558</v>
      </c>
      <c r="J719" s="12">
        <f t="shared" si="2"/>
        <v>7</v>
      </c>
      <c r="K719" s="8" t="s">
        <v>5916</v>
      </c>
      <c r="L719" s="8" t="s">
        <v>5917</v>
      </c>
      <c r="M719" s="8" t="s">
        <v>896</v>
      </c>
      <c r="N719" s="8" t="s">
        <v>897</v>
      </c>
      <c r="O719" s="8" t="s">
        <v>6570</v>
      </c>
      <c r="P719" s="8" t="s">
        <v>6571</v>
      </c>
      <c r="Q719" s="8" t="s">
        <v>896</v>
      </c>
      <c r="R719" s="8" t="s">
        <v>897</v>
      </c>
      <c r="S719" s="8" t="s">
        <v>89</v>
      </c>
      <c r="T719" s="8" t="s">
        <v>78</v>
      </c>
      <c r="U719" s="8" t="s">
        <v>59</v>
      </c>
      <c r="V719" s="8" t="s">
        <v>89</v>
      </c>
      <c r="W719" s="8" t="s">
        <v>89</v>
      </c>
    </row>
    <row r="720" spans="1:23" ht="15" customHeight="1">
      <c r="A720" s="183"/>
      <c r="B720" s="13" t="s">
        <v>6573</v>
      </c>
      <c r="C720" s="104"/>
      <c r="D720" s="104"/>
      <c r="E720" s="82"/>
      <c r="F720" s="82"/>
      <c r="G720" s="8" t="s">
        <v>104</v>
      </c>
      <c r="H720" s="8" t="s">
        <v>34</v>
      </c>
      <c r="I720" s="8" t="s">
        <v>1537</v>
      </c>
      <c r="J720" s="12">
        <f t="shared" si="2"/>
        <v>3</v>
      </c>
      <c r="K720" s="8" t="s">
        <v>6576</v>
      </c>
      <c r="L720" s="8" t="s">
        <v>6577</v>
      </c>
      <c r="M720" s="8" t="s">
        <v>65</v>
      </c>
      <c r="N720" s="8" t="s">
        <v>68</v>
      </c>
      <c r="O720" s="8" t="s">
        <v>5682</v>
      </c>
      <c r="P720" s="8" t="s">
        <v>5684</v>
      </c>
      <c r="Q720" s="8" t="s">
        <v>65</v>
      </c>
      <c r="R720" s="8" t="s">
        <v>68</v>
      </c>
      <c r="S720" s="8" t="s">
        <v>89</v>
      </c>
      <c r="T720" s="8" t="s">
        <v>78</v>
      </c>
      <c r="U720" s="8" t="s">
        <v>59</v>
      </c>
      <c r="V720" s="8" t="s">
        <v>89</v>
      </c>
      <c r="W720" s="8" t="s">
        <v>89</v>
      </c>
    </row>
    <row r="721" spans="1:23" ht="15" customHeight="1">
      <c r="A721" s="183"/>
      <c r="B721" s="13" t="s">
        <v>6579</v>
      </c>
      <c r="C721" s="104"/>
      <c r="D721" s="104"/>
      <c r="E721" s="82"/>
      <c r="F721" s="82"/>
      <c r="G721" s="8" t="s">
        <v>5972</v>
      </c>
      <c r="H721" s="8" t="s">
        <v>34</v>
      </c>
      <c r="I721" s="8" t="s">
        <v>504</v>
      </c>
      <c r="J721" s="12">
        <f t="shared" si="2"/>
        <v>6</v>
      </c>
      <c r="K721" s="8" t="s">
        <v>5840</v>
      </c>
      <c r="L721" s="8" t="s">
        <v>5841</v>
      </c>
      <c r="M721" s="8" t="s">
        <v>896</v>
      </c>
      <c r="N721" s="8" t="s">
        <v>897</v>
      </c>
      <c r="O721" s="8" t="s">
        <v>6582</v>
      </c>
      <c r="P721" s="8" t="s">
        <v>6583</v>
      </c>
      <c r="Q721" s="8" t="s">
        <v>896</v>
      </c>
      <c r="R721" s="8" t="s">
        <v>897</v>
      </c>
      <c r="S721" s="8" t="s">
        <v>89</v>
      </c>
      <c r="T721" s="8" t="s">
        <v>78</v>
      </c>
      <c r="U721" s="8" t="s">
        <v>59</v>
      </c>
      <c r="V721" s="8" t="s">
        <v>89</v>
      </c>
      <c r="W721" s="8" t="s">
        <v>89</v>
      </c>
    </row>
    <row r="722" spans="1:23" ht="15" customHeight="1">
      <c r="A722" s="183"/>
      <c r="B722" s="13" t="s">
        <v>6585</v>
      </c>
      <c r="C722" s="104">
        <v>1</v>
      </c>
      <c r="D722" s="104"/>
      <c r="E722" s="82"/>
      <c r="F722" s="82"/>
      <c r="G722" s="8" t="s">
        <v>84</v>
      </c>
      <c r="H722" s="8" t="s">
        <v>34</v>
      </c>
      <c r="I722" s="8" t="s">
        <v>232</v>
      </c>
      <c r="J722" s="12">
        <f t="shared" si="2"/>
        <v>10</v>
      </c>
      <c r="K722" s="8" t="s">
        <v>4852</v>
      </c>
      <c r="L722" s="8" t="s">
        <v>4853</v>
      </c>
      <c r="M722" s="8" t="s">
        <v>896</v>
      </c>
      <c r="N722" s="8" t="s">
        <v>897</v>
      </c>
      <c r="O722" s="8" t="s">
        <v>6591</v>
      </c>
      <c r="P722" s="8" t="s">
        <v>6592</v>
      </c>
      <c r="Q722" s="8" t="s">
        <v>6327</v>
      </c>
      <c r="R722" s="8" t="s">
        <v>3658</v>
      </c>
      <c r="S722" s="8" t="s">
        <v>89</v>
      </c>
      <c r="T722" s="8" t="s">
        <v>57</v>
      </c>
      <c r="U722" s="8" t="s">
        <v>59</v>
      </c>
      <c r="V722" s="8" t="s">
        <v>89</v>
      </c>
      <c r="W722" s="8" t="s">
        <v>89</v>
      </c>
    </row>
    <row r="723" spans="1:23" ht="15" customHeight="1">
      <c r="A723" s="183"/>
      <c r="B723" s="13" t="s">
        <v>6596</v>
      </c>
      <c r="C723" s="104"/>
      <c r="D723" s="104"/>
      <c r="E723" s="82"/>
      <c r="F723" s="82"/>
      <c r="G723" s="8" t="s">
        <v>84</v>
      </c>
      <c r="H723" s="8" t="s">
        <v>34</v>
      </c>
      <c r="I723" s="8" t="s">
        <v>6598</v>
      </c>
      <c r="J723" s="12">
        <f t="shared" si="2"/>
        <v>60</v>
      </c>
      <c r="K723" s="8" t="s">
        <v>4852</v>
      </c>
      <c r="L723" s="8" t="s">
        <v>4853</v>
      </c>
      <c r="M723" s="8" t="s">
        <v>896</v>
      </c>
      <c r="N723" s="8" t="s">
        <v>897</v>
      </c>
      <c r="O723" s="8" t="s">
        <v>6601</v>
      </c>
      <c r="P723" s="8" t="s">
        <v>6602</v>
      </c>
      <c r="Q723" s="8" t="s">
        <v>4936</v>
      </c>
      <c r="R723" s="8" t="s">
        <v>4938</v>
      </c>
      <c r="S723" s="8" t="s">
        <v>6603</v>
      </c>
      <c r="T723" s="8" t="s">
        <v>57</v>
      </c>
      <c r="U723" s="8" t="s">
        <v>59</v>
      </c>
      <c r="V723" s="8" t="s">
        <v>4856</v>
      </c>
      <c r="W723" s="8" t="s">
        <v>6426</v>
      </c>
    </row>
    <row r="724" spans="1:23" ht="15" customHeight="1">
      <c r="A724" s="183"/>
      <c r="B724" s="13" t="s">
        <v>6608</v>
      </c>
      <c r="C724" s="104"/>
      <c r="D724" s="104"/>
      <c r="E724" s="82"/>
      <c r="F724" s="82"/>
      <c r="G724" s="8" t="s">
        <v>84</v>
      </c>
      <c r="H724" s="8" t="s">
        <v>34</v>
      </c>
      <c r="I724" s="8" t="s">
        <v>552</v>
      </c>
      <c r="J724" s="12">
        <f t="shared" si="2"/>
        <v>5</v>
      </c>
      <c r="K724" s="8" t="s">
        <v>6409</v>
      </c>
      <c r="L724" s="8" t="s">
        <v>6410</v>
      </c>
      <c r="M724" s="8" t="s">
        <v>65</v>
      </c>
      <c r="N724" s="8" t="s">
        <v>68</v>
      </c>
      <c r="O724" s="8" t="s">
        <v>6611</v>
      </c>
      <c r="P724" s="8" t="s">
        <v>6614</v>
      </c>
      <c r="Q724" s="8" t="s">
        <v>65</v>
      </c>
      <c r="R724" s="8" t="s">
        <v>68</v>
      </c>
      <c r="S724" s="8" t="s">
        <v>89</v>
      </c>
      <c r="T724" s="8" t="s">
        <v>78</v>
      </c>
      <c r="U724" s="8" t="s">
        <v>59</v>
      </c>
      <c r="V724" s="8" t="s">
        <v>89</v>
      </c>
      <c r="W724" s="8" t="s">
        <v>89</v>
      </c>
    </row>
    <row r="725" spans="1:23" ht="15" customHeight="1">
      <c r="A725" s="183"/>
      <c r="B725" s="13" t="s">
        <v>6616</v>
      </c>
      <c r="C725" s="104"/>
      <c r="D725" s="104"/>
      <c r="E725" s="82"/>
      <c r="F725" s="82"/>
      <c r="G725" s="8" t="s">
        <v>84</v>
      </c>
      <c r="H725" s="8" t="s">
        <v>34</v>
      </c>
      <c r="I725" s="8" t="s">
        <v>552</v>
      </c>
      <c r="J725" s="12">
        <f t="shared" si="2"/>
        <v>5</v>
      </c>
      <c r="K725" s="8" t="s">
        <v>6409</v>
      </c>
      <c r="L725" s="8" t="s">
        <v>6410</v>
      </c>
      <c r="M725" s="8" t="s">
        <v>65</v>
      </c>
      <c r="N725" s="8" t="s">
        <v>68</v>
      </c>
      <c r="O725" s="8" t="s">
        <v>6618</v>
      </c>
      <c r="P725" s="8" t="s">
        <v>6619</v>
      </c>
      <c r="Q725" s="8" t="s">
        <v>65</v>
      </c>
      <c r="R725" s="8" t="s">
        <v>68</v>
      </c>
      <c r="S725" s="8" t="s">
        <v>89</v>
      </c>
      <c r="T725" s="8" t="s">
        <v>78</v>
      </c>
      <c r="U725" s="8" t="s">
        <v>59</v>
      </c>
      <c r="V725" s="8" t="s">
        <v>89</v>
      </c>
      <c r="W725" s="8" t="s">
        <v>89</v>
      </c>
    </row>
    <row r="726" spans="1:23" ht="15" customHeight="1">
      <c r="A726" s="183"/>
      <c r="B726" s="13" t="s">
        <v>6622</v>
      </c>
      <c r="C726" s="104">
        <v>1</v>
      </c>
      <c r="D726" s="104"/>
      <c r="E726" s="82"/>
      <c r="F726" s="82"/>
      <c r="G726" s="8" t="s">
        <v>155</v>
      </c>
      <c r="H726" s="8" t="s">
        <v>34</v>
      </c>
      <c r="I726" s="8" t="s">
        <v>552</v>
      </c>
      <c r="J726" s="12">
        <f t="shared" si="2"/>
        <v>5</v>
      </c>
      <c r="K726" s="8" t="s">
        <v>6409</v>
      </c>
      <c r="L726" s="8" t="s">
        <v>6410</v>
      </c>
      <c r="M726" s="8" t="s">
        <v>65</v>
      </c>
      <c r="N726" s="8" t="s">
        <v>68</v>
      </c>
      <c r="O726" s="8" t="s">
        <v>6625</v>
      </c>
      <c r="P726" s="8" t="s">
        <v>6627</v>
      </c>
      <c r="Q726" s="8" t="s">
        <v>65</v>
      </c>
      <c r="R726" s="8" t="s">
        <v>68</v>
      </c>
      <c r="S726" s="8" t="s">
        <v>89</v>
      </c>
      <c r="T726" s="8" t="s">
        <v>78</v>
      </c>
      <c r="U726" s="8" t="s">
        <v>59</v>
      </c>
      <c r="V726" s="8" t="s">
        <v>89</v>
      </c>
      <c r="W726" s="8" t="s">
        <v>89</v>
      </c>
    </row>
    <row r="727" spans="1:23" ht="15" customHeight="1">
      <c r="A727" s="183"/>
      <c r="B727" s="13" t="s">
        <v>6628</v>
      </c>
      <c r="C727" s="104">
        <v>1</v>
      </c>
      <c r="D727" s="104"/>
      <c r="E727" s="82"/>
      <c r="F727" s="82"/>
      <c r="G727" s="8" t="s">
        <v>84</v>
      </c>
      <c r="H727" s="8" t="s">
        <v>34</v>
      </c>
      <c r="I727" s="8" t="s">
        <v>216</v>
      </c>
      <c r="J727" s="12">
        <f t="shared" si="2"/>
        <v>15</v>
      </c>
      <c r="K727" s="8" t="s">
        <v>4717</v>
      </c>
      <c r="L727" s="8" t="s">
        <v>4718</v>
      </c>
      <c r="M727" s="8" t="s">
        <v>736</v>
      </c>
      <c r="N727" s="8" t="s">
        <v>738</v>
      </c>
      <c r="O727" s="8" t="s">
        <v>6630</v>
      </c>
      <c r="P727" s="8" t="s">
        <v>6632</v>
      </c>
      <c r="Q727" s="8" t="s">
        <v>736</v>
      </c>
      <c r="R727" s="8" t="s">
        <v>738</v>
      </c>
      <c r="S727" s="8" t="s">
        <v>89</v>
      </c>
      <c r="T727" s="8" t="s">
        <v>78</v>
      </c>
      <c r="U727" s="8" t="s">
        <v>59</v>
      </c>
      <c r="V727" s="8" t="s">
        <v>89</v>
      </c>
      <c r="W727" s="8" t="s">
        <v>89</v>
      </c>
    </row>
    <row r="728" spans="1:23" ht="15" customHeight="1">
      <c r="A728" s="183"/>
      <c r="B728" s="13" t="s">
        <v>6635</v>
      </c>
      <c r="C728" s="104">
        <v>1</v>
      </c>
      <c r="D728" s="104"/>
      <c r="E728" s="82"/>
      <c r="F728" s="82"/>
      <c r="G728" s="8" t="s">
        <v>155</v>
      </c>
      <c r="H728" s="8" t="s">
        <v>34</v>
      </c>
      <c r="I728" s="8" t="s">
        <v>216</v>
      </c>
      <c r="J728" s="12">
        <f t="shared" si="2"/>
        <v>15</v>
      </c>
      <c r="K728" s="8" t="s">
        <v>4717</v>
      </c>
      <c r="L728" s="8" t="s">
        <v>4718</v>
      </c>
      <c r="M728" s="8" t="s">
        <v>736</v>
      </c>
      <c r="N728" s="8" t="s">
        <v>738</v>
      </c>
      <c r="O728" s="8" t="s">
        <v>6637</v>
      </c>
      <c r="P728" s="8" t="s">
        <v>6638</v>
      </c>
      <c r="Q728" s="8" t="s">
        <v>736</v>
      </c>
      <c r="R728" s="8" t="s">
        <v>738</v>
      </c>
      <c r="S728" s="8" t="s">
        <v>89</v>
      </c>
      <c r="T728" s="8" t="s">
        <v>78</v>
      </c>
      <c r="U728" s="8" t="s">
        <v>59</v>
      </c>
      <c r="V728" s="8" t="s">
        <v>89</v>
      </c>
      <c r="W728" s="8" t="s">
        <v>89</v>
      </c>
    </row>
    <row r="729" spans="1:23" ht="15" customHeight="1">
      <c r="A729" s="183"/>
      <c r="B729" s="13" t="s">
        <v>6642</v>
      </c>
      <c r="C729" s="104">
        <v>1</v>
      </c>
      <c r="D729" s="104"/>
      <c r="E729" s="82"/>
      <c r="F729" s="82"/>
      <c r="G729" s="8" t="s">
        <v>155</v>
      </c>
      <c r="H729" s="8" t="s">
        <v>34</v>
      </c>
      <c r="I729" s="8" t="s">
        <v>216</v>
      </c>
      <c r="J729" s="12">
        <f t="shared" si="2"/>
        <v>15</v>
      </c>
      <c r="K729" s="8" t="s">
        <v>4717</v>
      </c>
      <c r="L729" s="8" t="s">
        <v>4718</v>
      </c>
      <c r="M729" s="8" t="s">
        <v>736</v>
      </c>
      <c r="N729" s="8" t="s">
        <v>738</v>
      </c>
      <c r="O729" s="8" t="s">
        <v>6648</v>
      </c>
      <c r="P729" s="8" t="s">
        <v>6650</v>
      </c>
      <c r="Q729" s="8" t="s">
        <v>736</v>
      </c>
      <c r="R729" s="8" t="s">
        <v>738</v>
      </c>
      <c r="S729" s="8" t="s">
        <v>89</v>
      </c>
      <c r="T729" s="8" t="s">
        <v>78</v>
      </c>
      <c r="U729" s="8" t="s">
        <v>59</v>
      </c>
      <c r="V729" s="8" t="s">
        <v>89</v>
      </c>
      <c r="W729" s="8" t="s">
        <v>89</v>
      </c>
    </row>
    <row r="730" spans="1:23" ht="15" customHeight="1">
      <c r="A730" s="183"/>
      <c r="B730" s="13" t="s">
        <v>6651</v>
      </c>
      <c r="C730" s="104">
        <v>1</v>
      </c>
      <c r="D730" s="104"/>
      <c r="E730" s="82"/>
      <c r="F730" s="82"/>
      <c r="G730" s="8" t="s">
        <v>155</v>
      </c>
      <c r="H730" s="8" t="s">
        <v>34</v>
      </c>
      <c r="I730" s="8" t="s">
        <v>216</v>
      </c>
      <c r="J730" s="12">
        <f t="shared" si="2"/>
        <v>15</v>
      </c>
      <c r="K730" s="8" t="s">
        <v>4717</v>
      </c>
      <c r="L730" s="8" t="s">
        <v>4718</v>
      </c>
      <c r="M730" s="8" t="s">
        <v>736</v>
      </c>
      <c r="N730" s="8" t="s">
        <v>738</v>
      </c>
      <c r="O730" s="8" t="s">
        <v>6654</v>
      </c>
      <c r="P730" s="8" t="s">
        <v>6655</v>
      </c>
      <c r="Q730" s="8" t="s">
        <v>736</v>
      </c>
      <c r="R730" s="8" t="s">
        <v>738</v>
      </c>
      <c r="S730" s="8" t="s">
        <v>89</v>
      </c>
      <c r="T730" s="8" t="s">
        <v>78</v>
      </c>
      <c r="U730" s="8" t="s">
        <v>59</v>
      </c>
      <c r="V730" s="8" t="s">
        <v>89</v>
      </c>
      <c r="W730" s="8" t="s">
        <v>89</v>
      </c>
    </row>
    <row r="731" spans="1:23" ht="15" customHeight="1">
      <c r="A731" s="183"/>
      <c r="B731" s="13" t="s">
        <v>6658</v>
      </c>
      <c r="C731" s="104">
        <v>1</v>
      </c>
      <c r="D731" s="104"/>
      <c r="E731" s="82"/>
      <c r="F731" s="82"/>
      <c r="G731" s="8" t="s">
        <v>84</v>
      </c>
      <c r="H731" s="8" t="s">
        <v>34</v>
      </c>
      <c r="I731" s="8" t="s">
        <v>216</v>
      </c>
      <c r="J731" s="12">
        <f t="shared" si="2"/>
        <v>15</v>
      </c>
      <c r="K731" s="8" t="s">
        <v>4717</v>
      </c>
      <c r="L731" s="8" t="s">
        <v>4718</v>
      </c>
      <c r="M731" s="8" t="s">
        <v>736</v>
      </c>
      <c r="N731" s="8" t="s">
        <v>738</v>
      </c>
      <c r="O731" s="8" t="s">
        <v>6663</v>
      </c>
      <c r="P731" s="8" t="s">
        <v>6664</v>
      </c>
      <c r="Q731" s="8" t="s">
        <v>736</v>
      </c>
      <c r="R731" s="8" t="s">
        <v>738</v>
      </c>
      <c r="S731" s="8" t="s">
        <v>89</v>
      </c>
      <c r="T731" s="8" t="s">
        <v>78</v>
      </c>
      <c r="U731" s="8" t="s">
        <v>59</v>
      </c>
      <c r="V731" s="8" t="s">
        <v>89</v>
      </c>
      <c r="W731" s="8" t="s">
        <v>89</v>
      </c>
    </row>
    <row r="732" spans="1:23" ht="15" customHeight="1">
      <c r="A732" s="183"/>
      <c r="B732" s="13" t="s">
        <v>6667</v>
      </c>
      <c r="C732" s="104">
        <v>1</v>
      </c>
      <c r="D732" s="104"/>
      <c r="E732" s="82"/>
      <c r="F732" s="82"/>
      <c r="G732" s="8" t="s">
        <v>84</v>
      </c>
      <c r="H732" s="8" t="s">
        <v>34</v>
      </c>
      <c r="I732" s="8" t="s">
        <v>216</v>
      </c>
      <c r="J732" s="12">
        <f t="shared" si="2"/>
        <v>15</v>
      </c>
      <c r="K732" s="8" t="s">
        <v>4717</v>
      </c>
      <c r="L732" s="8" t="s">
        <v>4718</v>
      </c>
      <c r="M732" s="8" t="s">
        <v>736</v>
      </c>
      <c r="N732" s="8" t="s">
        <v>738</v>
      </c>
      <c r="O732" s="8" t="s">
        <v>6671</v>
      </c>
      <c r="P732" s="8" t="s">
        <v>6672</v>
      </c>
      <c r="Q732" s="8" t="s">
        <v>736</v>
      </c>
      <c r="R732" s="8" t="s">
        <v>738</v>
      </c>
      <c r="S732" s="8" t="s">
        <v>89</v>
      </c>
      <c r="T732" s="8" t="s">
        <v>78</v>
      </c>
      <c r="U732" s="8" t="s">
        <v>59</v>
      </c>
      <c r="V732" s="8" t="s">
        <v>89</v>
      </c>
      <c r="W732" s="8" t="s">
        <v>89</v>
      </c>
    </row>
    <row r="733" spans="1:23" ht="15" customHeight="1">
      <c r="A733" s="183"/>
      <c r="B733" s="13" t="s">
        <v>6675</v>
      </c>
      <c r="C733" s="104">
        <v>1</v>
      </c>
      <c r="D733" s="104"/>
      <c r="E733" s="82"/>
      <c r="F733" s="82"/>
      <c r="G733" s="8" t="s">
        <v>84</v>
      </c>
      <c r="H733" s="8" t="s">
        <v>34</v>
      </c>
      <c r="I733" s="8" t="s">
        <v>216</v>
      </c>
      <c r="J733" s="12">
        <f t="shared" si="2"/>
        <v>15</v>
      </c>
      <c r="K733" s="8" t="s">
        <v>4717</v>
      </c>
      <c r="L733" s="8" t="s">
        <v>4718</v>
      </c>
      <c r="M733" s="8" t="s">
        <v>736</v>
      </c>
      <c r="N733" s="8" t="s">
        <v>738</v>
      </c>
      <c r="O733" s="8" t="s">
        <v>6677</v>
      </c>
      <c r="P733" s="8" t="s">
        <v>6678</v>
      </c>
      <c r="Q733" s="8" t="s">
        <v>736</v>
      </c>
      <c r="R733" s="8" t="s">
        <v>738</v>
      </c>
      <c r="S733" s="8" t="s">
        <v>89</v>
      </c>
      <c r="T733" s="8" t="s">
        <v>78</v>
      </c>
      <c r="U733" s="8" t="s">
        <v>59</v>
      </c>
      <c r="V733" s="8" t="s">
        <v>89</v>
      </c>
      <c r="W733" s="8" t="s">
        <v>89</v>
      </c>
    </row>
    <row r="734" spans="1:23" ht="15" customHeight="1">
      <c r="A734" s="183"/>
      <c r="B734" s="13" t="s">
        <v>6681</v>
      </c>
      <c r="C734" s="104">
        <v>1</v>
      </c>
      <c r="D734" s="104"/>
      <c r="E734" s="82"/>
      <c r="F734" s="82"/>
      <c r="G734" s="8" t="s">
        <v>84</v>
      </c>
      <c r="H734" s="8" t="s">
        <v>34</v>
      </c>
      <c r="I734" s="8" t="s">
        <v>216</v>
      </c>
      <c r="J734" s="12">
        <f t="shared" si="2"/>
        <v>15</v>
      </c>
      <c r="K734" s="8" t="s">
        <v>4717</v>
      </c>
      <c r="L734" s="8" t="s">
        <v>4718</v>
      </c>
      <c r="M734" s="8" t="s">
        <v>736</v>
      </c>
      <c r="N734" s="8" t="s">
        <v>738</v>
      </c>
      <c r="O734" s="8" t="s">
        <v>6687</v>
      </c>
      <c r="P734" s="8" t="s">
        <v>6688</v>
      </c>
      <c r="Q734" s="8" t="s">
        <v>736</v>
      </c>
      <c r="R734" s="8" t="s">
        <v>738</v>
      </c>
      <c r="S734" s="8" t="s">
        <v>89</v>
      </c>
      <c r="T734" s="8" t="s">
        <v>78</v>
      </c>
      <c r="U734" s="8" t="s">
        <v>59</v>
      </c>
      <c r="V734" s="8" t="s">
        <v>89</v>
      </c>
      <c r="W734" s="8" t="s">
        <v>89</v>
      </c>
    </row>
    <row r="735" spans="1:23" ht="15" customHeight="1">
      <c r="A735" s="183"/>
      <c r="B735" s="13" t="s">
        <v>6691</v>
      </c>
      <c r="C735" s="104">
        <v>1</v>
      </c>
      <c r="D735" s="104"/>
      <c r="E735" s="82"/>
      <c r="F735" s="82"/>
      <c r="G735" s="8" t="s">
        <v>155</v>
      </c>
      <c r="H735" s="8" t="s">
        <v>34</v>
      </c>
      <c r="I735" s="8" t="s">
        <v>216</v>
      </c>
      <c r="J735" s="12">
        <f t="shared" si="2"/>
        <v>15</v>
      </c>
      <c r="K735" s="8" t="s">
        <v>6692</v>
      </c>
      <c r="L735" s="8" t="s">
        <v>6693</v>
      </c>
      <c r="M735" s="8" t="s">
        <v>736</v>
      </c>
      <c r="N735" s="8" t="s">
        <v>738</v>
      </c>
      <c r="O735" s="8" t="s">
        <v>4717</v>
      </c>
      <c r="P735" s="8" t="s">
        <v>4718</v>
      </c>
      <c r="Q735" s="8" t="s">
        <v>736</v>
      </c>
      <c r="R735" s="8" t="s">
        <v>738</v>
      </c>
      <c r="S735" s="8" t="s">
        <v>89</v>
      </c>
      <c r="T735" s="8" t="s">
        <v>78</v>
      </c>
      <c r="U735" s="8" t="s">
        <v>59</v>
      </c>
      <c r="V735" s="8" t="s">
        <v>89</v>
      </c>
      <c r="W735" s="8" t="s">
        <v>89</v>
      </c>
    </row>
    <row r="736" spans="1:23" ht="15" customHeight="1">
      <c r="A736" s="183"/>
      <c r="B736" s="13" t="s">
        <v>6696</v>
      </c>
      <c r="C736" s="104">
        <v>1</v>
      </c>
      <c r="D736" s="104"/>
      <c r="E736" s="82"/>
      <c r="F736" s="82"/>
      <c r="G736" s="8" t="s">
        <v>155</v>
      </c>
      <c r="H736" s="8" t="s">
        <v>34</v>
      </c>
      <c r="I736" s="8" t="s">
        <v>216</v>
      </c>
      <c r="J736" s="12">
        <f t="shared" si="2"/>
        <v>15</v>
      </c>
      <c r="K736" s="8" t="s">
        <v>6700</v>
      </c>
      <c r="L736" s="8" t="s">
        <v>6701</v>
      </c>
      <c r="M736" s="8" t="s">
        <v>736</v>
      </c>
      <c r="N736" s="8" t="s">
        <v>738</v>
      </c>
      <c r="O736" s="8" t="s">
        <v>4717</v>
      </c>
      <c r="P736" s="8" t="s">
        <v>4718</v>
      </c>
      <c r="Q736" s="8" t="s">
        <v>736</v>
      </c>
      <c r="R736" s="8" t="s">
        <v>738</v>
      </c>
      <c r="S736" s="8" t="s">
        <v>89</v>
      </c>
      <c r="T736" s="8" t="s">
        <v>78</v>
      </c>
      <c r="U736" s="8" t="s">
        <v>59</v>
      </c>
      <c r="V736" s="8" t="s">
        <v>89</v>
      </c>
      <c r="W736" s="8" t="s">
        <v>89</v>
      </c>
    </row>
    <row r="737" spans="1:23" ht="15" customHeight="1">
      <c r="A737" s="183"/>
      <c r="B737" s="13" t="s">
        <v>6705</v>
      </c>
      <c r="C737" s="104">
        <v>1</v>
      </c>
      <c r="D737" s="104"/>
      <c r="E737" s="82"/>
      <c r="F737" s="82"/>
      <c r="G737" s="8" t="s">
        <v>84</v>
      </c>
      <c r="H737" s="8" t="s">
        <v>34</v>
      </c>
      <c r="I737" s="8" t="s">
        <v>216</v>
      </c>
      <c r="J737" s="12">
        <f t="shared" si="2"/>
        <v>15</v>
      </c>
      <c r="K737" s="8" t="s">
        <v>4735</v>
      </c>
      <c r="L737" s="8" t="s">
        <v>4736</v>
      </c>
      <c r="M737" s="8" t="s">
        <v>736</v>
      </c>
      <c r="N737" s="8" t="s">
        <v>738</v>
      </c>
      <c r="O737" s="8" t="s">
        <v>6707</v>
      </c>
      <c r="P737" s="8" t="s">
        <v>6708</v>
      </c>
      <c r="Q737" s="8" t="s">
        <v>736</v>
      </c>
      <c r="R737" s="8" t="s">
        <v>738</v>
      </c>
      <c r="S737" s="8" t="s">
        <v>89</v>
      </c>
      <c r="T737" s="8" t="s">
        <v>78</v>
      </c>
      <c r="U737" s="8" t="s">
        <v>59</v>
      </c>
      <c r="V737" s="8" t="s">
        <v>89</v>
      </c>
      <c r="W737" s="8" t="s">
        <v>89</v>
      </c>
    </row>
    <row r="738" spans="1:23" ht="15" customHeight="1">
      <c r="A738" s="183"/>
      <c r="B738" s="13" t="s">
        <v>6711</v>
      </c>
      <c r="C738" s="104">
        <v>1</v>
      </c>
      <c r="D738" s="104"/>
      <c r="E738" s="82"/>
      <c r="F738" s="82"/>
      <c r="G738" s="8" t="s">
        <v>155</v>
      </c>
      <c r="H738" s="8" t="s">
        <v>34</v>
      </c>
      <c r="I738" s="8" t="s">
        <v>216</v>
      </c>
      <c r="J738" s="12">
        <f t="shared" si="2"/>
        <v>15</v>
      </c>
      <c r="K738" s="8" t="s">
        <v>4735</v>
      </c>
      <c r="L738" s="8" t="s">
        <v>4736</v>
      </c>
      <c r="M738" s="8" t="s">
        <v>736</v>
      </c>
      <c r="N738" s="8" t="s">
        <v>738</v>
      </c>
      <c r="O738" s="8" t="s">
        <v>6715</v>
      </c>
      <c r="P738" s="8" t="s">
        <v>6716</v>
      </c>
      <c r="Q738" s="8" t="s">
        <v>736</v>
      </c>
      <c r="R738" s="8" t="s">
        <v>738</v>
      </c>
      <c r="S738" s="8" t="s">
        <v>89</v>
      </c>
      <c r="T738" s="8" t="s">
        <v>78</v>
      </c>
      <c r="U738" s="8" t="s">
        <v>1400</v>
      </c>
      <c r="V738" s="8" t="s">
        <v>89</v>
      </c>
      <c r="W738" s="8" t="s">
        <v>89</v>
      </c>
    </row>
    <row r="739" spans="1:23" ht="15" customHeight="1">
      <c r="A739" s="183"/>
      <c r="B739" s="13" t="s">
        <v>6719</v>
      </c>
      <c r="C739" s="104">
        <v>1</v>
      </c>
      <c r="D739" s="104"/>
      <c r="E739" s="82"/>
      <c r="F739" s="82"/>
      <c r="G739" s="8" t="s">
        <v>155</v>
      </c>
      <c r="H739" s="8" t="s">
        <v>34</v>
      </c>
      <c r="I739" s="8" t="s">
        <v>216</v>
      </c>
      <c r="J739" s="12">
        <f t="shared" si="2"/>
        <v>15</v>
      </c>
      <c r="K739" s="8" t="s">
        <v>4735</v>
      </c>
      <c r="L739" s="8" t="s">
        <v>4736</v>
      </c>
      <c r="M739" s="8" t="s">
        <v>736</v>
      </c>
      <c r="N739" s="8" t="s">
        <v>738</v>
      </c>
      <c r="O739" s="8" t="s">
        <v>6722</v>
      </c>
      <c r="P739" s="8" t="s">
        <v>6723</v>
      </c>
      <c r="Q739" s="8" t="s">
        <v>736</v>
      </c>
      <c r="R739" s="8" t="s">
        <v>738</v>
      </c>
      <c r="S739" s="8" t="s">
        <v>89</v>
      </c>
      <c r="T739" s="8" t="s">
        <v>78</v>
      </c>
      <c r="U739" s="8" t="s">
        <v>59</v>
      </c>
      <c r="V739" s="8" t="s">
        <v>89</v>
      </c>
      <c r="W739" s="8" t="s">
        <v>89</v>
      </c>
    </row>
    <row r="740" spans="1:23" ht="15" customHeight="1">
      <c r="A740" s="183"/>
      <c r="B740" s="13" t="s">
        <v>6725</v>
      </c>
      <c r="C740" s="104">
        <v>1</v>
      </c>
      <c r="D740" s="104"/>
      <c r="E740" s="82"/>
      <c r="F740" s="82"/>
      <c r="G740" s="8" t="s">
        <v>155</v>
      </c>
      <c r="H740" s="8" t="s">
        <v>34</v>
      </c>
      <c r="I740" s="8" t="s">
        <v>216</v>
      </c>
      <c r="J740" s="12">
        <f t="shared" si="2"/>
        <v>15</v>
      </c>
      <c r="K740" s="8" t="s">
        <v>4735</v>
      </c>
      <c r="L740" s="8" t="s">
        <v>4736</v>
      </c>
      <c r="M740" s="8" t="s">
        <v>736</v>
      </c>
      <c r="N740" s="8" t="s">
        <v>738</v>
      </c>
      <c r="O740" s="8" t="s">
        <v>6728</v>
      </c>
      <c r="P740" s="8" t="s">
        <v>6730</v>
      </c>
      <c r="Q740" s="8" t="s">
        <v>736</v>
      </c>
      <c r="R740" s="8" t="s">
        <v>738</v>
      </c>
      <c r="S740" s="8" t="s">
        <v>89</v>
      </c>
      <c r="T740" s="8" t="s">
        <v>78</v>
      </c>
      <c r="U740" s="8" t="s">
        <v>59</v>
      </c>
      <c r="V740" s="8" t="s">
        <v>89</v>
      </c>
      <c r="W740" s="8" t="s">
        <v>89</v>
      </c>
    </row>
    <row r="741" spans="1:23" ht="15" customHeight="1">
      <c r="A741" s="183"/>
      <c r="B741" s="13" t="s">
        <v>6733</v>
      </c>
      <c r="C741" s="104">
        <v>1</v>
      </c>
      <c r="D741" s="104"/>
      <c r="E741" s="82"/>
      <c r="F741" s="82"/>
      <c r="G741" s="8" t="s">
        <v>84</v>
      </c>
      <c r="H741" s="8" t="s">
        <v>34</v>
      </c>
      <c r="I741" s="8" t="s">
        <v>216</v>
      </c>
      <c r="J741" s="12">
        <f t="shared" si="2"/>
        <v>15</v>
      </c>
      <c r="K741" s="8" t="s">
        <v>4735</v>
      </c>
      <c r="L741" s="8" t="s">
        <v>4736</v>
      </c>
      <c r="M741" s="8" t="s">
        <v>736</v>
      </c>
      <c r="N741" s="8" t="s">
        <v>738</v>
      </c>
      <c r="O741" s="8" t="s">
        <v>6737</v>
      </c>
      <c r="P741" s="8" t="s">
        <v>6738</v>
      </c>
      <c r="Q741" s="8" t="s">
        <v>736</v>
      </c>
      <c r="R741" s="8" t="s">
        <v>738</v>
      </c>
      <c r="S741" s="8" t="s">
        <v>89</v>
      </c>
      <c r="T741" s="8" t="s">
        <v>78</v>
      </c>
      <c r="U741" s="8" t="s">
        <v>59</v>
      </c>
      <c r="V741" s="8" t="s">
        <v>89</v>
      </c>
      <c r="W741" s="8" t="s">
        <v>89</v>
      </c>
    </row>
    <row r="742" spans="1:23" ht="15" customHeight="1">
      <c r="A742" s="183"/>
      <c r="B742" s="13" t="s">
        <v>6739</v>
      </c>
      <c r="C742" s="104">
        <v>1</v>
      </c>
      <c r="D742" s="104"/>
      <c r="E742" s="82"/>
      <c r="F742" s="82"/>
      <c r="G742" s="8" t="s">
        <v>84</v>
      </c>
      <c r="H742" s="8" t="s">
        <v>34</v>
      </c>
      <c r="I742" s="8" t="s">
        <v>216</v>
      </c>
      <c r="J742" s="12">
        <f t="shared" si="2"/>
        <v>15</v>
      </c>
      <c r="K742" s="8" t="s">
        <v>4735</v>
      </c>
      <c r="L742" s="8" t="s">
        <v>4736</v>
      </c>
      <c r="M742" s="8" t="s">
        <v>736</v>
      </c>
      <c r="N742" s="8" t="s">
        <v>738</v>
      </c>
      <c r="O742" s="8" t="s">
        <v>6742</v>
      </c>
      <c r="P742" s="8" t="s">
        <v>6744</v>
      </c>
      <c r="Q742" s="8" t="s">
        <v>736</v>
      </c>
      <c r="R742" s="8" t="s">
        <v>738</v>
      </c>
      <c r="S742" s="8" t="s">
        <v>89</v>
      </c>
      <c r="T742" s="8" t="s">
        <v>78</v>
      </c>
      <c r="U742" s="8" t="s">
        <v>59</v>
      </c>
      <c r="V742" s="8" t="s">
        <v>89</v>
      </c>
      <c r="W742" s="8" t="s">
        <v>89</v>
      </c>
    </row>
    <row r="743" spans="1:23" ht="15" customHeight="1">
      <c r="A743" s="183"/>
      <c r="B743" s="13" t="s">
        <v>6745</v>
      </c>
      <c r="C743" s="104">
        <v>1</v>
      </c>
      <c r="D743" s="104"/>
      <c r="E743" s="82"/>
      <c r="F743" s="82"/>
      <c r="G743" s="8" t="s">
        <v>84</v>
      </c>
      <c r="H743" s="8" t="s">
        <v>34</v>
      </c>
      <c r="I743" s="8" t="s">
        <v>216</v>
      </c>
      <c r="J743" s="12">
        <f t="shared" si="2"/>
        <v>15</v>
      </c>
      <c r="K743" s="8" t="s">
        <v>4735</v>
      </c>
      <c r="L743" s="8" t="s">
        <v>4736</v>
      </c>
      <c r="M743" s="8" t="s">
        <v>736</v>
      </c>
      <c r="N743" s="8" t="s">
        <v>738</v>
      </c>
      <c r="O743" s="8" t="s">
        <v>6748</v>
      </c>
      <c r="P743" s="8" t="s">
        <v>6750</v>
      </c>
      <c r="Q743" s="8" t="s">
        <v>736</v>
      </c>
      <c r="R743" s="8" t="s">
        <v>738</v>
      </c>
      <c r="S743" s="8" t="s">
        <v>89</v>
      </c>
      <c r="T743" s="8" t="s">
        <v>78</v>
      </c>
      <c r="U743" s="8" t="s">
        <v>59</v>
      </c>
      <c r="V743" s="8" t="s">
        <v>89</v>
      </c>
      <c r="W743" s="8" t="s">
        <v>89</v>
      </c>
    </row>
    <row r="744" spans="1:23" ht="15" customHeight="1">
      <c r="A744" s="183"/>
      <c r="B744" s="13" t="s">
        <v>6754</v>
      </c>
      <c r="C744" s="104">
        <v>1</v>
      </c>
      <c r="D744" s="104"/>
      <c r="E744" s="82"/>
      <c r="F744" s="82"/>
      <c r="G744" s="8" t="s">
        <v>84</v>
      </c>
      <c r="H744" s="8" t="s">
        <v>34</v>
      </c>
      <c r="I744" s="8" t="s">
        <v>216</v>
      </c>
      <c r="J744" s="12">
        <f t="shared" si="2"/>
        <v>15</v>
      </c>
      <c r="K744" s="8" t="s">
        <v>4735</v>
      </c>
      <c r="L744" s="8" t="s">
        <v>4736</v>
      </c>
      <c r="M744" s="8" t="s">
        <v>736</v>
      </c>
      <c r="N744" s="8" t="s">
        <v>738</v>
      </c>
      <c r="O744" s="8" t="s">
        <v>6758</v>
      </c>
      <c r="P744" s="8" t="s">
        <v>6759</v>
      </c>
      <c r="Q744" s="8" t="s">
        <v>736</v>
      </c>
      <c r="R744" s="8" t="s">
        <v>738</v>
      </c>
      <c r="S744" s="8" t="s">
        <v>89</v>
      </c>
      <c r="T744" s="8" t="s">
        <v>78</v>
      </c>
      <c r="U744" s="8" t="s">
        <v>59</v>
      </c>
      <c r="V744" s="8" t="s">
        <v>89</v>
      </c>
      <c r="W744" s="8" t="s">
        <v>89</v>
      </c>
    </row>
    <row r="745" spans="1:23" ht="15" customHeight="1">
      <c r="A745" s="183"/>
      <c r="B745" s="13" t="s">
        <v>6762</v>
      </c>
      <c r="C745" s="104">
        <v>1</v>
      </c>
      <c r="D745" s="104"/>
      <c r="E745" s="82"/>
      <c r="F745" s="82"/>
      <c r="G745" s="8" t="s">
        <v>155</v>
      </c>
      <c r="H745" s="8" t="s">
        <v>34</v>
      </c>
      <c r="I745" s="8" t="s">
        <v>216</v>
      </c>
      <c r="J745" s="12">
        <f t="shared" si="2"/>
        <v>15</v>
      </c>
      <c r="K745" s="8" t="s">
        <v>6765</v>
      </c>
      <c r="L745" s="8" t="s">
        <v>6766</v>
      </c>
      <c r="M745" s="8" t="s">
        <v>736</v>
      </c>
      <c r="N745" s="8" t="s">
        <v>738</v>
      </c>
      <c r="O745" s="8" t="s">
        <v>4735</v>
      </c>
      <c r="P745" s="8" t="s">
        <v>4736</v>
      </c>
      <c r="Q745" s="8" t="s">
        <v>736</v>
      </c>
      <c r="R745" s="8" t="s">
        <v>738</v>
      </c>
      <c r="S745" s="8" t="s">
        <v>89</v>
      </c>
      <c r="T745" s="8" t="s">
        <v>78</v>
      </c>
      <c r="U745" s="8" t="s">
        <v>3518</v>
      </c>
      <c r="V745" s="8" t="s">
        <v>89</v>
      </c>
      <c r="W745" s="8" t="s">
        <v>89</v>
      </c>
    </row>
    <row r="746" spans="1:23" ht="15" customHeight="1">
      <c r="A746" s="183"/>
      <c r="B746" s="13" t="s">
        <v>6768</v>
      </c>
      <c r="C746" s="104">
        <v>1</v>
      </c>
      <c r="D746" s="104"/>
      <c r="E746" s="82"/>
      <c r="F746" s="82"/>
      <c r="G746" s="8" t="s">
        <v>155</v>
      </c>
      <c r="H746" s="8" t="s">
        <v>34</v>
      </c>
      <c r="I746" s="8" t="s">
        <v>216</v>
      </c>
      <c r="J746" s="12">
        <f t="shared" si="2"/>
        <v>15</v>
      </c>
      <c r="K746" s="8" t="s">
        <v>6771</v>
      </c>
      <c r="L746" s="8" t="s">
        <v>6773</v>
      </c>
      <c r="M746" s="8" t="s">
        <v>736</v>
      </c>
      <c r="N746" s="8" t="s">
        <v>738</v>
      </c>
      <c r="O746" s="8" t="s">
        <v>4735</v>
      </c>
      <c r="P746" s="8" t="s">
        <v>4736</v>
      </c>
      <c r="Q746" s="8" t="s">
        <v>736</v>
      </c>
      <c r="R746" s="8" t="s">
        <v>738</v>
      </c>
      <c r="S746" s="8" t="s">
        <v>89</v>
      </c>
      <c r="T746" s="8" t="s">
        <v>78</v>
      </c>
      <c r="U746" s="8" t="s">
        <v>3518</v>
      </c>
      <c r="V746" s="8" t="s">
        <v>89</v>
      </c>
      <c r="W746" s="8" t="s">
        <v>89</v>
      </c>
    </row>
    <row r="747" spans="1:23" ht="15" customHeight="1">
      <c r="A747" s="183"/>
      <c r="B747" s="13" t="s">
        <v>6776</v>
      </c>
      <c r="C747" s="104">
        <v>1</v>
      </c>
      <c r="D747" s="104"/>
      <c r="E747" s="82"/>
      <c r="F747" s="82"/>
      <c r="G747" s="8" t="s">
        <v>84</v>
      </c>
      <c r="H747" s="8" t="s">
        <v>34</v>
      </c>
      <c r="I747" s="8" t="s">
        <v>216</v>
      </c>
      <c r="J747" s="12">
        <f t="shared" si="2"/>
        <v>15</v>
      </c>
      <c r="K747" s="8" t="s">
        <v>4717</v>
      </c>
      <c r="L747" s="8" t="s">
        <v>4718</v>
      </c>
      <c r="M747" s="8" t="s">
        <v>736</v>
      </c>
      <c r="N747" s="8" t="s">
        <v>738</v>
      </c>
      <c r="O747" s="8" t="s">
        <v>6780</v>
      </c>
      <c r="P747" s="8" t="s">
        <v>6782</v>
      </c>
      <c r="Q747" s="8" t="s">
        <v>736</v>
      </c>
      <c r="R747" s="8" t="s">
        <v>738</v>
      </c>
      <c r="S747" s="8" t="s">
        <v>89</v>
      </c>
      <c r="T747" s="8" t="s">
        <v>78</v>
      </c>
      <c r="U747" s="8" t="s">
        <v>59</v>
      </c>
      <c r="V747" s="8" t="s">
        <v>89</v>
      </c>
      <c r="W747" s="8" t="s">
        <v>89</v>
      </c>
    </row>
    <row r="748" spans="1:23" ht="15" customHeight="1">
      <c r="A748" s="183"/>
      <c r="B748" s="13" t="s">
        <v>6786</v>
      </c>
      <c r="C748" s="104"/>
      <c r="D748" s="104"/>
      <c r="E748" s="82"/>
      <c r="F748" s="82"/>
      <c r="G748" s="8" t="s">
        <v>84</v>
      </c>
      <c r="H748" s="8" t="s">
        <v>34</v>
      </c>
      <c r="I748" s="8" t="s">
        <v>216</v>
      </c>
      <c r="J748" s="12">
        <f t="shared" si="2"/>
        <v>15</v>
      </c>
      <c r="K748" s="8" t="s">
        <v>4735</v>
      </c>
      <c r="L748" s="8" t="s">
        <v>4736</v>
      </c>
      <c r="M748" s="8" t="s">
        <v>736</v>
      </c>
      <c r="N748" s="8" t="s">
        <v>738</v>
      </c>
      <c r="O748" s="8" t="s">
        <v>6789</v>
      </c>
      <c r="P748" s="8" t="s">
        <v>6708</v>
      </c>
      <c r="Q748" s="8" t="s">
        <v>736</v>
      </c>
      <c r="R748" s="8" t="s">
        <v>738</v>
      </c>
      <c r="S748" s="8" t="s">
        <v>89</v>
      </c>
      <c r="T748" s="8" t="s">
        <v>78</v>
      </c>
      <c r="U748" s="8" t="s">
        <v>59</v>
      </c>
      <c r="V748" s="8" t="s">
        <v>89</v>
      </c>
      <c r="W748" s="8" t="s">
        <v>89</v>
      </c>
    </row>
    <row r="749" spans="1:23" ht="15" customHeight="1">
      <c r="A749" s="183"/>
      <c r="B749" s="13" t="s">
        <v>6792</v>
      </c>
      <c r="C749" s="104"/>
      <c r="D749" s="104"/>
      <c r="E749" s="82"/>
      <c r="F749" s="82"/>
      <c r="G749" s="8" t="s">
        <v>6794</v>
      </c>
      <c r="H749" s="8" t="s">
        <v>34</v>
      </c>
      <c r="I749" s="8" t="s">
        <v>6795</v>
      </c>
      <c r="J749" s="12">
        <f t="shared" si="2"/>
        <v>33</v>
      </c>
      <c r="K749" s="8" t="s">
        <v>4765</v>
      </c>
      <c r="L749" s="8" t="s">
        <v>4766</v>
      </c>
      <c r="M749" s="8" t="s">
        <v>896</v>
      </c>
      <c r="N749" s="8" t="s">
        <v>897</v>
      </c>
      <c r="O749" s="8" t="s">
        <v>4702</v>
      </c>
      <c r="P749" s="8" t="s">
        <v>4703</v>
      </c>
      <c r="Q749" s="8" t="s">
        <v>46</v>
      </c>
      <c r="R749" s="8" t="s">
        <v>49</v>
      </c>
      <c r="S749" s="8" t="s">
        <v>4779</v>
      </c>
      <c r="T749" s="8" t="s">
        <v>57</v>
      </c>
      <c r="U749" s="8" t="s">
        <v>6799</v>
      </c>
      <c r="V749" s="8" t="s">
        <v>4772</v>
      </c>
      <c r="W749" s="8" t="s">
        <v>177</v>
      </c>
    </row>
    <row r="750" spans="1:23" ht="15" customHeight="1">
      <c r="A750" s="183"/>
      <c r="B750" s="13" t="s">
        <v>6802</v>
      </c>
      <c r="C750" s="104"/>
      <c r="D750" s="104"/>
      <c r="E750" s="82"/>
      <c r="F750" s="82"/>
      <c r="G750" s="8" t="s">
        <v>6794</v>
      </c>
      <c r="H750" s="8" t="s">
        <v>34</v>
      </c>
      <c r="I750" s="8" t="s">
        <v>2963</v>
      </c>
      <c r="J750" s="12">
        <f t="shared" si="2"/>
        <v>40</v>
      </c>
      <c r="K750" s="8" t="s">
        <v>4785</v>
      </c>
      <c r="L750" s="8" t="s">
        <v>4787</v>
      </c>
      <c r="M750" s="8" t="s">
        <v>65</v>
      </c>
      <c r="N750" s="8" t="s">
        <v>68</v>
      </c>
      <c r="O750" s="8" t="s">
        <v>4702</v>
      </c>
      <c r="P750" s="8" t="s">
        <v>4703</v>
      </c>
      <c r="Q750" s="8" t="s">
        <v>46</v>
      </c>
      <c r="R750" s="8" t="s">
        <v>49</v>
      </c>
      <c r="S750" s="8" t="s">
        <v>6805</v>
      </c>
      <c r="T750" s="8" t="s">
        <v>57</v>
      </c>
      <c r="U750" s="8" t="s">
        <v>6799</v>
      </c>
      <c r="V750" s="8" t="s">
        <v>4790</v>
      </c>
      <c r="W750" s="8" t="s">
        <v>177</v>
      </c>
    </row>
    <row r="751" spans="1:23" ht="15" customHeight="1">
      <c r="A751" s="183"/>
      <c r="B751" s="13" t="s">
        <v>6806</v>
      </c>
      <c r="C751" s="104"/>
      <c r="D751" s="104"/>
      <c r="E751" s="82"/>
      <c r="F751" s="82"/>
      <c r="G751" s="8" t="s">
        <v>4762</v>
      </c>
      <c r="H751" s="8" t="s">
        <v>34</v>
      </c>
      <c r="I751" s="8" t="s">
        <v>6808</v>
      </c>
      <c r="J751" s="12">
        <f t="shared" si="2"/>
        <v>21</v>
      </c>
      <c r="K751" s="8" t="s">
        <v>6810</v>
      </c>
      <c r="L751" s="8" t="s">
        <v>4959</v>
      </c>
      <c r="M751" s="8" t="s">
        <v>46</v>
      </c>
      <c r="N751" s="8" t="s">
        <v>49</v>
      </c>
      <c r="O751" s="8" t="s">
        <v>6812</v>
      </c>
      <c r="P751" s="8" t="s">
        <v>6813</v>
      </c>
      <c r="Q751" s="8" t="s">
        <v>46</v>
      </c>
      <c r="R751" s="8" t="s">
        <v>49</v>
      </c>
      <c r="S751" s="8" t="s">
        <v>89</v>
      </c>
      <c r="T751" s="8" t="s">
        <v>78</v>
      </c>
      <c r="U751" s="8" t="s">
        <v>4960</v>
      </c>
      <c r="V751" s="8" t="s">
        <v>89</v>
      </c>
      <c r="W751" s="8" t="s">
        <v>89</v>
      </c>
    </row>
    <row r="752" spans="1:23" ht="15" customHeight="1">
      <c r="A752" s="183"/>
      <c r="B752" s="13" t="s">
        <v>6816</v>
      </c>
      <c r="C752" s="104">
        <v>1</v>
      </c>
      <c r="D752" s="104"/>
      <c r="E752" s="82"/>
      <c r="F752" s="82"/>
      <c r="G752" s="8" t="s">
        <v>4762</v>
      </c>
      <c r="H752" s="8" t="s">
        <v>34</v>
      </c>
      <c r="I752" s="8" t="s">
        <v>1043</v>
      </c>
      <c r="J752" s="12">
        <f t="shared" si="2"/>
        <v>5</v>
      </c>
      <c r="K752" s="8" t="s">
        <v>5006</v>
      </c>
      <c r="L752" s="8" t="s">
        <v>5007</v>
      </c>
      <c r="M752" s="8" t="s">
        <v>65</v>
      </c>
      <c r="N752" s="8" t="s">
        <v>68</v>
      </c>
      <c r="O752" s="8" t="s">
        <v>6824</v>
      </c>
      <c r="P752" s="8" t="s">
        <v>5509</v>
      </c>
      <c r="Q752" s="8" t="s">
        <v>65</v>
      </c>
      <c r="R752" s="8" t="s">
        <v>68</v>
      </c>
      <c r="S752" s="8" t="s">
        <v>89</v>
      </c>
      <c r="T752" s="8" t="s">
        <v>78</v>
      </c>
      <c r="U752" s="8" t="s">
        <v>4960</v>
      </c>
      <c r="V752" s="8" t="s">
        <v>89</v>
      </c>
      <c r="W752" s="8" t="s">
        <v>89</v>
      </c>
    </row>
    <row r="753" spans="1:23" ht="15" customHeight="1">
      <c r="A753" s="183"/>
      <c r="B753" s="13" t="s">
        <v>6827</v>
      </c>
      <c r="C753" s="104">
        <v>1</v>
      </c>
      <c r="D753" s="104"/>
      <c r="E753" s="82"/>
      <c r="F753" s="82"/>
      <c r="G753" s="8" t="s">
        <v>155</v>
      </c>
      <c r="H753" s="8" t="s">
        <v>34</v>
      </c>
      <c r="I753" s="8" t="s">
        <v>6829</v>
      </c>
      <c r="J753" s="12">
        <f t="shared" si="2"/>
        <v>20</v>
      </c>
      <c r="K753" s="8" t="s">
        <v>6832</v>
      </c>
      <c r="L753" s="8" t="s">
        <v>6833</v>
      </c>
      <c r="M753" s="8" t="s">
        <v>736</v>
      </c>
      <c r="N753" s="8" t="s">
        <v>738</v>
      </c>
      <c r="O753" s="8" t="s">
        <v>4714</v>
      </c>
      <c r="P753" s="8" t="s">
        <v>4716</v>
      </c>
      <c r="Q753" s="8" t="s">
        <v>736</v>
      </c>
      <c r="R753" s="8" t="s">
        <v>738</v>
      </c>
      <c r="S753" s="8" t="s">
        <v>6835</v>
      </c>
      <c r="T753" s="8" t="s">
        <v>78</v>
      </c>
      <c r="U753" s="8" t="s">
        <v>59</v>
      </c>
      <c r="V753" s="8" t="s">
        <v>6836</v>
      </c>
      <c r="W753" s="8" t="s">
        <v>4722</v>
      </c>
    </row>
    <row r="754" spans="1:23" ht="15" customHeight="1">
      <c r="A754" s="183"/>
      <c r="B754" s="13" t="s">
        <v>6838</v>
      </c>
      <c r="C754" s="104"/>
      <c r="D754" s="104"/>
      <c r="E754" s="82"/>
      <c r="F754" s="82"/>
      <c r="G754" s="8" t="s">
        <v>155</v>
      </c>
      <c r="H754" s="8" t="s">
        <v>34</v>
      </c>
      <c r="I754" s="8" t="s">
        <v>6829</v>
      </c>
      <c r="J754" s="12">
        <f t="shared" si="2"/>
        <v>20</v>
      </c>
      <c r="K754" s="8" t="s">
        <v>6841</v>
      </c>
      <c r="L754" s="8" t="s">
        <v>6842</v>
      </c>
      <c r="M754" s="8" t="s">
        <v>736</v>
      </c>
      <c r="N754" s="8" t="s">
        <v>738</v>
      </c>
      <c r="O754" s="8" t="s">
        <v>4714</v>
      </c>
      <c r="P754" s="8" t="s">
        <v>4716</v>
      </c>
      <c r="Q754" s="8" t="s">
        <v>736</v>
      </c>
      <c r="R754" s="8" t="s">
        <v>738</v>
      </c>
      <c r="S754" s="8" t="s">
        <v>6835</v>
      </c>
      <c r="T754" s="8" t="s">
        <v>78</v>
      </c>
      <c r="U754" s="8" t="s">
        <v>59</v>
      </c>
      <c r="V754" s="8" t="s">
        <v>6836</v>
      </c>
      <c r="W754" s="8" t="s">
        <v>4722</v>
      </c>
    </row>
    <row r="755" spans="1:23" ht="15" customHeight="1">
      <c r="A755" s="183"/>
      <c r="B755" s="13" t="s">
        <v>6846</v>
      </c>
      <c r="C755" s="104"/>
      <c r="D755" s="104"/>
      <c r="E755" s="82"/>
      <c r="F755" s="82"/>
      <c r="G755" s="8" t="s">
        <v>5764</v>
      </c>
      <c r="H755" s="8" t="s">
        <v>34</v>
      </c>
      <c r="I755" s="8" t="s">
        <v>216</v>
      </c>
      <c r="J755" s="12">
        <f t="shared" si="2"/>
        <v>15</v>
      </c>
      <c r="K755" s="8" t="s">
        <v>5965</v>
      </c>
      <c r="L755" s="8" t="s">
        <v>5966</v>
      </c>
      <c r="M755" s="8" t="s">
        <v>3479</v>
      </c>
      <c r="N755" s="8" t="s">
        <v>3480</v>
      </c>
      <c r="O755" s="8" t="s">
        <v>6292</v>
      </c>
      <c r="P755" s="8" t="s">
        <v>6293</v>
      </c>
      <c r="Q755" s="8" t="s">
        <v>3479</v>
      </c>
      <c r="R755" s="8" t="s">
        <v>3480</v>
      </c>
      <c r="S755" s="8" t="s">
        <v>89</v>
      </c>
      <c r="T755" s="8" t="s">
        <v>78</v>
      </c>
      <c r="U755" s="8" t="s">
        <v>59</v>
      </c>
      <c r="V755" s="8" t="s">
        <v>89</v>
      </c>
      <c r="W755" s="8" t="s">
        <v>89</v>
      </c>
    </row>
    <row r="756" spans="1:23" ht="15" customHeight="1">
      <c r="A756" s="183"/>
      <c r="B756" s="13" t="s">
        <v>6853</v>
      </c>
      <c r="C756" s="104"/>
      <c r="D756" s="104"/>
      <c r="E756" s="82"/>
      <c r="F756" s="82"/>
      <c r="G756" s="8" t="s">
        <v>5764</v>
      </c>
      <c r="H756" s="8" t="s">
        <v>34</v>
      </c>
      <c r="I756" s="8" t="s">
        <v>552</v>
      </c>
      <c r="J756" s="12">
        <f t="shared" si="2"/>
        <v>5</v>
      </c>
      <c r="K756" s="8" t="s">
        <v>5840</v>
      </c>
      <c r="L756" s="8" t="s">
        <v>5841</v>
      </c>
      <c r="M756" s="8" t="s">
        <v>896</v>
      </c>
      <c r="N756" s="8" t="s">
        <v>897</v>
      </c>
      <c r="O756" s="8" t="s">
        <v>6582</v>
      </c>
      <c r="P756" s="8" t="s">
        <v>6583</v>
      </c>
      <c r="Q756" s="8" t="s">
        <v>896</v>
      </c>
      <c r="R756" s="8" t="s">
        <v>897</v>
      </c>
      <c r="S756" s="8" t="s">
        <v>89</v>
      </c>
      <c r="T756" s="8" t="s">
        <v>78</v>
      </c>
      <c r="U756" s="8" t="s">
        <v>59</v>
      </c>
      <c r="V756" s="8" t="s">
        <v>89</v>
      </c>
      <c r="W756" s="8" t="s">
        <v>89</v>
      </c>
    </row>
    <row r="757" spans="1:23" ht="15" customHeight="1">
      <c r="A757" s="183"/>
      <c r="B757" s="13" t="s">
        <v>6861</v>
      </c>
      <c r="C757" s="104"/>
      <c r="D757" s="104"/>
      <c r="E757" s="82"/>
      <c r="F757" s="82"/>
      <c r="G757" s="8" t="s">
        <v>5764</v>
      </c>
      <c r="H757" s="8" t="s">
        <v>34</v>
      </c>
      <c r="I757" s="8" t="s">
        <v>2224</v>
      </c>
      <c r="J757" s="12">
        <f t="shared" si="2"/>
        <v>20</v>
      </c>
      <c r="K757" s="8" t="s">
        <v>5799</v>
      </c>
      <c r="L757" s="8" t="s">
        <v>5800</v>
      </c>
      <c r="M757" s="8" t="s">
        <v>65</v>
      </c>
      <c r="N757" s="8" t="s">
        <v>68</v>
      </c>
      <c r="O757" s="8" t="s">
        <v>5974</v>
      </c>
      <c r="P757" s="8" t="s">
        <v>5975</v>
      </c>
      <c r="Q757" s="8" t="s">
        <v>65</v>
      </c>
      <c r="R757" s="8" t="s">
        <v>68</v>
      </c>
      <c r="S757" s="8" t="s">
        <v>89</v>
      </c>
      <c r="T757" s="8" t="s">
        <v>78</v>
      </c>
      <c r="U757" s="8" t="s">
        <v>59</v>
      </c>
      <c r="V757" s="8" t="s">
        <v>89</v>
      </c>
      <c r="W757" s="8" t="s">
        <v>89</v>
      </c>
    </row>
    <row r="758" spans="1:23" ht="15" customHeight="1">
      <c r="A758" s="183"/>
      <c r="B758" s="13" t="s">
        <v>6866</v>
      </c>
      <c r="C758" s="104">
        <v>1</v>
      </c>
      <c r="D758" s="104"/>
      <c r="E758" s="82"/>
      <c r="F758" s="82"/>
      <c r="G758" s="8" t="s">
        <v>5764</v>
      </c>
      <c r="H758" s="8" t="s">
        <v>34</v>
      </c>
      <c r="I758" s="8" t="s">
        <v>5862</v>
      </c>
      <c r="J758" s="12">
        <f t="shared" si="2"/>
        <v>12</v>
      </c>
      <c r="K758" s="8" t="s">
        <v>5766</v>
      </c>
      <c r="L758" s="8" t="s">
        <v>5767</v>
      </c>
      <c r="M758" s="8" t="s">
        <v>502</v>
      </c>
      <c r="N758" s="8" t="s">
        <v>503</v>
      </c>
      <c r="O758" s="8" t="s">
        <v>5985</v>
      </c>
      <c r="P758" s="8" t="s">
        <v>5986</v>
      </c>
      <c r="Q758" s="8" t="s">
        <v>502</v>
      </c>
      <c r="R758" s="8" t="s">
        <v>503</v>
      </c>
      <c r="S758" s="8" t="s">
        <v>89</v>
      </c>
      <c r="T758" s="8" t="s">
        <v>78</v>
      </c>
      <c r="U758" s="8" t="s">
        <v>59</v>
      </c>
      <c r="V758" s="8" t="s">
        <v>89</v>
      </c>
      <c r="W758" s="8" t="s">
        <v>89</v>
      </c>
    </row>
    <row r="759" spans="1:23" ht="15" customHeight="1">
      <c r="A759" s="183"/>
      <c r="B759" s="13" t="s">
        <v>6873</v>
      </c>
      <c r="C759" s="104"/>
      <c r="D759" s="104"/>
      <c r="E759" s="82"/>
      <c r="F759" s="82"/>
      <c r="G759" s="8" t="s">
        <v>104</v>
      </c>
      <c r="H759" s="8" t="s">
        <v>34</v>
      </c>
      <c r="I759" s="8" t="s">
        <v>6876</v>
      </c>
      <c r="J759" s="12">
        <f t="shared" si="2"/>
        <v>21</v>
      </c>
      <c r="K759" s="8" t="s">
        <v>815</v>
      </c>
      <c r="L759" s="8" t="s">
        <v>816</v>
      </c>
      <c r="M759" s="8" t="s">
        <v>736</v>
      </c>
      <c r="N759" s="8" t="s">
        <v>738</v>
      </c>
      <c r="O759" s="8" t="s">
        <v>4714</v>
      </c>
      <c r="P759" s="8" t="s">
        <v>4716</v>
      </c>
      <c r="Q759" s="8" t="s">
        <v>736</v>
      </c>
      <c r="R759" s="8" t="s">
        <v>738</v>
      </c>
      <c r="S759" s="8" t="s">
        <v>6879</v>
      </c>
      <c r="T759" s="8" t="s">
        <v>78</v>
      </c>
      <c r="U759" s="8" t="s">
        <v>59</v>
      </c>
      <c r="V759" s="8" t="s">
        <v>819</v>
      </c>
      <c r="W759" s="8" t="s">
        <v>4722</v>
      </c>
    </row>
    <row r="760" spans="1:23" ht="15" customHeight="1">
      <c r="A760" s="183"/>
      <c r="B760" s="13" t="s">
        <v>6881</v>
      </c>
      <c r="C760" s="104">
        <v>1</v>
      </c>
      <c r="D760" s="104"/>
      <c r="E760" s="82"/>
      <c r="F760" s="82"/>
      <c r="G760" s="8" t="s">
        <v>4972</v>
      </c>
      <c r="H760" s="8" t="s">
        <v>34</v>
      </c>
      <c r="I760" s="8" t="s">
        <v>6883</v>
      </c>
      <c r="J760" s="12">
        <f t="shared" si="2"/>
        <v>41</v>
      </c>
      <c r="K760" s="8" t="s">
        <v>5013</v>
      </c>
      <c r="L760" s="8" t="s">
        <v>5014</v>
      </c>
      <c r="M760" s="8" t="s">
        <v>716</v>
      </c>
      <c r="N760" s="8" t="s">
        <v>718</v>
      </c>
      <c r="O760" s="8" t="s">
        <v>6885</v>
      </c>
      <c r="P760" s="8" t="s">
        <v>6887</v>
      </c>
      <c r="Q760" s="8" t="s">
        <v>842</v>
      </c>
      <c r="R760" s="8" t="s">
        <v>843</v>
      </c>
      <c r="S760" s="8" t="s">
        <v>6888</v>
      </c>
      <c r="T760" s="8" t="s">
        <v>57</v>
      </c>
      <c r="U760" s="8" t="s">
        <v>5015</v>
      </c>
      <c r="V760" s="8" t="s">
        <v>5518</v>
      </c>
      <c r="W760" s="8" t="s">
        <v>3914</v>
      </c>
    </row>
    <row r="761" spans="1:23" ht="15" customHeight="1">
      <c r="A761" s="183"/>
      <c r="B761" s="13" t="s">
        <v>6890</v>
      </c>
      <c r="C761" s="104"/>
      <c r="D761" s="104"/>
      <c r="E761" s="82"/>
      <c r="F761" s="82"/>
      <c r="G761" s="8" t="s">
        <v>84</v>
      </c>
      <c r="H761" s="8" t="s">
        <v>34</v>
      </c>
      <c r="I761" s="8" t="s">
        <v>6893</v>
      </c>
      <c r="J761" s="12">
        <f t="shared" si="2"/>
        <v>85</v>
      </c>
      <c r="K761" s="8" t="s">
        <v>6418</v>
      </c>
      <c r="L761" s="8" t="s">
        <v>6419</v>
      </c>
      <c r="M761" s="8" t="s">
        <v>842</v>
      </c>
      <c r="N761" s="8" t="s">
        <v>843</v>
      </c>
      <c r="O761" s="8" t="s">
        <v>4714</v>
      </c>
      <c r="P761" s="8" t="s">
        <v>4716</v>
      </c>
      <c r="Q761" s="8" t="s">
        <v>736</v>
      </c>
      <c r="R761" s="8" t="s">
        <v>738</v>
      </c>
      <c r="S761" s="8" t="s">
        <v>6897</v>
      </c>
      <c r="T761" s="8" t="s">
        <v>57</v>
      </c>
      <c r="U761" s="8" t="s">
        <v>1400</v>
      </c>
      <c r="V761" s="8" t="s">
        <v>6363</v>
      </c>
      <c r="W761" s="8" t="s">
        <v>4722</v>
      </c>
    </row>
    <row r="762" spans="1:23" ht="15" customHeight="1">
      <c r="A762" s="183"/>
      <c r="B762" s="13" t="s">
        <v>6901</v>
      </c>
      <c r="C762" s="104"/>
      <c r="D762" s="104"/>
      <c r="E762" s="82"/>
      <c r="F762" s="82"/>
      <c r="G762" s="8" t="s">
        <v>4972</v>
      </c>
      <c r="H762" s="8" t="s">
        <v>34</v>
      </c>
      <c r="I762" s="8" t="s">
        <v>6903</v>
      </c>
      <c r="J762" s="12">
        <f t="shared" si="2"/>
        <v>54</v>
      </c>
      <c r="K762" s="8" t="s">
        <v>6904</v>
      </c>
      <c r="L762" s="8" t="s">
        <v>6905</v>
      </c>
      <c r="M762" s="8" t="s">
        <v>2781</v>
      </c>
      <c r="N762" s="8" t="s">
        <v>2782</v>
      </c>
      <c r="O762" s="8" t="s">
        <v>5068</v>
      </c>
      <c r="P762" s="8" t="s">
        <v>5069</v>
      </c>
      <c r="Q762" s="8" t="s">
        <v>46</v>
      </c>
      <c r="R762" s="8" t="s">
        <v>49</v>
      </c>
      <c r="S762" s="8" t="s">
        <v>6908</v>
      </c>
      <c r="T762" s="8" t="s">
        <v>57</v>
      </c>
      <c r="U762" s="8" t="s">
        <v>4980</v>
      </c>
      <c r="V762" s="8" t="s">
        <v>6910</v>
      </c>
      <c r="W762" s="8" t="s">
        <v>5519</v>
      </c>
    </row>
    <row r="763" spans="1:23" ht="15" customHeight="1">
      <c r="A763" s="184"/>
      <c r="B763" s="13" t="s">
        <v>6912</v>
      </c>
      <c r="C763" s="104">
        <v>1</v>
      </c>
      <c r="D763" s="104"/>
      <c r="E763" s="82"/>
      <c r="F763" s="82"/>
      <c r="G763" s="8" t="s">
        <v>4991</v>
      </c>
      <c r="H763" s="8" t="s">
        <v>34</v>
      </c>
      <c r="I763" s="8" t="s">
        <v>4992</v>
      </c>
      <c r="J763" s="12">
        <f t="shared" si="2"/>
        <v>1</v>
      </c>
      <c r="K763" s="8" t="s">
        <v>6904</v>
      </c>
      <c r="L763" s="8" t="s">
        <v>6905</v>
      </c>
      <c r="M763" s="8" t="s">
        <v>2781</v>
      </c>
      <c r="N763" s="8" t="s">
        <v>2782</v>
      </c>
      <c r="O763" s="8" t="s">
        <v>4987</v>
      </c>
      <c r="P763" s="8" t="s">
        <v>4988</v>
      </c>
      <c r="Q763" s="8" t="s">
        <v>2781</v>
      </c>
      <c r="R763" s="8" t="s">
        <v>2782</v>
      </c>
      <c r="S763" s="8" t="s">
        <v>89</v>
      </c>
      <c r="T763" s="8" t="s">
        <v>78</v>
      </c>
      <c r="U763" s="8" t="s">
        <v>5015</v>
      </c>
      <c r="V763" s="8" t="s">
        <v>89</v>
      </c>
      <c r="W763" s="8" t="s">
        <v>89</v>
      </c>
    </row>
    <row r="764" spans="1:23" ht="15" customHeight="1">
      <c r="A764" s="182" t="s">
        <v>6320</v>
      </c>
      <c r="B764" s="13" t="s">
        <v>6917</v>
      </c>
      <c r="C764" s="104">
        <v>1</v>
      </c>
      <c r="D764" s="104">
        <v>1</v>
      </c>
      <c r="E764" s="82"/>
      <c r="F764" s="82"/>
      <c r="G764" s="8" t="s">
        <v>155</v>
      </c>
      <c r="H764" s="8" t="s">
        <v>34</v>
      </c>
      <c r="I764" s="8" t="s">
        <v>216</v>
      </c>
      <c r="J764" s="12">
        <f t="shared" si="2"/>
        <v>15</v>
      </c>
      <c r="K764" s="8" t="s">
        <v>6325</v>
      </c>
      <c r="L764" s="8" t="s">
        <v>6326</v>
      </c>
      <c r="M764" s="8" t="s">
        <v>6327</v>
      </c>
      <c r="N764" s="8" t="s">
        <v>3658</v>
      </c>
      <c r="O764" s="8" t="s">
        <v>6920</v>
      </c>
      <c r="P764" s="8" t="s">
        <v>6922</v>
      </c>
      <c r="Q764" s="8" t="s">
        <v>6327</v>
      </c>
      <c r="R764" s="8" t="s">
        <v>3658</v>
      </c>
      <c r="S764" s="8" t="s">
        <v>89</v>
      </c>
      <c r="T764" s="8" t="s">
        <v>78</v>
      </c>
      <c r="U764" s="8" t="s">
        <v>59</v>
      </c>
      <c r="V764" s="8" t="s">
        <v>89</v>
      </c>
      <c r="W764" s="8" t="s">
        <v>89</v>
      </c>
    </row>
    <row r="765" spans="1:23" ht="15" customHeight="1">
      <c r="A765" s="183"/>
      <c r="B765" s="13" t="s">
        <v>6923</v>
      </c>
      <c r="C765" s="104">
        <v>1</v>
      </c>
      <c r="D765" s="104">
        <v>1</v>
      </c>
      <c r="E765" s="82"/>
      <c r="F765" s="82"/>
      <c r="G765" s="8" t="s">
        <v>155</v>
      </c>
      <c r="H765" s="8" t="s">
        <v>34</v>
      </c>
      <c r="I765" s="8" t="s">
        <v>216</v>
      </c>
      <c r="J765" s="12">
        <f t="shared" si="2"/>
        <v>15</v>
      </c>
      <c r="K765" s="8" t="s">
        <v>6325</v>
      </c>
      <c r="L765" s="8" t="s">
        <v>6326</v>
      </c>
      <c r="M765" s="8" t="s">
        <v>6327</v>
      </c>
      <c r="N765" s="8" t="s">
        <v>3658</v>
      </c>
      <c r="O765" s="8" t="s">
        <v>6925</v>
      </c>
      <c r="P765" s="8" t="s">
        <v>6926</v>
      </c>
      <c r="Q765" s="8" t="s">
        <v>6327</v>
      </c>
      <c r="R765" s="8" t="s">
        <v>3658</v>
      </c>
      <c r="S765" s="8" t="s">
        <v>89</v>
      </c>
      <c r="T765" s="8" t="s">
        <v>78</v>
      </c>
      <c r="U765" s="8" t="s">
        <v>59</v>
      </c>
      <c r="V765" s="8" t="s">
        <v>89</v>
      </c>
      <c r="W765" s="8" t="s">
        <v>89</v>
      </c>
    </row>
    <row r="766" spans="1:23" ht="15" customHeight="1">
      <c r="A766" s="183"/>
      <c r="B766" s="13" t="s">
        <v>6928</v>
      </c>
      <c r="C766" s="104">
        <v>1</v>
      </c>
      <c r="D766" s="104">
        <v>1</v>
      </c>
      <c r="E766" s="82"/>
      <c r="F766" s="82"/>
      <c r="G766" s="8" t="s">
        <v>155</v>
      </c>
      <c r="H766" s="8" t="s">
        <v>34</v>
      </c>
      <c r="I766" s="8" t="s">
        <v>216</v>
      </c>
      <c r="J766" s="12">
        <f t="shared" si="2"/>
        <v>15</v>
      </c>
      <c r="K766" s="8" t="s">
        <v>6932</v>
      </c>
      <c r="L766" s="8" t="s">
        <v>6934</v>
      </c>
      <c r="M766" s="8" t="s">
        <v>6327</v>
      </c>
      <c r="N766" s="8" t="s">
        <v>3658</v>
      </c>
      <c r="O766" s="8" t="s">
        <v>6325</v>
      </c>
      <c r="P766" s="8" t="s">
        <v>6326</v>
      </c>
      <c r="Q766" s="8" t="s">
        <v>6327</v>
      </c>
      <c r="R766" s="8" t="s">
        <v>3658</v>
      </c>
      <c r="S766" s="8" t="s">
        <v>89</v>
      </c>
      <c r="T766" s="8" t="s">
        <v>78</v>
      </c>
      <c r="U766" s="8" t="s">
        <v>59</v>
      </c>
      <c r="V766" s="8" t="s">
        <v>89</v>
      </c>
      <c r="W766" s="8" t="s">
        <v>89</v>
      </c>
    </row>
    <row r="767" spans="1:23" ht="15" customHeight="1">
      <c r="A767" s="183"/>
      <c r="B767" s="13" t="s">
        <v>6938</v>
      </c>
      <c r="C767" s="104">
        <v>1</v>
      </c>
      <c r="D767" s="104">
        <v>1</v>
      </c>
      <c r="E767" s="82"/>
      <c r="F767" s="82"/>
      <c r="G767" s="8" t="s">
        <v>145</v>
      </c>
      <c r="H767" s="8" t="s">
        <v>34</v>
      </c>
      <c r="I767" s="8" t="s">
        <v>216</v>
      </c>
      <c r="J767" s="12">
        <f t="shared" ref="J767:J1004" si="3">ROUNDUP(I767,0)</f>
        <v>15</v>
      </c>
      <c r="K767" s="8" t="s">
        <v>6325</v>
      </c>
      <c r="L767" s="8" t="s">
        <v>6326</v>
      </c>
      <c r="M767" s="8" t="s">
        <v>6327</v>
      </c>
      <c r="N767" s="8" t="s">
        <v>3658</v>
      </c>
      <c r="O767" s="8" t="s">
        <v>6939</v>
      </c>
      <c r="P767" s="8" t="s">
        <v>6940</v>
      </c>
      <c r="Q767" s="8" t="s">
        <v>6327</v>
      </c>
      <c r="R767" s="8" t="s">
        <v>3658</v>
      </c>
      <c r="S767" s="8" t="s">
        <v>89</v>
      </c>
      <c r="T767" s="8" t="s">
        <v>78</v>
      </c>
      <c r="U767" s="8" t="s">
        <v>59</v>
      </c>
      <c r="V767" s="8" t="s">
        <v>89</v>
      </c>
      <c r="W767" s="8" t="s">
        <v>89</v>
      </c>
    </row>
    <row r="768" spans="1:23" ht="15" customHeight="1">
      <c r="A768" s="183"/>
      <c r="B768" s="13" t="s">
        <v>6943</v>
      </c>
      <c r="C768" s="104">
        <v>1</v>
      </c>
      <c r="D768" s="104">
        <v>1</v>
      </c>
      <c r="E768" s="82"/>
      <c r="F768" s="82"/>
      <c r="G768" s="8" t="s">
        <v>104</v>
      </c>
      <c r="H768" s="8" t="s">
        <v>34</v>
      </c>
      <c r="I768" s="8" t="s">
        <v>6944</v>
      </c>
      <c r="J768" s="12">
        <f t="shared" si="3"/>
        <v>30</v>
      </c>
      <c r="K768" s="8" t="s">
        <v>6325</v>
      </c>
      <c r="L768" s="8" t="s">
        <v>6326</v>
      </c>
      <c r="M768" s="8" t="s">
        <v>6327</v>
      </c>
      <c r="N768" s="8" t="s">
        <v>3658</v>
      </c>
      <c r="O768" s="8" t="s">
        <v>4714</v>
      </c>
      <c r="P768" s="8" t="s">
        <v>4716</v>
      </c>
      <c r="Q768" s="8" t="s">
        <v>736</v>
      </c>
      <c r="R768" s="8" t="s">
        <v>738</v>
      </c>
      <c r="S768" s="8" t="s">
        <v>6947</v>
      </c>
      <c r="T768" s="8" t="s">
        <v>57</v>
      </c>
      <c r="U768" s="8" t="s">
        <v>59</v>
      </c>
      <c r="V768" s="8" t="s">
        <v>6330</v>
      </c>
      <c r="W768" s="8" t="s">
        <v>4722</v>
      </c>
    </row>
    <row r="769" spans="1:23" ht="15" customHeight="1">
      <c r="A769" s="183"/>
      <c r="B769" s="13" t="s">
        <v>6949</v>
      </c>
      <c r="C769" s="104">
        <v>1</v>
      </c>
      <c r="D769" s="104">
        <v>1</v>
      </c>
      <c r="E769" s="82"/>
      <c r="F769" s="82"/>
      <c r="G769" s="8" t="s">
        <v>33</v>
      </c>
      <c r="H769" s="8" t="s">
        <v>34</v>
      </c>
      <c r="I769" s="8" t="s">
        <v>6951</v>
      </c>
      <c r="J769" s="12">
        <f t="shared" si="3"/>
        <v>35</v>
      </c>
      <c r="K769" s="8" t="s">
        <v>3592</v>
      </c>
      <c r="L769" s="8" t="s">
        <v>3593</v>
      </c>
      <c r="M769" s="8" t="s">
        <v>46</v>
      </c>
      <c r="N769" s="8" t="s">
        <v>49</v>
      </c>
      <c r="O769" s="8" t="s">
        <v>6325</v>
      </c>
      <c r="P769" s="8" t="s">
        <v>6326</v>
      </c>
      <c r="Q769" s="8" t="s">
        <v>6327</v>
      </c>
      <c r="R769" s="8" t="s">
        <v>3658</v>
      </c>
      <c r="S769" s="8" t="s">
        <v>6953</v>
      </c>
      <c r="T769" s="8" t="s">
        <v>57</v>
      </c>
      <c r="U769" s="8" t="s">
        <v>59</v>
      </c>
      <c r="V769" s="8" t="s">
        <v>3601</v>
      </c>
      <c r="W769" s="8" t="s">
        <v>6330</v>
      </c>
    </row>
    <row r="770" spans="1:23" ht="15" customHeight="1">
      <c r="A770" s="183"/>
      <c r="B770" s="13" t="s">
        <v>6955</v>
      </c>
      <c r="C770" s="104">
        <v>1</v>
      </c>
      <c r="D770" s="104">
        <v>1</v>
      </c>
      <c r="E770" s="82"/>
      <c r="F770" s="82"/>
      <c r="G770" s="8" t="s">
        <v>33</v>
      </c>
      <c r="H770" s="8" t="s">
        <v>34</v>
      </c>
      <c r="I770" s="8" t="s">
        <v>6957</v>
      </c>
      <c r="J770" s="12">
        <f t="shared" si="3"/>
        <v>31</v>
      </c>
      <c r="K770" s="8" t="s">
        <v>1242</v>
      </c>
      <c r="L770" s="8" t="s">
        <v>1243</v>
      </c>
      <c r="M770" s="8" t="s">
        <v>46</v>
      </c>
      <c r="N770" s="8" t="s">
        <v>49</v>
      </c>
      <c r="O770" s="8" t="s">
        <v>6325</v>
      </c>
      <c r="P770" s="8" t="s">
        <v>6326</v>
      </c>
      <c r="Q770" s="8" t="s">
        <v>6327</v>
      </c>
      <c r="R770" s="8" t="s">
        <v>3658</v>
      </c>
      <c r="S770" s="8" t="s">
        <v>6958</v>
      </c>
      <c r="T770" s="8" t="s">
        <v>57</v>
      </c>
      <c r="U770" s="8" t="s">
        <v>59</v>
      </c>
      <c r="V770" s="8" t="s">
        <v>1255</v>
      </c>
      <c r="W770" s="8" t="s">
        <v>6330</v>
      </c>
    </row>
    <row r="771" spans="1:23" ht="15" customHeight="1">
      <c r="A771" s="184"/>
      <c r="B771" s="13" t="s">
        <v>6960</v>
      </c>
      <c r="C771" s="104">
        <v>1</v>
      </c>
      <c r="D771" s="104">
        <v>1</v>
      </c>
      <c r="E771" s="82"/>
      <c r="F771" s="82"/>
      <c r="G771" s="8" t="s">
        <v>84</v>
      </c>
      <c r="H771" s="8" t="s">
        <v>34</v>
      </c>
      <c r="I771" s="8" t="s">
        <v>6963</v>
      </c>
      <c r="J771" s="12">
        <f t="shared" si="3"/>
        <v>33</v>
      </c>
      <c r="K771" s="8" t="s">
        <v>170</v>
      </c>
      <c r="L771" s="8" t="s">
        <v>171</v>
      </c>
      <c r="M771" s="8" t="s">
        <v>46</v>
      </c>
      <c r="N771" s="8" t="s">
        <v>49</v>
      </c>
      <c r="O771" s="8" t="s">
        <v>6325</v>
      </c>
      <c r="P771" s="8" t="s">
        <v>6326</v>
      </c>
      <c r="Q771" s="8" t="s">
        <v>6327</v>
      </c>
      <c r="R771" s="8" t="s">
        <v>3658</v>
      </c>
      <c r="S771" s="8" t="s">
        <v>6967</v>
      </c>
      <c r="T771" s="8" t="s">
        <v>57</v>
      </c>
      <c r="U771" s="8" t="s">
        <v>2279</v>
      </c>
      <c r="V771" s="8" t="s">
        <v>177</v>
      </c>
      <c r="W771" s="8" t="s">
        <v>6330</v>
      </c>
    </row>
    <row r="772" spans="1:23" ht="15" customHeight="1">
      <c r="A772" s="182" t="s">
        <v>6342</v>
      </c>
      <c r="B772" s="13" t="s">
        <v>6978</v>
      </c>
      <c r="C772" s="104">
        <v>1</v>
      </c>
      <c r="D772" s="104">
        <v>1</v>
      </c>
      <c r="E772" s="82"/>
      <c r="F772" s="82"/>
      <c r="G772" s="8" t="s">
        <v>155</v>
      </c>
      <c r="H772" s="8" t="s">
        <v>34</v>
      </c>
      <c r="I772" s="8" t="s">
        <v>6980</v>
      </c>
      <c r="J772" s="12">
        <f t="shared" si="3"/>
        <v>12</v>
      </c>
      <c r="K772" s="8" t="s">
        <v>6345</v>
      </c>
      <c r="L772" s="8" t="s">
        <v>6346</v>
      </c>
      <c r="M772" s="8" t="s">
        <v>842</v>
      </c>
      <c r="N772" s="8" t="s">
        <v>843</v>
      </c>
      <c r="O772" s="8" t="s">
        <v>6359</v>
      </c>
      <c r="P772" s="8" t="s">
        <v>6360</v>
      </c>
      <c r="Q772" s="8" t="s">
        <v>842</v>
      </c>
      <c r="R772" s="8" t="s">
        <v>843</v>
      </c>
      <c r="S772" s="8" t="s">
        <v>6984</v>
      </c>
      <c r="T772" s="8" t="s">
        <v>78</v>
      </c>
      <c r="U772" s="8" t="s">
        <v>59</v>
      </c>
      <c r="V772" s="8" t="s">
        <v>6986</v>
      </c>
      <c r="W772" s="8" t="s">
        <v>6363</v>
      </c>
    </row>
    <row r="773" spans="1:23" ht="15" customHeight="1">
      <c r="A773" s="183"/>
      <c r="B773" s="13" t="s">
        <v>6988</v>
      </c>
      <c r="C773" s="104">
        <v>1</v>
      </c>
      <c r="D773" s="104">
        <v>1</v>
      </c>
      <c r="E773" s="82"/>
      <c r="F773" s="82"/>
      <c r="G773" s="8" t="s">
        <v>155</v>
      </c>
      <c r="H773" s="8" t="s">
        <v>34</v>
      </c>
      <c r="I773" s="8" t="s">
        <v>6990</v>
      </c>
      <c r="J773" s="12">
        <f t="shared" si="3"/>
        <v>25</v>
      </c>
      <c r="K773" s="8" t="s">
        <v>6352</v>
      </c>
      <c r="L773" s="8" t="s">
        <v>6353</v>
      </c>
      <c r="M773" s="8" t="s">
        <v>842</v>
      </c>
      <c r="N773" s="8" t="s">
        <v>843</v>
      </c>
      <c r="O773" s="8" t="s">
        <v>6359</v>
      </c>
      <c r="P773" s="8" t="s">
        <v>6360</v>
      </c>
      <c r="Q773" s="8" t="s">
        <v>842</v>
      </c>
      <c r="R773" s="8" t="s">
        <v>843</v>
      </c>
      <c r="S773" s="8" t="s">
        <v>6991</v>
      </c>
      <c r="T773" s="8" t="s">
        <v>78</v>
      </c>
      <c r="U773" s="8" t="s">
        <v>59</v>
      </c>
      <c r="V773" s="8" t="s">
        <v>6992</v>
      </c>
      <c r="W773" s="8" t="s">
        <v>6363</v>
      </c>
    </row>
    <row r="774" spans="1:23" ht="15" customHeight="1">
      <c r="A774" s="183"/>
      <c r="B774" s="13" t="s">
        <v>6993</v>
      </c>
      <c r="C774" s="104">
        <v>1</v>
      </c>
      <c r="D774" s="104">
        <v>1</v>
      </c>
      <c r="E774" s="82"/>
      <c r="F774" s="82"/>
      <c r="G774" s="8" t="s">
        <v>155</v>
      </c>
      <c r="H774" s="8" t="s">
        <v>34</v>
      </c>
      <c r="I774" s="8" t="s">
        <v>2571</v>
      </c>
      <c r="J774" s="12">
        <f t="shared" si="3"/>
        <v>2</v>
      </c>
      <c r="K774" s="8" t="s">
        <v>6995</v>
      </c>
      <c r="L774" s="8" t="s">
        <v>6996</v>
      </c>
      <c r="M774" s="8" t="s">
        <v>842</v>
      </c>
      <c r="N774" s="8" t="s">
        <v>843</v>
      </c>
      <c r="O774" s="8" t="s">
        <v>6359</v>
      </c>
      <c r="P774" s="8" t="s">
        <v>6360</v>
      </c>
      <c r="Q774" s="8" t="s">
        <v>842</v>
      </c>
      <c r="R774" s="8" t="s">
        <v>843</v>
      </c>
      <c r="S774" s="8" t="s">
        <v>89</v>
      </c>
      <c r="T774" s="8" t="s">
        <v>78</v>
      </c>
      <c r="U774" s="8" t="s">
        <v>94</v>
      </c>
      <c r="V774" s="8" t="s">
        <v>89</v>
      </c>
      <c r="W774" s="8" t="s">
        <v>89</v>
      </c>
    </row>
    <row r="775" spans="1:23" ht="15" customHeight="1">
      <c r="A775" s="184"/>
      <c r="B775" s="13" t="s">
        <v>6999</v>
      </c>
      <c r="C775" s="104">
        <v>1</v>
      </c>
      <c r="D775" s="104">
        <v>1</v>
      </c>
      <c r="E775" s="82"/>
      <c r="F775" s="82"/>
      <c r="G775" s="8" t="s">
        <v>155</v>
      </c>
      <c r="H775" s="8" t="s">
        <v>34</v>
      </c>
      <c r="I775" s="8" t="s">
        <v>2571</v>
      </c>
      <c r="J775" s="12">
        <f t="shared" si="3"/>
        <v>2</v>
      </c>
      <c r="K775" s="8" t="s">
        <v>7001</v>
      </c>
      <c r="L775" s="8" t="s">
        <v>7003</v>
      </c>
      <c r="M775" s="8" t="s">
        <v>842</v>
      </c>
      <c r="N775" s="8" t="s">
        <v>843</v>
      </c>
      <c r="O775" s="8" t="s">
        <v>6359</v>
      </c>
      <c r="P775" s="8" t="s">
        <v>6360</v>
      </c>
      <c r="Q775" s="8" t="s">
        <v>842</v>
      </c>
      <c r="R775" s="8" t="s">
        <v>843</v>
      </c>
      <c r="S775" s="8" t="s">
        <v>89</v>
      </c>
      <c r="T775" s="8" t="s">
        <v>78</v>
      </c>
      <c r="U775" s="8" t="s">
        <v>94</v>
      </c>
      <c r="V775" s="8" t="s">
        <v>89</v>
      </c>
      <c r="W775" s="8" t="s">
        <v>89</v>
      </c>
    </row>
    <row r="776" spans="1:23" ht="15" customHeight="1">
      <c r="A776" s="182" t="s">
        <v>6382</v>
      </c>
      <c r="B776" s="13" t="s">
        <v>7009</v>
      </c>
      <c r="C776" s="104"/>
      <c r="D776" s="104"/>
      <c r="E776" s="82"/>
      <c r="F776" s="82"/>
      <c r="G776" s="8" t="s">
        <v>155</v>
      </c>
      <c r="H776" s="8" t="s">
        <v>34</v>
      </c>
      <c r="I776" s="8" t="s">
        <v>552</v>
      </c>
      <c r="J776" s="12">
        <f t="shared" si="3"/>
        <v>5</v>
      </c>
      <c r="K776" s="8" t="s">
        <v>6386</v>
      </c>
      <c r="L776" s="8" t="s">
        <v>6387</v>
      </c>
      <c r="M776" s="8" t="s">
        <v>1135</v>
      </c>
      <c r="N776" s="8" t="s">
        <v>1136</v>
      </c>
      <c r="O776" s="8" t="s">
        <v>7012</v>
      </c>
      <c r="P776" s="8" t="s">
        <v>7013</v>
      </c>
      <c r="Q776" s="8" t="s">
        <v>1135</v>
      </c>
      <c r="R776" s="8" t="s">
        <v>1136</v>
      </c>
      <c r="S776" s="8" t="s">
        <v>89</v>
      </c>
      <c r="T776" s="8" t="s">
        <v>78</v>
      </c>
      <c r="U776" s="8" t="s">
        <v>59</v>
      </c>
      <c r="V776" s="8" t="s">
        <v>89</v>
      </c>
      <c r="W776" s="8" t="s">
        <v>89</v>
      </c>
    </row>
    <row r="777" spans="1:23" ht="15" customHeight="1">
      <c r="A777" s="183"/>
      <c r="B777" s="13" t="s">
        <v>7016</v>
      </c>
      <c r="C777" s="104">
        <v>1</v>
      </c>
      <c r="D777" s="104"/>
      <c r="E777" s="82"/>
      <c r="F777" s="82"/>
      <c r="G777" s="8" t="s">
        <v>155</v>
      </c>
      <c r="H777" s="8" t="s">
        <v>34</v>
      </c>
      <c r="I777" s="8" t="s">
        <v>552</v>
      </c>
      <c r="J777" s="12">
        <f t="shared" si="3"/>
        <v>5</v>
      </c>
      <c r="K777" s="8" t="s">
        <v>7018</v>
      </c>
      <c r="L777" s="8" t="s">
        <v>7019</v>
      </c>
      <c r="M777" s="8" t="s">
        <v>1135</v>
      </c>
      <c r="N777" s="8" t="s">
        <v>1136</v>
      </c>
      <c r="O777" s="8" t="s">
        <v>6386</v>
      </c>
      <c r="P777" s="8" t="s">
        <v>6387</v>
      </c>
      <c r="Q777" s="8" t="s">
        <v>1135</v>
      </c>
      <c r="R777" s="8" t="s">
        <v>1136</v>
      </c>
      <c r="S777" s="8" t="s">
        <v>89</v>
      </c>
      <c r="T777" s="8" t="s">
        <v>78</v>
      </c>
      <c r="U777" s="8" t="s">
        <v>59</v>
      </c>
      <c r="V777" s="8" t="s">
        <v>89</v>
      </c>
      <c r="W777" s="8" t="s">
        <v>89</v>
      </c>
    </row>
    <row r="778" spans="1:23" ht="15" customHeight="1">
      <c r="A778" s="183"/>
      <c r="B778" s="13" t="s">
        <v>7022</v>
      </c>
      <c r="C778" s="104">
        <v>1</v>
      </c>
      <c r="D778" s="104">
        <v>1</v>
      </c>
      <c r="E778" s="82"/>
      <c r="F778" s="82"/>
      <c r="G778" s="8" t="s">
        <v>145</v>
      </c>
      <c r="H778" s="8" t="s">
        <v>34</v>
      </c>
      <c r="I778" s="8" t="s">
        <v>7023</v>
      </c>
      <c r="J778" s="12">
        <f t="shared" si="3"/>
        <v>41</v>
      </c>
      <c r="K778" s="8" t="s">
        <v>6401</v>
      </c>
      <c r="L778" s="8" t="s">
        <v>6402</v>
      </c>
      <c r="M778" s="8" t="s">
        <v>896</v>
      </c>
      <c r="N778" s="8" t="s">
        <v>897</v>
      </c>
      <c r="O778" s="8" t="s">
        <v>6386</v>
      </c>
      <c r="P778" s="8" t="s">
        <v>6387</v>
      </c>
      <c r="Q778" s="8" t="s">
        <v>1135</v>
      </c>
      <c r="R778" s="8" t="s">
        <v>1136</v>
      </c>
      <c r="S778" s="8" t="s">
        <v>7026</v>
      </c>
      <c r="T778" s="8" t="s">
        <v>57</v>
      </c>
      <c r="U778" s="8" t="s">
        <v>59</v>
      </c>
      <c r="V778" s="8" t="s">
        <v>7027</v>
      </c>
      <c r="W778" s="8" t="s">
        <v>1139</v>
      </c>
    </row>
    <row r="779" spans="1:23" ht="15" customHeight="1">
      <c r="A779" s="184"/>
      <c r="B779" s="13" t="s">
        <v>7028</v>
      </c>
      <c r="C779" s="104">
        <v>1</v>
      </c>
      <c r="D779" s="104">
        <v>1</v>
      </c>
      <c r="E779" s="82"/>
      <c r="F779" s="82"/>
      <c r="G779" s="8" t="s">
        <v>145</v>
      </c>
      <c r="H779" s="8" t="s">
        <v>34</v>
      </c>
      <c r="I779" s="8" t="s">
        <v>7030</v>
      </c>
      <c r="J779" s="12">
        <f t="shared" si="3"/>
        <v>13</v>
      </c>
      <c r="K779" s="8" t="s">
        <v>7031</v>
      </c>
      <c r="L779" s="8" t="s">
        <v>7033</v>
      </c>
      <c r="M779" s="8" t="s">
        <v>3479</v>
      </c>
      <c r="N779" s="8" t="s">
        <v>3480</v>
      </c>
      <c r="O779" s="8" t="s">
        <v>6386</v>
      </c>
      <c r="P779" s="8" t="s">
        <v>6387</v>
      </c>
      <c r="Q779" s="8" t="s">
        <v>1135</v>
      </c>
      <c r="R779" s="8" t="s">
        <v>1136</v>
      </c>
      <c r="S779" s="8" t="s">
        <v>7035</v>
      </c>
      <c r="T779" s="8" t="s">
        <v>57</v>
      </c>
      <c r="U779" s="8" t="s">
        <v>59</v>
      </c>
      <c r="V779" s="8" t="s">
        <v>7036</v>
      </c>
      <c r="W779" s="8" t="s">
        <v>1139</v>
      </c>
    </row>
    <row r="780" spans="1:23" ht="15" customHeight="1">
      <c r="A780" s="182" t="s">
        <v>6434</v>
      </c>
      <c r="B780" s="13" t="s">
        <v>7039</v>
      </c>
      <c r="C780" s="104">
        <v>1</v>
      </c>
      <c r="D780" s="104">
        <v>1</v>
      </c>
      <c r="E780" s="82"/>
      <c r="F780" s="82"/>
      <c r="G780" s="8" t="s">
        <v>691</v>
      </c>
      <c r="H780" s="8" t="s">
        <v>34</v>
      </c>
      <c r="I780" s="8" t="s">
        <v>7041</v>
      </c>
      <c r="J780" s="12">
        <f t="shared" si="3"/>
        <v>35</v>
      </c>
      <c r="K780" s="8" t="s">
        <v>40</v>
      </c>
      <c r="L780" s="8" t="s">
        <v>42</v>
      </c>
      <c r="M780" s="8" t="s">
        <v>43</v>
      </c>
      <c r="N780" s="8" t="s">
        <v>45</v>
      </c>
      <c r="O780" s="8" t="s">
        <v>7042</v>
      </c>
      <c r="P780" s="8" t="s">
        <v>7043</v>
      </c>
      <c r="Q780" s="8" t="s">
        <v>671</v>
      </c>
      <c r="R780" s="8" t="s">
        <v>672</v>
      </c>
      <c r="S780" s="8" t="s">
        <v>7046</v>
      </c>
      <c r="T780" s="8" t="s">
        <v>57</v>
      </c>
      <c r="U780" s="8" t="s">
        <v>59</v>
      </c>
      <c r="V780" s="8" t="s">
        <v>60</v>
      </c>
      <c r="W780" s="8" t="s">
        <v>676</v>
      </c>
    </row>
    <row r="781" spans="1:23" ht="15" customHeight="1">
      <c r="A781" s="183"/>
      <c r="B781" s="13" t="s">
        <v>7047</v>
      </c>
      <c r="C781" s="104">
        <v>1</v>
      </c>
      <c r="D781" s="104">
        <v>1</v>
      </c>
      <c r="E781" s="82"/>
      <c r="F781" s="82"/>
      <c r="G781" s="8" t="s">
        <v>691</v>
      </c>
      <c r="H781" s="8" t="s">
        <v>34</v>
      </c>
      <c r="I781" s="8" t="s">
        <v>7049</v>
      </c>
      <c r="J781" s="12">
        <f t="shared" si="3"/>
        <v>52</v>
      </c>
      <c r="K781" s="8" t="s">
        <v>7050</v>
      </c>
      <c r="L781" s="8" t="s">
        <v>7051</v>
      </c>
      <c r="M781" s="8" t="s">
        <v>716</v>
      </c>
      <c r="N781" s="8" t="s">
        <v>718</v>
      </c>
      <c r="O781" s="8" t="s">
        <v>7053</v>
      </c>
      <c r="P781" s="8" t="s">
        <v>7055</v>
      </c>
      <c r="Q781" s="8" t="s">
        <v>5176</v>
      </c>
      <c r="R781" s="8" t="s">
        <v>2528</v>
      </c>
      <c r="S781" s="8" t="s">
        <v>7056</v>
      </c>
      <c r="T781" s="8" t="s">
        <v>57</v>
      </c>
      <c r="U781" s="8" t="s">
        <v>59</v>
      </c>
      <c r="V781" s="8" t="s">
        <v>1598</v>
      </c>
      <c r="W781" s="8" t="s">
        <v>5180</v>
      </c>
    </row>
    <row r="782" spans="1:23" ht="15" customHeight="1">
      <c r="A782" s="183"/>
      <c r="B782" s="13" t="s">
        <v>7058</v>
      </c>
      <c r="C782" s="104">
        <v>1</v>
      </c>
      <c r="D782" s="104">
        <v>1</v>
      </c>
      <c r="E782" s="82"/>
      <c r="F782" s="82"/>
      <c r="G782" s="8" t="s">
        <v>691</v>
      </c>
      <c r="H782" s="8" t="s">
        <v>34</v>
      </c>
      <c r="I782" s="8" t="s">
        <v>7059</v>
      </c>
      <c r="J782" s="12">
        <f t="shared" si="3"/>
        <v>47</v>
      </c>
      <c r="K782" s="8" t="s">
        <v>40</v>
      </c>
      <c r="L782" s="8" t="s">
        <v>42</v>
      </c>
      <c r="M782" s="8" t="s">
        <v>43</v>
      </c>
      <c r="N782" s="8" t="s">
        <v>45</v>
      </c>
      <c r="O782" s="8" t="s">
        <v>7062</v>
      </c>
      <c r="P782" s="8" t="s">
        <v>7063</v>
      </c>
      <c r="Q782" s="8" t="s">
        <v>5078</v>
      </c>
      <c r="R782" s="8" t="s">
        <v>1802</v>
      </c>
      <c r="S782" s="8" t="s">
        <v>7064</v>
      </c>
      <c r="T782" s="8" t="s">
        <v>57</v>
      </c>
      <c r="U782" s="8" t="s">
        <v>59</v>
      </c>
      <c r="V782" s="8" t="s">
        <v>60</v>
      </c>
      <c r="W782" s="8" t="s">
        <v>5082</v>
      </c>
    </row>
    <row r="783" spans="1:23" ht="15" customHeight="1">
      <c r="A783" s="183"/>
      <c r="B783" s="13" t="s">
        <v>7066</v>
      </c>
      <c r="C783" s="104">
        <v>1</v>
      </c>
      <c r="D783" s="104">
        <v>1</v>
      </c>
      <c r="E783" s="82"/>
      <c r="F783" s="82"/>
      <c r="G783" s="8" t="s">
        <v>691</v>
      </c>
      <c r="H783" s="8" t="s">
        <v>34</v>
      </c>
      <c r="I783" s="8" t="s">
        <v>7068</v>
      </c>
      <c r="J783" s="12">
        <f t="shared" si="3"/>
        <v>41</v>
      </c>
      <c r="K783" s="8" t="s">
        <v>7050</v>
      </c>
      <c r="L783" s="8" t="s">
        <v>7051</v>
      </c>
      <c r="M783" s="8" t="s">
        <v>716</v>
      </c>
      <c r="N783" s="8" t="s">
        <v>718</v>
      </c>
      <c r="O783" s="8" t="s">
        <v>7069</v>
      </c>
      <c r="P783" s="8" t="s">
        <v>7055</v>
      </c>
      <c r="Q783" s="8" t="s">
        <v>2527</v>
      </c>
      <c r="R783" s="8" t="s">
        <v>2528</v>
      </c>
      <c r="S783" s="8" t="s">
        <v>7071</v>
      </c>
      <c r="T783" s="8" t="s">
        <v>57</v>
      </c>
      <c r="U783" s="8" t="s">
        <v>59</v>
      </c>
      <c r="V783" s="8" t="s">
        <v>1598</v>
      </c>
      <c r="W783" s="8" t="s">
        <v>2531</v>
      </c>
    </row>
    <row r="784" spans="1:23" ht="15" customHeight="1">
      <c r="A784" s="183"/>
      <c r="B784" s="13" t="s">
        <v>7074</v>
      </c>
      <c r="C784" s="104">
        <v>1</v>
      </c>
      <c r="D784" s="104">
        <v>1</v>
      </c>
      <c r="E784" s="82"/>
      <c r="F784" s="82"/>
      <c r="G784" s="8" t="s">
        <v>691</v>
      </c>
      <c r="H784" s="8" t="s">
        <v>34</v>
      </c>
      <c r="I784" s="8" t="s">
        <v>4196</v>
      </c>
      <c r="J784" s="12">
        <f t="shared" si="3"/>
        <v>28</v>
      </c>
      <c r="K784" s="8" t="s">
        <v>40</v>
      </c>
      <c r="L784" s="8" t="s">
        <v>42</v>
      </c>
      <c r="M784" s="8" t="s">
        <v>43</v>
      </c>
      <c r="N784" s="8" t="s">
        <v>45</v>
      </c>
      <c r="O784" s="8" t="s">
        <v>7076</v>
      </c>
      <c r="P784" s="8" t="s">
        <v>7063</v>
      </c>
      <c r="Q784" s="8" t="s">
        <v>1801</v>
      </c>
      <c r="R784" s="8" t="s">
        <v>1802</v>
      </c>
      <c r="S784" s="8" t="s">
        <v>7077</v>
      </c>
      <c r="T784" s="8" t="s">
        <v>57</v>
      </c>
      <c r="U784" s="8" t="s">
        <v>59</v>
      </c>
      <c r="V784" s="8" t="s">
        <v>60</v>
      </c>
      <c r="W784" s="8" t="s">
        <v>1805</v>
      </c>
    </row>
    <row r="785" spans="1:23" ht="15" customHeight="1">
      <c r="A785" s="183"/>
      <c r="B785" s="13" t="s">
        <v>7079</v>
      </c>
      <c r="C785" s="104">
        <v>1</v>
      </c>
      <c r="D785" s="104">
        <v>1</v>
      </c>
      <c r="E785" s="82"/>
      <c r="F785" s="82"/>
      <c r="G785" s="8" t="s">
        <v>691</v>
      </c>
      <c r="H785" s="8" t="s">
        <v>34</v>
      </c>
      <c r="I785" s="8" t="s">
        <v>7081</v>
      </c>
      <c r="J785" s="12">
        <f t="shared" si="3"/>
        <v>39</v>
      </c>
      <c r="K785" s="8" t="s">
        <v>7050</v>
      </c>
      <c r="L785" s="8" t="s">
        <v>7051</v>
      </c>
      <c r="M785" s="8" t="s">
        <v>716</v>
      </c>
      <c r="N785" s="8" t="s">
        <v>718</v>
      </c>
      <c r="O785" s="8" t="s">
        <v>7083</v>
      </c>
      <c r="P785" s="8" t="s">
        <v>7063</v>
      </c>
      <c r="Q785" s="8" t="s">
        <v>1813</v>
      </c>
      <c r="R785" s="8" t="s">
        <v>1802</v>
      </c>
      <c r="S785" s="8" t="s">
        <v>7084</v>
      </c>
      <c r="T785" s="8" t="s">
        <v>57</v>
      </c>
      <c r="U785" s="8" t="s">
        <v>59</v>
      </c>
      <c r="V785" s="8" t="s">
        <v>1598</v>
      </c>
      <c r="W785" s="8" t="s">
        <v>1817</v>
      </c>
    </row>
    <row r="786" spans="1:23" ht="15" customHeight="1">
      <c r="A786" s="183"/>
      <c r="B786" s="13" t="s">
        <v>7087</v>
      </c>
      <c r="C786" s="104">
        <v>1</v>
      </c>
      <c r="D786" s="104">
        <v>1</v>
      </c>
      <c r="E786" s="82"/>
      <c r="F786" s="82"/>
      <c r="G786" s="8" t="s">
        <v>691</v>
      </c>
      <c r="H786" s="8" t="s">
        <v>34</v>
      </c>
      <c r="I786" s="8" t="s">
        <v>7089</v>
      </c>
      <c r="J786" s="12">
        <f t="shared" si="3"/>
        <v>24</v>
      </c>
      <c r="K786" s="8" t="s">
        <v>7091</v>
      </c>
      <c r="L786" s="8" t="s">
        <v>7092</v>
      </c>
      <c r="M786" s="8" t="s">
        <v>511</v>
      </c>
      <c r="N786" s="8" t="s">
        <v>513</v>
      </c>
      <c r="O786" s="8" t="s">
        <v>7093</v>
      </c>
      <c r="P786" s="8" t="s">
        <v>7094</v>
      </c>
      <c r="Q786" s="8" t="s">
        <v>4936</v>
      </c>
      <c r="R786" s="8" t="s">
        <v>4938</v>
      </c>
      <c r="S786" s="8" t="s">
        <v>7096</v>
      </c>
      <c r="T786" s="8" t="s">
        <v>57</v>
      </c>
      <c r="U786" s="8" t="s">
        <v>2967</v>
      </c>
      <c r="V786" s="8" t="s">
        <v>7097</v>
      </c>
      <c r="W786" s="8" t="s">
        <v>7098</v>
      </c>
    </row>
    <row r="787" spans="1:23" ht="15" customHeight="1">
      <c r="A787" s="183"/>
      <c r="B787" s="13" t="s">
        <v>7100</v>
      </c>
      <c r="C787" s="104">
        <v>1</v>
      </c>
      <c r="D787" s="104">
        <v>1</v>
      </c>
      <c r="E787" s="82"/>
      <c r="F787" s="82"/>
      <c r="G787" s="8" t="s">
        <v>691</v>
      </c>
      <c r="H787" s="8" t="s">
        <v>34</v>
      </c>
      <c r="I787" s="8" t="s">
        <v>7101</v>
      </c>
      <c r="J787" s="12">
        <f t="shared" si="3"/>
        <v>17</v>
      </c>
      <c r="K787" s="8" t="s">
        <v>7091</v>
      </c>
      <c r="L787" s="8" t="s">
        <v>7092</v>
      </c>
      <c r="M787" s="8" t="s">
        <v>511</v>
      </c>
      <c r="N787" s="8" t="s">
        <v>513</v>
      </c>
      <c r="O787" s="8" t="s">
        <v>7102</v>
      </c>
      <c r="P787" s="8" t="s">
        <v>7103</v>
      </c>
      <c r="Q787" s="8" t="s">
        <v>2834</v>
      </c>
      <c r="R787" s="8" t="s">
        <v>2834</v>
      </c>
      <c r="S787" s="8" t="s">
        <v>7105</v>
      </c>
      <c r="T787" s="8" t="s">
        <v>57</v>
      </c>
      <c r="U787" s="8" t="s">
        <v>59</v>
      </c>
      <c r="V787" s="8" t="s">
        <v>7097</v>
      </c>
      <c r="W787" s="8" t="s">
        <v>7106</v>
      </c>
    </row>
    <row r="788" spans="1:23" ht="15" customHeight="1">
      <c r="A788" s="183"/>
      <c r="B788" s="13" t="s">
        <v>7108</v>
      </c>
      <c r="C788" s="104">
        <v>1</v>
      </c>
      <c r="D788" s="104">
        <v>1</v>
      </c>
      <c r="E788" s="82"/>
      <c r="F788" s="82"/>
      <c r="G788" s="8" t="s">
        <v>691</v>
      </c>
      <c r="H788" s="8" t="s">
        <v>34</v>
      </c>
      <c r="I788" s="8" t="s">
        <v>7110</v>
      </c>
      <c r="J788" s="12">
        <f t="shared" si="3"/>
        <v>28</v>
      </c>
      <c r="K788" s="8" t="s">
        <v>7111</v>
      </c>
      <c r="L788" s="8" t="s">
        <v>7112</v>
      </c>
      <c r="M788" s="8" t="s">
        <v>2442</v>
      </c>
      <c r="N788" s="8" t="s">
        <v>2443</v>
      </c>
      <c r="O788" s="8" t="s">
        <v>7050</v>
      </c>
      <c r="P788" s="8" t="s">
        <v>7051</v>
      </c>
      <c r="Q788" s="8" t="s">
        <v>716</v>
      </c>
      <c r="R788" s="8" t="s">
        <v>718</v>
      </c>
      <c r="S788" s="8" t="s">
        <v>7113</v>
      </c>
      <c r="T788" s="8" t="s">
        <v>57</v>
      </c>
      <c r="U788" s="8" t="s">
        <v>59</v>
      </c>
      <c r="V788" s="8" t="s">
        <v>2447</v>
      </c>
      <c r="W788" s="8" t="s">
        <v>1598</v>
      </c>
    </row>
    <row r="789" spans="1:23" ht="15" customHeight="1">
      <c r="A789" s="183"/>
      <c r="B789" s="13" t="s">
        <v>7115</v>
      </c>
      <c r="C789" s="104">
        <v>1</v>
      </c>
      <c r="D789" s="104">
        <v>1</v>
      </c>
      <c r="E789" s="82"/>
      <c r="F789" s="82"/>
      <c r="G789" s="8" t="s">
        <v>691</v>
      </c>
      <c r="H789" s="8" t="s">
        <v>34</v>
      </c>
      <c r="I789" s="8" t="s">
        <v>7117</v>
      </c>
      <c r="J789" s="12">
        <f t="shared" si="3"/>
        <v>37</v>
      </c>
      <c r="K789" s="8" t="s">
        <v>7119</v>
      </c>
      <c r="L789" s="8" t="s">
        <v>7121</v>
      </c>
      <c r="M789" s="8" t="s">
        <v>174</v>
      </c>
      <c r="N789" s="8" t="s">
        <v>175</v>
      </c>
      <c r="O789" s="8" t="s">
        <v>7050</v>
      </c>
      <c r="P789" s="8" t="s">
        <v>7051</v>
      </c>
      <c r="Q789" s="8" t="s">
        <v>716</v>
      </c>
      <c r="R789" s="8" t="s">
        <v>718</v>
      </c>
      <c r="S789" s="8" t="s">
        <v>7123</v>
      </c>
      <c r="T789" s="8" t="s">
        <v>57</v>
      </c>
      <c r="U789" s="8" t="s">
        <v>59</v>
      </c>
      <c r="V789" s="8" t="s">
        <v>1543</v>
      </c>
      <c r="W789" s="8" t="s">
        <v>1598</v>
      </c>
    </row>
    <row r="790" spans="1:23" ht="15" customHeight="1">
      <c r="A790" s="183"/>
      <c r="B790" s="13" t="s">
        <v>7125</v>
      </c>
      <c r="C790" s="104">
        <v>1</v>
      </c>
      <c r="D790" s="104">
        <v>1</v>
      </c>
      <c r="E790" s="82"/>
      <c r="F790" s="82"/>
      <c r="G790" s="8" t="s">
        <v>691</v>
      </c>
      <c r="H790" s="8" t="s">
        <v>34</v>
      </c>
      <c r="I790" s="8" t="s">
        <v>7126</v>
      </c>
      <c r="J790" s="12">
        <f t="shared" si="3"/>
        <v>35</v>
      </c>
      <c r="K790" s="8" t="s">
        <v>7127</v>
      </c>
      <c r="L790" s="8" t="s">
        <v>7128</v>
      </c>
      <c r="M790" s="8" t="s">
        <v>369</v>
      </c>
      <c r="N790" s="8" t="s">
        <v>370</v>
      </c>
      <c r="O790" s="8" t="s">
        <v>7050</v>
      </c>
      <c r="P790" s="8" t="s">
        <v>7051</v>
      </c>
      <c r="Q790" s="8" t="s">
        <v>716</v>
      </c>
      <c r="R790" s="8" t="s">
        <v>718</v>
      </c>
      <c r="S790" s="8" t="s">
        <v>7130</v>
      </c>
      <c r="T790" s="8" t="s">
        <v>57</v>
      </c>
      <c r="U790" s="8" t="s">
        <v>59</v>
      </c>
      <c r="V790" s="8" t="s">
        <v>7132</v>
      </c>
      <c r="W790" s="8" t="s">
        <v>1598</v>
      </c>
    </row>
    <row r="791" spans="1:23" ht="15" customHeight="1">
      <c r="A791" s="183"/>
      <c r="B791" s="13" t="s">
        <v>7133</v>
      </c>
      <c r="C791" s="104">
        <v>1</v>
      </c>
      <c r="D791" s="104">
        <v>1</v>
      </c>
      <c r="E791" s="82"/>
      <c r="F791" s="82"/>
      <c r="G791" s="8" t="s">
        <v>691</v>
      </c>
      <c r="H791" s="8" t="s">
        <v>34</v>
      </c>
      <c r="I791" s="8" t="s">
        <v>3804</v>
      </c>
      <c r="J791" s="12">
        <f t="shared" si="3"/>
        <v>22</v>
      </c>
      <c r="K791" s="8" t="s">
        <v>170</v>
      </c>
      <c r="L791" s="8" t="s">
        <v>171</v>
      </c>
      <c r="M791" s="8" t="s">
        <v>46</v>
      </c>
      <c r="N791" s="8" t="s">
        <v>49</v>
      </c>
      <c r="O791" s="8" t="s">
        <v>7136</v>
      </c>
      <c r="P791" s="8" t="s">
        <v>7138</v>
      </c>
      <c r="Q791" s="8" t="s">
        <v>1913</v>
      </c>
      <c r="R791" s="8" t="s">
        <v>1914</v>
      </c>
      <c r="S791" s="8" t="s">
        <v>7139</v>
      </c>
      <c r="T791" s="8" t="s">
        <v>57</v>
      </c>
      <c r="U791" s="8" t="s">
        <v>59</v>
      </c>
      <c r="V791" s="8" t="s">
        <v>177</v>
      </c>
      <c r="W791" s="8" t="s">
        <v>7142</v>
      </c>
    </row>
    <row r="792" spans="1:23" ht="15" customHeight="1">
      <c r="A792" s="183"/>
      <c r="B792" s="13" t="s">
        <v>7143</v>
      </c>
      <c r="C792" s="104">
        <v>1</v>
      </c>
      <c r="D792" s="104">
        <v>1</v>
      </c>
      <c r="E792" s="82"/>
      <c r="F792" s="82"/>
      <c r="G792" s="8" t="s">
        <v>7145</v>
      </c>
      <c r="H792" s="8" t="s">
        <v>34</v>
      </c>
      <c r="I792" s="8" t="s">
        <v>7146</v>
      </c>
      <c r="J792" s="12">
        <f t="shared" si="3"/>
        <v>32</v>
      </c>
      <c r="K792" s="8" t="s">
        <v>40</v>
      </c>
      <c r="L792" s="8" t="s">
        <v>42</v>
      </c>
      <c r="M792" s="8" t="s">
        <v>43</v>
      </c>
      <c r="N792" s="8" t="s">
        <v>45</v>
      </c>
      <c r="O792" s="8" t="s">
        <v>7050</v>
      </c>
      <c r="P792" s="8" t="s">
        <v>7051</v>
      </c>
      <c r="Q792" s="8" t="s">
        <v>716</v>
      </c>
      <c r="R792" s="8" t="s">
        <v>718</v>
      </c>
      <c r="S792" s="8" t="s">
        <v>7150</v>
      </c>
      <c r="T792" s="8" t="s">
        <v>57</v>
      </c>
      <c r="U792" s="8" t="s">
        <v>203</v>
      </c>
      <c r="V792" s="8" t="s">
        <v>60</v>
      </c>
      <c r="W792" s="8" t="s">
        <v>1598</v>
      </c>
    </row>
    <row r="793" spans="1:23" ht="15" customHeight="1">
      <c r="A793" s="183"/>
      <c r="B793" s="13" t="s">
        <v>7152</v>
      </c>
      <c r="C793" s="104">
        <v>1</v>
      </c>
      <c r="D793" s="104">
        <v>1</v>
      </c>
      <c r="E793" s="82"/>
      <c r="F793" s="82"/>
      <c r="G793" s="8" t="s">
        <v>1003</v>
      </c>
      <c r="H793" s="8" t="s">
        <v>34</v>
      </c>
      <c r="I793" s="8" t="s">
        <v>7154</v>
      </c>
      <c r="J793" s="12">
        <f t="shared" si="3"/>
        <v>21</v>
      </c>
      <c r="K793" s="8" t="s">
        <v>7155</v>
      </c>
      <c r="L793" s="8" t="s">
        <v>7156</v>
      </c>
      <c r="M793" s="8" t="s">
        <v>736</v>
      </c>
      <c r="N793" s="8" t="s">
        <v>738</v>
      </c>
      <c r="O793" s="8" t="s">
        <v>7091</v>
      </c>
      <c r="P793" s="8" t="s">
        <v>7092</v>
      </c>
      <c r="Q793" s="8" t="s">
        <v>511</v>
      </c>
      <c r="R793" s="8" t="s">
        <v>513</v>
      </c>
      <c r="S793" s="8" t="s">
        <v>7159</v>
      </c>
      <c r="T793" s="8" t="s">
        <v>57</v>
      </c>
      <c r="U793" s="8" t="s">
        <v>7161</v>
      </c>
      <c r="V793" s="8" t="s">
        <v>819</v>
      </c>
      <c r="W793" s="8" t="s">
        <v>7097</v>
      </c>
    </row>
    <row r="794" spans="1:23" ht="15" customHeight="1">
      <c r="A794" s="183"/>
      <c r="B794" s="13" t="s">
        <v>7163</v>
      </c>
      <c r="C794" s="104">
        <v>1</v>
      </c>
      <c r="D794" s="104">
        <v>1</v>
      </c>
      <c r="E794" s="82"/>
      <c r="F794" s="82"/>
      <c r="G794" s="8" t="s">
        <v>691</v>
      </c>
      <c r="H794" s="8" t="s">
        <v>34</v>
      </c>
      <c r="I794" s="8" t="s">
        <v>7165</v>
      </c>
      <c r="J794" s="12">
        <f t="shared" si="3"/>
        <v>34</v>
      </c>
      <c r="K794" s="8" t="s">
        <v>7050</v>
      </c>
      <c r="L794" s="8" t="s">
        <v>7051</v>
      </c>
      <c r="M794" s="8" t="s">
        <v>716</v>
      </c>
      <c r="N794" s="8" t="s">
        <v>718</v>
      </c>
      <c r="O794" s="8" t="s">
        <v>7167</v>
      </c>
      <c r="P794" s="8" t="s">
        <v>7168</v>
      </c>
      <c r="Q794" s="8" t="s">
        <v>531</v>
      </c>
      <c r="R794" s="8" t="s">
        <v>532</v>
      </c>
      <c r="S794" s="8" t="s">
        <v>7169</v>
      </c>
      <c r="T794" s="8" t="s">
        <v>57</v>
      </c>
      <c r="U794" s="8" t="s">
        <v>94</v>
      </c>
      <c r="V794" s="8" t="s">
        <v>1598</v>
      </c>
      <c r="W794" s="8" t="s">
        <v>7171</v>
      </c>
    </row>
    <row r="795" spans="1:23" ht="15" customHeight="1">
      <c r="A795" s="184"/>
      <c r="B795" s="13" t="s">
        <v>7173</v>
      </c>
      <c r="C795" s="104">
        <v>1</v>
      </c>
      <c r="D795" s="104">
        <v>1</v>
      </c>
      <c r="E795" s="82"/>
      <c r="F795" s="82"/>
      <c r="G795" s="8" t="s">
        <v>104</v>
      </c>
      <c r="H795" s="8" t="s">
        <v>34</v>
      </c>
      <c r="I795" s="8" t="s">
        <v>1043</v>
      </c>
      <c r="J795" s="12">
        <f t="shared" si="3"/>
        <v>5</v>
      </c>
      <c r="K795" s="8" t="s">
        <v>815</v>
      </c>
      <c r="L795" s="8" t="s">
        <v>816</v>
      </c>
      <c r="M795" s="8" t="s">
        <v>736</v>
      </c>
      <c r="N795" s="8" t="s">
        <v>738</v>
      </c>
      <c r="O795" s="8" t="s">
        <v>7155</v>
      </c>
      <c r="P795" s="8" t="s">
        <v>7156</v>
      </c>
      <c r="Q795" s="8" t="s">
        <v>736</v>
      </c>
      <c r="R795" s="8" t="s">
        <v>738</v>
      </c>
      <c r="S795" s="8" t="s">
        <v>89</v>
      </c>
      <c r="T795" s="8" t="s">
        <v>78</v>
      </c>
      <c r="U795" s="8" t="s">
        <v>7176</v>
      </c>
      <c r="V795" s="8" t="s">
        <v>89</v>
      </c>
      <c r="W795" s="8" t="s">
        <v>89</v>
      </c>
    </row>
    <row r="796" spans="1:23" ht="15" customHeight="1">
      <c r="A796" s="182" t="s">
        <v>7177</v>
      </c>
      <c r="B796" s="13" t="s">
        <v>7180</v>
      </c>
      <c r="C796" s="104">
        <v>1</v>
      </c>
      <c r="D796" s="104">
        <v>1</v>
      </c>
      <c r="E796" s="82"/>
      <c r="F796" s="82"/>
      <c r="G796" s="8" t="s">
        <v>691</v>
      </c>
      <c r="H796" s="8" t="s">
        <v>34</v>
      </c>
      <c r="I796" s="8" t="s">
        <v>7183</v>
      </c>
      <c r="J796" s="12">
        <f t="shared" si="3"/>
        <v>8</v>
      </c>
      <c r="K796" s="8" t="s">
        <v>7050</v>
      </c>
      <c r="L796" s="8" t="s">
        <v>7051</v>
      </c>
      <c r="M796" s="8" t="s">
        <v>716</v>
      </c>
      <c r="N796" s="8" t="s">
        <v>718</v>
      </c>
      <c r="O796" s="8" t="s">
        <v>7185</v>
      </c>
      <c r="P796" s="8" t="s">
        <v>7186</v>
      </c>
      <c r="Q796" s="8" t="s">
        <v>842</v>
      </c>
      <c r="R796" s="8" t="s">
        <v>843</v>
      </c>
      <c r="S796" s="8" t="s">
        <v>89</v>
      </c>
      <c r="T796" s="8" t="s">
        <v>57</v>
      </c>
      <c r="U796" s="8" t="s">
        <v>59</v>
      </c>
      <c r="V796" s="8" t="s">
        <v>89</v>
      </c>
      <c r="W796" s="8" t="s">
        <v>89</v>
      </c>
    </row>
    <row r="797" spans="1:23" ht="15" customHeight="1">
      <c r="A797" s="183"/>
      <c r="B797" s="13" t="s">
        <v>7188</v>
      </c>
      <c r="C797" s="104">
        <v>1</v>
      </c>
      <c r="D797" s="104">
        <v>1</v>
      </c>
      <c r="E797" s="82"/>
      <c r="F797" s="82"/>
      <c r="G797" s="8" t="s">
        <v>691</v>
      </c>
      <c r="H797" s="8" t="s">
        <v>34</v>
      </c>
      <c r="I797" s="8" t="s">
        <v>6544</v>
      </c>
      <c r="J797" s="12">
        <f t="shared" si="3"/>
        <v>18</v>
      </c>
      <c r="K797" s="8" t="s">
        <v>7155</v>
      </c>
      <c r="L797" s="8" t="s">
        <v>7156</v>
      </c>
      <c r="M797" s="8" t="s">
        <v>736</v>
      </c>
      <c r="N797" s="8" t="s">
        <v>738</v>
      </c>
      <c r="O797" s="8" t="s">
        <v>7192</v>
      </c>
      <c r="P797" s="8" t="s">
        <v>7193</v>
      </c>
      <c r="Q797" s="8" t="s">
        <v>3479</v>
      </c>
      <c r="R797" s="8" t="s">
        <v>3480</v>
      </c>
      <c r="S797" s="8" t="s">
        <v>7195</v>
      </c>
      <c r="T797" s="8" t="s">
        <v>57</v>
      </c>
      <c r="U797" s="8" t="s">
        <v>7161</v>
      </c>
      <c r="V797" s="8" t="s">
        <v>819</v>
      </c>
      <c r="W797" s="8" t="s">
        <v>7197</v>
      </c>
    </row>
    <row r="798" spans="1:23" ht="15" customHeight="1">
      <c r="A798" s="183"/>
      <c r="B798" s="13" t="s">
        <v>7198</v>
      </c>
      <c r="C798" s="104">
        <v>1</v>
      </c>
      <c r="D798" s="104">
        <v>1</v>
      </c>
      <c r="E798" s="82"/>
      <c r="F798" s="82"/>
      <c r="G798" s="8" t="s">
        <v>691</v>
      </c>
      <c r="H798" s="8" t="s">
        <v>34</v>
      </c>
      <c r="I798" s="8" t="s">
        <v>3239</v>
      </c>
      <c r="J798" s="12">
        <f t="shared" si="3"/>
        <v>13</v>
      </c>
      <c r="K798" s="8" t="s">
        <v>7155</v>
      </c>
      <c r="L798" s="8" t="s">
        <v>7156</v>
      </c>
      <c r="M798" s="8" t="s">
        <v>736</v>
      </c>
      <c r="N798" s="8" t="s">
        <v>738</v>
      </c>
      <c r="O798" s="8" t="s">
        <v>7201</v>
      </c>
      <c r="P798" s="8" t="s">
        <v>7202</v>
      </c>
      <c r="Q798" s="8" t="s">
        <v>3479</v>
      </c>
      <c r="R798" s="8" t="s">
        <v>3480</v>
      </c>
      <c r="S798" s="8" t="s">
        <v>1137</v>
      </c>
      <c r="T798" s="8" t="s">
        <v>57</v>
      </c>
      <c r="U798" s="8" t="s">
        <v>7204</v>
      </c>
      <c r="V798" s="8" t="s">
        <v>819</v>
      </c>
      <c r="W798" s="8" t="s">
        <v>1139</v>
      </c>
    </row>
    <row r="799" spans="1:23" ht="15" customHeight="1">
      <c r="A799" s="183"/>
      <c r="B799" s="13" t="s">
        <v>7206</v>
      </c>
      <c r="C799" s="104">
        <v>1</v>
      </c>
      <c r="D799" s="104">
        <v>1</v>
      </c>
      <c r="E799" s="82"/>
      <c r="F799" s="82"/>
      <c r="G799" s="8" t="s">
        <v>1003</v>
      </c>
      <c r="H799" s="8" t="s">
        <v>34</v>
      </c>
      <c r="I799" s="8" t="s">
        <v>7208</v>
      </c>
      <c r="J799" s="12">
        <f t="shared" si="3"/>
        <v>65</v>
      </c>
      <c r="K799" s="8" t="s">
        <v>170</v>
      </c>
      <c r="L799" s="8" t="s">
        <v>171</v>
      </c>
      <c r="M799" s="8" t="s">
        <v>46</v>
      </c>
      <c r="N799" s="8" t="s">
        <v>49</v>
      </c>
      <c r="O799" s="8" t="s">
        <v>7050</v>
      </c>
      <c r="P799" s="8" t="s">
        <v>7051</v>
      </c>
      <c r="Q799" s="8" t="s">
        <v>716</v>
      </c>
      <c r="R799" s="8" t="s">
        <v>718</v>
      </c>
      <c r="S799" s="8" t="s">
        <v>7212</v>
      </c>
      <c r="T799" s="8" t="s">
        <v>57</v>
      </c>
      <c r="U799" s="8" t="s">
        <v>59</v>
      </c>
      <c r="V799" s="8" t="s">
        <v>177</v>
      </c>
      <c r="W799" s="8" t="s">
        <v>1598</v>
      </c>
    </row>
    <row r="800" spans="1:23" ht="15" customHeight="1">
      <c r="A800" s="183"/>
      <c r="B800" s="13" t="s">
        <v>7214</v>
      </c>
      <c r="C800" s="104">
        <v>1</v>
      </c>
      <c r="D800" s="104">
        <v>1</v>
      </c>
      <c r="E800" s="82"/>
      <c r="F800" s="82"/>
      <c r="G800" s="8" t="s">
        <v>691</v>
      </c>
      <c r="H800" s="8" t="s">
        <v>34</v>
      </c>
      <c r="I800" s="8" t="s">
        <v>7215</v>
      </c>
      <c r="J800" s="12">
        <f t="shared" si="3"/>
        <v>19</v>
      </c>
      <c r="K800" s="8" t="s">
        <v>7050</v>
      </c>
      <c r="L800" s="8" t="s">
        <v>7051</v>
      </c>
      <c r="M800" s="8" t="s">
        <v>716</v>
      </c>
      <c r="N800" s="8" t="s">
        <v>718</v>
      </c>
      <c r="O800" s="8" t="s">
        <v>7218</v>
      </c>
      <c r="P800" s="8" t="s">
        <v>7219</v>
      </c>
      <c r="Q800" s="8" t="s">
        <v>842</v>
      </c>
      <c r="R800" s="8" t="s">
        <v>843</v>
      </c>
      <c r="S800" s="8" t="s">
        <v>7221</v>
      </c>
      <c r="T800" s="8" t="s">
        <v>57</v>
      </c>
      <c r="U800" s="8" t="s">
        <v>59</v>
      </c>
      <c r="V800" s="8" t="s">
        <v>1598</v>
      </c>
      <c r="W800" s="8" t="s">
        <v>7222</v>
      </c>
    </row>
    <row r="801" spans="1:23" ht="15" customHeight="1">
      <c r="A801" s="183"/>
      <c r="B801" s="13" t="s">
        <v>7224</v>
      </c>
      <c r="C801" s="104">
        <v>1</v>
      </c>
      <c r="D801" s="104">
        <v>1</v>
      </c>
      <c r="E801" s="82"/>
      <c r="F801" s="82"/>
      <c r="G801" s="8" t="s">
        <v>691</v>
      </c>
      <c r="H801" s="8" t="s">
        <v>34</v>
      </c>
      <c r="I801" s="8" t="s">
        <v>7081</v>
      </c>
      <c r="J801" s="12">
        <f t="shared" si="3"/>
        <v>39</v>
      </c>
      <c r="K801" s="8" t="s">
        <v>7050</v>
      </c>
      <c r="L801" s="8" t="s">
        <v>7051</v>
      </c>
      <c r="M801" s="8" t="s">
        <v>716</v>
      </c>
      <c r="N801" s="8" t="s">
        <v>718</v>
      </c>
      <c r="O801" s="8" t="s">
        <v>7228</v>
      </c>
      <c r="P801" s="8" t="s">
        <v>7229</v>
      </c>
      <c r="Q801" s="8" t="s">
        <v>1813</v>
      </c>
      <c r="R801" s="8" t="s">
        <v>1802</v>
      </c>
      <c r="S801" s="8" t="s">
        <v>7084</v>
      </c>
      <c r="T801" s="8" t="s">
        <v>57</v>
      </c>
      <c r="U801" s="8" t="s">
        <v>59</v>
      </c>
      <c r="V801" s="8" t="s">
        <v>1598</v>
      </c>
      <c r="W801" s="8" t="s">
        <v>1817</v>
      </c>
    </row>
    <row r="802" spans="1:23" ht="15" customHeight="1">
      <c r="A802" s="183"/>
      <c r="B802" s="13" t="s">
        <v>7233</v>
      </c>
      <c r="C802" s="104">
        <v>1</v>
      </c>
      <c r="D802" s="104">
        <v>1</v>
      </c>
      <c r="E802" s="82"/>
      <c r="F802" s="82"/>
      <c r="G802" s="8" t="s">
        <v>691</v>
      </c>
      <c r="H802" s="8" t="s">
        <v>34</v>
      </c>
      <c r="I802" s="8" t="s">
        <v>7235</v>
      </c>
      <c r="J802" s="12">
        <f t="shared" si="3"/>
        <v>41</v>
      </c>
      <c r="K802" s="8" t="s">
        <v>7050</v>
      </c>
      <c r="L802" s="8" t="s">
        <v>7051</v>
      </c>
      <c r="M802" s="8" t="s">
        <v>716</v>
      </c>
      <c r="N802" s="8" t="s">
        <v>718</v>
      </c>
      <c r="O802" s="8" t="s">
        <v>7238</v>
      </c>
      <c r="P802" s="8" t="s">
        <v>7240</v>
      </c>
      <c r="Q802" s="8" t="s">
        <v>2527</v>
      </c>
      <c r="R802" s="8" t="s">
        <v>2528</v>
      </c>
      <c r="S802" s="8" t="s">
        <v>7071</v>
      </c>
      <c r="T802" s="8" t="s">
        <v>57</v>
      </c>
      <c r="U802" s="8" t="s">
        <v>59</v>
      </c>
      <c r="V802" s="8" t="s">
        <v>1598</v>
      </c>
      <c r="W802" s="8" t="s">
        <v>2531</v>
      </c>
    </row>
    <row r="803" spans="1:23" ht="15" customHeight="1">
      <c r="A803" s="184"/>
      <c r="B803" s="13" t="s">
        <v>7243</v>
      </c>
      <c r="C803" s="104">
        <v>1</v>
      </c>
      <c r="D803" s="104">
        <v>1</v>
      </c>
      <c r="E803" s="82"/>
      <c r="F803" s="82"/>
      <c r="G803" s="8" t="s">
        <v>911</v>
      </c>
      <c r="H803" s="8" t="s">
        <v>34</v>
      </c>
      <c r="I803" s="8" t="s">
        <v>7245</v>
      </c>
      <c r="J803" s="12">
        <f t="shared" si="3"/>
        <v>27</v>
      </c>
      <c r="K803" s="8" t="s">
        <v>40</v>
      </c>
      <c r="L803" s="8" t="s">
        <v>42</v>
      </c>
      <c r="M803" s="8" t="s">
        <v>43</v>
      </c>
      <c r="N803" s="8" t="s">
        <v>45</v>
      </c>
      <c r="O803" s="8" t="s">
        <v>7050</v>
      </c>
      <c r="P803" s="8" t="s">
        <v>7051</v>
      </c>
      <c r="Q803" s="8" t="s">
        <v>716</v>
      </c>
      <c r="R803" s="8" t="s">
        <v>718</v>
      </c>
      <c r="S803" s="8" t="s">
        <v>7249</v>
      </c>
      <c r="T803" s="8" t="s">
        <v>57</v>
      </c>
      <c r="U803" s="8" t="s">
        <v>59</v>
      </c>
      <c r="V803" s="8" t="s">
        <v>60</v>
      </c>
      <c r="W803" s="8" t="s">
        <v>1598</v>
      </c>
    </row>
    <row r="804" spans="1:23" ht="15" customHeight="1">
      <c r="A804" s="182" t="s">
        <v>6459</v>
      </c>
      <c r="B804" s="13" t="s">
        <v>7254</v>
      </c>
      <c r="C804" s="104">
        <v>1</v>
      </c>
      <c r="D804" s="104">
        <v>1</v>
      </c>
      <c r="E804" s="82"/>
      <c r="F804" s="82"/>
      <c r="G804" s="8" t="s">
        <v>1069</v>
      </c>
      <c r="H804" s="8" t="s">
        <v>31</v>
      </c>
      <c r="I804" s="8" t="s">
        <v>1049</v>
      </c>
      <c r="J804" s="12">
        <f t="shared" si="3"/>
        <v>7</v>
      </c>
      <c r="K804" s="8" t="s">
        <v>7256</v>
      </c>
      <c r="L804" s="8" t="s">
        <v>7257</v>
      </c>
      <c r="M804" s="8" t="s">
        <v>46</v>
      </c>
      <c r="N804" s="8" t="s">
        <v>49</v>
      </c>
      <c r="O804" s="8" t="s">
        <v>6472</v>
      </c>
      <c r="P804" s="8" t="s">
        <v>6474</v>
      </c>
      <c r="Q804" s="8" t="s">
        <v>46</v>
      </c>
      <c r="R804" s="8" t="s">
        <v>49</v>
      </c>
      <c r="S804" s="8" t="s">
        <v>7258</v>
      </c>
      <c r="T804" s="8" t="s">
        <v>78</v>
      </c>
      <c r="U804" s="8" t="s">
        <v>59</v>
      </c>
      <c r="V804" s="8" t="s">
        <v>7260</v>
      </c>
      <c r="W804" s="8" t="s">
        <v>6476</v>
      </c>
    </row>
    <row r="805" spans="1:23" ht="15" customHeight="1">
      <c r="A805" s="183"/>
      <c r="B805" s="13" t="s">
        <v>7263</v>
      </c>
      <c r="C805" s="104">
        <v>1</v>
      </c>
      <c r="D805" s="104">
        <v>1</v>
      </c>
      <c r="E805" s="82"/>
      <c r="F805" s="82"/>
      <c r="G805" s="8" t="s">
        <v>2500</v>
      </c>
      <c r="H805" s="8" t="s">
        <v>31</v>
      </c>
      <c r="I805" s="8" t="s">
        <v>6488</v>
      </c>
      <c r="J805" s="12">
        <f t="shared" si="3"/>
        <v>19</v>
      </c>
      <c r="K805" s="8" t="s">
        <v>6465</v>
      </c>
      <c r="L805" s="8" t="s">
        <v>6467</v>
      </c>
      <c r="M805" s="8" t="s">
        <v>46</v>
      </c>
      <c r="N805" s="8" t="s">
        <v>49</v>
      </c>
      <c r="O805" s="8" t="s">
        <v>6490</v>
      </c>
      <c r="P805" s="8" t="s">
        <v>6491</v>
      </c>
      <c r="Q805" s="8" t="s">
        <v>46</v>
      </c>
      <c r="R805" s="8" t="s">
        <v>49</v>
      </c>
      <c r="S805" s="8" t="s">
        <v>6492</v>
      </c>
      <c r="T805" s="8" t="s">
        <v>78</v>
      </c>
      <c r="U805" s="8" t="s">
        <v>59</v>
      </c>
      <c r="V805" s="8" t="s">
        <v>1953</v>
      </c>
      <c r="W805" s="8" t="s">
        <v>1409</v>
      </c>
    </row>
    <row r="806" spans="1:23" ht="15" customHeight="1">
      <c r="A806" s="183"/>
      <c r="B806" s="13" t="s">
        <v>7267</v>
      </c>
      <c r="C806" s="104"/>
      <c r="D806" s="104"/>
      <c r="E806" s="82"/>
      <c r="F806" s="82"/>
      <c r="G806" s="8" t="s">
        <v>1069</v>
      </c>
      <c r="H806" s="8" t="s">
        <v>31</v>
      </c>
      <c r="I806" s="8" t="s">
        <v>3937</v>
      </c>
      <c r="J806" s="12">
        <f t="shared" si="3"/>
        <v>10</v>
      </c>
      <c r="K806" s="8" t="s">
        <v>7270</v>
      </c>
      <c r="L806" s="8" t="s">
        <v>7271</v>
      </c>
      <c r="M806" s="8" t="s">
        <v>46</v>
      </c>
      <c r="N806" s="8" t="s">
        <v>49</v>
      </c>
      <c r="O806" s="8" t="s">
        <v>6490</v>
      </c>
      <c r="P806" s="8" t="s">
        <v>6491</v>
      </c>
      <c r="Q806" s="8" t="s">
        <v>46</v>
      </c>
      <c r="R806" s="8" t="s">
        <v>49</v>
      </c>
      <c r="S806" s="8" t="s">
        <v>7274</v>
      </c>
      <c r="T806" s="8" t="s">
        <v>78</v>
      </c>
      <c r="U806" s="8" t="s">
        <v>59</v>
      </c>
      <c r="V806" s="8" t="s">
        <v>7275</v>
      </c>
      <c r="W806" s="8" t="s">
        <v>1409</v>
      </c>
    </row>
    <row r="807" spans="1:23" ht="15" customHeight="1">
      <c r="A807" s="183"/>
      <c r="B807" s="13" t="s">
        <v>7277</v>
      </c>
      <c r="C807" s="104">
        <v>1</v>
      </c>
      <c r="D807" s="104">
        <v>1</v>
      </c>
      <c r="E807" s="82"/>
      <c r="F807" s="82"/>
      <c r="G807" s="8" t="s">
        <v>1069</v>
      </c>
      <c r="H807" s="8" t="s">
        <v>31</v>
      </c>
      <c r="I807" s="8" t="s">
        <v>7280</v>
      </c>
      <c r="J807" s="12">
        <f t="shared" si="3"/>
        <v>8</v>
      </c>
      <c r="K807" s="8" t="s">
        <v>7282</v>
      </c>
      <c r="L807" s="8" t="s">
        <v>7283</v>
      </c>
      <c r="M807" s="8" t="s">
        <v>46</v>
      </c>
      <c r="N807" s="8" t="s">
        <v>49</v>
      </c>
      <c r="O807" s="8" t="s">
        <v>6505</v>
      </c>
      <c r="P807" s="8" t="s">
        <v>6507</v>
      </c>
      <c r="Q807" s="8" t="s">
        <v>46</v>
      </c>
      <c r="R807" s="8" t="s">
        <v>49</v>
      </c>
      <c r="S807" s="8" t="s">
        <v>7285</v>
      </c>
      <c r="T807" s="8" t="s">
        <v>78</v>
      </c>
      <c r="U807" s="8" t="s">
        <v>59</v>
      </c>
      <c r="V807" s="8" t="s">
        <v>7287</v>
      </c>
      <c r="W807" s="8" t="s">
        <v>6509</v>
      </c>
    </row>
    <row r="808" spans="1:23" ht="15" customHeight="1">
      <c r="A808" s="183"/>
      <c r="B808" s="13" t="s">
        <v>7289</v>
      </c>
      <c r="C808" s="104">
        <v>1</v>
      </c>
      <c r="D808" s="104">
        <v>1</v>
      </c>
      <c r="E808" s="82"/>
      <c r="F808" s="82"/>
      <c r="G808" s="8" t="s">
        <v>2500</v>
      </c>
      <c r="H808" s="8" t="s">
        <v>31</v>
      </c>
      <c r="I808" s="8" t="s">
        <v>6111</v>
      </c>
      <c r="J808" s="12">
        <f t="shared" si="3"/>
        <v>22</v>
      </c>
      <c r="K808" s="8" t="s">
        <v>6465</v>
      </c>
      <c r="L808" s="8" t="s">
        <v>6467</v>
      </c>
      <c r="M808" s="8" t="s">
        <v>46</v>
      </c>
      <c r="N808" s="8" t="s">
        <v>49</v>
      </c>
      <c r="O808" s="8" t="s">
        <v>6524</v>
      </c>
      <c r="P808" s="8" t="s">
        <v>6525</v>
      </c>
      <c r="Q808" s="8" t="s">
        <v>46</v>
      </c>
      <c r="R808" s="8" t="s">
        <v>49</v>
      </c>
      <c r="S808" s="8" t="s">
        <v>6508</v>
      </c>
      <c r="T808" s="8" t="s">
        <v>78</v>
      </c>
      <c r="U808" s="8" t="s">
        <v>59</v>
      </c>
      <c r="V808" s="8" t="s">
        <v>1953</v>
      </c>
      <c r="W808" s="8" t="s">
        <v>6509</v>
      </c>
    </row>
    <row r="809" spans="1:23" ht="15" customHeight="1">
      <c r="A809" s="183"/>
      <c r="B809" s="13" t="s">
        <v>7295</v>
      </c>
      <c r="C809" s="104"/>
      <c r="D809" s="104"/>
      <c r="E809" s="82"/>
      <c r="F809" s="82"/>
      <c r="G809" s="8" t="s">
        <v>1069</v>
      </c>
      <c r="H809" s="8" t="s">
        <v>31</v>
      </c>
      <c r="I809" s="8" t="s">
        <v>7297</v>
      </c>
      <c r="J809" s="12">
        <f t="shared" si="3"/>
        <v>6</v>
      </c>
      <c r="K809" s="8" t="s">
        <v>7298</v>
      </c>
      <c r="L809" s="8" t="s">
        <v>7299</v>
      </c>
      <c r="M809" s="8" t="s">
        <v>46</v>
      </c>
      <c r="N809" s="8" t="s">
        <v>49</v>
      </c>
      <c r="O809" s="8" t="s">
        <v>6524</v>
      </c>
      <c r="P809" s="8" t="s">
        <v>6525</v>
      </c>
      <c r="Q809" s="8" t="s">
        <v>46</v>
      </c>
      <c r="R809" s="8" t="s">
        <v>49</v>
      </c>
      <c r="S809" s="8" t="s">
        <v>7302</v>
      </c>
      <c r="T809" s="8" t="s">
        <v>78</v>
      </c>
      <c r="U809" s="8" t="s">
        <v>59</v>
      </c>
      <c r="V809" s="8" t="s">
        <v>7303</v>
      </c>
      <c r="W809" s="8" t="s">
        <v>6509</v>
      </c>
    </row>
    <row r="810" spans="1:23" ht="15" customHeight="1">
      <c r="A810" s="183"/>
      <c r="B810" s="13" t="s">
        <v>7304</v>
      </c>
      <c r="C810" s="104"/>
      <c r="D810" s="104"/>
      <c r="E810" s="82"/>
      <c r="F810" s="82"/>
      <c r="G810" s="8" t="s">
        <v>1069</v>
      </c>
      <c r="H810" s="8" t="s">
        <v>31</v>
      </c>
      <c r="I810" s="8" t="s">
        <v>7306</v>
      </c>
      <c r="J810" s="12">
        <f t="shared" si="3"/>
        <v>6</v>
      </c>
      <c r="K810" s="8" t="s">
        <v>7307</v>
      </c>
      <c r="L810" s="8" t="s">
        <v>7308</v>
      </c>
      <c r="M810" s="8" t="s">
        <v>46</v>
      </c>
      <c r="N810" s="8" t="s">
        <v>49</v>
      </c>
      <c r="O810" s="8" t="s">
        <v>6531</v>
      </c>
      <c r="P810" s="8" t="s">
        <v>6532</v>
      </c>
      <c r="Q810" s="8" t="s">
        <v>46</v>
      </c>
      <c r="R810" s="8" t="s">
        <v>49</v>
      </c>
      <c r="S810" s="8" t="s">
        <v>7311</v>
      </c>
      <c r="T810" s="8" t="s">
        <v>78</v>
      </c>
      <c r="U810" s="8" t="s">
        <v>59</v>
      </c>
      <c r="V810" s="8" t="s">
        <v>7312</v>
      </c>
      <c r="W810" s="8" t="s">
        <v>451</v>
      </c>
    </row>
    <row r="811" spans="1:23" ht="15" customHeight="1">
      <c r="A811" s="183"/>
      <c r="B811" s="13" t="s">
        <v>7313</v>
      </c>
      <c r="C811" s="104"/>
      <c r="D811" s="104"/>
      <c r="E811" s="82"/>
      <c r="F811" s="82"/>
      <c r="G811" s="8" t="s">
        <v>1069</v>
      </c>
      <c r="H811" s="8" t="s">
        <v>31</v>
      </c>
      <c r="I811" s="8" t="s">
        <v>7315</v>
      </c>
      <c r="J811" s="12">
        <f t="shared" si="3"/>
        <v>8</v>
      </c>
      <c r="K811" s="8" t="s">
        <v>7316</v>
      </c>
      <c r="L811" s="8" t="s">
        <v>7317</v>
      </c>
      <c r="M811" s="8" t="s">
        <v>46</v>
      </c>
      <c r="N811" s="8" t="s">
        <v>49</v>
      </c>
      <c r="O811" s="8" t="s">
        <v>6537</v>
      </c>
      <c r="P811" s="8" t="s">
        <v>6539</v>
      </c>
      <c r="Q811" s="8" t="s">
        <v>46</v>
      </c>
      <c r="R811" s="8" t="s">
        <v>49</v>
      </c>
      <c r="S811" s="8" t="s">
        <v>7320</v>
      </c>
      <c r="T811" s="8" t="s">
        <v>78</v>
      </c>
      <c r="U811" s="8" t="s">
        <v>59</v>
      </c>
      <c r="V811" s="8" t="s">
        <v>7321</v>
      </c>
      <c r="W811" s="8" t="s">
        <v>451</v>
      </c>
    </row>
    <row r="812" spans="1:23" ht="15" customHeight="1">
      <c r="A812" s="183"/>
      <c r="B812" s="13" t="s">
        <v>7322</v>
      </c>
      <c r="C812" s="104"/>
      <c r="D812" s="104"/>
      <c r="E812" s="82"/>
      <c r="F812" s="82"/>
      <c r="G812" s="8" t="s">
        <v>1069</v>
      </c>
      <c r="H812" s="8" t="s">
        <v>31</v>
      </c>
      <c r="I812" s="8" t="s">
        <v>7324</v>
      </c>
      <c r="J812" s="12">
        <f t="shared" si="3"/>
        <v>6</v>
      </c>
      <c r="K812" s="8" t="s">
        <v>7326</v>
      </c>
      <c r="L812" s="8" t="s">
        <v>7327</v>
      </c>
      <c r="M812" s="8" t="s">
        <v>46</v>
      </c>
      <c r="N812" s="8" t="s">
        <v>49</v>
      </c>
      <c r="O812" s="8" t="s">
        <v>6546</v>
      </c>
      <c r="P812" s="8" t="s">
        <v>6547</v>
      </c>
      <c r="Q812" s="8" t="s">
        <v>46</v>
      </c>
      <c r="R812" s="8" t="s">
        <v>49</v>
      </c>
      <c r="S812" s="8" t="s">
        <v>7330</v>
      </c>
      <c r="T812" s="8" t="s">
        <v>78</v>
      </c>
      <c r="U812" s="8" t="s">
        <v>59</v>
      </c>
      <c r="V812" s="8" t="s">
        <v>7332</v>
      </c>
      <c r="W812" s="8" t="s">
        <v>6549</v>
      </c>
    </row>
    <row r="813" spans="1:23" ht="15" customHeight="1">
      <c r="A813" s="183"/>
      <c r="B813" s="13" t="s">
        <v>7333</v>
      </c>
      <c r="C813" s="104"/>
      <c r="D813" s="104"/>
      <c r="E813" s="82"/>
      <c r="F813" s="82"/>
      <c r="G813" s="8" t="s">
        <v>1069</v>
      </c>
      <c r="H813" s="8" t="s">
        <v>31</v>
      </c>
      <c r="I813" s="8" t="s">
        <v>7335</v>
      </c>
      <c r="J813" s="12">
        <f t="shared" si="3"/>
        <v>9</v>
      </c>
      <c r="K813" s="8" t="s">
        <v>7337</v>
      </c>
      <c r="L813" s="8" t="s">
        <v>7338</v>
      </c>
      <c r="M813" s="8" t="s">
        <v>46</v>
      </c>
      <c r="N813" s="8" t="s">
        <v>49</v>
      </c>
      <c r="O813" s="8" t="s">
        <v>6566</v>
      </c>
      <c r="P813" s="8" t="s">
        <v>6567</v>
      </c>
      <c r="Q813" s="8" t="s">
        <v>46</v>
      </c>
      <c r="R813" s="8" t="s">
        <v>49</v>
      </c>
      <c r="S813" s="8" t="s">
        <v>7341</v>
      </c>
      <c r="T813" s="8" t="s">
        <v>78</v>
      </c>
      <c r="U813" s="8" t="s">
        <v>59</v>
      </c>
      <c r="V813" s="8" t="s">
        <v>7342</v>
      </c>
      <c r="W813" s="8" t="s">
        <v>6569</v>
      </c>
    </row>
    <row r="814" spans="1:23" ht="15" customHeight="1">
      <c r="A814" s="183"/>
      <c r="B814" s="13" t="s">
        <v>7344</v>
      </c>
      <c r="C814" s="104">
        <v>1</v>
      </c>
      <c r="D814" s="104">
        <v>1</v>
      </c>
      <c r="E814" s="82"/>
      <c r="F814" s="82"/>
      <c r="G814" s="8" t="s">
        <v>1069</v>
      </c>
      <c r="H814" s="8" t="s">
        <v>31</v>
      </c>
      <c r="I814" s="8" t="s">
        <v>7346</v>
      </c>
      <c r="J814" s="12">
        <f t="shared" si="3"/>
        <v>10</v>
      </c>
      <c r="K814" s="8" t="s">
        <v>7348</v>
      </c>
      <c r="L814" s="8" t="s">
        <v>7349</v>
      </c>
      <c r="M814" s="8" t="s">
        <v>46</v>
      </c>
      <c r="N814" s="8" t="s">
        <v>49</v>
      </c>
      <c r="O814" s="8" t="s">
        <v>6586</v>
      </c>
      <c r="P814" s="8" t="s">
        <v>6587</v>
      </c>
      <c r="Q814" s="8" t="s">
        <v>46</v>
      </c>
      <c r="R814" s="8" t="s">
        <v>49</v>
      </c>
      <c r="S814" s="8" t="s">
        <v>7351</v>
      </c>
      <c r="T814" s="8" t="s">
        <v>78</v>
      </c>
      <c r="U814" s="8" t="s">
        <v>59</v>
      </c>
      <c r="V814" s="8" t="s">
        <v>7354</v>
      </c>
      <c r="W814" s="8" t="s">
        <v>6589</v>
      </c>
    </row>
    <row r="815" spans="1:23" ht="15" customHeight="1">
      <c r="A815" s="183"/>
      <c r="B815" s="13" t="s">
        <v>7356</v>
      </c>
      <c r="C815" s="104">
        <v>1</v>
      </c>
      <c r="D815" s="104">
        <v>1</v>
      </c>
      <c r="E815" s="82"/>
      <c r="F815" s="82"/>
      <c r="G815" s="8" t="s">
        <v>193</v>
      </c>
      <c r="H815" s="8" t="s">
        <v>34</v>
      </c>
      <c r="I815" s="8" t="s">
        <v>7359</v>
      </c>
      <c r="J815" s="12">
        <f t="shared" si="3"/>
        <v>23</v>
      </c>
      <c r="K815" s="8" t="s">
        <v>6481</v>
      </c>
      <c r="L815" s="8" t="s">
        <v>6483</v>
      </c>
      <c r="M815" s="8" t="s">
        <v>46</v>
      </c>
      <c r="N815" s="8" t="s">
        <v>49</v>
      </c>
      <c r="O815" s="8" t="s">
        <v>6472</v>
      </c>
      <c r="P815" s="8" t="s">
        <v>6474</v>
      </c>
      <c r="Q815" s="8" t="s">
        <v>46</v>
      </c>
      <c r="R815" s="8" t="s">
        <v>49</v>
      </c>
      <c r="S815" s="8" t="s">
        <v>7360</v>
      </c>
      <c r="T815" s="8" t="s">
        <v>78</v>
      </c>
      <c r="U815" s="8" t="s">
        <v>59</v>
      </c>
      <c r="V815" s="8" t="s">
        <v>177</v>
      </c>
      <c r="W815" s="8" t="s">
        <v>6476</v>
      </c>
    </row>
    <row r="816" spans="1:23" ht="15" customHeight="1">
      <c r="A816" s="183"/>
      <c r="B816" s="13" t="s">
        <v>7362</v>
      </c>
      <c r="C816" s="104"/>
      <c r="D816" s="104"/>
      <c r="E816" s="82"/>
      <c r="F816" s="82"/>
      <c r="G816" s="8" t="s">
        <v>193</v>
      </c>
      <c r="H816" s="8" t="s">
        <v>34</v>
      </c>
      <c r="I816" s="8" t="s">
        <v>7364</v>
      </c>
      <c r="J816" s="12">
        <f t="shared" si="3"/>
        <v>8</v>
      </c>
      <c r="K816" s="8" t="s">
        <v>6472</v>
      </c>
      <c r="L816" s="8" t="s">
        <v>6474</v>
      </c>
      <c r="M816" s="8" t="s">
        <v>46</v>
      </c>
      <c r="N816" s="8" t="s">
        <v>49</v>
      </c>
      <c r="O816" s="8" t="s">
        <v>6490</v>
      </c>
      <c r="P816" s="8" t="s">
        <v>6491</v>
      </c>
      <c r="Q816" s="8" t="s">
        <v>46</v>
      </c>
      <c r="R816" s="8" t="s">
        <v>49</v>
      </c>
      <c r="S816" s="8" t="s">
        <v>7367</v>
      </c>
      <c r="T816" s="8" t="s">
        <v>78</v>
      </c>
      <c r="U816" s="8" t="s">
        <v>59</v>
      </c>
      <c r="V816" s="8" t="s">
        <v>6476</v>
      </c>
      <c r="W816" s="8" t="s">
        <v>1409</v>
      </c>
    </row>
    <row r="817" spans="1:23" ht="15" customHeight="1">
      <c r="A817" s="183"/>
      <c r="B817" s="13" t="s">
        <v>7369</v>
      </c>
      <c r="C817" s="104"/>
      <c r="D817" s="104"/>
      <c r="E817" s="82"/>
      <c r="F817" s="82"/>
      <c r="G817" s="8" t="s">
        <v>193</v>
      </c>
      <c r="H817" s="8" t="s">
        <v>34</v>
      </c>
      <c r="I817" s="8" t="s">
        <v>7372</v>
      </c>
      <c r="J817" s="12">
        <f t="shared" si="3"/>
        <v>11</v>
      </c>
      <c r="K817" s="8" t="s">
        <v>6490</v>
      </c>
      <c r="L817" s="8" t="s">
        <v>6491</v>
      </c>
      <c r="M817" s="8" t="s">
        <v>46</v>
      </c>
      <c r="N817" s="8" t="s">
        <v>49</v>
      </c>
      <c r="O817" s="8" t="s">
        <v>6505</v>
      </c>
      <c r="P817" s="8" t="s">
        <v>6507</v>
      </c>
      <c r="Q817" s="8" t="s">
        <v>46</v>
      </c>
      <c r="R817" s="8" t="s">
        <v>49</v>
      </c>
      <c r="S817" s="8" t="s">
        <v>7375</v>
      </c>
      <c r="T817" s="8" t="s">
        <v>78</v>
      </c>
      <c r="U817" s="8" t="s">
        <v>59</v>
      </c>
      <c r="V817" s="8" t="s">
        <v>1409</v>
      </c>
      <c r="W817" s="8" t="s">
        <v>6509</v>
      </c>
    </row>
    <row r="818" spans="1:23" ht="15" customHeight="1">
      <c r="A818" s="183"/>
      <c r="B818" s="13" t="s">
        <v>7376</v>
      </c>
      <c r="C818" s="104"/>
      <c r="D818" s="104"/>
      <c r="E818" s="82"/>
      <c r="F818" s="82"/>
      <c r="G818" s="8" t="s">
        <v>193</v>
      </c>
      <c r="H818" s="8" t="s">
        <v>34</v>
      </c>
      <c r="I818" s="8" t="s">
        <v>504</v>
      </c>
      <c r="J818" s="12">
        <f t="shared" si="3"/>
        <v>6</v>
      </c>
      <c r="K818" s="8" t="s">
        <v>6505</v>
      </c>
      <c r="L818" s="8" t="s">
        <v>6507</v>
      </c>
      <c r="M818" s="8" t="s">
        <v>46</v>
      </c>
      <c r="N818" s="8" t="s">
        <v>49</v>
      </c>
      <c r="O818" s="8" t="s">
        <v>6524</v>
      </c>
      <c r="P818" s="8" t="s">
        <v>6525</v>
      </c>
      <c r="Q818" s="8" t="s">
        <v>46</v>
      </c>
      <c r="R818" s="8" t="s">
        <v>49</v>
      </c>
      <c r="S818" s="8" t="s">
        <v>89</v>
      </c>
      <c r="T818" s="8" t="s">
        <v>78</v>
      </c>
      <c r="U818" s="8" t="s">
        <v>59</v>
      </c>
      <c r="V818" s="8" t="s">
        <v>89</v>
      </c>
      <c r="W818" s="8" t="s">
        <v>89</v>
      </c>
    </row>
    <row r="819" spans="1:23" ht="15" customHeight="1">
      <c r="A819" s="183"/>
      <c r="B819" s="13" t="s">
        <v>7380</v>
      </c>
      <c r="C819" s="104"/>
      <c r="D819" s="104"/>
      <c r="E819" s="82"/>
      <c r="F819" s="82"/>
      <c r="G819" s="8" t="s">
        <v>193</v>
      </c>
      <c r="H819" s="8" t="s">
        <v>34</v>
      </c>
      <c r="I819" s="8" t="s">
        <v>7383</v>
      </c>
      <c r="J819" s="12">
        <f t="shared" si="3"/>
        <v>9</v>
      </c>
      <c r="K819" s="8" t="s">
        <v>6524</v>
      </c>
      <c r="L819" s="8" t="s">
        <v>6525</v>
      </c>
      <c r="M819" s="8" t="s">
        <v>46</v>
      </c>
      <c r="N819" s="8" t="s">
        <v>49</v>
      </c>
      <c r="O819" s="8" t="s">
        <v>6531</v>
      </c>
      <c r="P819" s="8" t="s">
        <v>6532</v>
      </c>
      <c r="Q819" s="8" t="s">
        <v>46</v>
      </c>
      <c r="R819" s="8" t="s">
        <v>49</v>
      </c>
      <c r="S819" s="8" t="s">
        <v>7387</v>
      </c>
      <c r="T819" s="8" t="s">
        <v>78</v>
      </c>
      <c r="U819" s="8" t="s">
        <v>59</v>
      </c>
      <c r="V819" s="8" t="s">
        <v>6509</v>
      </c>
      <c r="W819" s="8" t="s">
        <v>451</v>
      </c>
    </row>
    <row r="820" spans="1:23" ht="15" customHeight="1">
      <c r="A820" s="183"/>
      <c r="B820" s="13" t="s">
        <v>7389</v>
      </c>
      <c r="C820" s="104"/>
      <c r="D820" s="104"/>
      <c r="E820" s="82"/>
      <c r="F820" s="82"/>
      <c r="G820" s="8" t="s">
        <v>193</v>
      </c>
      <c r="H820" s="8" t="s">
        <v>34</v>
      </c>
      <c r="I820" s="8" t="s">
        <v>552</v>
      </c>
      <c r="J820" s="12">
        <f t="shared" si="3"/>
        <v>5</v>
      </c>
      <c r="K820" s="8" t="s">
        <v>6531</v>
      </c>
      <c r="L820" s="8" t="s">
        <v>6532</v>
      </c>
      <c r="M820" s="8" t="s">
        <v>46</v>
      </c>
      <c r="N820" s="8" t="s">
        <v>49</v>
      </c>
      <c r="O820" s="8" t="s">
        <v>6537</v>
      </c>
      <c r="P820" s="8" t="s">
        <v>6539</v>
      </c>
      <c r="Q820" s="8" t="s">
        <v>46</v>
      </c>
      <c r="R820" s="8" t="s">
        <v>49</v>
      </c>
      <c r="S820" s="8" t="s">
        <v>89</v>
      </c>
      <c r="T820" s="8" t="s">
        <v>78</v>
      </c>
      <c r="U820" s="8" t="s">
        <v>59</v>
      </c>
      <c r="V820" s="8" t="s">
        <v>89</v>
      </c>
      <c r="W820" s="8" t="s">
        <v>89</v>
      </c>
    </row>
    <row r="821" spans="1:23" ht="15" customHeight="1">
      <c r="A821" s="183"/>
      <c r="B821" s="13" t="s">
        <v>7395</v>
      </c>
      <c r="C821" s="104"/>
      <c r="D821" s="104"/>
      <c r="E821" s="82"/>
      <c r="F821" s="82"/>
      <c r="G821" s="8" t="s">
        <v>193</v>
      </c>
      <c r="H821" s="8" t="s">
        <v>34</v>
      </c>
      <c r="I821" s="8" t="s">
        <v>7396</v>
      </c>
      <c r="J821" s="12">
        <f t="shared" si="3"/>
        <v>10</v>
      </c>
      <c r="K821" s="8" t="s">
        <v>6537</v>
      </c>
      <c r="L821" s="8" t="s">
        <v>6539</v>
      </c>
      <c r="M821" s="8" t="s">
        <v>46</v>
      </c>
      <c r="N821" s="8" t="s">
        <v>49</v>
      </c>
      <c r="O821" s="8" t="s">
        <v>6546</v>
      </c>
      <c r="P821" s="8" t="s">
        <v>6547</v>
      </c>
      <c r="Q821" s="8" t="s">
        <v>46</v>
      </c>
      <c r="R821" s="8" t="s">
        <v>49</v>
      </c>
      <c r="S821" s="8" t="s">
        <v>7399</v>
      </c>
      <c r="T821" s="8" t="s">
        <v>78</v>
      </c>
      <c r="U821" s="8" t="s">
        <v>59</v>
      </c>
      <c r="V821" s="8" t="s">
        <v>451</v>
      </c>
      <c r="W821" s="8" t="s">
        <v>6549</v>
      </c>
    </row>
    <row r="822" spans="1:23" ht="15" customHeight="1">
      <c r="A822" s="183"/>
      <c r="B822" s="13" t="s">
        <v>7401</v>
      </c>
      <c r="C822" s="104"/>
      <c r="D822" s="104"/>
      <c r="E822" s="82"/>
      <c r="F822" s="82"/>
      <c r="G822" s="8" t="s">
        <v>193</v>
      </c>
      <c r="H822" s="8" t="s">
        <v>34</v>
      </c>
      <c r="I822" s="8" t="s">
        <v>7403</v>
      </c>
      <c r="J822" s="12">
        <f t="shared" si="3"/>
        <v>9</v>
      </c>
      <c r="K822" s="8" t="s">
        <v>6546</v>
      </c>
      <c r="L822" s="8" t="s">
        <v>6547</v>
      </c>
      <c r="M822" s="8" t="s">
        <v>46</v>
      </c>
      <c r="N822" s="8" t="s">
        <v>49</v>
      </c>
      <c r="O822" s="8" t="s">
        <v>6566</v>
      </c>
      <c r="P822" s="8" t="s">
        <v>6567</v>
      </c>
      <c r="Q822" s="8" t="s">
        <v>46</v>
      </c>
      <c r="R822" s="8" t="s">
        <v>49</v>
      </c>
      <c r="S822" s="8" t="s">
        <v>7406</v>
      </c>
      <c r="T822" s="8" t="s">
        <v>78</v>
      </c>
      <c r="U822" s="8" t="s">
        <v>59</v>
      </c>
      <c r="V822" s="8" t="s">
        <v>6549</v>
      </c>
      <c r="W822" s="8" t="s">
        <v>6569</v>
      </c>
    </row>
    <row r="823" spans="1:23" ht="15" customHeight="1">
      <c r="A823" s="183"/>
      <c r="B823" s="13" t="s">
        <v>7408</v>
      </c>
      <c r="C823" s="104">
        <v>1</v>
      </c>
      <c r="D823" s="104">
        <v>1</v>
      </c>
      <c r="E823" s="82"/>
      <c r="F823" s="82"/>
      <c r="G823" s="8" t="s">
        <v>193</v>
      </c>
      <c r="H823" s="8" t="s">
        <v>34</v>
      </c>
      <c r="I823" s="8" t="s">
        <v>1211</v>
      </c>
      <c r="J823" s="12">
        <f t="shared" si="3"/>
        <v>11</v>
      </c>
      <c r="K823" s="8" t="s">
        <v>6566</v>
      </c>
      <c r="L823" s="8" t="s">
        <v>6567</v>
      </c>
      <c r="M823" s="8" t="s">
        <v>46</v>
      </c>
      <c r="N823" s="8" t="s">
        <v>49</v>
      </c>
      <c r="O823" s="8" t="s">
        <v>6586</v>
      </c>
      <c r="P823" s="8" t="s">
        <v>6587</v>
      </c>
      <c r="Q823" s="8" t="s">
        <v>46</v>
      </c>
      <c r="R823" s="8" t="s">
        <v>49</v>
      </c>
      <c r="S823" s="8" t="s">
        <v>7415</v>
      </c>
      <c r="T823" s="8" t="s">
        <v>78</v>
      </c>
      <c r="U823" s="8" t="s">
        <v>59</v>
      </c>
      <c r="V823" s="8" t="s">
        <v>6569</v>
      </c>
      <c r="W823" s="8" t="s">
        <v>6589</v>
      </c>
    </row>
    <row r="824" spans="1:23" ht="15" customHeight="1">
      <c r="A824" s="184"/>
      <c r="B824" s="13" t="s">
        <v>7418</v>
      </c>
      <c r="C824" s="104">
        <v>1</v>
      </c>
      <c r="D824" s="104">
        <v>1</v>
      </c>
      <c r="E824" s="82"/>
      <c r="F824" s="82"/>
      <c r="G824" s="8" t="s">
        <v>2500</v>
      </c>
      <c r="H824" s="8" t="s">
        <v>31</v>
      </c>
      <c r="I824" s="8" t="s">
        <v>6584</v>
      </c>
      <c r="J824" s="12">
        <f t="shared" si="3"/>
        <v>18</v>
      </c>
      <c r="K824" s="8" t="s">
        <v>6465</v>
      </c>
      <c r="L824" s="8" t="s">
        <v>6467</v>
      </c>
      <c r="M824" s="8" t="s">
        <v>46</v>
      </c>
      <c r="N824" s="8" t="s">
        <v>49</v>
      </c>
      <c r="O824" s="8" t="s">
        <v>6586</v>
      </c>
      <c r="P824" s="8" t="s">
        <v>6587</v>
      </c>
      <c r="Q824" s="8" t="s">
        <v>46</v>
      </c>
      <c r="R824" s="8" t="s">
        <v>49</v>
      </c>
      <c r="S824" s="8" t="s">
        <v>6588</v>
      </c>
      <c r="T824" s="8" t="s">
        <v>78</v>
      </c>
      <c r="U824" s="8" t="s">
        <v>59</v>
      </c>
      <c r="V824" s="8" t="s">
        <v>1953</v>
      </c>
      <c r="W824" s="8" t="s">
        <v>6589</v>
      </c>
    </row>
    <row r="825" spans="1:23" ht="15" customHeight="1">
      <c r="A825" s="182" t="s">
        <v>6777</v>
      </c>
      <c r="B825" s="13" t="s">
        <v>7424</v>
      </c>
      <c r="C825" s="104">
        <v>1</v>
      </c>
      <c r="D825" s="104">
        <v>1</v>
      </c>
      <c r="E825" s="82"/>
      <c r="F825" s="82"/>
      <c r="G825" s="8" t="s">
        <v>33</v>
      </c>
      <c r="H825" s="8" t="s">
        <v>34</v>
      </c>
      <c r="I825" s="8" t="s">
        <v>7426</v>
      </c>
      <c r="J825" s="12">
        <f t="shared" si="3"/>
        <v>69</v>
      </c>
      <c r="K825" s="8" t="s">
        <v>40</v>
      </c>
      <c r="L825" s="8" t="s">
        <v>42</v>
      </c>
      <c r="M825" s="8" t="s">
        <v>43</v>
      </c>
      <c r="N825" s="8" t="s">
        <v>45</v>
      </c>
      <c r="O825" s="8" t="s">
        <v>170</v>
      </c>
      <c r="P825" s="8" t="s">
        <v>171</v>
      </c>
      <c r="Q825" s="8" t="s">
        <v>46</v>
      </c>
      <c r="R825" s="8" t="s">
        <v>49</v>
      </c>
      <c r="S825" s="8" t="s">
        <v>7429</v>
      </c>
      <c r="T825" s="8" t="s">
        <v>57</v>
      </c>
      <c r="U825" s="8" t="s">
        <v>59</v>
      </c>
      <c r="V825" s="8" t="s">
        <v>60</v>
      </c>
      <c r="W825" s="8" t="s">
        <v>177</v>
      </c>
    </row>
    <row r="826" spans="1:23" ht="15" customHeight="1">
      <c r="A826" s="183"/>
      <c r="B826" s="13" t="s">
        <v>7430</v>
      </c>
      <c r="C826" s="104">
        <v>1</v>
      </c>
      <c r="D826" s="104">
        <v>1</v>
      </c>
      <c r="E826" s="82"/>
      <c r="F826" s="82"/>
      <c r="G826" s="8" t="s">
        <v>33</v>
      </c>
      <c r="H826" s="8" t="s">
        <v>34</v>
      </c>
      <c r="I826" s="8" t="s">
        <v>1652</v>
      </c>
      <c r="J826" s="12">
        <f t="shared" si="3"/>
        <v>61</v>
      </c>
      <c r="K826" s="8" t="s">
        <v>40</v>
      </c>
      <c r="L826" s="8" t="s">
        <v>42</v>
      </c>
      <c r="M826" s="8" t="s">
        <v>43</v>
      </c>
      <c r="N826" s="8" t="s">
        <v>45</v>
      </c>
      <c r="O826" s="8" t="s">
        <v>170</v>
      </c>
      <c r="P826" s="8" t="s">
        <v>171</v>
      </c>
      <c r="Q826" s="8" t="s">
        <v>46</v>
      </c>
      <c r="R826" s="8" t="s">
        <v>49</v>
      </c>
      <c r="S826" s="8" t="s">
        <v>7433</v>
      </c>
      <c r="T826" s="8" t="s">
        <v>57</v>
      </c>
      <c r="U826" s="8" t="s">
        <v>59</v>
      </c>
      <c r="V826" s="8" t="s">
        <v>60</v>
      </c>
      <c r="W826" s="8" t="s">
        <v>177</v>
      </c>
    </row>
    <row r="827" spans="1:23" ht="15" customHeight="1">
      <c r="A827" s="183"/>
      <c r="B827" s="13" t="s">
        <v>7436</v>
      </c>
      <c r="C827" s="104">
        <v>1</v>
      </c>
      <c r="D827" s="104">
        <v>1</v>
      </c>
      <c r="E827" s="82"/>
      <c r="F827" s="82"/>
      <c r="G827" s="8" t="s">
        <v>33</v>
      </c>
      <c r="H827" s="8" t="s">
        <v>34</v>
      </c>
      <c r="I827" s="8" t="s">
        <v>7437</v>
      </c>
      <c r="J827" s="12">
        <f t="shared" si="3"/>
        <v>47</v>
      </c>
      <c r="K827" s="8" t="s">
        <v>40</v>
      </c>
      <c r="L827" s="8" t="s">
        <v>42</v>
      </c>
      <c r="M827" s="8" t="s">
        <v>43</v>
      </c>
      <c r="N827" s="8" t="s">
        <v>45</v>
      </c>
      <c r="O827" s="8" t="s">
        <v>6796</v>
      </c>
      <c r="P827" s="8" t="s">
        <v>6797</v>
      </c>
      <c r="Q827" s="8" t="s">
        <v>931</v>
      </c>
      <c r="R827" s="8" t="s">
        <v>932</v>
      </c>
      <c r="S827" s="8" t="s">
        <v>7440</v>
      </c>
      <c r="T827" s="8" t="s">
        <v>57</v>
      </c>
      <c r="U827" s="8" t="s">
        <v>59</v>
      </c>
      <c r="V827" s="8" t="s">
        <v>60</v>
      </c>
      <c r="W827" s="8" t="s">
        <v>1515</v>
      </c>
    </row>
    <row r="828" spans="1:23" ht="15" customHeight="1">
      <c r="A828" s="183"/>
      <c r="B828" s="13" t="s">
        <v>7443</v>
      </c>
      <c r="C828" s="104">
        <v>1</v>
      </c>
      <c r="D828" s="104">
        <v>1</v>
      </c>
      <c r="E828" s="82"/>
      <c r="F828" s="82"/>
      <c r="G828" s="8" t="s">
        <v>33</v>
      </c>
      <c r="H828" s="8" t="s">
        <v>34</v>
      </c>
      <c r="I828" s="8" t="s">
        <v>7445</v>
      </c>
      <c r="J828" s="12">
        <f t="shared" si="3"/>
        <v>42</v>
      </c>
      <c r="K828" s="8" t="s">
        <v>170</v>
      </c>
      <c r="L828" s="8" t="s">
        <v>171</v>
      </c>
      <c r="M828" s="8" t="s">
        <v>46</v>
      </c>
      <c r="N828" s="8" t="s">
        <v>49</v>
      </c>
      <c r="O828" s="8" t="s">
        <v>6796</v>
      </c>
      <c r="P828" s="8" t="s">
        <v>6797</v>
      </c>
      <c r="Q828" s="8" t="s">
        <v>931</v>
      </c>
      <c r="R828" s="8" t="s">
        <v>932</v>
      </c>
      <c r="S828" s="8" t="s">
        <v>7448</v>
      </c>
      <c r="T828" s="8" t="s">
        <v>57</v>
      </c>
      <c r="U828" s="8" t="s">
        <v>59</v>
      </c>
      <c r="V828" s="8" t="s">
        <v>177</v>
      </c>
      <c r="W828" s="8" t="s">
        <v>1515</v>
      </c>
    </row>
    <row r="829" spans="1:23" ht="15" customHeight="1">
      <c r="A829" s="183"/>
      <c r="B829" s="13" t="s">
        <v>7450</v>
      </c>
      <c r="C829" s="104">
        <v>1</v>
      </c>
      <c r="D829" s="104">
        <v>1</v>
      </c>
      <c r="E829" s="82"/>
      <c r="F829" s="82"/>
      <c r="G829" s="8" t="s">
        <v>33</v>
      </c>
      <c r="H829" s="8" t="s">
        <v>34</v>
      </c>
      <c r="I829" s="8" t="s">
        <v>1652</v>
      </c>
      <c r="J829" s="12">
        <f t="shared" si="3"/>
        <v>61</v>
      </c>
      <c r="K829" s="8" t="s">
        <v>40</v>
      </c>
      <c r="L829" s="8" t="s">
        <v>42</v>
      </c>
      <c r="M829" s="8" t="s">
        <v>43</v>
      </c>
      <c r="N829" s="8" t="s">
        <v>45</v>
      </c>
      <c r="O829" s="8" t="s">
        <v>170</v>
      </c>
      <c r="P829" s="8" t="s">
        <v>171</v>
      </c>
      <c r="Q829" s="8" t="s">
        <v>46</v>
      </c>
      <c r="R829" s="8" t="s">
        <v>49</v>
      </c>
      <c r="S829" s="8" t="s">
        <v>7433</v>
      </c>
      <c r="T829" s="8" t="s">
        <v>57</v>
      </c>
      <c r="U829" s="8" t="s">
        <v>59</v>
      </c>
      <c r="V829" s="8" t="s">
        <v>60</v>
      </c>
      <c r="W829" s="8" t="s">
        <v>177</v>
      </c>
    </row>
    <row r="830" spans="1:23" ht="15" customHeight="1">
      <c r="A830" s="183"/>
      <c r="B830" s="13" t="s">
        <v>7456</v>
      </c>
      <c r="C830" s="104">
        <v>1</v>
      </c>
      <c r="D830" s="104">
        <v>1</v>
      </c>
      <c r="E830" s="82"/>
      <c r="F830" s="82"/>
      <c r="G830" s="8" t="s">
        <v>33</v>
      </c>
      <c r="H830" s="8" t="s">
        <v>34</v>
      </c>
      <c r="I830" s="8" t="s">
        <v>1652</v>
      </c>
      <c r="J830" s="12">
        <f t="shared" si="3"/>
        <v>61</v>
      </c>
      <c r="K830" s="8" t="s">
        <v>40</v>
      </c>
      <c r="L830" s="8" t="s">
        <v>42</v>
      </c>
      <c r="M830" s="8" t="s">
        <v>43</v>
      </c>
      <c r="N830" s="8" t="s">
        <v>45</v>
      </c>
      <c r="O830" s="8" t="s">
        <v>170</v>
      </c>
      <c r="P830" s="8" t="s">
        <v>171</v>
      </c>
      <c r="Q830" s="8" t="s">
        <v>46</v>
      </c>
      <c r="R830" s="8" t="s">
        <v>49</v>
      </c>
      <c r="S830" s="8" t="s">
        <v>1655</v>
      </c>
      <c r="T830" s="8" t="s">
        <v>57</v>
      </c>
      <c r="U830" s="8" t="s">
        <v>59</v>
      </c>
      <c r="V830" s="8" t="s">
        <v>60</v>
      </c>
      <c r="W830" s="8" t="s">
        <v>177</v>
      </c>
    </row>
    <row r="831" spans="1:23" ht="15" customHeight="1">
      <c r="A831" s="183"/>
      <c r="B831" s="13" t="s">
        <v>7463</v>
      </c>
      <c r="C831" s="104">
        <v>1</v>
      </c>
      <c r="D831" s="104">
        <v>1</v>
      </c>
      <c r="E831" s="82"/>
      <c r="F831" s="82"/>
      <c r="G831" s="8" t="s">
        <v>33</v>
      </c>
      <c r="H831" s="8" t="s">
        <v>34</v>
      </c>
      <c r="I831" s="8" t="s">
        <v>7467</v>
      </c>
      <c r="J831" s="12">
        <f t="shared" si="3"/>
        <v>70</v>
      </c>
      <c r="K831" s="8" t="s">
        <v>815</v>
      </c>
      <c r="L831" s="8" t="s">
        <v>816</v>
      </c>
      <c r="M831" s="8" t="s">
        <v>736</v>
      </c>
      <c r="N831" s="8" t="s">
        <v>738</v>
      </c>
      <c r="O831" s="8" t="s">
        <v>40</v>
      </c>
      <c r="P831" s="8" t="s">
        <v>42</v>
      </c>
      <c r="Q831" s="8" t="s">
        <v>43</v>
      </c>
      <c r="R831" s="8" t="s">
        <v>45</v>
      </c>
      <c r="S831" s="8" t="s">
        <v>7470</v>
      </c>
      <c r="T831" s="8" t="s">
        <v>57</v>
      </c>
      <c r="U831" s="8" t="s">
        <v>59</v>
      </c>
      <c r="V831" s="8" t="s">
        <v>819</v>
      </c>
      <c r="W831" s="8" t="s">
        <v>60</v>
      </c>
    </row>
    <row r="832" spans="1:23" ht="15" customHeight="1">
      <c r="A832" s="183"/>
      <c r="B832" s="13" t="s">
        <v>7471</v>
      </c>
      <c r="C832" s="104">
        <v>1</v>
      </c>
      <c r="D832" s="104">
        <v>1</v>
      </c>
      <c r="E832" s="82"/>
      <c r="F832" s="82"/>
      <c r="G832" s="8" t="s">
        <v>33</v>
      </c>
      <c r="H832" s="8" t="s">
        <v>34</v>
      </c>
      <c r="I832" s="8" t="s">
        <v>7474</v>
      </c>
      <c r="J832" s="12">
        <f t="shared" si="3"/>
        <v>50</v>
      </c>
      <c r="K832" s="8" t="s">
        <v>815</v>
      </c>
      <c r="L832" s="8" t="s">
        <v>816</v>
      </c>
      <c r="M832" s="8" t="s">
        <v>736</v>
      </c>
      <c r="N832" s="8" t="s">
        <v>738</v>
      </c>
      <c r="O832" s="8" t="s">
        <v>170</v>
      </c>
      <c r="P832" s="8" t="s">
        <v>171</v>
      </c>
      <c r="Q832" s="8" t="s">
        <v>46</v>
      </c>
      <c r="R832" s="8" t="s">
        <v>49</v>
      </c>
      <c r="S832" s="8" t="s">
        <v>7477</v>
      </c>
      <c r="T832" s="8" t="s">
        <v>57</v>
      </c>
      <c r="U832" s="8" t="s">
        <v>59</v>
      </c>
      <c r="V832" s="8" t="s">
        <v>819</v>
      </c>
      <c r="W832" s="8" t="s">
        <v>177</v>
      </c>
    </row>
    <row r="833" spans="1:23" ht="15" customHeight="1">
      <c r="A833" s="183"/>
      <c r="B833" s="13" t="s">
        <v>7480</v>
      </c>
      <c r="C833" s="104">
        <v>1</v>
      </c>
      <c r="D833" s="104">
        <v>1</v>
      </c>
      <c r="E833" s="82"/>
      <c r="F833" s="82"/>
      <c r="G833" s="8" t="s">
        <v>33</v>
      </c>
      <c r="H833" s="8" t="s">
        <v>34</v>
      </c>
      <c r="I833" s="8" t="s">
        <v>7483</v>
      </c>
      <c r="J833" s="12">
        <f t="shared" si="3"/>
        <v>31</v>
      </c>
      <c r="K833" s="8" t="s">
        <v>40</v>
      </c>
      <c r="L833" s="8" t="s">
        <v>42</v>
      </c>
      <c r="M833" s="8" t="s">
        <v>43</v>
      </c>
      <c r="N833" s="8" t="s">
        <v>45</v>
      </c>
      <c r="O833" s="8" t="s">
        <v>6820</v>
      </c>
      <c r="P833" s="8" t="s">
        <v>6821</v>
      </c>
      <c r="Q833" s="8" t="s">
        <v>975</v>
      </c>
      <c r="R833" s="8" t="s">
        <v>977</v>
      </c>
      <c r="S833" s="8" t="s">
        <v>7488</v>
      </c>
      <c r="T833" s="8" t="s">
        <v>57</v>
      </c>
      <c r="U833" s="8" t="s">
        <v>59</v>
      </c>
      <c r="V833" s="8" t="s">
        <v>60</v>
      </c>
      <c r="W833" s="8" t="s">
        <v>5750</v>
      </c>
    </row>
    <row r="834" spans="1:23" ht="15" customHeight="1">
      <c r="A834" s="183"/>
      <c r="B834" s="13" t="s">
        <v>7492</v>
      </c>
      <c r="C834" s="104">
        <v>1</v>
      </c>
      <c r="D834" s="104">
        <v>1</v>
      </c>
      <c r="E834" s="82"/>
      <c r="F834" s="82"/>
      <c r="G834" s="8" t="s">
        <v>33</v>
      </c>
      <c r="H834" s="8" t="s">
        <v>34</v>
      </c>
      <c r="I834" s="8" t="s">
        <v>6817</v>
      </c>
      <c r="J834" s="12">
        <f t="shared" si="3"/>
        <v>29</v>
      </c>
      <c r="K834" s="8" t="s">
        <v>6818</v>
      </c>
      <c r="L834" s="8" t="s">
        <v>6819</v>
      </c>
      <c r="M834" s="8" t="s">
        <v>872</v>
      </c>
      <c r="N834" s="8" t="s">
        <v>873</v>
      </c>
      <c r="O834" s="8" t="s">
        <v>6820</v>
      </c>
      <c r="P834" s="8" t="s">
        <v>6821</v>
      </c>
      <c r="Q834" s="8" t="s">
        <v>975</v>
      </c>
      <c r="R834" s="8" t="s">
        <v>977</v>
      </c>
      <c r="S834" s="8" t="s">
        <v>6822</v>
      </c>
      <c r="T834" s="8" t="s">
        <v>57</v>
      </c>
      <c r="U834" s="8" t="s">
        <v>59</v>
      </c>
      <c r="V834" s="8" t="s">
        <v>6823</v>
      </c>
      <c r="W834" s="8" t="s">
        <v>5750</v>
      </c>
    </row>
    <row r="835" spans="1:23" ht="15" customHeight="1">
      <c r="A835" s="183"/>
      <c r="B835" s="13" t="s">
        <v>7502</v>
      </c>
      <c r="C835" s="104">
        <v>1</v>
      </c>
      <c r="D835" s="104">
        <v>1</v>
      </c>
      <c r="E835" s="82"/>
      <c r="F835" s="82"/>
      <c r="G835" s="8" t="s">
        <v>33</v>
      </c>
      <c r="H835" s="8" t="s">
        <v>34</v>
      </c>
      <c r="I835" s="8" t="s">
        <v>7505</v>
      </c>
      <c r="J835" s="12">
        <f t="shared" si="3"/>
        <v>28</v>
      </c>
      <c r="K835" s="8" t="s">
        <v>170</v>
      </c>
      <c r="L835" s="8" t="s">
        <v>171</v>
      </c>
      <c r="M835" s="8" t="s">
        <v>46</v>
      </c>
      <c r="N835" s="8" t="s">
        <v>49</v>
      </c>
      <c r="O835" s="8" t="s">
        <v>6818</v>
      </c>
      <c r="P835" s="8" t="s">
        <v>6819</v>
      </c>
      <c r="Q835" s="8" t="s">
        <v>872</v>
      </c>
      <c r="R835" s="8" t="s">
        <v>873</v>
      </c>
      <c r="S835" s="8" t="s">
        <v>7510</v>
      </c>
      <c r="T835" s="8" t="s">
        <v>57</v>
      </c>
      <c r="U835" s="8" t="s">
        <v>59</v>
      </c>
      <c r="V835" s="8" t="s">
        <v>177</v>
      </c>
      <c r="W835" s="8" t="s">
        <v>6823</v>
      </c>
    </row>
    <row r="836" spans="1:23" ht="15" customHeight="1">
      <c r="A836" s="183"/>
      <c r="B836" s="13" t="s">
        <v>7512</v>
      </c>
      <c r="C836" s="104">
        <v>1</v>
      </c>
      <c r="D836" s="104">
        <v>1</v>
      </c>
      <c r="E836" s="82"/>
      <c r="F836" s="82"/>
      <c r="G836" s="8" t="s">
        <v>104</v>
      </c>
      <c r="H836" s="8" t="s">
        <v>34</v>
      </c>
      <c r="I836" s="8" t="s">
        <v>4670</v>
      </c>
      <c r="J836" s="12">
        <f t="shared" si="3"/>
        <v>26</v>
      </c>
      <c r="K836" s="8" t="s">
        <v>40</v>
      </c>
      <c r="L836" s="8" t="s">
        <v>42</v>
      </c>
      <c r="M836" s="8" t="s">
        <v>43</v>
      </c>
      <c r="N836" s="8" t="s">
        <v>45</v>
      </c>
      <c r="O836" s="8" t="s">
        <v>7516</v>
      </c>
      <c r="P836" s="8" t="s">
        <v>7518</v>
      </c>
      <c r="Q836" s="8" t="s">
        <v>828</v>
      </c>
      <c r="R836" s="8" t="s">
        <v>829</v>
      </c>
      <c r="S836" s="8" t="s">
        <v>7519</v>
      </c>
      <c r="T836" s="8" t="s">
        <v>57</v>
      </c>
      <c r="U836" s="8" t="s">
        <v>59</v>
      </c>
      <c r="V836" s="8" t="s">
        <v>60</v>
      </c>
      <c r="W836" s="8" t="s">
        <v>832</v>
      </c>
    </row>
    <row r="837" spans="1:23" ht="15" customHeight="1">
      <c r="A837" s="183"/>
      <c r="B837" s="13" t="s">
        <v>7521</v>
      </c>
      <c r="C837" s="104">
        <v>1</v>
      </c>
      <c r="D837" s="104">
        <v>1</v>
      </c>
      <c r="E837" s="82"/>
      <c r="F837" s="82"/>
      <c r="G837" s="8" t="s">
        <v>155</v>
      </c>
      <c r="H837" s="8" t="s">
        <v>34</v>
      </c>
      <c r="I837" s="8" t="s">
        <v>4670</v>
      </c>
      <c r="J837" s="12">
        <f t="shared" si="3"/>
        <v>26</v>
      </c>
      <c r="K837" s="8" t="s">
        <v>40</v>
      </c>
      <c r="L837" s="8" t="s">
        <v>42</v>
      </c>
      <c r="M837" s="8" t="s">
        <v>43</v>
      </c>
      <c r="N837" s="8" t="s">
        <v>45</v>
      </c>
      <c r="O837" s="8" t="s">
        <v>7525</v>
      </c>
      <c r="P837" s="8" t="s">
        <v>7526</v>
      </c>
      <c r="Q837" s="8" t="s">
        <v>828</v>
      </c>
      <c r="R837" s="8" t="s">
        <v>829</v>
      </c>
      <c r="S837" s="8" t="s">
        <v>7519</v>
      </c>
      <c r="T837" s="8" t="s">
        <v>57</v>
      </c>
      <c r="U837" s="8" t="s">
        <v>59</v>
      </c>
      <c r="V837" s="8" t="s">
        <v>60</v>
      </c>
      <c r="W837" s="8" t="s">
        <v>832</v>
      </c>
    </row>
    <row r="838" spans="1:23" ht="15" customHeight="1">
      <c r="A838" s="183"/>
      <c r="B838" s="13" t="s">
        <v>7530</v>
      </c>
      <c r="C838" s="104">
        <v>1</v>
      </c>
      <c r="D838" s="104">
        <v>1</v>
      </c>
      <c r="E838" s="82">
        <v>1</v>
      </c>
      <c r="F838" s="82"/>
      <c r="G838" s="8" t="s">
        <v>33</v>
      </c>
      <c r="H838" s="8" t="s">
        <v>34</v>
      </c>
      <c r="I838" s="8" t="s">
        <v>339</v>
      </c>
      <c r="J838" s="12">
        <f t="shared" si="3"/>
        <v>14</v>
      </c>
      <c r="K838" s="8" t="s">
        <v>340</v>
      </c>
      <c r="L838" s="8" t="s">
        <v>341</v>
      </c>
      <c r="M838" s="8" t="s">
        <v>43</v>
      </c>
      <c r="N838" s="8" t="s">
        <v>45</v>
      </c>
      <c r="O838" s="8" t="s">
        <v>40</v>
      </c>
      <c r="P838" s="8" t="s">
        <v>42</v>
      </c>
      <c r="Q838" s="8" t="s">
        <v>43</v>
      </c>
      <c r="R838" s="8" t="s">
        <v>45</v>
      </c>
      <c r="S838" s="8" t="s">
        <v>343</v>
      </c>
      <c r="T838" s="8" t="s">
        <v>78</v>
      </c>
      <c r="U838" s="8" t="s">
        <v>59</v>
      </c>
      <c r="V838" s="8" t="s">
        <v>345</v>
      </c>
      <c r="W838" s="8" t="s">
        <v>60</v>
      </c>
    </row>
    <row r="839" spans="1:23" ht="15" customHeight="1">
      <c r="A839" s="183"/>
      <c r="B839" s="13" t="s">
        <v>7537</v>
      </c>
      <c r="C839" s="104">
        <v>1</v>
      </c>
      <c r="D839" s="104">
        <v>1</v>
      </c>
      <c r="E839" s="82"/>
      <c r="F839" s="82"/>
      <c r="G839" s="8" t="s">
        <v>33</v>
      </c>
      <c r="H839" s="8" t="s">
        <v>34</v>
      </c>
      <c r="I839" s="8" t="s">
        <v>4024</v>
      </c>
      <c r="J839" s="12">
        <f t="shared" si="3"/>
        <v>41</v>
      </c>
      <c r="K839" s="8" t="s">
        <v>318</v>
      </c>
      <c r="L839" s="8" t="s">
        <v>319</v>
      </c>
      <c r="M839" s="8" t="s">
        <v>174</v>
      </c>
      <c r="N839" s="8" t="s">
        <v>175</v>
      </c>
      <c r="O839" s="8" t="s">
        <v>170</v>
      </c>
      <c r="P839" s="8" t="s">
        <v>171</v>
      </c>
      <c r="Q839" s="8" t="s">
        <v>46</v>
      </c>
      <c r="R839" s="8" t="s">
        <v>49</v>
      </c>
      <c r="S839" s="8" t="s">
        <v>4025</v>
      </c>
      <c r="T839" s="8" t="s">
        <v>57</v>
      </c>
      <c r="U839" s="8" t="s">
        <v>59</v>
      </c>
      <c r="V839" s="8" t="s">
        <v>323</v>
      </c>
      <c r="W839" s="8" t="s">
        <v>177</v>
      </c>
    </row>
    <row r="840" spans="1:23" ht="15" customHeight="1">
      <c r="A840" s="183"/>
      <c r="B840" s="13" t="s">
        <v>7544</v>
      </c>
      <c r="C840" s="104">
        <v>1</v>
      </c>
      <c r="D840" s="104">
        <v>1</v>
      </c>
      <c r="E840" s="82">
        <v>2</v>
      </c>
      <c r="F840" s="82"/>
      <c r="G840" s="8" t="s">
        <v>33</v>
      </c>
      <c r="H840" s="8" t="s">
        <v>34</v>
      </c>
      <c r="I840" s="8" t="s">
        <v>7546</v>
      </c>
      <c r="J840" s="12">
        <f t="shared" si="3"/>
        <v>26</v>
      </c>
      <c r="K840" s="8" t="s">
        <v>349</v>
      </c>
      <c r="L840" s="8" t="s">
        <v>350</v>
      </c>
      <c r="M840" s="8" t="s">
        <v>43</v>
      </c>
      <c r="N840" s="8" t="s">
        <v>45</v>
      </c>
      <c r="O840" s="8" t="s">
        <v>318</v>
      </c>
      <c r="P840" s="8" t="s">
        <v>319</v>
      </c>
      <c r="Q840" s="8" t="s">
        <v>174</v>
      </c>
      <c r="R840" s="8" t="s">
        <v>175</v>
      </c>
      <c r="S840" s="8" t="s">
        <v>7550</v>
      </c>
      <c r="T840" s="8" t="s">
        <v>57</v>
      </c>
      <c r="U840" s="8" t="s">
        <v>59</v>
      </c>
      <c r="V840" s="8" t="s">
        <v>354</v>
      </c>
      <c r="W840" s="8" t="s">
        <v>323</v>
      </c>
    </row>
    <row r="841" spans="1:23" ht="15" customHeight="1">
      <c r="A841" s="183"/>
      <c r="B841" s="13" t="s">
        <v>7553</v>
      </c>
      <c r="C841" s="104">
        <v>1</v>
      </c>
      <c r="D841" s="104">
        <v>1</v>
      </c>
      <c r="E841" s="82"/>
      <c r="F841" s="82"/>
      <c r="G841" s="8" t="s">
        <v>155</v>
      </c>
      <c r="H841" s="8" t="s">
        <v>34</v>
      </c>
      <c r="I841" s="8" t="s">
        <v>7555</v>
      </c>
      <c r="J841" s="12">
        <f t="shared" si="3"/>
        <v>38</v>
      </c>
      <c r="K841" s="8" t="s">
        <v>40</v>
      </c>
      <c r="L841" s="8" t="s">
        <v>42</v>
      </c>
      <c r="M841" s="8" t="s">
        <v>43</v>
      </c>
      <c r="N841" s="8" t="s">
        <v>45</v>
      </c>
      <c r="O841" s="8" t="s">
        <v>6847</v>
      </c>
      <c r="P841" s="8" t="s">
        <v>6848</v>
      </c>
      <c r="Q841" s="8" t="s">
        <v>671</v>
      </c>
      <c r="R841" s="8" t="s">
        <v>672</v>
      </c>
      <c r="S841" s="8" t="s">
        <v>7046</v>
      </c>
      <c r="T841" s="8" t="s">
        <v>57</v>
      </c>
      <c r="U841" s="8" t="s">
        <v>59</v>
      </c>
      <c r="V841" s="8" t="s">
        <v>60</v>
      </c>
      <c r="W841" s="8" t="s">
        <v>676</v>
      </c>
    </row>
    <row r="842" spans="1:23" ht="15" customHeight="1">
      <c r="A842" s="183"/>
      <c r="B842" s="13" t="s">
        <v>7560</v>
      </c>
      <c r="C842" s="104">
        <v>1</v>
      </c>
      <c r="D842" s="104">
        <v>1</v>
      </c>
      <c r="E842" s="82"/>
      <c r="F842" s="82"/>
      <c r="G842" s="8" t="s">
        <v>84</v>
      </c>
      <c r="H842" s="8" t="s">
        <v>34</v>
      </c>
      <c r="I842" s="8" t="s">
        <v>7562</v>
      </c>
      <c r="J842" s="12">
        <f t="shared" si="3"/>
        <v>37</v>
      </c>
      <c r="K842" s="8" t="s">
        <v>40</v>
      </c>
      <c r="L842" s="8" t="s">
        <v>42</v>
      </c>
      <c r="M842" s="8" t="s">
        <v>43</v>
      </c>
      <c r="N842" s="8" t="s">
        <v>45</v>
      </c>
      <c r="O842" s="8" t="s">
        <v>6857</v>
      </c>
      <c r="P842" s="8" t="s">
        <v>6858</v>
      </c>
      <c r="Q842" s="8" t="s">
        <v>671</v>
      </c>
      <c r="R842" s="8" t="s">
        <v>672</v>
      </c>
      <c r="S842" s="8" t="s">
        <v>7046</v>
      </c>
      <c r="T842" s="8" t="s">
        <v>57</v>
      </c>
      <c r="U842" s="8" t="s">
        <v>59</v>
      </c>
      <c r="V842" s="8" t="s">
        <v>60</v>
      </c>
      <c r="W842" s="8" t="s">
        <v>676</v>
      </c>
    </row>
    <row r="843" spans="1:23" ht="15" customHeight="1">
      <c r="A843" s="183"/>
      <c r="B843" s="13" t="s">
        <v>7568</v>
      </c>
      <c r="C843" s="104">
        <v>1</v>
      </c>
      <c r="D843" s="104">
        <v>1</v>
      </c>
      <c r="E843" s="82"/>
      <c r="F843" s="82"/>
      <c r="G843" s="8" t="s">
        <v>84</v>
      </c>
      <c r="H843" s="8" t="s">
        <v>34</v>
      </c>
      <c r="I843" s="8" t="s">
        <v>7570</v>
      </c>
      <c r="J843" s="12">
        <f t="shared" si="3"/>
        <v>39</v>
      </c>
      <c r="K843" s="8" t="s">
        <v>40</v>
      </c>
      <c r="L843" s="8" t="s">
        <v>42</v>
      </c>
      <c r="M843" s="8" t="s">
        <v>43</v>
      </c>
      <c r="N843" s="8" t="s">
        <v>45</v>
      </c>
      <c r="O843" s="8" t="s">
        <v>6864</v>
      </c>
      <c r="P843" s="8" t="s">
        <v>6865</v>
      </c>
      <c r="Q843" s="8" t="s">
        <v>671</v>
      </c>
      <c r="R843" s="8" t="s">
        <v>672</v>
      </c>
      <c r="S843" s="8" t="s">
        <v>7046</v>
      </c>
      <c r="T843" s="8" t="s">
        <v>57</v>
      </c>
      <c r="U843" s="8" t="s">
        <v>6860</v>
      </c>
      <c r="V843" s="8" t="s">
        <v>60</v>
      </c>
      <c r="W843" s="8" t="s">
        <v>676</v>
      </c>
    </row>
    <row r="844" spans="1:23" ht="15" customHeight="1">
      <c r="A844" s="183"/>
      <c r="B844" s="13" t="s">
        <v>7577</v>
      </c>
      <c r="C844" s="104">
        <v>1</v>
      </c>
      <c r="D844" s="104">
        <v>1</v>
      </c>
      <c r="E844" s="82"/>
      <c r="F844" s="82"/>
      <c r="G844" s="8" t="s">
        <v>155</v>
      </c>
      <c r="H844" s="8" t="s">
        <v>34</v>
      </c>
      <c r="I844" s="8" t="s">
        <v>7570</v>
      </c>
      <c r="J844" s="12">
        <f t="shared" si="3"/>
        <v>39</v>
      </c>
      <c r="K844" s="8" t="s">
        <v>40</v>
      </c>
      <c r="L844" s="8" t="s">
        <v>42</v>
      </c>
      <c r="M844" s="8" t="s">
        <v>43</v>
      </c>
      <c r="N844" s="8" t="s">
        <v>45</v>
      </c>
      <c r="O844" s="8" t="s">
        <v>6864</v>
      </c>
      <c r="P844" s="8" t="s">
        <v>6865</v>
      </c>
      <c r="Q844" s="8" t="s">
        <v>671</v>
      </c>
      <c r="R844" s="8" t="s">
        <v>672</v>
      </c>
      <c r="S844" s="8" t="s">
        <v>7046</v>
      </c>
      <c r="T844" s="8" t="s">
        <v>57</v>
      </c>
      <c r="U844" s="8" t="s">
        <v>3718</v>
      </c>
      <c r="V844" s="8" t="s">
        <v>60</v>
      </c>
      <c r="W844" s="8" t="s">
        <v>676</v>
      </c>
    </row>
    <row r="845" spans="1:23" ht="15" customHeight="1">
      <c r="A845" s="183"/>
      <c r="B845" s="13" t="s">
        <v>7583</v>
      </c>
      <c r="C845" s="104">
        <v>1</v>
      </c>
      <c r="D845" s="104">
        <v>1</v>
      </c>
      <c r="E845" s="82"/>
      <c r="F845" s="82"/>
      <c r="G845" s="8" t="s">
        <v>155</v>
      </c>
      <c r="H845" s="8" t="s">
        <v>34</v>
      </c>
      <c r="I845" s="8" t="s">
        <v>7585</v>
      </c>
      <c r="J845" s="12">
        <f t="shared" si="3"/>
        <v>52</v>
      </c>
      <c r="K845" s="8" t="s">
        <v>815</v>
      </c>
      <c r="L845" s="8" t="s">
        <v>816</v>
      </c>
      <c r="M845" s="8" t="s">
        <v>736</v>
      </c>
      <c r="N845" s="8" t="s">
        <v>738</v>
      </c>
      <c r="O845" s="8" t="s">
        <v>6871</v>
      </c>
      <c r="P845" s="8" t="s">
        <v>6872</v>
      </c>
      <c r="Q845" s="8" t="s">
        <v>2922</v>
      </c>
      <c r="R845" s="8" t="s">
        <v>2924</v>
      </c>
      <c r="S845" s="8" t="s">
        <v>7589</v>
      </c>
      <c r="T845" s="8" t="s">
        <v>57</v>
      </c>
      <c r="U845" s="8" t="s">
        <v>59</v>
      </c>
      <c r="V845" s="8" t="s">
        <v>819</v>
      </c>
      <c r="W845" s="8" t="s">
        <v>5193</v>
      </c>
    </row>
    <row r="846" spans="1:23" ht="15" customHeight="1">
      <c r="A846" s="183"/>
      <c r="B846" s="13" t="s">
        <v>7592</v>
      </c>
      <c r="C846" s="104">
        <v>1</v>
      </c>
      <c r="D846" s="104">
        <v>1</v>
      </c>
      <c r="E846" s="82"/>
      <c r="F846" s="82"/>
      <c r="G846" s="8" t="s">
        <v>155</v>
      </c>
      <c r="H846" s="8" t="s">
        <v>34</v>
      </c>
      <c r="I846" s="8" t="s">
        <v>891</v>
      </c>
      <c r="J846" s="12">
        <f t="shared" si="3"/>
        <v>57</v>
      </c>
      <c r="K846" s="8" t="s">
        <v>815</v>
      </c>
      <c r="L846" s="8" t="s">
        <v>816</v>
      </c>
      <c r="M846" s="8" t="s">
        <v>736</v>
      </c>
      <c r="N846" s="8" t="s">
        <v>738</v>
      </c>
      <c r="O846" s="8" t="s">
        <v>6880</v>
      </c>
      <c r="P846" s="8" t="s">
        <v>6872</v>
      </c>
      <c r="Q846" s="8" t="s">
        <v>2607</v>
      </c>
      <c r="R846" s="8" t="s">
        <v>2609</v>
      </c>
      <c r="S846" s="8" t="s">
        <v>7597</v>
      </c>
      <c r="T846" s="8" t="s">
        <v>57</v>
      </c>
      <c r="U846" s="8" t="s">
        <v>59</v>
      </c>
      <c r="V846" s="8" t="s">
        <v>819</v>
      </c>
      <c r="W846" s="8" t="s">
        <v>2653</v>
      </c>
    </row>
    <row r="847" spans="1:23" ht="15" customHeight="1">
      <c r="A847" s="183"/>
      <c r="B847" s="13" t="s">
        <v>7599</v>
      </c>
      <c r="C847" s="104">
        <v>1</v>
      </c>
      <c r="D847" s="104">
        <v>1</v>
      </c>
      <c r="E847" s="82"/>
      <c r="F847" s="82"/>
      <c r="G847" s="8" t="s">
        <v>155</v>
      </c>
      <c r="H847" s="8" t="s">
        <v>34</v>
      </c>
      <c r="I847" s="8" t="s">
        <v>7601</v>
      </c>
      <c r="J847" s="12">
        <f t="shared" si="3"/>
        <v>39</v>
      </c>
      <c r="K847" s="8" t="s">
        <v>815</v>
      </c>
      <c r="L847" s="8" t="s">
        <v>816</v>
      </c>
      <c r="M847" s="8" t="s">
        <v>736</v>
      </c>
      <c r="N847" s="8" t="s">
        <v>738</v>
      </c>
      <c r="O847" s="8" t="s">
        <v>7605</v>
      </c>
      <c r="P847" s="8" t="s">
        <v>6872</v>
      </c>
      <c r="Q847" s="8" t="s">
        <v>511</v>
      </c>
      <c r="R847" s="8" t="s">
        <v>513</v>
      </c>
      <c r="S847" s="8" t="s">
        <v>7608</v>
      </c>
      <c r="T847" s="8" t="s">
        <v>57</v>
      </c>
      <c r="U847" s="8" t="s">
        <v>59</v>
      </c>
      <c r="V847" s="8" t="s">
        <v>819</v>
      </c>
      <c r="W847" s="8" t="s">
        <v>3577</v>
      </c>
    </row>
    <row r="848" spans="1:23" ht="15" customHeight="1">
      <c r="A848" s="183"/>
      <c r="B848" s="13" t="s">
        <v>7609</v>
      </c>
      <c r="C848" s="104">
        <v>1</v>
      </c>
      <c r="D848" s="104">
        <v>1</v>
      </c>
      <c r="E848" s="82"/>
      <c r="F848" s="82"/>
      <c r="G848" s="8" t="s">
        <v>155</v>
      </c>
      <c r="H848" s="8" t="s">
        <v>34</v>
      </c>
      <c r="I848" s="8" t="s">
        <v>7610</v>
      </c>
      <c r="J848" s="12">
        <f t="shared" si="3"/>
        <v>59</v>
      </c>
      <c r="K848" s="8" t="s">
        <v>815</v>
      </c>
      <c r="L848" s="8" t="s">
        <v>816</v>
      </c>
      <c r="M848" s="8" t="s">
        <v>736</v>
      </c>
      <c r="N848" s="8" t="s">
        <v>738</v>
      </c>
      <c r="O848" s="8" t="s">
        <v>6889</v>
      </c>
      <c r="P848" s="8" t="s">
        <v>6872</v>
      </c>
      <c r="Q848" s="8" t="s">
        <v>486</v>
      </c>
      <c r="R848" s="8" t="s">
        <v>487</v>
      </c>
      <c r="S848" s="8" t="s">
        <v>7615</v>
      </c>
      <c r="T848" s="8" t="s">
        <v>57</v>
      </c>
      <c r="U848" s="8" t="s">
        <v>59</v>
      </c>
      <c r="V848" s="8" t="s">
        <v>819</v>
      </c>
      <c r="W848" s="8" t="s">
        <v>2183</v>
      </c>
    </row>
    <row r="849" spans="1:23" ht="15" customHeight="1">
      <c r="A849" s="183"/>
      <c r="B849" s="13" t="s">
        <v>7618</v>
      </c>
      <c r="C849" s="104">
        <v>1</v>
      </c>
      <c r="D849" s="104">
        <v>1</v>
      </c>
      <c r="E849" s="82"/>
      <c r="F849" s="82"/>
      <c r="G849" s="8" t="s">
        <v>155</v>
      </c>
      <c r="H849" s="8" t="s">
        <v>34</v>
      </c>
      <c r="I849" s="8" t="s">
        <v>7621</v>
      </c>
      <c r="J849" s="12">
        <f t="shared" si="3"/>
        <v>42</v>
      </c>
      <c r="K849" s="8" t="s">
        <v>815</v>
      </c>
      <c r="L849" s="8" t="s">
        <v>816</v>
      </c>
      <c r="M849" s="8" t="s">
        <v>736</v>
      </c>
      <c r="N849" s="8" t="s">
        <v>738</v>
      </c>
      <c r="O849" s="8" t="s">
        <v>6852</v>
      </c>
      <c r="P849" s="8" t="s">
        <v>6848</v>
      </c>
      <c r="Q849" s="8" t="s">
        <v>2781</v>
      </c>
      <c r="R849" s="8" t="s">
        <v>2782</v>
      </c>
      <c r="S849" s="8" t="s">
        <v>7626</v>
      </c>
      <c r="T849" s="8" t="s">
        <v>57</v>
      </c>
      <c r="U849" s="8" t="s">
        <v>59</v>
      </c>
      <c r="V849" s="8" t="s">
        <v>819</v>
      </c>
      <c r="W849" s="8" t="s">
        <v>2806</v>
      </c>
    </row>
    <row r="850" spans="1:23" ht="15" customHeight="1">
      <c r="A850" s="183"/>
      <c r="B850" s="13" t="s">
        <v>7628</v>
      </c>
      <c r="C850" s="104">
        <v>1</v>
      </c>
      <c r="D850" s="104">
        <v>1</v>
      </c>
      <c r="E850" s="82"/>
      <c r="F850" s="82"/>
      <c r="G850" s="8" t="s">
        <v>155</v>
      </c>
      <c r="H850" s="8" t="s">
        <v>34</v>
      </c>
      <c r="I850" s="8" t="s">
        <v>7632</v>
      </c>
      <c r="J850" s="12">
        <f t="shared" si="3"/>
        <v>69</v>
      </c>
      <c r="K850" s="8" t="s">
        <v>815</v>
      </c>
      <c r="L850" s="8" t="s">
        <v>816</v>
      </c>
      <c r="M850" s="8" t="s">
        <v>736</v>
      </c>
      <c r="N850" s="8" t="s">
        <v>738</v>
      </c>
      <c r="O850" s="8" t="s">
        <v>6896</v>
      </c>
      <c r="P850" s="8" t="s">
        <v>6872</v>
      </c>
      <c r="Q850" s="8" t="s">
        <v>531</v>
      </c>
      <c r="R850" s="8" t="s">
        <v>532</v>
      </c>
      <c r="S850" s="8" t="s">
        <v>7635</v>
      </c>
      <c r="T850" s="8" t="s">
        <v>57</v>
      </c>
      <c r="U850" s="8" t="s">
        <v>59</v>
      </c>
      <c r="V850" s="8" t="s">
        <v>819</v>
      </c>
      <c r="W850" s="8" t="s">
        <v>7636</v>
      </c>
    </row>
    <row r="851" spans="1:23" ht="15" customHeight="1">
      <c r="A851" s="183"/>
      <c r="B851" s="13" t="s">
        <v>7637</v>
      </c>
      <c r="C851" s="104"/>
      <c r="D851" s="104"/>
      <c r="E851" s="82"/>
      <c r="F851" s="82"/>
      <c r="G851" s="8" t="s">
        <v>104</v>
      </c>
      <c r="H851" s="8" t="s">
        <v>34</v>
      </c>
      <c r="I851" s="8" t="s">
        <v>1537</v>
      </c>
      <c r="J851" s="12">
        <f t="shared" si="3"/>
        <v>3</v>
      </c>
      <c r="K851" s="8" t="s">
        <v>7641</v>
      </c>
      <c r="L851" s="8" t="s">
        <v>7642</v>
      </c>
      <c r="M851" s="8" t="s">
        <v>2922</v>
      </c>
      <c r="N851" s="8" t="s">
        <v>2924</v>
      </c>
      <c r="O851" s="8" t="s">
        <v>6871</v>
      </c>
      <c r="P851" s="8" t="s">
        <v>6872</v>
      </c>
      <c r="Q851" s="8" t="s">
        <v>2922</v>
      </c>
      <c r="R851" s="8" t="s">
        <v>2924</v>
      </c>
      <c r="S851" s="8" t="s">
        <v>89</v>
      </c>
      <c r="T851" s="8" t="s">
        <v>78</v>
      </c>
      <c r="U851" s="8" t="s">
        <v>4550</v>
      </c>
      <c r="V851" s="8" t="s">
        <v>89</v>
      </c>
      <c r="W851" s="8" t="s">
        <v>89</v>
      </c>
    </row>
    <row r="852" spans="1:23" ht="15" customHeight="1">
      <c r="A852" s="183"/>
      <c r="B852" s="13" t="s">
        <v>7645</v>
      </c>
      <c r="C852" s="104"/>
      <c r="D852" s="104"/>
      <c r="E852" s="82"/>
      <c r="F852" s="82"/>
      <c r="G852" s="8" t="s">
        <v>104</v>
      </c>
      <c r="H852" s="8" t="s">
        <v>34</v>
      </c>
      <c r="I852" s="8" t="s">
        <v>1537</v>
      </c>
      <c r="J852" s="12">
        <f t="shared" si="3"/>
        <v>3</v>
      </c>
      <c r="K852" s="8" t="s">
        <v>7649</v>
      </c>
      <c r="L852" s="8" t="s">
        <v>7642</v>
      </c>
      <c r="M852" s="8" t="s">
        <v>2607</v>
      </c>
      <c r="N852" s="8" t="s">
        <v>2609</v>
      </c>
      <c r="O852" s="8" t="s">
        <v>6880</v>
      </c>
      <c r="P852" s="8" t="s">
        <v>6872</v>
      </c>
      <c r="Q852" s="8" t="s">
        <v>2607</v>
      </c>
      <c r="R852" s="8" t="s">
        <v>2609</v>
      </c>
      <c r="S852" s="8" t="s">
        <v>89</v>
      </c>
      <c r="T852" s="8" t="s">
        <v>78</v>
      </c>
      <c r="U852" s="8" t="s">
        <v>4550</v>
      </c>
      <c r="V852" s="8" t="s">
        <v>89</v>
      </c>
      <c r="W852" s="8" t="s">
        <v>89</v>
      </c>
    </row>
    <row r="853" spans="1:23" ht="15" customHeight="1">
      <c r="A853" s="183"/>
      <c r="B853" s="13" t="s">
        <v>7653</v>
      </c>
      <c r="C853" s="104"/>
      <c r="D853" s="104"/>
      <c r="E853" s="82"/>
      <c r="F853" s="82"/>
      <c r="G853" s="8" t="s">
        <v>104</v>
      </c>
      <c r="H853" s="8" t="s">
        <v>34</v>
      </c>
      <c r="I853" s="8" t="s">
        <v>1537</v>
      </c>
      <c r="J853" s="12">
        <f t="shared" si="3"/>
        <v>3</v>
      </c>
      <c r="K853" s="8" t="s">
        <v>7656</v>
      </c>
      <c r="L853" s="8" t="s">
        <v>7642</v>
      </c>
      <c r="M853" s="8" t="s">
        <v>511</v>
      </c>
      <c r="N853" s="8" t="s">
        <v>513</v>
      </c>
      <c r="O853" s="8" t="s">
        <v>7605</v>
      </c>
      <c r="P853" s="8" t="s">
        <v>6872</v>
      </c>
      <c r="Q853" s="8" t="s">
        <v>511</v>
      </c>
      <c r="R853" s="8" t="s">
        <v>513</v>
      </c>
      <c r="S853" s="8" t="s">
        <v>89</v>
      </c>
      <c r="T853" s="8" t="s">
        <v>78</v>
      </c>
      <c r="U853" s="8" t="s">
        <v>4550</v>
      </c>
      <c r="V853" s="8" t="s">
        <v>89</v>
      </c>
      <c r="W853" s="8" t="s">
        <v>89</v>
      </c>
    </row>
    <row r="854" spans="1:23" ht="15" customHeight="1">
      <c r="A854" s="183"/>
      <c r="B854" s="13" t="s">
        <v>7658</v>
      </c>
      <c r="C854" s="104"/>
      <c r="D854" s="104"/>
      <c r="E854" s="82"/>
      <c r="F854" s="82"/>
      <c r="G854" s="8" t="s">
        <v>104</v>
      </c>
      <c r="H854" s="8" t="s">
        <v>34</v>
      </c>
      <c r="I854" s="8" t="s">
        <v>1537</v>
      </c>
      <c r="J854" s="12">
        <f t="shared" si="3"/>
        <v>3</v>
      </c>
      <c r="K854" s="8" t="s">
        <v>7662</v>
      </c>
      <c r="L854" s="8" t="s">
        <v>7642</v>
      </c>
      <c r="M854" s="8" t="s">
        <v>486</v>
      </c>
      <c r="N854" s="8" t="s">
        <v>487</v>
      </c>
      <c r="O854" s="8" t="s">
        <v>6889</v>
      </c>
      <c r="P854" s="8" t="s">
        <v>6872</v>
      </c>
      <c r="Q854" s="8" t="s">
        <v>486</v>
      </c>
      <c r="R854" s="8" t="s">
        <v>487</v>
      </c>
      <c r="S854" s="8" t="s">
        <v>89</v>
      </c>
      <c r="T854" s="8" t="s">
        <v>78</v>
      </c>
      <c r="U854" s="8" t="s">
        <v>4550</v>
      </c>
      <c r="V854" s="8" t="s">
        <v>89</v>
      </c>
      <c r="W854" s="8" t="s">
        <v>89</v>
      </c>
    </row>
    <row r="855" spans="1:23" ht="15" customHeight="1">
      <c r="A855" s="183"/>
      <c r="B855" s="13" t="s">
        <v>7664</v>
      </c>
      <c r="C855" s="104">
        <v>1</v>
      </c>
      <c r="D855" s="104"/>
      <c r="E855" s="82"/>
      <c r="F855" s="82"/>
      <c r="G855" s="8" t="s">
        <v>104</v>
      </c>
      <c r="H855" s="8" t="s">
        <v>34</v>
      </c>
      <c r="I855" s="8" t="s">
        <v>6553</v>
      </c>
      <c r="J855" s="12">
        <f t="shared" si="3"/>
        <v>4</v>
      </c>
      <c r="K855" s="8" t="s">
        <v>7667</v>
      </c>
      <c r="L855" s="8" t="s">
        <v>7642</v>
      </c>
      <c r="M855" s="8" t="s">
        <v>531</v>
      </c>
      <c r="N855" s="8" t="s">
        <v>532</v>
      </c>
      <c r="O855" s="8" t="s">
        <v>6896</v>
      </c>
      <c r="P855" s="8" t="s">
        <v>6872</v>
      </c>
      <c r="Q855" s="8" t="s">
        <v>531</v>
      </c>
      <c r="R855" s="8" t="s">
        <v>532</v>
      </c>
      <c r="S855" s="8" t="s">
        <v>89</v>
      </c>
      <c r="T855" s="8" t="s">
        <v>78</v>
      </c>
      <c r="U855" s="8" t="s">
        <v>4550</v>
      </c>
      <c r="V855" s="8" t="s">
        <v>89</v>
      </c>
      <c r="W855" s="8" t="s">
        <v>89</v>
      </c>
    </row>
    <row r="856" spans="1:23" ht="15" customHeight="1">
      <c r="A856" s="183"/>
      <c r="B856" s="13" t="s">
        <v>7670</v>
      </c>
      <c r="C856" s="104">
        <v>1</v>
      </c>
      <c r="D856" s="104">
        <v>1</v>
      </c>
      <c r="E856" s="82"/>
      <c r="F856" s="82"/>
      <c r="G856" s="8" t="s">
        <v>155</v>
      </c>
      <c r="H856" s="8" t="s">
        <v>34</v>
      </c>
      <c r="I856" s="8" t="s">
        <v>7672</v>
      </c>
      <c r="J856" s="12">
        <f t="shared" si="3"/>
        <v>19</v>
      </c>
      <c r="K856" s="8" t="s">
        <v>815</v>
      </c>
      <c r="L856" s="8" t="s">
        <v>816</v>
      </c>
      <c r="M856" s="8" t="s">
        <v>736</v>
      </c>
      <c r="N856" s="8" t="s">
        <v>738</v>
      </c>
      <c r="O856" s="8" t="s">
        <v>6906</v>
      </c>
      <c r="P856" s="8" t="s">
        <v>6872</v>
      </c>
      <c r="Q856" s="8" t="s">
        <v>2763</v>
      </c>
      <c r="R856" s="8" t="s">
        <v>2765</v>
      </c>
      <c r="S856" s="8" t="s">
        <v>7675</v>
      </c>
      <c r="T856" s="8" t="s">
        <v>57</v>
      </c>
      <c r="U856" s="8" t="s">
        <v>59</v>
      </c>
      <c r="V856" s="8" t="s">
        <v>819</v>
      </c>
      <c r="W856" s="8" t="s">
        <v>6909</v>
      </c>
    </row>
    <row r="857" spans="1:23" ht="15" customHeight="1">
      <c r="A857" s="183"/>
      <c r="B857" s="13" t="s">
        <v>7677</v>
      </c>
      <c r="C857" s="104">
        <v>1</v>
      </c>
      <c r="D857" s="104"/>
      <c r="E857" s="82"/>
      <c r="F857" s="82"/>
      <c r="G857" s="8" t="s">
        <v>104</v>
      </c>
      <c r="H857" s="8" t="s">
        <v>34</v>
      </c>
      <c r="I857" s="8" t="s">
        <v>1537</v>
      </c>
      <c r="J857" s="12">
        <f t="shared" si="3"/>
        <v>3</v>
      </c>
      <c r="K857" s="8" t="s">
        <v>7679</v>
      </c>
      <c r="L857" s="8" t="s">
        <v>7642</v>
      </c>
      <c r="M857" s="8" t="s">
        <v>2763</v>
      </c>
      <c r="N857" s="8" t="s">
        <v>2765</v>
      </c>
      <c r="O857" s="8" t="s">
        <v>6906</v>
      </c>
      <c r="P857" s="8" t="s">
        <v>6872</v>
      </c>
      <c r="Q857" s="8" t="s">
        <v>2763</v>
      </c>
      <c r="R857" s="8" t="s">
        <v>2765</v>
      </c>
      <c r="S857" s="8" t="s">
        <v>89</v>
      </c>
      <c r="T857" s="8" t="s">
        <v>78</v>
      </c>
      <c r="U857" s="8" t="s">
        <v>4550</v>
      </c>
      <c r="V857" s="8" t="s">
        <v>89</v>
      </c>
      <c r="W857" s="8" t="s">
        <v>89</v>
      </c>
    </row>
    <row r="858" spans="1:23" ht="15" customHeight="1">
      <c r="A858" s="184"/>
      <c r="B858" s="13" t="s">
        <v>7684</v>
      </c>
      <c r="C858" s="104">
        <v>1</v>
      </c>
      <c r="D858" s="104">
        <v>1</v>
      </c>
      <c r="E858" s="82"/>
      <c r="F858" s="82"/>
      <c r="G858" s="8" t="s">
        <v>155</v>
      </c>
      <c r="H858" s="8" t="s">
        <v>34</v>
      </c>
      <c r="I858" s="8" t="s">
        <v>2252</v>
      </c>
      <c r="J858" s="12">
        <f t="shared" si="3"/>
        <v>17</v>
      </c>
      <c r="K858" s="8" t="s">
        <v>40</v>
      </c>
      <c r="L858" s="8" t="s">
        <v>42</v>
      </c>
      <c r="M858" s="8" t="s">
        <v>43</v>
      </c>
      <c r="N858" s="8" t="s">
        <v>45</v>
      </c>
      <c r="O858" s="8" t="s">
        <v>6781</v>
      </c>
      <c r="P858" s="8" t="s">
        <v>6783</v>
      </c>
      <c r="Q858" s="8" t="s">
        <v>43</v>
      </c>
      <c r="R858" s="8" t="s">
        <v>45</v>
      </c>
      <c r="S858" s="8" t="s">
        <v>6913</v>
      </c>
      <c r="T858" s="8" t="s">
        <v>78</v>
      </c>
      <c r="U858" s="8" t="s">
        <v>1400</v>
      </c>
      <c r="V858" s="8" t="s">
        <v>60</v>
      </c>
      <c r="W858" s="8" t="s">
        <v>6785</v>
      </c>
    </row>
    <row r="859" spans="1:23" ht="15" customHeight="1">
      <c r="A859" s="182" t="s">
        <v>6919</v>
      </c>
      <c r="B859" s="13" t="s">
        <v>7695</v>
      </c>
      <c r="C859" s="104">
        <v>1</v>
      </c>
      <c r="D859" s="104">
        <v>1</v>
      </c>
      <c r="E859" s="82"/>
      <c r="F859" s="82"/>
      <c r="G859" s="8" t="s">
        <v>1069</v>
      </c>
      <c r="H859" s="8" t="s">
        <v>34</v>
      </c>
      <c r="I859" s="8" t="s">
        <v>216</v>
      </c>
      <c r="J859" s="12">
        <f t="shared" si="3"/>
        <v>15</v>
      </c>
      <c r="K859" s="8" t="s">
        <v>1101</v>
      </c>
      <c r="L859" s="8" t="s">
        <v>1102</v>
      </c>
      <c r="M859" s="8" t="s">
        <v>46</v>
      </c>
      <c r="N859" s="8" t="s">
        <v>49</v>
      </c>
      <c r="O859" s="8" t="s">
        <v>7698</v>
      </c>
      <c r="P859" s="8" t="s">
        <v>7700</v>
      </c>
      <c r="Q859" s="8" t="s">
        <v>46</v>
      </c>
      <c r="R859" s="8" t="s">
        <v>49</v>
      </c>
      <c r="S859" s="8" t="s">
        <v>89</v>
      </c>
      <c r="T859" s="8" t="s">
        <v>78</v>
      </c>
      <c r="U859" s="8" t="s">
        <v>1723</v>
      </c>
      <c r="V859" s="8" t="s">
        <v>89</v>
      </c>
      <c r="W859" s="8" t="s">
        <v>89</v>
      </c>
    </row>
    <row r="860" spans="1:23" ht="15" customHeight="1">
      <c r="A860" s="183"/>
      <c r="B860" s="13" t="s">
        <v>7704</v>
      </c>
      <c r="C860" s="104">
        <v>1</v>
      </c>
      <c r="D860" s="104">
        <v>1</v>
      </c>
      <c r="E860" s="82"/>
      <c r="F860" s="82"/>
      <c r="G860" s="8" t="s">
        <v>7706</v>
      </c>
      <c r="H860" s="8" t="s">
        <v>31</v>
      </c>
      <c r="I860" s="8" t="s">
        <v>7707</v>
      </c>
      <c r="J860" s="12">
        <f t="shared" si="3"/>
        <v>26</v>
      </c>
      <c r="K860" s="8" t="s">
        <v>1101</v>
      </c>
      <c r="L860" s="8" t="s">
        <v>1102</v>
      </c>
      <c r="M860" s="8" t="s">
        <v>46</v>
      </c>
      <c r="N860" s="8" t="s">
        <v>49</v>
      </c>
      <c r="O860" s="8" t="s">
        <v>446</v>
      </c>
      <c r="P860" s="8" t="s">
        <v>447</v>
      </c>
      <c r="Q860" s="8" t="s">
        <v>46</v>
      </c>
      <c r="R860" s="8" t="s">
        <v>49</v>
      </c>
      <c r="S860" s="8" t="s">
        <v>7711</v>
      </c>
      <c r="T860" s="8" t="s">
        <v>78</v>
      </c>
      <c r="U860" s="8" t="s">
        <v>1723</v>
      </c>
      <c r="V860" s="8" t="s">
        <v>1096</v>
      </c>
      <c r="W860" s="8" t="s">
        <v>451</v>
      </c>
    </row>
    <row r="861" spans="1:23" ht="15" customHeight="1">
      <c r="A861" s="183"/>
      <c r="B861" s="13" t="s">
        <v>7714</v>
      </c>
      <c r="C861" s="104">
        <v>1</v>
      </c>
      <c r="D861" s="104">
        <v>1</v>
      </c>
      <c r="E861" s="82"/>
      <c r="F861" s="82"/>
      <c r="G861" s="8" t="s">
        <v>7706</v>
      </c>
      <c r="H861" s="8" t="s">
        <v>31</v>
      </c>
      <c r="I861" s="8" t="s">
        <v>7707</v>
      </c>
      <c r="J861" s="12">
        <f t="shared" si="3"/>
        <v>26</v>
      </c>
      <c r="K861" s="8" t="s">
        <v>1101</v>
      </c>
      <c r="L861" s="8" t="s">
        <v>1102</v>
      </c>
      <c r="M861" s="8" t="s">
        <v>46</v>
      </c>
      <c r="N861" s="8" t="s">
        <v>49</v>
      </c>
      <c r="O861" s="8" t="s">
        <v>446</v>
      </c>
      <c r="P861" s="8" t="s">
        <v>447</v>
      </c>
      <c r="Q861" s="8" t="s">
        <v>46</v>
      </c>
      <c r="R861" s="8" t="s">
        <v>49</v>
      </c>
      <c r="S861" s="8" t="s">
        <v>7711</v>
      </c>
      <c r="T861" s="8" t="s">
        <v>78</v>
      </c>
      <c r="U861" s="8" t="s">
        <v>1723</v>
      </c>
      <c r="V861" s="8" t="s">
        <v>1096</v>
      </c>
      <c r="W861" s="8" t="s">
        <v>451</v>
      </c>
    </row>
    <row r="862" spans="1:23" ht="15" customHeight="1">
      <c r="A862" s="183"/>
      <c r="B862" s="13" t="s">
        <v>7720</v>
      </c>
      <c r="C862" s="104">
        <v>1</v>
      </c>
      <c r="D862" s="104">
        <v>1</v>
      </c>
      <c r="E862" s="82"/>
      <c r="F862" s="82"/>
      <c r="G862" s="8" t="s">
        <v>7722</v>
      </c>
      <c r="H862" s="8" t="s">
        <v>34</v>
      </c>
      <c r="I862" s="8" t="s">
        <v>7723</v>
      </c>
      <c r="J862" s="12">
        <f t="shared" si="3"/>
        <v>71</v>
      </c>
      <c r="K862" s="8" t="s">
        <v>1101</v>
      </c>
      <c r="L862" s="8" t="s">
        <v>1102</v>
      </c>
      <c r="M862" s="8" t="s">
        <v>46</v>
      </c>
      <c r="N862" s="8" t="s">
        <v>49</v>
      </c>
      <c r="O862" s="8" t="s">
        <v>1844</v>
      </c>
      <c r="P862" s="8" t="s">
        <v>1846</v>
      </c>
      <c r="Q862" s="8" t="s">
        <v>53</v>
      </c>
      <c r="R862" s="8" t="s">
        <v>55</v>
      </c>
      <c r="S862" s="8" t="s">
        <v>7727</v>
      </c>
      <c r="T862" s="8" t="s">
        <v>57</v>
      </c>
      <c r="U862" s="8" t="s">
        <v>1723</v>
      </c>
      <c r="V862" s="8" t="s">
        <v>1096</v>
      </c>
      <c r="W862" s="8" t="s">
        <v>1849</v>
      </c>
    </row>
    <row r="863" spans="1:23" ht="15" customHeight="1">
      <c r="A863" s="183"/>
      <c r="B863" s="13" t="s">
        <v>7730</v>
      </c>
      <c r="C863" s="104">
        <v>1</v>
      </c>
      <c r="D863" s="104">
        <v>1</v>
      </c>
      <c r="E863" s="82"/>
      <c r="F863" s="82"/>
      <c r="G863" s="8" t="s">
        <v>7732</v>
      </c>
      <c r="H863" s="8" t="s">
        <v>34</v>
      </c>
      <c r="I863" s="8" t="s">
        <v>7733</v>
      </c>
      <c r="J863" s="12">
        <f t="shared" si="3"/>
        <v>70</v>
      </c>
      <c r="K863" s="8" t="s">
        <v>1101</v>
      </c>
      <c r="L863" s="8" t="s">
        <v>1102</v>
      </c>
      <c r="M863" s="8" t="s">
        <v>46</v>
      </c>
      <c r="N863" s="8" t="s">
        <v>49</v>
      </c>
      <c r="O863" s="8" t="s">
        <v>1844</v>
      </c>
      <c r="P863" s="8" t="s">
        <v>1846</v>
      </c>
      <c r="Q863" s="8" t="s">
        <v>53</v>
      </c>
      <c r="R863" s="8" t="s">
        <v>55</v>
      </c>
      <c r="S863" s="8" t="s">
        <v>7737</v>
      </c>
      <c r="T863" s="8" t="s">
        <v>57</v>
      </c>
      <c r="U863" s="8" t="s">
        <v>1723</v>
      </c>
      <c r="V863" s="8" t="s">
        <v>1096</v>
      </c>
      <c r="W863" s="8" t="s">
        <v>1849</v>
      </c>
    </row>
    <row r="864" spans="1:23" ht="15" customHeight="1">
      <c r="A864" s="183"/>
      <c r="B864" s="13" t="s">
        <v>7739</v>
      </c>
      <c r="C864" s="104">
        <v>1</v>
      </c>
      <c r="D864" s="104">
        <v>1</v>
      </c>
      <c r="E864" s="82"/>
      <c r="F864" s="82"/>
      <c r="G864" s="8" t="s">
        <v>7741</v>
      </c>
      <c r="H864" s="8" t="s">
        <v>31</v>
      </c>
      <c r="I864" s="8" t="s">
        <v>7742</v>
      </c>
      <c r="J864" s="12">
        <f t="shared" si="3"/>
        <v>81</v>
      </c>
      <c r="K864" s="8" t="s">
        <v>637</v>
      </c>
      <c r="L864" s="8" t="s">
        <v>639</v>
      </c>
      <c r="M864" s="8" t="s">
        <v>46</v>
      </c>
      <c r="N864" s="8" t="s">
        <v>49</v>
      </c>
      <c r="O864" s="8" t="s">
        <v>1844</v>
      </c>
      <c r="P864" s="8" t="s">
        <v>1846</v>
      </c>
      <c r="Q864" s="8" t="s">
        <v>53</v>
      </c>
      <c r="R864" s="8" t="s">
        <v>55</v>
      </c>
      <c r="S864" s="8" t="s">
        <v>7746</v>
      </c>
      <c r="T864" s="8" t="s">
        <v>57</v>
      </c>
      <c r="U864" s="8" t="s">
        <v>1723</v>
      </c>
      <c r="V864" s="8" t="s">
        <v>646</v>
      </c>
      <c r="W864" s="8" t="s">
        <v>1849</v>
      </c>
    </row>
    <row r="865" spans="1:23" ht="15" customHeight="1">
      <c r="A865" s="183"/>
      <c r="B865" s="13" t="s">
        <v>7748</v>
      </c>
      <c r="C865" s="104">
        <v>1</v>
      </c>
      <c r="D865" s="104">
        <v>1</v>
      </c>
      <c r="E865" s="82"/>
      <c r="F865" s="82"/>
      <c r="G865" s="8" t="s">
        <v>7732</v>
      </c>
      <c r="H865" s="8" t="s">
        <v>34</v>
      </c>
      <c r="I865" s="8" t="s">
        <v>7749</v>
      </c>
      <c r="J865" s="12">
        <f t="shared" si="3"/>
        <v>63</v>
      </c>
      <c r="K865" s="8" t="s">
        <v>1101</v>
      </c>
      <c r="L865" s="8" t="s">
        <v>1102</v>
      </c>
      <c r="M865" s="8" t="s">
        <v>46</v>
      </c>
      <c r="N865" s="8" t="s">
        <v>49</v>
      </c>
      <c r="O865" s="8" t="s">
        <v>1714</v>
      </c>
      <c r="P865" s="8" t="s">
        <v>1715</v>
      </c>
      <c r="Q865" s="8" t="s">
        <v>53</v>
      </c>
      <c r="R865" s="8" t="s">
        <v>55</v>
      </c>
      <c r="S865" s="8" t="s">
        <v>7755</v>
      </c>
      <c r="T865" s="8" t="s">
        <v>57</v>
      </c>
      <c r="U865" s="8" t="s">
        <v>1723</v>
      </c>
      <c r="V865" s="8" t="s">
        <v>1096</v>
      </c>
      <c r="W865" s="8" t="s">
        <v>1725</v>
      </c>
    </row>
    <row r="866" spans="1:23" ht="15" customHeight="1">
      <c r="A866" s="183"/>
      <c r="B866" s="13" t="s">
        <v>7756</v>
      </c>
      <c r="C866" s="104">
        <v>1</v>
      </c>
      <c r="D866" s="104">
        <v>1</v>
      </c>
      <c r="E866" s="82"/>
      <c r="F866" s="82"/>
      <c r="G866" s="8" t="s">
        <v>7741</v>
      </c>
      <c r="H866" s="8" t="s">
        <v>31</v>
      </c>
      <c r="I866" s="8" t="s">
        <v>4438</v>
      </c>
      <c r="J866" s="12">
        <f t="shared" si="3"/>
        <v>64</v>
      </c>
      <c r="K866" s="8" t="s">
        <v>637</v>
      </c>
      <c r="L866" s="8" t="s">
        <v>639</v>
      </c>
      <c r="M866" s="8" t="s">
        <v>46</v>
      </c>
      <c r="N866" s="8" t="s">
        <v>49</v>
      </c>
      <c r="O866" s="8" t="s">
        <v>1714</v>
      </c>
      <c r="P866" s="8" t="s">
        <v>1715</v>
      </c>
      <c r="Q866" s="8" t="s">
        <v>53</v>
      </c>
      <c r="R866" s="8" t="s">
        <v>55</v>
      </c>
      <c r="S866" s="8" t="s">
        <v>7760</v>
      </c>
      <c r="T866" s="8" t="s">
        <v>57</v>
      </c>
      <c r="U866" s="8" t="s">
        <v>1723</v>
      </c>
      <c r="V866" s="8" t="s">
        <v>646</v>
      </c>
      <c r="W866" s="8" t="s">
        <v>1725</v>
      </c>
    </row>
    <row r="867" spans="1:23" ht="15" customHeight="1">
      <c r="A867" s="183"/>
      <c r="B867" s="13" t="s">
        <v>7763</v>
      </c>
      <c r="C867" s="104">
        <v>1</v>
      </c>
      <c r="D867" s="104">
        <v>1</v>
      </c>
      <c r="E867" s="82"/>
      <c r="F867" s="82"/>
      <c r="G867" s="8" t="s">
        <v>1069</v>
      </c>
      <c r="H867" s="8" t="s">
        <v>34</v>
      </c>
      <c r="I867" s="8" t="s">
        <v>7765</v>
      </c>
      <c r="J867" s="12">
        <f t="shared" si="3"/>
        <v>43</v>
      </c>
      <c r="K867" s="8" t="s">
        <v>6982</v>
      </c>
      <c r="L867" s="8" t="s">
        <v>6983</v>
      </c>
      <c r="M867" s="8" t="s">
        <v>774</v>
      </c>
      <c r="N867" s="8" t="s">
        <v>775</v>
      </c>
      <c r="O867" s="8" t="s">
        <v>1844</v>
      </c>
      <c r="P867" s="8" t="s">
        <v>1846</v>
      </c>
      <c r="Q867" s="8" t="s">
        <v>53</v>
      </c>
      <c r="R867" s="8" t="s">
        <v>55</v>
      </c>
      <c r="S867" s="8" t="s">
        <v>7770</v>
      </c>
      <c r="T867" s="8" t="s">
        <v>57</v>
      </c>
      <c r="U867" s="8" t="s">
        <v>1723</v>
      </c>
      <c r="V867" s="8" t="s">
        <v>6987</v>
      </c>
      <c r="W867" s="8" t="s">
        <v>1849</v>
      </c>
    </row>
    <row r="868" spans="1:23" ht="15" customHeight="1">
      <c r="A868" s="183"/>
      <c r="B868" s="13" t="s">
        <v>7772</v>
      </c>
      <c r="C868" s="104">
        <v>1</v>
      </c>
      <c r="D868" s="104">
        <v>1</v>
      </c>
      <c r="E868" s="82"/>
      <c r="F868" s="82"/>
      <c r="G868" s="8" t="s">
        <v>1069</v>
      </c>
      <c r="H868" s="8" t="s">
        <v>34</v>
      </c>
      <c r="I868" s="8" t="s">
        <v>7775</v>
      </c>
      <c r="J868" s="12">
        <f t="shared" si="3"/>
        <v>17</v>
      </c>
      <c r="K868" s="8" t="s">
        <v>1145</v>
      </c>
      <c r="L868" s="8" t="s">
        <v>1146</v>
      </c>
      <c r="M868" s="8" t="s">
        <v>53</v>
      </c>
      <c r="N868" s="8" t="s">
        <v>55</v>
      </c>
      <c r="O868" s="8" t="s">
        <v>1844</v>
      </c>
      <c r="P868" s="8" t="s">
        <v>1846</v>
      </c>
      <c r="Q868" s="8" t="s">
        <v>53</v>
      </c>
      <c r="R868" s="8" t="s">
        <v>55</v>
      </c>
      <c r="S868" s="8" t="s">
        <v>7778</v>
      </c>
      <c r="T868" s="8" t="s">
        <v>78</v>
      </c>
      <c r="U868" s="8" t="s">
        <v>1723</v>
      </c>
      <c r="V868" s="8" t="s">
        <v>1153</v>
      </c>
      <c r="W868" s="8" t="s">
        <v>1849</v>
      </c>
    </row>
    <row r="869" spans="1:23" ht="15" customHeight="1">
      <c r="A869" s="183"/>
      <c r="B869" s="13" t="s">
        <v>7779</v>
      </c>
      <c r="C869" s="104">
        <v>1</v>
      </c>
      <c r="D869" s="104">
        <v>1</v>
      </c>
      <c r="E869" s="82"/>
      <c r="F869" s="82"/>
      <c r="G869" s="8" t="s">
        <v>1069</v>
      </c>
      <c r="H869" s="8" t="s">
        <v>34</v>
      </c>
      <c r="I869" s="8" t="s">
        <v>7782</v>
      </c>
      <c r="J869" s="12">
        <f t="shared" si="3"/>
        <v>73</v>
      </c>
      <c r="K869" s="8" t="s">
        <v>1078</v>
      </c>
      <c r="L869" s="8" t="s">
        <v>1079</v>
      </c>
      <c r="M869" s="8" t="s">
        <v>796</v>
      </c>
      <c r="N869" s="8" t="s">
        <v>797</v>
      </c>
      <c r="O869" s="8" t="s">
        <v>1844</v>
      </c>
      <c r="P869" s="8" t="s">
        <v>1846</v>
      </c>
      <c r="Q869" s="8" t="s">
        <v>53</v>
      </c>
      <c r="R869" s="8" t="s">
        <v>55</v>
      </c>
      <c r="S869" s="8" t="s">
        <v>7786</v>
      </c>
      <c r="T869" s="8" t="s">
        <v>57</v>
      </c>
      <c r="U869" s="8" t="s">
        <v>1723</v>
      </c>
      <c r="V869" s="8" t="s">
        <v>1082</v>
      </c>
      <c r="W869" s="8" t="s">
        <v>1849</v>
      </c>
    </row>
    <row r="870" spans="1:23" ht="15" customHeight="1">
      <c r="A870" s="183"/>
      <c r="B870" s="13" t="s">
        <v>7787</v>
      </c>
      <c r="C870" s="104">
        <v>1</v>
      </c>
      <c r="D870" s="104">
        <v>1</v>
      </c>
      <c r="E870" s="82"/>
      <c r="F870" s="82"/>
      <c r="G870" s="8" t="s">
        <v>104</v>
      </c>
      <c r="H870" s="8" t="s">
        <v>34</v>
      </c>
      <c r="I870" s="8" t="s">
        <v>147</v>
      </c>
      <c r="J870" s="12">
        <f t="shared" si="3"/>
        <v>18</v>
      </c>
      <c r="K870" s="8" t="s">
        <v>1539</v>
      </c>
      <c r="L870" s="8" t="s">
        <v>1540</v>
      </c>
      <c r="M870" s="8" t="s">
        <v>53</v>
      </c>
      <c r="N870" s="8" t="s">
        <v>55</v>
      </c>
      <c r="O870" s="8" t="s">
        <v>1844</v>
      </c>
      <c r="P870" s="8" t="s">
        <v>1846</v>
      </c>
      <c r="Q870" s="8" t="s">
        <v>53</v>
      </c>
      <c r="R870" s="8" t="s">
        <v>55</v>
      </c>
      <c r="S870" s="8" t="s">
        <v>7793</v>
      </c>
      <c r="T870" s="8" t="s">
        <v>78</v>
      </c>
      <c r="U870" s="8" t="s">
        <v>59</v>
      </c>
      <c r="V870" s="8" t="s">
        <v>267</v>
      </c>
      <c r="W870" s="8" t="s">
        <v>1849</v>
      </c>
    </row>
    <row r="871" spans="1:23" ht="15" customHeight="1">
      <c r="A871" s="183"/>
      <c r="B871" s="13" t="s">
        <v>7794</v>
      </c>
      <c r="C871" s="104">
        <v>1</v>
      </c>
      <c r="D871" s="104">
        <v>1</v>
      </c>
      <c r="E871" s="82"/>
      <c r="F871" s="82"/>
      <c r="G871" s="8" t="s">
        <v>155</v>
      </c>
      <c r="H871" s="8" t="s">
        <v>34</v>
      </c>
      <c r="I871" s="8" t="s">
        <v>216</v>
      </c>
      <c r="J871" s="12">
        <f t="shared" si="3"/>
        <v>15</v>
      </c>
      <c r="K871" s="8" t="s">
        <v>7799</v>
      </c>
      <c r="L871" s="8" t="s">
        <v>727</v>
      </c>
      <c r="M871" s="8" t="s">
        <v>774</v>
      </c>
      <c r="N871" s="8" t="s">
        <v>775</v>
      </c>
      <c r="O871" s="8" t="s">
        <v>7801</v>
      </c>
      <c r="P871" s="8" t="s">
        <v>7802</v>
      </c>
      <c r="Q871" s="8" t="s">
        <v>774</v>
      </c>
      <c r="R871" s="8" t="s">
        <v>775</v>
      </c>
      <c r="S871" s="8" t="s">
        <v>89</v>
      </c>
      <c r="T871" s="8" t="s">
        <v>78</v>
      </c>
      <c r="U871" s="8" t="s">
        <v>94</v>
      </c>
      <c r="V871" s="8" t="s">
        <v>89</v>
      </c>
      <c r="W871" s="8" t="s">
        <v>89</v>
      </c>
    </row>
    <row r="872" spans="1:23" ht="15" customHeight="1">
      <c r="A872" s="183"/>
      <c r="B872" s="13" t="s">
        <v>7803</v>
      </c>
      <c r="C872" s="104">
        <v>1</v>
      </c>
      <c r="D872" s="104">
        <v>1</v>
      </c>
      <c r="E872" s="82"/>
      <c r="F872" s="82"/>
      <c r="G872" s="8" t="s">
        <v>1069</v>
      </c>
      <c r="H872" s="8" t="s">
        <v>34</v>
      </c>
      <c r="I872" s="8" t="s">
        <v>7806</v>
      </c>
      <c r="J872" s="12">
        <f t="shared" si="3"/>
        <v>16</v>
      </c>
      <c r="K872" s="8" t="s">
        <v>1369</v>
      </c>
      <c r="L872" s="8" t="s">
        <v>1371</v>
      </c>
      <c r="M872" s="8" t="s">
        <v>53</v>
      </c>
      <c r="N872" s="8" t="s">
        <v>55</v>
      </c>
      <c r="O872" s="8" t="s">
        <v>1714</v>
      </c>
      <c r="P872" s="8" t="s">
        <v>1715</v>
      </c>
      <c r="Q872" s="8" t="s">
        <v>53</v>
      </c>
      <c r="R872" s="8" t="s">
        <v>55</v>
      </c>
      <c r="S872" s="8" t="s">
        <v>7809</v>
      </c>
      <c r="T872" s="8" t="s">
        <v>78</v>
      </c>
      <c r="U872" s="8" t="s">
        <v>1723</v>
      </c>
      <c r="V872" s="8" t="s">
        <v>1379</v>
      </c>
      <c r="W872" s="8" t="s">
        <v>1725</v>
      </c>
    </row>
    <row r="873" spans="1:23" ht="15" customHeight="1">
      <c r="A873" s="183"/>
      <c r="B873" s="13" t="s">
        <v>7810</v>
      </c>
      <c r="C873" s="104">
        <v>1</v>
      </c>
      <c r="D873" s="104">
        <v>1</v>
      </c>
      <c r="E873" s="82"/>
      <c r="F873" s="82"/>
      <c r="G873" s="8" t="s">
        <v>155</v>
      </c>
      <c r="H873" s="8" t="s">
        <v>34</v>
      </c>
      <c r="I873" s="8" t="s">
        <v>5290</v>
      </c>
      <c r="J873" s="12">
        <f t="shared" si="3"/>
        <v>40</v>
      </c>
      <c r="K873" s="8" t="s">
        <v>40</v>
      </c>
      <c r="L873" s="8" t="s">
        <v>42</v>
      </c>
      <c r="M873" s="8" t="s">
        <v>43</v>
      </c>
      <c r="N873" s="8" t="s">
        <v>45</v>
      </c>
      <c r="O873" s="8" t="s">
        <v>7799</v>
      </c>
      <c r="P873" s="8" t="s">
        <v>727</v>
      </c>
      <c r="Q873" s="8" t="s">
        <v>774</v>
      </c>
      <c r="R873" s="8" t="s">
        <v>775</v>
      </c>
      <c r="S873" s="8" t="s">
        <v>7814</v>
      </c>
      <c r="T873" s="8" t="s">
        <v>57</v>
      </c>
      <c r="U873" s="8" t="s">
        <v>59</v>
      </c>
      <c r="V873" s="8" t="s">
        <v>60</v>
      </c>
      <c r="W873" s="8" t="s">
        <v>5913</v>
      </c>
    </row>
    <row r="874" spans="1:23" ht="15" customHeight="1">
      <c r="A874" s="183"/>
      <c r="B874" s="13" t="s">
        <v>7816</v>
      </c>
      <c r="C874" s="104">
        <v>1</v>
      </c>
      <c r="D874" s="104">
        <v>1</v>
      </c>
      <c r="E874" s="82"/>
      <c r="F874" s="82"/>
      <c r="G874" s="8" t="s">
        <v>84</v>
      </c>
      <c r="H874" s="8" t="s">
        <v>34</v>
      </c>
      <c r="I874" s="8" t="s">
        <v>216</v>
      </c>
      <c r="J874" s="12">
        <f t="shared" si="3"/>
        <v>15</v>
      </c>
      <c r="K874" s="8" t="s">
        <v>7799</v>
      </c>
      <c r="L874" s="8" t="s">
        <v>727</v>
      </c>
      <c r="M874" s="8" t="s">
        <v>774</v>
      </c>
      <c r="N874" s="8" t="s">
        <v>775</v>
      </c>
      <c r="O874" s="8" t="s">
        <v>7820</v>
      </c>
      <c r="P874" s="8" t="s">
        <v>7821</v>
      </c>
      <c r="Q874" s="8" t="s">
        <v>774</v>
      </c>
      <c r="R874" s="8" t="s">
        <v>775</v>
      </c>
      <c r="S874" s="8" t="s">
        <v>89</v>
      </c>
      <c r="T874" s="8" t="s">
        <v>78</v>
      </c>
      <c r="U874" s="8" t="s">
        <v>94</v>
      </c>
      <c r="V874" s="8" t="s">
        <v>89</v>
      </c>
      <c r="W874" s="8" t="s">
        <v>89</v>
      </c>
    </row>
    <row r="875" spans="1:23" ht="15" customHeight="1">
      <c r="A875" s="183"/>
      <c r="B875" s="13" t="s">
        <v>7823</v>
      </c>
      <c r="C875" s="104">
        <v>1</v>
      </c>
      <c r="D875" s="104">
        <v>1</v>
      </c>
      <c r="E875" s="82"/>
      <c r="F875" s="82"/>
      <c r="G875" s="8" t="s">
        <v>104</v>
      </c>
      <c r="H875" s="8" t="s">
        <v>34</v>
      </c>
      <c r="I875" s="8" t="s">
        <v>7827</v>
      </c>
      <c r="J875" s="12">
        <f t="shared" si="3"/>
        <v>17</v>
      </c>
      <c r="K875" s="8" t="s">
        <v>1581</v>
      </c>
      <c r="L875" s="8" t="s">
        <v>1582</v>
      </c>
      <c r="M875" s="8" t="s">
        <v>53</v>
      </c>
      <c r="N875" s="8" t="s">
        <v>55</v>
      </c>
      <c r="O875" s="8" t="s">
        <v>1714</v>
      </c>
      <c r="P875" s="8" t="s">
        <v>1715</v>
      </c>
      <c r="Q875" s="8" t="s">
        <v>53</v>
      </c>
      <c r="R875" s="8" t="s">
        <v>55</v>
      </c>
      <c r="S875" s="8" t="s">
        <v>7831</v>
      </c>
      <c r="T875" s="8" t="s">
        <v>78</v>
      </c>
      <c r="U875" s="8" t="s">
        <v>59</v>
      </c>
      <c r="V875" s="8" t="s">
        <v>1585</v>
      </c>
      <c r="W875" s="8" t="s">
        <v>1725</v>
      </c>
    </row>
    <row r="876" spans="1:23" ht="15" customHeight="1">
      <c r="A876" s="183"/>
      <c r="B876" s="13" t="s">
        <v>7832</v>
      </c>
      <c r="C876" s="104">
        <v>1</v>
      </c>
      <c r="D876" s="104">
        <v>1</v>
      </c>
      <c r="E876" s="82"/>
      <c r="F876" s="82"/>
      <c r="G876" s="8" t="s">
        <v>33</v>
      </c>
      <c r="H876" s="8" t="s">
        <v>34</v>
      </c>
      <c r="I876" s="8" t="s">
        <v>7836</v>
      </c>
      <c r="J876" s="12">
        <f t="shared" si="3"/>
        <v>62</v>
      </c>
      <c r="K876" s="8" t="s">
        <v>1101</v>
      </c>
      <c r="L876" s="8" t="s">
        <v>1102</v>
      </c>
      <c r="M876" s="8" t="s">
        <v>46</v>
      </c>
      <c r="N876" s="8" t="s">
        <v>49</v>
      </c>
      <c r="O876" s="8" t="s">
        <v>1844</v>
      </c>
      <c r="P876" s="8" t="s">
        <v>1846</v>
      </c>
      <c r="Q876" s="8" t="s">
        <v>53</v>
      </c>
      <c r="R876" s="8" t="s">
        <v>55</v>
      </c>
      <c r="S876" s="8" t="s">
        <v>7839</v>
      </c>
      <c r="T876" s="8" t="s">
        <v>57</v>
      </c>
      <c r="U876" s="8" t="s">
        <v>59</v>
      </c>
      <c r="V876" s="8" t="s">
        <v>1096</v>
      </c>
      <c r="W876" s="8" t="s">
        <v>1849</v>
      </c>
    </row>
    <row r="877" spans="1:23" ht="15" customHeight="1">
      <c r="A877" s="183"/>
      <c r="B877" s="13" t="s">
        <v>7841</v>
      </c>
      <c r="C877" s="104">
        <v>1</v>
      </c>
      <c r="D877" s="104">
        <v>1</v>
      </c>
      <c r="E877" s="82"/>
      <c r="F877" s="82"/>
      <c r="G877" s="8" t="s">
        <v>33</v>
      </c>
      <c r="H877" s="8" t="s">
        <v>34</v>
      </c>
      <c r="I877" s="8" t="s">
        <v>2287</v>
      </c>
      <c r="J877" s="12">
        <f t="shared" si="3"/>
        <v>68</v>
      </c>
      <c r="K877" s="8" t="s">
        <v>170</v>
      </c>
      <c r="L877" s="8" t="s">
        <v>171</v>
      </c>
      <c r="M877" s="8" t="s">
        <v>46</v>
      </c>
      <c r="N877" s="8" t="s">
        <v>49</v>
      </c>
      <c r="O877" s="8" t="s">
        <v>1844</v>
      </c>
      <c r="P877" s="8" t="s">
        <v>1846</v>
      </c>
      <c r="Q877" s="8" t="s">
        <v>53</v>
      </c>
      <c r="R877" s="8" t="s">
        <v>55</v>
      </c>
      <c r="S877" s="8" t="s">
        <v>7845</v>
      </c>
      <c r="T877" s="8" t="s">
        <v>57</v>
      </c>
      <c r="U877" s="8" t="s">
        <v>2045</v>
      </c>
      <c r="V877" s="8" t="s">
        <v>177</v>
      </c>
      <c r="W877" s="8" t="s">
        <v>1849</v>
      </c>
    </row>
    <row r="878" spans="1:23" ht="15" customHeight="1">
      <c r="A878" s="183"/>
      <c r="B878" s="13" t="s">
        <v>7847</v>
      </c>
      <c r="C878" s="104">
        <v>1</v>
      </c>
      <c r="D878" s="104">
        <v>1</v>
      </c>
      <c r="E878" s="82"/>
      <c r="F878" s="82"/>
      <c r="G878" s="8" t="s">
        <v>33</v>
      </c>
      <c r="H878" s="8" t="s">
        <v>34</v>
      </c>
      <c r="I878" s="8" t="s">
        <v>7850</v>
      </c>
      <c r="J878" s="12">
        <f t="shared" si="3"/>
        <v>62</v>
      </c>
      <c r="K878" s="8" t="s">
        <v>1101</v>
      </c>
      <c r="L878" s="8" t="s">
        <v>1102</v>
      </c>
      <c r="M878" s="8" t="s">
        <v>46</v>
      </c>
      <c r="N878" s="8" t="s">
        <v>49</v>
      </c>
      <c r="O878" s="8" t="s">
        <v>1714</v>
      </c>
      <c r="P878" s="8" t="s">
        <v>1715</v>
      </c>
      <c r="Q878" s="8" t="s">
        <v>53</v>
      </c>
      <c r="R878" s="8" t="s">
        <v>55</v>
      </c>
      <c r="S878" s="8" t="s">
        <v>7852</v>
      </c>
      <c r="T878" s="8" t="s">
        <v>57</v>
      </c>
      <c r="U878" s="8" t="s">
        <v>59</v>
      </c>
      <c r="V878" s="8" t="s">
        <v>1096</v>
      </c>
      <c r="W878" s="8" t="s">
        <v>1725</v>
      </c>
    </row>
    <row r="879" spans="1:23" ht="15" customHeight="1">
      <c r="A879" s="183"/>
      <c r="B879" s="13" t="s">
        <v>7854</v>
      </c>
      <c r="C879" s="104">
        <v>1</v>
      </c>
      <c r="D879" s="104">
        <v>1</v>
      </c>
      <c r="E879" s="82"/>
      <c r="F879" s="82"/>
      <c r="G879" s="8" t="s">
        <v>33</v>
      </c>
      <c r="H879" s="8" t="s">
        <v>34</v>
      </c>
      <c r="I879" s="8" t="s">
        <v>7857</v>
      </c>
      <c r="J879" s="12">
        <f t="shared" si="3"/>
        <v>63</v>
      </c>
      <c r="K879" s="8" t="s">
        <v>170</v>
      </c>
      <c r="L879" s="8" t="s">
        <v>171</v>
      </c>
      <c r="M879" s="8" t="s">
        <v>46</v>
      </c>
      <c r="N879" s="8" t="s">
        <v>49</v>
      </c>
      <c r="O879" s="8" t="s">
        <v>1714</v>
      </c>
      <c r="P879" s="8" t="s">
        <v>1715</v>
      </c>
      <c r="Q879" s="8" t="s">
        <v>53</v>
      </c>
      <c r="R879" s="8" t="s">
        <v>55</v>
      </c>
      <c r="S879" s="8" t="s">
        <v>7860</v>
      </c>
      <c r="T879" s="8" t="s">
        <v>57</v>
      </c>
      <c r="U879" s="8" t="s">
        <v>2045</v>
      </c>
      <c r="V879" s="8" t="s">
        <v>177</v>
      </c>
      <c r="W879" s="8" t="s">
        <v>1725</v>
      </c>
    </row>
    <row r="880" spans="1:23" ht="15" customHeight="1">
      <c r="A880" s="183"/>
      <c r="B880" s="13" t="s">
        <v>7861</v>
      </c>
      <c r="C880" s="104">
        <v>1</v>
      </c>
      <c r="D880" s="104">
        <v>1</v>
      </c>
      <c r="E880" s="82"/>
      <c r="F880" s="82"/>
      <c r="G880" s="8" t="s">
        <v>33</v>
      </c>
      <c r="H880" s="8" t="s">
        <v>34</v>
      </c>
      <c r="I880" s="8" t="s">
        <v>6929</v>
      </c>
      <c r="J880" s="12">
        <f t="shared" si="3"/>
        <v>12</v>
      </c>
      <c r="K880" s="8" t="s">
        <v>1101</v>
      </c>
      <c r="L880" s="8" t="s">
        <v>1102</v>
      </c>
      <c r="M880" s="8" t="s">
        <v>46</v>
      </c>
      <c r="N880" s="8" t="s">
        <v>49</v>
      </c>
      <c r="O880" s="8" t="s">
        <v>6930</v>
      </c>
      <c r="P880" s="8" t="s">
        <v>6931</v>
      </c>
      <c r="Q880" s="8" t="s">
        <v>46</v>
      </c>
      <c r="R880" s="8" t="s">
        <v>49</v>
      </c>
      <c r="S880" s="8" t="s">
        <v>6935</v>
      </c>
      <c r="T880" s="8" t="s">
        <v>78</v>
      </c>
      <c r="U880" s="8" t="s">
        <v>59</v>
      </c>
      <c r="V880" s="8" t="s">
        <v>1096</v>
      </c>
      <c r="W880" s="8" t="s">
        <v>6936</v>
      </c>
    </row>
    <row r="881" spans="1:23" ht="15" customHeight="1">
      <c r="A881" s="183"/>
      <c r="B881" s="13" t="s">
        <v>7868</v>
      </c>
      <c r="C881" s="104">
        <v>1</v>
      </c>
      <c r="D881" s="104">
        <v>1</v>
      </c>
      <c r="E881" s="82"/>
      <c r="F881" s="82"/>
      <c r="G881" s="8" t="s">
        <v>33</v>
      </c>
      <c r="H881" s="8" t="s">
        <v>34</v>
      </c>
      <c r="I881" s="8" t="s">
        <v>7869</v>
      </c>
      <c r="J881" s="12">
        <f t="shared" si="3"/>
        <v>8</v>
      </c>
      <c r="K881" s="8" t="s">
        <v>1844</v>
      </c>
      <c r="L881" s="8" t="s">
        <v>1846</v>
      </c>
      <c r="M881" s="8" t="s">
        <v>53</v>
      </c>
      <c r="N881" s="8" t="s">
        <v>55</v>
      </c>
      <c r="O881" s="8" t="s">
        <v>1714</v>
      </c>
      <c r="P881" s="8" t="s">
        <v>1715</v>
      </c>
      <c r="Q881" s="8" t="s">
        <v>53</v>
      </c>
      <c r="R881" s="8" t="s">
        <v>55</v>
      </c>
      <c r="S881" s="8" t="s">
        <v>7873</v>
      </c>
      <c r="T881" s="8" t="s">
        <v>78</v>
      </c>
      <c r="U881" s="8" t="s">
        <v>59</v>
      </c>
      <c r="V881" s="8" t="s">
        <v>1849</v>
      </c>
      <c r="W881" s="8" t="s">
        <v>1725</v>
      </c>
    </row>
    <row r="882" spans="1:23" ht="15" customHeight="1">
      <c r="A882" s="183"/>
      <c r="B882" s="13" t="s">
        <v>7875</v>
      </c>
      <c r="C882" s="104">
        <v>1</v>
      </c>
      <c r="D882" s="104">
        <v>1</v>
      </c>
      <c r="E882" s="82"/>
      <c r="F882" s="82"/>
      <c r="G882" s="8" t="s">
        <v>33</v>
      </c>
      <c r="H882" s="8" t="s">
        <v>34</v>
      </c>
      <c r="I882" s="8" t="s">
        <v>6942</v>
      </c>
      <c r="J882" s="12">
        <f t="shared" si="3"/>
        <v>20</v>
      </c>
      <c r="K882" s="8" t="s">
        <v>1101</v>
      </c>
      <c r="L882" s="8" t="s">
        <v>1102</v>
      </c>
      <c r="M882" s="8" t="s">
        <v>46</v>
      </c>
      <c r="N882" s="8" t="s">
        <v>49</v>
      </c>
      <c r="O882" s="8" t="s">
        <v>6945</v>
      </c>
      <c r="P882" s="8" t="s">
        <v>6946</v>
      </c>
      <c r="Q882" s="8" t="s">
        <v>46</v>
      </c>
      <c r="R882" s="8" t="s">
        <v>49</v>
      </c>
      <c r="S882" s="8" t="s">
        <v>6948</v>
      </c>
      <c r="T882" s="8" t="s">
        <v>78</v>
      </c>
      <c r="U882" s="8" t="s">
        <v>59</v>
      </c>
      <c r="V882" s="8" t="s">
        <v>1096</v>
      </c>
      <c r="W882" s="8" t="s">
        <v>1954</v>
      </c>
    </row>
    <row r="883" spans="1:23" ht="15" customHeight="1">
      <c r="A883" s="183"/>
      <c r="B883" s="13" t="s">
        <v>7880</v>
      </c>
      <c r="C883" s="104">
        <v>1</v>
      </c>
      <c r="D883" s="104">
        <v>1</v>
      </c>
      <c r="E883" s="82"/>
      <c r="F883" s="82"/>
      <c r="G883" s="8" t="s">
        <v>1069</v>
      </c>
      <c r="H883" s="8" t="s">
        <v>34</v>
      </c>
      <c r="I883" s="8" t="s">
        <v>216</v>
      </c>
      <c r="J883" s="12">
        <f t="shared" si="3"/>
        <v>15</v>
      </c>
      <c r="K883" s="8" t="s">
        <v>6982</v>
      </c>
      <c r="L883" s="8" t="s">
        <v>6983</v>
      </c>
      <c r="M883" s="8" t="s">
        <v>774</v>
      </c>
      <c r="N883" s="8" t="s">
        <v>775</v>
      </c>
      <c r="O883" s="8" t="s">
        <v>7883</v>
      </c>
      <c r="P883" s="8" t="s">
        <v>7884</v>
      </c>
      <c r="Q883" s="8" t="s">
        <v>774</v>
      </c>
      <c r="R883" s="8" t="s">
        <v>775</v>
      </c>
      <c r="S883" s="8" t="s">
        <v>89</v>
      </c>
      <c r="T883" s="8" t="s">
        <v>78</v>
      </c>
      <c r="U883" s="8" t="s">
        <v>1723</v>
      </c>
      <c r="V883" s="8" t="s">
        <v>89</v>
      </c>
      <c r="W883" s="8" t="s">
        <v>89</v>
      </c>
    </row>
    <row r="884" spans="1:23" ht="15" customHeight="1">
      <c r="A884" s="183"/>
      <c r="B884" s="13" t="s">
        <v>7886</v>
      </c>
      <c r="C884" s="104">
        <v>1</v>
      </c>
      <c r="D884" s="104">
        <v>1</v>
      </c>
      <c r="E884" s="82"/>
      <c r="F884" s="82"/>
      <c r="G884" s="8" t="s">
        <v>193</v>
      </c>
      <c r="H884" s="8" t="s">
        <v>34</v>
      </c>
      <c r="I884" s="8" t="s">
        <v>7775</v>
      </c>
      <c r="J884" s="12">
        <f t="shared" si="3"/>
        <v>17</v>
      </c>
      <c r="K884" s="8" t="s">
        <v>1145</v>
      </c>
      <c r="L884" s="8" t="s">
        <v>1146</v>
      </c>
      <c r="M884" s="8" t="s">
        <v>53</v>
      </c>
      <c r="N884" s="8" t="s">
        <v>55</v>
      </c>
      <c r="O884" s="8" t="s">
        <v>1844</v>
      </c>
      <c r="P884" s="8" t="s">
        <v>1846</v>
      </c>
      <c r="Q884" s="8" t="s">
        <v>53</v>
      </c>
      <c r="R884" s="8" t="s">
        <v>55</v>
      </c>
      <c r="S884" s="8" t="s">
        <v>7778</v>
      </c>
      <c r="T884" s="8" t="s">
        <v>78</v>
      </c>
      <c r="U884" s="8" t="s">
        <v>4550</v>
      </c>
      <c r="V884" s="8" t="s">
        <v>1153</v>
      </c>
      <c r="W884" s="8" t="s">
        <v>1849</v>
      </c>
    </row>
    <row r="885" spans="1:23" ht="15" customHeight="1">
      <c r="A885" s="183"/>
      <c r="B885" s="13" t="s">
        <v>7893</v>
      </c>
      <c r="C885" s="104">
        <v>1</v>
      </c>
      <c r="D885" s="104">
        <v>1</v>
      </c>
      <c r="E885" s="82"/>
      <c r="F885" s="82"/>
      <c r="G885" s="8" t="s">
        <v>193</v>
      </c>
      <c r="H885" s="8" t="s">
        <v>34</v>
      </c>
      <c r="I885" s="8" t="s">
        <v>7806</v>
      </c>
      <c r="J885" s="12">
        <f t="shared" si="3"/>
        <v>16</v>
      </c>
      <c r="K885" s="8" t="s">
        <v>1369</v>
      </c>
      <c r="L885" s="8" t="s">
        <v>1371</v>
      </c>
      <c r="M885" s="8" t="s">
        <v>53</v>
      </c>
      <c r="N885" s="8" t="s">
        <v>55</v>
      </c>
      <c r="O885" s="8" t="s">
        <v>1714</v>
      </c>
      <c r="P885" s="8" t="s">
        <v>1715</v>
      </c>
      <c r="Q885" s="8" t="s">
        <v>53</v>
      </c>
      <c r="R885" s="8" t="s">
        <v>55</v>
      </c>
      <c r="S885" s="8" t="s">
        <v>7809</v>
      </c>
      <c r="T885" s="8" t="s">
        <v>78</v>
      </c>
      <c r="U885" s="8" t="s">
        <v>1400</v>
      </c>
      <c r="V885" s="8" t="s">
        <v>1379</v>
      </c>
      <c r="W885" s="8" t="s">
        <v>1725</v>
      </c>
    </row>
    <row r="886" spans="1:23" ht="15" customHeight="1">
      <c r="A886" s="183"/>
      <c r="B886" s="13" t="s">
        <v>7900</v>
      </c>
      <c r="C886" s="104">
        <v>1</v>
      </c>
      <c r="D886" s="104">
        <v>1</v>
      </c>
      <c r="E886" s="82"/>
      <c r="F886" s="82"/>
      <c r="G886" s="8" t="s">
        <v>1837</v>
      </c>
      <c r="H886" s="8" t="s">
        <v>34</v>
      </c>
      <c r="I886" s="8" t="s">
        <v>7901</v>
      </c>
      <c r="J886" s="12">
        <f t="shared" si="3"/>
        <v>21</v>
      </c>
      <c r="K886" s="8" t="s">
        <v>2389</v>
      </c>
      <c r="L886" s="8" t="s">
        <v>2390</v>
      </c>
      <c r="M886" s="8" t="s">
        <v>53</v>
      </c>
      <c r="N886" s="8" t="s">
        <v>55</v>
      </c>
      <c r="O886" s="8" t="s">
        <v>1844</v>
      </c>
      <c r="P886" s="8" t="s">
        <v>1846</v>
      </c>
      <c r="Q886" s="8" t="s">
        <v>53</v>
      </c>
      <c r="R886" s="8" t="s">
        <v>55</v>
      </c>
      <c r="S886" s="8" t="s">
        <v>7905</v>
      </c>
      <c r="T886" s="8" t="s">
        <v>78</v>
      </c>
      <c r="U886" s="8" t="s">
        <v>1723</v>
      </c>
      <c r="V886" s="8" t="s">
        <v>2345</v>
      </c>
      <c r="W886" s="8" t="s">
        <v>1849</v>
      </c>
    </row>
    <row r="887" spans="1:23" ht="15" customHeight="1">
      <c r="A887" s="183"/>
      <c r="B887" s="13" t="s">
        <v>7907</v>
      </c>
      <c r="C887" s="104">
        <v>1</v>
      </c>
      <c r="D887" s="104">
        <v>1</v>
      </c>
      <c r="E887" s="82"/>
      <c r="F887" s="82"/>
      <c r="G887" s="8" t="s">
        <v>1837</v>
      </c>
      <c r="H887" s="8" t="s">
        <v>34</v>
      </c>
      <c r="I887" s="8" t="s">
        <v>6504</v>
      </c>
      <c r="J887" s="12">
        <f t="shared" si="3"/>
        <v>22</v>
      </c>
      <c r="K887" s="8" t="s">
        <v>2398</v>
      </c>
      <c r="L887" s="8" t="s">
        <v>2401</v>
      </c>
      <c r="M887" s="8" t="s">
        <v>53</v>
      </c>
      <c r="N887" s="8" t="s">
        <v>55</v>
      </c>
      <c r="O887" s="8" t="s">
        <v>1714</v>
      </c>
      <c r="P887" s="8" t="s">
        <v>1715</v>
      </c>
      <c r="Q887" s="8" t="s">
        <v>53</v>
      </c>
      <c r="R887" s="8" t="s">
        <v>55</v>
      </c>
      <c r="S887" s="8" t="s">
        <v>7910</v>
      </c>
      <c r="T887" s="8" t="s">
        <v>78</v>
      </c>
      <c r="U887" s="8" t="s">
        <v>1723</v>
      </c>
      <c r="V887" s="8" t="s">
        <v>1074</v>
      </c>
      <c r="W887" s="8" t="s">
        <v>1725</v>
      </c>
    </row>
    <row r="888" spans="1:23" ht="15" customHeight="1">
      <c r="A888" s="183"/>
      <c r="B888" s="13" t="s">
        <v>7912</v>
      </c>
      <c r="C888" s="104">
        <v>1</v>
      </c>
      <c r="D888" s="104">
        <v>1</v>
      </c>
      <c r="E888" s="82"/>
      <c r="F888" s="82"/>
      <c r="G888" s="8" t="s">
        <v>33</v>
      </c>
      <c r="H888" s="8" t="s">
        <v>34</v>
      </c>
      <c r="I888" s="8" t="s">
        <v>7914</v>
      </c>
      <c r="J888" s="12">
        <f t="shared" si="3"/>
        <v>20</v>
      </c>
      <c r="K888" s="8" t="s">
        <v>1101</v>
      </c>
      <c r="L888" s="8" t="s">
        <v>1102</v>
      </c>
      <c r="M888" s="8" t="s">
        <v>46</v>
      </c>
      <c r="N888" s="8" t="s">
        <v>49</v>
      </c>
      <c r="O888" s="8" t="s">
        <v>1242</v>
      </c>
      <c r="P888" s="8" t="s">
        <v>1243</v>
      </c>
      <c r="Q888" s="8" t="s">
        <v>46</v>
      </c>
      <c r="R888" s="8" t="s">
        <v>49</v>
      </c>
      <c r="S888" s="8" t="s">
        <v>7918</v>
      </c>
      <c r="T888" s="8" t="s">
        <v>78</v>
      </c>
      <c r="U888" s="8" t="s">
        <v>7919</v>
      </c>
      <c r="V888" s="8" t="s">
        <v>1096</v>
      </c>
      <c r="W888" s="8" t="s">
        <v>1255</v>
      </c>
    </row>
    <row r="889" spans="1:23" ht="15" customHeight="1">
      <c r="A889" s="183"/>
      <c r="B889" s="13" t="s">
        <v>7921</v>
      </c>
      <c r="C889" s="104">
        <v>1</v>
      </c>
      <c r="D889" s="104">
        <v>1</v>
      </c>
      <c r="E889" s="82"/>
      <c r="F889" s="82"/>
      <c r="G889" s="8" t="s">
        <v>33</v>
      </c>
      <c r="H889" s="8" t="s">
        <v>34</v>
      </c>
      <c r="I889" s="8" t="s">
        <v>7914</v>
      </c>
      <c r="J889" s="12">
        <f t="shared" si="3"/>
        <v>20</v>
      </c>
      <c r="K889" s="8" t="s">
        <v>1101</v>
      </c>
      <c r="L889" s="8" t="s">
        <v>1102</v>
      </c>
      <c r="M889" s="8" t="s">
        <v>46</v>
      </c>
      <c r="N889" s="8" t="s">
        <v>49</v>
      </c>
      <c r="O889" s="8" t="s">
        <v>1242</v>
      </c>
      <c r="P889" s="8" t="s">
        <v>1243</v>
      </c>
      <c r="Q889" s="8" t="s">
        <v>46</v>
      </c>
      <c r="R889" s="8" t="s">
        <v>49</v>
      </c>
      <c r="S889" s="8" t="s">
        <v>7918</v>
      </c>
      <c r="T889" s="8" t="s">
        <v>78</v>
      </c>
      <c r="U889" s="8" t="s">
        <v>7919</v>
      </c>
      <c r="V889" s="8" t="s">
        <v>1096</v>
      </c>
      <c r="W889" s="8" t="s">
        <v>1255</v>
      </c>
    </row>
    <row r="890" spans="1:23" ht="15" customHeight="1">
      <c r="A890" s="183"/>
      <c r="B890" s="13" t="s">
        <v>7928</v>
      </c>
      <c r="C890" s="104">
        <v>1</v>
      </c>
      <c r="D890" s="104">
        <v>1</v>
      </c>
      <c r="E890" s="82"/>
      <c r="F890" s="82"/>
      <c r="G890" s="8" t="s">
        <v>7929</v>
      </c>
      <c r="H890" s="8" t="s">
        <v>34</v>
      </c>
      <c r="I890" s="8" t="s">
        <v>7930</v>
      </c>
      <c r="J890" s="12">
        <f t="shared" si="3"/>
        <v>78</v>
      </c>
      <c r="K890" s="8" t="s">
        <v>1101</v>
      </c>
      <c r="L890" s="8" t="s">
        <v>1102</v>
      </c>
      <c r="M890" s="8" t="s">
        <v>46</v>
      </c>
      <c r="N890" s="8" t="s">
        <v>49</v>
      </c>
      <c r="O890" s="8" t="s">
        <v>1844</v>
      </c>
      <c r="P890" s="8" t="s">
        <v>1846</v>
      </c>
      <c r="Q890" s="8" t="s">
        <v>53</v>
      </c>
      <c r="R890" s="8" t="s">
        <v>55</v>
      </c>
      <c r="S890" s="8" t="s">
        <v>7933</v>
      </c>
      <c r="T890" s="8" t="s">
        <v>57</v>
      </c>
      <c r="U890" s="8" t="s">
        <v>1888</v>
      </c>
      <c r="V890" s="8" t="s">
        <v>1096</v>
      </c>
      <c r="W890" s="8" t="s">
        <v>1849</v>
      </c>
    </row>
    <row r="891" spans="1:23" ht="15" customHeight="1">
      <c r="A891" s="183"/>
      <c r="B891" s="13" t="s">
        <v>7935</v>
      </c>
      <c r="C891" s="104">
        <v>1</v>
      </c>
      <c r="D891" s="104">
        <v>1</v>
      </c>
      <c r="E891" s="82"/>
      <c r="F891" s="82"/>
      <c r="G891" s="8" t="s">
        <v>1069</v>
      </c>
      <c r="H891" s="8" t="s">
        <v>34</v>
      </c>
      <c r="I891" s="8" t="s">
        <v>7775</v>
      </c>
      <c r="J891" s="12">
        <f t="shared" si="3"/>
        <v>17</v>
      </c>
      <c r="K891" s="8" t="s">
        <v>1145</v>
      </c>
      <c r="L891" s="8" t="s">
        <v>1146</v>
      </c>
      <c r="M891" s="8" t="s">
        <v>53</v>
      </c>
      <c r="N891" s="8" t="s">
        <v>55</v>
      </c>
      <c r="O891" s="8" t="s">
        <v>1844</v>
      </c>
      <c r="P891" s="8" t="s">
        <v>1846</v>
      </c>
      <c r="Q891" s="8" t="s">
        <v>53</v>
      </c>
      <c r="R891" s="8" t="s">
        <v>55</v>
      </c>
      <c r="S891" s="8" t="s">
        <v>7778</v>
      </c>
      <c r="T891" s="8" t="s">
        <v>78</v>
      </c>
      <c r="U891" s="8" t="s">
        <v>1888</v>
      </c>
      <c r="V891" s="8" t="s">
        <v>1153</v>
      </c>
      <c r="W891" s="8" t="s">
        <v>1849</v>
      </c>
    </row>
    <row r="892" spans="1:23" ht="15" customHeight="1">
      <c r="A892" s="183"/>
      <c r="B892" s="13" t="s">
        <v>7941</v>
      </c>
      <c r="C892" s="104">
        <v>1</v>
      </c>
      <c r="D892" s="104">
        <v>1</v>
      </c>
      <c r="E892" s="82"/>
      <c r="F892" s="82"/>
      <c r="G892" s="8" t="s">
        <v>1069</v>
      </c>
      <c r="H892" s="8" t="s">
        <v>34</v>
      </c>
      <c r="I892" s="8" t="s">
        <v>7782</v>
      </c>
      <c r="J892" s="12">
        <f t="shared" si="3"/>
        <v>73</v>
      </c>
      <c r="K892" s="8" t="s">
        <v>1078</v>
      </c>
      <c r="L892" s="8" t="s">
        <v>1079</v>
      </c>
      <c r="M892" s="8" t="s">
        <v>796</v>
      </c>
      <c r="N892" s="8" t="s">
        <v>797</v>
      </c>
      <c r="O892" s="8" t="s">
        <v>1844</v>
      </c>
      <c r="P892" s="8" t="s">
        <v>1846</v>
      </c>
      <c r="Q892" s="8" t="s">
        <v>53</v>
      </c>
      <c r="R892" s="8" t="s">
        <v>55</v>
      </c>
      <c r="S892" s="8" t="s">
        <v>7786</v>
      </c>
      <c r="T892" s="8" t="s">
        <v>57</v>
      </c>
      <c r="U892" s="8" t="s">
        <v>1888</v>
      </c>
      <c r="V892" s="8" t="s">
        <v>1082</v>
      </c>
      <c r="W892" s="8" t="s">
        <v>1849</v>
      </c>
    </row>
    <row r="893" spans="1:23" ht="15" customHeight="1">
      <c r="A893" s="184"/>
      <c r="B893" s="13" t="s">
        <v>7945</v>
      </c>
      <c r="C893" s="104">
        <v>1</v>
      </c>
      <c r="D893" s="104">
        <v>1</v>
      </c>
      <c r="E893" s="82"/>
      <c r="F893" s="82"/>
      <c r="G893" s="8" t="s">
        <v>1069</v>
      </c>
      <c r="H893" s="8" t="s">
        <v>34</v>
      </c>
      <c r="I893" s="8" t="s">
        <v>7806</v>
      </c>
      <c r="J893" s="12">
        <f t="shared" si="3"/>
        <v>16</v>
      </c>
      <c r="K893" s="8" t="s">
        <v>1369</v>
      </c>
      <c r="L893" s="8" t="s">
        <v>1371</v>
      </c>
      <c r="M893" s="8" t="s">
        <v>53</v>
      </c>
      <c r="N893" s="8" t="s">
        <v>55</v>
      </c>
      <c r="O893" s="8" t="s">
        <v>1714</v>
      </c>
      <c r="P893" s="8" t="s">
        <v>1715</v>
      </c>
      <c r="Q893" s="8" t="s">
        <v>53</v>
      </c>
      <c r="R893" s="8" t="s">
        <v>55</v>
      </c>
      <c r="S893" s="8" t="s">
        <v>7809</v>
      </c>
      <c r="T893" s="8" t="s">
        <v>78</v>
      </c>
      <c r="U893" s="8" t="s">
        <v>1888</v>
      </c>
      <c r="V893" s="8" t="s">
        <v>1379</v>
      </c>
      <c r="W893" s="8" t="s">
        <v>1725</v>
      </c>
    </row>
    <row r="894" spans="1:23" ht="15" customHeight="1">
      <c r="A894" s="182" t="s">
        <v>7951</v>
      </c>
      <c r="B894" s="13" t="s">
        <v>7954</v>
      </c>
      <c r="C894" s="104">
        <v>1</v>
      </c>
      <c r="D894" s="104">
        <v>1</v>
      </c>
      <c r="E894" s="82"/>
      <c r="F894" s="82"/>
      <c r="G894" s="8" t="s">
        <v>33</v>
      </c>
      <c r="H894" s="8" t="s">
        <v>34</v>
      </c>
      <c r="I894" s="8" t="s">
        <v>7957</v>
      </c>
      <c r="J894" s="12">
        <f t="shared" si="3"/>
        <v>52</v>
      </c>
      <c r="K894" s="8" t="s">
        <v>7959</v>
      </c>
      <c r="L894" s="8" t="s">
        <v>7961</v>
      </c>
      <c r="M894" s="8" t="s">
        <v>1787</v>
      </c>
      <c r="N894" s="8" t="s">
        <v>1740</v>
      </c>
      <c r="O894" s="8" t="s">
        <v>855</v>
      </c>
      <c r="P894" s="8" t="s">
        <v>856</v>
      </c>
      <c r="Q894" s="8" t="s">
        <v>46</v>
      </c>
      <c r="R894" s="8" t="s">
        <v>49</v>
      </c>
      <c r="S894" s="8" t="s">
        <v>7964</v>
      </c>
      <c r="T894" s="8" t="s">
        <v>57</v>
      </c>
      <c r="U894" s="8" t="s">
        <v>59</v>
      </c>
      <c r="V894" s="8" t="s">
        <v>7427</v>
      </c>
      <c r="W894" s="8" t="s">
        <v>862</v>
      </c>
    </row>
    <row r="895" spans="1:23" ht="15" customHeight="1">
      <c r="A895" s="183"/>
      <c r="B895" s="13" t="s">
        <v>7966</v>
      </c>
      <c r="C895" s="104">
        <v>1</v>
      </c>
      <c r="D895" s="104">
        <v>1</v>
      </c>
      <c r="E895" s="82"/>
      <c r="F895" s="82"/>
      <c r="G895" s="8" t="s">
        <v>33</v>
      </c>
      <c r="H895" s="8" t="s">
        <v>34</v>
      </c>
      <c r="I895" s="8" t="s">
        <v>7969</v>
      </c>
      <c r="J895" s="12">
        <f t="shared" si="3"/>
        <v>49</v>
      </c>
      <c r="K895" s="8" t="s">
        <v>7971</v>
      </c>
      <c r="L895" s="8" t="s">
        <v>7973</v>
      </c>
      <c r="M895" s="8" t="s">
        <v>1764</v>
      </c>
      <c r="N895" s="8" t="s">
        <v>1740</v>
      </c>
      <c r="O895" s="8" t="s">
        <v>855</v>
      </c>
      <c r="P895" s="8" t="s">
        <v>856</v>
      </c>
      <c r="Q895" s="8" t="s">
        <v>46</v>
      </c>
      <c r="R895" s="8" t="s">
        <v>49</v>
      </c>
      <c r="S895" s="8" t="s">
        <v>7974</v>
      </c>
      <c r="T895" s="8" t="s">
        <v>57</v>
      </c>
      <c r="U895" s="8" t="s">
        <v>59</v>
      </c>
      <c r="V895" s="8" t="s">
        <v>7975</v>
      </c>
      <c r="W895" s="8" t="s">
        <v>862</v>
      </c>
    </row>
    <row r="896" spans="1:23" ht="15" customHeight="1">
      <c r="A896" s="183"/>
      <c r="B896" s="13" t="s">
        <v>7978</v>
      </c>
      <c r="C896" s="104">
        <v>1</v>
      </c>
      <c r="D896" s="104">
        <v>1</v>
      </c>
      <c r="E896" s="82"/>
      <c r="F896" s="82"/>
      <c r="G896" s="8" t="s">
        <v>33</v>
      </c>
      <c r="H896" s="8" t="s">
        <v>34</v>
      </c>
      <c r="I896" s="8" t="s">
        <v>7979</v>
      </c>
      <c r="J896" s="12">
        <f t="shared" si="3"/>
        <v>43</v>
      </c>
      <c r="K896" s="8" t="s">
        <v>7981</v>
      </c>
      <c r="L896" s="8" t="s">
        <v>7982</v>
      </c>
      <c r="M896" s="8" t="s">
        <v>1739</v>
      </c>
      <c r="N896" s="8" t="s">
        <v>1740</v>
      </c>
      <c r="O896" s="8" t="s">
        <v>855</v>
      </c>
      <c r="P896" s="8" t="s">
        <v>856</v>
      </c>
      <c r="Q896" s="8" t="s">
        <v>46</v>
      </c>
      <c r="R896" s="8" t="s">
        <v>49</v>
      </c>
      <c r="S896" s="8" t="s">
        <v>7985</v>
      </c>
      <c r="T896" s="8" t="s">
        <v>57</v>
      </c>
      <c r="U896" s="8" t="s">
        <v>59</v>
      </c>
      <c r="V896" s="8" t="s">
        <v>7385</v>
      </c>
      <c r="W896" s="8" t="s">
        <v>862</v>
      </c>
    </row>
    <row r="897" spans="1:23" ht="15" customHeight="1">
      <c r="A897" s="183"/>
      <c r="B897" s="13" t="s">
        <v>7988</v>
      </c>
      <c r="C897" s="104">
        <v>1</v>
      </c>
      <c r="D897" s="104">
        <v>1</v>
      </c>
      <c r="E897" s="82"/>
      <c r="F897" s="82"/>
      <c r="G897" s="8" t="s">
        <v>33</v>
      </c>
      <c r="H897" s="8" t="s">
        <v>34</v>
      </c>
      <c r="I897" s="8" t="s">
        <v>7991</v>
      </c>
      <c r="J897" s="12">
        <f t="shared" si="3"/>
        <v>55</v>
      </c>
      <c r="K897" s="8" t="s">
        <v>7992</v>
      </c>
      <c r="L897" s="8" t="s">
        <v>7993</v>
      </c>
      <c r="M897" s="8" t="s">
        <v>1619</v>
      </c>
      <c r="N897" s="8" t="s">
        <v>1620</v>
      </c>
      <c r="O897" s="8" t="s">
        <v>855</v>
      </c>
      <c r="P897" s="8" t="s">
        <v>856</v>
      </c>
      <c r="Q897" s="8" t="s">
        <v>46</v>
      </c>
      <c r="R897" s="8" t="s">
        <v>49</v>
      </c>
      <c r="S897" s="8" t="s">
        <v>7996</v>
      </c>
      <c r="T897" s="8" t="s">
        <v>57</v>
      </c>
      <c r="U897" s="8" t="s">
        <v>59</v>
      </c>
      <c r="V897" s="8" t="s">
        <v>7446</v>
      </c>
      <c r="W897" s="8" t="s">
        <v>862</v>
      </c>
    </row>
    <row r="898" spans="1:23" ht="15" customHeight="1">
      <c r="A898" s="183"/>
      <c r="B898" s="13" t="s">
        <v>7998</v>
      </c>
      <c r="C898" s="104">
        <v>1</v>
      </c>
      <c r="D898" s="104">
        <v>1</v>
      </c>
      <c r="E898" s="82"/>
      <c r="F898" s="82"/>
      <c r="G898" s="8" t="s">
        <v>33</v>
      </c>
      <c r="H898" s="8" t="s">
        <v>34</v>
      </c>
      <c r="I898" s="8" t="s">
        <v>7999</v>
      </c>
      <c r="J898" s="12">
        <f t="shared" si="3"/>
        <v>55</v>
      </c>
      <c r="K898" s="8" t="s">
        <v>8000</v>
      </c>
      <c r="L898" s="8" t="s">
        <v>8002</v>
      </c>
      <c r="M898" s="8" t="s">
        <v>1634</v>
      </c>
      <c r="N898" s="8" t="s">
        <v>1620</v>
      </c>
      <c r="O898" s="8" t="s">
        <v>855</v>
      </c>
      <c r="P898" s="8" t="s">
        <v>856</v>
      </c>
      <c r="Q898" s="8" t="s">
        <v>46</v>
      </c>
      <c r="R898" s="8" t="s">
        <v>49</v>
      </c>
      <c r="S898" s="8" t="s">
        <v>8004</v>
      </c>
      <c r="T898" s="8" t="s">
        <v>57</v>
      </c>
      <c r="U898" s="8" t="s">
        <v>59</v>
      </c>
      <c r="V898" s="8" t="s">
        <v>7460</v>
      </c>
      <c r="W898" s="8" t="s">
        <v>862</v>
      </c>
    </row>
    <row r="899" spans="1:23" ht="15" customHeight="1">
      <c r="A899" s="183"/>
      <c r="B899" s="13" t="s">
        <v>8006</v>
      </c>
      <c r="C899" s="104">
        <v>1</v>
      </c>
      <c r="D899" s="104">
        <v>1</v>
      </c>
      <c r="E899" s="82"/>
      <c r="F899" s="82"/>
      <c r="G899" s="8" t="s">
        <v>33</v>
      </c>
      <c r="H899" s="8" t="s">
        <v>34</v>
      </c>
      <c r="I899" s="8" t="s">
        <v>8007</v>
      </c>
      <c r="J899" s="12">
        <f t="shared" si="3"/>
        <v>51</v>
      </c>
      <c r="K899" s="8" t="s">
        <v>8008</v>
      </c>
      <c r="L899" s="8" t="s">
        <v>8010</v>
      </c>
      <c r="M899" s="8" t="s">
        <v>2055</v>
      </c>
      <c r="N899" s="8" t="s">
        <v>1997</v>
      </c>
      <c r="O899" s="8" t="s">
        <v>855</v>
      </c>
      <c r="P899" s="8" t="s">
        <v>856</v>
      </c>
      <c r="Q899" s="8" t="s">
        <v>46</v>
      </c>
      <c r="R899" s="8" t="s">
        <v>49</v>
      </c>
      <c r="S899" s="8" t="s">
        <v>8013</v>
      </c>
      <c r="T899" s="8" t="s">
        <v>57</v>
      </c>
      <c r="U899" s="8" t="s">
        <v>59</v>
      </c>
      <c r="V899" s="8" t="s">
        <v>2070</v>
      </c>
      <c r="W899" s="8" t="s">
        <v>862</v>
      </c>
    </row>
    <row r="900" spans="1:23" ht="15" customHeight="1">
      <c r="A900" s="183"/>
      <c r="B900" s="13" t="s">
        <v>8016</v>
      </c>
      <c r="C900" s="104">
        <v>1</v>
      </c>
      <c r="D900" s="104">
        <v>1</v>
      </c>
      <c r="E900" s="82"/>
      <c r="F900" s="82"/>
      <c r="G900" s="8" t="s">
        <v>33</v>
      </c>
      <c r="H900" s="8" t="s">
        <v>34</v>
      </c>
      <c r="I900" s="8" t="s">
        <v>8018</v>
      </c>
      <c r="J900" s="12">
        <f t="shared" si="3"/>
        <v>46</v>
      </c>
      <c r="K900" s="8" t="s">
        <v>8019</v>
      </c>
      <c r="L900" s="8" t="s">
        <v>8021</v>
      </c>
      <c r="M900" s="8" t="s">
        <v>2066</v>
      </c>
      <c r="N900" s="8" t="s">
        <v>1997</v>
      </c>
      <c r="O900" s="8" t="s">
        <v>855</v>
      </c>
      <c r="P900" s="8" t="s">
        <v>856</v>
      </c>
      <c r="Q900" s="8" t="s">
        <v>46</v>
      </c>
      <c r="R900" s="8" t="s">
        <v>49</v>
      </c>
      <c r="S900" s="8" t="s">
        <v>8024</v>
      </c>
      <c r="T900" s="8" t="s">
        <v>57</v>
      </c>
      <c r="U900" s="8" t="s">
        <v>59</v>
      </c>
      <c r="V900" s="8" t="s">
        <v>8026</v>
      </c>
      <c r="W900" s="8" t="s">
        <v>862</v>
      </c>
    </row>
    <row r="901" spans="1:23" ht="15" customHeight="1">
      <c r="A901" s="183"/>
      <c r="B901" s="13" t="s">
        <v>8028</v>
      </c>
      <c r="C901" s="104">
        <v>1</v>
      </c>
      <c r="D901" s="104">
        <v>1</v>
      </c>
      <c r="E901" s="82"/>
      <c r="F901" s="82"/>
      <c r="G901" s="8" t="s">
        <v>33</v>
      </c>
      <c r="H901" s="8" t="s">
        <v>34</v>
      </c>
      <c r="I901" s="8" t="s">
        <v>8030</v>
      </c>
      <c r="J901" s="12">
        <f t="shared" si="3"/>
        <v>42</v>
      </c>
      <c r="K901" s="8" t="s">
        <v>8031</v>
      </c>
      <c r="L901" s="8" t="s">
        <v>8033</v>
      </c>
      <c r="M901" s="8" t="s">
        <v>2078</v>
      </c>
      <c r="N901" s="8" t="s">
        <v>1997</v>
      </c>
      <c r="O901" s="8" t="s">
        <v>855</v>
      </c>
      <c r="P901" s="8" t="s">
        <v>856</v>
      </c>
      <c r="Q901" s="8" t="s">
        <v>46</v>
      </c>
      <c r="R901" s="8" t="s">
        <v>49</v>
      </c>
      <c r="S901" s="8" t="s">
        <v>8037</v>
      </c>
      <c r="T901" s="8" t="s">
        <v>57</v>
      </c>
      <c r="U901" s="8" t="s">
        <v>59</v>
      </c>
      <c r="V901" s="8" t="s">
        <v>8039</v>
      </c>
      <c r="W901" s="8" t="s">
        <v>862</v>
      </c>
    </row>
    <row r="902" spans="1:23" ht="15" customHeight="1">
      <c r="A902" s="183"/>
      <c r="B902" s="13" t="s">
        <v>8040</v>
      </c>
      <c r="C902" s="104">
        <v>1</v>
      </c>
      <c r="D902" s="104">
        <v>1</v>
      </c>
      <c r="E902" s="82"/>
      <c r="F902" s="82"/>
      <c r="G902" s="8" t="s">
        <v>33</v>
      </c>
      <c r="H902" s="8" t="s">
        <v>34</v>
      </c>
      <c r="I902" s="8" t="s">
        <v>8041</v>
      </c>
      <c r="J902" s="12">
        <f t="shared" si="3"/>
        <v>41</v>
      </c>
      <c r="K902" s="8" t="s">
        <v>8042</v>
      </c>
      <c r="L902" s="8" t="s">
        <v>8044</v>
      </c>
      <c r="M902" s="8" t="s">
        <v>135</v>
      </c>
      <c r="N902" s="8" t="s">
        <v>136</v>
      </c>
      <c r="O902" s="8" t="s">
        <v>855</v>
      </c>
      <c r="P902" s="8" t="s">
        <v>856</v>
      </c>
      <c r="Q902" s="8" t="s">
        <v>46</v>
      </c>
      <c r="R902" s="8" t="s">
        <v>49</v>
      </c>
      <c r="S902" s="8" t="s">
        <v>8047</v>
      </c>
      <c r="T902" s="8" t="s">
        <v>57</v>
      </c>
      <c r="U902" s="8" t="s">
        <v>59</v>
      </c>
      <c r="V902" s="8" t="s">
        <v>8049</v>
      </c>
      <c r="W902" s="8" t="s">
        <v>862</v>
      </c>
    </row>
    <row r="903" spans="1:23" ht="15" customHeight="1">
      <c r="A903" s="183"/>
      <c r="B903" s="13" t="s">
        <v>8051</v>
      </c>
      <c r="C903" s="104">
        <v>1</v>
      </c>
      <c r="D903" s="104">
        <v>1</v>
      </c>
      <c r="E903" s="82"/>
      <c r="F903" s="82"/>
      <c r="G903" s="8" t="s">
        <v>33</v>
      </c>
      <c r="H903" s="8" t="s">
        <v>34</v>
      </c>
      <c r="I903" s="8" t="s">
        <v>8053</v>
      </c>
      <c r="J903" s="12">
        <f t="shared" si="3"/>
        <v>61</v>
      </c>
      <c r="K903" s="8" t="s">
        <v>8056</v>
      </c>
      <c r="L903" s="8" t="s">
        <v>8058</v>
      </c>
      <c r="M903" s="8" t="s">
        <v>2043</v>
      </c>
      <c r="N903" s="8" t="s">
        <v>1997</v>
      </c>
      <c r="O903" s="8" t="s">
        <v>855</v>
      </c>
      <c r="P903" s="8" t="s">
        <v>856</v>
      </c>
      <c r="Q903" s="8" t="s">
        <v>46</v>
      </c>
      <c r="R903" s="8" t="s">
        <v>49</v>
      </c>
      <c r="S903" s="8" t="s">
        <v>8060</v>
      </c>
      <c r="T903" s="8" t="s">
        <v>57</v>
      </c>
      <c r="U903" s="8" t="s">
        <v>59</v>
      </c>
      <c r="V903" s="8" t="s">
        <v>8062</v>
      </c>
      <c r="W903" s="8" t="s">
        <v>862</v>
      </c>
    </row>
    <row r="904" spans="1:23" ht="15" customHeight="1">
      <c r="A904" s="183"/>
      <c r="B904" s="13" t="s">
        <v>8063</v>
      </c>
      <c r="C904" s="104">
        <v>1</v>
      </c>
      <c r="D904" s="104">
        <v>1</v>
      </c>
      <c r="E904" s="82"/>
      <c r="F904" s="82"/>
      <c r="G904" s="8" t="s">
        <v>33</v>
      </c>
      <c r="H904" s="8" t="s">
        <v>34</v>
      </c>
      <c r="I904" s="8" t="s">
        <v>8065</v>
      </c>
      <c r="J904" s="12">
        <f t="shared" si="3"/>
        <v>47</v>
      </c>
      <c r="K904" s="8" t="s">
        <v>8066</v>
      </c>
      <c r="L904" s="8" t="s">
        <v>8068</v>
      </c>
      <c r="M904" s="8" t="s">
        <v>2007</v>
      </c>
      <c r="N904" s="8" t="s">
        <v>1997</v>
      </c>
      <c r="O904" s="8" t="s">
        <v>855</v>
      </c>
      <c r="P904" s="8" t="s">
        <v>856</v>
      </c>
      <c r="Q904" s="8" t="s">
        <v>46</v>
      </c>
      <c r="R904" s="8" t="s">
        <v>49</v>
      </c>
      <c r="S904" s="8" t="s">
        <v>8071</v>
      </c>
      <c r="T904" s="8" t="s">
        <v>57</v>
      </c>
      <c r="U904" s="8" t="s">
        <v>59</v>
      </c>
      <c r="V904" s="8" t="s">
        <v>8025</v>
      </c>
      <c r="W904" s="8" t="s">
        <v>862</v>
      </c>
    </row>
    <row r="905" spans="1:23" ht="15" customHeight="1">
      <c r="A905" s="183"/>
      <c r="B905" s="13" t="s">
        <v>8073</v>
      </c>
      <c r="C905" s="104">
        <v>1</v>
      </c>
      <c r="D905" s="104">
        <v>1</v>
      </c>
      <c r="E905" s="82"/>
      <c r="F905" s="82"/>
      <c r="G905" s="8" t="s">
        <v>33</v>
      </c>
      <c r="H905" s="8" t="s">
        <v>34</v>
      </c>
      <c r="I905" s="8" t="s">
        <v>8075</v>
      </c>
      <c r="J905" s="12">
        <f t="shared" si="3"/>
        <v>43</v>
      </c>
      <c r="K905" s="8" t="s">
        <v>8077</v>
      </c>
      <c r="L905" s="8" t="s">
        <v>8079</v>
      </c>
      <c r="M905" s="8" t="s">
        <v>1996</v>
      </c>
      <c r="N905" s="8" t="s">
        <v>1997</v>
      </c>
      <c r="O905" s="8" t="s">
        <v>855</v>
      </c>
      <c r="P905" s="8" t="s">
        <v>856</v>
      </c>
      <c r="Q905" s="8" t="s">
        <v>46</v>
      </c>
      <c r="R905" s="8" t="s">
        <v>49</v>
      </c>
      <c r="S905" s="8" t="s">
        <v>8081</v>
      </c>
      <c r="T905" s="8" t="s">
        <v>57</v>
      </c>
      <c r="U905" s="8" t="s">
        <v>59</v>
      </c>
      <c r="V905" s="8" t="s">
        <v>7989</v>
      </c>
      <c r="W905" s="8" t="s">
        <v>862</v>
      </c>
    </row>
    <row r="906" spans="1:23" ht="15" customHeight="1">
      <c r="A906" s="183"/>
      <c r="B906" s="13" t="s">
        <v>8084</v>
      </c>
      <c r="C906" s="104">
        <v>1</v>
      </c>
      <c r="D906" s="104">
        <v>1</v>
      </c>
      <c r="E906" s="82"/>
      <c r="F906" s="82"/>
      <c r="G906" s="8" t="s">
        <v>33</v>
      </c>
      <c r="H906" s="8" t="s">
        <v>34</v>
      </c>
      <c r="I906" s="8" t="s">
        <v>8086</v>
      </c>
      <c r="J906" s="12">
        <f t="shared" si="3"/>
        <v>41</v>
      </c>
      <c r="K906" s="8" t="s">
        <v>8088</v>
      </c>
      <c r="L906" s="8" t="s">
        <v>8090</v>
      </c>
      <c r="M906" s="8" t="s">
        <v>975</v>
      </c>
      <c r="N906" s="8" t="s">
        <v>977</v>
      </c>
      <c r="O906" s="8" t="s">
        <v>855</v>
      </c>
      <c r="P906" s="8" t="s">
        <v>856</v>
      </c>
      <c r="Q906" s="8" t="s">
        <v>46</v>
      </c>
      <c r="R906" s="8" t="s">
        <v>49</v>
      </c>
      <c r="S906" s="8" t="s">
        <v>8093</v>
      </c>
      <c r="T906" s="8" t="s">
        <v>57</v>
      </c>
      <c r="U906" s="8" t="s">
        <v>59</v>
      </c>
      <c r="V906" s="8" t="s">
        <v>3398</v>
      </c>
      <c r="W906" s="8" t="s">
        <v>862</v>
      </c>
    </row>
    <row r="907" spans="1:23" ht="15" customHeight="1">
      <c r="A907" s="183"/>
      <c r="B907" s="13" t="s">
        <v>8095</v>
      </c>
      <c r="C907" s="104">
        <v>1</v>
      </c>
      <c r="D907" s="104">
        <v>1</v>
      </c>
      <c r="E907" s="82"/>
      <c r="F907" s="82"/>
      <c r="G907" s="8" t="s">
        <v>33</v>
      </c>
      <c r="H907" s="8" t="s">
        <v>34</v>
      </c>
      <c r="I907" s="8" t="s">
        <v>8097</v>
      </c>
      <c r="J907" s="12">
        <f t="shared" si="3"/>
        <v>37</v>
      </c>
      <c r="K907" s="8" t="s">
        <v>8100</v>
      </c>
      <c r="L907" s="8" t="s">
        <v>8101</v>
      </c>
      <c r="M907" s="8" t="s">
        <v>931</v>
      </c>
      <c r="N907" s="8" t="s">
        <v>932</v>
      </c>
      <c r="O907" s="8" t="s">
        <v>855</v>
      </c>
      <c r="P907" s="8" t="s">
        <v>856</v>
      </c>
      <c r="Q907" s="8" t="s">
        <v>46</v>
      </c>
      <c r="R907" s="8" t="s">
        <v>49</v>
      </c>
      <c r="S907" s="8" t="s">
        <v>8104</v>
      </c>
      <c r="T907" s="8" t="s">
        <v>57</v>
      </c>
      <c r="U907" s="8" t="s">
        <v>59</v>
      </c>
      <c r="V907" s="8" t="s">
        <v>8106</v>
      </c>
      <c r="W907" s="8" t="s">
        <v>862</v>
      </c>
    </row>
    <row r="908" spans="1:23" ht="15" customHeight="1">
      <c r="A908" s="183"/>
      <c r="B908" s="13" t="s">
        <v>8107</v>
      </c>
      <c r="C908" s="104">
        <v>1</v>
      </c>
      <c r="D908" s="104">
        <v>1</v>
      </c>
      <c r="E908" s="82"/>
      <c r="F908" s="82"/>
      <c r="G908" s="8" t="s">
        <v>33</v>
      </c>
      <c r="H908" s="8" t="s">
        <v>34</v>
      </c>
      <c r="I908" s="8" t="s">
        <v>8108</v>
      </c>
      <c r="J908" s="12">
        <f t="shared" si="3"/>
        <v>30</v>
      </c>
      <c r="K908" s="8" t="s">
        <v>8110</v>
      </c>
      <c r="L908" s="8" t="s">
        <v>8112</v>
      </c>
      <c r="M908" s="8" t="s">
        <v>1838</v>
      </c>
      <c r="N908" s="8" t="s">
        <v>1839</v>
      </c>
      <c r="O908" s="8" t="s">
        <v>855</v>
      </c>
      <c r="P908" s="8" t="s">
        <v>856</v>
      </c>
      <c r="Q908" s="8" t="s">
        <v>46</v>
      </c>
      <c r="R908" s="8" t="s">
        <v>49</v>
      </c>
      <c r="S908" s="8" t="s">
        <v>8114</v>
      </c>
      <c r="T908" s="8" t="s">
        <v>57</v>
      </c>
      <c r="U908" s="8" t="s">
        <v>59</v>
      </c>
      <c r="V908" s="8" t="s">
        <v>8116</v>
      </c>
      <c r="W908" s="8" t="s">
        <v>862</v>
      </c>
    </row>
    <row r="909" spans="1:23" ht="15" customHeight="1">
      <c r="A909" s="184"/>
      <c r="B909" s="13" t="s">
        <v>8117</v>
      </c>
      <c r="C909" s="104">
        <v>1</v>
      </c>
      <c r="D909" s="104">
        <v>1</v>
      </c>
      <c r="E909" s="82"/>
      <c r="F909" s="82"/>
      <c r="G909" s="8" t="s">
        <v>33</v>
      </c>
      <c r="H909" s="8" t="s">
        <v>34</v>
      </c>
      <c r="I909" s="8" t="s">
        <v>8119</v>
      </c>
      <c r="J909" s="12">
        <f t="shared" si="3"/>
        <v>25</v>
      </c>
      <c r="K909" s="8" t="s">
        <v>8122</v>
      </c>
      <c r="L909" s="8" t="s">
        <v>8123</v>
      </c>
      <c r="M909" s="8" t="s">
        <v>872</v>
      </c>
      <c r="N909" s="8" t="s">
        <v>873</v>
      </c>
      <c r="O909" s="8" t="s">
        <v>855</v>
      </c>
      <c r="P909" s="8" t="s">
        <v>856</v>
      </c>
      <c r="Q909" s="8" t="s">
        <v>46</v>
      </c>
      <c r="R909" s="8" t="s">
        <v>49</v>
      </c>
      <c r="S909" s="8" t="s">
        <v>8124</v>
      </c>
      <c r="T909" s="8" t="s">
        <v>57</v>
      </c>
      <c r="U909" s="8" t="s">
        <v>59</v>
      </c>
      <c r="V909" s="8" t="s">
        <v>6823</v>
      </c>
      <c r="W909" s="8" t="s">
        <v>862</v>
      </c>
    </row>
    <row r="910" spans="1:23" ht="15" customHeight="1">
      <c r="A910" s="182" t="s">
        <v>7072</v>
      </c>
      <c r="B910" s="13" t="s">
        <v>8129</v>
      </c>
      <c r="C910" s="104">
        <v>1</v>
      </c>
      <c r="D910" s="104">
        <v>1</v>
      </c>
      <c r="E910" s="82"/>
      <c r="F910" s="82"/>
      <c r="G910" s="8" t="s">
        <v>104</v>
      </c>
      <c r="H910" s="8" t="s">
        <v>34</v>
      </c>
      <c r="I910" s="8" t="s">
        <v>2515</v>
      </c>
      <c r="J910" s="12">
        <f t="shared" si="3"/>
        <v>19</v>
      </c>
      <c r="K910" s="8" t="s">
        <v>170</v>
      </c>
      <c r="L910" s="8" t="s">
        <v>171</v>
      </c>
      <c r="M910" s="8" t="s">
        <v>46</v>
      </c>
      <c r="N910" s="8" t="s">
        <v>49</v>
      </c>
      <c r="O910" s="8" t="s">
        <v>916</v>
      </c>
      <c r="P910" s="8" t="s">
        <v>918</v>
      </c>
      <c r="Q910" s="8" t="s">
        <v>46</v>
      </c>
      <c r="R910" s="8" t="s">
        <v>49</v>
      </c>
      <c r="S910" s="8" t="s">
        <v>2520</v>
      </c>
      <c r="T910" s="8" t="s">
        <v>78</v>
      </c>
      <c r="U910" s="8" t="s">
        <v>59</v>
      </c>
      <c r="V910" s="8" t="s">
        <v>177</v>
      </c>
      <c r="W910" s="8" t="s">
        <v>921</v>
      </c>
    </row>
    <row r="911" spans="1:23" ht="15" customHeight="1">
      <c r="A911" s="183"/>
      <c r="B911" s="13" t="s">
        <v>8135</v>
      </c>
      <c r="C911" s="104">
        <v>1</v>
      </c>
      <c r="D911" s="104">
        <v>1</v>
      </c>
      <c r="E911" s="82"/>
      <c r="F911" s="82"/>
      <c r="G911" s="8" t="s">
        <v>155</v>
      </c>
      <c r="H911" s="8" t="s">
        <v>34</v>
      </c>
      <c r="I911" s="8" t="s">
        <v>2515</v>
      </c>
      <c r="J911" s="12">
        <f t="shared" si="3"/>
        <v>19</v>
      </c>
      <c r="K911" s="8" t="s">
        <v>170</v>
      </c>
      <c r="L911" s="8" t="s">
        <v>171</v>
      </c>
      <c r="M911" s="8" t="s">
        <v>46</v>
      </c>
      <c r="N911" s="8" t="s">
        <v>49</v>
      </c>
      <c r="O911" s="8" t="s">
        <v>916</v>
      </c>
      <c r="P911" s="8" t="s">
        <v>918</v>
      </c>
      <c r="Q911" s="8" t="s">
        <v>46</v>
      </c>
      <c r="R911" s="8" t="s">
        <v>49</v>
      </c>
      <c r="S911" s="8" t="s">
        <v>2520</v>
      </c>
      <c r="T911" s="8" t="s">
        <v>78</v>
      </c>
      <c r="U911" s="8" t="s">
        <v>59</v>
      </c>
      <c r="V911" s="8" t="s">
        <v>177</v>
      </c>
      <c r="W911" s="8" t="s">
        <v>921</v>
      </c>
    </row>
    <row r="912" spans="1:23" ht="15" customHeight="1">
      <c r="A912" s="183"/>
      <c r="B912" s="13" t="s">
        <v>8141</v>
      </c>
      <c r="C912" s="104">
        <v>1</v>
      </c>
      <c r="D912" s="104">
        <v>1</v>
      </c>
      <c r="E912" s="82"/>
      <c r="F912" s="82"/>
      <c r="G912" s="8" t="s">
        <v>33</v>
      </c>
      <c r="H912" s="8" t="s">
        <v>34</v>
      </c>
      <c r="I912" s="8" t="s">
        <v>8144</v>
      </c>
      <c r="J912" s="12">
        <f t="shared" si="3"/>
        <v>15</v>
      </c>
      <c r="K912" s="8" t="s">
        <v>916</v>
      </c>
      <c r="L912" s="8" t="s">
        <v>918</v>
      </c>
      <c r="M912" s="8" t="s">
        <v>46</v>
      </c>
      <c r="N912" s="8" t="s">
        <v>49</v>
      </c>
      <c r="O912" s="8" t="s">
        <v>8146</v>
      </c>
      <c r="P912" s="8" t="s">
        <v>8147</v>
      </c>
      <c r="Q912" s="8" t="s">
        <v>46</v>
      </c>
      <c r="R912" s="8" t="s">
        <v>49</v>
      </c>
      <c r="S912" s="8" t="s">
        <v>8148</v>
      </c>
      <c r="T912" s="8" t="s">
        <v>78</v>
      </c>
      <c r="U912" s="8" t="s">
        <v>59</v>
      </c>
      <c r="V912" s="8" t="s">
        <v>921</v>
      </c>
      <c r="W912" s="8" t="s">
        <v>1953</v>
      </c>
    </row>
    <row r="913" spans="1:23" ht="15" customHeight="1">
      <c r="A913" s="183"/>
      <c r="B913" s="13" t="s">
        <v>8152</v>
      </c>
      <c r="C913" s="104">
        <v>1</v>
      </c>
      <c r="D913" s="104">
        <v>1</v>
      </c>
      <c r="E913" s="82"/>
      <c r="F913" s="82"/>
      <c r="G913" s="8" t="s">
        <v>33</v>
      </c>
      <c r="H913" s="8" t="s">
        <v>34</v>
      </c>
      <c r="I913" s="8" t="s">
        <v>8153</v>
      </c>
      <c r="J913" s="12">
        <f t="shared" si="3"/>
        <v>13</v>
      </c>
      <c r="K913" s="8" t="s">
        <v>916</v>
      </c>
      <c r="L913" s="8" t="s">
        <v>918</v>
      </c>
      <c r="M913" s="8" t="s">
        <v>46</v>
      </c>
      <c r="N913" s="8" t="s">
        <v>49</v>
      </c>
      <c r="O913" s="8" t="s">
        <v>8155</v>
      </c>
      <c r="P913" s="8" t="s">
        <v>8156</v>
      </c>
      <c r="Q913" s="8" t="s">
        <v>46</v>
      </c>
      <c r="R913" s="8" t="s">
        <v>49</v>
      </c>
      <c r="S913" s="8" t="s">
        <v>8157</v>
      </c>
      <c r="T913" s="8" t="s">
        <v>78</v>
      </c>
      <c r="U913" s="8" t="s">
        <v>59</v>
      </c>
      <c r="V913" s="8" t="s">
        <v>921</v>
      </c>
      <c r="W913" s="8" t="s">
        <v>647</v>
      </c>
    </row>
    <row r="914" spans="1:23" ht="15" customHeight="1">
      <c r="A914" s="183"/>
      <c r="B914" s="13" t="s">
        <v>8160</v>
      </c>
      <c r="C914" s="104">
        <v>1</v>
      </c>
      <c r="D914" s="104">
        <v>1</v>
      </c>
      <c r="E914" s="82"/>
      <c r="F914" s="82"/>
      <c r="G914" s="8" t="s">
        <v>33</v>
      </c>
      <c r="H914" s="8" t="s">
        <v>34</v>
      </c>
      <c r="I914" s="8" t="s">
        <v>8163</v>
      </c>
      <c r="J914" s="12">
        <f t="shared" si="3"/>
        <v>26</v>
      </c>
      <c r="K914" s="8" t="s">
        <v>916</v>
      </c>
      <c r="L914" s="8" t="s">
        <v>918</v>
      </c>
      <c r="M914" s="8" t="s">
        <v>46</v>
      </c>
      <c r="N914" s="8" t="s">
        <v>49</v>
      </c>
      <c r="O914" s="8" t="s">
        <v>8165</v>
      </c>
      <c r="P914" s="8" t="s">
        <v>8166</v>
      </c>
      <c r="Q914" s="8" t="s">
        <v>872</v>
      </c>
      <c r="R914" s="8" t="s">
        <v>873</v>
      </c>
      <c r="S914" s="8" t="s">
        <v>8167</v>
      </c>
      <c r="T914" s="8" t="s">
        <v>57</v>
      </c>
      <c r="U914" s="8" t="s">
        <v>59</v>
      </c>
      <c r="V914" s="8" t="s">
        <v>921</v>
      </c>
      <c r="W914" s="8" t="s">
        <v>8169</v>
      </c>
    </row>
    <row r="915" spans="1:23" ht="15" customHeight="1">
      <c r="A915" s="183"/>
      <c r="B915" s="13" t="s">
        <v>8171</v>
      </c>
      <c r="C915" s="104">
        <v>1</v>
      </c>
      <c r="D915" s="104">
        <v>1</v>
      </c>
      <c r="E915" s="82"/>
      <c r="F915" s="82"/>
      <c r="G915" s="8" t="s">
        <v>33</v>
      </c>
      <c r="H915" s="8" t="s">
        <v>34</v>
      </c>
      <c r="I915" s="8" t="s">
        <v>8172</v>
      </c>
      <c r="J915" s="12">
        <f t="shared" si="3"/>
        <v>36</v>
      </c>
      <c r="K915" s="8" t="s">
        <v>916</v>
      </c>
      <c r="L915" s="8" t="s">
        <v>918</v>
      </c>
      <c r="M915" s="8" t="s">
        <v>46</v>
      </c>
      <c r="N915" s="8" t="s">
        <v>49</v>
      </c>
      <c r="O915" s="8" t="s">
        <v>8174</v>
      </c>
      <c r="P915" s="8" t="s">
        <v>8176</v>
      </c>
      <c r="Q915" s="8" t="s">
        <v>931</v>
      </c>
      <c r="R915" s="8" t="s">
        <v>932</v>
      </c>
      <c r="S915" s="8" t="s">
        <v>8177</v>
      </c>
      <c r="T915" s="8" t="s">
        <v>57</v>
      </c>
      <c r="U915" s="8" t="s">
        <v>59</v>
      </c>
      <c r="V915" s="8" t="s">
        <v>921</v>
      </c>
      <c r="W915" s="8" t="s">
        <v>1515</v>
      </c>
    </row>
    <row r="916" spans="1:23" ht="15" customHeight="1">
      <c r="A916" s="183"/>
      <c r="B916" s="13" t="s">
        <v>8180</v>
      </c>
      <c r="C916" s="104">
        <v>1</v>
      </c>
      <c r="D916" s="104">
        <v>1</v>
      </c>
      <c r="E916" s="82"/>
      <c r="F916" s="82"/>
      <c r="G916" s="8" t="s">
        <v>33</v>
      </c>
      <c r="H916" s="8" t="s">
        <v>34</v>
      </c>
      <c r="I916" s="8" t="s">
        <v>8183</v>
      </c>
      <c r="J916" s="12">
        <f t="shared" si="3"/>
        <v>37</v>
      </c>
      <c r="K916" s="8" t="s">
        <v>916</v>
      </c>
      <c r="L916" s="8" t="s">
        <v>918</v>
      </c>
      <c r="M916" s="8" t="s">
        <v>46</v>
      </c>
      <c r="N916" s="8" t="s">
        <v>49</v>
      </c>
      <c r="O916" s="8" t="s">
        <v>8185</v>
      </c>
      <c r="P916" s="8" t="s">
        <v>8186</v>
      </c>
      <c r="Q916" s="8" t="s">
        <v>931</v>
      </c>
      <c r="R916" s="8" t="s">
        <v>932</v>
      </c>
      <c r="S916" s="8" t="s">
        <v>8187</v>
      </c>
      <c r="T916" s="8" t="s">
        <v>57</v>
      </c>
      <c r="U916" s="8" t="s">
        <v>59</v>
      </c>
      <c r="V916" s="8" t="s">
        <v>921</v>
      </c>
      <c r="W916" s="8" t="s">
        <v>8188</v>
      </c>
    </row>
    <row r="917" spans="1:23" ht="15" customHeight="1">
      <c r="A917" s="183"/>
      <c r="B917" s="13" t="s">
        <v>8191</v>
      </c>
      <c r="C917" s="104">
        <v>1</v>
      </c>
      <c r="D917" s="104">
        <v>1</v>
      </c>
      <c r="E917" s="82"/>
      <c r="F917" s="82"/>
      <c r="G917" s="8" t="s">
        <v>33</v>
      </c>
      <c r="H917" s="8" t="s">
        <v>34</v>
      </c>
      <c r="I917" s="8" t="s">
        <v>8193</v>
      </c>
      <c r="J917" s="12">
        <f t="shared" si="3"/>
        <v>30</v>
      </c>
      <c r="K917" s="8" t="s">
        <v>916</v>
      </c>
      <c r="L917" s="8" t="s">
        <v>918</v>
      </c>
      <c r="M917" s="8" t="s">
        <v>46</v>
      </c>
      <c r="N917" s="8" t="s">
        <v>49</v>
      </c>
      <c r="O917" s="8" t="s">
        <v>8196</v>
      </c>
      <c r="P917" s="8" t="s">
        <v>8197</v>
      </c>
      <c r="Q917" s="8" t="s">
        <v>1838</v>
      </c>
      <c r="R917" s="8" t="s">
        <v>1839</v>
      </c>
      <c r="S917" s="8" t="s">
        <v>8199</v>
      </c>
      <c r="T917" s="8" t="s">
        <v>57</v>
      </c>
      <c r="U917" s="8" t="s">
        <v>59</v>
      </c>
      <c r="V917" s="8" t="s">
        <v>921</v>
      </c>
      <c r="W917" s="8" t="s">
        <v>8116</v>
      </c>
    </row>
    <row r="918" spans="1:23" ht="15" customHeight="1">
      <c r="A918" s="183"/>
      <c r="B918" s="13" t="s">
        <v>8200</v>
      </c>
      <c r="C918" s="104">
        <v>1</v>
      </c>
      <c r="D918" s="104">
        <v>1</v>
      </c>
      <c r="E918" s="82"/>
      <c r="F918" s="82"/>
      <c r="G918" s="8" t="s">
        <v>33</v>
      </c>
      <c r="H918" s="8" t="s">
        <v>34</v>
      </c>
      <c r="I918" s="8" t="s">
        <v>8203</v>
      </c>
      <c r="J918" s="12">
        <f t="shared" si="3"/>
        <v>54</v>
      </c>
      <c r="K918" s="8" t="s">
        <v>916</v>
      </c>
      <c r="L918" s="8" t="s">
        <v>918</v>
      </c>
      <c r="M918" s="8" t="s">
        <v>46</v>
      </c>
      <c r="N918" s="8" t="s">
        <v>49</v>
      </c>
      <c r="O918" s="8" t="s">
        <v>8205</v>
      </c>
      <c r="P918" s="8" t="s">
        <v>8207</v>
      </c>
      <c r="Q918" s="8" t="s">
        <v>2043</v>
      </c>
      <c r="R918" s="8" t="s">
        <v>1997</v>
      </c>
      <c r="S918" s="8" t="s">
        <v>8208</v>
      </c>
      <c r="T918" s="8" t="s">
        <v>57</v>
      </c>
      <c r="U918" s="8" t="s">
        <v>59</v>
      </c>
      <c r="V918" s="8" t="s">
        <v>921</v>
      </c>
      <c r="W918" s="8" t="s">
        <v>983</v>
      </c>
    </row>
    <row r="919" spans="1:23" ht="15" customHeight="1">
      <c r="A919" s="183"/>
      <c r="B919" s="13" t="s">
        <v>8209</v>
      </c>
      <c r="C919" s="104">
        <v>1</v>
      </c>
      <c r="D919" s="104">
        <v>1</v>
      </c>
      <c r="E919" s="82"/>
      <c r="F919" s="82"/>
      <c r="G919" s="8" t="s">
        <v>33</v>
      </c>
      <c r="H919" s="8" t="s">
        <v>34</v>
      </c>
      <c r="I919" s="8" t="s">
        <v>8212</v>
      </c>
      <c r="J919" s="12">
        <f t="shared" si="3"/>
        <v>52</v>
      </c>
      <c r="K919" s="8" t="s">
        <v>916</v>
      </c>
      <c r="L919" s="8" t="s">
        <v>918</v>
      </c>
      <c r="M919" s="8" t="s">
        <v>46</v>
      </c>
      <c r="N919" s="8" t="s">
        <v>49</v>
      </c>
      <c r="O919" s="8" t="s">
        <v>8214</v>
      </c>
      <c r="P919" s="8" t="s">
        <v>8216</v>
      </c>
      <c r="Q919" s="8" t="s">
        <v>2055</v>
      </c>
      <c r="R919" s="8" t="s">
        <v>1997</v>
      </c>
      <c r="S919" s="8" t="s">
        <v>8218</v>
      </c>
      <c r="T919" s="8" t="s">
        <v>57</v>
      </c>
      <c r="U919" s="8" t="s">
        <v>59</v>
      </c>
      <c r="V919" s="8" t="s">
        <v>921</v>
      </c>
      <c r="W919" s="8" t="s">
        <v>8219</v>
      </c>
    </row>
    <row r="920" spans="1:23" ht="15" customHeight="1">
      <c r="A920" s="183"/>
      <c r="B920" s="13" t="s">
        <v>8221</v>
      </c>
      <c r="C920" s="104">
        <v>1</v>
      </c>
      <c r="D920" s="104">
        <v>1</v>
      </c>
      <c r="E920" s="82"/>
      <c r="F920" s="82"/>
      <c r="G920" s="8" t="s">
        <v>33</v>
      </c>
      <c r="H920" s="8" t="s">
        <v>34</v>
      </c>
      <c r="I920" s="8" t="s">
        <v>8223</v>
      </c>
      <c r="J920" s="12">
        <f t="shared" si="3"/>
        <v>50</v>
      </c>
      <c r="K920" s="8" t="s">
        <v>916</v>
      </c>
      <c r="L920" s="8" t="s">
        <v>918</v>
      </c>
      <c r="M920" s="8" t="s">
        <v>46</v>
      </c>
      <c r="N920" s="8" t="s">
        <v>49</v>
      </c>
      <c r="O920" s="8" t="s">
        <v>8226</v>
      </c>
      <c r="P920" s="8" t="s">
        <v>8227</v>
      </c>
      <c r="Q920" s="8" t="s">
        <v>2066</v>
      </c>
      <c r="R920" s="8" t="s">
        <v>1997</v>
      </c>
      <c r="S920" s="8" t="s">
        <v>8229</v>
      </c>
      <c r="T920" s="8" t="s">
        <v>57</v>
      </c>
      <c r="U920" s="8" t="s">
        <v>59</v>
      </c>
      <c r="V920" s="8" t="s">
        <v>921</v>
      </c>
      <c r="W920" s="8" t="s">
        <v>8231</v>
      </c>
    </row>
    <row r="921" spans="1:23" ht="15" customHeight="1">
      <c r="A921" s="183"/>
      <c r="B921" s="13" t="s">
        <v>8233</v>
      </c>
      <c r="C921" s="104">
        <v>1</v>
      </c>
      <c r="D921" s="104">
        <v>1</v>
      </c>
      <c r="E921" s="82"/>
      <c r="F921" s="82"/>
      <c r="G921" s="8" t="s">
        <v>33</v>
      </c>
      <c r="H921" s="8" t="s">
        <v>34</v>
      </c>
      <c r="I921" s="8" t="s">
        <v>8236</v>
      </c>
      <c r="J921" s="12">
        <f t="shared" si="3"/>
        <v>49</v>
      </c>
      <c r="K921" s="8" t="s">
        <v>916</v>
      </c>
      <c r="L921" s="8" t="s">
        <v>918</v>
      </c>
      <c r="M921" s="8" t="s">
        <v>46</v>
      </c>
      <c r="N921" s="8" t="s">
        <v>49</v>
      </c>
      <c r="O921" s="8" t="s">
        <v>8239</v>
      </c>
      <c r="P921" s="8" t="s">
        <v>8240</v>
      </c>
      <c r="Q921" s="8" t="s">
        <v>2007</v>
      </c>
      <c r="R921" s="8" t="s">
        <v>1997</v>
      </c>
      <c r="S921" s="8" t="s">
        <v>8242</v>
      </c>
      <c r="T921" s="8" t="s">
        <v>57</v>
      </c>
      <c r="U921" s="8" t="s">
        <v>59</v>
      </c>
      <c r="V921" s="8" t="s">
        <v>921</v>
      </c>
      <c r="W921" s="8" t="s">
        <v>8243</v>
      </c>
    </row>
    <row r="922" spans="1:23" ht="15" customHeight="1">
      <c r="A922" s="183"/>
      <c r="B922" s="13" t="s">
        <v>8245</v>
      </c>
      <c r="C922" s="104">
        <v>1</v>
      </c>
      <c r="D922" s="104">
        <v>1</v>
      </c>
      <c r="E922" s="82"/>
      <c r="F922" s="82"/>
      <c r="G922" s="8" t="s">
        <v>33</v>
      </c>
      <c r="H922" s="8" t="s">
        <v>34</v>
      </c>
      <c r="I922" s="8" t="s">
        <v>8246</v>
      </c>
      <c r="J922" s="12">
        <f t="shared" si="3"/>
        <v>46</v>
      </c>
      <c r="K922" s="8" t="s">
        <v>916</v>
      </c>
      <c r="L922" s="8" t="s">
        <v>918</v>
      </c>
      <c r="M922" s="8" t="s">
        <v>46</v>
      </c>
      <c r="N922" s="8" t="s">
        <v>49</v>
      </c>
      <c r="O922" s="8" t="s">
        <v>8249</v>
      </c>
      <c r="P922" s="8" t="s">
        <v>8216</v>
      </c>
      <c r="Q922" s="8" t="s">
        <v>2078</v>
      </c>
      <c r="R922" s="8" t="s">
        <v>1997</v>
      </c>
      <c r="S922" s="8" t="s">
        <v>8251</v>
      </c>
      <c r="T922" s="8" t="s">
        <v>57</v>
      </c>
      <c r="U922" s="8" t="s">
        <v>59</v>
      </c>
      <c r="V922" s="8" t="s">
        <v>921</v>
      </c>
      <c r="W922" s="8" t="s">
        <v>8039</v>
      </c>
    </row>
    <row r="923" spans="1:23" ht="15" customHeight="1">
      <c r="A923" s="183"/>
      <c r="B923" s="13" t="s">
        <v>8254</v>
      </c>
      <c r="C923" s="104">
        <v>1</v>
      </c>
      <c r="D923" s="104">
        <v>1</v>
      </c>
      <c r="E923" s="82"/>
      <c r="F923" s="82"/>
      <c r="G923" s="8" t="s">
        <v>33</v>
      </c>
      <c r="H923" s="8" t="s">
        <v>34</v>
      </c>
      <c r="I923" s="8" t="s">
        <v>8256</v>
      </c>
      <c r="J923" s="12">
        <f t="shared" si="3"/>
        <v>46</v>
      </c>
      <c r="K923" s="8" t="s">
        <v>916</v>
      </c>
      <c r="L923" s="8" t="s">
        <v>918</v>
      </c>
      <c r="M923" s="8" t="s">
        <v>46</v>
      </c>
      <c r="N923" s="8" t="s">
        <v>49</v>
      </c>
      <c r="O923" s="8" t="s">
        <v>8259</v>
      </c>
      <c r="P923" s="8" t="s">
        <v>8260</v>
      </c>
      <c r="Q923" s="8" t="s">
        <v>1996</v>
      </c>
      <c r="R923" s="8" t="s">
        <v>1997</v>
      </c>
      <c r="S923" s="8" t="s">
        <v>8262</v>
      </c>
      <c r="T923" s="8" t="s">
        <v>57</v>
      </c>
      <c r="U923" s="8" t="s">
        <v>59</v>
      </c>
      <c r="V923" s="8" t="s">
        <v>921</v>
      </c>
      <c r="W923" s="8" t="s">
        <v>7989</v>
      </c>
    </row>
    <row r="924" spans="1:23" ht="15" customHeight="1">
      <c r="A924" s="183"/>
      <c r="B924" s="13" t="s">
        <v>8265</v>
      </c>
      <c r="C924" s="104">
        <v>1</v>
      </c>
      <c r="D924" s="104">
        <v>1</v>
      </c>
      <c r="E924" s="82"/>
      <c r="F924" s="82"/>
      <c r="G924" s="8" t="s">
        <v>33</v>
      </c>
      <c r="H924" s="8" t="s">
        <v>34</v>
      </c>
      <c r="I924" s="8" t="s">
        <v>8267</v>
      </c>
      <c r="J924" s="12">
        <f t="shared" si="3"/>
        <v>43</v>
      </c>
      <c r="K924" s="8" t="s">
        <v>916</v>
      </c>
      <c r="L924" s="8" t="s">
        <v>918</v>
      </c>
      <c r="M924" s="8" t="s">
        <v>46</v>
      </c>
      <c r="N924" s="8" t="s">
        <v>49</v>
      </c>
      <c r="O924" s="8" t="s">
        <v>8270</v>
      </c>
      <c r="P924" s="8" t="s">
        <v>8271</v>
      </c>
      <c r="Q924" s="8" t="s">
        <v>975</v>
      </c>
      <c r="R924" s="8" t="s">
        <v>977</v>
      </c>
      <c r="S924" s="8" t="s">
        <v>8273</v>
      </c>
      <c r="T924" s="8" t="s">
        <v>57</v>
      </c>
      <c r="U924" s="8" t="s">
        <v>59</v>
      </c>
      <c r="V924" s="8" t="s">
        <v>921</v>
      </c>
      <c r="W924" s="8" t="s">
        <v>8275</v>
      </c>
    </row>
    <row r="925" spans="1:23" ht="15" customHeight="1">
      <c r="A925" s="183"/>
      <c r="B925" s="13" t="s">
        <v>8277</v>
      </c>
      <c r="C925" s="104">
        <v>1</v>
      </c>
      <c r="D925" s="104">
        <v>1</v>
      </c>
      <c r="E925" s="82"/>
      <c r="F925" s="82"/>
      <c r="G925" s="8" t="s">
        <v>33</v>
      </c>
      <c r="H925" s="8" t="s">
        <v>34</v>
      </c>
      <c r="I925" s="8" t="s">
        <v>8279</v>
      </c>
      <c r="J925" s="12">
        <f t="shared" si="3"/>
        <v>40</v>
      </c>
      <c r="K925" s="8" t="s">
        <v>916</v>
      </c>
      <c r="L925" s="8" t="s">
        <v>918</v>
      </c>
      <c r="M925" s="8" t="s">
        <v>46</v>
      </c>
      <c r="N925" s="8" t="s">
        <v>49</v>
      </c>
      <c r="O925" s="8" t="s">
        <v>8282</v>
      </c>
      <c r="P925" s="8" t="s">
        <v>8283</v>
      </c>
      <c r="Q925" s="8" t="s">
        <v>135</v>
      </c>
      <c r="R925" s="8" t="s">
        <v>136</v>
      </c>
      <c r="S925" s="8" t="s">
        <v>8285</v>
      </c>
      <c r="T925" s="8" t="s">
        <v>57</v>
      </c>
      <c r="U925" s="8" t="s">
        <v>59</v>
      </c>
      <c r="V925" s="8" t="s">
        <v>921</v>
      </c>
      <c r="W925" s="8" t="s">
        <v>8286</v>
      </c>
    </row>
    <row r="926" spans="1:23" ht="15" customHeight="1">
      <c r="A926" s="183"/>
      <c r="B926" s="13" t="s">
        <v>8288</v>
      </c>
      <c r="C926" s="104">
        <v>1</v>
      </c>
      <c r="D926" s="104">
        <v>1</v>
      </c>
      <c r="E926" s="82"/>
      <c r="F926" s="82"/>
      <c r="G926" s="8" t="s">
        <v>33</v>
      </c>
      <c r="H926" s="8" t="s">
        <v>34</v>
      </c>
      <c r="I926" s="8" t="s">
        <v>8290</v>
      </c>
      <c r="J926" s="12">
        <f t="shared" si="3"/>
        <v>58</v>
      </c>
      <c r="K926" s="8" t="s">
        <v>916</v>
      </c>
      <c r="L926" s="8" t="s">
        <v>918</v>
      </c>
      <c r="M926" s="8" t="s">
        <v>46</v>
      </c>
      <c r="N926" s="8" t="s">
        <v>49</v>
      </c>
      <c r="O926" s="8" t="s">
        <v>8293</v>
      </c>
      <c r="P926" s="8" t="s">
        <v>8294</v>
      </c>
      <c r="Q926" s="8" t="s">
        <v>1619</v>
      </c>
      <c r="R926" s="8" t="s">
        <v>1620</v>
      </c>
      <c r="S926" s="8" t="s">
        <v>8296</v>
      </c>
      <c r="T926" s="8" t="s">
        <v>57</v>
      </c>
      <c r="U926" s="8" t="s">
        <v>59</v>
      </c>
      <c r="V926" s="8" t="s">
        <v>921</v>
      </c>
      <c r="W926" s="8" t="s">
        <v>7446</v>
      </c>
    </row>
    <row r="927" spans="1:23" ht="15" customHeight="1">
      <c r="A927" s="183"/>
      <c r="B927" s="13" t="s">
        <v>8298</v>
      </c>
      <c r="C927" s="104">
        <v>1</v>
      </c>
      <c r="D927" s="104">
        <v>1</v>
      </c>
      <c r="E927" s="82"/>
      <c r="F927" s="82"/>
      <c r="G927" s="8" t="s">
        <v>33</v>
      </c>
      <c r="H927" s="8" t="s">
        <v>34</v>
      </c>
      <c r="I927" s="8" t="s">
        <v>8299</v>
      </c>
      <c r="J927" s="12">
        <f t="shared" si="3"/>
        <v>53</v>
      </c>
      <c r="K927" s="8" t="s">
        <v>916</v>
      </c>
      <c r="L927" s="8" t="s">
        <v>918</v>
      </c>
      <c r="M927" s="8" t="s">
        <v>46</v>
      </c>
      <c r="N927" s="8" t="s">
        <v>49</v>
      </c>
      <c r="O927" s="8" t="s">
        <v>8300</v>
      </c>
      <c r="P927" s="8" t="s">
        <v>8302</v>
      </c>
      <c r="Q927" s="8" t="s">
        <v>1787</v>
      </c>
      <c r="R927" s="8" t="s">
        <v>1740</v>
      </c>
      <c r="S927" s="8" t="s">
        <v>8304</v>
      </c>
      <c r="T927" s="8" t="s">
        <v>57</v>
      </c>
      <c r="U927" s="8" t="s">
        <v>59</v>
      </c>
      <c r="V927" s="8" t="s">
        <v>921</v>
      </c>
      <c r="W927" s="8" t="s">
        <v>8305</v>
      </c>
    </row>
    <row r="928" spans="1:23" ht="15" customHeight="1">
      <c r="A928" s="183"/>
      <c r="B928" s="13" t="s">
        <v>8306</v>
      </c>
      <c r="C928" s="104">
        <v>1</v>
      </c>
      <c r="D928" s="104">
        <v>1</v>
      </c>
      <c r="E928" s="82"/>
      <c r="F928" s="82"/>
      <c r="G928" s="8" t="s">
        <v>33</v>
      </c>
      <c r="H928" s="8" t="s">
        <v>34</v>
      </c>
      <c r="I928" s="8" t="s">
        <v>8308</v>
      </c>
      <c r="J928" s="12">
        <f t="shared" si="3"/>
        <v>52</v>
      </c>
      <c r="K928" s="8" t="s">
        <v>916</v>
      </c>
      <c r="L928" s="8" t="s">
        <v>918</v>
      </c>
      <c r="M928" s="8" t="s">
        <v>46</v>
      </c>
      <c r="N928" s="8" t="s">
        <v>49</v>
      </c>
      <c r="O928" s="8" t="s">
        <v>8310</v>
      </c>
      <c r="P928" s="8" t="s">
        <v>8311</v>
      </c>
      <c r="Q928" s="8" t="s">
        <v>1764</v>
      </c>
      <c r="R928" s="8" t="s">
        <v>1740</v>
      </c>
      <c r="S928" s="8" t="s">
        <v>8314</v>
      </c>
      <c r="T928" s="8" t="s">
        <v>57</v>
      </c>
      <c r="U928" s="8" t="s">
        <v>59</v>
      </c>
      <c r="V928" s="8" t="s">
        <v>921</v>
      </c>
      <c r="W928" s="8" t="s">
        <v>7231</v>
      </c>
    </row>
    <row r="929" spans="1:23" ht="15" customHeight="1">
      <c r="A929" s="183"/>
      <c r="B929" s="13" t="s">
        <v>8317</v>
      </c>
      <c r="C929" s="104">
        <v>1</v>
      </c>
      <c r="D929" s="104">
        <v>1</v>
      </c>
      <c r="E929" s="82"/>
      <c r="F929" s="82"/>
      <c r="G929" s="8" t="s">
        <v>33</v>
      </c>
      <c r="H929" s="8" t="s">
        <v>34</v>
      </c>
      <c r="I929" s="8" t="s">
        <v>8319</v>
      </c>
      <c r="J929" s="12">
        <f t="shared" si="3"/>
        <v>56</v>
      </c>
      <c r="K929" s="8" t="s">
        <v>916</v>
      </c>
      <c r="L929" s="8" t="s">
        <v>918</v>
      </c>
      <c r="M929" s="8" t="s">
        <v>46</v>
      </c>
      <c r="N929" s="8" t="s">
        <v>49</v>
      </c>
      <c r="O929" s="8" t="s">
        <v>8321</v>
      </c>
      <c r="P929" s="8" t="s">
        <v>8323</v>
      </c>
      <c r="Q929" s="8" t="s">
        <v>1634</v>
      </c>
      <c r="R929" s="8" t="s">
        <v>1620</v>
      </c>
      <c r="S929" s="8" t="s">
        <v>8324</v>
      </c>
      <c r="T929" s="8" t="s">
        <v>57</v>
      </c>
      <c r="U929" s="8" t="s">
        <v>59</v>
      </c>
      <c r="V929" s="8" t="s">
        <v>921</v>
      </c>
      <c r="W929" s="8" t="s">
        <v>1638</v>
      </c>
    </row>
    <row r="930" spans="1:23" ht="15" customHeight="1">
      <c r="A930" s="183"/>
      <c r="B930" s="13" t="s">
        <v>8326</v>
      </c>
      <c r="C930" s="104">
        <v>1</v>
      </c>
      <c r="D930" s="104">
        <v>1</v>
      </c>
      <c r="E930" s="82"/>
      <c r="F930" s="82"/>
      <c r="G930" s="8" t="s">
        <v>33</v>
      </c>
      <c r="H930" s="8" t="s">
        <v>34</v>
      </c>
      <c r="I930" s="8" t="s">
        <v>8329</v>
      </c>
      <c r="J930" s="12">
        <f t="shared" si="3"/>
        <v>45</v>
      </c>
      <c r="K930" s="8" t="s">
        <v>916</v>
      </c>
      <c r="L930" s="8" t="s">
        <v>918</v>
      </c>
      <c r="M930" s="8" t="s">
        <v>46</v>
      </c>
      <c r="N930" s="8" t="s">
        <v>49</v>
      </c>
      <c r="O930" s="8" t="s">
        <v>8332</v>
      </c>
      <c r="P930" s="8" t="s">
        <v>8334</v>
      </c>
      <c r="Q930" s="8" t="s">
        <v>1739</v>
      </c>
      <c r="R930" s="8" t="s">
        <v>1740</v>
      </c>
      <c r="S930" s="8" t="s">
        <v>8335</v>
      </c>
      <c r="T930" s="8" t="s">
        <v>57</v>
      </c>
      <c r="U930" s="8" t="s">
        <v>59</v>
      </c>
      <c r="V930" s="8" t="s">
        <v>921</v>
      </c>
      <c r="W930" s="8" t="s">
        <v>7385</v>
      </c>
    </row>
    <row r="931" spans="1:23" ht="15" customHeight="1">
      <c r="A931" s="183"/>
      <c r="B931" s="13" t="s">
        <v>8337</v>
      </c>
      <c r="C931" s="104">
        <v>1</v>
      </c>
      <c r="D931" s="104">
        <v>1</v>
      </c>
      <c r="E931" s="82"/>
      <c r="F931" s="82"/>
      <c r="G931" s="8" t="s">
        <v>33</v>
      </c>
      <c r="H931" s="8" t="s">
        <v>34</v>
      </c>
      <c r="I931" s="8" t="s">
        <v>8338</v>
      </c>
      <c r="J931" s="12">
        <f t="shared" si="3"/>
        <v>55</v>
      </c>
      <c r="K931" s="8" t="s">
        <v>916</v>
      </c>
      <c r="L931" s="8" t="s">
        <v>918</v>
      </c>
      <c r="M931" s="8" t="s">
        <v>46</v>
      </c>
      <c r="N931" s="8" t="s">
        <v>49</v>
      </c>
      <c r="O931" s="8" t="s">
        <v>8342</v>
      </c>
      <c r="P931" s="8" t="s">
        <v>8343</v>
      </c>
      <c r="Q931" s="8" t="s">
        <v>43</v>
      </c>
      <c r="R931" s="8" t="s">
        <v>45</v>
      </c>
      <c r="S931" s="8" t="s">
        <v>8345</v>
      </c>
      <c r="T931" s="8" t="s">
        <v>57</v>
      </c>
      <c r="U931" s="8" t="s">
        <v>59</v>
      </c>
      <c r="V931" s="8" t="s">
        <v>921</v>
      </c>
      <c r="W931" s="8" t="s">
        <v>164</v>
      </c>
    </row>
    <row r="932" spans="1:23" ht="15" customHeight="1">
      <c r="A932" s="183"/>
      <c r="B932" s="13" t="s">
        <v>8347</v>
      </c>
      <c r="C932" s="104">
        <v>1</v>
      </c>
      <c r="D932" s="104">
        <v>1</v>
      </c>
      <c r="E932" s="82"/>
      <c r="F932" s="82"/>
      <c r="G932" s="8" t="s">
        <v>33</v>
      </c>
      <c r="H932" s="8" t="s">
        <v>34</v>
      </c>
      <c r="I932" s="8" t="s">
        <v>8348</v>
      </c>
      <c r="J932" s="12">
        <f t="shared" si="3"/>
        <v>13</v>
      </c>
      <c r="K932" s="8" t="s">
        <v>8351</v>
      </c>
      <c r="L932" s="8" t="s">
        <v>8352</v>
      </c>
      <c r="M932" s="8" t="s">
        <v>46</v>
      </c>
      <c r="N932" s="8" t="s">
        <v>49</v>
      </c>
      <c r="O932" s="8" t="s">
        <v>855</v>
      </c>
      <c r="P932" s="8" t="s">
        <v>856</v>
      </c>
      <c r="Q932" s="8" t="s">
        <v>46</v>
      </c>
      <c r="R932" s="8" t="s">
        <v>49</v>
      </c>
      <c r="S932" s="8" t="s">
        <v>8354</v>
      </c>
      <c r="T932" s="8" t="s">
        <v>78</v>
      </c>
      <c r="U932" s="8" t="s">
        <v>8355</v>
      </c>
      <c r="V932" s="8" t="s">
        <v>8357</v>
      </c>
      <c r="W932" s="8" t="s">
        <v>862</v>
      </c>
    </row>
    <row r="933" spans="1:23" ht="15" customHeight="1">
      <c r="A933" s="183"/>
      <c r="B933" s="13" t="s">
        <v>8358</v>
      </c>
      <c r="C933" s="104">
        <v>1</v>
      </c>
      <c r="D933" s="104">
        <v>1</v>
      </c>
      <c r="E933" s="82"/>
      <c r="F933" s="82"/>
      <c r="G933" s="8" t="s">
        <v>33</v>
      </c>
      <c r="H933" s="8" t="s">
        <v>34</v>
      </c>
      <c r="I933" s="8" t="s">
        <v>8360</v>
      </c>
      <c r="J933" s="12">
        <f t="shared" si="3"/>
        <v>25</v>
      </c>
      <c r="K933" s="8" t="s">
        <v>8362</v>
      </c>
      <c r="L933" s="8" t="s">
        <v>8364</v>
      </c>
      <c r="M933" s="8" t="s">
        <v>813</v>
      </c>
      <c r="N933" s="8" t="s">
        <v>718</v>
      </c>
      <c r="O933" s="8" t="s">
        <v>855</v>
      </c>
      <c r="P933" s="8" t="s">
        <v>856</v>
      </c>
      <c r="Q933" s="8" t="s">
        <v>46</v>
      </c>
      <c r="R933" s="8" t="s">
        <v>49</v>
      </c>
      <c r="S933" s="8" t="s">
        <v>8366</v>
      </c>
      <c r="T933" s="8" t="s">
        <v>57</v>
      </c>
      <c r="U933" s="8" t="s">
        <v>8355</v>
      </c>
      <c r="V933" s="8" t="s">
        <v>1439</v>
      </c>
      <c r="W933" s="8" t="s">
        <v>862</v>
      </c>
    </row>
    <row r="934" spans="1:23" ht="15" customHeight="1">
      <c r="A934" s="183"/>
      <c r="B934" s="13" t="s">
        <v>8369</v>
      </c>
      <c r="C934" s="104">
        <v>1</v>
      </c>
      <c r="D934" s="104">
        <v>1</v>
      </c>
      <c r="E934" s="82"/>
      <c r="F934" s="82"/>
      <c r="G934" s="8" t="s">
        <v>33</v>
      </c>
      <c r="H934" s="8" t="s">
        <v>34</v>
      </c>
      <c r="I934" s="8" t="s">
        <v>8371</v>
      </c>
      <c r="J934" s="12">
        <f t="shared" si="3"/>
        <v>34</v>
      </c>
      <c r="K934" s="8" t="s">
        <v>8373</v>
      </c>
      <c r="L934" s="8" t="s">
        <v>8375</v>
      </c>
      <c r="M934" s="8" t="s">
        <v>813</v>
      </c>
      <c r="N934" s="8" t="s">
        <v>718</v>
      </c>
      <c r="O934" s="8" t="s">
        <v>855</v>
      </c>
      <c r="P934" s="8" t="s">
        <v>856</v>
      </c>
      <c r="Q934" s="8" t="s">
        <v>46</v>
      </c>
      <c r="R934" s="8" t="s">
        <v>49</v>
      </c>
      <c r="S934" s="8" t="s">
        <v>8376</v>
      </c>
      <c r="T934" s="8" t="s">
        <v>57</v>
      </c>
      <c r="U934" s="8" t="s">
        <v>8355</v>
      </c>
      <c r="V934" s="8" t="s">
        <v>8377</v>
      </c>
      <c r="W934" s="8" t="s">
        <v>862</v>
      </c>
    </row>
    <row r="935" spans="1:23" ht="15" customHeight="1">
      <c r="A935" s="183"/>
      <c r="B935" s="13" t="s">
        <v>8379</v>
      </c>
      <c r="C935" s="104">
        <v>1</v>
      </c>
      <c r="D935" s="104">
        <v>1</v>
      </c>
      <c r="E935" s="82"/>
      <c r="F935" s="82"/>
      <c r="G935" s="8" t="s">
        <v>33</v>
      </c>
      <c r="H935" s="8" t="s">
        <v>34</v>
      </c>
      <c r="I935" s="8" t="s">
        <v>8381</v>
      </c>
      <c r="J935" s="12">
        <f t="shared" si="3"/>
        <v>55</v>
      </c>
      <c r="K935" s="8" t="s">
        <v>8382</v>
      </c>
      <c r="L935" s="8" t="s">
        <v>8384</v>
      </c>
      <c r="M935" s="8" t="s">
        <v>2019</v>
      </c>
      <c r="N935" s="8" t="s">
        <v>2020</v>
      </c>
      <c r="O935" s="8" t="s">
        <v>855</v>
      </c>
      <c r="P935" s="8" t="s">
        <v>856</v>
      </c>
      <c r="Q935" s="8" t="s">
        <v>46</v>
      </c>
      <c r="R935" s="8" t="s">
        <v>49</v>
      </c>
      <c r="S935" s="8" t="s">
        <v>8387</v>
      </c>
      <c r="T935" s="8" t="s">
        <v>57</v>
      </c>
      <c r="U935" s="8" t="s">
        <v>8355</v>
      </c>
      <c r="V935" s="8" t="s">
        <v>3374</v>
      </c>
      <c r="W935" s="8" t="s">
        <v>862</v>
      </c>
    </row>
    <row r="936" spans="1:23" ht="15" customHeight="1">
      <c r="A936" s="183"/>
      <c r="B936" s="13" t="s">
        <v>8389</v>
      </c>
      <c r="C936" s="104">
        <v>1</v>
      </c>
      <c r="D936" s="104">
        <v>1</v>
      </c>
      <c r="E936" s="82"/>
      <c r="F936" s="82"/>
      <c r="G936" s="8" t="s">
        <v>33</v>
      </c>
      <c r="H936" s="8" t="s">
        <v>34</v>
      </c>
      <c r="I936" s="8" t="s">
        <v>8391</v>
      </c>
      <c r="J936" s="12">
        <f t="shared" si="3"/>
        <v>48</v>
      </c>
      <c r="K936" s="8" t="s">
        <v>8393</v>
      </c>
      <c r="L936" s="8" t="s">
        <v>8395</v>
      </c>
      <c r="M936" s="8" t="s">
        <v>716</v>
      </c>
      <c r="N936" s="8" t="s">
        <v>718</v>
      </c>
      <c r="O936" s="8" t="s">
        <v>855</v>
      </c>
      <c r="P936" s="8" t="s">
        <v>856</v>
      </c>
      <c r="Q936" s="8" t="s">
        <v>46</v>
      </c>
      <c r="R936" s="8" t="s">
        <v>49</v>
      </c>
      <c r="S936" s="8" t="s">
        <v>8397</v>
      </c>
      <c r="T936" s="8" t="s">
        <v>57</v>
      </c>
      <c r="U936" s="8" t="s">
        <v>8355</v>
      </c>
      <c r="V936" s="8" t="s">
        <v>1598</v>
      </c>
      <c r="W936" s="8" t="s">
        <v>862</v>
      </c>
    </row>
    <row r="937" spans="1:23" ht="15" customHeight="1">
      <c r="A937" s="183"/>
      <c r="B937" s="13" t="s">
        <v>8399</v>
      </c>
      <c r="C937" s="104">
        <v>1</v>
      </c>
      <c r="D937" s="104">
        <v>1</v>
      </c>
      <c r="E937" s="82"/>
      <c r="F937" s="82"/>
      <c r="G937" s="8" t="s">
        <v>33</v>
      </c>
      <c r="H937" s="8" t="s">
        <v>34</v>
      </c>
      <c r="I937" s="8" t="s">
        <v>8400</v>
      </c>
      <c r="J937" s="12">
        <f t="shared" si="3"/>
        <v>58</v>
      </c>
      <c r="K937" s="8" t="s">
        <v>8403</v>
      </c>
      <c r="L937" s="8" t="s">
        <v>8404</v>
      </c>
      <c r="M937" s="8" t="s">
        <v>1050</v>
      </c>
      <c r="N937" s="8" t="s">
        <v>718</v>
      </c>
      <c r="O937" s="8" t="s">
        <v>855</v>
      </c>
      <c r="P937" s="8" t="s">
        <v>856</v>
      </c>
      <c r="Q937" s="8" t="s">
        <v>46</v>
      </c>
      <c r="R937" s="8" t="s">
        <v>49</v>
      </c>
      <c r="S937" s="8" t="s">
        <v>8405</v>
      </c>
      <c r="T937" s="8" t="s">
        <v>57</v>
      </c>
      <c r="U937" s="8" t="s">
        <v>8355</v>
      </c>
      <c r="V937" s="8" t="s">
        <v>8407</v>
      </c>
      <c r="W937" s="8" t="s">
        <v>862</v>
      </c>
    </row>
    <row r="938" spans="1:23" ht="15" customHeight="1">
      <c r="A938" s="183"/>
      <c r="B938" s="13" t="s">
        <v>8408</v>
      </c>
      <c r="C938" s="104">
        <v>1</v>
      </c>
      <c r="D938" s="104">
        <v>1</v>
      </c>
      <c r="E938" s="82"/>
      <c r="F938" s="82"/>
      <c r="G938" s="8" t="s">
        <v>33</v>
      </c>
      <c r="H938" s="8" t="s">
        <v>34</v>
      </c>
      <c r="I938" s="8" t="s">
        <v>8410</v>
      </c>
      <c r="J938" s="12">
        <f t="shared" si="3"/>
        <v>59</v>
      </c>
      <c r="K938" s="8" t="s">
        <v>8411</v>
      </c>
      <c r="L938" s="8" t="s">
        <v>8412</v>
      </c>
      <c r="M938" s="8" t="s">
        <v>1677</v>
      </c>
      <c r="N938" s="8" t="s">
        <v>1679</v>
      </c>
      <c r="O938" s="8" t="s">
        <v>855</v>
      </c>
      <c r="P938" s="8" t="s">
        <v>856</v>
      </c>
      <c r="Q938" s="8" t="s">
        <v>46</v>
      </c>
      <c r="R938" s="8" t="s">
        <v>49</v>
      </c>
      <c r="S938" s="8" t="s">
        <v>8413</v>
      </c>
      <c r="T938" s="8" t="s">
        <v>57</v>
      </c>
      <c r="U938" s="8" t="s">
        <v>8355</v>
      </c>
      <c r="V938" s="8" t="s">
        <v>8416</v>
      </c>
      <c r="W938" s="8" t="s">
        <v>862</v>
      </c>
    </row>
    <row r="939" spans="1:23" ht="15" customHeight="1">
      <c r="A939" s="183"/>
      <c r="B939" s="13" t="s">
        <v>8418</v>
      </c>
      <c r="C939" s="104">
        <v>1</v>
      </c>
      <c r="D939" s="104">
        <v>1</v>
      </c>
      <c r="E939" s="82"/>
      <c r="F939" s="82"/>
      <c r="G939" s="8" t="s">
        <v>33</v>
      </c>
      <c r="H939" s="8" t="s">
        <v>34</v>
      </c>
      <c r="I939" s="8" t="s">
        <v>8421</v>
      </c>
      <c r="J939" s="12">
        <f t="shared" si="3"/>
        <v>61</v>
      </c>
      <c r="K939" s="8" t="s">
        <v>8423</v>
      </c>
      <c r="L939" s="8" t="s">
        <v>8424</v>
      </c>
      <c r="M939" s="8" t="s">
        <v>53</v>
      </c>
      <c r="N939" s="8" t="s">
        <v>55</v>
      </c>
      <c r="O939" s="8" t="s">
        <v>855</v>
      </c>
      <c r="P939" s="8" t="s">
        <v>856</v>
      </c>
      <c r="Q939" s="8" t="s">
        <v>46</v>
      </c>
      <c r="R939" s="8" t="s">
        <v>49</v>
      </c>
      <c r="S939" s="8" t="s">
        <v>8426</v>
      </c>
      <c r="T939" s="8" t="s">
        <v>57</v>
      </c>
      <c r="U939" s="8" t="s">
        <v>8355</v>
      </c>
      <c r="V939" s="8" t="s">
        <v>212</v>
      </c>
      <c r="W939" s="8" t="s">
        <v>862</v>
      </c>
    </row>
    <row r="940" spans="1:23" ht="15" customHeight="1">
      <c r="A940" s="183"/>
      <c r="B940" s="13" t="s">
        <v>8430</v>
      </c>
      <c r="C940" s="104">
        <v>1</v>
      </c>
      <c r="D940" s="104">
        <v>1</v>
      </c>
      <c r="E940" s="82"/>
      <c r="F940" s="82"/>
      <c r="G940" s="8" t="s">
        <v>33</v>
      </c>
      <c r="H940" s="8" t="s">
        <v>34</v>
      </c>
      <c r="I940" s="8" t="s">
        <v>8432</v>
      </c>
      <c r="J940" s="12">
        <f t="shared" si="3"/>
        <v>59</v>
      </c>
      <c r="K940" s="8" t="s">
        <v>8434</v>
      </c>
      <c r="L940" s="8" t="s">
        <v>8435</v>
      </c>
      <c r="M940" s="8" t="s">
        <v>53</v>
      </c>
      <c r="N940" s="8" t="s">
        <v>55</v>
      </c>
      <c r="O940" s="8" t="s">
        <v>855</v>
      </c>
      <c r="P940" s="8" t="s">
        <v>856</v>
      </c>
      <c r="Q940" s="8" t="s">
        <v>46</v>
      </c>
      <c r="R940" s="8" t="s">
        <v>49</v>
      </c>
      <c r="S940" s="8" t="s">
        <v>8437</v>
      </c>
      <c r="T940" s="8" t="s">
        <v>57</v>
      </c>
      <c r="U940" s="8" t="s">
        <v>8355</v>
      </c>
      <c r="V940" s="8" t="s">
        <v>764</v>
      </c>
      <c r="W940" s="8" t="s">
        <v>862</v>
      </c>
    </row>
    <row r="941" spans="1:23" ht="15" customHeight="1">
      <c r="A941" s="183"/>
      <c r="B941" s="13" t="s">
        <v>8441</v>
      </c>
      <c r="C941" s="104">
        <v>1</v>
      </c>
      <c r="D941" s="104">
        <v>1</v>
      </c>
      <c r="E941" s="82"/>
      <c r="F941" s="82"/>
      <c r="G941" s="8" t="s">
        <v>33</v>
      </c>
      <c r="H941" s="8" t="s">
        <v>34</v>
      </c>
      <c r="I941" s="8" t="s">
        <v>8444</v>
      </c>
      <c r="J941" s="12">
        <f t="shared" si="3"/>
        <v>56</v>
      </c>
      <c r="K941" s="8" t="s">
        <v>8445</v>
      </c>
      <c r="L941" s="8" t="s">
        <v>8446</v>
      </c>
      <c r="M941" s="8" t="s">
        <v>796</v>
      </c>
      <c r="N941" s="8" t="s">
        <v>797</v>
      </c>
      <c r="O941" s="8" t="s">
        <v>855</v>
      </c>
      <c r="P941" s="8" t="s">
        <v>856</v>
      </c>
      <c r="Q941" s="8" t="s">
        <v>46</v>
      </c>
      <c r="R941" s="8" t="s">
        <v>49</v>
      </c>
      <c r="S941" s="8" t="s">
        <v>8449</v>
      </c>
      <c r="T941" s="8" t="s">
        <v>57</v>
      </c>
      <c r="U941" s="8" t="s">
        <v>8355</v>
      </c>
      <c r="V941" s="8" t="s">
        <v>8451</v>
      </c>
      <c r="W941" s="8" t="s">
        <v>862</v>
      </c>
    </row>
    <row r="942" spans="1:23" ht="15" customHeight="1">
      <c r="A942" s="183"/>
      <c r="B942" s="13" t="s">
        <v>8453</v>
      </c>
      <c r="C942" s="104">
        <v>1</v>
      </c>
      <c r="D942" s="104">
        <v>1</v>
      </c>
      <c r="E942" s="82"/>
      <c r="F942" s="82"/>
      <c r="G942" s="8" t="s">
        <v>2843</v>
      </c>
      <c r="H942" s="8" t="s">
        <v>34</v>
      </c>
      <c r="I942" s="8" t="s">
        <v>8455</v>
      </c>
      <c r="J942" s="12">
        <f t="shared" si="3"/>
        <v>39</v>
      </c>
      <c r="K942" s="8" t="s">
        <v>855</v>
      </c>
      <c r="L942" s="8" t="s">
        <v>856</v>
      </c>
      <c r="M942" s="8" t="s">
        <v>46</v>
      </c>
      <c r="N942" s="8" t="s">
        <v>49</v>
      </c>
      <c r="O942" s="8" t="s">
        <v>8457</v>
      </c>
      <c r="P942" s="8" t="s">
        <v>8458</v>
      </c>
      <c r="Q942" s="8" t="s">
        <v>896</v>
      </c>
      <c r="R942" s="8" t="s">
        <v>897</v>
      </c>
      <c r="S942" s="8" t="s">
        <v>8460</v>
      </c>
      <c r="T942" s="8" t="s">
        <v>57</v>
      </c>
      <c r="U942" s="8" t="s">
        <v>8462</v>
      </c>
      <c r="V942" s="8" t="s">
        <v>862</v>
      </c>
      <c r="W942" s="8" t="s">
        <v>8463</v>
      </c>
    </row>
    <row r="943" spans="1:23" ht="15" customHeight="1">
      <c r="A943" s="184"/>
      <c r="B943" s="13" t="s">
        <v>8465</v>
      </c>
      <c r="C943" s="104">
        <v>1</v>
      </c>
      <c r="D943" s="104">
        <v>1</v>
      </c>
      <c r="E943" s="82"/>
      <c r="F943" s="82"/>
      <c r="G943" s="8" t="s">
        <v>2843</v>
      </c>
      <c r="H943" s="8" t="s">
        <v>34</v>
      </c>
      <c r="I943" s="8" t="s">
        <v>8467</v>
      </c>
      <c r="J943" s="12">
        <f t="shared" si="3"/>
        <v>44</v>
      </c>
      <c r="K943" s="8" t="s">
        <v>855</v>
      </c>
      <c r="L943" s="8" t="s">
        <v>856</v>
      </c>
      <c r="M943" s="8" t="s">
        <v>46</v>
      </c>
      <c r="N943" s="8" t="s">
        <v>49</v>
      </c>
      <c r="O943" s="8" t="s">
        <v>8472</v>
      </c>
      <c r="P943" s="8" t="s">
        <v>8473</v>
      </c>
      <c r="Q943" s="8" t="s">
        <v>842</v>
      </c>
      <c r="R943" s="8" t="s">
        <v>843</v>
      </c>
      <c r="S943" s="8" t="s">
        <v>8475</v>
      </c>
      <c r="T943" s="8" t="s">
        <v>57</v>
      </c>
      <c r="U943" s="8" t="s">
        <v>8462</v>
      </c>
      <c r="V943" s="8" t="s">
        <v>862</v>
      </c>
      <c r="W943" s="8" t="s">
        <v>8476</v>
      </c>
    </row>
    <row r="944" spans="1:23" ht="15" customHeight="1">
      <c r="A944" s="182" t="s">
        <v>7086</v>
      </c>
      <c r="B944" s="13" t="s">
        <v>8481</v>
      </c>
      <c r="C944" s="104">
        <v>1</v>
      </c>
      <c r="D944" s="104">
        <v>1</v>
      </c>
      <c r="E944" s="82"/>
      <c r="F944" s="82"/>
      <c r="G944" s="8" t="s">
        <v>84</v>
      </c>
      <c r="H944" s="8" t="s">
        <v>34</v>
      </c>
      <c r="I944" s="8" t="s">
        <v>4169</v>
      </c>
      <c r="J944" s="12">
        <f t="shared" si="3"/>
        <v>37</v>
      </c>
      <c r="K944" s="8" t="s">
        <v>8482</v>
      </c>
      <c r="L944" s="8" t="s">
        <v>8483</v>
      </c>
      <c r="M944" s="8" t="s">
        <v>2019</v>
      </c>
      <c r="N944" s="8" t="s">
        <v>2020</v>
      </c>
      <c r="O944" s="8" t="s">
        <v>8486</v>
      </c>
      <c r="P944" s="8" t="s">
        <v>8487</v>
      </c>
      <c r="Q944" s="8" t="s">
        <v>872</v>
      </c>
      <c r="R944" s="8" t="s">
        <v>873</v>
      </c>
      <c r="S944" s="8" t="s">
        <v>8489</v>
      </c>
      <c r="T944" s="8" t="s">
        <v>57</v>
      </c>
      <c r="U944" s="8" t="s">
        <v>59</v>
      </c>
      <c r="V944" s="8" t="s">
        <v>2027</v>
      </c>
      <c r="W944" s="8" t="s">
        <v>8490</v>
      </c>
    </row>
    <row r="945" spans="1:23" ht="15" customHeight="1">
      <c r="A945" s="183"/>
      <c r="B945" s="13" t="s">
        <v>8492</v>
      </c>
      <c r="C945" s="104">
        <v>1</v>
      </c>
      <c r="D945" s="104">
        <v>1</v>
      </c>
      <c r="E945" s="82"/>
      <c r="F945" s="82"/>
      <c r="G945" s="8" t="s">
        <v>316</v>
      </c>
      <c r="H945" s="8" t="s">
        <v>34</v>
      </c>
      <c r="I945" s="8" t="s">
        <v>8494</v>
      </c>
      <c r="J945" s="12">
        <f t="shared" si="3"/>
        <v>51</v>
      </c>
      <c r="K945" s="8" t="s">
        <v>1242</v>
      </c>
      <c r="L945" s="8" t="s">
        <v>1243</v>
      </c>
      <c r="M945" s="8" t="s">
        <v>46</v>
      </c>
      <c r="N945" s="8" t="s">
        <v>49</v>
      </c>
      <c r="O945" s="8" t="s">
        <v>8482</v>
      </c>
      <c r="P945" s="8" t="s">
        <v>8483</v>
      </c>
      <c r="Q945" s="8" t="s">
        <v>2019</v>
      </c>
      <c r="R945" s="8" t="s">
        <v>2020</v>
      </c>
      <c r="S945" s="8" t="s">
        <v>8498</v>
      </c>
      <c r="T945" s="8" t="s">
        <v>57</v>
      </c>
      <c r="U945" s="8" t="s">
        <v>8499</v>
      </c>
      <c r="V945" s="8" t="s">
        <v>1255</v>
      </c>
      <c r="W945" s="8" t="s">
        <v>2027</v>
      </c>
    </row>
    <row r="946" spans="1:23" ht="15" customHeight="1">
      <c r="A946" s="183"/>
      <c r="B946" s="13" t="s">
        <v>8502</v>
      </c>
      <c r="C946" s="104">
        <v>1</v>
      </c>
      <c r="D946" s="104">
        <v>1</v>
      </c>
      <c r="E946" s="82"/>
      <c r="F946" s="82"/>
      <c r="G946" s="8" t="s">
        <v>155</v>
      </c>
      <c r="H946" s="8" t="s">
        <v>34</v>
      </c>
      <c r="I946" s="8" t="s">
        <v>4114</v>
      </c>
      <c r="J946" s="12">
        <f t="shared" si="3"/>
        <v>25</v>
      </c>
      <c r="K946" s="8" t="s">
        <v>8482</v>
      </c>
      <c r="L946" s="8" t="s">
        <v>8483</v>
      </c>
      <c r="M946" s="8" t="s">
        <v>2019</v>
      </c>
      <c r="N946" s="8" t="s">
        <v>2020</v>
      </c>
      <c r="O946" s="8" t="s">
        <v>8505</v>
      </c>
      <c r="P946" s="8" t="s">
        <v>8487</v>
      </c>
      <c r="Q946" s="8" t="s">
        <v>842</v>
      </c>
      <c r="R946" s="8" t="s">
        <v>843</v>
      </c>
      <c r="S946" s="8" t="s">
        <v>8507</v>
      </c>
      <c r="T946" s="8" t="s">
        <v>57</v>
      </c>
      <c r="U946" s="8" t="s">
        <v>59</v>
      </c>
      <c r="V946" s="8" t="s">
        <v>2027</v>
      </c>
      <c r="W946" s="8" t="s">
        <v>8508</v>
      </c>
    </row>
    <row r="947" spans="1:23" ht="15" customHeight="1">
      <c r="A947" s="183"/>
      <c r="B947" s="13" t="s">
        <v>8510</v>
      </c>
      <c r="C947" s="104">
        <v>1</v>
      </c>
      <c r="D947" s="104">
        <v>1</v>
      </c>
      <c r="E947" s="82"/>
      <c r="F947" s="82"/>
      <c r="G947" s="8" t="s">
        <v>84</v>
      </c>
      <c r="H947" s="8" t="s">
        <v>34</v>
      </c>
      <c r="I947" s="8" t="s">
        <v>8511</v>
      </c>
      <c r="J947" s="12">
        <f t="shared" si="3"/>
        <v>84</v>
      </c>
      <c r="K947" s="8" t="s">
        <v>8482</v>
      </c>
      <c r="L947" s="8" t="s">
        <v>8483</v>
      </c>
      <c r="M947" s="8" t="s">
        <v>2019</v>
      </c>
      <c r="N947" s="8" t="s">
        <v>2020</v>
      </c>
      <c r="O947" s="8" t="s">
        <v>8515</v>
      </c>
      <c r="P947" s="8" t="s">
        <v>8516</v>
      </c>
      <c r="Q947" s="8" t="s">
        <v>896</v>
      </c>
      <c r="R947" s="8" t="s">
        <v>897</v>
      </c>
      <c r="S947" s="8" t="s">
        <v>8517</v>
      </c>
      <c r="T947" s="8" t="s">
        <v>57</v>
      </c>
      <c r="U947" s="8" t="s">
        <v>59</v>
      </c>
      <c r="V947" s="8" t="s">
        <v>2027</v>
      </c>
      <c r="W947" s="8" t="s">
        <v>1428</v>
      </c>
    </row>
    <row r="948" spans="1:23" ht="15" customHeight="1">
      <c r="A948" s="183"/>
      <c r="B948" s="13" t="s">
        <v>8519</v>
      </c>
      <c r="C948" s="104">
        <v>1</v>
      </c>
      <c r="D948" s="104">
        <v>1</v>
      </c>
      <c r="E948" s="82"/>
      <c r="F948" s="82"/>
      <c r="G948" s="8" t="s">
        <v>84</v>
      </c>
      <c r="H948" s="8" t="s">
        <v>34</v>
      </c>
      <c r="I948" s="8" t="s">
        <v>552</v>
      </c>
      <c r="J948" s="12">
        <f t="shared" si="3"/>
        <v>5</v>
      </c>
      <c r="K948" s="8" t="s">
        <v>8522</v>
      </c>
      <c r="L948" s="8" t="s">
        <v>8523</v>
      </c>
      <c r="M948" s="8" t="s">
        <v>842</v>
      </c>
      <c r="N948" s="8" t="s">
        <v>843</v>
      </c>
      <c r="O948" s="8" t="s">
        <v>8505</v>
      </c>
      <c r="P948" s="8" t="s">
        <v>8487</v>
      </c>
      <c r="Q948" s="8" t="s">
        <v>842</v>
      </c>
      <c r="R948" s="8" t="s">
        <v>843</v>
      </c>
      <c r="S948" s="8" t="s">
        <v>89</v>
      </c>
      <c r="T948" s="8" t="s">
        <v>78</v>
      </c>
      <c r="U948" s="8" t="s">
        <v>8526</v>
      </c>
      <c r="V948" s="8" t="s">
        <v>89</v>
      </c>
      <c r="W948" s="8" t="s">
        <v>89</v>
      </c>
    </row>
    <row r="949" spans="1:23" ht="15" customHeight="1">
      <c r="A949" s="183"/>
      <c r="B949" s="13" t="s">
        <v>8528</v>
      </c>
      <c r="C949" s="104">
        <v>1</v>
      </c>
      <c r="D949" s="104">
        <v>1</v>
      </c>
      <c r="E949" s="82"/>
      <c r="F949" s="82"/>
      <c r="G949" s="8" t="s">
        <v>84</v>
      </c>
      <c r="H949" s="8" t="s">
        <v>34</v>
      </c>
      <c r="I949" s="8" t="s">
        <v>552</v>
      </c>
      <c r="J949" s="12">
        <f t="shared" si="3"/>
        <v>5</v>
      </c>
      <c r="K949" s="8" t="s">
        <v>8515</v>
      </c>
      <c r="L949" s="8" t="s">
        <v>8516</v>
      </c>
      <c r="M949" s="8" t="s">
        <v>896</v>
      </c>
      <c r="N949" s="8" t="s">
        <v>897</v>
      </c>
      <c r="O949" s="8" t="s">
        <v>8532</v>
      </c>
      <c r="P949" s="8" t="s">
        <v>8523</v>
      </c>
      <c r="Q949" s="8" t="s">
        <v>896</v>
      </c>
      <c r="R949" s="8" t="s">
        <v>897</v>
      </c>
      <c r="S949" s="8" t="s">
        <v>89</v>
      </c>
      <c r="T949" s="8" t="s">
        <v>78</v>
      </c>
      <c r="U949" s="8" t="s">
        <v>3859</v>
      </c>
      <c r="V949" s="8" t="s">
        <v>89</v>
      </c>
      <c r="W949" s="8" t="s">
        <v>89</v>
      </c>
    </row>
    <row r="950" spans="1:23" ht="15" customHeight="1">
      <c r="A950" s="183"/>
      <c r="B950" s="13" t="s">
        <v>8535</v>
      </c>
      <c r="C950" s="104">
        <v>1</v>
      </c>
      <c r="D950" s="104">
        <v>1</v>
      </c>
      <c r="E950" s="82"/>
      <c r="F950" s="82"/>
      <c r="G950" s="8" t="s">
        <v>155</v>
      </c>
      <c r="H950" s="8" t="s">
        <v>34</v>
      </c>
      <c r="I950" s="8" t="s">
        <v>3033</v>
      </c>
      <c r="J950" s="12">
        <f t="shared" si="3"/>
        <v>33</v>
      </c>
      <c r="K950" s="8" t="s">
        <v>8482</v>
      </c>
      <c r="L950" s="8" t="s">
        <v>8483</v>
      </c>
      <c r="M950" s="8" t="s">
        <v>2019</v>
      </c>
      <c r="N950" s="8" t="s">
        <v>2020</v>
      </c>
      <c r="O950" s="8" t="s">
        <v>8539</v>
      </c>
      <c r="P950" s="8" t="s">
        <v>8487</v>
      </c>
      <c r="Q950" s="8" t="s">
        <v>774</v>
      </c>
      <c r="R950" s="8" t="s">
        <v>775</v>
      </c>
      <c r="S950" s="8" t="s">
        <v>8541</v>
      </c>
      <c r="T950" s="8" t="s">
        <v>57</v>
      </c>
      <c r="U950" s="8" t="s">
        <v>59</v>
      </c>
      <c r="V950" s="8" t="s">
        <v>2027</v>
      </c>
      <c r="W950" s="8" t="s">
        <v>8543</v>
      </c>
    </row>
    <row r="951" spans="1:23" ht="15" customHeight="1">
      <c r="A951" s="183"/>
      <c r="B951" s="13" t="s">
        <v>8544</v>
      </c>
      <c r="C951" s="104">
        <v>1</v>
      </c>
      <c r="D951" s="104">
        <v>1</v>
      </c>
      <c r="E951" s="82"/>
      <c r="F951" s="82"/>
      <c r="G951" s="8" t="s">
        <v>84</v>
      </c>
      <c r="H951" s="8" t="s">
        <v>34</v>
      </c>
      <c r="I951" s="8" t="s">
        <v>3539</v>
      </c>
      <c r="J951" s="12">
        <f t="shared" si="3"/>
        <v>16</v>
      </c>
      <c r="K951" s="8" t="s">
        <v>8482</v>
      </c>
      <c r="L951" s="8" t="s">
        <v>8483</v>
      </c>
      <c r="M951" s="8" t="s">
        <v>2019</v>
      </c>
      <c r="N951" s="8" t="s">
        <v>2020</v>
      </c>
      <c r="O951" s="8" t="s">
        <v>8548</v>
      </c>
      <c r="P951" s="8" t="s">
        <v>8487</v>
      </c>
      <c r="Q951" s="8" t="s">
        <v>975</v>
      </c>
      <c r="R951" s="8" t="s">
        <v>977</v>
      </c>
      <c r="S951" s="8" t="s">
        <v>8549</v>
      </c>
      <c r="T951" s="8" t="s">
        <v>57</v>
      </c>
      <c r="U951" s="8" t="s">
        <v>59</v>
      </c>
      <c r="V951" s="8" t="s">
        <v>2027</v>
      </c>
      <c r="W951" s="8" t="s">
        <v>3398</v>
      </c>
    </row>
    <row r="952" spans="1:23" ht="15" customHeight="1">
      <c r="A952" s="183"/>
      <c r="B952" s="13" t="s">
        <v>8551</v>
      </c>
      <c r="C952" s="104">
        <v>1</v>
      </c>
      <c r="D952" s="104">
        <v>1</v>
      </c>
      <c r="E952" s="82"/>
      <c r="F952" s="82"/>
      <c r="G952" s="8" t="s">
        <v>155</v>
      </c>
      <c r="H952" s="8" t="s">
        <v>34</v>
      </c>
      <c r="I952" s="8" t="s">
        <v>8552</v>
      </c>
      <c r="J952" s="12">
        <f t="shared" si="3"/>
        <v>29</v>
      </c>
      <c r="K952" s="8" t="s">
        <v>40</v>
      </c>
      <c r="L952" s="8" t="s">
        <v>42</v>
      </c>
      <c r="M952" s="8" t="s">
        <v>43</v>
      </c>
      <c r="N952" s="8" t="s">
        <v>45</v>
      </c>
      <c r="O952" s="8" t="s">
        <v>8482</v>
      </c>
      <c r="P952" s="8" t="s">
        <v>8483</v>
      </c>
      <c r="Q952" s="8" t="s">
        <v>2019</v>
      </c>
      <c r="R952" s="8" t="s">
        <v>2020</v>
      </c>
      <c r="S952" s="8" t="s">
        <v>8556</v>
      </c>
      <c r="T952" s="8" t="s">
        <v>57</v>
      </c>
      <c r="U952" s="8" t="s">
        <v>59</v>
      </c>
      <c r="V952" s="8" t="s">
        <v>60</v>
      </c>
      <c r="W952" s="8" t="s">
        <v>2027</v>
      </c>
    </row>
    <row r="953" spans="1:23" ht="15" customHeight="1">
      <c r="A953" s="183"/>
      <c r="B953" s="13" t="s">
        <v>8557</v>
      </c>
      <c r="C953" s="104">
        <v>1</v>
      </c>
      <c r="D953" s="104">
        <v>1</v>
      </c>
      <c r="E953" s="82"/>
      <c r="F953" s="82"/>
      <c r="G953" s="8" t="s">
        <v>155</v>
      </c>
      <c r="H953" s="8" t="s">
        <v>34</v>
      </c>
      <c r="I953" s="8" t="s">
        <v>8560</v>
      </c>
      <c r="J953" s="12">
        <f t="shared" si="3"/>
        <v>33</v>
      </c>
      <c r="K953" s="8" t="s">
        <v>8482</v>
      </c>
      <c r="L953" s="8" t="s">
        <v>8483</v>
      </c>
      <c r="M953" s="8" t="s">
        <v>2019</v>
      </c>
      <c r="N953" s="8" t="s">
        <v>2020</v>
      </c>
      <c r="O953" s="8" t="s">
        <v>8562</v>
      </c>
      <c r="P953" s="8" t="s">
        <v>8487</v>
      </c>
      <c r="Q953" s="8" t="s">
        <v>53</v>
      </c>
      <c r="R953" s="8" t="s">
        <v>55</v>
      </c>
      <c r="S953" s="8" t="s">
        <v>8564</v>
      </c>
      <c r="T953" s="8" t="s">
        <v>57</v>
      </c>
      <c r="U953" s="8" t="s">
        <v>59</v>
      </c>
      <c r="V953" s="8" t="s">
        <v>2027</v>
      </c>
      <c r="W953" s="8" t="s">
        <v>2197</v>
      </c>
    </row>
    <row r="954" spans="1:23" ht="15" customHeight="1">
      <c r="A954" s="183"/>
      <c r="B954" s="13" t="s">
        <v>8565</v>
      </c>
      <c r="C954" s="104">
        <v>1</v>
      </c>
      <c r="D954" s="104">
        <v>1</v>
      </c>
      <c r="E954" s="82"/>
      <c r="F954" s="82"/>
      <c r="G954" s="8" t="s">
        <v>84</v>
      </c>
      <c r="H954" s="8" t="s">
        <v>34</v>
      </c>
      <c r="I954" s="8" t="s">
        <v>8568</v>
      </c>
      <c r="J954" s="12">
        <f t="shared" si="3"/>
        <v>21</v>
      </c>
      <c r="K954" s="8" t="s">
        <v>8482</v>
      </c>
      <c r="L954" s="8" t="s">
        <v>8483</v>
      </c>
      <c r="M954" s="8" t="s">
        <v>2019</v>
      </c>
      <c r="N954" s="8" t="s">
        <v>2020</v>
      </c>
      <c r="O954" s="8" t="s">
        <v>8571</v>
      </c>
      <c r="P954" s="8" t="s">
        <v>8487</v>
      </c>
      <c r="Q954" s="8" t="s">
        <v>135</v>
      </c>
      <c r="R954" s="8" t="s">
        <v>136</v>
      </c>
      <c r="S954" s="8" t="s">
        <v>8573</v>
      </c>
      <c r="T954" s="8" t="s">
        <v>57</v>
      </c>
      <c r="U954" s="8" t="s">
        <v>59</v>
      </c>
      <c r="V954" s="8" t="s">
        <v>2027</v>
      </c>
      <c r="W954" s="8" t="s">
        <v>3421</v>
      </c>
    </row>
    <row r="955" spans="1:23" ht="15" customHeight="1">
      <c r="A955" s="183"/>
      <c r="B955" s="13" t="s">
        <v>8574</v>
      </c>
      <c r="C955" s="104">
        <v>1</v>
      </c>
      <c r="D955" s="104">
        <v>1</v>
      </c>
      <c r="E955" s="82"/>
      <c r="F955" s="82"/>
      <c r="G955" s="8" t="s">
        <v>155</v>
      </c>
      <c r="H955" s="8" t="s">
        <v>34</v>
      </c>
      <c r="I955" s="8" t="s">
        <v>8577</v>
      </c>
      <c r="J955" s="12">
        <f t="shared" si="3"/>
        <v>96</v>
      </c>
      <c r="K955" s="8" t="s">
        <v>8482</v>
      </c>
      <c r="L955" s="8" t="s">
        <v>8483</v>
      </c>
      <c r="M955" s="8" t="s">
        <v>2019</v>
      </c>
      <c r="N955" s="8" t="s">
        <v>2020</v>
      </c>
      <c r="O955" s="8" t="s">
        <v>8579</v>
      </c>
      <c r="P955" s="8" t="s">
        <v>8487</v>
      </c>
      <c r="Q955" s="8" t="s">
        <v>796</v>
      </c>
      <c r="R955" s="8" t="s">
        <v>797</v>
      </c>
      <c r="S955" s="8" t="s">
        <v>8581</v>
      </c>
      <c r="T955" s="8" t="s">
        <v>57</v>
      </c>
      <c r="U955" s="8" t="s">
        <v>59</v>
      </c>
      <c r="V955" s="8" t="s">
        <v>2027</v>
      </c>
      <c r="W955" s="8" t="s">
        <v>8582</v>
      </c>
    </row>
    <row r="956" spans="1:23" ht="15" customHeight="1">
      <c r="A956" s="183"/>
      <c r="B956" s="13" t="s">
        <v>8583</v>
      </c>
      <c r="C956" s="104">
        <v>1</v>
      </c>
      <c r="D956" s="104">
        <v>1</v>
      </c>
      <c r="E956" s="82"/>
      <c r="F956" s="82"/>
      <c r="G956" s="8" t="s">
        <v>84</v>
      </c>
      <c r="H956" s="8" t="s">
        <v>34</v>
      </c>
      <c r="I956" s="8" t="s">
        <v>8586</v>
      </c>
      <c r="J956" s="12">
        <f t="shared" si="3"/>
        <v>18</v>
      </c>
      <c r="K956" s="8" t="s">
        <v>1242</v>
      </c>
      <c r="L956" s="8" t="s">
        <v>1243</v>
      </c>
      <c r="M956" s="8" t="s">
        <v>46</v>
      </c>
      <c r="N956" s="8" t="s">
        <v>49</v>
      </c>
      <c r="O956" s="8" t="s">
        <v>170</v>
      </c>
      <c r="P956" s="8" t="s">
        <v>171</v>
      </c>
      <c r="Q956" s="8" t="s">
        <v>46</v>
      </c>
      <c r="R956" s="8" t="s">
        <v>49</v>
      </c>
      <c r="S956" s="8" t="s">
        <v>8591</v>
      </c>
      <c r="T956" s="8" t="s">
        <v>78</v>
      </c>
      <c r="U956" s="8" t="s">
        <v>5285</v>
      </c>
      <c r="V956" s="8" t="s">
        <v>1255</v>
      </c>
      <c r="W956" s="8" t="s">
        <v>177</v>
      </c>
    </row>
    <row r="957" spans="1:23" ht="15" customHeight="1">
      <c r="A957" s="183"/>
      <c r="B957" s="13" t="s">
        <v>8594</v>
      </c>
      <c r="C957" s="104">
        <v>1</v>
      </c>
      <c r="D957" s="104">
        <v>1</v>
      </c>
      <c r="E957" s="82"/>
      <c r="F957" s="82"/>
      <c r="G957" s="8" t="s">
        <v>664</v>
      </c>
      <c r="H957" s="8" t="s">
        <v>34</v>
      </c>
      <c r="I957" s="8" t="s">
        <v>7555</v>
      </c>
      <c r="J957" s="12">
        <f t="shared" si="3"/>
        <v>38</v>
      </c>
      <c r="K957" s="8" t="s">
        <v>40</v>
      </c>
      <c r="L957" s="8" t="s">
        <v>42</v>
      </c>
      <c r="M957" s="8" t="s">
        <v>43</v>
      </c>
      <c r="N957" s="8" t="s">
        <v>45</v>
      </c>
      <c r="O957" s="8" t="s">
        <v>8539</v>
      </c>
      <c r="P957" s="8" t="s">
        <v>8487</v>
      </c>
      <c r="Q957" s="8" t="s">
        <v>774</v>
      </c>
      <c r="R957" s="8" t="s">
        <v>775</v>
      </c>
      <c r="S957" s="8" t="s">
        <v>8599</v>
      </c>
      <c r="T957" s="8" t="s">
        <v>57</v>
      </c>
      <c r="U957" s="8" t="s">
        <v>59</v>
      </c>
      <c r="V957" s="8" t="s">
        <v>60</v>
      </c>
      <c r="W957" s="8" t="s">
        <v>8543</v>
      </c>
    </row>
    <row r="958" spans="1:23" ht="15" customHeight="1">
      <c r="A958" s="183"/>
      <c r="B958" s="13" t="s">
        <v>8601</v>
      </c>
      <c r="C958" s="104">
        <v>1</v>
      </c>
      <c r="D958" s="104">
        <v>1</v>
      </c>
      <c r="E958" s="82"/>
      <c r="F958" s="82"/>
      <c r="G958" s="8" t="s">
        <v>664</v>
      </c>
      <c r="H958" s="8" t="s">
        <v>34</v>
      </c>
      <c r="I958" s="8" t="s">
        <v>8604</v>
      </c>
      <c r="J958" s="12">
        <f t="shared" si="3"/>
        <v>17</v>
      </c>
      <c r="K958" s="8" t="s">
        <v>40</v>
      </c>
      <c r="L958" s="8" t="s">
        <v>42</v>
      </c>
      <c r="M958" s="8" t="s">
        <v>43</v>
      </c>
      <c r="N958" s="8" t="s">
        <v>45</v>
      </c>
      <c r="O958" s="8" t="s">
        <v>8562</v>
      </c>
      <c r="P958" s="8" t="s">
        <v>8487</v>
      </c>
      <c r="Q958" s="8" t="s">
        <v>53</v>
      </c>
      <c r="R958" s="8" t="s">
        <v>55</v>
      </c>
      <c r="S958" s="8" t="s">
        <v>8607</v>
      </c>
      <c r="T958" s="8" t="s">
        <v>57</v>
      </c>
      <c r="U958" s="8" t="s">
        <v>59</v>
      </c>
      <c r="V958" s="8" t="s">
        <v>60</v>
      </c>
      <c r="W958" s="8" t="s">
        <v>2197</v>
      </c>
    </row>
    <row r="959" spans="1:23" ht="15" customHeight="1">
      <c r="A959" s="184"/>
      <c r="B959" s="13" t="s">
        <v>8609</v>
      </c>
      <c r="C959" s="104">
        <v>1</v>
      </c>
      <c r="D959" s="104">
        <v>1</v>
      </c>
      <c r="E959" s="82"/>
      <c r="F959" s="82"/>
      <c r="G959" s="8" t="s">
        <v>664</v>
      </c>
      <c r="H959" s="8" t="s">
        <v>34</v>
      </c>
      <c r="I959" s="8" t="s">
        <v>8610</v>
      </c>
      <c r="J959" s="12">
        <f t="shared" si="3"/>
        <v>69</v>
      </c>
      <c r="K959" s="8" t="s">
        <v>40</v>
      </c>
      <c r="L959" s="8" t="s">
        <v>42</v>
      </c>
      <c r="M959" s="8" t="s">
        <v>43</v>
      </c>
      <c r="N959" s="8" t="s">
        <v>45</v>
      </c>
      <c r="O959" s="8" t="s">
        <v>8579</v>
      </c>
      <c r="P959" s="8" t="s">
        <v>8487</v>
      </c>
      <c r="Q959" s="8" t="s">
        <v>796</v>
      </c>
      <c r="R959" s="8" t="s">
        <v>797</v>
      </c>
      <c r="S959" s="8" t="s">
        <v>8613</v>
      </c>
      <c r="T959" s="8" t="s">
        <v>57</v>
      </c>
      <c r="U959" s="8" t="s">
        <v>59</v>
      </c>
      <c r="V959" s="8" t="s">
        <v>60</v>
      </c>
      <c r="W959" s="8" t="s">
        <v>2517</v>
      </c>
    </row>
    <row r="960" spans="1:23" ht="15" customHeight="1">
      <c r="A960" s="182" t="s">
        <v>8616</v>
      </c>
      <c r="B960" s="13" t="s">
        <v>8620</v>
      </c>
      <c r="C960" s="104">
        <v>1</v>
      </c>
      <c r="D960" s="104">
        <v>1</v>
      </c>
      <c r="E960" s="82">
        <v>1</v>
      </c>
      <c r="F960" s="82"/>
      <c r="G960" s="8" t="s">
        <v>996</v>
      </c>
      <c r="H960" s="8" t="s">
        <v>31</v>
      </c>
      <c r="I960" s="8" t="s">
        <v>8622</v>
      </c>
      <c r="J960" s="12">
        <f t="shared" si="3"/>
        <v>51</v>
      </c>
      <c r="K960" s="8" t="s">
        <v>95</v>
      </c>
      <c r="L960" s="8" t="s">
        <v>96</v>
      </c>
      <c r="M960" s="8" t="s">
        <v>43</v>
      </c>
      <c r="N960" s="8" t="s">
        <v>45</v>
      </c>
      <c r="O960" s="8" t="s">
        <v>8626</v>
      </c>
      <c r="P960" s="8" t="s">
        <v>8627</v>
      </c>
      <c r="Q960" s="8" t="s">
        <v>46</v>
      </c>
      <c r="R960" s="8" t="s">
        <v>49</v>
      </c>
      <c r="S960" s="8" t="s">
        <v>8629</v>
      </c>
      <c r="T960" s="8" t="s">
        <v>57</v>
      </c>
      <c r="U960" s="8" t="s">
        <v>59</v>
      </c>
      <c r="V960" s="8" t="s">
        <v>102</v>
      </c>
      <c r="W960" s="8" t="s">
        <v>8631</v>
      </c>
    </row>
    <row r="961" spans="1:23" ht="15" customHeight="1">
      <c r="A961" s="183"/>
      <c r="B961" s="13" t="s">
        <v>8632</v>
      </c>
      <c r="C961" s="104">
        <v>1</v>
      </c>
      <c r="D961" s="104">
        <v>1</v>
      </c>
      <c r="E961" s="82"/>
      <c r="F961" s="82"/>
      <c r="G961" s="8" t="s">
        <v>1080</v>
      </c>
      <c r="H961" s="8" t="s">
        <v>31</v>
      </c>
      <c r="I961" s="8" t="s">
        <v>8635</v>
      </c>
      <c r="J961" s="12">
        <f t="shared" si="3"/>
        <v>37</v>
      </c>
      <c r="K961" s="8" t="s">
        <v>169</v>
      </c>
      <c r="L961" s="8" t="s">
        <v>172</v>
      </c>
      <c r="M961" s="8" t="s">
        <v>174</v>
      </c>
      <c r="N961" s="8" t="s">
        <v>175</v>
      </c>
      <c r="O961" s="8" t="s">
        <v>8626</v>
      </c>
      <c r="P961" s="8" t="s">
        <v>8627</v>
      </c>
      <c r="Q961" s="8" t="s">
        <v>46</v>
      </c>
      <c r="R961" s="8" t="s">
        <v>49</v>
      </c>
      <c r="S961" s="8" t="s">
        <v>8638</v>
      </c>
      <c r="T961" s="8" t="s">
        <v>57</v>
      </c>
      <c r="U961" s="8" t="s">
        <v>59</v>
      </c>
      <c r="V961" s="8" t="s">
        <v>180</v>
      </c>
      <c r="W961" s="8" t="s">
        <v>8631</v>
      </c>
    </row>
    <row r="962" spans="1:23" ht="15" customHeight="1">
      <c r="A962" s="183"/>
      <c r="B962" s="13" t="s">
        <v>8640</v>
      </c>
      <c r="C962" s="104">
        <v>1</v>
      </c>
      <c r="D962" s="104">
        <v>1</v>
      </c>
      <c r="E962" s="82"/>
      <c r="F962" s="82"/>
      <c r="G962" s="8" t="s">
        <v>664</v>
      </c>
      <c r="H962" s="8" t="s">
        <v>34</v>
      </c>
      <c r="I962" s="8" t="s">
        <v>6480</v>
      </c>
      <c r="J962" s="12">
        <f t="shared" si="3"/>
        <v>16</v>
      </c>
      <c r="K962" s="8" t="s">
        <v>325</v>
      </c>
      <c r="L962" s="8" t="s">
        <v>326</v>
      </c>
      <c r="M962" s="8" t="s">
        <v>46</v>
      </c>
      <c r="N962" s="8" t="s">
        <v>49</v>
      </c>
      <c r="O962" s="8" t="s">
        <v>8626</v>
      </c>
      <c r="P962" s="8" t="s">
        <v>8627</v>
      </c>
      <c r="Q962" s="8" t="s">
        <v>46</v>
      </c>
      <c r="R962" s="8" t="s">
        <v>49</v>
      </c>
      <c r="S962" s="8" t="s">
        <v>8643</v>
      </c>
      <c r="T962" s="8" t="s">
        <v>78</v>
      </c>
      <c r="U962" s="8" t="s">
        <v>59</v>
      </c>
      <c r="V962" s="8" t="s">
        <v>329</v>
      </c>
      <c r="W962" s="8" t="s">
        <v>8631</v>
      </c>
    </row>
    <row r="963" spans="1:23" ht="15" customHeight="1">
      <c r="A963" s="183"/>
      <c r="B963" s="13" t="s">
        <v>8646</v>
      </c>
      <c r="C963" s="104">
        <v>1</v>
      </c>
      <c r="D963" s="104">
        <v>1</v>
      </c>
      <c r="E963" s="82"/>
      <c r="F963" s="82"/>
      <c r="G963" s="8" t="s">
        <v>691</v>
      </c>
      <c r="H963" s="8" t="s">
        <v>34</v>
      </c>
      <c r="I963" s="8" t="s">
        <v>8648</v>
      </c>
      <c r="J963" s="12">
        <f t="shared" si="3"/>
        <v>18</v>
      </c>
      <c r="K963" s="8" t="s">
        <v>170</v>
      </c>
      <c r="L963" s="8" t="s">
        <v>171</v>
      </c>
      <c r="M963" s="8" t="s">
        <v>46</v>
      </c>
      <c r="N963" s="8" t="s">
        <v>49</v>
      </c>
      <c r="O963" s="8" t="s">
        <v>8626</v>
      </c>
      <c r="P963" s="8" t="s">
        <v>8627</v>
      </c>
      <c r="Q963" s="8" t="s">
        <v>46</v>
      </c>
      <c r="R963" s="8" t="s">
        <v>49</v>
      </c>
      <c r="S963" s="8" t="s">
        <v>8651</v>
      </c>
      <c r="T963" s="8" t="s">
        <v>78</v>
      </c>
      <c r="U963" s="8" t="s">
        <v>59</v>
      </c>
      <c r="V963" s="8" t="s">
        <v>177</v>
      </c>
      <c r="W963" s="8" t="s">
        <v>8631</v>
      </c>
    </row>
    <row r="964" spans="1:23" ht="15" customHeight="1">
      <c r="A964" s="183"/>
      <c r="B964" s="13" t="s">
        <v>8654</v>
      </c>
      <c r="C964" s="104">
        <v>1</v>
      </c>
      <c r="D964" s="104">
        <v>1</v>
      </c>
      <c r="E964" s="82"/>
      <c r="F964" s="82"/>
      <c r="G964" s="8" t="s">
        <v>911</v>
      </c>
      <c r="H964" s="8" t="s">
        <v>34</v>
      </c>
      <c r="I964" s="8" t="s">
        <v>8656</v>
      </c>
      <c r="J964" s="12">
        <f t="shared" si="3"/>
        <v>40</v>
      </c>
      <c r="K964" s="8" t="s">
        <v>8657</v>
      </c>
      <c r="L964" s="8" t="s">
        <v>8658</v>
      </c>
      <c r="M964" s="8" t="s">
        <v>842</v>
      </c>
      <c r="N964" s="8" t="s">
        <v>843</v>
      </c>
      <c r="O964" s="8" t="s">
        <v>8626</v>
      </c>
      <c r="P964" s="8" t="s">
        <v>8627</v>
      </c>
      <c r="Q964" s="8" t="s">
        <v>46</v>
      </c>
      <c r="R964" s="8" t="s">
        <v>49</v>
      </c>
      <c r="S964" s="8" t="s">
        <v>8661</v>
      </c>
      <c r="T964" s="8" t="s">
        <v>57</v>
      </c>
      <c r="U964" s="8" t="s">
        <v>59</v>
      </c>
      <c r="V964" s="8" t="s">
        <v>8664</v>
      </c>
      <c r="W964" s="8" t="s">
        <v>8631</v>
      </c>
    </row>
    <row r="965" spans="1:23" ht="15" customHeight="1">
      <c r="A965" s="183"/>
      <c r="B965" s="13" t="s">
        <v>8665</v>
      </c>
      <c r="C965" s="104">
        <v>1</v>
      </c>
      <c r="D965" s="104">
        <v>1</v>
      </c>
      <c r="E965" s="82"/>
      <c r="F965" s="82"/>
      <c r="G965" s="8" t="s">
        <v>911</v>
      </c>
      <c r="H965" s="8" t="s">
        <v>34</v>
      </c>
      <c r="I965" s="8" t="s">
        <v>6480</v>
      </c>
      <c r="J965" s="12">
        <f t="shared" si="3"/>
        <v>16</v>
      </c>
      <c r="K965" s="8" t="s">
        <v>325</v>
      </c>
      <c r="L965" s="8" t="s">
        <v>326</v>
      </c>
      <c r="M965" s="8" t="s">
        <v>46</v>
      </c>
      <c r="N965" s="8" t="s">
        <v>49</v>
      </c>
      <c r="O965" s="8" t="s">
        <v>8626</v>
      </c>
      <c r="P965" s="8" t="s">
        <v>8627</v>
      </c>
      <c r="Q965" s="8" t="s">
        <v>46</v>
      </c>
      <c r="R965" s="8" t="s">
        <v>49</v>
      </c>
      <c r="S965" s="8" t="s">
        <v>8643</v>
      </c>
      <c r="T965" s="8" t="s">
        <v>78</v>
      </c>
      <c r="U965" s="8" t="s">
        <v>59</v>
      </c>
      <c r="V965" s="8" t="s">
        <v>329</v>
      </c>
      <c r="W965" s="8" t="s">
        <v>8631</v>
      </c>
    </row>
    <row r="966" spans="1:23" ht="15" customHeight="1">
      <c r="A966" s="183"/>
      <c r="B966" s="13" t="s">
        <v>8671</v>
      </c>
      <c r="C966" s="104">
        <v>1</v>
      </c>
      <c r="D966" s="104">
        <v>1</v>
      </c>
      <c r="E966" s="82"/>
      <c r="F966" s="82"/>
      <c r="G966" s="8" t="s">
        <v>691</v>
      </c>
      <c r="H966" s="8" t="s">
        <v>34</v>
      </c>
      <c r="I966" s="8" t="s">
        <v>6480</v>
      </c>
      <c r="J966" s="12">
        <f t="shared" si="3"/>
        <v>16</v>
      </c>
      <c r="K966" s="8" t="s">
        <v>325</v>
      </c>
      <c r="L966" s="8" t="s">
        <v>326</v>
      </c>
      <c r="M966" s="8" t="s">
        <v>46</v>
      </c>
      <c r="N966" s="8" t="s">
        <v>49</v>
      </c>
      <c r="O966" s="8" t="s">
        <v>8626</v>
      </c>
      <c r="P966" s="8" t="s">
        <v>8627</v>
      </c>
      <c r="Q966" s="8" t="s">
        <v>46</v>
      </c>
      <c r="R966" s="8" t="s">
        <v>49</v>
      </c>
      <c r="S966" s="8" t="s">
        <v>8643</v>
      </c>
      <c r="T966" s="8" t="s">
        <v>78</v>
      </c>
      <c r="U966" s="8" t="s">
        <v>2279</v>
      </c>
      <c r="V966" s="8" t="s">
        <v>329</v>
      </c>
      <c r="W966" s="8" t="s">
        <v>8631</v>
      </c>
    </row>
    <row r="967" spans="1:23" ht="15" customHeight="1">
      <c r="A967" s="183"/>
      <c r="B967" s="13" t="s">
        <v>8675</v>
      </c>
      <c r="C967" s="104">
        <v>1</v>
      </c>
      <c r="D967" s="104">
        <v>1</v>
      </c>
      <c r="E967" s="82"/>
      <c r="F967" s="82"/>
      <c r="G967" s="8" t="s">
        <v>664</v>
      </c>
      <c r="H967" s="8" t="s">
        <v>34</v>
      </c>
      <c r="I967" s="8" t="s">
        <v>8676</v>
      </c>
      <c r="J967" s="12">
        <f t="shared" si="3"/>
        <v>19</v>
      </c>
      <c r="K967" s="8" t="s">
        <v>325</v>
      </c>
      <c r="L967" s="8" t="s">
        <v>326</v>
      </c>
      <c r="M967" s="8" t="s">
        <v>46</v>
      </c>
      <c r="N967" s="8" t="s">
        <v>49</v>
      </c>
      <c r="O967" s="8" t="s">
        <v>8678</v>
      </c>
      <c r="P967" s="8" t="s">
        <v>8680</v>
      </c>
      <c r="Q967" s="8" t="s">
        <v>46</v>
      </c>
      <c r="R967" s="8" t="s">
        <v>49</v>
      </c>
      <c r="S967" s="8" t="s">
        <v>8681</v>
      </c>
      <c r="T967" s="8" t="s">
        <v>78</v>
      </c>
      <c r="U967" s="8" t="s">
        <v>59</v>
      </c>
      <c r="V967" s="8" t="s">
        <v>329</v>
      </c>
      <c r="W967" s="8" t="s">
        <v>994</v>
      </c>
    </row>
    <row r="968" spans="1:23" ht="15" customHeight="1">
      <c r="A968" s="183"/>
      <c r="B968" s="13" t="s">
        <v>8684</v>
      </c>
      <c r="C968" s="104">
        <v>1</v>
      </c>
      <c r="D968" s="104">
        <v>1</v>
      </c>
      <c r="E968" s="82"/>
      <c r="F968" s="82"/>
      <c r="G968" s="8" t="s">
        <v>664</v>
      </c>
      <c r="H968" s="8" t="s">
        <v>34</v>
      </c>
      <c r="I968" s="8" t="s">
        <v>8686</v>
      </c>
      <c r="J968" s="12">
        <f t="shared" si="3"/>
        <v>10</v>
      </c>
      <c r="K968" s="8" t="s">
        <v>8678</v>
      </c>
      <c r="L968" s="8" t="s">
        <v>8680</v>
      </c>
      <c r="M968" s="8" t="s">
        <v>46</v>
      </c>
      <c r="N968" s="8" t="s">
        <v>49</v>
      </c>
      <c r="O968" s="8" t="s">
        <v>8626</v>
      </c>
      <c r="P968" s="8" t="s">
        <v>8627</v>
      </c>
      <c r="Q968" s="8" t="s">
        <v>46</v>
      </c>
      <c r="R968" s="8" t="s">
        <v>49</v>
      </c>
      <c r="S968" s="8" t="s">
        <v>8688</v>
      </c>
      <c r="T968" s="8" t="s">
        <v>78</v>
      </c>
      <c r="U968" s="8" t="s">
        <v>59</v>
      </c>
      <c r="V968" s="8" t="s">
        <v>994</v>
      </c>
      <c r="W968" s="8" t="s">
        <v>8631</v>
      </c>
    </row>
    <row r="969" spans="1:23" ht="15" customHeight="1">
      <c r="A969" s="183"/>
      <c r="B969" s="13" t="s">
        <v>8691</v>
      </c>
      <c r="C969" s="104">
        <v>1</v>
      </c>
      <c r="D969" s="104">
        <v>1</v>
      </c>
      <c r="E969" s="82"/>
      <c r="F969" s="82"/>
      <c r="G969" s="8" t="s">
        <v>664</v>
      </c>
      <c r="H969" s="8" t="s">
        <v>34</v>
      </c>
      <c r="I969" s="8" t="s">
        <v>8692</v>
      </c>
      <c r="J969" s="12">
        <f t="shared" si="3"/>
        <v>7</v>
      </c>
      <c r="K969" s="8" t="s">
        <v>8678</v>
      </c>
      <c r="L969" s="8" t="s">
        <v>8680</v>
      </c>
      <c r="M969" s="8" t="s">
        <v>46</v>
      </c>
      <c r="N969" s="8" t="s">
        <v>49</v>
      </c>
      <c r="O969" s="8" t="s">
        <v>8694</v>
      </c>
      <c r="P969" s="8" t="s">
        <v>8695</v>
      </c>
      <c r="Q969" s="8" t="s">
        <v>46</v>
      </c>
      <c r="R969" s="8" t="s">
        <v>49</v>
      </c>
      <c r="S969" s="8" t="s">
        <v>8697</v>
      </c>
      <c r="T969" s="8" t="s">
        <v>78</v>
      </c>
      <c r="U969" s="8" t="s">
        <v>59</v>
      </c>
      <c r="V969" s="8" t="s">
        <v>994</v>
      </c>
      <c r="W969" s="8" t="s">
        <v>2775</v>
      </c>
    </row>
    <row r="970" spans="1:23" ht="15" customHeight="1">
      <c r="A970" s="183"/>
      <c r="B970" s="13" t="s">
        <v>8699</v>
      </c>
      <c r="C970" s="104">
        <v>1</v>
      </c>
      <c r="D970" s="104">
        <v>1</v>
      </c>
      <c r="E970" s="82"/>
      <c r="F970" s="82"/>
      <c r="G970" s="8" t="s">
        <v>664</v>
      </c>
      <c r="H970" s="8" t="s">
        <v>34</v>
      </c>
      <c r="I970" s="8" t="s">
        <v>7144</v>
      </c>
      <c r="J970" s="12">
        <f t="shared" si="3"/>
        <v>11</v>
      </c>
      <c r="K970" s="8" t="s">
        <v>8694</v>
      </c>
      <c r="L970" s="8" t="s">
        <v>8695</v>
      </c>
      <c r="M970" s="8" t="s">
        <v>46</v>
      </c>
      <c r="N970" s="8" t="s">
        <v>49</v>
      </c>
      <c r="O970" s="8" t="s">
        <v>8703</v>
      </c>
      <c r="P970" s="8" t="s">
        <v>8695</v>
      </c>
      <c r="Q970" s="8" t="s">
        <v>46</v>
      </c>
      <c r="R970" s="8" t="s">
        <v>49</v>
      </c>
      <c r="S970" s="8" t="s">
        <v>8704</v>
      </c>
      <c r="T970" s="8" t="s">
        <v>78</v>
      </c>
      <c r="U970" s="8" t="s">
        <v>59</v>
      </c>
      <c r="V970" s="8" t="s">
        <v>2775</v>
      </c>
      <c r="W970" s="8" t="s">
        <v>6589</v>
      </c>
    </row>
    <row r="971" spans="1:23" ht="15" customHeight="1">
      <c r="A971" s="183"/>
      <c r="B971" s="13" t="s">
        <v>8705</v>
      </c>
      <c r="C971" s="104">
        <v>1</v>
      </c>
      <c r="D971" s="104">
        <v>1</v>
      </c>
      <c r="E971" s="82"/>
      <c r="F971" s="82"/>
      <c r="G971" s="8" t="s">
        <v>664</v>
      </c>
      <c r="H971" s="8" t="s">
        <v>34</v>
      </c>
      <c r="I971" s="8" t="s">
        <v>5237</v>
      </c>
      <c r="J971" s="12">
        <f t="shared" si="3"/>
        <v>20</v>
      </c>
      <c r="K971" s="8" t="s">
        <v>8626</v>
      </c>
      <c r="L971" s="8" t="s">
        <v>8627</v>
      </c>
      <c r="M971" s="8" t="s">
        <v>46</v>
      </c>
      <c r="N971" s="8" t="s">
        <v>49</v>
      </c>
      <c r="O971" s="8" t="s">
        <v>8711</v>
      </c>
      <c r="P971" s="8" t="s">
        <v>8712</v>
      </c>
      <c r="Q971" s="8" t="s">
        <v>813</v>
      </c>
      <c r="R971" s="8" t="s">
        <v>718</v>
      </c>
      <c r="S971" s="8" t="s">
        <v>8713</v>
      </c>
      <c r="T971" s="8" t="s">
        <v>57</v>
      </c>
      <c r="U971" s="8" t="s">
        <v>59</v>
      </c>
      <c r="V971" s="8" t="s">
        <v>8631</v>
      </c>
      <c r="W971" s="8" t="s">
        <v>8714</v>
      </c>
    </row>
    <row r="972" spans="1:23" ht="15" customHeight="1">
      <c r="A972" s="183"/>
      <c r="B972" s="13" t="s">
        <v>8715</v>
      </c>
      <c r="C972" s="104">
        <v>1</v>
      </c>
      <c r="D972" s="104">
        <v>1</v>
      </c>
      <c r="E972" s="82"/>
      <c r="F972" s="82"/>
      <c r="G972" s="8" t="s">
        <v>664</v>
      </c>
      <c r="H972" s="8" t="s">
        <v>34</v>
      </c>
      <c r="I972" s="8" t="s">
        <v>5813</v>
      </c>
      <c r="J972" s="12">
        <f t="shared" si="3"/>
        <v>15</v>
      </c>
      <c r="K972" s="8" t="s">
        <v>8719</v>
      </c>
      <c r="L972" s="8" t="s">
        <v>8720</v>
      </c>
      <c r="M972" s="8" t="s">
        <v>813</v>
      </c>
      <c r="N972" s="8" t="s">
        <v>718</v>
      </c>
      <c r="O972" s="8" t="s">
        <v>8711</v>
      </c>
      <c r="P972" s="8" t="s">
        <v>8712</v>
      </c>
      <c r="Q972" s="8" t="s">
        <v>813</v>
      </c>
      <c r="R972" s="8" t="s">
        <v>718</v>
      </c>
      <c r="S972" s="8" t="s">
        <v>8722</v>
      </c>
      <c r="T972" s="8" t="s">
        <v>78</v>
      </c>
      <c r="U972" s="8" t="s">
        <v>59</v>
      </c>
      <c r="V972" s="8" t="s">
        <v>1481</v>
      </c>
      <c r="W972" s="8" t="s">
        <v>8714</v>
      </c>
    </row>
    <row r="973" spans="1:23" ht="15" customHeight="1">
      <c r="A973" s="183"/>
      <c r="B973" s="13" t="s">
        <v>8724</v>
      </c>
      <c r="C973" s="104">
        <v>1</v>
      </c>
      <c r="D973" s="104">
        <v>1</v>
      </c>
      <c r="E973" s="82"/>
      <c r="F973" s="82"/>
      <c r="G973" s="8" t="s">
        <v>664</v>
      </c>
      <c r="H973" s="8" t="s">
        <v>34</v>
      </c>
      <c r="I973" s="8" t="s">
        <v>232</v>
      </c>
      <c r="J973" s="12">
        <f t="shared" si="3"/>
        <v>10</v>
      </c>
      <c r="K973" s="8" t="s">
        <v>8728</v>
      </c>
      <c r="L973" s="8" t="s">
        <v>8729</v>
      </c>
      <c r="M973" s="8" t="s">
        <v>813</v>
      </c>
      <c r="N973" s="8" t="s">
        <v>718</v>
      </c>
      <c r="O973" s="8" t="s">
        <v>8719</v>
      </c>
      <c r="P973" s="8" t="s">
        <v>8720</v>
      </c>
      <c r="Q973" s="8" t="s">
        <v>813</v>
      </c>
      <c r="R973" s="8" t="s">
        <v>718</v>
      </c>
      <c r="S973" s="8" t="s">
        <v>89</v>
      </c>
      <c r="T973" s="8" t="s">
        <v>78</v>
      </c>
      <c r="U973" s="8" t="s">
        <v>59</v>
      </c>
      <c r="V973" s="8" t="s">
        <v>89</v>
      </c>
      <c r="W973" s="8" t="s">
        <v>89</v>
      </c>
    </row>
    <row r="974" spans="1:23" ht="15" customHeight="1">
      <c r="A974" s="183"/>
      <c r="B974" s="13" t="s">
        <v>8732</v>
      </c>
      <c r="C974" s="104">
        <v>1</v>
      </c>
      <c r="D974" s="104">
        <v>1</v>
      </c>
      <c r="E974" s="82"/>
      <c r="F974" s="82"/>
      <c r="G974" s="8" t="s">
        <v>664</v>
      </c>
      <c r="H974" s="8" t="s">
        <v>34</v>
      </c>
      <c r="I974" s="8" t="s">
        <v>8735</v>
      </c>
      <c r="J974" s="12">
        <f t="shared" si="3"/>
        <v>23</v>
      </c>
      <c r="K974" s="8" t="s">
        <v>8728</v>
      </c>
      <c r="L974" s="8" t="s">
        <v>8729</v>
      </c>
      <c r="M974" s="8" t="s">
        <v>813</v>
      </c>
      <c r="N974" s="8" t="s">
        <v>718</v>
      </c>
      <c r="O974" s="8" t="s">
        <v>8738</v>
      </c>
      <c r="P974" s="8" t="s">
        <v>8739</v>
      </c>
      <c r="Q974" s="8" t="s">
        <v>842</v>
      </c>
      <c r="R974" s="8" t="s">
        <v>843</v>
      </c>
      <c r="S974" s="8" t="s">
        <v>8741</v>
      </c>
      <c r="T974" s="8" t="s">
        <v>57</v>
      </c>
      <c r="U974" s="8" t="s">
        <v>59</v>
      </c>
      <c r="V974" s="8" t="s">
        <v>1481</v>
      </c>
      <c r="W974" s="8" t="s">
        <v>8742</v>
      </c>
    </row>
    <row r="975" spans="1:23" ht="15" customHeight="1">
      <c r="A975" s="183"/>
      <c r="B975" s="13" t="s">
        <v>8743</v>
      </c>
      <c r="C975" s="104">
        <v>1</v>
      </c>
      <c r="D975" s="104">
        <v>1</v>
      </c>
      <c r="E975" s="82"/>
      <c r="F975" s="82"/>
      <c r="G975" s="8" t="s">
        <v>664</v>
      </c>
      <c r="H975" s="8" t="s">
        <v>34</v>
      </c>
      <c r="I975" s="8" t="s">
        <v>1011</v>
      </c>
      <c r="J975" s="12">
        <f t="shared" si="3"/>
        <v>13</v>
      </c>
      <c r="K975" s="8" t="s">
        <v>8728</v>
      </c>
      <c r="L975" s="8" t="s">
        <v>8729</v>
      </c>
      <c r="M975" s="8" t="s">
        <v>813</v>
      </c>
      <c r="N975" s="8" t="s">
        <v>718</v>
      </c>
      <c r="O975" s="8" t="s">
        <v>8748</v>
      </c>
      <c r="P975" s="8" t="s">
        <v>8739</v>
      </c>
      <c r="Q975" s="8" t="s">
        <v>3391</v>
      </c>
      <c r="R975" s="8" t="s">
        <v>3392</v>
      </c>
      <c r="S975" s="8" t="s">
        <v>8750</v>
      </c>
      <c r="T975" s="8" t="s">
        <v>57</v>
      </c>
      <c r="U975" s="8" t="s">
        <v>59</v>
      </c>
      <c r="V975" s="8" t="s">
        <v>1481</v>
      </c>
      <c r="W975" s="8" t="s">
        <v>8751</v>
      </c>
    </row>
    <row r="976" spans="1:23" ht="15" customHeight="1">
      <c r="A976" s="183"/>
      <c r="B976" s="13" t="s">
        <v>8752</v>
      </c>
      <c r="C976" s="104">
        <v>1</v>
      </c>
      <c r="D976" s="104">
        <v>1</v>
      </c>
      <c r="E976" s="82"/>
      <c r="F976" s="82"/>
      <c r="G976" s="8" t="s">
        <v>664</v>
      </c>
      <c r="H976" s="8" t="s">
        <v>34</v>
      </c>
      <c r="I976" s="8" t="s">
        <v>8755</v>
      </c>
      <c r="J976" s="12">
        <f t="shared" si="3"/>
        <v>14</v>
      </c>
      <c r="K976" s="8" t="s">
        <v>8728</v>
      </c>
      <c r="L976" s="8" t="s">
        <v>8729</v>
      </c>
      <c r="M976" s="8" t="s">
        <v>813</v>
      </c>
      <c r="N976" s="8" t="s">
        <v>718</v>
      </c>
      <c r="O976" s="8" t="s">
        <v>8757</v>
      </c>
      <c r="P976" s="8" t="s">
        <v>8759</v>
      </c>
      <c r="Q976" s="8" t="s">
        <v>931</v>
      </c>
      <c r="R976" s="8" t="s">
        <v>932</v>
      </c>
      <c r="S976" s="8" t="s">
        <v>8761</v>
      </c>
      <c r="T976" s="8" t="s">
        <v>57</v>
      </c>
      <c r="U976" s="8" t="s">
        <v>59</v>
      </c>
      <c r="V976" s="8" t="s">
        <v>1481</v>
      </c>
      <c r="W976" s="8" t="s">
        <v>8762</v>
      </c>
    </row>
    <row r="977" spans="1:23" ht="15" customHeight="1">
      <c r="A977" s="183"/>
      <c r="B977" s="13" t="s">
        <v>8763</v>
      </c>
      <c r="C977" s="104">
        <v>1</v>
      </c>
      <c r="D977" s="104">
        <v>1</v>
      </c>
      <c r="E977" s="82"/>
      <c r="F977" s="82"/>
      <c r="G977" s="8" t="s">
        <v>664</v>
      </c>
      <c r="H977" s="8" t="s">
        <v>34</v>
      </c>
      <c r="I977" s="8" t="s">
        <v>4565</v>
      </c>
      <c r="J977" s="12">
        <f t="shared" si="3"/>
        <v>20</v>
      </c>
      <c r="K977" s="8" t="s">
        <v>8757</v>
      </c>
      <c r="L977" s="8" t="s">
        <v>8759</v>
      </c>
      <c r="M977" s="8" t="s">
        <v>931</v>
      </c>
      <c r="N977" s="8" t="s">
        <v>932</v>
      </c>
      <c r="O977" s="8" t="s">
        <v>8766</v>
      </c>
      <c r="P977" s="8" t="s">
        <v>8767</v>
      </c>
      <c r="Q977" s="8" t="s">
        <v>1838</v>
      </c>
      <c r="R977" s="8" t="s">
        <v>1839</v>
      </c>
      <c r="S977" s="8" t="s">
        <v>8769</v>
      </c>
      <c r="T977" s="8" t="s">
        <v>57</v>
      </c>
      <c r="U977" s="8" t="s">
        <v>59</v>
      </c>
      <c r="V977" s="8" t="s">
        <v>8762</v>
      </c>
      <c r="W977" s="8" t="s">
        <v>8116</v>
      </c>
    </row>
    <row r="978" spans="1:23" ht="15" customHeight="1">
      <c r="A978" s="183"/>
      <c r="B978" s="13" t="s">
        <v>8770</v>
      </c>
      <c r="C978" s="104">
        <v>1</v>
      </c>
      <c r="D978" s="104">
        <v>1</v>
      </c>
      <c r="E978" s="82"/>
      <c r="F978" s="82"/>
      <c r="G978" s="8" t="s">
        <v>664</v>
      </c>
      <c r="H978" s="8" t="s">
        <v>34</v>
      </c>
      <c r="I978" s="8" t="s">
        <v>3059</v>
      </c>
      <c r="J978" s="12">
        <f t="shared" si="3"/>
        <v>11</v>
      </c>
      <c r="K978" s="8" t="s">
        <v>8766</v>
      </c>
      <c r="L978" s="8" t="s">
        <v>8767</v>
      </c>
      <c r="M978" s="8" t="s">
        <v>1838</v>
      </c>
      <c r="N978" s="8" t="s">
        <v>1839</v>
      </c>
      <c r="O978" s="8" t="s">
        <v>8773</v>
      </c>
      <c r="P978" s="8" t="s">
        <v>8775</v>
      </c>
      <c r="Q978" s="8" t="s">
        <v>872</v>
      </c>
      <c r="R978" s="8" t="s">
        <v>873</v>
      </c>
      <c r="S978" s="8" t="s">
        <v>8776</v>
      </c>
      <c r="T978" s="8" t="s">
        <v>57</v>
      </c>
      <c r="U978" s="8" t="s">
        <v>59</v>
      </c>
      <c r="V978" s="8" t="s">
        <v>8116</v>
      </c>
      <c r="W978" s="8" t="s">
        <v>8169</v>
      </c>
    </row>
    <row r="979" spans="1:23" ht="15" customHeight="1">
      <c r="A979" s="183"/>
      <c r="B979" s="13" t="s">
        <v>8777</v>
      </c>
      <c r="C979" s="104">
        <v>1</v>
      </c>
      <c r="D979" s="104">
        <v>1</v>
      </c>
      <c r="E979" s="82"/>
      <c r="F979" s="82"/>
      <c r="G979" s="8" t="s">
        <v>664</v>
      </c>
      <c r="H979" s="8" t="s">
        <v>34</v>
      </c>
      <c r="I979" s="8" t="s">
        <v>696</v>
      </c>
      <c r="J979" s="12">
        <f t="shared" si="3"/>
        <v>19</v>
      </c>
      <c r="K979" s="8" t="s">
        <v>8773</v>
      </c>
      <c r="L979" s="8" t="s">
        <v>8775</v>
      </c>
      <c r="M979" s="8" t="s">
        <v>872</v>
      </c>
      <c r="N979" s="8" t="s">
        <v>873</v>
      </c>
      <c r="O979" s="8" t="s">
        <v>8781</v>
      </c>
      <c r="P979" s="8" t="s">
        <v>8782</v>
      </c>
      <c r="Q979" s="8" t="s">
        <v>709</v>
      </c>
      <c r="R979" s="8" t="s">
        <v>710</v>
      </c>
      <c r="S979" s="8" t="s">
        <v>8783</v>
      </c>
      <c r="T979" s="8" t="s">
        <v>57</v>
      </c>
      <c r="U979" s="8" t="s">
        <v>59</v>
      </c>
      <c r="V979" s="8" t="s">
        <v>8169</v>
      </c>
      <c r="W979" s="8" t="s">
        <v>8784</v>
      </c>
    </row>
    <row r="980" spans="1:23" ht="15" customHeight="1">
      <c r="A980" s="183"/>
      <c r="B980" s="13" t="s">
        <v>8785</v>
      </c>
      <c r="C980" s="104">
        <v>1</v>
      </c>
      <c r="D980" s="104">
        <v>1</v>
      </c>
      <c r="E980" s="82"/>
      <c r="F980" s="82"/>
      <c r="G980" s="8" t="s">
        <v>664</v>
      </c>
      <c r="H980" s="8" t="s">
        <v>34</v>
      </c>
      <c r="I980" s="8" t="s">
        <v>8788</v>
      </c>
      <c r="J980" s="12">
        <f t="shared" si="3"/>
        <v>66</v>
      </c>
      <c r="K980" s="8" t="s">
        <v>8728</v>
      </c>
      <c r="L980" s="8" t="s">
        <v>8729</v>
      </c>
      <c r="M980" s="8" t="s">
        <v>813</v>
      </c>
      <c r="N980" s="8" t="s">
        <v>718</v>
      </c>
      <c r="O980" s="8" t="s">
        <v>8790</v>
      </c>
      <c r="P980" s="8" t="s">
        <v>8791</v>
      </c>
      <c r="Q980" s="8" t="s">
        <v>896</v>
      </c>
      <c r="R980" s="8" t="s">
        <v>897</v>
      </c>
      <c r="S980" s="8" t="s">
        <v>8792</v>
      </c>
      <c r="T980" s="8" t="s">
        <v>57</v>
      </c>
      <c r="U980" s="8" t="s">
        <v>59</v>
      </c>
      <c r="V980" s="8" t="s">
        <v>1481</v>
      </c>
      <c r="W980" s="8" t="s">
        <v>8793</v>
      </c>
    </row>
    <row r="981" spans="1:23" ht="15" customHeight="1">
      <c r="A981" s="183"/>
      <c r="B981" s="13" t="s">
        <v>8796</v>
      </c>
      <c r="C981" s="104">
        <v>1</v>
      </c>
      <c r="D981" s="104">
        <v>1</v>
      </c>
      <c r="E981" s="82"/>
      <c r="F981" s="82"/>
      <c r="G981" s="8" t="s">
        <v>664</v>
      </c>
      <c r="H981" s="8" t="s">
        <v>34</v>
      </c>
      <c r="I981" s="8" t="s">
        <v>8797</v>
      </c>
      <c r="J981" s="12">
        <f t="shared" si="3"/>
        <v>29</v>
      </c>
      <c r="K981" s="8" t="s">
        <v>8799</v>
      </c>
      <c r="L981" s="8" t="s">
        <v>8800</v>
      </c>
      <c r="M981" s="8" t="s">
        <v>2484</v>
      </c>
      <c r="N981" s="8" t="s">
        <v>2485</v>
      </c>
      <c r="O981" s="8" t="s">
        <v>8790</v>
      </c>
      <c r="P981" s="8" t="s">
        <v>8791</v>
      </c>
      <c r="Q981" s="8" t="s">
        <v>896</v>
      </c>
      <c r="R981" s="8" t="s">
        <v>897</v>
      </c>
      <c r="S981" s="8" t="s">
        <v>8802</v>
      </c>
      <c r="T981" s="8" t="s">
        <v>57</v>
      </c>
      <c r="U981" s="8" t="s">
        <v>59</v>
      </c>
      <c r="V981" s="8" t="s">
        <v>2494</v>
      </c>
      <c r="W981" s="8" t="s">
        <v>8793</v>
      </c>
    </row>
    <row r="982" spans="1:23" ht="15" customHeight="1">
      <c r="A982" s="183"/>
      <c r="B982" s="13" t="s">
        <v>8804</v>
      </c>
      <c r="C982" s="104">
        <v>1</v>
      </c>
      <c r="D982" s="104">
        <v>1</v>
      </c>
      <c r="E982" s="82"/>
      <c r="F982" s="82"/>
      <c r="G982" s="8" t="s">
        <v>664</v>
      </c>
      <c r="H982" s="8" t="s">
        <v>34</v>
      </c>
      <c r="I982" s="8" t="s">
        <v>8807</v>
      </c>
      <c r="J982" s="12">
        <f t="shared" si="3"/>
        <v>47</v>
      </c>
      <c r="K982" s="8" t="s">
        <v>8799</v>
      </c>
      <c r="L982" s="8" t="s">
        <v>8800</v>
      </c>
      <c r="M982" s="8" t="s">
        <v>2484</v>
      </c>
      <c r="N982" s="8" t="s">
        <v>2485</v>
      </c>
      <c r="O982" s="8" t="s">
        <v>8809</v>
      </c>
      <c r="P982" s="8" t="s">
        <v>8810</v>
      </c>
      <c r="Q982" s="8" t="s">
        <v>2781</v>
      </c>
      <c r="R982" s="8" t="s">
        <v>2782</v>
      </c>
      <c r="S982" s="8" t="s">
        <v>3442</v>
      </c>
      <c r="T982" s="8" t="s">
        <v>57</v>
      </c>
      <c r="U982" s="8" t="s">
        <v>59</v>
      </c>
      <c r="V982" s="8" t="s">
        <v>2494</v>
      </c>
      <c r="W982" s="8" t="s">
        <v>3443</v>
      </c>
    </row>
    <row r="983" spans="1:23" ht="15" customHeight="1">
      <c r="A983" s="183"/>
      <c r="B983" s="13" t="s">
        <v>8812</v>
      </c>
      <c r="C983" s="104">
        <v>1</v>
      </c>
      <c r="D983" s="104">
        <v>1</v>
      </c>
      <c r="E983" s="82"/>
      <c r="F983" s="82"/>
      <c r="G983" s="8" t="s">
        <v>664</v>
      </c>
      <c r="H983" s="8" t="s">
        <v>34</v>
      </c>
      <c r="I983" s="8" t="s">
        <v>8816</v>
      </c>
      <c r="J983" s="12">
        <f t="shared" si="3"/>
        <v>25</v>
      </c>
      <c r="K983" s="8" t="s">
        <v>8809</v>
      </c>
      <c r="L983" s="8" t="s">
        <v>8810</v>
      </c>
      <c r="M983" s="8" t="s">
        <v>2781</v>
      </c>
      <c r="N983" s="8" t="s">
        <v>2782</v>
      </c>
      <c r="O983" s="8" t="s">
        <v>8819</v>
      </c>
      <c r="P983" s="8" t="s">
        <v>8820</v>
      </c>
      <c r="Q983" s="8" t="s">
        <v>2763</v>
      </c>
      <c r="R983" s="8" t="s">
        <v>2765</v>
      </c>
      <c r="S983" s="8" t="s">
        <v>8822</v>
      </c>
      <c r="T983" s="8" t="s">
        <v>57</v>
      </c>
      <c r="U983" s="8" t="s">
        <v>59</v>
      </c>
      <c r="V983" s="8" t="s">
        <v>3443</v>
      </c>
      <c r="W983" s="8" t="s">
        <v>8823</v>
      </c>
    </row>
    <row r="984" spans="1:23" ht="15" customHeight="1">
      <c r="A984" s="183"/>
      <c r="B984" s="13" t="s">
        <v>8825</v>
      </c>
      <c r="C984" s="104">
        <v>1</v>
      </c>
      <c r="D984" s="104">
        <v>1</v>
      </c>
      <c r="E984" s="82"/>
      <c r="F984" s="82"/>
      <c r="G984" s="8" t="s">
        <v>664</v>
      </c>
      <c r="H984" s="8" t="s">
        <v>34</v>
      </c>
      <c r="I984" s="8" t="s">
        <v>8828</v>
      </c>
      <c r="J984" s="12">
        <f t="shared" si="3"/>
        <v>61</v>
      </c>
      <c r="K984" s="8" t="s">
        <v>8819</v>
      </c>
      <c r="L984" s="8" t="s">
        <v>8820</v>
      </c>
      <c r="M984" s="8" t="s">
        <v>2763</v>
      </c>
      <c r="N984" s="8" t="s">
        <v>2765</v>
      </c>
      <c r="O984" s="8" t="s">
        <v>8830</v>
      </c>
      <c r="P984" s="8" t="s">
        <v>8831</v>
      </c>
      <c r="Q984" s="8" t="s">
        <v>531</v>
      </c>
      <c r="R984" s="8" t="s">
        <v>532</v>
      </c>
      <c r="S984" s="8" t="s">
        <v>8832</v>
      </c>
      <c r="T984" s="8" t="s">
        <v>57</v>
      </c>
      <c r="U984" s="8" t="s">
        <v>59</v>
      </c>
      <c r="V984" s="8" t="s">
        <v>8823</v>
      </c>
      <c r="W984" s="8" t="s">
        <v>8833</v>
      </c>
    </row>
    <row r="985" spans="1:23" ht="15" customHeight="1">
      <c r="A985" s="183"/>
      <c r="B985" s="13" t="s">
        <v>8836</v>
      </c>
      <c r="C985" s="104">
        <v>1</v>
      </c>
      <c r="D985" s="104">
        <v>1</v>
      </c>
      <c r="E985" s="82"/>
      <c r="F985" s="82"/>
      <c r="G985" s="8" t="s">
        <v>664</v>
      </c>
      <c r="H985" s="8" t="s">
        <v>34</v>
      </c>
      <c r="I985" s="8" t="s">
        <v>8837</v>
      </c>
      <c r="J985" s="12">
        <f t="shared" si="3"/>
        <v>35</v>
      </c>
      <c r="K985" s="8" t="s">
        <v>8728</v>
      </c>
      <c r="L985" s="8" t="s">
        <v>8729</v>
      </c>
      <c r="M985" s="8" t="s">
        <v>813</v>
      </c>
      <c r="N985" s="8" t="s">
        <v>718</v>
      </c>
      <c r="O985" s="8" t="s">
        <v>8840</v>
      </c>
      <c r="P985" s="8" t="s">
        <v>8841</v>
      </c>
      <c r="Q985" s="8" t="s">
        <v>2019</v>
      </c>
      <c r="R985" s="8" t="s">
        <v>2020</v>
      </c>
      <c r="S985" s="8" t="s">
        <v>8842</v>
      </c>
      <c r="T985" s="8" t="s">
        <v>57</v>
      </c>
      <c r="U985" s="8" t="s">
        <v>59</v>
      </c>
      <c r="V985" s="8" t="s">
        <v>1481</v>
      </c>
      <c r="W985" s="8" t="s">
        <v>2027</v>
      </c>
    </row>
    <row r="986" spans="1:23" ht="15" customHeight="1">
      <c r="A986" s="183"/>
      <c r="B986" s="13" t="s">
        <v>8846</v>
      </c>
      <c r="C986" s="104">
        <v>1</v>
      </c>
      <c r="D986" s="104">
        <v>1</v>
      </c>
      <c r="E986" s="82"/>
      <c r="F986" s="82"/>
      <c r="G986" s="8" t="s">
        <v>664</v>
      </c>
      <c r="H986" s="8" t="s">
        <v>34</v>
      </c>
      <c r="I986" s="8" t="s">
        <v>232</v>
      </c>
      <c r="J986" s="12">
        <f t="shared" si="3"/>
        <v>10</v>
      </c>
      <c r="K986" s="8" t="s">
        <v>8840</v>
      </c>
      <c r="L986" s="8" t="s">
        <v>8841</v>
      </c>
      <c r="M986" s="8" t="s">
        <v>2019</v>
      </c>
      <c r="N986" s="8" t="s">
        <v>2020</v>
      </c>
      <c r="O986" s="8" t="s">
        <v>8848</v>
      </c>
      <c r="P986" s="8" t="s">
        <v>8849</v>
      </c>
      <c r="Q986" s="8" t="s">
        <v>2019</v>
      </c>
      <c r="R986" s="8" t="s">
        <v>2020</v>
      </c>
      <c r="S986" s="8" t="s">
        <v>89</v>
      </c>
      <c r="T986" s="8" t="s">
        <v>78</v>
      </c>
      <c r="U986" s="8" t="s">
        <v>59</v>
      </c>
      <c r="V986" s="8" t="s">
        <v>89</v>
      </c>
      <c r="W986" s="8" t="s">
        <v>89</v>
      </c>
    </row>
    <row r="987" spans="1:23" ht="15" customHeight="1">
      <c r="A987" s="183"/>
      <c r="B987" s="13" t="s">
        <v>8852</v>
      </c>
      <c r="C987" s="104">
        <v>1</v>
      </c>
      <c r="D987" s="104">
        <v>1</v>
      </c>
      <c r="E987" s="82"/>
      <c r="F987" s="82"/>
      <c r="G987" s="8" t="s">
        <v>664</v>
      </c>
      <c r="H987" s="8" t="s">
        <v>34</v>
      </c>
      <c r="I987" s="8" t="s">
        <v>8853</v>
      </c>
      <c r="J987" s="12">
        <f t="shared" si="3"/>
        <v>20</v>
      </c>
      <c r="K987" s="8" t="s">
        <v>8855</v>
      </c>
      <c r="L987" s="8" t="s">
        <v>8856</v>
      </c>
      <c r="M987" s="8" t="s">
        <v>2055</v>
      </c>
      <c r="N987" s="8" t="s">
        <v>1997</v>
      </c>
      <c r="O987" s="8" t="s">
        <v>8848</v>
      </c>
      <c r="P987" s="8" t="s">
        <v>8849</v>
      </c>
      <c r="Q987" s="8" t="s">
        <v>2019</v>
      </c>
      <c r="R987" s="8" t="s">
        <v>2020</v>
      </c>
      <c r="S987" s="8" t="s">
        <v>8858</v>
      </c>
      <c r="T987" s="8" t="s">
        <v>57</v>
      </c>
      <c r="U987" s="8" t="s">
        <v>59</v>
      </c>
      <c r="V987" s="8" t="s">
        <v>8860</v>
      </c>
      <c r="W987" s="8" t="s">
        <v>2027</v>
      </c>
    </row>
    <row r="988" spans="1:23" ht="15" customHeight="1">
      <c r="A988" s="183"/>
      <c r="B988" s="13" t="s">
        <v>8862</v>
      </c>
      <c r="C988" s="104">
        <v>1</v>
      </c>
      <c r="D988" s="104">
        <v>1</v>
      </c>
      <c r="E988" s="82"/>
      <c r="F988" s="82"/>
      <c r="G988" s="8" t="s">
        <v>664</v>
      </c>
      <c r="H988" s="8" t="s">
        <v>34</v>
      </c>
      <c r="I988" s="8" t="s">
        <v>7830</v>
      </c>
      <c r="J988" s="12">
        <f t="shared" si="3"/>
        <v>11</v>
      </c>
      <c r="K988" s="8" t="s">
        <v>8865</v>
      </c>
      <c r="L988" s="8" t="s">
        <v>8866</v>
      </c>
      <c r="M988" s="8" t="s">
        <v>2066</v>
      </c>
      <c r="N988" s="8" t="s">
        <v>1997</v>
      </c>
      <c r="O988" s="8" t="s">
        <v>8867</v>
      </c>
      <c r="P988" s="8" t="s">
        <v>8866</v>
      </c>
      <c r="Q988" s="8" t="s">
        <v>2078</v>
      </c>
      <c r="R988" s="8" t="s">
        <v>1997</v>
      </c>
      <c r="S988" s="8" t="s">
        <v>8869</v>
      </c>
      <c r="T988" s="8" t="s">
        <v>57</v>
      </c>
      <c r="U988" s="8" t="s">
        <v>59</v>
      </c>
      <c r="V988" s="8" t="s">
        <v>8871</v>
      </c>
      <c r="W988" s="8" t="s">
        <v>8039</v>
      </c>
    </row>
    <row r="989" spans="1:23" ht="15" customHeight="1">
      <c r="A989" s="183"/>
      <c r="B989" s="13" t="s">
        <v>8873</v>
      </c>
      <c r="C989" s="104">
        <v>1</v>
      </c>
      <c r="D989" s="104">
        <v>1</v>
      </c>
      <c r="E989" s="82"/>
      <c r="F989" s="82"/>
      <c r="G989" s="8" t="s">
        <v>664</v>
      </c>
      <c r="H989" s="8" t="s">
        <v>34</v>
      </c>
      <c r="I989" s="8" t="s">
        <v>8875</v>
      </c>
      <c r="J989" s="12">
        <f t="shared" si="3"/>
        <v>24</v>
      </c>
      <c r="K989" s="8" t="s">
        <v>8840</v>
      </c>
      <c r="L989" s="8" t="s">
        <v>8841</v>
      </c>
      <c r="M989" s="8" t="s">
        <v>2019</v>
      </c>
      <c r="N989" s="8" t="s">
        <v>2020</v>
      </c>
      <c r="O989" s="8" t="s">
        <v>8877</v>
      </c>
      <c r="P989" s="8" t="s">
        <v>8878</v>
      </c>
      <c r="Q989" s="8" t="s">
        <v>1050</v>
      </c>
      <c r="R989" s="8" t="s">
        <v>718</v>
      </c>
      <c r="S989" s="8" t="s">
        <v>8879</v>
      </c>
      <c r="T989" s="8" t="s">
        <v>57</v>
      </c>
      <c r="U989" s="8" t="s">
        <v>59</v>
      </c>
      <c r="V989" s="8" t="s">
        <v>2027</v>
      </c>
      <c r="W989" s="8" t="s">
        <v>1661</v>
      </c>
    </row>
    <row r="990" spans="1:23" ht="15" customHeight="1">
      <c r="A990" s="183"/>
      <c r="B990" s="13" t="s">
        <v>8882</v>
      </c>
      <c r="C990" s="104">
        <v>1</v>
      </c>
      <c r="D990" s="104">
        <v>1</v>
      </c>
      <c r="E990" s="82"/>
      <c r="F990" s="82"/>
      <c r="G990" s="8" t="s">
        <v>664</v>
      </c>
      <c r="H990" s="8" t="s">
        <v>34</v>
      </c>
      <c r="I990" s="8" t="s">
        <v>8884</v>
      </c>
      <c r="J990" s="12">
        <f t="shared" si="3"/>
        <v>13</v>
      </c>
      <c r="K990" s="8" t="s">
        <v>8885</v>
      </c>
      <c r="L990" s="8" t="s">
        <v>8886</v>
      </c>
      <c r="M990" s="8" t="s">
        <v>1764</v>
      </c>
      <c r="N990" s="8" t="s">
        <v>1740</v>
      </c>
      <c r="O990" s="8" t="s">
        <v>8877</v>
      </c>
      <c r="P990" s="8" t="s">
        <v>8878</v>
      </c>
      <c r="Q990" s="8" t="s">
        <v>1050</v>
      </c>
      <c r="R990" s="8" t="s">
        <v>718</v>
      </c>
      <c r="S990" s="8" t="s">
        <v>8888</v>
      </c>
      <c r="T990" s="8" t="s">
        <v>57</v>
      </c>
      <c r="U990" s="8" t="s">
        <v>59</v>
      </c>
      <c r="V990" s="8" t="s">
        <v>7975</v>
      </c>
      <c r="W990" s="8" t="s">
        <v>1661</v>
      </c>
    </row>
    <row r="991" spans="1:23" ht="15" customHeight="1">
      <c r="A991" s="183"/>
      <c r="B991" s="13" t="s">
        <v>8891</v>
      </c>
      <c r="C991" s="104">
        <v>1</v>
      </c>
      <c r="D991" s="104">
        <v>1</v>
      </c>
      <c r="E991" s="82"/>
      <c r="F991" s="82"/>
      <c r="G991" s="8" t="s">
        <v>664</v>
      </c>
      <c r="H991" s="8" t="s">
        <v>34</v>
      </c>
      <c r="I991" s="8" t="s">
        <v>4074</v>
      </c>
      <c r="J991" s="12">
        <f t="shared" si="3"/>
        <v>12</v>
      </c>
      <c r="K991" s="8" t="s">
        <v>8893</v>
      </c>
      <c r="L991" s="8" t="s">
        <v>8894</v>
      </c>
      <c r="M991" s="8" t="s">
        <v>1634</v>
      </c>
      <c r="N991" s="8" t="s">
        <v>1620</v>
      </c>
      <c r="O991" s="8" t="s">
        <v>8896</v>
      </c>
      <c r="P991" s="8" t="s">
        <v>8897</v>
      </c>
      <c r="Q991" s="8" t="s">
        <v>43</v>
      </c>
      <c r="R991" s="8" t="s">
        <v>45</v>
      </c>
      <c r="S991" s="8" t="s">
        <v>8898</v>
      </c>
      <c r="T991" s="8" t="s">
        <v>57</v>
      </c>
      <c r="U991" s="8" t="s">
        <v>59</v>
      </c>
      <c r="V991" s="8" t="s">
        <v>8902</v>
      </c>
      <c r="W991" s="8" t="s">
        <v>8903</v>
      </c>
    </row>
    <row r="992" spans="1:23" ht="15" customHeight="1">
      <c r="A992" s="183"/>
      <c r="B992" s="13" t="s">
        <v>8905</v>
      </c>
      <c r="C992" s="104">
        <v>1</v>
      </c>
      <c r="D992" s="104">
        <v>1</v>
      </c>
      <c r="E992" s="82"/>
      <c r="F992" s="82"/>
      <c r="G992" s="8" t="s">
        <v>664</v>
      </c>
      <c r="H992" s="8" t="s">
        <v>34</v>
      </c>
      <c r="I992" s="8" t="s">
        <v>8906</v>
      </c>
      <c r="J992" s="12">
        <f t="shared" si="3"/>
        <v>26</v>
      </c>
      <c r="K992" s="8" t="s">
        <v>8908</v>
      </c>
      <c r="L992" s="8" t="s">
        <v>8909</v>
      </c>
      <c r="M992" s="8" t="s">
        <v>1722</v>
      </c>
      <c r="N992" s="8" t="s">
        <v>1724</v>
      </c>
      <c r="O992" s="8" t="s">
        <v>8896</v>
      </c>
      <c r="P992" s="8" t="s">
        <v>8897</v>
      </c>
      <c r="Q992" s="8" t="s">
        <v>43</v>
      </c>
      <c r="R992" s="8" t="s">
        <v>45</v>
      </c>
      <c r="S992" s="8" t="s">
        <v>8911</v>
      </c>
      <c r="T992" s="8" t="s">
        <v>57</v>
      </c>
      <c r="U992" s="8" t="s">
        <v>59</v>
      </c>
      <c r="V992" s="8" t="s">
        <v>1730</v>
      </c>
      <c r="W992" s="8" t="s">
        <v>8903</v>
      </c>
    </row>
    <row r="993" spans="1:23" ht="15" customHeight="1">
      <c r="A993" s="183"/>
      <c r="B993" s="13" t="s">
        <v>8915</v>
      </c>
      <c r="C993" s="104">
        <v>1</v>
      </c>
      <c r="D993" s="104">
        <v>1</v>
      </c>
      <c r="E993" s="82"/>
      <c r="F993" s="82"/>
      <c r="G993" s="8" t="s">
        <v>664</v>
      </c>
      <c r="H993" s="8" t="s">
        <v>34</v>
      </c>
      <c r="I993" s="8" t="s">
        <v>8917</v>
      </c>
      <c r="J993" s="12">
        <f t="shared" si="3"/>
        <v>22</v>
      </c>
      <c r="K993" s="8" t="s">
        <v>8728</v>
      </c>
      <c r="L993" s="8" t="s">
        <v>8729</v>
      </c>
      <c r="M993" s="8" t="s">
        <v>813</v>
      </c>
      <c r="N993" s="8" t="s">
        <v>718</v>
      </c>
      <c r="O993" s="8" t="s">
        <v>8918</v>
      </c>
      <c r="P993" s="8" t="s">
        <v>8739</v>
      </c>
      <c r="Q993" s="8" t="s">
        <v>3290</v>
      </c>
      <c r="R993" s="8" t="s">
        <v>3291</v>
      </c>
      <c r="S993" s="8" t="s">
        <v>8920</v>
      </c>
      <c r="T993" s="8" t="s">
        <v>57</v>
      </c>
      <c r="U993" s="8" t="s">
        <v>94</v>
      </c>
      <c r="V993" s="8" t="s">
        <v>1481</v>
      </c>
      <c r="W993" s="8" t="s">
        <v>3323</v>
      </c>
    </row>
    <row r="994" spans="1:23" ht="15" customHeight="1">
      <c r="A994" s="183"/>
      <c r="B994" s="13" t="s">
        <v>8924</v>
      </c>
      <c r="C994" s="104">
        <v>1</v>
      </c>
      <c r="D994" s="104">
        <v>1</v>
      </c>
      <c r="E994" s="82"/>
      <c r="F994" s="82"/>
      <c r="G994" s="8" t="s">
        <v>664</v>
      </c>
      <c r="H994" s="8" t="s">
        <v>34</v>
      </c>
      <c r="I994" s="8" t="s">
        <v>8925</v>
      </c>
      <c r="J994" s="12">
        <f t="shared" si="3"/>
        <v>16</v>
      </c>
      <c r="K994" s="8" t="s">
        <v>8865</v>
      </c>
      <c r="L994" s="8" t="s">
        <v>8866</v>
      </c>
      <c r="M994" s="8" t="s">
        <v>2066</v>
      </c>
      <c r="N994" s="8" t="s">
        <v>1997</v>
      </c>
      <c r="O994" s="8" t="s">
        <v>8855</v>
      </c>
      <c r="P994" s="8" t="s">
        <v>8856</v>
      </c>
      <c r="Q994" s="8" t="s">
        <v>2055</v>
      </c>
      <c r="R994" s="8" t="s">
        <v>1997</v>
      </c>
      <c r="S994" s="8" t="s">
        <v>8928</v>
      </c>
      <c r="T994" s="8" t="s">
        <v>57</v>
      </c>
      <c r="U994" s="8" t="s">
        <v>94</v>
      </c>
      <c r="V994" s="8" t="s">
        <v>8871</v>
      </c>
      <c r="W994" s="8" t="s">
        <v>8860</v>
      </c>
    </row>
    <row r="995" spans="1:23" ht="15" customHeight="1">
      <c r="A995" s="183"/>
      <c r="B995" s="13" t="s">
        <v>8930</v>
      </c>
      <c r="C995" s="104">
        <v>1</v>
      </c>
      <c r="D995" s="104">
        <v>1</v>
      </c>
      <c r="E995" s="82"/>
      <c r="F995" s="82"/>
      <c r="G995" s="8" t="s">
        <v>664</v>
      </c>
      <c r="H995" s="8" t="s">
        <v>34</v>
      </c>
      <c r="I995" s="8" t="s">
        <v>8931</v>
      </c>
      <c r="J995" s="12">
        <f t="shared" si="3"/>
        <v>17</v>
      </c>
      <c r="K995" s="8" t="s">
        <v>8867</v>
      </c>
      <c r="L995" s="8" t="s">
        <v>8866</v>
      </c>
      <c r="M995" s="8" t="s">
        <v>2078</v>
      </c>
      <c r="N995" s="8" t="s">
        <v>1997</v>
      </c>
      <c r="O995" s="8" t="s">
        <v>8933</v>
      </c>
      <c r="P995" s="8" t="s">
        <v>8935</v>
      </c>
      <c r="Q995" s="8" t="s">
        <v>135</v>
      </c>
      <c r="R995" s="8" t="s">
        <v>136</v>
      </c>
      <c r="S995" s="8" t="s">
        <v>8936</v>
      </c>
      <c r="T995" s="8" t="s">
        <v>57</v>
      </c>
      <c r="U995" s="8" t="s">
        <v>94</v>
      </c>
      <c r="V995" s="8" t="s">
        <v>8039</v>
      </c>
      <c r="W995" s="8" t="s">
        <v>7865</v>
      </c>
    </row>
    <row r="996" spans="1:23" ht="15" customHeight="1">
      <c r="A996" s="183"/>
      <c r="B996" s="13" t="s">
        <v>8940</v>
      </c>
      <c r="C996" s="104">
        <v>1</v>
      </c>
      <c r="D996" s="104">
        <v>1</v>
      </c>
      <c r="E996" s="82"/>
      <c r="F996" s="82"/>
      <c r="G996" s="8" t="s">
        <v>664</v>
      </c>
      <c r="H996" s="8" t="s">
        <v>34</v>
      </c>
      <c r="I996" s="8" t="s">
        <v>8942</v>
      </c>
      <c r="J996" s="12">
        <f t="shared" si="3"/>
        <v>38</v>
      </c>
      <c r="K996" s="8" t="s">
        <v>8943</v>
      </c>
      <c r="L996" s="8" t="s">
        <v>8878</v>
      </c>
      <c r="M996" s="8" t="s">
        <v>716</v>
      </c>
      <c r="N996" s="8" t="s">
        <v>718</v>
      </c>
      <c r="O996" s="8" t="s">
        <v>8933</v>
      </c>
      <c r="P996" s="8" t="s">
        <v>8935</v>
      </c>
      <c r="Q996" s="8" t="s">
        <v>135</v>
      </c>
      <c r="R996" s="8" t="s">
        <v>136</v>
      </c>
      <c r="S996" s="8" t="s">
        <v>8946</v>
      </c>
      <c r="T996" s="8" t="s">
        <v>57</v>
      </c>
      <c r="U996" s="8" t="s">
        <v>94</v>
      </c>
      <c r="V996" s="8" t="s">
        <v>1598</v>
      </c>
      <c r="W996" s="8" t="s">
        <v>7865</v>
      </c>
    </row>
    <row r="997" spans="1:23" ht="15" customHeight="1">
      <c r="A997" s="183"/>
      <c r="B997" s="13" t="s">
        <v>8949</v>
      </c>
      <c r="C997" s="104">
        <v>1</v>
      </c>
      <c r="D997" s="104">
        <v>1</v>
      </c>
      <c r="E997" s="82"/>
      <c r="F997" s="82"/>
      <c r="G997" s="8" t="s">
        <v>664</v>
      </c>
      <c r="H997" s="8" t="s">
        <v>34</v>
      </c>
      <c r="I997" s="8" t="s">
        <v>8278</v>
      </c>
      <c r="J997" s="12">
        <f t="shared" si="3"/>
        <v>12</v>
      </c>
      <c r="K997" s="8" t="s">
        <v>8943</v>
      </c>
      <c r="L997" s="8" t="s">
        <v>8878</v>
      </c>
      <c r="M997" s="8" t="s">
        <v>716</v>
      </c>
      <c r="N997" s="8" t="s">
        <v>718</v>
      </c>
      <c r="O997" s="8" t="s">
        <v>8952</v>
      </c>
      <c r="P997" s="8" t="s">
        <v>8954</v>
      </c>
      <c r="Q997" s="8" t="s">
        <v>975</v>
      </c>
      <c r="R997" s="8" t="s">
        <v>977</v>
      </c>
      <c r="S997" s="8" t="s">
        <v>1595</v>
      </c>
      <c r="T997" s="8" t="s">
        <v>57</v>
      </c>
      <c r="U997" s="8" t="s">
        <v>94</v>
      </c>
      <c r="V997" s="8" t="s">
        <v>1599</v>
      </c>
      <c r="W997" s="8" t="s">
        <v>1598</v>
      </c>
    </row>
    <row r="998" spans="1:23" ht="15" customHeight="1">
      <c r="A998" s="183"/>
      <c r="B998" s="13" t="s">
        <v>8957</v>
      </c>
      <c r="C998" s="104">
        <v>1</v>
      </c>
      <c r="D998" s="104">
        <v>1</v>
      </c>
      <c r="E998" s="82"/>
      <c r="F998" s="82"/>
      <c r="G998" s="8" t="s">
        <v>664</v>
      </c>
      <c r="H998" s="8" t="s">
        <v>34</v>
      </c>
      <c r="I998" s="8" t="s">
        <v>8959</v>
      </c>
      <c r="J998" s="12">
        <f t="shared" si="3"/>
        <v>14</v>
      </c>
      <c r="K998" s="8" t="s">
        <v>8961</v>
      </c>
      <c r="L998" s="8" t="s">
        <v>8866</v>
      </c>
      <c r="M998" s="8" t="s">
        <v>1996</v>
      </c>
      <c r="N998" s="8" t="s">
        <v>1997</v>
      </c>
      <c r="O998" s="8" t="s">
        <v>8952</v>
      </c>
      <c r="P998" s="8" t="s">
        <v>8954</v>
      </c>
      <c r="Q998" s="8" t="s">
        <v>975</v>
      </c>
      <c r="R998" s="8" t="s">
        <v>977</v>
      </c>
      <c r="S998" s="8" t="s">
        <v>8962</v>
      </c>
      <c r="T998" s="8" t="s">
        <v>57</v>
      </c>
      <c r="U998" s="8" t="s">
        <v>94</v>
      </c>
      <c r="V998" s="8" t="s">
        <v>8965</v>
      </c>
      <c r="W998" s="8" t="s">
        <v>1599</v>
      </c>
    </row>
    <row r="999" spans="1:23" ht="15" customHeight="1">
      <c r="A999" s="183"/>
      <c r="B999" s="13" t="s">
        <v>8967</v>
      </c>
      <c r="C999" s="104">
        <v>1</v>
      </c>
      <c r="D999" s="104">
        <v>1</v>
      </c>
      <c r="E999" s="82"/>
      <c r="F999" s="82"/>
      <c r="G999" s="8" t="s">
        <v>664</v>
      </c>
      <c r="H999" s="8" t="s">
        <v>34</v>
      </c>
      <c r="I999" s="8" t="s">
        <v>8968</v>
      </c>
      <c r="J999" s="12">
        <f t="shared" si="3"/>
        <v>11</v>
      </c>
      <c r="K999" s="8" t="s">
        <v>8970</v>
      </c>
      <c r="L999" s="8" t="s">
        <v>8866</v>
      </c>
      <c r="M999" s="8" t="s">
        <v>2007</v>
      </c>
      <c r="N999" s="8" t="s">
        <v>1997</v>
      </c>
      <c r="O999" s="8" t="s">
        <v>8961</v>
      </c>
      <c r="P999" s="8" t="s">
        <v>8866</v>
      </c>
      <c r="Q999" s="8" t="s">
        <v>1996</v>
      </c>
      <c r="R999" s="8" t="s">
        <v>1997</v>
      </c>
      <c r="S999" s="8" t="s">
        <v>8971</v>
      </c>
      <c r="T999" s="8" t="s">
        <v>57</v>
      </c>
      <c r="U999" s="8" t="s">
        <v>94</v>
      </c>
      <c r="V999" s="8" t="s">
        <v>8973</v>
      </c>
      <c r="W999" s="8" t="s">
        <v>8965</v>
      </c>
    </row>
    <row r="1000" spans="1:23" ht="15" customHeight="1">
      <c r="A1000" s="183"/>
      <c r="B1000" s="13" t="s">
        <v>8975</v>
      </c>
      <c r="C1000" s="104">
        <v>1</v>
      </c>
      <c r="D1000" s="104">
        <v>1</v>
      </c>
      <c r="E1000" s="82"/>
      <c r="F1000" s="82"/>
      <c r="G1000" s="8" t="s">
        <v>664</v>
      </c>
      <c r="H1000" s="8" t="s">
        <v>34</v>
      </c>
      <c r="I1000" s="8" t="s">
        <v>3239</v>
      </c>
      <c r="J1000" s="12">
        <f t="shared" si="3"/>
        <v>13</v>
      </c>
      <c r="K1000" s="8" t="s">
        <v>8977</v>
      </c>
      <c r="L1000" s="8" t="s">
        <v>8866</v>
      </c>
      <c r="M1000" s="8" t="s">
        <v>2043</v>
      </c>
      <c r="N1000" s="8" t="s">
        <v>1997</v>
      </c>
      <c r="O1000" s="8" t="s">
        <v>8970</v>
      </c>
      <c r="P1000" s="8" t="s">
        <v>8866</v>
      </c>
      <c r="Q1000" s="8" t="s">
        <v>2007</v>
      </c>
      <c r="R1000" s="8" t="s">
        <v>1997</v>
      </c>
      <c r="S1000" s="8" t="s">
        <v>8979</v>
      </c>
      <c r="T1000" s="8" t="s">
        <v>57</v>
      </c>
      <c r="U1000" s="8" t="s">
        <v>94</v>
      </c>
      <c r="V1000" s="8" t="s">
        <v>8062</v>
      </c>
      <c r="W1000" s="8" t="s">
        <v>8973</v>
      </c>
    </row>
    <row r="1001" spans="1:23" ht="15" customHeight="1">
      <c r="A1001" s="183"/>
      <c r="B1001" s="13" t="s">
        <v>8982</v>
      </c>
      <c r="C1001" s="104">
        <v>1</v>
      </c>
      <c r="D1001" s="104">
        <v>1</v>
      </c>
      <c r="E1001" s="82"/>
      <c r="F1001" s="82"/>
      <c r="G1001" s="8" t="s">
        <v>664</v>
      </c>
      <c r="H1001" s="8" t="s">
        <v>34</v>
      </c>
      <c r="I1001" s="8" t="s">
        <v>149</v>
      </c>
      <c r="J1001" s="12">
        <f t="shared" si="3"/>
        <v>12</v>
      </c>
      <c r="K1001" s="8" t="s">
        <v>8885</v>
      </c>
      <c r="L1001" s="8" t="s">
        <v>8886</v>
      </c>
      <c r="M1001" s="8" t="s">
        <v>1764</v>
      </c>
      <c r="N1001" s="8" t="s">
        <v>1740</v>
      </c>
      <c r="O1001" s="8" t="s">
        <v>8985</v>
      </c>
      <c r="P1001" s="8" t="s">
        <v>8987</v>
      </c>
      <c r="Q1001" s="8" t="s">
        <v>1787</v>
      </c>
      <c r="R1001" s="8" t="s">
        <v>1740</v>
      </c>
      <c r="S1001" s="8" t="s">
        <v>8988</v>
      </c>
      <c r="T1001" s="8" t="s">
        <v>57</v>
      </c>
      <c r="U1001" s="8" t="s">
        <v>94</v>
      </c>
      <c r="V1001" s="8" t="s">
        <v>7975</v>
      </c>
      <c r="W1001" s="8" t="s">
        <v>8989</v>
      </c>
    </row>
    <row r="1002" spans="1:23" ht="15" customHeight="1">
      <c r="A1002" s="183"/>
      <c r="B1002" s="13" t="s">
        <v>8991</v>
      </c>
      <c r="C1002" s="104">
        <v>1</v>
      </c>
      <c r="D1002" s="104">
        <v>1</v>
      </c>
      <c r="E1002" s="82"/>
      <c r="F1002" s="82"/>
      <c r="G1002" s="8" t="s">
        <v>664</v>
      </c>
      <c r="H1002" s="8" t="s">
        <v>34</v>
      </c>
      <c r="I1002" s="8" t="s">
        <v>8993</v>
      </c>
      <c r="J1002" s="12">
        <f t="shared" si="3"/>
        <v>18</v>
      </c>
      <c r="K1002" s="8" t="s">
        <v>8985</v>
      </c>
      <c r="L1002" s="8" t="s">
        <v>8987</v>
      </c>
      <c r="M1002" s="8" t="s">
        <v>1787</v>
      </c>
      <c r="N1002" s="8" t="s">
        <v>1740</v>
      </c>
      <c r="O1002" s="8" t="s">
        <v>8994</v>
      </c>
      <c r="P1002" s="8" t="s">
        <v>8894</v>
      </c>
      <c r="Q1002" s="8" t="s">
        <v>1619</v>
      </c>
      <c r="R1002" s="8" t="s">
        <v>1620</v>
      </c>
      <c r="S1002" s="8" t="s">
        <v>8997</v>
      </c>
      <c r="T1002" s="8" t="s">
        <v>57</v>
      </c>
      <c r="U1002" s="8" t="s">
        <v>94</v>
      </c>
      <c r="V1002" s="8" t="s">
        <v>8989</v>
      </c>
      <c r="W1002" s="8" t="s">
        <v>1623</v>
      </c>
    </row>
    <row r="1003" spans="1:23" ht="15.75" customHeight="1">
      <c r="A1003" s="183"/>
      <c r="B1003" s="13" t="s">
        <v>8999</v>
      </c>
      <c r="C1003" s="104">
        <v>1</v>
      </c>
      <c r="D1003" s="104">
        <v>1</v>
      </c>
      <c r="E1003" s="82"/>
      <c r="F1003" s="82"/>
      <c r="G1003" s="8" t="s">
        <v>664</v>
      </c>
      <c r="H1003" s="8" t="s">
        <v>34</v>
      </c>
      <c r="I1003" s="8" t="s">
        <v>9001</v>
      </c>
      <c r="J1003" s="12">
        <f t="shared" si="3"/>
        <v>13</v>
      </c>
      <c r="K1003" s="8" t="s">
        <v>8994</v>
      </c>
      <c r="L1003" s="8" t="s">
        <v>8894</v>
      </c>
      <c r="M1003" s="8" t="s">
        <v>1619</v>
      </c>
      <c r="N1003" s="8" t="s">
        <v>1620</v>
      </c>
      <c r="O1003" s="8" t="s">
        <v>8893</v>
      </c>
      <c r="P1003" s="8" t="s">
        <v>8894</v>
      </c>
      <c r="Q1003" s="8" t="s">
        <v>1634</v>
      </c>
      <c r="R1003" s="8" t="s">
        <v>1620</v>
      </c>
      <c r="S1003" s="8" t="s">
        <v>9005</v>
      </c>
      <c r="T1003" s="8" t="s">
        <v>57</v>
      </c>
      <c r="U1003" s="8" t="s">
        <v>94</v>
      </c>
      <c r="V1003" s="8" t="s">
        <v>1623</v>
      </c>
      <c r="W1003" s="8" t="s">
        <v>8902</v>
      </c>
    </row>
    <row r="1004" spans="1:23" ht="16.5" customHeight="1">
      <c r="A1004" s="185"/>
      <c r="B1004" s="13" t="s">
        <v>9012</v>
      </c>
      <c r="C1004" s="104">
        <v>1</v>
      </c>
      <c r="D1004" s="104">
        <v>1</v>
      </c>
      <c r="E1004" s="82"/>
      <c r="F1004" s="82"/>
      <c r="G1004" s="8" t="s">
        <v>664</v>
      </c>
      <c r="H1004" s="8" t="s">
        <v>34</v>
      </c>
      <c r="I1004" s="8" t="s">
        <v>9015</v>
      </c>
      <c r="J1004" s="12">
        <f t="shared" si="3"/>
        <v>13</v>
      </c>
      <c r="K1004" s="8" t="s">
        <v>9017</v>
      </c>
      <c r="L1004" s="8" t="s">
        <v>8886</v>
      </c>
      <c r="M1004" s="8" t="s">
        <v>1739</v>
      </c>
      <c r="N1004" s="8" t="s">
        <v>1740</v>
      </c>
      <c r="O1004" s="8" t="s">
        <v>8908</v>
      </c>
      <c r="P1004" s="8" t="s">
        <v>8909</v>
      </c>
      <c r="Q1004" s="8" t="s">
        <v>1722</v>
      </c>
      <c r="R1004" s="8" t="s">
        <v>1724</v>
      </c>
      <c r="S1004" s="8" t="s">
        <v>9019</v>
      </c>
      <c r="T1004" s="8" t="s">
        <v>57</v>
      </c>
      <c r="U1004" s="8" t="s">
        <v>94</v>
      </c>
      <c r="V1004" s="8" t="s">
        <v>7385</v>
      </c>
      <c r="W1004" s="8" t="s">
        <v>1730</v>
      </c>
    </row>
    <row r="1005" spans="1:23" ht="15.75" customHeight="1">
      <c r="A1005" s="37" t="s">
        <v>3977</v>
      </c>
      <c r="B1005" s="37"/>
      <c r="C1005" s="38">
        <f t="shared" ref="C1005:D1005" si="4">IFERROR(COUNTIF(C$2:C$1004,1)/COUNTA($B$2:$B$1004),"")</f>
        <v>0.715852442671984</v>
      </c>
      <c r="D1005" s="38">
        <f t="shared" si="4"/>
        <v>0.59222333000997007</v>
      </c>
      <c r="E1005" s="38">
        <f>IFERROR(SUM(E$2:E$1004)/(2*COUNTA($B$2:$B$1004)),"")</f>
        <v>0.10319042871385843</v>
      </c>
      <c r="F1005" s="39">
        <f>IFERROR(COUNTIF(F$2:F$1004,1)/COUNTA($B$2:$B$1004),"")</f>
        <v>0</v>
      </c>
    </row>
    <row r="1006" spans="1:23" ht="15" customHeight="1">
      <c r="G1006" s="53"/>
    </row>
    <row r="1007" spans="1:23" ht="15" customHeight="1">
      <c r="A1007" s="37"/>
      <c r="B1007" s="37" t="s">
        <v>4011</v>
      </c>
      <c r="C1007" s="37"/>
      <c r="D1007" s="37"/>
      <c r="E1007" s="37" t="s">
        <v>4013</v>
      </c>
    </row>
    <row r="1008" spans="1:23" ht="15" customHeight="1">
      <c r="A1008" s="37" t="s">
        <v>4015</v>
      </c>
      <c r="B1008" s="37">
        <f>SUMIFS($J$2:$J$1004,$C$2:$C$1004,"1")</f>
        <v>22343</v>
      </c>
      <c r="C1008" s="37"/>
      <c r="D1008" s="37"/>
      <c r="E1008" s="54">
        <f>IFERROR(B1008/B1009,0)</f>
        <v>0.84693529434062398</v>
      </c>
    </row>
    <row r="1009" spans="1:5" ht="15" customHeight="1">
      <c r="A1009" s="37" t="s">
        <v>4028</v>
      </c>
      <c r="B1009" s="41">
        <f>SUM($J$2:$J$1004)</f>
        <v>26381</v>
      </c>
      <c r="C1009" s="41"/>
      <c r="D1009" s="41"/>
      <c r="E1009" s="42">
        <f>IFERROR(B1009/B1009,0)</f>
        <v>1</v>
      </c>
    </row>
    <row r="1010" spans="1:5" ht="15" customHeight="1">
      <c r="A1010" s="37" t="s">
        <v>4037</v>
      </c>
      <c r="B1010" s="37">
        <f>SUMIFS($J$2:$J$1004,$D$2:$D$1004,"1")</f>
        <v>19059</v>
      </c>
      <c r="C1010" s="37"/>
      <c r="D1010" s="37"/>
      <c r="E1010" s="54">
        <f>IFERROR(B1010/B1011,0)</f>
        <v>0.72245176452750082</v>
      </c>
    </row>
    <row r="1011" spans="1:5" ht="15" customHeight="1">
      <c r="A1011" s="37" t="s">
        <v>4046</v>
      </c>
      <c r="B1011" s="37">
        <f>SUM($J$2:$J$1004)</f>
        <v>26381</v>
      </c>
      <c r="C1011" s="37"/>
      <c r="D1011" s="37"/>
      <c r="E1011" s="42">
        <f>IFERROR(B1011/B1011,0)</f>
        <v>1</v>
      </c>
    </row>
    <row r="1012" spans="1:5" ht="15" customHeight="1">
      <c r="A1012" s="37" t="s">
        <v>4049</v>
      </c>
      <c r="B1012" s="37">
        <f>SUM($E$2:$E$1004)</f>
        <v>207</v>
      </c>
      <c r="C1012" s="37"/>
      <c r="D1012" s="37"/>
      <c r="E1012" s="54">
        <f>IFERROR(B1012/B1013,0)</f>
        <v>0.10319042871385843</v>
      </c>
    </row>
    <row r="1013" spans="1:5" ht="15" customHeight="1">
      <c r="A1013" s="37" t="s">
        <v>4058</v>
      </c>
      <c r="B1013" s="37">
        <f>2*COUNTA($B$2:$B$1004)</f>
        <v>2006</v>
      </c>
      <c r="C1013" s="37"/>
      <c r="D1013" s="37"/>
      <c r="E1013" s="42">
        <f>IFERROR(B1013/B1013,0)</f>
        <v>1</v>
      </c>
    </row>
    <row r="1014" spans="1:5" ht="15.75" customHeight="1"/>
    <row r="1015" spans="1:5" ht="15.75" customHeight="1"/>
    <row r="1016" spans="1:5" ht="15.75" customHeight="1"/>
    <row r="1017" spans="1:5" ht="15" customHeight="1">
      <c r="E1017" s="55"/>
    </row>
  </sheetData>
  <autoFilter ref="A1:U1005" xr:uid="{00000000-0009-0000-0000-000002000000}"/>
  <mergeCells count="51">
    <mergeCell ref="A2:A16"/>
    <mergeCell ref="A17:A31"/>
    <mergeCell ref="A32:A34"/>
    <mergeCell ref="A35:A36"/>
    <mergeCell ref="A37:A46"/>
    <mergeCell ref="A47:A49"/>
    <mergeCell ref="A50:A59"/>
    <mergeCell ref="A61:A65"/>
    <mergeCell ref="A66:A68"/>
    <mergeCell ref="A70:A74"/>
    <mergeCell ref="A75:A77"/>
    <mergeCell ref="A78:A81"/>
    <mergeCell ref="A82:A83"/>
    <mergeCell ref="A85:A105"/>
    <mergeCell ref="A106:A113"/>
    <mergeCell ref="A114:A134"/>
    <mergeCell ref="A135:A148"/>
    <mergeCell ref="A149:A163"/>
    <mergeCell ref="A164:A165"/>
    <mergeCell ref="A166:A178"/>
    <mergeCell ref="A179:A186"/>
    <mergeCell ref="A187:A200"/>
    <mergeCell ref="A201:A217"/>
    <mergeCell ref="A218:A229"/>
    <mergeCell ref="A230:A252"/>
    <mergeCell ref="A253:A264"/>
    <mergeCell ref="A265:A266"/>
    <mergeCell ref="A267:A278"/>
    <mergeCell ref="A279:A344"/>
    <mergeCell ref="A345:A348"/>
    <mergeCell ref="A349:A360"/>
    <mergeCell ref="A361:A371"/>
    <mergeCell ref="A372:A373"/>
    <mergeCell ref="A374:A416"/>
    <mergeCell ref="A418:A425"/>
    <mergeCell ref="A426:A446"/>
    <mergeCell ref="A448:A454"/>
    <mergeCell ref="A455:A460"/>
    <mergeCell ref="A461:A763"/>
    <mergeCell ref="A764:A771"/>
    <mergeCell ref="A772:A775"/>
    <mergeCell ref="A776:A779"/>
    <mergeCell ref="A944:A959"/>
    <mergeCell ref="A960:A1004"/>
    <mergeCell ref="A780:A795"/>
    <mergeCell ref="A796:A803"/>
    <mergeCell ref="A804:A824"/>
    <mergeCell ref="A825:A858"/>
    <mergeCell ref="A859:A893"/>
    <mergeCell ref="A894:A909"/>
    <mergeCell ref="A910:A943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X1000"/>
  <sheetViews>
    <sheetView tabSelected="1" topLeftCell="A274" workbookViewId="0">
      <selection activeCell="C2" sqref="C2:D278"/>
    </sheetView>
  </sheetViews>
  <sheetFormatPr defaultColWidth="14.42578125" defaultRowHeight="15" customHeight="1"/>
  <cols>
    <col min="1" max="1" width="9" customWidth="1"/>
    <col min="2" max="4" width="11.42578125" customWidth="1"/>
    <col min="5" max="5" width="18.7109375" customWidth="1"/>
    <col min="6" max="6" width="10.140625" customWidth="1"/>
    <col min="7" max="7" width="9" customWidth="1"/>
    <col min="8" max="8" width="13.5703125" customWidth="1"/>
    <col min="9" max="9" width="21.85546875" customWidth="1"/>
    <col min="10" max="10" width="57.140625" customWidth="1"/>
    <col min="11" max="11" width="16.7109375" customWidth="1"/>
    <col min="12" max="12" width="44.28515625" customWidth="1"/>
    <col min="13" max="13" width="22.42578125" customWidth="1"/>
    <col min="14" max="14" width="76.28515625" customWidth="1"/>
    <col min="15" max="15" width="14.28515625" customWidth="1"/>
    <col min="16" max="16" width="9" customWidth="1"/>
    <col min="17" max="17" width="16.7109375" customWidth="1"/>
    <col min="18" max="18" width="21" customWidth="1"/>
    <col min="19" max="19" width="53.5703125" customWidth="1"/>
    <col min="20" max="21" width="13.85546875" customWidth="1"/>
    <col min="22" max="26" width="9" customWidth="1"/>
  </cols>
  <sheetData>
    <row r="1" spans="1:24" ht="30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24</v>
      </c>
      <c r="X1" s="7"/>
    </row>
    <row r="2" spans="1:24" ht="15" customHeight="1">
      <c r="A2" s="1" t="s">
        <v>28</v>
      </c>
      <c r="B2" s="1" t="s">
        <v>29</v>
      </c>
      <c r="C2" s="106">
        <v>1</v>
      </c>
      <c r="D2" s="107">
        <v>1</v>
      </c>
      <c r="E2" s="7"/>
      <c r="F2" s="7"/>
      <c r="G2" s="1" t="s">
        <v>36</v>
      </c>
      <c r="H2" s="1" t="s">
        <v>34</v>
      </c>
      <c r="I2" s="1" t="s">
        <v>37</v>
      </c>
      <c r="J2" s="1">
        <f t="shared" ref="J2:J256" si="0">ROUNDUP(I2,0)</f>
        <v>30</v>
      </c>
      <c r="K2" s="1" t="s">
        <v>39</v>
      </c>
      <c r="L2" s="1" t="s">
        <v>44</v>
      </c>
      <c r="M2" s="1" t="s">
        <v>46</v>
      </c>
      <c r="N2" s="1" t="s">
        <v>49</v>
      </c>
      <c r="O2" s="1" t="s">
        <v>54</v>
      </c>
      <c r="P2" s="1" t="s">
        <v>63</v>
      </c>
      <c r="Q2" s="1" t="s">
        <v>65</v>
      </c>
      <c r="R2" s="1" t="s">
        <v>68</v>
      </c>
      <c r="S2" s="1" t="s">
        <v>69</v>
      </c>
      <c r="T2" s="1" t="s">
        <v>57</v>
      </c>
      <c r="U2" s="1" t="s">
        <v>72</v>
      </c>
      <c r="V2" s="1" t="s">
        <v>73</v>
      </c>
      <c r="W2" s="1" t="s">
        <v>74</v>
      </c>
      <c r="X2" s="7"/>
    </row>
    <row r="3" spans="1:24" ht="15" customHeight="1">
      <c r="A3" s="1" t="s">
        <v>28</v>
      </c>
      <c r="B3" s="1" t="s">
        <v>79</v>
      </c>
      <c r="C3" s="106"/>
      <c r="D3" s="107"/>
      <c r="E3" s="7"/>
      <c r="F3" s="7"/>
      <c r="G3" s="1" t="s">
        <v>83</v>
      </c>
      <c r="H3" s="1" t="s">
        <v>34</v>
      </c>
      <c r="I3" s="1" t="s">
        <v>85</v>
      </c>
      <c r="J3" s="1">
        <f t="shared" si="0"/>
        <v>6</v>
      </c>
      <c r="K3" s="1" t="s">
        <v>39</v>
      </c>
      <c r="L3" s="1" t="s">
        <v>44</v>
      </c>
      <c r="M3" s="1" t="s">
        <v>46</v>
      </c>
      <c r="N3" s="1" t="s">
        <v>49</v>
      </c>
      <c r="O3" s="1" t="s">
        <v>39</v>
      </c>
      <c r="P3" s="1" t="s">
        <v>44</v>
      </c>
      <c r="Q3" s="1" t="s">
        <v>46</v>
      </c>
      <c r="R3" s="1" t="s">
        <v>49</v>
      </c>
      <c r="S3" s="1" t="s">
        <v>89</v>
      </c>
      <c r="T3" s="1" t="s">
        <v>78</v>
      </c>
      <c r="U3" s="1" t="s">
        <v>94</v>
      </c>
      <c r="V3" s="1" t="s">
        <v>89</v>
      </c>
      <c r="W3" s="1" t="s">
        <v>89</v>
      </c>
      <c r="X3" s="7"/>
    </row>
    <row r="4" spans="1:24" ht="15" customHeight="1">
      <c r="A4" s="1" t="s">
        <v>28</v>
      </c>
      <c r="B4" s="1" t="s">
        <v>98</v>
      </c>
      <c r="C4" s="106">
        <v>1</v>
      </c>
      <c r="D4" s="107"/>
      <c r="E4" s="7"/>
      <c r="F4" s="7"/>
      <c r="G4" s="1" t="s">
        <v>104</v>
      </c>
      <c r="H4" s="1" t="s">
        <v>34</v>
      </c>
      <c r="I4" s="1" t="s">
        <v>85</v>
      </c>
      <c r="J4" s="1">
        <f t="shared" si="0"/>
        <v>6</v>
      </c>
      <c r="K4" s="1" t="s">
        <v>39</v>
      </c>
      <c r="L4" s="1" t="s">
        <v>44</v>
      </c>
      <c r="M4" s="1" t="s">
        <v>46</v>
      </c>
      <c r="N4" s="1" t="s">
        <v>49</v>
      </c>
      <c r="O4" s="1" t="s">
        <v>39</v>
      </c>
      <c r="P4" s="1" t="s">
        <v>44</v>
      </c>
      <c r="Q4" s="1" t="s">
        <v>46</v>
      </c>
      <c r="R4" s="1" t="s">
        <v>49</v>
      </c>
      <c r="S4" s="1" t="s">
        <v>89</v>
      </c>
      <c r="T4" s="1" t="s">
        <v>78</v>
      </c>
      <c r="U4" s="1" t="s">
        <v>59</v>
      </c>
      <c r="V4" s="1" t="s">
        <v>89</v>
      </c>
      <c r="W4" s="1" t="s">
        <v>89</v>
      </c>
      <c r="X4" s="7"/>
    </row>
    <row r="5" spans="1:24" ht="15" customHeight="1">
      <c r="A5" s="1" t="s">
        <v>28</v>
      </c>
      <c r="B5" s="1" t="s">
        <v>112</v>
      </c>
      <c r="C5" s="106">
        <v>1</v>
      </c>
      <c r="D5" s="107">
        <v>1</v>
      </c>
      <c r="E5" s="7"/>
      <c r="F5" s="7"/>
      <c r="G5" s="1" t="s">
        <v>104</v>
      </c>
      <c r="H5" s="1" t="s">
        <v>34</v>
      </c>
      <c r="I5" s="1" t="s">
        <v>118</v>
      </c>
      <c r="J5" s="1">
        <f t="shared" si="0"/>
        <v>60</v>
      </c>
      <c r="K5" s="1" t="s">
        <v>39</v>
      </c>
      <c r="L5" s="1" t="s">
        <v>44</v>
      </c>
      <c r="M5" s="1" t="s">
        <v>46</v>
      </c>
      <c r="N5" s="1" t="s">
        <v>49</v>
      </c>
      <c r="O5" s="1" t="s">
        <v>131</v>
      </c>
      <c r="P5" s="1" t="s">
        <v>132</v>
      </c>
      <c r="Q5" s="1" t="s">
        <v>135</v>
      </c>
      <c r="R5" s="1" t="s">
        <v>136</v>
      </c>
      <c r="S5" s="1" t="s">
        <v>137</v>
      </c>
      <c r="T5" s="1" t="s">
        <v>57</v>
      </c>
      <c r="U5" s="1" t="s">
        <v>139</v>
      </c>
      <c r="V5" s="1" t="s">
        <v>73</v>
      </c>
      <c r="W5" s="1" t="s">
        <v>141</v>
      </c>
      <c r="X5" s="7"/>
    </row>
    <row r="6" spans="1:24" ht="15" customHeight="1">
      <c r="A6" s="1" t="s">
        <v>143</v>
      </c>
      <c r="B6" s="1" t="s">
        <v>144</v>
      </c>
      <c r="C6" s="106">
        <v>1</v>
      </c>
      <c r="D6" s="107">
        <v>1</v>
      </c>
      <c r="E6" s="7"/>
      <c r="F6" s="7"/>
      <c r="G6" s="1" t="s">
        <v>148</v>
      </c>
      <c r="H6" s="1" t="s">
        <v>31</v>
      </c>
      <c r="I6" s="1" t="s">
        <v>150</v>
      </c>
      <c r="J6" s="1">
        <f t="shared" si="0"/>
        <v>51</v>
      </c>
      <c r="K6" s="1" t="s">
        <v>95</v>
      </c>
      <c r="L6" s="1" t="s">
        <v>96</v>
      </c>
      <c r="M6" s="1" t="s">
        <v>43</v>
      </c>
      <c r="N6" s="1" t="s">
        <v>45</v>
      </c>
      <c r="O6" s="1" t="s">
        <v>39</v>
      </c>
      <c r="P6" s="1" t="s">
        <v>44</v>
      </c>
      <c r="Q6" s="1" t="s">
        <v>46</v>
      </c>
      <c r="R6" s="1" t="s">
        <v>49</v>
      </c>
      <c r="S6" s="1" t="s">
        <v>158</v>
      </c>
      <c r="T6" s="1" t="s">
        <v>57</v>
      </c>
      <c r="U6" s="1" t="s">
        <v>59</v>
      </c>
      <c r="V6" s="1" t="s">
        <v>102</v>
      </c>
      <c r="W6" s="1" t="s">
        <v>73</v>
      </c>
      <c r="X6" s="7"/>
    </row>
    <row r="7" spans="1:24" ht="15" customHeight="1">
      <c r="A7" s="1" t="s">
        <v>143</v>
      </c>
      <c r="B7" s="1" t="s">
        <v>163</v>
      </c>
      <c r="C7" s="106">
        <v>1</v>
      </c>
      <c r="D7" s="107">
        <v>1</v>
      </c>
      <c r="E7" s="7"/>
      <c r="F7" s="7"/>
      <c r="G7" s="1" t="s">
        <v>148</v>
      </c>
      <c r="H7" s="1" t="s">
        <v>31</v>
      </c>
      <c r="I7" s="1" t="s">
        <v>166</v>
      </c>
      <c r="J7" s="1">
        <f t="shared" si="0"/>
        <v>37</v>
      </c>
      <c r="K7" s="1" t="s">
        <v>169</v>
      </c>
      <c r="L7" s="1" t="s">
        <v>172</v>
      </c>
      <c r="M7" s="1" t="s">
        <v>174</v>
      </c>
      <c r="N7" s="1" t="s">
        <v>175</v>
      </c>
      <c r="O7" s="1" t="s">
        <v>39</v>
      </c>
      <c r="P7" s="1" t="s">
        <v>44</v>
      </c>
      <c r="Q7" s="1" t="s">
        <v>46</v>
      </c>
      <c r="R7" s="1" t="s">
        <v>49</v>
      </c>
      <c r="S7" s="1" t="s">
        <v>178</v>
      </c>
      <c r="T7" s="1" t="s">
        <v>57</v>
      </c>
      <c r="U7" s="1" t="s">
        <v>59</v>
      </c>
      <c r="V7" s="1" t="s">
        <v>180</v>
      </c>
      <c r="W7" s="1" t="s">
        <v>73</v>
      </c>
      <c r="X7" s="7"/>
    </row>
    <row r="8" spans="1:24" ht="15" customHeight="1">
      <c r="A8" s="1" t="s">
        <v>143</v>
      </c>
      <c r="B8" s="1" t="s">
        <v>183</v>
      </c>
      <c r="C8" s="106">
        <v>1</v>
      </c>
      <c r="D8" s="107"/>
      <c r="E8" s="7"/>
      <c r="F8" s="7"/>
      <c r="G8" s="1" t="s">
        <v>187</v>
      </c>
      <c r="H8" s="1" t="s">
        <v>31</v>
      </c>
      <c r="I8" s="1" t="s">
        <v>85</v>
      </c>
      <c r="J8" s="1">
        <f t="shared" si="0"/>
        <v>6</v>
      </c>
      <c r="K8" s="1" t="s">
        <v>39</v>
      </c>
      <c r="L8" s="1" t="s">
        <v>44</v>
      </c>
      <c r="M8" s="1" t="s">
        <v>46</v>
      </c>
      <c r="N8" s="1" t="s">
        <v>49</v>
      </c>
      <c r="O8" s="1" t="s">
        <v>39</v>
      </c>
      <c r="P8" s="1" t="s">
        <v>44</v>
      </c>
      <c r="Q8" s="1" t="s">
        <v>46</v>
      </c>
      <c r="R8" s="1" t="s">
        <v>49</v>
      </c>
      <c r="S8" s="1" t="s">
        <v>89</v>
      </c>
      <c r="T8" s="1" t="s">
        <v>78</v>
      </c>
      <c r="U8" s="1" t="s">
        <v>59</v>
      </c>
      <c r="V8" s="1" t="s">
        <v>89</v>
      </c>
      <c r="W8" s="1" t="s">
        <v>89</v>
      </c>
      <c r="X8" s="7"/>
    </row>
    <row r="9" spans="1:24" ht="15" customHeight="1">
      <c r="A9" s="1" t="s">
        <v>143</v>
      </c>
      <c r="B9" s="1" t="s">
        <v>205</v>
      </c>
      <c r="C9" s="106">
        <v>1</v>
      </c>
      <c r="D9" s="107"/>
      <c r="E9" s="7"/>
      <c r="F9" s="7"/>
      <c r="G9" s="1" t="s">
        <v>187</v>
      </c>
      <c r="H9" s="1" t="s">
        <v>31</v>
      </c>
      <c r="I9" s="1" t="s">
        <v>85</v>
      </c>
      <c r="J9" s="1">
        <f t="shared" si="0"/>
        <v>6</v>
      </c>
      <c r="K9" s="1" t="s">
        <v>39</v>
      </c>
      <c r="L9" s="1" t="s">
        <v>44</v>
      </c>
      <c r="M9" s="1" t="s">
        <v>46</v>
      </c>
      <c r="N9" s="1" t="s">
        <v>49</v>
      </c>
      <c r="O9" s="1" t="s">
        <v>39</v>
      </c>
      <c r="P9" s="1" t="s">
        <v>44</v>
      </c>
      <c r="Q9" s="1" t="s">
        <v>46</v>
      </c>
      <c r="R9" s="1" t="s">
        <v>49</v>
      </c>
      <c r="S9" s="1" t="s">
        <v>89</v>
      </c>
      <c r="T9" s="1" t="s">
        <v>78</v>
      </c>
      <c r="U9" s="1" t="s">
        <v>59</v>
      </c>
      <c r="V9" s="1" t="s">
        <v>89</v>
      </c>
      <c r="W9" s="1" t="s">
        <v>89</v>
      </c>
      <c r="X9" s="7"/>
    </row>
    <row r="10" spans="1:24" ht="15" customHeight="1">
      <c r="A10" s="1" t="s">
        <v>143</v>
      </c>
      <c r="B10" s="1" t="s">
        <v>214</v>
      </c>
      <c r="C10" s="106">
        <v>1</v>
      </c>
      <c r="D10" s="107">
        <v>1</v>
      </c>
      <c r="E10" s="7"/>
      <c r="F10" s="7"/>
      <c r="G10" s="1" t="s">
        <v>187</v>
      </c>
      <c r="H10" s="1" t="s">
        <v>31</v>
      </c>
      <c r="I10" s="1" t="s">
        <v>219</v>
      </c>
      <c r="J10" s="1">
        <f t="shared" si="0"/>
        <v>20</v>
      </c>
      <c r="K10" s="1" t="s">
        <v>39</v>
      </c>
      <c r="L10" s="1" t="s">
        <v>44</v>
      </c>
      <c r="M10" s="1" t="s">
        <v>46</v>
      </c>
      <c r="N10" s="1" t="s">
        <v>49</v>
      </c>
      <c r="O10" s="1" t="s">
        <v>224</v>
      </c>
      <c r="P10" s="1" t="s">
        <v>226</v>
      </c>
      <c r="Q10" s="1" t="s">
        <v>65</v>
      </c>
      <c r="R10" s="1" t="s">
        <v>68</v>
      </c>
      <c r="S10" s="1" t="s">
        <v>227</v>
      </c>
      <c r="T10" s="1" t="s">
        <v>57</v>
      </c>
      <c r="U10" s="1" t="s">
        <v>59</v>
      </c>
      <c r="V10" s="1" t="s">
        <v>73</v>
      </c>
      <c r="W10" s="1" t="s">
        <v>228</v>
      </c>
      <c r="X10" s="7"/>
    </row>
    <row r="11" spans="1:24" ht="15" customHeight="1">
      <c r="A11" s="1" t="s">
        <v>143</v>
      </c>
      <c r="B11" s="1" t="s">
        <v>229</v>
      </c>
      <c r="C11" s="106">
        <v>1</v>
      </c>
      <c r="D11" s="107">
        <v>1</v>
      </c>
      <c r="E11" s="7"/>
      <c r="F11" s="7"/>
      <c r="G11" s="1" t="s">
        <v>187</v>
      </c>
      <c r="H11" s="1" t="s">
        <v>31</v>
      </c>
      <c r="I11" s="1" t="s">
        <v>219</v>
      </c>
      <c r="J11" s="1">
        <f t="shared" si="0"/>
        <v>20</v>
      </c>
      <c r="K11" s="1" t="s">
        <v>39</v>
      </c>
      <c r="L11" s="1" t="s">
        <v>44</v>
      </c>
      <c r="M11" s="1" t="s">
        <v>46</v>
      </c>
      <c r="N11" s="1" t="s">
        <v>49</v>
      </c>
      <c r="O11" s="1" t="s">
        <v>224</v>
      </c>
      <c r="P11" s="1" t="s">
        <v>226</v>
      </c>
      <c r="Q11" s="1" t="s">
        <v>65</v>
      </c>
      <c r="R11" s="1" t="s">
        <v>68</v>
      </c>
      <c r="S11" s="1" t="s">
        <v>242</v>
      </c>
      <c r="T11" s="1" t="s">
        <v>57</v>
      </c>
      <c r="U11" s="1" t="s">
        <v>59</v>
      </c>
      <c r="V11" s="1" t="s">
        <v>73</v>
      </c>
      <c r="W11" s="1" t="s">
        <v>243</v>
      </c>
      <c r="X11" s="7"/>
    </row>
    <row r="12" spans="1:24" ht="15" customHeight="1">
      <c r="A12" s="1" t="s">
        <v>143</v>
      </c>
      <c r="B12" s="1" t="s">
        <v>244</v>
      </c>
      <c r="C12" s="106">
        <v>1</v>
      </c>
      <c r="D12" s="107"/>
      <c r="E12" s="7"/>
      <c r="F12" s="7"/>
      <c r="G12" s="1" t="s">
        <v>104</v>
      </c>
      <c r="H12" s="1" t="s">
        <v>34</v>
      </c>
      <c r="I12" s="1" t="s">
        <v>85</v>
      </c>
      <c r="J12" s="1">
        <f t="shared" si="0"/>
        <v>6</v>
      </c>
      <c r="K12" s="1" t="s">
        <v>39</v>
      </c>
      <c r="L12" s="1" t="s">
        <v>44</v>
      </c>
      <c r="M12" s="1" t="s">
        <v>46</v>
      </c>
      <c r="N12" s="1" t="s">
        <v>49</v>
      </c>
      <c r="O12" s="1" t="s">
        <v>39</v>
      </c>
      <c r="P12" s="1" t="s">
        <v>44</v>
      </c>
      <c r="Q12" s="1" t="s">
        <v>46</v>
      </c>
      <c r="R12" s="1" t="s">
        <v>49</v>
      </c>
      <c r="S12" s="1" t="s">
        <v>89</v>
      </c>
      <c r="T12" s="1" t="s">
        <v>78</v>
      </c>
      <c r="U12" s="1" t="s">
        <v>59</v>
      </c>
      <c r="V12" s="1" t="s">
        <v>89</v>
      </c>
      <c r="W12" s="1" t="s">
        <v>89</v>
      </c>
      <c r="X12" s="7"/>
    </row>
    <row r="13" spans="1:24" ht="15" customHeight="1">
      <c r="A13" s="1" t="s">
        <v>143</v>
      </c>
      <c r="B13" s="1" t="s">
        <v>256</v>
      </c>
      <c r="C13" s="106">
        <v>1</v>
      </c>
      <c r="D13" s="107"/>
      <c r="E13" s="7"/>
      <c r="F13" s="7"/>
      <c r="G13" s="1" t="s">
        <v>259</v>
      </c>
      <c r="H13" s="1" t="s">
        <v>31</v>
      </c>
      <c r="I13" s="1" t="s">
        <v>85</v>
      </c>
      <c r="J13" s="1">
        <f t="shared" si="0"/>
        <v>6</v>
      </c>
      <c r="K13" s="1" t="s">
        <v>39</v>
      </c>
      <c r="L13" s="1" t="s">
        <v>44</v>
      </c>
      <c r="M13" s="1" t="s">
        <v>46</v>
      </c>
      <c r="N13" s="1" t="s">
        <v>49</v>
      </c>
      <c r="O13" s="1" t="s">
        <v>39</v>
      </c>
      <c r="P13" s="1" t="s">
        <v>44</v>
      </c>
      <c r="Q13" s="1" t="s">
        <v>46</v>
      </c>
      <c r="R13" s="1" t="s">
        <v>49</v>
      </c>
      <c r="S13" s="1" t="s">
        <v>89</v>
      </c>
      <c r="T13" s="1" t="s">
        <v>78</v>
      </c>
      <c r="U13" s="1" t="s">
        <v>59</v>
      </c>
      <c r="V13" s="1" t="s">
        <v>89</v>
      </c>
      <c r="W13" s="1" t="s">
        <v>89</v>
      </c>
      <c r="X13" s="7"/>
    </row>
    <row r="14" spans="1:24" ht="15" customHeight="1">
      <c r="A14" s="1" t="s">
        <v>143</v>
      </c>
      <c r="B14" s="1" t="s">
        <v>275</v>
      </c>
      <c r="C14" s="106">
        <v>1</v>
      </c>
      <c r="D14" s="107"/>
      <c r="E14" s="7"/>
      <c r="F14" s="7"/>
      <c r="G14" s="1" t="s">
        <v>259</v>
      </c>
      <c r="H14" s="1" t="s">
        <v>31</v>
      </c>
      <c r="I14" s="1" t="s">
        <v>85</v>
      </c>
      <c r="J14" s="1">
        <f t="shared" si="0"/>
        <v>6</v>
      </c>
      <c r="K14" s="1" t="s">
        <v>39</v>
      </c>
      <c r="L14" s="1" t="s">
        <v>44</v>
      </c>
      <c r="M14" s="1" t="s">
        <v>46</v>
      </c>
      <c r="N14" s="1" t="s">
        <v>49</v>
      </c>
      <c r="O14" s="1" t="s">
        <v>39</v>
      </c>
      <c r="P14" s="1" t="s">
        <v>44</v>
      </c>
      <c r="Q14" s="1" t="s">
        <v>46</v>
      </c>
      <c r="R14" s="1" t="s">
        <v>49</v>
      </c>
      <c r="S14" s="1" t="s">
        <v>89</v>
      </c>
      <c r="T14" s="1" t="s">
        <v>78</v>
      </c>
      <c r="U14" s="1" t="s">
        <v>59</v>
      </c>
      <c r="V14" s="1" t="s">
        <v>89</v>
      </c>
      <c r="W14" s="1" t="s">
        <v>89</v>
      </c>
      <c r="X14" s="7"/>
    </row>
    <row r="15" spans="1:24" ht="15" customHeight="1">
      <c r="A15" s="1" t="s">
        <v>143</v>
      </c>
      <c r="B15" s="1" t="s">
        <v>284</v>
      </c>
      <c r="C15" s="106">
        <v>1</v>
      </c>
      <c r="D15" s="107"/>
      <c r="E15" s="7"/>
      <c r="F15" s="7"/>
      <c r="G15" s="1" t="s">
        <v>259</v>
      </c>
      <c r="H15" s="1" t="s">
        <v>31</v>
      </c>
      <c r="I15" s="1" t="s">
        <v>85</v>
      </c>
      <c r="J15" s="1">
        <f t="shared" si="0"/>
        <v>6</v>
      </c>
      <c r="K15" s="1" t="s">
        <v>39</v>
      </c>
      <c r="L15" s="1" t="s">
        <v>44</v>
      </c>
      <c r="M15" s="1" t="s">
        <v>46</v>
      </c>
      <c r="N15" s="1" t="s">
        <v>49</v>
      </c>
      <c r="O15" s="1" t="s">
        <v>39</v>
      </c>
      <c r="P15" s="1" t="s">
        <v>44</v>
      </c>
      <c r="Q15" s="1" t="s">
        <v>46</v>
      </c>
      <c r="R15" s="1" t="s">
        <v>49</v>
      </c>
      <c r="S15" s="1" t="s">
        <v>89</v>
      </c>
      <c r="T15" s="1" t="s">
        <v>78</v>
      </c>
      <c r="U15" s="1" t="s">
        <v>59</v>
      </c>
      <c r="V15" s="1" t="s">
        <v>89</v>
      </c>
      <c r="W15" s="1" t="s">
        <v>89</v>
      </c>
      <c r="X15" s="7"/>
    </row>
    <row r="16" spans="1:24" ht="15" customHeight="1">
      <c r="A16" s="1" t="s">
        <v>143</v>
      </c>
      <c r="B16" s="1" t="s">
        <v>301</v>
      </c>
      <c r="C16" s="106">
        <v>1</v>
      </c>
      <c r="D16" s="107"/>
      <c r="E16" s="7"/>
      <c r="F16" s="7"/>
      <c r="G16" s="1" t="s">
        <v>259</v>
      </c>
      <c r="H16" s="1" t="s">
        <v>31</v>
      </c>
      <c r="I16" s="1" t="s">
        <v>85</v>
      </c>
      <c r="J16" s="1">
        <f t="shared" si="0"/>
        <v>6</v>
      </c>
      <c r="K16" s="1" t="s">
        <v>39</v>
      </c>
      <c r="L16" s="1" t="s">
        <v>44</v>
      </c>
      <c r="M16" s="1" t="s">
        <v>46</v>
      </c>
      <c r="N16" s="1" t="s">
        <v>49</v>
      </c>
      <c r="O16" s="1" t="s">
        <v>39</v>
      </c>
      <c r="P16" s="1" t="s">
        <v>44</v>
      </c>
      <c r="Q16" s="1" t="s">
        <v>46</v>
      </c>
      <c r="R16" s="1" t="s">
        <v>49</v>
      </c>
      <c r="S16" s="1" t="s">
        <v>89</v>
      </c>
      <c r="T16" s="1" t="s">
        <v>78</v>
      </c>
      <c r="U16" s="1" t="s">
        <v>59</v>
      </c>
      <c r="V16" s="1" t="s">
        <v>89</v>
      </c>
      <c r="W16" s="1" t="s">
        <v>89</v>
      </c>
      <c r="X16" s="7"/>
    </row>
    <row r="17" spans="1:24" ht="15" customHeight="1">
      <c r="A17" s="1" t="s">
        <v>143</v>
      </c>
      <c r="B17" s="1" t="s">
        <v>313</v>
      </c>
      <c r="C17" s="106">
        <v>1</v>
      </c>
      <c r="D17" s="107">
        <v>1</v>
      </c>
      <c r="E17" s="7"/>
      <c r="F17" s="7"/>
      <c r="G17" s="1" t="s">
        <v>259</v>
      </c>
      <c r="H17" s="1" t="s">
        <v>31</v>
      </c>
      <c r="I17" s="1" t="s">
        <v>320</v>
      </c>
      <c r="J17" s="1">
        <f t="shared" si="0"/>
        <v>20</v>
      </c>
      <c r="K17" s="1" t="s">
        <v>325</v>
      </c>
      <c r="L17" s="1" t="s">
        <v>326</v>
      </c>
      <c r="M17" s="1" t="s">
        <v>46</v>
      </c>
      <c r="N17" s="1" t="s">
        <v>49</v>
      </c>
      <c r="O17" s="1" t="s">
        <v>39</v>
      </c>
      <c r="P17" s="1" t="s">
        <v>44</v>
      </c>
      <c r="Q17" s="1" t="s">
        <v>46</v>
      </c>
      <c r="R17" s="1" t="s">
        <v>49</v>
      </c>
      <c r="S17" s="1" t="s">
        <v>328</v>
      </c>
      <c r="T17" s="1" t="s">
        <v>78</v>
      </c>
      <c r="U17" s="1" t="s">
        <v>203</v>
      </c>
      <c r="V17" s="1" t="s">
        <v>329</v>
      </c>
      <c r="W17" s="1" t="s">
        <v>73</v>
      </c>
      <c r="X17" s="7"/>
    </row>
    <row r="18" spans="1:24" ht="15" customHeight="1">
      <c r="A18" s="1" t="s">
        <v>143</v>
      </c>
      <c r="B18" s="1" t="s">
        <v>332</v>
      </c>
      <c r="C18" s="106">
        <v>1</v>
      </c>
      <c r="D18" s="107"/>
      <c r="E18" s="7"/>
      <c r="F18" s="7"/>
      <c r="G18" s="1" t="s">
        <v>259</v>
      </c>
      <c r="H18" s="1" t="s">
        <v>31</v>
      </c>
      <c r="I18" s="1" t="s">
        <v>85</v>
      </c>
      <c r="J18" s="1">
        <f t="shared" si="0"/>
        <v>6</v>
      </c>
      <c r="K18" s="1" t="s">
        <v>39</v>
      </c>
      <c r="L18" s="1" t="s">
        <v>44</v>
      </c>
      <c r="M18" s="1" t="s">
        <v>46</v>
      </c>
      <c r="N18" s="1" t="s">
        <v>49</v>
      </c>
      <c r="O18" s="1" t="s">
        <v>39</v>
      </c>
      <c r="P18" s="1" t="s">
        <v>44</v>
      </c>
      <c r="Q18" s="1" t="s">
        <v>46</v>
      </c>
      <c r="R18" s="1" t="s">
        <v>49</v>
      </c>
      <c r="S18" s="1" t="s">
        <v>89</v>
      </c>
      <c r="T18" s="1" t="s">
        <v>78</v>
      </c>
      <c r="U18" s="1" t="s">
        <v>59</v>
      </c>
      <c r="V18" s="1" t="s">
        <v>89</v>
      </c>
      <c r="W18" s="1" t="s">
        <v>89</v>
      </c>
      <c r="X18" s="7"/>
    </row>
    <row r="19" spans="1:24" ht="15" customHeight="1">
      <c r="A19" s="1" t="s">
        <v>143</v>
      </c>
      <c r="B19" s="1" t="s">
        <v>353</v>
      </c>
      <c r="C19" s="106"/>
      <c r="D19" s="107"/>
      <c r="E19" s="7"/>
      <c r="F19" s="7"/>
      <c r="G19" s="1" t="s">
        <v>356</v>
      </c>
      <c r="H19" s="1" t="s">
        <v>31</v>
      </c>
      <c r="I19" s="1" t="s">
        <v>85</v>
      </c>
      <c r="J19" s="1">
        <f t="shared" si="0"/>
        <v>6</v>
      </c>
      <c r="K19" s="1" t="s">
        <v>39</v>
      </c>
      <c r="L19" s="1" t="s">
        <v>44</v>
      </c>
      <c r="M19" s="1" t="s">
        <v>46</v>
      </c>
      <c r="N19" s="1" t="s">
        <v>49</v>
      </c>
      <c r="O19" s="1" t="s">
        <v>39</v>
      </c>
      <c r="P19" s="1" t="s">
        <v>44</v>
      </c>
      <c r="Q19" s="1" t="s">
        <v>46</v>
      </c>
      <c r="R19" s="1" t="s">
        <v>49</v>
      </c>
      <c r="S19" s="1" t="s">
        <v>89</v>
      </c>
      <c r="T19" s="1" t="s">
        <v>78</v>
      </c>
      <c r="U19" s="1" t="s">
        <v>94</v>
      </c>
      <c r="V19" s="1" t="s">
        <v>89</v>
      </c>
      <c r="W19" s="1" t="s">
        <v>89</v>
      </c>
      <c r="X19" s="7"/>
    </row>
    <row r="20" spans="1:24" ht="15" customHeight="1">
      <c r="A20" s="1" t="s">
        <v>143</v>
      </c>
      <c r="B20" s="1" t="s">
        <v>361</v>
      </c>
      <c r="C20" s="106">
        <v>1</v>
      </c>
      <c r="D20" s="107"/>
      <c r="E20" s="7"/>
      <c r="F20" s="7"/>
      <c r="G20" s="1" t="s">
        <v>259</v>
      </c>
      <c r="H20" s="1" t="s">
        <v>31</v>
      </c>
      <c r="I20" s="1" t="s">
        <v>85</v>
      </c>
      <c r="J20" s="1">
        <f t="shared" si="0"/>
        <v>6</v>
      </c>
      <c r="K20" s="1" t="s">
        <v>39</v>
      </c>
      <c r="L20" s="1" t="s">
        <v>44</v>
      </c>
      <c r="M20" s="1" t="s">
        <v>46</v>
      </c>
      <c r="N20" s="1" t="s">
        <v>49</v>
      </c>
      <c r="O20" s="1" t="s">
        <v>39</v>
      </c>
      <c r="P20" s="1" t="s">
        <v>44</v>
      </c>
      <c r="Q20" s="1" t="s">
        <v>46</v>
      </c>
      <c r="R20" s="1" t="s">
        <v>49</v>
      </c>
      <c r="S20" s="1" t="s">
        <v>89</v>
      </c>
      <c r="T20" s="1" t="s">
        <v>78</v>
      </c>
      <c r="U20" s="1" t="s">
        <v>94</v>
      </c>
      <c r="V20" s="1" t="s">
        <v>89</v>
      </c>
      <c r="W20" s="1" t="s">
        <v>89</v>
      </c>
      <c r="X20" s="7"/>
    </row>
    <row r="21" spans="1:24" ht="15" customHeight="1">
      <c r="A21" s="1" t="s">
        <v>143</v>
      </c>
      <c r="B21" s="1" t="s">
        <v>373</v>
      </c>
      <c r="C21" s="106"/>
      <c r="D21" s="107"/>
      <c r="E21" s="7"/>
      <c r="F21" s="7"/>
      <c r="G21" s="1" t="s">
        <v>356</v>
      </c>
      <c r="H21" s="1" t="s">
        <v>31</v>
      </c>
      <c r="I21" s="1" t="s">
        <v>85</v>
      </c>
      <c r="J21" s="1">
        <f t="shared" si="0"/>
        <v>6</v>
      </c>
      <c r="K21" s="1" t="s">
        <v>39</v>
      </c>
      <c r="L21" s="1" t="s">
        <v>44</v>
      </c>
      <c r="M21" s="1" t="s">
        <v>46</v>
      </c>
      <c r="N21" s="1" t="s">
        <v>49</v>
      </c>
      <c r="O21" s="1" t="s">
        <v>39</v>
      </c>
      <c r="P21" s="1" t="s">
        <v>44</v>
      </c>
      <c r="Q21" s="1" t="s">
        <v>46</v>
      </c>
      <c r="R21" s="1" t="s">
        <v>49</v>
      </c>
      <c r="S21" s="1" t="s">
        <v>89</v>
      </c>
      <c r="T21" s="1" t="s">
        <v>78</v>
      </c>
      <c r="U21" s="1" t="s">
        <v>94</v>
      </c>
      <c r="V21" s="1" t="s">
        <v>89</v>
      </c>
      <c r="W21" s="1" t="s">
        <v>89</v>
      </c>
      <c r="X21" s="7"/>
    </row>
    <row r="22" spans="1:24" ht="15" customHeight="1">
      <c r="A22" s="1" t="s">
        <v>143</v>
      </c>
      <c r="B22" s="1" t="s">
        <v>378</v>
      </c>
      <c r="C22" s="106"/>
      <c r="D22" s="107"/>
      <c r="E22" s="7"/>
      <c r="F22" s="7"/>
      <c r="G22" s="1" t="s">
        <v>356</v>
      </c>
      <c r="H22" s="1" t="s">
        <v>31</v>
      </c>
      <c r="I22" s="1" t="s">
        <v>85</v>
      </c>
      <c r="J22" s="1">
        <f t="shared" si="0"/>
        <v>6</v>
      </c>
      <c r="K22" s="1" t="s">
        <v>39</v>
      </c>
      <c r="L22" s="1" t="s">
        <v>44</v>
      </c>
      <c r="M22" s="1" t="s">
        <v>46</v>
      </c>
      <c r="N22" s="1" t="s">
        <v>49</v>
      </c>
      <c r="O22" s="1" t="s">
        <v>39</v>
      </c>
      <c r="P22" s="1" t="s">
        <v>44</v>
      </c>
      <c r="Q22" s="1" t="s">
        <v>46</v>
      </c>
      <c r="R22" s="1" t="s">
        <v>49</v>
      </c>
      <c r="S22" s="1" t="s">
        <v>89</v>
      </c>
      <c r="T22" s="1" t="s">
        <v>78</v>
      </c>
      <c r="U22" s="1" t="s">
        <v>94</v>
      </c>
      <c r="V22" s="1" t="s">
        <v>89</v>
      </c>
      <c r="W22" s="1" t="s">
        <v>89</v>
      </c>
      <c r="X22" s="7"/>
    </row>
    <row r="23" spans="1:24" ht="15" customHeight="1">
      <c r="A23" s="1" t="s">
        <v>143</v>
      </c>
      <c r="B23" s="1" t="s">
        <v>392</v>
      </c>
      <c r="C23" s="106"/>
      <c r="D23" s="107"/>
      <c r="E23" s="7"/>
      <c r="F23" s="7"/>
      <c r="G23" s="1" t="s">
        <v>356</v>
      </c>
      <c r="H23" s="1" t="s">
        <v>31</v>
      </c>
      <c r="I23" s="1" t="s">
        <v>85</v>
      </c>
      <c r="J23" s="1">
        <f t="shared" si="0"/>
        <v>6</v>
      </c>
      <c r="K23" s="1" t="s">
        <v>39</v>
      </c>
      <c r="L23" s="1" t="s">
        <v>44</v>
      </c>
      <c r="M23" s="1" t="s">
        <v>46</v>
      </c>
      <c r="N23" s="1" t="s">
        <v>49</v>
      </c>
      <c r="O23" s="1" t="s">
        <v>39</v>
      </c>
      <c r="P23" s="1" t="s">
        <v>44</v>
      </c>
      <c r="Q23" s="1" t="s">
        <v>46</v>
      </c>
      <c r="R23" s="1" t="s">
        <v>49</v>
      </c>
      <c r="S23" s="1" t="s">
        <v>89</v>
      </c>
      <c r="T23" s="1" t="s">
        <v>78</v>
      </c>
      <c r="U23" s="1" t="s">
        <v>94</v>
      </c>
      <c r="V23" s="1" t="s">
        <v>89</v>
      </c>
      <c r="W23" s="1" t="s">
        <v>89</v>
      </c>
      <c r="X23" s="7"/>
    </row>
    <row r="24" spans="1:24" ht="15" customHeight="1">
      <c r="A24" s="1" t="s">
        <v>143</v>
      </c>
      <c r="B24" s="1" t="s">
        <v>405</v>
      </c>
      <c r="C24" s="106"/>
      <c r="D24" s="107"/>
      <c r="E24" s="7"/>
      <c r="F24" s="7"/>
      <c r="G24" s="1" t="s">
        <v>356</v>
      </c>
      <c r="H24" s="1" t="s">
        <v>31</v>
      </c>
      <c r="I24" s="1" t="s">
        <v>85</v>
      </c>
      <c r="J24" s="1">
        <f t="shared" si="0"/>
        <v>6</v>
      </c>
      <c r="K24" s="1" t="s">
        <v>39</v>
      </c>
      <c r="L24" s="1" t="s">
        <v>44</v>
      </c>
      <c r="M24" s="1" t="s">
        <v>46</v>
      </c>
      <c r="N24" s="1" t="s">
        <v>49</v>
      </c>
      <c r="O24" s="1" t="s">
        <v>39</v>
      </c>
      <c r="P24" s="1" t="s">
        <v>44</v>
      </c>
      <c r="Q24" s="1" t="s">
        <v>46</v>
      </c>
      <c r="R24" s="1" t="s">
        <v>49</v>
      </c>
      <c r="S24" s="1" t="s">
        <v>89</v>
      </c>
      <c r="T24" s="1" t="s">
        <v>78</v>
      </c>
      <c r="U24" s="1" t="s">
        <v>94</v>
      </c>
      <c r="V24" s="1" t="s">
        <v>89</v>
      </c>
      <c r="W24" s="1" t="s">
        <v>89</v>
      </c>
      <c r="X24" s="7"/>
    </row>
    <row r="25" spans="1:24" ht="15" customHeight="1">
      <c r="A25" s="1" t="s">
        <v>143</v>
      </c>
      <c r="B25" s="1" t="s">
        <v>413</v>
      </c>
      <c r="C25" s="106">
        <v>1</v>
      </c>
      <c r="D25" s="107"/>
      <c r="E25" s="7"/>
      <c r="F25" s="7"/>
      <c r="G25" s="1" t="s">
        <v>415</v>
      </c>
      <c r="H25" s="1" t="s">
        <v>31</v>
      </c>
      <c r="I25" s="1" t="s">
        <v>232</v>
      </c>
      <c r="J25" s="1">
        <f t="shared" si="0"/>
        <v>10</v>
      </c>
      <c r="K25" s="1" t="s">
        <v>39</v>
      </c>
      <c r="L25" s="1" t="s">
        <v>44</v>
      </c>
      <c r="M25" s="1" t="s">
        <v>46</v>
      </c>
      <c r="N25" s="1" t="s">
        <v>49</v>
      </c>
      <c r="O25" s="1" t="s">
        <v>420</v>
      </c>
      <c r="P25" s="1" t="s">
        <v>421</v>
      </c>
      <c r="Q25" s="1" t="s">
        <v>46</v>
      </c>
      <c r="R25" s="1" t="s">
        <v>49</v>
      </c>
      <c r="S25" s="1" t="s">
        <v>89</v>
      </c>
      <c r="T25" s="1" t="s">
        <v>78</v>
      </c>
      <c r="U25" s="1" t="s">
        <v>59</v>
      </c>
      <c r="V25" s="1" t="s">
        <v>89</v>
      </c>
      <c r="W25" s="1" t="s">
        <v>89</v>
      </c>
      <c r="X25" s="7"/>
    </row>
    <row r="26" spans="1:24" ht="15" customHeight="1">
      <c r="A26" s="1" t="s">
        <v>143</v>
      </c>
      <c r="B26" s="1" t="s">
        <v>426</v>
      </c>
      <c r="C26" s="106">
        <v>1</v>
      </c>
      <c r="D26" s="107"/>
      <c r="E26" s="7"/>
      <c r="F26" s="7"/>
      <c r="G26" s="1" t="s">
        <v>259</v>
      </c>
      <c r="H26" s="1" t="s">
        <v>31</v>
      </c>
      <c r="I26" s="1" t="s">
        <v>85</v>
      </c>
      <c r="J26" s="1">
        <f t="shared" si="0"/>
        <v>6</v>
      </c>
      <c r="K26" s="1" t="s">
        <v>39</v>
      </c>
      <c r="L26" s="1" t="s">
        <v>44</v>
      </c>
      <c r="M26" s="1" t="s">
        <v>46</v>
      </c>
      <c r="N26" s="1" t="s">
        <v>49</v>
      </c>
      <c r="O26" s="1" t="s">
        <v>39</v>
      </c>
      <c r="P26" s="1" t="s">
        <v>44</v>
      </c>
      <c r="Q26" s="1" t="s">
        <v>46</v>
      </c>
      <c r="R26" s="1" t="s">
        <v>49</v>
      </c>
      <c r="S26" s="1" t="s">
        <v>89</v>
      </c>
      <c r="T26" s="1" t="s">
        <v>78</v>
      </c>
      <c r="U26" s="1" t="s">
        <v>59</v>
      </c>
      <c r="V26" s="1" t="s">
        <v>89</v>
      </c>
      <c r="W26" s="1" t="s">
        <v>89</v>
      </c>
      <c r="X26" s="7"/>
    </row>
    <row r="27" spans="1:24" ht="15" customHeight="1">
      <c r="A27" s="1" t="s">
        <v>143</v>
      </c>
      <c r="B27" s="1" t="s">
        <v>442</v>
      </c>
      <c r="C27" s="106">
        <v>1</v>
      </c>
      <c r="D27" s="107">
        <v>1</v>
      </c>
      <c r="E27" s="7"/>
      <c r="F27" s="7"/>
      <c r="G27" s="1" t="s">
        <v>259</v>
      </c>
      <c r="H27" s="1" t="s">
        <v>31</v>
      </c>
      <c r="I27" s="1" t="s">
        <v>444</v>
      </c>
      <c r="J27" s="1">
        <f t="shared" si="0"/>
        <v>26</v>
      </c>
      <c r="K27" s="1" t="s">
        <v>39</v>
      </c>
      <c r="L27" s="1" t="s">
        <v>44</v>
      </c>
      <c r="M27" s="1" t="s">
        <v>46</v>
      </c>
      <c r="N27" s="1" t="s">
        <v>49</v>
      </c>
      <c r="O27" s="1" t="s">
        <v>446</v>
      </c>
      <c r="P27" s="1" t="s">
        <v>447</v>
      </c>
      <c r="Q27" s="1" t="s">
        <v>46</v>
      </c>
      <c r="R27" s="1" t="s">
        <v>49</v>
      </c>
      <c r="S27" s="1" t="s">
        <v>448</v>
      </c>
      <c r="T27" s="1" t="s">
        <v>78</v>
      </c>
      <c r="U27" s="1" t="s">
        <v>450</v>
      </c>
      <c r="V27" s="1" t="s">
        <v>73</v>
      </c>
      <c r="W27" s="1" t="s">
        <v>451</v>
      </c>
      <c r="X27" s="7"/>
    </row>
    <row r="28" spans="1:24" ht="15" customHeight="1">
      <c r="A28" s="1" t="s">
        <v>143</v>
      </c>
      <c r="B28" s="1" t="s">
        <v>454</v>
      </c>
      <c r="C28" s="106">
        <v>1</v>
      </c>
      <c r="D28" s="107"/>
      <c r="E28" s="7"/>
      <c r="F28" s="7"/>
      <c r="G28" s="1" t="s">
        <v>259</v>
      </c>
      <c r="H28" s="1" t="s">
        <v>31</v>
      </c>
      <c r="I28" s="1" t="s">
        <v>85</v>
      </c>
      <c r="J28" s="1">
        <f t="shared" si="0"/>
        <v>6</v>
      </c>
      <c r="K28" s="1" t="s">
        <v>39</v>
      </c>
      <c r="L28" s="1" t="s">
        <v>44</v>
      </c>
      <c r="M28" s="1" t="s">
        <v>46</v>
      </c>
      <c r="N28" s="1" t="s">
        <v>49</v>
      </c>
      <c r="O28" s="1" t="s">
        <v>39</v>
      </c>
      <c r="P28" s="1" t="s">
        <v>44</v>
      </c>
      <c r="Q28" s="1" t="s">
        <v>46</v>
      </c>
      <c r="R28" s="1" t="s">
        <v>49</v>
      </c>
      <c r="S28" s="1" t="s">
        <v>89</v>
      </c>
      <c r="T28" s="1" t="s">
        <v>78</v>
      </c>
      <c r="U28" s="1" t="s">
        <v>203</v>
      </c>
      <c r="V28" s="1" t="s">
        <v>89</v>
      </c>
      <c r="W28" s="1" t="s">
        <v>89</v>
      </c>
      <c r="X28" s="7"/>
    </row>
    <row r="29" spans="1:24" ht="15" customHeight="1">
      <c r="A29" s="1" t="s">
        <v>143</v>
      </c>
      <c r="B29" s="1" t="s">
        <v>463</v>
      </c>
      <c r="C29" s="106">
        <v>1</v>
      </c>
      <c r="D29" s="107">
        <v>1</v>
      </c>
      <c r="E29" s="7"/>
      <c r="F29" s="7"/>
      <c r="G29" s="1" t="s">
        <v>344</v>
      </c>
      <c r="H29" s="1" t="s">
        <v>31</v>
      </c>
      <c r="I29" s="1" t="s">
        <v>466</v>
      </c>
      <c r="J29" s="1">
        <f t="shared" si="0"/>
        <v>16</v>
      </c>
      <c r="K29" s="1" t="s">
        <v>455</v>
      </c>
      <c r="L29" s="1" t="s">
        <v>456</v>
      </c>
      <c r="M29" s="1" t="s">
        <v>46</v>
      </c>
      <c r="N29" s="1" t="s">
        <v>49</v>
      </c>
      <c r="O29" s="1" t="s">
        <v>39</v>
      </c>
      <c r="P29" s="1" t="s">
        <v>44</v>
      </c>
      <c r="Q29" s="1" t="s">
        <v>46</v>
      </c>
      <c r="R29" s="1" t="s">
        <v>49</v>
      </c>
      <c r="S29" s="1" t="s">
        <v>470</v>
      </c>
      <c r="T29" s="1" t="s">
        <v>78</v>
      </c>
      <c r="U29" s="1" t="s">
        <v>59</v>
      </c>
      <c r="V29" s="1" t="s">
        <v>460</v>
      </c>
      <c r="W29" s="1" t="s">
        <v>73</v>
      </c>
      <c r="X29" s="7"/>
    </row>
    <row r="30" spans="1:24" ht="15" customHeight="1">
      <c r="A30" s="1" t="s">
        <v>143</v>
      </c>
      <c r="B30" s="1" t="s">
        <v>474</v>
      </c>
      <c r="C30" s="106">
        <v>1</v>
      </c>
      <c r="D30" s="107">
        <v>1</v>
      </c>
      <c r="E30" s="7"/>
      <c r="F30" s="7"/>
      <c r="G30" s="1" t="s">
        <v>344</v>
      </c>
      <c r="H30" s="1" t="s">
        <v>31</v>
      </c>
      <c r="I30" s="1" t="s">
        <v>466</v>
      </c>
      <c r="J30" s="1">
        <f t="shared" si="0"/>
        <v>16</v>
      </c>
      <c r="K30" s="1" t="s">
        <v>455</v>
      </c>
      <c r="L30" s="1" t="s">
        <v>456</v>
      </c>
      <c r="M30" s="1" t="s">
        <v>46</v>
      </c>
      <c r="N30" s="1" t="s">
        <v>49</v>
      </c>
      <c r="O30" s="1" t="s">
        <v>39</v>
      </c>
      <c r="P30" s="1" t="s">
        <v>44</v>
      </c>
      <c r="Q30" s="1" t="s">
        <v>46</v>
      </c>
      <c r="R30" s="1" t="s">
        <v>49</v>
      </c>
      <c r="S30" s="1" t="s">
        <v>470</v>
      </c>
      <c r="T30" s="1" t="s">
        <v>78</v>
      </c>
      <c r="U30" s="1" t="s">
        <v>59</v>
      </c>
      <c r="V30" s="1" t="s">
        <v>460</v>
      </c>
      <c r="W30" s="1" t="s">
        <v>73</v>
      </c>
      <c r="X30" s="7"/>
    </row>
    <row r="31" spans="1:24" ht="15" customHeight="1">
      <c r="A31" s="1" t="s">
        <v>143</v>
      </c>
      <c r="B31" s="1" t="s">
        <v>488</v>
      </c>
      <c r="C31" s="106">
        <v>1</v>
      </c>
      <c r="D31" s="107">
        <v>1</v>
      </c>
      <c r="E31" s="7"/>
      <c r="F31" s="7"/>
      <c r="G31" s="1" t="s">
        <v>491</v>
      </c>
      <c r="H31" s="1" t="s">
        <v>492</v>
      </c>
      <c r="I31" s="1" t="s">
        <v>494</v>
      </c>
      <c r="J31" s="1">
        <f t="shared" si="0"/>
        <v>45</v>
      </c>
      <c r="K31" s="1" t="s">
        <v>39</v>
      </c>
      <c r="L31" s="1" t="s">
        <v>44</v>
      </c>
      <c r="M31" s="1" t="s">
        <v>46</v>
      </c>
      <c r="N31" s="1" t="s">
        <v>49</v>
      </c>
      <c r="O31" s="1" t="s">
        <v>499</v>
      </c>
      <c r="P31" s="1" t="s">
        <v>501</v>
      </c>
      <c r="Q31" s="1" t="s">
        <v>502</v>
      </c>
      <c r="R31" s="1" t="s">
        <v>503</v>
      </c>
      <c r="S31" s="1" t="s">
        <v>505</v>
      </c>
      <c r="T31" s="1" t="s">
        <v>57</v>
      </c>
      <c r="U31" s="1" t="s">
        <v>59</v>
      </c>
      <c r="V31" s="1" t="s">
        <v>73</v>
      </c>
      <c r="W31" s="1" t="s">
        <v>507</v>
      </c>
      <c r="X31" s="7"/>
    </row>
    <row r="32" spans="1:24" ht="15" customHeight="1">
      <c r="A32" s="1" t="s">
        <v>143</v>
      </c>
      <c r="B32" s="1" t="s">
        <v>512</v>
      </c>
      <c r="C32" s="106"/>
      <c r="D32" s="107"/>
      <c r="E32" s="7"/>
      <c r="F32" s="7"/>
      <c r="G32" s="1" t="s">
        <v>514</v>
      </c>
      <c r="H32" s="1" t="s">
        <v>34</v>
      </c>
      <c r="I32" s="1" t="s">
        <v>516</v>
      </c>
      <c r="J32" s="1">
        <f t="shared" si="0"/>
        <v>42</v>
      </c>
      <c r="K32" s="1" t="s">
        <v>39</v>
      </c>
      <c r="L32" s="1" t="s">
        <v>44</v>
      </c>
      <c r="M32" s="1" t="s">
        <v>46</v>
      </c>
      <c r="N32" s="1" t="s">
        <v>49</v>
      </c>
      <c r="O32" s="1" t="s">
        <v>521</v>
      </c>
      <c r="P32" s="1" t="s">
        <v>522</v>
      </c>
      <c r="Q32" s="1" t="s">
        <v>65</v>
      </c>
      <c r="R32" s="1" t="s">
        <v>68</v>
      </c>
      <c r="S32" s="1" t="s">
        <v>523</v>
      </c>
      <c r="T32" s="1" t="s">
        <v>57</v>
      </c>
      <c r="U32" s="1" t="s">
        <v>59</v>
      </c>
      <c r="V32" s="1" t="s">
        <v>73</v>
      </c>
      <c r="W32" s="1" t="s">
        <v>525</v>
      </c>
      <c r="X32" s="7"/>
    </row>
    <row r="33" spans="1:24" ht="15" customHeight="1">
      <c r="A33" s="1" t="s">
        <v>143</v>
      </c>
      <c r="B33" s="1" t="s">
        <v>526</v>
      </c>
      <c r="C33" s="106">
        <v>1</v>
      </c>
      <c r="D33" s="107">
        <v>1</v>
      </c>
      <c r="E33" s="7"/>
      <c r="F33" s="7"/>
      <c r="G33" s="1" t="s">
        <v>491</v>
      </c>
      <c r="H33" s="1" t="s">
        <v>492</v>
      </c>
      <c r="I33" s="1" t="s">
        <v>516</v>
      </c>
      <c r="J33" s="1">
        <f t="shared" si="0"/>
        <v>42</v>
      </c>
      <c r="K33" s="1" t="s">
        <v>39</v>
      </c>
      <c r="L33" s="1" t="s">
        <v>44</v>
      </c>
      <c r="M33" s="1" t="s">
        <v>46</v>
      </c>
      <c r="N33" s="1" t="s">
        <v>49</v>
      </c>
      <c r="O33" s="1" t="s">
        <v>521</v>
      </c>
      <c r="P33" s="1" t="s">
        <v>522</v>
      </c>
      <c r="Q33" s="1" t="s">
        <v>65</v>
      </c>
      <c r="R33" s="1" t="s">
        <v>68</v>
      </c>
      <c r="S33" s="1" t="s">
        <v>537</v>
      </c>
      <c r="T33" s="1" t="s">
        <v>57</v>
      </c>
      <c r="U33" s="1" t="s">
        <v>59</v>
      </c>
      <c r="V33" s="1" t="s">
        <v>73</v>
      </c>
      <c r="W33" s="1" t="s">
        <v>539</v>
      </c>
      <c r="X33" s="7"/>
    </row>
    <row r="34" spans="1:24" ht="15" customHeight="1">
      <c r="A34" s="1" t="s">
        <v>143</v>
      </c>
      <c r="B34" s="1" t="s">
        <v>541</v>
      </c>
      <c r="C34" s="106"/>
      <c r="D34" s="107"/>
      <c r="E34" s="7"/>
      <c r="F34" s="7"/>
      <c r="G34" s="1" t="s">
        <v>83</v>
      </c>
      <c r="H34" s="1" t="s">
        <v>34</v>
      </c>
      <c r="I34" s="1" t="s">
        <v>232</v>
      </c>
      <c r="J34" s="1">
        <f t="shared" si="0"/>
        <v>10</v>
      </c>
      <c r="K34" s="1" t="s">
        <v>521</v>
      </c>
      <c r="L34" s="1" t="s">
        <v>522</v>
      </c>
      <c r="M34" s="1" t="s">
        <v>65</v>
      </c>
      <c r="N34" s="1" t="s">
        <v>68</v>
      </c>
      <c r="O34" s="1" t="s">
        <v>547</v>
      </c>
      <c r="P34" s="1" t="s">
        <v>549</v>
      </c>
      <c r="Q34" s="1" t="s">
        <v>65</v>
      </c>
      <c r="R34" s="1" t="s">
        <v>68</v>
      </c>
      <c r="S34" s="1" t="s">
        <v>89</v>
      </c>
      <c r="T34" s="1" t="s">
        <v>78</v>
      </c>
      <c r="U34" s="1" t="s">
        <v>59</v>
      </c>
      <c r="V34" s="1" t="s">
        <v>89</v>
      </c>
      <c r="W34" s="1" t="s">
        <v>89</v>
      </c>
      <c r="X34" s="7"/>
    </row>
    <row r="35" spans="1:24" ht="15" customHeight="1">
      <c r="A35" s="1" t="s">
        <v>143</v>
      </c>
      <c r="B35" s="1" t="s">
        <v>553</v>
      </c>
      <c r="C35" s="106"/>
      <c r="D35" s="107"/>
      <c r="E35" s="7"/>
      <c r="F35" s="7"/>
      <c r="G35" s="1" t="s">
        <v>83</v>
      </c>
      <c r="H35" s="1" t="s">
        <v>31</v>
      </c>
      <c r="I35" s="1" t="s">
        <v>85</v>
      </c>
      <c r="J35" s="1">
        <f t="shared" si="0"/>
        <v>6</v>
      </c>
      <c r="K35" s="1" t="s">
        <v>39</v>
      </c>
      <c r="L35" s="1" t="s">
        <v>44</v>
      </c>
      <c r="M35" s="1" t="s">
        <v>46</v>
      </c>
      <c r="N35" s="1" t="s">
        <v>49</v>
      </c>
      <c r="O35" s="1" t="s">
        <v>39</v>
      </c>
      <c r="P35" s="1" t="s">
        <v>44</v>
      </c>
      <c r="Q35" s="1" t="s">
        <v>46</v>
      </c>
      <c r="R35" s="1" t="s">
        <v>49</v>
      </c>
      <c r="S35" s="1" t="s">
        <v>89</v>
      </c>
      <c r="T35" s="1" t="s">
        <v>78</v>
      </c>
      <c r="U35" s="1" t="s">
        <v>59</v>
      </c>
      <c r="V35" s="1" t="s">
        <v>89</v>
      </c>
      <c r="W35" s="1" t="s">
        <v>89</v>
      </c>
      <c r="X35" s="7"/>
    </row>
    <row r="36" spans="1:24" ht="15" customHeight="1">
      <c r="A36" s="1" t="s">
        <v>143</v>
      </c>
      <c r="B36" s="1" t="s">
        <v>561</v>
      </c>
      <c r="C36" s="106">
        <v>1</v>
      </c>
      <c r="D36" s="107">
        <v>1</v>
      </c>
      <c r="E36" s="7"/>
      <c r="F36" s="7"/>
      <c r="G36" s="1" t="s">
        <v>84</v>
      </c>
      <c r="H36" s="1" t="s">
        <v>34</v>
      </c>
      <c r="I36" s="1" t="s">
        <v>564</v>
      </c>
      <c r="J36" s="1">
        <f t="shared" si="0"/>
        <v>19</v>
      </c>
      <c r="K36" s="1" t="s">
        <v>170</v>
      </c>
      <c r="L36" s="1" t="s">
        <v>171</v>
      </c>
      <c r="M36" s="1" t="s">
        <v>46</v>
      </c>
      <c r="N36" s="1" t="s">
        <v>49</v>
      </c>
      <c r="O36" s="1" t="s">
        <v>39</v>
      </c>
      <c r="P36" s="1" t="s">
        <v>44</v>
      </c>
      <c r="Q36" s="1" t="s">
        <v>46</v>
      </c>
      <c r="R36" s="1" t="s">
        <v>49</v>
      </c>
      <c r="S36" s="1" t="s">
        <v>567</v>
      </c>
      <c r="T36" s="1" t="s">
        <v>78</v>
      </c>
      <c r="U36" s="1" t="s">
        <v>59</v>
      </c>
      <c r="V36" s="1" t="s">
        <v>177</v>
      </c>
      <c r="W36" s="1" t="s">
        <v>73</v>
      </c>
      <c r="X36" s="7"/>
    </row>
    <row r="37" spans="1:24" ht="15" customHeight="1">
      <c r="A37" s="1" t="s">
        <v>568</v>
      </c>
      <c r="B37" s="1" t="s">
        <v>571</v>
      </c>
      <c r="C37" s="106"/>
      <c r="D37" s="107"/>
      <c r="E37" s="7"/>
      <c r="F37" s="7"/>
      <c r="G37" s="1" t="s">
        <v>83</v>
      </c>
      <c r="H37" s="1" t="s">
        <v>34</v>
      </c>
      <c r="I37" s="1" t="s">
        <v>85</v>
      </c>
      <c r="J37" s="1">
        <f t="shared" si="0"/>
        <v>6</v>
      </c>
      <c r="K37" s="1" t="s">
        <v>39</v>
      </c>
      <c r="L37" s="1" t="s">
        <v>44</v>
      </c>
      <c r="M37" s="1" t="s">
        <v>46</v>
      </c>
      <c r="N37" s="1" t="s">
        <v>49</v>
      </c>
      <c r="O37" s="1" t="s">
        <v>39</v>
      </c>
      <c r="P37" s="1" t="s">
        <v>44</v>
      </c>
      <c r="Q37" s="1" t="s">
        <v>46</v>
      </c>
      <c r="R37" s="1" t="s">
        <v>49</v>
      </c>
      <c r="S37" s="1" t="s">
        <v>89</v>
      </c>
      <c r="T37" s="1" t="s">
        <v>78</v>
      </c>
      <c r="U37" s="1" t="s">
        <v>59</v>
      </c>
      <c r="V37" s="1" t="s">
        <v>89</v>
      </c>
      <c r="W37" s="1" t="s">
        <v>89</v>
      </c>
      <c r="X37" s="7"/>
    </row>
    <row r="38" spans="1:24" ht="15" customHeight="1">
      <c r="A38" s="1" t="s">
        <v>568</v>
      </c>
      <c r="B38" s="1" t="s">
        <v>578</v>
      </c>
      <c r="C38" s="106">
        <v>1</v>
      </c>
      <c r="D38" s="107">
        <v>1</v>
      </c>
      <c r="E38" s="7"/>
      <c r="F38" s="7"/>
      <c r="G38" s="1" t="s">
        <v>579</v>
      </c>
      <c r="H38" s="1" t="s">
        <v>582</v>
      </c>
      <c r="I38" s="1" t="s">
        <v>583</v>
      </c>
      <c r="J38" s="1">
        <f t="shared" si="0"/>
        <v>65</v>
      </c>
      <c r="K38" s="1" t="s">
        <v>39</v>
      </c>
      <c r="L38" s="1" t="s">
        <v>44</v>
      </c>
      <c r="M38" s="1" t="s">
        <v>46</v>
      </c>
      <c r="N38" s="1" t="s">
        <v>49</v>
      </c>
      <c r="O38" s="1" t="s">
        <v>586</v>
      </c>
      <c r="P38" s="1" t="s">
        <v>587</v>
      </c>
      <c r="Q38" s="1" t="s">
        <v>502</v>
      </c>
      <c r="R38" s="1" t="s">
        <v>503</v>
      </c>
      <c r="S38" s="1" t="s">
        <v>589</v>
      </c>
      <c r="T38" s="1" t="s">
        <v>57</v>
      </c>
      <c r="U38" s="1" t="s">
        <v>72</v>
      </c>
      <c r="V38" s="1" t="s">
        <v>73</v>
      </c>
      <c r="W38" s="1" t="s">
        <v>591</v>
      </c>
      <c r="X38" s="7"/>
    </row>
    <row r="39" spans="1:24" ht="15" customHeight="1">
      <c r="A39" s="1" t="s">
        <v>568</v>
      </c>
      <c r="B39" s="1" t="s">
        <v>593</v>
      </c>
      <c r="C39" s="106">
        <v>1</v>
      </c>
      <c r="D39" s="107">
        <v>1</v>
      </c>
      <c r="E39" s="7"/>
      <c r="F39" s="7"/>
      <c r="G39" s="1" t="s">
        <v>579</v>
      </c>
      <c r="H39" s="1" t="s">
        <v>582</v>
      </c>
      <c r="I39" s="1" t="s">
        <v>594</v>
      </c>
      <c r="J39" s="1">
        <f t="shared" si="0"/>
        <v>66</v>
      </c>
      <c r="K39" s="1" t="s">
        <v>39</v>
      </c>
      <c r="L39" s="1" t="s">
        <v>44</v>
      </c>
      <c r="M39" s="1" t="s">
        <v>46</v>
      </c>
      <c r="N39" s="1" t="s">
        <v>49</v>
      </c>
      <c r="O39" s="1" t="s">
        <v>598</v>
      </c>
      <c r="P39" s="1" t="s">
        <v>599</v>
      </c>
      <c r="Q39" s="1" t="s">
        <v>502</v>
      </c>
      <c r="R39" s="1" t="s">
        <v>503</v>
      </c>
      <c r="S39" s="1" t="s">
        <v>589</v>
      </c>
      <c r="T39" s="1" t="s">
        <v>57</v>
      </c>
      <c r="U39" s="1" t="s">
        <v>72</v>
      </c>
      <c r="V39" s="1" t="s">
        <v>73</v>
      </c>
      <c r="W39" s="1" t="s">
        <v>591</v>
      </c>
      <c r="X39" s="7"/>
    </row>
    <row r="40" spans="1:24" ht="15" customHeight="1">
      <c r="A40" s="1" t="s">
        <v>568</v>
      </c>
      <c r="B40" s="1" t="s">
        <v>605</v>
      </c>
      <c r="C40" s="106">
        <v>1</v>
      </c>
      <c r="D40" s="107">
        <v>1</v>
      </c>
      <c r="E40" s="7"/>
      <c r="F40" s="7"/>
      <c r="G40" s="1" t="s">
        <v>579</v>
      </c>
      <c r="H40" s="1" t="s">
        <v>582</v>
      </c>
      <c r="I40" s="1" t="s">
        <v>608</v>
      </c>
      <c r="J40" s="1">
        <f t="shared" si="0"/>
        <v>69</v>
      </c>
      <c r="K40" s="1" t="s">
        <v>325</v>
      </c>
      <c r="L40" s="1" t="s">
        <v>326</v>
      </c>
      <c r="M40" s="1" t="s">
        <v>46</v>
      </c>
      <c r="N40" s="1" t="s">
        <v>49</v>
      </c>
      <c r="O40" s="1" t="s">
        <v>610</v>
      </c>
      <c r="P40" s="1" t="s">
        <v>587</v>
      </c>
      <c r="Q40" s="1" t="s">
        <v>502</v>
      </c>
      <c r="R40" s="1" t="s">
        <v>503</v>
      </c>
      <c r="S40" s="1" t="s">
        <v>612</v>
      </c>
      <c r="T40" s="1" t="s">
        <v>57</v>
      </c>
      <c r="U40" s="1" t="s">
        <v>72</v>
      </c>
      <c r="V40" s="1" t="s">
        <v>329</v>
      </c>
      <c r="W40" s="1" t="s">
        <v>591</v>
      </c>
      <c r="X40" s="7"/>
    </row>
    <row r="41" spans="1:24" ht="15" customHeight="1">
      <c r="A41" s="1" t="s">
        <v>568</v>
      </c>
      <c r="B41" s="1" t="s">
        <v>614</v>
      </c>
      <c r="C41" s="106">
        <v>1</v>
      </c>
      <c r="D41" s="107">
        <v>1</v>
      </c>
      <c r="E41" s="7"/>
      <c r="F41" s="7"/>
      <c r="G41" s="1" t="s">
        <v>579</v>
      </c>
      <c r="H41" s="1" t="s">
        <v>582</v>
      </c>
      <c r="I41" s="1" t="s">
        <v>617</v>
      </c>
      <c r="J41" s="1">
        <f t="shared" si="0"/>
        <v>70</v>
      </c>
      <c r="K41" s="1" t="s">
        <v>325</v>
      </c>
      <c r="L41" s="1" t="s">
        <v>326</v>
      </c>
      <c r="M41" s="1" t="s">
        <v>46</v>
      </c>
      <c r="N41" s="1" t="s">
        <v>49</v>
      </c>
      <c r="O41" s="1" t="s">
        <v>618</v>
      </c>
      <c r="P41" s="1" t="s">
        <v>619</v>
      </c>
      <c r="Q41" s="1" t="s">
        <v>502</v>
      </c>
      <c r="R41" s="1" t="s">
        <v>503</v>
      </c>
      <c r="S41" s="1" t="s">
        <v>612</v>
      </c>
      <c r="T41" s="1" t="s">
        <v>57</v>
      </c>
      <c r="U41" s="1" t="s">
        <v>72</v>
      </c>
      <c r="V41" s="1" t="s">
        <v>329</v>
      </c>
      <c r="W41" s="1" t="s">
        <v>591</v>
      </c>
      <c r="X41" s="7"/>
    </row>
    <row r="42" spans="1:24" ht="15" customHeight="1">
      <c r="A42" s="1" t="s">
        <v>568</v>
      </c>
      <c r="B42" s="1" t="s">
        <v>622</v>
      </c>
      <c r="C42" s="106"/>
      <c r="D42" s="107"/>
      <c r="E42" s="7"/>
      <c r="F42" s="7"/>
      <c r="G42" s="1" t="s">
        <v>579</v>
      </c>
      <c r="H42" s="1" t="s">
        <v>582</v>
      </c>
      <c r="I42" s="1" t="s">
        <v>624</v>
      </c>
      <c r="J42" s="1">
        <f t="shared" si="0"/>
        <v>71</v>
      </c>
      <c r="K42" s="1" t="s">
        <v>626</v>
      </c>
      <c r="L42" s="1" t="s">
        <v>627</v>
      </c>
      <c r="M42" s="1" t="s">
        <v>502</v>
      </c>
      <c r="N42" s="1" t="s">
        <v>503</v>
      </c>
      <c r="O42" s="1" t="s">
        <v>628</v>
      </c>
      <c r="P42" s="1" t="s">
        <v>629</v>
      </c>
      <c r="Q42" s="1" t="s">
        <v>43</v>
      </c>
      <c r="R42" s="1" t="s">
        <v>45</v>
      </c>
      <c r="S42" s="1" t="s">
        <v>631</v>
      </c>
      <c r="T42" s="1" t="s">
        <v>57</v>
      </c>
      <c r="U42" s="1" t="s">
        <v>72</v>
      </c>
      <c r="V42" s="1" t="s">
        <v>591</v>
      </c>
      <c r="W42" s="1" t="s">
        <v>634</v>
      </c>
      <c r="X42" s="7"/>
    </row>
    <row r="43" spans="1:24" ht="15" customHeight="1">
      <c r="A43" s="1" t="s">
        <v>568</v>
      </c>
      <c r="B43" s="1" t="s">
        <v>636</v>
      </c>
      <c r="C43" s="106">
        <v>1</v>
      </c>
      <c r="D43" s="107"/>
      <c r="E43" s="7"/>
      <c r="F43" s="7"/>
      <c r="G43" s="1" t="s">
        <v>415</v>
      </c>
      <c r="H43" s="1" t="s">
        <v>31</v>
      </c>
      <c r="I43" s="1" t="s">
        <v>85</v>
      </c>
      <c r="J43" s="1">
        <f t="shared" si="0"/>
        <v>6</v>
      </c>
      <c r="K43" s="1" t="s">
        <v>159</v>
      </c>
      <c r="L43" s="1" t="s">
        <v>160</v>
      </c>
      <c r="M43" s="1" t="s">
        <v>43</v>
      </c>
      <c r="N43" s="1" t="s">
        <v>45</v>
      </c>
      <c r="O43" s="1" t="s">
        <v>648</v>
      </c>
      <c r="P43" s="1" t="s">
        <v>650</v>
      </c>
      <c r="Q43" s="1" t="s">
        <v>43</v>
      </c>
      <c r="R43" s="1" t="s">
        <v>45</v>
      </c>
      <c r="S43" s="1" t="s">
        <v>89</v>
      </c>
      <c r="T43" s="1" t="s">
        <v>78</v>
      </c>
      <c r="U43" s="1" t="s">
        <v>94</v>
      </c>
      <c r="V43" s="1" t="s">
        <v>89</v>
      </c>
      <c r="W43" s="1" t="s">
        <v>89</v>
      </c>
      <c r="X43" s="7"/>
    </row>
    <row r="44" spans="1:24" ht="15" customHeight="1">
      <c r="A44" s="1" t="s">
        <v>568</v>
      </c>
      <c r="B44" s="1" t="s">
        <v>653</v>
      </c>
      <c r="C44" s="106">
        <v>1</v>
      </c>
      <c r="D44" s="107"/>
      <c r="E44" s="7"/>
      <c r="F44" s="7"/>
      <c r="G44" s="1" t="s">
        <v>415</v>
      </c>
      <c r="H44" s="1" t="s">
        <v>31</v>
      </c>
      <c r="I44" s="1" t="s">
        <v>85</v>
      </c>
      <c r="J44" s="1">
        <f t="shared" si="0"/>
        <v>6</v>
      </c>
      <c r="K44" s="1" t="s">
        <v>648</v>
      </c>
      <c r="L44" s="1" t="s">
        <v>650</v>
      </c>
      <c r="M44" s="1" t="s">
        <v>43</v>
      </c>
      <c r="N44" s="1" t="s">
        <v>45</v>
      </c>
      <c r="O44" s="1" t="s">
        <v>628</v>
      </c>
      <c r="P44" s="1" t="s">
        <v>629</v>
      </c>
      <c r="Q44" s="1" t="s">
        <v>43</v>
      </c>
      <c r="R44" s="1" t="s">
        <v>45</v>
      </c>
      <c r="S44" s="1" t="s">
        <v>89</v>
      </c>
      <c r="T44" s="1" t="s">
        <v>78</v>
      </c>
      <c r="U44" s="1" t="s">
        <v>94</v>
      </c>
      <c r="V44" s="1" t="s">
        <v>89</v>
      </c>
      <c r="W44" s="1" t="s">
        <v>89</v>
      </c>
      <c r="X44" s="7"/>
    </row>
    <row r="45" spans="1:24" ht="15" customHeight="1">
      <c r="A45" s="1" t="s">
        <v>660</v>
      </c>
      <c r="B45" s="1" t="s">
        <v>663</v>
      </c>
      <c r="C45" s="106"/>
      <c r="D45" s="107"/>
      <c r="E45" s="7"/>
      <c r="F45" s="7"/>
      <c r="G45" s="1" t="s">
        <v>83</v>
      </c>
      <c r="H45" s="1" t="s">
        <v>34</v>
      </c>
      <c r="I45" s="1" t="s">
        <v>85</v>
      </c>
      <c r="J45" s="1">
        <f t="shared" si="0"/>
        <v>6</v>
      </c>
      <c r="K45" s="1" t="s">
        <v>39</v>
      </c>
      <c r="L45" s="1" t="s">
        <v>44</v>
      </c>
      <c r="M45" s="1" t="s">
        <v>46</v>
      </c>
      <c r="N45" s="1" t="s">
        <v>49</v>
      </c>
      <c r="O45" s="1" t="s">
        <v>39</v>
      </c>
      <c r="P45" s="1" t="s">
        <v>44</v>
      </c>
      <c r="Q45" s="1" t="s">
        <v>46</v>
      </c>
      <c r="R45" s="1" t="s">
        <v>49</v>
      </c>
      <c r="S45" s="1" t="s">
        <v>89</v>
      </c>
      <c r="T45" s="1" t="s">
        <v>78</v>
      </c>
      <c r="U45" s="1" t="s">
        <v>94</v>
      </c>
      <c r="V45" s="1" t="s">
        <v>89</v>
      </c>
      <c r="W45" s="1" t="s">
        <v>89</v>
      </c>
      <c r="X45" s="7"/>
    </row>
    <row r="46" spans="1:24" ht="15" customHeight="1">
      <c r="A46" s="1" t="s">
        <v>660</v>
      </c>
      <c r="B46" s="1" t="s">
        <v>678</v>
      </c>
      <c r="C46" s="106">
        <v>1</v>
      </c>
      <c r="D46" s="107">
        <v>1</v>
      </c>
      <c r="E46" s="7"/>
      <c r="F46" s="7"/>
      <c r="G46" s="1" t="s">
        <v>680</v>
      </c>
      <c r="H46" s="1" t="s">
        <v>582</v>
      </c>
      <c r="I46" s="1" t="s">
        <v>682</v>
      </c>
      <c r="J46" s="1">
        <f t="shared" si="0"/>
        <v>96</v>
      </c>
      <c r="K46" s="1" t="s">
        <v>39</v>
      </c>
      <c r="L46" s="1" t="s">
        <v>44</v>
      </c>
      <c r="M46" s="1" t="s">
        <v>46</v>
      </c>
      <c r="N46" s="1" t="s">
        <v>49</v>
      </c>
      <c r="O46" s="1" t="s">
        <v>685</v>
      </c>
      <c r="P46" s="1" t="s">
        <v>686</v>
      </c>
      <c r="Q46" s="1" t="s">
        <v>502</v>
      </c>
      <c r="R46" s="1" t="s">
        <v>503</v>
      </c>
      <c r="S46" s="1" t="s">
        <v>589</v>
      </c>
      <c r="T46" s="1" t="s">
        <v>57</v>
      </c>
      <c r="U46" s="1" t="s">
        <v>72</v>
      </c>
      <c r="V46" s="1" t="s">
        <v>73</v>
      </c>
      <c r="W46" s="1" t="s">
        <v>591</v>
      </c>
      <c r="X46" s="7"/>
    </row>
    <row r="47" spans="1:24" ht="15" customHeight="1">
      <c r="A47" s="1" t="s">
        <v>660</v>
      </c>
      <c r="B47" s="1" t="s">
        <v>690</v>
      </c>
      <c r="C47" s="106"/>
      <c r="D47" s="107"/>
      <c r="E47" s="7"/>
      <c r="F47" s="7"/>
      <c r="G47" s="1" t="s">
        <v>83</v>
      </c>
      <c r="H47" s="1" t="s">
        <v>34</v>
      </c>
      <c r="I47" s="1" t="s">
        <v>85</v>
      </c>
      <c r="J47" s="1">
        <f t="shared" si="0"/>
        <v>6</v>
      </c>
      <c r="K47" s="1" t="s">
        <v>39</v>
      </c>
      <c r="L47" s="1" t="s">
        <v>44</v>
      </c>
      <c r="M47" s="1" t="s">
        <v>46</v>
      </c>
      <c r="N47" s="1" t="s">
        <v>49</v>
      </c>
      <c r="O47" s="1" t="s">
        <v>39</v>
      </c>
      <c r="P47" s="1" t="s">
        <v>44</v>
      </c>
      <c r="Q47" s="1" t="s">
        <v>46</v>
      </c>
      <c r="R47" s="1" t="s">
        <v>49</v>
      </c>
      <c r="S47" s="1" t="s">
        <v>89</v>
      </c>
      <c r="T47" s="1" t="s">
        <v>78</v>
      </c>
      <c r="U47" s="1" t="s">
        <v>94</v>
      </c>
      <c r="V47" s="1" t="s">
        <v>89</v>
      </c>
      <c r="W47" s="1" t="s">
        <v>89</v>
      </c>
      <c r="X47" s="7"/>
    </row>
    <row r="48" spans="1:24" ht="15" customHeight="1">
      <c r="A48" s="1" t="s">
        <v>660</v>
      </c>
      <c r="B48" s="1" t="s">
        <v>697</v>
      </c>
      <c r="C48" s="106"/>
      <c r="D48" s="107"/>
      <c r="E48" s="7"/>
      <c r="F48" s="7"/>
      <c r="G48" s="1" t="s">
        <v>83</v>
      </c>
      <c r="H48" s="1" t="s">
        <v>34</v>
      </c>
      <c r="I48" s="1" t="s">
        <v>85</v>
      </c>
      <c r="J48" s="1">
        <f t="shared" si="0"/>
        <v>6</v>
      </c>
      <c r="K48" s="1" t="s">
        <v>39</v>
      </c>
      <c r="L48" s="1" t="s">
        <v>44</v>
      </c>
      <c r="M48" s="1" t="s">
        <v>46</v>
      </c>
      <c r="N48" s="1" t="s">
        <v>49</v>
      </c>
      <c r="O48" s="1" t="s">
        <v>39</v>
      </c>
      <c r="P48" s="1" t="s">
        <v>44</v>
      </c>
      <c r="Q48" s="1" t="s">
        <v>46</v>
      </c>
      <c r="R48" s="1" t="s">
        <v>49</v>
      </c>
      <c r="S48" s="1" t="s">
        <v>89</v>
      </c>
      <c r="T48" s="1" t="s">
        <v>78</v>
      </c>
      <c r="U48" s="1" t="s">
        <v>94</v>
      </c>
      <c r="V48" s="1" t="s">
        <v>89</v>
      </c>
      <c r="W48" s="1" t="s">
        <v>89</v>
      </c>
      <c r="X48" s="7"/>
    </row>
    <row r="49" spans="1:24" ht="15" customHeight="1">
      <c r="A49" s="1" t="s">
        <v>660</v>
      </c>
      <c r="B49" s="1" t="s">
        <v>702</v>
      </c>
      <c r="C49" s="106"/>
      <c r="D49" s="107"/>
      <c r="E49" s="7"/>
      <c r="F49" s="7"/>
      <c r="G49" s="1" t="s">
        <v>83</v>
      </c>
      <c r="H49" s="1" t="s">
        <v>34</v>
      </c>
      <c r="I49" s="1" t="s">
        <v>85</v>
      </c>
      <c r="J49" s="1">
        <f t="shared" si="0"/>
        <v>6</v>
      </c>
      <c r="K49" s="1" t="s">
        <v>39</v>
      </c>
      <c r="L49" s="1" t="s">
        <v>44</v>
      </c>
      <c r="M49" s="1" t="s">
        <v>46</v>
      </c>
      <c r="N49" s="1" t="s">
        <v>49</v>
      </c>
      <c r="O49" s="1" t="s">
        <v>39</v>
      </c>
      <c r="P49" s="1" t="s">
        <v>44</v>
      </c>
      <c r="Q49" s="1" t="s">
        <v>46</v>
      </c>
      <c r="R49" s="1" t="s">
        <v>49</v>
      </c>
      <c r="S49" s="1" t="s">
        <v>89</v>
      </c>
      <c r="T49" s="1" t="s">
        <v>78</v>
      </c>
      <c r="U49" s="1" t="s">
        <v>94</v>
      </c>
      <c r="V49" s="1" t="s">
        <v>89</v>
      </c>
      <c r="W49" s="1" t="s">
        <v>89</v>
      </c>
      <c r="X49" s="7"/>
    </row>
    <row r="50" spans="1:24" ht="15" customHeight="1">
      <c r="A50" s="1" t="s">
        <v>660</v>
      </c>
      <c r="B50" s="1" t="s">
        <v>724</v>
      </c>
      <c r="C50" s="106">
        <v>1</v>
      </c>
      <c r="D50" s="107">
        <v>1</v>
      </c>
      <c r="E50" s="7"/>
      <c r="F50" s="7"/>
      <c r="G50" s="1" t="s">
        <v>680</v>
      </c>
      <c r="H50" s="1" t="s">
        <v>582</v>
      </c>
      <c r="I50" s="1" t="s">
        <v>682</v>
      </c>
      <c r="J50" s="1">
        <f t="shared" si="0"/>
        <v>96</v>
      </c>
      <c r="K50" s="1" t="s">
        <v>39</v>
      </c>
      <c r="L50" s="1" t="s">
        <v>44</v>
      </c>
      <c r="M50" s="1" t="s">
        <v>46</v>
      </c>
      <c r="N50" s="1" t="s">
        <v>49</v>
      </c>
      <c r="O50" s="1" t="s">
        <v>737</v>
      </c>
      <c r="P50" s="1" t="s">
        <v>739</v>
      </c>
      <c r="Q50" s="1" t="s">
        <v>502</v>
      </c>
      <c r="R50" s="1" t="s">
        <v>503</v>
      </c>
      <c r="S50" s="1" t="s">
        <v>589</v>
      </c>
      <c r="T50" s="1" t="s">
        <v>57</v>
      </c>
      <c r="U50" s="1" t="s">
        <v>72</v>
      </c>
      <c r="V50" s="1" t="s">
        <v>73</v>
      </c>
      <c r="W50" s="1" t="s">
        <v>591</v>
      </c>
      <c r="X50" s="7"/>
    </row>
    <row r="51" spans="1:24" ht="15" customHeight="1">
      <c r="A51" s="1" t="s">
        <v>660</v>
      </c>
      <c r="B51" s="1" t="s">
        <v>744</v>
      </c>
      <c r="C51" s="106"/>
      <c r="D51" s="107"/>
      <c r="E51" s="7"/>
      <c r="F51" s="7"/>
      <c r="G51" s="1" t="s">
        <v>83</v>
      </c>
      <c r="H51" s="1" t="s">
        <v>34</v>
      </c>
      <c r="I51" s="1" t="s">
        <v>85</v>
      </c>
      <c r="J51" s="1">
        <f t="shared" si="0"/>
        <v>6</v>
      </c>
      <c r="K51" s="1" t="s">
        <v>39</v>
      </c>
      <c r="L51" s="1" t="s">
        <v>44</v>
      </c>
      <c r="M51" s="1" t="s">
        <v>46</v>
      </c>
      <c r="N51" s="1" t="s">
        <v>49</v>
      </c>
      <c r="O51" s="1" t="s">
        <v>39</v>
      </c>
      <c r="P51" s="1" t="s">
        <v>44</v>
      </c>
      <c r="Q51" s="1" t="s">
        <v>46</v>
      </c>
      <c r="R51" s="1" t="s">
        <v>49</v>
      </c>
      <c r="S51" s="1" t="s">
        <v>89</v>
      </c>
      <c r="T51" s="1" t="s">
        <v>78</v>
      </c>
      <c r="U51" s="1" t="s">
        <v>94</v>
      </c>
      <c r="V51" s="1" t="s">
        <v>89</v>
      </c>
      <c r="W51" s="1" t="s">
        <v>89</v>
      </c>
      <c r="X51" s="7"/>
    </row>
    <row r="52" spans="1:24" ht="15" customHeight="1">
      <c r="A52" s="1" t="s">
        <v>660</v>
      </c>
      <c r="B52" s="1" t="s">
        <v>755</v>
      </c>
      <c r="C52" s="106"/>
      <c r="D52" s="107"/>
      <c r="E52" s="7"/>
      <c r="F52" s="7"/>
      <c r="G52" s="1" t="s">
        <v>83</v>
      </c>
      <c r="H52" s="1" t="s">
        <v>34</v>
      </c>
      <c r="I52" s="1" t="s">
        <v>85</v>
      </c>
      <c r="J52" s="1">
        <f t="shared" si="0"/>
        <v>6</v>
      </c>
      <c r="K52" s="1" t="s">
        <v>39</v>
      </c>
      <c r="L52" s="1" t="s">
        <v>44</v>
      </c>
      <c r="M52" s="1" t="s">
        <v>46</v>
      </c>
      <c r="N52" s="1" t="s">
        <v>49</v>
      </c>
      <c r="O52" s="1" t="s">
        <v>39</v>
      </c>
      <c r="P52" s="1" t="s">
        <v>44</v>
      </c>
      <c r="Q52" s="1" t="s">
        <v>46</v>
      </c>
      <c r="R52" s="1" t="s">
        <v>49</v>
      </c>
      <c r="S52" s="1" t="s">
        <v>89</v>
      </c>
      <c r="T52" s="1" t="s">
        <v>78</v>
      </c>
      <c r="U52" s="1" t="s">
        <v>94</v>
      </c>
      <c r="V52" s="1" t="s">
        <v>89</v>
      </c>
      <c r="W52" s="1" t="s">
        <v>89</v>
      </c>
      <c r="X52" s="7"/>
    </row>
    <row r="53" spans="1:24" ht="15" customHeight="1">
      <c r="A53" s="1" t="s">
        <v>766</v>
      </c>
      <c r="B53" s="1" t="s">
        <v>767</v>
      </c>
      <c r="C53" s="106">
        <v>1</v>
      </c>
      <c r="D53" s="107">
        <v>1</v>
      </c>
      <c r="E53" s="7"/>
      <c r="F53" s="7"/>
      <c r="G53" s="1" t="s">
        <v>491</v>
      </c>
      <c r="H53" s="1" t="s">
        <v>582</v>
      </c>
      <c r="I53" s="1" t="s">
        <v>778</v>
      </c>
      <c r="J53" s="1">
        <f t="shared" si="0"/>
        <v>64</v>
      </c>
      <c r="K53" s="1" t="s">
        <v>39</v>
      </c>
      <c r="L53" s="1" t="s">
        <v>44</v>
      </c>
      <c r="M53" s="1" t="s">
        <v>46</v>
      </c>
      <c r="N53" s="1" t="s">
        <v>49</v>
      </c>
      <c r="O53" s="1" t="s">
        <v>784</v>
      </c>
      <c r="P53" s="1" t="s">
        <v>786</v>
      </c>
      <c r="Q53" s="1" t="s">
        <v>502</v>
      </c>
      <c r="R53" s="1" t="s">
        <v>503</v>
      </c>
      <c r="S53" s="1" t="s">
        <v>589</v>
      </c>
      <c r="T53" s="1" t="s">
        <v>57</v>
      </c>
      <c r="U53" s="1" t="s">
        <v>59</v>
      </c>
      <c r="V53" s="1" t="s">
        <v>73</v>
      </c>
      <c r="W53" s="1" t="s">
        <v>591</v>
      </c>
      <c r="X53" s="7"/>
    </row>
    <row r="54" spans="1:24" ht="15" customHeight="1">
      <c r="A54" s="1" t="s">
        <v>766</v>
      </c>
      <c r="B54" s="1" t="s">
        <v>793</v>
      </c>
      <c r="C54" s="106"/>
      <c r="D54" s="107"/>
      <c r="E54" s="7"/>
      <c r="F54" s="7"/>
      <c r="G54" s="1" t="s">
        <v>83</v>
      </c>
      <c r="H54" s="1" t="s">
        <v>34</v>
      </c>
      <c r="I54" s="1" t="s">
        <v>85</v>
      </c>
      <c r="J54" s="1">
        <f t="shared" si="0"/>
        <v>6</v>
      </c>
      <c r="K54" s="1" t="s">
        <v>39</v>
      </c>
      <c r="L54" s="1" t="s">
        <v>44</v>
      </c>
      <c r="M54" s="1" t="s">
        <v>46</v>
      </c>
      <c r="N54" s="1" t="s">
        <v>49</v>
      </c>
      <c r="O54" s="1" t="s">
        <v>39</v>
      </c>
      <c r="P54" s="1" t="s">
        <v>44</v>
      </c>
      <c r="Q54" s="1" t="s">
        <v>46</v>
      </c>
      <c r="R54" s="1" t="s">
        <v>49</v>
      </c>
      <c r="S54" s="1" t="s">
        <v>89</v>
      </c>
      <c r="T54" s="1" t="s">
        <v>78</v>
      </c>
      <c r="U54" s="1" t="s">
        <v>94</v>
      </c>
      <c r="V54" s="1" t="s">
        <v>89</v>
      </c>
      <c r="W54" s="1" t="s">
        <v>89</v>
      </c>
      <c r="X54" s="7"/>
    </row>
    <row r="55" spans="1:24" ht="15" customHeight="1">
      <c r="A55" s="1" t="s">
        <v>766</v>
      </c>
      <c r="B55" s="1" t="s">
        <v>804</v>
      </c>
      <c r="C55" s="106">
        <v>1</v>
      </c>
      <c r="D55" s="107"/>
      <c r="E55" s="7"/>
      <c r="F55" s="7"/>
      <c r="G55" s="1" t="s">
        <v>415</v>
      </c>
      <c r="H55" s="1" t="s">
        <v>31</v>
      </c>
      <c r="I55" s="1" t="s">
        <v>85</v>
      </c>
      <c r="J55" s="1">
        <f t="shared" si="0"/>
        <v>6</v>
      </c>
      <c r="K55" s="1" t="s">
        <v>39</v>
      </c>
      <c r="L55" s="1" t="s">
        <v>44</v>
      </c>
      <c r="M55" s="1" t="s">
        <v>46</v>
      </c>
      <c r="N55" s="1" t="s">
        <v>49</v>
      </c>
      <c r="O55" s="1" t="s">
        <v>39</v>
      </c>
      <c r="P55" s="1" t="s">
        <v>44</v>
      </c>
      <c r="Q55" s="1" t="s">
        <v>46</v>
      </c>
      <c r="R55" s="1" t="s">
        <v>49</v>
      </c>
      <c r="S55" s="1" t="s">
        <v>89</v>
      </c>
      <c r="T55" s="1" t="s">
        <v>78</v>
      </c>
      <c r="U55" s="1" t="s">
        <v>94</v>
      </c>
      <c r="V55" s="1" t="s">
        <v>89</v>
      </c>
      <c r="W55" s="1" t="s">
        <v>89</v>
      </c>
      <c r="X55" s="7"/>
    </row>
    <row r="56" spans="1:24" ht="15" customHeight="1">
      <c r="A56" s="1" t="s">
        <v>766</v>
      </c>
      <c r="B56" s="1" t="s">
        <v>808</v>
      </c>
      <c r="C56" s="106">
        <v>1</v>
      </c>
      <c r="D56" s="107"/>
      <c r="E56" s="7"/>
      <c r="F56" s="7"/>
      <c r="G56" s="1" t="s">
        <v>415</v>
      </c>
      <c r="H56" s="1" t="s">
        <v>31</v>
      </c>
      <c r="I56" s="1" t="s">
        <v>85</v>
      </c>
      <c r="J56" s="1">
        <f t="shared" si="0"/>
        <v>6</v>
      </c>
      <c r="K56" s="1" t="s">
        <v>39</v>
      </c>
      <c r="L56" s="1" t="s">
        <v>44</v>
      </c>
      <c r="M56" s="1" t="s">
        <v>46</v>
      </c>
      <c r="N56" s="1" t="s">
        <v>49</v>
      </c>
      <c r="O56" s="1" t="s">
        <v>39</v>
      </c>
      <c r="P56" s="1" t="s">
        <v>44</v>
      </c>
      <c r="Q56" s="1" t="s">
        <v>46</v>
      </c>
      <c r="R56" s="1" t="s">
        <v>49</v>
      </c>
      <c r="S56" s="1" t="s">
        <v>89</v>
      </c>
      <c r="T56" s="1" t="s">
        <v>78</v>
      </c>
      <c r="U56" s="1" t="s">
        <v>94</v>
      </c>
      <c r="V56" s="1" t="s">
        <v>89</v>
      </c>
      <c r="W56" s="1" t="s">
        <v>89</v>
      </c>
      <c r="X56" s="7"/>
    </row>
    <row r="57" spans="1:24" ht="15" customHeight="1">
      <c r="A57" s="1" t="s">
        <v>766</v>
      </c>
      <c r="B57" s="1" t="s">
        <v>821</v>
      </c>
      <c r="C57" s="106">
        <v>1</v>
      </c>
      <c r="D57" s="107">
        <v>1</v>
      </c>
      <c r="E57" s="7"/>
      <c r="F57" s="7"/>
      <c r="G57" s="1" t="s">
        <v>84</v>
      </c>
      <c r="H57" s="1" t="s">
        <v>34</v>
      </c>
      <c r="I57" s="1" t="s">
        <v>564</v>
      </c>
      <c r="J57" s="1">
        <f t="shared" si="0"/>
        <v>19</v>
      </c>
      <c r="K57" s="1" t="s">
        <v>170</v>
      </c>
      <c r="L57" s="1" t="s">
        <v>171</v>
      </c>
      <c r="M57" s="1" t="s">
        <v>46</v>
      </c>
      <c r="N57" s="1" t="s">
        <v>49</v>
      </c>
      <c r="O57" s="1" t="s">
        <v>39</v>
      </c>
      <c r="P57" s="1" t="s">
        <v>44</v>
      </c>
      <c r="Q57" s="1" t="s">
        <v>46</v>
      </c>
      <c r="R57" s="1" t="s">
        <v>49</v>
      </c>
      <c r="S57" s="1" t="s">
        <v>567</v>
      </c>
      <c r="T57" s="1" t="s">
        <v>78</v>
      </c>
      <c r="U57" s="1" t="s">
        <v>94</v>
      </c>
      <c r="V57" s="1" t="s">
        <v>177</v>
      </c>
      <c r="W57" s="1" t="s">
        <v>73</v>
      </c>
      <c r="X57" s="7"/>
    </row>
    <row r="58" spans="1:24" ht="15" customHeight="1">
      <c r="A58" s="1" t="s">
        <v>766</v>
      </c>
      <c r="B58" s="1" t="s">
        <v>826</v>
      </c>
      <c r="C58" s="106">
        <v>1</v>
      </c>
      <c r="D58" s="107">
        <v>1</v>
      </c>
      <c r="E58" s="7"/>
      <c r="F58" s="7"/>
      <c r="G58" s="1" t="s">
        <v>33</v>
      </c>
      <c r="H58" s="1" t="s">
        <v>34</v>
      </c>
      <c r="I58" s="1" t="s">
        <v>831</v>
      </c>
      <c r="J58" s="1">
        <f t="shared" si="0"/>
        <v>19</v>
      </c>
      <c r="K58" s="1" t="s">
        <v>834</v>
      </c>
      <c r="L58" s="1" t="s">
        <v>835</v>
      </c>
      <c r="M58" s="1" t="s">
        <v>46</v>
      </c>
      <c r="N58" s="1" t="s">
        <v>49</v>
      </c>
      <c r="O58" s="1" t="s">
        <v>39</v>
      </c>
      <c r="P58" s="1" t="s">
        <v>44</v>
      </c>
      <c r="Q58" s="1" t="s">
        <v>46</v>
      </c>
      <c r="R58" s="1" t="s">
        <v>49</v>
      </c>
      <c r="S58" s="1" t="s">
        <v>837</v>
      </c>
      <c r="T58" s="1" t="s">
        <v>78</v>
      </c>
      <c r="U58" s="1" t="s">
        <v>94</v>
      </c>
      <c r="V58" s="1" t="s">
        <v>840</v>
      </c>
      <c r="W58" s="1" t="s">
        <v>73</v>
      </c>
      <c r="X58" s="7"/>
    </row>
    <row r="59" spans="1:24" ht="15" customHeight="1">
      <c r="A59" s="1" t="s">
        <v>845</v>
      </c>
      <c r="B59" s="1" t="s">
        <v>846</v>
      </c>
      <c r="C59" s="106"/>
      <c r="D59" s="107"/>
      <c r="E59" s="7"/>
      <c r="F59" s="7"/>
      <c r="G59" s="1" t="s">
        <v>83</v>
      </c>
      <c r="H59" s="1" t="s">
        <v>34</v>
      </c>
      <c r="I59" s="1" t="s">
        <v>851</v>
      </c>
      <c r="J59" s="1">
        <f t="shared" si="0"/>
        <v>24</v>
      </c>
      <c r="K59" s="1" t="s">
        <v>852</v>
      </c>
      <c r="L59" s="1" t="s">
        <v>854</v>
      </c>
      <c r="M59" s="1" t="s">
        <v>65</v>
      </c>
      <c r="N59" s="1" t="s">
        <v>68</v>
      </c>
      <c r="O59" s="1" t="s">
        <v>855</v>
      </c>
      <c r="P59" s="1" t="s">
        <v>856</v>
      </c>
      <c r="Q59" s="1" t="s">
        <v>46</v>
      </c>
      <c r="R59" s="1" t="s">
        <v>49</v>
      </c>
      <c r="S59" s="1" t="s">
        <v>859</v>
      </c>
      <c r="T59" s="1" t="s">
        <v>57</v>
      </c>
      <c r="U59" s="1" t="s">
        <v>59</v>
      </c>
      <c r="V59" s="1" t="s">
        <v>861</v>
      </c>
      <c r="W59" s="1" t="s">
        <v>862</v>
      </c>
      <c r="X59" s="7"/>
    </row>
    <row r="60" spans="1:24" ht="15" customHeight="1">
      <c r="A60" s="1" t="s">
        <v>845</v>
      </c>
      <c r="B60" s="1" t="s">
        <v>865</v>
      </c>
      <c r="C60" s="106">
        <v>1</v>
      </c>
      <c r="D60" s="107">
        <v>1</v>
      </c>
      <c r="E60" s="7"/>
      <c r="F60" s="7"/>
      <c r="G60" s="1" t="s">
        <v>148</v>
      </c>
      <c r="H60" s="1" t="s">
        <v>31</v>
      </c>
      <c r="I60" s="1" t="s">
        <v>869</v>
      </c>
      <c r="J60" s="1">
        <f t="shared" si="0"/>
        <v>11</v>
      </c>
      <c r="K60" s="1" t="s">
        <v>455</v>
      </c>
      <c r="L60" s="1" t="s">
        <v>456</v>
      </c>
      <c r="M60" s="1" t="s">
        <v>46</v>
      </c>
      <c r="N60" s="1" t="s">
        <v>49</v>
      </c>
      <c r="O60" s="1" t="s">
        <v>855</v>
      </c>
      <c r="P60" s="1" t="s">
        <v>856</v>
      </c>
      <c r="Q60" s="1" t="s">
        <v>46</v>
      </c>
      <c r="R60" s="1" t="s">
        <v>49</v>
      </c>
      <c r="S60" s="1" t="s">
        <v>875</v>
      </c>
      <c r="T60" s="1" t="s">
        <v>78</v>
      </c>
      <c r="U60" s="1" t="s">
        <v>59</v>
      </c>
      <c r="V60" s="1" t="s">
        <v>460</v>
      </c>
      <c r="W60" s="1" t="s">
        <v>862</v>
      </c>
      <c r="X60" s="7"/>
    </row>
    <row r="61" spans="1:24" ht="15" customHeight="1">
      <c r="A61" s="1" t="s">
        <v>845</v>
      </c>
      <c r="B61" s="1" t="s">
        <v>880</v>
      </c>
      <c r="C61" s="106">
        <v>1</v>
      </c>
      <c r="D61" s="107">
        <v>1</v>
      </c>
      <c r="E61" s="7"/>
      <c r="F61" s="7"/>
      <c r="G61" s="1" t="s">
        <v>84</v>
      </c>
      <c r="H61" s="1" t="s">
        <v>34</v>
      </c>
      <c r="I61" s="1" t="s">
        <v>881</v>
      </c>
      <c r="J61" s="1">
        <f t="shared" si="0"/>
        <v>17</v>
      </c>
      <c r="K61" s="1" t="s">
        <v>170</v>
      </c>
      <c r="L61" s="1" t="s">
        <v>171</v>
      </c>
      <c r="M61" s="1" t="s">
        <v>46</v>
      </c>
      <c r="N61" s="1" t="s">
        <v>49</v>
      </c>
      <c r="O61" s="1" t="s">
        <v>855</v>
      </c>
      <c r="P61" s="1" t="s">
        <v>856</v>
      </c>
      <c r="Q61" s="1" t="s">
        <v>46</v>
      </c>
      <c r="R61" s="1" t="s">
        <v>49</v>
      </c>
      <c r="S61" s="1" t="s">
        <v>885</v>
      </c>
      <c r="T61" s="1" t="s">
        <v>78</v>
      </c>
      <c r="U61" s="1" t="s">
        <v>59</v>
      </c>
      <c r="V61" s="1" t="s">
        <v>177</v>
      </c>
      <c r="W61" s="1" t="s">
        <v>862</v>
      </c>
      <c r="X61" s="7"/>
    </row>
    <row r="62" spans="1:24" ht="15" customHeight="1">
      <c r="A62" s="1" t="s">
        <v>845</v>
      </c>
      <c r="B62" s="1" t="s">
        <v>890</v>
      </c>
      <c r="C62" s="106"/>
      <c r="D62" s="107"/>
      <c r="E62" s="7"/>
      <c r="F62" s="7"/>
      <c r="G62" s="1" t="s">
        <v>83</v>
      </c>
      <c r="H62" s="1" t="s">
        <v>34</v>
      </c>
      <c r="I62" s="1" t="s">
        <v>892</v>
      </c>
      <c r="J62" s="1">
        <f t="shared" si="0"/>
        <v>97</v>
      </c>
      <c r="K62" s="1" t="s">
        <v>855</v>
      </c>
      <c r="L62" s="1" t="s">
        <v>856</v>
      </c>
      <c r="M62" s="1" t="s">
        <v>46</v>
      </c>
      <c r="N62" s="1" t="s">
        <v>49</v>
      </c>
      <c r="O62" s="1" t="s">
        <v>893</v>
      </c>
      <c r="P62" s="1" t="s">
        <v>894</v>
      </c>
      <c r="Q62" s="1" t="s">
        <v>896</v>
      </c>
      <c r="R62" s="1" t="s">
        <v>897</v>
      </c>
      <c r="S62" s="1" t="s">
        <v>899</v>
      </c>
      <c r="T62" s="1" t="s">
        <v>57</v>
      </c>
      <c r="U62" s="1" t="s">
        <v>59</v>
      </c>
      <c r="V62" s="1" t="s">
        <v>862</v>
      </c>
      <c r="W62" s="1" t="s">
        <v>901</v>
      </c>
      <c r="X62" s="7"/>
    </row>
    <row r="63" spans="1:24" ht="15" customHeight="1">
      <c r="A63" s="1" t="s">
        <v>845</v>
      </c>
      <c r="B63" s="1" t="s">
        <v>902</v>
      </c>
      <c r="C63" s="106">
        <v>1</v>
      </c>
      <c r="D63" s="107"/>
      <c r="E63" s="7"/>
      <c r="F63" s="7"/>
      <c r="G63" s="1" t="s">
        <v>33</v>
      </c>
      <c r="H63" s="1" t="s">
        <v>34</v>
      </c>
      <c r="I63" s="1" t="s">
        <v>904</v>
      </c>
      <c r="J63" s="1">
        <f t="shared" si="0"/>
        <v>60</v>
      </c>
      <c r="K63" s="1" t="s">
        <v>905</v>
      </c>
      <c r="L63" s="1" t="s">
        <v>907</v>
      </c>
      <c r="M63" s="1" t="s">
        <v>43</v>
      </c>
      <c r="N63" s="1" t="s">
        <v>45</v>
      </c>
      <c r="O63" s="1" t="s">
        <v>855</v>
      </c>
      <c r="P63" s="1" t="s">
        <v>856</v>
      </c>
      <c r="Q63" s="1" t="s">
        <v>46</v>
      </c>
      <c r="R63" s="1" t="s">
        <v>49</v>
      </c>
      <c r="S63" s="1" t="s">
        <v>910</v>
      </c>
      <c r="T63" s="1" t="s">
        <v>57</v>
      </c>
      <c r="U63" s="1" t="s">
        <v>59</v>
      </c>
      <c r="V63" s="1" t="s">
        <v>164</v>
      </c>
      <c r="W63" s="1" t="s">
        <v>862</v>
      </c>
      <c r="X63" s="7"/>
    </row>
    <row r="64" spans="1:24" ht="15" customHeight="1">
      <c r="A64" s="1" t="s">
        <v>845</v>
      </c>
      <c r="B64" s="1" t="s">
        <v>913</v>
      </c>
      <c r="C64" s="106">
        <v>1</v>
      </c>
      <c r="D64" s="107">
        <v>1</v>
      </c>
      <c r="E64" s="7"/>
      <c r="F64" s="7"/>
      <c r="G64" s="1" t="s">
        <v>33</v>
      </c>
      <c r="H64" s="1" t="s">
        <v>34</v>
      </c>
      <c r="I64" s="1" t="s">
        <v>915</v>
      </c>
      <c r="J64" s="1">
        <f t="shared" si="0"/>
        <v>14</v>
      </c>
      <c r="K64" s="1" t="s">
        <v>916</v>
      </c>
      <c r="L64" s="1" t="s">
        <v>918</v>
      </c>
      <c r="M64" s="1" t="s">
        <v>46</v>
      </c>
      <c r="N64" s="1" t="s">
        <v>49</v>
      </c>
      <c r="O64" s="1" t="s">
        <v>855</v>
      </c>
      <c r="P64" s="1" t="s">
        <v>856</v>
      </c>
      <c r="Q64" s="1" t="s">
        <v>46</v>
      </c>
      <c r="R64" s="1" t="s">
        <v>49</v>
      </c>
      <c r="S64" s="1" t="s">
        <v>920</v>
      </c>
      <c r="T64" s="1" t="s">
        <v>78</v>
      </c>
      <c r="U64" s="1" t="s">
        <v>59</v>
      </c>
      <c r="V64" s="1" t="s">
        <v>921</v>
      </c>
      <c r="W64" s="1" t="s">
        <v>862</v>
      </c>
      <c r="X64" s="7"/>
    </row>
    <row r="65" spans="1:24" ht="15" customHeight="1">
      <c r="A65" s="1" t="s">
        <v>845</v>
      </c>
      <c r="B65" s="1" t="s">
        <v>924</v>
      </c>
      <c r="C65" s="106">
        <v>1</v>
      </c>
      <c r="D65" s="107">
        <v>1</v>
      </c>
      <c r="E65" s="7"/>
      <c r="F65" s="7"/>
      <c r="G65" s="1" t="s">
        <v>33</v>
      </c>
      <c r="H65" s="1" t="s">
        <v>34</v>
      </c>
      <c r="I65" s="1" t="s">
        <v>927</v>
      </c>
      <c r="J65" s="1">
        <f t="shared" si="0"/>
        <v>38</v>
      </c>
      <c r="K65" s="1" t="s">
        <v>929</v>
      </c>
      <c r="L65" s="1" t="s">
        <v>930</v>
      </c>
      <c r="M65" s="1" t="s">
        <v>931</v>
      </c>
      <c r="N65" s="1" t="s">
        <v>932</v>
      </c>
      <c r="O65" s="1" t="s">
        <v>855</v>
      </c>
      <c r="P65" s="1" t="s">
        <v>856</v>
      </c>
      <c r="Q65" s="1" t="s">
        <v>46</v>
      </c>
      <c r="R65" s="1" t="s">
        <v>49</v>
      </c>
      <c r="S65" s="1" t="s">
        <v>935</v>
      </c>
      <c r="T65" s="1" t="s">
        <v>57</v>
      </c>
      <c r="U65" s="1" t="s">
        <v>59</v>
      </c>
      <c r="V65" s="1" t="s">
        <v>938</v>
      </c>
      <c r="W65" s="1" t="s">
        <v>862</v>
      </c>
      <c r="X65" s="7"/>
    </row>
    <row r="66" spans="1:24" ht="15" customHeight="1">
      <c r="A66" s="1" t="s">
        <v>845</v>
      </c>
      <c r="B66" s="1" t="s">
        <v>940</v>
      </c>
      <c r="C66" s="106">
        <v>1</v>
      </c>
      <c r="D66" s="107">
        <v>1</v>
      </c>
      <c r="E66" s="7"/>
      <c r="F66" s="7"/>
      <c r="G66" s="1" t="s">
        <v>33</v>
      </c>
      <c r="H66" s="1" t="s">
        <v>34</v>
      </c>
      <c r="I66" s="1" t="s">
        <v>942</v>
      </c>
      <c r="J66" s="1">
        <f t="shared" si="0"/>
        <v>43</v>
      </c>
      <c r="K66" s="1" t="s">
        <v>945</v>
      </c>
      <c r="L66" s="1" t="s">
        <v>946</v>
      </c>
      <c r="M66" s="1" t="s">
        <v>135</v>
      </c>
      <c r="N66" s="1" t="s">
        <v>136</v>
      </c>
      <c r="O66" s="1" t="s">
        <v>855</v>
      </c>
      <c r="P66" s="1" t="s">
        <v>856</v>
      </c>
      <c r="Q66" s="1" t="s">
        <v>46</v>
      </c>
      <c r="R66" s="1" t="s">
        <v>49</v>
      </c>
      <c r="S66" s="1" t="s">
        <v>949</v>
      </c>
      <c r="T66" s="1" t="s">
        <v>57</v>
      </c>
      <c r="U66" s="1" t="s">
        <v>59</v>
      </c>
      <c r="V66" s="1" t="s">
        <v>951</v>
      </c>
      <c r="W66" s="1" t="s">
        <v>862</v>
      </c>
      <c r="X66" s="7"/>
    </row>
    <row r="67" spans="1:24" ht="15" customHeight="1">
      <c r="A67" s="1" t="s">
        <v>845</v>
      </c>
      <c r="B67" s="1" t="s">
        <v>955</v>
      </c>
      <c r="C67" s="106">
        <v>1</v>
      </c>
      <c r="D67" s="107"/>
      <c r="E67" s="7"/>
      <c r="F67" s="7"/>
      <c r="G67" s="1" t="s">
        <v>33</v>
      </c>
      <c r="H67" s="1" t="s">
        <v>34</v>
      </c>
      <c r="I67" s="1" t="s">
        <v>216</v>
      </c>
      <c r="J67" s="1">
        <f t="shared" si="0"/>
        <v>15</v>
      </c>
      <c r="K67" s="1" t="s">
        <v>960</v>
      </c>
      <c r="L67" s="1" t="s">
        <v>961</v>
      </c>
      <c r="M67" s="1" t="s">
        <v>46</v>
      </c>
      <c r="N67" s="1" t="s">
        <v>49</v>
      </c>
      <c r="O67" s="1" t="s">
        <v>855</v>
      </c>
      <c r="P67" s="1" t="s">
        <v>856</v>
      </c>
      <c r="Q67" s="1" t="s">
        <v>46</v>
      </c>
      <c r="R67" s="1" t="s">
        <v>49</v>
      </c>
      <c r="S67" s="1" t="s">
        <v>89</v>
      </c>
      <c r="T67" s="1" t="s">
        <v>78</v>
      </c>
      <c r="U67" s="1" t="s">
        <v>59</v>
      </c>
      <c r="V67" s="1" t="s">
        <v>89</v>
      </c>
      <c r="W67" s="1" t="s">
        <v>89</v>
      </c>
      <c r="X67" s="7"/>
    </row>
    <row r="68" spans="1:24" ht="15" customHeight="1">
      <c r="A68" s="1" t="s">
        <v>845</v>
      </c>
      <c r="B68" s="1" t="s">
        <v>969</v>
      </c>
      <c r="C68" s="106">
        <v>1</v>
      </c>
      <c r="D68" s="107">
        <v>1</v>
      </c>
      <c r="E68" s="7"/>
      <c r="F68" s="7"/>
      <c r="G68" s="1" t="s">
        <v>33</v>
      </c>
      <c r="H68" s="1" t="s">
        <v>34</v>
      </c>
      <c r="I68" s="1" t="s">
        <v>971</v>
      </c>
      <c r="J68" s="1">
        <f t="shared" si="0"/>
        <v>55</v>
      </c>
      <c r="K68" s="1" t="s">
        <v>973</v>
      </c>
      <c r="L68" s="1" t="s">
        <v>974</v>
      </c>
      <c r="M68" s="1" t="s">
        <v>975</v>
      </c>
      <c r="N68" s="1" t="s">
        <v>977</v>
      </c>
      <c r="O68" s="1" t="s">
        <v>855</v>
      </c>
      <c r="P68" s="1" t="s">
        <v>856</v>
      </c>
      <c r="Q68" s="1" t="s">
        <v>46</v>
      </c>
      <c r="R68" s="1" t="s">
        <v>49</v>
      </c>
      <c r="S68" s="1" t="s">
        <v>981</v>
      </c>
      <c r="T68" s="1" t="s">
        <v>57</v>
      </c>
      <c r="U68" s="1" t="s">
        <v>982</v>
      </c>
      <c r="V68" s="1" t="s">
        <v>983</v>
      </c>
      <c r="W68" s="1" t="s">
        <v>862</v>
      </c>
      <c r="X68" s="7"/>
    </row>
    <row r="69" spans="1:24" ht="15" customHeight="1">
      <c r="A69" s="1" t="s">
        <v>845</v>
      </c>
      <c r="B69" s="1" t="s">
        <v>985</v>
      </c>
      <c r="C69" s="106"/>
      <c r="D69" s="107"/>
      <c r="E69" s="7"/>
      <c r="F69" s="7"/>
      <c r="G69" s="1" t="s">
        <v>83</v>
      </c>
      <c r="H69" s="1" t="s">
        <v>34</v>
      </c>
      <c r="I69" s="1" t="s">
        <v>987</v>
      </c>
      <c r="J69" s="1">
        <f t="shared" si="0"/>
        <v>17</v>
      </c>
      <c r="K69" s="1" t="s">
        <v>989</v>
      </c>
      <c r="L69" s="1" t="s">
        <v>990</v>
      </c>
      <c r="M69" s="1" t="s">
        <v>65</v>
      </c>
      <c r="N69" s="1" t="s">
        <v>68</v>
      </c>
      <c r="O69" s="1" t="s">
        <v>855</v>
      </c>
      <c r="P69" s="1" t="s">
        <v>856</v>
      </c>
      <c r="Q69" s="1" t="s">
        <v>46</v>
      </c>
      <c r="R69" s="1" t="s">
        <v>49</v>
      </c>
      <c r="S69" s="1" t="s">
        <v>991</v>
      </c>
      <c r="T69" s="1" t="s">
        <v>57</v>
      </c>
      <c r="U69" s="1" t="s">
        <v>982</v>
      </c>
      <c r="V69" s="1" t="s">
        <v>994</v>
      </c>
      <c r="W69" s="1" t="s">
        <v>862</v>
      </c>
      <c r="X69" s="7"/>
    </row>
    <row r="70" spans="1:24" ht="15" customHeight="1">
      <c r="A70" s="1" t="s">
        <v>845</v>
      </c>
      <c r="B70" s="1" t="s">
        <v>999</v>
      </c>
      <c r="C70" s="106"/>
      <c r="D70" s="107"/>
      <c r="E70" s="7"/>
      <c r="F70" s="7"/>
      <c r="G70" s="1" t="s">
        <v>83</v>
      </c>
      <c r="H70" s="1" t="s">
        <v>34</v>
      </c>
      <c r="I70" s="1" t="s">
        <v>987</v>
      </c>
      <c r="J70" s="1">
        <f t="shared" si="0"/>
        <v>17</v>
      </c>
      <c r="K70" s="1" t="s">
        <v>1004</v>
      </c>
      <c r="L70" s="1" t="s">
        <v>1005</v>
      </c>
      <c r="M70" s="1" t="s">
        <v>65</v>
      </c>
      <c r="N70" s="1" t="s">
        <v>68</v>
      </c>
      <c r="O70" s="1" t="s">
        <v>855</v>
      </c>
      <c r="P70" s="1" t="s">
        <v>856</v>
      </c>
      <c r="Q70" s="1" t="s">
        <v>46</v>
      </c>
      <c r="R70" s="1" t="s">
        <v>49</v>
      </c>
      <c r="S70" s="1" t="s">
        <v>991</v>
      </c>
      <c r="T70" s="1" t="s">
        <v>57</v>
      </c>
      <c r="U70" s="1" t="s">
        <v>982</v>
      </c>
      <c r="V70" s="1" t="s">
        <v>994</v>
      </c>
      <c r="W70" s="1" t="s">
        <v>862</v>
      </c>
      <c r="X70" s="7"/>
    </row>
    <row r="71" spans="1:24" ht="15" customHeight="1">
      <c r="A71" s="1" t="s">
        <v>845</v>
      </c>
      <c r="B71" s="1" t="s">
        <v>1008</v>
      </c>
      <c r="C71" s="106">
        <v>1</v>
      </c>
      <c r="D71" s="107">
        <v>1</v>
      </c>
      <c r="E71" s="7"/>
      <c r="F71" s="7"/>
      <c r="G71" s="1" t="s">
        <v>259</v>
      </c>
      <c r="H71" s="1" t="s">
        <v>31</v>
      </c>
      <c r="I71" s="1" t="s">
        <v>1011</v>
      </c>
      <c r="J71" s="1">
        <f t="shared" si="0"/>
        <v>13</v>
      </c>
      <c r="K71" s="1" t="s">
        <v>637</v>
      </c>
      <c r="L71" s="1" t="s">
        <v>639</v>
      </c>
      <c r="M71" s="1" t="s">
        <v>46</v>
      </c>
      <c r="N71" s="1" t="s">
        <v>49</v>
      </c>
      <c r="O71" s="1" t="s">
        <v>855</v>
      </c>
      <c r="P71" s="1" t="s">
        <v>856</v>
      </c>
      <c r="Q71" s="1" t="s">
        <v>46</v>
      </c>
      <c r="R71" s="1" t="s">
        <v>49</v>
      </c>
      <c r="S71" s="1" t="s">
        <v>1016</v>
      </c>
      <c r="T71" s="1" t="s">
        <v>78</v>
      </c>
      <c r="U71" s="1" t="s">
        <v>982</v>
      </c>
      <c r="V71" s="1" t="s">
        <v>646</v>
      </c>
      <c r="W71" s="1" t="s">
        <v>862</v>
      </c>
      <c r="X71" s="7"/>
    </row>
    <row r="72" spans="1:24" ht="15" customHeight="1">
      <c r="A72" s="1" t="s">
        <v>845</v>
      </c>
      <c r="B72" s="1" t="s">
        <v>1020</v>
      </c>
      <c r="C72" s="106">
        <v>1</v>
      </c>
      <c r="D72" s="107">
        <v>1</v>
      </c>
      <c r="E72" s="7"/>
      <c r="F72" s="7"/>
      <c r="G72" s="1" t="s">
        <v>579</v>
      </c>
      <c r="H72" s="1" t="s">
        <v>34</v>
      </c>
      <c r="I72" s="1" t="s">
        <v>1024</v>
      </c>
      <c r="J72" s="1">
        <f t="shared" si="0"/>
        <v>23</v>
      </c>
      <c r="K72" s="1" t="s">
        <v>39</v>
      </c>
      <c r="L72" s="1" t="s">
        <v>44</v>
      </c>
      <c r="M72" s="1" t="s">
        <v>46</v>
      </c>
      <c r="N72" s="1" t="s">
        <v>49</v>
      </c>
      <c r="O72" s="1" t="s">
        <v>1030</v>
      </c>
      <c r="P72" s="1" t="s">
        <v>1031</v>
      </c>
      <c r="Q72" s="1" t="s">
        <v>65</v>
      </c>
      <c r="R72" s="1" t="s">
        <v>68</v>
      </c>
      <c r="S72" s="1" t="s">
        <v>1033</v>
      </c>
      <c r="T72" s="1" t="s">
        <v>57</v>
      </c>
      <c r="U72" s="1" t="s">
        <v>982</v>
      </c>
      <c r="V72" s="1" t="s">
        <v>73</v>
      </c>
      <c r="W72" s="1" t="s">
        <v>1037</v>
      </c>
      <c r="X72" s="7"/>
    </row>
    <row r="73" spans="1:24" ht="15" customHeight="1">
      <c r="A73" s="1" t="s">
        <v>845</v>
      </c>
      <c r="B73" s="1" t="s">
        <v>1040</v>
      </c>
      <c r="C73" s="106">
        <v>1</v>
      </c>
      <c r="D73" s="107"/>
      <c r="E73" s="7"/>
      <c r="F73" s="7"/>
      <c r="G73" s="1" t="s">
        <v>554</v>
      </c>
      <c r="H73" s="1" t="s">
        <v>31</v>
      </c>
      <c r="I73" s="1" t="s">
        <v>1043</v>
      </c>
      <c r="J73" s="1">
        <f t="shared" si="0"/>
        <v>5</v>
      </c>
      <c r="K73" s="1" t="s">
        <v>39</v>
      </c>
      <c r="L73" s="1" t="s">
        <v>44</v>
      </c>
      <c r="M73" s="1" t="s">
        <v>46</v>
      </c>
      <c r="N73" s="1" t="s">
        <v>49</v>
      </c>
      <c r="O73" s="1" t="s">
        <v>39</v>
      </c>
      <c r="P73" s="1" t="s">
        <v>44</v>
      </c>
      <c r="Q73" s="1" t="s">
        <v>46</v>
      </c>
      <c r="R73" s="1" t="s">
        <v>49</v>
      </c>
      <c r="S73" s="1" t="s">
        <v>89</v>
      </c>
      <c r="T73" s="1" t="s">
        <v>78</v>
      </c>
      <c r="U73" s="1" t="s">
        <v>1053</v>
      </c>
      <c r="V73" s="1" t="s">
        <v>89</v>
      </c>
      <c r="W73" s="1" t="s">
        <v>89</v>
      </c>
      <c r="X73" s="7"/>
    </row>
    <row r="74" spans="1:24" ht="15" customHeight="1">
      <c r="A74" s="1" t="s">
        <v>1057</v>
      </c>
      <c r="B74" s="1" t="s">
        <v>1060</v>
      </c>
      <c r="C74" s="106">
        <v>1</v>
      </c>
      <c r="D74" s="107">
        <v>1</v>
      </c>
      <c r="E74" s="7"/>
      <c r="F74" s="7"/>
      <c r="G74" s="1" t="s">
        <v>259</v>
      </c>
      <c r="H74" s="1" t="s">
        <v>31</v>
      </c>
      <c r="I74" s="1" t="s">
        <v>651</v>
      </c>
      <c r="J74" s="1">
        <f t="shared" si="0"/>
        <v>18</v>
      </c>
      <c r="K74" s="1" t="s">
        <v>637</v>
      </c>
      <c r="L74" s="1" t="s">
        <v>639</v>
      </c>
      <c r="M74" s="1" t="s">
        <v>46</v>
      </c>
      <c r="N74" s="1" t="s">
        <v>49</v>
      </c>
      <c r="O74" s="1" t="s">
        <v>170</v>
      </c>
      <c r="P74" s="1" t="s">
        <v>171</v>
      </c>
      <c r="Q74" s="1" t="s">
        <v>46</v>
      </c>
      <c r="R74" s="1" t="s">
        <v>49</v>
      </c>
      <c r="S74" s="1" t="s">
        <v>652</v>
      </c>
      <c r="T74" s="1" t="s">
        <v>78</v>
      </c>
      <c r="U74" s="1" t="s">
        <v>59</v>
      </c>
      <c r="V74" s="1" t="s">
        <v>646</v>
      </c>
      <c r="W74" s="1" t="s">
        <v>177</v>
      </c>
      <c r="X74" s="7"/>
    </row>
    <row r="75" spans="1:24" ht="15" customHeight="1">
      <c r="A75" s="1" t="s">
        <v>1057</v>
      </c>
      <c r="B75" s="1" t="s">
        <v>1068</v>
      </c>
      <c r="C75" s="106">
        <v>1</v>
      </c>
      <c r="D75" s="107"/>
      <c r="E75" s="7"/>
      <c r="F75" s="7"/>
      <c r="G75" s="1" t="s">
        <v>1069</v>
      </c>
      <c r="H75" s="1" t="s">
        <v>31</v>
      </c>
      <c r="I75" s="1" t="s">
        <v>216</v>
      </c>
      <c r="J75" s="1">
        <f t="shared" si="0"/>
        <v>15</v>
      </c>
      <c r="K75" s="1" t="s">
        <v>170</v>
      </c>
      <c r="L75" s="1" t="s">
        <v>171</v>
      </c>
      <c r="M75" s="1" t="s">
        <v>46</v>
      </c>
      <c r="N75" s="1" t="s">
        <v>49</v>
      </c>
      <c r="O75" s="1" t="s">
        <v>1075</v>
      </c>
      <c r="P75" s="1" t="s">
        <v>1076</v>
      </c>
      <c r="Q75" s="1" t="s">
        <v>46</v>
      </c>
      <c r="R75" s="1" t="s">
        <v>49</v>
      </c>
      <c r="S75" s="1" t="s">
        <v>89</v>
      </c>
      <c r="T75" s="1" t="s">
        <v>78</v>
      </c>
      <c r="U75" s="1" t="s">
        <v>59</v>
      </c>
      <c r="V75" s="1" t="s">
        <v>89</v>
      </c>
      <c r="W75" s="1" t="s">
        <v>89</v>
      </c>
      <c r="X75" s="7"/>
    </row>
    <row r="76" spans="1:24" ht="15" customHeight="1">
      <c r="A76" s="1" t="s">
        <v>1057</v>
      </c>
      <c r="B76" s="1" t="s">
        <v>1083</v>
      </c>
      <c r="C76" s="106">
        <v>1</v>
      </c>
      <c r="D76" s="107"/>
      <c r="E76" s="7"/>
      <c r="F76" s="7"/>
      <c r="G76" s="1" t="s">
        <v>1069</v>
      </c>
      <c r="H76" s="1" t="s">
        <v>31</v>
      </c>
      <c r="I76" s="1" t="s">
        <v>1086</v>
      </c>
      <c r="J76" s="1">
        <f t="shared" si="0"/>
        <v>18</v>
      </c>
      <c r="K76" s="1" t="s">
        <v>170</v>
      </c>
      <c r="L76" s="1" t="s">
        <v>171</v>
      </c>
      <c r="M76" s="1" t="s">
        <v>46</v>
      </c>
      <c r="N76" s="1" t="s">
        <v>49</v>
      </c>
      <c r="O76" s="1" t="s">
        <v>1090</v>
      </c>
      <c r="P76" s="1" t="s">
        <v>1091</v>
      </c>
      <c r="Q76" s="1" t="s">
        <v>46</v>
      </c>
      <c r="R76" s="1" t="s">
        <v>49</v>
      </c>
      <c r="S76" s="1" t="s">
        <v>1093</v>
      </c>
      <c r="T76" s="1" t="s">
        <v>78</v>
      </c>
      <c r="U76" s="1" t="s">
        <v>59</v>
      </c>
      <c r="V76" s="1" t="s">
        <v>177</v>
      </c>
      <c r="W76" s="1" t="s">
        <v>1096</v>
      </c>
      <c r="X76" s="7"/>
    </row>
    <row r="77" spans="1:24" ht="15" customHeight="1">
      <c r="A77" s="1" t="s">
        <v>1057</v>
      </c>
      <c r="B77" s="1" t="s">
        <v>1097</v>
      </c>
      <c r="C77" s="106">
        <v>1</v>
      </c>
      <c r="D77" s="107">
        <v>1</v>
      </c>
      <c r="E77" s="7"/>
      <c r="F77" s="7"/>
      <c r="G77" s="1" t="s">
        <v>1069</v>
      </c>
      <c r="H77" s="1" t="s">
        <v>31</v>
      </c>
      <c r="I77" s="1" t="s">
        <v>1100</v>
      </c>
      <c r="J77" s="1">
        <f t="shared" si="0"/>
        <v>62</v>
      </c>
      <c r="K77" s="1" t="s">
        <v>170</v>
      </c>
      <c r="L77" s="1" t="s">
        <v>171</v>
      </c>
      <c r="M77" s="1" t="s">
        <v>46</v>
      </c>
      <c r="N77" s="1" t="s">
        <v>49</v>
      </c>
      <c r="O77" s="1" t="s">
        <v>1105</v>
      </c>
      <c r="P77" s="1" t="s">
        <v>1106</v>
      </c>
      <c r="Q77" s="1" t="s">
        <v>774</v>
      </c>
      <c r="R77" s="1" t="s">
        <v>775</v>
      </c>
      <c r="S77" s="1" t="s">
        <v>1108</v>
      </c>
      <c r="T77" s="1" t="s">
        <v>57</v>
      </c>
      <c r="U77" s="1" t="s">
        <v>59</v>
      </c>
      <c r="V77" s="1" t="s">
        <v>177</v>
      </c>
      <c r="W77" s="1" t="s">
        <v>1111</v>
      </c>
      <c r="X77" s="7"/>
    </row>
    <row r="78" spans="1:24" ht="15" customHeight="1">
      <c r="A78" s="1" t="s">
        <v>1057</v>
      </c>
      <c r="B78" s="1" t="s">
        <v>1113</v>
      </c>
      <c r="C78" s="106">
        <v>1</v>
      </c>
      <c r="D78" s="107">
        <v>1</v>
      </c>
      <c r="E78" s="7"/>
      <c r="F78" s="7"/>
      <c r="G78" s="1" t="s">
        <v>1069</v>
      </c>
      <c r="H78" s="1" t="s">
        <v>31</v>
      </c>
      <c r="I78" s="1" t="s">
        <v>748</v>
      </c>
      <c r="J78" s="1">
        <f t="shared" si="0"/>
        <v>26</v>
      </c>
      <c r="K78" s="1" t="s">
        <v>170</v>
      </c>
      <c r="L78" s="1" t="s">
        <v>171</v>
      </c>
      <c r="M78" s="1" t="s">
        <v>46</v>
      </c>
      <c r="N78" s="1" t="s">
        <v>49</v>
      </c>
      <c r="O78" s="1" t="s">
        <v>446</v>
      </c>
      <c r="P78" s="1" t="s">
        <v>447</v>
      </c>
      <c r="Q78" s="1" t="s">
        <v>46</v>
      </c>
      <c r="R78" s="1" t="s">
        <v>49</v>
      </c>
      <c r="S78" s="1" t="s">
        <v>751</v>
      </c>
      <c r="T78" s="1" t="s">
        <v>78</v>
      </c>
      <c r="U78" s="1" t="s">
        <v>59</v>
      </c>
      <c r="V78" s="1" t="s">
        <v>177</v>
      </c>
      <c r="W78" s="1" t="s">
        <v>451</v>
      </c>
      <c r="X78" s="7"/>
    </row>
    <row r="79" spans="1:24" ht="15" customHeight="1">
      <c r="A79" s="1" t="s">
        <v>1057</v>
      </c>
      <c r="B79" s="1" t="s">
        <v>1120</v>
      </c>
      <c r="C79" s="106"/>
      <c r="D79" s="107"/>
      <c r="E79" s="7"/>
      <c r="F79" s="7"/>
      <c r="G79" s="1" t="s">
        <v>344</v>
      </c>
      <c r="H79" s="1" t="s">
        <v>31</v>
      </c>
      <c r="I79" s="1" t="s">
        <v>453</v>
      </c>
      <c r="J79" s="1">
        <f t="shared" si="0"/>
        <v>17</v>
      </c>
      <c r="K79" s="1" t="s">
        <v>455</v>
      </c>
      <c r="L79" s="1" t="s">
        <v>456</v>
      </c>
      <c r="M79" s="1" t="s">
        <v>46</v>
      </c>
      <c r="N79" s="1" t="s">
        <v>49</v>
      </c>
      <c r="O79" s="1" t="s">
        <v>170</v>
      </c>
      <c r="P79" s="1" t="s">
        <v>171</v>
      </c>
      <c r="Q79" s="1" t="s">
        <v>46</v>
      </c>
      <c r="R79" s="1" t="s">
        <v>49</v>
      </c>
      <c r="S79" s="1" t="s">
        <v>458</v>
      </c>
      <c r="T79" s="1" t="s">
        <v>78</v>
      </c>
      <c r="U79" s="1" t="s">
        <v>59</v>
      </c>
      <c r="V79" s="1" t="s">
        <v>460</v>
      </c>
      <c r="W79" s="1" t="s">
        <v>177</v>
      </c>
      <c r="X79" s="7"/>
    </row>
    <row r="80" spans="1:24" ht="15" customHeight="1">
      <c r="A80" s="1" t="s">
        <v>1124</v>
      </c>
      <c r="B80" s="1" t="s">
        <v>1125</v>
      </c>
      <c r="C80" s="106">
        <v>1</v>
      </c>
      <c r="D80" s="107">
        <v>1</v>
      </c>
      <c r="E80" s="7"/>
      <c r="F80" s="7"/>
      <c r="G80" s="1" t="s">
        <v>415</v>
      </c>
      <c r="H80" s="1" t="s">
        <v>31</v>
      </c>
      <c r="I80" s="1" t="s">
        <v>651</v>
      </c>
      <c r="J80" s="1">
        <f t="shared" si="0"/>
        <v>18</v>
      </c>
      <c r="K80" s="1" t="s">
        <v>637</v>
      </c>
      <c r="L80" s="1" t="s">
        <v>639</v>
      </c>
      <c r="M80" s="1" t="s">
        <v>46</v>
      </c>
      <c r="N80" s="1" t="s">
        <v>49</v>
      </c>
      <c r="O80" s="1" t="s">
        <v>170</v>
      </c>
      <c r="P80" s="1" t="s">
        <v>171</v>
      </c>
      <c r="Q80" s="1" t="s">
        <v>46</v>
      </c>
      <c r="R80" s="1" t="s">
        <v>49</v>
      </c>
      <c r="S80" s="1" t="s">
        <v>652</v>
      </c>
      <c r="T80" s="1" t="s">
        <v>78</v>
      </c>
      <c r="U80" s="1" t="s">
        <v>59</v>
      </c>
      <c r="V80" s="1" t="s">
        <v>646</v>
      </c>
      <c r="W80" s="1" t="s">
        <v>177</v>
      </c>
      <c r="X80" s="7"/>
    </row>
    <row r="81" spans="1:24" ht="15" customHeight="1">
      <c r="A81" s="1" t="s">
        <v>1124</v>
      </c>
      <c r="B81" s="1" t="s">
        <v>1131</v>
      </c>
      <c r="C81" s="106">
        <v>1</v>
      </c>
      <c r="D81" s="107">
        <v>1</v>
      </c>
      <c r="E81" s="7"/>
      <c r="F81" s="7"/>
      <c r="G81" s="1" t="s">
        <v>415</v>
      </c>
      <c r="H81" s="1" t="s">
        <v>31</v>
      </c>
      <c r="I81" s="1" t="s">
        <v>1138</v>
      </c>
      <c r="J81" s="1">
        <f t="shared" si="0"/>
        <v>27</v>
      </c>
      <c r="K81" s="1" t="s">
        <v>170</v>
      </c>
      <c r="L81" s="1" t="s">
        <v>171</v>
      </c>
      <c r="M81" s="1" t="s">
        <v>46</v>
      </c>
      <c r="N81" s="1" t="s">
        <v>49</v>
      </c>
      <c r="O81" s="1" t="s">
        <v>1141</v>
      </c>
      <c r="P81" s="1" t="s">
        <v>1142</v>
      </c>
      <c r="Q81" s="1" t="s">
        <v>46</v>
      </c>
      <c r="R81" s="1" t="s">
        <v>49</v>
      </c>
      <c r="S81" s="1" t="s">
        <v>751</v>
      </c>
      <c r="T81" s="1" t="s">
        <v>78</v>
      </c>
      <c r="U81" s="1" t="s">
        <v>59</v>
      </c>
      <c r="V81" s="1" t="s">
        <v>177</v>
      </c>
      <c r="W81" s="1" t="s">
        <v>451</v>
      </c>
      <c r="X81" s="7"/>
    </row>
    <row r="82" spans="1:24" ht="15" customHeight="1">
      <c r="A82" s="1" t="s">
        <v>1147</v>
      </c>
      <c r="B82" s="1" t="s">
        <v>1148</v>
      </c>
      <c r="C82" s="106"/>
      <c r="D82" s="107"/>
      <c r="E82" s="7"/>
      <c r="F82" s="7"/>
      <c r="G82" s="1" t="s">
        <v>1151</v>
      </c>
      <c r="H82" s="1" t="s">
        <v>34</v>
      </c>
      <c r="I82" s="1" t="s">
        <v>748</v>
      </c>
      <c r="J82" s="1">
        <f t="shared" si="0"/>
        <v>26</v>
      </c>
      <c r="K82" s="1" t="s">
        <v>170</v>
      </c>
      <c r="L82" s="1" t="s">
        <v>171</v>
      </c>
      <c r="M82" s="1" t="s">
        <v>46</v>
      </c>
      <c r="N82" s="1" t="s">
        <v>49</v>
      </c>
      <c r="O82" s="1" t="s">
        <v>446</v>
      </c>
      <c r="P82" s="1" t="s">
        <v>447</v>
      </c>
      <c r="Q82" s="1" t="s">
        <v>46</v>
      </c>
      <c r="R82" s="1" t="s">
        <v>49</v>
      </c>
      <c r="S82" s="1" t="s">
        <v>751</v>
      </c>
      <c r="T82" s="1" t="s">
        <v>78</v>
      </c>
      <c r="U82" s="1" t="s">
        <v>94</v>
      </c>
      <c r="V82" s="1" t="s">
        <v>177</v>
      </c>
      <c r="W82" s="1" t="s">
        <v>451</v>
      </c>
      <c r="X82" s="7"/>
    </row>
    <row r="83" spans="1:24" ht="15" customHeight="1">
      <c r="A83" s="1" t="s">
        <v>1147</v>
      </c>
      <c r="B83" s="1" t="s">
        <v>1164</v>
      </c>
      <c r="C83" s="106">
        <v>1</v>
      </c>
      <c r="D83" s="107">
        <v>1</v>
      </c>
      <c r="E83" s="7"/>
      <c r="F83" s="7"/>
      <c r="G83" s="1" t="s">
        <v>84</v>
      </c>
      <c r="H83" s="1" t="s">
        <v>34</v>
      </c>
      <c r="I83" s="1" t="s">
        <v>1167</v>
      </c>
      <c r="J83" s="1">
        <f t="shared" si="0"/>
        <v>45</v>
      </c>
      <c r="K83" s="1" t="s">
        <v>170</v>
      </c>
      <c r="L83" s="1" t="s">
        <v>171</v>
      </c>
      <c r="M83" s="1" t="s">
        <v>46</v>
      </c>
      <c r="N83" s="1" t="s">
        <v>49</v>
      </c>
      <c r="O83" s="1" t="s">
        <v>1168</v>
      </c>
      <c r="P83" s="1" t="s">
        <v>1169</v>
      </c>
      <c r="Q83" s="1" t="s">
        <v>736</v>
      </c>
      <c r="R83" s="1" t="s">
        <v>738</v>
      </c>
      <c r="S83" s="1" t="s">
        <v>1170</v>
      </c>
      <c r="T83" s="1" t="s">
        <v>57</v>
      </c>
      <c r="U83" s="1" t="s">
        <v>94</v>
      </c>
      <c r="V83" s="1" t="s">
        <v>177</v>
      </c>
      <c r="W83" s="1" t="s">
        <v>1173</v>
      </c>
      <c r="X83" s="7"/>
    </row>
    <row r="84" spans="1:24" ht="15" customHeight="1">
      <c r="A84" s="1" t="s">
        <v>1147</v>
      </c>
      <c r="B84" s="1" t="s">
        <v>1175</v>
      </c>
      <c r="C84" s="106">
        <v>1</v>
      </c>
      <c r="D84" s="107">
        <v>1</v>
      </c>
      <c r="E84" s="7"/>
      <c r="F84" s="7"/>
      <c r="G84" s="1" t="s">
        <v>104</v>
      </c>
      <c r="H84" s="1" t="s">
        <v>34</v>
      </c>
      <c r="I84" s="1" t="s">
        <v>1176</v>
      </c>
      <c r="J84" s="1">
        <f t="shared" si="0"/>
        <v>57</v>
      </c>
      <c r="K84" s="1" t="s">
        <v>170</v>
      </c>
      <c r="L84" s="1" t="s">
        <v>171</v>
      </c>
      <c r="M84" s="1" t="s">
        <v>46</v>
      </c>
      <c r="N84" s="1" t="s">
        <v>49</v>
      </c>
      <c r="O84" s="1" t="s">
        <v>1168</v>
      </c>
      <c r="P84" s="1" t="s">
        <v>1169</v>
      </c>
      <c r="Q84" s="1" t="s">
        <v>736</v>
      </c>
      <c r="R84" s="1" t="s">
        <v>738</v>
      </c>
      <c r="S84" s="1" t="s">
        <v>1181</v>
      </c>
      <c r="T84" s="1" t="s">
        <v>57</v>
      </c>
      <c r="U84" s="1" t="s">
        <v>94</v>
      </c>
      <c r="V84" s="1" t="s">
        <v>177</v>
      </c>
      <c r="W84" s="1" t="s">
        <v>1173</v>
      </c>
      <c r="X84" s="7"/>
    </row>
    <row r="85" spans="1:24" ht="15" customHeight="1">
      <c r="A85" s="1" t="s">
        <v>1147</v>
      </c>
      <c r="B85" s="1" t="s">
        <v>1185</v>
      </c>
      <c r="C85" s="106"/>
      <c r="D85" s="107"/>
      <c r="E85" s="7"/>
      <c r="F85" s="7"/>
      <c r="G85" s="1" t="s">
        <v>1151</v>
      </c>
      <c r="H85" s="1" t="s">
        <v>582</v>
      </c>
      <c r="I85" s="1" t="s">
        <v>1187</v>
      </c>
      <c r="J85" s="1">
        <f t="shared" si="0"/>
        <v>31</v>
      </c>
      <c r="K85" s="1" t="s">
        <v>1168</v>
      </c>
      <c r="L85" s="1" t="s">
        <v>1169</v>
      </c>
      <c r="M85" s="1" t="s">
        <v>736</v>
      </c>
      <c r="N85" s="1" t="s">
        <v>738</v>
      </c>
      <c r="O85" s="1" t="s">
        <v>1192</v>
      </c>
      <c r="P85" s="1" t="s">
        <v>1193</v>
      </c>
      <c r="Q85" s="1" t="s">
        <v>1194</v>
      </c>
      <c r="R85" s="1" t="s">
        <v>1195</v>
      </c>
      <c r="S85" s="1" t="s">
        <v>89</v>
      </c>
      <c r="T85" s="1" t="s">
        <v>57</v>
      </c>
      <c r="U85" s="1" t="s">
        <v>94</v>
      </c>
      <c r="V85" s="1" t="s">
        <v>89</v>
      </c>
      <c r="W85" s="1" t="s">
        <v>89</v>
      </c>
      <c r="X85" s="7"/>
    </row>
    <row r="86" spans="1:24" ht="15" customHeight="1">
      <c r="A86" s="1" t="s">
        <v>1147</v>
      </c>
      <c r="B86" s="1" t="s">
        <v>1200</v>
      </c>
      <c r="C86" s="106"/>
      <c r="D86" s="107"/>
      <c r="E86" s="7"/>
      <c r="F86" s="7"/>
      <c r="G86" s="1" t="s">
        <v>344</v>
      </c>
      <c r="H86" s="1" t="s">
        <v>31</v>
      </c>
      <c r="I86" s="1" t="s">
        <v>1206</v>
      </c>
      <c r="J86" s="1">
        <f t="shared" si="0"/>
        <v>17</v>
      </c>
      <c r="K86" s="1" t="s">
        <v>455</v>
      </c>
      <c r="L86" s="1" t="s">
        <v>456</v>
      </c>
      <c r="M86" s="1" t="s">
        <v>46</v>
      </c>
      <c r="N86" s="1" t="s">
        <v>49</v>
      </c>
      <c r="O86" s="1" t="s">
        <v>170</v>
      </c>
      <c r="P86" s="1" t="s">
        <v>171</v>
      </c>
      <c r="Q86" s="1" t="s">
        <v>46</v>
      </c>
      <c r="R86" s="1" t="s">
        <v>49</v>
      </c>
      <c r="S86" s="1" t="s">
        <v>1210</v>
      </c>
      <c r="T86" s="1" t="s">
        <v>78</v>
      </c>
      <c r="U86" s="1" t="s">
        <v>94</v>
      </c>
      <c r="V86" s="1" t="s">
        <v>460</v>
      </c>
      <c r="W86" s="1" t="s">
        <v>177</v>
      </c>
      <c r="X86" s="7"/>
    </row>
    <row r="87" spans="1:24" ht="15" customHeight="1">
      <c r="A87" s="1" t="s">
        <v>1147</v>
      </c>
      <c r="B87" s="1" t="s">
        <v>1212</v>
      </c>
      <c r="C87" s="106">
        <v>1</v>
      </c>
      <c r="D87" s="107">
        <v>1</v>
      </c>
      <c r="E87" s="7"/>
      <c r="F87" s="7"/>
      <c r="G87" s="1" t="s">
        <v>84</v>
      </c>
      <c r="H87" s="1" t="s">
        <v>34</v>
      </c>
      <c r="I87" s="1" t="s">
        <v>1215</v>
      </c>
      <c r="J87" s="1">
        <f t="shared" si="0"/>
        <v>16</v>
      </c>
      <c r="K87" s="1" t="s">
        <v>834</v>
      </c>
      <c r="L87" s="1" t="s">
        <v>835</v>
      </c>
      <c r="M87" s="1" t="s">
        <v>46</v>
      </c>
      <c r="N87" s="1" t="s">
        <v>49</v>
      </c>
      <c r="O87" s="1" t="s">
        <v>170</v>
      </c>
      <c r="P87" s="1" t="s">
        <v>171</v>
      </c>
      <c r="Q87" s="1" t="s">
        <v>46</v>
      </c>
      <c r="R87" s="1" t="s">
        <v>49</v>
      </c>
      <c r="S87" s="1" t="s">
        <v>1220</v>
      </c>
      <c r="T87" s="1" t="s">
        <v>78</v>
      </c>
      <c r="U87" s="1" t="s">
        <v>94</v>
      </c>
      <c r="V87" s="1" t="s">
        <v>840</v>
      </c>
      <c r="W87" s="1" t="s">
        <v>177</v>
      </c>
      <c r="X87" s="7"/>
    </row>
    <row r="88" spans="1:24" ht="15" customHeight="1">
      <c r="A88" s="1" t="s">
        <v>1147</v>
      </c>
      <c r="B88" s="1" t="s">
        <v>1222</v>
      </c>
      <c r="C88" s="106">
        <v>1</v>
      </c>
      <c r="D88" s="107">
        <v>1</v>
      </c>
      <c r="E88" s="7"/>
      <c r="F88" s="7"/>
      <c r="G88" s="1" t="s">
        <v>84</v>
      </c>
      <c r="H88" s="1" t="s">
        <v>34</v>
      </c>
      <c r="I88" s="1" t="s">
        <v>1014</v>
      </c>
      <c r="J88" s="1">
        <f t="shared" si="0"/>
        <v>17</v>
      </c>
      <c r="K88" s="1" t="s">
        <v>1224</v>
      </c>
      <c r="L88" s="1" t="s">
        <v>1225</v>
      </c>
      <c r="M88" s="1" t="s">
        <v>46</v>
      </c>
      <c r="N88" s="1" t="s">
        <v>49</v>
      </c>
      <c r="O88" s="1" t="s">
        <v>170</v>
      </c>
      <c r="P88" s="1" t="s">
        <v>171</v>
      </c>
      <c r="Q88" s="1" t="s">
        <v>46</v>
      </c>
      <c r="R88" s="1" t="s">
        <v>49</v>
      </c>
      <c r="S88" s="1" t="s">
        <v>1227</v>
      </c>
      <c r="T88" s="1" t="s">
        <v>78</v>
      </c>
      <c r="U88" s="1" t="s">
        <v>94</v>
      </c>
      <c r="V88" s="1" t="s">
        <v>1230</v>
      </c>
      <c r="W88" s="1" t="s">
        <v>177</v>
      </c>
      <c r="X88" s="7"/>
    </row>
    <row r="89" spans="1:24" ht="15" customHeight="1">
      <c r="A89" s="1" t="s">
        <v>1147</v>
      </c>
      <c r="B89" s="1" t="s">
        <v>1232</v>
      </c>
      <c r="C89" s="106">
        <v>1</v>
      </c>
      <c r="D89" s="107">
        <v>1</v>
      </c>
      <c r="E89" s="7"/>
      <c r="F89" s="7"/>
      <c r="G89" s="1" t="s">
        <v>415</v>
      </c>
      <c r="H89" s="1" t="s">
        <v>31</v>
      </c>
      <c r="I89" s="1" t="s">
        <v>651</v>
      </c>
      <c r="J89" s="1">
        <f t="shared" si="0"/>
        <v>18</v>
      </c>
      <c r="K89" s="1" t="s">
        <v>637</v>
      </c>
      <c r="L89" s="1" t="s">
        <v>639</v>
      </c>
      <c r="M89" s="1" t="s">
        <v>46</v>
      </c>
      <c r="N89" s="1" t="s">
        <v>49</v>
      </c>
      <c r="O89" s="1" t="s">
        <v>170</v>
      </c>
      <c r="P89" s="1" t="s">
        <v>171</v>
      </c>
      <c r="Q89" s="1" t="s">
        <v>46</v>
      </c>
      <c r="R89" s="1" t="s">
        <v>49</v>
      </c>
      <c r="S89" s="1" t="s">
        <v>652</v>
      </c>
      <c r="T89" s="1" t="s">
        <v>78</v>
      </c>
      <c r="U89" s="1" t="s">
        <v>450</v>
      </c>
      <c r="V89" s="1" t="s">
        <v>646</v>
      </c>
      <c r="W89" s="1" t="s">
        <v>177</v>
      </c>
      <c r="X89" s="7"/>
    </row>
    <row r="90" spans="1:24" ht="15" customHeight="1">
      <c r="A90" s="1" t="s">
        <v>1147</v>
      </c>
      <c r="B90" s="1" t="s">
        <v>1237</v>
      </c>
      <c r="C90" s="106">
        <v>1</v>
      </c>
      <c r="D90" s="107">
        <v>1</v>
      </c>
      <c r="E90" s="7"/>
      <c r="F90" s="7"/>
      <c r="G90" s="1" t="s">
        <v>84</v>
      </c>
      <c r="H90" s="1" t="s">
        <v>34</v>
      </c>
      <c r="I90" s="1" t="s">
        <v>1240</v>
      </c>
      <c r="J90" s="1">
        <f t="shared" si="0"/>
        <v>20</v>
      </c>
      <c r="K90" s="1" t="s">
        <v>1242</v>
      </c>
      <c r="L90" s="1" t="s">
        <v>1243</v>
      </c>
      <c r="M90" s="1" t="s">
        <v>46</v>
      </c>
      <c r="N90" s="1" t="s">
        <v>49</v>
      </c>
      <c r="O90" s="1" t="s">
        <v>170</v>
      </c>
      <c r="P90" s="1" t="s">
        <v>171</v>
      </c>
      <c r="Q90" s="1" t="s">
        <v>46</v>
      </c>
      <c r="R90" s="1" t="s">
        <v>49</v>
      </c>
      <c r="S90" s="1" t="s">
        <v>1251</v>
      </c>
      <c r="T90" s="1" t="s">
        <v>78</v>
      </c>
      <c r="U90" s="1" t="s">
        <v>1254</v>
      </c>
      <c r="V90" s="1" t="s">
        <v>1255</v>
      </c>
      <c r="W90" s="1" t="s">
        <v>177</v>
      </c>
      <c r="X90" s="7"/>
    </row>
    <row r="91" spans="1:24" ht="15" customHeight="1">
      <c r="A91" s="1" t="s">
        <v>1257</v>
      </c>
      <c r="B91" s="1" t="s">
        <v>1261</v>
      </c>
      <c r="C91" s="106">
        <v>1</v>
      </c>
      <c r="D91" s="107">
        <v>1</v>
      </c>
      <c r="E91" s="7"/>
      <c r="F91" s="7"/>
      <c r="G91" s="1" t="s">
        <v>84</v>
      </c>
      <c r="H91" s="1" t="s">
        <v>34</v>
      </c>
      <c r="I91" s="1" t="s">
        <v>748</v>
      </c>
      <c r="J91" s="1">
        <f t="shared" si="0"/>
        <v>26</v>
      </c>
      <c r="K91" s="1" t="s">
        <v>170</v>
      </c>
      <c r="L91" s="1" t="s">
        <v>171</v>
      </c>
      <c r="M91" s="1" t="s">
        <v>46</v>
      </c>
      <c r="N91" s="1" t="s">
        <v>49</v>
      </c>
      <c r="O91" s="1" t="s">
        <v>446</v>
      </c>
      <c r="P91" s="1" t="s">
        <v>447</v>
      </c>
      <c r="Q91" s="1" t="s">
        <v>46</v>
      </c>
      <c r="R91" s="1" t="s">
        <v>49</v>
      </c>
      <c r="S91" s="1" t="s">
        <v>751</v>
      </c>
      <c r="T91" s="1" t="s">
        <v>78</v>
      </c>
      <c r="U91" s="1" t="s">
        <v>139</v>
      </c>
      <c r="V91" s="1" t="s">
        <v>177</v>
      </c>
      <c r="W91" s="1" t="s">
        <v>451</v>
      </c>
      <c r="X91" s="7"/>
    </row>
    <row r="92" spans="1:24" ht="15" customHeight="1">
      <c r="A92" s="1" t="s">
        <v>1257</v>
      </c>
      <c r="B92" s="1" t="s">
        <v>1272</v>
      </c>
      <c r="C92" s="106">
        <v>1</v>
      </c>
      <c r="D92" s="107">
        <v>1</v>
      </c>
      <c r="E92" s="7"/>
      <c r="F92" s="7"/>
      <c r="G92" s="1" t="s">
        <v>104</v>
      </c>
      <c r="H92" s="1" t="s">
        <v>34</v>
      </c>
      <c r="I92" s="1" t="s">
        <v>748</v>
      </c>
      <c r="J92" s="1">
        <f t="shared" si="0"/>
        <v>26</v>
      </c>
      <c r="K92" s="1" t="s">
        <v>170</v>
      </c>
      <c r="L92" s="1" t="s">
        <v>171</v>
      </c>
      <c r="M92" s="1" t="s">
        <v>46</v>
      </c>
      <c r="N92" s="1" t="s">
        <v>49</v>
      </c>
      <c r="O92" s="1" t="s">
        <v>446</v>
      </c>
      <c r="P92" s="1" t="s">
        <v>447</v>
      </c>
      <c r="Q92" s="1" t="s">
        <v>46</v>
      </c>
      <c r="R92" s="1" t="s">
        <v>49</v>
      </c>
      <c r="S92" s="1" t="s">
        <v>751</v>
      </c>
      <c r="T92" s="1" t="s">
        <v>78</v>
      </c>
      <c r="U92" s="1" t="s">
        <v>59</v>
      </c>
      <c r="V92" s="1" t="s">
        <v>177</v>
      </c>
      <c r="W92" s="1" t="s">
        <v>451</v>
      </c>
      <c r="X92" s="7"/>
    </row>
    <row r="93" spans="1:24" ht="15" customHeight="1">
      <c r="A93" s="1" t="s">
        <v>1257</v>
      </c>
      <c r="B93" s="1" t="s">
        <v>1283</v>
      </c>
      <c r="C93" s="106">
        <v>1</v>
      </c>
      <c r="D93" s="107">
        <v>1</v>
      </c>
      <c r="E93" s="7"/>
      <c r="F93" s="7"/>
      <c r="G93" s="1" t="s">
        <v>84</v>
      </c>
      <c r="H93" s="1" t="s">
        <v>34</v>
      </c>
      <c r="I93" s="1" t="s">
        <v>1291</v>
      </c>
      <c r="J93" s="1">
        <f t="shared" si="0"/>
        <v>44</v>
      </c>
      <c r="K93" s="1" t="s">
        <v>170</v>
      </c>
      <c r="L93" s="1" t="s">
        <v>171</v>
      </c>
      <c r="M93" s="1" t="s">
        <v>46</v>
      </c>
      <c r="N93" s="1" t="s">
        <v>49</v>
      </c>
      <c r="O93" s="1" t="s">
        <v>1295</v>
      </c>
      <c r="P93" s="1" t="s">
        <v>1296</v>
      </c>
      <c r="Q93" s="1" t="s">
        <v>736</v>
      </c>
      <c r="R93" s="1" t="s">
        <v>738</v>
      </c>
      <c r="S93" s="1" t="s">
        <v>1299</v>
      </c>
      <c r="T93" s="1" t="s">
        <v>57</v>
      </c>
      <c r="U93" s="1" t="s">
        <v>139</v>
      </c>
      <c r="V93" s="1" t="s">
        <v>177</v>
      </c>
      <c r="W93" s="1" t="s">
        <v>1301</v>
      </c>
      <c r="X93" s="7"/>
    </row>
    <row r="94" spans="1:24" ht="15" customHeight="1">
      <c r="A94" s="1" t="s">
        <v>1257</v>
      </c>
      <c r="B94" s="1" t="s">
        <v>1305</v>
      </c>
      <c r="C94" s="106"/>
      <c r="D94" s="107"/>
      <c r="E94" s="7"/>
      <c r="F94" s="7"/>
      <c r="G94" s="1" t="s">
        <v>1307</v>
      </c>
      <c r="H94" s="1" t="s">
        <v>582</v>
      </c>
      <c r="I94" s="1" t="s">
        <v>1310</v>
      </c>
      <c r="J94" s="1">
        <f t="shared" si="0"/>
        <v>30</v>
      </c>
      <c r="K94" s="1" t="s">
        <v>1312</v>
      </c>
      <c r="L94" s="1" t="s">
        <v>1314</v>
      </c>
      <c r="M94" s="1" t="s">
        <v>1194</v>
      </c>
      <c r="N94" s="1" t="s">
        <v>1195</v>
      </c>
      <c r="O94" s="1" t="s">
        <v>1295</v>
      </c>
      <c r="P94" s="1" t="s">
        <v>1296</v>
      </c>
      <c r="Q94" s="1" t="s">
        <v>736</v>
      </c>
      <c r="R94" s="1" t="s">
        <v>738</v>
      </c>
      <c r="S94" s="1" t="s">
        <v>89</v>
      </c>
      <c r="T94" s="1" t="s">
        <v>57</v>
      </c>
      <c r="U94" s="1" t="s">
        <v>59</v>
      </c>
      <c r="V94" s="1" t="s">
        <v>89</v>
      </c>
      <c r="W94" s="1" t="s">
        <v>89</v>
      </c>
      <c r="X94" s="7"/>
    </row>
    <row r="95" spans="1:24" ht="15" customHeight="1">
      <c r="A95" s="1" t="s">
        <v>1257</v>
      </c>
      <c r="B95" s="1" t="s">
        <v>1323</v>
      </c>
      <c r="C95" s="106"/>
      <c r="D95" s="107"/>
      <c r="E95" s="7"/>
      <c r="F95" s="7"/>
      <c r="G95" s="1" t="s">
        <v>344</v>
      </c>
      <c r="H95" s="1" t="s">
        <v>31</v>
      </c>
      <c r="I95" s="1" t="s">
        <v>453</v>
      </c>
      <c r="J95" s="1">
        <f t="shared" si="0"/>
        <v>17</v>
      </c>
      <c r="K95" s="1" t="s">
        <v>455</v>
      </c>
      <c r="L95" s="1" t="s">
        <v>456</v>
      </c>
      <c r="M95" s="1" t="s">
        <v>46</v>
      </c>
      <c r="N95" s="1" t="s">
        <v>49</v>
      </c>
      <c r="O95" s="1" t="s">
        <v>170</v>
      </c>
      <c r="P95" s="1" t="s">
        <v>171</v>
      </c>
      <c r="Q95" s="1" t="s">
        <v>46</v>
      </c>
      <c r="R95" s="1" t="s">
        <v>49</v>
      </c>
      <c r="S95" s="1" t="s">
        <v>458</v>
      </c>
      <c r="T95" s="1" t="s">
        <v>78</v>
      </c>
      <c r="U95" s="1" t="s">
        <v>139</v>
      </c>
      <c r="V95" s="1" t="s">
        <v>460</v>
      </c>
      <c r="W95" s="1" t="s">
        <v>177</v>
      </c>
      <c r="X95" s="7"/>
    </row>
    <row r="96" spans="1:24" ht="15" customHeight="1">
      <c r="A96" s="1" t="s">
        <v>1332</v>
      </c>
      <c r="B96" s="1" t="s">
        <v>1333</v>
      </c>
      <c r="C96" s="106"/>
      <c r="D96" s="107"/>
      <c r="E96" s="7"/>
      <c r="F96" s="7"/>
      <c r="G96" s="1" t="s">
        <v>1151</v>
      </c>
      <c r="H96" s="1" t="s">
        <v>34</v>
      </c>
      <c r="I96" s="1" t="s">
        <v>1340</v>
      </c>
      <c r="J96" s="1">
        <f t="shared" si="0"/>
        <v>30</v>
      </c>
      <c r="K96" s="1" t="s">
        <v>1342</v>
      </c>
      <c r="L96" s="1" t="s">
        <v>727</v>
      </c>
      <c r="M96" s="1" t="s">
        <v>896</v>
      </c>
      <c r="N96" s="1" t="s">
        <v>897</v>
      </c>
      <c r="O96" s="1" t="s">
        <v>1347</v>
      </c>
      <c r="P96" s="1" t="s">
        <v>1349</v>
      </c>
      <c r="Q96" s="1" t="s">
        <v>896</v>
      </c>
      <c r="R96" s="1" t="s">
        <v>897</v>
      </c>
      <c r="S96" s="1" t="s">
        <v>1350</v>
      </c>
      <c r="T96" s="1" t="s">
        <v>78</v>
      </c>
      <c r="U96" s="1" t="s">
        <v>926</v>
      </c>
      <c r="V96" s="1" t="s">
        <v>1353</v>
      </c>
      <c r="W96" s="1" t="s">
        <v>901</v>
      </c>
      <c r="X96" s="7"/>
    </row>
    <row r="97" spans="1:24" ht="15" customHeight="1">
      <c r="A97" s="1" t="s">
        <v>1332</v>
      </c>
      <c r="B97" s="1" t="s">
        <v>1358</v>
      </c>
      <c r="C97" s="106">
        <v>1</v>
      </c>
      <c r="D97" s="107"/>
      <c r="E97" s="7"/>
      <c r="F97" s="7"/>
      <c r="G97" s="1" t="s">
        <v>148</v>
      </c>
      <c r="H97" s="1" t="s">
        <v>31</v>
      </c>
      <c r="I97" s="1" t="s">
        <v>1363</v>
      </c>
      <c r="J97" s="1">
        <f t="shared" si="0"/>
        <v>30</v>
      </c>
      <c r="K97" s="1" t="s">
        <v>1342</v>
      </c>
      <c r="L97" s="1" t="s">
        <v>727</v>
      </c>
      <c r="M97" s="1" t="s">
        <v>896</v>
      </c>
      <c r="N97" s="1" t="s">
        <v>897</v>
      </c>
      <c r="O97" s="1" t="s">
        <v>1347</v>
      </c>
      <c r="P97" s="1" t="s">
        <v>1349</v>
      </c>
      <c r="Q97" s="1" t="s">
        <v>896</v>
      </c>
      <c r="R97" s="1" t="s">
        <v>897</v>
      </c>
      <c r="S97" s="1" t="s">
        <v>1368</v>
      </c>
      <c r="T97" s="1" t="s">
        <v>78</v>
      </c>
      <c r="U97" s="1" t="s">
        <v>926</v>
      </c>
      <c r="V97" s="1" t="s">
        <v>1353</v>
      </c>
      <c r="W97" s="1" t="s">
        <v>901</v>
      </c>
      <c r="X97" s="7"/>
    </row>
    <row r="98" spans="1:24" ht="15" customHeight="1">
      <c r="A98" s="1" t="s">
        <v>1332</v>
      </c>
      <c r="B98" s="1" t="s">
        <v>1377</v>
      </c>
      <c r="C98" s="106">
        <v>1</v>
      </c>
      <c r="D98" s="107">
        <v>1</v>
      </c>
      <c r="E98" s="7"/>
      <c r="F98" s="7"/>
      <c r="G98" s="1" t="s">
        <v>259</v>
      </c>
      <c r="H98" s="1" t="s">
        <v>31</v>
      </c>
      <c r="I98" s="1" t="s">
        <v>1382</v>
      </c>
      <c r="J98" s="1">
        <f t="shared" si="0"/>
        <v>19</v>
      </c>
      <c r="K98" s="1" t="s">
        <v>637</v>
      </c>
      <c r="L98" s="1" t="s">
        <v>639</v>
      </c>
      <c r="M98" s="1" t="s">
        <v>46</v>
      </c>
      <c r="N98" s="1" t="s">
        <v>49</v>
      </c>
      <c r="O98" s="1" t="s">
        <v>834</v>
      </c>
      <c r="P98" s="1" t="s">
        <v>835</v>
      </c>
      <c r="Q98" s="1" t="s">
        <v>46</v>
      </c>
      <c r="R98" s="1" t="s">
        <v>49</v>
      </c>
      <c r="S98" s="1" t="s">
        <v>1393</v>
      </c>
      <c r="T98" s="1" t="s">
        <v>78</v>
      </c>
      <c r="U98" s="1" t="s">
        <v>139</v>
      </c>
      <c r="V98" s="1" t="s">
        <v>646</v>
      </c>
      <c r="W98" s="1" t="s">
        <v>840</v>
      </c>
      <c r="X98" s="7"/>
    </row>
    <row r="99" spans="1:24" ht="15" customHeight="1">
      <c r="A99" s="1" t="s">
        <v>1332</v>
      </c>
      <c r="B99" s="1" t="s">
        <v>1395</v>
      </c>
      <c r="C99" s="106">
        <v>1</v>
      </c>
      <c r="D99" s="107">
        <v>1</v>
      </c>
      <c r="E99" s="7"/>
      <c r="F99" s="7"/>
      <c r="G99" s="1" t="s">
        <v>259</v>
      </c>
      <c r="H99" s="1" t="s">
        <v>31</v>
      </c>
      <c r="I99" s="1" t="s">
        <v>1382</v>
      </c>
      <c r="J99" s="1">
        <f t="shared" si="0"/>
        <v>19</v>
      </c>
      <c r="K99" s="1" t="s">
        <v>637</v>
      </c>
      <c r="L99" s="1" t="s">
        <v>639</v>
      </c>
      <c r="M99" s="1" t="s">
        <v>46</v>
      </c>
      <c r="N99" s="1" t="s">
        <v>49</v>
      </c>
      <c r="O99" s="1" t="s">
        <v>834</v>
      </c>
      <c r="P99" s="1" t="s">
        <v>835</v>
      </c>
      <c r="Q99" s="1" t="s">
        <v>46</v>
      </c>
      <c r="R99" s="1" t="s">
        <v>49</v>
      </c>
      <c r="S99" s="1" t="s">
        <v>1393</v>
      </c>
      <c r="T99" s="1" t="s">
        <v>78</v>
      </c>
      <c r="U99" s="1" t="s">
        <v>139</v>
      </c>
      <c r="V99" s="1" t="s">
        <v>646</v>
      </c>
      <c r="W99" s="1" t="s">
        <v>840</v>
      </c>
      <c r="X99" s="7"/>
    </row>
    <row r="100" spans="1:24" ht="15" customHeight="1">
      <c r="A100" s="1" t="s">
        <v>1332</v>
      </c>
      <c r="B100" s="1" t="s">
        <v>1412</v>
      </c>
      <c r="C100" s="106"/>
      <c r="D100" s="107"/>
      <c r="E100" s="7"/>
      <c r="F100" s="7"/>
      <c r="G100" s="1" t="s">
        <v>1151</v>
      </c>
      <c r="H100" s="1" t="s">
        <v>34</v>
      </c>
      <c r="I100" s="1" t="s">
        <v>1415</v>
      </c>
      <c r="J100" s="1">
        <f t="shared" si="0"/>
        <v>30</v>
      </c>
      <c r="K100" s="1" t="s">
        <v>1417</v>
      </c>
      <c r="L100" s="1" t="s">
        <v>727</v>
      </c>
      <c r="M100" s="1" t="s">
        <v>896</v>
      </c>
      <c r="N100" s="1" t="s">
        <v>897</v>
      </c>
      <c r="O100" s="1" t="s">
        <v>1421</v>
      </c>
      <c r="P100" s="1" t="s">
        <v>1422</v>
      </c>
      <c r="Q100" s="1" t="s">
        <v>896</v>
      </c>
      <c r="R100" s="1" t="s">
        <v>897</v>
      </c>
      <c r="S100" s="1" t="s">
        <v>1425</v>
      </c>
      <c r="T100" s="1" t="s">
        <v>78</v>
      </c>
      <c r="U100" s="1" t="s">
        <v>926</v>
      </c>
      <c r="V100" s="1" t="s">
        <v>1428</v>
      </c>
      <c r="W100" s="1" t="s">
        <v>901</v>
      </c>
      <c r="X100" s="7"/>
    </row>
    <row r="101" spans="1:24" ht="15" customHeight="1">
      <c r="A101" s="1" t="s">
        <v>1332</v>
      </c>
      <c r="B101" s="1" t="s">
        <v>1431</v>
      </c>
      <c r="C101" s="106">
        <v>1</v>
      </c>
      <c r="D101" s="107"/>
      <c r="E101" s="7"/>
      <c r="F101" s="7"/>
      <c r="G101" s="1" t="s">
        <v>148</v>
      </c>
      <c r="H101" s="1" t="s">
        <v>31</v>
      </c>
      <c r="I101" s="1" t="s">
        <v>1434</v>
      </c>
      <c r="J101" s="1">
        <f t="shared" si="0"/>
        <v>30</v>
      </c>
      <c r="K101" s="1" t="s">
        <v>1417</v>
      </c>
      <c r="L101" s="1" t="s">
        <v>727</v>
      </c>
      <c r="M101" s="1" t="s">
        <v>896</v>
      </c>
      <c r="N101" s="1" t="s">
        <v>897</v>
      </c>
      <c r="O101" s="1" t="s">
        <v>1421</v>
      </c>
      <c r="P101" s="1" t="s">
        <v>1422</v>
      </c>
      <c r="Q101" s="1" t="s">
        <v>896</v>
      </c>
      <c r="R101" s="1" t="s">
        <v>897</v>
      </c>
      <c r="S101" s="1" t="s">
        <v>1443</v>
      </c>
      <c r="T101" s="1" t="s">
        <v>78</v>
      </c>
      <c r="U101" s="1" t="s">
        <v>926</v>
      </c>
      <c r="V101" s="1" t="s">
        <v>1428</v>
      </c>
      <c r="W101" s="1" t="s">
        <v>901</v>
      </c>
      <c r="X101" s="7"/>
    </row>
    <row r="102" spans="1:24" ht="15" customHeight="1">
      <c r="A102" s="1" t="s">
        <v>1332</v>
      </c>
      <c r="B102" s="1" t="s">
        <v>1445</v>
      </c>
      <c r="C102" s="106">
        <v>1</v>
      </c>
      <c r="D102" s="107">
        <v>1</v>
      </c>
      <c r="E102" s="7"/>
      <c r="F102" s="7"/>
      <c r="G102" s="1" t="s">
        <v>259</v>
      </c>
      <c r="H102" s="1" t="s">
        <v>31</v>
      </c>
      <c r="I102" s="1" t="s">
        <v>1450</v>
      </c>
      <c r="J102" s="1">
        <f t="shared" si="0"/>
        <v>14</v>
      </c>
      <c r="K102" s="1" t="s">
        <v>637</v>
      </c>
      <c r="L102" s="1" t="s">
        <v>639</v>
      </c>
      <c r="M102" s="1" t="s">
        <v>46</v>
      </c>
      <c r="N102" s="1" t="s">
        <v>49</v>
      </c>
      <c r="O102" s="1" t="s">
        <v>1224</v>
      </c>
      <c r="P102" s="1" t="s">
        <v>1225</v>
      </c>
      <c r="Q102" s="1" t="s">
        <v>46</v>
      </c>
      <c r="R102" s="1" t="s">
        <v>49</v>
      </c>
      <c r="S102" s="1" t="s">
        <v>1459</v>
      </c>
      <c r="T102" s="1" t="s">
        <v>78</v>
      </c>
      <c r="U102" s="1" t="s">
        <v>139</v>
      </c>
      <c r="V102" s="1" t="s">
        <v>646</v>
      </c>
      <c r="W102" s="1" t="s">
        <v>1230</v>
      </c>
      <c r="X102" s="7"/>
    </row>
    <row r="103" spans="1:24" ht="15" customHeight="1">
      <c r="A103" s="1" t="s">
        <v>1332</v>
      </c>
      <c r="B103" s="1" t="s">
        <v>1463</v>
      </c>
      <c r="C103" s="106">
        <v>1</v>
      </c>
      <c r="D103" s="107"/>
      <c r="E103" s="7"/>
      <c r="F103" s="7"/>
      <c r="G103" s="1" t="s">
        <v>259</v>
      </c>
      <c r="H103" s="1" t="s">
        <v>31</v>
      </c>
      <c r="I103" s="1" t="s">
        <v>1450</v>
      </c>
      <c r="J103" s="1">
        <f t="shared" si="0"/>
        <v>14</v>
      </c>
      <c r="K103" s="1" t="s">
        <v>637</v>
      </c>
      <c r="L103" s="1" t="s">
        <v>639</v>
      </c>
      <c r="M103" s="1" t="s">
        <v>46</v>
      </c>
      <c r="N103" s="1" t="s">
        <v>49</v>
      </c>
      <c r="O103" s="1" t="s">
        <v>1224</v>
      </c>
      <c r="P103" s="1" t="s">
        <v>1225</v>
      </c>
      <c r="Q103" s="1" t="s">
        <v>46</v>
      </c>
      <c r="R103" s="1" t="s">
        <v>49</v>
      </c>
      <c r="S103" s="1" t="s">
        <v>1459</v>
      </c>
      <c r="T103" s="1" t="s">
        <v>78</v>
      </c>
      <c r="U103" s="1" t="s">
        <v>139</v>
      </c>
      <c r="V103" s="1" t="s">
        <v>646</v>
      </c>
      <c r="W103" s="1" t="s">
        <v>1230</v>
      </c>
      <c r="X103" s="7"/>
    </row>
    <row r="104" spans="1:24" ht="15" customHeight="1">
      <c r="A104" s="1" t="s">
        <v>1332</v>
      </c>
      <c r="B104" s="1" t="s">
        <v>1470</v>
      </c>
      <c r="C104" s="106"/>
      <c r="D104" s="107"/>
      <c r="E104" s="7"/>
      <c r="F104" s="7"/>
      <c r="G104" s="1" t="s">
        <v>1151</v>
      </c>
      <c r="H104" s="1" t="s">
        <v>34</v>
      </c>
      <c r="I104" s="1" t="s">
        <v>1472</v>
      </c>
      <c r="J104" s="1">
        <f t="shared" si="0"/>
        <v>29</v>
      </c>
      <c r="K104" s="1" t="s">
        <v>170</v>
      </c>
      <c r="L104" s="1" t="s">
        <v>171</v>
      </c>
      <c r="M104" s="1" t="s">
        <v>46</v>
      </c>
      <c r="N104" s="1" t="s">
        <v>49</v>
      </c>
      <c r="O104" s="1" t="s">
        <v>1478</v>
      </c>
      <c r="P104" s="1" t="s">
        <v>1480</v>
      </c>
      <c r="Q104" s="1" t="s">
        <v>65</v>
      </c>
      <c r="R104" s="1" t="s">
        <v>68</v>
      </c>
      <c r="S104" s="1" t="s">
        <v>1483</v>
      </c>
      <c r="T104" s="1" t="s">
        <v>57</v>
      </c>
      <c r="U104" s="1" t="s">
        <v>59</v>
      </c>
      <c r="V104" s="1" t="s">
        <v>177</v>
      </c>
      <c r="W104" s="1" t="s">
        <v>1485</v>
      </c>
      <c r="X104" s="7"/>
    </row>
    <row r="105" spans="1:24" ht="15" customHeight="1">
      <c r="A105" s="1" t="s">
        <v>1332</v>
      </c>
      <c r="B105" s="1" t="s">
        <v>1487</v>
      </c>
      <c r="C105" s="106">
        <v>1</v>
      </c>
      <c r="D105" s="107"/>
      <c r="E105" s="7"/>
      <c r="F105" s="7"/>
      <c r="G105" s="1" t="s">
        <v>148</v>
      </c>
      <c r="H105" s="1" t="s">
        <v>31</v>
      </c>
      <c r="I105" s="1" t="s">
        <v>651</v>
      </c>
      <c r="J105" s="1">
        <f t="shared" si="0"/>
        <v>18</v>
      </c>
      <c r="K105" s="1" t="s">
        <v>455</v>
      </c>
      <c r="L105" s="1" t="s">
        <v>456</v>
      </c>
      <c r="M105" s="1" t="s">
        <v>46</v>
      </c>
      <c r="N105" s="1" t="s">
        <v>49</v>
      </c>
      <c r="O105" s="1" t="s">
        <v>1478</v>
      </c>
      <c r="P105" s="1" t="s">
        <v>1480</v>
      </c>
      <c r="Q105" s="1" t="s">
        <v>65</v>
      </c>
      <c r="R105" s="1" t="s">
        <v>68</v>
      </c>
      <c r="S105" s="1" t="s">
        <v>1496</v>
      </c>
      <c r="T105" s="1" t="s">
        <v>57</v>
      </c>
      <c r="U105" s="1" t="s">
        <v>59</v>
      </c>
      <c r="V105" s="1" t="s">
        <v>460</v>
      </c>
      <c r="W105" s="1" t="s">
        <v>1498</v>
      </c>
      <c r="X105" s="7"/>
    </row>
    <row r="106" spans="1:24" ht="15" customHeight="1">
      <c r="A106" s="1" t="s">
        <v>1332</v>
      </c>
      <c r="B106" s="1" t="s">
        <v>1500</v>
      </c>
      <c r="C106" s="106"/>
      <c r="D106" s="107"/>
      <c r="E106" s="7"/>
      <c r="F106" s="7"/>
      <c r="G106" s="1" t="s">
        <v>344</v>
      </c>
      <c r="H106" s="1" t="s">
        <v>31</v>
      </c>
      <c r="I106" s="1" t="s">
        <v>453</v>
      </c>
      <c r="J106" s="1">
        <f t="shared" si="0"/>
        <v>17</v>
      </c>
      <c r="K106" s="1" t="s">
        <v>455</v>
      </c>
      <c r="L106" s="1" t="s">
        <v>456</v>
      </c>
      <c r="M106" s="1" t="s">
        <v>46</v>
      </c>
      <c r="N106" s="1" t="s">
        <v>49</v>
      </c>
      <c r="O106" s="1" t="s">
        <v>170</v>
      </c>
      <c r="P106" s="1" t="s">
        <v>171</v>
      </c>
      <c r="Q106" s="1" t="s">
        <v>46</v>
      </c>
      <c r="R106" s="1" t="s">
        <v>49</v>
      </c>
      <c r="S106" s="1" t="s">
        <v>458</v>
      </c>
      <c r="T106" s="1" t="s">
        <v>78</v>
      </c>
      <c r="U106" s="1" t="s">
        <v>139</v>
      </c>
      <c r="V106" s="1" t="s">
        <v>460</v>
      </c>
      <c r="W106" s="1" t="s">
        <v>177</v>
      </c>
      <c r="X106" s="7"/>
    </row>
    <row r="107" spans="1:24" ht="15" customHeight="1">
      <c r="A107" s="1" t="s">
        <v>1332</v>
      </c>
      <c r="B107" s="1" t="s">
        <v>1511</v>
      </c>
      <c r="C107" s="106"/>
      <c r="D107" s="107"/>
      <c r="E107" s="7"/>
      <c r="F107" s="7"/>
      <c r="G107" s="1" t="s">
        <v>344</v>
      </c>
      <c r="H107" s="1" t="s">
        <v>31</v>
      </c>
      <c r="I107" s="1" t="s">
        <v>453</v>
      </c>
      <c r="J107" s="1">
        <f t="shared" si="0"/>
        <v>17</v>
      </c>
      <c r="K107" s="1" t="s">
        <v>455</v>
      </c>
      <c r="L107" s="1" t="s">
        <v>456</v>
      </c>
      <c r="M107" s="1" t="s">
        <v>46</v>
      </c>
      <c r="N107" s="1" t="s">
        <v>49</v>
      </c>
      <c r="O107" s="1" t="s">
        <v>170</v>
      </c>
      <c r="P107" s="1" t="s">
        <v>171</v>
      </c>
      <c r="Q107" s="1" t="s">
        <v>46</v>
      </c>
      <c r="R107" s="1" t="s">
        <v>49</v>
      </c>
      <c r="S107" s="1" t="s">
        <v>458</v>
      </c>
      <c r="T107" s="1" t="s">
        <v>78</v>
      </c>
      <c r="U107" s="1" t="s">
        <v>139</v>
      </c>
      <c r="V107" s="1" t="s">
        <v>460</v>
      </c>
      <c r="W107" s="1" t="s">
        <v>177</v>
      </c>
      <c r="X107" s="7"/>
    </row>
    <row r="108" spans="1:24" ht="15" customHeight="1">
      <c r="A108" s="1" t="s">
        <v>1332</v>
      </c>
      <c r="B108" s="1" t="s">
        <v>1524</v>
      </c>
      <c r="C108" s="106">
        <v>1</v>
      </c>
      <c r="D108" s="107">
        <v>1</v>
      </c>
      <c r="E108" s="7"/>
      <c r="F108" s="7"/>
      <c r="G108" s="1" t="s">
        <v>148</v>
      </c>
      <c r="H108" s="1" t="s">
        <v>31</v>
      </c>
      <c r="I108" s="1" t="s">
        <v>1528</v>
      </c>
      <c r="J108" s="1">
        <f t="shared" si="0"/>
        <v>52</v>
      </c>
      <c r="K108" s="1" t="s">
        <v>455</v>
      </c>
      <c r="L108" s="1" t="s">
        <v>456</v>
      </c>
      <c r="M108" s="1" t="s">
        <v>46</v>
      </c>
      <c r="N108" s="1" t="s">
        <v>49</v>
      </c>
      <c r="O108" s="1" t="s">
        <v>1342</v>
      </c>
      <c r="P108" s="1" t="s">
        <v>727</v>
      </c>
      <c r="Q108" s="1" t="s">
        <v>896</v>
      </c>
      <c r="R108" s="1" t="s">
        <v>897</v>
      </c>
      <c r="S108" s="1" t="s">
        <v>1535</v>
      </c>
      <c r="T108" s="1" t="s">
        <v>57</v>
      </c>
      <c r="U108" s="1" t="s">
        <v>94</v>
      </c>
      <c r="V108" s="1" t="s">
        <v>460</v>
      </c>
      <c r="W108" s="1" t="s">
        <v>1353</v>
      </c>
      <c r="X108" s="7"/>
    </row>
    <row r="109" spans="1:24" ht="15" customHeight="1">
      <c r="A109" s="1" t="s">
        <v>1332</v>
      </c>
      <c r="B109" s="1" t="s">
        <v>1538</v>
      </c>
      <c r="C109" s="106">
        <v>1</v>
      </c>
      <c r="D109" s="107">
        <v>1</v>
      </c>
      <c r="E109" s="7"/>
      <c r="F109" s="7"/>
      <c r="G109" s="1" t="s">
        <v>1151</v>
      </c>
      <c r="H109" s="1" t="s">
        <v>34</v>
      </c>
      <c r="I109" s="1" t="s">
        <v>1542</v>
      </c>
      <c r="J109" s="1">
        <f t="shared" si="0"/>
        <v>66</v>
      </c>
      <c r="K109" s="1" t="s">
        <v>834</v>
      </c>
      <c r="L109" s="1" t="s">
        <v>835</v>
      </c>
      <c r="M109" s="1" t="s">
        <v>46</v>
      </c>
      <c r="N109" s="1" t="s">
        <v>49</v>
      </c>
      <c r="O109" s="1" t="s">
        <v>1342</v>
      </c>
      <c r="P109" s="1" t="s">
        <v>727</v>
      </c>
      <c r="Q109" s="1" t="s">
        <v>896</v>
      </c>
      <c r="R109" s="1" t="s">
        <v>897</v>
      </c>
      <c r="S109" s="1" t="s">
        <v>1546</v>
      </c>
      <c r="T109" s="1" t="s">
        <v>57</v>
      </c>
      <c r="U109" s="1" t="s">
        <v>94</v>
      </c>
      <c r="V109" s="1" t="s">
        <v>840</v>
      </c>
      <c r="W109" s="1" t="s">
        <v>1353</v>
      </c>
      <c r="X109" s="7"/>
    </row>
    <row r="110" spans="1:24" ht="15" customHeight="1">
      <c r="A110" s="1" t="s">
        <v>1332</v>
      </c>
      <c r="B110" s="1" t="s">
        <v>1550</v>
      </c>
      <c r="C110" s="106">
        <v>1</v>
      </c>
      <c r="D110" s="107">
        <v>1</v>
      </c>
      <c r="E110" s="7"/>
      <c r="F110" s="7"/>
      <c r="G110" s="1" t="s">
        <v>148</v>
      </c>
      <c r="H110" s="1" t="s">
        <v>31</v>
      </c>
      <c r="I110" s="1" t="s">
        <v>1553</v>
      </c>
      <c r="J110" s="1">
        <f t="shared" si="0"/>
        <v>52</v>
      </c>
      <c r="K110" s="1" t="s">
        <v>455</v>
      </c>
      <c r="L110" s="1" t="s">
        <v>456</v>
      </c>
      <c r="M110" s="1" t="s">
        <v>46</v>
      </c>
      <c r="N110" s="1" t="s">
        <v>49</v>
      </c>
      <c r="O110" s="1" t="s">
        <v>1417</v>
      </c>
      <c r="P110" s="1" t="s">
        <v>727</v>
      </c>
      <c r="Q110" s="1" t="s">
        <v>896</v>
      </c>
      <c r="R110" s="1" t="s">
        <v>897</v>
      </c>
      <c r="S110" s="1" t="s">
        <v>1556</v>
      </c>
      <c r="T110" s="1" t="s">
        <v>57</v>
      </c>
      <c r="U110" s="1" t="s">
        <v>94</v>
      </c>
      <c r="V110" s="1" t="s">
        <v>460</v>
      </c>
      <c r="W110" s="1" t="s">
        <v>1428</v>
      </c>
      <c r="X110" s="7"/>
    </row>
    <row r="111" spans="1:24" ht="15" customHeight="1">
      <c r="A111" s="1" t="s">
        <v>1332</v>
      </c>
      <c r="B111" s="1" t="s">
        <v>1562</v>
      </c>
      <c r="C111" s="106">
        <v>1</v>
      </c>
      <c r="D111" s="107">
        <v>1</v>
      </c>
      <c r="E111" s="7"/>
      <c r="F111" s="7"/>
      <c r="G111" s="1" t="s">
        <v>1151</v>
      </c>
      <c r="H111" s="1" t="s">
        <v>34</v>
      </c>
      <c r="I111" s="1" t="s">
        <v>1566</v>
      </c>
      <c r="J111" s="1">
        <f t="shared" si="0"/>
        <v>57</v>
      </c>
      <c r="K111" s="1" t="s">
        <v>1224</v>
      </c>
      <c r="L111" s="1" t="s">
        <v>1225</v>
      </c>
      <c r="M111" s="1" t="s">
        <v>46</v>
      </c>
      <c r="N111" s="1" t="s">
        <v>49</v>
      </c>
      <c r="O111" s="1" t="s">
        <v>1417</v>
      </c>
      <c r="P111" s="1" t="s">
        <v>727</v>
      </c>
      <c r="Q111" s="1" t="s">
        <v>896</v>
      </c>
      <c r="R111" s="1" t="s">
        <v>897</v>
      </c>
      <c r="S111" s="1" t="s">
        <v>1572</v>
      </c>
      <c r="T111" s="1" t="s">
        <v>57</v>
      </c>
      <c r="U111" s="1" t="s">
        <v>94</v>
      </c>
      <c r="V111" s="1" t="s">
        <v>1230</v>
      </c>
      <c r="W111" s="1" t="s">
        <v>1428</v>
      </c>
      <c r="X111" s="7"/>
    </row>
    <row r="112" spans="1:24" ht="15" customHeight="1">
      <c r="A112" s="1" t="s">
        <v>1574</v>
      </c>
      <c r="B112" s="1" t="s">
        <v>1575</v>
      </c>
      <c r="C112" s="106">
        <v>1</v>
      </c>
      <c r="D112" s="107">
        <v>1</v>
      </c>
      <c r="E112" s="7"/>
      <c r="F112" s="7"/>
      <c r="G112" s="1" t="s">
        <v>84</v>
      </c>
      <c r="H112" s="1" t="s">
        <v>34</v>
      </c>
      <c r="I112" s="1" t="s">
        <v>1578</v>
      </c>
      <c r="J112" s="1">
        <f t="shared" si="0"/>
        <v>17</v>
      </c>
      <c r="K112" s="1" t="s">
        <v>1242</v>
      </c>
      <c r="L112" s="1" t="s">
        <v>1243</v>
      </c>
      <c r="M112" s="1" t="s">
        <v>46</v>
      </c>
      <c r="N112" s="1" t="s">
        <v>49</v>
      </c>
      <c r="O112" s="1" t="s">
        <v>170</v>
      </c>
      <c r="P112" s="1" t="s">
        <v>171</v>
      </c>
      <c r="Q112" s="1" t="s">
        <v>46</v>
      </c>
      <c r="R112" s="1" t="s">
        <v>49</v>
      </c>
      <c r="S112" s="1" t="s">
        <v>1584</v>
      </c>
      <c r="T112" s="1" t="s">
        <v>78</v>
      </c>
      <c r="U112" s="1" t="s">
        <v>59</v>
      </c>
      <c r="V112" s="1" t="s">
        <v>1255</v>
      </c>
      <c r="W112" s="1" t="s">
        <v>177</v>
      </c>
      <c r="X112" s="7"/>
    </row>
    <row r="113" spans="1:24" ht="15" customHeight="1">
      <c r="A113" s="1" t="s">
        <v>1574</v>
      </c>
      <c r="B113" s="1" t="s">
        <v>1588</v>
      </c>
      <c r="C113" s="106">
        <v>1</v>
      </c>
      <c r="D113" s="107">
        <v>1</v>
      </c>
      <c r="E113" s="7"/>
      <c r="F113" s="7"/>
      <c r="G113" s="1" t="s">
        <v>84</v>
      </c>
      <c r="H113" s="1" t="s">
        <v>34</v>
      </c>
      <c r="I113" s="1" t="s">
        <v>1215</v>
      </c>
      <c r="J113" s="1">
        <f t="shared" si="0"/>
        <v>16</v>
      </c>
      <c r="K113" s="1" t="s">
        <v>834</v>
      </c>
      <c r="L113" s="1" t="s">
        <v>835</v>
      </c>
      <c r="M113" s="1" t="s">
        <v>46</v>
      </c>
      <c r="N113" s="1" t="s">
        <v>49</v>
      </c>
      <c r="O113" s="1" t="s">
        <v>170</v>
      </c>
      <c r="P113" s="1" t="s">
        <v>171</v>
      </c>
      <c r="Q113" s="1" t="s">
        <v>46</v>
      </c>
      <c r="R113" s="1" t="s">
        <v>49</v>
      </c>
      <c r="S113" s="1" t="s">
        <v>1220</v>
      </c>
      <c r="T113" s="1" t="s">
        <v>78</v>
      </c>
      <c r="U113" s="1" t="s">
        <v>59</v>
      </c>
      <c r="V113" s="1" t="s">
        <v>840</v>
      </c>
      <c r="W113" s="1" t="s">
        <v>177</v>
      </c>
      <c r="X113" s="7"/>
    </row>
    <row r="114" spans="1:24" ht="15" customHeight="1">
      <c r="A114" s="1" t="s">
        <v>1574</v>
      </c>
      <c r="B114" s="1" t="s">
        <v>1597</v>
      </c>
      <c r="C114" s="106">
        <v>1</v>
      </c>
      <c r="D114" s="107">
        <v>1</v>
      </c>
      <c r="E114" s="7"/>
      <c r="F114" s="7"/>
      <c r="G114" s="1" t="s">
        <v>84</v>
      </c>
      <c r="H114" s="1" t="s">
        <v>34</v>
      </c>
      <c r="I114" s="1" t="s">
        <v>1014</v>
      </c>
      <c r="J114" s="1">
        <f t="shared" si="0"/>
        <v>17</v>
      </c>
      <c r="K114" s="1" t="s">
        <v>1224</v>
      </c>
      <c r="L114" s="1" t="s">
        <v>1225</v>
      </c>
      <c r="M114" s="1" t="s">
        <v>46</v>
      </c>
      <c r="N114" s="1" t="s">
        <v>49</v>
      </c>
      <c r="O114" s="1" t="s">
        <v>170</v>
      </c>
      <c r="P114" s="1" t="s">
        <v>171</v>
      </c>
      <c r="Q114" s="1" t="s">
        <v>46</v>
      </c>
      <c r="R114" s="1" t="s">
        <v>49</v>
      </c>
      <c r="S114" s="1" t="s">
        <v>1227</v>
      </c>
      <c r="T114" s="1" t="s">
        <v>78</v>
      </c>
      <c r="U114" s="1" t="s">
        <v>59</v>
      </c>
      <c r="V114" s="1" t="s">
        <v>1230</v>
      </c>
      <c r="W114" s="1" t="s">
        <v>177</v>
      </c>
      <c r="X114" s="7"/>
    </row>
    <row r="115" spans="1:24" ht="15" customHeight="1">
      <c r="A115" s="1" t="s">
        <v>1574</v>
      </c>
      <c r="B115" s="1" t="s">
        <v>1605</v>
      </c>
      <c r="C115" s="106">
        <v>1</v>
      </c>
      <c r="D115" s="107">
        <v>1</v>
      </c>
      <c r="E115" s="7"/>
      <c r="F115" s="7"/>
      <c r="G115" s="1" t="s">
        <v>84</v>
      </c>
      <c r="H115" s="1" t="s">
        <v>34</v>
      </c>
      <c r="I115" s="1" t="s">
        <v>1215</v>
      </c>
      <c r="J115" s="1">
        <f t="shared" si="0"/>
        <v>16</v>
      </c>
      <c r="K115" s="1" t="s">
        <v>834</v>
      </c>
      <c r="L115" s="1" t="s">
        <v>835</v>
      </c>
      <c r="M115" s="1" t="s">
        <v>46</v>
      </c>
      <c r="N115" s="1" t="s">
        <v>49</v>
      </c>
      <c r="O115" s="1" t="s">
        <v>170</v>
      </c>
      <c r="P115" s="1" t="s">
        <v>171</v>
      </c>
      <c r="Q115" s="1" t="s">
        <v>46</v>
      </c>
      <c r="R115" s="1" t="s">
        <v>49</v>
      </c>
      <c r="S115" s="1" t="s">
        <v>1220</v>
      </c>
      <c r="T115" s="1" t="s">
        <v>78</v>
      </c>
      <c r="U115" s="1" t="s">
        <v>59</v>
      </c>
      <c r="V115" s="1" t="s">
        <v>840</v>
      </c>
      <c r="W115" s="1" t="s">
        <v>177</v>
      </c>
      <c r="X115" s="7"/>
    </row>
    <row r="116" spans="1:24" ht="15" customHeight="1">
      <c r="A116" s="1" t="s">
        <v>1574</v>
      </c>
      <c r="B116" s="1" t="s">
        <v>1615</v>
      </c>
      <c r="C116" s="106">
        <v>1</v>
      </c>
      <c r="D116" s="107">
        <v>1</v>
      </c>
      <c r="E116" s="7"/>
      <c r="F116" s="7"/>
      <c r="G116" s="1" t="s">
        <v>84</v>
      </c>
      <c r="H116" s="1" t="s">
        <v>34</v>
      </c>
      <c r="I116" s="1" t="s">
        <v>1014</v>
      </c>
      <c r="J116" s="1">
        <f t="shared" si="0"/>
        <v>17</v>
      </c>
      <c r="K116" s="1" t="s">
        <v>1224</v>
      </c>
      <c r="L116" s="1" t="s">
        <v>1225</v>
      </c>
      <c r="M116" s="1" t="s">
        <v>46</v>
      </c>
      <c r="N116" s="1" t="s">
        <v>49</v>
      </c>
      <c r="O116" s="1" t="s">
        <v>170</v>
      </c>
      <c r="P116" s="1" t="s">
        <v>171</v>
      </c>
      <c r="Q116" s="1" t="s">
        <v>46</v>
      </c>
      <c r="R116" s="1" t="s">
        <v>49</v>
      </c>
      <c r="S116" s="1" t="s">
        <v>1227</v>
      </c>
      <c r="T116" s="1" t="s">
        <v>78</v>
      </c>
      <c r="U116" s="1" t="s">
        <v>59</v>
      </c>
      <c r="V116" s="1" t="s">
        <v>1230</v>
      </c>
      <c r="W116" s="1" t="s">
        <v>177</v>
      </c>
      <c r="X116" s="7"/>
    </row>
    <row r="117" spans="1:24" ht="15" customHeight="1">
      <c r="A117" s="1" t="s">
        <v>1574</v>
      </c>
      <c r="B117" s="1" t="s">
        <v>1629</v>
      </c>
      <c r="C117" s="106">
        <v>1</v>
      </c>
      <c r="D117" s="107">
        <v>1</v>
      </c>
      <c r="E117" s="7"/>
      <c r="F117" s="7"/>
      <c r="G117" s="1" t="s">
        <v>415</v>
      </c>
      <c r="H117" s="1" t="s">
        <v>31</v>
      </c>
      <c r="I117" s="1" t="s">
        <v>1578</v>
      </c>
      <c r="J117" s="1">
        <f t="shared" si="0"/>
        <v>17</v>
      </c>
      <c r="K117" s="1" t="s">
        <v>1242</v>
      </c>
      <c r="L117" s="1" t="s">
        <v>1243</v>
      </c>
      <c r="M117" s="1" t="s">
        <v>46</v>
      </c>
      <c r="N117" s="1" t="s">
        <v>49</v>
      </c>
      <c r="O117" s="1" t="s">
        <v>170</v>
      </c>
      <c r="P117" s="1" t="s">
        <v>171</v>
      </c>
      <c r="Q117" s="1" t="s">
        <v>46</v>
      </c>
      <c r="R117" s="1" t="s">
        <v>49</v>
      </c>
      <c r="S117" s="1" t="s">
        <v>1584</v>
      </c>
      <c r="T117" s="1" t="s">
        <v>78</v>
      </c>
      <c r="U117" s="1" t="s">
        <v>59</v>
      </c>
      <c r="V117" s="1" t="s">
        <v>1255</v>
      </c>
      <c r="W117" s="1" t="s">
        <v>177</v>
      </c>
      <c r="X117" s="7"/>
    </row>
    <row r="118" spans="1:24" ht="15" customHeight="1">
      <c r="A118" s="1" t="s">
        <v>1574</v>
      </c>
      <c r="B118" s="1" t="s">
        <v>1644</v>
      </c>
      <c r="C118" s="106">
        <v>1</v>
      </c>
      <c r="D118" s="107">
        <v>1</v>
      </c>
      <c r="E118" s="7"/>
      <c r="F118" s="7"/>
      <c r="G118" s="1" t="s">
        <v>415</v>
      </c>
      <c r="H118" s="1" t="s">
        <v>31</v>
      </c>
      <c r="I118" s="1" t="s">
        <v>1578</v>
      </c>
      <c r="J118" s="1">
        <f t="shared" si="0"/>
        <v>17</v>
      </c>
      <c r="K118" s="1" t="s">
        <v>1242</v>
      </c>
      <c r="L118" s="1" t="s">
        <v>1243</v>
      </c>
      <c r="M118" s="1" t="s">
        <v>46</v>
      </c>
      <c r="N118" s="1" t="s">
        <v>49</v>
      </c>
      <c r="O118" s="1" t="s">
        <v>170</v>
      </c>
      <c r="P118" s="1" t="s">
        <v>171</v>
      </c>
      <c r="Q118" s="1" t="s">
        <v>46</v>
      </c>
      <c r="R118" s="1" t="s">
        <v>49</v>
      </c>
      <c r="S118" s="1" t="s">
        <v>1584</v>
      </c>
      <c r="T118" s="1" t="s">
        <v>78</v>
      </c>
      <c r="U118" s="1" t="s">
        <v>59</v>
      </c>
      <c r="V118" s="1" t="s">
        <v>1255</v>
      </c>
      <c r="W118" s="1" t="s">
        <v>177</v>
      </c>
      <c r="X118" s="7"/>
    </row>
    <row r="119" spans="1:24" ht="15" customHeight="1">
      <c r="A119" s="1" t="s">
        <v>1574</v>
      </c>
      <c r="B119" s="1" t="s">
        <v>1651</v>
      </c>
      <c r="C119" s="106">
        <v>1</v>
      </c>
      <c r="D119" s="107">
        <v>1</v>
      </c>
      <c r="E119" s="7"/>
      <c r="F119" s="7"/>
      <c r="G119" s="1" t="s">
        <v>84</v>
      </c>
      <c r="H119" s="1" t="s">
        <v>34</v>
      </c>
      <c r="I119" s="1" t="s">
        <v>1578</v>
      </c>
      <c r="J119" s="1">
        <f t="shared" si="0"/>
        <v>17</v>
      </c>
      <c r="K119" s="1" t="s">
        <v>1242</v>
      </c>
      <c r="L119" s="1" t="s">
        <v>1243</v>
      </c>
      <c r="M119" s="1" t="s">
        <v>46</v>
      </c>
      <c r="N119" s="1" t="s">
        <v>49</v>
      </c>
      <c r="O119" s="1" t="s">
        <v>170</v>
      </c>
      <c r="P119" s="1" t="s">
        <v>171</v>
      </c>
      <c r="Q119" s="1" t="s">
        <v>46</v>
      </c>
      <c r="R119" s="1" t="s">
        <v>49</v>
      </c>
      <c r="S119" s="1" t="s">
        <v>1584</v>
      </c>
      <c r="T119" s="1" t="s">
        <v>78</v>
      </c>
      <c r="U119" s="1" t="s">
        <v>59</v>
      </c>
      <c r="V119" s="1" t="s">
        <v>1255</v>
      </c>
      <c r="W119" s="1" t="s">
        <v>177</v>
      </c>
      <c r="X119" s="7"/>
    </row>
    <row r="120" spans="1:24" ht="15" customHeight="1">
      <c r="A120" s="1" t="s">
        <v>1574</v>
      </c>
      <c r="B120" s="1" t="s">
        <v>1660</v>
      </c>
      <c r="C120" s="106"/>
      <c r="D120" s="107"/>
      <c r="E120" s="7"/>
      <c r="F120" s="7"/>
      <c r="G120" s="1" t="s">
        <v>344</v>
      </c>
      <c r="H120" s="1" t="s">
        <v>31</v>
      </c>
      <c r="I120" s="1" t="s">
        <v>1664</v>
      </c>
      <c r="J120" s="1">
        <f t="shared" si="0"/>
        <v>58</v>
      </c>
      <c r="K120" s="1" t="s">
        <v>1242</v>
      </c>
      <c r="L120" s="1" t="s">
        <v>1243</v>
      </c>
      <c r="M120" s="1" t="s">
        <v>46</v>
      </c>
      <c r="N120" s="1" t="s">
        <v>49</v>
      </c>
      <c r="O120" s="1" t="s">
        <v>1669</v>
      </c>
      <c r="P120" s="1" t="s">
        <v>1670</v>
      </c>
      <c r="Q120" s="1" t="s">
        <v>774</v>
      </c>
      <c r="R120" s="1" t="s">
        <v>775</v>
      </c>
      <c r="S120" s="1" t="s">
        <v>1672</v>
      </c>
      <c r="T120" s="1" t="s">
        <v>57</v>
      </c>
      <c r="U120" s="1" t="s">
        <v>59</v>
      </c>
      <c r="V120" s="1" t="s">
        <v>1255</v>
      </c>
      <c r="W120" s="1" t="s">
        <v>1675</v>
      </c>
      <c r="X120" s="7"/>
    </row>
    <row r="121" spans="1:24" ht="15" customHeight="1">
      <c r="A121" s="1" t="s">
        <v>1574</v>
      </c>
      <c r="B121" s="1" t="s">
        <v>1678</v>
      </c>
      <c r="C121" s="106">
        <v>1</v>
      </c>
      <c r="D121" s="107">
        <v>1</v>
      </c>
      <c r="E121" s="7"/>
      <c r="F121" s="7"/>
      <c r="G121" s="1" t="s">
        <v>344</v>
      </c>
      <c r="H121" s="1" t="s">
        <v>31</v>
      </c>
      <c r="I121" s="1" t="s">
        <v>216</v>
      </c>
      <c r="J121" s="1">
        <f t="shared" si="0"/>
        <v>15</v>
      </c>
      <c r="K121" s="1" t="s">
        <v>1242</v>
      </c>
      <c r="L121" s="1" t="s">
        <v>1243</v>
      </c>
      <c r="M121" s="1" t="s">
        <v>46</v>
      </c>
      <c r="N121" s="1" t="s">
        <v>49</v>
      </c>
      <c r="O121" s="1" t="s">
        <v>1687</v>
      </c>
      <c r="P121" s="1" t="s">
        <v>1688</v>
      </c>
      <c r="Q121" s="1" t="s">
        <v>46</v>
      </c>
      <c r="R121" s="1" t="s">
        <v>49</v>
      </c>
      <c r="S121" s="1" t="s">
        <v>89</v>
      </c>
      <c r="T121" s="1" t="s">
        <v>78</v>
      </c>
      <c r="U121" s="1" t="s">
        <v>59</v>
      </c>
      <c r="V121" s="1" t="s">
        <v>89</v>
      </c>
      <c r="W121" s="1" t="s">
        <v>89</v>
      </c>
      <c r="X121" s="7"/>
    </row>
    <row r="122" spans="1:24" ht="15" customHeight="1">
      <c r="A122" s="1" t="s">
        <v>1694</v>
      </c>
      <c r="B122" s="1" t="s">
        <v>1695</v>
      </c>
      <c r="C122" s="106"/>
      <c r="D122" s="107"/>
      <c r="E122" s="7"/>
      <c r="F122" s="7"/>
      <c r="G122" s="1" t="s">
        <v>83</v>
      </c>
      <c r="H122" s="1" t="s">
        <v>34</v>
      </c>
      <c r="I122" s="1" t="s">
        <v>1701</v>
      </c>
      <c r="J122" s="1">
        <f t="shared" si="0"/>
        <v>24</v>
      </c>
      <c r="K122" s="1" t="s">
        <v>170</v>
      </c>
      <c r="L122" s="1" t="s">
        <v>171</v>
      </c>
      <c r="M122" s="1" t="s">
        <v>46</v>
      </c>
      <c r="N122" s="1" t="s">
        <v>49</v>
      </c>
      <c r="O122" s="1" t="s">
        <v>1705</v>
      </c>
      <c r="P122" s="1" t="s">
        <v>1706</v>
      </c>
      <c r="Q122" s="1" t="s">
        <v>65</v>
      </c>
      <c r="R122" s="1" t="s">
        <v>68</v>
      </c>
      <c r="S122" s="1" t="s">
        <v>1709</v>
      </c>
      <c r="T122" s="1" t="s">
        <v>57</v>
      </c>
      <c r="U122" s="1" t="s">
        <v>59</v>
      </c>
      <c r="V122" s="1" t="s">
        <v>177</v>
      </c>
      <c r="W122" s="1" t="s">
        <v>1711</v>
      </c>
      <c r="X122" s="7"/>
    </row>
    <row r="123" spans="1:24" ht="15" customHeight="1">
      <c r="A123" s="1" t="s">
        <v>1694</v>
      </c>
      <c r="B123" s="1" t="s">
        <v>1713</v>
      </c>
      <c r="C123" s="106">
        <v>1</v>
      </c>
      <c r="D123" s="107">
        <v>1</v>
      </c>
      <c r="E123" s="7"/>
      <c r="F123" s="7"/>
      <c r="G123" s="1" t="s">
        <v>104</v>
      </c>
      <c r="H123" s="1" t="s">
        <v>34</v>
      </c>
      <c r="I123" s="1" t="s">
        <v>748</v>
      </c>
      <c r="J123" s="1">
        <f t="shared" si="0"/>
        <v>26</v>
      </c>
      <c r="K123" s="1" t="s">
        <v>170</v>
      </c>
      <c r="L123" s="1" t="s">
        <v>171</v>
      </c>
      <c r="M123" s="1" t="s">
        <v>46</v>
      </c>
      <c r="N123" s="1" t="s">
        <v>49</v>
      </c>
      <c r="O123" s="1" t="s">
        <v>446</v>
      </c>
      <c r="P123" s="1" t="s">
        <v>447</v>
      </c>
      <c r="Q123" s="1" t="s">
        <v>46</v>
      </c>
      <c r="R123" s="1" t="s">
        <v>49</v>
      </c>
      <c r="S123" s="1" t="s">
        <v>751</v>
      </c>
      <c r="T123" s="1" t="s">
        <v>78</v>
      </c>
      <c r="U123" s="1" t="s">
        <v>59</v>
      </c>
      <c r="V123" s="1" t="s">
        <v>177</v>
      </c>
      <c r="W123" s="1" t="s">
        <v>451</v>
      </c>
      <c r="X123" s="7"/>
    </row>
    <row r="124" spans="1:24" ht="15" customHeight="1">
      <c r="A124" s="1" t="s">
        <v>1694</v>
      </c>
      <c r="B124" s="1" t="s">
        <v>1732</v>
      </c>
      <c r="C124" s="106">
        <v>1</v>
      </c>
      <c r="D124" s="107">
        <v>1</v>
      </c>
      <c r="E124" s="7"/>
      <c r="F124" s="7"/>
      <c r="G124" s="1" t="s">
        <v>415</v>
      </c>
      <c r="H124" s="1" t="s">
        <v>31</v>
      </c>
      <c r="I124" s="1" t="s">
        <v>651</v>
      </c>
      <c r="J124" s="1">
        <f t="shared" si="0"/>
        <v>18</v>
      </c>
      <c r="K124" s="1" t="s">
        <v>637</v>
      </c>
      <c r="L124" s="1" t="s">
        <v>639</v>
      </c>
      <c r="M124" s="1" t="s">
        <v>46</v>
      </c>
      <c r="N124" s="1" t="s">
        <v>49</v>
      </c>
      <c r="O124" s="1" t="s">
        <v>170</v>
      </c>
      <c r="P124" s="1" t="s">
        <v>171</v>
      </c>
      <c r="Q124" s="1" t="s">
        <v>46</v>
      </c>
      <c r="R124" s="1" t="s">
        <v>49</v>
      </c>
      <c r="S124" s="1" t="s">
        <v>652</v>
      </c>
      <c r="T124" s="1" t="s">
        <v>78</v>
      </c>
      <c r="U124" s="1" t="s">
        <v>59</v>
      </c>
      <c r="V124" s="1" t="s">
        <v>646</v>
      </c>
      <c r="W124" s="1" t="s">
        <v>177</v>
      </c>
      <c r="X124" s="7"/>
    </row>
    <row r="125" spans="1:24" ht="15" customHeight="1">
      <c r="A125" s="1" t="s">
        <v>1694</v>
      </c>
      <c r="B125" s="1" t="s">
        <v>1745</v>
      </c>
      <c r="C125" s="106">
        <v>1</v>
      </c>
      <c r="D125" s="107">
        <v>1</v>
      </c>
      <c r="E125" s="7"/>
      <c r="F125" s="7"/>
      <c r="G125" s="1" t="s">
        <v>84</v>
      </c>
      <c r="H125" s="1" t="s">
        <v>34</v>
      </c>
      <c r="I125" s="1" t="s">
        <v>1578</v>
      </c>
      <c r="J125" s="1">
        <f t="shared" si="0"/>
        <v>17</v>
      </c>
      <c r="K125" s="1" t="s">
        <v>1242</v>
      </c>
      <c r="L125" s="1" t="s">
        <v>1243</v>
      </c>
      <c r="M125" s="1" t="s">
        <v>46</v>
      </c>
      <c r="N125" s="1" t="s">
        <v>49</v>
      </c>
      <c r="O125" s="1" t="s">
        <v>170</v>
      </c>
      <c r="P125" s="1" t="s">
        <v>171</v>
      </c>
      <c r="Q125" s="1" t="s">
        <v>46</v>
      </c>
      <c r="R125" s="1" t="s">
        <v>49</v>
      </c>
      <c r="S125" s="1" t="s">
        <v>1584</v>
      </c>
      <c r="T125" s="1" t="s">
        <v>78</v>
      </c>
      <c r="U125" s="1" t="s">
        <v>94</v>
      </c>
      <c r="V125" s="1" t="s">
        <v>1255</v>
      </c>
      <c r="W125" s="1" t="s">
        <v>177</v>
      </c>
      <c r="X125" s="7"/>
    </row>
    <row r="126" spans="1:24" ht="15" customHeight="1">
      <c r="A126" s="1" t="s">
        <v>1694</v>
      </c>
      <c r="B126" s="1" t="s">
        <v>1755</v>
      </c>
      <c r="C126" s="106">
        <v>1</v>
      </c>
      <c r="D126" s="107">
        <v>1</v>
      </c>
      <c r="E126" s="7"/>
      <c r="F126" s="7"/>
      <c r="G126" s="1" t="s">
        <v>84</v>
      </c>
      <c r="H126" s="1" t="s">
        <v>34</v>
      </c>
      <c r="I126" s="1" t="s">
        <v>564</v>
      </c>
      <c r="J126" s="1">
        <f t="shared" si="0"/>
        <v>19</v>
      </c>
      <c r="K126" s="1" t="s">
        <v>170</v>
      </c>
      <c r="L126" s="1" t="s">
        <v>171</v>
      </c>
      <c r="M126" s="1" t="s">
        <v>46</v>
      </c>
      <c r="N126" s="1" t="s">
        <v>49</v>
      </c>
      <c r="O126" s="1" t="s">
        <v>39</v>
      </c>
      <c r="P126" s="1" t="s">
        <v>44</v>
      </c>
      <c r="Q126" s="1" t="s">
        <v>46</v>
      </c>
      <c r="R126" s="1" t="s">
        <v>49</v>
      </c>
      <c r="S126" s="1" t="s">
        <v>567</v>
      </c>
      <c r="T126" s="1" t="s">
        <v>78</v>
      </c>
      <c r="U126" s="1" t="s">
        <v>94</v>
      </c>
      <c r="V126" s="1" t="s">
        <v>177</v>
      </c>
      <c r="W126" s="1" t="s">
        <v>73</v>
      </c>
      <c r="X126" s="7"/>
    </row>
    <row r="127" spans="1:24" ht="15" customHeight="1">
      <c r="A127" s="1" t="s">
        <v>1767</v>
      </c>
      <c r="B127" s="1" t="s">
        <v>1769</v>
      </c>
      <c r="C127" s="106"/>
      <c r="D127" s="107"/>
      <c r="E127" s="7"/>
      <c r="F127" s="7"/>
      <c r="G127" s="1" t="s">
        <v>356</v>
      </c>
      <c r="H127" s="1" t="s">
        <v>34</v>
      </c>
      <c r="I127" s="1" t="s">
        <v>85</v>
      </c>
      <c r="J127" s="1">
        <f t="shared" si="0"/>
        <v>6</v>
      </c>
      <c r="K127" s="1" t="s">
        <v>39</v>
      </c>
      <c r="L127" s="1" t="s">
        <v>44</v>
      </c>
      <c r="M127" s="1" t="s">
        <v>46</v>
      </c>
      <c r="N127" s="1" t="s">
        <v>49</v>
      </c>
      <c r="O127" s="1" t="s">
        <v>446</v>
      </c>
      <c r="P127" s="1" t="s">
        <v>447</v>
      </c>
      <c r="Q127" s="1" t="s">
        <v>46</v>
      </c>
      <c r="R127" s="1" t="s">
        <v>49</v>
      </c>
      <c r="S127" s="1" t="s">
        <v>89</v>
      </c>
      <c r="T127" s="1" t="s">
        <v>78</v>
      </c>
      <c r="U127" s="1" t="s">
        <v>1781</v>
      </c>
      <c r="V127" s="1" t="s">
        <v>89</v>
      </c>
      <c r="W127" s="1" t="s">
        <v>89</v>
      </c>
      <c r="X127" s="7"/>
    </row>
    <row r="128" spans="1:24" ht="15" customHeight="1">
      <c r="A128" s="1" t="s">
        <v>1767</v>
      </c>
      <c r="B128" s="1" t="s">
        <v>1784</v>
      </c>
      <c r="C128" s="106">
        <v>1</v>
      </c>
      <c r="D128" s="107"/>
      <c r="E128" s="7"/>
      <c r="F128" s="7"/>
      <c r="G128" s="1" t="s">
        <v>84</v>
      </c>
      <c r="H128" s="1" t="s">
        <v>34</v>
      </c>
      <c r="I128" s="1" t="s">
        <v>85</v>
      </c>
      <c r="J128" s="1">
        <f t="shared" si="0"/>
        <v>6</v>
      </c>
      <c r="K128" s="1" t="s">
        <v>39</v>
      </c>
      <c r="L128" s="1" t="s">
        <v>44</v>
      </c>
      <c r="M128" s="1" t="s">
        <v>46</v>
      </c>
      <c r="N128" s="1" t="s">
        <v>49</v>
      </c>
      <c r="O128" s="1" t="s">
        <v>39</v>
      </c>
      <c r="P128" s="1" t="s">
        <v>44</v>
      </c>
      <c r="Q128" s="1" t="s">
        <v>46</v>
      </c>
      <c r="R128" s="1" t="s">
        <v>49</v>
      </c>
      <c r="S128" s="1" t="s">
        <v>89</v>
      </c>
      <c r="T128" s="1" t="s">
        <v>78</v>
      </c>
      <c r="U128" s="1" t="s">
        <v>59</v>
      </c>
      <c r="V128" s="1" t="s">
        <v>89</v>
      </c>
      <c r="W128" s="1" t="s">
        <v>89</v>
      </c>
      <c r="X128" s="7"/>
    </row>
    <row r="129" spans="1:24" ht="15" customHeight="1">
      <c r="A129" s="1" t="s">
        <v>1767</v>
      </c>
      <c r="B129" s="1" t="s">
        <v>1796</v>
      </c>
      <c r="C129" s="106">
        <v>1</v>
      </c>
      <c r="D129" s="107">
        <v>1</v>
      </c>
      <c r="E129" s="7"/>
      <c r="F129" s="7"/>
      <c r="G129" s="1" t="s">
        <v>84</v>
      </c>
      <c r="H129" s="1" t="s">
        <v>34</v>
      </c>
      <c r="I129" s="1" t="s">
        <v>320</v>
      </c>
      <c r="J129" s="1">
        <f t="shared" si="0"/>
        <v>20</v>
      </c>
      <c r="K129" s="1" t="s">
        <v>325</v>
      </c>
      <c r="L129" s="1" t="s">
        <v>326</v>
      </c>
      <c r="M129" s="1" t="s">
        <v>46</v>
      </c>
      <c r="N129" s="1" t="s">
        <v>49</v>
      </c>
      <c r="O129" s="1" t="s">
        <v>39</v>
      </c>
      <c r="P129" s="1" t="s">
        <v>44</v>
      </c>
      <c r="Q129" s="1" t="s">
        <v>46</v>
      </c>
      <c r="R129" s="1" t="s">
        <v>49</v>
      </c>
      <c r="S129" s="1" t="s">
        <v>328</v>
      </c>
      <c r="T129" s="1" t="s">
        <v>78</v>
      </c>
      <c r="U129" s="1" t="s">
        <v>59</v>
      </c>
      <c r="V129" s="1" t="s">
        <v>329</v>
      </c>
      <c r="W129" s="1" t="s">
        <v>73</v>
      </c>
      <c r="X129" s="7"/>
    </row>
    <row r="130" spans="1:24" ht="15" customHeight="1">
      <c r="A130" s="1" t="s">
        <v>1767</v>
      </c>
      <c r="B130" s="1" t="s">
        <v>1808</v>
      </c>
      <c r="C130" s="106">
        <v>1</v>
      </c>
      <c r="D130" s="107"/>
      <c r="E130" s="7"/>
      <c r="F130" s="7"/>
      <c r="G130" s="1" t="s">
        <v>84</v>
      </c>
      <c r="H130" s="1" t="s">
        <v>34</v>
      </c>
      <c r="I130" s="1" t="s">
        <v>85</v>
      </c>
      <c r="J130" s="1">
        <f t="shared" si="0"/>
        <v>6</v>
      </c>
      <c r="K130" s="1" t="s">
        <v>39</v>
      </c>
      <c r="L130" s="1" t="s">
        <v>44</v>
      </c>
      <c r="M130" s="1" t="s">
        <v>46</v>
      </c>
      <c r="N130" s="1" t="s">
        <v>49</v>
      </c>
      <c r="O130" s="1" t="s">
        <v>39</v>
      </c>
      <c r="P130" s="1" t="s">
        <v>44</v>
      </c>
      <c r="Q130" s="1" t="s">
        <v>46</v>
      </c>
      <c r="R130" s="1" t="s">
        <v>49</v>
      </c>
      <c r="S130" s="1" t="s">
        <v>89</v>
      </c>
      <c r="T130" s="1" t="s">
        <v>78</v>
      </c>
      <c r="U130" s="1" t="s">
        <v>59</v>
      </c>
      <c r="V130" s="1" t="s">
        <v>89</v>
      </c>
      <c r="W130" s="1" t="s">
        <v>89</v>
      </c>
      <c r="X130" s="7"/>
    </row>
    <row r="131" spans="1:24" ht="15" customHeight="1">
      <c r="A131" s="1" t="s">
        <v>1767</v>
      </c>
      <c r="B131" s="1" t="s">
        <v>1818</v>
      </c>
      <c r="C131" s="106">
        <v>1</v>
      </c>
      <c r="D131" s="107"/>
      <c r="E131" s="7"/>
      <c r="F131" s="7"/>
      <c r="G131" s="1" t="s">
        <v>84</v>
      </c>
      <c r="H131" s="1" t="s">
        <v>34</v>
      </c>
      <c r="I131" s="1" t="s">
        <v>85</v>
      </c>
      <c r="J131" s="1">
        <f t="shared" si="0"/>
        <v>6</v>
      </c>
      <c r="K131" s="1" t="s">
        <v>39</v>
      </c>
      <c r="L131" s="1" t="s">
        <v>44</v>
      </c>
      <c r="M131" s="1" t="s">
        <v>46</v>
      </c>
      <c r="N131" s="1" t="s">
        <v>49</v>
      </c>
      <c r="O131" s="1" t="s">
        <v>39</v>
      </c>
      <c r="P131" s="1" t="s">
        <v>44</v>
      </c>
      <c r="Q131" s="1" t="s">
        <v>46</v>
      </c>
      <c r="R131" s="1" t="s">
        <v>49</v>
      </c>
      <c r="S131" s="1" t="s">
        <v>89</v>
      </c>
      <c r="T131" s="1" t="s">
        <v>78</v>
      </c>
      <c r="U131" s="1" t="s">
        <v>59</v>
      </c>
      <c r="V131" s="1" t="s">
        <v>89</v>
      </c>
      <c r="W131" s="1" t="s">
        <v>89</v>
      </c>
      <c r="X131" s="7"/>
    </row>
    <row r="132" spans="1:24" ht="15" customHeight="1">
      <c r="A132" s="1" t="s">
        <v>1767</v>
      </c>
      <c r="B132" s="1" t="s">
        <v>1828</v>
      </c>
      <c r="C132" s="106">
        <v>1</v>
      </c>
      <c r="D132" s="107"/>
      <c r="E132" s="7"/>
      <c r="F132" s="7"/>
      <c r="G132" s="1" t="s">
        <v>84</v>
      </c>
      <c r="H132" s="1" t="s">
        <v>34</v>
      </c>
      <c r="I132" s="1" t="s">
        <v>85</v>
      </c>
      <c r="J132" s="1">
        <f t="shared" si="0"/>
        <v>6</v>
      </c>
      <c r="K132" s="1" t="s">
        <v>39</v>
      </c>
      <c r="L132" s="1" t="s">
        <v>44</v>
      </c>
      <c r="M132" s="1" t="s">
        <v>46</v>
      </c>
      <c r="N132" s="1" t="s">
        <v>49</v>
      </c>
      <c r="O132" s="1" t="s">
        <v>39</v>
      </c>
      <c r="P132" s="1" t="s">
        <v>44</v>
      </c>
      <c r="Q132" s="1" t="s">
        <v>46</v>
      </c>
      <c r="R132" s="1" t="s">
        <v>49</v>
      </c>
      <c r="S132" s="1" t="s">
        <v>89</v>
      </c>
      <c r="T132" s="1" t="s">
        <v>78</v>
      </c>
      <c r="U132" s="1" t="s">
        <v>59</v>
      </c>
      <c r="V132" s="1" t="s">
        <v>89</v>
      </c>
      <c r="W132" s="1" t="s">
        <v>89</v>
      </c>
      <c r="X132" s="7"/>
    </row>
    <row r="133" spans="1:24" ht="15" customHeight="1">
      <c r="A133" s="1" t="s">
        <v>1767</v>
      </c>
      <c r="B133" s="1" t="s">
        <v>1841</v>
      </c>
      <c r="C133" s="106">
        <v>1</v>
      </c>
      <c r="D133" s="107"/>
      <c r="E133" s="7"/>
      <c r="F133" s="7"/>
      <c r="G133" s="1" t="s">
        <v>84</v>
      </c>
      <c r="H133" s="1" t="s">
        <v>34</v>
      </c>
      <c r="I133" s="1" t="s">
        <v>85</v>
      </c>
      <c r="J133" s="1">
        <f t="shared" si="0"/>
        <v>6</v>
      </c>
      <c r="K133" s="1" t="s">
        <v>39</v>
      </c>
      <c r="L133" s="1" t="s">
        <v>44</v>
      </c>
      <c r="M133" s="1" t="s">
        <v>46</v>
      </c>
      <c r="N133" s="1" t="s">
        <v>49</v>
      </c>
      <c r="O133" s="1" t="s">
        <v>39</v>
      </c>
      <c r="P133" s="1" t="s">
        <v>44</v>
      </c>
      <c r="Q133" s="1" t="s">
        <v>46</v>
      </c>
      <c r="R133" s="1" t="s">
        <v>49</v>
      </c>
      <c r="S133" s="1" t="s">
        <v>89</v>
      </c>
      <c r="T133" s="1" t="s">
        <v>78</v>
      </c>
      <c r="U133" s="1" t="s">
        <v>59</v>
      </c>
      <c r="V133" s="1" t="s">
        <v>89</v>
      </c>
      <c r="W133" s="1" t="s">
        <v>89</v>
      </c>
      <c r="X133" s="7"/>
    </row>
    <row r="134" spans="1:24" ht="15" customHeight="1">
      <c r="A134" s="1" t="s">
        <v>1767</v>
      </c>
      <c r="B134" s="1" t="s">
        <v>1853</v>
      </c>
      <c r="C134" s="106">
        <v>1</v>
      </c>
      <c r="D134" s="107">
        <v>1</v>
      </c>
      <c r="E134" s="7"/>
      <c r="F134" s="7"/>
      <c r="G134" s="1" t="s">
        <v>84</v>
      </c>
      <c r="H134" s="1" t="s">
        <v>34</v>
      </c>
      <c r="I134" s="1" t="s">
        <v>1855</v>
      </c>
      <c r="J134" s="1">
        <f t="shared" si="0"/>
        <v>68</v>
      </c>
      <c r="K134" s="1" t="s">
        <v>39</v>
      </c>
      <c r="L134" s="1" t="s">
        <v>44</v>
      </c>
      <c r="M134" s="1" t="s">
        <v>46</v>
      </c>
      <c r="N134" s="1" t="s">
        <v>49</v>
      </c>
      <c r="O134" s="1" t="s">
        <v>628</v>
      </c>
      <c r="P134" s="1" t="s">
        <v>629</v>
      </c>
      <c r="Q134" s="1" t="s">
        <v>43</v>
      </c>
      <c r="R134" s="1" t="s">
        <v>45</v>
      </c>
      <c r="S134" s="1" t="s">
        <v>1862</v>
      </c>
      <c r="T134" s="1" t="s">
        <v>57</v>
      </c>
      <c r="U134" s="1" t="s">
        <v>926</v>
      </c>
      <c r="V134" s="1" t="s">
        <v>73</v>
      </c>
      <c r="W134" s="1" t="s">
        <v>634</v>
      </c>
      <c r="X134" s="7"/>
    </row>
    <row r="135" spans="1:24" ht="15" customHeight="1">
      <c r="A135" s="1" t="s">
        <v>1767</v>
      </c>
      <c r="B135" s="1" t="s">
        <v>1866</v>
      </c>
      <c r="C135" s="106">
        <v>1</v>
      </c>
      <c r="D135" s="107"/>
      <c r="E135" s="7"/>
      <c r="F135" s="7"/>
      <c r="G135" s="1" t="s">
        <v>1869</v>
      </c>
      <c r="H135" s="1" t="s">
        <v>34</v>
      </c>
      <c r="I135" s="1" t="s">
        <v>1871</v>
      </c>
      <c r="J135" s="1">
        <f t="shared" si="0"/>
        <v>22</v>
      </c>
      <c r="K135" s="1" t="s">
        <v>446</v>
      </c>
      <c r="L135" s="1" t="s">
        <v>447</v>
      </c>
      <c r="M135" s="1" t="s">
        <v>46</v>
      </c>
      <c r="N135" s="1" t="s">
        <v>49</v>
      </c>
      <c r="O135" s="1" t="s">
        <v>1873</v>
      </c>
      <c r="P135" s="1" t="s">
        <v>1875</v>
      </c>
      <c r="Q135" s="1" t="s">
        <v>65</v>
      </c>
      <c r="R135" s="1" t="s">
        <v>68</v>
      </c>
      <c r="S135" s="1" t="s">
        <v>1876</v>
      </c>
      <c r="T135" s="1" t="s">
        <v>57</v>
      </c>
      <c r="U135" s="1" t="s">
        <v>72</v>
      </c>
      <c r="V135" s="1" t="s">
        <v>451</v>
      </c>
      <c r="W135" s="1" t="s">
        <v>1878</v>
      </c>
      <c r="X135" s="7"/>
    </row>
    <row r="136" spans="1:24" ht="15" customHeight="1">
      <c r="A136" s="1" t="s">
        <v>1767</v>
      </c>
      <c r="B136" s="1" t="s">
        <v>1880</v>
      </c>
      <c r="C136" s="106"/>
      <c r="D136" s="107"/>
      <c r="E136" s="7"/>
      <c r="F136" s="7"/>
      <c r="G136" s="1" t="s">
        <v>83</v>
      </c>
      <c r="H136" s="1" t="s">
        <v>34</v>
      </c>
      <c r="I136" s="1" t="s">
        <v>748</v>
      </c>
      <c r="J136" s="1">
        <f t="shared" si="0"/>
        <v>26</v>
      </c>
      <c r="K136" s="1" t="s">
        <v>170</v>
      </c>
      <c r="L136" s="1" t="s">
        <v>171</v>
      </c>
      <c r="M136" s="1" t="s">
        <v>46</v>
      </c>
      <c r="N136" s="1" t="s">
        <v>49</v>
      </c>
      <c r="O136" s="1" t="s">
        <v>446</v>
      </c>
      <c r="P136" s="1" t="s">
        <v>447</v>
      </c>
      <c r="Q136" s="1" t="s">
        <v>46</v>
      </c>
      <c r="R136" s="1" t="s">
        <v>49</v>
      </c>
      <c r="S136" s="1" t="s">
        <v>751</v>
      </c>
      <c r="T136" s="1" t="s">
        <v>78</v>
      </c>
      <c r="U136" s="1" t="s">
        <v>59</v>
      </c>
      <c r="V136" s="1" t="s">
        <v>177</v>
      </c>
      <c r="W136" s="1" t="s">
        <v>451</v>
      </c>
      <c r="X136" s="7"/>
    </row>
    <row r="137" spans="1:24" ht="15" customHeight="1">
      <c r="A137" s="1" t="s">
        <v>1767</v>
      </c>
      <c r="B137" s="1" t="s">
        <v>1891</v>
      </c>
      <c r="C137" s="106">
        <v>1</v>
      </c>
      <c r="D137" s="107">
        <v>1</v>
      </c>
      <c r="E137" s="7"/>
      <c r="F137" s="7"/>
      <c r="G137" s="1" t="s">
        <v>415</v>
      </c>
      <c r="H137" s="1" t="s">
        <v>31</v>
      </c>
      <c r="I137" s="1" t="s">
        <v>651</v>
      </c>
      <c r="J137" s="1">
        <f t="shared" si="0"/>
        <v>18</v>
      </c>
      <c r="K137" s="1" t="s">
        <v>637</v>
      </c>
      <c r="L137" s="1" t="s">
        <v>639</v>
      </c>
      <c r="M137" s="1" t="s">
        <v>46</v>
      </c>
      <c r="N137" s="1" t="s">
        <v>49</v>
      </c>
      <c r="O137" s="1" t="s">
        <v>170</v>
      </c>
      <c r="P137" s="1" t="s">
        <v>171</v>
      </c>
      <c r="Q137" s="1" t="s">
        <v>46</v>
      </c>
      <c r="R137" s="1" t="s">
        <v>49</v>
      </c>
      <c r="S137" s="1" t="s">
        <v>652</v>
      </c>
      <c r="T137" s="1" t="s">
        <v>78</v>
      </c>
      <c r="U137" s="1" t="s">
        <v>59</v>
      </c>
      <c r="V137" s="1" t="s">
        <v>646</v>
      </c>
      <c r="W137" s="1" t="s">
        <v>177</v>
      </c>
      <c r="X137" s="7"/>
    </row>
    <row r="138" spans="1:24" ht="15" customHeight="1">
      <c r="A138" s="1" t="s">
        <v>1767</v>
      </c>
      <c r="B138" s="1" t="s">
        <v>1900</v>
      </c>
      <c r="C138" s="106">
        <v>1</v>
      </c>
      <c r="D138" s="107">
        <v>1</v>
      </c>
      <c r="E138" s="7"/>
      <c r="F138" s="7"/>
      <c r="G138" s="1" t="s">
        <v>84</v>
      </c>
      <c r="H138" s="1" t="s">
        <v>34</v>
      </c>
      <c r="I138" s="1" t="s">
        <v>1215</v>
      </c>
      <c r="J138" s="1">
        <f t="shared" si="0"/>
        <v>16</v>
      </c>
      <c r="K138" s="1" t="s">
        <v>834</v>
      </c>
      <c r="L138" s="1" t="s">
        <v>835</v>
      </c>
      <c r="M138" s="1" t="s">
        <v>46</v>
      </c>
      <c r="N138" s="1" t="s">
        <v>49</v>
      </c>
      <c r="O138" s="1" t="s">
        <v>170</v>
      </c>
      <c r="P138" s="1" t="s">
        <v>171</v>
      </c>
      <c r="Q138" s="1" t="s">
        <v>46</v>
      </c>
      <c r="R138" s="1" t="s">
        <v>49</v>
      </c>
      <c r="S138" s="1" t="s">
        <v>1220</v>
      </c>
      <c r="T138" s="1" t="s">
        <v>78</v>
      </c>
      <c r="U138" s="1" t="s">
        <v>59</v>
      </c>
      <c r="V138" s="1" t="s">
        <v>840</v>
      </c>
      <c r="W138" s="1" t="s">
        <v>177</v>
      </c>
      <c r="X138" s="7"/>
    </row>
    <row r="139" spans="1:24" ht="15" customHeight="1">
      <c r="A139" s="1" t="s">
        <v>1767</v>
      </c>
      <c r="B139" s="1" t="s">
        <v>1908</v>
      </c>
      <c r="C139" s="106">
        <v>1</v>
      </c>
      <c r="D139" s="107">
        <v>1</v>
      </c>
      <c r="E139" s="7"/>
      <c r="F139" s="7"/>
      <c r="G139" s="1" t="s">
        <v>84</v>
      </c>
      <c r="H139" s="1" t="s">
        <v>34</v>
      </c>
      <c r="I139" s="1" t="s">
        <v>564</v>
      </c>
      <c r="J139" s="1">
        <f t="shared" si="0"/>
        <v>19</v>
      </c>
      <c r="K139" s="1" t="s">
        <v>170</v>
      </c>
      <c r="L139" s="1" t="s">
        <v>171</v>
      </c>
      <c r="M139" s="1" t="s">
        <v>46</v>
      </c>
      <c r="N139" s="1" t="s">
        <v>49</v>
      </c>
      <c r="O139" s="1" t="s">
        <v>39</v>
      </c>
      <c r="P139" s="1" t="s">
        <v>44</v>
      </c>
      <c r="Q139" s="1" t="s">
        <v>46</v>
      </c>
      <c r="R139" s="1" t="s">
        <v>49</v>
      </c>
      <c r="S139" s="1" t="s">
        <v>567</v>
      </c>
      <c r="T139" s="1" t="s">
        <v>78</v>
      </c>
      <c r="U139" s="1" t="s">
        <v>94</v>
      </c>
      <c r="V139" s="1" t="s">
        <v>177</v>
      </c>
      <c r="W139" s="1" t="s">
        <v>73</v>
      </c>
      <c r="X139" s="7"/>
    </row>
    <row r="140" spans="1:24" ht="15" customHeight="1">
      <c r="A140" s="1" t="s">
        <v>1767</v>
      </c>
      <c r="B140" s="1" t="s">
        <v>1919</v>
      </c>
      <c r="C140" s="106">
        <v>1</v>
      </c>
      <c r="D140" s="107">
        <v>1</v>
      </c>
      <c r="E140" s="7"/>
      <c r="F140" s="7"/>
      <c r="G140" s="1" t="s">
        <v>84</v>
      </c>
      <c r="H140" s="1" t="s">
        <v>34</v>
      </c>
      <c r="I140" s="1" t="s">
        <v>1014</v>
      </c>
      <c r="J140" s="1">
        <f t="shared" si="0"/>
        <v>17</v>
      </c>
      <c r="K140" s="1" t="s">
        <v>1224</v>
      </c>
      <c r="L140" s="1" t="s">
        <v>1225</v>
      </c>
      <c r="M140" s="1" t="s">
        <v>46</v>
      </c>
      <c r="N140" s="1" t="s">
        <v>49</v>
      </c>
      <c r="O140" s="1" t="s">
        <v>170</v>
      </c>
      <c r="P140" s="1" t="s">
        <v>171</v>
      </c>
      <c r="Q140" s="1" t="s">
        <v>46</v>
      </c>
      <c r="R140" s="1" t="s">
        <v>49</v>
      </c>
      <c r="S140" s="1" t="s">
        <v>1227</v>
      </c>
      <c r="T140" s="1" t="s">
        <v>78</v>
      </c>
      <c r="U140" s="1" t="s">
        <v>59</v>
      </c>
      <c r="V140" s="1" t="s">
        <v>1230</v>
      </c>
      <c r="W140" s="1" t="s">
        <v>177</v>
      </c>
      <c r="X140" s="7"/>
    </row>
    <row r="141" spans="1:24" ht="15" customHeight="1">
      <c r="A141" s="1" t="s">
        <v>1935</v>
      </c>
      <c r="B141" s="1" t="s">
        <v>1936</v>
      </c>
      <c r="C141" s="106"/>
      <c r="D141" s="107"/>
      <c r="E141" s="7"/>
      <c r="F141" s="7"/>
      <c r="G141" s="1" t="s">
        <v>344</v>
      </c>
      <c r="H141" s="1" t="s">
        <v>31</v>
      </c>
      <c r="I141" s="1" t="s">
        <v>1939</v>
      </c>
      <c r="J141" s="1">
        <f t="shared" si="0"/>
        <v>16</v>
      </c>
      <c r="K141" s="1" t="s">
        <v>834</v>
      </c>
      <c r="L141" s="1" t="s">
        <v>835</v>
      </c>
      <c r="M141" s="1" t="s">
        <v>46</v>
      </c>
      <c r="N141" s="1" t="s">
        <v>49</v>
      </c>
      <c r="O141" s="1" t="s">
        <v>1947</v>
      </c>
      <c r="P141" s="1" t="s">
        <v>1949</v>
      </c>
      <c r="Q141" s="1" t="s">
        <v>642</v>
      </c>
      <c r="R141" s="1" t="s">
        <v>643</v>
      </c>
      <c r="S141" s="1" t="s">
        <v>1950</v>
      </c>
      <c r="T141" s="1" t="s">
        <v>57</v>
      </c>
      <c r="U141" s="1" t="s">
        <v>59</v>
      </c>
      <c r="V141" s="1" t="s">
        <v>840</v>
      </c>
      <c r="W141" s="1" t="s">
        <v>1953</v>
      </c>
      <c r="X141" s="7"/>
    </row>
    <row r="142" spans="1:24" ht="15" customHeight="1">
      <c r="A142" s="1" t="s">
        <v>1935</v>
      </c>
      <c r="B142" s="1" t="s">
        <v>1957</v>
      </c>
      <c r="C142" s="106">
        <v>1</v>
      </c>
      <c r="D142" s="107">
        <v>1</v>
      </c>
      <c r="E142" s="7"/>
      <c r="F142" s="7"/>
      <c r="G142" s="1" t="s">
        <v>259</v>
      </c>
      <c r="H142" s="1" t="s">
        <v>31</v>
      </c>
      <c r="I142" s="1" t="s">
        <v>1382</v>
      </c>
      <c r="J142" s="1">
        <f t="shared" si="0"/>
        <v>19</v>
      </c>
      <c r="K142" s="1" t="s">
        <v>637</v>
      </c>
      <c r="L142" s="1" t="s">
        <v>639</v>
      </c>
      <c r="M142" s="1" t="s">
        <v>46</v>
      </c>
      <c r="N142" s="1" t="s">
        <v>49</v>
      </c>
      <c r="O142" s="1" t="s">
        <v>834</v>
      </c>
      <c r="P142" s="1" t="s">
        <v>835</v>
      </c>
      <c r="Q142" s="1" t="s">
        <v>46</v>
      </c>
      <c r="R142" s="1" t="s">
        <v>49</v>
      </c>
      <c r="S142" s="1" t="s">
        <v>1393</v>
      </c>
      <c r="T142" s="1" t="s">
        <v>78</v>
      </c>
      <c r="U142" s="1" t="s">
        <v>1969</v>
      </c>
      <c r="V142" s="1" t="s">
        <v>646</v>
      </c>
      <c r="W142" s="1" t="s">
        <v>840</v>
      </c>
      <c r="X142" s="7"/>
    </row>
    <row r="143" spans="1:24" ht="15" customHeight="1">
      <c r="A143" s="1" t="s">
        <v>1935</v>
      </c>
      <c r="B143" s="1" t="s">
        <v>1971</v>
      </c>
      <c r="C143" s="106"/>
      <c r="D143" s="107"/>
      <c r="E143" s="7"/>
      <c r="F143" s="7"/>
      <c r="G143" s="1" t="s">
        <v>344</v>
      </c>
      <c r="H143" s="1" t="s">
        <v>31</v>
      </c>
      <c r="I143" s="1" t="s">
        <v>1973</v>
      </c>
      <c r="J143" s="1">
        <f t="shared" si="0"/>
        <v>20</v>
      </c>
      <c r="K143" s="1" t="s">
        <v>1224</v>
      </c>
      <c r="L143" s="1" t="s">
        <v>1225</v>
      </c>
      <c r="M143" s="1" t="s">
        <v>46</v>
      </c>
      <c r="N143" s="1" t="s">
        <v>49</v>
      </c>
      <c r="O143" s="1" t="s">
        <v>1976</v>
      </c>
      <c r="P143" s="1" t="s">
        <v>1977</v>
      </c>
      <c r="Q143" s="1" t="s">
        <v>642</v>
      </c>
      <c r="R143" s="1" t="s">
        <v>643</v>
      </c>
      <c r="S143" s="1" t="s">
        <v>1980</v>
      </c>
      <c r="T143" s="1" t="s">
        <v>57</v>
      </c>
      <c r="U143" s="1" t="s">
        <v>59</v>
      </c>
      <c r="V143" s="1" t="s">
        <v>1230</v>
      </c>
      <c r="W143" s="1" t="s">
        <v>1953</v>
      </c>
      <c r="X143" s="7"/>
    </row>
    <row r="144" spans="1:24" ht="15" customHeight="1">
      <c r="A144" s="1" t="s">
        <v>1935</v>
      </c>
      <c r="B144" s="1" t="s">
        <v>1984</v>
      </c>
      <c r="C144" s="106">
        <v>1</v>
      </c>
      <c r="D144" s="107">
        <v>1</v>
      </c>
      <c r="E144" s="7"/>
      <c r="F144" s="7"/>
      <c r="G144" s="1" t="s">
        <v>259</v>
      </c>
      <c r="H144" s="1" t="s">
        <v>31</v>
      </c>
      <c r="I144" s="1" t="s">
        <v>1450</v>
      </c>
      <c r="J144" s="1">
        <f t="shared" si="0"/>
        <v>14</v>
      </c>
      <c r="K144" s="1" t="s">
        <v>637</v>
      </c>
      <c r="L144" s="1" t="s">
        <v>639</v>
      </c>
      <c r="M144" s="1" t="s">
        <v>46</v>
      </c>
      <c r="N144" s="1" t="s">
        <v>49</v>
      </c>
      <c r="O144" s="1" t="s">
        <v>1224</v>
      </c>
      <c r="P144" s="1" t="s">
        <v>1225</v>
      </c>
      <c r="Q144" s="1" t="s">
        <v>46</v>
      </c>
      <c r="R144" s="1" t="s">
        <v>49</v>
      </c>
      <c r="S144" s="1" t="s">
        <v>1459</v>
      </c>
      <c r="T144" s="1" t="s">
        <v>78</v>
      </c>
      <c r="U144" s="1" t="s">
        <v>59</v>
      </c>
      <c r="V144" s="1" t="s">
        <v>646</v>
      </c>
      <c r="W144" s="1" t="s">
        <v>1230</v>
      </c>
      <c r="X144" s="7"/>
    </row>
    <row r="145" spans="1:24" ht="15" customHeight="1">
      <c r="A145" s="1" t="s">
        <v>1935</v>
      </c>
      <c r="B145" s="1" t="s">
        <v>1995</v>
      </c>
      <c r="C145" s="106"/>
      <c r="D145" s="107"/>
      <c r="E145" s="7"/>
      <c r="F145" s="7"/>
      <c r="G145" s="1" t="s">
        <v>344</v>
      </c>
      <c r="H145" s="1" t="s">
        <v>31</v>
      </c>
      <c r="I145" s="1" t="s">
        <v>1939</v>
      </c>
      <c r="J145" s="1">
        <f t="shared" si="0"/>
        <v>16</v>
      </c>
      <c r="K145" s="1" t="s">
        <v>834</v>
      </c>
      <c r="L145" s="1" t="s">
        <v>835</v>
      </c>
      <c r="M145" s="1" t="s">
        <v>46</v>
      </c>
      <c r="N145" s="1" t="s">
        <v>49</v>
      </c>
      <c r="O145" s="1" t="s">
        <v>1947</v>
      </c>
      <c r="P145" s="1" t="s">
        <v>1949</v>
      </c>
      <c r="Q145" s="1" t="s">
        <v>642</v>
      </c>
      <c r="R145" s="1" t="s">
        <v>643</v>
      </c>
      <c r="S145" s="1" t="s">
        <v>1950</v>
      </c>
      <c r="T145" s="1" t="s">
        <v>57</v>
      </c>
      <c r="U145" s="1" t="s">
        <v>203</v>
      </c>
      <c r="V145" s="1" t="s">
        <v>840</v>
      </c>
      <c r="W145" s="1" t="s">
        <v>1953</v>
      </c>
      <c r="X145" s="7"/>
    </row>
    <row r="146" spans="1:24" ht="15" customHeight="1">
      <c r="A146" s="1" t="s">
        <v>1935</v>
      </c>
      <c r="B146" s="1" t="s">
        <v>2011</v>
      </c>
      <c r="C146" s="106"/>
      <c r="D146" s="107"/>
      <c r="E146" s="7"/>
      <c r="F146" s="7"/>
      <c r="G146" s="1" t="s">
        <v>344</v>
      </c>
      <c r="H146" s="1" t="s">
        <v>31</v>
      </c>
      <c r="I146" s="1" t="s">
        <v>1973</v>
      </c>
      <c r="J146" s="1">
        <f t="shared" si="0"/>
        <v>20</v>
      </c>
      <c r="K146" s="1" t="s">
        <v>1224</v>
      </c>
      <c r="L146" s="1" t="s">
        <v>1225</v>
      </c>
      <c r="M146" s="1" t="s">
        <v>46</v>
      </c>
      <c r="N146" s="1" t="s">
        <v>49</v>
      </c>
      <c r="O146" s="1" t="s">
        <v>1976</v>
      </c>
      <c r="P146" s="1" t="s">
        <v>1977</v>
      </c>
      <c r="Q146" s="1" t="s">
        <v>642</v>
      </c>
      <c r="R146" s="1" t="s">
        <v>643</v>
      </c>
      <c r="S146" s="1" t="s">
        <v>1980</v>
      </c>
      <c r="T146" s="1" t="s">
        <v>57</v>
      </c>
      <c r="U146" s="1" t="s">
        <v>203</v>
      </c>
      <c r="V146" s="1" t="s">
        <v>1230</v>
      </c>
      <c r="W146" s="1" t="s">
        <v>1953</v>
      </c>
      <c r="X146" s="7"/>
    </row>
    <row r="147" spans="1:24" ht="15" customHeight="1">
      <c r="A147" s="1" t="s">
        <v>1935</v>
      </c>
      <c r="B147" s="1" t="s">
        <v>2025</v>
      </c>
      <c r="C147" s="106">
        <v>1</v>
      </c>
      <c r="D147" s="107">
        <v>1</v>
      </c>
      <c r="E147" s="7"/>
      <c r="F147" s="7"/>
      <c r="G147" s="1" t="s">
        <v>148</v>
      </c>
      <c r="H147" s="1" t="s">
        <v>31</v>
      </c>
      <c r="I147" s="1" t="s">
        <v>2030</v>
      </c>
      <c r="J147" s="1">
        <f t="shared" si="0"/>
        <v>15</v>
      </c>
      <c r="K147" s="1" t="s">
        <v>455</v>
      </c>
      <c r="L147" s="1" t="s">
        <v>456</v>
      </c>
      <c r="M147" s="1" t="s">
        <v>46</v>
      </c>
      <c r="N147" s="1" t="s">
        <v>49</v>
      </c>
      <c r="O147" s="1" t="s">
        <v>1947</v>
      </c>
      <c r="P147" s="1" t="s">
        <v>1949</v>
      </c>
      <c r="Q147" s="1" t="s">
        <v>642</v>
      </c>
      <c r="R147" s="1" t="s">
        <v>643</v>
      </c>
      <c r="S147" s="1" t="s">
        <v>2034</v>
      </c>
      <c r="T147" s="1" t="s">
        <v>57</v>
      </c>
      <c r="U147" s="1" t="s">
        <v>1969</v>
      </c>
      <c r="V147" s="1" t="s">
        <v>460</v>
      </c>
      <c r="W147" s="1" t="s">
        <v>1953</v>
      </c>
      <c r="X147" s="7"/>
    </row>
    <row r="148" spans="1:24" ht="15" customHeight="1">
      <c r="A148" s="1" t="s">
        <v>1935</v>
      </c>
      <c r="B148" s="1" t="s">
        <v>2037</v>
      </c>
      <c r="C148" s="106">
        <v>1</v>
      </c>
      <c r="D148" s="107">
        <v>1</v>
      </c>
      <c r="E148" s="7"/>
      <c r="F148" s="7"/>
      <c r="G148" s="1" t="s">
        <v>148</v>
      </c>
      <c r="H148" s="1" t="s">
        <v>31</v>
      </c>
      <c r="I148" s="1" t="s">
        <v>2030</v>
      </c>
      <c r="J148" s="1">
        <f t="shared" si="0"/>
        <v>15</v>
      </c>
      <c r="K148" s="1" t="s">
        <v>455</v>
      </c>
      <c r="L148" s="1" t="s">
        <v>456</v>
      </c>
      <c r="M148" s="1" t="s">
        <v>46</v>
      </c>
      <c r="N148" s="1" t="s">
        <v>49</v>
      </c>
      <c r="O148" s="1" t="s">
        <v>1976</v>
      </c>
      <c r="P148" s="1" t="s">
        <v>1977</v>
      </c>
      <c r="Q148" s="1" t="s">
        <v>642</v>
      </c>
      <c r="R148" s="1" t="s">
        <v>643</v>
      </c>
      <c r="S148" s="1" t="s">
        <v>2034</v>
      </c>
      <c r="T148" s="1" t="s">
        <v>57</v>
      </c>
      <c r="U148" s="1" t="s">
        <v>1969</v>
      </c>
      <c r="V148" s="1" t="s">
        <v>460</v>
      </c>
      <c r="W148" s="1" t="s">
        <v>1953</v>
      </c>
      <c r="X148" s="7"/>
    </row>
    <row r="149" spans="1:24" ht="15" customHeight="1">
      <c r="A149" s="1" t="s">
        <v>1935</v>
      </c>
      <c r="B149" s="1" t="s">
        <v>2051</v>
      </c>
      <c r="C149" s="106">
        <v>1</v>
      </c>
      <c r="D149" s="107">
        <v>1</v>
      </c>
      <c r="E149" s="7"/>
      <c r="F149" s="7"/>
      <c r="G149" s="1" t="s">
        <v>155</v>
      </c>
      <c r="H149" s="1" t="s">
        <v>34</v>
      </c>
      <c r="I149" s="1" t="s">
        <v>1014</v>
      </c>
      <c r="J149" s="1">
        <f t="shared" si="0"/>
        <v>17</v>
      </c>
      <c r="K149" s="1" t="s">
        <v>1224</v>
      </c>
      <c r="L149" s="1" t="s">
        <v>1225</v>
      </c>
      <c r="M149" s="1" t="s">
        <v>46</v>
      </c>
      <c r="N149" s="1" t="s">
        <v>49</v>
      </c>
      <c r="O149" s="1" t="s">
        <v>170</v>
      </c>
      <c r="P149" s="1" t="s">
        <v>171</v>
      </c>
      <c r="Q149" s="1" t="s">
        <v>46</v>
      </c>
      <c r="R149" s="1" t="s">
        <v>49</v>
      </c>
      <c r="S149" s="1" t="s">
        <v>1227</v>
      </c>
      <c r="T149" s="1" t="s">
        <v>78</v>
      </c>
      <c r="U149" s="1" t="s">
        <v>59</v>
      </c>
      <c r="V149" s="1" t="s">
        <v>1230</v>
      </c>
      <c r="W149" s="1" t="s">
        <v>177</v>
      </c>
      <c r="X149" s="7"/>
    </row>
    <row r="150" spans="1:24" ht="15" customHeight="1">
      <c r="A150" s="1" t="s">
        <v>1935</v>
      </c>
      <c r="B150" s="1" t="s">
        <v>2062</v>
      </c>
      <c r="C150" s="106">
        <v>1</v>
      </c>
      <c r="D150" s="107">
        <v>1</v>
      </c>
      <c r="E150" s="7"/>
      <c r="F150" s="7"/>
      <c r="G150" s="1" t="s">
        <v>84</v>
      </c>
      <c r="H150" s="1" t="s">
        <v>34</v>
      </c>
      <c r="I150" s="1" t="s">
        <v>1014</v>
      </c>
      <c r="J150" s="1">
        <f t="shared" si="0"/>
        <v>17</v>
      </c>
      <c r="K150" s="1" t="s">
        <v>1224</v>
      </c>
      <c r="L150" s="1" t="s">
        <v>1225</v>
      </c>
      <c r="M150" s="1" t="s">
        <v>46</v>
      </c>
      <c r="N150" s="1" t="s">
        <v>49</v>
      </c>
      <c r="O150" s="1" t="s">
        <v>170</v>
      </c>
      <c r="P150" s="1" t="s">
        <v>171</v>
      </c>
      <c r="Q150" s="1" t="s">
        <v>46</v>
      </c>
      <c r="R150" s="1" t="s">
        <v>49</v>
      </c>
      <c r="S150" s="1" t="s">
        <v>1227</v>
      </c>
      <c r="T150" s="1" t="s">
        <v>78</v>
      </c>
      <c r="U150" s="1" t="s">
        <v>59</v>
      </c>
      <c r="V150" s="1" t="s">
        <v>1230</v>
      </c>
      <c r="W150" s="1" t="s">
        <v>177</v>
      </c>
      <c r="X150" s="7"/>
    </row>
    <row r="151" spans="1:24" ht="15" customHeight="1">
      <c r="A151" s="1" t="s">
        <v>1935</v>
      </c>
      <c r="B151" s="1" t="s">
        <v>2079</v>
      </c>
      <c r="C151" s="106">
        <v>1</v>
      </c>
      <c r="D151" s="107">
        <v>1</v>
      </c>
      <c r="E151" s="7"/>
      <c r="F151" s="7"/>
      <c r="G151" s="1" t="s">
        <v>84</v>
      </c>
      <c r="H151" s="1" t="s">
        <v>34</v>
      </c>
      <c r="I151" s="1" t="s">
        <v>1014</v>
      </c>
      <c r="J151" s="1">
        <f t="shared" si="0"/>
        <v>17</v>
      </c>
      <c r="K151" s="1" t="s">
        <v>1224</v>
      </c>
      <c r="L151" s="1" t="s">
        <v>1225</v>
      </c>
      <c r="M151" s="1" t="s">
        <v>46</v>
      </c>
      <c r="N151" s="1" t="s">
        <v>49</v>
      </c>
      <c r="O151" s="1" t="s">
        <v>170</v>
      </c>
      <c r="P151" s="1" t="s">
        <v>171</v>
      </c>
      <c r="Q151" s="1" t="s">
        <v>46</v>
      </c>
      <c r="R151" s="1" t="s">
        <v>49</v>
      </c>
      <c r="S151" s="1" t="s">
        <v>1227</v>
      </c>
      <c r="T151" s="1" t="s">
        <v>78</v>
      </c>
      <c r="U151" s="1" t="s">
        <v>94</v>
      </c>
      <c r="V151" s="1" t="s">
        <v>1230</v>
      </c>
      <c r="W151" s="1" t="s">
        <v>177</v>
      </c>
      <c r="X151" s="7"/>
    </row>
    <row r="152" spans="1:24" ht="15" customHeight="1">
      <c r="A152" s="1" t="s">
        <v>1935</v>
      </c>
      <c r="B152" s="1" t="s">
        <v>2091</v>
      </c>
      <c r="C152" s="106">
        <v>1</v>
      </c>
      <c r="D152" s="107">
        <v>1</v>
      </c>
      <c r="E152" s="7"/>
      <c r="F152" s="7"/>
      <c r="G152" s="1" t="s">
        <v>155</v>
      </c>
      <c r="H152" s="1" t="s">
        <v>34</v>
      </c>
      <c r="I152" s="1" t="s">
        <v>1215</v>
      </c>
      <c r="J152" s="1">
        <f t="shared" si="0"/>
        <v>16</v>
      </c>
      <c r="K152" s="1" t="s">
        <v>834</v>
      </c>
      <c r="L152" s="1" t="s">
        <v>835</v>
      </c>
      <c r="M152" s="1" t="s">
        <v>46</v>
      </c>
      <c r="N152" s="1" t="s">
        <v>49</v>
      </c>
      <c r="O152" s="1" t="s">
        <v>170</v>
      </c>
      <c r="P152" s="1" t="s">
        <v>171</v>
      </c>
      <c r="Q152" s="1" t="s">
        <v>46</v>
      </c>
      <c r="R152" s="1" t="s">
        <v>49</v>
      </c>
      <c r="S152" s="1" t="s">
        <v>1220</v>
      </c>
      <c r="T152" s="1" t="s">
        <v>78</v>
      </c>
      <c r="U152" s="1" t="s">
        <v>59</v>
      </c>
      <c r="V152" s="1" t="s">
        <v>840</v>
      </c>
      <c r="W152" s="1" t="s">
        <v>177</v>
      </c>
      <c r="X152" s="7"/>
    </row>
    <row r="153" spans="1:24" ht="15" customHeight="1">
      <c r="A153" s="1" t="s">
        <v>1935</v>
      </c>
      <c r="B153" s="1" t="s">
        <v>2105</v>
      </c>
      <c r="C153" s="106">
        <v>1</v>
      </c>
      <c r="D153" s="107">
        <v>1</v>
      </c>
      <c r="E153" s="7"/>
      <c r="F153" s="7"/>
      <c r="G153" s="1" t="s">
        <v>84</v>
      </c>
      <c r="H153" s="1" t="s">
        <v>34</v>
      </c>
      <c r="I153" s="1" t="s">
        <v>1215</v>
      </c>
      <c r="J153" s="1">
        <f t="shared" si="0"/>
        <v>16</v>
      </c>
      <c r="K153" s="1" t="s">
        <v>834</v>
      </c>
      <c r="L153" s="1" t="s">
        <v>835</v>
      </c>
      <c r="M153" s="1" t="s">
        <v>46</v>
      </c>
      <c r="N153" s="1" t="s">
        <v>49</v>
      </c>
      <c r="O153" s="1" t="s">
        <v>170</v>
      </c>
      <c r="P153" s="1" t="s">
        <v>171</v>
      </c>
      <c r="Q153" s="1" t="s">
        <v>46</v>
      </c>
      <c r="R153" s="1" t="s">
        <v>49</v>
      </c>
      <c r="S153" s="1" t="s">
        <v>1220</v>
      </c>
      <c r="T153" s="1" t="s">
        <v>78</v>
      </c>
      <c r="U153" s="1" t="s">
        <v>59</v>
      </c>
      <c r="V153" s="1" t="s">
        <v>840</v>
      </c>
      <c r="W153" s="1" t="s">
        <v>177</v>
      </c>
      <c r="X153" s="7"/>
    </row>
    <row r="154" spans="1:24" ht="15" customHeight="1">
      <c r="A154" s="1" t="s">
        <v>1935</v>
      </c>
      <c r="B154" s="1" t="s">
        <v>2120</v>
      </c>
      <c r="C154" s="106">
        <v>1</v>
      </c>
      <c r="D154" s="107">
        <v>1</v>
      </c>
      <c r="E154" s="7"/>
      <c r="F154" s="7"/>
      <c r="G154" s="1" t="s">
        <v>84</v>
      </c>
      <c r="H154" s="1" t="s">
        <v>34</v>
      </c>
      <c r="I154" s="1" t="s">
        <v>1215</v>
      </c>
      <c r="J154" s="1">
        <f t="shared" si="0"/>
        <v>16</v>
      </c>
      <c r="K154" s="1" t="s">
        <v>834</v>
      </c>
      <c r="L154" s="1" t="s">
        <v>835</v>
      </c>
      <c r="M154" s="1" t="s">
        <v>46</v>
      </c>
      <c r="N154" s="1" t="s">
        <v>49</v>
      </c>
      <c r="O154" s="1" t="s">
        <v>170</v>
      </c>
      <c r="P154" s="1" t="s">
        <v>171</v>
      </c>
      <c r="Q154" s="1" t="s">
        <v>46</v>
      </c>
      <c r="R154" s="1" t="s">
        <v>49</v>
      </c>
      <c r="S154" s="1" t="s">
        <v>1220</v>
      </c>
      <c r="T154" s="1" t="s">
        <v>78</v>
      </c>
      <c r="U154" s="1" t="s">
        <v>94</v>
      </c>
      <c r="V154" s="1" t="s">
        <v>840</v>
      </c>
      <c r="W154" s="1" t="s">
        <v>177</v>
      </c>
      <c r="X154" s="7"/>
    </row>
    <row r="155" spans="1:24" ht="15" customHeight="1">
      <c r="A155" s="1" t="s">
        <v>2133</v>
      </c>
      <c r="B155" s="1" t="s">
        <v>2136</v>
      </c>
      <c r="C155" s="106">
        <v>1</v>
      </c>
      <c r="D155" s="107">
        <v>1</v>
      </c>
      <c r="E155" s="7"/>
      <c r="F155" s="7"/>
      <c r="G155" s="1" t="s">
        <v>680</v>
      </c>
      <c r="H155" s="1" t="s">
        <v>34</v>
      </c>
      <c r="I155" s="1" t="s">
        <v>2139</v>
      </c>
      <c r="J155" s="1">
        <f t="shared" si="0"/>
        <v>24</v>
      </c>
      <c r="K155" s="1" t="s">
        <v>170</v>
      </c>
      <c r="L155" s="1" t="s">
        <v>171</v>
      </c>
      <c r="M155" s="1" t="s">
        <v>46</v>
      </c>
      <c r="N155" s="1" t="s">
        <v>49</v>
      </c>
      <c r="O155" s="1" t="s">
        <v>2142</v>
      </c>
      <c r="P155" s="1" t="s">
        <v>2143</v>
      </c>
      <c r="Q155" s="1" t="s">
        <v>65</v>
      </c>
      <c r="R155" s="1" t="s">
        <v>68</v>
      </c>
      <c r="S155" s="1" t="s">
        <v>2146</v>
      </c>
      <c r="T155" s="1" t="s">
        <v>57</v>
      </c>
      <c r="U155" s="1" t="s">
        <v>72</v>
      </c>
      <c r="V155" s="1" t="s">
        <v>177</v>
      </c>
      <c r="W155" s="1" t="s">
        <v>2149</v>
      </c>
      <c r="X155" s="7"/>
    </row>
    <row r="156" spans="1:24" ht="15" customHeight="1">
      <c r="A156" s="1" t="s">
        <v>2133</v>
      </c>
      <c r="B156" s="1" t="s">
        <v>2151</v>
      </c>
      <c r="C156" s="106">
        <v>1</v>
      </c>
      <c r="D156" s="107"/>
      <c r="E156" s="7"/>
      <c r="F156" s="7"/>
      <c r="G156" s="1" t="s">
        <v>1869</v>
      </c>
      <c r="H156" s="1" t="s">
        <v>34</v>
      </c>
      <c r="I156" s="1" t="s">
        <v>2155</v>
      </c>
      <c r="J156" s="1">
        <f t="shared" si="0"/>
        <v>83</v>
      </c>
      <c r="K156" s="1" t="s">
        <v>170</v>
      </c>
      <c r="L156" s="1" t="s">
        <v>171</v>
      </c>
      <c r="M156" s="1" t="s">
        <v>46</v>
      </c>
      <c r="N156" s="1" t="s">
        <v>49</v>
      </c>
      <c r="O156" s="1" t="s">
        <v>2160</v>
      </c>
      <c r="P156" s="1" t="s">
        <v>2161</v>
      </c>
      <c r="Q156" s="1" t="s">
        <v>502</v>
      </c>
      <c r="R156" s="1" t="s">
        <v>503</v>
      </c>
      <c r="S156" s="1" t="s">
        <v>2164</v>
      </c>
      <c r="T156" s="1" t="s">
        <v>57</v>
      </c>
      <c r="U156" s="1" t="s">
        <v>72</v>
      </c>
      <c r="V156" s="1" t="s">
        <v>177</v>
      </c>
      <c r="W156" s="1" t="s">
        <v>591</v>
      </c>
      <c r="X156" s="7"/>
    </row>
    <row r="157" spans="1:24" ht="15" customHeight="1">
      <c r="A157" s="1" t="s">
        <v>2133</v>
      </c>
      <c r="B157" s="1" t="s">
        <v>2171</v>
      </c>
      <c r="C157" s="106">
        <v>1</v>
      </c>
      <c r="D157" s="107">
        <v>1</v>
      </c>
      <c r="E157" s="7"/>
      <c r="F157" s="7"/>
      <c r="G157" s="1" t="s">
        <v>415</v>
      </c>
      <c r="H157" s="1" t="s">
        <v>31</v>
      </c>
      <c r="I157" s="1" t="s">
        <v>651</v>
      </c>
      <c r="J157" s="1">
        <f t="shared" si="0"/>
        <v>18</v>
      </c>
      <c r="K157" s="1" t="s">
        <v>637</v>
      </c>
      <c r="L157" s="1" t="s">
        <v>639</v>
      </c>
      <c r="M157" s="1" t="s">
        <v>46</v>
      </c>
      <c r="N157" s="1" t="s">
        <v>49</v>
      </c>
      <c r="O157" s="1" t="s">
        <v>170</v>
      </c>
      <c r="P157" s="1" t="s">
        <v>171</v>
      </c>
      <c r="Q157" s="1" t="s">
        <v>46</v>
      </c>
      <c r="R157" s="1" t="s">
        <v>49</v>
      </c>
      <c r="S157" s="1" t="s">
        <v>652</v>
      </c>
      <c r="T157" s="1" t="s">
        <v>78</v>
      </c>
      <c r="U157" s="1" t="s">
        <v>59</v>
      </c>
      <c r="V157" s="1" t="s">
        <v>646</v>
      </c>
      <c r="W157" s="1" t="s">
        <v>177</v>
      </c>
      <c r="X157" s="7"/>
    </row>
    <row r="158" spans="1:24" ht="15" customHeight="1">
      <c r="A158" s="1" t="s">
        <v>2133</v>
      </c>
      <c r="B158" s="1" t="s">
        <v>2185</v>
      </c>
      <c r="C158" s="106">
        <v>1</v>
      </c>
      <c r="D158" s="107">
        <v>1</v>
      </c>
      <c r="E158" s="7"/>
      <c r="F158" s="7"/>
      <c r="G158" s="1" t="s">
        <v>155</v>
      </c>
      <c r="H158" s="1" t="s">
        <v>34</v>
      </c>
      <c r="I158" s="1" t="s">
        <v>1215</v>
      </c>
      <c r="J158" s="1">
        <f t="shared" si="0"/>
        <v>16</v>
      </c>
      <c r="K158" s="1" t="s">
        <v>834</v>
      </c>
      <c r="L158" s="1" t="s">
        <v>835</v>
      </c>
      <c r="M158" s="1" t="s">
        <v>46</v>
      </c>
      <c r="N158" s="1" t="s">
        <v>49</v>
      </c>
      <c r="O158" s="1" t="s">
        <v>170</v>
      </c>
      <c r="P158" s="1" t="s">
        <v>171</v>
      </c>
      <c r="Q158" s="1" t="s">
        <v>46</v>
      </c>
      <c r="R158" s="1" t="s">
        <v>49</v>
      </c>
      <c r="S158" s="1" t="s">
        <v>1220</v>
      </c>
      <c r="T158" s="1" t="s">
        <v>78</v>
      </c>
      <c r="U158" s="1" t="s">
        <v>59</v>
      </c>
      <c r="V158" s="1" t="s">
        <v>840</v>
      </c>
      <c r="W158" s="1" t="s">
        <v>177</v>
      </c>
      <c r="X158" s="7"/>
    </row>
    <row r="159" spans="1:24" ht="15" customHeight="1">
      <c r="A159" s="1" t="s">
        <v>2133</v>
      </c>
      <c r="B159" s="1" t="s">
        <v>2210</v>
      </c>
      <c r="C159" s="106">
        <v>1</v>
      </c>
      <c r="D159" s="107">
        <v>1</v>
      </c>
      <c r="E159" s="7"/>
      <c r="F159" s="7"/>
      <c r="G159" s="1" t="s">
        <v>155</v>
      </c>
      <c r="H159" s="1" t="s">
        <v>34</v>
      </c>
      <c r="I159" s="1" t="s">
        <v>1014</v>
      </c>
      <c r="J159" s="1">
        <f t="shared" si="0"/>
        <v>17</v>
      </c>
      <c r="K159" s="1" t="s">
        <v>1224</v>
      </c>
      <c r="L159" s="1" t="s">
        <v>1225</v>
      </c>
      <c r="M159" s="1" t="s">
        <v>46</v>
      </c>
      <c r="N159" s="1" t="s">
        <v>49</v>
      </c>
      <c r="O159" s="1" t="s">
        <v>170</v>
      </c>
      <c r="P159" s="1" t="s">
        <v>171</v>
      </c>
      <c r="Q159" s="1" t="s">
        <v>46</v>
      </c>
      <c r="R159" s="1" t="s">
        <v>49</v>
      </c>
      <c r="S159" s="1" t="s">
        <v>1227</v>
      </c>
      <c r="T159" s="1" t="s">
        <v>78</v>
      </c>
      <c r="U159" s="1" t="s">
        <v>59</v>
      </c>
      <c r="V159" s="1" t="s">
        <v>1230</v>
      </c>
      <c r="W159" s="1" t="s">
        <v>177</v>
      </c>
      <c r="X159" s="7"/>
    </row>
    <row r="160" spans="1:24" ht="15" customHeight="1">
      <c r="A160" s="1" t="s">
        <v>2133</v>
      </c>
      <c r="B160" s="1" t="s">
        <v>2221</v>
      </c>
      <c r="C160" s="106">
        <v>1</v>
      </c>
      <c r="D160" s="107"/>
      <c r="E160" s="7"/>
      <c r="F160" s="7"/>
      <c r="G160" s="1" t="s">
        <v>148</v>
      </c>
      <c r="H160" s="1" t="s">
        <v>31</v>
      </c>
      <c r="I160" s="1" t="s">
        <v>2224</v>
      </c>
      <c r="J160" s="1">
        <f t="shared" si="0"/>
        <v>20</v>
      </c>
      <c r="K160" s="1" t="s">
        <v>455</v>
      </c>
      <c r="L160" s="1" t="s">
        <v>456</v>
      </c>
      <c r="M160" s="1" t="s">
        <v>46</v>
      </c>
      <c r="N160" s="1" t="s">
        <v>49</v>
      </c>
      <c r="O160" s="1" t="s">
        <v>2228</v>
      </c>
      <c r="P160" s="1" t="s">
        <v>2229</v>
      </c>
      <c r="Q160" s="1" t="s">
        <v>46</v>
      </c>
      <c r="R160" s="1" t="s">
        <v>49</v>
      </c>
      <c r="S160" s="1" t="s">
        <v>89</v>
      </c>
      <c r="T160" s="1" t="s">
        <v>78</v>
      </c>
      <c r="U160" s="1" t="s">
        <v>59</v>
      </c>
      <c r="V160" s="1" t="s">
        <v>89</v>
      </c>
      <c r="W160" s="1" t="s">
        <v>89</v>
      </c>
      <c r="X160" s="7"/>
    </row>
    <row r="161" spans="1:24" ht="15" customHeight="1">
      <c r="A161" s="1" t="s">
        <v>2235</v>
      </c>
      <c r="B161" s="1" t="s">
        <v>2236</v>
      </c>
      <c r="C161" s="106">
        <v>1</v>
      </c>
      <c r="D161" s="107">
        <v>1</v>
      </c>
      <c r="E161" s="7"/>
      <c r="F161" s="7"/>
      <c r="G161" s="1" t="s">
        <v>33</v>
      </c>
      <c r="H161" s="1" t="s">
        <v>34</v>
      </c>
      <c r="I161" s="1" t="s">
        <v>1215</v>
      </c>
      <c r="J161" s="1">
        <f t="shared" si="0"/>
        <v>16</v>
      </c>
      <c r="K161" s="1" t="s">
        <v>834</v>
      </c>
      <c r="L161" s="1" t="s">
        <v>835</v>
      </c>
      <c r="M161" s="1" t="s">
        <v>46</v>
      </c>
      <c r="N161" s="1" t="s">
        <v>49</v>
      </c>
      <c r="O161" s="1" t="s">
        <v>170</v>
      </c>
      <c r="P161" s="1" t="s">
        <v>171</v>
      </c>
      <c r="Q161" s="1" t="s">
        <v>46</v>
      </c>
      <c r="R161" s="1" t="s">
        <v>49</v>
      </c>
      <c r="S161" s="1" t="s">
        <v>1220</v>
      </c>
      <c r="T161" s="1" t="s">
        <v>78</v>
      </c>
      <c r="U161" s="1" t="s">
        <v>59</v>
      </c>
      <c r="V161" s="1" t="s">
        <v>840</v>
      </c>
      <c r="W161" s="1" t="s">
        <v>177</v>
      </c>
      <c r="X161" s="7"/>
    </row>
    <row r="162" spans="1:24" ht="15" customHeight="1">
      <c r="A162" s="1" t="s">
        <v>2235</v>
      </c>
      <c r="B162" s="1" t="s">
        <v>2247</v>
      </c>
      <c r="C162" s="106">
        <v>1</v>
      </c>
      <c r="D162" s="107">
        <v>1</v>
      </c>
      <c r="E162" s="7"/>
      <c r="F162" s="7"/>
      <c r="G162" s="1" t="s">
        <v>33</v>
      </c>
      <c r="H162" s="1" t="s">
        <v>34</v>
      </c>
      <c r="I162" s="1" t="s">
        <v>2252</v>
      </c>
      <c r="J162" s="1">
        <f t="shared" si="0"/>
        <v>17</v>
      </c>
      <c r="K162" s="1" t="s">
        <v>834</v>
      </c>
      <c r="L162" s="1" t="s">
        <v>835</v>
      </c>
      <c r="M162" s="1" t="s">
        <v>46</v>
      </c>
      <c r="N162" s="1" t="s">
        <v>49</v>
      </c>
      <c r="O162" s="1" t="s">
        <v>1224</v>
      </c>
      <c r="P162" s="1" t="s">
        <v>1225</v>
      </c>
      <c r="Q162" s="1" t="s">
        <v>46</v>
      </c>
      <c r="R162" s="1" t="s">
        <v>49</v>
      </c>
      <c r="S162" s="1" t="s">
        <v>2260</v>
      </c>
      <c r="T162" s="1" t="s">
        <v>78</v>
      </c>
      <c r="U162" s="1" t="s">
        <v>59</v>
      </c>
      <c r="V162" s="1" t="s">
        <v>840</v>
      </c>
      <c r="W162" s="1" t="s">
        <v>1230</v>
      </c>
      <c r="X162" s="7"/>
    </row>
    <row r="163" spans="1:24" ht="15" customHeight="1">
      <c r="A163" s="1" t="s">
        <v>2235</v>
      </c>
      <c r="B163" s="1" t="s">
        <v>2262</v>
      </c>
      <c r="C163" s="106">
        <v>1</v>
      </c>
      <c r="D163" s="107">
        <v>1</v>
      </c>
      <c r="E163" s="7"/>
      <c r="F163" s="7"/>
      <c r="G163" s="1" t="s">
        <v>33</v>
      </c>
      <c r="H163" s="1" t="s">
        <v>34</v>
      </c>
      <c r="I163" s="1" t="s">
        <v>2252</v>
      </c>
      <c r="J163" s="1">
        <f t="shared" si="0"/>
        <v>17</v>
      </c>
      <c r="K163" s="1" t="s">
        <v>834</v>
      </c>
      <c r="L163" s="1" t="s">
        <v>835</v>
      </c>
      <c r="M163" s="1" t="s">
        <v>46</v>
      </c>
      <c r="N163" s="1" t="s">
        <v>49</v>
      </c>
      <c r="O163" s="1" t="s">
        <v>1224</v>
      </c>
      <c r="P163" s="1" t="s">
        <v>1225</v>
      </c>
      <c r="Q163" s="1" t="s">
        <v>46</v>
      </c>
      <c r="R163" s="1" t="s">
        <v>49</v>
      </c>
      <c r="S163" s="1" t="s">
        <v>2260</v>
      </c>
      <c r="T163" s="1" t="s">
        <v>78</v>
      </c>
      <c r="U163" s="1" t="s">
        <v>59</v>
      </c>
      <c r="V163" s="1" t="s">
        <v>840</v>
      </c>
      <c r="W163" s="1" t="s">
        <v>1230</v>
      </c>
      <c r="X163" s="7"/>
    </row>
    <row r="164" spans="1:24" ht="15" customHeight="1">
      <c r="A164" s="1" t="s">
        <v>2235</v>
      </c>
      <c r="B164" s="1" t="s">
        <v>2277</v>
      </c>
      <c r="C164" s="106">
        <v>1</v>
      </c>
      <c r="D164" s="107">
        <v>1</v>
      </c>
      <c r="E164" s="7"/>
      <c r="F164" s="7"/>
      <c r="G164" s="1" t="s">
        <v>33</v>
      </c>
      <c r="H164" s="1" t="s">
        <v>34</v>
      </c>
      <c r="I164" s="1" t="s">
        <v>2252</v>
      </c>
      <c r="J164" s="1">
        <f t="shared" si="0"/>
        <v>17</v>
      </c>
      <c r="K164" s="1" t="s">
        <v>834</v>
      </c>
      <c r="L164" s="1" t="s">
        <v>835</v>
      </c>
      <c r="M164" s="1" t="s">
        <v>46</v>
      </c>
      <c r="N164" s="1" t="s">
        <v>49</v>
      </c>
      <c r="O164" s="1" t="s">
        <v>1224</v>
      </c>
      <c r="P164" s="1" t="s">
        <v>1225</v>
      </c>
      <c r="Q164" s="1" t="s">
        <v>46</v>
      </c>
      <c r="R164" s="1" t="s">
        <v>49</v>
      </c>
      <c r="S164" s="1" t="s">
        <v>2260</v>
      </c>
      <c r="T164" s="1" t="s">
        <v>78</v>
      </c>
      <c r="U164" s="1" t="s">
        <v>59</v>
      </c>
      <c r="V164" s="1" t="s">
        <v>840</v>
      </c>
      <c r="W164" s="1" t="s">
        <v>1230</v>
      </c>
      <c r="X164" s="7"/>
    </row>
    <row r="165" spans="1:24" ht="15" customHeight="1">
      <c r="A165" s="1" t="s">
        <v>2235</v>
      </c>
      <c r="B165" s="1" t="s">
        <v>2288</v>
      </c>
      <c r="C165" s="106">
        <v>1</v>
      </c>
      <c r="D165" s="107">
        <v>1</v>
      </c>
      <c r="E165" s="7"/>
      <c r="F165" s="7"/>
      <c r="G165" s="1" t="s">
        <v>33</v>
      </c>
      <c r="H165" s="1" t="s">
        <v>34</v>
      </c>
      <c r="I165" s="1" t="s">
        <v>2292</v>
      </c>
      <c r="J165" s="1">
        <f t="shared" si="0"/>
        <v>18</v>
      </c>
      <c r="K165" s="1" t="s">
        <v>834</v>
      </c>
      <c r="L165" s="1" t="s">
        <v>835</v>
      </c>
      <c r="M165" s="1" t="s">
        <v>46</v>
      </c>
      <c r="N165" s="1" t="s">
        <v>49</v>
      </c>
      <c r="O165" s="1" t="s">
        <v>1242</v>
      </c>
      <c r="P165" s="1" t="s">
        <v>1243</v>
      </c>
      <c r="Q165" s="1" t="s">
        <v>46</v>
      </c>
      <c r="R165" s="1" t="s">
        <v>49</v>
      </c>
      <c r="S165" s="1" t="s">
        <v>2300</v>
      </c>
      <c r="T165" s="1" t="s">
        <v>78</v>
      </c>
      <c r="U165" s="1" t="s">
        <v>59</v>
      </c>
      <c r="V165" s="1" t="s">
        <v>840</v>
      </c>
      <c r="W165" s="1" t="s">
        <v>1255</v>
      </c>
      <c r="X165" s="7"/>
    </row>
    <row r="166" spans="1:24" ht="15" customHeight="1">
      <c r="A166" s="1" t="s">
        <v>2235</v>
      </c>
      <c r="B166" s="1" t="s">
        <v>2306</v>
      </c>
      <c r="C166" s="106">
        <v>1</v>
      </c>
      <c r="D166" s="107">
        <v>1</v>
      </c>
      <c r="E166" s="7"/>
      <c r="F166" s="7"/>
      <c r="G166" s="1" t="s">
        <v>33</v>
      </c>
      <c r="H166" s="1" t="s">
        <v>34</v>
      </c>
      <c r="I166" s="1" t="s">
        <v>1014</v>
      </c>
      <c r="J166" s="1">
        <f t="shared" si="0"/>
        <v>17</v>
      </c>
      <c r="K166" s="1" t="s">
        <v>1224</v>
      </c>
      <c r="L166" s="1" t="s">
        <v>1225</v>
      </c>
      <c r="M166" s="1" t="s">
        <v>46</v>
      </c>
      <c r="N166" s="1" t="s">
        <v>49</v>
      </c>
      <c r="O166" s="1" t="s">
        <v>170</v>
      </c>
      <c r="P166" s="1" t="s">
        <v>171</v>
      </c>
      <c r="Q166" s="1" t="s">
        <v>46</v>
      </c>
      <c r="R166" s="1" t="s">
        <v>49</v>
      </c>
      <c r="S166" s="1" t="s">
        <v>1227</v>
      </c>
      <c r="T166" s="1" t="s">
        <v>78</v>
      </c>
      <c r="U166" s="1" t="s">
        <v>59</v>
      </c>
      <c r="V166" s="1" t="s">
        <v>1230</v>
      </c>
      <c r="W166" s="1" t="s">
        <v>177</v>
      </c>
      <c r="X166" s="7"/>
    </row>
    <row r="167" spans="1:24" ht="15" customHeight="1">
      <c r="A167" s="1" t="s">
        <v>2235</v>
      </c>
      <c r="B167" s="1" t="s">
        <v>2330</v>
      </c>
      <c r="C167" s="106">
        <v>1</v>
      </c>
      <c r="D167" s="107">
        <v>1</v>
      </c>
      <c r="E167" s="7"/>
      <c r="F167" s="7"/>
      <c r="G167" s="1" t="s">
        <v>33</v>
      </c>
      <c r="H167" s="1" t="s">
        <v>34</v>
      </c>
      <c r="I167" s="1" t="s">
        <v>1014</v>
      </c>
      <c r="J167" s="1">
        <f t="shared" si="0"/>
        <v>17</v>
      </c>
      <c r="K167" s="1" t="s">
        <v>1224</v>
      </c>
      <c r="L167" s="1" t="s">
        <v>1225</v>
      </c>
      <c r="M167" s="1" t="s">
        <v>46</v>
      </c>
      <c r="N167" s="1" t="s">
        <v>49</v>
      </c>
      <c r="O167" s="1" t="s">
        <v>170</v>
      </c>
      <c r="P167" s="1" t="s">
        <v>171</v>
      </c>
      <c r="Q167" s="1" t="s">
        <v>46</v>
      </c>
      <c r="R167" s="1" t="s">
        <v>49</v>
      </c>
      <c r="S167" s="1" t="s">
        <v>1227</v>
      </c>
      <c r="T167" s="1" t="s">
        <v>78</v>
      </c>
      <c r="U167" s="1" t="s">
        <v>59</v>
      </c>
      <c r="V167" s="1" t="s">
        <v>1230</v>
      </c>
      <c r="W167" s="1" t="s">
        <v>177</v>
      </c>
      <c r="X167" s="7"/>
    </row>
    <row r="168" spans="1:24" ht="15" customHeight="1">
      <c r="A168" s="1" t="s">
        <v>2235</v>
      </c>
      <c r="B168" s="1" t="s">
        <v>2342</v>
      </c>
      <c r="C168" s="106">
        <v>1</v>
      </c>
      <c r="D168" s="107">
        <v>1</v>
      </c>
      <c r="E168" s="7"/>
      <c r="F168" s="7"/>
      <c r="G168" s="1" t="s">
        <v>33</v>
      </c>
      <c r="H168" s="1" t="s">
        <v>34</v>
      </c>
      <c r="I168" s="1" t="s">
        <v>1014</v>
      </c>
      <c r="J168" s="1">
        <f t="shared" si="0"/>
        <v>17</v>
      </c>
      <c r="K168" s="1" t="s">
        <v>1224</v>
      </c>
      <c r="L168" s="1" t="s">
        <v>1225</v>
      </c>
      <c r="M168" s="1" t="s">
        <v>46</v>
      </c>
      <c r="N168" s="1" t="s">
        <v>49</v>
      </c>
      <c r="O168" s="1" t="s">
        <v>170</v>
      </c>
      <c r="P168" s="1" t="s">
        <v>171</v>
      </c>
      <c r="Q168" s="1" t="s">
        <v>46</v>
      </c>
      <c r="R168" s="1" t="s">
        <v>49</v>
      </c>
      <c r="S168" s="1" t="s">
        <v>1227</v>
      </c>
      <c r="T168" s="1" t="s">
        <v>78</v>
      </c>
      <c r="U168" s="1" t="s">
        <v>59</v>
      </c>
      <c r="V168" s="1" t="s">
        <v>1230</v>
      </c>
      <c r="W168" s="1" t="s">
        <v>177</v>
      </c>
      <c r="X168" s="7"/>
    </row>
    <row r="169" spans="1:24" ht="15" customHeight="1">
      <c r="A169" s="1" t="s">
        <v>2235</v>
      </c>
      <c r="B169" s="1" t="s">
        <v>2360</v>
      </c>
      <c r="C169" s="106">
        <v>1</v>
      </c>
      <c r="D169" s="107">
        <v>1</v>
      </c>
      <c r="E169" s="7"/>
      <c r="F169" s="7"/>
      <c r="G169" s="1" t="s">
        <v>33</v>
      </c>
      <c r="H169" s="1" t="s">
        <v>34</v>
      </c>
      <c r="I169" s="1" t="s">
        <v>1014</v>
      </c>
      <c r="J169" s="1">
        <f t="shared" si="0"/>
        <v>17</v>
      </c>
      <c r="K169" s="1" t="s">
        <v>1224</v>
      </c>
      <c r="L169" s="1" t="s">
        <v>1225</v>
      </c>
      <c r="M169" s="1" t="s">
        <v>46</v>
      </c>
      <c r="N169" s="1" t="s">
        <v>49</v>
      </c>
      <c r="O169" s="1" t="s">
        <v>170</v>
      </c>
      <c r="P169" s="1" t="s">
        <v>171</v>
      </c>
      <c r="Q169" s="1" t="s">
        <v>46</v>
      </c>
      <c r="R169" s="1" t="s">
        <v>49</v>
      </c>
      <c r="S169" s="1" t="s">
        <v>1227</v>
      </c>
      <c r="T169" s="1" t="s">
        <v>78</v>
      </c>
      <c r="U169" s="1" t="s">
        <v>94</v>
      </c>
      <c r="V169" s="1" t="s">
        <v>1230</v>
      </c>
      <c r="W169" s="1" t="s">
        <v>177</v>
      </c>
      <c r="X169" s="7"/>
    </row>
    <row r="170" spans="1:24" ht="15" customHeight="1">
      <c r="A170" s="1" t="s">
        <v>2235</v>
      </c>
      <c r="B170" s="1" t="s">
        <v>2373</v>
      </c>
      <c r="C170" s="106">
        <v>1</v>
      </c>
      <c r="D170" s="107">
        <v>1</v>
      </c>
      <c r="E170" s="7"/>
      <c r="F170" s="7"/>
      <c r="G170" s="1" t="s">
        <v>33</v>
      </c>
      <c r="H170" s="1" t="s">
        <v>34</v>
      </c>
      <c r="I170" s="1" t="s">
        <v>1014</v>
      </c>
      <c r="J170" s="1">
        <f t="shared" si="0"/>
        <v>17</v>
      </c>
      <c r="K170" s="1" t="s">
        <v>1224</v>
      </c>
      <c r="L170" s="1" t="s">
        <v>1225</v>
      </c>
      <c r="M170" s="1" t="s">
        <v>46</v>
      </c>
      <c r="N170" s="1" t="s">
        <v>49</v>
      </c>
      <c r="O170" s="1" t="s">
        <v>170</v>
      </c>
      <c r="P170" s="1" t="s">
        <v>171</v>
      </c>
      <c r="Q170" s="1" t="s">
        <v>46</v>
      </c>
      <c r="R170" s="1" t="s">
        <v>49</v>
      </c>
      <c r="S170" s="1" t="s">
        <v>1227</v>
      </c>
      <c r="T170" s="1" t="s">
        <v>78</v>
      </c>
      <c r="U170" s="1" t="s">
        <v>2279</v>
      </c>
      <c r="V170" s="1" t="s">
        <v>1230</v>
      </c>
      <c r="W170" s="1" t="s">
        <v>177</v>
      </c>
      <c r="X170" s="7"/>
    </row>
    <row r="171" spans="1:24" ht="15" customHeight="1">
      <c r="A171" s="1" t="s">
        <v>2235</v>
      </c>
      <c r="B171" s="1" t="s">
        <v>2387</v>
      </c>
      <c r="C171" s="106">
        <v>1</v>
      </c>
      <c r="D171" s="107">
        <v>1</v>
      </c>
      <c r="E171" s="7"/>
      <c r="F171" s="7"/>
      <c r="G171" s="1" t="s">
        <v>33</v>
      </c>
      <c r="H171" s="1" t="s">
        <v>34</v>
      </c>
      <c r="I171" s="1" t="s">
        <v>1014</v>
      </c>
      <c r="J171" s="1">
        <f t="shared" si="0"/>
        <v>17</v>
      </c>
      <c r="K171" s="1" t="s">
        <v>1224</v>
      </c>
      <c r="L171" s="1" t="s">
        <v>1225</v>
      </c>
      <c r="M171" s="1" t="s">
        <v>46</v>
      </c>
      <c r="N171" s="1" t="s">
        <v>49</v>
      </c>
      <c r="O171" s="1" t="s">
        <v>170</v>
      </c>
      <c r="P171" s="1" t="s">
        <v>171</v>
      </c>
      <c r="Q171" s="1" t="s">
        <v>46</v>
      </c>
      <c r="R171" s="1" t="s">
        <v>49</v>
      </c>
      <c r="S171" s="1" t="s">
        <v>1227</v>
      </c>
      <c r="T171" s="1" t="s">
        <v>78</v>
      </c>
      <c r="U171" s="1" t="s">
        <v>59</v>
      </c>
      <c r="V171" s="1" t="s">
        <v>1230</v>
      </c>
      <c r="W171" s="1" t="s">
        <v>177</v>
      </c>
      <c r="X171" s="7"/>
    </row>
    <row r="172" spans="1:24" ht="15" customHeight="1">
      <c r="A172" s="1" t="s">
        <v>2235</v>
      </c>
      <c r="B172" s="1" t="s">
        <v>2399</v>
      </c>
      <c r="C172" s="106">
        <v>1</v>
      </c>
      <c r="D172" s="107">
        <v>1</v>
      </c>
      <c r="E172" s="7"/>
      <c r="F172" s="7"/>
      <c r="G172" s="1" t="s">
        <v>33</v>
      </c>
      <c r="H172" s="1" t="s">
        <v>34</v>
      </c>
      <c r="I172" s="1" t="s">
        <v>2403</v>
      </c>
      <c r="J172" s="1">
        <f t="shared" si="0"/>
        <v>22</v>
      </c>
      <c r="K172" s="1" t="s">
        <v>1224</v>
      </c>
      <c r="L172" s="1" t="s">
        <v>1225</v>
      </c>
      <c r="M172" s="1" t="s">
        <v>46</v>
      </c>
      <c r="N172" s="1" t="s">
        <v>49</v>
      </c>
      <c r="O172" s="1" t="s">
        <v>446</v>
      </c>
      <c r="P172" s="1" t="s">
        <v>447</v>
      </c>
      <c r="Q172" s="1" t="s">
        <v>46</v>
      </c>
      <c r="R172" s="1" t="s">
        <v>49</v>
      </c>
      <c r="S172" s="1" t="s">
        <v>2410</v>
      </c>
      <c r="T172" s="1" t="s">
        <v>78</v>
      </c>
      <c r="U172" s="1" t="s">
        <v>59</v>
      </c>
      <c r="V172" s="1" t="s">
        <v>1230</v>
      </c>
      <c r="W172" s="1" t="s">
        <v>451</v>
      </c>
      <c r="X172" s="7"/>
    </row>
    <row r="173" spans="1:24" ht="15" customHeight="1">
      <c r="A173" s="1" t="s">
        <v>2235</v>
      </c>
      <c r="B173" s="1" t="s">
        <v>2421</v>
      </c>
      <c r="C173" s="106"/>
      <c r="D173" s="107"/>
      <c r="E173" s="7"/>
      <c r="F173" s="7"/>
      <c r="G173" s="1" t="s">
        <v>344</v>
      </c>
      <c r="H173" s="1" t="s">
        <v>31</v>
      </c>
      <c r="I173" s="1" t="s">
        <v>453</v>
      </c>
      <c r="J173" s="1">
        <f t="shared" si="0"/>
        <v>17</v>
      </c>
      <c r="K173" s="1" t="s">
        <v>455</v>
      </c>
      <c r="L173" s="1" t="s">
        <v>456</v>
      </c>
      <c r="M173" s="1" t="s">
        <v>46</v>
      </c>
      <c r="N173" s="1" t="s">
        <v>49</v>
      </c>
      <c r="O173" s="1" t="s">
        <v>170</v>
      </c>
      <c r="P173" s="1" t="s">
        <v>171</v>
      </c>
      <c r="Q173" s="1" t="s">
        <v>46</v>
      </c>
      <c r="R173" s="1" t="s">
        <v>49</v>
      </c>
      <c r="S173" s="1" t="s">
        <v>458</v>
      </c>
      <c r="T173" s="1" t="s">
        <v>78</v>
      </c>
      <c r="U173" s="1" t="s">
        <v>59</v>
      </c>
      <c r="V173" s="1" t="s">
        <v>460</v>
      </c>
      <c r="W173" s="1" t="s">
        <v>177</v>
      </c>
      <c r="X173" s="7"/>
    </row>
    <row r="174" spans="1:24" ht="15" customHeight="1">
      <c r="A174" s="1" t="s">
        <v>2235</v>
      </c>
      <c r="B174" s="1" t="s">
        <v>2434</v>
      </c>
      <c r="C174" s="106">
        <v>1</v>
      </c>
      <c r="D174" s="107">
        <v>1</v>
      </c>
      <c r="E174" s="7"/>
      <c r="F174" s="7"/>
      <c r="G174" s="1" t="s">
        <v>33</v>
      </c>
      <c r="H174" s="1" t="s">
        <v>34</v>
      </c>
      <c r="I174" s="1" t="s">
        <v>1014</v>
      </c>
      <c r="J174" s="1">
        <f t="shared" si="0"/>
        <v>17</v>
      </c>
      <c r="K174" s="1" t="s">
        <v>1224</v>
      </c>
      <c r="L174" s="1" t="s">
        <v>1225</v>
      </c>
      <c r="M174" s="1" t="s">
        <v>46</v>
      </c>
      <c r="N174" s="1" t="s">
        <v>49</v>
      </c>
      <c r="O174" s="1" t="s">
        <v>170</v>
      </c>
      <c r="P174" s="1" t="s">
        <v>171</v>
      </c>
      <c r="Q174" s="1" t="s">
        <v>46</v>
      </c>
      <c r="R174" s="1" t="s">
        <v>49</v>
      </c>
      <c r="S174" s="1" t="s">
        <v>1227</v>
      </c>
      <c r="T174" s="1" t="s">
        <v>78</v>
      </c>
      <c r="U174" s="1" t="s">
        <v>59</v>
      </c>
      <c r="V174" s="1" t="s">
        <v>1230</v>
      </c>
      <c r="W174" s="1" t="s">
        <v>177</v>
      </c>
      <c r="X174" s="7"/>
    </row>
    <row r="175" spans="1:24" ht="15" customHeight="1">
      <c r="A175" s="1" t="s">
        <v>2235</v>
      </c>
      <c r="B175" s="1" t="s">
        <v>2446</v>
      </c>
      <c r="C175" s="106">
        <v>1</v>
      </c>
      <c r="D175" s="107">
        <v>1</v>
      </c>
      <c r="E175" s="7"/>
      <c r="F175" s="7"/>
      <c r="G175" s="1" t="s">
        <v>33</v>
      </c>
      <c r="H175" s="1" t="s">
        <v>34</v>
      </c>
      <c r="I175" s="1" t="s">
        <v>1215</v>
      </c>
      <c r="J175" s="1">
        <f t="shared" si="0"/>
        <v>16</v>
      </c>
      <c r="K175" s="1" t="s">
        <v>834</v>
      </c>
      <c r="L175" s="1" t="s">
        <v>835</v>
      </c>
      <c r="M175" s="1" t="s">
        <v>46</v>
      </c>
      <c r="N175" s="1" t="s">
        <v>49</v>
      </c>
      <c r="O175" s="1" t="s">
        <v>170</v>
      </c>
      <c r="P175" s="1" t="s">
        <v>171</v>
      </c>
      <c r="Q175" s="1" t="s">
        <v>46</v>
      </c>
      <c r="R175" s="1" t="s">
        <v>49</v>
      </c>
      <c r="S175" s="1" t="s">
        <v>1220</v>
      </c>
      <c r="T175" s="1" t="s">
        <v>78</v>
      </c>
      <c r="U175" s="1" t="s">
        <v>59</v>
      </c>
      <c r="V175" s="1" t="s">
        <v>840</v>
      </c>
      <c r="W175" s="1" t="s">
        <v>177</v>
      </c>
      <c r="X175" s="7"/>
    </row>
    <row r="176" spans="1:24" ht="15" customHeight="1">
      <c r="A176" s="1" t="s">
        <v>2235</v>
      </c>
      <c r="B176" s="1" t="s">
        <v>2461</v>
      </c>
      <c r="C176" s="106">
        <v>1</v>
      </c>
      <c r="D176" s="107">
        <v>1</v>
      </c>
      <c r="E176" s="7"/>
      <c r="F176" s="7"/>
      <c r="G176" s="1" t="s">
        <v>33</v>
      </c>
      <c r="H176" s="1" t="s">
        <v>34</v>
      </c>
      <c r="I176" s="1" t="s">
        <v>1215</v>
      </c>
      <c r="J176" s="1">
        <f t="shared" si="0"/>
        <v>16</v>
      </c>
      <c r="K176" s="1" t="s">
        <v>834</v>
      </c>
      <c r="L176" s="1" t="s">
        <v>835</v>
      </c>
      <c r="M176" s="1" t="s">
        <v>46</v>
      </c>
      <c r="N176" s="1" t="s">
        <v>49</v>
      </c>
      <c r="O176" s="1" t="s">
        <v>170</v>
      </c>
      <c r="P176" s="1" t="s">
        <v>171</v>
      </c>
      <c r="Q176" s="1" t="s">
        <v>46</v>
      </c>
      <c r="R176" s="1" t="s">
        <v>49</v>
      </c>
      <c r="S176" s="1" t="s">
        <v>1220</v>
      </c>
      <c r="T176" s="1" t="s">
        <v>78</v>
      </c>
      <c r="U176" s="1" t="s">
        <v>59</v>
      </c>
      <c r="V176" s="1" t="s">
        <v>840</v>
      </c>
      <c r="W176" s="1" t="s">
        <v>177</v>
      </c>
      <c r="X176" s="7"/>
    </row>
    <row r="177" spans="1:24" ht="15" customHeight="1">
      <c r="A177" s="1" t="s">
        <v>2235</v>
      </c>
      <c r="B177" s="1" t="s">
        <v>2477</v>
      </c>
      <c r="C177" s="106">
        <v>1</v>
      </c>
      <c r="D177" s="107">
        <v>1</v>
      </c>
      <c r="E177" s="7"/>
      <c r="F177" s="7"/>
      <c r="G177" s="1" t="s">
        <v>33</v>
      </c>
      <c r="H177" s="1" t="s">
        <v>34</v>
      </c>
      <c r="I177" s="1" t="s">
        <v>1014</v>
      </c>
      <c r="J177" s="1">
        <f t="shared" si="0"/>
        <v>17</v>
      </c>
      <c r="K177" s="1" t="s">
        <v>1224</v>
      </c>
      <c r="L177" s="1" t="s">
        <v>1225</v>
      </c>
      <c r="M177" s="1" t="s">
        <v>46</v>
      </c>
      <c r="N177" s="1" t="s">
        <v>49</v>
      </c>
      <c r="O177" s="1" t="s">
        <v>170</v>
      </c>
      <c r="P177" s="1" t="s">
        <v>171</v>
      </c>
      <c r="Q177" s="1" t="s">
        <v>46</v>
      </c>
      <c r="R177" s="1" t="s">
        <v>49</v>
      </c>
      <c r="S177" s="1" t="s">
        <v>1227</v>
      </c>
      <c r="T177" s="1" t="s">
        <v>78</v>
      </c>
      <c r="U177" s="1" t="s">
        <v>59</v>
      </c>
      <c r="V177" s="1" t="s">
        <v>1230</v>
      </c>
      <c r="W177" s="1" t="s">
        <v>177</v>
      </c>
      <c r="X177" s="7"/>
    </row>
    <row r="178" spans="1:24" ht="15" customHeight="1">
      <c r="A178" s="1" t="s">
        <v>2235</v>
      </c>
      <c r="B178" s="1" t="s">
        <v>2497</v>
      </c>
      <c r="C178" s="106" t="s">
        <v>2499</v>
      </c>
      <c r="D178" s="107"/>
      <c r="E178" s="7"/>
      <c r="F178" s="7"/>
      <c r="G178" s="1" t="s">
        <v>344</v>
      </c>
      <c r="H178" s="1" t="s">
        <v>31</v>
      </c>
      <c r="I178" s="1" t="s">
        <v>453</v>
      </c>
      <c r="J178" s="1">
        <f t="shared" si="0"/>
        <v>17</v>
      </c>
      <c r="K178" s="1" t="s">
        <v>455</v>
      </c>
      <c r="L178" s="1" t="s">
        <v>456</v>
      </c>
      <c r="M178" s="1" t="s">
        <v>46</v>
      </c>
      <c r="N178" s="1" t="s">
        <v>49</v>
      </c>
      <c r="O178" s="1" t="s">
        <v>170</v>
      </c>
      <c r="P178" s="1" t="s">
        <v>171</v>
      </c>
      <c r="Q178" s="1" t="s">
        <v>46</v>
      </c>
      <c r="R178" s="1" t="s">
        <v>49</v>
      </c>
      <c r="S178" s="1" t="s">
        <v>458</v>
      </c>
      <c r="T178" s="1" t="s">
        <v>78</v>
      </c>
      <c r="U178" s="1" t="s">
        <v>59</v>
      </c>
      <c r="V178" s="1" t="s">
        <v>460</v>
      </c>
      <c r="W178" s="1" t="s">
        <v>177</v>
      </c>
      <c r="X178" s="7"/>
    </row>
    <row r="179" spans="1:24" ht="15" customHeight="1">
      <c r="A179" s="1" t="s">
        <v>2235</v>
      </c>
      <c r="B179" s="1" t="s">
        <v>2511</v>
      </c>
      <c r="C179" s="106">
        <v>1</v>
      </c>
      <c r="D179" s="107">
        <v>1</v>
      </c>
      <c r="E179" s="7"/>
      <c r="F179" s="7"/>
      <c r="G179" s="1" t="s">
        <v>33</v>
      </c>
      <c r="H179" s="1" t="s">
        <v>34</v>
      </c>
      <c r="I179" s="1" t="s">
        <v>2515</v>
      </c>
      <c r="J179" s="1">
        <f t="shared" si="0"/>
        <v>19</v>
      </c>
      <c r="K179" s="1" t="s">
        <v>170</v>
      </c>
      <c r="L179" s="1" t="s">
        <v>171</v>
      </c>
      <c r="M179" s="1" t="s">
        <v>46</v>
      </c>
      <c r="N179" s="1" t="s">
        <v>49</v>
      </c>
      <c r="O179" s="1" t="s">
        <v>916</v>
      </c>
      <c r="P179" s="1" t="s">
        <v>918</v>
      </c>
      <c r="Q179" s="1" t="s">
        <v>46</v>
      </c>
      <c r="R179" s="1" t="s">
        <v>49</v>
      </c>
      <c r="S179" s="1" t="s">
        <v>2520</v>
      </c>
      <c r="T179" s="1" t="s">
        <v>78</v>
      </c>
      <c r="U179" s="1" t="s">
        <v>59</v>
      </c>
      <c r="V179" s="1" t="s">
        <v>177</v>
      </c>
      <c r="W179" s="1" t="s">
        <v>921</v>
      </c>
      <c r="X179" s="7"/>
    </row>
    <row r="180" spans="1:24" ht="15" customHeight="1">
      <c r="A180" s="1" t="s">
        <v>2235</v>
      </c>
      <c r="B180" s="1" t="s">
        <v>2523</v>
      </c>
      <c r="C180" s="106">
        <v>1</v>
      </c>
      <c r="D180" s="107">
        <v>1</v>
      </c>
      <c r="E180" s="7"/>
      <c r="F180" s="7"/>
      <c r="G180" s="1" t="s">
        <v>415</v>
      </c>
      <c r="H180" s="1" t="s">
        <v>31</v>
      </c>
      <c r="I180" s="1" t="s">
        <v>651</v>
      </c>
      <c r="J180" s="1">
        <f t="shared" si="0"/>
        <v>18</v>
      </c>
      <c r="K180" s="1" t="s">
        <v>637</v>
      </c>
      <c r="L180" s="1" t="s">
        <v>639</v>
      </c>
      <c r="M180" s="1" t="s">
        <v>46</v>
      </c>
      <c r="N180" s="1" t="s">
        <v>49</v>
      </c>
      <c r="O180" s="1" t="s">
        <v>170</v>
      </c>
      <c r="P180" s="1" t="s">
        <v>171</v>
      </c>
      <c r="Q180" s="1" t="s">
        <v>46</v>
      </c>
      <c r="R180" s="1" t="s">
        <v>49</v>
      </c>
      <c r="S180" s="1" t="s">
        <v>652</v>
      </c>
      <c r="T180" s="1" t="s">
        <v>78</v>
      </c>
      <c r="U180" s="1" t="s">
        <v>59</v>
      </c>
      <c r="V180" s="1" t="s">
        <v>646</v>
      </c>
      <c r="W180" s="1" t="s">
        <v>177</v>
      </c>
      <c r="X180" s="7"/>
    </row>
    <row r="181" spans="1:24" ht="15" customHeight="1">
      <c r="A181" s="1" t="s">
        <v>2235</v>
      </c>
      <c r="B181" s="1" t="s">
        <v>2539</v>
      </c>
      <c r="C181" s="106">
        <v>1</v>
      </c>
      <c r="D181" s="107">
        <v>1</v>
      </c>
      <c r="E181" s="7"/>
      <c r="F181" s="7"/>
      <c r="G181" s="1" t="s">
        <v>33</v>
      </c>
      <c r="H181" s="1" t="s">
        <v>34</v>
      </c>
      <c r="I181" s="1" t="s">
        <v>2515</v>
      </c>
      <c r="J181" s="1">
        <f t="shared" si="0"/>
        <v>19</v>
      </c>
      <c r="K181" s="1" t="s">
        <v>170</v>
      </c>
      <c r="L181" s="1" t="s">
        <v>171</v>
      </c>
      <c r="M181" s="1" t="s">
        <v>46</v>
      </c>
      <c r="N181" s="1" t="s">
        <v>49</v>
      </c>
      <c r="O181" s="1" t="s">
        <v>916</v>
      </c>
      <c r="P181" s="1" t="s">
        <v>918</v>
      </c>
      <c r="Q181" s="1" t="s">
        <v>46</v>
      </c>
      <c r="R181" s="1" t="s">
        <v>49</v>
      </c>
      <c r="S181" s="1" t="s">
        <v>2520</v>
      </c>
      <c r="T181" s="1" t="s">
        <v>78</v>
      </c>
      <c r="U181" s="1" t="s">
        <v>94</v>
      </c>
      <c r="V181" s="1" t="s">
        <v>177</v>
      </c>
      <c r="W181" s="1" t="s">
        <v>921</v>
      </c>
      <c r="X181" s="7"/>
    </row>
    <row r="182" spans="1:24" ht="15" customHeight="1">
      <c r="A182" s="1" t="s">
        <v>2235</v>
      </c>
      <c r="B182" s="1" t="s">
        <v>2553</v>
      </c>
      <c r="C182" s="106">
        <v>1</v>
      </c>
      <c r="D182" s="107">
        <v>1</v>
      </c>
      <c r="E182" s="7"/>
      <c r="F182" s="7"/>
      <c r="G182" s="1" t="s">
        <v>33</v>
      </c>
      <c r="H182" s="1" t="s">
        <v>34</v>
      </c>
      <c r="I182" s="1" t="s">
        <v>1014</v>
      </c>
      <c r="J182" s="1">
        <f t="shared" si="0"/>
        <v>17</v>
      </c>
      <c r="K182" s="1" t="s">
        <v>1224</v>
      </c>
      <c r="L182" s="1" t="s">
        <v>1225</v>
      </c>
      <c r="M182" s="1" t="s">
        <v>46</v>
      </c>
      <c r="N182" s="1" t="s">
        <v>49</v>
      </c>
      <c r="O182" s="1" t="s">
        <v>170</v>
      </c>
      <c r="P182" s="1" t="s">
        <v>171</v>
      </c>
      <c r="Q182" s="1" t="s">
        <v>46</v>
      </c>
      <c r="R182" s="1" t="s">
        <v>49</v>
      </c>
      <c r="S182" s="1" t="s">
        <v>1227</v>
      </c>
      <c r="T182" s="1" t="s">
        <v>78</v>
      </c>
      <c r="U182" s="1" t="s">
        <v>94</v>
      </c>
      <c r="V182" s="1" t="s">
        <v>1230</v>
      </c>
      <c r="W182" s="1" t="s">
        <v>177</v>
      </c>
      <c r="X182" s="7"/>
    </row>
    <row r="183" spans="1:24" ht="15" customHeight="1">
      <c r="A183" s="1" t="s">
        <v>2235</v>
      </c>
      <c r="B183" s="1" t="s">
        <v>2562</v>
      </c>
      <c r="C183" s="106">
        <v>1</v>
      </c>
      <c r="D183" s="107">
        <v>1</v>
      </c>
      <c r="E183" s="7"/>
      <c r="F183" s="7"/>
      <c r="G183" s="1" t="s">
        <v>33</v>
      </c>
      <c r="H183" s="1" t="s">
        <v>34</v>
      </c>
      <c r="I183" s="1" t="s">
        <v>1215</v>
      </c>
      <c r="J183" s="1">
        <f t="shared" si="0"/>
        <v>16</v>
      </c>
      <c r="K183" s="1" t="s">
        <v>834</v>
      </c>
      <c r="L183" s="1" t="s">
        <v>835</v>
      </c>
      <c r="M183" s="1" t="s">
        <v>46</v>
      </c>
      <c r="N183" s="1" t="s">
        <v>49</v>
      </c>
      <c r="O183" s="1" t="s">
        <v>170</v>
      </c>
      <c r="P183" s="1" t="s">
        <v>171</v>
      </c>
      <c r="Q183" s="1" t="s">
        <v>46</v>
      </c>
      <c r="R183" s="1" t="s">
        <v>49</v>
      </c>
      <c r="S183" s="1" t="s">
        <v>1220</v>
      </c>
      <c r="T183" s="1" t="s">
        <v>78</v>
      </c>
      <c r="U183" s="1" t="s">
        <v>94</v>
      </c>
      <c r="V183" s="1" t="s">
        <v>840</v>
      </c>
      <c r="W183" s="1" t="s">
        <v>177</v>
      </c>
      <c r="X183" s="7"/>
    </row>
    <row r="184" spans="1:24" ht="15" customHeight="1">
      <c r="A184" s="1" t="s">
        <v>2568</v>
      </c>
      <c r="B184" s="1" t="s">
        <v>2569</v>
      </c>
      <c r="C184" s="106"/>
      <c r="D184" s="107"/>
      <c r="E184" s="7"/>
      <c r="F184" s="7"/>
      <c r="G184" s="1" t="s">
        <v>83</v>
      </c>
      <c r="H184" s="1" t="s">
        <v>31</v>
      </c>
      <c r="I184" s="1" t="s">
        <v>2571</v>
      </c>
      <c r="J184" s="1">
        <f t="shared" si="0"/>
        <v>2</v>
      </c>
      <c r="K184" s="1" t="s">
        <v>2573</v>
      </c>
      <c r="L184" s="1" t="s">
        <v>2576</v>
      </c>
      <c r="M184" s="1" t="s">
        <v>896</v>
      </c>
      <c r="N184" s="1" t="s">
        <v>897</v>
      </c>
      <c r="O184" s="1" t="s">
        <v>2578</v>
      </c>
      <c r="P184" s="1" t="s">
        <v>2580</v>
      </c>
      <c r="Q184" s="1" t="s">
        <v>896</v>
      </c>
      <c r="R184" s="1" t="s">
        <v>897</v>
      </c>
      <c r="S184" s="1" t="s">
        <v>89</v>
      </c>
      <c r="T184" s="1" t="s">
        <v>78</v>
      </c>
      <c r="U184" s="1" t="s">
        <v>926</v>
      </c>
      <c r="V184" s="1" t="s">
        <v>89</v>
      </c>
      <c r="W184" s="1" t="s">
        <v>89</v>
      </c>
      <c r="X184" s="7"/>
    </row>
    <row r="185" spans="1:24" ht="15" customHeight="1">
      <c r="A185" s="1" t="s">
        <v>2568</v>
      </c>
      <c r="B185" s="1" t="s">
        <v>2583</v>
      </c>
      <c r="C185" s="106">
        <v>1</v>
      </c>
      <c r="D185" s="107">
        <v>1</v>
      </c>
      <c r="E185" s="7"/>
      <c r="F185" s="7"/>
      <c r="G185" s="1" t="s">
        <v>155</v>
      </c>
      <c r="H185" s="1" t="s">
        <v>34</v>
      </c>
      <c r="I185" s="1" t="s">
        <v>2587</v>
      </c>
      <c r="J185" s="1">
        <f t="shared" si="0"/>
        <v>62</v>
      </c>
      <c r="K185" s="1" t="s">
        <v>170</v>
      </c>
      <c r="L185" s="1" t="s">
        <v>171</v>
      </c>
      <c r="M185" s="1" t="s">
        <v>46</v>
      </c>
      <c r="N185" s="1" t="s">
        <v>49</v>
      </c>
      <c r="O185" s="1" t="s">
        <v>2590</v>
      </c>
      <c r="P185" s="1" t="s">
        <v>2576</v>
      </c>
      <c r="Q185" s="1" t="s">
        <v>896</v>
      </c>
      <c r="R185" s="1" t="s">
        <v>897</v>
      </c>
      <c r="S185" s="1" t="s">
        <v>2593</v>
      </c>
      <c r="T185" s="1" t="s">
        <v>57</v>
      </c>
      <c r="U185" s="1" t="s">
        <v>1969</v>
      </c>
      <c r="V185" s="1" t="s">
        <v>177</v>
      </c>
      <c r="W185" s="1" t="s">
        <v>1428</v>
      </c>
      <c r="X185" s="7"/>
    </row>
    <row r="186" spans="1:24" ht="15" customHeight="1">
      <c r="A186" s="1" t="s">
        <v>2568</v>
      </c>
      <c r="B186" s="1" t="s">
        <v>2596</v>
      </c>
      <c r="C186" s="106">
        <v>1</v>
      </c>
      <c r="D186" s="107">
        <v>1</v>
      </c>
      <c r="E186" s="7"/>
      <c r="F186" s="7"/>
      <c r="G186" s="1" t="s">
        <v>259</v>
      </c>
      <c r="H186" s="1" t="s">
        <v>31</v>
      </c>
      <c r="I186" s="1" t="s">
        <v>2600</v>
      </c>
      <c r="J186" s="1">
        <f t="shared" si="0"/>
        <v>53</v>
      </c>
      <c r="K186" s="1" t="s">
        <v>637</v>
      </c>
      <c r="L186" s="1" t="s">
        <v>639</v>
      </c>
      <c r="M186" s="1" t="s">
        <v>46</v>
      </c>
      <c r="N186" s="1" t="s">
        <v>49</v>
      </c>
      <c r="O186" s="1" t="s">
        <v>2590</v>
      </c>
      <c r="P186" s="1" t="s">
        <v>2576</v>
      </c>
      <c r="Q186" s="1" t="s">
        <v>896</v>
      </c>
      <c r="R186" s="1" t="s">
        <v>897</v>
      </c>
      <c r="S186" s="1" t="s">
        <v>2608</v>
      </c>
      <c r="T186" s="1" t="s">
        <v>57</v>
      </c>
      <c r="U186" s="1" t="s">
        <v>1969</v>
      </c>
      <c r="V186" s="1" t="s">
        <v>646</v>
      </c>
      <c r="W186" s="1" t="s">
        <v>1428</v>
      </c>
      <c r="X186" s="7"/>
    </row>
    <row r="187" spans="1:24" ht="15" customHeight="1">
      <c r="A187" s="1" t="s">
        <v>2568</v>
      </c>
      <c r="B187" s="1" t="s">
        <v>2615</v>
      </c>
      <c r="C187" s="106">
        <v>1</v>
      </c>
      <c r="D187" s="107">
        <v>1</v>
      </c>
      <c r="E187" s="7"/>
      <c r="F187" s="7"/>
      <c r="G187" s="1" t="s">
        <v>155</v>
      </c>
      <c r="H187" s="1" t="s">
        <v>34</v>
      </c>
      <c r="I187" s="1" t="s">
        <v>748</v>
      </c>
      <c r="J187" s="1">
        <f t="shared" si="0"/>
        <v>26</v>
      </c>
      <c r="K187" s="1" t="s">
        <v>170</v>
      </c>
      <c r="L187" s="1" t="s">
        <v>171</v>
      </c>
      <c r="M187" s="1" t="s">
        <v>46</v>
      </c>
      <c r="N187" s="1" t="s">
        <v>49</v>
      </c>
      <c r="O187" s="1" t="s">
        <v>446</v>
      </c>
      <c r="P187" s="1" t="s">
        <v>447</v>
      </c>
      <c r="Q187" s="1" t="s">
        <v>46</v>
      </c>
      <c r="R187" s="1" t="s">
        <v>49</v>
      </c>
      <c r="S187" s="1" t="s">
        <v>751</v>
      </c>
      <c r="T187" s="1" t="s">
        <v>78</v>
      </c>
      <c r="U187" s="1" t="s">
        <v>59</v>
      </c>
      <c r="V187" s="1" t="s">
        <v>177</v>
      </c>
      <c r="W187" s="1" t="s">
        <v>451</v>
      </c>
      <c r="X187" s="7"/>
    </row>
    <row r="188" spans="1:24" ht="15" customHeight="1">
      <c r="A188" s="1" t="s">
        <v>2568</v>
      </c>
      <c r="B188" s="1" t="s">
        <v>2624</v>
      </c>
      <c r="C188" s="106">
        <v>1</v>
      </c>
      <c r="D188" s="107">
        <v>1</v>
      </c>
      <c r="E188" s="7"/>
      <c r="F188" s="7"/>
      <c r="G188" s="1" t="s">
        <v>415</v>
      </c>
      <c r="H188" s="1" t="s">
        <v>31</v>
      </c>
      <c r="I188" s="1" t="s">
        <v>2629</v>
      </c>
      <c r="J188" s="1">
        <f t="shared" si="0"/>
        <v>14</v>
      </c>
      <c r="K188" s="1" t="s">
        <v>637</v>
      </c>
      <c r="L188" s="1" t="s">
        <v>639</v>
      </c>
      <c r="M188" s="1" t="s">
        <v>46</v>
      </c>
      <c r="N188" s="1" t="s">
        <v>49</v>
      </c>
      <c r="O188" s="1" t="s">
        <v>446</v>
      </c>
      <c r="P188" s="1" t="s">
        <v>447</v>
      </c>
      <c r="Q188" s="1" t="s">
        <v>46</v>
      </c>
      <c r="R188" s="1" t="s">
        <v>49</v>
      </c>
      <c r="S188" s="1" t="s">
        <v>2635</v>
      </c>
      <c r="T188" s="1" t="s">
        <v>78</v>
      </c>
      <c r="U188" s="1" t="s">
        <v>59</v>
      </c>
      <c r="V188" s="1" t="s">
        <v>646</v>
      </c>
      <c r="W188" s="1" t="s">
        <v>451</v>
      </c>
      <c r="X188" s="7"/>
    </row>
    <row r="189" spans="1:24" ht="15" customHeight="1">
      <c r="A189" s="1" t="s">
        <v>2568</v>
      </c>
      <c r="B189" s="1" t="s">
        <v>2637</v>
      </c>
      <c r="C189" s="106">
        <v>1</v>
      </c>
      <c r="D189" s="107"/>
      <c r="E189" s="7"/>
      <c r="F189" s="7"/>
      <c r="G189" s="1" t="s">
        <v>259</v>
      </c>
      <c r="H189" s="1" t="s">
        <v>31</v>
      </c>
      <c r="I189" s="1" t="s">
        <v>2640</v>
      </c>
      <c r="J189" s="1">
        <f t="shared" si="0"/>
        <v>59</v>
      </c>
      <c r="K189" s="1" t="s">
        <v>2590</v>
      </c>
      <c r="L189" s="1" t="s">
        <v>2576</v>
      </c>
      <c r="M189" s="1" t="s">
        <v>896</v>
      </c>
      <c r="N189" s="1" t="s">
        <v>897</v>
      </c>
      <c r="O189" s="1" t="s">
        <v>2573</v>
      </c>
      <c r="P189" s="1" t="s">
        <v>2576</v>
      </c>
      <c r="Q189" s="1" t="s">
        <v>896</v>
      </c>
      <c r="R189" s="1" t="s">
        <v>897</v>
      </c>
      <c r="S189" s="1" t="s">
        <v>89</v>
      </c>
      <c r="T189" s="1" t="s">
        <v>78</v>
      </c>
      <c r="U189" s="1" t="s">
        <v>1969</v>
      </c>
      <c r="V189" s="1" t="s">
        <v>89</v>
      </c>
      <c r="W189" s="1" t="s">
        <v>89</v>
      </c>
      <c r="X189" s="7"/>
    </row>
    <row r="190" spans="1:24" ht="15" customHeight="1">
      <c r="A190" s="1" t="s">
        <v>2568</v>
      </c>
      <c r="B190" s="1" t="s">
        <v>2652</v>
      </c>
      <c r="C190" s="106">
        <v>1</v>
      </c>
      <c r="D190" s="107"/>
      <c r="E190" s="7"/>
      <c r="F190" s="7"/>
      <c r="G190" s="1" t="s">
        <v>155</v>
      </c>
      <c r="H190" s="1" t="s">
        <v>34</v>
      </c>
      <c r="I190" s="1" t="s">
        <v>2640</v>
      </c>
      <c r="J190" s="1">
        <f t="shared" si="0"/>
        <v>59</v>
      </c>
      <c r="K190" s="1" t="s">
        <v>2590</v>
      </c>
      <c r="L190" s="1" t="s">
        <v>2576</v>
      </c>
      <c r="M190" s="1" t="s">
        <v>896</v>
      </c>
      <c r="N190" s="1" t="s">
        <v>897</v>
      </c>
      <c r="O190" s="1" t="s">
        <v>2573</v>
      </c>
      <c r="P190" s="1" t="s">
        <v>2576</v>
      </c>
      <c r="Q190" s="1" t="s">
        <v>896</v>
      </c>
      <c r="R190" s="1" t="s">
        <v>897</v>
      </c>
      <c r="S190" s="1" t="s">
        <v>89</v>
      </c>
      <c r="T190" s="1" t="s">
        <v>78</v>
      </c>
      <c r="U190" s="1" t="s">
        <v>1969</v>
      </c>
      <c r="V190" s="1" t="s">
        <v>89</v>
      </c>
      <c r="W190" s="1" t="s">
        <v>89</v>
      </c>
      <c r="X190" s="7"/>
    </row>
    <row r="191" spans="1:24" ht="15" customHeight="1">
      <c r="A191" s="1" t="s">
        <v>2663</v>
      </c>
      <c r="B191" s="1" t="s">
        <v>2664</v>
      </c>
      <c r="C191" s="106"/>
      <c r="D191" s="107"/>
      <c r="E191" s="7"/>
      <c r="F191" s="7"/>
      <c r="G191" s="1" t="s">
        <v>344</v>
      </c>
      <c r="H191" s="1" t="s">
        <v>31</v>
      </c>
      <c r="I191" s="1" t="s">
        <v>2668</v>
      </c>
      <c r="J191" s="1">
        <f t="shared" si="0"/>
        <v>11</v>
      </c>
      <c r="K191" s="1" t="s">
        <v>455</v>
      </c>
      <c r="L191" s="1" t="s">
        <v>456</v>
      </c>
      <c r="M191" s="1" t="s">
        <v>46</v>
      </c>
      <c r="N191" s="1" t="s">
        <v>49</v>
      </c>
      <c r="O191" s="1" t="s">
        <v>1242</v>
      </c>
      <c r="P191" s="1" t="s">
        <v>1243</v>
      </c>
      <c r="Q191" s="1" t="s">
        <v>46</v>
      </c>
      <c r="R191" s="1" t="s">
        <v>49</v>
      </c>
      <c r="S191" s="1" t="s">
        <v>2675</v>
      </c>
      <c r="T191" s="1" t="s">
        <v>78</v>
      </c>
      <c r="U191" s="1" t="s">
        <v>59</v>
      </c>
      <c r="V191" s="1" t="s">
        <v>460</v>
      </c>
      <c r="W191" s="1" t="s">
        <v>1255</v>
      </c>
      <c r="X191" s="7"/>
    </row>
    <row r="192" spans="1:24" ht="15" customHeight="1">
      <c r="A192" s="1" t="s">
        <v>2663</v>
      </c>
      <c r="B192" s="1" t="s">
        <v>2680</v>
      </c>
      <c r="C192" s="106">
        <v>1</v>
      </c>
      <c r="D192" s="107"/>
      <c r="E192" s="7"/>
      <c r="F192" s="7"/>
      <c r="G192" s="1" t="s">
        <v>259</v>
      </c>
      <c r="H192" s="1" t="s">
        <v>31</v>
      </c>
      <c r="I192" s="1" t="s">
        <v>1852</v>
      </c>
      <c r="J192" s="1">
        <f t="shared" si="0"/>
        <v>12</v>
      </c>
      <c r="K192" s="1" t="s">
        <v>637</v>
      </c>
      <c r="L192" s="1" t="s">
        <v>639</v>
      </c>
      <c r="M192" s="1" t="s">
        <v>46</v>
      </c>
      <c r="N192" s="1" t="s">
        <v>49</v>
      </c>
      <c r="O192" s="1" t="s">
        <v>1242</v>
      </c>
      <c r="P192" s="1" t="s">
        <v>1243</v>
      </c>
      <c r="Q192" s="1" t="s">
        <v>46</v>
      </c>
      <c r="R192" s="1" t="s">
        <v>49</v>
      </c>
      <c r="S192" s="1" t="s">
        <v>2686</v>
      </c>
      <c r="T192" s="1" t="s">
        <v>78</v>
      </c>
      <c r="U192" s="1" t="s">
        <v>59</v>
      </c>
      <c r="V192" s="1" t="s">
        <v>646</v>
      </c>
      <c r="W192" s="1" t="s">
        <v>1255</v>
      </c>
      <c r="X192" s="7"/>
    </row>
    <row r="193" spans="1:24" ht="15" customHeight="1">
      <c r="A193" s="1" t="s">
        <v>2663</v>
      </c>
      <c r="B193" s="1" t="s">
        <v>2690</v>
      </c>
      <c r="C193" s="106">
        <v>1</v>
      </c>
      <c r="D193" s="107">
        <v>1</v>
      </c>
      <c r="E193" s="7"/>
      <c r="F193" s="7"/>
      <c r="G193" s="1" t="s">
        <v>1069</v>
      </c>
      <c r="H193" s="1" t="s">
        <v>31</v>
      </c>
      <c r="I193" s="1" t="s">
        <v>2693</v>
      </c>
      <c r="J193" s="1">
        <f t="shared" si="0"/>
        <v>39</v>
      </c>
      <c r="K193" s="1" t="s">
        <v>1242</v>
      </c>
      <c r="L193" s="1" t="s">
        <v>1243</v>
      </c>
      <c r="M193" s="1" t="s">
        <v>46</v>
      </c>
      <c r="N193" s="1" t="s">
        <v>49</v>
      </c>
      <c r="O193" s="1" t="s">
        <v>2699</v>
      </c>
      <c r="P193" s="1" t="s">
        <v>2701</v>
      </c>
      <c r="Q193" s="1" t="s">
        <v>135</v>
      </c>
      <c r="R193" s="1" t="s">
        <v>136</v>
      </c>
      <c r="S193" s="1" t="s">
        <v>2703</v>
      </c>
      <c r="T193" s="1" t="s">
        <v>57</v>
      </c>
      <c r="U193" s="1" t="s">
        <v>59</v>
      </c>
      <c r="V193" s="1" t="s">
        <v>1255</v>
      </c>
      <c r="W193" s="1" t="s">
        <v>141</v>
      </c>
      <c r="X193" s="7"/>
    </row>
    <row r="194" spans="1:24" ht="15" customHeight="1">
      <c r="A194" s="1" t="s">
        <v>2663</v>
      </c>
      <c r="B194" s="1" t="s">
        <v>2706</v>
      </c>
      <c r="C194" s="106">
        <v>1</v>
      </c>
      <c r="D194" s="107">
        <v>1</v>
      </c>
      <c r="E194" s="7"/>
      <c r="F194" s="7"/>
      <c r="G194" s="1" t="s">
        <v>1069</v>
      </c>
      <c r="H194" s="1" t="s">
        <v>31</v>
      </c>
      <c r="I194" s="1" t="s">
        <v>2711</v>
      </c>
      <c r="J194" s="1">
        <f t="shared" si="0"/>
        <v>76</v>
      </c>
      <c r="K194" s="1" t="s">
        <v>1242</v>
      </c>
      <c r="L194" s="1" t="s">
        <v>1243</v>
      </c>
      <c r="M194" s="1" t="s">
        <v>46</v>
      </c>
      <c r="N194" s="1" t="s">
        <v>49</v>
      </c>
      <c r="O194" s="1" t="s">
        <v>2723</v>
      </c>
      <c r="P194" s="1" t="s">
        <v>2724</v>
      </c>
      <c r="Q194" s="1" t="s">
        <v>975</v>
      </c>
      <c r="R194" s="1" t="s">
        <v>977</v>
      </c>
      <c r="S194" s="1" t="s">
        <v>2726</v>
      </c>
      <c r="T194" s="1" t="s">
        <v>57</v>
      </c>
      <c r="U194" s="1" t="s">
        <v>59</v>
      </c>
      <c r="V194" s="1" t="s">
        <v>1255</v>
      </c>
      <c r="W194" s="1" t="s">
        <v>1599</v>
      </c>
      <c r="X194" s="7"/>
    </row>
    <row r="195" spans="1:24" ht="15" customHeight="1">
      <c r="A195" s="1" t="s">
        <v>2663</v>
      </c>
      <c r="B195" s="1" t="s">
        <v>2730</v>
      </c>
      <c r="C195" s="106">
        <v>1</v>
      </c>
      <c r="D195" s="107">
        <v>1</v>
      </c>
      <c r="E195" s="7"/>
      <c r="F195" s="7"/>
      <c r="G195" s="1" t="s">
        <v>1069</v>
      </c>
      <c r="H195" s="1" t="s">
        <v>31</v>
      </c>
      <c r="I195" s="1" t="s">
        <v>2733</v>
      </c>
      <c r="J195" s="1">
        <f t="shared" si="0"/>
        <v>58</v>
      </c>
      <c r="K195" s="1" t="s">
        <v>1242</v>
      </c>
      <c r="L195" s="1" t="s">
        <v>1243</v>
      </c>
      <c r="M195" s="1" t="s">
        <v>46</v>
      </c>
      <c r="N195" s="1" t="s">
        <v>49</v>
      </c>
      <c r="O195" s="1" t="s">
        <v>2736</v>
      </c>
      <c r="P195" s="1" t="s">
        <v>2738</v>
      </c>
      <c r="Q195" s="1" t="s">
        <v>1634</v>
      </c>
      <c r="R195" s="1" t="s">
        <v>1620</v>
      </c>
      <c r="S195" s="1" t="s">
        <v>2740</v>
      </c>
      <c r="T195" s="1" t="s">
        <v>57</v>
      </c>
      <c r="U195" s="1" t="s">
        <v>59</v>
      </c>
      <c r="V195" s="1" t="s">
        <v>1255</v>
      </c>
      <c r="W195" s="1" t="s">
        <v>1638</v>
      </c>
      <c r="X195" s="7"/>
    </row>
    <row r="196" spans="1:24" ht="15" customHeight="1">
      <c r="A196" s="1" t="s">
        <v>2663</v>
      </c>
      <c r="B196" s="1" t="s">
        <v>2743</v>
      </c>
      <c r="C196" s="106">
        <v>1</v>
      </c>
      <c r="D196" s="107">
        <v>1</v>
      </c>
      <c r="E196" s="7"/>
      <c r="F196" s="7"/>
      <c r="G196" s="1" t="s">
        <v>1069</v>
      </c>
      <c r="H196" s="1" t="s">
        <v>31</v>
      </c>
      <c r="I196" s="1" t="s">
        <v>2746</v>
      </c>
      <c r="J196" s="1">
        <f t="shared" si="0"/>
        <v>58</v>
      </c>
      <c r="K196" s="1" t="s">
        <v>1242</v>
      </c>
      <c r="L196" s="1" t="s">
        <v>1243</v>
      </c>
      <c r="M196" s="1" t="s">
        <v>46</v>
      </c>
      <c r="N196" s="1" t="s">
        <v>49</v>
      </c>
      <c r="O196" s="1" t="s">
        <v>2749</v>
      </c>
      <c r="P196" s="1" t="s">
        <v>2750</v>
      </c>
      <c r="Q196" s="1" t="s">
        <v>1619</v>
      </c>
      <c r="R196" s="1" t="s">
        <v>1620</v>
      </c>
      <c r="S196" s="1" t="s">
        <v>2752</v>
      </c>
      <c r="T196" s="1" t="s">
        <v>57</v>
      </c>
      <c r="U196" s="1" t="s">
        <v>59</v>
      </c>
      <c r="V196" s="1" t="s">
        <v>1255</v>
      </c>
      <c r="W196" s="1" t="s">
        <v>1623</v>
      </c>
      <c r="X196" s="7"/>
    </row>
    <row r="197" spans="1:24" ht="15" customHeight="1">
      <c r="A197" s="1" t="s">
        <v>2663</v>
      </c>
      <c r="B197" s="1" t="s">
        <v>2757</v>
      </c>
      <c r="C197" s="106">
        <v>1</v>
      </c>
      <c r="D197" s="107"/>
      <c r="E197" s="7"/>
      <c r="F197" s="7"/>
      <c r="G197" s="1" t="s">
        <v>155</v>
      </c>
      <c r="H197" s="1" t="s">
        <v>34</v>
      </c>
      <c r="I197" s="1" t="s">
        <v>2761</v>
      </c>
      <c r="J197" s="1">
        <f t="shared" si="0"/>
        <v>21</v>
      </c>
      <c r="K197" s="1" t="s">
        <v>1242</v>
      </c>
      <c r="L197" s="1" t="s">
        <v>1243</v>
      </c>
      <c r="M197" s="1" t="s">
        <v>46</v>
      </c>
      <c r="N197" s="1" t="s">
        <v>49</v>
      </c>
      <c r="O197" s="1" t="s">
        <v>2767</v>
      </c>
      <c r="P197" s="1" t="s">
        <v>2768</v>
      </c>
      <c r="Q197" s="1" t="s">
        <v>46</v>
      </c>
      <c r="R197" s="1" t="s">
        <v>49</v>
      </c>
      <c r="S197" s="1" t="s">
        <v>2772</v>
      </c>
      <c r="T197" s="1" t="s">
        <v>78</v>
      </c>
      <c r="U197" s="1" t="s">
        <v>59</v>
      </c>
      <c r="V197" s="1" t="s">
        <v>1255</v>
      </c>
      <c r="W197" s="1" t="s">
        <v>2775</v>
      </c>
      <c r="X197" s="7"/>
    </row>
    <row r="198" spans="1:24" ht="15" customHeight="1">
      <c r="A198" s="1" t="s">
        <v>2663</v>
      </c>
      <c r="B198" s="1" t="s">
        <v>2777</v>
      </c>
      <c r="C198" s="106">
        <v>1</v>
      </c>
      <c r="D198" s="107"/>
      <c r="E198" s="7"/>
      <c r="F198" s="7"/>
      <c r="G198" s="1" t="s">
        <v>84</v>
      </c>
      <c r="H198" s="1" t="s">
        <v>34</v>
      </c>
      <c r="I198" s="1" t="s">
        <v>2780</v>
      </c>
      <c r="J198" s="1">
        <f t="shared" si="0"/>
        <v>13</v>
      </c>
      <c r="K198" s="1" t="s">
        <v>1242</v>
      </c>
      <c r="L198" s="1" t="s">
        <v>1243</v>
      </c>
      <c r="M198" s="1" t="s">
        <v>46</v>
      </c>
      <c r="N198" s="1" t="s">
        <v>49</v>
      </c>
      <c r="O198" s="1" t="s">
        <v>1224</v>
      </c>
      <c r="P198" s="1" t="s">
        <v>1225</v>
      </c>
      <c r="Q198" s="1" t="s">
        <v>46</v>
      </c>
      <c r="R198" s="1" t="s">
        <v>49</v>
      </c>
      <c r="S198" s="1" t="s">
        <v>2788</v>
      </c>
      <c r="T198" s="1" t="s">
        <v>78</v>
      </c>
      <c r="U198" s="1" t="s">
        <v>59</v>
      </c>
      <c r="V198" s="1" t="s">
        <v>1255</v>
      </c>
      <c r="W198" s="1" t="s">
        <v>1230</v>
      </c>
      <c r="X198" s="7"/>
    </row>
    <row r="199" spans="1:24" ht="15" customHeight="1">
      <c r="A199" s="1" t="s">
        <v>2663</v>
      </c>
      <c r="B199" s="1" t="s">
        <v>2791</v>
      </c>
      <c r="C199" s="106">
        <v>1</v>
      </c>
      <c r="D199" s="107"/>
      <c r="E199" s="7"/>
      <c r="F199" s="7"/>
      <c r="G199" s="1" t="s">
        <v>84</v>
      </c>
      <c r="H199" s="1" t="s">
        <v>34</v>
      </c>
      <c r="I199" s="1" t="s">
        <v>2292</v>
      </c>
      <c r="J199" s="1">
        <f t="shared" si="0"/>
        <v>18</v>
      </c>
      <c r="K199" s="1" t="s">
        <v>834</v>
      </c>
      <c r="L199" s="1" t="s">
        <v>835</v>
      </c>
      <c r="M199" s="1" t="s">
        <v>46</v>
      </c>
      <c r="N199" s="1" t="s">
        <v>49</v>
      </c>
      <c r="O199" s="1" t="s">
        <v>1242</v>
      </c>
      <c r="P199" s="1" t="s">
        <v>1243</v>
      </c>
      <c r="Q199" s="1" t="s">
        <v>46</v>
      </c>
      <c r="R199" s="1" t="s">
        <v>49</v>
      </c>
      <c r="S199" s="1" t="s">
        <v>2300</v>
      </c>
      <c r="T199" s="1" t="s">
        <v>78</v>
      </c>
      <c r="U199" s="1" t="s">
        <v>59</v>
      </c>
      <c r="V199" s="1" t="s">
        <v>840</v>
      </c>
      <c r="W199" s="1" t="s">
        <v>1255</v>
      </c>
      <c r="X199" s="7"/>
    </row>
    <row r="200" spans="1:24" ht="15" customHeight="1">
      <c r="A200" s="1" t="s">
        <v>2663</v>
      </c>
      <c r="B200" s="1" t="s">
        <v>2803</v>
      </c>
      <c r="C200" s="106">
        <v>1</v>
      </c>
      <c r="D200" s="107">
        <v>1</v>
      </c>
      <c r="E200" s="7"/>
      <c r="F200" s="7"/>
      <c r="G200" s="1" t="s">
        <v>84</v>
      </c>
      <c r="H200" s="1" t="s">
        <v>34</v>
      </c>
      <c r="I200" s="1" t="s">
        <v>1578</v>
      </c>
      <c r="J200" s="1">
        <f t="shared" si="0"/>
        <v>17</v>
      </c>
      <c r="K200" s="1" t="s">
        <v>1242</v>
      </c>
      <c r="L200" s="1" t="s">
        <v>1243</v>
      </c>
      <c r="M200" s="1" t="s">
        <v>46</v>
      </c>
      <c r="N200" s="1" t="s">
        <v>49</v>
      </c>
      <c r="O200" s="1" t="s">
        <v>170</v>
      </c>
      <c r="P200" s="1" t="s">
        <v>171</v>
      </c>
      <c r="Q200" s="1" t="s">
        <v>46</v>
      </c>
      <c r="R200" s="1" t="s">
        <v>49</v>
      </c>
      <c r="S200" s="1" t="s">
        <v>1584</v>
      </c>
      <c r="T200" s="1" t="s">
        <v>78</v>
      </c>
      <c r="U200" s="1" t="s">
        <v>59</v>
      </c>
      <c r="V200" s="1" t="s">
        <v>1255</v>
      </c>
      <c r="W200" s="1" t="s">
        <v>177</v>
      </c>
      <c r="X200" s="7"/>
    </row>
    <row r="201" spans="1:24" ht="15" customHeight="1">
      <c r="A201" s="1" t="s">
        <v>2819</v>
      </c>
      <c r="B201" s="1" t="s">
        <v>2820</v>
      </c>
      <c r="C201" s="106">
        <v>1</v>
      </c>
      <c r="D201" s="107">
        <v>1</v>
      </c>
      <c r="E201" s="7"/>
      <c r="F201" s="7"/>
      <c r="G201" s="1" t="s">
        <v>2824</v>
      </c>
      <c r="H201" s="1" t="s">
        <v>34</v>
      </c>
      <c r="I201" s="1" t="s">
        <v>2827</v>
      </c>
      <c r="J201" s="1">
        <f t="shared" si="0"/>
        <v>59</v>
      </c>
      <c r="K201" s="1" t="s">
        <v>916</v>
      </c>
      <c r="L201" s="1" t="s">
        <v>918</v>
      </c>
      <c r="M201" s="1" t="s">
        <v>46</v>
      </c>
      <c r="N201" s="1" t="s">
        <v>49</v>
      </c>
      <c r="O201" s="1" t="s">
        <v>2831</v>
      </c>
      <c r="P201" s="1" t="s">
        <v>2833</v>
      </c>
      <c r="Q201" s="1" t="s">
        <v>2834</v>
      </c>
      <c r="R201" s="1" t="s">
        <v>2834</v>
      </c>
      <c r="S201" s="1" t="s">
        <v>2836</v>
      </c>
      <c r="T201" s="1" t="s">
        <v>57</v>
      </c>
      <c r="U201" s="1" t="s">
        <v>59</v>
      </c>
      <c r="V201" s="1" t="s">
        <v>921</v>
      </c>
      <c r="W201" s="1" t="s">
        <v>1428</v>
      </c>
      <c r="X201" s="7"/>
    </row>
    <row r="202" spans="1:24" ht="15" customHeight="1">
      <c r="A202" s="1" t="s">
        <v>2819</v>
      </c>
      <c r="B202" s="1" t="s">
        <v>2840</v>
      </c>
      <c r="C202" s="106">
        <v>1</v>
      </c>
      <c r="D202" s="107"/>
      <c r="E202" s="7"/>
      <c r="F202" s="7"/>
      <c r="G202" s="1" t="s">
        <v>2843</v>
      </c>
      <c r="H202" s="1" t="s">
        <v>34</v>
      </c>
      <c r="I202" s="1" t="s">
        <v>2845</v>
      </c>
      <c r="J202" s="1">
        <f t="shared" si="0"/>
        <v>36</v>
      </c>
      <c r="K202" s="1" t="s">
        <v>2848</v>
      </c>
      <c r="L202" s="1" t="s">
        <v>2850</v>
      </c>
      <c r="M202" s="1" t="s">
        <v>896</v>
      </c>
      <c r="N202" s="1" t="s">
        <v>897</v>
      </c>
      <c r="O202" s="1" t="s">
        <v>2831</v>
      </c>
      <c r="P202" s="1" t="s">
        <v>2833</v>
      </c>
      <c r="Q202" s="1" t="s">
        <v>2834</v>
      </c>
      <c r="R202" s="1" t="s">
        <v>2834</v>
      </c>
      <c r="S202" s="1" t="s">
        <v>2853</v>
      </c>
      <c r="T202" s="1" t="s">
        <v>57</v>
      </c>
      <c r="U202" s="1" t="s">
        <v>59</v>
      </c>
      <c r="V202" s="1" t="s">
        <v>901</v>
      </c>
      <c r="W202" s="1" t="s">
        <v>1428</v>
      </c>
      <c r="X202" s="7"/>
    </row>
    <row r="203" spans="1:24" ht="15" customHeight="1">
      <c r="A203" s="1" t="s">
        <v>2819</v>
      </c>
      <c r="B203" s="1" t="s">
        <v>2857</v>
      </c>
      <c r="C203" s="106">
        <v>1</v>
      </c>
      <c r="D203" s="107">
        <v>1</v>
      </c>
      <c r="E203" s="7"/>
      <c r="F203" s="7"/>
      <c r="G203" s="1" t="s">
        <v>2824</v>
      </c>
      <c r="H203" s="1" t="s">
        <v>34</v>
      </c>
      <c r="I203" s="1" t="s">
        <v>2827</v>
      </c>
      <c r="J203" s="1">
        <f t="shared" si="0"/>
        <v>59</v>
      </c>
      <c r="K203" s="1" t="s">
        <v>916</v>
      </c>
      <c r="L203" s="1" t="s">
        <v>918</v>
      </c>
      <c r="M203" s="1" t="s">
        <v>46</v>
      </c>
      <c r="N203" s="1" t="s">
        <v>49</v>
      </c>
      <c r="O203" s="1" t="s">
        <v>2831</v>
      </c>
      <c r="P203" s="1" t="s">
        <v>2833</v>
      </c>
      <c r="Q203" s="1" t="s">
        <v>2834</v>
      </c>
      <c r="R203" s="1" t="s">
        <v>2834</v>
      </c>
      <c r="S203" s="1" t="s">
        <v>2836</v>
      </c>
      <c r="T203" s="1" t="s">
        <v>57</v>
      </c>
      <c r="U203" s="1" t="s">
        <v>59</v>
      </c>
      <c r="V203" s="1" t="s">
        <v>921</v>
      </c>
      <c r="W203" s="1" t="s">
        <v>1428</v>
      </c>
      <c r="X203" s="7"/>
    </row>
    <row r="204" spans="1:24" ht="15" customHeight="1">
      <c r="A204" s="1" t="s">
        <v>2819</v>
      </c>
      <c r="B204" s="1" t="s">
        <v>2870</v>
      </c>
      <c r="C204" s="106">
        <v>1</v>
      </c>
      <c r="D204" s="107"/>
      <c r="E204" s="7"/>
      <c r="F204" s="7"/>
      <c r="G204" s="1" t="s">
        <v>2843</v>
      </c>
      <c r="H204" s="1" t="s">
        <v>34</v>
      </c>
      <c r="I204" s="1" t="s">
        <v>583</v>
      </c>
      <c r="J204" s="1">
        <f t="shared" si="0"/>
        <v>65</v>
      </c>
      <c r="K204" s="1" t="s">
        <v>2875</v>
      </c>
      <c r="L204" s="1" t="s">
        <v>2876</v>
      </c>
      <c r="M204" s="1" t="s">
        <v>896</v>
      </c>
      <c r="N204" s="1" t="s">
        <v>897</v>
      </c>
      <c r="O204" s="1" t="s">
        <v>2831</v>
      </c>
      <c r="P204" s="1" t="s">
        <v>2833</v>
      </c>
      <c r="Q204" s="1" t="s">
        <v>2834</v>
      </c>
      <c r="R204" s="1" t="s">
        <v>2834</v>
      </c>
      <c r="S204" s="1" t="s">
        <v>2853</v>
      </c>
      <c r="T204" s="1" t="s">
        <v>57</v>
      </c>
      <c r="U204" s="1" t="s">
        <v>59</v>
      </c>
      <c r="V204" s="1" t="s">
        <v>901</v>
      </c>
      <c r="W204" s="1" t="s">
        <v>1428</v>
      </c>
      <c r="X204" s="7"/>
    </row>
    <row r="205" spans="1:24" ht="15" customHeight="1">
      <c r="A205" s="1" t="s">
        <v>2819</v>
      </c>
      <c r="B205" s="1" t="s">
        <v>2885</v>
      </c>
      <c r="C205" s="106">
        <v>1</v>
      </c>
      <c r="D205" s="107">
        <v>1</v>
      </c>
      <c r="E205" s="7"/>
      <c r="F205" s="7"/>
      <c r="G205" s="1" t="s">
        <v>2824</v>
      </c>
      <c r="H205" s="1" t="s">
        <v>34</v>
      </c>
      <c r="I205" s="1" t="s">
        <v>2827</v>
      </c>
      <c r="J205" s="1">
        <f t="shared" si="0"/>
        <v>59</v>
      </c>
      <c r="K205" s="1" t="s">
        <v>916</v>
      </c>
      <c r="L205" s="1" t="s">
        <v>918</v>
      </c>
      <c r="M205" s="1" t="s">
        <v>46</v>
      </c>
      <c r="N205" s="1" t="s">
        <v>49</v>
      </c>
      <c r="O205" s="1" t="s">
        <v>2831</v>
      </c>
      <c r="P205" s="1" t="s">
        <v>2833</v>
      </c>
      <c r="Q205" s="1" t="s">
        <v>2834</v>
      </c>
      <c r="R205" s="1" t="s">
        <v>2834</v>
      </c>
      <c r="S205" s="1" t="s">
        <v>2836</v>
      </c>
      <c r="T205" s="1" t="s">
        <v>57</v>
      </c>
      <c r="U205" s="1" t="s">
        <v>59</v>
      </c>
      <c r="V205" s="1" t="s">
        <v>921</v>
      </c>
      <c r="W205" s="1" t="s">
        <v>1428</v>
      </c>
      <c r="X205" s="7"/>
    </row>
    <row r="206" spans="1:24" ht="15" customHeight="1">
      <c r="A206" s="1" t="s">
        <v>2819</v>
      </c>
      <c r="B206" s="1" t="s">
        <v>2898</v>
      </c>
      <c r="C206" s="106">
        <v>1</v>
      </c>
      <c r="D206" s="107"/>
      <c r="E206" s="7"/>
      <c r="F206" s="7"/>
      <c r="G206" s="1" t="s">
        <v>2843</v>
      </c>
      <c r="H206" s="1" t="s">
        <v>34</v>
      </c>
      <c r="I206" s="1" t="s">
        <v>2904</v>
      </c>
      <c r="J206" s="1">
        <f t="shared" si="0"/>
        <v>64</v>
      </c>
      <c r="K206" s="1" t="s">
        <v>2907</v>
      </c>
      <c r="L206" s="1" t="s">
        <v>2908</v>
      </c>
      <c r="M206" s="1" t="s">
        <v>896</v>
      </c>
      <c r="N206" s="1" t="s">
        <v>897</v>
      </c>
      <c r="O206" s="1" t="s">
        <v>2831</v>
      </c>
      <c r="P206" s="1" t="s">
        <v>2833</v>
      </c>
      <c r="Q206" s="1" t="s">
        <v>2834</v>
      </c>
      <c r="R206" s="1" t="s">
        <v>2834</v>
      </c>
      <c r="S206" s="1" t="s">
        <v>89</v>
      </c>
      <c r="T206" s="1" t="s">
        <v>57</v>
      </c>
      <c r="U206" s="1" t="s">
        <v>59</v>
      </c>
      <c r="V206" s="1" t="s">
        <v>89</v>
      </c>
      <c r="W206" s="1" t="s">
        <v>89</v>
      </c>
      <c r="X206" s="7"/>
    </row>
    <row r="207" spans="1:24" ht="15" customHeight="1">
      <c r="A207" s="1" t="s">
        <v>2819</v>
      </c>
      <c r="B207" s="1" t="s">
        <v>2916</v>
      </c>
      <c r="C207" s="106">
        <v>1</v>
      </c>
      <c r="D207" s="107">
        <v>1</v>
      </c>
      <c r="E207" s="7"/>
      <c r="F207" s="7"/>
      <c r="G207" s="1" t="s">
        <v>2824</v>
      </c>
      <c r="H207" s="1" t="s">
        <v>34</v>
      </c>
      <c r="I207" s="1" t="s">
        <v>698</v>
      </c>
      <c r="J207" s="1">
        <f t="shared" si="0"/>
        <v>47</v>
      </c>
      <c r="K207" s="1" t="s">
        <v>916</v>
      </c>
      <c r="L207" s="1" t="s">
        <v>918</v>
      </c>
      <c r="M207" s="1" t="s">
        <v>46</v>
      </c>
      <c r="N207" s="1" t="s">
        <v>49</v>
      </c>
      <c r="O207" s="1" t="s">
        <v>2921</v>
      </c>
      <c r="P207" s="1" t="s">
        <v>2833</v>
      </c>
      <c r="Q207" s="1" t="s">
        <v>1838</v>
      </c>
      <c r="R207" s="1" t="s">
        <v>1839</v>
      </c>
      <c r="S207" s="1" t="s">
        <v>2927</v>
      </c>
      <c r="T207" s="1" t="s">
        <v>57</v>
      </c>
      <c r="U207" s="1" t="s">
        <v>2082</v>
      </c>
      <c r="V207" s="1" t="s">
        <v>921</v>
      </c>
      <c r="W207" s="1" t="s">
        <v>2930</v>
      </c>
      <c r="X207" s="7"/>
    </row>
    <row r="208" spans="1:24" ht="15" customHeight="1">
      <c r="A208" s="1" t="s">
        <v>2819</v>
      </c>
      <c r="B208" s="1" t="s">
        <v>2932</v>
      </c>
      <c r="C208" s="106">
        <v>1</v>
      </c>
      <c r="D208" s="107"/>
      <c r="E208" s="7"/>
      <c r="F208" s="7"/>
      <c r="G208" s="1" t="s">
        <v>2843</v>
      </c>
      <c r="H208" s="1" t="s">
        <v>34</v>
      </c>
      <c r="I208" s="1" t="s">
        <v>2938</v>
      </c>
      <c r="J208" s="1">
        <f t="shared" si="0"/>
        <v>38</v>
      </c>
      <c r="K208" s="1" t="s">
        <v>2921</v>
      </c>
      <c r="L208" s="1" t="s">
        <v>2833</v>
      </c>
      <c r="M208" s="1" t="s">
        <v>1838</v>
      </c>
      <c r="N208" s="1" t="s">
        <v>1839</v>
      </c>
      <c r="O208" s="1" t="s">
        <v>2947</v>
      </c>
      <c r="P208" s="1" t="s">
        <v>2948</v>
      </c>
      <c r="Q208" s="1" t="s">
        <v>502</v>
      </c>
      <c r="R208" s="1" t="s">
        <v>503</v>
      </c>
      <c r="S208" s="1" t="s">
        <v>2952</v>
      </c>
      <c r="T208" s="1" t="s">
        <v>57</v>
      </c>
      <c r="U208" s="1" t="s">
        <v>59</v>
      </c>
      <c r="V208" s="1" t="s">
        <v>2930</v>
      </c>
      <c r="W208" s="1" t="s">
        <v>591</v>
      </c>
      <c r="X208" s="7"/>
    </row>
    <row r="209" spans="1:24" ht="15" customHeight="1">
      <c r="A209" s="1" t="s">
        <v>2819</v>
      </c>
      <c r="B209" s="1" t="s">
        <v>2957</v>
      </c>
      <c r="C209" s="106">
        <v>1</v>
      </c>
      <c r="D209" s="107">
        <v>1</v>
      </c>
      <c r="E209" s="7"/>
      <c r="F209" s="7"/>
      <c r="G209" s="1" t="s">
        <v>2824</v>
      </c>
      <c r="H209" s="1" t="s">
        <v>34</v>
      </c>
      <c r="I209" s="1" t="s">
        <v>2961</v>
      </c>
      <c r="J209" s="1">
        <f t="shared" si="0"/>
        <v>34</v>
      </c>
      <c r="K209" s="1" t="s">
        <v>916</v>
      </c>
      <c r="L209" s="1" t="s">
        <v>918</v>
      </c>
      <c r="M209" s="1" t="s">
        <v>46</v>
      </c>
      <c r="N209" s="1" t="s">
        <v>49</v>
      </c>
      <c r="O209" s="1" t="s">
        <v>2921</v>
      </c>
      <c r="P209" s="1" t="s">
        <v>2833</v>
      </c>
      <c r="Q209" s="1" t="s">
        <v>1838</v>
      </c>
      <c r="R209" s="1" t="s">
        <v>1839</v>
      </c>
      <c r="S209" s="1" t="s">
        <v>2970</v>
      </c>
      <c r="T209" s="1" t="s">
        <v>57</v>
      </c>
      <c r="U209" s="1" t="s">
        <v>59</v>
      </c>
      <c r="V209" s="1" t="s">
        <v>921</v>
      </c>
      <c r="W209" s="1" t="s">
        <v>2930</v>
      </c>
      <c r="X209" s="7"/>
    </row>
    <row r="210" spans="1:24" ht="15" customHeight="1">
      <c r="A210" s="1" t="s">
        <v>2819</v>
      </c>
      <c r="B210" s="1" t="s">
        <v>2973</v>
      </c>
      <c r="C210" s="106">
        <v>1</v>
      </c>
      <c r="D210" s="107"/>
      <c r="E210" s="7"/>
      <c r="F210" s="7"/>
      <c r="G210" s="1" t="s">
        <v>2843</v>
      </c>
      <c r="H210" s="1" t="s">
        <v>34</v>
      </c>
      <c r="I210" s="1" t="s">
        <v>2975</v>
      </c>
      <c r="J210" s="1">
        <f t="shared" si="0"/>
        <v>37</v>
      </c>
      <c r="K210" s="1" t="s">
        <v>2977</v>
      </c>
      <c r="L210" s="1" t="s">
        <v>2979</v>
      </c>
      <c r="M210" s="1" t="s">
        <v>502</v>
      </c>
      <c r="N210" s="1" t="s">
        <v>503</v>
      </c>
      <c r="O210" s="1" t="s">
        <v>2921</v>
      </c>
      <c r="P210" s="1" t="s">
        <v>2833</v>
      </c>
      <c r="Q210" s="1" t="s">
        <v>1838</v>
      </c>
      <c r="R210" s="1" t="s">
        <v>1839</v>
      </c>
      <c r="S210" s="1" t="s">
        <v>2985</v>
      </c>
      <c r="T210" s="1" t="s">
        <v>57</v>
      </c>
      <c r="U210" s="1" t="s">
        <v>59</v>
      </c>
      <c r="V210" s="1" t="s">
        <v>591</v>
      </c>
      <c r="W210" s="1" t="s">
        <v>2930</v>
      </c>
      <c r="X210" s="7"/>
    </row>
    <row r="211" spans="1:24" ht="15" customHeight="1">
      <c r="A211" s="1" t="s">
        <v>2819</v>
      </c>
      <c r="B211" s="1" t="s">
        <v>2989</v>
      </c>
      <c r="C211" s="106">
        <v>1</v>
      </c>
      <c r="D211" s="107">
        <v>1</v>
      </c>
      <c r="E211" s="7"/>
      <c r="F211" s="7"/>
      <c r="G211" s="1" t="s">
        <v>2824</v>
      </c>
      <c r="H211" s="1" t="s">
        <v>34</v>
      </c>
      <c r="I211" s="1" t="s">
        <v>2961</v>
      </c>
      <c r="J211" s="1">
        <f t="shared" si="0"/>
        <v>34</v>
      </c>
      <c r="K211" s="1" t="s">
        <v>916</v>
      </c>
      <c r="L211" s="1" t="s">
        <v>918</v>
      </c>
      <c r="M211" s="1" t="s">
        <v>46</v>
      </c>
      <c r="N211" s="1" t="s">
        <v>49</v>
      </c>
      <c r="O211" s="1" t="s">
        <v>2921</v>
      </c>
      <c r="P211" s="1" t="s">
        <v>2833</v>
      </c>
      <c r="Q211" s="1" t="s">
        <v>1838</v>
      </c>
      <c r="R211" s="1" t="s">
        <v>1839</v>
      </c>
      <c r="S211" s="1" t="s">
        <v>2970</v>
      </c>
      <c r="T211" s="1" t="s">
        <v>57</v>
      </c>
      <c r="U211" s="1" t="s">
        <v>59</v>
      </c>
      <c r="V211" s="1" t="s">
        <v>921</v>
      </c>
      <c r="W211" s="1" t="s">
        <v>2930</v>
      </c>
      <c r="X211" s="7"/>
    </row>
    <row r="212" spans="1:24" ht="15" customHeight="1">
      <c r="A212" s="1" t="s">
        <v>2819</v>
      </c>
      <c r="B212" s="1" t="s">
        <v>3001</v>
      </c>
      <c r="C212" s="106">
        <v>1</v>
      </c>
      <c r="D212" s="107"/>
      <c r="E212" s="7"/>
      <c r="F212" s="7"/>
      <c r="G212" s="1" t="s">
        <v>2843</v>
      </c>
      <c r="H212" s="1" t="s">
        <v>34</v>
      </c>
      <c r="I212" s="1" t="s">
        <v>3005</v>
      </c>
      <c r="J212" s="1">
        <f t="shared" si="0"/>
        <v>65</v>
      </c>
      <c r="K212" s="1" t="s">
        <v>3008</v>
      </c>
      <c r="L212" s="1" t="s">
        <v>3011</v>
      </c>
      <c r="M212" s="1" t="s">
        <v>502</v>
      </c>
      <c r="N212" s="1" t="s">
        <v>503</v>
      </c>
      <c r="O212" s="1" t="s">
        <v>2921</v>
      </c>
      <c r="P212" s="1" t="s">
        <v>2833</v>
      </c>
      <c r="Q212" s="1" t="s">
        <v>1838</v>
      </c>
      <c r="R212" s="1" t="s">
        <v>1839</v>
      </c>
      <c r="S212" s="1" t="s">
        <v>2952</v>
      </c>
      <c r="T212" s="1" t="s">
        <v>57</v>
      </c>
      <c r="U212" s="1" t="s">
        <v>59</v>
      </c>
      <c r="V212" s="1" t="s">
        <v>591</v>
      </c>
      <c r="W212" s="1" t="s">
        <v>2930</v>
      </c>
      <c r="X212" s="7"/>
    </row>
    <row r="213" spans="1:24" ht="15" customHeight="1">
      <c r="A213" s="1" t="s">
        <v>2819</v>
      </c>
      <c r="B213" s="1" t="s">
        <v>3021</v>
      </c>
      <c r="C213" s="106">
        <v>1</v>
      </c>
      <c r="D213" s="107">
        <v>1</v>
      </c>
      <c r="E213" s="7"/>
      <c r="F213" s="7"/>
      <c r="G213" s="1" t="s">
        <v>33</v>
      </c>
      <c r="H213" s="1" t="s">
        <v>34</v>
      </c>
      <c r="I213" s="1" t="s">
        <v>3024</v>
      </c>
      <c r="J213" s="1">
        <f t="shared" si="0"/>
        <v>33</v>
      </c>
      <c r="K213" s="1" t="s">
        <v>916</v>
      </c>
      <c r="L213" s="1" t="s">
        <v>918</v>
      </c>
      <c r="M213" s="1" t="s">
        <v>46</v>
      </c>
      <c r="N213" s="1" t="s">
        <v>49</v>
      </c>
      <c r="O213" s="1" t="s">
        <v>2921</v>
      </c>
      <c r="P213" s="1" t="s">
        <v>2833</v>
      </c>
      <c r="Q213" s="1" t="s">
        <v>1838</v>
      </c>
      <c r="R213" s="1" t="s">
        <v>1839</v>
      </c>
      <c r="S213" s="1" t="s">
        <v>2970</v>
      </c>
      <c r="T213" s="1" t="s">
        <v>57</v>
      </c>
      <c r="U213" s="1" t="s">
        <v>59</v>
      </c>
      <c r="V213" s="1" t="s">
        <v>921</v>
      </c>
      <c r="W213" s="1" t="s">
        <v>2930</v>
      </c>
      <c r="X213" s="7"/>
    </row>
    <row r="214" spans="1:24" ht="15" customHeight="1">
      <c r="A214" s="1" t="s">
        <v>2819</v>
      </c>
      <c r="B214" s="1" t="s">
        <v>3037</v>
      </c>
      <c r="C214" s="106">
        <v>1</v>
      </c>
      <c r="D214" s="107"/>
      <c r="E214" s="7"/>
      <c r="F214" s="7"/>
      <c r="G214" s="1" t="s">
        <v>2843</v>
      </c>
      <c r="H214" s="1" t="s">
        <v>34</v>
      </c>
      <c r="I214" s="1" t="s">
        <v>3005</v>
      </c>
      <c r="J214" s="1">
        <f t="shared" si="0"/>
        <v>65</v>
      </c>
      <c r="K214" s="1" t="s">
        <v>3044</v>
      </c>
      <c r="L214" s="1" t="s">
        <v>3045</v>
      </c>
      <c r="M214" s="1" t="s">
        <v>502</v>
      </c>
      <c r="N214" s="1" t="s">
        <v>503</v>
      </c>
      <c r="O214" s="1" t="s">
        <v>2921</v>
      </c>
      <c r="P214" s="1" t="s">
        <v>2833</v>
      </c>
      <c r="Q214" s="1" t="s">
        <v>1838</v>
      </c>
      <c r="R214" s="1" t="s">
        <v>1839</v>
      </c>
      <c r="S214" s="1" t="s">
        <v>2952</v>
      </c>
      <c r="T214" s="1" t="s">
        <v>57</v>
      </c>
      <c r="U214" s="1" t="s">
        <v>59</v>
      </c>
      <c r="V214" s="1" t="s">
        <v>591</v>
      </c>
      <c r="W214" s="1" t="s">
        <v>2930</v>
      </c>
      <c r="X214" s="7"/>
    </row>
    <row r="215" spans="1:24" ht="15" customHeight="1">
      <c r="A215" s="1" t="s">
        <v>2819</v>
      </c>
      <c r="B215" s="1" t="s">
        <v>3052</v>
      </c>
      <c r="C215" s="106">
        <v>1</v>
      </c>
      <c r="D215" s="107">
        <v>1</v>
      </c>
      <c r="E215" s="7"/>
      <c r="F215" s="7"/>
      <c r="G215" s="1" t="s">
        <v>33</v>
      </c>
      <c r="H215" s="1" t="s">
        <v>34</v>
      </c>
      <c r="I215" s="1" t="s">
        <v>3057</v>
      </c>
      <c r="J215" s="1">
        <f t="shared" si="0"/>
        <v>71</v>
      </c>
      <c r="K215" s="1" t="s">
        <v>2921</v>
      </c>
      <c r="L215" s="1" t="s">
        <v>2833</v>
      </c>
      <c r="M215" s="1" t="s">
        <v>1838</v>
      </c>
      <c r="N215" s="1" t="s">
        <v>1839</v>
      </c>
      <c r="O215" s="1" t="s">
        <v>2831</v>
      </c>
      <c r="P215" s="1" t="s">
        <v>2833</v>
      </c>
      <c r="Q215" s="1" t="s">
        <v>2834</v>
      </c>
      <c r="R215" s="1" t="s">
        <v>2834</v>
      </c>
      <c r="S215" s="1" t="s">
        <v>3062</v>
      </c>
      <c r="T215" s="1" t="s">
        <v>57</v>
      </c>
      <c r="U215" s="1" t="s">
        <v>3063</v>
      </c>
      <c r="V215" s="1" t="s">
        <v>2930</v>
      </c>
      <c r="W215" s="1" t="s">
        <v>1428</v>
      </c>
      <c r="X215" s="7"/>
    </row>
    <row r="216" spans="1:24" ht="15" customHeight="1">
      <c r="A216" s="1" t="s">
        <v>2819</v>
      </c>
      <c r="B216" s="1" t="s">
        <v>3069</v>
      </c>
      <c r="C216" s="106">
        <v>1</v>
      </c>
      <c r="D216" s="107">
        <v>1</v>
      </c>
      <c r="E216" s="7"/>
      <c r="F216" s="7"/>
      <c r="G216" s="1" t="s">
        <v>33</v>
      </c>
      <c r="H216" s="1" t="s">
        <v>34</v>
      </c>
      <c r="I216" s="1" t="s">
        <v>3073</v>
      </c>
      <c r="J216" s="1">
        <f t="shared" si="0"/>
        <v>62</v>
      </c>
      <c r="K216" s="1" t="s">
        <v>916</v>
      </c>
      <c r="L216" s="1" t="s">
        <v>918</v>
      </c>
      <c r="M216" s="1" t="s">
        <v>46</v>
      </c>
      <c r="N216" s="1" t="s">
        <v>49</v>
      </c>
      <c r="O216" s="1" t="s">
        <v>3077</v>
      </c>
      <c r="P216" s="1" t="s">
        <v>3078</v>
      </c>
      <c r="Q216" s="1" t="s">
        <v>671</v>
      </c>
      <c r="R216" s="1" t="s">
        <v>672</v>
      </c>
      <c r="S216" s="1" t="s">
        <v>3081</v>
      </c>
      <c r="T216" s="1" t="s">
        <v>57</v>
      </c>
      <c r="U216" s="1" t="s">
        <v>59</v>
      </c>
      <c r="V216" s="1" t="s">
        <v>921</v>
      </c>
      <c r="W216" s="1" t="s">
        <v>676</v>
      </c>
      <c r="X216" s="7"/>
    </row>
    <row r="217" spans="1:24" ht="15" customHeight="1">
      <c r="A217" s="1" t="s">
        <v>2819</v>
      </c>
      <c r="B217" s="1" t="s">
        <v>3087</v>
      </c>
      <c r="C217" s="106">
        <v>1</v>
      </c>
      <c r="D217" s="107">
        <v>1</v>
      </c>
      <c r="E217" s="7"/>
      <c r="F217" s="7"/>
      <c r="G217" s="1" t="s">
        <v>33</v>
      </c>
      <c r="H217" s="1" t="s">
        <v>34</v>
      </c>
      <c r="I217" s="1" t="s">
        <v>3091</v>
      </c>
      <c r="J217" s="1">
        <f t="shared" si="0"/>
        <v>57</v>
      </c>
      <c r="K217" s="1" t="s">
        <v>916</v>
      </c>
      <c r="L217" s="1" t="s">
        <v>918</v>
      </c>
      <c r="M217" s="1" t="s">
        <v>46</v>
      </c>
      <c r="N217" s="1" t="s">
        <v>49</v>
      </c>
      <c r="O217" s="1" t="s">
        <v>3097</v>
      </c>
      <c r="P217" s="1" t="s">
        <v>3098</v>
      </c>
      <c r="Q217" s="1" t="s">
        <v>774</v>
      </c>
      <c r="R217" s="1" t="s">
        <v>775</v>
      </c>
      <c r="S217" s="1" t="s">
        <v>3102</v>
      </c>
      <c r="T217" s="1" t="s">
        <v>57</v>
      </c>
      <c r="U217" s="1" t="s">
        <v>59</v>
      </c>
      <c r="V217" s="1" t="s">
        <v>921</v>
      </c>
      <c r="W217" s="1" t="s">
        <v>3105</v>
      </c>
      <c r="X217" s="7"/>
    </row>
    <row r="218" spans="1:24" ht="15" customHeight="1">
      <c r="A218" s="1" t="s">
        <v>2819</v>
      </c>
      <c r="B218" s="1" t="s">
        <v>3109</v>
      </c>
      <c r="C218" s="106">
        <v>1</v>
      </c>
      <c r="D218" s="107">
        <v>1</v>
      </c>
      <c r="E218" s="7"/>
      <c r="F218" s="7"/>
      <c r="G218" s="1" t="s">
        <v>33</v>
      </c>
      <c r="H218" s="1" t="s">
        <v>34</v>
      </c>
      <c r="I218" s="1" t="s">
        <v>3113</v>
      </c>
      <c r="J218" s="1">
        <f t="shared" si="0"/>
        <v>56</v>
      </c>
      <c r="K218" s="1" t="s">
        <v>916</v>
      </c>
      <c r="L218" s="1" t="s">
        <v>918</v>
      </c>
      <c r="M218" s="1" t="s">
        <v>46</v>
      </c>
      <c r="N218" s="1" t="s">
        <v>49</v>
      </c>
      <c r="O218" s="1" t="s">
        <v>3117</v>
      </c>
      <c r="P218" s="1" t="s">
        <v>3119</v>
      </c>
      <c r="Q218" s="1" t="s">
        <v>53</v>
      </c>
      <c r="R218" s="1" t="s">
        <v>55</v>
      </c>
      <c r="S218" s="1" t="s">
        <v>3123</v>
      </c>
      <c r="T218" s="1" t="s">
        <v>57</v>
      </c>
      <c r="U218" s="1" t="s">
        <v>59</v>
      </c>
      <c r="V218" s="1" t="s">
        <v>921</v>
      </c>
      <c r="W218" s="1" t="s">
        <v>2172</v>
      </c>
      <c r="X218" s="7"/>
    </row>
    <row r="219" spans="1:24" ht="15" customHeight="1">
      <c r="A219" s="1" t="s">
        <v>2819</v>
      </c>
      <c r="B219" s="1" t="s">
        <v>3130</v>
      </c>
      <c r="C219" s="106">
        <v>1</v>
      </c>
      <c r="D219" s="107">
        <v>1</v>
      </c>
      <c r="E219" s="7"/>
      <c r="F219" s="7"/>
      <c r="G219" s="1" t="s">
        <v>33</v>
      </c>
      <c r="H219" s="1" t="s">
        <v>34</v>
      </c>
      <c r="I219" s="1" t="s">
        <v>3135</v>
      </c>
      <c r="J219" s="1">
        <f t="shared" si="0"/>
        <v>60</v>
      </c>
      <c r="K219" s="1" t="s">
        <v>916</v>
      </c>
      <c r="L219" s="1" t="s">
        <v>918</v>
      </c>
      <c r="M219" s="1" t="s">
        <v>46</v>
      </c>
      <c r="N219" s="1" t="s">
        <v>49</v>
      </c>
      <c r="O219" s="1" t="s">
        <v>3140</v>
      </c>
      <c r="P219" s="1" t="s">
        <v>3142</v>
      </c>
      <c r="Q219" s="1" t="s">
        <v>53</v>
      </c>
      <c r="R219" s="1" t="s">
        <v>55</v>
      </c>
      <c r="S219" s="1" t="s">
        <v>3144</v>
      </c>
      <c r="T219" s="1" t="s">
        <v>57</v>
      </c>
      <c r="U219" s="1" t="s">
        <v>59</v>
      </c>
      <c r="V219" s="1" t="s">
        <v>921</v>
      </c>
      <c r="W219" s="1" t="s">
        <v>3147</v>
      </c>
      <c r="X219" s="7"/>
    </row>
    <row r="220" spans="1:24" ht="15" customHeight="1">
      <c r="A220" s="1" t="s">
        <v>2819</v>
      </c>
      <c r="B220" s="1" t="s">
        <v>3151</v>
      </c>
      <c r="C220" s="106">
        <v>1</v>
      </c>
      <c r="D220" s="107"/>
      <c r="E220" s="7"/>
      <c r="F220" s="7"/>
      <c r="G220" s="1" t="s">
        <v>33</v>
      </c>
      <c r="H220" s="1" t="s">
        <v>34</v>
      </c>
      <c r="I220" s="1" t="s">
        <v>3153</v>
      </c>
      <c r="J220" s="1">
        <f t="shared" si="0"/>
        <v>53</v>
      </c>
      <c r="K220" s="1" t="s">
        <v>916</v>
      </c>
      <c r="L220" s="1" t="s">
        <v>918</v>
      </c>
      <c r="M220" s="1" t="s">
        <v>46</v>
      </c>
      <c r="N220" s="1" t="s">
        <v>49</v>
      </c>
      <c r="O220" s="1" t="s">
        <v>3158</v>
      </c>
      <c r="P220" s="1" t="s">
        <v>3161</v>
      </c>
      <c r="Q220" s="1" t="s">
        <v>53</v>
      </c>
      <c r="R220" s="1" t="s">
        <v>55</v>
      </c>
      <c r="S220" s="1" t="s">
        <v>3163</v>
      </c>
      <c r="T220" s="1" t="s">
        <v>57</v>
      </c>
      <c r="U220" s="1" t="s">
        <v>59</v>
      </c>
      <c r="V220" s="1" t="s">
        <v>921</v>
      </c>
      <c r="W220" s="1" t="s">
        <v>99</v>
      </c>
      <c r="X220" s="7"/>
    </row>
    <row r="221" spans="1:24" ht="15" customHeight="1">
      <c r="A221" s="1" t="s">
        <v>2819</v>
      </c>
      <c r="B221" s="1" t="s">
        <v>3167</v>
      </c>
      <c r="C221" s="106">
        <v>1</v>
      </c>
      <c r="D221" s="107">
        <v>1</v>
      </c>
      <c r="E221" s="7"/>
      <c r="F221" s="7"/>
      <c r="G221" s="1" t="s">
        <v>33</v>
      </c>
      <c r="H221" s="1" t="s">
        <v>34</v>
      </c>
      <c r="I221" s="1" t="s">
        <v>3171</v>
      </c>
      <c r="J221" s="1">
        <f t="shared" si="0"/>
        <v>55</v>
      </c>
      <c r="K221" s="1" t="s">
        <v>916</v>
      </c>
      <c r="L221" s="1" t="s">
        <v>918</v>
      </c>
      <c r="M221" s="1" t="s">
        <v>46</v>
      </c>
      <c r="N221" s="1" t="s">
        <v>49</v>
      </c>
      <c r="O221" s="1" t="s">
        <v>3176</v>
      </c>
      <c r="P221" s="1" t="s">
        <v>3177</v>
      </c>
      <c r="Q221" s="1" t="s">
        <v>53</v>
      </c>
      <c r="R221" s="1" t="s">
        <v>55</v>
      </c>
      <c r="S221" s="1" t="s">
        <v>3181</v>
      </c>
      <c r="T221" s="1" t="s">
        <v>57</v>
      </c>
      <c r="U221" s="1" t="s">
        <v>59</v>
      </c>
      <c r="V221" s="1" t="s">
        <v>921</v>
      </c>
      <c r="W221" s="1" t="s">
        <v>1960</v>
      </c>
      <c r="X221" s="7"/>
    </row>
    <row r="222" spans="1:24" ht="15" customHeight="1">
      <c r="A222" s="1" t="s">
        <v>2819</v>
      </c>
      <c r="B222" s="1" t="s">
        <v>3187</v>
      </c>
      <c r="C222" s="106">
        <v>1</v>
      </c>
      <c r="D222" s="107">
        <v>1</v>
      </c>
      <c r="E222" s="7"/>
      <c r="F222" s="7"/>
      <c r="G222" s="1" t="s">
        <v>33</v>
      </c>
      <c r="H222" s="1" t="s">
        <v>34</v>
      </c>
      <c r="I222" s="1" t="s">
        <v>3195</v>
      </c>
      <c r="J222" s="1">
        <f t="shared" si="0"/>
        <v>31</v>
      </c>
      <c r="K222" s="1" t="s">
        <v>916</v>
      </c>
      <c r="L222" s="1" t="s">
        <v>918</v>
      </c>
      <c r="M222" s="1" t="s">
        <v>46</v>
      </c>
      <c r="N222" s="1" t="s">
        <v>49</v>
      </c>
      <c r="O222" s="1" t="s">
        <v>3200</v>
      </c>
      <c r="P222" s="1" t="s">
        <v>3203</v>
      </c>
      <c r="Q222" s="1" t="s">
        <v>486</v>
      </c>
      <c r="R222" s="1" t="s">
        <v>487</v>
      </c>
      <c r="S222" s="1" t="s">
        <v>3206</v>
      </c>
      <c r="T222" s="1" t="s">
        <v>57</v>
      </c>
      <c r="U222" s="1" t="s">
        <v>59</v>
      </c>
      <c r="V222" s="1" t="s">
        <v>921</v>
      </c>
      <c r="W222" s="1" t="s">
        <v>3210</v>
      </c>
      <c r="X222" s="7"/>
    </row>
    <row r="223" spans="1:24" ht="15" customHeight="1">
      <c r="A223" s="1" t="s">
        <v>2819</v>
      </c>
      <c r="B223" s="1" t="s">
        <v>3213</v>
      </c>
      <c r="C223" s="106">
        <v>1</v>
      </c>
      <c r="D223" s="107">
        <v>1</v>
      </c>
      <c r="E223" s="7"/>
      <c r="F223" s="7"/>
      <c r="G223" s="1" t="s">
        <v>33</v>
      </c>
      <c r="H223" s="1" t="s">
        <v>34</v>
      </c>
      <c r="I223" s="1" t="s">
        <v>3217</v>
      </c>
      <c r="J223" s="1">
        <f t="shared" si="0"/>
        <v>33</v>
      </c>
      <c r="K223" s="1" t="s">
        <v>916</v>
      </c>
      <c r="L223" s="1" t="s">
        <v>918</v>
      </c>
      <c r="M223" s="1" t="s">
        <v>46</v>
      </c>
      <c r="N223" s="1" t="s">
        <v>49</v>
      </c>
      <c r="O223" s="1" t="s">
        <v>3222</v>
      </c>
      <c r="P223" s="1" t="s">
        <v>3224</v>
      </c>
      <c r="Q223" s="1" t="s">
        <v>511</v>
      </c>
      <c r="R223" s="1" t="s">
        <v>513</v>
      </c>
      <c r="S223" s="1" t="s">
        <v>3225</v>
      </c>
      <c r="T223" s="1" t="s">
        <v>57</v>
      </c>
      <c r="U223" s="1" t="s">
        <v>59</v>
      </c>
      <c r="V223" s="1" t="s">
        <v>921</v>
      </c>
      <c r="W223" s="1" t="s">
        <v>3228</v>
      </c>
      <c r="X223" s="7"/>
    </row>
    <row r="224" spans="1:24" ht="15" customHeight="1">
      <c r="A224" s="1" t="s">
        <v>2819</v>
      </c>
      <c r="B224" s="1" t="s">
        <v>3232</v>
      </c>
      <c r="C224" s="106">
        <v>1</v>
      </c>
      <c r="D224" s="107">
        <v>1</v>
      </c>
      <c r="E224" s="7"/>
      <c r="F224" s="7"/>
      <c r="G224" s="1" t="s">
        <v>33</v>
      </c>
      <c r="H224" s="1" t="s">
        <v>34</v>
      </c>
      <c r="I224" s="1" t="s">
        <v>3238</v>
      </c>
      <c r="J224" s="1">
        <f t="shared" si="0"/>
        <v>76</v>
      </c>
      <c r="K224" s="1" t="s">
        <v>916</v>
      </c>
      <c r="L224" s="1" t="s">
        <v>918</v>
      </c>
      <c r="M224" s="1" t="s">
        <v>46</v>
      </c>
      <c r="N224" s="1" t="s">
        <v>49</v>
      </c>
      <c r="O224" s="1" t="s">
        <v>3244</v>
      </c>
      <c r="P224" s="1" t="s">
        <v>3247</v>
      </c>
      <c r="Q224" s="1" t="s">
        <v>2607</v>
      </c>
      <c r="R224" s="1" t="s">
        <v>2609</v>
      </c>
      <c r="S224" s="1" t="s">
        <v>3251</v>
      </c>
      <c r="T224" s="1" t="s">
        <v>57</v>
      </c>
      <c r="U224" s="1" t="s">
        <v>59</v>
      </c>
      <c r="V224" s="1" t="s">
        <v>921</v>
      </c>
      <c r="W224" s="1" t="s">
        <v>3254</v>
      </c>
      <c r="X224" s="7"/>
    </row>
    <row r="225" spans="1:24" ht="15" customHeight="1">
      <c r="A225" s="1" t="s">
        <v>2819</v>
      </c>
      <c r="B225" s="1" t="s">
        <v>3257</v>
      </c>
      <c r="C225" s="106">
        <v>1</v>
      </c>
      <c r="D225" s="107">
        <v>1</v>
      </c>
      <c r="E225" s="7"/>
      <c r="F225" s="7"/>
      <c r="G225" s="1" t="s">
        <v>33</v>
      </c>
      <c r="H225" s="1" t="s">
        <v>34</v>
      </c>
      <c r="I225" s="1" t="s">
        <v>3264</v>
      </c>
      <c r="J225" s="1">
        <f t="shared" si="0"/>
        <v>81</v>
      </c>
      <c r="K225" s="1" t="s">
        <v>916</v>
      </c>
      <c r="L225" s="1" t="s">
        <v>918</v>
      </c>
      <c r="M225" s="1" t="s">
        <v>46</v>
      </c>
      <c r="N225" s="1" t="s">
        <v>49</v>
      </c>
      <c r="O225" s="1" t="s">
        <v>3269</v>
      </c>
      <c r="P225" s="1" t="s">
        <v>3270</v>
      </c>
      <c r="Q225" s="1" t="s">
        <v>2922</v>
      </c>
      <c r="R225" s="1" t="s">
        <v>2924</v>
      </c>
      <c r="S225" s="1" t="s">
        <v>3275</v>
      </c>
      <c r="T225" s="1" t="s">
        <v>57</v>
      </c>
      <c r="U225" s="1" t="s">
        <v>59</v>
      </c>
      <c r="V225" s="1" t="s">
        <v>921</v>
      </c>
      <c r="W225" s="1" t="s">
        <v>3278</v>
      </c>
      <c r="X225" s="7"/>
    </row>
    <row r="226" spans="1:24" ht="15" customHeight="1">
      <c r="A226" s="1" t="s">
        <v>2819</v>
      </c>
      <c r="B226" s="1" t="s">
        <v>3280</v>
      </c>
      <c r="C226" s="106">
        <v>1</v>
      </c>
      <c r="D226" s="107">
        <v>1</v>
      </c>
      <c r="E226" s="7"/>
      <c r="F226" s="7"/>
      <c r="G226" s="1" t="s">
        <v>33</v>
      </c>
      <c r="H226" s="1" t="s">
        <v>34</v>
      </c>
      <c r="I226" s="1" t="s">
        <v>3285</v>
      </c>
      <c r="J226" s="1">
        <f t="shared" si="0"/>
        <v>58</v>
      </c>
      <c r="K226" s="1" t="s">
        <v>916</v>
      </c>
      <c r="L226" s="1" t="s">
        <v>918</v>
      </c>
      <c r="M226" s="1" t="s">
        <v>46</v>
      </c>
      <c r="N226" s="1" t="s">
        <v>49</v>
      </c>
      <c r="O226" s="1" t="s">
        <v>3292</v>
      </c>
      <c r="P226" s="1" t="s">
        <v>3295</v>
      </c>
      <c r="Q226" s="1" t="s">
        <v>531</v>
      </c>
      <c r="R226" s="1" t="s">
        <v>532</v>
      </c>
      <c r="S226" s="1" t="s">
        <v>3300</v>
      </c>
      <c r="T226" s="1" t="s">
        <v>57</v>
      </c>
      <c r="U226" s="1" t="s">
        <v>59</v>
      </c>
      <c r="V226" s="1" t="s">
        <v>921</v>
      </c>
      <c r="W226" s="1" t="s">
        <v>3302</v>
      </c>
      <c r="X226" s="7"/>
    </row>
    <row r="227" spans="1:24" ht="15" customHeight="1">
      <c r="A227" s="1" t="s">
        <v>2819</v>
      </c>
      <c r="B227" s="1" t="s">
        <v>3303</v>
      </c>
      <c r="C227" s="106">
        <v>1</v>
      </c>
      <c r="D227" s="107">
        <v>1</v>
      </c>
      <c r="E227" s="7"/>
      <c r="F227" s="7"/>
      <c r="G227" s="1" t="s">
        <v>33</v>
      </c>
      <c r="H227" s="1" t="s">
        <v>34</v>
      </c>
      <c r="I227" s="1" t="s">
        <v>3305</v>
      </c>
      <c r="J227" s="1">
        <f t="shared" si="0"/>
        <v>89</v>
      </c>
      <c r="K227" s="1" t="s">
        <v>916</v>
      </c>
      <c r="L227" s="1" t="s">
        <v>918</v>
      </c>
      <c r="M227" s="1" t="s">
        <v>46</v>
      </c>
      <c r="N227" s="1" t="s">
        <v>49</v>
      </c>
      <c r="O227" s="1" t="s">
        <v>3309</v>
      </c>
      <c r="P227" s="1" t="s">
        <v>3312</v>
      </c>
      <c r="Q227" s="1" t="s">
        <v>2781</v>
      </c>
      <c r="R227" s="1" t="s">
        <v>2782</v>
      </c>
      <c r="S227" s="1" t="s">
        <v>3316</v>
      </c>
      <c r="T227" s="1" t="s">
        <v>57</v>
      </c>
      <c r="U227" s="1" t="s">
        <v>59</v>
      </c>
      <c r="V227" s="1" t="s">
        <v>921</v>
      </c>
      <c r="W227" s="1" t="s">
        <v>2806</v>
      </c>
      <c r="X227" s="7"/>
    </row>
    <row r="228" spans="1:24" ht="15" customHeight="1">
      <c r="A228" s="1" t="s">
        <v>2819</v>
      </c>
      <c r="B228" s="1" t="s">
        <v>3321</v>
      </c>
      <c r="C228" s="106">
        <v>1</v>
      </c>
      <c r="D228" s="107">
        <v>1</v>
      </c>
      <c r="E228" s="7"/>
      <c r="F228" s="7"/>
      <c r="G228" s="1" t="s">
        <v>33</v>
      </c>
      <c r="H228" s="1" t="s">
        <v>34</v>
      </c>
      <c r="I228" s="1" t="s">
        <v>3325</v>
      </c>
      <c r="J228" s="1">
        <f t="shared" si="0"/>
        <v>75</v>
      </c>
      <c r="K228" s="1" t="s">
        <v>916</v>
      </c>
      <c r="L228" s="1" t="s">
        <v>918</v>
      </c>
      <c r="M228" s="1" t="s">
        <v>46</v>
      </c>
      <c r="N228" s="1" t="s">
        <v>49</v>
      </c>
      <c r="O228" s="1" t="s">
        <v>3330</v>
      </c>
      <c r="P228" s="1" t="s">
        <v>3332</v>
      </c>
      <c r="Q228" s="1" t="s">
        <v>2763</v>
      </c>
      <c r="R228" s="1" t="s">
        <v>2765</v>
      </c>
      <c r="S228" s="1" t="s">
        <v>3335</v>
      </c>
      <c r="T228" s="1" t="s">
        <v>57</v>
      </c>
      <c r="U228" s="1" t="s">
        <v>59</v>
      </c>
      <c r="V228" s="1" t="s">
        <v>921</v>
      </c>
      <c r="W228" s="1" t="s">
        <v>3103</v>
      </c>
      <c r="X228" s="7"/>
    </row>
    <row r="229" spans="1:24" ht="15" customHeight="1">
      <c r="A229" s="1" t="s">
        <v>2819</v>
      </c>
      <c r="B229" s="1" t="s">
        <v>3340</v>
      </c>
      <c r="C229" s="106">
        <v>1</v>
      </c>
      <c r="D229" s="107">
        <v>1</v>
      </c>
      <c r="E229" s="7"/>
      <c r="F229" s="7"/>
      <c r="G229" s="1" t="s">
        <v>33</v>
      </c>
      <c r="H229" s="1" t="s">
        <v>34</v>
      </c>
      <c r="I229" s="1" t="s">
        <v>3345</v>
      </c>
      <c r="J229" s="1">
        <f t="shared" si="0"/>
        <v>66</v>
      </c>
      <c r="K229" s="1" t="s">
        <v>916</v>
      </c>
      <c r="L229" s="1" t="s">
        <v>918</v>
      </c>
      <c r="M229" s="1" t="s">
        <v>46</v>
      </c>
      <c r="N229" s="1" t="s">
        <v>49</v>
      </c>
      <c r="O229" s="1" t="s">
        <v>3349</v>
      </c>
      <c r="P229" s="1" t="s">
        <v>3350</v>
      </c>
      <c r="Q229" s="1" t="s">
        <v>736</v>
      </c>
      <c r="R229" s="1" t="s">
        <v>738</v>
      </c>
      <c r="S229" s="1" t="s">
        <v>3353</v>
      </c>
      <c r="T229" s="1" t="s">
        <v>57</v>
      </c>
      <c r="U229" s="1" t="s">
        <v>59</v>
      </c>
      <c r="V229" s="1" t="s">
        <v>921</v>
      </c>
      <c r="W229" s="1" t="s">
        <v>1173</v>
      </c>
      <c r="X229" s="7"/>
    </row>
    <row r="230" spans="1:24" ht="15" customHeight="1">
      <c r="A230" s="1" t="s">
        <v>2819</v>
      </c>
      <c r="B230" s="1" t="s">
        <v>3359</v>
      </c>
      <c r="C230" s="106">
        <v>1</v>
      </c>
      <c r="D230" s="107">
        <v>1</v>
      </c>
      <c r="E230" s="7"/>
      <c r="F230" s="7"/>
      <c r="G230" s="1" t="s">
        <v>33</v>
      </c>
      <c r="H230" s="1" t="s">
        <v>34</v>
      </c>
      <c r="I230" s="1" t="s">
        <v>3362</v>
      </c>
      <c r="J230" s="1">
        <f t="shared" si="0"/>
        <v>39</v>
      </c>
      <c r="K230" s="1" t="s">
        <v>916</v>
      </c>
      <c r="L230" s="1" t="s">
        <v>918</v>
      </c>
      <c r="M230" s="1" t="s">
        <v>46</v>
      </c>
      <c r="N230" s="1" t="s">
        <v>49</v>
      </c>
      <c r="O230" s="1" t="s">
        <v>3368</v>
      </c>
      <c r="P230" s="1" t="s">
        <v>3369</v>
      </c>
      <c r="Q230" s="1" t="s">
        <v>931</v>
      </c>
      <c r="R230" s="1" t="s">
        <v>932</v>
      </c>
      <c r="S230" s="1" t="s">
        <v>3371</v>
      </c>
      <c r="T230" s="1" t="s">
        <v>57</v>
      </c>
      <c r="U230" s="1" t="s">
        <v>59</v>
      </c>
      <c r="V230" s="1" t="s">
        <v>921</v>
      </c>
      <c r="W230" s="1" t="s">
        <v>3377</v>
      </c>
      <c r="X230" s="7"/>
    </row>
    <row r="231" spans="1:24" ht="15" customHeight="1">
      <c r="A231" s="1" t="s">
        <v>2819</v>
      </c>
      <c r="B231" s="1" t="s">
        <v>3379</v>
      </c>
      <c r="C231" s="106">
        <v>1</v>
      </c>
      <c r="D231" s="107">
        <v>1</v>
      </c>
      <c r="E231" s="7"/>
      <c r="F231" s="7"/>
      <c r="G231" s="1" t="s">
        <v>33</v>
      </c>
      <c r="H231" s="1" t="s">
        <v>34</v>
      </c>
      <c r="I231" s="1" t="s">
        <v>3381</v>
      </c>
      <c r="J231" s="1">
        <f t="shared" si="0"/>
        <v>53</v>
      </c>
      <c r="K231" s="1" t="s">
        <v>916</v>
      </c>
      <c r="L231" s="1" t="s">
        <v>918</v>
      </c>
      <c r="M231" s="1" t="s">
        <v>46</v>
      </c>
      <c r="N231" s="1" t="s">
        <v>49</v>
      </c>
      <c r="O231" s="1" t="s">
        <v>3387</v>
      </c>
      <c r="P231" s="1" t="s">
        <v>3388</v>
      </c>
      <c r="Q231" s="1" t="s">
        <v>975</v>
      </c>
      <c r="R231" s="1" t="s">
        <v>977</v>
      </c>
      <c r="S231" s="1" t="s">
        <v>3393</v>
      </c>
      <c r="T231" s="1" t="s">
        <v>57</v>
      </c>
      <c r="U231" s="1" t="s">
        <v>59</v>
      </c>
      <c r="V231" s="1" t="s">
        <v>921</v>
      </c>
      <c r="W231" s="1" t="s">
        <v>3398</v>
      </c>
      <c r="X231" s="7"/>
    </row>
    <row r="232" spans="1:24" ht="15" customHeight="1">
      <c r="A232" s="1" t="s">
        <v>2819</v>
      </c>
      <c r="B232" s="1" t="s">
        <v>3400</v>
      </c>
      <c r="C232" s="106">
        <v>1</v>
      </c>
      <c r="D232" s="107">
        <v>1</v>
      </c>
      <c r="E232" s="7"/>
      <c r="F232" s="7"/>
      <c r="G232" s="1" t="s">
        <v>33</v>
      </c>
      <c r="H232" s="1" t="s">
        <v>34</v>
      </c>
      <c r="I232" s="1" t="s">
        <v>3403</v>
      </c>
      <c r="J232" s="1">
        <f t="shared" si="0"/>
        <v>45</v>
      </c>
      <c r="K232" s="1" t="s">
        <v>916</v>
      </c>
      <c r="L232" s="1" t="s">
        <v>918</v>
      </c>
      <c r="M232" s="1" t="s">
        <v>46</v>
      </c>
      <c r="N232" s="1" t="s">
        <v>49</v>
      </c>
      <c r="O232" s="1" t="s">
        <v>3410</v>
      </c>
      <c r="P232" s="1" t="s">
        <v>3412</v>
      </c>
      <c r="Q232" s="1" t="s">
        <v>135</v>
      </c>
      <c r="R232" s="1" t="s">
        <v>136</v>
      </c>
      <c r="S232" s="1" t="s">
        <v>3417</v>
      </c>
      <c r="T232" s="1" t="s">
        <v>57</v>
      </c>
      <c r="U232" s="1" t="s">
        <v>59</v>
      </c>
      <c r="V232" s="1" t="s">
        <v>921</v>
      </c>
      <c r="W232" s="1" t="s">
        <v>3421</v>
      </c>
      <c r="X232" s="7"/>
    </row>
    <row r="233" spans="1:24" ht="15" customHeight="1">
      <c r="A233" s="1" t="s">
        <v>2819</v>
      </c>
      <c r="B233" s="1" t="s">
        <v>3423</v>
      </c>
      <c r="C233" s="106">
        <v>1</v>
      </c>
      <c r="D233" s="107">
        <v>1</v>
      </c>
      <c r="E233" s="7"/>
      <c r="F233" s="7"/>
      <c r="G233" s="1" t="s">
        <v>33</v>
      </c>
      <c r="H233" s="1" t="s">
        <v>34</v>
      </c>
      <c r="I233" s="1" t="s">
        <v>2515</v>
      </c>
      <c r="J233" s="1">
        <f t="shared" si="0"/>
        <v>19</v>
      </c>
      <c r="K233" s="1" t="s">
        <v>170</v>
      </c>
      <c r="L233" s="1" t="s">
        <v>171</v>
      </c>
      <c r="M233" s="1" t="s">
        <v>46</v>
      </c>
      <c r="N233" s="1" t="s">
        <v>49</v>
      </c>
      <c r="O233" s="1" t="s">
        <v>916</v>
      </c>
      <c r="P233" s="1" t="s">
        <v>918</v>
      </c>
      <c r="Q233" s="1" t="s">
        <v>46</v>
      </c>
      <c r="R233" s="1" t="s">
        <v>49</v>
      </c>
      <c r="S233" s="1" t="s">
        <v>2520</v>
      </c>
      <c r="T233" s="1" t="s">
        <v>78</v>
      </c>
      <c r="U233" s="1" t="s">
        <v>59</v>
      </c>
      <c r="V233" s="1" t="s">
        <v>177</v>
      </c>
      <c r="W233" s="1" t="s">
        <v>921</v>
      </c>
      <c r="X233" s="7"/>
    </row>
    <row r="234" spans="1:24" ht="15" customHeight="1">
      <c r="A234" s="1" t="s">
        <v>2819</v>
      </c>
      <c r="B234" s="1" t="s">
        <v>3438</v>
      </c>
      <c r="C234" s="106"/>
      <c r="D234" s="107"/>
      <c r="E234" s="7"/>
      <c r="F234" s="7"/>
      <c r="G234" s="1" t="s">
        <v>344</v>
      </c>
      <c r="H234" s="1" t="s">
        <v>31</v>
      </c>
      <c r="I234" s="1" t="s">
        <v>3440</v>
      </c>
      <c r="J234" s="1">
        <f t="shared" si="0"/>
        <v>48</v>
      </c>
      <c r="K234" s="1" t="s">
        <v>1280</v>
      </c>
      <c r="L234" s="1" t="s">
        <v>1282</v>
      </c>
      <c r="M234" s="1" t="s">
        <v>174</v>
      </c>
      <c r="N234" s="1" t="s">
        <v>175</v>
      </c>
      <c r="O234" s="1" t="s">
        <v>170</v>
      </c>
      <c r="P234" s="1" t="s">
        <v>171</v>
      </c>
      <c r="Q234" s="1" t="s">
        <v>46</v>
      </c>
      <c r="R234" s="1" t="s">
        <v>49</v>
      </c>
      <c r="S234" s="1" t="s">
        <v>3451</v>
      </c>
      <c r="T234" s="1" t="s">
        <v>57</v>
      </c>
      <c r="U234" s="1" t="s">
        <v>203</v>
      </c>
      <c r="V234" s="1" t="s">
        <v>1289</v>
      </c>
      <c r="W234" s="1" t="s">
        <v>177</v>
      </c>
      <c r="X234" s="7"/>
    </row>
    <row r="235" spans="1:24" ht="15" customHeight="1">
      <c r="A235" s="1" t="s">
        <v>2819</v>
      </c>
      <c r="B235" s="1" t="s">
        <v>3457</v>
      </c>
      <c r="C235" s="106"/>
      <c r="D235" s="107"/>
      <c r="E235" s="7"/>
      <c r="F235" s="7"/>
      <c r="G235" s="1" t="s">
        <v>344</v>
      </c>
      <c r="H235" s="1" t="s">
        <v>31</v>
      </c>
      <c r="I235" s="1" t="s">
        <v>3305</v>
      </c>
      <c r="J235" s="1">
        <f t="shared" si="0"/>
        <v>89</v>
      </c>
      <c r="K235" s="1" t="s">
        <v>916</v>
      </c>
      <c r="L235" s="1" t="s">
        <v>918</v>
      </c>
      <c r="M235" s="1" t="s">
        <v>46</v>
      </c>
      <c r="N235" s="1" t="s">
        <v>49</v>
      </c>
      <c r="O235" s="1" t="s">
        <v>3309</v>
      </c>
      <c r="P235" s="1" t="s">
        <v>3312</v>
      </c>
      <c r="Q235" s="1" t="s">
        <v>2781</v>
      </c>
      <c r="R235" s="1" t="s">
        <v>2782</v>
      </c>
      <c r="S235" s="1" t="s">
        <v>3316</v>
      </c>
      <c r="T235" s="1" t="s">
        <v>57</v>
      </c>
      <c r="U235" s="1" t="s">
        <v>59</v>
      </c>
      <c r="V235" s="1" t="s">
        <v>921</v>
      </c>
      <c r="W235" s="1" t="s">
        <v>2806</v>
      </c>
      <c r="X235" s="7"/>
    </row>
    <row r="236" spans="1:24" ht="15" customHeight="1">
      <c r="A236" s="1" t="s">
        <v>2819</v>
      </c>
      <c r="B236" s="1" t="s">
        <v>3470</v>
      </c>
      <c r="C236" s="106">
        <v>1</v>
      </c>
      <c r="D236" s="107">
        <v>1</v>
      </c>
      <c r="E236" s="7"/>
      <c r="F236" s="7"/>
      <c r="G236" s="1" t="s">
        <v>2843</v>
      </c>
      <c r="H236" s="1" t="s">
        <v>34</v>
      </c>
      <c r="I236" s="1" t="s">
        <v>3472</v>
      </c>
      <c r="J236" s="1">
        <f t="shared" si="0"/>
        <v>83</v>
      </c>
      <c r="K236" s="1" t="s">
        <v>916</v>
      </c>
      <c r="L236" s="1" t="s">
        <v>918</v>
      </c>
      <c r="M236" s="1" t="s">
        <v>46</v>
      </c>
      <c r="N236" s="1" t="s">
        <v>49</v>
      </c>
      <c r="O236" s="1" t="s">
        <v>3477</v>
      </c>
      <c r="P236" s="1" t="s">
        <v>2948</v>
      </c>
      <c r="Q236" s="1" t="s">
        <v>3479</v>
      </c>
      <c r="R236" s="1" t="s">
        <v>3480</v>
      </c>
      <c r="S236" s="1" t="s">
        <v>3482</v>
      </c>
      <c r="T236" s="1" t="s">
        <v>57</v>
      </c>
      <c r="U236" s="1" t="s">
        <v>94</v>
      </c>
      <c r="V236" s="1" t="s">
        <v>3485</v>
      </c>
      <c r="W236" s="1" t="s">
        <v>921</v>
      </c>
      <c r="X236" s="7"/>
    </row>
    <row r="237" spans="1:24" ht="15" customHeight="1">
      <c r="A237" s="1" t="s">
        <v>2819</v>
      </c>
      <c r="B237" s="1" t="s">
        <v>3488</v>
      </c>
      <c r="C237" s="106">
        <v>1</v>
      </c>
      <c r="D237" s="107">
        <v>1</v>
      </c>
      <c r="E237" s="7"/>
      <c r="F237" s="7"/>
      <c r="G237" s="1" t="s">
        <v>2843</v>
      </c>
      <c r="H237" s="1" t="s">
        <v>34</v>
      </c>
      <c r="I237" s="1" t="s">
        <v>3492</v>
      </c>
      <c r="J237" s="1">
        <f t="shared" si="0"/>
        <v>81</v>
      </c>
      <c r="K237" s="1" t="s">
        <v>916</v>
      </c>
      <c r="L237" s="1" t="s">
        <v>918</v>
      </c>
      <c r="M237" s="1" t="s">
        <v>46</v>
      </c>
      <c r="N237" s="1" t="s">
        <v>49</v>
      </c>
      <c r="O237" s="1" t="s">
        <v>3495</v>
      </c>
      <c r="P237" s="1" t="s">
        <v>2948</v>
      </c>
      <c r="Q237" s="1" t="s">
        <v>3479</v>
      </c>
      <c r="R237" s="1" t="s">
        <v>3480</v>
      </c>
      <c r="S237" s="1" t="s">
        <v>3499</v>
      </c>
      <c r="T237" s="1" t="s">
        <v>57</v>
      </c>
      <c r="U237" s="1" t="s">
        <v>94</v>
      </c>
      <c r="V237" s="1" t="s">
        <v>3503</v>
      </c>
      <c r="W237" s="1" t="s">
        <v>921</v>
      </c>
      <c r="X237" s="7"/>
    </row>
    <row r="238" spans="1:24" ht="15" customHeight="1">
      <c r="A238" s="1" t="s">
        <v>2819</v>
      </c>
      <c r="B238" s="1" t="s">
        <v>3506</v>
      </c>
      <c r="C238" s="106">
        <v>1</v>
      </c>
      <c r="D238" s="107">
        <v>1</v>
      </c>
      <c r="E238" s="7"/>
      <c r="F238" s="7"/>
      <c r="G238" s="1" t="s">
        <v>2824</v>
      </c>
      <c r="H238" s="1" t="s">
        <v>34</v>
      </c>
      <c r="I238" s="1" t="s">
        <v>915</v>
      </c>
      <c r="J238" s="1">
        <f t="shared" si="0"/>
        <v>14</v>
      </c>
      <c r="K238" s="1" t="s">
        <v>916</v>
      </c>
      <c r="L238" s="1" t="s">
        <v>918</v>
      </c>
      <c r="M238" s="1" t="s">
        <v>46</v>
      </c>
      <c r="N238" s="1" t="s">
        <v>49</v>
      </c>
      <c r="O238" s="1" t="s">
        <v>855</v>
      </c>
      <c r="P238" s="1" t="s">
        <v>856</v>
      </c>
      <c r="Q238" s="1" t="s">
        <v>46</v>
      </c>
      <c r="R238" s="1" t="s">
        <v>49</v>
      </c>
      <c r="S238" s="1" t="s">
        <v>920</v>
      </c>
      <c r="T238" s="1" t="s">
        <v>78</v>
      </c>
      <c r="U238" s="1" t="s">
        <v>1888</v>
      </c>
      <c r="V238" s="1" t="s">
        <v>921</v>
      </c>
      <c r="W238" s="1" t="s">
        <v>862</v>
      </c>
      <c r="X238" s="7"/>
    </row>
    <row r="239" spans="1:24" ht="15" customHeight="1">
      <c r="A239" s="1" t="s">
        <v>2819</v>
      </c>
      <c r="B239" s="1" t="s">
        <v>3521</v>
      </c>
      <c r="C239" s="106">
        <v>1</v>
      </c>
      <c r="D239" s="107"/>
      <c r="E239" s="7"/>
      <c r="F239" s="7"/>
      <c r="G239" s="1" t="s">
        <v>148</v>
      </c>
      <c r="H239" s="1" t="s">
        <v>34</v>
      </c>
      <c r="I239" s="1" t="s">
        <v>3524</v>
      </c>
      <c r="J239" s="1">
        <f t="shared" si="0"/>
        <v>30</v>
      </c>
      <c r="K239" s="1" t="s">
        <v>1280</v>
      </c>
      <c r="L239" s="1" t="s">
        <v>1282</v>
      </c>
      <c r="M239" s="1" t="s">
        <v>174</v>
      </c>
      <c r="N239" s="1" t="s">
        <v>175</v>
      </c>
      <c r="O239" s="1" t="s">
        <v>2921</v>
      </c>
      <c r="P239" s="1" t="s">
        <v>2833</v>
      </c>
      <c r="Q239" s="1" t="s">
        <v>1838</v>
      </c>
      <c r="R239" s="1" t="s">
        <v>1839</v>
      </c>
      <c r="S239" s="1" t="s">
        <v>3535</v>
      </c>
      <c r="T239" s="1" t="s">
        <v>57</v>
      </c>
      <c r="U239" s="1" t="s">
        <v>3063</v>
      </c>
      <c r="V239" s="1" t="s">
        <v>1289</v>
      </c>
      <c r="W239" s="1" t="s">
        <v>2930</v>
      </c>
      <c r="X239" s="7"/>
    </row>
    <row r="240" spans="1:24" ht="15" customHeight="1">
      <c r="A240" s="1" t="s">
        <v>2819</v>
      </c>
      <c r="B240" s="1" t="s">
        <v>3540</v>
      </c>
      <c r="C240" s="106"/>
      <c r="D240" s="107"/>
      <c r="E240" s="7"/>
      <c r="F240" s="7"/>
      <c r="G240" s="1" t="s">
        <v>148</v>
      </c>
      <c r="H240" s="1" t="s">
        <v>34</v>
      </c>
      <c r="I240" s="1" t="s">
        <v>3546</v>
      </c>
      <c r="J240" s="1">
        <f t="shared" si="0"/>
        <v>77</v>
      </c>
      <c r="K240" s="1" t="s">
        <v>1280</v>
      </c>
      <c r="L240" s="1" t="s">
        <v>1282</v>
      </c>
      <c r="M240" s="1" t="s">
        <v>174</v>
      </c>
      <c r="N240" s="1" t="s">
        <v>175</v>
      </c>
      <c r="O240" s="1" t="s">
        <v>2831</v>
      </c>
      <c r="P240" s="1" t="s">
        <v>2833</v>
      </c>
      <c r="Q240" s="1" t="s">
        <v>2834</v>
      </c>
      <c r="R240" s="1" t="s">
        <v>2834</v>
      </c>
      <c r="S240" s="1" t="s">
        <v>3554</v>
      </c>
      <c r="T240" s="1" t="s">
        <v>57</v>
      </c>
      <c r="U240" s="1" t="s">
        <v>3063</v>
      </c>
      <c r="V240" s="1" t="s">
        <v>1289</v>
      </c>
      <c r="W240" s="1" t="s">
        <v>1428</v>
      </c>
      <c r="X240" s="7"/>
    </row>
    <row r="241" spans="1:24" ht="15" customHeight="1">
      <c r="A241" s="1" t="s">
        <v>3558</v>
      </c>
      <c r="B241" s="1" t="s">
        <v>3561</v>
      </c>
      <c r="C241" s="106">
        <v>1</v>
      </c>
      <c r="D241" s="107"/>
      <c r="E241" s="7"/>
      <c r="F241" s="7"/>
      <c r="G241" s="1" t="s">
        <v>344</v>
      </c>
      <c r="H241" s="1" t="s">
        <v>31</v>
      </c>
      <c r="I241" s="1" t="s">
        <v>3564</v>
      </c>
      <c r="J241" s="1">
        <f t="shared" si="0"/>
        <v>19</v>
      </c>
      <c r="K241" s="1" t="s">
        <v>455</v>
      </c>
      <c r="L241" s="1" t="s">
        <v>456</v>
      </c>
      <c r="M241" s="1" t="s">
        <v>46</v>
      </c>
      <c r="N241" s="1" t="s">
        <v>49</v>
      </c>
      <c r="O241" s="1" t="s">
        <v>3567</v>
      </c>
      <c r="P241" s="1" t="s">
        <v>3569</v>
      </c>
      <c r="Q241" s="1" t="s">
        <v>65</v>
      </c>
      <c r="R241" s="1" t="s">
        <v>68</v>
      </c>
      <c r="S241" s="1" t="s">
        <v>3571</v>
      </c>
      <c r="T241" s="1" t="s">
        <v>57</v>
      </c>
      <c r="U241" s="1" t="s">
        <v>59</v>
      </c>
      <c r="V241" s="1" t="s">
        <v>460</v>
      </c>
      <c r="W241" s="1" t="s">
        <v>3574</v>
      </c>
      <c r="X241" s="7"/>
    </row>
    <row r="242" spans="1:24" ht="15" customHeight="1">
      <c r="A242" s="1" t="s">
        <v>3558</v>
      </c>
      <c r="B242" s="1" t="s">
        <v>3578</v>
      </c>
      <c r="C242" s="106">
        <v>1</v>
      </c>
      <c r="D242" s="107"/>
      <c r="E242" s="7"/>
      <c r="F242" s="7"/>
      <c r="G242" s="1" t="s">
        <v>344</v>
      </c>
      <c r="H242" s="1" t="s">
        <v>31</v>
      </c>
      <c r="I242" s="1" t="s">
        <v>3580</v>
      </c>
      <c r="J242" s="1">
        <f t="shared" si="0"/>
        <v>13</v>
      </c>
      <c r="K242" s="1" t="s">
        <v>455</v>
      </c>
      <c r="L242" s="1" t="s">
        <v>456</v>
      </c>
      <c r="M242" s="1" t="s">
        <v>46</v>
      </c>
      <c r="N242" s="1" t="s">
        <v>49</v>
      </c>
      <c r="O242" s="1" t="s">
        <v>3582</v>
      </c>
      <c r="P242" s="1" t="s">
        <v>3583</v>
      </c>
      <c r="Q242" s="1" t="s">
        <v>65</v>
      </c>
      <c r="R242" s="1" t="s">
        <v>68</v>
      </c>
      <c r="S242" s="1" t="s">
        <v>3585</v>
      </c>
      <c r="T242" s="1" t="s">
        <v>57</v>
      </c>
      <c r="U242" s="1" t="s">
        <v>59</v>
      </c>
      <c r="V242" s="1" t="s">
        <v>460</v>
      </c>
      <c r="W242" s="1" t="s">
        <v>3587</v>
      </c>
      <c r="X242" s="7"/>
    </row>
    <row r="243" spans="1:24" ht="15" customHeight="1">
      <c r="A243" s="1" t="s">
        <v>3558</v>
      </c>
      <c r="B243" s="1" t="s">
        <v>3588</v>
      </c>
      <c r="C243" s="106">
        <v>1</v>
      </c>
      <c r="D243" s="107"/>
      <c r="E243" s="7"/>
      <c r="F243" s="7"/>
      <c r="G243" s="1" t="s">
        <v>145</v>
      </c>
      <c r="H243" s="1" t="s">
        <v>34</v>
      </c>
      <c r="I243" s="1" t="s">
        <v>3591</v>
      </c>
      <c r="J243" s="1">
        <f t="shared" si="0"/>
        <v>25</v>
      </c>
      <c r="K243" s="1" t="s">
        <v>3592</v>
      </c>
      <c r="L243" s="1" t="s">
        <v>3593</v>
      </c>
      <c r="M243" s="1" t="s">
        <v>46</v>
      </c>
      <c r="N243" s="1" t="s">
        <v>49</v>
      </c>
      <c r="O243" s="1" t="s">
        <v>3567</v>
      </c>
      <c r="P243" s="1" t="s">
        <v>3569</v>
      </c>
      <c r="Q243" s="1" t="s">
        <v>65</v>
      </c>
      <c r="R243" s="1" t="s">
        <v>68</v>
      </c>
      <c r="S243" s="1" t="s">
        <v>3599</v>
      </c>
      <c r="T243" s="1" t="s">
        <v>57</v>
      </c>
      <c r="U243" s="1" t="s">
        <v>59</v>
      </c>
      <c r="V243" s="1" t="s">
        <v>3601</v>
      </c>
      <c r="W243" s="1" t="s">
        <v>3602</v>
      </c>
      <c r="X243" s="7"/>
    </row>
    <row r="244" spans="1:24" ht="15" customHeight="1">
      <c r="A244" s="1" t="s">
        <v>3558</v>
      </c>
      <c r="B244" s="1" t="s">
        <v>3604</v>
      </c>
      <c r="C244" s="106">
        <v>1</v>
      </c>
      <c r="D244" s="107"/>
      <c r="E244" s="7"/>
      <c r="F244" s="7"/>
      <c r="G244" s="1" t="s">
        <v>145</v>
      </c>
      <c r="H244" s="1" t="s">
        <v>34</v>
      </c>
      <c r="I244" s="1" t="s">
        <v>3606</v>
      </c>
      <c r="J244" s="1">
        <f t="shared" si="0"/>
        <v>17</v>
      </c>
      <c r="K244" s="1" t="s">
        <v>1242</v>
      </c>
      <c r="L244" s="1" t="s">
        <v>1243</v>
      </c>
      <c r="M244" s="1" t="s">
        <v>46</v>
      </c>
      <c r="N244" s="1" t="s">
        <v>49</v>
      </c>
      <c r="O244" s="1" t="s">
        <v>3582</v>
      </c>
      <c r="P244" s="1" t="s">
        <v>3583</v>
      </c>
      <c r="Q244" s="1" t="s">
        <v>65</v>
      </c>
      <c r="R244" s="1" t="s">
        <v>68</v>
      </c>
      <c r="S244" s="1" t="s">
        <v>3609</v>
      </c>
      <c r="T244" s="1" t="s">
        <v>57</v>
      </c>
      <c r="U244" s="1" t="s">
        <v>59</v>
      </c>
      <c r="V244" s="1" t="s">
        <v>1255</v>
      </c>
      <c r="W244" s="1" t="s">
        <v>3610</v>
      </c>
      <c r="X244" s="7"/>
    </row>
    <row r="245" spans="1:24" ht="15" customHeight="1">
      <c r="A245" s="1" t="s">
        <v>3558</v>
      </c>
      <c r="B245" s="1" t="s">
        <v>3612</v>
      </c>
      <c r="C245" s="106">
        <v>1</v>
      </c>
      <c r="D245" s="107">
        <v>1</v>
      </c>
      <c r="E245" s="7"/>
      <c r="F245" s="7"/>
      <c r="G245" s="1" t="s">
        <v>415</v>
      </c>
      <c r="H245" s="1" t="s">
        <v>31</v>
      </c>
      <c r="I245" s="1" t="s">
        <v>3614</v>
      </c>
      <c r="J245" s="1">
        <f t="shared" si="0"/>
        <v>23</v>
      </c>
      <c r="K245" s="1" t="s">
        <v>637</v>
      </c>
      <c r="L245" s="1" t="s">
        <v>639</v>
      </c>
      <c r="M245" s="1" t="s">
        <v>46</v>
      </c>
      <c r="N245" s="1" t="s">
        <v>49</v>
      </c>
      <c r="O245" s="1" t="s">
        <v>3592</v>
      </c>
      <c r="P245" s="1" t="s">
        <v>3593</v>
      </c>
      <c r="Q245" s="1" t="s">
        <v>46</v>
      </c>
      <c r="R245" s="1" t="s">
        <v>49</v>
      </c>
      <c r="S245" s="1" t="s">
        <v>3617</v>
      </c>
      <c r="T245" s="1" t="s">
        <v>78</v>
      </c>
      <c r="U245" s="1" t="s">
        <v>1888</v>
      </c>
      <c r="V245" s="1" t="s">
        <v>646</v>
      </c>
      <c r="W245" s="1" t="s">
        <v>3601</v>
      </c>
      <c r="X245" s="7"/>
    </row>
    <row r="246" spans="1:24" ht="15" customHeight="1">
      <c r="A246" s="1" t="s">
        <v>3558</v>
      </c>
      <c r="B246" s="1" t="s">
        <v>3621</v>
      </c>
      <c r="C246" s="106">
        <v>1</v>
      </c>
      <c r="D246" s="107">
        <v>1</v>
      </c>
      <c r="E246" s="7"/>
      <c r="F246" s="7"/>
      <c r="G246" s="1" t="s">
        <v>415</v>
      </c>
      <c r="H246" s="1" t="s">
        <v>31</v>
      </c>
      <c r="I246" s="1" t="s">
        <v>1852</v>
      </c>
      <c r="J246" s="1">
        <f t="shared" si="0"/>
        <v>12</v>
      </c>
      <c r="K246" s="1" t="s">
        <v>637</v>
      </c>
      <c r="L246" s="1" t="s">
        <v>639</v>
      </c>
      <c r="M246" s="1" t="s">
        <v>46</v>
      </c>
      <c r="N246" s="1" t="s">
        <v>49</v>
      </c>
      <c r="O246" s="1" t="s">
        <v>1242</v>
      </c>
      <c r="P246" s="1" t="s">
        <v>1243</v>
      </c>
      <c r="Q246" s="1" t="s">
        <v>46</v>
      </c>
      <c r="R246" s="1" t="s">
        <v>49</v>
      </c>
      <c r="S246" s="1" t="s">
        <v>2686</v>
      </c>
      <c r="T246" s="1" t="s">
        <v>78</v>
      </c>
      <c r="U246" s="1" t="s">
        <v>1888</v>
      </c>
      <c r="V246" s="1" t="s">
        <v>646</v>
      </c>
      <c r="W246" s="1" t="s">
        <v>1255</v>
      </c>
      <c r="X246" s="7"/>
    </row>
    <row r="247" spans="1:24" ht="15" customHeight="1">
      <c r="A247" s="1" t="s">
        <v>3632</v>
      </c>
      <c r="B247" s="1" t="s">
        <v>3634</v>
      </c>
      <c r="C247" s="106">
        <v>1</v>
      </c>
      <c r="D247" s="107"/>
      <c r="E247" s="7"/>
      <c r="F247" s="7"/>
      <c r="G247" s="1" t="s">
        <v>1080</v>
      </c>
      <c r="H247" s="1" t="s">
        <v>31</v>
      </c>
      <c r="I247" s="1" t="s">
        <v>3639</v>
      </c>
      <c r="J247" s="1">
        <f t="shared" si="0"/>
        <v>36</v>
      </c>
      <c r="K247" s="1" t="s">
        <v>169</v>
      </c>
      <c r="L247" s="1" t="s">
        <v>172</v>
      </c>
      <c r="M247" s="1" t="s">
        <v>174</v>
      </c>
      <c r="N247" s="1" t="s">
        <v>175</v>
      </c>
      <c r="O247" s="1" t="s">
        <v>3592</v>
      </c>
      <c r="P247" s="1" t="s">
        <v>3593</v>
      </c>
      <c r="Q247" s="1" t="s">
        <v>46</v>
      </c>
      <c r="R247" s="1" t="s">
        <v>49</v>
      </c>
      <c r="S247" s="1" t="s">
        <v>3645</v>
      </c>
      <c r="T247" s="1" t="s">
        <v>57</v>
      </c>
      <c r="U247" s="1" t="s">
        <v>59</v>
      </c>
      <c r="V247" s="1" t="s">
        <v>180</v>
      </c>
      <c r="W247" s="1" t="s">
        <v>3601</v>
      </c>
      <c r="X247" s="7"/>
    </row>
    <row r="248" spans="1:24" ht="15" customHeight="1">
      <c r="A248" s="1" t="s">
        <v>3632</v>
      </c>
      <c r="B248" s="1" t="s">
        <v>3648</v>
      </c>
      <c r="C248" s="106">
        <v>1</v>
      </c>
      <c r="D248" s="107">
        <v>1</v>
      </c>
      <c r="E248" s="7"/>
      <c r="F248" s="7"/>
      <c r="G248" s="1" t="s">
        <v>259</v>
      </c>
      <c r="H248" s="1" t="s">
        <v>31</v>
      </c>
      <c r="I248" s="1" t="s">
        <v>530</v>
      </c>
      <c r="J248" s="1">
        <f t="shared" si="0"/>
        <v>17</v>
      </c>
      <c r="K248" s="1" t="s">
        <v>637</v>
      </c>
      <c r="L248" s="1" t="s">
        <v>639</v>
      </c>
      <c r="M248" s="1" t="s">
        <v>46</v>
      </c>
      <c r="N248" s="1" t="s">
        <v>49</v>
      </c>
      <c r="O248" s="1" t="s">
        <v>3592</v>
      </c>
      <c r="P248" s="1" t="s">
        <v>3593</v>
      </c>
      <c r="Q248" s="1" t="s">
        <v>46</v>
      </c>
      <c r="R248" s="1" t="s">
        <v>49</v>
      </c>
      <c r="S248" s="1" t="s">
        <v>3657</v>
      </c>
      <c r="T248" s="1" t="s">
        <v>78</v>
      </c>
      <c r="U248" s="1" t="s">
        <v>59</v>
      </c>
      <c r="V248" s="1" t="s">
        <v>646</v>
      </c>
      <c r="W248" s="1" t="s">
        <v>3601</v>
      </c>
      <c r="X248" s="7"/>
    </row>
    <row r="249" spans="1:24" ht="15" customHeight="1">
      <c r="A249" s="1" t="s">
        <v>3632</v>
      </c>
      <c r="B249" s="1" t="s">
        <v>3661</v>
      </c>
      <c r="C249" s="106">
        <v>1</v>
      </c>
      <c r="D249" s="107">
        <v>1</v>
      </c>
      <c r="E249" s="7"/>
      <c r="F249" s="7"/>
      <c r="G249" s="1" t="s">
        <v>259</v>
      </c>
      <c r="H249" s="1" t="s">
        <v>31</v>
      </c>
      <c r="I249" s="1" t="s">
        <v>3664</v>
      </c>
      <c r="J249" s="1">
        <f t="shared" si="0"/>
        <v>62</v>
      </c>
      <c r="K249" s="1" t="s">
        <v>3592</v>
      </c>
      <c r="L249" s="1" t="s">
        <v>3593</v>
      </c>
      <c r="M249" s="1" t="s">
        <v>46</v>
      </c>
      <c r="N249" s="1" t="s">
        <v>49</v>
      </c>
      <c r="O249" s="1" t="s">
        <v>3666</v>
      </c>
      <c r="P249" s="1" t="s">
        <v>3667</v>
      </c>
      <c r="Q249" s="1" t="s">
        <v>2834</v>
      </c>
      <c r="R249" s="1" t="s">
        <v>2834</v>
      </c>
      <c r="S249" s="1" t="s">
        <v>3672</v>
      </c>
      <c r="T249" s="1" t="s">
        <v>57</v>
      </c>
      <c r="U249" s="1" t="s">
        <v>59</v>
      </c>
      <c r="V249" s="1" t="s">
        <v>3601</v>
      </c>
      <c r="W249" s="1" t="s">
        <v>3673</v>
      </c>
      <c r="X249" s="7"/>
    </row>
    <row r="250" spans="1:24" ht="15" customHeight="1">
      <c r="A250" s="1" t="s">
        <v>3632</v>
      </c>
      <c r="B250" s="1" t="s">
        <v>3675</v>
      </c>
      <c r="C250" s="106">
        <v>1</v>
      </c>
      <c r="D250" s="107">
        <v>1</v>
      </c>
      <c r="E250" s="7"/>
      <c r="F250" s="7"/>
      <c r="G250" s="1" t="s">
        <v>259</v>
      </c>
      <c r="H250" s="1" t="s">
        <v>31</v>
      </c>
      <c r="I250" s="1" t="s">
        <v>3664</v>
      </c>
      <c r="J250" s="1">
        <f t="shared" si="0"/>
        <v>62</v>
      </c>
      <c r="K250" s="1" t="s">
        <v>3592</v>
      </c>
      <c r="L250" s="1" t="s">
        <v>3593</v>
      </c>
      <c r="M250" s="1" t="s">
        <v>46</v>
      </c>
      <c r="N250" s="1" t="s">
        <v>49</v>
      </c>
      <c r="O250" s="1" t="s">
        <v>3666</v>
      </c>
      <c r="P250" s="1" t="s">
        <v>3667</v>
      </c>
      <c r="Q250" s="1" t="s">
        <v>2834</v>
      </c>
      <c r="R250" s="1" t="s">
        <v>2834</v>
      </c>
      <c r="S250" s="1" t="s">
        <v>3672</v>
      </c>
      <c r="T250" s="1" t="s">
        <v>57</v>
      </c>
      <c r="U250" s="1" t="s">
        <v>59</v>
      </c>
      <c r="V250" s="1" t="s">
        <v>3601</v>
      </c>
      <c r="W250" s="1" t="s">
        <v>3673</v>
      </c>
      <c r="X250" s="7"/>
    </row>
    <row r="251" spans="1:24" ht="15" customHeight="1">
      <c r="A251" s="1" t="s">
        <v>3632</v>
      </c>
      <c r="B251" s="1" t="s">
        <v>3681</v>
      </c>
      <c r="C251" s="106">
        <v>1</v>
      </c>
      <c r="D251" s="107">
        <v>1</v>
      </c>
      <c r="E251" s="7"/>
      <c r="F251" s="7"/>
      <c r="G251" s="1" t="s">
        <v>259</v>
      </c>
      <c r="H251" s="1" t="s">
        <v>31</v>
      </c>
      <c r="I251" s="1" t="s">
        <v>3684</v>
      </c>
      <c r="J251" s="1">
        <f t="shared" si="0"/>
        <v>42</v>
      </c>
      <c r="K251" s="1" t="s">
        <v>3592</v>
      </c>
      <c r="L251" s="1" t="s">
        <v>3593</v>
      </c>
      <c r="M251" s="1" t="s">
        <v>46</v>
      </c>
      <c r="N251" s="1" t="s">
        <v>49</v>
      </c>
      <c r="O251" s="1" t="s">
        <v>3690</v>
      </c>
      <c r="P251" s="1" t="s">
        <v>3692</v>
      </c>
      <c r="Q251" s="1" t="s">
        <v>1838</v>
      </c>
      <c r="R251" s="1" t="s">
        <v>1839</v>
      </c>
      <c r="S251" s="1" t="s">
        <v>3694</v>
      </c>
      <c r="T251" s="1" t="s">
        <v>57</v>
      </c>
      <c r="U251" s="1" t="s">
        <v>59</v>
      </c>
      <c r="V251" s="1" t="s">
        <v>3601</v>
      </c>
      <c r="W251" s="1" t="s">
        <v>2930</v>
      </c>
      <c r="X251" s="7"/>
    </row>
    <row r="252" spans="1:24" ht="15" customHeight="1">
      <c r="A252" s="1" t="s">
        <v>3632</v>
      </c>
      <c r="B252" s="1" t="s">
        <v>3696</v>
      </c>
      <c r="C252" s="106">
        <v>1</v>
      </c>
      <c r="D252" s="107">
        <v>1</v>
      </c>
      <c r="E252" s="7"/>
      <c r="F252" s="7"/>
      <c r="G252" s="1" t="s">
        <v>259</v>
      </c>
      <c r="H252" s="1" t="s">
        <v>31</v>
      </c>
      <c r="I252" s="1" t="s">
        <v>3684</v>
      </c>
      <c r="J252" s="1">
        <f t="shared" si="0"/>
        <v>42</v>
      </c>
      <c r="K252" s="1" t="s">
        <v>3592</v>
      </c>
      <c r="L252" s="1" t="s">
        <v>3593</v>
      </c>
      <c r="M252" s="1" t="s">
        <v>46</v>
      </c>
      <c r="N252" s="1" t="s">
        <v>49</v>
      </c>
      <c r="O252" s="1" t="s">
        <v>3690</v>
      </c>
      <c r="P252" s="1" t="s">
        <v>3692</v>
      </c>
      <c r="Q252" s="1" t="s">
        <v>1838</v>
      </c>
      <c r="R252" s="1" t="s">
        <v>1839</v>
      </c>
      <c r="S252" s="1" t="s">
        <v>3694</v>
      </c>
      <c r="T252" s="1" t="s">
        <v>57</v>
      </c>
      <c r="U252" s="1" t="s">
        <v>59</v>
      </c>
      <c r="V252" s="1" t="s">
        <v>3601</v>
      </c>
      <c r="W252" s="1" t="s">
        <v>2930</v>
      </c>
      <c r="X252" s="7"/>
    </row>
    <row r="253" spans="1:24" ht="15" customHeight="1">
      <c r="A253" s="1" t="s">
        <v>3632</v>
      </c>
      <c r="B253" s="1" t="s">
        <v>3701</v>
      </c>
      <c r="C253" s="106">
        <v>1</v>
      </c>
      <c r="D253" s="107">
        <v>1</v>
      </c>
      <c r="E253" s="7"/>
      <c r="F253" s="7"/>
      <c r="G253" s="1" t="s">
        <v>259</v>
      </c>
      <c r="H253" s="1" t="s">
        <v>31</v>
      </c>
      <c r="I253" s="1" t="s">
        <v>3664</v>
      </c>
      <c r="J253" s="1">
        <f t="shared" si="0"/>
        <v>62</v>
      </c>
      <c r="K253" s="1" t="s">
        <v>3592</v>
      </c>
      <c r="L253" s="1" t="s">
        <v>3593</v>
      </c>
      <c r="M253" s="1" t="s">
        <v>46</v>
      </c>
      <c r="N253" s="1" t="s">
        <v>49</v>
      </c>
      <c r="O253" s="1" t="s">
        <v>3666</v>
      </c>
      <c r="P253" s="1" t="s">
        <v>3667</v>
      </c>
      <c r="Q253" s="1" t="s">
        <v>2834</v>
      </c>
      <c r="R253" s="1" t="s">
        <v>2834</v>
      </c>
      <c r="S253" s="1" t="s">
        <v>3672</v>
      </c>
      <c r="T253" s="1" t="s">
        <v>57</v>
      </c>
      <c r="U253" s="1" t="s">
        <v>59</v>
      </c>
      <c r="V253" s="1" t="s">
        <v>3601</v>
      </c>
      <c r="W253" s="1" t="s">
        <v>3673</v>
      </c>
      <c r="X253" s="7"/>
    </row>
    <row r="254" spans="1:24" ht="15" customHeight="1">
      <c r="A254" s="1" t="s">
        <v>3632</v>
      </c>
      <c r="B254" s="1" t="s">
        <v>3708</v>
      </c>
      <c r="C254" s="106">
        <v>1</v>
      </c>
      <c r="D254" s="107">
        <v>1</v>
      </c>
      <c r="E254" s="7"/>
      <c r="F254" s="7"/>
      <c r="G254" s="1" t="s">
        <v>259</v>
      </c>
      <c r="H254" s="1" t="s">
        <v>31</v>
      </c>
      <c r="I254" s="1" t="s">
        <v>3710</v>
      </c>
      <c r="J254" s="1">
        <f t="shared" si="0"/>
        <v>64</v>
      </c>
      <c r="K254" s="1" t="s">
        <v>3592</v>
      </c>
      <c r="L254" s="1" t="s">
        <v>3593</v>
      </c>
      <c r="M254" s="1" t="s">
        <v>46</v>
      </c>
      <c r="N254" s="1" t="s">
        <v>49</v>
      </c>
      <c r="O254" s="1" t="s">
        <v>3712</v>
      </c>
      <c r="P254" s="1" t="s">
        <v>3713</v>
      </c>
      <c r="Q254" s="1" t="s">
        <v>842</v>
      </c>
      <c r="R254" s="1" t="s">
        <v>843</v>
      </c>
      <c r="S254" s="1" t="s">
        <v>3716</v>
      </c>
      <c r="T254" s="1" t="s">
        <v>57</v>
      </c>
      <c r="U254" s="1" t="s">
        <v>59</v>
      </c>
      <c r="V254" s="1" t="s">
        <v>3601</v>
      </c>
      <c r="W254" s="1" t="s">
        <v>3719</v>
      </c>
      <c r="X254" s="7"/>
    </row>
    <row r="255" spans="1:24" ht="15" customHeight="1">
      <c r="A255" s="1" t="s">
        <v>3632</v>
      </c>
      <c r="B255" s="1" t="s">
        <v>3720</v>
      </c>
      <c r="C255" s="106">
        <v>1</v>
      </c>
      <c r="D255" s="107">
        <v>1</v>
      </c>
      <c r="E255" s="7"/>
      <c r="F255" s="7"/>
      <c r="G255" s="1" t="s">
        <v>259</v>
      </c>
      <c r="H255" s="1" t="s">
        <v>31</v>
      </c>
      <c r="I255" s="1" t="s">
        <v>3722</v>
      </c>
      <c r="J255" s="1">
        <f t="shared" si="0"/>
        <v>24</v>
      </c>
      <c r="K255" s="1" t="s">
        <v>3592</v>
      </c>
      <c r="L255" s="1" t="s">
        <v>3593</v>
      </c>
      <c r="M255" s="1" t="s">
        <v>46</v>
      </c>
      <c r="N255" s="1" t="s">
        <v>49</v>
      </c>
      <c r="O255" s="1" t="s">
        <v>3724</v>
      </c>
      <c r="P255" s="1" t="s">
        <v>3726</v>
      </c>
      <c r="Q255" s="1" t="s">
        <v>65</v>
      </c>
      <c r="R255" s="1" t="s">
        <v>68</v>
      </c>
      <c r="S255" s="1" t="s">
        <v>3728</v>
      </c>
      <c r="T255" s="1" t="s">
        <v>57</v>
      </c>
      <c r="U255" s="1" t="s">
        <v>59</v>
      </c>
      <c r="V255" s="1" t="s">
        <v>3601</v>
      </c>
      <c r="W255" s="1" t="s">
        <v>3729</v>
      </c>
      <c r="X255" s="7"/>
    </row>
    <row r="256" spans="1:24" ht="15" customHeight="1">
      <c r="A256" s="1" t="s">
        <v>3632</v>
      </c>
      <c r="B256" s="1" t="s">
        <v>3732</v>
      </c>
      <c r="C256" s="106">
        <v>1</v>
      </c>
      <c r="D256" s="107">
        <v>1</v>
      </c>
      <c r="E256" s="7"/>
      <c r="F256" s="7"/>
      <c r="G256" s="1" t="s">
        <v>259</v>
      </c>
      <c r="H256" s="1" t="s">
        <v>31</v>
      </c>
      <c r="I256" s="1" t="s">
        <v>3734</v>
      </c>
      <c r="J256" s="1">
        <f t="shared" si="0"/>
        <v>24</v>
      </c>
      <c r="K256" s="1" t="s">
        <v>3592</v>
      </c>
      <c r="L256" s="1" t="s">
        <v>3593</v>
      </c>
      <c r="M256" s="1" t="s">
        <v>46</v>
      </c>
      <c r="N256" s="1" t="s">
        <v>49</v>
      </c>
      <c r="O256" s="1" t="s">
        <v>3724</v>
      </c>
      <c r="P256" s="1" t="s">
        <v>3726</v>
      </c>
      <c r="Q256" s="1" t="s">
        <v>65</v>
      </c>
      <c r="R256" s="1" t="s">
        <v>68</v>
      </c>
      <c r="S256" s="1" t="s">
        <v>3738</v>
      </c>
      <c r="T256" s="1" t="s">
        <v>57</v>
      </c>
      <c r="U256" s="1" t="s">
        <v>59</v>
      </c>
      <c r="V256" s="1" t="s">
        <v>3601</v>
      </c>
      <c r="W256" s="1" t="s">
        <v>3739</v>
      </c>
      <c r="X256" s="7"/>
    </row>
    <row r="257" spans="1:24" ht="15" customHeight="1">
      <c r="A257" s="1" t="s">
        <v>3632</v>
      </c>
      <c r="B257" s="1" t="s">
        <v>3742</v>
      </c>
      <c r="C257" s="106">
        <v>1</v>
      </c>
      <c r="D257" s="107">
        <v>1</v>
      </c>
      <c r="E257" s="7"/>
      <c r="F257" s="7"/>
      <c r="G257" s="1" t="s">
        <v>259</v>
      </c>
      <c r="H257" s="1" t="s">
        <v>31</v>
      </c>
      <c r="I257" s="1" t="s">
        <v>2358</v>
      </c>
      <c r="J257" s="1">
        <f t="shared" ref="J257:J278" si="1">ROUNDUP(I257,0)</f>
        <v>23</v>
      </c>
      <c r="K257" s="1" t="s">
        <v>3592</v>
      </c>
      <c r="L257" s="1" t="s">
        <v>3593</v>
      </c>
      <c r="M257" s="1" t="s">
        <v>46</v>
      </c>
      <c r="N257" s="1" t="s">
        <v>49</v>
      </c>
      <c r="O257" s="1" t="s">
        <v>3749</v>
      </c>
      <c r="P257" s="1" t="s">
        <v>3750</v>
      </c>
      <c r="Q257" s="1" t="s">
        <v>65</v>
      </c>
      <c r="R257" s="1" t="s">
        <v>68</v>
      </c>
      <c r="S257" s="1" t="s">
        <v>3752</v>
      </c>
      <c r="T257" s="1" t="s">
        <v>57</v>
      </c>
      <c r="U257" s="1" t="s">
        <v>59</v>
      </c>
      <c r="V257" s="1" t="s">
        <v>3601</v>
      </c>
      <c r="W257" s="1" t="s">
        <v>3756</v>
      </c>
      <c r="X257" s="7"/>
    </row>
    <row r="258" spans="1:24" ht="15" customHeight="1">
      <c r="A258" s="1" t="s">
        <v>3632</v>
      </c>
      <c r="B258" s="1" t="s">
        <v>3759</v>
      </c>
      <c r="C258" s="106">
        <v>1</v>
      </c>
      <c r="D258" s="107">
        <v>1</v>
      </c>
      <c r="E258" s="7"/>
      <c r="F258" s="7"/>
      <c r="G258" s="1" t="s">
        <v>259</v>
      </c>
      <c r="H258" s="1" t="s">
        <v>31</v>
      </c>
      <c r="I258" s="1" t="s">
        <v>3762</v>
      </c>
      <c r="J258" s="1">
        <f t="shared" si="1"/>
        <v>23</v>
      </c>
      <c r="K258" s="1" t="s">
        <v>3592</v>
      </c>
      <c r="L258" s="1" t="s">
        <v>3593</v>
      </c>
      <c r="M258" s="1" t="s">
        <v>46</v>
      </c>
      <c r="N258" s="1" t="s">
        <v>49</v>
      </c>
      <c r="O258" s="1" t="s">
        <v>3749</v>
      </c>
      <c r="P258" s="1" t="s">
        <v>3750</v>
      </c>
      <c r="Q258" s="1" t="s">
        <v>65</v>
      </c>
      <c r="R258" s="1" t="s">
        <v>68</v>
      </c>
      <c r="S258" s="1" t="s">
        <v>3763</v>
      </c>
      <c r="T258" s="1" t="s">
        <v>57</v>
      </c>
      <c r="U258" s="1" t="s">
        <v>59</v>
      </c>
      <c r="V258" s="1" t="s">
        <v>3601</v>
      </c>
      <c r="W258" s="1" t="s">
        <v>3765</v>
      </c>
      <c r="X258" s="7"/>
    </row>
    <row r="259" spans="1:24" ht="15" customHeight="1">
      <c r="A259" s="1" t="s">
        <v>3632</v>
      </c>
      <c r="B259" s="1" t="s">
        <v>3766</v>
      </c>
      <c r="C259" s="106">
        <v>1</v>
      </c>
      <c r="D259" s="107">
        <v>1</v>
      </c>
      <c r="E259" s="7"/>
      <c r="F259" s="7"/>
      <c r="G259" s="1" t="s">
        <v>259</v>
      </c>
      <c r="H259" s="1" t="s">
        <v>31</v>
      </c>
      <c r="I259" s="1" t="s">
        <v>3769</v>
      </c>
      <c r="J259" s="1">
        <f t="shared" si="1"/>
        <v>25</v>
      </c>
      <c r="K259" s="1" t="s">
        <v>3592</v>
      </c>
      <c r="L259" s="1" t="s">
        <v>3593</v>
      </c>
      <c r="M259" s="1" t="s">
        <v>46</v>
      </c>
      <c r="N259" s="1" t="s">
        <v>49</v>
      </c>
      <c r="O259" s="1" t="s">
        <v>3770</v>
      </c>
      <c r="P259" s="1" t="s">
        <v>3771</v>
      </c>
      <c r="Q259" s="1" t="s">
        <v>65</v>
      </c>
      <c r="R259" s="1" t="s">
        <v>68</v>
      </c>
      <c r="S259" s="1" t="s">
        <v>3772</v>
      </c>
      <c r="T259" s="1" t="s">
        <v>57</v>
      </c>
      <c r="U259" s="1" t="s">
        <v>59</v>
      </c>
      <c r="V259" s="1" t="s">
        <v>3601</v>
      </c>
      <c r="W259" s="1" t="s">
        <v>3773</v>
      </c>
      <c r="X259" s="7"/>
    </row>
    <row r="260" spans="1:24" ht="15" customHeight="1">
      <c r="A260" s="1" t="s">
        <v>3632</v>
      </c>
      <c r="B260" s="1" t="s">
        <v>3775</v>
      </c>
      <c r="C260" s="106">
        <v>1</v>
      </c>
      <c r="D260" s="107">
        <v>1</v>
      </c>
      <c r="E260" s="7"/>
      <c r="F260" s="7"/>
      <c r="G260" s="1" t="s">
        <v>259</v>
      </c>
      <c r="H260" s="1" t="s">
        <v>31</v>
      </c>
      <c r="I260" s="1" t="s">
        <v>3778</v>
      </c>
      <c r="J260" s="1">
        <f t="shared" si="1"/>
        <v>28</v>
      </c>
      <c r="K260" s="1" t="s">
        <v>3592</v>
      </c>
      <c r="L260" s="1" t="s">
        <v>3593</v>
      </c>
      <c r="M260" s="1" t="s">
        <v>46</v>
      </c>
      <c r="N260" s="1" t="s">
        <v>49</v>
      </c>
      <c r="O260" s="1" t="s">
        <v>3782</v>
      </c>
      <c r="P260" s="1" t="s">
        <v>3784</v>
      </c>
      <c r="Q260" s="1" t="s">
        <v>65</v>
      </c>
      <c r="R260" s="1" t="s">
        <v>68</v>
      </c>
      <c r="S260" s="1" t="s">
        <v>3787</v>
      </c>
      <c r="T260" s="1" t="s">
        <v>57</v>
      </c>
      <c r="U260" s="1" t="s">
        <v>59</v>
      </c>
      <c r="V260" s="1" t="s">
        <v>3601</v>
      </c>
      <c r="W260" s="1" t="s">
        <v>3788</v>
      </c>
      <c r="X260" s="7"/>
    </row>
    <row r="261" spans="1:24" ht="15" customHeight="1">
      <c r="A261" s="1" t="s">
        <v>3632</v>
      </c>
      <c r="B261" s="1" t="s">
        <v>3791</v>
      </c>
      <c r="C261" s="106">
        <v>1</v>
      </c>
      <c r="D261" s="107">
        <v>1</v>
      </c>
      <c r="E261" s="7"/>
      <c r="F261" s="7"/>
      <c r="G261" s="1" t="s">
        <v>259</v>
      </c>
      <c r="H261" s="1" t="s">
        <v>31</v>
      </c>
      <c r="I261" s="1" t="s">
        <v>3793</v>
      </c>
      <c r="J261" s="1">
        <f t="shared" si="1"/>
        <v>26</v>
      </c>
      <c r="K261" s="1" t="s">
        <v>3592</v>
      </c>
      <c r="L261" s="1" t="s">
        <v>3593</v>
      </c>
      <c r="M261" s="1" t="s">
        <v>46</v>
      </c>
      <c r="N261" s="1" t="s">
        <v>49</v>
      </c>
      <c r="O261" s="1" t="s">
        <v>3798</v>
      </c>
      <c r="P261" s="1" t="s">
        <v>3800</v>
      </c>
      <c r="Q261" s="1" t="s">
        <v>65</v>
      </c>
      <c r="R261" s="1" t="s">
        <v>68</v>
      </c>
      <c r="S261" s="1" t="s">
        <v>3801</v>
      </c>
      <c r="T261" s="1" t="s">
        <v>57</v>
      </c>
      <c r="U261" s="1" t="s">
        <v>59</v>
      </c>
      <c r="V261" s="1" t="s">
        <v>3601</v>
      </c>
      <c r="W261" s="1" t="s">
        <v>3803</v>
      </c>
      <c r="X261" s="7"/>
    </row>
    <row r="262" spans="1:24" ht="15" customHeight="1">
      <c r="A262" s="1" t="s">
        <v>3632</v>
      </c>
      <c r="B262" s="1" t="s">
        <v>3805</v>
      </c>
      <c r="C262" s="106">
        <v>1</v>
      </c>
      <c r="D262" s="107">
        <v>1</v>
      </c>
      <c r="E262" s="7"/>
      <c r="F262" s="7"/>
      <c r="G262" s="1" t="s">
        <v>259</v>
      </c>
      <c r="H262" s="1" t="s">
        <v>31</v>
      </c>
      <c r="I262" s="1" t="s">
        <v>3808</v>
      </c>
      <c r="J262" s="1">
        <f t="shared" si="1"/>
        <v>26</v>
      </c>
      <c r="K262" s="1" t="s">
        <v>3592</v>
      </c>
      <c r="L262" s="1" t="s">
        <v>3593</v>
      </c>
      <c r="M262" s="1" t="s">
        <v>46</v>
      </c>
      <c r="N262" s="1" t="s">
        <v>49</v>
      </c>
      <c r="O262" s="1" t="s">
        <v>3812</v>
      </c>
      <c r="P262" s="1" t="s">
        <v>3813</v>
      </c>
      <c r="Q262" s="1" t="s">
        <v>65</v>
      </c>
      <c r="R262" s="1" t="s">
        <v>68</v>
      </c>
      <c r="S262" s="1" t="s">
        <v>3815</v>
      </c>
      <c r="T262" s="1" t="s">
        <v>57</v>
      </c>
      <c r="U262" s="1" t="s">
        <v>59</v>
      </c>
      <c r="V262" s="1" t="s">
        <v>3601</v>
      </c>
      <c r="W262" s="1" t="s">
        <v>3816</v>
      </c>
      <c r="X262" s="7"/>
    </row>
    <row r="263" spans="1:24" ht="15" customHeight="1">
      <c r="A263" s="1" t="s">
        <v>3632</v>
      </c>
      <c r="B263" s="1" t="s">
        <v>3817</v>
      </c>
      <c r="C263" s="106">
        <v>1</v>
      </c>
      <c r="D263" s="107">
        <v>1</v>
      </c>
      <c r="E263" s="7"/>
      <c r="F263" s="7"/>
      <c r="G263" s="1" t="s">
        <v>259</v>
      </c>
      <c r="H263" s="1" t="s">
        <v>31</v>
      </c>
      <c r="I263" s="1" t="s">
        <v>3664</v>
      </c>
      <c r="J263" s="1">
        <f t="shared" si="1"/>
        <v>62</v>
      </c>
      <c r="K263" s="1" t="s">
        <v>3592</v>
      </c>
      <c r="L263" s="1" t="s">
        <v>3593</v>
      </c>
      <c r="M263" s="1" t="s">
        <v>46</v>
      </c>
      <c r="N263" s="1" t="s">
        <v>49</v>
      </c>
      <c r="O263" s="1" t="s">
        <v>3666</v>
      </c>
      <c r="P263" s="1" t="s">
        <v>3667</v>
      </c>
      <c r="Q263" s="1" t="s">
        <v>2834</v>
      </c>
      <c r="R263" s="1" t="s">
        <v>2834</v>
      </c>
      <c r="S263" s="1" t="s">
        <v>3672</v>
      </c>
      <c r="T263" s="1" t="s">
        <v>57</v>
      </c>
      <c r="U263" s="1" t="s">
        <v>59</v>
      </c>
      <c r="V263" s="1" t="s">
        <v>3601</v>
      </c>
      <c r="W263" s="1" t="s">
        <v>3673</v>
      </c>
      <c r="X263" s="7"/>
    </row>
    <row r="264" spans="1:24" ht="15" customHeight="1">
      <c r="A264" s="1" t="s">
        <v>3632</v>
      </c>
      <c r="B264" s="1" t="s">
        <v>3826</v>
      </c>
      <c r="C264" s="106">
        <v>1</v>
      </c>
      <c r="D264" s="107" t="s">
        <v>2499</v>
      </c>
      <c r="E264" s="7"/>
      <c r="F264" s="7"/>
      <c r="G264" s="1" t="s">
        <v>259</v>
      </c>
      <c r="H264" s="1" t="s">
        <v>31</v>
      </c>
      <c r="I264" s="1" t="s">
        <v>3664</v>
      </c>
      <c r="J264" s="1">
        <f t="shared" si="1"/>
        <v>62</v>
      </c>
      <c r="K264" s="1" t="s">
        <v>3592</v>
      </c>
      <c r="L264" s="1" t="s">
        <v>3593</v>
      </c>
      <c r="M264" s="1" t="s">
        <v>46</v>
      </c>
      <c r="N264" s="1" t="s">
        <v>49</v>
      </c>
      <c r="O264" s="1" t="s">
        <v>3666</v>
      </c>
      <c r="P264" s="1" t="s">
        <v>3667</v>
      </c>
      <c r="Q264" s="1" t="s">
        <v>2834</v>
      </c>
      <c r="R264" s="1" t="s">
        <v>2834</v>
      </c>
      <c r="S264" s="1" t="s">
        <v>3672</v>
      </c>
      <c r="T264" s="1" t="s">
        <v>57</v>
      </c>
      <c r="U264" s="1" t="s">
        <v>59</v>
      </c>
      <c r="V264" s="1" t="s">
        <v>3601</v>
      </c>
      <c r="W264" s="1" t="s">
        <v>3673</v>
      </c>
      <c r="X264" s="7"/>
    </row>
    <row r="265" spans="1:24" ht="15" customHeight="1">
      <c r="A265" s="1" t="s">
        <v>3632</v>
      </c>
      <c r="B265" s="1" t="s">
        <v>3835</v>
      </c>
      <c r="C265" s="106">
        <v>1</v>
      </c>
      <c r="D265" s="107">
        <v>1</v>
      </c>
      <c r="E265" s="7"/>
      <c r="F265" s="7"/>
      <c r="G265" s="1" t="s">
        <v>259</v>
      </c>
      <c r="H265" s="1" t="s">
        <v>31</v>
      </c>
      <c r="I265" s="1" t="s">
        <v>3838</v>
      </c>
      <c r="J265" s="1">
        <f t="shared" si="1"/>
        <v>63</v>
      </c>
      <c r="K265" s="1" t="s">
        <v>3592</v>
      </c>
      <c r="L265" s="1" t="s">
        <v>3593</v>
      </c>
      <c r="M265" s="1" t="s">
        <v>46</v>
      </c>
      <c r="N265" s="1" t="s">
        <v>49</v>
      </c>
      <c r="O265" s="1" t="s">
        <v>3666</v>
      </c>
      <c r="P265" s="1" t="s">
        <v>3667</v>
      </c>
      <c r="Q265" s="1" t="s">
        <v>2834</v>
      </c>
      <c r="R265" s="1" t="s">
        <v>2834</v>
      </c>
      <c r="S265" s="1" t="s">
        <v>3843</v>
      </c>
      <c r="T265" s="1" t="s">
        <v>57</v>
      </c>
      <c r="U265" s="1" t="s">
        <v>59</v>
      </c>
      <c r="V265" s="1" t="s">
        <v>3601</v>
      </c>
      <c r="W265" s="1" t="s">
        <v>3673</v>
      </c>
      <c r="X265" s="7"/>
    </row>
    <row r="266" spans="1:24" ht="15" customHeight="1">
      <c r="A266" s="1" t="s">
        <v>3632</v>
      </c>
      <c r="B266" s="1" t="s">
        <v>3845</v>
      </c>
      <c r="C266" s="106">
        <v>1</v>
      </c>
      <c r="D266" s="107">
        <v>1</v>
      </c>
      <c r="E266" s="7"/>
      <c r="F266" s="7"/>
      <c r="G266" s="1" t="s">
        <v>259</v>
      </c>
      <c r="H266" s="1" t="s">
        <v>31</v>
      </c>
      <c r="I266" s="1" t="s">
        <v>3847</v>
      </c>
      <c r="J266" s="1">
        <f t="shared" si="1"/>
        <v>66</v>
      </c>
      <c r="K266" s="1" t="s">
        <v>3592</v>
      </c>
      <c r="L266" s="1" t="s">
        <v>3593</v>
      </c>
      <c r="M266" s="1" t="s">
        <v>46</v>
      </c>
      <c r="N266" s="1" t="s">
        <v>49</v>
      </c>
      <c r="O266" s="1" t="s">
        <v>3666</v>
      </c>
      <c r="P266" s="1" t="s">
        <v>3667</v>
      </c>
      <c r="Q266" s="1" t="s">
        <v>2834</v>
      </c>
      <c r="R266" s="1" t="s">
        <v>2834</v>
      </c>
      <c r="S266" s="1" t="s">
        <v>3850</v>
      </c>
      <c r="T266" s="1" t="s">
        <v>57</v>
      </c>
      <c r="U266" s="1" t="s">
        <v>59</v>
      </c>
      <c r="V266" s="1" t="s">
        <v>3601</v>
      </c>
      <c r="W266" s="1" t="s">
        <v>3673</v>
      </c>
      <c r="X266" s="7"/>
    </row>
    <row r="267" spans="1:24" ht="15" customHeight="1">
      <c r="A267" s="1" t="s">
        <v>3632</v>
      </c>
      <c r="B267" s="1" t="s">
        <v>3854</v>
      </c>
      <c r="C267" s="106">
        <v>1</v>
      </c>
      <c r="D267" s="107">
        <v>1</v>
      </c>
      <c r="E267" s="7"/>
      <c r="F267" s="7"/>
      <c r="G267" s="1" t="s">
        <v>259</v>
      </c>
      <c r="H267" s="1" t="s">
        <v>31</v>
      </c>
      <c r="I267" s="1" t="s">
        <v>3855</v>
      </c>
      <c r="J267" s="1">
        <f t="shared" si="1"/>
        <v>64</v>
      </c>
      <c r="K267" s="1" t="s">
        <v>3592</v>
      </c>
      <c r="L267" s="1" t="s">
        <v>3593</v>
      </c>
      <c r="M267" s="1" t="s">
        <v>46</v>
      </c>
      <c r="N267" s="1" t="s">
        <v>49</v>
      </c>
      <c r="O267" s="1" t="s">
        <v>3860</v>
      </c>
      <c r="P267" s="1" t="s">
        <v>3861</v>
      </c>
      <c r="Q267" s="1" t="s">
        <v>842</v>
      </c>
      <c r="R267" s="1" t="s">
        <v>843</v>
      </c>
      <c r="S267" s="1" t="s">
        <v>3863</v>
      </c>
      <c r="T267" s="1" t="s">
        <v>57</v>
      </c>
      <c r="U267" s="1" t="s">
        <v>59</v>
      </c>
      <c r="V267" s="1" t="s">
        <v>3601</v>
      </c>
      <c r="W267" s="1" t="s">
        <v>3865</v>
      </c>
      <c r="X267" s="7"/>
    </row>
    <row r="268" spans="1:24" ht="15" customHeight="1">
      <c r="A268" s="1" t="s">
        <v>3632</v>
      </c>
      <c r="B268" s="1" t="s">
        <v>3866</v>
      </c>
      <c r="C268" s="106">
        <v>1</v>
      </c>
      <c r="D268" s="107">
        <v>1</v>
      </c>
      <c r="E268" s="7"/>
      <c r="F268" s="7"/>
      <c r="G268" s="1" t="s">
        <v>259</v>
      </c>
      <c r="H268" s="1" t="s">
        <v>31</v>
      </c>
      <c r="I268" s="1" t="s">
        <v>3867</v>
      </c>
      <c r="J268" s="1">
        <f t="shared" si="1"/>
        <v>64</v>
      </c>
      <c r="K268" s="1" t="s">
        <v>3592</v>
      </c>
      <c r="L268" s="1" t="s">
        <v>3593</v>
      </c>
      <c r="M268" s="1" t="s">
        <v>46</v>
      </c>
      <c r="N268" s="1" t="s">
        <v>49</v>
      </c>
      <c r="O268" s="1" t="s">
        <v>3860</v>
      </c>
      <c r="P268" s="1" t="s">
        <v>3861</v>
      </c>
      <c r="Q268" s="1" t="s">
        <v>842</v>
      </c>
      <c r="R268" s="1" t="s">
        <v>843</v>
      </c>
      <c r="S268" s="1" t="s">
        <v>3872</v>
      </c>
      <c r="T268" s="1" t="s">
        <v>57</v>
      </c>
      <c r="U268" s="1" t="s">
        <v>59</v>
      </c>
      <c r="V268" s="1" t="s">
        <v>3601</v>
      </c>
      <c r="W268" s="1" t="s">
        <v>3875</v>
      </c>
      <c r="X268" s="7"/>
    </row>
    <row r="269" spans="1:24" ht="15" customHeight="1">
      <c r="A269" s="1" t="s">
        <v>3632</v>
      </c>
      <c r="B269" s="1" t="s">
        <v>3877</v>
      </c>
      <c r="C269" s="106">
        <v>1</v>
      </c>
      <c r="D269" s="107">
        <v>1</v>
      </c>
      <c r="E269" s="7"/>
      <c r="F269" s="7"/>
      <c r="G269" s="1" t="s">
        <v>155</v>
      </c>
      <c r="H269" s="1" t="s">
        <v>34</v>
      </c>
      <c r="I269" s="1" t="s">
        <v>3881</v>
      </c>
      <c r="J269" s="1">
        <f t="shared" si="1"/>
        <v>18</v>
      </c>
      <c r="K269" s="1" t="s">
        <v>3592</v>
      </c>
      <c r="L269" s="1" t="s">
        <v>3593</v>
      </c>
      <c r="M269" s="1" t="s">
        <v>46</v>
      </c>
      <c r="N269" s="1" t="s">
        <v>49</v>
      </c>
      <c r="O269" s="1" t="s">
        <v>170</v>
      </c>
      <c r="P269" s="1" t="s">
        <v>171</v>
      </c>
      <c r="Q269" s="1" t="s">
        <v>46</v>
      </c>
      <c r="R269" s="1" t="s">
        <v>49</v>
      </c>
      <c r="S269" s="1" t="s">
        <v>3883</v>
      </c>
      <c r="T269" s="1" t="s">
        <v>78</v>
      </c>
      <c r="U269" s="1" t="s">
        <v>59</v>
      </c>
      <c r="V269" s="1" t="s">
        <v>3601</v>
      </c>
      <c r="W269" s="1" t="s">
        <v>177</v>
      </c>
      <c r="X269" s="7"/>
    </row>
    <row r="270" spans="1:24" ht="15" customHeight="1">
      <c r="A270" s="1" t="s">
        <v>3632</v>
      </c>
      <c r="B270" s="1" t="s">
        <v>3886</v>
      </c>
      <c r="C270" s="106">
        <v>1</v>
      </c>
      <c r="D270" s="107"/>
      <c r="E270" s="7"/>
      <c r="F270" s="7"/>
      <c r="G270" s="1" t="s">
        <v>259</v>
      </c>
      <c r="H270" s="1" t="s">
        <v>31</v>
      </c>
      <c r="I270" s="1" t="s">
        <v>3888</v>
      </c>
      <c r="J270" s="1">
        <f t="shared" si="1"/>
        <v>40</v>
      </c>
      <c r="K270" s="1" t="s">
        <v>3891</v>
      </c>
      <c r="L270" s="1" t="s">
        <v>3892</v>
      </c>
      <c r="M270" s="1" t="s">
        <v>896</v>
      </c>
      <c r="N270" s="1" t="s">
        <v>897</v>
      </c>
      <c r="O270" s="1" t="s">
        <v>3666</v>
      </c>
      <c r="P270" s="1" t="s">
        <v>3667</v>
      </c>
      <c r="Q270" s="1" t="s">
        <v>2834</v>
      </c>
      <c r="R270" s="1" t="s">
        <v>2834</v>
      </c>
      <c r="S270" s="1" t="s">
        <v>3896</v>
      </c>
      <c r="T270" s="1" t="s">
        <v>57</v>
      </c>
      <c r="U270" s="1" t="s">
        <v>94</v>
      </c>
      <c r="V270" s="1" t="s">
        <v>901</v>
      </c>
      <c r="W270" s="1" t="s">
        <v>3673</v>
      </c>
      <c r="X270" s="7"/>
    </row>
    <row r="271" spans="1:24" ht="15" customHeight="1">
      <c r="A271" s="1" t="s">
        <v>3632</v>
      </c>
      <c r="B271" s="1" t="s">
        <v>3898</v>
      </c>
      <c r="C271" s="106">
        <v>1</v>
      </c>
      <c r="D271" s="107"/>
      <c r="E271" s="7"/>
      <c r="F271" s="7"/>
      <c r="G271" s="1" t="s">
        <v>259</v>
      </c>
      <c r="H271" s="1" t="s">
        <v>31</v>
      </c>
      <c r="I271" s="1" t="s">
        <v>3888</v>
      </c>
      <c r="J271" s="1">
        <f t="shared" si="1"/>
        <v>40</v>
      </c>
      <c r="K271" s="1" t="s">
        <v>3891</v>
      </c>
      <c r="L271" s="1" t="s">
        <v>3892</v>
      </c>
      <c r="M271" s="1" t="s">
        <v>896</v>
      </c>
      <c r="N271" s="1" t="s">
        <v>897</v>
      </c>
      <c r="O271" s="1" t="s">
        <v>3666</v>
      </c>
      <c r="P271" s="1" t="s">
        <v>3667</v>
      </c>
      <c r="Q271" s="1" t="s">
        <v>2834</v>
      </c>
      <c r="R271" s="1" t="s">
        <v>2834</v>
      </c>
      <c r="S271" s="1" t="s">
        <v>3896</v>
      </c>
      <c r="T271" s="1" t="s">
        <v>57</v>
      </c>
      <c r="U271" s="1" t="s">
        <v>94</v>
      </c>
      <c r="V271" s="1" t="s">
        <v>901</v>
      </c>
      <c r="W271" s="1" t="s">
        <v>3673</v>
      </c>
      <c r="X271" s="7"/>
    </row>
    <row r="272" spans="1:24" ht="15" customHeight="1">
      <c r="A272" s="1" t="s">
        <v>3632</v>
      </c>
      <c r="B272" s="1" t="s">
        <v>3906</v>
      </c>
      <c r="C272" s="106">
        <v>1</v>
      </c>
      <c r="D272" s="107"/>
      <c r="E272" s="7"/>
      <c r="F272" s="7"/>
      <c r="G272" s="1" t="s">
        <v>259</v>
      </c>
      <c r="H272" s="1" t="s">
        <v>31</v>
      </c>
      <c r="I272" s="1" t="s">
        <v>3907</v>
      </c>
      <c r="J272" s="1">
        <f t="shared" si="1"/>
        <v>64</v>
      </c>
      <c r="K272" s="1" t="s">
        <v>3909</v>
      </c>
      <c r="L272" s="1" t="s">
        <v>3911</v>
      </c>
      <c r="M272" s="1" t="s">
        <v>65</v>
      </c>
      <c r="N272" s="1" t="s">
        <v>68</v>
      </c>
      <c r="O272" s="1" t="s">
        <v>3690</v>
      </c>
      <c r="P272" s="1" t="s">
        <v>3692</v>
      </c>
      <c r="Q272" s="1" t="s">
        <v>1838</v>
      </c>
      <c r="R272" s="1" t="s">
        <v>1839</v>
      </c>
      <c r="S272" s="1" t="s">
        <v>3913</v>
      </c>
      <c r="T272" s="1" t="s">
        <v>57</v>
      </c>
      <c r="U272" s="1" t="s">
        <v>94</v>
      </c>
      <c r="V272" s="1" t="s">
        <v>3914</v>
      </c>
      <c r="W272" s="1" t="s">
        <v>2930</v>
      </c>
      <c r="X272" s="7"/>
    </row>
    <row r="273" spans="1:24" ht="15" customHeight="1">
      <c r="A273" s="1" t="s">
        <v>3632</v>
      </c>
      <c r="B273" s="1" t="s">
        <v>3915</v>
      </c>
      <c r="C273" s="106">
        <v>1</v>
      </c>
      <c r="D273" s="107"/>
      <c r="E273" s="7"/>
      <c r="F273" s="7"/>
      <c r="G273" s="1" t="s">
        <v>259</v>
      </c>
      <c r="H273" s="1" t="s">
        <v>31</v>
      </c>
      <c r="I273" s="1" t="s">
        <v>3907</v>
      </c>
      <c r="J273" s="1">
        <f t="shared" si="1"/>
        <v>64</v>
      </c>
      <c r="K273" s="1" t="s">
        <v>3909</v>
      </c>
      <c r="L273" s="1" t="s">
        <v>3911</v>
      </c>
      <c r="M273" s="1" t="s">
        <v>65</v>
      </c>
      <c r="N273" s="1" t="s">
        <v>68</v>
      </c>
      <c r="O273" s="1" t="s">
        <v>3690</v>
      </c>
      <c r="P273" s="1" t="s">
        <v>3692</v>
      </c>
      <c r="Q273" s="1" t="s">
        <v>1838</v>
      </c>
      <c r="R273" s="1" t="s">
        <v>1839</v>
      </c>
      <c r="S273" s="1" t="s">
        <v>3913</v>
      </c>
      <c r="T273" s="1" t="s">
        <v>57</v>
      </c>
      <c r="U273" s="1" t="s">
        <v>94</v>
      </c>
      <c r="V273" s="1" t="s">
        <v>3914</v>
      </c>
      <c r="W273" s="1" t="s">
        <v>2930</v>
      </c>
      <c r="X273" s="7"/>
    </row>
    <row r="274" spans="1:24" ht="15" customHeight="1">
      <c r="A274" s="1" t="s">
        <v>3632</v>
      </c>
      <c r="B274" s="1" t="s">
        <v>3924</v>
      </c>
      <c r="C274" s="106">
        <v>1</v>
      </c>
      <c r="D274" s="107"/>
      <c r="E274" s="7"/>
      <c r="F274" s="7"/>
      <c r="G274" s="1" t="s">
        <v>259</v>
      </c>
      <c r="H274" s="1" t="s">
        <v>31</v>
      </c>
      <c r="I274" s="1" t="s">
        <v>3927</v>
      </c>
      <c r="J274" s="1">
        <f t="shared" si="1"/>
        <v>63</v>
      </c>
      <c r="K274" s="1" t="s">
        <v>3928</v>
      </c>
      <c r="L274" s="1" t="s">
        <v>3930</v>
      </c>
      <c r="M274" s="1" t="s">
        <v>896</v>
      </c>
      <c r="N274" s="1" t="s">
        <v>897</v>
      </c>
      <c r="O274" s="1" t="s">
        <v>3666</v>
      </c>
      <c r="P274" s="1" t="s">
        <v>3667</v>
      </c>
      <c r="Q274" s="1" t="s">
        <v>2834</v>
      </c>
      <c r="R274" s="1" t="s">
        <v>2834</v>
      </c>
      <c r="S274" s="1" t="s">
        <v>3896</v>
      </c>
      <c r="T274" s="1" t="s">
        <v>57</v>
      </c>
      <c r="U274" s="1" t="s">
        <v>94</v>
      </c>
      <c r="V274" s="1" t="s">
        <v>901</v>
      </c>
      <c r="W274" s="1" t="s">
        <v>3673</v>
      </c>
      <c r="X274" s="7"/>
    </row>
    <row r="275" spans="1:24" ht="15" customHeight="1">
      <c r="A275" s="1" t="s">
        <v>3632</v>
      </c>
      <c r="B275" s="1" t="s">
        <v>3936</v>
      </c>
      <c r="C275" s="106">
        <v>1</v>
      </c>
      <c r="D275" s="107"/>
      <c r="E275" s="7"/>
      <c r="F275" s="7"/>
      <c r="G275" s="1" t="s">
        <v>259</v>
      </c>
      <c r="H275" s="1" t="s">
        <v>31</v>
      </c>
      <c r="I275" s="1" t="s">
        <v>3927</v>
      </c>
      <c r="J275" s="1">
        <f t="shared" si="1"/>
        <v>63</v>
      </c>
      <c r="K275" s="1" t="s">
        <v>3666</v>
      </c>
      <c r="L275" s="1" t="s">
        <v>3667</v>
      </c>
      <c r="M275" s="1" t="s">
        <v>2834</v>
      </c>
      <c r="N275" s="1" t="s">
        <v>2834</v>
      </c>
      <c r="O275" s="1" t="s">
        <v>3942</v>
      </c>
      <c r="P275" s="1" t="s">
        <v>3944</v>
      </c>
      <c r="Q275" s="1" t="s">
        <v>896</v>
      </c>
      <c r="R275" s="1" t="s">
        <v>897</v>
      </c>
      <c r="S275" s="1" t="s">
        <v>3945</v>
      </c>
      <c r="T275" s="1" t="s">
        <v>57</v>
      </c>
      <c r="U275" s="1" t="s">
        <v>94</v>
      </c>
      <c r="V275" s="1" t="s">
        <v>3673</v>
      </c>
      <c r="W275" s="1" t="s">
        <v>901</v>
      </c>
      <c r="X275" s="7"/>
    </row>
    <row r="276" spans="1:24" ht="15" customHeight="1">
      <c r="A276" s="1" t="s">
        <v>3632</v>
      </c>
      <c r="B276" s="1" t="s">
        <v>3948</v>
      </c>
      <c r="C276" s="106">
        <v>1</v>
      </c>
      <c r="D276" s="107"/>
      <c r="E276" s="36"/>
      <c r="F276" s="7"/>
      <c r="G276" s="1" t="s">
        <v>259</v>
      </c>
      <c r="H276" s="1" t="s">
        <v>31</v>
      </c>
      <c r="I276" s="1" t="s">
        <v>3927</v>
      </c>
      <c r="J276" s="1">
        <f t="shared" si="1"/>
        <v>63</v>
      </c>
      <c r="K276" s="1" t="s">
        <v>3666</v>
      </c>
      <c r="L276" s="1" t="s">
        <v>3667</v>
      </c>
      <c r="M276" s="1" t="s">
        <v>2834</v>
      </c>
      <c r="N276" s="1" t="s">
        <v>2834</v>
      </c>
      <c r="O276" s="1" t="s">
        <v>3955</v>
      </c>
      <c r="P276" s="1" t="s">
        <v>3956</v>
      </c>
      <c r="Q276" s="1" t="s">
        <v>896</v>
      </c>
      <c r="R276" s="1" t="s">
        <v>897</v>
      </c>
      <c r="S276" s="1" t="s">
        <v>3945</v>
      </c>
      <c r="T276" s="1" t="s">
        <v>57</v>
      </c>
      <c r="U276" s="1" t="s">
        <v>94</v>
      </c>
      <c r="V276" s="1" t="s">
        <v>3673</v>
      </c>
      <c r="W276" s="1" t="s">
        <v>901</v>
      </c>
      <c r="X276" s="7"/>
    </row>
    <row r="277" spans="1:24" ht="15" customHeight="1">
      <c r="A277" s="1" t="s">
        <v>3632</v>
      </c>
      <c r="B277" s="1" t="s">
        <v>3961</v>
      </c>
      <c r="C277" s="106">
        <v>1</v>
      </c>
      <c r="D277" s="107"/>
      <c r="E277" s="36"/>
      <c r="F277" s="7"/>
      <c r="G277" s="1" t="s">
        <v>259</v>
      </c>
      <c r="H277" s="1" t="s">
        <v>31</v>
      </c>
      <c r="I277" s="1" t="s">
        <v>3927</v>
      </c>
      <c r="J277" s="1">
        <f t="shared" si="1"/>
        <v>63</v>
      </c>
      <c r="K277" s="1" t="s">
        <v>3964</v>
      </c>
      <c r="L277" s="1" t="s">
        <v>3965</v>
      </c>
      <c r="M277" s="1" t="s">
        <v>896</v>
      </c>
      <c r="N277" s="1" t="s">
        <v>897</v>
      </c>
      <c r="O277" s="1" t="s">
        <v>3666</v>
      </c>
      <c r="P277" s="1" t="s">
        <v>3667</v>
      </c>
      <c r="Q277" s="1" t="s">
        <v>2834</v>
      </c>
      <c r="R277" s="1" t="s">
        <v>2834</v>
      </c>
      <c r="S277" s="1" t="s">
        <v>3945</v>
      </c>
      <c r="T277" s="1" t="s">
        <v>57</v>
      </c>
      <c r="U277" s="1" t="s">
        <v>94</v>
      </c>
      <c r="V277" s="1" t="s">
        <v>901</v>
      </c>
      <c r="W277" s="1" t="s">
        <v>3673</v>
      </c>
      <c r="X277" s="7"/>
    </row>
    <row r="278" spans="1:24" ht="15" customHeight="1">
      <c r="A278" s="10" t="s">
        <v>3632</v>
      </c>
      <c r="B278" s="10" t="s">
        <v>3968</v>
      </c>
      <c r="C278" s="106">
        <v>1</v>
      </c>
      <c r="D278" s="108"/>
      <c r="F278" s="7"/>
      <c r="G278" s="1" t="s">
        <v>259</v>
      </c>
      <c r="H278" s="1" t="s">
        <v>31</v>
      </c>
      <c r="I278" s="1" t="s">
        <v>3927</v>
      </c>
      <c r="J278" s="1">
        <f t="shared" si="1"/>
        <v>63</v>
      </c>
      <c r="K278" s="1" t="s">
        <v>3971</v>
      </c>
      <c r="L278" s="1" t="s">
        <v>3973</v>
      </c>
      <c r="M278" s="1" t="s">
        <v>896</v>
      </c>
      <c r="N278" s="1" t="s">
        <v>897</v>
      </c>
      <c r="O278" s="1" t="s">
        <v>3666</v>
      </c>
      <c r="P278" s="1" t="s">
        <v>3667</v>
      </c>
      <c r="Q278" s="1" t="s">
        <v>2834</v>
      </c>
      <c r="R278" s="1" t="s">
        <v>2834</v>
      </c>
      <c r="S278" s="1" t="s">
        <v>3945</v>
      </c>
      <c r="T278" s="1" t="s">
        <v>57</v>
      </c>
      <c r="U278" s="1" t="s">
        <v>94</v>
      </c>
      <c r="V278" s="1" t="s">
        <v>901</v>
      </c>
      <c r="W278" s="1" t="s">
        <v>3673</v>
      </c>
      <c r="X278" s="7"/>
    </row>
    <row r="279" spans="1:24" ht="15" customHeight="1">
      <c r="A279" s="37" t="s">
        <v>3977</v>
      </c>
      <c r="B279" s="37"/>
      <c r="C279" s="38">
        <f t="shared" ref="C279:D279" si="2">IFERROR(COUNTIF(C$2:C$278,1)/COUNTA($B$2:$B$278),"")</f>
        <v>0.8267148014440433</v>
      </c>
      <c r="D279" s="38">
        <f t="shared" si="2"/>
        <v>0.59566787003610111</v>
      </c>
      <c r="E279" s="38">
        <f>IFERROR(SUM(E$2:E$278)/(2*COUNTA($B$2:$B$278)),"")</f>
        <v>0</v>
      </c>
      <c r="F279" s="39">
        <f>IFERROR(COUNTIF(F$2:F$278,1)/COUNTA($B$2:$B$278),"")</f>
        <v>0</v>
      </c>
    </row>
    <row r="280" spans="1:24" ht="15.75" customHeight="1"/>
    <row r="281" spans="1:24" ht="15.75" customHeight="1"/>
    <row r="282" spans="1:24" ht="15" customHeight="1">
      <c r="A282" s="37"/>
      <c r="B282" s="37" t="s">
        <v>4011</v>
      </c>
      <c r="C282" s="37"/>
      <c r="D282" s="37"/>
      <c r="E282" s="37" t="s">
        <v>4013</v>
      </c>
    </row>
    <row r="283" spans="1:24" ht="15" customHeight="1">
      <c r="A283" s="37" t="s">
        <v>4015</v>
      </c>
      <c r="B283" s="37">
        <f>SUMIFS($J$2:$J$278,$C$2:$C$278,"1")</f>
        <v>7517</v>
      </c>
      <c r="C283" s="37"/>
      <c r="D283" s="37"/>
      <c r="E283" s="40">
        <f>IFERROR(B283/B284,0)</f>
        <v>0.87478179913883392</v>
      </c>
    </row>
    <row r="284" spans="1:24" ht="15" customHeight="1">
      <c r="A284" s="37" t="s">
        <v>4028</v>
      </c>
      <c r="B284" s="41">
        <f>SUM($J$2:$J$278)</f>
        <v>8593</v>
      </c>
      <c r="C284" s="41"/>
      <c r="D284" s="41"/>
      <c r="E284" s="42">
        <f>IFERROR(B284/B284,0)</f>
        <v>1</v>
      </c>
    </row>
    <row r="285" spans="1:24" ht="15" customHeight="1">
      <c r="A285" s="37" t="s">
        <v>4037</v>
      </c>
      <c r="B285" s="37">
        <f>SUMIFS($J$2:$J$278,$D$2:$D$278,"1")</f>
        <v>5721</v>
      </c>
      <c r="C285" s="37"/>
      <c r="D285" s="37"/>
      <c r="E285" s="40">
        <f>IFERROR(B285/B286,0)</f>
        <v>0.66577446758989878</v>
      </c>
    </row>
    <row r="286" spans="1:24" ht="15" customHeight="1">
      <c r="A286" s="37" t="s">
        <v>4046</v>
      </c>
      <c r="B286" s="37">
        <f>SUM($J$2:$J$278)</f>
        <v>8593</v>
      </c>
      <c r="C286" s="37"/>
      <c r="D286" s="37"/>
      <c r="E286" s="42">
        <f>IFERROR(B286/B286,0)</f>
        <v>1</v>
      </c>
    </row>
    <row r="287" spans="1:24" ht="15" customHeight="1">
      <c r="A287" s="37" t="s">
        <v>4049</v>
      </c>
      <c r="B287" s="37">
        <f>SUM($E$2:$E$278)</f>
        <v>0</v>
      </c>
      <c r="C287" s="37"/>
      <c r="D287" s="37"/>
      <c r="E287" s="4">
        <f>IFERROR(B287/B288,0)</f>
        <v>0</v>
      </c>
    </row>
    <row r="288" spans="1:24" ht="15" customHeight="1">
      <c r="A288" s="37" t="s">
        <v>4058</v>
      </c>
      <c r="B288" s="37">
        <f>2*COUNTA($B$2:$B$278)</f>
        <v>554</v>
      </c>
      <c r="C288" s="37"/>
      <c r="D288" s="37"/>
      <c r="E288" s="42">
        <f>IFERROR(B288/B288,0)</f>
        <v>1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279" xr:uid="{00000000-0009-0000-0000-000003000000}"/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1:Z2629"/>
  <sheetViews>
    <sheetView workbookViewId="0">
      <pane xSplit="1" ySplit="1" topLeftCell="B661" activePane="bottomRight" state="frozen"/>
      <selection pane="topRight" activeCell="B1" sqref="B1"/>
      <selection pane="bottomLeft" activeCell="A2" sqref="A2"/>
      <selection pane="bottomRight" activeCell="F672" sqref="F672"/>
    </sheetView>
  </sheetViews>
  <sheetFormatPr defaultColWidth="14.42578125" defaultRowHeight="15" customHeight="1"/>
  <cols>
    <col min="1" max="1" width="12" customWidth="1"/>
    <col min="2" max="2" width="10" customWidth="1"/>
    <col min="3" max="3" width="15" customWidth="1"/>
    <col min="4" max="6" width="8" customWidth="1"/>
    <col min="7" max="7" width="12" customWidth="1"/>
    <col min="8" max="8" width="15.140625" customWidth="1"/>
    <col min="9" max="26" width="8.7109375" customWidth="1"/>
  </cols>
  <sheetData>
    <row r="1" spans="1:26" ht="90" customHeight="1">
      <c r="A1" s="34" t="s">
        <v>3076</v>
      </c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4" t="s">
        <v>14</v>
      </c>
      <c r="Q1" s="34" t="s">
        <v>15</v>
      </c>
      <c r="R1" s="34" t="s">
        <v>17</v>
      </c>
      <c r="S1" s="34" t="s">
        <v>16</v>
      </c>
      <c r="T1" s="34" t="s">
        <v>18</v>
      </c>
      <c r="U1" s="34" t="s">
        <v>19</v>
      </c>
      <c r="V1" s="34" t="s">
        <v>23</v>
      </c>
      <c r="W1" s="34" t="s">
        <v>20</v>
      </c>
      <c r="X1" s="34" t="s">
        <v>21</v>
      </c>
      <c r="Y1" s="34" t="s">
        <v>22</v>
      </c>
      <c r="Z1" s="34" t="s">
        <v>24</v>
      </c>
    </row>
    <row r="2" spans="1:26" ht="15" customHeight="1">
      <c r="A2" s="35" t="s">
        <v>1300</v>
      </c>
      <c r="B2" s="35" t="s">
        <v>25</v>
      </c>
      <c r="C2" s="35" t="s">
        <v>26</v>
      </c>
      <c r="D2" s="35">
        <f>IFERROR(IF($A2="HDC",IF(VLOOKUP($C2,hdc!$B$2:$F$1600,2,FALSE())="","",VLOOKUP($C2,hdc!$B$2:$F$1600,2,FALSE())),IF($A2="NAUTICS",IF(VLOOKUP($C2,nautics!$B$2:$F$1200,2,FALSE())="","",VLOOKUP($C2,nautics!$B$2:$F$1200,2,FALSE())),IF($A2="ST",IF(VLOOKUP($C2,st!$B$2:$F$400,2,FALSE())="","",VLOOKUP($C2,st!$B$2:$F$400,2,FALSE())),""))),"")</f>
        <v>1</v>
      </c>
      <c r="E2" s="35">
        <f>IFERROR(IF($A2="HDC",IF(VLOOKUP($C2,hdc!$B$2:$F$1600,3,FALSE())="","",VLOOKUP($C2,hdc!$B$2:$F$1600,3,FALSE())),IF($A2="NAUTICS",IF(VLOOKUP($C2,nautics!$B$2:$F$1200,3,FALSE())="","",VLOOKUP($C2,nautics!$B$2:$F$1200,3,FALSE())),IF($A2="ST",IF(VLOOKUP($C2,st!$B$2:$F$400,3,FALSE())="","",VLOOKUP($C2,st!$B$2:$F$400,3,FALSE())),""))),"")</f>
        <v>1</v>
      </c>
      <c r="F2" s="35">
        <f>IFERROR(IF($A2="HDC",IF(VLOOKUP($C2,hdc!$B$2:$F$1600,4,FALSE())="","",VLOOKUP($C2,hdc!$B$2:$F$1600,4,FALSE())),IF($A2="NAUTICS",IF(VLOOKUP($C2,nautics!$B$2:$F$1200,4,FALSE())="","",VLOOKUP($C2,nautics!$B$2:$F$1200,4,FALSE())),IF($A2="ST",IF(VLOOKUP($C2,st!$B$2:$F$400,4,FALSE())="","",VLOOKUP($C2,st!$B$2:$F$400,4,FALSE())),""))),"")</f>
        <v>1</v>
      </c>
      <c r="G2" s="35" t="str">
        <f>IFERROR(IF($A2="HDC",IF(VLOOKUP($C2,hdc!$B$2:$F$1600,5,FALSE())="","",VLOOKUP($C2,hdc!$B$2:$F$1600,5,FALSE())),IF($A2="NAUTICS",IF(VLOOKUP($C2,nautics!$B$2:$F$1200,5,FALSE())="","",VLOOKUP($C2,nautics!$B$2:$F$1200,5,FALSE())),IF($A2="ST",IF(VLOOKUP($C2,st!$B$2:$F$400,5,FALSE())="","",VLOOKUP($C2,st!$B$2:$F$400,5,FALSE())),""))),"")</f>
        <v/>
      </c>
      <c r="H2" s="35" t="s">
        <v>30</v>
      </c>
      <c r="I2" s="35" t="s">
        <v>31</v>
      </c>
      <c r="J2" s="35" t="s">
        <v>32</v>
      </c>
      <c r="K2" s="35">
        <f t="shared" ref="K2:K256" si="0">ROUNDUP(J2,0)</f>
        <v>18</v>
      </c>
      <c r="L2" s="35" t="s">
        <v>38</v>
      </c>
      <c r="M2" s="35" t="s">
        <v>41</v>
      </c>
      <c r="N2" s="35" t="s">
        <v>43</v>
      </c>
      <c r="O2" s="35" t="s">
        <v>45</v>
      </c>
      <c r="P2" s="35" t="s">
        <v>47</v>
      </c>
      <c r="Q2" s="35" t="s">
        <v>50</v>
      </c>
      <c r="R2" s="35" t="s">
        <v>52</v>
      </c>
      <c r="S2" s="35" t="s">
        <v>53</v>
      </c>
      <c r="T2" s="35" t="s">
        <v>55</v>
      </c>
      <c r="U2" s="35" t="s">
        <v>58</v>
      </c>
      <c r="W2" s="35" t="s">
        <v>57</v>
      </c>
      <c r="X2" s="35" t="s">
        <v>59</v>
      </c>
      <c r="Y2" s="35" t="s">
        <v>62</v>
      </c>
      <c r="Z2" s="35" t="s">
        <v>64</v>
      </c>
    </row>
    <row r="3" spans="1:26" ht="15" customHeight="1">
      <c r="A3" s="35" t="s">
        <v>1300</v>
      </c>
      <c r="B3" s="35" t="s">
        <v>25</v>
      </c>
      <c r="C3" s="35" t="s">
        <v>67</v>
      </c>
      <c r="D3" s="35">
        <f>IFERROR(IF($A3="HDC",IF(VLOOKUP($C3,hdc!$B$2:$F$1600,2,FALSE())="","",VLOOKUP($C3,hdc!$B$2:$F$1600,2,FALSE())),IF($A3="NAUTICS",IF(VLOOKUP($C3,nautics!$B$2:$F$1200,2,FALSE())="","",VLOOKUP($C3,nautics!$B$2:$F$1200,2,FALSE())),IF($A3="ST",IF(VLOOKUP($C3,st!$B$2:$F$400,2,FALSE())="","",VLOOKUP($C3,st!$B$2:$F$400,2,FALSE())),""))),"")</f>
        <v>1</v>
      </c>
      <c r="E3" s="35">
        <f>IFERROR(IF($A3="HDC",IF(VLOOKUP($C3,hdc!$B$2:$F$1600,3,FALSE())="","",VLOOKUP($C3,hdc!$B$2:$F$1600,3,FALSE())),IF($A3="NAUTICS",IF(VLOOKUP($C3,nautics!$B$2:$F$1200,3,FALSE())="","",VLOOKUP($C3,nautics!$B$2:$F$1200,3,FALSE())),IF($A3="ST",IF(VLOOKUP($C3,st!$B$2:$F$400,3,FALSE())="","",VLOOKUP($C3,st!$B$2:$F$400,3,FALSE())),""))),"")</f>
        <v>1</v>
      </c>
      <c r="F3" s="35">
        <f>IFERROR(IF($A3="HDC",IF(VLOOKUP($C3,hdc!$B$2:$F$1600,4,FALSE())="","",VLOOKUP($C3,hdc!$B$2:$F$1600,4,FALSE())),IF($A3="NAUTICS",IF(VLOOKUP($C3,nautics!$B$2:$F$1200,4,FALSE())="","",VLOOKUP($C3,nautics!$B$2:$F$1200,4,FALSE())),IF($A3="ST",IF(VLOOKUP($C3,st!$B$2:$F$400,4,FALSE())="","",VLOOKUP($C3,st!$B$2:$F$400,4,FALSE())),""))),"")</f>
        <v>1</v>
      </c>
      <c r="G3" s="35" t="str">
        <f>IFERROR(IF($A3="HDC",IF(VLOOKUP($C3,hdc!$B$2:$F$1600,5,FALSE())="","",VLOOKUP($C3,hdc!$B$2:$F$1600,5,FALSE())),IF($A3="NAUTICS",IF(VLOOKUP($C3,nautics!$B$2:$F$1200,5,FALSE())="","",VLOOKUP($C3,nautics!$B$2:$F$1200,5,FALSE())),IF($A3="ST",IF(VLOOKUP($C3,st!$B$2:$F$400,5,FALSE())="","",VLOOKUP($C3,st!$B$2:$F$400,5,FALSE())),""))),"")</f>
        <v/>
      </c>
      <c r="H3" s="35" t="s">
        <v>30</v>
      </c>
      <c r="I3" s="35" t="s">
        <v>31</v>
      </c>
      <c r="J3" s="35" t="s">
        <v>32</v>
      </c>
      <c r="K3" s="35">
        <f t="shared" si="0"/>
        <v>18</v>
      </c>
      <c r="L3" s="35" t="s">
        <v>38</v>
      </c>
      <c r="M3" s="35" t="s">
        <v>41</v>
      </c>
      <c r="N3" s="35" t="s">
        <v>43</v>
      </c>
      <c r="O3" s="35" t="s">
        <v>45</v>
      </c>
      <c r="P3" s="35" t="s">
        <v>47</v>
      </c>
      <c r="Q3" s="35" t="s">
        <v>50</v>
      </c>
      <c r="R3" s="35" t="s">
        <v>52</v>
      </c>
      <c r="S3" s="35" t="s">
        <v>53</v>
      </c>
      <c r="T3" s="35" t="s">
        <v>55</v>
      </c>
      <c r="U3" s="35" t="s">
        <v>58</v>
      </c>
      <c r="W3" s="35" t="s">
        <v>57</v>
      </c>
      <c r="X3" s="35" t="s">
        <v>59</v>
      </c>
      <c r="Y3" s="35" t="s">
        <v>62</v>
      </c>
      <c r="Z3" s="35" t="s">
        <v>64</v>
      </c>
    </row>
    <row r="4" spans="1:26" ht="15" customHeight="1">
      <c r="A4" s="35" t="s">
        <v>1300</v>
      </c>
      <c r="B4" s="35" t="s">
        <v>25</v>
      </c>
      <c r="C4" s="35" t="s">
        <v>82</v>
      </c>
      <c r="D4" s="35">
        <f>IFERROR(IF($A4="HDC",IF(VLOOKUP($C4,hdc!$B$2:$F$1600,2,FALSE())="","",VLOOKUP($C4,hdc!$B$2:$F$1600,2,FALSE())),IF($A4="NAUTICS",IF(VLOOKUP($C4,nautics!$B$2:$F$1200,2,FALSE())="","",VLOOKUP($C4,nautics!$B$2:$F$1200,2,FALSE())),IF($A4="ST",IF(VLOOKUP($C4,st!$B$2:$F$400,2,FALSE())="","",VLOOKUP($C4,st!$B$2:$F$400,2,FALSE())),""))),"")</f>
        <v>1</v>
      </c>
      <c r="E4" s="35">
        <f>IFERROR(IF($A4="HDC",IF(VLOOKUP($C4,hdc!$B$2:$F$1600,3,FALSE())="","",VLOOKUP($C4,hdc!$B$2:$F$1600,3,FALSE())),IF($A4="NAUTICS",IF(VLOOKUP($C4,nautics!$B$2:$F$1200,3,FALSE())="","",VLOOKUP($C4,nautics!$B$2:$F$1200,3,FALSE())),IF($A4="ST",IF(VLOOKUP($C4,st!$B$2:$F$400,3,FALSE())="","",VLOOKUP($C4,st!$B$2:$F$400,3,FALSE())),""))),"")</f>
        <v>1</v>
      </c>
      <c r="F4" s="35">
        <f>IFERROR(IF($A4="HDC",IF(VLOOKUP($C4,hdc!$B$2:$F$1600,4,FALSE())="","",VLOOKUP($C4,hdc!$B$2:$F$1600,4,FALSE())),IF($A4="NAUTICS",IF(VLOOKUP($C4,nautics!$B$2:$F$1200,4,FALSE())="","",VLOOKUP($C4,nautics!$B$2:$F$1200,4,FALSE())),IF($A4="ST",IF(VLOOKUP($C4,st!$B$2:$F$400,4,FALSE())="","",VLOOKUP($C4,st!$B$2:$F$400,4,FALSE())),""))),"")</f>
        <v>1</v>
      </c>
      <c r="G4" s="35" t="str">
        <f>IFERROR(IF($A4="HDC",IF(VLOOKUP($C4,hdc!$B$2:$F$1600,5,FALSE())="","",VLOOKUP($C4,hdc!$B$2:$F$1600,5,FALSE())),IF($A4="NAUTICS",IF(VLOOKUP($C4,nautics!$B$2:$F$1200,5,FALSE())="","",VLOOKUP($C4,nautics!$B$2:$F$1200,5,FALSE())),IF($A4="ST",IF(VLOOKUP($C4,st!$B$2:$F$400,5,FALSE())="","",VLOOKUP($C4,st!$B$2:$F$400,5,FALSE())),""))),"")</f>
        <v/>
      </c>
      <c r="H4" s="35" t="s">
        <v>30</v>
      </c>
      <c r="I4" s="35" t="s">
        <v>31</v>
      </c>
      <c r="J4" s="35" t="s">
        <v>32</v>
      </c>
      <c r="K4" s="35">
        <f t="shared" si="0"/>
        <v>18</v>
      </c>
      <c r="L4" s="35" t="s">
        <v>38</v>
      </c>
      <c r="M4" s="35" t="s">
        <v>41</v>
      </c>
      <c r="N4" s="35" t="s">
        <v>43</v>
      </c>
      <c r="O4" s="35" t="s">
        <v>45</v>
      </c>
      <c r="P4" s="35" t="s">
        <v>47</v>
      </c>
      <c r="Q4" s="35" t="s">
        <v>50</v>
      </c>
      <c r="R4" s="35" t="s">
        <v>52</v>
      </c>
      <c r="S4" s="35" t="s">
        <v>53</v>
      </c>
      <c r="T4" s="35" t="s">
        <v>55</v>
      </c>
      <c r="U4" s="35" t="s">
        <v>58</v>
      </c>
      <c r="W4" s="35" t="s">
        <v>57</v>
      </c>
      <c r="X4" s="35" t="s">
        <v>59</v>
      </c>
      <c r="Y4" s="35" t="s">
        <v>62</v>
      </c>
      <c r="Z4" s="35" t="s">
        <v>64</v>
      </c>
    </row>
    <row r="5" spans="1:26" ht="15" customHeight="1">
      <c r="A5" s="35" t="s">
        <v>1300</v>
      </c>
      <c r="B5" s="35" t="s">
        <v>25</v>
      </c>
      <c r="C5" s="35" t="s">
        <v>87</v>
      </c>
      <c r="D5" s="35">
        <f>IFERROR(IF($A5="HDC",IF(VLOOKUP($C5,hdc!$B$2:$F$1600,2,FALSE())="","",VLOOKUP($C5,hdc!$B$2:$F$1600,2,FALSE())),IF($A5="NAUTICS",IF(VLOOKUP($C5,nautics!$B$2:$F$1200,2,FALSE())="","",VLOOKUP($C5,nautics!$B$2:$F$1200,2,FALSE())),IF($A5="ST",IF(VLOOKUP($C5,st!$B$2:$F$400,2,FALSE())="","",VLOOKUP($C5,st!$B$2:$F$400,2,FALSE())),""))),"")</f>
        <v>1</v>
      </c>
      <c r="E5" s="35">
        <f>IFERROR(IF($A5="HDC",IF(VLOOKUP($C5,hdc!$B$2:$F$1600,3,FALSE())="","",VLOOKUP($C5,hdc!$B$2:$F$1600,3,FALSE())),IF($A5="NAUTICS",IF(VLOOKUP($C5,nautics!$B$2:$F$1200,3,FALSE())="","",VLOOKUP($C5,nautics!$B$2:$F$1200,3,FALSE())),IF($A5="ST",IF(VLOOKUP($C5,st!$B$2:$F$400,3,FALSE())="","",VLOOKUP($C5,st!$B$2:$F$400,3,FALSE())),""))),"")</f>
        <v>1</v>
      </c>
      <c r="F5" s="35">
        <f>IFERROR(IF($A5="HDC",IF(VLOOKUP($C5,hdc!$B$2:$F$1600,4,FALSE())="","",VLOOKUP($C5,hdc!$B$2:$F$1600,4,FALSE())),IF($A5="NAUTICS",IF(VLOOKUP($C5,nautics!$B$2:$F$1200,4,FALSE())="","",VLOOKUP($C5,nautics!$B$2:$F$1200,4,FALSE())),IF($A5="ST",IF(VLOOKUP($C5,st!$B$2:$F$400,4,FALSE())="","",VLOOKUP($C5,st!$B$2:$F$400,4,FALSE())),""))),"")</f>
        <v>1</v>
      </c>
      <c r="G5" s="35" t="str">
        <f>IFERROR(IF($A5="HDC",IF(VLOOKUP($C5,hdc!$B$2:$F$1600,5,FALSE())="","",VLOOKUP($C5,hdc!$B$2:$F$1600,5,FALSE())),IF($A5="NAUTICS",IF(VLOOKUP($C5,nautics!$B$2:$F$1200,5,FALSE())="","",VLOOKUP($C5,nautics!$B$2:$F$1200,5,FALSE())),IF($A5="ST",IF(VLOOKUP($C5,st!$B$2:$F$400,5,FALSE())="","",VLOOKUP($C5,st!$B$2:$F$400,5,FALSE())),""))),"")</f>
        <v/>
      </c>
      <c r="H5" s="35" t="s">
        <v>88</v>
      </c>
      <c r="I5" s="35" t="s">
        <v>31</v>
      </c>
      <c r="J5" s="35" t="s">
        <v>91</v>
      </c>
      <c r="K5" s="35">
        <f t="shared" si="0"/>
        <v>19</v>
      </c>
      <c r="L5" s="35" t="s">
        <v>95</v>
      </c>
      <c r="M5" s="35" t="s">
        <v>96</v>
      </c>
      <c r="N5" s="35" t="s">
        <v>43</v>
      </c>
      <c r="O5" s="35" t="s">
        <v>45</v>
      </c>
      <c r="P5" s="35" t="s">
        <v>47</v>
      </c>
      <c r="Q5" s="35" t="s">
        <v>50</v>
      </c>
      <c r="R5" s="35" t="s">
        <v>52</v>
      </c>
      <c r="S5" s="35" t="s">
        <v>53</v>
      </c>
      <c r="T5" s="35" t="s">
        <v>55</v>
      </c>
      <c r="U5" s="35" t="s">
        <v>100</v>
      </c>
      <c r="W5" s="35" t="s">
        <v>57</v>
      </c>
      <c r="X5" s="35" t="s">
        <v>59</v>
      </c>
      <c r="Y5" s="35" t="s">
        <v>102</v>
      </c>
      <c r="Z5" s="35" t="s">
        <v>64</v>
      </c>
    </row>
    <row r="6" spans="1:26" ht="15" customHeight="1">
      <c r="A6" s="35" t="s">
        <v>1300</v>
      </c>
      <c r="B6" s="35" t="s">
        <v>25</v>
      </c>
      <c r="C6" s="35" t="s">
        <v>103</v>
      </c>
      <c r="D6" s="35">
        <f>IFERROR(IF($A6="HDC",IF(VLOOKUP($C6,hdc!$B$2:$F$1600,2,FALSE())="","",VLOOKUP($C6,hdc!$B$2:$F$1600,2,FALSE())),IF($A6="NAUTICS",IF(VLOOKUP($C6,nautics!$B$2:$F$1200,2,FALSE())="","",VLOOKUP($C6,nautics!$B$2:$F$1200,2,FALSE())),IF($A6="ST",IF(VLOOKUP($C6,st!$B$2:$F$400,2,FALSE())="","",VLOOKUP($C6,st!$B$2:$F$400,2,FALSE())),""))),"")</f>
        <v>1</v>
      </c>
      <c r="E6" s="35">
        <f>IFERROR(IF($A6="HDC",IF(VLOOKUP($C6,hdc!$B$2:$F$1600,3,FALSE())="","",VLOOKUP($C6,hdc!$B$2:$F$1600,3,FALSE())),IF($A6="NAUTICS",IF(VLOOKUP($C6,nautics!$B$2:$F$1200,3,FALSE())="","",VLOOKUP($C6,nautics!$B$2:$F$1200,3,FALSE())),IF($A6="ST",IF(VLOOKUP($C6,st!$B$2:$F$400,3,FALSE())="","",VLOOKUP($C6,st!$B$2:$F$400,3,FALSE())),""))),"")</f>
        <v>1</v>
      </c>
      <c r="F6" s="35">
        <f>IFERROR(IF($A6="HDC",IF(VLOOKUP($C6,hdc!$B$2:$F$1600,4,FALSE())="","",VLOOKUP($C6,hdc!$B$2:$F$1600,4,FALSE())),IF($A6="NAUTICS",IF(VLOOKUP($C6,nautics!$B$2:$F$1200,4,FALSE())="","",VLOOKUP($C6,nautics!$B$2:$F$1200,4,FALSE())),IF($A6="ST",IF(VLOOKUP($C6,st!$B$2:$F$400,4,FALSE())="","",VLOOKUP($C6,st!$B$2:$F$400,4,FALSE())),""))),"")</f>
        <v>1</v>
      </c>
      <c r="G6" s="35" t="str">
        <f>IFERROR(IF($A6="HDC",IF(VLOOKUP($C6,hdc!$B$2:$F$1600,5,FALSE())="","",VLOOKUP($C6,hdc!$B$2:$F$1600,5,FALSE())),IF($A6="NAUTICS",IF(VLOOKUP($C6,nautics!$B$2:$F$1200,5,FALSE())="","",VLOOKUP($C6,nautics!$B$2:$F$1200,5,FALSE())),IF($A6="ST",IF(VLOOKUP($C6,st!$B$2:$F$400,5,FALSE())="","",VLOOKUP($C6,st!$B$2:$F$400,5,FALSE())),""))),"")</f>
        <v/>
      </c>
      <c r="H6" s="35" t="s">
        <v>105</v>
      </c>
      <c r="I6" s="35" t="s">
        <v>31</v>
      </c>
      <c r="J6" s="35" t="s">
        <v>32</v>
      </c>
      <c r="K6" s="35">
        <f t="shared" si="0"/>
        <v>18</v>
      </c>
      <c r="L6" s="35" t="s">
        <v>38</v>
      </c>
      <c r="M6" s="35" t="s">
        <v>41</v>
      </c>
      <c r="N6" s="35" t="s">
        <v>43</v>
      </c>
      <c r="O6" s="35" t="s">
        <v>45</v>
      </c>
      <c r="P6" s="35" t="s">
        <v>47</v>
      </c>
      <c r="Q6" s="35" t="s">
        <v>50</v>
      </c>
      <c r="R6" s="35" t="s">
        <v>52</v>
      </c>
      <c r="S6" s="35" t="s">
        <v>53</v>
      </c>
      <c r="T6" s="35" t="s">
        <v>55</v>
      </c>
      <c r="U6" s="35" t="s">
        <v>58</v>
      </c>
      <c r="W6" s="35" t="s">
        <v>57</v>
      </c>
      <c r="X6" s="35" t="s">
        <v>59</v>
      </c>
      <c r="Y6" s="35" t="s">
        <v>62</v>
      </c>
      <c r="Z6" s="35" t="s">
        <v>64</v>
      </c>
    </row>
    <row r="7" spans="1:26" ht="15" customHeight="1">
      <c r="A7" s="35" t="s">
        <v>1300</v>
      </c>
      <c r="B7" s="35" t="s">
        <v>25</v>
      </c>
      <c r="C7" s="35" t="s">
        <v>107</v>
      </c>
      <c r="D7" s="35">
        <f>IFERROR(IF($A7="HDC",IF(VLOOKUP($C7,hdc!$B$2:$F$1600,2,FALSE())="","",VLOOKUP($C7,hdc!$B$2:$F$1600,2,FALSE())),IF($A7="NAUTICS",IF(VLOOKUP($C7,nautics!$B$2:$F$1200,2,FALSE())="","",VLOOKUP($C7,nautics!$B$2:$F$1200,2,FALSE())),IF($A7="ST",IF(VLOOKUP($C7,st!$B$2:$F$400,2,FALSE())="","",VLOOKUP($C7,st!$B$2:$F$400,2,FALSE())),""))),"")</f>
        <v>1</v>
      </c>
      <c r="E7" s="35" t="str">
        <f>IFERROR(IF($A7="HDC",IF(VLOOKUP($C7,hdc!$B$2:$F$1600,3,FALSE())="","",VLOOKUP($C7,hdc!$B$2:$F$1600,3,FALSE())),IF($A7="NAUTICS",IF(VLOOKUP($C7,nautics!$B$2:$F$1200,3,FALSE())="","",VLOOKUP($C7,nautics!$B$2:$F$1200,3,FALSE())),IF($A7="ST",IF(VLOOKUP($C7,st!$B$2:$F$400,3,FALSE())="","",VLOOKUP($C7,st!$B$2:$F$400,3,FALSE())),""))),"")</f>
        <v/>
      </c>
      <c r="F7" s="35" t="str">
        <f>IFERROR(IF($A7="HDC",IF(VLOOKUP($C7,hdc!$B$2:$F$1600,4,FALSE())="","",VLOOKUP($C7,hdc!$B$2:$F$1600,4,FALSE())),IF($A7="NAUTICS",IF(VLOOKUP($C7,nautics!$B$2:$F$1200,4,FALSE())="","",VLOOKUP($C7,nautics!$B$2:$F$1200,4,FALSE())),IF($A7="ST",IF(VLOOKUP($C7,st!$B$2:$F$400,4,FALSE())="","",VLOOKUP($C7,st!$B$2:$F$400,4,FALSE())),""))),"")</f>
        <v/>
      </c>
      <c r="G7" s="35" t="str">
        <f>IFERROR(IF($A7="HDC",IF(VLOOKUP($C7,hdc!$B$2:$F$1600,5,FALSE())="","",VLOOKUP($C7,hdc!$B$2:$F$1600,5,FALSE())),IF($A7="NAUTICS",IF(VLOOKUP($C7,nautics!$B$2:$F$1200,5,FALSE())="","",VLOOKUP($C7,nautics!$B$2:$F$1200,5,FALSE())),IF($A7="ST",IF(VLOOKUP($C7,st!$B$2:$F$400,5,FALSE())="","",VLOOKUP($C7,st!$B$2:$F$400,5,FALSE())),""))),"")</f>
        <v/>
      </c>
      <c r="H7" s="35" t="s">
        <v>108</v>
      </c>
      <c r="I7" s="35" t="s">
        <v>31</v>
      </c>
      <c r="J7" s="35" t="s">
        <v>109</v>
      </c>
      <c r="K7" s="35">
        <f t="shared" si="0"/>
        <v>14</v>
      </c>
      <c r="L7" s="35" t="s">
        <v>110</v>
      </c>
      <c r="M7" s="35" t="s">
        <v>111</v>
      </c>
      <c r="N7" s="35" t="s">
        <v>53</v>
      </c>
      <c r="O7" s="35" t="s">
        <v>55</v>
      </c>
      <c r="P7" s="35" t="s">
        <v>47</v>
      </c>
      <c r="Q7" s="35" t="s">
        <v>50</v>
      </c>
      <c r="R7" s="35" t="s">
        <v>52</v>
      </c>
      <c r="S7" s="35" t="s">
        <v>53</v>
      </c>
      <c r="T7" s="35" t="s">
        <v>55</v>
      </c>
      <c r="U7" s="35" t="s">
        <v>114</v>
      </c>
      <c r="W7" s="35" t="s">
        <v>78</v>
      </c>
      <c r="X7" s="35" t="s">
        <v>59</v>
      </c>
      <c r="Y7" s="35" t="s">
        <v>115</v>
      </c>
      <c r="Z7" s="35" t="s">
        <v>64</v>
      </c>
    </row>
    <row r="8" spans="1:26" ht="15" customHeight="1">
      <c r="A8" s="35" t="s">
        <v>1300</v>
      </c>
      <c r="B8" s="35" t="s">
        <v>25</v>
      </c>
      <c r="C8" s="35" t="s">
        <v>117</v>
      </c>
      <c r="D8" s="35">
        <f>IFERROR(IF($A8="HDC",IF(VLOOKUP($C8,hdc!$B$2:$F$1600,2,FALSE())="","",VLOOKUP($C8,hdc!$B$2:$F$1600,2,FALSE())),IF($A8="NAUTICS",IF(VLOOKUP($C8,nautics!$B$2:$F$1200,2,FALSE())="","",VLOOKUP($C8,nautics!$B$2:$F$1200,2,FALSE())),IF($A8="ST",IF(VLOOKUP($C8,st!$B$2:$F$400,2,FALSE())="","",VLOOKUP($C8,st!$B$2:$F$400,2,FALSE())),""))),"")</f>
        <v>1</v>
      </c>
      <c r="E8" s="35" t="str">
        <f>IFERROR(IF($A8="HDC",IF(VLOOKUP($C8,hdc!$B$2:$F$1600,3,FALSE())="","",VLOOKUP($C8,hdc!$B$2:$F$1600,3,FALSE())),IF($A8="NAUTICS",IF(VLOOKUP($C8,nautics!$B$2:$F$1200,3,FALSE())="","",VLOOKUP($C8,nautics!$B$2:$F$1200,3,FALSE())),IF($A8="ST",IF(VLOOKUP($C8,st!$B$2:$F$400,3,FALSE())="","",VLOOKUP($C8,st!$B$2:$F$400,3,FALSE())),""))),"")</f>
        <v/>
      </c>
      <c r="F8" s="35" t="str">
        <f>IFERROR(IF($A8="HDC",IF(VLOOKUP($C8,hdc!$B$2:$F$1600,4,FALSE())="","",VLOOKUP($C8,hdc!$B$2:$F$1600,4,FALSE())),IF($A8="NAUTICS",IF(VLOOKUP($C8,nautics!$B$2:$F$1200,4,FALSE())="","",VLOOKUP($C8,nautics!$B$2:$F$1200,4,FALSE())),IF($A8="ST",IF(VLOOKUP($C8,st!$B$2:$F$400,4,FALSE())="","",VLOOKUP($C8,st!$B$2:$F$400,4,FALSE())),""))),"")</f>
        <v/>
      </c>
      <c r="G8" s="35" t="str">
        <f>IFERROR(IF($A8="HDC",IF(VLOOKUP($C8,hdc!$B$2:$F$1600,5,FALSE())="","",VLOOKUP($C8,hdc!$B$2:$F$1600,5,FALSE())),IF($A8="NAUTICS",IF(VLOOKUP($C8,nautics!$B$2:$F$1200,5,FALSE())="","",VLOOKUP($C8,nautics!$B$2:$F$1200,5,FALSE())),IF($A8="ST",IF(VLOOKUP($C8,st!$B$2:$F$400,5,FALSE())="","",VLOOKUP($C8,st!$B$2:$F$400,5,FALSE())),""))),"")</f>
        <v/>
      </c>
      <c r="H8" s="35" t="s">
        <v>108</v>
      </c>
      <c r="I8" s="35" t="s">
        <v>31</v>
      </c>
      <c r="J8" s="35" t="s">
        <v>109</v>
      </c>
      <c r="K8" s="35">
        <f t="shared" si="0"/>
        <v>14</v>
      </c>
      <c r="L8" s="35" t="s">
        <v>110</v>
      </c>
      <c r="M8" s="35" t="s">
        <v>111</v>
      </c>
      <c r="N8" s="35" t="s">
        <v>53</v>
      </c>
      <c r="O8" s="35" t="s">
        <v>55</v>
      </c>
      <c r="P8" s="35" t="s">
        <v>47</v>
      </c>
      <c r="Q8" s="35" t="s">
        <v>50</v>
      </c>
      <c r="R8" s="35" t="s">
        <v>52</v>
      </c>
      <c r="S8" s="35" t="s">
        <v>53</v>
      </c>
      <c r="T8" s="35" t="s">
        <v>55</v>
      </c>
      <c r="U8" s="35" t="s">
        <v>114</v>
      </c>
      <c r="W8" s="35" t="s">
        <v>78</v>
      </c>
      <c r="X8" s="35" t="s">
        <v>59</v>
      </c>
      <c r="Y8" s="35" t="s">
        <v>115</v>
      </c>
      <c r="Z8" s="35" t="s">
        <v>64</v>
      </c>
    </row>
    <row r="9" spans="1:26" ht="15" customHeight="1">
      <c r="A9" s="35" t="s">
        <v>1300</v>
      </c>
      <c r="B9" s="35" t="s">
        <v>25</v>
      </c>
      <c r="C9" s="35" t="s">
        <v>123</v>
      </c>
      <c r="D9" s="35">
        <f>IFERROR(IF($A9="HDC",IF(VLOOKUP($C9,hdc!$B$2:$F$1600,2,FALSE())="","",VLOOKUP($C9,hdc!$B$2:$F$1600,2,FALSE())),IF($A9="NAUTICS",IF(VLOOKUP($C9,nautics!$B$2:$F$1200,2,FALSE())="","",VLOOKUP($C9,nautics!$B$2:$F$1200,2,FALSE())),IF($A9="ST",IF(VLOOKUP($C9,st!$B$2:$F$400,2,FALSE())="","",VLOOKUP($C9,st!$B$2:$F$400,2,FALSE())),""))),"")</f>
        <v>1</v>
      </c>
      <c r="E9" s="35" t="str">
        <f>IFERROR(IF($A9="HDC",IF(VLOOKUP($C9,hdc!$B$2:$F$1600,3,FALSE())="","",VLOOKUP($C9,hdc!$B$2:$F$1600,3,FALSE())),IF($A9="NAUTICS",IF(VLOOKUP($C9,nautics!$B$2:$F$1200,3,FALSE())="","",VLOOKUP($C9,nautics!$B$2:$F$1200,3,FALSE())),IF($A9="ST",IF(VLOOKUP($C9,st!$B$2:$F$400,3,FALSE())="","",VLOOKUP($C9,st!$B$2:$F$400,3,FALSE())),""))),"")</f>
        <v/>
      </c>
      <c r="F9" s="35" t="str">
        <f>IFERROR(IF($A9="HDC",IF(VLOOKUP($C9,hdc!$B$2:$F$1600,4,FALSE())="","",VLOOKUP($C9,hdc!$B$2:$F$1600,4,FALSE())),IF($A9="NAUTICS",IF(VLOOKUP($C9,nautics!$B$2:$F$1200,4,FALSE())="","",VLOOKUP($C9,nautics!$B$2:$F$1200,4,FALSE())),IF($A9="ST",IF(VLOOKUP($C9,st!$B$2:$F$400,4,FALSE())="","",VLOOKUP($C9,st!$B$2:$F$400,4,FALSE())),""))),"")</f>
        <v/>
      </c>
      <c r="G9" s="35" t="str">
        <f>IFERROR(IF($A9="HDC",IF(VLOOKUP($C9,hdc!$B$2:$F$1600,5,FALSE())="","",VLOOKUP($C9,hdc!$B$2:$F$1600,5,FALSE())),IF($A9="NAUTICS",IF(VLOOKUP($C9,nautics!$B$2:$F$1200,5,FALSE())="","",VLOOKUP($C9,nautics!$B$2:$F$1200,5,FALSE())),IF($A9="ST",IF(VLOOKUP($C9,st!$B$2:$F$400,5,FALSE())="","",VLOOKUP($C9,st!$B$2:$F$400,5,FALSE())),""))),"")</f>
        <v/>
      </c>
      <c r="H9" s="35" t="s">
        <v>126</v>
      </c>
      <c r="I9" s="35" t="s">
        <v>31</v>
      </c>
      <c r="J9" s="35" t="s">
        <v>71</v>
      </c>
      <c r="K9" s="35">
        <f t="shared" si="0"/>
        <v>26</v>
      </c>
      <c r="L9" s="35" t="s">
        <v>48</v>
      </c>
      <c r="M9" s="35" t="s">
        <v>51</v>
      </c>
      <c r="N9" s="35" t="s">
        <v>53</v>
      </c>
      <c r="O9" s="35" t="s">
        <v>55</v>
      </c>
      <c r="P9" s="35" t="s">
        <v>75</v>
      </c>
      <c r="Q9" s="35" t="s">
        <v>76</v>
      </c>
      <c r="R9" s="35" t="s">
        <v>52</v>
      </c>
      <c r="S9" s="35" t="s">
        <v>53</v>
      </c>
      <c r="T9" s="35" t="s">
        <v>55</v>
      </c>
      <c r="U9" s="35" t="s">
        <v>77</v>
      </c>
      <c r="W9" s="35" t="s">
        <v>78</v>
      </c>
      <c r="X9" s="35" t="s">
        <v>59</v>
      </c>
      <c r="Y9" s="35" t="s">
        <v>61</v>
      </c>
      <c r="Z9" s="35" t="s">
        <v>80</v>
      </c>
    </row>
    <row r="10" spans="1:26" ht="15" customHeight="1">
      <c r="A10" s="35" t="s">
        <v>1300</v>
      </c>
      <c r="B10" s="35" t="s">
        <v>25</v>
      </c>
      <c r="C10" s="35" t="s">
        <v>146</v>
      </c>
      <c r="D10" s="35">
        <f>IFERROR(IF($A10="HDC",IF(VLOOKUP($C10,hdc!$B$2:$F$1600,2,FALSE())="","",VLOOKUP($C10,hdc!$B$2:$F$1600,2,FALSE())),IF($A10="NAUTICS",IF(VLOOKUP($C10,nautics!$B$2:$F$1200,2,FALSE())="","",VLOOKUP($C10,nautics!$B$2:$F$1200,2,FALSE())),IF($A10="ST",IF(VLOOKUP($C10,st!$B$2:$F$400,2,FALSE())="","",VLOOKUP($C10,st!$B$2:$F$400,2,FALSE())),""))),"")</f>
        <v>1</v>
      </c>
      <c r="E10" s="35" t="str">
        <f>IFERROR(IF($A10="HDC",IF(VLOOKUP($C10,hdc!$B$2:$F$1600,3,FALSE())="","",VLOOKUP($C10,hdc!$B$2:$F$1600,3,FALSE())),IF($A10="NAUTICS",IF(VLOOKUP($C10,nautics!$B$2:$F$1200,3,FALSE())="","",VLOOKUP($C10,nautics!$B$2:$F$1200,3,FALSE())),IF($A10="ST",IF(VLOOKUP($C10,st!$B$2:$F$400,3,FALSE())="","",VLOOKUP($C10,st!$B$2:$F$400,3,FALSE())),""))),"")</f>
        <v/>
      </c>
      <c r="F10" s="35" t="str">
        <f>IFERROR(IF($A10="HDC",IF(VLOOKUP($C10,hdc!$B$2:$F$1600,4,FALSE())="","",VLOOKUP($C10,hdc!$B$2:$F$1600,4,FALSE())),IF($A10="NAUTICS",IF(VLOOKUP($C10,nautics!$B$2:$F$1200,4,FALSE())="","",VLOOKUP($C10,nautics!$B$2:$F$1200,4,FALSE())),IF($A10="ST",IF(VLOOKUP($C10,st!$B$2:$F$400,4,FALSE())="","",VLOOKUP($C10,st!$B$2:$F$400,4,FALSE())),""))),"")</f>
        <v/>
      </c>
      <c r="G10" s="35" t="str">
        <f>IFERROR(IF($A10="HDC",IF(VLOOKUP($C10,hdc!$B$2:$F$1600,5,FALSE())="","",VLOOKUP($C10,hdc!$B$2:$F$1600,5,FALSE())),IF($A10="NAUTICS",IF(VLOOKUP($C10,nautics!$B$2:$F$1200,5,FALSE())="","",VLOOKUP($C10,nautics!$B$2:$F$1200,5,FALSE())),IF($A10="ST",IF(VLOOKUP($C10,st!$B$2:$F$400,5,FALSE())="","",VLOOKUP($C10,st!$B$2:$F$400,5,FALSE())),""))),"")</f>
        <v/>
      </c>
      <c r="H10" s="35" t="s">
        <v>126</v>
      </c>
      <c r="I10" s="35" t="s">
        <v>31</v>
      </c>
      <c r="J10" s="35" t="s">
        <v>149</v>
      </c>
      <c r="K10" s="35">
        <f t="shared" si="0"/>
        <v>12</v>
      </c>
      <c r="L10" s="35" t="s">
        <v>110</v>
      </c>
      <c r="M10" s="35" t="s">
        <v>111</v>
      </c>
      <c r="N10" s="35" t="s">
        <v>53</v>
      </c>
      <c r="O10" s="35" t="s">
        <v>55</v>
      </c>
      <c r="P10" s="35" t="s">
        <v>48</v>
      </c>
      <c r="Q10" s="35" t="s">
        <v>51</v>
      </c>
      <c r="R10" s="35" t="s">
        <v>152</v>
      </c>
      <c r="S10" s="35" t="s">
        <v>53</v>
      </c>
      <c r="T10" s="35" t="s">
        <v>55</v>
      </c>
      <c r="U10" s="35" t="s">
        <v>153</v>
      </c>
      <c r="W10" s="35" t="s">
        <v>78</v>
      </c>
      <c r="X10" s="35" t="s">
        <v>59</v>
      </c>
      <c r="Y10" s="35" t="s">
        <v>115</v>
      </c>
      <c r="Z10" s="35" t="s">
        <v>61</v>
      </c>
    </row>
    <row r="11" spans="1:26" ht="15" customHeight="1">
      <c r="A11" s="35" t="s">
        <v>1300</v>
      </c>
      <c r="B11" s="35" t="s">
        <v>25</v>
      </c>
      <c r="C11" s="35" t="s">
        <v>156</v>
      </c>
      <c r="D11" s="35">
        <f>IFERROR(IF($A11="HDC",IF(VLOOKUP($C11,hdc!$B$2:$F$1600,2,FALSE())="","",VLOOKUP($C11,hdc!$B$2:$F$1600,2,FALSE())),IF($A11="NAUTICS",IF(VLOOKUP($C11,nautics!$B$2:$F$1200,2,FALSE())="","",VLOOKUP($C11,nautics!$B$2:$F$1200,2,FALSE())),IF($A11="ST",IF(VLOOKUP($C11,st!$B$2:$F$400,2,FALSE())="","",VLOOKUP($C11,st!$B$2:$F$400,2,FALSE())),""))),"")</f>
        <v>1</v>
      </c>
      <c r="E11" s="35">
        <f>IFERROR(IF($A11="HDC",IF(VLOOKUP($C11,hdc!$B$2:$F$1600,3,FALSE())="","",VLOOKUP($C11,hdc!$B$2:$F$1600,3,FALSE())),IF($A11="NAUTICS",IF(VLOOKUP($C11,nautics!$B$2:$F$1200,3,FALSE())="","",VLOOKUP($C11,nautics!$B$2:$F$1200,3,FALSE())),IF($A11="ST",IF(VLOOKUP($C11,st!$B$2:$F$400,3,FALSE())="","",VLOOKUP($C11,st!$B$2:$F$400,3,FALSE())),""))),"")</f>
        <v>1</v>
      </c>
      <c r="F11" s="35">
        <f>IFERROR(IF($A11="HDC",IF(VLOOKUP($C11,hdc!$B$2:$F$1600,4,FALSE())="","",VLOOKUP($C11,hdc!$B$2:$F$1600,4,FALSE())),IF($A11="NAUTICS",IF(VLOOKUP($C11,nautics!$B$2:$F$1200,4,FALSE())="","",VLOOKUP($C11,nautics!$B$2:$F$1200,4,FALSE())),IF($A11="ST",IF(VLOOKUP($C11,st!$B$2:$F$400,4,FALSE())="","",VLOOKUP($C11,st!$B$2:$F$400,4,FALSE())),""))),"")</f>
        <v>1</v>
      </c>
      <c r="G11" s="35" t="str">
        <f>IFERROR(IF($A11="HDC",IF(VLOOKUP($C11,hdc!$B$2:$F$1600,5,FALSE())="","",VLOOKUP($C11,hdc!$B$2:$F$1600,5,FALSE())),IF($A11="NAUTICS",IF(VLOOKUP($C11,nautics!$B$2:$F$1200,5,FALSE())="","",VLOOKUP($C11,nautics!$B$2:$F$1200,5,FALSE())),IF($A11="ST",IF(VLOOKUP($C11,st!$B$2:$F$400,5,FALSE())="","",VLOOKUP($C11,st!$B$2:$F$400,5,FALSE())),""))),"")</f>
        <v/>
      </c>
      <c r="H11" s="35" t="s">
        <v>126</v>
      </c>
      <c r="I11" s="35" t="s">
        <v>31</v>
      </c>
      <c r="J11" s="35" t="s">
        <v>157</v>
      </c>
      <c r="K11" s="35">
        <f t="shared" si="0"/>
        <v>29</v>
      </c>
      <c r="L11" s="35" t="s">
        <v>159</v>
      </c>
      <c r="M11" s="35" t="s">
        <v>160</v>
      </c>
      <c r="N11" s="35" t="s">
        <v>43</v>
      </c>
      <c r="O11" s="35" t="s">
        <v>45</v>
      </c>
      <c r="P11" s="35" t="s">
        <v>48</v>
      </c>
      <c r="Q11" s="35" t="s">
        <v>51</v>
      </c>
      <c r="R11" s="35" t="s">
        <v>152</v>
      </c>
      <c r="S11" s="35" t="s">
        <v>53</v>
      </c>
      <c r="T11" s="35" t="s">
        <v>55</v>
      </c>
      <c r="U11" s="35" t="s">
        <v>162</v>
      </c>
      <c r="W11" s="35" t="s">
        <v>57</v>
      </c>
      <c r="X11" s="35" t="s">
        <v>59</v>
      </c>
      <c r="Y11" s="35" t="s">
        <v>164</v>
      </c>
      <c r="Z11" s="35" t="s">
        <v>61</v>
      </c>
    </row>
    <row r="12" spans="1:26" ht="15" customHeight="1">
      <c r="A12" s="35" t="s">
        <v>1300</v>
      </c>
      <c r="B12" s="35" t="s">
        <v>25</v>
      </c>
      <c r="C12" s="35" t="s">
        <v>165</v>
      </c>
      <c r="D12" s="35">
        <f>IFERROR(IF($A12="HDC",IF(VLOOKUP($C12,hdc!$B$2:$F$1600,2,FALSE())="","",VLOOKUP($C12,hdc!$B$2:$F$1600,2,FALSE())),IF($A12="NAUTICS",IF(VLOOKUP($C12,nautics!$B$2:$F$1200,2,FALSE())="","",VLOOKUP($C12,nautics!$B$2:$F$1200,2,FALSE())),IF($A12="ST",IF(VLOOKUP($C12,st!$B$2:$F$400,2,FALSE())="","",VLOOKUP($C12,st!$B$2:$F$400,2,FALSE())),""))),"")</f>
        <v>1</v>
      </c>
      <c r="E12" s="35">
        <f>IFERROR(IF($A12="HDC",IF(VLOOKUP($C12,hdc!$B$2:$F$1600,3,FALSE())="","",VLOOKUP($C12,hdc!$B$2:$F$1600,3,FALSE())),IF($A12="NAUTICS",IF(VLOOKUP($C12,nautics!$B$2:$F$1200,3,FALSE())="","",VLOOKUP($C12,nautics!$B$2:$F$1200,3,FALSE())),IF($A12="ST",IF(VLOOKUP($C12,st!$B$2:$F$400,3,FALSE())="","",VLOOKUP($C12,st!$B$2:$F$400,3,FALSE())),""))),"")</f>
        <v>1</v>
      </c>
      <c r="F12" s="35" t="str">
        <f>IFERROR(IF($A12="HDC",IF(VLOOKUP($C12,hdc!$B$2:$F$1600,4,FALSE())="","",VLOOKUP($C12,hdc!$B$2:$F$1600,4,FALSE())),IF($A12="NAUTICS",IF(VLOOKUP($C12,nautics!$B$2:$F$1200,4,FALSE())="","",VLOOKUP($C12,nautics!$B$2:$F$1200,4,FALSE())),IF($A12="ST",IF(VLOOKUP($C12,st!$B$2:$F$400,4,FALSE())="","",VLOOKUP($C12,st!$B$2:$F$400,4,FALSE())),""))),"")</f>
        <v/>
      </c>
      <c r="G12" s="35" t="str">
        <f>IFERROR(IF($A12="HDC",IF(VLOOKUP($C12,hdc!$B$2:$F$1600,5,FALSE())="","",VLOOKUP($C12,hdc!$B$2:$F$1600,5,FALSE())),IF($A12="NAUTICS",IF(VLOOKUP($C12,nautics!$B$2:$F$1200,5,FALSE())="","",VLOOKUP($C12,nautics!$B$2:$F$1200,5,FALSE())),IF($A12="ST",IF(VLOOKUP($C12,st!$B$2:$F$400,5,FALSE())="","",VLOOKUP($C12,st!$B$2:$F$400,5,FALSE())),""))),"")</f>
        <v/>
      </c>
      <c r="H12" s="35" t="s">
        <v>167</v>
      </c>
      <c r="I12" s="35" t="s">
        <v>31</v>
      </c>
      <c r="J12" s="35" t="s">
        <v>168</v>
      </c>
      <c r="K12" s="35">
        <f t="shared" si="0"/>
        <v>83</v>
      </c>
      <c r="L12" s="35" t="s">
        <v>170</v>
      </c>
      <c r="M12" s="35" t="s">
        <v>171</v>
      </c>
      <c r="N12" s="35" t="s">
        <v>46</v>
      </c>
      <c r="O12" s="35" t="s">
        <v>49</v>
      </c>
      <c r="P12" s="35" t="s">
        <v>48</v>
      </c>
      <c r="Q12" s="35" t="s">
        <v>51</v>
      </c>
      <c r="R12" s="35" t="s">
        <v>152</v>
      </c>
      <c r="S12" s="35" t="s">
        <v>53</v>
      </c>
      <c r="T12" s="35" t="s">
        <v>55</v>
      </c>
      <c r="U12" s="35" t="s">
        <v>176</v>
      </c>
      <c r="W12" s="35" t="s">
        <v>57</v>
      </c>
      <c r="X12" s="35" t="s">
        <v>59</v>
      </c>
      <c r="Y12" s="35" t="s">
        <v>177</v>
      </c>
      <c r="Z12" s="35" t="s">
        <v>61</v>
      </c>
    </row>
    <row r="13" spans="1:26" ht="15" customHeight="1">
      <c r="A13" s="35" t="s">
        <v>1300</v>
      </c>
      <c r="B13" s="35" t="s">
        <v>25</v>
      </c>
      <c r="C13" s="35" t="s">
        <v>179</v>
      </c>
      <c r="D13" s="35">
        <f>IFERROR(IF($A13="HDC",IF(VLOOKUP($C13,hdc!$B$2:$F$1600,2,FALSE())="","",VLOOKUP($C13,hdc!$B$2:$F$1600,2,FALSE())),IF($A13="NAUTICS",IF(VLOOKUP($C13,nautics!$B$2:$F$1200,2,FALSE())="","",VLOOKUP($C13,nautics!$B$2:$F$1200,2,FALSE())),IF($A13="ST",IF(VLOOKUP($C13,st!$B$2:$F$400,2,FALSE())="","",VLOOKUP($C13,st!$B$2:$F$400,2,FALSE())),""))),"")</f>
        <v>1</v>
      </c>
      <c r="E13" s="35">
        <f>IFERROR(IF($A13="HDC",IF(VLOOKUP($C13,hdc!$B$2:$F$1600,3,FALSE())="","",VLOOKUP($C13,hdc!$B$2:$F$1600,3,FALSE())),IF($A13="NAUTICS",IF(VLOOKUP($C13,nautics!$B$2:$F$1200,3,FALSE())="","",VLOOKUP($C13,nautics!$B$2:$F$1200,3,FALSE())),IF($A13="ST",IF(VLOOKUP($C13,st!$B$2:$F$400,3,FALSE())="","",VLOOKUP($C13,st!$B$2:$F$400,3,FALSE())),""))),"")</f>
        <v>1</v>
      </c>
      <c r="F13" s="35" t="str">
        <f>IFERROR(IF($A13="HDC",IF(VLOOKUP($C13,hdc!$B$2:$F$1600,4,FALSE())="","",VLOOKUP($C13,hdc!$B$2:$F$1600,4,FALSE())),IF($A13="NAUTICS",IF(VLOOKUP($C13,nautics!$B$2:$F$1200,4,FALSE())="","",VLOOKUP($C13,nautics!$B$2:$F$1200,4,FALSE())),IF($A13="ST",IF(VLOOKUP($C13,st!$B$2:$F$400,4,FALSE())="","",VLOOKUP($C13,st!$B$2:$F$400,4,FALSE())),""))),"")</f>
        <v/>
      </c>
      <c r="G13" s="35" t="str">
        <f>IFERROR(IF($A13="HDC",IF(VLOOKUP($C13,hdc!$B$2:$F$1600,5,FALSE())="","",VLOOKUP($C13,hdc!$B$2:$F$1600,5,FALSE())),IF($A13="NAUTICS",IF(VLOOKUP($C13,nautics!$B$2:$F$1200,5,FALSE())="","",VLOOKUP($C13,nautics!$B$2:$F$1200,5,FALSE())),IF($A13="ST",IF(VLOOKUP($C13,st!$B$2:$F$400,5,FALSE())="","",VLOOKUP($C13,st!$B$2:$F$400,5,FALSE())),""))),"")</f>
        <v/>
      </c>
      <c r="H13" s="35" t="s">
        <v>148</v>
      </c>
      <c r="I13" s="35" t="s">
        <v>31</v>
      </c>
      <c r="J13" s="35" t="s">
        <v>182</v>
      </c>
      <c r="K13" s="35">
        <f t="shared" si="0"/>
        <v>76</v>
      </c>
      <c r="L13" s="35" t="s">
        <v>170</v>
      </c>
      <c r="M13" s="35" t="s">
        <v>171</v>
      </c>
      <c r="N13" s="35" t="s">
        <v>46</v>
      </c>
      <c r="O13" s="35" t="s">
        <v>49</v>
      </c>
      <c r="P13" s="35" t="s">
        <v>48</v>
      </c>
      <c r="Q13" s="35" t="s">
        <v>51</v>
      </c>
      <c r="R13" s="35" t="s">
        <v>152</v>
      </c>
      <c r="S13" s="35" t="s">
        <v>53</v>
      </c>
      <c r="T13" s="35" t="s">
        <v>55</v>
      </c>
      <c r="U13" s="35" t="s">
        <v>188</v>
      </c>
      <c r="W13" s="35" t="s">
        <v>57</v>
      </c>
      <c r="X13" s="35" t="s">
        <v>59</v>
      </c>
      <c r="Y13" s="35" t="s">
        <v>177</v>
      </c>
      <c r="Z13" s="35" t="s">
        <v>61</v>
      </c>
    </row>
    <row r="14" spans="1:26" ht="15" customHeight="1">
      <c r="A14" s="35" t="s">
        <v>1300</v>
      </c>
      <c r="B14" s="35" t="s">
        <v>189</v>
      </c>
      <c r="C14" s="35" t="s">
        <v>190</v>
      </c>
      <c r="D14" s="35">
        <f>IFERROR(IF($A14="HDC",IF(VLOOKUP($C14,hdc!$B$2:$F$1600,2,FALSE())="","",VLOOKUP($C14,hdc!$B$2:$F$1600,2,FALSE())),IF($A14="NAUTICS",IF(VLOOKUP($C14,nautics!$B$2:$F$1200,2,FALSE())="","",VLOOKUP($C14,nautics!$B$2:$F$1200,2,FALSE())),IF($A14="ST",IF(VLOOKUP($C14,st!$B$2:$F$400,2,FALSE())="","",VLOOKUP($C14,st!$B$2:$F$400,2,FALSE())),""))),"")</f>
        <v>1</v>
      </c>
      <c r="E14" s="35">
        <f>IFERROR(IF($A14="HDC",IF(VLOOKUP($C14,hdc!$B$2:$F$1600,3,FALSE())="","",VLOOKUP($C14,hdc!$B$2:$F$1600,3,FALSE())),IF($A14="NAUTICS",IF(VLOOKUP($C14,nautics!$B$2:$F$1200,3,FALSE())="","",VLOOKUP($C14,nautics!$B$2:$F$1200,3,FALSE())),IF($A14="ST",IF(VLOOKUP($C14,st!$B$2:$F$400,3,FALSE())="","",VLOOKUP($C14,st!$B$2:$F$400,3,FALSE())),""))),"")</f>
        <v>1</v>
      </c>
      <c r="F14" s="35" t="str">
        <f>IFERROR(IF($A14="HDC",IF(VLOOKUP($C14,hdc!$B$2:$F$1600,4,FALSE())="","",VLOOKUP($C14,hdc!$B$2:$F$1600,4,FALSE())),IF($A14="NAUTICS",IF(VLOOKUP($C14,nautics!$B$2:$F$1200,4,FALSE())="","",VLOOKUP($C14,nautics!$B$2:$F$1200,4,FALSE())),IF($A14="ST",IF(VLOOKUP($C14,st!$B$2:$F$400,4,FALSE())="","",VLOOKUP($C14,st!$B$2:$F$400,4,FALSE())),""))),"")</f>
        <v/>
      </c>
      <c r="G14" s="35" t="str">
        <f>IFERROR(IF($A14="HDC",IF(VLOOKUP($C14,hdc!$B$2:$F$1600,5,FALSE())="","",VLOOKUP($C14,hdc!$B$2:$F$1600,5,FALSE())),IF($A14="NAUTICS",IF(VLOOKUP($C14,nautics!$B$2:$F$1200,5,FALSE())="","",VLOOKUP($C14,nautics!$B$2:$F$1200,5,FALSE())),IF($A14="ST",IF(VLOOKUP($C14,st!$B$2:$F$400,5,FALSE())="","",VLOOKUP($C14,st!$B$2:$F$400,5,FALSE())),""))),"")</f>
        <v/>
      </c>
      <c r="H14" s="35" t="s">
        <v>30</v>
      </c>
      <c r="I14" s="35" t="s">
        <v>31</v>
      </c>
      <c r="J14" s="35" t="s">
        <v>192</v>
      </c>
      <c r="K14" s="35">
        <f t="shared" si="0"/>
        <v>19</v>
      </c>
      <c r="L14" s="35" t="s">
        <v>195</v>
      </c>
      <c r="M14" s="35" t="s">
        <v>196</v>
      </c>
      <c r="N14" s="35" t="s">
        <v>43</v>
      </c>
      <c r="O14" s="35" t="s">
        <v>45</v>
      </c>
      <c r="P14" s="35" t="s">
        <v>197</v>
      </c>
      <c r="Q14" s="35" t="s">
        <v>198</v>
      </c>
      <c r="R14" s="35" t="s">
        <v>52</v>
      </c>
      <c r="S14" s="35" t="s">
        <v>53</v>
      </c>
      <c r="T14" s="35" t="s">
        <v>55</v>
      </c>
      <c r="U14" s="35" t="s">
        <v>199</v>
      </c>
      <c r="W14" s="35" t="s">
        <v>57</v>
      </c>
      <c r="X14" s="35" t="s">
        <v>59</v>
      </c>
      <c r="Y14" s="35" t="s">
        <v>200</v>
      </c>
      <c r="Z14" s="35" t="s">
        <v>202</v>
      </c>
    </row>
    <row r="15" spans="1:26" ht="15" customHeight="1">
      <c r="A15" s="35" t="s">
        <v>1300</v>
      </c>
      <c r="B15" s="35" t="s">
        <v>189</v>
      </c>
      <c r="C15" s="35" t="s">
        <v>204</v>
      </c>
      <c r="D15" s="35">
        <f>IFERROR(IF($A15="HDC",IF(VLOOKUP($C15,hdc!$B$2:$F$1600,2,FALSE())="","",VLOOKUP($C15,hdc!$B$2:$F$1600,2,FALSE())),IF($A15="NAUTICS",IF(VLOOKUP($C15,nautics!$B$2:$F$1200,2,FALSE())="","",VLOOKUP($C15,nautics!$B$2:$F$1200,2,FALSE())),IF($A15="ST",IF(VLOOKUP($C15,st!$B$2:$F$400,2,FALSE())="","",VLOOKUP($C15,st!$B$2:$F$400,2,FALSE())),""))),"")</f>
        <v>1</v>
      </c>
      <c r="E15" s="35">
        <f>IFERROR(IF($A15="HDC",IF(VLOOKUP($C15,hdc!$B$2:$F$1600,3,FALSE())="","",VLOOKUP($C15,hdc!$B$2:$F$1600,3,FALSE())),IF($A15="NAUTICS",IF(VLOOKUP($C15,nautics!$B$2:$F$1200,3,FALSE())="","",VLOOKUP($C15,nautics!$B$2:$F$1200,3,FALSE())),IF($A15="ST",IF(VLOOKUP($C15,st!$B$2:$F$400,3,FALSE())="","",VLOOKUP($C15,st!$B$2:$F$400,3,FALSE())),""))),"")</f>
        <v>1</v>
      </c>
      <c r="F15" s="35" t="str">
        <f>IFERROR(IF($A15="HDC",IF(VLOOKUP($C15,hdc!$B$2:$F$1600,4,FALSE())="","",VLOOKUP($C15,hdc!$B$2:$F$1600,4,FALSE())),IF($A15="NAUTICS",IF(VLOOKUP($C15,nautics!$B$2:$F$1200,4,FALSE())="","",VLOOKUP($C15,nautics!$B$2:$F$1200,4,FALSE())),IF($A15="ST",IF(VLOOKUP($C15,st!$B$2:$F$400,4,FALSE())="","",VLOOKUP($C15,st!$B$2:$F$400,4,FALSE())),""))),"")</f>
        <v/>
      </c>
      <c r="G15" s="35" t="str">
        <f>IFERROR(IF($A15="HDC",IF(VLOOKUP($C15,hdc!$B$2:$F$1600,5,FALSE())="","",VLOOKUP($C15,hdc!$B$2:$F$1600,5,FALSE())),IF($A15="NAUTICS",IF(VLOOKUP($C15,nautics!$B$2:$F$1200,5,FALSE())="","",VLOOKUP($C15,nautics!$B$2:$F$1200,5,FALSE())),IF($A15="ST",IF(VLOOKUP($C15,st!$B$2:$F$400,5,FALSE())="","",VLOOKUP($C15,st!$B$2:$F$400,5,FALSE())),""))),"")</f>
        <v/>
      </c>
      <c r="H15" s="35" t="s">
        <v>30</v>
      </c>
      <c r="I15" s="35" t="s">
        <v>31</v>
      </c>
      <c r="J15" s="35" t="s">
        <v>192</v>
      </c>
      <c r="K15" s="35">
        <f t="shared" si="0"/>
        <v>19</v>
      </c>
      <c r="L15" s="35" t="s">
        <v>195</v>
      </c>
      <c r="M15" s="35" t="s">
        <v>196</v>
      </c>
      <c r="N15" s="35" t="s">
        <v>43</v>
      </c>
      <c r="O15" s="35" t="s">
        <v>45</v>
      </c>
      <c r="P15" s="35" t="s">
        <v>197</v>
      </c>
      <c r="Q15" s="35" t="s">
        <v>198</v>
      </c>
      <c r="R15" s="35" t="s">
        <v>52</v>
      </c>
      <c r="S15" s="35" t="s">
        <v>53</v>
      </c>
      <c r="T15" s="35" t="s">
        <v>55</v>
      </c>
      <c r="U15" s="35" t="s">
        <v>199</v>
      </c>
      <c r="W15" s="35" t="s">
        <v>57</v>
      </c>
      <c r="X15" s="35" t="s">
        <v>59</v>
      </c>
      <c r="Y15" s="35" t="s">
        <v>200</v>
      </c>
      <c r="Z15" s="35" t="s">
        <v>202</v>
      </c>
    </row>
    <row r="16" spans="1:26" ht="15" customHeight="1">
      <c r="A16" s="35" t="s">
        <v>1300</v>
      </c>
      <c r="B16" s="35" t="s">
        <v>189</v>
      </c>
      <c r="C16" s="35" t="s">
        <v>208</v>
      </c>
      <c r="D16" s="35">
        <f>IFERROR(IF($A16="HDC",IF(VLOOKUP($C16,hdc!$B$2:$F$1600,2,FALSE())="","",VLOOKUP($C16,hdc!$B$2:$F$1600,2,FALSE())),IF($A16="NAUTICS",IF(VLOOKUP($C16,nautics!$B$2:$F$1200,2,FALSE())="","",VLOOKUP($C16,nautics!$B$2:$F$1200,2,FALSE())),IF($A16="ST",IF(VLOOKUP($C16,st!$B$2:$F$400,2,FALSE())="","",VLOOKUP($C16,st!$B$2:$F$400,2,FALSE())),""))),"")</f>
        <v>1</v>
      </c>
      <c r="E16" s="35">
        <f>IFERROR(IF($A16="HDC",IF(VLOOKUP($C16,hdc!$B$2:$F$1600,3,FALSE())="","",VLOOKUP($C16,hdc!$B$2:$F$1600,3,FALSE())),IF($A16="NAUTICS",IF(VLOOKUP($C16,nautics!$B$2:$F$1200,3,FALSE())="","",VLOOKUP($C16,nautics!$B$2:$F$1200,3,FALSE())),IF($A16="ST",IF(VLOOKUP($C16,st!$B$2:$F$400,3,FALSE())="","",VLOOKUP($C16,st!$B$2:$F$400,3,FALSE())),""))),"")</f>
        <v>1</v>
      </c>
      <c r="F16" s="35" t="str">
        <f>IFERROR(IF($A16="HDC",IF(VLOOKUP($C16,hdc!$B$2:$F$1600,4,FALSE())="","",VLOOKUP($C16,hdc!$B$2:$F$1600,4,FALSE())),IF($A16="NAUTICS",IF(VLOOKUP($C16,nautics!$B$2:$F$1200,4,FALSE())="","",VLOOKUP($C16,nautics!$B$2:$F$1200,4,FALSE())),IF($A16="ST",IF(VLOOKUP($C16,st!$B$2:$F$400,4,FALSE())="","",VLOOKUP($C16,st!$B$2:$F$400,4,FALSE())),""))),"")</f>
        <v/>
      </c>
      <c r="G16" s="35" t="str">
        <f>IFERROR(IF($A16="HDC",IF(VLOOKUP($C16,hdc!$B$2:$F$1600,5,FALSE())="","",VLOOKUP($C16,hdc!$B$2:$F$1600,5,FALSE())),IF($A16="NAUTICS",IF(VLOOKUP($C16,nautics!$B$2:$F$1200,5,FALSE())="","",VLOOKUP($C16,nautics!$B$2:$F$1200,5,FALSE())),IF($A16="ST",IF(VLOOKUP($C16,st!$B$2:$F$400,5,FALSE())="","",VLOOKUP($C16,st!$B$2:$F$400,5,FALSE())),""))),"")</f>
        <v/>
      </c>
      <c r="H16" s="35" t="s">
        <v>30</v>
      </c>
      <c r="I16" s="35" t="s">
        <v>31</v>
      </c>
      <c r="J16" s="35" t="s">
        <v>192</v>
      </c>
      <c r="K16" s="35">
        <f t="shared" si="0"/>
        <v>19</v>
      </c>
      <c r="L16" s="35" t="s">
        <v>195</v>
      </c>
      <c r="M16" s="35" t="s">
        <v>196</v>
      </c>
      <c r="N16" s="35" t="s">
        <v>43</v>
      </c>
      <c r="O16" s="35" t="s">
        <v>45</v>
      </c>
      <c r="P16" s="35" t="s">
        <v>197</v>
      </c>
      <c r="Q16" s="35" t="s">
        <v>198</v>
      </c>
      <c r="R16" s="35" t="s">
        <v>52</v>
      </c>
      <c r="S16" s="35" t="s">
        <v>53</v>
      </c>
      <c r="T16" s="35" t="s">
        <v>55</v>
      </c>
      <c r="U16" s="35" t="s">
        <v>199</v>
      </c>
      <c r="W16" s="35" t="s">
        <v>57</v>
      </c>
      <c r="X16" s="35" t="s">
        <v>59</v>
      </c>
      <c r="Y16" s="35" t="s">
        <v>200</v>
      </c>
      <c r="Z16" s="35" t="s">
        <v>202</v>
      </c>
    </row>
    <row r="17" spans="1:26" ht="15" customHeight="1">
      <c r="A17" s="35" t="s">
        <v>1300</v>
      </c>
      <c r="B17" s="35" t="s">
        <v>189</v>
      </c>
      <c r="C17" s="35" t="s">
        <v>215</v>
      </c>
      <c r="D17" s="35">
        <f>IFERROR(IF($A17="HDC",IF(VLOOKUP($C17,hdc!$B$2:$F$1600,2,FALSE())="","",VLOOKUP($C17,hdc!$B$2:$F$1600,2,FALSE())),IF($A17="NAUTICS",IF(VLOOKUP($C17,nautics!$B$2:$F$1200,2,FALSE())="","",VLOOKUP($C17,nautics!$B$2:$F$1200,2,FALSE())),IF($A17="ST",IF(VLOOKUP($C17,st!$B$2:$F$400,2,FALSE())="","",VLOOKUP($C17,st!$B$2:$F$400,2,FALSE())),""))),"")</f>
        <v>1</v>
      </c>
      <c r="E17" s="35">
        <f>IFERROR(IF($A17="HDC",IF(VLOOKUP($C17,hdc!$B$2:$F$1600,3,FALSE())="","",VLOOKUP($C17,hdc!$B$2:$F$1600,3,FALSE())),IF($A17="NAUTICS",IF(VLOOKUP($C17,nautics!$B$2:$F$1200,3,FALSE())="","",VLOOKUP($C17,nautics!$B$2:$F$1200,3,FALSE())),IF($A17="ST",IF(VLOOKUP($C17,st!$B$2:$F$400,3,FALSE())="","",VLOOKUP($C17,st!$B$2:$F$400,3,FALSE())),""))),"")</f>
        <v>1</v>
      </c>
      <c r="F17" s="35">
        <f>IFERROR(IF($A17="HDC",IF(VLOOKUP($C17,hdc!$B$2:$F$1600,4,FALSE())="","",VLOOKUP($C17,hdc!$B$2:$F$1600,4,FALSE())),IF($A17="NAUTICS",IF(VLOOKUP($C17,nautics!$B$2:$F$1200,4,FALSE())="","",VLOOKUP($C17,nautics!$B$2:$F$1200,4,FALSE())),IF($A17="ST",IF(VLOOKUP($C17,st!$B$2:$F$400,4,FALSE())="","",VLOOKUP($C17,st!$B$2:$F$400,4,FALSE())),""))),"")</f>
        <v>1</v>
      </c>
      <c r="G17" s="35" t="str">
        <f>IFERROR(IF($A17="HDC",IF(VLOOKUP($C17,hdc!$B$2:$F$1600,5,FALSE())="","",VLOOKUP($C17,hdc!$B$2:$F$1600,5,FALSE())),IF($A17="NAUTICS",IF(VLOOKUP($C17,nautics!$B$2:$F$1200,5,FALSE())="","",VLOOKUP($C17,nautics!$B$2:$F$1200,5,FALSE())),IF($A17="ST",IF(VLOOKUP($C17,st!$B$2:$F$400,5,FALSE())="","",VLOOKUP($C17,st!$B$2:$F$400,5,FALSE())),""))),"")</f>
        <v/>
      </c>
      <c r="H17" s="35" t="s">
        <v>88</v>
      </c>
      <c r="I17" s="35" t="s">
        <v>31</v>
      </c>
      <c r="J17" s="35" t="s">
        <v>217</v>
      </c>
      <c r="K17" s="35">
        <f t="shared" si="0"/>
        <v>21</v>
      </c>
      <c r="L17" s="35" t="s">
        <v>95</v>
      </c>
      <c r="M17" s="35" t="s">
        <v>96</v>
      </c>
      <c r="N17" s="35" t="s">
        <v>43</v>
      </c>
      <c r="O17" s="35" t="s">
        <v>45</v>
      </c>
      <c r="P17" s="35" t="s">
        <v>197</v>
      </c>
      <c r="Q17" s="35" t="s">
        <v>198</v>
      </c>
      <c r="R17" s="35" t="s">
        <v>52</v>
      </c>
      <c r="S17" s="35" t="s">
        <v>53</v>
      </c>
      <c r="T17" s="35" t="s">
        <v>55</v>
      </c>
      <c r="U17" s="35" t="s">
        <v>222</v>
      </c>
      <c r="W17" s="35" t="s">
        <v>57</v>
      </c>
      <c r="X17" s="35" t="s">
        <v>59</v>
      </c>
      <c r="Y17" s="35" t="s">
        <v>102</v>
      </c>
      <c r="Z17" s="35" t="s">
        <v>202</v>
      </c>
    </row>
    <row r="18" spans="1:26" ht="15" customHeight="1">
      <c r="A18" s="35" t="s">
        <v>1300</v>
      </c>
      <c r="B18" s="35" t="s">
        <v>189</v>
      </c>
      <c r="C18" s="35" t="s">
        <v>225</v>
      </c>
      <c r="D18" s="35">
        <f>IFERROR(IF($A18="HDC",IF(VLOOKUP($C18,hdc!$B$2:$F$1600,2,FALSE())="","",VLOOKUP($C18,hdc!$B$2:$F$1600,2,FALSE())),IF($A18="NAUTICS",IF(VLOOKUP($C18,nautics!$B$2:$F$1200,2,FALSE())="","",VLOOKUP($C18,nautics!$B$2:$F$1200,2,FALSE())),IF($A18="ST",IF(VLOOKUP($C18,st!$B$2:$F$400,2,FALSE())="","",VLOOKUP($C18,st!$B$2:$F$400,2,FALSE())),""))),"")</f>
        <v>1</v>
      </c>
      <c r="E18" s="35">
        <f>IFERROR(IF($A18="HDC",IF(VLOOKUP($C18,hdc!$B$2:$F$1600,3,FALSE())="","",VLOOKUP($C18,hdc!$B$2:$F$1600,3,FALSE())),IF($A18="NAUTICS",IF(VLOOKUP($C18,nautics!$B$2:$F$1200,3,FALSE())="","",VLOOKUP($C18,nautics!$B$2:$F$1200,3,FALSE())),IF($A18="ST",IF(VLOOKUP($C18,st!$B$2:$F$400,3,FALSE())="","",VLOOKUP($C18,st!$B$2:$F$400,3,FALSE())),""))),"")</f>
        <v>1</v>
      </c>
      <c r="F18" s="35" t="str">
        <f>IFERROR(IF($A18="HDC",IF(VLOOKUP($C18,hdc!$B$2:$F$1600,4,FALSE())="","",VLOOKUP($C18,hdc!$B$2:$F$1600,4,FALSE())),IF($A18="NAUTICS",IF(VLOOKUP($C18,nautics!$B$2:$F$1200,4,FALSE())="","",VLOOKUP($C18,nautics!$B$2:$F$1200,4,FALSE())),IF($A18="ST",IF(VLOOKUP($C18,st!$B$2:$F$400,4,FALSE())="","",VLOOKUP($C18,st!$B$2:$F$400,4,FALSE())),""))),"")</f>
        <v/>
      </c>
      <c r="G18" s="35" t="str">
        <f>IFERROR(IF($A18="HDC",IF(VLOOKUP($C18,hdc!$B$2:$F$1600,5,FALSE())="","",VLOOKUP($C18,hdc!$B$2:$F$1600,5,FALSE())),IF($A18="NAUTICS",IF(VLOOKUP($C18,nautics!$B$2:$F$1200,5,FALSE())="","",VLOOKUP($C18,nautics!$B$2:$F$1200,5,FALSE())),IF($A18="ST",IF(VLOOKUP($C18,st!$B$2:$F$400,5,FALSE())="","",VLOOKUP($C18,st!$B$2:$F$400,5,FALSE())),""))),"")</f>
        <v/>
      </c>
      <c r="H18" s="35" t="s">
        <v>105</v>
      </c>
      <c r="I18" s="35" t="s">
        <v>31</v>
      </c>
      <c r="J18" s="35" t="s">
        <v>192</v>
      </c>
      <c r="K18" s="35">
        <f t="shared" si="0"/>
        <v>19</v>
      </c>
      <c r="L18" s="35" t="s">
        <v>195</v>
      </c>
      <c r="M18" s="35" t="s">
        <v>196</v>
      </c>
      <c r="N18" s="35" t="s">
        <v>43</v>
      </c>
      <c r="O18" s="35" t="s">
        <v>45</v>
      </c>
      <c r="P18" s="35" t="s">
        <v>197</v>
      </c>
      <c r="Q18" s="35" t="s">
        <v>198</v>
      </c>
      <c r="R18" s="35" t="s">
        <v>52</v>
      </c>
      <c r="S18" s="35" t="s">
        <v>53</v>
      </c>
      <c r="T18" s="35" t="s">
        <v>55</v>
      </c>
      <c r="U18" s="35" t="s">
        <v>199</v>
      </c>
      <c r="W18" s="35" t="s">
        <v>57</v>
      </c>
      <c r="X18" s="35" t="s">
        <v>59</v>
      </c>
      <c r="Y18" s="35" t="s">
        <v>200</v>
      </c>
      <c r="Z18" s="35" t="s">
        <v>202</v>
      </c>
    </row>
    <row r="19" spans="1:26" ht="15" customHeight="1">
      <c r="A19" s="35" t="s">
        <v>1300</v>
      </c>
      <c r="B19" s="35" t="s">
        <v>189</v>
      </c>
      <c r="C19" s="35" t="s">
        <v>231</v>
      </c>
      <c r="D19" s="35">
        <f>IFERROR(IF($A19="HDC",IF(VLOOKUP($C19,hdc!$B$2:$F$1600,2,FALSE())="","",VLOOKUP($C19,hdc!$B$2:$F$1600,2,FALSE())),IF($A19="NAUTICS",IF(VLOOKUP($C19,nautics!$B$2:$F$1200,2,FALSE())="","",VLOOKUP($C19,nautics!$B$2:$F$1200,2,FALSE())),IF($A19="ST",IF(VLOOKUP($C19,st!$B$2:$F$400,2,FALSE())="","",VLOOKUP($C19,st!$B$2:$F$400,2,FALSE())),""))),"")</f>
        <v>1</v>
      </c>
      <c r="E19" s="35" t="str">
        <f>IFERROR(IF($A19="HDC",IF(VLOOKUP($C19,hdc!$B$2:$F$1600,3,FALSE())="","",VLOOKUP($C19,hdc!$B$2:$F$1600,3,FALSE())),IF($A19="NAUTICS",IF(VLOOKUP($C19,nautics!$B$2:$F$1200,3,FALSE())="","",VLOOKUP($C19,nautics!$B$2:$F$1200,3,FALSE())),IF($A19="ST",IF(VLOOKUP($C19,st!$B$2:$F$400,3,FALSE())="","",VLOOKUP($C19,st!$B$2:$F$400,3,FALSE())),""))),"")</f>
        <v/>
      </c>
      <c r="F19" s="35" t="str">
        <f>IFERROR(IF($A19="HDC",IF(VLOOKUP($C19,hdc!$B$2:$F$1600,4,FALSE())="","",VLOOKUP($C19,hdc!$B$2:$F$1600,4,FALSE())),IF($A19="NAUTICS",IF(VLOOKUP($C19,nautics!$B$2:$F$1200,4,FALSE())="","",VLOOKUP($C19,nautics!$B$2:$F$1200,4,FALSE())),IF($A19="ST",IF(VLOOKUP($C19,st!$B$2:$F$400,4,FALSE())="","",VLOOKUP($C19,st!$B$2:$F$400,4,FALSE())),""))),"")</f>
        <v/>
      </c>
      <c r="G19" s="35" t="str">
        <f>IFERROR(IF($A19="HDC",IF(VLOOKUP($C19,hdc!$B$2:$F$1600,5,FALSE())="","",VLOOKUP($C19,hdc!$B$2:$F$1600,5,FALSE())),IF($A19="NAUTICS",IF(VLOOKUP($C19,nautics!$B$2:$F$1200,5,FALSE())="","",VLOOKUP($C19,nautics!$B$2:$F$1200,5,FALSE())),IF($A19="ST",IF(VLOOKUP($C19,st!$B$2:$F$400,5,FALSE())="","",VLOOKUP($C19,st!$B$2:$F$400,5,FALSE())),""))),"")</f>
        <v/>
      </c>
      <c r="H19" s="35" t="s">
        <v>108</v>
      </c>
      <c r="I19" s="35" t="s">
        <v>31</v>
      </c>
      <c r="J19" s="35" t="s">
        <v>233</v>
      </c>
      <c r="K19" s="35">
        <f t="shared" si="0"/>
        <v>11</v>
      </c>
      <c r="L19" s="35" t="s">
        <v>110</v>
      </c>
      <c r="M19" s="35" t="s">
        <v>111</v>
      </c>
      <c r="N19" s="35" t="s">
        <v>53</v>
      </c>
      <c r="O19" s="35" t="s">
        <v>55</v>
      </c>
      <c r="P19" s="35" t="s">
        <v>197</v>
      </c>
      <c r="Q19" s="35" t="s">
        <v>198</v>
      </c>
      <c r="R19" s="35" t="s">
        <v>52</v>
      </c>
      <c r="S19" s="35" t="s">
        <v>53</v>
      </c>
      <c r="T19" s="35" t="s">
        <v>55</v>
      </c>
      <c r="U19" s="35" t="s">
        <v>239</v>
      </c>
      <c r="W19" s="35" t="s">
        <v>78</v>
      </c>
      <c r="X19" s="35" t="s">
        <v>59</v>
      </c>
      <c r="Y19" s="35" t="s">
        <v>115</v>
      </c>
      <c r="Z19" s="35" t="s">
        <v>202</v>
      </c>
    </row>
    <row r="20" spans="1:26" ht="15" customHeight="1">
      <c r="A20" s="35" t="s">
        <v>1300</v>
      </c>
      <c r="B20" s="35" t="s">
        <v>189</v>
      </c>
      <c r="C20" s="35" t="s">
        <v>241</v>
      </c>
      <c r="D20" s="35">
        <f>IFERROR(IF($A20="HDC",IF(VLOOKUP($C20,hdc!$B$2:$F$1600,2,FALSE())="","",VLOOKUP($C20,hdc!$B$2:$F$1600,2,FALSE())),IF($A20="NAUTICS",IF(VLOOKUP($C20,nautics!$B$2:$F$1200,2,FALSE())="","",VLOOKUP($C20,nautics!$B$2:$F$1200,2,FALSE())),IF($A20="ST",IF(VLOOKUP($C20,st!$B$2:$F$400,2,FALSE())="","",VLOOKUP($C20,st!$B$2:$F$400,2,FALSE())),""))),"")</f>
        <v>1</v>
      </c>
      <c r="E20" s="35" t="str">
        <f>IFERROR(IF($A20="HDC",IF(VLOOKUP($C20,hdc!$B$2:$F$1600,3,FALSE())="","",VLOOKUP($C20,hdc!$B$2:$F$1600,3,FALSE())),IF($A20="NAUTICS",IF(VLOOKUP($C20,nautics!$B$2:$F$1200,3,FALSE())="","",VLOOKUP($C20,nautics!$B$2:$F$1200,3,FALSE())),IF($A20="ST",IF(VLOOKUP($C20,st!$B$2:$F$400,3,FALSE())="","",VLOOKUP($C20,st!$B$2:$F$400,3,FALSE())),""))),"")</f>
        <v/>
      </c>
      <c r="F20" s="35" t="str">
        <f>IFERROR(IF($A20="HDC",IF(VLOOKUP($C20,hdc!$B$2:$F$1600,4,FALSE())="","",VLOOKUP($C20,hdc!$B$2:$F$1600,4,FALSE())),IF($A20="NAUTICS",IF(VLOOKUP($C20,nautics!$B$2:$F$1200,4,FALSE())="","",VLOOKUP($C20,nautics!$B$2:$F$1200,4,FALSE())),IF($A20="ST",IF(VLOOKUP($C20,st!$B$2:$F$400,4,FALSE())="","",VLOOKUP($C20,st!$B$2:$F$400,4,FALSE())),""))),"")</f>
        <v/>
      </c>
      <c r="G20" s="35" t="str">
        <f>IFERROR(IF($A20="HDC",IF(VLOOKUP($C20,hdc!$B$2:$F$1600,5,FALSE())="","",VLOOKUP($C20,hdc!$B$2:$F$1600,5,FALSE())),IF($A20="NAUTICS",IF(VLOOKUP($C20,nautics!$B$2:$F$1200,5,FALSE())="","",VLOOKUP($C20,nautics!$B$2:$F$1200,5,FALSE())),IF($A20="ST",IF(VLOOKUP($C20,st!$B$2:$F$400,5,FALSE())="","",VLOOKUP($C20,st!$B$2:$F$400,5,FALSE())),""))),"")</f>
        <v/>
      </c>
      <c r="H20" s="35" t="s">
        <v>108</v>
      </c>
      <c r="I20" s="35" t="s">
        <v>31</v>
      </c>
      <c r="J20" s="35" t="s">
        <v>233</v>
      </c>
      <c r="K20" s="35">
        <f t="shared" si="0"/>
        <v>11</v>
      </c>
      <c r="L20" s="35" t="s">
        <v>110</v>
      </c>
      <c r="M20" s="35" t="s">
        <v>111</v>
      </c>
      <c r="N20" s="35" t="s">
        <v>53</v>
      </c>
      <c r="O20" s="35" t="s">
        <v>55</v>
      </c>
      <c r="P20" s="35" t="s">
        <v>197</v>
      </c>
      <c r="Q20" s="35" t="s">
        <v>198</v>
      </c>
      <c r="R20" s="35" t="s">
        <v>52</v>
      </c>
      <c r="S20" s="35" t="s">
        <v>53</v>
      </c>
      <c r="T20" s="35" t="s">
        <v>55</v>
      </c>
      <c r="U20" s="35" t="s">
        <v>239</v>
      </c>
      <c r="W20" s="35" t="s">
        <v>78</v>
      </c>
      <c r="X20" s="35" t="s">
        <v>59</v>
      </c>
      <c r="Y20" s="35" t="s">
        <v>115</v>
      </c>
      <c r="Z20" s="35" t="s">
        <v>202</v>
      </c>
    </row>
    <row r="21" spans="1:26" ht="15" customHeight="1">
      <c r="A21" s="35" t="s">
        <v>1300</v>
      </c>
      <c r="B21" s="35" t="s">
        <v>189</v>
      </c>
      <c r="C21" s="35" t="s">
        <v>246</v>
      </c>
      <c r="D21" s="35">
        <f>IFERROR(IF($A21="HDC",IF(VLOOKUP($C21,hdc!$B$2:$F$1600,2,FALSE())="","",VLOOKUP($C21,hdc!$B$2:$F$1600,2,FALSE())),IF($A21="NAUTICS",IF(VLOOKUP($C21,nautics!$B$2:$F$1200,2,FALSE())="","",VLOOKUP($C21,nautics!$B$2:$F$1200,2,FALSE())),IF($A21="ST",IF(VLOOKUP($C21,st!$B$2:$F$400,2,FALSE())="","",VLOOKUP($C21,st!$B$2:$F$400,2,FALSE())),""))),"")</f>
        <v>1</v>
      </c>
      <c r="E21" s="35">
        <f>IFERROR(IF($A21="HDC",IF(VLOOKUP($C21,hdc!$B$2:$F$1600,3,FALSE())="","",VLOOKUP($C21,hdc!$B$2:$F$1600,3,FALSE())),IF($A21="NAUTICS",IF(VLOOKUP($C21,nautics!$B$2:$F$1200,3,FALSE())="","",VLOOKUP($C21,nautics!$B$2:$F$1200,3,FALSE())),IF($A21="ST",IF(VLOOKUP($C21,st!$B$2:$F$400,3,FALSE())="","",VLOOKUP($C21,st!$B$2:$F$400,3,FALSE())),""))),"")</f>
        <v>1</v>
      </c>
      <c r="F21" s="35" t="str">
        <f>IFERROR(IF($A21="HDC",IF(VLOOKUP($C21,hdc!$B$2:$F$1600,4,FALSE())="","",VLOOKUP($C21,hdc!$B$2:$F$1600,4,FALSE())),IF($A21="NAUTICS",IF(VLOOKUP($C21,nautics!$B$2:$F$1200,4,FALSE())="","",VLOOKUP($C21,nautics!$B$2:$F$1200,4,FALSE())),IF($A21="ST",IF(VLOOKUP($C21,st!$B$2:$F$400,4,FALSE())="","",VLOOKUP($C21,st!$B$2:$F$400,4,FALSE())),""))),"")</f>
        <v/>
      </c>
      <c r="G21" s="35" t="str">
        <f>IFERROR(IF($A21="HDC",IF(VLOOKUP($C21,hdc!$B$2:$F$1600,5,FALSE())="","",VLOOKUP($C21,hdc!$B$2:$F$1600,5,FALSE())),IF($A21="NAUTICS",IF(VLOOKUP($C21,nautics!$B$2:$F$1200,5,FALSE())="","",VLOOKUP($C21,nautics!$B$2:$F$1200,5,FALSE())),IF($A21="ST",IF(VLOOKUP($C21,st!$B$2:$F$400,5,FALSE())="","",VLOOKUP($C21,st!$B$2:$F$400,5,FALSE())),""))),"")</f>
        <v/>
      </c>
      <c r="H21" s="35" t="s">
        <v>126</v>
      </c>
      <c r="I21" s="35" t="s">
        <v>31</v>
      </c>
      <c r="J21" s="35" t="s">
        <v>216</v>
      </c>
      <c r="K21" s="35">
        <f t="shared" si="0"/>
        <v>15</v>
      </c>
      <c r="L21" s="35" t="s">
        <v>209</v>
      </c>
      <c r="M21" s="35" t="s">
        <v>210</v>
      </c>
      <c r="N21" s="35" t="s">
        <v>53</v>
      </c>
      <c r="O21" s="35" t="s">
        <v>55</v>
      </c>
      <c r="P21" s="35" t="s">
        <v>218</v>
      </c>
      <c r="Q21" s="35" t="s">
        <v>220</v>
      </c>
      <c r="R21" s="35" t="s">
        <v>247</v>
      </c>
      <c r="S21" s="35" t="s">
        <v>53</v>
      </c>
      <c r="T21" s="35" t="s">
        <v>55</v>
      </c>
      <c r="U21" s="35" t="s">
        <v>89</v>
      </c>
      <c r="W21" s="35" t="s">
        <v>78</v>
      </c>
      <c r="X21" s="35" t="s">
        <v>221</v>
      </c>
      <c r="Y21" s="35" t="s">
        <v>89</v>
      </c>
      <c r="Z21" s="35" t="s">
        <v>89</v>
      </c>
    </row>
    <row r="22" spans="1:26" ht="15" customHeight="1">
      <c r="A22" s="35" t="s">
        <v>1300</v>
      </c>
      <c r="B22" s="35" t="s">
        <v>189</v>
      </c>
      <c r="C22" s="35" t="s">
        <v>251</v>
      </c>
      <c r="D22" s="35">
        <f>IFERROR(IF($A22="HDC",IF(VLOOKUP($C22,hdc!$B$2:$F$1600,2,FALSE())="","",VLOOKUP($C22,hdc!$B$2:$F$1600,2,FALSE())),IF($A22="NAUTICS",IF(VLOOKUP($C22,nautics!$B$2:$F$1200,2,FALSE())="","",VLOOKUP($C22,nautics!$B$2:$F$1200,2,FALSE())),IF($A22="ST",IF(VLOOKUP($C22,st!$B$2:$F$400,2,FALSE())="","",VLOOKUP($C22,st!$B$2:$F$400,2,FALSE())),""))),"")</f>
        <v>1</v>
      </c>
      <c r="E22" s="35" t="str">
        <f>IFERROR(IF($A22="HDC",IF(VLOOKUP($C22,hdc!$B$2:$F$1600,3,FALSE())="","",VLOOKUP($C22,hdc!$B$2:$F$1600,3,FALSE())),IF($A22="NAUTICS",IF(VLOOKUP($C22,nautics!$B$2:$F$1200,3,FALSE())="","",VLOOKUP($C22,nautics!$B$2:$F$1200,3,FALSE())),IF($A22="ST",IF(VLOOKUP($C22,st!$B$2:$F$400,3,FALSE())="","",VLOOKUP($C22,st!$B$2:$F$400,3,FALSE())),""))),"")</f>
        <v/>
      </c>
      <c r="F22" s="35" t="str">
        <f>IFERROR(IF($A22="HDC",IF(VLOOKUP($C22,hdc!$B$2:$F$1600,4,FALSE())="","",VLOOKUP($C22,hdc!$B$2:$F$1600,4,FALSE())),IF($A22="NAUTICS",IF(VLOOKUP($C22,nautics!$B$2:$F$1200,4,FALSE())="","",VLOOKUP($C22,nautics!$B$2:$F$1200,4,FALSE())),IF($A22="ST",IF(VLOOKUP($C22,st!$B$2:$F$400,4,FALSE())="","",VLOOKUP($C22,st!$B$2:$F$400,4,FALSE())),""))),"")</f>
        <v/>
      </c>
      <c r="G22" s="35" t="str">
        <f>IFERROR(IF($A22="HDC",IF(VLOOKUP($C22,hdc!$B$2:$F$1600,5,FALSE())="","",VLOOKUP($C22,hdc!$B$2:$F$1600,5,FALSE())),IF($A22="NAUTICS",IF(VLOOKUP($C22,nautics!$B$2:$F$1200,5,FALSE())="","",VLOOKUP($C22,nautics!$B$2:$F$1200,5,FALSE())),IF($A22="ST",IF(VLOOKUP($C22,st!$B$2:$F$400,5,FALSE())="","",VLOOKUP($C22,st!$B$2:$F$400,5,FALSE())),""))),"")</f>
        <v/>
      </c>
      <c r="H22" s="35" t="s">
        <v>126</v>
      </c>
      <c r="I22" s="35" t="s">
        <v>31</v>
      </c>
      <c r="J22" s="35" t="s">
        <v>253</v>
      </c>
      <c r="K22" s="35">
        <f t="shared" si="0"/>
        <v>26</v>
      </c>
      <c r="L22" s="35" t="s">
        <v>110</v>
      </c>
      <c r="M22" s="35" t="s">
        <v>111</v>
      </c>
      <c r="N22" s="35" t="s">
        <v>53</v>
      </c>
      <c r="O22" s="35" t="s">
        <v>55</v>
      </c>
      <c r="P22" s="35" t="s">
        <v>209</v>
      </c>
      <c r="Q22" s="35" t="s">
        <v>210</v>
      </c>
      <c r="R22" s="35" t="s">
        <v>258</v>
      </c>
      <c r="S22" s="35" t="s">
        <v>53</v>
      </c>
      <c r="T22" s="35" t="s">
        <v>55</v>
      </c>
      <c r="U22" s="35" t="s">
        <v>260</v>
      </c>
      <c r="W22" s="35" t="s">
        <v>78</v>
      </c>
      <c r="X22" s="35" t="s">
        <v>59</v>
      </c>
      <c r="Y22" s="35" t="s">
        <v>115</v>
      </c>
      <c r="Z22" s="35" t="s">
        <v>212</v>
      </c>
    </row>
    <row r="23" spans="1:26" ht="15" customHeight="1">
      <c r="A23" s="35" t="s">
        <v>1300</v>
      </c>
      <c r="B23" s="35" t="s">
        <v>189</v>
      </c>
      <c r="C23" s="35" t="s">
        <v>264</v>
      </c>
      <c r="D23" s="35">
        <f>IFERROR(IF($A23="HDC",IF(VLOOKUP($C23,hdc!$B$2:$F$1600,2,FALSE())="","",VLOOKUP($C23,hdc!$B$2:$F$1600,2,FALSE())),IF($A23="NAUTICS",IF(VLOOKUP($C23,nautics!$B$2:$F$1200,2,FALSE())="","",VLOOKUP($C23,nautics!$B$2:$F$1200,2,FALSE())),IF($A23="ST",IF(VLOOKUP($C23,st!$B$2:$F$400,2,FALSE())="","",VLOOKUP($C23,st!$B$2:$F$400,2,FALSE())),""))),"")</f>
        <v>1</v>
      </c>
      <c r="E23" s="35" t="str">
        <f>IFERROR(IF($A23="HDC",IF(VLOOKUP($C23,hdc!$B$2:$F$1600,3,FALSE())="","",VLOOKUP($C23,hdc!$B$2:$F$1600,3,FALSE())),IF($A23="NAUTICS",IF(VLOOKUP($C23,nautics!$B$2:$F$1200,3,FALSE())="","",VLOOKUP($C23,nautics!$B$2:$F$1200,3,FALSE())),IF($A23="ST",IF(VLOOKUP($C23,st!$B$2:$F$400,3,FALSE())="","",VLOOKUP($C23,st!$B$2:$F$400,3,FALSE())),""))),"")</f>
        <v/>
      </c>
      <c r="F23" s="35" t="str">
        <f>IFERROR(IF($A23="HDC",IF(VLOOKUP($C23,hdc!$B$2:$F$1600,4,FALSE())="","",VLOOKUP($C23,hdc!$B$2:$F$1600,4,FALSE())),IF($A23="NAUTICS",IF(VLOOKUP($C23,nautics!$B$2:$F$1200,4,FALSE())="","",VLOOKUP($C23,nautics!$B$2:$F$1200,4,FALSE())),IF($A23="ST",IF(VLOOKUP($C23,st!$B$2:$F$400,4,FALSE())="","",VLOOKUP($C23,st!$B$2:$F$400,4,FALSE())),""))),"")</f>
        <v/>
      </c>
      <c r="G23" s="35" t="str">
        <f>IFERROR(IF($A23="HDC",IF(VLOOKUP($C23,hdc!$B$2:$F$1600,5,FALSE())="","",VLOOKUP($C23,hdc!$B$2:$F$1600,5,FALSE())),IF($A23="NAUTICS",IF(VLOOKUP($C23,nautics!$B$2:$F$1200,5,FALSE())="","",VLOOKUP($C23,nautics!$B$2:$F$1200,5,FALSE())),IF($A23="ST",IF(VLOOKUP($C23,st!$B$2:$F$400,5,FALSE())="","",VLOOKUP($C23,st!$B$2:$F$400,5,FALSE())),""))),"")</f>
        <v/>
      </c>
      <c r="H23" s="35" t="s">
        <v>126</v>
      </c>
      <c r="I23" s="35" t="s">
        <v>31</v>
      </c>
      <c r="J23" s="35" t="s">
        <v>266</v>
      </c>
      <c r="K23" s="35">
        <f t="shared" si="0"/>
        <v>26</v>
      </c>
      <c r="L23" s="35" t="s">
        <v>159</v>
      </c>
      <c r="M23" s="35" t="s">
        <v>160</v>
      </c>
      <c r="N23" s="35" t="s">
        <v>43</v>
      </c>
      <c r="O23" s="35" t="s">
        <v>45</v>
      </c>
      <c r="P23" s="35" t="s">
        <v>209</v>
      </c>
      <c r="Q23" s="35" t="s">
        <v>210</v>
      </c>
      <c r="R23" s="35" t="s">
        <v>258</v>
      </c>
      <c r="S23" s="35" t="s">
        <v>53</v>
      </c>
      <c r="T23" s="35" t="s">
        <v>55</v>
      </c>
      <c r="U23" s="35" t="s">
        <v>269</v>
      </c>
      <c r="W23" s="35" t="s">
        <v>57</v>
      </c>
      <c r="X23" s="35" t="s">
        <v>59</v>
      </c>
      <c r="Y23" s="35" t="s">
        <v>164</v>
      </c>
      <c r="Z23" s="35" t="s">
        <v>212</v>
      </c>
    </row>
    <row r="24" spans="1:26" ht="15" customHeight="1">
      <c r="A24" s="35" t="s">
        <v>1300</v>
      </c>
      <c r="B24" s="35" t="s">
        <v>189</v>
      </c>
      <c r="C24" s="35" t="s">
        <v>273</v>
      </c>
      <c r="D24" s="35">
        <f>IFERROR(IF($A24="HDC",IF(VLOOKUP($C24,hdc!$B$2:$F$1600,2,FALSE())="","",VLOOKUP($C24,hdc!$B$2:$F$1600,2,FALSE())),IF($A24="NAUTICS",IF(VLOOKUP($C24,nautics!$B$2:$F$1200,2,FALSE())="","",VLOOKUP($C24,nautics!$B$2:$F$1200,2,FALSE())),IF($A24="ST",IF(VLOOKUP($C24,st!$B$2:$F$400,2,FALSE())="","",VLOOKUP($C24,st!$B$2:$F$400,2,FALSE())),""))),"")</f>
        <v>1</v>
      </c>
      <c r="E24" s="35" t="str">
        <f>IFERROR(IF($A24="HDC",IF(VLOOKUP($C24,hdc!$B$2:$F$1600,3,FALSE())="","",VLOOKUP($C24,hdc!$B$2:$F$1600,3,FALSE())),IF($A24="NAUTICS",IF(VLOOKUP($C24,nautics!$B$2:$F$1200,3,FALSE())="","",VLOOKUP($C24,nautics!$B$2:$F$1200,3,FALSE())),IF($A24="ST",IF(VLOOKUP($C24,st!$B$2:$F$400,3,FALSE())="","",VLOOKUP($C24,st!$B$2:$F$400,3,FALSE())),""))),"")</f>
        <v/>
      </c>
      <c r="F24" s="35" t="str">
        <f>IFERROR(IF($A24="HDC",IF(VLOOKUP($C24,hdc!$B$2:$F$1600,4,FALSE())="","",VLOOKUP($C24,hdc!$B$2:$F$1600,4,FALSE())),IF($A24="NAUTICS",IF(VLOOKUP($C24,nautics!$B$2:$F$1200,4,FALSE())="","",VLOOKUP($C24,nautics!$B$2:$F$1200,4,FALSE())),IF($A24="ST",IF(VLOOKUP($C24,st!$B$2:$F$400,4,FALSE())="","",VLOOKUP($C24,st!$B$2:$F$400,4,FALSE())),""))),"")</f>
        <v/>
      </c>
      <c r="G24" s="35" t="str">
        <f>IFERROR(IF($A24="HDC",IF(VLOOKUP($C24,hdc!$B$2:$F$1600,5,FALSE())="","",VLOOKUP($C24,hdc!$B$2:$F$1600,5,FALSE())),IF($A24="NAUTICS",IF(VLOOKUP($C24,nautics!$B$2:$F$1200,5,FALSE())="","",VLOOKUP($C24,nautics!$B$2:$F$1200,5,FALSE())),IF($A24="ST",IF(VLOOKUP($C24,st!$B$2:$F$400,5,FALSE())="","",VLOOKUP($C24,st!$B$2:$F$400,5,FALSE())),""))),"")</f>
        <v/>
      </c>
      <c r="H24" s="35" t="s">
        <v>167</v>
      </c>
      <c r="I24" s="35" t="s">
        <v>31</v>
      </c>
      <c r="J24" s="35" t="s">
        <v>276</v>
      </c>
      <c r="K24" s="35">
        <f t="shared" si="0"/>
        <v>58</v>
      </c>
      <c r="L24" s="35" t="s">
        <v>170</v>
      </c>
      <c r="M24" s="35" t="s">
        <v>171</v>
      </c>
      <c r="N24" s="35" t="s">
        <v>46</v>
      </c>
      <c r="O24" s="35" t="s">
        <v>49</v>
      </c>
      <c r="P24" s="35" t="s">
        <v>209</v>
      </c>
      <c r="Q24" s="35" t="s">
        <v>210</v>
      </c>
      <c r="R24" s="35" t="s">
        <v>258</v>
      </c>
      <c r="S24" s="35" t="s">
        <v>53</v>
      </c>
      <c r="T24" s="35" t="s">
        <v>55</v>
      </c>
      <c r="U24" s="35" t="s">
        <v>280</v>
      </c>
      <c r="W24" s="35" t="s">
        <v>57</v>
      </c>
      <c r="X24" s="35" t="s">
        <v>59</v>
      </c>
      <c r="Y24" s="35" t="s">
        <v>177</v>
      </c>
      <c r="Z24" s="35" t="s">
        <v>212</v>
      </c>
    </row>
    <row r="25" spans="1:26" ht="15" customHeight="1">
      <c r="A25" s="35" t="s">
        <v>1300</v>
      </c>
      <c r="B25" s="35" t="s">
        <v>189</v>
      </c>
      <c r="C25" s="35" t="s">
        <v>281</v>
      </c>
      <c r="D25" s="35">
        <f>IFERROR(IF($A25="HDC",IF(VLOOKUP($C25,hdc!$B$2:$F$1600,2,FALSE())="","",VLOOKUP($C25,hdc!$B$2:$F$1600,2,FALSE())),IF($A25="NAUTICS",IF(VLOOKUP($C25,nautics!$B$2:$F$1200,2,FALSE())="","",VLOOKUP($C25,nautics!$B$2:$F$1200,2,FALSE())),IF($A25="ST",IF(VLOOKUP($C25,st!$B$2:$F$400,2,FALSE())="","",VLOOKUP($C25,st!$B$2:$F$400,2,FALSE())),""))),"")</f>
        <v>1</v>
      </c>
      <c r="E25" s="35" t="str">
        <f>IFERROR(IF($A25="HDC",IF(VLOOKUP($C25,hdc!$B$2:$F$1600,3,FALSE())="","",VLOOKUP($C25,hdc!$B$2:$F$1600,3,FALSE())),IF($A25="NAUTICS",IF(VLOOKUP($C25,nautics!$B$2:$F$1200,3,FALSE())="","",VLOOKUP($C25,nautics!$B$2:$F$1200,3,FALSE())),IF($A25="ST",IF(VLOOKUP($C25,st!$B$2:$F$400,3,FALSE())="","",VLOOKUP($C25,st!$B$2:$F$400,3,FALSE())),""))),"")</f>
        <v/>
      </c>
      <c r="F25" s="35" t="str">
        <f>IFERROR(IF($A25="HDC",IF(VLOOKUP($C25,hdc!$B$2:$F$1600,4,FALSE())="","",VLOOKUP($C25,hdc!$B$2:$F$1600,4,FALSE())),IF($A25="NAUTICS",IF(VLOOKUP($C25,nautics!$B$2:$F$1200,4,FALSE())="","",VLOOKUP($C25,nautics!$B$2:$F$1200,4,FALSE())),IF($A25="ST",IF(VLOOKUP($C25,st!$B$2:$F$400,4,FALSE())="","",VLOOKUP($C25,st!$B$2:$F$400,4,FALSE())),""))),"")</f>
        <v/>
      </c>
      <c r="G25" s="35" t="str">
        <f>IFERROR(IF($A25="HDC",IF(VLOOKUP($C25,hdc!$B$2:$F$1600,5,FALSE())="","",VLOOKUP($C25,hdc!$B$2:$F$1600,5,FALSE())),IF($A25="NAUTICS",IF(VLOOKUP($C25,nautics!$B$2:$F$1200,5,FALSE())="","",VLOOKUP($C25,nautics!$B$2:$F$1200,5,FALSE())),IF($A25="ST",IF(VLOOKUP($C25,st!$B$2:$F$400,5,FALSE())="","",VLOOKUP($C25,st!$B$2:$F$400,5,FALSE())),""))),"")</f>
        <v/>
      </c>
      <c r="H25" s="35" t="s">
        <v>148</v>
      </c>
      <c r="I25" s="35" t="s">
        <v>31</v>
      </c>
      <c r="J25" s="35" t="s">
        <v>276</v>
      </c>
      <c r="K25" s="35">
        <f t="shared" si="0"/>
        <v>58</v>
      </c>
      <c r="L25" s="35" t="s">
        <v>170</v>
      </c>
      <c r="M25" s="35" t="s">
        <v>171</v>
      </c>
      <c r="N25" s="35" t="s">
        <v>46</v>
      </c>
      <c r="O25" s="35" t="s">
        <v>49</v>
      </c>
      <c r="P25" s="35" t="s">
        <v>209</v>
      </c>
      <c r="Q25" s="35" t="s">
        <v>210</v>
      </c>
      <c r="R25" s="35" t="s">
        <v>258</v>
      </c>
      <c r="S25" s="35" t="s">
        <v>53</v>
      </c>
      <c r="T25" s="35" t="s">
        <v>55</v>
      </c>
      <c r="U25" s="35" t="s">
        <v>280</v>
      </c>
      <c r="W25" s="35" t="s">
        <v>57</v>
      </c>
      <c r="X25" s="35" t="s">
        <v>59</v>
      </c>
      <c r="Y25" s="35" t="s">
        <v>177</v>
      </c>
      <c r="Z25" s="35" t="s">
        <v>212</v>
      </c>
    </row>
    <row r="26" spans="1:26" ht="15" customHeight="1">
      <c r="A26" s="35" t="s">
        <v>1300</v>
      </c>
      <c r="B26" s="35" t="s">
        <v>285</v>
      </c>
      <c r="C26" s="35" t="s">
        <v>286</v>
      </c>
      <c r="D26" s="35">
        <f>IFERROR(IF($A26="HDC",IF(VLOOKUP($C26,hdc!$B$2:$F$1600,2,FALSE())="","",VLOOKUP($C26,hdc!$B$2:$F$1600,2,FALSE())),IF($A26="NAUTICS",IF(VLOOKUP($C26,nautics!$B$2:$F$1200,2,FALSE())="","",VLOOKUP($C26,nautics!$B$2:$F$1200,2,FALSE())),IF($A26="ST",IF(VLOOKUP($C26,st!$B$2:$F$400,2,FALSE())="","",VLOOKUP($C26,st!$B$2:$F$400,2,FALSE())),""))),"")</f>
        <v>1</v>
      </c>
      <c r="E26" s="35">
        <f>IFERROR(IF($A26="HDC",IF(VLOOKUP($C26,hdc!$B$2:$F$1600,3,FALSE())="","",VLOOKUP($C26,hdc!$B$2:$F$1600,3,FALSE())),IF($A26="NAUTICS",IF(VLOOKUP($C26,nautics!$B$2:$F$1200,3,FALSE())="","",VLOOKUP($C26,nautics!$B$2:$F$1200,3,FALSE())),IF($A26="ST",IF(VLOOKUP($C26,st!$B$2:$F$400,3,FALSE())="","",VLOOKUP($C26,st!$B$2:$F$400,3,FALSE())),""))),"")</f>
        <v>1</v>
      </c>
      <c r="F26" s="35" t="str">
        <f>IFERROR(IF($A26="HDC",IF(VLOOKUP($C26,hdc!$B$2:$F$1600,4,FALSE())="","",VLOOKUP($C26,hdc!$B$2:$F$1600,4,FALSE())),IF($A26="NAUTICS",IF(VLOOKUP($C26,nautics!$B$2:$F$1200,4,FALSE())="","",VLOOKUP($C26,nautics!$B$2:$F$1200,4,FALSE())),IF($A26="ST",IF(VLOOKUP($C26,st!$B$2:$F$400,4,FALSE())="","",VLOOKUP($C26,st!$B$2:$F$400,4,FALSE())),""))),"")</f>
        <v/>
      </c>
      <c r="G26" s="35" t="str">
        <f>IFERROR(IF($A26="HDC",IF(VLOOKUP($C26,hdc!$B$2:$F$1600,5,FALSE())="","",VLOOKUP($C26,hdc!$B$2:$F$1600,5,FALSE())),IF($A26="NAUTICS",IF(VLOOKUP($C26,nautics!$B$2:$F$1200,5,FALSE())="","",VLOOKUP($C26,nautics!$B$2:$F$1200,5,FALSE())),IF($A26="ST",IF(VLOOKUP($C26,st!$B$2:$F$400,5,FALSE())="","",VLOOKUP($C26,st!$B$2:$F$400,5,FALSE())),""))),"")</f>
        <v/>
      </c>
      <c r="H26" s="35" t="s">
        <v>126</v>
      </c>
      <c r="I26" s="35" t="s">
        <v>31</v>
      </c>
      <c r="J26" s="35" t="s">
        <v>287</v>
      </c>
      <c r="K26" s="35">
        <f t="shared" si="0"/>
        <v>15</v>
      </c>
      <c r="L26" s="35" t="s">
        <v>288</v>
      </c>
      <c r="M26" s="35" t="s">
        <v>289</v>
      </c>
      <c r="N26" s="35" t="s">
        <v>174</v>
      </c>
      <c r="O26" s="35" t="s">
        <v>175</v>
      </c>
      <c r="P26" s="35" t="s">
        <v>291</v>
      </c>
      <c r="Q26" s="35" t="s">
        <v>292</v>
      </c>
      <c r="R26" s="35" t="s">
        <v>293</v>
      </c>
      <c r="S26" s="35" t="s">
        <v>174</v>
      </c>
      <c r="T26" s="35" t="s">
        <v>175</v>
      </c>
      <c r="U26" s="35" t="s">
        <v>294</v>
      </c>
      <c r="W26" s="35" t="s">
        <v>78</v>
      </c>
      <c r="X26" s="35" t="s">
        <v>59</v>
      </c>
      <c r="Y26" s="35" t="s">
        <v>295</v>
      </c>
      <c r="Z26" s="35" t="s">
        <v>296</v>
      </c>
    </row>
    <row r="27" spans="1:26" ht="15" customHeight="1">
      <c r="A27" s="35" t="s">
        <v>1300</v>
      </c>
      <c r="B27" s="35" t="s">
        <v>285</v>
      </c>
      <c r="C27" s="35" t="s">
        <v>297</v>
      </c>
      <c r="D27" s="35">
        <f>IFERROR(IF($A27="HDC",IF(VLOOKUP($C27,hdc!$B$2:$F$1600,2,FALSE())="","",VLOOKUP($C27,hdc!$B$2:$F$1600,2,FALSE())),IF($A27="NAUTICS",IF(VLOOKUP($C27,nautics!$B$2:$F$1200,2,FALSE())="","",VLOOKUP($C27,nautics!$B$2:$F$1200,2,FALSE())),IF($A27="ST",IF(VLOOKUP($C27,st!$B$2:$F$400,2,FALSE())="","",VLOOKUP($C27,st!$B$2:$F$400,2,FALSE())),""))),"")</f>
        <v>1</v>
      </c>
      <c r="E27" s="35" t="str">
        <f>IFERROR(IF($A27="HDC",IF(VLOOKUP($C27,hdc!$B$2:$F$1600,3,FALSE())="","",VLOOKUP($C27,hdc!$B$2:$F$1600,3,FALSE())),IF($A27="NAUTICS",IF(VLOOKUP($C27,nautics!$B$2:$F$1200,3,FALSE())="","",VLOOKUP($C27,nautics!$B$2:$F$1200,3,FALSE())),IF($A27="ST",IF(VLOOKUP($C27,st!$B$2:$F$400,3,FALSE())="","",VLOOKUP($C27,st!$B$2:$F$400,3,FALSE())),""))),"")</f>
        <v/>
      </c>
      <c r="F27" s="35" t="str">
        <f>IFERROR(IF($A27="HDC",IF(VLOOKUP($C27,hdc!$B$2:$F$1600,4,FALSE())="","",VLOOKUP($C27,hdc!$B$2:$F$1600,4,FALSE())),IF($A27="NAUTICS",IF(VLOOKUP($C27,nautics!$B$2:$F$1200,4,FALSE())="","",VLOOKUP($C27,nautics!$B$2:$F$1200,4,FALSE())),IF($A27="ST",IF(VLOOKUP($C27,st!$B$2:$F$400,4,FALSE())="","",VLOOKUP($C27,st!$B$2:$F$400,4,FALSE())),""))),"")</f>
        <v/>
      </c>
      <c r="G27" s="35" t="str">
        <f>IFERROR(IF($A27="HDC",IF(VLOOKUP($C27,hdc!$B$2:$F$1600,5,FALSE())="","",VLOOKUP($C27,hdc!$B$2:$F$1600,5,FALSE())),IF($A27="NAUTICS",IF(VLOOKUP($C27,nautics!$B$2:$F$1200,5,FALSE())="","",VLOOKUP($C27,nautics!$B$2:$F$1200,5,FALSE())),IF($A27="ST",IF(VLOOKUP($C27,st!$B$2:$F$400,5,FALSE())="","",VLOOKUP($C27,st!$B$2:$F$400,5,FALSE())),""))),"")</f>
        <v/>
      </c>
      <c r="H27" s="35" t="s">
        <v>88</v>
      </c>
      <c r="I27" s="35" t="s">
        <v>31</v>
      </c>
      <c r="J27" s="35" t="s">
        <v>298</v>
      </c>
      <c r="K27" s="35">
        <f t="shared" si="0"/>
        <v>11</v>
      </c>
      <c r="L27" s="35" t="s">
        <v>169</v>
      </c>
      <c r="M27" s="35" t="s">
        <v>172</v>
      </c>
      <c r="N27" s="35" t="s">
        <v>174</v>
      </c>
      <c r="O27" s="35" t="s">
        <v>175</v>
      </c>
      <c r="P27" s="35" t="s">
        <v>300</v>
      </c>
      <c r="Q27" s="35" t="s">
        <v>302</v>
      </c>
      <c r="R27" s="35" t="s">
        <v>247</v>
      </c>
      <c r="S27" s="35" t="s">
        <v>174</v>
      </c>
      <c r="T27" s="35" t="s">
        <v>175</v>
      </c>
      <c r="U27" s="35" t="s">
        <v>89</v>
      </c>
      <c r="W27" s="35" t="s">
        <v>78</v>
      </c>
      <c r="X27" s="35" t="s">
        <v>59</v>
      </c>
      <c r="Y27" s="35" t="s">
        <v>89</v>
      </c>
      <c r="Z27" s="35" t="s">
        <v>89</v>
      </c>
    </row>
    <row r="28" spans="1:26" ht="15" customHeight="1">
      <c r="A28" s="35" t="s">
        <v>1300</v>
      </c>
      <c r="B28" s="35" t="s">
        <v>285</v>
      </c>
      <c r="C28" s="35" t="s">
        <v>303</v>
      </c>
      <c r="D28" s="35">
        <f>IFERROR(IF($A28="HDC",IF(VLOOKUP($C28,hdc!$B$2:$F$1600,2,FALSE())="","",VLOOKUP($C28,hdc!$B$2:$F$1600,2,FALSE())),IF($A28="NAUTICS",IF(VLOOKUP($C28,nautics!$B$2:$F$1200,2,FALSE())="","",VLOOKUP($C28,nautics!$B$2:$F$1200,2,FALSE())),IF($A28="ST",IF(VLOOKUP($C28,st!$B$2:$F$400,2,FALSE())="","",VLOOKUP($C28,st!$B$2:$F$400,2,FALSE())),""))),"")</f>
        <v>1</v>
      </c>
      <c r="E28" s="35" t="str">
        <f>IFERROR(IF($A28="HDC",IF(VLOOKUP($C28,hdc!$B$2:$F$1600,3,FALSE())="","",VLOOKUP($C28,hdc!$B$2:$F$1600,3,FALSE())),IF($A28="NAUTICS",IF(VLOOKUP($C28,nautics!$B$2:$F$1200,3,FALSE())="","",VLOOKUP($C28,nautics!$B$2:$F$1200,3,FALSE())),IF($A28="ST",IF(VLOOKUP($C28,st!$B$2:$F$400,3,FALSE())="","",VLOOKUP($C28,st!$B$2:$F$400,3,FALSE())),""))),"")</f>
        <v/>
      </c>
      <c r="F28" s="35" t="str">
        <f>IFERROR(IF($A28="HDC",IF(VLOOKUP($C28,hdc!$B$2:$F$1600,4,FALSE())="","",VLOOKUP($C28,hdc!$B$2:$F$1600,4,FALSE())),IF($A28="NAUTICS",IF(VLOOKUP($C28,nautics!$B$2:$F$1200,4,FALSE())="","",VLOOKUP($C28,nautics!$B$2:$F$1200,4,FALSE())),IF($A28="ST",IF(VLOOKUP($C28,st!$B$2:$F$400,4,FALSE())="","",VLOOKUP($C28,st!$B$2:$F$400,4,FALSE())),""))),"")</f>
        <v/>
      </c>
      <c r="G28" s="35" t="str">
        <f>IFERROR(IF($A28="HDC",IF(VLOOKUP($C28,hdc!$B$2:$F$1600,5,FALSE())="","",VLOOKUP($C28,hdc!$B$2:$F$1600,5,FALSE())),IF($A28="NAUTICS",IF(VLOOKUP($C28,nautics!$B$2:$F$1200,5,FALSE())="","",VLOOKUP($C28,nautics!$B$2:$F$1200,5,FALSE())),IF($A28="ST",IF(VLOOKUP($C28,st!$B$2:$F$400,5,FALSE())="","",VLOOKUP($C28,st!$B$2:$F$400,5,FALSE())),""))),"")</f>
        <v/>
      </c>
      <c r="H28" s="35" t="s">
        <v>304</v>
      </c>
      <c r="I28" s="35" t="s">
        <v>31</v>
      </c>
      <c r="J28" s="35" t="s">
        <v>306</v>
      </c>
      <c r="K28" s="35">
        <f t="shared" si="0"/>
        <v>14</v>
      </c>
      <c r="L28" s="35" t="s">
        <v>288</v>
      </c>
      <c r="M28" s="35" t="s">
        <v>289</v>
      </c>
      <c r="N28" s="35" t="s">
        <v>174</v>
      </c>
      <c r="O28" s="35" t="s">
        <v>175</v>
      </c>
      <c r="P28" s="35" t="s">
        <v>300</v>
      </c>
      <c r="Q28" s="35" t="s">
        <v>302</v>
      </c>
      <c r="R28" s="35" t="s">
        <v>310</v>
      </c>
      <c r="S28" s="35" t="s">
        <v>174</v>
      </c>
      <c r="T28" s="35" t="s">
        <v>175</v>
      </c>
      <c r="U28" s="35" t="s">
        <v>294</v>
      </c>
      <c r="W28" s="35" t="s">
        <v>78</v>
      </c>
      <c r="X28" s="35" t="s">
        <v>59</v>
      </c>
      <c r="Y28" s="35" t="s">
        <v>295</v>
      </c>
      <c r="Z28" s="35" t="s">
        <v>296</v>
      </c>
    </row>
    <row r="29" spans="1:26" ht="15" customHeight="1">
      <c r="A29" s="35" t="s">
        <v>1300</v>
      </c>
      <c r="B29" s="35" t="s">
        <v>285</v>
      </c>
      <c r="C29" s="35" t="s">
        <v>312</v>
      </c>
      <c r="D29" s="35">
        <f>IFERROR(IF($A29="HDC",IF(VLOOKUP($C29,hdc!$B$2:$F$1600,2,FALSE())="","",VLOOKUP($C29,hdc!$B$2:$F$1600,2,FALSE())),IF($A29="NAUTICS",IF(VLOOKUP($C29,nautics!$B$2:$F$1200,2,FALSE())="","",VLOOKUP($C29,nautics!$B$2:$F$1200,2,FALSE())),IF($A29="ST",IF(VLOOKUP($C29,st!$B$2:$F$400,2,FALSE())="","",VLOOKUP($C29,st!$B$2:$F$400,2,FALSE())),""))),"")</f>
        <v>1</v>
      </c>
      <c r="E29" s="35" t="str">
        <f>IFERROR(IF($A29="HDC",IF(VLOOKUP($C29,hdc!$B$2:$F$1600,3,FALSE())="","",VLOOKUP($C29,hdc!$B$2:$F$1600,3,FALSE())),IF($A29="NAUTICS",IF(VLOOKUP($C29,nautics!$B$2:$F$1200,3,FALSE())="","",VLOOKUP($C29,nautics!$B$2:$F$1200,3,FALSE())),IF($A29="ST",IF(VLOOKUP($C29,st!$B$2:$F$400,3,FALSE())="","",VLOOKUP($C29,st!$B$2:$F$400,3,FALSE())),""))),"")</f>
        <v/>
      </c>
      <c r="F29" s="35" t="str">
        <f>IFERROR(IF($A29="HDC",IF(VLOOKUP($C29,hdc!$B$2:$F$1600,4,FALSE())="","",VLOOKUP($C29,hdc!$B$2:$F$1600,4,FALSE())),IF($A29="NAUTICS",IF(VLOOKUP($C29,nautics!$B$2:$F$1200,4,FALSE())="","",VLOOKUP($C29,nautics!$B$2:$F$1200,4,FALSE())),IF($A29="ST",IF(VLOOKUP($C29,st!$B$2:$F$400,4,FALSE())="","",VLOOKUP($C29,st!$B$2:$F$400,4,FALSE())),""))),"")</f>
        <v/>
      </c>
      <c r="G29" s="35" t="str">
        <f>IFERROR(IF($A29="HDC",IF(VLOOKUP($C29,hdc!$B$2:$F$1600,5,FALSE())="","",VLOOKUP($C29,hdc!$B$2:$F$1600,5,FALSE())),IF($A29="NAUTICS",IF(VLOOKUP($C29,nautics!$B$2:$F$1200,5,FALSE())="","",VLOOKUP($C29,nautics!$B$2:$F$1200,5,FALSE())),IF($A29="ST",IF(VLOOKUP($C29,st!$B$2:$F$400,5,FALSE())="","",VLOOKUP($C29,st!$B$2:$F$400,5,FALSE())),""))),"")</f>
        <v/>
      </c>
      <c r="H29" s="35" t="s">
        <v>304</v>
      </c>
      <c r="I29" s="35" t="s">
        <v>31</v>
      </c>
      <c r="J29" s="35" t="s">
        <v>306</v>
      </c>
      <c r="K29" s="35">
        <f t="shared" si="0"/>
        <v>14</v>
      </c>
      <c r="L29" s="35" t="s">
        <v>288</v>
      </c>
      <c r="M29" s="35" t="s">
        <v>289</v>
      </c>
      <c r="N29" s="35" t="s">
        <v>174</v>
      </c>
      <c r="O29" s="35" t="s">
        <v>175</v>
      </c>
      <c r="P29" s="35" t="s">
        <v>300</v>
      </c>
      <c r="Q29" s="35" t="s">
        <v>302</v>
      </c>
      <c r="R29" s="35" t="s">
        <v>310</v>
      </c>
      <c r="S29" s="35" t="s">
        <v>174</v>
      </c>
      <c r="T29" s="35" t="s">
        <v>175</v>
      </c>
      <c r="U29" s="35" t="s">
        <v>294</v>
      </c>
      <c r="W29" s="35" t="s">
        <v>78</v>
      </c>
      <c r="X29" s="35" t="s">
        <v>59</v>
      </c>
      <c r="Y29" s="35" t="s">
        <v>295</v>
      </c>
      <c r="Z29" s="35" t="s">
        <v>296</v>
      </c>
    </row>
    <row r="30" spans="1:26" ht="15" customHeight="1">
      <c r="A30" s="35" t="s">
        <v>1300</v>
      </c>
      <c r="B30" s="35" t="s">
        <v>285</v>
      </c>
      <c r="C30" s="35" t="s">
        <v>322</v>
      </c>
      <c r="D30" s="35">
        <f>IFERROR(IF($A30="HDC",IF(VLOOKUP($C30,hdc!$B$2:$F$1600,2,FALSE())="","",VLOOKUP($C30,hdc!$B$2:$F$1600,2,FALSE())),IF($A30="NAUTICS",IF(VLOOKUP($C30,nautics!$B$2:$F$1200,2,FALSE())="","",VLOOKUP($C30,nautics!$B$2:$F$1200,2,FALSE())),IF($A30="ST",IF(VLOOKUP($C30,st!$B$2:$F$400,2,FALSE())="","",VLOOKUP($C30,st!$B$2:$F$400,2,FALSE())),""))),"")</f>
        <v>1</v>
      </c>
      <c r="E30" s="35">
        <f>IFERROR(IF($A30="HDC",IF(VLOOKUP($C30,hdc!$B$2:$F$1600,3,FALSE())="","",VLOOKUP($C30,hdc!$B$2:$F$1600,3,FALSE())),IF($A30="NAUTICS",IF(VLOOKUP($C30,nautics!$B$2:$F$1200,3,FALSE())="","",VLOOKUP($C30,nautics!$B$2:$F$1200,3,FALSE())),IF($A30="ST",IF(VLOOKUP($C30,st!$B$2:$F$400,3,FALSE())="","",VLOOKUP($C30,st!$B$2:$F$400,3,FALSE())),""))),"")</f>
        <v>1</v>
      </c>
      <c r="F30" s="35" t="str">
        <f>IFERROR(IF($A30="HDC",IF(VLOOKUP($C30,hdc!$B$2:$F$1600,4,FALSE())="","",VLOOKUP($C30,hdc!$B$2:$F$1600,4,FALSE())),IF($A30="NAUTICS",IF(VLOOKUP($C30,nautics!$B$2:$F$1200,4,FALSE())="","",VLOOKUP($C30,nautics!$B$2:$F$1200,4,FALSE())),IF($A30="ST",IF(VLOOKUP($C30,st!$B$2:$F$400,4,FALSE())="","",VLOOKUP($C30,st!$B$2:$F$400,4,FALSE())),""))),"")</f>
        <v/>
      </c>
      <c r="G30" s="35" t="str">
        <f>IFERROR(IF($A30="HDC",IF(VLOOKUP($C30,hdc!$B$2:$F$1600,5,FALSE())="","",VLOOKUP($C30,hdc!$B$2:$F$1600,5,FALSE())),IF($A30="NAUTICS",IF(VLOOKUP($C30,nautics!$B$2:$F$1200,5,FALSE())="","",VLOOKUP($C30,nautics!$B$2:$F$1200,5,FALSE())),IF($A30="ST",IF(VLOOKUP($C30,st!$B$2:$F$400,5,FALSE())="","",VLOOKUP($C30,st!$B$2:$F$400,5,FALSE())),""))),"")</f>
        <v/>
      </c>
      <c r="H30" s="35" t="s">
        <v>105</v>
      </c>
      <c r="I30" s="35" t="s">
        <v>31</v>
      </c>
      <c r="J30" s="35" t="s">
        <v>327</v>
      </c>
      <c r="K30" s="35">
        <f t="shared" si="0"/>
        <v>8</v>
      </c>
      <c r="L30" s="35" t="s">
        <v>318</v>
      </c>
      <c r="M30" s="35" t="s">
        <v>319</v>
      </c>
      <c r="N30" s="35" t="s">
        <v>174</v>
      </c>
      <c r="O30" s="35" t="s">
        <v>175</v>
      </c>
      <c r="P30" s="35" t="s">
        <v>300</v>
      </c>
      <c r="Q30" s="35" t="s">
        <v>302</v>
      </c>
      <c r="R30" s="35" t="s">
        <v>310</v>
      </c>
      <c r="S30" s="35" t="s">
        <v>174</v>
      </c>
      <c r="T30" s="35" t="s">
        <v>175</v>
      </c>
      <c r="U30" s="35" t="s">
        <v>321</v>
      </c>
      <c r="W30" s="35" t="s">
        <v>78</v>
      </c>
      <c r="X30" s="35" t="s">
        <v>59</v>
      </c>
      <c r="Y30" s="35" t="s">
        <v>323</v>
      </c>
      <c r="Z30" s="35" t="s">
        <v>296</v>
      </c>
    </row>
    <row r="31" spans="1:26" ht="15" customHeight="1">
      <c r="A31" s="35" t="s">
        <v>1300</v>
      </c>
      <c r="B31" s="35" t="s">
        <v>285</v>
      </c>
      <c r="C31" s="35" t="s">
        <v>333</v>
      </c>
      <c r="D31" s="35">
        <f>IFERROR(IF($A31="HDC",IF(VLOOKUP($C31,hdc!$B$2:$F$1600,2,FALSE())="","",VLOOKUP($C31,hdc!$B$2:$F$1600,2,FALSE())),IF($A31="NAUTICS",IF(VLOOKUP($C31,nautics!$B$2:$F$1200,2,FALSE())="","",VLOOKUP($C31,nautics!$B$2:$F$1200,2,FALSE())),IF($A31="ST",IF(VLOOKUP($C31,st!$B$2:$F$400,2,FALSE())="","",VLOOKUP($C31,st!$B$2:$F$400,2,FALSE())),""))),"")</f>
        <v>1</v>
      </c>
      <c r="E31" s="35" t="str">
        <f>IFERROR(IF($A31="HDC",IF(VLOOKUP($C31,hdc!$B$2:$F$1600,3,FALSE())="","",VLOOKUP($C31,hdc!$B$2:$F$1600,3,FALSE())),IF($A31="NAUTICS",IF(VLOOKUP($C31,nautics!$B$2:$F$1200,3,FALSE())="","",VLOOKUP($C31,nautics!$B$2:$F$1200,3,FALSE())),IF($A31="ST",IF(VLOOKUP($C31,st!$B$2:$F$400,3,FALSE())="","",VLOOKUP($C31,st!$B$2:$F$400,3,FALSE())),""))),"")</f>
        <v/>
      </c>
      <c r="F31" s="35" t="str">
        <f>IFERROR(IF($A31="HDC",IF(VLOOKUP($C31,hdc!$B$2:$F$1600,4,FALSE())="","",VLOOKUP($C31,hdc!$B$2:$F$1600,4,FALSE())),IF($A31="NAUTICS",IF(VLOOKUP($C31,nautics!$B$2:$F$1200,4,FALSE())="","",VLOOKUP($C31,nautics!$B$2:$F$1200,4,FALSE())),IF($A31="ST",IF(VLOOKUP($C31,st!$B$2:$F$400,4,FALSE())="","",VLOOKUP($C31,st!$B$2:$F$400,4,FALSE())),""))),"")</f>
        <v/>
      </c>
      <c r="G31" s="35" t="str">
        <f>IFERROR(IF($A31="HDC",IF(VLOOKUP($C31,hdc!$B$2:$F$1600,5,FALSE())="","",VLOOKUP($C31,hdc!$B$2:$F$1600,5,FALSE())),IF($A31="NAUTICS",IF(VLOOKUP($C31,nautics!$B$2:$F$1200,5,FALSE())="","",VLOOKUP($C31,nautics!$B$2:$F$1200,5,FALSE())),IF($A31="ST",IF(VLOOKUP($C31,st!$B$2:$F$400,5,FALSE())="","",VLOOKUP($C31,st!$B$2:$F$400,5,FALSE())),""))),"")</f>
        <v/>
      </c>
      <c r="H31" s="35" t="s">
        <v>334</v>
      </c>
      <c r="I31" s="35" t="s">
        <v>31</v>
      </c>
      <c r="J31" s="35" t="s">
        <v>336</v>
      </c>
      <c r="K31" s="35">
        <f t="shared" si="0"/>
        <v>6</v>
      </c>
      <c r="L31" s="35" t="s">
        <v>318</v>
      </c>
      <c r="M31" s="35" t="s">
        <v>319</v>
      </c>
      <c r="N31" s="35" t="s">
        <v>174</v>
      </c>
      <c r="O31" s="35" t="s">
        <v>175</v>
      </c>
      <c r="P31" s="35" t="s">
        <v>300</v>
      </c>
      <c r="Q31" s="35" t="s">
        <v>302</v>
      </c>
      <c r="R31" s="35" t="s">
        <v>310</v>
      </c>
      <c r="S31" s="35" t="s">
        <v>174</v>
      </c>
      <c r="T31" s="35" t="s">
        <v>175</v>
      </c>
      <c r="U31" s="35" t="s">
        <v>321</v>
      </c>
      <c r="W31" s="35" t="s">
        <v>78</v>
      </c>
      <c r="X31" s="35" t="s">
        <v>203</v>
      </c>
      <c r="Y31" s="35" t="s">
        <v>323</v>
      </c>
      <c r="Z31" s="35" t="s">
        <v>296</v>
      </c>
    </row>
    <row r="32" spans="1:26" ht="15" customHeight="1">
      <c r="A32" s="35" t="s">
        <v>1300</v>
      </c>
      <c r="B32" s="35" t="s">
        <v>285</v>
      </c>
      <c r="C32" s="35" t="s">
        <v>342</v>
      </c>
      <c r="D32" s="35">
        <f>IFERROR(IF($A32="HDC",IF(VLOOKUP($C32,hdc!$B$2:$F$1600,2,FALSE())="","",VLOOKUP($C32,hdc!$B$2:$F$1600,2,FALSE())),IF($A32="NAUTICS",IF(VLOOKUP($C32,nautics!$B$2:$F$1200,2,FALSE())="","",VLOOKUP($C32,nautics!$B$2:$F$1200,2,FALSE())),IF($A32="ST",IF(VLOOKUP($C32,st!$B$2:$F$400,2,FALSE())="","",VLOOKUP($C32,st!$B$2:$F$400,2,FALSE())),""))),"")</f>
        <v>1</v>
      </c>
      <c r="E32" s="35">
        <f>IFERROR(IF($A32="HDC",IF(VLOOKUP($C32,hdc!$B$2:$F$1600,3,FALSE())="","",VLOOKUP($C32,hdc!$B$2:$F$1600,3,FALSE())),IF($A32="NAUTICS",IF(VLOOKUP($C32,nautics!$B$2:$F$1200,3,FALSE())="","",VLOOKUP($C32,nautics!$B$2:$F$1200,3,FALSE())),IF($A32="ST",IF(VLOOKUP($C32,st!$B$2:$F$400,3,FALSE())="","",VLOOKUP($C32,st!$B$2:$F$400,3,FALSE())),""))),"")</f>
        <v>1</v>
      </c>
      <c r="F32" s="35" t="str">
        <f>IFERROR(IF($A32="HDC",IF(VLOOKUP($C32,hdc!$B$2:$F$1600,4,FALSE())="","",VLOOKUP($C32,hdc!$B$2:$F$1600,4,FALSE())),IF($A32="NAUTICS",IF(VLOOKUP($C32,nautics!$B$2:$F$1200,4,FALSE())="","",VLOOKUP($C32,nautics!$B$2:$F$1200,4,FALSE())),IF($A32="ST",IF(VLOOKUP($C32,st!$B$2:$F$400,4,FALSE())="","",VLOOKUP($C32,st!$B$2:$F$400,4,FALSE())),""))),"")</f>
        <v/>
      </c>
      <c r="G32" s="35" t="str">
        <f>IFERROR(IF($A32="HDC",IF(VLOOKUP($C32,hdc!$B$2:$F$1600,5,FALSE())="","",VLOOKUP($C32,hdc!$B$2:$F$1600,5,FALSE())),IF($A32="NAUTICS",IF(VLOOKUP($C32,nautics!$B$2:$F$1200,5,FALSE())="","",VLOOKUP($C32,nautics!$B$2:$F$1200,5,FALSE())),IF($A32="ST",IF(VLOOKUP($C32,st!$B$2:$F$400,5,FALSE())="","",VLOOKUP($C32,st!$B$2:$F$400,5,FALSE())),""))),"")</f>
        <v/>
      </c>
      <c r="H32" s="35" t="s">
        <v>344</v>
      </c>
      <c r="I32" s="35" t="s">
        <v>31</v>
      </c>
      <c r="J32" s="35" t="s">
        <v>346</v>
      </c>
      <c r="K32" s="35">
        <f t="shared" si="0"/>
        <v>12</v>
      </c>
      <c r="L32" s="35" t="s">
        <v>318</v>
      </c>
      <c r="M32" s="35" t="s">
        <v>319</v>
      </c>
      <c r="N32" s="35" t="s">
        <v>174</v>
      </c>
      <c r="O32" s="35" t="s">
        <v>175</v>
      </c>
      <c r="P32" s="35" t="s">
        <v>169</v>
      </c>
      <c r="Q32" s="35" t="s">
        <v>172</v>
      </c>
      <c r="R32" s="35" t="s">
        <v>152</v>
      </c>
      <c r="S32" s="35" t="s">
        <v>174</v>
      </c>
      <c r="T32" s="35" t="s">
        <v>175</v>
      </c>
      <c r="U32" s="35" t="s">
        <v>351</v>
      </c>
      <c r="W32" s="35" t="s">
        <v>78</v>
      </c>
      <c r="X32" s="35" t="s">
        <v>94</v>
      </c>
      <c r="Y32" s="35" t="s">
        <v>323</v>
      </c>
      <c r="Z32" s="35" t="s">
        <v>180</v>
      </c>
    </row>
    <row r="33" spans="1:26" ht="15" customHeight="1">
      <c r="A33" s="35" t="s">
        <v>1300</v>
      </c>
      <c r="B33" s="35" t="s">
        <v>285</v>
      </c>
      <c r="C33" s="35" t="s">
        <v>357</v>
      </c>
      <c r="D33" s="35">
        <f>IFERROR(IF($A33="HDC",IF(VLOOKUP($C33,hdc!$B$2:$F$1600,2,FALSE())="","",VLOOKUP($C33,hdc!$B$2:$F$1600,2,FALSE())),IF($A33="NAUTICS",IF(VLOOKUP($C33,nautics!$B$2:$F$1200,2,FALSE())="","",VLOOKUP($C33,nautics!$B$2:$F$1200,2,FALSE())),IF($A33="ST",IF(VLOOKUP($C33,st!$B$2:$F$400,2,FALSE())="","",VLOOKUP($C33,st!$B$2:$F$400,2,FALSE())),""))),"")</f>
        <v>1</v>
      </c>
      <c r="E33" s="35">
        <f>IFERROR(IF($A33="HDC",IF(VLOOKUP($C33,hdc!$B$2:$F$1600,3,FALSE())="","",VLOOKUP($C33,hdc!$B$2:$F$1600,3,FALSE())),IF($A33="NAUTICS",IF(VLOOKUP($C33,nautics!$B$2:$F$1200,3,FALSE())="","",VLOOKUP($C33,nautics!$B$2:$F$1200,3,FALSE())),IF($A33="ST",IF(VLOOKUP($C33,st!$B$2:$F$400,3,FALSE())="","",VLOOKUP($C33,st!$B$2:$F$400,3,FALSE())),""))),"")</f>
        <v>1</v>
      </c>
      <c r="F33" s="35">
        <f>IFERROR(IF($A33="HDC",IF(VLOOKUP($C33,hdc!$B$2:$F$1600,4,FALSE())="","",VLOOKUP($C33,hdc!$B$2:$F$1600,4,FALSE())),IF($A33="NAUTICS",IF(VLOOKUP($C33,nautics!$B$2:$F$1200,4,FALSE())="","",VLOOKUP($C33,nautics!$B$2:$F$1200,4,FALSE())),IF($A33="ST",IF(VLOOKUP($C33,st!$B$2:$F$400,4,FALSE())="","",VLOOKUP($C33,st!$B$2:$F$400,4,FALSE())),""))),"")</f>
        <v>1</v>
      </c>
      <c r="G33" s="35" t="str">
        <f>IFERROR(IF($A33="HDC",IF(VLOOKUP($C33,hdc!$B$2:$F$1600,5,FALSE())="","",VLOOKUP($C33,hdc!$B$2:$F$1600,5,FALSE())),IF($A33="NAUTICS",IF(VLOOKUP($C33,nautics!$B$2:$F$1200,5,FALSE())="","",VLOOKUP($C33,nautics!$B$2:$F$1200,5,FALSE())),IF($A33="ST",IF(VLOOKUP($C33,st!$B$2:$F$400,5,FALSE())="","",VLOOKUP($C33,st!$B$2:$F$400,5,FALSE())),""))),"")</f>
        <v/>
      </c>
      <c r="H33" s="35" t="s">
        <v>126</v>
      </c>
      <c r="I33" s="35" t="s">
        <v>31</v>
      </c>
      <c r="J33" s="35" t="s">
        <v>360</v>
      </c>
      <c r="K33" s="35">
        <f t="shared" si="0"/>
        <v>28</v>
      </c>
      <c r="L33" s="35" t="s">
        <v>159</v>
      </c>
      <c r="M33" s="35" t="s">
        <v>160</v>
      </c>
      <c r="N33" s="35" t="s">
        <v>43</v>
      </c>
      <c r="O33" s="35" t="s">
        <v>45</v>
      </c>
      <c r="P33" s="35" t="s">
        <v>291</v>
      </c>
      <c r="Q33" s="35" t="s">
        <v>292</v>
      </c>
      <c r="R33" s="35" t="s">
        <v>293</v>
      </c>
      <c r="S33" s="35" t="s">
        <v>174</v>
      </c>
      <c r="T33" s="35" t="s">
        <v>175</v>
      </c>
      <c r="U33" s="35" t="s">
        <v>362</v>
      </c>
      <c r="W33" s="35" t="s">
        <v>57</v>
      </c>
      <c r="X33" s="35" t="s">
        <v>94</v>
      </c>
      <c r="Y33" s="35" t="s">
        <v>164</v>
      </c>
      <c r="Z33" s="35" t="s">
        <v>296</v>
      </c>
    </row>
    <row r="34" spans="1:26" ht="15" customHeight="1">
      <c r="A34" s="35" t="s">
        <v>1300</v>
      </c>
      <c r="B34" s="35" t="s">
        <v>337</v>
      </c>
      <c r="C34" s="35" t="s">
        <v>364</v>
      </c>
      <c r="D34" s="35">
        <f>IFERROR(IF($A34="HDC",IF(VLOOKUP($C34,hdc!$B$2:$F$1600,2,FALSE())="","",VLOOKUP($C34,hdc!$B$2:$F$1600,2,FALSE())),IF($A34="NAUTICS",IF(VLOOKUP($C34,nautics!$B$2:$F$1200,2,FALSE())="","",VLOOKUP($C34,nautics!$B$2:$F$1200,2,FALSE())),IF($A34="ST",IF(VLOOKUP($C34,st!$B$2:$F$400,2,FALSE())="","",VLOOKUP($C34,st!$B$2:$F$400,2,FALSE())),""))),"")</f>
        <v>1</v>
      </c>
      <c r="E34" s="35">
        <f>IFERROR(IF($A34="HDC",IF(VLOOKUP($C34,hdc!$B$2:$F$1600,3,FALSE())="","",VLOOKUP($C34,hdc!$B$2:$F$1600,3,FALSE())),IF($A34="NAUTICS",IF(VLOOKUP($C34,nautics!$B$2:$F$1200,3,FALSE())="","",VLOOKUP($C34,nautics!$B$2:$F$1200,3,FALSE())),IF($A34="ST",IF(VLOOKUP($C34,st!$B$2:$F$400,3,FALSE())="","",VLOOKUP($C34,st!$B$2:$F$400,3,FALSE())),""))),"")</f>
        <v>1</v>
      </c>
      <c r="F34" s="35">
        <f>IFERROR(IF($A34="HDC",IF(VLOOKUP($C34,hdc!$B$2:$F$1600,4,FALSE())="","",VLOOKUP($C34,hdc!$B$2:$F$1600,4,FALSE())),IF($A34="NAUTICS",IF(VLOOKUP($C34,nautics!$B$2:$F$1200,4,FALSE())="","",VLOOKUP($C34,nautics!$B$2:$F$1200,4,FALSE())),IF($A34="ST",IF(VLOOKUP($C34,st!$B$2:$F$400,4,FALSE())="","",VLOOKUP($C34,st!$B$2:$F$400,4,FALSE())),""))),"")</f>
        <v>1</v>
      </c>
      <c r="G34" s="35" t="str">
        <f>IFERROR(IF($A34="HDC",IF(VLOOKUP($C34,hdc!$B$2:$F$1600,5,FALSE())="","",VLOOKUP($C34,hdc!$B$2:$F$1600,5,FALSE())),IF($A34="NAUTICS",IF(VLOOKUP($C34,nautics!$B$2:$F$1200,5,FALSE())="","",VLOOKUP($C34,nautics!$B$2:$F$1200,5,FALSE())),IF($A34="ST",IF(VLOOKUP($C34,st!$B$2:$F$400,5,FALSE())="","",VLOOKUP($C34,st!$B$2:$F$400,5,FALSE())),""))),"")</f>
        <v/>
      </c>
      <c r="H34" s="35" t="s">
        <v>30</v>
      </c>
      <c r="I34" s="35" t="s">
        <v>31</v>
      </c>
      <c r="J34" s="35" t="s">
        <v>365</v>
      </c>
      <c r="K34" s="35">
        <f t="shared" si="0"/>
        <v>31</v>
      </c>
      <c r="L34" s="35" t="s">
        <v>340</v>
      </c>
      <c r="M34" s="35" t="s">
        <v>341</v>
      </c>
      <c r="N34" s="35" t="s">
        <v>43</v>
      </c>
      <c r="O34" s="35" t="s">
        <v>45</v>
      </c>
      <c r="P34" s="35" t="s">
        <v>367</v>
      </c>
      <c r="Q34" s="35" t="s">
        <v>368</v>
      </c>
      <c r="R34" s="35" t="s">
        <v>52</v>
      </c>
      <c r="S34" s="35" t="s">
        <v>369</v>
      </c>
      <c r="T34" s="35" t="s">
        <v>370</v>
      </c>
      <c r="U34" s="35" t="s">
        <v>371</v>
      </c>
      <c r="W34" s="35" t="s">
        <v>57</v>
      </c>
      <c r="X34" s="35" t="s">
        <v>59</v>
      </c>
      <c r="Y34" s="35" t="s">
        <v>345</v>
      </c>
      <c r="Z34" s="35" t="s">
        <v>372</v>
      </c>
    </row>
    <row r="35" spans="1:26" ht="15" customHeight="1">
      <c r="A35" s="35" t="s">
        <v>1300</v>
      </c>
      <c r="B35" s="35" t="s">
        <v>337</v>
      </c>
      <c r="C35" s="35" t="s">
        <v>375</v>
      </c>
      <c r="D35" s="35">
        <f>IFERROR(IF($A35="HDC",IF(VLOOKUP($C35,hdc!$B$2:$F$1600,2,FALSE())="","",VLOOKUP($C35,hdc!$B$2:$F$1600,2,FALSE())),IF($A35="NAUTICS",IF(VLOOKUP($C35,nautics!$B$2:$F$1200,2,FALSE())="","",VLOOKUP($C35,nautics!$B$2:$F$1200,2,FALSE())),IF($A35="ST",IF(VLOOKUP($C35,st!$B$2:$F$400,2,FALSE())="","",VLOOKUP($C35,st!$B$2:$F$400,2,FALSE())),""))),"")</f>
        <v>1</v>
      </c>
      <c r="E35" s="35">
        <f>IFERROR(IF($A35="HDC",IF(VLOOKUP($C35,hdc!$B$2:$F$1600,3,FALSE())="","",VLOOKUP($C35,hdc!$B$2:$F$1600,3,FALSE())),IF($A35="NAUTICS",IF(VLOOKUP($C35,nautics!$B$2:$F$1200,3,FALSE())="","",VLOOKUP($C35,nautics!$B$2:$F$1200,3,FALSE())),IF($A35="ST",IF(VLOOKUP($C35,st!$B$2:$F$400,3,FALSE())="","",VLOOKUP($C35,st!$B$2:$F$400,3,FALSE())),""))),"")</f>
        <v>1</v>
      </c>
      <c r="F35" s="35">
        <f>IFERROR(IF($A35="HDC",IF(VLOOKUP($C35,hdc!$B$2:$F$1600,4,FALSE())="","",VLOOKUP($C35,hdc!$B$2:$F$1600,4,FALSE())),IF($A35="NAUTICS",IF(VLOOKUP($C35,nautics!$B$2:$F$1200,4,FALSE())="","",VLOOKUP($C35,nautics!$B$2:$F$1200,4,FALSE())),IF($A35="ST",IF(VLOOKUP($C35,st!$B$2:$F$400,4,FALSE())="","",VLOOKUP($C35,st!$B$2:$F$400,4,FALSE())),""))),"")</f>
        <v>1</v>
      </c>
      <c r="G35" s="35" t="str">
        <f>IFERROR(IF($A35="HDC",IF(VLOOKUP($C35,hdc!$B$2:$F$1600,5,FALSE())="","",VLOOKUP($C35,hdc!$B$2:$F$1600,5,FALSE())),IF($A35="NAUTICS",IF(VLOOKUP($C35,nautics!$B$2:$F$1200,5,FALSE())="","",VLOOKUP($C35,nautics!$B$2:$F$1200,5,FALSE())),IF($A35="ST",IF(VLOOKUP($C35,st!$B$2:$F$400,5,FALSE())="","",VLOOKUP($C35,st!$B$2:$F$400,5,FALSE())),""))),"")</f>
        <v/>
      </c>
      <c r="H35" s="35" t="s">
        <v>30</v>
      </c>
      <c r="I35" s="35" t="s">
        <v>31</v>
      </c>
      <c r="J35" s="35" t="s">
        <v>365</v>
      </c>
      <c r="K35" s="35">
        <f t="shared" si="0"/>
        <v>31</v>
      </c>
      <c r="L35" s="35" t="s">
        <v>340</v>
      </c>
      <c r="M35" s="35" t="s">
        <v>341</v>
      </c>
      <c r="N35" s="35" t="s">
        <v>43</v>
      </c>
      <c r="O35" s="35" t="s">
        <v>45</v>
      </c>
      <c r="P35" s="35" t="s">
        <v>367</v>
      </c>
      <c r="Q35" s="35" t="s">
        <v>368</v>
      </c>
      <c r="R35" s="35" t="s">
        <v>52</v>
      </c>
      <c r="S35" s="35" t="s">
        <v>369</v>
      </c>
      <c r="T35" s="35" t="s">
        <v>370</v>
      </c>
      <c r="U35" s="35" t="s">
        <v>371</v>
      </c>
      <c r="W35" s="35" t="s">
        <v>57</v>
      </c>
      <c r="X35" s="35" t="s">
        <v>59</v>
      </c>
      <c r="Y35" s="35" t="s">
        <v>345</v>
      </c>
      <c r="Z35" s="35" t="s">
        <v>372</v>
      </c>
    </row>
    <row r="36" spans="1:26" ht="15" customHeight="1">
      <c r="A36" s="35" t="s">
        <v>1300</v>
      </c>
      <c r="B36" s="35" t="s">
        <v>337</v>
      </c>
      <c r="C36" s="35" t="s">
        <v>381</v>
      </c>
      <c r="D36" s="35">
        <f>IFERROR(IF($A36="HDC",IF(VLOOKUP($C36,hdc!$B$2:$F$1600,2,FALSE())="","",VLOOKUP($C36,hdc!$B$2:$F$1600,2,FALSE())),IF($A36="NAUTICS",IF(VLOOKUP($C36,nautics!$B$2:$F$1200,2,FALSE())="","",VLOOKUP($C36,nautics!$B$2:$F$1200,2,FALSE())),IF($A36="ST",IF(VLOOKUP($C36,st!$B$2:$F$400,2,FALSE())="","",VLOOKUP($C36,st!$B$2:$F$400,2,FALSE())),""))),"")</f>
        <v>1</v>
      </c>
      <c r="E36" s="35">
        <f>IFERROR(IF($A36="HDC",IF(VLOOKUP($C36,hdc!$B$2:$F$1600,3,FALSE())="","",VLOOKUP($C36,hdc!$B$2:$F$1600,3,FALSE())),IF($A36="NAUTICS",IF(VLOOKUP($C36,nautics!$B$2:$F$1200,3,FALSE())="","",VLOOKUP($C36,nautics!$B$2:$F$1200,3,FALSE())),IF($A36="ST",IF(VLOOKUP($C36,st!$B$2:$F$400,3,FALSE())="","",VLOOKUP($C36,st!$B$2:$F$400,3,FALSE())),""))),"")</f>
        <v>1</v>
      </c>
      <c r="F36" s="35" t="str">
        <f>IFERROR(IF($A36="HDC",IF(VLOOKUP($C36,hdc!$B$2:$F$1600,4,FALSE())="","",VLOOKUP($C36,hdc!$B$2:$F$1600,4,FALSE())),IF($A36="NAUTICS",IF(VLOOKUP($C36,nautics!$B$2:$F$1200,4,FALSE())="","",VLOOKUP($C36,nautics!$B$2:$F$1200,4,FALSE())),IF($A36="ST",IF(VLOOKUP($C36,st!$B$2:$F$400,4,FALSE())="","",VLOOKUP($C36,st!$B$2:$F$400,4,FALSE())),""))),"")</f>
        <v/>
      </c>
      <c r="G36" s="35" t="str">
        <f>IFERROR(IF($A36="HDC",IF(VLOOKUP($C36,hdc!$B$2:$F$1600,5,FALSE())="","",VLOOKUP($C36,hdc!$B$2:$F$1600,5,FALSE())),IF($A36="NAUTICS",IF(VLOOKUP($C36,nautics!$B$2:$F$1200,5,FALSE())="","",VLOOKUP($C36,nautics!$B$2:$F$1200,5,FALSE())),IF($A36="ST",IF(VLOOKUP($C36,st!$B$2:$F$400,5,FALSE())="","",VLOOKUP($C36,st!$B$2:$F$400,5,FALSE())),""))),"")</f>
        <v/>
      </c>
      <c r="H36" s="35" t="s">
        <v>384</v>
      </c>
      <c r="I36" s="35" t="s">
        <v>31</v>
      </c>
      <c r="J36" s="35" t="s">
        <v>385</v>
      </c>
      <c r="K36" s="35">
        <f t="shared" si="0"/>
        <v>29</v>
      </c>
      <c r="L36" s="35" t="s">
        <v>349</v>
      </c>
      <c r="M36" s="35" t="s">
        <v>350</v>
      </c>
      <c r="N36" s="35" t="s">
        <v>43</v>
      </c>
      <c r="O36" s="35" t="s">
        <v>45</v>
      </c>
      <c r="P36" s="35" t="s">
        <v>389</v>
      </c>
      <c r="Q36" s="35" t="s">
        <v>391</v>
      </c>
      <c r="R36" s="35" t="s">
        <v>52</v>
      </c>
      <c r="S36" s="35" t="s">
        <v>369</v>
      </c>
      <c r="T36" s="35" t="s">
        <v>370</v>
      </c>
      <c r="U36" s="35" t="s">
        <v>399</v>
      </c>
      <c r="W36" s="35" t="s">
        <v>57</v>
      </c>
      <c r="X36" s="35" t="s">
        <v>59</v>
      </c>
      <c r="Y36" s="35" t="s">
        <v>354</v>
      </c>
      <c r="Z36" s="35" t="s">
        <v>402</v>
      </c>
    </row>
    <row r="37" spans="1:26" ht="15" customHeight="1">
      <c r="A37" s="35" t="s">
        <v>1300</v>
      </c>
      <c r="B37" s="35" t="s">
        <v>337</v>
      </c>
      <c r="C37" s="35" t="s">
        <v>404</v>
      </c>
      <c r="D37" s="35">
        <f>IFERROR(IF($A37="HDC",IF(VLOOKUP($C37,hdc!$B$2:$F$1600,2,FALSE())="","",VLOOKUP($C37,hdc!$B$2:$F$1600,2,FALSE())),IF($A37="NAUTICS",IF(VLOOKUP($C37,nautics!$B$2:$F$1200,2,FALSE())="","",VLOOKUP($C37,nautics!$B$2:$F$1200,2,FALSE())),IF($A37="ST",IF(VLOOKUP($C37,st!$B$2:$F$400,2,FALSE())="","",VLOOKUP($C37,st!$B$2:$F$400,2,FALSE())),""))),"")</f>
        <v>1</v>
      </c>
      <c r="E37" s="35">
        <f>IFERROR(IF($A37="HDC",IF(VLOOKUP($C37,hdc!$B$2:$F$1600,3,FALSE())="","",VLOOKUP($C37,hdc!$B$2:$F$1600,3,FALSE())),IF($A37="NAUTICS",IF(VLOOKUP($C37,nautics!$B$2:$F$1200,3,FALSE())="","",VLOOKUP($C37,nautics!$B$2:$F$1200,3,FALSE())),IF($A37="ST",IF(VLOOKUP($C37,st!$B$2:$F$400,3,FALSE())="","",VLOOKUP($C37,st!$B$2:$F$400,3,FALSE())),""))),"")</f>
        <v>1</v>
      </c>
      <c r="F37" s="35" t="str">
        <f>IFERROR(IF($A37="HDC",IF(VLOOKUP($C37,hdc!$B$2:$F$1600,4,FALSE())="","",VLOOKUP($C37,hdc!$B$2:$F$1600,4,FALSE())),IF($A37="NAUTICS",IF(VLOOKUP($C37,nautics!$B$2:$F$1200,4,FALSE())="","",VLOOKUP($C37,nautics!$B$2:$F$1200,4,FALSE())),IF($A37="ST",IF(VLOOKUP($C37,st!$B$2:$F$400,4,FALSE())="","",VLOOKUP($C37,st!$B$2:$F$400,4,FALSE())),""))),"")</f>
        <v/>
      </c>
      <c r="G37" s="35" t="str">
        <f>IFERROR(IF($A37="HDC",IF(VLOOKUP($C37,hdc!$B$2:$F$1600,5,FALSE())="","",VLOOKUP($C37,hdc!$B$2:$F$1600,5,FALSE())),IF($A37="NAUTICS",IF(VLOOKUP($C37,nautics!$B$2:$F$1200,5,FALSE())="","",VLOOKUP($C37,nautics!$B$2:$F$1200,5,FALSE())),IF($A37="ST",IF(VLOOKUP($C37,st!$B$2:$F$400,5,FALSE())="","",VLOOKUP($C37,st!$B$2:$F$400,5,FALSE())),""))),"")</f>
        <v/>
      </c>
      <c r="H37" s="35" t="s">
        <v>384</v>
      </c>
      <c r="I37" s="35" t="s">
        <v>31</v>
      </c>
      <c r="J37" s="35" t="s">
        <v>385</v>
      </c>
      <c r="K37" s="35">
        <f t="shared" si="0"/>
        <v>29</v>
      </c>
      <c r="L37" s="35" t="s">
        <v>349</v>
      </c>
      <c r="M37" s="35" t="s">
        <v>350</v>
      </c>
      <c r="N37" s="35" t="s">
        <v>43</v>
      </c>
      <c r="O37" s="35" t="s">
        <v>45</v>
      </c>
      <c r="P37" s="35" t="s">
        <v>389</v>
      </c>
      <c r="Q37" s="35" t="s">
        <v>391</v>
      </c>
      <c r="R37" s="35" t="s">
        <v>52</v>
      </c>
      <c r="S37" s="35" t="s">
        <v>369</v>
      </c>
      <c r="T37" s="35" t="s">
        <v>370</v>
      </c>
      <c r="U37" s="35" t="s">
        <v>399</v>
      </c>
      <c r="W37" s="35" t="s">
        <v>57</v>
      </c>
      <c r="X37" s="35" t="s">
        <v>59</v>
      </c>
      <c r="Y37" s="35" t="s">
        <v>354</v>
      </c>
      <c r="Z37" s="35" t="s">
        <v>402</v>
      </c>
    </row>
    <row r="38" spans="1:26" ht="15" customHeight="1">
      <c r="A38" s="35" t="s">
        <v>1300</v>
      </c>
      <c r="B38" s="35" t="s">
        <v>355</v>
      </c>
      <c r="C38" s="35" t="s">
        <v>408</v>
      </c>
      <c r="D38" s="35">
        <f>IFERROR(IF($A38="HDC",IF(VLOOKUP($C38,hdc!$B$2:$F$1600,2,FALSE())="","",VLOOKUP($C38,hdc!$B$2:$F$1600,2,FALSE())),IF($A38="NAUTICS",IF(VLOOKUP($C38,nautics!$B$2:$F$1200,2,FALSE())="","",VLOOKUP($C38,nautics!$B$2:$F$1200,2,FALSE())),IF($A38="ST",IF(VLOOKUP($C38,st!$B$2:$F$400,2,FALSE())="","",VLOOKUP($C38,st!$B$2:$F$400,2,FALSE())),""))),"")</f>
        <v>1</v>
      </c>
      <c r="E38" s="35">
        <f>IFERROR(IF($A38="HDC",IF(VLOOKUP($C38,hdc!$B$2:$F$1600,3,FALSE())="","",VLOOKUP($C38,hdc!$B$2:$F$1600,3,FALSE())),IF($A38="NAUTICS",IF(VLOOKUP($C38,nautics!$B$2:$F$1200,3,FALSE())="","",VLOOKUP($C38,nautics!$B$2:$F$1200,3,FALSE())),IF($A38="ST",IF(VLOOKUP($C38,st!$B$2:$F$400,3,FALSE())="","",VLOOKUP($C38,st!$B$2:$F$400,3,FALSE())),""))),"")</f>
        <v>1</v>
      </c>
      <c r="F38" s="35" t="str">
        <f>IFERROR(IF($A38="HDC",IF(VLOOKUP($C38,hdc!$B$2:$F$1600,4,FALSE())="","",VLOOKUP($C38,hdc!$B$2:$F$1600,4,FALSE())),IF($A38="NAUTICS",IF(VLOOKUP($C38,nautics!$B$2:$F$1200,4,FALSE())="","",VLOOKUP($C38,nautics!$B$2:$F$1200,4,FALSE())),IF($A38="ST",IF(VLOOKUP($C38,st!$B$2:$F$400,4,FALSE())="","",VLOOKUP($C38,st!$B$2:$F$400,4,FALSE())),""))),"")</f>
        <v/>
      </c>
      <c r="G38" s="35" t="str">
        <f>IFERROR(IF($A38="HDC",IF(VLOOKUP($C38,hdc!$B$2:$F$1600,5,FALSE())="","",VLOOKUP($C38,hdc!$B$2:$F$1600,5,FALSE())),IF($A38="NAUTICS",IF(VLOOKUP($C38,nautics!$B$2:$F$1200,5,FALSE())="","",VLOOKUP($C38,nautics!$B$2:$F$1200,5,FALSE())),IF($A38="ST",IF(VLOOKUP($C38,st!$B$2:$F$400,5,FALSE())="","",VLOOKUP($C38,st!$B$2:$F$400,5,FALSE())),""))),"")</f>
        <v/>
      </c>
      <c r="H38" s="35" t="s">
        <v>410</v>
      </c>
      <c r="I38" s="35" t="s">
        <v>31</v>
      </c>
      <c r="J38" s="35" t="s">
        <v>411</v>
      </c>
      <c r="K38" s="35">
        <f t="shared" si="0"/>
        <v>9</v>
      </c>
      <c r="L38" s="35" t="s">
        <v>340</v>
      </c>
      <c r="M38" s="35" t="s">
        <v>341</v>
      </c>
      <c r="N38" s="35" t="s">
        <v>43</v>
      </c>
      <c r="O38" s="35" t="s">
        <v>45</v>
      </c>
      <c r="P38" s="35" t="s">
        <v>416</v>
      </c>
      <c r="Q38" s="35" t="s">
        <v>417</v>
      </c>
      <c r="R38" s="35" t="s">
        <v>310</v>
      </c>
      <c r="S38" s="35" t="s">
        <v>43</v>
      </c>
      <c r="T38" s="35" t="s">
        <v>45</v>
      </c>
      <c r="U38" s="35" t="s">
        <v>419</v>
      </c>
      <c r="W38" s="35" t="s">
        <v>78</v>
      </c>
      <c r="X38" s="35" t="s">
        <v>59</v>
      </c>
      <c r="Y38" s="35" t="s">
        <v>345</v>
      </c>
      <c r="Z38" s="35" t="s">
        <v>423</v>
      </c>
    </row>
    <row r="39" spans="1:26" ht="15" customHeight="1">
      <c r="A39" s="35" t="s">
        <v>1300</v>
      </c>
      <c r="B39" s="35" t="s">
        <v>355</v>
      </c>
      <c r="C39" s="35" t="s">
        <v>424</v>
      </c>
      <c r="D39" s="35">
        <f>IFERROR(IF($A39="HDC",IF(VLOOKUP($C39,hdc!$B$2:$F$1600,2,FALSE())="","",VLOOKUP($C39,hdc!$B$2:$F$1600,2,FALSE())),IF($A39="NAUTICS",IF(VLOOKUP($C39,nautics!$B$2:$F$1200,2,FALSE())="","",VLOOKUP($C39,nautics!$B$2:$F$1200,2,FALSE())),IF($A39="ST",IF(VLOOKUP($C39,st!$B$2:$F$400,2,FALSE())="","",VLOOKUP($C39,st!$B$2:$F$400,2,FALSE())),""))),"")</f>
        <v>1</v>
      </c>
      <c r="E39" s="35" t="str">
        <f>IFERROR(IF($A39="HDC",IF(VLOOKUP($C39,hdc!$B$2:$F$1600,3,FALSE())="","",VLOOKUP($C39,hdc!$B$2:$F$1600,3,FALSE())),IF($A39="NAUTICS",IF(VLOOKUP($C39,nautics!$B$2:$F$1200,3,FALSE())="","",VLOOKUP($C39,nautics!$B$2:$F$1200,3,FALSE())),IF($A39="ST",IF(VLOOKUP($C39,st!$B$2:$F$400,3,FALSE())="","",VLOOKUP($C39,st!$B$2:$F$400,3,FALSE())),""))),"")</f>
        <v/>
      </c>
      <c r="F39" s="35" t="str">
        <f>IFERROR(IF($A39="HDC",IF(VLOOKUP($C39,hdc!$B$2:$F$1600,4,FALSE())="","",VLOOKUP($C39,hdc!$B$2:$F$1600,4,FALSE())),IF($A39="NAUTICS",IF(VLOOKUP($C39,nautics!$B$2:$F$1200,4,FALSE())="","",VLOOKUP($C39,nautics!$B$2:$F$1200,4,FALSE())),IF($A39="ST",IF(VLOOKUP($C39,st!$B$2:$F$400,4,FALSE())="","",VLOOKUP($C39,st!$B$2:$F$400,4,FALSE())),""))),"")</f>
        <v/>
      </c>
      <c r="G39" s="35" t="str">
        <f>IFERROR(IF($A39="HDC",IF(VLOOKUP($C39,hdc!$B$2:$F$1600,5,FALSE())="","",VLOOKUP($C39,hdc!$B$2:$F$1600,5,FALSE())),IF($A39="NAUTICS",IF(VLOOKUP($C39,nautics!$B$2:$F$1200,5,FALSE())="","",VLOOKUP($C39,nautics!$B$2:$F$1200,5,FALSE())),IF($A39="ST",IF(VLOOKUP($C39,st!$B$2:$F$400,5,FALSE())="","",VLOOKUP($C39,st!$B$2:$F$400,5,FALSE())),""))),"")</f>
        <v/>
      </c>
      <c r="H39" s="35" t="s">
        <v>410</v>
      </c>
      <c r="I39" s="35" t="s">
        <v>31</v>
      </c>
      <c r="J39" s="35" t="s">
        <v>427</v>
      </c>
      <c r="K39" s="35">
        <f t="shared" si="0"/>
        <v>16</v>
      </c>
      <c r="L39" s="35" t="s">
        <v>349</v>
      </c>
      <c r="M39" s="35" t="s">
        <v>350</v>
      </c>
      <c r="N39" s="35" t="s">
        <v>43</v>
      </c>
      <c r="O39" s="35" t="s">
        <v>45</v>
      </c>
      <c r="P39" s="35" t="s">
        <v>430</v>
      </c>
      <c r="Q39" s="35" t="s">
        <v>432</v>
      </c>
      <c r="R39" s="35" t="s">
        <v>293</v>
      </c>
      <c r="S39" s="35" t="s">
        <v>43</v>
      </c>
      <c r="T39" s="35" t="s">
        <v>45</v>
      </c>
      <c r="U39" s="35" t="s">
        <v>436</v>
      </c>
      <c r="W39" s="35" t="s">
        <v>78</v>
      </c>
      <c r="X39" s="35" t="s">
        <v>59</v>
      </c>
      <c r="Y39" s="35" t="s">
        <v>354</v>
      </c>
      <c r="Z39" s="35" t="s">
        <v>439</v>
      </c>
    </row>
    <row r="40" spans="1:26" ht="15" customHeight="1">
      <c r="A40" s="35" t="s">
        <v>1300</v>
      </c>
      <c r="B40" s="35" t="s">
        <v>355</v>
      </c>
      <c r="C40" s="35" t="s">
        <v>440</v>
      </c>
      <c r="D40" s="35">
        <f>IFERROR(IF($A40="HDC",IF(VLOOKUP($C40,hdc!$B$2:$F$1600,2,FALSE())="","",VLOOKUP($C40,hdc!$B$2:$F$1600,2,FALSE())),IF($A40="NAUTICS",IF(VLOOKUP($C40,nautics!$B$2:$F$1200,2,FALSE())="","",VLOOKUP($C40,nautics!$B$2:$F$1200,2,FALSE())),IF($A40="ST",IF(VLOOKUP($C40,st!$B$2:$F$400,2,FALSE())="","",VLOOKUP($C40,st!$B$2:$F$400,2,FALSE())),""))),"")</f>
        <v>1</v>
      </c>
      <c r="E40" s="35" t="str">
        <f>IFERROR(IF($A40="HDC",IF(VLOOKUP($C40,hdc!$B$2:$F$1600,3,FALSE())="","",VLOOKUP($C40,hdc!$B$2:$F$1600,3,FALSE())),IF($A40="NAUTICS",IF(VLOOKUP($C40,nautics!$B$2:$F$1200,3,FALSE())="","",VLOOKUP($C40,nautics!$B$2:$F$1200,3,FALSE())),IF($A40="ST",IF(VLOOKUP($C40,st!$B$2:$F$400,3,FALSE())="","",VLOOKUP($C40,st!$B$2:$F$400,3,FALSE())),""))),"")</f>
        <v/>
      </c>
      <c r="F40" s="35" t="str">
        <f>IFERROR(IF($A40="HDC",IF(VLOOKUP($C40,hdc!$B$2:$F$1600,4,FALSE())="","",VLOOKUP($C40,hdc!$B$2:$F$1600,4,FALSE())),IF($A40="NAUTICS",IF(VLOOKUP($C40,nautics!$B$2:$F$1200,4,FALSE())="","",VLOOKUP($C40,nautics!$B$2:$F$1200,4,FALSE())),IF($A40="ST",IF(VLOOKUP($C40,st!$B$2:$F$400,4,FALSE())="","",VLOOKUP($C40,st!$B$2:$F$400,4,FALSE())),""))),"")</f>
        <v/>
      </c>
      <c r="G40" s="35" t="str">
        <f>IFERROR(IF($A40="HDC",IF(VLOOKUP($C40,hdc!$B$2:$F$1600,5,FALSE())="","",VLOOKUP($C40,hdc!$B$2:$F$1600,5,FALSE())),IF($A40="NAUTICS",IF(VLOOKUP($C40,nautics!$B$2:$F$1200,5,FALSE())="","",VLOOKUP($C40,nautics!$B$2:$F$1200,5,FALSE())),IF($A40="ST",IF(VLOOKUP($C40,st!$B$2:$F$400,5,FALSE())="","",VLOOKUP($C40,st!$B$2:$F$400,5,FALSE())),""))),"")</f>
        <v/>
      </c>
      <c r="H40" s="35" t="s">
        <v>410</v>
      </c>
      <c r="I40" s="35" t="s">
        <v>31</v>
      </c>
      <c r="J40" s="35" t="s">
        <v>443</v>
      </c>
      <c r="K40" s="35">
        <f t="shared" si="0"/>
        <v>54</v>
      </c>
      <c r="L40" s="35" t="s">
        <v>340</v>
      </c>
      <c r="M40" s="35" t="s">
        <v>341</v>
      </c>
      <c r="N40" s="35" t="s">
        <v>43</v>
      </c>
      <c r="O40" s="35" t="s">
        <v>45</v>
      </c>
      <c r="P40" s="35" t="s">
        <v>429</v>
      </c>
      <c r="Q40" s="35" t="s">
        <v>431</v>
      </c>
      <c r="R40" s="35" t="s">
        <v>52</v>
      </c>
      <c r="S40" s="35" t="s">
        <v>433</v>
      </c>
      <c r="T40" s="35" t="s">
        <v>434</v>
      </c>
      <c r="U40" s="35" t="s">
        <v>452</v>
      </c>
      <c r="W40" s="35" t="s">
        <v>57</v>
      </c>
      <c r="X40" s="35" t="s">
        <v>59</v>
      </c>
      <c r="Y40" s="35" t="s">
        <v>345</v>
      </c>
      <c r="Z40" s="35" t="s">
        <v>437</v>
      </c>
    </row>
    <row r="41" spans="1:26" ht="15" customHeight="1">
      <c r="A41" s="35" t="s">
        <v>1300</v>
      </c>
      <c r="B41" s="35" t="s">
        <v>355</v>
      </c>
      <c r="C41" s="35" t="s">
        <v>457</v>
      </c>
      <c r="D41" s="35">
        <f>IFERROR(IF($A41="HDC",IF(VLOOKUP($C41,hdc!$B$2:$F$1600,2,FALSE())="","",VLOOKUP($C41,hdc!$B$2:$F$1600,2,FALSE())),IF($A41="NAUTICS",IF(VLOOKUP($C41,nautics!$B$2:$F$1200,2,FALSE())="","",VLOOKUP($C41,nautics!$B$2:$F$1200,2,FALSE())),IF($A41="ST",IF(VLOOKUP($C41,st!$B$2:$F$400,2,FALSE())="","",VLOOKUP($C41,st!$B$2:$F$400,2,FALSE())),""))),"")</f>
        <v>1</v>
      </c>
      <c r="E41" s="35">
        <f>IFERROR(IF($A41="HDC",IF(VLOOKUP($C41,hdc!$B$2:$F$1600,3,FALSE())="","",VLOOKUP($C41,hdc!$B$2:$F$1600,3,FALSE())),IF($A41="NAUTICS",IF(VLOOKUP($C41,nautics!$B$2:$F$1200,3,FALSE())="","",VLOOKUP($C41,nautics!$B$2:$F$1200,3,FALSE())),IF($A41="ST",IF(VLOOKUP($C41,st!$B$2:$F$400,3,FALSE())="","",VLOOKUP($C41,st!$B$2:$F$400,3,FALSE())),""))),"")</f>
        <v>1</v>
      </c>
      <c r="F41" s="35">
        <f>IFERROR(IF($A41="HDC",IF(VLOOKUP($C41,hdc!$B$2:$F$1600,4,FALSE())="","",VLOOKUP($C41,hdc!$B$2:$F$1600,4,FALSE())),IF($A41="NAUTICS",IF(VLOOKUP($C41,nautics!$B$2:$F$1200,4,FALSE())="","",VLOOKUP($C41,nautics!$B$2:$F$1200,4,FALSE())),IF($A41="ST",IF(VLOOKUP($C41,st!$B$2:$F$400,4,FALSE())="","",VLOOKUP($C41,st!$B$2:$F$400,4,FALSE())),""))),"")</f>
        <v>1</v>
      </c>
      <c r="G41" s="35" t="str">
        <f>IFERROR(IF($A41="HDC",IF(VLOOKUP($C41,hdc!$B$2:$F$1600,5,FALSE())="","",VLOOKUP($C41,hdc!$B$2:$F$1600,5,FALSE())),IF($A41="NAUTICS",IF(VLOOKUP($C41,nautics!$B$2:$F$1200,5,FALSE())="","",VLOOKUP($C41,nautics!$B$2:$F$1200,5,FALSE())),IF($A41="ST",IF(VLOOKUP($C41,st!$B$2:$F$400,5,FALSE())="","",VLOOKUP($C41,st!$B$2:$F$400,5,FALSE())),""))),"")</f>
        <v/>
      </c>
      <c r="H41" s="35" t="s">
        <v>459</v>
      </c>
      <c r="I41" s="35" t="s">
        <v>31</v>
      </c>
      <c r="J41" s="35" t="s">
        <v>461</v>
      </c>
      <c r="K41" s="35">
        <f t="shared" si="0"/>
        <v>28</v>
      </c>
      <c r="L41" s="35" t="s">
        <v>379</v>
      </c>
      <c r="M41" s="35" t="s">
        <v>380</v>
      </c>
      <c r="N41" s="35" t="s">
        <v>43</v>
      </c>
      <c r="O41" s="35" t="s">
        <v>45</v>
      </c>
      <c r="P41" s="35" t="s">
        <v>318</v>
      </c>
      <c r="Q41" s="35" t="s">
        <v>319</v>
      </c>
      <c r="R41" s="35" t="s">
        <v>152</v>
      </c>
      <c r="S41" s="35" t="s">
        <v>174</v>
      </c>
      <c r="T41" s="35" t="s">
        <v>175</v>
      </c>
      <c r="U41" s="35" t="s">
        <v>464</v>
      </c>
      <c r="W41" s="35" t="s">
        <v>57</v>
      </c>
      <c r="X41" s="35" t="s">
        <v>59</v>
      </c>
      <c r="Y41" s="35" t="s">
        <v>383</v>
      </c>
      <c r="Z41" s="35" t="s">
        <v>323</v>
      </c>
    </row>
    <row r="42" spans="1:26" ht="15" customHeight="1">
      <c r="A42" s="35" t="s">
        <v>1300</v>
      </c>
      <c r="B42" s="35" t="s">
        <v>355</v>
      </c>
      <c r="C42" s="35" t="s">
        <v>467</v>
      </c>
      <c r="D42" s="35">
        <f>IFERROR(IF($A42="HDC",IF(VLOOKUP($C42,hdc!$B$2:$F$1600,2,FALSE())="","",VLOOKUP($C42,hdc!$B$2:$F$1600,2,FALSE())),IF($A42="NAUTICS",IF(VLOOKUP($C42,nautics!$B$2:$F$1200,2,FALSE())="","",VLOOKUP($C42,nautics!$B$2:$F$1200,2,FALSE())),IF($A42="ST",IF(VLOOKUP($C42,st!$B$2:$F$400,2,FALSE())="","",VLOOKUP($C42,st!$B$2:$F$400,2,FALSE())),""))),"")</f>
        <v>1</v>
      </c>
      <c r="E42" s="35" t="str">
        <f>IFERROR(IF($A42="HDC",IF(VLOOKUP($C42,hdc!$B$2:$F$1600,3,FALSE())="","",VLOOKUP($C42,hdc!$B$2:$F$1600,3,FALSE())),IF($A42="NAUTICS",IF(VLOOKUP($C42,nautics!$B$2:$F$1200,3,FALSE())="","",VLOOKUP($C42,nautics!$B$2:$F$1200,3,FALSE())),IF($A42="ST",IF(VLOOKUP($C42,st!$B$2:$F$400,3,FALSE())="","",VLOOKUP($C42,st!$B$2:$F$400,3,FALSE())),""))),"")</f>
        <v/>
      </c>
      <c r="F42" s="35" t="str">
        <f>IFERROR(IF($A42="HDC",IF(VLOOKUP($C42,hdc!$B$2:$F$1600,4,FALSE())="","",VLOOKUP($C42,hdc!$B$2:$F$1600,4,FALSE())),IF($A42="NAUTICS",IF(VLOOKUP($C42,nautics!$B$2:$F$1200,4,FALSE())="","",VLOOKUP($C42,nautics!$B$2:$F$1200,4,FALSE())),IF($A42="ST",IF(VLOOKUP($C42,st!$B$2:$F$400,4,FALSE())="","",VLOOKUP($C42,st!$B$2:$F$400,4,FALSE())),""))),"")</f>
        <v/>
      </c>
      <c r="G42" s="35" t="str">
        <f>IFERROR(IF($A42="HDC",IF(VLOOKUP($C42,hdc!$B$2:$F$1600,5,FALSE())="","",VLOOKUP($C42,hdc!$B$2:$F$1600,5,FALSE())),IF($A42="NAUTICS",IF(VLOOKUP($C42,nautics!$B$2:$F$1200,5,FALSE())="","",VLOOKUP($C42,nautics!$B$2:$F$1200,5,FALSE())),IF($A42="ST",IF(VLOOKUP($C42,st!$B$2:$F$400,5,FALSE())="","",VLOOKUP($C42,st!$B$2:$F$400,5,FALSE())),""))),"")</f>
        <v/>
      </c>
      <c r="H42" s="35" t="s">
        <v>410</v>
      </c>
      <c r="I42" s="35" t="s">
        <v>31</v>
      </c>
      <c r="J42" s="35" t="s">
        <v>469</v>
      </c>
      <c r="K42" s="35">
        <f t="shared" si="0"/>
        <v>15</v>
      </c>
      <c r="L42" s="35" t="s">
        <v>349</v>
      </c>
      <c r="M42" s="35" t="s">
        <v>350</v>
      </c>
      <c r="N42" s="35" t="s">
        <v>43</v>
      </c>
      <c r="O42" s="35" t="s">
        <v>45</v>
      </c>
      <c r="P42" s="35" t="s">
        <v>472</v>
      </c>
      <c r="Q42" s="35" t="s">
        <v>473</v>
      </c>
      <c r="R42" s="35" t="s">
        <v>310</v>
      </c>
      <c r="S42" s="35" t="s">
        <v>43</v>
      </c>
      <c r="T42" s="35" t="s">
        <v>45</v>
      </c>
      <c r="U42" s="35" t="s">
        <v>436</v>
      </c>
      <c r="W42" s="35" t="s">
        <v>78</v>
      </c>
      <c r="X42" s="35" t="s">
        <v>59</v>
      </c>
      <c r="Y42" s="35" t="s">
        <v>354</v>
      </c>
      <c r="Z42" s="35" t="s">
        <v>439</v>
      </c>
    </row>
    <row r="43" spans="1:26" ht="15" customHeight="1">
      <c r="A43" s="35" t="s">
        <v>1300</v>
      </c>
      <c r="B43" s="35" t="s">
        <v>355</v>
      </c>
      <c r="C43" s="35" t="s">
        <v>476</v>
      </c>
      <c r="D43" s="35">
        <f>IFERROR(IF($A43="HDC",IF(VLOOKUP($C43,hdc!$B$2:$F$1600,2,FALSE())="","",VLOOKUP($C43,hdc!$B$2:$F$1600,2,FALSE())),IF($A43="NAUTICS",IF(VLOOKUP($C43,nautics!$B$2:$F$1200,2,FALSE())="","",VLOOKUP($C43,nautics!$B$2:$F$1200,2,FALSE())),IF($A43="ST",IF(VLOOKUP($C43,st!$B$2:$F$400,2,FALSE())="","",VLOOKUP($C43,st!$B$2:$F$400,2,FALSE())),""))),"")</f>
        <v>1</v>
      </c>
      <c r="E43" s="35">
        <f>IFERROR(IF($A43="HDC",IF(VLOOKUP($C43,hdc!$B$2:$F$1600,3,FALSE())="","",VLOOKUP($C43,hdc!$B$2:$F$1600,3,FALSE())),IF($A43="NAUTICS",IF(VLOOKUP($C43,nautics!$B$2:$F$1200,3,FALSE())="","",VLOOKUP($C43,nautics!$B$2:$F$1200,3,FALSE())),IF($A43="ST",IF(VLOOKUP($C43,st!$B$2:$F$400,3,FALSE())="","",VLOOKUP($C43,st!$B$2:$F$400,3,FALSE())),""))),"")</f>
        <v>1</v>
      </c>
      <c r="F43" s="35">
        <f>IFERROR(IF($A43="HDC",IF(VLOOKUP($C43,hdc!$B$2:$F$1600,4,FALSE())="","",VLOOKUP($C43,hdc!$B$2:$F$1600,4,FALSE())),IF($A43="NAUTICS",IF(VLOOKUP($C43,nautics!$B$2:$F$1200,4,FALSE())="","",VLOOKUP($C43,nautics!$B$2:$F$1200,4,FALSE())),IF($A43="ST",IF(VLOOKUP($C43,st!$B$2:$F$400,4,FALSE())="","",VLOOKUP($C43,st!$B$2:$F$400,4,FALSE())),""))),"")</f>
        <v>1</v>
      </c>
      <c r="G43" s="35" t="str">
        <f>IFERROR(IF($A43="HDC",IF(VLOOKUP($C43,hdc!$B$2:$F$1600,5,FALSE())="","",VLOOKUP($C43,hdc!$B$2:$F$1600,5,FALSE())),IF($A43="NAUTICS",IF(VLOOKUP($C43,nautics!$B$2:$F$1200,5,FALSE())="","",VLOOKUP($C43,nautics!$B$2:$F$1200,5,FALSE())),IF($A43="ST",IF(VLOOKUP($C43,st!$B$2:$F$400,5,FALSE())="","",VLOOKUP($C43,st!$B$2:$F$400,5,FALSE())),""))),"")</f>
        <v/>
      </c>
      <c r="H43" s="35" t="s">
        <v>478</v>
      </c>
      <c r="I43" s="35" t="s">
        <v>31</v>
      </c>
      <c r="J43" s="35" t="s">
        <v>479</v>
      </c>
      <c r="K43" s="35">
        <f t="shared" si="0"/>
        <v>49</v>
      </c>
      <c r="L43" s="35" t="s">
        <v>340</v>
      </c>
      <c r="M43" s="35" t="s">
        <v>341</v>
      </c>
      <c r="N43" s="35" t="s">
        <v>43</v>
      </c>
      <c r="O43" s="35" t="s">
        <v>45</v>
      </c>
      <c r="P43" s="35" t="s">
        <v>482</v>
      </c>
      <c r="Q43" s="35" t="s">
        <v>483</v>
      </c>
      <c r="R43" s="35" t="s">
        <v>485</v>
      </c>
      <c r="S43" s="35" t="s">
        <v>486</v>
      </c>
      <c r="T43" s="35" t="s">
        <v>487</v>
      </c>
      <c r="U43" s="35" t="s">
        <v>489</v>
      </c>
      <c r="W43" s="35" t="s">
        <v>57</v>
      </c>
      <c r="X43" s="35" t="s">
        <v>490</v>
      </c>
      <c r="Y43" s="35" t="s">
        <v>345</v>
      </c>
      <c r="Z43" s="35" t="s">
        <v>493</v>
      </c>
    </row>
    <row r="44" spans="1:26" ht="15" customHeight="1">
      <c r="A44" s="35" t="s">
        <v>1300</v>
      </c>
      <c r="B44" s="35" t="s">
        <v>355</v>
      </c>
      <c r="C44" s="35" t="s">
        <v>497</v>
      </c>
      <c r="D44" s="35">
        <f>IFERROR(IF($A44="HDC",IF(VLOOKUP($C44,hdc!$B$2:$F$1600,2,FALSE())="","",VLOOKUP($C44,hdc!$B$2:$F$1600,2,FALSE())),IF($A44="NAUTICS",IF(VLOOKUP($C44,nautics!$B$2:$F$1200,2,FALSE())="","",VLOOKUP($C44,nautics!$B$2:$F$1200,2,FALSE())),IF($A44="ST",IF(VLOOKUP($C44,st!$B$2:$F$400,2,FALSE())="","",VLOOKUP($C44,st!$B$2:$F$400,2,FALSE())),""))),"")</f>
        <v>1</v>
      </c>
      <c r="E44" s="35">
        <f>IFERROR(IF($A44="HDC",IF(VLOOKUP($C44,hdc!$B$2:$F$1600,3,FALSE())="","",VLOOKUP($C44,hdc!$B$2:$F$1600,3,FALSE())),IF($A44="NAUTICS",IF(VLOOKUP($C44,nautics!$B$2:$F$1200,3,FALSE())="","",VLOOKUP($C44,nautics!$B$2:$F$1200,3,FALSE())),IF($A44="ST",IF(VLOOKUP($C44,st!$B$2:$F$400,3,FALSE())="","",VLOOKUP($C44,st!$B$2:$F$400,3,FALSE())),""))),"")</f>
        <v>1</v>
      </c>
      <c r="F44" s="35">
        <f>IFERROR(IF($A44="HDC",IF(VLOOKUP($C44,hdc!$B$2:$F$1600,4,FALSE())="","",VLOOKUP($C44,hdc!$B$2:$F$1600,4,FALSE())),IF($A44="NAUTICS",IF(VLOOKUP($C44,nautics!$B$2:$F$1200,4,FALSE())="","",VLOOKUP($C44,nautics!$B$2:$F$1200,4,FALSE())),IF($A44="ST",IF(VLOOKUP($C44,st!$B$2:$F$400,4,FALSE())="","",VLOOKUP($C44,st!$B$2:$F$400,4,FALSE())),""))),"")</f>
        <v>1</v>
      </c>
      <c r="G44" s="35" t="str">
        <f>IFERROR(IF($A44="HDC",IF(VLOOKUP($C44,hdc!$B$2:$F$1600,5,FALSE())="","",VLOOKUP($C44,hdc!$B$2:$F$1600,5,FALSE())),IF($A44="NAUTICS",IF(VLOOKUP($C44,nautics!$B$2:$F$1200,5,FALSE())="","",VLOOKUP($C44,nautics!$B$2:$F$1200,5,FALSE())),IF($A44="ST",IF(VLOOKUP($C44,st!$B$2:$F$400,5,FALSE())="","",VLOOKUP($C44,st!$B$2:$F$400,5,FALSE())),""))),"")</f>
        <v/>
      </c>
      <c r="H44" s="35" t="s">
        <v>478</v>
      </c>
      <c r="I44" s="35" t="s">
        <v>31</v>
      </c>
      <c r="J44" s="35" t="s">
        <v>500</v>
      </c>
      <c r="K44" s="35">
        <f t="shared" si="0"/>
        <v>91</v>
      </c>
      <c r="L44" s="35" t="s">
        <v>340</v>
      </c>
      <c r="M44" s="35" t="s">
        <v>341</v>
      </c>
      <c r="N44" s="35" t="s">
        <v>43</v>
      </c>
      <c r="O44" s="35" t="s">
        <v>45</v>
      </c>
      <c r="P44" s="35" t="s">
        <v>506</v>
      </c>
      <c r="Q44" s="35" t="s">
        <v>508</v>
      </c>
      <c r="R44" s="35" t="s">
        <v>485</v>
      </c>
      <c r="S44" s="35" t="s">
        <v>511</v>
      </c>
      <c r="T44" s="35" t="s">
        <v>513</v>
      </c>
      <c r="U44" s="35" t="s">
        <v>515</v>
      </c>
      <c r="W44" s="35" t="s">
        <v>57</v>
      </c>
      <c r="X44" s="35" t="s">
        <v>518</v>
      </c>
      <c r="Y44" s="35" t="s">
        <v>345</v>
      </c>
      <c r="Z44" s="35" t="s">
        <v>519</v>
      </c>
    </row>
    <row r="45" spans="1:26" ht="15" customHeight="1">
      <c r="A45" s="35" t="s">
        <v>1300</v>
      </c>
      <c r="B45" s="35" t="s">
        <v>355</v>
      </c>
      <c r="C45" s="35" t="s">
        <v>520</v>
      </c>
      <c r="D45" s="35">
        <f>IFERROR(IF($A45="HDC",IF(VLOOKUP($C45,hdc!$B$2:$F$1600,2,FALSE())="","",VLOOKUP($C45,hdc!$B$2:$F$1600,2,FALSE())),IF($A45="NAUTICS",IF(VLOOKUP($C45,nautics!$B$2:$F$1200,2,FALSE())="","",VLOOKUP($C45,nautics!$B$2:$F$1200,2,FALSE())),IF($A45="ST",IF(VLOOKUP($C45,st!$B$2:$F$400,2,FALSE())="","",VLOOKUP($C45,st!$B$2:$F$400,2,FALSE())),""))),"")</f>
        <v>1</v>
      </c>
      <c r="E45" s="35">
        <f>IFERROR(IF($A45="HDC",IF(VLOOKUP($C45,hdc!$B$2:$F$1600,3,FALSE())="","",VLOOKUP($C45,hdc!$B$2:$F$1600,3,FALSE())),IF($A45="NAUTICS",IF(VLOOKUP($C45,nautics!$B$2:$F$1200,3,FALSE())="","",VLOOKUP($C45,nautics!$B$2:$F$1200,3,FALSE())),IF($A45="ST",IF(VLOOKUP($C45,st!$B$2:$F$400,3,FALSE())="","",VLOOKUP($C45,st!$B$2:$F$400,3,FALSE())),""))),"")</f>
        <v>1</v>
      </c>
      <c r="F45" s="35">
        <f>IFERROR(IF($A45="HDC",IF(VLOOKUP($C45,hdc!$B$2:$F$1600,4,FALSE())="","",VLOOKUP($C45,hdc!$B$2:$F$1600,4,FALSE())),IF($A45="NAUTICS",IF(VLOOKUP($C45,nautics!$B$2:$F$1200,4,FALSE())="","",VLOOKUP($C45,nautics!$B$2:$F$1200,4,FALSE())),IF($A45="ST",IF(VLOOKUP($C45,st!$B$2:$F$400,4,FALSE())="","",VLOOKUP($C45,st!$B$2:$F$400,4,FALSE())),""))),"")</f>
        <v>1</v>
      </c>
      <c r="G45" s="35" t="str">
        <f>IFERROR(IF($A45="HDC",IF(VLOOKUP($C45,hdc!$B$2:$F$1600,5,FALSE())="","",VLOOKUP($C45,hdc!$B$2:$F$1600,5,FALSE())),IF($A45="NAUTICS",IF(VLOOKUP($C45,nautics!$B$2:$F$1200,5,FALSE())="","",VLOOKUP($C45,nautics!$B$2:$F$1200,5,FALSE())),IF($A45="ST",IF(VLOOKUP($C45,st!$B$2:$F$400,5,FALSE())="","",VLOOKUP($C45,st!$B$2:$F$400,5,FALSE())),""))),"")</f>
        <v/>
      </c>
      <c r="H45" s="35" t="s">
        <v>478</v>
      </c>
      <c r="I45" s="35" t="s">
        <v>31</v>
      </c>
      <c r="J45" s="35" t="s">
        <v>524</v>
      </c>
      <c r="K45" s="35">
        <f t="shared" si="0"/>
        <v>60</v>
      </c>
      <c r="L45" s="35" t="s">
        <v>349</v>
      </c>
      <c r="M45" s="35" t="s">
        <v>350</v>
      </c>
      <c r="N45" s="35" t="s">
        <v>43</v>
      </c>
      <c r="O45" s="35" t="s">
        <v>45</v>
      </c>
      <c r="P45" s="35" t="s">
        <v>527</v>
      </c>
      <c r="Q45" s="35" t="s">
        <v>529</v>
      </c>
      <c r="R45" s="35" t="s">
        <v>530</v>
      </c>
      <c r="S45" s="35" t="s">
        <v>531</v>
      </c>
      <c r="T45" s="35" t="s">
        <v>532</v>
      </c>
      <c r="U45" s="35" t="s">
        <v>533</v>
      </c>
      <c r="W45" s="35" t="s">
        <v>57</v>
      </c>
      <c r="X45" s="35" t="s">
        <v>490</v>
      </c>
      <c r="Y45" s="35" t="s">
        <v>354</v>
      </c>
      <c r="Z45" s="35" t="s">
        <v>536</v>
      </c>
    </row>
    <row r="46" spans="1:26" ht="15" customHeight="1">
      <c r="A46" s="35" t="s">
        <v>1300</v>
      </c>
      <c r="B46" s="35" t="s">
        <v>355</v>
      </c>
      <c r="C46" s="35" t="s">
        <v>538</v>
      </c>
      <c r="D46" s="35">
        <f>IFERROR(IF($A46="HDC",IF(VLOOKUP($C46,hdc!$B$2:$F$1600,2,FALSE())="","",VLOOKUP($C46,hdc!$B$2:$F$1600,2,FALSE())),IF($A46="NAUTICS",IF(VLOOKUP($C46,nautics!$B$2:$F$1200,2,FALSE())="","",VLOOKUP($C46,nautics!$B$2:$F$1200,2,FALSE())),IF($A46="ST",IF(VLOOKUP($C46,st!$B$2:$F$400,2,FALSE())="","",VLOOKUP($C46,st!$B$2:$F$400,2,FALSE())),""))),"")</f>
        <v>1</v>
      </c>
      <c r="E46" s="35">
        <f>IFERROR(IF($A46="HDC",IF(VLOOKUP($C46,hdc!$B$2:$F$1600,3,FALSE())="","",VLOOKUP($C46,hdc!$B$2:$F$1600,3,FALSE())),IF($A46="NAUTICS",IF(VLOOKUP($C46,nautics!$B$2:$F$1200,3,FALSE())="","",VLOOKUP($C46,nautics!$B$2:$F$1200,3,FALSE())),IF($A46="ST",IF(VLOOKUP($C46,st!$B$2:$F$400,3,FALSE())="","",VLOOKUP($C46,st!$B$2:$F$400,3,FALSE())),""))),"")</f>
        <v>1</v>
      </c>
      <c r="F46" s="35">
        <f>IFERROR(IF($A46="HDC",IF(VLOOKUP($C46,hdc!$B$2:$F$1600,4,FALSE())="","",VLOOKUP($C46,hdc!$B$2:$F$1600,4,FALSE())),IF($A46="NAUTICS",IF(VLOOKUP($C46,nautics!$B$2:$F$1200,4,FALSE())="","",VLOOKUP($C46,nautics!$B$2:$F$1200,4,FALSE())),IF($A46="ST",IF(VLOOKUP($C46,st!$B$2:$F$400,4,FALSE())="","",VLOOKUP($C46,st!$B$2:$F$400,4,FALSE())),""))),"")</f>
        <v>1</v>
      </c>
      <c r="G46" s="35" t="str">
        <f>IFERROR(IF($A46="HDC",IF(VLOOKUP($C46,hdc!$B$2:$F$1600,5,FALSE())="","",VLOOKUP($C46,hdc!$B$2:$F$1600,5,FALSE())),IF($A46="NAUTICS",IF(VLOOKUP($C46,nautics!$B$2:$F$1200,5,FALSE())="","",VLOOKUP($C46,nautics!$B$2:$F$1200,5,FALSE())),IF($A46="ST",IF(VLOOKUP($C46,st!$B$2:$F$400,5,FALSE())="","",VLOOKUP($C46,st!$B$2:$F$400,5,FALSE())),""))),"")</f>
        <v/>
      </c>
      <c r="H46" s="35" t="s">
        <v>478</v>
      </c>
      <c r="I46" s="35" t="s">
        <v>31</v>
      </c>
      <c r="J46" s="35" t="s">
        <v>542</v>
      </c>
      <c r="K46" s="35">
        <f t="shared" si="0"/>
        <v>61</v>
      </c>
      <c r="L46" s="35" t="s">
        <v>349</v>
      </c>
      <c r="M46" s="35" t="s">
        <v>350</v>
      </c>
      <c r="N46" s="35" t="s">
        <v>43</v>
      </c>
      <c r="O46" s="35" t="s">
        <v>45</v>
      </c>
      <c r="P46" s="35" t="s">
        <v>544</v>
      </c>
      <c r="Q46" s="35" t="s">
        <v>545</v>
      </c>
      <c r="R46" s="35" t="s">
        <v>485</v>
      </c>
      <c r="S46" s="35" t="s">
        <v>511</v>
      </c>
      <c r="T46" s="35" t="s">
        <v>513</v>
      </c>
      <c r="U46" s="35" t="s">
        <v>548</v>
      </c>
      <c r="W46" s="35" t="s">
        <v>57</v>
      </c>
      <c r="X46" s="35" t="s">
        <v>490</v>
      </c>
      <c r="Y46" s="35" t="s">
        <v>354</v>
      </c>
      <c r="Z46" s="35" t="s">
        <v>519</v>
      </c>
    </row>
    <row r="47" spans="1:26" ht="15" customHeight="1">
      <c r="A47" s="35" t="s">
        <v>1300</v>
      </c>
      <c r="B47" s="35" t="s">
        <v>355</v>
      </c>
      <c r="C47" s="35" t="s">
        <v>551</v>
      </c>
      <c r="D47" s="35">
        <f>IFERROR(IF($A47="HDC",IF(VLOOKUP($C47,hdc!$B$2:$F$1600,2,FALSE())="","",VLOOKUP($C47,hdc!$B$2:$F$1600,2,FALSE())),IF($A47="NAUTICS",IF(VLOOKUP($C47,nautics!$B$2:$F$1200,2,FALSE())="","",VLOOKUP($C47,nautics!$B$2:$F$1200,2,FALSE())),IF($A47="ST",IF(VLOOKUP($C47,st!$B$2:$F$400,2,FALSE())="","",VLOOKUP($C47,st!$B$2:$F$400,2,FALSE())),""))),"")</f>
        <v>1</v>
      </c>
      <c r="E47" s="35">
        <f>IFERROR(IF($A47="HDC",IF(VLOOKUP($C47,hdc!$B$2:$F$1600,3,FALSE())="","",VLOOKUP($C47,hdc!$B$2:$F$1600,3,FALSE())),IF($A47="NAUTICS",IF(VLOOKUP($C47,nautics!$B$2:$F$1200,3,FALSE())="","",VLOOKUP($C47,nautics!$B$2:$F$1200,3,FALSE())),IF($A47="ST",IF(VLOOKUP($C47,st!$B$2:$F$400,3,FALSE())="","",VLOOKUP($C47,st!$B$2:$F$400,3,FALSE())),""))),"")</f>
        <v>1</v>
      </c>
      <c r="F47" s="35">
        <f>IFERROR(IF($A47="HDC",IF(VLOOKUP($C47,hdc!$B$2:$F$1600,4,FALSE())="","",VLOOKUP($C47,hdc!$B$2:$F$1600,4,FALSE())),IF($A47="NAUTICS",IF(VLOOKUP($C47,nautics!$B$2:$F$1200,4,FALSE())="","",VLOOKUP($C47,nautics!$B$2:$F$1200,4,FALSE())),IF($A47="ST",IF(VLOOKUP($C47,st!$B$2:$F$400,4,FALSE())="","",VLOOKUP($C47,st!$B$2:$F$400,4,FALSE())),""))),"")</f>
        <v>1</v>
      </c>
      <c r="G47" s="35" t="str">
        <f>IFERROR(IF($A47="HDC",IF(VLOOKUP($C47,hdc!$B$2:$F$1600,5,FALSE())="","",VLOOKUP($C47,hdc!$B$2:$F$1600,5,FALSE())),IF($A47="NAUTICS",IF(VLOOKUP($C47,nautics!$B$2:$F$1200,5,FALSE())="","",VLOOKUP($C47,nautics!$B$2:$F$1200,5,FALSE())),IF($A47="ST",IF(VLOOKUP($C47,st!$B$2:$F$400,5,FALSE())="","",VLOOKUP($C47,st!$B$2:$F$400,5,FALSE())),""))),"")</f>
        <v/>
      </c>
      <c r="H47" s="35" t="s">
        <v>554</v>
      </c>
      <c r="I47" s="35" t="s">
        <v>31</v>
      </c>
      <c r="J47" s="35" t="s">
        <v>557</v>
      </c>
      <c r="K47" s="35">
        <f t="shared" si="0"/>
        <v>22</v>
      </c>
      <c r="L47" s="35" t="s">
        <v>340</v>
      </c>
      <c r="M47" s="35" t="s">
        <v>341</v>
      </c>
      <c r="N47" s="35" t="s">
        <v>43</v>
      </c>
      <c r="O47" s="35" t="s">
        <v>45</v>
      </c>
      <c r="P47" s="35" t="s">
        <v>159</v>
      </c>
      <c r="Q47" s="35" t="s">
        <v>160</v>
      </c>
      <c r="R47" s="35" t="s">
        <v>152</v>
      </c>
      <c r="S47" s="35" t="s">
        <v>43</v>
      </c>
      <c r="T47" s="35" t="s">
        <v>45</v>
      </c>
      <c r="U47" s="35" t="s">
        <v>560</v>
      </c>
      <c r="W47" s="35" t="s">
        <v>78</v>
      </c>
      <c r="X47" s="35" t="s">
        <v>59</v>
      </c>
      <c r="Y47" s="35" t="s">
        <v>345</v>
      </c>
      <c r="Z47" s="35" t="s">
        <v>164</v>
      </c>
    </row>
    <row r="48" spans="1:26" ht="15" customHeight="1">
      <c r="A48" s="35" t="s">
        <v>1300</v>
      </c>
      <c r="B48" s="35" t="s">
        <v>355</v>
      </c>
      <c r="C48" s="35" t="s">
        <v>563</v>
      </c>
      <c r="D48" s="35">
        <f>IFERROR(IF($A48="HDC",IF(VLOOKUP($C48,hdc!$B$2:$F$1600,2,FALSE())="","",VLOOKUP($C48,hdc!$B$2:$F$1600,2,FALSE())),IF($A48="NAUTICS",IF(VLOOKUP($C48,nautics!$B$2:$F$1200,2,FALSE())="","",VLOOKUP($C48,nautics!$B$2:$F$1200,2,FALSE())),IF($A48="ST",IF(VLOOKUP($C48,st!$B$2:$F$400,2,FALSE())="","",VLOOKUP($C48,st!$B$2:$F$400,2,FALSE())),""))),"")</f>
        <v>1</v>
      </c>
      <c r="E48" s="35">
        <f>IFERROR(IF($A48="HDC",IF(VLOOKUP($C48,hdc!$B$2:$F$1600,3,FALSE())="","",VLOOKUP($C48,hdc!$B$2:$F$1600,3,FALSE())),IF($A48="NAUTICS",IF(VLOOKUP($C48,nautics!$B$2:$F$1200,3,FALSE())="","",VLOOKUP($C48,nautics!$B$2:$F$1200,3,FALSE())),IF($A48="ST",IF(VLOOKUP($C48,st!$B$2:$F$400,3,FALSE())="","",VLOOKUP($C48,st!$B$2:$F$400,3,FALSE())),""))),"")</f>
        <v>1</v>
      </c>
      <c r="F48" s="35">
        <f>IFERROR(IF($A48="HDC",IF(VLOOKUP($C48,hdc!$B$2:$F$1600,4,FALSE())="","",VLOOKUP($C48,hdc!$B$2:$F$1600,4,FALSE())),IF($A48="NAUTICS",IF(VLOOKUP($C48,nautics!$B$2:$F$1200,4,FALSE())="","",VLOOKUP($C48,nautics!$B$2:$F$1200,4,FALSE())),IF($A48="ST",IF(VLOOKUP($C48,st!$B$2:$F$400,4,FALSE())="","",VLOOKUP($C48,st!$B$2:$F$400,4,FALSE())),""))),"")</f>
        <v>1</v>
      </c>
      <c r="G48" s="35" t="str">
        <f>IFERROR(IF($A48="HDC",IF(VLOOKUP($C48,hdc!$B$2:$F$1600,5,FALSE())="","",VLOOKUP($C48,hdc!$B$2:$F$1600,5,FALSE())),IF($A48="NAUTICS",IF(VLOOKUP($C48,nautics!$B$2:$F$1200,5,FALSE())="","",VLOOKUP($C48,nautics!$B$2:$F$1200,5,FALSE())),IF($A48="ST",IF(VLOOKUP($C48,st!$B$2:$F$400,5,FALSE())="","",VLOOKUP($C48,st!$B$2:$F$400,5,FALSE())),""))),"")</f>
        <v/>
      </c>
      <c r="H48" s="35" t="s">
        <v>554</v>
      </c>
      <c r="I48" s="35" t="s">
        <v>31</v>
      </c>
      <c r="J48" s="35" t="s">
        <v>565</v>
      </c>
      <c r="K48" s="35">
        <f t="shared" si="0"/>
        <v>23</v>
      </c>
      <c r="L48" s="35" t="s">
        <v>38</v>
      </c>
      <c r="M48" s="35" t="s">
        <v>41</v>
      </c>
      <c r="N48" s="35" t="s">
        <v>43</v>
      </c>
      <c r="O48" s="35" t="s">
        <v>45</v>
      </c>
      <c r="P48" s="35" t="s">
        <v>159</v>
      </c>
      <c r="Q48" s="35" t="s">
        <v>160</v>
      </c>
      <c r="R48" s="35" t="s">
        <v>152</v>
      </c>
      <c r="S48" s="35" t="s">
        <v>43</v>
      </c>
      <c r="T48" s="35" t="s">
        <v>45</v>
      </c>
      <c r="U48" s="35" t="s">
        <v>570</v>
      </c>
      <c r="W48" s="35" t="s">
        <v>78</v>
      </c>
      <c r="X48" s="35" t="s">
        <v>59</v>
      </c>
      <c r="Y48" s="35" t="s">
        <v>62</v>
      </c>
      <c r="Z48" s="35" t="s">
        <v>164</v>
      </c>
    </row>
    <row r="49" spans="1:26" ht="15" customHeight="1">
      <c r="A49" s="35" t="s">
        <v>1300</v>
      </c>
      <c r="B49" s="35" t="s">
        <v>355</v>
      </c>
      <c r="C49" s="35" t="s">
        <v>573</v>
      </c>
      <c r="D49" s="35">
        <f>IFERROR(IF($A49="HDC",IF(VLOOKUP($C49,hdc!$B$2:$F$1600,2,FALSE())="","",VLOOKUP($C49,hdc!$B$2:$F$1600,2,FALSE())),IF($A49="NAUTICS",IF(VLOOKUP($C49,nautics!$B$2:$F$1200,2,FALSE())="","",VLOOKUP($C49,nautics!$B$2:$F$1200,2,FALSE())),IF($A49="ST",IF(VLOOKUP($C49,st!$B$2:$F$400,2,FALSE())="","",VLOOKUP($C49,st!$B$2:$F$400,2,FALSE())),""))),"")</f>
        <v>1</v>
      </c>
      <c r="E49" s="35">
        <f>IFERROR(IF($A49="HDC",IF(VLOOKUP($C49,hdc!$B$2:$F$1600,3,FALSE())="","",VLOOKUP($C49,hdc!$B$2:$F$1600,3,FALSE())),IF($A49="NAUTICS",IF(VLOOKUP($C49,nautics!$B$2:$F$1200,3,FALSE())="","",VLOOKUP($C49,nautics!$B$2:$F$1200,3,FALSE())),IF($A49="ST",IF(VLOOKUP($C49,st!$B$2:$F$400,3,FALSE())="","",VLOOKUP($C49,st!$B$2:$F$400,3,FALSE())),""))),"")</f>
        <v>1</v>
      </c>
      <c r="F49" s="35">
        <f>IFERROR(IF($A49="HDC",IF(VLOOKUP($C49,hdc!$B$2:$F$1600,4,FALSE())="","",VLOOKUP($C49,hdc!$B$2:$F$1600,4,FALSE())),IF($A49="NAUTICS",IF(VLOOKUP($C49,nautics!$B$2:$F$1200,4,FALSE())="","",VLOOKUP($C49,nautics!$B$2:$F$1200,4,FALSE())),IF($A49="ST",IF(VLOOKUP($C49,st!$B$2:$F$400,4,FALSE())="","",VLOOKUP($C49,st!$B$2:$F$400,4,FALSE())),""))),"")</f>
        <v>1</v>
      </c>
      <c r="G49" s="35" t="str">
        <f>IFERROR(IF($A49="HDC",IF(VLOOKUP($C49,hdc!$B$2:$F$1600,5,FALSE())="","",VLOOKUP($C49,hdc!$B$2:$F$1600,5,FALSE())),IF($A49="NAUTICS",IF(VLOOKUP($C49,nautics!$B$2:$F$1200,5,FALSE())="","",VLOOKUP($C49,nautics!$B$2:$F$1200,5,FALSE())),IF($A49="ST",IF(VLOOKUP($C49,st!$B$2:$F$400,5,FALSE())="","",VLOOKUP($C49,st!$B$2:$F$400,5,FALSE())),""))),"")</f>
        <v/>
      </c>
      <c r="H49" s="35" t="s">
        <v>554</v>
      </c>
      <c r="I49" s="35" t="s">
        <v>31</v>
      </c>
      <c r="J49" s="35" t="s">
        <v>576</v>
      </c>
      <c r="K49" s="35">
        <f t="shared" si="0"/>
        <v>23</v>
      </c>
      <c r="L49" s="35" t="s">
        <v>379</v>
      </c>
      <c r="M49" s="35" t="s">
        <v>380</v>
      </c>
      <c r="N49" s="35" t="s">
        <v>43</v>
      </c>
      <c r="O49" s="35" t="s">
        <v>45</v>
      </c>
      <c r="P49" s="35" t="s">
        <v>159</v>
      </c>
      <c r="Q49" s="35" t="s">
        <v>160</v>
      </c>
      <c r="R49" s="35" t="s">
        <v>152</v>
      </c>
      <c r="S49" s="35" t="s">
        <v>43</v>
      </c>
      <c r="T49" s="35" t="s">
        <v>45</v>
      </c>
      <c r="U49" s="35" t="s">
        <v>580</v>
      </c>
      <c r="W49" s="35" t="s">
        <v>78</v>
      </c>
      <c r="X49" s="35" t="s">
        <v>59</v>
      </c>
      <c r="Y49" s="35" t="s">
        <v>383</v>
      </c>
      <c r="Z49" s="35" t="s">
        <v>164</v>
      </c>
    </row>
    <row r="50" spans="1:26" ht="15" customHeight="1">
      <c r="A50" s="35" t="s">
        <v>1300</v>
      </c>
      <c r="B50" s="35" t="s">
        <v>355</v>
      </c>
      <c r="C50" s="35" t="s">
        <v>585</v>
      </c>
      <c r="D50" s="35">
        <f>IFERROR(IF($A50="HDC",IF(VLOOKUP($C50,hdc!$B$2:$F$1600,2,FALSE())="","",VLOOKUP($C50,hdc!$B$2:$F$1600,2,FALSE())),IF($A50="NAUTICS",IF(VLOOKUP($C50,nautics!$B$2:$F$1200,2,FALSE())="","",VLOOKUP($C50,nautics!$B$2:$F$1200,2,FALSE())),IF($A50="ST",IF(VLOOKUP($C50,st!$B$2:$F$400,2,FALSE())="","",VLOOKUP($C50,st!$B$2:$F$400,2,FALSE())),""))),"")</f>
        <v>1</v>
      </c>
      <c r="E50" s="35">
        <f>IFERROR(IF($A50="HDC",IF(VLOOKUP($C50,hdc!$B$2:$F$1600,3,FALSE())="","",VLOOKUP($C50,hdc!$B$2:$F$1600,3,FALSE())),IF($A50="NAUTICS",IF(VLOOKUP($C50,nautics!$B$2:$F$1200,3,FALSE())="","",VLOOKUP($C50,nautics!$B$2:$F$1200,3,FALSE())),IF($A50="ST",IF(VLOOKUP($C50,st!$B$2:$F$400,3,FALSE())="","",VLOOKUP($C50,st!$B$2:$F$400,3,FALSE())),""))),"")</f>
        <v>1</v>
      </c>
      <c r="F50" s="35">
        <f>IFERROR(IF($A50="HDC",IF(VLOOKUP($C50,hdc!$B$2:$F$1600,4,FALSE())="","",VLOOKUP($C50,hdc!$B$2:$F$1600,4,FALSE())),IF($A50="NAUTICS",IF(VLOOKUP($C50,nautics!$B$2:$F$1200,4,FALSE())="","",VLOOKUP($C50,nautics!$B$2:$F$1200,4,FALSE())),IF($A50="ST",IF(VLOOKUP($C50,st!$B$2:$F$400,4,FALSE())="","",VLOOKUP($C50,st!$B$2:$F$400,4,FALSE())),""))),"")</f>
        <v>1</v>
      </c>
      <c r="G50" s="35" t="str">
        <f>IFERROR(IF($A50="HDC",IF(VLOOKUP($C50,hdc!$B$2:$F$1600,5,FALSE())="","",VLOOKUP($C50,hdc!$B$2:$F$1600,5,FALSE())),IF($A50="NAUTICS",IF(VLOOKUP($C50,nautics!$B$2:$F$1200,5,FALSE())="","",VLOOKUP($C50,nautics!$B$2:$F$1200,5,FALSE())),IF($A50="ST",IF(VLOOKUP($C50,st!$B$2:$F$400,5,FALSE())="","",VLOOKUP($C50,st!$B$2:$F$400,5,FALSE())),""))),"")</f>
        <v/>
      </c>
      <c r="H50" s="35" t="s">
        <v>554</v>
      </c>
      <c r="I50" s="35" t="s">
        <v>31</v>
      </c>
      <c r="J50" s="35" t="s">
        <v>590</v>
      </c>
      <c r="K50" s="35">
        <f t="shared" si="0"/>
        <v>22</v>
      </c>
      <c r="L50" s="35" t="s">
        <v>195</v>
      </c>
      <c r="M50" s="35" t="s">
        <v>196</v>
      </c>
      <c r="N50" s="35" t="s">
        <v>43</v>
      </c>
      <c r="O50" s="35" t="s">
        <v>45</v>
      </c>
      <c r="P50" s="35" t="s">
        <v>159</v>
      </c>
      <c r="Q50" s="35" t="s">
        <v>160</v>
      </c>
      <c r="R50" s="35" t="s">
        <v>152</v>
      </c>
      <c r="S50" s="35" t="s">
        <v>43</v>
      </c>
      <c r="T50" s="35" t="s">
        <v>45</v>
      </c>
      <c r="U50" s="35" t="s">
        <v>596</v>
      </c>
      <c r="W50" s="35" t="s">
        <v>78</v>
      </c>
      <c r="X50" s="35" t="s">
        <v>59</v>
      </c>
      <c r="Y50" s="35" t="s">
        <v>200</v>
      </c>
      <c r="Z50" s="35" t="s">
        <v>164</v>
      </c>
    </row>
    <row r="51" spans="1:26" ht="15" customHeight="1">
      <c r="A51" s="35" t="s">
        <v>1300</v>
      </c>
      <c r="B51" s="35" t="s">
        <v>355</v>
      </c>
      <c r="C51" s="35" t="s">
        <v>600</v>
      </c>
      <c r="D51" s="35">
        <f>IFERROR(IF($A51="HDC",IF(VLOOKUP($C51,hdc!$B$2:$F$1600,2,FALSE())="","",VLOOKUP($C51,hdc!$B$2:$F$1600,2,FALSE())),IF($A51="NAUTICS",IF(VLOOKUP($C51,nautics!$B$2:$F$1200,2,FALSE())="","",VLOOKUP($C51,nautics!$B$2:$F$1200,2,FALSE())),IF($A51="ST",IF(VLOOKUP($C51,st!$B$2:$F$400,2,FALSE())="","",VLOOKUP($C51,st!$B$2:$F$400,2,FALSE())),""))),"")</f>
        <v>1</v>
      </c>
      <c r="E51" s="35">
        <f>IFERROR(IF($A51="HDC",IF(VLOOKUP($C51,hdc!$B$2:$F$1600,3,FALSE())="","",VLOOKUP($C51,hdc!$B$2:$F$1600,3,FALSE())),IF($A51="NAUTICS",IF(VLOOKUP($C51,nautics!$B$2:$F$1200,3,FALSE())="","",VLOOKUP($C51,nautics!$B$2:$F$1200,3,FALSE())),IF($A51="ST",IF(VLOOKUP($C51,st!$B$2:$F$400,3,FALSE())="","",VLOOKUP($C51,st!$B$2:$F$400,3,FALSE())),""))),"")</f>
        <v>1</v>
      </c>
      <c r="F51" s="35">
        <f>IFERROR(IF($A51="HDC",IF(VLOOKUP($C51,hdc!$B$2:$F$1600,4,FALSE())="","",VLOOKUP($C51,hdc!$B$2:$F$1600,4,FALSE())),IF($A51="NAUTICS",IF(VLOOKUP($C51,nautics!$B$2:$F$1200,4,FALSE())="","",VLOOKUP($C51,nautics!$B$2:$F$1200,4,FALSE())),IF($A51="ST",IF(VLOOKUP($C51,st!$B$2:$F$400,4,FALSE())="","",VLOOKUP($C51,st!$B$2:$F$400,4,FALSE())),""))),"")</f>
        <v>1</v>
      </c>
      <c r="G51" s="35" t="str">
        <f>IFERROR(IF($A51="HDC",IF(VLOOKUP($C51,hdc!$B$2:$F$1600,5,FALSE())="","",VLOOKUP($C51,hdc!$B$2:$F$1600,5,FALSE())),IF($A51="NAUTICS",IF(VLOOKUP($C51,nautics!$B$2:$F$1200,5,FALSE())="","",VLOOKUP($C51,nautics!$B$2:$F$1200,5,FALSE())),IF($A51="ST",IF(VLOOKUP($C51,st!$B$2:$F$400,5,FALSE())="","",VLOOKUP($C51,st!$B$2:$F$400,5,FALSE())),""))),"")</f>
        <v/>
      </c>
      <c r="H51" s="35" t="s">
        <v>554</v>
      </c>
      <c r="I51" s="35" t="s">
        <v>31</v>
      </c>
      <c r="J51" s="35" t="s">
        <v>604</v>
      </c>
      <c r="K51" s="35">
        <f t="shared" si="0"/>
        <v>21</v>
      </c>
      <c r="L51" s="35" t="s">
        <v>349</v>
      </c>
      <c r="M51" s="35" t="s">
        <v>350</v>
      </c>
      <c r="N51" s="35" t="s">
        <v>43</v>
      </c>
      <c r="O51" s="35" t="s">
        <v>45</v>
      </c>
      <c r="P51" s="35" t="s">
        <v>159</v>
      </c>
      <c r="Q51" s="35" t="s">
        <v>160</v>
      </c>
      <c r="R51" s="35" t="s">
        <v>152</v>
      </c>
      <c r="S51" s="35" t="s">
        <v>43</v>
      </c>
      <c r="T51" s="35" t="s">
        <v>45</v>
      </c>
      <c r="U51" s="35" t="s">
        <v>611</v>
      </c>
      <c r="W51" s="35" t="s">
        <v>78</v>
      </c>
      <c r="X51" s="35" t="s">
        <v>59</v>
      </c>
      <c r="Y51" s="35" t="s">
        <v>354</v>
      </c>
      <c r="Z51" s="35" t="s">
        <v>164</v>
      </c>
    </row>
    <row r="52" spans="1:26" ht="15" customHeight="1">
      <c r="A52" s="35" t="s">
        <v>1300</v>
      </c>
      <c r="B52" s="35" t="s">
        <v>422</v>
      </c>
      <c r="C52" s="35" t="s">
        <v>613</v>
      </c>
      <c r="D52" s="35">
        <f>IFERROR(IF($A52="HDC",IF(VLOOKUP($C52,hdc!$B$2:$F$1600,2,FALSE())="","",VLOOKUP($C52,hdc!$B$2:$F$1600,2,FALSE())),IF($A52="NAUTICS",IF(VLOOKUP($C52,nautics!$B$2:$F$1200,2,FALSE())="","",VLOOKUP($C52,nautics!$B$2:$F$1200,2,FALSE())),IF($A52="ST",IF(VLOOKUP($C52,st!$B$2:$F$400,2,FALSE())="","",VLOOKUP($C52,st!$B$2:$F$400,2,FALSE())),""))),"")</f>
        <v>1</v>
      </c>
      <c r="E52" s="35" t="str">
        <f>IFERROR(IF($A52="HDC",IF(VLOOKUP($C52,hdc!$B$2:$F$1600,3,FALSE())="","",VLOOKUP($C52,hdc!$B$2:$F$1600,3,FALSE())),IF($A52="NAUTICS",IF(VLOOKUP($C52,nautics!$B$2:$F$1200,3,FALSE())="","",VLOOKUP($C52,nautics!$B$2:$F$1200,3,FALSE())),IF($A52="ST",IF(VLOOKUP($C52,st!$B$2:$F$400,3,FALSE())="","",VLOOKUP($C52,st!$B$2:$F$400,3,FALSE())),""))),"")</f>
        <v/>
      </c>
      <c r="F52" s="35" t="str">
        <f>IFERROR(IF($A52="HDC",IF(VLOOKUP($C52,hdc!$B$2:$F$1600,4,FALSE())="","",VLOOKUP($C52,hdc!$B$2:$F$1600,4,FALSE())),IF($A52="NAUTICS",IF(VLOOKUP($C52,nautics!$B$2:$F$1200,4,FALSE())="","",VLOOKUP($C52,nautics!$B$2:$F$1200,4,FALSE())),IF($A52="ST",IF(VLOOKUP($C52,st!$B$2:$F$400,4,FALSE())="","",VLOOKUP($C52,st!$B$2:$F$400,4,FALSE())),""))),"")</f>
        <v/>
      </c>
      <c r="G52" s="35" t="str">
        <f>IFERROR(IF($A52="HDC",IF(VLOOKUP($C52,hdc!$B$2:$F$1600,5,FALSE())="","",VLOOKUP($C52,hdc!$B$2:$F$1600,5,FALSE())),IF($A52="NAUTICS",IF(VLOOKUP($C52,nautics!$B$2:$F$1200,5,FALSE())="","",VLOOKUP($C52,nautics!$B$2:$F$1200,5,FALSE())),IF($A52="ST",IF(VLOOKUP($C52,st!$B$2:$F$400,5,FALSE())="","",VLOOKUP($C52,st!$B$2:$F$400,5,FALSE())),""))),"")</f>
        <v/>
      </c>
      <c r="H52" s="35" t="s">
        <v>30</v>
      </c>
      <c r="I52" s="35" t="s">
        <v>31</v>
      </c>
      <c r="J52" s="35" t="s">
        <v>616</v>
      </c>
      <c r="K52" s="35">
        <f t="shared" si="0"/>
        <v>15</v>
      </c>
      <c r="L52" s="35" t="s">
        <v>95</v>
      </c>
      <c r="M52" s="35" t="s">
        <v>96</v>
      </c>
      <c r="N52" s="35" t="s">
        <v>43</v>
      </c>
      <c r="O52" s="35" t="s">
        <v>45</v>
      </c>
      <c r="P52" s="35" t="s">
        <v>472</v>
      </c>
      <c r="Q52" s="35" t="s">
        <v>473</v>
      </c>
      <c r="R52" s="35" t="s">
        <v>310</v>
      </c>
      <c r="S52" s="35" t="s">
        <v>43</v>
      </c>
      <c r="T52" s="35" t="s">
        <v>45</v>
      </c>
      <c r="U52" s="35" t="s">
        <v>620</v>
      </c>
      <c r="W52" s="35" t="s">
        <v>78</v>
      </c>
      <c r="X52" s="35" t="s">
        <v>59</v>
      </c>
      <c r="Y52" s="35" t="s">
        <v>102</v>
      </c>
      <c r="Z52" s="35" t="s">
        <v>439</v>
      </c>
    </row>
    <row r="53" spans="1:26" ht="15" customHeight="1">
      <c r="A53" s="35" t="s">
        <v>1300</v>
      </c>
      <c r="B53" s="35" t="s">
        <v>422</v>
      </c>
      <c r="C53" s="35" t="s">
        <v>623</v>
      </c>
      <c r="D53" s="35">
        <f>IFERROR(IF($A53="HDC",IF(VLOOKUP($C53,hdc!$B$2:$F$1600,2,FALSE())="","",VLOOKUP($C53,hdc!$B$2:$F$1600,2,FALSE())),IF($A53="NAUTICS",IF(VLOOKUP($C53,nautics!$B$2:$F$1200,2,FALSE())="","",VLOOKUP($C53,nautics!$B$2:$F$1200,2,FALSE())),IF($A53="ST",IF(VLOOKUP($C53,st!$B$2:$F$400,2,FALSE())="","",VLOOKUP($C53,st!$B$2:$F$400,2,FALSE())),""))),"")</f>
        <v>1</v>
      </c>
      <c r="E53" s="35" t="str">
        <f>IFERROR(IF($A53="HDC",IF(VLOOKUP($C53,hdc!$B$2:$F$1600,3,FALSE())="","",VLOOKUP($C53,hdc!$B$2:$F$1600,3,FALSE())),IF($A53="NAUTICS",IF(VLOOKUP($C53,nautics!$B$2:$F$1200,3,FALSE())="","",VLOOKUP($C53,nautics!$B$2:$F$1200,3,FALSE())),IF($A53="ST",IF(VLOOKUP($C53,st!$B$2:$F$400,3,FALSE())="","",VLOOKUP($C53,st!$B$2:$F$400,3,FALSE())),""))),"")</f>
        <v/>
      </c>
      <c r="F53" s="35" t="str">
        <f>IFERROR(IF($A53="HDC",IF(VLOOKUP($C53,hdc!$B$2:$F$1600,4,FALSE())="","",VLOOKUP($C53,hdc!$B$2:$F$1600,4,FALSE())),IF($A53="NAUTICS",IF(VLOOKUP($C53,nautics!$B$2:$F$1200,4,FALSE())="","",VLOOKUP($C53,nautics!$B$2:$F$1200,4,FALSE())),IF($A53="ST",IF(VLOOKUP($C53,st!$B$2:$F$400,4,FALSE())="","",VLOOKUP($C53,st!$B$2:$F$400,4,FALSE())),""))),"")</f>
        <v/>
      </c>
      <c r="G53" s="35" t="str">
        <f>IFERROR(IF($A53="HDC",IF(VLOOKUP($C53,hdc!$B$2:$F$1600,5,FALSE())="","",VLOOKUP($C53,hdc!$B$2:$F$1600,5,FALSE())),IF($A53="NAUTICS",IF(VLOOKUP($C53,nautics!$B$2:$F$1200,5,FALSE())="","",VLOOKUP($C53,nautics!$B$2:$F$1200,5,FALSE())),IF($A53="ST",IF(VLOOKUP($C53,st!$B$2:$F$400,5,FALSE())="","",VLOOKUP($C53,st!$B$2:$F$400,5,FALSE())),""))),"")</f>
        <v/>
      </c>
      <c r="H53" s="35" t="s">
        <v>30</v>
      </c>
      <c r="I53" s="35" t="s">
        <v>31</v>
      </c>
      <c r="J53" s="35" t="s">
        <v>625</v>
      </c>
      <c r="K53" s="35">
        <f t="shared" si="0"/>
        <v>15</v>
      </c>
      <c r="L53" s="35" t="s">
        <v>95</v>
      </c>
      <c r="M53" s="35" t="s">
        <v>96</v>
      </c>
      <c r="N53" s="35" t="s">
        <v>43</v>
      </c>
      <c r="O53" s="35" t="s">
        <v>45</v>
      </c>
      <c r="P53" s="35" t="s">
        <v>416</v>
      </c>
      <c r="Q53" s="35" t="s">
        <v>417</v>
      </c>
      <c r="R53" s="35" t="s">
        <v>310</v>
      </c>
      <c r="S53" s="35" t="s">
        <v>43</v>
      </c>
      <c r="T53" s="35" t="s">
        <v>45</v>
      </c>
      <c r="U53" s="35" t="s">
        <v>633</v>
      </c>
      <c r="W53" s="35" t="s">
        <v>78</v>
      </c>
      <c r="X53" s="35" t="s">
        <v>59</v>
      </c>
      <c r="Y53" s="35" t="s">
        <v>102</v>
      </c>
      <c r="Z53" s="35" t="s">
        <v>423</v>
      </c>
    </row>
    <row r="54" spans="1:26" ht="15" customHeight="1">
      <c r="A54" s="35" t="s">
        <v>1300</v>
      </c>
      <c r="B54" s="35" t="s">
        <v>422</v>
      </c>
      <c r="C54" s="35" t="s">
        <v>638</v>
      </c>
      <c r="D54" s="35">
        <f>IFERROR(IF($A54="HDC",IF(VLOOKUP($C54,hdc!$B$2:$F$1600,2,FALSE())="","",VLOOKUP($C54,hdc!$B$2:$F$1600,2,FALSE())),IF($A54="NAUTICS",IF(VLOOKUP($C54,nautics!$B$2:$F$1200,2,FALSE())="","",VLOOKUP($C54,nautics!$B$2:$F$1200,2,FALSE())),IF($A54="ST",IF(VLOOKUP($C54,st!$B$2:$F$400,2,FALSE())="","",VLOOKUP($C54,st!$B$2:$F$400,2,FALSE())),""))),"")</f>
        <v>1</v>
      </c>
      <c r="E54" s="35" t="str">
        <f>IFERROR(IF($A54="HDC",IF(VLOOKUP($C54,hdc!$B$2:$F$1600,3,FALSE())="","",VLOOKUP($C54,hdc!$B$2:$F$1600,3,FALSE())),IF($A54="NAUTICS",IF(VLOOKUP($C54,nautics!$B$2:$F$1200,3,FALSE())="","",VLOOKUP($C54,nautics!$B$2:$F$1200,3,FALSE())),IF($A54="ST",IF(VLOOKUP($C54,st!$B$2:$F$400,3,FALSE())="","",VLOOKUP($C54,st!$B$2:$F$400,3,FALSE())),""))),"")</f>
        <v/>
      </c>
      <c r="F54" s="35" t="str">
        <f>IFERROR(IF($A54="HDC",IF(VLOOKUP($C54,hdc!$B$2:$F$1600,4,FALSE())="","",VLOOKUP($C54,hdc!$B$2:$F$1600,4,FALSE())),IF($A54="NAUTICS",IF(VLOOKUP($C54,nautics!$B$2:$F$1200,4,FALSE())="","",VLOOKUP($C54,nautics!$B$2:$F$1200,4,FALSE())),IF($A54="ST",IF(VLOOKUP($C54,st!$B$2:$F$400,4,FALSE())="","",VLOOKUP($C54,st!$B$2:$F$400,4,FALSE())),""))),"")</f>
        <v/>
      </c>
      <c r="G54" s="35" t="str">
        <f>IFERROR(IF($A54="HDC",IF(VLOOKUP($C54,hdc!$B$2:$F$1600,5,FALSE())="","",VLOOKUP($C54,hdc!$B$2:$F$1600,5,FALSE())),IF($A54="NAUTICS",IF(VLOOKUP($C54,nautics!$B$2:$F$1200,5,FALSE())="","",VLOOKUP($C54,nautics!$B$2:$F$1200,5,FALSE())),IF($A54="ST",IF(VLOOKUP($C54,st!$B$2:$F$400,5,FALSE())="","",VLOOKUP($C54,st!$B$2:$F$400,5,FALSE())),""))),"")</f>
        <v/>
      </c>
      <c r="H54" s="35" t="s">
        <v>30</v>
      </c>
      <c r="I54" s="35" t="s">
        <v>31</v>
      </c>
      <c r="J54" s="35" t="s">
        <v>645</v>
      </c>
      <c r="K54" s="35">
        <f t="shared" si="0"/>
        <v>16</v>
      </c>
      <c r="L54" s="35" t="s">
        <v>95</v>
      </c>
      <c r="M54" s="35" t="s">
        <v>96</v>
      </c>
      <c r="N54" s="35" t="s">
        <v>43</v>
      </c>
      <c r="O54" s="35" t="s">
        <v>45</v>
      </c>
      <c r="P54" s="35" t="s">
        <v>430</v>
      </c>
      <c r="Q54" s="35" t="s">
        <v>432</v>
      </c>
      <c r="R54" s="35" t="s">
        <v>293</v>
      </c>
      <c r="S54" s="35" t="s">
        <v>43</v>
      </c>
      <c r="T54" s="35" t="s">
        <v>45</v>
      </c>
      <c r="U54" s="35" t="s">
        <v>620</v>
      </c>
      <c r="W54" s="35" t="s">
        <v>78</v>
      </c>
      <c r="X54" s="35" t="s">
        <v>59</v>
      </c>
      <c r="Y54" s="35" t="s">
        <v>102</v>
      </c>
      <c r="Z54" s="35" t="s">
        <v>439</v>
      </c>
    </row>
    <row r="55" spans="1:26" ht="15" customHeight="1">
      <c r="A55" s="35" t="s">
        <v>1300</v>
      </c>
      <c r="B55" s="35" t="s">
        <v>422</v>
      </c>
      <c r="C55" s="35" t="s">
        <v>654</v>
      </c>
      <c r="D55" s="35">
        <f>IFERROR(IF($A55="HDC",IF(VLOOKUP($C55,hdc!$B$2:$F$1600,2,FALSE())="","",VLOOKUP($C55,hdc!$B$2:$F$1600,2,FALSE())),IF($A55="NAUTICS",IF(VLOOKUP($C55,nautics!$B$2:$F$1200,2,FALSE())="","",VLOOKUP($C55,nautics!$B$2:$F$1200,2,FALSE())),IF($A55="ST",IF(VLOOKUP($C55,st!$B$2:$F$400,2,FALSE())="","",VLOOKUP($C55,st!$B$2:$F$400,2,FALSE())),""))),"")</f>
        <v>1</v>
      </c>
      <c r="E55" s="35" t="str">
        <f>IFERROR(IF($A55="HDC",IF(VLOOKUP($C55,hdc!$B$2:$F$1600,3,FALSE())="","",VLOOKUP($C55,hdc!$B$2:$F$1600,3,FALSE())),IF($A55="NAUTICS",IF(VLOOKUP($C55,nautics!$B$2:$F$1200,3,FALSE())="","",VLOOKUP($C55,nautics!$B$2:$F$1200,3,FALSE())),IF($A55="ST",IF(VLOOKUP($C55,st!$B$2:$F$400,3,FALSE())="","",VLOOKUP($C55,st!$B$2:$F$400,3,FALSE())),""))),"")</f>
        <v/>
      </c>
      <c r="F55" s="35" t="str">
        <f>IFERROR(IF($A55="HDC",IF(VLOOKUP($C55,hdc!$B$2:$F$1600,4,FALSE())="","",VLOOKUP($C55,hdc!$B$2:$F$1600,4,FALSE())),IF($A55="NAUTICS",IF(VLOOKUP($C55,nautics!$B$2:$F$1200,4,FALSE())="","",VLOOKUP($C55,nautics!$B$2:$F$1200,4,FALSE())),IF($A55="ST",IF(VLOOKUP($C55,st!$B$2:$F$400,4,FALSE())="","",VLOOKUP($C55,st!$B$2:$F$400,4,FALSE())),""))),"")</f>
        <v/>
      </c>
      <c r="G55" s="35" t="str">
        <f>IFERROR(IF($A55="HDC",IF(VLOOKUP($C55,hdc!$B$2:$F$1600,5,FALSE())="","",VLOOKUP($C55,hdc!$B$2:$F$1600,5,FALSE())),IF($A55="NAUTICS",IF(VLOOKUP($C55,nautics!$B$2:$F$1200,5,FALSE())="","",VLOOKUP($C55,nautics!$B$2:$F$1200,5,FALSE())),IF($A55="ST",IF(VLOOKUP($C55,st!$B$2:$F$400,5,FALSE())="","",VLOOKUP($C55,st!$B$2:$F$400,5,FALSE())),""))),"")</f>
        <v/>
      </c>
      <c r="H55" s="35" t="s">
        <v>88</v>
      </c>
      <c r="I55" s="35" t="s">
        <v>31</v>
      </c>
      <c r="J55" s="35" t="s">
        <v>656</v>
      </c>
      <c r="K55" s="35">
        <f t="shared" si="0"/>
        <v>18</v>
      </c>
      <c r="L55" s="35" t="s">
        <v>95</v>
      </c>
      <c r="M55" s="35" t="s">
        <v>96</v>
      </c>
      <c r="N55" s="35" t="s">
        <v>43</v>
      </c>
      <c r="O55" s="35" t="s">
        <v>45</v>
      </c>
      <c r="P55" s="35" t="s">
        <v>480</v>
      </c>
      <c r="Q55" s="35" t="s">
        <v>481</v>
      </c>
      <c r="R55" s="35" t="s">
        <v>258</v>
      </c>
      <c r="S55" s="35" t="s">
        <v>53</v>
      </c>
      <c r="T55" s="35" t="s">
        <v>55</v>
      </c>
      <c r="U55" s="35" t="s">
        <v>661</v>
      </c>
      <c r="W55" s="35" t="s">
        <v>57</v>
      </c>
      <c r="X55" s="35" t="s">
        <v>59</v>
      </c>
      <c r="Y55" s="35" t="s">
        <v>102</v>
      </c>
      <c r="Z55" s="35" t="s">
        <v>665</v>
      </c>
    </row>
    <row r="56" spans="1:26" ht="15" customHeight="1">
      <c r="A56" s="35" t="s">
        <v>1300</v>
      </c>
      <c r="B56" s="35" t="s">
        <v>422</v>
      </c>
      <c r="C56" s="35" t="s">
        <v>667</v>
      </c>
      <c r="D56" s="35">
        <f>IFERROR(IF($A56="HDC",IF(VLOOKUP($C56,hdc!$B$2:$F$1600,2,FALSE())="","",VLOOKUP($C56,hdc!$B$2:$F$1600,2,FALSE())),IF($A56="NAUTICS",IF(VLOOKUP($C56,nautics!$B$2:$F$1200,2,FALSE())="","",VLOOKUP($C56,nautics!$B$2:$F$1200,2,FALSE())),IF($A56="ST",IF(VLOOKUP($C56,st!$B$2:$F$400,2,FALSE())="","",VLOOKUP($C56,st!$B$2:$F$400,2,FALSE())),""))),"")</f>
        <v>1</v>
      </c>
      <c r="E56" s="35">
        <f>IFERROR(IF($A56="HDC",IF(VLOOKUP($C56,hdc!$B$2:$F$1600,3,FALSE())="","",VLOOKUP($C56,hdc!$B$2:$F$1600,3,FALSE())),IF($A56="NAUTICS",IF(VLOOKUP($C56,nautics!$B$2:$F$1200,3,FALSE())="","",VLOOKUP($C56,nautics!$B$2:$F$1200,3,FALSE())),IF($A56="ST",IF(VLOOKUP($C56,st!$B$2:$F$400,3,FALSE())="","",VLOOKUP($C56,st!$B$2:$F$400,3,FALSE())),""))),"")</f>
        <v>1</v>
      </c>
      <c r="F56" s="35">
        <f>IFERROR(IF($A56="HDC",IF(VLOOKUP($C56,hdc!$B$2:$F$1600,4,FALSE())="","",VLOOKUP($C56,hdc!$B$2:$F$1600,4,FALSE())),IF($A56="NAUTICS",IF(VLOOKUP($C56,nautics!$B$2:$F$1200,4,FALSE())="","",VLOOKUP($C56,nautics!$B$2:$F$1200,4,FALSE())),IF($A56="ST",IF(VLOOKUP($C56,st!$B$2:$F$400,4,FALSE())="","",VLOOKUP($C56,st!$B$2:$F$400,4,FALSE())),""))),"")</f>
        <v>2</v>
      </c>
      <c r="G56" s="35" t="str">
        <f>IFERROR(IF($A56="HDC",IF(VLOOKUP($C56,hdc!$B$2:$F$1600,5,FALSE())="","",VLOOKUP($C56,hdc!$B$2:$F$1600,5,FALSE())),IF($A56="NAUTICS",IF(VLOOKUP($C56,nautics!$B$2:$F$1200,5,FALSE())="","",VLOOKUP($C56,nautics!$B$2:$F$1200,5,FALSE())),IF($A56="ST",IF(VLOOKUP($C56,st!$B$2:$F$400,5,FALSE())="","",VLOOKUP($C56,st!$B$2:$F$400,5,FALSE())),""))),"")</f>
        <v/>
      </c>
      <c r="H56" s="35" t="s">
        <v>670</v>
      </c>
      <c r="I56" s="35" t="s">
        <v>31</v>
      </c>
      <c r="J56" s="35" t="s">
        <v>673</v>
      </c>
      <c r="K56" s="35">
        <f t="shared" si="0"/>
        <v>58</v>
      </c>
      <c r="L56" s="35" t="s">
        <v>95</v>
      </c>
      <c r="M56" s="35" t="s">
        <v>96</v>
      </c>
      <c r="N56" s="35" t="s">
        <v>43</v>
      </c>
      <c r="O56" s="35" t="s">
        <v>45</v>
      </c>
      <c r="P56" s="35" t="s">
        <v>429</v>
      </c>
      <c r="Q56" s="35" t="s">
        <v>431</v>
      </c>
      <c r="R56" s="35" t="s">
        <v>52</v>
      </c>
      <c r="S56" s="35" t="s">
        <v>433</v>
      </c>
      <c r="T56" s="35" t="s">
        <v>434</v>
      </c>
      <c r="U56" s="35" t="s">
        <v>681</v>
      </c>
      <c r="W56" s="35" t="s">
        <v>57</v>
      </c>
      <c r="X56" s="35" t="s">
        <v>59</v>
      </c>
      <c r="Y56" s="35" t="s">
        <v>102</v>
      </c>
      <c r="Z56" s="35" t="s">
        <v>437</v>
      </c>
    </row>
    <row r="57" spans="1:26" ht="15" customHeight="1">
      <c r="A57" s="35" t="s">
        <v>1300</v>
      </c>
      <c r="B57" s="35" t="s">
        <v>422</v>
      </c>
      <c r="C57" s="35" t="s">
        <v>684</v>
      </c>
      <c r="D57" s="35">
        <f>IFERROR(IF($A57="HDC",IF(VLOOKUP($C57,hdc!$B$2:$F$1600,2,FALSE())="","",VLOOKUP($C57,hdc!$B$2:$F$1600,2,FALSE())),IF($A57="NAUTICS",IF(VLOOKUP($C57,nautics!$B$2:$F$1200,2,FALSE())="","",VLOOKUP($C57,nautics!$B$2:$F$1200,2,FALSE())),IF($A57="ST",IF(VLOOKUP($C57,st!$B$2:$F$400,2,FALSE())="","",VLOOKUP($C57,st!$B$2:$F$400,2,FALSE())),""))),"")</f>
        <v>1</v>
      </c>
      <c r="E57" s="35" t="str">
        <f>IFERROR(IF($A57="HDC",IF(VLOOKUP($C57,hdc!$B$2:$F$1600,3,FALSE())="","",VLOOKUP($C57,hdc!$B$2:$F$1600,3,FALSE())),IF($A57="NAUTICS",IF(VLOOKUP($C57,nautics!$B$2:$F$1200,3,FALSE())="","",VLOOKUP($C57,nautics!$B$2:$F$1200,3,FALSE())),IF($A57="ST",IF(VLOOKUP($C57,st!$B$2:$F$400,3,FALSE())="","",VLOOKUP($C57,st!$B$2:$F$400,3,FALSE())),""))),"")</f>
        <v/>
      </c>
      <c r="F57" s="35" t="str">
        <f>IFERROR(IF($A57="HDC",IF(VLOOKUP($C57,hdc!$B$2:$F$1600,4,FALSE())="","",VLOOKUP($C57,hdc!$B$2:$F$1600,4,FALSE())),IF($A57="NAUTICS",IF(VLOOKUP($C57,nautics!$B$2:$F$1200,4,FALSE())="","",VLOOKUP($C57,nautics!$B$2:$F$1200,4,FALSE())),IF($A57="ST",IF(VLOOKUP($C57,st!$B$2:$F$400,4,FALSE())="","",VLOOKUP($C57,st!$B$2:$F$400,4,FALSE())),""))),"")</f>
        <v/>
      </c>
      <c r="G57" s="35" t="str">
        <f>IFERROR(IF($A57="HDC",IF(VLOOKUP($C57,hdc!$B$2:$F$1600,5,FALSE())="","",VLOOKUP($C57,hdc!$B$2:$F$1600,5,FALSE())),IF($A57="NAUTICS",IF(VLOOKUP($C57,nautics!$B$2:$F$1200,5,FALSE())="","",VLOOKUP($C57,nautics!$B$2:$F$1200,5,FALSE())),IF($A57="ST",IF(VLOOKUP($C57,st!$B$2:$F$400,5,FALSE())="","",VLOOKUP($C57,st!$B$2:$F$400,5,FALSE())),""))),"")</f>
        <v/>
      </c>
      <c r="H57" s="35" t="s">
        <v>88</v>
      </c>
      <c r="I57" s="35" t="s">
        <v>31</v>
      </c>
      <c r="J57" s="35" t="s">
        <v>688</v>
      </c>
      <c r="K57" s="35">
        <f t="shared" si="0"/>
        <v>16</v>
      </c>
      <c r="L57" s="35" t="s">
        <v>95</v>
      </c>
      <c r="M57" s="35" t="s">
        <v>96</v>
      </c>
      <c r="N57" s="35" t="s">
        <v>43</v>
      </c>
      <c r="O57" s="35" t="s">
        <v>45</v>
      </c>
      <c r="P57" s="35" t="s">
        <v>569</v>
      </c>
      <c r="Q57" s="35" t="s">
        <v>572</v>
      </c>
      <c r="R57" s="35" t="s">
        <v>310</v>
      </c>
      <c r="S57" s="35" t="s">
        <v>43</v>
      </c>
      <c r="T57" s="35" t="s">
        <v>45</v>
      </c>
      <c r="U57" s="35" t="s">
        <v>692</v>
      </c>
      <c r="W57" s="35" t="s">
        <v>78</v>
      </c>
      <c r="X57" s="35" t="s">
        <v>203</v>
      </c>
      <c r="Y57" s="35" t="s">
        <v>102</v>
      </c>
      <c r="Z57" s="35" t="s">
        <v>694</v>
      </c>
    </row>
    <row r="58" spans="1:26" ht="15" customHeight="1">
      <c r="A58" s="35" t="s">
        <v>1300</v>
      </c>
      <c r="B58" s="35" t="s">
        <v>422</v>
      </c>
      <c r="C58" s="35" t="s">
        <v>695</v>
      </c>
      <c r="D58" s="35">
        <f>IFERROR(IF($A58="HDC",IF(VLOOKUP($C58,hdc!$B$2:$F$1600,2,FALSE())="","",VLOOKUP($C58,hdc!$B$2:$F$1600,2,FALSE())),IF($A58="NAUTICS",IF(VLOOKUP($C58,nautics!$B$2:$F$1200,2,FALSE())="","",VLOOKUP($C58,nautics!$B$2:$F$1200,2,FALSE())),IF($A58="ST",IF(VLOOKUP($C58,st!$B$2:$F$400,2,FALSE())="","",VLOOKUP($C58,st!$B$2:$F$400,2,FALSE())),""))),"")</f>
        <v>1</v>
      </c>
      <c r="E58" s="35">
        <f>IFERROR(IF($A58="HDC",IF(VLOOKUP($C58,hdc!$B$2:$F$1600,3,FALSE())="","",VLOOKUP($C58,hdc!$B$2:$F$1600,3,FALSE())),IF($A58="NAUTICS",IF(VLOOKUP($C58,nautics!$B$2:$F$1200,3,FALSE())="","",VLOOKUP($C58,nautics!$B$2:$F$1200,3,FALSE())),IF($A58="ST",IF(VLOOKUP($C58,st!$B$2:$F$400,3,FALSE())="","",VLOOKUP($C58,st!$B$2:$F$400,3,FALSE())),""))),"")</f>
        <v>1</v>
      </c>
      <c r="F58" s="35">
        <f>IFERROR(IF($A58="HDC",IF(VLOOKUP($C58,hdc!$B$2:$F$1600,4,FALSE())="","",VLOOKUP($C58,hdc!$B$2:$F$1600,4,FALSE())),IF($A58="NAUTICS",IF(VLOOKUP($C58,nautics!$B$2:$F$1200,4,FALSE())="","",VLOOKUP($C58,nautics!$B$2:$F$1200,4,FALSE())),IF($A58="ST",IF(VLOOKUP($C58,st!$B$2:$F$400,4,FALSE())="","",VLOOKUP($C58,st!$B$2:$F$400,4,FALSE())),""))),"")</f>
        <v>1</v>
      </c>
      <c r="G58" s="35" t="str">
        <f>IFERROR(IF($A58="HDC",IF(VLOOKUP($C58,hdc!$B$2:$F$1600,5,FALSE())="","",VLOOKUP($C58,hdc!$B$2:$F$1600,5,FALSE())),IF($A58="NAUTICS",IF(VLOOKUP($C58,nautics!$B$2:$F$1200,5,FALSE())="","",VLOOKUP($C58,nautics!$B$2:$F$1200,5,FALSE())),IF($A58="ST",IF(VLOOKUP($C58,st!$B$2:$F$400,5,FALSE())="","",VLOOKUP($C58,st!$B$2:$F$400,5,FALSE())),""))),"")</f>
        <v/>
      </c>
      <c r="H58" s="35" t="s">
        <v>88</v>
      </c>
      <c r="I58" s="35" t="s">
        <v>31</v>
      </c>
      <c r="J58" s="35" t="s">
        <v>698</v>
      </c>
      <c r="K58" s="35">
        <f t="shared" si="0"/>
        <v>47</v>
      </c>
      <c r="L58" s="35" t="s">
        <v>95</v>
      </c>
      <c r="M58" s="35" t="s">
        <v>96</v>
      </c>
      <c r="N58" s="35" t="s">
        <v>43</v>
      </c>
      <c r="O58" s="35" t="s">
        <v>45</v>
      </c>
      <c r="P58" s="35" t="s">
        <v>657</v>
      </c>
      <c r="Q58" s="35" t="s">
        <v>658</v>
      </c>
      <c r="R58" s="35" t="s">
        <v>258</v>
      </c>
      <c r="S58" s="35" t="s">
        <v>642</v>
      </c>
      <c r="T58" s="35" t="s">
        <v>643</v>
      </c>
      <c r="U58" s="35" t="s">
        <v>701</v>
      </c>
      <c r="W58" s="35" t="s">
        <v>57</v>
      </c>
      <c r="X58" s="35" t="s">
        <v>203</v>
      </c>
      <c r="Y58" s="35" t="s">
        <v>102</v>
      </c>
      <c r="Z58" s="35" t="s">
        <v>647</v>
      </c>
    </row>
    <row r="59" spans="1:26" ht="15" customHeight="1">
      <c r="A59" s="35" t="s">
        <v>1300</v>
      </c>
      <c r="B59" s="35" t="s">
        <v>422</v>
      </c>
      <c r="C59" s="35" t="s">
        <v>703</v>
      </c>
      <c r="D59" s="35">
        <f>IFERROR(IF($A59="HDC",IF(VLOOKUP($C59,hdc!$B$2:$F$1600,2,FALSE())="","",VLOOKUP($C59,hdc!$B$2:$F$1600,2,FALSE())),IF($A59="NAUTICS",IF(VLOOKUP($C59,nautics!$B$2:$F$1200,2,FALSE())="","",VLOOKUP($C59,nautics!$B$2:$F$1200,2,FALSE())),IF($A59="ST",IF(VLOOKUP($C59,st!$B$2:$F$400,2,FALSE())="","",VLOOKUP($C59,st!$B$2:$F$400,2,FALSE())),""))),"")</f>
        <v>1</v>
      </c>
      <c r="E59" s="35">
        <f>IFERROR(IF($A59="HDC",IF(VLOOKUP($C59,hdc!$B$2:$F$1600,3,FALSE())="","",VLOOKUP($C59,hdc!$B$2:$F$1600,3,FALSE())),IF($A59="NAUTICS",IF(VLOOKUP($C59,nautics!$B$2:$F$1200,3,FALSE())="","",VLOOKUP($C59,nautics!$B$2:$F$1200,3,FALSE())),IF($A59="ST",IF(VLOOKUP($C59,st!$B$2:$F$400,3,FALSE())="","",VLOOKUP($C59,st!$B$2:$F$400,3,FALSE())),""))),"")</f>
        <v>1</v>
      </c>
      <c r="F59" s="35">
        <f>IFERROR(IF($A59="HDC",IF(VLOOKUP($C59,hdc!$B$2:$F$1600,4,FALSE())="","",VLOOKUP($C59,hdc!$B$2:$F$1600,4,FALSE())),IF($A59="NAUTICS",IF(VLOOKUP($C59,nautics!$B$2:$F$1200,4,FALSE())="","",VLOOKUP($C59,nautics!$B$2:$F$1200,4,FALSE())),IF($A59="ST",IF(VLOOKUP($C59,st!$B$2:$F$400,4,FALSE())="","",VLOOKUP($C59,st!$B$2:$F$400,4,FALSE())),""))),"")</f>
        <v>2</v>
      </c>
      <c r="G59" s="35" t="str">
        <f>IFERROR(IF($A59="HDC",IF(VLOOKUP($C59,hdc!$B$2:$F$1600,5,FALSE())="","",VLOOKUP($C59,hdc!$B$2:$F$1600,5,FALSE())),IF($A59="NAUTICS",IF(VLOOKUP($C59,nautics!$B$2:$F$1200,5,FALSE())="","",VLOOKUP($C59,nautics!$B$2:$F$1200,5,FALSE())),IF($A59="ST",IF(VLOOKUP($C59,st!$B$2:$F$400,5,FALSE())="","",VLOOKUP($C59,st!$B$2:$F$400,5,FALSE())),""))),"")</f>
        <v/>
      </c>
      <c r="H59" s="35" t="s">
        <v>478</v>
      </c>
      <c r="I59" s="35" t="s">
        <v>31</v>
      </c>
      <c r="J59" s="35" t="s">
        <v>706</v>
      </c>
      <c r="K59" s="35">
        <f t="shared" si="0"/>
        <v>24</v>
      </c>
      <c r="L59" s="35" t="s">
        <v>95</v>
      </c>
      <c r="M59" s="35" t="s">
        <v>96</v>
      </c>
      <c r="N59" s="35" t="s">
        <v>43</v>
      </c>
      <c r="O59" s="35" t="s">
        <v>45</v>
      </c>
      <c r="P59" s="35" t="s">
        <v>712</v>
      </c>
      <c r="Q59" s="35" t="s">
        <v>713</v>
      </c>
      <c r="R59" s="35" t="s">
        <v>52</v>
      </c>
      <c r="S59" s="35" t="s">
        <v>716</v>
      </c>
      <c r="T59" s="35" t="s">
        <v>718</v>
      </c>
      <c r="U59" s="35" t="s">
        <v>719</v>
      </c>
      <c r="W59" s="35" t="s">
        <v>57</v>
      </c>
      <c r="X59" s="35" t="s">
        <v>59</v>
      </c>
      <c r="Y59" s="35" t="s">
        <v>102</v>
      </c>
      <c r="Z59" s="35" t="s">
        <v>721</v>
      </c>
    </row>
    <row r="60" spans="1:26" ht="15" customHeight="1">
      <c r="A60" s="35" t="s">
        <v>1300</v>
      </c>
      <c r="B60" s="35" t="s">
        <v>422</v>
      </c>
      <c r="C60" s="35" t="s">
        <v>722</v>
      </c>
      <c r="D60" s="35">
        <f>IFERROR(IF($A60="HDC",IF(VLOOKUP($C60,hdc!$B$2:$F$1600,2,FALSE())="","",VLOOKUP($C60,hdc!$B$2:$F$1600,2,FALSE())),IF($A60="NAUTICS",IF(VLOOKUP($C60,nautics!$B$2:$F$1200,2,FALSE())="","",VLOOKUP($C60,nautics!$B$2:$F$1200,2,FALSE())),IF($A60="ST",IF(VLOOKUP($C60,st!$B$2:$F$400,2,FALSE())="","",VLOOKUP($C60,st!$B$2:$F$400,2,FALSE())),""))),"")</f>
        <v>1</v>
      </c>
      <c r="E60" s="35">
        <f>IFERROR(IF($A60="HDC",IF(VLOOKUP($C60,hdc!$B$2:$F$1600,3,FALSE())="","",VLOOKUP($C60,hdc!$B$2:$F$1600,3,FALSE())),IF($A60="NAUTICS",IF(VLOOKUP($C60,nautics!$B$2:$F$1200,3,FALSE())="","",VLOOKUP($C60,nautics!$B$2:$F$1200,3,FALSE())),IF($A60="ST",IF(VLOOKUP($C60,st!$B$2:$F$400,3,FALSE())="","",VLOOKUP($C60,st!$B$2:$F$400,3,FALSE())),""))),"")</f>
        <v>1</v>
      </c>
      <c r="F60" s="35">
        <f>IFERROR(IF($A60="HDC",IF(VLOOKUP($C60,hdc!$B$2:$F$1600,4,FALSE())="","",VLOOKUP($C60,hdc!$B$2:$F$1600,4,FALSE())),IF($A60="NAUTICS",IF(VLOOKUP($C60,nautics!$B$2:$F$1200,4,FALSE())="","",VLOOKUP($C60,nautics!$B$2:$F$1200,4,FALSE())),IF($A60="ST",IF(VLOOKUP($C60,st!$B$2:$F$400,4,FALSE())="","",VLOOKUP($C60,st!$B$2:$F$400,4,FALSE())),""))),"")</f>
        <v>2</v>
      </c>
      <c r="G60" s="35" t="str">
        <f>IFERROR(IF($A60="HDC",IF(VLOOKUP($C60,hdc!$B$2:$F$1600,5,FALSE())="","",VLOOKUP($C60,hdc!$B$2:$F$1600,5,FALSE())),IF($A60="NAUTICS",IF(VLOOKUP($C60,nautics!$B$2:$F$1200,5,FALSE())="","",VLOOKUP($C60,nautics!$B$2:$F$1200,5,FALSE())),IF($A60="ST",IF(VLOOKUP($C60,st!$B$2:$F$400,5,FALSE())="","",VLOOKUP($C60,st!$B$2:$F$400,5,FALSE())),""))),"")</f>
        <v/>
      </c>
      <c r="H60" s="35" t="s">
        <v>478</v>
      </c>
      <c r="I60" s="35" t="s">
        <v>31</v>
      </c>
      <c r="J60" s="35" t="s">
        <v>726</v>
      </c>
      <c r="K60" s="35">
        <f t="shared" si="0"/>
        <v>71</v>
      </c>
      <c r="L60" s="35" t="s">
        <v>95</v>
      </c>
      <c r="M60" s="35" t="s">
        <v>96</v>
      </c>
      <c r="N60" s="35" t="s">
        <v>43</v>
      </c>
      <c r="O60" s="35" t="s">
        <v>45</v>
      </c>
      <c r="P60" s="35" t="s">
        <v>731</v>
      </c>
      <c r="Q60" s="35" t="s">
        <v>734</v>
      </c>
      <c r="R60" s="35" t="s">
        <v>152</v>
      </c>
      <c r="S60" s="35" t="s">
        <v>736</v>
      </c>
      <c r="T60" s="35" t="s">
        <v>738</v>
      </c>
      <c r="U60" s="35" t="s">
        <v>741</v>
      </c>
      <c r="W60" s="35" t="s">
        <v>57</v>
      </c>
      <c r="X60" s="35" t="s">
        <v>59</v>
      </c>
      <c r="Y60" s="35" t="s">
        <v>102</v>
      </c>
      <c r="Z60" s="35" t="s">
        <v>742</v>
      </c>
    </row>
    <row r="61" spans="1:26" ht="15" customHeight="1">
      <c r="A61" s="35" t="s">
        <v>1300</v>
      </c>
      <c r="B61" s="35" t="s">
        <v>422</v>
      </c>
      <c r="C61" s="35" t="s">
        <v>743</v>
      </c>
      <c r="D61" s="35">
        <f>IFERROR(IF($A61="HDC",IF(VLOOKUP($C61,hdc!$B$2:$F$1600,2,FALSE())="","",VLOOKUP($C61,hdc!$B$2:$F$1600,2,FALSE())),IF($A61="NAUTICS",IF(VLOOKUP($C61,nautics!$B$2:$F$1200,2,FALSE())="","",VLOOKUP($C61,nautics!$B$2:$F$1200,2,FALSE())),IF($A61="ST",IF(VLOOKUP($C61,st!$B$2:$F$400,2,FALSE())="","",VLOOKUP($C61,st!$B$2:$F$400,2,FALSE())),""))),"")</f>
        <v>1</v>
      </c>
      <c r="E61" s="35">
        <f>IFERROR(IF($A61="HDC",IF(VLOOKUP($C61,hdc!$B$2:$F$1600,3,FALSE())="","",VLOOKUP($C61,hdc!$B$2:$F$1600,3,FALSE())),IF($A61="NAUTICS",IF(VLOOKUP($C61,nautics!$B$2:$F$1200,3,FALSE())="","",VLOOKUP($C61,nautics!$B$2:$F$1200,3,FALSE())),IF($A61="ST",IF(VLOOKUP($C61,st!$B$2:$F$400,3,FALSE())="","",VLOOKUP($C61,st!$B$2:$F$400,3,FALSE())),""))),"")</f>
        <v>1</v>
      </c>
      <c r="F61" s="35">
        <f>IFERROR(IF($A61="HDC",IF(VLOOKUP($C61,hdc!$B$2:$F$1600,4,FALSE())="","",VLOOKUP($C61,hdc!$B$2:$F$1600,4,FALSE())),IF($A61="NAUTICS",IF(VLOOKUP($C61,nautics!$B$2:$F$1200,4,FALSE())="","",VLOOKUP($C61,nautics!$B$2:$F$1200,4,FALSE())),IF($A61="ST",IF(VLOOKUP($C61,st!$B$2:$F$400,4,FALSE())="","",VLOOKUP($C61,st!$B$2:$F$400,4,FALSE())),""))),"")</f>
        <v>1</v>
      </c>
      <c r="G61" s="35" t="str">
        <f>IFERROR(IF($A61="HDC",IF(VLOOKUP($C61,hdc!$B$2:$F$1600,5,FALSE())="","",VLOOKUP($C61,hdc!$B$2:$F$1600,5,FALSE())),IF($A61="NAUTICS",IF(VLOOKUP($C61,nautics!$B$2:$F$1200,5,FALSE())="","",VLOOKUP($C61,nautics!$B$2:$F$1200,5,FALSE())),IF($A61="ST",IF(VLOOKUP($C61,st!$B$2:$F$400,5,FALSE())="","",VLOOKUP($C61,st!$B$2:$F$400,5,FALSE())),""))),"")</f>
        <v/>
      </c>
      <c r="H61" s="35" t="s">
        <v>478</v>
      </c>
      <c r="I61" s="35" t="s">
        <v>31</v>
      </c>
      <c r="J61" s="35" t="s">
        <v>747</v>
      </c>
      <c r="K61" s="35">
        <f t="shared" si="0"/>
        <v>60</v>
      </c>
      <c r="L61" s="35" t="s">
        <v>95</v>
      </c>
      <c r="M61" s="35" t="s">
        <v>96</v>
      </c>
      <c r="N61" s="35" t="s">
        <v>43</v>
      </c>
      <c r="O61" s="35" t="s">
        <v>45</v>
      </c>
      <c r="P61" s="35" t="s">
        <v>749</v>
      </c>
      <c r="Q61" s="35" t="s">
        <v>750</v>
      </c>
      <c r="R61" s="35" t="s">
        <v>52</v>
      </c>
      <c r="S61" s="35" t="s">
        <v>433</v>
      </c>
      <c r="T61" s="35" t="s">
        <v>434</v>
      </c>
      <c r="U61" s="35" t="s">
        <v>752</v>
      </c>
      <c r="W61" s="35" t="s">
        <v>57</v>
      </c>
      <c r="X61" s="35" t="s">
        <v>59</v>
      </c>
      <c r="Y61" s="35" t="s">
        <v>102</v>
      </c>
      <c r="Z61" s="35" t="s">
        <v>754</v>
      </c>
    </row>
    <row r="62" spans="1:26" ht="15" customHeight="1">
      <c r="A62" s="35" t="s">
        <v>1300</v>
      </c>
      <c r="B62" s="35" t="s">
        <v>422</v>
      </c>
      <c r="C62" s="35" t="s">
        <v>757</v>
      </c>
      <c r="D62" s="35">
        <f>IFERROR(IF($A62="HDC",IF(VLOOKUP($C62,hdc!$B$2:$F$1600,2,FALSE())="","",VLOOKUP($C62,hdc!$B$2:$F$1600,2,FALSE())),IF($A62="NAUTICS",IF(VLOOKUP($C62,nautics!$B$2:$F$1200,2,FALSE())="","",VLOOKUP($C62,nautics!$B$2:$F$1200,2,FALSE())),IF($A62="ST",IF(VLOOKUP($C62,st!$B$2:$F$400,2,FALSE())="","",VLOOKUP($C62,st!$B$2:$F$400,2,FALSE())),""))),"")</f>
        <v>1</v>
      </c>
      <c r="E62" s="35">
        <f>IFERROR(IF($A62="HDC",IF(VLOOKUP($C62,hdc!$B$2:$F$1600,3,FALSE())="","",VLOOKUP($C62,hdc!$B$2:$F$1600,3,FALSE())),IF($A62="NAUTICS",IF(VLOOKUP($C62,nautics!$B$2:$F$1200,3,FALSE())="","",VLOOKUP($C62,nautics!$B$2:$F$1200,3,FALSE())),IF($A62="ST",IF(VLOOKUP($C62,st!$B$2:$F$400,3,FALSE())="","",VLOOKUP($C62,st!$B$2:$F$400,3,FALSE())),""))),"")</f>
        <v>1</v>
      </c>
      <c r="F62" s="35">
        <f>IFERROR(IF($A62="HDC",IF(VLOOKUP($C62,hdc!$B$2:$F$1600,4,FALSE())="","",VLOOKUP($C62,hdc!$B$2:$F$1600,4,FALSE())),IF($A62="NAUTICS",IF(VLOOKUP($C62,nautics!$B$2:$F$1200,4,FALSE())="","",VLOOKUP($C62,nautics!$B$2:$F$1200,4,FALSE())),IF($A62="ST",IF(VLOOKUP($C62,st!$B$2:$F$400,4,FALSE())="","",VLOOKUP($C62,st!$B$2:$F$400,4,FALSE())),""))),"")</f>
        <v>1</v>
      </c>
      <c r="G62" s="35" t="str">
        <f>IFERROR(IF($A62="HDC",IF(VLOOKUP($C62,hdc!$B$2:$F$1600,5,FALSE())="","",VLOOKUP($C62,hdc!$B$2:$F$1600,5,FALSE())),IF($A62="NAUTICS",IF(VLOOKUP($C62,nautics!$B$2:$F$1200,5,FALSE())="","",VLOOKUP($C62,nautics!$B$2:$F$1200,5,FALSE())),IF($A62="ST",IF(VLOOKUP($C62,st!$B$2:$F$400,5,FALSE())="","",VLOOKUP($C62,st!$B$2:$F$400,5,FALSE())),""))),"")</f>
        <v/>
      </c>
      <c r="H62" s="35" t="s">
        <v>670</v>
      </c>
      <c r="I62" s="35" t="s">
        <v>31</v>
      </c>
      <c r="J62" s="35" t="s">
        <v>760</v>
      </c>
      <c r="K62" s="35">
        <f t="shared" si="0"/>
        <v>69</v>
      </c>
      <c r="L62" s="35" t="s">
        <v>95</v>
      </c>
      <c r="M62" s="35" t="s">
        <v>96</v>
      </c>
      <c r="N62" s="35" t="s">
        <v>43</v>
      </c>
      <c r="O62" s="35" t="s">
        <v>45</v>
      </c>
      <c r="P62" s="35" t="s">
        <v>455</v>
      </c>
      <c r="Q62" s="35" t="s">
        <v>456</v>
      </c>
      <c r="R62" s="35" t="s">
        <v>52</v>
      </c>
      <c r="S62" s="35" t="s">
        <v>46</v>
      </c>
      <c r="T62" s="35" t="s">
        <v>49</v>
      </c>
      <c r="U62" s="35" t="s">
        <v>768</v>
      </c>
      <c r="W62" s="35" t="s">
        <v>57</v>
      </c>
      <c r="X62" s="35" t="s">
        <v>203</v>
      </c>
      <c r="Y62" s="35" t="s">
        <v>102</v>
      </c>
      <c r="Z62" s="35" t="s">
        <v>460</v>
      </c>
    </row>
    <row r="63" spans="1:26" ht="15" customHeight="1">
      <c r="A63" s="35" t="s">
        <v>1300</v>
      </c>
      <c r="B63" s="35" t="s">
        <v>422</v>
      </c>
      <c r="C63" s="35" t="s">
        <v>771</v>
      </c>
      <c r="D63" s="35">
        <f>IFERROR(IF($A63="HDC",IF(VLOOKUP($C63,hdc!$B$2:$F$1600,2,FALSE())="","",VLOOKUP($C63,hdc!$B$2:$F$1600,2,FALSE())),IF($A63="NAUTICS",IF(VLOOKUP($C63,nautics!$B$2:$F$1200,2,FALSE())="","",VLOOKUP($C63,nautics!$B$2:$F$1200,2,FALSE())),IF($A63="ST",IF(VLOOKUP($C63,st!$B$2:$F$400,2,FALSE())="","",VLOOKUP($C63,st!$B$2:$F$400,2,FALSE())),""))),"")</f>
        <v>1</v>
      </c>
      <c r="E63" s="35">
        <f>IFERROR(IF($A63="HDC",IF(VLOOKUP($C63,hdc!$B$2:$F$1600,3,FALSE())="","",VLOOKUP($C63,hdc!$B$2:$F$1600,3,FALSE())),IF($A63="NAUTICS",IF(VLOOKUP($C63,nautics!$B$2:$F$1200,3,FALSE())="","",VLOOKUP($C63,nautics!$B$2:$F$1200,3,FALSE())),IF($A63="ST",IF(VLOOKUP($C63,st!$B$2:$F$400,3,FALSE())="","",VLOOKUP($C63,st!$B$2:$F$400,3,FALSE())),""))),"")</f>
        <v>1</v>
      </c>
      <c r="F63" s="35">
        <f>IFERROR(IF($A63="HDC",IF(VLOOKUP($C63,hdc!$B$2:$F$1600,4,FALSE())="","",VLOOKUP($C63,hdc!$B$2:$F$1600,4,FALSE())),IF($A63="NAUTICS",IF(VLOOKUP($C63,nautics!$B$2:$F$1200,4,FALSE())="","",VLOOKUP($C63,nautics!$B$2:$F$1200,4,FALSE())),IF($A63="ST",IF(VLOOKUP($C63,st!$B$2:$F$400,4,FALSE())="","",VLOOKUP($C63,st!$B$2:$F$400,4,FALSE())),""))),"")</f>
        <v>1</v>
      </c>
      <c r="G63" s="35" t="str">
        <f>IFERROR(IF($A63="HDC",IF(VLOOKUP($C63,hdc!$B$2:$F$1600,5,FALSE())="","",VLOOKUP($C63,hdc!$B$2:$F$1600,5,FALSE())),IF($A63="NAUTICS",IF(VLOOKUP($C63,nautics!$B$2:$F$1200,5,FALSE())="","",VLOOKUP($C63,nautics!$B$2:$F$1200,5,FALSE())),IF($A63="ST",IF(VLOOKUP($C63,st!$B$2:$F$400,5,FALSE())="","",VLOOKUP($C63,st!$B$2:$F$400,5,FALSE())),""))),"")</f>
        <v/>
      </c>
      <c r="H63" s="35" t="s">
        <v>105</v>
      </c>
      <c r="I63" s="35" t="s">
        <v>31</v>
      </c>
      <c r="J63" s="35" t="s">
        <v>776</v>
      </c>
      <c r="K63" s="35">
        <f t="shared" si="0"/>
        <v>13</v>
      </c>
      <c r="L63" s="35" t="s">
        <v>38</v>
      </c>
      <c r="M63" s="35" t="s">
        <v>41</v>
      </c>
      <c r="N63" s="35" t="s">
        <v>43</v>
      </c>
      <c r="O63" s="35" t="s">
        <v>45</v>
      </c>
      <c r="P63" s="35" t="s">
        <v>95</v>
      </c>
      <c r="Q63" s="35" t="s">
        <v>96</v>
      </c>
      <c r="R63" s="35" t="s">
        <v>152</v>
      </c>
      <c r="S63" s="35" t="s">
        <v>43</v>
      </c>
      <c r="T63" s="35" t="s">
        <v>45</v>
      </c>
      <c r="U63" s="35" t="s">
        <v>782</v>
      </c>
      <c r="W63" s="35" t="s">
        <v>78</v>
      </c>
      <c r="X63" s="35" t="s">
        <v>59</v>
      </c>
      <c r="Y63" s="35" t="s">
        <v>62</v>
      </c>
      <c r="Z63" s="35" t="s">
        <v>102</v>
      </c>
    </row>
    <row r="64" spans="1:26" ht="15" customHeight="1">
      <c r="A64" s="35" t="s">
        <v>1300</v>
      </c>
      <c r="B64" s="35" t="s">
        <v>422</v>
      </c>
      <c r="C64" s="35" t="s">
        <v>787</v>
      </c>
      <c r="D64" s="35">
        <f>IFERROR(IF($A64="HDC",IF(VLOOKUP($C64,hdc!$B$2:$F$1600,2,FALSE())="","",VLOOKUP($C64,hdc!$B$2:$F$1600,2,FALSE())),IF($A64="NAUTICS",IF(VLOOKUP($C64,nautics!$B$2:$F$1200,2,FALSE())="","",VLOOKUP($C64,nautics!$B$2:$F$1200,2,FALSE())),IF($A64="ST",IF(VLOOKUP($C64,st!$B$2:$F$400,2,FALSE())="","",VLOOKUP($C64,st!$B$2:$F$400,2,FALSE())),""))),"")</f>
        <v>1</v>
      </c>
      <c r="E64" s="35">
        <f>IFERROR(IF($A64="HDC",IF(VLOOKUP($C64,hdc!$B$2:$F$1600,3,FALSE())="","",VLOOKUP($C64,hdc!$B$2:$F$1600,3,FALSE())),IF($A64="NAUTICS",IF(VLOOKUP($C64,nautics!$B$2:$F$1200,3,FALSE())="","",VLOOKUP($C64,nautics!$B$2:$F$1200,3,FALSE())),IF($A64="ST",IF(VLOOKUP($C64,st!$B$2:$F$400,3,FALSE())="","",VLOOKUP($C64,st!$B$2:$F$400,3,FALSE())),""))),"")</f>
        <v>1</v>
      </c>
      <c r="F64" s="35">
        <f>IFERROR(IF($A64="HDC",IF(VLOOKUP($C64,hdc!$B$2:$F$1600,4,FALSE())="","",VLOOKUP($C64,hdc!$B$2:$F$1600,4,FALSE())),IF($A64="NAUTICS",IF(VLOOKUP($C64,nautics!$B$2:$F$1200,4,FALSE())="","",VLOOKUP($C64,nautics!$B$2:$F$1200,4,FALSE())),IF($A64="ST",IF(VLOOKUP($C64,st!$B$2:$F$400,4,FALSE())="","",VLOOKUP($C64,st!$B$2:$F$400,4,FALSE())),""))),"")</f>
        <v>1</v>
      </c>
      <c r="G64" s="35" t="str">
        <f>IFERROR(IF($A64="HDC",IF(VLOOKUP($C64,hdc!$B$2:$F$1600,5,FALSE())="","",VLOOKUP($C64,hdc!$B$2:$F$1600,5,FALSE())),IF($A64="NAUTICS",IF(VLOOKUP($C64,nautics!$B$2:$F$1200,5,FALSE())="","",VLOOKUP($C64,nautics!$B$2:$F$1200,5,FALSE())),IF($A64="ST",IF(VLOOKUP($C64,st!$B$2:$F$400,5,FALSE())="","",VLOOKUP($C64,st!$B$2:$F$400,5,FALSE())),""))),"")</f>
        <v/>
      </c>
      <c r="H64" s="35" t="s">
        <v>105</v>
      </c>
      <c r="I64" s="35" t="s">
        <v>31</v>
      </c>
      <c r="J64" s="35" t="s">
        <v>790</v>
      </c>
      <c r="K64" s="35">
        <f t="shared" si="0"/>
        <v>12</v>
      </c>
      <c r="L64" s="35" t="s">
        <v>195</v>
      </c>
      <c r="M64" s="35" t="s">
        <v>196</v>
      </c>
      <c r="N64" s="35" t="s">
        <v>43</v>
      </c>
      <c r="O64" s="35" t="s">
        <v>45</v>
      </c>
      <c r="P64" s="35" t="s">
        <v>95</v>
      </c>
      <c r="Q64" s="35" t="s">
        <v>96</v>
      </c>
      <c r="R64" s="35" t="s">
        <v>152</v>
      </c>
      <c r="S64" s="35" t="s">
        <v>43</v>
      </c>
      <c r="T64" s="35" t="s">
        <v>45</v>
      </c>
      <c r="U64" s="35" t="s">
        <v>795</v>
      </c>
      <c r="W64" s="35" t="s">
        <v>78</v>
      </c>
      <c r="X64" s="35" t="s">
        <v>59</v>
      </c>
      <c r="Y64" s="35" t="s">
        <v>200</v>
      </c>
      <c r="Z64" s="35" t="s">
        <v>102</v>
      </c>
    </row>
    <row r="65" spans="1:26" ht="15" customHeight="1">
      <c r="A65" s="35" t="s">
        <v>1300</v>
      </c>
      <c r="B65" s="35" t="s">
        <v>462</v>
      </c>
      <c r="C65" s="35" t="s">
        <v>801</v>
      </c>
      <c r="D65" s="35">
        <f>IFERROR(IF($A65="HDC",IF(VLOOKUP($C65,hdc!$B$2:$F$1600,2,FALSE())="","",VLOOKUP($C65,hdc!$B$2:$F$1600,2,FALSE())),IF($A65="NAUTICS",IF(VLOOKUP($C65,nautics!$B$2:$F$1200,2,FALSE())="","",VLOOKUP($C65,nautics!$B$2:$F$1200,2,FALSE())),IF($A65="ST",IF(VLOOKUP($C65,st!$B$2:$F$400,2,FALSE())="","",VLOOKUP($C65,st!$B$2:$F$400,2,FALSE())),""))),"")</f>
        <v>1</v>
      </c>
      <c r="E65" s="35" t="str">
        <f>IFERROR(IF($A65="HDC",IF(VLOOKUP($C65,hdc!$B$2:$F$1600,3,FALSE())="","",VLOOKUP($C65,hdc!$B$2:$F$1600,3,FALSE())),IF($A65="NAUTICS",IF(VLOOKUP($C65,nautics!$B$2:$F$1200,3,FALSE())="","",VLOOKUP($C65,nautics!$B$2:$F$1200,3,FALSE())),IF($A65="ST",IF(VLOOKUP($C65,st!$B$2:$F$400,3,FALSE())="","",VLOOKUP($C65,st!$B$2:$F$400,3,FALSE())),""))),"")</f>
        <v/>
      </c>
      <c r="F65" s="35" t="str">
        <f>IFERROR(IF($A65="HDC",IF(VLOOKUP($C65,hdc!$B$2:$F$1600,4,FALSE())="","",VLOOKUP($C65,hdc!$B$2:$F$1600,4,FALSE())),IF($A65="NAUTICS",IF(VLOOKUP($C65,nautics!$B$2:$F$1200,4,FALSE())="","",VLOOKUP($C65,nautics!$B$2:$F$1200,4,FALSE())),IF($A65="ST",IF(VLOOKUP($C65,st!$B$2:$F$400,4,FALSE())="","",VLOOKUP($C65,st!$B$2:$F$400,4,FALSE())),""))),"")</f>
        <v/>
      </c>
      <c r="G65" s="35" t="str">
        <f>IFERROR(IF($A65="HDC",IF(VLOOKUP($C65,hdc!$B$2:$F$1600,5,FALSE())="","",VLOOKUP($C65,hdc!$B$2:$F$1600,5,FALSE())),IF($A65="NAUTICS",IF(VLOOKUP($C65,nautics!$B$2:$F$1200,5,FALSE())="","",VLOOKUP($C65,nautics!$B$2:$F$1200,5,FALSE())),IF($A65="ST",IF(VLOOKUP($C65,st!$B$2:$F$400,5,FALSE())="","",VLOOKUP($C65,st!$B$2:$F$400,5,FALSE())),""))),"")</f>
        <v/>
      </c>
      <c r="H65" s="35" t="s">
        <v>803</v>
      </c>
      <c r="I65" s="35" t="s">
        <v>31</v>
      </c>
      <c r="J65" s="35" t="s">
        <v>477</v>
      </c>
      <c r="K65" s="35">
        <f t="shared" si="0"/>
        <v>4</v>
      </c>
      <c r="L65" s="35" t="s">
        <v>110</v>
      </c>
      <c r="M65" s="35" t="s">
        <v>111</v>
      </c>
      <c r="N65" s="35" t="s">
        <v>53</v>
      </c>
      <c r="O65" s="35" t="s">
        <v>55</v>
      </c>
      <c r="P65" s="35" t="s">
        <v>480</v>
      </c>
      <c r="Q65" s="35" t="s">
        <v>481</v>
      </c>
      <c r="R65" s="35" t="s">
        <v>247</v>
      </c>
      <c r="S65" s="35" t="s">
        <v>53</v>
      </c>
      <c r="T65" s="35" t="s">
        <v>55</v>
      </c>
      <c r="U65" s="35" t="s">
        <v>89</v>
      </c>
      <c r="W65" s="35" t="s">
        <v>78</v>
      </c>
      <c r="X65" s="35" t="s">
        <v>59</v>
      </c>
      <c r="Y65" s="35" t="s">
        <v>89</v>
      </c>
      <c r="Z65" s="35" t="s">
        <v>89</v>
      </c>
    </row>
    <row r="66" spans="1:26" ht="15" customHeight="1">
      <c r="A66" s="35" t="s">
        <v>1300</v>
      </c>
      <c r="B66" s="35" t="s">
        <v>462</v>
      </c>
      <c r="C66" s="35" t="s">
        <v>806</v>
      </c>
      <c r="D66" s="35">
        <f>IFERROR(IF($A66="HDC",IF(VLOOKUP($C66,hdc!$B$2:$F$1600,2,FALSE())="","",VLOOKUP($C66,hdc!$B$2:$F$1600,2,FALSE())),IF($A66="NAUTICS",IF(VLOOKUP($C66,nautics!$B$2:$F$1200,2,FALSE())="","",VLOOKUP($C66,nautics!$B$2:$F$1200,2,FALSE())),IF($A66="ST",IF(VLOOKUP($C66,st!$B$2:$F$400,2,FALSE())="","",VLOOKUP($C66,st!$B$2:$F$400,2,FALSE())),""))),"")</f>
        <v>1</v>
      </c>
      <c r="E66" s="35" t="str">
        <f>IFERROR(IF($A66="HDC",IF(VLOOKUP($C66,hdc!$B$2:$F$1600,3,FALSE())="","",VLOOKUP($C66,hdc!$B$2:$F$1600,3,FALSE())),IF($A66="NAUTICS",IF(VLOOKUP($C66,nautics!$B$2:$F$1200,3,FALSE())="","",VLOOKUP($C66,nautics!$B$2:$F$1200,3,FALSE())),IF($A66="ST",IF(VLOOKUP($C66,st!$B$2:$F$400,3,FALSE())="","",VLOOKUP($C66,st!$B$2:$F$400,3,FALSE())),""))),"")</f>
        <v/>
      </c>
      <c r="F66" s="35" t="str">
        <f>IFERROR(IF($A66="HDC",IF(VLOOKUP($C66,hdc!$B$2:$F$1600,4,FALSE())="","",VLOOKUP($C66,hdc!$B$2:$F$1600,4,FALSE())),IF($A66="NAUTICS",IF(VLOOKUP($C66,nautics!$B$2:$F$1200,4,FALSE())="","",VLOOKUP($C66,nautics!$B$2:$F$1200,4,FALSE())),IF($A66="ST",IF(VLOOKUP($C66,st!$B$2:$F$400,4,FALSE())="","",VLOOKUP($C66,st!$B$2:$F$400,4,FALSE())),""))),"")</f>
        <v/>
      </c>
      <c r="G66" s="35" t="str">
        <f>IFERROR(IF($A66="HDC",IF(VLOOKUP($C66,hdc!$B$2:$F$1600,5,FALSE())="","",VLOOKUP($C66,hdc!$B$2:$F$1600,5,FALSE())),IF($A66="NAUTICS",IF(VLOOKUP($C66,nautics!$B$2:$F$1200,5,FALSE())="","",VLOOKUP($C66,nautics!$B$2:$F$1200,5,FALSE())),IF($A66="ST",IF(VLOOKUP($C66,st!$B$2:$F$400,5,FALSE())="","",VLOOKUP($C66,st!$B$2:$F$400,5,FALSE())),""))),"")</f>
        <v/>
      </c>
      <c r="H66" s="35" t="s">
        <v>803</v>
      </c>
      <c r="I66" s="35" t="s">
        <v>31</v>
      </c>
      <c r="J66" s="35" t="s">
        <v>477</v>
      </c>
      <c r="K66" s="35">
        <f t="shared" si="0"/>
        <v>4</v>
      </c>
      <c r="L66" s="35" t="s">
        <v>110</v>
      </c>
      <c r="M66" s="35" t="s">
        <v>111</v>
      </c>
      <c r="N66" s="35" t="s">
        <v>53</v>
      </c>
      <c r="O66" s="35" t="s">
        <v>55</v>
      </c>
      <c r="P66" s="35" t="s">
        <v>480</v>
      </c>
      <c r="Q66" s="35" t="s">
        <v>481</v>
      </c>
      <c r="R66" s="35" t="s">
        <v>247</v>
      </c>
      <c r="S66" s="35" t="s">
        <v>53</v>
      </c>
      <c r="T66" s="35" t="s">
        <v>55</v>
      </c>
      <c r="U66" s="35" t="s">
        <v>89</v>
      </c>
      <c r="W66" s="35" t="s">
        <v>78</v>
      </c>
      <c r="X66" s="35" t="s">
        <v>59</v>
      </c>
      <c r="Y66" s="35" t="s">
        <v>89</v>
      </c>
      <c r="Z66" s="35" t="s">
        <v>89</v>
      </c>
    </row>
    <row r="67" spans="1:26" ht="15" customHeight="1">
      <c r="A67" s="35" t="s">
        <v>1300</v>
      </c>
      <c r="B67" s="35" t="s">
        <v>462</v>
      </c>
      <c r="C67" s="35" t="s">
        <v>814</v>
      </c>
      <c r="D67" s="35">
        <f>IFERROR(IF($A67="HDC",IF(VLOOKUP($C67,hdc!$B$2:$F$1600,2,FALSE())="","",VLOOKUP($C67,hdc!$B$2:$F$1600,2,FALSE())),IF($A67="NAUTICS",IF(VLOOKUP($C67,nautics!$B$2:$F$1200,2,FALSE())="","",VLOOKUP($C67,nautics!$B$2:$F$1200,2,FALSE())),IF($A67="ST",IF(VLOOKUP($C67,st!$B$2:$F$400,2,FALSE())="","",VLOOKUP($C67,st!$B$2:$F$400,2,FALSE())),""))),"")</f>
        <v>1</v>
      </c>
      <c r="E67" s="35" t="str">
        <f>IFERROR(IF($A67="HDC",IF(VLOOKUP($C67,hdc!$B$2:$F$1600,3,FALSE())="","",VLOOKUP($C67,hdc!$B$2:$F$1600,3,FALSE())),IF($A67="NAUTICS",IF(VLOOKUP($C67,nautics!$B$2:$F$1200,3,FALSE())="","",VLOOKUP($C67,nautics!$B$2:$F$1200,3,FALSE())),IF($A67="ST",IF(VLOOKUP($C67,st!$B$2:$F$400,3,FALSE())="","",VLOOKUP($C67,st!$B$2:$F$400,3,FALSE())),""))),"")</f>
        <v/>
      </c>
      <c r="F67" s="35" t="str">
        <f>IFERROR(IF($A67="HDC",IF(VLOOKUP($C67,hdc!$B$2:$F$1600,4,FALSE())="","",VLOOKUP($C67,hdc!$B$2:$F$1600,4,FALSE())),IF($A67="NAUTICS",IF(VLOOKUP($C67,nautics!$B$2:$F$1200,4,FALSE())="","",VLOOKUP($C67,nautics!$B$2:$F$1200,4,FALSE())),IF($A67="ST",IF(VLOOKUP($C67,st!$B$2:$F$400,4,FALSE())="","",VLOOKUP($C67,st!$B$2:$F$400,4,FALSE())),""))),"")</f>
        <v/>
      </c>
      <c r="G67" s="35" t="str">
        <f>IFERROR(IF($A67="HDC",IF(VLOOKUP($C67,hdc!$B$2:$F$1600,5,FALSE())="","",VLOOKUP($C67,hdc!$B$2:$F$1600,5,FALSE())),IF($A67="NAUTICS",IF(VLOOKUP($C67,nautics!$B$2:$F$1200,5,FALSE())="","",VLOOKUP($C67,nautics!$B$2:$F$1200,5,FALSE())),IF($A67="ST",IF(VLOOKUP($C67,st!$B$2:$F$400,5,FALSE())="","",VLOOKUP($C67,st!$B$2:$F$400,5,FALSE())),""))),"")</f>
        <v/>
      </c>
      <c r="H67" s="35" t="s">
        <v>803</v>
      </c>
      <c r="I67" s="35" t="s">
        <v>31</v>
      </c>
      <c r="J67" s="35" t="s">
        <v>477</v>
      </c>
      <c r="K67" s="35">
        <f t="shared" si="0"/>
        <v>4</v>
      </c>
      <c r="L67" s="35" t="s">
        <v>110</v>
      </c>
      <c r="M67" s="35" t="s">
        <v>111</v>
      </c>
      <c r="N67" s="35" t="s">
        <v>53</v>
      </c>
      <c r="O67" s="35" t="s">
        <v>55</v>
      </c>
      <c r="P67" s="35" t="s">
        <v>495</v>
      </c>
      <c r="Q67" s="35" t="s">
        <v>496</v>
      </c>
      <c r="R67" s="35" t="s">
        <v>247</v>
      </c>
      <c r="S67" s="35" t="s">
        <v>53</v>
      </c>
      <c r="T67" s="35" t="s">
        <v>55</v>
      </c>
      <c r="U67" s="35" t="s">
        <v>89</v>
      </c>
      <c r="W67" s="35" t="s">
        <v>78</v>
      </c>
      <c r="X67" s="35" t="s">
        <v>59</v>
      </c>
      <c r="Y67" s="35" t="s">
        <v>89</v>
      </c>
      <c r="Z67" s="35" t="s">
        <v>89</v>
      </c>
    </row>
    <row r="68" spans="1:26" ht="15" customHeight="1">
      <c r="A68" s="35" t="s">
        <v>1300</v>
      </c>
      <c r="B68" s="35" t="s">
        <v>462</v>
      </c>
      <c r="C68" s="35" t="s">
        <v>823</v>
      </c>
      <c r="D68" s="35">
        <f>IFERROR(IF($A68="HDC",IF(VLOOKUP($C68,hdc!$B$2:$F$1600,2,FALSE())="","",VLOOKUP($C68,hdc!$B$2:$F$1600,2,FALSE())),IF($A68="NAUTICS",IF(VLOOKUP($C68,nautics!$B$2:$F$1200,2,FALSE())="","",VLOOKUP($C68,nautics!$B$2:$F$1200,2,FALSE())),IF($A68="ST",IF(VLOOKUP($C68,st!$B$2:$F$400,2,FALSE())="","",VLOOKUP($C68,st!$B$2:$F$400,2,FALSE())),""))),"")</f>
        <v>1</v>
      </c>
      <c r="E68" s="35" t="str">
        <f>IFERROR(IF($A68="HDC",IF(VLOOKUP($C68,hdc!$B$2:$F$1600,3,FALSE())="","",VLOOKUP($C68,hdc!$B$2:$F$1600,3,FALSE())),IF($A68="NAUTICS",IF(VLOOKUP($C68,nautics!$B$2:$F$1200,3,FALSE())="","",VLOOKUP($C68,nautics!$B$2:$F$1200,3,FALSE())),IF($A68="ST",IF(VLOOKUP($C68,st!$B$2:$F$400,3,FALSE())="","",VLOOKUP($C68,st!$B$2:$F$400,3,FALSE())),""))),"")</f>
        <v/>
      </c>
      <c r="F68" s="35" t="str">
        <f>IFERROR(IF($A68="HDC",IF(VLOOKUP($C68,hdc!$B$2:$F$1600,4,FALSE())="","",VLOOKUP($C68,hdc!$B$2:$F$1600,4,FALSE())),IF($A68="NAUTICS",IF(VLOOKUP($C68,nautics!$B$2:$F$1200,4,FALSE())="","",VLOOKUP($C68,nautics!$B$2:$F$1200,4,FALSE())),IF($A68="ST",IF(VLOOKUP($C68,st!$B$2:$F$400,4,FALSE())="","",VLOOKUP($C68,st!$B$2:$F$400,4,FALSE())),""))),"")</f>
        <v/>
      </c>
      <c r="G68" s="35" t="str">
        <f>IFERROR(IF($A68="HDC",IF(VLOOKUP($C68,hdc!$B$2:$F$1600,5,FALSE())="","",VLOOKUP($C68,hdc!$B$2:$F$1600,5,FALSE())),IF($A68="NAUTICS",IF(VLOOKUP($C68,nautics!$B$2:$F$1200,5,FALSE())="","",VLOOKUP($C68,nautics!$B$2:$F$1200,5,FALSE())),IF($A68="ST",IF(VLOOKUP($C68,st!$B$2:$F$400,5,FALSE())="","",VLOOKUP($C68,st!$B$2:$F$400,5,FALSE())),""))),"")</f>
        <v/>
      </c>
      <c r="H68" s="35" t="s">
        <v>803</v>
      </c>
      <c r="I68" s="35" t="s">
        <v>31</v>
      </c>
      <c r="J68" s="35" t="s">
        <v>477</v>
      </c>
      <c r="K68" s="35">
        <f t="shared" si="0"/>
        <v>4</v>
      </c>
      <c r="L68" s="35" t="s">
        <v>110</v>
      </c>
      <c r="M68" s="35" t="s">
        <v>111</v>
      </c>
      <c r="N68" s="35" t="s">
        <v>53</v>
      </c>
      <c r="O68" s="35" t="s">
        <v>55</v>
      </c>
      <c r="P68" s="35" t="s">
        <v>495</v>
      </c>
      <c r="Q68" s="35" t="s">
        <v>496</v>
      </c>
      <c r="R68" s="35" t="s">
        <v>247</v>
      </c>
      <c r="S68" s="35" t="s">
        <v>53</v>
      </c>
      <c r="T68" s="35" t="s">
        <v>55</v>
      </c>
      <c r="U68" s="35" t="s">
        <v>89</v>
      </c>
      <c r="W68" s="35" t="s">
        <v>78</v>
      </c>
      <c r="X68" s="35" t="s">
        <v>59</v>
      </c>
      <c r="Y68" s="35" t="s">
        <v>89</v>
      </c>
      <c r="Z68" s="35" t="s">
        <v>89</v>
      </c>
    </row>
    <row r="69" spans="1:26" ht="15" customHeight="1">
      <c r="A69" s="35" t="s">
        <v>1300</v>
      </c>
      <c r="B69" s="35" t="s">
        <v>462</v>
      </c>
      <c r="C69" s="35" t="s">
        <v>839</v>
      </c>
      <c r="D69" s="35">
        <f>IFERROR(IF($A69="HDC",IF(VLOOKUP($C69,hdc!$B$2:$F$1600,2,FALSE())="","",VLOOKUP($C69,hdc!$B$2:$F$1600,2,FALSE())),IF($A69="NAUTICS",IF(VLOOKUP($C69,nautics!$B$2:$F$1200,2,FALSE())="","",VLOOKUP($C69,nautics!$B$2:$F$1200,2,FALSE())),IF($A69="ST",IF(VLOOKUP($C69,st!$B$2:$F$400,2,FALSE())="","",VLOOKUP($C69,st!$B$2:$F$400,2,FALSE())),""))),"")</f>
        <v>1</v>
      </c>
      <c r="E69" s="35" t="str">
        <f>IFERROR(IF($A69="HDC",IF(VLOOKUP($C69,hdc!$B$2:$F$1600,3,FALSE())="","",VLOOKUP($C69,hdc!$B$2:$F$1600,3,FALSE())),IF($A69="NAUTICS",IF(VLOOKUP($C69,nautics!$B$2:$F$1200,3,FALSE())="","",VLOOKUP($C69,nautics!$B$2:$F$1200,3,FALSE())),IF($A69="ST",IF(VLOOKUP($C69,st!$B$2:$F$400,3,FALSE())="","",VLOOKUP($C69,st!$B$2:$F$400,3,FALSE())),""))),"")</f>
        <v/>
      </c>
      <c r="F69" s="35" t="str">
        <f>IFERROR(IF($A69="HDC",IF(VLOOKUP($C69,hdc!$B$2:$F$1600,4,FALSE())="","",VLOOKUP($C69,hdc!$B$2:$F$1600,4,FALSE())),IF($A69="NAUTICS",IF(VLOOKUP($C69,nautics!$B$2:$F$1200,4,FALSE())="","",VLOOKUP($C69,nautics!$B$2:$F$1200,4,FALSE())),IF($A69="ST",IF(VLOOKUP($C69,st!$B$2:$F$400,4,FALSE())="","",VLOOKUP($C69,st!$B$2:$F$400,4,FALSE())),""))),"")</f>
        <v/>
      </c>
      <c r="G69" s="35" t="str">
        <f>IFERROR(IF($A69="HDC",IF(VLOOKUP($C69,hdc!$B$2:$F$1600,5,FALSE())="","",VLOOKUP($C69,hdc!$B$2:$F$1600,5,FALSE())),IF($A69="NAUTICS",IF(VLOOKUP($C69,nautics!$B$2:$F$1200,5,FALSE())="","",VLOOKUP($C69,nautics!$B$2:$F$1200,5,FALSE())),IF($A69="ST",IF(VLOOKUP($C69,st!$B$2:$F$400,5,FALSE())="","",VLOOKUP($C69,st!$B$2:$F$400,5,FALSE())),""))),"")</f>
        <v/>
      </c>
      <c r="H69" s="35" t="s">
        <v>847</v>
      </c>
      <c r="I69" s="35" t="s">
        <v>31</v>
      </c>
      <c r="J69" s="35" t="s">
        <v>849</v>
      </c>
      <c r="K69" s="35">
        <f t="shared" si="0"/>
        <v>9</v>
      </c>
      <c r="L69" s="35" t="s">
        <v>288</v>
      </c>
      <c r="M69" s="35" t="s">
        <v>289</v>
      </c>
      <c r="N69" s="35" t="s">
        <v>174</v>
      </c>
      <c r="O69" s="35" t="s">
        <v>175</v>
      </c>
      <c r="P69" s="35" t="s">
        <v>509</v>
      </c>
      <c r="Q69" s="35" t="s">
        <v>510</v>
      </c>
      <c r="R69" s="35" t="s">
        <v>247</v>
      </c>
      <c r="S69" s="35" t="s">
        <v>174</v>
      </c>
      <c r="T69" s="35" t="s">
        <v>175</v>
      </c>
      <c r="U69" s="35" t="s">
        <v>89</v>
      </c>
      <c r="W69" s="35" t="s">
        <v>78</v>
      </c>
      <c r="X69" s="35" t="s">
        <v>59</v>
      </c>
      <c r="Y69" s="35" t="s">
        <v>89</v>
      </c>
      <c r="Z69" s="35" t="s">
        <v>89</v>
      </c>
    </row>
    <row r="70" spans="1:26" ht="15" customHeight="1">
      <c r="A70" s="35" t="s">
        <v>1300</v>
      </c>
      <c r="B70" s="35" t="s">
        <v>462</v>
      </c>
      <c r="C70" s="35" t="s">
        <v>864</v>
      </c>
      <c r="D70" s="35">
        <f>IFERROR(IF($A70="HDC",IF(VLOOKUP($C70,hdc!$B$2:$F$1600,2,FALSE())="","",VLOOKUP($C70,hdc!$B$2:$F$1600,2,FALSE())),IF($A70="NAUTICS",IF(VLOOKUP($C70,nautics!$B$2:$F$1200,2,FALSE())="","",VLOOKUP($C70,nautics!$B$2:$F$1200,2,FALSE())),IF($A70="ST",IF(VLOOKUP($C70,st!$B$2:$F$400,2,FALSE())="","",VLOOKUP($C70,st!$B$2:$F$400,2,FALSE())),""))),"")</f>
        <v>1</v>
      </c>
      <c r="E70" s="35" t="str">
        <f>IFERROR(IF($A70="HDC",IF(VLOOKUP($C70,hdc!$B$2:$F$1600,3,FALSE())="","",VLOOKUP($C70,hdc!$B$2:$F$1600,3,FALSE())),IF($A70="NAUTICS",IF(VLOOKUP($C70,nautics!$B$2:$F$1200,3,FALSE())="","",VLOOKUP($C70,nautics!$B$2:$F$1200,3,FALSE())),IF($A70="ST",IF(VLOOKUP($C70,st!$B$2:$F$400,3,FALSE())="","",VLOOKUP($C70,st!$B$2:$F$400,3,FALSE())),""))),"")</f>
        <v/>
      </c>
      <c r="F70" s="35" t="str">
        <f>IFERROR(IF($A70="HDC",IF(VLOOKUP($C70,hdc!$B$2:$F$1600,4,FALSE())="","",VLOOKUP($C70,hdc!$B$2:$F$1600,4,FALSE())),IF($A70="NAUTICS",IF(VLOOKUP($C70,nautics!$B$2:$F$1200,4,FALSE())="","",VLOOKUP($C70,nautics!$B$2:$F$1200,4,FALSE())),IF($A70="ST",IF(VLOOKUP($C70,st!$B$2:$F$400,4,FALSE())="","",VLOOKUP($C70,st!$B$2:$F$400,4,FALSE())),""))),"")</f>
        <v/>
      </c>
      <c r="G70" s="35" t="str">
        <f>IFERROR(IF($A70="HDC",IF(VLOOKUP($C70,hdc!$B$2:$F$1600,5,FALSE())="","",VLOOKUP($C70,hdc!$B$2:$F$1600,5,FALSE())),IF($A70="NAUTICS",IF(VLOOKUP($C70,nautics!$B$2:$F$1200,5,FALSE())="","",VLOOKUP($C70,nautics!$B$2:$F$1200,5,FALSE())),IF($A70="ST",IF(VLOOKUP($C70,st!$B$2:$F$400,5,FALSE())="","",VLOOKUP($C70,st!$B$2:$F$400,5,FALSE())),""))),"")</f>
        <v/>
      </c>
      <c r="H70" s="35" t="s">
        <v>847</v>
      </c>
      <c r="I70" s="35" t="s">
        <v>31</v>
      </c>
      <c r="J70" s="35" t="s">
        <v>868</v>
      </c>
      <c r="K70" s="35">
        <f t="shared" si="0"/>
        <v>9</v>
      </c>
      <c r="L70" s="35" t="s">
        <v>288</v>
      </c>
      <c r="M70" s="35" t="s">
        <v>289</v>
      </c>
      <c r="N70" s="35" t="s">
        <v>174</v>
      </c>
      <c r="O70" s="35" t="s">
        <v>175</v>
      </c>
      <c r="P70" s="35" t="s">
        <v>509</v>
      </c>
      <c r="Q70" s="35" t="s">
        <v>510</v>
      </c>
      <c r="R70" s="35" t="s">
        <v>247</v>
      </c>
      <c r="S70" s="35" t="s">
        <v>174</v>
      </c>
      <c r="T70" s="35" t="s">
        <v>175</v>
      </c>
      <c r="U70" s="35" t="s">
        <v>89</v>
      </c>
      <c r="W70" s="35" t="s">
        <v>78</v>
      </c>
      <c r="X70" s="35" t="s">
        <v>59</v>
      </c>
      <c r="Y70" s="35" t="s">
        <v>89</v>
      </c>
      <c r="Z70" s="35" t="s">
        <v>89</v>
      </c>
    </row>
    <row r="71" spans="1:26" ht="15" customHeight="1">
      <c r="A71" s="35" t="s">
        <v>1300</v>
      </c>
      <c r="B71" s="35" t="s">
        <v>462</v>
      </c>
      <c r="C71" s="35" t="s">
        <v>879</v>
      </c>
      <c r="D71" s="35">
        <f>IFERROR(IF($A71="HDC",IF(VLOOKUP($C71,hdc!$B$2:$F$1600,2,FALSE())="","",VLOOKUP($C71,hdc!$B$2:$F$1600,2,FALSE())),IF($A71="NAUTICS",IF(VLOOKUP($C71,nautics!$B$2:$F$1200,2,FALSE())="","",VLOOKUP($C71,nautics!$B$2:$F$1200,2,FALSE())),IF($A71="ST",IF(VLOOKUP($C71,st!$B$2:$F$400,2,FALSE())="","",VLOOKUP($C71,st!$B$2:$F$400,2,FALSE())),""))),"")</f>
        <v>1</v>
      </c>
      <c r="E71" s="35" t="str">
        <f>IFERROR(IF($A71="HDC",IF(VLOOKUP($C71,hdc!$B$2:$F$1600,3,FALSE())="","",VLOOKUP($C71,hdc!$B$2:$F$1600,3,FALSE())),IF($A71="NAUTICS",IF(VLOOKUP($C71,nautics!$B$2:$F$1200,3,FALSE())="","",VLOOKUP($C71,nautics!$B$2:$F$1200,3,FALSE())),IF($A71="ST",IF(VLOOKUP($C71,st!$B$2:$F$400,3,FALSE())="","",VLOOKUP($C71,st!$B$2:$F$400,3,FALSE())),""))),"")</f>
        <v/>
      </c>
      <c r="F71" s="35" t="str">
        <f>IFERROR(IF($A71="HDC",IF(VLOOKUP($C71,hdc!$B$2:$F$1600,4,FALSE())="","",VLOOKUP($C71,hdc!$B$2:$F$1600,4,FALSE())),IF($A71="NAUTICS",IF(VLOOKUP($C71,nautics!$B$2:$F$1200,4,FALSE())="","",VLOOKUP($C71,nautics!$B$2:$F$1200,4,FALSE())),IF($A71="ST",IF(VLOOKUP($C71,st!$B$2:$F$400,4,FALSE())="","",VLOOKUP($C71,st!$B$2:$F$400,4,FALSE())),""))),"")</f>
        <v/>
      </c>
      <c r="G71" s="35" t="str">
        <f>IFERROR(IF($A71="HDC",IF(VLOOKUP($C71,hdc!$B$2:$F$1600,5,FALSE())="","",VLOOKUP($C71,hdc!$B$2:$F$1600,5,FALSE())),IF($A71="NAUTICS",IF(VLOOKUP($C71,nautics!$B$2:$F$1200,5,FALSE())="","",VLOOKUP($C71,nautics!$B$2:$F$1200,5,FALSE())),IF($A71="ST",IF(VLOOKUP($C71,st!$B$2:$F$400,5,FALSE())="","",VLOOKUP($C71,st!$B$2:$F$400,5,FALSE())),""))),"")</f>
        <v/>
      </c>
      <c r="H71" s="35" t="s">
        <v>847</v>
      </c>
      <c r="I71" s="35" t="s">
        <v>31</v>
      </c>
      <c r="J71" s="35" t="s">
        <v>504</v>
      </c>
      <c r="K71" s="35">
        <f t="shared" si="0"/>
        <v>6</v>
      </c>
      <c r="L71" s="35" t="s">
        <v>288</v>
      </c>
      <c r="M71" s="35" t="s">
        <v>289</v>
      </c>
      <c r="N71" s="35" t="s">
        <v>174</v>
      </c>
      <c r="O71" s="35" t="s">
        <v>175</v>
      </c>
      <c r="P71" s="35" t="s">
        <v>534</v>
      </c>
      <c r="Q71" s="35" t="s">
        <v>535</v>
      </c>
      <c r="R71" s="35" t="s">
        <v>247</v>
      </c>
      <c r="S71" s="35" t="s">
        <v>174</v>
      </c>
      <c r="T71" s="35" t="s">
        <v>175</v>
      </c>
      <c r="U71" s="35" t="s">
        <v>89</v>
      </c>
      <c r="W71" s="35" t="s">
        <v>78</v>
      </c>
      <c r="X71" s="35" t="s">
        <v>59</v>
      </c>
      <c r="Y71" s="35" t="s">
        <v>89</v>
      </c>
      <c r="Z71" s="35" t="s">
        <v>89</v>
      </c>
    </row>
    <row r="72" spans="1:26" ht="15" customHeight="1">
      <c r="A72" s="35" t="s">
        <v>1300</v>
      </c>
      <c r="B72" s="35" t="s">
        <v>462</v>
      </c>
      <c r="C72" s="35" t="s">
        <v>888</v>
      </c>
      <c r="D72" s="35">
        <f>IFERROR(IF($A72="HDC",IF(VLOOKUP($C72,hdc!$B$2:$F$1600,2,FALSE())="","",VLOOKUP($C72,hdc!$B$2:$F$1600,2,FALSE())),IF($A72="NAUTICS",IF(VLOOKUP($C72,nautics!$B$2:$F$1200,2,FALSE())="","",VLOOKUP($C72,nautics!$B$2:$F$1200,2,FALSE())),IF($A72="ST",IF(VLOOKUP($C72,st!$B$2:$F$400,2,FALSE())="","",VLOOKUP($C72,st!$B$2:$F$400,2,FALSE())),""))),"")</f>
        <v>1</v>
      </c>
      <c r="E72" s="35" t="str">
        <f>IFERROR(IF($A72="HDC",IF(VLOOKUP($C72,hdc!$B$2:$F$1600,3,FALSE())="","",VLOOKUP($C72,hdc!$B$2:$F$1600,3,FALSE())),IF($A72="NAUTICS",IF(VLOOKUP($C72,nautics!$B$2:$F$1200,3,FALSE())="","",VLOOKUP($C72,nautics!$B$2:$F$1200,3,FALSE())),IF($A72="ST",IF(VLOOKUP($C72,st!$B$2:$F$400,3,FALSE())="","",VLOOKUP($C72,st!$B$2:$F$400,3,FALSE())),""))),"")</f>
        <v/>
      </c>
      <c r="F72" s="35" t="str">
        <f>IFERROR(IF($A72="HDC",IF(VLOOKUP($C72,hdc!$B$2:$F$1600,4,FALSE())="","",VLOOKUP($C72,hdc!$B$2:$F$1600,4,FALSE())),IF($A72="NAUTICS",IF(VLOOKUP($C72,nautics!$B$2:$F$1200,4,FALSE())="","",VLOOKUP($C72,nautics!$B$2:$F$1200,4,FALSE())),IF($A72="ST",IF(VLOOKUP($C72,st!$B$2:$F$400,4,FALSE())="","",VLOOKUP($C72,st!$B$2:$F$400,4,FALSE())),""))),"")</f>
        <v/>
      </c>
      <c r="G72" s="35" t="str">
        <f>IFERROR(IF($A72="HDC",IF(VLOOKUP($C72,hdc!$B$2:$F$1600,5,FALSE())="","",VLOOKUP($C72,hdc!$B$2:$F$1600,5,FALSE())),IF($A72="NAUTICS",IF(VLOOKUP($C72,nautics!$B$2:$F$1200,5,FALSE())="","",VLOOKUP($C72,nautics!$B$2:$F$1200,5,FALSE())),IF($A72="ST",IF(VLOOKUP($C72,st!$B$2:$F$400,5,FALSE())="","",VLOOKUP($C72,st!$B$2:$F$400,5,FALSE())),""))),"")</f>
        <v/>
      </c>
      <c r="H72" s="35" t="s">
        <v>847</v>
      </c>
      <c r="I72" s="35" t="s">
        <v>31</v>
      </c>
      <c r="J72" s="35" t="s">
        <v>504</v>
      </c>
      <c r="K72" s="35">
        <f t="shared" si="0"/>
        <v>6</v>
      </c>
      <c r="L72" s="35" t="s">
        <v>288</v>
      </c>
      <c r="M72" s="35" t="s">
        <v>289</v>
      </c>
      <c r="N72" s="35" t="s">
        <v>174</v>
      </c>
      <c r="O72" s="35" t="s">
        <v>175</v>
      </c>
      <c r="P72" s="35" t="s">
        <v>534</v>
      </c>
      <c r="Q72" s="35" t="s">
        <v>535</v>
      </c>
      <c r="R72" s="35" t="s">
        <v>247</v>
      </c>
      <c r="S72" s="35" t="s">
        <v>174</v>
      </c>
      <c r="T72" s="35" t="s">
        <v>175</v>
      </c>
      <c r="U72" s="35" t="s">
        <v>89</v>
      </c>
      <c r="W72" s="35" t="s">
        <v>78</v>
      </c>
      <c r="X72" s="35" t="s">
        <v>59</v>
      </c>
      <c r="Y72" s="35" t="s">
        <v>89</v>
      </c>
      <c r="Z72" s="35" t="s">
        <v>89</v>
      </c>
    </row>
    <row r="73" spans="1:26" ht="15" customHeight="1">
      <c r="A73" s="35" t="s">
        <v>1300</v>
      </c>
      <c r="B73" s="35" t="s">
        <v>462</v>
      </c>
      <c r="C73" s="35" t="s">
        <v>898</v>
      </c>
      <c r="D73" s="35">
        <f>IFERROR(IF($A73="HDC",IF(VLOOKUP($C73,hdc!$B$2:$F$1600,2,FALSE())="","",VLOOKUP($C73,hdc!$B$2:$F$1600,2,FALSE())),IF($A73="NAUTICS",IF(VLOOKUP($C73,nautics!$B$2:$F$1200,2,FALSE())="","",VLOOKUP($C73,nautics!$B$2:$F$1200,2,FALSE())),IF($A73="ST",IF(VLOOKUP($C73,st!$B$2:$F$400,2,FALSE())="","",VLOOKUP($C73,st!$B$2:$F$400,2,FALSE())),""))),"")</f>
        <v>1</v>
      </c>
      <c r="E73" s="35" t="str">
        <f>IFERROR(IF($A73="HDC",IF(VLOOKUP($C73,hdc!$B$2:$F$1600,3,FALSE())="","",VLOOKUP($C73,hdc!$B$2:$F$1600,3,FALSE())),IF($A73="NAUTICS",IF(VLOOKUP($C73,nautics!$B$2:$F$1200,3,FALSE())="","",VLOOKUP($C73,nautics!$B$2:$F$1200,3,FALSE())),IF($A73="ST",IF(VLOOKUP($C73,st!$B$2:$F$400,3,FALSE())="","",VLOOKUP($C73,st!$B$2:$F$400,3,FALSE())),""))),"")</f>
        <v/>
      </c>
      <c r="F73" s="35" t="str">
        <f>IFERROR(IF($A73="HDC",IF(VLOOKUP($C73,hdc!$B$2:$F$1600,4,FALSE())="","",VLOOKUP($C73,hdc!$B$2:$F$1600,4,FALSE())),IF($A73="NAUTICS",IF(VLOOKUP($C73,nautics!$B$2:$F$1200,4,FALSE())="","",VLOOKUP($C73,nautics!$B$2:$F$1200,4,FALSE())),IF($A73="ST",IF(VLOOKUP($C73,st!$B$2:$F$400,4,FALSE())="","",VLOOKUP($C73,st!$B$2:$F$400,4,FALSE())),""))),"")</f>
        <v/>
      </c>
      <c r="G73" s="35" t="str">
        <f>IFERROR(IF($A73="HDC",IF(VLOOKUP($C73,hdc!$B$2:$F$1600,5,FALSE())="","",VLOOKUP($C73,hdc!$B$2:$F$1600,5,FALSE())),IF($A73="NAUTICS",IF(VLOOKUP($C73,nautics!$B$2:$F$1200,5,FALSE())="","",VLOOKUP($C73,nautics!$B$2:$F$1200,5,FALSE())),IF($A73="ST",IF(VLOOKUP($C73,st!$B$2:$F$400,5,FALSE())="","",VLOOKUP($C73,st!$B$2:$F$400,5,FALSE())),""))),"")</f>
        <v/>
      </c>
      <c r="H73" s="35" t="s">
        <v>803</v>
      </c>
      <c r="I73" s="35" t="s">
        <v>31</v>
      </c>
      <c r="J73" s="35" t="s">
        <v>552</v>
      </c>
      <c r="K73" s="35">
        <f t="shared" si="0"/>
        <v>5</v>
      </c>
      <c r="L73" s="35" t="s">
        <v>159</v>
      </c>
      <c r="M73" s="35" t="s">
        <v>160</v>
      </c>
      <c r="N73" s="35" t="s">
        <v>43</v>
      </c>
      <c r="O73" s="35" t="s">
        <v>45</v>
      </c>
      <c r="P73" s="35" t="s">
        <v>555</v>
      </c>
      <c r="Q73" s="35" t="s">
        <v>556</v>
      </c>
      <c r="R73" s="35" t="s">
        <v>247</v>
      </c>
      <c r="S73" s="35" t="s">
        <v>43</v>
      </c>
      <c r="T73" s="35" t="s">
        <v>45</v>
      </c>
      <c r="U73" s="35" t="s">
        <v>89</v>
      </c>
      <c r="W73" s="35" t="s">
        <v>78</v>
      </c>
      <c r="X73" s="35" t="s">
        <v>59</v>
      </c>
      <c r="Y73" s="35" t="s">
        <v>89</v>
      </c>
      <c r="Z73" s="35" t="s">
        <v>89</v>
      </c>
    </row>
    <row r="74" spans="1:26" ht="15" customHeight="1">
      <c r="A74" s="35" t="s">
        <v>1300</v>
      </c>
      <c r="B74" s="35" t="s">
        <v>462</v>
      </c>
      <c r="C74" s="35" t="s">
        <v>908</v>
      </c>
      <c r="D74" s="35">
        <f>IFERROR(IF($A74="HDC",IF(VLOOKUP($C74,hdc!$B$2:$F$1600,2,FALSE())="","",VLOOKUP($C74,hdc!$B$2:$F$1600,2,FALSE())),IF($A74="NAUTICS",IF(VLOOKUP($C74,nautics!$B$2:$F$1200,2,FALSE())="","",VLOOKUP($C74,nautics!$B$2:$F$1200,2,FALSE())),IF($A74="ST",IF(VLOOKUP($C74,st!$B$2:$F$400,2,FALSE())="","",VLOOKUP($C74,st!$B$2:$F$400,2,FALSE())),""))),"")</f>
        <v>1</v>
      </c>
      <c r="E74" s="35" t="str">
        <f>IFERROR(IF($A74="HDC",IF(VLOOKUP($C74,hdc!$B$2:$F$1600,3,FALSE())="","",VLOOKUP($C74,hdc!$B$2:$F$1600,3,FALSE())),IF($A74="NAUTICS",IF(VLOOKUP($C74,nautics!$B$2:$F$1200,3,FALSE())="","",VLOOKUP($C74,nautics!$B$2:$F$1200,3,FALSE())),IF($A74="ST",IF(VLOOKUP($C74,st!$B$2:$F$400,3,FALSE())="","",VLOOKUP($C74,st!$B$2:$F$400,3,FALSE())),""))),"")</f>
        <v/>
      </c>
      <c r="F74" s="35" t="str">
        <f>IFERROR(IF($A74="HDC",IF(VLOOKUP($C74,hdc!$B$2:$F$1600,4,FALSE())="","",VLOOKUP($C74,hdc!$B$2:$F$1600,4,FALSE())),IF($A74="NAUTICS",IF(VLOOKUP($C74,nautics!$B$2:$F$1200,4,FALSE())="","",VLOOKUP($C74,nautics!$B$2:$F$1200,4,FALSE())),IF($A74="ST",IF(VLOOKUP($C74,st!$B$2:$F$400,4,FALSE())="","",VLOOKUP($C74,st!$B$2:$F$400,4,FALSE())),""))),"")</f>
        <v/>
      </c>
      <c r="G74" s="35" t="str">
        <f>IFERROR(IF($A74="HDC",IF(VLOOKUP($C74,hdc!$B$2:$F$1600,5,FALSE())="","",VLOOKUP($C74,hdc!$B$2:$F$1600,5,FALSE())),IF($A74="NAUTICS",IF(VLOOKUP($C74,nautics!$B$2:$F$1200,5,FALSE())="","",VLOOKUP($C74,nautics!$B$2:$F$1200,5,FALSE())),IF($A74="ST",IF(VLOOKUP($C74,st!$B$2:$F$400,5,FALSE())="","",VLOOKUP($C74,st!$B$2:$F$400,5,FALSE())),""))),"")</f>
        <v/>
      </c>
      <c r="H74" s="35" t="s">
        <v>803</v>
      </c>
      <c r="I74" s="35" t="s">
        <v>31</v>
      </c>
      <c r="J74" s="35" t="s">
        <v>552</v>
      </c>
      <c r="K74" s="35">
        <f t="shared" si="0"/>
        <v>5</v>
      </c>
      <c r="L74" s="35" t="s">
        <v>159</v>
      </c>
      <c r="M74" s="35" t="s">
        <v>160</v>
      </c>
      <c r="N74" s="35" t="s">
        <v>43</v>
      </c>
      <c r="O74" s="35" t="s">
        <v>45</v>
      </c>
      <c r="P74" s="35" t="s">
        <v>555</v>
      </c>
      <c r="Q74" s="35" t="s">
        <v>556</v>
      </c>
      <c r="R74" s="35" t="s">
        <v>247</v>
      </c>
      <c r="S74" s="35" t="s">
        <v>43</v>
      </c>
      <c r="T74" s="35" t="s">
        <v>45</v>
      </c>
      <c r="U74" s="35" t="s">
        <v>89</v>
      </c>
      <c r="W74" s="35" t="s">
        <v>78</v>
      </c>
      <c r="X74" s="35" t="s">
        <v>59</v>
      </c>
      <c r="Y74" s="35" t="s">
        <v>89</v>
      </c>
      <c r="Z74" s="35" t="s">
        <v>89</v>
      </c>
    </row>
    <row r="75" spans="1:26" ht="15" customHeight="1">
      <c r="A75" s="35" t="s">
        <v>1300</v>
      </c>
      <c r="B75" s="35" t="s">
        <v>462</v>
      </c>
      <c r="C75" s="35" t="s">
        <v>933</v>
      </c>
      <c r="D75" s="35">
        <f>IFERROR(IF($A75="HDC",IF(VLOOKUP($C75,hdc!$B$2:$F$1600,2,FALSE())="","",VLOOKUP($C75,hdc!$B$2:$F$1600,2,FALSE())),IF($A75="NAUTICS",IF(VLOOKUP($C75,nautics!$B$2:$F$1200,2,FALSE())="","",VLOOKUP($C75,nautics!$B$2:$F$1200,2,FALSE())),IF($A75="ST",IF(VLOOKUP($C75,st!$B$2:$F$400,2,FALSE())="","",VLOOKUP($C75,st!$B$2:$F$400,2,FALSE())),""))),"")</f>
        <v>1</v>
      </c>
      <c r="E75" s="35" t="str">
        <f>IFERROR(IF($A75="HDC",IF(VLOOKUP($C75,hdc!$B$2:$F$1600,3,FALSE())="","",VLOOKUP($C75,hdc!$B$2:$F$1600,3,FALSE())),IF($A75="NAUTICS",IF(VLOOKUP($C75,nautics!$B$2:$F$1200,3,FALSE())="","",VLOOKUP($C75,nautics!$B$2:$F$1200,3,FALSE())),IF($A75="ST",IF(VLOOKUP($C75,st!$B$2:$F$400,3,FALSE())="","",VLOOKUP($C75,st!$B$2:$F$400,3,FALSE())),""))),"")</f>
        <v/>
      </c>
      <c r="F75" s="35" t="str">
        <f>IFERROR(IF($A75="HDC",IF(VLOOKUP($C75,hdc!$B$2:$F$1600,4,FALSE())="","",VLOOKUP($C75,hdc!$B$2:$F$1600,4,FALSE())),IF($A75="NAUTICS",IF(VLOOKUP($C75,nautics!$B$2:$F$1200,4,FALSE())="","",VLOOKUP($C75,nautics!$B$2:$F$1200,4,FALSE())),IF($A75="ST",IF(VLOOKUP($C75,st!$B$2:$F$400,4,FALSE())="","",VLOOKUP($C75,st!$B$2:$F$400,4,FALSE())),""))),"")</f>
        <v/>
      </c>
      <c r="G75" s="35" t="str">
        <f>IFERROR(IF($A75="HDC",IF(VLOOKUP($C75,hdc!$B$2:$F$1600,5,FALSE())="","",VLOOKUP($C75,hdc!$B$2:$F$1600,5,FALSE())),IF($A75="NAUTICS",IF(VLOOKUP($C75,nautics!$B$2:$F$1200,5,FALSE())="","",VLOOKUP($C75,nautics!$B$2:$F$1200,5,FALSE())),IF($A75="ST",IF(VLOOKUP($C75,st!$B$2:$F$400,5,FALSE())="","",VLOOKUP($C75,st!$B$2:$F$400,5,FALSE())),""))),"")</f>
        <v/>
      </c>
      <c r="H75" s="35" t="s">
        <v>803</v>
      </c>
      <c r="I75" s="35" t="s">
        <v>31</v>
      </c>
      <c r="J75" s="35" t="s">
        <v>552</v>
      </c>
      <c r="K75" s="35">
        <f t="shared" si="0"/>
        <v>5</v>
      </c>
      <c r="L75" s="35" t="s">
        <v>159</v>
      </c>
      <c r="M75" s="35" t="s">
        <v>160</v>
      </c>
      <c r="N75" s="35" t="s">
        <v>43</v>
      </c>
      <c r="O75" s="35" t="s">
        <v>45</v>
      </c>
      <c r="P75" s="35" t="s">
        <v>569</v>
      </c>
      <c r="Q75" s="35" t="s">
        <v>572</v>
      </c>
      <c r="R75" s="35" t="s">
        <v>247</v>
      </c>
      <c r="S75" s="35" t="s">
        <v>43</v>
      </c>
      <c r="T75" s="35" t="s">
        <v>45</v>
      </c>
      <c r="U75" s="35" t="s">
        <v>89</v>
      </c>
      <c r="W75" s="35" t="s">
        <v>78</v>
      </c>
      <c r="X75" s="35" t="s">
        <v>59</v>
      </c>
      <c r="Y75" s="35" t="s">
        <v>89</v>
      </c>
      <c r="Z75" s="35" t="s">
        <v>89</v>
      </c>
    </row>
    <row r="76" spans="1:26" ht="15" customHeight="1">
      <c r="A76" s="35" t="s">
        <v>1300</v>
      </c>
      <c r="B76" s="35" t="s">
        <v>462</v>
      </c>
      <c r="C76" s="35" t="s">
        <v>943</v>
      </c>
      <c r="D76" s="35">
        <f>IFERROR(IF($A76="HDC",IF(VLOOKUP($C76,hdc!$B$2:$F$1600,2,FALSE())="","",VLOOKUP($C76,hdc!$B$2:$F$1600,2,FALSE())),IF($A76="NAUTICS",IF(VLOOKUP($C76,nautics!$B$2:$F$1200,2,FALSE())="","",VLOOKUP($C76,nautics!$B$2:$F$1200,2,FALSE())),IF($A76="ST",IF(VLOOKUP($C76,st!$B$2:$F$400,2,FALSE())="","",VLOOKUP($C76,st!$B$2:$F$400,2,FALSE())),""))),"")</f>
        <v>1</v>
      </c>
      <c r="E76" s="35" t="str">
        <f>IFERROR(IF($A76="HDC",IF(VLOOKUP($C76,hdc!$B$2:$F$1600,3,FALSE())="","",VLOOKUP($C76,hdc!$B$2:$F$1600,3,FALSE())),IF($A76="NAUTICS",IF(VLOOKUP($C76,nautics!$B$2:$F$1200,3,FALSE())="","",VLOOKUP($C76,nautics!$B$2:$F$1200,3,FALSE())),IF($A76="ST",IF(VLOOKUP($C76,st!$B$2:$F$400,3,FALSE())="","",VLOOKUP($C76,st!$B$2:$F$400,3,FALSE())),""))),"")</f>
        <v/>
      </c>
      <c r="F76" s="35" t="str">
        <f>IFERROR(IF($A76="HDC",IF(VLOOKUP($C76,hdc!$B$2:$F$1600,4,FALSE())="","",VLOOKUP($C76,hdc!$B$2:$F$1600,4,FALSE())),IF($A76="NAUTICS",IF(VLOOKUP($C76,nautics!$B$2:$F$1200,4,FALSE())="","",VLOOKUP($C76,nautics!$B$2:$F$1200,4,FALSE())),IF($A76="ST",IF(VLOOKUP($C76,st!$B$2:$F$400,4,FALSE())="","",VLOOKUP($C76,st!$B$2:$F$400,4,FALSE())),""))),"")</f>
        <v/>
      </c>
      <c r="G76" s="35" t="str">
        <f>IFERROR(IF($A76="HDC",IF(VLOOKUP($C76,hdc!$B$2:$F$1600,5,FALSE())="","",VLOOKUP($C76,hdc!$B$2:$F$1600,5,FALSE())),IF($A76="NAUTICS",IF(VLOOKUP($C76,nautics!$B$2:$F$1200,5,FALSE())="","",VLOOKUP($C76,nautics!$B$2:$F$1200,5,FALSE())),IF($A76="ST",IF(VLOOKUP($C76,st!$B$2:$F$400,5,FALSE())="","",VLOOKUP($C76,st!$B$2:$F$400,5,FALSE())),""))),"")</f>
        <v/>
      </c>
      <c r="H76" s="35" t="s">
        <v>803</v>
      </c>
      <c r="I76" s="35" t="s">
        <v>31</v>
      </c>
      <c r="J76" s="35" t="s">
        <v>552</v>
      </c>
      <c r="K76" s="35">
        <f t="shared" si="0"/>
        <v>5</v>
      </c>
      <c r="L76" s="35" t="s">
        <v>159</v>
      </c>
      <c r="M76" s="35" t="s">
        <v>160</v>
      </c>
      <c r="N76" s="35" t="s">
        <v>43</v>
      </c>
      <c r="O76" s="35" t="s">
        <v>45</v>
      </c>
      <c r="P76" s="35" t="s">
        <v>569</v>
      </c>
      <c r="Q76" s="35" t="s">
        <v>572</v>
      </c>
      <c r="R76" s="35" t="s">
        <v>247</v>
      </c>
      <c r="S76" s="35" t="s">
        <v>43</v>
      </c>
      <c r="T76" s="35" t="s">
        <v>45</v>
      </c>
      <c r="U76" s="35" t="s">
        <v>89</v>
      </c>
      <c r="W76" s="35" t="s">
        <v>78</v>
      </c>
      <c r="X76" s="35" t="s">
        <v>59</v>
      </c>
      <c r="Y76" s="35" t="s">
        <v>89</v>
      </c>
      <c r="Z76" s="35" t="s">
        <v>89</v>
      </c>
    </row>
    <row r="77" spans="1:26" ht="15" customHeight="1">
      <c r="A77" s="35" t="s">
        <v>1300</v>
      </c>
      <c r="B77" s="35" t="s">
        <v>574</v>
      </c>
      <c r="C77" s="35" t="s">
        <v>956</v>
      </c>
      <c r="D77" s="35">
        <f>IFERROR(IF($A77="HDC",IF(VLOOKUP($C77,hdc!$B$2:$F$1600,2,FALSE())="","",VLOOKUP($C77,hdc!$B$2:$F$1600,2,FALSE())),IF($A77="NAUTICS",IF(VLOOKUP($C77,nautics!$B$2:$F$1200,2,FALSE())="","",VLOOKUP($C77,nautics!$B$2:$F$1200,2,FALSE())),IF($A77="ST",IF(VLOOKUP($C77,st!$B$2:$F$400,2,FALSE())="","",VLOOKUP($C77,st!$B$2:$F$400,2,FALSE())),""))),"")</f>
        <v>1</v>
      </c>
      <c r="E77" s="35">
        <f>IFERROR(IF($A77="HDC",IF(VLOOKUP($C77,hdc!$B$2:$F$1600,3,FALSE())="","",VLOOKUP($C77,hdc!$B$2:$F$1600,3,FALSE())),IF($A77="NAUTICS",IF(VLOOKUP($C77,nautics!$B$2:$F$1200,3,FALSE())="","",VLOOKUP($C77,nautics!$B$2:$F$1200,3,FALSE())),IF($A77="ST",IF(VLOOKUP($C77,st!$B$2:$F$400,3,FALSE())="","",VLOOKUP($C77,st!$B$2:$F$400,3,FALSE())),""))),"")</f>
        <v>1</v>
      </c>
      <c r="F77" s="35" t="str">
        <f>IFERROR(IF($A77="HDC",IF(VLOOKUP($C77,hdc!$B$2:$F$1600,4,FALSE())="","",VLOOKUP($C77,hdc!$B$2:$F$1600,4,FALSE())),IF($A77="NAUTICS",IF(VLOOKUP($C77,nautics!$B$2:$F$1200,4,FALSE())="","",VLOOKUP($C77,nautics!$B$2:$F$1200,4,FALSE())),IF($A77="ST",IF(VLOOKUP($C77,st!$B$2:$F$400,4,FALSE())="","",VLOOKUP($C77,st!$B$2:$F$400,4,FALSE())),""))),"")</f>
        <v/>
      </c>
      <c r="G77" s="35" t="str">
        <f>IFERROR(IF($A77="HDC",IF(VLOOKUP($C77,hdc!$B$2:$F$1600,5,FALSE())="","",VLOOKUP($C77,hdc!$B$2:$F$1600,5,FALSE())),IF($A77="NAUTICS",IF(VLOOKUP($C77,nautics!$B$2:$F$1200,5,FALSE())="","",VLOOKUP($C77,nautics!$B$2:$F$1200,5,FALSE())),IF($A77="ST",IF(VLOOKUP($C77,st!$B$2:$F$400,5,FALSE())="","",VLOOKUP($C77,st!$B$2:$F$400,5,FALSE())),""))),"")</f>
        <v/>
      </c>
      <c r="H77" s="35" t="s">
        <v>958</v>
      </c>
      <c r="I77" s="35" t="s">
        <v>31</v>
      </c>
      <c r="J77" s="35" t="s">
        <v>959</v>
      </c>
      <c r="K77" s="35">
        <f t="shared" si="0"/>
        <v>8</v>
      </c>
      <c r="L77" s="35" t="s">
        <v>318</v>
      </c>
      <c r="M77" s="35" t="s">
        <v>319</v>
      </c>
      <c r="N77" s="35" t="s">
        <v>174</v>
      </c>
      <c r="O77" s="35" t="s">
        <v>175</v>
      </c>
      <c r="P77" s="35" t="s">
        <v>963</v>
      </c>
      <c r="Q77" s="35" t="s">
        <v>964</v>
      </c>
      <c r="R77" s="35" t="s">
        <v>965</v>
      </c>
      <c r="S77" s="35" t="s">
        <v>174</v>
      </c>
      <c r="T77" s="35" t="s">
        <v>175</v>
      </c>
      <c r="U77" s="35" t="s">
        <v>967</v>
      </c>
      <c r="W77" s="35" t="s">
        <v>78</v>
      </c>
      <c r="X77" s="35" t="s">
        <v>59</v>
      </c>
      <c r="Y77" s="35" t="s">
        <v>323</v>
      </c>
      <c r="Z77" s="35" t="s">
        <v>968</v>
      </c>
    </row>
    <row r="78" spans="1:26" ht="15" customHeight="1">
      <c r="A78" s="35" t="s">
        <v>1300</v>
      </c>
      <c r="B78" s="35" t="s">
        <v>574</v>
      </c>
      <c r="C78" s="35" t="s">
        <v>970</v>
      </c>
      <c r="D78" s="35">
        <f>IFERROR(IF($A78="HDC",IF(VLOOKUP($C78,hdc!$B$2:$F$1600,2,FALSE())="","",VLOOKUP($C78,hdc!$B$2:$F$1600,2,FALSE())),IF($A78="NAUTICS",IF(VLOOKUP($C78,nautics!$B$2:$F$1200,2,FALSE())="","",VLOOKUP($C78,nautics!$B$2:$F$1200,2,FALSE())),IF($A78="ST",IF(VLOOKUP($C78,st!$B$2:$F$400,2,FALSE())="","",VLOOKUP($C78,st!$B$2:$F$400,2,FALSE())),""))),"")</f>
        <v>1</v>
      </c>
      <c r="E78" s="35">
        <f>IFERROR(IF($A78="HDC",IF(VLOOKUP($C78,hdc!$B$2:$F$1600,3,FALSE())="","",VLOOKUP($C78,hdc!$B$2:$F$1600,3,FALSE())),IF($A78="NAUTICS",IF(VLOOKUP($C78,nautics!$B$2:$F$1200,3,FALSE())="","",VLOOKUP($C78,nautics!$B$2:$F$1200,3,FALSE())),IF($A78="ST",IF(VLOOKUP($C78,st!$B$2:$F$400,3,FALSE())="","",VLOOKUP($C78,st!$B$2:$F$400,3,FALSE())),""))),"")</f>
        <v>1</v>
      </c>
      <c r="F78" s="35" t="str">
        <f>IFERROR(IF($A78="HDC",IF(VLOOKUP($C78,hdc!$B$2:$F$1600,4,FALSE())="","",VLOOKUP($C78,hdc!$B$2:$F$1600,4,FALSE())),IF($A78="NAUTICS",IF(VLOOKUP($C78,nautics!$B$2:$F$1200,4,FALSE())="","",VLOOKUP($C78,nautics!$B$2:$F$1200,4,FALSE())),IF($A78="ST",IF(VLOOKUP($C78,st!$B$2:$F$400,4,FALSE())="","",VLOOKUP($C78,st!$B$2:$F$400,4,FALSE())),""))),"")</f>
        <v/>
      </c>
      <c r="G78" s="35" t="str">
        <f>IFERROR(IF($A78="HDC",IF(VLOOKUP($C78,hdc!$B$2:$F$1600,5,FALSE())="","",VLOOKUP($C78,hdc!$B$2:$F$1600,5,FALSE())),IF($A78="NAUTICS",IF(VLOOKUP($C78,nautics!$B$2:$F$1200,5,FALSE())="","",VLOOKUP($C78,nautics!$B$2:$F$1200,5,FALSE())),IF($A78="ST",IF(VLOOKUP($C78,st!$B$2:$F$400,5,FALSE())="","",VLOOKUP($C78,st!$B$2:$F$400,5,FALSE())),""))),"")</f>
        <v/>
      </c>
      <c r="H78" s="35" t="s">
        <v>554</v>
      </c>
      <c r="I78" s="35" t="s">
        <v>31</v>
      </c>
      <c r="J78" s="35" t="s">
        <v>972</v>
      </c>
      <c r="K78" s="35">
        <f t="shared" si="0"/>
        <v>15</v>
      </c>
      <c r="L78" s="35" t="s">
        <v>318</v>
      </c>
      <c r="M78" s="35" t="s">
        <v>319</v>
      </c>
      <c r="N78" s="35" t="s">
        <v>174</v>
      </c>
      <c r="O78" s="35" t="s">
        <v>175</v>
      </c>
      <c r="P78" s="35" t="s">
        <v>288</v>
      </c>
      <c r="Q78" s="35" t="s">
        <v>289</v>
      </c>
      <c r="R78" s="35" t="s">
        <v>978</v>
      </c>
      <c r="S78" s="35" t="s">
        <v>174</v>
      </c>
      <c r="T78" s="35" t="s">
        <v>175</v>
      </c>
      <c r="U78" s="35" t="s">
        <v>980</v>
      </c>
      <c r="W78" s="35" t="s">
        <v>78</v>
      </c>
      <c r="X78" s="35" t="s">
        <v>59</v>
      </c>
      <c r="Y78" s="35" t="s">
        <v>323</v>
      </c>
      <c r="Z78" s="35" t="s">
        <v>295</v>
      </c>
    </row>
    <row r="79" spans="1:26" ht="15" customHeight="1">
      <c r="A79" s="35" t="s">
        <v>1300</v>
      </c>
      <c r="B79" s="35" t="s">
        <v>584</v>
      </c>
      <c r="C79" s="35" t="s">
        <v>984</v>
      </c>
      <c r="D79" s="35">
        <f>IFERROR(IF($A79="HDC",IF(VLOOKUP($C79,hdc!$B$2:$F$1600,2,FALSE())="","",VLOOKUP($C79,hdc!$B$2:$F$1600,2,FALSE())),IF($A79="NAUTICS",IF(VLOOKUP($C79,nautics!$B$2:$F$1200,2,FALSE())="","",VLOOKUP($C79,nautics!$B$2:$F$1200,2,FALSE())),IF($A79="ST",IF(VLOOKUP($C79,st!$B$2:$F$400,2,FALSE())="","",VLOOKUP($C79,st!$B$2:$F$400,2,FALSE())),""))),"")</f>
        <v>1</v>
      </c>
      <c r="E79" s="35">
        <f>IFERROR(IF($A79="HDC",IF(VLOOKUP($C79,hdc!$B$2:$F$1600,3,FALSE())="","",VLOOKUP($C79,hdc!$B$2:$F$1600,3,FALSE())),IF($A79="NAUTICS",IF(VLOOKUP($C79,nautics!$B$2:$F$1200,3,FALSE())="","",VLOOKUP($C79,nautics!$B$2:$F$1200,3,FALSE())),IF($A79="ST",IF(VLOOKUP($C79,st!$B$2:$F$400,3,FALSE())="","",VLOOKUP($C79,st!$B$2:$F$400,3,FALSE())),""))),"")</f>
        <v>1</v>
      </c>
      <c r="F79" s="35" t="str">
        <f>IFERROR(IF($A79="HDC",IF(VLOOKUP($C79,hdc!$B$2:$F$1600,4,FALSE())="","",VLOOKUP($C79,hdc!$B$2:$F$1600,4,FALSE())),IF($A79="NAUTICS",IF(VLOOKUP($C79,nautics!$B$2:$F$1200,4,FALSE())="","",VLOOKUP($C79,nautics!$B$2:$F$1200,4,FALSE())),IF($A79="ST",IF(VLOOKUP($C79,st!$B$2:$F$400,4,FALSE())="","",VLOOKUP($C79,st!$B$2:$F$400,4,FALSE())),""))),"")</f>
        <v/>
      </c>
      <c r="G79" s="35" t="str">
        <f>IFERROR(IF($A79="HDC",IF(VLOOKUP($C79,hdc!$B$2:$F$1600,5,FALSE())="","",VLOOKUP($C79,hdc!$B$2:$F$1600,5,FALSE())),IF($A79="NAUTICS",IF(VLOOKUP($C79,nautics!$B$2:$F$1200,5,FALSE())="","",VLOOKUP($C79,nautics!$B$2:$F$1200,5,FALSE())),IF($A79="ST",IF(VLOOKUP($C79,st!$B$2:$F$400,5,FALSE())="","",VLOOKUP($C79,st!$B$2:$F$400,5,FALSE())),""))),"")</f>
        <v/>
      </c>
      <c r="H79" s="35" t="s">
        <v>986</v>
      </c>
      <c r="I79" s="35" t="s">
        <v>31</v>
      </c>
      <c r="J79" s="35" t="s">
        <v>232</v>
      </c>
      <c r="K79" s="35">
        <f t="shared" si="0"/>
        <v>10</v>
      </c>
      <c r="L79" s="35" t="s">
        <v>169</v>
      </c>
      <c r="M79" s="35" t="s">
        <v>172</v>
      </c>
      <c r="N79" s="35" t="s">
        <v>174</v>
      </c>
      <c r="O79" s="35" t="s">
        <v>175</v>
      </c>
      <c r="P79" s="35" t="s">
        <v>963</v>
      </c>
      <c r="Q79" s="35" t="s">
        <v>964</v>
      </c>
      <c r="R79" s="35" t="s">
        <v>247</v>
      </c>
      <c r="S79" s="35" t="s">
        <v>174</v>
      </c>
      <c r="T79" s="35" t="s">
        <v>175</v>
      </c>
      <c r="U79" s="35" t="s">
        <v>89</v>
      </c>
      <c r="W79" s="35" t="s">
        <v>78</v>
      </c>
      <c r="X79" s="35" t="s">
        <v>59</v>
      </c>
      <c r="Y79" s="35" t="s">
        <v>89</v>
      </c>
      <c r="Z79" s="35" t="s">
        <v>89</v>
      </c>
    </row>
    <row r="80" spans="1:26" ht="15" customHeight="1">
      <c r="A80" s="35" t="s">
        <v>1300</v>
      </c>
      <c r="B80" s="35" t="s">
        <v>584</v>
      </c>
      <c r="C80" s="35" t="s">
        <v>992</v>
      </c>
      <c r="D80" s="35">
        <f>IFERROR(IF($A80="HDC",IF(VLOOKUP($C80,hdc!$B$2:$F$1600,2,FALSE())="","",VLOOKUP($C80,hdc!$B$2:$F$1600,2,FALSE())),IF($A80="NAUTICS",IF(VLOOKUP($C80,nautics!$B$2:$F$1200,2,FALSE())="","",VLOOKUP($C80,nautics!$B$2:$F$1200,2,FALSE())),IF($A80="ST",IF(VLOOKUP($C80,st!$B$2:$F$400,2,FALSE())="","",VLOOKUP($C80,st!$B$2:$F$400,2,FALSE())),""))),"")</f>
        <v>1</v>
      </c>
      <c r="E80" s="35">
        <f>IFERROR(IF($A80="HDC",IF(VLOOKUP($C80,hdc!$B$2:$F$1600,3,FALSE())="","",VLOOKUP($C80,hdc!$B$2:$F$1600,3,FALSE())),IF($A80="NAUTICS",IF(VLOOKUP($C80,nautics!$B$2:$F$1200,3,FALSE())="","",VLOOKUP($C80,nautics!$B$2:$F$1200,3,FALSE())),IF($A80="ST",IF(VLOOKUP($C80,st!$B$2:$F$400,3,FALSE())="","",VLOOKUP($C80,st!$B$2:$F$400,3,FALSE())),""))),"")</f>
        <v>1</v>
      </c>
      <c r="F80" s="35" t="str">
        <f>IFERROR(IF($A80="HDC",IF(VLOOKUP($C80,hdc!$B$2:$F$1600,4,FALSE())="","",VLOOKUP($C80,hdc!$B$2:$F$1600,4,FALSE())),IF($A80="NAUTICS",IF(VLOOKUP($C80,nautics!$B$2:$F$1200,4,FALSE())="","",VLOOKUP($C80,nautics!$B$2:$F$1200,4,FALSE())),IF($A80="ST",IF(VLOOKUP($C80,st!$B$2:$F$400,4,FALSE())="","",VLOOKUP($C80,st!$B$2:$F$400,4,FALSE())),""))),"")</f>
        <v/>
      </c>
      <c r="G80" s="35" t="str">
        <f>IFERROR(IF($A80="HDC",IF(VLOOKUP($C80,hdc!$B$2:$F$1600,5,FALSE())="","",VLOOKUP($C80,hdc!$B$2:$F$1600,5,FALSE())),IF($A80="NAUTICS",IF(VLOOKUP($C80,nautics!$B$2:$F$1200,5,FALSE())="","",VLOOKUP($C80,nautics!$B$2:$F$1200,5,FALSE())),IF($A80="ST",IF(VLOOKUP($C80,st!$B$2:$F$400,5,FALSE())="","",VLOOKUP($C80,st!$B$2:$F$400,5,FALSE())),""))),"")</f>
        <v/>
      </c>
      <c r="H80" s="35" t="s">
        <v>996</v>
      </c>
      <c r="I80" s="35" t="s">
        <v>31</v>
      </c>
      <c r="J80" s="35" t="s">
        <v>997</v>
      </c>
      <c r="K80" s="35">
        <f t="shared" si="0"/>
        <v>27</v>
      </c>
      <c r="L80" s="35" t="s">
        <v>169</v>
      </c>
      <c r="M80" s="35" t="s">
        <v>172</v>
      </c>
      <c r="N80" s="35" t="s">
        <v>174</v>
      </c>
      <c r="O80" s="35" t="s">
        <v>175</v>
      </c>
      <c r="P80" s="35" t="s">
        <v>555</v>
      </c>
      <c r="Q80" s="35" t="s">
        <v>556</v>
      </c>
      <c r="R80" s="35" t="s">
        <v>52</v>
      </c>
      <c r="S80" s="35" t="s">
        <v>43</v>
      </c>
      <c r="T80" s="35" t="s">
        <v>45</v>
      </c>
      <c r="U80" s="35" t="s">
        <v>1002</v>
      </c>
      <c r="W80" s="35" t="s">
        <v>57</v>
      </c>
      <c r="X80" s="35" t="s">
        <v>59</v>
      </c>
      <c r="Y80" s="35" t="s">
        <v>180</v>
      </c>
      <c r="Z80" s="35" t="s">
        <v>164</v>
      </c>
    </row>
    <row r="81" spans="1:26" ht="15" customHeight="1">
      <c r="A81" s="35" t="s">
        <v>1300</v>
      </c>
      <c r="B81" s="35" t="s">
        <v>584</v>
      </c>
      <c r="C81" s="35" t="s">
        <v>1006</v>
      </c>
      <c r="D81" s="35">
        <f>IFERROR(IF($A81="HDC",IF(VLOOKUP($C81,hdc!$B$2:$F$1600,2,FALSE())="","",VLOOKUP($C81,hdc!$B$2:$F$1600,2,FALSE())),IF($A81="NAUTICS",IF(VLOOKUP($C81,nautics!$B$2:$F$1200,2,FALSE())="","",VLOOKUP($C81,nautics!$B$2:$F$1200,2,FALSE())),IF($A81="ST",IF(VLOOKUP($C81,st!$B$2:$F$400,2,FALSE())="","",VLOOKUP($C81,st!$B$2:$F$400,2,FALSE())),""))),"")</f>
        <v>1</v>
      </c>
      <c r="E81" s="35">
        <f>IFERROR(IF($A81="HDC",IF(VLOOKUP($C81,hdc!$B$2:$F$1600,3,FALSE())="","",VLOOKUP($C81,hdc!$B$2:$F$1600,3,FALSE())),IF($A81="NAUTICS",IF(VLOOKUP($C81,nautics!$B$2:$F$1200,3,FALSE())="","",VLOOKUP($C81,nautics!$B$2:$F$1200,3,FALSE())),IF($A81="ST",IF(VLOOKUP($C81,st!$B$2:$F$400,3,FALSE())="","",VLOOKUP($C81,st!$B$2:$F$400,3,FALSE())),""))),"")</f>
        <v>1</v>
      </c>
      <c r="F81" s="35" t="str">
        <f>IFERROR(IF($A81="HDC",IF(VLOOKUP($C81,hdc!$B$2:$F$1600,4,FALSE())="","",VLOOKUP($C81,hdc!$B$2:$F$1600,4,FALSE())),IF($A81="NAUTICS",IF(VLOOKUP($C81,nautics!$B$2:$F$1200,4,FALSE())="","",VLOOKUP($C81,nautics!$B$2:$F$1200,4,FALSE())),IF($A81="ST",IF(VLOOKUP($C81,st!$B$2:$F$400,4,FALSE())="","",VLOOKUP($C81,st!$B$2:$F$400,4,FALSE())),""))),"")</f>
        <v/>
      </c>
      <c r="G81" s="35" t="str">
        <f>IFERROR(IF($A81="HDC",IF(VLOOKUP($C81,hdc!$B$2:$F$1600,5,FALSE())="","",VLOOKUP($C81,hdc!$B$2:$F$1600,5,FALSE())),IF($A81="NAUTICS",IF(VLOOKUP($C81,nautics!$B$2:$F$1200,5,FALSE())="","",VLOOKUP($C81,nautics!$B$2:$F$1200,5,FALSE())),IF($A81="ST",IF(VLOOKUP($C81,st!$B$2:$F$400,5,FALSE())="","",VLOOKUP($C81,st!$B$2:$F$400,5,FALSE())),""))),"")</f>
        <v/>
      </c>
      <c r="H81" s="35" t="s">
        <v>996</v>
      </c>
      <c r="I81" s="35" t="s">
        <v>31</v>
      </c>
      <c r="J81" s="35" t="s">
        <v>1007</v>
      </c>
      <c r="K81" s="35">
        <f t="shared" si="0"/>
        <v>33</v>
      </c>
      <c r="L81" s="35" t="s">
        <v>169</v>
      </c>
      <c r="M81" s="35" t="s">
        <v>172</v>
      </c>
      <c r="N81" s="35" t="s">
        <v>174</v>
      </c>
      <c r="O81" s="35" t="s">
        <v>175</v>
      </c>
      <c r="P81" s="35" t="s">
        <v>640</v>
      </c>
      <c r="Q81" s="35" t="s">
        <v>641</v>
      </c>
      <c r="R81" s="35" t="s">
        <v>258</v>
      </c>
      <c r="S81" s="35" t="s">
        <v>642</v>
      </c>
      <c r="T81" s="35" t="s">
        <v>643</v>
      </c>
      <c r="U81" s="35" t="s">
        <v>1010</v>
      </c>
      <c r="W81" s="35" t="s">
        <v>57</v>
      </c>
      <c r="X81" s="35" t="s">
        <v>59</v>
      </c>
      <c r="Y81" s="35" t="s">
        <v>180</v>
      </c>
      <c r="Z81" s="35" t="s">
        <v>647</v>
      </c>
    </row>
    <row r="82" spans="1:26" ht="15" customHeight="1">
      <c r="A82" s="35" t="s">
        <v>1300</v>
      </c>
      <c r="B82" s="35" t="s">
        <v>584</v>
      </c>
      <c r="C82" s="35" t="s">
        <v>1012</v>
      </c>
      <c r="D82" s="35">
        <f>IFERROR(IF($A82="HDC",IF(VLOOKUP($C82,hdc!$B$2:$F$1600,2,FALSE())="","",VLOOKUP($C82,hdc!$B$2:$F$1600,2,FALSE())),IF($A82="NAUTICS",IF(VLOOKUP($C82,nautics!$B$2:$F$1200,2,FALSE())="","",VLOOKUP($C82,nautics!$B$2:$F$1200,2,FALSE())),IF($A82="ST",IF(VLOOKUP($C82,st!$B$2:$F$400,2,FALSE())="","",VLOOKUP($C82,st!$B$2:$F$400,2,FALSE())),""))),"")</f>
        <v>1</v>
      </c>
      <c r="E82" s="35">
        <f>IFERROR(IF($A82="HDC",IF(VLOOKUP($C82,hdc!$B$2:$F$1600,3,FALSE())="","",VLOOKUP($C82,hdc!$B$2:$F$1600,3,FALSE())),IF($A82="NAUTICS",IF(VLOOKUP($C82,nautics!$B$2:$F$1200,3,FALSE())="","",VLOOKUP($C82,nautics!$B$2:$F$1200,3,FALSE())),IF($A82="ST",IF(VLOOKUP($C82,st!$B$2:$F$400,3,FALSE())="","",VLOOKUP($C82,st!$B$2:$F$400,3,FALSE())),""))),"")</f>
        <v>1</v>
      </c>
      <c r="F82" s="35">
        <f>IFERROR(IF($A82="HDC",IF(VLOOKUP($C82,hdc!$B$2:$F$1600,4,FALSE())="","",VLOOKUP($C82,hdc!$B$2:$F$1600,4,FALSE())),IF($A82="NAUTICS",IF(VLOOKUP($C82,nautics!$B$2:$F$1200,4,FALSE())="","",VLOOKUP($C82,nautics!$B$2:$F$1200,4,FALSE())),IF($A82="ST",IF(VLOOKUP($C82,st!$B$2:$F$400,4,FALSE())="","",VLOOKUP($C82,st!$B$2:$F$400,4,FALSE())),""))),"")</f>
        <v>1</v>
      </c>
      <c r="G82" s="35" t="str">
        <f>IFERROR(IF($A82="HDC",IF(VLOOKUP($C82,hdc!$B$2:$F$1600,5,FALSE())="","",VLOOKUP($C82,hdc!$B$2:$F$1600,5,FALSE())),IF($A82="NAUTICS",IF(VLOOKUP($C82,nautics!$B$2:$F$1200,5,FALSE())="","",VLOOKUP($C82,nautics!$B$2:$F$1200,5,FALSE())),IF($A82="ST",IF(VLOOKUP($C82,st!$B$2:$F$400,5,FALSE())="","",VLOOKUP($C82,st!$B$2:$F$400,5,FALSE())),""))),"")</f>
        <v/>
      </c>
      <c r="H82" s="35" t="s">
        <v>1013</v>
      </c>
      <c r="I82" s="35" t="s">
        <v>31</v>
      </c>
      <c r="J82" s="35" t="s">
        <v>1014</v>
      </c>
      <c r="K82" s="35">
        <f t="shared" si="0"/>
        <v>17</v>
      </c>
      <c r="L82" s="35" t="s">
        <v>169</v>
      </c>
      <c r="M82" s="35" t="s">
        <v>172</v>
      </c>
      <c r="N82" s="35" t="s">
        <v>174</v>
      </c>
      <c r="O82" s="35" t="s">
        <v>175</v>
      </c>
      <c r="P82" s="35" t="s">
        <v>1017</v>
      </c>
      <c r="Q82" s="35" t="s">
        <v>1019</v>
      </c>
      <c r="R82" s="35" t="s">
        <v>52</v>
      </c>
      <c r="S82" s="35" t="s">
        <v>716</v>
      </c>
      <c r="T82" s="35" t="s">
        <v>718</v>
      </c>
      <c r="U82" s="35" t="s">
        <v>1021</v>
      </c>
      <c r="W82" s="35" t="s">
        <v>57</v>
      </c>
      <c r="X82" s="35" t="s">
        <v>59</v>
      </c>
      <c r="Y82" s="35" t="s">
        <v>180</v>
      </c>
      <c r="Z82" s="35" t="s">
        <v>1023</v>
      </c>
    </row>
    <row r="83" spans="1:26" ht="15" customHeight="1">
      <c r="A83" s="35" t="s">
        <v>1300</v>
      </c>
      <c r="B83" s="35" t="s">
        <v>584</v>
      </c>
      <c r="C83" s="35" t="s">
        <v>1025</v>
      </c>
      <c r="D83" s="35">
        <f>IFERROR(IF($A83="HDC",IF(VLOOKUP($C83,hdc!$B$2:$F$1600,2,FALSE())="","",VLOOKUP($C83,hdc!$B$2:$F$1600,2,FALSE())),IF($A83="NAUTICS",IF(VLOOKUP($C83,nautics!$B$2:$F$1200,2,FALSE())="","",VLOOKUP($C83,nautics!$B$2:$F$1200,2,FALSE())),IF($A83="ST",IF(VLOOKUP($C83,st!$B$2:$F$400,2,FALSE())="","",VLOOKUP($C83,st!$B$2:$F$400,2,FALSE())),""))),"")</f>
        <v>1</v>
      </c>
      <c r="E83" s="35">
        <f>IFERROR(IF($A83="HDC",IF(VLOOKUP($C83,hdc!$B$2:$F$1600,3,FALSE())="","",VLOOKUP($C83,hdc!$B$2:$F$1600,3,FALSE())),IF($A83="NAUTICS",IF(VLOOKUP($C83,nautics!$B$2:$F$1200,3,FALSE())="","",VLOOKUP($C83,nautics!$B$2:$F$1200,3,FALSE())),IF($A83="ST",IF(VLOOKUP($C83,st!$B$2:$F$400,3,FALSE())="","",VLOOKUP($C83,st!$B$2:$F$400,3,FALSE())),""))),"")</f>
        <v>1</v>
      </c>
      <c r="F83" s="35">
        <f>IFERROR(IF($A83="HDC",IF(VLOOKUP($C83,hdc!$B$2:$F$1600,4,FALSE())="","",VLOOKUP($C83,hdc!$B$2:$F$1600,4,FALSE())),IF($A83="NAUTICS",IF(VLOOKUP($C83,nautics!$B$2:$F$1200,4,FALSE())="","",VLOOKUP($C83,nautics!$B$2:$F$1200,4,FALSE())),IF($A83="ST",IF(VLOOKUP($C83,st!$B$2:$F$400,4,FALSE())="","",VLOOKUP($C83,st!$B$2:$F$400,4,FALSE())),""))),"")</f>
        <v>1</v>
      </c>
      <c r="G83" s="35" t="str">
        <f>IFERROR(IF($A83="HDC",IF(VLOOKUP($C83,hdc!$B$2:$F$1600,5,FALSE())="","",VLOOKUP($C83,hdc!$B$2:$F$1600,5,FALSE())),IF($A83="NAUTICS",IF(VLOOKUP($C83,nautics!$B$2:$F$1200,5,FALSE())="","",VLOOKUP($C83,nautics!$B$2:$F$1200,5,FALSE())),IF($A83="ST",IF(VLOOKUP($C83,st!$B$2:$F$400,5,FALSE())="","",VLOOKUP($C83,st!$B$2:$F$400,5,FALSE())),""))),"")</f>
        <v/>
      </c>
      <c r="H83" s="35" t="s">
        <v>1013</v>
      </c>
      <c r="I83" s="35" t="s">
        <v>31</v>
      </c>
      <c r="J83" s="35" t="s">
        <v>1028</v>
      </c>
      <c r="K83" s="35">
        <f t="shared" si="0"/>
        <v>81</v>
      </c>
      <c r="L83" s="35" t="s">
        <v>169</v>
      </c>
      <c r="M83" s="35" t="s">
        <v>172</v>
      </c>
      <c r="N83" s="35" t="s">
        <v>174</v>
      </c>
      <c r="O83" s="35" t="s">
        <v>175</v>
      </c>
      <c r="P83" s="35" t="s">
        <v>1034</v>
      </c>
      <c r="Q83" s="35" t="s">
        <v>1036</v>
      </c>
      <c r="R83" s="35" t="s">
        <v>52</v>
      </c>
      <c r="S83" s="35" t="s">
        <v>736</v>
      </c>
      <c r="T83" s="35" t="s">
        <v>738</v>
      </c>
      <c r="U83" s="35" t="s">
        <v>1038</v>
      </c>
      <c r="W83" s="35" t="s">
        <v>57</v>
      </c>
      <c r="X83" s="35" t="s">
        <v>59</v>
      </c>
      <c r="Y83" s="35" t="s">
        <v>180</v>
      </c>
      <c r="Z83" s="35" t="s">
        <v>1041</v>
      </c>
    </row>
    <row r="84" spans="1:26" ht="15" customHeight="1">
      <c r="A84" s="35" t="s">
        <v>1300</v>
      </c>
      <c r="B84" s="35" t="s">
        <v>584</v>
      </c>
      <c r="C84" s="35" t="s">
        <v>1042</v>
      </c>
      <c r="D84" s="35">
        <f>IFERROR(IF($A84="HDC",IF(VLOOKUP($C84,hdc!$B$2:$F$1600,2,FALSE())="","",VLOOKUP($C84,hdc!$B$2:$F$1600,2,FALSE())),IF($A84="NAUTICS",IF(VLOOKUP($C84,nautics!$B$2:$F$1200,2,FALSE())="","",VLOOKUP($C84,nautics!$B$2:$F$1200,2,FALSE())),IF($A84="ST",IF(VLOOKUP($C84,st!$B$2:$F$400,2,FALSE())="","",VLOOKUP($C84,st!$B$2:$F$400,2,FALSE())),""))),"")</f>
        <v>1</v>
      </c>
      <c r="E84" s="35">
        <f>IFERROR(IF($A84="HDC",IF(VLOOKUP($C84,hdc!$B$2:$F$1600,3,FALSE())="","",VLOOKUP($C84,hdc!$B$2:$F$1600,3,FALSE())),IF($A84="NAUTICS",IF(VLOOKUP($C84,nautics!$B$2:$F$1200,3,FALSE())="","",VLOOKUP($C84,nautics!$B$2:$F$1200,3,FALSE())),IF($A84="ST",IF(VLOOKUP($C84,st!$B$2:$F$400,3,FALSE())="","",VLOOKUP($C84,st!$B$2:$F$400,3,FALSE())),""))),"")</f>
        <v>1</v>
      </c>
      <c r="F84" s="35" t="str">
        <f>IFERROR(IF($A84="HDC",IF(VLOOKUP($C84,hdc!$B$2:$F$1600,4,FALSE())="","",VLOOKUP($C84,hdc!$B$2:$F$1600,4,FALSE())),IF($A84="NAUTICS",IF(VLOOKUP($C84,nautics!$B$2:$F$1200,4,FALSE())="","",VLOOKUP($C84,nautics!$B$2:$F$1200,4,FALSE())),IF($A84="ST",IF(VLOOKUP($C84,st!$B$2:$F$400,4,FALSE())="","",VLOOKUP($C84,st!$B$2:$F$400,4,FALSE())),""))),"")</f>
        <v/>
      </c>
      <c r="G84" s="35" t="str">
        <f>IFERROR(IF($A84="HDC",IF(VLOOKUP($C84,hdc!$B$2:$F$1600,5,FALSE())="","",VLOOKUP($C84,hdc!$B$2:$F$1600,5,FALSE())),IF($A84="NAUTICS",IF(VLOOKUP($C84,nautics!$B$2:$F$1200,5,FALSE())="","",VLOOKUP($C84,nautics!$B$2:$F$1200,5,FALSE())),IF($A84="ST",IF(VLOOKUP($C84,st!$B$2:$F$400,5,FALSE())="","",VLOOKUP($C84,st!$B$2:$F$400,5,FALSE())),""))),"")</f>
        <v/>
      </c>
      <c r="H84" s="35" t="s">
        <v>1013</v>
      </c>
      <c r="I84" s="35" t="s">
        <v>31</v>
      </c>
      <c r="J84" s="35" t="s">
        <v>1044</v>
      </c>
      <c r="K84" s="35">
        <f t="shared" si="0"/>
        <v>37</v>
      </c>
      <c r="L84" s="35" t="s">
        <v>169</v>
      </c>
      <c r="M84" s="35" t="s">
        <v>172</v>
      </c>
      <c r="N84" s="35" t="s">
        <v>174</v>
      </c>
      <c r="O84" s="35" t="s">
        <v>175</v>
      </c>
      <c r="P84" s="35" t="s">
        <v>1046</v>
      </c>
      <c r="Q84" s="35" t="s">
        <v>1048</v>
      </c>
      <c r="R84" s="35" t="s">
        <v>1049</v>
      </c>
      <c r="S84" s="35" t="s">
        <v>1050</v>
      </c>
      <c r="T84" s="35" t="s">
        <v>718</v>
      </c>
      <c r="U84" s="35" t="s">
        <v>1051</v>
      </c>
      <c r="W84" s="35" t="s">
        <v>57</v>
      </c>
      <c r="X84" s="35" t="s">
        <v>59</v>
      </c>
      <c r="Y84" s="35" t="s">
        <v>180</v>
      </c>
      <c r="Z84" s="35" t="s">
        <v>1054</v>
      </c>
    </row>
    <row r="85" spans="1:26" ht="15" customHeight="1">
      <c r="A85" s="35" t="s">
        <v>1300</v>
      </c>
      <c r="B85" s="35" t="s">
        <v>584</v>
      </c>
      <c r="C85" s="35" t="s">
        <v>1055</v>
      </c>
      <c r="D85" s="35">
        <f>IFERROR(IF($A85="HDC",IF(VLOOKUP($C85,hdc!$B$2:$F$1600,2,FALSE())="","",VLOOKUP($C85,hdc!$B$2:$F$1600,2,FALSE())),IF($A85="NAUTICS",IF(VLOOKUP($C85,nautics!$B$2:$F$1200,2,FALSE())="","",VLOOKUP($C85,nautics!$B$2:$F$1200,2,FALSE())),IF($A85="ST",IF(VLOOKUP($C85,st!$B$2:$F$400,2,FALSE())="","",VLOOKUP($C85,st!$B$2:$F$400,2,FALSE())),""))),"")</f>
        <v>1</v>
      </c>
      <c r="E85" s="35" t="str">
        <f>IFERROR(IF($A85="HDC",IF(VLOOKUP($C85,hdc!$B$2:$F$1600,3,FALSE())="","",VLOOKUP($C85,hdc!$B$2:$F$1600,3,FALSE())),IF($A85="NAUTICS",IF(VLOOKUP($C85,nautics!$B$2:$F$1200,3,FALSE())="","",VLOOKUP($C85,nautics!$B$2:$F$1200,3,FALSE())),IF($A85="ST",IF(VLOOKUP($C85,st!$B$2:$F$400,3,FALSE())="","",VLOOKUP($C85,st!$B$2:$F$400,3,FALSE())),""))),"")</f>
        <v/>
      </c>
      <c r="F85" s="35" t="str">
        <f>IFERROR(IF($A85="HDC",IF(VLOOKUP($C85,hdc!$B$2:$F$1600,4,FALSE())="","",VLOOKUP($C85,hdc!$B$2:$F$1600,4,FALSE())),IF($A85="NAUTICS",IF(VLOOKUP($C85,nautics!$B$2:$F$1200,4,FALSE())="","",VLOOKUP($C85,nautics!$B$2:$F$1200,4,FALSE())),IF($A85="ST",IF(VLOOKUP($C85,st!$B$2:$F$400,4,FALSE())="","",VLOOKUP($C85,st!$B$2:$F$400,4,FALSE())),""))),"")</f>
        <v/>
      </c>
      <c r="G85" s="35" t="str">
        <f>IFERROR(IF($A85="HDC",IF(VLOOKUP($C85,hdc!$B$2:$F$1600,5,FALSE())="","",VLOOKUP($C85,hdc!$B$2:$F$1600,5,FALSE())),IF($A85="NAUTICS",IF(VLOOKUP($C85,nautics!$B$2:$F$1200,5,FALSE())="","",VLOOKUP($C85,nautics!$B$2:$F$1200,5,FALSE())),IF($A85="ST",IF(VLOOKUP($C85,st!$B$2:$F$400,5,FALSE())="","",VLOOKUP($C85,st!$B$2:$F$400,5,FALSE())),""))),"")</f>
        <v/>
      </c>
      <c r="H85" s="35" t="s">
        <v>1056</v>
      </c>
      <c r="I85" s="35" t="s">
        <v>31</v>
      </c>
      <c r="J85" s="35" t="s">
        <v>1059</v>
      </c>
      <c r="K85" s="35">
        <f t="shared" si="0"/>
        <v>73</v>
      </c>
      <c r="L85" s="35" t="s">
        <v>169</v>
      </c>
      <c r="M85" s="35" t="s">
        <v>172</v>
      </c>
      <c r="N85" s="35" t="s">
        <v>174</v>
      </c>
      <c r="O85" s="35" t="s">
        <v>175</v>
      </c>
      <c r="P85" s="35" t="s">
        <v>455</v>
      </c>
      <c r="Q85" s="35" t="s">
        <v>456</v>
      </c>
      <c r="R85" s="35" t="s">
        <v>52</v>
      </c>
      <c r="S85" s="35" t="s">
        <v>46</v>
      </c>
      <c r="T85" s="35" t="s">
        <v>49</v>
      </c>
      <c r="U85" s="35" t="s">
        <v>1063</v>
      </c>
      <c r="W85" s="35" t="s">
        <v>57</v>
      </c>
      <c r="X85" s="35" t="s">
        <v>59</v>
      </c>
      <c r="Y85" s="35" t="s">
        <v>180</v>
      </c>
      <c r="Z85" s="35" t="s">
        <v>460</v>
      </c>
    </row>
    <row r="86" spans="1:26" ht="15" customHeight="1">
      <c r="A86" s="35" t="s">
        <v>1300</v>
      </c>
      <c r="B86" s="35" t="s">
        <v>584</v>
      </c>
      <c r="C86" s="35" t="s">
        <v>1065</v>
      </c>
      <c r="D86" s="35">
        <f>IFERROR(IF($A86="HDC",IF(VLOOKUP($C86,hdc!$B$2:$F$1600,2,FALSE())="","",VLOOKUP($C86,hdc!$B$2:$F$1600,2,FALSE())),IF($A86="NAUTICS",IF(VLOOKUP($C86,nautics!$B$2:$F$1200,2,FALSE())="","",VLOOKUP($C86,nautics!$B$2:$F$1200,2,FALSE())),IF($A86="ST",IF(VLOOKUP($C86,st!$B$2:$F$400,2,FALSE())="","",VLOOKUP($C86,st!$B$2:$F$400,2,FALSE())),""))),"")</f>
        <v>1</v>
      </c>
      <c r="E86" s="35" t="str">
        <f>IFERROR(IF($A86="HDC",IF(VLOOKUP($C86,hdc!$B$2:$F$1600,3,FALSE())="","",VLOOKUP($C86,hdc!$B$2:$F$1600,3,FALSE())),IF($A86="NAUTICS",IF(VLOOKUP($C86,nautics!$B$2:$F$1200,3,FALSE())="","",VLOOKUP($C86,nautics!$B$2:$F$1200,3,FALSE())),IF($A86="ST",IF(VLOOKUP($C86,st!$B$2:$F$400,3,FALSE())="","",VLOOKUP($C86,st!$B$2:$F$400,3,FALSE())),""))),"")</f>
        <v/>
      </c>
      <c r="F86" s="35" t="str">
        <f>IFERROR(IF($A86="HDC",IF(VLOOKUP($C86,hdc!$B$2:$F$1600,4,FALSE())="","",VLOOKUP($C86,hdc!$B$2:$F$1600,4,FALSE())),IF($A86="NAUTICS",IF(VLOOKUP($C86,nautics!$B$2:$F$1200,4,FALSE())="","",VLOOKUP($C86,nautics!$B$2:$F$1200,4,FALSE())),IF($A86="ST",IF(VLOOKUP($C86,st!$B$2:$F$400,4,FALSE())="","",VLOOKUP($C86,st!$B$2:$F$400,4,FALSE())),""))),"")</f>
        <v/>
      </c>
      <c r="G86" s="35" t="str">
        <f>IFERROR(IF($A86="HDC",IF(VLOOKUP($C86,hdc!$B$2:$F$1600,5,FALSE())="","",VLOOKUP($C86,hdc!$B$2:$F$1600,5,FALSE())),IF($A86="NAUTICS",IF(VLOOKUP($C86,nautics!$B$2:$F$1200,5,FALSE())="","",VLOOKUP($C86,nautics!$B$2:$F$1200,5,FALSE())),IF($A86="ST",IF(VLOOKUP($C86,st!$B$2:$F$400,5,FALSE())="","",VLOOKUP($C86,st!$B$2:$F$400,5,FALSE())),""))),"")</f>
        <v/>
      </c>
      <c r="H86" s="35" t="s">
        <v>996</v>
      </c>
      <c r="I86" s="35" t="s">
        <v>31</v>
      </c>
      <c r="J86" s="35" t="s">
        <v>1067</v>
      </c>
      <c r="K86" s="35">
        <f t="shared" si="0"/>
        <v>38</v>
      </c>
      <c r="L86" s="35" t="s">
        <v>169</v>
      </c>
      <c r="M86" s="35" t="s">
        <v>172</v>
      </c>
      <c r="N86" s="35" t="s">
        <v>174</v>
      </c>
      <c r="O86" s="35" t="s">
        <v>175</v>
      </c>
      <c r="P86" s="35" t="s">
        <v>495</v>
      </c>
      <c r="Q86" s="35" t="s">
        <v>496</v>
      </c>
      <c r="R86" s="35" t="s">
        <v>1071</v>
      </c>
      <c r="S86" s="35" t="s">
        <v>53</v>
      </c>
      <c r="T86" s="35" t="s">
        <v>55</v>
      </c>
      <c r="U86" s="35" t="s">
        <v>1072</v>
      </c>
      <c r="W86" s="35" t="s">
        <v>57</v>
      </c>
      <c r="X86" s="35" t="s">
        <v>59</v>
      </c>
      <c r="Y86" s="35" t="s">
        <v>180</v>
      </c>
      <c r="Z86" s="35" t="s">
        <v>1074</v>
      </c>
    </row>
    <row r="87" spans="1:26" ht="15" customHeight="1">
      <c r="A87" s="35" t="s">
        <v>1300</v>
      </c>
      <c r="B87" s="35" t="s">
        <v>584</v>
      </c>
      <c r="C87" s="35" t="s">
        <v>1077</v>
      </c>
      <c r="D87" s="35">
        <f>IFERROR(IF($A87="HDC",IF(VLOOKUP($C87,hdc!$B$2:$F$1600,2,FALSE())="","",VLOOKUP($C87,hdc!$B$2:$F$1600,2,FALSE())),IF($A87="NAUTICS",IF(VLOOKUP($C87,nautics!$B$2:$F$1200,2,FALSE())="","",VLOOKUP($C87,nautics!$B$2:$F$1200,2,FALSE())),IF($A87="ST",IF(VLOOKUP($C87,st!$B$2:$F$400,2,FALSE())="","",VLOOKUP($C87,st!$B$2:$F$400,2,FALSE())),""))),"")</f>
        <v>1</v>
      </c>
      <c r="E87" s="35">
        <f>IFERROR(IF($A87="HDC",IF(VLOOKUP($C87,hdc!$B$2:$F$1600,3,FALSE())="","",VLOOKUP($C87,hdc!$B$2:$F$1600,3,FALSE())),IF($A87="NAUTICS",IF(VLOOKUP($C87,nautics!$B$2:$F$1200,3,FALSE())="","",VLOOKUP($C87,nautics!$B$2:$F$1200,3,FALSE())),IF($A87="ST",IF(VLOOKUP($C87,st!$B$2:$F$400,3,FALSE())="","",VLOOKUP($C87,st!$B$2:$F$400,3,FALSE())),""))),"")</f>
        <v>1</v>
      </c>
      <c r="F87" s="35" t="str">
        <f>IFERROR(IF($A87="HDC",IF(VLOOKUP($C87,hdc!$B$2:$F$1600,4,FALSE())="","",VLOOKUP($C87,hdc!$B$2:$F$1600,4,FALSE())),IF($A87="NAUTICS",IF(VLOOKUP($C87,nautics!$B$2:$F$1200,4,FALSE())="","",VLOOKUP($C87,nautics!$B$2:$F$1200,4,FALSE())),IF($A87="ST",IF(VLOOKUP($C87,st!$B$2:$F$400,4,FALSE())="","",VLOOKUP($C87,st!$B$2:$F$400,4,FALSE())),""))),"")</f>
        <v/>
      </c>
      <c r="G87" s="35" t="str">
        <f>IFERROR(IF($A87="HDC",IF(VLOOKUP($C87,hdc!$B$2:$F$1600,5,FALSE())="","",VLOOKUP($C87,hdc!$B$2:$F$1600,5,FALSE())),IF($A87="NAUTICS",IF(VLOOKUP($C87,nautics!$B$2:$F$1200,5,FALSE())="","",VLOOKUP($C87,nautics!$B$2:$F$1200,5,FALSE())),IF($A87="ST",IF(VLOOKUP($C87,st!$B$2:$F$400,5,FALSE())="","",VLOOKUP($C87,st!$B$2:$F$400,5,FALSE())),""))),"")</f>
        <v/>
      </c>
      <c r="H87" s="35" t="s">
        <v>1080</v>
      </c>
      <c r="I87" s="35" t="s">
        <v>31</v>
      </c>
      <c r="J87" s="35" t="s">
        <v>216</v>
      </c>
      <c r="K87" s="35">
        <f t="shared" si="0"/>
        <v>15</v>
      </c>
      <c r="L87" s="35" t="s">
        <v>169</v>
      </c>
      <c r="M87" s="35" t="s">
        <v>172</v>
      </c>
      <c r="N87" s="35" t="s">
        <v>174</v>
      </c>
      <c r="O87" s="35" t="s">
        <v>175</v>
      </c>
      <c r="P87" s="35" t="s">
        <v>509</v>
      </c>
      <c r="Q87" s="35" t="s">
        <v>510</v>
      </c>
      <c r="R87" s="35" t="s">
        <v>247</v>
      </c>
      <c r="S87" s="35" t="s">
        <v>174</v>
      </c>
      <c r="T87" s="35" t="s">
        <v>175</v>
      </c>
      <c r="U87" s="35" t="s">
        <v>89</v>
      </c>
      <c r="W87" s="35" t="s">
        <v>78</v>
      </c>
      <c r="X87" s="35" t="s">
        <v>59</v>
      </c>
      <c r="Y87" s="35" t="s">
        <v>89</v>
      </c>
      <c r="Z87" s="35" t="s">
        <v>89</v>
      </c>
    </row>
    <row r="88" spans="1:26" ht="15" customHeight="1">
      <c r="A88" s="35" t="s">
        <v>1300</v>
      </c>
      <c r="B88" s="35" t="s">
        <v>584</v>
      </c>
      <c r="C88" s="35" t="s">
        <v>1088</v>
      </c>
      <c r="D88" s="35">
        <f>IFERROR(IF($A88="HDC",IF(VLOOKUP($C88,hdc!$B$2:$F$1600,2,FALSE())="","",VLOOKUP($C88,hdc!$B$2:$F$1600,2,FALSE())),IF($A88="NAUTICS",IF(VLOOKUP($C88,nautics!$B$2:$F$1200,2,FALSE())="","",VLOOKUP($C88,nautics!$B$2:$F$1200,2,FALSE())),IF($A88="ST",IF(VLOOKUP($C88,st!$B$2:$F$400,2,FALSE())="","",VLOOKUP($C88,st!$B$2:$F$400,2,FALSE())),""))),"")</f>
        <v>1</v>
      </c>
      <c r="E88" s="35">
        <f>IFERROR(IF($A88="HDC",IF(VLOOKUP($C88,hdc!$B$2:$F$1600,3,FALSE())="","",VLOOKUP($C88,hdc!$B$2:$F$1600,3,FALSE())),IF($A88="NAUTICS",IF(VLOOKUP($C88,nautics!$B$2:$F$1200,3,FALSE())="","",VLOOKUP($C88,nautics!$B$2:$F$1200,3,FALSE())),IF($A88="ST",IF(VLOOKUP($C88,st!$B$2:$F$400,3,FALSE())="","",VLOOKUP($C88,st!$B$2:$F$400,3,FALSE())),""))),"")</f>
        <v>1</v>
      </c>
      <c r="F88" s="35" t="str">
        <f>IFERROR(IF($A88="HDC",IF(VLOOKUP($C88,hdc!$B$2:$F$1600,4,FALSE())="","",VLOOKUP($C88,hdc!$B$2:$F$1600,4,FALSE())),IF($A88="NAUTICS",IF(VLOOKUP($C88,nautics!$B$2:$F$1200,4,FALSE())="","",VLOOKUP($C88,nautics!$B$2:$F$1200,4,FALSE())),IF($A88="ST",IF(VLOOKUP($C88,st!$B$2:$F$400,4,FALSE())="","",VLOOKUP($C88,st!$B$2:$F$400,4,FALSE())),""))),"")</f>
        <v/>
      </c>
      <c r="G88" s="35" t="str">
        <f>IFERROR(IF($A88="HDC",IF(VLOOKUP($C88,hdc!$B$2:$F$1600,5,FALSE())="","",VLOOKUP($C88,hdc!$B$2:$F$1600,5,FALSE())),IF($A88="NAUTICS",IF(VLOOKUP($C88,nautics!$B$2:$F$1200,5,FALSE())="","",VLOOKUP($C88,nautics!$B$2:$F$1200,5,FALSE())),IF($A88="ST",IF(VLOOKUP($C88,st!$B$2:$F$400,5,FALSE())="","",VLOOKUP($C88,st!$B$2:$F$400,5,FALSE())),""))),"")</f>
        <v/>
      </c>
      <c r="H88" s="35" t="s">
        <v>1080</v>
      </c>
      <c r="I88" s="35" t="s">
        <v>31</v>
      </c>
      <c r="J88" s="35" t="s">
        <v>216</v>
      </c>
      <c r="K88" s="35">
        <f t="shared" si="0"/>
        <v>15</v>
      </c>
      <c r="L88" s="35" t="s">
        <v>169</v>
      </c>
      <c r="M88" s="35" t="s">
        <v>172</v>
      </c>
      <c r="N88" s="35" t="s">
        <v>174</v>
      </c>
      <c r="O88" s="35" t="s">
        <v>175</v>
      </c>
      <c r="P88" s="35" t="s">
        <v>534</v>
      </c>
      <c r="Q88" s="35" t="s">
        <v>535</v>
      </c>
      <c r="R88" s="35" t="s">
        <v>247</v>
      </c>
      <c r="S88" s="35" t="s">
        <v>174</v>
      </c>
      <c r="T88" s="35" t="s">
        <v>175</v>
      </c>
      <c r="U88" s="35" t="s">
        <v>89</v>
      </c>
      <c r="W88" s="35" t="s">
        <v>78</v>
      </c>
      <c r="X88" s="35" t="s">
        <v>221</v>
      </c>
      <c r="Y88" s="35" t="s">
        <v>89</v>
      </c>
      <c r="Z88" s="35" t="s">
        <v>89</v>
      </c>
    </row>
    <row r="89" spans="1:26" ht="15" customHeight="1">
      <c r="A89" s="35" t="s">
        <v>1300</v>
      </c>
      <c r="B89" s="35" t="s">
        <v>584</v>
      </c>
      <c r="C89" s="35" t="s">
        <v>1099</v>
      </c>
      <c r="D89" s="35">
        <f>IFERROR(IF($A89="HDC",IF(VLOOKUP($C89,hdc!$B$2:$F$1600,2,FALSE())="","",VLOOKUP($C89,hdc!$B$2:$F$1600,2,FALSE())),IF($A89="NAUTICS",IF(VLOOKUP($C89,nautics!$B$2:$F$1200,2,FALSE())="","",VLOOKUP($C89,nautics!$B$2:$F$1200,2,FALSE())),IF($A89="ST",IF(VLOOKUP($C89,st!$B$2:$F$400,2,FALSE())="","",VLOOKUP($C89,st!$B$2:$F$400,2,FALSE())),""))),"")</f>
        <v>1</v>
      </c>
      <c r="E89" s="35">
        <f>IFERROR(IF($A89="HDC",IF(VLOOKUP($C89,hdc!$B$2:$F$1600,3,FALSE())="","",VLOOKUP($C89,hdc!$B$2:$F$1600,3,FALSE())),IF($A89="NAUTICS",IF(VLOOKUP($C89,nautics!$B$2:$F$1200,3,FALSE())="","",VLOOKUP($C89,nautics!$B$2:$F$1200,3,FALSE())),IF($A89="ST",IF(VLOOKUP($C89,st!$B$2:$F$400,3,FALSE())="","",VLOOKUP($C89,st!$B$2:$F$400,3,FALSE())),""))),"")</f>
        <v>1</v>
      </c>
      <c r="F89" s="35" t="str">
        <f>IFERROR(IF($A89="HDC",IF(VLOOKUP($C89,hdc!$B$2:$F$1600,4,FALSE())="","",VLOOKUP($C89,hdc!$B$2:$F$1600,4,FALSE())),IF($A89="NAUTICS",IF(VLOOKUP($C89,nautics!$B$2:$F$1200,4,FALSE())="","",VLOOKUP($C89,nautics!$B$2:$F$1200,4,FALSE())),IF($A89="ST",IF(VLOOKUP($C89,st!$B$2:$F$400,4,FALSE())="","",VLOOKUP($C89,st!$B$2:$F$400,4,FALSE())),""))),"")</f>
        <v/>
      </c>
      <c r="G89" s="35" t="str">
        <f>IFERROR(IF($A89="HDC",IF(VLOOKUP($C89,hdc!$B$2:$F$1600,5,FALSE())="","",VLOOKUP($C89,hdc!$B$2:$F$1600,5,FALSE())),IF($A89="NAUTICS",IF(VLOOKUP($C89,nautics!$B$2:$F$1200,5,FALSE())="","",VLOOKUP($C89,nautics!$B$2:$F$1200,5,FALSE())),IF($A89="ST",IF(VLOOKUP($C89,st!$B$2:$F$400,5,FALSE())="","",VLOOKUP($C89,st!$B$2:$F$400,5,FALSE())),""))),"")</f>
        <v/>
      </c>
      <c r="H89" s="35" t="s">
        <v>958</v>
      </c>
      <c r="I89" s="35" t="s">
        <v>31</v>
      </c>
      <c r="J89" s="35" t="s">
        <v>1103</v>
      </c>
      <c r="K89" s="35">
        <f t="shared" si="0"/>
        <v>30</v>
      </c>
      <c r="L89" s="35" t="s">
        <v>602</v>
      </c>
      <c r="M89" s="35" t="s">
        <v>603</v>
      </c>
      <c r="N89" s="35" t="s">
        <v>43</v>
      </c>
      <c r="O89" s="35" t="s">
        <v>45</v>
      </c>
      <c r="P89" s="35" t="s">
        <v>169</v>
      </c>
      <c r="Q89" s="35" t="s">
        <v>172</v>
      </c>
      <c r="R89" s="35" t="s">
        <v>152</v>
      </c>
      <c r="S89" s="35" t="s">
        <v>174</v>
      </c>
      <c r="T89" s="35" t="s">
        <v>175</v>
      </c>
      <c r="U89" s="35" t="s">
        <v>1109</v>
      </c>
      <c r="W89" s="35" t="s">
        <v>57</v>
      </c>
      <c r="X89" s="35" t="s">
        <v>59</v>
      </c>
      <c r="Y89" s="35" t="s">
        <v>607</v>
      </c>
      <c r="Z89" s="35" t="s">
        <v>180</v>
      </c>
    </row>
    <row r="90" spans="1:26" ht="15" customHeight="1">
      <c r="A90" s="35" t="s">
        <v>1300</v>
      </c>
      <c r="B90" s="35" t="s">
        <v>584</v>
      </c>
      <c r="C90" s="35" t="s">
        <v>1112</v>
      </c>
      <c r="D90" s="35">
        <f>IFERROR(IF($A90="HDC",IF(VLOOKUP($C90,hdc!$B$2:$F$1600,2,FALSE())="","",VLOOKUP($C90,hdc!$B$2:$F$1600,2,FALSE())),IF($A90="NAUTICS",IF(VLOOKUP($C90,nautics!$B$2:$F$1200,2,FALSE())="","",VLOOKUP($C90,nautics!$B$2:$F$1200,2,FALSE())),IF($A90="ST",IF(VLOOKUP($C90,st!$B$2:$F$400,2,FALSE())="","",VLOOKUP($C90,st!$B$2:$F$400,2,FALSE())),""))),"")</f>
        <v>1</v>
      </c>
      <c r="E90" s="35">
        <f>IFERROR(IF($A90="HDC",IF(VLOOKUP($C90,hdc!$B$2:$F$1600,3,FALSE())="","",VLOOKUP($C90,hdc!$B$2:$F$1600,3,FALSE())),IF($A90="NAUTICS",IF(VLOOKUP($C90,nautics!$B$2:$F$1200,3,FALSE())="","",VLOOKUP($C90,nautics!$B$2:$F$1200,3,FALSE())),IF($A90="ST",IF(VLOOKUP($C90,st!$B$2:$F$400,3,FALSE())="","",VLOOKUP($C90,st!$B$2:$F$400,3,FALSE())),""))),"")</f>
        <v>1</v>
      </c>
      <c r="F90" s="35">
        <f>IFERROR(IF($A90="HDC",IF(VLOOKUP($C90,hdc!$B$2:$F$1600,4,FALSE())="","",VLOOKUP($C90,hdc!$B$2:$F$1600,4,FALSE())),IF($A90="NAUTICS",IF(VLOOKUP($C90,nautics!$B$2:$F$1200,4,FALSE())="","",VLOOKUP($C90,nautics!$B$2:$F$1200,4,FALSE())),IF($A90="ST",IF(VLOOKUP($C90,st!$B$2:$F$400,4,FALSE())="","",VLOOKUP($C90,st!$B$2:$F$400,4,FALSE())),""))),"")</f>
        <v>1</v>
      </c>
      <c r="G90" s="35" t="str">
        <f>IFERROR(IF($A90="HDC",IF(VLOOKUP($C90,hdc!$B$2:$F$1600,5,FALSE())="","",VLOOKUP($C90,hdc!$B$2:$F$1600,5,FALSE())),IF($A90="NAUTICS",IF(VLOOKUP($C90,nautics!$B$2:$F$1200,5,FALSE())="","",VLOOKUP($C90,nautics!$B$2:$F$1200,5,FALSE())),IF($A90="ST",IF(VLOOKUP($C90,st!$B$2:$F$400,5,FALSE())="","",VLOOKUP($C90,st!$B$2:$F$400,5,FALSE())),""))),"")</f>
        <v/>
      </c>
      <c r="H90" s="35" t="s">
        <v>1114</v>
      </c>
      <c r="I90" s="35" t="s">
        <v>31</v>
      </c>
      <c r="J90" s="35" t="s">
        <v>1115</v>
      </c>
      <c r="K90" s="35">
        <f t="shared" si="0"/>
        <v>15</v>
      </c>
      <c r="L90" s="35" t="s">
        <v>602</v>
      </c>
      <c r="M90" s="35" t="s">
        <v>603</v>
      </c>
      <c r="N90" s="35" t="s">
        <v>43</v>
      </c>
      <c r="O90" s="35" t="s">
        <v>45</v>
      </c>
      <c r="P90" s="35" t="s">
        <v>159</v>
      </c>
      <c r="Q90" s="35" t="s">
        <v>160</v>
      </c>
      <c r="R90" s="35" t="s">
        <v>152</v>
      </c>
      <c r="S90" s="35" t="s">
        <v>43</v>
      </c>
      <c r="T90" s="35" t="s">
        <v>45</v>
      </c>
      <c r="U90" s="35" t="s">
        <v>1118</v>
      </c>
      <c r="W90" s="35" t="s">
        <v>78</v>
      </c>
      <c r="X90" s="35" t="s">
        <v>59</v>
      </c>
      <c r="Y90" s="35" t="s">
        <v>607</v>
      </c>
      <c r="Z90" s="35" t="s">
        <v>164</v>
      </c>
    </row>
    <row r="91" spans="1:26" ht="15" customHeight="1">
      <c r="A91" s="35" t="s">
        <v>1300</v>
      </c>
      <c r="B91" s="35" t="s">
        <v>584</v>
      </c>
      <c r="C91" s="35" t="s">
        <v>1119</v>
      </c>
      <c r="D91" s="35">
        <f>IFERROR(IF($A91="HDC",IF(VLOOKUP($C91,hdc!$B$2:$F$1600,2,FALSE())="","",VLOOKUP($C91,hdc!$B$2:$F$1600,2,FALSE())),IF($A91="NAUTICS",IF(VLOOKUP($C91,nautics!$B$2:$F$1200,2,FALSE())="","",VLOOKUP($C91,nautics!$B$2:$F$1200,2,FALSE())),IF($A91="ST",IF(VLOOKUP($C91,st!$B$2:$F$400,2,FALSE())="","",VLOOKUP($C91,st!$B$2:$F$400,2,FALSE())),""))),"")</f>
        <v>1</v>
      </c>
      <c r="E91" s="35" t="str">
        <f>IFERROR(IF($A91="HDC",IF(VLOOKUP($C91,hdc!$B$2:$F$1600,3,FALSE())="","",VLOOKUP($C91,hdc!$B$2:$F$1600,3,FALSE())),IF($A91="NAUTICS",IF(VLOOKUP($C91,nautics!$B$2:$F$1200,3,FALSE())="","",VLOOKUP($C91,nautics!$B$2:$F$1200,3,FALSE())),IF($A91="ST",IF(VLOOKUP($C91,st!$B$2:$F$400,3,FALSE())="","",VLOOKUP($C91,st!$B$2:$F$400,3,FALSE())),""))),"")</f>
        <v/>
      </c>
      <c r="F91" s="35" t="str">
        <f>IFERROR(IF($A91="HDC",IF(VLOOKUP($C91,hdc!$B$2:$F$1600,4,FALSE())="","",VLOOKUP($C91,hdc!$B$2:$F$1600,4,FALSE())),IF($A91="NAUTICS",IF(VLOOKUP($C91,nautics!$B$2:$F$1200,4,FALSE())="","",VLOOKUP($C91,nautics!$B$2:$F$1200,4,FALSE())),IF($A91="ST",IF(VLOOKUP($C91,st!$B$2:$F$400,4,FALSE())="","",VLOOKUP($C91,st!$B$2:$F$400,4,FALSE())),""))),"")</f>
        <v/>
      </c>
      <c r="G91" s="35" t="str">
        <f>IFERROR(IF($A91="HDC",IF(VLOOKUP($C91,hdc!$B$2:$F$1600,5,FALSE())="","",VLOOKUP($C91,hdc!$B$2:$F$1600,5,FALSE())),IF($A91="NAUTICS",IF(VLOOKUP($C91,nautics!$B$2:$F$1200,5,FALSE())="","",VLOOKUP($C91,nautics!$B$2:$F$1200,5,FALSE())),IF($A91="ST",IF(VLOOKUP($C91,st!$B$2:$F$400,5,FALSE())="","",VLOOKUP($C91,st!$B$2:$F$400,5,FALSE())),""))),"")</f>
        <v/>
      </c>
      <c r="H91" s="35" t="s">
        <v>415</v>
      </c>
      <c r="I91" s="35" t="s">
        <v>31</v>
      </c>
      <c r="J91" s="35" t="s">
        <v>346</v>
      </c>
      <c r="K91" s="35">
        <f t="shared" si="0"/>
        <v>12</v>
      </c>
      <c r="L91" s="35" t="s">
        <v>318</v>
      </c>
      <c r="M91" s="35" t="s">
        <v>319</v>
      </c>
      <c r="N91" s="35" t="s">
        <v>174</v>
      </c>
      <c r="O91" s="35" t="s">
        <v>175</v>
      </c>
      <c r="P91" s="35" t="s">
        <v>169</v>
      </c>
      <c r="Q91" s="35" t="s">
        <v>172</v>
      </c>
      <c r="R91" s="35" t="s">
        <v>152</v>
      </c>
      <c r="S91" s="35" t="s">
        <v>174</v>
      </c>
      <c r="T91" s="35" t="s">
        <v>175</v>
      </c>
      <c r="U91" s="35" t="s">
        <v>351</v>
      </c>
      <c r="W91" s="35" t="s">
        <v>78</v>
      </c>
      <c r="X91" s="35" t="s">
        <v>59</v>
      </c>
      <c r="Y91" s="35" t="s">
        <v>323</v>
      </c>
      <c r="Z91" s="35" t="s">
        <v>180</v>
      </c>
    </row>
    <row r="92" spans="1:26" ht="15" customHeight="1">
      <c r="A92" s="35" t="s">
        <v>1300</v>
      </c>
      <c r="B92" s="35" t="s">
        <v>630</v>
      </c>
      <c r="C92" s="35" t="s">
        <v>1122</v>
      </c>
      <c r="D92" s="35">
        <f>IFERROR(IF($A92="HDC",IF(VLOOKUP($C92,hdc!$B$2:$F$1600,2,FALSE())="","",VLOOKUP($C92,hdc!$B$2:$F$1600,2,FALSE())),IF($A92="NAUTICS",IF(VLOOKUP($C92,nautics!$B$2:$F$1200,2,FALSE())="","",VLOOKUP($C92,nautics!$B$2:$F$1200,2,FALSE())),IF($A92="ST",IF(VLOOKUP($C92,st!$B$2:$F$400,2,FALSE())="","",VLOOKUP($C92,st!$B$2:$F$400,2,FALSE())),""))),"")</f>
        <v>1</v>
      </c>
      <c r="E92" s="35" t="str">
        <f>IFERROR(IF($A92="HDC",IF(VLOOKUP($C92,hdc!$B$2:$F$1600,3,FALSE())="","",VLOOKUP($C92,hdc!$B$2:$F$1600,3,FALSE())),IF($A92="NAUTICS",IF(VLOOKUP($C92,nautics!$B$2:$F$1200,3,FALSE())="","",VLOOKUP($C92,nautics!$B$2:$F$1200,3,FALSE())),IF($A92="ST",IF(VLOOKUP($C92,st!$B$2:$F$400,3,FALSE())="","",VLOOKUP($C92,st!$B$2:$F$400,3,FALSE())),""))),"")</f>
        <v/>
      </c>
      <c r="F92" s="35" t="str">
        <f>IFERROR(IF($A92="HDC",IF(VLOOKUP($C92,hdc!$B$2:$F$1600,4,FALSE())="","",VLOOKUP($C92,hdc!$B$2:$F$1600,4,FALSE())),IF($A92="NAUTICS",IF(VLOOKUP($C92,nautics!$B$2:$F$1200,4,FALSE())="","",VLOOKUP($C92,nautics!$B$2:$F$1200,4,FALSE())),IF($A92="ST",IF(VLOOKUP($C92,st!$B$2:$F$400,4,FALSE())="","",VLOOKUP($C92,st!$B$2:$F$400,4,FALSE())),""))),"")</f>
        <v/>
      </c>
      <c r="G92" s="35" t="str">
        <f>IFERROR(IF($A92="HDC",IF(VLOOKUP($C92,hdc!$B$2:$F$1600,5,FALSE())="","",VLOOKUP($C92,hdc!$B$2:$F$1600,5,FALSE())),IF($A92="NAUTICS",IF(VLOOKUP($C92,nautics!$B$2:$F$1200,5,FALSE())="","",VLOOKUP($C92,nautics!$B$2:$F$1200,5,FALSE())),IF($A92="ST",IF(VLOOKUP($C92,st!$B$2:$F$400,5,FALSE())="","",VLOOKUP($C92,st!$B$2:$F$400,5,FALSE())),""))),"")</f>
        <v/>
      </c>
      <c r="H92" s="35" t="s">
        <v>803</v>
      </c>
      <c r="I92" s="35" t="s">
        <v>31</v>
      </c>
      <c r="J92" s="35" t="s">
        <v>635</v>
      </c>
      <c r="K92" s="35">
        <f t="shared" si="0"/>
        <v>14</v>
      </c>
      <c r="L92" s="35" t="s">
        <v>637</v>
      </c>
      <c r="M92" s="35" t="s">
        <v>639</v>
      </c>
      <c r="N92" s="35" t="s">
        <v>46</v>
      </c>
      <c r="O92" s="35" t="s">
        <v>49</v>
      </c>
      <c r="P92" s="35" t="s">
        <v>640</v>
      </c>
      <c r="Q92" s="35" t="s">
        <v>641</v>
      </c>
      <c r="R92" s="35" t="s">
        <v>258</v>
      </c>
      <c r="S92" s="35" t="s">
        <v>642</v>
      </c>
      <c r="T92" s="35" t="s">
        <v>643</v>
      </c>
      <c r="U92" s="35" t="s">
        <v>644</v>
      </c>
      <c r="W92" s="35" t="s">
        <v>57</v>
      </c>
      <c r="X92" s="35" t="s">
        <v>59</v>
      </c>
      <c r="Y92" s="35" t="s">
        <v>646</v>
      </c>
      <c r="Z92" s="35" t="s">
        <v>647</v>
      </c>
    </row>
    <row r="93" spans="1:26" ht="15" customHeight="1">
      <c r="A93" s="35" t="s">
        <v>1300</v>
      </c>
      <c r="B93" s="35" t="s">
        <v>630</v>
      </c>
      <c r="C93" s="35" t="s">
        <v>1127</v>
      </c>
      <c r="D93" s="35">
        <f>IFERROR(IF($A93="HDC",IF(VLOOKUP($C93,hdc!$B$2:$F$1600,2,FALSE())="","",VLOOKUP($C93,hdc!$B$2:$F$1600,2,FALSE())),IF($A93="NAUTICS",IF(VLOOKUP($C93,nautics!$B$2:$F$1200,2,FALSE())="","",VLOOKUP($C93,nautics!$B$2:$F$1200,2,FALSE())),IF($A93="ST",IF(VLOOKUP($C93,st!$B$2:$F$400,2,FALSE())="","",VLOOKUP($C93,st!$B$2:$F$400,2,FALSE())),""))),"")</f>
        <v>1</v>
      </c>
      <c r="E93" s="35" t="str">
        <f>IFERROR(IF($A93="HDC",IF(VLOOKUP($C93,hdc!$B$2:$F$1600,3,FALSE())="","",VLOOKUP($C93,hdc!$B$2:$F$1600,3,FALSE())),IF($A93="NAUTICS",IF(VLOOKUP($C93,nautics!$B$2:$F$1200,3,FALSE())="","",VLOOKUP($C93,nautics!$B$2:$F$1200,3,FALSE())),IF($A93="ST",IF(VLOOKUP($C93,st!$B$2:$F$400,3,FALSE())="","",VLOOKUP($C93,st!$B$2:$F$400,3,FALSE())),""))),"")</f>
        <v/>
      </c>
      <c r="F93" s="35" t="str">
        <f>IFERROR(IF($A93="HDC",IF(VLOOKUP($C93,hdc!$B$2:$F$1600,4,FALSE())="","",VLOOKUP($C93,hdc!$B$2:$F$1600,4,FALSE())),IF($A93="NAUTICS",IF(VLOOKUP($C93,nautics!$B$2:$F$1200,4,FALSE())="","",VLOOKUP($C93,nautics!$B$2:$F$1200,4,FALSE())),IF($A93="ST",IF(VLOOKUP($C93,st!$B$2:$F$400,4,FALSE())="","",VLOOKUP($C93,st!$B$2:$F$400,4,FALSE())),""))),"")</f>
        <v/>
      </c>
      <c r="G93" s="35" t="str">
        <f>IFERROR(IF($A93="HDC",IF(VLOOKUP($C93,hdc!$B$2:$F$1600,5,FALSE())="","",VLOOKUP($C93,hdc!$B$2:$F$1600,5,FALSE())),IF($A93="NAUTICS",IF(VLOOKUP($C93,nautics!$B$2:$F$1200,5,FALSE())="","",VLOOKUP($C93,nautics!$B$2:$F$1200,5,FALSE())),IF($A93="ST",IF(VLOOKUP($C93,st!$B$2:$F$400,5,FALSE())="","",VLOOKUP($C93,st!$B$2:$F$400,5,FALSE())),""))),"")</f>
        <v/>
      </c>
      <c r="H93" s="35" t="s">
        <v>803</v>
      </c>
      <c r="I93" s="35" t="s">
        <v>31</v>
      </c>
      <c r="J93" s="35" t="s">
        <v>635</v>
      </c>
      <c r="K93" s="35">
        <f t="shared" si="0"/>
        <v>14</v>
      </c>
      <c r="L93" s="35" t="s">
        <v>637</v>
      </c>
      <c r="M93" s="35" t="s">
        <v>639</v>
      </c>
      <c r="N93" s="35" t="s">
        <v>46</v>
      </c>
      <c r="O93" s="35" t="s">
        <v>49</v>
      </c>
      <c r="P93" s="35" t="s">
        <v>640</v>
      </c>
      <c r="Q93" s="35" t="s">
        <v>641</v>
      </c>
      <c r="R93" s="35" t="s">
        <v>258</v>
      </c>
      <c r="S93" s="35" t="s">
        <v>642</v>
      </c>
      <c r="T93" s="35" t="s">
        <v>643</v>
      </c>
      <c r="U93" s="35" t="s">
        <v>644</v>
      </c>
      <c r="W93" s="35" t="s">
        <v>57</v>
      </c>
      <c r="X93" s="35" t="s">
        <v>59</v>
      </c>
      <c r="Y93" s="35" t="s">
        <v>646</v>
      </c>
      <c r="Z93" s="35" t="s">
        <v>647</v>
      </c>
    </row>
    <row r="94" spans="1:26" ht="15" customHeight="1">
      <c r="A94" s="35" t="s">
        <v>1300</v>
      </c>
      <c r="B94" s="35" t="s">
        <v>630</v>
      </c>
      <c r="C94" s="35" t="s">
        <v>1132</v>
      </c>
      <c r="D94" s="35">
        <f>IFERROR(IF($A94="HDC",IF(VLOOKUP($C94,hdc!$B$2:$F$1600,2,FALSE())="","",VLOOKUP($C94,hdc!$B$2:$F$1600,2,FALSE())),IF($A94="NAUTICS",IF(VLOOKUP($C94,nautics!$B$2:$F$1200,2,FALSE())="","",VLOOKUP($C94,nautics!$B$2:$F$1200,2,FALSE())),IF($A94="ST",IF(VLOOKUP($C94,st!$B$2:$F$400,2,FALSE())="","",VLOOKUP($C94,st!$B$2:$F$400,2,FALSE())),""))),"")</f>
        <v>1</v>
      </c>
      <c r="E94" s="35" t="str">
        <f>IFERROR(IF($A94="HDC",IF(VLOOKUP($C94,hdc!$B$2:$F$1600,3,FALSE())="","",VLOOKUP($C94,hdc!$B$2:$F$1600,3,FALSE())),IF($A94="NAUTICS",IF(VLOOKUP($C94,nautics!$B$2:$F$1200,3,FALSE())="","",VLOOKUP($C94,nautics!$B$2:$F$1200,3,FALSE())),IF($A94="ST",IF(VLOOKUP($C94,st!$B$2:$F$400,3,FALSE())="","",VLOOKUP($C94,st!$B$2:$F$400,3,FALSE())),""))),"")</f>
        <v/>
      </c>
      <c r="F94" s="35" t="str">
        <f>IFERROR(IF($A94="HDC",IF(VLOOKUP($C94,hdc!$B$2:$F$1600,4,FALSE())="","",VLOOKUP($C94,hdc!$B$2:$F$1600,4,FALSE())),IF($A94="NAUTICS",IF(VLOOKUP($C94,nautics!$B$2:$F$1200,4,FALSE())="","",VLOOKUP($C94,nautics!$B$2:$F$1200,4,FALSE())),IF($A94="ST",IF(VLOOKUP($C94,st!$B$2:$F$400,4,FALSE())="","",VLOOKUP($C94,st!$B$2:$F$400,4,FALSE())),""))),"")</f>
        <v/>
      </c>
      <c r="G94" s="35" t="str">
        <f>IFERROR(IF($A94="HDC",IF(VLOOKUP($C94,hdc!$B$2:$F$1600,5,FALSE())="","",VLOOKUP($C94,hdc!$B$2:$F$1600,5,FALSE())),IF($A94="NAUTICS",IF(VLOOKUP($C94,nautics!$B$2:$F$1200,5,FALSE())="","",VLOOKUP($C94,nautics!$B$2:$F$1200,5,FALSE())),IF($A94="ST",IF(VLOOKUP($C94,st!$B$2:$F$400,5,FALSE())="","",VLOOKUP($C94,st!$B$2:$F$400,5,FALSE())),""))),"")</f>
        <v/>
      </c>
      <c r="H94" s="35" t="s">
        <v>803</v>
      </c>
      <c r="I94" s="35" t="s">
        <v>31</v>
      </c>
      <c r="J94" s="35" t="s">
        <v>635</v>
      </c>
      <c r="K94" s="35">
        <f t="shared" si="0"/>
        <v>14</v>
      </c>
      <c r="L94" s="35" t="s">
        <v>637</v>
      </c>
      <c r="M94" s="35" t="s">
        <v>639</v>
      </c>
      <c r="N94" s="35" t="s">
        <v>46</v>
      </c>
      <c r="O94" s="35" t="s">
        <v>49</v>
      </c>
      <c r="P94" s="35" t="s">
        <v>657</v>
      </c>
      <c r="Q94" s="35" t="s">
        <v>658</v>
      </c>
      <c r="R94" s="35" t="s">
        <v>258</v>
      </c>
      <c r="S94" s="35" t="s">
        <v>642</v>
      </c>
      <c r="T94" s="35" t="s">
        <v>643</v>
      </c>
      <c r="U94" s="35" t="s">
        <v>644</v>
      </c>
      <c r="W94" s="35" t="s">
        <v>57</v>
      </c>
      <c r="X94" s="35" t="s">
        <v>59</v>
      </c>
      <c r="Y94" s="35" t="s">
        <v>646</v>
      </c>
      <c r="Z94" s="35" t="s">
        <v>647</v>
      </c>
    </row>
    <row r="95" spans="1:26" ht="15" customHeight="1">
      <c r="A95" s="35" t="s">
        <v>1300</v>
      </c>
      <c r="B95" s="35" t="s">
        <v>630</v>
      </c>
      <c r="C95" s="35" t="s">
        <v>1144</v>
      </c>
      <c r="D95" s="35">
        <f>IFERROR(IF($A95="HDC",IF(VLOOKUP($C95,hdc!$B$2:$F$1600,2,FALSE())="","",VLOOKUP($C95,hdc!$B$2:$F$1600,2,FALSE())),IF($A95="NAUTICS",IF(VLOOKUP($C95,nautics!$B$2:$F$1200,2,FALSE())="","",VLOOKUP($C95,nautics!$B$2:$F$1200,2,FALSE())),IF($A95="ST",IF(VLOOKUP($C95,st!$B$2:$F$400,2,FALSE())="","",VLOOKUP($C95,st!$B$2:$F$400,2,FALSE())),""))),"")</f>
        <v>1</v>
      </c>
      <c r="E95" s="35" t="str">
        <f>IFERROR(IF($A95="HDC",IF(VLOOKUP($C95,hdc!$B$2:$F$1600,3,FALSE())="","",VLOOKUP($C95,hdc!$B$2:$F$1600,3,FALSE())),IF($A95="NAUTICS",IF(VLOOKUP($C95,nautics!$B$2:$F$1200,3,FALSE())="","",VLOOKUP($C95,nautics!$B$2:$F$1200,3,FALSE())),IF($A95="ST",IF(VLOOKUP($C95,st!$B$2:$F$400,3,FALSE())="","",VLOOKUP($C95,st!$B$2:$F$400,3,FALSE())),""))),"")</f>
        <v/>
      </c>
      <c r="F95" s="35" t="str">
        <f>IFERROR(IF($A95="HDC",IF(VLOOKUP($C95,hdc!$B$2:$F$1600,4,FALSE())="","",VLOOKUP($C95,hdc!$B$2:$F$1600,4,FALSE())),IF($A95="NAUTICS",IF(VLOOKUP($C95,nautics!$B$2:$F$1200,4,FALSE())="","",VLOOKUP($C95,nautics!$B$2:$F$1200,4,FALSE())),IF($A95="ST",IF(VLOOKUP($C95,st!$B$2:$F$400,4,FALSE())="","",VLOOKUP($C95,st!$B$2:$F$400,4,FALSE())),""))),"")</f>
        <v/>
      </c>
      <c r="G95" s="35" t="str">
        <f>IFERROR(IF($A95="HDC",IF(VLOOKUP($C95,hdc!$B$2:$F$1600,5,FALSE())="","",VLOOKUP($C95,hdc!$B$2:$F$1600,5,FALSE())),IF($A95="NAUTICS",IF(VLOOKUP($C95,nautics!$B$2:$F$1200,5,FALSE())="","",VLOOKUP($C95,nautics!$B$2:$F$1200,5,FALSE())),IF($A95="ST",IF(VLOOKUP($C95,st!$B$2:$F$400,5,FALSE())="","",VLOOKUP($C95,st!$B$2:$F$400,5,FALSE())),""))),"")</f>
        <v/>
      </c>
      <c r="H95" s="35" t="s">
        <v>803</v>
      </c>
      <c r="I95" s="35" t="s">
        <v>31</v>
      </c>
      <c r="J95" s="35" t="s">
        <v>635</v>
      </c>
      <c r="K95" s="35">
        <f t="shared" si="0"/>
        <v>14</v>
      </c>
      <c r="L95" s="35" t="s">
        <v>637</v>
      </c>
      <c r="M95" s="35" t="s">
        <v>639</v>
      </c>
      <c r="N95" s="35" t="s">
        <v>46</v>
      </c>
      <c r="O95" s="35" t="s">
        <v>49</v>
      </c>
      <c r="P95" s="35" t="s">
        <v>657</v>
      </c>
      <c r="Q95" s="35" t="s">
        <v>658</v>
      </c>
      <c r="R95" s="35" t="s">
        <v>258</v>
      </c>
      <c r="S95" s="35" t="s">
        <v>642</v>
      </c>
      <c r="T95" s="35" t="s">
        <v>643</v>
      </c>
      <c r="U95" s="35" t="s">
        <v>644</v>
      </c>
      <c r="W95" s="35" t="s">
        <v>57</v>
      </c>
      <c r="X95" s="35" t="s">
        <v>59</v>
      </c>
      <c r="Y95" s="35" t="s">
        <v>646</v>
      </c>
      <c r="Z95" s="35" t="s">
        <v>647</v>
      </c>
    </row>
    <row r="96" spans="1:26" ht="15" customHeight="1">
      <c r="A96" s="35" t="s">
        <v>1300</v>
      </c>
      <c r="B96" s="35" t="s">
        <v>1155</v>
      </c>
      <c r="C96" s="35" t="s">
        <v>1156</v>
      </c>
      <c r="D96" s="35">
        <f>IFERROR(IF($A96="HDC",IF(VLOOKUP($C96,hdc!$B$2:$F$1600,2,FALSE())="","",VLOOKUP($C96,hdc!$B$2:$F$1600,2,FALSE())),IF($A96="NAUTICS",IF(VLOOKUP($C96,nautics!$B$2:$F$1200,2,FALSE())="","",VLOOKUP($C96,nautics!$B$2:$F$1200,2,FALSE())),IF($A96="ST",IF(VLOOKUP($C96,st!$B$2:$F$400,2,FALSE())="","",VLOOKUP($C96,st!$B$2:$F$400,2,FALSE())),""))),"")</f>
        <v>1</v>
      </c>
      <c r="E96" s="35">
        <f>IFERROR(IF($A96="HDC",IF(VLOOKUP($C96,hdc!$B$2:$F$1600,3,FALSE())="","",VLOOKUP($C96,hdc!$B$2:$F$1600,3,FALSE())),IF($A96="NAUTICS",IF(VLOOKUP($C96,nautics!$B$2:$F$1200,3,FALSE())="","",VLOOKUP($C96,nautics!$B$2:$F$1200,3,FALSE())),IF($A96="ST",IF(VLOOKUP($C96,st!$B$2:$F$400,3,FALSE())="","",VLOOKUP($C96,st!$B$2:$F$400,3,FALSE())),""))),"")</f>
        <v>1</v>
      </c>
      <c r="F96" s="35" t="str">
        <f>IFERROR(IF($A96="HDC",IF(VLOOKUP($C96,hdc!$B$2:$F$1600,4,FALSE())="","",VLOOKUP($C96,hdc!$B$2:$F$1600,4,FALSE())),IF($A96="NAUTICS",IF(VLOOKUP($C96,nautics!$B$2:$F$1200,4,FALSE())="","",VLOOKUP($C96,nautics!$B$2:$F$1200,4,FALSE())),IF($A96="ST",IF(VLOOKUP($C96,st!$B$2:$F$400,4,FALSE())="","",VLOOKUP($C96,st!$B$2:$F$400,4,FALSE())),""))),"")</f>
        <v/>
      </c>
      <c r="G96" s="35" t="str">
        <f>IFERROR(IF($A96="HDC",IF(VLOOKUP($C96,hdc!$B$2:$F$1600,5,FALSE())="","",VLOOKUP($C96,hdc!$B$2:$F$1600,5,FALSE())),IF($A96="NAUTICS",IF(VLOOKUP($C96,nautics!$B$2:$F$1200,5,FALSE())="","",VLOOKUP($C96,nautics!$B$2:$F$1200,5,FALSE())),IF($A96="ST",IF(VLOOKUP($C96,st!$B$2:$F$400,5,FALSE())="","",VLOOKUP($C96,st!$B$2:$F$400,5,FALSE())),""))),"")</f>
        <v/>
      </c>
      <c r="H96" s="35" t="s">
        <v>108</v>
      </c>
      <c r="I96" s="35" t="s">
        <v>31</v>
      </c>
      <c r="J96" s="35" t="s">
        <v>477</v>
      </c>
      <c r="K96" s="35">
        <f t="shared" si="0"/>
        <v>4</v>
      </c>
      <c r="L96" s="35" t="s">
        <v>110</v>
      </c>
      <c r="M96" s="35" t="s">
        <v>111</v>
      </c>
      <c r="N96" s="35" t="s">
        <v>53</v>
      </c>
      <c r="O96" s="35" t="s">
        <v>55</v>
      </c>
      <c r="P96" s="35" t="s">
        <v>1160</v>
      </c>
      <c r="Q96" s="35" t="s">
        <v>1161</v>
      </c>
      <c r="R96" s="35" t="s">
        <v>247</v>
      </c>
      <c r="S96" s="35" t="s">
        <v>53</v>
      </c>
      <c r="T96" s="35" t="s">
        <v>55</v>
      </c>
      <c r="U96" s="35" t="s">
        <v>89</v>
      </c>
      <c r="W96" s="35" t="s">
        <v>78</v>
      </c>
      <c r="X96" s="35" t="s">
        <v>59</v>
      </c>
      <c r="Y96" s="35" t="s">
        <v>89</v>
      </c>
      <c r="Z96" s="35" t="s">
        <v>89</v>
      </c>
    </row>
    <row r="97" spans="1:26" ht="15" customHeight="1">
      <c r="A97" s="35" t="s">
        <v>1300</v>
      </c>
      <c r="B97" s="35" t="s">
        <v>1155</v>
      </c>
      <c r="C97" s="35" t="s">
        <v>1166</v>
      </c>
      <c r="D97" s="35">
        <f>IFERROR(IF($A97="HDC",IF(VLOOKUP($C97,hdc!$B$2:$F$1600,2,FALSE())="","",VLOOKUP($C97,hdc!$B$2:$F$1600,2,FALSE())),IF($A97="NAUTICS",IF(VLOOKUP($C97,nautics!$B$2:$F$1200,2,FALSE())="","",VLOOKUP($C97,nautics!$B$2:$F$1200,2,FALSE())),IF($A97="ST",IF(VLOOKUP($C97,st!$B$2:$F$400,2,FALSE())="","",VLOOKUP($C97,st!$B$2:$F$400,2,FALSE())),""))),"")</f>
        <v>1</v>
      </c>
      <c r="E97" s="35" t="str">
        <f>IFERROR(IF($A97="HDC",IF(VLOOKUP($C97,hdc!$B$2:$F$1600,3,FALSE())="","",VLOOKUP($C97,hdc!$B$2:$F$1600,3,FALSE())),IF($A97="NAUTICS",IF(VLOOKUP($C97,nautics!$B$2:$F$1200,3,FALSE())="","",VLOOKUP($C97,nautics!$B$2:$F$1200,3,FALSE())),IF($A97="ST",IF(VLOOKUP($C97,st!$B$2:$F$400,3,FALSE())="","",VLOOKUP($C97,st!$B$2:$F$400,3,FALSE())),""))),"")</f>
        <v/>
      </c>
      <c r="F97" s="35" t="str">
        <f>IFERROR(IF($A97="HDC",IF(VLOOKUP($C97,hdc!$B$2:$F$1600,4,FALSE())="","",VLOOKUP($C97,hdc!$B$2:$F$1600,4,FALSE())),IF($A97="NAUTICS",IF(VLOOKUP($C97,nautics!$B$2:$F$1200,4,FALSE())="","",VLOOKUP($C97,nautics!$B$2:$F$1200,4,FALSE())),IF($A97="ST",IF(VLOOKUP($C97,st!$B$2:$F$400,4,FALSE())="","",VLOOKUP($C97,st!$B$2:$F$400,4,FALSE())),""))),"")</f>
        <v/>
      </c>
      <c r="G97" s="35" t="str">
        <f>IFERROR(IF($A97="HDC",IF(VLOOKUP($C97,hdc!$B$2:$F$1600,5,FALSE())="","",VLOOKUP($C97,hdc!$B$2:$F$1600,5,FALSE())),IF($A97="NAUTICS",IF(VLOOKUP($C97,nautics!$B$2:$F$1200,5,FALSE())="","",VLOOKUP($C97,nautics!$B$2:$F$1200,5,FALSE())),IF($A97="ST",IF(VLOOKUP($C97,st!$B$2:$F$400,5,FALSE())="","",VLOOKUP($C97,st!$B$2:$F$400,5,FALSE())),""))),"")</f>
        <v/>
      </c>
      <c r="H97" s="35" t="s">
        <v>108</v>
      </c>
      <c r="I97" s="35" t="s">
        <v>31</v>
      </c>
      <c r="J97" s="35" t="s">
        <v>477</v>
      </c>
      <c r="K97" s="35">
        <f t="shared" si="0"/>
        <v>4</v>
      </c>
      <c r="L97" s="35" t="s">
        <v>110</v>
      </c>
      <c r="M97" s="35" t="s">
        <v>111</v>
      </c>
      <c r="N97" s="35" t="s">
        <v>53</v>
      </c>
      <c r="O97" s="35" t="s">
        <v>55</v>
      </c>
      <c r="P97" s="35" t="s">
        <v>1160</v>
      </c>
      <c r="Q97" s="35" t="s">
        <v>1161</v>
      </c>
      <c r="R97" s="35" t="s">
        <v>247</v>
      </c>
      <c r="S97" s="35" t="s">
        <v>53</v>
      </c>
      <c r="T97" s="35" t="s">
        <v>55</v>
      </c>
      <c r="U97" s="35" t="s">
        <v>89</v>
      </c>
      <c r="W97" s="35" t="s">
        <v>78</v>
      </c>
      <c r="X97" s="35" t="s">
        <v>59</v>
      </c>
      <c r="Y97" s="35" t="s">
        <v>89</v>
      </c>
      <c r="Z97" s="35" t="s">
        <v>89</v>
      </c>
    </row>
    <row r="98" spans="1:26" ht="15" customHeight="1">
      <c r="A98" s="35" t="s">
        <v>1300</v>
      </c>
      <c r="B98" s="35" t="s">
        <v>1155</v>
      </c>
      <c r="C98" s="35" t="s">
        <v>1174</v>
      </c>
      <c r="D98" s="35">
        <f>IFERROR(IF($A98="HDC",IF(VLOOKUP($C98,hdc!$B$2:$F$1600,2,FALSE())="","",VLOOKUP($C98,hdc!$B$2:$F$1600,2,FALSE())),IF($A98="NAUTICS",IF(VLOOKUP($C98,nautics!$B$2:$F$1200,2,FALSE())="","",VLOOKUP($C98,nautics!$B$2:$F$1200,2,FALSE())),IF($A98="ST",IF(VLOOKUP($C98,st!$B$2:$F$400,2,FALSE())="","",VLOOKUP($C98,st!$B$2:$F$400,2,FALSE())),""))),"")</f>
        <v>1</v>
      </c>
      <c r="E98" s="35" t="str">
        <f>IFERROR(IF($A98="HDC",IF(VLOOKUP($C98,hdc!$B$2:$F$1600,3,FALSE())="","",VLOOKUP($C98,hdc!$B$2:$F$1600,3,FALSE())),IF($A98="NAUTICS",IF(VLOOKUP($C98,nautics!$B$2:$F$1200,3,FALSE())="","",VLOOKUP($C98,nautics!$B$2:$F$1200,3,FALSE())),IF($A98="ST",IF(VLOOKUP($C98,st!$B$2:$F$400,3,FALSE())="","",VLOOKUP($C98,st!$B$2:$F$400,3,FALSE())),""))),"")</f>
        <v/>
      </c>
      <c r="F98" s="35" t="str">
        <f>IFERROR(IF($A98="HDC",IF(VLOOKUP($C98,hdc!$B$2:$F$1600,4,FALSE())="","",VLOOKUP($C98,hdc!$B$2:$F$1600,4,FALSE())),IF($A98="NAUTICS",IF(VLOOKUP($C98,nautics!$B$2:$F$1200,4,FALSE())="","",VLOOKUP($C98,nautics!$B$2:$F$1200,4,FALSE())),IF($A98="ST",IF(VLOOKUP($C98,st!$B$2:$F$400,4,FALSE())="","",VLOOKUP($C98,st!$B$2:$F$400,4,FALSE())),""))),"")</f>
        <v/>
      </c>
      <c r="G98" s="35" t="str">
        <f>IFERROR(IF($A98="HDC",IF(VLOOKUP($C98,hdc!$B$2:$F$1600,5,FALSE())="","",VLOOKUP($C98,hdc!$B$2:$F$1600,5,FALSE())),IF($A98="NAUTICS",IF(VLOOKUP($C98,nautics!$B$2:$F$1200,5,FALSE())="","",VLOOKUP($C98,nautics!$B$2:$F$1200,5,FALSE())),IF($A98="ST",IF(VLOOKUP($C98,st!$B$2:$F$400,5,FALSE())="","",VLOOKUP($C98,st!$B$2:$F$400,5,FALSE())),""))),"")</f>
        <v/>
      </c>
      <c r="H98" s="35" t="s">
        <v>108</v>
      </c>
      <c r="I98" s="35" t="s">
        <v>31</v>
      </c>
      <c r="J98" s="35" t="s">
        <v>504</v>
      </c>
      <c r="K98" s="35">
        <f t="shared" si="0"/>
        <v>6</v>
      </c>
      <c r="L98" s="35" t="s">
        <v>110</v>
      </c>
      <c r="M98" s="35" t="s">
        <v>111</v>
      </c>
      <c r="N98" s="35" t="s">
        <v>53</v>
      </c>
      <c r="O98" s="35" t="s">
        <v>55</v>
      </c>
      <c r="P98" s="35" t="s">
        <v>1177</v>
      </c>
      <c r="Q98" s="35" t="s">
        <v>1178</v>
      </c>
      <c r="R98" s="35" t="s">
        <v>247</v>
      </c>
      <c r="S98" s="35" t="s">
        <v>53</v>
      </c>
      <c r="T98" s="35" t="s">
        <v>55</v>
      </c>
      <c r="U98" s="35" t="s">
        <v>89</v>
      </c>
      <c r="W98" s="35" t="s">
        <v>78</v>
      </c>
      <c r="X98" s="35" t="s">
        <v>59</v>
      </c>
      <c r="Y98" s="35" t="s">
        <v>89</v>
      </c>
      <c r="Z98" s="35" t="s">
        <v>89</v>
      </c>
    </row>
    <row r="99" spans="1:26" ht="15" customHeight="1">
      <c r="A99" s="35" t="s">
        <v>1300</v>
      </c>
      <c r="B99" s="35" t="s">
        <v>1155</v>
      </c>
      <c r="C99" s="35" t="s">
        <v>1183</v>
      </c>
      <c r="D99" s="35">
        <f>IFERROR(IF($A99="HDC",IF(VLOOKUP($C99,hdc!$B$2:$F$1600,2,FALSE())="","",VLOOKUP($C99,hdc!$B$2:$F$1600,2,FALSE())),IF($A99="NAUTICS",IF(VLOOKUP($C99,nautics!$B$2:$F$1200,2,FALSE())="","",VLOOKUP($C99,nautics!$B$2:$F$1200,2,FALSE())),IF($A99="ST",IF(VLOOKUP($C99,st!$B$2:$F$400,2,FALSE())="","",VLOOKUP($C99,st!$B$2:$F$400,2,FALSE())),""))),"")</f>
        <v>1</v>
      </c>
      <c r="E99" s="35" t="str">
        <f>IFERROR(IF($A99="HDC",IF(VLOOKUP($C99,hdc!$B$2:$F$1600,3,FALSE())="","",VLOOKUP($C99,hdc!$B$2:$F$1600,3,FALSE())),IF($A99="NAUTICS",IF(VLOOKUP($C99,nautics!$B$2:$F$1200,3,FALSE())="","",VLOOKUP($C99,nautics!$B$2:$F$1200,3,FALSE())),IF($A99="ST",IF(VLOOKUP($C99,st!$B$2:$F$400,3,FALSE())="","",VLOOKUP($C99,st!$B$2:$F$400,3,FALSE())),""))),"")</f>
        <v/>
      </c>
      <c r="F99" s="35" t="str">
        <f>IFERROR(IF($A99="HDC",IF(VLOOKUP($C99,hdc!$B$2:$F$1600,4,FALSE())="","",VLOOKUP($C99,hdc!$B$2:$F$1600,4,FALSE())),IF($A99="NAUTICS",IF(VLOOKUP($C99,nautics!$B$2:$F$1200,4,FALSE())="","",VLOOKUP($C99,nautics!$B$2:$F$1200,4,FALSE())),IF($A99="ST",IF(VLOOKUP($C99,st!$B$2:$F$400,4,FALSE())="","",VLOOKUP($C99,st!$B$2:$F$400,4,FALSE())),""))),"")</f>
        <v/>
      </c>
      <c r="G99" s="35" t="str">
        <f>IFERROR(IF($A99="HDC",IF(VLOOKUP($C99,hdc!$B$2:$F$1600,5,FALSE())="","",VLOOKUP($C99,hdc!$B$2:$F$1600,5,FALSE())),IF($A99="NAUTICS",IF(VLOOKUP($C99,nautics!$B$2:$F$1200,5,FALSE())="","",VLOOKUP($C99,nautics!$B$2:$F$1200,5,FALSE())),IF($A99="ST",IF(VLOOKUP($C99,st!$B$2:$F$400,5,FALSE())="","",VLOOKUP($C99,st!$B$2:$F$400,5,FALSE())),""))),"")</f>
        <v/>
      </c>
      <c r="H99" s="35" t="s">
        <v>108</v>
      </c>
      <c r="I99" s="35" t="s">
        <v>31</v>
      </c>
      <c r="J99" s="35" t="s">
        <v>504</v>
      </c>
      <c r="K99" s="35">
        <f t="shared" si="0"/>
        <v>6</v>
      </c>
      <c r="L99" s="35" t="s">
        <v>110</v>
      </c>
      <c r="M99" s="35" t="s">
        <v>111</v>
      </c>
      <c r="N99" s="35" t="s">
        <v>53</v>
      </c>
      <c r="O99" s="35" t="s">
        <v>55</v>
      </c>
      <c r="P99" s="35" t="s">
        <v>1177</v>
      </c>
      <c r="Q99" s="35" t="s">
        <v>1178</v>
      </c>
      <c r="R99" s="35" t="s">
        <v>247</v>
      </c>
      <c r="S99" s="35" t="s">
        <v>53</v>
      </c>
      <c r="T99" s="35" t="s">
        <v>55</v>
      </c>
      <c r="U99" s="35" t="s">
        <v>89</v>
      </c>
      <c r="W99" s="35" t="s">
        <v>78</v>
      </c>
      <c r="X99" s="35" t="s">
        <v>59</v>
      </c>
      <c r="Y99" s="35" t="s">
        <v>89</v>
      </c>
      <c r="Z99" s="35" t="s">
        <v>89</v>
      </c>
    </row>
    <row r="100" spans="1:26" ht="15" customHeight="1">
      <c r="A100" s="35" t="s">
        <v>1300</v>
      </c>
      <c r="B100" s="35" t="s">
        <v>1155</v>
      </c>
      <c r="C100" s="35" t="s">
        <v>1190</v>
      </c>
      <c r="D100" s="35">
        <f>IFERROR(IF($A100="HDC",IF(VLOOKUP($C100,hdc!$B$2:$F$1600,2,FALSE())="","",VLOOKUP($C100,hdc!$B$2:$F$1600,2,FALSE())),IF($A100="NAUTICS",IF(VLOOKUP($C100,nautics!$B$2:$F$1200,2,FALSE())="","",VLOOKUP($C100,nautics!$B$2:$F$1200,2,FALSE())),IF($A100="ST",IF(VLOOKUP($C100,st!$B$2:$F$400,2,FALSE())="","",VLOOKUP($C100,st!$B$2:$F$400,2,FALSE())),""))),"")</f>
        <v>1</v>
      </c>
      <c r="E100" s="35" t="str">
        <f>IFERROR(IF($A100="HDC",IF(VLOOKUP($C100,hdc!$B$2:$F$1600,3,FALSE())="","",VLOOKUP($C100,hdc!$B$2:$F$1600,3,FALSE())),IF($A100="NAUTICS",IF(VLOOKUP($C100,nautics!$B$2:$F$1200,3,FALSE())="","",VLOOKUP($C100,nautics!$B$2:$F$1200,3,FALSE())),IF($A100="ST",IF(VLOOKUP($C100,st!$B$2:$F$400,3,FALSE())="","",VLOOKUP($C100,st!$B$2:$F$400,3,FALSE())),""))),"")</f>
        <v/>
      </c>
      <c r="F100" s="35" t="str">
        <f>IFERROR(IF($A100="HDC",IF(VLOOKUP($C100,hdc!$B$2:$F$1600,4,FALSE())="","",VLOOKUP($C100,hdc!$B$2:$F$1600,4,FALSE())),IF($A100="NAUTICS",IF(VLOOKUP($C100,nautics!$B$2:$F$1200,4,FALSE())="","",VLOOKUP($C100,nautics!$B$2:$F$1200,4,FALSE())),IF($A100="ST",IF(VLOOKUP($C100,st!$B$2:$F$400,4,FALSE())="","",VLOOKUP($C100,st!$B$2:$F$400,4,FALSE())),""))),"")</f>
        <v/>
      </c>
      <c r="G100" s="35" t="str">
        <f>IFERROR(IF($A100="HDC",IF(VLOOKUP($C100,hdc!$B$2:$F$1600,5,FALSE())="","",VLOOKUP($C100,hdc!$B$2:$F$1600,5,FALSE())),IF($A100="NAUTICS",IF(VLOOKUP($C100,nautics!$B$2:$F$1200,5,FALSE())="","",VLOOKUP($C100,nautics!$B$2:$F$1200,5,FALSE())),IF($A100="ST",IF(VLOOKUP($C100,st!$B$2:$F$400,5,FALSE())="","",VLOOKUP($C100,st!$B$2:$F$400,5,FALSE())),""))),"")</f>
        <v/>
      </c>
      <c r="H100" s="35" t="s">
        <v>304</v>
      </c>
      <c r="I100" s="35" t="s">
        <v>31</v>
      </c>
      <c r="J100" s="35" t="s">
        <v>1196</v>
      </c>
      <c r="K100" s="35">
        <f t="shared" si="0"/>
        <v>11</v>
      </c>
      <c r="L100" s="35" t="s">
        <v>288</v>
      </c>
      <c r="M100" s="35" t="s">
        <v>289</v>
      </c>
      <c r="N100" s="35" t="s">
        <v>174</v>
      </c>
      <c r="O100" s="35" t="s">
        <v>175</v>
      </c>
      <c r="P100" s="35" t="s">
        <v>1198</v>
      </c>
      <c r="Q100" s="35" t="s">
        <v>1199</v>
      </c>
      <c r="R100" s="35" t="s">
        <v>310</v>
      </c>
      <c r="S100" s="35" t="s">
        <v>174</v>
      </c>
      <c r="T100" s="35" t="s">
        <v>175</v>
      </c>
      <c r="U100" s="35" t="s">
        <v>1202</v>
      </c>
      <c r="W100" s="35" t="s">
        <v>78</v>
      </c>
      <c r="X100" s="35" t="s">
        <v>59</v>
      </c>
      <c r="Y100" s="35" t="s">
        <v>295</v>
      </c>
      <c r="Z100" s="35" t="s">
        <v>1205</v>
      </c>
    </row>
    <row r="101" spans="1:26" ht="15" customHeight="1">
      <c r="A101" s="35" t="s">
        <v>1300</v>
      </c>
      <c r="B101" s="35" t="s">
        <v>1155</v>
      </c>
      <c r="C101" s="35" t="s">
        <v>1207</v>
      </c>
      <c r="D101" s="35">
        <f>IFERROR(IF($A101="HDC",IF(VLOOKUP($C101,hdc!$B$2:$F$1600,2,FALSE())="","",VLOOKUP($C101,hdc!$B$2:$F$1600,2,FALSE())),IF($A101="NAUTICS",IF(VLOOKUP($C101,nautics!$B$2:$F$1200,2,FALSE())="","",VLOOKUP($C101,nautics!$B$2:$F$1200,2,FALSE())),IF($A101="ST",IF(VLOOKUP($C101,st!$B$2:$F$400,2,FALSE())="","",VLOOKUP($C101,st!$B$2:$F$400,2,FALSE())),""))),"")</f>
        <v>1</v>
      </c>
      <c r="E101" s="35" t="str">
        <f>IFERROR(IF($A101="HDC",IF(VLOOKUP($C101,hdc!$B$2:$F$1600,3,FALSE())="","",VLOOKUP($C101,hdc!$B$2:$F$1600,3,FALSE())),IF($A101="NAUTICS",IF(VLOOKUP($C101,nautics!$B$2:$F$1200,3,FALSE())="","",VLOOKUP($C101,nautics!$B$2:$F$1200,3,FALSE())),IF($A101="ST",IF(VLOOKUP($C101,st!$B$2:$F$400,3,FALSE())="","",VLOOKUP($C101,st!$B$2:$F$400,3,FALSE())),""))),"")</f>
        <v/>
      </c>
      <c r="F101" s="35" t="str">
        <f>IFERROR(IF($A101="HDC",IF(VLOOKUP($C101,hdc!$B$2:$F$1600,4,FALSE())="","",VLOOKUP($C101,hdc!$B$2:$F$1600,4,FALSE())),IF($A101="NAUTICS",IF(VLOOKUP($C101,nautics!$B$2:$F$1200,4,FALSE())="","",VLOOKUP($C101,nautics!$B$2:$F$1200,4,FALSE())),IF($A101="ST",IF(VLOOKUP($C101,st!$B$2:$F$400,4,FALSE())="","",VLOOKUP($C101,st!$B$2:$F$400,4,FALSE())),""))),"")</f>
        <v/>
      </c>
      <c r="G101" s="35" t="str">
        <f>IFERROR(IF($A101="HDC",IF(VLOOKUP($C101,hdc!$B$2:$F$1600,5,FALSE())="","",VLOOKUP($C101,hdc!$B$2:$F$1600,5,FALSE())),IF($A101="NAUTICS",IF(VLOOKUP($C101,nautics!$B$2:$F$1200,5,FALSE())="","",VLOOKUP($C101,nautics!$B$2:$F$1200,5,FALSE())),IF($A101="ST",IF(VLOOKUP($C101,st!$B$2:$F$400,5,FALSE())="","",VLOOKUP($C101,st!$B$2:$F$400,5,FALSE())),""))),"")</f>
        <v/>
      </c>
      <c r="H101" s="35" t="s">
        <v>304</v>
      </c>
      <c r="I101" s="35" t="s">
        <v>31</v>
      </c>
      <c r="J101" s="35" t="s">
        <v>1208</v>
      </c>
      <c r="K101" s="35">
        <f t="shared" si="0"/>
        <v>7</v>
      </c>
      <c r="L101" s="35" t="s">
        <v>288</v>
      </c>
      <c r="M101" s="35" t="s">
        <v>289</v>
      </c>
      <c r="N101" s="35" t="s">
        <v>174</v>
      </c>
      <c r="O101" s="35" t="s">
        <v>175</v>
      </c>
      <c r="P101" s="35" t="s">
        <v>1198</v>
      </c>
      <c r="Q101" s="35" t="s">
        <v>1199</v>
      </c>
      <c r="R101" s="35" t="s">
        <v>310</v>
      </c>
      <c r="S101" s="35" t="s">
        <v>174</v>
      </c>
      <c r="T101" s="35" t="s">
        <v>175</v>
      </c>
      <c r="U101" s="35" t="s">
        <v>1202</v>
      </c>
      <c r="W101" s="35" t="s">
        <v>78</v>
      </c>
      <c r="X101" s="35" t="s">
        <v>59</v>
      </c>
      <c r="Y101" s="35" t="s">
        <v>295</v>
      </c>
      <c r="Z101" s="35" t="s">
        <v>1205</v>
      </c>
    </row>
    <row r="102" spans="1:26" ht="15" customHeight="1">
      <c r="A102" s="35" t="s">
        <v>1300</v>
      </c>
      <c r="B102" s="35" t="s">
        <v>1155</v>
      </c>
      <c r="C102" s="35" t="s">
        <v>1214</v>
      </c>
      <c r="D102" s="35">
        <f>IFERROR(IF($A102="HDC",IF(VLOOKUP($C102,hdc!$B$2:$F$1600,2,FALSE())="","",VLOOKUP($C102,hdc!$B$2:$F$1600,2,FALSE())),IF($A102="NAUTICS",IF(VLOOKUP($C102,nautics!$B$2:$F$1200,2,FALSE())="","",VLOOKUP($C102,nautics!$B$2:$F$1200,2,FALSE())),IF($A102="ST",IF(VLOOKUP($C102,st!$B$2:$F$400,2,FALSE())="","",VLOOKUP($C102,st!$B$2:$F$400,2,FALSE())),""))),"")</f>
        <v>1</v>
      </c>
      <c r="E102" s="35" t="str">
        <f>IFERROR(IF($A102="HDC",IF(VLOOKUP($C102,hdc!$B$2:$F$1600,3,FALSE())="","",VLOOKUP($C102,hdc!$B$2:$F$1600,3,FALSE())),IF($A102="NAUTICS",IF(VLOOKUP($C102,nautics!$B$2:$F$1200,3,FALSE())="","",VLOOKUP($C102,nautics!$B$2:$F$1200,3,FALSE())),IF($A102="ST",IF(VLOOKUP($C102,st!$B$2:$F$400,3,FALSE())="","",VLOOKUP($C102,st!$B$2:$F$400,3,FALSE())),""))),"")</f>
        <v/>
      </c>
      <c r="F102" s="35" t="str">
        <f>IFERROR(IF($A102="HDC",IF(VLOOKUP($C102,hdc!$B$2:$F$1600,4,FALSE())="","",VLOOKUP($C102,hdc!$B$2:$F$1600,4,FALSE())),IF($A102="NAUTICS",IF(VLOOKUP($C102,nautics!$B$2:$F$1200,4,FALSE())="","",VLOOKUP($C102,nautics!$B$2:$F$1200,4,FALSE())),IF($A102="ST",IF(VLOOKUP($C102,st!$B$2:$F$400,4,FALSE())="","",VLOOKUP($C102,st!$B$2:$F$400,4,FALSE())),""))),"")</f>
        <v/>
      </c>
      <c r="G102" s="35" t="str">
        <f>IFERROR(IF($A102="HDC",IF(VLOOKUP($C102,hdc!$B$2:$F$1600,5,FALSE())="","",VLOOKUP($C102,hdc!$B$2:$F$1600,5,FALSE())),IF($A102="NAUTICS",IF(VLOOKUP($C102,nautics!$B$2:$F$1200,5,FALSE())="","",VLOOKUP($C102,nautics!$B$2:$F$1200,5,FALSE())),IF($A102="ST",IF(VLOOKUP($C102,st!$B$2:$F$400,5,FALSE())="","",VLOOKUP($C102,st!$B$2:$F$400,5,FALSE())),""))),"")</f>
        <v/>
      </c>
      <c r="H102" s="35" t="s">
        <v>304</v>
      </c>
      <c r="I102" s="35" t="s">
        <v>31</v>
      </c>
      <c r="J102" s="35" t="s">
        <v>1208</v>
      </c>
      <c r="K102" s="35">
        <f t="shared" si="0"/>
        <v>7</v>
      </c>
      <c r="L102" s="35" t="s">
        <v>288</v>
      </c>
      <c r="M102" s="35" t="s">
        <v>289</v>
      </c>
      <c r="N102" s="35" t="s">
        <v>174</v>
      </c>
      <c r="O102" s="35" t="s">
        <v>175</v>
      </c>
      <c r="P102" s="35" t="s">
        <v>1217</v>
      </c>
      <c r="Q102" s="35" t="s">
        <v>1218</v>
      </c>
      <c r="R102" s="35" t="s">
        <v>310</v>
      </c>
      <c r="S102" s="35" t="s">
        <v>174</v>
      </c>
      <c r="T102" s="35" t="s">
        <v>175</v>
      </c>
      <c r="U102" s="35" t="s">
        <v>1202</v>
      </c>
      <c r="W102" s="35" t="s">
        <v>78</v>
      </c>
      <c r="X102" s="35" t="s">
        <v>59</v>
      </c>
      <c r="Y102" s="35" t="s">
        <v>295</v>
      </c>
      <c r="Z102" s="35" t="s">
        <v>1205</v>
      </c>
    </row>
    <row r="103" spans="1:26" ht="15" customHeight="1">
      <c r="A103" s="35" t="s">
        <v>1300</v>
      </c>
      <c r="B103" s="35" t="s">
        <v>1155</v>
      </c>
      <c r="C103" s="35" t="s">
        <v>1221</v>
      </c>
      <c r="D103" s="35">
        <f>IFERROR(IF($A103="HDC",IF(VLOOKUP($C103,hdc!$B$2:$F$1600,2,FALSE())="","",VLOOKUP($C103,hdc!$B$2:$F$1600,2,FALSE())),IF($A103="NAUTICS",IF(VLOOKUP($C103,nautics!$B$2:$F$1200,2,FALSE())="","",VLOOKUP($C103,nautics!$B$2:$F$1200,2,FALSE())),IF($A103="ST",IF(VLOOKUP($C103,st!$B$2:$F$400,2,FALSE())="","",VLOOKUP($C103,st!$B$2:$F$400,2,FALSE())),""))),"")</f>
        <v>1</v>
      </c>
      <c r="E103" s="35" t="str">
        <f>IFERROR(IF($A103="HDC",IF(VLOOKUP($C103,hdc!$B$2:$F$1600,3,FALSE())="","",VLOOKUP($C103,hdc!$B$2:$F$1600,3,FALSE())),IF($A103="NAUTICS",IF(VLOOKUP($C103,nautics!$B$2:$F$1200,3,FALSE())="","",VLOOKUP($C103,nautics!$B$2:$F$1200,3,FALSE())),IF($A103="ST",IF(VLOOKUP($C103,st!$B$2:$F$400,3,FALSE())="","",VLOOKUP($C103,st!$B$2:$F$400,3,FALSE())),""))),"")</f>
        <v/>
      </c>
      <c r="F103" s="35" t="str">
        <f>IFERROR(IF($A103="HDC",IF(VLOOKUP($C103,hdc!$B$2:$F$1600,4,FALSE())="","",VLOOKUP($C103,hdc!$B$2:$F$1600,4,FALSE())),IF($A103="NAUTICS",IF(VLOOKUP($C103,nautics!$B$2:$F$1200,4,FALSE())="","",VLOOKUP($C103,nautics!$B$2:$F$1200,4,FALSE())),IF($A103="ST",IF(VLOOKUP($C103,st!$B$2:$F$400,4,FALSE())="","",VLOOKUP($C103,st!$B$2:$F$400,4,FALSE())),""))),"")</f>
        <v/>
      </c>
      <c r="G103" s="35" t="str">
        <f>IFERROR(IF($A103="HDC",IF(VLOOKUP($C103,hdc!$B$2:$F$1600,5,FALSE())="","",VLOOKUP($C103,hdc!$B$2:$F$1600,5,FALSE())),IF($A103="NAUTICS",IF(VLOOKUP($C103,nautics!$B$2:$F$1200,5,FALSE())="","",VLOOKUP($C103,nautics!$B$2:$F$1200,5,FALSE())),IF($A103="ST",IF(VLOOKUP($C103,st!$B$2:$F$400,5,FALSE())="","",VLOOKUP($C103,st!$B$2:$F$400,5,FALSE())),""))),"")</f>
        <v/>
      </c>
      <c r="H103" s="35" t="s">
        <v>304</v>
      </c>
      <c r="I103" s="35" t="s">
        <v>31</v>
      </c>
      <c r="J103" s="35" t="s">
        <v>1208</v>
      </c>
      <c r="K103" s="35">
        <f t="shared" si="0"/>
        <v>7</v>
      </c>
      <c r="L103" s="35" t="s">
        <v>288</v>
      </c>
      <c r="M103" s="35" t="s">
        <v>289</v>
      </c>
      <c r="N103" s="35" t="s">
        <v>174</v>
      </c>
      <c r="O103" s="35" t="s">
        <v>175</v>
      </c>
      <c r="P103" s="35" t="s">
        <v>1217</v>
      </c>
      <c r="Q103" s="35" t="s">
        <v>1218</v>
      </c>
      <c r="R103" s="35" t="s">
        <v>310</v>
      </c>
      <c r="S103" s="35" t="s">
        <v>174</v>
      </c>
      <c r="T103" s="35" t="s">
        <v>175</v>
      </c>
      <c r="U103" s="35" t="s">
        <v>1202</v>
      </c>
      <c r="W103" s="35" t="s">
        <v>78</v>
      </c>
      <c r="X103" s="35" t="s">
        <v>59</v>
      </c>
      <c r="Y103" s="35" t="s">
        <v>295</v>
      </c>
      <c r="Z103" s="35" t="s">
        <v>1205</v>
      </c>
    </row>
    <row r="104" spans="1:26" ht="15" customHeight="1">
      <c r="A104" s="35" t="s">
        <v>1300</v>
      </c>
      <c r="B104" s="35" t="s">
        <v>1155</v>
      </c>
      <c r="C104" s="35" t="s">
        <v>1226</v>
      </c>
      <c r="D104" s="35">
        <f>IFERROR(IF($A104="HDC",IF(VLOOKUP($C104,hdc!$B$2:$F$1600,2,FALSE())="","",VLOOKUP($C104,hdc!$B$2:$F$1600,2,FALSE())),IF($A104="NAUTICS",IF(VLOOKUP($C104,nautics!$B$2:$F$1200,2,FALSE())="","",VLOOKUP($C104,nautics!$B$2:$F$1200,2,FALSE())),IF($A104="ST",IF(VLOOKUP($C104,st!$B$2:$F$400,2,FALSE())="","",VLOOKUP($C104,st!$B$2:$F$400,2,FALSE())),""))),"")</f>
        <v>1</v>
      </c>
      <c r="E104" s="35" t="str">
        <f>IFERROR(IF($A104="HDC",IF(VLOOKUP($C104,hdc!$B$2:$F$1600,3,FALSE())="","",VLOOKUP($C104,hdc!$B$2:$F$1600,3,FALSE())),IF($A104="NAUTICS",IF(VLOOKUP($C104,nautics!$B$2:$F$1200,3,FALSE())="","",VLOOKUP($C104,nautics!$B$2:$F$1200,3,FALSE())),IF($A104="ST",IF(VLOOKUP($C104,st!$B$2:$F$400,3,FALSE())="","",VLOOKUP($C104,st!$B$2:$F$400,3,FALSE())),""))),"")</f>
        <v/>
      </c>
      <c r="F104" s="35" t="str">
        <f>IFERROR(IF($A104="HDC",IF(VLOOKUP($C104,hdc!$B$2:$F$1600,4,FALSE())="","",VLOOKUP($C104,hdc!$B$2:$F$1600,4,FALSE())),IF($A104="NAUTICS",IF(VLOOKUP($C104,nautics!$B$2:$F$1200,4,FALSE())="","",VLOOKUP($C104,nautics!$B$2:$F$1200,4,FALSE())),IF($A104="ST",IF(VLOOKUP($C104,st!$B$2:$F$400,4,FALSE())="","",VLOOKUP($C104,st!$B$2:$F$400,4,FALSE())),""))),"")</f>
        <v/>
      </c>
      <c r="G104" s="35" t="str">
        <f>IFERROR(IF($A104="HDC",IF(VLOOKUP($C104,hdc!$B$2:$F$1600,5,FALSE())="","",VLOOKUP($C104,hdc!$B$2:$F$1600,5,FALSE())),IF($A104="NAUTICS",IF(VLOOKUP($C104,nautics!$B$2:$F$1200,5,FALSE())="","",VLOOKUP($C104,nautics!$B$2:$F$1200,5,FALSE())),IF($A104="ST",IF(VLOOKUP($C104,st!$B$2:$F$400,5,FALSE())="","",VLOOKUP($C104,st!$B$2:$F$400,5,FALSE())),""))),"")</f>
        <v/>
      </c>
      <c r="H104" s="35" t="s">
        <v>1228</v>
      </c>
      <c r="I104" s="35" t="s">
        <v>31</v>
      </c>
      <c r="J104" s="35" t="s">
        <v>477</v>
      </c>
      <c r="K104" s="35">
        <f t="shared" si="0"/>
        <v>4</v>
      </c>
      <c r="L104" s="35" t="s">
        <v>159</v>
      </c>
      <c r="M104" s="35" t="s">
        <v>160</v>
      </c>
      <c r="N104" s="35" t="s">
        <v>43</v>
      </c>
      <c r="O104" s="35" t="s">
        <v>45</v>
      </c>
      <c r="P104" s="35" t="s">
        <v>1231</v>
      </c>
      <c r="Q104" s="35" t="s">
        <v>1233</v>
      </c>
      <c r="R104" s="35" t="s">
        <v>247</v>
      </c>
      <c r="S104" s="35" t="s">
        <v>43</v>
      </c>
      <c r="T104" s="35" t="s">
        <v>45</v>
      </c>
      <c r="U104" s="35" t="s">
        <v>89</v>
      </c>
      <c r="W104" s="35" t="s">
        <v>78</v>
      </c>
      <c r="X104" s="35" t="s">
        <v>59</v>
      </c>
      <c r="Y104" s="35" t="s">
        <v>89</v>
      </c>
      <c r="Z104" s="35" t="s">
        <v>89</v>
      </c>
    </row>
    <row r="105" spans="1:26" ht="15" customHeight="1">
      <c r="A105" s="35" t="s">
        <v>1300</v>
      </c>
      <c r="B105" s="35" t="s">
        <v>1155</v>
      </c>
      <c r="C105" s="35" t="s">
        <v>1234</v>
      </c>
      <c r="D105" s="35">
        <f>IFERROR(IF($A105="HDC",IF(VLOOKUP($C105,hdc!$B$2:$F$1600,2,FALSE())="","",VLOOKUP($C105,hdc!$B$2:$F$1600,2,FALSE())),IF($A105="NAUTICS",IF(VLOOKUP($C105,nautics!$B$2:$F$1200,2,FALSE())="","",VLOOKUP($C105,nautics!$B$2:$F$1200,2,FALSE())),IF($A105="ST",IF(VLOOKUP($C105,st!$B$2:$F$400,2,FALSE())="","",VLOOKUP($C105,st!$B$2:$F$400,2,FALSE())),""))),"")</f>
        <v>1</v>
      </c>
      <c r="E105" s="35" t="str">
        <f>IFERROR(IF($A105="HDC",IF(VLOOKUP($C105,hdc!$B$2:$F$1600,3,FALSE())="","",VLOOKUP($C105,hdc!$B$2:$F$1600,3,FALSE())),IF($A105="NAUTICS",IF(VLOOKUP($C105,nautics!$B$2:$F$1200,3,FALSE())="","",VLOOKUP($C105,nautics!$B$2:$F$1200,3,FALSE())),IF($A105="ST",IF(VLOOKUP($C105,st!$B$2:$F$400,3,FALSE())="","",VLOOKUP($C105,st!$B$2:$F$400,3,FALSE())),""))),"")</f>
        <v/>
      </c>
      <c r="F105" s="35" t="str">
        <f>IFERROR(IF($A105="HDC",IF(VLOOKUP($C105,hdc!$B$2:$F$1600,4,FALSE())="","",VLOOKUP($C105,hdc!$B$2:$F$1600,4,FALSE())),IF($A105="NAUTICS",IF(VLOOKUP($C105,nautics!$B$2:$F$1200,4,FALSE())="","",VLOOKUP($C105,nautics!$B$2:$F$1200,4,FALSE())),IF($A105="ST",IF(VLOOKUP($C105,st!$B$2:$F$400,4,FALSE())="","",VLOOKUP($C105,st!$B$2:$F$400,4,FALSE())),""))),"")</f>
        <v/>
      </c>
      <c r="G105" s="35" t="str">
        <f>IFERROR(IF($A105="HDC",IF(VLOOKUP($C105,hdc!$B$2:$F$1600,5,FALSE())="","",VLOOKUP($C105,hdc!$B$2:$F$1600,5,FALSE())),IF($A105="NAUTICS",IF(VLOOKUP($C105,nautics!$B$2:$F$1200,5,FALSE())="","",VLOOKUP($C105,nautics!$B$2:$F$1200,5,FALSE())),IF($A105="ST",IF(VLOOKUP($C105,st!$B$2:$F$400,5,FALSE())="","",VLOOKUP($C105,st!$B$2:$F$400,5,FALSE())),""))),"")</f>
        <v/>
      </c>
      <c r="H105" s="35" t="s">
        <v>1228</v>
      </c>
      <c r="I105" s="35" t="s">
        <v>31</v>
      </c>
      <c r="J105" s="35" t="s">
        <v>477</v>
      </c>
      <c r="K105" s="35">
        <f t="shared" si="0"/>
        <v>4</v>
      </c>
      <c r="L105" s="35" t="s">
        <v>159</v>
      </c>
      <c r="M105" s="35" t="s">
        <v>160</v>
      </c>
      <c r="N105" s="35" t="s">
        <v>43</v>
      </c>
      <c r="O105" s="35" t="s">
        <v>45</v>
      </c>
      <c r="P105" s="35" t="s">
        <v>1231</v>
      </c>
      <c r="Q105" s="35" t="s">
        <v>1233</v>
      </c>
      <c r="R105" s="35" t="s">
        <v>247</v>
      </c>
      <c r="S105" s="35" t="s">
        <v>43</v>
      </c>
      <c r="T105" s="35" t="s">
        <v>45</v>
      </c>
      <c r="U105" s="35" t="s">
        <v>89</v>
      </c>
      <c r="W105" s="35" t="s">
        <v>78</v>
      </c>
      <c r="X105" s="35" t="s">
        <v>59</v>
      </c>
      <c r="Y105" s="35" t="s">
        <v>89</v>
      </c>
      <c r="Z105" s="35" t="s">
        <v>89</v>
      </c>
    </row>
    <row r="106" spans="1:26" ht="15" customHeight="1">
      <c r="A106" s="35" t="s">
        <v>1300</v>
      </c>
      <c r="B106" s="35" t="s">
        <v>1155</v>
      </c>
      <c r="C106" s="35" t="s">
        <v>1238</v>
      </c>
      <c r="D106" s="35">
        <f>IFERROR(IF($A106="HDC",IF(VLOOKUP($C106,hdc!$B$2:$F$1600,2,FALSE())="","",VLOOKUP($C106,hdc!$B$2:$F$1600,2,FALSE())),IF($A106="NAUTICS",IF(VLOOKUP($C106,nautics!$B$2:$F$1200,2,FALSE())="","",VLOOKUP($C106,nautics!$B$2:$F$1200,2,FALSE())),IF($A106="ST",IF(VLOOKUP($C106,st!$B$2:$F$400,2,FALSE())="","",VLOOKUP($C106,st!$B$2:$F$400,2,FALSE())),""))),"")</f>
        <v>1</v>
      </c>
      <c r="E106" s="35" t="str">
        <f>IFERROR(IF($A106="HDC",IF(VLOOKUP($C106,hdc!$B$2:$F$1600,3,FALSE())="","",VLOOKUP($C106,hdc!$B$2:$F$1600,3,FALSE())),IF($A106="NAUTICS",IF(VLOOKUP($C106,nautics!$B$2:$F$1200,3,FALSE())="","",VLOOKUP($C106,nautics!$B$2:$F$1200,3,FALSE())),IF($A106="ST",IF(VLOOKUP($C106,st!$B$2:$F$400,3,FALSE())="","",VLOOKUP($C106,st!$B$2:$F$400,3,FALSE())),""))),"")</f>
        <v/>
      </c>
      <c r="F106" s="35" t="str">
        <f>IFERROR(IF($A106="HDC",IF(VLOOKUP($C106,hdc!$B$2:$F$1600,4,FALSE())="","",VLOOKUP($C106,hdc!$B$2:$F$1600,4,FALSE())),IF($A106="NAUTICS",IF(VLOOKUP($C106,nautics!$B$2:$F$1200,4,FALSE())="","",VLOOKUP($C106,nautics!$B$2:$F$1200,4,FALSE())),IF($A106="ST",IF(VLOOKUP($C106,st!$B$2:$F$400,4,FALSE())="","",VLOOKUP($C106,st!$B$2:$F$400,4,FALSE())),""))),"")</f>
        <v/>
      </c>
      <c r="G106" s="35" t="str">
        <f>IFERROR(IF($A106="HDC",IF(VLOOKUP($C106,hdc!$B$2:$F$1600,5,FALSE())="","",VLOOKUP($C106,hdc!$B$2:$F$1600,5,FALSE())),IF($A106="NAUTICS",IF(VLOOKUP($C106,nautics!$B$2:$F$1200,5,FALSE())="","",VLOOKUP($C106,nautics!$B$2:$F$1200,5,FALSE())),IF($A106="ST",IF(VLOOKUP($C106,st!$B$2:$F$400,5,FALSE())="","",VLOOKUP($C106,st!$B$2:$F$400,5,FALSE())),""))),"")</f>
        <v/>
      </c>
      <c r="H106" s="35" t="s">
        <v>1228</v>
      </c>
      <c r="I106" s="35" t="s">
        <v>31</v>
      </c>
      <c r="J106" s="35" t="s">
        <v>1241</v>
      </c>
      <c r="K106" s="35">
        <f t="shared" si="0"/>
        <v>13</v>
      </c>
      <c r="L106" s="35" t="s">
        <v>637</v>
      </c>
      <c r="M106" s="35" t="s">
        <v>639</v>
      </c>
      <c r="N106" s="35" t="s">
        <v>46</v>
      </c>
      <c r="O106" s="35" t="s">
        <v>49</v>
      </c>
      <c r="P106" s="35" t="s">
        <v>1246</v>
      </c>
      <c r="Q106" s="35" t="s">
        <v>1248</v>
      </c>
      <c r="R106" s="35" t="s">
        <v>152</v>
      </c>
      <c r="S106" s="35" t="s">
        <v>642</v>
      </c>
      <c r="T106" s="35" t="s">
        <v>643</v>
      </c>
      <c r="U106" s="35" t="s">
        <v>1252</v>
      </c>
      <c r="W106" s="35" t="s">
        <v>57</v>
      </c>
      <c r="X106" s="35" t="s">
        <v>59</v>
      </c>
      <c r="Y106" s="35" t="s">
        <v>646</v>
      </c>
      <c r="Z106" s="35" t="s">
        <v>73</v>
      </c>
    </row>
    <row r="107" spans="1:26" ht="15" customHeight="1">
      <c r="A107" s="35" t="s">
        <v>1300</v>
      </c>
      <c r="B107" s="35" t="s">
        <v>1155</v>
      </c>
      <c r="C107" s="35" t="s">
        <v>1259</v>
      </c>
      <c r="D107" s="35">
        <f>IFERROR(IF($A107="HDC",IF(VLOOKUP($C107,hdc!$B$2:$F$1600,2,FALSE())="","",VLOOKUP($C107,hdc!$B$2:$F$1600,2,FALSE())),IF($A107="NAUTICS",IF(VLOOKUP($C107,nautics!$B$2:$F$1200,2,FALSE())="","",VLOOKUP($C107,nautics!$B$2:$F$1200,2,FALSE())),IF($A107="ST",IF(VLOOKUP($C107,st!$B$2:$F$400,2,FALSE())="","",VLOOKUP($C107,st!$B$2:$F$400,2,FALSE())),""))),"")</f>
        <v>1</v>
      </c>
      <c r="E107" s="35" t="str">
        <f>IFERROR(IF($A107="HDC",IF(VLOOKUP($C107,hdc!$B$2:$F$1600,3,FALSE())="","",VLOOKUP($C107,hdc!$B$2:$F$1600,3,FALSE())),IF($A107="NAUTICS",IF(VLOOKUP($C107,nautics!$B$2:$F$1200,3,FALSE())="","",VLOOKUP($C107,nautics!$B$2:$F$1200,3,FALSE())),IF($A107="ST",IF(VLOOKUP($C107,st!$B$2:$F$400,3,FALSE())="","",VLOOKUP($C107,st!$B$2:$F$400,3,FALSE())),""))),"")</f>
        <v/>
      </c>
      <c r="F107" s="35" t="str">
        <f>IFERROR(IF($A107="HDC",IF(VLOOKUP($C107,hdc!$B$2:$F$1600,4,FALSE())="","",VLOOKUP($C107,hdc!$B$2:$F$1600,4,FALSE())),IF($A107="NAUTICS",IF(VLOOKUP($C107,nautics!$B$2:$F$1200,4,FALSE())="","",VLOOKUP($C107,nautics!$B$2:$F$1200,4,FALSE())),IF($A107="ST",IF(VLOOKUP($C107,st!$B$2:$F$400,4,FALSE())="","",VLOOKUP($C107,st!$B$2:$F$400,4,FALSE())),""))),"")</f>
        <v/>
      </c>
      <c r="G107" s="35" t="str">
        <f>IFERROR(IF($A107="HDC",IF(VLOOKUP($C107,hdc!$B$2:$F$1600,5,FALSE())="","",VLOOKUP($C107,hdc!$B$2:$F$1600,5,FALSE())),IF($A107="NAUTICS",IF(VLOOKUP($C107,nautics!$B$2:$F$1200,5,FALSE())="","",VLOOKUP($C107,nautics!$B$2:$F$1200,5,FALSE())),IF($A107="ST",IF(VLOOKUP($C107,st!$B$2:$F$400,5,FALSE())="","",VLOOKUP($C107,st!$B$2:$F$400,5,FALSE())),""))),"")</f>
        <v/>
      </c>
      <c r="H107" s="35" t="s">
        <v>1228</v>
      </c>
      <c r="I107" s="35" t="s">
        <v>31</v>
      </c>
      <c r="J107" s="35" t="s">
        <v>1241</v>
      </c>
      <c r="K107" s="35">
        <f t="shared" si="0"/>
        <v>13</v>
      </c>
      <c r="L107" s="35" t="s">
        <v>637</v>
      </c>
      <c r="M107" s="35" t="s">
        <v>639</v>
      </c>
      <c r="N107" s="35" t="s">
        <v>46</v>
      </c>
      <c r="O107" s="35" t="s">
        <v>49</v>
      </c>
      <c r="P107" s="35" t="s">
        <v>1246</v>
      </c>
      <c r="Q107" s="35" t="s">
        <v>1248</v>
      </c>
      <c r="R107" s="35" t="s">
        <v>152</v>
      </c>
      <c r="S107" s="35" t="s">
        <v>642</v>
      </c>
      <c r="T107" s="35" t="s">
        <v>643</v>
      </c>
      <c r="U107" s="35" t="s">
        <v>1252</v>
      </c>
      <c r="W107" s="35" t="s">
        <v>57</v>
      </c>
      <c r="X107" s="35" t="s">
        <v>59</v>
      </c>
      <c r="Y107" s="35" t="s">
        <v>646</v>
      </c>
      <c r="Z107" s="35" t="s">
        <v>73</v>
      </c>
    </row>
    <row r="108" spans="1:26" ht="15" customHeight="1">
      <c r="A108" s="35" t="s">
        <v>1300</v>
      </c>
      <c r="B108" s="35" t="s">
        <v>659</v>
      </c>
      <c r="C108" s="35" t="s">
        <v>1268</v>
      </c>
      <c r="D108" s="35">
        <f>IFERROR(IF($A108="HDC",IF(VLOOKUP($C108,hdc!$B$2:$F$1600,2,FALSE())="","",VLOOKUP($C108,hdc!$B$2:$F$1600,2,FALSE())),IF($A108="NAUTICS",IF(VLOOKUP($C108,nautics!$B$2:$F$1200,2,FALSE())="","",VLOOKUP($C108,nautics!$B$2:$F$1200,2,FALSE())),IF($A108="ST",IF(VLOOKUP($C108,st!$B$2:$F$400,2,FALSE())="","",VLOOKUP($C108,st!$B$2:$F$400,2,FALSE())),""))),"")</f>
        <v>1</v>
      </c>
      <c r="E108" s="35">
        <f>IFERROR(IF($A108="HDC",IF(VLOOKUP($C108,hdc!$B$2:$F$1600,3,FALSE())="","",VLOOKUP($C108,hdc!$B$2:$F$1600,3,FALSE())),IF($A108="NAUTICS",IF(VLOOKUP($C108,nautics!$B$2:$F$1200,3,FALSE())="","",VLOOKUP($C108,nautics!$B$2:$F$1200,3,FALSE())),IF($A108="ST",IF(VLOOKUP($C108,st!$B$2:$F$400,3,FALSE())="","",VLOOKUP($C108,st!$B$2:$F$400,3,FALSE())),""))),"")</f>
        <v>1</v>
      </c>
      <c r="F108" s="35" t="str">
        <f>IFERROR(IF($A108="HDC",IF(VLOOKUP($C108,hdc!$B$2:$F$1600,4,FALSE())="","",VLOOKUP($C108,hdc!$B$2:$F$1600,4,FALSE())),IF($A108="NAUTICS",IF(VLOOKUP($C108,nautics!$B$2:$F$1200,4,FALSE())="","",VLOOKUP($C108,nautics!$B$2:$F$1200,4,FALSE())),IF($A108="ST",IF(VLOOKUP($C108,st!$B$2:$F$400,4,FALSE())="","",VLOOKUP($C108,st!$B$2:$F$400,4,FALSE())),""))),"")</f>
        <v/>
      </c>
      <c r="G108" s="35" t="str">
        <f>IFERROR(IF($A108="HDC",IF(VLOOKUP($C108,hdc!$B$2:$F$1600,5,FALSE())="","",VLOOKUP($C108,hdc!$B$2:$F$1600,5,FALSE())),IF($A108="NAUTICS",IF(VLOOKUP($C108,nautics!$B$2:$F$1200,5,FALSE())="","",VLOOKUP($C108,nautics!$B$2:$F$1200,5,FALSE())),IF($A108="ST",IF(VLOOKUP($C108,st!$B$2:$F$400,5,FALSE())="","",VLOOKUP($C108,st!$B$2:$F$400,5,FALSE())),""))),"")</f>
        <v/>
      </c>
      <c r="H108" s="35" t="s">
        <v>1013</v>
      </c>
      <c r="I108" s="35" t="s">
        <v>31</v>
      </c>
      <c r="J108" s="35" t="s">
        <v>1270</v>
      </c>
      <c r="K108" s="35">
        <f t="shared" si="0"/>
        <v>36</v>
      </c>
      <c r="L108" s="35" t="s">
        <v>318</v>
      </c>
      <c r="M108" s="35" t="s">
        <v>319</v>
      </c>
      <c r="N108" s="35" t="s">
        <v>174</v>
      </c>
      <c r="O108" s="35" t="s">
        <v>175</v>
      </c>
      <c r="P108" s="35" t="s">
        <v>668</v>
      </c>
      <c r="Q108" s="35" t="s">
        <v>669</v>
      </c>
      <c r="R108" s="35" t="s">
        <v>1071</v>
      </c>
      <c r="S108" s="35" t="s">
        <v>671</v>
      </c>
      <c r="T108" s="35" t="s">
        <v>672</v>
      </c>
      <c r="U108" s="35" t="s">
        <v>1273</v>
      </c>
      <c r="W108" s="35" t="s">
        <v>57</v>
      </c>
      <c r="X108" s="35" t="s">
        <v>675</v>
      </c>
      <c r="Y108" s="35" t="s">
        <v>323</v>
      </c>
      <c r="Z108" s="35" t="s">
        <v>676</v>
      </c>
    </row>
    <row r="109" spans="1:26" ht="15" customHeight="1">
      <c r="A109" s="35" t="s">
        <v>1300</v>
      </c>
      <c r="B109" s="35" t="s">
        <v>659</v>
      </c>
      <c r="C109" s="35" t="s">
        <v>1276</v>
      </c>
      <c r="D109" s="35" t="str">
        <f>IFERROR(IF($A109="HDC",IF(VLOOKUP($C109,hdc!$B$2:$F$1600,2,FALSE())="","",VLOOKUP($C109,hdc!$B$2:$F$1600,2,FALSE())),IF($A109="NAUTICS",IF(VLOOKUP($C109,nautics!$B$2:$F$1200,2,FALSE())="","",VLOOKUP($C109,nautics!$B$2:$F$1200,2,FALSE())),IF($A109="ST",IF(VLOOKUP($C109,st!$B$2:$F$400,2,FALSE())="","",VLOOKUP($C109,st!$B$2:$F$400,2,FALSE())),""))),"")</f>
        <v/>
      </c>
      <c r="E109" s="35" t="str">
        <f>IFERROR(IF($A109="HDC",IF(VLOOKUP($C109,hdc!$B$2:$F$1600,3,FALSE())="","",VLOOKUP($C109,hdc!$B$2:$F$1600,3,FALSE())),IF($A109="NAUTICS",IF(VLOOKUP($C109,nautics!$B$2:$F$1200,3,FALSE())="","",VLOOKUP($C109,nautics!$B$2:$F$1200,3,FALSE())),IF($A109="ST",IF(VLOOKUP($C109,st!$B$2:$F$400,3,FALSE())="","",VLOOKUP($C109,st!$B$2:$F$400,3,FALSE())),""))),"")</f>
        <v/>
      </c>
      <c r="F109" s="35" t="str">
        <f>IFERROR(IF($A109="HDC",IF(VLOOKUP($C109,hdc!$B$2:$F$1600,4,FALSE())="","",VLOOKUP($C109,hdc!$B$2:$F$1600,4,FALSE())),IF($A109="NAUTICS",IF(VLOOKUP($C109,nautics!$B$2:$F$1200,4,FALSE())="","",VLOOKUP($C109,nautics!$B$2:$F$1200,4,FALSE())),IF($A109="ST",IF(VLOOKUP($C109,st!$B$2:$F$400,4,FALSE())="","",VLOOKUP($C109,st!$B$2:$F$400,4,FALSE())),""))),"")</f>
        <v/>
      </c>
      <c r="G109" s="35" t="str">
        <f>IFERROR(IF($A109="HDC",IF(VLOOKUP($C109,hdc!$B$2:$F$1600,5,FALSE())="","",VLOOKUP($C109,hdc!$B$2:$F$1600,5,FALSE())),IF($A109="NAUTICS",IF(VLOOKUP($C109,nautics!$B$2:$F$1200,5,FALSE())="","",VLOOKUP($C109,nautics!$B$2:$F$1200,5,FALSE())),IF($A109="ST",IF(VLOOKUP($C109,st!$B$2:$F$400,5,FALSE())="","",VLOOKUP($C109,st!$B$2:$F$400,5,FALSE())),""))),"")</f>
        <v/>
      </c>
      <c r="H109" s="35" t="s">
        <v>1278</v>
      </c>
      <c r="I109" s="35" t="s">
        <v>31</v>
      </c>
      <c r="J109" s="35" t="s">
        <v>1279</v>
      </c>
      <c r="K109" s="35">
        <f t="shared" si="0"/>
        <v>58</v>
      </c>
      <c r="L109" s="35" t="s">
        <v>1280</v>
      </c>
      <c r="M109" s="35" t="s">
        <v>1282</v>
      </c>
      <c r="N109" s="35" t="s">
        <v>174</v>
      </c>
      <c r="O109" s="35" t="s">
        <v>175</v>
      </c>
      <c r="P109" s="35" t="s">
        <v>668</v>
      </c>
      <c r="Q109" s="35" t="s">
        <v>669</v>
      </c>
      <c r="R109" s="35" t="s">
        <v>1071</v>
      </c>
      <c r="S109" s="35" t="s">
        <v>671</v>
      </c>
      <c r="T109" s="35" t="s">
        <v>672</v>
      </c>
      <c r="U109" s="35" t="s">
        <v>1286</v>
      </c>
      <c r="W109" s="35" t="s">
        <v>57</v>
      </c>
      <c r="X109" s="35" t="s">
        <v>675</v>
      </c>
      <c r="Y109" s="35" t="s">
        <v>1289</v>
      </c>
      <c r="Z109" s="35" t="s">
        <v>676</v>
      </c>
    </row>
    <row r="110" spans="1:26" ht="15" customHeight="1">
      <c r="A110" s="35" t="s">
        <v>1300</v>
      </c>
      <c r="B110" s="35" t="s">
        <v>659</v>
      </c>
      <c r="C110" s="35" t="s">
        <v>1293</v>
      </c>
      <c r="D110" s="35" t="str">
        <f>IFERROR(IF($A110="HDC",IF(VLOOKUP($C110,hdc!$B$2:$F$1600,2,FALSE())="","",VLOOKUP($C110,hdc!$B$2:$F$1600,2,FALSE())),IF($A110="NAUTICS",IF(VLOOKUP($C110,nautics!$B$2:$F$1200,2,FALSE())="","",VLOOKUP($C110,nautics!$B$2:$F$1200,2,FALSE())),IF($A110="ST",IF(VLOOKUP($C110,st!$B$2:$F$400,2,FALSE())="","",VLOOKUP($C110,st!$B$2:$F$400,2,FALSE())),""))),"")</f>
        <v/>
      </c>
      <c r="E110" s="35" t="str">
        <f>IFERROR(IF($A110="HDC",IF(VLOOKUP($C110,hdc!$B$2:$F$1600,3,FALSE())="","",VLOOKUP($C110,hdc!$B$2:$F$1600,3,FALSE())),IF($A110="NAUTICS",IF(VLOOKUP($C110,nautics!$B$2:$F$1200,3,FALSE())="","",VLOOKUP($C110,nautics!$B$2:$F$1200,3,FALSE())),IF($A110="ST",IF(VLOOKUP($C110,st!$B$2:$F$400,3,FALSE())="","",VLOOKUP($C110,st!$B$2:$F$400,3,FALSE())),""))),"")</f>
        <v/>
      </c>
      <c r="F110" s="35" t="str">
        <f>IFERROR(IF($A110="HDC",IF(VLOOKUP($C110,hdc!$B$2:$F$1600,4,FALSE())="","",VLOOKUP($C110,hdc!$B$2:$F$1600,4,FALSE())),IF($A110="NAUTICS",IF(VLOOKUP($C110,nautics!$B$2:$F$1200,4,FALSE())="","",VLOOKUP($C110,nautics!$B$2:$F$1200,4,FALSE())),IF($A110="ST",IF(VLOOKUP($C110,st!$B$2:$F$400,4,FALSE())="","",VLOOKUP($C110,st!$B$2:$F$400,4,FALSE())),""))),"")</f>
        <v/>
      </c>
      <c r="G110" s="35" t="str">
        <f>IFERROR(IF($A110="HDC",IF(VLOOKUP($C110,hdc!$B$2:$F$1600,5,FALSE())="","",VLOOKUP($C110,hdc!$B$2:$F$1600,5,FALSE())),IF($A110="NAUTICS",IF(VLOOKUP($C110,nautics!$B$2:$F$1200,5,FALSE())="","",VLOOKUP($C110,nautics!$B$2:$F$1200,5,FALSE())),IF($A110="ST",IF(VLOOKUP($C110,st!$B$2:$F$400,5,FALSE())="","",VLOOKUP($C110,st!$B$2:$F$400,5,FALSE())),""))),"")</f>
        <v/>
      </c>
      <c r="H110" s="35" t="s">
        <v>1278</v>
      </c>
      <c r="I110" s="35" t="s">
        <v>31</v>
      </c>
      <c r="J110" s="35" t="s">
        <v>504</v>
      </c>
      <c r="K110" s="35">
        <f t="shared" si="0"/>
        <v>6</v>
      </c>
      <c r="L110" s="35" t="s">
        <v>1297</v>
      </c>
      <c r="M110" s="35" t="s">
        <v>1298</v>
      </c>
      <c r="N110" s="35" t="s">
        <v>671</v>
      </c>
      <c r="O110" s="35" t="s">
        <v>672</v>
      </c>
      <c r="P110" s="35" t="s">
        <v>668</v>
      </c>
      <c r="Q110" s="35" t="s">
        <v>669</v>
      </c>
      <c r="R110" s="35" t="s">
        <v>247</v>
      </c>
      <c r="S110" s="35" t="s">
        <v>671</v>
      </c>
      <c r="T110" s="35" t="s">
        <v>672</v>
      </c>
      <c r="U110" s="35" t="s">
        <v>89</v>
      </c>
      <c r="W110" s="35" t="s">
        <v>78</v>
      </c>
      <c r="X110" s="35" t="s">
        <v>675</v>
      </c>
      <c r="Y110" s="35" t="s">
        <v>89</v>
      </c>
      <c r="Z110" s="35" t="s">
        <v>89</v>
      </c>
    </row>
    <row r="111" spans="1:26" ht="15" customHeight="1">
      <c r="A111" s="35" t="s">
        <v>1300</v>
      </c>
      <c r="B111" s="35" t="s">
        <v>677</v>
      </c>
      <c r="C111" s="35" t="s">
        <v>1306</v>
      </c>
      <c r="D111" s="35">
        <f>IFERROR(IF($A111="HDC",IF(VLOOKUP($C111,hdc!$B$2:$F$1600,2,FALSE())="","",VLOOKUP($C111,hdc!$B$2:$F$1600,2,FALSE())),IF($A111="NAUTICS",IF(VLOOKUP($C111,nautics!$B$2:$F$1200,2,FALSE())="","",VLOOKUP($C111,nautics!$B$2:$F$1200,2,FALSE())),IF($A111="ST",IF(VLOOKUP($C111,st!$B$2:$F$400,2,FALSE())="","",VLOOKUP($C111,st!$B$2:$F$400,2,FALSE())),""))),"")</f>
        <v>1</v>
      </c>
      <c r="E111" s="35">
        <f>IFERROR(IF($A111="HDC",IF(VLOOKUP($C111,hdc!$B$2:$F$1600,3,FALSE())="","",VLOOKUP($C111,hdc!$B$2:$F$1600,3,FALSE())),IF($A111="NAUTICS",IF(VLOOKUP($C111,nautics!$B$2:$F$1200,3,FALSE())="","",VLOOKUP($C111,nautics!$B$2:$F$1200,3,FALSE())),IF($A111="ST",IF(VLOOKUP($C111,st!$B$2:$F$400,3,FALSE())="","",VLOOKUP($C111,st!$B$2:$F$400,3,FALSE())),""))),"")</f>
        <v>1</v>
      </c>
      <c r="F111" s="35" t="str">
        <f>IFERROR(IF($A111="HDC",IF(VLOOKUP($C111,hdc!$B$2:$F$1600,4,FALSE())="","",VLOOKUP($C111,hdc!$B$2:$F$1600,4,FALSE())),IF($A111="NAUTICS",IF(VLOOKUP($C111,nautics!$B$2:$F$1200,4,FALSE())="","",VLOOKUP($C111,nautics!$B$2:$F$1200,4,FALSE())),IF($A111="ST",IF(VLOOKUP($C111,st!$B$2:$F$400,4,FALSE())="","",VLOOKUP($C111,st!$B$2:$F$400,4,FALSE())),""))),"")</f>
        <v/>
      </c>
      <c r="G111" s="35" t="str">
        <f>IFERROR(IF($A111="HDC",IF(VLOOKUP($C111,hdc!$B$2:$F$1600,5,FALSE())="","",VLOOKUP($C111,hdc!$B$2:$F$1600,5,FALSE())),IF($A111="NAUTICS",IF(VLOOKUP($C111,nautics!$B$2:$F$1200,5,FALSE())="","",VLOOKUP($C111,nautics!$B$2:$F$1200,5,FALSE())),IF($A111="ST",IF(VLOOKUP($C111,st!$B$2:$F$400,5,FALSE())="","",VLOOKUP($C111,st!$B$2:$F$400,5,FALSE())),""))),"")</f>
        <v/>
      </c>
      <c r="H111" s="35" t="s">
        <v>1080</v>
      </c>
      <c r="I111" s="35" t="s">
        <v>31</v>
      </c>
      <c r="J111" s="35" t="s">
        <v>1311</v>
      </c>
      <c r="K111" s="35">
        <f t="shared" si="0"/>
        <v>40</v>
      </c>
      <c r="L111" s="35" t="s">
        <v>169</v>
      </c>
      <c r="M111" s="35" t="s">
        <v>172</v>
      </c>
      <c r="N111" s="35" t="s">
        <v>174</v>
      </c>
      <c r="O111" s="35" t="s">
        <v>175</v>
      </c>
      <c r="P111" s="35" t="s">
        <v>325</v>
      </c>
      <c r="Q111" s="35" t="s">
        <v>326</v>
      </c>
      <c r="R111" s="35" t="s">
        <v>1071</v>
      </c>
      <c r="S111" s="35" t="s">
        <v>46</v>
      </c>
      <c r="T111" s="35" t="s">
        <v>49</v>
      </c>
      <c r="U111" s="35" t="s">
        <v>1317</v>
      </c>
      <c r="W111" s="35" t="s">
        <v>57</v>
      </c>
      <c r="X111" s="35" t="s">
        <v>59</v>
      </c>
      <c r="Y111" s="35" t="s">
        <v>180</v>
      </c>
      <c r="Z111" s="35" t="s">
        <v>329</v>
      </c>
    </row>
    <row r="112" spans="1:26" ht="15" customHeight="1">
      <c r="A112" s="35" t="s">
        <v>1300</v>
      </c>
      <c r="B112" s="35" t="s">
        <v>677</v>
      </c>
      <c r="C112" s="35" t="s">
        <v>1319</v>
      </c>
      <c r="D112" s="35">
        <f>IFERROR(IF($A112="HDC",IF(VLOOKUP($C112,hdc!$B$2:$F$1600,2,FALSE())="","",VLOOKUP($C112,hdc!$B$2:$F$1600,2,FALSE())),IF($A112="NAUTICS",IF(VLOOKUP($C112,nautics!$B$2:$F$1200,2,FALSE())="","",VLOOKUP($C112,nautics!$B$2:$F$1200,2,FALSE())),IF($A112="ST",IF(VLOOKUP($C112,st!$B$2:$F$400,2,FALSE())="","",VLOOKUP($C112,st!$B$2:$F$400,2,FALSE())),""))),"")</f>
        <v>1</v>
      </c>
      <c r="E112" s="35">
        <f>IFERROR(IF($A112="HDC",IF(VLOOKUP($C112,hdc!$B$2:$F$1600,3,FALSE())="","",VLOOKUP($C112,hdc!$B$2:$F$1600,3,FALSE())),IF($A112="NAUTICS",IF(VLOOKUP($C112,nautics!$B$2:$F$1200,3,FALSE())="","",VLOOKUP($C112,nautics!$B$2:$F$1200,3,FALSE())),IF($A112="ST",IF(VLOOKUP($C112,st!$B$2:$F$400,3,FALSE())="","",VLOOKUP($C112,st!$B$2:$F$400,3,FALSE())),""))),"")</f>
        <v>1</v>
      </c>
      <c r="F112" s="35" t="str">
        <f>IFERROR(IF($A112="HDC",IF(VLOOKUP($C112,hdc!$B$2:$F$1600,4,FALSE())="","",VLOOKUP($C112,hdc!$B$2:$F$1600,4,FALSE())),IF($A112="NAUTICS",IF(VLOOKUP($C112,nautics!$B$2:$F$1200,4,FALSE())="","",VLOOKUP($C112,nautics!$B$2:$F$1200,4,FALSE())),IF($A112="ST",IF(VLOOKUP($C112,st!$B$2:$F$400,4,FALSE())="","",VLOOKUP($C112,st!$B$2:$F$400,4,FALSE())),""))),"")</f>
        <v/>
      </c>
      <c r="G112" s="35" t="str">
        <f>IFERROR(IF($A112="HDC",IF(VLOOKUP($C112,hdc!$B$2:$F$1600,5,FALSE())="","",VLOOKUP($C112,hdc!$B$2:$F$1600,5,FALSE())),IF($A112="NAUTICS",IF(VLOOKUP($C112,nautics!$B$2:$F$1200,5,FALSE())="","",VLOOKUP($C112,nautics!$B$2:$F$1200,5,FALSE())),IF($A112="ST",IF(VLOOKUP($C112,st!$B$2:$F$400,5,FALSE())="","",VLOOKUP($C112,st!$B$2:$F$400,5,FALSE())),""))),"")</f>
        <v/>
      </c>
      <c r="H112" s="35" t="s">
        <v>1321</v>
      </c>
      <c r="I112" s="35" t="s">
        <v>31</v>
      </c>
      <c r="J112" s="35" t="s">
        <v>1322</v>
      </c>
      <c r="K112" s="35">
        <f t="shared" si="0"/>
        <v>14</v>
      </c>
      <c r="L112" s="35" t="s">
        <v>637</v>
      </c>
      <c r="M112" s="35" t="s">
        <v>639</v>
      </c>
      <c r="N112" s="35" t="s">
        <v>46</v>
      </c>
      <c r="O112" s="35" t="s">
        <v>49</v>
      </c>
      <c r="P112" s="35" t="s">
        <v>325</v>
      </c>
      <c r="Q112" s="35" t="s">
        <v>326</v>
      </c>
      <c r="R112" s="35" t="s">
        <v>1071</v>
      </c>
      <c r="S112" s="35" t="s">
        <v>46</v>
      </c>
      <c r="T112" s="35" t="s">
        <v>49</v>
      </c>
      <c r="U112" s="35" t="s">
        <v>1326</v>
      </c>
      <c r="W112" s="35" t="s">
        <v>78</v>
      </c>
      <c r="X112" s="35" t="s">
        <v>59</v>
      </c>
      <c r="Y112" s="35" t="s">
        <v>646</v>
      </c>
      <c r="Z112" s="35" t="s">
        <v>329</v>
      </c>
    </row>
    <row r="113" spans="1:26" ht="15" customHeight="1">
      <c r="A113" s="35" t="s">
        <v>1300</v>
      </c>
      <c r="B113" s="35" t="s">
        <v>677</v>
      </c>
      <c r="C113" s="35" t="s">
        <v>1328</v>
      </c>
      <c r="D113" s="35">
        <f>IFERROR(IF($A113="HDC",IF(VLOOKUP($C113,hdc!$B$2:$F$1600,2,FALSE())="","",VLOOKUP($C113,hdc!$B$2:$F$1600,2,FALSE())),IF($A113="NAUTICS",IF(VLOOKUP($C113,nautics!$B$2:$F$1200,2,FALSE())="","",VLOOKUP($C113,nautics!$B$2:$F$1200,2,FALSE())),IF($A113="ST",IF(VLOOKUP($C113,st!$B$2:$F$400,2,FALSE())="","",VLOOKUP($C113,st!$B$2:$F$400,2,FALSE())),""))),"")</f>
        <v>1</v>
      </c>
      <c r="E113" s="35">
        <f>IFERROR(IF($A113="HDC",IF(VLOOKUP($C113,hdc!$B$2:$F$1600,3,FALSE())="","",VLOOKUP($C113,hdc!$B$2:$F$1600,3,FALSE())),IF($A113="NAUTICS",IF(VLOOKUP($C113,nautics!$B$2:$F$1200,3,FALSE())="","",VLOOKUP($C113,nautics!$B$2:$F$1200,3,FALSE())),IF($A113="ST",IF(VLOOKUP($C113,st!$B$2:$F$400,3,FALSE())="","",VLOOKUP($C113,st!$B$2:$F$400,3,FALSE())),""))),"")</f>
        <v>1</v>
      </c>
      <c r="F113" s="35" t="str">
        <f>IFERROR(IF($A113="HDC",IF(VLOOKUP($C113,hdc!$B$2:$F$1600,4,FALSE())="","",VLOOKUP($C113,hdc!$B$2:$F$1600,4,FALSE())),IF($A113="NAUTICS",IF(VLOOKUP($C113,nautics!$B$2:$F$1200,4,FALSE())="","",VLOOKUP($C113,nautics!$B$2:$F$1200,4,FALSE())),IF($A113="ST",IF(VLOOKUP($C113,st!$B$2:$F$400,4,FALSE())="","",VLOOKUP($C113,st!$B$2:$F$400,4,FALSE())),""))),"")</f>
        <v/>
      </c>
      <c r="G113" s="35" t="str">
        <f>IFERROR(IF($A113="HDC",IF(VLOOKUP($C113,hdc!$B$2:$F$1600,5,FALSE())="","",VLOOKUP($C113,hdc!$B$2:$F$1600,5,FALSE())),IF($A113="NAUTICS",IF(VLOOKUP($C113,nautics!$B$2:$F$1200,5,FALSE())="","",VLOOKUP($C113,nautics!$B$2:$F$1200,5,FALSE())),IF($A113="ST",IF(VLOOKUP($C113,st!$B$2:$F$400,5,FALSE())="","",VLOOKUP($C113,st!$B$2:$F$400,5,FALSE())),""))),"")</f>
        <v/>
      </c>
      <c r="H113" s="35" t="s">
        <v>167</v>
      </c>
      <c r="I113" s="35" t="s">
        <v>31</v>
      </c>
      <c r="J113" s="35" t="s">
        <v>1331</v>
      </c>
      <c r="K113" s="35">
        <f t="shared" si="0"/>
        <v>38</v>
      </c>
      <c r="L113" s="35" t="s">
        <v>170</v>
      </c>
      <c r="M113" s="35" t="s">
        <v>171</v>
      </c>
      <c r="N113" s="35" t="s">
        <v>46</v>
      </c>
      <c r="O113" s="35" t="s">
        <v>49</v>
      </c>
      <c r="P113" s="35" t="s">
        <v>1334</v>
      </c>
      <c r="Q113" s="35" t="s">
        <v>1335</v>
      </c>
      <c r="R113" s="35" t="s">
        <v>1336</v>
      </c>
      <c r="S113" s="35" t="s">
        <v>1337</v>
      </c>
      <c r="T113" s="35" t="s">
        <v>1338</v>
      </c>
      <c r="U113" s="35" t="s">
        <v>1341</v>
      </c>
      <c r="W113" s="35" t="s">
        <v>57</v>
      </c>
      <c r="X113" s="35" t="s">
        <v>94</v>
      </c>
      <c r="Y113" s="35" t="s">
        <v>177</v>
      </c>
      <c r="Z113" s="35" t="s">
        <v>1343</v>
      </c>
    </row>
    <row r="114" spans="1:26" ht="15" customHeight="1">
      <c r="A114" s="35" t="s">
        <v>1300</v>
      </c>
      <c r="B114" s="35" t="s">
        <v>677</v>
      </c>
      <c r="C114" s="35" t="s">
        <v>1345</v>
      </c>
      <c r="D114" s="35">
        <f>IFERROR(IF($A114="HDC",IF(VLOOKUP($C114,hdc!$B$2:$F$1600,2,FALSE())="","",VLOOKUP($C114,hdc!$B$2:$F$1600,2,FALSE())),IF($A114="NAUTICS",IF(VLOOKUP($C114,nautics!$B$2:$F$1200,2,FALSE())="","",VLOOKUP($C114,nautics!$B$2:$F$1200,2,FALSE())),IF($A114="ST",IF(VLOOKUP($C114,st!$B$2:$F$400,2,FALSE())="","",VLOOKUP($C114,st!$B$2:$F$400,2,FALSE())),""))),"")</f>
        <v>1</v>
      </c>
      <c r="E114" s="35">
        <f>IFERROR(IF($A114="HDC",IF(VLOOKUP($C114,hdc!$B$2:$F$1600,3,FALSE())="","",VLOOKUP($C114,hdc!$B$2:$F$1600,3,FALSE())),IF($A114="NAUTICS",IF(VLOOKUP($C114,nautics!$B$2:$F$1200,3,FALSE())="","",VLOOKUP($C114,nautics!$B$2:$F$1200,3,FALSE())),IF($A114="ST",IF(VLOOKUP($C114,st!$B$2:$F$400,3,FALSE())="","",VLOOKUP($C114,st!$B$2:$F$400,3,FALSE())),""))),"")</f>
        <v>1</v>
      </c>
      <c r="F114" s="35" t="str">
        <f>IFERROR(IF($A114="HDC",IF(VLOOKUP($C114,hdc!$B$2:$F$1600,4,FALSE())="","",VLOOKUP($C114,hdc!$B$2:$F$1600,4,FALSE())),IF($A114="NAUTICS",IF(VLOOKUP($C114,nautics!$B$2:$F$1200,4,FALSE())="","",VLOOKUP($C114,nautics!$B$2:$F$1200,4,FALSE())),IF($A114="ST",IF(VLOOKUP($C114,st!$B$2:$F$400,4,FALSE())="","",VLOOKUP($C114,st!$B$2:$F$400,4,FALSE())),""))),"")</f>
        <v/>
      </c>
      <c r="G114" s="35" t="str">
        <f>IFERROR(IF($A114="HDC",IF(VLOOKUP($C114,hdc!$B$2:$F$1600,5,FALSE())="","",VLOOKUP($C114,hdc!$B$2:$F$1600,5,FALSE())),IF($A114="NAUTICS",IF(VLOOKUP($C114,nautics!$B$2:$F$1200,5,FALSE())="","",VLOOKUP($C114,nautics!$B$2:$F$1200,5,FALSE())),IF($A114="ST",IF(VLOOKUP($C114,st!$B$2:$F$400,5,FALSE())="","",VLOOKUP($C114,st!$B$2:$F$400,5,FALSE())),""))),"")</f>
        <v/>
      </c>
      <c r="H114" s="35" t="s">
        <v>167</v>
      </c>
      <c r="I114" s="35" t="s">
        <v>31</v>
      </c>
      <c r="J114" s="35" t="s">
        <v>216</v>
      </c>
      <c r="K114" s="35">
        <f t="shared" si="0"/>
        <v>15</v>
      </c>
      <c r="L114" s="35" t="s">
        <v>1334</v>
      </c>
      <c r="M114" s="35" t="s">
        <v>1335</v>
      </c>
      <c r="N114" s="35" t="s">
        <v>1337</v>
      </c>
      <c r="O114" s="35" t="s">
        <v>1338</v>
      </c>
      <c r="P114" s="35" t="s">
        <v>1354</v>
      </c>
      <c r="Q114" s="35" t="s">
        <v>1335</v>
      </c>
      <c r="R114" s="35" t="s">
        <v>247</v>
      </c>
      <c r="S114" s="35" t="s">
        <v>1355</v>
      </c>
      <c r="T114" s="35" t="s">
        <v>1359</v>
      </c>
      <c r="U114" s="35" t="s">
        <v>89</v>
      </c>
      <c r="W114" s="35" t="s">
        <v>57</v>
      </c>
      <c r="X114" s="35" t="s">
        <v>94</v>
      </c>
      <c r="Y114" s="35" t="s">
        <v>89</v>
      </c>
      <c r="Z114" s="35" t="s">
        <v>89</v>
      </c>
    </row>
    <row r="115" spans="1:26" ht="15" customHeight="1">
      <c r="A115" s="35" t="s">
        <v>1300</v>
      </c>
      <c r="B115" s="35" t="s">
        <v>677</v>
      </c>
      <c r="C115" s="35" t="s">
        <v>1362</v>
      </c>
      <c r="D115" s="35">
        <f>IFERROR(IF($A115="HDC",IF(VLOOKUP($C115,hdc!$B$2:$F$1600,2,FALSE())="","",VLOOKUP($C115,hdc!$B$2:$F$1600,2,FALSE())),IF($A115="NAUTICS",IF(VLOOKUP($C115,nautics!$B$2:$F$1200,2,FALSE())="","",VLOOKUP($C115,nautics!$B$2:$F$1200,2,FALSE())),IF($A115="ST",IF(VLOOKUP($C115,st!$B$2:$F$400,2,FALSE())="","",VLOOKUP($C115,st!$B$2:$F$400,2,FALSE())),""))),"")</f>
        <v>1</v>
      </c>
      <c r="E115" s="35">
        <f>IFERROR(IF($A115="HDC",IF(VLOOKUP($C115,hdc!$B$2:$F$1600,3,FALSE())="","",VLOOKUP($C115,hdc!$B$2:$F$1600,3,FALSE())),IF($A115="NAUTICS",IF(VLOOKUP($C115,nautics!$B$2:$F$1200,3,FALSE())="","",VLOOKUP($C115,nautics!$B$2:$F$1200,3,FALSE())),IF($A115="ST",IF(VLOOKUP($C115,st!$B$2:$F$400,3,FALSE())="","",VLOOKUP($C115,st!$B$2:$F$400,3,FALSE())),""))),"")</f>
        <v>1</v>
      </c>
      <c r="F115" s="35" t="str">
        <f>IFERROR(IF($A115="HDC",IF(VLOOKUP($C115,hdc!$B$2:$F$1600,4,FALSE())="","",VLOOKUP($C115,hdc!$B$2:$F$1600,4,FALSE())),IF($A115="NAUTICS",IF(VLOOKUP($C115,nautics!$B$2:$F$1200,4,FALSE())="","",VLOOKUP($C115,nautics!$B$2:$F$1200,4,FALSE())),IF($A115="ST",IF(VLOOKUP($C115,st!$B$2:$F$400,4,FALSE())="","",VLOOKUP($C115,st!$B$2:$F$400,4,FALSE())),""))),"")</f>
        <v/>
      </c>
      <c r="G115" s="35" t="str">
        <f>IFERROR(IF($A115="HDC",IF(VLOOKUP($C115,hdc!$B$2:$F$1600,5,FALSE())="","",VLOOKUP($C115,hdc!$B$2:$F$1600,5,FALSE())),IF($A115="NAUTICS",IF(VLOOKUP($C115,nautics!$B$2:$F$1200,5,FALSE())="","",VLOOKUP($C115,nautics!$B$2:$F$1200,5,FALSE())),IF($A115="ST",IF(VLOOKUP($C115,st!$B$2:$F$400,5,FALSE())="","",VLOOKUP($C115,st!$B$2:$F$400,5,FALSE())),""))),"")</f>
        <v/>
      </c>
      <c r="H115" s="35" t="s">
        <v>167</v>
      </c>
      <c r="I115" s="35" t="s">
        <v>31</v>
      </c>
      <c r="J115" s="35" t="s">
        <v>216</v>
      </c>
      <c r="K115" s="35">
        <f t="shared" si="0"/>
        <v>15</v>
      </c>
      <c r="L115" s="35" t="s">
        <v>1354</v>
      </c>
      <c r="M115" s="35" t="s">
        <v>1335</v>
      </c>
      <c r="N115" s="35" t="s">
        <v>1355</v>
      </c>
      <c r="O115" s="35" t="s">
        <v>1359</v>
      </c>
      <c r="P115" s="35" t="s">
        <v>1367</v>
      </c>
      <c r="Q115" s="35" t="s">
        <v>1335</v>
      </c>
      <c r="R115" s="35" t="s">
        <v>247</v>
      </c>
      <c r="S115" s="35" t="s">
        <v>1370</v>
      </c>
      <c r="T115" s="35" t="s">
        <v>1373</v>
      </c>
      <c r="U115" s="35" t="s">
        <v>89</v>
      </c>
      <c r="W115" s="35" t="s">
        <v>57</v>
      </c>
      <c r="X115" s="35" t="s">
        <v>94</v>
      </c>
      <c r="Y115" s="35" t="s">
        <v>89</v>
      </c>
      <c r="Z115" s="35" t="s">
        <v>89</v>
      </c>
    </row>
    <row r="116" spans="1:26" ht="15" customHeight="1">
      <c r="A116" s="35" t="s">
        <v>1300</v>
      </c>
      <c r="B116" s="35" t="s">
        <v>677</v>
      </c>
      <c r="C116" s="35" t="s">
        <v>1378</v>
      </c>
      <c r="D116" s="35">
        <f>IFERROR(IF($A116="HDC",IF(VLOOKUP($C116,hdc!$B$2:$F$1600,2,FALSE())="","",VLOOKUP($C116,hdc!$B$2:$F$1600,2,FALSE())),IF($A116="NAUTICS",IF(VLOOKUP($C116,nautics!$B$2:$F$1200,2,FALSE())="","",VLOOKUP($C116,nautics!$B$2:$F$1200,2,FALSE())),IF($A116="ST",IF(VLOOKUP($C116,st!$B$2:$F$400,2,FALSE())="","",VLOOKUP($C116,st!$B$2:$F$400,2,FALSE())),""))),"")</f>
        <v>1</v>
      </c>
      <c r="E116" s="35">
        <f>IFERROR(IF($A116="HDC",IF(VLOOKUP($C116,hdc!$B$2:$F$1600,3,FALSE())="","",VLOOKUP($C116,hdc!$B$2:$F$1600,3,FALSE())),IF($A116="NAUTICS",IF(VLOOKUP($C116,nautics!$B$2:$F$1200,3,FALSE())="","",VLOOKUP($C116,nautics!$B$2:$F$1200,3,FALSE())),IF($A116="ST",IF(VLOOKUP($C116,st!$B$2:$F$400,3,FALSE())="","",VLOOKUP($C116,st!$B$2:$F$400,3,FALSE())),""))),"")</f>
        <v>1</v>
      </c>
      <c r="F116" s="35" t="str">
        <f>IFERROR(IF($A116="HDC",IF(VLOOKUP($C116,hdc!$B$2:$F$1600,4,FALSE())="","",VLOOKUP($C116,hdc!$B$2:$F$1600,4,FALSE())),IF($A116="NAUTICS",IF(VLOOKUP($C116,nautics!$B$2:$F$1200,4,FALSE())="","",VLOOKUP($C116,nautics!$B$2:$F$1200,4,FALSE())),IF($A116="ST",IF(VLOOKUP($C116,st!$B$2:$F$400,4,FALSE())="","",VLOOKUP($C116,st!$B$2:$F$400,4,FALSE())),""))),"")</f>
        <v/>
      </c>
      <c r="G116" s="35" t="str">
        <f>IFERROR(IF($A116="HDC",IF(VLOOKUP($C116,hdc!$B$2:$F$1600,5,FALSE())="","",VLOOKUP($C116,hdc!$B$2:$F$1600,5,FALSE())),IF($A116="NAUTICS",IF(VLOOKUP($C116,nautics!$B$2:$F$1200,5,FALSE())="","",VLOOKUP($C116,nautics!$B$2:$F$1200,5,FALSE())),IF($A116="ST",IF(VLOOKUP($C116,st!$B$2:$F$400,5,FALSE())="","",VLOOKUP($C116,st!$B$2:$F$400,5,FALSE())),""))),"")</f>
        <v/>
      </c>
      <c r="H116" s="35" t="s">
        <v>167</v>
      </c>
      <c r="I116" s="35" t="s">
        <v>31</v>
      </c>
      <c r="J116" s="35" t="s">
        <v>1381</v>
      </c>
      <c r="K116" s="35">
        <f t="shared" si="0"/>
        <v>84</v>
      </c>
      <c r="L116" s="35" t="s">
        <v>170</v>
      </c>
      <c r="M116" s="35" t="s">
        <v>171</v>
      </c>
      <c r="N116" s="35" t="s">
        <v>46</v>
      </c>
      <c r="O116" s="35" t="s">
        <v>49</v>
      </c>
      <c r="P116" s="35" t="s">
        <v>1384</v>
      </c>
      <c r="Q116" s="35" t="s">
        <v>1386</v>
      </c>
      <c r="R116" s="35" t="s">
        <v>1071</v>
      </c>
      <c r="S116" s="35" t="s">
        <v>671</v>
      </c>
      <c r="T116" s="35" t="s">
        <v>672</v>
      </c>
      <c r="U116" s="35" t="s">
        <v>1388</v>
      </c>
      <c r="W116" s="35" t="s">
        <v>57</v>
      </c>
      <c r="X116" s="35" t="s">
        <v>94</v>
      </c>
      <c r="Y116" s="35" t="s">
        <v>177</v>
      </c>
      <c r="Z116" s="35" t="s">
        <v>676</v>
      </c>
    </row>
    <row r="117" spans="1:26" ht="15" customHeight="1">
      <c r="A117" s="35" t="s">
        <v>1300</v>
      </c>
      <c r="B117" s="35" t="s">
        <v>677</v>
      </c>
      <c r="C117" s="35" t="s">
        <v>1391</v>
      </c>
      <c r="D117" s="35">
        <f>IFERROR(IF($A117="HDC",IF(VLOOKUP($C117,hdc!$B$2:$F$1600,2,FALSE())="","",VLOOKUP($C117,hdc!$B$2:$F$1600,2,FALSE())),IF($A117="NAUTICS",IF(VLOOKUP($C117,nautics!$B$2:$F$1200,2,FALSE())="","",VLOOKUP($C117,nautics!$B$2:$F$1200,2,FALSE())),IF($A117="ST",IF(VLOOKUP($C117,st!$B$2:$F$400,2,FALSE())="","",VLOOKUP($C117,st!$B$2:$F$400,2,FALSE())),""))),"")</f>
        <v>1</v>
      </c>
      <c r="E117" s="35" t="str">
        <f>IFERROR(IF($A117="HDC",IF(VLOOKUP($C117,hdc!$B$2:$F$1600,3,FALSE())="","",VLOOKUP($C117,hdc!$B$2:$F$1600,3,FALSE())),IF($A117="NAUTICS",IF(VLOOKUP($C117,nautics!$B$2:$F$1200,3,FALSE())="","",VLOOKUP($C117,nautics!$B$2:$F$1200,3,FALSE())),IF($A117="ST",IF(VLOOKUP($C117,st!$B$2:$F$400,3,FALSE())="","",VLOOKUP($C117,st!$B$2:$F$400,3,FALSE())),""))),"")</f>
        <v/>
      </c>
      <c r="F117" s="35" t="str">
        <f>IFERROR(IF($A117="HDC",IF(VLOOKUP($C117,hdc!$B$2:$F$1600,4,FALSE())="","",VLOOKUP($C117,hdc!$B$2:$F$1600,4,FALSE())),IF($A117="NAUTICS",IF(VLOOKUP($C117,nautics!$B$2:$F$1200,4,FALSE())="","",VLOOKUP($C117,nautics!$B$2:$F$1200,4,FALSE())),IF($A117="ST",IF(VLOOKUP($C117,st!$B$2:$F$400,4,FALSE())="","",VLOOKUP($C117,st!$B$2:$F$400,4,FALSE())),""))),"")</f>
        <v/>
      </c>
      <c r="G117" s="35" t="str">
        <f>IFERROR(IF($A117="HDC",IF(VLOOKUP($C117,hdc!$B$2:$F$1600,5,FALSE())="","",VLOOKUP($C117,hdc!$B$2:$F$1600,5,FALSE())),IF($A117="NAUTICS",IF(VLOOKUP($C117,nautics!$B$2:$F$1200,5,FALSE())="","",VLOOKUP($C117,nautics!$B$2:$F$1200,5,FALSE())),IF($A117="ST",IF(VLOOKUP($C117,st!$B$2:$F$400,5,FALSE())="","",VLOOKUP($C117,st!$B$2:$F$400,5,FALSE())),""))),"")</f>
        <v/>
      </c>
      <c r="H117" s="35" t="s">
        <v>167</v>
      </c>
      <c r="I117" s="35" t="s">
        <v>31</v>
      </c>
      <c r="J117" s="35" t="s">
        <v>1394</v>
      </c>
      <c r="K117" s="35">
        <f t="shared" si="0"/>
        <v>25</v>
      </c>
      <c r="L117" s="35" t="s">
        <v>170</v>
      </c>
      <c r="M117" s="35" t="s">
        <v>171</v>
      </c>
      <c r="N117" s="35" t="s">
        <v>46</v>
      </c>
      <c r="O117" s="35" t="s">
        <v>49</v>
      </c>
      <c r="P117" s="35" t="s">
        <v>1396</v>
      </c>
      <c r="Q117" s="35" t="s">
        <v>1386</v>
      </c>
      <c r="R117" s="35" t="s">
        <v>152</v>
      </c>
      <c r="S117" s="35" t="s">
        <v>1397</v>
      </c>
      <c r="T117" s="35" t="s">
        <v>1398</v>
      </c>
      <c r="U117" s="35" t="s">
        <v>1399</v>
      </c>
      <c r="W117" s="35" t="s">
        <v>57</v>
      </c>
      <c r="X117" s="35" t="s">
        <v>1400</v>
      </c>
      <c r="Y117" s="35" t="s">
        <v>177</v>
      </c>
      <c r="Z117" s="35" t="s">
        <v>1402</v>
      </c>
    </row>
    <row r="118" spans="1:26" ht="15" customHeight="1">
      <c r="A118" s="35" t="s">
        <v>1300</v>
      </c>
      <c r="B118" s="35" t="s">
        <v>677</v>
      </c>
      <c r="C118" s="35" t="s">
        <v>1403</v>
      </c>
      <c r="D118" s="35">
        <f>IFERROR(IF($A118="HDC",IF(VLOOKUP($C118,hdc!$B$2:$F$1600,2,FALSE())="","",VLOOKUP($C118,hdc!$B$2:$F$1600,2,FALSE())),IF($A118="NAUTICS",IF(VLOOKUP($C118,nautics!$B$2:$F$1200,2,FALSE())="","",VLOOKUP($C118,nautics!$B$2:$F$1200,2,FALSE())),IF($A118="ST",IF(VLOOKUP($C118,st!$B$2:$F$400,2,FALSE())="","",VLOOKUP($C118,st!$B$2:$F$400,2,FALSE())),""))),"")</f>
        <v>1</v>
      </c>
      <c r="E118" s="35">
        <f>IFERROR(IF($A118="HDC",IF(VLOOKUP($C118,hdc!$B$2:$F$1600,3,FALSE())="","",VLOOKUP($C118,hdc!$B$2:$F$1600,3,FALSE())),IF($A118="NAUTICS",IF(VLOOKUP($C118,nautics!$B$2:$F$1200,3,FALSE())="","",VLOOKUP($C118,nautics!$B$2:$F$1200,3,FALSE())),IF($A118="ST",IF(VLOOKUP($C118,st!$B$2:$F$400,3,FALSE())="","",VLOOKUP($C118,st!$B$2:$F$400,3,FALSE())),""))),"")</f>
        <v>1</v>
      </c>
      <c r="F118" s="35" t="str">
        <f>IFERROR(IF($A118="HDC",IF(VLOOKUP($C118,hdc!$B$2:$F$1600,4,FALSE())="","",VLOOKUP($C118,hdc!$B$2:$F$1600,4,FALSE())),IF($A118="NAUTICS",IF(VLOOKUP($C118,nautics!$B$2:$F$1200,4,FALSE())="","",VLOOKUP($C118,nautics!$B$2:$F$1200,4,FALSE())),IF($A118="ST",IF(VLOOKUP($C118,st!$B$2:$F$400,4,FALSE())="","",VLOOKUP($C118,st!$B$2:$F$400,4,FALSE())),""))),"")</f>
        <v/>
      </c>
      <c r="G118" s="35" t="str">
        <f>IFERROR(IF($A118="HDC",IF(VLOOKUP($C118,hdc!$B$2:$F$1600,5,FALSE())="","",VLOOKUP($C118,hdc!$B$2:$F$1600,5,FALSE())),IF($A118="NAUTICS",IF(VLOOKUP($C118,nautics!$B$2:$F$1200,5,FALSE())="","",VLOOKUP($C118,nautics!$B$2:$F$1200,5,FALSE())),IF($A118="ST",IF(VLOOKUP($C118,st!$B$2:$F$400,5,FALSE())="","",VLOOKUP($C118,st!$B$2:$F$400,5,FALSE())),""))),"")</f>
        <v/>
      </c>
      <c r="H118" s="35" t="s">
        <v>167</v>
      </c>
      <c r="I118" s="35" t="s">
        <v>31</v>
      </c>
      <c r="J118" s="35" t="s">
        <v>1404</v>
      </c>
      <c r="K118" s="35">
        <f t="shared" si="0"/>
        <v>22</v>
      </c>
      <c r="L118" s="35" t="s">
        <v>325</v>
      </c>
      <c r="M118" s="35" t="s">
        <v>326</v>
      </c>
      <c r="N118" s="35" t="s">
        <v>46</v>
      </c>
      <c r="O118" s="35" t="s">
        <v>49</v>
      </c>
      <c r="P118" s="35" t="s">
        <v>1405</v>
      </c>
      <c r="Q118" s="35" t="s">
        <v>1406</v>
      </c>
      <c r="R118" s="35" t="s">
        <v>52</v>
      </c>
      <c r="S118" s="35" t="s">
        <v>46</v>
      </c>
      <c r="T118" s="35" t="s">
        <v>49</v>
      </c>
      <c r="U118" s="35" t="s">
        <v>1407</v>
      </c>
      <c r="W118" s="35" t="s">
        <v>78</v>
      </c>
      <c r="X118" s="35" t="s">
        <v>876</v>
      </c>
      <c r="Y118" s="35" t="s">
        <v>329</v>
      </c>
      <c r="Z118" s="35" t="s">
        <v>1409</v>
      </c>
    </row>
    <row r="119" spans="1:26" ht="15" customHeight="1">
      <c r="A119" s="35" t="s">
        <v>1300</v>
      </c>
      <c r="B119" s="35" t="s">
        <v>677</v>
      </c>
      <c r="C119" s="35" t="s">
        <v>1410</v>
      </c>
      <c r="D119" s="35">
        <f>IFERROR(IF($A119="HDC",IF(VLOOKUP($C119,hdc!$B$2:$F$1600,2,FALSE())="","",VLOOKUP($C119,hdc!$B$2:$F$1600,2,FALSE())),IF($A119="NAUTICS",IF(VLOOKUP($C119,nautics!$B$2:$F$1200,2,FALSE())="","",VLOOKUP($C119,nautics!$B$2:$F$1200,2,FALSE())),IF($A119="ST",IF(VLOOKUP($C119,st!$B$2:$F$400,2,FALSE())="","",VLOOKUP($C119,st!$B$2:$F$400,2,FALSE())),""))),"")</f>
        <v>1</v>
      </c>
      <c r="E119" s="35">
        <f>IFERROR(IF($A119="HDC",IF(VLOOKUP($C119,hdc!$B$2:$F$1600,3,FALSE())="","",VLOOKUP($C119,hdc!$B$2:$F$1600,3,FALSE())),IF($A119="NAUTICS",IF(VLOOKUP($C119,nautics!$B$2:$F$1200,3,FALSE())="","",VLOOKUP($C119,nautics!$B$2:$F$1200,3,FALSE())),IF($A119="ST",IF(VLOOKUP($C119,st!$B$2:$F$400,3,FALSE())="","",VLOOKUP($C119,st!$B$2:$F$400,3,FALSE())),""))),"")</f>
        <v>1</v>
      </c>
      <c r="F119" s="35" t="str">
        <f>IFERROR(IF($A119="HDC",IF(VLOOKUP($C119,hdc!$B$2:$F$1600,4,FALSE())="","",VLOOKUP($C119,hdc!$B$2:$F$1600,4,FALSE())),IF($A119="NAUTICS",IF(VLOOKUP($C119,nautics!$B$2:$F$1200,4,FALSE())="","",VLOOKUP($C119,nautics!$B$2:$F$1200,4,FALSE())),IF($A119="ST",IF(VLOOKUP($C119,st!$B$2:$F$400,4,FALSE())="","",VLOOKUP($C119,st!$B$2:$F$400,4,FALSE())),""))),"")</f>
        <v/>
      </c>
      <c r="G119" s="35" t="str">
        <f>IFERROR(IF($A119="HDC",IF(VLOOKUP($C119,hdc!$B$2:$F$1600,5,FALSE())="","",VLOOKUP($C119,hdc!$B$2:$F$1600,5,FALSE())),IF($A119="NAUTICS",IF(VLOOKUP($C119,nautics!$B$2:$F$1200,5,FALSE())="","",VLOOKUP($C119,nautics!$B$2:$F$1200,5,FALSE())),IF($A119="ST",IF(VLOOKUP($C119,st!$B$2:$F$400,5,FALSE())="","",VLOOKUP($C119,st!$B$2:$F$400,5,FALSE())),""))),"")</f>
        <v/>
      </c>
      <c r="H119" s="35" t="s">
        <v>167</v>
      </c>
      <c r="I119" s="35" t="s">
        <v>31</v>
      </c>
      <c r="J119" s="35" t="s">
        <v>1416</v>
      </c>
      <c r="K119" s="35">
        <f t="shared" si="0"/>
        <v>11</v>
      </c>
      <c r="L119" s="35" t="s">
        <v>1418</v>
      </c>
      <c r="M119" s="35" t="s">
        <v>1419</v>
      </c>
      <c r="N119" s="35" t="s">
        <v>46</v>
      </c>
      <c r="O119" s="35" t="s">
        <v>49</v>
      </c>
      <c r="P119" s="35" t="s">
        <v>1405</v>
      </c>
      <c r="Q119" s="35" t="s">
        <v>1406</v>
      </c>
      <c r="R119" s="35" t="s">
        <v>52</v>
      </c>
      <c r="S119" s="35" t="s">
        <v>46</v>
      </c>
      <c r="T119" s="35" t="s">
        <v>49</v>
      </c>
      <c r="U119" s="35" t="s">
        <v>1423</v>
      </c>
      <c r="W119" s="35" t="s">
        <v>78</v>
      </c>
      <c r="X119" s="35" t="s">
        <v>59</v>
      </c>
      <c r="Y119" s="35" t="s">
        <v>1424</v>
      </c>
      <c r="Z119" s="35" t="s">
        <v>1409</v>
      </c>
    </row>
    <row r="120" spans="1:26" ht="15" customHeight="1">
      <c r="A120" s="35" t="s">
        <v>1300</v>
      </c>
      <c r="B120" s="35" t="s">
        <v>677</v>
      </c>
      <c r="C120" s="35" t="s">
        <v>1427</v>
      </c>
      <c r="D120" s="35">
        <f>IFERROR(IF($A120="HDC",IF(VLOOKUP($C120,hdc!$B$2:$F$1600,2,FALSE())="","",VLOOKUP($C120,hdc!$B$2:$F$1600,2,FALSE())),IF($A120="NAUTICS",IF(VLOOKUP($C120,nautics!$B$2:$F$1200,2,FALSE())="","",VLOOKUP($C120,nautics!$B$2:$F$1200,2,FALSE())),IF($A120="ST",IF(VLOOKUP($C120,st!$B$2:$F$400,2,FALSE())="","",VLOOKUP($C120,st!$B$2:$F$400,2,FALSE())),""))),"")</f>
        <v>1</v>
      </c>
      <c r="E120" s="35">
        <f>IFERROR(IF($A120="HDC",IF(VLOOKUP($C120,hdc!$B$2:$F$1600,3,FALSE())="","",VLOOKUP($C120,hdc!$B$2:$F$1600,3,FALSE())),IF($A120="NAUTICS",IF(VLOOKUP($C120,nautics!$B$2:$F$1200,3,FALSE())="","",VLOOKUP($C120,nautics!$B$2:$F$1200,3,FALSE())),IF($A120="ST",IF(VLOOKUP($C120,st!$B$2:$F$400,3,FALSE())="","",VLOOKUP($C120,st!$B$2:$F$400,3,FALSE())),""))),"")</f>
        <v>1</v>
      </c>
      <c r="F120" s="35" t="str">
        <f>IFERROR(IF($A120="HDC",IF(VLOOKUP($C120,hdc!$B$2:$F$1600,4,FALSE())="","",VLOOKUP($C120,hdc!$B$2:$F$1600,4,FALSE())),IF($A120="NAUTICS",IF(VLOOKUP($C120,nautics!$B$2:$F$1200,4,FALSE())="","",VLOOKUP($C120,nautics!$B$2:$F$1200,4,FALSE())),IF($A120="ST",IF(VLOOKUP($C120,st!$B$2:$F$400,4,FALSE())="","",VLOOKUP($C120,st!$B$2:$F$400,4,FALSE())),""))),"")</f>
        <v/>
      </c>
      <c r="G120" s="35" t="str">
        <f>IFERROR(IF($A120="HDC",IF(VLOOKUP($C120,hdc!$B$2:$F$1600,5,FALSE())="","",VLOOKUP($C120,hdc!$B$2:$F$1600,5,FALSE())),IF($A120="NAUTICS",IF(VLOOKUP($C120,nautics!$B$2:$F$1200,5,FALSE())="","",VLOOKUP($C120,nautics!$B$2:$F$1200,5,FALSE())),IF($A120="ST",IF(VLOOKUP($C120,st!$B$2:$F$400,5,FALSE())="","",VLOOKUP($C120,st!$B$2:$F$400,5,FALSE())),""))),"")</f>
        <v/>
      </c>
      <c r="H120" s="35" t="s">
        <v>167</v>
      </c>
      <c r="I120" s="35" t="s">
        <v>31</v>
      </c>
      <c r="J120" s="35" t="s">
        <v>1348</v>
      </c>
      <c r="K120" s="35">
        <f t="shared" si="0"/>
        <v>18</v>
      </c>
      <c r="L120" s="35" t="s">
        <v>1418</v>
      </c>
      <c r="M120" s="35" t="s">
        <v>1419</v>
      </c>
      <c r="N120" s="35" t="s">
        <v>46</v>
      </c>
      <c r="O120" s="35" t="s">
        <v>49</v>
      </c>
      <c r="P120" s="35" t="s">
        <v>1433</v>
      </c>
      <c r="Q120" s="35" t="s">
        <v>1435</v>
      </c>
      <c r="R120" s="35" t="s">
        <v>52</v>
      </c>
      <c r="S120" s="35" t="s">
        <v>813</v>
      </c>
      <c r="T120" s="35" t="s">
        <v>718</v>
      </c>
      <c r="U120" s="35" t="s">
        <v>1437</v>
      </c>
      <c r="W120" s="35" t="s">
        <v>57</v>
      </c>
      <c r="X120" s="35" t="s">
        <v>59</v>
      </c>
      <c r="Y120" s="35" t="s">
        <v>1424</v>
      </c>
      <c r="Z120" s="35" t="s">
        <v>1439</v>
      </c>
    </row>
    <row r="121" spans="1:26" ht="15" customHeight="1">
      <c r="A121" s="35" t="s">
        <v>1300</v>
      </c>
      <c r="B121" s="35" t="s">
        <v>677</v>
      </c>
      <c r="C121" s="35" t="s">
        <v>1440</v>
      </c>
      <c r="D121" s="35">
        <f>IFERROR(IF($A121="HDC",IF(VLOOKUP($C121,hdc!$B$2:$F$1600,2,FALSE())="","",VLOOKUP($C121,hdc!$B$2:$F$1600,2,FALSE())),IF($A121="NAUTICS",IF(VLOOKUP($C121,nautics!$B$2:$F$1200,2,FALSE())="","",VLOOKUP($C121,nautics!$B$2:$F$1200,2,FALSE())),IF($A121="ST",IF(VLOOKUP($C121,st!$B$2:$F$400,2,FALSE())="","",VLOOKUP($C121,st!$B$2:$F$400,2,FALSE())),""))),"")</f>
        <v>1</v>
      </c>
      <c r="E121" s="35">
        <f>IFERROR(IF($A121="HDC",IF(VLOOKUP($C121,hdc!$B$2:$F$1600,3,FALSE())="","",VLOOKUP($C121,hdc!$B$2:$F$1600,3,FALSE())),IF($A121="NAUTICS",IF(VLOOKUP($C121,nautics!$B$2:$F$1200,3,FALSE())="","",VLOOKUP($C121,nautics!$B$2:$F$1200,3,FALSE())),IF($A121="ST",IF(VLOOKUP($C121,st!$B$2:$F$400,3,FALSE())="","",VLOOKUP($C121,st!$B$2:$F$400,3,FALSE())),""))),"")</f>
        <v>1</v>
      </c>
      <c r="F121" s="35" t="str">
        <f>IFERROR(IF($A121="HDC",IF(VLOOKUP($C121,hdc!$B$2:$F$1600,4,FALSE())="","",VLOOKUP($C121,hdc!$B$2:$F$1600,4,FALSE())),IF($A121="NAUTICS",IF(VLOOKUP($C121,nautics!$B$2:$F$1200,4,FALSE())="","",VLOOKUP($C121,nautics!$B$2:$F$1200,4,FALSE())),IF($A121="ST",IF(VLOOKUP($C121,st!$B$2:$F$400,4,FALSE())="","",VLOOKUP($C121,st!$B$2:$F$400,4,FALSE())),""))),"")</f>
        <v/>
      </c>
      <c r="G121" s="35" t="str">
        <f>IFERROR(IF($A121="HDC",IF(VLOOKUP($C121,hdc!$B$2:$F$1600,5,FALSE())="","",VLOOKUP($C121,hdc!$B$2:$F$1600,5,FALSE())),IF($A121="NAUTICS",IF(VLOOKUP($C121,nautics!$B$2:$F$1200,5,FALSE())="","",VLOOKUP($C121,nautics!$B$2:$F$1200,5,FALSE())),IF($A121="ST",IF(VLOOKUP($C121,st!$B$2:$F$400,5,FALSE())="","",VLOOKUP($C121,st!$B$2:$F$400,5,FALSE())),""))),"")</f>
        <v/>
      </c>
      <c r="H121" s="35" t="s">
        <v>167</v>
      </c>
      <c r="I121" s="35" t="s">
        <v>31</v>
      </c>
      <c r="J121" s="35" t="s">
        <v>1444</v>
      </c>
      <c r="K121" s="35">
        <f t="shared" si="0"/>
        <v>16</v>
      </c>
      <c r="L121" s="35" t="s">
        <v>1433</v>
      </c>
      <c r="M121" s="35" t="s">
        <v>1435</v>
      </c>
      <c r="N121" s="35" t="s">
        <v>813</v>
      </c>
      <c r="O121" s="35" t="s">
        <v>718</v>
      </c>
      <c r="P121" s="35" t="s">
        <v>1446</v>
      </c>
      <c r="Q121" s="35" t="s">
        <v>1447</v>
      </c>
      <c r="R121" s="35" t="s">
        <v>1071</v>
      </c>
      <c r="S121" s="35" t="s">
        <v>1337</v>
      </c>
      <c r="T121" s="35" t="s">
        <v>1338</v>
      </c>
      <c r="U121" s="35" t="s">
        <v>1449</v>
      </c>
      <c r="W121" s="35" t="s">
        <v>57</v>
      </c>
      <c r="X121" s="35" t="s">
        <v>94</v>
      </c>
      <c r="Y121" s="35" t="s">
        <v>1439</v>
      </c>
      <c r="Z121" s="35" t="s">
        <v>1343</v>
      </c>
    </row>
    <row r="122" spans="1:26" ht="15" customHeight="1">
      <c r="A122" s="35" t="s">
        <v>1300</v>
      </c>
      <c r="B122" s="35" t="s">
        <v>677</v>
      </c>
      <c r="C122" s="35" t="s">
        <v>1452</v>
      </c>
      <c r="D122" s="35">
        <f>IFERROR(IF($A122="HDC",IF(VLOOKUP($C122,hdc!$B$2:$F$1600,2,FALSE())="","",VLOOKUP($C122,hdc!$B$2:$F$1600,2,FALSE())),IF($A122="NAUTICS",IF(VLOOKUP($C122,nautics!$B$2:$F$1200,2,FALSE())="","",VLOOKUP($C122,nautics!$B$2:$F$1200,2,FALSE())),IF($A122="ST",IF(VLOOKUP($C122,st!$B$2:$F$400,2,FALSE())="","",VLOOKUP($C122,st!$B$2:$F$400,2,FALSE())),""))),"")</f>
        <v>1</v>
      </c>
      <c r="E122" s="35">
        <f>IFERROR(IF($A122="HDC",IF(VLOOKUP($C122,hdc!$B$2:$F$1600,3,FALSE())="","",VLOOKUP($C122,hdc!$B$2:$F$1600,3,FALSE())),IF($A122="NAUTICS",IF(VLOOKUP($C122,nautics!$B$2:$F$1200,3,FALSE())="","",VLOOKUP($C122,nautics!$B$2:$F$1200,3,FALSE())),IF($A122="ST",IF(VLOOKUP($C122,st!$B$2:$F$400,3,FALSE())="","",VLOOKUP($C122,st!$B$2:$F$400,3,FALSE())),""))),"")</f>
        <v>1</v>
      </c>
      <c r="F122" s="35" t="str">
        <f>IFERROR(IF($A122="HDC",IF(VLOOKUP($C122,hdc!$B$2:$F$1600,4,FALSE())="","",VLOOKUP($C122,hdc!$B$2:$F$1600,4,FALSE())),IF($A122="NAUTICS",IF(VLOOKUP($C122,nautics!$B$2:$F$1200,4,FALSE())="","",VLOOKUP($C122,nautics!$B$2:$F$1200,4,FALSE())),IF($A122="ST",IF(VLOOKUP($C122,st!$B$2:$F$400,4,FALSE())="","",VLOOKUP($C122,st!$B$2:$F$400,4,FALSE())),""))),"")</f>
        <v/>
      </c>
      <c r="G122" s="35" t="str">
        <f>IFERROR(IF($A122="HDC",IF(VLOOKUP($C122,hdc!$B$2:$F$1600,5,FALSE())="","",VLOOKUP($C122,hdc!$B$2:$F$1600,5,FALSE())),IF($A122="NAUTICS",IF(VLOOKUP($C122,nautics!$B$2:$F$1200,5,FALSE())="","",VLOOKUP($C122,nautics!$B$2:$F$1200,5,FALSE())),IF($A122="ST",IF(VLOOKUP($C122,st!$B$2:$F$400,5,FALSE())="","",VLOOKUP($C122,st!$B$2:$F$400,5,FALSE())),""))),"")</f>
        <v/>
      </c>
      <c r="H122" s="35" t="s">
        <v>167</v>
      </c>
      <c r="I122" s="35" t="s">
        <v>31</v>
      </c>
      <c r="J122" s="35" t="s">
        <v>1453</v>
      </c>
      <c r="K122" s="35">
        <f t="shared" si="0"/>
        <v>22</v>
      </c>
      <c r="L122" s="35" t="s">
        <v>1454</v>
      </c>
      <c r="M122" s="35" t="s">
        <v>1456</v>
      </c>
      <c r="N122" s="35" t="s">
        <v>1457</v>
      </c>
      <c r="O122" s="35" t="s">
        <v>1458</v>
      </c>
      <c r="P122" s="35" t="s">
        <v>1446</v>
      </c>
      <c r="Q122" s="35" t="s">
        <v>1447</v>
      </c>
      <c r="R122" s="35" t="s">
        <v>1071</v>
      </c>
      <c r="S122" s="35" t="s">
        <v>1337</v>
      </c>
      <c r="T122" s="35" t="s">
        <v>1338</v>
      </c>
      <c r="U122" s="35" t="s">
        <v>1461</v>
      </c>
      <c r="W122" s="35" t="s">
        <v>57</v>
      </c>
      <c r="X122" s="35" t="s">
        <v>94</v>
      </c>
      <c r="Y122" s="35" t="s">
        <v>1462</v>
      </c>
      <c r="Z122" s="35" t="s">
        <v>1343</v>
      </c>
    </row>
    <row r="123" spans="1:26" ht="15" customHeight="1">
      <c r="A123" s="35" t="s">
        <v>1300</v>
      </c>
      <c r="B123" s="35" t="s">
        <v>677</v>
      </c>
      <c r="C123" s="35" t="s">
        <v>1464</v>
      </c>
      <c r="D123" s="35">
        <f>IFERROR(IF($A123="HDC",IF(VLOOKUP($C123,hdc!$B$2:$F$1600,2,FALSE())="","",VLOOKUP($C123,hdc!$B$2:$F$1600,2,FALSE())),IF($A123="NAUTICS",IF(VLOOKUP($C123,nautics!$B$2:$F$1200,2,FALSE())="","",VLOOKUP($C123,nautics!$B$2:$F$1200,2,FALSE())),IF($A123="ST",IF(VLOOKUP($C123,st!$B$2:$F$400,2,FALSE())="","",VLOOKUP($C123,st!$B$2:$F$400,2,FALSE())),""))),"")</f>
        <v>1</v>
      </c>
      <c r="E123" s="35">
        <f>IFERROR(IF($A123="HDC",IF(VLOOKUP($C123,hdc!$B$2:$F$1600,3,FALSE())="","",VLOOKUP($C123,hdc!$B$2:$F$1600,3,FALSE())),IF($A123="NAUTICS",IF(VLOOKUP($C123,nautics!$B$2:$F$1200,3,FALSE())="","",VLOOKUP($C123,nautics!$B$2:$F$1200,3,FALSE())),IF($A123="ST",IF(VLOOKUP($C123,st!$B$2:$F$400,3,FALSE())="","",VLOOKUP($C123,st!$B$2:$F$400,3,FALSE())),""))),"")</f>
        <v>1</v>
      </c>
      <c r="F123" s="35" t="str">
        <f>IFERROR(IF($A123="HDC",IF(VLOOKUP($C123,hdc!$B$2:$F$1600,4,FALSE())="","",VLOOKUP($C123,hdc!$B$2:$F$1600,4,FALSE())),IF($A123="NAUTICS",IF(VLOOKUP($C123,nautics!$B$2:$F$1200,4,FALSE())="","",VLOOKUP($C123,nautics!$B$2:$F$1200,4,FALSE())),IF($A123="ST",IF(VLOOKUP($C123,st!$B$2:$F$400,4,FALSE())="","",VLOOKUP($C123,st!$B$2:$F$400,4,FALSE())),""))),"")</f>
        <v/>
      </c>
      <c r="G123" s="35" t="str">
        <f>IFERROR(IF($A123="HDC",IF(VLOOKUP($C123,hdc!$B$2:$F$1600,5,FALSE())="","",VLOOKUP($C123,hdc!$B$2:$F$1600,5,FALSE())),IF($A123="NAUTICS",IF(VLOOKUP($C123,nautics!$B$2:$F$1200,5,FALSE())="","",VLOOKUP($C123,nautics!$B$2:$F$1200,5,FALSE())),IF($A123="ST",IF(VLOOKUP($C123,st!$B$2:$F$400,5,FALSE())="","",VLOOKUP($C123,st!$B$2:$F$400,5,FALSE())),""))),"")</f>
        <v/>
      </c>
      <c r="H123" s="35" t="s">
        <v>167</v>
      </c>
      <c r="I123" s="35" t="s">
        <v>31</v>
      </c>
      <c r="J123" s="35" t="s">
        <v>651</v>
      </c>
      <c r="K123" s="35">
        <f t="shared" si="0"/>
        <v>18</v>
      </c>
      <c r="L123" s="35" t="s">
        <v>1466</v>
      </c>
      <c r="M123" s="35" t="s">
        <v>1467</v>
      </c>
      <c r="N123" s="35" t="s">
        <v>813</v>
      </c>
      <c r="O123" s="35" t="s">
        <v>718</v>
      </c>
      <c r="P123" s="35" t="s">
        <v>1454</v>
      </c>
      <c r="Q123" s="35" t="s">
        <v>1456</v>
      </c>
      <c r="R123" s="35" t="s">
        <v>247</v>
      </c>
      <c r="S123" s="35" t="s">
        <v>1457</v>
      </c>
      <c r="T123" s="35" t="s">
        <v>1458</v>
      </c>
      <c r="U123" s="35" t="s">
        <v>89</v>
      </c>
      <c r="W123" s="35" t="s">
        <v>57</v>
      </c>
      <c r="X123" s="35" t="s">
        <v>59</v>
      </c>
      <c r="Y123" s="35" t="s">
        <v>89</v>
      </c>
      <c r="Z123" s="35" t="s">
        <v>89</v>
      </c>
    </row>
    <row r="124" spans="1:26" ht="15" customHeight="1">
      <c r="A124" s="35" t="s">
        <v>1300</v>
      </c>
      <c r="B124" s="35" t="s">
        <v>677</v>
      </c>
      <c r="C124" s="35" t="s">
        <v>1469</v>
      </c>
      <c r="D124" s="35">
        <f>IFERROR(IF($A124="HDC",IF(VLOOKUP($C124,hdc!$B$2:$F$1600,2,FALSE())="","",VLOOKUP($C124,hdc!$B$2:$F$1600,2,FALSE())),IF($A124="NAUTICS",IF(VLOOKUP($C124,nautics!$B$2:$F$1200,2,FALSE())="","",VLOOKUP($C124,nautics!$B$2:$F$1200,2,FALSE())),IF($A124="ST",IF(VLOOKUP($C124,st!$B$2:$F$400,2,FALSE())="","",VLOOKUP($C124,st!$B$2:$F$400,2,FALSE())),""))),"")</f>
        <v>1</v>
      </c>
      <c r="E124" s="35">
        <f>IFERROR(IF($A124="HDC",IF(VLOOKUP($C124,hdc!$B$2:$F$1600,3,FALSE())="","",VLOOKUP($C124,hdc!$B$2:$F$1600,3,FALSE())),IF($A124="NAUTICS",IF(VLOOKUP($C124,nautics!$B$2:$F$1200,3,FALSE())="","",VLOOKUP($C124,nautics!$B$2:$F$1200,3,FALSE())),IF($A124="ST",IF(VLOOKUP($C124,st!$B$2:$F$400,3,FALSE())="","",VLOOKUP($C124,st!$B$2:$F$400,3,FALSE())),""))),"")</f>
        <v>1</v>
      </c>
      <c r="F124" s="35" t="str">
        <f>IFERROR(IF($A124="HDC",IF(VLOOKUP($C124,hdc!$B$2:$F$1600,4,FALSE())="","",VLOOKUP($C124,hdc!$B$2:$F$1600,4,FALSE())),IF($A124="NAUTICS",IF(VLOOKUP($C124,nautics!$B$2:$F$1200,4,FALSE())="","",VLOOKUP($C124,nautics!$B$2:$F$1200,4,FALSE())),IF($A124="ST",IF(VLOOKUP($C124,st!$B$2:$F$400,4,FALSE())="","",VLOOKUP($C124,st!$B$2:$F$400,4,FALSE())),""))),"")</f>
        <v/>
      </c>
      <c r="G124" s="35" t="str">
        <f>IFERROR(IF($A124="HDC",IF(VLOOKUP($C124,hdc!$B$2:$F$1600,5,FALSE())="","",VLOOKUP($C124,hdc!$B$2:$F$1600,5,FALSE())),IF($A124="NAUTICS",IF(VLOOKUP($C124,nautics!$B$2:$F$1200,5,FALSE())="","",VLOOKUP($C124,nautics!$B$2:$F$1200,5,FALSE())),IF($A124="ST",IF(VLOOKUP($C124,st!$B$2:$F$400,5,FALSE())="","",VLOOKUP($C124,st!$B$2:$F$400,5,FALSE())),""))),"")</f>
        <v/>
      </c>
      <c r="H124" s="35" t="s">
        <v>167</v>
      </c>
      <c r="I124" s="35" t="s">
        <v>31</v>
      </c>
      <c r="J124" s="35" t="s">
        <v>1471</v>
      </c>
      <c r="K124" s="35">
        <f t="shared" si="0"/>
        <v>10</v>
      </c>
      <c r="L124" s="35" t="s">
        <v>1466</v>
      </c>
      <c r="M124" s="35" t="s">
        <v>1467</v>
      </c>
      <c r="N124" s="35" t="s">
        <v>813</v>
      </c>
      <c r="O124" s="35" t="s">
        <v>718</v>
      </c>
      <c r="P124" s="35" t="s">
        <v>1473</v>
      </c>
      <c r="Q124" s="35" t="s">
        <v>1474</v>
      </c>
      <c r="R124" s="35" t="s">
        <v>310</v>
      </c>
      <c r="S124" s="35" t="s">
        <v>1476</v>
      </c>
      <c r="T124" s="35" t="s">
        <v>1477</v>
      </c>
      <c r="U124" s="35" t="s">
        <v>1479</v>
      </c>
      <c r="W124" s="35" t="s">
        <v>57</v>
      </c>
      <c r="X124" s="35" t="s">
        <v>59</v>
      </c>
      <c r="Y124" s="35" t="s">
        <v>1481</v>
      </c>
      <c r="Z124" s="35" t="s">
        <v>1482</v>
      </c>
    </row>
    <row r="125" spans="1:26" ht="15" customHeight="1">
      <c r="A125" s="35" t="s">
        <v>1300</v>
      </c>
      <c r="B125" s="35" t="s">
        <v>677</v>
      </c>
      <c r="C125" s="35" t="s">
        <v>1484</v>
      </c>
      <c r="D125" s="35">
        <f>IFERROR(IF($A125="HDC",IF(VLOOKUP($C125,hdc!$B$2:$F$1600,2,FALSE())="","",VLOOKUP($C125,hdc!$B$2:$F$1600,2,FALSE())),IF($A125="NAUTICS",IF(VLOOKUP($C125,nautics!$B$2:$F$1200,2,FALSE())="","",VLOOKUP($C125,nautics!$B$2:$F$1200,2,FALSE())),IF($A125="ST",IF(VLOOKUP($C125,st!$B$2:$F$400,2,FALSE())="","",VLOOKUP($C125,st!$B$2:$F$400,2,FALSE())),""))),"")</f>
        <v>1</v>
      </c>
      <c r="E125" s="35">
        <f>IFERROR(IF($A125="HDC",IF(VLOOKUP($C125,hdc!$B$2:$F$1600,3,FALSE())="","",VLOOKUP($C125,hdc!$B$2:$F$1600,3,FALSE())),IF($A125="NAUTICS",IF(VLOOKUP($C125,nautics!$B$2:$F$1200,3,FALSE())="","",VLOOKUP($C125,nautics!$B$2:$F$1200,3,FALSE())),IF($A125="ST",IF(VLOOKUP($C125,st!$B$2:$F$400,3,FALSE())="","",VLOOKUP($C125,st!$B$2:$F$400,3,FALSE())),""))),"")</f>
        <v>1</v>
      </c>
      <c r="F125" s="35" t="str">
        <f>IFERROR(IF($A125="HDC",IF(VLOOKUP($C125,hdc!$B$2:$F$1600,4,FALSE())="","",VLOOKUP($C125,hdc!$B$2:$F$1600,4,FALSE())),IF($A125="NAUTICS",IF(VLOOKUP($C125,nautics!$B$2:$F$1200,4,FALSE())="","",VLOOKUP($C125,nautics!$B$2:$F$1200,4,FALSE())),IF($A125="ST",IF(VLOOKUP($C125,st!$B$2:$F$400,4,FALSE())="","",VLOOKUP($C125,st!$B$2:$F$400,4,FALSE())),""))),"")</f>
        <v/>
      </c>
      <c r="G125" s="35" t="str">
        <f>IFERROR(IF($A125="HDC",IF(VLOOKUP($C125,hdc!$B$2:$F$1600,5,FALSE())="","",VLOOKUP($C125,hdc!$B$2:$F$1600,5,FALSE())),IF($A125="NAUTICS",IF(VLOOKUP($C125,nautics!$B$2:$F$1200,5,FALSE())="","",VLOOKUP($C125,nautics!$B$2:$F$1200,5,FALSE())),IF($A125="ST",IF(VLOOKUP($C125,st!$B$2:$F$400,5,FALSE())="","",VLOOKUP($C125,st!$B$2:$F$400,5,FALSE())),""))),"")</f>
        <v/>
      </c>
      <c r="H125" s="35" t="s">
        <v>167</v>
      </c>
      <c r="I125" s="35" t="s">
        <v>31</v>
      </c>
      <c r="J125" s="35" t="s">
        <v>1486</v>
      </c>
      <c r="K125" s="35">
        <f t="shared" si="0"/>
        <v>6</v>
      </c>
      <c r="L125" s="35" t="s">
        <v>1488</v>
      </c>
      <c r="M125" s="35" t="s">
        <v>1489</v>
      </c>
      <c r="N125" s="35" t="s">
        <v>1476</v>
      </c>
      <c r="O125" s="35" t="s">
        <v>1477</v>
      </c>
      <c r="P125" s="35" t="s">
        <v>1473</v>
      </c>
      <c r="Q125" s="35" t="s">
        <v>1474</v>
      </c>
      <c r="R125" s="35" t="s">
        <v>310</v>
      </c>
      <c r="S125" s="35" t="s">
        <v>1476</v>
      </c>
      <c r="T125" s="35" t="s">
        <v>1477</v>
      </c>
      <c r="U125" s="35" t="s">
        <v>1493</v>
      </c>
      <c r="W125" s="35" t="s">
        <v>78</v>
      </c>
      <c r="X125" s="35" t="s">
        <v>59</v>
      </c>
      <c r="Y125" s="35" t="s">
        <v>1494</v>
      </c>
      <c r="Z125" s="35" t="s">
        <v>1482</v>
      </c>
    </row>
    <row r="126" spans="1:26" ht="15" customHeight="1">
      <c r="A126" s="35" t="s">
        <v>1300</v>
      </c>
      <c r="B126" s="35" t="s">
        <v>677</v>
      </c>
      <c r="C126" s="35" t="s">
        <v>1495</v>
      </c>
      <c r="D126" s="35">
        <f>IFERROR(IF($A126="HDC",IF(VLOOKUP($C126,hdc!$B$2:$F$1600,2,FALSE())="","",VLOOKUP($C126,hdc!$B$2:$F$1600,2,FALSE())),IF($A126="NAUTICS",IF(VLOOKUP($C126,nautics!$B$2:$F$1200,2,FALSE())="","",VLOOKUP($C126,nautics!$B$2:$F$1200,2,FALSE())),IF($A126="ST",IF(VLOOKUP($C126,st!$B$2:$F$400,2,FALSE())="","",VLOOKUP($C126,st!$B$2:$F$400,2,FALSE())),""))),"")</f>
        <v>1</v>
      </c>
      <c r="E126" s="35">
        <f>IFERROR(IF($A126="HDC",IF(VLOOKUP($C126,hdc!$B$2:$F$1600,3,FALSE())="","",VLOOKUP($C126,hdc!$B$2:$F$1600,3,FALSE())),IF($A126="NAUTICS",IF(VLOOKUP($C126,nautics!$B$2:$F$1200,3,FALSE())="","",VLOOKUP($C126,nautics!$B$2:$F$1200,3,FALSE())),IF($A126="ST",IF(VLOOKUP($C126,st!$B$2:$F$400,3,FALSE())="","",VLOOKUP($C126,st!$B$2:$F$400,3,FALSE())),""))),"")</f>
        <v>1</v>
      </c>
      <c r="F126" s="35" t="str">
        <f>IFERROR(IF($A126="HDC",IF(VLOOKUP($C126,hdc!$B$2:$F$1600,4,FALSE())="","",VLOOKUP($C126,hdc!$B$2:$F$1600,4,FALSE())),IF($A126="NAUTICS",IF(VLOOKUP($C126,nautics!$B$2:$F$1200,4,FALSE())="","",VLOOKUP($C126,nautics!$B$2:$F$1200,4,FALSE())),IF($A126="ST",IF(VLOOKUP($C126,st!$B$2:$F$400,4,FALSE())="","",VLOOKUP($C126,st!$B$2:$F$400,4,FALSE())),""))),"")</f>
        <v/>
      </c>
      <c r="G126" s="35" t="str">
        <f>IFERROR(IF($A126="HDC",IF(VLOOKUP($C126,hdc!$B$2:$F$1600,5,FALSE())="","",VLOOKUP($C126,hdc!$B$2:$F$1600,5,FALSE())),IF($A126="NAUTICS",IF(VLOOKUP($C126,nautics!$B$2:$F$1200,5,FALSE())="","",VLOOKUP($C126,nautics!$B$2:$F$1200,5,FALSE())),IF($A126="ST",IF(VLOOKUP($C126,st!$B$2:$F$400,5,FALSE())="","",VLOOKUP($C126,st!$B$2:$F$400,5,FALSE())),""))),"")</f>
        <v/>
      </c>
      <c r="H126" s="35" t="s">
        <v>167</v>
      </c>
      <c r="I126" s="35" t="s">
        <v>31</v>
      </c>
      <c r="J126" s="35" t="s">
        <v>1497</v>
      </c>
      <c r="K126" s="35">
        <f t="shared" si="0"/>
        <v>10</v>
      </c>
      <c r="L126" s="35" t="s">
        <v>1488</v>
      </c>
      <c r="M126" s="35" t="s">
        <v>1489</v>
      </c>
      <c r="N126" s="35" t="s">
        <v>1476</v>
      </c>
      <c r="O126" s="35" t="s">
        <v>1477</v>
      </c>
      <c r="P126" s="35" t="s">
        <v>1501</v>
      </c>
      <c r="Q126" s="35" t="s">
        <v>1503</v>
      </c>
      <c r="R126" s="35" t="s">
        <v>52</v>
      </c>
      <c r="S126" s="35" t="s">
        <v>813</v>
      </c>
      <c r="T126" s="35" t="s">
        <v>718</v>
      </c>
      <c r="U126" s="35" t="s">
        <v>1504</v>
      </c>
      <c r="W126" s="35" t="s">
        <v>57</v>
      </c>
      <c r="X126" s="35" t="s">
        <v>59</v>
      </c>
      <c r="Y126" s="35" t="s">
        <v>1494</v>
      </c>
      <c r="Z126" s="35" t="s">
        <v>1481</v>
      </c>
    </row>
    <row r="127" spans="1:26" ht="15" customHeight="1">
      <c r="A127" s="35" t="s">
        <v>1300</v>
      </c>
      <c r="B127" s="35" t="s">
        <v>677</v>
      </c>
      <c r="C127" s="35" t="s">
        <v>1506</v>
      </c>
      <c r="D127" s="35">
        <f>IFERROR(IF($A127="HDC",IF(VLOOKUP($C127,hdc!$B$2:$F$1600,2,FALSE())="","",VLOOKUP($C127,hdc!$B$2:$F$1600,2,FALSE())),IF($A127="NAUTICS",IF(VLOOKUP($C127,nautics!$B$2:$F$1200,2,FALSE())="","",VLOOKUP($C127,nautics!$B$2:$F$1200,2,FALSE())),IF($A127="ST",IF(VLOOKUP($C127,st!$B$2:$F$400,2,FALSE())="","",VLOOKUP($C127,st!$B$2:$F$400,2,FALSE())),""))),"")</f>
        <v>1</v>
      </c>
      <c r="E127" s="35">
        <f>IFERROR(IF($A127="HDC",IF(VLOOKUP($C127,hdc!$B$2:$F$1600,3,FALSE())="","",VLOOKUP($C127,hdc!$B$2:$F$1600,3,FALSE())),IF($A127="NAUTICS",IF(VLOOKUP($C127,nautics!$B$2:$F$1200,3,FALSE())="","",VLOOKUP($C127,nautics!$B$2:$F$1200,3,FALSE())),IF($A127="ST",IF(VLOOKUP($C127,st!$B$2:$F$400,3,FALSE())="","",VLOOKUP($C127,st!$B$2:$F$400,3,FALSE())),""))),"")</f>
        <v>1</v>
      </c>
      <c r="F127" s="35" t="str">
        <f>IFERROR(IF($A127="HDC",IF(VLOOKUP($C127,hdc!$B$2:$F$1600,4,FALSE())="","",VLOOKUP($C127,hdc!$B$2:$F$1600,4,FALSE())),IF($A127="NAUTICS",IF(VLOOKUP($C127,nautics!$B$2:$F$1200,4,FALSE())="","",VLOOKUP($C127,nautics!$B$2:$F$1200,4,FALSE())),IF($A127="ST",IF(VLOOKUP($C127,st!$B$2:$F$400,4,FALSE())="","",VLOOKUP($C127,st!$B$2:$F$400,4,FALSE())),""))),"")</f>
        <v/>
      </c>
      <c r="G127" s="35" t="str">
        <f>IFERROR(IF($A127="HDC",IF(VLOOKUP($C127,hdc!$B$2:$F$1600,5,FALSE())="","",VLOOKUP($C127,hdc!$B$2:$F$1600,5,FALSE())),IF($A127="NAUTICS",IF(VLOOKUP($C127,nautics!$B$2:$F$1200,5,FALSE())="","",VLOOKUP($C127,nautics!$B$2:$F$1200,5,FALSE())),IF($A127="ST",IF(VLOOKUP($C127,st!$B$2:$F$400,5,FALSE())="","",VLOOKUP($C127,st!$B$2:$F$400,5,FALSE())),""))),"")</f>
        <v/>
      </c>
      <c r="H127" s="35" t="s">
        <v>167</v>
      </c>
      <c r="I127" s="35" t="s">
        <v>31</v>
      </c>
      <c r="J127" s="35" t="s">
        <v>1508</v>
      </c>
      <c r="K127" s="35">
        <f t="shared" si="0"/>
        <v>14</v>
      </c>
      <c r="L127" s="35" t="s">
        <v>1509</v>
      </c>
      <c r="M127" s="35" t="s">
        <v>1510</v>
      </c>
      <c r="N127" s="35" t="s">
        <v>931</v>
      </c>
      <c r="O127" s="35" t="s">
        <v>932</v>
      </c>
      <c r="P127" s="35" t="s">
        <v>1501</v>
      </c>
      <c r="Q127" s="35" t="s">
        <v>1503</v>
      </c>
      <c r="R127" s="35" t="s">
        <v>52</v>
      </c>
      <c r="S127" s="35" t="s">
        <v>813</v>
      </c>
      <c r="T127" s="35" t="s">
        <v>718</v>
      </c>
      <c r="U127" s="35" t="s">
        <v>1512</v>
      </c>
      <c r="W127" s="35" t="s">
        <v>57</v>
      </c>
      <c r="X127" s="35" t="s">
        <v>59</v>
      </c>
      <c r="Y127" s="35" t="s">
        <v>1515</v>
      </c>
      <c r="Z127" s="35" t="s">
        <v>1481</v>
      </c>
    </row>
    <row r="128" spans="1:26" ht="15" customHeight="1">
      <c r="A128" s="35" t="s">
        <v>1300</v>
      </c>
      <c r="B128" s="35" t="s">
        <v>677</v>
      </c>
      <c r="C128" s="35" t="s">
        <v>1517</v>
      </c>
      <c r="D128" s="35">
        <f>IFERROR(IF($A128="HDC",IF(VLOOKUP($C128,hdc!$B$2:$F$1600,2,FALSE())="","",VLOOKUP($C128,hdc!$B$2:$F$1600,2,FALSE())),IF($A128="NAUTICS",IF(VLOOKUP($C128,nautics!$B$2:$F$1200,2,FALSE())="","",VLOOKUP($C128,nautics!$B$2:$F$1200,2,FALSE())),IF($A128="ST",IF(VLOOKUP($C128,st!$B$2:$F$400,2,FALSE())="","",VLOOKUP($C128,st!$B$2:$F$400,2,FALSE())),""))),"")</f>
        <v>1</v>
      </c>
      <c r="E128" s="35">
        <f>IFERROR(IF($A128="HDC",IF(VLOOKUP($C128,hdc!$B$2:$F$1600,3,FALSE())="","",VLOOKUP($C128,hdc!$B$2:$F$1600,3,FALSE())),IF($A128="NAUTICS",IF(VLOOKUP($C128,nautics!$B$2:$F$1200,3,FALSE())="","",VLOOKUP($C128,nautics!$B$2:$F$1200,3,FALSE())),IF($A128="ST",IF(VLOOKUP($C128,st!$B$2:$F$400,3,FALSE())="","",VLOOKUP($C128,st!$B$2:$F$400,3,FALSE())),""))),"")</f>
        <v>1</v>
      </c>
      <c r="F128" s="35" t="str">
        <f>IFERROR(IF($A128="HDC",IF(VLOOKUP($C128,hdc!$B$2:$F$1600,4,FALSE())="","",VLOOKUP($C128,hdc!$B$2:$F$1600,4,FALSE())),IF($A128="NAUTICS",IF(VLOOKUP($C128,nautics!$B$2:$F$1200,4,FALSE())="","",VLOOKUP($C128,nautics!$B$2:$F$1200,4,FALSE())),IF($A128="ST",IF(VLOOKUP($C128,st!$B$2:$F$400,4,FALSE())="","",VLOOKUP($C128,st!$B$2:$F$400,4,FALSE())),""))),"")</f>
        <v/>
      </c>
      <c r="G128" s="35" t="str">
        <f>IFERROR(IF($A128="HDC",IF(VLOOKUP($C128,hdc!$B$2:$F$1600,5,FALSE())="","",VLOOKUP($C128,hdc!$B$2:$F$1600,5,FALSE())),IF($A128="NAUTICS",IF(VLOOKUP($C128,nautics!$B$2:$F$1200,5,FALSE())="","",VLOOKUP($C128,nautics!$B$2:$F$1200,5,FALSE())),IF($A128="ST",IF(VLOOKUP($C128,st!$B$2:$F$400,5,FALSE())="","",VLOOKUP($C128,st!$B$2:$F$400,5,FALSE())),""))),"")</f>
        <v/>
      </c>
      <c r="H128" s="35" t="s">
        <v>167</v>
      </c>
      <c r="I128" s="35" t="s">
        <v>31</v>
      </c>
      <c r="J128" s="35" t="s">
        <v>1520</v>
      </c>
      <c r="K128" s="35">
        <f t="shared" si="0"/>
        <v>12</v>
      </c>
      <c r="L128" s="35" t="s">
        <v>1509</v>
      </c>
      <c r="M128" s="35" t="s">
        <v>1510</v>
      </c>
      <c r="N128" s="35" t="s">
        <v>931</v>
      </c>
      <c r="O128" s="35" t="s">
        <v>932</v>
      </c>
      <c r="P128" s="35" t="s">
        <v>1521</v>
      </c>
      <c r="Q128" s="35" t="s">
        <v>1522</v>
      </c>
      <c r="R128" s="35" t="s">
        <v>1071</v>
      </c>
      <c r="S128" s="35" t="s">
        <v>174</v>
      </c>
      <c r="T128" s="35" t="s">
        <v>175</v>
      </c>
      <c r="U128" s="35" t="s">
        <v>1525</v>
      </c>
      <c r="W128" s="35" t="s">
        <v>57</v>
      </c>
      <c r="X128" s="35" t="s">
        <v>59</v>
      </c>
      <c r="Y128" s="35" t="s">
        <v>1515</v>
      </c>
      <c r="Z128" s="35" t="s">
        <v>1526</v>
      </c>
    </row>
    <row r="129" spans="1:26" ht="15" customHeight="1">
      <c r="A129" s="35" t="s">
        <v>1300</v>
      </c>
      <c r="B129" s="35" t="s">
        <v>677</v>
      </c>
      <c r="C129" s="35" t="s">
        <v>1529</v>
      </c>
      <c r="D129" s="35">
        <f>IFERROR(IF($A129="HDC",IF(VLOOKUP($C129,hdc!$B$2:$F$1600,2,FALSE())="","",VLOOKUP($C129,hdc!$B$2:$F$1600,2,FALSE())),IF($A129="NAUTICS",IF(VLOOKUP($C129,nautics!$B$2:$F$1200,2,FALSE())="","",VLOOKUP($C129,nautics!$B$2:$F$1200,2,FALSE())),IF($A129="ST",IF(VLOOKUP($C129,st!$B$2:$F$400,2,FALSE())="","",VLOOKUP($C129,st!$B$2:$F$400,2,FALSE())),""))),"")</f>
        <v>1</v>
      </c>
      <c r="E129" s="35">
        <f>IFERROR(IF($A129="HDC",IF(VLOOKUP($C129,hdc!$B$2:$F$1600,3,FALSE())="","",VLOOKUP($C129,hdc!$B$2:$F$1600,3,FALSE())),IF($A129="NAUTICS",IF(VLOOKUP($C129,nautics!$B$2:$F$1200,3,FALSE())="","",VLOOKUP($C129,nautics!$B$2:$F$1200,3,FALSE())),IF($A129="ST",IF(VLOOKUP($C129,st!$B$2:$F$400,3,FALSE())="","",VLOOKUP($C129,st!$B$2:$F$400,3,FALSE())),""))),"")</f>
        <v>1</v>
      </c>
      <c r="F129" s="35" t="str">
        <f>IFERROR(IF($A129="HDC",IF(VLOOKUP($C129,hdc!$B$2:$F$1600,4,FALSE())="","",VLOOKUP($C129,hdc!$B$2:$F$1600,4,FALSE())),IF($A129="NAUTICS",IF(VLOOKUP($C129,nautics!$B$2:$F$1200,4,FALSE())="","",VLOOKUP($C129,nautics!$B$2:$F$1200,4,FALSE())),IF($A129="ST",IF(VLOOKUP($C129,st!$B$2:$F$400,4,FALSE())="","",VLOOKUP($C129,st!$B$2:$F$400,4,FALSE())),""))),"")</f>
        <v/>
      </c>
      <c r="G129" s="35" t="str">
        <f>IFERROR(IF($A129="HDC",IF(VLOOKUP($C129,hdc!$B$2:$F$1600,5,FALSE())="","",VLOOKUP($C129,hdc!$B$2:$F$1600,5,FALSE())),IF($A129="NAUTICS",IF(VLOOKUP($C129,nautics!$B$2:$F$1200,5,FALSE())="","",VLOOKUP($C129,nautics!$B$2:$F$1200,5,FALSE())),IF($A129="ST",IF(VLOOKUP($C129,st!$B$2:$F$400,5,FALSE())="","",VLOOKUP($C129,st!$B$2:$F$400,5,FALSE())),""))),"")</f>
        <v/>
      </c>
      <c r="H129" s="35" t="s">
        <v>167</v>
      </c>
      <c r="I129" s="35" t="s">
        <v>31</v>
      </c>
      <c r="J129" s="35" t="s">
        <v>427</v>
      </c>
      <c r="K129" s="35">
        <f t="shared" si="0"/>
        <v>16</v>
      </c>
      <c r="L129" s="35" t="s">
        <v>1532</v>
      </c>
      <c r="M129" s="35" t="s">
        <v>1534</v>
      </c>
      <c r="N129" s="35" t="s">
        <v>174</v>
      </c>
      <c r="O129" s="35" t="s">
        <v>175</v>
      </c>
      <c r="P129" s="35" t="s">
        <v>1521</v>
      </c>
      <c r="Q129" s="35" t="s">
        <v>1522</v>
      </c>
      <c r="R129" s="35" t="s">
        <v>1071</v>
      </c>
      <c r="S129" s="35" t="s">
        <v>174</v>
      </c>
      <c r="T129" s="35" t="s">
        <v>175</v>
      </c>
      <c r="U129" s="35" t="s">
        <v>1541</v>
      </c>
      <c r="W129" s="35" t="s">
        <v>78</v>
      </c>
      <c r="X129" s="35" t="s">
        <v>59</v>
      </c>
      <c r="Y129" s="35" t="s">
        <v>1543</v>
      </c>
      <c r="Z129" s="35" t="s">
        <v>1526</v>
      </c>
    </row>
    <row r="130" spans="1:26" ht="15" customHeight="1">
      <c r="A130" s="35" t="s">
        <v>1300</v>
      </c>
      <c r="B130" s="35" t="s">
        <v>677</v>
      </c>
      <c r="C130" s="35" t="s">
        <v>1544</v>
      </c>
      <c r="D130" s="35">
        <f>IFERROR(IF($A130="HDC",IF(VLOOKUP($C130,hdc!$B$2:$F$1600,2,FALSE())="","",VLOOKUP($C130,hdc!$B$2:$F$1600,2,FALSE())),IF($A130="NAUTICS",IF(VLOOKUP($C130,nautics!$B$2:$F$1200,2,FALSE())="","",VLOOKUP($C130,nautics!$B$2:$F$1200,2,FALSE())),IF($A130="ST",IF(VLOOKUP($C130,st!$B$2:$F$400,2,FALSE())="","",VLOOKUP($C130,st!$B$2:$F$400,2,FALSE())),""))),"")</f>
        <v>1</v>
      </c>
      <c r="E130" s="35">
        <f>IFERROR(IF($A130="HDC",IF(VLOOKUP($C130,hdc!$B$2:$F$1600,3,FALSE())="","",VLOOKUP($C130,hdc!$B$2:$F$1600,3,FALSE())),IF($A130="NAUTICS",IF(VLOOKUP($C130,nautics!$B$2:$F$1200,3,FALSE())="","",VLOOKUP($C130,nautics!$B$2:$F$1200,3,FALSE())),IF($A130="ST",IF(VLOOKUP($C130,st!$B$2:$F$400,3,FALSE())="","",VLOOKUP($C130,st!$B$2:$F$400,3,FALSE())),""))),"")</f>
        <v>1</v>
      </c>
      <c r="F130" s="35" t="str">
        <f>IFERROR(IF($A130="HDC",IF(VLOOKUP($C130,hdc!$B$2:$F$1600,4,FALSE())="","",VLOOKUP($C130,hdc!$B$2:$F$1600,4,FALSE())),IF($A130="NAUTICS",IF(VLOOKUP($C130,nautics!$B$2:$F$1200,4,FALSE())="","",VLOOKUP($C130,nautics!$B$2:$F$1200,4,FALSE())),IF($A130="ST",IF(VLOOKUP($C130,st!$B$2:$F$400,4,FALSE())="","",VLOOKUP($C130,st!$B$2:$F$400,4,FALSE())),""))),"")</f>
        <v/>
      </c>
      <c r="G130" s="35" t="str">
        <f>IFERROR(IF($A130="HDC",IF(VLOOKUP($C130,hdc!$B$2:$F$1600,5,FALSE())="","",VLOOKUP($C130,hdc!$B$2:$F$1600,5,FALSE())),IF($A130="NAUTICS",IF(VLOOKUP($C130,nautics!$B$2:$F$1200,5,FALSE())="","",VLOOKUP($C130,nautics!$B$2:$F$1200,5,FALSE())),IF($A130="ST",IF(VLOOKUP($C130,st!$B$2:$F$400,5,FALSE())="","",VLOOKUP($C130,st!$B$2:$F$400,5,FALSE())),""))),"")</f>
        <v/>
      </c>
      <c r="H130" s="35" t="s">
        <v>167</v>
      </c>
      <c r="I130" s="35" t="s">
        <v>31</v>
      </c>
      <c r="J130" s="35" t="s">
        <v>469</v>
      </c>
      <c r="K130" s="35">
        <f t="shared" si="0"/>
        <v>15</v>
      </c>
      <c r="L130" s="35" t="s">
        <v>1532</v>
      </c>
      <c r="M130" s="35" t="s">
        <v>1534</v>
      </c>
      <c r="N130" s="35" t="s">
        <v>174</v>
      </c>
      <c r="O130" s="35" t="s">
        <v>175</v>
      </c>
      <c r="P130" s="35" t="s">
        <v>1551</v>
      </c>
      <c r="Q130" s="35" t="s">
        <v>1522</v>
      </c>
      <c r="R130" s="35" t="s">
        <v>152</v>
      </c>
      <c r="S130" s="35" t="s">
        <v>174</v>
      </c>
      <c r="T130" s="35" t="s">
        <v>175</v>
      </c>
      <c r="U130" s="35" t="s">
        <v>1541</v>
      </c>
      <c r="W130" s="35" t="s">
        <v>78</v>
      </c>
      <c r="X130" s="35" t="s">
        <v>59</v>
      </c>
      <c r="Y130" s="35" t="s">
        <v>1543</v>
      </c>
      <c r="Z130" s="35" t="s">
        <v>1526</v>
      </c>
    </row>
    <row r="131" spans="1:26" ht="15" customHeight="1">
      <c r="A131" s="35" t="s">
        <v>1300</v>
      </c>
      <c r="B131" s="35" t="s">
        <v>677</v>
      </c>
      <c r="C131" s="35" t="s">
        <v>1557</v>
      </c>
      <c r="D131" s="35">
        <f>IFERROR(IF($A131="HDC",IF(VLOOKUP($C131,hdc!$B$2:$F$1600,2,FALSE())="","",VLOOKUP($C131,hdc!$B$2:$F$1600,2,FALSE())),IF($A131="NAUTICS",IF(VLOOKUP($C131,nautics!$B$2:$F$1200,2,FALSE())="","",VLOOKUP($C131,nautics!$B$2:$F$1200,2,FALSE())),IF($A131="ST",IF(VLOOKUP($C131,st!$B$2:$F$400,2,FALSE())="","",VLOOKUP($C131,st!$B$2:$F$400,2,FALSE())),""))),"")</f>
        <v>1</v>
      </c>
      <c r="E131" s="35">
        <f>IFERROR(IF($A131="HDC",IF(VLOOKUP($C131,hdc!$B$2:$F$1600,3,FALSE())="","",VLOOKUP($C131,hdc!$B$2:$F$1600,3,FALSE())),IF($A131="NAUTICS",IF(VLOOKUP($C131,nautics!$B$2:$F$1200,3,FALSE())="","",VLOOKUP($C131,nautics!$B$2:$F$1200,3,FALSE())),IF($A131="ST",IF(VLOOKUP($C131,st!$B$2:$F$400,3,FALSE())="","",VLOOKUP($C131,st!$B$2:$F$400,3,FALSE())),""))),"")</f>
        <v>1</v>
      </c>
      <c r="F131" s="35" t="str">
        <f>IFERROR(IF($A131="HDC",IF(VLOOKUP($C131,hdc!$B$2:$F$1600,4,FALSE())="","",VLOOKUP($C131,hdc!$B$2:$F$1600,4,FALSE())),IF($A131="NAUTICS",IF(VLOOKUP($C131,nautics!$B$2:$F$1200,4,FALSE())="","",VLOOKUP($C131,nautics!$B$2:$F$1200,4,FALSE())),IF($A131="ST",IF(VLOOKUP($C131,st!$B$2:$F$400,4,FALSE())="","",VLOOKUP($C131,st!$B$2:$F$400,4,FALSE())),""))),"")</f>
        <v/>
      </c>
      <c r="G131" s="35" t="str">
        <f>IFERROR(IF($A131="HDC",IF(VLOOKUP($C131,hdc!$B$2:$F$1600,5,FALSE())="","",VLOOKUP($C131,hdc!$B$2:$F$1600,5,FALSE())),IF($A131="NAUTICS",IF(VLOOKUP($C131,nautics!$B$2:$F$1200,5,FALSE())="","",VLOOKUP($C131,nautics!$B$2:$F$1200,5,FALSE())),IF($A131="ST",IF(VLOOKUP($C131,st!$B$2:$F$400,5,FALSE())="","",VLOOKUP($C131,st!$B$2:$F$400,5,FALSE())),""))),"")</f>
        <v/>
      </c>
      <c r="H131" s="35" t="s">
        <v>167</v>
      </c>
      <c r="I131" s="35" t="s">
        <v>31</v>
      </c>
      <c r="J131" s="35" t="s">
        <v>1560</v>
      </c>
      <c r="K131" s="35">
        <f t="shared" si="0"/>
        <v>31</v>
      </c>
      <c r="L131" s="35" t="s">
        <v>1564</v>
      </c>
      <c r="M131" s="35" t="s">
        <v>1435</v>
      </c>
      <c r="N131" s="35" t="s">
        <v>716</v>
      </c>
      <c r="O131" s="35" t="s">
        <v>718</v>
      </c>
      <c r="P131" s="35" t="s">
        <v>1551</v>
      </c>
      <c r="Q131" s="35" t="s">
        <v>1522</v>
      </c>
      <c r="R131" s="35" t="s">
        <v>152</v>
      </c>
      <c r="S131" s="35" t="s">
        <v>174</v>
      </c>
      <c r="T131" s="35" t="s">
        <v>175</v>
      </c>
      <c r="U131" s="35" t="s">
        <v>1568</v>
      </c>
      <c r="W131" s="35" t="s">
        <v>57</v>
      </c>
      <c r="X131" s="35" t="s">
        <v>59</v>
      </c>
      <c r="Y131" s="35" t="s">
        <v>1571</v>
      </c>
      <c r="Z131" s="35" t="s">
        <v>1526</v>
      </c>
    </row>
    <row r="132" spans="1:26" ht="15" customHeight="1">
      <c r="A132" s="35" t="s">
        <v>1300</v>
      </c>
      <c r="B132" s="35" t="s">
        <v>677</v>
      </c>
      <c r="C132" s="35" t="s">
        <v>1573</v>
      </c>
      <c r="D132" s="35">
        <f>IFERROR(IF($A132="HDC",IF(VLOOKUP($C132,hdc!$B$2:$F$1600,2,FALSE())="","",VLOOKUP($C132,hdc!$B$2:$F$1600,2,FALSE())),IF($A132="NAUTICS",IF(VLOOKUP($C132,nautics!$B$2:$F$1200,2,FALSE())="","",VLOOKUP($C132,nautics!$B$2:$F$1200,2,FALSE())),IF($A132="ST",IF(VLOOKUP($C132,st!$B$2:$F$400,2,FALSE())="","",VLOOKUP($C132,st!$B$2:$F$400,2,FALSE())),""))),"")</f>
        <v>1</v>
      </c>
      <c r="E132" s="35">
        <f>IFERROR(IF($A132="HDC",IF(VLOOKUP($C132,hdc!$B$2:$F$1600,3,FALSE())="","",VLOOKUP($C132,hdc!$B$2:$F$1600,3,FALSE())),IF($A132="NAUTICS",IF(VLOOKUP($C132,nautics!$B$2:$F$1200,3,FALSE())="","",VLOOKUP($C132,nautics!$B$2:$F$1200,3,FALSE())),IF($A132="ST",IF(VLOOKUP($C132,st!$B$2:$F$400,3,FALSE())="","",VLOOKUP($C132,st!$B$2:$F$400,3,FALSE())),""))),"")</f>
        <v>1</v>
      </c>
      <c r="F132" s="35" t="str">
        <f>IFERROR(IF($A132="HDC",IF(VLOOKUP($C132,hdc!$B$2:$F$1600,4,FALSE())="","",VLOOKUP($C132,hdc!$B$2:$F$1600,4,FALSE())),IF($A132="NAUTICS",IF(VLOOKUP($C132,nautics!$B$2:$F$1200,4,FALSE())="","",VLOOKUP($C132,nautics!$B$2:$F$1200,4,FALSE())),IF($A132="ST",IF(VLOOKUP($C132,st!$B$2:$F$400,4,FALSE())="","",VLOOKUP($C132,st!$B$2:$F$400,4,FALSE())),""))),"")</f>
        <v/>
      </c>
      <c r="G132" s="35" t="str">
        <f>IFERROR(IF($A132="HDC",IF(VLOOKUP($C132,hdc!$B$2:$F$1600,5,FALSE())="","",VLOOKUP($C132,hdc!$B$2:$F$1600,5,FALSE())),IF($A132="NAUTICS",IF(VLOOKUP($C132,nautics!$B$2:$F$1200,5,FALSE())="","",VLOOKUP($C132,nautics!$B$2:$F$1200,5,FALSE())),IF($A132="ST",IF(VLOOKUP($C132,st!$B$2:$F$400,5,FALSE())="","",VLOOKUP($C132,st!$B$2:$F$400,5,FALSE())),""))),"")</f>
        <v/>
      </c>
      <c r="H132" s="35" t="s">
        <v>167</v>
      </c>
      <c r="I132" s="35" t="s">
        <v>31</v>
      </c>
      <c r="J132" s="35" t="s">
        <v>1577</v>
      </c>
      <c r="K132" s="35">
        <f t="shared" si="0"/>
        <v>13</v>
      </c>
      <c r="L132" s="35" t="s">
        <v>1579</v>
      </c>
      <c r="M132" s="35" t="s">
        <v>1467</v>
      </c>
      <c r="N132" s="35" t="s">
        <v>716</v>
      </c>
      <c r="O132" s="35" t="s">
        <v>718</v>
      </c>
      <c r="P132" s="35" t="s">
        <v>1564</v>
      </c>
      <c r="Q132" s="35" t="s">
        <v>1435</v>
      </c>
      <c r="R132" s="35" t="s">
        <v>247</v>
      </c>
      <c r="S132" s="35" t="s">
        <v>716</v>
      </c>
      <c r="T132" s="35" t="s">
        <v>718</v>
      </c>
      <c r="U132" s="35" t="s">
        <v>89</v>
      </c>
      <c r="W132" s="35" t="s">
        <v>78</v>
      </c>
      <c r="X132" s="35" t="s">
        <v>59</v>
      </c>
      <c r="Y132" s="35" t="s">
        <v>89</v>
      </c>
      <c r="Z132" s="35" t="s">
        <v>89</v>
      </c>
    </row>
    <row r="133" spans="1:26" ht="15" customHeight="1">
      <c r="A133" s="35" t="s">
        <v>1300</v>
      </c>
      <c r="B133" s="35" t="s">
        <v>677</v>
      </c>
      <c r="C133" s="35" t="s">
        <v>1587</v>
      </c>
      <c r="D133" s="35">
        <f>IFERROR(IF($A133="HDC",IF(VLOOKUP($C133,hdc!$B$2:$F$1600,2,FALSE())="","",VLOOKUP($C133,hdc!$B$2:$F$1600,2,FALSE())),IF($A133="NAUTICS",IF(VLOOKUP($C133,nautics!$B$2:$F$1200,2,FALSE())="","",VLOOKUP($C133,nautics!$B$2:$F$1200,2,FALSE())),IF($A133="ST",IF(VLOOKUP($C133,st!$B$2:$F$400,2,FALSE())="","",VLOOKUP($C133,st!$B$2:$F$400,2,FALSE())),""))),"")</f>
        <v>1</v>
      </c>
      <c r="E133" s="35">
        <f>IFERROR(IF($A133="HDC",IF(VLOOKUP($C133,hdc!$B$2:$F$1600,3,FALSE())="","",VLOOKUP($C133,hdc!$B$2:$F$1600,3,FALSE())),IF($A133="NAUTICS",IF(VLOOKUP($C133,nautics!$B$2:$F$1200,3,FALSE())="","",VLOOKUP($C133,nautics!$B$2:$F$1200,3,FALSE())),IF($A133="ST",IF(VLOOKUP($C133,st!$B$2:$F$400,3,FALSE())="","",VLOOKUP($C133,st!$B$2:$F$400,3,FALSE())),""))),"")</f>
        <v>1</v>
      </c>
      <c r="F133" s="35" t="str">
        <f>IFERROR(IF($A133="HDC",IF(VLOOKUP($C133,hdc!$B$2:$F$1600,4,FALSE())="","",VLOOKUP($C133,hdc!$B$2:$F$1600,4,FALSE())),IF($A133="NAUTICS",IF(VLOOKUP($C133,nautics!$B$2:$F$1200,4,FALSE())="","",VLOOKUP($C133,nautics!$B$2:$F$1200,4,FALSE())),IF($A133="ST",IF(VLOOKUP($C133,st!$B$2:$F$400,4,FALSE())="","",VLOOKUP($C133,st!$B$2:$F$400,4,FALSE())),""))),"")</f>
        <v/>
      </c>
      <c r="G133" s="35" t="str">
        <f>IFERROR(IF($A133="HDC",IF(VLOOKUP($C133,hdc!$B$2:$F$1600,5,FALSE())="","",VLOOKUP($C133,hdc!$B$2:$F$1600,5,FALSE())),IF($A133="NAUTICS",IF(VLOOKUP($C133,nautics!$B$2:$F$1200,5,FALSE())="","",VLOOKUP($C133,nautics!$B$2:$F$1200,5,FALSE())),IF($A133="ST",IF(VLOOKUP($C133,st!$B$2:$F$400,5,FALSE())="","",VLOOKUP($C133,st!$B$2:$F$400,5,FALSE())),""))),"")</f>
        <v/>
      </c>
      <c r="H133" s="35" t="s">
        <v>167</v>
      </c>
      <c r="I133" s="35" t="s">
        <v>31</v>
      </c>
      <c r="J133" s="35" t="s">
        <v>1590</v>
      </c>
      <c r="K133" s="35">
        <f t="shared" si="0"/>
        <v>12</v>
      </c>
      <c r="L133" s="35" t="s">
        <v>1579</v>
      </c>
      <c r="M133" s="35" t="s">
        <v>1467</v>
      </c>
      <c r="N133" s="35" t="s">
        <v>716</v>
      </c>
      <c r="O133" s="35" t="s">
        <v>718</v>
      </c>
      <c r="P133" s="35" t="s">
        <v>1592</v>
      </c>
      <c r="Q133" s="35" t="s">
        <v>1593</v>
      </c>
      <c r="R133" s="35" t="s">
        <v>293</v>
      </c>
      <c r="S133" s="35" t="s">
        <v>975</v>
      </c>
      <c r="T133" s="35" t="s">
        <v>977</v>
      </c>
      <c r="U133" s="35" t="s">
        <v>1595</v>
      </c>
      <c r="W133" s="35" t="s">
        <v>57</v>
      </c>
      <c r="X133" s="35" t="s">
        <v>59</v>
      </c>
      <c r="Y133" s="35" t="s">
        <v>1598</v>
      </c>
      <c r="Z133" s="35" t="s">
        <v>1599</v>
      </c>
    </row>
    <row r="134" spans="1:26" ht="15" customHeight="1">
      <c r="A134" s="35" t="s">
        <v>1300</v>
      </c>
      <c r="B134" s="35" t="s">
        <v>677</v>
      </c>
      <c r="C134" s="35" t="s">
        <v>1600</v>
      </c>
      <c r="D134" s="35">
        <f>IFERROR(IF($A134="HDC",IF(VLOOKUP($C134,hdc!$B$2:$F$1600,2,FALSE())="","",VLOOKUP($C134,hdc!$B$2:$F$1600,2,FALSE())),IF($A134="NAUTICS",IF(VLOOKUP($C134,nautics!$B$2:$F$1200,2,FALSE())="","",VLOOKUP($C134,nautics!$B$2:$F$1200,2,FALSE())),IF($A134="ST",IF(VLOOKUP($C134,st!$B$2:$F$400,2,FALSE())="","",VLOOKUP($C134,st!$B$2:$F$400,2,FALSE())),""))),"")</f>
        <v>1</v>
      </c>
      <c r="E134" s="35">
        <f>IFERROR(IF($A134="HDC",IF(VLOOKUP($C134,hdc!$B$2:$F$1600,3,FALSE())="","",VLOOKUP($C134,hdc!$B$2:$F$1600,3,FALSE())),IF($A134="NAUTICS",IF(VLOOKUP($C134,nautics!$B$2:$F$1200,3,FALSE())="","",VLOOKUP($C134,nautics!$B$2:$F$1200,3,FALSE())),IF($A134="ST",IF(VLOOKUP($C134,st!$B$2:$F$400,3,FALSE())="","",VLOOKUP($C134,st!$B$2:$F$400,3,FALSE())),""))),"")</f>
        <v>1</v>
      </c>
      <c r="F134" s="35" t="str">
        <f>IFERROR(IF($A134="HDC",IF(VLOOKUP($C134,hdc!$B$2:$F$1600,4,FALSE())="","",VLOOKUP($C134,hdc!$B$2:$F$1600,4,FALSE())),IF($A134="NAUTICS",IF(VLOOKUP($C134,nautics!$B$2:$F$1200,4,FALSE())="","",VLOOKUP($C134,nautics!$B$2:$F$1200,4,FALSE())),IF($A134="ST",IF(VLOOKUP($C134,st!$B$2:$F$400,4,FALSE())="","",VLOOKUP($C134,st!$B$2:$F$400,4,FALSE())),""))),"")</f>
        <v/>
      </c>
      <c r="G134" s="35" t="str">
        <f>IFERROR(IF($A134="HDC",IF(VLOOKUP($C134,hdc!$B$2:$F$1600,5,FALSE())="","",VLOOKUP($C134,hdc!$B$2:$F$1600,5,FALSE())),IF($A134="NAUTICS",IF(VLOOKUP($C134,nautics!$B$2:$F$1200,5,FALSE())="","",VLOOKUP($C134,nautics!$B$2:$F$1200,5,FALSE())),IF($A134="ST",IF(VLOOKUP($C134,st!$B$2:$F$400,5,FALSE())="","",VLOOKUP($C134,st!$B$2:$F$400,5,FALSE())),""))),"")</f>
        <v/>
      </c>
      <c r="H134" s="35" t="s">
        <v>167</v>
      </c>
      <c r="I134" s="35" t="s">
        <v>31</v>
      </c>
      <c r="J134" s="35" t="s">
        <v>1602</v>
      </c>
      <c r="K134" s="35">
        <f t="shared" si="0"/>
        <v>11</v>
      </c>
      <c r="L134" s="35" t="s">
        <v>1604</v>
      </c>
      <c r="M134" s="35" t="s">
        <v>1435</v>
      </c>
      <c r="N134" s="35" t="s">
        <v>1606</v>
      </c>
      <c r="O134" s="35" t="s">
        <v>718</v>
      </c>
      <c r="P134" s="35" t="s">
        <v>1592</v>
      </c>
      <c r="Q134" s="35" t="s">
        <v>1593</v>
      </c>
      <c r="R134" s="35" t="s">
        <v>293</v>
      </c>
      <c r="S134" s="35" t="s">
        <v>975</v>
      </c>
      <c r="T134" s="35" t="s">
        <v>977</v>
      </c>
      <c r="U134" s="35" t="s">
        <v>1610</v>
      </c>
      <c r="W134" s="35" t="s">
        <v>57</v>
      </c>
      <c r="X134" s="35" t="s">
        <v>59</v>
      </c>
      <c r="Y134" s="35" t="s">
        <v>1612</v>
      </c>
      <c r="Z134" s="35" t="s">
        <v>1599</v>
      </c>
    </row>
    <row r="135" spans="1:26" ht="15" customHeight="1">
      <c r="A135" s="35" t="s">
        <v>1300</v>
      </c>
      <c r="B135" s="35" t="s">
        <v>677</v>
      </c>
      <c r="C135" s="35" t="s">
        <v>1613</v>
      </c>
      <c r="D135" s="35">
        <f>IFERROR(IF($A135="HDC",IF(VLOOKUP($C135,hdc!$B$2:$F$1600,2,FALSE())="","",VLOOKUP($C135,hdc!$B$2:$F$1600,2,FALSE())),IF($A135="NAUTICS",IF(VLOOKUP($C135,nautics!$B$2:$F$1200,2,FALSE())="","",VLOOKUP($C135,nautics!$B$2:$F$1200,2,FALSE())),IF($A135="ST",IF(VLOOKUP($C135,st!$B$2:$F$400,2,FALSE())="","",VLOOKUP($C135,st!$B$2:$F$400,2,FALSE())),""))),"")</f>
        <v>1</v>
      </c>
      <c r="E135" s="35">
        <f>IFERROR(IF($A135="HDC",IF(VLOOKUP($C135,hdc!$B$2:$F$1600,3,FALSE())="","",VLOOKUP($C135,hdc!$B$2:$F$1600,3,FALSE())),IF($A135="NAUTICS",IF(VLOOKUP($C135,nautics!$B$2:$F$1200,3,FALSE())="","",VLOOKUP($C135,nautics!$B$2:$F$1200,3,FALSE())),IF($A135="ST",IF(VLOOKUP($C135,st!$B$2:$F$400,3,FALSE())="","",VLOOKUP($C135,st!$B$2:$F$400,3,FALSE())),""))),"")</f>
        <v>1</v>
      </c>
      <c r="F135" s="35" t="str">
        <f>IFERROR(IF($A135="HDC",IF(VLOOKUP($C135,hdc!$B$2:$F$1600,4,FALSE())="","",VLOOKUP($C135,hdc!$B$2:$F$1600,4,FALSE())),IF($A135="NAUTICS",IF(VLOOKUP($C135,nautics!$B$2:$F$1200,4,FALSE())="","",VLOOKUP($C135,nautics!$B$2:$F$1200,4,FALSE())),IF($A135="ST",IF(VLOOKUP($C135,st!$B$2:$F$400,4,FALSE())="","",VLOOKUP($C135,st!$B$2:$F$400,4,FALSE())),""))),"")</f>
        <v/>
      </c>
      <c r="G135" s="35" t="str">
        <f>IFERROR(IF($A135="HDC",IF(VLOOKUP($C135,hdc!$B$2:$F$1600,5,FALSE())="","",VLOOKUP($C135,hdc!$B$2:$F$1600,5,FALSE())),IF($A135="NAUTICS",IF(VLOOKUP($C135,nautics!$B$2:$F$1200,5,FALSE())="","",VLOOKUP($C135,nautics!$B$2:$F$1200,5,FALSE())),IF($A135="ST",IF(VLOOKUP($C135,st!$B$2:$F$400,5,FALSE())="","",VLOOKUP($C135,st!$B$2:$F$400,5,FALSE())),""))),"")</f>
        <v/>
      </c>
      <c r="H135" s="35" t="s">
        <v>167</v>
      </c>
      <c r="I135" s="35" t="s">
        <v>31</v>
      </c>
      <c r="J135" s="35" t="s">
        <v>1614</v>
      </c>
      <c r="K135" s="35">
        <f t="shared" si="0"/>
        <v>27</v>
      </c>
      <c r="L135" s="35" t="s">
        <v>1604</v>
      </c>
      <c r="M135" s="35" t="s">
        <v>1435</v>
      </c>
      <c r="N135" s="35" t="s">
        <v>1606</v>
      </c>
      <c r="O135" s="35" t="s">
        <v>718</v>
      </c>
      <c r="P135" s="35" t="s">
        <v>1616</v>
      </c>
      <c r="Q135" s="35" t="s">
        <v>1617</v>
      </c>
      <c r="R135" s="35" t="s">
        <v>965</v>
      </c>
      <c r="S135" s="35" t="s">
        <v>1619</v>
      </c>
      <c r="T135" s="35" t="s">
        <v>1620</v>
      </c>
      <c r="U135" s="35" t="s">
        <v>1621</v>
      </c>
      <c r="W135" s="35" t="s">
        <v>57</v>
      </c>
      <c r="X135" s="35" t="s">
        <v>59</v>
      </c>
      <c r="Y135" s="35" t="s">
        <v>1612</v>
      </c>
      <c r="Z135" s="35" t="s">
        <v>1623</v>
      </c>
    </row>
    <row r="136" spans="1:26" ht="15" customHeight="1">
      <c r="A136" s="35" t="s">
        <v>1300</v>
      </c>
      <c r="B136" s="35" t="s">
        <v>677</v>
      </c>
      <c r="C136" s="35" t="s">
        <v>1624</v>
      </c>
      <c r="D136" s="35">
        <f>IFERROR(IF($A136="HDC",IF(VLOOKUP($C136,hdc!$B$2:$F$1600,2,FALSE())="","",VLOOKUP($C136,hdc!$B$2:$F$1600,2,FALSE())),IF($A136="NAUTICS",IF(VLOOKUP($C136,nautics!$B$2:$F$1200,2,FALSE())="","",VLOOKUP($C136,nautics!$B$2:$F$1200,2,FALSE())),IF($A136="ST",IF(VLOOKUP($C136,st!$B$2:$F$400,2,FALSE())="","",VLOOKUP($C136,st!$B$2:$F$400,2,FALSE())),""))),"")</f>
        <v>1</v>
      </c>
      <c r="E136" s="35">
        <f>IFERROR(IF($A136="HDC",IF(VLOOKUP($C136,hdc!$B$2:$F$1600,3,FALSE())="","",VLOOKUP($C136,hdc!$B$2:$F$1600,3,FALSE())),IF($A136="NAUTICS",IF(VLOOKUP($C136,nautics!$B$2:$F$1200,3,FALSE())="","",VLOOKUP($C136,nautics!$B$2:$F$1200,3,FALSE())),IF($A136="ST",IF(VLOOKUP($C136,st!$B$2:$F$400,3,FALSE())="","",VLOOKUP($C136,st!$B$2:$F$400,3,FALSE())),""))),"")</f>
        <v>1</v>
      </c>
      <c r="F136" s="35" t="str">
        <f>IFERROR(IF($A136="HDC",IF(VLOOKUP($C136,hdc!$B$2:$F$1600,4,FALSE())="","",VLOOKUP($C136,hdc!$B$2:$F$1600,4,FALSE())),IF($A136="NAUTICS",IF(VLOOKUP($C136,nautics!$B$2:$F$1200,4,FALSE())="","",VLOOKUP($C136,nautics!$B$2:$F$1200,4,FALSE())),IF($A136="ST",IF(VLOOKUP($C136,st!$B$2:$F$400,4,FALSE())="","",VLOOKUP($C136,st!$B$2:$F$400,4,FALSE())),""))),"")</f>
        <v/>
      </c>
      <c r="G136" s="35" t="str">
        <f>IFERROR(IF($A136="HDC",IF(VLOOKUP($C136,hdc!$B$2:$F$1600,5,FALSE())="","",VLOOKUP($C136,hdc!$B$2:$F$1600,5,FALSE())),IF($A136="NAUTICS",IF(VLOOKUP($C136,nautics!$B$2:$F$1200,5,FALSE())="","",VLOOKUP($C136,nautics!$B$2:$F$1200,5,FALSE())),IF($A136="ST",IF(VLOOKUP($C136,st!$B$2:$F$400,5,FALSE())="","",VLOOKUP($C136,st!$B$2:$F$400,5,FALSE())),""))),"")</f>
        <v/>
      </c>
      <c r="H136" s="35" t="s">
        <v>167</v>
      </c>
      <c r="I136" s="35" t="s">
        <v>31</v>
      </c>
      <c r="J136" s="35" t="s">
        <v>1628</v>
      </c>
      <c r="K136" s="35">
        <f t="shared" si="0"/>
        <v>8</v>
      </c>
      <c r="L136" s="35" t="s">
        <v>1616</v>
      </c>
      <c r="M136" s="35" t="s">
        <v>1617</v>
      </c>
      <c r="N136" s="35" t="s">
        <v>1619</v>
      </c>
      <c r="O136" s="35" t="s">
        <v>1620</v>
      </c>
      <c r="P136" s="35" t="s">
        <v>1631</v>
      </c>
      <c r="Q136" s="35" t="s">
        <v>1632</v>
      </c>
      <c r="R136" s="35" t="s">
        <v>293</v>
      </c>
      <c r="S136" s="35" t="s">
        <v>1634</v>
      </c>
      <c r="T136" s="35" t="s">
        <v>1620</v>
      </c>
      <c r="U136" s="35" t="s">
        <v>1635</v>
      </c>
      <c r="W136" s="35" t="s">
        <v>57</v>
      </c>
      <c r="X136" s="35" t="s">
        <v>59</v>
      </c>
      <c r="Y136" s="35" t="s">
        <v>1623</v>
      </c>
      <c r="Z136" s="35" t="s">
        <v>1638</v>
      </c>
    </row>
    <row r="137" spans="1:26" ht="15" customHeight="1">
      <c r="A137" s="35" t="s">
        <v>1300</v>
      </c>
      <c r="B137" s="35" t="s">
        <v>677</v>
      </c>
      <c r="C137" s="35" t="s">
        <v>1640</v>
      </c>
      <c r="D137" s="35">
        <f>IFERROR(IF($A137="HDC",IF(VLOOKUP($C137,hdc!$B$2:$F$1600,2,FALSE())="","",VLOOKUP($C137,hdc!$B$2:$F$1600,2,FALSE())),IF($A137="NAUTICS",IF(VLOOKUP($C137,nautics!$B$2:$F$1200,2,FALSE())="","",VLOOKUP($C137,nautics!$B$2:$F$1200,2,FALSE())),IF($A137="ST",IF(VLOOKUP($C137,st!$B$2:$F$400,2,FALSE())="","",VLOOKUP($C137,st!$B$2:$F$400,2,FALSE())),""))),"")</f>
        <v>1</v>
      </c>
      <c r="E137" s="35">
        <f>IFERROR(IF($A137="HDC",IF(VLOOKUP($C137,hdc!$B$2:$F$1600,3,FALSE())="","",VLOOKUP($C137,hdc!$B$2:$F$1600,3,FALSE())),IF($A137="NAUTICS",IF(VLOOKUP($C137,nautics!$B$2:$F$1200,3,FALSE())="","",VLOOKUP($C137,nautics!$B$2:$F$1200,3,FALSE())),IF($A137="ST",IF(VLOOKUP($C137,st!$B$2:$F$400,3,FALSE())="","",VLOOKUP($C137,st!$B$2:$F$400,3,FALSE())),""))),"")</f>
        <v>1</v>
      </c>
      <c r="F137" s="35" t="str">
        <f>IFERROR(IF($A137="HDC",IF(VLOOKUP($C137,hdc!$B$2:$F$1600,4,FALSE())="","",VLOOKUP($C137,hdc!$B$2:$F$1600,4,FALSE())),IF($A137="NAUTICS",IF(VLOOKUP($C137,nautics!$B$2:$F$1200,4,FALSE())="","",VLOOKUP($C137,nautics!$B$2:$F$1200,4,FALSE())),IF($A137="ST",IF(VLOOKUP($C137,st!$B$2:$F$400,4,FALSE())="","",VLOOKUP($C137,st!$B$2:$F$400,4,FALSE())),""))),"")</f>
        <v/>
      </c>
      <c r="G137" s="35" t="str">
        <f>IFERROR(IF($A137="HDC",IF(VLOOKUP($C137,hdc!$B$2:$F$1600,5,FALSE())="","",VLOOKUP($C137,hdc!$B$2:$F$1600,5,FALSE())),IF($A137="NAUTICS",IF(VLOOKUP($C137,nautics!$B$2:$F$1200,5,FALSE())="","",VLOOKUP($C137,nautics!$B$2:$F$1200,5,FALSE())),IF($A137="ST",IF(VLOOKUP($C137,st!$B$2:$F$400,5,FALSE())="","",VLOOKUP($C137,st!$B$2:$F$400,5,FALSE())),""))),"")</f>
        <v/>
      </c>
      <c r="H137" s="35" t="s">
        <v>167</v>
      </c>
      <c r="I137" s="35" t="s">
        <v>31</v>
      </c>
      <c r="J137" s="35" t="s">
        <v>1645</v>
      </c>
      <c r="K137" s="35">
        <f t="shared" si="0"/>
        <v>10</v>
      </c>
      <c r="L137" s="35" t="s">
        <v>1647</v>
      </c>
      <c r="M137" s="35" t="s">
        <v>1503</v>
      </c>
      <c r="N137" s="35" t="s">
        <v>1050</v>
      </c>
      <c r="O137" s="35" t="s">
        <v>718</v>
      </c>
      <c r="P137" s="35" t="s">
        <v>1631</v>
      </c>
      <c r="Q137" s="35" t="s">
        <v>1632</v>
      </c>
      <c r="R137" s="35" t="s">
        <v>293</v>
      </c>
      <c r="S137" s="35" t="s">
        <v>1634</v>
      </c>
      <c r="T137" s="35" t="s">
        <v>1620</v>
      </c>
      <c r="U137" s="35" t="s">
        <v>1648</v>
      </c>
      <c r="W137" s="35" t="s">
        <v>57</v>
      </c>
      <c r="X137" s="35" t="s">
        <v>59</v>
      </c>
      <c r="Y137" s="35" t="s">
        <v>1650</v>
      </c>
      <c r="Z137" s="35" t="s">
        <v>1638</v>
      </c>
    </row>
    <row r="138" spans="1:26" ht="15" customHeight="1">
      <c r="A138" s="35" t="s">
        <v>1300</v>
      </c>
      <c r="B138" s="35" t="s">
        <v>677</v>
      </c>
      <c r="C138" s="35" t="s">
        <v>1653</v>
      </c>
      <c r="D138" s="35">
        <f>IFERROR(IF($A138="HDC",IF(VLOOKUP($C138,hdc!$B$2:$F$1600,2,FALSE())="","",VLOOKUP($C138,hdc!$B$2:$F$1600,2,FALSE())),IF($A138="NAUTICS",IF(VLOOKUP($C138,nautics!$B$2:$F$1200,2,FALSE())="","",VLOOKUP($C138,nautics!$B$2:$F$1200,2,FALSE())),IF($A138="ST",IF(VLOOKUP($C138,st!$B$2:$F$400,2,FALSE())="","",VLOOKUP($C138,st!$B$2:$F$400,2,FALSE())),""))),"")</f>
        <v>1</v>
      </c>
      <c r="E138" s="35">
        <f>IFERROR(IF($A138="HDC",IF(VLOOKUP($C138,hdc!$B$2:$F$1600,3,FALSE())="","",VLOOKUP($C138,hdc!$B$2:$F$1600,3,FALSE())),IF($A138="NAUTICS",IF(VLOOKUP($C138,nautics!$B$2:$F$1200,3,FALSE())="","",VLOOKUP($C138,nautics!$B$2:$F$1200,3,FALSE())),IF($A138="ST",IF(VLOOKUP($C138,st!$B$2:$F$400,3,FALSE())="","",VLOOKUP($C138,st!$B$2:$F$400,3,FALSE())),""))),"")</f>
        <v>1</v>
      </c>
      <c r="F138" s="35" t="str">
        <f>IFERROR(IF($A138="HDC",IF(VLOOKUP($C138,hdc!$B$2:$F$1600,4,FALSE())="","",VLOOKUP($C138,hdc!$B$2:$F$1600,4,FALSE())),IF($A138="NAUTICS",IF(VLOOKUP($C138,nautics!$B$2:$F$1200,4,FALSE())="","",VLOOKUP($C138,nautics!$B$2:$F$1200,4,FALSE())),IF($A138="ST",IF(VLOOKUP($C138,st!$B$2:$F$400,4,FALSE())="","",VLOOKUP($C138,st!$B$2:$F$400,4,FALSE())),""))),"")</f>
        <v/>
      </c>
      <c r="G138" s="35" t="str">
        <f>IFERROR(IF($A138="HDC",IF(VLOOKUP($C138,hdc!$B$2:$F$1600,5,FALSE())="","",VLOOKUP($C138,hdc!$B$2:$F$1600,5,FALSE())),IF($A138="NAUTICS",IF(VLOOKUP($C138,nautics!$B$2:$F$1200,5,FALSE())="","",VLOOKUP($C138,nautics!$B$2:$F$1200,5,FALSE())),IF($A138="ST",IF(VLOOKUP($C138,st!$B$2:$F$400,5,FALSE())="","",VLOOKUP($C138,st!$B$2:$F$400,5,FALSE())),""))),"")</f>
        <v/>
      </c>
      <c r="H138" s="35" t="s">
        <v>167</v>
      </c>
      <c r="I138" s="35" t="s">
        <v>31</v>
      </c>
      <c r="J138" s="35" t="s">
        <v>1654</v>
      </c>
      <c r="K138" s="35">
        <f t="shared" si="0"/>
        <v>7</v>
      </c>
      <c r="L138" s="35" t="s">
        <v>1656</v>
      </c>
      <c r="M138" s="35" t="s">
        <v>1467</v>
      </c>
      <c r="N138" s="35" t="s">
        <v>1050</v>
      </c>
      <c r="O138" s="35" t="s">
        <v>718</v>
      </c>
      <c r="P138" s="35" t="s">
        <v>1647</v>
      </c>
      <c r="Q138" s="35" t="s">
        <v>1503</v>
      </c>
      <c r="R138" s="35" t="s">
        <v>965</v>
      </c>
      <c r="S138" s="35" t="s">
        <v>1050</v>
      </c>
      <c r="T138" s="35" t="s">
        <v>718</v>
      </c>
      <c r="U138" s="35" t="s">
        <v>1659</v>
      </c>
      <c r="W138" s="35" t="s">
        <v>78</v>
      </c>
      <c r="X138" s="35" t="s">
        <v>59</v>
      </c>
      <c r="Y138" s="35" t="s">
        <v>1661</v>
      </c>
      <c r="Z138" s="35" t="s">
        <v>1650</v>
      </c>
    </row>
    <row r="139" spans="1:26" ht="15" customHeight="1">
      <c r="A139" s="35" t="s">
        <v>1300</v>
      </c>
      <c r="B139" s="35" t="s">
        <v>677</v>
      </c>
      <c r="C139" s="35" t="s">
        <v>1666</v>
      </c>
      <c r="D139" s="35">
        <f>IFERROR(IF($A139="HDC",IF(VLOOKUP($C139,hdc!$B$2:$F$1600,2,FALSE())="","",VLOOKUP($C139,hdc!$B$2:$F$1600,2,FALSE())),IF($A139="NAUTICS",IF(VLOOKUP($C139,nautics!$B$2:$F$1200,2,FALSE())="","",VLOOKUP($C139,nautics!$B$2:$F$1200,2,FALSE())),IF($A139="ST",IF(VLOOKUP($C139,st!$B$2:$F$400,2,FALSE())="","",VLOOKUP($C139,st!$B$2:$F$400,2,FALSE())),""))),"")</f>
        <v>1</v>
      </c>
      <c r="E139" s="35">
        <f>IFERROR(IF($A139="HDC",IF(VLOOKUP($C139,hdc!$B$2:$F$1600,3,FALSE())="","",VLOOKUP($C139,hdc!$B$2:$F$1600,3,FALSE())),IF($A139="NAUTICS",IF(VLOOKUP($C139,nautics!$B$2:$F$1200,3,FALSE())="","",VLOOKUP($C139,nautics!$B$2:$F$1200,3,FALSE())),IF($A139="ST",IF(VLOOKUP($C139,st!$B$2:$F$400,3,FALSE())="","",VLOOKUP($C139,st!$B$2:$F$400,3,FALSE())),""))),"")</f>
        <v>1</v>
      </c>
      <c r="F139" s="35" t="str">
        <f>IFERROR(IF($A139="HDC",IF(VLOOKUP($C139,hdc!$B$2:$F$1600,4,FALSE())="","",VLOOKUP($C139,hdc!$B$2:$F$1600,4,FALSE())),IF($A139="NAUTICS",IF(VLOOKUP($C139,nautics!$B$2:$F$1200,4,FALSE())="","",VLOOKUP($C139,nautics!$B$2:$F$1200,4,FALSE())),IF($A139="ST",IF(VLOOKUP($C139,st!$B$2:$F$400,4,FALSE())="","",VLOOKUP($C139,st!$B$2:$F$400,4,FALSE())),""))),"")</f>
        <v/>
      </c>
      <c r="G139" s="35" t="str">
        <f>IFERROR(IF($A139="HDC",IF(VLOOKUP($C139,hdc!$B$2:$F$1600,5,FALSE())="","",VLOOKUP($C139,hdc!$B$2:$F$1600,5,FALSE())),IF($A139="NAUTICS",IF(VLOOKUP($C139,nautics!$B$2:$F$1200,5,FALSE())="","",VLOOKUP($C139,nautics!$B$2:$F$1200,5,FALSE())),IF($A139="ST",IF(VLOOKUP($C139,st!$B$2:$F$400,5,FALSE())="","",VLOOKUP($C139,st!$B$2:$F$400,5,FALSE())),""))),"")</f>
        <v/>
      </c>
      <c r="H139" s="35" t="s">
        <v>167</v>
      </c>
      <c r="I139" s="35" t="s">
        <v>31</v>
      </c>
      <c r="J139" s="35" t="s">
        <v>1671</v>
      </c>
      <c r="K139" s="35">
        <f t="shared" si="0"/>
        <v>22</v>
      </c>
      <c r="L139" s="35" t="s">
        <v>1674</v>
      </c>
      <c r="M139" s="35" t="s">
        <v>1676</v>
      </c>
      <c r="N139" s="35" t="s">
        <v>1677</v>
      </c>
      <c r="O139" s="35" t="s">
        <v>1679</v>
      </c>
      <c r="P139" s="35" t="s">
        <v>1656</v>
      </c>
      <c r="Q139" s="35" t="s">
        <v>1467</v>
      </c>
      <c r="R139" s="35" t="s">
        <v>258</v>
      </c>
      <c r="S139" s="35" t="s">
        <v>1050</v>
      </c>
      <c r="T139" s="35" t="s">
        <v>718</v>
      </c>
      <c r="U139" s="35" t="s">
        <v>1683</v>
      </c>
      <c r="W139" s="35" t="s">
        <v>57</v>
      </c>
      <c r="X139" s="35" t="s">
        <v>59</v>
      </c>
      <c r="Y139" s="35" t="s">
        <v>1685</v>
      </c>
      <c r="Z139" s="35" t="s">
        <v>1661</v>
      </c>
    </row>
    <row r="140" spans="1:26" ht="15" customHeight="1">
      <c r="A140" s="35" t="s">
        <v>1300</v>
      </c>
      <c r="B140" s="35" t="s">
        <v>677</v>
      </c>
      <c r="C140" s="35" t="s">
        <v>1689</v>
      </c>
      <c r="D140" s="35">
        <f>IFERROR(IF($A140="HDC",IF(VLOOKUP($C140,hdc!$B$2:$F$1600,2,FALSE())="","",VLOOKUP($C140,hdc!$B$2:$F$1600,2,FALSE())),IF($A140="NAUTICS",IF(VLOOKUP($C140,nautics!$B$2:$F$1200,2,FALSE())="","",VLOOKUP($C140,nautics!$B$2:$F$1200,2,FALSE())),IF($A140="ST",IF(VLOOKUP($C140,st!$B$2:$F$400,2,FALSE())="","",VLOOKUP($C140,st!$B$2:$F$400,2,FALSE())),""))),"")</f>
        <v>1</v>
      </c>
      <c r="E140" s="35">
        <f>IFERROR(IF($A140="HDC",IF(VLOOKUP($C140,hdc!$B$2:$F$1600,3,FALSE())="","",VLOOKUP($C140,hdc!$B$2:$F$1600,3,FALSE())),IF($A140="NAUTICS",IF(VLOOKUP($C140,nautics!$B$2:$F$1200,3,FALSE())="","",VLOOKUP($C140,nautics!$B$2:$F$1200,3,FALSE())),IF($A140="ST",IF(VLOOKUP($C140,st!$B$2:$F$400,3,FALSE())="","",VLOOKUP($C140,st!$B$2:$F$400,3,FALSE())),""))),"")</f>
        <v>1</v>
      </c>
      <c r="F140" s="35" t="str">
        <f>IFERROR(IF($A140="HDC",IF(VLOOKUP($C140,hdc!$B$2:$F$1600,4,FALSE())="","",VLOOKUP($C140,hdc!$B$2:$F$1600,4,FALSE())),IF($A140="NAUTICS",IF(VLOOKUP($C140,nautics!$B$2:$F$1200,4,FALSE())="","",VLOOKUP($C140,nautics!$B$2:$F$1200,4,FALSE())),IF($A140="ST",IF(VLOOKUP($C140,st!$B$2:$F$400,4,FALSE())="","",VLOOKUP($C140,st!$B$2:$F$400,4,FALSE())),""))),"")</f>
        <v/>
      </c>
      <c r="G140" s="35" t="str">
        <f>IFERROR(IF($A140="HDC",IF(VLOOKUP($C140,hdc!$B$2:$F$1600,5,FALSE())="","",VLOOKUP($C140,hdc!$B$2:$F$1600,5,FALSE())),IF($A140="NAUTICS",IF(VLOOKUP($C140,nautics!$B$2:$F$1200,5,FALSE())="","",VLOOKUP($C140,nautics!$B$2:$F$1200,5,FALSE())),IF($A140="ST",IF(VLOOKUP($C140,st!$B$2:$F$400,5,FALSE())="","",VLOOKUP($C140,st!$B$2:$F$400,5,FALSE())),""))),"")</f>
        <v/>
      </c>
      <c r="H140" s="35" t="s">
        <v>167</v>
      </c>
      <c r="I140" s="35" t="s">
        <v>31</v>
      </c>
      <c r="J140" s="35" t="s">
        <v>1693</v>
      </c>
      <c r="K140" s="35">
        <f t="shared" si="0"/>
        <v>7</v>
      </c>
      <c r="L140" s="35" t="s">
        <v>1674</v>
      </c>
      <c r="M140" s="35" t="s">
        <v>1676</v>
      </c>
      <c r="N140" s="35" t="s">
        <v>1677</v>
      </c>
      <c r="O140" s="35" t="s">
        <v>1679</v>
      </c>
      <c r="P140" s="35" t="s">
        <v>1698</v>
      </c>
      <c r="Q140" s="35" t="s">
        <v>1700</v>
      </c>
      <c r="R140" s="35" t="s">
        <v>965</v>
      </c>
      <c r="S140" s="35" t="s">
        <v>1677</v>
      </c>
      <c r="T140" s="35" t="s">
        <v>1679</v>
      </c>
      <c r="U140" s="35" t="s">
        <v>1704</v>
      </c>
      <c r="W140" s="35" t="s">
        <v>78</v>
      </c>
      <c r="X140" s="35" t="s">
        <v>59</v>
      </c>
      <c r="Y140" s="35" t="s">
        <v>1685</v>
      </c>
      <c r="Z140" s="35" t="s">
        <v>1707</v>
      </c>
    </row>
    <row r="141" spans="1:26" ht="15" customHeight="1">
      <c r="A141" s="35" t="s">
        <v>1300</v>
      </c>
      <c r="B141" s="35" t="s">
        <v>677</v>
      </c>
      <c r="C141" s="35" t="s">
        <v>1710</v>
      </c>
      <c r="D141" s="35">
        <f>IFERROR(IF($A141="HDC",IF(VLOOKUP($C141,hdc!$B$2:$F$1600,2,FALSE())="","",VLOOKUP($C141,hdc!$B$2:$F$1600,2,FALSE())),IF($A141="NAUTICS",IF(VLOOKUP($C141,nautics!$B$2:$F$1200,2,FALSE())="","",VLOOKUP($C141,nautics!$B$2:$F$1200,2,FALSE())),IF($A141="ST",IF(VLOOKUP($C141,st!$B$2:$F$400,2,FALSE())="","",VLOOKUP($C141,st!$B$2:$F$400,2,FALSE())),""))),"")</f>
        <v>1</v>
      </c>
      <c r="E141" s="35">
        <f>IFERROR(IF($A141="HDC",IF(VLOOKUP($C141,hdc!$B$2:$F$1600,3,FALSE())="","",VLOOKUP($C141,hdc!$B$2:$F$1600,3,FALSE())),IF($A141="NAUTICS",IF(VLOOKUP($C141,nautics!$B$2:$F$1200,3,FALSE())="","",VLOOKUP($C141,nautics!$B$2:$F$1200,3,FALSE())),IF($A141="ST",IF(VLOOKUP($C141,st!$B$2:$F$400,3,FALSE())="","",VLOOKUP($C141,st!$B$2:$F$400,3,FALSE())),""))),"")</f>
        <v>1</v>
      </c>
      <c r="F141" s="35" t="str">
        <f>IFERROR(IF($A141="HDC",IF(VLOOKUP($C141,hdc!$B$2:$F$1600,4,FALSE())="","",VLOOKUP($C141,hdc!$B$2:$F$1600,4,FALSE())),IF($A141="NAUTICS",IF(VLOOKUP($C141,nautics!$B$2:$F$1200,4,FALSE())="","",VLOOKUP($C141,nautics!$B$2:$F$1200,4,FALSE())),IF($A141="ST",IF(VLOOKUP($C141,st!$B$2:$F$400,4,FALSE())="","",VLOOKUP($C141,st!$B$2:$F$400,4,FALSE())),""))),"")</f>
        <v/>
      </c>
      <c r="G141" s="35" t="str">
        <f>IFERROR(IF($A141="HDC",IF(VLOOKUP($C141,hdc!$B$2:$F$1600,5,FALSE())="","",VLOOKUP($C141,hdc!$B$2:$F$1600,5,FALSE())),IF($A141="NAUTICS",IF(VLOOKUP($C141,nautics!$B$2:$F$1200,5,FALSE())="","",VLOOKUP($C141,nautics!$B$2:$F$1200,5,FALSE())),IF($A141="ST",IF(VLOOKUP($C141,st!$B$2:$F$400,5,FALSE())="","",VLOOKUP($C141,st!$B$2:$F$400,5,FALSE())),""))),"")</f>
        <v/>
      </c>
      <c r="H141" s="35" t="s">
        <v>167</v>
      </c>
      <c r="I141" s="35" t="s">
        <v>31</v>
      </c>
      <c r="J141" s="35" t="s">
        <v>1716</v>
      </c>
      <c r="K141" s="35">
        <f t="shared" si="0"/>
        <v>30</v>
      </c>
      <c r="L141" s="35" t="s">
        <v>1719</v>
      </c>
      <c r="M141" s="35" t="s">
        <v>1720</v>
      </c>
      <c r="N141" s="35" t="s">
        <v>1722</v>
      </c>
      <c r="O141" s="35" t="s">
        <v>1724</v>
      </c>
      <c r="P141" s="35" t="s">
        <v>1698</v>
      </c>
      <c r="Q141" s="35" t="s">
        <v>1700</v>
      </c>
      <c r="R141" s="35" t="s">
        <v>965</v>
      </c>
      <c r="S141" s="35" t="s">
        <v>1677</v>
      </c>
      <c r="T141" s="35" t="s">
        <v>1679</v>
      </c>
      <c r="U141" s="35" t="s">
        <v>1728</v>
      </c>
      <c r="W141" s="35" t="s">
        <v>57</v>
      </c>
      <c r="X141" s="35" t="s">
        <v>59</v>
      </c>
      <c r="Y141" s="35" t="s">
        <v>1730</v>
      </c>
      <c r="Z141" s="35" t="s">
        <v>1707</v>
      </c>
    </row>
    <row r="142" spans="1:26" ht="15" customHeight="1">
      <c r="A142" s="35" t="s">
        <v>1300</v>
      </c>
      <c r="B142" s="35" t="s">
        <v>677</v>
      </c>
      <c r="C142" s="35" t="s">
        <v>1731</v>
      </c>
      <c r="D142" s="35">
        <f>IFERROR(IF($A142="HDC",IF(VLOOKUP($C142,hdc!$B$2:$F$1600,2,FALSE())="","",VLOOKUP($C142,hdc!$B$2:$F$1600,2,FALSE())),IF($A142="NAUTICS",IF(VLOOKUP($C142,nautics!$B$2:$F$1200,2,FALSE())="","",VLOOKUP($C142,nautics!$B$2:$F$1200,2,FALSE())),IF($A142="ST",IF(VLOOKUP($C142,st!$B$2:$F$400,2,FALSE())="","",VLOOKUP($C142,st!$B$2:$F$400,2,FALSE())),""))),"")</f>
        <v>1</v>
      </c>
      <c r="E142" s="35">
        <f>IFERROR(IF($A142="HDC",IF(VLOOKUP($C142,hdc!$B$2:$F$1600,3,FALSE())="","",VLOOKUP($C142,hdc!$B$2:$F$1600,3,FALSE())),IF($A142="NAUTICS",IF(VLOOKUP($C142,nautics!$B$2:$F$1200,3,FALSE())="","",VLOOKUP($C142,nautics!$B$2:$F$1200,3,FALSE())),IF($A142="ST",IF(VLOOKUP($C142,st!$B$2:$F$400,3,FALSE())="","",VLOOKUP($C142,st!$B$2:$F$400,3,FALSE())),""))),"")</f>
        <v>1</v>
      </c>
      <c r="F142" s="35" t="str">
        <f>IFERROR(IF($A142="HDC",IF(VLOOKUP($C142,hdc!$B$2:$F$1600,4,FALSE())="","",VLOOKUP($C142,hdc!$B$2:$F$1600,4,FALSE())),IF($A142="NAUTICS",IF(VLOOKUP($C142,nautics!$B$2:$F$1200,4,FALSE())="","",VLOOKUP($C142,nautics!$B$2:$F$1200,4,FALSE())),IF($A142="ST",IF(VLOOKUP($C142,st!$B$2:$F$400,4,FALSE())="","",VLOOKUP($C142,st!$B$2:$F$400,4,FALSE())),""))),"")</f>
        <v/>
      </c>
      <c r="G142" s="35" t="str">
        <f>IFERROR(IF($A142="HDC",IF(VLOOKUP($C142,hdc!$B$2:$F$1600,5,FALSE())="","",VLOOKUP($C142,hdc!$B$2:$F$1600,5,FALSE())),IF($A142="NAUTICS",IF(VLOOKUP($C142,nautics!$B$2:$F$1200,5,FALSE())="","",VLOOKUP($C142,nautics!$B$2:$F$1200,5,FALSE())),IF($A142="ST",IF(VLOOKUP($C142,st!$B$2:$F$400,5,FALSE())="","",VLOOKUP($C142,st!$B$2:$F$400,5,FALSE())),""))),"")</f>
        <v/>
      </c>
      <c r="H142" s="35" t="s">
        <v>167</v>
      </c>
      <c r="I142" s="35" t="s">
        <v>31</v>
      </c>
      <c r="J142" s="35" t="s">
        <v>1734</v>
      </c>
      <c r="K142" s="35">
        <f t="shared" si="0"/>
        <v>11</v>
      </c>
      <c r="L142" s="35" t="s">
        <v>1719</v>
      </c>
      <c r="M142" s="35" t="s">
        <v>1720</v>
      </c>
      <c r="N142" s="35" t="s">
        <v>1722</v>
      </c>
      <c r="O142" s="35" t="s">
        <v>1724</v>
      </c>
      <c r="P142" s="35" t="s">
        <v>1737</v>
      </c>
      <c r="Q142" s="35" t="s">
        <v>1738</v>
      </c>
      <c r="R142" s="35" t="s">
        <v>965</v>
      </c>
      <c r="S142" s="35" t="s">
        <v>1739</v>
      </c>
      <c r="T142" s="35" t="s">
        <v>1740</v>
      </c>
      <c r="U142" s="35" t="s">
        <v>1741</v>
      </c>
      <c r="W142" s="35" t="s">
        <v>57</v>
      </c>
      <c r="X142" s="35" t="s">
        <v>59</v>
      </c>
      <c r="Y142" s="35" t="s">
        <v>1730</v>
      </c>
      <c r="Z142" s="35" t="s">
        <v>1743</v>
      </c>
    </row>
    <row r="143" spans="1:26" ht="15" customHeight="1">
      <c r="A143" s="35" t="s">
        <v>1300</v>
      </c>
      <c r="B143" s="35" t="s">
        <v>677</v>
      </c>
      <c r="C143" s="35" t="s">
        <v>1744</v>
      </c>
      <c r="D143" s="35">
        <f>IFERROR(IF($A143="HDC",IF(VLOOKUP($C143,hdc!$B$2:$F$1600,2,FALSE())="","",VLOOKUP($C143,hdc!$B$2:$F$1600,2,FALSE())),IF($A143="NAUTICS",IF(VLOOKUP($C143,nautics!$B$2:$F$1200,2,FALSE())="","",VLOOKUP($C143,nautics!$B$2:$F$1200,2,FALSE())),IF($A143="ST",IF(VLOOKUP($C143,st!$B$2:$F$400,2,FALSE())="","",VLOOKUP($C143,st!$B$2:$F$400,2,FALSE())),""))),"")</f>
        <v>1</v>
      </c>
      <c r="E143" s="35">
        <f>IFERROR(IF($A143="HDC",IF(VLOOKUP($C143,hdc!$B$2:$F$1600,3,FALSE())="","",VLOOKUP($C143,hdc!$B$2:$F$1600,3,FALSE())),IF($A143="NAUTICS",IF(VLOOKUP($C143,nautics!$B$2:$F$1200,3,FALSE())="","",VLOOKUP($C143,nautics!$B$2:$F$1200,3,FALSE())),IF($A143="ST",IF(VLOOKUP($C143,st!$B$2:$F$400,3,FALSE())="","",VLOOKUP($C143,st!$B$2:$F$400,3,FALSE())),""))),"")</f>
        <v>1</v>
      </c>
      <c r="F143" s="35" t="str">
        <f>IFERROR(IF($A143="HDC",IF(VLOOKUP($C143,hdc!$B$2:$F$1600,4,FALSE())="","",VLOOKUP($C143,hdc!$B$2:$F$1600,4,FALSE())),IF($A143="NAUTICS",IF(VLOOKUP($C143,nautics!$B$2:$F$1200,4,FALSE())="","",VLOOKUP($C143,nautics!$B$2:$F$1200,4,FALSE())),IF($A143="ST",IF(VLOOKUP($C143,st!$B$2:$F$400,4,FALSE())="","",VLOOKUP($C143,st!$B$2:$F$400,4,FALSE())),""))),"")</f>
        <v/>
      </c>
      <c r="G143" s="35" t="str">
        <f>IFERROR(IF($A143="HDC",IF(VLOOKUP($C143,hdc!$B$2:$F$1600,5,FALSE())="","",VLOOKUP($C143,hdc!$B$2:$F$1600,5,FALSE())),IF($A143="NAUTICS",IF(VLOOKUP($C143,nautics!$B$2:$F$1200,5,FALSE())="","",VLOOKUP($C143,nautics!$B$2:$F$1200,5,FALSE())),IF($A143="ST",IF(VLOOKUP($C143,st!$B$2:$F$400,5,FALSE())="","",VLOOKUP($C143,st!$B$2:$F$400,5,FALSE())),""))),"")</f>
        <v/>
      </c>
      <c r="H143" s="35" t="s">
        <v>167</v>
      </c>
      <c r="I143" s="35" t="s">
        <v>31</v>
      </c>
      <c r="J143" s="35" t="s">
        <v>1746</v>
      </c>
      <c r="K143" s="35">
        <f t="shared" si="0"/>
        <v>11</v>
      </c>
      <c r="L143" s="35" t="s">
        <v>1737</v>
      </c>
      <c r="M143" s="35" t="s">
        <v>1738</v>
      </c>
      <c r="N143" s="35" t="s">
        <v>1739</v>
      </c>
      <c r="O143" s="35" t="s">
        <v>1740</v>
      </c>
      <c r="P143" s="35" t="s">
        <v>1749</v>
      </c>
      <c r="Q143" s="35" t="s">
        <v>1503</v>
      </c>
      <c r="R143" s="35" t="s">
        <v>965</v>
      </c>
      <c r="S143" s="35" t="s">
        <v>1050</v>
      </c>
      <c r="T143" s="35" t="s">
        <v>718</v>
      </c>
      <c r="U143" s="35" t="s">
        <v>1752</v>
      </c>
      <c r="W143" s="35" t="s">
        <v>57</v>
      </c>
      <c r="X143" s="35" t="s">
        <v>59</v>
      </c>
      <c r="Y143" s="35" t="s">
        <v>1743</v>
      </c>
      <c r="Z143" s="35" t="s">
        <v>1756</v>
      </c>
    </row>
    <row r="144" spans="1:26" ht="15" customHeight="1">
      <c r="A144" s="35" t="s">
        <v>1300</v>
      </c>
      <c r="B144" s="35" t="s">
        <v>677</v>
      </c>
      <c r="C144" s="35" t="s">
        <v>1758</v>
      </c>
      <c r="D144" s="35">
        <f>IFERROR(IF($A144="HDC",IF(VLOOKUP($C144,hdc!$B$2:$F$1600,2,FALSE())="","",VLOOKUP($C144,hdc!$B$2:$F$1600,2,FALSE())),IF($A144="NAUTICS",IF(VLOOKUP($C144,nautics!$B$2:$F$1200,2,FALSE())="","",VLOOKUP($C144,nautics!$B$2:$F$1200,2,FALSE())),IF($A144="ST",IF(VLOOKUP($C144,st!$B$2:$F$400,2,FALSE())="","",VLOOKUP($C144,st!$B$2:$F$400,2,FALSE())),""))),"")</f>
        <v>1</v>
      </c>
      <c r="E144" s="35">
        <f>IFERROR(IF($A144="HDC",IF(VLOOKUP($C144,hdc!$B$2:$F$1600,3,FALSE())="","",VLOOKUP($C144,hdc!$B$2:$F$1600,3,FALSE())),IF($A144="NAUTICS",IF(VLOOKUP($C144,nautics!$B$2:$F$1200,3,FALSE())="","",VLOOKUP($C144,nautics!$B$2:$F$1200,3,FALSE())),IF($A144="ST",IF(VLOOKUP($C144,st!$B$2:$F$400,3,FALSE())="","",VLOOKUP($C144,st!$B$2:$F$400,3,FALSE())),""))),"")</f>
        <v>1</v>
      </c>
      <c r="F144" s="35" t="str">
        <f>IFERROR(IF($A144="HDC",IF(VLOOKUP($C144,hdc!$B$2:$F$1600,4,FALSE())="","",VLOOKUP($C144,hdc!$B$2:$F$1600,4,FALSE())),IF($A144="NAUTICS",IF(VLOOKUP($C144,nautics!$B$2:$F$1200,4,FALSE())="","",VLOOKUP($C144,nautics!$B$2:$F$1200,4,FALSE())),IF($A144="ST",IF(VLOOKUP($C144,st!$B$2:$F$400,4,FALSE())="","",VLOOKUP($C144,st!$B$2:$F$400,4,FALSE())),""))),"")</f>
        <v/>
      </c>
      <c r="G144" s="35" t="str">
        <f>IFERROR(IF($A144="HDC",IF(VLOOKUP($C144,hdc!$B$2:$F$1600,5,FALSE())="","",VLOOKUP($C144,hdc!$B$2:$F$1600,5,FALSE())),IF($A144="NAUTICS",IF(VLOOKUP($C144,nautics!$B$2:$F$1200,5,FALSE())="","",VLOOKUP($C144,nautics!$B$2:$F$1200,5,FALSE())),IF($A144="ST",IF(VLOOKUP($C144,st!$B$2:$F$400,5,FALSE())="","",VLOOKUP($C144,st!$B$2:$F$400,5,FALSE())),""))),"")</f>
        <v/>
      </c>
      <c r="H144" s="35" t="s">
        <v>167</v>
      </c>
      <c r="I144" s="35" t="s">
        <v>31</v>
      </c>
      <c r="J144" s="35" t="s">
        <v>1761</v>
      </c>
      <c r="K144" s="35">
        <f t="shared" si="0"/>
        <v>10</v>
      </c>
      <c r="L144" s="35" t="s">
        <v>1763</v>
      </c>
      <c r="M144" s="35" t="s">
        <v>1738</v>
      </c>
      <c r="N144" s="35" t="s">
        <v>1764</v>
      </c>
      <c r="O144" s="35" t="s">
        <v>1740</v>
      </c>
      <c r="P144" s="35" t="s">
        <v>1749</v>
      </c>
      <c r="Q144" s="35" t="s">
        <v>1503</v>
      </c>
      <c r="R144" s="35" t="s">
        <v>965</v>
      </c>
      <c r="S144" s="35" t="s">
        <v>1050</v>
      </c>
      <c r="T144" s="35" t="s">
        <v>718</v>
      </c>
      <c r="U144" s="35" t="s">
        <v>1771</v>
      </c>
      <c r="W144" s="35" t="s">
        <v>57</v>
      </c>
      <c r="X144" s="35" t="s">
        <v>59</v>
      </c>
      <c r="Y144" s="35" t="s">
        <v>1774</v>
      </c>
      <c r="Z144" s="35" t="s">
        <v>1756</v>
      </c>
    </row>
    <row r="145" spans="1:26" ht="15" customHeight="1">
      <c r="A145" s="35" t="s">
        <v>1300</v>
      </c>
      <c r="B145" s="35" t="s">
        <v>677</v>
      </c>
      <c r="C145" s="35" t="s">
        <v>1776</v>
      </c>
      <c r="D145" s="35">
        <f>IFERROR(IF($A145="HDC",IF(VLOOKUP($C145,hdc!$B$2:$F$1600,2,FALSE())="","",VLOOKUP($C145,hdc!$B$2:$F$1600,2,FALSE())),IF($A145="NAUTICS",IF(VLOOKUP($C145,nautics!$B$2:$F$1200,2,FALSE())="","",VLOOKUP($C145,nautics!$B$2:$F$1200,2,FALSE())),IF($A145="ST",IF(VLOOKUP($C145,st!$B$2:$F$400,2,FALSE())="","",VLOOKUP($C145,st!$B$2:$F$400,2,FALSE())),""))),"")</f>
        <v>1</v>
      </c>
      <c r="E145" s="35">
        <f>IFERROR(IF($A145="HDC",IF(VLOOKUP($C145,hdc!$B$2:$F$1600,3,FALSE())="","",VLOOKUP($C145,hdc!$B$2:$F$1600,3,FALSE())),IF($A145="NAUTICS",IF(VLOOKUP($C145,nautics!$B$2:$F$1200,3,FALSE())="","",VLOOKUP($C145,nautics!$B$2:$F$1200,3,FALSE())),IF($A145="ST",IF(VLOOKUP($C145,st!$B$2:$F$400,3,FALSE())="","",VLOOKUP($C145,st!$B$2:$F$400,3,FALSE())),""))),"")</f>
        <v>1</v>
      </c>
      <c r="F145" s="35" t="str">
        <f>IFERROR(IF($A145="HDC",IF(VLOOKUP($C145,hdc!$B$2:$F$1600,4,FALSE())="","",VLOOKUP($C145,hdc!$B$2:$F$1600,4,FALSE())),IF($A145="NAUTICS",IF(VLOOKUP($C145,nautics!$B$2:$F$1200,4,FALSE())="","",VLOOKUP($C145,nautics!$B$2:$F$1200,4,FALSE())),IF($A145="ST",IF(VLOOKUP($C145,st!$B$2:$F$400,4,FALSE())="","",VLOOKUP($C145,st!$B$2:$F$400,4,FALSE())),""))),"")</f>
        <v/>
      </c>
      <c r="G145" s="35" t="str">
        <f>IFERROR(IF($A145="HDC",IF(VLOOKUP($C145,hdc!$B$2:$F$1600,5,FALSE())="","",VLOOKUP($C145,hdc!$B$2:$F$1600,5,FALSE())),IF($A145="NAUTICS",IF(VLOOKUP($C145,nautics!$B$2:$F$1200,5,FALSE())="","",VLOOKUP($C145,nautics!$B$2:$F$1200,5,FALSE())),IF($A145="ST",IF(VLOOKUP($C145,st!$B$2:$F$400,5,FALSE())="","",VLOOKUP($C145,st!$B$2:$F$400,5,FALSE())),""))),"")</f>
        <v/>
      </c>
      <c r="H145" s="35" t="s">
        <v>167</v>
      </c>
      <c r="I145" s="35" t="s">
        <v>31</v>
      </c>
      <c r="J145" s="35" t="s">
        <v>1779</v>
      </c>
      <c r="K145" s="35">
        <f t="shared" si="0"/>
        <v>6</v>
      </c>
      <c r="L145" s="35" t="s">
        <v>1763</v>
      </c>
      <c r="M145" s="35" t="s">
        <v>1738</v>
      </c>
      <c r="N145" s="35" t="s">
        <v>1764</v>
      </c>
      <c r="O145" s="35" t="s">
        <v>1740</v>
      </c>
      <c r="P145" s="35" t="s">
        <v>1785</v>
      </c>
      <c r="Q145" s="35" t="s">
        <v>1786</v>
      </c>
      <c r="R145" s="35" t="s">
        <v>965</v>
      </c>
      <c r="S145" s="35" t="s">
        <v>1787</v>
      </c>
      <c r="T145" s="35" t="s">
        <v>1740</v>
      </c>
      <c r="U145" s="35" t="s">
        <v>1791</v>
      </c>
      <c r="W145" s="35" t="s">
        <v>57</v>
      </c>
      <c r="X145" s="35" t="s">
        <v>59</v>
      </c>
      <c r="Y145" s="35" t="s">
        <v>1774</v>
      </c>
      <c r="Z145" s="35" t="s">
        <v>1792</v>
      </c>
    </row>
    <row r="146" spans="1:26" ht="15" customHeight="1">
      <c r="A146" s="35" t="s">
        <v>1300</v>
      </c>
      <c r="B146" s="35" t="s">
        <v>677</v>
      </c>
      <c r="C146" s="35" t="s">
        <v>1793</v>
      </c>
      <c r="D146" s="35">
        <f>IFERROR(IF($A146="HDC",IF(VLOOKUP($C146,hdc!$B$2:$F$1600,2,FALSE())="","",VLOOKUP($C146,hdc!$B$2:$F$1600,2,FALSE())),IF($A146="NAUTICS",IF(VLOOKUP($C146,nautics!$B$2:$F$1200,2,FALSE())="","",VLOOKUP($C146,nautics!$B$2:$F$1200,2,FALSE())),IF($A146="ST",IF(VLOOKUP($C146,st!$B$2:$F$400,2,FALSE())="","",VLOOKUP($C146,st!$B$2:$F$400,2,FALSE())),""))),"")</f>
        <v>1</v>
      </c>
      <c r="E146" s="35">
        <f>IFERROR(IF($A146="HDC",IF(VLOOKUP($C146,hdc!$B$2:$F$1600,3,FALSE())="","",VLOOKUP($C146,hdc!$B$2:$F$1600,3,FALSE())),IF($A146="NAUTICS",IF(VLOOKUP($C146,nautics!$B$2:$F$1200,3,FALSE())="","",VLOOKUP($C146,nautics!$B$2:$F$1200,3,FALSE())),IF($A146="ST",IF(VLOOKUP($C146,st!$B$2:$F$400,3,FALSE())="","",VLOOKUP($C146,st!$B$2:$F$400,3,FALSE())),""))),"")</f>
        <v>1</v>
      </c>
      <c r="F146" s="35" t="str">
        <f>IFERROR(IF($A146="HDC",IF(VLOOKUP($C146,hdc!$B$2:$F$1600,4,FALSE())="","",VLOOKUP($C146,hdc!$B$2:$F$1600,4,FALSE())),IF($A146="NAUTICS",IF(VLOOKUP($C146,nautics!$B$2:$F$1200,4,FALSE())="","",VLOOKUP($C146,nautics!$B$2:$F$1200,4,FALSE())),IF($A146="ST",IF(VLOOKUP($C146,st!$B$2:$F$400,4,FALSE())="","",VLOOKUP($C146,st!$B$2:$F$400,4,FALSE())),""))),"")</f>
        <v/>
      </c>
      <c r="G146" s="35" t="str">
        <f>IFERROR(IF($A146="HDC",IF(VLOOKUP($C146,hdc!$B$2:$F$1600,5,FALSE())="","",VLOOKUP($C146,hdc!$B$2:$F$1600,5,FALSE())),IF($A146="NAUTICS",IF(VLOOKUP($C146,nautics!$B$2:$F$1200,5,FALSE())="","",VLOOKUP($C146,nautics!$B$2:$F$1200,5,FALSE())),IF($A146="ST",IF(VLOOKUP($C146,st!$B$2:$F$400,5,FALSE())="","",VLOOKUP($C146,st!$B$2:$F$400,5,FALSE())),""))),"")</f>
        <v/>
      </c>
      <c r="H146" s="35" t="s">
        <v>167</v>
      </c>
      <c r="I146" s="35" t="s">
        <v>31</v>
      </c>
      <c r="J146" s="35" t="s">
        <v>1795</v>
      </c>
      <c r="K146" s="35">
        <f t="shared" si="0"/>
        <v>23</v>
      </c>
      <c r="L146" s="35" t="s">
        <v>1798</v>
      </c>
      <c r="M146" s="35" t="s">
        <v>1800</v>
      </c>
      <c r="N146" s="35" t="s">
        <v>1801</v>
      </c>
      <c r="O146" s="35" t="s">
        <v>1802</v>
      </c>
      <c r="P146" s="35" t="s">
        <v>1785</v>
      </c>
      <c r="Q146" s="35" t="s">
        <v>1786</v>
      </c>
      <c r="R146" s="35" t="s">
        <v>965</v>
      </c>
      <c r="S146" s="35" t="s">
        <v>1787</v>
      </c>
      <c r="T146" s="35" t="s">
        <v>1740</v>
      </c>
      <c r="U146" s="35" t="s">
        <v>1804</v>
      </c>
      <c r="W146" s="35" t="s">
        <v>57</v>
      </c>
      <c r="X146" s="35" t="s">
        <v>59</v>
      </c>
      <c r="Y146" s="35" t="s">
        <v>1805</v>
      </c>
      <c r="Z146" s="35" t="s">
        <v>1792</v>
      </c>
    </row>
    <row r="147" spans="1:26" ht="15" customHeight="1">
      <c r="A147" s="35" t="s">
        <v>1300</v>
      </c>
      <c r="B147" s="35" t="s">
        <v>677</v>
      </c>
      <c r="C147" s="35" t="s">
        <v>1807</v>
      </c>
      <c r="D147" s="35">
        <f>IFERROR(IF($A147="HDC",IF(VLOOKUP($C147,hdc!$B$2:$F$1600,2,FALSE())="","",VLOOKUP($C147,hdc!$B$2:$F$1600,2,FALSE())),IF($A147="NAUTICS",IF(VLOOKUP($C147,nautics!$B$2:$F$1200,2,FALSE())="","",VLOOKUP($C147,nautics!$B$2:$F$1200,2,FALSE())),IF($A147="ST",IF(VLOOKUP($C147,st!$B$2:$F$400,2,FALSE())="","",VLOOKUP($C147,st!$B$2:$F$400,2,FALSE())),""))),"")</f>
        <v>1</v>
      </c>
      <c r="E147" s="35">
        <f>IFERROR(IF($A147="HDC",IF(VLOOKUP($C147,hdc!$B$2:$F$1600,3,FALSE())="","",VLOOKUP($C147,hdc!$B$2:$F$1600,3,FALSE())),IF($A147="NAUTICS",IF(VLOOKUP($C147,nautics!$B$2:$F$1200,3,FALSE())="","",VLOOKUP($C147,nautics!$B$2:$F$1200,3,FALSE())),IF($A147="ST",IF(VLOOKUP($C147,st!$B$2:$F$400,3,FALSE())="","",VLOOKUP($C147,st!$B$2:$F$400,3,FALSE())),""))),"")</f>
        <v>1</v>
      </c>
      <c r="F147" s="35" t="str">
        <f>IFERROR(IF($A147="HDC",IF(VLOOKUP($C147,hdc!$B$2:$F$1600,4,FALSE())="","",VLOOKUP($C147,hdc!$B$2:$F$1600,4,FALSE())),IF($A147="NAUTICS",IF(VLOOKUP($C147,nautics!$B$2:$F$1200,4,FALSE())="","",VLOOKUP($C147,nautics!$B$2:$F$1200,4,FALSE())),IF($A147="ST",IF(VLOOKUP($C147,st!$B$2:$F$400,4,FALSE())="","",VLOOKUP($C147,st!$B$2:$F$400,4,FALSE())),""))),"")</f>
        <v/>
      </c>
      <c r="G147" s="35" t="str">
        <f>IFERROR(IF($A147="HDC",IF(VLOOKUP($C147,hdc!$B$2:$F$1600,5,FALSE())="","",VLOOKUP($C147,hdc!$B$2:$F$1600,5,FALSE())),IF($A147="NAUTICS",IF(VLOOKUP($C147,nautics!$B$2:$F$1200,5,FALSE())="","",VLOOKUP($C147,nautics!$B$2:$F$1200,5,FALSE())),IF($A147="ST",IF(VLOOKUP($C147,st!$B$2:$F$400,5,FALSE())="","",VLOOKUP($C147,st!$B$2:$F$400,5,FALSE())),""))),"")</f>
        <v/>
      </c>
      <c r="H147" s="35" t="s">
        <v>167</v>
      </c>
      <c r="I147" s="35" t="s">
        <v>31</v>
      </c>
      <c r="J147" s="35" t="s">
        <v>1810</v>
      </c>
      <c r="K147" s="35">
        <f t="shared" si="0"/>
        <v>11</v>
      </c>
      <c r="L147" s="35" t="s">
        <v>1812</v>
      </c>
      <c r="M147" s="35" t="s">
        <v>1800</v>
      </c>
      <c r="N147" s="35" t="s">
        <v>1813</v>
      </c>
      <c r="O147" s="35" t="s">
        <v>1802</v>
      </c>
      <c r="P147" s="35" t="s">
        <v>1798</v>
      </c>
      <c r="Q147" s="35" t="s">
        <v>1800</v>
      </c>
      <c r="R147" s="35" t="s">
        <v>965</v>
      </c>
      <c r="S147" s="35" t="s">
        <v>1801</v>
      </c>
      <c r="T147" s="35" t="s">
        <v>1802</v>
      </c>
      <c r="U147" s="35" t="s">
        <v>1814</v>
      </c>
      <c r="W147" s="35" t="s">
        <v>57</v>
      </c>
      <c r="X147" s="35" t="s">
        <v>59</v>
      </c>
      <c r="Y147" s="35" t="s">
        <v>1817</v>
      </c>
      <c r="Z147" s="35" t="s">
        <v>1805</v>
      </c>
    </row>
    <row r="148" spans="1:26" ht="15" customHeight="1">
      <c r="A148" s="35" t="s">
        <v>1300</v>
      </c>
      <c r="B148" s="35" t="s">
        <v>677</v>
      </c>
      <c r="C148" s="35" t="s">
        <v>1820</v>
      </c>
      <c r="D148" s="35">
        <f>IFERROR(IF($A148="HDC",IF(VLOOKUP($C148,hdc!$B$2:$F$1600,2,FALSE())="","",VLOOKUP($C148,hdc!$B$2:$F$1600,2,FALSE())),IF($A148="NAUTICS",IF(VLOOKUP($C148,nautics!$B$2:$F$1200,2,FALSE())="","",VLOOKUP($C148,nautics!$B$2:$F$1200,2,FALSE())),IF($A148="ST",IF(VLOOKUP($C148,st!$B$2:$F$400,2,FALSE())="","",VLOOKUP($C148,st!$B$2:$F$400,2,FALSE())),""))),"")</f>
        <v>1</v>
      </c>
      <c r="E148" s="35">
        <f>IFERROR(IF($A148="HDC",IF(VLOOKUP($C148,hdc!$B$2:$F$1600,3,FALSE())="","",VLOOKUP($C148,hdc!$B$2:$F$1600,3,FALSE())),IF($A148="NAUTICS",IF(VLOOKUP($C148,nautics!$B$2:$F$1200,3,FALSE())="","",VLOOKUP($C148,nautics!$B$2:$F$1200,3,FALSE())),IF($A148="ST",IF(VLOOKUP($C148,st!$B$2:$F$400,3,FALSE())="","",VLOOKUP($C148,st!$B$2:$F$400,3,FALSE())),""))),"")</f>
        <v>1</v>
      </c>
      <c r="F148" s="35" t="str">
        <f>IFERROR(IF($A148="HDC",IF(VLOOKUP($C148,hdc!$B$2:$F$1600,4,FALSE())="","",VLOOKUP($C148,hdc!$B$2:$F$1600,4,FALSE())),IF($A148="NAUTICS",IF(VLOOKUP($C148,nautics!$B$2:$F$1200,4,FALSE())="","",VLOOKUP($C148,nautics!$B$2:$F$1200,4,FALSE())),IF($A148="ST",IF(VLOOKUP($C148,st!$B$2:$F$400,4,FALSE())="","",VLOOKUP($C148,st!$B$2:$F$400,4,FALSE())),""))),"")</f>
        <v/>
      </c>
      <c r="G148" s="35" t="str">
        <f>IFERROR(IF($A148="HDC",IF(VLOOKUP($C148,hdc!$B$2:$F$1600,5,FALSE())="","",VLOOKUP($C148,hdc!$B$2:$F$1600,5,FALSE())),IF($A148="NAUTICS",IF(VLOOKUP($C148,nautics!$B$2:$F$1200,5,FALSE())="","",VLOOKUP($C148,nautics!$B$2:$F$1200,5,FALSE())),IF($A148="ST",IF(VLOOKUP($C148,st!$B$2:$F$400,5,FALSE())="","",VLOOKUP($C148,st!$B$2:$F$400,5,FALSE())),""))),"")</f>
        <v/>
      </c>
      <c r="H148" s="35" t="s">
        <v>167</v>
      </c>
      <c r="I148" s="35" t="s">
        <v>31</v>
      </c>
      <c r="J148" s="35" t="s">
        <v>1822</v>
      </c>
      <c r="K148" s="35">
        <f t="shared" si="0"/>
        <v>13</v>
      </c>
      <c r="L148" s="35" t="s">
        <v>1825</v>
      </c>
      <c r="M148" s="35" t="s">
        <v>1826</v>
      </c>
      <c r="N148" s="35" t="s">
        <v>135</v>
      </c>
      <c r="O148" s="35" t="s">
        <v>136</v>
      </c>
      <c r="P148" s="35" t="s">
        <v>1812</v>
      </c>
      <c r="Q148" s="35" t="s">
        <v>1800</v>
      </c>
      <c r="R148" s="35" t="s">
        <v>52</v>
      </c>
      <c r="S148" s="35" t="s">
        <v>1813</v>
      </c>
      <c r="T148" s="35" t="s">
        <v>1802</v>
      </c>
      <c r="U148" s="35" t="s">
        <v>1829</v>
      </c>
      <c r="W148" s="35" t="s">
        <v>57</v>
      </c>
      <c r="X148" s="35" t="s">
        <v>59</v>
      </c>
      <c r="Y148" s="35" t="s">
        <v>141</v>
      </c>
      <c r="Z148" s="35" t="s">
        <v>1817</v>
      </c>
    </row>
    <row r="149" spans="1:26" ht="15" customHeight="1">
      <c r="A149" s="35" t="s">
        <v>1300</v>
      </c>
      <c r="B149" s="35" t="s">
        <v>677</v>
      </c>
      <c r="C149" s="35" t="s">
        <v>1831</v>
      </c>
      <c r="D149" s="35">
        <f>IFERROR(IF($A149="HDC",IF(VLOOKUP($C149,hdc!$B$2:$F$1600,2,FALSE())="","",VLOOKUP($C149,hdc!$B$2:$F$1600,2,FALSE())),IF($A149="NAUTICS",IF(VLOOKUP($C149,nautics!$B$2:$F$1200,2,FALSE())="","",VLOOKUP($C149,nautics!$B$2:$F$1200,2,FALSE())),IF($A149="ST",IF(VLOOKUP($C149,st!$B$2:$F$400,2,FALSE())="","",VLOOKUP($C149,st!$B$2:$F$400,2,FALSE())),""))),"")</f>
        <v>1</v>
      </c>
      <c r="E149" s="35">
        <f>IFERROR(IF($A149="HDC",IF(VLOOKUP($C149,hdc!$B$2:$F$1600,3,FALSE())="","",VLOOKUP($C149,hdc!$B$2:$F$1600,3,FALSE())),IF($A149="NAUTICS",IF(VLOOKUP($C149,nautics!$B$2:$F$1200,3,FALSE())="","",VLOOKUP($C149,nautics!$B$2:$F$1200,3,FALSE())),IF($A149="ST",IF(VLOOKUP($C149,st!$B$2:$F$400,3,FALSE())="","",VLOOKUP($C149,st!$B$2:$F$400,3,FALSE())),""))),"")</f>
        <v>1</v>
      </c>
      <c r="F149" s="35" t="str">
        <f>IFERROR(IF($A149="HDC",IF(VLOOKUP($C149,hdc!$B$2:$F$1600,4,FALSE())="","",VLOOKUP($C149,hdc!$B$2:$F$1600,4,FALSE())),IF($A149="NAUTICS",IF(VLOOKUP($C149,nautics!$B$2:$F$1200,4,FALSE())="","",VLOOKUP($C149,nautics!$B$2:$F$1200,4,FALSE())),IF($A149="ST",IF(VLOOKUP($C149,st!$B$2:$F$400,4,FALSE())="","",VLOOKUP($C149,st!$B$2:$F$400,4,FALSE())),""))),"")</f>
        <v/>
      </c>
      <c r="G149" s="35" t="str">
        <f>IFERROR(IF($A149="HDC",IF(VLOOKUP($C149,hdc!$B$2:$F$1600,5,FALSE())="","",VLOOKUP($C149,hdc!$B$2:$F$1600,5,FALSE())),IF($A149="NAUTICS",IF(VLOOKUP($C149,nautics!$B$2:$F$1200,5,FALSE())="","",VLOOKUP($C149,nautics!$B$2:$F$1200,5,FALSE())),IF($A149="ST",IF(VLOOKUP($C149,st!$B$2:$F$400,5,FALSE())="","",VLOOKUP($C149,st!$B$2:$F$400,5,FALSE())),""))),"")</f>
        <v/>
      </c>
      <c r="H149" s="35" t="s">
        <v>167</v>
      </c>
      <c r="I149" s="35" t="s">
        <v>31</v>
      </c>
      <c r="J149" s="35" t="s">
        <v>1833</v>
      </c>
      <c r="K149" s="35">
        <f t="shared" si="0"/>
        <v>28</v>
      </c>
      <c r="L149" s="35" t="s">
        <v>1835</v>
      </c>
      <c r="M149" s="35" t="s">
        <v>1836</v>
      </c>
      <c r="N149" s="35" t="s">
        <v>1838</v>
      </c>
      <c r="O149" s="35" t="s">
        <v>1839</v>
      </c>
      <c r="P149" s="35" t="s">
        <v>1825</v>
      </c>
      <c r="Q149" s="35" t="s">
        <v>1826</v>
      </c>
      <c r="R149" s="35" t="s">
        <v>52</v>
      </c>
      <c r="S149" s="35" t="s">
        <v>135</v>
      </c>
      <c r="T149" s="35" t="s">
        <v>136</v>
      </c>
      <c r="U149" s="35" t="s">
        <v>1845</v>
      </c>
      <c r="W149" s="35" t="s">
        <v>57</v>
      </c>
      <c r="X149" s="35" t="s">
        <v>59</v>
      </c>
      <c r="Y149" s="35" t="s">
        <v>1848</v>
      </c>
      <c r="Z149" s="35" t="s">
        <v>141</v>
      </c>
    </row>
    <row r="150" spans="1:26" ht="15" customHeight="1">
      <c r="A150" s="35" t="s">
        <v>1300</v>
      </c>
      <c r="B150" s="35" t="s">
        <v>677</v>
      </c>
      <c r="C150" s="35" t="s">
        <v>1850</v>
      </c>
      <c r="D150" s="35">
        <f>IFERROR(IF($A150="HDC",IF(VLOOKUP($C150,hdc!$B$2:$F$1600,2,FALSE())="","",VLOOKUP($C150,hdc!$B$2:$F$1600,2,FALSE())),IF($A150="NAUTICS",IF(VLOOKUP($C150,nautics!$B$2:$F$1200,2,FALSE())="","",VLOOKUP($C150,nautics!$B$2:$F$1200,2,FALSE())),IF($A150="ST",IF(VLOOKUP($C150,st!$B$2:$F$400,2,FALSE())="","",VLOOKUP($C150,st!$B$2:$F$400,2,FALSE())),""))),"")</f>
        <v>1</v>
      </c>
      <c r="E150" s="35">
        <f>IFERROR(IF($A150="HDC",IF(VLOOKUP($C150,hdc!$B$2:$F$1600,3,FALSE())="","",VLOOKUP($C150,hdc!$B$2:$F$1600,3,FALSE())),IF($A150="NAUTICS",IF(VLOOKUP($C150,nautics!$B$2:$F$1200,3,FALSE())="","",VLOOKUP($C150,nautics!$B$2:$F$1200,3,FALSE())),IF($A150="ST",IF(VLOOKUP($C150,st!$B$2:$F$400,3,FALSE())="","",VLOOKUP($C150,st!$B$2:$F$400,3,FALSE())),""))),"")</f>
        <v>1</v>
      </c>
      <c r="F150" s="35" t="str">
        <f>IFERROR(IF($A150="HDC",IF(VLOOKUP($C150,hdc!$B$2:$F$1600,4,FALSE())="","",VLOOKUP($C150,hdc!$B$2:$F$1600,4,FALSE())),IF($A150="NAUTICS",IF(VLOOKUP($C150,nautics!$B$2:$F$1200,4,FALSE())="","",VLOOKUP($C150,nautics!$B$2:$F$1200,4,FALSE())),IF($A150="ST",IF(VLOOKUP($C150,st!$B$2:$F$400,4,FALSE())="","",VLOOKUP($C150,st!$B$2:$F$400,4,FALSE())),""))),"")</f>
        <v/>
      </c>
      <c r="G150" s="35" t="str">
        <f>IFERROR(IF($A150="HDC",IF(VLOOKUP($C150,hdc!$B$2:$F$1600,5,FALSE())="","",VLOOKUP($C150,hdc!$B$2:$F$1600,5,FALSE())),IF($A150="NAUTICS",IF(VLOOKUP($C150,nautics!$B$2:$F$1200,5,FALSE())="","",VLOOKUP($C150,nautics!$B$2:$F$1200,5,FALSE())),IF($A150="ST",IF(VLOOKUP($C150,st!$B$2:$F$400,5,FALSE())="","",VLOOKUP($C150,st!$B$2:$F$400,5,FALSE())),""))),"")</f>
        <v/>
      </c>
      <c r="H150" s="35" t="s">
        <v>167</v>
      </c>
      <c r="I150" s="35" t="s">
        <v>31</v>
      </c>
      <c r="J150" s="35" t="s">
        <v>1852</v>
      </c>
      <c r="K150" s="35">
        <f t="shared" si="0"/>
        <v>12</v>
      </c>
      <c r="L150" s="35" t="s">
        <v>1835</v>
      </c>
      <c r="M150" s="35" t="s">
        <v>1836</v>
      </c>
      <c r="N150" s="35" t="s">
        <v>1838</v>
      </c>
      <c r="O150" s="35" t="s">
        <v>1839</v>
      </c>
      <c r="P150" s="35" t="s">
        <v>1854</v>
      </c>
      <c r="Q150" s="35" t="s">
        <v>1856</v>
      </c>
      <c r="R150" s="35" t="s">
        <v>52</v>
      </c>
      <c r="S150" s="35" t="s">
        <v>1838</v>
      </c>
      <c r="T150" s="35" t="s">
        <v>1839</v>
      </c>
      <c r="U150" s="35" t="s">
        <v>1858</v>
      </c>
      <c r="W150" s="35" t="s">
        <v>78</v>
      </c>
      <c r="X150" s="35" t="s">
        <v>59</v>
      </c>
      <c r="Y150" s="35" t="s">
        <v>1848</v>
      </c>
      <c r="Z150" s="35" t="s">
        <v>1860</v>
      </c>
    </row>
    <row r="151" spans="1:26" ht="15" customHeight="1">
      <c r="A151" s="35" t="s">
        <v>1300</v>
      </c>
      <c r="B151" s="35" t="s">
        <v>677</v>
      </c>
      <c r="C151" s="35" t="s">
        <v>1864</v>
      </c>
      <c r="D151" s="35">
        <f>IFERROR(IF($A151="HDC",IF(VLOOKUP($C151,hdc!$B$2:$F$1600,2,FALSE())="","",VLOOKUP($C151,hdc!$B$2:$F$1600,2,FALSE())),IF($A151="NAUTICS",IF(VLOOKUP($C151,nautics!$B$2:$F$1200,2,FALSE())="","",VLOOKUP($C151,nautics!$B$2:$F$1200,2,FALSE())),IF($A151="ST",IF(VLOOKUP($C151,st!$B$2:$F$400,2,FALSE())="","",VLOOKUP($C151,st!$B$2:$F$400,2,FALSE())),""))),"")</f>
        <v>1</v>
      </c>
      <c r="E151" s="35">
        <f>IFERROR(IF($A151="HDC",IF(VLOOKUP($C151,hdc!$B$2:$F$1600,3,FALSE())="","",VLOOKUP($C151,hdc!$B$2:$F$1600,3,FALSE())),IF($A151="NAUTICS",IF(VLOOKUP($C151,nautics!$B$2:$F$1200,3,FALSE())="","",VLOOKUP($C151,nautics!$B$2:$F$1200,3,FALSE())),IF($A151="ST",IF(VLOOKUP($C151,st!$B$2:$F$400,3,FALSE())="","",VLOOKUP($C151,st!$B$2:$F$400,3,FALSE())),""))),"")</f>
        <v>1</v>
      </c>
      <c r="F151" s="35" t="str">
        <f>IFERROR(IF($A151="HDC",IF(VLOOKUP($C151,hdc!$B$2:$F$1600,4,FALSE())="","",VLOOKUP($C151,hdc!$B$2:$F$1600,4,FALSE())),IF($A151="NAUTICS",IF(VLOOKUP($C151,nautics!$B$2:$F$1200,4,FALSE())="","",VLOOKUP($C151,nautics!$B$2:$F$1200,4,FALSE())),IF($A151="ST",IF(VLOOKUP($C151,st!$B$2:$F$400,4,FALSE())="","",VLOOKUP($C151,st!$B$2:$F$400,4,FALSE())),""))),"")</f>
        <v/>
      </c>
      <c r="G151" s="35" t="str">
        <f>IFERROR(IF($A151="HDC",IF(VLOOKUP($C151,hdc!$B$2:$F$1600,5,FALSE())="","",VLOOKUP($C151,hdc!$B$2:$F$1600,5,FALSE())),IF($A151="NAUTICS",IF(VLOOKUP($C151,nautics!$B$2:$F$1200,5,FALSE())="","",VLOOKUP($C151,nautics!$B$2:$F$1200,5,FALSE())),IF($A151="ST",IF(VLOOKUP($C151,st!$B$2:$F$400,5,FALSE())="","",VLOOKUP($C151,st!$B$2:$F$400,5,FALSE())),""))),"")</f>
        <v/>
      </c>
      <c r="H151" s="35" t="s">
        <v>167</v>
      </c>
      <c r="I151" s="35" t="s">
        <v>31</v>
      </c>
      <c r="J151" s="35" t="s">
        <v>1868</v>
      </c>
      <c r="K151" s="35">
        <f t="shared" si="0"/>
        <v>11</v>
      </c>
      <c r="L151" s="35" t="s">
        <v>1854</v>
      </c>
      <c r="M151" s="35" t="s">
        <v>1856</v>
      </c>
      <c r="N151" s="35" t="s">
        <v>1838</v>
      </c>
      <c r="O151" s="35" t="s">
        <v>1839</v>
      </c>
      <c r="P151" s="35" t="s">
        <v>1872</v>
      </c>
      <c r="Q151" s="35" t="s">
        <v>1874</v>
      </c>
      <c r="R151" s="35" t="s">
        <v>965</v>
      </c>
      <c r="S151" s="35" t="s">
        <v>872</v>
      </c>
      <c r="T151" s="35" t="s">
        <v>873</v>
      </c>
      <c r="U151" s="35" t="s">
        <v>1877</v>
      </c>
      <c r="W151" s="35" t="s">
        <v>57</v>
      </c>
      <c r="X151" s="35" t="s">
        <v>59</v>
      </c>
      <c r="Y151" s="35" t="s">
        <v>1860</v>
      </c>
      <c r="Z151" s="35" t="s">
        <v>1879</v>
      </c>
    </row>
    <row r="152" spans="1:26" ht="15" customHeight="1">
      <c r="A152" s="35" t="s">
        <v>1300</v>
      </c>
      <c r="B152" s="35" t="s">
        <v>677</v>
      </c>
      <c r="C152" s="35" t="s">
        <v>1882</v>
      </c>
      <c r="D152" s="35">
        <f>IFERROR(IF($A152="HDC",IF(VLOOKUP($C152,hdc!$B$2:$F$1600,2,FALSE())="","",VLOOKUP($C152,hdc!$B$2:$F$1600,2,FALSE())),IF($A152="NAUTICS",IF(VLOOKUP($C152,nautics!$B$2:$F$1200,2,FALSE())="","",VLOOKUP($C152,nautics!$B$2:$F$1200,2,FALSE())),IF($A152="ST",IF(VLOOKUP($C152,st!$B$2:$F$400,2,FALSE())="","",VLOOKUP($C152,st!$B$2:$F$400,2,FALSE())),""))),"")</f>
        <v>1</v>
      </c>
      <c r="E152" s="35">
        <f>IFERROR(IF($A152="HDC",IF(VLOOKUP($C152,hdc!$B$2:$F$1600,3,FALSE())="","",VLOOKUP($C152,hdc!$B$2:$F$1600,3,FALSE())),IF($A152="NAUTICS",IF(VLOOKUP($C152,nautics!$B$2:$F$1200,3,FALSE())="","",VLOOKUP($C152,nautics!$B$2:$F$1200,3,FALSE())),IF($A152="ST",IF(VLOOKUP($C152,st!$B$2:$F$400,3,FALSE())="","",VLOOKUP($C152,st!$B$2:$F$400,3,FALSE())),""))),"")</f>
        <v>1</v>
      </c>
      <c r="F152" s="35" t="str">
        <f>IFERROR(IF($A152="HDC",IF(VLOOKUP($C152,hdc!$B$2:$F$1600,4,FALSE())="","",VLOOKUP($C152,hdc!$B$2:$F$1600,4,FALSE())),IF($A152="NAUTICS",IF(VLOOKUP($C152,nautics!$B$2:$F$1200,4,FALSE())="","",VLOOKUP($C152,nautics!$B$2:$F$1200,4,FALSE())),IF($A152="ST",IF(VLOOKUP($C152,st!$B$2:$F$400,4,FALSE())="","",VLOOKUP($C152,st!$B$2:$F$400,4,FALSE())),""))),"")</f>
        <v/>
      </c>
      <c r="G152" s="35" t="str">
        <f>IFERROR(IF($A152="HDC",IF(VLOOKUP($C152,hdc!$B$2:$F$1600,5,FALSE())="","",VLOOKUP($C152,hdc!$B$2:$F$1600,5,FALSE())),IF($A152="NAUTICS",IF(VLOOKUP($C152,nautics!$B$2:$F$1200,5,FALSE())="","",VLOOKUP($C152,nautics!$B$2:$F$1200,5,FALSE())),IF($A152="ST",IF(VLOOKUP($C152,st!$B$2:$F$400,5,FALSE())="","",VLOOKUP($C152,st!$B$2:$F$400,5,FALSE())),""))),"")</f>
        <v/>
      </c>
      <c r="H152" s="35" t="s">
        <v>167</v>
      </c>
      <c r="I152" s="35" t="s">
        <v>31</v>
      </c>
      <c r="J152" s="35" t="s">
        <v>1884</v>
      </c>
      <c r="K152" s="35">
        <f t="shared" si="0"/>
        <v>25</v>
      </c>
      <c r="L152" s="35" t="s">
        <v>1885</v>
      </c>
      <c r="M152" s="35" t="s">
        <v>1887</v>
      </c>
      <c r="N152" s="35" t="s">
        <v>709</v>
      </c>
      <c r="O152" s="35" t="s">
        <v>710</v>
      </c>
      <c r="P152" s="35" t="s">
        <v>1872</v>
      </c>
      <c r="Q152" s="35" t="s">
        <v>1874</v>
      </c>
      <c r="R152" s="35" t="s">
        <v>965</v>
      </c>
      <c r="S152" s="35" t="s">
        <v>872</v>
      </c>
      <c r="T152" s="35" t="s">
        <v>873</v>
      </c>
      <c r="U152" s="35" t="s">
        <v>1892</v>
      </c>
      <c r="W152" s="35" t="s">
        <v>57</v>
      </c>
      <c r="X152" s="35" t="s">
        <v>59</v>
      </c>
      <c r="Y152" s="35" t="s">
        <v>1893</v>
      </c>
      <c r="Z152" s="35" t="s">
        <v>1879</v>
      </c>
    </row>
    <row r="153" spans="1:26" ht="15" customHeight="1">
      <c r="A153" s="35" t="s">
        <v>1300</v>
      </c>
      <c r="B153" s="35" t="s">
        <v>677</v>
      </c>
      <c r="C153" s="35" t="s">
        <v>1894</v>
      </c>
      <c r="D153" s="35">
        <f>IFERROR(IF($A153="HDC",IF(VLOOKUP($C153,hdc!$B$2:$F$1600,2,FALSE())="","",VLOOKUP($C153,hdc!$B$2:$F$1600,2,FALSE())),IF($A153="NAUTICS",IF(VLOOKUP($C153,nautics!$B$2:$F$1200,2,FALSE())="","",VLOOKUP($C153,nautics!$B$2:$F$1200,2,FALSE())),IF($A153="ST",IF(VLOOKUP($C153,st!$B$2:$F$400,2,FALSE())="","",VLOOKUP($C153,st!$B$2:$F$400,2,FALSE())),""))),"")</f>
        <v>1</v>
      </c>
      <c r="E153" s="35">
        <f>IFERROR(IF($A153="HDC",IF(VLOOKUP($C153,hdc!$B$2:$F$1600,3,FALSE())="","",VLOOKUP($C153,hdc!$B$2:$F$1600,3,FALSE())),IF($A153="NAUTICS",IF(VLOOKUP($C153,nautics!$B$2:$F$1200,3,FALSE())="","",VLOOKUP($C153,nautics!$B$2:$F$1200,3,FALSE())),IF($A153="ST",IF(VLOOKUP($C153,st!$B$2:$F$400,3,FALSE())="","",VLOOKUP($C153,st!$B$2:$F$400,3,FALSE())),""))),"")</f>
        <v>1</v>
      </c>
      <c r="F153" s="35" t="str">
        <f>IFERROR(IF($A153="HDC",IF(VLOOKUP($C153,hdc!$B$2:$F$1600,4,FALSE())="","",VLOOKUP($C153,hdc!$B$2:$F$1600,4,FALSE())),IF($A153="NAUTICS",IF(VLOOKUP($C153,nautics!$B$2:$F$1200,4,FALSE())="","",VLOOKUP($C153,nautics!$B$2:$F$1200,4,FALSE())),IF($A153="ST",IF(VLOOKUP($C153,st!$B$2:$F$400,4,FALSE())="","",VLOOKUP($C153,st!$B$2:$F$400,4,FALSE())),""))),"")</f>
        <v/>
      </c>
      <c r="G153" s="35" t="str">
        <f>IFERROR(IF($A153="HDC",IF(VLOOKUP($C153,hdc!$B$2:$F$1600,5,FALSE())="","",VLOOKUP($C153,hdc!$B$2:$F$1600,5,FALSE())),IF($A153="NAUTICS",IF(VLOOKUP($C153,nautics!$B$2:$F$1200,5,FALSE())="","",VLOOKUP($C153,nautics!$B$2:$F$1200,5,FALSE())),IF($A153="ST",IF(VLOOKUP($C153,st!$B$2:$F$400,5,FALSE())="","",VLOOKUP($C153,st!$B$2:$F$400,5,FALSE())),""))),"")</f>
        <v/>
      </c>
      <c r="H153" s="35" t="s">
        <v>167</v>
      </c>
      <c r="I153" s="35" t="s">
        <v>31</v>
      </c>
      <c r="J153" s="35" t="s">
        <v>1896</v>
      </c>
      <c r="K153" s="35">
        <f t="shared" si="0"/>
        <v>7</v>
      </c>
      <c r="L153" s="35" t="s">
        <v>1898</v>
      </c>
      <c r="M153" s="35" t="s">
        <v>1899</v>
      </c>
      <c r="N153" s="35" t="s">
        <v>709</v>
      </c>
      <c r="O153" s="35" t="s">
        <v>710</v>
      </c>
      <c r="P153" s="35" t="s">
        <v>1885</v>
      </c>
      <c r="Q153" s="35" t="s">
        <v>1887</v>
      </c>
      <c r="R153" s="35" t="s">
        <v>152</v>
      </c>
      <c r="S153" s="35" t="s">
        <v>709</v>
      </c>
      <c r="T153" s="35" t="s">
        <v>710</v>
      </c>
      <c r="U153" s="35" t="s">
        <v>1902</v>
      </c>
      <c r="W153" s="35" t="s">
        <v>78</v>
      </c>
      <c r="X153" s="35" t="s">
        <v>59</v>
      </c>
      <c r="Y153" s="35" t="s">
        <v>1903</v>
      </c>
      <c r="Z153" s="35" t="s">
        <v>1893</v>
      </c>
    </row>
    <row r="154" spans="1:26" ht="15" customHeight="1">
      <c r="A154" s="35" t="s">
        <v>1300</v>
      </c>
      <c r="B154" s="35" t="s">
        <v>677</v>
      </c>
      <c r="C154" s="35" t="s">
        <v>1905</v>
      </c>
      <c r="D154" s="35">
        <f>IFERROR(IF($A154="HDC",IF(VLOOKUP($C154,hdc!$B$2:$F$1600,2,FALSE())="","",VLOOKUP($C154,hdc!$B$2:$F$1600,2,FALSE())),IF($A154="NAUTICS",IF(VLOOKUP($C154,nautics!$B$2:$F$1200,2,FALSE())="","",VLOOKUP($C154,nautics!$B$2:$F$1200,2,FALSE())),IF($A154="ST",IF(VLOOKUP($C154,st!$B$2:$F$400,2,FALSE())="","",VLOOKUP($C154,st!$B$2:$F$400,2,FALSE())),""))),"")</f>
        <v>1</v>
      </c>
      <c r="E154" s="35">
        <f>IFERROR(IF($A154="HDC",IF(VLOOKUP($C154,hdc!$B$2:$F$1600,3,FALSE())="","",VLOOKUP($C154,hdc!$B$2:$F$1600,3,FALSE())),IF($A154="NAUTICS",IF(VLOOKUP($C154,nautics!$B$2:$F$1200,3,FALSE())="","",VLOOKUP($C154,nautics!$B$2:$F$1200,3,FALSE())),IF($A154="ST",IF(VLOOKUP($C154,st!$B$2:$F$400,3,FALSE())="","",VLOOKUP($C154,st!$B$2:$F$400,3,FALSE())),""))),"")</f>
        <v>1</v>
      </c>
      <c r="F154" s="35" t="str">
        <f>IFERROR(IF($A154="HDC",IF(VLOOKUP($C154,hdc!$B$2:$F$1600,4,FALSE())="","",VLOOKUP($C154,hdc!$B$2:$F$1600,4,FALSE())),IF($A154="NAUTICS",IF(VLOOKUP($C154,nautics!$B$2:$F$1200,4,FALSE())="","",VLOOKUP($C154,nautics!$B$2:$F$1200,4,FALSE())),IF($A154="ST",IF(VLOOKUP($C154,st!$B$2:$F$400,4,FALSE())="","",VLOOKUP($C154,st!$B$2:$F$400,4,FALSE())),""))),"")</f>
        <v/>
      </c>
      <c r="G154" s="35" t="str">
        <f>IFERROR(IF($A154="HDC",IF(VLOOKUP($C154,hdc!$B$2:$F$1600,5,FALSE())="","",VLOOKUP($C154,hdc!$B$2:$F$1600,5,FALSE())),IF($A154="NAUTICS",IF(VLOOKUP($C154,nautics!$B$2:$F$1200,5,FALSE())="","",VLOOKUP($C154,nautics!$B$2:$F$1200,5,FALSE())),IF($A154="ST",IF(VLOOKUP($C154,st!$B$2:$F$400,5,FALSE())="","",VLOOKUP($C154,st!$B$2:$F$400,5,FALSE())),""))),"")</f>
        <v/>
      </c>
      <c r="H154" s="35" t="s">
        <v>167</v>
      </c>
      <c r="I154" s="35" t="s">
        <v>31</v>
      </c>
      <c r="J154" s="35" t="s">
        <v>1907</v>
      </c>
      <c r="K154" s="35">
        <f t="shared" si="0"/>
        <v>13</v>
      </c>
      <c r="L154" s="35" t="s">
        <v>1898</v>
      </c>
      <c r="M154" s="35" t="s">
        <v>1899</v>
      </c>
      <c r="N154" s="35" t="s">
        <v>709</v>
      </c>
      <c r="O154" s="35" t="s">
        <v>710</v>
      </c>
      <c r="P154" s="35" t="s">
        <v>1909</v>
      </c>
      <c r="Q154" s="35" t="s">
        <v>1910</v>
      </c>
      <c r="R154" s="35" t="s">
        <v>1912</v>
      </c>
      <c r="S154" s="35" t="s">
        <v>1913</v>
      </c>
      <c r="T154" s="35" t="s">
        <v>1914</v>
      </c>
      <c r="U154" s="35" t="s">
        <v>1916</v>
      </c>
      <c r="W154" s="35" t="s">
        <v>57</v>
      </c>
      <c r="X154" s="35" t="s">
        <v>59</v>
      </c>
      <c r="Y154" s="35" t="s">
        <v>1903</v>
      </c>
      <c r="Z154" s="35" t="s">
        <v>1917</v>
      </c>
    </row>
    <row r="155" spans="1:26" ht="15" customHeight="1">
      <c r="A155" s="35" t="s">
        <v>1300</v>
      </c>
      <c r="B155" s="35" t="s">
        <v>677</v>
      </c>
      <c r="C155" s="35" t="s">
        <v>1918</v>
      </c>
      <c r="D155" s="35">
        <f>IFERROR(IF($A155="HDC",IF(VLOOKUP($C155,hdc!$B$2:$F$1600,2,FALSE())="","",VLOOKUP($C155,hdc!$B$2:$F$1600,2,FALSE())),IF($A155="NAUTICS",IF(VLOOKUP($C155,nautics!$B$2:$F$1200,2,FALSE())="","",VLOOKUP($C155,nautics!$B$2:$F$1200,2,FALSE())),IF($A155="ST",IF(VLOOKUP($C155,st!$B$2:$F$400,2,FALSE())="","",VLOOKUP($C155,st!$B$2:$F$400,2,FALSE())),""))),"")</f>
        <v>1</v>
      </c>
      <c r="E155" s="35">
        <f>IFERROR(IF($A155="HDC",IF(VLOOKUP($C155,hdc!$B$2:$F$1600,3,FALSE())="","",VLOOKUP($C155,hdc!$B$2:$F$1600,3,FALSE())),IF($A155="NAUTICS",IF(VLOOKUP($C155,nautics!$B$2:$F$1200,3,FALSE())="","",VLOOKUP($C155,nautics!$B$2:$F$1200,3,FALSE())),IF($A155="ST",IF(VLOOKUP($C155,st!$B$2:$F$400,3,FALSE())="","",VLOOKUP($C155,st!$B$2:$F$400,3,FALSE())),""))),"")</f>
        <v>1</v>
      </c>
      <c r="F155" s="35" t="str">
        <f>IFERROR(IF($A155="HDC",IF(VLOOKUP($C155,hdc!$B$2:$F$1600,4,FALSE())="","",VLOOKUP($C155,hdc!$B$2:$F$1600,4,FALSE())),IF($A155="NAUTICS",IF(VLOOKUP($C155,nautics!$B$2:$F$1200,4,FALSE())="","",VLOOKUP($C155,nautics!$B$2:$F$1200,4,FALSE())),IF($A155="ST",IF(VLOOKUP($C155,st!$B$2:$F$400,4,FALSE())="","",VLOOKUP($C155,st!$B$2:$F$400,4,FALSE())),""))),"")</f>
        <v/>
      </c>
      <c r="G155" s="35" t="str">
        <f>IFERROR(IF($A155="HDC",IF(VLOOKUP($C155,hdc!$B$2:$F$1600,5,FALSE())="","",VLOOKUP($C155,hdc!$B$2:$F$1600,5,FALSE())),IF($A155="NAUTICS",IF(VLOOKUP($C155,nautics!$B$2:$F$1200,5,FALSE())="","",VLOOKUP($C155,nautics!$B$2:$F$1200,5,FALSE())),IF($A155="ST",IF(VLOOKUP($C155,st!$B$2:$F$400,5,FALSE())="","",VLOOKUP($C155,st!$B$2:$F$400,5,FALSE())),""))),"")</f>
        <v/>
      </c>
      <c r="H155" s="35" t="s">
        <v>167</v>
      </c>
      <c r="I155" s="35" t="s">
        <v>31</v>
      </c>
      <c r="J155" s="35" t="s">
        <v>849</v>
      </c>
      <c r="K155" s="35">
        <f t="shared" si="0"/>
        <v>9</v>
      </c>
      <c r="L155" s="35" t="s">
        <v>1909</v>
      </c>
      <c r="M155" s="35" t="s">
        <v>1910</v>
      </c>
      <c r="N155" s="35" t="s">
        <v>1913</v>
      </c>
      <c r="O155" s="35" t="s">
        <v>1914</v>
      </c>
      <c r="P155" s="35" t="s">
        <v>1921</v>
      </c>
      <c r="Q155" s="35" t="s">
        <v>1922</v>
      </c>
      <c r="R155" s="35" t="s">
        <v>247</v>
      </c>
      <c r="S155" s="35" t="s">
        <v>1913</v>
      </c>
      <c r="T155" s="35" t="s">
        <v>1914</v>
      </c>
      <c r="U155" s="35" t="s">
        <v>89</v>
      </c>
      <c r="W155" s="35" t="s">
        <v>78</v>
      </c>
      <c r="X155" s="35" t="s">
        <v>59</v>
      </c>
      <c r="Y155" s="35" t="s">
        <v>89</v>
      </c>
      <c r="Z155" s="35" t="s">
        <v>89</v>
      </c>
    </row>
    <row r="156" spans="1:26" ht="15" customHeight="1">
      <c r="A156" s="35" t="s">
        <v>1300</v>
      </c>
      <c r="B156" s="35" t="s">
        <v>677</v>
      </c>
      <c r="C156" s="35" t="s">
        <v>1924</v>
      </c>
      <c r="D156" s="35">
        <f>IFERROR(IF($A156="HDC",IF(VLOOKUP($C156,hdc!$B$2:$F$1600,2,FALSE())="","",VLOOKUP($C156,hdc!$B$2:$F$1600,2,FALSE())),IF($A156="NAUTICS",IF(VLOOKUP($C156,nautics!$B$2:$F$1200,2,FALSE())="","",VLOOKUP($C156,nautics!$B$2:$F$1200,2,FALSE())),IF($A156="ST",IF(VLOOKUP($C156,st!$B$2:$F$400,2,FALSE())="","",VLOOKUP($C156,st!$B$2:$F$400,2,FALSE())),""))),"")</f>
        <v>1</v>
      </c>
      <c r="E156" s="35">
        <f>IFERROR(IF($A156="HDC",IF(VLOOKUP($C156,hdc!$B$2:$F$1600,3,FALSE())="","",VLOOKUP($C156,hdc!$B$2:$F$1600,3,FALSE())),IF($A156="NAUTICS",IF(VLOOKUP($C156,nautics!$B$2:$F$1200,3,FALSE())="","",VLOOKUP($C156,nautics!$B$2:$F$1200,3,FALSE())),IF($A156="ST",IF(VLOOKUP($C156,st!$B$2:$F$400,3,FALSE())="","",VLOOKUP($C156,st!$B$2:$F$400,3,FALSE())),""))),"")</f>
        <v>1</v>
      </c>
      <c r="F156" s="35" t="str">
        <f>IFERROR(IF($A156="HDC",IF(VLOOKUP($C156,hdc!$B$2:$F$1600,4,FALSE())="","",VLOOKUP($C156,hdc!$B$2:$F$1600,4,FALSE())),IF($A156="NAUTICS",IF(VLOOKUP($C156,nautics!$B$2:$F$1200,4,FALSE())="","",VLOOKUP($C156,nautics!$B$2:$F$1200,4,FALSE())),IF($A156="ST",IF(VLOOKUP($C156,st!$B$2:$F$400,4,FALSE())="","",VLOOKUP($C156,st!$B$2:$F$400,4,FALSE())),""))),"")</f>
        <v/>
      </c>
      <c r="G156" s="35" t="str">
        <f>IFERROR(IF($A156="HDC",IF(VLOOKUP($C156,hdc!$B$2:$F$1600,5,FALSE())="","",VLOOKUP($C156,hdc!$B$2:$F$1600,5,FALSE())),IF($A156="NAUTICS",IF(VLOOKUP($C156,nautics!$B$2:$F$1200,5,FALSE())="","",VLOOKUP($C156,nautics!$B$2:$F$1200,5,FALSE())),IF($A156="ST",IF(VLOOKUP($C156,st!$B$2:$F$400,5,FALSE())="","",VLOOKUP($C156,st!$B$2:$F$400,5,FALSE())),""))),"")</f>
        <v/>
      </c>
      <c r="H156" s="35" t="s">
        <v>167</v>
      </c>
      <c r="I156" s="35" t="s">
        <v>31</v>
      </c>
      <c r="J156" s="35" t="s">
        <v>1928</v>
      </c>
      <c r="K156" s="35">
        <f t="shared" si="0"/>
        <v>15</v>
      </c>
      <c r="L156" s="35" t="s">
        <v>1930</v>
      </c>
      <c r="M156" s="35" t="s">
        <v>1931</v>
      </c>
      <c r="N156" s="35" t="s">
        <v>1397</v>
      </c>
      <c r="O156" s="35" t="s">
        <v>1398</v>
      </c>
      <c r="P156" s="35" t="s">
        <v>1933</v>
      </c>
      <c r="Q156" s="35" t="s">
        <v>1934</v>
      </c>
      <c r="R156" s="35" t="s">
        <v>293</v>
      </c>
      <c r="S156" s="35" t="s">
        <v>642</v>
      </c>
      <c r="T156" s="35" t="s">
        <v>643</v>
      </c>
      <c r="U156" s="35" t="s">
        <v>1938</v>
      </c>
      <c r="W156" s="35" t="s">
        <v>57</v>
      </c>
      <c r="X156" s="35" t="s">
        <v>876</v>
      </c>
      <c r="Y156" s="35" t="s">
        <v>1402</v>
      </c>
      <c r="Z156" s="35" t="s">
        <v>1940</v>
      </c>
    </row>
    <row r="157" spans="1:26" ht="15" customHeight="1">
      <c r="A157" s="35" t="s">
        <v>1300</v>
      </c>
      <c r="B157" s="35" t="s">
        <v>677</v>
      </c>
      <c r="C157" s="35" t="s">
        <v>1942</v>
      </c>
      <c r="D157" s="35">
        <f>IFERROR(IF($A157="HDC",IF(VLOOKUP($C157,hdc!$B$2:$F$1600,2,FALSE())="","",VLOOKUP($C157,hdc!$B$2:$F$1600,2,FALSE())),IF($A157="NAUTICS",IF(VLOOKUP($C157,nautics!$B$2:$F$1200,2,FALSE())="","",VLOOKUP($C157,nautics!$B$2:$F$1200,2,FALSE())),IF($A157="ST",IF(VLOOKUP($C157,st!$B$2:$F$400,2,FALSE())="","",VLOOKUP($C157,st!$B$2:$F$400,2,FALSE())),""))),"")</f>
        <v>1</v>
      </c>
      <c r="E157" s="35">
        <f>IFERROR(IF($A157="HDC",IF(VLOOKUP($C157,hdc!$B$2:$F$1600,3,FALSE())="","",VLOOKUP($C157,hdc!$B$2:$F$1600,3,FALSE())),IF($A157="NAUTICS",IF(VLOOKUP($C157,nautics!$B$2:$F$1200,3,FALSE())="","",VLOOKUP($C157,nautics!$B$2:$F$1200,3,FALSE())),IF($A157="ST",IF(VLOOKUP($C157,st!$B$2:$F$400,3,FALSE())="","",VLOOKUP($C157,st!$B$2:$F$400,3,FALSE())),""))),"")</f>
        <v>1</v>
      </c>
      <c r="F157" s="35" t="str">
        <f>IFERROR(IF($A157="HDC",IF(VLOOKUP($C157,hdc!$B$2:$F$1600,4,FALSE())="","",VLOOKUP($C157,hdc!$B$2:$F$1600,4,FALSE())),IF($A157="NAUTICS",IF(VLOOKUP($C157,nautics!$B$2:$F$1200,4,FALSE())="","",VLOOKUP($C157,nautics!$B$2:$F$1200,4,FALSE())),IF($A157="ST",IF(VLOOKUP($C157,st!$B$2:$F$400,4,FALSE())="","",VLOOKUP($C157,st!$B$2:$F$400,4,FALSE())),""))),"")</f>
        <v/>
      </c>
      <c r="G157" s="35" t="str">
        <f>IFERROR(IF($A157="HDC",IF(VLOOKUP($C157,hdc!$B$2:$F$1600,5,FALSE())="","",VLOOKUP($C157,hdc!$B$2:$F$1600,5,FALSE())),IF($A157="NAUTICS",IF(VLOOKUP($C157,nautics!$B$2:$F$1200,5,FALSE())="","",VLOOKUP($C157,nautics!$B$2:$F$1200,5,FALSE())),IF($A157="ST",IF(VLOOKUP($C157,st!$B$2:$F$400,5,FALSE())="","",VLOOKUP($C157,st!$B$2:$F$400,5,FALSE())),""))),"")</f>
        <v/>
      </c>
      <c r="H157" s="35" t="s">
        <v>167</v>
      </c>
      <c r="I157" s="35" t="s">
        <v>31</v>
      </c>
      <c r="J157" s="35" t="s">
        <v>1945</v>
      </c>
      <c r="K157" s="35">
        <f t="shared" si="0"/>
        <v>13</v>
      </c>
      <c r="L157" s="35" t="s">
        <v>1946</v>
      </c>
      <c r="M157" s="35" t="s">
        <v>1419</v>
      </c>
      <c r="N157" s="35" t="s">
        <v>46</v>
      </c>
      <c r="O157" s="35" t="s">
        <v>49</v>
      </c>
      <c r="P157" s="35" t="s">
        <v>1933</v>
      </c>
      <c r="Q157" s="35" t="s">
        <v>1934</v>
      </c>
      <c r="R157" s="35" t="s">
        <v>293</v>
      </c>
      <c r="S157" s="35" t="s">
        <v>642</v>
      </c>
      <c r="T157" s="35" t="s">
        <v>643</v>
      </c>
      <c r="U157" s="35" t="s">
        <v>1952</v>
      </c>
      <c r="W157" s="35" t="s">
        <v>57</v>
      </c>
      <c r="X157" s="35" t="s">
        <v>59</v>
      </c>
      <c r="Y157" s="35" t="s">
        <v>1954</v>
      </c>
      <c r="Z157" s="35" t="s">
        <v>1940</v>
      </c>
    </row>
    <row r="158" spans="1:26" ht="15" customHeight="1">
      <c r="A158" s="35" t="s">
        <v>1300</v>
      </c>
      <c r="B158" s="35" t="s">
        <v>677</v>
      </c>
      <c r="C158" s="35" t="s">
        <v>1958</v>
      </c>
      <c r="D158" s="35">
        <f>IFERROR(IF($A158="HDC",IF(VLOOKUP($C158,hdc!$B$2:$F$1600,2,FALSE())="","",VLOOKUP($C158,hdc!$B$2:$F$1600,2,FALSE())),IF($A158="NAUTICS",IF(VLOOKUP($C158,nautics!$B$2:$F$1200,2,FALSE())="","",VLOOKUP($C158,nautics!$B$2:$F$1200,2,FALSE())),IF($A158="ST",IF(VLOOKUP($C158,st!$B$2:$F$400,2,FALSE())="","",VLOOKUP($C158,st!$B$2:$F$400,2,FALSE())),""))),"")</f>
        <v>1</v>
      </c>
      <c r="E158" s="35">
        <f>IFERROR(IF($A158="HDC",IF(VLOOKUP($C158,hdc!$B$2:$F$1600,3,FALSE())="","",VLOOKUP($C158,hdc!$B$2:$F$1600,3,FALSE())),IF($A158="NAUTICS",IF(VLOOKUP($C158,nautics!$B$2:$F$1200,3,FALSE())="","",VLOOKUP($C158,nautics!$B$2:$F$1200,3,FALSE())),IF($A158="ST",IF(VLOOKUP($C158,st!$B$2:$F$400,3,FALSE())="","",VLOOKUP($C158,st!$B$2:$F$400,3,FALSE())),""))),"")</f>
        <v>1</v>
      </c>
      <c r="F158" s="35" t="str">
        <f>IFERROR(IF($A158="HDC",IF(VLOOKUP($C158,hdc!$B$2:$F$1600,4,FALSE())="","",VLOOKUP($C158,hdc!$B$2:$F$1600,4,FALSE())),IF($A158="NAUTICS",IF(VLOOKUP($C158,nautics!$B$2:$F$1200,4,FALSE())="","",VLOOKUP($C158,nautics!$B$2:$F$1200,4,FALSE())),IF($A158="ST",IF(VLOOKUP($C158,st!$B$2:$F$400,4,FALSE())="","",VLOOKUP($C158,st!$B$2:$F$400,4,FALSE())),""))),"")</f>
        <v/>
      </c>
      <c r="G158" s="35" t="str">
        <f>IFERROR(IF($A158="HDC",IF(VLOOKUP($C158,hdc!$B$2:$F$1600,5,FALSE())="","",VLOOKUP($C158,hdc!$B$2:$F$1600,5,FALSE())),IF($A158="NAUTICS",IF(VLOOKUP($C158,nautics!$B$2:$F$1200,5,FALSE())="","",VLOOKUP($C158,nautics!$B$2:$F$1200,5,FALSE())),IF($A158="ST",IF(VLOOKUP($C158,st!$B$2:$F$400,5,FALSE())="","",VLOOKUP($C158,st!$B$2:$F$400,5,FALSE())),""))),"")</f>
        <v/>
      </c>
      <c r="H158" s="35" t="s">
        <v>167</v>
      </c>
      <c r="I158" s="35" t="s">
        <v>31</v>
      </c>
      <c r="J158" s="35" t="s">
        <v>1961</v>
      </c>
      <c r="K158" s="35">
        <f t="shared" si="0"/>
        <v>17</v>
      </c>
      <c r="L158" s="35" t="s">
        <v>1946</v>
      </c>
      <c r="M158" s="35" t="s">
        <v>1419</v>
      </c>
      <c r="N158" s="35" t="s">
        <v>46</v>
      </c>
      <c r="O158" s="35" t="s">
        <v>49</v>
      </c>
      <c r="P158" s="35" t="s">
        <v>1963</v>
      </c>
      <c r="Q158" s="35" t="s">
        <v>1406</v>
      </c>
      <c r="R158" s="35" t="s">
        <v>52</v>
      </c>
      <c r="S158" s="35" t="s">
        <v>46</v>
      </c>
      <c r="T158" s="35" t="s">
        <v>49</v>
      </c>
      <c r="U158" s="35" t="s">
        <v>1964</v>
      </c>
      <c r="W158" s="35" t="s">
        <v>78</v>
      </c>
      <c r="X158" s="35" t="s">
        <v>59</v>
      </c>
      <c r="Y158" s="35" t="s">
        <v>1954</v>
      </c>
      <c r="Z158" s="35" t="s">
        <v>1966</v>
      </c>
    </row>
    <row r="159" spans="1:26" ht="15" customHeight="1">
      <c r="A159" s="35" t="s">
        <v>1300</v>
      </c>
      <c r="B159" s="35" t="s">
        <v>677</v>
      </c>
      <c r="C159" s="35" t="s">
        <v>1968</v>
      </c>
      <c r="D159" s="35">
        <f>IFERROR(IF($A159="HDC",IF(VLOOKUP($C159,hdc!$B$2:$F$1600,2,FALSE())="","",VLOOKUP($C159,hdc!$B$2:$F$1600,2,FALSE())),IF($A159="NAUTICS",IF(VLOOKUP($C159,nautics!$B$2:$F$1200,2,FALSE())="","",VLOOKUP($C159,nautics!$B$2:$F$1200,2,FALSE())),IF($A159="ST",IF(VLOOKUP($C159,st!$B$2:$F$400,2,FALSE())="","",VLOOKUP($C159,st!$B$2:$F$400,2,FALSE())),""))),"")</f>
        <v>1</v>
      </c>
      <c r="E159" s="35">
        <f>IFERROR(IF($A159="HDC",IF(VLOOKUP($C159,hdc!$B$2:$F$1600,3,FALSE())="","",VLOOKUP($C159,hdc!$B$2:$F$1600,3,FALSE())),IF($A159="NAUTICS",IF(VLOOKUP($C159,nautics!$B$2:$F$1200,3,FALSE())="","",VLOOKUP($C159,nautics!$B$2:$F$1200,3,FALSE())),IF($A159="ST",IF(VLOOKUP($C159,st!$B$2:$F$400,3,FALSE())="","",VLOOKUP($C159,st!$B$2:$F$400,3,FALSE())),""))),"")</f>
        <v>1</v>
      </c>
      <c r="F159" s="35" t="str">
        <f>IFERROR(IF($A159="HDC",IF(VLOOKUP($C159,hdc!$B$2:$F$1600,4,FALSE())="","",VLOOKUP($C159,hdc!$B$2:$F$1600,4,FALSE())),IF($A159="NAUTICS",IF(VLOOKUP($C159,nautics!$B$2:$F$1200,4,FALSE())="","",VLOOKUP($C159,nautics!$B$2:$F$1200,4,FALSE())),IF($A159="ST",IF(VLOOKUP($C159,st!$B$2:$F$400,4,FALSE())="","",VLOOKUP($C159,st!$B$2:$F$400,4,FALSE())),""))),"")</f>
        <v/>
      </c>
      <c r="G159" s="35" t="str">
        <f>IFERROR(IF($A159="HDC",IF(VLOOKUP($C159,hdc!$B$2:$F$1600,5,FALSE())="","",VLOOKUP($C159,hdc!$B$2:$F$1600,5,FALSE())),IF($A159="NAUTICS",IF(VLOOKUP($C159,nautics!$B$2:$F$1200,5,FALSE())="","",VLOOKUP($C159,nautics!$B$2:$F$1200,5,FALSE())),IF($A159="ST",IF(VLOOKUP($C159,st!$B$2:$F$400,5,FALSE())="","",VLOOKUP($C159,st!$B$2:$F$400,5,FALSE())),""))),"")</f>
        <v/>
      </c>
      <c r="H159" s="35" t="s">
        <v>167</v>
      </c>
      <c r="I159" s="35" t="s">
        <v>31</v>
      </c>
      <c r="J159" s="35" t="s">
        <v>1970</v>
      </c>
      <c r="K159" s="35">
        <f t="shared" si="0"/>
        <v>16</v>
      </c>
      <c r="L159" s="35" t="s">
        <v>325</v>
      </c>
      <c r="M159" s="35" t="s">
        <v>326</v>
      </c>
      <c r="N159" s="35" t="s">
        <v>46</v>
      </c>
      <c r="O159" s="35" t="s">
        <v>49</v>
      </c>
      <c r="P159" s="35" t="s">
        <v>1963</v>
      </c>
      <c r="Q159" s="35" t="s">
        <v>1406</v>
      </c>
      <c r="R159" s="35" t="s">
        <v>52</v>
      </c>
      <c r="S159" s="35" t="s">
        <v>46</v>
      </c>
      <c r="T159" s="35" t="s">
        <v>49</v>
      </c>
      <c r="U159" s="35" t="s">
        <v>1975</v>
      </c>
      <c r="W159" s="35" t="s">
        <v>78</v>
      </c>
      <c r="X159" s="35" t="s">
        <v>926</v>
      </c>
      <c r="Y159" s="35" t="s">
        <v>329</v>
      </c>
      <c r="Z159" s="35" t="s">
        <v>1966</v>
      </c>
    </row>
    <row r="160" spans="1:26" ht="15" customHeight="1">
      <c r="A160" s="35" t="s">
        <v>1300</v>
      </c>
      <c r="B160" s="35" t="s">
        <v>677</v>
      </c>
      <c r="C160" s="35" t="s">
        <v>1978</v>
      </c>
      <c r="D160" s="35">
        <f>IFERROR(IF($A160="HDC",IF(VLOOKUP($C160,hdc!$B$2:$F$1600,2,FALSE())="","",VLOOKUP($C160,hdc!$B$2:$F$1600,2,FALSE())),IF($A160="NAUTICS",IF(VLOOKUP($C160,nautics!$B$2:$F$1200,2,FALSE())="","",VLOOKUP($C160,nautics!$B$2:$F$1200,2,FALSE())),IF($A160="ST",IF(VLOOKUP($C160,st!$B$2:$F$400,2,FALSE())="","",VLOOKUP($C160,st!$B$2:$F$400,2,FALSE())),""))),"")</f>
        <v>1</v>
      </c>
      <c r="E160" s="35">
        <f>IFERROR(IF($A160="HDC",IF(VLOOKUP($C160,hdc!$B$2:$F$1600,3,FALSE())="","",VLOOKUP($C160,hdc!$B$2:$F$1600,3,FALSE())),IF($A160="NAUTICS",IF(VLOOKUP($C160,nautics!$B$2:$F$1200,3,FALSE())="","",VLOOKUP($C160,nautics!$B$2:$F$1200,3,FALSE())),IF($A160="ST",IF(VLOOKUP($C160,st!$B$2:$F$400,3,FALSE())="","",VLOOKUP($C160,st!$B$2:$F$400,3,FALSE())),""))),"")</f>
        <v>1</v>
      </c>
      <c r="F160" s="35" t="str">
        <f>IFERROR(IF($A160="HDC",IF(VLOOKUP($C160,hdc!$B$2:$F$1600,4,FALSE())="","",VLOOKUP($C160,hdc!$B$2:$F$1600,4,FALSE())),IF($A160="NAUTICS",IF(VLOOKUP($C160,nautics!$B$2:$F$1200,4,FALSE())="","",VLOOKUP($C160,nautics!$B$2:$F$1200,4,FALSE())),IF($A160="ST",IF(VLOOKUP($C160,st!$B$2:$F$400,4,FALSE())="","",VLOOKUP($C160,st!$B$2:$F$400,4,FALSE())),""))),"")</f>
        <v/>
      </c>
      <c r="G160" s="35" t="str">
        <f>IFERROR(IF($A160="HDC",IF(VLOOKUP($C160,hdc!$B$2:$F$1600,5,FALSE())="","",VLOOKUP($C160,hdc!$B$2:$F$1600,5,FALSE())),IF($A160="NAUTICS",IF(VLOOKUP($C160,nautics!$B$2:$F$1200,5,FALSE())="","",VLOOKUP($C160,nautics!$B$2:$F$1200,5,FALSE())),IF($A160="ST",IF(VLOOKUP($C160,st!$B$2:$F$400,5,FALSE())="","",VLOOKUP($C160,st!$B$2:$F$400,5,FALSE())),""))),"")</f>
        <v/>
      </c>
      <c r="H160" s="35" t="s">
        <v>167</v>
      </c>
      <c r="I160" s="35" t="s">
        <v>31</v>
      </c>
      <c r="J160" s="35" t="s">
        <v>1982</v>
      </c>
      <c r="K160" s="35">
        <f t="shared" si="0"/>
        <v>8</v>
      </c>
      <c r="L160" s="35" t="s">
        <v>1930</v>
      </c>
      <c r="M160" s="35" t="s">
        <v>1931</v>
      </c>
      <c r="N160" s="35" t="s">
        <v>1397</v>
      </c>
      <c r="O160" s="35" t="s">
        <v>1398</v>
      </c>
      <c r="P160" s="35" t="s">
        <v>1921</v>
      </c>
      <c r="Q160" s="35" t="s">
        <v>1922</v>
      </c>
      <c r="R160" s="35" t="s">
        <v>52</v>
      </c>
      <c r="S160" s="35" t="s">
        <v>1913</v>
      </c>
      <c r="T160" s="35" t="s">
        <v>1914</v>
      </c>
      <c r="U160" s="35" t="s">
        <v>1986</v>
      </c>
      <c r="W160" s="35" t="s">
        <v>57</v>
      </c>
      <c r="X160" s="35" t="s">
        <v>94</v>
      </c>
      <c r="Y160" s="35" t="s">
        <v>1402</v>
      </c>
      <c r="Z160" s="35" t="s">
        <v>1917</v>
      </c>
    </row>
    <row r="161" spans="1:26" ht="15" customHeight="1">
      <c r="A161" s="35" t="s">
        <v>1300</v>
      </c>
      <c r="B161" s="35" t="s">
        <v>677</v>
      </c>
      <c r="C161" s="35" t="s">
        <v>1988</v>
      </c>
      <c r="D161" s="35">
        <f>IFERROR(IF($A161="HDC",IF(VLOOKUP($C161,hdc!$B$2:$F$1600,2,FALSE())="","",VLOOKUP($C161,hdc!$B$2:$F$1600,2,FALSE())),IF($A161="NAUTICS",IF(VLOOKUP($C161,nautics!$B$2:$F$1200,2,FALSE())="","",VLOOKUP($C161,nautics!$B$2:$F$1200,2,FALSE())),IF($A161="ST",IF(VLOOKUP($C161,st!$B$2:$F$400,2,FALSE())="","",VLOOKUP($C161,st!$B$2:$F$400,2,FALSE())),""))),"")</f>
        <v>1</v>
      </c>
      <c r="E161" s="35">
        <f>IFERROR(IF($A161="HDC",IF(VLOOKUP($C161,hdc!$B$2:$F$1600,3,FALSE())="","",VLOOKUP($C161,hdc!$B$2:$F$1600,3,FALSE())),IF($A161="NAUTICS",IF(VLOOKUP($C161,nautics!$B$2:$F$1200,3,FALSE())="","",VLOOKUP($C161,nautics!$B$2:$F$1200,3,FALSE())),IF($A161="ST",IF(VLOOKUP($C161,st!$B$2:$F$400,3,FALSE())="","",VLOOKUP($C161,st!$B$2:$F$400,3,FALSE())),""))),"")</f>
        <v>1</v>
      </c>
      <c r="F161" s="35" t="str">
        <f>IFERROR(IF($A161="HDC",IF(VLOOKUP($C161,hdc!$B$2:$F$1600,4,FALSE())="","",VLOOKUP($C161,hdc!$B$2:$F$1600,4,FALSE())),IF($A161="NAUTICS",IF(VLOOKUP($C161,nautics!$B$2:$F$1200,4,FALSE())="","",VLOOKUP($C161,nautics!$B$2:$F$1200,4,FALSE())),IF($A161="ST",IF(VLOOKUP($C161,st!$B$2:$F$400,4,FALSE())="","",VLOOKUP($C161,st!$B$2:$F$400,4,FALSE())),""))),"")</f>
        <v/>
      </c>
      <c r="G161" s="35" t="str">
        <f>IFERROR(IF($A161="HDC",IF(VLOOKUP($C161,hdc!$B$2:$F$1600,5,FALSE())="","",VLOOKUP($C161,hdc!$B$2:$F$1600,5,FALSE())),IF($A161="NAUTICS",IF(VLOOKUP($C161,nautics!$B$2:$F$1200,5,FALSE())="","",VLOOKUP($C161,nautics!$B$2:$F$1200,5,FALSE())),IF($A161="ST",IF(VLOOKUP($C161,st!$B$2:$F$400,5,FALSE())="","",VLOOKUP($C161,st!$B$2:$F$400,5,FALSE())),""))),"")</f>
        <v/>
      </c>
      <c r="H161" s="35" t="s">
        <v>167</v>
      </c>
      <c r="I161" s="35" t="s">
        <v>31</v>
      </c>
      <c r="J161" s="35" t="s">
        <v>1990</v>
      </c>
      <c r="K161" s="35">
        <f t="shared" si="0"/>
        <v>45</v>
      </c>
      <c r="L161" s="35" t="s">
        <v>325</v>
      </c>
      <c r="M161" s="35" t="s">
        <v>326</v>
      </c>
      <c r="N161" s="35" t="s">
        <v>46</v>
      </c>
      <c r="O161" s="35" t="s">
        <v>49</v>
      </c>
      <c r="P161" s="35" t="s">
        <v>1992</v>
      </c>
      <c r="Q161" s="35" t="s">
        <v>1993</v>
      </c>
      <c r="R161" s="35" t="s">
        <v>965</v>
      </c>
      <c r="S161" s="35" t="s">
        <v>1996</v>
      </c>
      <c r="T161" s="35" t="s">
        <v>1997</v>
      </c>
      <c r="U161" s="35" t="s">
        <v>1998</v>
      </c>
      <c r="W161" s="35" t="s">
        <v>57</v>
      </c>
      <c r="X161" s="35" t="s">
        <v>926</v>
      </c>
      <c r="Y161" s="35" t="s">
        <v>329</v>
      </c>
      <c r="Z161" s="35" t="s">
        <v>2000</v>
      </c>
    </row>
    <row r="162" spans="1:26" ht="15" customHeight="1">
      <c r="A162" s="35" t="s">
        <v>1300</v>
      </c>
      <c r="B162" s="35" t="s">
        <v>677</v>
      </c>
      <c r="C162" s="35" t="s">
        <v>2001</v>
      </c>
      <c r="D162" s="35">
        <f>IFERROR(IF($A162="HDC",IF(VLOOKUP($C162,hdc!$B$2:$F$1600,2,FALSE())="","",VLOOKUP($C162,hdc!$B$2:$F$1600,2,FALSE())),IF($A162="NAUTICS",IF(VLOOKUP($C162,nautics!$B$2:$F$1200,2,FALSE())="","",VLOOKUP($C162,nautics!$B$2:$F$1200,2,FALSE())),IF($A162="ST",IF(VLOOKUP($C162,st!$B$2:$F$400,2,FALSE())="","",VLOOKUP($C162,st!$B$2:$F$400,2,FALSE())),""))),"")</f>
        <v>1</v>
      </c>
      <c r="E162" s="35">
        <f>IFERROR(IF($A162="HDC",IF(VLOOKUP($C162,hdc!$B$2:$F$1600,3,FALSE())="","",VLOOKUP($C162,hdc!$B$2:$F$1600,3,FALSE())),IF($A162="NAUTICS",IF(VLOOKUP($C162,nautics!$B$2:$F$1200,3,FALSE())="","",VLOOKUP($C162,nautics!$B$2:$F$1200,3,FALSE())),IF($A162="ST",IF(VLOOKUP($C162,st!$B$2:$F$400,3,FALSE())="","",VLOOKUP($C162,st!$B$2:$F$400,3,FALSE())),""))),"")</f>
        <v>1</v>
      </c>
      <c r="F162" s="35" t="str">
        <f>IFERROR(IF($A162="HDC",IF(VLOOKUP($C162,hdc!$B$2:$F$1600,4,FALSE())="","",VLOOKUP($C162,hdc!$B$2:$F$1600,4,FALSE())),IF($A162="NAUTICS",IF(VLOOKUP($C162,nautics!$B$2:$F$1200,4,FALSE())="","",VLOOKUP($C162,nautics!$B$2:$F$1200,4,FALSE())),IF($A162="ST",IF(VLOOKUP($C162,st!$B$2:$F$400,4,FALSE())="","",VLOOKUP($C162,st!$B$2:$F$400,4,FALSE())),""))),"")</f>
        <v/>
      </c>
      <c r="G162" s="35" t="str">
        <f>IFERROR(IF($A162="HDC",IF(VLOOKUP($C162,hdc!$B$2:$F$1600,5,FALSE())="","",VLOOKUP($C162,hdc!$B$2:$F$1600,5,FALSE())),IF($A162="NAUTICS",IF(VLOOKUP($C162,nautics!$B$2:$F$1200,5,FALSE())="","",VLOOKUP($C162,nautics!$B$2:$F$1200,5,FALSE())),IF($A162="ST",IF(VLOOKUP($C162,st!$B$2:$F$400,5,FALSE())="","",VLOOKUP($C162,st!$B$2:$F$400,5,FALSE())),""))),"")</f>
        <v/>
      </c>
      <c r="H162" s="35" t="s">
        <v>167</v>
      </c>
      <c r="I162" s="35" t="s">
        <v>31</v>
      </c>
      <c r="J162" s="35" t="s">
        <v>2003</v>
      </c>
      <c r="K162" s="35">
        <f t="shared" si="0"/>
        <v>8</v>
      </c>
      <c r="L162" s="35" t="s">
        <v>2005</v>
      </c>
      <c r="M162" s="35" t="s">
        <v>2006</v>
      </c>
      <c r="N162" s="35" t="s">
        <v>2007</v>
      </c>
      <c r="O162" s="35" t="s">
        <v>1997</v>
      </c>
      <c r="P162" s="35" t="s">
        <v>1992</v>
      </c>
      <c r="Q162" s="35" t="s">
        <v>1993</v>
      </c>
      <c r="R162" s="35" t="s">
        <v>965</v>
      </c>
      <c r="S162" s="35" t="s">
        <v>1996</v>
      </c>
      <c r="T162" s="35" t="s">
        <v>1997</v>
      </c>
      <c r="U162" s="35" t="s">
        <v>2009</v>
      </c>
      <c r="W162" s="35" t="s">
        <v>57</v>
      </c>
      <c r="X162" s="35" t="s">
        <v>59</v>
      </c>
      <c r="Y162" s="35" t="s">
        <v>2012</v>
      </c>
      <c r="Z162" s="35" t="s">
        <v>2000</v>
      </c>
    </row>
    <row r="163" spans="1:26" ht="15" customHeight="1">
      <c r="A163" s="35" t="s">
        <v>1300</v>
      </c>
      <c r="B163" s="35" t="s">
        <v>677</v>
      </c>
      <c r="C163" s="35" t="s">
        <v>2013</v>
      </c>
      <c r="D163" s="35">
        <f>IFERROR(IF($A163="HDC",IF(VLOOKUP($C163,hdc!$B$2:$F$1600,2,FALSE())="","",VLOOKUP($C163,hdc!$B$2:$F$1600,2,FALSE())),IF($A163="NAUTICS",IF(VLOOKUP($C163,nautics!$B$2:$F$1200,2,FALSE())="","",VLOOKUP($C163,nautics!$B$2:$F$1200,2,FALSE())),IF($A163="ST",IF(VLOOKUP($C163,st!$B$2:$F$400,2,FALSE())="","",VLOOKUP($C163,st!$B$2:$F$400,2,FALSE())),""))),"")</f>
        <v>1</v>
      </c>
      <c r="E163" s="35">
        <f>IFERROR(IF($A163="HDC",IF(VLOOKUP($C163,hdc!$B$2:$F$1600,3,FALSE())="","",VLOOKUP($C163,hdc!$B$2:$F$1600,3,FALSE())),IF($A163="NAUTICS",IF(VLOOKUP($C163,nautics!$B$2:$F$1200,3,FALSE())="","",VLOOKUP($C163,nautics!$B$2:$F$1200,3,FALSE())),IF($A163="ST",IF(VLOOKUP($C163,st!$B$2:$F$400,3,FALSE())="","",VLOOKUP($C163,st!$B$2:$F$400,3,FALSE())),""))),"")</f>
        <v>1</v>
      </c>
      <c r="F163" s="35" t="str">
        <f>IFERROR(IF($A163="HDC",IF(VLOOKUP($C163,hdc!$B$2:$F$1600,4,FALSE())="","",VLOOKUP($C163,hdc!$B$2:$F$1600,4,FALSE())),IF($A163="NAUTICS",IF(VLOOKUP($C163,nautics!$B$2:$F$1200,4,FALSE())="","",VLOOKUP($C163,nautics!$B$2:$F$1200,4,FALSE())),IF($A163="ST",IF(VLOOKUP($C163,st!$B$2:$F$400,4,FALSE())="","",VLOOKUP($C163,st!$B$2:$F$400,4,FALSE())),""))),"")</f>
        <v/>
      </c>
      <c r="G163" s="35" t="str">
        <f>IFERROR(IF($A163="HDC",IF(VLOOKUP($C163,hdc!$B$2:$F$1600,5,FALSE())="","",VLOOKUP($C163,hdc!$B$2:$F$1600,5,FALSE())),IF($A163="NAUTICS",IF(VLOOKUP($C163,nautics!$B$2:$F$1200,5,FALSE())="","",VLOOKUP($C163,nautics!$B$2:$F$1200,5,FALSE())),IF($A163="ST",IF(VLOOKUP($C163,st!$B$2:$F$400,5,FALSE())="","",VLOOKUP($C163,st!$B$2:$F$400,5,FALSE())),""))),"")</f>
        <v/>
      </c>
      <c r="H163" s="35" t="s">
        <v>167</v>
      </c>
      <c r="I163" s="35" t="s">
        <v>31</v>
      </c>
      <c r="J163" s="35" t="s">
        <v>2015</v>
      </c>
      <c r="K163" s="35">
        <f t="shared" si="0"/>
        <v>12</v>
      </c>
      <c r="L163" s="35" t="s">
        <v>2005</v>
      </c>
      <c r="M163" s="35" t="s">
        <v>2006</v>
      </c>
      <c r="N163" s="35" t="s">
        <v>2007</v>
      </c>
      <c r="O163" s="35" t="s">
        <v>1997</v>
      </c>
      <c r="P163" s="35" t="s">
        <v>2018</v>
      </c>
      <c r="Q163" s="35" t="s">
        <v>2006</v>
      </c>
      <c r="R163" s="35" t="s">
        <v>52</v>
      </c>
      <c r="S163" s="35" t="s">
        <v>2019</v>
      </c>
      <c r="T163" s="35" t="s">
        <v>2020</v>
      </c>
      <c r="U163" s="35" t="s">
        <v>2023</v>
      </c>
      <c r="W163" s="35" t="s">
        <v>57</v>
      </c>
      <c r="X163" s="35" t="s">
        <v>59</v>
      </c>
      <c r="Y163" s="35" t="s">
        <v>2012</v>
      </c>
      <c r="Z163" s="35" t="s">
        <v>2027</v>
      </c>
    </row>
    <row r="164" spans="1:26" ht="15" customHeight="1">
      <c r="A164" s="35" t="s">
        <v>1300</v>
      </c>
      <c r="B164" s="35" t="s">
        <v>677</v>
      </c>
      <c r="C164" s="35" t="s">
        <v>2029</v>
      </c>
      <c r="D164" s="35">
        <f>IFERROR(IF($A164="HDC",IF(VLOOKUP($C164,hdc!$B$2:$F$1600,2,FALSE())="","",VLOOKUP($C164,hdc!$B$2:$F$1600,2,FALSE())),IF($A164="NAUTICS",IF(VLOOKUP($C164,nautics!$B$2:$F$1200,2,FALSE())="","",VLOOKUP($C164,nautics!$B$2:$F$1200,2,FALSE())),IF($A164="ST",IF(VLOOKUP($C164,st!$B$2:$F$400,2,FALSE())="","",VLOOKUP($C164,st!$B$2:$F$400,2,FALSE())),""))),"")</f>
        <v>1</v>
      </c>
      <c r="E164" s="35">
        <f>IFERROR(IF($A164="HDC",IF(VLOOKUP($C164,hdc!$B$2:$F$1600,3,FALSE())="","",VLOOKUP($C164,hdc!$B$2:$F$1600,3,FALSE())),IF($A164="NAUTICS",IF(VLOOKUP($C164,nautics!$B$2:$F$1200,3,FALSE())="","",VLOOKUP($C164,nautics!$B$2:$F$1200,3,FALSE())),IF($A164="ST",IF(VLOOKUP($C164,st!$B$2:$F$400,3,FALSE())="","",VLOOKUP($C164,st!$B$2:$F$400,3,FALSE())),""))),"")</f>
        <v>1</v>
      </c>
      <c r="F164" s="35" t="str">
        <f>IFERROR(IF($A164="HDC",IF(VLOOKUP($C164,hdc!$B$2:$F$1600,4,FALSE())="","",VLOOKUP($C164,hdc!$B$2:$F$1600,4,FALSE())),IF($A164="NAUTICS",IF(VLOOKUP($C164,nautics!$B$2:$F$1200,4,FALSE())="","",VLOOKUP($C164,nautics!$B$2:$F$1200,4,FALSE())),IF($A164="ST",IF(VLOOKUP($C164,st!$B$2:$F$400,4,FALSE())="","",VLOOKUP($C164,st!$B$2:$F$400,4,FALSE())),""))),"")</f>
        <v/>
      </c>
      <c r="G164" s="35" t="str">
        <f>IFERROR(IF($A164="HDC",IF(VLOOKUP($C164,hdc!$B$2:$F$1600,5,FALSE())="","",VLOOKUP($C164,hdc!$B$2:$F$1600,5,FALSE())),IF($A164="NAUTICS",IF(VLOOKUP($C164,nautics!$B$2:$F$1200,5,FALSE())="","",VLOOKUP($C164,nautics!$B$2:$F$1200,5,FALSE())),IF($A164="ST",IF(VLOOKUP($C164,st!$B$2:$F$400,5,FALSE())="","",VLOOKUP($C164,st!$B$2:$F$400,5,FALSE())),""))),"")</f>
        <v/>
      </c>
      <c r="H164" s="35" t="s">
        <v>167</v>
      </c>
      <c r="I164" s="35" t="s">
        <v>31</v>
      </c>
      <c r="J164" s="35" t="s">
        <v>216</v>
      </c>
      <c r="K164" s="35">
        <f t="shared" si="0"/>
        <v>15</v>
      </c>
      <c r="L164" s="35" t="s">
        <v>2032</v>
      </c>
      <c r="M164" s="35" t="s">
        <v>2033</v>
      </c>
      <c r="N164" s="35" t="s">
        <v>2019</v>
      </c>
      <c r="O164" s="35" t="s">
        <v>2020</v>
      </c>
      <c r="P164" s="35" t="s">
        <v>2018</v>
      </c>
      <c r="Q164" s="35" t="s">
        <v>2006</v>
      </c>
      <c r="R164" s="35" t="s">
        <v>247</v>
      </c>
      <c r="S164" s="35" t="s">
        <v>2019</v>
      </c>
      <c r="T164" s="35" t="s">
        <v>2020</v>
      </c>
      <c r="U164" s="35" t="s">
        <v>89</v>
      </c>
      <c r="W164" s="35" t="s">
        <v>78</v>
      </c>
      <c r="X164" s="35" t="s">
        <v>59</v>
      </c>
      <c r="Y164" s="35" t="s">
        <v>89</v>
      </c>
      <c r="Z164" s="35" t="s">
        <v>89</v>
      </c>
    </row>
    <row r="165" spans="1:26" ht="15" customHeight="1">
      <c r="A165" s="35" t="s">
        <v>1300</v>
      </c>
      <c r="B165" s="35" t="s">
        <v>677</v>
      </c>
      <c r="C165" s="35" t="s">
        <v>2036</v>
      </c>
      <c r="D165" s="35">
        <f>IFERROR(IF($A165="HDC",IF(VLOOKUP($C165,hdc!$B$2:$F$1600,2,FALSE())="","",VLOOKUP($C165,hdc!$B$2:$F$1600,2,FALSE())),IF($A165="NAUTICS",IF(VLOOKUP($C165,nautics!$B$2:$F$1200,2,FALSE())="","",VLOOKUP($C165,nautics!$B$2:$F$1200,2,FALSE())),IF($A165="ST",IF(VLOOKUP($C165,st!$B$2:$F$400,2,FALSE())="","",VLOOKUP($C165,st!$B$2:$F$400,2,FALSE())),""))),"")</f>
        <v>1</v>
      </c>
      <c r="E165" s="35">
        <f>IFERROR(IF($A165="HDC",IF(VLOOKUP($C165,hdc!$B$2:$F$1600,3,FALSE())="","",VLOOKUP($C165,hdc!$B$2:$F$1600,3,FALSE())),IF($A165="NAUTICS",IF(VLOOKUP($C165,nautics!$B$2:$F$1200,3,FALSE())="","",VLOOKUP($C165,nautics!$B$2:$F$1200,3,FALSE())),IF($A165="ST",IF(VLOOKUP($C165,st!$B$2:$F$400,3,FALSE())="","",VLOOKUP($C165,st!$B$2:$F$400,3,FALSE())),""))),"")</f>
        <v>1</v>
      </c>
      <c r="F165" s="35" t="str">
        <f>IFERROR(IF($A165="HDC",IF(VLOOKUP($C165,hdc!$B$2:$F$1600,4,FALSE())="","",VLOOKUP($C165,hdc!$B$2:$F$1600,4,FALSE())),IF($A165="NAUTICS",IF(VLOOKUP($C165,nautics!$B$2:$F$1200,4,FALSE())="","",VLOOKUP($C165,nautics!$B$2:$F$1200,4,FALSE())),IF($A165="ST",IF(VLOOKUP($C165,st!$B$2:$F$400,4,FALSE())="","",VLOOKUP($C165,st!$B$2:$F$400,4,FALSE())),""))),"")</f>
        <v/>
      </c>
      <c r="G165" s="35" t="str">
        <f>IFERROR(IF($A165="HDC",IF(VLOOKUP($C165,hdc!$B$2:$F$1600,5,FALSE())="","",VLOOKUP($C165,hdc!$B$2:$F$1600,5,FALSE())),IF($A165="NAUTICS",IF(VLOOKUP($C165,nautics!$B$2:$F$1200,5,FALSE())="","",VLOOKUP($C165,nautics!$B$2:$F$1200,5,FALSE())),IF($A165="ST",IF(VLOOKUP($C165,st!$B$2:$F$400,5,FALSE())="","",VLOOKUP($C165,st!$B$2:$F$400,5,FALSE())),""))),"")</f>
        <v/>
      </c>
      <c r="H165" s="35" t="s">
        <v>167</v>
      </c>
      <c r="I165" s="35" t="s">
        <v>31</v>
      </c>
      <c r="J165" s="35" t="s">
        <v>2039</v>
      </c>
      <c r="K165" s="35">
        <f t="shared" si="0"/>
        <v>21</v>
      </c>
      <c r="L165" s="35" t="s">
        <v>2032</v>
      </c>
      <c r="M165" s="35" t="s">
        <v>2033</v>
      </c>
      <c r="N165" s="35" t="s">
        <v>2019</v>
      </c>
      <c r="O165" s="35" t="s">
        <v>2020</v>
      </c>
      <c r="P165" s="35" t="s">
        <v>2041</v>
      </c>
      <c r="Q165" s="35" t="s">
        <v>2006</v>
      </c>
      <c r="R165" s="35" t="s">
        <v>247</v>
      </c>
      <c r="S165" s="35" t="s">
        <v>2043</v>
      </c>
      <c r="T165" s="35" t="s">
        <v>1997</v>
      </c>
      <c r="U165" s="35" t="s">
        <v>89</v>
      </c>
      <c r="W165" s="35" t="s">
        <v>57</v>
      </c>
      <c r="X165" s="35" t="s">
        <v>59</v>
      </c>
      <c r="Y165" s="35" t="s">
        <v>89</v>
      </c>
      <c r="Z165" s="35" t="s">
        <v>89</v>
      </c>
    </row>
    <row r="166" spans="1:26" ht="15" customHeight="1">
      <c r="A166" s="35" t="s">
        <v>1300</v>
      </c>
      <c r="B166" s="35" t="s">
        <v>677</v>
      </c>
      <c r="C166" s="35" t="s">
        <v>2048</v>
      </c>
      <c r="D166" s="35">
        <f>IFERROR(IF($A166="HDC",IF(VLOOKUP($C166,hdc!$B$2:$F$1600,2,FALSE())="","",VLOOKUP($C166,hdc!$B$2:$F$1600,2,FALSE())),IF($A166="NAUTICS",IF(VLOOKUP($C166,nautics!$B$2:$F$1200,2,FALSE())="","",VLOOKUP($C166,nautics!$B$2:$F$1200,2,FALSE())),IF($A166="ST",IF(VLOOKUP($C166,st!$B$2:$F$400,2,FALSE())="","",VLOOKUP($C166,st!$B$2:$F$400,2,FALSE())),""))),"")</f>
        <v>1</v>
      </c>
      <c r="E166" s="35">
        <f>IFERROR(IF($A166="HDC",IF(VLOOKUP($C166,hdc!$B$2:$F$1600,3,FALSE())="","",VLOOKUP($C166,hdc!$B$2:$F$1600,3,FALSE())),IF($A166="NAUTICS",IF(VLOOKUP($C166,nautics!$B$2:$F$1200,3,FALSE())="","",VLOOKUP($C166,nautics!$B$2:$F$1200,3,FALSE())),IF($A166="ST",IF(VLOOKUP($C166,st!$B$2:$F$400,3,FALSE())="","",VLOOKUP($C166,st!$B$2:$F$400,3,FALSE())),""))),"")</f>
        <v>1</v>
      </c>
      <c r="F166" s="35" t="str">
        <f>IFERROR(IF($A166="HDC",IF(VLOOKUP($C166,hdc!$B$2:$F$1600,4,FALSE())="","",VLOOKUP($C166,hdc!$B$2:$F$1600,4,FALSE())),IF($A166="NAUTICS",IF(VLOOKUP($C166,nautics!$B$2:$F$1200,4,FALSE())="","",VLOOKUP($C166,nautics!$B$2:$F$1200,4,FALSE())),IF($A166="ST",IF(VLOOKUP($C166,st!$B$2:$F$400,4,FALSE())="","",VLOOKUP($C166,st!$B$2:$F$400,4,FALSE())),""))),"")</f>
        <v/>
      </c>
      <c r="G166" s="35" t="str">
        <f>IFERROR(IF($A166="HDC",IF(VLOOKUP($C166,hdc!$B$2:$F$1600,5,FALSE())="","",VLOOKUP($C166,hdc!$B$2:$F$1600,5,FALSE())),IF($A166="NAUTICS",IF(VLOOKUP($C166,nautics!$B$2:$F$1200,5,FALSE())="","",VLOOKUP($C166,nautics!$B$2:$F$1200,5,FALSE())),IF($A166="ST",IF(VLOOKUP($C166,st!$B$2:$F$400,5,FALSE())="","",VLOOKUP($C166,st!$B$2:$F$400,5,FALSE())),""))),"")</f>
        <v/>
      </c>
      <c r="H166" s="35" t="s">
        <v>167</v>
      </c>
      <c r="I166" s="35" t="s">
        <v>31</v>
      </c>
      <c r="J166" s="35" t="s">
        <v>2050</v>
      </c>
      <c r="K166" s="35">
        <f t="shared" si="0"/>
        <v>25</v>
      </c>
      <c r="L166" s="35" t="s">
        <v>2041</v>
      </c>
      <c r="M166" s="35" t="s">
        <v>2006</v>
      </c>
      <c r="N166" s="35" t="s">
        <v>2043</v>
      </c>
      <c r="O166" s="35" t="s">
        <v>1997</v>
      </c>
      <c r="P166" s="35" t="s">
        <v>2053</v>
      </c>
      <c r="Q166" s="35" t="s">
        <v>2006</v>
      </c>
      <c r="R166" s="35" t="s">
        <v>247</v>
      </c>
      <c r="S166" s="35" t="s">
        <v>2055</v>
      </c>
      <c r="T166" s="35" t="s">
        <v>1997</v>
      </c>
      <c r="U166" s="35" t="s">
        <v>89</v>
      </c>
      <c r="W166" s="35" t="s">
        <v>57</v>
      </c>
      <c r="X166" s="35" t="s">
        <v>59</v>
      </c>
      <c r="Y166" s="35" t="s">
        <v>89</v>
      </c>
      <c r="Z166" s="35" t="s">
        <v>89</v>
      </c>
    </row>
    <row r="167" spans="1:26" ht="15" customHeight="1">
      <c r="A167" s="35" t="s">
        <v>1300</v>
      </c>
      <c r="B167" s="35" t="s">
        <v>677</v>
      </c>
      <c r="C167" s="35" t="s">
        <v>2058</v>
      </c>
      <c r="D167" s="35">
        <f>IFERROR(IF($A167="HDC",IF(VLOOKUP($C167,hdc!$B$2:$F$1600,2,FALSE())="","",VLOOKUP($C167,hdc!$B$2:$F$1600,2,FALSE())),IF($A167="NAUTICS",IF(VLOOKUP($C167,nautics!$B$2:$F$1200,2,FALSE())="","",VLOOKUP($C167,nautics!$B$2:$F$1200,2,FALSE())),IF($A167="ST",IF(VLOOKUP($C167,st!$B$2:$F$400,2,FALSE())="","",VLOOKUP($C167,st!$B$2:$F$400,2,FALSE())),""))),"")</f>
        <v>1</v>
      </c>
      <c r="E167" s="35">
        <f>IFERROR(IF($A167="HDC",IF(VLOOKUP($C167,hdc!$B$2:$F$1600,3,FALSE())="","",VLOOKUP($C167,hdc!$B$2:$F$1600,3,FALSE())),IF($A167="NAUTICS",IF(VLOOKUP($C167,nautics!$B$2:$F$1200,3,FALSE())="","",VLOOKUP($C167,nautics!$B$2:$F$1200,3,FALSE())),IF($A167="ST",IF(VLOOKUP($C167,st!$B$2:$F$400,3,FALSE())="","",VLOOKUP($C167,st!$B$2:$F$400,3,FALSE())),""))),"")</f>
        <v>1</v>
      </c>
      <c r="F167" s="35" t="str">
        <f>IFERROR(IF($A167="HDC",IF(VLOOKUP($C167,hdc!$B$2:$F$1600,4,FALSE())="","",VLOOKUP($C167,hdc!$B$2:$F$1600,4,FALSE())),IF($A167="NAUTICS",IF(VLOOKUP($C167,nautics!$B$2:$F$1200,4,FALSE())="","",VLOOKUP($C167,nautics!$B$2:$F$1200,4,FALSE())),IF($A167="ST",IF(VLOOKUP($C167,st!$B$2:$F$400,4,FALSE())="","",VLOOKUP($C167,st!$B$2:$F$400,4,FALSE())),""))),"")</f>
        <v/>
      </c>
      <c r="G167" s="35" t="str">
        <f>IFERROR(IF($A167="HDC",IF(VLOOKUP($C167,hdc!$B$2:$F$1600,5,FALSE())="","",VLOOKUP($C167,hdc!$B$2:$F$1600,5,FALSE())),IF($A167="NAUTICS",IF(VLOOKUP($C167,nautics!$B$2:$F$1200,5,FALSE())="","",VLOOKUP($C167,nautics!$B$2:$F$1200,5,FALSE())),IF($A167="ST",IF(VLOOKUP($C167,st!$B$2:$F$400,5,FALSE())="","",VLOOKUP($C167,st!$B$2:$F$400,5,FALSE())),""))),"")</f>
        <v/>
      </c>
      <c r="H167" s="35" t="s">
        <v>167</v>
      </c>
      <c r="I167" s="35" t="s">
        <v>31</v>
      </c>
      <c r="J167" s="35" t="s">
        <v>2060</v>
      </c>
      <c r="K167" s="35">
        <f t="shared" si="0"/>
        <v>10</v>
      </c>
      <c r="L167" s="35" t="s">
        <v>2053</v>
      </c>
      <c r="M167" s="35" t="s">
        <v>2006</v>
      </c>
      <c r="N167" s="35" t="s">
        <v>2055</v>
      </c>
      <c r="O167" s="35" t="s">
        <v>1997</v>
      </c>
      <c r="P167" s="35" t="s">
        <v>2063</v>
      </c>
      <c r="Q167" s="35" t="s">
        <v>2006</v>
      </c>
      <c r="R167" s="35" t="s">
        <v>965</v>
      </c>
      <c r="S167" s="35" t="s">
        <v>2066</v>
      </c>
      <c r="T167" s="35" t="s">
        <v>1997</v>
      </c>
      <c r="U167" s="35" t="s">
        <v>2068</v>
      </c>
      <c r="W167" s="35" t="s">
        <v>57</v>
      </c>
      <c r="X167" s="35" t="s">
        <v>59</v>
      </c>
      <c r="Y167" s="35" t="s">
        <v>2070</v>
      </c>
      <c r="Z167" s="35" t="s">
        <v>2071</v>
      </c>
    </row>
    <row r="168" spans="1:26" ht="15" customHeight="1">
      <c r="A168" s="35" t="s">
        <v>1300</v>
      </c>
      <c r="B168" s="35" t="s">
        <v>677</v>
      </c>
      <c r="C168" s="35" t="s">
        <v>2073</v>
      </c>
      <c r="D168" s="35">
        <f>IFERROR(IF($A168="HDC",IF(VLOOKUP($C168,hdc!$B$2:$F$1600,2,FALSE())="","",VLOOKUP($C168,hdc!$B$2:$F$1600,2,FALSE())),IF($A168="NAUTICS",IF(VLOOKUP($C168,nautics!$B$2:$F$1200,2,FALSE())="","",VLOOKUP($C168,nautics!$B$2:$F$1200,2,FALSE())),IF($A168="ST",IF(VLOOKUP($C168,st!$B$2:$F$400,2,FALSE())="","",VLOOKUP($C168,st!$B$2:$F$400,2,FALSE())),""))),"")</f>
        <v>1</v>
      </c>
      <c r="E168" s="35">
        <f>IFERROR(IF($A168="HDC",IF(VLOOKUP($C168,hdc!$B$2:$F$1600,3,FALSE())="","",VLOOKUP($C168,hdc!$B$2:$F$1600,3,FALSE())),IF($A168="NAUTICS",IF(VLOOKUP($C168,nautics!$B$2:$F$1200,3,FALSE())="","",VLOOKUP($C168,nautics!$B$2:$F$1200,3,FALSE())),IF($A168="ST",IF(VLOOKUP($C168,st!$B$2:$F$400,3,FALSE())="","",VLOOKUP($C168,st!$B$2:$F$400,3,FALSE())),""))),"")</f>
        <v>1</v>
      </c>
      <c r="F168" s="35" t="str">
        <f>IFERROR(IF($A168="HDC",IF(VLOOKUP($C168,hdc!$B$2:$F$1600,4,FALSE())="","",VLOOKUP($C168,hdc!$B$2:$F$1600,4,FALSE())),IF($A168="NAUTICS",IF(VLOOKUP($C168,nautics!$B$2:$F$1200,4,FALSE())="","",VLOOKUP($C168,nautics!$B$2:$F$1200,4,FALSE())),IF($A168="ST",IF(VLOOKUP($C168,st!$B$2:$F$400,4,FALSE())="","",VLOOKUP($C168,st!$B$2:$F$400,4,FALSE())),""))),"")</f>
        <v/>
      </c>
      <c r="G168" s="35" t="str">
        <f>IFERROR(IF($A168="HDC",IF(VLOOKUP($C168,hdc!$B$2:$F$1600,5,FALSE())="","",VLOOKUP($C168,hdc!$B$2:$F$1600,5,FALSE())),IF($A168="NAUTICS",IF(VLOOKUP($C168,nautics!$B$2:$F$1200,5,FALSE())="","",VLOOKUP($C168,nautics!$B$2:$F$1200,5,FALSE())),IF($A168="ST",IF(VLOOKUP($C168,st!$B$2:$F$400,5,FALSE())="","",VLOOKUP($C168,st!$B$2:$F$400,5,FALSE())),""))),"")</f>
        <v/>
      </c>
      <c r="H168" s="35" t="s">
        <v>167</v>
      </c>
      <c r="I168" s="35" t="s">
        <v>31</v>
      </c>
      <c r="J168" s="35" t="s">
        <v>957</v>
      </c>
      <c r="K168" s="35">
        <f t="shared" si="0"/>
        <v>12</v>
      </c>
      <c r="L168" s="35" t="s">
        <v>2063</v>
      </c>
      <c r="M168" s="35" t="s">
        <v>2006</v>
      </c>
      <c r="N168" s="35" t="s">
        <v>2066</v>
      </c>
      <c r="O168" s="35" t="s">
        <v>1997</v>
      </c>
      <c r="P168" s="35" t="s">
        <v>2077</v>
      </c>
      <c r="Q168" s="35" t="s">
        <v>1993</v>
      </c>
      <c r="R168" s="35" t="s">
        <v>52</v>
      </c>
      <c r="S168" s="35" t="s">
        <v>2078</v>
      </c>
      <c r="T168" s="35" t="s">
        <v>1997</v>
      </c>
      <c r="U168" s="35" t="s">
        <v>2081</v>
      </c>
      <c r="W168" s="35" t="s">
        <v>57</v>
      </c>
      <c r="X168" s="35" t="s">
        <v>59</v>
      </c>
      <c r="Y168" s="35" t="s">
        <v>2071</v>
      </c>
      <c r="Z168" s="35" t="s">
        <v>2084</v>
      </c>
    </row>
    <row r="169" spans="1:26" ht="15" customHeight="1">
      <c r="A169" s="35" t="s">
        <v>1300</v>
      </c>
      <c r="B169" s="35" t="s">
        <v>677</v>
      </c>
      <c r="C169" s="35" t="s">
        <v>2086</v>
      </c>
      <c r="D169" s="35">
        <f>IFERROR(IF($A169="HDC",IF(VLOOKUP($C169,hdc!$B$2:$F$1600,2,FALSE())="","",VLOOKUP($C169,hdc!$B$2:$F$1600,2,FALSE())),IF($A169="NAUTICS",IF(VLOOKUP($C169,nautics!$B$2:$F$1200,2,FALSE())="","",VLOOKUP($C169,nautics!$B$2:$F$1200,2,FALSE())),IF($A169="ST",IF(VLOOKUP($C169,st!$B$2:$F$400,2,FALSE())="","",VLOOKUP($C169,st!$B$2:$F$400,2,FALSE())),""))),"")</f>
        <v>1</v>
      </c>
      <c r="E169" s="35">
        <f>IFERROR(IF($A169="HDC",IF(VLOOKUP($C169,hdc!$B$2:$F$1600,3,FALSE())="","",VLOOKUP($C169,hdc!$B$2:$F$1600,3,FALSE())),IF($A169="NAUTICS",IF(VLOOKUP($C169,nautics!$B$2:$F$1200,3,FALSE())="","",VLOOKUP($C169,nautics!$B$2:$F$1200,3,FALSE())),IF($A169="ST",IF(VLOOKUP($C169,st!$B$2:$F$400,3,FALSE())="","",VLOOKUP($C169,st!$B$2:$F$400,3,FALSE())),""))),"")</f>
        <v>1</v>
      </c>
      <c r="F169" s="35" t="str">
        <f>IFERROR(IF($A169="HDC",IF(VLOOKUP($C169,hdc!$B$2:$F$1600,4,FALSE())="","",VLOOKUP($C169,hdc!$B$2:$F$1600,4,FALSE())),IF($A169="NAUTICS",IF(VLOOKUP($C169,nautics!$B$2:$F$1200,4,FALSE())="","",VLOOKUP($C169,nautics!$B$2:$F$1200,4,FALSE())),IF($A169="ST",IF(VLOOKUP($C169,st!$B$2:$F$400,4,FALSE())="","",VLOOKUP($C169,st!$B$2:$F$400,4,FALSE())),""))),"")</f>
        <v/>
      </c>
      <c r="G169" s="35" t="str">
        <f>IFERROR(IF($A169="HDC",IF(VLOOKUP($C169,hdc!$B$2:$F$1600,5,FALSE())="","",VLOOKUP($C169,hdc!$B$2:$F$1600,5,FALSE())),IF($A169="NAUTICS",IF(VLOOKUP($C169,nautics!$B$2:$F$1200,5,FALSE())="","",VLOOKUP($C169,nautics!$B$2:$F$1200,5,FALSE())),IF($A169="ST",IF(VLOOKUP($C169,st!$B$2:$F$400,5,FALSE())="","",VLOOKUP($C169,st!$B$2:$F$400,5,FALSE())),""))),"")</f>
        <v/>
      </c>
      <c r="H169" s="35" t="s">
        <v>167</v>
      </c>
      <c r="I169" s="35" t="s">
        <v>31</v>
      </c>
      <c r="J169" s="35" t="s">
        <v>770</v>
      </c>
      <c r="K169" s="35">
        <f t="shared" si="0"/>
        <v>40</v>
      </c>
      <c r="L169" s="35" t="s">
        <v>325</v>
      </c>
      <c r="M169" s="35" t="s">
        <v>326</v>
      </c>
      <c r="N169" s="35" t="s">
        <v>46</v>
      </c>
      <c r="O169" s="35" t="s">
        <v>49</v>
      </c>
      <c r="P169" s="35" t="s">
        <v>2077</v>
      </c>
      <c r="Q169" s="35" t="s">
        <v>1993</v>
      </c>
      <c r="R169" s="35" t="s">
        <v>52</v>
      </c>
      <c r="S169" s="35" t="s">
        <v>2078</v>
      </c>
      <c r="T169" s="35" t="s">
        <v>1997</v>
      </c>
      <c r="U169" s="35" t="s">
        <v>2088</v>
      </c>
      <c r="W169" s="35" t="s">
        <v>57</v>
      </c>
      <c r="X169" s="35" t="s">
        <v>926</v>
      </c>
      <c r="Y169" s="35" t="s">
        <v>329</v>
      </c>
      <c r="Z169" s="35" t="s">
        <v>2084</v>
      </c>
    </row>
    <row r="170" spans="1:26" ht="15" customHeight="1">
      <c r="A170" s="35" t="s">
        <v>1300</v>
      </c>
      <c r="B170" s="35" t="s">
        <v>677</v>
      </c>
      <c r="C170" s="35" t="s">
        <v>2089</v>
      </c>
      <c r="D170" s="35">
        <f>IFERROR(IF($A170="HDC",IF(VLOOKUP($C170,hdc!$B$2:$F$1600,2,FALSE())="","",VLOOKUP($C170,hdc!$B$2:$F$1600,2,FALSE())),IF($A170="NAUTICS",IF(VLOOKUP($C170,nautics!$B$2:$F$1200,2,FALSE())="","",VLOOKUP($C170,nautics!$B$2:$F$1200,2,FALSE())),IF($A170="ST",IF(VLOOKUP($C170,st!$B$2:$F$400,2,FALSE())="","",VLOOKUP($C170,st!$B$2:$F$400,2,FALSE())),""))),"")</f>
        <v>1</v>
      </c>
      <c r="E170" s="35">
        <f>IFERROR(IF($A170="HDC",IF(VLOOKUP($C170,hdc!$B$2:$F$1600,3,FALSE())="","",VLOOKUP($C170,hdc!$B$2:$F$1600,3,FALSE())),IF($A170="NAUTICS",IF(VLOOKUP($C170,nautics!$B$2:$F$1200,3,FALSE())="","",VLOOKUP($C170,nautics!$B$2:$F$1200,3,FALSE())),IF($A170="ST",IF(VLOOKUP($C170,st!$B$2:$F$400,3,FALSE())="","",VLOOKUP($C170,st!$B$2:$F$400,3,FALSE())),""))),"")</f>
        <v>1</v>
      </c>
      <c r="F170" s="35" t="str">
        <f>IFERROR(IF($A170="HDC",IF(VLOOKUP($C170,hdc!$B$2:$F$1600,4,FALSE())="","",VLOOKUP($C170,hdc!$B$2:$F$1600,4,FALSE())),IF($A170="NAUTICS",IF(VLOOKUP($C170,nautics!$B$2:$F$1200,4,FALSE())="","",VLOOKUP($C170,nautics!$B$2:$F$1200,4,FALSE())),IF($A170="ST",IF(VLOOKUP($C170,st!$B$2:$F$400,4,FALSE())="","",VLOOKUP($C170,st!$B$2:$F$400,4,FALSE())),""))),"")</f>
        <v/>
      </c>
      <c r="G170" s="35" t="str">
        <f>IFERROR(IF($A170="HDC",IF(VLOOKUP($C170,hdc!$B$2:$F$1600,5,FALSE())="","",VLOOKUP($C170,hdc!$B$2:$F$1600,5,FALSE())),IF($A170="NAUTICS",IF(VLOOKUP($C170,nautics!$B$2:$F$1200,5,FALSE())="","",VLOOKUP($C170,nautics!$B$2:$F$1200,5,FALSE())),IF($A170="ST",IF(VLOOKUP($C170,st!$B$2:$F$400,5,FALSE())="","",VLOOKUP($C170,st!$B$2:$F$400,5,FALSE())),""))),"")</f>
        <v/>
      </c>
      <c r="H170" s="35" t="s">
        <v>167</v>
      </c>
      <c r="I170" s="35" t="s">
        <v>31</v>
      </c>
      <c r="J170" s="35" t="s">
        <v>2090</v>
      </c>
      <c r="K170" s="35">
        <f t="shared" si="0"/>
        <v>22</v>
      </c>
      <c r="L170" s="35" t="s">
        <v>325</v>
      </c>
      <c r="M170" s="35" t="s">
        <v>326</v>
      </c>
      <c r="N170" s="35" t="s">
        <v>46</v>
      </c>
      <c r="O170" s="35" t="s">
        <v>49</v>
      </c>
      <c r="P170" s="35" t="s">
        <v>2093</v>
      </c>
      <c r="Q170" s="35" t="s">
        <v>2033</v>
      </c>
      <c r="R170" s="35" t="s">
        <v>258</v>
      </c>
      <c r="S170" s="35" t="s">
        <v>433</v>
      </c>
      <c r="T170" s="35" t="s">
        <v>434</v>
      </c>
      <c r="U170" s="35" t="s">
        <v>2094</v>
      </c>
      <c r="W170" s="35" t="s">
        <v>57</v>
      </c>
      <c r="X170" s="35" t="s">
        <v>926</v>
      </c>
      <c r="Y170" s="35" t="s">
        <v>329</v>
      </c>
      <c r="Z170" s="35" t="s">
        <v>2096</v>
      </c>
    </row>
    <row r="171" spans="1:26" ht="15" customHeight="1">
      <c r="A171" s="35" t="s">
        <v>1300</v>
      </c>
      <c r="B171" s="35" t="s">
        <v>677</v>
      </c>
      <c r="C171" s="35" t="s">
        <v>2097</v>
      </c>
      <c r="D171" s="35">
        <f>IFERROR(IF($A171="HDC",IF(VLOOKUP($C171,hdc!$B$2:$F$1600,2,FALSE())="","",VLOOKUP($C171,hdc!$B$2:$F$1600,2,FALSE())),IF($A171="NAUTICS",IF(VLOOKUP($C171,nautics!$B$2:$F$1200,2,FALSE())="","",VLOOKUP($C171,nautics!$B$2:$F$1200,2,FALSE())),IF($A171="ST",IF(VLOOKUP($C171,st!$B$2:$F$400,2,FALSE())="","",VLOOKUP($C171,st!$B$2:$F$400,2,FALSE())),""))),"")</f>
        <v>1</v>
      </c>
      <c r="E171" s="35">
        <f>IFERROR(IF($A171="HDC",IF(VLOOKUP($C171,hdc!$B$2:$F$1600,3,FALSE())="","",VLOOKUP($C171,hdc!$B$2:$F$1600,3,FALSE())),IF($A171="NAUTICS",IF(VLOOKUP($C171,nautics!$B$2:$F$1200,3,FALSE())="","",VLOOKUP($C171,nautics!$B$2:$F$1200,3,FALSE())),IF($A171="ST",IF(VLOOKUP($C171,st!$B$2:$F$400,3,FALSE())="","",VLOOKUP($C171,st!$B$2:$F$400,3,FALSE())),""))),"")</f>
        <v>1</v>
      </c>
      <c r="F171" s="35" t="str">
        <f>IFERROR(IF($A171="HDC",IF(VLOOKUP($C171,hdc!$B$2:$F$1600,4,FALSE())="","",VLOOKUP($C171,hdc!$B$2:$F$1600,4,FALSE())),IF($A171="NAUTICS",IF(VLOOKUP($C171,nautics!$B$2:$F$1200,4,FALSE())="","",VLOOKUP($C171,nautics!$B$2:$F$1200,4,FALSE())),IF($A171="ST",IF(VLOOKUP($C171,st!$B$2:$F$400,4,FALSE())="","",VLOOKUP($C171,st!$B$2:$F$400,4,FALSE())),""))),"")</f>
        <v/>
      </c>
      <c r="G171" s="35" t="str">
        <f>IFERROR(IF($A171="HDC",IF(VLOOKUP($C171,hdc!$B$2:$F$1600,5,FALSE())="","",VLOOKUP($C171,hdc!$B$2:$F$1600,5,FALSE())),IF($A171="NAUTICS",IF(VLOOKUP($C171,nautics!$B$2:$F$1200,5,FALSE())="","",VLOOKUP($C171,nautics!$B$2:$F$1200,5,FALSE())),IF($A171="ST",IF(VLOOKUP($C171,st!$B$2:$F$400,5,FALSE())="","",VLOOKUP($C171,st!$B$2:$F$400,5,FALSE())),""))),"")</f>
        <v/>
      </c>
      <c r="H171" s="35" t="s">
        <v>167</v>
      </c>
      <c r="I171" s="35" t="s">
        <v>31</v>
      </c>
      <c r="J171" s="35" t="s">
        <v>2100</v>
      </c>
      <c r="K171" s="35">
        <f t="shared" si="0"/>
        <v>9</v>
      </c>
      <c r="L171" s="35" t="s">
        <v>2093</v>
      </c>
      <c r="M171" s="35" t="s">
        <v>2033</v>
      </c>
      <c r="N171" s="35" t="s">
        <v>433</v>
      </c>
      <c r="O171" s="35" t="s">
        <v>434</v>
      </c>
      <c r="P171" s="35" t="s">
        <v>2103</v>
      </c>
      <c r="Q171" s="35" t="s">
        <v>1993</v>
      </c>
      <c r="R171" s="35" t="s">
        <v>293</v>
      </c>
      <c r="S171" s="35" t="s">
        <v>433</v>
      </c>
      <c r="T171" s="35" t="s">
        <v>434</v>
      </c>
      <c r="U171" s="35" t="s">
        <v>2106</v>
      </c>
      <c r="W171" s="35" t="s">
        <v>78</v>
      </c>
      <c r="X171" s="35" t="s">
        <v>59</v>
      </c>
      <c r="Y171" s="35" t="s">
        <v>2096</v>
      </c>
      <c r="Z171" s="35" t="s">
        <v>2108</v>
      </c>
    </row>
    <row r="172" spans="1:26" ht="15" customHeight="1">
      <c r="A172" s="35" t="s">
        <v>1300</v>
      </c>
      <c r="B172" s="35" t="s">
        <v>677</v>
      </c>
      <c r="C172" s="35" t="s">
        <v>2110</v>
      </c>
      <c r="D172" s="35">
        <f>IFERROR(IF($A172="HDC",IF(VLOOKUP($C172,hdc!$B$2:$F$1600,2,FALSE())="","",VLOOKUP($C172,hdc!$B$2:$F$1600,2,FALSE())),IF($A172="NAUTICS",IF(VLOOKUP($C172,nautics!$B$2:$F$1200,2,FALSE())="","",VLOOKUP($C172,nautics!$B$2:$F$1200,2,FALSE())),IF($A172="ST",IF(VLOOKUP($C172,st!$B$2:$F$400,2,FALSE())="","",VLOOKUP($C172,st!$B$2:$F$400,2,FALSE())),""))),"")</f>
        <v>1</v>
      </c>
      <c r="E172" s="35">
        <f>IFERROR(IF($A172="HDC",IF(VLOOKUP($C172,hdc!$B$2:$F$1600,3,FALSE())="","",VLOOKUP($C172,hdc!$B$2:$F$1600,3,FALSE())),IF($A172="NAUTICS",IF(VLOOKUP($C172,nautics!$B$2:$F$1200,3,FALSE())="","",VLOOKUP($C172,nautics!$B$2:$F$1200,3,FALSE())),IF($A172="ST",IF(VLOOKUP($C172,st!$B$2:$F$400,3,FALSE())="","",VLOOKUP($C172,st!$B$2:$F$400,3,FALSE())),""))),"")</f>
        <v>1</v>
      </c>
      <c r="F172" s="35" t="str">
        <f>IFERROR(IF($A172="HDC",IF(VLOOKUP($C172,hdc!$B$2:$F$1600,4,FALSE())="","",VLOOKUP($C172,hdc!$B$2:$F$1600,4,FALSE())),IF($A172="NAUTICS",IF(VLOOKUP($C172,nautics!$B$2:$F$1200,4,FALSE())="","",VLOOKUP($C172,nautics!$B$2:$F$1200,4,FALSE())),IF($A172="ST",IF(VLOOKUP($C172,st!$B$2:$F$400,4,FALSE())="","",VLOOKUP($C172,st!$B$2:$F$400,4,FALSE())),""))),"")</f>
        <v/>
      </c>
      <c r="G172" s="35" t="str">
        <f>IFERROR(IF($A172="HDC",IF(VLOOKUP($C172,hdc!$B$2:$F$1600,5,FALSE())="","",VLOOKUP($C172,hdc!$B$2:$F$1600,5,FALSE())),IF($A172="NAUTICS",IF(VLOOKUP($C172,nautics!$B$2:$F$1200,5,FALSE())="","",VLOOKUP($C172,nautics!$B$2:$F$1200,5,FALSE())),IF($A172="ST",IF(VLOOKUP($C172,st!$B$2:$F$400,5,FALSE())="","",VLOOKUP($C172,st!$B$2:$F$400,5,FALSE())),""))),"")</f>
        <v/>
      </c>
      <c r="H172" s="35" t="s">
        <v>167</v>
      </c>
      <c r="I172" s="35" t="s">
        <v>31</v>
      </c>
      <c r="J172" s="35" t="s">
        <v>2112</v>
      </c>
      <c r="K172" s="35">
        <f t="shared" si="0"/>
        <v>32</v>
      </c>
      <c r="L172" s="35" t="s">
        <v>2114</v>
      </c>
      <c r="M172" s="35" t="s">
        <v>1993</v>
      </c>
      <c r="N172" s="35" t="s">
        <v>369</v>
      </c>
      <c r="O172" s="35" t="s">
        <v>370</v>
      </c>
      <c r="P172" s="35" t="s">
        <v>2103</v>
      </c>
      <c r="Q172" s="35" t="s">
        <v>1993</v>
      </c>
      <c r="R172" s="35" t="s">
        <v>293</v>
      </c>
      <c r="S172" s="35" t="s">
        <v>433</v>
      </c>
      <c r="T172" s="35" t="s">
        <v>434</v>
      </c>
      <c r="U172" s="35" t="s">
        <v>2117</v>
      </c>
      <c r="W172" s="35" t="s">
        <v>57</v>
      </c>
      <c r="X172" s="35" t="s">
        <v>59</v>
      </c>
      <c r="Y172" s="35" t="s">
        <v>2119</v>
      </c>
      <c r="Z172" s="35" t="s">
        <v>2108</v>
      </c>
    </row>
    <row r="173" spans="1:26" ht="15" customHeight="1">
      <c r="A173" s="35" t="s">
        <v>1300</v>
      </c>
      <c r="B173" s="35" t="s">
        <v>677</v>
      </c>
      <c r="C173" s="35" t="s">
        <v>2122</v>
      </c>
      <c r="D173" s="35">
        <f>IFERROR(IF($A173="HDC",IF(VLOOKUP($C173,hdc!$B$2:$F$1600,2,FALSE())="","",VLOOKUP($C173,hdc!$B$2:$F$1600,2,FALSE())),IF($A173="NAUTICS",IF(VLOOKUP($C173,nautics!$B$2:$F$1200,2,FALSE())="","",VLOOKUP($C173,nautics!$B$2:$F$1200,2,FALSE())),IF($A173="ST",IF(VLOOKUP($C173,st!$B$2:$F$400,2,FALSE())="","",VLOOKUP($C173,st!$B$2:$F$400,2,FALSE())),""))),"")</f>
        <v>1</v>
      </c>
      <c r="E173" s="35">
        <f>IFERROR(IF($A173="HDC",IF(VLOOKUP($C173,hdc!$B$2:$F$1600,3,FALSE())="","",VLOOKUP($C173,hdc!$B$2:$F$1600,3,FALSE())),IF($A173="NAUTICS",IF(VLOOKUP($C173,nautics!$B$2:$F$1200,3,FALSE())="","",VLOOKUP($C173,nautics!$B$2:$F$1200,3,FALSE())),IF($A173="ST",IF(VLOOKUP($C173,st!$B$2:$F$400,3,FALSE())="","",VLOOKUP($C173,st!$B$2:$F$400,3,FALSE())),""))),"")</f>
        <v>1</v>
      </c>
      <c r="F173" s="35" t="str">
        <f>IFERROR(IF($A173="HDC",IF(VLOOKUP($C173,hdc!$B$2:$F$1600,4,FALSE())="","",VLOOKUP($C173,hdc!$B$2:$F$1600,4,FALSE())),IF($A173="NAUTICS",IF(VLOOKUP($C173,nautics!$B$2:$F$1200,4,FALSE())="","",VLOOKUP($C173,nautics!$B$2:$F$1200,4,FALSE())),IF($A173="ST",IF(VLOOKUP($C173,st!$B$2:$F$400,4,FALSE())="","",VLOOKUP($C173,st!$B$2:$F$400,4,FALSE())),""))),"")</f>
        <v/>
      </c>
      <c r="G173" s="35" t="str">
        <f>IFERROR(IF($A173="HDC",IF(VLOOKUP($C173,hdc!$B$2:$F$1600,5,FALSE())="","",VLOOKUP($C173,hdc!$B$2:$F$1600,5,FALSE())),IF($A173="NAUTICS",IF(VLOOKUP($C173,nautics!$B$2:$F$1200,5,FALSE())="","",VLOOKUP($C173,nautics!$B$2:$F$1200,5,FALSE())),IF($A173="ST",IF(VLOOKUP($C173,st!$B$2:$F$400,5,FALSE())="","",VLOOKUP($C173,st!$B$2:$F$400,5,FALSE())),""))),"")</f>
        <v/>
      </c>
      <c r="H173" s="35" t="s">
        <v>167</v>
      </c>
      <c r="I173" s="35" t="s">
        <v>31</v>
      </c>
      <c r="J173" s="35" t="s">
        <v>2124</v>
      </c>
      <c r="K173" s="35">
        <f t="shared" si="0"/>
        <v>7</v>
      </c>
      <c r="L173" s="35" t="s">
        <v>2126</v>
      </c>
      <c r="M173" s="35" t="s">
        <v>2033</v>
      </c>
      <c r="N173" s="35" t="s">
        <v>369</v>
      </c>
      <c r="O173" s="35" t="s">
        <v>370</v>
      </c>
      <c r="P173" s="35" t="s">
        <v>2114</v>
      </c>
      <c r="Q173" s="35" t="s">
        <v>1993</v>
      </c>
      <c r="R173" s="35" t="s">
        <v>965</v>
      </c>
      <c r="S173" s="35" t="s">
        <v>369</v>
      </c>
      <c r="T173" s="35" t="s">
        <v>370</v>
      </c>
      <c r="U173" s="35" t="s">
        <v>2129</v>
      </c>
      <c r="W173" s="35" t="s">
        <v>78</v>
      </c>
      <c r="X173" s="35" t="s">
        <v>59</v>
      </c>
      <c r="Y173" s="35" t="s">
        <v>2131</v>
      </c>
      <c r="Z173" s="35" t="s">
        <v>2119</v>
      </c>
    </row>
    <row r="174" spans="1:26" ht="15" customHeight="1">
      <c r="A174" s="35" t="s">
        <v>1300</v>
      </c>
      <c r="B174" s="35" t="s">
        <v>677</v>
      </c>
      <c r="C174" s="35" t="s">
        <v>2134</v>
      </c>
      <c r="D174" s="35">
        <f>IFERROR(IF($A174="HDC",IF(VLOOKUP($C174,hdc!$B$2:$F$1600,2,FALSE())="","",VLOOKUP($C174,hdc!$B$2:$F$1600,2,FALSE())),IF($A174="NAUTICS",IF(VLOOKUP($C174,nautics!$B$2:$F$1200,2,FALSE())="","",VLOOKUP($C174,nautics!$B$2:$F$1200,2,FALSE())),IF($A174="ST",IF(VLOOKUP($C174,st!$B$2:$F$400,2,FALSE())="","",VLOOKUP($C174,st!$B$2:$F$400,2,FALSE())),""))),"")</f>
        <v>1</v>
      </c>
      <c r="E174" s="35">
        <f>IFERROR(IF($A174="HDC",IF(VLOOKUP($C174,hdc!$B$2:$F$1600,3,FALSE())="","",VLOOKUP($C174,hdc!$B$2:$F$1600,3,FALSE())),IF($A174="NAUTICS",IF(VLOOKUP($C174,nautics!$B$2:$F$1200,3,FALSE())="","",VLOOKUP($C174,nautics!$B$2:$F$1200,3,FALSE())),IF($A174="ST",IF(VLOOKUP($C174,st!$B$2:$F$400,3,FALSE())="","",VLOOKUP($C174,st!$B$2:$F$400,3,FALSE())),""))),"")</f>
        <v>1</v>
      </c>
      <c r="F174" s="35" t="str">
        <f>IFERROR(IF($A174="HDC",IF(VLOOKUP($C174,hdc!$B$2:$F$1600,4,FALSE())="","",VLOOKUP($C174,hdc!$B$2:$F$1600,4,FALSE())),IF($A174="NAUTICS",IF(VLOOKUP($C174,nautics!$B$2:$F$1200,4,FALSE())="","",VLOOKUP($C174,nautics!$B$2:$F$1200,4,FALSE())),IF($A174="ST",IF(VLOOKUP($C174,st!$B$2:$F$400,4,FALSE())="","",VLOOKUP($C174,st!$B$2:$F$400,4,FALSE())),""))),"")</f>
        <v/>
      </c>
      <c r="G174" s="35" t="str">
        <f>IFERROR(IF($A174="HDC",IF(VLOOKUP($C174,hdc!$B$2:$F$1600,5,FALSE())="","",VLOOKUP($C174,hdc!$B$2:$F$1600,5,FALSE())),IF($A174="NAUTICS",IF(VLOOKUP($C174,nautics!$B$2:$F$1200,5,FALSE())="","",VLOOKUP($C174,nautics!$B$2:$F$1200,5,FALSE())),IF($A174="ST",IF(VLOOKUP($C174,st!$B$2:$F$400,5,FALSE())="","",VLOOKUP($C174,st!$B$2:$F$400,5,FALSE())),""))),"")</f>
        <v/>
      </c>
      <c r="H174" s="35" t="s">
        <v>167</v>
      </c>
      <c r="I174" s="35" t="s">
        <v>31</v>
      </c>
      <c r="J174" s="35" t="s">
        <v>2137</v>
      </c>
      <c r="K174" s="35">
        <f t="shared" si="0"/>
        <v>28</v>
      </c>
      <c r="L174" s="35" t="s">
        <v>2126</v>
      </c>
      <c r="M174" s="35" t="s">
        <v>2033</v>
      </c>
      <c r="N174" s="35" t="s">
        <v>369</v>
      </c>
      <c r="O174" s="35" t="s">
        <v>370</v>
      </c>
      <c r="P174" s="35" t="s">
        <v>2140</v>
      </c>
      <c r="Q174" s="35" t="s">
        <v>2033</v>
      </c>
      <c r="R174" s="35" t="s">
        <v>1912</v>
      </c>
      <c r="S174" s="35" t="s">
        <v>53</v>
      </c>
      <c r="T174" s="35" t="s">
        <v>55</v>
      </c>
      <c r="U174" s="35" t="s">
        <v>2144</v>
      </c>
      <c r="W174" s="35" t="s">
        <v>57</v>
      </c>
      <c r="X174" s="35" t="s">
        <v>59</v>
      </c>
      <c r="Y174" s="35" t="s">
        <v>2131</v>
      </c>
      <c r="Z174" s="35" t="s">
        <v>255</v>
      </c>
    </row>
    <row r="175" spans="1:26" ht="15" customHeight="1">
      <c r="A175" s="35" t="s">
        <v>1300</v>
      </c>
      <c r="B175" s="35" t="s">
        <v>677</v>
      </c>
      <c r="C175" s="35" t="s">
        <v>2150</v>
      </c>
      <c r="D175" s="35">
        <f>IFERROR(IF($A175="HDC",IF(VLOOKUP($C175,hdc!$B$2:$F$1600,2,FALSE())="","",VLOOKUP($C175,hdc!$B$2:$F$1600,2,FALSE())),IF($A175="NAUTICS",IF(VLOOKUP($C175,nautics!$B$2:$F$1200,2,FALSE())="","",VLOOKUP($C175,nautics!$B$2:$F$1200,2,FALSE())),IF($A175="ST",IF(VLOOKUP($C175,st!$B$2:$F$400,2,FALSE())="","",VLOOKUP($C175,st!$B$2:$F$400,2,FALSE())),""))),"")</f>
        <v>1</v>
      </c>
      <c r="E175" s="35">
        <f>IFERROR(IF($A175="HDC",IF(VLOOKUP($C175,hdc!$B$2:$F$1600,3,FALSE())="","",VLOOKUP($C175,hdc!$B$2:$F$1600,3,FALSE())),IF($A175="NAUTICS",IF(VLOOKUP($C175,nautics!$B$2:$F$1200,3,FALSE())="","",VLOOKUP($C175,nautics!$B$2:$F$1200,3,FALSE())),IF($A175="ST",IF(VLOOKUP($C175,st!$B$2:$F$400,3,FALSE())="","",VLOOKUP($C175,st!$B$2:$F$400,3,FALSE())),""))),"")</f>
        <v>1</v>
      </c>
      <c r="F175" s="35" t="str">
        <f>IFERROR(IF($A175="HDC",IF(VLOOKUP($C175,hdc!$B$2:$F$1600,4,FALSE())="","",VLOOKUP($C175,hdc!$B$2:$F$1600,4,FALSE())),IF($A175="NAUTICS",IF(VLOOKUP($C175,nautics!$B$2:$F$1200,4,FALSE())="","",VLOOKUP($C175,nautics!$B$2:$F$1200,4,FALSE())),IF($A175="ST",IF(VLOOKUP($C175,st!$B$2:$F$400,4,FALSE())="","",VLOOKUP($C175,st!$B$2:$F$400,4,FALSE())),""))),"")</f>
        <v/>
      </c>
      <c r="G175" s="35" t="str">
        <f>IFERROR(IF($A175="HDC",IF(VLOOKUP($C175,hdc!$B$2:$F$1600,5,FALSE())="","",VLOOKUP($C175,hdc!$B$2:$F$1600,5,FALSE())),IF($A175="NAUTICS",IF(VLOOKUP($C175,nautics!$B$2:$F$1200,5,FALSE())="","",VLOOKUP($C175,nautics!$B$2:$F$1200,5,FALSE())),IF($A175="ST",IF(VLOOKUP($C175,st!$B$2:$F$400,5,FALSE())="","",VLOOKUP($C175,st!$B$2:$F$400,5,FALSE())),""))),"")</f>
        <v/>
      </c>
      <c r="H175" s="35" t="s">
        <v>167</v>
      </c>
      <c r="I175" s="35" t="s">
        <v>31</v>
      </c>
      <c r="J175" s="35" t="s">
        <v>2153</v>
      </c>
      <c r="K175" s="35">
        <f t="shared" si="0"/>
        <v>8</v>
      </c>
      <c r="L175" s="35" t="s">
        <v>2140</v>
      </c>
      <c r="M175" s="35" t="s">
        <v>2033</v>
      </c>
      <c r="N175" s="35" t="s">
        <v>53</v>
      </c>
      <c r="O175" s="35" t="s">
        <v>55</v>
      </c>
      <c r="P175" s="35" t="s">
        <v>2157</v>
      </c>
      <c r="Q175" s="35" t="s">
        <v>1993</v>
      </c>
      <c r="R175" s="35" t="s">
        <v>965</v>
      </c>
      <c r="S175" s="35" t="s">
        <v>53</v>
      </c>
      <c r="T175" s="35" t="s">
        <v>55</v>
      </c>
      <c r="U175" s="35" t="s">
        <v>2158</v>
      </c>
      <c r="W175" s="35" t="s">
        <v>78</v>
      </c>
      <c r="X175" s="35" t="s">
        <v>59</v>
      </c>
      <c r="Y175" s="35" t="s">
        <v>255</v>
      </c>
      <c r="Z175" s="35" t="s">
        <v>1960</v>
      </c>
    </row>
    <row r="176" spans="1:26" ht="15" customHeight="1">
      <c r="A176" s="35" t="s">
        <v>1300</v>
      </c>
      <c r="B176" s="35" t="s">
        <v>677</v>
      </c>
      <c r="C176" s="35" t="s">
        <v>2165</v>
      </c>
      <c r="D176" s="35">
        <f>IFERROR(IF($A176="HDC",IF(VLOOKUP($C176,hdc!$B$2:$F$1600,2,FALSE())="","",VLOOKUP($C176,hdc!$B$2:$F$1600,2,FALSE())),IF($A176="NAUTICS",IF(VLOOKUP($C176,nautics!$B$2:$F$1200,2,FALSE())="","",VLOOKUP($C176,nautics!$B$2:$F$1200,2,FALSE())),IF($A176="ST",IF(VLOOKUP($C176,st!$B$2:$F$400,2,FALSE())="","",VLOOKUP($C176,st!$B$2:$F$400,2,FALSE())),""))),"")</f>
        <v>1</v>
      </c>
      <c r="E176" s="35">
        <f>IFERROR(IF($A176="HDC",IF(VLOOKUP($C176,hdc!$B$2:$F$1600,3,FALSE())="","",VLOOKUP($C176,hdc!$B$2:$F$1600,3,FALSE())),IF($A176="NAUTICS",IF(VLOOKUP($C176,nautics!$B$2:$F$1200,3,FALSE())="","",VLOOKUP($C176,nautics!$B$2:$F$1200,3,FALSE())),IF($A176="ST",IF(VLOOKUP($C176,st!$B$2:$F$400,3,FALSE())="","",VLOOKUP($C176,st!$B$2:$F$400,3,FALSE())),""))),"")</f>
        <v>1</v>
      </c>
      <c r="F176" s="35" t="str">
        <f>IFERROR(IF($A176="HDC",IF(VLOOKUP($C176,hdc!$B$2:$F$1600,4,FALSE())="","",VLOOKUP($C176,hdc!$B$2:$F$1600,4,FALSE())),IF($A176="NAUTICS",IF(VLOOKUP($C176,nautics!$B$2:$F$1200,4,FALSE())="","",VLOOKUP($C176,nautics!$B$2:$F$1200,4,FALSE())),IF($A176="ST",IF(VLOOKUP($C176,st!$B$2:$F$400,4,FALSE())="","",VLOOKUP($C176,st!$B$2:$F$400,4,FALSE())),""))),"")</f>
        <v/>
      </c>
      <c r="G176" s="35" t="str">
        <f>IFERROR(IF($A176="HDC",IF(VLOOKUP($C176,hdc!$B$2:$F$1600,5,FALSE())="","",VLOOKUP($C176,hdc!$B$2:$F$1600,5,FALSE())),IF($A176="NAUTICS",IF(VLOOKUP($C176,nautics!$B$2:$F$1200,5,FALSE())="","",VLOOKUP($C176,nautics!$B$2:$F$1200,5,FALSE())),IF($A176="ST",IF(VLOOKUP($C176,st!$B$2:$F$400,5,FALSE())="","",VLOOKUP($C176,st!$B$2:$F$400,5,FALSE())),""))),"")</f>
        <v/>
      </c>
      <c r="H176" s="35" t="s">
        <v>167</v>
      </c>
      <c r="I176" s="35" t="s">
        <v>31</v>
      </c>
      <c r="J176" s="35" t="s">
        <v>2169</v>
      </c>
      <c r="K176" s="35">
        <f t="shared" si="0"/>
        <v>9</v>
      </c>
      <c r="L176" s="35" t="s">
        <v>2173</v>
      </c>
      <c r="M176" s="35" t="s">
        <v>2006</v>
      </c>
      <c r="N176" s="35" t="s">
        <v>53</v>
      </c>
      <c r="O176" s="35" t="s">
        <v>55</v>
      </c>
      <c r="P176" s="35" t="s">
        <v>2157</v>
      </c>
      <c r="Q176" s="35" t="s">
        <v>1993</v>
      </c>
      <c r="R176" s="35" t="s">
        <v>965</v>
      </c>
      <c r="S176" s="35" t="s">
        <v>53</v>
      </c>
      <c r="T176" s="35" t="s">
        <v>55</v>
      </c>
      <c r="U176" s="35" t="s">
        <v>2176</v>
      </c>
      <c r="W176" s="35" t="s">
        <v>78</v>
      </c>
      <c r="X176" s="35" t="s">
        <v>59</v>
      </c>
      <c r="Y176" s="35" t="s">
        <v>2179</v>
      </c>
      <c r="Z176" s="35" t="s">
        <v>1960</v>
      </c>
    </row>
    <row r="177" spans="1:26" ht="15" customHeight="1">
      <c r="A177" s="35" t="s">
        <v>1300</v>
      </c>
      <c r="B177" s="35" t="s">
        <v>677</v>
      </c>
      <c r="C177" s="35" t="s">
        <v>2180</v>
      </c>
      <c r="D177" s="35">
        <f>IFERROR(IF($A177="HDC",IF(VLOOKUP($C177,hdc!$B$2:$F$1600,2,FALSE())="","",VLOOKUP($C177,hdc!$B$2:$F$1600,2,FALSE())),IF($A177="NAUTICS",IF(VLOOKUP($C177,nautics!$B$2:$F$1200,2,FALSE())="","",VLOOKUP($C177,nautics!$B$2:$F$1200,2,FALSE())),IF($A177="ST",IF(VLOOKUP($C177,st!$B$2:$F$400,2,FALSE())="","",VLOOKUP($C177,st!$B$2:$F$400,2,FALSE())),""))),"")</f>
        <v>1</v>
      </c>
      <c r="E177" s="35">
        <f>IFERROR(IF($A177="HDC",IF(VLOOKUP($C177,hdc!$B$2:$F$1600,3,FALSE())="","",VLOOKUP($C177,hdc!$B$2:$F$1600,3,FALSE())),IF($A177="NAUTICS",IF(VLOOKUP($C177,nautics!$B$2:$F$1200,3,FALSE())="","",VLOOKUP($C177,nautics!$B$2:$F$1200,3,FALSE())),IF($A177="ST",IF(VLOOKUP($C177,st!$B$2:$F$400,3,FALSE())="","",VLOOKUP($C177,st!$B$2:$F$400,3,FALSE())),""))),"")</f>
        <v>1</v>
      </c>
      <c r="F177" s="35" t="str">
        <f>IFERROR(IF($A177="HDC",IF(VLOOKUP($C177,hdc!$B$2:$F$1600,4,FALSE())="","",VLOOKUP($C177,hdc!$B$2:$F$1600,4,FALSE())),IF($A177="NAUTICS",IF(VLOOKUP($C177,nautics!$B$2:$F$1200,4,FALSE())="","",VLOOKUP($C177,nautics!$B$2:$F$1200,4,FALSE())),IF($A177="ST",IF(VLOOKUP($C177,st!$B$2:$F$400,4,FALSE())="","",VLOOKUP($C177,st!$B$2:$F$400,4,FALSE())),""))),"")</f>
        <v/>
      </c>
      <c r="G177" s="35" t="str">
        <f>IFERROR(IF($A177="HDC",IF(VLOOKUP($C177,hdc!$B$2:$F$1600,5,FALSE())="","",VLOOKUP($C177,hdc!$B$2:$F$1600,5,FALSE())),IF($A177="NAUTICS",IF(VLOOKUP($C177,nautics!$B$2:$F$1200,5,FALSE())="","",VLOOKUP($C177,nautics!$B$2:$F$1200,5,FALSE())),IF($A177="ST",IF(VLOOKUP($C177,st!$B$2:$F$400,5,FALSE())="","",VLOOKUP($C177,st!$B$2:$F$400,5,FALSE())),""))),"")</f>
        <v/>
      </c>
      <c r="H177" s="35" t="s">
        <v>167</v>
      </c>
      <c r="I177" s="35" t="s">
        <v>31</v>
      </c>
      <c r="J177" s="35" t="s">
        <v>2182</v>
      </c>
      <c r="K177" s="35">
        <f t="shared" si="0"/>
        <v>10</v>
      </c>
      <c r="L177" s="35" t="s">
        <v>2173</v>
      </c>
      <c r="M177" s="35" t="s">
        <v>2006</v>
      </c>
      <c r="N177" s="35" t="s">
        <v>53</v>
      </c>
      <c r="O177" s="35" t="s">
        <v>55</v>
      </c>
      <c r="P177" s="35" t="s">
        <v>2186</v>
      </c>
      <c r="Q177" s="35" t="s">
        <v>2006</v>
      </c>
      <c r="R177" s="35" t="s">
        <v>965</v>
      </c>
      <c r="S177" s="35" t="s">
        <v>53</v>
      </c>
      <c r="T177" s="35" t="s">
        <v>55</v>
      </c>
      <c r="U177" s="35" t="s">
        <v>2188</v>
      </c>
      <c r="W177" s="35" t="s">
        <v>78</v>
      </c>
      <c r="X177" s="35" t="s">
        <v>59</v>
      </c>
      <c r="Y177" s="35" t="s">
        <v>2179</v>
      </c>
      <c r="Z177" s="35" t="s">
        <v>2189</v>
      </c>
    </row>
    <row r="178" spans="1:26" ht="15" customHeight="1">
      <c r="A178" s="35" t="s">
        <v>1300</v>
      </c>
      <c r="B178" s="35" t="s">
        <v>677</v>
      </c>
      <c r="C178" s="35" t="s">
        <v>2190</v>
      </c>
      <c r="D178" s="35">
        <f>IFERROR(IF($A178="HDC",IF(VLOOKUP($C178,hdc!$B$2:$F$1600,2,FALSE())="","",VLOOKUP($C178,hdc!$B$2:$F$1600,2,FALSE())),IF($A178="NAUTICS",IF(VLOOKUP($C178,nautics!$B$2:$F$1200,2,FALSE())="","",VLOOKUP($C178,nautics!$B$2:$F$1200,2,FALSE())),IF($A178="ST",IF(VLOOKUP($C178,st!$B$2:$F$400,2,FALSE())="","",VLOOKUP($C178,st!$B$2:$F$400,2,FALSE())),""))),"")</f>
        <v>1</v>
      </c>
      <c r="E178" s="35">
        <f>IFERROR(IF($A178="HDC",IF(VLOOKUP($C178,hdc!$B$2:$F$1600,3,FALSE())="","",VLOOKUP($C178,hdc!$B$2:$F$1600,3,FALSE())),IF($A178="NAUTICS",IF(VLOOKUP($C178,nautics!$B$2:$F$1200,3,FALSE())="","",VLOOKUP($C178,nautics!$B$2:$F$1200,3,FALSE())),IF($A178="ST",IF(VLOOKUP($C178,st!$B$2:$F$400,3,FALSE())="","",VLOOKUP($C178,st!$B$2:$F$400,3,FALSE())),""))),"")</f>
        <v>1</v>
      </c>
      <c r="F178" s="35" t="str">
        <f>IFERROR(IF($A178="HDC",IF(VLOOKUP($C178,hdc!$B$2:$F$1600,4,FALSE())="","",VLOOKUP($C178,hdc!$B$2:$F$1600,4,FALSE())),IF($A178="NAUTICS",IF(VLOOKUP($C178,nautics!$B$2:$F$1200,4,FALSE())="","",VLOOKUP($C178,nautics!$B$2:$F$1200,4,FALSE())),IF($A178="ST",IF(VLOOKUP($C178,st!$B$2:$F$400,4,FALSE())="","",VLOOKUP($C178,st!$B$2:$F$400,4,FALSE())),""))),"")</f>
        <v/>
      </c>
      <c r="G178" s="35" t="str">
        <f>IFERROR(IF($A178="HDC",IF(VLOOKUP($C178,hdc!$B$2:$F$1600,5,FALSE())="","",VLOOKUP($C178,hdc!$B$2:$F$1600,5,FALSE())),IF($A178="NAUTICS",IF(VLOOKUP($C178,nautics!$B$2:$F$1200,5,FALSE())="","",VLOOKUP($C178,nautics!$B$2:$F$1200,5,FALSE())),IF($A178="ST",IF(VLOOKUP($C178,st!$B$2:$F$400,5,FALSE())="","",VLOOKUP($C178,st!$B$2:$F$400,5,FALSE())),""))),"")</f>
        <v/>
      </c>
      <c r="H178" s="35" t="s">
        <v>167</v>
      </c>
      <c r="I178" s="35" t="s">
        <v>31</v>
      </c>
      <c r="J178" s="35" t="s">
        <v>2192</v>
      </c>
      <c r="K178" s="35">
        <f t="shared" si="0"/>
        <v>6</v>
      </c>
      <c r="L178" s="35" t="s">
        <v>2186</v>
      </c>
      <c r="M178" s="35" t="s">
        <v>2006</v>
      </c>
      <c r="N178" s="35" t="s">
        <v>53</v>
      </c>
      <c r="O178" s="35" t="s">
        <v>55</v>
      </c>
      <c r="P178" s="35" t="s">
        <v>2194</v>
      </c>
      <c r="Q178" s="35" t="s">
        <v>1993</v>
      </c>
      <c r="R178" s="35" t="s">
        <v>293</v>
      </c>
      <c r="S178" s="35" t="s">
        <v>53</v>
      </c>
      <c r="T178" s="35" t="s">
        <v>55</v>
      </c>
      <c r="U178" s="35" t="s">
        <v>2196</v>
      </c>
      <c r="W178" s="35" t="s">
        <v>78</v>
      </c>
      <c r="X178" s="35" t="s">
        <v>59</v>
      </c>
      <c r="Y178" s="35" t="s">
        <v>2189</v>
      </c>
      <c r="Z178" s="35" t="s">
        <v>2197</v>
      </c>
    </row>
    <row r="179" spans="1:26" ht="15" customHeight="1">
      <c r="A179" s="35" t="s">
        <v>1300</v>
      </c>
      <c r="B179" s="35" t="s">
        <v>677</v>
      </c>
      <c r="C179" s="35" t="s">
        <v>2200</v>
      </c>
      <c r="D179" s="35">
        <f>IFERROR(IF($A179="HDC",IF(VLOOKUP($C179,hdc!$B$2:$F$1600,2,FALSE())="","",VLOOKUP($C179,hdc!$B$2:$F$1600,2,FALSE())),IF($A179="NAUTICS",IF(VLOOKUP($C179,nautics!$B$2:$F$1200,2,FALSE())="","",VLOOKUP($C179,nautics!$B$2:$F$1200,2,FALSE())),IF($A179="ST",IF(VLOOKUP($C179,st!$B$2:$F$400,2,FALSE())="","",VLOOKUP($C179,st!$B$2:$F$400,2,FALSE())),""))),"")</f>
        <v>1</v>
      </c>
      <c r="E179" s="35">
        <f>IFERROR(IF($A179="HDC",IF(VLOOKUP($C179,hdc!$B$2:$F$1600,3,FALSE())="","",VLOOKUP($C179,hdc!$B$2:$F$1600,3,FALSE())),IF($A179="NAUTICS",IF(VLOOKUP($C179,nautics!$B$2:$F$1200,3,FALSE())="","",VLOOKUP($C179,nautics!$B$2:$F$1200,3,FALSE())),IF($A179="ST",IF(VLOOKUP($C179,st!$B$2:$F$400,3,FALSE())="","",VLOOKUP($C179,st!$B$2:$F$400,3,FALSE())),""))),"")</f>
        <v>1</v>
      </c>
      <c r="F179" s="35" t="str">
        <f>IFERROR(IF($A179="HDC",IF(VLOOKUP($C179,hdc!$B$2:$F$1600,4,FALSE())="","",VLOOKUP($C179,hdc!$B$2:$F$1600,4,FALSE())),IF($A179="NAUTICS",IF(VLOOKUP($C179,nautics!$B$2:$F$1200,4,FALSE())="","",VLOOKUP($C179,nautics!$B$2:$F$1200,4,FALSE())),IF($A179="ST",IF(VLOOKUP($C179,st!$B$2:$F$400,4,FALSE())="","",VLOOKUP($C179,st!$B$2:$F$400,4,FALSE())),""))),"")</f>
        <v/>
      </c>
      <c r="G179" s="35" t="str">
        <f>IFERROR(IF($A179="HDC",IF(VLOOKUP($C179,hdc!$B$2:$F$1600,5,FALSE())="","",VLOOKUP($C179,hdc!$B$2:$F$1600,5,FALSE())),IF($A179="NAUTICS",IF(VLOOKUP($C179,nautics!$B$2:$F$1200,5,FALSE())="","",VLOOKUP($C179,nautics!$B$2:$F$1200,5,FALSE())),IF($A179="ST",IF(VLOOKUP($C179,st!$B$2:$F$400,5,FALSE())="","",VLOOKUP($C179,st!$B$2:$F$400,5,FALSE())),""))),"")</f>
        <v/>
      </c>
      <c r="H179" s="35" t="s">
        <v>167</v>
      </c>
      <c r="I179" s="35" t="s">
        <v>31</v>
      </c>
      <c r="J179" s="35" t="s">
        <v>2202</v>
      </c>
      <c r="K179" s="35">
        <f t="shared" si="0"/>
        <v>14</v>
      </c>
      <c r="L179" s="35" t="s">
        <v>2204</v>
      </c>
      <c r="M179" s="35" t="s">
        <v>1993</v>
      </c>
      <c r="N179" s="35" t="s">
        <v>53</v>
      </c>
      <c r="O179" s="35" t="s">
        <v>55</v>
      </c>
      <c r="P179" s="35" t="s">
        <v>2194</v>
      </c>
      <c r="Q179" s="35" t="s">
        <v>1993</v>
      </c>
      <c r="R179" s="35" t="s">
        <v>293</v>
      </c>
      <c r="S179" s="35" t="s">
        <v>53</v>
      </c>
      <c r="T179" s="35" t="s">
        <v>55</v>
      </c>
      <c r="U179" s="35" t="s">
        <v>2206</v>
      </c>
      <c r="W179" s="35" t="s">
        <v>78</v>
      </c>
      <c r="X179" s="35" t="s">
        <v>59</v>
      </c>
      <c r="Y179" s="35" t="s">
        <v>2207</v>
      </c>
      <c r="Z179" s="35" t="s">
        <v>2197</v>
      </c>
    </row>
    <row r="180" spans="1:26" ht="15" customHeight="1">
      <c r="A180" s="35" t="s">
        <v>1300</v>
      </c>
      <c r="B180" s="35" t="s">
        <v>677</v>
      </c>
      <c r="C180" s="35" t="s">
        <v>2208</v>
      </c>
      <c r="D180" s="35">
        <f>IFERROR(IF($A180="HDC",IF(VLOOKUP($C180,hdc!$B$2:$F$1600,2,FALSE())="","",VLOOKUP($C180,hdc!$B$2:$F$1600,2,FALSE())),IF($A180="NAUTICS",IF(VLOOKUP($C180,nautics!$B$2:$F$1200,2,FALSE())="","",VLOOKUP($C180,nautics!$B$2:$F$1200,2,FALSE())),IF($A180="ST",IF(VLOOKUP($C180,st!$B$2:$F$400,2,FALSE())="","",VLOOKUP($C180,st!$B$2:$F$400,2,FALSE())),""))),"")</f>
        <v>1</v>
      </c>
      <c r="E180" s="35">
        <f>IFERROR(IF($A180="HDC",IF(VLOOKUP($C180,hdc!$B$2:$F$1600,3,FALSE())="","",VLOOKUP($C180,hdc!$B$2:$F$1600,3,FALSE())),IF($A180="NAUTICS",IF(VLOOKUP($C180,nautics!$B$2:$F$1200,3,FALSE())="","",VLOOKUP($C180,nautics!$B$2:$F$1200,3,FALSE())),IF($A180="ST",IF(VLOOKUP($C180,st!$B$2:$F$400,3,FALSE())="","",VLOOKUP($C180,st!$B$2:$F$400,3,FALSE())),""))),"")</f>
        <v>1</v>
      </c>
      <c r="F180" s="35" t="str">
        <f>IFERROR(IF($A180="HDC",IF(VLOOKUP($C180,hdc!$B$2:$F$1600,4,FALSE())="","",VLOOKUP($C180,hdc!$B$2:$F$1600,4,FALSE())),IF($A180="NAUTICS",IF(VLOOKUP($C180,nautics!$B$2:$F$1200,4,FALSE())="","",VLOOKUP($C180,nautics!$B$2:$F$1200,4,FALSE())),IF($A180="ST",IF(VLOOKUP($C180,st!$B$2:$F$400,4,FALSE())="","",VLOOKUP($C180,st!$B$2:$F$400,4,FALSE())),""))),"")</f>
        <v/>
      </c>
      <c r="G180" s="35" t="str">
        <f>IFERROR(IF($A180="HDC",IF(VLOOKUP($C180,hdc!$B$2:$F$1600,5,FALSE())="","",VLOOKUP($C180,hdc!$B$2:$F$1600,5,FALSE())),IF($A180="NAUTICS",IF(VLOOKUP($C180,nautics!$B$2:$F$1200,5,FALSE())="","",VLOOKUP($C180,nautics!$B$2:$F$1200,5,FALSE())),IF($A180="ST",IF(VLOOKUP($C180,st!$B$2:$F$400,5,FALSE())="","",VLOOKUP($C180,st!$B$2:$F$400,5,FALSE())),""))),"")</f>
        <v/>
      </c>
      <c r="H180" s="35" t="s">
        <v>167</v>
      </c>
      <c r="I180" s="35" t="s">
        <v>31</v>
      </c>
      <c r="J180" s="35" t="s">
        <v>2211</v>
      </c>
      <c r="K180" s="35">
        <f t="shared" si="0"/>
        <v>73</v>
      </c>
      <c r="L180" s="35" t="s">
        <v>2213</v>
      </c>
      <c r="M180" s="35" t="s">
        <v>1993</v>
      </c>
      <c r="N180" s="35" t="s">
        <v>736</v>
      </c>
      <c r="O180" s="35" t="s">
        <v>738</v>
      </c>
      <c r="P180" s="35" t="s">
        <v>2204</v>
      </c>
      <c r="Q180" s="35" t="s">
        <v>1993</v>
      </c>
      <c r="R180" s="35" t="s">
        <v>152</v>
      </c>
      <c r="S180" s="35" t="s">
        <v>53</v>
      </c>
      <c r="T180" s="35" t="s">
        <v>55</v>
      </c>
      <c r="U180" s="35" t="s">
        <v>2214</v>
      </c>
      <c r="W180" s="35" t="s">
        <v>57</v>
      </c>
      <c r="X180" s="35" t="s">
        <v>59</v>
      </c>
      <c r="Y180" s="35" t="s">
        <v>2216</v>
      </c>
      <c r="Z180" s="35" t="s">
        <v>2207</v>
      </c>
    </row>
    <row r="181" spans="1:26" ht="15" customHeight="1">
      <c r="A181" s="35" t="s">
        <v>1300</v>
      </c>
      <c r="B181" s="35" t="s">
        <v>677</v>
      </c>
      <c r="C181" s="35" t="s">
        <v>2218</v>
      </c>
      <c r="D181" s="35">
        <f>IFERROR(IF($A181="HDC",IF(VLOOKUP($C181,hdc!$B$2:$F$1600,2,FALSE())="","",VLOOKUP($C181,hdc!$B$2:$F$1600,2,FALSE())),IF($A181="NAUTICS",IF(VLOOKUP($C181,nautics!$B$2:$F$1200,2,FALSE())="","",VLOOKUP($C181,nautics!$B$2:$F$1200,2,FALSE())),IF($A181="ST",IF(VLOOKUP($C181,st!$B$2:$F$400,2,FALSE())="","",VLOOKUP($C181,st!$B$2:$F$400,2,FALSE())),""))),"")</f>
        <v>1</v>
      </c>
      <c r="E181" s="35">
        <f>IFERROR(IF($A181="HDC",IF(VLOOKUP($C181,hdc!$B$2:$F$1600,3,FALSE())="","",VLOOKUP($C181,hdc!$B$2:$F$1600,3,FALSE())),IF($A181="NAUTICS",IF(VLOOKUP($C181,nautics!$B$2:$F$1200,3,FALSE())="","",VLOOKUP($C181,nautics!$B$2:$F$1200,3,FALSE())),IF($A181="ST",IF(VLOOKUP($C181,st!$B$2:$F$400,3,FALSE())="","",VLOOKUP($C181,st!$B$2:$F$400,3,FALSE())),""))),"")</f>
        <v>1</v>
      </c>
      <c r="F181" s="35" t="str">
        <f>IFERROR(IF($A181="HDC",IF(VLOOKUP($C181,hdc!$B$2:$F$1600,4,FALSE())="","",VLOOKUP($C181,hdc!$B$2:$F$1600,4,FALSE())),IF($A181="NAUTICS",IF(VLOOKUP($C181,nautics!$B$2:$F$1200,4,FALSE())="","",VLOOKUP($C181,nautics!$B$2:$F$1200,4,FALSE())),IF($A181="ST",IF(VLOOKUP($C181,st!$B$2:$F$400,4,FALSE())="","",VLOOKUP($C181,st!$B$2:$F$400,4,FALSE())),""))),"")</f>
        <v/>
      </c>
      <c r="G181" s="35" t="str">
        <f>IFERROR(IF($A181="HDC",IF(VLOOKUP($C181,hdc!$B$2:$F$1600,5,FALSE())="","",VLOOKUP($C181,hdc!$B$2:$F$1600,5,FALSE())),IF($A181="NAUTICS",IF(VLOOKUP($C181,nautics!$B$2:$F$1200,5,FALSE())="","",VLOOKUP($C181,nautics!$B$2:$F$1200,5,FALSE())),IF($A181="ST",IF(VLOOKUP($C181,st!$B$2:$F$400,5,FALSE())="","",VLOOKUP($C181,st!$B$2:$F$400,5,FALSE())),""))),"")</f>
        <v/>
      </c>
      <c r="H181" s="35" t="s">
        <v>167</v>
      </c>
      <c r="I181" s="35" t="s">
        <v>31</v>
      </c>
      <c r="J181" s="35" t="s">
        <v>2219</v>
      </c>
      <c r="K181" s="35">
        <f t="shared" si="0"/>
        <v>14</v>
      </c>
      <c r="L181" s="35" t="s">
        <v>2222</v>
      </c>
      <c r="M181" s="35" t="s">
        <v>2033</v>
      </c>
      <c r="N181" s="35" t="s">
        <v>736</v>
      </c>
      <c r="O181" s="35" t="s">
        <v>738</v>
      </c>
      <c r="P181" s="35" t="s">
        <v>2213</v>
      </c>
      <c r="Q181" s="35" t="s">
        <v>1993</v>
      </c>
      <c r="R181" s="35" t="s">
        <v>52</v>
      </c>
      <c r="S181" s="35" t="s">
        <v>736</v>
      </c>
      <c r="T181" s="35" t="s">
        <v>738</v>
      </c>
      <c r="U181" s="35" t="s">
        <v>2225</v>
      </c>
      <c r="W181" s="35" t="s">
        <v>78</v>
      </c>
      <c r="X181" s="35" t="s">
        <v>59</v>
      </c>
      <c r="Y181" s="35" t="s">
        <v>819</v>
      </c>
      <c r="Z181" s="35" t="s">
        <v>2216</v>
      </c>
    </row>
    <row r="182" spans="1:26" ht="15" customHeight="1">
      <c r="A182" s="35" t="s">
        <v>1300</v>
      </c>
      <c r="B182" s="35" t="s">
        <v>677</v>
      </c>
      <c r="C182" s="35" t="s">
        <v>2230</v>
      </c>
      <c r="D182" s="35">
        <f>IFERROR(IF($A182="HDC",IF(VLOOKUP($C182,hdc!$B$2:$F$1600,2,FALSE())="","",VLOOKUP($C182,hdc!$B$2:$F$1600,2,FALSE())),IF($A182="NAUTICS",IF(VLOOKUP($C182,nautics!$B$2:$F$1200,2,FALSE())="","",VLOOKUP($C182,nautics!$B$2:$F$1200,2,FALSE())),IF($A182="ST",IF(VLOOKUP($C182,st!$B$2:$F$400,2,FALSE())="","",VLOOKUP($C182,st!$B$2:$F$400,2,FALSE())),""))),"")</f>
        <v>1</v>
      </c>
      <c r="E182" s="35">
        <f>IFERROR(IF($A182="HDC",IF(VLOOKUP($C182,hdc!$B$2:$F$1600,3,FALSE())="","",VLOOKUP($C182,hdc!$B$2:$F$1600,3,FALSE())),IF($A182="NAUTICS",IF(VLOOKUP($C182,nautics!$B$2:$F$1200,3,FALSE())="","",VLOOKUP($C182,nautics!$B$2:$F$1200,3,FALSE())),IF($A182="ST",IF(VLOOKUP($C182,st!$B$2:$F$400,3,FALSE())="","",VLOOKUP($C182,st!$B$2:$F$400,3,FALSE())),""))),"")</f>
        <v>1</v>
      </c>
      <c r="F182" s="35" t="str">
        <f>IFERROR(IF($A182="HDC",IF(VLOOKUP($C182,hdc!$B$2:$F$1600,4,FALSE())="","",VLOOKUP($C182,hdc!$B$2:$F$1600,4,FALSE())),IF($A182="NAUTICS",IF(VLOOKUP($C182,nautics!$B$2:$F$1200,4,FALSE())="","",VLOOKUP($C182,nautics!$B$2:$F$1200,4,FALSE())),IF($A182="ST",IF(VLOOKUP($C182,st!$B$2:$F$400,4,FALSE())="","",VLOOKUP($C182,st!$B$2:$F$400,4,FALSE())),""))),"")</f>
        <v/>
      </c>
      <c r="G182" s="35" t="str">
        <f>IFERROR(IF($A182="HDC",IF(VLOOKUP($C182,hdc!$B$2:$F$1600,5,FALSE())="","",VLOOKUP($C182,hdc!$B$2:$F$1600,5,FALSE())),IF($A182="NAUTICS",IF(VLOOKUP($C182,nautics!$B$2:$F$1200,5,FALSE())="","",VLOOKUP($C182,nautics!$B$2:$F$1200,5,FALSE())),IF($A182="ST",IF(VLOOKUP($C182,st!$B$2:$F$400,5,FALSE())="","",VLOOKUP($C182,st!$B$2:$F$400,5,FALSE())),""))),"")</f>
        <v/>
      </c>
      <c r="H182" s="35" t="s">
        <v>167</v>
      </c>
      <c r="I182" s="35" t="s">
        <v>31</v>
      </c>
      <c r="J182" s="35" t="s">
        <v>2233</v>
      </c>
      <c r="K182" s="35">
        <f t="shared" si="0"/>
        <v>16</v>
      </c>
      <c r="L182" s="35" t="s">
        <v>2222</v>
      </c>
      <c r="M182" s="35" t="s">
        <v>2033</v>
      </c>
      <c r="N182" s="35" t="s">
        <v>736</v>
      </c>
      <c r="O182" s="35" t="s">
        <v>738</v>
      </c>
      <c r="P182" s="35" t="s">
        <v>2237</v>
      </c>
      <c r="Q182" s="35" t="s">
        <v>2033</v>
      </c>
      <c r="R182" s="35" t="s">
        <v>152</v>
      </c>
      <c r="S182" s="35" t="s">
        <v>796</v>
      </c>
      <c r="T182" s="35" t="s">
        <v>797</v>
      </c>
      <c r="U182" s="35" t="s">
        <v>2238</v>
      </c>
      <c r="W182" s="35" t="s">
        <v>57</v>
      </c>
      <c r="X182" s="35" t="s">
        <v>59</v>
      </c>
      <c r="Y182" s="35" t="s">
        <v>819</v>
      </c>
      <c r="Z182" s="35" t="s">
        <v>2241</v>
      </c>
    </row>
    <row r="183" spans="1:26" ht="15" customHeight="1">
      <c r="A183" s="35" t="s">
        <v>1300</v>
      </c>
      <c r="B183" s="35" t="s">
        <v>677</v>
      </c>
      <c r="C183" s="35" t="s">
        <v>2242</v>
      </c>
      <c r="D183" s="35">
        <f>IFERROR(IF($A183="HDC",IF(VLOOKUP($C183,hdc!$B$2:$F$1600,2,FALSE())="","",VLOOKUP($C183,hdc!$B$2:$F$1600,2,FALSE())),IF($A183="NAUTICS",IF(VLOOKUP($C183,nautics!$B$2:$F$1200,2,FALSE())="","",VLOOKUP($C183,nautics!$B$2:$F$1200,2,FALSE())),IF($A183="ST",IF(VLOOKUP($C183,st!$B$2:$F$400,2,FALSE())="","",VLOOKUP($C183,st!$B$2:$F$400,2,FALSE())),""))),"")</f>
        <v>1</v>
      </c>
      <c r="E183" s="35">
        <f>IFERROR(IF($A183="HDC",IF(VLOOKUP($C183,hdc!$B$2:$F$1600,3,FALSE())="","",VLOOKUP($C183,hdc!$B$2:$F$1600,3,FALSE())),IF($A183="NAUTICS",IF(VLOOKUP($C183,nautics!$B$2:$F$1200,3,FALSE())="","",VLOOKUP($C183,nautics!$B$2:$F$1200,3,FALSE())),IF($A183="ST",IF(VLOOKUP($C183,st!$B$2:$F$400,3,FALSE())="","",VLOOKUP($C183,st!$B$2:$F$400,3,FALSE())),""))),"")</f>
        <v>1</v>
      </c>
      <c r="F183" s="35" t="str">
        <f>IFERROR(IF($A183="HDC",IF(VLOOKUP($C183,hdc!$B$2:$F$1600,4,FALSE())="","",VLOOKUP($C183,hdc!$B$2:$F$1600,4,FALSE())),IF($A183="NAUTICS",IF(VLOOKUP($C183,nautics!$B$2:$F$1200,4,FALSE())="","",VLOOKUP($C183,nautics!$B$2:$F$1200,4,FALSE())),IF($A183="ST",IF(VLOOKUP($C183,st!$B$2:$F$400,4,FALSE())="","",VLOOKUP($C183,st!$B$2:$F$400,4,FALSE())),""))),"")</f>
        <v/>
      </c>
      <c r="G183" s="35" t="str">
        <f>IFERROR(IF($A183="HDC",IF(VLOOKUP($C183,hdc!$B$2:$F$1600,5,FALSE())="","",VLOOKUP($C183,hdc!$B$2:$F$1600,5,FALSE())),IF($A183="NAUTICS",IF(VLOOKUP($C183,nautics!$B$2:$F$1200,5,FALSE())="","",VLOOKUP($C183,nautics!$B$2:$F$1200,5,FALSE())),IF($A183="ST",IF(VLOOKUP($C183,st!$B$2:$F$400,5,FALSE())="","",VLOOKUP($C183,st!$B$2:$F$400,5,FALSE())),""))),"")</f>
        <v/>
      </c>
      <c r="H183" s="35" t="s">
        <v>167</v>
      </c>
      <c r="I183" s="35" t="s">
        <v>31</v>
      </c>
      <c r="J183" s="35" t="s">
        <v>2243</v>
      </c>
      <c r="K183" s="35">
        <f t="shared" si="0"/>
        <v>12</v>
      </c>
      <c r="L183" s="35" t="s">
        <v>2237</v>
      </c>
      <c r="M183" s="35" t="s">
        <v>2033</v>
      </c>
      <c r="N183" s="35" t="s">
        <v>796</v>
      </c>
      <c r="O183" s="35" t="s">
        <v>797</v>
      </c>
      <c r="P183" s="35" t="s">
        <v>2246</v>
      </c>
      <c r="Q183" s="35" t="s">
        <v>1993</v>
      </c>
      <c r="R183" s="35" t="s">
        <v>52</v>
      </c>
      <c r="S183" s="35" t="s">
        <v>796</v>
      </c>
      <c r="T183" s="35" t="s">
        <v>797</v>
      </c>
      <c r="U183" s="35" t="s">
        <v>2248</v>
      </c>
      <c r="W183" s="35" t="s">
        <v>78</v>
      </c>
      <c r="X183" s="35" t="s">
        <v>59</v>
      </c>
      <c r="Y183" s="35" t="s">
        <v>2251</v>
      </c>
      <c r="Z183" s="35" t="s">
        <v>2253</v>
      </c>
    </row>
    <row r="184" spans="1:26" ht="15" customHeight="1">
      <c r="A184" s="35" t="s">
        <v>1300</v>
      </c>
      <c r="B184" s="35" t="s">
        <v>677</v>
      </c>
      <c r="C184" s="35" t="s">
        <v>2255</v>
      </c>
      <c r="D184" s="35">
        <f>IFERROR(IF($A184="HDC",IF(VLOOKUP($C184,hdc!$B$2:$F$1600,2,FALSE())="","",VLOOKUP($C184,hdc!$B$2:$F$1600,2,FALSE())),IF($A184="NAUTICS",IF(VLOOKUP($C184,nautics!$B$2:$F$1200,2,FALSE())="","",VLOOKUP($C184,nautics!$B$2:$F$1200,2,FALSE())),IF($A184="ST",IF(VLOOKUP($C184,st!$B$2:$F$400,2,FALSE())="","",VLOOKUP($C184,st!$B$2:$F$400,2,FALSE())),""))),"")</f>
        <v>1</v>
      </c>
      <c r="E184" s="35">
        <f>IFERROR(IF($A184="HDC",IF(VLOOKUP($C184,hdc!$B$2:$F$1600,3,FALSE())="","",VLOOKUP($C184,hdc!$B$2:$F$1600,3,FALSE())),IF($A184="NAUTICS",IF(VLOOKUP($C184,nautics!$B$2:$F$1200,3,FALSE())="","",VLOOKUP($C184,nautics!$B$2:$F$1200,3,FALSE())),IF($A184="ST",IF(VLOOKUP($C184,st!$B$2:$F$400,3,FALSE())="","",VLOOKUP($C184,st!$B$2:$F$400,3,FALSE())),""))),"")</f>
        <v>1</v>
      </c>
      <c r="F184" s="35" t="str">
        <f>IFERROR(IF($A184="HDC",IF(VLOOKUP($C184,hdc!$B$2:$F$1600,4,FALSE())="","",VLOOKUP($C184,hdc!$B$2:$F$1600,4,FALSE())),IF($A184="NAUTICS",IF(VLOOKUP($C184,nautics!$B$2:$F$1200,4,FALSE())="","",VLOOKUP($C184,nautics!$B$2:$F$1200,4,FALSE())),IF($A184="ST",IF(VLOOKUP($C184,st!$B$2:$F$400,4,FALSE())="","",VLOOKUP($C184,st!$B$2:$F$400,4,FALSE())),""))),"")</f>
        <v/>
      </c>
      <c r="G184" s="35" t="str">
        <f>IFERROR(IF($A184="HDC",IF(VLOOKUP($C184,hdc!$B$2:$F$1600,5,FALSE())="","",VLOOKUP($C184,hdc!$B$2:$F$1600,5,FALSE())),IF($A184="NAUTICS",IF(VLOOKUP($C184,nautics!$B$2:$F$1200,5,FALSE())="","",VLOOKUP($C184,nautics!$B$2:$F$1200,5,FALSE())),IF($A184="ST",IF(VLOOKUP($C184,st!$B$2:$F$400,5,FALSE())="","",VLOOKUP($C184,st!$B$2:$F$400,5,FALSE())),""))),"")</f>
        <v/>
      </c>
      <c r="H184" s="35" t="s">
        <v>167</v>
      </c>
      <c r="I184" s="35" t="s">
        <v>31</v>
      </c>
      <c r="J184" s="35" t="s">
        <v>2258</v>
      </c>
      <c r="K184" s="35">
        <f t="shared" si="0"/>
        <v>59</v>
      </c>
      <c r="L184" s="35" t="s">
        <v>2259</v>
      </c>
      <c r="M184" s="35" t="s">
        <v>1993</v>
      </c>
      <c r="N184" s="35" t="s">
        <v>53</v>
      </c>
      <c r="O184" s="35" t="s">
        <v>55</v>
      </c>
      <c r="P184" s="35" t="s">
        <v>2246</v>
      </c>
      <c r="Q184" s="35" t="s">
        <v>1993</v>
      </c>
      <c r="R184" s="35" t="s">
        <v>52</v>
      </c>
      <c r="S184" s="35" t="s">
        <v>796</v>
      </c>
      <c r="T184" s="35" t="s">
        <v>797</v>
      </c>
      <c r="U184" s="35" t="s">
        <v>2264</v>
      </c>
      <c r="W184" s="35" t="s">
        <v>57</v>
      </c>
      <c r="X184" s="35" t="s">
        <v>2266</v>
      </c>
      <c r="Y184" s="35" t="s">
        <v>2267</v>
      </c>
      <c r="Z184" s="35" t="s">
        <v>2253</v>
      </c>
    </row>
    <row r="185" spans="1:26" ht="15" customHeight="1">
      <c r="A185" s="35" t="s">
        <v>1300</v>
      </c>
      <c r="B185" s="35" t="s">
        <v>677</v>
      </c>
      <c r="C185" s="35" t="s">
        <v>2268</v>
      </c>
      <c r="D185" s="35">
        <f>IFERROR(IF($A185="HDC",IF(VLOOKUP($C185,hdc!$B$2:$F$1600,2,FALSE())="","",VLOOKUP($C185,hdc!$B$2:$F$1600,2,FALSE())),IF($A185="NAUTICS",IF(VLOOKUP($C185,nautics!$B$2:$F$1200,2,FALSE())="","",VLOOKUP($C185,nautics!$B$2:$F$1200,2,FALSE())),IF($A185="ST",IF(VLOOKUP($C185,st!$B$2:$F$400,2,FALSE())="","",VLOOKUP($C185,st!$B$2:$F$400,2,FALSE())),""))),"")</f>
        <v>1</v>
      </c>
      <c r="E185" s="35">
        <f>IFERROR(IF($A185="HDC",IF(VLOOKUP($C185,hdc!$B$2:$F$1600,3,FALSE())="","",VLOOKUP($C185,hdc!$B$2:$F$1600,3,FALSE())),IF($A185="NAUTICS",IF(VLOOKUP($C185,nautics!$B$2:$F$1200,3,FALSE())="","",VLOOKUP($C185,nautics!$B$2:$F$1200,3,FALSE())),IF($A185="ST",IF(VLOOKUP($C185,st!$B$2:$F$400,3,FALSE())="","",VLOOKUP($C185,st!$B$2:$F$400,3,FALSE())),""))),"")</f>
        <v>1</v>
      </c>
      <c r="F185" s="35" t="str">
        <f>IFERROR(IF($A185="HDC",IF(VLOOKUP($C185,hdc!$B$2:$F$1600,4,FALSE())="","",VLOOKUP($C185,hdc!$B$2:$F$1600,4,FALSE())),IF($A185="NAUTICS",IF(VLOOKUP($C185,nautics!$B$2:$F$1200,4,FALSE())="","",VLOOKUP($C185,nautics!$B$2:$F$1200,4,FALSE())),IF($A185="ST",IF(VLOOKUP($C185,st!$B$2:$F$400,4,FALSE())="","",VLOOKUP($C185,st!$B$2:$F$400,4,FALSE())),""))),"")</f>
        <v/>
      </c>
      <c r="G185" s="35" t="str">
        <f>IFERROR(IF($A185="HDC",IF(VLOOKUP($C185,hdc!$B$2:$F$1600,5,FALSE())="","",VLOOKUP($C185,hdc!$B$2:$F$1600,5,FALSE())),IF($A185="NAUTICS",IF(VLOOKUP($C185,nautics!$B$2:$F$1200,5,FALSE())="","",VLOOKUP($C185,nautics!$B$2:$F$1200,5,FALSE())),IF($A185="ST",IF(VLOOKUP($C185,st!$B$2:$F$400,5,FALSE())="","",VLOOKUP($C185,st!$B$2:$F$400,5,FALSE())),""))),"")</f>
        <v/>
      </c>
      <c r="H185" s="35" t="s">
        <v>167</v>
      </c>
      <c r="I185" s="35" t="s">
        <v>31</v>
      </c>
      <c r="J185" s="35" t="s">
        <v>2270</v>
      </c>
      <c r="K185" s="35">
        <f t="shared" si="0"/>
        <v>6</v>
      </c>
      <c r="L185" s="35" t="s">
        <v>2273</v>
      </c>
      <c r="M185" s="35" t="s">
        <v>2006</v>
      </c>
      <c r="N185" s="35" t="s">
        <v>53</v>
      </c>
      <c r="O185" s="35" t="s">
        <v>55</v>
      </c>
      <c r="P185" s="35" t="s">
        <v>2259</v>
      </c>
      <c r="Q185" s="35" t="s">
        <v>1993</v>
      </c>
      <c r="R185" s="35" t="s">
        <v>310</v>
      </c>
      <c r="S185" s="35" t="s">
        <v>53</v>
      </c>
      <c r="T185" s="35" t="s">
        <v>55</v>
      </c>
      <c r="U185" s="35" t="s">
        <v>2276</v>
      </c>
      <c r="W185" s="35" t="s">
        <v>78</v>
      </c>
      <c r="X185" s="35" t="s">
        <v>59</v>
      </c>
      <c r="Y185" s="35" t="s">
        <v>2172</v>
      </c>
      <c r="Z185" s="35" t="s">
        <v>2267</v>
      </c>
    </row>
    <row r="186" spans="1:26" ht="15" customHeight="1">
      <c r="A186" s="35" t="s">
        <v>1300</v>
      </c>
      <c r="B186" s="35" t="s">
        <v>677</v>
      </c>
      <c r="C186" s="35" t="s">
        <v>2281</v>
      </c>
      <c r="D186" s="35">
        <f>IFERROR(IF($A186="HDC",IF(VLOOKUP($C186,hdc!$B$2:$F$1600,2,FALSE())="","",VLOOKUP($C186,hdc!$B$2:$F$1600,2,FALSE())),IF($A186="NAUTICS",IF(VLOOKUP($C186,nautics!$B$2:$F$1200,2,FALSE())="","",VLOOKUP($C186,nautics!$B$2:$F$1200,2,FALSE())),IF($A186="ST",IF(VLOOKUP($C186,st!$B$2:$F$400,2,FALSE())="","",VLOOKUP($C186,st!$B$2:$F$400,2,FALSE())),""))),"")</f>
        <v>1</v>
      </c>
      <c r="E186" s="35">
        <f>IFERROR(IF($A186="HDC",IF(VLOOKUP($C186,hdc!$B$2:$F$1600,3,FALSE())="","",VLOOKUP($C186,hdc!$B$2:$F$1600,3,FALSE())),IF($A186="NAUTICS",IF(VLOOKUP($C186,nautics!$B$2:$F$1200,3,FALSE())="","",VLOOKUP($C186,nautics!$B$2:$F$1200,3,FALSE())),IF($A186="ST",IF(VLOOKUP($C186,st!$B$2:$F$400,3,FALSE())="","",VLOOKUP($C186,st!$B$2:$F$400,3,FALSE())),""))),"")</f>
        <v>1</v>
      </c>
      <c r="F186" s="35" t="str">
        <f>IFERROR(IF($A186="HDC",IF(VLOOKUP($C186,hdc!$B$2:$F$1600,4,FALSE())="","",VLOOKUP($C186,hdc!$B$2:$F$1600,4,FALSE())),IF($A186="NAUTICS",IF(VLOOKUP($C186,nautics!$B$2:$F$1200,4,FALSE())="","",VLOOKUP($C186,nautics!$B$2:$F$1200,4,FALSE())),IF($A186="ST",IF(VLOOKUP($C186,st!$B$2:$F$400,4,FALSE())="","",VLOOKUP($C186,st!$B$2:$F$400,4,FALSE())),""))),"")</f>
        <v/>
      </c>
      <c r="G186" s="35" t="str">
        <f>IFERROR(IF($A186="HDC",IF(VLOOKUP($C186,hdc!$B$2:$F$1600,5,FALSE())="","",VLOOKUP($C186,hdc!$B$2:$F$1600,5,FALSE())),IF($A186="NAUTICS",IF(VLOOKUP($C186,nautics!$B$2:$F$1200,5,FALSE())="","",VLOOKUP($C186,nautics!$B$2:$F$1200,5,FALSE())),IF($A186="ST",IF(VLOOKUP($C186,st!$B$2:$F$400,5,FALSE())="","",VLOOKUP($C186,st!$B$2:$F$400,5,FALSE())),""))),"")</f>
        <v/>
      </c>
      <c r="H186" s="35" t="s">
        <v>167</v>
      </c>
      <c r="I186" s="35" t="s">
        <v>31</v>
      </c>
      <c r="J186" s="35" t="s">
        <v>2283</v>
      </c>
      <c r="K186" s="35">
        <f t="shared" si="0"/>
        <v>9</v>
      </c>
      <c r="L186" s="35" t="s">
        <v>2284</v>
      </c>
      <c r="M186" s="35" t="s">
        <v>2033</v>
      </c>
      <c r="N186" s="35" t="s">
        <v>53</v>
      </c>
      <c r="O186" s="35" t="s">
        <v>55</v>
      </c>
      <c r="P186" s="35" t="s">
        <v>2273</v>
      </c>
      <c r="Q186" s="35" t="s">
        <v>2006</v>
      </c>
      <c r="R186" s="35" t="s">
        <v>310</v>
      </c>
      <c r="S186" s="35" t="s">
        <v>53</v>
      </c>
      <c r="T186" s="35" t="s">
        <v>55</v>
      </c>
      <c r="U186" s="35" t="s">
        <v>2286</v>
      </c>
      <c r="W186" s="35" t="s">
        <v>78</v>
      </c>
      <c r="X186" s="35" t="s">
        <v>59</v>
      </c>
      <c r="Y186" s="35" t="s">
        <v>1292</v>
      </c>
      <c r="Z186" s="35" t="s">
        <v>2172</v>
      </c>
    </row>
    <row r="187" spans="1:26" ht="15" customHeight="1">
      <c r="A187" s="35" t="s">
        <v>1300</v>
      </c>
      <c r="B187" s="35" t="s">
        <v>677</v>
      </c>
      <c r="C187" s="35" t="s">
        <v>2289</v>
      </c>
      <c r="D187" s="35">
        <f>IFERROR(IF($A187="HDC",IF(VLOOKUP($C187,hdc!$B$2:$F$1600,2,FALSE())="","",VLOOKUP($C187,hdc!$B$2:$F$1600,2,FALSE())),IF($A187="NAUTICS",IF(VLOOKUP($C187,nautics!$B$2:$F$1200,2,FALSE())="","",VLOOKUP($C187,nautics!$B$2:$F$1200,2,FALSE())),IF($A187="ST",IF(VLOOKUP($C187,st!$B$2:$F$400,2,FALSE())="","",VLOOKUP($C187,st!$B$2:$F$400,2,FALSE())),""))),"")</f>
        <v>1</v>
      </c>
      <c r="E187" s="35">
        <f>IFERROR(IF($A187="HDC",IF(VLOOKUP($C187,hdc!$B$2:$F$1600,3,FALSE())="","",VLOOKUP($C187,hdc!$B$2:$F$1600,3,FALSE())),IF($A187="NAUTICS",IF(VLOOKUP($C187,nautics!$B$2:$F$1200,3,FALSE())="","",VLOOKUP($C187,nautics!$B$2:$F$1200,3,FALSE())),IF($A187="ST",IF(VLOOKUP($C187,st!$B$2:$F$400,3,FALSE())="","",VLOOKUP($C187,st!$B$2:$F$400,3,FALSE())),""))),"")</f>
        <v>1</v>
      </c>
      <c r="F187" s="35" t="str">
        <f>IFERROR(IF($A187="HDC",IF(VLOOKUP($C187,hdc!$B$2:$F$1600,4,FALSE())="","",VLOOKUP($C187,hdc!$B$2:$F$1600,4,FALSE())),IF($A187="NAUTICS",IF(VLOOKUP($C187,nautics!$B$2:$F$1200,4,FALSE())="","",VLOOKUP($C187,nautics!$B$2:$F$1200,4,FALSE())),IF($A187="ST",IF(VLOOKUP($C187,st!$B$2:$F$400,4,FALSE())="","",VLOOKUP($C187,st!$B$2:$F$400,4,FALSE())),""))),"")</f>
        <v/>
      </c>
      <c r="G187" s="35" t="str">
        <f>IFERROR(IF($A187="HDC",IF(VLOOKUP($C187,hdc!$B$2:$F$1600,5,FALSE())="","",VLOOKUP($C187,hdc!$B$2:$F$1600,5,FALSE())),IF($A187="NAUTICS",IF(VLOOKUP($C187,nautics!$B$2:$F$1200,5,FALSE())="","",VLOOKUP($C187,nautics!$B$2:$F$1200,5,FALSE())),IF($A187="ST",IF(VLOOKUP($C187,st!$B$2:$F$400,5,FALSE())="","",VLOOKUP($C187,st!$B$2:$F$400,5,FALSE())),""))),"")</f>
        <v/>
      </c>
      <c r="H187" s="35" t="s">
        <v>167</v>
      </c>
      <c r="I187" s="35" t="s">
        <v>31</v>
      </c>
      <c r="J187" s="35" t="s">
        <v>2291</v>
      </c>
      <c r="K187" s="35">
        <f t="shared" si="0"/>
        <v>11</v>
      </c>
      <c r="L187" s="35" t="s">
        <v>2284</v>
      </c>
      <c r="M187" s="35" t="s">
        <v>2033</v>
      </c>
      <c r="N187" s="35" t="s">
        <v>53</v>
      </c>
      <c r="O187" s="35" t="s">
        <v>55</v>
      </c>
      <c r="P187" s="35" t="s">
        <v>2295</v>
      </c>
      <c r="Q187" s="35" t="s">
        <v>2033</v>
      </c>
      <c r="R187" s="35" t="s">
        <v>1912</v>
      </c>
      <c r="S187" s="35" t="s">
        <v>53</v>
      </c>
      <c r="T187" s="35" t="s">
        <v>55</v>
      </c>
      <c r="U187" s="35" t="s">
        <v>2297</v>
      </c>
      <c r="W187" s="35" t="s">
        <v>78</v>
      </c>
      <c r="X187" s="35" t="s">
        <v>59</v>
      </c>
      <c r="Y187" s="35" t="s">
        <v>1292</v>
      </c>
      <c r="Z187" s="35" t="s">
        <v>2299</v>
      </c>
    </row>
    <row r="188" spans="1:26" ht="15" customHeight="1">
      <c r="A188" s="35" t="s">
        <v>1300</v>
      </c>
      <c r="B188" s="35" t="s">
        <v>677</v>
      </c>
      <c r="C188" s="35" t="s">
        <v>2301</v>
      </c>
      <c r="D188" s="35">
        <f>IFERROR(IF($A188="HDC",IF(VLOOKUP($C188,hdc!$B$2:$F$1600,2,FALSE())="","",VLOOKUP($C188,hdc!$B$2:$F$1600,2,FALSE())),IF($A188="NAUTICS",IF(VLOOKUP($C188,nautics!$B$2:$F$1200,2,FALSE())="","",VLOOKUP($C188,nautics!$B$2:$F$1200,2,FALSE())),IF($A188="ST",IF(VLOOKUP($C188,st!$B$2:$F$400,2,FALSE())="","",VLOOKUP($C188,st!$B$2:$F$400,2,FALSE())),""))),"")</f>
        <v>1</v>
      </c>
      <c r="E188" s="35">
        <f>IFERROR(IF($A188="HDC",IF(VLOOKUP($C188,hdc!$B$2:$F$1600,3,FALSE())="","",VLOOKUP($C188,hdc!$B$2:$F$1600,3,FALSE())),IF($A188="NAUTICS",IF(VLOOKUP($C188,nautics!$B$2:$F$1200,3,FALSE())="","",VLOOKUP($C188,nautics!$B$2:$F$1200,3,FALSE())),IF($A188="ST",IF(VLOOKUP($C188,st!$B$2:$F$400,3,FALSE())="","",VLOOKUP($C188,st!$B$2:$F$400,3,FALSE())),""))),"")</f>
        <v>1</v>
      </c>
      <c r="F188" s="35" t="str">
        <f>IFERROR(IF($A188="HDC",IF(VLOOKUP($C188,hdc!$B$2:$F$1600,4,FALSE())="","",VLOOKUP($C188,hdc!$B$2:$F$1600,4,FALSE())),IF($A188="NAUTICS",IF(VLOOKUP($C188,nautics!$B$2:$F$1200,4,FALSE())="","",VLOOKUP($C188,nautics!$B$2:$F$1200,4,FALSE())),IF($A188="ST",IF(VLOOKUP($C188,st!$B$2:$F$400,4,FALSE())="","",VLOOKUP($C188,st!$B$2:$F$400,4,FALSE())),""))),"")</f>
        <v/>
      </c>
      <c r="G188" s="35" t="str">
        <f>IFERROR(IF($A188="HDC",IF(VLOOKUP($C188,hdc!$B$2:$F$1600,5,FALSE())="","",VLOOKUP($C188,hdc!$B$2:$F$1600,5,FALSE())),IF($A188="NAUTICS",IF(VLOOKUP($C188,nautics!$B$2:$F$1200,5,FALSE())="","",VLOOKUP($C188,nautics!$B$2:$F$1200,5,FALSE())),IF($A188="ST",IF(VLOOKUP($C188,st!$B$2:$F$400,5,FALSE())="","",VLOOKUP($C188,st!$B$2:$F$400,5,FALSE())),""))),"")</f>
        <v/>
      </c>
      <c r="H188" s="35" t="s">
        <v>167</v>
      </c>
      <c r="I188" s="35" t="s">
        <v>31</v>
      </c>
      <c r="J188" s="35" t="s">
        <v>2303</v>
      </c>
      <c r="K188" s="35">
        <f t="shared" si="0"/>
        <v>12</v>
      </c>
      <c r="L188" s="35" t="s">
        <v>2295</v>
      </c>
      <c r="M188" s="35" t="s">
        <v>2033</v>
      </c>
      <c r="N188" s="35" t="s">
        <v>53</v>
      </c>
      <c r="O188" s="35" t="s">
        <v>55</v>
      </c>
      <c r="P188" s="35" t="s">
        <v>2308</v>
      </c>
      <c r="Q188" s="35" t="s">
        <v>2006</v>
      </c>
      <c r="R188" s="35" t="s">
        <v>965</v>
      </c>
      <c r="S188" s="35" t="s">
        <v>53</v>
      </c>
      <c r="T188" s="35" t="s">
        <v>55</v>
      </c>
      <c r="U188" s="35" t="s">
        <v>2310</v>
      </c>
      <c r="W188" s="35" t="s">
        <v>78</v>
      </c>
      <c r="X188" s="35" t="s">
        <v>59</v>
      </c>
      <c r="Y188" s="35" t="s">
        <v>2299</v>
      </c>
      <c r="Z188" s="35" t="s">
        <v>1867</v>
      </c>
    </row>
    <row r="189" spans="1:26" ht="15" customHeight="1">
      <c r="A189" s="35" t="s">
        <v>1300</v>
      </c>
      <c r="B189" s="35" t="s">
        <v>677</v>
      </c>
      <c r="C189" s="35" t="s">
        <v>2312</v>
      </c>
      <c r="D189" s="35">
        <f>IFERROR(IF($A189="HDC",IF(VLOOKUP($C189,hdc!$B$2:$F$1600,2,FALSE())="","",VLOOKUP($C189,hdc!$B$2:$F$1600,2,FALSE())),IF($A189="NAUTICS",IF(VLOOKUP($C189,nautics!$B$2:$F$1200,2,FALSE())="","",VLOOKUP($C189,nautics!$B$2:$F$1200,2,FALSE())),IF($A189="ST",IF(VLOOKUP($C189,st!$B$2:$F$400,2,FALSE())="","",VLOOKUP($C189,st!$B$2:$F$400,2,FALSE())),""))),"")</f>
        <v>1</v>
      </c>
      <c r="E189" s="35">
        <f>IFERROR(IF($A189="HDC",IF(VLOOKUP($C189,hdc!$B$2:$F$1600,3,FALSE())="","",VLOOKUP($C189,hdc!$B$2:$F$1600,3,FALSE())),IF($A189="NAUTICS",IF(VLOOKUP($C189,nautics!$B$2:$F$1200,3,FALSE())="","",VLOOKUP($C189,nautics!$B$2:$F$1200,3,FALSE())),IF($A189="ST",IF(VLOOKUP($C189,st!$B$2:$F$400,3,FALSE())="","",VLOOKUP($C189,st!$B$2:$F$400,3,FALSE())),""))),"")</f>
        <v>1</v>
      </c>
      <c r="F189" s="35" t="str">
        <f>IFERROR(IF($A189="HDC",IF(VLOOKUP($C189,hdc!$B$2:$F$1600,4,FALSE())="","",VLOOKUP($C189,hdc!$B$2:$F$1600,4,FALSE())),IF($A189="NAUTICS",IF(VLOOKUP($C189,nautics!$B$2:$F$1200,4,FALSE())="","",VLOOKUP($C189,nautics!$B$2:$F$1200,4,FALSE())),IF($A189="ST",IF(VLOOKUP($C189,st!$B$2:$F$400,4,FALSE())="","",VLOOKUP($C189,st!$B$2:$F$400,4,FALSE())),""))),"")</f>
        <v/>
      </c>
      <c r="G189" s="35" t="str">
        <f>IFERROR(IF($A189="HDC",IF(VLOOKUP($C189,hdc!$B$2:$F$1600,5,FALSE())="","",VLOOKUP($C189,hdc!$B$2:$F$1600,5,FALSE())),IF($A189="NAUTICS",IF(VLOOKUP($C189,nautics!$B$2:$F$1200,5,FALSE())="","",VLOOKUP($C189,nautics!$B$2:$F$1200,5,FALSE())),IF($A189="ST",IF(VLOOKUP($C189,st!$B$2:$F$400,5,FALSE())="","",VLOOKUP($C189,st!$B$2:$F$400,5,FALSE())),""))),"")</f>
        <v/>
      </c>
      <c r="H189" s="35" t="s">
        <v>167</v>
      </c>
      <c r="I189" s="35" t="s">
        <v>31</v>
      </c>
      <c r="J189" s="35" t="s">
        <v>2314</v>
      </c>
      <c r="K189" s="35">
        <f t="shared" si="0"/>
        <v>7</v>
      </c>
      <c r="L189" s="35" t="s">
        <v>2308</v>
      </c>
      <c r="M189" s="35" t="s">
        <v>2006</v>
      </c>
      <c r="N189" s="35" t="s">
        <v>53</v>
      </c>
      <c r="O189" s="35" t="s">
        <v>55</v>
      </c>
      <c r="P189" s="35" t="s">
        <v>2318</v>
      </c>
      <c r="Q189" s="35" t="s">
        <v>1993</v>
      </c>
      <c r="R189" s="35" t="s">
        <v>965</v>
      </c>
      <c r="S189" s="35" t="s">
        <v>53</v>
      </c>
      <c r="T189" s="35" t="s">
        <v>55</v>
      </c>
      <c r="U189" s="35" t="s">
        <v>2319</v>
      </c>
      <c r="W189" s="35" t="s">
        <v>78</v>
      </c>
      <c r="X189" s="35" t="s">
        <v>59</v>
      </c>
      <c r="Y189" s="35" t="s">
        <v>1867</v>
      </c>
      <c r="Z189" s="35" t="s">
        <v>2321</v>
      </c>
    </row>
    <row r="190" spans="1:26" ht="15" customHeight="1">
      <c r="A190" s="35" t="s">
        <v>1300</v>
      </c>
      <c r="B190" s="35" t="s">
        <v>677</v>
      </c>
      <c r="C190" s="35" t="s">
        <v>2322</v>
      </c>
      <c r="D190" s="35">
        <f>IFERROR(IF($A190="HDC",IF(VLOOKUP($C190,hdc!$B$2:$F$1600,2,FALSE())="","",VLOOKUP($C190,hdc!$B$2:$F$1600,2,FALSE())),IF($A190="NAUTICS",IF(VLOOKUP($C190,nautics!$B$2:$F$1200,2,FALSE())="","",VLOOKUP($C190,nautics!$B$2:$F$1200,2,FALSE())),IF($A190="ST",IF(VLOOKUP($C190,st!$B$2:$F$400,2,FALSE())="","",VLOOKUP($C190,st!$B$2:$F$400,2,FALSE())),""))),"")</f>
        <v>1</v>
      </c>
      <c r="E190" s="35">
        <f>IFERROR(IF($A190="HDC",IF(VLOOKUP($C190,hdc!$B$2:$F$1600,3,FALSE())="","",VLOOKUP($C190,hdc!$B$2:$F$1600,3,FALSE())),IF($A190="NAUTICS",IF(VLOOKUP($C190,nautics!$B$2:$F$1200,3,FALSE())="","",VLOOKUP($C190,nautics!$B$2:$F$1200,3,FALSE())),IF($A190="ST",IF(VLOOKUP($C190,st!$B$2:$F$400,3,FALSE())="","",VLOOKUP($C190,st!$B$2:$F$400,3,FALSE())),""))),"")</f>
        <v>1</v>
      </c>
      <c r="F190" s="35" t="str">
        <f>IFERROR(IF($A190="HDC",IF(VLOOKUP($C190,hdc!$B$2:$F$1600,4,FALSE())="","",VLOOKUP($C190,hdc!$B$2:$F$1600,4,FALSE())),IF($A190="NAUTICS",IF(VLOOKUP($C190,nautics!$B$2:$F$1200,4,FALSE())="","",VLOOKUP($C190,nautics!$B$2:$F$1200,4,FALSE())),IF($A190="ST",IF(VLOOKUP($C190,st!$B$2:$F$400,4,FALSE())="","",VLOOKUP($C190,st!$B$2:$F$400,4,FALSE())),""))),"")</f>
        <v/>
      </c>
      <c r="G190" s="35" t="str">
        <f>IFERROR(IF($A190="HDC",IF(VLOOKUP($C190,hdc!$B$2:$F$1600,5,FALSE())="","",VLOOKUP($C190,hdc!$B$2:$F$1600,5,FALSE())),IF($A190="NAUTICS",IF(VLOOKUP($C190,nautics!$B$2:$F$1200,5,FALSE())="","",VLOOKUP($C190,nautics!$B$2:$F$1200,5,FALSE())),IF($A190="ST",IF(VLOOKUP($C190,st!$B$2:$F$400,5,FALSE())="","",VLOOKUP($C190,st!$B$2:$F$400,5,FALSE())),""))),"")</f>
        <v/>
      </c>
      <c r="H190" s="35" t="s">
        <v>167</v>
      </c>
      <c r="I190" s="35" t="s">
        <v>31</v>
      </c>
      <c r="J190" s="35" t="s">
        <v>2323</v>
      </c>
      <c r="K190" s="35">
        <f t="shared" si="0"/>
        <v>5</v>
      </c>
      <c r="L190" s="35" t="s">
        <v>2325</v>
      </c>
      <c r="M190" s="35" t="s">
        <v>2006</v>
      </c>
      <c r="N190" s="35" t="s">
        <v>53</v>
      </c>
      <c r="O190" s="35" t="s">
        <v>55</v>
      </c>
      <c r="P190" s="35" t="s">
        <v>2318</v>
      </c>
      <c r="Q190" s="35" t="s">
        <v>1993</v>
      </c>
      <c r="R190" s="35" t="s">
        <v>965</v>
      </c>
      <c r="S190" s="35" t="s">
        <v>53</v>
      </c>
      <c r="T190" s="35" t="s">
        <v>55</v>
      </c>
      <c r="U190" s="35" t="s">
        <v>2327</v>
      </c>
      <c r="W190" s="35" t="s">
        <v>78</v>
      </c>
      <c r="X190" s="35" t="s">
        <v>59</v>
      </c>
      <c r="Y190" s="35" t="s">
        <v>1390</v>
      </c>
      <c r="Z190" s="35" t="s">
        <v>2321</v>
      </c>
    </row>
    <row r="191" spans="1:26" ht="15" customHeight="1">
      <c r="A191" s="35" t="s">
        <v>1300</v>
      </c>
      <c r="B191" s="35" t="s">
        <v>677</v>
      </c>
      <c r="C191" s="35" t="s">
        <v>2329</v>
      </c>
      <c r="D191" s="35">
        <f>IFERROR(IF($A191="HDC",IF(VLOOKUP($C191,hdc!$B$2:$F$1600,2,FALSE())="","",VLOOKUP($C191,hdc!$B$2:$F$1600,2,FALSE())),IF($A191="NAUTICS",IF(VLOOKUP($C191,nautics!$B$2:$F$1200,2,FALSE())="","",VLOOKUP($C191,nautics!$B$2:$F$1200,2,FALSE())),IF($A191="ST",IF(VLOOKUP($C191,st!$B$2:$F$400,2,FALSE())="","",VLOOKUP($C191,st!$B$2:$F$400,2,FALSE())),""))),"")</f>
        <v>1</v>
      </c>
      <c r="E191" s="35">
        <f>IFERROR(IF($A191="HDC",IF(VLOOKUP($C191,hdc!$B$2:$F$1600,3,FALSE())="","",VLOOKUP($C191,hdc!$B$2:$F$1600,3,FALSE())),IF($A191="NAUTICS",IF(VLOOKUP($C191,nautics!$B$2:$F$1200,3,FALSE())="","",VLOOKUP($C191,nautics!$B$2:$F$1200,3,FALSE())),IF($A191="ST",IF(VLOOKUP($C191,st!$B$2:$F$400,3,FALSE())="","",VLOOKUP($C191,st!$B$2:$F$400,3,FALSE())),""))),"")</f>
        <v>1</v>
      </c>
      <c r="F191" s="35" t="str">
        <f>IFERROR(IF($A191="HDC",IF(VLOOKUP($C191,hdc!$B$2:$F$1600,4,FALSE())="","",VLOOKUP($C191,hdc!$B$2:$F$1600,4,FALSE())),IF($A191="NAUTICS",IF(VLOOKUP($C191,nautics!$B$2:$F$1200,4,FALSE())="","",VLOOKUP($C191,nautics!$B$2:$F$1200,4,FALSE())),IF($A191="ST",IF(VLOOKUP($C191,st!$B$2:$F$400,4,FALSE())="","",VLOOKUP($C191,st!$B$2:$F$400,4,FALSE())),""))),"")</f>
        <v/>
      </c>
      <c r="G191" s="35" t="str">
        <f>IFERROR(IF($A191="HDC",IF(VLOOKUP($C191,hdc!$B$2:$F$1600,5,FALSE())="","",VLOOKUP($C191,hdc!$B$2:$F$1600,5,FALSE())),IF($A191="NAUTICS",IF(VLOOKUP($C191,nautics!$B$2:$F$1200,5,FALSE())="","",VLOOKUP($C191,nautics!$B$2:$F$1200,5,FALSE())),IF($A191="ST",IF(VLOOKUP($C191,st!$B$2:$F$400,5,FALSE())="","",VLOOKUP($C191,st!$B$2:$F$400,5,FALSE())),""))),"")</f>
        <v/>
      </c>
      <c r="H191" s="35" t="s">
        <v>167</v>
      </c>
      <c r="I191" s="35" t="s">
        <v>31</v>
      </c>
      <c r="J191" s="35" t="s">
        <v>2331</v>
      </c>
      <c r="K191" s="35">
        <f t="shared" si="0"/>
        <v>6</v>
      </c>
      <c r="L191" s="35" t="s">
        <v>2325</v>
      </c>
      <c r="M191" s="35" t="s">
        <v>2006</v>
      </c>
      <c r="N191" s="35" t="s">
        <v>53</v>
      </c>
      <c r="O191" s="35" t="s">
        <v>55</v>
      </c>
      <c r="P191" s="35" t="s">
        <v>2332</v>
      </c>
      <c r="Q191" s="35" t="s">
        <v>2006</v>
      </c>
      <c r="R191" s="35" t="s">
        <v>310</v>
      </c>
      <c r="S191" s="35" t="s">
        <v>53</v>
      </c>
      <c r="T191" s="35" t="s">
        <v>55</v>
      </c>
      <c r="U191" s="35" t="s">
        <v>2333</v>
      </c>
      <c r="W191" s="35" t="s">
        <v>78</v>
      </c>
      <c r="X191" s="35" t="s">
        <v>59</v>
      </c>
      <c r="Y191" s="35" t="s">
        <v>1390</v>
      </c>
      <c r="Z191" s="35" t="s">
        <v>212</v>
      </c>
    </row>
    <row r="192" spans="1:26" ht="15" customHeight="1">
      <c r="A192" s="35" t="s">
        <v>1300</v>
      </c>
      <c r="B192" s="35" t="s">
        <v>677</v>
      </c>
      <c r="C192" s="35" t="s">
        <v>2335</v>
      </c>
      <c r="D192" s="35">
        <f>IFERROR(IF($A192="HDC",IF(VLOOKUP($C192,hdc!$B$2:$F$1600,2,FALSE())="","",VLOOKUP($C192,hdc!$B$2:$F$1600,2,FALSE())),IF($A192="NAUTICS",IF(VLOOKUP($C192,nautics!$B$2:$F$1200,2,FALSE())="","",VLOOKUP($C192,nautics!$B$2:$F$1200,2,FALSE())),IF($A192="ST",IF(VLOOKUP($C192,st!$B$2:$F$400,2,FALSE())="","",VLOOKUP($C192,st!$B$2:$F$400,2,FALSE())),""))),"")</f>
        <v>1</v>
      </c>
      <c r="E192" s="35">
        <f>IFERROR(IF($A192="HDC",IF(VLOOKUP($C192,hdc!$B$2:$F$1600,3,FALSE())="","",VLOOKUP($C192,hdc!$B$2:$F$1600,3,FALSE())),IF($A192="NAUTICS",IF(VLOOKUP($C192,nautics!$B$2:$F$1200,3,FALSE())="","",VLOOKUP($C192,nautics!$B$2:$F$1200,3,FALSE())),IF($A192="ST",IF(VLOOKUP($C192,st!$B$2:$F$400,3,FALSE())="","",VLOOKUP($C192,st!$B$2:$F$400,3,FALSE())),""))),"")</f>
        <v>1</v>
      </c>
      <c r="F192" s="35" t="str">
        <f>IFERROR(IF($A192="HDC",IF(VLOOKUP($C192,hdc!$B$2:$F$1600,4,FALSE())="","",VLOOKUP($C192,hdc!$B$2:$F$1600,4,FALSE())),IF($A192="NAUTICS",IF(VLOOKUP($C192,nautics!$B$2:$F$1200,4,FALSE())="","",VLOOKUP($C192,nautics!$B$2:$F$1200,4,FALSE())),IF($A192="ST",IF(VLOOKUP($C192,st!$B$2:$F$400,4,FALSE())="","",VLOOKUP($C192,st!$B$2:$F$400,4,FALSE())),""))),"")</f>
        <v/>
      </c>
      <c r="G192" s="35" t="str">
        <f>IFERROR(IF($A192="HDC",IF(VLOOKUP($C192,hdc!$B$2:$F$1600,5,FALSE())="","",VLOOKUP($C192,hdc!$B$2:$F$1600,5,FALSE())),IF($A192="NAUTICS",IF(VLOOKUP($C192,nautics!$B$2:$F$1200,5,FALSE())="","",VLOOKUP($C192,nautics!$B$2:$F$1200,5,FALSE())),IF($A192="ST",IF(VLOOKUP($C192,st!$B$2:$F$400,5,FALSE())="","",VLOOKUP($C192,st!$B$2:$F$400,5,FALSE())),""))),"")</f>
        <v/>
      </c>
      <c r="H192" s="35" t="s">
        <v>167</v>
      </c>
      <c r="I192" s="35" t="s">
        <v>31</v>
      </c>
      <c r="J192" s="35" t="s">
        <v>2337</v>
      </c>
      <c r="K192" s="35">
        <f t="shared" si="0"/>
        <v>7</v>
      </c>
      <c r="L192" s="35" t="s">
        <v>2332</v>
      </c>
      <c r="M192" s="35" t="s">
        <v>2006</v>
      </c>
      <c r="N192" s="35" t="s">
        <v>53</v>
      </c>
      <c r="O192" s="35" t="s">
        <v>55</v>
      </c>
      <c r="P192" s="35" t="s">
        <v>2341</v>
      </c>
      <c r="Q192" s="35" t="s">
        <v>1993</v>
      </c>
      <c r="R192" s="35" t="s">
        <v>965</v>
      </c>
      <c r="S192" s="35" t="s">
        <v>53</v>
      </c>
      <c r="T192" s="35" t="s">
        <v>55</v>
      </c>
      <c r="U192" s="35" t="s">
        <v>2343</v>
      </c>
      <c r="W192" s="35" t="s">
        <v>78</v>
      </c>
      <c r="X192" s="35" t="s">
        <v>59</v>
      </c>
      <c r="Y192" s="35" t="s">
        <v>212</v>
      </c>
      <c r="Z192" s="35" t="s">
        <v>2345</v>
      </c>
    </row>
    <row r="193" spans="1:26" ht="15" customHeight="1">
      <c r="A193" s="35" t="s">
        <v>1300</v>
      </c>
      <c r="B193" s="35" t="s">
        <v>677</v>
      </c>
      <c r="C193" s="35" t="s">
        <v>2346</v>
      </c>
      <c r="D193" s="35">
        <f>IFERROR(IF($A193="HDC",IF(VLOOKUP($C193,hdc!$B$2:$F$1600,2,FALSE())="","",VLOOKUP($C193,hdc!$B$2:$F$1600,2,FALSE())),IF($A193="NAUTICS",IF(VLOOKUP($C193,nautics!$B$2:$F$1200,2,FALSE())="","",VLOOKUP($C193,nautics!$B$2:$F$1200,2,FALSE())),IF($A193="ST",IF(VLOOKUP($C193,st!$B$2:$F$400,2,FALSE())="","",VLOOKUP($C193,st!$B$2:$F$400,2,FALSE())),""))),"")</f>
        <v>1</v>
      </c>
      <c r="E193" s="35">
        <f>IFERROR(IF($A193="HDC",IF(VLOOKUP($C193,hdc!$B$2:$F$1600,3,FALSE())="","",VLOOKUP($C193,hdc!$B$2:$F$1600,3,FALSE())),IF($A193="NAUTICS",IF(VLOOKUP($C193,nautics!$B$2:$F$1200,3,FALSE())="","",VLOOKUP($C193,nautics!$B$2:$F$1200,3,FALSE())),IF($A193="ST",IF(VLOOKUP($C193,st!$B$2:$F$400,3,FALSE())="","",VLOOKUP($C193,st!$B$2:$F$400,3,FALSE())),""))),"")</f>
        <v>1</v>
      </c>
      <c r="F193" s="35" t="str">
        <f>IFERROR(IF($A193="HDC",IF(VLOOKUP($C193,hdc!$B$2:$F$1600,4,FALSE())="","",VLOOKUP($C193,hdc!$B$2:$F$1600,4,FALSE())),IF($A193="NAUTICS",IF(VLOOKUP($C193,nautics!$B$2:$F$1200,4,FALSE())="","",VLOOKUP($C193,nautics!$B$2:$F$1200,4,FALSE())),IF($A193="ST",IF(VLOOKUP($C193,st!$B$2:$F$400,4,FALSE())="","",VLOOKUP($C193,st!$B$2:$F$400,4,FALSE())),""))),"")</f>
        <v/>
      </c>
      <c r="G193" s="35" t="str">
        <f>IFERROR(IF($A193="HDC",IF(VLOOKUP($C193,hdc!$B$2:$F$1600,5,FALSE())="","",VLOOKUP($C193,hdc!$B$2:$F$1600,5,FALSE())),IF($A193="NAUTICS",IF(VLOOKUP($C193,nautics!$B$2:$F$1200,5,FALSE())="","",VLOOKUP($C193,nautics!$B$2:$F$1200,5,FALSE())),IF($A193="ST",IF(VLOOKUP($C193,st!$B$2:$F$400,5,FALSE())="","",VLOOKUP($C193,st!$B$2:$F$400,5,FALSE())),""))),"")</f>
        <v/>
      </c>
      <c r="H193" s="35" t="s">
        <v>167</v>
      </c>
      <c r="I193" s="35" t="s">
        <v>31</v>
      </c>
      <c r="J193" s="35" t="s">
        <v>2348</v>
      </c>
      <c r="K193" s="35">
        <f t="shared" si="0"/>
        <v>34</v>
      </c>
      <c r="L193" s="35" t="s">
        <v>2351</v>
      </c>
      <c r="M193" s="35" t="s">
        <v>1993</v>
      </c>
      <c r="N193" s="35" t="s">
        <v>774</v>
      </c>
      <c r="O193" s="35" t="s">
        <v>775</v>
      </c>
      <c r="P193" s="35" t="s">
        <v>2341</v>
      </c>
      <c r="Q193" s="35" t="s">
        <v>1993</v>
      </c>
      <c r="R193" s="35" t="s">
        <v>52</v>
      </c>
      <c r="S193" s="35" t="s">
        <v>53</v>
      </c>
      <c r="T193" s="35" t="s">
        <v>55</v>
      </c>
      <c r="U193" s="35" t="s">
        <v>2354</v>
      </c>
      <c r="W193" s="35" t="s">
        <v>57</v>
      </c>
      <c r="X193" s="35" t="s">
        <v>2356</v>
      </c>
      <c r="Y193" s="35" t="s">
        <v>2357</v>
      </c>
      <c r="Z193" s="35" t="s">
        <v>2345</v>
      </c>
    </row>
    <row r="194" spans="1:26" ht="15" customHeight="1">
      <c r="A194" s="35" t="s">
        <v>1300</v>
      </c>
      <c r="B194" s="35" t="s">
        <v>677</v>
      </c>
      <c r="C194" s="35" t="s">
        <v>2359</v>
      </c>
      <c r="D194" s="35">
        <f>IFERROR(IF($A194="HDC",IF(VLOOKUP($C194,hdc!$B$2:$F$1600,2,FALSE())="","",VLOOKUP($C194,hdc!$B$2:$F$1600,2,FALSE())),IF($A194="NAUTICS",IF(VLOOKUP($C194,nautics!$B$2:$F$1200,2,FALSE())="","",VLOOKUP($C194,nautics!$B$2:$F$1200,2,FALSE())),IF($A194="ST",IF(VLOOKUP($C194,st!$B$2:$F$400,2,FALSE())="","",VLOOKUP($C194,st!$B$2:$F$400,2,FALSE())),""))),"")</f>
        <v>1</v>
      </c>
      <c r="E194" s="35">
        <f>IFERROR(IF($A194="HDC",IF(VLOOKUP($C194,hdc!$B$2:$F$1600,3,FALSE())="","",VLOOKUP($C194,hdc!$B$2:$F$1600,3,FALSE())),IF($A194="NAUTICS",IF(VLOOKUP($C194,nautics!$B$2:$F$1200,3,FALSE())="","",VLOOKUP($C194,nautics!$B$2:$F$1200,3,FALSE())),IF($A194="ST",IF(VLOOKUP($C194,st!$B$2:$F$400,3,FALSE())="","",VLOOKUP($C194,st!$B$2:$F$400,3,FALSE())),""))),"")</f>
        <v>1</v>
      </c>
      <c r="F194" s="35" t="str">
        <f>IFERROR(IF($A194="HDC",IF(VLOOKUP($C194,hdc!$B$2:$F$1600,4,FALSE())="","",VLOOKUP($C194,hdc!$B$2:$F$1600,4,FALSE())),IF($A194="NAUTICS",IF(VLOOKUP($C194,nautics!$B$2:$F$1200,4,FALSE())="","",VLOOKUP($C194,nautics!$B$2:$F$1200,4,FALSE())),IF($A194="ST",IF(VLOOKUP($C194,st!$B$2:$F$400,4,FALSE())="","",VLOOKUP($C194,st!$B$2:$F$400,4,FALSE())),""))),"")</f>
        <v/>
      </c>
      <c r="G194" s="35" t="str">
        <f>IFERROR(IF($A194="HDC",IF(VLOOKUP($C194,hdc!$B$2:$F$1600,5,FALSE())="","",VLOOKUP($C194,hdc!$B$2:$F$1600,5,FALSE())),IF($A194="NAUTICS",IF(VLOOKUP($C194,nautics!$B$2:$F$1200,5,FALSE())="","",VLOOKUP($C194,nautics!$B$2:$F$1200,5,FALSE())),IF($A194="ST",IF(VLOOKUP($C194,st!$B$2:$F$400,5,FALSE())="","",VLOOKUP($C194,st!$B$2:$F$400,5,FALSE())),""))),"")</f>
        <v/>
      </c>
      <c r="H194" s="35" t="s">
        <v>167</v>
      </c>
      <c r="I194" s="35" t="s">
        <v>31</v>
      </c>
      <c r="J194" s="35" t="s">
        <v>2361</v>
      </c>
      <c r="K194" s="35">
        <f t="shared" si="0"/>
        <v>11</v>
      </c>
      <c r="L194" s="35" t="s">
        <v>2351</v>
      </c>
      <c r="M194" s="35" t="s">
        <v>1993</v>
      </c>
      <c r="N194" s="35" t="s">
        <v>774</v>
      </c>
      <c r="O194" s="35" t="s">
        <v>775</v>
      </c>
      <c r="P194" s="35" t="s">
        <v>2365</v>
      </c>
      <c r="Q194" s="35" t="s">
        <v>1993</v>
      </c>
      <c r="R194" s="35" t="s">
        <v>52</v>
      </c>
      <c r="S194" s="35" t="s">
        <v>774</v>
      </c>
      <c r="T194" s="35" t="s">
        <v>775</v>
      </c>
      <c r="U194" s="35" t="s">
        <v>2367</v>
      </c>
      <c r="W194" s="35" t="s">
        <v>78</v>
      </c>
      <c r="X194" s="35" t="s">
        <v>59</v>
      </c>
      <c r="Y194" s="35" t="s">
        <v>2357</v>
      </c>
      <c r="Z194" s="35" t="s">
        <v>1111</v>
      </c>
    </row>
    <row r="195" spans="1:26" ht="15" customHeight="1">
      <c r="A195" s="35" t="s">
        <v>1300</v>
      </c>
      <c r="B195" s="35" t="s">
        <v>677</v>
      </c>
      <c r="C195" s="35" t="s">
        <v>2368</v>
      </c>
      <c r="D195" s="35">
        <f>IFERROR(IF($A195="HDC",IF(VLOOKUP($C195,hdc!$B$2:$F$1600,2,FALSE())="","",VLOOKUP($C195,hdc!$B$2:$F$1600,2,FALSE())),IF($A195="NAUTICS",IF(VLOOKUP($C195,nautics!$B$2:$F$1200,2,FALSE())="","",VLOOKUP($C195,nautics!$B$2:$F$1200,2,FALSE())),IF($A195="ST",IF(VLOOKUP($C195,st!$B$2:$F$400,2,FALSE())="","",VLOOKUP($C195,st!$B$2:$F$400,2,FALSE())),""))),"")</f>
        <v>1</v>
      </c>
      <c r="E195" s="35">
        <f>IFERROR(IF($A195="HDC",IF(VLOOKUP($C195,hdc!$B$2:$F$1600,3,FALSE())="","",VLOOKUP($C195,hdc!$B$2:$F$1600,3,FALSE())),IF($A195="NAUTICS",IF(VLOOKUP($C195,nautics!$B$2:$F$1200,3,FALSE())="","",VLOOKUP($C195,nautics!$B$2:$F$1200,3,FALSE())),IF($A195="ST",IF(VLOOKUP($C195,st!$B$2:$F$400,3,FALSE())="","",VLOOKUP($C195,st!$B$2:$F$400,3,FALSE())),""))),"")</f>
        <v>1</v>
      </c>
      <c r="F195" s="35" t="str">
        <f>IFERROR(IF($A195="HDC",IF(VLOOKUP($C195,hdc!$B$2:$F$1600,4,FALSE())="","",VLOOKUP($C195,hdc!$B$2:$F$1600,4,FALSE())),IF($A195="NAUTICS",IF(VLOOKUP($C195,nautics!$B$2:$F$1200,4,FALSE())="","",VLOOKUP($C195,nautics!$B$2:$F$1200,4,FALSE())),IF($A195="ST",IF(VLOOKUP($C195,st!$B$2:$F$400,4,FALSE())="","",VLOOKUP($C195,st!$B$2:$F$400,4,FALSE())),""))),"")</f>
        <v/>
      </c>
      <c r="G195" s="35" t="str">
        <f>IFERROR(IF($A195="HDC",IF(VLOOKUP($C195,hdc!$B$2:$F$1600,5,FALSE())="","",VLOOKUP($C195,hdc!$B$2:$F$1600,5,FALSE())),IF($A195="NAUTICS",IF(VLOOKUP($C195,nautics!$B$2:$F$1200,5,FALSE())="","",VLOOKUP($C195,nautics!$B$2:$F$1200,5,FALSE())),IF($A195="ST",IF(VLOOKUP($C195,st!$B$2:$F$400,5,FALSE())="","",VLOOKUP($C195,st!$B$2:$F$400,5,FALSE())),""))),"")</f>
        <v/>
      </c>
      <c r="H195" s="35" t="s">
        <v>167</v>
      </c>
      <c r="I195" s="35" t="s">
        <v>31</v>
      </c>
      <c r="J195" s="35" t="s">
        <v>2369</v>
      </c>
      <c r="K195" s="35">
        <f t="shared" si="0"/>
        <v>8</v>
      </c>
      <c r="L195" s="35" t="s">
        <v>2372</v>
      </c>
      <c r="M195" s="35" t="s">
        <v>2033</v>
      </c>
      <c r="N195" s="35" t="s">
        <v>774</v>
      </c>
      <c r="O195" s="35" t="s">
        <v>775</v>
      </c>
      <c r="P195" s="35" t="s">
        <v>2365</v>
      </c>
      <c r="Q195" s="35" t="s">
        <v>1993</v>
      </c>
      <c r="R195" s="35" t="s">
        <v>52</v>
      </c>
      <c r="S195" s="35" t="s">
        <v>774</v>
      </c>
      <c r="T195" s="35" t="s">
        <v>775</v>
      </c>
      <c r="U195" s="35" t="s">
        <v>2374</v>
      </c>
      <c r="W195" s="35" t="s">
        <v>78</v>
      </c>
      <c r="X195" s="35" t="s">
        <v>59</v>
      </c>
      <c r="Y195" s="35" t="s">
        <v>2376</v>
      </c>
      <c r="Z195" s="35" t="s">
        <v>1111</v>
      </c>
    </row>
    <row r="196" spans="1:26" ht="15" customHeight="1">
      <c r="A196" s="35" t="s">
        <v>1300</v>
      </c>
      <c r="B196" s="35" t="s">
        <v>677</v>
      </c>
      <c r="C196" s="35" t="s">
        <v>2377</v>
      </c>
      <c r="D196" s="35">
        <f>IFERROR(IF($A196="HDC",IF(VLOOKUP($C196,hdc!$B$2:$F$1600,2,FALSE())="","",VLOOKUP($C196,hdc!$B$2:$F$1600,2,FALSE())),IF($A196="NAUTICS",IF(VLOOKUP($C196,nautics!$B$2:$F$1200,2,FALSE())="","",VLOOKUP($C196,nautics!$B$2:$F$1200,2,FALSE())),IF($A196="ST",IF(VLOOKUP($C196,st!$B$2:$F$400,2,FALSE())="","",VLOOKUP($C196,st!$B$2:$F$400,2,FALSE())),""))),"")</f>
        <v>1</v>
      </c>
      <c r="E196" s="35">
        <f>IFERROR(IF($A196="HDC",IF(VLOOKUP($C196,hdc!$B$2:$F$1600,3,FALSE())="","",VLOOKUP($C196,hdc!$B$2:$F$1600,3,FALSE())),IF($A196="NAUTICS",IF(VLOOKUP($C196,nautics!$B$2:$F$1200,3,FALSE())="","",VLOOKUP($C196,nautics!$B$2:$F$1200,3,FALSE())),IF($A196="ST",IF(VLOOKUP($C196,st!$B$2:$F$400,3,FALSE())="","",VLOOKUP($C196,st!$B$2:$F$400,3,FALSE())),""))),"")</f>
        <v>1</v>
      </c>
      <c r="F196" s="35" t="str">
        <f>IFERROR(IF($A196="HDC",IF(VLOOKUP($C196,hdc!$B$2:$F$1600,4,FALSE())="","",VLOOKUP($C196,hdc!$B$2:$F$1600,4,FALSE())),IF($A196="NAUTICS",IF(VLOOKUP($C196,nautics!$B$2:$F$1200,4,FALSE())="","",VLOOKUP($C196,nautics!$B$2:$F$1200,4,FALSE())),IF($A196="ST",IF(VLOOKUP($C196,st!$B$2:$F$400,4,FALSE())="","",VLOOKUP($C196,st!$B$2:$F$400,4,FALSE())),""))),"")</f>
        <v/>
      </c>
      <c r="G196" s="35" t="str">
        <f>IFERROR(IF($A196="HDC",IF(VLOOKUP($C196,hdc!$B$2:$F$1600,5,FALSE())="","",VLOOKUP($C196,hdc!$B$2:$F$1600,5,FALSE())),IF($A196="NAUTICS",IF(VLOOKUP($C196,nautics!$B$2:$F$1200,5,FALSE())="","",VLOOKUP($C196,nautics!$B$2:$F$1200,5,FALSE())),IF($A196="ST",IF(VLOOKUP($C196,st!$B$2:$F$400,5,FALSE())="","",VLOOKUP($C196,st!$B$2:$F$400,5,FALSE())),""))),"")</f>
        <v/>
      </c>
      <c r="H196" s="35" t="s">
        <v>167</v>
      </c>
      <c r="I196" s="35" t="s">
        <v>31</v>
      </c>
      <c r="J196" s="35" t="s">
        <v>2379</v>
      </c>
      <c r="K196" s="35">
        <f t="shared" si="0"/>
        <v>7</v>
      </c>
      <c r="L196" s="35" t="s">
        <v>2382</v>
      </c>
      <c r="M196" s="35" t="s">
        <v>2383</v>
      </c>
      <c r="N196" s="35" t="s">
        <v>774</v>
      </c>
      <c r="O196" s="35" t="s">
        <v>775</v>
      </c>
      <c r="P196" s="35" t="s">
        <v>2372</v>
      </c>
      <c r="Q196" s="35" t="s">
        <v>2033</v>
      </c>
      <c r="R196" s="35" t="s">
        <v>247</v>
      </c>
      <c r="S196" s="35" t="s">
        <v>774</v>
      </c>
      <c r="T196" s="35" t="s">
        <v>775</v>
      </c>
      <c r="U196" s="35" t="s">
        <v>89</v>
      </c>
      <c r="W196" s="35" t="s">
        <v>78</v>
      </c>
      <c r="X196" s="35" t="s">
        <v>59</v>
      </c>
      <c r="Y196" s="35" t="s">
        <v>89</v>
      </c>
      <c r="Z196" s="35" t="s">
        <v>89</v>
      </c>
    </row>
    <row r="197" spans="1:26" ht="15" customHeight="1">
      <c r="A197" s="35" t="s">
        <v>1300</v>
      </c>
      <c r="B197" s="35" t="s">
        <v>677</v>
      </c>
      <c r="C197" s="35" t="s">
        <v>2388</v>
      </c>
      <c r="D197" s="35">
        <f>IFERROR(IF($A197="HDC",IF(VLOOKUP($C197,hdc!$B$2:$F$1600,2,FALSE())="","",VLOOKUP($C197,hdc!$B$2:$F$1600,2,FALSE())),IF($A197="NAUTICS",IF(VLOOKUP($C197,nautics!$B$2:$F$1200,2,FALSE())="","",VLOOKUP($C197,nautics!$B$2:$F$1200,2,FALSE())),IF($A197="ST",IF(VLOOKUP($C197,st!$B$2:$F$400,2,FALSE())="","",VLOOKUP($C197,st!$B$2:$F$400,2,FALSE())),""))),"")</f>
        <v>1</v>
      </c>
      <c r="E197" s="35">
        <f>IFERROR(IF($A197="HDC",IF(VLOOKUP($C197,hdc!$B$2:$F$1600,3,FALSE())="","",VLOOKUP($C197,hdc!$B$2:$F$1600,3,FALSE())),IF($A197="NAUTICS",IF(VLOOKUP($C197,nautics!$B$2:$F$1200,3,FALSE())="","",VLOOKUP($C197,nautics!$B$2:$F$1200,3,FALSE())),IF($A197="ST",IF(VLOOKUP($C197,st!$B$2:$F$400,3,FALSE())="","",VLOOKUP($C197,st!$B$2:$F$400,3,FALSE())),""))),"")</f>
        <v>1</v>
      </c>
      <c r="F197" s="35" t="str">
        <f>IFERROR(IF($A197="HDC",IF(VLOOKUP($C197,hdc!$B$2:$F$1600,4,FALSE())="","",VLOOKUP($C197,hdc!$B$2:$F$1600,4,FALSE())),IF($A197="NAUTICS",IF(VLOOKUP($C197,nautics!$B$2:$F$1200,4,FALSE())="","",VLOOKUP($C197,nautics!$B$2:$F$1200,4,FALSE())),IF($A197="ST",IF(VLOOKUP($C197,st!$B$2:$F$400,4,FALSE())="","",VLOOKUP($C197,st!$B$2:$F$400,4,FALSE())),""))),"")</f>
        <v/>
      </c>
      <c r="G197" s="35" t="str">
        <f>IFERROR(IF($A197="HDC",IF(VLOOKUP($C197,hdc!$B$2:$F$1600,5,FALSE())="","",VLOOKUP($C197,hdc!$B$2:$F$1600,5,FALSE())),IF($A197="NAUTICS",IF(VLOOKUP($C197,nautics!$B$2:$F$1200,5,FALSE())="","",VLOOKUP($C197,nautics!$B$2:$F$1200,5,FALSE())),IF($A197="ST",IF(VLOOKUP($C197,st!$B$2:$F$400,5,FALSE())="","",VLOOKUP($C197,st!$B$2:$F$400,5,FALSE())),""))),"")</f>
        <v/>
      </c>
      <c r="H197" s="35" t="s">
        <v>167</v>
      </c>
      <c r="I197" s="35" t="s">
        <v>31</v>
      </c>
      <c r="J197" s="35" t="s">
        <v>298</v>
      </c>
      <c r="K197" s="35">
        <f t="shared" si="0"/>
        <v>11</v>
      </c>
      <c r="L197" s="35" t="s">
        <v>2382</v>
      </c>
      <c r="M197" s="35" t="s">
        <v>2383</v>
      </c>
      <c r="N197" s="35" t="s">
        <v>774</v>
      </c>
      <c r="O197" s="35" t="s">
        <v>775</v>
      </c>
      <c r="P197" s="35" t="s">
        <v>2392</v>
      </c>
      <c r="Q197" s="35" t="s">
        <v>2393</v>
      </c>
      <c r="R197" s="35" t="s">
        <v>52</v>
      </c>
      <c r="S197" s="35" t="s">
        <v>671</v>
      </c>
      <c r="T197" s="35" t="s">
        <v>672</v>
      </c>
      <c r="U197" s="35" t="s">
        <v>2395</v>
      </c>
      <c r="W197" s="35" t="s">
        <v>57</v>
      </c>
      <c r="X197" s="35" t="s">
        <v>59</v>
      </c>
      <c r="Y197" s="35" t="s">
        <v>1032</v>
      </c>
      <c r="Z197" s="35" t="s">
        <v>676</v>
      </c>
    </row>
    <row r="198" spans="1:26" ht="15" customHeight="1">
      <c r="A198" s="35" t="s">
        <v>1300</v>
      </c>
      <c r="B198" s="35" t="s">
        <v>677</v>
      </c>
      <c r="C198" s="35" t="s">
        <v>2397</v>
      </c>
      <c r="D198" s="35">
        <f>IFERROR(IF($A198="HDC",IF(VLOOKUP($C198,hdc!$B$2:$F$1600,2,FALSE())="","",VLOOKUP($C198,hdc!$B$2:$F$1600,2,FALSE())),IF($A198="NAUTICS",IF(VLOOKUP($C198,nautics!$B$2:$F$1200,2,FALSE())="","",VLOOKUP($C198,nautics!$B$2:$F$1200,2,FALSE())),IF($A198="ST",IF(VLOOKUP($C198,st!$B$2:$F$400,2,FALSE())="","",VLOOKUP($C198,st!$B$2:$F$400,2,FALSE())),""))),"")</f>
        <v>1</v>
      </c>
      <c r="E198" s="35">
        <f>IFERROR(IF($A198="HDC",IF(VLOOKUP($C198,hdc!$B$2:$F$1600,3,FALSE())="","",VLOOKUP($C198,hdc!$B$2:$F$1600,3,FALSE())),IF($A198="NAUTICS",IF(VLOOKUP($C198,nautics!$B$2:$F$1200,3,FALSE())="","",VLOOKUP($C198,nautics!$B$2:$F$1200,3,FALSE())),IF($A198="ST",IF(VLOOKUP($C198,st!$B$2:$F$400,3,FALSE())="","",VLOOKUP($C198,st!$B$2:$F$400,3,FALSE())),""))),"")</f>
        <v>1</v>
      </c>
      <c r="F198" s="35" t="str">
        <f>IFERROR(IF($A198="HDC",IF(VLOOKUP($C198,hdc!$B$2:$F$1600,4,FALSE())="","",VLOOKUP($C198,hdc!$B$2:$F$1600,4,FALSE())),IF($A198="NAUTICS",IF(VLOOKUP($C198,nautics!$B$2:$F$1200,4,FALSE())="","",VLOOKUP($C198,nautics!$B$2:$F$1200,4,FALSE())),IF($A198="ST",IF(VLOOKUP($C198,st!$B$2:$F$400,4,FALSE())="","",VLOOKUP($C198,st!$B$2:$F$400,4,FALSE())),""))),"")</f>
        <v/>
      </c>
      <c r="G198" s="35" t="str">
        <f>IFERROR(IF($A198="HDC",IF(VLOOKUP($C198,hdc!$B$2:$F$1600,5,FALSE())="","",VLOOKUP($C198,hdc!$B$2:$F$1600,5,FALSE())),IF($A198="NAUTICS",IF(VLOOKUP($C198,nautics!$B$2:$F$1200,5,FALSE())="","",VLOOKUP($C198,nautics!$B$2:$F$1200,5,FALSE())),IF($A198="ST",IF(VLOOKUP($C198,st!$B$2:$F$400,5,FALSE())="","",VLOOKUP($C198,st!$B$2:$F$400,5,FALSE())),""))),"")</f>
        <v/>
      </c>
      <c r="H198" s="35" t="s">
        <v>167</v>
      </c>
      <c r="I198" s="35" t="s">
        <v>31</v>
      </c>
      <c r="J198" s="35" t="s">
        <v>2400</v>
      </c>
      <c r="K198" s="35">
        <f t="shared" si="0"/>
        <v>19</v>
      </c>
      <c r="L198" s="35" t="s">
        <v>2382</v>
      </c>
      <c r="M198" s="35" t="s">
        <v>2383</v>
      </c>
      <c r="N198" s="35" t="s">
        <v>774</v>
      </c>
      <c r="O198" s="35" t="s">
        <v>775</v>
      </c>
      <c r="P198" s="35" t="s">
        <v>2404</v>
      </c>
      <c r="Q198" s="35" t="s">
        <v>1993</v>
      </c>
      <c r="R198" s="35" t="s">
        <v>965</v>
      </c>
      <c r="S198" s="35" t="s">
        <v>828</v>
      </c>
      <c r="T198" s="35" t="s">
        <v>829</v>
      </c>
      <c r="U198" s="35" t="s">
        <v>2406</v>
      </c>
      <c r="W198" s="35" t="s">
        <v>57</v>
      </c>
      <c r="X198" s="35" t="s">
        <v>59</v>
      </c>
      <c r="Y198" s="35" t="s">
        <v>1032</v>
      </c>
      <c r="Z198" s="35" t="s">
        <v>832</v>
      </c>
    </row>
    <row r="199" spans="1:26" ht="15" customHeight="1">
      <c r="A199" s="35" t="s">
        <v>1300</v>
      </c>
      <c r="B199" s="35" t="s">
        <v>677</v>
      </c>
      <c r="C199" s="35" t="s">
        <v>2407</v>
      </c>
      <c r="D199" s="35">
        <f>IFERROR(IF($A199="HDC",IF(VLOOKUP($C199,hdc!$B$2:$F$1600,2,FALSE())="","",VLOOKUP($C199,hdc!$B$2:$F$1600,2,FALSE())),IF($A199="NAUTICS",IF(VLOOKUP($C199,nautics!$B$2:$F$1200,2,FALSE())="","",VLOOKUP($C199,nautics!$B$2:$F$1200,2,FALSE())),IF($A199="ST",IF(VLOOKUP($C199,st!$B$2:$F$400,2,FALSE())="","",VLOOKUP($C199,st!$B$2:$F$400,2,FALSE())),""))),"")</f>
        <v>1</v>
      </c>
      <c r="E199" s="35">
        <f>IFERROR(IF($A199="HDC",IF(VLOOKUP($C199,hdc!$B$2:$F$1600,3,FALSE())="","",VLOOKUP($C199,hdc!$B$2:$F$1600,3,FALSE())),IF($A199="NAUTICS",IF(VLOOKUP($C199,nautics!$B$2:$F$1200,3,FALSE())="","",VLOOKUP($C199,nautics!$B$2:$F$1200,3,FALSE())),IF($A199="ST",IF(VLOOKUP($C199,st!$B$2:$F$400,3,FALSE())="","",VLOOKUP($C199,st!$B$2:$F$400,3,FALSE())),""))),"")</f>
        <v>1</v>
      </c>
      <c r="F199" s="35" t="str">
        <f>IFERROR(IF($A199="HDC",IF(VLOOKUP($C199,hdc!$B$2:$F$1600,4,FALSE())="","",VLOOKUP($C199,hdc!$B$2:$F$1600,4,FALSE())),IF($A199="NAUTICS",IF(VLOOKUP($C199,nautics!$B$2:$F$1200,4,FALSE())="","",VLOOKUP($C199,nautics!$B$2:$F$1200,4,FALSE())),IF($A199="ST",IF(VLOOKUP($C199,st!$B$2:$F$400,4,FALSE())="","",VLOOKUP($C199,st!$B$2:$F$400,4,FALSE())),""))),"")</f>
        <v/>
      </c>
      <c r="G199" s="35" t="str">
        <f>IFERROR(IF($A199="HDC",IF(VLOOKUP($C199,hdc!$B$2:$F$1600,5,FALSE())="","",VLOOKUP($C199,hdc!$B$2:$F$1600,5,FALSE())),IF($A199="NAUTICS",IF(VLOOKUP($C199,nautics!$B$2:$F$1200,5,FALSE())="","",VLOOKUP($C199,nautics!$B$2:$F$1200,5,FALSE())),IF($A199="ST",IF(VLOOKUP($C199,st!$B$2:$F$400,5,FALSE())="","",VLOOKUP($C199,st!$B$2:$F$400,5,FALSE())),""))),"")</f>
        <v/>
      </c>
      <c r="H199" s="35" t="s">
        <v>167</v>
      </c>
      <c r="I199" s="35" t="s">
        <v>31</v>
      </c>
      <c r="J199" s="35" t="s">
        <v>2409</v>
      </c>
      <c r="K199" s="35">
        <f t="shared" si="0"/>
        <v>11</v>
      </c>
      <c r="L199" s="35" t="s">
        <v>2412</v>
      </c>
      <c r="M199" s="35" t="s">
        <v>2033</v>
      </c>
      <c r="N199" s="35" t="s">
        <v>43</v>
      </c>
      <c r="O199" s="35" t="s">
        <v>45</v>
      </c>
      <c r="P199" s="35" t="s">
        <v>2404</v>
      </c>
      <c r="Q199" s="35" t="s">
        <v>1993</v>
      </c>
      <c r="R199" s="35" t="s">
        <v>965</v>
      </c>
      <c r="S199" s="35" t="s">
        <v>828</v>
      </c>
      <c r="T199" s="35" t="s">
        <v>829</v>
      </c>
      <c r="U199" s="35" t="s">
        <v>2415</v>
      </c>
      <c r="W199" s="35" t="s">
        <v>57</v>
      </c>
      <c r="X199" s="35" t="s">
        <v>59</v>
      </c>
      <c r="Y199" s="35" t="s">
        <v>2417</v>
      </c>
      <c r="Z199" s="35" t="s">
        <v>832</v>
      </c>
    </row>
    <row r="200" spans="1:26" ht="15" customHeight="1">
      <c r="A200" s="35" t="s">
        <v>1300</v>
      </c>
      <c r="B200" s="35" t="s">
        <v>677</v>
      </c>
      <c r="C200" s="35" t="s">
        <v>2418</v>
      </c>
      <c r="D200" s="35">
        <f>IFERROR(IF($A200="HDC",IF(VLOOKUP($C200,hdc!$B$2:$F$1600,2,FALSE())="","",VLOOKUP($C200,hdc!$B$2:$F$1600,2,FALSE())),IF($A200="NAUTICS",IF(VLOOKUP($C200,nautics!$B$2:$F$1200,2,FALSE())="","",VLOOKUP($C200,nautics!$B$2:$F$1200,2,FALSE())),IF($A200="ST",IF(VLOOKUP($C200,st!$B$2:$F$400,2,FALSE())="","",VLOOKUP($C200,st!$B$2:$F$400,2,FALSE())),""))),"")</f>
        <v>1</v>
      </c>
      <c r="E200" s="35">
        <f>IFERROR(IF($A200="HDC",IF(VLOOKUP($C200,hdc!$B$2:$F$1600,3,FALSE())="","",VLOOKUP($C200,hdc!$B$2:$F$1600,3,FALSE())),IF($A200="NAUTICS",IF(VLOOKUP($C200,nautics!$B$2:$F$1200,3,FALSE())="","",VLOOKUP($C200,nautics!$B$2:$F$1200,3,FALSE())),IF($A200="ST",IF(VLOOKUP($C200,st!$B$2:$F$400,3,FALSE())="","",VLOOKUP($C200,st!$B$2:$F$400,3,FALSE())),""))),"")</f>
        <v>1</v>
      </c>
      <c r="F200" s="35" t="str">
        <f>IFERROR(IF($A200="HDC",IF(VLOOKUP($C200,hdc!$B$2:$F$1600,4,FALSE())="","",VLOOKUP($C200,hdc!$B$2:$F$1600,4,FALSE())),IF($A200="NAUTICS",IF(VLOOKUP($C200,nautics!$B$2:$F$1200,4,FALSE())="","",VLOOKUP($C200,nautics!$B$2:$F$1200,4,FALSE())),IF($A200="ST",IF(VLOOKUP($C200,st!$B$2:$F$400,4,FALSE())="","",VLOOKUP($C200,st!$B$2:$F$400,4,FALSE())),""))),"")</f>
        <v/>
      </c>
      <c r="G200" s="35" t="str">
        <f>IFERROR(IF($A200="HDC",IF(VLOOKUP($C200,hdc!$B$2:$F$1600,5,FALSE())="","",VLOOKUP($C200,hdc!$B$2:$F$1600,5,FALSE())),IF($A200="NAUTICS",IF(VLOOKUP($C200,nautics!$B$2:$F$1200,5,FALSE())="","",VLOOKUP($C200,nautics!$B$2:$F$1200,5,FALSE())),IF($A200="ST",IF(VLOOKUP($C200,st!$B$2:$F$400,5,FALSE())="","",VLOOKUP($C200,st!$B$2:$F$400,5,FALSE())),""))),"")</f>
        <v/>
      </c>
      <c r="H200" s="35" t="s">
        <v>167</v>
      </c>
      <c r="I200" s="35" t="s">
        <v>31</v>
      </c>
      <c r="J200" s="35" t="s">
        <v>2420</v>
      </c>
      <c r="K200" s="35">
        <f t="shared" si="0"/>
        <v>11</v>
      </c>
      <c r="L200" s="35" t="s">
        <v>2412</v>
      </c>
      <c r="M200" s="35" t="s">
        <v>2033</v>
      </c>
      <c r="N200" s="35" t="s">
        <v>43</v>
      </c>
      <c r="O200" s="35" t="s">
        <v>45</v>
      </c>
      <c r="P200" s="35" t="s">
        <v>2423</v>
      </c>
      <c r="Q200" s="35" t="s">
        <v>1993</v>
      </c>
      <c r="R200" s="35" t="s">
        <v>965</v>
      </c>
      <c r="S200" s="35" t="s">
        <v>43</v>
      </c>
      <c r="T200" s="35" t="s">
        <v>45</v>
      </c>
      <c r="U200" s="35" t="s">
        <v>2426</v>
      </c>
      <c r="W200" s="35" t="s">
        <v>78</v>
      </c>
      <c r="X200" s="35" t="s">
        <v>59</v>
      </c>
      <c r="Y200" s="35" t="s">
        <v>2417</v>
      </c>
      <c r="Z200" s="35" t="s">
        <v>2427</v>
      </c>
    </row>
    <row r="201" spans="1:26" ht="15" customHeight="1">
      <c r="A201" s="35" t="s">
        <v>1300</v>
      </c>
      <c r="B201" s="35" t="s">
        <v>677</v>
      </c>
      <c r="C201" s="35" t="s">
        <v>2428</v>
      </c>
      <c r="D201" s="35">
        <f>IFERROR(IF($A201="HDC",IF(VLOOKUP($C201,hdc!$B$2:$F$1600,2,FALSE())="","",VLOOKUP($C201,hdc!$B$2:$F$1600,2,FALSE())),IF($A201="NAUTICS",IF(VLOOKUP($C201,nautics!$B$2:$F$1200,2,FALSE())="","",VLOOKUP($C201,nautics!$B$2:$F$1200,2,FALSE())),IF($A201="ST",IF(VLOOKUP($C201,st!$B$2:$F$400,2,FALSE())="","",VLOOKUP($C201,st!$B$2:$F$400,2,FALSE())),""))),"")</f>
        <v>1</v>
      </c>
      <c r="E201" s="35">
        <f>IFERROR(IF($A201="HDC",IF(VLOOKUP($C201,hdc!$B$2:$F$1600,3,FALSE())="","",VLOOKUP($C201,hdc!$B$2:$F$1600,3,FALSE())),IF($A201="NAUTICS",IF(VLOOKUP($C201,nautics!$B$2:$F$1200,3,FALSE())="","",VLOOKUP($C201,nautics!$B$2:$F$1200,3,FALSE())),IF($A201="ST",IF(VLOOKUP($C201,st!$B$2:$F$400,3,FALSE())="","",VLOOKUP($C201,st!$B$2:$F$400,3,FALSE())),""))),"")</f>
        <v>1</v>
      </c>
      <c r="F201" s="35" t="str">
        <f>IFERROR(IF($A201="HDC",IF(VLOOKUP($C201,hdc!$B$2:$F$1600,4,FALSE())="","",VLOOKUP($C201,hdc!$B$2:$F$1600,4,FALSE())),IF($A201="NAUTICS",IF(VLOOKUP($C201,nautics!$B$2:$F$1200,4,FALSE())="","",VLOOKUP($C201,nautics!$B$2:$F$1200,4,FALSE())),IF($A201="ST",IF(VLOOKUP($C201,st!$B$2:$F$400,4,FALSE())="","",VLOOKUP($C201,st!$B$2:$F$400,4,FALSE())),""))),"")</f>
        <v/>
      </c>
      <c r="G201" s="35" t="str">
        <f>IFERROR(IF($A201="HDC",IF(VLOOKUP($C201,hdc!$B$2:$F$1600,5,FALSE())="","",VLOOKUP($C201,hdc!$B$2:$F$1600,5,FALSE())),IF($A201="NAUTICS",IF(VLOOKUP($C201,nautics!$B$2:$F$1200,5,FALSE())="","",VLOOKUP($C201,nautics!$B$2:$F$1200,5,FALSE())),IF($A201="ST",IF(VLOOKUP($C201,st!$B$2:$F$400,5,FALSE())="","",VLOOKUP($C201,st!$B$2:$F$400,5,FALSE())),""))),"")</f>
        <v/>
      </c>
      <c r="H201" s="35" t="s">
        <v>167</v>
      </c>
      <c r="I201" s="35" t="s">
        <v>31</v>
      </c>
      <c r="J201" s="35" t="s">
        <v>2430</v>
      </c>
      <c r="K201" s="35">
        <f t="shared" si="0"/>
        <v>52</v>
      </c>
      <c r="L201" s="35" t="s">
        <v>325</v>
      </c>
      <c r="M201" s="35" t="s">
        <v>326</v>
      </c>
      <c r="N201" s="35" t="s">
        <v>46</v>
      </c>
      <c r="O201" s="35" t="s">
        <v>49</v>
      </c>
      <c r="P201" s="35" t="s">
        <v>2423</v>
      </c>
      <c r="Q201" s="35" t="s">
        <v>1993</v>
      </c>
      <c r="R201" s="35" t="s">
        <v>965</v>
      </c>
      <c r="S201" s="35" t="s">
        <v>43</v>
      </c>
      <c r="T201" s="35" t="s">
        <v>45</v>
      </c>
      <c r="U201" s="35" t="s">
        <v>2435</v>
      </c>
      <c r="W201" s="35" t="s">
        <v>57</v>
      </c>
      <c r="X201" s="35" t="s">
        <v>59</v>
      </c>
      <c r="Y201" s="35" t="s">
        <v>329</v>
      </c>
      <c r="Z201" s="35" t="s">
        <v>2427</v>
      </c>
    </row>
    <row r="202" spans="1:26" ht="15" customHeight="1">
      <c r="A202" s="35" t="s">
        <v>1300</v>
      </c>
      <c r="B202" s="35" t="s">
        <v>677</v>
      </c>
      <c r="C202" s="35" t="s">
        <v>2439</v>
      </c>
      <c r="D202" s="35">
        <f>IFERROR(IF($A202="HDC",IF(VLOOKUP($C202,hdc!$B$2:$F$1600,2,FALSE())="","",VLOOKUP($C202,hdc!$B$2:$F$1600,2,FALSE())),IF($A202="NAUTICS",IF(VLOOKUP($C202,nautics!$B$2:$F$1200,2,FALSE())="","",VLOOKUP($C202,nautics!$B$2:$F$1200,2,FALSE())),IF($A202="ST",IF(VLOOKUP($C202,st!$B$2:$F$400,2,FALSE())="","",VLOOKUP($C202,st!$B$2:$F$400,2,FALSE())),""))),"")</f>
        <v>1</v>
      </c>
      <c r="E202" s="35">
        <f>IFERROR(IF($A202="HDC",IF(VLOOKUP($C202,hdc!$B$2:$F$1600,3,FALSE())="","",VLOOKUP($C202,hdc!$B$2:$F$1600,3,FALSE())),IF($A202="NAUTICS",IF(VLOOKUP($C202,nautics!$B$2:$F$1200,3,FALSE())="","",VLOOKUP($C202,nautics!$B$2:$F$1200,3,FALSE())),IF($A202="ST",IF(VLOOKUP($C202,st!$B$2:$F$400,3,FALSE())="","",VLOOKUP($C202,st!$B$2:$F$400,3,FALSE())),""))),"")</f>
        <v>1</v>
      </c>
      <c r="F202" s="35" t="str">
        <f>IFERROR(IF($A202="HDC",IF(VLOOKUP($C202,hdc!$B$2:$F$1600,4,FALSE())="","",VLOOKUP($C202,hdc!$B$2:$F$1600,4,FALSE())),IF($A202="NAUTICS",IF(VLOOKUP($C202,nautics!$B$2:$F$1200,4,FALSE())="","",VLOOKUP($C202,nautics!$B$2:$F$1200,4,FALSE())),IF($A202="ST",IF(VLOOKUP($C202,st!$B$2:$F$400,4,FALSE())="","",VLOOKUP($C202,st!$B$2:$F$400,4,FALSE())),""))),"")</f>
        <v/>
      </c>
      <c r="G202" s="35" t="str">
        <f>IFERROR(IF($A202="HDC",IF(VLOOKUP($C202,hdc!$B$2:$F$1600,5,FALSE())="","",VLOOKUP($C202,hdc!$B$2:$F$1600,5,FALSE())),IF($A202="NAUTICS",IF(VLOOKUP($C202,nautics!$B$2:$F$1200,5,FALSE())="","",VLOOKUP($C202,nautics!$B$2:$F$1200,5,FALSE())),IF($A202="ST",IF(VLOOKUP($C202,st!$B$2:$F$400,5,FALSE())="","",VLOOKUP($C202,st!$B$2:$F$400,5,FALSE())),""))),"")</f>
        <v/>
      </c>
      <c r="H202" s="35" t="s">
        <v>167</v>
      </c>
      <c r="I202" s="35" t="s">
        <v>31</v>
      </c>
      <c r="J202" s="35" t="s">
        <v>2440</v>
      </c>
      <c r="K202" s="35">
        <f t="shared" si="0"/>
        <v>33</v>
      </c>
      <c r="L202" s="35" t="s">
        <v>325</v>
      </c>
      <c r="M202" s="35" t="s">
        <v>326</v>
      </c>
      <c r="N202" s="35" t="s">
        <v>46</v>
      </c>
      <c r="O202" s="35" t="s">
        <v>49</v>
      </c>
      <c r="P202" s="35" t="s">
        <v>2441</v>
      </c>
      <c r="Q202" s="35" t="s">
        <v>1993</v>
      </c>
      <c r="R202" s="35" t="s">
        <v>310</v>
      </c>
      <c r="S202" s="35" t="s">
        <v>2442</v>
      </c>
      <c r="T202" s="35" t="s">
        <v>2443</v>
      </c>
      <c r="U202" s="35" t="s">
        <v>2444</v>
      </c>
      <c r="W202" s="35" t="s">
        <v>57</v>
      </c>
      <c r="X202" s="35" t="s">
        <v>926</v>
      </c>
      <c r="Y202" s="35" t="s">
        <v>329</v>
      </c>
      <c r="Z202" s="35" t="s">
        <v>2447</v>
      </c>
    </row>
    <row r="203" spans="1:26" ht="15" customHeight="1">
      <c r="A203" s="35" t="s">
        <v>1300</v>
      </c>
      <c r="B203" s="35" t="s">
        <v>677</v>
      </c>
      <c r="C203" s="35" t="s">
        <v>2448</v>
      </c>
      <c r="D203" s="35">
        <f>IFERROR(IF($A203="HDC",IF(VLOOKUP($C203,hdc!$B$2:$F$1600,2,FALSE())="","",VLOOKUP($C203,hdc!$B$2:$F$1600,2,FALSE())),IF($A203="NAUTICS",IF(VLOOKUP($C203,nautics!$B$2:$F$1200,2,FALSE())="","",VLOOKUP($C203,nautics!$B$2:$F$1200,2,FALSE())),IF($A203="ST",IF(VLOOKUP($C203,st!$B$2:$F$400,2,FALSE())="","",VLOOKUP($C203,st!$B$2:$F$400,2,FALSE())),""))),"")</f>
        <v>1</v>
      </c>
      <c r="E203" s="35">
        <f>IFERROR(IF($A203="HDC",IF(VLOOKUP($C203,hdc!$B$2:$F$1600,3,FALSE())="","",VLOOKUP($C203,hdc!$B$2:$F$1600,3,FALSE())),IF($A203="NAUTICS",IF(VLOOKUP($C203,nautics!$B$2:$F$1200,3,FALSE())="","",VLOOKUP($C203,nautics!$B$2:$F$1200,3,FALSE())),IF($A203="ST",IF(VLOOKUP($C203,st!$B$2:$F$400,3,FALSE())="","",VLOOKUP($C203,st!$B$2:$F$400,3,FALSE())),""))),"")</f>
        <v>1</v>
      </c>
      <c r="F203" s="35" t="str">
        <f>IFERROR(IF($A203="HDC",IF(VLOOKUP($C203,hdc!$B$2:$F$1600,4,FALSE())="","",VLOOKUP($C203,hdc!$B$2:$F$1600,4,FALSE())),IF($A203="NAUTICS",IF(VLOOKUP($C203,nautics!$B$2:$F$1200,4,FALSE())="","",VLOOKUP($C203,nautics!$B$2:$F$1200,4,FALSE())),IF($A203="ST",IF(VLOOKUP($C203,st!$B$2:$F$400,4,FALSE())="","",VLOOKUP($C203,st!$B$2:$F$400,4,FALSE())),""))),"")</f>
        <v/>
      </c>
      <c r="G203" s="35" t="str">
        <f>IFERROR(IF($A203="HDC",IF(VLOOKUP($C203,hdc!$B$2:$F$1600,5,FALSE())="","",VLOOKUP($C203,hdc!$B$2:$F$1600,5,FALSE())),IF($A203="NAUTICS",IF(VLOOKUP($C203,nautics!$B$2:$F$1200,5,FALSE())="","",VLOOKUP($C203,nautics!$B$2:$F$1200,5,FALSE())),IF($A203="ST",IF(VLOOKUP($C203,st!$B$2:$F$400,5,FALSE())="","",VLOOKUP($C203,st!$B$2:$F$400,5,FALSE())),""))),"")</f>
        <v/>
      </c>
      <c r="H203" s="35" t="s">
        <v>167</v>
      </c>
      <c r="I203" s="35" t="s">
        <v>31</v>
      </c>
      <c r="J203" s="35" t="s">
        <v>552</v>
      </c>
      <c r="K203" s="35">
        <f t="shared" si="0"/>
        <v>5</v>
      </c>
      <c r="L203" s="35" t="s">
        <v>2450</v>
      </c>
      <c r="M203" s="35" t="s">
        <v>2033</v>
      </c>
      <c r="N203" s="35" t="s">
        <v>2442</v>
      </c>
      <c r="O203" s="35" t="s">
        <v>2443</v>
      </c>
      <c r="P203" s="35" t="s">
        <v>2441</v>
      </c>
      <c r="Q203" s="35" t="s">
        <v>1993</v>
      </c>
      <c r="R203" s="35" t="s">
        <v>247</v>
      </c>
      <c r="S203" s="35" t="s">
        <v>2442</v>
      </c>
      <c r="T203" s="35" t="s">
        <v>2443</v>
      </c>
      <c r="U203" s="35" t="s">
        <v>89</v>
      </c>
      <c r="W203" s="35" t="s">
        <v>78</v>
      </c>
      <c r="X203" s="35" t="s">
        <v>59</v>
      </c>
      <c r="Y203" s="35" t="s">
        <v>89</v>
      </c>
      <c r="Z203" s="35" t="s">
        <v>89</v>
      </c>
    </row>
    <row r="204" spans="1:26" ht="15" customHeight="1">
      <c r="A204" s="35" t="s">
        <v>1300</v>
      </c>
      <c r="B204" s="35" t="s">
        <v>677</v>
      </c>
      <c r="C204" s="35" t="s">
        <v>2456</v>
      </c>
      <c r="D204" s="35">
        <f>IFERROR(IF($A204="HDC",IF(VLOOKUP($C204,hdc!$B$2:$F$1600,2,FALSE())="","",VLOOKUP($C204,hdc!$B$2:$F$1600,2,FALSE())),IF($A204="NAUTICS",IF(VLOOKUP($C204,nautics!$B$2:$F$1200,2,FALSE())="","",VLOOKUP($C204,nautics!$B$2:$F$1200,2,FALSE())),IF($A204="ST",IF(VLOOKUP($C204,st!$B$2:$F$400,2,FALSE())="","",VLOOKUP($C204,st!$B$2:$F$400,2,FALSE())),""))),"")</f>
        <v>1</v>
      </c>
      <c r="E204" s="35">
        <f>IFERROR(IF($A204="HDC",IF(VLOOKUP($C204,hdc!$B$2:$F$1600,3,FALSE())="","",VLOOKUP($C204,hdc!$B$2:$F$1600,3,FALSE())),IF($A204="NAUTICS",IF(VLOOKUP($C204,nautics!$B$2:$F$1200,3,FALSE())="","",VLOOKUP($C204,nautics!$B$2:$F$1200,3,FALSE())),IF($A204="ST",IF(VLOOKUP($C204,st!$B$2:$F$400,3,FALSE())="","",VLOOKUP($C204,st!$B$2:$F$400,3,FALSE())),""))),"")</f>
        <v>1</v>
      </c>
      <c r="F204" s="35" t="str">
        <f>IFERROR(IF($A204="HDC",IF(VLOOKUP($C204,hdc!$B$2:$F$1600,4,FALSE())="","",VLOOKUP($C204,hdc!$B$2:$F$1600,4,FALSE())),IF($A204="NAUTICS",IF(VLOOKUP($C204,nautics!$B$2:$F$1200,4,FALSE())="","",VLOOKUP($C204,nautics!$B$2:$F$1200,4,FALSE())),IF($A204="ST",IF(VLOOKUP($C204,st!$B$2:$F$400,4,FALSE())="","",VLOOKUP($C204,st!$B$2:$F$400,4,FALSE())),""))),"")</f>
        <v/>
      </c>
      <c r="G204" s="35" t="str">
        <f>IFERROR(IF($A204="HDC",IF(VLOOKUP($C204,hdc!$B$2:$F$1600,5,FALSE())="","",VLOOKUP($C204,hdc!$B$2:$F$1600,5,FALSE())),IF($A204="NAUTICS",IF(VLOOKUP($C204,nautics!$B$2:$F$1200,5,FALSE())="","",VLOOKUP($C204,nautics!$B$2:$F$1200,5,FALSE())),IF($A204="ST",IF(VLOOKUP($C204,st!$B$2:$F$400,5,FALSE())="","",VLOOKUP($C204,st!$B$2:$F$400,5,FALSE())),""))),"")</f>
        <v/>
      </c>
      <c r="H204" s="35" t="s">
        <v>167</v>
      </c>
      <c r="I204" s="35" t="s">
        <v>31</v>
      </c>
      <c r="J204" s="35" t="s">
        <v>2361</v>
      </c>
      <c r="K204" s="35">
        <f t="shared" si="0"/>
        <v>11</v>
      </c>
      <c r="L204" s="35" t="s">
        <v>2450</v>
      </c>
      <c r="M204" s="35" t="s">
        <v>2033</v>
      </c>
      <c r="N204" s="35" t="s">
        <v>2442</v>
      </c>
      <c r="O204" s="35" t="s">
        <v>2443</v>
      </c>
      <c r="P204" s="35" t="s">
        <v>2459</v>
      </c>
      <c r="Q204" s="35" t="s">
        <v>2006</v>
      </c>
      <c r="R204" s="35" t="s">
        <v>965</v>
      </c>
      <c r="S204" s="35" t="s">
        <v>2463</v>
      </c>
      <c r="T204" s="35" t="s">
        <v>2464</v>
      </c>
      <c r="U204" s="35" t="s">
        <v>2465</v>
      </c>
      <c r="W204" s="35" t="s">
        <v>57</v>
      </c>
      <c r="X204" s="35" t="s">
        <v>59</v>
      </c>
      <c r="Y204" s="35" t="s">
        <v>2447</v>
      </c>
      <c r="Z204" s="35" t="s">
        <v>2468</v>
      </c>
    </row>
    <row r="205" spans="1:26" ht="15" customHeight="1">
      <c r="A205" s="35" t="s">
        <v>1300</v>
      </c>
      <c r="B205" s="35" t="s">
        <v>677</v>
      </c>
      <c r="C205" s="35" t="s">
        <v>2469</v>
      </c>
      <c r="D205" s="35">
        <f>IFERROR(IF($A205="HDC",IF(VLOOKUP($C205,hdc!$B$2:$F$1600,2,FALSE())="","",VLOOKUP($C205,hdc!$B$2:$F$1600,2,FALSE())),IF($A205="NAUTICS",IF(VLOOKUP($C205,nautics!$B$2:$F$1200,2,FALSE())="","",VLOOKUP($C205,nautics!$B$2:$F$1200,2,FALSE())),IF($A205="ST",IF(VLOOKUP($C205,st!$B$2:$F$400,2,FALSE())="","",VLOOKUP($C205,st!$B$2:$F$400,2,FALSE())),""))),"")</f>
        <v>1</v>
      </c>
      <c r="E205" s="35">
        <f>IFERROR(IF($A205="HDC",IF(VLOOKUP($C205,hdc!$B$2:$F$1600,3,FALSE())="","",VLOOKUP($C205,hdc!$B$2:$F$1600,3,FALSE())),IF($A205="NAUTICS",IF(VLOOKUP($C205,nautics!$B$2:$F$1200,3,FALSE())="","",VLOOKUP($C205,nautics!$B$2:$F$1200,3,FALSE())),IF($A205="ST",IF(VLOOKUP($C205,st!$B$2:$F$400,3,FALSE())="","",VLOOKUP($C205,st!$B$2:$F$400,3,FALSE())),""))),"")</f>
        <v>1</v>
      </c>
      <c r="F205" s="35" t="str">
        <f>IFERROR(IF($A205="HDC",IF(VLOOKUP($C205,hdc!$B$2:$F$1600,4,FALSE())="","",VLOOKUP($C205,hdc!$B$2:$F$1600,4,FALSE())),IF($A205="NAUTICS",IF(VLOOKUP($C205,nautics!$B$2:$F$1200,4,FALSE())="","",VLOOKUP($C205,nautics!$B$2:$F$1200,4,FALSE())),IF($A205="ST",IF(VLOOKUP($C205,st!$B$2:$F$400,4,FALSE())="","",VLOOKUP($C205,st!$B$2:$F$400,4,FALSE())),""))),"")</f>
        <v/>
      </c>
      <c r="G205" s="35" t="str">
        <f>IFERROR(IF($A205="HDC",IF(VLOOKUP($C205,hdc!$B$2:$F$1600,5,FALSE())="","",VLOOKUP($C205,hdc!$B$2:$F$1600,5,FALSE())),IF($A205="NAUTICS",IF(VLOOKUP($C205,nautics!$B$2:$F$1200,5,FALSE())="","",VLOOKUP($C205,nautics!$B$2:$F$1200,5,FALSE())),IF($A205="ST",IF(VLOOKUP($C205,st!$B$2:$F$400,5,FALSE())="","",VLOOKUP($C205,st!$B$2:$F$400,5,FALSE())),""))),"")</f>
        <v/>
      </c>
      <c r="H205" s="35" t="s">
        <v>167</v>
      </c>
      <c r="I205" s="35" t="s">
        <v>31</v>
      </c>
      <c r="J205" s="35" t="s">
        <v>2470</v>
      </c>
      <c r="K205" s="35">
        <f t="shared" si="0"/>
        <v>30</v>
      </c>
      <c r="L205" s="35" t="s">
        <v>2471</v>
      </c>
      <c r="M205" s="35" t="s">
        <v>2383</v>
      </c>
      <c r="N205" s="35" t="s">
        <v>511</v>
      </c>
      <c r="O205" s="35" t="s">
        <v>513</v>
      </c>
      <c r="P205" s="35" t="s">
        <v>2459</v>
      </c>
      <c r="Q205" s="35" t="s">
        <v>2006</v>
      </c>
      <c r="R205" s="35" t="s">
        <v>965</v>
      </c>
      <c r="S205" s="35" t="s">
        <v>2463</v>
      </c>
      <c r="T205" s="35" t="s">
        <v>2464</v>
      </c>
      <c r="U205" s="35" t="s">
        <v>2476</v>
      </c>
      <c r="W205" s="35" t="s">
        <v>57</v>
      </c>
      <c r="X205" s="35" t="s">
        <v>59</v>
      </c>
      <c r="Y205" s="35" t="s">
        <v>2479</v>
      </c>
      <c r="Z205" s="35" t="s">
        <v>2468</v>
      </c>
    </row>
    <row r="206" spans="1:26" ht="15" customHeight="1">
      <c r="A206" s="35" t="s">
        <v>1300</v>
      </c>
      <c r="B206" s="35" t="s">
        <v>677</v>
      </c>
      <c r="C206" s="35" t="s">
        <v>2480</v>
      </c>
      <c r="D206" s="35">
        <f>IFERROR(IF($A206="HDC",IF(VLOOKUP($C206,hdc!$B$2:$F$1600,2,FALSE())="","",VLOOKUP($C206,hdc!$B$2:$F$1600,2,FALSE())),IF($A206="NAUTICS",IF(VLOOKUP($C206,nautics!$B$2:$F$1200,2,FALSE())="","",VLOOKUP($C206,nautics!$B$2:$F$1200,2,FALSE())),IF($A206="ST",IF(VLOOKUP($C206,st!$B$2:$F$400,2,FALSE())="","",VLOOKUP($C206,st!$B$2:$F$400,2,FALSE())),""))),"")</f>
        <v>1</v>
      </c>
      <c r="E206" s="35">
        <f>IFERROR(IF($A206="HDC",IF(VLOOKUP($C206,hdc!$B$2:$F$1600,3,FALSE())="","",VLOOKUP($C206,hdc!$B$2:$F$1600,3,FALSE())),IF($A206="NAUTICS",IF(VLOOKUP($C206,nautics!$B$2:$F$1200,3,FALSE())="","",VLOOKUP($C206,nautics!$B$2:$F$1200,3,FALSE())),IF($A206="ST",IF(VLOOKUP($C206,st!$B$2:$F$400,3,FALSE())="","",VLOOKUP($C206,st!$B$2:$F$400,3,FALSE())),""))),"")</f>
        <v>1</v>
      </c>
      <c r="F206" s="35" t="str">
        <f>IFERROR(IF($A206="HDC",IF(VLOOKUP($C206,hdc!$B$2:$F$1600,4,FALSE())="","",VLOOKUP($C206,hdc!$B$2:$F$1600,4,FALSE())),IF($A206="NAUTICS",IF(VLOOKUP($C206,nautics!$B$2:$F$1200,4,FALSE())="","",VLOOKUP($C206,nautics!$B$2:$F$1200,4,FALSE())),IF($A206="ST",IF(VLOOKUP($C206,st!$B$2:$F$400,4,FALSE())="","",VLOOKUP($C206,st!$B$2:$F$400,4,FALSE())),""))),"")</f>
        <v/>
      </c>
      <c r="G206" s="35" t="str">
        <f>IFERROR(IF($A206="HDC",IF(VLOOKUP($C206,hdc!$B$2:$F$1600,5,FALSE())="","",VLOOKUP($C206,hdc!$B$2:$F$1600,5,FALSE())),IF($A206="NAUTICS",IF(VLOOKUP($C206,nautics!$B$2:$F$1200,5,FALSE())="","",VLOOKUP($C206,nautics!$B$2:$F$1200,5,FALSE())),IF($A206="ST",IF(VLOOKUP($C206,st!$B$2:$F$400,5,FALSE())="","",VLOOKUP($C206,st!$B$2:$F$400,5,FALSE())),""))),"")</f>
        <v/>
      </c>
      <c r="H206" s="35" t="s">
        <v>167</v>
      </c>
      <c r="I206" s="35" t="s">
        <v>31</v>
      </c>
      <c r="J206" s="35" t="s">
        <v>2481</v>
      </c>
      <c r="K206" s="35">
        <f t="shared" si="0"/>
        <v>11</v>
      </c>
      <c r="L206" s="35" t="s">
        <v>2482</v>
      </c>
      <c r="M206" s="35" t="s">
        <v>2483</v>
      </c>
      <c r="N206" s="35" t="s">
        <v>2484</v>
      </c>
      <c r="O206" s="35" t="s">
        <v>2485</v>
      </c>
      <c r="P206" s="35" t="s">
        <v>2487</v>
      </c>
      <c r="Q206" s="35" t="s">
        <v>2489</v>
      </c>
      <c r="R206" s="35" t="s">
        <v>52</v>
      </c>
      <c r="S206" s="35" t="s">
        <v>2490</v>
      </c>
      <c r="T206" s="35" t="s">
        <v>2492</v>
      </c>
      <c r="U206" s="35" t="s">
        <v>2493</v>
      </c>
      <c r="W206" s="35" t="s">
        <v>57</v>
      </c>
      <c r="X206" s="35" t="s">
        <v>59</v>
      </c>
      <c r="Y206" s="35" t="s">
        <v>2494</v>
      </c>
      <c r="Z206" s="35" t="s">
        <v>2496</v>
      </c>
    </row>
    <row r="207" spans="1:26" ht="15" customHeight="1">
      <c r="A207" s="35" t="s">
        <v>1300</v>
      </c>
      <c r="B207" s="35" t="s">
        <v>677</v>
      </c>
      <c r="C207" s="35" t="s">
        <v>2498</v>
      </c>
      <c r="D207" s="35">
        <f>IFERROR(IF($A207="HDC",IF(VLOOKUP($C207,hdc!$B$2:$F$1600,2,FALSE())="","",VLOOKUP($C207,hdc!$B$2:$F$1600,2,FALSE())),IF($A207="NAUTICS",IF(VLOOKUP($C207,nautics!$B$2:$F$1200,2,FALSE())="","",VLOOKUP($C207,nautics!$B$2:$F$1200,2,FALSE())),IF($A207="ST",IF(VLOOKUP($C207,st!$B$2:$F$400,2,FALSE())="","",VLOOKUP($C207,st!$B$2:$F$400,2,FALSE())),""))),"")</f>
        <v>1</v>
      </c>
      <c r="E207" s="35">
        <f>IFERROR(IF($A207="HDC",IF(VLOOKUP($C207,hdc!$B$2:$F$1600,3,FALSE())="","",VLOOKUP($C207,hdc!$B$2:$F$1600,3,FALSE())),IF($A207="NAUTICS",IF(VLOOKUP($C207,nautics!$B$2:$F$1200,3,FALSE())="","",VLOOKUP($C207,nautics!$B$2:$F$1200,3,FALSE())),IF($A207="ST",IF(VLOOKUP($C207,st!$B$2:$F$400,3,FALSE())="","",VLOOKUP($C207,st!$B$2:$F$400,3,FALSE())),""))),"")</f>
        <v>1</v>
      </c>
      <c r="F207" s="35" t="str">
        <f>IFERROR(IF($A207="HDC",IF(VLOOKUP($C207,hdc!$B$2:$F$1600,4,FALSE())="","",VLOOKUP($C207,hdc!$B$2:$F$1600,4,FALSE())),IF($A207="NAUTICS",IF(VLOOKUP($C207,nautics!$B$2:$F$1200,4,FALSE())="","",VLOOKUP($C207,nautics!$B$2:$F$1200,4,FALSE())),IF($A207="ST",IF(VLOOKUP($C207,st!$B$2:$F$400,4,FALSE())="","",VLOOKUP($C207,st!$B$2:$F$400,4,FALSE())),""))),"")</f>
        <v/>
      </c>
      <c r="G207" s="35" t="str">
        <f>IFERROR(IF($A207="HDC",IF(VLOOKUP($C207,hdc!$B$2:$F$1600,5,FALSE())="","",VLOOKUP($C207,hdc!$B$2:$F$1600,5,FALSE())),IF($A207="NAUTICS",IF(VLOOKUP($C207,nautics!$B$2:$F$1200,5,FALSE())="","",VLOOKUP($C207,nautics!$B$2:$F$1200,5,FALSE())),IF($A207="ST",IF(VLOOKUP($C207,st!$B$2:$F$400,5,FALSE())="","",VLOOKUP($C207,st!$B$2:$F$400,5,FALSE())),""))),"")</f>
        <v/>
      </c>
      <c r="H207" s="35" t="s">
        <v>167</v>
      </c>
      <c r="I207" s="35" t="s">
        <v>31</v>
      </c>
      <c r="J207" s="35" t="s">
        <v>2502</v>
      </c>
      <c r="K207" s="35">
        <f t="shared" si="0"/>
        <v>8</v>
      </c>
      <c r="L207" s="35" t="s">
        <v>2471</v>
      </c>
      <c r="M207" s="35" t="s">
        <v>2383</v>
      </c>
      <c r="N207" s="35" t="s">
        <v>511</v>
      </c>
      <c r="O207" s="35" t="s">
        <v>513</v>
      </c>
      <c r="P207" s="35" t="s">
        <v>2487</v>
      </c>
      <c r="Q207" s="35" t="s">
        <v>2489</v>
      </c>
      <c r="R207" s="35" t="s">
        <v>52</v>
      </c>
      <c r="S207" s="35" t="s">
        <v>2490</v>
      </c>
      <c r="T207" s="35" t="s">
        <v>2492</v>
      </c>
      <c r="U207" s="35" t="s">
        <v>2506</v>
      </c>
      <c r="W207" s="35" t="s">
        <v>57</v>
      </c>
      <c r="X207" s="35" t="s">
        <v>59</v>
      </c>
      <c r="Y207" s="35" t="s">
        <v>2479</v>
      </c>
      <c r="Z207" s="35" t="s">
        <v>2496</v>
      </c>
    </row>
    <row r="208" spans="1:26" ht="15" customHeight="1">
      <c r="A208" s="35" t="s">
        <v>1300</v>
      </c>
      <c r="B208" s="35" t="s">
        <v>677</v>
      </c>
      <c r="C208" s="35" t="s">
        <v>2509</v>
      </c>
      <c r="D208" s="35">
        <f>IFERROR(IF($A208="HDC",IF(VLOOKUP($C208,hdc!$B$2:$F$1600,2,FALSE())="","",VLOOKUP($C208,hdc!$B$2:$F$1600,2,FALSE())),IF($A208="NAUTICS",IF(VLOOKUP($C208,nautics!$B$2:$F$1200,2,FALSE())="","",VLOOKUP($C208,nautics!$B$2:$F$1200,2,FALSE())),IF($A208="ST",IF(VLOOKUP($C208,st!$B$2:$F$400,2,FALSE())="","",VLOOKUP($C208,st!$B$2:$F$400,2,FALSE())),""))),"")</f>
        <v>1</v>
      </c>
      <c r="E208" s="35">
        <f>IFERROR(IF($A208="HDC",IF(VLOOKUP($C208,hdc!$B$2:$F$1600,3,FALSE())="","",VLOOKUP($C208,hdc!$B$2:$F$1600,3,FALSE())),IF($A208="NAUTICS",IF(VLOOKUP($C208,nautics!$B$2:$F$1200,3,FALSE())="","",VLOOKUP($C208,nautics!$B$2:$F$1200,3,FALSE())),IF($A208="ST",IF(VLOOKUP($C208,st!$B$2:$F$400,3,FALSE())="","",VLOOKUP($C208,st!$B$2:$F$400,3,FALSE())),""))),"")</f>
        <v>1</v>
      </c>
      <c r="F208" s="35" t="str">
        <f>IFERROR(IF($A208="HDC",IF(VLOOKUP($C208,hdc!$B$2:$F$1600,4,FALSE())="","",VLOOKUP($C208,hdc!$B$2:$F$1600,4,FALSE())),IF($A208="NAUTICS",IF(VLOOKUP($C208,nautics!$B$2:$F$1200,4,FALSE())="","",VLOOKUP($C208,nautics!$B$2:$F$1200,4,FALSE())),IF($A208="ST",IF(VLOOKUP($C208,st!$B$2:$F$400,4,FALSE())="","",VLOOKUP($C208,st!$B$2:$F$400,4,FALSE())),""))),"")</f>
        <v/>
      </c>
      <c r="G208" s="35" t="str">
        <f>IFERROR(IF($A208="HDC",IF(VLOOKUP($C208,hdc!$B$2:$F$1600,5,FALSE())="","",VLOOKUP($C208,hdc!$B$2:$F$1600,5,FALSE())),IF($A208="NAUTICS",IF(VLOOKUP($C208,nautics!$B$2:$F$1200,5,FALSE())="","",VLOOKUP($C208,nautics!$B$2:$F$1200,5,FALSE())),IF($A208="ST",IF(VLOOKUP($C208,st!$B$2:$F$400,5,FALSE())="","",VLOOKUP($C208,st!$B$2:$F$400,5,FALSE())),""))),"")</f>
        <v/>
      </c>
      <c r="H208" s="35" t="s">
        <v>167</v>
      </c>
      <c r="I208" s="35" t="s">
        <v>31</v>
      </c>
      <c r="J208" s="35" t="s">
        <v>552</v>
      </c>
      <c r="K208" s="35">
        <f t="shared" si="0"/>
        <v>5</v>
      </c>
      <c r="L208" s="35" t="s">
        <v>2482</v>
      </c>
      <c r="M208" s="35" t="s">
        <v>2483</v>
      </c>
      <c r="N208" s="35" t="s">
        <v>2484</v>
      </c>
      <c r="O208" s="35" t="s">
        <v>2485</v>
      </c>
      <c r="P208" s="35" t="s">
        <v>2514</v>
      </c>
      <c r="Q208" s="35" t="s">
        <v>2489</v>
      </c>
      <c r="R208" s="35" t="s">
        <v>247</v>
      </c>
      <c r="S208" s="35" t="s">
        <v>2484</v>
      </c>
      <c r="T208" s="35" t="s">
        <v>2485</v>
      </c>
      <c r="U208" s="35" t="s">
        <v>89</v>
      </c>
      <c r="W208" s="35" t="s">
        <v>78</v>
      </c>
      <c r="X208" s="35" t="s">
        <v>59</v>
      </c>
      <c r="Y208" s="35" t="s">
        <v>89</v>
      </c>
      <c r="Z208" s="35" t="s">
        <v>89</v>
      </c>
    </row>
    <row r="209" spans="1:26" ht="15" customHeight="1">
      <c r="A209" s="35" t="s">
        <v>1300</v>
      </c>
      <c r="B209" s="35" t="s">
        <v>677</v>
      </c>
      <c r="C209" s="35" t="s">
        <v>2518</v>
      </c>
      <c r="D209" s="35">
        <f>IFERROR(IF($A209="HDC",IF(VLOOKUP($C209,hdc!$B$2:$F$1600,2,FALSE())="","",VLOOKUP($C209,hdc!$B$2:$F$1600,2,FALSE())),IF($A209="NAUTICS",IF(VLOOKUP($C209,nautics!$B$2:$F$1200,2,FALSE())="","",VLOOKUP($C209,nautics!$B$2:$F$1200,2,FALSE())),IF($A209="ST",IF(VLOOKUP($C209,st!$B$2:$F$400,2,FALSE())="","",VLOOKUP($C209,st!$B$2:$F$400,2,FALSE())),""))),"")</f>
        <v>1</v>
      </c>
      <c r="E209" s="35">
        <f>IFERROR(IF($A209="HDC",IF(VLOOKUP($C209,hdc!$B$2:$F$1600,3,FALSE())="","",VLOOKUP($C209,hdc!$B$2:$F$1600,3,FALSE())),IF($A209="NAUTICS",IF(VLOOKUP($C209,nautics!$B$2:$F$1200,3,FALSE())="","",VLOOKUP($C209,nautics!$B$2:$F$1200,3,FALSE())),IF($A209="ST",IF(VLOOKUP($C209,st!$B$2:$F$400,3,FALSE())="","",VLOOKUP($C209,st!$B$2:$F$400,3,FALSE())),""))),"")</f>
        <v>1</v>
      </c>
      <c r="F209" s="35" t="str">
        <f>IFERROR(IF($A209="HDC",IF(VLOOKUP($C209,hdc!$B$2:$F$1600,4,FALSE())="","",VLOOKUP($C209,hdc!$B$2:$F$1600,4,FALSE())),IF($A209="NAUTICS",IF(VLOOKUP($C209,nautics!$B$2:$F$1200,4,FALSE())="","",VLOOKUP($C209,nautics!$B$2:$F$1200,4,FALSE())),IF($A209="ST",IF(VLOOKUP($C209,st!$B$2:$F$400,4,FALSE())="","",VLOOKUP($C209,st!$B$2:$F$400,4,FALSE())),""))),"")</f>
        <v/>
      </c>
      <c r="G209" s="35" t="str">
        <f>IFERROR(IF($A209="HDC",IF(VLOOKUP($C209,hdc!$B$2:$F$1600,5,FALSE())="","",VLOOKUP($C209,hdc!$B$2:$F$1600,5,FALSE())),IF($A209="NAUTICS",IF(VLOOKUP($C209,nautics!$B$2:$F$1200,5,FALSE())="","",VLOOKUP($C209,nautics!$B$2:$F$1200,5,FALSE())),IF($A209="ST",IF(VLOOKUP($C209,st!$B$2:$F$400,5,FALSE())="","",VLOOKUP($C209,st!$B$2:$F$400,5,FALSE())),""))),"")</f>
        <v/>
      </c>
      <c r="H209" s="35" t="s">
        <v>167</v>
      </c>
      <c r="I209" s="35" t="s">
        <v>31</v>
      </c>
      <c r="J209" s="35" t="s">
        <v>2521</v>
      </c>
      <c r="K209" s="35">
        <f t="shared" si="0"/>
        <v>55</v>
      </c>
      <c r="L209" s="35" t="s">
        <v>2514</v>
      </c>
      <c r="M209" s="35" t="s">
        <v>2489</v>
      </c>
      <c r="N209" s="35" t="s">
        <v>2484</v>
      </c>
      <c r="O209" s="35" t="s">
        <v>2485</v>
      </c>
      <c r="P209" s="35" t="s">
        <v>2525</v>
      </c>
      <c r="Q209" s="35" t="s">
        <v>2489</v>
      </c>
      <c r="R209" s="35" t="s">
        <v>52</v>
      </c>
      <c r="S209" s="35" t="s">
        <v>2527</v>
      </c>
      <c r="T209" s="35" t="s">
        <v>2528</v>
      </c>
      <c r="U209" s="35" t="s">
        <v>2530</v>
      </c>
      <c r="W209" s="35" t="s">
        <v>57</v>
      </c>
      <c r="X209" s="35" t="s">
        <v>59</v>
      </c>
      <c r="Y209" s="35" t="s">
        <v>2494</v>
      </c>
      <c r="Z209" s="35" t="s">
        <v>2531</v>
      </c>
    </row>
    <row r="210" spans="1:26" ht="15" customHeight="1">
      <c r="A210" s="35" t="s">
        <v>1300</v>
      </c>
      <c r="B210" s="35" t="s">
        <v>677</v>
      </c>
      <c r="C210" s="35" t="s">
        <v>2533</v>
      </c>
      <c r="D210" s="35">
        <f>IFERROR(IF($A210="HDC",IF(VLOOKUP($C210,hdc!$B$2:$F$1600,2,FALSE())="","",VLOOKUP($C210,hdc!$B$2:$F$1600,2,FALSE())),IF($A210="NAUTICS",IF(VLOOKUP($C210,nautics!$B$2:$F$1200,2,FALSE())="","",VLOOKUP($C210,nautics!$B$2:$F$1200,2,FALSE())),IF($A210="ST",IF(VLOOKUP($C210,st!$B$2:$F$400,2,FALSE())="","",VLOOKUP($C210,st!$B$2:$F$400,2,FALSE())),""))),"")</f>
        <v>1</v>
      </c>
      <c r="E210" s="35">
        <f>IFERROR(IF($A210="HDC",IF(VLOOKUP($C210,hdc!$B$2:$F$1600,3,FALSE())="","",VLOOKUP($C210,hdc!$B$2:$F$1600,3,FALSE())),IF($A210="NAUTICS",IF(VLOOKUP($C210,nautics!$B$2:$F$1200,3,FALSE())="","",VLOOKUP($C210,nautics!$B$2:$F$1200,3,FALSE())),IF($A210="ST",IF(VLOOKUP($C210,st!$B$2:$F$400,3,FALSE())="","",VLOOKUP($C210,st!$B$2:$F$400,3,FALSE())),""))),"")</f>
        <v>1</v>
      </c>
      <c r="F210" s="35" t="str">
        <f>IFERROR(IF($A210="HDC",IF(VLOOKUP($C210,hdc!$B$2:$F$1600,4,FALSE())="","",VLOOKUP($C210,hdc!$B$2:$F$1600,4,FALSE())),IF($A210="NAUTICS",IF(VLOOKUP($C210,nautics!$B$2:$F$1200,4,FALSE())="","",VLOOKUP($C210,nautics!$B$2:$F$1200,4,FALSE())),IF($A210="ST",IF(VLOOKUP($C210,st!$B$2:$F$400,4,FALSE())="","",VLOOKUP($C210,st!$B$2:$F$400,4,FALSE())),""))),"")</f>
        <v/>
      </c>
      <c r="G210" s="35" t="str">
        <f>IFERROR(IF($A210="HDC",IF(VLOOKUP($C210,hdc!$B$2:$F$1600,5,FALSE())="","",VLOOKUP($C210,hdc!$B$2:$F$1600,5,FALSE())),IF($A210="NAUTICS",IF(VLOOKUP($C210,nautics!$B$2:$F$1200,5,FALSE())="","",VLOOKUP($C210,nautics!$B$2:$F$1200,5,FALSE())),IF($A210="ST",IF(VLOOKUP($C210,st!$B$2:$F$400,5,FALSE())="","",VLOOKUP($C210,st!$B$2:$F$400,5,FALSE())),""))),"")</f>
        <v/>
      </c>
      <c r="H210" s="35" t="s">
        <v>167</v>
      </c>
      <c r="I210" s="35" t="s">
        <v>31</v>
      </c>
      <c r="J210" s="35" t="s">
        <v>2534</v>
      </c>
      <c r="K210" s="35">
        <f t="shared" si="0"/>
        <v>32</v>
      </c>
      <c r="L210" s="35" t="s">
        <v>2471</v>
      </c>
      <c r="M210" s="35" t="s">
        <v>2383</v>
      </c>
      <c r="N210" s="35" t="s">
        <v>511</v>
      </c>
      <c r="O210" s="35" t="s">
        <v>513</v>
      </c>
      <c r="P210" s="35" t="s">
        <v>2536</v>
      </c>
      <c r="Q210" s="35" t="s">
        <v>1993</v>
      </c>
      <c r="R210" s="35" t="s">
        <v>310</v>
      </c>
      <c r="S210" s="35" t="s">
        <v>1135</v>
      </c>
      <c r="T210" s="35" t="s">
        <v>1136</v>
      </c>
      <c r="U210" s="35" t="s">
        <v>2540</v>
      </c>
      <c r="W210" s="35" t="s">
        <v>57</v>
      </c>
      <c r="X210" s="35" t="s">
        <v>59</v>
      </c>
      <c r="Y210" s="35" t="s">
        <v>2479</v>
      </c>
      <c r="Z210" s="35" t="s">
        <v>1139</v>
      </c>
    </row>
    <row r="211" spans="1:26" ht="15" customHeight="1">
      <c r="A211" s="35" t="s">
        <v>1300</v>
      </c>
      <c r="B211" s="35" t="s">
        <v>677</v>
      </c>
      <c r="C211" s="35" t="s">
        <v>2542</v>
      </c>
      <c r="D211" s="35">
        <f>IFERROR(IF($A211="HDC",IF(VLOOKUP($C211,hdc!$B$2:$F$1600,2,FALSE())="","",VLOOKUP($C211,hdc!$B$2:$F$1600,2,FALSE())),IF($A211="NAUTICS",IF(VLOOKUP($C211,nautics!$B$2:$F$1200,2,FALSE())="","",VLOOKUP($C211,nautics!$B$2:$F$1200,2,FALSE())),IF($A211="ST",IF(VLOOKUP($C211,st!$B$2:$F$400,2,FALSE())="","",VLOOKUP($C211,st!$B$2:$F$400,2,FALSE())),""))),"")</f>
        <v>1</v>
      </c>
      <c r="E211" s="35">
        <f>IFERROR(IF($A211="HDC",IF(VLOOKUP($C211,hdc!$B$2:$F$1600,3,FALSE())="","",VLOOKUP($C211,hdc!$B$2:$F$1600,3,FALSE())),IF($A211="NAUTICS",IF(VLOOKUP($C211,nautics!$B$2:$F$1200,3,FALSE())="","",VLOOKUP($C211,nautics!$B$2:$F$1200,3,FALSE())),IF($A211="ST",IF(VLOOKUP($C211,st!$B$2:$F$400,3,FALSE())="","",VLOOKUP($C211,st!$B$2:$F$400,3,FALSE())),""))),"")</f>
        <v>1</v>
      </c>
      <c r="F211" s="35" t="str">
        <f>IFERROR(IF($A211="HDC",IF(VLOOKUP($C211,hdc!$B$2:$F$1600,4,FALSE())="","",VLOOKUP($C211,hdc!$B$2:$F$1600,4,FALSE())),IF($A211="NAUTICS",IF(VLOOKUP($C211,nautics!$B$2:$F$1200,4,FALSE())="","",VLOOKUP($C211,nautics!$B$2:$F$1200,4,FALSE())),IF($A211="ST",IF(VLOOKUP($C211,st!$B$2:$F$400,4,FALSE())="","",VLOOKUP($C211,st!$B$2:$F$400,4,FALSE())),""))),"")</f>
        <v/>
      </c>
      <c r="G211" s="35" t="str">
        <f>IFERROR(IF($A211="HDC",IF(VLOOKUP($C211,hdc!$B$2:$F$1600,5,FALSE())="","",VLOOKUP($C211,hdc!$B$2:$F$1600,5,FALSE())),IF($A211="NAUTICS",IF(VLOOKUP($C211,nautics!$B$2:$F$1200,5,FALSE())="","",VLOOKUP($C211,nautics!$B$2:$F$1200,5,FALSE())),IF($A211="ST",IF(VLOOKUP($C211,st!$B$2:$F$400,5,FALSE())="","",VLOOKUP($C211,st!$B$2:$F$400,5,FALSE())),""))),"")</f>
        <v/>
      </c>
      <c r="H211" s="35" t="s">
        <v>167</v>
      </c>
      <c r="I211" s="35" t="s">
        <v>31</v>
      </c>
      <c r="J211" s="35" t="s">
        <v>2544</v>
      </c>
      <c r="K211" s="35">
        <f t="shared" si="0"/>
        <v>13</v>
      </c>
      <c r="L211" s="35" t="s">
        <v>2536</v>
      </c>
      <c r="M211" s="35" t="s">
        <v>1993</v>
      </c>
      <c r="N211" s="35" t="s">
        <v>1135</v>
      </c>
      <c r="O211" s="35" t="s">
        <v>1136</v>
      </c>
      <c r="P211" s="35" t="s">
        <v>2546</v>
      </c>
      <c r="Q211" s="35" t="s">
        <v>1993</v>
      </c>
      <c r="R211" s="35" t="s">
        <v>965</v>
      </c>
      <c r="S211" s="35" t="s">
        <v>2548</v>
      </c>
      <c r="T211" s="35" t="s">
        <v>2549</v>
      </c>
      <c r="U211" s="35" t="s">
        <v>2551</v>
      </c>
      <c r="W211" s="35" t="s">
        <v>57</v>
      </c>
      <c r="X211" s="35" t="s">
        <v>59</v>
      </c>
      <c r="Y211" s="35" t="s">
        <v>1139</v>
      </c>
      <c r="Z211" s="35" t="s">
        <v>2554</v>
      </c>
    </row>
    <row r="212" spans="1:26" ht="15" customHeight="1">
      <c r="A212" s="35" t="s">
        <v>1300</v>
      </c>
      <c r="B212" s="35" t="s">
        <v>677</v>
      </c>
      <c r="C212" s="35" t="s">
        <v>2556</v>
      </c>
      <c r="D212" s="35">
        <f>IFERROR(IF($A212="HDC",IF(VLOOKUP($C212,hdc!$B$2:$F$1600,2,FALSE())="","",VLOOKUP($C212,hdc!$B$2:$F$1600,2,FALSE())),IF($A212="NAUTICS",IF(VLOOKUP($C212,nautics!$B$2:$F$1200,2,FALSE())="","",VLOOKUP($C212,nautics!$B$2:$F$1200,2,FALSE())),IF($A212="ST",IF(VLOOKUP($C212,st!$B$2:$F$400,2,FALSE())="","",VLOOKUP($C212,st!$B$2:$F$400,2,FALSE())),""))),"")</f>
        <v>1</v>
      </c>
      <c r="E212" s="35">
        <f>IFERROR(IF($A212="HDC",IF(VLOOKUP($C212,hdc!$B$2:$F$1600,3,FALSE())="","",VLOOKUP($C212,hdc!$B$2:$F$1600,3,FALSE())),IF($A212="NAUTICS",IF(VLOOKUP($C212,nautics!$B$2:$F$1200,3,FALSE())="","",VLOOKUP($C212,nautics!$B$2:$F$1200,3,FALSE())),IF($A212="ST",IF(VLOOKUP($C212,st!$B$2:$F$400,3,FALSE())="","",VLOOKUP($C212,st!$B$2:$F$400,3,FALSE())),""))),"")</f>
        <v>1</v>
      </c>
      <c r="F212" s="35" t="str">
        <f>IFERROR(IF($A212="HDC",IF(VLOOKUP($C212,hdc!$B$2:$F$1600,4,FALSE())="","",VLOOKUP($C212,hdc!$B$2:$F$1600,4,FALSE())),IF($A212="NAUTICS",IF(VLOOKUP($C212,nautics!$B$2:$F$1200,4,FALSE())="","",VLOOKUP($C212,nautics!$B$2:$F$1200,4,FALSE())),IF($A212="ST",IF(VLOOKUP($C212,st!$B$2:$F$400,4,FALSE())="","",VLOOKUP($C212,st!$B$2:$F$400,4,FALSE())),""))),"")</f>
        <v/>
      </c>
      <c r="G212" s="35" t="str">
        <f>IFERROR(IF($A212="HDC",IF(VLOOKUP($C212,hdc!$B$2:$F$1600,5,FALSE())="","",VLOOKUP($C212,hdc!$B$2:$F$1600,5,FALSE())),IF($A212="NAUTICS",IF(VLOOKUP($C212,nautics!$B$2:$F$1200,5,FALSE())="","",VLOOKUP($C212,nautics!$B$2:$F$1200,5,FALSE())),IF($A212="ST",IF(VLOOKUP($C212,st!$B$2:$F$400,5,FALSE())="","",VLOOKUP($C212,st!$B$2:$F$400,5,FALSE())),""))),"")</f>
        <v/>
      </c>
      <c r="H212" s="35" t="s">
        <v>167</v>
      </c>
      <c r="I212" s="35" t="s">
        <v>31</v>
      </c>
      <c r="J212" s="35" t="s">
        <v>2557</v>
      </c>
      <c r="K212" s="35">
        <f t="shared" si="0"/>
        <v>8</v>
      </c>
      <c r="L212" s="35" t="s">
        <v>2558</v>
      </c>
      <c r="M212" s="35" t="s">
        <v>2033</v>
      </c>
      <c r="N212" s="35" t="s">
        <v>2548</v>
      </c>
      <c r="O212" s="35" t="s">
        <v>2549</v>
      </c>
      <c r="P212" s="35" t="s">
        <v>2546</v>
      </c>
      <c r="Q212" s="35" t="s">
        <v>1993</v>
      </c>
      <c r="R212" s="35" t="s">
        <v>965</v>
      </c>
      <c r="S212" s="35" t="s">
        <v>2548</v>
      </c>
      <c r="T212" s="35" t="s">
        <v>2549</v>
      </c>
      <c r="U212" s="35" t="s">
        <v>2559</v>
      </c>
      <c r="W212" s="35" t="s">
        <v>78</v>
      </c>
      <c r="X212" s="35" t="s">
        <v>59</v>
      </c>
      <c r="Y212" s="35" t="s">
        <v>2560</v>
      </c>
      <c r="Z212" s="35" t="s">
        <v>2554</v>
      </c>
    </row>
    <row r="213" spans="1:26" ht="15" customHeight="1">
      <c r="A213" s="35" t="s">
        <v>1300</v>
      </c>
      <c r="B213" s="35" t="s">
        <v>677</v>
      </c>
      <c r="C213" s="35" t="s">
        <v>2563</v>
      </c>
      <c r="D213" s="35">
        <f>IFERROR(IF($A213="HDC",IF(VLOOKUP($C213,hdc!$B$2:$F$1600,2,FALSE())="","",VLOOKUP($C213,hdc!$B$2:$F$1600,2,FALSE())),IF($A213="NAUTICS",IF(VLOOKUP($C213,nautics!$B$2:$F$1200,2,FALSE())="","",VLOOKUP($C213,nautics!$B$2:$F$1200,2,FALSE())),IF($A213="ST",IF(VLOOKUP($C213,st!$B$2:$F$400,2,FALSE())="","",VLOOKUP($C213,st!$B$2:$F$400,2,FALSE())),""))),"")</f>
        <v>1</v>
      </c>
      <c r="E213" s="35">
        <f>IFERROR(IF($A213="HDC",IF(VLOOKUP($C213,hdc!$B$2:$F$1600,3,FALSE())="","",VLOOKUP($C213,hdc!$B$2:$F$1600,3,FALSE())),IF($A213="NAUTICS",IF(VLOOKUP($C213,nautics!$B$2:$F$1200,3,FALSE())="","",VLOOKUP($C213,nautics!$B$2:$F$1200,3,FALSE())),IF($A213="ST",IF(VLOOKUP($C213,st!$B$2:$F$400,3,FALSE())="","",VLOOKUP($C213,st!$B$2:$F$400,3,FALSE())),""))),"")</f>
        <v>1</v>
      </c>
      <c r="F213" s="35" t="str">
        <f>IFERROR(IF($A213="HDC",IF(VLOOKUP($C213,hdc!$B$2:$F$1600,4,FALSE())="","",VLOOKUP($C213,hdc!$B$2:$F$1600,4,FALSE())),IF($A213="NAUTICS",IF(VLOOKUP($C213,nautics!$B$2:$F$1200,4,FALSE())="","",VLOOKUP($C213,nautics!$B$2:$F$1200,4,FALSE())),IF($A213="ST",IF(VLOOKUP($C213,st!$B$2:$F$400,4,FALSE())="","",VLOOKUP($C213,st!$B$2:$F$400,4,FALSE())),""))),"")</f>
        <v/>
      </c>
      <c r="G213" s="35" t="str">
        <f>IFERROR(IF($A213="HDC",IF(VLOOKUP($C213,hdc!$B$2:$F$1600,5,FALSE())="","",VLOOKUP($C213,hdc!$B$2:$F$1600,5,FALSE())),IF($A213="NAUTICS",IF(VLOOKUP($C213,nautics!$B$2:$F$1200,5,FALSE())="","",VLOOKUP($C213,nautics!$B$2:$F$1200,5,FALSE())),IF($A213="ST",IF(VLOOKUP($C213,st!$B$2:$F$400,5,FALSE())="","",VLOOKUP($C213,st!$B$2:$F$400,5,FALSE())),""))),"")</f>
        <v/>
      </c>
      <c r="H213" s="35" t="s">
        <v>167</v>
      </c>
      <c r="I213" s="35" t="s">
        <v>31</v>
      </c>
      <c r="J213" s="35" t="s">
        <v>2564</v>
      </c>
      <c r="K213" s="35">
        <f t="shared" si="0"/>
        <v>69</v>
      </c>
      <c r="L213" s="35" t="s">
        <v>325</v>
      </c>
      <c r="M213" s="35" t="s">
        <v>326</v>
      </c>
      <c r="N213" s="35" t="s">
        <v>46</v>
      </c>
      <c r="O213" s="35" t="s">
        <v>49</v>
      </c>
      <c r="P213" s="35" t="s">
        <v>2558</v>
      </c>
      <c r="Q213" s="35" t="s">
        <v>2033</v>
      </c>
      <c r="R213" s="35" t="s">
        <v>152</v>
      </c>
      <c r="S213" s="35" t="s">
        <v>2548</v>
      </c>
      <c r="T213" s="35" t="s">
        <v>2549</v>
      </c>
      <c r="U213" s="35" t="s">
        <v>2565</v>
      </c>
      <c r="W213" s="35" t="s">
        <v>57</v>
      </c>
      <c r="X213" s="35" t="s">
        <v>926</v>
      </c>
      <c r="Y213" s="35" t="s">
        <v>329</v>
      </c>
      <c r="Z213" s="35" t="s">
        <v>2560</v>
      </c>
    </row>
    <row r="214" spans="1:26" ht="15" customHeight="1">
      <c r="A214" s="35" t="s">
        <v>1300</v>
      </c>
      <c r="B214" s="35" t="s">
        <v>677</v>
      </c>
      <c r="C214" s="35" t="s">
        <v>2567</v>
      </c>
      <c r="D214" s="35">
        <f>IFERROR(IF($A214="HDC",IF(VLOOKUP($C214,hdc!$B$2:$F$1600,2,FALSE())="","",VLOOKUP($C214,hdc!$B$2:$F$1600,2,FALSE())),IF($A214="NAUTICS",IF(VLOOKUP($C214,nautics!$B$2:$F$1200,2,FALSE())="","",VLOOKUP($C214,nautics!$B$2:$F$1200,2,FALSE())),IF($A214="ST",IF(VLOOKUP($C214,st!$B$2:$F$400,2,FALSE())="","",VLOOKUP($C214,st!$B$2:$F$400,2,FALSE())),""))),"")</f>
        <v>1</v>
      </c>
      <c r="E214" s="35">
        <f>IFERROR(IF($A214="HDC",IF(VLOOKUP($C214,hdc!$B$2:$F$1600,3,FALSE())="","",VLOOKUP($C214,hdc!$B$2:$F$1600,3,FALSE())),IF($A214="NAUTICS",IF(VLOOKUP($C214,nautics!$B$2:$F$1200,3,FALSE())="","",VLOOKUP($C214,nautics!$B$2:$F$1200,3,FALSE())),IF($A214="ST",IF(VLOOKUP($C214,st!$B$2:$F$400,3,FALSE())="","",VLOOKUP($C214,st!$B$2:$F$400,3,FALSE())),""))),"")</f>
        <v>1</v>
      </c>
      <c r="F214" s="35" t="str">
        <f>IFERROR(IF($A214="HDC",IF(VLOOKUP($C214,hdc!$B$2:$F$1600,4,FALSE())="","",VLOOKUP($C214,hdc!$B$2:$F$1600,4,FALSE())),IF($A214="NAUTICS",IF(VLOOKUP($C214,nautics!$B$2:$F$1200,4,FALSE())="","",VLOOKUP($C214,nautics!$B$2:$F$1200,4,FALSE())),IF($A214="ST",IF(VLOOKUP($C214,st!$B$2:$F$400,4,FALSE())="","",VLOOKUP($C214,st!$B$2:$F$400,4,FALSE())),""))),"")</f>
        <v/>
      </c>
      <c r="G214" s="35" t="str">
        <f>IFERROR(IF($A214="HDC",IF(VLOOKUP($C214,hdc!$B$2:$F$1600,5,FALSE())="","",VLOOKUP($C214,hdc!$B$2:$F$1600,5,FALSE())),IF($A214="NAUTICS",IF(VLOOKUP($C214,nautics!$B$2:$F$1200,5,FALSE())="","",VLOOKUP($C214,nautics!$B$2:$F$1200,5,FALSE())),IF($A214="ST",IF(VLOOKUP($C214,st!$B$2:$F$400,5,FALSE())="","",VLOOKUP($C214,st!$B$2:$F$400,5,FALSE())),""))),"")</f>
        <v/>
      </c>
      <c r="H214" s="35" t="s">
        <v>167</v>
      </c>
      <c r="I214" s="35" t="s">
        <v>31</v>
      </c>
      <c r="J214" s="35" t="s">
        <v>2570</v>
      </c>
      <c r="K214" s="35">
        <f t="shared" si="0"/>
        <v>30</v>
      </c>
      <c r="L214" s="35" t="s">
        <v>325</v>
      </c>
      <c r="M214" s="35" t="s">
        <v>326</v>
      </c>
      <c r="N214" s="35" t="s">
        <v>46</v>
      </c>
      <c r="O214" s="35" t="s">
        <v>49</v>
      </c>
      <c r="P214" s="35" t="s">
        <v>2572</v>
      </c>
      <c r="Q214" s="35" t="s">
        <v>1993</v>
      </c>
      <c r="R214" s="35" t="s">
        <v>965</v>
      </c>
      <c r="S214" s="35" t="s">
        <v>531</v>
      </c>
      <c r="T214" s="35" t="s">
        <v>532</v>
      </c>
      <c r="U214" s="35" t="s">
        <v>2574</v>
      </c>
      <c r="W214" s="35" t="s">
        <v>57</v>
      </c>
      <c r="X214" s="35" t="s">
        <v>926</v>
      </c>
      <c r="Y214" s="35" t="s">
        <v>329</v>
      </c>
      <c r="Z214" s="35" t="s">
        <v>2577</v>
      </c>
    </row>
    <row r="215" spans="1:26" ht="15" customHeight="1">
      <c r="A215" s="35" t="s">
        <v>1300</v>
      </c>
      <c r="B215" s="35" t="s">
        <v>677</v>
      </c>
      <c r="C215" s="35" t="s">
        <v>2579</v>
      </c>
      <c r="D215" s="35">
        <f>IFERROR(IF($A215="HDC",IF(VLOOKUP($C215,hdc!$B$2:$F$1600,2,FALSE())="","",VLOOKUP($C215,hdc!$B$2:$F$1600,2,FALSE())),IF($A215="NAUTICS",IF(VLOOKUP($C215,nautics!$B$2:$F$1200,2,FALSE())="","",VLOOKUP($C215,nautics!$B$2:$F$1200,2,FALSE())),IF($A215="ST",IF(VLOOKUP($C215,st!$B$2:$F$400,2,FALSE())="","",VLOOKUP($C215,st!$B$2:$F$400,2,FALSE())),""))),"")</f>
        <v>1</v>
      </c>
      <c r="E215" s="35">
        <f>IFERROR(IF($A215="HDC",IF(VLOOKUP($C215,hdc!$B$2:$F$1600,3,FALSE())="","",VLOOKUP($C215,hdc!$B$2:$F$1600,3,FALSE())),IF($A215="NAUTICS",IF(VLOOKUP($C215,nautics!$B$2:$F$1200,3,FALSE())="","",VLOOKUP($C215,nautics!$B$2:$F$1200,3,FALSE())),IF($A215="ST",IF(VLOOKUP($C215,st!$B$2:$F$400,3,FALSE())="","",VLOOKUP($C215,st!$B$2:$F$400,3,FALSE())),""))),"")</f>
        <v>1</v>
      </c>
      <c r="F215" s="35" t="str">
        <f>IFERROR(IF($A215="HDC",IF(VLOOKUP($C215,hdc!$B$2:$F$1600,4,FALSE())="","",VLOOKUP($C215,hdc!$B$2:$F$1600,4,FALSE())),IF($A215="NAUTICS",IF(VLOOKUP($C215,nautics!$B$2:$F$1200,4,FALSE())="","",VLOOKUP($C215,nautics!$B$2:$F$1200,4,FALSE())),IF($A215="ST",IF(VLOOKUP($C215,st!$B$2:$F$400,4,FALSE())="","",VLOOKUP($C215,st!$B$2:$F$400,4,FALSE())),""))),"")</f>
        <v/>
      </c>
      <c r="G215" s="35" t="str">
        <f>IFERROR(IF($A215="HDC",IF(VLOOKUP($C215,hdc!$B$2:$F$1600,5,FALSE())="","",VLOOKUP($C215,hdc!$B$2:$F$1600,5,FALSE())),IF($A215="NAUTICS",IF(VLOOKUP($C215,nautics!$B$2:$F$1200,5,FALSE())="","",VLOOKUP($C215,nautics!$B$2:$F$1200,5,FALSE())),IF($A215="ST",IF(VLOOKUP($C215,st!$B$2:$F$400,5,FALSE())="","",VLOOKUP($C215,st!$B$2:$F$400,5,FALSE())),""))),"")</f>
        <v/>
      </c>
      <c r="H215" s="35" t="s">
        <v>167</v>
      </c>
      <c r="I215" s="35" t="s">
        <v>31</v>
      </c>
      <c r="J215" s="35" t="s">
        <v>2581</v>
      </c>
      <c r="K215" s="35">
        <f t="shared" si="0"/>
        <v>12</v>
      </c>
      <c r="L215" s="35" t="s">
        <v>2582</v>
      </c>
      <c r="M215" s="35" t="s">
        <v>2006</v>
      </c>
      <c r="N215" s="35" t="s">
        <v>531</v>
      </c>
      <c r="O215" s="35" t="s">
        <v>532</v>
      </c>
      <c r="P215" s="35" t="s">
        <v>2572</v>
      </c>
      <c r="Q215" s="35" t="s">
        <v>1993</v>
      </c>
      <c r="R215" s="35" t="s">
        <v>965</v>
      </c>
      <c r="S215" s="35" t="s">
        <v>531</v>
      </c>
      <c r="T215" s="35" t="s">
        <v>532</v>
      </c>
      <c r="U215" s="35" t="s">
        <v>2584</v>
      </c>
      <c r="W215" s="35" t="s">
        <v>78</v>
      </c>
      <c r="X215" s="35" t="s">
        <v>59</v>
      </c>
      <c r="Y215" s="35" t="s">
        <v>2586</v>
      </c>
      <c r="Z215" s="35" t="s">
        <v>2577</v>
      </c>
    </row>
    <row r="216" spans="1:26" ht="15" customHeight="1">
      <c r="A216" s="35" t="s">
        <v>1300</v>
      </c>
      <c r="B216" s="35" t="s">
        <v>677</v>
      </c>
      <c r="C216" s="35" t="s">
        <v>2588</v>
      </c>
      <c r="D216" s="35">
        <f>IFERROR(IF($A216="HDC",IF(VLOOKUP($C216,hdc!$B$2:$F$1600,2,FALSE())="","",VLOOKUP($C216,hdc!$B$2:$F$1600,2,FALSE())),IF($A216="NAUTICS",IF(VLOOKUP($C216,nautics!$B$2:$F$1200,2,FALSE())="","",VLOOKUP($C216,nautics!$B$2:$F$1200,2,FALSE())),IF($A216="ST",IF(VLOOKUP($C216,st!$B$2:$F$400,2,FALSE())="","",VLOOKUP($C216,st!$B$2:$F$400,2,FALSE())),""))),"")</f>
        <v>1</v>
      </c>
      <c r="E216" s="35">
        <f>IFERROR(IF($A216="HDC",IF(VLOOKUP($C216,hdc!$B$2:$F$1600,3,FALSE())="","",VLOOKUP($C216,hdc!$B$2:$F$1600,3,FALSE())),IF($A216="NAUTICS",IF(VLOOKUP($C216,nautics!$B$2:$F$1200,3,FALSE())="","",VLOOKUP($C216,nautics!$B$2:$F$1200,3,FALSE())),IF($A216="ST",IF(VLOOKUP($C216,st!$B$2:$F$400,3,FALSE())="","",VLOOKUP($C216,st!$B$2:$F$400,3,FALSE())),""))),"")</f>
        <v>1</v>
      </c>
      <c r="F216" s="35" t="str">
        <f>IFERROR(IF($A216="HDC",IF(VLOOKUP($C216,hdc!$B$2:$F$1600,4,FALSE())="","",VLOOKUP($C216,hdc!$B$2:$F$1600,4,FALSE())),IF($A216="NAUTICS",IF(VLOOKUP($C216,nautics!$B$2:$F$1200,4,FALSE())="","",VLOOKUP($C216,nautics!$B$2:$F$1200,4,FALSE())),IF($A216="ST",IF(VLOOKUP($C216,st!$B$2:$F$400,4,FALSE())="","",VLOOKUP($C216,st!$B$2:$F$400,4,FALSE())),""))),"")</f>
        <v/>
      </c>
      <c r="G216" s="35" t="str">
        <f>IFERROR(IF($A216="HDC",IF(VLOOKUP($C216,hdc!$B$2:$F$1600,5,FALSE())="","",VLOOKUP($C216,hdc!$B$2:$F$1600,5,FALSE())),IF($A216="NAUTICS",IF(VLOOKUP($C216,nautics!$B$2:$F$1200,5,FALSE())="","",VLOOKUP($C216,nautics!$B$2:$F$1200,5,FALSE())),IF($A216="ST",IF(VLOOKUP($C216,st!$B$2:$F$400,5,FALSE())="","",VLOOKUP($C216,st!$B$2:$F$400,5,FALSE())),""))),"")</f>
        <v/>
      </c>
      <c r="H216" s="35" t="s">
        <v>167</v>
      </c>
      <c r="I216" s="35" t="s">
        <v>31</v>
      </c>
      <c r="J216" s="35" t="s">
        <v>2589</v>
      </c>
      <c r="K216" s="35">
        <f t="shared" si="0"/>
        <v>52</v>
      </c>
      <c r="L216" s="35" t="s">
        <v>2591</v>
      </c>
      <c r="M216" s="35" t="s">
        <v>2033</v>
      </c>
      <c r="N216" s="35" t="s">
        <v>2592</v>
      </c>
      <c r="O216" s="35" t="s">
        <v>2443</v>
      </c>
      <c r="P216" s="35" t="s">
        <v>2582</v>
      </c>
      <c r="Q216" s="35" t="s">
        <v>2006</v>
      </c>
      <c r="R216" s="35" t="s">
        <v>965</v>
      </c>
      <c r="S216" s="35" t="s">
        <v>531</v>
      </c>
      <c r="T216" s="35" t="s">
        <v>532</v>
      </c>
      <c r="U216" s="35" t="s">
        <v>2595</v>
      </c>
      <c r="W216" s="35" t="s">
        <v>57</v>
      </c>
      <c r="X216" s="35" t="s">
        <v>59</v>
      </c>
      <c r="Y216" s="35" t="s">
        <v>2597</v>
      </c>
      <c r="Z216" s="35" t="s">
        <v>2586</v>
      </c>
    </row>
    <row r="217" spans="1:26" ht="15" customHeight="1">
      <c r="A217" s="35" t="s">
        <v>1300</v>
      </c>
      <c r="B217" s="35" t="s">
        <v>677</v>
      </c>
      <c r="C217" s="35" t="s">
        <v>2599</v>
      </c>
      <c r="D217" s="35">
        <f>IFERROR(IF($A217="HDC",IF(VLOOKUP($C217,hdc!$B$2:$F$1600,2,FALSE())="","",VLOOKUP($C217,hdc!$B$2:$F$1600,2,FALSE())),IF($A217="NAUTICS",IF(VLOOKUP($C217,nautics!$B$2:$F$1200,2,FALSE())="","",VLOOKUP($C217,nautics!$B$2:$F$1200,2,FALSE())),IF($A217="ST",IF(VLOOKUP($C217,st!$B$2:$F$400,2,FALSE())="","",VLOOKUP($C217,st!$B$2:$F$400,2,FALSE())),""))),"")</f>
        <v>1</v>
      </c>
      <c r="E217" s="35">
        <f>IFERROR(IF($A217="HDC",IF(VLOOKUP($C217,hdc!$B$2:$F$1600,3,FALSE())="","",VLOOKUP($C217,hdc!$B$2:$F$1600,3,FALSE())),IF($A217="NAUTICS",IF(VLOOKUP($C217,nautics!$B$2:$F$1200,3,FALSE())="","",VLOOKUP($C217,nautics!$B$2:$F$1200,3,FALSE())),IF($A217="ST",IF(VLOOKUP($C217,st!$B$2:$F$400,3,FALSE())="","",VLOOKUP($C217,st!$B$2:$F$400,3,FALSE())),""))),"")</f>
        <v>1</v>
      </c>
      <c r="F217" s="35" t="str">
        <f>IFERROR(IF($A217="HDC",IF(VLOOKUP($C217,hdc!$B$2:$F$1600,4,FALSE())="","",VLOOKUP($C217,hdc!$B$2:$F$1600,4,FALSE())),IF($A217="NAUTICS",IF(VLOOKUP($C217,nautics!$B$2:$F$1200,4,FALSE())="","",VLOOKUP($C217,nautics!$B$2:$F$1200,4,FALSE())),IF($A217="ST",IF(VLOOKUP($C217,st!$B$2:$F$400,4,FALSE())="","",VLOOKUP($C217,st!$B$2:$F$400,4,FALSE())),""))),"")</f>
        <v/>
      </c>
      <c r="G217" s="35" t="str">
        <f>IFERROR(IF($A217="HDC",IF(VLOOKUP($C217,hdc!$B$2:$F$1600,5,FALSE())="","",VLOOKUP($C217,hdc!$B$2:$F$1600,5,FALSE())),IF($A217="NAUTICS",IF(VLOOKUP($C217,nautics!$B$2:$F$1200,5,FALSE())="","",VLOOKUP($C217,nautics!$B$2:$F$1200,5,FALSE())),IF($A217="ST",IF(VLOOKUP($C217,st!$B$2:$F$400,5,FALSE())="","",VLOOKUP($C217,st!$B$2:$F$400,5,FALSE())),""))),"")</f>
        <v/>
      </c>
      <c r="H217" s="35" t="s">
        <v>167</v>
      </c>
      <c r="I217" s="35" t="s">
        <v>31</v>
      </c>
      <c r="J217" s="35" t="s">
        <v>2601</v>
      </c>
      <c r="K217" s="35">
        <f t="shared" si="0"/>
        <v>19</v>
      </c>
      <c r="L217" s="35" t="s">
        <v>2591</v>
      </c>
      <c r="M217" s="35" t="s">
        <v>2033</v>
      </c>
      <c r="N217" s="35" t="s">
        <v>2592</v>
      </c>
      <c r="O217" s="35" t="s">
        <v>2443</v>
      </c>
      <c r="P217" s="35" t="s">
        <v>2605</v>
      </c>
      <c r="Q217" s="35" t="s">
        <v>1993</v>
      </c>
      <c r="R217" s="35" t="s">
        <v>52</v>
      </c>
      <c r="S217" s="35" t="s">
        <v>2607</v>
      </c>
      <c r="T217" s="35" t="s">
        <v>2609</v>
      </c>
      <c r="U217" s="35" t="s">
        <v>2611</v>
      </c>
      <c r="W217" s="35" t="s">
        <v>57</v>
      </c>
      <c r="X217" s="35" t="s">
        <v>59</v>
      </c>
      <c r="Y217" s="35" t="s">
        <v>2597</v>
      </c>
      <c r="Z217" s="35" t="s">
        <v>2612</v>
      </c>
    </row>
    <row r="218" spans="1:26" ht="15" customHeight="1">
      <c r="A218" s="35" t="s">
        <v>1300</v>
      </c>
      <c r="B218" s="35" t="s">
        <v>677</v>
      </c>
      <c r="C218" s="35" t="s">
        <v>2613</v>
      </c>
      <c r="D218" s="35">
        <f>IFERROR(IF($A218="HDC",IF(VLOOKUP($C218,hdc!$B$2:$F$1600,2,FALSE())="","",VLOOKUP($C218,hdc!$B$2:$F$1600,2,FALSE())),IF($A218="NAUTICS",IF(VLOOKUP($C218,nautics!$B$2:$F$1200,2,FALSE())="","",VLOOKUP($C218,nautics!$B$2:$F$1200,2,FALSE())),IF($A218="ST",IF(VLOOKUP($C218,st!$B$2:$F$400,2,FALSE())="","",VLOOKUP($C218,st!$B$2:$F$400,2,FALSE())),""))),"")</f>
        <v>1</v>
      </c>
      <c r="E218" s="35">
        <f>IFERROR(IF($A218="HDC",IF(VLOOKUP($C218,hdc!$B$2:$F$1600,3,FALSE())="","",VLOOKUP($C218,hdc!$B$2:$F$1600,3,FALSE())),IF($A218="NAUTICS",IF(VLOOKUP($C218,nautics!$B$2:$F$1200,3,FALSE())="","",VLOOKUP($C218,nautics!$B$2:$F$1200,3,FALSE())),IF($A218="ST",IF(VLOOKUP($C218,st!$B$2:$F$400,3,FALSE())="","",VLOOKUP($C218,st!$B$2:$F$400,3,FALSE())),""))),"")</f>
        <v>1</v>
      </c>
      <c r="F218" s="35" t="str">
        <f>IFERROR(IF($A218="HDC",IF(VLOOKUP($C218,hdc!$B$2:$F$1600,4,FALSE())="","",VLOOKUP($C218,hdc!$B$2:$F$1600,4,FALSE())),IF($A218="NAUTICS",IF(VLOOKUP($C218,nautics!$B$2:$F$1200,4,FALSE())="","",VLOOKUP($C218,nautics!$B$2:$F$1200,4,FALSE())),IF($A218="ST",IF(VLOOKUP($C218,st!$B$2:$F$400,4,FALSE())="","",VLOOKUP($C218,st!$B$2:$F$400,4,FALSE())),""))),"")</f>
        <v/>
      </c>
      <c r="G218" s="35" t="str">
        <f>IFERROR(IF($A218="HDC",IF(VLOOKUP($C218,hdc!$B$2:$F$1600,5,FALSE())="","",VLOOKUP($C218,hdc!$B$2:$F$1600,5,FALSE())),IF($A218="NAUTICS",IF(VLOOKUP($C218,nautics!$B$2:$F$1200,5,FALSE())="","",VLOOKUP($C218,nautics!$B$2:$F$1200,5,FALSE())),IF($A218="ST",IF(VLOOKUP($C218,st!$B$2:$F$400,5,FALSE())="","",VLOOKUP($C218,st!$B$2:$F$400,5,FALSE())),""))),"")</f>
        <v/>
      </c>
      <c r="H218" s="35" t="s">
        <v>167</v>
      </c>
      <c r="I218" s="35" t="s">
        <v>31</v>
      </c>
      <c r="J218" s="35" t="s">
        <v>1187</v>
      </c>
      <c r="K218" s="35">
        <f t="shared" si="0"/>
        <v>31</v>
      </c>
      <c r="L218" s="35" t="s">
        <v>2618</v>
      </c>
      <c r="M218" s="35" t="s">
        <v>2006</v>
      </c>
      <c r="N218" s="35" t="s">
        <v>2607</v>
      </c>
      <c r="O218" s="35" t="s">
        <v>2609</v>
      </c>
      <c r="P218" s="35" t="s">
        <v>2605</v>
      </c>
      <c r="Q218" s="35" t="s">
        <v>1993</v>
      </c>
      <c r="R218" s="35" t="s">
        <v>247</v>
      </c>
      <c r="S218" s="35" t="s">
        <v>2607</v>
      </c>
      <c r="T218" s="35" t="s">
        <v>2609</v>
      </c>
      <c r="U218" s="35" t="s">
        <v>89</v>
      </c>
      <c r="W218" s="35" t="s">
        <v>78</v>
      </c>
      <c r="X218" s="35" t="s">
        <v>59</v>
      </c>
      <c r="Y218" s="35" t="s">
        <v>89</v>
      </c>
      <c r="Z218" s="35" t="s">
        <v>89</v>
      </c>
    </row>
    <row r="219" spans="1:26" ht="15" customHeight="1">
      <c r="A219" s="35" t="s">
        <v>1300</v>
      </c>
      <c r="B219" s="35" t="s">
        <v>677</v>
      </c>
      <c r="C219" s="35" t="s">
        <v>2622</v>
      </c>
      <c r="D219" s="35">
        <f>IFERROR(IF($A219="HDC",IF(VLOOKUP($C219,hdc!$B$2:$F$1600,2,FALSE())="","",VLOOKUP($C219,hdc!$B$2:$F$1600,2,FALSE())),IF($A219="NAUTICS",IF(VLOOKUP($C219,nautics!$B$2:$F$1200,2,FALSE())="","",VLOOKUP($C219,nautics!$B$2:$F$1200,2,FALSE())),IF($A219="ST",IF(VLOOKUP($C219,st!$B$2:$F$400,2,FALSE())="","",VLOOKUP($C219,st!$B$2:$F$400,2,FALSE())),""))),"")</f>
        <v>1</v>
      </c>
      <c r="E219" s="35">
        <f>IFERROR(IF($A219="HDC",IF(VLOOKUP($C219,hdc!$B$2:$F$1600,3,FALSE())="","",VLOOKUP($C219,hdc!$B$2:$F$1600,3,FALSE())),IF($A219="NAUTICS",IF(VLOOKUP($C219,nautics!$B$2:$F$1200,3,FALSE())="","",VLOOKUP($C219,nautics!$B$2:$F$1200,3,FALSE())),IF($A219="ST",IF(VLOOKUP($C219,st!$B$2:$F$400,3,FALSE())="","",VLOOKUP($C219,st!$B$2:$F$400,3,FALSE())),""))),"")</f>
        <v>1</v>
      </c>
      <c r="F219" s="35" t="str">
        <f>IFERROR(IF($A219="HDC",IF(VLOOKUP($C219,hdc!$B$2:$F$1600,4,FALSE())="","",VLOOKUP($C219,hdc!$B$2:$F$1600,4,FALSE())),IF($A219="NAUTICS",IF(VLOOKUP($C219,nautics!$B$2:$F$1200,4,FALSE())="","",VLOOKUP($C219,nautics!$B$2:$F$1200,4,FALSE())),IF($A219="ST",IF(VLOOKUP($C219,st!$B$2:$F$400,4,FALSE())="","",VLOOKUP($C219,st!$B$2:$F$400,4,FALSE())),""))),"")</f>
        <v/>
      </c>
      <c r="G219" s="35" t="str">
        <f>IFERROR(IF($A219="HDC",IF(VLOOKUP($C219,hdc!$B$2:$F$1600,5,FALSE())="","",VLOOKUP($C219,hdc!$B$2:$F$1600,5,FALSE())),IF($A219="NAUTICS",IF(VLOOKUP($C219,nautics!$B$2:$F$1200,5,FALSE())="","",VLOOKUP($C219,nautics!$B$2:$F$1200,5,FALSE())),IF($A219="ST",IF(VLOOKUP($C219,st!$B$2:$F$400,5,FALSE())="","",VLOOKUP($C219,st!$B$2:$F$400,5,FALSE())),""))),"")</f>
        <v/>
      </c>
      <c r="H219" s="35" t="s">
        <v>167</v>
      </c>
      <c r="I219" s="35" t="s">
        <v>31</v>
      </c>
      <c r="J219" s="35" t="s">
        <v>1211</v>
      </c>
      <c r="K219" s="35">
        <f t="shared" si="0"/>
        <v>11</v>
      </c>
      <c r="L219" s="35" t="s">
        <v>2626</v>
      </c>
      <c r="M219" s="35" t="s">
        <v>2033</v>
      </c>
      <c r="N219" s="35" t="s">
        <v>2607</v>
      </c>
      <c r="O219" s="35" t="s">
        <v>2609</v>
      </c>
      <c r="P219" s="35" t="s">
        <v>2618</v>
      </c>
      <c r="Q219" s="35" t="s">
        <v>2006</v>
      </c>
      <c r="R219" s="35" t="s">
        <v>965</v>
      </c>
      <c r="S219" s="35" t="s">
        <v>2607</v>
      </c>
      <c r="T219" s="35" t="s">
        <v>2609</v>
      </c>
      <c r="U219" s="35" t="s">
        <v>2630</v>
      </c>
      <c r="W219" s="35" t="s">
        <v>78</v>
      </c>
      <c r="X219" s="35" t="s">
        <v>59</v>
      </c>
      <c r="Y219" s="35" t="s">
        <v>2632</v>
      </c>
      <c r="Z219" s="35" t="s">
        <v>2633</v>
      </c>
    </row>
    <row r="220" spans="1:26" ht="15" customHeight="1">
      <c r="A220" s="35" t="s">
        <v>1300</v>
      </c>
      <c r="B220" s="35" t="s">
        <v>677</v>
      </c>
      <c r="C220" s="35" t="s">
        <v>2634</v>
      </c>
      <c r="D220" s="35">
        <f>IFERROR(IF($A220="HDC",IF(VLOOKUP($C220,hdc!$B$2:$F$1600,2,FALSE())="","",VLOOKUP($C220,hdc!$B$2:$F$1600,2,FALSE())),IF($A220="NAUTICS",IF(VLOOKUP($C220,nautics!$B$2:$F$1200,2,FALSE())="","",VLOOKUP($C220,nautics!$B$2:$F$1200,2,FALSE())),IF($A220="ST",IF(VLOOKUP($C220,st!$B$2:$F$400,2,FALSE())="","",VLOOKUP($C220,st!$B$2:$F$400,2,FALSE())),""))),"")</f>
        <v>1</v>
      </c>
      <c r="E220" s="35">
        <f>IFERROR(IF($A220="HDC",IF(VLOOKUP($C220,hdc!$B$2:$F$1600,3,FALSE())="","",VLOOKUP($C220,hdc!$B$2:$F$1600,3,FALSE())),IF($A220="NAUTICS",IF(VLOOKUP($C220,nautics!$B$2:$F$1200,3,FALSE())="","",VLOOKUP($C220,nautics!$B$2:$F$1200,3,FALSE())),IF($A220="ST",IF(VLOOKUP($C220,st!$B$2:$F$400,3,FALSE())="","",VLOOKUP($C220,st!$B$2:$F$400,3,FALSE())),""))),"")</f>
        <v>1</v>
      </c>
      <c r="F220" s="35" t="str">
        <f>IFERROR(IF($A220="HDC",IF(VLOOKUP($C220,hdc!$B$2:$F$1600,4,FALSE())="","",VLOOKUP($C220,hdc!$B$2:$F$1600,4,FALSE())),IF($A220="NAUTICS",IF(VLOOKUP($C220,nautics!$B$2:$F$1200,4,FALSE())="","",VLOOKUP($C220,nautics!$B$2:$F$1200,4,FALSE())),IF($A220="ST",IF(VLOOKUP($C220,st!$B$2:$F$400,4,FALSE())="","",VLOOKUP($C220,st!$B$2:$F$400,4,FALSE())),""))),"")</f>
        <v/>
      </c>
      <c r="G220" s="35" t="str">
        <f>IFERROR(IF($A220="HDC",IF(VLOOKUP($C220,hdc!$B$2:$F$1600,5,FALSE())="","",VLOOKUP($C220,hdc!$B$2:$F$1600,5,FALSE())),IF($A220="NAUTICS",IF(VLOOKUP($C220,nautics!$B$2:$F$1200,5,FALSE())="","",VLOOKUP($C220,nautics!$B$2:$F$1200,5,FALSE())),IF($A220="ST",IF(VLOOKUP($C220,st!$B$2:$F$400,5,FALSE())="","",VLOOKUP($C220,st!$B$2:$F$400,5,FALSE())),""))),"")</f>
        <v/>
      </c>
      <c r="H220" s="35" t="s">
        <v>167</v>
      </c>
      <c r="I220" s="35" t="s">
        <v>31</v>
      </c>
      <c r="J220" s="35" t="s">
        <v>651</v>
      </c>
      <c r="K220" s="35">
        <f t="shared" si="0"/>
        <v>18</v>
      </c>
      <c r="L220" s="35" t="s">
        <v>2626</v>
      </c>
      <c r="M220" s="35" t="s">
        <v>2033</v>
      </c>
      <c r="N220" s="35" t="s">
        <v>2607</v>
      </c>
      <c r="O220" s="35" t="s">
        <v>2609</v>
      </c>
      <c r="P220" s="35" t="s">
        <v>2636</v>
      </c>
      <c r="Q220" s="35" t="s">
        <v>2006</v>
      </c>
      <c r="R220" s="35" t="s">
        <v>1071</v>
      </c>
      <c r="S220" s="35" t="s">
        <v>2607</v>
      </c>
      <c r="T220" s="35" t="s">
        <v>2609</v>
      </c>
      <c r="U220" s="35" t="s">
        <v>2638</v>
      </c>
      <c r="W220" s="35" t="s">
        <v>78</v>
      </c>
      <c r="X220" s="35" t="s">
        <v>59</v>
      </c>
      <c r="Y220" s="35" t="s">
        <v>2632</v>
      </c>
      <c r="Z220" s="35" t="s">
        <v>2641</v>
      </c>
    </row>
    <row r="221" spans="1:26" ht="15" customHeight="1">
      <c r="A221" s="35" t="s">
        <v>1300</v>
      </c>
      <c r="B221" s="35" t="s">
        <v>677</v>
      </c>
      <c r="C221" s="35" t="s">
        <v>2642</v>
      </c>
      <c r="D221" s="35">
        <f>IFERROR(IF($A221="HDC",IF(VLOOKUP($C221,hdc!$B$2:$F$1600,2,FALSE())="","",VLOOKUP($C221,hdc!$B$2:$F$1600,2,FALSE())),IF($A221="NAUTICS",IF(VLOOKUP($C221,nautics!$B$2:$F$1200,2,FALSE())="","",VLOOKUP($C221,nautics!$B$2:$F$1200,2,FALSE())),IF($A221="ST",IF(VLOOKUP($C221,st!$B$2:$F$400,2,FALSE())="","",VLOOKUP($C221,st!$B$2:$F$400,2,FALSE())),""))),"")</f>
        <v>1</v>
      </c>
      <c r="E221" s="35">
        <f>IFERROR(IF($A221="HDC",IF(VLOOKUP($C221,hdc!$B$2:$F$1600,3,FALSE())="","",VLOOKUP($C221,hdc!$B$2:$F$1600,3,FALSE())),IF($A221="NAUTICS",IF(VLOOKUP($C221,nautics!$B$2:$F$1200,3,FALSE())="","",VLOOKUP($C221,nautics!$B$2:$F$1200,3,FALSE())),IF($A221="ST",IF(VLOOKUP($C221,st!$B$2:$F$400,3,FALSE())="","",VLOOKUP($C221,st!$B$2:$F$400,3,FALSE())),""))),"")</f>
        <v>1</v>
      </c>
      <c r="F221" s="35" t="str">
        <f>IFERROR(IF($A221="HDC",IF(VLOOKUP($C221,hdc!$B$2:$F$1600,4,FALSE())="","",VLOOKUP($C221,hdc!$B$2:$F$1600,4,FALSE())),IF($A221="NAUTICS",IF(VLOOKUP($C221,nautics!$B$2:$F$1200,4,FALSE())="","",VLOOKUP($C221,nautics!$B$2:$F$1200,4,FALSE())),IF($A221="ST",IF(VLOOKUP($C221,st!$B$2:$F$400,4,FALSE())="","",VLOOKUP($C221,st!$B$2:$F$400,4,FALSE())),""))),"")</f>
        <v/>
      </c>
      <c r="G221" s="35" t="str">
        <f>IFERROR(IF($A221="HDC",IF(VLOOKUP($C221,hdc!$B$2:$F$1600,5,FALSE())="","",VLOOKUP($C221,hdc!$B$2:$F$1600,5,FALSE())),IF($A221="NAUTICS",IF(VLOOKUP($C221,nautics!$B$2:$F$1200,5,FALSE())="","",VLOOKUP($C221,nautics!$B$2:$F$1200,5,FALSE())),IF($A221="ST",IF(VLOOKUP($C221,st!$B$2:$F$400,5,FALSE())="","",VLOOKUP($C221,st!$B$2:$F$400,5,FALSE())),""))),"")</f>
        <v/>
      </c>
      <c r="H221" s="35" t="s">
        <v>167</v>
      </c>
      <c r="I221" s="35" t="s">
        <v>31</v>
      </c>
      <c r="J221" s="35" t="s">
        <v>2644</v>
      </c>
      <c r="K221" s="35">
        <f t="shared" si="0"/>
        <v>17</v>
      </c>
      <c r="L221" s="35" t="s">
        <v>2636</v>
      </c>
      <c r="M221" s="35" t="s">
        <v>2006</v>
      </c>
      <c r="N221" s="35" t="s">
        <v>2607</v>
      </c>
      <c r="O221" s="35" t="s">
        <v>2609</v>
      </c>
      <c r="P221" s="35" t="s">
        <v>2648</v>
      </c>
      <c r="Q221" s="35" t="s">
        <v>1993</v>
      </c>
      <c r="R221" s="35" t="s">
        <v>965</v>
      </c>
      <c r="S221" s="35" t="s">
        <v>2607</v>
      </c>
      <c r="T221" s="35" t="s">
        <v>2609</v>
      </c>
      <c r="U221" s="35" t="s">
        <v>2650</v>
      </c>
      <c r="W221" s="35" t="s">
        <v>78</v>
      </c>
      <c r="X221" s="35" t="s">
        <v>59</v>
      </c>
      <c r="Y221" s="35" t="s">
        <v>2641</v>
      </c>
      <c r="Z221" s="35" t="s">
        <v>2653</v>
      </c>
    </row>
    <row r="222" spans="1:26" ht="15" customHeight="1">
      <c r="A222" s="35" t="s">
        <v>1300</v>
      </c>
      <c r="B222" s="35" t="s">
        <v>677</v>
      </c>
      <c r="C222" s="35" t="s">
        <v>2654</v>
      </c>
      <c r="D222" s="35">
        <f>IFERROR(IF($A222="HDC",IF(VLOOKUP($C222,hdc!$B$2:$F$1600,2,FALSE())="","",VLOOKUP($C222,hdc!$B$2:$F$1600,2,FALSE())),IF($A222="NAUTICS",IF(VLOOKUP($C222,nautics!$B$2:$F$1200,2,FALSE())="","",VLOOKUP($C222,nautics!$B$2:$F$1200,2,FALSE())),IF($A222="ST",IF(VLOOKUP($C222,st!$B$2:$F$400,2,FALSE())="","",VLOOKUP($C222,st!$B$2:$F$400,2,FALSE())),""))),"")</f>
        <v>1</v>
      </c>
      <c r="E222" s="35">
        <f>IFERROR(IF($A222="HDC",IF(VLOOKUP($C222,hdc!$B$2:$F$1600,3,FALSE())="","",VLOOKUP($C222,hdc!$B$2:$F$1600,3,FALSE())),IF($A222="NAUTICS",IF(VLOOKUP($C222,nautics!$B$2:$F$1200,3,FALSE())="","",VLOOKUP($C222,nautics!$B$2:$F$1200,3,FALSE())),IF($A222="ST",IF(VLOOKUP($C222,st!$B$2:$F$400,3,FALSE())="","",VLOOKUP($C222,st!$B$2:$F$400,3,FALSE())),""))),"")</f>
        <v>1</v>
      </c>
      <c r="F222" s="35" t="str">
        <f>IFERROR(IF($A222="HDC",IF(VLOOKUP($C222,hdc!$B$2:$F$1600,4,FALSE())="","",VLOOKUP($C222,hdc!$B$2:$F$1600,4,FALSE())),IF($A222="NAUTICS",IF(VLOOKUP($C222,nautics!$B$2:$F$1200,4,FALSE())="","",VLOOKUP($C222,nautics!$B$2:$F$1200,4,FALSE())),IF($A222="ST",IF(VLOOKUP($C222,st!$B$2:$F$400,4,FALSE())="","",VLOOKUP($C222,st!$B$2:$F$400,4,FALSE())),""))),"")</f>
        <v/>
      </c>
      <c r="G222" s="35" t="str">
        <f>IFERROR(IF($A222="HDC",IF(VLOOKUP($C222,hdc!$B$2:$F$1600,5,FALSE())="","",VLOOKUP($C222,hdc!$B$2:$F$1600,5,FALSE())),IF($A222="NAUTICS",IF(VLOOKUP($C222,nautics!$B$2:$F$1200,5,FALSE())="","",VLOOKUP($C222,nautics!$B$2:$F$1200,5,FALSE())),IF($A222="ST",IF(VLOOKUP($C222,st!$B$2:$F$400,5,FALSE())="","",VLOOKUP($C222,st!$B$2:$F$400,5,FALSE())),""))),"")</f>
        <v/>
      </c>
      <c r="H222" s="35" t="s">
        <v>167</v>
      </c>
      <c r="I222" s="35" t="s">
        <v>31</v>
      </c>
      <c r="J222" s="35" t="s">
        <v>2655</v>
      </c>
      <c r="K222" s="35">
        <f t="shared" si="0"/>
        <v>46</v>
      </c>
      <c r="L222" s="35" t="s">
        <v>2657</v>
      </c>
      <c r="M222" s="35" t="s">
        <v>2006</v>
      </c>
      <c r="N222" s="35" t="s">
        <v>486</v>
      </c>
      <c r="O222" s="35" t="s">
        <v>487</v>
      </c>
      <c r="P222" s="35" t="s">
        <v>2648</v>
      </c>
      <c r="Q222" s="35" t="s">
        <v>1993</v>
      </c>
      <c r="R222" s="35" t="s">
        <v>965</v>
      </c>
      <c r="S222" s="35" t="s">
        <v>2607</v>
      </c>
      <c r="T222" s="35" t="s">
        <v>2609</v>
      </c>
      <c r="U222" s="35" t="s">
        <v>2659</v>
      </c>
      <c r="W222" s="35" t="s">
        <v>57</v>
      </c>
      <c r="X222" s="35" t="s">
        <v>59</v>
      </c>
      <c r="Y222" s="35" t="s">
        <v>2660</v>
      </c>
      <c r="Z222" s="35" t="s">
        <v>2653</v>
      </c>
    </row>
    <row r="223" spans="1:26" ht="15" customHeight="1">
      <c r="A223" s="35" t="s">
        <v>1300</v>
      </c>
      <c r="B223" s="35" t="s">
        <v>677</v>
      </c>
      <c r="C223" s="35" t="s">
        <v>2661</v>
      </c>
      <c r="D223" s="35">
        <f>IFERROR(IF($A223="HDC",IF(VLOOKUP($C223,hdc!$B$2:$F$1600,2,FALSE())="","",VLOOKUP($C223,hdc!$B$2:$F$1600,2,FALSE())),IF($A223="NAUTICS",IF(VLOOKUP($C223,nautics!$B$2:$F$1200,2,FALSE())="","",VLOOKUP($C223,nautics!$B$2:$F$1200,2,FALSE())),IF($A223="ST",IF(VLOOKUP($C223,st!$B$2:$F$400,2,FALSE())="","",VLOOKUP($C223,st!$B$2:$F$400,2,FALSE())),""))),"")</f>
        <v>1</v>
      </c>
      <c r="E223" s="35">
        <f>IFERROR(IF($A223="HDC",IF(VLOOKUP($C223,hdc!$B$2:$F$1600,3,FALSE())="","",VLOOKUP($C223,hdc!$B$2:$F$1600,3,FALSE())),IF($A223="NAUTICS",IF(VLOOKUP($C223,nautics!$B$2:$F$1200,3,FALSE())="","",VLOOKUP($C223,nautics!$B$2:$F$1200,3,FALSE())),IF($A223="ST",IF(VLOOKUP($C223,st!$B$2:$F$400,3,FALSE())="","",VLOOKUP($C223,st!$B$2:$F$400,3,FALSE())),""))),"")</f>
        <v>1</v>
      </c>
      <c r="F223" s="35" t="str">
        <f>IFERROR(IF($A223="HDC",IF(VLOOKUP($C223,hdc!$B$2:$F$1600,4,FALSE())="","",VLOOKUP($C223,hdc!$B$2:$F$1600,4,FALSE())),IF($A223="NAUTICS",IF(VLOOKUP($C223,nautics!$B$2:$F$1200,4,FALSE())="","",VLOOKUP($C223,nautics!$B$2:$F$1200,4,FALSE())),IF($A223="ST",IF(VLOOKUP($C223,st!$B$2:$F$400,4,FALSE())="","",VLOOKUP($C223,st!$B$2:$F$400,4,FALSE())),""))),"")</f>
        <v/>
      </c>
      <c r="G223" s="35" t="str">
        <f>IFERROR(IF($A223="HDC",IF(VLOOKUP($C223,hdc!$B$2:$F$1600,5,FALSE())="","",VLOOKUP($C223,hdc!$B$2:$F$1600,5,FALSE())),IF($A223="NAUTICS",IF(VLOOKUP($C223,nautics!$B$2:$F$1200,5,FALSE())="","",VLOOKUP($C223,nautics!$B$2:$F$1200,5,FALSE())),IF($A223="ST",IF(VLOOKUP($C223,st!$B$2:$F$400,5,FALSE())="","",VLOOKUP($C223,st!$B$2:$F$400,5,FALSE())),""))),"")</f>
        <v/>
      </c>
      <c r="H223" s="35" t="s">
        <v>167</v>
      </c>
      <c r="I223" s="35" t="s">
        <v>31</v>
      </c>
      <c r="J223" s="35" t="s">
        <v>2665</v>
      </c>
      <c r="K223" s="35">
        <f t="shared" si="0"/>
        <v>16</v>
      </c>
      <c r="L223" s="35" t="s">
        <v>2667</v>
      </c>
      <c r="M223" s="35" t="s">
        <v>2006</v>
      </c>
      <c r="N223" s="35" t="s">
        <v>486</v>
      </c>
      <c r="O223" s="35" t="s">
        <v>487</v>
      </c>
      <c r="P223" s="35" t="s">
        <v>2657</v>
      </c>
      <c r="Q223" s="35" t="s">
        <v>2006</v>
      </c>
      <c r="R223" s="35" t="s">
        <v>965</v>
      </c>
      <c r="S223" s="35" t="s">
        <v>486</v>
      </c>
      <c r="T223" s="35" t="s">
        <v>487</v>
      </c>
      <c r="U223" s="35" t="s">
        <v>2670</v>
      </c>
      <c r="W223" s="35" t="s">
        <v>78</v>
      </c>
      <c r="X223" s="35" t="s">
        <v>59</v>
      </c>
      <c r="Y223" s="35" t="s">
        <v>2671</v>
      </c>
      <c r="Z223" s="35" t="s">
        <v>2660</v>
      </c>
    </row>
    <row r="224" spans="1:26" ht="15" customHeight="1">
      <c r="A224" s="35" t="s">
        <v>1300</v>
      </c>
      <c r="B224" s="35" t="s">
        <v>677</v>
      </c>
      <c r="C224" s="35" t="s">
        <v>2674</v>
      </c>
      <c r="D224" s="35">
        <f>IFERROR(IF($A224="HDC",IF(VLOOKUP($C224,hdc!$B$2:$F$1600,2,FALSE())="","",VLOOKUP($C224,hdc!$B$2:$F$1600,2,FALSE())),IF($A224="NAUTICS",IF(VLOOKUP($C224,nautics!$B$2:$F$1200,2,FALSE())="","",VLOOKUP($C224,nautics!$B$2:$F$1200,2,FALSE())),IF($A224="ST",IF(VLOOKUP($C224,st!$B$2:$F$400,2,FALSE())="","",VLOOKUP($C224,st!$B$2:$F$400,2,FALSE())),""))),"")</f>
        <v>1</v>
      </c>
      <c r="E224" s="35">
        <f>IFERROR(IF($A224="HDC",IF(VLOOKUP($C224,hdc!$B$2:$F$1600,3,FALSE())="","",VLOOKUP($C224,hdc!$B$2:$F$1600,3,FALSE())),IF($A224="NAUTICS",IF(VLOOKUP($C224,nautics!$B$2:$F$1200,3,FALSE())="","",VLOOKUP($C224,nautics!$B$2:$F$1200,3,FALSE())),IF($A224="ST",IF(VLOOKUP($C224,st!$B$2:$F$400,3,FALSE())="","",VLOOKUP($C224,st!$B$2:$F$400,3,FALSE())),""))),"")</f>
        <v>1</v>
      </c>
      <c r="F224" s="35" t="str">
        <f>IFERROR(IF($A224="HDC",IF(VLOOKUP($C224,hdc!$B$2:$F$1600,4,FALSE())="","",VLOOKUP($C224,hdc!$B$2:$F$1600,4,FALSE())),IF($A224="NAUTICS",IF(VLOOKUP($C224,nautics!$B$2:$F$1200,4,FALSE())="","",VLOOKUP($C224,nautics!$B$2:$F$1200,4,FALSE())),IF($A224="ST",IF(VLOOKUP($C224,st!$B$2:$F$400,4,FALSE())="","",VLOOKUP($C224,st!$B$2:$F$400,4,FALSE())),""))),"")</f>
        <v/>
      </c>
      <c r="G224" s="35" t="str">
        <f>IFERROR(IF($A224="HDC",IF(VLOOKUP($C224,hdc!$B$2:$F$1600,5,FALSE())="","",VLOOKUP($C224,hdc!$B$2:$F$1600,5,FALSE())),IF($A224="NAUTICS",IF(VLOOKUP($C224,nautics!$B$2:$F$1200,5,FALSE())="","",VLOOKUP($C224,nautics!$B$2:$F$1200,5,FALSE())),IF($A224="ST",IF(VLOOKUP($C224,st!$B$2:$F$400,5,FALSE())="","",VLOOKUP($C224,st!$B$2:$F$400,5,FALSE())),""))),"")</f>
        <v/>
      </c>
      <c r="H224" s="35" t="s">
        <v>167</v>
      </c>
      <c r="I224" s="35" t="s">
        <v>31</v>
      </c>
      <c r="J224" s="35" t="s">
        <v>2677</v>
      </c>
      <c r="K224" s="35">
        <f t="shared" si="0"/>
        <v>14</v>
      </c>
      <c r="L224" s="35" t="s">
        <v>2681</v>
      </c>
      <c r="M224" s="35" t="s">
        <v>2033</v>
      </c>
      <c r="N224" s="35" t="s">
        <v>2463</v>
      </c>
      <c r="O224" s="35" t="s">
        <v>2464</v>
      </c>
      <c r="P224" s="35" t="s">
        <v>2667</v>
      </c>
      <c r="Q224" s="35" t="s">
        <v>2006</v>
      </c>
      <c r="R224" s="35" t="s">
        <v>965</v>
      </c>
      <c r="S224" s="35" t="s">
        <v>486</v>
      </c>
      <c r="T224" s="35" t="s">
        <v>487</v>
      </c>
      <c r="U224" s="35" t="s">
        <v>2683</v>
      </c>
      <c r="W224" s="35" t="s">
        <v>57</v>
      </c>
      <c r="X224" s="35" t="s">
        <v>59</v>
      </c>
      <c r="Y224" s="35" t="s">
        <v>2468</v>
      </c>
      <c r="Z224" s="35" t="s">
        <v>2671</v>
      </c>
    </row>
    <row r="225" spans="1:26" ht="15" customHeight="1">
      <c r="A225" s="35" t="s">
        <v>1300</v>
      </c>
      <c r="B225" s="35" t="s">
        <v>677</v>
      </c>
      <c r="C225" s="35" t="s">
        <v>2684</v>
      </c>
      <c r="D225" s="35">
        <f>IFERROR(IF($A225="HDC",IF(VLOOKUP($C225,hdc!$B$2:$F$1600,2,FALSE())="","",VLOOKUP($C225,hdc!$B$2:$F$1600,2,FALSE())),IF($A225="NAUTICS",IF(VLOOKUP($C225,nautics!$B$2:$F$1200,2,FALSE())="","",VLOOKUP($C225,nautics!$B$2:$F$1200,2,FALSE())),IF($A225="ST",IF(VLOOKUP($C225,st!$B$2:$F$400,2,FALSE())="","",VLOOKUP($C225,st!$B$2:$F$400,2,FALSE())),""))),"")</f>
        <v>1</v>
      </c>
      <c r="E225" s="35">
        <f>IFERROR(IF($A225="HDC",IF(VLOOKUP($C225,hdc!$B$2:$F$1600,3,FALSE())="","",VLOOKUP($C225,hdc!$B$2:$F$1600,3,FALSE())),IF($A225="NAUTICS",IF(VLOOKUP($C225,nautics!$B$2:$F$1200,3,FALSE())="","",VLOOKUP($C225,nautics!$B$2:$F$1200,3,FALSE())),IF($A225="ST",IF(VLOOKUP($C225,st!$B$2:$F$400,3,FALSE())="","",VLOOKUP($C225,st!$B$2:$F$400,3,FALSE())),""))),"")</f>
        <v>1</v>
      </c>
      <c r="F225" s="35" t="str">
        <f>IFERROR(IF($A225="HDC",IF(VLOOKUP($C225,hdc!$B$2:$F$1600,4,FALSE())="","",VLOOKUP($C225,hdc!$B$2:$F$1600,4,FALSE())),IF($A225="NAUTICS",IF(VLOOKUP($C225,nautics!$B$2:$F$1200,4,FALSE())="","",VLOOKUP($C225,nautics!$B$2:$F$1200,4,FALSE())),IF($A225="ST",IF(VLOOKUP($C225,st!$B$2:$F$400,4,FALSE())="","",VLOOKUP($C225,st!$B$2:$F$400,4,FALSE())),""))),"")</f>
        <v/>
      </c>
      <c r="G225" s="35" t="str">
        <f>IFERROR(IF($A225="HDC",IF(VLOOKUP($C225,hdc!$B$2:$F$1600,5,FALSE())="","",VLOOKUP($C225,hdc!$B$2:$F$1600,5,FALSE())),IF($A225="NAUTICS",IF(VLOOKUP($C225,nautics!$B$2:$F$1200,5,FALSE())="","",VLOOKUP($C225,nautics!$B$2:$F$1200,5,FALSE())),IF($A225="ST",IF(VLOOKUP($C225,st!$B$2:$F$400,5,FALSE())="","",VLOOKUP($C225,st!$B$2:$F$400,5,FALSE())),""))),"")</f>
        <v/>
      </c>
      <c r="H225" s="35" t="s">
        <v>167</v>
      </c>
      <c r="I225" s="35" t="s">
        <v>31</v>
      </c>
      <c r="J225" s="35" t="s">
        <v>2687</v>
      </c>
      <c r="K225" s="35">
        <f t="shared" si="0"/>
        <v>9</v>
      </c>
      <c r="L225" s="35" t="s">
        <v>2681</v>
      </c>
      <c r="M225" s="35" t="s">
        <v>2033</v>
      </c>
      <c r="N225" s="35" t="s">
        <v>2463</v>
      </c>
      <c r="O225" s="35" t="s">
        <v>2464</v>
      </c>
      <c r="P225" s="35" t="s">
        <v>2689</v>
      </c>
      <c r="Q225" s="35" t="s">
        <v>2006</v>
      </c>
      <c r="R225" s="35" t="s">
        <v>310</v>
      </c>
      <c r="S225" s="35" t="s">
        <v>486</v>
      </c>
      <c r="T225" s="35" t="s">
        <v>487</v>
      </c>
      <c r="U225" s="35" t="s">
        <v>2692</v>
      </c>
      <c r="W225" s="35" t="s">
        <v>57</v>
      </c>
      <c r="X225" s="35" t="s">
        <v>59</v>
      </c>
      <c r="Y225" s="35" t="s">
        <v>2468</v>
      </c>
      <c r="Z225" s="35" t="s">
        <v>2695</v>
      </c>
    </row>
    <row r="226" spans="1:26" ht="15" customHeight="1">
      <c r="A226" s="35" t="s">
        <v>1300</v>
      </c>
      <c r="B226" s="35" t="s">
        <v>677</v>
      </c>
      <c r="C226" s="35" t="s">
        <v>2697</v>
      </c>
      <c r="D226" s="35">
        <f>IFERROR(IF($A226="HDC",IF(VLOOKUP($C226,hdc!$B$2:$F$1600,2,FALSE())="","",VLOOKUP($C226,hdc!$B$2:$F$1600,2,FALSE())),IF($A226="NAUTICS",IF(VLOOKUP($C226,nautics!$B$2:$F$1200,2,FALSE())="","",VLOOKUP($C226,nautics!$B$2:$F$1200,2,FALSE())),IF($A226="ST",IF(VLOOKUP($C226,st!$B$2:$F$400,2,FALSE())="","",VLOOKUP($C226,st!$B$2:$F$400,2,FALSE())),""))),"")</f>
        <v>1</v>
      </c>
      <c r="E226" s="35">
        <f>IFERROR(IF($A226="HDC",IF(VLOOKUP($C226,hdc!$B$2:$F$1600,3,FALSE())="","",VLOOKUP($C226,hdc!$B$2:$F$1600,3,FALSE())),IF($A226="NAUTICS",IF(VLOOKUP($C226,nautics!$B$2:$F$1200,3,FALSE())="","",VLOOKUP($C226,nautics!$B$2:$F$1200,3,FALSE())),IF($A226="ST",IF(VLOOKUP($C226,st!$B$2:$F$400,3,FALSE())="","",VLOOKUP($C226,st!$B$2:$F$400,3,FALSE())),""))),"")</f>
        <v>1</v>
      </c>
      <c r="F226" s="35" t="str">
        <f>IFERROR(IF($A226="HDC",IF(VLOOKUP($C226,hdc!$B$2:$F$1600,4,FALSE())="","",VLOOKUP($C226,hdc!$B$2:$F$1600,4,FALSE())),IF($A226="NAUTICS",IF(VLOOKUP($C226,nautics!$B$2:$F$1200,4,FALSE())="","",VLOOKUP($C226,nautics!$B$2:$F$1200,4,FALSE())),IF($A226="ST",IF(VLOOKUP($C226,st!$B$2:$F$400,4,FALSE())="","",VLOOKUP($C226,st!$B$2:$F$400,4,FALSE())),""))),"")</f>
        <v/>
      </c>
      <c r="G226" s="35" t="str">
        <f>IFERROR(IF($A226="HDC",IF(VLOOKUP($C226,hdc!$B$2:$F$1600,5,FALSE())="","",VLOOKUP($C226,hdc!$B$2:$F$1600,5,FALSE())),IF($A226="NAUTICS",IF(VLOOKUP($C226,nautics!$B$2:$F$1200,5,FALSE())="","",VLOOKUP($C226,nautics!$B$2:$F$1200,5,FALSE())),IF($A226="ST",IF(VLOOKUP($C226,st!$B$2:$F$400,5,FALSE())="","",VLOOKUP($C226,st!$B$2:$F$400,5,FALSE())),""))),"")</f>
        <v/>
      </c>
      <c r="H226" s="35" t="s">
        <v>167</v>
      </c>
      <c r="I226" s="35" t="s">
        <v>31</v>
      </c>
      <c r="J226" s="35" t="s">
        <v>2379</v>
      </c>
      <c r="K226" s="35">
        <f t="shared" si="0"/>
        <v>7</v>
      </c>
      <c r="L226" s="35" t="s">
        <v>2689</v>
      </c>
      <c r="M226" s="35" t="s">
        <v>2006</v>
      </c>
      <c r="N226" s="35" t="s">
        <v>486</v>
      </c>
      <c r="O226" s="35" t="s">
        <v>487</v>
      </c>
      <c r="P226" s="35" t="s">
        <v>2704</v>
      </c>
      <c r="Q226" s="35" t="s">
        <v>2006</v>
      </c>
      <c r="R226" s="35" t="s">
        <v>247</v>
      </c>
      <c r="S226" s="35" t="s">
        <v>486</v>
      </c>
      <c r="T226" s="35" t="s">
        <v>487</v>
      </c>
      <c r="U226" s="35" t="s">
        <v>89</v>
      </c>
      <c r="W226" s="35" t="s">
        <v>78</v>
      </c>
      <c r="X226" s="35" t="s">
        <v>59</v>
      </c>
      <c r="Y226" s="35" t="s">
        <v>89</v>
      </c>
      <c r="Z226" s="35" t="s">
        <v>89</v>
      </c>
    </row>
    <row r="227" spans="1:26" ht="15" customHeight="1">
      <c r="A227" s="35" t="s">
        <v>1300</v>
      </c>
      <c r="B227" s="35" t="s">
        <v>677</v>
      </c>
      <c r="C227" s="35" t="s">
        <v>2709</v>
      </c>
      <c r="D227" s="35">
        <f>IFERROR(IF($A227="HDC",IF(VLOOKUP($C227,hdc!$B$2:$F$1600,2,FALSE())="","",VLOOKUP($C227,hdc!$B$2:$F$1600,2,FALSE())),IF($A227="NAUTICS",IF(VLOOKUP($C227,nautics!$B$2:$F$1200,2,FALSE())="","",VLOOKUP($C227,nautics!$B$2:$F$1200,2,FALSE())),IF($A227="ST",IF(VLOOKUP($C227,st!$B$2:$F$400,2,FALSE())="","",VLOOKUP($C227,st!$B$2:$F$400,2,FALSE())),""))),"")</f>
        <v>1</v>
      </c>
      <c r="E227" s="35">
        <f>IFERROR(IF($A227="HDC",IF(VLOOKUP($C227,hdc!$B$2:$F$1600,3,FALSE())="","",VLOOKUP($C227,hdc!$B$2:$F$1600,3,FALSE())),IF($A227="NAUTICS",IF(VLOOKUP($C227,nautics!$B$2:$F$1200,3,FALSE())="","",VLOOKUP($C227,nautics!$B$2:$F$1200,3,FALSE())),IF($A227="ST",IF(VLOOKUP($C227,st!$B$2:$F$400,3,FALSE())="","",VLOOKUP($C227,st!$B$2:$F$400,3,FALSE())),""))),"")</f>
        <v>1</v>
      </c>
      <c r="F227" s="35" t="str">
        <f>IFERROR(IF($A227="HDC",IF(VLOOKUP($C227,hdc!$B$2:$F$1600,4,FALSE())="","",VLOOKUP($C227,hdc!$B$2:$F$1600,4,FALSE())),IF($A227="NAUTICS",IF(VLOOKUP($C227,nautics!$B$2:$F$1200,4,FALSE())="","",VLOOKUP($C227,nautics!$B$2:$F$1200,4,FALSE())),IF($A227="ST",IF(VLOOKUP($C227,st!$B$2:$F$400,4,FALSE())="","",VLOOKUP($C227,st!$B$2:$F$400,4,FALSE())),""))),"")</f>
        <v/>
      </c>
      <c r="G227" s="35" t="str">
        <f>IFERROR(IF($A227="HDC",IF(VLOOKUP($C227,hdc!$B$2:$F$1600,5,FALSE())="","",VLOOKUP($C227,hdc!$B$2:$F$1600,5,FALSE())),IF($A227="NAUTICS",IF(VLOOKUP($C227,nautics!$B$2:$F$1200,5,FALSE())="","",VLOOKUP($C227,nautics!$B$2:$F$1200,5,FALSE())),IF($A227="ST",IF(VLOOKUP($C227,st!$B$2:$F$400,5,FALSE())="","",VLOOKUP($C227,st!$B$2:$F$400,5,FALSE())),""))),"")</f>
        <v/>
      </c>
      <c r="H227" s="35" t="s">
        <v>167</v>
      </c>
      <c r="I227" s="35" t="s">
        <v>31</v>
      </c>
      <c r="J227" s="35" t="s">
        <v>232</v>
      </c>
      <c r="K227" s="35">
        <f t="shared" si="0"/>
        <v>10</v>
      </c>
      <c r="L227" s="35" t="s">
        <v>2713</v>
      </c>
      <c r="M227" s="35" t="s">
        <v>2033</v>
      </c>
      <c r="N227" s="35" t="s">
        <v>486</v>
      </c>
      <c r="O227" s="35" t="s">
        <v>487</v>
      </c>
      <c r="P227" s="35" t="s">
        <v>2704</v>
      </c>
      <c r="Q227" s="35" t="s">
        <v>2006</v>
      </c>
      <c r="R227" s="35" t="s">
        <v>247</v>
      </c>
      <c r="S227" s="35" t="s">
        <v>486</v>
      </c>
      <c r="T227" s="35" t="s">
        <v>487</v>
      </c>
      <c r="U227" s="35" t="s">
        <v>89</v>
      </c>
      <c r="W227" s="35" t="s">
        <v>78</v>
      </c>
      <c r="X227" s="35" t="s">
        <v>59</v>
      </c>
      <c r="Y227" s="35" t="s">
        <v>89</v>
      </c>
      <c r="Z227" s="35" t="s">
        <v>89</v>
      </c>
    </row>
    <row r="228" spans="1:26" ht="15" customHeight="1">
      <c r="A228" s="35" t="s">
        <v>1300</v>
      </c>
      <c r="B228" s="35" t="s">
        <v>677</v>
      </c>
      <c r="C228" s="35" t="s">
        <v>2715</v>
      </c>
      <c r="D228" s="35">
        <f>IFERROR(IF($A228="HDC",IF(VLOOKUP($C228,hdc!$B$2:$F$1600,2,FALSE())="","",VLOOKUP($C228,hdc!$B$2:$F$1600,2,FALSE())),IF($A228="NAUTICS",IF(VLOOKUP($C228,nautics!$B$2:$F$1200,2,FALSE())="","",VLOOKUP($C228,nautics!$B$2:$F$1200,2,FALSE())),IF($A228="ST",IF(VLOOKUP($C228,st!$B$2:$F$400,2,FALSE())="","",VLOOKUP($C228,st!$B$2:$F$400,2,FALSE())),""))),"")</f>
        <v>1</v>
      </c>
      <c r="E228" s="35">
        <f>IFERROR(IF($A228="HDC",IF(VLOOKUP($C228,hdc!$B$2:$F$1600,3,FALSE())="","",VLOOKUP($C228,hdc!$B$2:$F$1600,3,FALSE())),IF($A228="NAUTICS",IF(VLOOKUP($C228,nautics!$B$2:$F$1200,3,FALSE())="","",VLOOKUP($C228,nautics!$B$2:$F$1200,3,FALSE())),IF($A228="ST",IF(VLOOKUP($C228,st!$B$2:$F$400,3,FALSE())="","",VLOOKUP($C228,st!$B$2:$F$400,3,FALSE())),""))),"")</f>
        <v>1</v>
      </c>
      <c r="F228" s="35" t="str">
        <f>IFERROR(IF($A228="HDC",IF(VLOOKUP($C228,hdc!$B$2:$F$1600,4,FALSE())="","",VLOOKUP($C228,hdc!$B$2:$F$1600,4,FALSE())),IF($A228="NAUTICS",IF(VLOOKUP($C228,nautics!$B$2:$F$1200,4,FALSE())="","",VLOOKUP($C228,nautics!$B$2:$F$1200,4,FALSE())),IF($A228="ST",IF(VLOOKUP($C228,st!$B$2:$F$400,4,FALSE())="","",VLOOKUP($C228,st!$B$2:$F$400,4,FALSE())),""))),"")</f>
        <v/>
      </c>
      <c r="G228" s="35" t="str">
        <f>IFERROR(IF($A228="HDC",IF(VLOOKUP($C228,hdc!$B$2:$F$1600,5,FALSE())="","",VLOOKUP($C228,hdc!$B$2:$F$1600,5,FALSE())),IF($A228="NAUTICS",IF(VLOOKUP($C228,nautics!$B$2:$F$1200,5,FALSE())="","",VLOOKUP($C228,nautics!$B$2:$F$1200,5,FALSE())),IF($A228="ST",IF(VLOOKUP($C228,st!$B$2:$F$400,5,FALSE())="","",VLOOKUP($C228,st!$B$2:$F$400,5,FALSE())),""))),"")</f>
        <v/>
      </c>
      <c r="H228" s="35" t="s">
        <v>167</v>
      </c>
      <c r="I228" s="35" t="s">
        <v>31</v>
      </c>
      <c r="J228" s="35" t="s">
        <v>2719</v>
      </c>
      <c r="K228" s="35">
        <f t="shared" si="0"/>
        <v>26</v>
      </c>
      <c r="L228" s="35" t="s">
        <v>2721</v>
      </c>
      <c r="M228" s="35" t="s">
        <v>2033</v>
      </c>
      <c r="N228" s="35" t="s">
        <v>531</v>
      </c>
      <c r="O228" s="35" t="s">
        <v>532</v>
      </c>
      <c r="P228" s="35" t="s">
        <v>2713</v>
      </c>
      <c r="Q228" s="35" t="s">
        <v>2033</v>
      </c>
      <c r="R228" s="35" t="s">
        <v>152</v>
      </c>
      <c r="S228" s="35" t="s">
        <v>486</v>
      </c>
      <c r="T228" s="35" t="s">
        <v>487</v>
      </c>
      <c r="U228" s="35" t="s">
        <v>2725</v>
      </c>
      <c r="W228" s="35" t="s">
        <v>57</v>
      </c>
      <c r="X228" s="35" t="s">
        <v>59</v>
      </c>
      <c r="Y228" s="35" t="s">
        <v>2727</v>
      </c>
      <c r="Z228" s="35" t="s">
        <v>2728</v>
      </c>
    </row>
    <row r="229" spans="1:26" ht="15" customHeight="1">
      <c r="A229" s="35" t="s">
        <v>1300</v>
      </c>
      <c r="B229" s="35" t="s">
        <v>677</v>
      </c>
      <c r="C229" s="35" t="s">
        <v>2729</v>
      </c>
      <c r="D229" s="35">
        <f>IFERROR(IF($A229="HDC",IF(VLOOKUP($C229,hdc!$B$2:$F$1600,2,FALSE())="","",VLOOKUP($C229,hdc!$B$2:$F$1600,2,FALSE())),IF($A229="NAUTICS",IF(VLOOKUP($C229,nautics!$B$2:$F$1200,2,FALSE())="","",VLOOKUP($C229,nautics!$B$2:$F$1200,2,FALSE())),IF($A229="ST",IF(VLOOKUP($C229,st!$B$2:$F$400,2,FALSE())="","",VLOOKUP($C229,st!$B$2:$F$400,2,FALSE())),""))),"")</f>
        <v>1</v>
      </c>
      <c r="E229" s="35">
        <f>IFERROR(IF($A229="HDC",IF(VLOOKUP($C229,hdc!$B$2:$F$1600,3,FALSE())="","",VLOOKUP($C229,hdc!$B$2:$F$1600,3,FALSE())),IF($A229="NAUTICS",IF(VLOOKUP($C229,nautics!$B$2:$F$1200,3,FALSE())="","",VLOOKUP($C229,nautics!$B$2:$F$1200,3,FALSE())),IF($A229="ST",IF(VLOOKUP($C229,st!$B$2:$F$400,3,FALSE())="","",VLOOKUP($C229,st!$B$2:$F$400,3,FALSE())),""))),"")</f>
        <v>1</v>
      </c>
      <c r="F229" s="35" t="str">
        <f>IFERROR(IF($A229="HDC",IF(VLOOKUP($C229,hdc!$B$2:$F$1600,4,FALSE())="","",VLOOKUP($C229,hdc!$B$2:$F$1600,4,FALSE())),IF($A229="NAUTICS",IF(VLOOKUP($C229,nautics!$B$2:$F$1200,4,FALSE())="","",VLOOKUP($C229,nautics!$B$2:$F$1200,4,FALSE())),IF($A229="ST",IF(VLOOKUP($C229,st!$B$2:$F$400,4,FALSE())="","",VLOOKUP($C229,st!$B$2:$F$400,4,FALSE())),""))),"")</f>
        <v/>
      </c>
      <c r="G229" s="35" t="str">
        <f>IFERROR(IF($A229="HDC",IF(VLOOKUP($C229,hdc!$B$2:$F$1600,5,FALSE())="","",VLOOKUP($C229,hdc!$B$2:$F$1600,5,FALSE())),IF($A229="NAUTICS",IF(VLOOKUP($C229,nautics!$B$2:$F$1200,5,FALSE())="","",VLOOKUP($C229,nautics!$B$2:$F$1200,5,FALSE())),IF($A229="ST",IF(VLOOKUP($C229,st!$B$2:$F$400,5,FALSE())="","",VLOOKUP($C229,st!$B$2:$F$400,5,FALSE())),""))),"")</f>
        <v/>
      </c>
      <c r="H229" s="35" t="s">
        <v>167</v>
      </c>
      <c r="I229" s="35" t="s">
        <v>31</v>
      </c>
      <c r="J229" s="35" t="s">
        <v>2731</v>
      </c>
      <c r="K229" s="35">
        <f t="shared" si="0"/>
        <v>13</v>
      </c>
      <c r="L229" s="35" t="s">
        <v>2721</v>
      </c>
      <c r="M229" s="35" t="s">
        <v>2033</v>
      </c>
      <c r="N229" s="35" t="s">
        <v>531</v>
      </c>
      <c r="O229" s="35" t="s">
        <v>532</v>
      </c>
      <c r="P229" s="35" t="s">
        <v>2734</v>
      </c>
      <c r="Q229" s="35" t="s">
        <v>2006</v>
      </c>
      <c r="R229" s="35" t="s">
        <v>965</v>
      </c>
      <c r="S229" s="35" t="s">
        <v>531</v>
      </c>
      <c r="T229" s="35" t="s">
        <v>532</v>
      </c>
      <c r="U229" s="35" t="s">
        <v>2735</v>
      </c>
      <c r="W229" s="35" t="s">
        <v>78</v>
      </c>
      <c r="X229" s="35" t="s">
        <v>59</v>
      </c>
      <c r="Y229" s="35" t="s">
        <v>2727</v>
      </c>
      <c r="Z229" s="35" t="s">
        <v>2737</v>
      </c>
    </row>
    <row r="230" spans="1:26" ht="15" customHeight="1">
      <c r="A230" s="35" t="s">
        <v>1300</v>
      </c>
      <c r="B230" s="35" t="s">
        <v>677</v>
      </c>
      <c r="C230" s="35" t="s">
        <v>2739</v>
      </c>
      <c r="D230" s="35">
        <f>IFERROR(IF($A230="HDC",IF(VLOOKUP($C230,hdc!$B$2:$F$1600,2,FALSE())="","",VLOOKUP($C230,hdc!$B$2:$F$1600,2,FALSE())),IF($A230="NAUTICS",IF(VLOOKUP($C230,nautics!$B$2:$F$1200,2,FALSE())="","",VLOOKUP($C230,nautics!$B$2:$F$1200,2,FALSE())),IF($A230="ST",IF(VLOOKUP($C230,st!$B$2:$F$400,2,FALSE())="","",VLOOKUP($C230,st!$B$2:$F$400,2,FALSE())),""))),"")</f>
        <v>1</v>
      </c>
      <c r="E230" s="35">
        <f>IFERROR(IF($A230="HDC",IF(VLOOKUP($C230,hdc!$B$2:$F$1600,3,FALSE())="","",VLOOKUP($C230,hdc!$B$2:$F$1600,3,FALSE())),IF($A230="NAUTICS",IF(VLOOKUP($C230,nautics!$B$2:$F$1200,3,FALSE())="","",VLOOKUP($C230,nautics!$B$2:$F$1200,3,FALSE())),IF($A230="ST",IF(VLOOKUP($C230,st!$B$2:$F$400,3,FALSE())="","",VLOOKUP($C230,st!$B$2:$F$400,3,FALSE())),""))),"")</f>
        <v>1</v>
      </c>
      <c r="F230" s="35" t="str">
        <f>IFERROR(IF($A230="HDC",IF(VLOOKUP($C230,hdc!$B$2:$F$1600,4,FALSE())="","",VLOOKUP($C230,hdc!$B$2:$F$1600,4,FALSE())),IF($A230="NAUTICS",IF(VLOOKUP($C230,nautics!$B$2:$F$1200,4,FALSE())="","",VLOOKUP($C230,nautics!$B$2:$F$1200,4,FALSE())),IF($A230="ST",IF(VLOOKUP($C230,st!$B$2:$F$400,4,FALSE())="","",VLOOKUP($C230,st!$B$2:$F$400,4,FALSE())),""))),"")</f>
        <v/>
      </c>
      <c r="G230" s="35" t="str">
        <f>IFERROR(IF($A230="HDC",IF(VLOOKUP($C230,hdc!$B$2:$F$1600,5,FALSE())="","",VLOOKUP($C230,hdc!$B$2:$F$1600,5,FALSE())),IF($A230="NAUTICS",IF(VLOOKUP($C230,nautics!$B$2:$F$1200,5,FALSE())="","",VLOOKUP($C230,nautics!$B$2:$F$1200,5,FALSE())),IF($A230="ST",IF(VLOOKUP($C230,st!$B$2:$F$400,5,FALSE())="","",VLOOKUP($C230,st!$B$2:$F$400,5,FALSE())),""))),"")</f>
        <v/>
      </c>
      <c r="H230" s="35" t="s">
        <v>167</v>
      </c>
      <c r="I230" s="35" t="s">
        <v>31</v>
      </c>
      <c r="J230" s="35" t="s">
        <v>1011</v>
      </c>
      <c r="K230" s="35">
        <f t="shared" si="0"/>
        <v>13</v>
      </c>
      <c r="L230" s="35" t="s">
        <v>2734</v>
      </c>
      <c r="M230" s="35" t="s">
        <v>2006</v>
      </c>
      <c r="N230" s="35" t="s">
        <v>531</v>
      </c>
      <c r="O230" s="35" t="s">
        <v>532</v>
      </c>
      <c r="P230" s="35" t="s">
        <v>2742</v>
      </c>
      <c r="Q230" s="35" t="s">
        <v>1993</v>
      </c>
      <c r="R230" s="35" t="s">
        <v>310</v>
      </c>
      <c r="S230" s="35" t="s">
        <v>531</v>
      </c>
      <c r="T230" s="35" t="s">
        <v>532</v>
      </c>
      <c r="U230" s="35" t="s">
        <v>2744</v>
      </c>
      <c r="W230" s="35" t="s">
        <v>78</v>
      </c>
      <c r="X230" s="35" t="s">
        <v>59</v>
      </c>
      <c r="Y230" s="35" t="s">
        <v>2737</v>
      </c>
      <c r="Z230" s="35" t="s">
        <v>2745</v>
      </c>
    </row>
    <row r="231" spans="1:26" ht="15" customHeight="1">
      <c r="A231" s="35" t="s">
        <v>1300</v>
      </c>
      <c r="B231" s="35" t="s">
        <v>677</v>
      </c>
      <c r="C231" s="35" t="s">
        <v>2747</v>
      </c>
      <c r="D231" s="35">
        <f>IFERROR(IF($A231="HDC",IF(VLOOKUP($C231,hdc!$B$2:$F$1600,2,FALSE())="","",VLOOKUP($C231,hdc!$B$2:$F$1600,2,FALSE())),IF($A231="NAUTICS",IF(VLOOKUP($C231,nautics!$B$2:$F$1200,2,FALSE())="","",VLOOKUP($C231,nautics!$B$2:$F$1200,2,FALSE())),IF($A231="ST",IF(VLOOKUP($C231,st!$B$2:$F$400,2,FALSE())="","",VLOOKUP($C231,st!$B$2:$F$400,2,FALSE())),""))),"")</f>
        <v>1</v>
      </c>
      <c r="E231" s="35">
        <f>IFERROR(IF($A231="HDC",IF(VLOOKUP($C231,hdc!$B$2:$F$1600,3,FALSE())="","",VLOOKUP($C231,hdc!$B$2:$F$1600,3,FALSE())),IF($A231="NAUTICS",IF(VLOOKUP($C231,nautics!$B$2:$F$1200,3,FALSE())="","",VLOOKUP($C231,nautics!$B$2:$F$1200,3,FALSE())),IF($A231="ST",IF(VLOOKUP($C231,st!$B$2:$F$400,3,FALSE())="","",VLOOKUP($C231,st!$B$2:$F$400,3,FALSE())),""))),"")</f>
        <v>1</v>
      </c>
      <c r="F231" s="35" t="str">
        <f>IFERROR(IF($A231="HDC",IF(VLOOKUP($C231,hdc!$B$2:$F$1600,4,FALSE())="","",VLOOKUP($C231,hdc!$B$2:$F$1600,4,FALSE())),IF($A231="NAUTICS",IF(VLOOKUP($C231,nautics!$B$2:$F$1200,4,FALSE())="","",VLOOKUP($C231,nautics!$B$2:$F$1200,4,FALSE())),IF($A231="ST",IF(VLOOKUP($C231,st!$B$2:$F$400,4,FALSE())="","",VLOOKUP($C231,st!$B$2:$F$400,4,FALSE())),""))),"")</f>
        <v/>
      </c>
      <c r="G231" s="35" t="str">
        <f>IFERROR(IF($A231="HDC",IF(VLOOKUP($C231,hdc!$B$2:$F$1600,5,FALSE())="","",VLOOKUP($C231,hdc!$B$2:$F$1600,5,FALSE())),IF($A231="NAUTICS",IF(VLOOKUP($C231,nautics!$B$2:$F$1200,5,FALSE())="","",VLOOKUP($C231,nautics!$B$2:$F$1200,5,FALSE())),IF($A231="ST",IF(VLOOKUP($C231,st!$B$2:$F$400,5,FALSE())="","",VLOOKUP($C231,st!$B$2:$F$400,5,FALSE())),""))),"")</f>
        <v/>
      </c>
      <c r="H231" s="35" t="s">
        <v>167</v>
      </c>
      <c r="I231" s="35" t="s">
        <v>31</v>
      </c>
      <c r="J231" s="35" t="s">
        <v>427</v>
      </c>
      <c r="K231" s="35">
        <f t="shared" si="0"/>
        <v>16</v>
      </c>
      <c r="L231" s="35" t="s">
        <v>325</v>
      </c>
      <c r="M231" s="35" t="s">
        <v>326</v>
      </c>
      <c r="N231" s="35" t="s">
        <v>46</v>
      </c>
      <c r="O231" s="35" t="s">
        <v>49</v>
      </c>
      <c r="P231" s="35" t="s">
        <v>2742</v>
      </c>
      <c r="Q231" s="35" t="s">
        <v>1993</v>
      </c>
      <c r="R231" s="35" t="s">
        <v>310</v>
      </c>
      <c r="S231" s="35" t="s">
        <v>531</v>
      </c>
      <c r="T231" s="35" t="s">
        <v>532</v>
      </c>
      <c r="U231" s="35" t="s">
        <v>2753</v>
      </c>
      <c r="W231" s="35" t="s">
        <v>57</v>
      </c>
      <c r="X231" s="35" t="s">
        <v>926</v>
      </c>
      <c r="Y231" s="35" t="s">
        <v>329</v>
      </c>
      <c r="Z231" s="35" t="s">
        <v>2745</v>
      </c>
    </row>
    <row r="232" spans="1:26" ht="15" customHeight="1">
      <c r="A232" s="35" t="s">
        <v>1300</v>
      </c>
      <c r="B232" s="35" t="s">
        <v>677</v>
      </c>
      <c r="C232" s="35" t="s">
        <v>2756</v>
      </c>
      <c r="D232" s="35">
        <f>IFERROR(IF($A232="HDC",IF(VLOOKUP($C232,hdc!$B$2:$F$1600,2,FALSE())="","",VLOOKUP($C232,hdc!$B$2:$F$1600,2,FALSE())),IF($A232="NAUTICS",IF(VLOOKUP($C232,nautics!$B$2:$F$1200,2,FALSE())="","",VLOOKUP($C232,nautics!$B$2:$F$1200,2,FALSE())),IF($A232="ST",IF(VLOOKUP($C232,st!$B$2:$F$400,2,FALSE())="","",VLOOKUP($C232,st!$B$2:$F$400,2,FALSE())),""))),"")</f>
        <v>1</v>
      </c>
      <c r="E232" s="35">
        <f>IFERROR(IF($A232="HDC",IF(VLOOKUP($C232,hdc!$B$2:$F$1600,3,FALSE())="","",VLOOKUP($C232,hdc!$B$2:$F$1600,3,FALSE())),IF($A232="NAUTICS",IF(VLOOKUP($C232,nautics!$B$2:$F$1200,3,FALSE())="","",VLOOKUP($C232,nautics!$B$2:$F$1200,3,FALSE())),IF($A232="ST",IF(VLOOKUP($C232,st!$B$2:$F$400,3,FALSE())="","",VLOOKUP($C232,st!$B$2:$F$400,3,FALSE())),""))),"")</f>
        <v>1</v>
      </c>
      <c r="F232" s="35" t="str">
        <f>IFERROR(IF($A232="HDC",IF(VLOOKUP($C232,hdc!$B$2:$F$1600,4,FALSE())="","",VLOOKUP($C232,hdc!$B$2:$F$1600,4,FALSE())),IF($A232="NAUTICS",IF(VLOOKUP($C232,nautics!$B$2:$F$1200,4,FALSE())="","",VLOOKUP($C232,nautics!$B$2:$F$1200,4,FALSE())),IF($A232="ST",IF(VLOOKUP($C232,st!$B$2:$F$400,4,FALSE())="","",VLOOKUP($C232,st!$B$2:$F$400,4,FALSE())),""))),"")</f>
        <v/>
      </c>
      <c r="G232" s="35" t="str">
        <f>IFERROR(IF($A232="HDC",IF(VLOOKUP($C232,hdc!$B$2:$F$1600,5,FALSE())="","",VLOOKUP($C232,hdc!$B$2:$F$1600,5,FALSE())),IF($A232="NAUTICS",IF(VLOOKUP($C232,nautics!$B$2:$F$1200,5,FALSE())="","",VLOOKUP($C232,nautics!$B$2:$F$1200,5,FALSE())),IF($A232="ST",IF(VLOOKUP($C232,st!$B$2:$F$400,5,FALSE())="","",VLOOKUP($C232,st!$B$2:$F$400,5,FALSE())),""))),"")</f>
        <v/>
      </c>
      <c r="H232" s="35" t="s">
        <v>167</v>
      </c>
      <c r="I232" s="35" t="s">
        <v>31</v>
      </c>
      <c r="J232" s="35" t="s">
        <v>2759</v>
      </c>
      <c r="K232" s="35">
        <f t="shared" si="0"/>
        <v>59</v>
      </c>
      <c r="L232" s="35" t="s">
        <v>325</v>
      </c>
      <c r="M232" s="35" t="s">
        <v>326</v>
      </c>
      <c r="N232" s="35" t="s">
        <v>46</v>
      </c>
      <c r="O232" s="35" t="s">
        <v>49</v>
      </c>
      <c r="P232" s="35" t="s">
        <v>2762</v>
      </c>
      <c r="Q232" s="35" t="s">
        <v>2383</v>
      </c>
      <c r="R232" s="35" t="s">
        <v>1049</v>
      </c>
      <c r="S232" s="35" t="s">
        <v>2763</v>
      </c>
      <c r="T232" s="35" t="s">
        <v>2765</v>
      </c>
      <c r="U232" s="35" t="s">
        <v>2766</v>
      </c>
      <c r="W232" s="35" t="s">
        <v>57</v>
      </c>
      <c r="X232" s="35" t="s">
        <v>926</v>
      </c>
      <c r="Y232" s="35" t="s">
        <v>329</v>
      </c>
      <c r="Z232" s="35" t="s">
        <v>2770</v>
      </c>
    </row>
    <row r="233" spans="1:26" ht="15" customHeight="1">
      <c r="A233" s="35" t="s">
        <v>1300</v>
      </c>
      <c r="B233" s="35" t="s">
        <v>677</v>
      </c>
      <c r="C233" s="35" t="s">
        <v>2773</v>
      </c>
      <c r="D233" s="35">
        <f>IFERROR(IF($A233="HDC",IF(VLOOKUP($C233,hdc!$B$2:$F$1600,2,FALSE())="","",VLOOKUP($C233,hdc!$B$2:$F$1600,2,FALSE())),IF($A233="NAUTICS",IF(VLOOKUP($C233,nautics!$B$2:$F$1200,2,FALSE())="","",VLOOKUP($C233,nautics!$B$2:$F$1200,2,FALSE())),IF($A233="ST",IF(VLOOKUP($C233,st!$B$2:$F$400,2,FALSE())="","",VLOOKUP($C233,st!$B$2:$F$400,2,FALSE())),""))),"")</f>
        <v>1</v>
      </c>
      <c r="E233" s="35">
        <f>IFERROR(IF($A233="HDC",IF(VLOOKUP($C233,hdc!$B$2:$F$1600,3,FALSE())="","",VLOOKUP($C233,hdc!$B$2:$F$1600,3,FALSE())),IF($A233="NAUTICS",IF(VLOOKUP($C233,nautics!$B$2:$F$1200,3,FALSE())="","",VLOOKUP($C233,nautics!$B$2:$F$1200,3,FALSE())),IF($A233="ST",IF(VLOOKUP($C233,st!$B$2:$F$400,3,FALSE())="","",VLOOKUP($C233,st!$B$2:$F$400,3,FALSE())),""))),"")</f>
        <v>1</v>
      </c>
      <c r="F233" s="35" t="str">
        <f>IFERROR(IF($A233="HDC",IF(VLOOKUP($C233,hdc!$B$2:$F$1600,4,FALSE())="","",VLOOKUP($C233,hdc!$B$2:$F$1600,4,FALSE())),IF($A233="NAUTICS",IF(VLOOKUP($C233,nautics!$B$2:$F$1200,4,FALSE())="","",VLOOKUP($C233,nautics!$B$2:$F$1200,4,FALSE())),IF($A233="ST",IF(VLOOKUP($C233,st!$B$2:$F$400,4,FALSE())="","",VLOOKUP($C233,st!$B$2:$F$400,4,FALSE())),""))),"")</f>
        <v/>
      </c>
      <c r="G233" s="35" t="str">
        <f>IFERROR(IF($A233="HDC",IF(VLOOKUP($C233,hdc!$B$2:$F$1600,5,FALSE())="","",VLOOKUP($C233,hdc!$B$2:$F$1600,5,FALSE())),IF($A233="NAUTICS",IF(VLOOKUP($C233,nautics!$B$2:$F$1200,5,FALSE())="","",VLOOKUP($C233,nautics!$B$2:$F$1200,5,FALSE())),IF($A233="ST",IF(VLOOKUP($C233,st!$B$2:$F$400,5,FALSE())="","",VLOOKUP($C233,st!$B$2:$F$400,5,FALSE())),""))),"")</f>
        <v/>
      </c>
      <c r="H233" s="35" t="s">
        <v>167</v>
      </c>
      <c r="I233" s="35" t="s">
        <v>31</v>
      </c>
      <c r="J233" s="35" t="s">
        <v>2776</v>
      </c>
      <c r="K233" s="35">
        <f t="shared" si="0"/>
        <v>32</v>
      </c>
      <c r="L233" s="35" t="s">
        <v>2762</v>
      </c>
      <c r="M233" s="35" t="s">
        <v>2383</v>
      </c>
      <c r="N233" s="35" t="s">
        <v>2763</v>
      </c>
      <c r="O233" s="35" t="s">
        <v>2765</v>
      </c>
      <c r="P233" s="35" t="s">
        <v>2779</v>
      </c>
      <c r="Q233" s="35" t="s">
        <v>2489</v>
      </c>
      <c r="R233" s="35" t="s">
        <v>293</v>
      </c>
      <c r="S233" s="35" t="s">
        <v>2781</v>
      </c>
      <c r="T233" s="35" t="s">
        <v>2782</v>
      </c>
      <c r="U233" s="35" t="s">
        <v>2783</v>
      </c>
      <c r="W233" s="35" t="s">
        <v>57</v>
      </c>
      <c r="X233" s="35" t="s">
        <v>59</v>
      </c>
      <c r="Y233" s="35" t="s">
        <v>2770</v>
      </c>
      <c r="Z233" s="35" t="s">
        <v>2784</v>
      </c>
    </row>
    <row r="234" spans="1:26" ht="15" customHeight="1">
      <c r="A234" s="35" t="s">
        <v>1300</v>
      </c>
      <c r="B234" s="35" t="s">
        <v>677</v>
      </c>
      <c r="C234" s="35" t="s">
        <v>2785</v>
      </c>
      <c r="D234" s="35">
        <f>IFERROR(IF($A234="HDC",IF(VLOOKUP($C234,hdc!$B$2:$F$1600,2,FALSE())="","",VLOOKUP($C234,hdc!$B$2:$F$1600,2,FALSE())),IF($A234="NAUTICS",IF(VLOOKUP($C234,nautics!$B$2:$F$1200,2,FALSE())="","",VLOOKUP($C234,nautics!$B$2:$F$1200,2,FALSE())),IF($A234="ST",IF(VLOOKUP($C234,st!$B$2:$F$400,2,FALSE())="","",VLOOKUP($C234,st!$B$2:$F$400,2,FALSE())),""))),"")</f>
        <v>1</v>
      </c>
      <c r="E234" s="35">
        <f>IFERROR(IF($A234="HDC",IF(VLOOKUP($C234,hdc!$B$2:$F$1600,3,FALSE())="","",VLOOKUP($C234,hdc!$B$2:$F$1600,3,FALSE())),IF($A234="NAUTICS",IF(VLOOKUP($C234,nautics!$B$2:$F$1200,3,FALSE())="","",VLOOKUP($C234,nautics!$B$2:$F$1200,3,FALSE())),IF($A234="ST",IF(VLOOKUP($C234,st!$B$2:$F$400,3,FALSE())="","",VLOOKUP($C234,st!$B$2:$F$400,3,FALSE())),""))),"")</f>
        <v>1</v>
      </c>
      <c r="F234" s="35" t="str">
        <f>IFERROR(IF($A234="HDC",IF(VLOOKUP($C234,hdc!$B$2:$F$1600,4,FALSE())="","",VLOOKUP($C234,hdc!$B$2:$F$1600,4,FALSE())),IF($A234="NAUTICS",IF(VLOOKUP($C234,nautics!$B$2:$F$1200,4,FALSE())="","",VLOOKUP($C234,nautics!$B$2:$F$1200,4,FALSE())),IF($A234="ST",IF(VLOOKUP($C234,st!$B$2:$F$400,4,FALSE())="","",VLOOKUP($C234,st!$B$2:$F$400,4,FALSE())),""))),"")</f>
        <v/>
      </c>
      <c r="G234" s="35" t="str">
        <f>IFERROR(IF($A234="HDC",IF(VLOOKUP($C234,hdc!$B$2:$F$1600,5,FALSE())="","",VLOOKUP($C234,hdc!$B$2:$F$1600,5,FALSE())),IF($A234="NAUTICS",IF(VLOOKUP($C234,nautics!$B$2:$F$1200,5,FALSE())="","",VLOOKUP($C234,nautics!$B$2:$F$1200,5,FALSE())),IF($A234="ST",IF(VLOOKUP($C234,st!$B$2:$F$400,5,FALSE())="","",VLOOKUP($C234,st!$B$2:$F$400,5,FALSE())),""))),"")</f>
        <v/>
      </c>
      <c r="H234" s="35" t="s">
        <v>167</v>
      </c>
      <c r="I234" s="35" t="s">
        <v>31</v>
      </c>
      <c r="J234" s="35" t="s">
        <v>2786</v>
      </c>
      <c r="K234" s="35">
        <f t="shared" si="0"/>
        <v>11</v>
      </c>
      <c r="L234" s="35" t="s">
        <v>2789</v>
      </c>
      <c r="M234" s="35" t="s">
        <v>2489</v>
      </c>
      <c r="N234" s="35" t="s">
        <v>2781</v>
      </c>
      <c r="O234" s="35" t="s">
        <v>2782</v>
      </c>
      <c r="P234" s="35" t="s">
        <v>2779</v>
      </c>
      <c r="Q234" s="35" t="s">
        <v>2489</v>
      </c>
      <c r="R234" s="35" t="s">
        <v>293</v>
      </c>
      <c r="S234" s="35" t="s">
        <v>2781</v>
      </c>
      <c r="T234" s="35" t="s">
        <v>2782</v>
      </c>
      <c r="U234" s="35" t="s">
        <v>2792</v>
      </c>
      <c r="W234" s="35" t="s">
        <v>78</v>
      </c>
      <c r="X234" s="35" t="s">
        <v>59</v>
      </c>
      <c r="Y234" s="35" t="s">
        <v>2794</v>
      </c>
      <c r="Z234" s="35" t="s">
        <v>2784</v>
      </c>
    </row>
    <row r="235" spans="1:26" ht="15" customHeight="1">
      <c r="A235" s="35" t="s">
        <v>1300</v>
      </c>
      <c r="B235" s="35" t="s">
        <v>677</v>
      </c>
      <c r="C235" s="35" t="s">
        <v>2795</v>
      </c>
      <c r="D235" s="35">
        <f>IFERROR(IF($A235="HDC",IF(VLOOKUP($C235,hdc!$B$2:$F$1600,2,FALSE())="","",VLOOKUP($C235,hdc!$B$2:$F$1600,2,FALSE())),IF($A235="NAUTICS",IF(VLOOKUP($C235,nautics!$B$2:$F$1200,2,FALSE())="","",VLOOKUP($C235,nautics!$B$2:$F$1200,2,FALSE())),IF($A235="ST",IF(VLOOKUP($C235,st!$B$2:$F$400,2,FALSE())="","",VLOOKUP($C235,st!$B$2:$F$400,2,FALSE())),""))),"")</f>
        <v>1</v>
      </c>
      <c r="E235" s="35">
        <f>IFERROR(IF($A235="HDC",IF(VLOOKUP($C235,hdc!$B$2:$F$1600,3,FALSE())="","",VLOOKUP($C235,hdc!$B$2:$F$1600,3,FALSE())),IF($A235="NAUTICS",IF(VLOOKUP($C235,nautics!$B$2:$F$1200,3,FALSE())="","",VLOOKUP($C235,nautics!$B$2:$F$1200,3,FALSE())),IF($A235="ST",IF(VLOOKUP($C235,st!$B$2:$F$400,3,FALSE())="","",VLOOKUP($C235,st!$B$2:$F$400,3,FALSE())),""))),"")</f>
        <v>1</v>
      </c>
      <c r="F235" s="35" t="str">
        <f>IFERROR(IF($A235="HDC",IF(VLOOKUP($C235,hdc!$B$2:$F$1600,4,FALSE())="","",VLOOKUP($C235,hdc!$B$2:$F$1600,4,FALSE())),IF($A235="NAUTICS",IF(VLOOKUP($C235,nautics!$B$2:$F$1200,4,FALSE())="","",VLOOKUP($C235,nautics!$B$2:$F$1200,4,FALSE())),IF($A235="ST",IF(VLOOKUP($C235,st!$B$2:$F$400,4,FALSE())="","",VLOOKUP($C235,st!$B$2:$F$400,4,FALSE())),""))),"")</f>
        <v/>
      </c>
      <c r="G235" s="35" t="str">
        <f>IFERROR(IF($A235="HDC",IF(VLOOKUP($C235,hdc!$B$2:$F$1600,5,FALSE())="","",VLOOKUP($C235,hdc!$B$2:$F$1600,5,FALSE())),IF($A235="NAUTICS",IF(VLOOKUP($C235,nautics!$B$2:$F$1200,5,FALSE())="","",VLOOKUP($C235,nautics!$B$2:$F$1200,5,FALSE())),IF($A235="ST",IF(VLOOKUP($C235,st!$B$2:$F$400,5,FALSE())="","",VLOOKUP($C235,st!$B$2:$F$400,5,FALSE())),""))),"")</f>
        <v/>
      </c>
      <c r="H235" s="35" t="s">
        <v>167</v>
      </c>
      <c r="I235" s="35" t="s">
        <v>31</v>
      </c>
      <c r="J235" s="35" t="s">
        <v>2799</v>
      </c>
      <c r="K235" s="35">
        <f t="shared" si="0"/>
        <v>29</v>
      </c>
      <c r="L235" s="35" t="s">
        <v>2800</v>
      </c>
      <c r="M235" s="35" t="s">
        <v>2489</v>
      </c>
      <c r="N235" s="35" t="s">
        <v>2781</v>
      </c>
      <c r="O235" s="35" t="s">
        <v>2782</v>
      </c>
      <c r="P235" s="35" t="s">
        <v>2789</v>
      </c>
      <c r="Q235" s="35" t="s">
        <v>2489</v>
      </c>
      <c r="R235" s="35" t="s">
        <v>293</v>
      </c>
      <c r="S235" s="35" t="s">
        <v>2781</v>
      </c>
      <c r="T235" s="35" t="s">
        <v>2782</v>
      </c>
      <c r="U235" s="35" t="s">
        <v>2804</v>
      </c>
      <c r="W235" s="35" t="s">
        <v>78</v>
      </c>
      <c r="X235" s="35" t="s">
        <v>59</v>
      </c>
      <c r="Y235" s="35" t="s">
        <v>2806</v>
      </c>
      <c r="Z235" s="35" t="s">
        <v>2794</v>
      </c>
    </row>
    <row r="236" spans="1:26" ht="15" customHeight="1">
      <c r="A236" s="35" t="s">
        <v>1300</v>
      </c>
      <c r="B236" s="35" t="s">
        <v>677</v>
      </c>
      <c r="C236" s="35" t="s">
        <v>2807</v>
      </c>
      <c r="D236" s="35">
        <f>IFERROR(IF($A236="HDC",IF(VLOOKUP($C236,hdc!$B$2:$F$1600,2,FALSE())="","",VLOOKUP($C236,hdc!$B$2:$F$1600,2,FALSE())),IF($A236="NAUTICS",IF(VLOOKUP($C236,nautics!$B$2:$F$1200,2,FALSE())="","",VLOOKUP($C236,nautics!$B$2:$F$1200,2,FALSE())),IF($A236="ST",IF(VLOOKUP($C236,st!$B$2:$F$400,2,FALSE())="","",VLOOKUP($C236,st!$B$2:$F$400,2,FALSE())),""))),"")</f>
        <v>1</v>
      </c>
      <c r="E236" s="35">
        <f>IFERROR(IF($A236="HDC",IF(VLOOKUP($C236,hdc!$B$2:$F$1600,3,FALSE())="","",VLOOKUP($C236,hdc!$B$2:$F$1600,3,FALSE())),IF($A236="NAUTICS",IF(VLOOKUP($C236,nautics!$B$2:$F$1200,3,FALSE())="","",VLOOKUP($C236,nautics!$B$2:$F$1200,3,FALSE())),IF($A236="ST",IF(VLOOKUP($C236,st!$B$2:$F$400,3,FALSE())="","",VLOOKUP($C236,st!$B$2:$F$400,3,FALSE())),""))),"")</f>
        <v>1</v>
      </c>
      <c r="F236" s="35" t="str">
        <f>IFERROR(IF($A236="HDC",IF(VLOOKUP($C236,hdc!$B$2:$F$1600,4,FALSE())="","",VLOOKUP($C236,hdc!$B$2:$F$1600,4,FALSE())),IF($A236="NAUTICS",IF(VLOOKUP($C236,nautics!$B$2:$F$1200,4,FALSE())="","",VLOOKUP($C236,nautics!$B$2:$F$1200,4,FALSE())),IF($A236="ST",IF(VLOOKUP($C236,st!$B$2:$F$400,4,FALSE())="","",VLOOKUP($C236,st!$B$2:$F$400,4,FALSE())),""))),"")</f>
        <v/>
      </c>
      <c r="G236" s="35" t="str">
        <f>IFERROR(IF($A236="HDC",IF(VLOOKUP($C236,hdc!$B$2:$F$1600,5,FALSE())="","",VLOOKUP($C236,hdc!$B$2:$F$1600,5,FALSE())),IF($A236="NAUTICS",IF(VLOOKUP($C236,nautics!$B$2:$F$1200,5,FALSE())="","",VLOOKUP($C236,nautics!$B$2:$F$1200,5,FALSE())),IF($A236="ST",IF(VLOOKUP($C236,st!$B$2:$F$400,5,FALSE())="","",VLOOKUP($C236,st!$B$2:$F$400,5,FALSE())),""))),"")</f>
        <v/>
      </c>
      <c r="H236" s="35" t="s">
        <v>167</v>
      </c>
      <c r="I236" s="35" t="s">
        <v>31</v>
      </c>
      <c r="J236" s="35" t="s">
        <v>2810</v>
      </c>
      <c r="K236" s="35">
        <f t="shared" si="0"/>
        <v>15</v>
      </c>
      <c r="L236" s="35" t="s">
        <v>2812</v>
      </c>
      <c r="M236" s="35" t="s">
        <v>2483</v>
      </c>
      <c r="N236" s="35" t="s">
        <v>2781</v>
      </c>
      <c r="O236" s="35" t="s">
        <v>2782</v>
      </c>
      <c r="P236" s="35" t="s">
        <v>2813</v>
      </c>
      <c r="Q236" s="35" t="s">
        <v>2489</v>
      </c>
      <c r="R236" s="35" t="s">
        <v>52</v>
      </c>
      <c r="S236" s="35" t="s">
        <v>2781</v>
      </c>
      <c r="T236" s="35" t="s">
        <v>2782</v>
      </c>
      <c r="U236" s="35" t="s">
        <v>2815</v>
      </c>
      <c r="W236" s="35" t="s">
        <v>78</v>
      </c>
      <c r="X236" s="35" t="s">
        <v>59</v>
      </c>
      <c r="Y236" s="35" t="s">
        <v>2806</v>
      </c>
      <c r="Z236" s="35" t="s">
        <v>2816</v>
      </c>
    </row>
    <row r="237" spans="1:26" ht="15" customHeight="1">
      <c r="A237" s="35" t="s">
        <v>1300</v>
      </c>
      <c r="B237" s="35" t="s">
        <v>677</v>
      </c>
      <c r="C237" s="35" t="s">
        <v>2818</v>
      </c>
      <c r="D237" s="35">
        <f>IFERROR(IF($A237="HDC",IF(VLOOKUP($C237,hdc!$B$2:$F$1600,2,FALSE())="","",VLOOKUP($C237,hdc!$B$2:$F$1600,2,FALSE())),IF($A237="NAUTICS",IF(VLOOKUP($C237,nautics!$B$2:$F$1200,2,FALSE())="","",VLOOKUP($C237,nautics!$B$2:$F$1200,2,FALSE())),IF($A237="ST",IF(VLOOKUP($C237,st!$B$2:$F$400,2,FALSE())="","",VLOOKUP($C237,st!$B$2:$F$400,2,FALSE())),""))),"")</f>
        <v>1</v>
      </c>
      <c r="E237" s="35">
        <f>IFERROR(IF($A237="HDC",IF(VLOOKUP($C237,hdc!$B$2:$F$1600,3,FALSE())="","",VLOOKUP($C237,hdc!$B$2:$F$1600,3,FALSE())),IF($A237="NAUTICS",IF(VLOOKUP($C237,nautics!$B$2:$F$1200,3,FALSE())="","",VLOOKUP($C237,nautics!$B$2:$F$1200,3,FALSE())),IF($A237="ST",IF(VLOOKUP($C237,st!$B$2:$F$400,3,FALSE())="","",VLOOKUP($C237,st!$B$2:$F$400,3,FALSE())),""))),"")</f>
        <v>1</v>
      </c>
      <c r="F237" s="35" t="str">
        <f>IFERROR(IF($A237="HDC",IF(VLOOKUP($C237,hdc!$B$2:$F$1600,4,FALSE())="","",VLOOKUP($C237,hdc!$B$2:$F$1600,4,FALSE())),IF($A237="NAUTICS",IF(VLOOKUP($C237,nautics!$B$2:$F$1200,4,FALSE())="","",VLOOKUP($C237,nautics!$B$2:$F$1200,4,FALSE())),IF($A237="ST",IF(VLOOKUP($C237,st!$B$2:$F$400,4,FALSE())="","",VLOOKUP($C237,st!$B$2:$F$400,4,FALSE())),""))),"")</f>
        <v/>
      </c>
      <c r="G237" s="35" t="str">
        <f>IFERROR(IF($A237="HDC",IF(VLOOKUP($C237,hdc!$B$2:$F$1600,5,FALSE())="","",VLOOKUP($C237,hdc!$B$2:$F$1600,5,FALSE())),IF($A237="NAUTICS",IF(VLOOKUP($C237,nautics!$B$2:$F$1200,5,FALSE())="","",VLOOKUP($C237,nautics!$B$2:$F$1200,5,FALSE())),IF($A237="ST",IF(VLOOKUP($C237,st!$B$2:$F$400,5,FALSE())="","",VLOOKUP($C237,st!$B$2:$F$400,5,FALSE())),""))),"")</f>
        <v/>
      </c>
      <c r="H237" s="35" t="s">
        <v>167</v>
      </c>
      <c r="I237" s="35" t="s">
        <v>31</v>
      </c>
      <c r="J237" s="35" t="s">
        <v>2822</v>
      </c>
      <c r="K237" s="35">
        <f t="shared" si="0"/>
        <v>37</v>
      </c>
      <c r="L237" s="35" t="s">
        <v>2823</v>
      </c>
      <c r="M237" s="35" t="s">
        <v>2383</v>
      </c>
      <c r="N237" s="35" t="s">
        <v>2763</v>
      </c>
      <c r="O237" s="35" t="s">
        <v>2765</v>
      </c>
      <c r="P237" s="35" t="s">
        <v>2812</v>
      </c>
      <c r="Q237" s="35" t="s">
        <v>2483</v>
      </c>
      <c r="R237" s="35" t="s">
        <v>2828</v>
      </c>
      <c r="S237" s="35" t="s">
        <v>2781</v>
      </c>
      <c r="T237" s="35" t="s">
        <v>2782</v>
      </c>
      <c r="U237" s="35" t="s">
        <v>2830</v>
      </c>
      <c r="W237" s="35" t="s">
        <v>57</v>
      </c>
      <c r="X237" s="35" t="s">
        <v>59</v>
      </c>
      <c r="Y237" s="35" t="s">
        <v>2770</v>
      </c>
      <c r="Z237" s="35" t="s">
        <v>2806</v>
      </c>
    </row>
    <row r="238" spans="1:26" ht="15" customHeight="1">
      <c r="A238" s="35" t="s">
        <v>1300</v>
      </c>
      <c r="B238" s="35" t="s">
        <v>677</v>
      </c>
      <c r="C238" s="35" t="s">
        <v>2835</v>
      </c>
      <c r="D238" s="35">
        <f>IFERROR(IF($A238="HDC",IF(VLOOKUP($C238,hdc!$B$2:$F$1600,2,FALSE())="","",VLOOKUP($C238,hdc!$B$2:$F$1600,2,FALSE())),IF($A238="NAUTICS",IF(VLOOKUP($C238,nautics!$B$2:$F$1200,2,FALSE())="","",VLOOKUP($C238,nautics!$B$2:$F$1200,2,FALSE())),IF($A238="ST",IF(VLOOKUP($C238,st!$B$2:$F$400,2,FALSE())="","",VLOOKUP($C238,st!$B$2:$F$400,2,FALSE())),""))),"")</f>
        <v>1</v>
      </c>
      <c r="E238" s="35">
        <f>IFERROR(IF($A238="HDC",IF(VLOOKUP($C238,hdc!$B$2:$F$1600,3,FALSE())="","",VLOOKUP($C238,hdc!$B$2:$F$1600,3,FALSE())),IF($A238="NAUTICS",IF(VLOOKUP($C238,nautics!$B$2:$F$1200,3,FALSE())="","",VLOOKUP($C238,nautics!$B$2:$F$1200,3,FALSE())),IF($A238="ST",IF(VLOOKUP($C238,st!$B$2:$F$400,3,FALSE())="","",VLOOKUP($C238,st!$B$2:$F$400,3,FALSE())),""))),"")</f>
        <v>1</v>
      </c>
      <c r="F238" s="35" t="str">
        <f>IFERROR(IF($A238="HDC",IF(VLOOKUP($C238,hdc!$B$2:$F$1600,4,FALSE())="","",VLOOKUP($C238,hdc!$B$2:$F$1600,4,FALSE())),IF($A238="NAUTICS",IF(VLOOKUP($C238,nautics!$B$2:$F$1200,4,FALSE())="","",VLOOKUP($C238,nautics!$B$2:$F$1200,4,FALSE())),IF($A238="ST",IF(VLOOKUP($C238,st!$B$2:$F$400,4,FALSE())="","",VLOOKUP($C238,st!$B$2:$F$400,4,FALSE())),""))),"")</f>
        <v/>
      </c>
      <c r="G238" s="35" t="str">
        <f>IFERROR(IF($A238="HDC",IF(VLOOKUP($C238,hdc!$B$2:$F$1600,5,FALSE())="","",VLOOKUP($C238,hdc!$B$2:$F$1600,5,FALSE())),IF($A238="NAUTICS",IF(VLOOKUP($C238,nautics!$B$2:$F$1200,5,FALSE())="","",VLOOKUP($C238,nautics!$B$2:$F$1200,5,FALSE())),IF($A238="ST",IF(VLOOKUP($C238,st!$B$2:$F$400,5,FALSE())="","",VLOOKUP($C238,st!$B$2:$F$400,5,FALSE())),""))),"")</f>
        <v/>
      </c>
      <c r="H238" s="35" t="s">
        <v>167</v>
      </c>
      <c r="I238" s="35" t="s">
        <v>31</v>
      </c>
      <c r="J238" s="35" t="s">
        <v>2838</v>
      </c>
      <c r="K238" s="35">
        <f t="shared" si="0"/>
        <v>12</v>
      </c>
      <c r="L238" s="35" t="s">
        <v>2839</v>
      </c>
      <c r="M238" s="35" t="s">
        <v>2489</v>
      </c>
      <c r="N238" s="35" t="s">
        <v>2781</v>
      </c>
      <c r="O238" s="35" t="s">
        <v>2782</v>
      </c>
      <c r="P238" s="35" t="s">
        <v>2813</v>
      </c>
      <c r="Q238" s="35" t="s">
        <v>2489</v>
      </c>
      <c r="R238" s="35" t="s">
        <v>52</v>
      </c>
      <c r="S238" s="35" t="s">
        <v>2781</v>
      </c>
      <c r="T238" s="35" t="s">
        <v>2782</v>
      </c>
      <c r="U238" s="35" t="s">
        <v>2842</v>
      </c>
      <c r="W238" s="35" t="s">
        <v>78</v>
      </c>
      <c r="X238" s="35" t="s">
        <v>59</v>
      </c>
      <c r="Y238" s="35" t="s">
        <v>2846</v>
      </c>
      <c r="Z238" s="35" t="s">
        <v>2816</v>
      </c>
    </row>
    <row r="239" spans="1:26" ht="15" customHeight="1">
      <c r="A239" s="35" t="s">
        <v>1300</v>
      </c>
      <c r="B239" s="35" t="s">
        <v>677</v>
      </c>
      <c r="C239" s="35" t="s">
        <v>2849</v>
      </c>
      <c r="D239" s="35">
        <f>IFERROR(IF($A239="HDC",IF(VLOOKUP($C239,hdc!$B$2:$F$1600,2,FALSE())="","",VLOOKUP($C239,hdc!$B$2:$F$1600,2,FALSE())),IF($A239="NAUTICS",IF(VLOOKUP($C239,nautics!$B$2:$F$1200,2,FALSE())="","",VLOOKUP($C239,nautics!$B$2:$F$1200,2,FALSE())),IF($A239="ST",IF(VLOOKUP($C239,st!$B$2:$F$400,2,FALSE())="","",VLOOKUP($C239,st!$B$2:$F$400,2,FALSE())),""))),"")</f>
        <v>1</v>
      </c>
      <c r="E239" s="35">
        <f>IFERROR(IF($A239="HDC",IF(VLOOKUP($C239,hdc!$B$2:$F$1600,3,FALSE())="","",VLOOKUP($C239,hdc!$B$2:$F$1600,3,FALSE())),IF($A239="NAUTICS",IF(VLOOKUP($C239,nautics!$B$2:$F$1200,3,FALSE())="","",VLOOKUP($C239,nautics!$B$2:$F$1200,3,FALSE())),IF($A239="ST",IF(VLOOKUP($C239,st!$B$2:$F$400,3,FALSE())="","",VLOOKUP($C239,st!$B$2:$F$400,3,FALSE())),""))),"")</f>
        <v>1</v>
      </c>
      <c r="F239" s="35" t="str">
        <f>IFERROR(IF($A239="HDC",IF(VLOOKUP($C239,hdc!$B$2:$F$1600,4,FALSE())="","",VLOOKUP($C239,hdc!$B$2:$F$1600,4,FALSE())),IF($A239="NAUTICS",IF(VLOOKUP($C239,nautics!$B$2:$F$1200,4,FALSE())="","",VLOOKUP($C239,nautics!$B$2:$F$1200,4,FALSE())),IF($A239="ST",IF(VLOOKUP($C239,st!$B$2:$F$400,4,FALSE())="","",VLOOKUP($C239,st!$B$2:$F$400,4,FALSE())),""))),"")</f>
        <v/>
      </c>
      <c r="G239" s="35" t="str">
        <f>IFERROR(IF($A239="HDC",IF(VLOOKUP($C239,hdc!$B$2:$F$1600,5,FALSE())="","",VLOOKUP($C239,hdc!$B$2:$F$1600,5,FALSE())),IF($A239="NAUTICS",IF(VLOOKUP($C239,nautics!$B$2:$F$1200,5,FALSE())="","",VLOOKUP($C239,nautics!$B$2:$F$1200,5,FALSE())),IF($A239="ST",IF(VLOOKUP($C239,st!$B$2:$F$400,5,FALSE())="","",VLOOKUP($C239,st!$B$2:$F$400,5,FALSE())),""))),"")</f>
        <v/>
      </c>
      <c r="H239" s="35" t="s">
        <v>167</v>
      </c>
      <c r="I239" s="35" t="s">
        <v>31</v>
      </c>
      <c r="J239" s="35" t="s">
        <v>2852</v>
      </c>
      <c r="K239" s="35">
        <f t="shared" si="0"/>
        <v>10</v>
      </c>
      <c r="L239" s="35" t="s">
        <v>2854</v>
      </c>
      <c r="M239" s="35" t="s">
        <v>2489</v>
      </c>
      <c r="N239" s="35" t="s">
        <v>2781</v>
      </c>
      <c r="O239" s="35" t="s">
        <v>2782</v>
      </c>
      <c r="P239" s="35" t="s">
        <v>2839</v>
      </c>
      <c r="Q239" s="35" t="s">
        <v>2489</v>
      </c>
      <c r="R239" s="35" t="s">
        <v>965</v>
      </c>
      <c r="S239" s="35" t="s">
        <v>2781</v>
      </c>
      <c r="T239" s="35" t="s">
        <v>2782</v>
      </c>
      <c r="U239" s="35" t="s">
        <v>2859</v>
      </c>
      <c r="W239" s="35" t="s">
        <v>78</v>
      </c>
      <c r="X239" s="35" t="s">
        <v>59</v>
      </c>
      <c r="Y239" s="35" t="s">
        <v>2860</v>
      </c>
      <c r="Z239" s="35" t="s">
        <v>2846</v>
      </c>
    </row>
    <row r="240" spans="1:26" ht="15" customHeight="1">
      <c r="A240" s="35" t="s">
        <v>1300</v>
      </c>
      <c r="B240" s="35" t="s">
        <v>677</v>
      </c>
      <c r="C240" s="35" t="s">
        <v>2862</v>
      </c>
      <c r="D240" s="35">
        <f>IFERROR(IF($A240="HDC",IF(VLOOKUP($C240,hdc!$B$2:$F$1600,2,FALSE())="","",VLOOKUP($C240,hdc!$B$2:$F$1600,2,FALSE())),IF($A240="NAUTICS",IF(VLOOKUP($C240,nautics!$B$2:$F$1200,2,FALSE())="","",VLOOKUP($C240,nautics!$B$2:$F$1200,2,FALSE())),IF($A240="ST",IF(VLOOKUP($C240,st!$B$2:$F$400,2,FALSE())="","",VLOOKUP($C240,st!$B$2:$F$400,2,FALSE())),""))),"")</f>
        <v>1</v>
      </c>
      <c r="E240" s="35">
        <f>IFERROR(IF($A240="HDC",IF(VLOOKUP($C240,hdc!$B$2:$F$1600,3,FALSE())="","",VLOOKUP($C240,hdc!$B$2:$F$1600,3,FALSE())),IF($A240="NAUTICS",IF(VLOOKUP($C240,nautics!$B$2:$F$1200,3,FALSE())="","",VLOOKUP($C240,nautics!$B$2:$F$1200,3,FALSE())),IF($A240="ST",IF(VLOOKUP($C240,st!$B$2:$F$400,3,FALSE())="","",VLOOKUP($C240,st!$B$2:$F$400,3,FALSE())),""))),"")</f>
        <v>1</v>
      </c>
      <c r="F240" s="35" t="str">
        <f>IFERROR(IF($A240="HDC",IF(VLOOKUP($C240,hdc!$B$2:$F$1600,4,FALSE())="","",VLOOKUP($C240,hdc!$B$2:$F$1600,4,FALSE())),IF($A240="NAUTICS",IF(VLOOKUP($C240,nautics!$B$2:$F$1200,4,FALSE())="","",VLOOKUP($C240,nautics!$B$2:$F$1200,4,FALSE())),IF($A240="ST",IF(VLOOKUP($C240,st!$B$2:$F$400,4,FALSE())="","",VLOOKUP($C240,st!$B$2:$F$400,4,FALSE())),""))),"")</f>
        <v/>
      </c>
      <c r="G240" s="35" t="str">
        <f>IFERROR(IF($A240="HDC",IF(VLOOKUP($C240,hdc!$B$2:$F$1600,5,FALSE())="","",VLOOKUP($C240,hdc!$B$2:$F$1600,5,FALSE())),IF($A240="NAUTICS",IF(VLOOKUP($C240,nautics!$B$2:$F$1200,5,FALSE())="","",VLOOKUP($C240,nautics!$B$2:$F$1200,5,FALSE())),IF($A240="ST",IF(VLOOKUP($C240,st!$B$2:$F$400,5,FALSE())="","",VLOOKUP($C240,st!$B$2:$F$400,5,FALSE())),""))),"")</f>
        <v/>
      </c>
      <c r="H240" s="35" t="s">
        <v>167</v>
      </c>
      <c r="I240" s="35" t="s">
        <v>31</v>
      </c>
      <c r="J240" s="35" t="s">
        <v>2865</v>
      </c>
      <c r="K240" s="35">
        <f t="shared" si="0"/>
        <v>35</v>
      </c>
      <c r="L240" s="35" t="s">
        <v>2823</v>
      </c>
      <c r="M240" s="35" t="s">
        <v>2383</v>
      </c>
      <c r="N240" s="35" t="s">
        <v>2763</v>
      </c>
      <c r="O240" s="35" t="s">
        <v>2765</v>
      </c>
      <c r="P240" s="35" t="s">
        <v>2866</v>
      </c>
      <c r="Q240" s="35" t="s">
        <v>2006</v>
      </c>
      <c r="R240" s="35" t="s">
        <v>965</v>
      </c>
      <c r="S240" s="35" t="s">
        <v>511</v>
      </c>
      <c r="T240" s="35" t="s">
        <v>513</v>
      </c>
      <c r="U240" s="35" t="s">
        <v>2867</v>
      </c>
      <c r="W240" s="35" t="s">
        <v>57</v>
      </c>
      <c r="X240" s="35" t="s">
        <v>59</v>
      </c>
      <c r="Y240" s="35" t="s">
        <v>2770</v>
      </c>
      <c r="Z240" s="35" t="s">
        <v>2869</v>
      </c>
    </row>
    <row r="241" spans="1:26" ht="15" customHeight="1">
      <c r="A241" s="35" t="s">
        <v>1300</v>
      </c>
      <c r="B241" s="35" t="s">
        <v>677</v>
      </c>
      <c r="C241" s="35" t="s">
        <v>2871</v>
      </c>
      <c r="D241" s="35">
        <f>IFERROR(IF($A241="HDC",IF(VLOOKUP($C241,hdc!$B$2:$F$1600,2,FALSE())="","",VLOOKUP($C241,hdc!$B$2:$F$1600,2,FALSE())),IF($A241="NAUTICS",IF(VLOOKUP($C241,nautics!$B$2:$F$1200,2,FALSE())="","",VLOOKUP($C241,nautics!$B$2:$F$1200,2,FALSE())),IF($A241="ST",IF(VLOOKUP($C241,st!$B$2:$F$400,2,FALSE())="","",VLOOKUP($C241,st!$B$2:$F$400,2,FALSE())),""))),"")</f>
        <v>1</v>
      </c>
      <c r="E241" s="35">
        <f>IFERROR(IF($A241="HDC",IF(VLOOKUP($C241,hdc!$B$2:$F$1600,3,FALSE())="","",VLOOKUP($C241,hdc!$B$2:$F$1600,3,FALSE())),IF($A241="NAUTICS",IF(VLOOKUP($C241,nautics!$B$2:$F$1200,3,FALSE())="","",VLOOKUP($C241,nautics!$B$2:$F$1200,3,FALSE())),IF($A241="ST",IF(VLOOKUP($C241,st!$B$2:$F$400,3,FALSE())="","",VLOOKUP($C241,st!$B$2:$F$400,3,FALSE())),""))),"")</f>
        <v>1</v>
      </c>
      <c r="F241" s="35" t="str">
        <f>IFERROR(IF($A241="HDC",IF(VLOOKUP($C241,hdc!$B$2:$F$1600,4,FALSE())="","",VLOOKUP($C241,hdc!$B$2:$F$1600,4,FALSE())),IF($A241="NAUTICS",IF(VLOOKUP($C241,nautics!$B$2:$F$1200,4,FALSE())="","",VLOOKUP($C241,nautics!$B$2:$F$1200,4,FALSE())),IF($A241="ST",IF(VLOOKUP($C241,st!$B$2:$F$400,4,FALSE())="","",VLOOKUP($C241,st!$B$2:$F$400,4,FALSE())),""))),"")</f>
        <v/>
      </c>
      <c r="G241" s="35" t="str">
        <f>IFERROR(IF($A241="HDC",IF(VLOOKUP($C241,hdc!$B$2:$F$1600,5,FALSE())="","",VLOOKUP($C241,hdc!$B$2:$F$1600,5,FALSE())),IF($A241="NAUTICS",IF(VLOOKUP($C241,nautics!$B$2:$F$1200,5,FALSE())="","",VLOOKUP($C241,nautics!$B$2:$F$1200,5,FALSE())),IF($A241="ST",IF(VLOOKUP($C241,st!$B$2:$F$400,5,FALSE())="","",VLOOKUP($C241,st!$B$2:$F$400,5,FALSE())),""))),"")</f>
        <v/>
      </c>
      <c r="H241" s="35" t="s">
        <v>167</v>
      </c>
      <c r="I241" s="35" t="s">
        <v>31</v>
      </c>
      <c r="J241" s="35" t="s">
        <v>2873</v>
      </c>
      <c r="K241" s="35">
        <f t="shared" si="0"/>
        <v>11</v>
      </c>
      <c r="L241" s="35" t="s">
        <v>2866</v>
      </c>
      <c r="M241" s="35" t="s">
        <v>2006</v>
      </c>
      <c r="N241" s="35" t="s">
        <v>511</v>
      </c>
      <c r="O241" s="35" t="s">
        <v>513</v>
      </c>
      <c r="P241" s="35" t="s">
        <v>2877</v>
      </c>
      <c r="Q241" s="35" t="s">
        <v>2006</v>
      </c>
      <c r="R241" s="35" t="s">
        <v>965</v>
      </c>
      <c r="S241" s="35" t="s">
        <v>511</v>
      </c>
      <c r="T241" s="35" t="s">
        <v>513</v>
      </c>
      <c r="U241" s="35" t="s">
        <v>2880</v>
      </c>
      <c r="W241" s="35" t="s">
        <v>78</v>
      </c>
      <c r="X241" s="35" t="s">
        <v>59</v>
      </c>
      <c r="Y241" s="35" t="s">
        <v>2869</v>
      </c>
      <c r="Z241" s="35" t="s">
        <v>2479</v>
      </c>
    </row>
    <row r="242" spans="1:26" ht="15" customHeight="1">
      <c r="A242" s="35" t="s">
        <v>1300</v>
      </c>
      <c r="B242" s="35" t="s">
        <v>677</v>
      </c>
      <c r="C242" s="35" t="s">
        <v>2882</v>
      </c>
      <c r="D242" s="35">
        <f>IFERROR(IF($A242="HDC",IF(VLOOKUP($C242,hdc!$B$2:$F$1600,2,FALSE())="","",VLOOKUP($C242,hdc!$B$2:$F$1600,2,FALSE())),IF($A242="NAUTICS",IF(VLOOKUP($C242,nautics!$B$2:$F$1200,2,FALSE())="","",VLOOKUP($C242,nautics!$B$2:$F$1200,2,FALSE())),IF($A242="ST",IF(VLOOKUP($C242,st!$B$2:$F$400,2,FALSE())="","",VLOOKUP($C242,st!$B$2:$F$400,2,FALSE())),""))),"")</f>
        <v>1</v>
      </c>
      <c r="E242" s="35">
        <f>IFERROR(IF($A242="HDC",IF(VLOOKUP($C242,hdc!$B$2:$F$1600,3,FALSE())="","",VLOOKUP($C242,hdc!$B$2:$F$1600,3,FALSE())),IF($A242="NAUTICS",IF(VLOOKUP($C242,nautics!$B$2:$F$1200,3,FALSE())="","",VLOOKUP($C242,nautics!$B$2:$F$1200,3,FALSE())),IF($A242="ST",IF(VLOOKUP($C242,st!$B$2:$F$400,3,FALSE())="","",VLOOKUP($C242,st!$B$2:$F$400,3,FALSE())),""))),"")</f>
        <v>1</v>
      </c>
      <c r="F242" s="35" t="str">
        <f>IFERROR(IF($A242="HDC",IF(VLOOKUP($C242,hdc!$B$2:$F$1600,4,FALSE())="","",VLOOKUP($C242,hdc!$B$2:$F$1600,4,FALSE())),IF($A242="NAUTICS",IF(VLOOKUP($C242,nautics!$B$2:$F$1200,4,FALSE())="","",VLOOKUP($C242,nautics!$B$2:$F$1200,4,FALSE())),IF($A242="ST",IF(VLOOKUP($C242,st!$B$2:$F$400,4,FALSE())="","",VLOOKUP($C242,st!$B$2:$F$400,4,FALSE())),""))),"")</f>
        <v/>
      </c>
      <c r="G242" s="35" t="str">
        <f>IFERROR(IF($A242="HDC",IF(VLOOKUP($C242,hdc!$B$2:$F$1600,5,FALSE())="","",VLOOKUP($C242,hdc!$B$2:$F$1600,5,FALSE())),IF($A242="NAUTICS",IF(VLOOKUP($C242,nautics!$B$2:$F$1200,5,FALSE())="","",VLOOKUP($C242,nautics!$B$2:$F$1200,5,FALSE())),IF($A242="ST",IF(VLOOKUP($C242,st!$B$2:$F$400,5,FALSE())="","",VLOOKUP($C242,st!$B$2:$F$400,5,FALSE())),""))),"")</f>
        <v/>
      </c>
      <c r="H242" s="35" t="s">
        <v>167</v>
      </c>
      <c r="I242" s="35" t="s">
        <v>31</v>
      </c>
      <c r="J242" s="35" t="s">
        <v>2884</v>
      </c>
      <c r="K242" s="35">
        <f t="shared" si="0"/>
        <v>9</v>
      </c>
      <c r="L242" s="35" t="s">
        <v>2887</v>
      </c>
      <c r="M242" s="35" t="s">
        <v>2383</v>
      </c>
      <c r="N242" s="35" t="s">
        <v>511</v>
      </c>
      <c r="O242" s="35" t="s">
        <v>513</v>
      </c>
      <c r="P242" s="35" t="s">
        <v>2877</v>
      </c>
      <c r="Q242" s="35" t="s">
        <v>2006</v>
      </c>
      <c r="R242" s="35" t="s">
        <v>247</v>
      </c>
      <c r="S242" s="35" t="s">
        <v>511</v>
      </c>
      <c r="T242" s="35" t="s">
        <v>513</v>
      </c>
      <c r="U242" s="35" t="s">
        <v>89</v>
      </c>
      <c r="W242" s="35" t="s">
        <v>78</v>
      </c>
      <c r="X242" s="35" t="s">
        <v>2891</v>
      </c>
      <c r="Y242" s="35" t="s">
        <v>89</v>
      </c>
      <c r="Z242" s="35" t="s">
        <v>89</v>
      </c>
    </row>
    <row r="243" spans="1:26" ht="15" customHeight="1">
      <c r="A243" s="35" t="s">
        <v>1300</v>
      </c>
      <c r="B243" s="35" t="s">
        <v>677</v>
      </c>
      <c r="C243" s="35" t="s">
        <v>2892</v>
      </c>
      <c r="D243" s="35">
        <f>IFERROR(IF($A243="HDC",IF(VLOOKUP($C243,hdc!$B$2:$F$1600,2,FALSE())="","",VLOOKUP($C243,hdc!$B$2:$F$1600,2,FALSE())),IF($A243="NAUTICS",IF(VLOOKUP($C243,nautics!$B$2:$F$1200,2,FALSE())="","",VLOOKUP($C243,nautics!$B$2:$F$1200,2,FALSE())),IF($A243="ST",IF(VLOOKUP($C243,st!$B$2:$F$400,2,FALSE())="","",VLOOKUP($C243,st!$B$2:$F$400,2,FALSE())),""))),"")</f>
        <v>1</v>
      </c>
      <c r="E243" s="35">
        <f>IFERROR(IF($A243="HDC",IF(VLOOKUP($C243,hdc!$B$2:$F$1600,3,FALSE())="","",VLOOKUP($C243,hdc!$B$2:$F$1600,3,FALSE())),IF($A243="NAUTICS",IF(VLOOKUP($C243,nautics!$B$2:$F$1200,3,FALSE())="","",VLOOKUP($C243,nautics!$B$2:$F$1200,3,FALSE())),IF($A243="ST",IF(VLOOKUP($C243,st!$B$2:$F$400,3,FALSE())="","",VLOOKUP($C243,st!$B$2:$F$400,3,FALSE())),""))),"")</f>
        <v>1</v>
      </c>
      <c r="F243" s="35" t="str">
        <f>IFERROR(IF($A243="HDC",IF(VLOOKUP($C243,hdc!$B$2:$F$1600,4,FALSE())="","",VLOOKUP($C243,hdc!$B$2:$F$1600,4,FALSE())),IF($A243="NAUTICS",IF(VLOOKUP($C243,nautics!$B$2:$F$1200,4,FALSE())="","",VLOOKUP($C243,nautics!$B$2:$F$1200,4,FALSE())),IF($A243="ST",IF(VLOOKUP($C243,st!$B$2:$F$400,4,FALSE())="","",VLOOKUP($C243,st!$B$2:$F$400,4,FALSE())),""))),"")</f>
        <v/>
      </c>
      <c r="G243" s="35" t="str">
        <f>IFERROR(IF($A243="HDC",IF(VLOOKUP($C243,hdc!$B$2:$F$1600,5,FALSE())="","",VLOOKUP($C243,hdc!$B$2:$F$1600,5,FALSE())),IF($A243="NAUTICS",IF(VLOOKUP($C243,nautics!$B$2:$F$1200,5,FALSE())="","",VLOOKUP($C243,nautics!$B$2:$F$1200,5,FALSE())),IF($A243="ST",IF(VLOOKUP($C243,st!$B$2:$F$400,5,FALSE())="","",VLOOKUP($C243,st!$B$2:$F$400,5,FALSE())),""))),"")</f>
        <v/>
      </c>
      <c r="H243" s="35" t="s">
        <v>167</v>
      </c>
      <c r="I243" s="35" t="s">
        <v>31</v>
      </c>
      <c r="J243" s="35" t="s">
        <v>2581</v>
      </c>
      <c r="K243" s="35">
        <f t="shared" si="0"/>
        <v>12</v>
      </c>
      <c r="L243" s="35" t="s">
        <v>2895</v>
      </c>
      <c r="M243" s="35" t="s">
        <v>2033</v>
      </c>
      <c r="N243" s="35" t="s">
        <v>2490</v>
      </c>
      <c r="O243" s="35" t="s">
        <v>2492</v>
      </c>
      <c r="P243" s="35" t="s">
        <v>2887</v>
      </c>
      <c r="Q243" s="35" t="s">
        <v>2383</v>
      </c>
      <c r="R243" s="35" t="s">
        <v>1071</v>
      </c>
      <c r="S243" s="35" t="s">
        <v>511</v>
      </c>
      <c r="T243" s="35" t="s">
        <v>513</v>
      </c>
      <c r="U243" s="35" t="s">
        <v>2899</v>
      </c>
      <c r="W243" s="35" t="s">
        <v>57</v>
      </c>
      <c r="X243" s="35" t="s">
        <v>2901</v>
      </c>
      <c r="Y243" s="35" t="s">
        <v>2902</v>
      </c>
      <c r="Z243" s="35" t="s">
        <v>2479</v>
      </c>
    </row>
    <row r="244" spans="1:26" ht="15" customHeight="1">
      <c r="A244" s="35" t="s">
        <v>1300</v>
      </c>
      <c r="B244" s="35" t="s">
        <v>677</v>
      </c>
      <c r="C244" s="35" t="s">
        <v>2905</v>
      </c>
      <c r="D244" s="35">
        <f>IFERROR(IF($A244="HDC",IF(VLOOKUP($C244,hdc!$B$2:$F$1600,2,FALSE())="","",VLOOKUP($C244,hdc!$B$2:$F$1600,2,FALSE())),IF($A244="NAUTICS",IF(VLOOKUP($C244,nautics!$B$2:$F$1200,2,FALSE())="","",VLOOKUP($C244,nautics!$B$2:$F$1200,2,FALSE())),IF($A244="ST",IF(VLOOKUP($C244,st!$B$2:$F$400,2,FALSE())="","",VLOOKUP($C244,st!$B$2:$F$400,2,FALSE())),""))),"")</f>
        <v>1</v>
      </c>
      <c r="E244" s="35">
        <f>IFERROR(IF($A244="HDC",IF(VLOOKUP($C244,hdc!$B$2:$F$1600,3,FALSE())="","",VLOOKUP($C244,hdc!$B$2:$F$1600,3,FALSE())),IF($A244="NAUTICS",IF(VLOOKUP($C244,nautics!$B$2:$F$1200,3,FALSE())="","",VLOOKUP($C244,nautics!$B$2:$F$1200,3,FALSE())),IF($A244="ST",IF(VLOOKUP($C244,st!$B$2:$F$400,3,FALSE())="","",VLOOKUP($C244,st!$B$2:$F$400,3,FALSE())),""))),"")</f>
        <v>1</v>
      </c>
      <c r="F244" s="35" t="str">
        <f>IFERROR(IF($A244="HDC",IF(VLOOKUP($C244,hdc!$B$2:$F$1600,4,FALSE())="","",VLOOKUP($C244,hdc!$B$2:$F$1600,4,FALSE())),IF($A244="NAUTICS",IF(VLOOKUP($C244,nautics!$B$2:$F$1200,4,FALSE())="","",VLOOKUP($C244,nautics!$B$2:$F$1200,4,FALSE())),IF($A244="ST",IF(VLOOKUP($C244,st!$B$2:$F$400,4,FALSE())="","",VLOOKUP($C244,st!$B$2:$F$400,4,FALSE())),""))),"")</f>
        <v/>
      </c>
      <c r="G244" s="35" t="str">
        <f>IFERROR(IF($A244="HDC",IF(VLOOKUP($C244,hdc!$B$2:$F$1600,5,FALSE())="","",VLOOKUP($C244,hdc!$B$2:$F$1600,5,FALSE())),IF($A244="NAUTICS",IF(VLOOKUP($C244,nautics!$B$2:$F$1200,5,FALSE())="","",VLOOKUP($C244,nautics!$B$2:$F$1200,5,FALSE())),IF($A244="ST",IF(VLOOKUP($C244,st!$B$2:$F$400,5,FALSE())="","",VLOOKUP($C244,st!$B$2:$F$400,5,FALSE())),""))),"")</f>
        <v/>
      </c>
      <c r="H244" s="35" t="s">
        <v>167</v>
      </c>
      <c r="I244" s="35" t="s">
        <v>31</v>
      </c>
      <c r="J244" s="35" t="s">
        <v>2909</v>
      </c>
      <c r="K244" s="35">
        <f t="shared" si="0"/>
        <v>14</v>
      </c>
      <c r="L244" s="35" t="s">
        <v>2887</v>
      </c>
      <c r="M244" s="35" t="s">
        <v>2383</v>
      </c>
      <c r="N244" s="35" t="s">
        <v>511</v>
      </c>
      <c r="O244" s="35" t="s">
        <v>513</v>
      </c>
      <c r="P244" s="35" t="s">
        <v>2911</v>
      </c>
      <c r="Q244" s="35" t="s">
        <v>2006</v>
      </c>
      <c r="R244" s="35" t="s">
        <v>52</v>
      </c>
      <c r="S244" s="35" t="s">
        <v>511</v>
      </c>
      <c r="T244" s="35" t="s">
        <v>513</v>
      </c>
      <c r="U244" s="35" t="s">
        <v>2912</v>
      </c>
      <c r="W244" s="35" t="s">
        <v>78</v>
      </c>
      <c r="X244" s="35" t="s">
        <v>2891</v>
      </c>
      <c r="Y244" s="35" t="s">
        <v>2479</v>
      </c>
      <c r="Z244" s="35" t="s">
        <v>2915</v>
      </c>
    </row>
    <row r="245" spans="1:26" ht="15" customHeight="1">
      <c r="A245" s="35" t="s">
        <v>1300</v>
      </c>
      <c r="B245" s="35" t="s">
        <v>677</v>
      </c>
      <c r="C245" s="35" t="s">
        <v>2917</v>
      </c>
      <c r="D245" s="35">
        <f>IFERROR(IF($A245="HDC",IF(VLOOKUP($C245,hdc!$B$2:$F$1600,2,FALSE())="","",VLOOKUP($C245,hdc!$B$2:$F$1600,2,FALSE())),IF($A245="NAUTICS",IF(VLOOKUP($C245,nautics!$B$2:$F$1200,2,FALSE())="","",VLOOKUP($C245,nautics!$B$2:$F$1200,2,FALSE())),IF($A245="ST",IF(VLOOKUP($C245,st!$B$2:$F$400,2,FALSE())="","",VLOOKUP($C245,st!$B$2:$F$400,2,FALSE())),""))),"")</f>
        <v>1</v>
      </c>
      <c r="E245" s="35">
        <f>IFERROR(IF($A245="HDC",IF(VLOOKUP($C245,hdc!$B$2:$F$1600,3,FALSE())="","",VLOOKUP($C245,hdc!$B$2:$F$1600,3,FALSE())),IF($A245="NAUTICS",IF(VLOOKUP($C245,nautics!$B$2:$F$1200,3,FALSE())="","",VLOOKUP($C245,nautics!$B$2:$F$1200,3,FALSE())),IF($A245="ST",IF(VLOOKUP($C245,st!$B$2:$F$400,3,FALSE())="","",VLOOKUP($C245,st!$B$2:$F$400,3,FALSE())),""))),"")</f>
        <v>1</v>
      </c>
      <c r="F245" s="35" t="str">
        <f>IFERROR(IF($A245="HDC",IF(VLOOKUP($C245,hdc!$B$2:$F$1600,4,FALSE())="","",VLOOKUP($C245,hdc!$B$2:$F$1600,4,FALSE())),IF($A245="NAUTICS",IF(VLOOKUP($C245,nautics!$B$2:$F$1200,4,FALSE())="","",VLOOKUP($C245,nautics!$B$2:$F$1200,4,FALSE())),IF($A245="ST",IF(VLOOKUP($C245,st!$B$2:$F$400,4,FALSE())="","",VLOOKUP($C245,st!$B$2:$F$400,4,FALSE())),""))),"")</f>
        <v/>
      </c>
      <c r="G245" s="35" t="str">
        <f>IFERROR(IF($A245="HDC",IF(VLOOKUP($C245,hdc!$B$2:$F$1600,5,FALSE())="","",VLOOKUP($C245,hdc!$B$2:$F$1600,5,FALSE())),IF($A245="NAUTICS",IF(VLOOKUP($C245,nautics!$B$2:$F$1200,5,FALSE())="","",VLOOKUP($C245,nautics!$B$2:$F$1200,5,FALSE())),IF($A245="ST",IF(VLOOKUP($C245,st!$B$2:$F$400,5,FALSE())="","",VLOOKUP($C245,st!$B$2:$F$400,5,FALSE())),""))),"")</f>
        <v/>
      </c>
      <c r="H245" s="35" t="s">
        <v>167</v>
      </c>
      <c r="I245" s="35" t="s">
        <v>31</v>
      </c>
      <c r="J245" s="35" t="s">
        <v>1187</v>
      </c>
      <c r="K245" s="35">
        <f t="shared" si="0"/>
        <v>31</v>
      </c>
      <c r="L245" s="35" t="s">
        <v>2911</v>
      </c>
      <c r="M245" s="35" t="s">
        <v>2006</v>
      </c>
      <c r="N245" s="35" t="s">
        <v>511</v>
      </c>
      <c r="O245" s="35" t="s">
        <v>513</v>
      </c>
      <c r="P245" s="35" t="s">
        <v>2919</v>
      </c>
      <c r="Q245" s="35" t="s">
        <v>2006</v>
      </c>
      <c r="R245" s="35" t="s">
        <v>52</v>
      </c>
      <c r="S245" s="35" t="s">
        <v>2922</v>
      </c>
      <c r="T245" s="35" t="s">
        <v>2924</v>
      </c>
      <c r="U245" s="35" t="s">
        <v>2925</v>
      </c>
      <c r="W245" s="35" t="s">
        <v>57</v>
      </c>
      <c r="X245" s="35" t="s">
        <v>59</v>
      </c>
      <c r="Y245" s="35" t="s">
        <v>2915</v>
      </c>
      <c r="Z245" s="35" t="s">
        <v>2928</v>
      </c>
    </row>
    <row r="246" spans="1:26" ht="15" customHeight="1">
      <c r="A246" s="35" t="s">
        <v>1300</v>
      </c>
      <c r="B246" s="35" t="s">
        <v>677</v>
      </c>
      <c r="C246" s="35" t="s">
        <v>2929</v>
      </c>
      <c r="D246" s="35">
        <f>IFERROR(IF($A246="HDC",IF(VLOOKUP($C246,hdc!$B$2:$F$1600,2,FALSE())="","",VLOOKUP($C246,hdc!$B$2:$F$1600,2,FALSE())),IF($A246="NAUTICS",IF(VLOOKUP($C246,nautics!$B$2:$F$1200,2,FALSE())="","",VLOOKUP($C246,nautics!$B$2:$F$1200,2,FALSE())),IF($A246="ST",IF(VLOOKUP($C246,st!$B$2:$F$400,2,FALSE())="","",VLOOKUP($C246,st!$B$2:$F$400,2,FALSE())),""))),"")</f>
        <v>1</v>
      </c>
      <c r="E246" s="35">
        <f>IFERROR(IF($A246="HDC",IF(VLOOKUP($C246,hdc!$B$2:$F$1600,3,FALSE())="","",VLOOKUP($C246,hdc!$B$2:$F$1600,3,FALSE())),IF($A246="NAUTICS",IF(VLOOKUP($C246,nautics!$B$2:$F$1200,3,FALSE())="","",VLOOKUP($C246,nautics!$B$2:$F$1200,3,FALSE())),IF($A246="ST",IF(VLOOKUP($C246,st!$B$2:$F$400,3,FALSE())="","",VLOOKUP($C246,st!$B$2:$F$400,3,FALSE())),""))),"")</f>
        <v>1</v>
      </c>
      <c r="F246" s="35" t="str">
        <f>IFERROR(IF($A246="HDC",IF(VLOOKUP($C246,hdc!$B$2:$F$1600,4,FALSE())="","",VLOOKUP($C246,hdc!$B$2:$F$1600,4,FALSE())),IF($A246="NAUTICS",IF(VLOOKUP($C246,nautics!$B$2:$F$1200,4,FALSE())="","",VLOOKUP($C246,nautics!$B$2:$F$1200,4,FALSE())),IF($A246="ST",IF(VLOOKUP($C246,st!$B$2:$F$400,4,FALSE())="","",VLOOKUP($C246,st!$B$2:$F$400,4,FALSE())),""))),"")</f>
        <v/>
      </c>
      <c r="G246" s="35" t="str">
        <f>IFERROR(IF($A246="HDC",IF(VLOOKUP($C246,hdc!$B$2:$F$1600,5,FALSE())="","",VLOOKUP($C246,hdc!$B$2:$F$1600,5,FALSE())),IF($A246="NAUTICS",IF(VLOOKUP($C246,nautics!$B$2:$F$1200,5,FALSE())="","",VLOOKUP($C246,nautics!$B$2:$F$1200,5,FALSE())),IF($A246="ST",IF(VLOOKUP($C246,st!$B$2:$F$400,5,FALSE())="","",VLOOKUP($C246,st!$B$2:$F$400,5,FALSE())),""))),"")</f>
        <v/>
      </c>
      <c r="H246" s="35" t="s">
        <v>167</v>
      </c>
      <c r="I246" s="35" t="s">
        <v>31</v>
      </c>
      <c r="J246" s="35" t="s">
        <v>2933</v>
      </c>
      <c r="K246" s="35">
        <f t="shared" si="0"/>
        <v>12</v>
      </c>
      <c r="L246" s="35" t="s">
        <v>2935</v>
      </c>
      <c r="M246" s="35" t="s">
        <v>2383</v>
      </c>
      <c r="N246" s="35" t="s">
        <v>2922</v>
      </c>
      <c r="O246" s="35" t="s">
        <v>2924</v>
      </c>
      <c r="P246" s="35" t="s">
        <v>2919</v>
      </c>
      <c r="Q246" s="35" t="s">
        <v>2006</v>
      </c>
      <c r="R246" s="35" t="s">
        <v>293</v>
      </c>
      <c r="S246" s="35" t="s">
        <v>2922</v>
      </c>
      <c r="T246" s="35" t="s">
        <v>2924</v>
      </c>
      <c r="U246" s="35" t="s">
        <v>2939</v>
      </c>
      <c r="W246" s="35" t="s">
        <v>78</v>
      </c>
      <c r="X246" s="35" t="s">
        <v>2941</v>
      </c>
      <c r="Y246" s="35" t="s">
        <v>2942</v>
      </c>
      <c r="Z246" s="35" t="s">
        <v>2943</v>
      </c>
    </row>
    <row r="247" spans="1:26" ht="15" customHeight="1">
      <c r="A247" s="35" t="s">
        <v>1300</v>
      </c>
      <c r="B247" s="35" t="s">
        <v>677</v>
      </c>
      <c r="C247" s="35" t="s">
        <v>2945</v>
      </c>
      <c r="D247" s="35">
        <f>IFERROR(IF($A247="HDC",IF(VLOOKUP($C247,hdc!$B$2:$F$1600,2,FALSE())="","",VLOOKUP($C247,hdc!$B$2:$F$1600,2,FALSE())),IF($A247="NAUTICS",IF(VLOOKUP($C247,nautics!$B$2:$F$1200,2,FALSE())="","",VLOOKUP($C247,nautics!$B$2:$F$1200,2,FALSE())),IF($A247="ST",IF(VLOOKUP($C247,st!$B$2:$F$400,2,FALSE())="","",VLOOKUP($C247,st!$B$2:$F$400,2,FALSE())),""))),"")</f>
        <v>1</v>
      </c>
      <c r="E247" s="35">
        <f>IFERROR(IF($A247="HDC",IF(VLOOKUP($C247,hdc!$B$2:$F$1600,3,FALSE())="","",VLOOKUP($C247,hdc!$B$2:$F$1600,3,FALSE())),IF($A247="NAUTICS",IF(VLOOKUP($C247,nautics!$B$2:$F$1200,3,FALSE())="","",VLOOKUP($C247,nautics!$B$2:$F$1200,3,FALSE())),IF($A247="ST",IF(VLOOKUP($C247,st!$B$2:$F$400,3,FALSE())="","",VLOOKUP($C247,st!$B$2:$F$400,3,FALSE())),""))),"")</f>
        <v>1</v>
      </c>
      <c r="F247" s="35" t="str">
        <f>IFERROR(IF($A247="HDC",IF(VLOOKUP($C247,hdc!$B$2:$F$1600,4,FALSE())="","",VLOOKUP($C247,hdc!$B$2:$F$1600,4,FALSE())),IF($A247="NAUTICS",IF(VLOOKUP($C247,nautics!$B$2:$F$1200,4,FALSE())="","",VLOOKUP($C247,nautics!$B$2:$F$1200,4,FALSE())),IF($A247="ST",IF(VLOOKUP($C247,st!$B$2:$F$400,4,FALSE())="","",VLOOKUP($C247,st!$B$2:$F$400,4,FALSE())),""))),"")</f>
        <v/>
      </c>
      <c r="G247" s="35" t="str">
        <f>IFERROR(IF($A247="HDC",IF(VLOOKUP($C247,hdc!$B$2:$F$1600,5,FALSE())="","",VLOOKUP($C247,hdc!$B$2:$F$1600,5,FALSE())),IF($A247="NAUTICS",IF(VLOOKUP($C247,nautics!$B$2:$F$1200,5,FALSE())="","",VLOOKUP($C247,nautics!$B$2:$F$1200,5,FALSE())),IF($A247="ST",IF(VLOOKUP($C247,st!$B$2:$F$400,5,FALSE())="","",VLOOKUP($C247,st!$B$2:$F$400,5,FALSE())),""))),"")</f>
        <v/>
      </c>
      <c r="H247" s="35" t="s">
        <v>167</v>
      </c>
      <c r="I247" s="35" t="s">
        <v>31</v>
      </c>
      <c r="J247" s="35" t="s">
        <v>2949</v>
      </c>
      <c r="K247" s="35">
        <f t="shared" si="0"/>
        <v>10</v>
      </c>
      <c r="L247" s="35" t="s">
        <v>2951</v>
      </c>
      <c r="M247" s="35" t="s">
        <v>2953</v>
      </c>
      <c r="N247" s="35" t="s">
        <v>2954</v>
      </c>
      <c r="O247" s="35" t="s">
        <v>2485</v>
      </c>
      <c r="P247" s="35" t="s">
        <v>2935</v>
      </c>
      <c r="Q247" s="35" t="s">
        <v>2383</v>
      </c>
      <c r="R247" s="35" t="s">
        <v>247</v>
      </c>
      <c r="S247" s="35" t="s">
        <v>2922</v>
      </c>
      <c r="T247" s="35" t="s">
        <v>2924</v>
      </c>
      <c r="U247" s="35" t="s">
        <v>89</v>
      </c>
      <c r="W247" s="35" t="s">
        <v>57</v>
      </c>
      <c r="X247" s="35" t="s">
        <v>2958</v>
      </c>
      <c r="Y247" s="35" t="s">
        <v>89</v>
      </c>
      <c r="Z247" s="35" t="s">
        <v>89</v>
      </c>
    </row>
    <row r="248" spans="1:26" ht="15" customHeight="1">
      <c r="A248" s="35" t="s">
        <v>1300</v>
      </c>
      <c r="B248" s="35" t="s">
        <v>677</v>
      </c>
      <c r="C248" s="35" t="s">
        <v>2959</v>
      </c>
      <c r="D248" s="35">
        <f>IFERROR(IF($A248="HDC",IF(VLOOKUP($C248,hdc!$B$2:$F$1600,2,FALSE())="","",VLOOKUP($C248,hdc!$B$2:$F$1600,2,FALSE())),IF($A248="NAUTICS",IF(VLOOKUP($C248,nautics!$B$2:$F$1200,2,FALSE())="","",VLOOKUP($C248,nautics!$B$2:$F$1200,2,FALSE())),IF($A248="ST",IF(VLOOKUP($C248,st!$B$2:$F$400,2,FALSE())="","",VLOOKUP($C248,st!$B$2:$F$400,2,FALSE())),""))),"")</f>
        <v>1</v>
      </c>
      <c r="E248" s="35">
        <f>IFERROR(IF($A248="HDC",IF(VLOOKUP($C248,hdc!$B$2:$F$1600,3,FALSE())="","",VLOOKUP($C248,hdc!$B$2:$F$1600,3,FALSE())),IF($A248="NAUTICS",IF(VLOOKUP($C248,nautics!$B$2:$F$1200,3,FALSE())="","",VLOOKUP($C248,nautics!$B$2:$F$1200,3,FALSE())),IF($A248="ST",IF(VLOOKUP($C248,st!$B$2:$F$400,3,FALSE())="","",VLOOKUP($C248,st!$B$2:$F$400,3,FALSE())),""))),"")</f>
        <v>1</v>
      </c>
      <c r="F248" s="35" t="str">
        <f>IFERROR(IF($A248="HDC",IF(VLOOKUP($C248,hdc!$B$2:$F$1600,4,FALSE())="","",VLOOKUP($C248,hdc!$B$2:$F$1600,4,FALSE())),IF($A248="NAUTICS",IF(VLOOKUP($C248,nautics!$B$2:$F$1200,4,FALSE())="","",VLOOKUP($C248,nautics!$B$2:$F$1200,4,FALSE())),IF($A248="ST",IF(VLOOKUP($C248,st!$B$2:$F$400,4,FALSE())="","",VLOOKUP($C248,st!$B$2:$F$400,4,FALSE())),""))),"")</f>
        <v/>
      </c>
      <c r="G248" s="35" t="str">
        <f>IFERROR(IF($A248="HDC",IF(VLOOKUP($C248,hdc!$B$2:$F$1600,5,FALSE())="","",VLOOKUP($C248,hdc!$B$2:$F$1600,5,FALSE())),IF($A248="NAUTICS",IF(VLOOKUP($C248,nautics!$B$2:$F$1200,5,FALSE())="","",VLOOKUP($C248,nautics!$B$2:$F$1200,5,FALSE())),IF($A248="ST",IF(VLOOKUP($C248,st!$B$2:$F$400,5,FALSE())="","",VLOOKUP($C248,st!$B$2:$F$400,5,FALSE())),""))),"")</f>
        <v/>
      </c>
      <c r="H248" s="35" t="s">
        <v>167</v>
      </c>
      <c r="I248" s="35" t="s">
        <v>31</v>
      </c>
      <c r="J248" s="35" t="s">
        <v>2962</v>
      </c>
      <c r="K248" s="35">
        <f t="shared" si="0"/>
        <v>7</v>
      </c>
      <c r="L248" s="35" t="s">
        <v>2935</v>
      </c>
      <c r="M248" s="35" t="s">
        <v>2383</v>
      </c>
      <c r="N248" s="35" t="s">
        <v>2922</v>
      </c>
      <c r="O248" s="35" t="s">
        <v>2924</v>
      </c>
      <c r="P248" s="35" t="s">
        <v>2964</v>
      </c>
      <c r="Q248" s="35" t="s">
        <v>2006</v>
      </c>
      <c r="R248" s="35" t="s">
        <v>258</v>
      </c>
      <c r="S248" s="35" t="s">
        <v>2922</v>
      </c>
      <c r="T248" s="35" t="s">
        <v>2924</v>
      </c>
      <c r="U248" s="35" t="s">
        <v>2965</v>
      </c>
      <c r="W248" s="35" t="s">
        <v>78</v>
      </c>
      <c r="X248" s="35" t="s">
        <v>2967</v>
      </c>
      <c r="Y248" s="35" t="s">
        <v>2942</v>
      </c>
      <c r="Z248" s="35" t="s">
        <v>2969</v>
      </c>
    </row>
    <row r="249" spans="1:26" ht="15" customHeight="1">
      <c r="A249" s="35" t="s">
        <v>1300</v>
      </c>
      <c r="B249" s="35" t="s">
        <v>677</v>
      </c>
      <c r="C249" s="35" t="s">
        <v>2971</v>
      </c>
      <c r="D249" s="35">
        <f>IFERROR(IF($A249="HDC",IF(VLOOKUP($C249,hdc!$B$2:$F$1600,2,FALSE())="","",VLOOKUP($C249,hdc!$B$2:$F$1600,2,FALSE())),IF($A249="NAUTICS",IF(VLOOKUP($C249,nautics!$B$2:$F$1200,2,FALSE())="","",VLOOKUP($C249,nautics!$B$2:$F$1200,2,FALSE())),IF($A249="ST",IF(VLOOKUP($C249,st!$B$2:$F$400,2,FALSE())="","",VLOOKUP($C249,st!$B$2:$F$400,2,FALSE())),""))),"")</f>
        <v>1</v>
      </c>
      <c r="E249" s="35">
        <f>IFERROR(IF($A249="HDC",IF(VLOOKUP($C249,hdc!$B$2:$F$1600,3,FALSE())="","",VLOOKUP($C249,hdc!$B$2:$F$1600,3,FALSE())),IF($A249="NAUTICS",IF(VLOOKUP($C249,nautics!$B$2:$F$1200,3,FALSE())="","",VLOOKUP($C249,nautics!$B$2:$F$1200,3,FALSE())),IF($A249="ST",IF(VLOOKUP($C249,st!$B$2:$F$400,3,FALSE())="","",VLOOKUP($C249,st!$B$2:$F$400,3,FALSE())),""))),"")</f>
        <v>1</v>
      </c>
      <c r="F249" s="35" t="str">
        <f>IFERROR(IF($A249="HDC",IF(VLOOKUP($C249,hdc!$B$2:$F$1600,4,FALSE())="","",VLOOKUP($C249,hdc!$B$2:$F$1600,4,FALSE())),IF($A249="NAUTICS",IF(VLOOKUP($C249,nautics!$B$2:$F$1200,4,FALSE())="","",VLOOKUP($C249,nautics!$B$2:$F$1200,4,FALSE())),IF($A249="ST",IF(VLOOKUP($C249,st!$B$2:$F$400,4,FALSE())="","",VLOOKUP($C249,st!$B$2:$F$400,4,FALSE())),""))),"")</f>
        <v/>
      </c>
      <c r="G249" s="35" t="str">
        <f>IFERROR(IF($A249="HDC",IF(VLOOKUP($C249,hdc!$B$2:$F$1600,5,FALSE())="","",VLOOKUP($C249,hdc!$B$2:$F$1600,5,FALSE())),IF($A249="NAUTICS",IF(VLOOKUP($C249,nautics!$B$2:$F$1200,5,FALSE())="","",VLOOKUP($C249,nautics!$B$2:$F$1200,5,FALSE())),IF($A249="ST",IF(VLOOKUP($C249,st!$B$2:$F$400,5,FALSE())="","",VLOOKUP($C249,st!$B$2:$F$400,5,FALSE())),""))),"")</f>
        <v/>
      </c>
      <c r="H249" s="35" t="s">
        <v>167</v>
      </c>
      <c r="I249" s="35" t="s">
        <v>31</v>
      </c>
      <c r="J249" s="35" t="s">
        <v>249</v>
      </c>
      <c r="K249" s="35">
        <f t="shared" si="0"/>
        <v>14</v>
      </c>
      <c r="L249" s="35" t="s">
        <v>2974</v>
      </c>
      <c r="M249" s="35" t="s">
        <v>2006</v>
      </c>
      <c r="N249" s="35" t="s">
        <v>2922</v>
      </c>
      <c r="O249" s="35" t="s">
        <v>2924</v>
      </c>
      <c r="P249" s="35" t="s">
        <v>2964</v>
      </c>
      <c r="Q249" s="35" t="s">
        <v>2006</v>
      </c>
      <c r="R249" s="35" t="s">
        <v>293</v>
      </c>
      <c r="S249" s="35" t="s">
        <v>2922</v>
      </c>
      <c r="T249" s="35" t="s">
        <v>2924</v>
      </c>
      <c r="U249" s="35" t="s">
        <v>2976</v>
      </c>
      <c r="W249" s="35" t="s">
        <v>78</v>
      </c>
      <c r="X249" s="35" t="s">
        <v>59</v>
      </c>
      <c r="Y249" s="35" t="s">
        <v>2978</v>
      </c>
      <c r="Z249" s="35" t="s">
        <v>2980</v>
      </c>
    </row>
    <row r="250" spans="1:26" ht="15" customHeight="1">
      <c r="A250" s="35" t="s">
        <v>1300</v>
      </c>
      <c r="B250" s="35" t="s">
        <v>677</v>
      </c>
      <c r="C250" s="35" t="s">
        <v>2982</v>
      </c>
      <c r="D250" s="35">
        <f>IFERROR(IF($A250="HDC",IF(VLOOKUP($C250,hdc!$B$2:$F$1600,2,FALSE())="","",VLOOKUP($C250,hdc!$B$2:$F$1600,2,FALSE())),IF($A250="NAUTICS",IF(VLOOKUP($C250,nautics!$B$2:$F$1200,2,FALSE())="","",VLOOKUP($C250,nautics!$B$2:$F$1200,2,FALSE())),IF($A250="ST",IF(VLOOKUP($C250,st!$B$2:$F$400,2,FALSE())="","",VLOOKUP($C250,st!$B$2:$F$400,2,FALSE())),""))),"")</f>
        <v>1</v>
      </c>
      <c r="E250" s="35">
        <f>IFERROR(IF($A250="HDC",IF(VLOOKUP($C250,hdc!$B$2:$F$1600,3,FALSE())="","",VLOOKUP($C250,hdc!$B$2:$F$1600,3,FALSE())),IF($A250="NAUTICS",IF(VLOOKUP($C250,nautics!$B$2:$F$1200,3,FALSE())="","",VLOOKUP($C250,nautics!$B$2:$F$1200,3,FALSE())),IF($A250="ST",IF(VLOOKUP($C250,st!$B$2:$F$400,3,FALSE())="","",VLOOKUP($C250,st!$B$2:$F$400,3,FALSE())),""))),"")</f>
        <v>1</v>
      </c>
      <c r="F250" s="35" t="str">
        <f>IFERROR(IF($A250="HDC",IF(VLOOKUP($C250,hdc!$B$2:$F$1600,4,FALSE())="","",VLOOKUP($C250,hdc!$B$2:$F$1600,4,FALSE())),IF($A250="NAUTICS",IF(VLOOKUP($C250,nautics!$B$2:$F$1200,4,FALSE())="","",VLOOKUP($C250,nautics!$B$2:$F$1200,4,FALSE())),IF($A250="ST",IF(VLOOKUP($C250,st!$B$2:$F$400,4,FALSE())="","",VLOOKUP($C250,st!$B$2:$F$400,4,FALSE())),""))),"")</f>
        <v/>
      </c>
      <c r="G250" s="35" t="str">
        <f>IFERROR(IF($A250="HDC",IF(VLOOKUP($C250,hdc!$B$2:$F$1600,5,FALSE())="","",VLOOKUP($C250,hdc!$B$2:$F$1600,5,FALSE())),IF($A250="NAUTICS",IF(VLOOKUP($C250,nautics!$B$2:$F$1200,5,FALSE())="","",VLOOKUP($C250,nautics!$B$2:$F$1200,5,FALSE())),IF($A250="ST",IF(VLOOKUP($C250,st!$B$2:$F$400,5,FALSE())="","",VLOOKUP($C250,st!$B$2:$F$400,5,FALSE())),""))),"")</f>
        <v/>
      </c>
      <c r="H250" s="35" t="s">
        <v>167</v>
      </c>
      <c r="I250" s="35" t="s">
        <v>31</v>
      </c>
      <c r="J250" s="35" t="s">
        <v>2984</v>
      </c>
      <c r="K250" s="35">
        <f t="shared" si="0"/>
        <v>17</v>
      </c>
      <c r="L250" s="35" t="s">
        <v>2986</v>
      </c>
      <c r="M250" s="35" t="s">
        <v>2033</v>
      </c>
      <c r="N250" s="35" t="s">
        <v>2922</v>
      </c>
      <c r="O250" s="35" t="s">
        <v>2924</v>
      </c>
      <c r="P250" s="35" t="s">
        <v>2974</v>
      </c>
      <c r="Q250" s="35" t="s">
        <v>2006</v>
      </c>
      <c r="R250" s="35" t="s">
        <v>247</v>
      </c>
      <c r="S250" s="35" t="s">
        <v>2922</v>
      </c>
      <c r="T250" s="35" t="s">
        <v>2924</v>
      </c>
      <c r="U250" s="35" t="s">
        <v>89</v>
      </c>
      <c r="W250" s="35" t="s">
        <v>78</v>
      </c>
      <c r="X250" s="35" t="s">
        <v>59</v>
      </c>
      <c r="Y250" s="35" t="s">
        <v>89</v>
      </c>
      <c r="Z250" s="35" t="s">
        <v>89</v>
      </c>
    </row>
    <row r="251" spans="1:26" ht="15" customHeight="1">
      <c r="A251" s="35" t="s">
        <v>1300</v>
      </c>
      <c r="B251" s="35" t="s">
        <v>677</v>
      </c>
      <c r="C251" s="35" t="s">
        <v>2991</v>
      </c>
      <c r="D251" s="35">
        <f>IFERROR(IF($A251="HDC",IF(VLOOKUP($C251,hdc!$B$2:$F$1600,2,FALSE())="","",VLOOKUP($C251,hdc!$B$2:$F$1600,2,FALSE())),IF($A251="NAUTICS",IF(VLOOKUP($C251,nautics!$B$2:$F$1200,2,FALSE())="","",VLOOKUP($C251,nautics!$B$2:$F$1200,2,FALSE())),IF($A251="ST",IF(VLOOKUP($C251,st!$B$2:$F$400,2,FALSE())="","",VLOOKUP($C251,st!$B$2:$F$400,2,FALSE())),""))),"")</f>
        <v>1</v>
      </c>
      <c r="E251" s="35">
        <f>IFERROR(IF($A251="HDC",IF(VLOOKUP($C251,hdc!$B$2:$F$1600,3,FALSE())="","",VLOOKUP($C251,hdc!$B$2:$F$1600,3,FALSE())),IF($A251="NAUTICS",IF(VLOOKUP($C251,nautics!$B$2:$F$1200,3,FALSE())="","",VLOOKUP($C251,nautics!$B$2:$F$1200,3,FALSE())),IF($A251="ST",IF(VLOOKUP($C251,st!$B$2:$F$400,3,FALSE())="","",VLOOKUP($C251,st!$B$2:$F$400,3,FALSE())),""))),"")</f>
        <v>1</v>
      </c>
      <c r="F251" s="35" t="str">
        <f>IFERROR(IF($A251="HDC",IF(VLOOKUP($C251,hdc!$B$2:$F$1600,4,FALSE())="","",VLOOKUP($C251,hdc!$B$2:$F$1600,4,FALSE())),IF($A251="NAUTICS",IF(VLOOKUP($C251,nautics!$B$2:$F$1200,4,FALSE())="","",VLOOKUP($C251,nautics!$B$2:$F$1200,4,FALSE())),IF($A251="ST",IF(VLOOKUP($C251,st!$B$2:$F$400,4,FALSE())="","",VLOOKUP($C251,st!$B$2:$F$400,4,FALSE())),""))),"")</f>
        <v/>
      </c>
      <c r="G251" s="35" t="str">
        <f>IFERROR(IF($A251="HDC",IF(VLOOKUP($C251,hdc!$B$2:$F$1600,5,FALSE())="","",VLOOKUP($C251,hdc!$B$2:$F$1600,5,FALSE())),IF($A251="NAUTICS",IF(VLOOKUP($C251,nautics!$B$2:$F$1200,5,FALSE())="","",VLOOKUP($C251,nautics!$B$2:$F$1200,5,FALSE())),IF($A251="ST",IF(VLOOKUP($C251,st!$B$2:$F$400,5,FALSE())="","",VLOOKUP($C251,st!$B$2:$F$400,5,FALSE())),""))),"")</f>
        <v/>
      </c>
      <c r="H251" s="35" t="s">
        <v>167</v>
      </c>
      <c r="I251" s="35" t="s">
        <v>31</v>
      </c>
      <c r="J251" s="35" t="s">
        <v>2993</v>
      </c>
      <c r="K251" s="35">
        <f t="shared" si="0"/>
        <v>13</v>
      </c>
      <c r="L251" s="35" t="s">
        <v>2986</v>
      </c>
      <c r="M251" s="35" t="s">
        <v>2033</v>
      </c>
      <c r="N251" s="35" t="s">
        <v>2922</v>
      </c>
      <c r="O251" s="35" t="s">
        <v>2924</v>
      </c>
      <c r="P251" s="35" t="s">
        <v>2995</v>
      </c>
      <c r="Q251" s="35" t="s">
        <v>2006</v>
      </c>
      <c r="R251" s="35" t="s">
        <v>965</v>
      </c>
      <c r="S251" s="35" t="s">
        <v>2922</v>
      </c>
      <c r="T251" s="35" t="s">
        <v>2924</v>
      </c>
      <c r="U251" s="35" t="s">
        <v>2998</v>
      </c>
      <c r="W251" s="35" t="s">
        <v>78</v>
      </c>
      <c r="X251" s="35" t="s">
        <v>59</v>
      </c>
      <c r="Y251" s="35" t="s">
        <v>3000</v>
      </c>
      <c r="Z251" s="35" t="s">
        <v>3002</v>
      </c>
    </row>
    <row r="252" spans="1:26" ht="15" customHeight="1">
      <c r="A252" s="35" t="s">
        <v>1300</v>
      </c>
      <c r="B252" s="35" t="s">
        <v>677</v>
      </c>
      <c r="C252" s="35" t="s">
        <v>3003</v>
      </c>
      <c r="D252" s="35">
        <f>IFERROR(IF($A252="HDC",IF(VLOOKUP($C252,hdc!$B$2:$F$1600,2,FALSE())="","",VLOOKUP($C252,hdc!$B$2:$F$1600,2,FALSE())),IF($A252="NAUTICS",IF(VLOOKUP($C252,nautics!$B$2:$F$1200,2,FALSE())="","",VLOOKUP($C252,nautics!$B$2:$F$1200,2,FALSE())),IF($A252="ST",IF(VLOOKUP($C252,st!$B$2:$F$400,2,FALSE())="","",VLOOKUP($C252,st!$B$2:$F$400,2,FALSE())),""))),"")</f>
        <v>1</v>
      </c>
      <c r="E252" s="35">
        <f>IFERROR(IF($A252="HDC",IF(VLOOKUP($C252,hdc!$B$2:$F$1600,3,FALSE())="","",VLOOKUP($C252,hdc!$B$2:$F$1600,3,FALSE())),IF($A252="NAUTICS",IF(VLOOKUP($C252,nautics!$B$2:$F$1200,3,FALSE())="","",VLOOKUP($C252,nautics!$B$2:$F$1200,3,FALSE())),IF($A252="ST",IF(VLOOKUP($C252,st!$B$2:$F$400,3,FALSE())="","",VLOOKUP($C252,st!$B$2:$F$400,3,FALSE())),""))),"")</f>
        <v>1</v>
      </c>
      <c r="F252" s="35" t="str">
        <f>IFERROR(IF($A252="HDC",IF(VLOOKUP($C252,hdc!$B$2:$F$1600,4,FALSE())="","",VLOOKUP($C252,hdc!$B$2:$F$1600,4,FALSE())),IF($A252="NAUTICS",IF(VLOOKUP($C252,nautics!$B$2:$F$1200,4,FALSE())="","",VLOOKUP($C252,nautics!$B$2:$F$1200,4,FALSE())),IF($A252="ST",IF(VLOOKUP($C252,st!$B$2:$F$400,4,FALSE())="","",VLOOKUP($C252,st!$B$2:$F$400,4,FALSE())),""))),"")</f>
        <v/>
      </c>
      <c r="G252" s="35" t="str">
        <f>IFERROR(IF($A252="HDC",IF(VLOOKUP($C252,hdc!$B$2:$F$1600,5,FALSE())="","",VLOOKUP($C252,hdc!$B$2:$F$1600,5,FALSE())),IF($A252="NAUTICS",IF(VLOOKUP($C252,nautics!$B$2:$F$1200,5,FALSE())="","",VLOOKUP($C252,nautics!$B$2:$F$1200,5,FALSE())),IF($A252="ST",IF(VLOOKUP($C252,st!$B$2:$F$400,5,FALSE())="","",VLOOKUP($C252,st!$B$2:$F$400,5,FALSE())),""))),"")</f>
        <v/>
      </c>
      <c r="H252" s="35" t="s">
        <v>167</v>
      </c>
      <c r="I252" s="35" t="s">
        <v>31</v>
      </c>
      <c r="J252" s="35" t="s">
        <v>3007</v>
      </c>
      <c r="K252" s="35">
        <f t="shared" si="0"/>
        <v>11</v>
      </c>
      <c r="L252" s="35" t="s">
        <v>3009</v>
      </c>
      <c r="M252" s="35" t="s">
        <v>2006</v>
      </c>
      <c r="N252" s="35" t="s">
        <v>2922</v>
      </c>
      <c r="O252" s="35" t="s">
        <v>2924</v>
      </c>
      <c r="P252" s="35" t="s">
        <v>2995</v>
      </c>
      <c r="Q252" s="35" t="s">
        <v>2006</v>
      </c>
      <c r="R252" s="35" t="s">
        <v>965</v>
      </c>
      <c r="S252" s="35" t="s">
        <v>2922</v>
      </c>
      <c r="T252" s="35" t="s">
        <v>2924</v>
      </c>
      <c r="U252" s="35" t="s">
        <v>3012</v>
      </c>
      <c r="W252" s="35" t="s">
        <v>78</v>
      </c>
      <c r="X252" s="35" t="s">
        <v>59</v>
      </c>
      <c r="Y252" s="35" t="s">
        <v>3014</v>
      </c>
      <c r="Z252" s="35" t="s">
        <v>3002</v>
      </c>
    </row>
    <row r="253" spans="1:26" ht="15" customHeight="1">
      <c r="A253" s="35" t="s">
        <v>1300</v>
      </c>
      <c r="B253" s="35" t="s">
        <v>677</v>
      </c>
      <c r="C253" s="35" t="s">
        <v>3016</v>
      </c>
      <c r="D253" s="35">
        <f>IFERROR(IF($A253="HDC",IF(VLOOKUP($C253,hdc!$B$2:$F$1600,2,FALSE())="","",VLOOKUP($C253,hdc!$B$2:$F$1600,2,FALSE())),IF($A253="NAUTICS",IF(VLOOKUP($C253,nautics!$B$2:$F$1200,2,FALSE())="","",VLOOKUP($C253,nautics!$B$2:$F$1200,2,FALSE())),IF($A253="ST",IF(VLOOKUP($C253,st!$B$2:$F$400,2,FALSE())="","",VLOOKUP($C253,st!$B$2:$F$400,2,FALSE())),""))),"")</f>
        <v>1</v>
      </c>
      <c r="E253" s="35">
        <f>IFERROR(IF($A253="HDC",IF(VLOOKUP($C253,hdc!$B$2:$F$1600,3,FALSE())="","",VLOOKUP($C253,hdc!$B$2:$F$1600,3,FALSE())),IF($A253="NAUTICS",IF(VLOOKUP($C253,nautics!$B$2:$F$1200,3,FALSE())="","",VLOOKUP($C253,nautics!$B$2:$F$1200,3,FALSE())),IF($A253="ST",IF(VLOOKUP($C253,st!$B$2:$F$400,3,FALSE())="","",VLOOKUP($C253,st!$B$2:$F$400,3,FALSE())),""))),"")</f>
        <v>1</v>
      </c>
      <c r="F253" s="35" t="str">
        <f>IFERROR(IF($A253="HDC",IF(VLOOKUP($C253,hdc!$B$2:$F$1600,4,FALSE())="","",VLOOKUP($C253,hdc!$B$2:$F$1600,4,FALSE())),IF($A253="NAUTICS",IF(VLOOKUP($C253,nautics!$B$2:$F$1200,4,FALSE())="","",VLOOKUP($C253,nautics!$B$2:$F$1200,4,FALSE())),IF($A253="ST",IF(VLOOKUP($C253,st!$B$2:$F$400,4,FALSE())="","",VLOOKUP($C253,st!$B$2:$F$400,4,FALSE())),""))),"")</f>
        <v/>
      </c>
      <c r="G253" s="35" t="str">
        <f>IFERROR(IF($A253="HDC",IF(VLOOKUP($C253,hdc!$B$2:$F$1600,5,FALSE())="","",VLOOKUP($C253,hdc!$B$2:$F$1600,5,FALSE())),IF($A253="NAUTICS",IF(VLOOKUP($C253,nautics!$B$2:$F$1200,5,FALSE())="","",VLOOKUP($C253,nautics!$B$2:$F$1200,5,FALSE())),IF($A253="ST",IF(VLOOKUP($C253,st!$B$2:$F$400,5,FALSE())="","",VLOOKUP($C253,st!$B$2:$F$400,5,FALSE())),""))),"")</f>
        <v/>
      </c>
      <c r="H253" s="35" t="s">
        <v>167</v>
      </c>
      <c r="I253" s="35" t="s">
        <v>31</v>
      </c>
      <c r="J253" s="35" t="s">
        <v>3019</v>
      </c>
      <c r="K253" s="35">
        <f t="shared" si="0"/>
        <v>12</v>
      </c>
      <c r="L253" s="35" t="s">
        <v>3022</v>
      </c>
      <c r="M253" s="35" t="s">
        <v>2006</v>
      </c>
      <c r="N253" s="35" t="s">
        <v>2922</v>
      </c>
      <c r="O253" s="35" t="s">
        <v>2924</v>
      </c>
      <c r="P253" s="35" t="s">
        <v>3009</v>
      </c>
      <c r="Q253" s="35" t="s">
        <v>2006</v>
      </c>
      <c r="R253" s="35" t="s">
        <v>965</v>
      </c>
      <c r="S253" s="35" t="s">
        <v>2922</v>
      </c>
      <c r="T253" s="35" t="s">
        <v>2924</v>
      </c>
      <c r="U253" s="35" t="s">
        <v>3025</v>
      </c>
      <c r="W253" s="35" t="s">
        <v>78</v>
      </c>
      <c r="X253" s="35" t="s">
        <v>59</v>
      </c>
      <c r="Y253" s="35" t="s">
        <v>3027</v>
      </c>
      <c r="Z253" s="35" t="s">
        <v>3014</v>
      </c>
    </row>
    <row r="254" spans="1:26" ht="15" customHeight="1">
      <c r="A254" s="35" t="s">
        <v>1300</v>
      </c>
      <c r="B254" s="35" t="s">
        <v>677</v>
      </c>
      <c r="C254" s="35" t="s">
        <v>3029</v>
      </c>
      <c r="D254" s="35">
        <f>IFERROR(IF($A254="HDC",IF(VLOOKUP($C254,hdc!$B$2:$F$1600,2,FALSE())="","",VLOOKUP($C254,hdc!$B$2:$F$1600,2,FALSE())),IF($A254="NAUTICS",IF(VLOOKUP($C254,nautics!$B$2:$F$1200,2,FALSE())="","",VLOOKUP($C254,nautics!$B$2:$F$1200,2,FALSE())),IF($A254="ST",IF(VLOOKUP($C254,st!$B$2:$F$400,2,FALSE())="","",VLOOKUP($C254,st!$B$2:$F$400,2,FALSE())),""))),"")</f>
        <v>1</v>
      </c>
      <c r="E254" s="35">
        <f>IFERROR(IF($A254="HDC",IF(VLOOKUP($C254,hdc!$B$2:$F$1600,3,FALSE())="","",VLOOKUP($C254,hdc!$B$2:$F$1600,3,FALSE())),IF($A254="NAUTICS",IF(VLOOKUP($C254,nautics!$B$2:$F$1200,3,FALSE())="","",VLOOKUP($C254,nautics!$B$2:$F$1200,3,FALSE())),IF($A254="ST",IF(VLOOKUP($C254,st!$B$2:$F$400,3,FALSE())="","",VLOOKUP($C254,st!$B$2:$F$400,3,FALSE())),""))),"")</f>
        <v>1</v>
      </c>
      <c r="F254" s="35" t="str">
        <f>IFERROR(IF($A254="HDC",IF(VLOOKUP($C254,hdc!$B$2:$F$1600,4,FALSE())="","",VLOOKUP($C254,hdc!$B$2:$F$1600,4,FALSE())),IF($A254="NAUTICS",IF(VLOOKUP($C254,nautics!$B$2:$F$1200,4,FALSE())="","",VLOOKUP($C254,nautics!$B$2:$F$1200,4,FALSE())),IF($A254="ST",IF(VLOOKUP($C254,st!$B$2:$F$400,4,FALSE())="","",VLOOKUP($C254,st!$B$2:$F$400,4,FALSE())),""))),"")</f>
        <v/>
      </c>
      <c r="G254" s="35" t="str">
        <f>IFERROR(IF($A254="HDC",IF(VLOOKUP($C254,hdc!$B$2:$F$1600,5,FALSE())="","",VLOOKUP($C254,hdc!$B$2:$F$1600,5,FALSE())),IF($A254="NAUTICS",IF(VLOOKUP($C254,nautics!$B$2:$F$1200,5,FALSE())="","",VLOOKUP($C254,nautics!$B$2:$F$1200,5,FALSE())),IF($A254="ST",IF(VLOOKUP($C254,st!$B$2:$F$400,5,FALSE())="","",VLOOKUP($C254,st!$B$2:$F$400,5,FALSE())),""))),"")</f>
        <v/>
      </c>
      <c r="H254" s="35" t="s">
        <v>167</v>
      </c>
      <c r="I254" s="35" t="s">
        <v>31</v>
      </c>
      <c r="J254" s="35" t="s">
        <v>3033</v>
      </c>
      <c r="K254" s="35">
        <f t="shared" si="0"/>
        <v>33</v>
      </c>
      <c r="L254" s="35" t="s">
        <v>3035</v>
      </c>
      <c r="M254" s="35" t="s">
        <v>2033</v>
      </c>
      <c r="N254" s="35" t="s">
        <v>511</v>
      </c>
      <c r="O254" s="35" t="s">
        <v>513</v>
      </c>
      <c r="P254" s="35" t="s">
        <v>3022</v>
      </c>
      <c r="Q254" s="35" t="s">
        <v>2006</v>
      </c>
      <c r="R254" s="35" t="s">
        <v>293</v>
      </c>
      <c r="S254" s="35" t="s">
        <v>2922</v>
      </c>
      <c r="T254" s="35" t="s">
        <v>2924</v>
      </c>
      <c r="U254" s="35" t="s">
        <v>3038</v>
      </c>
      <c r="W254" s="35" t="s">
        <v>57</v>
      </c>
      <c r="X254" s="35" t="s">
        <v>59</v>
      </c>
      <c r="Y254" s="35" t="s">
        <v>3040</v>
      </c>
      <c r="Z254" s="35" t="s">
        <v>3027</v>
      </c>
    </row>
    <row r="255" spans="1:26" ht="15" customHeight="1">
      <c r="A255" s="35" t="s">
        <v>1300</v>
      </c>
      <c r="B255" s="35" t="s">
        <v>677</v>
      </c>
      <c r="C255" s="35" t="s">
        <v>3042</v>
      </c>
      <c r="D255" s="35">
        <f>IFERROR(IF($A255="HDC",IF(VLOOKUP($C255,hdc!$B$2:$F$1600,2,FALSE())="","",VLOOKUP($C255,hdc!$B$2:$F$1600,2,FALSE())),IF($A255="NAUTICS",IF(VLOOKUP($C255,nautics!$B$2:$F$1200,2,FALSE())="","",VLOOKUP($C255,nautics!$B$2:$F$1200,2,FALSE())),IF($A255="ST",IF(VLOOKUP($C255,st!$B$2:$F$400,2,FALSE())="","",VLOOKUP($C255,st!$B$2:$F$400,2,FALSE())),""))),"")</f>
        <v>1</v>
      </c>
      <c r="E255" s="35">
        <f>IFERROR(IF($A255="HDC",IF(VLOOKUP($C255,hdc!$B$2:$F$1600,3,FALSE())="","",VLOOKUP($C255,hdc!$B$2:$F$1600,3,FALSE())),IF($A255="NAUTICS",IF(VLOOKUP($C255,nautics!$B$2:$F$1200,3,FALSE())="","",VLOOKUP($C255,nautics!$B$2:$F$1200,3,FALSE())),IF($A255="ST",IF(VLOOKUP($C255,st!$B$2:$F$400,3,FALSE())="","",VLOOKUP($C255,st!$B$2:$F$400,3,FALSE())),""))),"")</f>
        <v>1</v>
      </c>
      <c r="F255" s="35" t="str">
        <f>IFERROR(IF($A255="HDC",IF(VLOOKUP($C255,hdc!$B$2:$F$1600,4,FALSE())="","",VLOOKUP($C255,hdc!$B$2:$F$1600,4,FALSE())),IF($A255="NAUTICS",IF(VLOOKUP($C255,nautics!$B$2:$F$1200,4,FALSE())="","",VLOOKUP($C255,nautics!$B$2:$F$1200,4,FALSE())),IF($A255="ST",IF(VLOOKUP($C255,st!$B$2:$F$400,4,FALSE())="","",VLOOKUP($C255,st!$B$2:$F$400,4,FALSE())),""))),"")</f>
        <v/>
      </c>
      <c r="G255" s="35" t="str">
        <f>IFERROR(IF($A255="HDC",IF(VLOOKUP($C255,hdc!$B$2:$F$1600,5,FALSE())="","",VLOOKUP($C255,hdc!$B$2:$F$1600,5,FALSE())),IF($A255="NAUTICS",IF(VLOOKUP($C255,nautics!$B$2:$F$1200,5,FALSE())="","",VLOOKUP($C255,nautics!$B$2:$F$1200,5,FALSE())),IF($A255="ST",IF(VLOOKUP($C255,st!$B$2:$F$400,5,FALSE())="","",VLOOKUP($C255,st!$B$2:$F$400,5,FALSE())),""))),"")</f>
        <v/>
      </c>
      <c r="H255" s="35" t="s">
        <v>167</v>
      </c>
      <c r="I255" s="35" t="s">
        <v>31</v>
      </c>
      <c r="J255" s="35" t="s">
        <v>3047</v>
      </c>
      <c r="K255" s="35">
        <f t="shared" si="0"/>
        <v>12</v>
      </c>
      <c r="L255" s="35" t="s">
        <v>3035</v>
      </c>
      <c r="M255" s="35" t="s">
        <v>2033</v>
      </c>
      <c r="N255" s="35" t="s">
        <v>511</v>
      </c>
      <c r="O255" s="35" t="s">
        <v>513</v>
      </c>
      <c r="P255" s="35" t="s">
        <v>3049</v>
      </c>
      <c r="Q255" s="35" t="s">
        <v>2006</v>
      </c>
      <c r="R255" s="35" t="s">
        <v>965</v>
      </c>
      <c r="S255" s="35" t="s">
        <v>511</v>
      </c>
      <c r="T255" s="35" t="s">
        <v>513</v>
      </c>
      <c r="U255" s="35" t="s">
        <v>3051</v>
      </c>
      <c r="W255" s="35" t="s">
        <v>78</v>
      </c>
      <c r="X255" s="35" t="s">
        <v>59</v>
      </c>
      <c r="Y255" s="35" t="s">
        <v>3040</v>
      </c>
      <c r="Z255" s="35" t="s">
        <v>3053</v>
      </c>
    </row>
    <row r="256" spans="1:26" ht="15" customHeight="1">
      <c r="A256" s="35" t="s">
        <v>1300</v>
      </c>
      <c r="B256" s="35" t="s">
        <v>677</v>
      </c>
      <c r="C256" s="35" t="s">
        <v>3056</v>
      </c>
      <c r="D256" s="35">
        <f>IFERROR(IF($A256="HDC",IF(VLOOKUP($C256,hdc!$B$2:$F$1600,2,FALSE())="","",VLOOKUP($C256,hdc!$B$2:$F$1600,2,FALSE())),IF($A256="NAUTICS",IF(VLOOKUP($C256,nautics!$B$2:$F$1200,2,FALSE())="","",VLOOKUP($C256,nautics!$B$2:$F$1200,2,FALSE())),IF($A256="ST",IF(VLOOKUP($C256,st!$B$2:$F$400,2,FALSE())="","",VLOOKUP($C256,st!$B$2:$F$400,2,FALSE())),""))),"")</f>
        <v>1</v>
      </c>
      <c r="E256" s="35">
        <f>IFERROR(IF($A256="HDC",IF(VLOOKUP($C256,hdc!$B$2:$F$1600,3,FALSE())="","",VLOOKUP($C256,hdc!$B$2:$F$1600,3,FALSE())),IF($A256="NAUTICS",IF(VLOOKUP($C256,nautics!$B$2:$F$1200,3,FALSE())="","",VLOOKUP($C256,nautics!$B$2:$F$1200,3,FALSE())),IF($A256="ST",IF(VLOOKUP($C256,st!$B$2:$F$400,3,FALSE())="","",VLOOKUP($C256,st!$B$2:$F$400,3,FALSE())),""))),"")</f>
        <v>1</v>
      </c>
      <c r="F256" s="35" t="str">
        <f>IFERROR(IF($A256="HDC",IF(VLOOKUP($C256,hdc!$B$2:$F$1600,4,FALSE())="","",VLOOKUP($C256,hdc!$B$2:$F$1600,4,FALSE())),IF($A256="NAUTICS",IF(VLOOKUP($C256,nautics!$B$2:$F$1200,4,FALSE())="","",VLOOKUP($C256,nautics!$B$2:$F$1200,4,FALSE())),IF($A256="ST",IF(VLOOKUP($C256,st!$B$2:$F$400,4,FALSE())="","",VLOOKUP($C256,st!$B$2:$F$400,4,FALSE())),""))),"")</f>
        <v/>
      </c>
      <c r="G256" s="35" t="str">
        <f>IFERROR(IF($A256="HDC",IF(VLOOKUP($C256,hdc!$B$2:$F$1600,5,FALSE())="","",VLOOKUP($C256,hdc!$B$2:$F$1600,5,FALSE())),IF($A256="NAUTICS",IF(VLOOKUP($C256,nautics!$B$2:$F$1200,5,FALSE())="","",VLOOKUP($C256,nautics!$B$2:$F$1200,5,FALSE())),IF($A256="ST",IF(VLOOKUP($C256,st!$B$2:$F$400,5,FALSE())="","",VLOOKUP($C256,st!$B$2:$F$400,5,FALSE())),""))),"")</f>
        <v/>
      </c>
      <c r="H256" s="35" t="s">
        <v>167</v>
      </c>
      <c r="I256" s="35" t="s">
        <v>31</v>
      </c>
      <c r="J256" s="35" t="s">
        <v>3059</v>
      </c>
      <c r="K256" s="35">
        <f t="shared" si="0"/>
        <v>11</v>
      </c>
      <c r="L256" s="35" t="s">
        <v>3049</v>
      </c>
      <c r="M256" s="35" t="s">
        <v>2006</v>
      </c>
      <c r="N256" s="35" t="s">
        <v>511</v>
      </c>
      <c r="O256" s="35" t="s">
        <v>513</v>
      </c>
      <c r="P256" s="35" t="s">
        <v>3061</v>
      </c>
      <c r="Q256" s="35" t="s">
        <v>2006</v>
      </c>
      <c r="R256" s="35" t="s">
        <v>965</v>
      </c>
      <c r="S256" s="35" t="s">
        <v>511</v>
      </c>
      <c r="T256" s="35" t="s">
        <v>513</v>
      </c>
      <c r="U256" s="35" t="s">
        <v>3064</v>
      </c>
      <c r="W256" s="35" t="s">
        <v>78</v>
      </c>
      <c r="X256" s="35" t="s">
        <v>59</v>
      </c>
      <c r="Y256" s="35" t="s">
        <v>3053</v>
      </c>
      <c r="Z256" s="35" t="s">
        <v>3066</v>
      </c>
    </row>
    <row r="257" spans="1:26" ht="15" customHeight="1">
      <c r="A257" s="35" t="s">
        <v>1300</v>
      </c>
      <c r="B257" s="35" t="s">
        <v>677</v>
      </c>
      <c r="C257" s="35" t="s">
        <v>3067</v>
      </c>
      <c r="D257" s="35">
        <f>IFERROR(IF($A257="HDC",IF(VLOOKUP($C257,hdc!$B$2:$F$1600,2,FALSE())="","",VLOOKUP($C257,hdc!$B$2:$F$1600,2,FALSE())),IF($A257="NAUTICS",IF(VLOOKUP($C257,nautics!$B$2:$F$1200,2,FALSE())="","",VLOOKUP($C257,nautics!$B$2:$F$1200,2,FALSE())),IF($A257="ST",IF(VLOOKUP($C257,st!$B$2:$F$400,2,FALSE())="","",VLOOKUP($C257,st!$B$2:$F$400,2,FALSE())),""))),"")</f>
        <v>1</v>
      </c>
      <c r="E257" s="35">
        <f>IFERROR(IF($A257="HDC",IF(VLOOKUP($C257,hdc!$B$2:$F$1600,3,FALSE())="","",VLOOKUP($C257,hdc!$B$2:$F$1600,3,FALSE())),IF($A257="NAUTICS",IF(VLOOKUP($C257,nautics!$B$2:$F$1200,3,FALSE())="","",VLOOKUP($C257,nautics!$B$2:$F$1200,3,FALSE())),IF($A257="ST",IF(VLOOKUP($C257,st!$B$2:$F$400,3,FALSE())="","",VLOOKUP($C257,st!$B$2:$F$400,3,FALSE())),""))),"")</f>
        <v>1</v>
      </c>
      <c r="F257" s="35" t="str">
        <f>IFERROR(IF($A257="HDC",IF(VLOOKUP($C257,hdc!$B$2:$F$1600,4,FALSE())="","",VLOOKUP($C257,hdc!$B$2:$F$1600,4,FALSE())),IF($A257="NAUTICS",IF(VLOOKUP($C257,nautics!$B$2:$F$1200,4,FALSE())="","",VLOOKUP($C257,nautics!$B$2:$F$1200,4,FALSE())),IF($A257="ST",IF(VLOOKUP($C257,st!$B$2:$F$400,4,FALSE())="","",VLOOKUP($C257,st!$B$2:$F$400,4,FALSE())),""))),"")</f>
        <v/>
      </c>
      <c r="G257" s="35" t="str">
        <f>IFERROR(IF($A257="HDC",IF(VLOOKUP($C257,hdc!$B$2:$F$1600,5,FALSE())="","",VLOOKUP($C257,hdc!$B$2:$F$1600,5,FALSE())),IF($A257="NAUTICS",IF(VLOOKUP($C257,nautics!$B$2:$F$1200,5,FALSE())="","",VLOOKUP($C257,nautics!$B$2:$F$1200,5,FALSE())),IF($A257="ST",IF(VLOOKUP($C257,st!$B$2:$F$400,5,FALSE())="","",VLOOKUP($C257,st!$B$2:$F$400,5,FALSE())),""))),"")</f>
        <v/>
      </c>
      <c r="H257" s="35" t="s">
        <v>167</v>
      </c>
      <c r="I257" s="35" t="s">
        <v>31</v>
      </c>
      <c r="J257" s="35" t="s">
        <v>3071</v>
      </c>
      <c r="K257" s="35">
        <f t="shared" ref="K257:K511" si="1">ROUNDUP(J257,0)</f>
        <v>9</v>
      </c>
      <c r="L257" s="35" t="s">
        <v>3061</v>
      </c>
      <c r="M257" s="35" t="s">
        <v>2006</v>
      </c>
      <c r="N257" s="35" t="s">
        <v>511</v>
      </c>
      <c r="O257" s="35" t="s">
        <v>513</v>
      </c>
      <c r="P257" s="35" t="s">
        <v>3075</v>
      </c>
      <c r="Q257" s="35" t="s">
        <v>1993</v>
      </c>
      <c r="R257" s="35" t="s">
        <v>965</v>
      </c>
      <c r="S257" s="35" t="s">
        <v>511</v>
      </c>
      <c r="T257" s="35" t="s">
        <v>513</v>
      </c>
      <c r="U257" s="35" t="s">
        <v>3079</v>
      </c>
      <c r="W257" s="35" t="s">
        <v>78</v>
      </c>
      <c r="X257" s="35" t="s">
        <v>59</v>
      </c>
      <c r="Y257" s="35" t="s">
        <v>3066</v>
      </c>
      <c r="Z257" s="35" t="s">
        <v>3080</v>
      </c>
    </row>
    <row r="258" spans="1:26" ht="15" customHeight="1">
      <c r="A258" s="35" t="s">
        <v>1300</v>
      </c>
      <c r="B258" s="35" t="s">
        <v>677</v>
      </c>
      <c r="C258" s="35" t="s">
        <v>3082</v>
      </c>
      <c r="D258" s="35">
        <f>IFERROR(IF($A258="HDC",IF(VLOOKUP($C258,hdc!$B$2:$F$1600,2,FALSE())="","",VLOOKUP($C258,hdc!$B$2:$F$1600,2,FALSE())),IF($A258="NAUTICS",IF(VLOOKUP($C258,nautics!$B$2:$F$1200,2,FALSE())="","",VLOOKUP($C258,nautics!$B$2:$F$1200,2,FALSE())),IF($A258="ST",IF(VLOOKUP($C258,st!$B$2:$F$400,2,FALSE())="","",VLOOKUP($C258,st!$B$2:$F$400,2,FALSE())),""))),"")</f>
        <v>1</v>
      </c>
      <c r="E258" s="35">
        <f>IFERROR(IF($A258="HDC",IF(VLOOKUP($C258,hdc!$B$2:$F$1600,3,FALSE())="","",VLOOKUP($C258,hdc!$B$2:$F$1600,3,FALSE())),IF($A258="NAUTICS",IF(VLOOKUP($C258,nautics!$B$2:$F$1200,3,FALSE())="","",VLOOKUP($C258,nautics!$B$2:$F$1200,3,FALSE())),IF($A258="ST",IF(VLOOKUP($C258,st!$B$2:$F$400,3,FALSE())="","",VLOOKUP($C258,st!$B$2:$F$400,3,FALSE())),""))),"")</f>
        <v>1</v>
      </c>
      <c r="F258" s="35" t="str">
        <f>IFERROR(IF($A258="HDC",IF(VLOOKUP($C258,hdc!$B$2:$F$1600,4,FALSE())="","",VLOOKUP($C258,hdc!$B$2:$F$1600,4,FALSE())),IF($A258="NAUTICS",IF(VLOOKUP($C258,nautics!$B$2:$F$1200,4,FALSE())="","",VLOOKUP($C258,nautics!$B$2:$F$1200,4,FALSE())),IF($A258="ST",IF(VLOOKUP($C258,st!$B$2:$F$400,4,FALSE())="","",VLOOKUP($C258,st!$B$2:$F$400,4,FALSE())),""))),"")</f>
        <v/>
      </c>
      <c r="G258" s="35" t="str">
        <f>IFERROR(IF($A258="HDC",IF(VLOOKUP($C258,hdc!$B$2:$F$1600,5,FALSE())="","",VLOOKUP($C258,hdc!$B$2:$F$1600,5,FALSE())),IF($A258="NAUTICS",IF(VLOOKUP($C258,nautics!$B$2:$F$1200,5,FALSE())="","",VLOOKUP($C258,nautics!$B$2:$F$1200,5,FALSE())),IF($A258="ST",IF(VLOOKUP($C258,st!$B$2:$F$400,5,FALSE())="","",VLOOKUP($C258,st!$B$2:$F$400,5,FALSE())),""))),"")</f>
        <v/>
      </c>
      <c r="H258" s="35" t="s">
        <v>167</v>
      </c>
      <c r="I258" s="35" t="s">
        <v>31</v>
      </c>
      <c r="J258" s="35" t="s">
        <v>3086</v>
      </c>
      <c r="K258" s="35">
        <f t="shared" si="1"/>
        <v>44</v>
      </c>
      <c r="L258" s="35" t="s">
        <v>325</v>
      </c>
      <c r="M258" s="35" t="s">
        <v>326</v>
      </c>
      <c r="N258" s="35" t="s">
        <v>46</v>
      </c>
      <c r="O258" s="35" t="s">
        <v>49</v>
      </c>
      <c r="P258" s="35" t="s">
        <v>3075</v>
      </c>
      <c r="Q258" s="35" t="s">
        <v>1993</v>
      </c>
      <c r="R258" s="35" t="s">
        <v>965</v>
      </c>
      <c r="S258" s="35" t="s">
        <v>511</v>
      </c>
      <c r="T258" s="35" t="s">
        <v>513</v>
      </c>
      <c r="U258" s="35" t="s">
        <v>3089</v>
      </c>
      <c r="W258" s="35" t="s">
        <v>57</v>
      </c>
      <c r="X258" s="35" t="s">
        <v>926</v>
      </c>
      <c r="Y258" s="35" t="s">
        <v>329</v>
      </c>
      <c r="Z258" s="35" t="s">
        <v>3080</v>
      </c>
    </row>
    <row r="259" spans="1:26" ht="15" customHeight="1">
      <c r="A259" s="35" t="s">
        <v>1300</v>
      </c>
      <c r="B259" s="35" t="s">
        <v>677</v>
      </c>
      <c r="C259" s="35" t="s">
        <v>3092</v>
      </c>
      <c r="D259" s="35">
        <f>IFERROR(IF($A259="HDC",IF(VLOOKUP($C259,hdc!$B$2:$F$1600,2,FALSE())="","",VLOOKUP($C259,hdc!$B$2:$F$1600,2,FALSE())),IF($A259="NAUTICS",IF(VLOOKUP($C259,nautics!$B$2:$F$1200,2,FALSE())="","",VLOOKUP($C259,nautics!$B$2:$F$1200,2,FALSE())),IF($A259="ST",IF(VLOOKUP($C259,st!$B$2:$F$400,2,FALSE())="","",VLOOKUP($C259,st!$B$2:$F$400,2,FALSE())),""))),"")</f>
        <v>1</v>
      </c>
      <c r="E259" s="35">
        <f>IFERROR(IF($A259="HDC",IF(VLOOKUP($C259,hdc!$B$2:$F$1600,3,FALSE())="","",VLOOKUP($C259,hdc!$B$2:$F$1600,3,FALSE())),IF($A259="NAUTICS",IF(VLOOKUP($C259,nautics!$B$2:$F$1200,3,FALSE())="","",VLOOKUP($C259,nautics!$B$2:$F$1200,3,FALSE())),IF($A259="ST",IF(VLOOKUP($C259,st!$B$2:$F$400,3,FALSE())="","",VLOOKUP($C259,st!$B$2:$F$400,3,FALSE())),""))),"")</f>
        <v>1</v>
      </c>
      <c r="F259" s="35" t="str">
        <f>IFERROR(IF($A259="HDC",IF(VLOOKUP($C259,hdc!$B$2:$F$1600,4,FALSE())="","",VLOOKUP($C259,hdc!$B$2:$F$1600,4,FALSE())),IF($A259="NAUTICS",IF(VLOOKUP($C259,nautics!$B$2:$F$1200,4,FALSE())="","",VLOOKUP($C259,nautics!$B$2:$F$1200,4,FALSE())),IF($A259="ST",IF(VLOOKUP($C259,st!$B$2:$F$400,4,FALSE())="","",VLOOKUP($C259,st!$B$2:$F$400,4,FALSE())),""))),"")</f>
        <v/>
      </c>
      <c r="G259" s="35" t="str">
        <f>IFERROR(IF($A259="HDC",IF(VLOOKUP($C259,hdc!$B$2:$F$1600,5,FALSE())="","",VLOOKUP($C259,hdc!$B$2:$F$1600,5,FALSE())),IF($A259="NAUTICS",IF(VLOOKUP($C259,nautics!$B$2:$F$1200,5,FALSE())="","",VLOOKUP($C259,nautics!$B$2:$F$1200,5,FALSE())),IF($A259="ST",IF(VLOOKUP($C259,st!$B$2:$F$400,5,FALSE())="","",VLOOKUP($C259,st!$B$2:$F$400,5,FALSE())),""))),"")</f>
        <v/>
      </c>
      <c r="H259" s="35" t="s">
        <v>167</v>
      </c>
      <c r="I259" s="35" t="s">
        <v>31</v>
      </c>
      <c r="J259" s="35" t="s">
        <v>3095</v>
      </c>
      <c r="K259" s="35">
        <f t="shared" si="1"/>
        <v>64</v>
      </c>
      <c r="L259" s="35" t="s">
        <v>325</v>
      </c>
      <c r="M259" s="35" t="s">
        <v>326</v>
      </c>
      <c r="N259" s="35" t="s">
        <v>46</v>
      </c>
      <c r="O259" s="35" t="s">
        <v>49</v>
      </c>
      <c r="P259" s="35" t="s">
        <v>3099</v>
      </c>
      <c r="Q259" s="35" t="s">
        <v>1993</v>
      </c>
      <c r="R259" s="35" t="s">
        <v>1912</v>
      </c>
      <c r="S259" s="35" t="s">
        <v>2763</v>
      </c>
      <c r="T259" s="35" t="s">
        <v>2765</v>
      </c>
      <c r="U259" s="35" t="s">
        <v>3101</v>
      </c>
      <c r="W259" s="35" t="s">
        <v>57</v>
      </c>
      <c r="X259" s="35" t="s">
        <v>926</v>
      </c>
      <c r="Y259" s="35" t="s">
        <v>329</v>
      </c>
      <c r="Z259" s="35" t="s">
        <v>3103</v>
      </c>
    </row>
    <row r="260" spans="1:26" ht="15" customHeight="1">
      <c r="A260" s="35" t="s">
        <v>1300</v>
      </c>
      <c r="B260" s="35" t="s">
        <v>677</v>
      </c>
      <c r="C260" s="35" t="s">
        <v>3104</v>
      </c>
      <c r="D260" s="35">
        <f>IFERROR(IF($A260="HDC",IF(VLOOKUP($C260,hdc!$B$2:$F$1600,2,FALSE())="","",VLOOKUP($C260,hdc!$B$2:$F$1600,2,FALSE())),IF($A260="NAUTICS",IF(VLOOKUP($C260,nautics!$B$2:$F$1200,2,FALSE())="","",VLOOKUP($C260,nautics!$B$2:$F$1200,2,FALSE())),IF($A260="ST",IF(VLOOKUP($C260,st!$B$2:$F$400,2,FALSE())="","",VLOOKUP($C260,st!$B$2:$F$400,2,FALSE())),""))),"")</f>
        <v>1</v>
      </c>
      <c r="E260" s="35">
        <f>IFERROR(IF($A260="HDC",IF(VLOOKUP($C260,hdc!$B$2:$F$1600,3,FALSE())="","",VLOOKUP($C260,hdc!$B$2:$F$1600,3,FALSE())),IF($A260="NAUTICS",IF(VLOOKUP($C260,nautics!$B$2:$F$1200,3,FALSE())="","",VLOOKUP($C260,nautics!$B$2:$F$1200,3,FALSE())),IF($A260="ST",IF(VLOOKUP($C260,st!$B$2:$F$400,3,FALSE())="","",VLOOKUP($C260,st!$B$2:$F$400,3,FALSE())),""))),"")</f>
        <v>1</v>
      </c>
      <c r="F260" s="35" t="str">
        <f>IFERROR(IF($A260="HDC",IF(VLOOKUP($C260,hdc!$B$2:$F$1600,4,FALSE())="","",VLOOKUP($C260,hdc!$B$2:$F$1600,4,FALSE())),IF($A260="NAUTICS",IF(VLOOKUP($C260,nautics!$B$2:$F$1200,4,FALSE())="","",VLOOKUP($C260,nautics!$B$2:$F$1200,4,FALSE())),IF($A260="ST",IF(VLOOKUP($C260,st!$B$2:$F$400,4,FALSE())="","",VLOOKUP($C260,st!$B$2:$F$400,4,FALSE())),""))),"")</f>
        <v/>
      </c>
      <c r="G260" s="35" t="str">
        <f>IFERROR(IF($A260="HDC",IF(VLOOKUP($C260,hdc!$B$2:$F$1600,5,FALSE())="","",VLOOKUP($C260,hdc!$B$2:$F$1600,5,FALSE())),IF($A260="NAUTICS",IF(VLOOKUP($C260,nautics!$B$2:$F$1200,5,FALSE())="","",VLOOKUP($C260,nautics!$B$2:$F$1200,5,FALSE())),IF($A260="ST",IF(VLOOKUP($C260,st!$B$2:$F$400,5,FALSE())="","",VLOOKUP($C260,st!$B$2:$F$400,5,FALSE())),""))),"")</f>
        <v/>
      </c>
      <c r="H260" s="35" t="s">
        <v>167</v>
      </c>
      <c r="I260" s="35" t="s">
        <v>31</v>
      </c>
      <c r="J260" s="35" t="s">
        <v>3107</v>
      </c>
      <c r="K260" s="35">
        <f t="shared" si="1"/>
        <v>10</v>
      </c>
      <c r="L260" s="35" t="s">
        <v>3110</v>
      </c>
      <c r="M260" s="35" t="s">
        <v>2033</v>
      </c>
      <c r="N260" s="35" t="s">
        <v>2763</v>
      </c>
      <c r="O260" s="35" t="s">
        <v>2765</v>
      </c>
      <c r="P260" s="35" t="s">
        <v>3099</v>
      </c>
      <c r="Q260" s="35" t="s">
        <v>1993</v>
      </c>
      <c r="R260" s="35" t="s">
        <v>1912</v>
      </c>
      <c r="S260" s="35" t="s">
        <v>2763</v>
      </c>
      <c r="T260" s="35" t="s">
        <v>2765</v>
      </c>
      <c r="U260" s="35" t="s">
        <v>3111</v>
      </c>
      <c r="W260" s="35" t="s">
        <v>78</v>
      </c>
      <c r="X260" s="35" t="s">
        <v>59</v>
      </c>
      <c r="Y260" s="35" t="s">
        <v>3114</v>
      </c>
      <c r="Z260" s="35" t="s">
        <v>3103</v>
      </c>
    </row>
    <row r="261" spans="1:26" ht="15" customHeight="1">
      <c r="A261" s="35" t="s">
        <v>1300</v>
      </c>
      <c r="B261" s="35" t="s">
        <v>677</v>
      </c>
      <c r="C261" s="35" t="s">
        <v>3116</v>
      </c>
      <c r="D261" s="35">
        <f>IFERROR(IF($A261="HDC",IF(VLOOKUP($C261,hdc!$B$2:$F$1600,2,FALSE())="","",VLOOKUP($C261,hdc!$B$2:$F$1600,2,FALSE())),IF($A261="NAUTICS",IF(VLOOKUP($C261,nautics!$B$2:$F$1200,2,FALSE())="","",VLOOKUP($C261,nautics!$B$2:$F$1200,2,FALSE())),IF($A261="ST",IF(VLOOKUP($C261,st!$B$2:$F$400,2,FALSE())="","",VLOOKUP($C261,st!$B$2:$F$400,2,FALSE())),""))),"")</f>
        <v>1</v>
      </c>
      <c r="E261" s="35">
        <f>IFERROR(IF($A261="HDC",IF(VLOOKUP($C261,hdc!$B$2:$F$1600,3,FALSE())="","",VLOOKUP($C261,hdc!$B$2:$F$1600,3,FALSE())),IF($A261="NAUTICS",IF(VLOOKUP($C261,nautics!$B$2:$F$1200,3,FALSE())="","",VLOOKUP($C261,nautics!$B$2:$F$1200,3,FALSE())),IF($A261="ST",IF(VLOOKUP($C261,st!$B$2:$F$400,3,FALSE())="","",VLOOKUP($C261,st!$B$2:$F$400,3,FALSE())),""))),"")</f>
        <v>1</v>
      </c>
      <c r="F261" s="35" t="str">
        <f>IFERROR(IF($A261="HDC",IF(VLOOKUP($C261,hdc!$B$2:$F$1600,4,FALSE())="","",VLOOKUP($C261,hdc!$B$2:$F$1600,4,FALSE())),IF($A261="NAUTICS",IF(VLOOKUP($C261,nautics!$B$2:$F$1200,4,FALSE())="","",VLOOKUP($C261,nautics!$B$2:$F$1200,4,FALSE())),IF($A261="ST",IF(VLOOKUP($C261,st!$B$2:$F$400,4,FALSE())="","",VLOOKUP($C261,st!$B$2:$F$400,4,FALSE())),""))),"")</f>
        <v/>
      </c>
      <c r="G261" s="35" t="str">
        <f>IFERROR(IF($A261="HDC",IF(VLOOKUP($C261,hdc!$B$2:$F$1600,5,FALSE())="","",VLOOKUP($C261,hdc!$B$2:$F$1600,5,FALSE())),IF($A261="NAUTICS",IF(VLOOKUP($C261,nautics!$B$2:$F$1200,5,FALSE())="","",VLOOKUP($C261,nautics!$B$2:$F$1200,5,FALSE())),IF($A261="ST",IF(VLOOKUP($C261,st!$B$2:$F$400,5,FALSE())="","",VLOOKUP($C261,st!$B$2:$F$400,5,FALSE())),""))),"")</f>
        <v/>
      </c>
      <c r="H261" s="35" t="s">
        <v>167</v>
      </c>
      <c r="I261" s="35" t="s">
        <v>31</v>
      </c>
      <c r="J261" s="35" t="s">
        <v>3107</v>
      </c>
      <c r="K261" s="35">
        <f t="shared" si="1"/>
        <v>10</v>
      </c>
      <c r="L261" s="35" t="s">
        <v>3110</v>
      </c>
      <c r="M261" s="35" t="s">
        <v>2033</v>
      </c>
      <c r="N261" s="35" t="s">
        <v>2763</v>
      </c>
      <c r="O261" s="35" t="s">
        <v>2765</v>
      </c>
      <c r="P261" s="35" t="s">
        <v>3121</v>
      </c>
      <c r="Q261" s="35" t="s">
        <v>2006</v>
      </c>
      <c r="R261" s="35" t="s">
        <v>52</v>
      </c>
      <c r="S261" s="35" t="s">
        <v>2763</v>
      </c>
      <c r="T261" s="35" t="s">
        <v>2765</v>
      </c>
      <c r="U261" s="35" t="s">
        <v>3125</v>
      </c>
      <c r="W261" s="35" t="s">
        <v>78</v>
      </c>
      <c r="X261" s="35" t="s">
        <v>59</v>
      </c>
      <c r="Y261" s="35" t="s">
        <v>3114</v>
      </c>
      <c r="Z261" s="35" t="s">
        <v>3127</v>
      </c>
    </row>
    <row r="262" spans="1:26" ht="15" customHeight="1">
      <c r="A262" s="35" t="s">
        <v>1300</v>
      </c>
      <c r="B262" s="35" t="s">
        <v>677</v>
      </c>
      <c r="C262" s="35" t="s">
        <v>3128</v>
      </c>
      <c r="D262" s="35">
        <f>IFERROR(IF($A262="HDC",IF(VLOOKUP($C262,hdc!$B$2:$F$1600,2,FALSE())="","",VLOOKUP($C262,hdc!$B$2:$F$1600,2,FALSE())),IF($A262="NAUTICS",IF(VLOOKUP($C262,nautics!$B$2:$F$1200,2,FALSE())="","",VLOOKUP($C262,nautics!$B$2:$F$1200,2,FALSE())),IF($A262="ST",IF(VLOOKUP($C262,st!$B$2:$F$400,2,FALSE())="","",VLOOKUP($C262,st!$B$2:$F$400,2,FALSE())),""))),"")</f>
        <v>1</v>
      </c>
      <c r="E262" s="35">
        <f>IFERROR(IF($A262="HDC",IF(VLOOKUP($C262,hdc!$B$2:$F$1600,3,FALSE())="","",VLOOKUP($C262,hdc!$B$2:$F$1600,3,FALSE())),IF($A262="NAUTICS",IF(VLOOKUP($C262,nautics!$B$2:$F$1200,3,FALSE())="","",VLOOKUP($C262,nautics!$B$2:$F$1200,3,FALSE())),IF($A262="ST",IF(VLOOKUP($C262,st!$B$2:$F$400,3,FALSE())="","",VLOOKUP($C262,st!$B$2:$F$400,3,FALSE())),""))),"")</f>
        <v>1</v>
      </c>
      <c r="F262" s="35" t="str">
        <f>IFERROR(IF($A262="HDC",IF(VLOOKUP($C262,hdc!$B$2:$F$1600,4,FALSE())="","",VLOOKUP($C262,hdc!$B$2:$F$1600,4,FALSE())),IF($A262="NAUTICS",IF(VLOOKUP($C262,nautics!$B$2:$F$1200,4,FALSE())="","",VLOOKUP($C262,nautics!$B$2:$F$1200,4,FALSE())),IF($A262="ST",IF(VLOOKUP($C262,st!$B$2:$F$400,4,FALSE())="","",VLOOKUP($C262,st!$B$2:$F$400,4,FALSE())),""))),"")</f>
        <v/>
      </c>
      <c r="G262" s="35" t="str">
        <f>IFERROR(IF($A262="HDC",IF(VLOOKUP($C262,hdc!$B$2:$F$1600,5,FALSE())="","",VLOOKUP($C262,hdc!$B$2:$F$1600,5,FALSE())),IF($A262="NAUTICS",IF(VLOOKUP($C262,nautics!$B$2:$F$1200,5,FALSE())="","",VLOOKUP($C262,nautics!$B$2:$F$1200,5,FALSE())),IF($A262="ST",IF(VLOOKUP($C262,st!$B$2:$F$400,5,FALSE())="","",VLOOKUP($C262,st!$B$2:$F$400,5,FALSE())),""))),"")</f>
        <v/>
      </c>
      <c r="H262" s="35" t="s">
        <v>167</v>
      </c>
      <c r="I262" s="35" t="s">
        <v>31</v>
      </c>
      <c r="J262" s="35" t="s">
        <v>3131</v>
      </c>
      <c r="K262" s="35">
        <f t="shared" si="1"/>
        <v>61</v>
      </c>
      <c r="L262" s="35" t="s">
        <v>325</v>
      </c>
      <c r="M262" s="35" t="s">
        <v>326</v>
      </c>
      <c r="N262" s="35" t="s">
        <v>46</v>
      </c>
      <c r="O262" s="35" t="s">
        <v>49</v>
      </c>
      <c r="P262" s="35" t="s">
        <v>3121</v>
      </c>
      <c r="Q262" s="35" t="s">
        <v>2006</v>
      </c>
      <c r="R262" s="35" t="s">
        <v>1049</v>
      </c>
      <c r="S262" s="35" t="s">
        <v>2763</v>
      </c>
      <c r="T262" s="35" t="s">
        <v>2765</v>
      </c>
      <c r="U262" s="35" t="s">
        <v>3136</v>
      </c>
      <c r="W262" s="35" t="s">
        <v>57</v>
      </c>
      <c r="X262" s="35" t="s">
        <v>926</v>
      </c>
      <c r="Y262" s="35" t="s">
        <v>329</v>
      </c>
      <c r="Z262" s="35" t="s">
        <v>3127</v>
      </c>
    </row>
    <row r="263" spans="1:26" ht="15" customHeight="1">
      <c r="A263" s="35" t="s">
        <v>1300</v>
      </c>
      <c r="B263" s="35" t="s">
        <v>677</v>
      </c>
      <c r="C263" s="35" t="s">
        <v>3139</v>
      </c>
      <c r="D263" s="35">
        <f>IFERROR(IF($A263="HDC",IF(VLOOKUP($C263,hdc!$B$2:$F$1600,2,FALSE())="","",VLOOKUP($C263,hdc!$B$2:$F$1600,2,FALSE())),IF($A263="NAUTICS",IF(VLOOKUP($C263,nautics!$B$2:$F$1200,2,FALSE())="","",VLOOKUP($C263,nautics!$B$2:$F$1200,2,FALSE())),IF($A263="ST",IF(VLOOKUP($C263,st!$B$2:$F$400,2,FALSE())="","",VLOOKUP($C263,st!$B$2:$F$400,2,FALSE())),""))),"")</f>
        <v>1</v>
      </c>
      <c r="E263" s="35">
        <f>IFERROR(IF($A263="HDC",IF(VLOOKUP($C263,hdc!$B$2:$F$1600,3,FALSE())="","",VLOOKUP($C263,hdc!$B$2:$F$1600,3,FALSE())),IF($A263="NAUTICS",IF(VLOOKUP($C263,nautics!$B$2:$F$1200,3,FALSE())="","",VLOOKUP($C263,nautics!$B$2:$F$1200,3,FALSE())),IF($A263="ST",IF(VLOOKUP($C263,st!$B$2:$F$400,3,FALSE())="","",VLOOKUP($C263,st!$B$2:$F$400,3,FALSE())),""))),"")</f>
        <v>1</v>
      </c>
      <c r="F263" s="35" t="str">
        <f>IFERROR(IF($A263="HDC",IF(VLOOKUP($C263,hdc!$B$2:$F$1600,4,FALSE())="","",VLOOKUP($C263,hdc!$B$2:$F$1600,4,FALSE())),IF($A263="NAUTICS",IF(VLOOKUP($C263,nautics!$B$2:$F$1200,4,FALSE())="","",VLOOKUP($C263,nautics!$B$2:$F$1200,4,FALSE())),IF($A263="ST",IF(VLOOKUP($C263,st!$B$2:$F$400,4,FALSE())="","",VLOOKUP($C263,st!$B$2:$F$400,4,FALSE())),""))),"")</f>
        <v/>
      </c>
      <c r="G263" s="35" t="str">
        <f>IFERROR(IF($A263="HDC",IF(VLOOKUP($C263,hdc!$B$2:$F$1600,5,FALSE())="","",VLOOKUP($C263,hdc!$B$2:$F$1600,5,FALSE())),IF($A263="NAUTICS",IF(VLOOKUP($C263,nautics!$B$2:$F$1200,5,FALSE())="","",VLOOKUP($C263,nautics!$B$2:$F$1200,5,FALSE())),IF($A263="ST",IF(VLOOKUP($C263,st!$B$2:$F$400,5,FALSE())="","",VLOOKUP($C263,st!$B$2:$F$400,5,FALSE())),""))),"")</f>
        <v/>
      </c>
      <c r="H263" s="35" t="s">
        <v>167</v>
      </c>
      <c r="I263" s="35" t="s">
        <v>31</v>
      </c>
      <c r="J263" s="35" t="s">
        <v>552</v>
      </c>
      <c r="K263" s="35">
        <f t="shared" si="1"/>
        <v>5</v>
      </c>
      <c r="L263" s="35" t="s">
        <v>2762</v>
      </c>
      <c r="M263" s="35" t="s">
        <v>2383</v>
      </c>
      <c r="N263" s="35" t="s">
        <v>2763</v>
      </c>
      <c r="O263" s="35" t="s">
        <v>2765</v>
      </c>
      <c r="P263" s="35" t="s">
        <v>2823</v>
      </c>
      <c r="Q263" s="35" t="s">
        <v>2383</v>
      </c>
      <c r="R263" s="35" t="s">
        <v>247</v>
      </c>
      <c r="S263" s="35" t="s">
        <v>2763</v>
      </c>
      <c r="T263" s="35" t="s">
        <v>2765</v>
      </c>
      <c r="U263" s="35" t="s">
        <v>89</v>
      </c>
      <c r="W263" s="35" t="s">
        <v>78</v>
      </c>
      <c r="X263" s="35" t="s">
        <v>59</v>
      </c>
      <c r="Y263" s="35" t="s">
        <v>89</v>
      </c>
      <c r="Z263" s="35" t="s">
        <v>89</v>
      </c>
    </row>
    <row r="264" spans="1:26" ht="15" customHeight="1">
      <c r="A264" s="35" t="s">
        <v>1300</v>
      </c>
      <c r="B264" s="35" t="s">
        <v>717</v>
      </c>
      <c r="C264" s="35" t="s">
        <v>3149</v>
      </c>
      <c r="D264" s="35">
        <f>IFERROR(IF($A264="HDC",IF(VLOOKUP($C264,hdc!$B$2:$F$1600,2,FALSE())="","",VLOOKUP($C264,hdc!$B$2:$F$1600,2,FALSE())),IF($A264="NAUTICS",IF(VLOOKUP($C264,nautics!$B$2:$F$1200,2,FALSE())="","",VLOOKUP($C264,nautics!$B$2:$F$1200,2,FALSE())),IF($A264="ST",IF(VLOOKUP($C264,st!$B$2:$F$400,2,FALSE())="","",VLOOKUP($C264,st!$B$2:$F$400,2,FALSE())),""))),"")</f>
        <v>1</v>
      </c>
      <c r="E264" s="35">
        <f>IFERROR(IF($A264="HDC",IF(VLOOKUP($C264,hdc!$B$2:$F$1600,3,FALSE())="","",VLOOKUP($C264,hdc!$B$2:$F$1600,3,FALSE())),IF($A264="NAUTICS",IF(VLOOKUP($C264,nautics!$B$2:$F$1200,3,FALSE())="","",VLOOKUP($C264,nautics!$B$2:$F$1200,3,FALSE())),IF($A264="ST",IF(VLOOKUP($C264,st!$B$2:$F$400,3,FALSE())="","",VLOOKUP($C264,st!$B$2:$F$400,3,FALSE())),""))),"")</f>
        <v>1</v>
      </c>
      <c r="F264" s="35" t="str">
        <f>IFERROR(IF($A264="HDC",IF(VLOOKUP($C264,hdc!$B$2:$F$1600,4,FALSE())="","",VLOOKUP($C264,hdc!$B$2:$F$1600,4,FALSE())),IF($A264="NAUTICS",IF(VLOOKUP($C264,nautics!$B$2:$F$1200,4,FALSE())="","",VLOOKUP($C264,nautics!$B$2:$F$1200,4,FALSE())),IF($A264="ST",IF(VLOOKUP($C264,st!$B$2:$F$400,4,FALSE())="","",VLOOKUP($C264,st!$B$2:$F$400,4,FALSE())),""))),"")</f>
        <v/>
      </c>
      <c r="G264" s="35" t="str">
        <f>IFERROR(IF($A264="HDC",IF(VLOOKUP($C264,hdc!$B$2:$F$1600,5,FALSE())="","",VLOOKUP($C264,hdc!$B$2:$F$1600,5,FALSE())),IF($A264="NAUTICS",IF(VLOOKUP($C264,nautics!$B$2:$F$1200,5,FALSE())="","",VLOOKUP($C264,nautics!$B$2:$F$1200,5,FALSE())),IF($A264="ST",IF(VLOOKUP($C264,st!$B$2:$F$400,5,FALSE())="","",VLOOKUP($C264,st!$B$2:$F$400,5,FALSE())),""))),"")</f>
        <v/>
      </c>
      <c r="H264" s="35" t="s">
        <v>415</v>
      </c>
      <c r="I264" s="35" t="s">
        <v>31</v>
      </c>
      <c r="J264" s="35" t="s">
        <v>2629</v>
      </c>
      <c r="K264" s="35">
        <f t="shared" si="1"/>
        <v>14</v>
      </c>
      <c r="L264" s="35" t="s">
        <v>637</v>
      </c>
      <c r="M264" s="35" t="s">
        <v>639</v>
      </c>
      <c r="N264" s="35" t="s">
        <v>46</v>
      </c>
      <c r="O264" s="35" t="s">
        <v>49</v>
      </c>
      <c r="P264" s="35" t="s">
        <v>446</v>
      </c>
      <c r="Q264" s="35" t="s">
        <v>447</v>
      </c>
      <c r="R264" s="35" t="s">
        <v>152</v>
      </c>
      <c r="S264" s="35" t="s">
        <v>46</v>
      </c>
      <c r="T264" s="35" t="s">
        <v>49</v>
      </c>
      <c r="U264" s="35" t="s">
        <v>2635</v>
      </c>
      <c r="W264" s="35" t="s">
        <v>78</v>
      </c>
      <c r="X264" s="35" t="s">
        <v>59</v>
      </c>
      <c r="Y264" s="35" t="s">
        <v>646</v>
      </c>
      <c r="Z264" s="35" t="s">
        <v>451</v>
      </c>
    </row>
    <row r="265" spans="1:26" ht="15" customHeight="1">
      <c r="A265" s="35" t="s">
        <v>1300</v>
      </c>
      <c r="B265" s="35" t="s">
        <v>753</v>
      </c>
      <c r="C265" s="35" t="s">
        <v>3160</v>
      </c>
      <c r="D265" s="35">
        <f>IFERROR(IF($A265="HDC",IF(VLOOKUP($C265,hdc!$B$2:$F$1600,2,FALSE())="","",VLOOKUP($C265,hdc!$B$2:$F$1600,2,FALSE())),IF($A265="NAUTICS",IF(VLOOKUP($C265,nautics!$B$2:$F$1200,2,FALSE())="","",VLOOKUP($C265,nautics!$B$2:$F$1200,2,FALSE())),IF($A265="ST",IF(VLOOKUP($C265,st!$B$2:$F$400,2,FALSE())="","",VLOOKUP($C265,st!$B$2:$F$400,2,FALSE())),""))),"")</f>
        <v>1</v>
      </c>
      <c r="E265" s="35">
        <f>IFERROR(IF($A265="HDC",IF(VLOOKUP($C265,hdc!$B$2:$F$1600,3,FALSE())="","",VLOOKUP($C265,hdc!$B$2:$F$1600,3,FALSE())),IF($A265="NAUTICS",IF(VLOOKUP($C265,nautics!$B$2:$F$1200,3,FALSE())="","",VLOOKUP($C265,nautics!$B$2:$F$1200,3,FALSE())),IF($A265="ST",IF(VLOOKUP($C265,st!$B$2:$F$400,3,FALSE())="","",VLOOKUP($C265,st!$B$2:$F$400,3,FALSE())),""))),"")</f>
        <v>1</v>
      </c>
      <c r="F265" s="35">
        <f>IFERROR(IF($A265="HDC",IF(VLOOKUP($C265,hdc!$B$2:$F$1600,4,FALSE())="","",VLOOKUP($C265,hdc!$B$2:$F$1600,4,FALSE())),IF($A265="NAUTICS",IF(VLOOKUP($C265,nautics!$B$2:$F$1200,4,FALSE())="","",VLOOKUP($C265,nautics!$B$2:$F$1200,4,FALSE())),IF($A265="ST",IF(VLOOKUP($C265,st!$B$2:$F$400,4,FALSE())="","",VLOOKUP($C265,st!$B$2:$F$400,4,FALSE())),""))),"")</f>
        <v>1</v>
      </c>
      <c r="G265" s="35" t="str">
        <f>IFERROR(IF($A265="HDC",IF(VLOOKUP($C265,hdc!$B$2:$F$1600,5,FALSE())="","",VLOOKUP($C265,hdc!$B$2:$F$1600,5,FALSE())),IF($A265="NAUTICS",IF(VLOOKUP($C265,nautics!$B$2:$F$1200,5,FALSE())="","",VLOOKUP($C265,nautics!$B$2:$F$1200,5,FALSE())),IF($A265="ST",IF(VLOOKUP($C265,st!$B$2:$F$400,5,FALSE())="","",VLOOKUP($C265,st!$B$2:$F$400,5,FALSE())),""))),"")</f>
        <v/>
      </c>
      <c r="H265" s="35" t="s">
        <v>996</v>
      </c>
      <c r="I265" s="35" t="s">
        <v>31</v>
      </c>
      <c r="J265" s="35" t="s">
        <v>441</v>
      </c>
      <c r="K265" s="35">
        <f t="shared" si="1"/>
        <v>16</v>
      </c>
      <c r="L265" s="35" t="s">
        <v>95</v>
      </c>
      <c r="M265" s="35" t="s">
        <v>96</v>
      </c>
      <c r="N265" s="35" t="s">
        <v>43</v>
      </c>
      <c r="O265" s="35" t="s">
        <v>45</v>
      </c>
      <c r="P265" s="35" t="s">
        <v>40</v>
      </c>
      <c r="Q265" s="35" t="s">
        <v>42</v>
      </c>
      <c r="R265" s="35" t="s">
        <v>1912</v>
      </c>
      <c r="S265" s="35" t="s">
        <v>43</v>
      </c>
      <c r="T265" s="35" t="s">
        <v>45</v>
      </c>
      <c r="U265" s="35" t="s">
        <v>445</v>
      </c>
      <c r="W265" s="35" t="s">
        <v>78</v>
      </c>
      <c r="X265" s="35" t="s">
        <v>59</v>
      </c>
      <c r="Y265" s="35" t="s">
        <v>102</v>
      </c>
      <c r="Z265" s="35" t="s">
        <v>60</v>
      </c>
    </row>
    <row r="266" spans="1:26" ht="15" customHeight="1">
      <c r="A266" s="35" t="s">
        <v>1300</v>
      </c>
      <c r="B266" s="35" t="s">
        <v>753</v>
      </c>
      <c r="C266" s="35" t="s">
        <v>3170</v>
      </c>
      <c r="D266" s="35">
        <f>IFERROR(IF($A266="HDC",IF(VLOOKUP($C266,hdc!$B$2:$F$1600,2,FALSE())="","",VLOOKUP($C266,hdc!$B$2:$F$1600,2,FALSE())),IF($A266="NAUTICS",IF(VLOOKUP($C266,nautics!$B$2:$F$1200,2,FALSE())="","",VLOOKUP($C266,nautics!$B$2:$F$1200,2,FALSE())),IF($A266="ST",IF(VLOOKUP($C266,st!$B$2:$F$400,2,FALSE())="","",VLOOKUP($C266,st!$B$2:$F$400,2,FALSE())),""))),"")</f>
        <v>1</v>
      </c>
      <c r="E266" s="35">
        <f>IFERROR(IF($A266="HDC",IF(VLOOKUP($C266,hdc!$B$2:$F$1600,3,FALSE())="","",VLOOKUP($C266,hdc!$B$2:$F$1600,3,FALSE())),IF($A266="NAUTICS",IF(VLOOKUP($C266,nautics!$B$2:$F$1200,3,FALSE())="","",VLOOKUP($C266,nautics!$B$2:$F$1200,3,FALSE())),IF($A266="ST",IF(VLOOKUP($C266,st!$B$2:$F$400,3,FALSE())="","",VLOOKUP($C266,st!$B$2:$F$400,3,FALSE())),""))),"")</f>
        <v>1</v>
      </c>
      <c r="F266" s="35">
        <f>IFERROR(IF($A266="HDC",IF(VLOOKUP($C266,hdc!$B$2:$F$1600,4,FALSE())="","",VLOOKUP($C266,hdc!$B$2:$F$1600,4,FALSE())),IF($A266="NAUTICS",IF(VLOOKUP($C266,nautics!$B$2:$F$1200,4,FALSE())="","",VLOOKUP($C266,nautics!$B$2:$F$1200,4,FALSE())),IF($A266="ST",IF(VLOOKUP($C266,st!$B$2:$F$400,4,FALSE())="","",VLOOKUP($C266,st!$B$2:$F$400,4,FALSE())),""))),"")</f>
        <v>1</v>
      </c>
      <c r="G266" s="35" t="str">
        <f>IFERROR(IF($A266="HDC",IF(VLOOKUP($C266,hdc!$B$2:$F$1600,5,FALSE())="","",VLOOKUP($C266,hdc!$B$2:$F$1600,5,FALSE())),IF($A266="NAUTICS",IF(VLOOKUP($C266,nautics!$B$2:$F$1200,5,FALSE())="","",VLOOKUP($C266,nautics!$B$2:$F$1200,5,FALSE())),IF($A266="ST",IF(VLOOKUP($C266,st!$B$2:$F$400,5,FALSE())="","",VLOOKUP($C266,st!$B$2:$F$400,5,FALSE())),""))),"")</f>
        <v/>
      </c>
      <c r="H266" s="35" t="s">
        <v>1321</v>
      </c>
      <c r="I266" s="35" t="s">
        <v>31</v>
      </c>
      <c r="J266" s="35" t="s">
        <v>559</v>
      </c>
      <c r="K266" s="35">
        <f t="shared" si="1"/>
        <v>23</v>
      </c>
      <c r="L266" s="35" t="s">
        <v>159</v>
      </c>
      <c r="M266" s="35" t="s">
        <v>160</v>
      </c>
      <c r="N266" s="35" t="s">
        <v>43</v>
      </c>
      <c r="O266" s="35" t="s">
        <v>45</v>
      </c>
      <c r="P266" s="35" t="s">
        <v>40</v>
      </c>
      <c r="Q266" s="35" t="s">
        <v>42</v>
      </c>
      <c r="R266" s="35" t="s">
        <v>1912</v>
      </c>
      <c r="S266" s="35" t="s">
        <v>43</v>
      </c>
      <c r="T266" s="35" t="s">
        <v>45</v>
      </c>
      <c r="U266" s="35" t="s">
        <v>562</v>
      </c>
      <c r="W266" s="35" t="s">
        <v>78</v>
      </c>
      <c r="X266" s="35" t="s">
        <v>59</v>
      </c>
      <c r="Y266" s="35" t="s">
        <v>164</v>
      </c>
      <c r="Z266" s="35" t="s">
        <v>60</v>
      </c>
    </row>
    <row r="267" spans="1:26" ht="15" customHeight="1">
      <c r="A267" s="35" t="s">
        <v>1300</v>
      </c>
      <c r="B267" s="35" t="s">
        <v>753</v>
      </c>
      <c r="C267" s="35" t="s">
        <v>3179</v>
      </c>
      <c r="D267" s="35">
        <f>IFERROR(IF($A267="HDC",IF(VLOOKUP($C267,hdc!$B$2:$F$1600,2,FALSE())="","",VLOOKUP($C267,hdc!$B$2:$F$1600,2,FALSE())),IF($A267="NAUTICS",IF(VLOOKUP($C267,nautics!$B$2:$F$1200,2,FALSE())="","",VLOOKUP($C267,nautics!$B$2:$F$1200,2,FALSE())),IF($A267="ST",IF(VLOOKUP($C267,st!$B$2:$F$400,2,FALSE())="","",VLOOKUP($C267,st!$B$2:$F$400,2,FALSE())),""))),"")</f>
        <v>1</v>
      </c>
      <c r="E267" s="35">
        <f>IFERROR(IF($A267="HDC",IF(VLOOKUP($C267,hdc!$B$2:$F$1600,3,FALSE())="","",VLOOKUP($C267,hdc!$B$2:$F$1600,3,FALSE())),IF($A267="NAUTICS",IF(VLOOKUP($C267,nautics!$B$2:$F$1200,3,FALSE())="","",VLOOKUP($C267,nautics!$B$2:$F$1200,3,FALSE())),IF($A267="ST",IF(VLOOKUP($C267,st!$B$2:$F$400,3,FALSE())="","",VLOOKUP($C267,st!$B$2:$F$400,3,FALSE())),""))),"")</f>
        <v>1</v>
      </c>
      <c r="F267" s="35" t="str">
        <f>IFERROR(IF($A267="HDC",IF(VLOOKUP($C267,hdc!$B$2:$F$1600,4,FALSE())="","",VLOOKUP($C267,hdc!$B$2:$F$1600,4,FALSE())),IF($A267="NAUTICS",IF(VLOOKUP($C267,nautics!$B$2:$F$1200,4,FALSE())="","",VLOOKUP($C267,nautics!$B$2:$F$1200,4,FALSE())),IF($A267="ST",IF(VLOOKUP($C267,st!$B$2:$F$400,4,FALSE())="","",VLOOKUP($C267,st!$B$2:$F$400,4,FALSE())),""))),"")</f>
        <v/>
      </c>
      <c r="G267" s="35" t="str">
        <f>IFERROR(IF($A267="HDC",IF(VLOOKUP($C267,hdc!$B$2:$F$1600,5,FALSE())="","",VLOOKUP($C267,hdc!$B$2:$F$1600,5,FALSE())),IF($A267="NAUTICS",IF(VLOOKUP($C267,nautics!$B$2:$F$1200,5,FALSE())="","",VLOOKUP($C267,nautics!$B$2:$F$1200,5,FALSE())),IF($A267="ST",IF(VLOOKUP($C267,st!$B$2:$F$400,5,FALSE())="","",VLOOKUP($C267,st!$B$2:$F$400,5,FALSE())),""))),"")</f>
        <v/>
      </c>
      <c r="H267" s="35" t="s">
        <v>3183</v>
      </c>
      <c r="I267" s="35" t="s">
        <v>31</v>
      </c>
      <c r="J267" s="35" t="s">
        <v>3184</v>
      </c>
      <c r="K267" s="35">
        <f t="shared" si="1"/>
        <v>20</v>
      </c>
      <c r="L267" s="35" t="s">
        <v>40</v>
      </c>
      <c r="M267" s="35" t="s">
        <v>42</v>
      </c>
      <c r="N267" s="35" t="s">
        <v>43</v>
      </c>
      <c r="O267" s="35" t="s">
        <v>45</v>
      </c>
      <c r="P267" s="35" t="s">
        <v>3190</v>
      </c>
      <c r="Q267" s="35" t="s">
        <v>3191</v>
      </c>
      <c r="R267" s="35" t="s">
        <v>152</v>
      </c>
      <c r="S267" s="35" t="s">
        <v>53</v>
      </c>
      <c r="T267" s="35" t="s">
        <v>55</v>
      </c>
      <c r="U267" s="35" t="s">
        <v>2191</v>
      </c>
      <c r="W267" s="35" t="s">
        <v>57</v>
      </c>
      <c r="X267" s="35" t="s">
        <v>59</v>
      </c>
      <c r="Y267" s="35" t="s">
        <v>60</v>
      </c>
      <c r="Z267" s="35" t="s">
        <v>2170</v>
      </c>
    </row>
    <row r="268" spans="1:26" ht="15" customHeight="1">
      <c r="A268" s="35" t="s">
        <v>1300</v>
      </c>
      <c r="B268" s="35" t="s">
        <v>753</v>
      </c>
      <c r="C268" s="35" t="s">
        <v>3197</v>
      </c>
      <c r="D268" s="35">
        <f>IFERROR(IF($A268="HDC",IF(VLOOKUP($C268,hdc!$B$2:$F$1600,2,FALSE())="","",VLOOKUP($C268,hdc!$B$2:$F$1600,2,FALSE())),IF($A268="NAUTICS",IF(VLOOKUP($C268,nautics!$B$2:$F$1200,2,FALSE())="","",VLOOKUP($C268,nautics!$B$2:$F$1200,2,FALSE())),IF($A268="ST",IF(VLOOKUP($C268,st!$B$2:$F$400,2,FALSE())="","",VLOOKUP($C268,st!$B$2:$F$400,2,FALSE())),""))),"")</f>
        <v>1</v>
      </c>
      <c r="E268" s="35" t="str">
        <f>IFERROR(IF($A268="HDC",IF(VLOOKUP($C268,hdc!$B$2:$F$1600,3,FALSE())="","",VLOOKUP($C268,hdc!$B$2:$F$1600,3,FALSE())),IF($A268="NAUTICS",IF(VLOOKUP($C268,nautics!$B$2:$F$1200,3,FALSE())="","",VLOOKUP($C268,nautics!$B$2:$F$1200,3,FALSE())),IF($A268="ST",IF(VLOOKUP($C268,st!$B$2:$F$400,3,FALSE())="","",VLOOKUP($C268,st!$B$2:$F$400,3,FALSE())),""))),"")</f>
        <v/>
      </c>
      <c r="F268" s="35" t="str">
        <f>IFERROR(IF($A268="HDC",IF(VLOOKUP($C268,hdc!$B$2:$F$1600,4,FALSE())="","",VLOOKUP($C268,hdc!$B$2:$F$1600,4,FALSE())),IF($A268="NAUTICS",IF(VLOOKUP($C268,nautics!$B$2:$F$1200,4,FALSE())="","",VLOOKUP($C268,nautics!$B$2:$F$1200,4,FALSE())),IF($A268="ST",IF(VLOOKUP($C268,st!$B$2:$F$400,4,FALSE())="","",VLOOKUP($C268,st!$B$2:$F$400,4,FALSE())),""))),"")</f>
        <v/>
      </c>
      <c r="G268" s="35" t="str">
        <f>IFERROR(IF($A268="HDC",IF(VLOOKUP($C268,hdc!$B$2:$F$1600,5,FALSE())="","",VLOOKUP($C268,hdc!$B$2:$F$1600,5,FALSE())),IF($A268="NAUTICS",IF(VLOOKUP($C268,nautics!$B$2:$F$1200,5,FALSE())="","",VLOOKUP($C268,nautics!$B$2:$F$1200,5,FALSE())),IF($A268="ST",IF(VLOOKUP($C268,st!$B$2:$F$400,5,FALSE())="","",VLOOKUP($C268,st!$B$2:$F$400,5,FALSE())),""))),"")</f>
        <v/>
      </c>
      <c r="H268" s="35" t="s">
        <v>3183</v>
      </c>
      <c r="I268" s="35" t="s">
        <v>31</v>
      </c>
      <c r="J268" s="35" t="s">
        <v>3199</v>
      </c>
      <c r="K268" s="35">
        <f t="shared" si="1"/>
        <v>30</v>
      </c>
      <c r="L268" s="35" t="s">
        <v>3201</v>
      </c>
      <c r="M268" s="35" t="s">
        <v>3191</v>
      </c>
      <c r="N268" s="35" t="s">
        <v>1677</v>
      </c>
      <c r="O268" s="35" t="s">
        <v>1679</v>
      </c>
      <c r="P268" s="35" t="s">
        <v>3190</v>
      </c>
      <c r="Q268" s="35" t="s">
        <v>3191</v>
      </c>
      <c r="R268" s="35" t="s">
        <v>152</v>
      </c>
      <c r="S268" s="35" t="s">
        <v>53</v>
      </c>
      <c r="T268" s="35" t="s">
        <v>55</v>
      </c>
      <c r="U268" s="35" t="s">
        <v>3208</v>
      </c>
      <c r="W268" s="35" t="s">
        <v>57</v>
      </c>
      <c r="X268" s="35" t="s">
        <v>59</v>
      </c>
      <c r="Y268" s="35" t="s">
        <v>1685</v>
      </c>
      <c r="Z268" s="35" t="s">
        <v>2170</v>
      </c>
    </row>
    <row r="269" spans="1:26" ht="15" customHeight="1">
      <c r="A269" s="35" t="s">
        <v>1300</v>
      </c>
      <c r="B269" s="35" t="s">
        <v>753</v>
      </c>
      <c r="C269" s="35" t="s">
        <v>3211</v>
      </c>
      <c r="D269" s="35">
        <f>IFERROR(IF($A269="HDC",IF(VLOOKUP($C269,hdc!$B$2:$F$1600,2,FALSE())="","",VLOOKUP($C269,hdc!$B$2:$F$1600,2,FALSE())),IF($A269="NAUTICS",IF(VLOOKUP($C269,nautics!$B$2:$F$1200,2,FALSE())="","",VLOOKUP($C269,nautics!$B$2:$F$1200,2,FALSE())),IF($A269="ST",IF(VLOOKUP($C269,st!$B$2:$F$400,2,FALSE())="","",VLOOKUP($C269,st!$B$2:$F$400,2,FALSE())),""))),"")</f>
        <v>1</v>
      </c>
      <c r="E269" s="35" t="str">
        <f>IFERROR(IF($A269="HDC",IF(VLOOKUP($C269,hdc!$B$2:$F$1600,3,FALSE())="","",VLOOKUP($C269,hdc!$B$2:$F$1600,3,FALSE())),IF($A269="NAUTICS",IF(VLOOKUP($C269,nautics!$B$2:$F$1200,3,FALSE())="","",VLOOKUP($C269,nautics!$B$2:$F$1200,3,FALSE())),IF($A269="ST",IF(VLOOKUP($C269,st!$B$2:$F$400,3,FALSE())="","",VLOOKUP($C269,st!$B$2:$F$400,3,FALSE())),""))),"")</f>
        <v/>
      </c>
      <c r="F269" s="35" t="str">
        <f>IFERROR(IF($A269="HDC",IF(VLOOKUP($C269,hdc!$B$2:$F$1600,4,FALSE())="","",VLOOKUP($C269,hdc!$B$2:$F$1600,4,FALSE())),IF($A269="NAUTICS",IF(VLOOKUP($C269,nautics!$B$2:$F$1200,4,FALSE())="","",VLOOKUP($C269,nautics!$B$2:$F$1200,4,FALSE())),IF($A269="ST",IF(VLOOKUP($C269,st!$B$2:$F$400,4,FALSE())="","",VLOOKUP($C269,st!$B$2:$F$400,4,FALSE())),""))),"")</f>
        <v/>
      </c>
      <c r="G269" s="35" t="str">
        <f>IFERROR(IF($A269="HDC",IF(VLOOKUP($C269,hdc!$B$2:$F$1600,5,FALSE())="","",VLOOKUP($C269,hdc!$B$2:$F$1600,5,FALSE())),IF($A269="NAUTICS",IF(VLOOKUP($C269,nautics!$B$2:$F$1200,5,FALSE())="","",VLOOKUP($C269,nautics!$B$2:$F$1200,5,FALSE())),IF($A269="ST",IF(VLOOKUP($C269,st!$B$2:$F$400,5,FALSE())="","",VLOOKUP($C269,st!$B$2:$F$400,5,FALSE())),""))),"")</f>
        <v/>
      </c>
      <c r="H269" s="35" t="s">
        <v>3183</v>
      </c>
      <c r="I269" s="35" t="s">
        <v>31</v>
      </c>
      <c r="J269" s="35" t="s">
        <v>3214</v>
      </c>
      <c r="K269" s="35">
        <f t="shared" si="1"/>
        <v>38</v>
      </c>
      <c r="L269" s="35" t="s">
        <v>3215</v>
      </c>
      <c r="M269" s="35" t="s">
        <v>3191</v>
      </c>
      <c r="N269" s="35" t="s">
        <v>369</v>
      </c>
      <c r="O269" s="35" t="s">
        <v>370</v>
      </c>
      <c r="P269" s="35" t="s">
        <v>3201</v>
      </c>
      <c r="Q269" s="35" t="s">
        <v>3191</v>
      </c>
      <c r="R269" s="35" t="s">
        <v>152</v>
      </c>
      <c r="S269" s="35" t="s">
        <v>1677</v>
      </c>
      <c r="T269" s="35" t="s">
        <v>1679</v>
      </c>
      <c r="U269" s="35" t="s">
        <v>3218</v>
      </c>
      <c r="W269" s="35" t="s">
        <v>57</v>
      </c>
      <c r="X269" s="35" t="s">
        <v>59</v>
      </c>
      <c r="Y269" s="35" t="s">
        <v>3220</v>
      </c>
      <c r="Z269" s="35" t="s">
        <v>1685</v>
      </c>
    </row>
    <row r="270" spans="1:26" ht="15" customHeight="1">
      <c r="A270" s="35" t="s">
        <v>1300</v>
      </c>
      <c r="B270" s="35" t="s">
        <v>753</v>
      </c>
      <c r="C270" s="35" t="s">
        <v>3221</v>
      </c>
      <c r="D270" s="35">
        <f>IFERROR(IF($A270="HDC",IF(VLOOKUP($C270,hdc!$B$2:$F$1600,2,FALSE())="","",VLOOKUP($C270,hdc!$B$2:$F$1600,2,FALSE())),IF($A270="NAUTICS",IF(VLOOKUP($C270,nautics!$B$2:$F$1200,2,FALSE())="","",VLOOKUP($C270,nautics!$B$2:$F$1200,2,FALSE())),IF($A270="ST",IF(VLOOKUP($C270,st!$B$2:$F$400,2,FALSE())="","",VLOOKUP($C270,st!$B$2:$F$400,2,FALSE())),""))),"")</f>
        <v>1</v>
      </c>
      <c r="E270" s="35">
        <f>IFERROR(IF($A270="HDC",IF(VLOOKUP($C270,hdc!$B$2:$F$1600,3,FALSE())="","",VLOOKUP($C270,hdc!$B$2:$F$1600,3,FALSE())),IF($A270="NAUTICS",IF(VLOOKUP($C270,nautics!$B$2:$F$1200,3,FALSE())="","",VLOOKUP($C270,nautics!$B$2:$F$1200,3,FALSE())),IF($A270="ST",IF(VLOOKUP($C270,st!$B$2:$F$400,3,FALSE())="","",VLOOKUP($C270,st!$B$2:$F$400,3,FALSE())),""))),"")</f>
        <v>1</v>
      </c>
      <c r="F270" s="35" t="str">
        <f>IFERROR(IF($A270="HDC",IF(VLOOKUP($C270,hdc!$B$2:$F$1600,4,FALSE())="","",VLOOKUP($C270,hdc!$B$2:$F$1600,4,FALSE())),IF($A270="NAUTICS",IF(VLOOKUP($C270,nautics!$B$2:$F$1200,4,FALSE())="","",VLOOKUP($C270,nautics!$B$2:$F$1200,4,FALSE())),IF($A270="ST",IF(VLOOKUP($C270,st!$B$2:$F$400,4,FALSE())="","",VLOOKUP($C270,st!$B$2:$F$400,4,FALSE())),""))),"")</f>
        <v/>
      </c>
      <c r="G270" s="35" t="str">
        <f>IFERROR(IF($A270="HDC",IF(VLOOKUP($C270,hdc!$B$2:$F$1600,5,FALSE())="","",VLOOKUP($C270,hdc!$B$2:$F$1600,5,FALSE())),IF($A270="NAUTICS",IF(VLOOKUP($C270,nautics!$B$2:$F$1200,5,FALSE())="","",VLOOKUP($C270,nautics!$B$2:$F$1200,5,FALSE())),IF($A270="ST",IF(VLOOKUP($C270,st!$B$2:$F$400,5,FALSE())="","",VLOOKUP($C270,st!$B$2:$F$400,5,FALSE())),""))),"")</f>
        <v/>
      </c>
      <c r="H270" s="35" t="s">
        <v>3183</v>
      </c>
      <c r="I270" s="35" t="s">
        <v>31</v>
      </c>
      <c r="J270" s="35" t="s">
        <v>3223</v>
      </c>
      <c r="K270" s="35">
        <f t="shared" si="1"/>
        <v>69</v>
      </c>
      <c r="L270" s="35" t="s">
        <v>3215</v>
      </c>
      <c r="M270" s="35" t="s">
        <v>3191</v>
      </c>
      <c r="N270" s="35" t="s">
        <v>369</v>
      </c>
      <c r="O270" s="35" t="s">
        <v>370</v>
      </c>
      <c r="P270" s="35" t="s">
        <v>3227</v>
      </c>
      <c r="Q270" s="35" t="s">
        <v>3191</v>
      </c>
      <c r="R270" s="35" t="s">
        <v>152</v>
      </c>
      <c r="S270" s="35" t="s">
        <v>736</v>
      </c>
      <c r="T270" s="35" t="s">
        <v>738</v>
      </c>
      <c r="U270" s="35" t="s">
        <v>3230</v>
      </c>
      <c r="W270" s="35" t="s">
        <v>57</v>
      </c>
      <c r="X270" s="35" t="s">
        <v>59</v>
      </c>
      <c r="Y270" s="35" t="s">
        <v>3220</v>
      </c>
      <c r="Z270" s="35" t="s">
        <v>3234</v>
      </c>
    </row>
    <row r="271" spans="1:26" ht="15" customHeight="1">
      <c r="A271" s="35" t="s">
        <v>1300</v>
      </c>
      <c r="B271" s="35" t="s">
        <v>800</v>
      </c>
      <c r="C271" s="35" t="s">
        <v>3235</v>
      </c>
      <c r="D271" s="35">
        <f>IFERROR(IF($A271="HDC",IF(VLOOKUP($C271,hdc!$B$2:$F$1600,2,FALSE())="","",VLOOKUP($C271,hdc!$B$2:$F$1600,2,FALSE())),IF($A271="NAUTICS",IF(VLOOKUP($C271,nautics!$B$2:$F$1200,2,FALSE())="","",VLOOKUP($C271,nautics!$B$2:$F$1200,2,FALSE())),IF($A271="ST",IF(VLOOKUP($C271,st!$B$2:$F$400,2,FALSE())="","",VLOOKUP($C271,st!$B$2:$F$400,2,FALSE())),""))),"")</f>
        <v>1</v>
      </c>
      <c r="E271" s="35" t="str">
        <f>IFERROR(IF($A271="HDC",IF(VLOOKUP($C271,hdc!$B$2:$F$1600,3,FALSE())="","",VLOOKUP($C271,hdc!$B$2:$F$1600,3,FALSE())),IF($A271="NAUTICS",IF(VLOOKUP($C271,nautics!$B$2:$F$1200,3,FALSE())="","",VLOOKUP($C271,nautics!$B$2:$F$1200,3,FALSE())),IF($A271="ST",IF(VLOOKUP($C271,st!$B$2:$F$400,3,FALSE())="","",VLOOKUP($C271,st!$B$2:$F$400,3,FALSE())),""))),"")</f>
        <v/>
      </c>
      <c r="F271" s="35" t="str">
        <f>IFERROR(IF($A271="HDC",IF(VLOOKUP($C271,hdc!$B$2:$F$1600,4,FALSE())="","",VLOOKUP($C271,hdc!$B$2:$F$1600,4,FALSE())),IF($A271="NAUTICS",IF(VLOOKUP($C271,nautics!$B$2:$F$1200,4,FALSE())="","",VLOOKUP($C271,nautics!$B$2:$F$1200,4,FALSE())),IF($A271="ST",IF(VLOOKUP($C271,st!$B$2:$F$400,4,FALSE())="","",VLOOKUP($C271,st!$B$2:$F$400,4,FALSE())),""))),"")</f>
        <v/>
      </c>
      <c r="G271" s="35" t="str">
        <f>IFERROR(IF($A271="HDC",IF(VLOOKUP($C271,hdc!$B$2:$F$1600,5,FALSE())="","",VLOOKUP($C271,hdc!$B$2:$F$1600,5,FALSE())),IF($A271="NAUTICS",IF(VLOOKUP($C271,nautics!$B$2:$F$1200,5,FALSE())="","",VLOOKUP($C271,nautics!$B$2:$F$1200,5,FALSE())),IF($A271="ST",IF(VLOOKUP($C271,st!$B$2:$F$400,5,FALSE())="","",VLOOKUP($C271,st!$B$2:$F$400,5,FALSE())),""))),"")</f>
        <v/>
      </c>
      <c r="H271" s="35" t="s">
        <v>167</v>
      </c>
      <c r="I271" s="35" t="s">
        <v>31</v>
      </c>
      <c r="J271" s="35" t="s">
        <v>3237</v>
      </c>
      <c r="K271" s="35">
        <f t="shared" si="1"/>
        <v>34</v>
      </c>
      <c r="L271" s="35" t="s">
        <v>325</v>
      </c>
      <c r="M271" s="35" t="s">
        <v>326</v>
      </c>
      <c r="N271" s="35" t="s">
        <v>46</v>
      </c>
      <c r="O271" s="35" t="s">
        <v>49</v>
      </c>
      <c r="P271" s="35" t="s">
        <v>3240</v>
      </c>
      <c r="Q271" s="35" t="s">
        <v>1335</v>
      </c>
      <c r="R271" s="35" t="s">
        <v>1071</v>
      </c>
      <c r="S271" s="35" t="s">
        <v>813</v>
      </c>
      <c r="T271" s="35" t="s">
        <v>718</v>
      </c>
      <c r="U271" s="35" t="s">
        <v>3242</v>
      </c>
      <c r="W271" s="35" t="s">
        <v>57</v>
      </c>
      <c r="X271" s="35" t="s">
        <v>94</v>
      </c>
      <c r="Y271" s="35" t="s">
        <v>329</v>
      </c>
      <c r="Z271" s="35" t="s">
        <v>3246</v>
      </c>
    </row>
    <row r="272" spans="1:26" ht="15" customHeight="1">
      <c r="A272" s="35" t="s">
        <v>1300</v>
      </c>
      <c r="B272" s="35" t="s">
        <v>800</v>
      </c>
      <c r="C272" s="35" t="s">
        <v>3248</v>
      </c>
      <c r="D272" s="35">
        <f>IFERROR(IF($A272="HDC",IF(VLOOKUP($C272,hdc!$B$2:$F$1600,2,FALSE())="","",VLOOKUP($C272,hdc!$B$2:$F$1600,2,FALSE())),IF($A272="NAUTICS",IF(VLOOKUP($C272,nautics!$B$2:$F$1200,2,FALSE())="","",VLOOKUP($C272,nautics!$B$2:$F$1200,2,FALSE())),IF($A272="ST",IF(VLOOKUP($C272,st!$B$2:$F$400,2,FALSE())="","",VLOOKUP($C272,st!$B$2:$F$400,2,FALSE())),""))),"")</f>
        <v>1</v>
      </c>
      <c r="E272" s="35" t="str">
        <f>IFERROR(IF($A272="HDC",IF(VLOOKUP($C272,hdc!$B$2:$F$1600,3,FALSE())="","",VLOOKUP($C272,hdc!$B$2:$F$1600,3,FALSE())),IF($A272="NAUTICS",IF(VLOOKUP($C272,nautics!$B$2:$F$1200,3,FALSE())="","",VLOOKUP($C272,nautics!$B$2:$F$1200,3,FALSE())),IF($A272="ST",IF(VLOOKUP($C272,st!$B$2:$F$400,3,FALSE())="","",VLOOKUP($C272,st!$B$2:$F$400,3,FALSE())),""))),"")</f>
        <v/>
      </c>
      <c r="F272" s="35" t="str">
        <f>IFERROR(IF($A272="HDC",IF(VLOOKUP($C272,hdc!$B$2:$F$1600,4,FALSE())="","",VLOOKUP($C272,hdc!$B$2:$F$1600,4,FALSE())),IF($A272="NAUTICS",IF(VLOOKUP($C272,nautics!$B$2:$F$1200,4,FALSE())="","",VLOOKUP($C272,nautics!$B$2:$F$1200,4,FALSE())),IF($A272="ST",IF(VLOOKUP($C272,st!$B$2:$F$400,4,FALSE())="","",VLOOKUP($C272,st!$B$2:$F$400,4,FALSE())),""))),"")</f>
        <v/>
      </c>
      <c r="G272" s="35" t="str">
        <f>IFERROR(IF($A272="HDC",IF(VLOOKUP($C272,hdc!$B$2:$F$1600,5,FALSE())="","",VLOOKUP($C272,hdc!$B$2:$F$1600,5,FALSE())),IF($A272="NAUTICS",IF(VLOOKUP($C272,nautics!$B$2:$F$1200,5,FALSE())="","",VLOOKUP($C272,nautics!$B$2:$F$1200,5,FALSE())),IF($A272="ST",IF(VLOOKUP($C272,st!$B$2:$F$400,5,FALSE())="","",VLOOKUP($C272,st!$B$2:$F$400,5,FALSE())),""))),"")</f>
        <v/>
      </c>
      <c r="H272" s="35" t="s">
        <v>167</v>
      </c>
      <c r="I272" s="35" t="s">
        <v>31</v>
      </c>
      <c r="J272" s="35" t="s">
        <v>3250</v>
      </c>
      <c r="K272" s="35">
        <f t="shared" si="1"/>
        <v>17</v>
      </c>
      <c r="L272" s="35" t="s">
        <v>3240</v>
      </c>
      <c r="M272" s="35" t="s">
        <v>1335</v>
      </c>
      <c r="N272" s="35" t="s">
        <v>813</v>
      </c>
      <c r="O272" s="35" t="s">
        <v>718</v>
      </c>
      <c r="P272" s="35" t="s">
        <v>3253</v>
      </c>
      <c r="Q272" s="35" t="s">
        <v>1335</v>
      </c>
      <c r="R272" s="35" t="s">
        <v>1071</v>
      </c>
      <c r="S272" s="35" t="s">
        <v>872</v>
      </c>
      <c r="T272" s="35" t="s">
        <v>873</v>
      </c>
      <c r="U272" s="35" t="s">
        <v>3255</v>
      </c>
      <c r="W272" s="35" t="s">
        <v>57</v>
      </c>
      <c r="X272" s="35" t="s">
        <v>94</v>
      </c>
      <c r="Y272" s="35" t="s">
        <v>3246</v>
      </c>
      <c r="Z272" s="35" t="s">
        <v>3260</v>
      </c>
    </row>
    <row r="273" spans="1:26" ht="15" customHeight="1">
      <c r="A273" s="35" t="s">
        <v>1300</v>
      </c>
      <c r="B273" s="35" t="s">
        <v>800</v>
      </c>
      <c r="C273" s="35" t="s">
        <v>3261</v>
      </c>
      <c r="D273" s="35">
        <f>IFERROR(IF($A273="HDC",IF(VLOOKUP($C273,hdc!$B$2:$F$1600,2,FALSE())="","",VLOOKUP($C273,hdc!$B$2:$F$1600,2,FALSE())),IF($A273="NAUTICS",IF(VLOOKUP($C273,nautics!$B$2:$F$1200,2,FALSE())="","",VLOOKUP($C273,nautics!$B$2:$F$1200,2,FALSE())),IF($A273="ST",IF(VLOOKUP($C273,st!$B$2:$F$400,2,FALSE())="","",VLOOKUP($C273,st!$B$2:$F$400,2,FALSE())),""))),"")</f>
        <v>1</v>
      </c>
      <c r="E273" s="35" t="str">
        <f>IFERROR(IF($A273="HDC",IF(VLOOKUP($C273,hdc!$B$2:$F$1600,3,FALSE())="","",VLOOKUP($C273,hdc!$B$2:$F$1600,3,FALSE())),IF($A273="NAUTICS",IF(VLOOKUP($C273,nautics!$B$2:$F$1200,3,FALSE())="","",VLOOKUP($C273,nautics!$B$2:$F$1200,3,FALSE())),IF($A273="ST",IF(VLOOKUP($C273,st!$B$2:$F$400,3,FALSE())="","",VLOOKUP($C273,st!$B$2:$F$400,3,FALSE())),""))),"")</f>
        <v/>
      </c>
      <c r="F273" s="35" t="str">
        <f>IFERROR(IF($A273="HDC",IF(VLOOKUP($C273,hdc!$B$2:$F$1600,4,FALSE())="","",VLOOKUP($C273,hdc!$B$2:$F$1600,4,FALSE())),IF($A273="NAUTICS",IF(VLOOKUP($C273,nautics!$B$2:$F$1200,4,FALSE())="","",VLOOKUP($C273,nautics!$B$2:$F$1200,4,FALSE())),IF($A273="ST",IF(VLOOKUP($C273,st!$B$2:$F$400,4,FALSE())="","",VLOOKUP($C273,st!$B$2:$F$400,4,FALSE())),""))),"")</f>
        <v/>
      </c>
      <c r="G273" s="35" t="str">
        <f>IFERROR(IF($A273="HDC",IF(VLOOKUP($C273,hdc!$B$2:$F$1600,5,FALSE())="","",VLOOKUP($C273,hdc!$B$2:$F$1600,5,FALSE())),IF($A273="NAUTICS",IF(VLOOKUP($C273,nautics!$B$2:$F$1200,5,FALSE())="","",VLOOKUP($C273,nautics!$B$2:$F$1200,5,FALSE())),IF($A273="ST",IF(VLOOKUP($C273,st!$B$2:$F$400,5,FALSE())="","",VLOOKUP($C273,st!$B$2:$F$400,5,FALSE())),""))),"")</f>
        <v/>
      </c>
      <c r="H273" s="35" t="s">
        <v>167</v>
      </c>
      <c r="I273" s="35" t="s">
        <v>31</v>
      </c>
      <c r="J273" s="35" t="s">
        <v>3263</v>
      </c>
      <c r="K273" s="35">
        <f t="shared" si="1"/>
        <v>15</v>
      </c>
      <c r="L273" s="35" t="s">
        <v>3265</v>
      </c>
      <c r="M273" s="35" t="s">
        <v>1335</v>
      </c>
      <c r="N273" s="35" t="s">
        <v>813</v>
      </c>
      <c r="O273" s="35" t="s">
        <v>718</v>
      </c>
      <c r="P273" s="35" t="s">
        <v>3253</v>
      </c>
      <c r="Q273" s="35" t="s">
        <v>1335</v>
      </c>
      <c r="R273" s="35" t="s">
        <v>1071</v>
      </c>
      <c r="S273" s="35" t="s">
        <v>872</v>
      </c>
      <c r="T273" s="35" t="s">
        <v>873</v>
      </c>
      <c r="U273" s="35" t="s">
        <v>3255</v>
      </c>
      <c r="W273" s="35" t="s">
        <v>57</v>
      </c>
      <c r="X273" s="35" t="s">
        <v>94</v>
      </c>
      <c r="Y273" s="35" t="s">
        <v>3246</v>
      </c>
      <c r="Z273" s="35" t="s">
        <v>3260</v>
      </c>
    </row>
    <row r="274" spans="1:26" ht="15" customHeight="1">
      <c r="A274" s="35" t="s">
        <v>1300</v>
      </c>
      <c r="B274" s="35" t="s">
        <v>800</v>
      </c>
      <c r="C274" s="35" t="s">
        <v>3272</v>
      </c>
      <c r="D274" s="35">
        <f>IFERROR(IF($A274="HDC",IF(VLOOKUP($C274,hdc!$B$2:$F$1600,2,FALSE())="","",VLOOKUP($C274,hdc!$B$2:$F$1600,2,FALSE())),IF($A274="NAUTICS",IF(VLOOKUP($C274,nautics!$B$2:$F$1200,2,FALSE())="","",VLOOKUP($C274,nautics!$B$2:$F$1200,2,FALSE())),IF($A274="ST",IF(VLOOKUP($C274,st!$B$2:$F$400,2,FALSE())="","",VLOOKUP($C274,st!$B$2:$F$400,2,FALSE())),""))),"")</f>
        <v>1</v>
      </c>
      <c r="E274" s="35" t="str">
        <f>IFERROR(IF($A274="HDC",IF(VLOOKUP($C274,hdc!$B$2:$F$1600,3,FALSE())="","",VLOOKUP($C274,hdc!$B$2:$F$1600,3,FALSE())),IF($A274="NAUTICS",IF(VLOOKUP($C274,nautics!$B$2:$F$1200,3,FALSE())="","",VLOOKUP($C274,nautics!$B$2:$F$1200,3,FALSE())),IF($A274="ST",IF(VLOOKUP($C274,st!$B$2:$F$400,3,FALSE())="","",VLOOKUP($C274,st!$B$2:$F$400,3,FALSE())),""))),"")</f>
        <v/>
      </c>
      <c r="F274" s="35" t="str">
        <f>IFERROR(IF($A274="HDC",IF(VLOOKUP($C274,hdc!$B$2:$F$1600,4,FALSE())="","",VLOOKUP($C274,hdc!$B$2:$F$1600,4,FALSE())),IF($A274="NAUTICS",IF(VLOOKUP($C274,nautics!$B$2:$F$1200,4,FALSE())="","",VLOOKUP($C274,nautics!$B$2:$F$1200,4,FALSE())),IF($A274="ST",IF(VLOOKUP($C274,st!$B$2:$F$400,4,FALSE())="","",VLOOKUP($C274,st!$B$2:$F$400,4,FALSE())),""))),"")</f>
        <v/>
      </c>
      <c r="G274" s="35" t="str">
        <f>IFERROR(IF($A274="HDC",IF(VLOOKUP($C274,hdc!$B$2:$F$1600,5,FALSE())="","",VLOOKUP($C274,hdc!$B$2:$F$1600,5,FALSE())),IF($A274="NAUTICS",IF(VLOOKUP($C274,nautics!$B$2:$F$1200,5,FALSE())="","",VLOOKUP($C274,nautics!$B$2:$F$1200,5,FALSE())),IF($A274="ST",IF(VLOOKUP($C274,st!$B$2:$F$400,5,FALSE())="","",VLOOKUP($C274,st!$B$2:$F$400,5,FALSE())),""))),"")</f>
        <v/>
      </c>
      <c r="H274" s="35" t="s">
        <v>167</v>
      </c>
      <c r="I274" s="35" t="s">
        <v>31</v>
      </c>
      <c r="J274" s="35" t="s">
        <v>216</v>
      </c>
      <c r="K274" s="35">
        <f t="shared" si="1"/>
        <v>15</v>
      </c>
      <c r="L274" s="35" t="s">
        <v>3276</v>
      </c>
      <c r="M274" s="35" t="s">
        <v>1335</v>
      </c>
      <c r="N274" s="35" t="s">
        <v>1050</v>
      </c>
      <c r="O274" s="35" t="s">
        <v>718</v>
      </c>
      <c r="P274" s="35" t="s">
        <v>3279</v>
      </c>
      <c r="Q274" s="35" t="s">
        <v>1335</v>
      </c>
      <c r="R274" s="35" t="s">
        <v>247</v>
      </c>
      <c r="S274" s="35" t="s">
        <v>1050</v>
      </c>
      <c r="T274" s="35" t="s">
        <v>718</v>
      </c>
      <c r="U274" s="35" t="s">
        <v>89</v>
      </c>
      <c r="W274" s="35" t="s">
        <v>78</v>
      </c>
      <c r="X274" s="35" t="s">
        <v>94</v>
      </c>
      <c r="Y274" s="35" t="s">
        <v>89</v>
      </c>
      <c r="Z274" s="35" t="s">
        <v>89</v>
      </c>
    </row>
    <row r="275" spans="1:26" ht="15" customHeight="1">
      <c r="A275" s="35" t="s">
        <v>1300</v>
      </c>
      <c r="B275" s="35" t="s">
        <v>800</v>
      </c>
      <c r="C275" s="35" t="s">
        <v>3283</v>
      </c>
      <c r="D275" s="35">
        <f>IFERROR(IF($A275="HDC",IF(VLOOKUP($C275,hdc!$B$2:$F$1600,2,FALSE())="","",VLOOKUP($C275,hdc!$B$2:$F$1600,2,FALSE())),IF($A275="NAUTICS",IF(VLOOKUP($C275,nautics!$B$2:$F$1200,2,FALSE())="","",VLOOKUP($C275,nautics!$B$2:$F$1200,2,FALSE())),IF($A275="ST",IF(VLOOKUP($C275,st!$B$2:$F$400,2,FALSE())="","",VLOOKUP($C275,st!$B$2:$F$400,2,FALSE())),""))),"")</f>
        <v>1</v>
      </c>
      <c r="E275" s="35">
        <f>IFERROR(IF($A275="HDC",IF(VLOOKUP($C275,hdc!$B$2:$F$1600,3,FALSE())="","",VLOOKUP($C275,hdc!$B$2:$F$1600,3,FALSE())),IF($A275="NAUTICS",IF(VLOOKUP($C275,nautics!$B$2:$F$1200,3,FALSE())="","",VLOOKUP($C275,nautics!$B$2:$F$1200,3,FALSE())),IF($A275="ST",IF(VLOOKUP($C275,st!$B$2:$F$400,3,FALSE())="","",VLOOKUP($C275,st!$B$2:$F$400,3,FALSE())),""))),"")</f>
        <v>1</v>
      </c>
      <c r="F275" s="35" t="str">
        <f>IFERROR(IF($A275="HDC",IF(VLOOKUP($C275,hdc!$B$2:$F$1600,4,FALSE())="","",VLOOKUP($C275,hdc!$B$2:$F$1600,4,FALSE())),IF($A275="NAUTICS",IF(VLOOKUP($C275,nautics!$B$2:$F$1200,4,FALSE())="","",VLOOKUP($C275,nautics!$B$2:$F$1200,4,FALSE())),IF($A275="ST",IF(VLOOKUP($C275,st!$B$2:$F$400,4,FALSE())="","",VLOOKUP($C275,st!$B$2:$F$400,4,FALSE())),""))),"")</f>
        <v/>
      </c>
      <c r="G275" s="35" t="str">
        <f>IFERROR(IF($A275="HDC",IF(VLOOKUP($C275,hdc!$B$2:$F$1600,5,FALSE())="","",VLOOKUP($C275,hdc!$B$2:$F$1600,5,FALSE())),IF($A275="NAUTICS",IF(VLOOKUP($C275,nautics!$B$2:$F$1200,5,FALSE())="","",VLOOKUP($C275,nautics!$B$2:$F$1200,5,FALSE())),IF($A275="ST",IF(VLOOKUP($C275,st!$B$2:$F$400,5,FALSE())="","",VLOOKUP($C275,st!$B$2:$F$400,5,FALSE())),""))),"")</f>
        <v/>
      </c>
      <c r="H275" s="35" t="s">
        <v>167</v>
      </c>
      <c r="I275" s="35" t="s">
        <v>31</v>
      </c>
      <c r="J275" s="35" t="s">
        <v>3286</v>
      </c>
      <c r="K275" s="35">
        <f t="shared" si="1"/>
        <v>27</v>
      </c>
      <c r="L275" s="35" t="s">
        <v>325</v>
      </c>
      <c r="M275" s="35" t="s">
        <v>326</v>
      </c>
      <c r="N275" s="35" t="s">
        <v>46</v>
      </c>
      <c r="O275" s="35" t="s">
        <v>49</v>
      </c>
      <c r="P275" s="35" t="s">
        <v>3288</v>
      </c>
      <c r="Q275" s="35" t="s">
        <v>3289</v>
      </c>
      <c r="R275" s="35" t="s">
        <v>1071</v>
      </c>
      <c r="S275" s="35" t="s">
        <v>3290</v>
      </c>
      <c r="T275" s="35" t="s">
        <v>3291</v>
      </c>
      <c r="U275" s="35" t="s">
        <v>3293</v>
      </c>
      <c r="W275" s="35" t="s">
        <v>57</v>
      </c>
      <c r="X275" s="35" t="s">
        <v>94</v>
      </c>
      <c r="Y275" s="35" t="s">
        <v>329</v>
      </c>
      <c r="Z275" s="35" t="s">
        <v>3297</v>
      </c>
    </row>
    <row r="276" spans="1:26" ht="15" customHeight="1">
      <c r="A276" s="35" t="s">
        <v>1300</v>
      </c>
      <c r="B276" s="35" t="s">
        <v>800</v>
      </c>
      <c r="C276" s="35" t="s">
        <v>3299</v>
      </c>
      <c r="D276" s="35">
        <f>IFERROR(IF($A276="HDC",IF(VLOOKUP($C276,hdc!$B$2:$F$1600,2,FALSE())="","",VLOOKUP($C276,hdc!$B$2:$F$1600,2,FALSE())),IF($A276="NAUTICS",IF(VLOOKUP($C276,nautics!$B$2:$F$1200,2,FALSE())="","",VLOOKUP($C276,nautics!$B$2:$F$1200,2,FALSE())),IF($A276="ST",IF(VLOOKUP($C276,st!$B$2:$F$400,2,FALSE())="","",VLOOKUP($C276,st!$B$2:$F$400,2,FALSE())),""))),"")</f>
        <v>1</v>
      </c>
      <c r="E276" s="35" t="str">
        <f>IFERROR(IF($A276="HDC",IF(VLOOKUP($C276,hdc!$B$2:$F$1600,3,FALSE())="","",VLOOKUP($C276,hdc!$B$2:$F$1600,3,FALSE())),IF($A276="NAUTICS",IF(VLOOKUP($C276,nautics!$B$2:$F$1200,3,FALSE())="","",VLOOKUP($C276,nautics!$B$2:$F$1200,3,FALSE())),IF($A276="ST",IF(VLOOKUP($C276,st!$B$2:$F$400,3,FALSE())="","",VLOOKUP($C276,st!$B$2:$F$400,3,FALSE())),""))),"")</f>
        <v/>
      </c>
      <c r="F276" s="35" t="str">
        <f>IFERROR(IF($A276="HDC",IF(VLOOKUP($C276,hdc!$B$2:$F$1600,4,FALSE())="","",VLOOKUP($C276,hdc!$B$2:$F$1600,4,FALSE())),IF($A276="NAUTICS",IF(VLOOKUP($C276,nautics!$B$2:$F$1200,4,FALSE())="","",VLOOKUP($C276,nautics!$B$2:$F$1200,4,FALSE())),IF($A276="ST",IF(VLOOKUP($C276,st!$B$2:$F$400,4,FALSE())="","",VLOOKUP($C276,st!$B$2:$F$400,4,FALSE())),""))),"")</f>
        <v/>
      </c>
      <c r="G276" s="35" t="str">
        <f>IFERROR(IF($A276="HDC",IF(VLOOKUP($C276,hdc!$B$2:$F$1600,5,FALSE())="","",VLOOKUP($C276,hdc!$B$2:$F$1600,5,FALSE())),IF($A276="NAUTICS",IF(VLOOKUP($C276,nautics!$B$2:$F$1200,5,FALSE())="","",VLOOKUP($C276,nautics!$B$2:$F$1200,5,FALSE())),IF($A276="ST",IF(VLOOKUP($C276,st!$B$2:$F$400,5,FALSE())="","",VLOOKUP($C276,st!$B$2:$F$400,5,FALSE())),""))),"")</f>
        <v/>
      </c>
      <c r="H276" s="35" t="s">
        <v>1080</v>
      </c>
      <c r="I276" s="35" t="s">
        <v>31</v>
      </c>
      <c r="J276" s="35" t="s">
        <v>1311</v>
      </c>
      <c r="K276" s="35">
        <f t="shared" si="1"/>
        <v>40</v>
      </c>
      <c r="L276" s="35" t="s">
        <v>169</v>
      </c>
      <c r="M276" s="35" t="s">
        <v>172</v>
      </c>
      <c r="N276" s="35" t="s">
        <v>174</v>
      </c>
      <c r="O276" s="35" t="s">
        <v>175</v>
      </c>
      <c r="P276" s="35" t="s">
        <v>325</v>
      </c>
      <c r="Q276" s="35" t="s">
        <v>326</v>
      </c>
      <c r="R276" s="35" t="s">
        <v>1071</v>
      </c>
      <c r="S276" s="35" t="s">
        <v>46</v>
      </c>
      <c r="T276" s="35" t="s">
        <v>49</v>
      </c>
      <c r="U276" s="35" t="s">
        <v>1317</v>
      </c>
      <c r="W276" s="35" t="s">
        <v>57</v>
      </c>
      <c r="X276" s="35" t="s">
        <v>59</v>
      </c>
      <c r="Y276" s="35" t="s">
        <v>180</v>
      </c>
      <c r="Z276" s="35" t="s">
        <v>329</v>
      </c>
    </row>
    <row r="277" spans="1:26" ht="15" customHeight="1">
      <c r="A277" s="35" t="s">
        <v>1300</v>
      </c>
      <c r="B277" s="35" t="s">
        <v>800</v>
      </c>
      <c r="C277" s="35" t="s">
        <v>3304</v>
      </c>
      <c r="D277" s="35">
        <f>IFERROR(IF($A277="HDC",IF(VLOOKUP($C277,hdc!$B$2:$F$1600,2,FALSE())="","",VLOOKUP($C277,hdc!$B$2:$F$1600,2,FALSE())),IF($A277="NAUTICS",IF(VLOOKUP($C277,nautics!$B$2:$F$1200,2,FALSE())="","",VLOOKUP($C277,nautics!$B$2:$F$1200,2,FALSE())),IF($A277="ST",IF(VLOOKUP($C277,st!$B$2:$F$400,2,FALSE())="","",VLOOKUP($C277,st!$B$2:$F$400,2,FALSE())),""))),"")</f>
        <v>1</v>
      </c>
      <c r="E277" s="35">
        <f>IFERROR(IF($A277="HDC",IF(VLOOKUP($C277,hdc!$B$2:$F$1600,3,FALSE())="","",VLOOKUP($C277,hdc!$B$2:$F$1600,3,FALSE())),IF($A277="NAUTICS",IF(VLOOKUP($C277,nautics!$B$2:$F$1200,3,FALSE())="","",VLOOKUP($C277,nautics!$B$2:$F$1200,3,FALSE())),IF($A277="ST",IF(VLOOKUP($C277,st!$B$2:$F$400,3,FALSE())="","",VLOOKUP($C277,st!$B$2:$F$400,3,FALSE())),""))),"")</f>
        <v>1</v>
      </c>
      <c r="F277" s="35" t="str">
        <f>IFERROR(IF($A277="HDC",IF(VLOOKUP($C277,hdc!$B$2:$F$1600,4,FALSE())="","",VLOOKUP($C277,hdc!$B$2:$F$1600,4,FALSE())),IF($A277="NAUTICS",IF(VLOOKUP($C277,nautics!$B$2:$F$1200,4,FALSE())="","",VLOOKUP($C277,nautics!$B$2:$F$1200,4,FALSE())),IF($A277="ST",IF(VLOOKUP($C277,st!$B$2:$F$400,4,FALSE())="","",VLOOKUP($C277,st!$B$2:$F$400,4,FALSE())),""))),"")</f>
        <v/>
      </c>
      <c r="G277" s="35" t="str">
        <f>IFERROR(IF($A277="HDC",IF(VLOOKUP($C277,hdc!$B$2:$F$1600,5,FALSE())="","",VLOOKUP($C277,hdc!$B$2:$F$1600,5,FALSE())),IF($A277="NAUTICS",IF(VLOOKUP($C277,nautics!$B$2:$F$1200,5,FALSE())="","",VLOOKUP($C277,nautics!$B$2:$F$1200,5,FALSE())),IF($A277="ST",IF(VLOOKUP($C277,st!$B$2:$F$400,5,FALSE())="","",VLOOKUP($C277,st!$B$2:$F$400,5,FALSE())),""))),"")</f>
        <v/>
      </c>
      <c r="H277" s="35" t="s">
        <v>3306</v>
      </c>
      <c r="I277" s="35" t="s">
        <v>31</v>
      </c>
      <c r="J277" s="35" t="s">
        <v>1322</v>
      </c>
      <c r="K277" s="35">
        <f t="shared" si="1"/>
        <v>14</v>
      </c>
      <c r="L277" s="35" t="s">
        <v>637</v>
      </c>
      <c r="M277" s="35" t="s">
        <v>639</v>
      </c>
      <c r="N277" s="35" t="s">
        <v>46</v>
      </c>
      <c r="O277" s="35" t="s">
        <v>49</v>
      </c>
      <c r="P277" s="35" t="s">
        <v>325</v>
      </c>
      <c r="Q277" s="35" t="s">
        <v>326</v>
      </c>
      <c r="R277" s="35" t="s">
        <v>1071</v>
      </c>
      <c r="S277" s="35" t="s">
        <v>46</v>
      </c>
      <c r="T277" s="35" t="s">
        <v>49</v>
      </c>
      <c r="U277" s="35" t="s">
        <v>1326</v>
      </c>
      <c r="W277" s="35" t="s">
        <v>78</v>
      </c>
      <c r="X277" s="35" t="s">
        <v>59</v>
      </c>
      <c r="Y277" s="35" t="s">
        <v>646</v>
      </c>
      <c r="Z277" s="35" t="s">
        <v>329</v>
      </c>
    </row>
    <row r="278" spans="1:26" ht="15" customHeight="1">
      <c r="A278" s="35" t="s">
        <v>1300</v>
      </c>
      <c r="B278" s="35" t="s">
        <v>800</v>
      </c>
      <c r="C278" s="35" t="s">
        <v>3314</v>
      </c>
      <c r="D278" s="35">
        <f>IFERROR(IF($A278="HDC",IF(VLOOKUP($C278,hdc!$B$2:$F$1600,2,FALSE())="","",VLOOKUP($C278,hdc!$B$2:$F$1600,2,FALSE())),IF($A278="NAUTICS",IF(VLOOKUP($C278,nautics!$B$2:$F$1200,2,FALSE())="","",VLOOKUP($C278,nautics!$B$2:$F$1200,2,FALSE())),IF($A278="ST",IF(VLOOKUP($C278,st!$B$2:$F$400,2,FALSE())="","",VLOOKUP($C278,st!$B$2:$F$400,2,FALSE())),""))),"")</f>
        <v>1</v>
      </c>
      <c r="E278" s="35" t="str">
        <f>IFERROR(IF($A278="HDC",IF(VLOOKUP($C278,hdc!$B$2:$F$1600,3,FALSE())="","",VLOOKUP($C278,hdc!$B$2:$F$1600,3,FALSE())),IF($A278="NAUTICS",IF(VLOOKUP($C278,nautics!$B$2:$F$1200,3,FALSE())="","",VLOOKUP($C278,nautics!$B$2:$F$1200,3,FALSE())),IF($A278="ST",IF(VLOOKUP($C278,st!$B$2:$F$400,3,FALSE())="","",VLOOKUP($C278,st!$B$2:$F$400,3,FALSE())),""))),"")</f>
        <v/>
      </c>
      <c r="F278" s="35" t="str">
        <f>IFERROR(IF($A278="HDC",IF(VLOOKUP($C278,hdc!$B$2:$F$1600,4,FALSE())="","",VLOOKUP($C278,hdc!$B$2:$F$1600,4,FALSE())),IF($A278="NAUTICS",IF(VLOOKUP($C278,nautics!$B$2:$F$1200,4,FALSE())="","",VLOOKUP($C278,nautics!$B$2:$F$1200,4,FALSE())),IF($A278="ST",IF(VLOOKUP($C278,st!$B$2:$F$400,4,FALSE())="","",VLOOKUP($C278,st!$B$2:$F$400,4,FALSE())),""))),"")</f>
        <v/>
      </c>
      <c r="G278" s="35" t="str">
        <f>IFERROR(IF($A278="HDC",IF(VLOOKUP($C278,hdc!$B$2:$F$1600,5,FALSE())="","",VLOOKUP($C278,hdc!$B$2:$F$1600,5,FALSE())),IF($A278="NAUTICS",IF(VLOOKUP($C278,nautics!$B$2:$F$1200,5,FALSE())="","",VLOOKUP($C278,nautics!$B$2:$F$1200,5,FALSE())),IF($A278="ST",IF(VLOOKUP($C278,st!$B$2:$F$400,5,FALSE())="","",VLOOKUP($C278,st!$B$2:$F$400,5,FALSE())),""))),"")</f>
        <v/>
      </c>
      <c r="H278" s="35" t="s">
        <v>167</v>
      </c>
      <c r="I278" s="35" t="s">
        <v>31</v>
      </c>
      <c r="J278" s="35" t="s">
        <v>3317</v>
      </c>
      <c r="K278" s="35">
        <f t="shared" si="1"/>
        <v>21</v>
      </c>
      <c r="L278" s="35" t="s">
        <v>325</v>
      </c>
      <c r="M278" s="35" t="s">
        <v>326</v>
      </c>
      <c r="N278" s="35" t="s">
        <v>46</v>
      </c>
      <c r="O278" s="35" t="s">
        <v>49</v>
      </c>
      <c r="P278" s="35" t="s">
        <v>3319</v>
      </c>
      <c r="Q278" s="35" t="s">
        <v>1335</v>
      </c>
      <c r="R278" s="35" t="s">
        <v>965</v>
      </c>
      <c r="S278" s="35" t="s">
        <v>1913</v>
      </c>
      <c r="T278" s="35" t="s">
        <v>1914</v>
      </c>
      <c r="U278" s="35" t="s">
        <v>3320</v>
      </c>
      <c r="W278" s="35" t="s">
        <v>57</v>
      </c>
      <c r="X278" s="35" t="s">
        <v>3322</v>
      </c>
      <c r="Y278" s="35" t="s">
        <v>329</v>
      </c>
      <c r="Z278" s="35" t="s">
        <v>3323</v>
      </c>
    </row>
    <row r="279" spans="1:26" ht="15" customHeight="1">
      <c r="A279" s="35" t="s">
        <v>1300</v>
      </c>
      <c r="B279" s="35" t="s">
        <v>800</v>
      </c>
      <c r="C279" s="35" t="s">
        <v>3324</v>
      </c>
      <c r="D279" s="35">
        <f>IFERROR(IF($A279="HDC",IF(VLOOKUP($C279,hdc!$B$2:$F$1600,2,FALSE())="","",VLOOKUP($C279,hdc!$B$2:$F$1600,2,FALSE())),IF($A279="NAUTICS",IF(VLOOKUP($C279,nautics!$B$2:$F$1200,2,FALSE())="","",VLOOKUP($C279,nautics!$B$2:$F$1200,2,FALSE())),IF($A279="ST",IF(VLOOKUP($C279,st!$B$2:$F$400,2,FALSE())="","",VLOOKUP($C279,st!$B$2:$F$400,2,FALSE())),""))),"")</f>
        <v>1</v>
      </c>
      <c r="E279" s="35" t="str">
        <f>IFERROR(IF($A279="HDC",IF(VLOOKUP($C279,hdc!$B$2:$F$1600,3,FALSE())="","",VLOOKUP($C279,hdc!$B$2:$F$1600,3,FALSE())),IF($A279="NAUTICS",IF(VLOOKUP($C279,nautics!$B$2:$F$1200,3,FALSE())="","",VLOOKUP($C279,nautics!$B$2:$F$1200,3,FALSE())),IF($A279="ST",IF(VLOOKUP($C279,st!$B$2:$F$400,3,FALSE())="","",VLOOKUP($C279,st!$B$2:$F$400,3,FALSE())),""))),"")</f>
        <v/>
      </c>
      <c r="F279" s="35" t="str">
        <f>IFERROR(IF($A279="HDC",IF(VLOOKUP($C279,hdc!$B$2:$F$1600,4,FALSE())="","",VLOOKUP($C279,hdc!$B$2:$F$1600,4,FALSE())),IF($A279="NAUTICS",IF(VLOOKUP($C279,nautics!$B$2:$F$1200,4,FALSE())="","",VLOOKUP($C279,nautics!$B$2:$F$1200,4,FALSE())),IF($A279="ST",IF(VLOOKUP($C279,st!$B$2:$F$400,4,FALSE())="","",VLOOKUP($C279,st!$B$2:$F$400,4,FALSE())),""))),"")</f>
        <v/>
      </c>
      <c r="G279" s="35" t="str">
        <f>IFERROR(IF($A279="HDC",IF(VLOOKUP($C279,hdc!$B$2:$F$1600,5,FALSE())="","",VLOOKUP($C279,hdc!$B$2:$F$1600,5,FALSE())),IF($A279="NAUTICS",IF(VLOOKUP($C279,nautics!$B$2:$F$1200,5,FALSE())="","",VLOOKUP($C279,nautics!$B$2:$F$1200,5,FALSE())),IF($A279="ST",IF(VLOOKUP($C279,st!$B$2:$F$400,5,FALSE())="","",VLOOKUP($C279,st!$B$2:$F$400,5,FALSE())),""))),"")</f>
        <v/>
      </c>
      <c r="H279" s="35" t="s">
        <v>167</v>
      </c>
      <c r="I279" s="35" t="s">
        <v>31</v>
      </c>
      <c r="J279" s="35" t="s">
        <v>3326</v>
      </c>
      <c r="K279" s="35">
        <f t="shared" si="1"/>
        <v>10</v>
      </c>
      <c r="L279" s="35" t="s">
        <v>3328</v>
      </c>
      <c r="M279" s="35" t="s">
        <v>3329</v>
      </c>
      <c r="N279" s="35" t="s">
        <v>709</v>
      </c>
      <c r="O279" s="35" t="s">
        <v>710</v>
      </c>
      <c r="P279" s="35" t="s">
        <v>3319</v>
      </c>
      <c r="Q279" s="35" t="s">
        <v>1335</v>
      </c>
      <c r="R279" s="35" t="s">
        <v>965</v>
      </c>
      <c r="S279" s="35" t="s">
        <v>1913</v>
      </c>
      <c r="T279" s="35" t="s">
        <v>1914</v>
      </c>
      <c r="U279" s="35" t="s">
        <v>3331</v>
      </c>
      <c r="W279" s="35" t="s">
        <v>57</v>
      </c>
      <c r="X279" s="35" t="s">
        <v>3322</v>
      </c>
      <c r="Y279" s="35" t="s">
        <v>3333</v>
      </c>
      <c r="Z279" s="35" t="s">
        <v>3323</v>
      </c>
    </row>
    <row r="280" spans="1:26" ht="15" customHeight="1">
      <c r="A280" s="35" t="s">
        <v>1300</v>
      </c>
      <c r="B280" s="35" t="s">
        <v>800</v>
      </c>
      <c r="C280" s="35" t="s">
        <v>3334</v>
      </c>
      <c r="D280" s="35">
        <f>IFERROR(IF($A280="HDC",IF(VLOOKUP($C280,hdc!$B$2:$F$1600,2,FALSE())="","",VLOOKUP($C280,hdc!$B$2:$F$1600,2,FALSE())),IF($A280="NAUTICS",IF(VLOOKUP($C280,nautics!$B$2:$F$1200,2,FALSE())="","",VLOOKUP($C280,nautics!$B$2:$F$1200,2,FALSE())),IF($A280="ST",IF(VLOOKUP($C280,st!$B$2:$F$400,2,FALSE())="","",VLOOKUP($C280,st!$B$2:$F$400,2,FALSE())),""))),"")</f>
        <v>1</v>
      </c>
      <c r="E280" s="35" t="str">
        <f>IFERROR(IF($A280="HDC",IF(VLOOKUP($C280,hdc!$B$2:$F$1600,3,FALSE())="","",VLOOKUP($C280,hdc!$B$2:$F$1600,3,FALSE())),IF($A280="NAUTICS",IF(VLOOKUP($C280,nautics!$B$2:$F$1200,3,FALSE())="","",VLOOKUP($C280,nautics!$B$2:$F$1200,3,FALSE())),IF($A280="ST",IF(VLOOKUP($C280,st!$B$2:$F$400,3,FALSE())="","",VLOOKUP($C280,st!$B$2:$F$400,3,FALSE())),""))),"")</f>
        <v/>
      </c>
      <c r="F280" s="35" t="str">
        <f>IFERROR(IF($A280="HDC",IF(VLOOKUP($C280,hdc!$B$2:$F$1600,4,FALSE())="","",VLOOKUP($C280,hdc!$B$2:$F$1600,4,FALSE())),IF($A280="NAUTICS",IF(VLOOKUP($C280,nautics!$B$2:$F$1200,4,FALSE())="","",VLOOKUP($C280,nautics!$B$2:$F$1200,4,FALSE())),IF($A280="ST",IF(VLOOKUP($C280,st!$B$2:$F$400,4,FALSE())="","",VLOOKUP($C280,st!$B$2:$F$400,4,FALSE())),""))),"")</f>
        <v/>
      </c>
      <c r="G280" s="35" t="str">
        <f>IFERROR(IF($A280="HDC",IF(VLOOKUP($C280,hdc!$B$2:$F$1600,5,FALSE())="","",VLOOKUP($C280,hdc!$B$2:$F$1600,5,FALSE())),IF($A280="NAUTICS",IF(VLOOKUP($C280,nautics!$B$2:$F$1200,5,FALSE())="","",VLOOKUP($C280,nautics!$B$2:$F$1200,5,FALSE())),IF($A280="ST",IF(VLOOKUP($C280,st!$B$2:$F$400,5,FALSE())="","",VLOOKUP($C280,st!$B$2:$F$400,5,FALSE())),""))),"")</f>
        <v/>
      </c>
      <c r="H280" s="35" t="s">
        <v>167</v>
      </c>
      <c r="I280" s="35" t="s">
        <v>31</v>
      </c>
      <c r="J280" s="35" t="s">
        <v>3337</v>
      </c>
      <c r="K280" s="35">
        <f t="shared" si="1"/>
        <v>21</v>
      </c>
      <c r="L280" s="35" t="s">
        <v>3338</v>
      </c>
      <c r="M280" s="35" t="s">
        <v>1335</v>
      </c>
      <c r="N280" s="35" t="s">
        <v>813</v>
      </c>
      <c r="O280" s="35" t="s">
        <v>718</v>
      </c>
      <c r="P280" s="35" t="s">
        <v>3265</v>
      </c>
      <c r="Q280" s="35" t="s">
        <v>1335</v>
      </c>
      <c r="R280" s="35" t="s">
        <v>52</v>
      </c>
      <c r="S280" s="35" t="s">
        <v>813</v>
      </c>
      <c r="T280" s="35" t="s">
        <v>718</v>
      </c>
      <c r="U280" s="35" t="s">
        <v>3342</v>
      </c>
      <c r="W280" s="35" t="s">
        <v>78</v>
      </c>
      <c r="X280" s="35" t="s">
        <v>3322</v>
      </c>
      <c r="Y280" s="35" t="s">
        <v>3343</v>
      </c>
      <c r="Z280" s="35" t="s">
        <v>3246</v>
      </c>
    </row>
    <row r="281" spans="1:26" ht="15" customHeight="1">
      <c r="A281" s="35" t="s">
        <v>1300</v>
      </c>
      <c r="B281" s="35" t="s">
        <v>800</v>
      </c>
      <c r="C281" s="35" t="s">
        <v>3346</v>
      </c>
      <c r="D281" s="35">
        <f>IFERROR(IF($A281="HDC",IF(VLOOKUP($C281,hdc!$B$2:$F$1600,2,FALSE())="","",VLOOKUP($C281,hdc!$B$2:$F$1600,2,FALSE())),IF($A281="NAUTICS",IF(VLOOKUP($C281,nautics!$B$2:$F$1200,2,FALSE())="","",VLOOKUP($C281,nautics!$B$2:$F$1200,2,FALSE())),IF($A281="ST",IF(VLOOKUP($C281,st!$B$2:$F$400,2,FALSE())="","",VLOOKUP($C281,st!$B$2:$F$400,2,FALSE())),""))),"")</f>
        <v>1</v>
      </c>
      <c r="E281" s="35" t="str">
        <f>IFERROR(IF($A281="HDC",IF(VLOOKUP($C281,hdc!$B$2:$F$1600,3,FALSE())="","",VLOOKUP($C281,hdc!$B$2:$F$1600,3,FALSE())),IF($A281="NAUTICS",IF(VLOOKUP($C281,nautics!$B$2:$F$1200,3,FALSE())="","",VLOOKUP($C281,nautics!$B$2:$F$1200,3,FALSE())),IF($A281="ST",IF(VLOOKUP($C281,st!$B$2:$F$400,3,FALSE())="","",VLOOKUP($C281,st!$B$2:$F$400,3,FALSE())),""))),"")</f>
        <v/>
      </c>
      <c r="F281" s="35" t="str">
        <f>IFERROR(IF($A281="HDC",IF(VLOOKUP($C281,hdc!$B$2:$F$1600,4,FALSE())="","",VLOOKUP($C281,hdc!$B$2:$F$1600,4,FALSE())),IF($A281="NAUTICS",IF(VLOOKUP($C281,nautics!$B$2:$F$1200,4,FALSE())="","",VLOOKUP($C281,nautics!$B$2:$F$1200,4,FALSE())),IF($A281="ST",IF(VLOOKUP($C281,st!$B$2:$F$400,4,FALSE())="","",VLOOKUP($C281,st!$B$2:$F$400,4,FALSE())),""))),"")</f>
        <v/>
      </c>
      <c r="G281" s="35" t="str">
        <f>IFERROR(IF($A281="HDC",IF(VLOOKUP($C281,hdc!$B$2:$F$1600,5,FALSE())="","",VLOOKUP($C281,hdc!$B$2:$F$1600,5,FALSE())),IF($A281="NAUTICS",IF(VLOOKUP($C281,nautics!$B$2:$F$1200,5,FALSE())="","",VLOOKUP($C281,nautics!$B$2:$F$1200,5,FALSE())),IF($A281="ST",IF(VLOOKUP($C281,st!$B$2:$F$400,5,FALSE())="","",VLOOKUP($C281,st!$B$2:$F$400,5,FALSE())),""))),"")</f>
        <v/>
      </c>
      <c r="H281" s="35" t="s">
        <v>167</v>
      </c>
      <c r="I281" s="35" t="s">
        <v>31</v>
      </c>
      <c r="J281" s="35" t="s">
        <v>3347</v>
      </c>
      <c r="K281" s="35">
        <f t="shared" si="1"/>
        <v>38</v>
      </c>
      <c r="L281" s="35" t="s">
        <v>3338</v>
      </c>
      <c r="M281" s="35" t="s">
        <v>1335</v>
      </c>
      <c r="N281" s="35" t="s">
        <v>813</v>
      </c>
      <c r="O281" s="35" t="s">
        <v>718</v>
      </c>
      <c r="P281" s="35" t="s">
        <v>3348</v>
      </c>
      <c r="Q281" s="35" t="s">
        <v>1335</v>
      </c>
      <c r="R281" s="35" t="s">
        <v>52</v>
      </c>
      <c r="S281" s="35" t="s">
        <v>716</v>
      </c>
      <c r="T281" s="35" t="s">
        <v>718</v>
      </c>
      <c r="U281" s="35" t="s">
        <v>3351</v>
      </c>
      <c r="W281" s="35" t="s">
        <v>57</v>
      </c>
      <c r="X281" s="35" t="s">
        <v>3352</v>
      </c>
      <c r="Y281" s="35" t="s">
        <v>3343</v>
      </c>
      <c r="Z281" s="35" t="s">
        <v>1598</v>
      </c>
    </row>
    <row r="282" spans="1:26" ht="15" customHeight="1">
      <c r="A282" s="35" t="s">
        <v>1300</v>
      </c>
      <c r="B282" s="35" t="s">
        <v>800</v>
      </c>
      <c r="C282" s="35" t="s">
        <v>3355</v>
      </c>
      <c r="D282" s="35">
        <f>IFERROR(IF($A282="HDC",IF(VLOOKUP($C282,hdc!$B$2:$F$1600,2,FALSE())="","",VLOOKUP($C282,hdc!$B$2:$F$1600,2,FALSE())),IF($A282="NAUTICS",IF(VLOOKUP($C282,nautics!$B$2:$F$1200,2,FALSE())="","",VLOOKUP($C282,nautics!$B$2:$F$1200,2,FALSE())),IF($A282="ST",IF(VLOOKUP($C282,st!$B$2:$F$400,2,FALSE())="","",VLOOKUP($C282,st!$B$2:$F$400,2,FALSE())),""))),"")</f>
        <v>1</v>
      </c>
      <c r="E282" s="35" t="str">
        <f>IFERROR(IF($A282="HDC",IF(VLOOKUP($C282,hdc!$B$2:$F$1600,3,FALSE())="","",VLOOKUP($C282,hdc!$B$2:$F$1600,3,FALSE())),IF($A282="NAUTICS",IF(VLOOKUP($C282,nautics!$B$2:$F$1200,3,FALSE())="","",VLOOKUP($C282,nautics!$B$2:$F$1200,3,FALSE())),IF($A282="ST",IF(VLOOKUP($C282,st!$B$2:$F$400,3,FALSE())="","",VLOOKUP($C282,st!$B$2:$F$400,3,FALSE())),""))),"")</f>
        <v/>
      </c>
      <c r="F282" s="35" t="str">
        <f>IFERROR(IF($A282="HDC",IF(VLOOKUP($C282,hdc!$B$2:$F$1600,4,FALSE())="","",VLOOKUP($C282,hdc!$B$2:$F$1600,4,FALSE())),IF($A282="NAUTICS",IF(VLOOKUP($C282,nautics!$B$2:$F$1200,4,FALSE())="","",VLOOKUP($C282,nautics!$B$2:$F$1200,4,FALSE())),IF($A282="ST",IF(VLOOKUP($C282,st!$B$2:$F$400,4,FALSE())="","",VLOOKUP($C282,st!$B$2:$F$400,4,FALSE())),""))),"")</f>
        <v/>
      </c>
      <c r="G282" s="35" t="str">
        <f>IFERROR(IF($A282="HDC",IF(VLOOKUP($C282,hdc!$B$2:$F$1600,5,FALSE())="","",VLOOKUP($C282,hdc!$B$2:$F$1600,5,FALSE())),IF($A282="NAUTICS",IF(VLOOKUP($C282,nautics!$B$2:$F$1200,5,FALSE())="","",VLOOKUP($C282,nautics!$B$2:$F$1200,5,FALSE())),IF($A282="ST",IF(VLOOKUP($C282,st!$B$2:$F$400,5,FALSE())="","",VLOOKUP($C282,st!$B$2:$F$400,5,FALSE())),""))),"")</f>
        <v/>
      </c>
      <c r="H282" s="35" t="s">
        <v>167</v>
      </c>
      <c r="I282" s="35" t="s">
        <v>31</v>
      </c>
      <c r="J282" s="35" t="s">
        <v>3356</v>
      </c>
      <c r="K282" s="35">
        <f t="shared" si="1"/>
        <v>22</v>
      </c>
      <c r="L282" s="35" t="s">
        <v>3357</v>
      </c>
      <c r="M282" s="35" t="s">
        <v>1335</v>
      </c>
      <c r="N282" s="35" t="s">
        <v>2019</v>
      </c>
      <c r="O282" s="35" t="s">
        <v>2020</v>
      </c>
      <c r="P282" s="35" t="s">
        <v>3348</v>
      </c>
      <c r="Q282" s="35" t="s">
        <v>1335</v>
      </c>
      <c r="R282" s="35" t="s">
        <v>52</v>
      </c>
      <c r="S282" s="35" t="s">
        <v>716</v>
      </c>
      <c r="T282" s="35" t="s">
        <v>718</v>
      </c>
      <c r="U282" s="35" t="s">
        <v>3361</v>
      </c>
      <c r="W282" s="35" t="s">
        <v>57</v>
      </c>
      <c r="X282" s="35" t="s">
        <v>59</v>
      </c>
      <c r="Y282" s="35" t="s">
        <v>3364</v>
      </c>
      <c r="Z282" s="35" t="s">
        <v>1598</v>
      </c>
    </row>
    <row r="283" spans="1:26" ht="15" customHeight="1">
      <c r="A283" s="35" t="s">
        <v>1300</v>
      </c>
      <c r="B283" s="35" t="s">
        <v>800</v>
      </c>
      <c r="C283" s="35" t="s">
        <v>3365</v>
      </c>
      <c r="D283" s="35">
        <f>IFERROR(IF($A283="HDC",IF(VLOOKUP($C283,hdc!$B$2:$F$1600,2,FALSE())="","",VLOOKUP($C283,hdc!$B$2:$F$1600,2,FALSE())),IF($A283="NAUTICS",IF(VLOOKUP($C283,nautics!$B$2:$F$1200,2,FALSE())="","",VLOOKUP($C283,nautics!$B$2:$F$1200,2,FALSE())),IF($A283="ST",IF(VLOOKUP($C283,st!$B$2:$F$400,2,FALSE())="","",VLOOKUP($C283,st!$B$2:$F$400,2,FALSE())),""))),"")</f>
        <v>1</v>
      </c>
      <c r="E283" s="35" t="str">
        <f>IFERROR(IF($A283="HDC",IF(VLOOKUP($C283,hdc!$B$2:$F$1600,3,FALSE())="","",VLOOKUP($C283,hdc!$B$2:$F$1600,3,FALSE())),IF($A283="NAUTICS",IF(VLOOKUP($C283,nautics!$B$2:$F$1200,3,FALSE())="","",VLOOKUP($C283,nautics!$B$2:$F$1200,3,FALSE())),IF($A283="ST",IF(VLOOKUP($C283,st!$B$2:$F$400,3,FALSE())="","",VLOOKUP($C283,st!$B$2:$F$400,3,FALSE())),""))),"")</f>
        <v/>
      </c>
      <c r="F283" s="35" t="str">
        <f>IFERROR(IF($A283="HDC",IF(VLOOKUP($C283,hdc!$B$2:$F$1600,4,FALSE())="","",VLOOKUP($C283,hdc!$B$2:$F$1600,4,FALSE())),IF($A283="NAUTICS",IF(VLOOKUP($C283,nautics!$B$2:$F$1200,4,FALSE())="","",VLOOKUP($C283,nautics!$B$2:$F$1200,4,FALSE())),IF($A283="ST",IF(VLOOKUP($C283,st!$B$2:$F$400,4,FALSE())="","",VLOOKUP($C283,st!$B$2:$F$400,4,FALSE())),""))),"")</f>
        <v/>
      </c>
      <c r="G283" s="35" t="str">
        <f>IFERROR(IF($A283="HDC",IF(VLOOKUP($C283,hdc!$B$2:$F$1600,5,FALSE())="","",VLOOKUP($C283,hdc!$B$2:$F$1600,5,FALSE())),IF($A283="NAUTICS",IF(VLOOKUP($C283,nautics!$B$2:$F$1200,5,FALSE())="","",VLOOKUP($C283,nautics!$B$2:$F$1200,5,FALSE())),IF($A283="ST",IF(VLOOKUP($C283,st!$B$2:$F$400,5,FALSE())="","",VLOOKUP($C283,st!$B$2:$F$400,5,FALSE())),""))),"")</f>
        <v/>
      </c>
      <c r="H283" s="35" t="s">
        <v>167</v>
      </c>
      <c r="I283" s="35" t="s">
        <v>31</v>
      </c>
      <c r="J283" s="35" t="s">
        <v>3366</v>
      </c>
      <c r="K283" s="35">
        <f t="shared" si="1"/>
        <v>33</v>
      </c>
      <c r="L283" s="35" t="s">
        <v>3367</v>
      </c>
      <c r="M283" s="35" t="s">
        <v>1335</v>
      </c>
      <c r="N283" s="35" t="s">
        <v>2019</v>
      </c>
      <c r="O283" s="35" t="s">
        <v>2020</v>
      </c>
      <c r="P283" s="35" t="s">
        <v>3370</v>
      </c>
      <c r="Q283" s="35" t="s">
        <v>1335</v>
      </c>
      <c r="R283" s="35" t="s">
        <v>152</v>
      </c>
      <c r="S283" s="35" t="s">
        <v>1050</v>
      </c>
      <c r="T283" s="35" t="s">
        <v>718</v>
      </c>
      <c r="U283" s="35" t="s">
        <v>3372</v>
      </c>
      <c r="W283" s="35" t="s">
        <v>57</v>
      </c>
      <c r="X283" s="35" t="s">
        <v>59</v>
      </c>
      <c r="Y283" s="35" t="s">
        <v>3374</v>
      </c>
      <c r="Z283" s="35" t="s">
        <v>3375</v>
      </c>
    </row>
    <row r="284" spans="1:26" ht="15" customHeight="1">
      <c r="A284" s="35" t="s">
        <v>1300</v>
      </c>
      <c r="B284" s="35" t="s">
        <v>800</v>
      </c>
      <c r="C284" s="35" t="s">
        <v>3376</v>
      </c>
      <c r="D284" s="35">
        <f>IFERROR(IF($A284="HDC",IF(VLOOKUP($C284,hdc!$B$2:$F$1600,2,FALSE())="","",VLOOKUP($C284,hdc!$B$2:$F$1600,2,FALSE())),IF($A284="NAUTICS",IF(VLOOKUP($C284,nautics!$B$2:$F$1200,2,FALSE())="","",VLOOKUP($C284,nautics!$B$2:$F$1200,2,FALSE())),IF($A284="ST",IF(VLOOKUP($C284,st!$B$2:$F$400,2,FALSE())="","",VLOOKUP($C284,st!$B$2:$F$400,2,FALSE())),""))),"")</f>
        <v>1</v>
      </c>
      <c r="E284" s="35" t="str">
        <f>IFERROR(IF($A284="HDC",IF(VLOOKUP($C284,hdc!$B$2:$F$1600,3,FALSE())="","",VLOOKUP($C284,hdc!$B$2:$F$1600,3,FALSE())),IF($A284="NAUTICS",IF(VLOOKUP($C284,nautics!$B$2:$F$1200,3,FALSE())="","",VLOOKUP($C284,nautics!$B$2:$F$1200,3,FALSE())),IF($A284="ST",IF(VLOOKUP($C284,st!$B$2:$F$400,3,FALSE())="","",VLOOKUP($C284,st!$B$2:$F$400,3,FALSE())),""))),"")</f>
        <v/>
      </c>
      <c r="F284" s="35" t="str">
        <f>IFERROR(IF($A284="HDC",IF(VLOOKUP($C284,hdc!$B$2:$F$1600,4,FALSE())="","",VLOOKUP($C284,hdc!$B$2:$F$1600,4,FALSE())),IF($A284="NAUTICS",IF(VLOOKUP($C284,nautics!$B$2:$F$1200,4,FALSE())="","",VLOOKUP($C284,nautics!$B$2:$F$1200,4,FALSE())),IF($A284="ST",IF(VLOOKUP($C284,st!$B$2:$F$400,4,FALSE())="","",VLOOKUP($C284,st!$B$2:$F$400,4,FALSE())),""))),"")</f>
        <v/>
      </c>
      <c r="G284" s="35" t="str">
        <f>IFERROR(IF($A284="HDC",IF(VLOOKUP($C284,hdc!$B$2:$F$1600,5,FALSE())="","",VLOOKUP($C284,hdc!$B$2:$F$1600,5,FALSE())),IF($A284="NAUTICS",IF(VLOOKUP($C284,nautics!$B$2:$F$1200,5,FALSE())="","",VLOOKUP($C284,nautics!$B$2:$F$1200,5,FALSE())),IF($A284="ST",IF(VLOOKUP($C284,st!$B$2:$F$400,5,FALSE())="","",VLOOKUP($C284,st!$B$2:$F$400,5,FALSE())),""))),"")</f>
        <v/>
      </c>
      <c r="H284" s="35" t="s">
        <v>167</v>
      </c>
      <c r="I284" s="35" t="s">
        <v>31</v>
      </c>
      <c r="J284" s="35" t="s">
        <v>3378</v>
      </c>
      <c r="K284" s="35">
        <f t="shared" si="1"/>
        <v>12</v>
      </c>
      <c r="L284" s="35" t="s">
        <v>3370</v>
      </c>
      <c r="M284" s="35" t="s">
        <v>1335</v>
      </c>
      <c r="N284" s="35" t="s">
        <v>1050</v>
      </c>
      <c r="O284" s="35" t="s">
        <v>718</v>
      </c>
      <c r="P284" s="35" t="s">
        <v>3279</v>
      </c>
      <c r="Q284" s="35" t="s">
        <v>1335</v>
      </c>
      <c r="R284" s="35" t="s">
        <v>52</v>
      </c>
      <c r="S284" s="35" t="s">
        <v>1050</v>
      </c>
      <c r="T284" s="35" t="s">
        <v>718</v>
      </c>
      <c r="U284" s="35" t="s">
        <v>3380</v>
      </c>
      <c r="W284" s="35" t="s">
        <v>78</v>
      </c>
      <c r="X284" s="35" t="s">
        <v>1781</v>
      </c>
      <c r="Y284" s="35" t="s">
        <v>3375</v>
      </c>
      <c r="Z284" s="35" t="s">
        <v>3382</v>
      </c>
    </row>
    <row r="285" spans="1:26" ht="15" customHeight="1">
      <c r="A285" s="35" t="s">
        <v>1300</v>
      </c>
      <c r="B285" s="35" t="s">
        <v>800</v>
      </c>
      <c r="C285" s="35" t="s">
        <v>3383</v>
      </c>
      <c r="D285" s="35">
        <f>IFERROR(IF($A285="HDC",IF(VLOOKUP($C285,hdc!$B$2:$F$1600,2,FALSE())="","",VLOOKUP($C285,hdc!$B$2:$F$1600,2,FALSE())),IF($A285="NAUTICS",IF(VLOOKUP($C285,nautics!$B$2:$F$1200,2,FALSE())="","",VLOOKUP($C285,nautics!$B$2:$F$1200,2,FALSE())),IF($A285="ST",IF(VLOOKUP($C285,st!$B$2:$F$400,2,FALSE())="","",VLOOKUP($C285,st!$B$2:$F$400,2,FALSE())),""))),"")</f>
        <v>1</v>
      </c>
      <c r="E285" s="35" t="str">
        <f>IFERROR(IF($A285="HDC",IF(VLOOKUP($C285,hdc!$B$2:$F$1600,3,FALSE())="","",VLOOKUP($C285,hdc!$B$2:$F$1600,3,FALSE())),IF($A285="NAUTICS",IF(VLOOKUP($C285,nautics!$B$2:$F$1200,3,FALSE())="","",VLOOKUP($C285,nautics!$B$2:$F$1200,3,FALSE())),IF($A285="ST",IF(VLOOKUP($C285,st!$B$2:$F$400,3,FALSE())="","",VLOOKUP($C285,st!$B$2:$F$400,3,FALSE())),""))),"")</f>
        <v/>
      </c>
      <c r="F285" s="35" t="str">
        <f>IFERROR(IF($A285="HDC",IF(VLOOKUP($C285,hdc!$B$2:$F$1600,4,FALSE())="","",VLOOKUP($C285,hdc!$B$2:$F$1600,4,FALSE())),IF($A285="NAUTICS",IF(VLOOKUP($C285,nautics!$B$2:$F$1200,4,FALSE())="","",VLOOKUP($C285,nautics!$B$2:$F$1200,4,FALSE())),IF($A285="ST",IF(VLOOKUP($C285,st!$B$2:$F$400,4,FALSE())="","",VLOOKUP($C285,st!$B$2:$F$400,4,FALSE())),""))),"")</f>
        <v/>
      </c>
      <c r="G285" s="35" t="str">
        <f>IFERROR(IF($A285="HDC",IF(VLOOKUP($C285,hdc!$B$2:$F$1600,5,FALSE())="","",VLOOKUP($C285,hdc!$B$2:$F$1600,5,FALSE())),IF($A285="NAUTICS",IF(VLOOKUP($C285,nautics!$B$2:$F$1200,5,FALSE())="","",VLOOKUP($C285,nautics!$B$2:$F$1200,5,FALSE())),IF($A285="ST",IF(VLOOKUP($C285,st!$B$2:$F$400,5,FALSE())="","",VLOOKUP($C285,st!$B$2:$F$400,5,FALSE())),""))),"")</f>
        <v/>
      </c>
      <c r="H285" s="35" t="s">
        <v>1080</v>
      </c>
      <c r="I285" s="35" t="s">
        <v>31</v>
      </c>
      <c r="J285" s="35" t="s">
        <v>3386</v>
      </c>
      <c r="K285" s="35">
        <f t="shared" si="1"/>
        <v>36</v>
      </c>
      <c r="L285" s="35" t="s">
        <v>325</v>
      </c>
      <c r="M285" s="35" t="s">
        <v>326</v>
      </c>
      <c r="N285" s="35" t="s">
        <v>46</v>
      </c>
      <c r="O285" s="35" t="s">
        <v>49</v>
      </c>
      <c r="P285" s="35" t="s">
        <v>3389</v>
      </c>
      <c r="Q285" s="35" t="s">
        <v>3289</v>
      </c>
      <c r="R285" s="35" t="s">
        <v>965</v>
      </c>
      <c r="S285" s="35" t="s">
        <v>3391</v>
      </c>
      <c r="T285" s="35" t="s">
        <v>3392</v>
      </c>
      <c r="U285" s="35" t="s">
        <v>3394</v>
      </c>
      <c r="W285" s="35" t="s">
        <v>57</v>
      </c>
      <c r="X285" s="35" t="s">
        <v>59</v>
      </c>
      <c r="Y285" s="35" t="s">
        <v>329</v>
      </c>
      <c r="Z285" s="35" t="s">
        <v>3395</v>
      </c>
    </row>
    <row r="286" spans="1:26" ht="15" customHeight="1">
      <c r="A286" s="35" t="s">
        <v>1300</v>
      </c>
      <c r="B286" s="35" t="s">
        <v>800</v>
      </c>
      <c r="C286" s="35" t="s">
        <v>3396</v>
      </c>
      <c r="D286" s="35">
        <f>IFERROR(IF($A286="HDC",IF(VLOOKUP($C286,hdc!$B$2:$F$1600,2,FALSE())="","",VLOOKUP($C286,hdc!$B$2:$F$1600,2,FALSE())),IF($A286="NAUTICS",IF(VLOOKUP($C286,nautics!$B$2:$F$1200,2,FALSE())="","",VLOOKUP($C286,nautics!$B$2:$F$1200,2,FALSE())),IF($A286="ST",IF(VLOOKUP($C286,st!$B$2:$F$400,2,FALSE())="","",VLOOKUP($C286,st!$B$2:$F$400,2,FALSE())),""))),"")</f>
        <v>1</v>
      </c>
      <c r="E286" s="35" t="str">
        <f>IFERROR(IF($A286="HDC",IF(VLOOKUP($C286,hdc!$B$2:$F$1600,3,FALSE())="","",VLOOKUP($C286,hdc!$B$2:$F$1600,3,FALSE())),IF($A286="NAUTICS",IF(VLOOKUP($C286,nautics!$B$2:$F$1200,3,FALSE())="","",VLOOKUP($C286,nautics!$B$2:$F$1200,3,FALSE())),IF($A286="ST",IF(VLOOKUP($C286,st!$B$2:$F$400,3,FALSE())="","",VLOOKUP($C286,st!$B$2:$F$400,3,FALSE())),""))),"")</f>
        <v/>
      </c>
      <c r="F286" s="35" t="str">
        <f>IFERROR(IF($A286="HDC",IF(VLOOKUP($C286,hdc!$B$2:$F$1600,4,FALSE())="","",VLOOKUP($C286,hdc!$B$2:$F$1600,4,FALSE())),IF($A286="NAUTICS",IF(VLOOKUP($C286,nautics!$B$2:$F$1200,4,FALSE())="","",VLOOKUP($C286,nautics!$B$2:$F$1200,4,FALSE())),IF($A286="ST",IF(VLOOKUP($C286,st!$B$2:$F$400,4,FALSE())="","",VLOOKUP($C286,st!$B$2:$F$400,4,FALSE())),""))),"")</f>
        <v/>
      </c>
      <c r="G286" s="35" t="str">
        <f>IFERROR(IF($A286="HDC",IF(VLOOKUP($C286,hdc!$B$2:$F$1600,5,FALSE())="","",VLOOKUP($C286,hdc!$B$2:$F$1600,5,FALSE())),IF($A286="NAUTICS",IF(VLOOKUP($C286,nautics!$B$2:$F$1200,5,FALSE())="","",VLOOKUP($C286,nautics!$B$2:$F$1200,5,FALSE())),IF($A286="ST",IF(VLOOKUP($C286,st!$B$2:$F$400,5,FALSE())="","",VLOOKUP($C286,st!$B$2:$F$400,5,FALSE())),""))),"")</f>
        <v/>
      </c>
      <c r="H286" s="35" t="s">
        <v>1080</v>
      </c>
      <c r="I286" s="35" t="s">
        <v>31</v>
      </c>
      <c r="J286" s="35" t="s">
        <v>3397</v>
      </c>
      <c r="K286" s="35">
        <f t="shared" si="1"/>
        <v>27</v>
      </c>
      <c r="L286" s="35" t="s">
        <v>325</v>
      </c>
      <c r="M286" s="35" t="s">
        <v>326</v>
      </c>
      <c r="N286" s="35" t="s">
        <v>46</v>
      </c>
      <c r="O286" s="35" t="s">
        <v>49</v>
      </c>
      <c r="P286" s="35" t="s">
        <v>3399</v>
      </c>
      <c r="Q286" s="35" t="s">
        <v>3289</v>
      </c>
      <c r="R286" s="35" t="s">
        <v>258</v>
      </c>
      <c r="S286" s="35" t="s">
        <v>531</v>
      </c>
      <c r="T286" s="35" t="s">
        <v>532</v>
      </c>
      <c r="U286" s="35" t="s">
        <v>3402</v>
      </c>
      <c r="W286" s="35" t="s">
        <v>57</v>
      </c>
      <c r="X286" s="35" t="s">
        <v>59</v>
      </c>
      <c r="Y286" s="35" t="s">
        <v>329</v>
      </c>
      <c r="Z286" s="35" t="s">
        <v>3404</v>
      </c>
    </row>
    <row r="287" spans="1:26" ht="15" customHeight="1">
      <c r="A287" s="35" t="s">
        <v>1300</v>
      </c>
      <c r="B287" s="35" t="s">
        <v>800</v>
      </c>
      <c r="C287" s="35" t="s">
        <v>3406</v>
      </c>
      <c r="D287" s="35">
        <f>IFERROR(IF($A287="HDC",IF(VLOOKUP($C287,hdc!$B$2:$F$1600,2,FALSE())="","",VLOOKUP($C287,hdc!$B$2:$F$1600,2,FALSE())),IF($A287="NAUTICS",IF(VLOOKUP($C287,nautics!$B$2:$F$1200,2,FALSE())="","",VLOOKUP($C287,nautics!$B$2:$F$1200,2,FALSE())),IF($A287="ST",IF(VLOOKUP($C287,st!$B$2:$F$400,2,FALSE())="","",VLOOKUP($C287,st!$B$2:$F$400,2,FALSE())),""))),"")</f>
        <v>1</v>
      </c>
      <c r="E287" s="35" t="str">
        <f>IFERROR(IF($A287="HDC",IF(VLOOKUP($C287,hdc!$B$2:$F$1600,3,FALSE())="","",VLOOKUP($C287,hdc!$B$2:$F$1600,3,FALSE())),IF($A287="NAUTICS",IF(VLOOKUP($C287,nautics!$B$2:$F$1200,3,FALSE())="","",VLOOKUP($C287,nautics!$B$2:$F$1200,3,FALSE())),IF($A287="ST",IF(VLOOKUP($C287,st!$B$2:$F$400,3,FALSE())="","",VLOOKUP($C287,st!$B$2:$F$400,3,FALSE())),""))),"")</f>
        <v/>
      </c>
      <c r="F287" s="35" t="str">
        <f>IFERROR(IF($A287="HDC",IF(VLOOKUP($C287,hdc!$B$2:$F$1600,4,FALSE())="","",VLOOKUP($C287,hdc!$B$2:$F$1600,4,FALSE())),IF($A287="NAUTICS",IF(VLOOKUP($C287,nautics!$B$2:$F$1200,4,FALSE())="","",VLOOKUP($C287,nautics!$B$2:$F$1200,4,FALSE())),IF($A287="ST",IF(VLOOKUP($C287,st!$B$2:$F$400,4,FALSE())="","",VLOOKUP($C287,st!$B$2:$F$400,4,FALSE())),""))),"")</f>
        <v/>
      </c>
      <c r="G287" s="35" t="str">
        <f>IFERROR(IF($A287="HDC",IF(VLOOKUP($C287,hdc!$B$2:$F$1600,5,FALSE())="","",VLOOKUP($C287,hdc!$B$2:$F$1600,5,FALSE())),IF($A287="NAUTICS",IF(VLOOKUP($C287,nautics!$B$2:$F$1200,5,FALSE())="","",VLOOKUP($C287,nautics!$B$2:$F$1200,5,FALSE())),IF($A287="ST",IF(VLOOKUP($C287,st!$B$2:$F$400,5,FALSE())="","",VLOOKUP($C287,st!$B$2:$F$400,5,FALSE())),""))),"")</f>
        <v/>
      </c>
      <c r="H287" s="35" t="s">
        <v>1080</v>
      </c>
      <c r="I287" s="35" t="s">
        <v>31</v>
      </c>
      <c r="J287" s="35" t="s">
        <v>3407</v>
      </c>
      <c r="K287" s="35">
        <f t="shared" si="1"/>
        <v>33</v>
      </c>
      <c r="L287" s="35" t="s">
        <v>3399</v>
      </c>
      <c r="M287" s="35" t="s">
        <v>3289</v>
      </c>
      <c r="N287" s="35" t="s">
        <v>531</v>
      </c>
      <c r="O287" s="35" t="s">
        <v>532</v>
      </c>
      <c r="P287" s="35" t="s">
        <v>3413</v>
      </c>
      <c r="Q287" s="35" t="s">
        <v>3289</v>
      </c>
      <c r="R287" s="35" t="s">
        <v>258</v>
      </c>
      <c r="S287" s="35" t="s">
        <v>486</v>
      </c>
      <c r="T287" s="35" t="s">
        <v>487</v>
      </c>
      <c r="U287" s="35" t="s">
        <v>3416</v>
      </c>
      <c r="W287" s="35" t="s">
        <v>57</v>
      </c>
      <c r="X287" s="35" t="s">
        <v>59</v>
      </c>
      <c r="Y287" s="35" t="s">
        <v>3418</v>
      </c>
      <c r="Z287" s="35" t="s">
        <v>3419</v>
      </c>
    </row>
    <row r="288" spans="1:26" ht="15" customHeight="1">
      <c r="A288" s="35" t="s">
        <v>1300</v>
      </c>
      <c r="B288" s="35" t="s">
        <v>800</v>
      </c>
      <c r="C288" s="35" t="s">
        <v>3420</v>
      </c>
      <c r="D288" s="35">
        <f>IFERROR(IF($A288="HDC",IF(VLOOKUP($C288,hdc!$B$2:$F$1600,2,FALSE())="","",VLOOKUP($C288,hdc!$B$2:$F$1600,2,FALSE())),IF($A288="NAUTICS",IF(VLOOKUP($C288,nautics!$B$2:$F$1200,2,FALSE())="","",VLOOKUP($C288,nautics!$B$2:$F$1200,2,FALSE())),IF($A288="ST",IF(VLOOKUP($C288,st!$B$2:$F$400,2,FALSE())="","",VLOOKUP($C288,st!$B$2:$F$400,2,FALSE())),""))),"")</f>
        <v>1</v>
      </c>
      <c r="E288" s="35" t="str">
        <f>IFERROR(IF($A288="HDC",IF(VLOOKUP($C288,hdc!$B$2:$F$1600,3,FALSE())="","",VLOOKUP($C288,hdc!$B$2:$F$1600,3,FALSE())),IF($A288="NAUTICS",IF(VLOOKUP($C288,nautics!$B$2:$F$1200,3,FALSE())="","",VLOOKUP($C288,nautics!$B$2:$F$1200,3,FALSE())),IF($A288="ST",IF(VLOOKUP($C288,st!$B$2:$F$400,3,FALSE())="","",VLOOKUP($C288,st!$B$2:$F$400,3,FALSE())),""))),"")</f>
        <v/>
      </c>
      <c r="F288" s="35" t="str">
        <f>IFERROR(IF($A288="HDC",IF(VLOOKUP($C288,hdc!$B$2:$F$1600,4,FALSE())="","",VLOOKUP($C288,hdc!$B$2:$F$1600,4,FALSE())),IF($A288="NAUTICS",IF(VLOOKUP($C288,nautics!$B$2:$F$1200,4,FALSE())="","",VLOOKUP($C288,nautics!$B$2:$F$1200,4,FALSE())),IF($A288="ST",IF(VLOOKUP($C288,st!$B$2:$F$400,4,FALSE())="","",VLOOKUP($C288,st!$B$2:$F$400,4,FALSE())),""))),"")</f>
        <v/>
      </c>
      <c r="G288" s="35" t="str">
        <f>IFERROR(IF($A288="HDC",IF(VLOOKUP($C288,hdc!$B$2:$F$1600,5,FALSE())="","",VLOOKUP($C288,hdc!$B$2:$F$1600,5,FALSE())),IF($A288="NAUTICS",IF(VLOOKUP($C288,nautics!$B$2:$F$1200,5,FALSE())="","",VLOOKUP($C288,nautics!$B$2:$F$1200,5,FALSE())),IF($A288="ST",IF(VLOOKUP($C288,st!$B$2:$F$400,5,FALSE())="","",VLOOKUP($C288,st!$B$2:$F$400,5,FALSE())),""))),"")</f>
        <v/>
      </c>
      <c r="H288" s="35" t="s">
        <v>1080</v>
      </c>
      <c r="I288" s="35" t="s">
        <v>31</v>
      </c>
      <c r="J288" s="35" t="s">
        <v>3422</v>
      </c>
      <c r="K288" s="35">
        <f t="shared" si="1"/>
        <v>87</v>
      </c>
      <c r="L288" s="35" t="s">
        <v>3413</v>
      </c>
      <c r="M288" s="35" t="s">
        <v>3289</v>
      </c>
      <c r="N288" s="35" t="s">
        <v>486</v>
      </c>
      <c r="O288" s="35" t="s">
        <v>487</v>
      </c>
      <c r="P288" s="35" t="s">
        <v>3424</v>
      </c>
      <c r="Q288" s="35" t="s">
        <v>3289</v>
      </c>
      <c r="R288" s="35" t="s">
        <v>152</v>
      </c>
      <c r="S288" s="35" t="s">
        <v>2607</v>
      </c>
      <c r="T288" s="35" t="s">
        <v>2609</v>
      </c>
      <c r="U288" s="35" t="s">
        <v>3425</v>
      </c>
      <c r="W288" s="35" t="s">
        <v>57</v>
      </c>
      <c r="X288" s="35" t="s">
        <v>59</v>
      </c>
      <c r="Y288" s="35" t="s">
        <v>3419</v>
      </c>
      <c r="Z288" s="35" t="s">
        <v>3427</v>
      </c>
    </row>
    <row r="289" spans="1:26" ht="15" customHeight="1">
      <c r="A289" s="35" t="s">
        <v>1300</v>
      </c>
      <c r="B289" s="35" t="s">
        <v>800</v>
      </c>
      <c r="C289" s="35" t="s">
        <v>3428</v>
      </c>
      <c r="D289" s="35">
        <f>IFERROR(IF($A289="HDC",IF(VLOOKUP($C289,hdc!$B$2:$F$1600,2,FALSE())="","",VLOOKUP($C289,hdc!$B$2:$F$1600,2,FALSE())),IF($A289="NAUTICS",IF(VLOOKUP($C289,nautics!$B$2:$F$1200,2,FALSE())="","",VLOOKUP($C289,nautics!$B$2:$F$1200,2,FALSE())),IF($A289="ST",IF(VLOOKUP($C289,st!$B$2:$F$400,2,FALSE())="","",VLOOKUP($C289,st!$B$2:$F$400,2,FALSE())),""))),"")</f>
        <v>1</v>
      </c>
      <c r="E289" s="35" t="str">
        <f>IFERROR(IF($A289="HDC",IF(VLOOKUP($C289,hdc!$B$2:$F$1600,3,FALSE())="","",VLOOKUP($C289,hdc!$B$2:$F$1600,3,FALSE())),IF($A289="NAUTICS",IF(VLOOKUP($C289,nautics!$B$2:$F$1200,3,FALSE())="","",VLOOKUP($C289,nautics!$B$2:$F$1200,3,FALSE())),IF($A289="ST",IF(VLOOKUP($C289,st!$B$2:$F$400,3,FALSE())="","",VLOOKUP($C289,st!$B$2:$F$400,3,FALSE())),""))),"")</f>
        <v/>
      </c>
      <c r="F289" s="35" t="str">
        <f>IFERROR(IF($A289="HDC",IF(VLOOKUP($C289,hdc!$B$2:$F$1600,4,FALSE())="","",VLOOKUP($C289,hdc!$B$2:$F$1600,4,FALSE())),IF($A289="NAUTICS",IF(VLOOKUP($C289,nautics!$B$2:$F$1200,4,FALSE())="","",VLOOKUP($C289,nautics!$B$2:$F$1200,4,FALSE())),IF($A289="ST",IF(VLOOKUP($C289,st!$B$2:$F$400,4,FALSE())="","",VLOOKUP($C289,st!$B$2:$F$400,4,FALSE())),""))),"")</f>
        <v/>
      </c>
      <c r="G289" s="35" t="str">
        <f>IFERROR(IF($A289="HDC",IF(VLOOKUP($C289,hdc!$B$2:$F$1600,5,FALSE())="","",VLOOKUP($C289,hdc!$B$2:$F$1600,5,FALSE())),IF($A289="NAUTICS",IF(VLOOKUP($C289,nautics!$B$2:$F$1200,5,FALSE())="","",VLOOKUP($C289,nautics!$B$2:$F$1200,5,FALSE())),IF($A289="ST",IF(VLOOKUP($C289,st!$B$2:$F$400,5,FALSE())="","",VLOOKUP($C289,st!$B$2:$F$400,5,FALSE())),""))),"")</f>
        <v/>
      </c>
      <c r="H289" s="35" t="s">
        <v>167</v>
      </c>
      <c r="I289" s="35" t="s">
        <v>31</v>
      </c>
      <c r="J289" s="35" t="s">
        <v>3429</v>
      </c>
      <c r="K289" s="35">
        <f t="shared" si="1"/>
        <v>53</v>
      </c>
      <c r="L289" s="35" t="s">
        <v>325</v>
      </c>
      <c r="M289" s="35" t="s">
        <v>326</v>
      </c>
      <c r="N289" s="35" t="s">
        <v>46</v>
      </c>
      <c r="O289" s="35" t="s">
        <v>49</v>
      </c>
      <c r="P289" s="35" t="s">
        <v>3432</v>
      </c>
      <c r="Q289" s="35" t="s">
        <v>3433</v>
      </c>
      <c r="R289" s="35" t="s">
        <v>52</v>
      </c>
      <c r="S289" s="35" t="s">
        <v>2484</v>
      </c>
      <c r="T289" s="35" t="s">
        <v>2485</v>
      </c>
      <c r="U289" s="35" t="s">
        <v>3435</v>
      </c>
      <c r="W289" s="35" t="s">
        <v>57</v>
      </c>
      <c r="X289" s="35" t="s">
        <v>59</v>
      </c>
      <c r="Y289" s="35" t="s">
        <v>329</v>
      </c>
      <c r="Z289" s="35" t="s">
        <v>2494</v>
      </c>
    </row>
    <row r="290" spans="1:26" ht="15" customHeight="1">
      <c r="A290" s="35" t="s">
        <v>1300</v>
      </c>
      <c r="B290" s="35" t="s">
        <v>800</v>
      </c>
      <c r="C290" s="35" t="s">
        <v>3436</v>
      </c>
      <c r="D290" s="35">
        <f>IFERROR(IF($A290="HDC",IF(VLOOKUP($C290,hdc!$B$2:$F$1600,2,FALSE())="","",VLOOKUP($C290,hdc!$B$2:$F$1600,2,FALSE())),IF($A290="NAUTICS",IF(VLOOKUP($C290,nautics!$B$2:$F$1200,2,FALSE())="","",VLOOKUP($C290,nautics!$B$2:$F$1200,2,FALSE())),IF($A290="ST",IF(VLOOKUP($C290,st!$B$2:$F$400,2,FALSE())="","",VLOOKUP($C290,st!$B$2:$F$400,2,FALSE())),""))),"")</f>
        <v>1</v>
      </c>
      <c r="E290" s="35" t="str">
        <f>IFERROR(IF($A290="HDC",IF(VLOOKUP($C290,hdc!$B$2:$F$1600,3,FALSE())="","",VLOOKUP($C290,hdc!$B$2:$F$1600,3,FALSE())),IF($A290="NAUTICS",IF(VLOOKUP($C290,nautics!$B$2:$F$1200,3,FALSE())="","",VLOOKUP($C290,nautics!$B$2:$F$1200,3,FALSE())),IF($A290="ST",IF(VLOOKUP($C290,st!$B$2:$F$400,3,FALSE())="","",VLOOKUP($C290,st!$B$2:$F$400,3,FALSE())),""))),"")</f>
        <v/>
      </c>
      <c r="F290" s="35" t="str">
        <f>IFERROR(IF($A290="HDC",IF(VLOOKUP($C290,hdc!$B$2:$F$1600,4,FALSE())="","",VLOOKUP($C290,hdc!$B$2:$F$1600,4,FALSE())),IF($A290="NAUTICS",IF(VLOOKUP($C290,nautics!$B$2:$F$1200,4,FALSE())="","",VLOOKUP($C290,nautics!$B$2:$F$1200,4,FALSE())),IF($A290="ST",IF(VLOOKUP($C290,st!$B$2:$F$400,4,FALSE())="","",VLOOKUP($C290,st!$B$2:$F$400,4,FALSE())),""))),"")</f>
        <v/>
      </c>
      <c r="G290" s="35" t="str">
        <f>IFERROR(IF($A290="HDC",IF(VLOOKUP($C290,hdc!$B$2:$F$1600,5,FALSE())="","",VLOOKUP($C290,hdc!$B$2:$F$1600,5,FALSE())),IF($A290="NAUTICS",IF(VLOOKUP($C290,nautics!$B$2:$F$1200,5,FALSE())="","",VLOOKUP($C290,nautics!$B$2:$F$1200,5,FALSE())),IF($A290="ST",IF(VLOOKUP($C290,st!$B$2:$F$400,5,FALSE())="","",VLOOKUP($C290,st!$B$2:$F$400,5,FALSE())),""))),"")</f>
        <v/>
      </c>
      <c r="H290" s="35" t="s">
        <v>167</v>
      </c>
      <c r="I290" s="35" t="s">
        <v>31</v>
      </c>
      <c r="J290" s="35" t="s">
        <v>3437</v>
      </c>
      <c r="K290" s="35">
        <f t="shared" si="1"/>
        <v>45</v>
      </c>
      <c r="L290" s="35" t="s">
        <v>3432</v>
      </c>
      <c r="M290" s="35" t="s">
        <v>3433</v>
      </c>
      <c r="N290" s="35" t="s">
        <v>2484</v>
      </c>
      <c r="O290" s="35" t="s">
        <v>2485</v>
      </c>
      <c r="P290" s="35" t="s">
        <v>3439</v>
      </c>
      <c r="Q290" s="35" t="s">
        <v>3433</v>
      </c>
      <c r="R290" s="35" t="s">
        <v>152</v>
      </c>
      <c r="S290" s="35" t="s">
        <v>2781</v>
      </c>
      <c r="T290" s="35" t="s">
        <v>2782</v>
      </c>
      <c r="U290" s="35" t="s">
        <v>3442</v>
      </c>
      <c r="W290" s="35" t="s">
        <v>57</v>
      </c>
      <c r="X290" s="35" t="s">
        <v>59</v>
      </c>
      <c r="Y290" s="35" t="s">
        <v>2494</v>
      </c>
      <c r="Z290" s="35" t="s">
        <v>3443</v>
      </c>
    </row>
    <row r="291" spans="1:26" ht="15" customHeight="1">
      <c r="A291" s="35" t="s">
        <v>1300</v>
      </c>
      <c r="B291" s="35" t="s">
        <v>800</v>
      </c>
      <c r="C291" s="35" t="s">
        <v>3445</v>
      </c>
      <c r="D291" s="35">
        <f>IFERROR(IF($A291="HDC",IF(VLOOKUP($C291,hdc!$B$2:$F$1600,2,FALSE())="","",VLOOKUP($C291,hdc!$B$2:$F$1600,2,FALSE())),IF($A291="NAUTICS",IF(VLOOKUP($C291,nautics!$B$2:$F$1200,2,FALSE())="","",VLOOKUP($C291,nautics!$B$2:$F$1200,2,FALSE())),IF($A291="ST",IF(VLOOKUP($C291,st!$B$2:$F$400,2,FALSE())="","",VLOOKUP($C291,st!$B$2:$F$400,2,FALSE())),""))),"")</f>
        <v>1</v>
      </c>
      <c r="E291" s="35" t="str">
        <f>IFERROR(IF($A291="HDC",IF(VLOOKUP($C291,hdc!$B$2:$F$1600,3,FALSE())="","",VLOOKUP($C291,hdc!$B$2:$F$1600,3,FALSE())),IF($A291="NAUTICS",IF(VLOOKUP($C291,nautics!$B$2:$F$1200,3,FALSE())="","",VLOOKUP($C291,nautics!$B$2:$F$1200,3,FALSE())),IF($A291="ST",IF(VLOOKUP($C291,st!$B$2:$F$400,3,FALSE())="","",VLOOKUP($C291,st!$B$2:$F$400,3,FALSE())),""))),"")</f>
        <v/>
      </c>
      <c r="F291" s="35" t="str">
        <f>IFERROR(IF($A291="HDC",IF(VLOOKUP($C291,hdc!$B$2:$F$1600,4,FALSE())="","",VLOOKUP($C291,hdc!$B$2:$F$1600,4,FALSE())),IF($A291="NAUTICS",IF(VLOOKUP($C291,nautics!$B$2:$F$1200,4,FALSE())="","",VLOOKUP($C291,nautics!$B$2:$F$1200,4,FALSE())),IF($A291="ST",IF(VLOOKUP($C291,st!$B$2:$F$400,4,FALSE())="","",VLOOKUP($C291,st!$B$2:$F$400,4,FALSE())),""))),"")</f>
        <v/>
      </c>
      <c r="G291" s="35" t="str">
        <f>IFERROR(IF($A291="HDC",IF(VLOOKUP($C291,hdc!$B$2:$F$1600,5,FALSE())="","",VLOOKUP($C291,hdc!$B$2:$F$1600,5,FALSE())),IF($A291="NAUTICS",IF(VLOOKUP($C291,nautics!$B$2:$F$1200,5,FALSE())="","",VLOOKUP($C291,nautics!$B$2:$F$1200,5,FALSE())),IF($A291="ST",IF(VLOOKUP($C291,st!$B$2:$F$400,5,FALSE())="","",VLOOKUP($C291,st!$B$2:$F$400,5,FALSE())),""))),"")</f>
        <v/>
      </c>
      <c r="H291" s="35" t="s">
        <v>167</v>
      </c>
      <c r="I291" s="35" t="s">
        <v>31</v>
      </c>
      <c r="J291" s="35" t="s">
        <v>3446</v>
      </c>
      <c r="K291" s="35">
        <f t="shared" si="1"/>
        <v>38</v>
      </c>
      <c r="L291" s="35" t="s">
        <v>3448</v>
      </c>
      <c r="M291" s="35" t="s">
        <v>3289</v>
      </c>
      <c r="N291" s="35" t="s">
        <v>511</v>
      </c>
      <c r="O291" s="35" t="s">
        <v>513</v>
      </c>
      <c r="P291" s="35" t="s">
        <v>3439</v>
      </c>
      <c r="Q291" s="35" t="s">
        <v>3433</v>
      </c>
      <c r="R291" s="35" t="s">
        <v>152</v>
      </c>
      <c r="S291" s="35" t="s">
        <v>2781</v>
      </c>
      <c r="T291" s="35" t="s">
        <v>2782</v>
      </c>
      <c r="U291" s="35" t="s">
        <v>3453</v>
      </c>
      <c r="W291" s="35" t="s">
        <v>57</v>
      </c>
      <c r="X291" s="35" t="s">
        <v>59</v>
      </c>
      <c r="Y291" s="35" t="s">
        <v>3455</v>
      </c>
      <c r="Z291" s="35" t="s">
        <v>3443</v>
      </c>
    </row>
    <row r="292" spans="1:26" ht="15" customHeight="1">
      <c r="A292" s="35" t="s">
        <v>1300</v>
      </c>
      <c r="B292" s="35" t="s">
        <v>800</v>
      </c>
      <c r="C292" s="35" t="s">
        <v>3456</v>
      </c>
      <c r="D292" s="35">
        <f>IFERROR(IF($A292="HDC",IF(VLOOKUP($C292,hdc!$B$2:$F$1600,2,FALSE())="","",VLOOKUP($C292,hdc!$B$2:$F$1600,2,FALSE())),IF($A292="NAUTICS",IF(VLOOKUP($C292,nautics!$B$2:$F$1200,2,FALSE())="","",VLOOKUP($C292,nautics!$B$2:$F$1200,2,FALSE())),IF($A292="ST",IF(VLOOKUP($C292,st!$B$2:$F$400,2,FALSE())="","",VLOOKUP($C292,st!$B$2:$F$400,2,FALSE())),""))),"")</f>
        <v>1</v>
      </c>
      <c r="E292" s="35" t="str">
        <f>IFERROR(IF($A292="HDC",IF(VLOOKUP($C292,hdc!$B$2:$F$1600,3,FALSE())="","",VLOOKUP($C292,hdc!$B$2:$F$1600,3,FALSE())),IF($A292="NAUTICS",IF(VLOOKUP($C292,nautics!$B$2:$F$1200,3,FALSE())="","",VLOOKUP($C292,nautics!$B$2:$F$1200,3,FALSE())),IF($A292="ST",IF(VLOOKUP($C292,st!$B$2:$F$400,3,FALSE())="","",VLOOKUP($C292,st!$B$2:$F$400,3,FALSE())),""))),"")</f>
        <v/>
      </c>
      <c r="F292" s="35" t="str">
        <f>IFERROR(IF($A292="HDC",IF(VLOOKUP($C292,hdc!$B$2:$F$1600,4,FALSE())="","",VLOOKUP($C292,hdc!$B$2:$F$1600,4,FALSE())),IF($A292="NAUTICS",IF(VLOOKUP($C292,nautics!$B$2:$F$1200,4,FALSE())="","",VLOOKUP($C292,nautics!$B$2:$F$1200,4,FALSE())),IF($A292="ST",IF(VLOOKUP($C292,st!$B$2:$F$400,4,FALSE())="","",VLOOKUP($C292,st!$B$2:$F$400,4,FALSE())),""))),"")</f>
        <v/>
      </c>
      <c r="G292" s="35" t="str">
        <f>IFERROR(IF($A292="HDC",IF(VLOOKUP($C292,hdc!$B$2:$F$1600,5,FALSE())="","",VLOOKUP($C292,hdc!$B$2:$F$1600,5,FALSE())),IF($A292="NAUTICS",IF(VLOOKUP($C292,nautics!$B$2:$F$1200,5,FALSE())="","",VLOOKUP($C292,nautics!$B$2:$F$1200,5,FALSE())),IF($A292="ST",IF(VLOOKUP($C292,st!$B$2:$F$400,5,FALSE())="","",VLOOKUP($C292,st!$B$2:$F$400,5,FALSE())),""))),"")</f>
        <v/>
      </c>
      <c r="H292" s="35" t="s">
        <v>167</v>
      </c>
      <c r="I292" s="35" t="s">
        <v>31</v>
      </c>
      <c r="J292" s="35" t="s">
        <v>157</v>
      </c>
      <c r="K292" s="35">
        <f t="shared" si="1"/>
        <v>29</v>
      </c>
      <c r="L292" s="35" t="s">
        <v>3448</v>
      </c>
      <c r="M292" s="35" t="s">
        <v>3289</v>
      </c>
      <c r="N292" s="35" t="s">
        <v>511</v>
      </c>
      <c r="O292" s="35" t="s">
        <v>513</v>
      </c>
      <c r="P292" s="35" t="s">
        <v>3458</v>
      </c>
      <c r="Q292" s="35" t="s">
        <v>3289</v>
      </c>
      <c r="R292" s="35" t="s">
        <v>152</v>
      </c>
      <c r="S292" s="35" t="s">
        <v>2922</v>
      </c>
      <c r="T292" s="35" t="s">
        <v>2924</v>
      </c>
      <c r="U292" s="35" t="s">
        <v>3459</v>
      </c>
      <c r="W292" s="35" t="s">
        <v>57</v>
      </c>
      <c r="X292" s="35" t="s">
        <v>59</v>
      </c>
      <c r="Y292" s="35" t="s">
        <v>3455</v>
      </c>
      <c r="Z292" s="35" t="s">
        <v>3461</v>
      </c>
    </row>
    <row r="293" spans="1:26" ht="15" customHeight="1">
      <c r="A293" s="35" t="s">
        <v>1300</v>
      </c>
      <c r="B293" s="35" t="s">
        <v>800</v>
      </c>
      <c r="C293" s="35" t="s">
        <v>3462</v>
      </c>
      <c r="D293" s="35">
        <f>IFERROR(IF($A293="HDC",IF(VLOOKUP($C293,hdc!$B$2:$F$1600,2,FALSE())="","",VLOOKUP($C293,hdc!$B$2:$F$1600,2,FALSE())),IF($A293="NAUTICS",IF(VLOOKUP($C293,nautics!$B$2:$F$1200,2,FALSE())="","",VLOOKUP($C293,nautics!$B$2:$F$1200,2,FALSE())),IF($A293="ST",IF(VLOOKUP($C293,st!$B$2:$F$400,2,FALSE())="","",VLOOKUP($C293,st!$B$2:$F$400,2,FALSE())),""))),"")</f>
        <v>1</v>
      </c>
      <c r="E293" s="35" t="str">
        <f>IFERROR(IF($A293="HDC",IF(VLOOKUP($C293,hdc!$B$2:$F$1600,3,FALSE())="","",VLOOKUP($C293,hdc!$B$2:$F$1600,3,FALSE())),IF($A293="NAUTICS",IF(VLOOKUP($C293,nautics!$B$2:$F$1200,3,FALSE())="","",VLOOKUP($C293,nautics!$B$2:$F$1200,3,FALSE())),IF($A293="ST",IF(VLOOKUP($C293,st!$B$2:$F$400,3,FALSE())="","",VLOOKUP($C293,st!$B$2:$F$400,3,FALSE())),""))),"")</f>
        <v/>
      </c>
      <c r="F293" s="35" t="str">
        <f>IFERROR(IF($A293="HDC",IF(VLOOKUP($C293,hdc!$B$2:$F$1600,4,FALSE())="","",VLOOKUP($C293,hdc!$B$2:$F$1600,4,FALSE())),IF($A293="NAUTICS",IF(VLOOKUP($C293,nautics!$B$2:$F$1200,4,FALSE())="","",VLOOKUP($C293,nautics!$B$2:$F$1200,4,FALSE())),IF($A293="ST",IF(VLOOKUP($C293,st!$B$2:$F$400,4,FALSE())="","",VLOOKUP($C293,st!$B$2:$F$400,4,FALSE())),""))),"")</f>
        <v/>
      </c>
      <c r="G293" s="35" t="str">
        <f>IFERROR(IF($A293="HDC",IF(VLOOKUP($C293,hdc!$B$2:$F$1600,5,FALSE())="","",VLOOKUP($C293,hdc!$B$2:$F$1600,5,FALSE())),IF($A293="NAUTICS",IF(VLOOKUP($C293,nautics!$B$2:$F$1200,5,FALSE())="","",VLOOKUP($C293,nautics!$B$2:$F$1200,5,FALSE())),IF($A293="ST",IF(VLOOKUP($C293,st!$B$2:$F$400,5,FALSE())="","",VLOOKUP($C293,st!$B$2:$F$400,5,FALSE())),""))),"")</f>
        <v/>
      </c>
      <c r="H293" s="35" t="s">
        <v>1080</v>
      </c>
      <c r="I293" s="35" t="s">
        <v>31</v>
      </c>
      <c r="J293" s="35" t="s">
        <v>3464</v>
      </c>
      <c r="K293" s="35">
        <f t="shared" si="1"/>
        <v>63</v>
      </c>
      <c r="L293" s="35" t="s">
        <v>325</v>
      </c>
      <c r="M293" s="35" t="s">
        <v>326</v>
      </c>
      <c r="N293" s="35" t="s">
        <v>46</v>
      </c>
      <c r="O293" s="35" t="s">
        <v>49</v>
      </c>
      <c r="P293" s="35" t="s">
        <v>3467</v>
      </c>
      <c r="Q293" s="35" t="s">
        <v>3329</v>
      </c>
      <c r="R293" s="35" t="s">
        <v>258</v>
      </c>
      <c r="S293" s="35" t="s">
        <v>2763</v>
      </c>
      <c r="T293" s="35" t="s">
        <v>2765</v>
      </c>
      <c r="U293" s="35" t="s">
        <v>3468</v>
      </c>
      <c r="W293" s="35" t="s">
        <v>57</v>
      </c>
      <c r="X293" s="35" t="s">
        <v>59</v>
      </c>
      <c r="Y293" s="35" t="s">
        <v>329</v>
      </c>
      <c r="Z293" s="35" t="s">
        <v>3114</v>
      </c>
    </row>
    <row r="294" spans="1:26" ht="15" customHeight="1">
      <c r="A294" s="35" t="s">
        <v>1300</v>
      </c>
      <c r="B294" s="35" t="s">
        <v>800</v>
      </c>
      <c r="C294" s="35" t="s">
        <v>3471</v>
      </c>
      <c r="D294" s="35">
        <f>IFERROR(IF($A294="HDC",IF(VLOOKUP($C294,hdc!$B$2:$F$1600,2,FALSE())="","",VLOOKUP($C294,hdc!$B$2:$F$1600,2,FALSE())),IF($A294="NAUTICS",IF(VLOOKUP($C294,nautics!$B$2:$F$1200,2,FALSE())="","",VLOOKUP($C294,nautics!$B$2:$F$1200,2,FALSE())),IF($A294="ST",IF(VLOOKUP($C294,st!$B$2:$F$400,2,FALSE())="","",VLOOKUP($C294,st!$B$2:$F$400,2,FALSE())),""))),"")</f>
        <v>1</v>
      </c>
      <c r="E294" s="35" t="str">
        <f>IFERROR(IF($A294="HDC",IF(VLOOKUP($C294,hdc!$B$2:$F$1600,3,FALSE())="","",VLOOKUP($C294,hdc!$B$2:$F$1600,3,FALSE())),IF($A294="NAUTICS",IF(VLOOKUP($C294,nautics!$B$2:$F$1200,3,FALSE())="","",VLOOKUP($C294,nautics!$B$2:$F$1200,3,FALSE())),IF($A294="ST",IF(VLOOKUP($C294,st!$B$2:$F$400,3,FALSE())="","",VLOOKUP($C294,st!$B$2:$F$400,3,FALSE())),""))),"")</f>
        <v/>
      </c>
      <c r="F294" s="35" t="str">
        <f>IFERROR(IF($A294="HDC",IF(VLOOKUP($C294,hdc!$B$2:$F$1600,4,FALSE())="","",VLOOKUP($C294,hdc!$B$2:$F$1600,4,FALSE())),IF($A294="NAUTICS",IF(VLOOKUP($C294,nautics!$B$2:$F$1200,4,FALSE())="","",VLOOKUP($C294,nautics!$B$2:$F$1200,4,FALSE())),IF($A294="ST",IF(VLOOKUP($C294,st!$B$2:$F$400,4,FALSE())="","",VLOOKUP($C294,st!$B$2:$F$400,4,FALSE())),""))),"")</f>
        <v/>
      </c>
      <c r="G294" s="35" t="str">
        <f>IFERROR(IF($A294="HDC",IF(VLOOKUP($C294,hdc!$B$2:$F$1600,5,FALSE())="","",VLOOKUP($C294,hdc!$B$2:$F$1600,5,FALSE())),IF($A294="NAUTICS",IF(VLOOKUP($C294,nautics!$B$2:$F$1200,5,FALSE())="","",VLOOKUP($C294,nautics!$B$2:$F$1200,5,FALSE())),IF($A294="ST",IF(VLOOKUP($C294,st!$B$2:$F$400,5,FALSE())="","",VLOOKUP($C294,st!$B$2:$F$400,5,FALSE())),""))),"")</f>
        <v/>
      </c>
      <c r="H294" s="35" t="s">
        <v>1080</v>
      </c>
      <c r="I294" s="35" t="s">
        <v>31</v>
      </c>
      <c r="J294" s="35" t="s">
        <v>407</v>
      </c>
      <c r="K294" s="35">
        <f t="shared" si="1"/>
        <v>13</v>
      </c>
      <c r="L294" s="35" t="s">
        <v>3467</v>
      </c>
      <c r="M294" s="35" t="s">
        <v>3329</v>
      </c>
      <c r="N294" s="35" t="s">
        <v>2763</v>
      </c>
      <c r="O294" s="35" t="s">
        <v>2765</v>
      </c>
      <c r="P294" s="35" t="s">
        <v>3473</v>
      </c>
      <c r="Q294" s="35" t="s">
        <v>3329</v>
      </c>
      <c r="R294" s="35" t="s">
        <v>152</v>
      </c>
      <c r="S294" s="35" t="s">
        <v>2548</v>
      </c>
      <c r="T294" s="35" t="s">
        <v>2549</v>
      </c>
      <c r="U294" s="35" t="s">
        <v>3474</v>
      </c>
      <c r="W294" s="35" t="s">
        <v>57</v>
      </c>
      <c r="X294" s="35" t="s">
        <v>59</v>
      </c>
      <c r="Y294" s="35" t="s">
        <v>3114</v>
      </c>
      <c r="Z294" s="35" t="s">
        <v>3476</v>
      </c>
    </row>
    <row r="295" spans="1:26" ht="15" customHeight="1">
      <c r="A295" s="35" t="s">
        <v>1300</v>
      </c>
      <c r="B295" s="35" t="s">
        <v>800</v>
      </c>
      <c r="C295" s="35" t="s">
        <v>3478</v>
      </c>
      <c r="D295" s="35">
        <f>IFERROR(IF($A295="HDC",IF(VLOOKUP($C295,hdc!$B$2:$F$1600,2,FALSE())="","",VLOOKUP($C295,hdc!$B$2:$F$1600,2,FALSE())),IF($A295="NAUTICS",IF(VLOOKUP($C295,nautics!$B$2:$F$1200,2,FALSE())="","",VLOOKUP($C295,nautics!$B$2:$F$1200,2,FALSE())),IF($A295="ST",IF(VLOOKUP($C295,st!$B$2:$F$400,2,FALSE())="","",VLOOKUP($C295,st!$B$2:$F$400,2,FALSE())),""))),"")</f>
        <v>1</v>
      </c>
      <c r="E295" s="35" t="str">
        <f>IFERROR(IF($A295="HDC",IF(VLOOKUP($C295,hdc!$B$2:$F$1600,3,FALSE())="","",VLOOKUP($C295,hdc!$B$2:$F$1600,3,FALSE())),IF($A295="NAUTICS",IF(VLOOKUP($C295,nautics!$B$2:$F$1200,3,FALSE())="","",VLOOKUP($C295,nautics!$B$2:$F$1200,3,FALSE())),IF($A295="ST",IF(VLOOKUP($C295,st!$B$2:$F$400,3,FALSE())="","",VLOOKUP($C295,st!$B$2:$F$400,3,FALSE())),""))),"")</f>
        <v/>
      </c>
      <c r="F295" s="35" t="str">
        <f>IFERROR(IF($A295="HDC",IF(VLOOKUP($C295,hdc!$B$2:$F$1600,4,FALSE())="","",VLOOKUP($C295,hdc!$B$2:$F$1600,4,FALSE())),IF($A295="NAUTICS",IF(VLOOKUP($C295,nautics!$B$2:$F$1200,4,FALSE())="","",VLOOKUP($C295,nautics!$B$2:$F$1200,4,FALSE())),IF($A295="ST",IF(VLOOKUP($C295,st!$B$2:$F$400,4,FALSE())="","",VLOOKUP($C295,st!$B$2:$F$400,4,FALSE())),""))),"")</f>
        <v/>
      </c>
      <c r="G295" s="35" t="str">
        <f>IFERROR(IF($A295="HDC",IF(VLOOKUP($C295,hdc!$B$2:$F$1600,5,FALSE())="","",VLOOKUP($C295,hdc!$B$2:$F$1600,5,FALSE())),IF($A295="NAUTICS",IF(VLOOKUP($C295,nautics!$B$2:$F$1200,5,FALSE())="","",VLOOKUP($C295,nautics!$B$2:$F$1200,5,FALSE())),IF($A295="ST",IF(VLOOKUP($C295,st!$B$2:$F$400,5,FALSE())="","",VLOOKUP($C295,st!$B$2:$F$400,5,FALSE())),""))),"")</f>
        <v/>
      </c>
      <c r="H295" s="35" t="s">
        <v>167</v>
      </c>
      <c r="I295" s="35" t="s">
        <v>31</v>
      </c>
      <c r="J295" s="35" t="s">
        <v>3481</v>
      </c>
      <c r="K295" s="35">
        <f t="shared" si="1"/>
        <v>14</v>
      </c>
      <c r="L295" s="35" t="s">
        <v>3367</v>
      </c>
      <c r="M295" s="35" t="s">
        <v>1335</v>
      </c>
      <c r="N295" s="35" t="s">
        <v>2019</v>
      </c>
      <c r="O295" s="35" t="s">
        <v>2020</v>
      </c>
      <c r="P295" s="35" t="s">
        <v>3357</v>
      </c>
      <c r="Q295" s="35" t="s">
        <v>1335</v>
      </c>
      <c r="R295" s="35" t="s">
        <v>978</v>
      </c>
      <c r="S295" s="35" t="s">
        <v>2019</v>
      </c>
      <c r="T295" s="35" t="s">
        <v>2020</v>
      </c>
      <c r="U295" s="35" t="s">
        <v>3486</v>
      </c>
      <c r="W295" s="35" t="s">
        <v>78</v>
      </c>
      <c r="X295" s="35" t="s">
        <v>59</v>
      </c>
      <c r="Y295" s="35" t="s">
        <v>3374</v>
      </c>
      <c r="Z295" s="35" t="s">
        <v>3364</v>
      </c>
    </row>
    <row r="296" spans="1:26" ht="15" customHeight="1">
      <c r="A296" s="35" t="s">
        <v>1300</v>
      </c>
      <c r="B296" s="35" t="s">
        <v>800</v>
      </c>
      <c r="C296" s="35" t="s">
        <v>3489</v>
      </c>
      <c r="D296" s="35">
        <f>IFERROR(IF($A296="HDC",IF(VLOOKUP($C296,hdc!$B$2:$F$1600,2,FALSE())="","",VLOOKUP($C296,hdc!$B$2:$F$1600,2,FALSE())),IF($A296="NAUTICS",IF(VLOOKUP($C296,nautics!$B$2:$F$1200,2,FALSE())="","",VLOOKUP($C296,nautics!$B$2:$F$1200,2,FALSE())),IF($A296="ST",IF(VLOOKUP($C296,st!$B$2:$F$400,2,FALSE())="","",VLOOKUP($C296,st!$B$2:$F$400,2,FALSE())),""))),"")</f>
        <v>1</v>
      </c>
      <c r="E296" s="35" t="str">
        <f>IFERROR(IF($A296="HDC",IF(VLOOKUP($C296,hdc!$B$2:$F$1600,3,FALSE())="","",VLOOKUP($C296,hdc!$B$2:$F$1600,3,FALSE())),IF($A296="NAUTICS",IF(VLOOKUP($C296,nautics!$B$2:$F$1200,3,FALSE())="","",VLOOKUP($C296,nautics!$B$2:$F$1200,3,FALSE())),IF($A296="ST",IF(VLOOKUP($C296,st!$B$2:$F$400,3,FALSE())="","",VLOOKUP($C296,st!$B$2:$F$400,3,FALSE())),""))),"")</f>
        <v/>
      </c>
      <c r="F296" s="35" t="str">
        <f>IFERROR(IF($A296="HDC",IF(VLOOKUP($C296,hdc!$B$2:$F$1600,4,FALSE())="","",VLOOKUP($C296,hdc!$B$2:$F$1600,4,FALSE())),IF($A296="NAUTICS",IF(VLOOKUP($C296,nautics!$B$2:$F$1200,4,FALSE())="","",VLOOKUP($C296,nautics!$B$2:$F$1200,4,FALSE())),IF($A296="ST",IF(VLOOKUP($C296,st!$B$2:$F$400,4,FALSE())="","",VLOOKUP($C296,st!$B$2:$F$400,4,FALSE())),""))),"")</f>
        <v/>
      </c>
      <c r="G296" s="35" t="str">
        <f>IFERROR(IF($A296="HDC",IF(VLOOKUP($C296,hdc!$B$2:$F$1600,5,FALSE())="","",VLOOKUP($C296,hdc!$B$2:$F$1600,5,FALSE())),IF($A296="NAUTICS",IF(VLOOKUP($C296,nautics!$B$2:$F$1200,5,FALSE())="","",VLOOKUP($C296,nautics!$B$2:$F$1200,5,FALSE())),IF($A296="ST",IF(VLOOKUP($C296,st!$B$2:$F$400,5,FALSE())="","",VLOOKUP($C296,st!$B$2:$F$400,5,FALSE())),""))),"")</f>
        <v/>
      </c>
      <c r="H296" s="35" t="s">
        <v>167</v>
      </c>
      <c r="I296" s="35" t="s">
        <v>31</v>
      </c>
      <c r="J296" s="35" t="s">
        <v>3490</v>
      </c>
      <c r="K296" s="35">
        <f t="shared" si="1"/>
        <v>14</v>
      </c>
      <c r="L296" s="35" t="s">
        <v>3491</v>
      </c>
      <c r="M296" s="35" t="s">
        <v>3329</v>
      </c>
      <c r="N296" s="35" t="s">
        <v>1397</v>
      </c>
      <c r="O296" s="35" t="s">
        <v>1398</v>
      </c>
      <c r="P296" s="35" t="s">
        <v>3328</v>
      </c>
      <c r="Q296" s="35" t="s">
        <v>3329</v>
      </c>
      <c r="R296" s="35" t="s">
        <v>152</v>
      </c>
      <c r="S296" s="35" t="s">
        <v>709</v>
      </c>
      <c r="T296" s="35" t="s">
        <v>710</v>
      </c>
      <c r="U296" s="35" t="s">
        <v>3493</v>
      </c>
      <c r="W296" s="35" t="s">
        <v>57</v>
      </c>
      <c r="X296" s="35" t="s">
        <v>876</v>
      </c>
      <c r="Y296" s="35" t="s">
        <v>1402</v>
      </c>
      <c r="Z296" s="35" t="s">
        <v>3333</v>
      </c>
    </row>
    <row r="297" spans="1:26" ht="15" customHeight="1">
      <c r="A297" s="35" t="s">
        <v>1300</v>
      </c>
      <c r="B297" s="35" t="s">
        <v>800</v>
      </c>
      <c r="C297" s="35" t="s">
        <v>3496</v>
      </c>
      <c r="D297" s="35">
        <f>IFERROR(IF($A297="HDC",IF(VLOOKUP($C297,hdc!$B$2:$F$1600,2,FALSE())="","",VLOOKUP($C297,hdc!$B$2:$F$1600,2,FALSE())),IF($A297="NAUTICS",IF(VLOOKUP($C297,nautics!$B$2:$F$1200,2,FALSE())="","",VLOOKUP($C297,nautics!$B$2:$F$1200,2,FALSE())),IF($A297="ST",IF(VLOOKUP($C297,st!$B$2:$F$400,2,FALSE())="","",VLOOKUP($C297,st!$B$2:$F$400,2,FALSE())),""))),"")</f>
        <v>1</v>
      </c>
      <c r="E297" s="35" t="str">
        <f>IFERROR(IF($A297="HDC",IF(VLOOKUP($C297,hdc!$B$2:$F$1600,3,FALSE())="","",VLOOKUP($C297,hdc!$B$2:$F$1600,3,FALSE())),IF($A297="NAUTICS",IF(VLOOKUP($C297,nautics!$B$2:$F$1200,3,FALSE())="","",VLOOKUP($C297,nautics!$B$2:$F$1200,3,FALSE())),IF($A297="ST",IF(VLOOKUP($C297,st!$B$2:$F$400,3,FALSE())="","",VLOOKUP($C297,st!$B$2:$F$400,3,FALSE())),""))),"")</f>
        <v/>
      </c>
      <c r="F297" s="35" t="str">
        <f>IFERROR(IF($A297="HDC",IF(VLOOKUP($C297,hdc!$B$2:$F$1600,4,FALSE())="","",VLOOKUP($C297,hdc!$B$2:$F$1600,4,FALSE())),IF($A297="NAUTICS",IF(VLOOKUP($C297,nautics!$B$2:$F$1200,4,FALSE())="","",VLOOKUP($C297,nautics!$B$2:$F$1200,4,FALSE())),IF($A297="ST",IF(VLOOKUP($C297,st!$B$2:$F$400,4,FALSE())="","",VLOOKUP($C297,st!$B$2:$F$400,4,FALSE())),""))),"")</f>
        <v/>
      </c>
      <c r="G297" s="35" t="str">
        <f>IFERROR(IF($A297="HDC",IF(VLOOKUP($C297,hdc!$B$2:$F$1600,5,FALSE())="","",VLOOKUP($C297,hdc!$B$2:$F$1600,5,FALSE())),IF($A297="NAUTICS",IF(VLOOKUP($C297,nautics!$B$2:$F$1200,5,FALSE())="","",VLOOKUP($C297,nautics!$B$2:$F$1200,5,FALSE())),IF($A297="ST",IF(VLOOKUP($C297,st!$B$2:$F$400,5,FALSE())="","",VLOOKUP($C297,st!$B$2:$F$400,5,FALSE())),""))),"")</f>
        <v/>
      </c>
      <c r="H297" s="35" t="s">
        <v>167</v>
      </c>
      <c r="I297" s="35" t="s">
        <v>31</v>
      </c>
      <c r="J297" s="35" t="s">
        <v>3498</v>
      </c>
      <c r="K297" s="35">
        <f t="shared" si="1"/>
        <v>31</v>
      </c>
      <c r="L297" s="35" t="s">
        <v>3500</v>
      </c>
      <c r="M297" s="35" t="s">
        <v>3329</v>
      </c>
      <c r="N297" s="35" t="s">
        <v>671</v>
      </c>
      <c r="O297" s="35" t="s">
        <v>672</v>
      </c>
      <c r="P297" s="35" t="s">
        <v>3276</v>
      </c>
      <c r="Q297" s="35" t="s">
        <v>1335</v>
      </c>
      <c r="R297" s="35" t="s">
        <v>152</v>
      </c>
      <c r="S297" s="35" t="s">
        <v>1050</v>
      </c>
      <c r="T297" s="35" t="s">
        <v>718</v>
      </c>
      <c r="U297" s="35" t="s">
        <v>3505</v>
      </c>
      <c r="W297" s="35" t="s">
        <v>57</v>
      </c>
      <c r="X297" s="35" t="s">
        <v>876</v>
      </c>
      <c r="Y297" s="35" t="s">
        <v>676</v>
      </c>
      <c r="Z297" s="35" t="s">
        <v>3508</v>
      </c>
    </row>
    <row r="298" spans="1:26" ht="15" customHeight="1">
      <c r="A298" s="35" t="s">
        <v>1300</v>
      </c>
      <c r="B298" s="35" t="s">
        <v>807</v>
      </c>
      <c r="C298" s="35" t="s">
        <v>3509</v>
      </c>
      <c r="D298" s="35">
        <f>IFERROR(IF($A298="HDC",IF(VLOOKUP($C298,hdc!$B$2:$F$1600,2,FALSE())="","",VLOOKUP($C298,hdc!$B$2:$F$1600,2,FALSE())),IF($A298="NAUTICS",IF(VLOOKUP($C298,nautics!$B$2:$F$1200,2,FALSE())="","",VLOOKUP($C298,nautics!$B$2:$F$1200,2,FALSE())),IF($A298="ST",IF(VLOOKUP($C298,st!$B$2:$F$400,2,FALSE())="","",VLOOKUP($C298,st!$B$2:$F$400,2,FALSE())),""))),"")</f>
        <v>1</v>
      </c>
      <c r="E298" s="35">
        <f>IFERROR(IF($A298="HDC",IF(VLOOKUP($C298,hdc!$B$2:$F$1600,3,FALSE())="","",VLOOKUP($C298,hdc!$B$2:$F$1600,3,FALSE())),IF($A298="NAUTICS",IF(VLOOKUP($C298,nautics!$B$2:$F$1200,3,FALSE())="","",VLOOKUP($C298,nautics!$B$2:$F$1200,3,FALSE())),IF($A298="ST",IF(VLOOKUP($C298,st!$B$2:$F$400,3,FALSE())="","",VLOOKUP($C298,st!$B$2:$F$400,3,FALSE())),""))),"")</f>
        <v>1</v>
      </c>
      <c r="F298" s="35" t="str">
        <f>IFERROR(IF($A298="HDC",IF(VLOOKUP($C298,hdc!$B$2:$F$1600,4,FALSE())="","",VLOOKUP($C298,hdc!$B$2:$F$1600,4,FALSE())),IF($A298="NAUTICS",IF(VLOOKUP($C298,nautics!$B$2:$F$1200,4,FALSE())="","",VLOOKUP($C298,nautics!$B$2:$F$1200,4,FALSE())),IF($A298="ST",IF(VLOOKUP($C298,st!$B$2:$F$400,4,FALSE())="","",VLOOKUP($C298,st!$B$2:$F$400,4,FALSE())),""))),"")</f>
        <v/>
      </c>
      <c r="G298" s="35" t="str">
        <f>IFERROR(IF($A298="HDC",IF(VLOOKUP($C298,hdc!$B$2:$F$1600,5,FALSE())="","",VLOOKUP($C298,hdc!$B$2:$F$1600,5,FALSE())),IF($A298="NAUTICS",IF(VLOOKUP($C298,nautics!$B$2:$F$1200,5,FALSE())="","",VLOOKUP($C298,nautics!$B$2:$F$1200,5,FALSE())),IF($A298="ST",IF(VLOOKUP($C298,st!$B$2:$F$400,5,FALSE())="","",VLOOKUP($C298,st!$B$2:$F$400,5,FALSE())),""))),"")</f>
        <v/>
      </c>
      <c r="H298" s="35" t="s">
        <v>259</v>
      </c>
      <c r="I298" s="35" t="s">
        <v>31</v>
      </c>
      <c r="J298" s="35" t="s">
        <v>3511</v>
      </c>
      <c r="K298" s="35">
        <f t="shared" si="1"/>
        <v>20</v>
      </c>
      <c r="L298" s="35" t="s">
        <v>637</v>
      </c>
      <c r="M298" s="35" t="s">
        <v>639</v>
      </c>
      <c r="N298" s="35" t="s">
        <v>46</v>
      </c>
      <c r="O298" s="35" t="s">
        <v>49</v>
      </c>
      <c r="P298" s="35" t="s">
        <v>811</v>
      </c>
      <c r="Q298" s="35" t="s">
        <v>812</v>
      </c>
      <c r="R298" s="35" t="s">
        <v>52</v>
      </c>
      <c r="S298" s="35" t="s">
        <v>813</v>
      </c>
      <c r="T298" s="35" t="s">
        <v>718</v>
      </c>
      <c r="U298" s="35" t="s">
        <v>3516</v>
      </c>
      <c r="W298" s="35" t="s">
        <v>57</v>
      </c>
      <c r="X298" s="35" t="s">
        <v>3518</v>
      </c>
      <c r="Y298" s="35" t="s">
        <v>646</v>
      </c>
      <c r="Z298" s="35" t="s">
        <v>818</v>
      </c>
    </row>
    <row r="299" spans="1:26" ht="15" customHeight="1">
      <c r="A299" s="35" t="s">
        <v>1300</v>
      </c>
      <c r="B299" s="35" t="s">
        <v>807</v>
      </c>
      <c r="C299" s="35" t="s">
        <v>3523</v>
      </c>
      <c r="D299" s="35">
        <f>IFERROR(IF($A299="HDC",IF(VLOOKUP($C299,hdc!$B$2:$F$1600,2,FALSE())="","",VLOOKUP($C299,hdc!$B$2:$F$1600,2,FALSE())),IF($A299="NAUTICS",IF(VLOOKUP($C299,nautics!$B$2:$F$1200,2,FALSE())="","",VLOOKUP($C299,nautics!$B$2:$F$1200,2,FALSE())),IF($A299="ST",IF(VLOOKUP($C299,st!$B$2:$F$400,2,FALSE())="","",VLOOKUP($C299,st!$B$2:$F$400,2,FALSE())),""))),"")</f>
        <v>1</v>
      </c>
      <c r="E299" s="35">
        <f>IFERROR(IF($A299="HDC",IF(VLOOKUP($C299,hdc!$B$2:$F$1600,3,FALSE())="","",VLOOKUP($C299,hdc!$B$2:$F$1600,3,FALSE())),IF($A299="NAUTICS",IF(VLOOKUP($C299,nautics!$B$2:$F$1200,3,FALSE())="","",VLOOKUP($C299,nautics!$B$2:$F$1200,3,FALSE())),IF($A299="ST",IF(VLOOKUP($C299,st!$B$2:$F$400,3,FALSE())="","",VLOOKUP($C299,st!$B$2:$F$400,3,FALSE())),""))),"")</f>
        <v>1</v>
      </c>
      <c r="F299" s="35" t="str">
        <f>IFERROR(IF($A299="HDC",IF(VLOOKUP($C299,hdc!$B$2:$F$1600,4,FALSE())="","",VLOOKUP($C299,hdc!$B$2:$F$1600,4,FALSE())),IF($A299="NAUTICS",IF(VLOOKUP($C299,nautics!$B$2:$F$1200,4,FALSE())="","",VLOOKUP($C299,nautics!$B$2:$F$1200,4,FALSE())),IF($A299="ST",IF(VLOOKUP($C299,st!$B$2:$F$400,4,FALSE())="","",VLOOKUP($C299,st!$B$2:$F$400,4,FALSE())),""))),"")</f>
        <v/>
      </c>
      <c r="G299" s="35" t="str">
        <f>IFERROR(IF($A299="HDC",IF(VLOOKUP($C299,hdc!$B$2:$F$1600,5,FALSE())="","",VLOOKUP($C299,hdc!$B$2:$F$1600,5,FALSE())),IF($A299="NAUTICS",IF(VLOOKUP($C299,nautics!$B$2:$F$1200,5,FALSE())="","",VLOOKUP($C299,nautics!$B$2:$F$1200,5,FALSE())),IF($A299="ST",IF(VLOOKUP($C299,st!$B$2:$F$400,5,FALSE())="","",VLOOKUP($C299,st!$B$2:$F$400,5,FALSE())),""))),"")</f>
        <v/>
      </c>
      <c r="H299" s="35" t="s">
        <v>3525</v>
      </c>
      <c r="I299" s="35" t="s">
        <v>31</v>
      </c>
      <c r="J299" s="35" t="s">
        <v>3527</v>
      </c>
      <c r="K299" s="35">
        <f t="shared" si="1"/>
        <v>19</v>
      </c>
      <c r="L299" s="35" t="s">
        <v>811</v>
      </c>
      <c r="M299" s="35" t="s">
        <v>812</v>
      </c>
      <c r="N299" s="35" t="s">
        <v>813</v>
      </c>
      <c r="O299" s="35" t="s">
        <v>718</v>
      </c>
      <c r="P299" s="35" t="s">
        <v>3530</v>
      </c>
      <c r="Q299" s="35" t="s">
        <v>3531</v>
      </c>
      <c r="R299" s="35" t="s">
        <v>1336</v>
      </c>
      <c r="S299" s="35" t="s">
        <v>1370</v>
      </c>
      <c r="T299" s="35" t="s">
        <v>1373</v>
      </c>
      <c r="U299" s="35" t="s">
        <v>3533</v>
      </c>
      <c r="W299" s="35" t="s">
        <v>57</v>
      </c>
      <c r="X299" s="35" t="s">
        <v>94</v>
      </c>
      <c r="Y299" s="35" t="s">
        <v>818</v>
      </c>
      <c r="Z299" s="35" t="s">
        <v>1343</v>
      </c>
    </row>
    <row r="300" spans="1:26" ht="15" customHeight="1">
      <c r="A300" s="35" t="s">
        <v>1300</v>
      </c>
      <c r="B300" s="35" t="s">
        <v>807</v>
      </c>
      <c r="C300" s="35" t="s">
        <v>3537</v>
      </c>
      <c r="D300" s="35">
        <f>IFERROR(IF($A300="HDC",IF(VLOOKUP($C300,hdc!$B$2:$F$1600,2,FALSE())="","",VLOOKUP($C300,hdc!$B$2:$F$1600,2,FALSE())),IF($A300="NAUTICS",IF(VLOOKUP($C300,nautics!$B$2:$F$1200,2,FALSE())="","",VLOOKUP($C300,nautics!$B$2:$F$1200,2,FALSE())),IF($A300="ST",IF(VLOOKUP($C300,st!$B$2:$F$400,2,FALSE())="","",VLOOKUP($C300,st!$B$2:$F$400,2,FALSE())),""))),"")</f>
        <v>1</v>
      </c>
      <c r="E300" s="35">
        <f>IFERROR(IF($A300="HDC",IF(VLOOKUP($C300,hdc!$B$2:$F$1600,3,FALSE())="","",VLOOKUP($C300,hdc!$B$2:$F$1600,3,FALSE())),IF($A300="NAUTICS",IF(VLOOKUP($C300,nautics!$B$2:$F$1200,3,FALSE())="","",VLOOKUP($C300,nautics!$B$2:$F$1200,3,FALSE())),IF($A300="ST",IF(VLOOKUP($C300,st!$B$2:$F$400,3,FALSE())="","",VLOOKUP($C300,st!$B$2:$F$400,3,FALSE())),""))),"")</f>
        <v>1</v>
      </c>
      <c r="F300" s="35" t="str">
        <f>IFERROR(IF($A300="HDC",IF(VLOOKUP($C300,hdc!$B$2:$F$1600,4,FALSE())="","",VLOOKUP($C300,hdc!$B$2:$F$1600,4,FALSE())),IF($A300="NAUTICS",IF(VLOOKUP($C300,nautics!$B$2:$F$1200,4,FALSE())="","",VLOOKUP($C300,nautics!$B$2:$F$1200,4,FALSE())),IF($A300="ST",IF(VLOOKUP($C300,st!$B$2:$F$400,4,FALSE())="","",VLOOKUP($C300,st!$B$2:$F$400,4,FALSE())),""))),"")</f>
        <v/>
      </c>
      <c r="G300" s="35" t="str">
        <f>IFERROR(IF($A300="HDC",IF(VLOOKUP($C300,hdc!$B$2:$F$1600,5,FALSE())="","",VLOOKUP($C300,hdc!$B$2:$F$1600,5,FALSE())),IF($A300="NAUTICS",IF(VLOOKUP($C300,nautics!$B$2:$F$1200,5,FALSE())="","",VLOOKUP($C300,nautics!$B$2:$F$1200,5,FALSE())),IF($A300="ST",IF(VLOOKUP($C300,st!$B$2:$F$400,5,FALSE())="","",VLOOKUP($C300,st!$B$2:$F$400,5,FALSE())),""))),"")</f>
        <v/>
      </c>
      <c r="H300" s="35" t="s">
        <v>3525</v>
      </c>
      <c r="I300" s="35" t="s">
        <v>31</v>
      </c>
      <c r="J300" s="35" t="s">
        <v>3539</v>
      </c>
      <c r="K300" s="35">
        <f t="shared" si="1"/>
        <v>16</v>
      </c>
      <c r="L300" s="35" t="s">
        <v>811</v>
      </c>
      <c r="M300" s="35" t="s">
        <v>812</v>
      </c>
      <c r="N300" s="35" t="s">
        <v>813</v>
      </c>
      <c r="O300" s="35" t="s">
        <v>718</v>
      </c>
      <c r="P300" s="35" t="s">
        <v>3542</v>
      </c>
      <c r="Q300" s="35" t="s">
        <v>3531</v>
      </c>
      <c r="R300" s="35" t="s">
        <v>1049</v>
      </c>
      <c r="S300" s="35" t="s">
        <v>1355</v>
      </c>
      <c r="T300" s="35" t="s">
        <v>1359</v>
      </c>
      <c r="U300" s="35" t="s">
        <v>3533</v>
      </c>
      <c r="W300" s="35" t="s">
        <v>57</v>
      </c>
      <c r="X300" s="35" t="s">
        <v>94</v>
      </c>
      <c r="Y300" s="35" t="s">
        <v>818</v>
      </c>
      <c r="Z300" s="35" t="s">
        <v>1343</v>
      </c>
    </row>
    <row r="301" spans="1:26" ht="15" customHeight="1">
      <c r="A301" s="35" t="s">
        <v>1300</v>
      </c>
      <c r="B301" s="35" t="s">
        <v>807</v>
      </c>
      <c r="C301" s="35" t="s">
        <v>3548</v>
      </c>
      <c r="D301" s="35">
        <f>IFERROR(IF($A301="HDC",IF(VLOOKUP($C301,hdc!$B$2:$F$1600,2,FALSE())="","",VLOOKUP($C301,hdc!$B$2:$F$1600,2,FALSE())),IF($A301="NAUTICS",IF(VLOOKUP($C301,nautics!$B$2:$F$1200,2,FALSE())="","",VLOOKUP($C301,nautics!$B$2:$F$1200,2,FALSE())),IF($A301="ST",IF(VLOOKUP($C301,st!$B$2:$F$400,2,FALSE())="","",VLOOKUP($C301,st!$B$2:$F$400,2,FALSE())),""))),"")</f>
        <v>1</v>
      </c>
      <c r="E301" s="35" t="str">
        <f>IFERROR(IF($A301="HDC",IF(VLOOKUP($C301,hdc!$B$2:$F$1600,3,FALSE())="","",VLOOKUP($C301,hdc!$B$2:$F$1600,3,FALSE())),IF($A301="NAUTICS",IF(VLOOKUP($C301,nautics!$B$2:$F$1200,3,FALSE())="","",VLOOKUP($C301,nautics!$B$2:$F$1200,3,FALSE())),IF($A301="ST",IF(VLOOKUP($C301,st!$B$2:$F$400,3,FALSE())="","",VLOOKUP($C301,st!$B$2:$F$400,3,FALSE())),""))),"")</f>
        <v/>
      </c>
      <c r="F301" s="35" t="str">
        <f>IFERROR(IF($A301="HDC",IF(VLOOKUP($C301,hdc!$B$2:$F$1600,4,FALSE())="","",VLOOKUP($C301,hdc!$B$2:$F$1600,4,FALSE())),IF($A301="NAUTICS",IF(VLOOKUP($C301,nautics!$B$2:$F$1200,4,FALSE())="","",VLOOKUP($C301,nautics!$B$2:$F$1200,4,FALSE())),IF($A301="ST",IF(VLOOKUP($C301,st!$B$2:$F$400,4,FALSE())="","",VLOOKUP($C301,st!$B$2:$F$400,4,FALSE())),""))),"")</f>
        <v/>
      </c>
      <c r="G301" s="35" t="str">
        <f>IFERROR(IF($A301="HDC",IF(VLOOKUP($C301,hdc!$B$2:$F$1600,5,FALSE())="","",VLOOKUP($C301,hdc!$B$2:$F$1600,5,FALSE())),IF($A301="NAUTICS",IF(VLOOKUP($C301,nautics!$B$2:$F$1200,5,FALSE())="","",VLOOKUP($C301,nautics!$B$2:$F$1200,5,FALSE())),IF($A301="ST",IF(VLOOKUP($C301,st!$B$2:$F$400,5,FALSE())="","",VLOOKUP($C301,st!$B$2:$F$400,5,FALSE())),""))),"")</f>
        <v/>
      </c>
      <c r="H301" s="35" t="s">
        <v>167</v>
      </c>
      <c r="I301" s="35" t="s">
        <v>31</v>
      </c>
      <c r="J301" s="35" t="s">
        <v>3550</v>
      </c>
      <c r="K301" s="35">
        <f t="shared" si="1"/>
        <v>22</v>
      </c>
      <c r="L301" s="35" t="s">
        <v>811</v>
      </c>
      <c r="M301" s="35" t="s">
        <v>812</v>
      </c>
      <c r="N301" s="35" t="s">
        <v>813</v>
      </c>
      <c r="O301" s="35" t="s">
        <v>718</v>
      </c>
      <c r="P301" s="35" t="s">
        <v>3551</v>
      </c>
      <c r="Q301" s="35" t="s">
        <v>3552</v>
      </c>
      <c r="R301" s="35" t="s">
        <v>1071</v>
      </c>
      <c r="S301" s="35" t="s">
        <v>709</v>
      </c>
      <c r="T301" s="35" t="s">
        <v>710</v>
      </c>
      <c r="U301" s="35" t="s">
        <v>3553</v>
      </c>
      <c r="W301" s="35" t="s">
        <v>57</v>
      </c>
      <c r="X301" s="35" t="s">
        <v>3555</v>
      </c>
      <c r="Y301" s="35" t="s">
        <v>818</v>
      </c>
      <c r="Z301" s="35" t="s">
        <v>3556</v>
      </c>
    </row>
    <row r="302" spans="1:26" ht="15" customHeight="1">
      <c r="A302" s="35" t="s">
        <v>1300</v>
      </c>
      <c r="B302" s="35" t="s">
        <v>820</v>
      </c>
      <c r="C302" s="35" t="s">
        <v>3560</v>
      </c>
      <c r="D302" s="35">
        <f>IFERROR(IF($A302="HDC",IF(VLOOKUP($C302,hdc!$B$2:$F$1600,2,FALSE())="","",VLOOKUP($C302,hdc!$B$2:$F$1600,2,FALSE())),IF($A302="NAUTICS",IF(VLOOKUP($C302,nautics!$B$2:$F$1200,2,FALSE())="","",VLOOKUP($C302,nautics!$B$2:$F$1200,2,FALSE())),IF($A302="ST",IF(VLOOKUP($C302,st!$B$2:$F$400,2,FALSE())="","",VLOOKUP($C302,st!$B$2:$F$400,2,FALSE())),""))),"")</f>
        <v>1</v>
      </c>
      <c r="E302" s="35">
        <f>IFERROR(IF($A302="HDC",IF(VLOOKUP($C302,hdc!$B$2:$F$1600,3,FALSE())="","",VLOOKUP($C302,hdc!$B$2:$F$1600,3,FALSE())),IF($A302="NAUTICS",IF(VLOOKUP($C302,nautics!$B$2:$F$1200,3,FALSE())="","",VLOOKUP($C302,nautics!$B$2:$F$1200,3,FALSE())),IF($A302="ST",IF(VLOOKUP($C302,st!$B$2:$F$400,3,FALSE())="","",VLOOKUP($C302,st!$B$2:$F$400,3,FALSE())),""))),"")</f>
        <v>1</v>
      </c>
      <c r="F302" s="35">
        <f>IFERROR(IF($A302="HDC",IF(VLOOKUP($C302,hdc!$B$2:$F$1600,4,FALSE())="","",VLOOKUP($C302,hdc!$B$2:$F$1600,4,FALSE())),IF($A302="NAUTICS",IF(VLOOKUP($C302,nautics!$B$2:$F$1200,4,FALSE())="","",VLOOKUP($C302,nautics!$B$2:$F$1200,4,FALSE())),IF($A302="ST",IF(VLOOKUP($C302,st!$B$2:$F$400,4,FALSE())="","",VLOOKUP($C302,st!$B$2:$F$400,4,FALSE())),""))),"")</f>
        <v>1</v>
      </c>
      <c r="G302" s="35" t="str">
        <f>IFERROR(IF($A302="HDC",IF(VLOOKUP($C302,hdc!$B$2:$F$1600,5,FALSE())="","",VLOOKUP($C302,hdc!$B$2:$F$1600,5,FALSE())),IF($A302="NAUTICS",IF(VLOOKUP($C302,nautics!$B$2:$F$1200,5,FALSE())="","",VLOOKUP($C302,nautics!$B$2:$F$1200,5,FALSE())),IF($A302="ST",IF(VLOOKUP($C302,st!$B$2:$F$400,5,FALSE())="","",VLOOKUP($C302,st!$B$2:$F$400,5,FALSE())),""))),"")</f>
        <v/>
      </c>
      <c r="H302" s="35" t="s">
        <v>1080</v>
      </c>
      <c r="I302" s="35" t="s">
        <v>31</v>
      </c>
      <c r="J302" s="35" t="s">
        <v>957</v>
      </c>
      <c r="K302" s="35">
        <f t="shared" si="1"/>
        <v>12</v>
      </c>
      <c r="L302" s="35" t="s">
        <v>340</v>
      </c>
      <c r="M302" s="35" t="s">
        <v>341</v>
      </c>
      <c r="N302" s="35" t="s">
        <v>43</v>
      </c>
      <c r="O302" s="35" t="s">
        <v>45</v>
      </c>
      <c r="P302" s="35" t="s">
        <v>95</v>
      </c>
      <c r="Q302" s="35" t="s">
        <v>96</v>
      </c>
      <c r="R302" s="35" t="s">
        <v>152</v>
      </c>
      <c r="S302" s="35" t="s">
        <v>43</v>
      </c>
      <c r="T302" s="35" t="s">
        <v>45</v>
      </c>
      <c r="U302" s="35" t="s">
        <v>962</v>
      </c>
      <c r="W302" s="35" t="s">
        <v>78</v>
      </c>
      <c r="X302" s="35" t="s">
        <v>94</v>
      </c>
      <c r="Y302" s="35" t="s">
        <v>345</v>
      </c>
      <c r="Z302" s="35" t="s">
        <v>102</v>
      </c>
    </row>
    <row r="303" spans="1:26" ht="15" customHeight="1">
      <c r="A303" s="35" t="s">
        <v>1300</v>
      </c>
      <c r="B303" s="35" t="s">
        <v>1066</v>
      </c>
      <c r="C303" s="35" t="s">
        <v>3572</v>
      </c>
      <c r="D303" s="35">
        <f>IFERROR(IF($A303="HDC",IF(VLOOKUP($C303,hdc!$B$2:$F$1600,2,FALSE())="","",VLOOKUP($C303,hdc!$B$2:$F$1600,2,FALSE())),IF($A303="NAUTICS",IF(VLOOKUP($C303,nautics!$B$2:$F$1200,2,FALSE())="","",VLOOKUP($C303,nautics!$B$2:$F$1200,2,FALSE())),IF($A303="ST",IF(VLOOKUP($C303,st!$B$2:$F$400,2,FALSE())="","",VLOOKUP($C303,st!$B$2:$F$400,2,FALSE())),""))),"")</f>
        <v>1</v>
      </c>
      <c r="E303" s="35">
        <f>IFERROR(IF($A303="HDC",IF(VLOOKUP($C303,hdc!$B$2:$F$1600,3,FALSE())="","",VLOOKUP($C303,hdc!$B$2:$F$1600,3,FALSE())),IF($A303="NAUTICS",IF(VLOOKUP($C303,nautics!$B$2:$F$1200,3,FALSE())="","",VLOOKUP($C303,nautics!$B$2:$F$1200,3,FALSE())),IF($A303="ST",IF(VLOOKUP($C303,st!$B$2:$F$400,3,FALSE())="","",VLOOKUP($C303,st!$B$2:$F$400,3,FALSE())),""))),"")</f>
        <v>1</v>
      </c>
      <c r="F303" s="35" t="str">
        <f>IFERROR(IF($A303="HDC",IF(VLOOKUP($C303,hdc!$B$2:$F$1600,4,FALSE())="","",VLOOKUP($C303,hdc!$B$2:$F$1600,4,FALSE())),IF($A303="NAUTICS",IF(VLOOKUP($C303,nautics!$B$2:$F$1200,4,FALSE())="","",VLOOKUP($C303,nautics!$B$2:$F$1200,4,FALSE())),IF($A303="ST",IF(VLOOKUP($C303,st!$B$2:$F$400,4,FALSE())="","",VLOOKUP($C303,st!$B$2:$F$400,4,FALSE())),""))),"")</f>
        <v/>
      </c>
      <c r="G303" s="35" t="str">
        <f>IFERROR(IF($A303="HDC",IF(VLOOKUP($C303,hdc!$B$2:$F$1600,5,FALSE())="","",VLOOKUP($C303,hdc!$B$2:$F$1600,5,FALSE())),IF($A303="NAUTICS",IF(VLOOKUP($C303,nautics!$B$2:$F$1200,5,FALSE())="","",VLOOKUP($C303,nautics!$B$2:$F$1200,5,FALSE())),IF($A303="ST",IF(VLOOKUP($C303,st!$B$2:$F$400,5,FALSE())="","",VLOOKUP($C303,st!$B$2:$F$400,5,FALSE())),""))),"")</f>
        <v/>
      </c>
      <c r="H303" s="35" t="s">
        <v>3573</v>
      </c>
      <c r="I303" s="35" t="s">
        <v>31</v>
      </c>
      <c r="J303" s="35" t="s">
        <v>3576</v>
      </c>
      <c r="K303" s="35">
        <f t="shared" si="1"/>
        <v>63</v>
      </c>
      <c r="L303" s="35" t="s">
        <v>397</v>
      </c>
      <c r="M303" s="35" t="s">
        <v>398</v>
      </c>
      <c r="N303" s="35" t="s">
        <v>43</v>
      </c>
      <c r="O303" s="35" t="s">
        <v>45</v>
      </c>
      <c r="P303" s="35" t="s">
        <v>1078</v>
      </c>
      <c r="Q303" s="35" t="s">
        <v>1079</v>
      </c>
      <c r="R303" s="35" t="s">
        <v>965</v>
      </c>
      <c r="S303" s="35" t="s">
        <v>796</v>
      </c>
      <c r="T303" s="35" t="s">
        <v>797</v>
      </c>
      <c r="U303" s="35" t="s">
        <v>3581</v>
      </c>
      <c r="W303" s="35" t="s">
        <v>57</v>
      </c>
      <c r="X303" s="35" t="s">
        <v>59</v>
      </c>
      <c r="Y303" s="35" t="s">
        <v>401</v>
      </c>
      <c r="Z303" s="35" t="s">
        <v>1082</v>
      </c>
    </row>
    <row r="304" spans="1:26" ht="15" customHeight="1">
      <c r="A304" s="35" t="s">
        <v>1300</v>
      </c>
      <c r="B304" s="35" t="s">
        <v>1066</v>
      </c>
      <c r="C304" s="35" t="s">
        <v>3586</v>
      </c>
      <c r="D304" s="35">
        <f>IFERROR(IF($A304="HDC",IF(VLOOKUP($C304,hdc!$B$2:$F$1600,2,FALSE())="","",VLOOKUP($C304,hdc!$B$2:$F$1600,2,FALSE())),IF($A304="NAUTICS",IF(VLOOKUP($C304,nautics!$B$2:$F$1200,2,FALSE())="","",VLOOKUP($C304,nautics!$B$2:$F$1200,2,FALSE())),IF($A304="ST",IF(VLOOKUP($C304,st!$B$2:$F$400,2,FALSE())="","",VLOOKUP($C304,st!$B$2:$F$400,2,FALSE())),""))),"")</f>
        <v>1</v>
      </c>
      <c r="E304" s="35">
        <f>IFERROR(IF($A304="HDC",IF(VLOOKUP($C304,hdc!$B$2:$F$1600,3,FALSE())="","",VLOOKUP($C304,hdc!$B$2:$F$1600,3,FALSE())),IF($A304="NAUTICS",IF(VLOOKUP($C304,nautics!$B$2:$F$1200,3,FALSE())="","",VLOOKUP($C304,nautics!$B$2:$F$1200,3,FALSE())),IF($A304="ST",IF(VLOOKUP($C304,st!$B$2:$F$400,3,FALSE())="","",VLOOKUP($C304,st!$B$2:$F$400,3,FALSE())),""))),"")</f>
        <v>1</v>
      </c>
      <c r="F304" s="35" t="str">
        <f>IFERROR(IF($A304="HDC",IF(VLOOKUP($C304,hdc!$B$2:$F$1600,4,FALSE())="","",VLOOKUP($C304,hdc!$B$2:$F$1600,4,FALSE())),IF($A304="NAUTICS",IF(VLOOKUP($C304,nautics!$B$2:$F$1200,4,FALSE())="","",VLOOKUP($C304,nautics!$B$2:$F$1200,4,FALSE())),IF($A304="ST",IF(VLOOKUP($C304,st!$B$2:$F$400,4,FALSE())="","",VLOOKUP($C304,st!$B$2:$F$400,4,FALSE())),""))),"")</f>
        <v/>
      </c>
      <c r="G304" s="35" t="str">
        <f>IFERROR(IF($A304="HDC",IF(VLOOKUP($C304,hdc!$B$2:$F$1600,5,FALSE())="","",VLOOKUP($C304,hdc!$B$2:$F$1600,5,FALSE())),IF($A304="NAUTICS",IF(VLOOKUP($C304,nautics!$B$2:$F$1200,5,FALSE())="","",VLOOKUP($C304,nautics!$B$2:$F$1200,5,FALSE())),IF($A304="ST",IF(VLOOKUP($C304,st!$B$2:$F$400,5,FALSE())="","",VLOOKUP($C304,st!$B$2:$F$400,5,FALSE())),""))),"")</f>
        <v/>
      </c>
      <c r="H304" s="35" t="s">
        <v>3573</v>
      </c>
      <c r="I304" s="35" t="s">
        <v>31</v>
      </c>
      <c r="J304" s="35" t="s">
        <v>3576</v>
      </c>
      <c r="K304" s="35">
        <f t="shared" si="1"/>
        <v>63</v>
      </c>
      <c r="L304" s="35" t="s">
        <v>397</v>
      </c>
      <c r="M304" s="35" t="s">
        <v>398</v>
      </c>
      <c r="N304" s="35" t="s">
        <v>43</v>
      </c>
      <c r="O304" s="35" t="s">
        <v>45</v>
      </c>
      <c r="P304" s="35" t="s">
        <v>1078</v>
      </c>
      <c r="Q304" s="35" t="s">
        <v>1079</v>
      </c>
      <c r="R304" s="35" t="s">
        <v>965</v>
      </c>
      <c r="S304" s="35" t="s">
        <v>796</v>
      </c>
      <c r="T304" s="35" t="s">
        <v>797</v>
      </c>
      <c r="U304" s="35" t="s">
        <v>3581</v>
      </c>
      <c r="W304" s="35" t="s">
        <v>57</v>
      </c>
      <c r="X304" s="35" t="s">
        <v>59</v>
      </c>
      <c r="Y304" s="35" t="s">
        <v>401</v>
      </c>
      <c r="Z304" s="35" t="s">
        <v>1082</v>
      </c>
    </row>
    <row r="305" spans="1:26" ht="15" customHeight="1">
      <c r="A305" s="35" t="s">
        <v>1300</v>
      </c>
      <c r="B305" s="35" t="s">
        <v>1066</v>
      </c>
      <c r="C305" s="35" t="s">
        <v>3596</v>
      </c>
      <c r="D305" s="35">
        <f>IFERROR(IF($A305="HDC",IF(VLOOKUP($C305,hdc!$B$2:$F$1600,2,FALSE())="","",VLOOKUP($C305,hdc!$B$2:$F$1600,2,FALSE())),IF($A305="NAUTICS",IF(VLOOKUP($C305,nautics!$B$2:$F$1200,2,FALSE())="","",VLOOKUP($C305,nautics!$B$2:$F$1200,2,FALSE())),IF($A305="ST",IF(VLOOKUP($C305,st!$B$2:$F$400,2,FALSE())="","",VLOOKUP($C305,st!$B$2:$F$400,2,FALSE())),""))),"")</f>
        <v>1</v>
      </c>
      <c r="E305" s="35">
        <f>IFERROR(IF($A305="HDC",IF(VLOOKUP($C305,hdc!$B$2:$F$1600,3,FALSE())="","",VLOOKUP($C305,hdc!$B$2:$F$1600,3,FALSE())),IF($A305="NAUTICS",IF(VLOOKUP($C305,nautics!$B$2:$F$1200,3,FALSE())="","",VLOOKUP($C305,nautics!$B$2:$F$1200,3,FALSE())),IF($A305="ST",IF(VLOOKUP($C305,st!$B$2:$F$400,3,FALSE())="","",VLOOKUP($C305,st!$B$2:$F$400,3,FALSE())),""))),"")</f>
        <v>1</v>
      </c>
      <c r="F305" s="35" t="str">
        <f>IFERROR(IF($A305="HDC",IF(VLOOKUP($C305,hdc!$B$2:$F$1600,4,FALSE())="","",VLOOKUP($C305,hdc!$B$2:$F$1600,4,FALSE())),IF($A305="NAUTICS",IF(VLOOKUP($C305,nautics!$B$2:$F$1200,4,FALSE())="","",VLOOKUP($C305,nautics!$B$2:$F$1200,4,FALSE())),IF($A305="ST",IF(VLOOKUP($C305,st!$B$2:$F$400,4,FALSE())="","",VLOOKUP($C305,st!$B$2:$F$400,4,FALSE())),""))),"")</f>
        <v/>
      </c>
      <c r="G305" s="35" t="str">
        <f>IFERROR(IF($A305="HDC",IF(VLOOKUP($C305,hdc!$B$2:$F$1600,5,FALSE())="","",VLOOKUP($C305,hdc!$B$2:$F$1600,5,FALSE())),IF($A305="NAUTICS",IF(VLOOKUP($C305,nautics!$B$2:$F$1200,5,FALSE())="","",VLOOKUP($C305,nautics!$B$2:$F$1200,5,FALSE())),IF($A305="ST",IF(VLOOKUP($C305,st!$B$2:$F$400,5,FALSE())="","",VLOOKUP($C305,st!$B$2:$F$400,5,FALSE())),""))),"")</f>
        <v/>
      </c>
      <c r="H305" s="35" t="s">
        <v>3598</v>
      </c>
      <c r="I305" s="35" t="s">
        <v>582</v>
      </c>
      <c r="J305" s="35" t="s">
        <v>1085</v>
      </c>
      <c r="K305" s="35">
        <f t="shared" si="1"/>
        <v>9</v>
      </c>
      <c r="L305" s="35" t="s">
        <v>1087</v>
      </c>
      <c r="M305" s="35" t="s">
        <v>1089</v>
      </c>
      <c r="N305" s="35" t="s">
        <v>796</v>
      </c>
      <c r="O305" s="35" t="s">
        <v>797</v>
      </c>
      <c r="P305" s="35" t="s">
        <v>1078</v>
      </c>
      <c r="Q305" s="35" t="s">
        <v>1079</v>
      </c>
      <c r="R305" s="35" t="s">
        <v>965</v>
      </c>
      <c r="S305" s="35" t="s">
        <v>796</v>
      </c>
      <c r="T305" s="35" t="s">
        <v>797</v>
      </c>
      <c r="U305" s="35" t="s">
        <v>1092</v>
      </c>
      <c r="W305" s="35" t="s">
        <v>78</v>
      </c>
      <c r="X305" s="35" t="s">
        <v>59</v>
      </c>
      <c r="Y305" s="35" t="s">
        <v>1094</v>
      </c>
      <c r="Z305" s="35" t="s">
        <v>1082</v>
      </c>
    </row>
    <row r="306" spans="1:26" ht="15" customHeight="1">
      <c r="A306" s="35" t="s">
        <v>1300</v>
      </c>
      <c r="B306" s="35" t="s">
        <v>1066</v>
      </c>
      <c r="C306" s="35" t="s">
        <v>3607</v>
      </c>
      <c r="D306" s="35" t="str">
        <f>IFERROR(IF($A306="HDC",IF(VLOOKUP($C306,hdc!$B$2:$F$1600,2,FALSE())="","",VLOOKUP($C306,hdc!$B$2:$F$1600,2,FALSE())),IF($A306="NAUTICS",IF(VLOOKUP($C306,nautics!$B$2:$F$1200,2,FALSE())="","",VLOOKUP($C306,nautics!$B$2:$F$1200,2,FALSE())),IF($A306="ST",IF(VLOOKUP($C306,st!$B$2:$F$400,2,FALSE())="","",VLOOKUP($C306,st!$B$2:$F$400,2,FALSE())),""))),"")</f>
        <v/>
      </c>
      <c r="E306" s="35" t="str">
        <f>IFERROR(IF($A306="HDC",IF(VLOOKUP($C306,hdc!$B$2:$F$1600,3,FALSE())="","",VLOOKUP($C306,hdc!$B$2:$F$1600,3,FALSE())),IF($A306="NAUTICS",IF(VLOOKUP($C306,nautics!$B$2:$F$1200,3,FALSE())="","",VLOOKUP($C306,nautics!$B$2:$F$1200,3,FALSE())),IF($A306="ST",IF(VLOOKUP($C306,st!$B$2:$F$400,3,FALSE())="","",VLOOKUP($C306,st!$B$2:$F$400,3,FALSE())),""))),"")</f>
        <v/>
      </c>
      <c r="F306" s="35" t="str">
        <f>IFERROR(IF($A306="HDC",IF(VLOOKUP($C306,hdc!$B$2:$F$1600,4,FALSE())="","",VLOOKUP($C306,hdc!$B$2:$F$1600,4,FALSE())),IF($A306="NAUTICS",IF(VLOOKUP($C306,nautics!$B$2:$F$1200,4,FALSE())="","",VLOOKUP($C306,nautics!$B$2:$F$1200,4,FALSE())),IF($A306="ST",IF(VLOOKUP($C306,st!$B$2:$F$400,4,FALSE())="","",VLOOKUP($C306,st!$B$2:$F$400,4,FALSE())),""))),"")</f>
        <v/>
      </c>
      <c r="G306" s="35" t="str">
        <f>IFERROR(IF($A306="HDC",IF(VLOOKUP($C306,hdc!$B$2:$F$1600,5,FALSE())="","",VLOOKUP($C306,hdc!$B$2:$F$1600,5,FALSE())),IF($A306="NAUTICS",IF(VLOOKUP($C306,nautics!$B$2:$F$1200,5,FALSE())="","",VLOOKUP($C306,nautics!$B$2:$F$1200,5,FALSE())),IF($A306="ST",IF(VLOOKUP($C306,st!$B$2:$F$400,5,FALSE())="","",VLOOKUP($C306,st!$B$2:$F$400,5,FALSE())),""))),"")</f>
        <v/>
      </c>
      <c r="H306" s="35" t="s">
        <v>3598</v>
      </c>
      <c r="I306" s="35" t="s">
        <v>582</v>
      </c>
      <c r="J306" s="35" t="s">
        <v>1085</v>
      </c>
      <c r="K306" s="35">
        <f t="shared" si="1"/>
        <v>9</v>
      </c>
      <c r="L306" s="35" t="s">
        <v>1087</v>
      </c>
      <c r="M306" s="35" t="s">
        <v>1089</v>
      </c>
      <c r="N306" s="35" t="s">
        <v>796</v>
      </c>
      <c r="O306" s="35" t="s">
        <v>797</v>
      </c>
      <c r="P306" s="35" t="s">
        <v>1078</v>
      </c>
      <c r="Q306" s="35" t="s">
        <v>1079</v>
      </c>
      <c r="R306" s="35" t="s">
        <v>965</v>
      </c>
      <c r="S306" s="35" t="s">
        <v>796</v>
      </c>
      <c r="T306" s="35" t="s">
        <v>797</v>
      </c>
      <c r="U306" s="35" t="s">
        <v>1092</v>
      </c>
      <c r="W306" s="35" t="s">
        <v>78</v>
      </c>
      <c r="X306" s="35" t="s">
        <v>59</v>
      </c>
      <c r="Y306" s="35" t="s">
        <v>1094</v>
      </c>
      <c r="Z306" s="35" t="s">
        <v>1082</v>
      </c>
    </row>
    <row r="307" spans="1:26" ht="15" customHeight="1">
      <c r="A307" s="35" t="s">
        <v>1300</v>
      </c>
      <c r="B307" s="35" t="s">
        <v>1066</v>
      </c>
      <c r="C307" s="35" t="s">
        <v>3613</v>
      </c>
      <c r="D307" s="35">
        <f>IFERROR(IF($A307="HDC",IF(VLOOKUP($C307,hdc!$B$2:$F$1600,2,FALSE())="","",VLOOKUP($C307,hdc!$B$2:$F$1600,2,FALSE())),IF($A307="NAUTICS",IF(VLOOKUP($C307,nautics!$B$2:$F$1200,2,FALSE())="","",VLOOKUP($C307,nautics!$B$2:$F$1200,2,FALSE())),IF($A307="ST",IF(VLOOKUP($C307,st!$B$2:$F$400,2,FALSE())="","",VLOOKUP($C307,st!$B$2:$F$400,2,FALSE())),""))),"")</f>
        <v>1</v>
      </c>
      <c r="E307" s="35">
        <f>IFERROR(IF($A307="HDC",IF(VLOOKUP($C307,hdc!$B$2:$F$1600,3,FALSE())="","",VLOOKUP($C307,hdc!$B$2:$F$1600,3,FALSE())),IF($A307="NAUTICS",IF(VLOOKUP($C307,nautics!$B$2:$F$1200,3,FALSE())="","",VLOOKUP($C307,nautics!$B$2:$F$1200,3,FALSE())),IF($A307="ST",IF(VLOOKUP($C307,st!$B$2:$F$400,3,FALSE())="","",VLOOKUP($C307,st!$B$2:$F$400,3,FALSE())),""))),"")</f>
        <v>1</v>
      </c>
      <c r="F307" s="35">
        <f>IFERROR(IF($A307="HDC",IF(VLOOKUP($C307,hdc!$B$2:$F$1600,4,FALSE())="","",VLOOKUP($C307,hdc!$B$2:$F$1600,4,FALSE())),IF($A307="NAUTICS",IF(VLOOKUP($C307,nautics!$B$2:$F$1200,4,FALSE())="","",VLOOKUP($C307,nautics!$B$2:$F$1200,4,FALSE())),IF($A307="ST",IF(VLOOKUP($C307,st!$B$2:$F$400,4,FALSE())="","",VLOOKUP($C307,st!$B$2:$F$400,4,FALSE())),""))),"")</f>
        <v>1</v>
      </c>
      <c r="G307" s="35" t="str">
        <f>IFERROR(IF($A307="HDC",IF(VLOOKUP($C307,hdc!$B$2:$F$1600,5,FALSE())="","",VLOOKUP($C307,hdc!$B$2:$F$1600,5,FALSE())),IF($A307="NAUTICS",IF(VLOOKUP($C307,nautics!$B$2:$F$1200,5,FALSE())="","",VLOOKUP($C307,nautics!$B$2:$F$1200,5,FALSE())),IF($A307="ST",IF(VLOOKUP($C307,st!$B$2:$F$400,5,FALSE())="","",VLOOKUP($C307,st!$B$2:$F$400,5,FALSE())),""))),"")</f>
        <v/>
      </c>
      <c r="H307" s="35" t="s">
        <v>88</v>
      </c>
      <c r="I307" s="35" t="s">
        <v>31</v>
      </c>
      <c r="J307" s="35" t="s">
        <v>3616</v>
      </c>
      <c r="K307" s="35">
        <f t="shared" si="1"/>
        <v>29</v>
      </c>
      <c r="L307" s="35" t="s">
        <v>731</v>
      </c>
      <c r="M307" s="35" t="s">
        <v>734</v>
      </c>
      <c r="N307" s="35" t="s">
        <v>736</v>
      </c>
      <c r="O307" s="35" t="s">
        <v>738</v>
      </c>
      <c r="P307" s="35" t="s">
        <v>1087</v>
      </c>
      <c r="Q307" s="35" t="s">
        <v>1089</v>
      </c>
      <c r="R307" s="35" t="s">
        <v>52</v>
      </c>
      <c r="S307" s="35" t="s">
        <v>796</v>
      </c>
      <c r="T307" s="35" t="s">
        <v>797</v>
      </c>
      <c r="U307" s="35" t="s">
        <v>3619</v>
      </c>
      <c r="W307" s="35" t="s">
        <v>57</v>
      </c>
      <c r="X307" s="35" t="s">
        <v>59</v>
      </c>
      <c r="Y307" s="35" t="s">
        <v>742</v>
      </c>
      <c r="Z307" s="35" t="s">
        <v>1094</v>
      </c>
    </row>
    <row r="308" spans="1:26" ht="15" customHeight="1">
      <c r="A308" s="35" t="s">
        <v>1300</v>
      </c>
      <c r="B308" s="35" t="s">
        <v>1066</v>
      </c>
      <c r="C308" s="35" t="s">
        <v>3622</v>
      </c>
      <c r="D308" s="35">
        <f>IFERROR(IF($A308="HDC",IF(VLOOKUP($C308,hdc!$B$2:$F$1600,2,FALSE())="","",VLOOKUP($C308,hdc!$B$2:$F$1600,2,FALSE())),IF($A308="NAUTICS",IF(VLOOKUP($C308,nautics!$B$2:$F$1200,2,FALSE())="","",VLOOKUP($C308,nautics!$B$2:$F$1200,2,FALSE())),IF($A308="ST",IF(VLOOKUP($C308,st!$B$2:$F$400,2,FALSE())="","",VLOOKUP($C308,st!$B$2:$F$400,2,FALSE())),""))),"")</f>
        <v>1</v>
      </c>
      <c r="E308" s="35">
        <f>IFERROR(IF($A308="HDC",IF(VLOOKUP($C308,hdc!$B$2:$F$1600,3,FALSE())="","",VLOOKUP($C308,hdc!$B$2:$F$1600,3,FALSE())),IF($A308="NAUTICS",IF(VLOOKUP($C308,nautics!$B$2:$F$1200,3,FALSE())="","",VLOOKUP($C308,nautics!$B$2:$F$1200,3,FALSE())),IF($A308="ST",IF(VLOOKUP($C308,st!$B$2:$F$400,3,FALSE())="","",VLOOKUP($C308,st!$B$2:$F$400,3,FALSE())),""))),"")</f>
        <v>1</v>
      </c>
      <c r="F308" s="35">
        <f>IFERROR(IF($A308="HDC",IF(VLOOKUP($C308,hdc!$B$2:$F$1600,4,FALSE())="","",VLOOKUP($C308,hdc!$B$2:$F$1600,4,FALSE())),IF($A308="NAUTICS",IF(VLOOKUP($C308,nautics!$B$2:$F$1200,4,FALSE())="","",VLOOKUP($C308,nautics!$B$2:$F$1200,4,FALSE())),IF($A308="ST",IF(VLOOKUP($C308,st!$B$2:$F$400,4,FALSE())="","",VLOOKUP($C308,st!$B$2:$F$400,4,FALSE())),""))),"")</f>
        <v>1</v>
      </c>
      <c r="G308" s="35" t="str">
        <f>IFERROR(IF($A308="HDC",IF(VLOOKUP($C308,hdc!$B$2:$F$1600,5,FALSE())="","",VLOOKUP($C308,hdc!$B$2:$F$1600,5,FALSE())),IF($A308="NAUTICS",IF(VLOOKUP($C308,nautics!$B$2:$F$1200,5,FALSE())="","",VLOOKUP($C308,nautics!$B$2:$F$1200,5,FALSE())),IF($A308="ST",IF(VLOOKUP($C308,st!$B$2:$F$400,5,FALSE())="","",VLOOKUP($C308,st!$B$2:$F$400,5,FALSE())),""))),"")</f>
        <v/>
      </c>
      <c r="H308" s="35" t="s">
        <v>105</v>
      </c>
      <c r="I308" s="35" t="s">
        <v>31</v>
      </c>
      <c r="J308" s="35" t="s">
        <v>3625</v>
      </c>
      <c r="K308" s="35">
        <f t="shared" si="1"/>
        <v>25</v>
      </c>
      <c r="L308" s="35" t="s">
        <v>731</v>
      </c>
      <c r="M308" s="35" t="s">
        <v>734</v>
      </c>
      <c r="N308" s="35" t="s">
        <v>736</v>
      </c>
      <c r="O308" s="35" t="s">
        <v>738</v>
      </c>
      <c r="P308" s="35" t="s">
        <v>1078</v>
      </c>
      <c r="Q308" s="35" t="s">
        <v>1079</v>
      </c>
      <c r="R308" s="35" t="s">
        <v>965</v>
      </c>
      <c r="S308" s="35" t="s">
        <v>796</v>
      </c>
      <c r="T308" s="35" t="s">
        <v>797</v>
      </c>
      <c r="U308" s="35" t="s">
        <v>3629</v>
      </c>
      <c r="W308" s="35" t="s">
        <v>57</v>
      </c>
      <c r="X308" s="35" t="s">
        <v>59</v>
      </c>
      <c r="Y308" s="35" t="s">
        <v>742</v>
      </c>
      <c r="Z308" s="35" t="s">
        <v>1082</v>
      </c>
    </row>
    <row r="309" spans="1:26" ht="15" customHeight="1">
      <c r="A309" s="35" t="s">
        <v>1300</v>
      </c>
      <c r="B309" s="35" t="s">
        <v>1066</v>
      </c>
      <c r="C309" s="35" t="s">
        <v>3631</v>
      </c>
      <c r="D309" s="35">
        <f>IFERROR(IF($A309="HDC",IF(VLOOKUP($C309,hdc!$B$2:$F$1600,2,FALSE())="","",VLOOKUP($C309,hdc!$B$2:$F$1600,2,FALSE())),IF($A309="NAUTICS",IF(VLOOKUP($C309,nautics!$B$2:$F$1200,2,FALSE())="","",VLOOKUP($C309,nautics!$B$2:$F$1200,2,FALSE())),IF($A309="ST",IF(VLOOKUP($C309,st!$B$2:$F$400,2,FALSE())="","",VLOOKUP($C309,st!$B$2:$F$400,2,FALSE())),""))),"")</f>
        <v>1</v>
      </c>
      <c r="E309" s="35">
        <f>IFERROR(IF($A309="HDC",IF(VLOOKUP($C309,hdc!$B$2:$F$1600,3,FALSE())="","",VLOOKUP($C309,hdc!$B$2:$F$1600,3,FALSE())),IF($A309="NAUTICS",IF(VLOOKUP($C309,nautics!$B$2:$F$1200,3,FALSE())="","",VLOOKUP($C309,nautics!$B$2:$F$1200,3,FALSE())),IF($A309="ST",IF(VLOOKUP($C309,st!$B$2:$F$400,3,FALSE())="","",VLOOKUP($C309,st!$B$2:$F$400,3,FALSE())),""))),"")</f>
        <v>1</v>
      </c>
      <c r="F309" s="35" t="str">
        <f>IFERROR(IF($A309="HDC",IF(VLOOKUP($C309,hdc!$B$2:$F$1600,4,FALSE())="","",VLOOKUP($C309,hdc!$B$2:$F$1600,4,FALSE())),IF($A309="NAUTICS",IF(VLOOKUP($C309,nautics!$B$2:$F$1200,4,FALSE())="","",VLOOKUP($C309,nautics!$B$2:$F$1200,4,FALSE())),IF($A309="ST",IF(VLOOKUP($C309,st!$B$2:$F$400,4,FALSE())="","",VLOOKUP($C309,st!$B$2:$F$400,4,FALSE())),""))),"")</f>
        <v/>
      </c>
      <c r="G309" s="35" t="str">
        <f>IFERROR(IF($A309="HDC",IF(VLOOKUP($C309,hdc!$B$2:$F$1600,5,FALSE())="","",VLOOKUP($C309,hdc!$B$2:$F$1600,5,FALSE())),IF($A309="NAUTICS",IF(VLOOKUP($C309,nautics!$B$2:$F$1200,5,FALSE())="","",VLOOKUP($C309,nautics!$B$2:$F$1200,5,FALSE())),IF($A309="ST",IF(VLOOKUP($C309,st!$B$2:$F$400,5,FALSE())="","",VLOOKUP($C309,st!$B$2:$F$400,5,FALSE())),""))),"")</f>
        <v/>
      </c>
      <c r="H309" s="35" t="s">
        <v>167</v>
      </c>
      <c r="I309" s="35" t="s">
        <v>31</v>
      </c>
      <c r="J309" s="35" t="s">
        <v>3636</v>
      </c>
      <c r="K309" s="35">
        <f t="shared" si="1"/>
        <v>21</v>
      </c>
      <c r="L309" s="35" t="s">
        <v>3592</v>
      </c>
      <c r="M309" s="35" t="s">
        <v>3593</v>
      </c>
      <c r="N309" s="35" t="s">
        <v>46</v>
      </c>
      <c r="O309" s="35" t="s">
        <v>49</v>
      </c>
      <c r="P309" s="35" t="s">
        <v>325</v>
      </c>
      <c r="Q309" s="35" t="s">
        <v>326</v>
      </c>
      <c r="R309" s="35" t="s">
        <v>1071</v>
      </c>
      <c r="S309" s="35" t="s">
        <v>46</v>
      </c>
      <c r="T309" s="35" t="s">
        <v>49</v>
      </c>
      <c r="U309" s="35" t="s">
        <v>3641</v>
      </c>
      <c r="W309" s="35" t="s">
        <v>78</v>
      </c>
      <c r="X309" s="35" t="s">
        <v>3642</v>
      </c>
      <c r="Y309" s="35" t="s">
        <v>3601</v>
      </c>
      <c r="Z309" s="35" t="s">
        <v>329</v>
      </c>
    </row>
    <row r="310" spans="1:26" ht="15" customHeight="1">
      <c r="A310" s="35" t="s">
        <v>1300</v>
      </c>
      <c r="B310" s="35" t="s">
        <v>1066</v>
      </c>
      <c r="C310" s="35" t="s">
        <v>3644</v>
      </c>
      <c r="D310" s="35">
        <f>IFERROR(IF($A310="HDC",IF(VLOOKUP($C310,hdc!$B$2:$F$1600,2,FALSE())="","",VLOOKUP($C310,hdc!$B$2:$F$1600,2,FALSE())),IF($A310="NAUTICS",IF(VLOOKUP($C310,nautics!$B$2:$F$1200,2,FALSE())="","",VLOOKUP($C310,nautics!$B$2:$F$1200,2,FALSE())),IF($A310="ST",IF(VLOOKUP($C310,st!$B$2:$F$400,2,FALSE())="","",VLOOKUP($C310,st!$B$2:$F$400,2,FALSE())),""))),"")</f>
        <v>1</v>
      </c>
      <c r="E310" s="35">
        <f>IFERROR(IF($A310="HDC",IF(VLOOKUP($C310,hdc!$B$2:$F$1600,3,FALSE())="","",VLOOKUP($C310,hdc!$B$2:$F$1600,3,FALSE())),IF($A310="NAUTICS",IF(VLOOKUP($C310,nautics!$B$2:$F$1200,3,FALSE())="","",VLOOKUP($C310,nautics!$B$2:$F$1200,3,FALSE())),IF($A310="ST",IF(VLOOKUP($C310,st!$B$2:$F$400,3,FALSE())="","",VLOOKUP($C310,st!$B$2:$F$400,3,FALSE())),""))),"")</f>
        <v>1</v>
      </c>
      <c r="F310" s="35" t="str">
        <f>IFERROR(IF($A310="HDC",IF(VLOOKUP($C310,hdc!$B$2:$F$1600,4,FALSE())="","",VLOOKUP($C310,hdc!$B$2:$F$1600,4,FALSE())),IF($A310="NAUTICS",IF(VLOOKUP($C310,nautics!$B$2:$F$1200,4,FALSE())="","",VLOOKUP($C310,nautics!$B$2:$F$1200,4,FALSE())),IF($A310="ST",IF(VLOOKUP($C310,st!$B$2:$F$400,4,FALSE())="","",VLOOKUP($C310,st!$B$2:$F$400,4,FALSE())),""))),"")</f>
        <v/>
      </c>
      <c r="G310" s="35" t="str">
        <f>IFERROR(IF($A310="HDC",IF(VLOOKUP($C310,hdc!$B$2:$F$1600,5,FALSE())="","",VLOOKUP($C310,hdc!$B$2:$F$1600,5,FALSE())),IF($A310="NAUTICS",IF(VLOOKUP($C310,nautics!$B$2:$F$1200,5,FALSE())="","",VLOOKUP($C310,nautics!$B$2:$F$1200,5,FALSE())),IF($A310="ST",IF(VLOOKUP($C310,st!$B$2:$F$400,5,FALSE())="","",VLOOKUP($C310,st!$B$2:$F$400,5,FALSE())),""))),"")</f>
        <v/>
      </c>
      <c r="H310" s="35" t="s">
        <v>3183</v>
      </c>
      <c r="I310" s="35" t="s">
        <v>34</v>
      </c>
      <c r="J310" s="35" t="s">
        <v>3646</v>
      </c>
      <c r="K310" s="35">
        <f t="shared" si="1"/>
        <v>19</v>
      </c>
      <c r="L310" s="35" t="s">
        <v>3592</v>
      </c>
      <c r="M310" s="35" t="s">
        <v>3593</v>
      </c>
      <c r="N310" s="35" t="s">
        <v>46</v>
      </c>
      <c r="O310" s="35" t="s">
        <v>49</v>
      </c>
      <c r="P310" s="35" t="s">
        <v>1242</v>
      </c>
      <c r="Q310" s="35" t="s">
        <v>1243</v>
      </c>
      <c r="R310" s="35" t="s">
        <v>1071</v>
      </c>
      <c r="S310" s="35" t="s">
        <v>46</v>
      </c>
      <c r="T310" s="35" t="s">
        <v>49</v>
      </c>
      <c r="U310" s="35" t="s">
        <v>3650</v>
      </c>
      <c r="W310" s="35" t="s">
        <v>78</v>
      </c>
      <c r="X310" s="35" t="s">
        <v>3651</v>
      </c>
      <c r="Y310" s="35" t="s">
        <v>3601</v>
      </c>
      <c r="Z310" s="35" t="s">
        <v>1255</v>
      </c>
    </row>
    <row r="311" spans="1:26" ht="15" customHeight="1">
      <c r="A311" s="35" t="s">
        <v>1300</v>
      </c>
      <c r="B311" s="35" t="s">
        <v>1066</v>
      </c>
      <c r="C311" s="35" t="s">
        <v>3652</v>
      </c>
      <c r="D311" s="35">
        <f>IFERROR(IF($A311="HDC",IF(VLOOKUP($C311,hdc!$B$2:$F$1600,2,FALSE())="","",VLOOKUP($C311,hdc!$B$2:$F$1600,2,FALSE())),IF($A311="NAUTICS",IF(VLOOKUP($C311,nautics!$B$2:$F$1200,2,FALSE())="","",VLOOKUP($C311,nautics!$B$2:$F$1200,2,FALSE())),IF($A311="ST",IF(VLOOKUP($C311,st!$B$2:$F$400,2,FALSE())="","",VLOOKUP($C311,st!$B$2:$F$400,2,FALSE())),""))),"")</f>
        <v>1</v>
      </c>
      <c r="E311" s="35" t="str">
        <f>IFERROR(IF($A311="HDC",IF(VLOOKUP($C311,hdc!$B$2:$F$1600,3,FALSE())="","",VLOOKUP($C311,hdc!$B$2:$F$1600,3,FALSE())),IF($A311="NAUTICS",IF(VLOOKUP($C311,nautics!$B$2:$F$1200,3,FALSE())="","",VLOOKUP($C311,nautics!$B$2:$F$1200,3,FALSE())),IF($A311="ST",IF(VLOOKUP($C311,st!$B$2:$F$400,3,FALSE())="","",VLOOKUP($C311,st!$B$2:$F$400,3,FALSE())),""))),"")</f>
        <v/>
      </c>
      <c r="F311" s="35" t="str">
        <f>IFERROR(IF($A311="HDC",IF(VLOOKUP($C311,hdc!$B$2:$F$1600,4,FALSE())="","",VLOOKUP($C311,hdc!$B$2:$F$1600,4,FALSE())),IF($A311="NAUTICS",IF(VLOOKUP($C311,nautics!$B$2:$F$1200,4,FALSE())="","",VLOOKUP($C311,nautics!$B$2:$F$1200,4,FALSE())),IF($A311="ST",IF(VLOOKUP($C311,st!$B$2:$F$400,4,FALSE())="","",VLOOKUP($C311,st!$B$2:$F$400,4,FALSE())),""))),"")</f>
        <v/>
      </c>
      <c r="G311" s="35" t="str">
        <f>IFERROR(IF($A311="HDC",IF(VLOOKUP($C311,hdc!$B$2:$F$1600,5,FALSE())="","",VLOOKUP($C311,hdc!$B$2:$F$1600,5,FALSE())),IF($A311="NAUTICS",IF(VLOOKUP($C311,nautics!$B$2:$F$1200,5,FALSE())="","",VLOOKUP($C311,nautics!$B$2:$F$1200,5,FALSE())),IF($A311="ST",IF(VLOOKUP($C311,st!$B$2:$F$400,5,FALSE())="","",VLOOKUP($C311,st!$B$2:$F$400,5,FALSE())),""))),"")</f>
        <v/>
      </c>
      <c r="H311" s="35" t="s">
        <v>167</v>
      </c>
      <c r="I311" s="35" t="s">
        <v>31</v>
      </c>
      <c r="J311" s="35" t="s">
        <v>3655</v>
      </c>
      <c r="K311" s="35">
        <f t="shared" si="1"/>
        <v>67</v>
      </c>
      <c r="L311" s="35" t="s">
        <v>3592</v>
      </c>
      <c r="M311" s="35" t="s">
        <v>3593</v>
      </c>
      <c r="N311" s="35" t="s">
        <v>46</v>
      </c>
      <c r="O311" s="35" t="s">
        <v>49</v>
      </c>
      <c r="P311" s="35" t="s">
        <v>1078</v>
      </c>
      <c r="Q311" s="35" t="s">
        <v>1079</v>
      </c>
      <c r="R311" s="35" t="s">
        <v>965</v>
      </c>
      <c r="S311" s="35" t="s">
        <v>796</v>
      </c>
      <c r="T311" s="35" t="s">
        <v>797</v>
      </c>
      <c r="U311" s="35" t="s">
        <v>3663</v>
      </c>
      <c r="W311" s="35" t="s">
        <v>57</v>
      </c>
      <c r="X311" s="35" t="s">
        <v>3651</v>
      </c>
      <c r="Y311" s="35" t="s">
        <v>3601</v>
      </c>
      <c r="Z311" s="35" t="s">
        <v>1082</v>
      </c>
    </row>
    <row r="312" spans="1:26" ht="15" customHeight="1">
      <c r="A312" s="35" t="s">
        <v>1300</v>
      </c>
      <c r="B312" s="35" t="s">
        <v>1140</v>
      </c>
      <c r="C312" s="35" t="s">
        <v>3669</v>
      </c>
      <c r="D312" s="35">
        <f>IFERROR(IF($A312="HDC",IF(VLOOKUP($C312,hdc!$B$2:$F$1600,2,FALSE())="","",VLOOKUP($C312,hdc!$B$2:$F$1600,2,FALSE())),IF($A312="NAUTICS",IF(VLOOKUP($C312,nautics!$B$2:$F$1200,2,FALSE())="","",VLOOKUP($C312,nautics!$B$2:$F$1200,2,FALSE())),IF($A312="ST",IF(VLOOKUP($C312,st!$B$2:$F$400,2,FALSE())="","",VLOOKUP($C312,st!$B$2:$F$400,2,FALSE())),""))),"")</f>
        <v>1</v>
      </c>
      <c r="E312" s="35">
        <f>IFERROR(IF($A312="HDC",IF(VLOOKUP($C312,hdc!$B$2:$F$1600,3,FALSE())="","",VLOOKUP($C312,hdc!$B$2:$F$1600,3,FALSE())),IF($A312="NAUTICS",IF(VLOOKUP($C312,nautics!$B$2:$F$1200,3,FALSE())="","",VLOOKUP($C312,nautics!$B$2:$F$1200,3,FALSE())),IF($A312="ST",IF(VLOOKUP($C312,st!$B$2:$F$400,3,FALSE())="","",VLOOKUP($C312,st!$B$2:$F$400,3,FALSE())),""))),"")</f>
        <v>1</v>
      </c>
      <c r="F312" s="35" t="str">
        <f>IFERROR(IF($A312="HDC",IF(VLOOKUP($C312,hdc!$B$2:$F$1600,4,FALSE())="","",VLOOKUP($C312,hdc!$B$2:$F$1600,4,FALSE())),IF($A312="NAUTICS",IF(VLOOKUP($C312,nautics!$B$2:$F$1200,4,FALSE())="","",VLOOKUP($C312,nautics!$B$2:$F$1200,4,FALSE())),IF($A312="ST",IF(VLOOKUP($C312,st!$B$2:$F$400,4,FALSE())="","",VLOOKUP($C312,st!$B$2:$F$400,4,FALSE())),""))),"")</f>
        <v/>
      </c>
      <c r="G312" s="35" t="str">
        <f>IFERROR(IF($A312="HDC",IF(VLOOKUP($C312,hdc!$B$2:$F$1600,5,FALSE())="","",VLOOKUP($C312,hdc!$B$2:$F$1600,5,FALSE())),IF($A312="NAUTICS",IF(VLOOKUP($C312,nautics!$B$2:$F$1200,5,FALSE())="","",VLOOKUP($C312,nautics!$B$2:$F$1200,5,FALSE())),IF($A312="ST",IF(VLOOKUP($C312,st!$B$2:$F$400,5,FALSE())="","",VLOOKUP($C312,st!$B$2:$F$400,5,FALSE())),""))),"")</f>
        <v/>
      </c>
      <c r="H312" s="35" t="s">
        <v>105</v>
      </c>
      <c r="I312" s="35" t="s">
        <v>31</v>
      </c>
      <c r="J312" s="35" t="s">
        <v>790</v>
      </c>
      <c r="K312" s="35">
        <f t="shared" si="1"/>
        <v>12</v>
      </c>
      <c r="L312" s="35" t="s">
        <v>1145</v>
      </c>
      <c r="M312" s="35" t="s">
        <v>1146</v>
      </c>
      <c r="N312" s="35" t="s">
        <v>53</v>
      </c>
      <c r="O312" s="35" t="s">
        <v>55</v>
      </c>
      <c r="P312" s="35" t="s">
        <v>1149</v>
      </c>
      <c r="Q312" s="35" t="s">
        <v>1150</v>
      </c>
      <c r="R312" s="35" t="s">
        <v>1071</v>
      </c>
      <c r="S312" s="35" t="s">
        <v>53</v>
      </c>
      <c r="T312" s="35" t="s">
        <v>55</v>
      </c>
      <c r="U312" s="35" t="s">
        <v>1152</v>
      </c>
      <c r="W312" s="35" t="s">
        <v>78</v>
      </c>
      <c r="X312" s="35" t="s">
        <v>59</v>
      </c>
      <c r="Y312" s="35" t="s">
        <v>1153</v>
      </c>
      <c r="Z312" s="35" t="s">
        <v>238</v>
      </c>
    </row>
    <row r="313" spans="1:26" ht="15" customHeight="1">
      <c r="A313" s="35" t="s">
        <v>1300</v>
      </c>
      <c r="B313" s="35" t="s">
        <v>1140</v>
      </c>
      <c r="C313" s="35" t="s">
        <v>3676</v>
      </c>
      <c r="D313" s="35">
        <f>IFERROR(IF($A313="HDC",IF(VLOOKUP($C313,hdc!$B$2:$F$1600,2,FALSE())="","",VLOOKUP($C313,hdc!$B$2:$F$1600,2,FALSE())),IF($A313="NAUTICS",IF(VLOOKUP($C313,nautics!$B$2:$F$1200,2,FALSE())="","",VLOOKUP($C313,nautics!$B$2:$F$1200,2,FALSE())),IF($A313="ST",IF(VLOOKUP($C313,st!$B$2:$F$400,2,FALSE())="","",VLOOKUP($C313,st!$B$2:$F$400,2,FALSE())),""))),"")</f>
        <v>1</v>
      </c>
      <c r="E313" s="35">
        <f>IFERROR(IF($A313="HDC",IF(VLOOKUP($C313,hdc!$B$2:$F$1600,3,FALSE())="","",VLOOKUP($C313,hdc!$B$2:$F$1600,3,FALSE())),IF($A313="NAUTICS",IF(VLOOKUP($C313,nautics!$B$2:$F$1200,3,FALSE())="","",VLOOKUP($C313,nautics!$B$2:$F$1200,3,FALSE())),IF($A313="ST",IF(VLOOKUP($C313,st!$B$2:$F$400,3,FALSE())="","",VLOOKUP($C313,st!$B$2:$F$400,3,FALSE())),""))),"")</f>
        <v>1</v>
      </c>
      <c r="F313" s="35">
        <f>IFERROR(IF($A313="HDC",IF(VLOOKUP($C313,hdc!$B$2:$F$1600,4,FALSE())="","",VLOOKUP($C313,hdc!$B$2:$F$1600,4,FALSE())),IF($A313="NAUTICS",IF(VLOOKUP($C313,nautics!$B$2:$F$1200,4,FALSE())="","",VLOOKUP($C313,nautics!$B$2:$F$1200,4,FALSE())),IF($A313="ST",IF(VLOOKUP($C313,st!$B$2:$F$400,4,FALSE())="","",VLOOKUP($C313,st!$B$2:$F$400,4,FALSE())),""))),"")</f>
        <v>1</v>
      </c>
      <c r="G313" s="35" t="str">
        <f>IFERROR(IF($A313="HDC",IF(VLOOKUP($C313,hdc!$B$2:$F$1600,5,FALSE())="","",VLOOKUP($C313,hdc!$B$2:$F$1600,5,FALSE())),IF($A313="NAUTICS",IF(VLOOKUP($C313,nautics!$B$2:$F$1200,5,FALSE())="","",VLOOKUP($C313,nautics!$B$2:$F$1200,5,FALSE())),IF($A313="ST",IF(VLOOKUP($C313,st!$B$2:$F$400,5,FALSE())="","",VLOOKUP($C313,st!$B$2:$F$400,5,FALSE())),""))),"")</f>
        <v/>
      </c>
      <c r="H313" s="35" t="s">
        <v>148</v>
      </c>
      <c r="I313" s="35" t="s">
        <v>31</v>
      </c>
      <c r="J313" s="35" t="s">
        <v>3677</v>
      </c>
      <c r="K313" s="35">
        <f t="shared" si="1"/>
        <v>14</v>
      </c>
      <c r="L313" s="35" t="s">
        <v>95</v>
      </c>
      <c r="M313" s="35" t="s">
        <v>96</v>
      </c>
      <c r="N313" s="35" t="s">
        <v>43</v>
      </c>
      <c r="O313" s="35" t="s">
        <v>45</v>
      </c>
      <c r="P313" s="35" t="s">
        <v>3679</v>
      </c>
      <c r="Q313" s="35" t="s">
        <v>3680</v>
      </c>
      <c r="R313" s="35" t="s">
        <v>965</v>
      </c>
      <c r="S313" s="35" t="s">
        <v>53</v>
      </c>
      <c r="T313" s="35" t="s">
        <v>55</v>
      </c>
      <c r="U313" s="35" t="s">
        <v>3683</v>
      </c>
      <c r="W313" s="35" t="s">
        <v>57</v>
      </c>
      <c r="X313" s="35" t="s">
        <v>59</v>
      </c>
      <c r="Y313" s="35" t="s">
        <v>102</v>
      </c>
      <c r="Z313" s="35" t="s">
        <v>1153</v>
      </c>
    </row>
    <row r="314" spans="1:26" ht="15" customHeight="1">
      <c r="A314" s="35" t="s">
        <v>1300</v>
      </c>
      <c r="B314" s="35" t="s">
        <v>1140</v>
      </c>
      <c r="C314" s="35" t="s">
        <v>3687</v>
      </c>
      <c r="D314" s="35">
        <f>IFERROR(IF($A314="HDC",IF(VLOOKUP($C314,hdc!$B$2:$F$1600,2,FALSE())="","",VLOOKUP($C314,hdc!$B$2:$F$1600,2,FALSE())),IF($A314="NAUTICS",IF(VLOOKUP($C314,nautics!$B$2:$F$1200,2,FALSE())="","",VLOOKUP($C314,nautics!$B$2:$F$1200,2,FALSE())),IF($A314="ST",IF(VLOOKUP($C314,st!$B$2:$F$400,2,FALSE())="","",VLOOKUP($C314,st!$B$2:$F$400,2,FALSE())),""))),"")</f>
        <v>1</v>
      </c>
      <c r="E314" s="35" t="str">
        <f>IFERROR(IF($A314="HDC",IF(VLOOKUP($C314,hdc!$B$2:$F$1600,3,FALSE())="","",VLOOKUP($C314,hdc!$B$2:$F$1600,3,FALSE())),IF($A314="NAUTICS",IF(VLOOKUP($C314,nautics!$B$2:$F$1200,3,FALSE())="","",VLOOKUP($C314,nautics!$B$2:$F$1200,3,FALSE())),IF($A314="ST",IF(VLOOKUP($C314,st!$B$2:$F$400,3,FALSE())="","",VLOOKUP($C314,st!$B$2:$F$400,3,FALSE())),""))),"")</f>
        <v/>
      </c>
      <c r="F314" s="35" t="str">
        <f>IFERROR(IF($A314="HDC",IF(VLOOKUP($C314,hdc!$B$2:$F$1600,4,FALSE())="","",VLOOKUP($C314,hdc!$B$2:$F$1600,4,FALSE())),IF($A314="NAUTICS",IF(VLOOKUP($C314,nautics!$B$2:$F$1200,4,FALSE())="","",VLOOKUP($C314,nautics!$B$2:$F$1200,4,FALSE())),IF($A314="ST",IF(VLOOKUP($C314,st!$B$2:$F$400,4,FALSE())="","",VLOOKUP($C314,st!$B$2:$F$400,4,FALSE())),""))),"")</f>
        <v/>
      </c>
      <c r="G314" s="35" t="str">
        <f>IFERROR(IF($A314="HDC",IF(VLOOKUP($C314,hdc!$B$2:$F$1600,5,FALSE())="","",VLOOKUP($C314,hdc!$B$2:$F$1600,5,FALSE())),IF($A314="NAUTICS",IF(VLOOKUP($C314,nautics!$B$2:$F$1200,5,FALSE())="","",VLOOKUP($C314,nautics!$B$2:$F$1200,5,FALSE())),IF($A314="ST",IF(VLOOKUP($C314,st!$B$2:$F$400,5,FALSE())="","",VLOOKUP($C314,st!$B$2:$F$400,5,FALSE())),""))),"")</f>
        <v/>
      </c>
      <c r="H314" s="35" t="s">
        <v>3689</v>
      </c>
      <c r="I314" s="35" t="s">
        <v>31</v>
      </c>
      <c r="J314" s="35" t="s">
        <v>3691</v>
      </c>
      <c r="K314" s="35">
        <f t="shared" si="1"/>
        <v>21</v>
      </c>
      <c r="L314" s="35" t="s">
        <v>110</v>
      </c>
      <c r="M314" s="35" t="s">
        <v>111</v>
      </c>
      <c r="N314" s="35" t="s">
        <v>53</v>
      </c>
      <c r="O314" s="35" t="s">
        <v>55</v>
      </c>
      <c r="P314" s="35" t="s">
        <v>3679</v>
      </c>
      <c r="Q314" s="35" t="s">
        <v>3680</v>
      </c>
      <c r="R314" s="35" t="s">
        <v>965</v>
      </c>
      <c r="S314" s="35" t="s">
        <v>53</v>
      </c>
      <c r="T314" s="35" t="s">
        <v>55</v>
      </c>
      <c r="U314" s="35" t="s">
        <v>3695</v>
      </c>
      <c r="W314" s="35" t="s">
        <v>78</v>
      </c>
      <c r="X314" s="35" t="s">
        <v>59</v>
      </c>
      <c r="Y314" s="35" t="s">
        <v>115</v>
      </c>
      <c r="Z314" s="35" t="s">
        <v>1153</v>
      </c>
    </row>
    <row r="315" spans="1:26" ht="15" customHeight="1">
      <c r="A315" s="35" t="s">
        <v>1300</v>
      </c>
      <c r="B315" s="35" t="s">
        <v>1140</v>
      </c>
      <c r="C315" s="35" t="s">
        <v>3697</v>
      </c>
      <c r="D315" s="35">
        <f>IFERROR(IF($A315="HDC",IF(VLOOKUP($C315,hdc!$B$2:$F$1600,2,FALSE())="","",VLOOKUP($C315,hdc!$B$2:$F$1600,2,FALSE())),IF($A315="NAUTICS",IF(VLOOKUP($C315,nautics!$B$2:$F$1200,2,FALSE())="","",VLOOKUP($C315,nautics!$B$2:$F$1200,2,FALSE())),IF($A315="ST",IF(VLOOKUP($C315,st!$B$2:$F$400,2,FALSE())="","",VLOOKUP($C315,st!$B$2:$F$400,2,FALSE())),""))),"")</f>
        <v>1</v>
      </c>
      <c r="E315" s="35" t="str">
        <f>IFERROR(IF($A315="HDC",IF(VLOOKUP($C315,hdc!$B$2:$F$1600,3,FALSE())="","",VLOOKUP($C315,hdc!$B$2:$F$1600,3,FALSE())),IF($A315="NAUTICS",IF(VLOOKUP($C315,nautics!$B$2:$F$1200,3,FALSE())="","",VLOOKUP($C315,nautics!$B$2:$F$1200,3,FALSE())),IF($A315="ST",IF(VLOOKUP($C315,st!$B$2:$F$400,3,FALSE())="","",VLOOKUP($C315,st!$B$2:$F$400,3,FALSE())),""))),"")</f>
        <v/>
      </c>
      <c r="F315" s="35" t="str">
        <f>IFERROR(IF($A315="HDC",IF(VLOOKUP($C315,hdc!$B$2:$F$1600,4,FALSE())="","",VLOOKUP($C315,hdc!$B$2:$F$1600,4,FALSE())),IF($A315="NAUTICS",IF(VLOOKUP($C315,nautics!$B$2:$F$1200,4,FALSE())="","",VLOOKUP($C315,nautics!$B$2:$F$1200,4,FALSE())),IF($A315="ST",IF(VLOOKUP($C315,st!$B$2:$F$400,4,FALSE())="","",VLOOKUP($C315,st!$B$2:$F$400,4,FALSE())),""))),"")</f>
        <v/>
      </c>
      <c r="G315" s="35" t="str">
        <f>IFERROR(IF($A315="HDC",IF(VLOOKUP($C315,hdc!$B$2:$F$1600,5,FALSE())="","",VLOOKUP($C315,hdc!$B$2:$F$1600,5,FALSE())),IF($A315="NAUTICS",IF(VLOOKUP($C315,nautics!$B$2:$F$1200,5,FALSE())="","",VLOOKUP($C315,nautics!$B$2:$F$1200,5,FALSE())),IF($A315="ST",IF(VLOOKUP($C315,st!$B$2:$F$400,5,FALSE())="","",VLOOKUP($C315,st!$B$2:$F$400,5,FALSE())),""))),"")</f>
        <v/>
      </c>
      <c r="H315" s="35" t="s">
        <v>3689</v>
      </c>
      <c r="I315" s="35" t="s">
        <v>31</v>
      </c>
      <c r="J315" s="35" t="s">
        <v>3691</v>
      </c>
      <c r="K315" s="35">
        <f t="shared" si="1"/>
        <v>21</v>
      </c>
      <c r="L315" s="35" t="s">
        <v>110</v>
      </c>
      <c r="M315" s="35" t="s">
        <v>111</v>
      </c>
      <c r="N315" s="35" t="s">
        <v>53</v>
      </c>
      <c r="O315" s="35" t="s">
        <v>55</v>
      </c>
      <c r="P315" s="35" t="s">
        <v>3679</v>
      </c>
      <c r="Q315" s="35" t="s">
        <v>3680</v>
      </c>
      <c r="R315" s="35" t="s">
        <v>965</v>
      </c>
      <c r="S315" s="35" t="s">
        <v>53</v>
      </c>
      <c r="T315" s="35" t="s">
        <v>55</v>
      </c>
      <c r="U315" s="35" t="s">
        <v>3695</v>
      </c>
      <c r="W315" s="35" t="s">
        <v>78</v>
      </c>
      <c r="X315" s="35" t="s">
        <v>59</v>
      </c>
      <c r="Y315" s="35" t="s">
        <v>115</v>
      </c>
      <c r="Z315" s="35" t="s">
        <v>1153</v>
      </c>
    </row>
    <row r="316" spans="1:26" ht="15" customHeight="1">
      <c r="A316" s="35" t="s">
        <v>1300</v>
      </c>
      <c r="B316" s="35" t="s">
        <v>1140</v>
      </c>
      <c r="C316" s="35" t="s">
        <v>3700</v>
      </c>
      <c r="D316" s="35">
        <f>IFERROR(IF($A316="HDC",IF(VLOOKUP($C316,hdc!$B$2:$F$1600,2,FALSE())="","",VLOOKUP($C316,hdc!$B$2:$F$1600,2,FALSE())),IF($A316="NAUTICS",IF(VLOOKUP($C316,nautics!$B$2:$F$1200,2,FALSE())="","",VLOOKUP($C316,nautics!$B$2:$F$1200,2,FALSE())),IF($A316="ST",IF(VLOOKUP($C316,st!$B$2:$F$400,2,FALSE())="","",VLOOKUP($C316,st!$B$2:$F$400,2,FALSE())),""))),"")</f>
        <v>1</v>
      </c>
      <c r="E316" s="35" t="str">
        <f>IFERROR(IF($A316="HDC",IF(VLOOKUP($C316,hdc!$B$2:$F$1600,3,FALSE())="","",VLOOKUP($C316,hdc!$B$2:$F$1600,3,FALSE())),IF($A316="NAUTICS",IF(VLOOKUP($C316,nautics!$B$2:$F$1200,3,FALSE())="","",VLOOKUP($C316,nautics!$B$2:$F$1200,3,FALSE())),IF($A316="ST",IF(VLOOKUP($C316,st!$B$2:$F$400,3,FALSE())="","",VLOOKUP($C316,st!$B$2:$F$400,3,FALSE())),""))),"")</f>
        <v/>
      </c>
      <c r="F316" s="35" t="str">
        <f>IFERROR(IF($A316="HDC",IF(VLOOKUP($C316,hdc!$B$2:$F$1600,4,FALSE())="","",VLOOKUP($C316,hdc!$B$2:$F$1600,4,FALSE())),IF($A316="NAUTICS",IF(VLOOKUP($C316,nautics!$B$2:$F$1200,4,FALSE())="","",VLOOKUP($C316,nautics!$B$2:$F$1200,4,FALSE())),IF($A316="ST",IF(VLOOKUP($C316,st!$B$2:$F$400,4,FALSE())="","",VLOOKUP($C316,st!$B$2:$F$400,4,FALSE())),""))),"")</f>
        <v/>
      </c>
      <c r="G316" s="35" t="str">
        <f>IFERROR(IF($A316="HDC",IF(VLOOKUP($C316,hdc!$B$2:$F$1600,5,FALSE())="","",VLOOKUP($C316,hdc!$B$2:$F$1600,5,FALSE())),IF($A316="NAUTICS",IF(VLOOKUP($C316,nautics!$B$2:$F$1200,5,FALSE())="","",VLOOKUP($C316,nautics!$B$2:$F$1200,5,FALSE())),IF($A316="ST",IF(VLOOKUP($C316,st!$B$2:$F$400,5,FALSE())="","",VLOOKUP($C316,st!$B$2:$F$400,5,FALSE())),""))),"")</f>
        <v/>
      </c>
      <c r="H316" s="35" t="s">
        <v>126</v>
      </c>
      <c r="I316" s="35" t="s">
        <v>31</v>
      </c>
      <c r="J316" s="35" t="s">
        <v>3704</v>
      </c>
      <c r="K316" s="35">
        <f t="shared" si="1"/>
        <v>22</v>
      </c>
      <c r="L316" s="35" t="s">
        <v>110</v>
      </c>
      <c r="M316" s="35" t="s">
        <v>111</v>
      </c>
      <c r="N316" s="35" t="s">
        <v>53</v>
      </c>
      <c r="O316" s="35" t="s">
        <v>55</v>
      </c>
      <c r="P316" s="35" t="s">
        <v>1145</v>
      </c>
      <c r="Q316" s="35" t="s">
        <v>1146</v>
      </c>
      <c r="R316" s="35" t="s">
        <v>52</v>
      </c>
      <c r="S316" s="35" t="s">
        <v>53</v>
      </c>
      <c r="T316" s="35" t="s">
        <v>55</v>
      </c>
      <c r="U316" s="35" t="s">
        <v>3695</v>
      </c>
      <c r="W316" s="35" t="s">
        <v>78</v>
      </c>
      <c r="X316" s="35" t="s">
        <v>59</v>
      </c>
      <c r="Y316" s="35" t="s">
        <v>115</v>
      </c>
      <c r="Z316" s="35" t="s">
        <v>1153</v>
      </c>
    </row>
    <row r="317" spans="1:26" ht="15" customHeight="1">
      <c r="A317" s="35" t="s">
        <v>1300</v>
      </c>
      <c r="B317" s="35" t="s">
        <v>1140</v>
      </c>
      <c r="C317" s="35" t="s">
        <v>3707</v>
      </c>
      <c r="D317" s="35">
        <f>IFERROR(IF($A317="HDC",IF(VLOOKUP($C317,hdc!$B$2:$F$1600,2,FALSE())="","",VLOOKUP($C317,hdc!$B$2:$F$1600,2,FALSE())),IF($A317="NAUTICS",IF(VLOOKUP($C317,nautics!$B$2:$F$1200,2,FALSE())="","",VLOOKUP($C317,nautics!$B$2:$F$1200,2,FALSE())),IF($A317="ST",IF(VLOOKUP($C317,st!$B$2:$F$400,2,FALSE())="","",VLOOKUP($C317,st!$B$2:$F$400,2,FALSE())),""))),"")</f>
        <v>1</v>
      </c>
      <c r="E317" s="35">
        <f>IFERROR(IF($A317="HDC",IF(VLOOKUP($C317,hdc!$B$2:$F$1600,3,FALSE())="","",VLOOKUP($C317,hdc!$B$2:$F$1600,3,FALSE())),IF($A317="NAUTICS",IF(VLOOKUP($C317,nautics!$B$2:$F$1200,3,FALSE())="","",VLOOKUP($C317,nautics!$B$2:$F$1200,3,FALSE())),IF($A317="ST",IF(VLOOKUP($C317,st!$B$2:$F$400,3,FALSE())="","",VLOOKUP($C317,st!$B$2:$F$400,3,FALSE())),""))),"")</f>
        <v>1</v>
      </c>
      <c r="F317" s="35">
        <f>IFERROR(IF($A317="HDC",IF(VLOOKUP($C317,hdc!$B$2:$F$1600,4,FALSE())="","",VLOOKUP($C317,hdc!$B$2:$F$1600,4,FALSE())),IF($A317="NAUTICS",IF(VLOOKUP($C317,nautics!$B$2:$F$1200,4,FALSE())="","",VLOOKUP($C317,nautics!$B$2:$F$1200,4,FALSE())),IF($A317="ST",IF(VLOOKUP($C317,st!$B$2:$F$400,4,FALSE())="","",VLOOKUP($C317,st!$B$2:$F$400,4,FALSE())),""))),"")</f>
        <v>1</v>
      </c>
      <c r="G317" s="35" t="str">
        <f>IFERROR(IF($A317="HDC",IF(VLOOKUP($C317,hdc!$B$2:$F$1600,5,FALSE())="","",VLOOKUP($C317,hdc!$B$2:$F$1600,5,FALSE())),IF($A317="NAUTICS",IF(VLOOKUP($C317,nautics!$B$2:$F$1200,5,FALSE())="","",VLOOKUP($C317,nautics!$B$2:$F$1200,5,FALSE())),IF($A317="ST",IF(VLOOKUP($C317,st!$B$2:$F$400,5,FALSE())="","",VLOOKUP($C317,st!$B$2:$F$400,5,FALSE())),""))),"")</f>
        <v/>
      </c>
      <c r="H317" s="35" t="s">
        <v>126</v>
      </c>
      <c r="I317" s="35" t="s">
        <v>31</v>
      </c>
      <c r="J317" s="35" t="s">
        <v>705</v>
      </c>
      <c r="K317" s="35">
        <f t="shared" si="1"/>
        <v>22</v>
      </c>
      <c r="L317" s="35" t="s">
        <v>159</v>
      </c>
      <c r="M317" s="35" t="s">
        <v>160</v>
      </c>
      <c r="N317" s="35" t="s">
        <v>43</v>
      </c>
      <c r="O317" s="35" t="s">
        <v>45</v>
      </c>
      <c r="P317" s="35" t="s">
        <v>1145</v>
      </c>
      <c r="Q317" s="35" t="s">
        <v>1146</v>
      </c>
      <c r="R317" s="35" t="s">
        <v>52</v>
      </c>
      <c r="S317" s="35" t="s">
        <v>53</v>
      </c>
      <c r="T317" s="35" t="s">
        <v>55</v>
      </c>
      <c r="U317" s="35" t="s">
        <v>3711</v>
      </c>
      <c r="W317" s="35" t="s">
        <v>57</v>
      </c>
      <c r="X317" s="35" t="s">
        <v>59</v>
      </c>
      <c r="Y317" s="35" t="s">
        <v>164</v>
      </c>
      <c r="Z317" s="35" t="s">
        <v>1153</v>
      </c>
    </row>
    <row r="318" spans="1:26" ht="15" customHeight="1">
      <c r="A318" s="35" t="s">
        <v>1300</v>
      </c>
      <c r="B318" s="35" t="s">
        <v>1140</v>
      </c>
      <c r="C318" s="35" t="s">
        <v>3717</v>
      </c>
      <c r="D318" s="35">
        <f>IFERROR(IF($A318="HDC",IF(VLOOKUP($C318,hdc!$B$2:$F$1600,2,FALSE())="","",VLOOKUP($C318,hdc!$B$2:$F$1600,2,FALSE())),IF($A318="NAUTICS",IF(VLOOKUP($C318,nautics!$B$2:$F$1200,2,FALSE())="","",VLOOKUP($C318,nautics!$B$2:$F$1200,2,FALSE())),IF($A318="ST",IF(VLOOKUP($C318,st!$B$2:$F$400,2,FALSE())="","",VLOOKUP($C318,st!$B$2:$F$400,2,FALSE())),""))),"")</f>
        <v>1</v>
      </c>
      <c r="E318" s="35">
        <f>IFERROR(IF($A318="HDC",IF(VLOOKUP($C318,hdc!$B$2:$F$1600,3,FALSE())="","",VLOOKUP($C318,hdc!$B$2:$F$1600,3,FALSE())),IF($A318="NAUTICS",IF(VLOOKUP($C318,nautics!$B$2:$F$1200,3,FALSE())="","",VLOOKUP($C318,nautics!$B$2:$F$1200,3,FALSE())),IF($A318="ST",IF(VLOOKUP($C318,st!$B$2:$F$400,3,FALSE())="","",VLOOKUP($C318,st!$B$2:$F$400,3,FALSE())),""))),"")</f>
        <v>1</v>
      </c>
      <c r="F318" s="35" t="str">
        <f>IFERROR(IF($A318="HDC",IF(VLOOKUP($C318,hdc!$B$2:$F$1600,4,FALSE())="","",VLOOKUP($C318,hdc!$B$2:$F$1600,4,FALSE())),IF($A318="NAUTICS",IF(VLOOKUP($C318,nautics!$B$2:$F$1200,4,FALSE())="","",VLOOKUP($C318,nautics!$B$2:$F$1200,4,FALSE())),IF($A318="ST",IF(VLOOKUP($C318,st!$B$2:$F$400,4,FALSE())="","",VLOOKUP($C318,st!$B$2:$F$400,4,FALSE())),""))),"")</f>
        <v/>
      </c>
      <c r="G318" s="35" t="str">
        <f>IFERROR(IF($A318="HDC",IF(VLOOKUP($C318,hdc!$B$2:$F$1600,5,FALSE())="","",VLOOKUP($C318,hdc!$B$2:$F$1600,5,FALSE())),IF($A318="NAUTICS",IF(VLOOKUP($C318,nautics!$B$2:$F$1200,5,FALSE())="","",VLOOKUP($C318,nautics!$B$2:$F$1200,5,FALSE())),IF($A318="ST",IF(VLOOKUP($C318,st!$B$2:$F$400,5,FALSE())="","",VLOOKUP($C318,st!$B$2:$F$400,5,FALSE())),""))),"")</f>
        <v/>
      </c>
      <c r="H318" s="35" t="s">
        <v>167</v>
      </c>
      <c r="I318" s="35" t="s">
        <v>31</v>
      </c>
      <c r="J318" s="35" t="s">
        <v>1324</v>
      </c>
      <c r="K318" s="35">
        <f t="shared" si="1"/>
        <v>60</v>
      </c>
      <c r="L318" s="35" t="s">
        <v>170</v>
      </c>
      <c r="M318" s="35" t="s">
        <v>171</v>
      </c>
      <c r="N318" s="35" t="s">
        <v>46</v>
      </c>
      <c r="O318" s="35" t="s">
        <v>49</v>
      </c>
      <c r="P318" s="35" t="s">
        <v>1145</v>
      </c>
      <c r="Q318" s="35" t="s">
        <v>1146</v>
      </c>
      <c r="R318" s="35" t="s">
        <v>52</v>
      </c>
      <c r="S318" s="35" t="s">
        <v>53</v>
      </c>
      <c r="T318" s="35" t="s">
        <v>55</v>
      </c>
      <c r="U318" s="35" t="s">
        <v>1327</v>
      </c>
      <c r="W318" s="35" t="s">
        <v>57</v>
      </c>
      <c r="X318" s="35" t="s">
        <v>59</v>
      </c>
      <c r="Y318" s="35" t="s">
        <v>177</v>
      </c>
      <c r="Z318" s="35" t="s">
        <v>1153</v>
      </c>
    </row>
    <row r="319" spans="1:26" ht="15" customHeight="1">
      <c r="A319" s="35" t="s">
        <v>1300</v>
      </c>
      <c r="B319" s="35" t="s">
        <v>1140</v>
      </c>
      <c r="C319" s="35" t="s">
        <v>3725</v>
      </c>
      <c r="D319" s="35">
        <f>IFERROR(IF($A319="HDC",IF(VLOOKUP($C319,hdc!$B$2:$F$1600,2,FALSE())="","",VLOOKUP($C319,hdc!$B$2:$F$1600,2,FALSE())),IF($A319="NAUTICS",IF(VLOOKUP($C319,nautics!$B$2:$F$1200,2,FALSE())="","",VLOOKUP($C319,nautics!$B$2:$F$1200,2,FALSE())),IF($A319="ST",IF(VLOOKUP($C319,st!$B$2:$F$400,2,FALSE())="","",VLOOKUP($C319,st!$B$2:$F$400,2,FALSE())),""))),"")</f>
        <v>1</v>
      </c>
      <c r="E319" s="35">
        <f>IFERROR(IF($A319="HDC",IF(VLOOKUP($C319,hdc!$B$2:$F$1600,3,FALSE())="","",VLOOKUP($C319,hdc!$B$2:$F$1600,3,FALSE())),IF($A319="NAUTICS",IF(VLOOKUP($C319,nautics!$B$2:$F$1200,3,FALSE())="","",VLOOKUP($C319,nautics!$B$2:$F$1200,3,FALSE())),IF($A319="ST",IF(VLOOKUP($C319,st!$B$2:$F$400,3,FALSE())="","",VLOOKUP($C319,st!$B$2:$F$400,3,FALSE())),""))),"")</f>
        <v>1</v>
      </c>
      <c r="F319" s="35" t="str">
        <f>IFERROR(IF($A319="HDC",IF(VLOOKUP($C319,hdc!$B$2:$F$1600,4,FALSE())="","",VLOOKUP($C319,hdc!$B$2:$F$1600,4,FALSE())),IF($A319="NAUTICS",IF(VLOOKUP($C319,nautics!$B$2:$F$1200,4,FALSE())="","",VLOOKUP($C319,nautics!$B$2:$F$1200,4,FALSE())),IF($A319="ST",IF(VLOOKUP($C319,st!$B$2:$F$400,4,FALSE())="","",VLOOKUP($C319,st!$B$2:$F$400,4,FALSE())),""))),"")</f>
        <v/>
      </c>
      <c r="G319" s="35" t="str">
        <f>IFERROR(IF($A319="HDC",IF(VLOOKUP($C319,hdc!$B$2:$F$1600,5,FALSE())="","",VLOOKUP($C319,hdc!$B$2:$F$1600,5,FALSE())),IF($A319="NAUTICS",IF(VLOOKUP($C319,nautics!$B$2:$F$1200,5,FALSE())="","",VLOOKUP($C319,nautics!$B$2:$F$1200,5,FALSE())),IF($A319="ST",IF(VLOOKUP($C319,st!$B$2:$F$400,5,FALSE())="","",VLOOKUP($C319,st!$B$2:$F$400,5,FALSE())),""))),"")</f>
        <v/>
      </c>
      <c r="H319" s="35" t="s">
        <v>148</v>
      </c>
      <c r="I319" s="35" t="s">
        <v>31</v>
      </c>
      <c r="J319" s="35" t="s">
        <v>1324</v>
      </c>
      <c r="K319" s="35">
        <f t="shared" si="1"/>
        <v>60</v>
      </c>
      <c r="L319" s="35" t="s">
        <v>170</v>
      </c>
      <c r="M319" s="35" t="s">
        <v>171</v>
      </c>
      <c r="N319" s="35" t="s">
        <v>46</v>
      </c>
      <c r="O319" s="35" t="s">
        <v>49</v>
      </c>
      <c r="P319" s="35" t="s">
        <v>1145</v>
      </c>
      <c r="Q319" s="35" t="s">
        <v>1146</v>
      </c>
      <c r="R319" s="35" t="s">
        <v>52</v>
      </c>
      <c r="S319" s="35" t="s">
        <v>53</v>
      </c>
      <c r="T319" s="35" t="s">
        <v>55</v>
      </c>
      <c r="U319" s="35" t="s">
        <v>1327</v>
      </c>
      <c r="W319" s="35" t="s">
        <v>57</v>
      </c>
      <c r="X319" s="35" t="s">
        <v>59</v>
      </c>
      <c r="Y319" s="35" t="s">
        <v>177</v>
      </c>
      <c r="Z319" s="35" t="s">
        <v>1153</v>
      </c>
    </row>
    <row r="320" spans="1:26" ht="15" customHeight="1">
      <c r="A320" s="35" t="s">
        <v>1300</v>
      </c>
      <c r="B320" s="35" t="s">
        <v>1361</v>
      </c>
      <c r="C320" s="35" t="s">
        <v>3736</v>
      </c>
      <c r="D320" s="35">
        <f>IFERROR(IF($A320="HDC",IF(VLOOKUP($C320,hdc!$B$2:$F$1600,2,FALSE())="","",VLOOKUP($C320,hdc!$B$2:$F$1600,2,FALSE())),IF($A320="NAUTICS",IF(VLOOKUP($C320,nautics!$B$2:$F$1200,2,FALSE())="","",VLOOKUP($C320,nautics!$B$2:$F$1200,2,FALSE())),IF($A320="ST",IF(VLOOKUP($C320,st!$B$2:$F$400,2,FALSE())="","",VLOOKUP($C320,st!$B$2:$F$400,2,FALSE())),""))),"")</f>
        <v>1</v>
      </c>
      <c r="E320" s="35">
        <f>IFERROR(IF($A320="HDC",IF(VLOOKUP($C320,hdc!$B$2:$F$1600,3,FALSE())="","",VLOOKUP($C320,hdc!$B$2:$F$1600,3,FALSE())),IF($A320="NAUTICS",IF(VLOOKUP($C320,nautics!$B$2:$F$1200,3,FALSE())="","",VLOOKUP($C320,nautics!$B$2:$F$1200,3,FALSE())),IF($A320="ST",IF(VLOOKUP($C320,st!$B$2:$F$400,3,FALSE())="","",VLOOKUP($C320,st!$B$2:$F$400,3,FALSE())),""))),"")</f>
        <v>1</v>
      </c>
      <c r="F320" s="35" t="str">
        <f>IFERROR(IF($A320="HDC",IF(VLOOKUP($C320,hdc!$B$2:$F$1600,4,FALSE())="","",VLOOKUP($C320,hdc!$B$2:$F$1600,4,FALSE())),IF($A320="NAUTICS",IF(VLOOKUP($C320,nautics!$B$2:$F$1200,4,FALSE())="","",VLOOKUP($C320,nautics!$B$2:$F$1200,4,FALSE())),IF($A320="ST",IF(VLOOKUP($C320,st!$B$2:$F$400,4,FALSE())="","",VLOOKUP($C320,st!$B$2:$F$400,4,FALSE())),""))),"")</f>
        <v/>
      </c>
      <c r="G320" s="35" t="str">
        <f>IFERROR(IF($A320="HDC",IF(VLOOKUP($C320,hdc!$B$2:$F$1600,5,FALSE())="","",VLOOKUP($C320,hdc!$B$2:$F$1600,5,FALSE())),IF($A320="NAUTICS",IF(VLOOKUP($C320,nautics!$B$2:$F$1200,5,FALSE())="","",VLOOKUP($C320,nautics!$B$2:$F$1200,5,FALSE())),IF($A320="ST",IF(VLOOKUP($C320,st!$B$2:$F$400,5,FALSE())="","",VLOOKUP($C320,st!$B$2:$F$400,5,FALSE())),""))),"")</f>
        <v/>
      </c>
      <c r="H320" s="35" t="s">
        <v>344</v>
      </c>
      <c r="I320" s="35" t="s">
        <v>31</v>
      </c>
      <c r="J320" s="35" t="s">
        <v>1366</v>
      </c>
      <c r="K320" s="35">
        <f t="shared" si="1"/>
        <v>11</v>
      </c>
      <c r="L320" s="35" t="s">
        <v>1369</v>
      </c>
      <c r="M320" s="35" t="s">
        <v>1371</v>
      </c>
      <c r="N320" s="35" t="s">
        <v>53</v>
      </c>
      <c r="O320" s="35" t="s">
        <v>55</v>
      </c>
      <c r="P320" s="35" t="s">
        <v>1374</v>
      </c>
      <c r="Q320" s="35" t="s">
        <v>1375</v>
      </c>
      <c r="R320" s="35" t="s">
        <v>152</v>
      </c>
      <c r="S320" s="35" t="s">
        <v>53</v>
      </c>
      <c r="T320" s="35" t="s">
        <v>55</v>
      </c>
      <c r="U320" s="35" t="s">
        <v>1376</v>
      </c>
      <c r="W320" s="35" t="s">
        <v>78</v>
      </c>
      <c r="X320" s="35" t="s">
        <v>59</v>
      </c>
      <c r="Y320" s="35" t="s">
        <v>1379</v>
      </c>
      <c r="Z320" s="35" t="s">
        <v>80</v>
      </c>
    </row>
    <row r="321" spans="1:26" ht="15" customHeight="1">
      <c r="A321" s="35" t="s">
        <v>1300</v>
      </c>
      <c r="B321" s="35" t="s">
        <v>1361</v>
      </c>
      <c r="C321" s="35" t="s">
        <v>3744</v>
      </c>
      <c r="D321" s="35">
        <f>IFERROR(IF($A321="HDC",IF(VLOOKUP($C321,hdc!$B$2:$F$1600,2,FALSE())="","",VLOOKUP($C321,hdc!$B$2:$F$1600,2,FALSE())),IF($A321="NAUTICS",IF(VLOOKUP($C321,nautics!$B$2:$F$1200,2,FALSE())="","",VLOOKUP($C321,nautics!$B$2:$F$1200,2,FALSE())),IF($A321="ST",IF(VLOOKUP($C321,st!$B$2:$F$400,2,FALSE())="","",VLOOKUP($C321,st!$B$2:$F$400,2,FALSE())),""))),"")</f>
        <v>1</v>
      </c>
      <c r="E321" s="35">
        <f>IFERROR(IF($A321="HDC",IF(VLOOKUP($C321,hdc!$B$2:$F$1600,3,FALSE())="","",VLOOKUP($C321,hdc!$B$2:$F$1600,3,FALSE())),IF($A321="NAUTICS",IF(VLOOKUP($C321,nautics!$B$2:$F$1200,3,FALSE())="","",VLOOKUP($C321,nautics!$B$2:$F$1200,3,FALSE())),IF($A321="ST",IF(VLOOKUP($C321,st!$B$2:$F$400,3,FALSE())="","",VLOOKUP($C321,st!$B$2:$F$400,3,FALSE())),""))),"")</f>
        <v>1</v>
      </c>
      <c r="F321" s="35">
        <f>IFERROR(IF($A321="HDC",IF(VLOOKUP($C321,hdc!$B$2:$F$1600,4,FALSE())="","",VLOOKUP($C321,hdc!$B$2:$F$1600,4,FALSE())),IF($A321="NAUTICS",IF(VLOOKUP($C321,nautics!$B$2:$F$1200,4,FALSE())="","",VLOOKUP($C321,nautics!$B$2:$F$1200,4,FALSE())),IF($A321="ST",IF(VLOOKUP($C321,st!$B$2:$F$400,4,FALSE())="","",VLOOKUP($C321,st!$B$2:$F$400,4,FALSE())),""))),"")</f>
        <v>1</v>
      </c>
      <c r="G321" s="35" t="str">
        <f>IFERROR(IF($A321="HDC",IF(VLOOKUP($C321,hdc!$B$2:$F$1600,5,FALSE())="","",VLOOKUP($C321,hdc!$B$2:$F$1600,5,FALSE())),IF($A321="NAUTICS",IF(VLOOKUP($C321,nautics!$B$2:$F$1200,5,FALSE())="","",VLOOKUP($C321,nautics!$B$2:$F$1200,5,FALSE())),IF($A321="ST",IF(VLOOKUP($C321,st!$B$2:$F$400,5,FALSE())="","",VLOOKUP($C321,st!$B$2:$F$400,5,FALSE())),""))),"")</f>
        <v/>
      </c>
      <c r="H321" s="35" t="s">
        <v>148</v>
      </c>
      <c r="I321" s="35" t="s">
        <v>31</v>
      </c>
      <c r="J321" s="35" t="s">
        <v>3746</v>
      </c>
      <c r="K321" s="35">
        <f t="shared" si="1"/>
        <v>19</v>
      </c>
      <c r="L321" s="35" t="s">
        <v>95</v>
      </c>
      <c r="M321" s="35" t="s">
        <v>96</v>
      </c>
      <c r="N321" s="35" t="s">
        <v>43</v>
      </c>
      <c r="O321" s="35" t="s">
        <v>45</v>
      </c>
      <c r="P321" s="35" t="s">
        <v>3751</v>
      </c>
      <c r="Q321" s="35" t="s">
        <v>3753</v>
      </c>
      <c r="R321" s="35" t="s">
        <v>978</v>
      </c>
      <c r="S321" s="35" t="s">
        <v>53</v>
      </c>
      <c r="T321" s="35" t="s">
        <v>55</v>
      </c>
      <c r="U321" s="35" t="s">
        <v>3757</v>
      </c>
      <c r="W321" s="35" t="s">
        <v>57</v>
      </c>
      <c r="X321" s="35" t="s">
        <v>221</v>
      </c>
      <c r="Y321" s="35" t="s">
        <v>102</v>
      </c>
      <c r="Z321" s="35" t="s">
        <v>1702</v>
      </c>
    </row>
    <row r="322" spans="1:26" ht="15" customHeight="1">
      <c r="A322" s="35" t="s">
        <v>1300</v>
      </c>
      <c r="B322" s="35" t="s">
        <v>1361</v>
      </c>
      <c r="C322" s="35" t="s">
        <v>3761</v>
      </c>
      <c r="D322" s="35">
        <f>IFERROR(IF($A322="HDC",IF(VLOOKUP($C322,hdc!$B$2:$F$1600,2,FALSE())="","",VLOOKUP($C322,hdc!$B$2:$F$1600,2,FALSE())),IF($A322="NAUTICS",IF(VLOOKUP($C322,nautics!$B$2:$F$1200,2,FALSE())="","",VLOOKUP($C322,nautics!$B$2:$F$1200,2,FALSE())),IF($A322="ST",IF(VLOOKUP($C322,st!$B$2:$F$400,2,FALSE())="","",VLOOKUP($C322,st!$B$2:$F$400,2,FALSE())),""))),"")</f>
        <v>1</v>
      </c>
      <c r="E322" s="35" t="str">
        <f>IFERROR(IF($A322="HDC",IF(VLOOKUP($C322,hdc!$B$2:$F$1600,3,FALSE())="","",VLOOKUP($C322,hdc!$B$2:$F$1600,3,FALSE())),IF($A322="NAUTICS",IF(VLOOKUP($C322,nautics!$B$2:$F$1200,3,FALSE())="","",VLOOKUP($C322,nautics!$B$2:$F$1200,3,FALSE())),IF($A322="ST",IF(VLOOKUP($C322,st!$B$2:$F$400,3,FALSE())="","",VLOOKUP($C322,st!$B$2:$F$400,3,FALSE())),""))),"")</f>
        <v/>
      </c>
      <c r="F322" s="35" t="str">
        <f>IFERROR(IF($A322="HDC",IF(VLOOKUP($C322,hdc!$B$2:$F$1600,4,FALSE())="","",VLOOKUP($C322,hdc!$B$2:$F$1600,4,FALSE())),IF($A322="NAUTICS",IF(VLOOKUP($C322,nautics!$B$2:$F$1200,4,FALSE())="","",VLOOKUP($C322,nautics!$B$2:$F$1200,4,FALSE())),IF($A322="ST",IF(VLOOKUP($C322,st!$B$2:$F$400,4,FALSE())="","",VLOOKUP($C322,st!$B$2:$F$400,4,FALSE())),""))),"")</f>
        <v/>
      </c>
      <c r="G322" s="35" t="str">
        <f>IFERROR(IF($A322="HDC",IF(VLOOKUP($C322,hdc!$B$2:$F$1600,5,FALSE())="","",VLOOKUP($C322,hdc!$B$2:$F$1600,5,FALSE())),IF($A322="NAUTICS",IF(VLOOKUP($C322,nautics!$B$2:$F$1200,5,FALSE())="","",VLOOKUP($C322,nautics!$B$2:$F$1200,5,FALSE())),IF($A322="ST",IF(VLOOKUP($C322,st!$B$2:$F$400,5,FALSE())="","",VLOOKUP($C322,st!$B$2:$F$400,5,FALSE())),""))),"")</f>
        <v/>
      </c>
      <c r="H322" s="35" t="s">
        <v>3689</v>
      </c>
      <c r="I322" s="35" t="s">
        <v>31</v>
      </c>
      <c r="J322" s="35" t="s">
        <v>2786</v>
      </c>
      <c r="K322" s="35">
        <f t="shared" si="1"/>
        <v>11</v>
      </c>
      <c r="L322" s="35" t="s">
        <v>110</v>
      </c>
      <c r="M322" s="35" t="s">
        <v>111</v>
      </c>
      <c r="N322" s="35" t="s">
        <v>53</v>
      </c>
      <c r="O322" s="35" t="s">
        <v>55</v>
      </c>
      <c r="P322" s="35" t="s">
        <v>3751</v>
      </c>
      <c r="Q322" s="35" t="s">
        <v>3753</v>
      </c>
      <c r="R322" s="35" t="s">
        <v>247</v>
      </c>
      <c r="S322" s="35" t="s">
        <v>53</v>
      </c>
      <c r="T322" s="35" t="s">
        <v>55</v>
      </c>
      <c r="U322" s="35" t="s">
        <v>89</v>
      </c>
      <c r="W322" s="35" t="s">
        <v>78</v>
      </c>
      <c r="X322" s="35" t="s">
        <v>59</v>
      </c>
      <c r="Y322" s="35" t="s">
        <v>89</v>
      </c>
      <c r="Z322" s="35" t="s">
        <v>89</v>
      </c>
    </row>
    <row r="323" spans="1:26" ht="15" customHeight="1">
      <c r="A323" s="35" t="s">
        <v>1300</v>
      </c>
      <c r="B323" s="35" t="s">
        <v>1361</v>
      </c>
      <c r="C323" s="35" t="s">
        <v>3767</v>
      </c>
      <c r="D323" s="35">
        <f>IFERROR(IF($A323="HDC",IF(VLOOKUP($C323,hdc!$B$2:$F$1600,2,FALSE())="","",VLOOKUP($C323,hdc!$B$2:$F$1600,2,FALSE())),IF($A323="NAUTICS",IF(VLOOKUP($C323,nautics!$B$2:$F$1200,2,FALSE())="","",VLOOKUP($C323,nautics!$B$2:$F$1200,2,FALSE())),IF($A323="ST",IF(VLOOKUP($C323,st!$B$2:$F$400,2,FALSE())="","",VLOOKUP($C323,st!$B$2:$F$400,2,FALSE())),""))),"")</f>
        <v>1</v>
      </c>
      <c r="E323" s="35" t="str">
        <f>IFERROR(IF($A323="HDC",IF(VLOOKUP($C323,hdc!$B$2:$F$1600,3,FALSE())="","",VLOOKUP($C323,hdc!$B$2:$F$1600,3,FALSE())),IF($A323="NAUTICS",IF(VLOOKUP($C323,nautics!$B$2:$F$1200,3,FALSE())="","",VLOOKUP($C323,nautics!$B$2:$F$1200,3,FALSE())),IF($A323="ST",IF(VLOOKUP($C323,st!$B$2:$F$400,3,FALSE())="","",VLOOKUP($C323,st!$B$2:$F$400,3,FALSE())),""))),"")</f>
        <v/>
      </c>
      <c r="F323" s="35" t="str">
        <f>IFERROR(IF($A323="HDC",IF(VLOOKUP($C323,hdc!$B$2:$F$1600,4,FALSE())="","",VLOOKUP($C323,hdc!$B$2:$F$1600,4,FALSE())),IF($A323="NAUTICS",IF(VLOOKUP($C323,nautics!$B$2:$F$1200,4,FALSE())="","",VLOOKUP($C323,nautics!$B$2:$F$1200,4,FALSE())),IF($A323="ST",IF(VLOOKUP($C323,st!$B$2:$F$400,4,FALSE())="","",VLOOKUP($C323,st!$B$2:$F$400,4,FALSE())),""))),"")</f>
        <v/>
      </c>
      <c r="G323" s="35" t="str">
        <f>IFERROR(IF($A323="HDC",IF(VLOOKUP($C323,hdc!$B$2:$F$1600,5,FALSE())="","",VLOOKUP($C323,hdc!$B$2:$F$1600,5,FALSE())),IF($A323="NAUTICS",IF(VLOOKUP($C323,nautics!$B$2:$F$1200,5,FALSE())="","",VLOOKUP($C323,nautics!$B$2:$F$1200,5,FALSE())),IF($A323="ST",IF(VLOOKUP($C323,st!$B$2:$F$400,5,FALSE())="","",VLOOKUP($C323,st!$B$2:$F$400,5,FALSE())),""))),"")</f>
        <v/>
      </c>
      <c r="H323" s="35" t="s">
        <v>3689</v>
      </c>
      <c r="I323" s="35" t="s">
        <v>31</v>
      </c>
      <c r="J323" s="35" t="s">
        <v>2786</v>
      </c>
      <c r="K323" s="35">
        <f t="shared" si="1"/>
        <v>11</v>
      </c>
      <c r="L323" s="35" t="s">
        <v>110</v>
      </c>
      <c r="M323" s="35" t="s">
        <v>111</v>
      </c>
      <c r="N323" s="35" t="s">
        <v>53</v>
      </c>
      <c r="O323" s="35" t="s">
        <v>55</v>
      </c>
      <c r="P323" s="35" t="s">
        <v>3751</v>
      </c>
      <c r="Q323" s="35" t="s">
        <v>3753</v>
      </c>
      <c r="R323" s="35" t="s">
        <v>247</v>
      </c>
      <c r="S323" s="35" t="s">
        <v>53</v>
      </c>
      <c r="T323" s="35" t="s">
        <v>55</v>
      </c>
      <c r="U323" s="35" t="s">
        <v>89</v>
      </c>
      <c r="W323" s="35" t="s">
        <v>78</v>
      </c>
      <c r="X323" s="35" t="s">
        <v>59</v>
      </c>
      <c r="Y323" s="35" t="s">
        <v>89</v>
      </c>
      <c r="Z323" s="35" t="s">
        <v>89</v>
      </c>
    </row>
    <row r="324" spans="1:26" ht="15" customHeight="1">
      <c r="A324" s="35" t="s">
        <v>1300</v>
      </c>
      <c r="B324" s="35" t="s">
        <v>1361</v>
      </c>
      <c r="C324" s="35" t="s">
        <v>3774</v>
      </c>
      <c r="D324" s="35">
        <f>IFERROR(IF($A324="HDC",IF(VLOOKUP($C324,hdc!$B$2:$F$1600,2,FALSE())="","",VLOOKUP($C324,hdc!$B$2:$F$1600,2,FALSE())),IF($A324="NAUTICS",IF(VLOOKUP($C324,nautics!$B$2:$F$1200,2,FALSE())="","",VLOOKUP($C324,nautics!$B$2:$F$1200,2,FALSE())),IF($A324="ST",IF(VLOOKUP($C324,st!$B$2:$F$400,2,FALSE())="","",VLOOKUP($C324,st!$B$2:$F$400,2,FALSE())),""))),"")</f>
        <v>1</v>
      </c>
      <c r="E324" s="35" t="str">
        <f>IFERROR(IF($A324="HDC",IF(VLOOKUP($C324,hdc!$B$2:$F$1600,3,FALSE())="","",VLOOKUP($C324,hdc!$B$2:$F$1600,3,FALSE())),IF($A324="NAUTICS",IF(VLOOKUP($C324,nautics!$B$2:$F$1200,3,FALSE())="","",VLOOKUP($C324,nautics!$B$2:$F$1200,3,FALSE())),IF($A324="ST",IF(VLOOKUP($C324,st!$B$2:$F$400,3,FALSE())="","",VLOOKUP($C324,st!$B$2:$F$400,3,FALSE())),""))),"")</f>
        <v/>
      </c>
      <c r="F324" s="35" t="str">
        <f>IFERROR(IF($A324="HDC",IF(VLOOKUP($C324,hdc!$B$2:$F$1600,4,FALSE())="","",VLOOKUP($C324,hdc!$B$2:$F$1600,4,FALSE())),IF($A324="NAUTICS",IF(VLOOKUP($C324,nautics!$B$2:$F$1200,4,FALSE())="","",VLOOKUP($C324,nautics!$B$2:$F$1200,4,FALSE())),IF($A324="ST",IF(VLOOKUP($C324,st!$B$2:$F$400,4,FALSE())="","",VLOOKUP($C324,st!$B$2:$F$400,4,FALSE())),""))),"")</f>
        <v/>
      </c>
      <c r="G324" s="35" t="str">
        <f>IFERROR(IF($A324="HDC",IF(VLOOKUP($C324,hdc!$B$2:$F$1600,5,FALSE())="","",VLOOKUP($C324,hdc!$B$2:$F$1600,5,FALSE())),IF($A324="NAUTICS",IF(VLOOKUP($C324,nautics!$B$2:$F$1200,5,FALSE())="","",VLOOKUP($C324,nautics!$B$2:$F$1200,5,FALSE())),IF($A324="ST",IF(VLOOKUP($C324,st!$B$2:$F$400,5,FALSE())="","",VLOOKUP($C324,st!$B$2:$F$400,5,FALSE())),""))),"")</f>
        <v/>
      </c>
      <c r="H324" s="35" t="s">
        <v>126</v>
      </c>
      <c r="I324" s="35" t="s">
        <v>31</v>
      </c>
      <c r="J324" s="35" t="s">
        <v>3777</v>
      </c>
      <c r="K324" s="35">
        <f t="shared" si="1"/>
        <v>27</v>
      </c>
      <c r="L324" s="35" t="s">
        <v>110</v>
      </c>
      <c r="M324" s="35" t="s">
        <v>111</v>
      </c>
      <c r="N324" s="35" t="s">
        <v>53</v>
      </c>
      <c r="O324" s="35" t="s">
        <v>55</v>
      </c>
      <c r="P324" s="35" t="s">
        <v>1369</v>
      </c>
      <c r="Q324" s="35" t="s">
        <v>1371</v>
      </c>
      <c r="R324" s="35" t="s">
        <v>52</v>
      </c>
      <c r="S324" s="35" t="s">
        <v>53</v>
      </c>
      <c r="T324" s="35" t="s">
        <v>55</v>
      </c>
      <c r="U324" s="35" t="s">
        <v>3780</v>
      </c>
      <c r="W324" s="35" t="s">
        <v>78</v>
      </c>
      <c r="X324" s="35" t="s">
        <v>59</v>
      </c>
      <c r="Y324" s="35" t="s">
        <v>115</v>
      </c>
      <c r="Z324" s="35" t="s">
        <v>1379</v>
      </c>
    </row>
    <row r="325" spans="1:26" ht="15" customHeight="1">
      <c r="A325" s="35" t="s">
        <v>1300</v>
      </c>
      <c r="B325" s="35" t="s">
        <v>1361</v>
      </c>
      <c r="C325" s="35" t="s">
        <v>3786</v>
      </c>
      <c r="D325" s="35">
        <f>IFERROR(IF($A325="HDC",IF(VLOOKUP($C325,hdc!$B$2:$F$1600,2,FALSE())="","",VLOOKUP($C325,hdc!$B$2:$F$1600,2,FALSE())),IF($A325="NAUTICS",IF(VLOOKUP($C325,nautics!$B$2:$F$1200,2,FALSE())="","",VLOOKUP($C325,nautics!$B$2:$F$1200,2,FALSE())),IF($A325="ST",IF(VLOOKUP($C325,st!$B$2:$F$400,2,FALSE())="","",VLOOKUP($C325,st!$B$2:$F$400,2,FALSE())),""))),"")</f>
        <v>1</v>
      </c>
      <c r="E325" s="35">
        <f>IFERROR(IF($A325="HDC",IF(VLOOKUP($C325,hdc!$B$2:$F$1600,3,FALSE())="","",VLOOKUP($C325,hdc!$B$2:$F$1600,3,FALSE())),IF($A325="NAUTICS",IF(VLOOKUP($C325,nautics!$B$2:$F$1200,3,FALSE())="","",VLOOKUP($C325,nautics!$B$2:$F$1200,3,FALSE())),IF($A325="ST",IF(VLOOKUP($C325,st!$B$2:$F$400,3,FALSE())="","",VLOOKUP($C325,st!$B$2:$F$400,3,FALSE())),""))),"")</f>
        <v>1</v>
      </c>
      <c r="F325" s="35">
        <f>IFERROR(IF($A325="HDC",IF(VLOOKUP($C325,hdc!$B$2:$F$1600,4,FALSE())="","",VLOOKUP($C325,hdc!$B$2:$F$1600,4,FALSE())),IF($A325="NAUTICS",IF(VLOOKUP($C325,nautics!$B$2:$F$1200,4,FALSE())="","",VLOOKUP($C325,nautics!$B$2:$F$1200,4,FALSE())),IF($A325="ST",IF(VLOOKUP($C325,st!$B$2:$F$400,4,FALSE())="","",VLOOKUP($C325,st!$B$2:$F$400,4,FALSE())),""))),"")</f>
        <v>1</v>
      </c>
      <c r="G325" s="35" t="str">
        <f>IFERROR(IF($A325="HDC",IF(VLOOKUP($C325,hdc!$B$2:$F$1600,5,FALSE())="","",VLOOKUP($C325,hdc!$B$2:$F$1600,5,FALSE())),IF($A325="NAUTICS",IF(VLOOKUP($C325,nautics!$B$2:$F$1200,5,FALSE())="","",VLOOKUP($C325,nautics!$B$2:$F$1200,5,FALSE())),IF($A325="ST",IF(VLOOKUP($C325,st!$B$2:$F$400,5,FALSE())="","",VLOOKUP($C325,st!$B$2:$F$400,5,FALSE())),""))),"")</f>
        <v/>
      </c>
      <c r="H325" s="35" t="s">
        <v>126</v>
      </c>
      <c r="I325" s="35" t="s">
        <v>31</v>
      </c>
      <c r="J325" s="35" t="s">
        <v>3789</v>
      </c>
      <c r="K325" s="35">
        <f t="shared" si="1"/>
        <v>27</v>
      </c>
      <c r="L325" s="35" t="s">
        <v>159</v>
      </c>
      <c r="M325" s="35" t="s">
        <v>160</v>
      </c>
      <c r="N325" s="35" t="s">
        <v>43</v>
      </c>
      <c r="O325" s="35" t="s">
        <v>45</v>
      </c>
      <c r="P325" s="35" t="s">
        <v>1369</v>
      </c>
      <c r="Q325" s="35" t="s">
        <v>1371</v>
      </c>
      <c r="R325" s="35" t="s">
        <v>52</v>
      </c>
      <c r="S325" s="35" t="s">
        <v>53</v>
      </c>
      <c r="T325" s="35" t="s">
        <v>55</v>
      </c>
      <c r="U325" s="35" t="s">
        <v>3794</v>
      </c>
      <c r="W325" s="35" t="s">
        <v>57</v>
      </c>
      <c r="X325" s="35" t="s">
        <v>59</v>
      </c>
      <c r="Y325" s="35" t="s">
        <v>164</v>
      </c>
      <c r="Z325" s="35" t="s">
        <v>1379</v>
      </c>
    </row>
    <row r="326" spans="1:26" ht="15" customHeight="1">
      <c r="A326" s="35" t="s">
        <v>1300</v>
      </c>
      <c r="B326" s="35" t="s">
        <v>1361</v>
      </c>
      <c r="C326" s="35" t="s">
        <v>3799</v>
      </c>
      <c r="D326" s="35">
        <f>IFERROR(IF($A326="HDC",IF(VLOOKUP($C326,hdc!$B$2:$F$1600,2,FALSE())="","",VLOOKUP($C326,hdc!$B$2:$F$1600,2,FALSE())),IF($A326="NAUTICS",IF(VLOOKUP($C326,nautics!$B$2:$F$1200,2,FALSE())="","",VLOOKUP($C326,nautics!$B$2:$F$1200,2,FALSE())),IF($A326="ST",IF(VLOOKUP($C326,st!$B$2:$F$400,2,FALSE())="","",VLOOKUP($C326,st!$B$2:$F$400,2,FALSE())),""))),"")</f>
        <v>1</v>
      </c>
      <c r="E326" s="35">
        <f>IFERROR(IF($A326="HDC",IF(VLOOKUP($C326,hdc!$B$2:$F$1600,3,FALSE())="","",VLOOKUP($C326,hdc!$B$2:$F$1600,3,FALSE())),IF($A326="NAUTICS",IF(VLOOKUP($C326,nautics!$B$2:$F$1200,3,FALSE())="","",VLOOKUP($C326,nautics!$B$2:$F$1200,3,FALSE())),IF($A326="ST",IF(VLOOKUP($C326,st!$B$2:$F$400,3,FALSE())="","",VLOOKUP($C326,st!$B$2:$F$400,3,FALSE())),""))),"")</f>
        <v>1</v>
      </c>
      <c r="F326" s="35" t="str">
        <f>IFERROR(IF($A326="HDC",IF(VLOOKUP($C326,hdc!$B$2:$F$1600,4,FALSE())="","",VLOOKUP($C326,hdc!$B$2:$F$1600,4,FALSE())),IF($A326="NAUTICS",IF(VLOOKUP($C326,nautics!$B$2:$F$1200,4,FALSE())="","",VLOOKUP($C326,nautics!$B$2:$F$1200,4,FALSE())),IF($A326="ST",IF(VLOOKUP($C326,st!$B$2:$F$400,4,FALSE())="","",VLOOKUP($C326,st!$B$2:$F$400,4,FALSE())),""))),"")</f>
        <v/>
      </c>
      <c r="G326" s="35" t="str">
        <f>IFERROR(IF($A326="HDC",IF(VLOOKUP($C326,hdc!$B$2:$F$1600,5,FALSE())="","",VLOOKUP($C326,hdc!$B$2:$F$1600,5,FALSE())),IF($A326="NAUTICS",IF(VLOOKUP($C326,nautics!$B$2:$F$1200,5,FALSE())="","",VLOOKUP($C326,nautics!$B$2:$F$1200,5,FALSE())),IF($A326="ST",IF(VLOOKUP($C326,st!$B$2:$F$400,5,FALSE())="","",VLOOKUP($C326,st!$B$2:$F$400,5,FALSE())),""))),"")</f>
        <v/>
      </c>
      <c r="H326" s="35" t="s">
        <v>167</v>
      </c>
      <c r="I326" s="35" t="s">
        <v>31</v>
      </c>
      <c r="J326" s="35" t="s">
        <v>1502</v>
      </c>
      <c r="K326" s="35">
        <f t="shared" si="1"/>
        <v>53</v>
      </c>
      <c r="L326" s="35" t="s">
        <v>170</v>
      </c>
      <c r="M326" s="35" t="s">
        <v>171</v>
      </c>
      <c r="N326" s="35" t="s">
        <v>46</v>
      </c>
      <c r="O326" s="35" t="s">
        <v>49</v>
      </c>
      <c r="P326" s="35" t="s">
        <v>1369</v>
      </c>
      <c r="Q326" s="35" t="s">
        <v>1371</v>
      </c>
      <c r="R326" s="35" t="s">
        <v>52</v>
      </c>
      <c r="S326" s="35" t="s">
        <v>53</v>
      </c>
      <c r="T326" s="35" t="s">
        <v>55</v>
      </c>
      <c r="U326" s="35" t="s">
        <v>1505</v>
      </c>
      <c r="W326" s="35" t="s">
        <v>57</v>
      </c>
      <c r="X326" s="35" t="s">
        <v>59</v>
      </c>
      <c r="Y326" s="35" t="s">
        <v>177</v>
      </c>
      <c r="Z326" s="35" t="s">
        <v>1379</v>
      </c>
    </row>
    <row r="327" spans="1:26" ht="15" customHeight="1">
      <c r="A327" s="35" t="s">
        <v>1300</v>
      </c>
      <c r="B327" s="35" t="s">
        <v>1361</v>
      </c>
      <c r="C327" s="35" t="s">
        <v>3810</v>
      </c>
      <c r="D327" s="35">
        <f>IFERROR(IF($A327="HDC",IF(VLOOKUP($C327,hdc!$B$2:$F$1600,2,FALSE())="","",VLOOKUP($C327,hdc!$B$2:$F$1600,2,FALSE())),IF($A327="NAUTICS",IF(VLOOKUP($C327,nautics!$B$2:$F$1200,2,FALSE())="","",VLOOKUP($C327,nautics!$B$2:$F$1200,2,FALSE())),IF($A327="ST",IF(VLOOKUP($C327,st!$B$2:$F$400,2,FALSE())="","",VLOOKUP($C327,st!$B$2:$F$400,2,FALSE())),""))),"")</f>
        <v>1</v>
      </c>
      <c r="E327" s="35">
        <f>IFERROR(IF($A327="HDC",IF(VLOOKUP($C327,hdc!$B$2:$F$1600,3,FALSE())="","",VLOOKUP($C327,hdc!$B$2:$F$1600,3,FALSE())),IF($A327="NAUTICS",IF(VLOOKUP($C327,nautics!$B$2:$F$1200,3,FALSE())="","",VLOOKUP($C327,nautics!$B$2:$F$1200,3,FALSE())),IF($A327="ST",IF(VLOOKUP($C327,st!$B$2:$F$400,3,FALSE())="","",VLOOKUP($C327,st!$B$2:$F$400,3,FALSE())),""))),"")</f>
        <v>1</v>
      </c>
      <c r="F327" s="35" t="str">
        <f>IFERROR(IF($A327="HDC",IF(VLOOKUP($C327,hdc!$B$2:$F$1600,4,FALSE())="","",VLOOKUP($C327,hdc!$B$2:$F$1600,4,FALSE())),IF($A327="NAUTICS",IF(VLOOKUP($C327,nautics!$B$2:$F$1200,4,FALSE())="","",VLOOKUP($C327,nautics!$B$2:$F$1200,4,FALSE())),IF($A327="ST",IF(VLOOKUP($C327,st!$B$2:$F$400,4,FALSE())="","",VLOOKUP($C327,st!$B$2:$F$400,4,FALSE())),""))),"")</f>
        <v/>
      </c>
      <c r="G327" s="35" t="str">
        <f>IFERROR(IF($A327="HDC",IF(VLOOKUP($C327,hdc!$B$2:$F$1600,5,FALSE())="","",VLOOKUP($C327,hdc!$B$2:$F$1600,5,FALSE())),IF($A327="NAUTICS",IF(VLOOKUP($C327,nautics!$B$2:$F$1200,5,FALSE())="","",VLOOKUP($C327,nautics!$B$2:$F$1200,5,FALSE())),IF($A327="ST",IF(VLOOKUP($C327,st!$B$2:$F$400,5,FALSE())="","",VLOOKUP($C327,st!$B$2:$F$400,5,FALSE())),""))),"")</f>
        <v/>
      </c>
      <c r="H327" s="35" t="s">
        <v>148</v>
      </c>
      <c r="I327" s="35" t="s">
        <v>31</v>
      </c>
      <c r="J327" s="35" t="s">
        <v>1502</v>
      </c>
      <c r="K327" s="35">
        <f t="shared" si="1"/>
        <v>53</v>
      </c>
      <c r="L327" s="35" t="s">
        <v>170</v>
      </c>
      <c r="M327" s="35" t="s">
        <v>171</v>
      </c>
      <c r="N327" s="35" t="s">
        <v>46</v>
      </c>
      <c r="O327" s="35" t="s">
        <v>49</v>
      </c>
      <c r="P327" s="35" t="s">
        <v>1369</v>
      </c>
      <c r="Q327" s="35" t="s">
        <v>1371</v>
      </c>
      <c r="R327" s="35" t="s">
        <v>52</v>
      </c>
      <c r="S327" s="35" t="s">
        <v>53</v>
      </c>
      <c r="T327" s="35" t="s">
        <v>55</v>
      </c>
      <c r="U327" s="35" t="s">
        <v>1505</v>
      </c>
      <c r="W327" s="35" t="s">
        <v>57</v>
      </c>
      <c r="X327" s="35" t="s">
        <v>59</v>
      </c>
      <c r="Y327" s="35" t="s">
        <v>177</v>
      </c>
      <c r="Z327" s="35" t="s">
        <v>1379</v>
      </c>
    </row>
    <row r="328" spans="1:26" ht="15" customHeight="1">
      <c r="A328" s="35" t="s">
        <v>1300</v>
      </c>
      <c r="B328" s="35" t="s">
        <v>1519</v>
      </c>
      <c r="C328" s="35" t="s">
        <v>3820</v>
      </c>
      <c r="D328" s="35">
        <f>IFERROR(IF($A328="HDC",IF(VLOOKUP($C328,hdc!$B$2:$F$1600,2,FALSE())="","",VLOOKUP($C328,hdc!$B$2:$F$1600,2,FALSE())),IF($A328="NAUTICS",IF(VLOOKUP($C328,nautics!$B$2:$F$1200,2,FALSE())="","",VLOOKUP($C328,nautics!$B$2:$F$1200,2,FALSE())),IF($A328="ST",IF(VLOOKUP($C328,st!$B$2:$F$400,2,FALSE())="","",VLOOKUP($C328,st!$B$2:$F$400,2,FALSE())),""))),"")</f>
        <v>1</v>
      </c>
      <c r="E328" s="35">
        <f>IFERROR(IF($A328="HDC",IF(VLOOKUP($C328,hdc!$B$2:$F$1600,3,FALSE())="","",VLOOKUP($C328,hdc!$B$2:$F$1600,3,FALSE())),IF($A328="NAUTICS",IF(VLOOKUP($C328,nautics!$B$2:$F$1200,3,FALSE())="","",VLOOKUP($C328,nautics!$B$2:$F$1200,3,FALSE())),IF($A328="ST",IF(VLOOKUP($C328,st!$B$2:$F$400,3,FALSE())="","",VLOOKUP($C328,st!$B$2:$F$400,3,FALSE())),""))),"")</f>
        <v>1</v>
      </c>
      <c r="F328" s="35" t="str">
        <f>IFERROR(IF($A328="HDC",IF(VLOOKUP($C328,hdc!$B$2:$F$1600,4,FALSE())="","",VLOOKUP($C328,hdc!$B$2:$F$1600,4,FALSE())),IF($A328="NAUTICS",IF(VLOOKUP($C328,nautics!$B$2:$F$1200,4,FALSE())="","",VLOOKUP($C328,nautics!$B$2:$F$1200,4,FALSE())),IF($A328="ST",IF(VLOOKUP($C328,st!$B$2:$F$400,4,FALSE())="","",VLOOKUP($C328,st!$B$2:$F$400,4,FALSE())),""))),"")</f>
        <v/>
      </c>
      <c r="G328" s="35" t="str">
        <f>IFERROR(IF($A328="HDC",IF(VLOOKUP($C328,hdc!$B$2:$F$1600,5,FALSE())="","",VLOOKUP($C328,hdc!$B$2:$F$1600,5,FALSE())),IF($A328="NAUTICS",IF(VLOOKUP($C328,nautics!$B$2:$F$1200,5,FALSE())="","",VLOOKUP($C328,nautics!$B$2:$F$1200,5,FALSE())),IF($A328="ST",IF(VLOOKUP($C328,st!$B$2:$F$400,5,FALSE())="","",VLOOKUP($C328,st!$B$2:$F$400,5,FALSE())),""))),"")</f>
        <v/>
      </c>
      <c r="H328" s="35" t="s">
        <v>3822</v>
      </c>
      <c r="I328" s="35" t="s">
        <v>31</v>
      </c>
      <c r="J328" s="35" t="s">
        <v>3397</v>
      </c>
      <c r="K328" s="35">
        <f t="shared" si="1"/>
        <v>27</v>
      </c>
      <c r="L328" s="35" t="s">
        <v>1558</v>
      </c>
      <c r="M328" s="35" t="s">
        <v>1559</v>
      </c>
      <c r="N328" s="35" t="s">
        <v>43</v>
      </c>
      <c r="O328" s="35" t="s">
        <v>45</v>
      </c>
      <c r="P328" s="35" t="s">
        <v>1548</v>
      </c>
      <c r="Q328" s="35" t="s">
        <v>1549</v>
      </c>
      <c r="R328" s="35" t="s">
        <v>1071</v>
      </c>
      <c r="S328" s="35" t="s">
        <v>671</v>
      </c>
      <c r="T328" s="35" t="s">
        <v>672</v>
      </c>
      <c r="U328" s="35" t="s">
        <v>3827</v>
      </c>
      <c r="W328" s="35" t="s">
        <v>57</v>
      </c>
      <c r="X328" s="35" t="s">
        <v>3828</v>
      </c>
      <c r="Y328" s="35" t="s">
        <v>1563</v>
      </c>
      <c r="Z328" s="35" t="s">
        <v>3830</v>
      </c>
    </row>
    <row r="329" spans="1:26" ht="15" customHeight="1">
      <c r="A329" s="35" t="s">
        <v>1300</v>
      </c>
      <c r="B329" s="35" t="s">
        <v>1519</v>
      </c>
      <c r="C329" s="35" t="s">
        <v>3832</v>
      </c>
      <c r="D329" s="35">
        <f>IFERROR(IF($A329="HDC",IF(VLOOKUP($C329,hdc!$B$2:$F$1600,2,FALSE())="","",VLOOKUP($C329,hdc!$B$2:$F$1600,2,FALSE())),IF($A329="NAUTICS",IF(VLOOKUP($C329,nautics!$B$2:$F$1200,2,FALSE())="","",VLOOKUP($C329,nautics!$B$2:$F$1200,2,FALSE())),IF($A329="ST",IF(VLOOKUP($C329,st!$B$2:$F$400,2,FALSE())="","",VLOOKUP($C329,st!$B$2:$F$400,2,FALSE())),""))),"")</f>
        <v>1</v>
      </c>
      <c r="E329" s="35">
        <f>IFERROR(IF($A329="HDC",IF(VLOOKUP($C329,hdc!$B$2:$F$1600,3,FALSE())="","",VLOOKUP($C329,hdc!$B$2:$F$1600,3,FALSE())),IF($A329="NAUTICS",IF(VLOOKUP($C329,nautics!$B$2:$F$1200,3,FALSE())="","",VLOOKUP($C329,nautics!$B$2:$F$1200,3,FALSE())),IF($A329="ST",IF(VLOOKUP($C329,st!$B$2:$F$400,3,FALSE())="","",VLOOKUP($C329,st!$B$2:$F$400,3,FALSE())),""))),"")</f>
        <v>1</v>
      </c>
      <c r="F329" s="35" t="str">
        <f>IFERROR(IF($A329="HDC",IF(VLOOKUP($C329,hdc!$B$2:$F$1600,4,FALSE())="","",VLOOKUP($C329,hdc!$B$2:$F$1600,4,FALSE())),IF($A329="NAUTICS",IF(VLOOKUP($C329,nautics!$B$2:$F$1200,4,FALSE())="","",VLOOKUP($C329,nautics!$B$2:$F$1200,4,FALSE())),IF($A329="ST",IF(VLOOKUP($C329,st!$B$2:$F$400,4,FALSE())="","",VLOOKUP($C329,st!$B$2:$F$400,4,FALSE())),""))),"")</f>
        <v/>
      </c>
      <c r="G329" s="35" t="str">
        <f>IFERROR(IF($A329="HDC",IF(VLOOKUP($C329,hdc!$B$2:$F$1600,5,FALSE())="","",VLOOKUP($C329,hdc!$B$2:$F$1600,5,FALSE())),IF($A329="NAUTICS",IF(VLOOKUP($C329,nautics!$B$2:$F$1200,5,FALSE())="","",VLOOKUP($C329,nautics!$B$2:$F$1200,5,FALSE())),IF($A329="ST",IF(VLOOKUP($C329,st!$B$2:$F$400,5,FALSE())="","",VLOOKUP($C329,st!$B$2:$F$400,5,FALSE())),""))),"")</f>
        <v/>
      </c>
      <c r="H329" s="35" t="s">
        <v>3822</v>
      </c>
      <c r="I329" s="35" t="s">
        <v>31</v>
      </c>
      <c r="J329" s="35" t="s">
        <v>3397</v>
      </c>
      <c r="K329" s="35">
        <f t="shared" si="1"/>
        <v>27</v>
      </c>
      <c r="L329" s="35" t="s">
        <v>1558</v>
      </c>
      <c r="M329" s="35" t="s">
        <v>1559</v>
      </c>
      <c r="N329" s="35" t="s">
        <v>43</v>
      </c>
      <c r="O329" s="35" t="s">
        <v>45</v>
      </c>
      <c r="P329" s="35" t="s">
        <v>1548</v>
      </c>
      <c r="Q329" s="35" t="s">
        <v>1549</v>
      </c>
      <c r="R329" s="35" t="s">
        <v>1071</v>
      </c>
      <c r="S329" s="35" t="s">
        <v>671</v>
      </c>
      <c r="T329" s="35" t="s">
        <v>672</v>
      </c>
      <c r="U329" s="35" t="s">
        <v>3827</v>
      </c>
      <c r="W329" s="35" t="s">
        <v>57</v>
      </c>
      <c r="X329" s="35" t="s">
        <v>3828</v>
      </c>
      <c r="Y329" s="35" t="s">
        <v>1563</v>
      </c>
      <c r="Z329" s="35" t="s">
        <v>3830</v>
      </c>
    </row>
    <row r="330" spans="1:26" ht="15" customHeight="1">
      <c r="A330" s="35" t="s">
        <v>1300</v>
      </c>
      <c r="B330" s="35" t="s">
        <v>1519</v>
      </c>
      <c r="C330" s="35" t="s">
        <v>3836</v>
      </c>
      <c r="D330" s="35">
        <f>IFERROR(IF($A330="HDC",IF(VLOOKUP($C330,hdc!$B$2:$F$1600,2,FALSE())="","",VLOOKUP($C330,hdc!$B$2:$F$1600,2,FALSE())),IF($A330="NAUTICS",IF(VLOOKUP($C330,nautics!$B$2:$F$1200,2,FALSE())="","",VLOOKUP($C330,nautics!$B$2:$F$1200,2,FALSE())),IF($A330="ST",IF(VLOOKUP($C330,st!$B$2:$F$400,2,FALSE())="","",VLOOKUP($C330,st!$B$2:$F$400,2,FALSE())),""))),"")</f>
        <v>1</v>
      </c>
      <c r="E330" s="35">
        <f>IFERROR(IF($A330="HDC",IF(VLOOKUP($C330,hdc!$B$2:$F$1600,3,FALSE())="","",VLOOKUP($C330,hdc!$B$2:$F$1600,3,FALSE())),IF($A330="NAUTICS",IF(VLOOKUP($C330,nautics!$B$2:$F$1200,3,FALSE())="","",VLOOKUP($C330,nautics!$B$2:$F$1200,3,FALSE())),IF($A330="ST",IF(VLOOKUP($C330,st!$B$2:$F$400,3,FALSE())="","",VLOOKUP($C330,st!$B$2:$F$400,3,FALSE())),""))),"")</f>
        <v>1</v>
      </c>
      <c r="F330" s="35" t="str">
        <f>IFERROR(IF($A330="HDC",IF(VLOOKUP($C330,hdc!$B$2:$F$1600,4,FALSE())="","",VLOOKUP($C330,hdc!$B$2:$F$1600,4,FALSE())),IF($A330="NAUTICS",IF(VLOOKUP($C330,nautics!$B$2:$F$1200,4,FALSE())="","",VLOOKUP($C330,nautics!$B$2:$F$1200,4,FALSE())),IF($A330="ST",IF(VLOOKUP($C330,st!$B$2:$F$400,4,FALSE())="","",VLOOKUP($C330,st!$B$2:$F$400,4,FALSE())),""))),"")</f>
        <v/>
      </c>
      <c r="G330" s="35" t="str">
        <f>IFERROR(IF($A330="HDC",IF(VLOOKUP($C330,hdc!$B$2:$F$1600,5,FALSE())="","",VLOOKUP($C330,hdc!$B$2:$F$1600,5,FALSE())),IF($A330="NAUTICS",IF(VLOOKUP($C330,nautics!$B$2:$F$1200,5,FALSE())="","",VLOOKUP($C330,nautics!$B$2:$F$1200,5,FALSE())),IF($A330="ST",IF(VLOOKUP($C330,st!$B$2:$F$400,5,FALSE())="","",VLOOKUP($C330,st!$B$2:$F$400,5,FALSE())),""))),"")</f>
        <v/>
      </c>
      <c r="H330" s="35" t="s">
        <v>3822</v>
      </c>
      <c r="I330" s="35" t="s">
        <v>31</v>
      </c>
      <c r="J330" s="35" t="s">
        <v>3839</v>
      </c>
      <c r="K330" s="35">
        <f t="shared" si="1"/>
        <v>30</v>
      </c>
      <c r="L330" s="35" t="s">
        <v>1558</v>
      </c>
      <c r="M330" s="35" t="s">
        <v>1559</v>
      </c>
      <c r="N330" s="35" t="s">
        <v>43</v>
      </c>
      <c r="O330" s="35" t="s">
        <v>45</v>
      </c>
      <c r="P330" s="35" t="s">
        <v>1569</v>
      </c>
      <c r="Q330" s="35" t="s">
        <v>1570</v>
      </c>
      <c r="R330" s="35" t="s">
        <v>3840</v>
      </c>
      <c r="S330" s="35" t="s">
        <v>671</v>
      </c>
      <c r="T330" s="35" t="s">
        <v>672</v>
      </c>
      <c r="U330" s="35" t="s">
        <v>3827</v>
      </c>
      <c r="W330" s="35" t="s">
        <v>57</v>
      </c>
      <c r="X330" s="35" t="s">
        <v>3828</v>
      </c>
      <c r="Y330" s="35" t="s">
        <v>1563</v>
      </c>
      <c r="Z330" s="35" t="s">
        <v>3830</v>
      </c>
    </row>
    <row r="331" spans="1:26" ht="15" customHeight="1">
      <c r="A331" s="35" t="s">
        <v>1300</v>
      </c>
      <c r="B331" s="35" t="s">
        <v>1519</v>
      </c>
      <c r="C331" s="35" t="s">
        <v>3844</v>
      </c>
      <c r="D331" s="35">
        <f>IFERROR(IF($A331="HDC",IF(VLOOKUP($C331,hdc!$B$2:$F$1600,2,FALSE())="","",VLOOKUP($C331,hdc!$B$2:$F$1600,2,FALSE())),IF($A331="NAUTICS",IF(VLOOKUP($C331,nautics!$B$2:$F$1200,2,FALSE())="","",VLOOKUP($C331,nautics!$B$2:$F$1200,2,FALSE())),IF($A331="ST",IF(VLOOKUP($C331,st!$B$2:$F$400,2,FALSE())="","",VLOOKUP($C331,st!$B$2:$F$400,2,FALSE())),""))),"")</f>
        <v>1</v>
      </c>
      <c r="E331" s="35">
        <f>IFERROR(IF($A331="HDC",IF(VLOOKUP($C331,hdc!$B$2:$F$1600,3,FALSE())="","",VLOOKUP($C331,hdc!$B$2:$F$1600,3,FALSE())),IF($A331="NAUTICS",IF(VLOOKUP($C331,nautics!$B$2:$F$1200,3,FALSE())="","",VLOOKUP($C331,nautics!$B$2:$F$1200,3,FALSE())),IF($A331="ST",IF(VLOOKUP($C331,st!$B$2:$F$400,3,FALSE())="","",VLOOKUP($C331,st!$B$2:$F$400,3,FALSE())),""))),"")</f>
        <v>1</v>
      </c>
      <c r="F331" s="35" t="str">
        <f>IFERROR(IF($A331="HDC",IF(VLOOKUP($C331,hdc!$B$2:$F$1600,4,FALSE())="","",VLOOKUP($C331,hdc!$B$2:$F$1600,4,FALSE())),IF($A331="NAUTICS",IF(VLOOKUP($C331,nautics!$B$2:$F$1200,4,FALSE())="","",VLOOKUP($C331,nautics!$B$2:$F$1200,4,FALSE())),IF($A331="ST",IF(VLOOKUP($C331,st!$B$2:$F$400,4,FALSE())="","",VLOOKUP($C331,st!$B$2:$F$400,4,FALSE())),""))),"")</f>
        <v/>
      </c>
      <c r="G331" s="35" t="str">
        <f>IFERROR(IF($A331="HDC",IF(VLOOKUP($C331,hdc!$B$2:$F$1600,5,FALSE())="","",VLOOKUP($C331,hdc!$B$2:$F$1600,5,FALSE())),IF($A331="NAUTICS",IF(VLOOKUP($C331,nautics!$B$2:$F$1200,5,FALSE())="","",VLOOKUP($C331,nautics!$B$2:$F$1200,5,FALSE())),IF($A331="ST",IF(VLOOKUP($C331,st!$B$2:$F$400,5,FALSE())="","",VLOOKUP($C331,st!$B$2:$F$400,5,FALSE())),""))),"")</f>
        <v/>
      </c>
      <c r="H331" s="35" t="s">
        <v>3822</v>
      </c>
      <c r="I331" s="35" t="s">
        <v>31</v>
      </c>
      <c r="J331" s="35" t="s">
        <v>3839</v>
      </c>
      <c r="K331" s="35">
        <f t="shared" si="1"/>
        <v>30</v>
      </c>
      <c r="L331" s="35" t="s">
        <v>1558</v>
      </c>
      <c r="M331" s="35" t="s">
        <v>1559</v>
      </c>
      <c r="N331" s="35" t="s">
        <v>43</v>
      </c>
      <c r="O331" s="35" t="s">
        <v>45</v>
      </c>
      <c r="P331" s="35" t="s">
        <v>1569</v>
      </c>
      <c r="Q331" s="35" t="s">
        <v>1570</v>
      </c>
      <c r="R331" s="35" t="s">
        <v>3840</v>
      </c>
      <c r="S331" s="35" t="s">
        <v>671</v>
      </c>
      <c r="T331" s="35" t="s">
        <v>672</v>
      </c>
      <c r="U331" s="35" t="s">
        <v>3827</v>
      </c>
      <c r="W331" s="35" t="s">
        <v>57</v>
      </c>
      <c r="X331" s="35" t="s">
        <v>3828</v>
      </c>
      <c r="Y331" s="35" t="s">
        <v>1563</v>
      </c>
      <c r="Z331" s="35" t="s">
        <v>3830</v>
      </c>
    </row>
    <row r="332" spans="1:26" ht="15" customHeight="1">
      <c r="A332" s="35" t="s">
        <v>1300</v>
      </c>
      <c r="B332" s="35" t="s">
        <v>1519</v>
      </c>
      <c r="C332" s="35" t="s">
        <v>3851</v>
      </c>
      <c r="D332" s="35">
        <f>IFERROR(IF($A332="HDC",IF(VLOOKUP($C332,hdc!$B$2:$F$1600,2,FALSE())="","",VLOOKUP($C332,hdc!$B$2:$F$1600,2,FALSE())),IF($A332="NAUTICS",IF(VLOOKUP($C332,nautics!$B$2:$F$1200,2,FALSE())="","",VLOOKUP($C332,nautics!$B$2:$F$1200,2,FALSE())),IF($A332="ST",IF(VLOOKUP($C332,st!$B$2:$F$400,2,FALSE())="","",VLOOKUP($C332,st!$B$2:$F$400,2,FALSE())),""))),"")</f>
        <v>1</v>
      </c>
      <c r="E332" s="35" t="str">
        <f>IFERROR(IF($A332="HDC",IF(VLOOKUP($C332,hdc!$B$2:$F$1600,3,FALSE())="","",VLOOKUP($C332,hdc!$B$2:$F$1600,3,FALSE())),IF($A332="NAUTICS",IF(VLOOKUP($C332,nautics!$B$2:$F$1200,3,FALSE())="","",VLOOKUP($C332,nautics!$B$2:$F$1200,3,FALSE())),IF($A332="ST",IF(VLOOKUP($C332,st!$B$2:$F$400,3,FALSE())="","",VLOOKUP($C332,st!$B$2:$F$400,3,FALSE())),""))),"")</f>
        <v/>
      </c>
      <c r="F332" s="35" t="str">
        <f>IFERROR(IF($A332="HDC",IF(VLOOKUP($C332,hdc!$B$2:$F$1600,4,FALSE())="","",VLOOKUP($C332,hdc!$B$2:$F$1600,4,FALSE())),IF($A332="NAUTICS",IF(VLOOKUP($C332,nautics!$B$2:$F$1200,4,FALSE())="","",VLOOKUP($C332,nautics!$B$2:$F$1200,4,FALSE())),IF($A332="ST",IF(VLOOKUP($C332,st!$B$2:$F$400,4,FALSE())="","",VLOOKUP($C332,st!$B$2:$F$400,4,FALSE())),""))),"")</f>
        <v/>
      </c>
      <c r="G332" s="35" t="str">
        <f>IFERROR(IF($A332="HDC",IF(VLOOKUP($C332,hdc!$B$2:$F$1600,5,FALSE())="","",VLOOKUP($C332,hdc!$B$2:$F$1600,5,FALSE())),IF($A332="NAUTICS",IF(VLOOKUP($C332,nautics!$B$2:$F$1200,5,FALSE())="","",VLOOKUP($C332,nautics!$B$2:$F$1200,5,FALSE())),IF($A332="ST",IF(VLOOKUP($C332,st!$B$2:$F$400,5,FALSE())="","",VLOOKUP($C332,st!$B$2:$F$400,5,FALSE())),""))),"")</f>
        <v/>
      </c>
      <c r="H332" s="35" t="s">
        <v>3852</v>
      </c>
      <c r="I332" s="35" t="s">
        <v>31</v>
      </c>
      <c r="J332" s="35" t="s">
        <v>2481</v>
      </c>
      <c r="K332" s="35">
        <f t="shared" si="1"/>
        <v>11</v>
      </c>
      <c r="L332" s="35" t="s">
        <v>1558</v>
      </c>
      <c r="M332" s="35" t="s">
        <v>1559</v>
      </c>
      <c r="N332" s="35" t="s">
        <v>43</v>
      </c>
      <c r="O332" s="35" t="s">
        <v>45</v>
      </c>
      <c r="P332" s="35" t="s">
        <v>1539</v>
      </c>
      <c r="Q332" s="35" t="s">
        <v>1540</v>
      </c>
      <c r="R332" s="35" t="s">
        <v>310</v>
      </c>
      <c r="S332" s="35" t="s">
        <v>53</v>
      </c>
      <c r="T332" s="35" t="s">
        <v>55</v>
      </c>
      <c r="U332" s="35" t="s">
        <v>3856</v>
      </c>
      <c r="W332" s="35" t="s">
        <v>57</v>
      </c>
      <c r="X332" s="35" t="s">
        <v>3859</v>
      </c>
      <c r="Y332" s="35" t="s">
        <v>1563</v>
      </c>
      <c r="Z332" s="35" t="s">
        <v>267</v>
      </c>
    </row>
    <row r="333" spans="1:26" ht="15" customHeight="1">
      <c r="A333" s="35" t="s">
        <v>1300</v>
      </c>
      <c r="B333" s="35" t="s">
        <v>1519</v>
      </c>
      <c r="C333" s="35" t="s">
        <v>3862</v>
      </c>
      <c r="D333" s="35">
        <f>IFERROR(IF($A333="HDC",IF(VLOOKUP($C333,hdc!$B$2:$F$1600,2,FALSE())="","",VLOOKUP($C333,hdc!$B$2:$F$1600,2,FALSE())),IF($A333="NAUTICS",IF(VLOOKUP($C333,nautics!$B$2:$F$1200,2,FALSE())="","",VLOOKUP($C333,nautics!$B$2:$F$1200,2,FALSE())),IF($A333="ST",IF(VLOOKUP($C333,st!$B$2:$F$400,2,FALSE())="","",VLOOKUP($C333,st!$B$2:$F$400,2,FALSE())),""))),"")</f>
        <v>1</v>
      </c>
      <c r="E333" s="35" t="str">
        <f>IFERROR(IF($A333="HDC",IF(VLOOKUP($C333,hdc!$B$2:$F$1600,3,FALSE())="","",VLOOKUP($C333,hdc!$B$2:$F$1600,3,FALSE())),IF($A333="NAUTICS",IF(VLOOKUP($C333,nautics!$B$2:$F$1200,3,FALSE())="","",VLOOKUP($C333,nautics!$B$2:$F$1200,3,FALSE())),IF($A333="ST",IF(VLOOKUP($C333,st!$B$2:$F$400,3,FALSE())="","",VLOOKUP($C333,st!$B$2:$F$400,3,FALSE())),""))),"")</f>
        <v/>
      </c>
      <c r="F333" s="35" t="str">
        <f>IFERROR(IF($A333="HDC",IF(VLOOKUP($C333,hdc!$B$2:$F$1600,4,FALSE())="","",VLOOKUP($C333,hdc!$B$2:$F$1600,4,FALSE())),IF($A333="NAUTICS",IF(VLOOKUP($C333,nautics!$B$2:$F$1200,4,FALSE())="","",VLOOKUP($C333,nautics!$B$2:$F$1200,4,FALSE())),IF($A333="ST",IF(VLOOKUP($C333,st!$B$2:$F$400,4,FALSE())="","",VLOOKUP($C333,st!$B$2:$F$400,4,FALSE())),""))),"")</f>
        <v/>
      </c>
      <c r="G333" s="35" t="str">
        <f>IFERROR(IF($A333="HDC",IF(VLOOKUP($C333,hdc!$B$2:$F$1600,5,FALSE())="","",VLOOKUP($C333,hdc!$B$2:$F$1600,5,FALSE())),IF($A333="NAUTICS",IF(VLOOKUP($C333,nautics!$B$2:$F$1200,5,FALSE())="","",VLOOKUP($C333,nautics!$B$2:$F$1200,5,FALSE())),IF($A333="ST",IF(VLOOKUP($C333,st!$B$2:$F$400,5,FALSE())="","",VLOOKUP($C333,st!$B$2:$F$400,5,FALSE())),""))),"")</f>
        <v/>
      </c>
      <c r="H333" s="35" t="s">
        <v>3852</v>
      </c>
      <c r="I333" s="35" t="s">
        <v>31</v>
      </c>
      <c r="J333" s="35" t="s">
        <v>2481</v>
      </c>
      <c r="K333" s="35">
        <f t="shared" si="1"/>
        <v>11</v>
      </c>
      <c r="L333" s="35" t="s">
        <v>1558</v>
      </c>
      <c r="M333" s="35" t="s">
        <v>1559</v>
      </c>
      <c r="N333" s="35" t="s">
        <v>43</v>
      </c>
      <c r="O333" s="35" t="s">
        <v>45</v>
      </c>
      <c r="P333" s="35" t="s">
        <v>1539</v>
      </c>
      <c r="Q333" s="35" t="s">
        <v>1540</v>
      </c>
      <c r="R333" s="35" t="s">
        <v>310</v>
      </c>
      <c r="S333" s="35" t="s">
        <v>53</v>
      </c>
      <c r="T333" s="35" t="s">
        <v>55</v>
      </c>
      <c r="U333" s="35" t="s">
        <v>3856</v>
      </c>
      <c r="W333" s="35" t="s">
        <v>57</v>
      </c>
      <c r="X333" s="35" t="s">
        <v>3859</v>
      </c>
      <c r="Y333" s="35" t="s">
        <v>1563</v>
      </c>
      <c r="Z333" s="35" t="s">
        <v>267</v>
      </c>
    </row>
    <row r="334" spans="1:26" ht="15" customHeight="1">
      <c r="A334" s="35" t="s">
        <v>1300</v>
      </c>
      <c r="B334" s="35" t="s">
        <v>1519</v>
      </c>
      <c r="C334" s="35" t="s">
        <v>3870</v>
      </c>
      <c r="D334" s="35">
        <f>IFERROR(IF($A334="HDC",IF(VLOOKUP($C334,hdc!$B$2:$F$1600,2,FALSE())="","",VLOOKUP($C334,hdc!$B$2:$F$1600,2,FALSE())),IF($A334="NAUTICS",IF(VLOOKUP($C334,nautics!$B$2:$F$1200,2,FALSE())="","",VLOOKUP($C334,nautics!$B$2:$F$1200,2,FALSE())),IF($A334="ST",IF(VLOOKUP($C334,st!$B$2:$F$400,2,FALSE())="","",VLOOKUP($C334,st!$B$2:$F$400,2,FALSE())),""))),"")</f>
        <v>1</v>
      </c>
      <c r="E334" s="35" t="str">
        <f>IFERROR(IF($A334="HDC",IF(VLOOKUP($C334,hdc!$B$2:$F$1600,3,FALSE())="","",VLOOKUP($C334,hdc!$B$2:$F$1600,3,FALSE())),IF($A334="NAUTICS",IF(VLOOKUP($C334,nautics!$B$2:$F$1200,3,FALSE())="","",VLOOKUP($C334,nautics!$B$2:$F$1200,3,FALSE())),IF($A334="ST",IF(VLOOKUP($C334,st!$B$2:$F$400,3,FALSE())="","",VLOOKUP($C334,st!$B$2:$F$400,3,FALSE())),""))),"")</f>
        <v/>
      </c>
      <c r="F334" s="35" t="str">
        <f>IFERROR(IF($A334="HDC",IF(VLOOKUP($C334,hdc!$B$2:$F$1600,4,FALSE())="","",VLOOKUP($C334,hdc!$B$2:$F$1600,4,FALSE())),IF($A334="NAUTICS",IF(VLOOKUP($C334,nautics!$B$2:$F$1200,4,FALSE())="","",VLOOKUP($C334,nautics!$B$2:$F$1200,4,FALSE())),IF($A334="ST",IF(VLOOKUP($C334,st!$B$2:$F$400,4,FALSE())="","",VLOOKUP($C334,st!$B$2:$F$400,4,FALSE())),""))),"")</f>
        <v/>
      </c>
      <c r="G334" s="35" t="str">
        <f>IFERROR(IF($A334="HDC",IF(VLOOKUP($C334,hdc!$B$2:$F$1600,5,FALSE())="","",VLOOKUP($C334,hdc!$B$2:$F$1600,5,FALSE())),IF($A334="NAUTICS",IF(VLOOKUP($C334,nautics!$B$2:$F$1200,5,FALSE())="","",VLOOKUP($C334,nautics!$B$2:$F$1200,5,FALSE())),IF($A334="ST",IF(VLOOKUP($C334,st!$B$2:$F$400,5,FALSE())="","",VLOOKUP($C334,st!$B$2:$F$400,5,FALSE())),""))),"")</f>
        <v/>
      </c>
      <c r="H334" s="35" t="s">
        <v>3852</v>
      </c>
      <c r="I334" s="35" t="s">
        <v>31</v>
      </c>
      <c r="J334" s="35" t="s">
        <v>3871</v>
      </c>
      <c r="K334" s="35">
        <f t="shared" si="1"/>
        <v>9</v>
      </c>
      <c r="L334" s="35" t="s">
        <v>1539</v>
      </c>
      <c r="M334" s="35" t="s">
        <v>1540</v>
      </c>
      <c r="N334" s="35" t="s">
        <v>53</v>
      </c>
      <c r="O334" s="35" t="s">
        <v>55</v>
      </c>
      <c r="P334" s="35" t="s">
        <v>3874</v>
      </c>
      <c r="Q334" s="35" t="s">
        <v>3876</v>
      </c>
      <c r="R334" s="35" t="s">
        <v>293</v>
      </c>
      <c r="S334" s="35" t="s">
        <v>53</v>
      </c>
      <c r="T334" s="35" t="s">
        <v>55</v>
      </c>
      <c r="U334" s="35" t="s">
        <v>3878</v>
      </c>
      <c r="W334" s="35" t="s">
        <v>78</v>
      </c>
      <c r="X334" s="35" t="s">
        <v>3859</v>
      </c>
      <c r="Y334" s="35" t="s">
        <v>267</v>
      </c>
      <c r="Z334" s="35" t="s">
        <v>3879</v>
      </c>
    </row>
    <row r="335" spans="1:26" ht="15" customHeight="1">
      <c r="A335" s="35" t="s">
        <v>1300</v>
      </c>
      <c r="B335" s="35" t="s">
        <v>1519</v>
      </c>
      <c r="C335" s="35" t="s">
        <v>3880</v>
      </c>
      <c r="D335" s="35">
        <f>IFERROR(IF($A335="HDC",IF(VLOOKUP($C335,hdc!$B$2:$F$1600,2,FALSE())="","",VLOOKUP($C335,hdc!$B$2:$F$1600,2,FALSE())),IF($A335="NAUTICS",IF(VLOOKUP($C335,nautics!$B$2:$F$1200,2,FALSE())="","",VLOOKUP($C335,nautics!$B$2:$F$1200,2,FALSE())),IF($A335="ST",IF(VLOOKUP($C335,st!$B$2:$F$400,2,FALSE())="","",VLOOKUP($C335,st!$B$2:$F$400,2,FALSE())),""))),"")</f>
        <v>1</v>
      </c>
      <c r="E335" s="35" t="str">
        <f>IFERROR(IF($A335="HDC",IF(VLOOKUP($C335,hdc!$B$2:$F$1600,3,FALSE())="","",VLOOKUP($C335,hdc!$B$2:$F$1600,3,FALSE())),IF($A335="NAUTICS",IF(VLOOKUP($C335,nautics!$B$2:$F$1200,3,FALSE())="","",VLOOKUP($C335,nautics!$B$2:$F$1200,3,FALSE())),IF($A335="ST",IF(VLOOKUP($C335,st!$B$2:$F$400,3,FALSE())="","",VLOOKUP($C335,st!$B$2:$F$400,3,FALSE())),""))),"")</f>
        <v/>
      </c>
      <c r="F335" s="35" t="str">
        <f>IFERROR(IF($A335="HDC",IF(VLOOKUP($C335,hdc!$B$2:$F$1600,4,FALSE())="","",VLOOKUP($C335,hdc!$B$2:$F$1600,4,FALSE())),IF($A335="NAUTICS",IF(VLOOKUP($C335,nautics!$B$2:$F$1200,4,FALSE())="","",VLOOKUP($C335,nautics!$B$2:$F$1200,4,FALSE())),IF($A335="ST",IF(VLOOKUP($C335,st!$B$2:$F$400,4,FALSE())="","",VLOOKUP($C335,st!$B$2:$F$400,4,FALSE())),""))),"")</f>
        <v/>
      </c>
      <c r="G335" s="35" t="str">
        <f>IFERROR(IF($A335="HDC",IF(VLOOKUP($C335,hdc!$B$2:$F$1600,5,FALSE())="","",VLOOKUP($C335,hdc!$B$2:$F$1600,5,FALSE())),IF($A335="NAUTICS",IF(VLOOKUP($C335,nautics!$B$2:$F$1200,5,FALSE())="","",VLOOKUP($C335,nautics!$B$2:$F$1200,5,FALSE())),IF($A335="ST",IF(VLOOKUP($C335,st!$B$2:$F$400,5,FALSE())="","",VLOOKUP($C335,st!$B$2:$F$400,5,FALSE())),""))),"")</f>
        <v/>
      </c>
      <c r="H335" s="35" t="s">
        <v>3852</v>
      </c>
      <c r="I335" s="35" t="s">
        <v>31</v>
      </c>
      <c r="J335" s="35" t="s">
        <v>3871</v>
      </c>
      <c r="K335" s="35">
        <f t="shared" si="1"/>
        <v>9</v>
      </c>
      <c r="L335" s="35" t="s">
        <v>1539</v>
      </c>
      <c r="M335" s="35" t="s">
        <v>1540</v>
      </c>
      <c r="N335" s="35" t="s">
        <v>53</v>
      </c>
      <c r="O335" s="35" t="s">
        <v>55</v>
      </c>
      <c r="P335" s="35" t="s">
        <v>3874</v>
      </c>
      <c r="Q335" s="35" t="s">
        <v>3876</v>
      </c>
      <c r="R335" s="35" t="s">
        <v>293</v>
      </c>
      <c r="S335" s="35" t="s">
        <v>53</v>
      </c>
      <c r="T335" s="35" t="s">
        <v>55</v>
      </c>
      <c r="U335" s="35" t="s">
        <v>3878</v>
      </c>
      <c r="W335" s="35" t="s">
        <v>78</v>
      </c>
      <c r="X335" s="35" t="s">
        <v>3859</v>
      </c>
      <c r="Y335" s="35" t="s">
        <v>267</v>
      </c>
      <c r="Z335" s="35" t="s">
        <v>3879</v>
      </c>
    </row>
    <row r="336" spans="1:26" ht="15" customHeight="1">
      <c r="A336" s="35" t="s">
        <v>1300</v>
      </c>
      <c r="B336" s="35" t="s">
        <v>1519</v>
      </c>
      <c r="C336" s="35" t="s">
        <v>3885</v>
      </c>
      <c r="D336" s="35">
        <f>IFERROR(IF($A336="HDC",IF(VLOOKUP($C336,hdc!$B$2:$F$1600,2,FALSE())="","",VLOOKUP($C336,hdc!$B$2:$F$1600,2,FALSE())),IF($A336="NAUTICS",IF(VLOOKUP($C336,nautics!$B$2:$F$1200,2,FALSE())="","",VLOOKUP($C336,nautics!$B$2:$F$1200,2,FALSE())),IF($A336="ST",IF(VLOOKUP($C336,st!$B$2:$F$400,2,FALSE())="","",VLOOKUP($C336,st!$B$2:$F$400,2,FALSE())),""))),"")</f>
        <v>1</v>
      </c>
      <c r="E336" s="35" t="str">
        <f>IFERROR(IF($A336="HDC",IF(VLOOKUP($C336,hdc!$B$2:$F$1600,3,FALSE())="","",VLOOKUP($C336,hdc!$B$2:$F$1600,3,FALSE())),IF($A336="NAUTICS",IF(VLOOKUP($C336,nautics!$B$2:$F$1200,3,FALSE())="","",VLOOKUP($C336,nautics!$B$2:$F$1200,3,FALSE())),IF($A336="ST",IF(VLOOKUP($C336,st!$B$2:$F$400,3,FALSE())="","",VLOOKUP($C336,st!$B$2:$F$400,3,FALSE())),""))),"")</f>
        <v/>
      </c>
      <c r="F336" s="35" t="str">
        <f>IFERROR(IF($A336="HDC",IF(VLOOKUP($C336,hdc!$B$2:$F$1600,4,FALSE())="","",VLOOKUP($C336,hdc!$B$2:$F$1600,4,FALSE())),IF($A336="NAUTICS",IF(VLOOKUP($C336,nautics!$B$2:$F$1200,4,FALSE())="","",VLOOKUP($C336,nautics!$B$2:$F$1200,4,FALSE())),IF($A336="ST",IF(VLOOKUP($C336,st!$B$2:$F$400,4,FALSE())="","",VLOOKUP($C336,st!$B$2:$F$400,4,FALSE())),""))),"")</f>
        <v/>
      </c>
      <c r="G336" s="35" t="str">
        <f>IFERROR(IF($A336="HDC",IF(VLOOKUP($C336,hdc!$B$2:$F$1600,5,FALSE())="","",VLOOKUP($C336,hdc!$B$2:$F$1600,5,FALSE())),IF($A336="NAUTICS",IF(VLOOKUP($C336,nautics!$B$2:$F$1200,5,FALSE())="","",VLOOKUP($C336,nautics!$B$2:$F$1200,5,FALSE())),IF($A336="ST",IF(VLOOKUP($C336,st!$B$2:$F$400,5,FALSE())="","",VLOOKUP($C336,st!$B$2:$F$400,5,FALSE())),""))),"")</f>
        <v/>
      </c>
      <c r="H336" s="35" t="s">
        <v>3852</v>
      </c>
      <c r="I336" s="35" t="s">
        <v>31</v>
      </c>
      <c r="J336" s="35" t="s">
        <v>3871</v>
      </c>
      <c r="K336" s="35">
        <f t="shared" si="1"/>
        <v>9</v>
      </c>
      <c r="L336" s="35" t="s">
        <v>1539</v>
      </c>
      <c r="M336" s="35" t="s">
        <v>1540</v>
      </c>
      <c r="N336" s="35" t="s">
        <v>53</v>
      </c>
      <c r="O336" s="35" t="s">
        <v>55</v>
      </c>
      <c r="P336" s="35" t="s">
        <v>3874</v>
      </c>
      <c r="Q336" s="35" t="s">
        <v>3876</v>
      </c>
      <c r="R336" s="35" t="s">
        <v>293</v>
      </c>
      <c r="S336" s="35" t="s">
        <v>53</v>
      </c>
      <c r="T336" s="35" t="s">
        <v>55</v>
      </c>
      <c r="U336" s="35" t="s">
        <v>3878</v>
      </c>
      <c r="W336" s="35" t="s">
        <v>78</v>
      </c>
      <c r="X336" s="35" t="s">
        <v>3859</v>
      </c>
      <c r="Y336" s="35" t="s">
        <v>267</v>
      </c>
      <c r="Z336" s="35" t="s">
        <v>3879</v>
      </c>
    </row>
    <row r="337" spans="1:26" ht="15" customHeight="1">
      <c r="A337" s="35" t="s">
        <v>1300</v>
      </c>
      <c r="B337" s="35" t="s">
        <v>1519</v>
      </c>
      <c r="C337" s="35" t="s">
        <v>3897</v>
      </c>
      <c r="D337" s="35">
        <f>IFERROR(IF($A337="HDC",IF(VLOOKUP($C337,hdc!$B$2:$F$1600,2,FALSE())="","",VLOOKUP($C337,hdc!$B$2:$F$1600,2,FALSE())),IF($A337="NAUTICS",IF(VLOOKUP($C337,nautics!$B$2:$F$1200,2,FALSE())="","",VLOOKUP($C337,nautics!$B$2:$F$1200,2,FALSE())),IF($A337="ST",IF(VLOOKUP($C337,st!$B$2:$F$400,2,FALSE())="","",VLOOKUP($C337,st!$B$2:$F$400,2,FALSE())),""))),"")</f>
        <v>1</v>
      </c>
      <c r="E337" s="35" t="str">
        <f>IFERROR(IF($A337="HDC",IF(VLOOKUP($C337,hdc!$B$2:$F$1600,3,FALSE())="","",VLOOKUP($C337,hdc!$B$2:$F$1600,3,FALSE())),IF($A337="NAUTICS",IF(VLOOKUP($C337,nautics!$B$2:$F$1200,3,FALSE())="","",VLOOKUP($C337,nautics!$B$2:$F$1200,3,FALSE())),IF($A337="ST",IF(VLOOKUP($C337,st!$B$2:$F$400,3,FALSE())="","",VLOOKUP($C337,st!$B$2:$F$400,3,FALSE())),""))),"")</f>
        <v/>
      </c>
      <c r="F337" s="35" t="str">
        <f>IFERROR(IF($A337="HDC",IF(VLOOKUP($C337,hdc!$B$2:$F$1600,4,FALSE())="","",VLOOKUP($C337,hdc!$B$2:$F$1600,4,FALSE())),IF($A337="NAUTICS",IF(VLOOKUP($C337,nautics!$B$2:$F$1200,4,FALSE())="","",VLOOKUP($C337,nautics!$B$2:$F$1200,4,FALSE())),IF($A337="ST",IF(VLOOKUP($C337,st!$B$2:$F$400,4,FALSE())="","",VLOOKUP($C337,st!$B$2:$F$400,4,FALSE())),""))),"")</f>
        <v/>
      </c>
      <c r="G337" s="35" t="str">
        <f>IFERROR(IF($A337="HDC",IF(VLOOKUP($C337,hdc!$B$2:$F$1600,5,FALSE())="","",VLOOKUP($C337,hdc!$B$2:$F$1600,5,FALSE())),IF($A337="NAUTICS",IF(VLOOKUP($C337,nautics!$B$2:$F$1200,5,FALSE())="","",VLOOKUP($C337,nautics!$B$2:$F$1200,5,FALSE())),IF($A337="ST",IF(VLOOKUP($C337,st!$B$2:$F$400,5,FALSE())="","",VLOOKUP($C337,st!$B$2:$F$400,5,FALSE())),""))),"")</f>
        <v/>
      </c>
      <c r="H337" s="35" t="s">
        <v>3852</v>
      </c>
      <c r="I337" s="35" t="s">
        <v>31</v>
      </c>
      <c r="J337" s="35" t="s">
        <v>2629</v>
      </c>
      <c r="K337" s="35">
        <f t="shared" si="1"/>
        <v>14</v>
      </c>
      <c r="L337" s="35" t="s">
        <v>1607</v>
      </c>
      <c r="M337" s="35" t="s">
        <v>1608</v>
      </c>
      <c r="N337" s="35" t="s">
        <v>53</v>
      </c>
      <c r="O337" s="35" t="s">
        <v>55</v>
      </c>
      <c r="P337" s="35" t="s">
        <v>3874</v>
      </c>
      <c r="Q337" s="35" t="s">
        <v>3876</v>
      </c>
      <c r="R337" s="35" t="s">
        <v>293</v>
      </c>
      <c r="S337" s="35" t="s">
        <v>53</v>
      </c>
      <c r="T337" s="35" t="s">
        <v>55</v>
      </c>
      <c r="U337" s="35" t="s">
        <v>3901</v>
      </c>
      <c r="W337" s="35" t="s">
        <v>78</v>
      </c>
      <c r="X337" s="35" t="s">
        <v>3859</v>
      </c>
      <c r="Y337" s="35" t="s">
        <v>1360</v>
      </c>
      <c r="Z337" s="35" t="s">
        <v>3879</v>
      </c>
    </row>
    <row r="338" spans="1:26" ht="15" customHeight="1">
      <c r="A338" s="35" t="s">
        <v>1300</v>
      </c>
      <c r="B338" s="35" t="s">
        <v>1519</v>
      </c>
      <c r="C338" s="35" t="s">
        <v>3903</v>
      </c>
      <c r="D338" s="35">
        <f>IFERROR(IF($A338="HDC",IF(VLOOKUP($C338,hdc!$B$2:$F$1600,2,FALSE())="","",VLOOKUP($C338,hdc!$B$2:$F$1600,2,FALSE())),IF($A338="NAUTICS",IF(VLOOKUP($C338,nautics!$B$2:$F$1200,2,FALSE())="","",VLOOKUP($C338,nautics!$B$2:$F$1200,2,FALSE())),IF($A338="ST",IF(VLOOKUP($C338,st!$B$2:$F$400,2,FALSE())="","",VLOOKUP($C338,st!$B$2:$F$400,2,FALSE())),""))),"")</f>
        <v>1</v>
      </c>
      <c r="E338" s="35" t="str">
        <f>IFERROR(IF($A338="HDC",IF(VLOOKUP($C338,hdc!$B$2:$F$1600,3,FALSE())="","",VLOOKUP($C338,hdc!$B$2:$F$1600,3,FALSE())),IF($A338="NAUTICS",IF(VLOOKUP($C338,nautics!$B$2:$F$1200,3,FALSE())="","",VLOOKUP($C338,nautics!$B$2:$F$1200,3,FALSE())),IF($A338="ST",IF(VLOOKUP($C338,st!$B$2:$F$400,3,FALSE())="","",VLOOKUP($C338,st!$B$2:$F$400,3,FALSE())),""))),"")</f>
        <v/>
      </c>
      <c r="F338" s="35" t="str">
        <f>IFERROR(IF($A338="HDC",IF(VLOOKUP($C338,hdc!$B$2:$F$1600,4,FALSE())="","",VLOOKUP($C338,hdc!$B$2:$F$1600,4,FALSE())),IF($A338="NAUTICS",IF(VLOOKUP($C338,nautics!$B$2:$F$1200,4,FALSE())="","",VLOOKUP($C338,nautics!$B$2:$F$1200,4,FALSE())),IF($A338="ST",IF(VLOOKUP($C338,st!$B$2:$F$400,4,FALSE())="","",VLOOKUP($C338,st!$B$2:$F$400,4,FALSE())),""))),"")</f>
        <v/>
      </c>
      <c r="G338" s="35" t="str">
        <f>IFERROR(IF($A338="HDC",IF(VLOOKUP($C338,hdc!$B$2:$F$1600,5,FALSE())="","",VLOOKUP($C338,hdc!$B$2:$F$1600,5,FALSE())),IF($A338="NAUTICS",IF(VLOOKUP($C338,nautics!$B$2:$F$1200,5,FALSE())="","",VLOOKUP($C338,nautics!$B$2:$F$1200,5,FALSE())),IF($A338="ST",IF(VLOOKUP($C338,st!$B$2:$F$400,5,FALSE())="","",VLOOKUP($C338,st!$B$2:$F$400,5,FALSE())),""))),"")</f>
        <v/>
      </c>
      <c r="H338" s="35" t="s">
        <v>3852</v>
      </c>
      <c r="I338" s="35" t="s">
        <v>31</v>
      </c>
      <c r="J338" s="35" t="s">
        <v>2629</v>
      </c>
      <c r="K338" s="35">
        <f t="shared" si="1"/>
        <v>14</v>
      </c>
      <c r="L338" s="35" t="s">
        <v>1607</v>
      </c>
      <c r="M338" s="35" t="s">
        <v>1608</v>
      </c>
      <c r="N338" s="35" t="s">
        <v>53</v>
      </c>
      <c r="O338" s="35" t="s">
        <v>55</v>
      </c>
      <c r="P338" s="35" t="s">
        <v>3874</v>
      </c>
      <c r="Q338" s="35" t="s">
        <v>3876</v>
      </c>
      <c r="R338" s="35" t="s">
        <v>293</v>
      </c>
      <c r="S338" s="35" t="s">
        <v>53</v>
      </c>
      <c r="T338" s="35" t="s">
        <v>55</v>
      </c>
      <c r="U338" s="35" t="s">
        <v>3901</v>
      </c>
      <c r="W338" s="35" t="s">
        <v>78</v>
      </c>
      <c r="X338" s="35" t="s">
        <v>3859</v>
      </c>
      <c r="Y338" s="35" t="s">
        <v>1360</v>
      </c>
      <c r="Z338" s="35" t="s">
        <v>3879</v>
      </c>
    </row>
    <row r="339" spans="1:26" ht="15" customHeight="1">
      <c r="A339" s="35" t="s">
        <v>1300</v>
      </c>
      <c r="B339" s="35" t="s">
        <v>1519</v>
      </c>
      <c r="C339" s="35" t="s">
        <v>3910</v>
      </c>
      <c r="D339" s="35">
        <f>IFERROR(IF($A339="HDC",IF(VLOOKUP($C339,hdc!$B$2:$F$1600,2,FALSE())="","",VLOOKUP($C339,hdc!$B$2:$F$1600,2,FALSE())),IF($A339="NAUTICS",IF(VLOOKUP($C339,nautics!$B$2:$F$1200,2,FALSE())="","",VLOOKUP($C339,nautics!$B$2:$F$1200,2,FALSE())),IF($A339="ST",IF(VLOOKUP($C339,st!$B$2:$F$400,2,FALSE())="","",VLOOKUP($C339,st!$B$2:$F$400,2,FALSE())),""))),"")</f>
        <v>1</v>
      </c>
      <c r="E339" s="35" t="str">
        <f>IFERROR(IF($A339="HDC",IF(VLOOKUP($C339,hdc!$B$2:$F$1600,3,FALSE())="","",VLOOKUP($C339,hdc!$B$2:$F$1600,3,FALSE())),IF($A339="NAUTICS",IF(VLOOKUP($C339,nautics!$B$2:$F$1200,3,FALSE())="","",VLOOKUP($C339,nautics!$B$2:$F$1200,3,FALSE())),IF($A339="ST",IF(VLOOKUP($C339,st!$B$2:$F$400,3,FALSE())="","",VLOOKUP($C339,st!$B$2:$F$400,3,FALSE())),""))),"")</f>
        <v/>
      </c>
      <c r="F339" s="35" t="str">
        <f>IFERROR(IF($A339="HDC",IF(VLOOKUP($C339,hdc!$B$2:$F$1600,4,FALSE())="","",VLOOKUP($C339,hdc!$B$2:$F$1600,4,FALSE())),IF($A339="NAUTICS",IF(VLOOKUP($C339,nautics!$B$2:$F$1200,4,FALSE())="","",VLOOKUP($C339,nautics!$B$2:$F$1200,4,FALSE())),IF($A339="ST",IF(VLOOKUP($C339,st!$B$2:$F$400,4,FALSE())="","",VLOOKUP($C339,st!$B$2:$F$400,4,FALSE())),""))),"")</f>
        <v/>
      </c>
      <c r="G339" s="35" t="str">
        <f>IFERROR(IF($A339="HDC",IF(VLOOKUP($C339,hdc!$B$2:$F$1600,5,FALSE())="","",VLOOKUP($C339,hdc!$B$2:$F$1600,5,FALSE())),IF($A339="NAUTICS",IF(VLOOKUP($C339,nautics!$B$2:$F$1200,5,FALSE())="","",VLOOKUP($C339,nautics!$B$2:$F$1200,5,FALSE())),IF($A339="ST",IF(VLOOKUP($C339,st!$B$2:$F$400,5,FALSE())="","",VLOOKUP($C339,st!$B$2:$F$400,5,FALSE())),""))),"")</f>
        <v/>
      </c>
      <c r="H339" s="35" t="s">
        <v>3852</v>
      </c>
      <c r="I339" s="35" t="s">
        <v>31</v>
      </c>
      <c r="J339" s="35" t="s">
        <v>2629</v>
      </c>
      <c r="K339" s="35">
        <f t="shared" si="1"/>
        <v>14</v>
      </c>
      <c r="L339" s="35" t="s">
        <v>1607</v>
      </c>
      <c r="M339" s="35" t="s">
        <v>1608</v>
      </c>
      <c r="N339" s="35" t="s">
        <v>53</v>
      </c>
      <c r="O339" s="35" t="s">
        <v>55</v>
      </c>
      <c r="P339" s="35" t="s">
        <v>3874</v>
      </c>
      <c r="Q339" s="35" t="s">
        <v>3876</v>
      </c>
      <c r="R339" s="35" t="s">
        <v>293</v>
      </c>
      <c r="S339" s="35" t="s">
        <v>53</v>
      </c>
      <c r="T339" s="35" t="s">
        <v>55</v>
      </c>
      <c r="U339" s="35" t="s">
        <v>3901</v>
      </c>
      <c r="W339" s="35" t="s">
        <v>78</v>
      </c>
      <c r="X339" s="35" t="s">
        <v>3859</v>
      </c>
      <c r="Y339" s="35" t="s">
        <v>1360</v>
      </c>
      <c r="Z339" s="35" t="s">
        <v>3879</v>
      </c>
    </row>
    <row r="340" spans="1:26" ht="15" customHeight="1">
      <c r="A340" s="35" t="s">
        <v>1300</v>
      </c>
      <c r="B340" s="35" t="s">
        <v>1519</v>
      </c>
      <c r="C340" s="35" t="s">
        <v>3917</v>
      </c>
      <c r="D340" s="35">
        <f>IFERROR(IF($A340="HDC",IF(VLOOKUP($C340,hdc!$B$2:$F$1600,2,FALSE())="","",VLOOKUP($C340,hdc!$B$2:$F$1600,2,FALSE())),IF($A340="NAUTICS",IF(VLOOKUP($C340,nautics!$B$2:$F$1200,2,FALSE())="","",VLOOKUP($C340,nautics!$B$2:$F$1200,2,FALSE())),IF($A340="ST",IF(VLOOKUP($C340,st!$B$2:$F$400,2,FALSE())="","",VLOOKUP($C340,st!$B$2:$F$400,2,FALSE())),""))),"")</f>
        <v>1</v>
      </c>
      <c r="E340" s="35" t="str">
        <f>IFERROR(IF($A340="HDC",IF(VLOOKUP($C340,hdc!$B$2:$F$1600,3,FALSE())="","",VLOOKUP($C340,hdc!$B$2:$F$1600,3,FALSE())),IF($A340="NAUTICS",IF(VLOOKUP($C340,nautics!$B$2:$F$1200,3,FALSE())="","",VLOOKUP($C340,nautics!$B$2:$F$1200,3,FALSE())),IF($A340="ST",IF(VLOOKUP($C340,st!$B$2:$F$400,3,FALSE())="","",VLOOKUP($C340,st!$B$2:$F$400,3,FALSE())),""))),"")</f>
        <v/>
      </c>
      <c r="F340" s="35" t="str">
        <f>IFERROR(IF($A340="HDC",IF(VLOOKUP($C340,hdc!$B$2:$F$1600,4,FALSE())="","",VLOOKUP($C340,hdc!$B$2:$F$1600,4,FALSE())),IF($A340="NAUTICS",IF(VLOOKUP($C340,nautics!$B$2:$F$1200,4,FALSE())="","",VLOOKUP($C340,nautics!$B$2:$F$1200,4,FALSE())),IF($A340="ST",IF(VLOOKUP($C340,st!$B$2:$F$400,4,FALSE())="","",VLOOKUP($C340,st!$B$2:$F$400,4,FALSE())),""))),"")</f>
        <v/>
      </c>
      <c r="G340" s="35" t="str">
        <f>IFERROR(IF($A340="HDC",IF(VLOOKUP($C340,hdc!$B$2:$F$1600,5,FALSE())="","",VLOOKUP($C340,hdc!$B$2:$F$1600,5,FALSE())),IF($A340="NAUTICS",IF(VLOOKUP($C340,nautics!$B$2:$F$1200,5,FALSE())="","",VLOOKUP($C340,nautics!$B$2:$F$1200,5,FALSE())),IF($A340="ST",IF(VLOOKUP($C340,st!$B$2:$F$400,5,FALSE())="","",VLOOKUP($C340,st!$B$2:$F$400,5,FALSE())),""))),"")</f>
        <v/>
      </c>
      <c r="H340" s="35" t="s">
        <v>3852</v>
      </c>
      <c r="I340" s="35" t="s">
        <v>31</v>
      </c>
      <c r="J340" s="35" t="s">
        <v>3919</v>
      </c>
      <c r="K340" s="35">
        <f t="shared" si="1"/>
        <v>21</v>
      </c>
      <c r="L340" s="35" t="s">
        <v>1558</v>
      </c>
      <c r="M340" s="35" t="s">
        <v>1559</v>
      </c>
      <c r="N340" s="35" t="s">
        <v>43</v>
      </c>
      <c r="O340" s="35" t="s">
        <v>45</v>
      </c>
      <c r="P340" s="35" t="s">
        <v>1581</v>
      </c>
      <c r="Q340" s="35" t="s">
        <v>1582</v>
      </c>
      <c r="R340" s="35" t="s">
        <v>310</v>
      </c>
      <c r="S340" s="35" t="s">
        <v>53</v>
      </c>
      <c r="T340" s="35" t="s">
        <v>55</v>
      </c>
      <c r="U340" s="35" t="s">
        <v>3923</v>
      </c>
      <c r="W340" s="35" t="s">
        <v>57</v>
      </c>
      <c r="X340" s="35" t="s">
        <v>3859</v>
      </c>
      <c r="Y340" s="35" t="s">
        <v>1563</v>
      </c>
      <c r="Z340" s="35" t="s">
        <v>1585</v>
      </c>
    </row>
    <row r="341" spans="1:26" ht="15" customHeight="1">
      <c r="A341" s="35" t="s">
        <v>1300</v>
      </c>
      <c r="B341" s="35" t="s">
        <v>1519</v>
      </c>
      <c r="C341" s="35" t="s">
        <v>3926</v>
      </c>
      <c r="D341" s="35">
        <f>IFERROR(IF($A341="HDC",IF(VLOOKUP($C341,hdc!$B$2:$F$1600,2,FALSE())="","",VLOOKUP($C341,hdc!$B$2:$F$1600,2,FALSE())),IF($A341="NAUTICS",IF(VLOOKUP($C341,nautics!$B$2:$F$1200,2,FALSE())="","",VLOOKUP($C341,nautics!$B$2:$F$1200,2,FALSE())),IF($A341="ST",IF(VLOOKUP($C341,st!$B$2:$F$400,2,FALSE())="","",VLOOKUP($C341,st!$B$2:$F$400,2,FALSE())),""))),"")</f>
        <v>1</v>
      </c>
      <c r="E341" s="35" t="str">
        <f>IFERROR(IF($A341="HDC",IF(VLOOKUP($C341,hdc!$B$2:$F$1600,3,FALSE())="","",VLOOKUP($C341,hdc!$B$2:$F$1600,3,FALSE())),IF($A341="NAUTICS",IF(VLOOKUP($C341,nautics!$B$2:$F$1200,3,FALSE())="","",VLOOKUP($C341,nautics!$B$2:$F$1200,3,FALSE())),IF($A341="ST",IF(VLOOKUP($C341,st!$B$2:$F$400,3,FALSE())="","",VLOOKUP($C341,st!$B$2:$F$400,3,FALSE())),""))),"")</f>
        <v/>
      </c>
      <c r="F341" s="35" t="str">
        <f>IFERROR(IF($A341="HDC",IF(VLOOKUP($C341,hdc!$B$2:$F$1600,4,FALSE())="","",VLOOKUP($C341,hdc!$B$2:$F$1600,4,FALSE())),IF($A341="NAUTICS",IF(VLOOKUP($C341,nautics!$B$2:$F$1200,4,FALSE())="","",VLOOKUP($C341,nautics!$B$2:$F$1200,4,FALSE())),IF($A341="ST",IF(VLOOKUP($C341,st!$B$2:$F$400,4,FALSE())="","",VLOOKUP($C341,st!$B$2:$F$400,4,FALSE())),""))),"")</f>
        <v/>
      </c>
      <c r="G341" s="35" t="str">
        <f>IFERROR(IF($A341="HDC",IF(VLOOKUP($C341,hdc!$B$2:$F$1600,5,FALSE())="","",VLOOKUP($C341,hdc!$B$2:$F$1600,5,FALSE())),IF($A341="NAUTICS",IF(VLOOKUP($C341,nautics!$B$2:$F$1200,5,FALSE())="","",VLOOKUP($C341,nautics!$B$2:$F$1200,5,FALSE())),IF($A341="ST",IF(VLOOKUP($C341,st!$B$2:$F$400,5,FALSE())="","",VLOOKUP($C341,st!$B$2:$F$400,5,FALSE())),""))),"")</f>
        <v/>
      </c>
      <c r="H341" s="35" t="s">
        <v>3852</v>
      </c>
      <c r="I341" s="35" t="s">
        <v>31</v>
      </c>
      <c r="J341" s="35" t="s">
        <v>3919</v>
      </c>
      <c r="K341" s="35">
        <f t="shared" si="1"/>
        <v>21</v>
      </c>
      <c r="L341" s="35" t="s">
        <v>1558</v>
      </c>
      <c r="M341" s="35" t="s">
        <v>1559</v>
      </c>
      <c r="N341" s="35" t="s">
        <v>43</v>
      </c>
      <c r="O341" s="35" t="s">
        <v>45</v>
      </c>
      <c r="P341" s="35" t="s">
        <v>1581</v>
      </c>
      <c r="Q341" s="35" t="s">
        <v>1582</v>
      </c>
      <c r="R341" s="35" t="s">
        <v>310</v>
      </c>
      <c r="S341" s="35" t="s">
        <v>53</v>
      </c>
      <c r="T341" s="35" t="s">
        <v>55</v>
      </c>
      <c r="U341" s="35" t="s">
        <v>3923</v>
      </c>
      <c r="W341" s="35" t="s">
        <v>57</v>
      </c>
      <c r="X341" s="35" t="s">
        <v>3859</v>
      </c>
      <c r="Y341" s="35" t="s">
        <v>1563</v>
      </c>
      <c r="Z341" s="35" t="s">
        <v>1585</v>
      </c>
    </row>
    <row r="342" spans="1:26" ht="15" customHeight="1">
      <c r="A342" s="35" t="s">
        <v>1300</v>
      </c>
      <c r="B342" s="35" t="s">
        <v>1519</v>
      </c>
      <c r="C342" s="35" t="s">
        <v>3934</v>
      </c>
      <c r="D342" s="35">
        <f>IFERROR(IF($A342="HDC",IF(VLOOKUP($C342,hdc!$B$2:$F$1600,2,FALSE())="","",VLOOKUP($C342,hdc!$B$2:$F$1600,2,FALSE())),IF($A342="NAUTICS",IF(VLOOKUP($C342,nautics!$B$2:$F$1200,2,FALSE())="","",VLOOKUP($C342,nautics!$B$2:$F$1200,2,FALSE())),IF($A342="ST",IF(VLOOKUP($C342,st!$B$2:$F$400,2,FALSE())="","",VLOOKUP($C342,st!$B$2:$F$400,2,FALSE())),""))),"")</f>
        <v>1</v>
      </c>
      <c r="E342" s="35" t="str">
        <f>IFERROR(IF($A342="HDC",IF(VLOOKUP($C342,hdc!$B$2:$F$1600,3,FALSE())="","",VLOOKUP($C342,hdc!$B$2:$F$1600,3,FALSE())),IF($A342="NAUTICS",IF(VLOOKUP($C342,nautics!$B$2:$F$1200,3,FALSE())="","",VLOOKUP($C342,nautics!$B$2:$F$1200,3,FALSE())),IF($A342="ST",IF(VLOOKUP($C342,st!$B$2:$F$400,3,FALSE())="","",VLOOKUP($C342,st!$B$2:$F$400,3,FALSE())),""))),"")</f>
        <v/>
      </c>
      <c r="F342" s="35" t="str">
        <f>IFERROR(IF($A342="HDC",IF(VLOOKUP($C342,hdc!$B$2:$F$1600,4,FALSE())="","",VLOOKUP($C342,hdc!$B$2:$F$1600,4,FALSE())),IF($A342="NAUTICS",IF(VLOOKUP($C342,nautics!$B$2:$F$1200,4,FALSE())="","",VLOOKUP($C342,nautics!$B$2:$F$1200,4,FALSE())),IF($A342="ST",IF(VLOOKUP($C342,st!$B$2:$F$400,4,FALSE())="","",VLOOKUP($C342,st!$B$2:$F$400,4,FALSE())),""))),"")</f>
        <v/>
      </c>
      <c r="G342" s="35" t="str">
        <f>IFERROR(IF($A342="HDC",IF(VLOOKUP($C342,hdc!$B$2:$F$1600,5,FALSE())="","",VLOOKUP($C342,hdc!$B$2:$F$1600,5,FALSE())),IF($A342="NAUTICS",IF(VLOOKUP($C342,nautics!$B$2:$F$1200,5,FALSE())="","",VLOOKUP($C342,nautics!$B$2:$F$1200,5,FALSE())),IF($A342="ST",IF(VLOOKUP($C342,st!$B$2:$F$400,5,FALSE())="","",VLOOKUP($C342,st!$B$2:$F$400,5,FALSE())),""))),"")</f>
        <v/>
      </c>
      <c r="H342" s="35" t="s">
        <v>3852</v>
      </c>
      <c r="I342" s="35" t="s">
        <v>31</v>
      </c>
      <c r="J342" s="35" t="s">
        <v>3937</v>
      </c>
      <c r="K342" s="35">
        <f t="shared" si="1"/>
        <v>10</v>
      </c>
      <c r="L342" s="35" t="s">
        <v>1581</v>
      </c>
      <c r="M342" s="35" t="s">
        <v>1582</v>
      </c>
      <c r="N342" s="35" t="s">
        <v>53</v>
      </c>
      <c r="O342" s="35" t="s">
        <v>55</v>
      </c>
      <c r="P342" s="35" t="s">
        <v>3938</v>
      </c>
      <c r="Q342" s="35" t="s">
        <v>3939</v>
      </c>
      <c r="R342" s="35" t="s">
        <v>152</v>
      </c>
      <c r="S342" s="35" t="s">
        <v>53</v>
      </c>
      <c r="T342" s="35" t="s">
        <v>55</v>
      </c>
      <c r="U342" s="35" t="s">
        <v>3943</v>
      </c>
      <c r="W342" s="35" t="s">
        <v>78</v>
      </c>
      <c r="X342" s="35" t="s">
        <v>3859</v>
      </c>
      <c r="Y342" s="35" t="s">
        <v>1585</v>
      </c>
      <c r="Z342" s="35" t="s">
        <v>1867</v>
      </c>
    </row>
    <row r="343" spans="1:26" ht="15" customHeight="1">
      <c r="A343" s="35" t="s">
        <v>1300</v>
      </c>
      <c r="B343" s="35" t="s">
        <v>1519</v>
      </c>
      <c r="C343" s="35" t="s">
        <v>3947</v>
      </c>
      <c r="D343" s="35">
        <f>IFERROR(IF($A343="HDC",IF(VLOOKUP($C343,hdc!$B$2:$F$1600,2,FALSE())="","",VLOOKUP($C343,hdc!$B$2:$F$1600,2,FALSE())),IF($A343="NAUTICS",IF(VLOOKUP($C343,nautics!$B$2:$F$1200,2,FALSE())="","",VLOOKUP($C343,nautics!$B$2:$F$1200,2,FALSE())),IF($A343="ST",IF(VLOOKUP($C343,st!$B$2:$F$400,2,FALSE())="","",VLOOKUP($C343,st!$B$2:$F$400,2,FALSE())),""))),"")</f>
        <v>1</v>
      </c>
      <c r="E343" s="35" t="str">
        <f>IFERROR(IF($A343="HDC",IF(VLOOKUP($C343,hdc!$B$2:$F$1600,3,FALSE())="","",VLOOKUP($C343,hdc!$B$2:$F$1600,3,FALSE())),IF($A343="NAUTICS",IF(VLOOKUP($C343,nautics!$B$2:$F$1200,3,FALSE())="","",VLOOKUP($C343,nautics!$B$2:$F$1200,3,FALSE())),IF($A343="ST",IF(VLOOKUP($C343,st!$B$2:$F$400,3,FALSE())="","",VLOOKUP($C343,st!$B$2:$F$400,3,FALSE())),""))),"")</f>
        <v/>
      </c>
      <c r="F343" s="35" t="str">
        <f>IFERROR(IF($A343="HDC",IF(VLOOKUP($C343,hdc!$B$2:$F$1600,4,FALSE())="","",VLOOKUP($C343,hdc!$B$2:$F$1600,4,FALSE())),IF($A343="NAUTICS",IF(VLOOKUP($C343,nautics!$B$2:$F$1200,4,FALSE())="","",VLOOKUP($C343,nautics!$B$2:$F$1200,4,FALSE())),IF($A343="ST",IF(VLOOKUP($C343,st!$B$2:$F$400,4,FALSE())="","",VLOOKUP($C343,st!$B$2:$F$400,4,FALSE())),""))),"")</f>
        <v/>
      </c>
      <c r="G343" s="35" t="str">
        <f>IFERROR(IF($A343="HDC",IF(VLOOKUP($C343,hdc!$B$2:$F$1600,5,FALSE())="","",VLOOKUP($C343,hdc!$B$2:$F$1600,5,FALSE())),IF($A343="NAUTICS",IF(VLOOKUP($C343,nautics!$B$2:$F$1200,5,FALSE())="","",VLOOKUP($C343,nautics!$B$2:$F$1200,5,FALSE())),IF($A343="ST",IF(VLOOKUP($C343,st!$B$2:$F$400,5,FALSE())="","",VLOOKUP($C343,st!$B$2:$F$400,5,FALSE())),""))),"")</f>
        <v/>
      </c>
      <c r="H343" s="35" t="s">
        <v>3852</v>
      </c>
      <c r="I343" s="35" t="s">
        <v>31</v>
      </c>
      <c r="J343" s="35" t="s">
        <v>3937</v>
      </c>
      <c r="K343" s="35">
        <f t="shared" si="1"/>
        <v>10</v>
      </c>
      <c r="L343" s="35" t="s">
        <v>1581</v>
      </c>
      <c r="M343" s="35" t="s">
        <v>1582</v>
      </c>
      <c r="N343" s="35" t="s">
        <v>53</v>
      </c>
      <c r="O343" s="35" t="s">
        <v>55</v>
      </c>
      <c r="P343" s="35" t="s">
        <v>3938</v>
      </c>
      <c r="Q343" s="35" t="s">
        <v>3939</v>
      </c>
      <c r="R343" s="35" t="s">
        <v>152</v>
      </c>
      <c r="S343" s="35" t="s">
        <v>53</v>
      </c>
      <c r="T343" s="35" t="s">
        <v>55</v>
      </c>
      <c r="U343" s="35" t="s">
        <v>3943</v>
      </c>
      <c r="W343" s="35" t="s">
        <v>78</v>
      </c>
      <c r="X343" s="35" t="s">
        <v>3859</v>
      </c>
      <c r="Y343" s="35" t="s">
        <v>1585</v>
      </c>
      <c r="Z343" s="35" t="s">
        <v>1867</v>
      </c>
    </row>
    <row r="344" spans="1:26" ht="15" customHeight="1">
      <c r="A344" s="35" t="s">
        <v>1300</v>
      </c>
      <c r="B344" s="35" t="s">
        <v>1519</v>
      </c>
      <c r="C344" s="35" t="s">
        <v>3952</v>
      </c>
      <c r="D344" s="35">
        <f>IFERROR(IF($A344="HDC",IF(VLOOKUP($C344,hdc!$B$2:$F$1600,2,FALSE())="","",VLOOKUP($C344,hdc!$B$2:$F$1600,2,FALSE())),IF($A344="NAUTICS",IF(VLOOKUP($C344,nautics!$B$2:$F$1200,2,FALSE())="","",VLOOKUP($C344,nautics!$B$2:$F$1200,2,FALSE())),IF($A344="ST",IF(VLOOKUP($C344,st!$B$2:$F$400,2,FALSE())="","",VLOOKUP($C344,st!$B$2:$F$400,2,FALSE())),""))),"")</f>
        <v>1</v>
      </c>
      <c r="E344" s="35" t="str">
        <f>IFERROR(IF($A344="HDC",IF(VLOOKUP($C344,hdc!$B$2:$F$1600,3,FALSE())="","",VLOOKUP($C344,hdc!$B$2:$F$1600,3,FALSE())),IF($A344="NAUTICS",IF(VLOOKUP($C344,nautics!$B$2:$F$1200,3,FALSE())="","",VLOOKUP($C344,nautics!$B$2:$F$1200,3,FALSE())),IF($A344="ST",IF(VLOOKUP($C344,st!$B$2:$F$400,3,FALSE())="","",VLOOKUP($C344,st!$B$2:$F$400,3,FALSE())),""))),"")</f>
        <v/>
      </c>
      <c r="F344" s="35" t="str">
        <f>IFERROR(IF($A344="HDC",IF(VLOOKUP($C344,hdc!$B$2:$F$1600,4,FALSE())="","",VLOOKUP($C344,hdc!$B$2:$F$1600,4,FALSE())),IF($A344="NAUTICS",IF(VLOOKUP($C344,nautics!$B$2:$F$1200,4,FALSE())="","",VLOOKUP($C344,nautics!$B$2:$F$1200,4,FALSE())),IF($A344="ST",IF(VLOOKUP($C344,st!$B$2:$F$400,4,FALSE())="","",VLOOKUP($C344,st!$B$2:$F$400,4,FALSE())),""))),"")</f>
        <v/>
      </c>
      <c r="G344" s="35" t="str">
        <f>IFERROR(IF($A344="HDC",IF(VLOOKUP($C344,hdc!$B$2:$F$1600,5,FALSE())="","",VLOOKUP($C344,hdc!$B$2:$F$1600,5,FALSE())),IF($A344="NAUTICS",IF(VLOOKUP($C344,nautics!$B$2:$F$1200,5,FALSE())="","",VLOOKUP($C344,nautics!$B$2:$F$1200,5,FALSE())),IF($A344="ST",IF(VLOOKUP($C344,st!$B$2:$F$400,5,FALSE())="","",VLOOKUP($C344,st!$B$2:$F$400,5,FALSE())),""))),"")</f>
        <v/>
      </c>
      <c r="H344" s="35" t="s">
        <v>3852</v>
      </c>
      <c r="I344" s="35" t="s">
        <v>31</v>
      </c>
      <c r="J344" s="35" t="s">
        <v>3937</v>
      </c>
      <c r="K344" s="35">
        <f t="shared" si="1"/>
        <v>10</v>
      </c>
      <c r="L344" s="35" t="s">
        <v>1581</v>
      </c>
      <c r="M344" s="35" t="s">
        <v>1582</v>
      </c>
      <c r="N344" s="35" t="s">
        <v>53</v>
      </c>
      <c r="O344" s="35" t="s">
        <v>55</v>
      </c>
      <c r="P344" s="35" t="s">
        <v>3938</v>
      </c>
      <c r="Q344" s="35" t="s">
        <v>3939</v>
      </c>
      <c r="R344" s="35" t="s">
        <v>152</v>
      </c>
      <c r="S344" s="35" t="s">
        <v>53</v>
      </c>
      <c r="T344" s="35" t="s">
        <v>55</v>
      </c>
      <c r="U344" s="35" t="s">
        <v>3943</v>
      </c>
      <c r="W344" s="35" t="s">
        <v>78</v>
      </c>
      <c r="X344" s="35" t="s">
        <v>3859</v>
      </c>
      <c r="Y344" s="35" t="s">
        <v>1585</v>
      </c>
      <c r="Z344" s="35" t="s">
        <v>1867</v>
      </c>
    </row>
    <row r="345" spans="1:26" ht="15" customHeight="1">
      <c r="A345" s="35" t="s">
        <v>1300</v>
      </c>
      <c r="B345" s="35" t="s">
        <v>1519</v>
      </c>
      <c r="C345" s="35" t="s">
        <v>3958</v>
      </c>
      <c r="D345" s="35">
        <f>IFERROR(IF($A345="HDC",IF(VLOOKUP($C345,hdc!$B$2:$F$1600,2,FALSE())="","",VLOOKUP($C345,hdc!$B$2:$F$1600,2,FALSE())),IF($A345="NAUTICS",IF(VLOOKUP($C345,nautics!$B$2:$F$1200,2,FALSE())="","",VLOOKUP($C345,nautics!$B$2:$F$1200,2,FALSE())),IF($A345="ST",IF(VLOOKUP($C345,st!$B$2:$F$400,2,FALSE())="","",VLOOKUP($C345,st!$B$2:$F$400,2,FALSE())),""))),"")</f>
        <v>1</v>
      </c>
      <c r="E345" s="35" t="str">
        <f>IFERROR(IF($A345="HDC",IF(VLOOKUP($C345,hdc!$B$2:$F$1600,3,FALSE())="","",VLOOKUP($C345,hdc!$B$2:$F$1600,3,FALSE())),IF($A345="NAUTICS",IF(VLOOKUP($C345,nautics!$B$2:$F$1200,3,FALSE())="","",VLOOKUP($C345,nautics!$B$2:$F$1200,3,FALSE())),IF($A345="ST",IF(VLOOKUP($C345,st!$B$2:$F$400,3,FALSE())="","",VLOOKUP($C345,st!$B$2:$F$400,3,FALSE())),""))),"")</f>
        <v/>
      </c>
      <c r="F345" s="35" t="str">
        <f>IFERROR(IF($A345="HDC",IF(VLOOKUP($C345,hdc!$B$2:$F$1600,4,FALSE())="","",VLOOKUP($C345,hdc!$B$2:$F$1600,4,FALSE())),IF($A345="NAUTICS",IF(VLOOKUP($C345,nautics!$B$2:$F$1200,4,FALSE())="","",VLOOKUP($C345,nautics!$B$2:$F$1200,4,FALSE())),IF($A345="ST",IF(VLOOKUP($C345,st!$B$2:$F$400,4,FALSE())="","",VLOOKUP($C345,st!$B$2:$F$400,4,FALSE())),""))),"")</f>
        <v/>
      </c>
      <c r="G345" s="35" t="str">
        <f>IFERROR(IF($A345="HDC",IF(VLOOKUP($C345,hdc!$B$2:$F$1600,5,FALSE())="","",VLOOKUP($C345,hdc!$B$2:$F$1600,5,FALSE())),IF($A345="NAUTICS",IF(VLOOKUP($C345,nautics!$B$2:$F$1200,5,FALSE())="","",VLOOKUP($C345,nautics!$B$2:$F$1200,5,FALSE())),IF($A345="ST",IF(VLOOKUP($C345,st!$B$2:$F$400,5,FALSE())="","",VLOOKUP($C345,st!$B$2:$F$400,5,FALSE())),""))),"")</f>
        <v/>
      </c>
      <c r="H345" s="35" t="s">
        <v>3852</v>
      </c>
      <c r="I345" s="35" t="s">
        <v>31</v>
      </c>
      <c r="J345" s="35" t="s">
        <v>3960</v>
      </c>
      <c r="K345" s="35">
        <f t="shared" si="1"/>
        <v>12</v>
      </c>
      <c r="L345" s="35" t="s">
        <v>1625</v>
      </c>
      <c r="M345" s="35" t="s">
        <v>1626</v>
      </c>
      <c r="N345" s="35" t="s">
        <v>53</v>
      </c>
      <c r="O345" s="35" t="s">
        <v>55</v>
      </c>
      <c r="P345" s="35" t="s">
        <v>3938</v>
      </c>
      <c r="Q345" s="35" t="s">
        <v>3939</v>
      </c>
      <c r="R345" s="35" t="s">
        <v>152</v>
      </c>
      <c r="S345" s="35" t="s">
        <v>53</v>
      </c>
      <c r="T345" s="35" t="s">
        <v>55</v>
      </c>
      <c r="U345" s="35" t="s">
        <v>3963</v>
      </c>
      <c r="W345" s="35" t="s">
        <v>78</v>
      </c>
      <c r="X345" s="35" t="s">
        <v>3859</v>
      </c>
      <c r="Y345" s="35" t="s">
        <v>1518</v>
      </c>
      <c r="Z345" s="35" t="s">
        <v>1867</v>
      </c>
    </row>
    <row r="346" spans="1:26" ht="15" customHeight="1">
      <c r="A346" s="35" t="s">
        <v>1300</v>
      </c>
      <c r="B346" s="35" t="s">
        <v>1519</v>
      </c>
      <c r="C346" s="35" t="s">
        <v>3967</v>
      </c>
      <c r="D346" s="35">
        <f>IFERROR(IF($A346="HDC",IF(VLOOKUP($C346,hdc!$B$2:$F$1600,2,FALSE())="","",VLOOKUP($C346,hdc!$B$2:$F$1600,2,FALSE())),IF($A346="NAUTICS",IF(VLOOKUP($C346,nautics!$B$2:$F$1200,2,FALSE())="","",VLOOKUP($C346,nautics!$B$2:$F$1200,2,FALSE())),IF($A346="ST",IF(VLOOKUP($C346,st!$B$2:$F$400,2,FALSE())="","",VLOOKUP($C346,st!$B$2:$F$400,2,FALSE())),""))),"")</f>
        <v>1</v>
      </c>
      <c r="E346" s="35" t="str">
        <f>IFERROR(IF($A346="HDC",IF(VLOOKUP($C346,hdc!$B$2:$F$1600,3,FALSE())="","",VLOOKUP($C346,hdc!$B$2:$F$1600,3,FALSE())),IF($A346="NAUTICS",IF(VLOOKUP($C346,nautics!$B$2:$F$1200,3,FALSE())="","",VLOOKUP($C346,nautics!$B$2:$F$1200,3,FALSE())),IF($A346="ST",IF(VLOOKUP($C346,st!$B$2:$F$400,3,FALSE())="","",VLOOKUP($C346,st!$B$2:$F$400,3,FALSE())),""))),"")</f>
        <v/>
      </c>
      <c r="F346" s="35" t="str">
        <f>IFERROR(IF($A346="HDC",IF(VLOOKUP($C346,hdc!$B$2:$F$1600,4,FALSE())="","",VLOOKUP($C346,hdc!$B$2:$F$1600,4,FALSE())),IF($A346="NAUTICS",IF(VLOOKUP($C346,nautics!$B$2:$F$1200,4,FALSE())="","",VLOOKUP($C346,nautics!$B$2:$F$1200,4,FALSE())),IF($A346="ST",IF(VLOOKUP($C346,st!$B$2:$F$400,4,FALSE())="","",VLOOKUP($C346,st!$B$2:$F$400,4,FALSE())),""))),"")</f>
        <v/>
      </c>
      <c r="G346" s="35" t="str">
        <f>IFERROR(IF($A346="HDC",IF(VLOOKUP($C346,hdc!$B$2:$F$1600,5,FALSE())="","",VLOOKUP($C346,hdc!$B$2:$F$1600,5,FALSE())),IF($A346="NAUTICS",IF(VLOOKUP($C346,nautics!$B$2:$F$1200,5,FALSE())="","",VLOOKUP($C346,nautics!$B$2:$F$1200,5,FALSE())),IF($A346="ST",IF(VLOOKUP($C346,st!$B$2:$F$400,5,FALSE())="","",VLOOKUP($C346,st!$B$2:$F$400,5,FALSE())),""))),"")</f>
        <v/>
      </c>
      <c r="H346" s="35" t="s">
        <v>3852</v>
      </c>
      <c r="I346" s="35" t="s">
        <v>31</v>
      </c>
      <c r="J346" s="35" t="s">
        <v>3960</v>
      </c>
      <c r="K346" s="35">
        <f t="shared" si="1"/>
        <v>12</v>
      </c>
      <c r="L346" s="35" t="s">
        <v>1625</v>
      </c>
      <c r="M346" s="35" t="s">
        <v>1626</v>
      </c>
      <c r="N346" s="35" t="s">
        <v>53</v>
      </c>
      <c r="O346" s="35" t="s">
        <v>55</v>
      </c>
      <c r="P346" s="35" t="s">
        <v>3938</v>
      </c>
      <c r="Q346" s="35" t="s">
        <v>3939</v>
      </c>
      <c r="R346" s="35" t="s">
        <v>152</v>
      </c>
      <c r="S346" s="35" t="s">
        <v>53</v>
      </c>
      <c r="T346" s="35" t="s">
        <v>55</v>
      </c>
      <c r="U346" s="35" t="s">
        <v>3963</v>
      </c>
      <c r="W346" s="35" t="s">
        <v>78</v>
      </c>
      <c r="X346" s="35" t="s">
        <v>3859</v>
      </c>
      <c r="Y346" s="35" t="s">
        <v>1518</v>
      </c>
      <c r="Z346" s="35" t="s">
        <v>1867</v>
      </c>
    </row>
    <row r="347" spans="1:26" ht="15" customHeight="1">
      <c r="A347" s="35" t="s">
        <v>1300</v>
      </c>
      <c r="B347" s="35" t="s">
        <v>1519</v>
      </c>
      <c r="C347" s="35" t="s">
        <v>3974</v>
      </c>
      <c r="D347" s="35">
        <f>IFERROR(IF($A347="HDC",IF(VLOOKUP($C347,hdc!$B$2:$F$1600,2,FALSE())="","",VLOOKUP($C347,hdc!$B$2:$F$1600,2,FALSE())),IF($A347="NAUTICS",IF(VLOOKUP($C347,nautics!$B$2:$F$1200,2,FALSE())="","",VLOOKUP($C347,nautics!$B$2:$F$1200,2,FALSE())),IF($A347="ST",IF(VLOOKUP($C347,st!$B$2:$F$400,2,FALSE())="","",VLOOKUP($C347,st!$B$2:$F$400,2,FALSE())),""))),"")</f>
        <v>1</v>
      </c>
      <c r="E347" s="35" t="str">
        <f>IFERROR(IF($A347="HDC",IF(VLOOKUP($C347,hdc!$B$2:$F$1600,3,FALSE())="","",VLOOKUP($C347,hdc!$B$2:$F$1600,3,FALSE())),IF($A347="NAUTICS",IF(VLOOKUP($C347,nautics!$B$2:$F$1200,3,FALSE())="","",VLOOKUP($C347,nautics!$B$2:$F$1200,3,FALSE())),IF($A347="ST",IF(VLOOKUP($C347,st!$B$2:$F$400,3,FALSE())="","",VLOOKUP($C347,st!$B$2:$F$400,3,FALSE())),""))),"")</f>
        <v/>
      </c>
      <c r="F347" s="35" t="str">
        <f>IFERROR(IF($A347="HDC",IF(VLOOKUP($C347,hdc!$B$2:$F$1600,4,FALSE())="","",VLOOKUP($C347,hdc!$B$2:$F$1600,4,FALSE())),IF($A347="NAUTICS",IF(VLOOKUP($C347,nautics!$B$2:$F$1200,4,FALSE())="","",VLOOKUP($C347,nautics!$B$2:$F$1200,4,FALSE())),IF($A347="ST",IF(VLOOKUP($C347,st!$B$2:$F$400,4,FALSE())="","",VLOOKUP($C347,st!$B$2:$F$400,4,FALSE())),""))),"")</f>
        <v/>
      </c>
      <c r="G347" s="35" t="str">
        <f>IFERROR(IF($A347="HDC",IF(VLOOKUP($C347,hdc!$B$2:$F$1600,5,FALSE())="","",VLOOKUP($C347,hdc!$B$2:$F$1600,5,FALSE())),IF($A347="NAUTICS",IF(VLOOKUP($C347,nautics!$B$2:$F$1200,5,FALSE())="","",VLOOKUP($C347,nautics!$B$2:$F$1200,5,FALSE())),IF($A347="ST",IF(VLOOKUP($C347,st!$B$2:$F$400,5,FALSE())="","",VLOOKUP($C347,st!$B$2:$F$400,5,FALSE())),""))),"")</f>
        <v/>
      </c>
      <c r="H347" s="35" t="s">
        <v>3852</v>
      </c>
      <c r="I347" s="35" t="s">
        <v>31</v>
      </c>
      <c r="J347" s="35" t="s">
        <v>3960</v>
      </c>
      <c r="K347" s="35">
        <f t="shared" si="1"/>
        <v>12</v>
      </c>
      <c r="L347" s="35" t="s">
        <v>1625</v>
      </c>
      <c r="M347" s="35" t="s">
        <v>1626</v>
      </c>
      <c r="N347" s="35" t="s">
        <v>53</v>
      </c>
      <c r="O347" s="35" t="s">
        <v>55</v>
      </c>
      <c r="P347" s="35" t="s">
        <v>3938</v>
      </c>
      <c r="Q347" s="35" t="s">
        <v>3939</v>
      </c>
      <c r="R347" s="35" t="s">
        <v>152</v>
      </c>
      <c r="S347" s="35" t="s">
        <v>53</v>
      </c>
      <c r="T347" s="35" t="s">
        <v>55</v>
      </c>
      <c r="U347" s="35" t="s">
        <v>3963</v>
      </c>
      <c r="W347" s="35" t="s">
        <v>78</v>
      </c>
      <c r="X347" s="35" t="s">
        <v>3859</v>
      </c>
      <c r="Y347" s="35" t="s">
        <v>1518</v>
      </c>
      <c r="Z347" s="35" t="s">
        <v>1867</v>
      </c>
    </row>
    <row r="348" spans="1:26" ht="15" customHeight="1">
      <c r="A348" s="35" t="s">
        <v>1300</v>
      </c>
      <c r="B348" s="35" t="s">
        <v>1519</v>
      </c>
      <c r="C348" s="35" t="s">
        <v>3981</v>
      </c>
      <c r="D348" s="35">
        <f>IFERROR(IF($A348="HDC",IF(VLOOKUP($C348,hdc!$B$2:$F$1600,2,FALSE())="","",VLOOKUP($C348,hdc!$B$2:$F$1600,2,FALSE())),IF($A348="NAUTICS",IF(VLOOKUP($C348,nautics!$B$2:$F$1200,2,FALSE())="","",VLOOKUP($C348,nautics!$B$2:$F$1200,2,FALSE())),IF($A348="ST",IF(VLOOKUP($C348,st!$B$2:$F$400,2,FALSE())="","",VLOOKUP($C348,st!$B$2:$F$400,2,FALSE())),""))),"")</f>
        <v>1</v>
      </c>
      <c r="E348" s="35" t="str">
        <f>IFERROR(IF($A348="HDC",IF(VLOOKUP($C348,hdc!$B$2:$F$1600,3,FALSE())="","",VLOOKUP($C348,hdc!$B$2:$F$1600,3,FALSE())),IF($A348="NAUTICS",IF(VLOOKUP($C348,nautics!$B$2:$F$1200,3,FALSE())="","",VLOOKUP($C348,nautics!$B$2:$F$1200,3,FALSE())),IF($A348="ST",IF(VLOOKUP($C348,st!$B$2:$F$400,3,FALSE())="","",VLOOKUP($C348,st!$B$2:$F$400,3,FALSE())),""))),"")</f>
        <v/>
      </c>
      <c r="F348" s="35" t="str">
        <f>IFERROR(IF($A348="HDC",IF(VLOOKUP($C348,hdc!$B$2:$F$1600,4,FALSE())="","",VLOOKUP($C348,hdc!$B$2:$F$1600,4,FALSE())),IF($A348="NAUTICS",IF(VLOOKUP($C348,nautics!$B$2:$F$1200,4,FALSE())="","",VLOOKUP($C348,nautics!$B$2:$F$1200,4,FALSE())),IF($A348="ST",IF(VLOOKUP($C348,st!$B$2:$F$400,4,FALSE())="","",VLOOKUP($C348,st!$B$2:$F$400,4,FALSE())),""))),"")</f>
        <v/>
      </c>
      <c r="G348" s="35" t="str">
        <f>IFERROR(IF($A348="HDC",IF(VLOOKUP($C348,hdc!$B$2:$F$1600,5,FALSE())="","",VLOOKUP($C348,hdc!$B$2:$F$1600,5,FALSE())),IF($A348="NAUTICS",IF(VLOOKUP($C348,nautics!$B$2:$F$1200,5,FALSE())="","",VLOOKUP($C348,nautics!$B$2:$F$1200,5,FALSE())),IF($A348="ST",IF(VLOOKUP($C348,st!$B$2:$F$400,5,FALSE())="","",VLOOKUP($C348,st!$B$2:$F$400,5,FALSE())),""))),"")</f>
        <v/>
      </c>
      <c r="H348" s="35" t="s">
        <v>3982</v>
      </c>
      <c r="I348" s="35" t="s">
        <v>31</v>
      </c>
      <c r="J348" s="35" t="s">
        <v>2481</v>
      </c>
      <c r="K348" s="35">
        <f t="shared" si="1"/>
        <v>11</v>
      </c>
      <c r="L348" s="35" t="s">
        <v>1558</v>
      </c>
      <c r="M348" s="35" t="s">
        <v>1559</v>
      </c>
      <c r="N348" s="35" t="s">
        <v>43</v>
      </c>
      <c r="O348" s="35" t="s">
        <v>45</v>
      </c>
      <c r="P348" s="35" t="s">
        <v>1530</v>
      </c>
      <c r="Q348" s="35" t="s">
        <v>1531</v>
      </c>
      <c r="R348" s="35" t="s">
        <v>310</v>
      </c>
      <c r="S348" s="35" t="s">
        <v>53</v>
      </c>
      <c r="T348" s="35" t="s">
        <v>55</v>
      </c>
      <c r="U348" s="35" t="s">
        <v>3856</v>
      </c>
      <c r="W348" s="35" t="s">
        <v>57</v>
      </c>
      <c r="X348" s="35" t="s">
        <v>3859</v>
      </c>
      <c r="Y348" s="35" t="s">
        <v>1563</v>
      </c>
      <c r="Z348" s="35" t="s">
        <v>267</v>
      </c>
    </row>
    <row r="349" spans="1:26" ht="15" customHeight="1">
      <c r="A349" s="35" t="s">
        <v>1300</v>
      </c>
      <c r="B349" s="35" t="s">
        <v>1519</v>
      </c>
      <c r="C349" s="35" t="s">
        <v>3988</v>
      </c>
      <c r="D349" s="35">
        <f>IFERROR(IF($A349="HDC",IF(VLOOKUP($C349,hdc!$B$2:$F$1600,2,FALSE())="","",VLOOKUP($C349,hdc!$B$2:$F$1600,2,FALSE())),IF($A349="NAUTICS",IF(VLOOKUP($C349,nautics!$B$2:$F$1200,2,FALSE())="","",VLOOKUP($C349,nautics!$B$2:$F$1200,2,FALSE())),IF($A349="ST",IF(VLOOKUP($C349,st!$B$2:$F$400,2,FALSE())="","",VLOOKUP($C349,st!$B$2:$F$400,2,FALSE())),""))),"")</f>
        <v>1</v>
      </c>
      <c r="E349" s="35" t="str">
        <f>IFERROR(IF($A349="HDC",IF(VLOOKUP($C349,hdc!$B$2:$F$1600,3,FALSE())="","",VLOOKUP($C349,hdc!$B$2:$F$1600,3,FALSE())),IF($A349="NAUTICS",IF(VLOOKUP($C349,nautics!$B$2:$F$1200,3,FALSE())="","",VLOOKUP($C349,nautics!$B$2:$F$1200,3,FALSE())),IF($A349="ST",IF(VLOOKUP($C349,st!$B$2:$F$400,3,FALSE())="","",VLOOKUP($C349,st!$B$2:$F$400,3,FALSE())),""))),"")</f>
        <v/>
      </c>
      <c r="F349" s="35" t="str">
        <f>IFERROR(IF($A349="HDC",IF(VLOOKUP($C349,hdc!$B$2:$F$1600,4,FALSE())="","",VLOOKUP($C349,hdc!$B$2:$F$1600,4,FALSE())),IF($A349="NAUTICS",IF(VLOOKUP($C349,nautics!$B$2:$F$1200,4,FALSE())="","",VLOOKUP($C349,nautics!$B$2:$F$1200,4,FALSE())),IF($A349="ST",IF(VLOOKUP($C349,st!$B$2:$F$400,4,FALSE())="","",VLOOKUP($C349,st!$B$2:$F$400,4,FALSE())),""))),"")</f>
        <v/>
      </c>
      <c r="G349" s="35" t="str">
        <f>IFERROR(IF($A349="HDC",IF(VLOOKUP($C349,hdc!$B$2:$F$1600,5,FALSE())="","",VLOOKUP($C349,hdc!$B$2:$F$1600,5,FALSE())),IF($A349="NAUTICS",IF(VLOOKUP($C349,nautics!$B$2:$F$1200,5,FALSE())="","",VLOOKUP($C349,nautics!$B$2:$F$1200,5,FALSE())),IF($A349="ST",IF(VLOOKUP($C349,st!$B$2:$F$400,5,FALSE())="","",VLOOKUP($C349,st!$B$2:$F$400,5,FALSE())),""))),"")</f>
        <v/>
      </c>
      <c r="H349" s="35" t="s">
        <v>3982</v>
      </c>
      <c r="I349" s="35" t="s">
        <v>31</v>
      </c>
      <c r="J349" s="35" t="s">
        <v>2481</v>
      </c>
      <c r="K349" s="35">
        <f t="shared" si="1"/>
        <v>11</v>
      </c>
      <c r="L349" s="35" t="s">
        <v>1558</v>
      </c>
      <c r="M349" s="35" t="s">
        <v>1559</v>
      </c>
      <c r="N349" s="35" t="s">
        <v>43</v>
      </c>
      <c r="O349" s="35" t="s">
        <v>45</v>
      </c>
      <c r="P349" s="35" t="s">
        <v>1530</v>
      </c>
      <c r="Q349" s="35" t="s">
        <v>1531</v>
      </c>
      <c r="R349" s="35" t="s">
        <v>310</v>
      </c>
      <c r="S349" s="35" t="s">
        <v>53</v>
      </c>
      <c r="T349" s="35" t="s">
        <v>55</v>
      </c>
      <c r="U349" s="35" t="s">
        <v>3856</v>
      </c>
      <c r="W349" s="35" t="s">
        <v>57</v>
      </c>
      <c r="X349" s="35" t="s">
        <v>3859</v>
      </c>
      <c r="Y349" s="35" t="s">
        <v>1563</v>
      </c>
      <c r="Z349" s="35" t="s">
        <v>267</v>
      </c>
    </row>
    <row r="350" spans="1:26" ht="15" customHeight="1">
      <c r="A350" s="35" t="s">
        <v>1300</v>
      </c>
      <c r="B350" s="35" t="s">
        <v>1519</v>
      </c>
      <c r="C350" s="35" t="s">
        <v>3991</v>
      </c>
      <c r="D350" s="35">
        <f>IFERROR(IF($A350="HDC",IF(VLOOKUP($C350,hdc!$B$2:$F$1600,2,FALSE())="","",VLOOKUP($C350,hdc!$B$2:$F$1600,2,FALSE())),IF($A350="NAUTICS",IF(VLOOKUP($C350,nautics!$B$2:$F$1200,2,FALSE())="","",VLOOKUP($C350,nautics!$B$2:$F$1200,2,FALSE())),IF($A350="ST",IF(VLOOKUP($C350,st!$B$2:$F$400,2,FALSE())="","",VLOOKUP($C350,st!$B$2:$F$400,2,FALSE())),""))),"")</f>
        <v>1</v>
      </c>
      <c r="E350" s="35" t="str">
        <f>IFERROR(IF($A350="HDC",IF(VLOOKUP($C350,hdc!$B$2:$F$1600,3,FALSE())="","",VLOOKUP($C350,hdc!$B$2:$F$1600,3,FALSE())),IF($A350="NAUTICS",IF(VLOOKUP($C350,nautics!$B$2:$F$1200,3,FALSE())="","",VLOOKUP($C350,nautics!$B$2:$F$1200,3,FALSE())),IF($A350="ST",IF(VLOOKUP($C350,st!$B$2:$F$400,3,FALSE())="","",VLOOKUP($C350,st!$B$2:$F$400,3,FALSE())),""))),"")</f>
        <v/>
      </c>
      <c r="F350" s="35" t="str">
        <f>IFERROR(IF($A350="HDC",IF(VLOOKUP($C350,hdc!$B$2:$F$1600,4,FALSE())="","",VLOOKUP($C350,hdc!$B$2:$F$1600,4,FALSE())),IF($A350="NAUTICS",IF(VLOOKUP($C350,nautics!$B$2:$F$1200,4,FALSE())="","",VLOOKUP($C350,nautics!$B$2:$F$1200,4,FALSE())),IF($A350="ST",IF(VLOOKUP($C350,st!$B$2:$F$400,4,FALSE())="","",VLOOKUP($C350,st!$B$2:$F$400,4,FALSE())),""))),"")</f>
        <v/>
      </c>
      <c r="G350" s="35" t="str">
        <f>IFERROR(IF($A350="HDC",IF(VLOOKUP($C350,hdc!$B$2:$F$1600,5,FALSE())="","",VLOOKUP($C350,hdc!$B$2:$F$1600,5,FALSE())),IF($A350="NAUTICS",IF(VLOOKUP($C350,nautics!$B$2:$F$1200,5,FALSE())="","",VLOOKUP($C350,nautics!$B$2:$F$1200,5,FALSE())),IF($A350="ST",IF(VLOOKUP($C350,st!$B$2:$F$400,5,FALSE())="","",VLOOKUP($C350,st!$B$2:$F$400,5,FALSE())),""))),"")</f>
        <v/>
      </c>
      <c r="H350" s="35" t="s">
        <v>3982</v>
      </c>
      <c r="I350" s="35" t="s">
        <v>31</v>
      </c>
      <c r="J350" s="35" t="s">
        <v>3992</v>
      </c>
      <c r="K350" s="35">
        <f t=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/v>
      </c>
      <c r="P350" s="35" t="s">
        <v>3993</v>
      </c>
      <c r="Q350" s="35" t="s">
        <v>3994</v>
      </c>
      <c r="R350" s="35" t="s">
        <v>52</v>
      </c>
      <c r="S350" s="35" t="s">
        <v>1050</v>
      </c>
      <c r="T350" s="35" t="s">
        <v>718</v>
      </c>
      <c r="U350" s="35" t="s">
        <v>3995</v>
      </c>
      <c r="W350" s="35" t="s">
        <v>57</v>
      </c>
      <c r="X350" s="35" t="s">
        <v>3859</v>
      </c>
      <c r="Y350" s="35" t="s">
        <v>267</v>
      </c>
      <c r="Z350" s="35" t="s">
        <v>3996</v>
      </c>
    </row>
    <row r="351" spans="1:26" ht="15" customHeight="1">
      <c r="A351" s="35" t="s">
        <v>1300</v>
      </c>
      <c r="B351" s="35" t="s">
        <v>1519</v>
      </c>
      <c r="C351" s="35" t="s">
        <v>3997</v>
      </c>
      <c r="D351" s="35">
        <f>IFERROR(IF($A351="HDC",IF(VLOOKUP($C351,hdc!$B$2:$F$1600,2,FALSE())="","",VLOOKUP($C351,hdc!$B$2:$F$1600,2,FALSE())),IF($A351="NAUTICS",IF(VLOOKUP($C351,nautics!$B$2:$F$1200,2,FALSE())="","",VLOOKUP($C351,nautics!$B$2:$F$1200,2,FALSE())),IF($A351="ST",IF(VLOOKUP($C351,st!$B$2:$F$400,2,FALSE())="","",VLOOKUP($C351,st!$B$2:$F$400,2,FALSE())),""))),"")</f>
        <v>1</v>
      </c>
      <c r="E351" s="35" t="str">
        <f>IFERROR(IF($A351="HDC",IF(VLOOKUP($C351,hdc!$B$2:$F$1600,3,FALSE())="","",VLOOKUP($C351,hdc!$B$2:$F$1600,3,FALSE())),IF($A351="NAUTICS",IF(VLOOKUP($C351,nautics!$B$2:$F$1200,3,FALSE())="","",VLOOKUP($C351,nautics!$B$2:$F$1200,3,FALSE())),IF($A351="ST",IF(VLOOKUP($C351,st!$B$2:$F$400,3,FALSE())="","",VLOOKUP($C351,st!$B$2:$F$400,3,FALSE())),""))),"")</f>
        <v/>
      </c>
      <c r="F351" s="35" t="str">
        <f>IFERROR(IF($A351="HDC",IF(VLOOKUP($C351,hdc!$B$2:$F$1600,4,FALSE())="","",VLOOKUP($C351,hdc!$B$2:$F$1600,4,FALSE())),IF($A351="NAUTICS",IF(VLOOKUP($C351,nautics!$B$2:$F$1200,4,FALSE())="","",VLOOKUP($C351,nautics!$B$2:$F$1200,4,FALSE())),IF($A351="ST",IF(VLOOKUP($C351,st!$B$2:$F$400,4,FALSE())="","",VLOOKUP($C351,st!$B$2:$F$400,4,FALSE())),""))),"")</f>
        <v/>
      </c>
      <c r="G351" s="35" t="str">
        <f>IFERROR(IF($A351="HDC",IF(VLOOKUP($C351,hdc!$B$2:$F$1600,5,FALSE())="","",VLOOKUP($C351,hdc!$B$2:$F$1600,5,FALSE())),IF($A351="NAUTICS",IF(VLOOKUP($C351,nautics!$B$2:$F$1200,5,FALSE())="","",VLOOKUP($C351,nautics!$B$2:$F$1200,5,FALSE())),IF($A351="ST",IF(VLOOKUP($C351,st!$B$2:$F$400,5,FALSE())="","",VLOOKUP($C351,st!$B$2:$F$400,5,FALSE())),""))),"")</f>
        <v/>
      </c>
      <c r="H351" s="35" t="s">
        <v>3982</v>
      </c>
      <c r="I351" s="35" t="s">
        <v>31</v>
      </c>
      <c r="J351" s="35" t="s">
        <v>3992</v>
      </c>
      <c r="K351" s="35">
        <f t="shared" si="1"/>
        <v>11</v>
      </c>
      <c r="L351" s="35" t="s">
        <v>1530</v>
      </c>
      <c r="M351" s="35" t="s">
        <v>1531</v>
      </c>
      <c r="N351" s="35" t="s">
        <v>53</v>
      </c>
      <c r="O351" s="35" t="s">
        <v>55</v>
      </c>
      <c r="P351" s="35" t="s">
        <v>3993</v>
      </c>
      <c r="Q351" s="35" t="s">
        <v>3994</v>
      </c>
      <c r="R351" s="35" t="s">
        <v>52</v>
      </c>
      <c r="S351" s="35" t="s">
        <v>1050</v>
      </c>
      <c r="T351" s="35" t="s">
        <v>718</v>
      </c>
      <c r="U351" s="35" t="s">
        <v>3995</v>
      </c>
      <c r="W351" s="35" t="s">
        <v>57</v>
      </c>
      <c r="X351" s="35" t="s">
        <v>3859</v>
      </c>
      <c r="Y351" s="35" t="s">
        <v>267</v>
      </c>
      <c r="Z351" s="35" t="s">
        <v>3996</v>
      </c>
    </row>
    <row r="352" spans="1:26" ht="15" customHeight="1">
      <c r="A352" s="35" t="s">
        <v>1300</v>
      </c>
      <c r="B352" s="35" t="s">
        <v>1519</v>
      </c>
      <c r="C352" s="35" t="s">
        <v>4000</v>
      </c>
      <c r="D352" s="35">
        <f>IFERROR(IF($A352="HDC",IF(VLOOKUP($C352,hdc!$B$2:$F$1600,2,FALSE())="","",VLOOKUP($C352,hdc!$B$2:$F$1600,2,FALSE())),IF($A352="NAUTICS",IF(VLOOKUP($C352,nautics!$B$2:$F$1200,2,FALSE())="","",VLOOKUP($C352,nautics!$B$2:$F$1200,2,FALSE())),IF($A352="ST",IF(VLOOKUP($C352,st!$B$2:$F$400,2,FALSE())="","",VLOOKUP($C352,st!$B$2:$F$400,2,FALSE())),""))),"")</f>
        <v>1</v>
      </c>
      <c r="E352" s="35" t="str">
        <f>IFERROR(IF($A352="HDC",IF(VLOOKUP($C352,hdc!$B$2:$F$1600,3,FALSE())="","",VLOOKUP($C352,hdc!$B$2:$F$1600,3,FALSE())),IF($A352="NAUTICS",IF(VLOOKUP($C352,nautics!$B$2:$F$1200,3,FALSE())="","",VLOOKUP($C352,nautics!$B$2:$F$1200,3,FALSE())),IF($A352="ST",IF(VLOOKUP($C352,st!$B$2:$F$400,3,FALSE())="","",VLOOKUP($C352,st!$B$2:$F$400,3,FALSE())),""))),"")</f>
        <v/>
      </c>
      <c r="F352" s="35" t="str">
        <f>IFERROR(IF($A352="HDC",IF(VLOOKUP($C352,hdc!$B$2:$F$1600,4,FALSE())="","",VLOOKUP($C352,hdc!$B$2:$F$1600,4,FALSE())),IF($A352="NAUTICS",IF(VLOOKUP($C352,nautics!$B$2:$F$1200,4,FALSE())="","",VLOOKUP($C352,nautics!$B$2:$F$1200,4,FALSE())),IF($A352="ST",IF(VLOOKUP($C352,st!$B$2:$F$400,4,FALSE())="","",VLOOKUP($C352,st!$B$2:$F$400,4,FALSE())),""))),"")</f>
        <v/>
      </c>
      <c r="G352" s="35" t="str">
        <f>IFERROR(IF($A352="HDC",IF(VLOOKUP($C352,hdc!$B$2:$F$1600,5,FALSE())="","",VLOOKUP($C352,hdc!$B$2:$F$1600,5,FALSE())),IF($A352="NAUTICS",IF(VLOOKUP($C352,nautics!$B$2:$F$1200,5,FALSE())="","",VLOOKUP($C352,nautics!$B$2:$F$1200,5,FALSE())),IF($A352="ST",IF(VLOOKUP($C352,st!$B$2:$F$400,5,FALSE())="","",VLOOKUP($C352,st!$B$2:$F$400,5,FALSE())),""))),"")</f>
        <v/>
      </c>
      <c r="H352" s="35" t="s">
        <v>3982</v>
      </c>
      <c r="I352" s="35" t="s">
        <v>31</v>
      </c>
      <c r="J352" s="35" t="s">
        <v>3992</v>
      </c>
      <c r="K352" s="35">
        <f t="shared" si="1"/>
        <v>11</v>
      </c>
      <c r="L352" s="35" t="s">
        <v>1530</v>
      </c>
      <c r="M352" s="35" t="s">
        <v>1531</v>
      </c>
      <c r="N352" s="35" t="s">
        <v>53</v>
      </c>
      <c r="O352" s="35" t="s">
        <v>55</v>
      </c>
      <c r="P352" s="35" t="s">
        <v>3993</v>
      </c>
      <c r="Q352" s="35" t="s">
        <v>3994</v>
      </c>
      <c r="R352" s="35" t="s">
        <v>52</v>
      </c>
      <c r="S352" s="35" t="s">
        <v>1050</v>
      </c>
      <c r="T352" s="35" t="s">
        <v>718</v>
      </c>
      <c r="U352" s="35" t="s">
        <v>3995</v>
      </c>
      <c r="W352" s="35" t="s">
        <v>57</v>
      </c>
      <c r="X352" s="35" t="s">
        <v>3859</v>
      </c>
      <c r="Y352" s="35" t="s">
        <v>267</v>
      </c>
      <c r="Z352" s="35" t="s">
        <v>3996</v>
      </c>
    </row>
    <row r="353" spans="1:26" ht="15" customHeight="1">
      <c r="A353" s="35" t="s">
        <v>1300</v>
      </c>
      <c r="B353" s="35" t="s">
        <v>1519</v>
      </c>
      <c r="C353" s="35" t="s">
        <v>4006</v>
      </c>
      <c r="D353" s="35">
        <f>IFERROR(IF($A353="HDC",IF(VLOOKUP($C353,hdc!$B$2:$F$1600,2,FALSE())="","",VLOOKUP($C353,hdc!$B$2:$F$1600,2,FALSE())),IF($A353="NAUTICS",IF(VLOOKUP($C353,nautics!$B$2:$F$1200,2,FALSE())="","",VLOOKUP($C353,nautics!$B$2:$F$1200,2,FALSE())),IF($A353="ST",IF(VLOOKUP($C353,st!$B$2:$F$400,2,FALSE())="","",VLOOKUP($C353,st!$B$2:$F$400,2,FALSE())),""))),"")</f>
        <v>1</v>
      </c>
      <c r="E353" s="35">
        <f>IFERROR(IF($A353="HDC",IF(VLOOKUP($C353,hdc!$B$2:$F$1600,3,FALSE())="","",VLOOKUP($C353,hdc!$B$2:$F$1600,3,FALSE())),IF($A353="NAUTICS",IF(VLOOKUP($C353,nautics!$B$2:$F$1200,3,FALSE())="","",VLOOKUP($C353,nautics!$B$2:$F$1200,3,FALSE())),IF($A353="ST",IF(VLOOKUP($C353,st!$B$2:$F$400,3,FALSE())="","",VLOOKUP($C353,st!$B$2:$F$400,3,FALSE())),""))),"")</f>
        <v>1</v>
      </c>
      <c r="F353" s="35">
        <f>IFERROR(IF($A353="HDC",IF(VLOOKUP($C353,hdc!$B$2:$F$1600,4,FALSE())="","",VLOOKUP($C353,hdc!$B$2:$F$1600,4,FALSE())),IF($A353="NAUTICS",IF(VLOOKUP($C353,nautics!$B$2:$F$1200,4,FALSE())="","",VLOOKUP($C353,nautics!$B$2:$F$1200,4,FALSE())),IF($A353="ST",IF(VLOOKUP($C353,st!$B$2:$F$400,4,FALSE())="","",VLOOKUP($C353,st!$B$2:$F$400,4,FALSE())),""))),"")</f>
        <v>1</v>
      </c>
      <c r="G353" s="35" t="str">
        <f>IFERROR(IF($A353="HDC",IF(VLOOKUP($C353,hdc!$B$2:$F$1600,5,FALSE())="","",VLOOKUP($C353,hdc!$B$2:$F$1600,5,FALSE())),IF($A353="NAUTICS",IF(VLOOKUP($C353,nautics!$B$2:$F$1200,5,FALSE())="","",VLOOKUP($C353,nautics!$B$2:$F$1200,5,FALSE())),IF($A353="ST",IF(VLOOKUP($C353,st!$B$2:$F$400,5,FALSE())="","",VLOOKUP($C353,st!$B$2:$F$400,5,FALSE())),""))),"")</f>
        <v/>
      </c>
      <c r="H353" s="35" t="s">
        <v>4008</v>
      </c>
      <c r="I353" s="35" t="s">
        <v>31</v>
      </c>
      <c r="J353" s="35" t="s">
        <v>4009</v>
      </c>
      <c r="K353" s="35">
        <f t="shared" si="1"/>
        <v>13</v>
      </c>
      <c r="L353" s="35" t="s">
        <v>3993</v>
      </c>
      <c r="M353" s="35" t="s">
        <v>3994</v>
      </c>
      <c r="N353" s="35" t="s">
        <v>1050</v>
      </c>
      <c r="O353" s="35" t="s">
        <v>718</v>
      </c>
      <c r="P353" s="35" t="s">
        <v>1662</v>
      </c>
      <c r="Q353" s="35" t="s">
        <v>1663</v>
      </c>
      <c r="R353" s="35" t="s">
        <v>52</v>
      </c>
      <c r="S353" s="35" t="s">
        <v>53</v>
      </c>
      <c r="T353" s="35" t="s">
        <v>55</v>
      </c>
      <c r="U353" s="35" t="s">
        <v>4012</v>
      </c>
      <c r="W353" s="35" t="s">
        <v>57</v>
      </c>
      <c r="X353" s="35" t="s">
        <v>59</v>
      </c>
      <c r="Y353" s="35" t="s">
        <v>3996</v>
      </c>
      <c r="Z353" s="35" t="s">
        <v>1667</v>
      </c>
    </row>
    <row r="354" spans="1:26" ht="15" customHeight="1">
      <c r="A354" s="35" t="s">
        <v>1300</v>
      </c>
      <c r="B354" s="35" t="s">
        <v>1519</v>
      </c>
      <c r="C354" s="35" t="s">
        <v>4016</v>
      </c>
      <c r="D354" s="35">
        <f>IFERROR(IF($A354="HDC",IF(VLOOKUP($C354,hdc!$B$2:$F$1600,2,FALSE())="","",VLOOKUP($C354,hdc!$B$2:$F$1600,2,FALSE())),IF($A354="NAUTICS",IF(VLOOKUP($C354,nautics!$B$2:$F$1200,2,FALSE())="","",VLOOKUP($C354,nautics!$B$2:$F$1200,2,FALSE())),IF($A354="ST",IF(VLOOKUP($C354,st!$B$2:$F$400,2,FALSE())="","",VLOOKUP($C354,st!$B$2:$F$400,2,FALSE())),""))),"")</f>
        <v>1</v>
      </c>
      <c r="E354" s="35">
        <f>IFERROR(IF($A354="HDC",IF(VLOOKUP($C354,hdc!$B$2:$F$1600,3,FALSE())="","",VLOOKUP($C354,hdc!$B$2:$F$1600,3,FALSE())),IF($A354="NAUTICS",IF(VLOOKUP($C354,nautics!$B$2:$F$1200,3,FALSE())="","",VLOOKUP($C354,nautics!$B$2:$F$1200,3,FALSE())),IF($A354="ST",IF(VLOOKUP($C354,st!$B$2:$F$400,3,FALSE())="","",VLOOKUP($C354,st!$B$2:$F$400,3,FALSE())),""))),"")</f>
        <v>1</v>
      </c>
      <c r="F354" s="35">
        <f>IFERROR(IF($A354="HDC",IF(VLOOKUP($C354,hdc!$B$2:$F$1600,4,FALSE())="","",VLOOKUP($C354,hdc!$B$2:$F$1600,4,FALSE())),IF($A354="NAUTICS",IF(VLOOKUP($C354,nautics!$B$2:$F$1200,4,FALSE())="","",VLOOKUP($C354,nautics!$B$2:$F$1200,4,FALSE())),IF($A354="ST",IF(VLOOKUP($C354,st!$B$2:$F$400,4,FALSE())="","",VLOOKUP($C354,st!$B$2:$F$400,4,FALSE())),""))),"")</f>
        <v>1</v>
      </c>
      <c r="G354" s="35" t="str">
        <f>IFERROR(IF($A354="HDC",IF(VLOOKUP($C354,hdc!$B$2:$F$1600,5,FALSE())="","",VLOOKUP($C354,hdc!$B$2:$F$1600,5,FALSE())),IF($A354="NAUTICS",IF(VLOOKUP($C354,nautics!$B$2:$F$1200,5,FALSE())="","",VLOOKUP($C354,nautics!$B$2:$F$1200,5,FALSE())),IF($A354="ST",IF(VLOOKUP($C354,st!$B$2:$F$400,5,FALSE())="","",VLOOKUP($C354,st!$B$2:$F$400,5,FALSE())),""))),"")</f>
        <v/>
      </c>
      <c r="H354" s="35" t="s">
        <v>4008</v>
      </c>
      <c r="I354" s="35" t="s">
        <v>31</v>
      </c>
      <c r="J354" s="35" t="s">
        <v>4009</v>
      </c>
      <c r="K354" s="35">
        <f t="shared" si="1"/>
        <v>13</v>
      </c>
      <c r="L354" s="35" t="s">
        <v>3993</v>
      </c>
      <c r="M354" s="35" t="s">
        <v>3994</v>
      </c>
      <c r="N354" s="35" t="s">
        <v>1050</v>
      </c>
      <c r="O354" s="35" t="s">
        <v>718</v>
      </c>
      <c r="P354" s="35" t="s">
        <v>1662</v>
      </c>
      <c r="Q354" s="35" t="s">
        <v>1663</v>
      </c>
      <c r="R354" s="35" t="s">
        <v>52</v>
      </c>
      <c r="S354" s="35" t="s">
        <v>53</v>
      </c>
      <c r="T354" s="35" t="s">
        <v>55</v>
      </c>
      <c r="U354" s="35" t="s">
        <v>4012</v>
      </c>
      <c r="W354" s="35" t="s">
        <v>57</v>
      </c>
      <c r="X354" s="35" t="s">
        <v>59</v>
      </c>
      <c r="Y354" s="35" t="s">
        <v>3996</v>
      </c>
      <c r="Z354" s="35" t="s">
        <v>1667</v>
      </c>
    </row>
    <row r="355" spans="1:26" ht="15" customHeight="1">
      <c r="A355" s="35" t="s">
        <v>1300</v>
      </c>
      <c r="B355" s="35" t="s">
        <v>1519</v>
      </c>
      <c r="C355" s="35" t="s">
        <v>4023</v>
      </c>
      <c r="D355" s="35">
        <f>IFERROR(IF($A355="HDC",IF(VLOOKUP($C355,hdc!$B$2:$F$1600,2,FALSE())="","",VLOOKUP($C355,hdc!$B$2:$F$1600,2,FALSE())),IF($A355="NAUTICS",IF(VLOOKUP($C355,nautics!$B$2:$F$1200,2,FALSE())="","",VLOOKUP($C355,nautics!$B$2:$F$1200,2,FALSE())),IF($A355="ST",IF(VLOOKUP($C355,st!$B$2:$F$400,2,FALSE())="","",VLOOKUP($C355,st!$B$2:$F$400,2,FALSE())),""))),"")</f>
        <v>1</v>
      </c>
      <c r="E355" s="35">
        <f>IFERROR(IF($A355="HDC",IF(VLOOKUP($C355,hdc!$B$2:$F$1600,3,FALSE())="","",VLOOKUP($C355,hdc!$B$2:$F$1600,3,FALSE())),IF($A355="NAUTICS",IF(VLOOKUP($C355,nautics!$B$2:$F$1200,3,FALSE())="","",VLOOKUP($C355,nautics!$B$2:$F$1200,3,FALSE())),IF($A355="ST",IF(VLOOKUP($C355,st!$B$2:$F$400,3,FALSE())="","",VLOOKUP($C355,st!$B$2:$F$400,3,FALSE())),""))),"")</f>
        <v>1</v>
      </c>
      <c r="F355" s="35">
        <f>IFERROR(IF($A355="HDC",IF(VLOOKUP($C355,hdc!$B$2:$F$1600,4,FALSE())="","",VLOOKUP($C355,hdc!$B$2:$F$1600,4,FALSE())),IF($A355="NAUTICS",IF(VLOOKUP($C355,nautics!$B$2:$F$1200,4,FALSE())="","",VLOOKUP($C355,nautics!$B$2:$F$1200,4,FALSE())),IF($A355="ST",IF(VLOOKUP($C355,st!$B$2:$F$400,4,FALSE())="","",VLOOKUP($C355,st!$B$2:$F$400,4,FALSE())),""))),"")</f>
        <v>1</v>
      </c>
      <c r="G355" s="35" t="str">
        <f>IFERROR(IF($A355="HDC",IF(VLOOKUP($C355,hdc!$B$2:$F$1600,5,FALSE())="","",VLOOKUP($C355,hdc!$B$2:$F$1600,5,FALSE())),IF($A355="NAUTICS",IF(VLOOKUP($C355,nautics!$B$2:$F$1200,5,FALSE())="","",VLOOKUP($C355,nautics!$B$2:$F$1200,5,FALSE())),IF($A355="ST",IF(VLOOKUP($C355,st!$B$2:$F$400,5,FALSE())="","",VLOOKUP($C355,st!$B$2:$F$400,5,FALSE())),""))),"")</f>
        <v/>
      </c>
      <c r="H355" s="35" t="s">
        <v>4008</v>
      </c>
      <c r="I355" s="35" t="s">
        <v>31</v>
      </c>
      <c r="J355" s="35" t="s">
        <v>4009</v>
      </c>
      <c r="K355" s="35">
        <f t="shared" si="1"/>
        <v>13</v>
      </c>
      <c r="L355" s="35" t="s">
        <v>3993</v>
      </c>
      <c r="M355" s="35" t="s">
        <v>3994</v>
      </c>
      <c r="N355" s="35" t="s">
        <v>1050</v>
      </c>
      <c r="O355" s="35" t="s">
        <v>718</v>
      </c>
      <c r="P355" s="35" t="s">
        <v>1662</v>
      </c>
      <c r="Q355" s="35" t="s">
        <v>1663</v>
      </c>
      <c r="R355" s="35" t="s">
        <v>52</v>
      </c>
      <c r="S355" s="35" t="s">
        <v>53</v>
      </c>
      <c r="T355" s="35" t="s">
        <v>55</v>
      </c>
      <c r="U355" s="35" t="s">
        <v>4012</v>
      </c>
      <c r="W355" s="35" t="s">
        <v>57</v>
      </c>
      <c r="X355" s="35" t="s">
        <v>59</v>
      </c>
      <c r="Y355" s="35" t="s">
        <v>3996</v>
      </c>
      <c r="Z355" s="35" t="s">
        <v>1667</v>
      </c>
    </row>
    <row r="356" spans="1:26" ht="15" customHeight="1">
      <c r="A356" s="35" t="s">
        <v>1300</v>
      </c>
      <c r="B356" s="35" t="s">
        <v>1519</v>
      </c>
      <c r="C356" s="35" t="s">
        <v>4027</v>
      </c>
      <c r="D356" s="35">
        <f>IFERROR(IF($A356="HDC",IF(VLOOKUP($C356,hdc!$B$2:$F$1600,2,FALSE())="","",VLOOKUP($C356,hdc!$B$2:$F$1600,2,FALSE())),IF($A356="NAUTICS",IF(VLOOKUP($C356,nautics!$B$2:$F$1200,2,FALSE())="","",VLOOKUP($C356,nautics!$B$2:$F$1200,2,FALSE())),IF($A356="ST",IF(VLOOKUP($C356,st!$B$2:$F$400,2,FALSE())="","",VLOOKUP($C356,st!$B$2:$F$400,2,FALSE())),""))),"")</f>
        <v>1</v>
      </c>
      <c r="E356" s="35">
        <f>IFERROR(IF($A356="HDC",IF(VLOOKUP($C356,hdc!$B$2:$F$1600,3,FALSE())="","",VLOOKUP($C356,hdc!$B$2:$F$1600,3,FALSE())),IF($A356="NAUTICS",IF(VLOOKUP($C356,nautics!$B$2:$F$1200,3,FALSE())="","",VLOOKUP($C356,nautics!$B$2:$F$1200,3,FALSE())),IF($A356="ST",IF(VLOOKUP($C356,st!$B$2:$F$400,3,FALSE())="","",VLOOKUP($C356,st!$B$2:$F$400,3,FALSE())),""))),"")</f>
        <v>1</v>
      </c>
      <c r="F356" s="35">
        <f>IFERROR(IF($A356="HDC",IF(VLOOKUP($C356,hdc!$B$2:$F$1600,4,FALSE())="","",VLOOKUP($C356,hdc!$B$2:$F$1600,4,FALSE())),IF($A356="NAUTICS",IF(VLOOKUP($C356,nautics!$B$2:$F$1200,4,FALSE())="","",VLOOKUP($C356,nautics!$B$2:$F$1200,4,FALSE())),IF($A356="ST",IF(VLOOKUP($C356,st!$B$2:$F$400,4,FALSE())="","",VLOOKUP($C356,st!$B$2:$F$400,4,FALSE())),""))),"")</f>
        <v>1</v>
      </c>
      <c r="G356" s="35" t="str">
        <f>IFERROR(IF($A356="HDC",IF(VLOOKUP($C356,hdc!$B$2:$F$1600,5,FALSE())="","",VLOOKUP($C356,hdc!$B$2:$F$1600,5,FALSE())),IF($A356="NAUTICS",IF(VLOOKUP($C356,nautics!$B$2:$F$1200,5,FALSE())="","",VLOOKUP($C356,nautics!$B$2:$F$1200,5,FALSE())),IF($A356="ST",IF(VLOOKUP($C356,st!$B$2:$F$400,5,FALSE())="","",VLOOKUP($C356,st!$B$2:$F$400,5,FALSE())),""))),"")</f>
        <v/>
      </c>
      <c r="H356" s="35" t="s">
        <v>4008</v>
      </c>
      <c r="I356" s="35" t="s">
        <v>31</v>
      </c>
      <c r="J356" s="35" t="s">
        <v>4029</v>
      </c>
      <c r="K356" s="35">
        <f t="shared" si="1"/>
        <v>14</v>
      </c>
      <c r="L356" s="35" t="s">
        <v>388</v>
      </c>
      <c r="M356" s="35" t="s">
        <v>390</v>
      </c>
      <c r="N356" s="35" t="s">
        <v>43</v>
      </c>
      <c r="O356" s="35" t="s">
        <v>45</v>
      </c>
      <c r="P356" s="35" t="s">
        <v>1662</v>
      </c>
      <c r="Q356" s="35" t="s">
        <v>1663</v>
      </c>
      <c r="R356" s="35" t="s">
        <v>52</v>
      </c>
      <c r="S356" s="35" t="s">
        <v>53</v>
      </c>
      <c r="T356" s="35" t="s">
        <v>55</v>
      </c>
      <c r="U356" s="35" t="s">
        <v>4030</v>
      </c>
      <c r="W356" s="35" t="s">
        <v>57</v>
      </c>
      <c r="X356" s="35" t="s">
        <v>59</v>
      </c>
      <c r="Y356" s="35" t="s">
        <v>394</v>
      </c>
      <c r="Z356" s="35" t="s">
        <v>1667</v>
      </c>
    </row>
    <row r="357" spans="1:26" ht="15" customHeight="1">
      <c r="A357" s="35" t="s">
        <v>1300</v>
      </c>
      <c r="B357" s="35" t="s">
        <v>1519</v>
      </c>
      <c r="C357" s="35" t="s">
        <v>4032</v>
      </c>
      <c r="D357" s="35">
        <f>IFERROR(IF($A357="HDC",IF(VLOOKUP($C357,hdc!$B$2:$F$1600,2,FALSE())="","",VLOOKUP($C357,hdc!$B$2:$F$1600,2,FALSE())),IF($A357="NAUTICS",IF(VLOOKUP($C357,nautics!$B$2:$F$1200,2,FALSE())="","",VLOOKUP($C357,nautics!$B$2:$F$1200,2,FALSE())),IF($A357="ST",IF(VLOOKUP($C357,st!$B$2:$F$400,2,FALSE())="","",VLOOKUP($C357,st!$B$2:$F$400,2,FALSE())),""))),"")</f>
        <v>1</v>
      </c>
      <c r="E357" s="35">
        <f>IFERROR(IF($A357="HDC",IF(VLOOKUP($C357,hdc!$B$2:$F$1600,3,FALSE())="","",VLOOKUP($C357,hdc!$B$2:$F$1600,3,FALSE())),IF($A357="NAUTICS",IF(VLOOKUP($C357,nautics!$B$2:$F$1200,3,FALSE())="","",VLOOKUP($C357,nautics!$B$2:$F$1200,3,FALSE())),IF($A357="ST",IF(VLOOKUP($C357,st!$B$2:$F$400,3,FALSE())="","",VLOOKUP($C357,st!$B$2:$F$400,3,FALSE())),""))),"")</f>
        <v>1</v>
      </c>
      <c r="F357" s="35">
        <f>IFERROR(IF($A357="HDC",IF(VLOOKUP($C357,hdc!$B$2:$F$1600,4,FALSE())="","",VLOOKUP($C357,hdc!$B$2:$F$1600,4,FALSE())),IF($A357="NAUTICS",IF(VLOOKUP($C357,nautics!$B$2:$F$1200,4,FALSE())="","",VLOOKUP($C357,nautics!$B$2:$F$1200,4,FALSE())),IF($A357="ST",IF(VLOOKUP($C357,st!$B$2:$F$400,4,FALSE())="","",VLOOKUP($C357,st!$B$2:$F$400,4,FALSE())),""))),"")</f>
        <v>1</v>
      </c>
      <c r="G357" s="35" t="str">
        <f>IFERROR(IF($A357="HDC",IF(VLOOKUP($C357,hdc!$B$2:$F$1600,5,FALSE())="","",VLOOKUP($C357,hdc!$B$2:$F$1600,5,FALSE())),IF($A357="NAUTICS",IF(VLOOKUP($C357,nautics!$B$2:$F$1200,5,FALSE())="","",VLOOKUP($C357,nautics!$B$2:$F$1200,5,FALSE())),IF($A357="ST",IF(VLOOKUP($C357,st!$B$2:$F$400,5,FALSE())="","",VLOOKUP($C357,st!$B$2:$F$400,5,FALSE())),""))),"")</f>
        <v/>
      </c>
      <c r="H357" s="35" t="s">
        <v>4008</v>
      </c>
      <c r="I357" s="35" t="s">
        <v>31</v>
      </c>
      <c r="J357" s="35" t="s">
        <v>4029</v>
      </c>
      <c r="K357" s="35">
        <f t="shared" si="1"/>
        <v>14</v>
      </c>
      <c r="L357" s="35" t="s">
        <v>388</v>
      </c>
      <c r="M357" s="35" t="s">
        <v>390</v>
      </c>
      <c r="N357" s="35" t="s">
        <v>43</v>
      </c>
      <c r="O357" s="35" t="s">
        <v>45</v>
      </c>
      <c r="P357" s="35" t="s">
        <v>1662</v>
      </c>
      <c r="Q357" s="35" t="s">
        <v>1663</v>
      </c>
      <c r="R357" s="35" t="s">
        <v>52</v>
      </c>
      <c r="S357" s="35" t="s">
        <v>53</v>
      </c>
      <c r="T357" s="35" t="s">
        <v>55</v>
      </c>
      <c r="U357" s="35" t="s">
        <v>4030</v>
      </c>
      <c r="W357" s="35" t="s">
        <v>57</v>
      </c>
      <c r="X357" s="35" t="s">
        <v>59</v>
      </c>
      <c r="Y357" s="35" t="s">
        <v>394</v>
      </c>
      <c r="Z357" s="35" t="s">
        <v>1667</v>
      </c>
    </row>
    <row r="358" spans="1:26" ht="15" customHeight="1">
      <c r="A358" s="35" t="s">
        <v>1300</v>
      </c>
      <c r="B358" s="35" t="s">
        <v>1519</v>
      </c>
      <c r="C358" s="35" t="s">
        <v>4039</v>
      </c>
      <c r="D358" s="35">
        <f>IFERROR(IF($A358="HDC",IF(VLOOKUP($C358,hdc!$B$2:$F$1600,2,FALSE())="","",VLOOKUP($C358,hdc!$B$2:$F$1600,2,FALSE())),IF($A358="NAUTICS",IF(VLOOKUP($C358,nautics!$B$2:$F$1200,2,FALSE())="","",VLOOKUP($C358,nautics!$B$2:$F$1200,2,FALSE())),IF($A358="ST",IF(VLOOKUP($C358,st!$B$2:$F$400,2,FALSE())="","",VLOOKUP($C358,st!$B$2:$F$400,2,FALSE())),""))),"")</f>
        <v>1</v>
      </c>
      <c r="E358" s="35">
        <f>IFERROR(IF($A358="HDC",IF(VLOOKUP($C358,hdc!$B$2:$F$1600,3,FALSE())="","",VLOOKUP($C358,hdc!$B$2:$F$1600,3,FALSE())),IF($A358="NAUTICS",IF(VLOOKUP($C358,nautics!$B$2:$F$1200,3,FALSE())="","",VLOOKUP($C358,nautics!$B$2:$F$1200,3,FALSE())),IF($A358="ST",IF(VLOOKUP($C358,st!$B$2:$F$400,3,FALSE())="","",VLOOKUP($C358,st!$B$2:$F$400,3,FALSE())),""))),"")</f>
        <v>1</v>
      </c>
      <c r="F358" s="35">
        <f>IFERROR(IF($A358="HDC",IF(VLOOKUP($C358,hdc!$B$2:$F$1600,4,FALSE())="","",VLOOKUP($C358,hdc!$B$2:$F$1600,4,FALSE())),IF($A358="NAUTICS",IF(VLOOKUP($C358,nautics!$B$2:$F$1200,4,FALSE())="","",VLOOKUP($C358,nautics!$B$2:$F$1200,4,FALSE())),IF($A358="ST",IF(VLOOKUP($C358,st!$B$2:$F$400,4,FALSE())="","",VLOOKUP($C358,st!$B$2:$F$400,4,FALSE())),""))),"")</f>
        <v>1</v>
      </c>
      <c r="G358" s="35" t="str">
        <f>IFERROR(IF($A358="HDC",IF(VLOOKUP($C358,hdc!$B$2:$F$1600,5,FALSE())="","",VLOOKUP($C358,hdc!$B$2:$F$1600,5,FALSE())),IF($A358="NAUTICS",IF(VLOOKUP($C358,nautics!$B$2:$F$1200,5,FALSE())="","",VLOOKUP($C358,nautics!$B$2:$F$1200,5,FALSE())),IF($A358="ST",IF(VLOOKUP($C358,st!$B$2:$F$400,5,FALSE())="","",VLOOKUP($C358,st!$B$2:$F$400,5,FALSE())),""))),"")</f>
        <v/>
      </c>
      <c r="H358" s="35" t="s">
        <v>4008</v>
      </c>
      <c r="I358" s="35" t="s">
        <v>31</v>
      </c>
      <c r="J358" s="35" t="s">
        <v>4029</v>
      </c>
      <c r="K358" s="35">
        <f t="shared" si="1"/>
        <v>14</v>
      </c>
      <c r="L358" s="35" t="s">
        <v>388</v>
      </c>
      <c r="M358" s="35" t="s">
        <v>390</v>
      </c>
      <c r="N358" s="35" t="s">
        <v>43</v>
      </c>
      <c r="O358" s="35" t="s">
        <v>45</v>
      </c>
      <c r="P358" s="35" t="s">
        <v>1662</v>
      </c>
      <c r="Q358" s="35" t="s">
        <v>1663</v>
      </c>
      <c r="R358" s="35" t="s">
        <v>52</v>
      </c>
      <c r="S358" s="35" t="s">
        <v>53</v>
      </c>
      <c r="T358" s="35" t="s">
        <v>55</v>
      </c>
      <c r="U358" s="35" t="s">
        <v>4030</v>
      </c>
      <c r="W358" s="35" t="s">
        <v>57</v>
      </c>
      <c r="X358" s="35" t="s">
        <v>59</v>
      </c>
      <c r="Y358" s="35" t="s">
        <v>394</v>
      </c>
      <c r="Z358" s="35" t="s">
        <v>1667</v>
      </c>
    </row>
    <row r="359" spans="1:26" ht="15" customHeight="1">
      <c r="A359" s="35" t="s">
        <v>1300</v>
      </c>
      <c r="B359" s="35" t="s">
        <v>1519</v>
      </c>
      <c r="C359" s="35" t="s">
        <v>4043</v>
      </c>
      <c r="D359" s="35">
        <f>IFERROR(IF($A359="HDC",IF(VLOOKUP($C359,hdc!$B$2:$F$1600,2,FALSE())="","",VLOOKUP($C359,hdc!$B$2:$F$1600,2,FALSE())),IF($A359="NAUTICS",IF(VLOOKUP($C359,nautics!$B$2:$F$1200,2,FALSE())="","",VLOOKUP($C359,nautics!$B$2:$F$1200,2,FALSE())),IF($A359="ST",IF(VLOOKUP($C359,st!$B$2:$F$400,2,FALSE())="","",VLOOKUP($C359,st!$B$2:$F$400,2,FALSE())),""))),"")</f>
        <v>1</v>
      </c>
      <c r="E359" s="35">
        <f>IFERROR(IF($A359="HDC",IF(VLOOKUP($C359,hdc!$B$2:$F$1600,3,FALSE())="","",VLOOKUP($C359,hdc!$B$2:$F$1600,3,FALSE())),IF($A359="NAUTICS",IF(VLOOKUP($C359,nautics!$B$2:$F$1200,3,FALSE())="","",VLOOKUP($C359,nautics!$B$2:$F$1200,3,FALSE())),IF($A359="ST",IF(VLOOKUP($C359,st!$B$2:$F$400,3,FALSE())="","",VLOOKUP($C359,st!$B$2:$F$400,3,FALSE())),""))),"")</f>
        <v>1</v>
      </c>
      <c r="F359" s="35">
        <f>IFERROR(IF($A359="HDC",IF(VLOOKUP($C359,hdc!$B$2:$F$1600,4,FALSE())="","",VLOOKUP($C359,hdc!$B$2:$F$1600,4,FALSE())),IF($A359="NAUTICS",IF(VLOOKUP($C359,nautics!$B$2:$F$1200,4,FALSE())="","",VLOOKUP($C359,nautics!$B$2:$F$1200,4,FALSE())),IF($A359="ST",IF(VLOOKUP($C359,st!$B$2:$F$400,4,FALSE())="","",VLOOKUP($C359,st!$B$2:$F$400,4,FALSE())),""))),"")</f>
        <v>1</v>
      </c>
      <c r="G359" s="35" t="str">
        <f>IFERROR(IF($A359="HDC",IF(VLOOKUP($C359,hdc!$B$2:$F$1600,5,FALSE())="","",VLOOKUP($C359,hdc!$B$2:$F$1600,5,FALSE())),IF($A359="NAUTICS",IF(VLOOKUP($C359,nautics!$B$2:$F$1200,5,FALSE())="","",VLOOKUP($C359,nautics!$B$2:$F$1200,5,FALSE())),IF($A359="ST",IF(VLOOKUP($C359,st!$B$2:$F$400,5,FALSE())="","",VLOOKUP($C359,st!$B$2:$F$400,5,FALSE())),""))),"")</f>
        <v/>
      </c>
      <c r="H359" s="35" t="s">
        <v>259</v>
      </c>
      <c r="I359" s="35" t="s">
        <v>31</v>
      </c>
      <c r="J359" s="35" t="s">
        <v>4044</v>
      </c>
      <c r="K359" s="35">
        <f t="shared" si="1"/>
        <v>18</v>
      </c>
      <c r="L359" s="35" t="s">
        <v>159</v>
      </c>
      <c r="M359" s="35" t="s">
        <v>160</v>
      </c>
      <c r="N359" s="35" t="s">
        <v>43</v>
      </c>
      <c r="O359" s="35" t="s">
        <v>45</v>
      </c>
      <c r="P359" s="35" t="s">
        <v>1530</v>
      </c>
      <c r="Q359" s="35" t="s">
        <v>1531</v>
      </c>
      <c r="R359" s="35" t="s">
        <v>310</v>
      </c>
      <c r="S359" s="35" t="s">
        <v>53</v>
      </c>
      <c r="T359" s="35" t="s">
        <v>55</v>
      </c>
      <c r="U359" s="35" t="s">
        <v>4047</v>
      </c>
      <c r="W359" s="35" t="s">
        <v>57</v>
      </c>
      <c r="X359" s="35" t="s">
        <v>59</v>
      </c>
      <c r="Y359" s="35" t="s">
        <v>164</v>
      </c>
      <c r="Z359" s="35" t="s">
        <v>267</v>
      </c>
    </row>
    <row r="360" spans="1:26" ht="15" customHeight="1">
      <c r="A360" s="35" t="s">
        <v>1300</v>
      </c>
      <c r="B360" s="35" t="s">
        <v>1519</v>
      </c>
      <c r="C360" s="35" t="s">
        <v>4048</v>
      </c>
      <c r="D360" s="35">
        <f>IFERROR(IF($A360="HDC",IF(VLOOKUP($C360,hdc!$B$2:$F$1600,2,FALSE())="","",VLOOKUP($C360,hdc!$B$2:$F$1600,2,FALSE())),IF($A360="NAUTICS",IF(VLOOKUP($C360,nautics!$B$2:$F$1200,2,FALSE())="","",VLOOKUP($C360,nautics!$B$2:$F$1200,2,FALSE())),IF($A360="ST",IF(VLOOKUP($C360,st!$B$2:$F$400,2,FALSE())="","",VLOOKUP($C360,st!$B$2:$F$400,2,FALSE())),""))),"")</f>
        <v>1</v>
      </c>
      <c r="E360" s="35">
        <f>IFERROR(IF($A360="HDC",IF(VLOOKUP($C360,hdc!$B$2:$F$1600,3,FALSE())="","",VLOOKUP($C360,hdc!$B$2:$F$1600,3,FALSE())),IF($A360="NAUTICS",IF(VLOOKUP($C360,nautics!$B$2:$F$1200,3,FALSE())="","",VLOOKUP($C360,nautics!$B$2:$F$1200,3,FALSE())),IF($A360="ST",IF(VLOOKUP($C360,st!$B$2:$F$400,3,FALSE())="","",VLOOKUP($C360,st!$B$2:$F$400,3,FALSE())),""))),"")</f>
        <v>1</v>
      </c>
      <c r="F360" s="35">
        <f>IFERROR(IF($A360="HDC",IF(VLOOKUP($C360,hdc!$B$2:$F$1600,4,FALSE())="","",VLOOKUP($C360,hdc!$B$2:$F$1600,4,FALSE())),IF($A360="NAUTICS",IF(VLOOKUP($C360,nautics!$B$2:$F$1200,4,FALSE())="","",VLOOKUP($C360,nautics!$B$2:$F$1200,4,FALSE())),IF($A360="ST",IF(VLOOKUP($C360,st!$B$2:$F$400,4,FALSE())="","",VLOOKUP($C360,st!$B$2:$F$400,4,FALSE())),""))),"")</f>
        <v>1</v>
      </c>
      <c r="G360" s="35" t="str">
        <f>IFERROR(IF($A360="HDC",IF(VLOOKUP($C360,hdc!$B$2:$F$1600,5,FALSE())="","",VLOOKUP($C360,hdc!$B$2:$F$1600,5,FALSE())),IF($A360="NAUTICS",IF(VLOOKUP($C360,nautics!$B$2:$F$1200,5,FALSE())="","",VLOOKUP($C360,nautics!$B$2:$F$1200,5,FALSE())),IF($A360="ST",IF(VLOOKUP($C360,st!$B$2:$F$400,5,FALSE())="","",VLOOKUP($C360,st!$B$2:$F$400,5,FALSE())),""))),"")</f>
        <v/>
      </c>
      <c r="H360" s="35" t="s">
        <v>259</v>
      </c>
      <c r="I360" s="35" t="s">
        <v>31</v>
      </c>
      <c r="J360" s="35" t="s">
        <v>4044</v>
      </c>
      <c r="K360" s="35">
        <f t="shared" si="1"/>
        <v>18</v>
      </c>
      <c r="L360" s="35" t="s">
        <v>159</v>
      </c>
      <c r="M360" s="35" t="s">
        <v>160</v>
      </c>
      <c r="N360" s="35" t="s">
        <v>43</v>
      </c>
      <c r="O360" s="35" t="s">
        <v>45</v>
      </c>
      <c r="P360" s="35" t="s">
        <v>1539</v>
      </c>
      <c r="Q360" s="35" t="s">
        <v>1540</v>
      </c>
      <c r="R360" s="35" t="s">
        <v>310</v>
      </c>
      <c r="S360" s="35" t="s">
        <v>53</v>
      </c>
      <c r="T360" s="35" t="s">
        <v>55</v>
      </c>
      <c r="U360" s="35" t="s">
        <v>4047</v>
      </c>
      <c r="W360" s="35" t="s">
        <v>57</v>
      </c>
      <c r="X360" s="35" t="s">
        <v>59</v>
      </c>
      <c r="Y360" s="35" t="s">
        <v>164</v>
      </c>
      <c r="Z360" s="35" t="s">
        <v>267</v>
      </c>
    </row>
    <row r="361" spans="1:26" ht="15" customHeight="1">
      <c r="A361" s="35" t="s">
        <v>1300</v>
      </c>
      <c r="B361" s="35" t="s">
        <v>1519</v>
      </c>
      <c r="C361" s="35" t="s">
        <v>4051</v>
      </c>
      <c r="D361" s="35">
        <f>IFERROR(IF($A361="HDC",IF(VLOOKUP($C361,hdc!$B$2:$F$1600,2,FALSE())="","",VLOOKUP($C361,hdc!$B$2:$F$1600,2,FALSE())),IF($A361="NAUTICS",IF(VLOOKUP($C361,nautics!$B$2:$F$1200,2,FALSE())="","",VLOOKUP($C361,nautics!$B$2:$F$1200,2,FALSE())),IF($A361="ST",IF(VLOOKUP($C361,st!$B$2:$F$400,2,FALSE())="","",VLOOKUP($C361,st!$B$2:$F$400,2,FALSE())),""))),"")</f>
        <v>1</v>
      </c>
      <c r="E361" s="35">
        <f>IFERROR(IF($A361="HDC",IF(VLOOKUP($C361,hdc!$B$2:$F$1600,3,FALSE())="","",VLOOKUP($C361,hdc!$B$2:$F$1600,3,FALSE())),IF($A361="NAUTICS",IF(VLOOKUP($C361,nautics!$B$2:$F$1200,3,FALSE())="","",VLOOKUP($C361,nautics!$B$2:$F$1200,3,FALSE())),IF($A361="ST",IF(VLOOKUP($C361,st!$B$2:$F$400,3,FALSE())="","",VLOOKUP($C361,st!$B$2:$F$400,3,FALSE())),""))),"")</f>
        <v>1</v>
      </c>
      <c r="F361" s="35">
        <f>IFERROR(IF($A361="HDC",IF(VLOOKUP($C361,hdc!$B$2:$F$1600,4,FALSE())="","",VLOOKUP($C361,hdc!$B$2:$F$1600,4,FALSE())),IF($A361="NAUTICS",IF(VLOOKUP($C361,nautics!$B$2:$F$1200,4,FALSE())="","",VLOOKUP($C361,nautics!$B$2:$F$1200,4,FALSE())),IF($A361="ST",IF(VLOOKUP($C361,st!$B$2:$F$400,4,FALSE())="","",VLOOKUP($C361,st!$B$2:$F$400,4,FALSE())),""))),"")</f>
        <v>1</v>
      </c>
      <c r="G361" s="35" t="str">
        <f>IFERROR(IF($A361="HDC",IF(VLOOKUP($C361,hdc!$B$2:$F$1600,5,FALSE())="","",VLOOKUP($C361,hdc!$B$2:$F$1600,5,FALSE())),IF($A361="NAUTICS",IF(VLOOKUP($C361,nautics!$B$2:$F$1200,5,FALSE())="","",VLOOKUP($C361,nautics!$B$2:$F$1200,5,FALSE())),IF($A361="ST",IF(VLOOKUP($C361,st!$B$2:$F$400,5,FALSE())="","",VLOOKUP($C361,st!$B$2:$F$400,5,FALSE())),""))),"")</f>
        <v/>
      </c>
      <c r="H361" s="35" t="s">
        <v>259</v>
      </c>
      <c r="I361" s="35" t="s">
        <v>31</v>
      </c>
      <c r="J361" s="35" t="s">
        <v>4053</v>
      </c>
      <c r="K361" s="35">
        <f t="shared" si="1"/>
        <v>27</v>
      </c>
      <c r="L361" s="35" t="s">
        <v>159</v>
      </c>
      <c r="M361" s="35" t="s">
        <v>160</v>
      </c>
      <c r="N361" s="35" t="s">
        <v>43</v>
      </c>
      <c r="O361" s="35" t="s">
        <v>45</v>
      </c>
      <c r="P361" s="35" t="s">
        <v>1581</v>
      </c>
      <c r="Q361" s="35" t="s">
        <v>1582</v>
      </c>
      <c r="R361" s="35" t="s">
        <v>310</v>
      </c>
      <c r="S361" s="35" t="s">
        <v>53</v>
      </c>
      <c r="T361" s="35" t="s">
        <v>55</v>
      </c>
      <c r="U361" s="35" t="s">
        <v>4055</v>
      </c>
      <c r="W361" s="35" t="s">
        <v>57</v>
      </c>
      <c r="X361" s="35" t="s">
        <v>59</v>
      </c>
      <c r="Y361" s="35" t="s">
        <v>164</v>
      </c>
      <c r="Z361" s="35" t="s">
        <v>1585</v>
      </c>
    </row>
    <row r="362" spans="1:26" ht="15" customHeight="1">
      <c r="A362" s="35" t="s">
        <v>1300</v>
      </c>
      <c r="B362" s="35" t="s">
        <v>1519</v>
      </c>
      <c r="C362" s="35" t="s">
        <v>4057</v>
      </c>
      <c r="D362" s="35">
        <f>IFERROR(IF($A362="HDC",IF(VLOOKUP($C362,hdc!$B$2:$F$1600,2,FALSE())="","",VLOOKUP($C362,hdc!$B$2:$F$1600,2,FALSE())),IF($A362="NAUTICS",IF(VLOOKUP($C362,nautics!$B$2:$F$1200,2,FALSE())="","",VLOOKUP($C362,nautics!$B$2:$F$1200,2,FALSE())),IF($A362="ST",IF(VLOOKUP($C362,st!$B$2:$F$400,2,FALSE())="","",VLOOKUP($C362,st!$B$2:$F$400,2,FALSE())),""))),"")</f>
        <v>1</v>
      </c>
      <c r="E362" s="35">
        <f>IFERROR(IF($A362="HDC",IF(VLOOKUP($C362,hdc!$B$2:$F$1600,3,FALSE())="","",VLOOKUP($C362,hdc!$B$2:$F$1600,3,FALSE())),IF($A362="NAUTICS",IF(VLOOKUP($C362,nautics!$B$2:$F$1200,3,FALSE())="","",VLOOKUP($C362,nautics!$B$2:$F$1200,3,FALSE())),IF($A362="ST",IF(VLOOKUP($C362,st!$B$2:$F$400,3,FALSE())="","",VLOOKUP($C362,st!$B$2:$F$400,3,FALSE())),""))),"")</f>
        <v>1</v>
      </c>
      <c r="F362" s="35">
        <f>IFERROR(IF($A362="HDC",IF(VLOOKUP($C362,hdc!$B$2:$F$1600,4,FALSE())="","",VLOOKUP($C362,hdc!$B$2:$F$1600,4,FALSE())),IF($A362="NAUTICS",IF(VLOOKUP($C362,nautics!$B$2:$F$1200,4,FALSE())="","",VLOOKUP($C362,nautics!$B$2:$F$1200,4,FALSE())),IF($A362="ST",IF(VLOOKUP($C362,st!$B$2:$F$400,4,FALSE())="","",VLOOKUP($C362,st!$B$2:$F$400,4,FALSE())),""))),"")</f>
        <v>1</v>
      </c>
      <c r="G362" s="35" t="str">
        <f>IFERROR(IF($A362="HDC",IF(VLOOKUP($C362,hdc!$B$2:$F$1600,5,FALSE())="","",VLOOKUP($C362,hdc!$B$2:$F$1600,5,FALSE())),IF($A362="NAUTICS",IF(VLOOKUP($C362,nautics!$B$2:$F$1200,5,FALSE())="","",VLOOKUP($C362,nautics!$B$2:$F$1200,5,FALSE())),IF($A362="ST",IF(VLOOKUP($C362,st!$B$2:$F$400,5,FALSE())="","",VLOOKUP($C362,st!$B$2:$F$400,5,FALSE())),""))),"")</f>
        <v/>
      </c>
      <c r="H362" s="35" t="s">
        <v>259</v>
      </c>
      <c r="I362" s="35" t="s">
        <v>31</v>
      </c>
      <c r="J362" s="35" t="s">
        <v>4060</v>
      </c>
      <c r="K362" s="35">
        <f t="shared" si="1"/>
        <v>32</v>
      </c>
      <c r="L362" s="35" t="s">
        <v>159</v>
      </c>
      <c r="M362" s="35" t="s">
        <v>160</v>
      </c>
      <c r="N362" s="35" t="s">
        <v>43</v>
      </c>
      <c r="O362" s="35" t="s">
        <v>45</v>
      </c>
      <c r="P362" s="35" t="s">
        <v>1548</v>
      </c>
      <c r="Q362" s="35" t="s">
        <v>1549</v>
      </c>
      <c r="R362" s="35" t="s">
        <v>4061</v>
      </c>
      <c r="S362" s="35" t="s">
        <v>671</v>
      </c>
      <c r="T362" s="35" t="s">
        <v>672</v>
      </c>
      <c r="U362" s="35" t="s">
        <v>4063</v>
      </c>
      <c r="W362" s="35" t="s">
        <v>57</v>
      </c>
      <c r="X362" s="35" t="s">
        <v>1641</v>
      </c>
      <c r="Y362" s="35" t="s">
        <v>164</v>
      </c>
      <c r="Z362" s="35" t="s">
        <v>3830</v>
      </c>
    </row>
    <row r="363" spans="1:26" ht="15" customHeight="1">
      <c r="A363" s="35" t="s">
        <v>1300</v>
      </c>
      <c r="B363" s="35" t="s">
        <v>1519</v>
      </c>
      <c r="C363" s="35" t="s">
        <v>4065</v>
      </c>
      <c r="D363" s="35">
        <f>IFERROR(IF($A363="HDC",IF(VLOOKUP($C363,hdc!$B$2:$F$1600,2,FALSE())="","",VLOOKUP($C363,hdc!$B$2:$F$1600,2,FALSE())),IF($A363="NAUTICS",IF(VLOOKUP($C363,nautics!$B$2:$F$1200,2,FALSE())="","",VLOOKUP($C363,nautics!$B$2:$F$1200,2,FALSE())),IF($A363="ST",IF(VLOOKUP($C363,st!$B$2:$F$400,2,FALSE())="","",VLOOKUP($C363,st!$B$2:$F$400,2,FALSE())),""))),"")</f>
        <v>1</v>
      </c>
      <c r="E363" s="35">
        <f>IFERROR(IF($A363="HDC",IF(VLOOKUP($C363,hdc!$B$2:$F$1600,3,FALSE())="","",VLOOKUP($C363,hdc!$B$2:$F$1600,3,FALSE())),IF($A363="NAUTICS",IF(VLOOKUP($C363,nautics!$B$2:$F$1200,3,FALSE())="","",VLOOKUP($C363,nautics!$B$2:$F$1200,3,FALSE())),IF($A363="ST",IF(VLOOKUP($C363,st!$B$2:$F$400,3,FALSE())="","",VLOOKUP($C363,st!$B$2:$F$400,3,FALSE())),""))),"")</f>
        <v>1</v>
      </c>
      <c r="F363" s="35">
        <f>IFERROR(IF($A363="HDC",IF(VLOOKUP($C363,hdc!$B$2:$F$1600,4,FALSE())="","",VLOOKUP($C363,hdc!$B$2:$F$1600,4,FALSE())),IF($A363="NAUTICS",IF(VLOOKUP($C363,nautics!$B$2:$F$1200,4,FALSE())="","",VLOOKUP($C363,nautics!$B$2:$F$1200,4,FALSE())),IF($A363="ST",IF(VLOOKUP($C363,st!$B$2:$F$400,4,FALSE())="","",VLOOKUP($C363,st!$B$2:$F$400,4,FALSE())),""))),"")</f>
        <v>1</v>
      </c>
      <c r="G363" s="35" t="str">
        <f>IFERROR(IF($A363="HDC",IF(VLOOKUP($C363,hdc!$B$2:$F$1600,5,FALSE())="","",VLOOKUP($C363,hdc!$B$2:$F$1600,5,FALSE())),IF($A363="NAUTICS",IF(VLOOKUP($C363,nautics!$B$2:$F$1200,5,FALSE())="","",VLOOKUP($C363,nautics!$B$2:$F$1200,5,FALSE())),IF($A363="ST",IF(VLOOKUP($C363,st!$B$2:$F$400,5,FALSE())="","",VLOOKUP($C363,st!$B$2:$F$400,5,FALSE())),""))),"")</f>
        <v/>
      </c>
      <c r="H363" s="35" t="s">
        <v>259</v>
      </c>
      <c r="I363" s="35" t="s">
        <v>31</v>
      </c>
      <c r="J363" s="35" t="s">
        <v>4066</v>
      </c>
      <c r="K363" s="35">
        <f t="shared" si="1"/>
        <v>21</v>
      </c>
      <c r="L363" s="35" t="s">
        <v>159</v>
      </c>
      <c r="M363" s="35" t="s">
        <v>160</v>
      </c>
      <c r="N363" s="35" t="s">
        <v>43</v>
      </c>
      <c r="O363" s="35" t="s">
        <v>45</v>
      </c>
      <c r="P363" s="35" t="s">
        <v>1636</v>
      </c>
      <c r="Q363" s="35" t="s">
        <v>1637</v>
      </c>
      <c r="R363" s="35" t="s">
        <v>1912</v>
      </c>
      <c r="S363" s="35" t="s">
        <v>774</v>
      </c>
      <c r="T363" s="35" t="s">
        <v>775</v>
      </c>
      <c r="U363" s="35" t="s">
        <v>4070</v>
      </c>
      <c r="W363" s="35" t="s">
        <v>57</v>
      </c>
      <c r="X363" s="35" t="s">
        <v>59</v>
      </c>
      <c r="Y363" s="35" t="s">
        <v>164</v>
      </c>
      <c r="Z363" s="35" t="s">
        <v>1642</v>
      </c>
    </row>
    <row r="364" spans="1:26" ht="15" customHeight="1">
      <c r="A364" s="35" t="s">
        <v>1300</v>
      </c>
      <c r="B364" s="35" t="s">
        <v>1519</v>
      </c>
      <c r="C364" s="35" t="s">
        <v>4072</v>
      </c>
      <c r="D364" s="35">
        <f>IFERROR(IF($A364="HDC",IF(VLOOKUP($C364,hdc!$B$2:$F$1600,2,FALSE())="","",VLOOKUP($C364,hdc!$B$2:$F$1600,2,FALSE())),IF($A364="NAUTICS",IF(VLOOKUP($C364,nautics!$B$2:$F$1200,2,FALSE())="","",VLOOKUP($C364,nautics!$B$2:$F$1200,2,FALSE())),IF($A364="ST",IF(VLOOKUP($C364,st!$B$2:$F$400,2,FALSE())="","",VLOOKUP($C364,st!$B$2:$F$400,2,FALSE())),""))),"")</f>
        <v>1</v>
      </c>
      <c r="E364" s="35">
        <f>IFERROR(IF($A364="HDC",IF(VLOOKUP($C364,hdc!$B$2:$F$1600,3,FALSE())="","",VLOOKUP($C364,hdc!$B$2:$F$1600,3,FALSE())),IF($A364="NAUTICS",IF(VLOOKUP($C364,nautics!$B$2:$F$1200,3,FALSE())="","",VLOOKUP($C364,nautics!$B$2:$F$1200,3,FALSE())),IF($A364="ST",IF(VLOOKUP($C364,st!$B$2:$F$400,3,FALSE())="","",VLOOKUP($C364,st!$B$2:$F$400,3,FALSE())),""))),"")</f>
        <v>1</v>
      </c>
      <c r="F364" s="35">
        <f>IFERROR(IF($A364="HDC",IF(VLOOKUP($C364,hdc!$B$2:$F$1600,4,FALSE())="","",VLOOKUP($C364,hdc!$B$2:$F$1600,4,FALSE())),IF($A364="NAUTICS",IF(VLOOKUP($C364,nautics!$B$2:$F$1200,4,FALSE())="","",VLOOKUP($C364,nautics!$B$2:$F$1200,4,FALSE())),IF($A364="ST",IF(VLOOKUP($C364,st!$B$2:$F$400,4,FALSE())="","",VLOOKUP($C364,st!$B$2:$F$400,4,FALSE())),""))),"")</f>
        <v>1</v>
      </c>
      <c r="G364" s="35" t="str">
        <f>IFERROR(IF($A364="HDC",IF(VLOOKUP($C364,hdc!$B$2:$F$1600,5,FALSE())="","",VLOOKUP($C364,hdc!$B$2:$F$1600,5,FALSE())),IF($A364="NAUTICS",IF(VLOOKUP($C364,nautics!$B$2:$F$1200,5,FALSE())="","",VLOOKUP($C364,nautics!$B$2:$F$1200,5,FALSE())),IF($A364="ST",IF(VLOOKUP($C364,st!$B$2:$F$400,5,FALSE())="","",VLOOKUP($C364,st!$B$2:$F$400,5,FALSE())),""))),"")</f>
        <v/>
      </c>
      <c r="H364" s="35" t="s">
        <v>259</v>
      </c>
      <c r="I364" s="35" t="s">
        <v>31</v>
      </c>
      <c r="J364" s="35" t="s">
        <v>4073</v>
      </c>
      <c r="K364" s="35">
        <f t="shared" si="1"/>
        <v>36</v>
      </c>
      <c r="L364" s="35" t="s">
        <v>159</v>
      </c>
      <c r="M364" s="35" t="s">
        <v>160</v>
      </c>
      <c r="N364" s="35" t="s">
        <v>43</v>
      </c>
      <c r="O364" s="35" t="s">
        <v>45</v>
      </c>
      <c r="P364" s="35" t="s">
        <v>1569</v>
      </c>
      <c r="Q364" s="35" t="s">
        <v>1570</v>
      </c>
      <c r="R364" s="35" t="s">
        <v>4074</v>
      </c>
      <c r="S364" s="35" t="s">
        <v>671</v>
      </c>
      <c r="T364" s="35" t="s">
        <v>672</v>
      </c>
      <c r="U364" s="35" t="s">
        <v>4063</v>
      </c>
      <c r="W364" s="35" t="s">
        <v>57</v>
      </c>
      <c r="X364" s="35" t="s">
        <v>59</v>
      </c>
      <c r="Y364" s="35" t="s">
        <v>164</v>
      </c>
      <c r="Z364" s="35" t="s">
        <v>3830</v>
      </c>
    </row>
    <row r="365" spans="1:26" ht="15" customHeight="1">
      <c r="A365" s="35" t="s">
        <v>1300</v>
      </c>
      <c r="B365" s="35" t="s">
        <v>1519</v>
      </c>
      <c r="C365" s="35" t="s">
        <v>4077</v>
      </c>
      <c r="D365" s="35">
        <f>IFERROR(IF($A365="HDC",IF(VLOOKUP($C365,hdc!$B$2:$F$1600,2,FALSE())="","",VLOOKUP($C365,hdc!$B$2:$F$1600,2,FALSE())),IF($A365="NAUTICS",IF(VLOOKUP($C365,nautics!$B$2:$F$1200,2,FALSE())="","",VLOOKUP($C365,nautics!$B$2:$F$1200,2,FALSE())),IF($A365="ST",IF(VLOOKUP($C365,st!$B$2:$F$400,2,FALSE())="","",VLOOKUP($C365,st!$B$2:$F$400,2,FALSE())),""))),"")</f>
        <v>1</v>
      </c>
      <c r="E365" s="35">
        <f>IFERROR(IF($A365="HDC",IF(VLOOKUP($C365,hdc!$B$2:$F$1600,3,FALSE())="","",VLOOKUP($C365,hdc!$B$2:$F$1600,3,FALSE())),IF($A365="NAUTICS",IF(VLOOKUP($C365,nautics!$B$2:$F$1200,3,FALSE())="","",VLOOKUP($C365,nautics!$B$2:$F$1200,3,FALSE())),IF($A365="ST",IF(VLOOKUP($C365,st!$B$2:$F$400,3,FALSE())="","",VLOOKUP($C365,st!$B$2:$F$400,3,FALSE())),""))),"")</f>
        <v>1</v>
      </c>
      <c r="F365" s="35">
        <f>IFERROR(IF($A365="HDC",IF(VLOOKUP($C365,hdc!$B$2:$F$1600,4,FALSE())="","",VLOOKUP($C365,hdc!$B$2:$F$1600,4,FALSE())),IF($A365="NAUTICS",IF(VLOOKUP($C365,nautics!$B$2:$F$1200,4,FALSE())="","",VLOOKUP($C365,nautics!$B$2:$F$1200,4,FALSE())),IF($A365="ST",IF(VLOOKUP($C365,st!$B$2:$F$400,4,FALSE())="","",VLOOKUP($C365,st!$B$2:$F$400,4,FALSE())),""))),"")</f>
        <v>1</v>
      </c>
      <c r="G365" s="35" t="str">
        <f>IFERROR(IF($A365="HDC",IF(VLOOKUP($C365,hdc!$B$2:$F$1600,5,FALSE())="","",VLOOKUP($C365,hdc!$B$2:$F$1600,5,FALSE())),IF($A365="NAUTICS",IF(VLOOKUP($C365,nautics!$B$2:$F$1200,5,FALSE())="","",VLOOKUP($C365,nautics!$B$2:$F$1200,5,FALSE())),IF($A365="ST",IF(VLOOKUP($C365,st!$B$2:$F$400,5,FALSE())="","",VLOOKUP($C365,st!$B$2:$F$400,5,FALSE())),""))),"")</f>
        <v/>
      </c>
      <c r="H365" s="35" t="s">
        <v>259</v>
      </c>
      <c r="I365" s="35" t="s">
        <v>31</v>
      </c>
      <c r="J365" s="35" t="s">
        <v>4079</v>
      </c>
      <c r="K365" s="35">
        <f t="shared" si="1"/>
        <v>22</v>
      </c>
      <c r="L365" s="35" t="s">
        <v>1558</v>
      </c>
      <c r="M365" s="35" t="s">
        <v>1559</v>
      </c>
      <c r="N365" s="35" t="s">
        <v>43</v>
      </c>
      <c r="O365" s="35" t="s">
        <v>45</v>
      </c>
      <c r="P365" s="35" t="s">
        <v>159</v>
      </c>
      <c r="Q365" s="35" t="s">
        <v>160</v>
      </c>
      <c r="R365" s="35" t="s">
        <v>152</v>
      </c>
      <c r="S365" s="35" t="s">
        <v>43</v>
      </c>
      <c r="T365" s="35" t="s">
        <v>45</v>
      </c>
      <c r="U365" s="35" t="s">
        <v>4083</v>
      </c>
      <c r="W365" s="35" t="s">
        <v>78</v>
      </c>
      <c r="X365" s="35" t="s">
        <v>59</v>
      </c>
      <c r="Y365" s="35" t="s">
        <v>1563</v>
      </c>
      <c r="Z365" s="35" t="s">
        <v>164</v>
      </c>
    </row>
    <row r="366" spans="1:26" ht="15" customHeight="1">
      <c r="A366" s="35" t="s">
        <v>1300</v>
      </c>
      <c r="B366" s="35" t="s">
        <v>1519</v>
      </c>
      <c r="C366" s="35" t="s">
        <v>4084</v>
      </c>
      <c r="D366" s="35">
        <f>IFERROR(IF($A366="HDC",IF(VLOOKUP($C366,hdc!$B$2:$F$1600,2,FALSE())="","",VLOOKUP($C366,hdc!$B$2:$F$1600,2,FALSE())),IF($A366="NAUTICS",IF(VLOOKUP($C366,nautics!$B$2:$F$1200,2,FALSE())="","",VLOOKUP($C366,nautics!$B$2:$F$1200,2,FALSE())),IF($A366="ST",IF(VLOOKUP($C366,st!$B$2:$F$400,2,FALSE())="","",VLOOKUP($C366,st!$B$2:$F$400,2,FALSE())),""))),"")</f>
        <v>1</v>
      </c>
      <c r="E366" s="35">
        <f>IFERROR(IF($A366="HDC",IF(VLOOKUP($C366,hdc!$B$2:$F$1600,3,FALSE())="","",VLOOKUP($C366,hdc!$B$2:$F$1600,3,FALSE())),IF($A366="NAUTICS",IF(VLOOKUP($C366,nautics!$B$2:$F$1200,3,FALSE())="","",VLOOKUP($C366,nautics!$B$2:$F$1200,3,FALSE())),IF($A366="ST",IF(VLOOKUP($C366,st!$B$2:$F$400,3,FALSE())="","",VLOOKUP($C366,st!$B$2:$F$400,3,FALSE())),""))),"")</f>
        <v>1</v>
      </c>
      <c r="F366" s="35" t="str">
        <f>IFERROR(IF($A366="HDC",IF(VLOOKUP($C366,hdc!$B$2:$F$1600,4,FALSE())="","",VLOOKUP($C366,hdc!$B$2:$F$1600,4,FALSE())),IF($A366="NAUTICS",IF(VLOOKUP($C366,nautics!$B$2:$F$1200,4,FALSE())="","",VLOOKUP($C366,nautics!$B$2:$F$1200,4,FALSE())),IF($A366="ST",IF(VLOOKUP($C366,st!$B$2:$F$400,4,FALSE())="","",VLOOKUP($C366,st!$B$2:$F$400,4,FALSE())),""))),"")</f>
        <v/>
      </c>
      <c r="G366" s="35" t="str">
        <f>IFERROR(IF($A366="HDC",IF(VLOOKUP($C366,hdc!$B$2:$F$1600,5,FALSE())="","",VLOOKUP($C366,hdc!$B$2:$F$1600,5,FALSE())),IF($A366="NAUTICS",IF(VLOOKUP($C366,nautics!$B$2:$F$1200,5,FALSE())="","",VLOOKUP($C366,nautics!$B$2:$F$1200,5,FALSE())),IF($A366="ST",IF(VLOOKUP($C366,st!$B$2:$F$400,5,FALSE())="","",VLOOKUP($C366,st!$B$2:$F$400,5,FALSE())),""))),"")</f>
        <v/>
      </c>
      <c r="H366" s="35" t="s">
        <v>1114</v>
      </c>
      <c r="I366" s="35" t="s">
        <v>31</v>
      </c>
      <c r="J366" s="35" t="s">
        <v>651</v>
      </c>
      <c r="K366" s="35">
        <f t="shared" si="1"/>
        <v>18</v>
      </c>
      <c r="L366" s="35" t="s">
        <v>637</v>
      </c>
      <c r="M366" s="35" t="s">
        <v>639</v>
      </c>
      <c r="N366" s="35" t="s">
        <v>46</v>
      </c>
      <c r="O366" s="35" t="s">
        <v>49</v>
      </c>
      <c r="P366" s="35" t="s">
        <v>170</v>
      </c>
      <c r="Q366" s="35" t="s">
        <v>171</v>
      </c>
      <c r="R366" s="35" t="s">
        <v>4088</v>
      </c>
      <c r="S366" s="35" t="s">
        <v>46</v>
      </c>
      <c r="T366" s="35" t="s">
        <v>49</v>
      </c>
      <c r="U366" s="35" t="s">
        <v>652</v>
      </c>
      <c r="W366" s="35" t="s">
        <v>78</v>
      </c>
      <c r="X366" s="35" t="s">
        <v>59</v>
      </c>
      <c r="Y366" s="35" t="s">
        <v>646</v>
      </c>
      <c r="Z366" s="35" t="s">
        <v>177</v>
      </c>
    </row>
    <row r="367" spans="1:26" ht="15" customHeight="1">
      <c r="A367" s="35" t="s">
        <v>1300</v>
      </c>
      <c r="B367" s="35" t="s">
        <v>1519</v>
      </c>
      <c r="C367" s="35" t="s">
        <v>4090</v>
      </c>
      <c r="D367" s="35">
        <f>IFERROR(IF($A367="HDC",IF(VLOOKUP($C367,hdc!$B$2:$F$1600,2,FALSE())="","",VLOOKUP($C367,hdc!$B$2:$F$1600,2,FALSE())),IF($A367="NAUTICS",IF(VLOOKUP($C367,nautics!$B$2:$F$1200,2,FALSE())="","",VLOOKUP($C367,nautics!$B$2:$F$1200,2,FALSE())),IF($A367="ST",IF(VLOOKUP($C367,st!$B$2:$F$400,2,FALSE())="","",VLOOKUP($C367,st!$B$2:$F$400,2,FALSE())),""))),"")</f>
        <v>1</v>
      </c>
      <c r="E367" s="35">
        <f>IFERROR(IF($A367="HDC",IF(VLOOKUP($C367,hdc!$B$2:$F$1600,3,FALSE())="","",VLOOKUP($C367,hdc!$B$2:$F$1600,3,FALSE())),IF($A367="NAUTICS",IF(VLOOKUP($C367,nautics!$B$2:$F$1200,3,FALSE())="","",VLOOKUP($C367,nautics!$B$2:$F$1200,3,FALSE())),IF($A367="ST",IF(VLOOKUP($C367,st!$B$2:$F$400,3,FALSE())="","",VLOOKUP($C367,st!$B$2:$F$400,3,FALSE())),""))),"")</f>
        <v>1</v>
      </c>
      <c r="F367" s="35" t="str">
        <f>IFERROR(IF($A367="HDC",IF(VLOOKUP($C367,hdc!$B$2:$F$1600,4,FALSE())="","",VLOOKUP($C367,hdc!$B$2:$F$1600,4,FALSE())),IF($A367="NAUTICS",IF(VLOOKUP($C367,nautics!$B$2:$F$1200,4,FALSE())="","",VLOOKUP($C367,nautics!$B$2:$F$1200,4,FALSE())),IF($A367="ST",IF(VLOOKUP($C367,st!$B$2:$F$400,4,FALSE())="","",VLOOKUP($C367,st!$B$2:$F$400,4,FALSE())),""))),"")</f>
        <v/>
      </c>
      <c r="G367" s="35" t="str">
        <f>IFERROR(IF($A367="HDC",IF(VLOOKUP($C367,hdc!$B$2:$F$1600,5,FALSE())="","",VLOOKUP($C367,hdc!$B$2:$F$1600,5,FALSE())),IF($A367="NAUTICS",IF(VLOOKUP($C367,nautics!$B$2:$F$1200,5,FALSE())="","",VLOOKUP($C367,nautics!$B$2:$F$1200,5,FALSE())),IF($A367="ST",IF(VLOOKUP($C367,st!$B$2:$F$400,5,FALSE())="","",VLOOKUP($C367,st!$B$2:$F$400,5,FALSE())),""))),"")</f>
        <v/>
      </c>
      <c r="H367" s="35" t="s">
        <v>1114</v>
      </c>
      <c r="I367" s="35" t="s">
        <v>31</v>
      </c>
      <c r="J367" s="35" t="s">
        <v>651</v>
      </c>
      <c r="K367" s="35">
        <f t="shared" si="1"/>
        <v>18</v>
      </c>
      <c r="L367" s="35" t="s">
        <v>637</v>
      </c>
      <c r="M367" s="35" t="s">
        <v>639</v>
      </c>
      <c r="N367" s="35" t="s">
        <v>46</v>
      </c>
      <c r="O367" s="35" t="s">
        <v>49</v>
      </c>
      <c r="P367" s="35" t="s">
        <v>170</v>
      </c>
      <c r="Q367" s="35" t="s">
        <v>171</v>
      </c>
      <c r="R367" s="35" t="s">
        <v>4088</v>
      </c>
      <c r="S367" s="35" t="s">
        <v>46</v>
      </c>
      <c r="T367" s="35" t="s">
        <v>49</v>
      </c>
      <c r="U367" s="35" t="s">
        <v>652</v>
      </c>
      <c r="W367" s="35" t="s">
        <v>78</v>
      </c>
      <c r="X367" s="35" t="s">
        <v>59</v>
      </c>
      <c r="Y367" s="35" t="s">
        <v>646</v>
      </c>
      <c r="Z367" s="35" t="s">
        <v>177</v>
      </c>
    </row>
    <row r="368" spans="1:26" ht="15" customHeight="1">
      <c r="A368" s="35" t="s">
        <v>1300</v>
      </c>
      <c r="B368" s="35" t="s">
        <v>1519</v>
      </c>
      <c r="C368" s="35" t="s">
        <v>4093</v>
      </c>
      <c r="D368" s="35">
        <f>IFERROR(IF($A368="HDC",IF(VLOOKUP($C368,hdc!$B$2:$F$1600,2,FALSE())="","",VLOOKUP($C368,hdc!$B$2:$F$1600,2,FALSE())),IF($A368="NAUTICS",IF(VLOOKUP($C368,nautics!$B$2:$F$1200,2,FALSE())="","",VLOOKUP($C368,nautics!$B$2:$F$1200,2,FALSE())),IF($A368="ST",IF(VLOOKUP($C368,st!$B$2:$F$400,2,FALSE())="","",VLOOKUP($C368,st!$B$2:$F$400,2,FALSE())),""))),"")</f>
        <v>1</v>
      </c>
      <c r="E368" s="35">
        <f>IFERROR(IF($A368="HDC",IF(VLOOKUP($C368,hdc!$B$2:$F$1600,3,FALSE())="","",VLOOKUP($C368,hdc!$B$2:$F$1600,3,FALSE())),IF($A368="NAUTICS",IF(VLOOKUP($C368,nautics!$B$2:$F$1200,3,FALSE())="","",VLOOKUP($C368,nautics!$B$2:$F$1200,3,FALSE())),IF($A368="ST",IF(VLOOKUP($C368,st!$B$2:$F$400,3,FALSE())="","",VLOOKUP($C368,st!$B$2:$F$400,3,FALSE())),""))),"")</f>
        <v>1</v>
      </c>
      <c r="F368" s="35" t="str">
        <f>IFERROR(IF($A368="HDC",IF(VLOOKUP($C368,hdc!$B$2:$F$1600,4,FALSE())="","",VLOOKUP($C368,hdc!$B$2:$F$1600,4,FALSE())),IF($A368="NAUTICS",IF(VLOOKUP($C368,nautics!$B$2:$F$1200,4,FALSE())="","",VLOOKUP($C368,nautics!$B$2:$F$1200,4,FALSE())),IF($A368="ST",IF(VLOOKUP($C368,st!$B$2:$F$400,4,FALSE())="","",VLOOKUP($C368,st!$B$2:$F$400,4,FALSE())),""))),"")</f>
        <v/>
      </c>
      <c r="G368" s="35" t="str">
        <f>IFERROR(IF($A368="HDC",IF(VLOOKUP($C368,hdc!$B$2:$F$1600,5,FALSE())="","",VLOOKUP($C368,hdc!$B$2:$F$1600,5,FALSE())),IF($A368="NAUTICS",IF(VLOOKUP($C368,nautics!$B$2:$F$1200,5,FALSE())="","",VLOOKUP($C368,nautics!$B$2:$F$1200,5,FALSE())),IF($A368="ST",IF(VLOOKUP($C368,st!$B$2:$F$400,5,FALSE())="","",VLOOKUP($C368,st!$B$2:$F$400,5,FALSE())),""))),"")</f>
        <v/>
      </c>
      <c r="H368" s="35" t="s">
        <v>344</v>
      </c>
      <c r="I368" s="35" t="s">
        <v>31</v>
      </c>
      <c r="J368" s="35" t="s">
        <v>453</v>
      </c>
      <c r="K368" s="35">
        <f t="shared" si="1"/>
        <v>17</v>
      </c>
      <c r="L368" s="35" t="s">
        <v>455</v>
      </c>
      <c r="M368" s="35" t="s">
        <v>456</v>
      </c>
      <c r="N368" s="35" t="s">
        <v>46</v>
      </c>
      <c r="O368" s="35" t="s">
        <v>49</v>
      </c>
      <c r="P368" s="35" t="s">
        <v>170</v>
      </c>
      <c r="Q368" s="35" t="s">
        <v>171</v>
      </c>
      <c r="R368" s="35" t="s">
        <v>4088</v>
      </c>
      <c r="S368" s="35" t="s">
        <v>46</v>
      </c>
      <c r="T368" s="35" t="s">
        <v>49</v>
      </c>
      <c r="U368" s="35" t="s">
        <v>458</v>
      </c>
      <c r="W368" s="35" t="s">
        <v>78</v>
      </c>
      <c r="X368" s="35" t="s">
        <v>59</v>
      </c>
      <c r="Y368" s="35" t="s">
        <v>460</v>
      </c>
      <c r="Z368" s="35" t="s">
        <v>177</v>
      </c>
    </row>
    <row r="369" spans="1:26" ht="15" customHeight="1">
      <c r="A369" s="35" t="s">
        <v>1300</v>
      </c>
      <c r="B369" s="35" t="s">
        <v>1519</v>
      </c>
      <c r="C369" s="35" t="s">
        <v>4098</v>
      </c>
      <c r="D369" s="35">
        <f>IFERROR(IF($A369="HDC",IF(VLOOKUP($C369,hdc!$B$2:$F$1600,2,FALSE())="","",VLOOKUP($C369,hdc!$B$2:$F$1600,2,FALSE())),IF($A369="NAUTICS",IF(VLOOKUP($C369,nautics!$B$2:$F$1200,2,FALSE())="","",VLOOKUP($C369,nautics!$B$2:$F$1200,2,FALSE())),IF($A369="ST",IF(VLOOKUP($C369,st!$B$2:$F$400,2,FALSE())="","",VLOOKUP($C369,st!$B$2:$F$400,2,FALSE())),""))),"")</f>
        <v>1</v>
      </c>
      <c r="E369" s="35">
        <f>IFERROR(IF($A369="HDC",IF(VLOOKUP($C369,hdc!$B$2:$F$1600,3,FALSE())="","",VLOOKUP($C369,hdc!$B$2:$F$1600,3,FALSE())),IF($A369="NAUTICS",IF(VLOOKUP($C369,nautics!$B$2:$F$1200,3,FALSE())="","",VLOOKUP($C369,nautics!$B$2:$F$1200,3,FALSE())),IF($A369="ST",IF(VLOOKUP($C369,st!$B$2:$F$400,3,FALSE())="","",VLOOKUP($C369,st!$B$2:$F$400,3,FALSE())),""))),"")</f>
        <v>1</v>
      </c>
      <c r="F369" s="35" t="str">
        <f>IFERROR(IF($A369="HDC",IF(VLOOKUP($C369,hdc!$B$2:$F$1600,4,FALSE())="","",VLOOKUP($C369,hdc!$B$2:$F$1600,4,FALSE())),IF($A369="NAUTICS",IF(VLOOKUP($C369,nautics!$B$2:$F$1200,4,FALSE())="","",VLOOKUP($C369,nautics!$B$2:$F$1200,4,FALSE())),IF($A369="ST",IF(VLOOKUP($C369,st!$B$2:$F$400,4,FALSE())="","",VLOOKUP($C369,st!$B$2:$F$400,4,FALSE())),""))),"")</f>
        <v/>
      </c>
      <c r="G369" s="35" t="str">
        <f>IFERROR(IF($A369="HDC",IF(VLOOKUP($C369,hdc!$B$2:$F$1600,5,FALSE())="","",VLOOKUP($C369,hdc!$B$2:$F$1600,5,FALSE())),IF($A369="NAUTICS",IF(VLOOKUP($C369,nautics!$B$2:$F$1200,5,FALSE())="","",VLOOKUP($C369,nautics!$B$2:$F$1200,5,FALSE())),IF($A369="ST",IF(VLOOKUP($C369,st!$B$2:$F$400,5,FALSE())="","",VLOOKUP($C369,st!$B$2:$F$400,5,FALSE())),""))),"")</f>
        <v/>
      </c>
      <c r="H369" s="35" t="s">
        <v>344</v>
      </c>
      <c r="I369" s="35" t="s">
        <v>31</v>
      </c>
      <c r="J369" s="35" t="s">
        <v>4099</v>
      </c>
      <c r="K369" s="35">
        <f t="shared" si="1"/>
        <v>18</v>
      </c>
      <c r="L369" s="35" t="s">
        <v>455</v>
      </c>
      <c r="M369" s="35" t="s">
        <v>456</v>
      </c>
      <c r="N369" s="35" t="s">
        <v>46</v>
      </c>
      <c r="O369" s="35" t="s">
        <v>49</v>
      </c>
      <c r="P369" s="35" t="s">
        <v>170</v>
      </c>
      <c r="Q369" s="35" t="s">
        <v>171</v>
      </c>
      <c r="R369" s="35" t="s">
        <v>4088</v>
      </c>
      <c r="S369" s="35" t="s">
        <v>46</v>
      </c>
      <c r="T369" s="35" t="s">
        <v>49</v>
      </c>
      <c r="U369" s="35" t="s">
        <v>4102</v>
      </c>
      <c r="W369" s="35" t="s">
        <v>78</v>
      </c>
      <c r="X369" s="35" t="s">
        <v>4104</v>
      </c>
      <c r="Y369" s="35" t="s">
        <v>460</v>
      </c>
      <c r="Z369" s="35" t="s">
        <v>177</v>
      </c>
    </row>
    <row r="370" spans="1:26" ht="15" customHeight="1">
      <c r="A370" s="35" t="s">
        <v>1300</v>
      </c>
      <c r="B370" s="35" t="s">
        <v>1668</v>
      </c>
      <c r="C370" s="35" t="s">
        <v>4105</v>
      </c>
      <c r="D370" s="35">
        <f>IFERROR(IF($A370="HDC",IF(VLOOKUP($C370,hdc!$B$2:$F$1600,2,FALSE())="","",VLOOKUP($C370,hdc!$B$2:$F$1600,2,FALSE())),IF($A370="NAUTICS",IF(VLOOKUP($C370,nautics!$B$2:$F$1200,2,FALSE())="","",VLOOKUP($C370,nautics!$B$2:$F$1200,2,FALSE())),IF($A370="ST",IF(VLOOKUP($C370,st!$B$2:$F$400,2,FALSE())="","",VLOOKUP($C370,st!$B$2:$F$400,2,FALSE())),""))),"")</f>
        <v>1</v>
      </c>
      <c r="E370" s="35">
        <f>IFERROR(IF($A370="HDC",IF(VLOOKUP($C370,hdc!$B$2:$F$1600,3,FALSE())="","",VLOOKUP($C370,hdc!$B$2:$F$1600,3,FALSE())),IF($A370="NAUTICS",IF(VLOOKUP($C370,nautics!$B$2:$F$1200,3,FALSE())="","",VLOOKUP($C370,nautics!$B$2:$F$1200,3,FALSE())),IF($A370="ST",IF(VLOOKUP($C370,st!$B$2:$F$400,3,FALSE())="","",VLOOKUP($C370,st!$B$2:$F$400,3,FALSE())),""))),"")</f>
        <v>1</v>
      </c>
      <c r="F370" s="35" t="str">
        <f>IFERROR(IF($A370="HDC",IF(VLOOKUP($C370,hdc!$B$2:$F$1600,4,FALSE())="","",VLOOKUP($C370,hdc!$B$2:$F$1600,4,FALSE())),IF($A370="NAUTICS",IF(VLOOKUP($C370,nautics!$B$2:$F$1200,4,FALSE())="","",VLOOKUP($C370,nautics!$B$2:$F$1200,4,FALSE())),IF($A370="ST",IF(VLOOKUP($C370,st!$B$2:$F$400,4,FALSE())="","",VLOOKUP($C370,st!$B$2:$F$400,4,FALSE())),""))),"")</f>
        <v/>
      </c>
      <c r="G370" s="35" t="str">
        <f>IFERROR(IF($A370="HDC",IF(VLOOKUP($C370,hdc!$B$2:$F$1600,5,FALSE())="","",VLOOKUP($C370,hdc!$B$2:$F$1600,5,FALSE())),IF($A370="NAUTICS",IF(VLOOKUP($C370,nautics!$B$2:$F$1200,5,FALSE())="","",VLOOKUP($C370,nautics!$B$2:$F$1200,5,FALSE())),IF($A370="ST",IF(VLOOKUP($C370,st!$B$2:$F$400,5,FALSE())="","",VLOOKUP($C370,st!$B$2:$F$400,5,FALSE())),""))),"")</f>
        <v/>
      </c>
      <c r="H370" s="35" t="s">
        <v>259</v>
      </c>
      <c r="I370" s="35" t="s">
        <v>31</v>
      </c>
      <c r="J370" s="35" t="s">
        <v>651</v>
      </c>
      <c r="K370" s="35">
        <f t="shared" si="1"/>
        <v>18</v>
      </c>
      <c r="L370" s="35" t="s">
        <v>637</v>
      </c>
      <c r="M370" s="35" t="s">
        <v>639</v>
      </c>
      <c r="N370" s="35" t="s">
        <v>46</v>
      </c>
      <c r="O370" s="35" t="s">
        <v>49</v>
      </c>
      <c r="P370" s="35" t="s">
        <v>170</v>
      </c>
      <c r="Q370" s="35" t="s">
        <v>171</v>
      </c>
      <c r="R370" s="35" t="s">
        <v>4088</v>
      </c>
      <c r="S370" s="35" t="s">
        <v>46</v>
      </c>
      <c r="T370" s="35" t="s">
        <v>49</v>
      </c>
      <c r="U370" s="35" t="s">
        <v>652</v>
      </c>
      <c r="W370" s="35" t="s">
        <v>78</v>
      </c>
      <c r="X370" s="35" t="s">
        <v>59</v>
      </c>
      <c r="Y370" s="35" t="s">
        <v>646</v>
      </c>
      <c r="Z370" s="35" t="s">
        <v>177</v>
      </c>
    </row>
    <row r="371" spans="1:26" ht="15" customHeight="1">
      <c r="A371" s="35" t="s">
        <v>1300</v>
      </c>
      <c r="B371" s="35" t="s">
        <v>1668</v>
      </c>
      <c r="C371" s="35" t="s">
        <v>4108</v>
      </c>
      <c r="D371" s="35">
        <f>IFERROR(IF($A371="HDC",IF(VLOOKUP($C371,hdc!$B$2:$F$1600,2,FALSE())="","",VLOOKUP($C371,hdc!$B$2:$F$1600,2,FALSE())),IF($A371="NAUTICS",IF(VLOOKUP($C371,nautics!$B$2:$F$1200,2,FALSE())="","",VLOOKUP($C371,nautics!$B$2:$F$1200,2,FALSE())),IF($A371="ST",IF(VLOOKUP($C371,st!$B$2:$F$400,2,FALSE())="","",VLOOKUP($C371,st!$B$2:$F$400,2,FALSE())),""))),"")</f>
        <v>1</v>
      </c>
      <c r="E371" s="35">
        <f>IFERROR(IF($A371="HDC",IF(VLOOKUP($C371,hdc!$B$2:$F$1600,3,FALSE())="","",VLOOKUP($C371,hdc!$B$2:$F$1600,3,FALSE())),IF($A371="NAUTICS",IF(VLOOKUP($C371,nautics!$B$2:$F$1200,3,FALSE())="","",VLOOKUP($C371,nautics!$B$2:$F$1200,3,FALSE())),IF($A371="ST",IF(VLOOKUP($C371,st!$B$2:$F$400,3,FALSE())="","",VLOOKUP($C371,st!$B$2:$F$400,3,FALSE())),""))),"")</f>
        <v>1</v>
      </c>
      <c r="F371" s="35" t="str">
        <f>IFERROR(IF($A371="HDC",IF(VLOOKUP($C371,hdc!$B$2:$F$1600,4,FALSE())="","",VLOOKUP($C371,hdc!$B$2:$F$1600,4,FALSE())),IF($A371="NAUTICS",IF(VLOOKUP($C371,nautics!$B$2:$F$1200,4,FALSE())="","",VLOOKUP($C371,nautics!$B$2:$F$1200,4,FALSE())),IF($A371="ST",IF(VLOOKUP($C371,st!$B$2:$F$400,4,FALSE())="","",VLOOKUP($C371,st!$B$2:$F$400,4,FALSE())),""))),"")</f>
        <v/>
      </c>
      <c r="G371" s="35" t="str">
        <f>IFERROR(IF($A371="HDC",IF(VLOOKUP($C371,hdc!$B$2:$F$1600,5,FALSE())="","",VLOOKUP($C371,hdc!$B$2:$F$1600,5,FALSE())),IF($A371="NAUTICS",IF(VLOOKUP($C371,nautics!$B$2:$F$1200,5,FALSE())="","",VLOOKUP($C371,nautics!$B$2:$F$1200,5,FALSE())),IF($A371="ST",IF(VLOOKUP($C371,st!$B$2:$F$400,5,FALSE())="","",VLOOKUP($C371,st!$B$2:$F$400,5,FALSE())),""))),"")</f>
        <v/>
      </c>
      <c r="H371" s="35" t="s">
        <v>1321</v>
      </c>
      <c r="I371" s="35" t="s">
        <v>31</v>
      </c>
      <c r="J371" s="35" t="s">
        <v>1680</v>
      </c>
      <c r="K371" s="35">
        <f t="shared" si="1"/>
        <v>57</v>
      </c>
      <c r="L371" s="35" t="s">
        <v>170</v>
      </c>
      <c r="M371" s="35" t="s">
        <v>171</v>
      </c>
      <c r="N371" s="35" t="s">
        <v>46</v>
      </c>
      <c r="O371" s="35" t="s">
        <v>49</v>
      </c>
      <c r="P371" s="35" t="s">
        <v>1681</v>
      </c>
      <c r="Q371" s="35" t="s">
        <v>1682</v>
      </c>
      <c r="R371" s="35" t="s">
        <v>52</v>
      </c>
      <c r="S371" s="35" t="s">
        <v>53</v>
      </c>
      <c r="T371" s="35" t="s">
        <v>55</v>
      </c>
      <c r="U371" s="35" t="s">
        <v>1684</v>
      </c>
      <c r="W371" s="35" t="s">
        <v>57</v>
      </c>
      <c r="X371" s="35" t="s">
        <v>59</v>
      </c>
      <c r="Y371" s="35" t="s">
        <v>177</v>
      </c>
      <c r="Z371" s="35" t="s">
        <v>1686</v>
      </c>
    </row>
    <row r="372" spans="1:26" ht="15" customHeight="1">
      <c r="A372" s="35" t="s">
        <v>1300</v>
      </c>
      <c r="B372" s="35" t="s">
        <v>1668</v>
      </c>
      <c r="C372" s="35" t="s">
        <v>4111</v>
      </c>
      <c r="D372" s="35">
        <f>IFERROR(IF($A372="HDC",IF(VLOOKUP($C372,hdc!$B$2:$F$1600,2,FALSE())="","",VLOOKUP($C372,hdc!$B$2:$F$1600,2,FALSE())),IF($A372="NAUTICS",IF(VLOOKUP($C372,nautics!$B$2:$F$1200,2,FALSE())="","",VLOOKUP($C372,nautics!$B$2:$F$1200,2,FALSE())),IF($A372="ST",IF(VLOOKUP($C372,st!$B$2:$F$400,2,FALSE())="","",VLOOKUP($C372,st!$B$2:$F$400,2,FALSE())),""))),"")</f>
        <v>1</v>
      </c>
      <c r="E372" s="35">
        <f>IFERROR(IF($A372="HDC",IF(VLOOKUP($C372,hdc!$B$2:$F$1600,3,FALSE())="","",VLOOKUP($C372,hdc!$B$2:$F$1600,3,FALSE())),IF($A372="NAUTICS",IF(VLOOKUP($C372,nautics!$B$2:$F$1200,3,FALSE())="","",VLOOKUP($C372,nautics!$B$2:$F$1200,3,FALSE())),IF($A372="ST",IF(VLOOKUP($C372,st!$B$2:$F$400,3,FALSE())="","",VLOOKUP($C372,st!$B$2:$F$400,3,FALSE())),""))),"")</f>
        <v>1</v>
      </c>
      <c r="F372" s="35" t="str">
        <f>IFERROR(IF($A372="HDC",IF(VLOOKUP($C372,hdc!$B$2:$F$1600,4,FALSE())="","",VLOOKUP($C372,hdc!$B$2:$F$1600,4,FALSE())),IF($A372="NAUTICS",IF(VLOOKUP($C372,nautics!$B$2:$F$1200,4,FALSE())="","",VLOOKUP($C372,nautics!$B$2:$F$1200,4,FALSE())),IF($A372="ST",IF(VLOOKUP($C372,st!$B$2:$F$400,4,FALSE())="","",VLOOKUP($C372,st!$B$2:$F$400,4,FALSE())),""))),"")</f>
        <v/>
      </c>
      <c r="G372" s="35" t="str">
        <f>IFERROR(IF($A372="HDC",IF(VLOOKUP($C372,hdc!$B$2:$F$1600,5,FALSE())="","",VLOOKUP($C372,hdc!$B$2:$F$1600,5,FALSE())),IF($A372="NAUTICS",IF(VLOOKUP($C372,nautics!$B$2:$F$1200,5,FALSE())="","",VLOOKUP($C372,nautics!$B$2:$F$1200,5,FALSE())),IF($A372="ST",IF(VLOOKUP($C372,st!$B$2:$F$400,5,FALSE())="","",VLOOKUP($C372,st!$B$2:$F$400,5,FALSE())),""))),"")</f>
        <v/>
      </c>
      <c r="H372" s="35" t="s">
        <v>259</v>
      </c>
      <c r="I372" s="35" t="s">
        <v>31</v>
      </c>
      <c r="J372" s="35" t="s">
        <v>651</v>
      </c>
      <c r="K372" s="35">
        <f t="shared" si="1"/>
        <v>18</v>
      </c>
      <c r="L372" s="35" t="s">
        <v>637</v>
      </c>
      <c r="M372" s="35" t="s">
        <v>639</v>
      </c>
      <c r="N372" s="35" t="s">
        <v>46</v>
      </c>
      <c r="O372" s="35" t="s">
        <v>49</v>
      </c>
      <c r="P372" s="35" t="s">
        <v>170</v>
      </c>
      <c r="Q372" s="35" t="s">
        <v>171</v>
      </c>
      <c r="R372" s="35" t="s">
        <v>4088</v>
      </c>
      <c r="S372" s="35" t="s">
        <v>46</v>
      </c>
      <c r="T372" s="35" t="s">
        <v>49</v>
      </c>
      <c r="U372" s="35" t="s">
        <v>652</v>
      </c>
      <c r="W372" s="35" t="s">
        <v>78</v>
      </c>
      <c r="X372" s="35" t="s">
        <v>59</v>
      </c>
      <c r="Y372" s="35" t="s">
        <v>646</v>
      </c>
      <c r="Z372" s="35" t="s">
        <v>177</v>
      </c>
    </row>
    <row r="373" spans="1:26" ht="15" customHeight="1">
      <c r="A373" s="35" t="s">
        <v>1300</v>
      </c>
      <c r="B373" s="35" t="s">
        <v>1668</v>
      </c>
      <c r="C373" s="35" t="s">
        <v>4115</v>
      </c>
      <c r="D373" s="35">
        <f>IFERROR(IF($A373="HDC",IF(VLOOKUP($C373,hdc!$B$2:$F$1600,2,FALSE())="","",VLOOKUP($C373,hdc!$B$2:$F$1600,2,FALSE())),IF($A373="NAUTICS",IF(VLOOKUP($C373,nautics!$B$2:$F$1200,2,FALSE())="","",VLOOKUP($C373,nautics!$B$2:$F$1200,2,FALSE())),IF($A373="ST",IF(VLOOKUP($C373,st!$B$2:$F$400,2,FALSE())="","",VLOOKUP($C373,st!$B$2:$F$400,2,FALSE())),""))),"")</f>
        <v>1</v>
      </c>
      <c r="E373" s="35">
        <f>IFERROR(IF($A373="HDC",IF(VLOOKUP($C373,hdc!$B$2:$F$1600,3,FALSE())="","",VLOOKUP($C373,hdc!$B$2:$F$1600,3,FALSE())),IF($A373="NAUTICS",IF(VLOOKUP($C373,nautics!$B$2:$F$1200,3,FALSE())="","",VLOOKUP($C373,nautics!$B$2:$F$1200,3,FALSE())),IF($A373="ST",IF(VLOOKUP($C373,st!$B$2:$F$400,3,FALSE())="","",VLOOKUP($C373,st!$B$2:$F$400,3,FALSE())),""))),"")</f>
        <v>1</v>
      </c>
      <c r="F373" s="35" t="str">
        <f>IFERROR(IF($A373="HDC",IF(VLOOKUP($C373,hdc!$B$2:$F$1600,4,FALSE())="","",VLOOKUP($C373,hdc!$B$2:$F$1600,4,FALSE())),IF($A373="NAUTICS",IF(VLOOKUP($C373,nautics!$B$2:$F$1200,4,FALSE())="","",VLOOKUP($C373,nautics!$B$2:$F$1200,4,FALSE())),IF($A373="ST",IF(VLOOKUP($C373,st!$B$2:$F$400,4,FALSE())="","",VLOOKUP($C373,st!$B$2:$F$400,4,FALSE())),""))),"")</f>
        <v/>
      </c>
      <c r="G373" s="35" t="str">
        <f>IFERROR(IF($A373="HDC",IF(VLOOKUP($C373,hdc!$B$2:$F$1600,5,FALSE())="","",VLOOKUP($C373,hdc!$B$2:$F$1600,5,FALSE())),IF($A373="NAUTICS",IF(VLOOKUP($C373,nautics!$B$2:$F$1200,5,FALSE())="","",VLOOKUP($C373,nautics!$B$2:$F$1200,5,FALSE())),IF($A373="ST",IF(VLOOKUP($C373,st!$B$2:$F$400,5,FALSE())="","",VLOOKUP($C373,st!$B$2:$F$400,5,FALSE())),""))),"")</f>
        <v/>
      </c>
      <c r="H373" s="35" t="s">
        <v>1321</v>
      </c>
      <c r="I373" s="35" t="s">
        <v>31</v>
      </c>
      <c r="J373" s="35" t="s">
        <v>1692</v>
      </c>
      <c r="K373" s="35">
        <f t="shared" si="1"/>
        <v>55</v>
      </c>
      <c r="L373" s="35" t="s">
        <v>170</v>
      </c>
      <c r="M373" s="35" t="s">
        <v>171</v>
      </c>
      <c r="N373" s="35" t="s">
        <v>46</v>
      </c>
      <c r="O373" s="35" t="s">
        <v>49</v>
      </c>
      <c r="P373" s="35" t="s">
        <v>1696</v>
      </c>
      <c r="Q373" s="35" t="s">
        <v>1697</v>
      </c>
      <c r="R373" s="35" t="s">
        <v>52</v>
      </c>
      <c r="S373" s="35" t="s">
        <v>53</v>
      </c>
      <c r="T373" s="35" t="s">
        <v>55</v>
      </c>
      <c r="U373" s="35" t="s">
        <v>1699</v>
      </c>
      <c r="W373" s="35" t="s">
        <v>57</v>
      </c>
      <c r="X373" s="35" t="s">
        <v>59</v>
      </c>
      <c r="Y373" s="35" t="s">
        <v>177</v>
      </c>
      <c r="Z373" s="35" t="s">
        <v>1702</v>
      </c>
    </row>
    <row r="374" spans="1:26" ht="15" customHeight="1">
      <c r="A374" s="35" t="s">
        <v>1300</v>
      </c>
      <c r="B374" s="35" t="s">
        <v>1668</v>
      </c>
      <c r="C374" s="35" t="s">
        <v>4119</v>
      </c>
      <c r="D374" s="35">
        <f>IFERROR(IF($A374="HDC",IF(VLOOKUP($C374,hdc!$B$2:$F$1600,2,FALSE())="","",VLOOKUP($C374,hdc!$B$2:$F$1600,2,FALSE())),IF($A374="NAUTICS",IF(VLOOKUP($C374,nautics!$B$2:$F$1200,2,FALSE())="","",VLOOKUP($C374,nautics!$B$2:$F$1200,2,FALSE())),IF($A374="ST",IF(VLOOKUP($C374,st!$B$2:$F$400,2,FALSE())="","",VLOOKUP($C374,st!$B$2:$F$400,2,FALSE())),""))),"")</f>
        <v>1</v>
      </c>
      <c r="E374" s="35" t="str">
        <f>IFERROR(IF($A374="HDC",IF(VLOOKUP($C374,hdc!$B$2:$F$1600,3,FALSE())="","",VLOOKUP($C374,hdc!$B$2:$F$1600,3,FALSE())),IF($A374="NAUTICS",IF(VLOOKUP($C374,nautics!$B$2:$F$1200,3,FALSE())="","",VLOOKUP($C374,nautics!$B$2:$F$1200,3,FALSE())),IF($A374="ST",IF(VLOOKUP($C374,st!$B$2:$F$400,3,FALSE())="","",VLOOKUP($C374,st!$B$2:$F$400,3,FALSE())),""))),"")</f>
        <v/>
      </c>
      <c r="F374" s="35" t="str">
        <f>IFERROR(IF($A374="HDC",IF(VLOOKUP($C374,hdc!$B$2:$F$1600,4,FALSE())="","",VLOOKUP($C374,hdc!$B$2:$F$1600,4,FALSE())),IF($A374="NAUTICS",IF(VLOOKUP($C374,nautics!$B$2:$F$1200,4,FALSE())="","",VLOOKUP($C374,nautics!$B$2:$F$1200,4,FALSE())),IF($A374="ST",IF(VLOOKUP($C374,st!$B$2:$F$400,4,FALSE())="","",VLOOKUP($C374,st!$B$2:$F$400,4,FALSE())),""))),"")</f>
        <v/>
      </c>
      <c r="G374" s="35" t="str">
        <f>IFERROR(IF($A374="HDC",IF(VLOOKUP($C374,hdc!$B$2:$F$1600,5,FALSE())="","",VLOOKUP($C374,hdc!$B$2:$F$1600,5,FALSE())),IF($A374="NAUTICS",IF(VLOOKUP($C374,nautics!$B$2:$F$1200,5,FALSE())="","",VLOOKUP($C374,nautics!$B$2:$F$1200,5,FALSE())),IF($A374="ST",IF(VLOOKUP($C374,st!$B$2:$F$400,5,FALSE())="","",VLOOKUP($C374,st!$B$2:$F$400,5,FALSE())),""))),"")</f>
        <v/>
      </c>
      <c r="H374" s="35" t="s">
        <v>3183</v>
      </c>
      <c r="I374" s="35" t="s">
        <v>31</v>
      </c>
      <c r="J374" s="35" t="s">
        <v>4121</v>
      </c>
      <c r="K374" s="35">
        <f t="shared" si="1"/>
        <v>14</v>
      </c>
      <c r="L374" s="35" t="s">
        <v>40</v>
      </c>
      <c r="M374" s="35" t="s">
        <v>42</v>
      </c>
      <c r="N374" s="35" t="s">
        <v>43</v>
      </c>
      <c r="O374" s="35" t="s">
        <v>45</v>
      </c>
      <c r="P374" s="35" t="s">
        <v>1681</v>
      </c>
      <c r="Q374" s="35" t="s">
        <v>1682</v>
      </c>
      <c r="R374" s="35" t="s">
        <v>52</v>
      </c>
      <c r="S374" s="35" t="s">
        <v>53</v>
      </c>
      <c r="T374" s="35" t="s">
        <v>55</v>
      </c>
      <c r="U374" s="35" t="s">
        <v>4123</v>
      </c>
      <c r="W374" s="35" t="s">
        <v>57</v>
      </c>
      <c r="X374" s="35" t="s">
        <v>59</v>
      </c>
      <c r="Y374" s="35" t="s">
        <v>60</v>
      </c>
      <c r="Z374" s="35" t="s">
        <v>1686</v>
      </c>
    </row>
    <row r="375" spans="1:26" ht="15" customHeight="1">
      <c r="A375" s="35" t="s">
        <v>1300</v>
      </c>
      <c r="B375" s="35" t="s">
        <v>1668</v>
      </c>
      <c r="C375" s="35" t="s">
        <v>4124</v>
      </c>
      <c r="D375" s="35">
        <f>IFERROR(IF($A375="HDC",IF(VLOOKUP($C375,hdc!$B$2:$F$1600,2,FALSE())="","",VLOOKUP($C375,hdc!$B$2:$F$1600,2,FALSE())),IF($A375="NAUTICS",IF(VLOOKUP($C375,nautics!$B$2:$F$1200,2,FALSE())="","",VLOOKUP($C375,nautics!$B$2:$F$1200,2,FALSE())),IF($A375="ST",IF(VLOOKUP($C375,st!$B$2:$F$400,2,FALSE())="","",VLOOKUP($C375,st!$B$2:$F$400,2,FALSE())),""))),"")</f>
        <v>1</v>
      </c>
      <c r="E375" s="35">
        <f>IFERROR(IF($A375="HDC",IF(VLOOKUP($C375,hdc!$B$2:$F$1600,3,FALSE())="","",VLOOKUP($C375,hdc!$B$2:$F$1600,3,FALSE())),IF($A375="NAUTICS",IF(VLOOKUP($C375,nautics!$B$2:$F$1200,3,FALSE())="","",VLOOKUP($C375,nautics!$B$2:$F$1200,3,FALSE())),IF($A375="ST",IF(VLOOKUP($C375,st!$B$2:$F$400,3,FALSE())="","",VLOOKUP($C375,st!$B$2:$F$400,3,FALSE())),""))),"")</f>
        <v>1</v>
      </c>
      <c r="F375" s="35" t="str">
        <f>IFERROR(IF($A375="HDC",IF(VLOOKUP($C375,hdc!$B$2:$F$1600,4,FALSE())="","",VLOOKUP($C375,hdc!$B$2:$F$1600,4,FALSE())),IF($A375="NAUTICS",IF(VLOOKUP($C375,nautics!$B$2:$F$1200,4,FALSE())="","",VLOOKUP($C375,nautics!$B$2:$F$1200,4,FALSE())),IF($A375="ST",IF(VLOOKUP($C375,st!$B$2:$F$400,4,FALSE())="","",VLOOKUP($C375,st!$B$2:$F$400,4,FALSE())),""))),"")</f>
        <v/>
      </c>
      <c r="G375" s="35" t="str">
        <f>IFERROR(IF($A375="HDC",IF(VLOOKUP($C375,hdc!$B$2:$F$1600,5,FALSE())="","",VLOOKUP($C375,hdc!$B$2:$F$1600,5,FALSE())),IF($A375="NAUTICS",IF(VLOOKUP($C375,nautics!$B$2:$F$1200,5,FALSE())="","",VLOOKUP($C375,nautics!$B$2:$F$1200,5,FALSE())),IF($A375="ST",IF(VLOOKUP($C375,st!$B$2:$F$400,5,FALSE())="","",VLOOKUP($C375,st!$B$2:$F$400,5,FALSE())),""))),"")</f>
        <v/>
      </c>
      <c r="H375" s="35" t="s">
        <v>3183</v>
      </c>
      <c r="I375" s="35" t="s">
        <v>31</v>
      </c>
      <c r="J375" s="35" t="s">
        <v>4128</v>
      </c>
      <c r="K375" s="35">
        <f t="shared" si="1"/>
        <v>17</v>
      </c>
      <c r="L375" s="35" t="s">
        <v>40</v>
      </c>
      <c r="M375" s="35" t="s">
        <v>42</v>
      </c>
      <c r="N375" s="35" t="s">
        <v>43</v>
      </c>
      <c r="O375" s="35" t="s">
        <v>45</v>
      </c>
      <c r="P375" s="35" t="s">
        <v>1696</v>
      </c>
      <c r="Q375" s="35" t="s">
        <v>1697</v>
      </c>
      <c r="R375" s="35" t="s">
        <v>52</v>
      </c>
      <c r="S375" s="35" t="s">
        <v>53</v>
      </c>
      <c r="T375" s="35" t="s">
        <v>55</v>
      </c>
      <c r="U375" s="35" t="s">
        <v>4132</v>
      </c>
      <c r="W375" s="35" t="s">
        <v>57</v>
      </c>
      <c r="X375" s="35" t="s">
        <v>59</v>
      </c>
      <c r="Y375" s="35" t="s">
        <v>60</v>
      </c>
      <c r="Z375" s="35" t="s">
        <v>1702</v>
      </c>
    </row>
    <row r="376" spans="1:26" ht="15" customHeight="1">
      <c r="A376" s="35" t="s">
        <v>1300</v>
      </c>
      <c r="B376" s="35" t="s">
        <v>1668</v>
      </c>
      <c r="C376" s="35" t="s">
        <v>4133</v>
      </c>
      <c r="D376" s="35">
        <f>IFERROR(IF($A376="HDC",IF(VLOOKUP($C376,hdc!$B$2:$F$1600,2,FALSE())="","",VLOOKUP($C376,hdc!$B$2:$F$1600,2,FALSE())),IF($A376="NAUTICS",IF(VLOOKUP($C376,nautics!$B$2:$F$1200,2,FALSE())="","",VLOOKUP($C376,nautics!$B$2:$F$1200,2,FALSE())),IF($A376="ST",IF(VLOOKUP($C376,st!$B$2:$F$400,2,FALSE())="","",VLOOKUP($C376,st!$B$2:$F$400,2,FALSE())),""))),"")</f>
        <v>1</v>
      </c>
      <c r="E376" s="35">
        <f>IFERROR(IF($A376="HDC",IF(VLOOKUP($C376,hdc!$B$2:$F$1600,3,FALSE())="","",VLOOKUP($C376,hdc!$B$2:$F$1600,3,FALSE())),IF($A376="NAUTICS",IF(VLOOKUP($C376,nautics!$B$2:$F$1200,3,FALSE())="","",VLOOKUP($C376,nautics!$B$2:$F$1200,3,FALSE())),IF($A376="ST",IF(VLOOKUP($C376,st!$B$2:$F$400,3,FALSE())="","",VLOOKUP($C376,st!$B$2:$F$400,3,FALSE())),""))),"")</f>
        <v>1</v>
      </c>
      <c r="F376" s="35">
        <f>IFERROR(IF($A376="HDC",IF(VLOOKUP($C376,hdc!$B$2:$F$1600,4,FALSE())="","",VLOOKUP($C376,hdc!$B$2:$F$1600,4,FALSE())),IF($A376="NAUTICS",IF(VLOOKUP($C376,nautics!$B$2:$F$1200,4,FALSE())="","",VLOOKUP($C376,nautics!$B$2:$F$1200,4,FALSE())),IF($A376="ST",IF(VLOOKUP($C376,st!$B$2:$F$400,4,FALSE())="","",VLOOKUP($C376,st!$B$2:$F$400,4,FALSE())),""))),"")</f>
        <v>1</v>
      </c>
      <c r="G376" s="35" t="str">
        <f>IFERROR(IF($A376="HDC",IF(VLOOKUP($C376,hdc!$B$2:$F$1600,5,FALSE())="","",VLOOKUP($C376,hdc!$B$2:$F$1600,5,FALSE())),IF($A376="NAUTICS",IF(VLOOKUP($C376,nautics!$B$2:$F$1200,5,FALSE())="","",VLOOKUP($C376,nautics!$B$2:$F$1200,5,FALSE())),IF($A376="ST",IF(VLOOKUP($C376,st!$B$2:$F$400,5,FALSE())="","",VLOOKUP($C376,st!$B$2:$F$400,5,FALSE())),""))),"")</f>
        <v/>
      </c>
      <c r="H376" s="35" t="s">
        <v>259</v>
      </c>
      <c r="I376" s="35" t="s">
        <v>31</v>
      </c>
      <c r="J376" s="35" t="s">
        <v>559</v>
      </c>
      <c r="K376" s="35">
        <f t="shared" si="1"/>
        <v>23</v>
      </c>
      <c r="L376" s="35" t="s">
        <v>159</v>
      </c>
      <c r="M376" s="35" t="s">
        <v>160</v>
      </c>
      <c r="N376" s="35" t="s">
        <v>43</v>
      </c>
      <c r="O376" s="35" t="s">
        <v>45</v>
      </c>
      <c r="P376" s="35" t="s">
        <v>40</v>
      </c>
      <c r="Q376" s="35" t="s">
        <v>42</v>
      </c>
      <c r="R376" s="35" t="s">
        <v>1912</v>
      </c>
      <c r="S376" s="35" t="s">
        <v>43</v>
      </c>
      <c r="T376" s="35" t="s">
        <v>45</v>
      </c>
      <c r="U376" s="35" t="s">
        <v>562</v>
      </c>
      <c r="W376" s="35" t="s">
        <v>78</v>
      </c>
      <c r="X376" s="35" t="s">
        <v>59</v>
      </c>
      <c r="Y376" s="35" t="s">
        <v>164</v>
      </c>
      <c r="Z376" s="35" t="s">
        <v>60</v>
      </c>
    </row>
    <row r="377" spans="1:26" ht="15" customHeight="1">
      <c r="A377" s="35" t="s">
        <v>1300</v>
      </c>
      <c r="B377" s="35" t="s">
        <v>1703</v>
      </c>
      <c r="C377" s="35" t="s">
        <v>4137</v>
      </c>
      <c r="D377" s="35">
        <f>IFERROR(IF($A377="HDC",IF(VLOOKUP($C377,hdc!$B$2:$F$1600,2,FALSE())="","",VLOOKUP($C377,hdc!$B$2:$F$1600,2,FALSE())),IF($A377="NAUTICS",IF(VLOOKUP($C377,nautics!$B$2:$F$1200,2,FALSE())="","",VLOOKUP($C377,nautics!$B$2:$F$1200,2,FALSE())),IF($A377="ST",IF(VLOOKUP($C377,st!$B$2:$F$400,2,FALSE())="","",VLOOKUP($C377,st!$B$2:$F$400,2,FALSE())),""))),"")</f>
        <v>1</v>
      </c>
      <c r="E377" s="35">
        <f>IFERROR(IF($A377="HDC",IF(VLOOKUP($C377,hdc!$B$2:$F$1600,3,FALSE())="","",VLOOKUP($C377,hdc!$B$2:$F$1600,3,FALSE())),IF($A377="NAUTICS",IF(VLOOKUP($C377,nautics!$B$2:$F$1200,3,FALSE())="","",VLOOKUP($C377,nautics!$B$2:$F$1200,3,FALSE())),IF($A377="ST",IF(VLOOKUP($C377,st!$B$2:$F$400,3,FALSE())="","",VLOOKUP($C377,st!$B$2:$F$400,3,FALSE())),""))),"")</f>
        <v>1</v>
      </c>
      <c r="F377" s="35">
        <f>IFERROR(IF($A377="HDC",IF(VLOOKUP($C377,hdc!$B$2:$F$1600,4,FALSE())="","",VLOOKUP($C377,hdc!$B$2:$F$1600,4,FALSE())),IF($A377="NAUTICS",IF(VLOOKUP($C377,nautics!$B$2:$F$1200,4,FALSE())="","",VLOOKUP($C377,nautics!$B$2:$F$1200,4,FALSE())),IF($A377="ST",IF(VLOOKUP($C377,st!$B$2:$F$400,4,FALSE())="","",VLOOKUP($C377,st!$B$2:$F$400,4,FALSE())),""))),"")</f>
        <v>1</v>
      </c>
      <c r="G377" s="35" t="str">
        <f>IFERROR(IF($A377="HDC",IF(VLOOKUP($C377,hdc!$B$2:$F$1600,5,FALSE())="","",VLOOKUP($C377,hdc!$B$2:$F$1600,5,FALSE())),IF($A377="NAUTICS",IF(VLOOKUP($C377,nautics!$B$2:$F$1200,5,FALSE())="","",VLOOKUP($C377,nautics!$B$2:$F$1200,5,FALSE())),IF($A377="ST",IF(VLOOKUP($C377,st!$B$2:$F$400,5,FALSE())="","",VLOOKUP($C377,st!$B$2:$F$400,5,FALSE())),""))),"")</f>
        <v/>
      </c>
      <c r="H377" s="35" t="s">
        <v>958</v>
      </c>
      <c r="I377" s="35" t="s">
        <v>31</v>
      </c>
      <c r="J377" s="35" t="s">
        <v>4139</v>
      </c>
      <c r="K377" s="35">
        <f t="shared" si="1"/>
        <v>40</v>
      </c>
      <c r="L377" s="35" t="s">
        <v>340</v>
      </c>
      <c r="M377" s="35" t="s">
        <v>341</v>
      </c>
      <c r="N377" s="35" t="s">
        <v>43</v>
      </c>
      <c r="O377" s="35" t="s">
        <v>45</v>
      </c>
      <c r="P377" s="35" t="s">
        <v>1717</v>
      </c>
      <c r="Q377" s="35" t="s">
        <v>1718</v>
      </c>
      <c r="R377" s="35" t="s">
        <v>258</v>
      </c>
      <c r="S377" s="35" t="s">
        <v>774</v>
      </c>
      <c r="T377" s="35" t="s">
        <v>775</v>
      </c>
      <c r="U377" s="35" t="s">
        <v>4141</v>
      </c>
      <c r="W377" s="35" t="s">
        <v>57</v>
      </c>
      <c r="X377" s="35" t="s">
        <v>59</v>
      </c>
      <c r="Y377" s="35" t="s">
        <v>345</v>
      </c>
      <c r="Z377" s="35" t="s">
        <v>1726</v>
      </c>
    </row>
    <row r="378" spans="1:26" ht="15" customHeight="1">
      <c r="A378" s="35" t="s">
        <v>1300</v>
      </c>
      <c r="B378" s="35" t="s">
        <v>1703</v>
      </c>
      <c r="C378" s="35" t="s">
        <v>4144</v>
      </c>
      <c r="D378" s="35">
        <f>IFERROR(IF($A378="HDC",IF(VLOOKUP($C378,hdc!$B$2:$F$1600,2,FALSE())="","",VLOOKUP($C378,hdc!$B$2:$F$1600,2,FALSE())),IF($A378="NAUTICS",IF(VLOOKUP($C378,nautics!$B$2:$F$1200,2,FALSE())="","",VLOOKUP($C378,nautics!$B$2:$F$1200,2,FALSE())),IF($A378="ST",IF(VLOOKUP($C378,st!$B$2:$F$400,2,FALSE())="","",VLOOKUP($C378,st!$B$2:$F$400,2,FALSE())),""))),"")</f>
        <v>1</v>
      </c>
      <c r="E378" s="35">
        <f>IFERROR(IF($A378="HDC",IF(VLOOKUP($C378,hdc!$B$2:$F$1600,3,FALSE())="","",VLOOKUP($C378,hdc!$B$2:$F$1600,3,FALSE())),IF($A378="NAUTICS",IF(VLOOKUP($C378,nautics!$B$2:$F$1200,3,FALSE())="","",VLOOKUP($C378,nautics!$B$2:$F$1200,3,FALSE())),IF($A378="ST",IF(VLOOKUP($C378,st!$B$2:$F$400,3,FALSE())="","",VLOOKUP($C378,st!$B$2:$F$400,3,FALSE())),""))),"")</f>
        <v>1</v>
      </c>
      <c r="F378" s="35" t="str">
        <f>IFERROR(IF($A378="HDC",IF(VLOOKUP($C378,hdc!$B$2:$F$1600,4,FALSE())="","",VLOOKUP($C378,hdc!$B$2:$F$1600,4,FALSE())),IF($A378="NAUTICS",IF(VLOOKUP($C378,nautics!$B$2:$F$1200,4,FALSE())="","",VLOOKUP($C378,nautics!$B$2:$F$1200,4,FALSE())),IF($A378="ST",IF(VLOOKUP($C378,st!$B$2:$F$400,4,FALSE())="","",VLOOKUP($C378,st!$B$2:$F$400,4,FALSE())),""))),"")</f>
        <v/>
      </c>
      <c r="G378" s="35" t="str">
        <f>IFERROR(IF($A378="HDC",IF(VLOOKUP($C378,hdc!$B$2:$F$1600,5,FALSE())="","",VLOOKUP($C378,hdc!$B$2:$F$1600,5,FALSE())),IF($A378="NAUTICS",IF(VLOOKUP($C378,nautics!$B$2:$F$1200,5,FALSE())="","",VLOOKUP($C378,nautics!$B$2:$F$1200,5,FALSE())),IF($A378="ST",IF(VLOOKUP($C378,st!$B$2:$F$400,5,FALSE())="","",VLOOKUP($C378,st!$B$2:$F$400,5,FALSE())),""))),"")</f>
        <v/>
      </c>
      <c r="H378" s="35" t="s">
        <v>4145</v>
      </c>
      <c r="I378" s="35" t="s">
        <v>31</v>
      </c>
      <c r="J378" s="35" t="s">
        <v>4146</v>
      </c>
      <c r="K378" s="35">
        <f t="shared" si="1"/>
        <v>74</v>
      </c>
      <c r="L378" s="35" t="s">
        <v>170</v>
      </c>
      <c r="M378" s="35" t="s">
        <v>171</v>
      </c>
      <c r="N378" s="35" t="s">
        <v>46</v>
      </c>
      <c r="O378" s="35" t="s">
        <v>49</v>
      </c>
      <c r="P378" s="35" t="s">
        <v>1717</v>
      </c>
      <c r="Q378" s="35" t="s">
        <v>1718</v>
      </c>
      <c r="R378" s="35" t="s">
        <v>258</v>
      </c>
      <c r="S378" s="35" t="s">
        <v>774</v>
      </c>
      <c r="T378" s="35" t="s">
        <v>775</v>
      </c>
      <c r="U378" s="35" t="s">
        <v>4148</v>
      </c>
      <c r="W378" s="35" t="s">
        <v>57</v>
      </c>
      <c r="X378" s="35" t="s">
        <v>59</v>
      </c>
      <c r="Y378" s="35" t="s">
        <v>177</v>
      </c>
      <c r="Z378" s="35" t="s">
        <v>1726</v>
      </c>
    </row>
    <row r="379" spans="1:26" ht="15" customHeight="1">
      <c r="A379" s="35" t="s">
        <v>1300</v>
      </c>
      <c r="B379" s="35" t="s">
        <v>1703</v>
      </c>
      <c r="C379" s="35" t="s">
        <v>4150</v>
      </c>
      <c r="D379" s="35">
        <f>IFERROR(IF($A379="HDC",IF(VLOOKUP($C379,hdc!$B$2:$F$1600,2,FALSE())="","",VLOOKUP($C379,hdc!$B$2:$F$1600,2,FALSE())),IF($A379="NAUTICS",IF(VLOOKUP($C379,nautics!$B$2:$F$1200,2,FALSE())="","",VLOOKUP($C379,nautics!$B$2:$F$1200,2,FALSE())),IF($A379="ST",IF(VLOOKUP($C379,st!$B$2:$F$400,2,FALSE())="","",VLOOKUP($C379,st!$B$2:$F$400,2,FALSE())),""))),"")</f>
        <v>1</v>
      </c>
      <c r="E379" s="35" t="str">
        <f>IFERROR(IF($A379="HDC",IF(VLOOKUP($C379,hdc!$B$2:$F$1600,3,FALSE())="","",VLOOKUP($C379,hdc!$B$2:$F$1600,3,FALSE())),IF($A379="NAUTICS",IF(VLOOKUP($C379,nautics!$B$2:$F$1200,3,FALSE())="","",VLOOKUP($C379,nautics!$B$2:$F$1200,3,FALSE())),IF($A379="ST",IF(VLOOKUP($C379,st!$B$2:$F$400,3,FALSE())="","",VLOOKUP($C379,st!$B$2:$F$400,3,FALSE())),""))),"")</f>
        <v/>
      </c>
      <c r="F379" s="35" t="str">
        <f>IFERROR(IF($A379="HDC",IF(VLOOKUP($C379,hdc!$B$2:$F$1600,4,FALSE())="","",VLOOKUP($C379,hdc!$B$2:$F$1600,4,FALSE())),IF($A379="NAUTICS",IF(VLOOKUP($C379,nautics!$B$2:$F$1200,4,FALSE())="","",VLOOKUP($C379,nautics!$B$2:$F$1200,4,FALSE())),IF($A379="ST",IF(VLOOKUP($C379,st!$B$2:$F$400,4,FALSE())="","",VLOOKUP($C379,st!$B$2:$F$400,4,FALSE())),""))),"")</f>
        <v/>
      </c>
      <c r="G379" s="35" t="str">
        <f>IFERROR(IF($A379="HDC",IF(VLOOKUP($C379,hdc!$B$2:$F$1600,5,FALSE())="","",VLOOKUP($C379,hdc!$B$2:$F$1600,5,FALSE())),IF($A379="NAUTICS",IF(VLOOKUP($C379,nautics!$B$2:$F$1200,5,FALSE())="","",VLOOKUP($C379,nautics!$B$2:$F$1200,5,FALSE())),IF($A379="ST",IF(VLOOKUP($C379,st!$B$2:$F$400,5,FALSE())="","",VLOOKUP($C379,st!$B$2:$F$400,5,FALSE())),""))),"")</f>
        <v/>
      </c>
      <c r="H379" s="35" t="s">
        <v>670</v>
      </c>
      <c r="I379" s="35" t="s">
        <v>31</v>
      </c>
      <c r="J379" s="35" t="s">
        <v>4151</v>
      </c>
      <c r="K379" s="35">
        <f t="shared" si="1"/>
        <v>16</v>
      </c>
      <c r="L379" s="35" t="s">
        <v>4153</v>
      </c>
      <c r="M379" s="35" t="s">
        <v>4154</v>
      </c>
      <c r="N379" s="35" t="s">
        <v>774</v>
      </c>
      <c r="O379" s="35" t="s">
        <v>775</v>
      </c>
      <c r="P379" s="35" t="s">
        <v>1717</v>
      </c>
      <c r="Q379" s="35" t="s">
        <v>1718</v>
      </c>
      <c r="R379" s="35" t="s">
        <v>258</v>
      </c>
      <c r="S379" s="35" t="s">
        <v>774</v>
      </c>
      <c r="T379" s="35" t="s">
        <v>775</v>
      </c>
      <c r="U379" s="35" t="s">
        <v>4156</v>
      </c>
      <c r="W379" s="35" t="s">
        <v>78</v>
      </c>
      <c r="X379" s="35" t="s">
        <v>59</v>
      </c>
      <c r="Y379" s="35" t="s">
        <v>4157</v>
      </c>
      <c r="Z379" s="35" t="s">
        <v>1726</v>
      </c>
    </row>
    <row r="380" spans="1:26" ht="15" customHeight="1">
      <c r="A380" s="35" t="s">
        <v>1300</v>
      </c>
      <c r="B380" s="35" t="s">
        <v>1703</v>
      </c>
      <c r="C380" s="35" t="s">
        <v>4159</v>
      </c>
      <c r="D380" s="35">
        <f>IFERROR(IF($A380="HDC",IF(VLOOKUP($C380,hdc!$B$2:$F$1600,2,FALSE())="","",VLOOKUP($C380,hdc!$B$2:$F$1600,2,FALSE())),IF($A380="NAUTICS",IF(VLOOKUP($C380,nautics!$B$2:$F$1200,2,FALSE())="","",VLOOKUP($C380,nautics!$B$2:$F$1200,2,FALSE())),IF($A380="ST",IF(VLOOKUP($C380,st!$B$2:$F$400,2,FALSE())="","",VLOOKUP($C380,st!$B$2:$F$400,2,FALSE())),""))),"")</f>
        <v>1</v>
      </c>
      <c r="E380" s="35" t="str">
        <f>IFERROR(IF($A380="HDC",IF(VLOOKUP($C380,hdc!$B$2:$F$1600,3,FALSE())="","",VLOOKUP($C380,hdc!$B$2:$F$1600,3,FALSE())),IF($A380="NAUTICS",IF(VLOOKUP($C380,nautics!$B$2:$F$1200,3,FALSE())="","",VLOOKUP($C380,nautics!$B$2:$F$1200,3,FALSE())),IF($A380="ST",IF(VLOOKUP($C380,st!$B$2:$F$400,3,FALSE())="","",VLOOKUP($C380,st!$B$2:$F$400,3,FALSE())),""))),"")</f>
        <v/>
      </c>
      <c r="F380" s="35" t="str">
        <f>IFERROR(IF($A380="HDC",IF(VLOOKUP($C380,hdc!$B$2:$F$1600,4,FALSE())="","",VLOOKUP($C380,hdc!$B$2:$F$1600,4,FALSE())),IF($A380="NAUTICS",IF(VLOOKUP($C380,nautics!$B$2:$F$1200,4,FALSE())="","",VLOOKUP($C380,nautics!$B$2:$F$1200,4,FALSE())),IF($A380="ST",IF(VLOOKUP($C380,st!$B$2:$F$400,4,FALSE())="","",VLOOKUP($C380,st!$B$2:$F$400,4,FALSE())),""))),"")</f>
        <v/>
      </c>
      <c r="G380" s="35" t="str">
        <f>IFERROR(IF($A380="HDC",IF(VLOOKUP($C380,hdc!$B$2:$F$1600,5,FALSE())="","",VLOOKUP($C380,hdc!$B$2:$F$1600,5,FALSE())),IF($A380="NAUTICS",IF(VLOOKUP($C380,nautics!$B$2:$F$1200,5,FALSE())="","",VLOOKUP($C380,nautics!$B$2:$F$1200,5,FALSE())),IF($A380="ST",IF(VLOOKUP($C380,st!$B$2:$F$400,5,FALSE())="","",VLOOKUP($C380,st!$B$2:$F$400,5,FALSE())),""))),"")</f>
        <v/>
      </c>
      <c r="H380" s="35" t="s">
        <v>4160</v>
      </c>
      <c r="I380" s="35" t="s">
        <v>34</v>
      </c>
      <c r="J380" s="35" t="s">
        <v>4161</v>
      </c>
      <c r="K380" s="35">
        <f t="shared" si="1"/>
        <v>46</v>
      </c>
      <c r="L380" s="35" t="s">
        <v>1844</v>
      </c>
      <c r="M380" s="35" t="s">
        <v>1846</v>
      </c>
      <c r="N380" s="35" t="s">
        <v>53</v>
      </c>
      <c r="O380" s="35" t="s">
        <v>55</v>
      </c>
      <c r="P380" s="35" t="s">
        <v>1765</v>
      </c>
      <c r="Q380" s="35" t="s">
        <v>1766</v>
      </c>
      <c r="R380" s="35" t="s">
        <v>52</v>
      </c>
      <c r="S380" s="35" t="s">
        <v>774</v>
      </c>
      <c r="T380" s="35" t="s">
        <v>775</v>
      </c>
      <c r="U380" s="35" t="s">
        <v>4164</v>
      </c>
      <c r="W380" s="35" t="s">
        <v>57</v>
      </c>
      <c r="X380" s="35" t="s">
        <v>1723</v>
      </c>
      <c r="Y380" s="35" t="s">
        <v>1849</v>
      </c>
      <c r="Z380" s="35" t="s">
        <v>1770</v>
      </c>
    </row>
    <row r="381" spans="1:26" ht="15" customHeight="1">
      <c r="A381" s="35" t="s">
        <v>1300</v>
      </c>
      <c r="B381" s="35" t="s">
        <v>1703</v>
      </c>
      <c r="C381" s="35" t="s">
        <v>4165</v>
      </c>
      <c r="D381" s="35">
        <f>IFERROR(IF($A381="HDC",IF(VLOOKUP($C381,hdc!$B$2:$F$1600,2,FALSE())="","",VLOOKUP($C381,hdc!$B$2:$F$1600,2,FALSE())),IF($A381="NAUTICS",IF(VLOOKUP($C381,nautics!$B$2:$F$1200,2,FALSE())="","",VLOOKUP($C381,nautics!$B$2:$F$1200,2,FALSE())),IF($A381="ST",IF(VLOOKUP($C381,st!$B$2:$F$400,2,FALSE())="","",VLOOKUP($C381,st!$B$2:$F$400,2,FALSE())),""))),"")</f>
        <v>1</v>
      </c>
      <c r="E381" s="35">
        <f>IFERROR(IF($A381="HDC",IF(VLOOKUP($C381,hdc!$B$2:$F$1600,3,FALSE())="","",VLOOKUP($C381,hdc!$B$2:$F$1600,3,FALSE())),IF($A381="NAUTICS",IF(VLOOKUP($C381,nautics!$B$2:$F$1200,3,FALSE())="","",VLOOKUP($C381,nautics!$B$2:$F$1200,3,FALSE())),IF($A381="ST",IF(VLOOKUP($C381,st!$B$2:$F$400,3,FALSE())="","",VLOOKUP($C381,st!$B$2:$F$400,3,FALSE())),""))),"")</f>
        <v>1</v>
      </c>
      <c r="F381" s="35" t="str">
        <f>IFERROR(IF($A381="HDC",IF(VLOOKUP($C381,hdc!$B$2:$F$1600,4,FALSE())="","",VLOOKUP($C381,hdc!$B$2:$F$1600,4,FALSE())),IF($A381="NAUTICS",IF(VLOOKUP($C381,nautics!$B$2:$F$1200,4,FALSE())="","",VLOOKUP($C381,nautics!$B$2:$F$1200,4,FALSE())),IF($A381="ST",IF(VLOOKUP($C381,st!$B$2:$F$400,4,FALSE())="","",VLOOKUP($C381,st!$B$2:$F$400,4,FALSE())),""))),"")</f>
        <v/>
      </c>
      <c r="G381" s="35" t="str">
        <f>IFERROR(IF($A381="HDC",IF(VLOOKUP($C381,hdc!$B$2:$F$1600,5,FALSE())="","",VLOOKUP($C381,hdc!$B$2:$F$1600,5,FALSE())),IF($A381="NAUTICS",IF(VLOOKUP($C381,nautics!$B$2:$F$1200,5,FALSE())="","",VLOOKUP($C381,nautics!$B$2:$F$1200,5,FALSE())),IF($A381="ST",IF(VLOOKUP($C381,st!$B$2:$F$400,5,FALSE())="","",VLOOKUP($C381,st!$B$2:$F$400,5,FALSE())),""))),"")</f>
        <v/>
      </c>
      <c r="H381" s="35" t="s">
        <v>4145</v>
      </c>
      <c r="I381" s="35" t="s">
        <v>31</v>
      </c>
      <c r="J381" s="35" t="s">
        <v>1762</v>
      </c>
      <c r="K381" s="35">
        <f t="shared" si="1"/>
        <v>67</v>
      </c>
      <c r="L381" s="35" t="s">
        <v>170</v>
      </c>
      <c r="M381" s="35" t="s">
        <v>171</v>
      </c>
      <c r="N381" s="35" t="s">
        <v>46</v>
      </c>
      <c r="O381" s="35" t="s">
        <v>49</v>
      </c>
      <c r="P381" s="35" t="s">
        <v>1765</v>
      </c>
      <c r="Q381" s="35" t="s">
        <v>1766</v>
      </c>
      <c r="R381" s="35" t="s">
        <v>52</v>
      </c>
      <c r="S381" s="35" t="s">
        <v>774</v>
      </c>
      <c r="T381" s="35" t="s">
        <v>775</v>
      </c>
      <c r="U381" s="35" t="s">
        <v>1768</v>
      </c>
      <c r="W381" s="35" t="s">
        <v>57</v>
      </c>
      <c r="X381" s="35" t="s">
        <v>59</v>
      </c>
      <c r="Y381" s="35" t="s">
        <v>177</v>
      </c>
      <c r="Z381" s="35" t="s">
        <v>1770</v>
      </c>
    </row>
    <row r="382" spans="1:26" ht="15" customHeight="1">
      <c r="A382" s="35" t="s">
        <v>1300</v>
      </c>
      <c r="B382" s="35" t="s">
        <v>1703</v>
      </c>
      <c r="C382" s="35" t="s">
        <v>4168</v>
      </c>
      <c r="D382" s="35">
        <f>IFERROR(IF($A382="HDC",IF(VLOOKUP($C382,hdc!$B$2:$F$1600,2,FALSE())="","",VLOOKUP($C382,hdc!$B$2:$F$1600,2,FALSE())),IF($A382="NAUTICS",IF(VLOOKUP($C382,nautics!$B$2:$F$1200,2,FALSE())="","",VLOOKUP($C382,nautics!$B$2:$F$1200,2,FALSE())),IF($A382="ST",IF(VLOOKUP($C382,st!$B$2:$F$400,2,FALSE())="","",VLOOKUP($C382,st!$B$2:$F$400,2,FALSE())),""))),"")</f>
        <v>1</v>
      </c>
      <c r="E382" s="35">
        <f>IFERROR(IF($A382="HDC",IF(VLOOKUP($C382,hdc!$B$2:$F$1600,3,FALSE())="","",VLOOKUP($C382,hdc!$B$2:$F$1600,3,FALSE())),IF($A382="NAUTICS",IF(VLOOKUP($C382,nautics!$B$2:$F$1200,3,FALSE())="","",VLOOKUP($C382,nautics!$B$2:$F$1200,3,FALSE())),IF($A382="ST",IF(VLOOKUP($C382,st!$B$2:$F$400,3,FALSE())="","",VLOOKUP($C382,st!$B$2:$F$400,3,FALSE())),""))),"")</f>
        <v>1</v>
      </c>
      <c r="F382" s="35" t="str">
        <f>IFERROR(IF($A382="HDC",IF(VLOOKUP($C382,hdc!$B$2:$F$1600,4,FALSE())="","",VLOOKUP($C382,hdc!$B$2:$F$1600,4,FALSE())),IF($A382="NAUTICS",IF(VLOOKUP($C382,nautics!$B$2:$F$1200,4,FALSE())="","",VLOOKUP($C382,nautics!$B$2:$F$1200,4,FALSE())),IF($A382="ST",IF(VLOOKUP($C382,st!$B$2:$F$400,4,FALSE())="","",VLOOKUP($C382,st!$B$2:$F$400,4,FALSE())),""))),"")</f>
        <v/>
      </c>
      <c r="G382" s="35" t="str">
        <f>IFERROR(IF($A382="HDC",IF(VLOOKUP($C382,hdc!$B$2:$F$1600,5,FALSE())="","",VLOOKUP($C382,hdc!$B$2:$F$1600,5,FALSE())),IF($A382="NAUTICS",IF(VLOOKUP($C382,nautics!$B$2:$F$1200,5,FALSE())="","",VLOOKUP($C382,nautics!$B$2:$F$1200,5,FALSE())),IF($A382="ST",IF(VLOOKUP($C382,st!$B$2:$F$400,5,FALSE())="","",VLOOKUP($C382,st!$B$2:$F$400,5,FALSE())),""))),"")</f>
        <v/>
      </c>
      <c r="H382" s="35" t="s">
        <v>1056</v>
      </c>
      <c r="I382" s="35" t="s">
        <v>31</v>
      </c>
      <c r="J382" s="35" t="s">
        <v>4169</v>
      </c>
      <c r="K382" s="35">
        <f t="shared" si="1"/>
        <v>37</v>
      </c>
      <c r="L382" s="35" t="s">
        <v>318</v>
      </c>
      <c r="M382" s="35" t="s">
        <v>319</v>
      </c>
      <c r="N382" s="35" t="s">
        <v>174</v>
      </c>
      <c r="O382" s="35" t="s">
        <v>175</v>
      </c>
      <c r="P382" s="35" t="s">
        <v>1765</v>
      </c>
      <c r="Q382" s="35" t="s">
        <v>1766</v>
      </c>
      <c r="R382" s="35" t="s">
        <v>52</v>
      </c>
      <c r="S382" s="35" t="s">
        <v>774</v>
      </c>
      <c r="T382" s="35" t="s">
        <v>775</v>
      </c>
      <c r="U382" s="35" t="s">
        <v>4172</v>
      </c>
      <c r="W382" s="35" t="s">
        <v>57</v>
      </c>
      <c r="X382" s="35" t="s">
        <v>59</v>
      </c>
      <c r="Y382" s="35" t="s">
        <v>323</v>
      </c>
      <c r="Z382" s="35" t="s">
        <v>1770</v>
      </c>
    </row>
    <row r="383" spans="1:26" ht="15" customHeight="1">
      <c r="A383" s="35" t="s">
        <v>1300</v>
      </c>
      <c r="B383" s="35" t="s">
        <v>1703</v>
      </c>
      <c r="C383" s="35" t="s">
        <v>4174</v>
      </c>
      <c r="D383" s="35">
        <f>IFERROR(IF($A383="HDC",IF(VLOOKUP($C383,hdc!$B$2:$F$1600,2,FALSE())="","",VLOOKUP($C383,hdc!$B$2:$F$1600,2,FALSE())),IF($A383="NAUTICS",IF(VLOOKUP($C383,nautics!$B$2:$F$1200,2,FALSE())="","",VLOOKUP($C383,nautics!$B$2:$F$1200,2,FALSE())),IF($A383="ST",IF(VLOOKUP($C383,st!$B$2:$F$400,2,FALSE())="","",VLOOKUP($C383,st!$B$2:$F$400,2,FALSE())),""))),"")</f>
        <v>1</v>
      </c>
      <c r="E383" s="35" t="str">
        <f>IFERROR(IF($A383="HDC",IF(VLOOKUP($C383,hdc!$B$2:$F$1600,3,FALSE())="","",VLOOKUP($C383,hdc!$B$2:$F$1600,3,FALSE())),IF($A383="NAUTICS",IF(VLOOKUP($C383,nautics!$B$2:$F$1200,3,FALSE())="","",VLOOKUP($C383,nautics!$B$2:$F$1200,3,FALSE())),IF($A383="ST",IF(VLOOKUP($C383,st!$B$2:$F$400,3,FALSE())="","",VLOOKUP($C383,st!$B$2:$F$400,3,FALSE())),""))),"")</f>
        <v/>
      </c>
      <c r="F383" s="35" t="str">
        <f>IFERROR(IF($A383="HDC",IF(VLOOKUP($C383,hdc!$B$2:$F$1600,4,FALSE())="","",VLOOKUP($C383,hdc!$B$2:$F$1600,4,FALSE())),IF($A383="NAUTICS",IF(VLOOKUP($C383,nautics!$B$2:$F$1200,4,FALSE())="","",VLOOKUP($C383,nautics!$B$2:$F$1200,4,FALSE())),IF($A383="ST",IF(VLOOKUP($C383,st!$B$2:$F$400,4,FALSE())="","",VLOOKUP($C383,st!$B$2:$F$400,4,FALSE())),""))),"")</f>
        <v/>
      </c>
      <c r="G383" s="35" t="str">
        <f>IFERROR(IF($A383="HDC",IF(VLOOKUP($C383,hdc!$B$2:$F$1600,5,FALSE())="","",VLOOKUP($C383,hdc!$B$2:$F$1600,5,FALSE())),IF($A383="NAUTICS",IF(VLOOKUP($C383,nautics!$B$2:$F$1200,5,FALSE())="","",VLOOKUP($C383,nautics!$B$2:$F$1200,5,FALSE())),IF($A383="ST",IF(VLOOKUP($C383,st!$B$2:$F$400,5,FALSE())="","",VLOOKUP($C383,st!$B$2:$F$400,5,FALSE())),""))),"")</f>
        <v/>
      </c>
      <c r="H383" s="35" t="s">
        <v>1056</v>
      </c>
      <c r="I383" s="35" t="s">
        <v>31</v>
      </c>
      <c r="J383" s="35" t="s">
        <v>4175</v>
      </c>
      <c r="K383" s="35">
        <f t="shared" si="1"/>
        <v>9</v>
      </c>
      <c r="L383" s="35" t="s">
        <v>4177</v>
      </c>
      <c r="M383" s="35" t="s">
        <v>4154</v>
      </c>
      <c r="N383" s="35" t="s">
        <v>774</v>
      </c>
      <c r="O383" s="35" t="s">
        <v>775</v>
      </c>
      <c r="P383" s="35" t="s">
        <v>1765</v>
      </c>
      <c r="Q383" s="35" t="s">
        <v>1766</v>
      </c>
      <c r="R383" s="35" t="s">
        <v>52</v>
      </c>
      <c r="S383" s="35" t="s">
        <v>774</v>
      </c>
      <c r="T383" s="35" t="s">
        <v>775</v>
      </c>
      <c r="U383" s="35" t="s">
        <v>4179</v>
      </c>
      <c r="W383" s="35" t="s">
        <v>78</v>
      </c>
      <c r="X383" s="35" t="s">
        <v>59</v>
      </c>
      <c r="Y383" s="35" t="s">
        <v>4157</v>
      </c>
      <c r="Z383" s="35" t="s">
        <v>1770</v>
      </c>
    </row>
    <row r="384" spans="1:26" ht="15" customHeight="1">
      <c r="A384" s="35" t="s">
        <v>1300</v>
      </c>
      <c r="B384" s="35" t="s">
        <v>1703</v>
      </c>
      <c r="C384" s="35" t="s">
        <v>4181</v>
      </c>
      <c r="D384" s="35">
        <f>IFERROR(IF($A384="HDC",IF(VLOOKUP($C384,hdc!$B$2:$F$1600,2,FALSE())="","",VLOOKUP($C384,hdc!$B$2:$F$1600,2,FALSE())),IF($A384="NAUTICS",IF(VLOOKUP($C384,nautics!$B$2:$F$1200,2,FALSE())="","",VLOOKUP($C384,nautics!$B$2:$F$1200,2,FALSE())),IF($A384="ST",IF(VLOOKUP($C384,st!$B$2:$F$400,2,FALSE())="","",VLOOKUP($C384,st!$B$2:$F$400,2,FALSE())),""))),"")</f>
        <v>1</v>
      </c>
      <c r="E384" s="35" t="str">
        <f>IFERROR(IF($A384="HDC",IF(VLOOKUP($C384,hdc!$B$2:$F$1600,3,FALSE())="","",VLOOKUP($C384,hdc!$B$2:$F$1600,3,FALSE())),IF($A384="NAUTICS",IF(VLOOKUP($C384,nautics!$B$2:$F$1200,3,FALSE())="","",VLOOKUP($C384,nautics!$B$2:$F$1200,3,FALSE())),IF($A384="ST",IF(VLOOKUP($C384,st!$B$2:$F$400,3,FALSE())="","",VLOOKUP($C384,st!$B$2:$F$400,3,FALSE())),""))),"")</f>
        <v/>
      </c>
      <c r="F384" s="35" t="str">
        <f>IFERROR(IF($A384="HDC",IF(VLOOKUP($C384,hdc!$B$2:$F$1600,4,FALSE())="","",VLOOKUP($C384,hdc!$B$2:$F$1600,4,FALSE())),IF($A384="NAUTICS",IF(VLOOKUP($C384,nautics!$B$2:$F$1200,4,FALSE())="","",VLOOKUP($C384,nautics!$B$2:$F$1200,4,FALSE())),IF($A384="ST",IF(VLOOKUP($C384,st!$B$2:$F$400,4,FALSE())="","",VLOOKUP($C384,st!$B$2:$F$400,4,FALSE())),""))),"")</f>
        <v/>
      </c>
      <c r="G384" s="35" t="str">
        <f>IFERROR(IF($A384="HDC",IF(VLOOKUP($C384,hdc!$B$2:$F$1600,5,FALSE())="","",VLOOKUP($C384,hdc!$B$2:$F$1600,5,FALSE())),IF($A384="NAUTICS",IF(VLOOKUP($C384,nautics!$B$2:$F$1200,5,FALSE())="","",VLOOKUP($C384,nautics!$B$2:$F$1200,5,FALSE())),IF($A384="ST",IF(VLOOKUP($C384,st!$B$2:$F$400,5,FALSE())="","",VLOOKUP($C384,st!$B$2:$F$400,5,FALSE())),""))),"")</f>
        <v/>
      </c>
      <c r="H384" s="35" t="s">
        <v>4182</v>
      </c>
      <c r="I384" s="35" t="s">
        <v>31</v>
      </c>
      <c r="J384" s="35" t="s">
        <v>2601</v>
      </c>
      <c r="K384" s="35">
        <f t="shared" si="1"/>
        <v>19</v>
      </c>
      <c r="L384" s="35" t="s">
        <v>1765</v>
      </c>
      <c r="M384" s="35" t="s">
        <v>1766</v>
      </c>
      <c r="N384" s="35" t="s">
        <v>774</v>
      </c>
      <c r="O384" s="35" t="s">
        <v>775</v>
      </c>
      <c r="P384" s="35" t="s">
        <v>1717</v>
      </c>
      <c r="Q384" s="35" t="s">
        <v>1718</v>
      </c>
      <c r="R384" s="35" t="s">
        <v>258</v>
      </c>
      <c r="S384" s="35" t="s">
        <v>774</v>
      </c>
      <c r="T384" s="35" t="s">
        <v>775</v>
      </c>
      <c r="U384" s="35" t="s">
        <v>4185</v>
      </c>
      <c r="W384" s="35" t="s">
        <v>78</v>
      </c>
      <c r="X384" s="35" t="s">
        <v>59</v>
      </c>
      <c r="Y384" s="35" t="s">
        <v>1770</v>
      </c>
      <c r="Z384" s="35" t="s">
        <v>1726</v>
      </c>
    </row>
    <row r="385" spans="1:26" ht="15" customHeight="1">
      <c r="A385" s="35" t="s">
        <v>1300</v>
      </c>
      <c r="B385" s="35" t="s">
        <v>1703</v>
      </c>
      <c r="C385" s="35" t="s">
        <v>4186</v>
      </c>
      <c r="D385" s="35">
        <f>IFERROR(IF($A385="HDC",IF(VLOOKUP($C385,hdc!$B$2:$F$1600,2,FALSE())="","",VLOOKUP($C385,hdc!$B$2:$F$1600,2,FALSE())),IF($A385="NAUTICS",IF(VLOOKUP($C385,nautics!$B$2:$F$1200,2,FALSE())="","",VLOOKUP($C385,nautics!$B$2:$F$1200,2,FALSE())),IF($A385="ST",IF(VLOOKUP($C385,st!$B$2:$F$400,2,FALSE())="","",VLOOKUP($C385,st!$B$2:$F$400,2,FALSE())),""))),"")</f>
        <v>1</v>
      </c>
      <c r="E385" s="35">
        <f>IFERROR(IF($A385="HDC",IF(VLOOKUP($C385,hdc!$B$2:$F$1600,3,FALSE())="","",VLOOKUP($C385,hdc!$B$2:$F$1600,3,FALSE())),IF($A385="NAUTICS",IF(VLOOKUP($C385,nautics!$B$2:$F$1200,3,FALSE())="","",VLOOKUP($C385,nautics!$B$2:$F$1200,3,FALSE())),IF($A385="ST",IF(VLOOKUP($C385,st!$B$2:$F$400,3,FALSE())="","",VLOOKUP($C385,st!$B$2:$F$400,3,FALSE())),""))),"")</f>
        <v>1</v>
      </c>
      <c r="F385" s="35" t="str">
        <f>IFERROR(IF($A385="HDC",IF(VLOOKUP($C385,hdc!$B$2:$F$1600,4,FALSE())="","",VLOOKUP($C385,hdc!$B$2:$F$1600,4,FALSE())),IF($A385="NAUTICS",IF(VLOOKUP($C385,nautics!$B$2:$F$1200,4,FALSE())="","",VLOOKUP($C385,nautics!$B$2:$F$1200,4,FALSE())),IF($A385="ST",IF(VLOOKUP($C385,st!$B$2:$F$400,4,FALSE())="","",VLOOKUP($C385,st!$B$2:$F$400,4,FALSE())),""))),"")</f>
        <v/>
      </c>
      <c r="G385" s="35" t="str">
        <f>IFERROR(IF($A385="HDC",IF(VLOOKUP($C385,hdc!$B$2:$F$1600,5,FALSE())="","",VLOOKUP($C385,hdc!$B$2:$F$1600,5,FALSE())),IF($A385="NAUTICS",IF(VLOOKUP($C385,nautics!$B$2:$F$1200,5,FALSE())="","",VLOOKUP($C385,nautics!$B$2:$F$1200,5,FALSE())),IF($A385="ST",IF(VLOOKUP($C385,st!$B$2:$F$400,5,FALSE())="","",VLOOKUP($C385,st!$B$2:$F$400,5,FALSE())),""))),"")</f>
        <v/>
      </c>
      <c r="H385" s="35" t="s">
        <v>415</v>
      </c>
      <c r="I385" s="35" t="s">
        <v>31</v>
      </c>
      <c r="J385" s="35" t="s">
        <v>4187</v>
      </c>
      <c r="K385" s="35">
        <f t="shared" si="1"/>
        <v>18</v>
      </c>
      <c r="L385" s="35" t="s">
        <v>4188</v>
      </c>
      <c r="M385" s="35" t="s">
        <v>4189</v>
      </c>
      <c r="N385" s="35" t="s">
        <v>774</v>
      </c>
      <c r="O385" s="35" t="s">
        <v>775</v>
      </c>
      <c r="P385" s="35" t="s">
        <v>1765</v>
      </c>
      <c r="Q385" s="35" t="s">
        <v>1766</v>
      </c>
      <c r="R385" s="35" t="s">
        <v>52</v>
      </c>
      <c r="S385" s="35" t="s">
        <v>774</v>
      </c>
      <c r="T385" s="35" t="s">
        <v>775</v>
      </c>
      <c r="U385" s="35" t="s">
        <v>4190</v>
      </c>
      <c r="W385" s="35" t="s">
        <v>78</v>
      </c>
      <c r="X385" s="35" t="s">
        <v>94</v>
      </c>
      <c r="Y385" s="35" t="s">
        <v>2385</v>
      </c>
      <c r="Z385" s="35" t="s">
        <v>1770</v>
      </c>
    </row>
    <row r="386" spans="1:26" ht="15" customHeight="1">
      <c r="A386" s="35" t="s">
        <v>1300</v>
      </c>
      <c r="B386" s="35" t="s">
        <v>1703</v>
      </c>
      <c r="C386" s="35" t="s">
        <v>4191</v>
      </c>
      <c r="D386" s="35">
        <f>IFERROR(IF($A386="HDC",IF(VLOOKUP($C386,hdc!$B$2:$F$1600,2,FALSE())="","",VLOOKUP($C386,hdc!$B$2:$F$1600,2,FALSE())),IF($A386="NAUTICS",IF(VLOOKUP($C386,nautics!$B$2:$F$1200,2,FALSE())="","",VLOOKUP($C386,nautics!$B$2:$F$1200,2,FALSE())),IF($A386="ST",IF(VLOOKUP($C386,st!$B$2:$F$400,2,FALSE())="","",VLOOKUP($C386,st!$B$2:$F$400,2,FALSE())),""))),"")</f>
        <v>1</v>
      </c>
      <c r="E386" s="35" t="str">
        <f>IFERROR(IF($A386="HDC",IF(VLOOKUP($C386,hdc!$B$2:$F$1600,3,FALSE())="","",VLOOKUP($C386,hdc!$B$2:$F$1600,3,FALSE())),IF($A386="NAUTICS",IF(VLOOKUP($C386,nautics!$B$2:$F$1200,3,FALSE())="","",VLOOKUP($C386,nautics!$B$2:$F$1200,3,FALSE())),IF($A386="ST",IF(VLOOKUP($C386,st!$B$2:$F$400,3,FALSE())="","",VLOOKUP($C386,st!$B$2:$F$400,3,FALSE())),""))),"")</f>
        <v/>
      </c>
      <c r="F386" s="35" t="str">
        <f>IFERROR(IF($A386="HDC",IF(VLOOKUP($C386,hdc!$B$2:$F$1600,4,FALSE())="","",VLOOKUP($C386,hdc!$B$2:$F$1600,4,FALSE())),IF($A386="NAUTICS",IF(VLOOKUP($C386,nautics!$B$2:$F$1200,4,FALSE())="","",VLOOKUP($C386,nautics!$B$2:$F$1200,4,FALSE())),IF($A386="ST",IF(VLOOKUP($C386,st!$B$2:$F$400,4,FALSE())="","",VLOOKUP($C386,st!$B$2:$F$400,4,FALSE())),""))),"")</f>
        <v/>
      </c>
      <c r="G386" s="35" t="str">
        <f>IFERROR(IF($A386="HDC",IF(VLOOKUP($C386,hdc!$B$2:$F$1600,5,FALSE())="","",VLOOKUP($C386,hdc!$B$2:$F$1600,5,FALSE())),IF($A386="NAUTICS",IF(VLOOKUP($C386,nautics!$B$2:$F$1200,5,FALSE())="","",VLOOKUP($C386,nautics!$B$2:$F$1200,5,FALSE())),IF($A386="ST",IF(VLOOKUP($C386,st!$B$2:$F$400,5,FALSE())="","",VLOOKUP($C386,st!$B$2:$F$400,5,FALSE())),""))),"")</f>
        <v/>
      </c>
      <c r="H386" s="35" t="s">
        <v>415</v>
      </c>
      <c r="I386" s="35" t="s">
        <v>31</v>
      </c>
      <c r="J386" s="35" t="s">
        <v>1928</v>
      </c>
      <c r="K386" s="35">
        <f t="shared" si="1"/>
        <v>15</v>
      </c>
      <c r="L386" s="35" t="s">
        <v>4193</v>
      </c>
      <c r="M386" s="35" t="s">
        <v>4189</v>
      </c>
      <c r="N386" s="35" t="s">
        <v>774</v>
      </c>
      <c r="O386" s="35" t="s">
        <v>775</v>
      </c>
      <c r="P386" s="35" t="s">
        <v>1717</v>
      </c>
      <c r="Q386" s="35" t="s">
        <v>1718</v>
      </c>
      <c r="R386" s="35" t="s">
        <v>258</v>
      </c>
      <c r="S386" s="35" t="s">
        <v>774</v>
      </c>
      <c r="T386" s="35" t="s">
        <v>775</v>
      </c>
      <c r="U386" s="35" t="s">
        <v>4194</v>
      </c>
      <c r="W386" s="35" t="s">
        <v>78</v>
      </c>
      <c r="X386" s="35" t="s">
        <v>94</v>
      </c>
      <c r="Y386" s="35" t="s">
        <v>1675</v>
      </c>
      <c r="Z386" s="35" t="s">
        <v>1726</v>
      </c>
    </row>
    <row r="387" spans="1:26" ht="15" customHeight="1">
      <c r="A387" s="35" t="s">
        <v>1300</v>
      </c>
      <c r="B387" s="35" t="s">
        <v>1915</v>
      </c>
      <c r="C387" s="35" t="s">
        <v>4195</v>
      </c>
      <c r="D387" s="35">
        <f>IFERROR(IF($A387="HDC",IF(VLOOKUP($C387,hdc!$B$2:$F$1600,2,FALSE())="","",VLOOKUP($C387,hdc!$B$2:$F$1600,2,FALSE())),IF($A387="NAUTICS",IF(VLOOKUP($C387,nautics!$B$2:$F$1200,2,FALSE())="","",VLOOKUP($C387,nautics!$B$2:$F$1200,2,FALSE())),IF($A387="ST",IF(VLOOKUP($C387,st!$B$2:$F$400,2,FALSE())="","",VLOOKUP($C387,st!$B$2:$F$400,2,FALSE())),""))),"")</f>
        <v>1</v>
      </c>
      <c r="E387" s="35">
        <f>IFERROR(IF($A387="HDC",IF(VLOOKUP($C387,hdc!$B$2:$F$1600,3,FALSE())="","",VLOOKUP($C387,hdc!$B$2:$F$1600,3,FALSE())),IF($A387="NAUTICS",IF(VLOOKUP($C387,nautics!$B$2:$F$1200,3,FALSE())="","",VLOOKUP($C387,nautics!$B$2:$F$1200,3,FALSE())),IF($A387="ST",IF(VLOOKUP($C387,st!$B$2:$F$400,3,FALSE())="","",VLOOKUP($C387,st!$B$2:$F$400,3,FALSE())),""))),"")</f>
        <v>1</v>
      </c>
      <c r="F387" s="35">
        <f>IFERROR(IF($A387="HDC",IF(VLOOKUP($C387,hdc!$B$2:$F$1600,4,FALSE())="","",VLOOKUP($C387,hdc!$B$2:$F$1600,4,FALSE())),IF($A387="NAUTICS",IF(VLOOKUP($C387,nautics!$B$2:$F$1200,4,FALSE())="","",VLOOKUP($C387,nautics!$B$2:$F$1200,4,FALSE())),IF($A387="ST",IF(VLOOKUP($C387,st!$B$2:$F$400,4,FALSE())="","",VLOOKUP($C387,st!$B$2:$F$400,4,FALSE())),""))),"")</f>
        <v>1</v>
      </c>
      <c r="G387" s="35" t="str">
        <f>IFERROR(IF($A387="HDC",IF(VLOOKUP($C387,hdc!$B$2:$F$1600,5,FALSE())="","",VLOOKUP($C387,hdc!$B$2:$F$1600,5,FALSE())),IF($A387="NAUTICS",IF(VLOOKUP($C387,nautics!$B$2:$F$1200,5,FALSE())="","",VLOOKUP($C387,nautics!$B$2:$F$1200,5,FALSE())),IF($A387="ST",IF(VLOOKUP($C387,st!$B$2:$F$400,5,FALSE())="","",VLOOKUP($C387,st!$B$2:$F$400,5,FALSE())),""))),"")</f>
        <v/>
      </c>
      <c r="H387" s="35" t="s">
        <v>105</v>
      </c>
      <c r="I387" s="35" t="s">
        <v>31</v>
      </c>
      <c r="J387" s="35" t="s">
        <v>4196</v>
      </c>
      <c r="K387" s="35">
        <f t="shared" si="1"/>
        <v>28</v>
      </c>
      <c r="L387" s="35" t="s">
        <v>95</v>
      </c>
      <c r="M387" s="35" t="s">
        <v>96</v>
      </c>
      <c r="N387" s="35" t="s">
        <v>43</v>
      </c>
      <c r="O387" s="35" t="s">
        <v>45</v>
      </c>
      <c r="P387" s="35" t="s">
        <v>4198</v>
      </c>
      <c r="Q387" s="35" t="s">
        <v>4199</v>
      </c>
      <c r="R387" s="35" t="s">
        <v>1071</v>
      </c>
      <c r="S387" s="35" t="s">
        <v>53</v>
      </c>
      <c r="T387" s="35" t="s">
        <v>55</v>
      </c>
      <c r="U387" s="35" t="s">
        <v>4201</v>
      </c>
      <c r="W387" s="35" t="s">
        <v>57</v>
      </c>
      <c r="X387" s="35" t="s">
        <v>926</v>
      </c>
      <c r="Y387" s="35" t="s">
        <v>102</v>
      </c>
      <c r="Z387" s="35" t="s">
        <v>1163</v>
      </c>
    </row>
    <row r="388" spans="1:26" ht="15" customHeight="1">
      <c r="A388" s="35" t="s">
        <v>1300</v>
      </c>
      <c r="B388" s="35" t="s">
        <v>1915</v>
      </c>
      <c r="C388" s="35" t="s">
        <v>4202</v>
      </c>
      <c r="D388" s="35">
        <f>IFERROR(IF($A388="HDC",IF(VLOOKUP($C388,hdc!$B$2:$F$1600,2,FALSE())="","",VLOOKUP($C388,hdc!$B$2:$F$1600,2,FALSE())),IF($A388="NAUTICS",IF(VLOOKUP($C388,nautics!$B$2:$F$1200,2,FALSE())="","",VLOOKUP($C388,nautics!$B$2:$F$1200,2,FALSE())),IF($A388="ST",IF(VLOOKUP($C388,st!$B$2:$F$400,2,FALSE())="","",VLOOKUP($C388,st!$B$2:$F$400,2,FALSE())),""))),"")</f>
        <v>1</v>
      </c>
      <c r="E388" s="35">
        <f>IFERROR(IF($A388="HDC",IF(VLOOKUP($C388,hdc!$B$2:$F$1600,3,FALSE())="","",VLOOKUP($C388,hdc!$B$2:$F$1600,3,FALSE())),IF($A388="NAUTICS",IF(VLOOKUP($C388,nautics!$B$2:$F$1200,3,FALSE())="","",VLOOKUP($C388,nautics!$B$2:$F$1200,3,FALSE())),IF($A388="ST",IF(VLOOKUP($C388,st!$B$2:$F$400,3,FALSE())="","",VLOOKUP($C388,st!$B$2:$F$400,3,FALSE())),""))),"")</f>
        <v>1</v>
      </c>
      <c r="F388" s="35">
        <f>IFERROR(IF($A388="HDC",IF(VLOOKUP($C388,hdc!$B$2:$F$1600,4,FALSE())="","",VLOOKUP($C388,hdc!$B$2:$F$1600,4,FALSE())),IF($A388="NAUTICS",IF(VLOOKUP($C388,nautics!$B$2:$F$1200,4,FALSE())="","",VLOOKUP($C388,nautics!$B$2:$F$1200,4,FALSE())),IF($A388="ST",IF(VLOOKUP($C388,st!$B$2:$F$400,4,FALSE())="","",VLOOKUP($C388,st!$B$2:$F$400,4,FALSE())),""))),"")</f>
        <v>1</v>
      </c>
      <c r="G388" s="35" t="str">
        <f>IFERROR(IF($A388="HDC",IF(VLOOKUP($C388,hdc!$B$2:$F$1600,5,FALSE())="","",VLOOKUP($C388,hdc!$B$2:$F$1600,5,FALSE())),IF($A388="NAUTICS",IF(VLOOKUP($C388,nautics!$B$2:$F$1200,5,FALSE())="","",VLOOKUP($C388,nautics!$B$2:$F$1200,5,FALSE())),IF($A388="ST",IF(VLOOKUP($C388,st!$B$2:$F$400,5,FALSE())="","",VLOOKUP($C388,st!$B$2:$F$400,5,FALSE())),""))),"")</f>
        <v/>
      </c>
      <c r="H388" s="35" t="s">
        <v>105</v>
      </c>
      <c r="I388" s="35" t="s">
        <v>31</v>
      </c>
      <c r="J388" s="35" t="s">
        <v>4204</v>
      </c>
      <c r="K388" s="35">
        <f t="shared" si="1"/>
        <v>27</v>
      </c>
      <c r="L388" s="35" t="s">
        <v>95</v>
      </c>
      <c r="M388" s="35" t="s">
        <v>96</v>
      </c>
      <c r="N388" s="35" t="s">
        <v>43</v>
      </c>
      <c r="O388" s="35" t="s">
        <v>45</v>
      </c>
      <c r="P388" s="35" t="s">
        <v>4206</v>
      </c>
      <c r="Q388" s="35" t="s">
        <v>4207</v>
      </c>
      <c r="R388" s="35" t="s">
        <v>1071</v>
      </c>
      <c r="S388" s="35" t="s">
        <v>53</v>
      </c>
      <c r="T388" s="35" t="s">
        <v>55</v>
      </c>
      <c r="U388" s="35" t="s">
        <v>4208</v>
      </c>
      <c r="W388" s="35" t="s">
        <v>57</v>
      </c>
      <c r="X388" s="35" t="s">
        <v>926</v>
      </c>
      <c r="Y388" s="35" t="s">
        <v>102</v>
      </c>
      <c r="Z388" s="35" t="s">
        <v>212</v>
      </c>
    </row>
    <row r="389" spans="1:26" ht="15" customHeight="1">
      <c r="A389" s="35" t="s">
        <v>1300</v>
      </c>
      <c r="B389" s="35" t="s">
        <v>1915</v>
      </c>
      <c r="C389" s="35" t="s">
        <v>4209</v>
      </c>
      <c r="D389" s="35">
        <f>IFERROR(IF($A389="HDC",IF(VLOOKUP($C389,hdc!$B$2:$F$1600,2,FALSE())="","",VLOOKUP($C389,hdc!$B$2:$F$1600,2,FALSE())),IF($A389="NAUTICS",IF(VLOOKUP($C389,nautics!$B$2:$F$1200,2,FALSE())="","",VLOOKUP($C389,nautics!$B$2:$F$1200,2,FALSE())),IF($A389="ST",IF(VLOOKUP($C389,st!$B$2:$F$400,2,FALSE())="","",VLOOKUP($C389,st!$B$2:$F$400,2,FALSE())),""))),"")</f>
        <v>1</v>
      </c>
      <c r="E389" s="35" t="str">
        <f>IFERROR(IF($A389="HDC",IF(VLOOKUP($C389,hdc!$B$2:$F$1600,3,FALSE())="","",VLOOKUP($C389,hdc!$B$2:$F$1600,3,FALSE())),IF($A389="NAUTICS",IF(VLOOKUP($C389,nautics!$B$2:$F$1200,3,FALSE())="","",VLOOKUP($C389,nautics!$B$2:$F$1200,3,FALSE())),IF($A389="ST",IF(VLOOKUP($C389,st!$B$2:$F$400,3,FALSE())="","",VLOOKUP($C389,st!$B$2:$F$400,3,FALSE())),""))),"")</f>
        <v/>
      </c>
      <c r="F389" s="35" t="str">
        <f>IFERROR(IF($A389="HDC",IF(VLOOKUP($C389,hdc!$B$2:$F$1600,4,FALSE())="","",VLOOKUP($C389,hdc!$B$2:$F$1600,4,FALSE())),IF($A389="NAUTICS",IF(VLOOKUP($C389,nautics!$B$2:$F$1200,4,FALSE())="","",VLOOKUP($C389,nautics!$B$2:$F$1200,4,FALSE())),IF($A389="ST",IF(VLOOKUP($C389,st!$B$2:$F$400,4,FALSE())="","",VLOOKUP($C389,st!$B$2:$F$400,4,FALSE())),""))),"")</f>
        <v/>
      </c>
      <c r="G389" s="35" t="str">
        <f>IFERROR(IF($A389="HDC",IF(VLOOKUP($C389,hdc!$B$2:$F$1600,5,FALSE())="","",VLOOKUP($C389,hdc!$B$2:$F$1600,5,FALSE())),IF($A389="NAUTICS",IF(VLOOKUP($C389,nautics!$B$2:$F$1200,5,FALSE())="","",VLOOKUP($C389,nautics!$B$2:$F$1200,5,FALSE())),IF($A389="ST",IF(VLOOKUP($C389,st!$B$2:$F$400,5,FALSE())="","",VLOOKUP($C389,st!$B$2:$F$400,5,FALSE())),""))),"")</f>
        <v/>
      </c>
      <c r="H389" s="35" t="s">
        <v>105</v>
      </c>
      <c r="I389" s="35" t="s">
        <v>31</v>
      </c>
      <c r="J389" s="35" t="s">
        <v>320</v>
      </c>
      <c r="K389" s="35">
        <f t="shared" si="1"/>
        <v>20</v>
      </c>
      <c r="L389" s="35" t="s">
        <v>95</v>
      </c>
      <c r="M389" s="35" t="s">
        <v>96</v>
      </c>
      <c r="N389" s="35" t="s">
        <v>43</v>
      </c>
      <c r="O389" s="35" t="s">
        <v>45</v>
      </c>
      <c r="P389" s="35" t="s">
        <v>4211</v>
      </c>
      <c r="Q389" s="35" t="s">
        <v>4212</v>
      </c>
      <c r="R389" s="35" t="s">
        <v>1071</v>
      </c>
      <c r="S389" s="35" t="s">
        <v>53</v>
      </c>
      <c r="T389" s="35" t="s">
        <v>55</v>
      </c>
      <c r="U389" s="35" t="s">
        <v>4214</v>
      </c>
      <c r="W389" s="35" t="s">
        <v>57</v>
      </c>
      <c r="X389" s="35" t="s">
        <v>926</v>
      </c>
      <c r="Y389" s="35" t="s">
        <v>102</v>
      </c>
      <c r="Z389" s="35" t="s">
        <v>4215</v>
      </c>
    </row>
    <row r="390" spans="1:26" ht="15" customHeight="1">
      <c r="A390" s="35" t="s">
        <v>1300</v>
      </c>
      <c r="B390" s="35" t="s">
        <v>1915</v>
      </c>
      <c r="C390" s="35" t="s">
        <v>4218</v>
      </c>
      <c r="D390" s="35">
        <f>IFERROR(IF($A390="HDC",IF(VLOOKUP($C390,hdc!$B$2:$F$1600,2,FALSE())="","",VLOOKUP($C390,hdc!$B$2:$F$1600,2,FALSE())),IF($A390="NAUTICS",IF(VLOOKUP($C390,nautics!$B$2:$F$1200,2,FALSE())="","",VLOOKUP($C390,nautics!$B$2:$F$1200,2,FALSE())),IF($A390="ST",IF(VLOOKUP($C390,st!$B$2:$F$400,2,FALSE())="","",VLOOKUP($C390,st!$B$2:$F$400,2,FALSE())),""))),"")</f>
        <v>1</v>
      </c>
      <c r="E390" s="35" t="str">
        <f>IFERROR(IF($A390="HDC",IF(VLOOKUP($C390,hdc!$B$2:$F$1600,3,FALSE())="","",VLOOKUP($C390,hdc!$B$2:$F$1600,3,FALSE())),IF($A390="NAUTICS",IF(VLOOKUP($C390,nautics!$B$2:$F$1200,3,FALSE())="","",VLOOKUP($C390,nautics!$B$2:$F$1200,3,FALSE())),IF($A390="ST",IF(VLOOKUP($C390,st!$B$2:$F$400,3,FALSE())="","",VLOOKUP($C390,st!$B$2:$F$400,3,FALSE())),""))),"")</f>
        <v/>
      </c>
      <c r="F390" s="35" t="str">
        <f>IFERROR(IF($A390="HDC",IF(VLOOKUP($C390,hdc!$B$2:$F$1600,4,FALSE())="","",VLOOKUP($C390,hdc!$B$2:$F$1600,4,FALSE())),IF($A390="NAUTICS",IF(VLOOKUP($C390,nautics!$B$2:$F$1200,4,FALSE())="","",VLOOKUP($C390,nautics!$B$2:$F$1200,4,FALSE())),IF($A390="ST",IF(VLOOKUP($C390,st!$B$2:$F$400,4,FALSE())="","",VLOOKUP($C390,st!$B$2:$F$400,4,FALSE())),""))),"")</f>
        <v/>
      </c>
      <c r="G390" s="35" t="str">
        <f>IFERROR(IF($A390="HDC",IF(VLOOKUP($C390,hdc!$B$2:$F$1600,5,FALSE())="","",VLOOKUP($C390,hdc!$B$2:$F$1600,5,FALSE())),IF($A390="NAUTICS",IF(VLOOKUP($C390,nautics!$B$2:$F$1200,5,FALSE())="","",VLOOKUP($C390,nautics!$B$2:$F$1200,5,FALSE())),IF($A390="ST",IF(VLOOKUP($C390,st!$B$2:$F$400,5,FALSE())="","",VLOOKUP($C390,st!$B$2:$F$400,5,FALSE())),""))),"")</f>
        <v/>
      </c>
      <c r="H390" s="35" t="s">
        <v>105</v>
      </c>
      <c r="I390" s="35" t="s">
        <v>31</v>
      </c>
      <c r="J390" s="35" t="s">
        <v>1833</v>
      </c>
      <c r="K390" s="35">
        <f t="shared" si="1"/>
        <v>28</v>
      </c>
      <c r="L390" s="35" t="s">
        <v>95</v>
      </c>
      <c r="M390" s="35" t="s">
        <v>96</v>
      </c>
      <c r="N390" s="35" t="s">
        <v>43</v>
      </c>
      <c r="O390" s="35" t="s">
        <v>45</v>
      </c>
      <c r="P390" s="35" t="s">
        <v>4219</v>
      </c>
      <c r="Q390" s="35" t="s">
        <v>4221</v>
      </c>
      <c r="R390" s="35" t="s">
        <v>1071</v>
      </c>
      <c r="S390" s="35" t="s">
        <v>53</v>
      </c>
      <c r="T390" s="35" t="s">
        <v>55</v>
      </c>
      <c r="U390" s="35" t="s">
        <v>4222</v>
      </c>
      <c r="W390" s="35" t="s">
        <v>57</v>
      </c>
      <c r="X390" s="35" t="s">
        <v>926</v>
      </c>
      <c r="Y390" s="35" t="s">
        <v>102</v>
      </c>
      <c r="Z390" s="35" t="s">
        <v>4215</v>
      </c>
    </row>
    <row r="391" spans="1:26" ht="15" customHeight="1">
      <c r="A391" s="35" t="s">
        <v>1300</v>
      </c>
      <c r="B391" s="35" t="s">
        <v>2085</v>
      </c>
      <c r="C391" s="35" t="s">
        <v>4224</v>
      </c>
      <c r="D391" s="35">
        <f>IFERROR(IF($A391="HDC",IF(VLOOKUP($C391,hdc!$B$2:$F$1600,2,FALSE())="","",VLOOKUP($C391,hdc!$B$2:$F$1600,2,FALSE())),IF($A391="NAUTICS",IF(VLOOKUP($C391,nautics!$B$2:$F$1200,2,FALSE())="","",VLOOKUP($C391,nautics!$B$2:$F$1200,2,FALSE())),IF($A391="ST",IF(VLOOKUP($C391,st!$B$2:$F$400,2,FALSE())="","",VLOOKUP($C391,st!$B$2:$F$400,2,FALSE())),""))),"")</f>
        <v>1</v>
      </c>
      <c r="E391" s="35">
        <f>IFERROR(IF($A391="HDC",IF(VLOOKUP($C391,hdc!$B$2:$F$1600,3,FALSE())="","",VLOOKUP($C391,hdc!$B$2:$F$1600,3,FALSE())),IF($A391="NAUTICS",IF(VLOOKUP($C391,nautics!$B$2:$F$1200,3,FALSE())="","",VLOOKUP($C391,nautics!$B$2:$F$1200,3,FALSE())),IF($A391="ST",IF(VLOOKUP($C391,st!$B$2:$F$400,3,FALSE())="","",VLOOKUP($C391,st!$B$2:$F$400,3,FALSE())),""))),"")</f>
        <v>1</v>
      </c>
      <c r="F391" s="35">
        <f>IFERROR(IF($A391="HDC",IF(VLOOKUP($C391,hdc!$B$2:$F$1600,4,FALSE())="","",VLOOKUP($C391,hdc!$B$2:$F$1600,4,FALSE())),IF($A391="NAUTICS",IF(VLOOKUP($C391,nautics!$B$2:$F$1200,4,FALSE())="","",VLOOKUP($C391,nautics!$B$2:$F$1200,4,FALSE())),IF($A391="ST",IF(VLOOKUP($C391,st!$B$2:$F$400,4,FALSE())="","",VLOOKUP($C391,st!$B$2:$F$400,4,FALSE())),""))),"")</f>
        <v>1</v>
      </c>
      <c r="G391" s="35" t="str">
        <f>IFERROR(IF($A391="HDC",IF(VLOOKUP($C391,hdc!$B$2:$F$1600,5,FALSE())="","",VLOOKUP($C391,hdc!$B$2:$F$1600,5,FALSE())),IF($A391="NAUTICS",IF(VLOOKUP($C391,nautics!$B$2:$F$1200,5,FALSE())="","",VLOOKUP($C391,nautics!$B$2:$F$1200,5,FALSE())),IF($A391="ST",IF(VLOOKUP($C391,st!$B$2:$F$400,5,FALSE())="","",VLOOKUP($C391,st!$B$2:$F$400,5,FALSE())),""))),"")</f>
        <v/>
      </c>
      <c r="H391" s="35" t="s">
        <v>105</v>
      </c>
      <c r="I391" s="35" t="s">
        <v>31</v>
      </c>
      <c r="J391" s="35" t="s">
        <v>2205</v>
      </c>
      <c r="K391" s="35">
        <f t="shared" si="1"/>
        <v>20</v>
      </c>
      <c r="L391" s="35" t="s">
        <v>340</v>
      </c>
      <c r="M391" s="35" t="s">
        <v>341</v>
      </c>
      <c r="N391" s="35" t="s">
        <v>43</v>
      </c>
      <c r="O391" s="35" t="s">
        <v>45</v>
      </c>
      <c r="P391" s="35" t="s">
        <v>4227</v>
      </c>
      <c r="Q391" s="35" t="s">
        <v>4228</v>
      </c>
      <c r="R391" s="35" t="s">
        <v>1071</v>
      </c>
      <c r="S391" s="35" t="s">
        <v>53</v>
      </c>
      <c r="T391" s="35" t="s">
        <v>55</v>
      </c>
      <c r="U391" s="35" t="s">
        <v>2209</v>
      </c>
      <c r="W391" s="35" t="s">
        <v>57</v>
      </c>
      <c r="X391" s="35" t="s">
        <v>59</v>
      </c>
      <c r="Y391" s="35" t="s">
        <v>345</v>
      </c>
      <c r="Z391" s="35" t="s">
        <v>2170</v>
      </c>
    </row>
    <row r="392" spans="1:26" ht="15" customHeight="1">
      <c r="A392" s="35" t="s">
        <v>1300</v>
      </c>
      <c r="B392" s="35" t="s">
        <v>2085</v>
      </c>
      <c r="C392" s="35" t="s">
        <v>4230</v>
      </c>
      <c r="D392" s="35">
        <f>IFERROR(IF($A392="HDC",IF(VLOOKUP($C392,hdc!$B$2:$F$1600,2,FALSE())="","",VLOOKUP($C392,hdc!$B$2:$F$1600,2,FALSE())),IF($A392="NAUTICS",IF(VLOOKUP($C392,nautics!$B$2:$F$1200,2,FALSE())="","",VLOOKUP($C392,nautics!$B$2:$F$1200,2,FALSE())),IF($A392="ST",IF(VLOOKUP($C392,st!$B$2:$F$400,2,FALSE())="","",VLOOKUP($C392,st!$B$2:$F$400,2,FALSE())),""))),"")</f>
        <v>1</v>
      </c>
      <c r="E392" s="35" t="str">
        <f>IFERROR(IF($A392="HDC",IF(VLOOKUP($C392,hdc!$B$2:$F$1600,3,FALSE())="","",VLOOKUP($C392,hdc!$B$2:$F$1600,3,FALSE())),IF($A392="NAUTICS",IF(VLOOKUP($C392,nautics!$B$2:$F$1200,3,FALSE())="","",VLOOKUP($C392,nautics!$B$2:$F$1200,3,FALSE())),IF($A392="ST",IF(VLOOKUP($C392,st!$B$2:$F$400,3,FALSE())="","",VLOOKUP($C392,st!$B$2:$F$400,3,FALSE())),""))),"")</f>
        <v/>
      </c>
      <c r="F392" s="35" t="str">
        <f>IFERROR(IF($A392="HDC",IF(VLOOKUP($C392,hdc!$B$2:$F$1600,4,FALSE())="","",VLOOKUP($C392,hdc!$B$2:$F$1600,4,FALSE())),IF($A392="NAUTICS",IF(VLOOKUP($C392,nautics!$B$2:$F$1200,4,FALSE())="","",VLOOKUP($C392,nautics!$B$2:$F$1200,4,FALSE())),IF($A392="ST",IF(VLOOKUP($C392,st!$B$2:$F$400,4,FALSE())="","",VLOOKUP($C392,st!$B$2:$F$400,4,FALSE())),""))),"")</f>
        <v/>
      </c>
      <c r="G392" s="35" t="str">
        <f>IFERROR(IF($A392="HDC",IF(VLOOKUP($C392,hdc!$B$2:$F$1600,5,FALSE())="","",VLOOKUP($C392,hdc!$B$2:$F$1600,5,FALSE())),IF($A392="NAUTICS",IF(VLOOKUP($C392,nautics!$B$2:$F$1200,5,FALSE())="","",VLOOKUP($C392,nautics!$B$2:$F$1200,5,FALSE())),IF($A392="ST",IF(VLOOKUP($C392,st!$B$2:$F$400,5,FALSE())="","",VLOOKUP($C392,st!$B$2:$F$400,5,FALSE())),""))),"")</f>
        <v/>
      </c>
      <c r="H392" s="35" t="s">
        <v>88</v>
      </c>
      <c r="I392" s="35" t="s">
        <v>31</v>
      </c>
      <c r="J392" s="35" t="s">
        <v>4232</v>
      </c>
      <c r="K392" s="35">
        <f t="shared" si="1"/>
        <v>18</v>
      </c>
      <c r="L392" s="35" t="s">
        <v>349</v>
      </c>
      <c r="M392" s="35" t="s">
        <v>350</v>
      </c>
      <c r="N392" s="35" t="s">
        <v>43</v>
      </c>
      <c r="O392" s="35" t="s">
        <v>45</v>
      </c>
      <c r="P392" s="35" t="s">
        <v>2162</v>
      </c>
      <c r="Q392" s="35" t="s">
        <v>2163</v>
      </c>
      <c r="R392" s="35" t="s">
        <v>1071</v>
      </c>
      <c r="S392" s="35" t="s">
        <v>53</v>
      </c>
      <c r="T392" s="35" t="s">
        <v>55</v>
      </c>
      <c r="U392" s="35" t="s">
        <v>4234</v>
      </c>
      <c r="W392" s="35" t="s">
        <v>57</v>
      </c>
      <c r="X392" s="35" t="s">
        <v>203</v>
      </c>
      <c r="Y392" s="35" t="s">
        <v>354</v>
      </c>
      <c r="Z392" s="35" t="s">
        <v>2170</v>
      </c>
    </row>
    <row r="393" spans="1:26" ht="15" customHeight="1">
      <c r="A393" s="35" t="s">
        <v>1300</v>
      </c>
      <c r="B393" s="35" t="s">
        <v>2085</v>
      </c>
      <c r="C393" s="35" t="s">
        <v>4235</v>
      </c>
      <c r="D393" s="35" t="str">
        <f>IFERROR(IF($A393="HDC",IF(VLOOKUP($C393,hdc!$B$2:$F$1600,2,FALSE())="","",VLOOKUP($C393,hdc!$B$2:$F$1600,2,FALSE())),IF($A393="NAUTICS",IF(VLOOKUP($C393,nautics!$B$2:$F$1200,2,FALSE())="","",VLOOKUP($C393,nautics!$B$2:$F$1200,2,FALSE())),IF($A393="ST",IF(VLOOKUP($C393,st!$B$2:$F$400,2,FALSE())="","",VLOOKUP($C393,st!$B$2:$F$400,2,FALSE())),""))),"")</f>
        <v/>
      </c>
      <c r="E393" s="35" t="str">
        <f>IFERROR(IF($A393="HDC",IF(VLOOKUP($C393,hdc!$B$2:$F$1600,3,FALSE())="","",VLOOKUP($C393,hdc!$B$2:$F$1600,3,FALSE())),IF($A393="NAUTICS",IF(VLOOKUP($C393,nautics!$B$2:$F$1200,3,FALSE())="","",VLOOKUP($C393,nautics!$B$2:$F$1200,3,FALSE())),IF($A393="ST",IF(VLOOKUP($C393,st!$B$2:$F$400,3,FALSE())="","",VLOOKUP($C393,st!$B$2:$F$400,3,FALSE())),""))),"")</f>
        <v/>
      </c>
      <c r="F393" s="35" t="str">
        <f>IFERROR(IF($A393="HDC",IF(VLOOKUP($C393,hdc!$B$2:$F$1600,4,FALSE())="","",VLOOKUP($C393,hdc!$B$2:$F$1600,4,FALSE())),IF($A393="NAUTICS",IF(VLOOKUP($C393,nautics!$B$2:$F$1200,4,FALSE())="","",VLOOKUP($C393,nautics!$B$2:$F$1200,4,FALSE())),IF($A393="ST",IF(VLOOKUP($C393,st!$B$2:$F$400,4,FALSE())="","",VLOOKUP($C393,st!$B$2:$F$400,4,FALSE())),""))),"")</f>
        <v/>
      </c>
      <c r="G393" s="35" t="str">
        <f>IFERROR(IF($A393="HDC",IF(VLOOKUP($C393,hdc!$B$2:$F$1600,5,FALSE())="","",VLOOKUP($C393,hdc!$B$2:$F$1600,5,FALSE())),IF($A393="NAUTICS",IF(VLOOKUP($C393,nautics!$B$2:$F$1200,5,FALSE())="","",VLOOKUP($C393,nautics!$B$2:$F$1200,5,FALSE())),IF($A393="ST",IF(VLOOKUP($C393,st!$B$2:$F$400,5,FALSE())="","",VLOOKUP($C393,st!$B$2:$F$400,5,FALSE())),""))),"")</f>
        <v/>
      </c>
      <c r="H393" s="35" t="s">
        <v>344</v>
      </c>
      <c r="I393" s="35" t="s">
        <v>31</v>
      </c>
      <c r="J393" s="35" t="s">
        <v>552</v>
      </c>
      <c r="K393" s="35">
        <f t="shared" si="1"/>
        <v>5</v>
      </c>
      <c r="L393" s="35" t="s">
        <v>2162</v>
      </c>
      <c r="M393" s="35" t="s">
        <v>2163</v>
      </c>
      <c r="N393" s="35" t="s">
        <v>53</v>
      </c>
      <c r="O393" s="35" t="s">
        <v>55</v>
      </c>
      <c r="P393" s="35" t="s">
        <v>4237</v>
      </c>
      <c r="Q393" s="35" t="s">
        <v>4238</v>
      </c>
      <c r="R393" s="35" t="s">
        <v>247</v>
      </c>
      <c r="S393" s="35" t="s">
        <v>53</v>
      </c>
      <c r="T393" s="35" t="s">
        <v>55</v>
      </c>
      <c r="U393" s="35" t="s">
        <v>89</v>
      </c>
      <c r="W393" s="35" t="s">
        <v>78</v>
      </c>
      <c r="X393" s="35" t="s">
        <v>59</v>
      </c>
      <c r="Y393" s="35" t="s">
        <v>89</v>
      </c>
      <c r="Z393" s="35" t="s">
        <v>89</v>
      </c>
    </row>
    <row r="394" spans="1:26" ht="15" customHeight="1">
      <c r="A394" s="35" t="s">
        <v>1300</v>
      </c>
      <c r="B394" s="35" t="s">
        <v>2085</v>
      </c>
      <c r="C394" s="35" t="s">
        <v>4239</v>
      </c>
      <c r="D394" s="35">
        <f>IFERROR(IF($A394="HDC",IF(VLOOKUP($C394,hdc!$B$2:$F$1600,2,FALSE())="","",VLOOKUP($C394,hdc!$B$2:$F$1600,2,FALSE())),IF($A394="NAUTICS",IF(VLOOKUP($C394,nautics!$B$2:$F$1200,2,FALSE())="","",VLOOKUP($C394,nautics!$B$2:$F$1200,2,FALSE())),IF($A394="ST",IF(VLOOKUP($C394,st!$B$2:$F$400,2,FALSE())="","",VLOOKUP($C394,st!$B$2:$F$400,2,FALSE())),""))),"")</f>
        <v>1</v>
      </c>
      <c r="E394" s="35">
        <f>IFERROR(IF($A394="HDC",IF(VLOOKUP($C394,hdc!$B$2:$F$1600,3,FALSE())="","",VLOOKUP($C394,hdc!$B$2:$F$1600,3,FALSE())),IF($A394="NAUTICS",IF(VLOOKUP($C394,nautics!$B$2:$F$1200,3,FALSE())="","",VLOOKUP($C394,nautics!$B$2:$F$1200,3,FALSE())),IF($A394="ST",IF(VLOOKUP($C394,st!$B$2:$F$400,3,FALSE())="","",VLOOKUP($C394,st!$B$2:$F$400,3,FALSE())),""))),"")</f>
        <v>1</v>
      </c>
      <c r="F394" s="35">
        <f>IFERROR(IF($A394="HDC",IF(VLOOKUP($C394,hdc!$B$2:$F$1600,4,FALSE())="","",VLOOKUP($C394,hdc!$B$2:$F$1600,4,FALSE())),IF($A394="NAUTICS",IF(VLOOKUP($C394,nautics!$B$2:$F$1200,4,FALSE())="","",VLOOKUP($C394,nautics!$B$2:$F$1200,4,FALSE())),IF($A394="ST",IF(VLOOKUP($C394,st!$B$2:$F$400,4,FALSE())="","",VLOOKUP($C394,st!$B$2:$F$400,4,FALSE())),""))),"")</f>
        <v>1</v>
      </c>
      <c r="G394" s="35" t="str">
        <f>IFERROR(IF($A394="HDC",IF(VLOOKUP($C394,hdc!$B$2:$F$1600,5,FALSE())="","",VLOOKUP($C394,hdc!$B$2:$F$1600,5,FALSE())),IF($A394="NAUTICS",IF(VLOOKUP($C394,nautics!$B$2:$F$1200,5,FALSE())="","",VLOOKUP($C394,nautics!$B$2:$F$1200,5,FALSE())),IF($A394="ST",IF(VLOOKUP($C394,st!$B$2:$F$400,5,FALSE())="","",VLOOKUP($C394,st!$B$2:$F$400,5,FALSE())),""))),"")</f>
        <v/>
      </c>
      <c r="H394" s="35" t="s">
        <v>415</v>
      </c>
      <c r="I394" s="35" t="s">
        <v>31</v>
      </c>
      <c r="J394" s="35" t="s">
        <v>339</v>
      </c>
      <c r="K394" s="35">
        <f t="shared" si="1"/>
        <v>14</v>
      </c>
      <c r="L394" s="35" t="s">
        <v>340</v>
      </c>
      <c r="M394" s="35" t="s">
        <v>341</v>
      </c>
      <c r="N394" s="35" t="s">
        <v>43</v>
      </c>
      <c r="O394" s="35" t="s">
        <v>45</v>
      </c>
      <c r="P394" s="35" t="s">
        <v>40</v>
      </c>
      <c r="Q394" s="35" t="s">
        <v>42</v>
      </c>
      <c r="R394" s="35" t="s">
        <v>1071</v>
      </c>
      <c r="S394" s="35" t="s">
        <v>43</v>
      </c>
      <c r="T394" s="35" t="s">
        <v>45</v>
      </c>
      <c r="U394" s="35" t="s">
        <v>343</v>
      </c>
      <c r="W394" s="35" t="s">
        <v>78</v>
      </c>
      <c r="X394" s="35" t="s">
        <v>59</v>
      </c>
      <c r="Y394" s="35" t="s">
        <v>345</v>
      </c>
      <c r="Z394" s="35" t="s">
        <v>60</v>
      </c>
    </row>
    <row r="395" spans="1:26" ht="15" customHeight="1">
      <c r="A395" s="35" t="s">
        <v>1300</v>
      </c>
      <c r="B395" s="35" t="s">
        <v>2085</v>
      </c>
      <c r="C395" s="35" t="s">
        <v>4241</v>
      </c>
      <c r="D395" s="35">
        <f>IFERROR(IF($A395="HDC",IF(VLOOKUP($C395,hdc!$B$2:$F$1600,2,FALSE())="","",VLOOKUP($C395,hdc!$B$2:$F$1600,2,FALSE())),IF($A395="NAUTICS",IF(VLOOKUP($C395,nautics!$B$2:$F$1200,2,FALSE())="","",VLOOKUP($C395,nautics!$B$2:$F$1200,2,FALSE())),IF($A395="ST",IF(VLOOKUP($C395,st!$B$2:$F$400,2,FALSE())="","",VLOOKUP($C395,st!$B$2:$F$400,2,FALSE())),""))),"")</f>
        <v>1</v>
      </c>
      <c r="E395" s="35">
        <f>IFERROR(IF($A395="HDC",IF(VLOOKUP($C395,hdc!$B$2:$F$1600,3,FALSE())="","",VLOOKUP($C395,hdc!$B$2:$F$1600,3,FALSE())),IF($A395="NAUTICS",IF(VLOOKUP($C395,nautics!$B$2:$F$1200,3,FALSE())="","",VLOOKUP($C395,nautics!$B$2:$F$1200,3,FALSE())),IF($A395="ST",IF(VLOOKUP($C395,st!$B$2:$F$400,3,FALSE())="","",VLOOKUP($C395,st!$B$2:$F$400,3,FALSE())),""))),"")</f>
        <v>1</v>
      </c>
      <c r="F395" s="35" t="str">
        <f>IFERROR(IF($A395="HDC",IF(VLOOKUP($C395,hdc!$B$2:$F$1600,4,FALSE())="","",VLOOKUP($C395,hdc!$B$2:$F$1600,4,FALSE())),IF($A395="NAUTICS",IF(VLOOKUP($C395,nautics!$B$2:$F$1200,4,FALSE())="","",VLOOKUP($C395,nautics!$B$2:$F$1200,4,FALSE())),IF($A395="ST",IF(VLOOKUP($C395,st!$B$2:$F$400,4,FALSE())="","",VLOOKUP($C395,st!$B$2:$F$400,4,FALSE())),""))),"")</f>
        <v/>
      </c>
      <c r="G395" s="35" t="str">
        <f>IFERROR(IF($A395="HDC",IF(VLOOKUP($C395,hdc!$B$2:$F$1600,5,FALSE())="","",VLOOKUP($C395,hdc!$B$2:$F$1600,5,FALSE())),IF($A395="NAUTICS",IF(VLOOKUP($C395,nautics!$B$2:$F$1200,5,FALSE())="","",VLOOKUP($C395,nautics!$B$2:$F$1200,5,FALSE())),IF($A395="ST",IF(VLOOKUP($C395,st!$B$2:$F$400,5,FALSE())="","",VLOOKUP($C395,st!$B$2:$F$400,5,FALSE())),""))),"")</f>
        <v/>
      </c>
      <c r="H395" s="35" t="s">
        <v>126</v>
      </c>
      <c r="I395" s="35" t="s">
        <v>31</v>
      </c>
      <c r="J395" s="35" t="s">
        <v>2272</v>
      </c>
      <c r="K395" s="35">
        <f t="shared" si="1"/>
        <v>18</v>
      </c>
      <c r="L395" s="35" t="s">
        <v>40</v>
      </c>
      <c r="M395" s="35" t="s">
        <v>42</v>
      </c>
      <c r="N395" s="35" t="s">
        <v>43</v>
      </c>
      <c r="O395" s="35" t="s">
        <v>45</v>
      </c>
      <c r="P395" s="35" t="s">
        <v>2274</v>
      </c>
      <c r="Q395" s="35" t="s">
        <v>2275</v>
      </c>
      <c r="R395" s="35" t="s">
        <v>52</v>
      </c>
      <c r="S395" s="35" t="s">
        <v>53</v>
      </c>
      <c r="T395" s="35" t="s">
        <v>55</v>
      </c>
      <c r="U395" s="35" t="s">
        <v>2278</v>
      </c>
      <c r="W395" s="35" t="s">
        <v>57</v>
      </c>
      <c r="X395" s="35" t="s">
        <v>2279</v>
      </c>
      <c r="Y395" s="35" t="s">
        <v>60</v>
      </c>
      <c r="Z395" s="35" t="s">
        <v>2280</v>
      </c>
    </row>
    <row r="396" spans="1:26" ht="15" customHeight="1">
      <c r="A396" s="35" t="s">
        <v>1300</v>
      </c>
      <c r="B396" s="35" t="s">
        <v>2085</v>
      </c>
      <c r="C396" s="35" t="s">
        <v>4244</v>
      </c>
      <c r="D396" s="35">
        <f>IFERROR(IF($A396="HDC",IF(VLOOKUP($C396,hdc!$B$2:$F$1600,2,FALSE())="","",VLOOKUP($C396,hdc!$B$2:$F$1600,2,FALSE())),IF($A396="NAUTICS",IF(VLOOKUP($C396,nautics!$B$2:$F$1200,2,FALSE())="","",VLOOKUP($C396,nautics!$B$2:$F$1200,2,FALSE())),IF($A396="ST",IF(VLOOKUP($C396,st!$B$2:$F$400,2,FALSE())="","",VLOOKUP($C396,st!$B$2:$F$400,2,FALSE())),""))),"")</f>
        <v>1</v>
      </c>
      <c r="E396" s="35" t="str">
        <f>IFERROR(IF($A396="HDC",IF(VLOOKUP($C396,hdc!$B$2:$F$1600,3,FALSE())="","",VLOOKUP($C396,hdc!$B$2:$F$1600,3,FALSE())),IF($A396="NAUTICS",IF(VLOOKUP($C396,nautics!$B$2:$F$1200,3,FALSE())="","",VLOOKUP($C396,nautics!$B$2:$F$1200,3,FALSE())),IF($A396="ST",IF(VLOOKUP($C396,st!$B$2:$F$400,3,FALSE())="","",VLOOKUP($C396,st!$B$2:$F$400,3,FALSE())),""))),"")</f>
        <v/>
      </c>
      <c r="F396" s="35" t="str">
        <f>IFERROR(IF($A396="HDC",IF(VLOOKUP($C396,hdc!$B$2:$F$1600,4,FALSE())="","",VLOOKUP($C396,hdc!$B$2:$F$1600,4,FALSE())),IF($A396="NAUTICS",IF(VLOOKUP($C396,nautics!$B$2:$F$1200,4,FALSE())="","",VLOOKUP($C396,nautics!$B$2:$F$1200,4,FALSE())),IF($A396="ST",IF(VLOOKUP($C396,st!$B$2:$F$400,4,FALSE())="","",VLOOKUP($C396,st!$B$2:$F$400,4,FALSE())),""))),"")</f>
        <v/>
      </c>
      <c r="G396" s="35" t="str">
        <f>IFERROR(IF($A396="HDC",IF(VLOOKUP($C396,hdc!$B$2:$F$1600,5,FALSE())="","",VLOOKUP($C396,hdc!$B$2:$F$1600,5,FALSE())),IF($A396="NAUTICS",IF(VLOOKUP($C396,nautics!$B$2:$F$1200,5,FALSE())="","",VLOOKUP($C396,nautics!$B$2:$F$1200,5,FALSE())),IF($A396="ST",IF(VLOOKUP($C396,st!$B$2:$F$400,5,FALSE())="","",VLOOKUP($C396,st!$B$2:$F$400,5,FALSE())),""))),"")</f>
        <v/>
      </c>
      <c r="H396" s="35" t="s">
        <v>105</v>
      </c>
      <c r="I396" s="35" t="s">
        <v>34</v>
      </c>
      <c r="J396" s="35" t="s">
        <v>4245</v>
      </c>
      <c r="K396" s="35">
        <f t="shared" si="1"/>
        <v>25</v>
      </c>
      <c r="L396" s="35" t="s">
        <v>2162</v>
      </c>
      <c r="M396" s="35" t="s">
        <v>2163</v>
      </c>
      <c r="N396" s="35" t="s">
        <v>53</v>
      </c>
      <c r="O396" s="35" t="s">
        <v>55</v>
      </c>
      <c r="P396" s="35" t="s">
        <v>4247</v>
      </c>
      <c r="Q396" s="35" t="s">
        <v>4248</v>
      </c>
      <c r="R396" s="35" t="s">
        <v>485</v>
      </c>
      <c r="S396" s="35" t="s">
        <v>53</v>
      </c>
      <c r="T396" s="35" t="s">
        <v>55</v>
      </c>
      <c r="U396" s="35" t="s">
        <v>4249</v>
      </c>
      <c r="W396" s="35" t="s">
        <v>78</v>
      </c>
      <c r="X396" s="35" t="s">
        <v>2958</v>
      </c>
      <c r="Y396" s="35" t="s">
        <v>2170</v>
      </c>
      <c r="Z396" s="35" t="s">
        <v>3273</v>
      </c>
    </row>
    <row r="397" spans="1:26" ht="15" customHeight="1">
      <c r="A397" s="35" t="s">
        <v>1300</v>
      </c>
      <c r="B397" s="35" t="s">
        <v>2282</v>
      </c>
      <c r="C397" s="35" t="s">
        <v>4251</v>
      </c>
      <c r="D397" s="35">
        <f>IFERROR(IF($A397="HDC",IF(VLOOKUP($C397,hdc!$B$2:$F$1600,2,FALSE())="","",VLOOKUP($C397,hdc!$B$2:$F$1600,2,FALSE())),IF($A397="NAUTICS",IF(VLOOKUP($C397,nautics!$B$2:$F$1200,2,FALSE())="","",VLOOKUP($C397,nautics!$B$2:$F$1200,2,FALSE())),IF($A397="ST",IF(VLOOKUP($C397,st!$B$2:$F$400,2,FALSE())="","",VLOOKUP($C397,st!$B$2:$F$400,2,FALSE())),""))),"")</f>
        <v>1</v>
      </c>
      <c r="E397" s="35">
        <f>IFERROR(IF($A397="HDC",IF(VLOOKUP($C397,hdc!$B$2:$F$1600,3,FALSE())="","",VLOOKUP($C397,hdc!$B$2:$F$1600,3,FALSE())),IF($A397="NAUTICS",IF(VLOOKUP($C397,nautics!$B$2:$F$1200,3,FALSE())="","",VLOOKUP($C397,nautics!$B$2:$F$1200,3,FALSE())),IF($A397="ST",IF(VLOOKUP($C397,st!$B$2:$F$400,3,FALSE())="","",VLOOKUP($C397,st!$B$2:$F$400,3,FALSE())),""))),"")</f>
        <v>1</v>
      </c>
      <c r="F397" s="35">
        <f>IFERROR(IF($A397="HDC",IF(VLOOKUP($C397,hdc!$B$2:$F$1600,4,FALSE())="","",VLOOKUP($C397,hdc!$B$2:$F$1600,4,FALSE())),IF($A397="NAUTICS",IF(VLOOKUP($C397,nautics!$B$2:$F$1200,4,FALSE())="","",VLOOKUP($C397,nautics!$B$2:$F$1200,4,FALSE())),IF($A397="ST",IF(VLOOKUP($C397,st!$B$2:$F$400,4,FALSE())="","",VLOOKUP($C397,st!$B$2:$F$400,4,FALSE())),""))),"")</f>
        <v>1</v>
      </c>
      <c r="G397" s="35" t="str">
        <f>IFERROR(IF($A397="HDC",IF(VLOOKUP($C397,hdc!$B$2:$F$1600,5,FALSE())="","",VLOOKUP($C397,hdc!$B$2:$F$1600,5,FALSE())),IF($A397="NAUTICS",IF(VLOOKUP($C397,nautics!$B$2:$F$1200,5,FALSE())="","",VLOOKUP($C397,nautics!$B$2:$F$1200,5,FALSE())),IF($A397="ST",IF(VLOOKUP($C397,st!$B$2:$F$400,5,FALSE())="","",VLOOKUP($C397,st!$B$2:$F$400,5,FALSE())),""))),"")</f>
        <v/>
      </c>
      <c r="H397" s="35" t="s">
        <v>105</v>
      </c>
      <c r="I397" s="35" t="s">
        <v>31</v>
      </c>
      <c r="J397" s="35" t="s">
        <v>4252</v>
      </c>
      <c r="K397" s="35">
        <f t="shared" si="1"/>
        <v>67</v>
      </c>
      <c r="L397" s="35" t="s">
        <v>340</v>
      </c>
      <c r="M397" s="35" t="s">
        <v>341</v>
      </c>
      <c r="N397" s="35" t="s">
        <v>43</v>
      </c>
      <c r="O397" s="35" t="s">
        <v>45</v>
      </c>
      <c r="P397" s="35" t="s">
        <v>4254</v>
      </c>
      <c r="Q397" s="35" t="s">
        <v>4255</v>
      </c>
      <c r="R397" s="35" t="s">
        <v>4061</v>
      </c>
      <c r="S397" s="35" t="s">
        <v>736</v>
      </c>
      <c r="T397" s="35" t="s">
        <v>738</v>
      </c>
      <c r="U397" s="35" t="s">
        <v>4258</v>
      </c>
      <c r="W397" s="35" t="s">
        <v>57</v>
      </c>
      <c r="X397" s="35" t="s">
        <v>59</v>
      </c>
      <c r="Y397" s="35" t="s">
        <v>345</v>
      </c>
      <c r="Z397" s="35" t="s">
        <v>2296</v>
      </c>
    </row>
    <row r="398" spans="1:26" ht="15" customHeight="1">
      <c r="A398" s="35" t="s">
        <v>1300</v>
      </c>
      <c r="B398" s="35" t="s">
        <v>2282</v>
      </c>
      <c r="C398" s="35" t="s">
        <v>4260</v>
      </c>
      <c r="D398" s="35">
        <f>IFERROR(IF($A398="HDC",IF(VLOOKUP($C398,hdc!$B$2:$F$1600,2,FALSE())="","",VLOOKUP($C398,hdc!$B$2:$F$1600,2,FALSE())),IF($A398="NAUTICS",IF(VLOOKUP($C398,nautics!$B$2:$F$1200,2,FALSE())="","",VLOOKUP($C398,nautics!$B$2:$F$1200,2,FALSE())),IF($A398="ST",IF(VLOOKUP($C398,st!$B$2:$F$400,2,FALSE())="","",VLOOKUP($C398,st!$B$2:$F$400,2,FALSE())),""))),"")</f>
        <v>1</v>
      </c>
      <c r="E398" s="35">
        <f>IFERROR(IF($A398="HDC",IF(VLOOKUP($C398,hdc!$B$2:$F$1600,3,FALSE())="","",VLOOKUP($C398,hdc!$B$2:$F$1600,3,FALSE())),IF($A398="NAUTICS",IF(VLOOKUP($C398,nautics!$B$2:$F$1200,3,FALSE())="","",VLOOKUP($C398,nautics!$B$2:$F$1200,3,FALSE())),IF($A398="ST",IF(VLOOKUP($C398,st!$B$2:$F$400,3,FALSE())="","",VLOOKUP($C398,st!$B$2:$F$400,3,FALSE())),""))),"")</f>
        <v>1</v>
      </c>
      <c r="F398" s="35">
        <f>IFERROR(IF($A398="HDC",IF(VLOOKUP($C398,hdc!$B$2:$F$1600,4,FALSE())="","",VLOOKUP($C398,hdc!$B$2:$F$1600,4,FALSE())),IF($A398="NAUTICS",IF(VLOOKUP($C398,nautics!$B$2:$F$1200,4,FALSE())="","",VLOOKUP($C398,nautics!$B$2:$F$1200,4,FALSE())),IF($A398="ST",IF(VLOOKUP($C398,st!$B$2:$F$400,4,FALSE())="","",VLOOKUP($C398,st!$B$2:$F$400,4,FALSE())),""))),"")</f>
        <v>1</v>
      </c>
      <c r="G398" s="35" t="str">
        <f>IFERROR(IF($A398="HDC",IF(VLOOKUP($C398,hdc!$B$2:$F$1600,5,FALSE())="","",VLOOKUP($C398,hdc!$B$2:$F$1600,5,FALSE())),IF($A398="NAUTICS",IF(VLOOKUP($C398,nautics!$B$2:$F$1200,5,FALSE())="","",VLOOKUP($C398,nautics!$B$2:$F$1200,5,FALSE())),IF($A398="ST",IF(VLOOKUP($C398,st!$B$2:$F$400,5,FALSE())="","",VLOOKUP($C398,st!$B$2:$F$400,5,FALSE())),""))),"")</f>
        <v/>
      </c>
      <c r="H398" s="35" t="s">
        <v>88</v>
      </c>
      <c r="I398" s="35" t="s">
        <v>31</v>
      </c>
      <c r="J398" s="35" t="s">
        <v>4262</v>
      </c>
      <c r="K398" s="35">
        <f t="shared" si="1"/>
        <v>21</v>
      </c>
      <c r="L398" s="35" t="s">
        <v>340</v>
      </c>
      <c r="M398" s="35" t="s">
        <v>341</v>
      </c>
      <c r="N398" s="35" t="s">
        <v>43</v>
      </c>
      <c r="O398" s="35" t="s">
        <v>45</v>
      </c>
      <c r="P398" s="35" t="s">
        <v>2389</v>
      </c>
      <c r="Q398" s="35" t="s">
        <v>2390</v>
      </c>
      <c r="R398" s="35" t="s">
        <v>1336</v>
      </c>
      <c r="S398" s="35" t="s">
        <v>53</v>
      </c>
      <c r="T398" s="35" t="s">
        <v>55</v>
      </c>
      <c r="U398" s="35" t="s">
        <v>4264</v>
      </c>
      <c r="W398" s="35" t="s">
        <v>57</v>
      </c>
      <c r="X398" s="35" t="s">
        <v>1723</v>
      </c>
      <c r="Y398" s="35" t="s">
        <v>345</v>
      </c>
      <c r="Z398" s="35" t="s">
        <v>2345</v>
      </c>
    </row>
    <row r="399" spans="1:26" ht="15" customHeight="1">
      <c r="A399" s="35" t="s">
        <v>1300</v>
      </c>
      <c r="B399" s="35" t="s">
        <v>2282</v>
      </c>
      <c r="C399" s="35" t="s">
        <v>4266</v>
      </c>
      <c r="D399" s="35">
        <f>IFERROR(IF($A399="HDC",IF(VLOOKUP($C399,hdc!$B$2:$F$1600,2,FALSE())="","",VLOOKUP($C399,hdc!$B$2:$F$1600,2,FALSE())),IF($A399="NAUTICS",IF(VLOOKUP($C399,nautics!$B$2:$F$1200,2,FALSE())="","",VLOOKUP($C399,nautics!$B$2:$F$1200,2,FALSE())),IF($A399="ST",IF(VLOOKUP($C399,st!$B$2:$F$400,2,FALSE())="","",VLOOKUP($C399,st!$B$2:$F$400,2,FALSE())),""))),"")</f>
        <v>1</v>
      </c>
      <c r="E399" s="35">
        <f>IFERROR(IF($A399="HDC",IF(VLOOKUP($C399,hdc!$B$2:$F$1600,3,FALSE())="","",VLOOKUP($C399,hdc!$B$2:$F$1600,3,FALSE())),IF($A399="NAUTICS",IF(VLOOKUP($C399,nautics!$B$2:$F$1200,3,FALSE())="","",VLOOKUP($C399,nautics!$B$2:$F$1200,3,FALSE())),IF($A399="ST",IF(VLOOKUP($C399,st!$B$2:$F$400,3,FALSE())="","",VLOOKUP($C399,st!$B$2:$F$400,3,FALSE())),""))),"")</f>
        <v>1</v>
      </c>
      <c r="F399" s="35">
        <f>IFERROR(IF($A399="HDC",IF(VLOOKUP($C399,hdc!$B$2:$F$1600,4,FALSE())="","",VLOOKUP($C399,hdc!$B$2:$F$1600,4,FALSE())),IF($A399="NAUTICS",IF(VLOOKUP($C399,nautics!$B$2:$F$1200,4,FALSE())="","",VLOOKUP($C399,nautics!$B$2:$F$1200,4,FALSE())),IF($A399="ST",IF(VLOOKUP($C399,st!$B$2:$F$400,4,FALSE())="","",VLOOKUP($C399,st!$B$2:$F$400,4,FALSE())),""))),"")</f>
        <v>1</v>
      </c>
      <c r="G399" s="35" t="str">
        <f>IFERROR(IF($A399="HDC",IF(VLOOKUP($C399,hdc!$B$2:$F$1600,5,FALSE())="","",VLOOKUP($C399,hdc!$B$2:$F$1600,5,FALSE())),IF($A399="NAUTICS",IF(VLOOKUP($C399,nautics!$B$2:$F$1200,5,FALSE())="","",VLOOKUP($C399,nautics!$B$2:$F$1200,5,FALSE())),IF($A399="ST",IF(VLOOKUP($C399,st!$B$2:$F$400,5,FALSE())="","",VLOOKUP($C399,st!$B$2:$F$400,5,FALSE())),""))),"")</f>
        <v/>
      </c>
      <c r="H399" s="35" t="s">
        <v>88</v>
      </c>
      <c r="I399" s="35" t="s">
        <v>31</v>
      </c>
      <c r="J399" s="35" t="s">
        <v>4269</v>
      </c>
      <c r="K399" s="35">
        <f t="shared" si="1"/>
        <v>27</v>
      </c>
      <c r="L399" s="35" t="s">
        <v>349</v>
      </c>
      <c r="M399" s="35" t="s">
        <v>350</v>
      </c>
      <c r="N399" s="35" t="s">
        <v>43</v>
      </c>
      <c r="O399" s="35" t="s">
        <v>45</v>
      </c>
      <c r="P399" s="35" t="s">
        <v>2398</v>
      </c>
      <c r="Q399" s="35" t="s">
        <v>2401</v>
      </c>
      <c r="R399" s="35" t="s">
        <v>1336</v>
      </c>
      <c r="S399" s="35" t="s">
        <v>53</v>
      </c>
      <c r="T399" s="35" t="s">
        <v>55</v>
      </c>
      <c r="U399" s="35" t="s">
        <v>4273</v>
      </c>
      <c r="W399" s="35" t="s">
        <v>57</v>
      </c>
      <c r="X399" s="35" t="s">
        <v>1723</v>
      </c>
      <c r="Y399" s="35" t="s">
        <v>354</v>
      </c>
      <c r="Z399" s="35" t="s">
        <v>1074</v>
      </c>
    </row>
    <row r="400" spans="1:26" ht="15" customHeight="1">
      <c r="A400" s="35" t="s">
        <v>1300</v>
      </c>
      <c r="B400" s="35" t="s">
        <v>2282</v>
      </c>
      <c r="C400" s="35" t="s">
        <v>4274</v>
      </c>
      <c r="D400" s="35">
        <f>IFERROR(IF($A400="HDC",IF(VLOOKUP($C400,hdc!$B$2:$F$1600,2,FALSE())="","",VLOOKUP($C400,hdc!$B$2:$F$1600,2,FALSE())),IF($A400="NAUTICS",IF(VLOOKUP($C400,nautics!$B$2:$F$1200,2,FALSE())="","",VLOOKUP($C400,nautics!$B$2:$F$1200,2,FALSE())),IF($A400="ST",IF(VLOOKUP($C400,st!$B$2:$F$400,2,FALSE())="","",VLOOKUP($C400,st!$B$2:$F$400,2,FALSE())),""))),"")</f>
        <v>1</v>
      </c>
      <c r="E400" s="35">
        <f>IFERROR(IF($A400="HDC",IF(VLOOKUP($C400,hdc!$B$2:$F$1600,3,FALSE())="","",VLOOKUP($C400,hdc!$B$2:$F$1600,3,FALSE())),IF($A400="NAUTICS",IF(VLOOKUP($C400,nautics!$B$2:$F$1200,3,FALSE())="","",VLOOKUP($C400,nautics!$B$2:$F$1200,3,FALSE())),IF($A400="ST",IF(VLOOKUP($C400,st!$B$2:$F$400,3,FALSE())="","",VLOOKUP($C400,st!$B$2:$F$400,3,FALSE())),""))),"")</f>
        <v>1</v>
      </c>
      <c r="F400" s="35">
        <f>IFERROR(IF($A400="HDC",IF(VLOOKUP($C400,hdc!$B$2:$F$1600,4,FALSE())="","",VLOOKUP($C400,hdc!$B$2:$F$1600,4,FALSE())),IF($A400="NAUTICS",IF(VLOOKUP($C400,nautics!$B$2:$F$1200,4,FALSE())="","",VLOOKUP($C400,nautics!$B$2:$F$1200,4,FALSE())),IF($A400="ST",IF(VLOOKUP($C400,st!$B$2:$F$400,4,FALSE())="","",VLOOKUP($C400,st!$B$2:$F$400,4,FALSE())),""))),"")</f>
        <v>1</v>
      </c>
      <c r="G400" s="35" t="str">
        <f>IFERROR(IF($A400="HDC",IF(VLOOKUP($C400,hdc!$B$2:$F$1600,5,FALSE())="","",VLOOKUP($C400,hdc!$B$2:$F$1600,5,FALSE())),IF($A400="NAUTICS",IF(VLOOKUP($C400,nautics!$B$2:$F$1200,5,FALSE())="","",VLOOKUP($C400,nautics!$B$2:$F$1200,5,FALSE())),IF($A400="ST",IF(VLOOKUP($C400,st!$B$2:$F$400,5,FALSE())="","",VLOOKUP($C400,st!$B$2:$F$400,5,FALSE())),""))),"")</f>
        <v/>
      </c>
      <c r="H400" s="35" t="s">
        <v>554</v>
      </c>
      <c r="I400" s="35" t="s">
        <v>31</v>
      </c>
      <c r="J400" s="35" t="s">
        <v>4276</v>
      </c>
      <c r="K400" s="35">
        <f t="shared" si="1"/>
        <v>39</v>
      </c>
      <c r="L400" s="35" t="s">
        <v>159</v>
      </c>
      <c r="M400" s="35" t="s">
        <v>160</v>
      </c>
      <c r="N400" s="35" t="s">
        <v>43</v>
      </c>
      <c r="O400" s="35" t="s">
        <v>45</v>
      </c>
      <c r="P400" s="35" t="s">
        <v>4278</v>
      </c>
      <c r="Q400" s="35" t="s">
        <v>4279</v>
      </c>
      <c r="R400" s="35" t="s">
        <v>4280</v>
      </c>
      <c r="S400" s="35" t="s">
        <v>53</v>
      </c>
      <c r="T400" s="35" t="s">
        <v>55</v>
      </c>
      <c r="U400" s="35" t="s">
        <v>4283</v>
      </c>
      <c r="W400" s="35" t="s">
        <v>57</v>
      </c>
      <c r="X400" s="35" t="s">
        <v>1888</v>
      </c>
      <c r="Y400" s="35" t="s">
        <v>164</v>
      </c>
      <c r="Z400" s="35" t="s">
        <v>3315</v>
      </c>
    </row>
    <row r="401" spans="1:26" ht="15" customHeight="1">
      <c r="A401" s="35" t="s">
        <v>1300</v>
      </c>
      <c r="B401" s="35" t="s">
        <v>2282</v>
      </c>
      <c r="C401" s="35" t="s">
        <v>4286</v>
      </c>
      <c r="D401" s="35" t="str">
        <f>IFERROR(IF($A401="HDC",IF(VLOOKUP($C401,hdc!$B$2:$F$1600,2,FALSE())="","",VLOOKUP($C401,hdc!$B$2:$F$1600,2,FALSE())),IF($A401="NAUTICS",IF(VLOOKUP($C401,nautics!$B$2:$F$1200,2,FALSE())="","",VLOOKUP($C401,nautics!$B$2:$F$1200,2,FALSE())),IF($A401="ST",IF(VLOOKUP($C401,st!$B$2:$F$400,2,FALSE())="","",VLOOKUP($C401,st!$B$2:$F$400,2,FALSE())),""))),"")</f>
        <v/>
      </c>
      <c r="E401" s="35" t="str">
        <f>IFERROR(IF($A401="HDC",IF(VLOOKUP($C401,hdc!$B$2:$F$1600,3,FALSE())="","",VLOOKUP($C401,hdc!$B$2:$F$1600,3,FALSE())),IF($A401="NAUTICS",IF(VLOOKUP($C401,nautics!$B$2:$F$1200,3,FALSE())="","",VLOOKUP($C401,nautics!$B$2:$F$1200,3,FALSE())),IF($A401="ST",IF(VLOOKUP($C401,st!$B$2:$F$400,3,FALSE())="","",VLOOKUP($C401,st!$B$2:$F$400,3,FALSE())),""))),"")</f>
        <v/>
      </c>
      <c r="F401" s="35" t="str">
        <f>IFERROR(IF($A401="HDC",IF(VLOOKUP($C401,hdc!$B$2:$F$1600,4,FALSE())="","",VLOOKUP($C401,hdc!$B$2:$F$1600,4,FALSE())),IF($A401="NAUTICS",IF(VLOOKUP($C401,nautics!$B$2:$F$1200,4,FALSE())="","",VLOOKUP($C401,nautics!$B$2:$F$1200,4,FALSE())),IF($A401="ST",IF(VLOOKUP($C401,st!$B$2:$F$400,4,FALSE())="","",VLOOKUP($C401,st!$B$2:$F$400,4,FALSE())),""))),"")</f>
        <v/>
      </c>
      <c r="G401" s="35" t="str">
        <f>IFERROR(IF($A401="HDC",IF(VLOOKUP($C401,hdc!$B$2:$F$1600,5,FALSE())="","",VLOOKUP($C401,hdc!$B$2:$F$1600,5,FALSE())),IF($A401="NAUTICS",IF(VLOOKUP($C401,nautics!$B$2:$F$1200,5,FALSE())="","",VLOOKUP($C401,nautics!$B$2:$F$1200,5,FALSE())),IF($A401="ST",IF(VLOOKUP($C401,st!$B$2:$F$400,5,FALSE())="","",VLOOKUP($C401,st!$B$2:$F$400,5,FALSE())),""))),"")</f>
        <v/>
      </c>
      <c r="H401" s="35" t="s">
        <v>554</v>
      </c>
      <c r="I401" s="35" t="s">
        <v>31</v>
      </c>
      <c r="J401" s="35" t="s">
        <v>552</v>
      </c>
      <c r="K401" s="35">
        <f t="shared" si="1"/>
        <v>5</v>
      </c>
      <c r="L401" s="35" t="s">
        <v>4278</v>
      </c>
      <c r="M401" s="35" t="s">
        <v>4279</v>
      </c>
      <c r="N401" s="35" t="s">
        <v>53</v>
      </c>
      <c r="O401" s="35" t="s">
        <v>55</v>
      </c>
      <c r="P401" s="35" t="s">
        <v>4289</v>
      </c>
      <c r="Q401" s="35" t="s">
        <v>4290</v>
      </c>
      <c r="R401" s="35" t="s">
        <v>247</v>
      </c>
      <c r="S401" s="35" t="s">
        <v>53</v>
      </c>
      <c r="T401" s="35" t="s">
        <v>55</v>
      </c>
      <c r="U401" s="35" t="s">
        <v>89</v>
      </c>
      <c r="W401" s="35" t="s">
        <v>78</v>
      </c>
      <c r="X401" s="35" t="s">
        <v>1888</v>
      </c>
      <c r="Y401" s="35" t="s">
        <v>89</v>
      </c>
      <c r="Z401" s="35" t="s">
        <v>89</v>
      </c>
    </row>
    <row r="402" spans="1:26" ht="15" customHeight="1">
      <c r="A402" s="35" t="s">
        <v>1300</v>
      </c>
      <c r="B402" s="35" t="s">
        <v>2282</v>
      </c>
      <c r="C402" s="35" t="s">
        <v>4291</v>
      </c>
      <c r="D402" s="35">
        <f>IFERROR(IF($A402="HDC",IF(VLOOKUP($C402,hdc!$B$2:$F$1600,2,FALSE())="","",VLOOKUP($C402,hdc!$B$2:$F$1600,2,FALSE())),IF($A402="NAUTICS",IF(VLOOKUP($C402,nautics!$B$2:$F$1200,2,FALSE())="","",VLOOKUP($C402,nautics!$B$2:$F$1200,2,FALSE())),IF($A402="ST",IF(VLOOKUP($C402,st!$B$2:$F$400,2,FALSE())="","",VLOOKUP($C402,st!$B$2:$F$400,2,FALSE())),""))),"")</f>
        <v>1</v>
      </c>
      <c r="E402" s="35">
        <f>IFERROR(IF($A402="HDC",IF(VLOOKUP($C402,hdc!$B$2:$F$1600,3,FALSE())="","",VLOOKUP($C402,hdc!$B$2:$F$1600,3,FALSE())),IF($A402="NAUTICS",IF(VLOOKUP($C402,nautics!$B$2:$F$1200,3,FALSE())="","",VLOOKUP($C402,nautics!$B$2:$F$1200,3,FALSE())),IF($A402="ST",IF(VLOOKUP($C402,st!$B$2:$F$400,3,FALSE())="","",VLOOKUP($C402,st!$B$2:$F$400,3,FALSE())),""))),"")</f>
        <v>1</v>
      </c>
      <c r="F402" s="35">
        <f>IFERROR(IF($A402="HDC",IF(VLOOKUP($C402,hdc!$B$2:$F$1600,4,FALSE())="","",VLOOKUP($C402,hdc!$B$2:$F$1600,4,FALSE())),IF($A402="NAUTICS",IF(VLOOKUP($C402,nautics!$B$2:$F$1200,4,FALSE())="","",VLOOKUP($C402,nautics!$B$2:$F$1200,4,FALSE())),IF($A402="ST",IF(VLOOKUP($C402,st!$B$2:$F$400,4,FALSE())="","",VLOOKUP($C402,st!$B$2:$F$400,4,FALSE())),""))),"")</f>
        <v>1</v>
      </c>
      <c r="G402" s="35" t="str">
        <f>IFERROR(IF($A402="HDC",IF(VLOOKUP($C402,hdc!$B$2:$F$1600,5,FALSE())="","",VLOOKUP($C402,hdc!$B$2:$F$1600,5,FALSE())),IF($A402="NAUTICS",IF(VLOOKUP($C402,nautics!$B$2:$F$1200,5,FALSE())="","",VLOOKUP($C402,nautics!$B$2:$F$1200,5,FALSE())),IF($A402="ST",IF(VLOOKUP($C402,st!$B$2:$F$400,5,FALSE())="","",VLOOKUP($C402,st!$B$2:$F$400,5,FALSE())),""))),"")</f>
        <v/>
      </c>
      <c r="H402" s="35" t="s">
        <v>554</v>
      </c>
      <c r="I402" s="35" t="s">
        <v>34</v>
      </c>
      <c r="J402" s="35" t="s">
        <v>4292</v>
      </c>
      <c r="K402" s="35">
        <f t="shared" si="1"/>
        <v>22</v>
      </c>
      <c r="L402" s="35" t="s">
        <v>159</v>
      </c>
      <c r="M402" s="35" t="s">
        <v>160</v>
      </c>
      <c r="N402" s="35" t="s">
        <v>43</v>
      </c>
      <c r="O402" s="35" t="s">
        <v>45</v>
      </c>
      <c r="P402" s="35" t="s">
        <v>340</v>
      </c>
      <c r="Q402" s="35" t="s">
        <v>341</v>
      </c>
      <c r="R402" s="35" t="s">
        <v>152</v>
      </c>
      <c r="S402" s="35" t="s">
        <v>43</v>
      </c>
      <c r="T402" s="35" t="s">
        <v>45</v>
      </c>
      <c r="U402" s="35" t="s">
        <v>4296</v>
      </c>
      <c r="W402" s="35" t="s">
        <v>78</v>
      </c>
      <c r="X402" s="35" t="s">
        <v>1888</v>
      </c>
      <c r="Y402" s="35" t="s">
        <v>164</v>
      </c>
      <c r="Z402" s="35" t="s">
        <v>345</v>
      </c>
    </row>
    <row r="403" spans="1:26" ht="15" customHeight="1">
      <c r="A403" s="35" t="s">
        <v>1300</v>
      </c>
      <c r="B403" s="35" t="s">
        <v>2405</v>
      </c>
      <c r="C403" s="35" t="s">
        <v>4298</v>
      </c>
      <c r="D403" s="35">
        <f>IFERROR(IF($A403="HDC",IF(VLOOKUP($C403,hdc!$B$2:$F$1600,2,FALSE())="","",VLOOKUP($C403,hdc!$B$2:$F$1600,2,FALSE())),IF($A403="NAUTICS",IF(VLOOKUP($C403,nautics!$B$2:$F$1200,2,FALSE())="","",VLOOKUP($C403,nautics!$B$2:$F$1200,2,FALSE())),IF($A403="ST",IF(VLOOKUP($C403,st!$B$2:$F$400,2,FALSE())="","",VLOOKUP($C403,st!$B$2:$F$400,2,FALSE())),""))),"")</f>
        <v>1</v>
      </c>
      <c r="E403" s="35">
        <f>IFERROR(IF($A403="HDC",IF(VLOOKUP($C403,hdc!$B$2:$F$1600,3,FALSE())="","",VLOOKUP($C403,hdc!$B$2:$F$1600,3,FALSE())),IF($A403="NAUTICS",IF(VLOOKUP($C403,nautics!$B$2:$F$1200,3,FALSE())="","",VLOOKUP($C403,nautics!$B$2:$F$1200,3,FALSE())),IF($A403="ST",IF(VLOOKUP($C403,st!$B$2:$F$400,3,FALSE())="","",VLOOKUP($C403,st!$B$2:$F$400,3,FALSE())),""))),"")</f>
        <v>1</v>
      </c>
      <c r="F403" s="35">
        <f>IFERROR(IF($A403="HDC",IF(VLOOKUP($C403,hdc!$B$2:$F$1600,4,FALSE())="","",VLOOKUP($C403,hdc!$B$2:$F$1600,4,FALSE())),IF($A403="NAUTICS",IF(VLOOKUP($C403,nautics!$B$2:$F$1200,4,FALSE())="","",VLOOKUP($C403,nautics!$B$2:$F$1200,4,FALSE())),IF($A403="ST",IF(VLOOKUP($C403,st!$B$2:$F$400,4,FALSE())="","",VLOOKUP($C403,st!$B$2:$F$400,4,FALSE())),""))),"")</f>
        <v>1</v>
      </c>
      <c r="G403" s="35" t="str">
        <f>IFERROR(IF($A403="HDC",IF(VLOOKUP($C403,hdc!$B$2:$F$1600,5,FALSE())="","",VLOOKUP($C403,hdc!$B$2:$F$1600,5,FALSE())),IF($A403="NAUTICS",IF(VLOOKUP($C403,nautics!$B$2:$F$1200,5,FALSE())="","",VLOOKUP($C403,nautics!$B$2:$F$1200,5,FALSE())),IF($A403="ST",IF(VLOOKUP($C403,st!$B$2:$F$400,5,FALSE())="","",VLOOKUP($C403,st!$B$2:$F$400,5,FALSE())),""))),"")</f>
        <v/>
      </c>
      <c r="H403" s="35" t="s">
        <v>105</v>
      </c>
      <c r="I403" s="35" t="s">
        <v>31</v>
      </c>
      <c r="J403" s="35" t="s">
        <v>4300</v>
      </c>
      <c r="K403" s="35">
        <f t="shared" si="1"/>
        <v>20</v>
      </c>
      <c r="L403" s="35" t="s">
        <v>340</v>
      </c>
      <c r="M403" s="35" t="s">
        <v>341</v>
      </c>
      <c r="N403" s="35" t="s">
        <v>43</v>
      </c>
      <c r="O403" s="35" t="s">
        <v>45</v>
      </c>
      <c r="P403" s="35" t="s">
        <v>4303</v>
      </c>
      <c r="Q403" s="35" t="s">
        <v>4304</v>
      </c>
      <c r="R403" s="35" t="s">
        <v>1071</v>
      </c>
      <c r="S403" s="35" t="s">
        <v>53</v>
      </c>
      <c r="T403" s="35" t="s">
        <v>55</v>
      </c>
      <c r="U403" s="35" t="s">
        <v>2416</v>
      </c>
      <c r="W403" s="35" t="s">
        <v>57</v>
      </c>
      <c r="X403" s="35" t="s">
        <v>59</v>
      </c>
      <c r="Y403" s="35" t="s">
        <v>345</v>
      </c>
      <c r="Z403" s="35" t="s">
        <v>1390</v>
      </c>
    </row>
    <row r="404" spans="1:26" ht="15" customHeight="1">
      <c r="A404" s="35" t="s">
        <v>1300</v>
      </c>
      <c r="B404" s="35" t="s">
        <v>2405</v>
      </c>
      <c r="C404" s="35" t="s">
        <v>4307</v>
      </c>
      <c r="D404" s="35">
        <f>IFERROR(IF($A404="HDC",IF(VLOOKUP($C404,hdc!$B$2:$F$1600,2,FALSE())="","",VLOOKUP($C404,hdc!$B$2:$F$1600,2,FALSE())),IF($A404="NAUTICS",IF(VLOOKUP($C404,nautics!$B$2:$F$1200,2,FALSE())="","",VLOOKUP($C404,nautics!$B$2:$F$1200,2,FALSE())),IF($A404="ST",IF(VLOOKUP($C404,st!$B$2:$F$400,2,FALSE())="","",VLOOKUP($C404,st!$B$2:$F$400,2,FALSE())),""))),"")</f>
        <v>1</v>
      </c>
      <c r="E404" s="35">
        <f>IFERROR(IF($A404="HDC",IF(VLOOKUP($C404,hdc!$B$2:$F$1600,3,FALSE())="","",VLOOKUP($C404,hdc!$B$2:$F$1600,3,FALSE())),IF($A404="NAUTICS",IF(VLOOKUP($C404,nautics!$B$2:$F$1200,3,FALSE())="","",VLOOKUP($C404,nautics!$B$2:$F$1200,3,FALSE())),IF($A404="ST",IF(VLOOKUP($C404,st!$B$2:$F$400,3,FALSE())="","",VLOOKUP($C404,st!$B$2:$F$400,3,FALSE())),""))),"")</f>
        <v>1</v>
      </c>
      <c r="F404" s="35">
        <f>IFERROR(IF($A404="HDC",IF(VLOOKUP($C404,hdc!$B$2:$F$1600,4,FALSE())="","",VLOOKUP($C404,hdc!$B$2:$F$1600,4,FALSE())),IF($A404="NAUTICS",IF(VLOOKUP($C404,nautics!$B$2:$F$1200,4,FALSE())="","",VLOOKUP($C404,nautics!$B$2:$F$1200,4,FALSE())),IF($A404="ST",IF(VLOOKUP($C404,st!$B$2:$F$400,4,FALSE())="","",VLOOKUP($C404,st!$B$2:$F$400,4,FALSE())),""))),"")</f>
        <v>1</v>
      </c>
      <c r="G404" s="35" t="str">
        <f>IFERROR(IF($A404="HDC",IF(VLOOKUP($C404,hdc!$B$2:$F$1600,5,FALSE())="","",VLOOKUP($C404,hdc!$B$2:$F$1600,5,FALSE())),IF($A404="NAUTICS",IF(VLOOKUP($C404,nautics!$B$2:$F$1200,5,FALSE())="","",VLOOKUP($C404,nautics!$B$2:$F$1200,5,FALSE())),IF($A404="ST",IF(VLOOKUP($C404,st!$B$2:$F$400,5,FALSE())="","",VLOOKUP($C404,st!$B$2:$F$400,5,FALSE())),""))),"")</f>
        <v/>
      </c>
      <c r="H404" s="35" t="s">
        <v>105</v>
      </c>
      <c r="I404" s="35" t="s">
        <v>31</v>
      </c>
      <c r="J404" s="35" t="s">
        <v>4309</v>
      </c>
      <c r="K404" s="35">
        <f t="shared" si="1"/>
        <v>65</v>
      </c>
      <c r="L404" s="35" t="s">
        <v>349</v>
      </c>
      <c r="M404" s="35" t="s">
        <v>350</v>
      </c>
      <c r="N404" s="35" t="s">
        <v>43</v>
      </c>
      <c r="O404" s="35" t="s">
        <v>45</v>
      </c>
      <c r="P404" s="35" t="s">
        <v>4312</v>
      </c>
      <c r="Q404" s="35" t="s">
        <v>4313</v>
      </c>
      <c r="R404" s="35" t="s">
        <v>4061</v>
      </c>
      <c r="S404" s="35" t="s">
        <v>796</v>
      </c>
      <c r="T404" s="35" t="s">
        <v>797</v>
      </c>
      <c r="U404" s="35" t="s">
        <v>4314</v>
      </c>
      <c r="W404" s="35" t="s">
        <v>57</v>
      </c>
      <c r="X404" s="35" t="s">
        <v>59</v>
      </c>
      <c r="Y404" s="35" t="s">
        <v>354</v>
      </c>
      <c r="Z404" s="35" t="s">
        <v>2253</v>
      </c>
    </row>
    <row r="405" spans="1:26" ht="15" customHeight="1">
      <c r="A405" s="35" t="s">
        <v>1300</v>
      </c>
      <c r="B405" s="35" t="s">
        <v>2405</v>
      </c>
      <c r="C405" s="35" t="s">
        <v>4316</v>
      </c>
      <c r="D405" s="35">
        <f>IFERROR(IF($A405="HDC",IF(VLOOKUP($C405,hdc!$B$2:$F$1600,2,FALSE())="","",VLOOKUP($C405,hdc!$B$2:$F$1600,2,FALSE())),IF($A405="NAUTICS",IF(VLOOKUP($C405,nautics!$B$2:$F$1200,2,FALSE())="","",VLOOKUP($C405,nautics!$B$2:$F$1200,2,FALSE())),IF($A405="ST",IF(VLOOKUP($C405,st!$B$2:$F$400,2,FALSE())="","",VLOOKUP($C405,st!$B$2:$F$400,2,FALSE())),""))),"")</f>
        <v>1</v>
      </c>
      <c r="E405" s="35">
        <f>IFERROR(IF($A405="HDC",IF(VLOOKUP($C405,hdc!$B$2:$F$1600,3,FALSE())="","",VLOOKUP($C405,hdc!$B$2:$F$1600,3,FALSE())),IF($A405="NAUTICS",IF(VLOOKUP($C405,nautics!$B$2:$F$1200,3,FALSE())="","",VLOOKUP($C405,nautics!$B$2:$F$1200,3,FALSE())),IF($A405="ST",IF(VLOOKUP($C405,st!$B$2:$F$400,3,FALSE())="","",VLOOKUP($C405,st!$B$2:$F$400,3,FALSE())),""))),"")</f>
        <v>1</v>
      </c>
      <c r="F405" s="35">
        <f>IFERROR(IF($A405="HDC",IF(VLOOKUP($C405,hdc!$B$2:$F$1600,4,FALSE())="","",VLOOKUP($C405,hdc!$B$2:$F$1600,4,FALSE())),IF($A405="NAUTICS",IF(VLOOKUP($C405,nautics!$B$2:$F$1200,4,FALSE())="","",VLOOKUP($C405,nautics!$B$2:$F$1200,4,FALSE())),IF($A405="ST",IF(VLOOKUP($C405,st!$B$2:$F$400,4,FALSE())="","",VLOOKUP($C405,st!$B$2:$F$400,4,FALSE())),""))),"")</f>
        <v>1</v>
      </c>
      <c r="G405" s="35" t="str">
        <f>IFERROR(IF($A405="HDC",IF(VLOOKUP($C405,hdc!$B$2:$F$1600,5,FALSE())="","",VLOOKUP($C405,hdc!$B$2:$F$1600,5,FALSE())),IF($A405="NAUTICS",IF(VLOOKUP($C405,nautics!$B$2:$F$1200,5,FALSE())="","",VLOOKUP($C405,nautics!$B$2:$F$1200,5,FALSE())),IF($A405="ST",IF(VLOOKUP($C405,st!$B$2:$F$400,5,FALSE())="","",VLOOKUP($C405,st!$B$2:$F$400,5,FALSE())),""))),"")</f>
        <v/>
      </c>
      <c r="H405" s="35" t="s">
        <v>105</v>
      </c>
      <c r="I405" s="35" t="s">
        <v>31</v>
      </c>
      <c r="J405" s="35" t="s">
        <v>4121</v>
      </c>
      <c r="K405" s="35">
        <f t="shared" si="1"/>
        <v>14</v>
      </c>
      <c r="L405" s="35" t="s">
        <v>340</v>
      </c>
      <c r="M405" s="35" t="s">
        <v>341</v>
      </c>
      <c r="N405" s="35" t="s">
        <v>43</v>
      </c>
      <c r="O405" s="35" t="s">
        <v>45</v>
      </c>
      <c r="P405" s="35" t="s">
        <v>2424</v>
      </c>
      <c r="Q405" s="35" t="s">
        <v>2425</v>
      </c>
      <c r="R405" s="35" t="s">
        <v>978</v>
      </c>
      <c r="S405" s="35" t="s">
        <v>53</v>
      </c>
      <c r="T405" s="35" t="s">
        <v>55</v>
      </c>
      <c r="U405" s="35" t="s">
        <v>4322</v>
      </c>
      <c r="W405" s="35" t="s">
        <v>57</v>
      </c>
      <c r="X405" s="35" t="s">
        <v>59</v>
      </c>
      <c r="Y405" s="35" t="s">
        <v>345</v>
      </c>
      <c r="Z405" s="35" t="s">
        <v>267</v>
      </c>
    </row>
    <row r="406" spans="1:26" ht="15" customHeight="1">
      <c r="A406" s="35" t="s">
        <v>1300</v>
      </c>
      <c r="B406" s="35" t="s">
        <v>2405</v>
      </c>
      <c r="C406" s="35" t="s">
        <v>4323</v>
      </c>
      <c r="D406" s="35">
        <f>IFERROR(IF($A406="HDC",IF(VLOOKUP($C406,hdc!$B$2:$F$1600,2,FALSE())="","",VLOOKUP($C406,hdc!$B$2:$F$1600,2,FALSE())),IF($A406="NAUTICS",IF(VLOOKUP($C406,nautics!$B$2:$F$1200,2,FALSE())="","",VLOOKUP($C406,nautics!$B$2:$F$1200,2,FALSE())),IF($A406="ST",IF(VLOOKUP($C406,st!$B$2:$F$400,2,FALSE())="","",VLOOKUP($C406,st!$B$2:$F$400,2,FALSE())),""))),"")</f>
        <v>1</v>
      </c>
      <c r="E406" s="35">
        <f>IFERROR(IF($A406="HDC",IF(VLOOKUP($C406,hdc!$B$2:$F$1600,3,FALSE())="","",VLOOKUP($C406,hdc!$B$2:$F$1600,3,FALSE())),IF($A406="NAUTICS",IF(VLOOKUP($C406,nautics!$B$2:$F$1200,3,FALSE())="","",VLOOKUP($C406,nautics!$B$2:$F$1200,3,FALSE())),IF($A406="ST",IF(VLOOKUP($C406,st!$B$2:$F$400,3,FALSE())="","",VLOOKUP($C406,st!$B$2:$F$400,3,FALSE())),""))),"")</f>
        <v>1</v>
      </c>
      <c r="F406" s="35">
        <f>IFERROR(IF($A406="HDC",IF(VLOOKUP($C406,hdc!$B$2:$F$1600,4,FALSE())="","",VLOOKUP($C406,hdc!$B$2:$F$1600,4,FALSE())),IF($A406="NAUTICS",IF(VLOOKUP($C406,nautics!$B$2:$F$1200,4,FALSE())="","",VLOOKUP($C406,nautics!$B$2:$F$1200,4,FALSE())),IF($A406="ST",IF(VLOOKUP($C406,st!$B$2:$F$400,4,FALSE())="","",VLOOKUP($C406,st!$B$2:$F$400,4,FALSE())),""))),"")</f>
        <v>1</v>
      </c>
      <c r="G406" s="35" t="str">
        <f>IFERROR(IF($A406="HDC",IF(VLOOKUP($C406,hdc!$B$2:$F$1600,5,FALSE())="","",VLOOKUP($C406,hdc!$B$2:$F$1600,5,FALSE())),IF($A406="NAUTICS",IF(VLOOKUP($C406,nautics!$B$2:$F$1200,5,FALSE())="","",VLOOKUP($C406,nautics!$B$2:$F$1200,5,FALSE())),IF($A406="ST",IF(VLOOKUP($C406,st!$B$2:$F$400,5,FALSE())="","",VLOOKUP($C406,st!$B$2:$F$400,5,FALSE())),""))),"")</f>
        <v/>
      </c>
      <c r="H406" s="35" t="s">
        <v>670</v>
      </c>
      <c r="I406" s="35" t="s">
        <v>31</v>
      </c>
      <c r="J406" s="35" t="s">
        <v>4326</v>
      </c>
      <c r="K406" s="35">
        <f t="shared" si="1"/>
        <v>42</v>
      </c>
      <c r="L406" s="35" t="s">
        <v>349</v>
      </c>
      <c r="M406" s="35" t="s">
        <v>350</v>
      </c>
      <c r="N406" s="35" t="s">
        <v>43</v>
      </c>
      <c r="O406" s="35" t="s">
        <v>45</v>
      </c>
      <c r="P406" s="35" t="s">
        <v>4328</v>
      </c>
      <c r="Q406" s="35" t="s">
        <v>4329</v>
      </c>
      <c r="R406" s="35" t="s">
        <v>52</v>
      </c>
      <c r="S406" s="35" t="s">
        <v>774</v>
      </c>
      <c r="T406" s="35" t="s">
        <v>775</v>
      </c>
      <c r="U406" s="35" t="s">
        <v>4331</v>
      </c>
      <c r="W406" s="35" t="s">
        <v>57</v>
      </c>
      <c r="X406" s="35" t="s">
        <v>59</v>
      </c>
      <c r="Y406" s="35" t="s">
        <v>354</v>
      </c>
      <c r="Z406" s="35" t="s">
        <v>2353</v>
      </c>
    </row>
    <row r="407" spans="1:26" ht="15" customHeight="1">
      <c r="A407" s="35" t="s">
        <v>1300</v>
      </c>
      <c r="B407" s="35" t="s">
        <v>2405</v>
      </c>
      <c r="C407" s="35" t="s">
        <v>4333</v>
      </c>
      <c r="D407" s="35">
        <f>IFERROR(IF($A407="HDC",IF(VLOOKUP($C407,hdc!$B$2:$F$1600,2,FALSE())="","",VLOOKUP($C407,hdc!$B$2:$F$1600,2,FALSE())),IF($A407="NAUTICS",IF(VLOOKUP($C407,nautics!$B$2:$F$1200,2,FALSE())="","",VLOOKUP($C407,nautics!$B$2:$F$1200,2,FALSE())),IF($A407="ST",IF(VLOOKUP($C407,st!$B$2:$F$400,2,FALSE())="","",VLOOKUP($C407,st!$B$2:$F$400,2,FALSE())),""))),"")</f>
        <v>1</v>
      </c>
      <c r="E407" s="35">
        <f>IFERROR(IF($A407="HDC",IF(VLOOKUP($C407,hdc!$B$2:$F$1600,3,FALSE())="","",VLOOKUP($C407,hdc!$B$2:$F$1600,3,FALSE())),IF($A407="NAUTICS",IF(VLOOKUP($C407,nautics!$B$2:$F$1200,3,FALSE())="","",VLOOKUP($C407,nautics!$B$2:$F$1200,3,FALSE())),IF($A407="ST",IF(VLOOKUP($C407,st!$B$2:$F$400,3,FALSE())="","",VLOOKUP($C407,st!$B$2:$F$400,3,FALSE())),""))),"")</f>
        <v>1</v>
      </c>
      <c r="F407" s="35">
        <f>IFERROR(IF($A407="HDC",IF(VLOOKUP($C407,hdc!$B$2:$F$1600,4,FALSE())="","",VLOOKUP($C407,hdc!$B$2:$F$1600,4,FALSE())),IF($A407="NAUTICS",IF(VLOOKUP($C407,nautics!$B$2:$F$1200,4,FALSE())="","",VLOOKUP($C407,nautics!$B$2:$F$1200,4,FALSE())),IF($A407="ST",IF(VLOOKUP($C407,st!$B$2:$F$400,4,FALSE())="","",VLOOKUP($C407,st!$B$2:$F$400,4,FALSE())),""))),"")</f>
        <v>1</v>
      </c>
      <c r="G407" s="35" t="str">
        <f>IFERROR(IF($A407="HDC",IF(VLOOKUP($C407,hdc!$B$2:$F$1600,5,FALSE())="","",VLOOKUP($C407,hdc!$B$2:$F$1600,5,FALSE())),IF($A407="NAUTICS",IF(VLOOKUP($C407,nautics!$B$2:$F$1200,5,FALSE())="","",VLOOKUP($C407,nautics!$B$2:$F$1200,5,FALSE())),IF($A407="ST",IF(VLOOKUP($C407,st!$B$2:$F$400,5,FALSE())="","",VLOOKUP($C407,st!$B$2:$F$400,5,FALSE())),""))),"")</f>
        <v/>
      </c>
      <c r="H407" s="35" t="s">
        <v>105</v>
      </c>
      <c r="I407" s="35" t="s">
        <v>31</v>
      </c>
      <c r="J407" s="35" t="s">
        <v>4334</v>
      </c>
      <c r="K407" s="35">
        <f t="shared" si="1"/>
        <v>43</v>
      </c>
      <c r="L407" s="35" t="s">
        <v>95</v>
      </c>
      <c r="M407" s="35" t="s">
        <v>96</v>
      </c>
      <c r="N407" s="35" t="s">
        <v>43</v>
      </c>
      <c r="O407" s="35" t="s">
        <v>45</v>
      </c>
      <c r="P407" s="35" t="s">
        <v>4337</v>
      </c>
      <c r="Q407" s="35" t="s">
        <v>4338</v>
      </c>
      <c r="R407" s="35" t="s">
        <v>152</v>
      </c>
      <c r="S407" s="35" t="s">
        <v>774</v>
      </c>
      <c r="T407" s="35" t="s">
        <v>775</v>
      </c>
      <c r="U407" s="35" t="s">
        <v>4340</v>
      </c>
      <c r="W407" s="35" t="s">
        <v>57</v>
      </c>
      <c r="X407" s="35" t="s">
        <v>59</v>
      </c>
      <c r="Y407" s="35" t="s">
        <v>102</v>
      </c>
      <c r="Z407" s="35" t="s">
        <v>4341</v>
      </c>
    </row>
    <row r="408" spans="1:26" ht="15" customHeight="1">
      <c r="A408" s="35" t="s">
        <v>1300</v>
      </c>
      <c r="B408" s="35" t="s">
        <v>2405</v>
      </c>
      <c r="C408" s="35" t="s">
        <v>4343</v>
      </c>
      <c r="D408" s="35">
        <f>IFERROR(IF($A408="HDC",IF(VLOOKUP($C408,hdc!$B$2:$F$1600,2,FALSE())="","",VLOOKUP($C408,hdc!$B$2:$F$1600,2,FALSE())),IF($A408="NAUTICS",IF(VLOOKUP($C408,nautics!$B$2:$F$1200,2,FALSE())="","",VLOOKUP($C408,nautics!$B$2:$F$1200,2,FALSE())),IF($A408="ST",IF(VLOOKUP($C408,st!$B$2:$F$400,2,FALSE())="","",VLOOKUP($C408,st!$B$2:$F$400,2,FALSE())),""))),"")</f>
        <v>1</v>
      </c>
      <c r="E408" s="35">
        <f>IFERROR(IF($A408="HDC",IF(VLOOKUP($C408,hdc!$B$2:$F$1600,3,FALSE())="","",VLOOKUP($C408,hdc!$B$2:$F$1600,3,FALSE())),IF($A408="NAUTICS",IF(VLOOKUP($C408,nautics!$B$2:$F$1200,3,FALSE())="","",VLOOKUP($C408,nautics!$B$2:$F$1200,3,FALSE())),IF($A408="ST",IF(VLOOKUP($C408,st!$B$2:$F$400,3,FALSE())="","",VLOOKUP($C408,st!$B$2:$F$400,3,FALSE())),""))),"")</f>
        <v>1</v>
      </c>
      <c r="F408" s="35">
        <f>IFERROR(IF($A408="HDC",IF(VLOOKUP($C408,hdc!$B$2:$F$1600,4,FALSE())="","",VLOOKUP($C408,hdc!$B$2:$F$1600,4,FALSE())),IF($A408="NAUTICS",IF(VLOOKUP($C408,nautics!$B$2:$F$1200,4,FALSE())="","",VLOOKUP($C408,nautics!$B$2:$F$1200,4,FALSE())),IF($A408="ST",IF(VLOOKUP($C408,st!$B$2:$F$400,4,FALSE())="","",VLOOKUP($C408,st!$B$2:$F$400,4,FALSE())),""))),"")</f>
        <v>1</v>
      </c>
      <c r="G408" s="35" t="str">
        <f>IFERROR(IF($A408="HDC",IF(VLOOKUP($C408,hdc!$B$2:$F$1600,5,FALSE())="","",VLOOKUP($C408,hdc!$B$2:$F$1600,5,FALSE())),IF($A408="NAUTICS",IF(VLOOKUP($C408,nautics!$B$2:$F$1200,5,FALSE())="","",VLOOKUP($C408,nautics!$B$2:$F$1200,5,FALSE())),IF($A408="ST",IF(VLOOKUP($C408,st!$B$2:$F$400,5,FALSE())="","",VLOOKUP($C408,st!$B$2:$F$400,5,FALSE())),""))),"")</f>
        <v/>
      </c>
      <c r="H408" s="35" t="s">
        <v>105</v>
      </c>
      <c r="I408" s="35" t="s">
        <v>31</v>
      </c>
      <c r="J408" s="35" t="s">
        <v>4344</v>
      </c>
      <c r="K408" s="35">
        <f t="shared" si="1"/>
        <v>42</v>
      </c>
      <c r="L408" s="35" t="s">
        <v>340</v>
      </c>
      <c r="M408" s="35" t="s">
        <v>341</v>
      </c>
      <c r="N408" s="35" t="s">
        <v>43</v>
      </c>
      <c r="O408" s="35" t="s">
        <v>45</v>
      </c>
      <c r="P408" s="35" t="s">
        <v>4345</v>
      </c>
      <c r="Q408" s="35" t="s">
        <v>4346</v>
      </c>
      <c r="R408" s="35" t="s">
        <v>152</v>
      </c>
      <c r="S408" s="35" t="s">
        <v>774</v>
      </c>
      <c r="T408" s="35" t="s">
        <v>775</v>
      </c>
      <c r="U408" s="35" t="s">
        <v>4348</v>
      </c>
      <c r="W408" s="35" t="s">
        <v>57</v>
      </c>
      <c r="X408" s="35" t="s">
        <v>59</v>
      </c>
      <c r="Y408" s="35" t="s">
        <v>345</v>
      </c>
      <c r="Z408" s="35" t="s">
        <v>4341</v>
      </c>
    </row>
    <row r="409" spans="1:26" ht="15" customHeight="1">
      <c r="A409" s="35" t="s">
        <v>1300</v>
      </c>
      <c r="B409" s="35" t="s">
        <v>2405</v>
      </c>
      <c r="C409" s="35" t="s">
        <v>4350</v>
      </c>
      <c r="D409" s="35">
        <f>IFERROR(IF($A409="HDC",IF(VLOOKUP($C409,hdc!$B$2:$F$1600,2,FALSE())="","",VLOOKUP($C409,hdc!$B$2:$F$1600,2,FALSE())),IF($A409="NAUTICS",IF(VLOOKUP($C409,nautics!$B$2:$F$1200,2,FALSE())="","",VLOOKUP($C409,nautics!$B$2:$F$1200,2,FALSE())),IF($A409="ST",IF(VLOOKUP($C409,st!$B$2:$F$400,2,FALSE())="","",VLOOKUP($C409,st!$B$2:$F$400,2,FALSE())),""))),"")</f>
        <v>1</v>
      </c>
      <c r="E409" s="35">
        <f>IFERROR(IF($A409="HDC",IF(VLOOKUP($C409,hdc!$B$2:$F$1600,3,FALSE())="","",VLOOKUP($C409,hdc!$B$2:$F$1600,3,FALSE())),IF($A409="NAUTICS",IF(VLOOKUP($C409,nautics!$B$2:$F$1200,3,FALSE())="","",VLOOKUP($C409,nautics!$B$2:$F$1200,3,FALSE())),IF($A409="ST",IF(VLOOKUP($C409,st!$B$2:$F$400,3,FALSE())="","",VLOOKUP($C409,st!$B$2:$F$400,3,FALSE())),""))),"")</f>
        <v>1</v>
      </c>
      <c r="F409" s="35">
        <f>IFERROR(IF($A409="HDC",IF(VLOOKUP($C409,hdc!$B$2:$F$1600,4,FALSE())="","",VLOOKUP($C409,hdc!$B$2:$F$1600,4,FALSE())),IF($A409="NAUTICS",IF(VLOOKUP($C409,nautics!$B$2:$F$1200,4,FALSE())="","",VLOOKUP($C409,nautics!$B$2:$F$1200,4,FALSE())),IF($A409="ST",IF(VLOOKUP($C409,st!$B$2:$F$400,4,FALSE())="","",VLOOKUP($C409,st!$B$2:$F$400,4,FALSE())),""))),"")</f>
        <v>1</v>
      </c>
      <c r="G409" s="35" t="str">
        <f>IFERROR(IF($A409="HDC",IF(VLOOKUP($C409,hdc!$B$2:$F$1600,5,FALSE())="","",VLOOKUP($C409,hdc!$B$2:$F$1600,5,FALSE())),IF($A409="NAUTICS",IF(VLOOKUP($C409,nautics!$B$2:$F$1200,5,FALSE())="","",VLOOKUP($C409,nautics!$B$2:$F$1200,5,FALSE())),IF($A409="ST",IF(VLOOKUP($C409,st!$B$2:$F$400,5,FALSE())="","",VLOOKUP($C409,st!$B$2:$F$400,5,FALSE())),""))),"")</f>
        <v/>
      </c>
      <c r="H409" s="35" t="s">
        <v>105</v>
      </c>
      <c r="I409" s="35" t="s">
        <v>31</v>
      </c>
      <c r="J409" s="35" t="s">
        <v>4351</v>
      </c>
      <c r="K409" s="35">
        <f t="shared" si="1"/>
        <v>68</v>
      </c>
      <c r="L409" s="35" t="s">
        <v>340</v>
      </c>
      <c r="M409" s="35" t="s">
        <v>341</v>
      </c>
      <c r="N409" s="35" t="s">
        <v>43</v>
      </c>
      <c r="O409" s="35" t="s">
        <v>45</v>
      </c>
      <c r="P409" s="35" t="s">
        <v>4353</v>
      </c>
      <c r="Q409" s="35" t="s">
        <v>4354</v>
      </c>
      <c r="R409" s="35" t="s">
        <v>1071</v>
      </c>
      <c r="S409" s="35" t="s">
        <v>736</v>
      </c>
      <c r="T409" s="35" t="s">
        <v>738</v>
      </c>
      <c r="U409" s="35" t="s">
        <v>4355</v>
      </c>
      <c r="W409" s="35" t="s">
        <v>57</v>
      </c>
      <c r="X409" s="35" t="s">
        <v>59</v>
      </c>
      <c r="Y409" s="35" t="s">
        <v>345</v>
      </c>
      <c r="Z409" s="35" t="s">
        <v>4021</v>
      </c>
    </row>
    <row r="410" spans="1:26" ht="15" customHeight="1">
      <c r="A410" s="35" t="s">
        <v>1300</v>
      </c>
      <c r="B410" s="35" t="s">
        <v>2405</v>
      </c>
      <c r="C410" s="35" t="s">
        <v>4358</v>
      </c>
      <c r="D410" s="35">
        <f>IFERROR(IF($A410="HDC",IF(VLOOKUP($C410,hdc!$B$2:$F$1600,2,FALSE())="","",VLOOKUP($C410,hdc!$B$2:$F$1600,2,FALSE())),IF($A410="NAUTICS",IF(VLOOKUP($C410,nautics!$B$2:$F$1200,2,FALSE())="","",VLOOKUP($C410,nautics!$B$2:$F$1200,2,FALSE())),IF($A410="ST",IF(VLOOKUP($C410,st!$B$2:$F$400,2,FALSE())="","",VLOOKUP($C410,st!$B$2:$F$400,2,FALSE())),""))),"")</f>
        <v>1</v>
      </c>
      <c r="E410" s="35">
        <f>IFERROR(IF($A410="HDC",IF(VLOOKUP($C410,hdc!$B$2:$F$1600,3,FALSE())="","",VLOOKUP($C410,hdc!$B$2:$F$1600,3,FALSE())),IF($A410="NAUTICS",IF(VLOOKUP($C410,nautics!$B$2:$F$1200,3,FALSE())="","",VLOOKUP($C410,nautics!$B$2:$F$1200,3,FALSE())),IF($A410="ST",IF(VLOOKUP($C410,st!$B$2:$F$400,3,FALSE())="","",VLOOKUP($C410,st!$B$2:$F$400,3,FALSE())),""))),"")</f>
        <v>1</v>
      </c>
      <c r="F410" s="35">
        <f>IFERROR(IF($A410="HDC",IF(VLOOKUP($C410,hdc!$B$2:$F$1600,4,FALSE())="","",VLOOKUP($C410,hdc!$B$2:$F$1600,4,FALSE())),IF($A410="NAUTICS",IF(VLOOKUP($C410,nautics!$B$2:$F$1200,4,FALSE())="","",VLOOKUP($C410,nautics!$B$2:$F$1200,4,FALSE())),IF($A410="ST",IF(VLOOKUP($C410,st!$B$2:$F$400,4,FALSE())="","",VLOOKUP($C410,st!$B$2:$F$400,4,FALSE())),""))),"")</f>
        <v>1</v>
      </c>
      <c r="G410" s="35" t="str">
        <f>IFERROR(IF($A410="HDC",IF(VLOOKUP($C410,hdc!$B$2:$F$1600,5,FALSE())="","",VLOOKUP($C410,hdc!$B$2:$F$1600,5,FALSE())),IF($A410="NAUTICS",IF(VLOOKUP($C410,nautics!$B$2:$F$1200,5,FALSE())="","",VLOOKUP($C410,nautics!$B$2:$F$1200,5,FALSE())),IF($A410="ST",IF(VLOOKUP($C410,st!$B$2:$F$400,5,FALSE())="","",VLOOKUP($C410,st!$B$2:$F$400,5,FALSE())),""))),"")</f>
        <v/>
      </c>
      <c r="H410" s="35" t="s">
        <v>105</v>
      </c>
      <c r="I410" s="35" t="s">
        <v>31</v>
      </c>
      <c r="J410" s="35" t="s">
        <v>4361</v>
      </c>
      <c r="K410" s="35">
        <f t="shared" si="1"/>
        <v>65</v>
      </c>
      <c r="L410" s="35" t="s">
        <v>349</v>
      </c>
      <c r="M410" s="35" t="s">
        <v>350</v>
      </c>
      <c r="N410" s="35" t="s">
        <v>43</v>
      </c>
      <c r="O410" s="35" t="s">
        <v>45</v>
      </c>
      <c r="P410" s="35" t="s">
        <v>2486</v>
      </c>
      <c r="Q410" s="35" t="s">
        <v>2488</v>
      </c>
      <c r="R410" s="35" t="s">
        <v>1049</v>
      </c>
      <c r="S410" s="35" t="s">
        <v>736</v>
      </c>
      <c r="T410" s="35" t="s">
        <v>738</v>
      </c>
      <c r="U410" s="35" t="s">
        <v>4363</v>
      </c>
      <c r="W410" s="35" t="s">
        <v>57</v>
      </c>
      <c r="X410" s="35" t="s">
        <v>59</v>
      </c>
      <c r="Y410" s="35" t="s">
        <v>354</v>
      </c>
      <c r="Z410" s="35" t="s">
        <v>2296</v>
      </c>
    </row>
    <row r="411" spans="1:26" ht="15" customHeight="1">
      <c r="A411" s="35" t="s">
        <v>1300</v>
      </c>
      <c r="B411" s="35" t="s">
        <v>2405</v>
      </c>
      <c r="C411" s="35" t="s">
        <v>4366</v>
      </c>
      <c r="D411" s="35">
        <f>IFERROR(IF($A411="HDC",IF(VLOOKUP($C411,hdc!$B$2:$F$1600,2,FALSE())="","",VLOOKUP($C411,hdc!$B$2:$F$1600,2,FALSE())),IF($A411="NAUTICS",IF(VLOOKUP($C411,nautics!$B$2:$F$1200,2,FALSE())="","",VLOOKUP($C411,nautics!$B$2:$F$1200,2,FALSE())),IF($A411="ST",IF(VLOOKUP($C411,st!$B$2:$F$400,2,FALSE())="","",VLOOKUP($C411,st!$B$2:$F$400,2,FALSE())),""))),"")</f>
        <v>1</v>
      </c>
      <c r="E411" s="35">
        <f>IFERROR(IF($A411="HDC",IF(VLOOKUP($C411,hdc!$B$2:$F$1600,3,FALSE())="","",VLOOKUP($C411,hdc!$B$2:$F$1600,3,FALSE())),IF($A411="NAUTICS",IF(VLOOKUP($C411,nautics!$B$2:$F$1200,3,FALSE())="","",VLOOKUP($C411,nautics!$B$2:$F$1200,3,FALSE())),IF($A411="ST",IF(VLOOKUP($C411,st!$B$2:$F$400,3,FALSE())="","",VLOOKUP($C411,st!$B$2:$F$400,3,FALSE())),""))),"")</f>
        <v>1</v>
      </c>
      <c r="F411" s="35">
        <f>IFERROR(IF($A411="HDC",IF(VLOOKUP($C411,hdc!$B$2:$F$1600,4,FALSE())="","",VLOOKUP($C411,hdc!$B$2:$F$1600,4,FALSE())),IF($A411="NAUTICS",IF(VLOOKUP($C411,nautics!$B$2:$F$1200,4,FALSE())="","",VLOOKUP($C411,nautics!$B$2:$F$1200,4,FALSE())),IF($A411="ST",IF(VLOOKUP($C411,st!$B$2:$F$400,4,FALSE())="","",VLOOKUP($C411,st!$B$2:$F$400,4,FALSE())),""))),"")</f>
        <v>1</v>
      </c>
      <c r="G411" s="35" t="str">
        <f>IFERROR(IF($A411="HDC",IF(VLOOKUP($C411,hdc!$B$2:$F$1600,5,FALSE())="","",VLOOKUP($C411,hdc!$B$2:$F$1600,5,FALSE())),IF($A411="NAUTICS",IF(VLOOKUP($C411,nautics!$B$2:$F$1200,5,FALSE())="","",VLOOKUP($C411,nautics!$B$2:$F$1200,5,FALSE())),IF($A411="ST",IF(VLOOKUP($C411,st!$B$2:$F$400,5,FALSE())="","",VLOOKUP($C411,st!$B$2:$F$400,5,FALSE())),""))),"")</f>
        <v/>
      </c>
      <c r="H411" s="35" t="s">
        <v>88</v>
      </c>
      <c r="I411" s="35" t="s">
        <v>31</v>
      </c>
      <c r="J411" s="35" t="s">
        <v>3646</v>
      </c>
      <c r="K411" s="35">
        <f t="shared" si="1"/>
        <v>19</v>
      </c>
      <c r="L411" s="35" t="s">
        <v>95</v>
      </c>
      <c r="M411" s="35" t="s">
        <v>96</v>
      </c>
      <c r="N411" s="35" t="s">
        <v>43</v>
      </c>
      <c r="O411" s="35" t="s">
        <v>45</v>
      </c>
      <c r="P411" s="35" t="s">
        <v>4374</v>
      </c>
      <c r="Q411" s="35" t="s">
        <v>4375</v>
      </c>
      <c r="R411" s="35" t="s">
        <v>1049</v>
      </c>
      <c r="S411" s="35" t="s">
        <v>53</v>
      </c>
      <c r="T411" s="35" t="s">
        <v>55</v>
      </c>
      <c r="U411" s="35" t="s">
        <v>4377</v>
      </c>
      <c r="W411" s="35" t="s">
        <v>57</v>
      </c>
      <c r="X411" s="35" t="s">
        <v>59</v>
      </c>
      <c r="Y411" s="35" t="s">
        <v>102</v>
      </c>
      <c r="Z411" s="35" t="s">
        <v>2620</v>
      </c>
    </row>
    <row r="412" spans="1:26" ht="15" customHeight="1">
      <c r="A412" s="35" t="s">
        <v>1300</v>
      </c>
      <c r="B412" s="35" t="s">
        <v>2405</v>
      </c>
      <c r="C412" s="35" t="s">
        <v>4384</v>
      </c>
      <c r="D412" s="35">
        <f>IFERROR(IF($A412="HDC",IF(VLOOKUP($C412,hdc!$B$2:$F$1600,2,FALSE())="","",VLOOKUP($C412,hdc!$B$2:$F$1600,2,FALSE())),IF($A412="NAUTICS",IF(VLOOKUP($C412,nautics!$B$2:$F$1200,2,FALSE())="","",VLOOKUP($C412,nautics!$B$2:$F$1200,2,FALSE())),IF($A412="ST",IF(VLOOKUP($C412,st!$B$2:$F$400,2,FALSE())="","",VLOOKUP($C412,st!$B$2:$F$400,2,FALSE())),""))),"")</f>
        <v>1</v>
      </c>
      <c r="E412" s="35">
        <f>IFERROR(IF($A412="HDC",IF(VLOOKUP($C412,hdc!$B$2:$F$1600,3,FALSE())="","",VLOOKUP($C412,hdc!$B$2:$F$1600,3,FALSE())),IF($A412="NAUTICS",IF(VLOOKUP($C412,nautics!$B$2:$F$1200,3,FALSE())="","",VLOOKUP($C412,nautics!$B$2:$F$1200,3,FALSE())),IF($A412="ST",IF(VLOOKUP($C412,st!$B$2:$F$400,3,FALSE())="","",VLOOKUP($C412,st!$B$2:$F$400,3,FALSE())),""))),"")</f>
        <v>1</v>
      </c>
      <c r="F412" s="35">
        <f>IFERROR(IF($A412="HDC",IF(VLOOKUP($C412,hdc!$B$2:$F$1600,4,FALSE())="","",VLOOKUP($C412,hdc!$B$2:$F$1600,4,FALSE())),IF($A412="NAUTICS",IF(VLOOKUP($C412,nautics!$B$2:$F$1200,4,FALSE())="","",VLOOKUP($C412,nautics!$B$2:$F$1200,4,FALSE())),IF($A412="ST",IF(VLOOKUP($C412,st!$B$2:$F$400,4,FALSE())="","",VLOOKUP($C412,st!$B$2:$F$400,4,FALSE())),""))),"")</f>
        <v>1</v>
      </c>
      <c r="G412" s="35" t="str">
        <f>IFERROR(IF($A412="HDC",IF(VLOOKUP($C412,hdc!$B$2:$F$1600,5,FALSE())="","",VLOOKUP($C412,hdc!$B$2:$F$1600,5,FALSE())),IF($A412="NAUTICS",IF(VLOOKUP($C412,nautics!$B$2:$F$1200,5,FALSE())="","",VLOOKUP($C412,nautics!$B$2:$F$1200,5,FALSE())),IF($A412="ST",IF(VLOOKUP($C412,st!$B$2:$F$400,5,FALSE())="","",VLOOKUP($C412,st!$B$2:$F$400,5,FALSE())),""))),"")</f>
        <v/>
      </c>
      <c r="H412" s="35" t="s">
        <v>88</v>
      </c>
      <c r="I412" s="35" t="s">
        <v>31</v>
      </c>
      <c r="J412" s="35" t="s">
        <v>4387</v>
      </c>
      <c r="K412" s="35">
        <f t="shared" si="1"/>
        <v>64</v>
      </c>
      <c r="L412" s="35" t="s">
        <v>95</v>
      </c>
      <c r="M412" s="35" t="s">
        <v>96</v>
      </c>
      <c r="N412" s="35" t="s">
        <v>43</v>
      </c>
      <c r="O412" s="35" t="s">
        <v>45</v>
      </c>
      <c r="P412" s="35" t="s">
        <v>4392</v>
      </c>
      <c r="Q412" s="35" t="s">
        <v>4375</v>
      </c>
      <c r="R412" s="35" t="s">
        <v>152</v>
      </c>
      <c r="S412" s="35" t="s">
        <v>736</v>
      </c>
      <c r="T412" s="35" t="s">
        <v>738</v>
      </c>
      <c r="U412" s="35" t="s">
        <v>4394</v>
      </c>
      <c r="W412" s="35" t="s">
        <v>57</v>
      </c>
      <c r="X412" s="35" t="s">
        <v>59</v>
      </c>
      <c r="Y412" s="35" t="s">
        <v>102</v>
      </c>
      <c r="Z412" s="35" t="s">
        <v>2475</v>
      </c>
    </row>
    <row r="413" spans="1:26" ht="15" customHeight="1">
      <c r="A413" s="35" t="s">
        <v>1300</v>
      </c>
      <c r="B413" s="35" t="s">
        <v>2405</v>
      </c>
      <c r="C413" s="35" t="s">
        <v>4396</v>
      </c>
      <c r="D413" s="35" t="str">
        <f>IFERROR(IF($A413="HDC",IF(VLOOKUP($C413,hdc!$B$2:$F$1600,2,FALSE())="","",VLOOKUP($C413,hdc!$B$2:$F$1600,2,FALSE())),IF($A413="NAUTICS",IF(VLOOKUP($C413,nautics!$B$2:$F$1200,2,FALSE())="","",VLOOKUP($C413,nautics!$B$2:$F$1200,2,FALSE())),IF($A413="ST",IF(VLOOKUP($C413,st!$B$2:$F$400,2,FALSE())="","",VLOOKUP($C413,st!$B$2:$F$400,2,FALSE())),""))),"")</f>
        <v/>
      </c>
      <c r="E413" s="35" t="str">
        <f>IFERROR(IF($A413="HDC",IF(VLOOKUP($C413,hdc!$B$2:$F$1600,3,FALSE())="","",VLOOKUP($C413,hdc!$B$2:$F$1600,3,FALSE())),IF($A413="NAUTICS",IF(VLOOKUP($C413,nautics!$B$2:$F$1200,3,FALSE())="","",VLOOKUP($C413,nautics!$B$2:$F$1200,3,FALSE())),IF($A413="ST",IF(VLOOKUP($C413,st!$B$2:$F$400,3,FALSE())="","",VLOOKUP($C413,st!$B$2:$F$400,3,FALSE())),""))),"")</f>
        <v/>
      </c>
      <c r="F413" s="35" t="str">
        <f>IFERROR(IF($A413="HDC",IF(VLOOKUP($C413,hdc!$B$2:$F$1600,4,FALSE())="","",VLOOKUP($C413,hdc!$B$2:$F$1600,4,FALSE())),IF($A413="NAUTICS",IF(VLOOKUP($C413,nautics!$B$2:$F$1200,4,FALSE())="","",VLOOKUP($C413,nautics!$B$2:$F$1200,4,FALSE())),IF($A413="ST",IF(VLOOKUP($C413,st!$B$2:$F$400,4,FALSE())="","",VLOOKUP($C413,st!$B$2:$F$400,4,FALSE())),""))),"")</f>
        <v/>
      </c>
      <c r="G413" s="35" t="str">
        <f>IFERROR(IF($A413="HDC",IF(VLOOKUP($C413,hdc!$B$2:$F$1600,5,FALSE())="","",VLOOKUP($C413,hdc!$B$2:$F$1600,5,FALSE())),IF($A413="NAUTICS",IF(VLOOKUP($C413,nautics!$B$2:$F$1200,5,FALSE())="","",VLOOKUP($C413,nautics!$B$2:$F$1200,5,FALSE())),IF($A413="ST",IF(VLOOKUP($C413,st!$B$2:$F$400,5,FALSE())="","",VLOOKUP($C413,st!$B$2:$F$400,5,FALSE())),""))),"")</f>
        <v/>
      </c>
      <c r="H413" s="35" t="s">
        <v>105</v>
      </c>
      <c r="I413" s="35" t="s">
        <v>31</v>
      </c>
      <c r="J413" s="35" t="s">
        <v>1537</v>
      </c>
      <c r="K413" s="35">
        <f t="shared" si="1"/>
        <v>3</v>
      </c>
      <c r="L413" s="35" t="s">
        <v>4400</v>
      </c>
      <c r="M413" s="35" t="s">
        <v>4401</v>
      </c>
      <c r="N413" s="35" t="s">
        <v>736</v>
      </c>
      <c r="O413" s="35" t="s">
        <v>738</v>
      </c>
      <c r="P413" s="35" t="s">
        <v>4353</v>
      </c>
      <c r="Q413" s="35" t="s">
        <v>4354</v>
      </c>
      <c r="R413" s="35" t="s">
        <v>247</v>
      </c>
      <c r="S413" s="35" t="s">
        <v>736</v>
      </c>
      <c r="T413" s="35" t="s">
        <v>738</v>
      </c>
      <c r="U413" s="35" t="s">
        <v>89</v>
      </c>
      <c r="W413" s="35" t="s">
        <v>78</v>
      </c>
      <c r="X413" s="35" t="s">
        <v>94</v>
      </c>
      <c r="Y413" s="35" t="s">
        <v>89</v>
      </c>
      <c r="Z413" s="35" t="s">
        <v>89</v>
      </c>
    </row>
    <row r="414" spans="1:26" ht="15" customHeight="1">
      <c r="A414" s="35" t="s">
        <v>1300</v>
      </c>
      <c r="B414" s="35" t="s">
        <v>2405</v>
      </c>
      <c r="C414" s="35" t="s">
        <v>4404</v>
      </c>
      <c r="D414" s="35">
        <f>IFERROR(IF($A414="HDC",IF(VLOOKUP($C414,hdc!$B$2:$F$1600,2,FALSE())="","",VLOOKUP($C414,hdc!$B$2:$F$1600,2,FALSE())),IF($A414="NAUTICS",IF(VLOOKUP($C414,nautics!$B$2:$F$1200,2,FALSE())="","",VLOOKUP($C414,nautics!$B$2:$F$1200,2,FALSE())),IF($A414="ST",IF(VLOOKUP($C414,st!$B$2:$F$400,2,FALSE())="","",VLOOKUP($C414,st!$B$2:$F$400,2,FALSE())),""))),"")</f>
        <v>1</v>
      </c>
      <c r="E414" s="35">
        <f>IFERROR(IF($A414="HDC",IF(VLOOKUP($C414,hdc!$B$2:$F$1600,3,FALSE())="","",VLOOKUP($C414,hdc!$B$2:$F$1600,3,FALSE())),IF($A414="NAUTICS",IF(VLOOKUP($C414,nautics!$B$2:$F$1200,3,FALSE())="","",VLOOKUP($C414,nautics!$B$2:$F$1200,3,FALSE())),IF($A414="ST",IF(VLOOKUP($C414,st!$B$2:$F$400,3,FALSE())="","",VLOOKUP($C414,st!$B$2:$F$400,3,FALSE())),""))),"")</f>
        <v>1</v>
      </c>
      <c r="F414" s="35">
        <f>IFERROR(IF($A414="HDC",IF(VLOOKUP($C414,hdc!$B$2:$F$1600,4,FALSE())="","",VLOOKUP($C414,hdc!$B$2:$F$1600,4,FALSE())),IF($A414="NAUTICS",IF(VLOOKUP($C414,nautics!$B$2:$F$1200,4,FALSE())="","",VLOOKUP($C414,nautics!$B$2:$F$1200,4,FALSE())),IF($A414="ST",IF(VLOOKUP($C414,st!$B$2:$F$400,4,FALSE())="","",VLOOKUP($C414,st!$B$2:$F$400,4,FALSE())),""))),"")</f>
        <v>1</v>
      </c>
      <c r="G414" s="35" t="str">
        <f>IFERROR(IF($A414="HDC",IF(VLOOKUP($C414,hdc!$B$2:$F$1600,5,FALSE())="","",VLOOKUP($C414,hdc!$B$2:$F$1600,5,FALSE())),IF($A414="NAUTICS",IF(VLOOKUP($C414,nautics!$B$2:$F$1200,5,FALSE())="","",VLOOKUP($C414,nautics!$B$2:$F$1200,5,FALSE())),IF($A414="ST",IF(VLOOKUP($C414,st!$B$2:$F$400,5,FALSE())="","",VLOOKUP($C414,st!$B$2:$F$400,5,FALSE())),""))),"")</f>
        <v/>
      </c>
      <c r="H414" s="35" t="s">
        <v>105</v>
      </c>
      <c r="I414" s="35" t="s">
        <v>31</v>
      </c>
      <c r="J414" s="35" t="s">
        <v>4408</v>
      </c>
      <c r="K414" s="35">
        <f t="shared" si="1"/>
        <v>24</v>
      </c>
      <c r="L414" s="35" t="s">
        <v>349</v>
      </c>
      <c r="M414" s="35" t="s">
        <v>350</v>
      </c>
      <c r="N414" s="35" t="s">
        <v>43</v>
      </c>
      <c r="O414" s="35" t="s">
        <v>45</v>
      </c>
      <c r="P414" s="35" t="s">
        <v>4409</v>
      </c>
      <c r="Q414" s="35" t="s">
        <v>4411</v>
      </c>
      <c r="R414" s="35" t="s">
        <v>1071</v>
      </c>
      <c r="S414" s="35" t="s">
        <v>53</v>
      </c>
      <c r="T414" s="35" t="s">
        <v>55</v>
      </c>
      <c r="U414" s="35" t="s">
        <v>2900</v>
      </c>
      <c r="W414" s="35" t="s">
        <v>57</v>
      </c>
      <c r="X414" s="35" t="s">
        <v>59</v>
      </c>
      <c r="Y414" s="35" t="s">
        <v>354</v>
      </c>
      <c r="Z414" s="35" t="s">
        <v>2903</v>
      </c>
    </row>
    <row r="415" spans="1:26" ht="15" customHeight="1">
      <c r="A415" s="35" t="s">
        <v>1300</v>
      </c>
      <c r="B415" s="35" t="s">
        <v>2405</v>
      </c>
      <c r="C415" s="35" t="s">
        <v>4414</v>
      </c>
      <c r="D415" s="35">
        <f>IFERROR(IF($A415="HDC",IF(VLOOKUP($C415,hdc!$B$2:$F$1600,2,FALSE())="","",VLOOKUP($C415,hdc!$B$2:$F$1600,2,FALSE())),IF($A415="NAUTICS",IF(VLOOKUP($C415,nautics!$B$2:$F$1200,2,FALSE())="","",VLOOKUP($C415,nautics!$B$2:$F$1200,2,FALSE())),IF($A415="ST",IF(VLOOKUP($C415,st!$B$2:$F$400,2,FALSE())="","",VLOOKUP($C415,st!$B$2:$F$400,2,FALSE())),""))),"")</f>
        <v>1</v>
      </c>
      <c r="E415" s="35">
        <f>IFERROR(IF($A415="HDC",IF(VLOOKUP($C415,hdc!$B$2:$F$1600,3,FALSE())="","",VLOOKUP($C415,hdc!$B$2:$F$1600,3,FALSE())),IF($A415="NAUTICS",IF(VLOOKUP($C415,nautics!$B$2:$F$1200,3,FALSE())="","",VLOOKUP($C415,nautics!$B$2:$F$1200,3,FALSE())),IF($A415="ST",IF(VLOOKUP($C415,st!$B$2:$F$400,3,FALSE())="","",VLOOKUP($C415,st!$B$2:$F$400,3,FALSE())),""))),"")</f>
        <v>1</v>
      </c>
      <c r="F415" s="35" t="str">
        <f>IFERROR(IF($A415="HDC",IF(VLOOKUP($C415,hdc!$B$2:$F$1600,4,FALSE())="","",VLOOKUP($C415,hdc!$B$2:$F$1600,4,FALSE())),IF($A415="NAUTICS",IF(VLOOKUP($C415,nautics!$B$2:$F$1200,4,FALSE())="","",VLOOKUP($C415,nautics!$B$2:$F$1200,4,FALSE())),IF($A415="ST",IF(VLOOKUP($C415,st!$B$2:$F$400,4,FALSE())="","",VLOOKUP($C415,st!$B$2:$F$400,4,FALSE())),""))),"")</f>
        <v/>
      </c>
      <c r="G415" s="35" t="str">
        <f>IFERROR(IF($A415="HDC",IF(VLOOKUP($C415,hdc!$B$2:$F$1600,5,FALSE())="","",VLOOKUP($C415,hdc!$B$2:$F$1600,5,FALSE())),IF($A415="NAUTICS",IF(VLOOKUP($C415,nautics!$B$2:$F$1200,5,FALSE())="","",VLOOKUP($C415,nautics!$B$2:$F$1200,5,FALSE())),IF($A415="ST",IF(VLOOKUP($C415,st!$B$2:$F$400,5,FALSE())="","",VLOOKUP($C415,st!$B$2:$F$400,5,FALSE())),""))),"")</f>
        <v/>
      </c>
      <c r="H415" s="35" t="s">
        <v>105</v>
      </c>
      <c r="I415" s="35" t="s">
        <v>31</v>
      </c>
      <c r="J415" s="35" t="s">
        <v>4417</v>
      </c>
      <c r="K415" s="35">
        <f t="shared" si="1"/>
        <v>39</v>
      </c>
      <c r="L415" s="35" t="s">
        <v>318</v>
      </c>
      <c r="M415" s="35" t="s">
        <v>319</v>
      </c>
      <c r="N415" s="35" t="s">
        <v>174</v>
      </c>
      <c r="O415" s="35" t="s">
        <v>175</v>
      </c>
      <c r="P415" s="35" t="s">
        <v>4418</v>
      </c>
      <c r="Q415" s="35" t="s">
        <v>4420</v>
      </c>
      <c r="R415" s="35" t="s">
        <v>1071</v>
      </c>
      <c r="S415" s="35" t="s">
        <v>53</v>
      </c>
      <c r="T415" s="35" t="s">
        <v>55</v>
      </c>
      <c r="U415" s="35" t="s">
        <v>4421</v>
      </c>
      <c r="W415" s="35" t="s">
        <v>57</v>
      </c>
      <c r="X415" s="35" t="s">
        <v>59</v>
      </c>
      <c r="Y415" s="35" t="s">
        <v>323</v>
      </c>
      <c r="Z415" s="35" t="s">
        <v>2903</v>
      </c>
    </row>
    <row r="416" spans="1:26" ht="15" customHeight="1">
      <c r="A416" s="35" t="s">
        <v>1300</v>
      </c>
      <c r="B416" s="35" t="s">
        <v>2405</v>
      </c>
      <c r="C416" s="35" t="s">
        <v>4425</v>
      </c>
      <c r="D416" s="35">
        <f>IFERROR(IF($A416="HDC",IF(VLOOKUP($C416,hdc!$B$2:$F$1600,2,FALSE())="","",VLOOKUP($C416,hdc!$B$2:$F$1600,2,FALSE())),IF($A416="NAUTICS",IF(VLOOKUP($C416,nautics!$B$2:$F$1200,2,FALSE())="","",VLOOKUP($C416,nautics!$B$2:$F$1200,2,FALSE())),IF($A416="ST",IF(VLOOKUP($C416,st!$B$2:$F$400,2,FALSE())="","",VLOOKUP($C416,st!$B$2:$F$400,2,FALSE())),""))),"")</f>
        <v>1</v>
      </c>
      <c r="E416" s="35">
        <f>IFERROR(IF($A416="HDC",IF(VLOOKUP($C416,hdc!$B$2:$F$1600,3,FALSE())="","",VLOOKUP($C416,hdc!$B$2:$F$1600,3,FALSE())),IF($A416="NAUTICS",IF(VLOOKUP($C416,nautics!$B$2:$F$1200,3,FALSE())="","",VLOOKUP($C416,nautics!$B$2:$F$1200,3,FALSE())),IF($A416="ST",IF(VLOOKUP($C416,st!$B$2:$F$400,3,FALSE())="","",VLOOKUP($C416,st!$B$2:$F$400,3,FALSE())),""))),"")</f>
        <v>1</v>
      </c>
      <c r="F416" s="35">
        <f>IFERROR(IF($A416="HDC",IF(VLOOKUP($C416,hdc!$B$2:$F$1600,4,FALSE())="","",VLOOKUP($C416,hdc!$B$2:$F$1600,4,FALSE())),IF($A416="NAUTICS",IF(VLOOKUP($C416,nautics!$B$2:$F$1200,4,FALSE())="","",VLOOKUP($C416,nautics!$B$2:$F$1200,4,FALSE())),IF($A416="ST",IF(VLOOKUP($C416,st!$B$2:$F$400,4,FALSE())="","",VLOOKUP($C416,st!$B$2:$F$400,4,FALSE())),""))),"")</f>
        <v>1</v>
      </c>
      <c r="G416" s="35" t="str">
        <f>IFERROR(IF($A416="HDC",IF(VLOOKUP($C416,hdc!$B$2:$F$1600,5,FALSE())="","",VLOOKUP($C416,hdc!$B$2:$F$1600,5,FALSE())),IF($A416="NAUTICS",IF(VLOOKUP($C416,nautics!$B$2:$F$1200,5,FALSE())="","",VLOOKUP($C416,nautics!$B$2:$F$1200,5,FALSE())),IF($A416="ST",IF(VLOOKUP($C416,st!$B$2:$F$400,5,FALSE())="","",VLOOKUP($C416,st!$B$2:$F$400,5,FALSE())),""))),"")</f>
        <v/>
      </c>
      <c r="H416" s="35" t="s">
        <v>88</v>
      </c>
      <c r="I416" s="35" t="s">
        <v>31</v>
      </c>
      <c r="J416" s="35" t="s">
        <v>4428</v>
      </c>
      <c r="K416" s="35">
        <f t="shared" si="1"/>
        <v>17</v>
      </c>
      <c r="L416" s="35" t="s">
        <v>349</v>
      </c>
      <c r="M416" s="35" t="s">
        <v>350</v>
      </c>
      <c r="N416" s="35" t="s">
        <v>43</v>
      </c>
      <c r="O416" s="35" t="s">
        <v>45</v>
      </c>
      <c r="P416" s="35" t="s">
        <v>2616</v>
      </c>
      <c r="Q416" s="35" t="s">
        <v>2617</v>
      </c>
      <c r="R416" s="35" t="s">
        <v>978</v>
      </c>
      <c r="S416" s="35" t="s">
        <v>53</v>
      </c>
      <c r="T416" s="35" t="s">
        <v>55</v>
      </c>
      <c r="U416" s="35" t="s">
        <v>4432</v>
      </c>
      <c r="W416" s="35" t="s">
        <v>57</v>
      </c>
      <c r="X416" s="35" t="s">
        <v>203</v>
      </c>
      <c r="Y416" s="35" t="s">
        <v>354</v>
      </c>
      <c r="Z416" s="35" t="s">
        <v>2620</v>
      </c>
    </row>
    <row r="417" spans="1:26" ht="15" customHeight="1">
      <c r="A417" s="35" t="s">
        <v>1300</v>
      </c>
      <c r="B417" s="35" t="s">
        <v>2405</v>
      </c>
      <c r="C417" s="35" t="s">
        <v>4435</v>
      </c>
      <c r="D417" s="35">
        <f>IFERROR(IF($A417="HDC",IF(VLOOKUP($C417,hdc!$B$2:$F$1600,2,FALSE())="","",VLOOKUP($C417,hdc!$B$2:$F$1600,2,FALSE())),IF($A417="NAUTICS",IF(VLOOKUP($C417,nautics!$B$2:$F$1200,2,FALSE())="","",VLOOKUP($C417,nautics!$B$2:$F$1200,2,FALSE())),IF($A417="ST",IF(VLOOKUP($C417,st!$B$2:$F$400,2,FALSE())="","",VLOOKUP($C417,st!$B$2:$F$400,2,FALSE())),""))),"")</f>
        <v>1</v>
      </c>
      <c r="E417" s="35">
        <f>IFERROR(IF($A417="HDC",IF(VLOOKUP($C417,hdc!$B$2:$F$1600,3,FALSE())="","",VLOOKUP($C417,hdc!$B$2:$F$1600,3,FALSE())),IF($A417="NAUTICS",IF(VLOOKUP($C417,nautics!$B$2:$F$1200,3,FALSE())="","",VLOOKUP($C417,nautics!$B$2:$F$1200,3,FALSE())),IF($A417="ST",IF(VLOOKUP($C417,st!$B$2:$F$400,3,FALSE())="","",VLOOKUP($C417,st!$B$2:$F$400,3,FALSE())),""))),"")</f>
        <v>1</v>
      </c>
      <c r="F417" s="35">
        <f>IFERROR(IF($A417="HDC",IF(VLOOKUP($C417,hdc!$B$2:$F$1600,4,FALSE())="","",VLOOKUP($C417,hdc!$B$2:$F$1600,4,FALSE())),IF($A417="NAUTICS",IF(VLOOKUP($C417,nautics!$B$2:$F$1200,4,FALSE())="","",VLOOKUP($C417,nautics!$B$2:$F$1200,4,FALSE())),IF($A417="ST",IF(VLOOKUP($C417,st!$B$2:$F$400,4,FALSE())="","",VLOOKUP($C417,st!$B$2:$F$400,4,FALSE())),""))),"")</f>
        <v>1</v>
      </c>
      <c r="G417" s="35" t="str">
        <f>IFERROR(IF($A417="HDC",IF(VLOOKUP($C417,hdc!$B$2:$F$1600,5,FALSE())="","",VLOOKUP($C417,hdc!$B$2:$F$1600,5,FALSE())),IF($A417="NAUTICS",IF(VLOOKUP($C417,nautics!$B$2:$F$1200,5,FALSE())="","",VLOOKUP($C417,nautics!$B$2:$F$1200,5,FALSE())),IF($A417="ST",IF(VLOOKUP($C417,st!$B$2:$F$400,5,FALSE())="","",VLOOKUP($C417,st!$B$2:$F$400,5,FALSE())),""))),"")</f>
        <v/>
      </c>
      <c r="H417" s="35" t="s">
        <v>105</v>
      </c>
      <c r="I417" s="35" t="s">
        <v>31</v>
      </c>
      <c r="J417" s="35" t="s">
        <v>4438</v>
      </c>
      <c r="K417" s="35">
        <f t="shared" si="1"/>
        <v>64</v>
      </c>
      <c r="L417" s="35" t="s">
        <v>95</v>
      </c>
      <c r="M417" s="35" t="s">
        <v>96</v>
      </c>
      <c r="N417" s="35" t="s">
        <v>43</v>
      </c>
      <c r="O417" s="35" t="s">
        <v>45</v>
      </c>
      <c r="P417" s="35" t="s">
        <v>4439</v>
      </c>
      <c r="Q417" s="35" t="s">
        <v>4441</v>
      </c>
      <c r="R417" s="35" t="s">
        <v>1071</v>
      </c>
      <c r="S417" s="35" t="s">
        <v>736</v>
      </c>
      <c r="T417" s="35" t="s">
        <v>738</v>
      </c>
      <c r="U417" s="35" t="s">
        <v>4442</v>
      </c>
      <c r="W417" s="35" t="s">
        <v>57</v>
      </c>
      <c r="X417" s="35" t="s">
        <v>59</v>
      </c>
      <c r="Y417" s="35" t="s">
        <v>102</v>
      </c>
      <c r="Z417" s="35" t="s">
        <v>2296</v>
      </c>
    </row>
    <row r="418" spans="1:26" ht="15" customHeight="1">
      <c r="A418" s="35" t="s">
        <v>1300</v>
      </c>
      <c r="B418" s="35" t="s">
        <v>2405</v>
      </c>
      <c r="C418" s="35" t="s">
        <v>4446</v>
      </c>
      <c r="D418" s="35">
        <f>IFERROR(IF($A418="HDC",IF(VLOOKUP($C418,hdc!$B$2:$F$1600,2,FALSE())="","",VLOOKUP($C418,hdc!$B$2:$F$1600,2,FALSE())),IF($A418="NAUTICS",IF(VLOOKUP($C418,nautics!$B$2:$F$1200,2,FALSE())="","",VLOOKUP($C418,nautics!$B$2:$F$1200,2,FALSE())),IF($A418="ST",IF(VLOOKUP($C418,st!$B$2:$F$400,2,FALSE())="","",VLOOKUP($C418,st!$B$2:$F$400,2,FALSE())),""))),"")</f>
        <v>1</v>
      </c>
      <c r="E418" s="35" t="str">
        <f>IFERROR(IF($A418="HDC",IF(VLOOKUP($C418,hdc!$B$2:$F$1600,3,FALSE())="","",VLOOKUP($C418,hdc!$B$2:$F$1600,3,FALSE())),IF($A418="NAUTICS",IF(VLOOKUP($C418,nautics!$B$2:$F$1200,3,FALSE())="","",VLOOKUP($C418,nautics!$B$2:$F$1200,3,FALSE())),IF($A418="ST",IF(VLOOKUP($C418,st!$B$2:$F$400,3,FALSE())="","",VLOOKUP($C418,st!$B$2:$F$400,3,FALSE())),""))),"")</f>
        <v/>
      </c>
      <c r="F418" s="35" t="str">
        <f>IFERROR(IF($A418="HDC",IF(VLOOKUP($C418,hdc!$B$2:$F$1600,4,FALSE())="","",VLOOKUP($C418,hdc!$B$2:$F$1600,4,FALSE())),IF($A418="NAUTICS",IF(VLOOKUP($C418,nautics!$B$2:$F$1200,4,FALSE())="","",VLOOKUP($C418,nautics!$B$2:$F$1200,4,FALSE())),IF($A418="ST",IF(VLOOKUP($C418,st!$B$2:$F$400,4,FALSE())="","",VLOOKUP($C418,st!$B$2:$F$400,4,FALSE())),""))),"")</f>
        <v/>
      </c>
      <c r="G418" s="35" t="str">
        <f>IFERROR(IF($A418="HDC",IF(VLOOKUP($C418,hdc!$B$2:$F$1600,5,FALSE())="","",VLOOKUP($C418,hdc!$B$2:$F$1600,5,FALSE())),IF($A418="NAUTICS",IF(VLOOKUP($C418,nautics!$B$2:$F$1200,5,FALSE())="","",VLOOKUP($C418,nautics!$B$2:$F$1200,5,FALSE())),IF($A418="ST",IF(VLOOKUP($C418,st!$B$2:$F$400,5,FALSE())="","",VLOOKUP($C418,st!$B$2:$F$400,5,FALSE())),""))),"")</f>
        <v/>
      </c>
      <c r="H418" s="35" t="s">
        <v>105</v>
      </c>
      <c r="I418" s="35" t="s">
        <v>31</v>
      </c>
      <c r="J418" s="35" t="s">
        <v>4449</v>
      </c>
      <c r="K418" s="35">
        <f t="shared" si="1"/>
        <v>17</v>
      </c>
      <c r="L418" s="35" t="s">
        <v>2616</v>
      </c>
      <c r="M418" s="35" t="s">
        <v>2617</v>
      </c>
      <c r="N418" s="35" t="s">
        <v>53</v>
      </c>
      <c r="O418" s="35" t="s">
        <v>55</v>
      </c>
      <c r="P418" s="35" t="s">
        <v>4453</v>
      </c>
      <c r="Q418" s="35" t="s">
        <v>4455</v>
      </c>
      <c r="R418" s="35" t="s">
        <v>4061</v>
      </c>
      <c r="S418" s="35" t="s">
        <v>53</v>
      </c>
      <c r="T418" s="35" t="s">
        <v>55</v>
      </c>
      <c r="U418" s="35" t="s">
        <v>4456</v>
      </c>
      <c r="W418" s="35" t="s">
        <v>78</v>
      </c>
      <c r="X418" s="35" t="s">
        <v>94</v>
      </c>
      <c r="Y418" s="35" t="s">
        <v>2620</v>
      </c>
      <c r="Z418" s="35" t="s">
        <v>2170</v>
      </c>
    </row>
    <row r="419" spans="1:26" ht="15" customHeight="1">
      <c r="A419" s="35" t="s">
        <v>1300</v>
      </c>
      <c r="B419" s="35" t="s">
        <v>2405</v>
      </c>
      <c r="C419" s="35" t="s">
        <v>4460</v>
      </c>
      <c r="D419" s="35">
        <f>IFERROR(IF($A419="HDC",IF(VLOOKUP($C419,hdc!$B$2:$F$1600,2,FALSE())="","",VLOOKUP($C419,hdc!$B$2:$F$1600,2,FALSE())),IF($A419="NAUTICS",IF(VLOOKUP($C419,nautics!$B$2:$F$1200,2,FALSE())="","",VLOOKUP($C419,nautics!$B$2:$F$1200,2,FALSE())),IF($A419="ST",IF(VLOOKUP($C419,st!$B$2:$F$400,2,FALSE())="","",VLOOKUP($C419,st!$B$2:$F$400,2,FALSE())),""))),"")</f>
        <v>1</v>
      </c>
      <c r="E419" s="35" t="str">
        <f>IFERROR(IF($A419="HDC",IF(VLOOKUP($C419,hdc!$B$2:$F$1600,3,FALSE())="","",VLOOKUP($C419,hdc!$B$2:$F$1600,3,FALSE())),IF($A419="NAUTICS",IF(VLOOKUP($C419,nautics!$B$2:$F$1200,3,FALSE())="","",VLOOKUP($C419,nautics!$B$2:$F$1200,3,FALSE())),IF($A419="ST",IF(VLOOKUP($C419,st!$B$2:$F$400,3,FALSE())="","",VLOOKUP($C419,st!$B$2:$F$400,3,FALSE())),""))),"")</f>
        <v/>
      </c>
      <c r="F419" s="35" t="str">
        <f>IFERROR(IF($A419="HDC",IF(VLOOKUP($C419,hdc!$B$2:$F$1600,4,FALSE())="","",VLOOKUP($C419,hdc!$B$2:$F$1600,4,FALSE())),IF($A419="NAUTICS",IF(VLOOKUP($C419,nautics!$B$2:$F$1200,4,FALSE())="","",VLOOKUP($C419,nautics!$B$2:$F$1200,4,FALSE())),IF($A419="ST",IF(VLOOKUP($C419,st!$B$2:$F$400,4,FALSE())="","",VLOOKUP($C419,st!$B$2:$F$400,4,FALSE())),""))),"")</f>
        <v/>
      </c>
      <c r="G419" s="35" t="str">
        <f>IFERROR(IF($A419="HDC",IF(VLOOKUP($C419,hdc!$B$2:$F$1600,5,FALSE())="","",VLOOKUP($C419,hdc!$B$2:$F$1600,5,FALSE())),IF($A419="NAUTICS",IF(VLOOKUP($C419,nautics!$B$2:$F$1200,5,FALSE())="","",VLOOKUP($C419,nautics!$B$2:$F$1200,5,FALSE())),IF($A419="ST",IF(VLOOKUP($C419,st!$B$2:$F$400,5,FALSE())="","",VLOOKUP($C419,st!$B$2:$F$400,5,FALSE())),""))),"")</f>
        <v/>
      </c>
      <c r="H419" s="35" t="s">
        <v>105</v>
      </c>
      <c r="I419" s="35" t="s">
        <v>31</v>
      </c>
      <c r="J419" s="35" t="s">
        <v>4463</v>
      </c>
      <c r="K419" s="35">
        <f t="shared" si="1"/>
        <v>57</v>
      </c>
      <c r="L419" s="35" t="s">
        <v>2616</v>
      </c>
      <c r="M419" s="35" t="s">
        <v>2617</v>
      </c>
      <c r="N419" s="35" t="s">
        <v>53</v>
      </c>
      <c r="O419" s="35" t="s">
        <v>55</v>
      </c>
      <c r="P419" s="35" t="s">
        <v>4467</v>
      </c>
      <c r="Q419" s="35" t="s">
        <v>4468</v>
      </c>
      <c r="R419" s="35" t="s">
        <v>1071</v>
      </c>
      <c r="S419" s="35" t="s">
        <v>796</v>
      </c>
      <c r="T419" s="35" t="s">
        <v>797</v>
      </c>
      <c r="U419" s="35" t="s">
        <v>4470</v>
      </c>
      <c r="W419" s="35" t="s">
        <v>57</v>
      </c>
      <c r="X419" s="35" t="s">
        <v>94</v>
      </c>
      <c r="Y419" s="35" t="s">
        <v>2620</v>
      </c>
      <c r="Z419" s="35" t="s">
        <v>4473</v>
      </c>
    </row>
    <row r="420" spans="1:26" ht="15" customHeight="1">
      <c r="A420" s="35" t="s">
        <v>1300</v>
      </c>
      <c r="B420" s="35" t="s">
        <v>2651</v>
      </c>
      <c r="C420" s="35" t="s">
        <v>4476</v>
      </c>
      <c r="D420" s="35">
        <f>IFERROR(IF($A420="HDC",IF(VLOOKUP($C420,hdc!$B$2:$F$1600,2,FALSE())="","",VLOOKUP($C420,hdc!$B$2:$F$1600,2,FALSE())),IF($A420="NAUTICS",IF(VLOOKUP($C420,nautics!$B$2:$F$1200,2,FALSE())="","",VLOOKUP($C420,nautics!$B$2:$F$1200,2,FALSE())),IF($A420="ST",IF(VLOOKUP($C420,st!$B$2:$F$400,2,FALSE())="","",VLOOKUP($C420,st!$B$2:$F$400,2,FALSE())),""))),"")</f>
        <v>1</v>
      </c>
      <c r="E420" s="35" t="str">
        <f>IFERROR(IF($A420="HDC",IF(VLOOKUP($C420,hdc!$B$2:$F$1600,3,FALSE())="","",VLOOKUP($C420,hdc!$B$2:$F$1600,3,FALSE())),IF($A420="NAUTICS",IF(VLOOKUP($C420,nautics!$B$2:$F$1200,3,FALSE())="","",VLOOKUP($C420,nautics!$B$2:$F$1200,3,FALSE())),IF($A420="ST",IF(VLOOKUP($C420,st!$B$2:$F$400,3,FALSE())="","",VLOOKUP($C420,st!$B$2:$F$400,3,FALSE())),""))),"")</f>
        <v/>
      </c>
      <c r="F420" s="35" t="str">
        <f>IFERROR(IF($A420="HDC",IF(VLOOKUP($C420,hdc!$B$2:$F$1600,4,FALSE())="","",VLOOKUP($C420,hdc!$B$2:$F$1600,4,FALSE())),IF($A420="NAUTICS",IF(VLOOKUP($C420,nautics!$B$2:$F$1200,4,FALSE())="","",VLOOKUP($C420,nautics!$B$2:$F$1200,4,FALSE())),IF($A420="ST",IF(VLOOKUP($C420,st!$B$2:$F$400,4,FALSE())="","",VLOOKUP($C420,st!$B$2:$F$400,4,FALSE())),""))),"")</f>
        <v/>
      </c>
      <c r="G420" s="35" t="str">
        <f>IFERROR(IF($A420="HDC",IF(VLOOKUP($C420,hdc!$B$2:$F$1600,5,FALSE())="","",VLOOKUP($C420,hdc!$B$2:$F$1600,5,FALSE())),IF($A420="NAUTICS",IF(VLOOKUP($C420,nautics!$B$2:$F$1200,5,FALSE())="","",VLOOKUP($C420,nautics!$B$2:$F$1200,5,FALSE())),IF($A420="ST",IF(VLOOKUP($C420,st!$B$2:$F$400,5,FALSE())="","",VLOOKUP($C420,st!$B$2:$F$400,5,FALSE())),""))),"")</f>
        <v/>
      </c>
      <c r="H420" s="35" t="s">
        <v>105</v>
      </c>
      <c r="I420" s="35" t="s">
        <v>31</v>
      </c>
      <c r="J420" s="35" t="s">
        <v>4478</v>
      </c>
      <c r="K420" s="35">
        <f t="shared" si="1"/>
        <v>31</v>
      </c>
      <c r="L420" s="35" t="s">
        <v>318</v>
      </c>
      <c r="M420" s="35" t="s">
        <v>319</v>
      </c>
      <c r="N420" s="35" t="s">
        <v>174</v>
      </c>
      <c r="O420" s="35" t="s">
        <v>175</v>
      </c>
      <c r="P420" s="35" t="s">
        <v>4482</v>
      </c>
      <c r="Q420" s="35" t="s">
        <v>4483</v>
      </c>
      <c r="R420" s="35" t="s">
        <v>1071</v>
      </c>
      <c r="S420" s="35" t="s">
        <v>53</v>
      </c>
      <c r="T420" s="35" t="s">
        <v>55</v>
      </c>
      <c r="U420" s="35" t="s">
        <v>4485</v>
      </c>
      <c r="W420" s="35" t="s">
        <v>57</v>
      </c>
      <c r="X420" s="35" t="s">
        <v>926</v>
      </c>
      <c r="Y420" s="35" t="s">
        <v>323</v>
      </c>
      <c r="Z420" s="35" t="s">
        <v>2620</v>
      </c>
    </row>
    <row r="421" spans="1:26" ht="15" customHeight="1">
      <c r="A421" s="35" t="s">
        <v>1300</v>
      </c>
      <c r="B421" s="35" t="s">
        <v>2651</v>
      </c>
      <c r="C421" s="35" t="s">
        <v>4488</v>
      </c>
      <c r="D421" s="35">
        <f>IFERROR(IF($A421="HDC",IF(VLOOKUP($C421,hdc!$B$2:$F$1600,2,FALSE())="","",VLOOKUP($C421,hdc!$B$2:$F$1600,2,FALSE())),IF($A421="NAUTICS",IF(VLOOKUP($C421,nautics!$B$2:$F$1200,2,FALSE())="","",VLOOKUP($C421,nautics!$B$2:$F$1200,2,FALSE())),IF($A421="ST",IF(VLOOKUP($C421,st!$B$2:$F$400,2,FALSE())="","",VLOOKUP($C421,st!$B$2:$F$400,2,FALSE())),""))),"")</f>
        <v>1</v>
      </c>
      <c r="E421" s="35">
        <f>IFERROR(IF($A421="HDC",IF(VLOOKUP($C421,hdc!$B$2:$F$1600,3,FALSE())="","",VLOOKUP($C421,hdc!$B$2:$F$1600,3,FALSE())),IF($A421="NAUTICS",IF(VLOOKUP($C421,nautics!$B$2:$F$1200,3,FALSE())="","",VLOOKUP($C421,nautics!$B$2:$F$1200,3,FALSE())),IF($A421="ST",IF(VLOOKUP($C421,st!$B$2:$F$400,3,FALSE())="","",VLOOKUP($C421,st!$B$2:$F$400,3,FALSE())),""))),"")</f>
        <v>1</v>
      </c>
      <c r="F421" s="35" t="str">
        <f>IFERROR(IF($A421="HDC",IF(VLOOKUP($C421,hdc!$B$2:$F$1600,4,FALSE())="","",VLOOKUP($C421,hdc!$B$2:$F$1600,4,FALSE())),IF($A421="NAUTICS",IF(VLOOKUP($C421,nautics!$B$2:$F$1200,4,FALSE())="","",VLOOKUP($C421,nautics!$B$2:$F$1200,4,FALSE())),IF($A421="ST",IF(VLOOKUP($C421,st!$B$2:$F$400,4,FALSE())="","",VLOOKUP($C421,st!$B$2:$F$400,4,FALSE())),""))),"")</f>
        <v/>
      </c>
      <c r="G421" s="35" t="str">
        <f>IFERROR(IF($A421="HDC",IF(VLOOKUP($C421,hdc!$B$2:$F$1600,5,FALSE())="","",VLOOKUP($C421,hdc!$B$2:$F$1600,5,FALSE())),IF($A421="NAUTICS",IF(VLOOKUP($C421,nautics!$B$2:$F$1200,5,FALSE())="","",VLOOKUP($C421,nautics!$B$2:$F$1200,5,FALSE())),IF($A421="ST",IF(VLOOKUP($C421,st!$B$2:$F$400,5,FALSE())="","",VLOOKUP($C421,st!$B$2:$F$400,5,FALSE())),""))),"")</f>
        <v/>
      </c>
      <c r="H421" s="35" t="s">
        <v>105</v>
      </c>
      <c r="I421" s="35" t="s">
        <v>31</v>
      </c>
      <c r="J421" s="35" t="s">
        <v>4492</v>
      </c>
      <c r="K421" s="35">
        <f t="shared" si="1"/>
        <v>61</v>
      </c>
      <c r="L421" s="35" t="s">
        <v>318</v>
      </c>
      <c r="M421" s="35" t="s">
        <v>319</v>
      </c>
      <c r="N421" s="35" t="s">
        <v>174</v>
      </c>
      <c r="O421" s="35" t="s">
        <v>175</v>
      </c>
      <c r="P421" s="35" t="s">
        <v>4496</v>
      </c>
      <c r="Q421" s="35" t="s">
        <v>4498</v>
      </c>
      <c r="R421" s="35" t="s">
        <v>2828</v>
      </c>
      <c r="S421" s="35" t="s">
        <v>53</v>
      </c>
      <c r="T421" s="35" t="s">
        <v>55</v>
      </c>
      <c r="U421" s="35" t="s">
        <v>4500</v>
      </c>
      <c r="W421" s="35" t="s">
        <v>57</v>
      </c>
      <c r="X421" s="35" t="s">
        <v>926</v>
      </c>
      <c r="Y421" s="35" t="s">
        <v>323</v>
      </c>
      <c r="Z421" s="35" t="s">
        <v>2267</v>
      </c>
    </row>
    <row r="422" spans="1:26" ht="15" customHeight="1">
      <c r="A422" s="35" t="s">
        <v>1300</v>
      </c>
      <c r="B422" s="35" t="s">
        <v>2651</v>
      </c>
      <c r="C422" s="35" t="s">
        <v>4503</v>
      </c>
      <c r="D422" s="35">
        <f>IFERROR(IF($A422="HDC",IF(VLOOKUP($C422,hdc!$B$2:$F$1600,2,FALSE())="","",VLOOKUP($C422,hdc!$B$2:$F$1600,2,FALSE())),IF($A422="NAUTICS",IF(VLOOKUP($C422,nautics!$B$2:$F$1200,2,FALSE())="","",VLOOKUP($C422,nautics!$B$2:$F$1200,2,FALSE())),IF($A422="ST",IF(VLOOKUP($C422,st!$B$2:$F$400,2,FALSE())="","",VLOOKUP($C422,st!$B$2:$F$400,2,FALSE())),""))),"")</f>
        <v>1</v>
      </c>
      <c r="E422" s="35" t="str">
        <f>IFERROR(IF($A422="HDC",IF(VLOOKUP($C422,hdc!$B$2:$F$1600,3,FALSE())="","",VLOOKUP($C422,hdc!$B$2:$F$1600,3,FALSE())),IF($A422="NAUTICS",IF(VLOOKUP($C422,nautics!$B$2:$F$1200,3,FALSE())="","",VLOOKUP($C422,nautics!$B$2:$F$1200,3,FALSE())),IF($A422="ST",IF(VLOOKUP($C422,st!$B$2:$F$400,3,FALSE())="","",VLOOKUP($C422,st!$B$2:$F$400,3,FALSE())),""))),"")</f>
        <v/>
      </c>
      <c r="F422" s="35" t="str">
        <f>IFERROR(IF($A422="HDC",IF(VLOOKUP($C422,hdc!$B$2:$F$1600,4,FALSE())="","",VLOOKUP($C422,hdc!$B$2:$F$1600,4,FALSE())),IF($A422="NAUTICS",IF(VLOOKUP($C422,nautics!$B$2:$F$1200,4,FALSE())="","",VLOOKUP($C422,nautics!$B$2:$F$1200,4,FALSE())),IF($A422="ST",IF(VLOOKUP($C422,st!$B$2:$F$400,4,FALSE())="","",VLOOKUP($C422,st!$B$2:$F$400,4,FALSE())),""))),"")</f>
        <v/>
      </c>
      <c r="G422" s="35" t="str">
        <f>IFERROR(IF($A422="HDC",IF(VLOOKUP($C422,hdc!$B$2:$F$1600,5,FALSE())="","",VLOOKUP($C422,hdc!$B$2:$F$1600,5,FALSE())),IF($A422="NAUTICS",IF(VLOOKUP($C422,nautics!$B$2:$F$1200,5,FALSE())="","",VLOOKUP($C422,nautics!$B$2:$F$1200,5,FALSE())),IF($A422="ST",IF(VLOOKUP($C422,st!$B$2:$F$400,5,FALSE())="","",VLOOKUP($C422,st!$B$2:$F$400,5,FALSE())),""))),"")</f>
        <v/>
      </c>
      <c r="H422" s="35" t="s">
        <v>105</v>
      </c>
      <c r="I422" s="35" t="s">
        <v>31</v>
      </c>
      <c r="J422" s="35" t="s">
        <v>346</v>
      </c>
      <c r="K422" s="35">
        <f t="shared" si="1"/>
        <v>12</v>
      </c>
      <c r="L422" s="35" t="s">
        <v>318</v>
      </c>
      <c r="M422" s="35" t="s">
        <v>319</v>
      </c>
      <c r="N422" s="35" t="s">
        <v>174</v>
      </c>
      <c r="O422" s="35" t="s">
        <v>175</v>
      </c>
      <c r="P422" s="35" t="s">
        <v>169</v>
      </c>
      <c r="Q422" s="35" t="s">
        <v>172</v>
      </c>
      <c r="R422" s="35" t="s">
        <v>152</v>
      </c>
      <c r="S422" s="35" t="s">
        <v>174</v>
      </c>
      <c r="T422" s="35" t="s">
        <v>175</v>
      </c>
      <c r="U422" s="35" t="s">
        <v>351</v>
      </c>
      <c r="W422" s="35" t="s">
        <v>78</v>
      </c>
      <c r="X422" s="35" t="s">
        <v>926</v>
      </c>
      <c r="Y422" s="35" t="s">
        <v>323</v>
      </c>
      <c r="Z422" s="35" t="s">
        <v>180</v>
      </c>
    </row>
    <row r="423" spans="1:26" ht="15" customHeight="1">
      <c r="A423" s="35" t="s">
        <v>1300</v>
      </c>
      <c r="B423" s="35" t="s">
        <v>2787</v>
      </c>
      <c r="C423" s="35" t="s">
        <v>4510</v>
      </c>
      <c r="D423" s="35">
        <f>IFERROR(IF($A423="HDC",IF(VLOOKUP($C423,hdc!$B$2:$F$1600,2,FALSE())="","",VLOOKUP($C423,hdc!$B$2:$F$1600,2,FALSE())),IF($A423="NAUTICS",IF(VLOOKUP($C423,nautics!$B$2:$F$1200,2,FALSE())="","",VLOOKUP($C423,nautics!$B$2:$F$1200,2,FALSE())),IF($A423="ST",IF(VLOOKUP($C423,st!$B$2:$F$400,2,FALSE())="","",VLOOKUP($C423,st!$B$2:$F$400,2,FALSE())),""))),"")</f>
        <v>1</v>
      </c>
      <c r="E423" s="35">
        <f>IFERROR(IF($A423="HDC",IF(VLOOKUP($C423,hdc!$B$2:$F$1600,3,FALSE())="","",VLOOKUP($C423,hdc!$B$2:$F$1600,3,FALSE())),IF($A423="NAUTICS",IF(VLOOKUP($C423,nautics!$B$2:$F$1200,3,FALSE())="","",VLOOKUP($C423,nautics!$B$2:$F$1200,3,FALSE())),IF($A423="ST",IF(VLOOKUP($C423,st!$B$2:$F$400,3,FALSE())="","",VLOOKUP($C423,st!$B$2:$F$400,3,FALSE())),""))),"")</f>
        <v>1</v>
      </c>
      <c r="F423" s="35">
        <f>IFERROR(IF($A423="HDC",IF(VLOOKUP($C423,hdc!$B$2:$F$1600,4,FALSE())="","",VLOOKUP($C423,hdc!$B$2:$F$1600,4,FALSE())),IF($A423="NAUTICS",IF(VLOOKUP($C423,nautics!$B$2:$F$1200,4,FALSE())="","",VLOOKUP($C423,nautics!$B$2:$F$1200,4,FALSE())),IF($A423="ST",IF(VLOOKUP($C423,st!$B$2:$F$400,4,FALSE())="","",VLOOKUP($C423,st!$B$2:$F$400,4,FALSE())),""))),"")</f>
        <v>1</v>
      </c>
      <c r="G423" s="35" t="str">
        <f>IFERROR(IF($A423="HDC",IF(VLOOKUP($C423,hdc!$B$2:$F$1600,5,FALSE())="","",VLOOKUP($C423,hdc!$B$2:$F$1600,5,FALSE())),IF($A423="NAUTICS",IF(VLOOKUP($C423,nautics!$B$2:$F$1200,5,FALSE())="","",VLOOKUP($C423,nautics!$B$2:$F$1200,5,FALSE())),IF($A423="ST",IF(VLOOKUP($C423,st!$B$2:$F$400,5,FALSE())="","",VLOOKUP($C423,st!$B$2:$F$400,5,FALSE())),""))),"")</f>
        <v/>
      </c>
      <c r="H423" s="35" t="s">
        <v>105</v>
      </c>
      <c r="I423" s="35" t="s">
        <v>31</v>
      </c>
      <c r="J423" s="35" t="s">
        <v>4514</v>
      </c>
      <c r="K423" s="35">
        <f t="shared" si="1"/>
        <v>26</v>
      </c>
      <c r="L423" s="35" t="s">
        <v>340</v>
      </c>
      <c r="M423" s="35" t="s">
        <v>341</v>
      </c>
      <c r="N423" s="35" t="s">
        <v>43</v>
      </c>
      <c r="O423" s="35" t="s">
        <v>45</v>
      </c>
      <c r="P423" s="35" t="s">
        <v>2808</v>
      </c>
      <c r="Q423" s="35" t="s">
        <v>2809</v>
      </c>
      <c r="R423" s="35" t="s">
        <v>1071</v>
      </c>
      <c r="S423" s="35" t="s">
        <v>53</v>
      </c>
      <c r="T423" s="35" t="s">
        <v>55</v>
      </c>
      <c r="U423" s="35" t="s">
        <v>2798</v>
      </c>
      <c r="W423" s="35" t="s">
        <v>57</v>
      </c>
      <c r="X423" s="35" t="s">
        <v>59</v>
      </c>
      <c r="Y423" s="35" t="s">
        <v>345</v>
      </c>
      <c r="Z423" s="35" t="s">
        <v>2801</v>
      </c>
    </row>
    <row r="424" spans="1:26" ht="15" customHeight="1">
      <c r="A424" s="35" t="s">
        <v>1300</v>
      </c>
      <c r="B424" s="35" t="s">
        <v>2814</v>
      </c>
      <c r="C424" s="35" t="s">
        <v>4521</v>
      </c>
      <c r="D424" s="35">
        <f>IFERROR(IF($A424="HDC",IF(VLOOKUP($C424,hdc!$B$2:$F$1600,2,FALSE())="","",VLOOKUP($C424,hdc!$B$2:$F$1600,2,FALSE())),IF($A424="NAUTICS",IF(VLOOKUP($C424,nautics!$B$2:$F$1200,2,FALSE())="","",VLOOKUP($C424,nautics!$B$2:$F$1200,2,FALSE())),IF($A424="ST",IF(VLOOKUP($C424,st!$B$2:$F$400,2,FALSE())="","",VLOOKUP($C424,st!$B$2:$F$400,2,FALSE())),""))),"")</f>
        <v>1</v>
      </c>
      <c r="E424" s="35">
        <f>IFERROR(IF($A424="HDC",IF(VLOOKUP($C424,hdc!$B$2:$F$1600,3,FALSE())="","",VLOOKUP($C424,hdc!$B$2:$F$1600,3,FALSE())),IF($A424="NAUTICS",IF(VLOOKUP($C424,nautics!$B$2:$F$1200,3,FALSE())="","",VLOOKUP($C424,nautics!$B$2:$F$1200,3,FALSE())),IF($A424="ST",IF(VLOOKUP($C424,st!$B$2:$F$400,3,FALSE())="","",VLOOKUP($C424,st!$B$2:$F$400,3,FALSE())),""))),"")</f>
        <v>1</v>
      </c>
      <c r="F424" s="35">
        <f>IFERROR(IF($A424="HDC",IF(VLOOKUP($C424,hdc!$B$2:$F$1600,4,FALSE())="","",VLOOKUP($C424,hdc!$B$2:$F$1600,4,FALSE())),IF($A424="NAUTICS",IF(VLOOKUP($C424,nautics!$B$2:$F$1200,4,FALSE())="","",VLOOKUP($C424,nautics!$B$2:$F$1200,4,FALSE())),IF($A424="ST",IF(VLOOKUP($C424,st!$B$2:$F$400,4,FALSE())="","",VLOOKUP($C424,st!$B$2:$F$400,4,FALSE())),""))),"")</f>
        <v>1</v>
      </c>
      <c r="G424" s="35" t="str">
        <f>IFERROR(IF($A424="HDC",IF(VLOOKUP($C424,hdc!$B$2:$F$1600,5,FALSE())="","",VLOOKUP($C424,hdc!$B$2:$F$1600,5,FALSE())),IF($A424="NAUTICS",IF(VLOOKUP($C424,nautics!$B$2:$F$1200,5,FALSE())="","",VLOOKUP($C424,nautics!$B$2:$F$1200,5,FALSE())),IF($A424="ST",IF(VLOOKUP($C424,st!$B$2:$F$400,5,FALSE())="","",VLOOKUP($C424,st!$B$2:$F$400,5,FALSE())),""))),"")</f>
        <v/>
      </c>
      <c r="H424" s="35" t="s">
        <v>670</v>
      </c>
      <c r="I424" s="35" t="s">
        <v>31</v>
      </c>
      <c r="J424" s="35" t="s">
        <v>4525</v>
      </c>
      <c r="K424" s="35">
        <f t="shared" si="1"/>
        <v>23</v>
      </c>
      <c r="L424" s="35" t="s">
        <v>349</v>
      </c>
      <c r="M424" s="35" t="s">
        <v>350</v>
      </c>
      <c r="N424" s="35" t="s">
        <v>43</v>
      </c>
      <c r="O424" s="35" t="s">
        <v>45</v>
      </c>
      <c r="P424" s="35" t="s">
        <v>4526</v>
      </c>
      <c r="Q424" s="35" t="s">
        <v>4527</v>
      </c>
      <c r="R424" s="35" t="s">
        <v>152</v>
      </c>
      <c r="S424" s="35" t="s">
        <v>53</v>
      </c>
      <c r="T424" s="35" t="s">
        <v>55</v>
      </c>
      <c r="U424" s="35" t="s">
        <v>2900</v>
      </c>
      <c r="W424" s="35" t="s">
        <v>57</v>
      </c>
      <c r="X424" s="35" t="s">
        <v>59</v>
      </c>
      <c r="Y424" s="35" t="s">
        <v>354</v>
      </c>
      <c r="Z424" s="35" t="s">
        <v>2903</v>
      </c>
    </row>
    <row r="425" spans="1:26" ht="15" customHeight="1">
      <c r="A425" s="35" t="s">
        <v>1300</v>
      </c>
      <c r="B425" s="35" t="s">
        <v>2814</v>
      </c>
      <c r="C425" s="35" t="s">
        <v>4530</v>
      </c>
      <c r="D425" s="35">
        <f>IFERROR(IF($A425="HDC",IF(VLOOKUP($C425,hdc!$B$2:$F$1600,2,FALSE())="","",VLOOKUP($C425,hdc!$B$2:$F$1600,2,FALSE())),IF($A425="NAUTICS",IF(VLOOKUP($C425,nautics!$B$2:$F$1200,2,FALSE())="","",VLOOKUP($C425,nautics!$B$2:$F$1200,2,FALSE())),IF($A425="ST",IF(VLOOKUP($C425,st!$B$2:$F$400,2,FALSE())="","",VLOOKUP($C425,st!$B$2:$F$400,2,FALSE())),""))),"")</f>
        <v>1</v>
      </c>
      <c r="E425" s="35">
        <f>IFERROR(IF($A425="HDC",IF(VLOOKUP($C425,hdc!$B$2:$F$1600,3,FALSE())="","",VLOOKUP($C425,hdc!$B$2:$F$1600,3,FALSE())),IF($A425="NAUTICS",IF(VLOOKUP($C425,nautics!$B$2:$F$1200,3,FALSE())="","",VLOOKUP($C425,nautics!$B$2:$F$1200,3,FALSE())),IF($A425="ST",IF(VLOOKUP($C425,st!$B$2:$F$400,3,FALSE())="","",VLOOKUP($C425,st!$B$2:$F$400,3,FALSE())),""))),"")</f>
        <v>1</v>
      </c>
      <c r="F425" s="35" t="str">
        <f>IFERROR(IF($A425="HDC",IF(VLOOKUP($C425,hdc!$B$2:$F$1600,4,FALSE())="","",VLOOKUP($C425,hdc!$B$2:$F$1600,4,FALSE())),IF($A425="NAUTICS",IF(VLOOKUP($C425,nautics!$B$2:$F$1200,4,FALSE())="","",VLOOKUP($C425,nautics!$B$2:$F$1200,4,FALSE())),IF($A425="ST",IF(VLOOKUP($C425,st!$B$2:$F$400,4,FALSE())="","",VLOOKUP($C425,st!$B$2:$F$400,4,FALSE())),""))),"")</f>
        <v/>
      </c>
      <c r="G425" s="35" t="str">
        <f>IFERROR(IF($A425="HDC",IF(VLOOKUP($C425,hdc!$B$2:$F$1600,5,FALSE())="","",VLOOKUP($C425,hdc!$B$2:$F$1600,5,FALSE())),IF($A425="NAUTICS",IF(VLOOKUP($C425,nautics!$B$2:$F$1200,5,FALSE())="","",VLOOKUP($C425,nautics!$B$2:$F$1200,5,FALSE())),IF($A425="ST",IF(VLOOKUP($C425,st!$B$2:$F$400,5,FALSE())="","",VLOOKUP($C425,st!$B$2:$F$400,5,FALSE())),""))),"")</f>
        <v/>
      </c>
      <c r="H425" s="35" t="s">
        <v>1013</v>
      </c>
      <c r="I425" s="35" t="s">
        <v>31</v>
      </c>
      <c r="J425" s="35" t="s">
        <v>4534</v>
      </c>
      <c r="K425" s="35">
        <f t="shared" si="1"/>
        <v>83</v>
      </c>
      <c r="L425" s="35" t="s">
        <v>318</v>
      </c>
      <c r="M425" s="35" t="s">
        <v>319</v>
      </c>
      <c r="N425" s="35" t="s">
        <v>174</v>
      </c>
      <c r="O425" s="35" t="s">
        <v>175</v>
      </c>
      <c r="P425" s="35" t="s">
        <v>4535</v>
      </c>
      <c r="Q425" s="35" t="s">
        <v>4537</v>
      </c>
      <c r="R425" s="35" t="s">
        <v>293</v>
      </c>
      <c r="S425" s="35" t="s">
        <v>796</v>
      </c>
      <c r="T425" s="35" t="s">
        <v>797</v>
      </c>
      <c r="U425" s="35" t="s">
        <v>4538</v>
      </c>
      <c r="W425" s="35" t="s">
        <v>57</v>
      </c>
      <c r="X425" s="35" t="s">
        <v>203</v>
      </c>
      <c r="Y425" s="35" t="s">
        <v>323</v>
      </c>
      <c r="Z425" s="35" t="s">
        <v>4541</v>
      </c>
    </row>
    <row r="426" spans="1:26" ht="15" customHeight="1">
      <c r="A426" s="35" t="s">
        <v>1300</v>
      </c>
      <c r="B426" s="35" t="s">
        <v>2814</v>
      </c>
      <c r="C426" s="35" t="s">
        <v>4542</v>
      </c>
      <c r="D426" s="35">
        <f>IFERROR(IF($A426="HDC",IF(VLOOKUP($C426,hdc!$B$2:$F$1600,2,FALSE())="","",VLOOKUP($C426,hdc!$B$2:$F$1600,2,FALSE())),IF($A426="NAUTICS",IF(VLOOKUP($C426,nautics!$B$2:$F$1200,2,FALSE())="","",VLOOKUP($C426,nautics!$B$2:$F$1200,2,FALSE())),IF($A426="ST",IF(VLOOKUP($C426,st!$B$2:$F$400,2,FALSE())="","",VLOOKUP($C426,st!$B$2:$F$400,2,FALSE())),""))),"")</f>
        <v>1</v>
      </c>
      <c r="E426" s="35">
        <f>IFERROR(IF($A426="HDC",IF(VLOOKUP($C426,hdc!$B$2:$F$1600,3,FALSE())="","",VLOOKUP($C426,hdc!$B$2:$F$1600,3,FALSE())),IF($A426="NAUTICS",IF(VLOOKUP($C426,nautics!$B$2:$F$1200,3,FALSE())="","",VLOOKUP($C426,nautics!$B$2:$F$1200,3,FALSE())),IF($A426="ST",IF(VLOOKUP($C426,st!$B$2:$F$400,3,FALSE())="","",VLOOKUP($C426,st!$B$2:$F$400,3,FALSE())),""))),"")</f>
        <v>1</v>
      </c>
      <c r="F426" s="35" t="str">
        <f>IFERROR(IF($A426="HDC",IF(VLOOKUP($C426,hdc!$B$2:$F$1600,4,FALSE())="","",VLOOKUP($C426,hdc!$B$2:$F$1600,4,FALSE())),IF($A426="NAUTICS",IF(VLOOKUP($C426,nautics!$B$2:$F$1200,4,FALSE())="","",VLOOKUP($C426,nautics!$B$2:$F$1200,4,FALSE())),IF($A426="ST",IF(VLOOKUP($C426,st!$B$2:$F$400,4,FALSE())="","",VLOOKUP($C426,st!$B$2:$F$400,4,FALSE())),""))),"")</f>
        <v/>
      </c>
      <c r="G426" s="35" t="str">
        <f>IFERROR(IF($A426="HDC",IF(VLOOKUP($C426,hdc!$B$2:$F$1600,5,FALSE())="","",VLOOKUP($C426,hdc!$B$2:$F$1600,5,FALSE())),IF($A426="NAUTICS",IF(VLOOKUP($C426,nautics!$B$2:$F$1200,5,FALSE())="","",VLOOKUP($C426,nautics!$B$2:$F$1200,5,FALSE())),IF($A426="ST",IF(VLOOKUP($C426,st!$B$2:$F$400,5,FALSE())="","",VLOOKUP($C426,st!$B$2:$F$400,5,FALSE())),""))),"")</f>
        <v/>
      </c>
      <c r="H426" s="35" t="s">
        <v>1056</v>
      </c>
      <c r="I426" s="35" t="s">
        <v>31</v>
      </c>
      <c r="J426" s="35" t="s">
        <v>4545</v>
      </c>
      <c r="K426" s="35">
        <f t="shared" si="1"/>
        <v>30</v>
      </c>
      <c r="L426" s="35" t="s">
        <v>318</v>
      </c>
      <c r="M426" s="35" t="s">
        <v>319</v>
      </c>
      <c r="N426" s="35" t="s">
        <v>174</v>
      </c>
      <c r="O426" s="35" t="s">
        <v>175</v>
      </c>
      <c r="P426" s="35" t="s">
        <v>2920</v>
      </c>
      <c r="Q426" s="35" t="s">
        <v>2923</v>
      </c>
      <c r="R426" s="35" t="s">
        <v>152</v>
      </c>
      <c r="S426" s="35" t="s">
        <v>43</v>
      </c>
      <c r="T426" s="35" t="s">
        <v>45</v>
      </c>
      <c r="U426" s="35" t="s">
        <v>4547</v>
      </c>
      <c r="W426" s="35" t="s">
        <v>57</v>
      </c>
      <c r="X426" s="35" t="s">
        <v>4550</v>
      </c>
      <c r="Y426" s="35" t="s">
        <v>323</v>
      </c>
      <c r="Z426" s="35" t="s">
        <v>4551</v>
      </c>
    </row>
    <row r="427" spans="1:26" ht="15" customHeight="1">
      <c r="A427" s="35" t="s">
        <v>1300</v>
      </c>
      <c r="B427" s="35" t="s">
        <v>2814</v>
      </c>
      <c r="C427" s="35" t="s">
        <v>4554</v>
      </c>
      <c r="D427" s="35">
        <f>IFERROR(IF($A427="HDC",IF(VLOOKUP($C427,hdc!$B$2:$F$1600,2,FALSE())="","",VLOOKUP($C427,hdc!$B$2:$F$1600,2,FALSE())),IF($A427="NAUTICS",IF(VLOOKUP($C427,nautics!$B$2:$F$1200,2,FALSE())="","",VLOOKUP($C427,nautics!$B$2:$F$1200,2,FALSE())),IF($A427="ST",IF(VLOOKUP($C427,st!$B$2:$F$400,2,FALSE())="","",VLOOKUP($C427,st!$B$2:$F$400,2,FALSE())),""))),"")</f>
        <v>1</v>
      </c>
      <c r="E427" s="35">
        <f>IFERROR(IF($A427="HDC",IF(VLOOKUP($C427,hdc!$B$2:$F$1600,3,FALSE())="","",VLOOKUP($C427,hdc!$B$2:$F$1600,3,FALSE())),IF($A427="NAUTICS",IF(VLOOKUP($C427,nautics!$B$2:$F$1200,3,FALSE())="","",VLOOKUP($C427,nautics!$B$2:$F$1200,3,FALSE())),IF($A427="ST",IF(VLOOKUP($C427,st!$B$2:$F$400,3,FALSE())="","",VLOOKUP($C427,st!$B$2:$F$400,3,FALSE())),""))),"")</f>
        <v>1</v>
      </c>
      <c r="F427" s="35">
        <f>IFERROR(IF($A427="HDC",IF(VLOOKUP($C427,hdc!$B$2:$F$1600,4,FALSE())="","",VLOOKUP($C427,hdc!$B$2:$F$1600,4,FALSE())),IF($A427="NAUTICS",IF(VLOOKUP($C427,nautics!$B$2:$F$1200,4,FALSE())="","",VLOOKUP($C427,nautics!$B$2:$F$1200,4,FALSE())),IF($A427="ST",IF(VLOOKUP($C427,st!$B$2:$F$400,4,FALSE())="","",VLOOKUP($C427,st!$B$2:$F$400,4,FALSE())),""))),"")</f>
        <v>1</v>
      </c>
      <c r="G427" s="35" t="str">
        <f>IFERROR(IF($A427="HDC",IF(VLOOKUP($C427,hdc!$B$2:$F$1600,5,FALSE())="","",VLOOKUP($C427,hdc!$B$2:$F$1600,5,FALSE())),IF($A427="NAUTICS",IF(VLOOKUP($C427,nautics!$B$2:$F$1200,5,FALSE())="","",VLOOKUP($C427,nautics!$B$2:$F$1200,5,FALSE())),IF($A427="ST",IF(VLOOKUP($C427,st!$B$2:$F$400,5,FALSE())="","",VLOOKUP($C427,st!$B$2:$F$400,5,FALSE())),""))),"")</f>
        <v/>
      </c>
      <c r="H427" s="35" t="s">
        <v>105</v>
      </c>
      <c r="I427" s="35" t="s">
        <v>31</v>
      </c>
      <c r="J427" s="35" t="s">
        <v>4555</v>
      </c>
      <c r="K427" s="35">
        <f t="shared" si="1"/>
        <v>24</v>
      </c>
      <c r="L427" s="35" t="s">
        <v>349</v>
      </c>
      <c r="M427" s="35" t="s">
        <v>350</v>
      </c>
      <c r="N427" s="35" t="s">
        <v>43</v>
      </c>
      <c r="O427" s="35" t="s">
        <v>45</v>
      </c>
      <c r="P427" s="35" t="s">
        <v>2878</v>
      </c>
      <c r="Q427" s="35" t="s">
        <v>2879</v>
      </c>
      <c r="R427" s="35" t="s">
        <v>4557</v>
      </c>
      <c r="S427" s="35" t="s">
        <v>53</v>
      </c>
      <c r="T427" s="35" t="s">
        <v>55</v>
      </c>
      <c r="U427" s="35" t="s">
        <v>4559</v>
      </c>
      <c r="W427" s="35" t="s">
        <v>57</v>
      </c>
      <c r="X427" s="35" t="s">
        <v>59</v>
      </c>
      <c r="Y427" s="35" t="s">
        <v>354</v>
      </c>
      <c r="Z427" s="35" t="s">
        <v>1292</v>
      </c>
    </row>
    <row r="428" spans="1:26" ht="15" customHeight="1">
      <c r="A428" s="35" t="s">
        <v>1300</v>
      </c>
      <c r="B428" s="35" t="s">
        <v>2814</v>
      </c>
      <c r="C428" s="35" t="s">
        <v>4564</v>
      </c>
      <c r="D428" s="35">
        <f>IFERROR(IF($A428="HDC",IF(VLOOKUP($C428,hdc!$B$2:$F$1600,2,FALSE())="","",VLOOKUP($C428,hdc!$B$2:$F$1600,2,FALSE())),IF($A428="NAUTICS",IF(VLOOKUP($C428,nautics!$B$2:$F$1200,2,FALSE())="","",VLOOKUP($C428,nautics!$B$2:$F$1200,2,FALSE())),IF($A428="ST",IF(VLOOKUP($C428,st!$B$2:$F$400,2,FALSE())="","",VLOOKUP($C428,st!$B$2:$F$400,2,FALSE())),""))),"")</f>
        <v>1</v>
      </c>
      <c r="E428" s="35" t="str">
        <f>IFERROR(IF($A428="HDC",IF(VLOOKUP($C428,hdc!$B$2:$F$1600,3,FALSE())="","",VLOOKUP($C428,hdc!$B$2:$F$1600,3,FALSE())),IF($A428="NAUTICS",IF(VLOOKUP($C428,nautics!$B$2:$F$1200,3,FALSE())="","",VLOOKUP($C428,nautics!$B$2:$F$1200,3,FALSE())),IF($A428="ST",IF(VLOOKUP($C428,st!$B$2:$F$400,3,FALSE())="","",VLOOKUP($C428,st!$B$2:$F$400,3,FALSE())),""))),"")</f>
        <v/>
      </c>
      <c r="F428" s="35" t="str">
        <f>IFERROR(IF($A428="HDC",IF(VLOOKUP($C428,hdc!$B$2:$F$1600,4,FALSE())="","",VLOOKUP($C428,hdc!$B$2:$F$1600,4,FALSE())),IF($A428="NAUTICS",IF(VLOOKUP($C428,nautics!$B$2:$F$1200,4,FALSE())="","",VLOOKUP($C428,nautics!$B$2:$F$1200,4,FALSE())),IF($A428="ST",IF(VLOOKUP($C428,st!$B$2:$F$400,4,FALSE())="","",VLOOKUP($C428,st!$B$2:$F$400,4,FALSE())),""))),"")</f>
        <v/>
      </c>
      <c r="G428" s="35" t="str">
        <f>IFERROR(IF($A428="HDC",IF(VLOOKUP($C428,hdc!$B$2:$F$1600,5,FALSE())="","",VLOOKUP($C428,hdc!$B$2:$F$1600,5,FALSE())),IF($A428="NAUTICS",IF(VLOOKUP($C428,nautics!$B$2:$F$1200,5,FALSE())="","",VLOOKUP($C428,nautics!$B$2:$F$1200,5,FALSE())),IF($A428="ST",IF(VLOOKUP($C428,st!$B$2:$F$400,5,FALSE())="","",VLOOKUP($C428,st!$B$2:$F$400,5,FALSE())),""))),"")</f>
        <v/>
      </c>
      <c r="H428" s="35" t="s">
        <v>1056</v>
      </c>
      <c r="I428" s="35" t="s">
        <v>31</v>
      </c>
      <c r="J428" s="35" t="s">
        <v>4565</v>
      </c>
      <c r="K428" s="35">
        <f t="shared" si="1"/>
        <v>20</v>
      </c>
      <c r="L428" s="35" t="s">
        <v>4567</v>
      </c>
      <c r="M428" s="35" t="s">
        <v>4568</v>
      </c>
      <c r="N428" s="35" t="s">
        <v>53</v>
      </c>
      <c r="O428" s="35" t="s">
        <v>55</v>
      </c>
      <c r="P428" s="35" t="s">
        <v>2920</v>
      </c>
      <c r="Q428" s="35" t="s">
        <v>2923</v>
      </c>
      <c r="R428" s="35" t="s">
        <v>1071</v>
      </c>
      <c r="S428" s="35" t="s">
        <v>43</v>
      </c>
      <c r="T428" s="35" t="s">
        <v>45</v>
      </c>
      <c r="U428" s="35" t="s">
        <v>4570</v>
      </c>
      <c r="W428" s="35" t="s">
        <v>57</v>
      </c>
      <c r="X428" s="35" t="s">
        <v>4550</v>
      </c>
      <c r="Y428" s="35" t="s">
        <v>2620</v>
      </c>
      <c r="Z428" s="35" t="s">
        <v>1563</v>
      </c>
    </row>
    <row r="429" spans="1:26" ht="15" customHeight="1">
      <c r="A429" s="35" t="s">
        <v>1300</v>
      </c>
      <c r="B429" s="35" t="s">
        <v>2814</v>
      </c>
      <c r="C429" s="35" t="s">
        <v>4574</v>
      </c>
      <c r="D429" s="35">
        <f>IFERROR(IF($A429="HDC",IF(VLOOKUP($C429,hdc!$B$2:$F$1600,2,FALSE())="","",VLOOKUP($C429,hdc!$B$2:$F$1600,2,FALSE())),IF($A429="NAUTICS",IF(VLOOKUP($C429,nautics!$B$2:$F$1200,2,FALSE())="","",VLOOKUP($C429,nautics!$B$2:$F$1200,2,FALSE())),IF($A429="ST",IF(VLOOKUP($C429,st!$B$2:$F$400,2,FALSE())="","",VLOOKUP($C429,st!$B$2:$F$400,2,FALSE())),""))),"")</f>
        <v>1</v>
      </c>
      <c r="E429" s="35">
        <f>IFERROR(IF($A429="HDC",IF(VLOOKUP($C429,hdc!$B$2:$F$1600,3,FALSE())="","",VLOOKUP($C429,hdc!$B$2:$F$1600,3,FALSE())),IF($A429="NAUTICS",IF(VLOOKUP($C429,nautics!$B$2:$F$1200,3,FALSE())="","",VLOOKUP($C429,nautics!$B$2:$F$1200,3,FALSE())),IF($A429="ST",IF(VLOOKUP($C429,st!$B$2:$F$400,3,FALSE())="","",VLOOKUP($C429,st!$B$2:$F$400,3,FALSE())),""))),"")</f>
        <v>1</v>
      </c>
      <c r="F429" s="35">
        <f>IFERROR(IF($A429="HDC",IF(VLOOKUP($C429,hdc!$B$2:$F$1600,4,FALSE())="","",VLOOKUP($C429,hdc!$B$2:$F$1600,4,FALSE())),IF($A429="NAUTICS",IF(VLOOKUP($C429,nautics!$B$2:$F$1200,4,FALSE())="","",VLOOKUP($C429,nautics!$B$2:$F$1200,4,FALSE())),IF($A429="ST",IF(VLOOKUP($C429,st!$B$2:$F$400,4,FALSE())="","",VLOOKUP($C429,st!$B$2:$F$400,4,FALSE())),""))),"")</f>
        <v>1</v>
      </c>
      <c r="G429" s="35" t="str">
        <f>IFERROR(IF($A429="HDC",IF(VLOOKUP($C429,hdc!$B$2:$F$1600,5,FALSE())="","",VLOOKUP($C429,hdc!$B$2:$F$1600,5,FALSE())),IF($A429="NAUTICS",IF(VLOOKUP($C429,nautics!$B$2:$F$1200,5,FALSE())="","",VLOOKUP($C429,nautics!$B$2:$F$1200,5,FALSE())),IF($A429="ST",IF(VLOOKUP($C429,st!$B$2:$F$400,5,FALSE())="","",VLOOKUP($C429,st!$B$2:$F$400,5,FALSE())),""))),"")</f>
        <v/>
      </c>
      <c r="H429" s="35" t="s">
        <v>344</v>
      </c>
      <c r="I429" s="35" t="s">
        <v>31</v>
      </c>
      <c r="J429" s="35" t="s">
        <v>4575</v>
      </c>
      <c r="K429" s="35">
        <f t="shared" si="1"/>
        <v>19</v>
      </c>
      <c r="L429" s="35" t="s">
        <v>95</v>
      </c>
      <c r="M429" s="35" t="s">
        <v>96</v>
      </c>
      <c r="N429" s="35" t="s">
        <v>43</v>
      </c>
      <c r="O429" s="35" t="s">
        <v>45</v>
      </c>
      <c r="P429" s="35" t="s">
        <v>4577</v>
      </c>
      <c r="Q429" s="35" t="s">
        <v>4578</v>
      </c>
      <c r="R429" s="35" t="s">
        <v>4061</v>
      </c>
      <c r="S429" s="35" t="s">
        <v>53</v>
      </c>
      <c r="T429" s="35" t="s">
        <v>55</v>
      </c>
      <c r="U429" s="35" t="s">
        <v>4580</v>
      </c>
      <c r="W429" s="35" t="s">
        <v>57</v>
      </c>
      <c r="X429" s="35" t="s">
        <v>2914</v>
      </c>
      <c r="Y429" s="35" t="s">
        <v>102</v>
      </c>
      <c r="Z429" s="35" t="s">
        <v>4583</v>
      </c>
    </row>
    <row r="430" spans="1:26" ht="15" customHeight="1">
      <c r="A430" s="35" t="s">
        <v>1300</v>
      </c>
      <c r="B430" s="35" t="s">
        <v>2814</v>
      </c>
      <c r="C430" s="35" t="s">
        <v>4585</v>
      </c>
      <c r="D430" s="35">
        <f>IFERROR(IF($A430="HDC",IF(VLOOKUP($C430,hdc!$B$2:$F$1600,2,FALSE())="","",VLOOKUP($C430,hdc!$B$2:$F$1600,2,FALSE())),IF($A430="NAUTICS",IF(VLOOKUP($C430,nautics!$B$2:$F$1200,2,FALSE())="","",VLOOKUP($C430,nautics!$B$2:$F$1200,2,FALSE())),IF($A430="ST",IF(VLOOKUP($C430,st!$B$2:$F$400,2,FALSE())="","",VLOOKUP($C430,st!$B$2:$F$400,2,FALSE())),""))),"")</f>
        <v>1</v>
      </c>
      <c r="E430" s="35">
        <f>IFERROR(IF($A430="HDC",IF(VLOOKUP($C430,hdc!$B$2:$F$1600,3,FALSE())="","",VLOOKUP($C430,hdc!$B$2:$F$1600,3,FALSE())),IF($A430="NAUTICS",IF(VLOOKUP($C430,nautics!$B$2:$F$1200,3,FALSE())="","",VLOOKUP($C430,nautics!$B$2:$F$1200,3,FALSE())),IF($A430="ST",IF(VLOOKUP($C430,st!$B$2:$F$400,3,FALSE())="","",VLOOKUP($C430,st!$B$2:$F$400,3,FALSE())),""))),"")</f>
        <v>1</v>
      </c>
      <c r="F430" s="35">
        <f>IFERROR(IF($A430="HDC",IF(VLOOKUP($C430,hdc!$B$2:$F$1600,4,FALSE())="","",VLOOKUP($C430,hdc!$B$2:$F$1600,4,FALSE())),IF($A430="NAUTICS",IF(VLOOKUP($C430,nautics!$B$2:$F$1200,4,FALSE())="","",VLOOKUP($C430,nautics!$B$2:$F$1200,4,FALSE())),IF($A430="ST",IF(VLOOKUP($C430,st!$B$2:$F$400,4,FALSE())="","",VLOOKUP($C430,st!$B$2:$F$400,4,FALSE())),""))),"")</f>
        <v>1</v>
      </c>
      <c r="G430" s="35" t="str">
        <f>IFERROR(IF($A430="HDC",IF(VLOOKUP($C430,hdc!$B$2:$F$1600,5,FALSE())="","",VLOOKUP($C430,hdc!$B$2:$F$1600,5,FALSE())),IF($A430="NAUTICS",IF(VLOOKUP($C430,nautics!$B$2:$F$1200,5,FALSE())="","",VLOOKUP($C430,nautics!$B$2:$F$1200,5,FALSE())),IF($A430="ST",IF(VLOOKUP($C430,st!$B$2:$F$400,5,FALSE())="","",VLOOKUP($C430,st!$B$2:$F$400,5,FALSE())),""))),"")</f>
        <v/>
      </c>
      <c r="H430" s="35" t="s">
        <v>344</v>
      </c>
      <c r="I430" s="35" t="s">
        <v>31</v>
      </c>
      <c r="J430" s="35" t="s">
        <v>4587</v>
      </c>
      <c r="K430" s="35">
        <f t="shared" si="1"/>
        <v>26</v>
      </c>
      <c r="L430" s="35" t="s">
        <v>349</v>
      </c>
      <c r="M430" s="35" t="s">
        <v>350</v>
      </c>
      <c r="N430" s="35" t="s">
        <v>43</v>
      </c>
      <c r="O430" s="35" t="s">
        <v>45</v>
      </c>
      <c r="P430" s="35" t="s">
        <v>4590</v>
      </c>
      <c r="Q430" s="35" t="s">
        <v>4591</v>
      </c>
      <c r="R430" s="35" t="s">
        <v>1049</v>
      </c>
      <c r="S430" s="35" t="s">
        <v>53</v>
      </c>
      <c r="T430" s="35" t="s">
        <v>55</v>
      </c>
      <c r="U430" s="35" t="s">
        <v>2900</v>
      </c>
      <c r="W430" s="35" t="s">
        <v>57</v>
      </c>
      <c r="X430" s="35" t="s">
        <v>59</v>
      </c>
      <c r="Y430" s="35" t="s">
        <v>354</v>
      </c>
      <c r="Z430" s="35" t="s">
        <v>2903</v>
      </c>
    </row>
    <row r="431" spans="1:26" ht="15" customHeight="1">
      <c r="A431" s="35" t="s">
        <v>1300</v>
      </c>
      <c r="B431" s="35" t="s">
        <v>2814</v>
      </c>
      <c r="C431" s="35" t="s">
        <v>4595</v>
      </c>
      <c r="D431" s="35">
        <f>IFERROR(IF($A431="HDC",IF(VLOOKUP($C431,hdc!$B$2:$F$1600,2,FALSE())="","",VLOOKUP($C431,hdc!$B$2:$F$1600,2,FALSE())),IF($A431="NAUTICS",IF(VLOOKUP($C431,nautics!$B$2:$F$1200,2,FALSE())="","",VLOOKUP($C431,nautics!$B$2:$F$1200,2,FALSE())),IF($A431="ST",IF(VLOOKUP($C431,st!$B$2:$F$400,2,FALSE())="","",VLOOKUP($C431,st!$B$2:$F$400,2,FALSE())),""))),"")</f>
        <v>1</v>
      </c>
      <c r="E431" s="35">
        <f>IFERROR(IF($A431="HDC",IF(VLOOKUP($C431,hdc!$B$2:$F$1600,3,FALSE())="","",VLOOKUP($C431,hdc!$B$2:$F$1600,3,FALSE())),IF($A431="NAUTICS",IF(VLOOKUP($C431,nautics!$B$2:$F$1200,3,FALSE())="","",VLOOKUP($C431,nautics!$B$2:$F$1200,3,FALSE())),IF($A431="ST",IF(VLOOKUP($C431,st!$B$2:$F$400,3,FALSE())="","",VLOOKUP($C431,st!$B$2:$F$400,3,FALSE())),""))),"")</f>
        <v>1</v>
      </c>
      <c r="F431" s="35" t="str">
        <f>IFERROR(IF($A431="HDC",IF(VLOOKUP($C431,hdc!$B$2:$F$1600,4,FALSE())="","",VLOOKUP($C431,hdc!$B$2:$F$1600,4,FALSE())),IF($A431="NAUTICS",IF(VLOOKUP($C431,nautics!$B$2:$F$1200,4,FALSE())="","",VLOOKUP($C431,nautics!$B$2:$F$1200,4,FALSE())),IF($A431="ST",IF(VLOOKUP($C431,st!$B$2:$F$400,4,FALSE())="","",VLOOKUP($C431,st!$B$2:$F$400,4,FALSE())),""))),"")</f>
        <v/>
      </c>
      <c r="G431" s="35" t="str">
        <f>IFERROR(IF($A431="HDC",IF(VLOOKUP($C431,hdc!$B$2:$F$1600,5,FALSE())="","",VLOOKUP($C431,hdc!$B$2:$F$1600,5,FALSE())),IF($A431="NAUTICS",IF(VLOOKUP($C431,nautics!$B$2:$F$1200,5,FALSE())="","",VLOOKUP($C431,nautics!$B$2:$F$1200,5,FALSE())),IF($A431="ST",IF(VLOOKUP($C431,st!$B$2:$F$400,5,FALSE())="","",VLOOKUP($C431,st!$B$2:$F$400,5,FALSE())),""))),"")</f>
        <v/>
      </c>
      <c r="H431" s="35" t="s">
        <v>1080</v>
      </c>
      <c r="I431" s="35" t="s">
        <v>31</v>
      </c>
      <c r="J431" s="35" t="s">
        <v>4598</v>
      </c>
      <c r="K431" s="35">
        <f t="shared" si="1"/>
        <v>77</v>
      </c>
      <c r="L431" s="35" t="s">
        <v>318</v>
      </c>
      <c r="M431" s="35" t="s">
        <v>319</v>
      </c>
      <c r="N431" s="35" t="s">
        <v>174</v>
      </c>
      <c r="O431" s="35" t="s">
        <v>175</v>
      </c>
      <c r="P431" s="35" t="s">
        <v>4600</v>
      </c>
      <c r="Q431" s="35" t="s">
        <v>4601</v>
      </c>
      <c r="R431" s="35" t="s">
        <v>1912</v>
      </c>
      <c r="S431" s="35" t="s">
        <v>796</v>
      </c>
      <c r="T431" s="35" t="s">
        <v>797</v>
      </c>
      <c r="U431" s="35" t="s">
        <v>4602</v>
      </c>
      <c r="W431" s="35" t="s">
        <v>57</v>
      </c>
      <c r="X431" s="35" t="s">
        <v>59</v>
      </c>
      <c r="Y431" s="35" t="s">
        <v>323</v>
      </c>
      <c r="Z431" s="35" t="s">
        <v>1082</v>
      </c>
    </row>
    <row r="432" spans="1:26" ht="15" customHeight="1">
      <c r="A432" s="35" t="s">
        <v>1300</v>
      </c>
      <c r="B432" s="35" t="s">
        <v>2972</v>
      </c>
      <c r="C432" s="35" t="s">
        <v>4606</v>
      </c>
      <c r="D432" s="35">
        <f>IFERROR(IF($A432="HDC",IF(VLOOKUP($C432,hdc!$B$2:$F$1600,2,FALSE())="","",VLOOKUP($C432,hdc!$B$2:$F$1600,2,FALSE())),IF($A432="NAUTICS",IF(VLOOKUP($C432,nautics!$B$2:$F$1200,2,FALSE())="","",VLOOKUP($C432,nautics!$B$2:$F$1200,2,FALSE())),IF($A432="ST",IF(VLOOKUP($C432,st!$B$2:$F$400,2,FALSE())="","",VLOOKUP($C432,st!$B$2:$F$400,2,FALSE())),""))),"")</f>
        <v>1</v>
      </c>
      <c r="E432" s="35" t="str">
        <f>IFERROR(IF($A432="HDC",IF(VLOOKUP($C432,hdc!$B$2:$F$1600,3,FALSE())="","",VLOOKUP($C432,hdc!$B$2:$F$1600,3,FALSE())),IF($A432="NAUTICS",IF(VLOOKUP($C432,nautics!$B$2:$F$1200,3,FALSE())="","",VLOOKUP($C432,nautics!$B$2:$F$1200,3,FALSE())),IF($A432="ST",IF(VLOOKUP($C432,st!$B$2:$F$400,3,FALSE())="","",VLOOKUP($C432,st!$B$2:$F$400,3,FALSE())),""))),"")</f>
        <v/>
      </c>
      <c r="F432" s="35" t="str">
        <f>IFERROR(IF($A432="HDC",IF(VLOOKUP($C432,hdc!$B$2:$F$1600,4,FALSE())="","",VLOOKUP($C432,hdc!$B$2:$F$1600,4,FALSE())),IF($A432="NAUTICS",IF(VLOOKUP($C432,nautics!$B$2:$F$1200,4,FALSE())="","",VLOOKUP($C432,nautics!$B$2:$F$1200,4,FALSE())),IF($A432="ST",IF(VLOOKUP($C432,st!$B$2:$F$400,4,FALSE())="","",VLOOKUP($C432,st!$B$2:$F$400,4,FALSE())),""))),"")</f>
        <v/>
      </c>
      <c r="G432" s="35" t="str">
        <f>IFERROR(IF($A432="HDC",IF(VLOOKUP($C432,hdc!$B$2:$F$1600,5,FALSE())="","",VLOOKUP($C432,hdc!$B$2:$F$1600,5,FALSE())),IF($A432="NAUTICS",IF(VLOOKUP($C432,nautics!$B$2:$F$1200,5,FALSE())="","",VLOOKUP($C432,nautics!$B$2:$F$1200,5,FALSE())),IF($A432="ST",IF(VLOOKUP($C432,st!$B$2:$F$400,5,FALSE())="","",VLOOKUP($C432,st!$B$2:$F$400,5,FALSE())),""))),"")</f>
        <v/>
      </c>
      <c r="H432" s="35" t="s">
        <v>259</v>
      </c>
      <c r="I432" s="35" t="s">
        <v>31</v>
      </c>
      <c r="J432" s="35" t="s">
        <v>1115</v>
      </c>
      <c r="K432" s="35">
        <f t="shared" si="1"/>
        <v>15</v>
      </c>
      <c r="L432" s="35" t="s">
        <v>602</v>
      </c>
      <c r="M432" s="35" t="s">
        <v>603</v>
      </c>
      <c r="N432" s="35" t="s">
        <v>43</v>
      </c>
      <c r="O432" s="35" t="s">
        <v>45</v>
      </c>
      <c r="P432" s="35" t="s">
        <v>159</v>
      </c>
      <c r="Q432" s="35" t="s">
        <v>160</v>
      </c>
      <c r="R432" s="35" t="s">
        <v>152</v>
      </c>
      <c r="S432" s="35" t="s">
        <v>43</v>
      </c>
      <c r="T432" s="35" t="s">
        <v>45</v>
      </c>
      <c r="U432" s="35" t="s">
        <v>1118</v>
      </c>
      <c r="W432" s="35" t="s">
        <v>78</v>
      </c>
      <c r="X432" s="35" t="s">
        <v>59</v>
      </c>
      <c r="Y432" s="35" t="s">
        <v>607</v>
      </c>
      <c r="Z432" s="35" t="s">
        <v>164</v>
      </c>
    </row>
    <row r="433" spans="1:26" ht="15" customHeight="1">
      <c r="A433" s="35" t="s">
        <v>1300</v>
      </c>
      <c r="B433" s="35" t="s">
        <v>2972</v>
      </c>
      <c r="C433" s="35" t="s">
        <v>4613</v>
      </c>
      <c r="D433" s="35">
        <f>IFERROR(IF($A433="HDC",IF(VLOOKUP($C433,hdc!$B$2:$F$1600,2,FALSE())="","",VLOOKUP($C433,hdc!$B$2:$F$1600,2,FALSE())),IF($A433="NAUTICS",IF(VLOOKUP($C433,nautics!$B$2:$F$1200,2,FALSE())="","",VLOOKUP($C433,nautics!$B$2:$F$1200,2,FALSE())),IF($A433="ST",IF(VLOOKUP($C433,st!$B$2:$F$400,2,FALSE())="","",VLOOKUP($C433,st!$B$2:$F$400,2,FALSE())),""))),"")</f>
        <v>1</v>
      </c>
      <c r="E433" s="35">
        <f>IFERROR(IF($A433="HDC",IF(VLOOKUP($C433,hdc!$B$2:$F$1600,3,FALSE())="","",VLOOKUP($C433,hdc!$B$2:$F$1600,3,FALSE())),IF($A433="NAUTICS",IF(VLOOKUP($C433,nautics!$B$2:$F$1200,3,FALSE())="","",VLOOKUP($C433,nautics!$B$2:$F$1200,3,FALSE())),IF($A433="ST",IF(VLOOKUP($C433,st!$B$2:$F$400,3,FALSE())="","",VLOOKUP($C433,st!$B$2:$F$400,3,FALSE())),""))),"")</f>
        <v>1</v>
      </c>
      <c r="F433" s="35">
        <f>IFERROR(IF($A433="HDC",IF(VLOOKUP($C433,hdc!$B$2:$F$1600,4,FALSE())="","",VLOOKUP($C433,hdc!$B$2:$F$1600,4,FALSE())),IF($A433="NAUTICS",IF(VLOOKUP($C433,nautics!$B$2:$F$1200,4,FALSE())="","",VLOOKUP($C433,nautics!$B$2:$F$1200,4,FALSE())),IF($A433="ST",IF(VLOOKUP($C433,st!$B$2:$F$400,4,FALSE())="","",VLOOKUP($C433,st!$B$2:$F$400,4,FALSE())),""))),"")</f>
        <v>1</v>
      </c>
      <c r="G433" s="35" t="str">
        <f>IFERROR(IF($A433="HDC",IF(VLOOKUP($C433,hdc!$B$2:$F$1600,5,FALSE())="","",VLOOKUP($C433,hdc!$B$2:$F$1600,5,FALSE())),IF($A433="NAUTICS",IF(VLOOKUP($C433,nautics!$B$2:$F$1200,5,FALSE())="","",VLOOKUP($C433,nautics!$B$2:$F$1200,5,FALSE())),IF($A433="ST",IF(VLOOKUP($C433,st!$B$2:$F$400,5,FALSE())="","",VLOOKUP($C433,st!$B$2:$F$400,5,FALSE())),""))),"")</f>
        <v/>
      </c>
      <c r="H433" s="35" t="s">
        <v>415</v>
      </c>
      <c r="I433" s="35" t="s">
        <v>31</v>
      </c>
      <c r="J433" s="35" t="s">
        <v>4614</v>
      </c>
      <c r="K433" s="35">
        <f t="shared" si="1"/>
        <v>84</v>
      </c>
      <c r="L433" s="35" t="s">
        <v>159</v>
      </c>
      <c r="M433" s="35" t="s">
        <v>160</v>
      </c>
      <c r="N433" s="35" t="s">
        <v>43</v>
      </c>
      <c r="O433" s="35" t="s">
        <v>45</v>
      </c>
      <c r="P433" s="35" t="s">
        <v>3568</v>
      </c>
      <c r="Q433" s="35" t="s">
        <v>3570</v>
      </c>
      <c r="R433" s="35" t="s">
        <v>52</v>
      </c>
      <c r="S433" s="35" t="s">
        <v>511</v>
      </c>
      <c r="T433" s="35" t="s">
        <v>513</v>
      </c>
      <c r="U433" s="35" t="s">
        <v>4617</v>
      </c>
      <c r="W433" s="35" t="s">
        <v>57</v>
      </c>
      <c r="X433" s="35" t="s">
        <v>2958</v>
      </c>
      <c r="Y433" s="35" t="s">
        <v>164</v>
      </c>
      <c r="Z433" s="35" t="s">
        <v>3577</v>
      </c>
    </row>
    <row r="434" spans="1:26" ht="15" customHeight="1">
      <c r="A434" s="35" t="s">
        <v>1300</v>
      </c>
      <c r="B434" s="35" t="s">
        <v>3721</v>
      </c>
      <c r="C434" s="35" t="s">
        <v>4618</v>
      </c>
      <c r="D434" s="35">
        <f>IFERROR(IF($A434="HDC",IF(VLOOKUP($C434,hdc!$B$2:$F$1600,2,FALSE())="","",VLOOKUP($C434,hdc!$B$2:$F$1600,2,FALSE())),IF($A434="NAUTICS",IF(VLOOKUP($C434,nautics!$B$2:$F$1200,2,FALSE())="","",VLOOKUP($C434,nautics!$B$2:$F$1200,2,FALSE())),IF($A434="ST",IF(VLOOKUP($C434,st!$B$2:$F$400,2,FALSE())="","",VLOOKUP($C434,st!$B$2:$F$400,2,FALSE())),""))),"")</f>
        <v>1</v>
      </c>
      <c r="E434" s="35">
        <f>IFERROR(IF($A434="HDC",IF(VLOOKUP($C434,hdc!$B$2:$F$1600,3,FALSE())="","",VLOOKUP($C434,hdc!$B$2:$F$1600,3,FALSE())),IF($A434="NAUTICS",IF(VLOOKUP($C434,nautics!$B$2:$F$1200,3,FALSE())="","",VLOOKUP($C434,nautics!$B$2:$F$1200,3,FALSE())),IF($A434="ST",IF(VLOOKUP($C434,st!$B$2:$F$400,3,FALSE())="","",VLOOKUP($C434,st!$B$2:$F$400,3,FALSE())),""))),"")</f>
        <v>1</v>
      </c>
      <c r="F434" s="35">
        <f>IFERROR(IF($A434="HDC",IF(VLOOKUP($C434,hdc!$B$2:$F$1600,4,FALSE())="","",VLOOKUP($C434,hdc!$B$2:$F$1600,4,FALSE())),IF($A434="NAUTICS",IF(VLOOKUP($C434,nautics!$B$2:$F$1200,4,FALSE())="","",VLOOKUP($C434,nautics!$B$2:$F$1200,4,FALSE())),IF($A434="ST",IF(VLOOKUP($C434,st!$B$2:$F$400,4,FALSE())="","",VLOOKUP($C434,st!$B$2:$F$400,4,FALSE())),""))),"")</f>
        <v>1</v>
      </c>
      <c r="G434" s="35" t="str">
        <f>IFERROR(IF($A434="HDC",IF(VLOOKUP($C434,hdc!$B$2:$F$1600,5,FALSE())="","",VLOOKUP($C434,hdc!$B$2:$F$1600,5,FALSE())),IF($A434="NAUTICS",IF(VLOOKUP($C434,nautics!$B$2:$F$1200,5,FALSE())="","",VLOOKUP($C434,nautics!$B$2:$F$1200,5,FALSE())),IF($A434="ST",IF(VLOOKUP($C434,st!$B$2:$F$400,5,FALSE())="","",VLOOKUP($C434,st!$B$2:$F$400,5,FALSE())),""))),"")</f>
        <v/>
      </c>
      <c r="H434" s="35" t="s">
        <v>4620</v>
      </c>
      <c r="I434" s="35" t="s">
        <v>31</v>
      </c>
      <c r="J434" s="35" t="s">
        <v>4621</v>
      </c>
      <c r="K434" s="35">
        <f t="shared" si="1"/>
        <v>28</v>
      </c>
      <c r="L434" s="35" t="s">
        <v>340</v>
      </c>
      <c r="M434" s="35" t="s">
        <v>341</v>
      </c>
      <c r="N434" s="35" t="s">
        <v>43</v>
      </c>
      <c r="O434" s="35" t="s">
        <v>45</v>
      </c>
      <c r="P434" s="35" t="s">
        <v>3730</v>
      </c>
      <c r="Q434" s="35" t="s">
        <v>3731</v>
      </c>
      <c r="R434" s="35" t="s">
        <v>1336</v>
      </c>
      <c r="S434" s="35" t="s">
        <v>53</v>
      </c>
      <c r="T434" s="35" t="s">
        <v>55</v>
      </c>
      <c r="U434" s="35" t="s">
        <v>4624</v>
      </c>
      <c r="W434" s="35" t="s">
        <v>57</v>
      </c>
      <c r="X434" s="35" t="s">
        <v>203</v>
      </c>
      <c r="Y434" s="35" t="s">
        <v>345</v>
      </c>
      <c r="Z434" s="35" t="s">
        <v>1292</v>
      </c>
    </row>
    <row r="435" spans="1:26" ht="15" customHeight="1">
      <c r="A435" s="35" t="s">
        <v>1300</v>
      </c>
      <c r="B435" s="35" t="s">
        <v>3764</v>
      </c>
      <c r="C435" s="35" t="s">
        <v>4627</v>
      </c>
      <c r="D435" s="35">
        <f>IFERROR(IF($A435="HDC",IF(VLOOKUP($C435,hdc!$B$2:$F$1600,2,FALSE())="","",VLOOKUP($C435,hdc!$B$2:$F$1600,2,FALSE())),IF($A435="NAUTICS",IF(VLOOKUP($C435,nautics!$B$2:$F$1200,2,FALSE())="","",VLOOKUP($C435,nautics!$B$2:$F$1200,2,FALSE())),IF($A435="ST",IF(VLOOKUP($C435,st!$B$2:$F$400,2,FALSE())="","",VLOOKUP($C435,st!$B$2:$F$400,2,FALSE())),""))),"")</f>
        <v>1</v>
      </c>
      <c r="E435" s="35">
        <f>IFERROR(IF($A435="HDC",IF(VLOOKUP($C435,hdc!$B$2:$F$1600,3,FALSE())="","",VLOOKUP($C435,hdc!$B$2:$F$1600,3,FALSE())),IF($A435="NAUTICS",IF(VLOOKUP($C435,nautics!$B$2:$F$1200,3,FALSE())="","",VLOOKUP($C435,nautics!$B$2:$F$1200,3,FALSE())),IF($A435="ST",IF(VLOOKUP($C435,st!$B$2:$F$400,3,FALSE())="","",VLOOKUP($C435,st!$B$2:$F$400,3,FALSE())),""))),"")</f>
        <v>1</v>
      </c>
      <c r="F435" s="35">
        <f>IFERROR(IF($A435="HDC",IF(VLOOKUP($C435,hdc!$B$2:$F$1600,4,FALSE())="","",VLOOKUP($C435,hdc!$B$2:$F$1600,4,FALSE())),IF($A435="NAUTICS",IF(VLOOKUP($C435,nautics!$B$2:$F$1200,4,FALSE())="","",VLOOKUP($C435,nautics!$B$2:$F$1200,4,FALSE())),IF($A435="ST",IF(VLOOKUP($C435,st!$B$2:$F$400,4,FALSE())="","",VLOOKUP($C435,st!$B$2:$F$400,4,FALSE())),""))),"")</f>
        <v>1</v>
      </c>
      <c r="G435" s="35" t="str">
        <f>IFERROR(IF($A435="HDC",IF(VLOOKUP($C435,hdc!$B$2:$F$1600,5,FALSE())="","",VLOOKUP($C435,hdc!$B$2:$F$1600,5,FALSE())),IF($A435="NAUTICS",IF(VLOOKUP($C435,nautics!$B$2:$F$1200,5,FALSE())="","",VLOOKUP($C435,nautics!$B$2:$F$1200,5,FALSE())),IF($A435="ST",IF(VLOOKUP($C435,st!$B$2:$F$400,5,FALSE())="","",VLOOKUP($C435,st!$B$2:$F$400,5,FALSE())),""))),"")</f>
        <v/>
      </c>
      <c r="H435" s="35" t="s">
        <v>958</v>
      </c>
      <c r="I435" s="35" t="s">
        <v>31</v>
      </c>
      <c r="J435" s="35" t="s">
        <v>4629</v>
      </c>
      <c r="K435" s="35">
        <f t="shared" si="1"/>
        <v>26</v>
      </c>
      <c r="L435" s="35" t="s">
        <v>340</v>
      </c>
      <c r="M435" s="35" t="s">
        <v>341</v>
      </c>
      <c r="N435" s="35" t="s">
        <v>43</v>
      </c>
      <c r="O435" s="35" t="s">
        <v>45</v>
      </c>
      <c r="P435" s="35" t="s">
        <v>4631</v>
      </c>
      <c r="Q435" s="35" t="s">
        <v>4632</v>
      </c>
      <c r="R435" s="35" t="s">
        <v>2828</v>
      </c>
      <c r="S435" s="35" t="s">
        <v>53</v>
      </c>
      <c r="T435" s="35" t="s">
        <v>55</v>
      </c>
      <c r="U435" s="35" t="s">
        <v>3785</v>
      </c>
      <c r="W435" s="35" t="s">
        <v>57</v>
      </c>
      <c r="X435" s="35" t="s">
        <v>59</v>
      </c>
      <c r="Y435" s="35" t="s">
        <v>345</v>
      </c>
      <c r="Z435" s="35" t="s">
        <v>2267</v>
      </c>
    </row>
    <row r="436" spans="1:26" ht="15" customHeight="1">
      <c r="A436" s="35" t="s">
        <v>1300</v>
      </c>
      <c r="B436" s="35" t="s">
        <v>3764</v>
      </c>
      <c r="C436" s="35" t="s">
        <v>4634</v>
      </c>
      <c r="D436" s="35">
        <f>IFERROR(IF($A436="HDC",IF(VLOOKUP($C436,hdc!$B$2:$F$1600,2,FALSE())="","",VLOOKUP($C436,hdc!$B$2:$F$1600,2,FALSE())),IF($A436="NAUTICS",IF(VLOOKUP($C436,nautics!$B$2:$F$1200,2,FALSE())="","",VLOOKUP($C436,nautics!$B$2:$F$1200,2,FALSE())),IF($A436="ST",IF(VLOOKUP($C436,st!$B$2:$F$400,2,FALSE())="","",VLOOKUP($C436,st!$B$2:$F$400,2,FALSE())),""))),"")</f>
        <v>1</v>
      </c>
      <c r="E436" s="35" t="str">
        <f>IFERROR(IF($A436="HDC",IF(VLOOKUP($C436,hdc!$B$2:$F$1600,3,FALSE())="","",VLOOKUP($C436,hdc!$B$2:$F$1600,3,FALSE())),IF($A436="NAUTICS",IF(VLOOKUP($C436,nautics!$B$2:$F$1200,3,FALSE())="","",VLOOKUP($C436,nautics!$B$2:$F$1200,3,FALSE())),IF($A436="ST",IF(VLOOKUP($C436,st!$B$2:$F$400,3,FALSE())="","",VLOOKUP($C436,st!$B$2:$F$400,3,FALSE())),""))),"")</f>
        <v/>
      </c>
      <c r="F436" s="35" t="str">
        <f>IFERROR(IF($A436="HDC",IF(VLOOKUP($C436,hdc!$B$2:$F$1600,4,FALSE())="","",VLOOKUP($C436,hdc!$B$2:$F$1600,4,FALSE())),IF($A436="NAUTICS",IF(VLOOKUP($C436,nautics!$B$2:$F$1200,4,FALSE())="","",VLOOKUP($C436,nautics!$B$2:$F$1200,4,FALSE())),IF($A436="ST",IF(VLOOKUP($C436,st!$B$2:$F$400,4,FALSE())="","",VLOOKUP($C436,st!$B$2:$F$400,4,FALSE())),""))),"")</f>
        <v/>
      </c>
      <c r="G436" s="35" t="str">
        <f>IFERROR(IF($A436="HDC",IF(VLOOKUP($C436,hdc!$B$2:$F$1600,5,FALSE())="","",VLOOKUP($C436,hdc!$B$2:$F$1600,5,FALSE())),IF($A436="NAUTICS",IF(VLOOKUP($C436,nautics!$B$2:$F$1200,5,FALSE())="","",VLOOKUP($C436,nautics!$B$2:$F$1200,5,FALSE())),IF($A436="ST",IF(VLOOKUP($C436,st!$B$2:$F$400,5,FALSE())="","",VLOOKUP($C436,st!$B$2:$F$400,5,FALSE())),""))),"")</f>
        <v/>
      </c>
      <c r="H436" s="35" t="s">
        <v>958</v>
      </c>
      <c r="I436" s="35" t="s">
        <v>31</v>
      </c>
      <c r="J436" s="35" t="s">
        <v>4629</v>
      </c>
      <c r="K436" s="35">
        <f t="shared" si="1"/>
        <v>26</v>
      </c>
      <c r="L436" s="35" t="s">
        <v>340</v>
      </c>
      <c r="M436" s="35" t="s">
        <v>341</v>
      </c>
      <c r="N436" s="35" t="s">
        <v>43</v>
      </c>
      <c r="O436" s="35" t="s">
        <v>45</v>
      </c>
      <c r="P436" s="35" t="s">
        <v>4631</v>
      </c>
      <c r="Q436" s="35" t="s">
        <v>4632</v>
      </c>
      <c r="R436" s="35" t="s">
        <v>2828</v>
      </c>
      <c r="S436" s="35" t="s">
        <v>53</v>
      </c>
      <c r="T436" s="35" t="s">
        <v>55</v>
      </c>
      <c r="U436" s="35" t="s">
        <v>3785</v>
      </c>
      <c r="W436" s="35" t="s">
        <v>57</v>
      </c>
      <c r="X436" s="35" t="s">
        <v>59</v>
      </c>
      <c r="Y436" s="35" t="s">
        <v>345</v>
      </c>
      <c r="Z436" s="35" t="s">
        <v>2267</v>
      </c>
    </row>
    <row r="437" spans="1:26" ht="15" customHeight="1">
      <c r="A437" s="35" t="s">
        <v>1300</v>
      </c>
      <c r="B437" s="35" t="s">
        <v>3764</v>
      </c>
      <c r="C437" s="35" t="s">
        <v>4638</v>
      </c>
      <c r="D437" s="35" t="str">
        <f>IFERROR(IF($A437="HDC",IF(VLOOKUP($C437,hdc!$B$2:$F$1600,2,FALSE())="","",VLOOKUP($C437,hdc!$B$2:$F$1600,2,FALSE())),IF($A437="NAUTICS",IF(VLOOKUP($C437,nautics!$B$2:$F$1200,2,FALSE())="","",VLOOKUP($C437,nautics!$B$2:$F$1200,2,FALSE())),IF($A437="ST",IF(VLOOKUP($C437,st!$B$2:$F$400,2,FALSE())="","",VLOOKUP($C437,st!$B$2:$F$400,2,FALSE())),""))),"")</f>
        <v/>
      </c>
      <c r="E437" s="35" t="str">
        <f>IFERROR(IF($A437="HDC",IF(VLOOKUP($C437,hdc!$B$2:$F$1600,3,FALSE())="","",VLOOKUP($C437,hdc!$B$2:$F$1600,3,FALSE())),IF($A437="NAUTICS",IF(VLOOKUP($C437,nautics!$B$2:$F$1200,3,FALSE())="","",VLOOKUP($C437,nautics!$B$2:$F$1200,3,FALSE())),IF($A437="ST",IF(VLOOKUP($C437,st!$B$2:$F$400,3,FALSE())="","",VLOOKUP($C437,st!$B$2:$F$400,3,FALSE())),""))),"")</f>
        <v/>
      </c>
      <c r="F437" s="35" t="str">
        <f>IFERROR(IF($A437="HDC",IF(VLOOKUP($C437,hdc!$B$2:$F$1600,4,FALSE())="","",VLOOKUP($C437,hdc!$B$2:$F$1600,4,FALSE())),IF($A437="NAUTICS",IF(VLOOKUP($C437,nautics!$B$2:$F$1200,4,FALSE())="","",VLOOKUP($C437,nautics!$B$2:$F$1200,4,FALSE())),IF($A437="ST",IF(VLOOKUP($C437,st!$B$2:$F$400,4,FALSE())="","",VLOOKUP($C437,st!$B$2:$F$400,4,FALSE())),""))),"")</f>
        <v/>
      </c>
      <c r="G437" s="35" t="str">
        <f>IFERROR(IF($A437="HDC",IF(VLOOKUP($C437,hdc!$B$2:$F$1600,5,FALSE())="","",VLOOKUP($C437,hdc!$B$2:$F$1600,5,FALSE())),IF($A437="NAUTICS",IF(VLOOKUP($C437,nautics!$B$2:$F$1200,5,FALSE())="","",VLOOKUP($C437,nautics!$B$2:$F$1200,5,FALSE())),IF($A437="ST",IF(VLOOKUP($C437,st!$B$2:$F$400,5,FALSE())="","",VLOOKUP($C437,st!$B$2:$F$400,5,FALSE())),""))),"")</f>
        <v/>
      </c>
      <c r="H437" s="35" t="s">
        <v>1069</v>
      </c>
      <c r="I437" s="35" t="s">
        <v>31</v>
      </c>
      <c r="J437" s="35" t="s">
        <v>2759</v>
      </c>
      <c r="K437" s="35">
        <f t="shared" si="1"/>
        <v>59</v>
      </c>
      <c r="L437" s="35" t="s">
        <v>340</v>
      </c>
      <c r="M437" s="35" t="s">
        <v>341</v>
      </c>
      <c r="N437" s="35" t="s">
        <v>43</v>
      </c>
      <c r="O437" s="35" t="s">
        <v>45</v>
      </c>
      <c r="P437" s="35" t="s">
        <v>325</v>
      </c>
      <c r="Q437" s="35" t="s">
        <v>326</v>
      </c>
      <c r="R437" s="35" t="s">
        <v>1071</v>
      </c>
      <c r="S437" s="35" t="s">
        <v>46</v>
      </c>
      <c r="T437" s="35" t="s">
        <v>49</v>
      </c>
      <c r="U437" s="35" t="s">
        <v>4642</v>
      </c>
      <c r="W437" s="35" t="s">
        <v>57</v>
      </c>
      <c r="X437" s="35" t="s">
        <v>59</v>
      </c>
      <c r="Y437" s="35" t="s">
        <v>345</v>
      </c>
      <c r="Z437" s="35" t="s">
        <v>329</v>
      </c>
    </row>
    <row r="438" spans="1:26" ht="15" customHeight="1">
      <c r="A438" s="35" t="s">
        <v>1300</v>
      </c>
      <c r="B438" s="35" t="s">
        <v>3764</v>
      </c>
      <c r="C438" s="35" t="s">
        <v>4644</v>
      </c>
      <c r="D438" s="35" t="str">
        <f>IFERROR(IF($A438="HDC",IF(VLOOKUP($C438,hdc!$B$2:$F$1600,2,FALSE())="","",VLOOKUP($C438,hdc!$B$2:$F$1600,2,FALSE())),IF($A438="NAUTICS",IF(VLOOKUP($C438,nautics!$B$2:$F$1200,2,FALSE())="","",VLOOKUP($C438,nautics!$B$2:$F$1200,2,FALSE())),IF($A438="ST",IF(VLOOKUP($C438,st!$B$2:$F$400,2,FALSE())="","",VLOOKUP($C438,st!$B$2:$F$400,2,FALSE())),""))),"")</f>
        <v/>
      </c>
      <c r="E438" s="35" t="str">
        <f>IFERROR(IF($A438="HDC",IF(VLOOKUP($C438,hdc!$B$2:$F$1600,3,FALSE())="","",VLOOKUP($C438,hdc!$B$2:$F$1600,3,FALSE())),IF($A438="NAUTICS",IF(VLOOKUP($C438,nautics!$B$2:$F$1200,3,FALSE())="","",VLOOKUP($C438,nautics!$B$2:$F$1200,3,FALSE())),IF($A438="ST",IF(VLOOKUP($C438,st!$B$2:$F$400,3,FALSE())="","",VLOOKUP($C438,st!$B$2:$F$400,3,FALSE())),""))),"")</f>
        <v/>
      </c>
      <c r="F438" s="35" t="str">
        <f>IFERROR(IF($A438="HDC",IF(VLOOKUP($C438,hdc!$B$2:$F$1600,4,FALSE())="","",VLOOKUP($C438,hdc!$B$2:$F$1600,4,FALSE())),IF($A438="NAUTICS",IF(VLOOKUP($C438,nautics!$B$2:$F$1200,4,FALSE())="","",VLOOKUP($C438,nautics!$B$2:$F$1200,4,FALSE())),IF($A438="ST",IF(VLOOKUP($C438,st!$B$2:$F$400,4,FALSE())="","",VLOOKUP($C438,st!$B$2:$F$400,4,FALSE())),""))),"")</f>
        <v/>
      </c>
      <c r="G438" s="35" t="str">
        <f>IFERROR(IF($A438="HDC",IF(VLOOKUP($C438,hdc!$B$2:$F$1600,5,FALSE())="","",VLOOKUP($C438,hdc!$B$2:$F$1600,5,FALSE())),IF($A438="NAUTICS",IF(VLOOKUP($C438,nautics!$B$2:$F$1200,5,FALSE())="","",VLOOKUP($C438,nautics!$B$2:$F$1200,5,FALSE())),IF($A438="ST",IF(VLOOKUP($C438,st!$B$2:$F$400,5,FALSE())="","",VLOOKUP($C438,st!$B$2:$F$400,5,FALSE())),""))),"")</f>
        <v/>
      </c>
      <c r="H438" s="35" t="s">
        <v>2500</v>
      </c>
      <c r="I438" s="35" t="s">
        <v>31</v>
      </c>
      <c r="J438" s="35" t="s">
        <v>3792</v>
      </c>
      <c r="K438" s="35">
        <f t="shared" si="1"/>
        <v>62</v>
      </c>
      <c r="L438" s="35" t="s">
        <v>602</v>
      </c>
      <c r="M438" s="35" t="s">
        <v>603</v>
      </c>
      <c r="N438" s="35" t="s">
        <v>43</v>
      </c>
      <c r="O438" s="35" t="s">
        <v>45</v>
      </c>
      <c r="P438" s="35" t="s">
        <v>3795</v>
      </c>
      <c r="Q438" s="35" t="s">
        <v>3796</v>
      </c>
      <c r="R438" s="35" t="s">
        <v>1071</v>
      </c>
      <c r="S438" s="35" t="s">
        <v>796</v>
      </c>
      <c r="T438" s="35" t="s">
        <v>797</v>
      </c>
      <c r="U438" s="35" t="s">
        <v>3797</v>
      </c>
      <c r="W438" s="35" t="s">
        <v>57</v>
      </c>
      <c r="X438" s="35" t="s">
        <v>59</v>
      </c>
      <c r="Y438" s="35" t="s">
        <v>2507</v>
      </c>
      <c r="Z438" s="35" t="s">
        <v>799</v>
      </c>
    </row>
    <row r="439" spans="1:26" ht="15" customHeight="1">
      <c r="A439" s="35" t="s">
        <v>1300</v>
      </c>
      <c r="B439" s="35" t="s">
        <v>3764</v>
      </c>
      <c r="C439" s="35" t="s">
        <v>4657</v>
      </c>
      <c r="D439" s="35">
        <f>IFERROR(IF($A439="HDC",IF(VLOOKUP($C439,hdc!$B$2:$F$1600,2,FALSE())="","",VLOOKUP($C439,hdc!$B$2:$F$1600,2,FALSE())),IF($A439="NAUTICS",IF(VLOOKUP($C439,nautics!$B$2:$F$1200,2,FALSE())="","",VLOOKUP($C439,nautics!$B$2:$F$1200,2,FALSE())),IF($A439="ST",IF(VLOOKUP($C439,st!$B$2:$F$400,2,FALSE())="","",VLOOKUP($C439,st!$B$2:$F$400,2,FALSE())),""))),"")</f>
        <v>1</v>
      </c>
      <c r="E439" s="35">
        <f>IFERROR(IF($A439="HDC",IF(VLOOKUP($C439,hdc!$B$2:$F$1600,3,FALSE())="","",VLOOKUP($C439,hdc!$B$2:$F$1600,3,FALSE())),IF($A439="NAUTICS",IF(VLOOKUP($C439,nautics!$B$2:$F$1200,3,FALSE())="","",VLOOKUP($C439,nautics!$B$2:$F$1200,3,FALSE())),IF($A439="ST",IF(VLOOKUP($C439,st!$B$2:$F$400,3,FALSE())="","",VLOOKUP($C439,st!$B$2:$F$400,3,FALSE())),""))),"")</f>
        <v>1</v>
      </c>
      <c r="F439" s="35">
        <f>IFERROR(IF($A439="HDC",IF(VLOOKUP($C439,hdc!$B$2:$F$1600,4,FALSE())="","",VLOOKUP($C439,hdc!$B$2:$F$1600,4,FALSE())),IF($A439="NAUTICS",IF(VLOOKUP($C439,nautics!$B$2:$F$1200,4,FALSE())="","",VLOOKUP($C439,nautics!$B$2:$F$1200,4,FALSE())),IF($A439="ST",IF(VLOOKUP($C439,st!$B$2:$F$400,4,FALSE())="","",VLOOKUP($C439,st!$B$2:$F$400,4,FALSE())),""))),"")</f>
        <v>2</v>
      </c>
      <c r="G439" s="35" t="str">
        <f>IFERROR(IF($A439="HDC",IF(VLOOKUP($C439,hdc!$B$2:$F$1600,5,FALSE())="","",VLOOKUP($C439,hdc!$B$2:$F$1600,5,FALSE())),IF($A439="NAUTICS",IF(VLOOKUP($C439,nautics!$B$2:$F$1200,5,FALSE())="","",VLOOKUP($C439,nautics!$B$2:$F$1200,5,FALSE())),IF($A439="ST",IF(VLOOKUP($C439,st!$B$2:$F$400,5,FALSE())="","",VLOOKUP($C439,st!$B$2:$F$400,5,FALSE())),""))),"")</f>
        <v/>
      </c>
      <c r="H439" s="35" t="s">
        <v>996</v>
      </c>
      <c r="I439" s="35" t="s">
        <v>31</v>
      </c>
      <c r="J439" s="35" t="s">
        <v>4665</v>
      </c>
      <c r="K439" s="35">
        <f t="shared" si="1"/>
        <v>51</v>
      </c>
      <c r="L439" s="35" t="s">
        <v>95</v>
      </c>
      <c r="M439" s="35" t="s">
        <v>96</v>
      </c>
      <c r="N439" s="35" t="s">
        <v>43</v>
      </c>
      <c r="O439" s="35" t="s">
        <v>45</v>
      </c>
      <c r="P439" s="35" t="s">
        <v>3824</v>
      </c>
      <c r="Q439" s="35" t="s">
        <v>3825</v>
      </c>
      <c r="R439" s="35" t="s">
        <v>152</v>
      </c>
      <c r="S439" s="35" t="s">
        <v>1397</v>
      </c>
      <c r="T439" s="35" t="s">
        <v>1398</v>
      </c>
      <c r="U439" s="35" t="s">
        <v>4669</v>
      </c>
      <c r="W439" s="35" t="s">
        <v>57</v>
      </c>
      <c r="X439" s="35" t="s">
        <v>3322</v>
      </c>
      <c r="Y439" s="35" t="s">
        <v>102</v>
      </c>
      <c r="Z439" s="35" t="s">
        <v>3831</v>
      </c>
    </row>
    <row r="440" spans="1:26" ht="15" customHeight="1">
      <c r="A440" s="35" t="s">
        <v>1300</v>
      </c>
      <c r="B440" s="35" t="s">
        <v>3764</v>
      </c>
      <c r="C440" s="35" t="s">
        <v>4671</v>
      </c>
      <c r="D440" s="35">
        <f>IFERROR(IF($A440="HDC",IF(VLOOKUP($C440,hdc!$B$2:$F$1600,2,FALSE())="","",VLOOKUP($C440,hdc!$B$2:$F$1600,2,FALSE())),IF($A440="NAUTICS",IF(VLOOKUP($C440,nautics!$B$2:$F$1200,2,FALSE())="","",VLOOKUP($C440,nautics!$B$2:$F$1200,2,FALSE())),IF($A440="ST",IF(VLOOKUP($C440,st!$B$2:$F$400,2,FALSE())="","",VLOOKUP($C440,st!$B$2:$F$400,2,FALSE())),""))),"")</f>
        <v>1</v>
      </c>
      <c r="E440" s="35">
        <f>IFERROR(IF($A440="HDC",IF(VLOOKUP($C440,hdc!$B$2:$F$1600,3,FALSE())="","",VLOOKUP($C440,hdc!$B$2:$F$1600,3,FALSE())),IF($A440="NAUTICS",IF(VLOOKUP($C440,nautics!$B$2:$F$1200,3,FALSE())="","",VLOOKUP($C440,nautics!$B$2:$F$1200,3,FALSE())),IF($A440="ST",IF(VLOOKUP($C440,st!$B$2:$F$400,3,FALSE())="","",VLOOKUP($C440,st!$B$2:$F$400,3,FALSE())),""))),"")</f>
        <v>1</v>
      </c>
      <c r="F440" s="35">
        <f>IFERROR(IF($A440="HDC",IF(VLOOKUP($C440,hdc!$B$2:$F$1600,4,FALSE())="","",VLOOKUP($C440,hdc!$B$2:$F$1600,4,FALSE())),IF($A440="NAUTICS",IF(VLOOKUP($C440,nautics!$B$2:$F$1200,4,FALSE())="","",VLOOKUP($C440,nautics!$B$2:$F$1200,4,FALSE())),IF($A440="ST",IF(VLOOKUP($C440,st!$B$2:$F$400,4,FALSE())="","",VLOOKUP($C440,st!$B$2:$F$400,4,FALSE())),""))),"")</f>
        <v>2</v>
      </c>
      <c r="G440" s="35" t="str">
        <f>IFERROR(IF($A440="HDC",IF(VLOOKUP($C440,hdc!$B$2:$F$1600,5,FALSE())="","",VLOOKUP($C440,hdc!$B$2:$F$1600,5,FALSE())),IF($A440="NAUTICS",IF(VLOOKUP($C440,nautics!$B$2:$F$1200,5,FALSE())="","",VLOOKUP($C440,nautics!$B$2:$F$1200,5,FALSE())),IF($A440="ST",IF(VLOOKUP($C440,st!$B$2:$F$400,5,FALSE())="","",VLOOKUP($C440,st!$B$2:$F$400,5,FALSE())),""))),"")</f>
        <v/>
      </c>
      <c r="H440" s="35" t="s">
        <v>996</v>
      </c>
      <c r="I440" s="35" t="s">
        <v>31</v>
      </c>
      <c r="J440" s="35" t="s">
        <v>4675</v>
      </c>
      <c r="K440" s="35">
        <f t="shared" si="1"/>
        <v>53</v>
      </c>
      <c r="L440" s="35" t="s">
        <v>340</v>
      </c>
      <c r="M440" s="35" t="s">
        <v>341</v>
      </c>
      <c r="N440" s="35" t="s">
        <v>43</v>
      </c>
      <c r="O440" s="35" t="s">
        <v>45</v>
      </c>
      <c r="P440" s="35" t="s">
        <v>3868</v>
      </c>
      <c r="Q440" s="35" t="s">
        <v>3869</v>
      </c>
      <c r="R440" s="35" t="s">
        <v>152</v>
      </c>
      <c r="S440" s="35" t="s">
        <v>1397</v>
      </c>
      <c r="T440" s="35" t="s">
        <v>1398</v>
      </c>
      <c r="U440" s="35" t="s">
        <v>4677</v>
      </c>
      <c r="W440" s="35" t="s">
        <v>57</v>
      </c>
      <c r="X440" s="35" t="s">
        <v>3322</v>
      </c>
      <c r="Y440" s="35" t="s">
        <v>345</v>
      </c>
      <c r="Z440" s="35" t="s">
        <v>3831</v>
      </c>
    </row>
    <row r="441" spans="1:26" ht="15" customHeight="1">
      <c r="A441" s="35" t="s">
        <v>1300</v>
      </c>
      <c r="B441" s="35" t="s">
        <v>3764</v>
      </c>
      <c r="C441" s="35" t="s">
        <v>4678</v>
      </c>
      <c r="D441" s="35">
        <f>IFERROR(IF($A441="HDC",IF(VLOOKUP($C441,hdc!$B$2:$F$1600,2,FALSE())="","",VLOOKUP($C441,hdc!$B$2:$F$1600,2,FALSE())),IF($A441="NAUTICS",IF(VLOOKUP($C441,nautics!$B$2:$F$1200,2,FALSE())="","",VLOOKUP($C441,nautics!$B$2:$F$1200,2,FALSE())),IF($A441="ST",IF(VLOOKUP($C441,st!$B$2:$F$400,2,FALSE())="","",VLOOKUP($C441,st!$B$2:$F$400,2,FALSE())),""))),"")</f>
        <v>1</v>
      </c>
      <c r="E441" s="35">
        <f>IFERROR(IF($A441="HDC",IF(VLOOKUP($C441,hdc!$B$2:$F$1600,3,FALSE())="","",VLOOKUP($C441,hdc!$B$2:$F$1600,3,FALSE())),IF($A441="NAUTICS",IF(VLOOKUP($C441,nautics!$B$2:$F$1200,3,FALSE())="","",VLOOKUP($C441,nautics!$B$2:$F$1200,3,FALSE())),IF($A441="ST",IF(VLOOKUP($C441,st!$B$2:$F$400,3,FALSE())="","",VLOOKUP($C441,st!$B$2:$F$400,3,FALSE())),""))),"")</f>
        <v>1</v>
      </c>
      <c r="F441" s="35">
        <f>IFERROR(IF($A441="HDC",IF(VLOOKUP($C441,hdc!$B$2:$F$1600,4,FALSE())="","",VLOOKUP($C441,hdc!$B$2:$F$1600,4,FALSE())),IF($A441="NAUTICS",IF(VLOOKUP($C441,nautics!$B$2:$F$1200,4,FALSE())="","",VLOOKUP($C441,nautics!$B$2:$F$1200,4,FALSE())),IF($A441="ST",IF(VLOOKUP($C441,st!$B$2:$F$400,4,FALSE())="","",VLOOKUP($C441,st!$B$2:$F$400,4,FALSE())),""))),"")</f>
        <v>2</v>
      </c>
      <c r="G441" s="35" t="str">
        <f>IFERROR(IF($A441="HDC",IF(VLOOKUP($C441,hdc!$B$2:$F$1600,5,FALSE())="","",VLOOKUP($C441,hdc!$B$2:$F$1600,5,FALSE())),IF($A441="NAUTICS",IF(VLOOKUP($C441,nautics!$B$2:$F$1200,5,FALSE())="","",VLOOKUP($C441,nautics!$B$2:$F$1200,5,FALSE())),IF($A441="ST",IF(VLOOKUP($C441,st!$B$2:$F$400,5,FALSE())="","",VLOOKUP($C441,st!$B$2:$F$400,5,FALSE())),""))),"")</f>
        <v/>
      </c>
      <c r="H441" s="35" t="s">
        <v>996</v>
      </c>
      <c r="I441" s="35" t="s">
        <v>31</v>
      </c>
      <c r="J441" s="35" t="s">
        <v>4675</v>
      </c>
      <c r="K441" s="35">
        <f t="shared" si="1"/>
        <v>53</v>
      </c>
      <c r="L441" s="35" t="s">
        <v>340</v>
      </c>
      <c r="M441" s="35" t="s">
        <v>341</v>
      </c>
      <c r="N441" s="35" t="s">
        <v>43</v>
      </c>
      <c r="O441" s="35" t="s">
        <v>45</v>
      </c>
      <c r="P441" s="35" t="s">
        <v>3824</v>
      </c>
      <c r="Q441" s="35" t="s">
        <v>3825</v>
      </c>
      <c r="R441" s="35" t="s">
        <v>152</v>
      </c>
      <c r="S441" s="35" t="s">
        <v>1397</v>
      </c>
      <c r="T441" s="35" t="s">
        <v>1398</v>
      </c>
      <c r="U441" s="35" t="s">
        <v>4677</v>
      </c>
      <c r="W441" s="35" t="s">
        <v>57</v>
      </c>
      <c r="X441" s="35" t="s">
        <v>59</v>
      </c>
      <c r="Y441" s="35" t="s">
        <v>345</v>
      </c>
      <c r="Z441" s="35" t="s">
        <v>3831</v>
      </c>
    </row>
    <row r="442" spans="1:26" ht="15" customHeight="1">
      <c r="A442" s="35" t="s">
        <v>1300</v>
      </c>
      <c r="B442" s="35" t="s">
        <v>3764</v>
      </c>
      <c r="C442" s="35" t="s">
        <v>4684</v>
      </c>
      <c r="D442" s="35">
        <f>IFERROR(IF($A442="HDC",IF(VLOOKUP($C442,hdc!$B$2:$F$1600,2,FALSE())="","",VLOOKUP($C442,hdc!$B$2:$F$1600,2,FALSE())),IF($A442="NAUTICS",IF(VLOOKUP($C442,nautics!$B$2:$F$1200,2,FALSE())="","",VLOOKUP($C442,nautics!$B$2:$F$1200,2,FALSE())),IF($A442="ST",IF(VLOOKUP($C442,st!$B$2:$F$400,2,FALSE())="","",VLOOKUP($C442,st!$B$2:$F$400,2,FALSE())),""))),"")</f>
        <v>1</v>
      </c>
      <c r="E442" s="35">
        <f>IFERROR(IF($A442="HDC",IF(VLOOKUP($C442,hdc!$B$2:$F$1600,3,FALSE())="","",VLOOKUP($C442,hdc!$B$2:$F$1600,3,FALSE())),IF($A442="NAUTICS",IF(VLOOKUP($C442,nautics!$B$2:$F$1200,3,FALSE())="","",VLOOKUP($C442,nautics!$B$2:$F$1200,3,FALSE())),IF($A442="ST",IF(VLOOKUP($C442,st!$B$2:$F$400,3,FALSE())="","",VLOOKUP($C442,st!$B$2:$F$400,3,FALSE())),""))),"")</f>
        <v>1</v>
      </c>
      <c r="F442" s="35">
        <f>IFERROR(IF($A442="HDC",IF(VLOOKUP($C442,hdc!$B$2:$F$1600,4,FALSE())="","",VLOOKUP($C442,hdc!$B$2:$F$1600,4,FALSE())),IF($A442="NAUTICS",IF(VLOOKUP($C442,nautics!$B$2:$F$1200,4,FALSE())="","",VLOOKUP($C442,nautics!$B$2:$F$1200,4,FALSE())),IF($A442="ST",IF(VLOOKUP($C442,st!$B$2:$F$400,4,FALSE())="","",VLOOKUP($C442,st!$B$2:$F$400,4,FALSE())),""))),"")</f>
        <v>2</v>
      </c>
      <c r="G442" s="35" t="str">
        <f>IFERROR(IF($A442="HDC",IF(VLOOKUP($C442,hdc!$B$2:$F$1600,5,FALSE())="","",VLOOKUP($C442,hdc!$B$2:$F$1600,5,FALSE())),IF($A442="NAUTICS",IF(VLOOKUP($C442,nautics!$B$2:$F$1200,5,FALSE())="","",VLOOKUP($C442,nautics!$B$2:$F$1200,5,FALSE())),IF($A442="ST",IF(VLOOKUP($C442,st!$B$2:$F$400,5,FALSE())="","",VLOOKUP($C442,st!$B$2:$F$400,5,FALSE())),""))),"")</f>
        <v/>
      </c>
      <c r="H442" s="35" t="s">
        <v>996</v>
      </c>
      <c r="I442" s="35" t="s">
        <v>31</v>
      </c>
      <c r="J442" s="35" t="s">
        <v>4685</v>
      </c>
      <c r="K442" s="35">
        <f t="shared" si="1"/>
        <v>21</v>
      </c>
      <c r="L442" s="35" t="s">
        <v>3824</v>
      </c>
      <c r="M442" s="35" t="s">
        <v>3825</v>
      </c>
      <c r="N442" s="35" t="s">
        <v>1397</v>
      </c>
      <c r="O442" s="35" t="s">
        <v>1398</v>
      </c>
      <c r="P442" s="35" t="s">
        <v>4686</v>
      </c>
      <c r="Q442" s="35" t="s">
        <v>4687</v>
      </c>
      <c r="R442" s="35" t="s">
        <v>1071</v>
      </c>
      <c r="S442" s="35" t="s">
        <v>531</v>
      </c>
      <c r="T442" s="35" t="s">
        <v>532</v>
      </c>
      <c r="U442" s="35" t="s">
        <v>4688</v>
      </c>
      <c r="W442" s="35" t="s">
        <v>57</v>
      </c>
      <c r="X442" s="35" t="s">
        <v>876</v>
      </c>
      <c r="Y442" s="35" t="s">
        <v>3831</v>
      </c>
      <c r="Z442" s="35" t="s">
        <v>4691</v>
      </c>
    </row>
    <row r="443" spans="1:26" ht="15" customHeight="1">
      <c r="A443" s="35" t="s">
        <v>1300</v>
      </c>
      <c r="B443" s="35" t="s">
        <v>3764</v>
      </c>
      <c r="C443" s="35" t="s">
        <v>4692</v>
      </c>
      <c r="D443" s="35">
        <f>IFERROR(IF($A443="HDC",IF(VLOOKUP($C443,hdc!$B$2:$F$1600,2,FALSE())="","",VLOOKUP($C443,hdc!$B$2:$F$1600,2,FALSE())),IF($A443="NAUTICS",IF(VLOOKUP($C443,nautics!$B$2:$F$1200,2,FALSE())="","",VLOOKUP($C443,nautics!$B$2:$F$1200,2,FALSE())),IF($A443="ST",IF(VLOOKUP($C443,st!$B$2:$F$400,2,FALSE())="","",VLOOKUP($C443,st!$B$2:$F$400,2,FALSE())),""))),"")</f>
        <v>1</v>
      </c>
      <c r="E443" s="35">
        <f>IFERROR(IF($A443="HDC",IF(VLOOKUP($C443,hdc!$B$2:$F$1600,3,FALSE())="","",VLOOKUP($C443,hdc!$B$2:$F$1600,3,FALSE())),IF($A443="NAUTICS",IF(VLOOKUP($C443,nautics!$B$2:$F$1200,3,FALSE())="","",VLOOKUP($C443,nautics!$B$2:$F$1200,3,FALSE())),IF($A443="ST",IF(VLOOKUP($C443,st!$B$2:$F$400,3,FALSE())="","",VLOOKUP($C443,st!$B$2:$F$400,3,FALSE())),""))),"")</f>
        <v>1</v>
      </c>
      <c r="F443" s="35">
        <f>IFERROR(IF($A443="HDC",IF(VLOOKUP($C443,hdc!$B$2:$F$1600,4,FALSE())="","",VLOOKUP($C443,hdc!$B$2:$F$1600,4,FALSE())),IF($A443="NAUTICS",IF(VLOOKUP($C443,nautics!$B$2:$F$1200,4,FALSE())="","",VLOOKUP($C443,nautics!$B$2:$F$1200,4,FALSE())),IF($A443="ST",IF(VLOOKUP($C443,st!$B$2:$F$400,4,FALSE())="","",VLOOKUP($C443,st!$B$2:$F$400,4,FALSE())),""))),"")</f>
        <v>2</v>
      </c>
      <c r="G443" s="35" t="str">
        <f>IFERROR(IF($A443="HDC",IF(VLOOKUP($C443,hdc!$B$2:$F$1600,5,FALSE())="","",VLOOKUP($C443,hdc!$B$2:$F$1600,5,FALSE())),IF($A443="NAUTICS",IF(VLOOKUP($C443,nautics!$B$2:$F$1200,5,FALSE())="","",VLOOKUP($C443,nautics!$B$2:$F$1200,5,FALSE())),IF($A443="ST",IF(VLOOKUP($C443,st!$B$2:$F$400,5,FALSE())="","",VLOOKUP($C443,st!$B$2:$F$400,5,FALSE())),""))),"")</f>
        <v/>
      </c>
      <c r="H443" s="35" t="s">
        <v>996</v>
      </c>
      <c r="I443" s="35" t="s">
        <v>31</v>
      </c>
      <c r="J443" s="35" t="s">
        <v>4694</v>
      </c>
      <c r="K443" s="35">
        <f t="shared" si="1"/>
        <v>28</v>
      </c>
      <c r="L443" s="35" t="s">
        <v>3824</v>
      </c>
      <c r="M443" s="35" t="s">
        <v>3825</v>
      </c>
      <c r="N443" s="35" t="s">
        <v>1397</v>
      </c>
      <c r="O443" s="35" t="s">
        <v>1398</v>
      </c>
      <c r="P443" s="35" t="s">
        <v>4695</v>
      </c>
      <c r="Q443" s="35" t="s">
        <v>4696</v>
      </c>
      <c r="R443" s="35" t="s">
        <v>965</v>
      </c>
      <c r="S443" s="35" t="s">
        <v>4697</v>
      </c>
      <c r="T443" s="35" t="s">
        <v>2443</v>
      </c>
      <c r="U443" s="35" t="s">
        <v>4698</v>
      </c>
      <c r="W443" s="35" t="s">
        <v>57</v>
      </c>
      <c r="X443" s="35" t="s">
        <v>926</v>
      </c>
      <c r="Y443" s="35" t="s">
        <v>3831</v>
      </c>
      <c r="Z443" s="35" t="s">
        <v>4699</v>
      </c>
    </row>
    <row r="444" spans="1:26" ht="15" customHeight="1">
      <c r="A444" s="35" t="s">
        <v>1300</v>
      </c>
      <c r="B444" s="35" t="s">
        <v>3764</v>
      </c>
      <c r="C444" s="35" t="s">
        <v>4700</v>
      </c>
      <c r="D444" s="35">
        <f>IFERROR(IF($A444="HDC",IF(VLOOKUP($C444,hdc!$B$2:$F$1600,2,FALSE())="","",VLOOKUP($C444,hdc!$B$2:$F$1600,2,FALSE())),IF($A444="NAUTICS",IF(VLOOKUP($C444,nautics!$B$2:$F$1200,2,FALSE())="","",VLOOKUP($C444,nautics!$B$2:$F$1200,2,FALSE())),IF($A444="ST",IF(VLOOKUP($C444,st!$B$2:$F$400,2,FALSE())="","",VLOOKUP($C444,st!$B$2:$F$400,2,FALSE())),""))),"")</f>
        <v>1</v>
      </c>
      <c r="E444" s="35">
        <f>IFERROR(IF($A444="HDC",IF(VLOOKUP($C444,hdc!$B$2:$F$1600,3,FALSE())="","",VLOOKUP($C444,hdc!$B$2:$F$1600,3,FALSE())),IF($A444="NAUTICS",IF(VLOOKUP($C444,nautics!$B$2:$F$1200,3,FALSE())="","",VLOOKUP($C444,nautics!$B$2:$F$1200,3,FALSE())),IF($A444="ST",IF(VLOOKUP($C444,st!$B$2:$F$400,3,FALSE())="","",VLOOKUP($C444,st!$B$2:$F$400,3,FALSE())),""))),"")</f>
        <v>1</v>
      </c>
      <c r="F444" s="35">
        <f>IFERROR(IF($A444="HDC",IF(VLOOKUP($C444,hdc!$B$2:$F$1600,4,FALSE())="","",VLOOKUP($C444,hdc!$B$2:$F$1600,4,FALSE())),IF($A444="NAUTICS",IF(VLOOKUP($C444,nautics!$B$2:$F$1200,4,FALSE())="","",VLOOKUP($C444,nautics!$B$2:$F$1200,4,FALSE())),IF($A444="ST",IF(VLOOKUP($C444,st!$B$2:$F$400,4,FALSE())="","",VLOOKUP($C444,st!$B$2:$F$400,4,FALSE())),""))),"")</f>
        <v>1</v>
      </c>
      <c r="G444" s="35" t="str">
        <f>IFERROR(IF($A444="HDC",IF(VLOOKUP($C444,hdc!$B$2:$F$1600,5,FALSE())="","",VLOOKUP($C444,hdc!$B$2:$F$1600,5,FALSE())),IF($A444="NAUTICS",IF(VLOOKUP($C444,nautics!$B$2:$F$1200,5,FALSE())="","",VLOOKUP($C444,nautics!$B$2:$F$1200,5,FALSE())),IF($A444="ST",IF(VLOOKUP($C444,st!$B$2:$F$400,5,FALSE())="","",VLOOKUP($C444,st!$B$2:$F$400,5,FALSE())),""))),"")</f>
        <v/>
      </c>
      <c r="H444" s="35" t="s">
        <v>4160</v>
      </c>
      <c r="I444" s="35" t="s">
        <v>31</v>
      </c>
      <c r="J444" s="35" t="s">
        <v>4701</v>
      </c>
      <c r="K444" s="35">
        <f t="shared" si="1"/>
        <v>56</v>
      </c>
      <c r="L444" s="35" t="s">
        <v>349</v>
      </c>
      <c r="M444" s="35" t="s">
        <v>350</v>
      </c>
      <c r="N444" s="35" t="s">
        <v>43</v>
      </c>
      <c r="O444" s="35" t="s">
        <v>45</v>
      </c>
      <c r="P444" s="35" t="s">
        <v>4702</v>
      </c>
      <c r="Q444" s="35" t="s">
        <v>4703</v>
      </c>
      <c r="R444" s="35" t="s">
        <v>978</v>
      </c>
      <c r="S444" s="35" t="s">
        <v>46</v>
      </c>
      <c r="T444" s="35" t="s">
        <v>49</v>
      </c>
      <c r="U444" s="35" t="s">
        <v>4704</v>
      </c>
      <c r="W444" s="35" t="s">
        <v>57</v>
      </c>
      <c r="X444" s="35" t="s">
        <v>3518</v>
      </c>
      <c r="Y444" s="35" t="s">
        <v>354</v>
      </c>
      <c r="Z444" s="35" t="s">
        <v>177</v>
      </c>
    </row>
    <row r="445" spans="1:26" ht="15" customHeight="1">
      <c r="A445" s="35" t="s">
        <v>1300</v>
      </c>
      <c r="B445" s="35" t="s">
        <v>3764</v>
      </c>
      <c r="C445" s="35" t="s">
        <v>4705</v>
      </c>
      <c r="D445" s="35">
        <f>IFERROR(IF($A445="HDC",IF(VLOOKUP($C445,hdc!$B$2:$F$1600,2,FALSE())="","",VLOOKUP($C445,hdc!$B$2:$F$1600,2,FALSE())),IF($A445="NAUTICS",IF(VLOOKUP($C445,nautics!$B$2:$F$1200,2,FALSE())="","",VLOOKUP($C445,nautics!$B$2:$F$1200,2,FALSE())),IF($A445="ST",IF(VLOOKUP($C445,st!$B$2:$F$400,2,FALSE())="","",VLOOKUP($C445,st!$B$2:$F$400,2,FALSE())),""))),"")</f>
        <v>1</v>
      </c>
      <c r="E445" s="35" t="str">
        <f>IFERROR(IF($A445="HDC",IF(VLOOKUP($C445,hdc!$B$2:$F$1600,3,FALSE())="","",VLOOKUP($C445,hdc!$B$2:$F$1600,3,FALSE())),IF($A445="NAUTICS",IF(VLOOKUP($C445,nautics!$B$2:$F$1200,3,FALSE())="","",VLOOKUP($C445,nautics!$B$2:$F$1200,3,FALSE())),IF($A445="ST",IF(VLOOKUP($C445,st!$B$2:$F$400,3,FALSE())="","",VLOOKUP($C445,st!$B$2:$F$400,3,FALSE())),""))),"")</f>
        <v/>
      </c>
      <c r="F445" s="35" t="str">
        <f>IFERROR(IF($A445="HDC",IF(VLOOKUP($C445,hdc!$B$2:$F$1600,4,FALSE())="","",VLOOKUP($C445,hdc!$B$2:$F$1600,4,FALSE())),IF($A445="NAUTICS",IF(VLOOKUP($C445,nautics!$B$2:$F$1200,4,FALSE())="","",VLOOKUP($C445,nautics!$B$2:$F$1200,4,FALSE())),IF($A445="ST",IF(VLOOKUP($C445,st!$B$2:$F$400,4,FALSE())="","",VLOOKUP($C445,st!$B$2:$F$400,4,FALSE())),""))),"")</f>
        <v/>
      </c>
      <c r="G445" s="35" t="str">
        <f>IFERROR(IF($A445="HDC",IF(VLOOKUP($C445,hdc!$B$2:$F$1600,5,FALSE())="","",VLOOKUP($C445,hdc!$B$2:$F$1600,5,FALSE())),IF($A445="NAUTICS",IF(VLOOKUP($C445,nautics!$B$2:$F$1200,5,FALSE())="","",VLOOKUP($C445,nautics!$B$2:$F$1200,5,FALSE())),IF($A445="ST",IF(VLOOKUP($C445,st!$B$2:$F$400,5,FALSE())="","",VLOOKUP($C445,st!$B$2:$F$400,5,FALSE())),""))),"")</f>
        <v/>
      </c>
      <c r="H445" s="35" t="s">
        <v>996</v>
      </c>
      <c r="I445" s="35" t="s">
        <v>31</v>
      </c>
      <c r="J445" s="35" t="s">
        <v>4706</v>
      </c>
      <c r="K445" s="35">
        <f t="shared" si="1"/>
        <v>22</v>
      </c>
      <c r="L445" s="35" t="s">
        <v>95</v>
      </c>
      <c r="M445" s="35" t="s">
        <v>96</v>
      </c>
      <c r="N445" s="35" t="s">
        <v>43</v>
      </c>
      <c r="O445" s="35" t="s">
        <v>45</v>
      </c>
      <c r="P445" s="35" t="s">
        <v>3806</v>
      </c>
      <c r="Q445" s="35" t="s">
        <v>3807</v>
      </c>
      <c r="R445" s="35" t="s">
        <v>52</v>
      </c>
      <c r="S445" s="35" t="s">
        <v>716</v>
      </c>
      <c r="T445" s="35" t="s">
        <v>718</v>
      </c>
      <c r="U445" s="35" t="s">
        <v>4707</v>
      </c>
      <c r="W445" s="35" t="s">
        <v>57</v>
      </c>
      <c r="X445" s="35" t="s">
        <v>59</v>
      </c>
      <c r="Y445" s="35" t="s">
        <v>102</v>
      </c>
      <c r="Z445" s="35" t="s">
        <v>3811</v>
      </c>
    </row>
    <row r="446" spans="1:26" ht="15" customHeight="1">
      <c r="A446" s="35" t="s">
        <v>1300</v>
      </c>
      <c r="B446" s="35" t="s">
        <v>3764</v>
      </c>
      <c r="C446" s="35" t="s">
        <v>4708</v>
      </c>
      <c r="D446" s="35">
        <f>IFERROR(IF($A446="HDC",IF(VLOOKUP($C446,hdc!$B$2:$F$1600,2,FALSE())="","",VLOOKUP($C446,hdc!$B$2:$F$1600,2,FALSE())),IF($A446="NAUTICS",IF(VLOOKUP($C446,nautics!$B$2:$F$1200,2,FALSE())="","",VLOOKUP($C446,nautics!$B$2:$F$1200,2,FALSE())),IF($A446="ST",IF(VLOOKUP($C446,st!$B$2:$F$400,2,FALSE())="","",VLOOKUP($C446,st!$B$2:$F$400,2,FALSE())),""))),"")</f>
        <v>1</v>
      </c>
      <c r="E446" s="35">
        <f>IFERROR(IF($A446="HDC",IF(VLOOKUP($C446,hdc!$B$2:$F$1600,3,FALSE())="","",VLOOKUP($C446,hdc!$B$2:$F$1600,3,FALSE())),IF($A446="NAUTICS",IF(VLOOKUP($C446,nautics!$B$2:$F$1200,3,FALSE())="","",VLOOKUP($C446,nautics!$B$2:$F$1200,3,FALSE())),IF($A446="ST",IF(VLOOKUP($C446,st!$B$2:$F$400,3,FALSE())="","",VLOOKUP($C446,st!$B$2:$F$400,3,FALSE())),""))),"")</f>
        <v>1</v>
      </c>
      <c r="F446" s="35">
        <f>IFERROR(IF($A446="HDC",IF(VLOOKUP($C446,hdc!$B$2:$F$1600,4,FALSE())="","",VLOOKUP($C446,hdc!$B$2:$F$1600,4,FALSE())),IF($A446="NAUTICS",IF(VLOOKUP($C446,nautics!$B$2:$F$1200,4,FALSE())="","",VLOOKUP($C446,nautics!$B$2:$F$1200,4,FALSE())),IF($A446="ST",IF(VLOOKUP($C446,st!$B$2:$F$400,4,FALSE())="","",VLOOKUP($C446,st!$B$2:$F$400,4,FALSE())),""))),"")</f>
        <v>1</v>
      </c>
      <c r="G446" s="35" t="str">
        <f>IFERROR(IF($A446="HDC",IF(VLOOKUP($C446,hdc!$B$2:$F$1600,5,FALSE())="","",VLOOKUP($C446,hdc!$B$2:$F$1600,5,FALSE())),IF($A446="NAUTICS",IF(VLOOKUP($C446,nautics!$B$2:$F$1200,5,FALSE())="","",VLOOKUP($C446,nautics!$B$2:$F$1200,5,FALSE())),IF($A446="ST",IF(VLOOKUP($C446,st!$B$2:$F$400,5,FALSE())="","",VLOOKUP($C446,st!$B$2:$F$400,5,FALSE())),""))),"")</f>
        <v/>
      </c>
      <c r="H446" s="35" t="s">
        <v>996</v>
      </c>
      <c r="I446" s="35" t="s">
        <v>31</v>
      </c>
      <c r="J446" s="35" t="s">
        <v>4709</v>
      </c>
      <c r="K446" s="35">
        <f t="shared" si="1"/>
        <v>31</v>
      </c>
      <c r="L446" s="35" t="s">
        <v>169</v>
      </c>
      <c r="M446" s="35" t="s">
        <v>172</v>
      </c>
      <c r="N446" s="35" t="s">
        <v>174</v>
      </c>
      <c r="O446" s="35" t="s">
        <v>175</v>
      </c>
      <c r="P446" s="35" t="s">
        <v>3806</v>
      </c>
      <c r="Q446" s="35" t="s">
        <v>3807</v>
      </c>
      <c r="R446" s="35" t="s">
        <v>52</v>
      </c>
      <c r="S446" s="35" t="s">
        <v>716</v>
      </c>
      <c r="T446" s="35" t="s">
        <v>718</v>
      </c>
      <c r="U446" s="35" t="s">
        <v>4710</v>
      </c>
      <c r="W446" s="35" t="s">
        <v>57</v>
      </c>
      <c r="X446" s="35" t="s">
        <v>59</v>
      </c>
      <c r="Y446" s="35" t="s">
        <v>180</v>
      </c>
      <c r="Z446" s="35" t="s">
        <v>3811</v>
      </c>
    </row>
    <row r="447" spans="1:26" ht="15" customHeight="1">
      <c r="A447" s="35" t="s">
        <v>1300</v>
      </c>
      <c r="B447" s="35" t="s">
        <v>3764</v>
      </c>
      <c r="C447" s="35" t="s">
        <v>4712</v>
      </c>
      <c r="D447" s="35">
        <f>IFERROR(IF($A447="HDC",IF(VLOOKUP($C447,hdc!$B$2:$F$1600,2,FALSE())="","",VLOOKUP($C447,hdc!$B$2:$F$1600,2,FALSE())),IF($A447="NAUTICS",IF(VLOOKUP($C447,nautics!$B$2:$F$1200,2,FALSE())="","",VLOOKUP($C447,nautics!$B$2:$F$1200,2,FALSE())),IF($A447="ST",IF(VLOOKUP($C447,st!$B$2:$F$400,2,FALSE())="","",VLOOKUP($C447,st!$B$2:$F$400,2,FALSE())),""))),"")</f>
        <v>1</v>
      </c>
      <c r="E447" s="35">
        <f>IFERROR(IF($A447="HDC",IF(VLOOKUP($C447,hdc!$B$2:$F$1600,3,FALSE())="","",VLOOKUP($C447,hdc!$B$2:$F$1600,3,FALSE())),IF($A447="NAUTICS",IF(VLOOKUP($C447,nautics!$B$2:$F$1200,3,FALSE())="","",VLOOKUP($C447,nautics!$B$2:$F$1200,3,FALSE())),IF($A447="ST",IF(VLOOKUP($C447,st!$B$2:$F$400,3,FALSE())="","",VLOOKUP($C447,st!$B$2:$F$400,3,FALSE())),""))),"")</f>
        <v>1</v>
      </c>
      <c r="F447" s="35" t="str">
        <f>IFERROR(IF($A447="HDC",IF(VLOOKUP($C447,hdc!$B$2:$F$1600,4,FALSE())="","",VLOOKUP($C447,hdc!$B$2:$F$1600,4,FALSE())),IF($A447="NAUTICS",IF(VLOOKUP($C447,nautics!$B$2:$F$1200,4,FALSE())="","",VLOOKUP($C447,nautics!$B$2:$F$1200,4,FALSE())),IF($A447="ST",IF(VLOOKUP($C447,st!$B$2:$F$400,4,FALSE())="","",VLOOKUP($C447,st!$B$2:$F$400,4,FALSE())),""))),"")</f>
        <v/>
      </c>
      <c r="G447" s="35" t="str">
        <f>IFERROR(IF($A447="HDC",IF(VLOOKUP($C447,hdc!$B$2:$F$1600,5,FALSE())="","",VLOOKUP($C447,hdc!$B$2:$F$1600,5,FALSE())),IF($A447="NAUTICS",IF(VLOOKUP($C447,nautics!$B$2:$F$1200,5,FALSE())="","",VLOOKUP($C447,nautics!$B$2:$F$1200,5,FALSE())),IF($A447="ST",IF(VLOOKUP($C447,st!$B$2:$F$400,5,FALSE())="","",VLOOKUP($C447,st!$B$2:$F$400,5,FALSE())),""))),"")</f>
        <v/>
      </c>
      <c r="H447" s="35" t="s">
        <v>167</v>
      </c>
      <c r="I447" s="35" t="s">
        <v>31</v>
      </c>
      <c r="J447" s="35" t="s">
        <v>4715</v>
      </c>
      <c r="K447" s="35">
        <f t="shared" si="1"/>
        <v>21</v>
      </c>
      <c r="L447" s="35" t="s">
        <v>3806</v>
      </c>
      <c r="M447" s="35" t="s">
        <v>3807</v>
      </c>
      <c r="N447" s="35" t="s">
        <v>716</v>
      </c>
      <c r="O447" s="35" t="s">
        <v>718</v>
      </c>
      <c r="P447" s="35" t="s">
        <v>4719</v>
      </c>
      <c r="Q447" s="35" t="s">
        <v>4721</v>
      </c>
      <c r="R447" s="35" t="s">
        <v>1071</v>
      </c>
      <c r="S447" s="35" t="s">
        <v>53</v>
      </c>
      <c r="T447" s="35" t="s">
        <v>55</v>
      </c>
      <c r="U447" s="35" t="s">
        <v>4723</v>
      </c>
      <c r="W447" s="35" t="s">
        <v>57</v>
      </c>
      <c r="X447" s="35" t="s">
        <v>59</v>
      </c>
      <c r="Y447" s="35" t="s">
        <v>3811</v>
      </c>
      <c r="Z447" s="35" t="s">
        <v>1686</v>
      </c>
    </row>
    <row r="448" spans="1:26" ht="15" customHeight="1">
      <c r="A448" s="35" t="s">
        <v>1300</v>
      </c>
      <c r="B448" s="35" t="s">
        <v>3764</v>
      </c>
      <c r="C448" s="35" t="s">
        <v>4726</v>
      </c>
      <c r="D448" s="35">
        <f>IFERROR(IF($A448="HDC",IF(VLOOKUP($C448,hdc!$B$2:$F$1600,2,FALSE())="","",VLOOKUP($C448,hdc!$B$2:$F$1600,2,FALSE())),IF($A448="NAUTICS",IF(VLOOKUP($C448,nautics!$B$2:$F$1200,2,FALSE())="","",VLOOKUP($C448,nautics!$B$2:$F$1200,2,FALSE())),IF($A448="ST",IF(VLOOKUP($C448,st!$B$2:$F$400,2,FALSE())="","",VLOOKUP($C448,st!$B$2:$F$400,2,FALSE())),""))),"")</f>
        <v>1</v>
      </c>
      <c r="E448" s="35">
        <f>IFERROR(IF($A448="HDC",IF(VLOOKUP($C448,hdc!$B$2:$F$1600,3,FALSE())="","",VLOOKUP($C448,hdc!$B$2:$F$1600,3,FALSE())),IF($A448="NAUTICS",IF(VLOOKUP($C448,nautics!$B$2:$F$1200,3,FALSE())="","",VLOOKUP($C448,nautics!$B$2:$F$1200,3,FALSE())),IF($A448="ST",IF(VLOOKUP($C448,st!$B$2:$F$400,3,FALSE())="","",VLOOKUP($C448,st!$B$2:$F$400,3,FALSE())),""))),"")</f>
        <v>1</v>
      </c>
      <c r="F448" s="35" t="str">
        <f>IFERROR(IF($A448="HDC",IF(VLOOKUP($C448,hdc!$B$2:$F$1600,4,FALSE())="","",VLOOKUP($C448,hdc!$B$2:$F$1600,4,FALSE())),IF($A448="NAUTICS",IF(VLOOKUP($C448,nautics!$B$2:$F$1200,4,FALSE())="","",VLOOKUP($C448,nautics!$B$2:$F$1200,4,FALSE())),IF($A448="ST",IF(VLOOKUP($C448,st!$B$2:$F$400,4,FALSE())="","",VLOOKUP($C448,st!$B$2:$F$400,4,FALSE())),""))),"")</f>
        <v/>
      </c>
      <c r="G448" s="35" t="str">
        <f>IFERROR(IF($A448="HDC",IF(VLOOKUP($C448,hdc!$B$2:$F$1600,5,FALSE())="","",VLOOKUP($C448,hdc!$B$2:$F$1600,5,FALSE())),IF($A448="NAUTICS",IF(VLOOKUP($C448,nautics!$B$2:$F$1200,5,FALSE())="","",VLOOKUP($C448,nautics!$B$2:$F$1200,5,FALSE())),IF($A448="ST",IF(VLOOKUP($C448,st!$B$2:$F$400,5,FALSE())="","",VLOOKUP($C448,st!$B$2:$F$400,5,FALSE())),""))),"")</f>
        <v/>
      </c>
      <c r="H448" s="35" t="s">
        <v>167</v>
      </c>
      <c r="I448" s="35" t="s">
        <v>31</v>
      </c>
      <c r="J448" s="35" t="s">
        <v>4292</v>
      </c>
      <c r="K448" s="35">
        <f t="shared" si="1"/>
        <v>22</v>
      </c>
      <c r="L448" s="35" t="s">
        <v>3806</v>
      </c>
      <c r="M448" s="35" t="s">
        <v>3807</v>
      </c>
      <c r="N448" s="35" t="s">
        <v>716</v>
      </c>
      <c r="O448" s="35" t="s">
        <v>718</v>
      </c>
      <c r="P448" s="35" t="s">
        <v>4727</v>
      </c>
      <c r="Q448" s="35" t="s">
        <v>4728</v>
      </c>
      <c r="R448" s="35" t="s">
        <v>965</v>
      </c>
      <c r="S448" s="35" t="s">
        <v>53</v>
      </c>
      <c r="T448" s="35" t="s">
        <v>55</v>
      </c>
      <c r="U448" s="35" t="s">
        <v>4729</v>
      </c>
      <c r="W448" s="35" t="s">
        <v>57</v>
      </c>
      <c r="X448" s="35" t="s">
        <v>59</v>
      </c>
      <c r="Y448" s="35" t="s">
        <v>3811</v>
      </c>
      <c r="Z448" s="35" t="s">
        <v>4731</v>
      </c>
    </row>
    <row r="449" spans="1:26" ht="15" customHeight="1">
      <c r="A449" s="35" t="s">
        <v>1300</v>
      </c>
      <c r="B449" s="35" t="s">
        <v>3764</v>
      </c>
      <c r="C449" s="35" t="s">
        <v>4732</v>
      </c>
      <c r="D449" s="35">
        <f>IFERROR(IF($A449="HDC",IF(VLOOKUP($C449,hdc!$B$2:$F$1600,2,FALSE())="","",VLOOKUP($C449,hdc!$B$2:$F$1600,2,FALSE())),IF($A449="NAUTICS",IF(VLOOKUP($C449,nautics!$B$2:$F$1200,2,FALSE())="","",VLOOKUP($C449,nautics!$B$2:$F$1200,2,FALSE())),IF($A449="ST",IF(VLOOKUP($C449,st!$B$2:$F$400,2,FALSE())="","",VLOOKUP($C449,st!$B$2:$F$400,2,FALSE())),""))),"")</f>
        <v>1</v>
      </c>
      <c r="E449" s="35">
        <f>IFERROR(IF($A449="HDC",IF(VLOOKUP($C449,hdc!$B$2:$F$1600,3,FALSE())="","",VLOOKUP($C449,hdc!$B$2:$F$1600,3,FALSE())),IF($A449="NAUTICS",IF(VLOOKUP($C449,nautics!$B$2:$F$1200,3,FALSE())="","",VLOOKUP($C449,nautics!$B$2:$F$1200,3,FALSE())),IF($A449="ST",IF(VLOOKUP($C449,st!$B$2:$F$400,3,FALSE())="","",VLOOKUP($C449,st!$B$2:$F$400,3,FALSE())),""))),"")</f>
        <v>1</v>
      </c>
      <c r="F449" s="35" t="str">
        <f>IFERROR(IF($A449="HDC",IF(VLOOKUP($C449,hdc!$B$2:$F$1600,4,FALSE())="","",VLOOKUP($C449,hdc!$B$2:$F$1600,4,FALSE())),IF($A449="NAUTICS",IF(VLOOKUP($C449,nautics!$B$2:$F$1200,4,FALSE())="","",VLOOKUP($C449,nautics!$B$2:$F$1200,4,FALSE())),IF($A449="ST",IF(VLOOKUP($C449,st!$B$2:$F$400,4,FALSE())="","",VLOOKUP($C449,st!$B$2:$F$400,4,FALSE())),""))),"")</f>
        <v/>
      </c>
      <c r="G449" s="35" t="str">
        <f>IFERROR(IF($A449="HDC",IF(VLOOKUP($C449,hdc!$B$2:$F$1600,5,FALSE())="","",VLOOKUP($C449,hdc!$B$2:$F$1600,5,FALSE())),IF($A449="NAUTICS",IF(VLOOKUP($C449,nautics!$B$2:$F$1200,5,FALSE())="","",VLOOKUP($C449,nautics!$B$2:$F$1200,5,FALSE())),IF($A449="ST",IF(VLOOKUP($C449,st!$B$2:$F$400,5,FALSE())="","",VLOOKUP($C449,st!$B$2:$F$400,5,FALSE())),""))),"")</f>
        <v/>
      </c>
      <c r="H449" s="35" t="s">
        <v>167</v>
      </c>
      <c r="I449" s="35" t="s">
        <v>31</v>
      </c>
      <c r="J449" s="35" t="s">
        <v>4734</v>
      </c>
      <c r="K449" s="35">
        <f t="shared" si="1"/>
        <v>18</v>
      </c>
      <c r="L449" s="35" t="s">
        <v>3806</v>
      </c>
      <c r="M449" s="35" t="s">
        <v>3807</v>
      </c>
      <c r="N449" s="35" t="s">
        <v>716</v>
      </c>
      <c r="O449" s="35" t="s">
        <v>718</v>
      </c>
      <c r="P449" s="35" t="s">
        <v>4737</v>
      </c>
      <c r="Q449" s="35" t="s">
        <v>4738</v>
      </c>
      <c r="R449" s="35" t="s">
        <v>2270</v>
      </c>
      <c r="S449" s="35" t="s">
        <v>53</v>
      </c>
      <c r="T449" s="35" t="s">
        <v>55</v>
      </c>
      <c r="U449" s="35" t="s">
        <v>4739</v>
      </c>
      <c r="W449" s="35" t="s">
        <v>57</v>
      </c>
      <c r="X449" s="35" t="s">
        <v>221</v>
      </c>
      <c r="Y449" s="35" t="s">
        <v>3811</v>
      </c>
      <c r="Z449" s="35" t="s">
        <v>4742</v>
      </c>
    </row>
    <row r="450" spans="1:26" ht="15" customHeight="1">
      <c r="A450" s="35" t="s">
        <v>1300</v>
      </c>
      <c r="B450" s="35" t="s">
        <v>3764</v>
      </c>
      <c r="C450" s="35" t="s">
        <v>4743</v>
      </c>
      <c r="D450" s="35">
        <f>IFERROR(IF($A450="HDC",IF(VLOOKUP($C450,hdc!$B$2:$F$1600,2,FALSE())="","",VLOOKUP($C450,hdc!$B$2:$F$1600,2,FALSE())),IF($A450="NAUTICS",IF(VLOOKUP($C450,nautics!$B$2:$F$1200,2,FALSE())="","",VLOOKUP($C450,nautics!$B$2:$F$1200,2,FALSE())),IF($A450="ST",IF(VLOOKUP($C450,st!$B$2:$F$400,2,FALSE())="","",VLOOKUP($C450,st!$B$2:$F$400,2,FALSE())),""))),"")</f>
        <v>1</v>
      </c>
      <c r="E450" s="35">
        <f>IFERROR(IF($A450="HDC",IF(VLOOKUP($C450,hdc!$B$2:$F$1600,3,FALSE())="","",VLOOKUP($C450,hdc!$B$2:$F$1600,3,FALSE())),IF($A450="NAUTICS",IF(VLOOKUP($C450,nautics!$B$2:$F$1200,3,FALSE())="","",VLOOKUP($C450,nautics!$B$2:$F$1200,3,FALSE())),IF($A450="ST",IF(VLOOKUP($C450,st!$B$2:$F$400,3,FALSE())="","",VLOOKUP($C450,st!$B$2:$F$400,3,FALSE())),""))),"")</f>
        <v>1</v>
      </c>
      <c r="F450" s="35">
        <f>IFERROR(IF($A450="HDC",IF(VLOOKUP($C450,hdc!$B$2:$F$1600,4,FALSE())="","",VLOOKUP($C450,hdc!$B$2:$F$1600,4,FALSE())),IF($A450="NAUTICS",IF(VLOOKUP($C450,nautics!$B$2:$F$1200,4,FALSE())="","",VLOOKUP($C450,nautics!$B$2:$F$1200,4,FALSE())),IF($A450="ST",IF(VLOOKUP($C450,st!$B$2:$F$400,4,FALSE())="","",VLOOKUP($C450,st!$B$2:$F$400,4,FALSE())),""))),"")</f>
        <v>1</v>
      </c>
      <c r="G450" s="35" t="str">
        <f>IFERROR(IF($A450="HDC",IF(VLOOKUP($C450,hdc!$B$2:$F$1600,5,FALSE())="","",VLOOKUP($C450,hdc!$B$2:$F$1600,5,FALSE())),IF($A450="NAUTICS",IF(VLOOKUP($C450,nautics!$B$2:$F$1200,5,FALSE())="","",VLOOKUP($C450,nautics!$B$2:$F$1200,5,FALSE())),IF($A450="ST",IF(VLOOKUP($C450,st!$B$2:$F$400,5,FALSE())="","",VLOOKUP($C450,st!$B$2:$F$400,5,FALSE())),""))),"")</f>
        <v/>
      </c>
      <c r="H450" s="35" t="s">
        <v>167</v>
      </c>
      <c r="I450" s="35" t="s">
        <v>31</v>
      </c>
      <c r="J450" s="35" t="s">
        <v>4744</v>
      </c>
      <c r="K450" s="35">
        <f t="shared" si="1"/>
        <v>22</v>
      </c>
      <c r="L450" s="35" t="s">
        <v>340</v>
      </c>
      <c r="M450" s="35" t="s">
        <v>341</v>
      </c>
      <c r="N450" s="35" t="s">
        <v>43</v>
      </c>
      <c r="O450" s="35" t="s">
        <v>45</v>
      </c>
      <c r="P450" s="35" t="s">
        <v>3806</v>
      </c>
      <c r="Q450" s="35" t="s">
        <v>3807</v>
      </c>
      <c r="R450" s="35" t="s">
        <v>52</v>
      </c>
      <c r="S450" s="35" t="s">
        <v>716</v>
      </c>
      <c r="T450" s="35" t="s">
        <v>718</v>
      </c>
      <c r="U450" s="35" t="s">
        <v>4746</v>
      </c>
      <c r="W450" s="35" t="s">
        <v>57</v>
      </c>
      <c r="X450" s="35" t="s">
        <v>59</v>
      </c>
      <c r="Y450" s="35" t="s">
        <v>345</v>
      </c>
      <c r="Z450" s="35" t="s">
        <v>3811</v>
      </c>
    </row>
    <row r="451" spans="1:26" ht="15" customHeight="1">
      <c r="A451" s="35" t="s">
        <v>1300</v>
      </c>
      <c r="B451" s="35" t="s">
        <v>3764</v>
      </c>
      <c r="C451" s="35" t="s">
        <v>4748</v>
      </c>
      <c r="D451" s="35">
        <f>IFERROR(IF($A451="HDC",IF(VLOOKUP($C451,hdc!$B$2:$F$1600,2,FALSE())="","",VLOOKUP($C451,hdc!$B$2:$F$1600,2,FALSE())),IF($A451="NAUTICS",IF(VLOOKUP($C451,nautics!$B$2:$F$1200,2,FALSE())="","",VLOOKUP($C451,nautics!$B$2:$F$1200,2,FALSE())),IF($A451="ST",IF(VLOOKUP($C451,st!$B$2:$F$400,2,FALSE())="","",VLOOKUP($C451,st!$B$2:$F$400,2,FALSE())),""))),"")</f>
        <v>1</v>
      </c>
      <c r="E451" s="35">
        <f>IFERROR(IF($A451="HDC",IF(VLOOKUP($C451,hdc!$B$2:$F$1600,3,FALSE())="","",VLOOKUP($C451,hdc!$B$2:$F$1600,3,FALSE())),IF($A451="NAUTICS",IF(VLOOKUP($C451,nautics!$B$2:$F$1200,3,FALSE())="","",VLOOKUP($C451,nautics!$B$2:$F$1200,3,FALSE())),IF($A451="ST",IF(VLOOKUP($C451,st!$B$2:$F$400,3,FALSE())="","",VLOOKUP($C451,st!$B$2:$F$400,3,FALSE())),""))),"")</f>
        <v>1</v>
      </c>
      <c r="F451" s="35">
        <f>IFERROR(IF($A451="HDC",IF(VLOOKUP($C451,hdc!$B$2:$F$1600,4,FALSE())="","",VLOOKUP($C451,hdc!$B$2:$F$1600,4,FALSE())),IF($A451="NAUTICS",IF(VLOOKUP($C451,nautics!$B$2:$F$1200,4,FALSE())="","",VLOOKUP($C451,nautics!$B$2:$F$1200,4,FALSE())),IF($A451="ST",IF(VLOOKUP($C451,st!$B$2:$F$400,4,FALSE())="","",VLOOKUP($C451,st!$B$2:$F$400,4,FALSE())),""))),"")</f>
        <v>1</v>
      </c>
      <c r="G451" s="35" t="str">
        <f>IFERROR(IF($A451="HDC",IF(VLOOKUP($C451,hdc!$B$2:$F$1600,5,FALSE())="","",VLOOKUP($C451,hdc!$B$2:$F$1600,5,FALSE())),IF($A451="NAUTICS",IF(VLOOKUP($C451,nautics!$B$2:$F$1200,5,FALSE())="","",VLOOKUP($C451,nautics!$B$2:$F$1200,5,FALSE())),IF($A451="ST",IF(VLOOKUP($C451,st!$B$2:$F$400,5,FALSE())="","",VLOOKUP($C451,st!$B$2:$F$400,5,FALSE())),""))),"")</f>
        <v/>
      </c>
      <c r="H451" s="35" t="s">
        <v>167</v>
      </c>
      <c r="I451" s="35" t="s">
        <v>31</v>
      </c>
      <c r="J451" s="35" t="s">
        <v>4749</v>
      </c>
      <c r="K451" s="35">
        <f t="shared" si="1"/>
        <v>28</v>
      </c>
      <c r="L451" s="35" t="s">
        <v>3806</v>
      </c>
      <c r="M451" s="35" t="s">
        <v>3807</v>
      </c>
      <c r="N451" s="35" t="s">
        <v>716</v>
      </c>
      <c r="O451" s="35" t="s">
        <v>718</v>
      </c>
      <c r="P451" s="35" t="s">
        <v>4751</v>
      </c>
      <c r="Q451" s="35" t="s">
        <v>4753</v>
      </c>
      <c r="R451" s="35" t="s">
        <v>52</v>
      </c>
      <c r="S451" s="35" t="s">
        <v>53</v>
      </c>
      <c r="T451" s="35" t="s">
        <v>55</v>
      </c>
      <c r="U451" s="35" t="s">
        <v>4755</v>
      </c>
      <c r="W451" s="35" t="s">
        <v>57</v>
      </c>
      <c r="X451" s="35" t="s">
        <v>59</v>
      </c>
      <c r="Y451" s="35" t="s">
        <v>3811</v>
      </c>
      <c r="Z451" s="35" t="s">
        <v>863</v>
      </c>
    </row>
    <row r="452" spans="1:26" ht="15" customHeight="1">
      <c r="A452" s="35" t="s">
        <v>1300</v>
      </c>
      <c r="B452" s="35" t="s">
        <v>3764</v>
      </c>
      <c r="C452" s="35" t="s">
        <v>4757</v>
      </c>
      <c r="D452" s="35">
        <f>IFERROR(IF($A452="HDC",IF(VLOOKUP($C452,hdc!$B$2:$F$1600,2,FALSE())="","",VLOOKUP($C452,hdc!$B$2:$F$1600,2,FALSE())),IF($A452="NAUTICS",IF(VLOOKUP($C452,nautics!$B$2:$F$1200,2,FALSE())="","",VLOOKUP($C452,nautics!$B$2:$F$1200,2,FALSE())),IF($A452="ST",IF(VLOOKUP($C452,st!$B$2:$F$400,2,FALSE())="","",VLOOKUP($C452,st!$B$2:$F$400,2,FALSE())),""))),"")</f>
        <v>1</v>
      </c>
      <c r="E452" s="35">
        <f>IFERROR(IF($A452="HDC",IF(VLOOKUP($C452,hdc!$B$2:$F$1600,3,FALSE())="","",VLOOKUP($C452,hdc!$B$2:$F$1600,3,FALSE())),IF($A452="NAUTICS",IF(VLOOKUP($C452,nautics!$B$2:$F$1200,3,FALSE())="","",VLOOKUP($C452,nautics!$B$2:$F$1200,3,FALSE())),IF($A452="ST",IF(VLOOKUP($C452,st!$B$2:$F$400,3,FALSE())="","",VLOOKUP($C452,st!$B$2:$F$400,3,FALSE())),""))),"")</f>
        <v>1</v>
      </c>
      <c r="F452" s="35">
        <f>IFERROR(IF($A452="HDC",IF(VLOOKUP($C452,hdc!$B$2:$F$1600,4,FALSE())="","",VLOOKUP($C452,hdc!$B$2:$F$1600,4,FALSE())),IF($A452="NAUTICS",IF(VLOOKUP($C452,nautics!$B$2:$F$1200,4,FALSE())="","",VLOOKUP($C452,nautics!$B$2:$F$1200,4,FALSE())),IF($A452="ST",IF(VLOOKUP($C452,st!$B$2:$F$400,4,FALSE())="","",VLOOKUP($C452,st!$B$2:$F$400,4,FALSE())),""))),"")</f>
        <v>1</v>
      </c>
      <c r="G452" s="35" t="str">
        <f>IFERROR(IF($A452="HDC",IF(VLOOKUP($C452,hdc!$B$2:$F$1600,5,FALSE())="","",VLOOKUP($C452,hdc!$B$2:$F$1600,5,FALSE())),IF($A452="NAUTICS",IF(VLOOKUP($C452,nautics!$B$2:$F$1200,5,FALSE())="","",VLOOKUP($C452,nautics!$B$2:$F$1200,5,FALSE())),IF($A452="ST",IF(VLOOKUP($C452,st!$B$2:$F$400,5,FALSE())="","",VLOOKUP($C452,st!$B$2:$F$400,5,FALSE())),""))),"")</f>
        <v/>
      </c>
      <c r="H452" s="35" t="s">
        <v>167</v>
      </c>
      <c r="I452" s="35" t="s">
        <v>31</v>
      </c>
      <c r="J452" s="35" t="s">
        <v>3779</v>
      </c>
      <c r="K452" s="35">
        <f t="shared" si="1"/>
        <v>28</v>
      </c>
      <c r="L452" s="35" t="s">
        <v>3806</v>
      </c>
      <c r="M452" s="35" t="s">
        <v>3807</v>
      </c>
      <c r="N452" s="35" t="s">
        <v>716</v>
      </c>
      <c r="O452" s="35" t="s">
        <v>718</v>
      </c>
      <c r="P452" s="35" t="s">
        <v>4760</v>
      </c>
      <c r="Q452" s="35" t="s">
        <v>4761</v>
      </c>
      <c r="R452" s="35" t="s">
        <v>152</v>
      </c>
      <c r="S452" s="35" t="s">
        <v>53</v>
      </c>
      <c r="T452" s="35" t="s">
        <v>55</v>
      </c>
      <c r="U452" s="35" t="s">
        <v>4764</v>
      </c>
      <c r="W452" s="35" t="s">
        <v>57</v>
      </c>
      <c r="X452" s="35" t="s">
        <v>59</v>
      </c>
      <c r="Y452" s="35" t="s">
        <v>3811</v>
      </c>
      <c r="Z452" s="35" t="s">
        <v>4767</v>
      </c>
    </row>
    <row r="453" spans="1:26" ht="15" customHeight="1">
      <c r="A453" s="35" t="s">
        <v>1300</v>
      </c>
      <c r="B453" s="35" t="s">
        <v>3764</v>
      </c>
      <c r="C453" s="35" t="s">
        <v>4768</v>
      </c>
      <c r="D453" s="35">
        <f>IFERROR(IF($A453="HDC",IF(VLOOKUP($C453,hdc!$B$2:$F$1600,2,FALSE())="","",VLOOKUP($C453,hdc!$B$2:$F$1600,2,FALSE())),IF($A453="NAUTICS",IF(VLOOKUP($C453,nautics!$B$2:$F$1200,2,FALSE())="","",VLOOKUP($C453,nautics!$B$2:$F$1200,2,FALSE())),IF($A453="ST",IF(VLOOKUP($C453,st!$B$2:$F$400,2,FALSE())="","",VLOOKUP($C453,st!$B$2:$F$400,2,FALSE())),""))),"")</f>
        <v>1</v>
      </c>
      <c r="E453" s="35">
        <f>IFERROR(IF($A453="HDC",IF(VLOOKUP($C453,hdc!$B$2:$F$1600,3,FALSE())="","",VLOOKUP($C453,hdc!$B$2:$F$1600,3,FALSE())),IF($A453="NAUTICS",IF(VLOOKUP($C453,nautics!$B$2:$F$1200,3,FALSE())="","",VLOOKUP($C453,nautics!$B$2:$F$1200,3,FALSE())),IF($A453="ST",IF(VLOOKUP($C453,st!$B$2:$F$400,3,FALSE())="","",VLOOKUP($C453,st!$B$2:$F$400,3,FALSE())),""))),"")</f>
        <v>1</v>
      </c>
      <c r="F453" s="35">
        <f>IFERROR(IF($A453="HDC",IF(VLOOKUP($C453,hdc!$B$2:$F$1600,4,FALSE())="","",VLOOKUP($C453,hdc!$B$2:$F$1600,4,FALSE())),IF($A453="NAUTICS",IF(VLOOKUP($C453,nautics!$B$2:$F$1200,4,FALSE())="","",VLOOKUP($C453,nautics!$B$2:$F$1200,4,FALSE())),IF($A453="ST",IF(VLOOKUP($C453,st!$B$2:$F$400,4,FALSE())="","",VLOOKUP($C453,st!$B$2:$F$400,4,FALSE())),""))),"")</f>
        <v>1</v>
      </c>
      <c r="G453" s="35" t="str">
        <f>IFERROR(IF($A453="HDC",IF(VLOOKUP($C453,hdc!$B$2:$F$1600,5,FALSE())="","",VLOOKUP($C453,hdc!$B$2:$F$1600,5,FALSE())),IF($A453="NAUTICS",IF(VLOOKUP($C453,nautics!$B$2:$F$1200,5,FALSE())="","",VLOOKUP($C453,nautics!$B$2:$F$1200,5,FALSE())),IF($A453="ST",IF(VLOOKUP($C453,st!$B$2:$F$400,5,FALSE())="","",VLOOKUP($C453,st!$B$2:$F$400,5,FALSE())),""))),"")</f>
        <v/>
      </c>
      <c r="H453" s="35" t="s">
        <v>167</v>
      </c>
      <c r="I453" s="35" t="s">
        <v>31</v>
      </c>
      <c r="J453" s="35" t="s">
        <v>4771</v>
      </c>
      <c r="K453" s="35">
        <f t="shared" si="1"/>
        <v>29</v>
      </c>
      <c r="L453" s="35" t="s">
        <v>3806</v>
      </c>
      <c r="M453" s="35" t="s">
        <v>3807</v>
      </c>
      <c r="N453" s="35" t="s">
        <v>716</v>
      </c>
      <c r="O453" s="35" t="s">
        <v>718</v>
      </c>
      <c r="P453" s="35" t="s">
        <v>4774</v>
      </c>
      <c r="Q453" s="35" t="s">
        <v>4775</v>
      </c>
      <c r="R453" s="35" t="s">
        <v>310</v>
      </c>
      <c r="S453" s="35" t="s">
        <v>53</v>
      </c>
      <c r="T453" s="35" t="s">
        <v>55</v>
      </c>
      <c r="U453" s="35" t="s">
        <v>4777</v>
      </c>
      <c r="W453" s="35" t="s">
        <v>57</v>
      </c>
      <c r="X453" s="35" t="s">
        <v>59</v>
      </c>
      <c r="Y453" s="35" t="s">
        <v>3811</v>
      </c>
      <c r="Z453" s="35" t="s">
        <v>1585</v>
      </c>
    </row>
    <row r="454" spans="1:26" ht="15" customHeight="1">
      <c r="A454" s="35" t="s">
        <v>1300</v>
      </c>
      <c r="B454" s="35" t="s">
        <v>3764</v>
      </c>
      <c r="C454" s="35" t="s">
        <v>4778</v>
      </c>
      <c r="D454" s="35">
        <f>IFERROR(IF($A454="HDC",IF(VLOOKUP($C454,hdc!$B$2:$F$1600,2,FALSE())="","",VLOOKUP($C454,hdc!$B$2:$F$1600,2,FALSE())),IF($A454="NAUTICS",IF(VLOOKUP($C454,nautics!$B$2:$F$1200,2,FALSE())="","",VLOOKUP($C454,nautics!$B$2:$F$1200,2,FALSE())),IF($A454="ST",IF(VLOOKUP($C454,st!$B$2:$F$400,2,FALSE())="","",VLOOKUP($C454,st!$B$2:$F$400,2,FALSE())),""))),"")</f>
        <v>1</v>
      </c>
      <c r="E454" s="35">
        <f>IFERROR(IF($A454="HDC",IF(VLOOKUP($C454,hdc!$B$2:$F$1600,3,FALSE())="","",VLOOKUP($C454,hdc!$B$2:$F$1600,3,FALSE())),IF($A454="NAUTICS",IF(VLOOKUP($C454,nautics!$B$2:$F$1200,3,FALSE())="","",VLOOKUP($C454,nautics!$B$2:$F$1200,3,FALSE())),IF($A454="ST",IF(VLOOKUP($C454,st!$B$2:$F$400,3,FALSE())="","",VLOOKUP($C454,st!$B$2:$F$400,3,FALSE())),""))),"")</f>
        <v>1</v>
      </c>
      <c r="F454" s="35">
        <f>IFERROR(IF($A454="HDC",IF(VLOOKUP($C454,hdc!$B$2:$F$1600,4,FALSE())="","",VLOOKUP($C454,hdc!$B$2:$F$1600,4,FALSE())),IF($A454="NAUTICS",IF(VLOOKUP($C454,nautics!$B$2:$F$1200,4,FALSE())="","",VLOOKUP($C454,nautics!$B$2:$F$1200,4,FALSE())),IF($A454="ST",IF(VLOOKUP($C454,st!$B$2:$F$400,4,FALSE())="","",VLOOKUP($C454,st!$B$2:$F$400,4,FALSE())),""))),"")</f>
        <v>1</v>
      </c>
      <c r="G454" s="35" t="str">
        <f>IFERROR(IF($A454="HDC",IF(VLOOKUP($C454,hdc!$B$2:$F$1600,5,FALSE())="","",VLOOKUP($C454,hdc!$B$2:$F$1600,5,FALSE())),IF($A454="NAUTICS",IF(VLOOKUP($C454,nautics!$B$2:$F$1200,5,FALSE())="","",VLOOKUP($C454,nautics!$B$2:$F$1200,5,FALSE())),IF($A454="ST",IF(VLOOKUP($C454,st!$B$2:$F$400,5,FALSE())="","",VLOOKUP($C454,st!$B$2:$F$400,5,FALSE())),""))),"")</f>
        <v/>
      </c>
      <c r="H454" s="35" t="s">
        <v>167</v>
      </c>
      <c r="I454" s="35" t="s">
        <v>31</v>
      </c>
      <c r="J454" s="35" t="s">
        <v>4780</v>
      </c>
      <c r="K454" s="35">
        <f t="shared" si="1"/>
        <v>34</v>
      </c>
      <c r="L454" s="35" t="s">
        <v>3806</v>
      </c>
      <c r="M454" s="35" t="s">
        <v>3807</v>
      </c>
      <c r="N454" s="35" t="s">
        <v>716</v>
      </c>
      <c r="O454" s="35" t="s">
        <v>718</v>
      </c>
      <c r="P454" s="35" t="s">
        <v>4782</v>
      </c>
      <c r="Q454" s="35" t="s">
        <v>4783</v>
      </c>
      <c r="R454" s="35" t="s">
        <v>1336</v>
      </c>
      <c r="S454" s="35" t="s">
        <v>53</v>
      </c>
      <c r="T454" s="35" t="s">
        <v>55</v>
      </c>
      <c r="U454" s="35" t="s">
        <v>4786</v>
      </c>
      <c r="W454" s="35" t="s">
        <v>57</v>
      </c>
      <c r="X454" s="35" t="s">
        <v>59</v>
      </c>
      <c r="Y454" s="35" t="s">
        <v>3811</v>
      </c>
      <c r="Z454" s="35" t="s">
        <v>1292</v>
      </c>
    </row>
    <row r="455" spans="1:26" ht="15" customHeight="1">
      <c r="A455" s="35" t="s">
        <v>1300</v>
      </c>
      <c r="B455" s="35" t="s">
        <v>3764</v>
      </c>
      <c r="C455" s="35" t="s">
        <v>4788</v>
      </c>
      <c r="D455" s="35">
        <f>IFERROR(IF($A455="HDC",IF(VLOOKUP($C455,hdc!$B$2:$F$1600,2,FALSE())="","",VLOOKUP($C455,hdc!$B$2:$F$1600,2,FALSE())),IF($A455="NAUTICS",IF(VLOOKUP($C455,nautics!$B$2:$F$1200,2,FALSE())="","",VLOOKUP($C455,nautics!$B$2:$F$1200,2,FALSE())),IF($A455="ST",IF(VLOOKUP($C455,st!$B$2:$F$400,2,FALSE())="","",VLOOKUP($C455,st!$B$2:$F$400,2,FALSE())),""))),"")</f>
        <v>1</v>
      </c>
      <c r="E455" s="35">
        <f>IFERROR(IF($A455="HDC",IF(VLOOKUP($C455,hdc!$B$2:$F$1600,3,FALSE())="","",VLOOKUP($C455,hdc!$B$2:$F$1600,3,FALSE())),IF($A455="NAUTICS",IF(VLOOKUP($C455,nautics!$B$2:$F$1200,3,FALSE())="","",VLOOKUP($C455,nautics!$B$2:$F$1200,3,FALSE())),IF($A455="ST",IF(VLOOKUP($C455,st!$B$2:$F$400,3,FALSE())="","",VLOOKUP($C455,st!$B$2:$F$400,3,FALSE())),""))),"")</f>
        <v>1</v>
      </c>
      <c r="F455" s="35">
        <f>IFERROR(IF($A455="HDC",IF(VLOOKUP($C455,hdc!$B$2:$F$1600,4,FALSE())="","",VLOOKUP($C455,hdc!$B$2:$F$1600,4,FALSE())),IF($A455="NAUTICS",IF(VLOOKUP($C455,nautics!$B$2:$F$1200,4,FALSE())="","",VLOOKUP($C455,nautics!$B$2:$F$1200,4,FALSE())),IF($A455="ST",IF(VLOOKUP($C455,st!$B$2:$F$400,4,FALSE())="","",VLOOKUP($C455,st!$B$2:$F$400,4,FALSE())),""))),"")</f>
        <v>1</v>
      </c>
      <c r="G455" s="35" t="str">
        <f>IFERROR(IF($A455="HDC",IF(VLOOKUP($C455,hdc!$B$2:$F$1600,5,FALSE())="","",VLOOKUP($C455,hdc!$B$2:$F$1600,5,FALSE())),IF($A455="NAUTICS",IF(VLOOKUP($C455,nautics!$B$2:$F$1200,5,FALSE())="","",VLOOKUP($C455,nautics!$B$2:$F$1200,5,FALSE())),IF($A455="ST",IF(VLOOKUP($C455,st!$B$2:$F$400,5,FALSE())="","",VLOOKUP($C455,st!$B$2:$F$400,5,FALSE())),""))),"")</f>
        <v/>
      </c>
      <c r="H455" s="35" t="s">
        <v>167</v>
      </c>
      <c r="I455" s="35" t="s">
        <v>31</v>
      </c>
      <c r="J455" s="35" t="s">
        <v>4734</v>
      </c>
      <c r="K455" s="35">
        <f t="shared" si="1"/>
        <v>18</v>
      </c>
      <c r="L455" s="35" t="s">
        <v>3806</v>
      </c>
      <c r="M455" s="35" t="s">
        <v>3807</v>
      </c>
      <c r="N455" s="35" t="s">
        <v>716</v>
      </c>
      <c r="O455" s="35" t="s">
        <v>718</v>
      </c>
      <c r="P455" s="35" t="s">
        <v>4792</v>
      </c>
      <c r="Q455" s="35" t="s">
        <v>4793</v>
      </c>
      <c r="R455" s="35" t="s">
        <v>152</v>
      </c>
      <c r="S455" s="35" t="s">
        <v>53</v>
      </c>
      <c r="T455" s="35" t="s">
        <v>55</v>
      </c>
      <c r="U455" s="35" t="s">
        <v>4739</v>
      </c>
      <c r="W455" s="35" t="s">
        <v>57</v>
      </c>
      <c r="X455" s="35" t="s">
        <v>59</v>
      </c>
      <c r="Y455" s="35" t="s">
        <v>3811</v>
      </c>
      <c r="Z455" s="35" t="s">
        <v>4742</v>
      </c>
    </row>
    <row r="456" spans="1:26" ht="15" customHeight="1">
      <c r="A456" s="35" t="s">
        <v>1300</v>
      </c>
      <c r="B456" s="35" t="s">
        <v>3764</v>
      </c>
      <c r="C456" s="35" t="s">
        <v>4794</v>
      </c>
      <c r="D456" s="35">
        <f>IFERROR(IF($A456="HDC",IF(VLOOKUP($C456,hdc!$B$2:$F$1600,2,FALSE())="","",VLOOKUP($C456,hdc!$B$2:$F$1600,2,FALSE())),IF($A456="NAUTICS",IF(VLOOKUP($C456,nautics!$B$2:$F$1200,2,FALSE())="","",VLOOKUP($C456,nautics!$B$2:$F$1200,2,FALSE())),IF($A456="ST",IF(VLOOKUP($C456,st!$B$2:$F$400,2,FALSE())="","",VLOOKUP($C456,st!$B$2:$F$400,2,FALSE())),""))),"")</f>
        <v>1</v>
      </c>
      <c r="E456" s="35">
        <f>IFERROR(IF($A456="HDC",IF(VLOOKUP($C456,hdc!$B$2:$F$1600,3,FALSE())="","",VLOOKUP($C456,hdc!$B$2:$F$1600,3,FALSE())),IF($A456="NAUTICS",IF(VLOOKUP($C456,nautics!$B$2:$F$1200,3,FALSE())="","",VLOOKUP($C456,nautics!$B$2:$F$1200,3,FALSE())),IF($A456="ST",IF(VLOOKUP($C456,st!$B$2:$F$400,3,FALSE())="","",VLOOKUP($C456,st!$B$2:$F$400,3,FALSE())),""))),"")</f>
        <v>1</v>
      </c>
      <c r="F456" s="35">
        <f>IFERROR(IF($A456="HDC",IF(VLOOKUP($C456,hdc!$B$2:$F$1600,4,FALSE())="","",VLOOKUP($C456,hdc!$B$2:$F$1600,4,FALSE())),IF($A456="NAUTICS",IF(VLOOKUP($C456,nautics!$B$2:$F$1200,4,FALSE())="","",VLOOKUP($C456,nautics!$B$2:$F$1200,4,FALSE())),IF($A456="ST",IF(VLOOKUP($C456,st!$B$2:$F$400,4,FALSE())="","",VLOOKUP($C456,st!$B$2:$F$400,4,FALSE())),""))),"")</f>
        <v>1</v>
      </c>
      <c r="G456" s="35" t="str">
        <f>IFERROR(IF($A456="HDC",IF(VLOOKUP($C456,hdc!$B$2:$F$1600,5,FALSE())="","",VLOOKUP($C456,hdc!$B$2:$F$1600,5,FALSE())),IF($A456="NAUTICS",IF(VLOOKUP($C456,nautics!$B$2:$F$1200,5,FALSE())="","",VLOOKUP($C456,nautics!$B$2:$F$1200,5,FALSE())),IF($A456="ST",IF(VLOOKUP($C456,st!$B$2:$F$400,5,FALSE())="","",VLOOKUP($C456,st!$B$2:$F$400,5,FALSE())),""))),"")</f>
        <v/>
      </c>
      <c r="H456" s="35" t="s">
        <v>996</v>
      </c>
      <c r="I456" s="35" t="s">
        <v>31</v>
      </c>
      <c r="J456" s="35" t="s">
        <v>4795</v>
      </c>
      <c r="K456" s="35">
        <f t="shared" si="1"/>
        <v>27</v>
      </c>
      <c r="L456" s="35" t="s">
        <v>3806</v>
      </c>
      <c r="M456" s="35" t="s">
        <v>3807</v>
      </c>
      <c r="N456" s="35" t="s">
        <v>716</v>
      </c>
      <c r="O456" s="35" t="s">
        <v>718</v>
      </c>
      <c r="P456" s="35" t="s">
        <v>4797</v>
      </c>
      <c r="Q456" s="35" t="s">
        <v>4798</v>
      </c>
      <c r="R456" s="35" t="s">
        <v>52</v>
      </c>
      <c r="S456" s="35" t="s">
        <v>53</v>
      </c>
      <c r="T456" s="35" t="s">
        <v>55</v>
      </c>
      <c r="U456" s="35" t="s">
        <v>4786</v>
      </c>
      <c r="W456" s="35" t="s">
        <v>57</v>
      </c>
      <c r="X456" s="35" t="s">
        <v>59</v>
      </c>
      <c r="Y456" s="35" t="s">
        <v>3811</v>
      </c>
      <c r="Z456" s="35" t="s">
        <v>1292</v>
      </c>
    </row>
    <row r="457" spans="1:26" ht="15" customHeight="1">
      <c r="A457" s="35" t="s">
        <v>1300</v>
      </c>
      <c r="B457" s="35" t="s">
        <v>3764</v>
      </c>
      <c r="C457" s="35" t="s">
        <v>4799</v>
      </c>
      <c r="D457" s="35">
        <f>IFERROR(IF($A457="HDC",IF(VLOOKUP($C457,hdc!$B$2:$F$1600,2,FALSE())="","",VLOOKUP($C457,hdc!$B$2:$F$1600,2,FALSE())),IF($A457="NAUTICS",IF(VLOOKUP($C457,nautics!$B$2:$F$1200,2,FALSE())="","",VLOOKUP($C457,nautics!$B$2:$F$1200,2,FALSE())),IF($A457="ST",IF(VLOOKUP($C457,st!$B$2:$F$400,2,FALSE())="","",VLOOKUP($C457,st!$B$2:$F$400,2,FALSE())),""))),"")</f>
        <v>1</v>
      </c>
      <c r="E457" s="35">
        <f>IFERROR(IF($A457="HDC",IF(VLOOKUP($C457,hdc!$B$2:$F$1600,3,FALSE())="","",VLOOKUP($C457,hdc!$B$2:$F$1600,3,FALSE())),IF($A457="NAUTICS",IF(VLOOKUP($C457,nautics!$B$2:$F$1200,3,FALSE())="","",VLOOKUP($C457,nautics!$B$2:$F$1200,3,FALSE())),IF($A457="ST",IF(VLOOKUP($C457,st!$B$2:$F$400,3,FALSE())="","",VLOOKUP($C457,st!$B$2:$F$400,3,FALSE())),""))),"")</f>
        <v>1</v>
      </c>
      <c r="F457" s="35" t="str">
        <f>IFERROR(IF($A457="HDC",IF(VLOOKUP($C457,hdc!$B$2:$F$1600,4,FALSE())="","",VLOOKUP($C457,hdc!$B$2:$F$1600,4,FALSE())),IF($A457="NAUTICS",IF(VLOOKUP($C457,nautics!$B$2:$F$1200,4,FALSE())="","",VLOOKUP($C457,nautics!$B$2:$F$1200,4,FALSE())),IF($A457="ST",IF(VLOOKUP($C457,st!$B$2:$F$400,4,FALSE())="","",VLOOKUP($C457,st!$B$2:$F$400,4,FALSE())),""))),"")</f>
        <v/>
      </c>
      <c r="G457" s="35" t="str">
        <f>IFERROR(IF($A457="HDC",IF(VLOOKUP($C457,hdc!$B$2:$F$1600,5,FALSE())="","",VLOOKUP($C457,hdc!$B$2:$F$1600,5,FALSE())),IF($A457="NAUTICS",IF(VLOOKUP($C457,nautics!$B$2:$F$1200,5,FALSE())="","",VLOOKUP($C457,nautics!$B$2:$F$1200,5,FALSE())),IF($A457="ST",IF(VLOOKUP($C457,st!$B$2:$F$400,5,FALSE())="","",VLOOKUP($C457,st!$B$2:$F$400,5,FALSE())),""))),"")</f>
        <v/>
      </c>
      <c r="H457" s="35" t="s">
        <v>996</v>
      </c>
      <c r="I457" s="35" t="s">
        <v>31</v>
      </c>
      <c r="J457" s="35" t="s">
        <v>4800</v>
      </c>
      <c r="K457" s="35">
        <f t="shared" si="1"/>
        <v>14</v>
      </c>
      <c r="L457" s="35" t="s">
        <v>4797</v>
      </c>
      <c r="M457" s="35" t="s">
        <v>4798</v>
      </c>
      <c r="N457" s="35" t="s">
        <v>53</v>
      </c>
      <c r="O457" s="35" t="s">
        <v>55</v>
      </c>
      <c r="P457" s="35" t="s">
        <v>4802</v>
      </c>
      <c r="Q457" s="35" t="s">
        <v>4803</v>
      </c>
      <c r="R457" s="35" t="s">
        <v>152</v>
      </c>
      <c r="S457" s="35" t="s">
        <v>53</v>
      </c>
      <c r="T457" s="35" t="s">
        <v>55</v>
      </c>
      <c r="U457" s="35" t="s">
        <v>4805</v>
      </c>
      <c r="W457" s="35" t="s">
        <v>78</v>
      </c>
      <c r="X457" s="35" t="s">
        <v>59</v>
      </c>
      <c r="Y457" s="35" t="s">
        <v>1292</v>
      </c>
      <c r="Z457" s="35" t="s">
        <v>4767</v>
      </c>
    </row>
    <row r="458" spans="1:26" ht="15" customHeight="1">
      <c r="A458" s="35" t="s">
        <v>1300</v>
      </c>
      <c r="B458" s="35" t="s">
        <v>3764</v>
      </c>
      <c r="C458" s="35" t="s">
        <v>4808</v>
      </c>
      <c r="D458" s="35" t="str">
        <f>IFERROR(IF($A458="HDC",IF(VLOOKUP($C458,hdc!$B$2:$F$1600,2,FALSE())="","",VLOOKUP($C458,hdc!$B$2:$F$1600,2,FALSE())),IF($A458="NAUTICS",IF(VLOOKUP($C458,nautics!$B$2:$F$1200,2,FALSE())="","",VLOOKUP($C458,nautics!$B$2:$F$1200,2,FALSE())),IF($A458="ST",IF(VLOOKUP($C458,st!$B$2:$F$400,2,FALSE())="","",VLOOKUP($C458,st!$B$2:$F$400,2,FALSE())),""))),"")</f>
        <v/>
      </c>
      <c r="E458" s="35" t="str">
        <f>IFERROR(IF($A458="HDC",IF(VLOOKUP($C458,hdc!$B$2:$F$1600,3,FALSE())="","",VLOOKUP($C458,hdc!$B$2:$F$1600,3,FALSE())),IF($A458="NAUTICS",IF(VLOOKUP($C458,nautics!$B$2:$F$1200,3,FALSE())="","",VLOOKUP($C458,nautics!$B$2:$F$1200,3,FALSE())),IF($A458="ST",IF(VLOOKUP($C458,st!$B$2:$F$400,3,FALSE())="","",VLOOKUP($C458,st!$B$2:$F$400,3,FALSE())),""))),"")</f>
        <v/>
      </c>
      <c r="F458" s="35" t="str">
        <f>IFERROR(IF($A458="HDC",IF(VLOOKUP($C458,hdc!$B$2:$F$1600,4,FALSE())="","",VLOOKUP($C458,hdc!$B$2:$F$1600,4,FALSE())),IF($A458="NAUTICS",IF(VLOOKUP($C458,nautics!$B$2:$F$1200,4,FALSE())="","",VLOOKUP($C458,nautics!$B$2:$F$1200,4,FALSE())),IF($A458="ST",IF(VLOOKUP($C458,st!$B$2:$F$400,4,FALSE())="","",VLOOKUP($C458,st!$B$2:$F$400,4,FALSE())),""))),"")</f>
        <v/>
      </c>
      <c r="G458" s="35" t="str">
        <f>IFERROR(IF($A458="HDC",IF(VLOOKUP($C458,hdc!$B$2:$F$1600,5,FALSE())="","",VLOOKUP($C458,hdc!$B$2:$F$1600,5,FALSE())),IF($A458="NAUTICS",IF(VLOOKUP($C458,nautics!$B$2:$F$1200,5,FALSE())="","",VLOOKUP($C458,nautics!$B$2:$F$1200,5,FALSE())),IF($A458="ST",IF(VLOOKUP($C458,st!$B$2:$F$400,5,FALSE())="","",VLOOKUP($C458,st!$B$2:$F$400,5,FALSE())),""))),"")</f>
        <v/>
      </c>
      <c r="H458" s="35" t="s">
        <v>996</v>
      </c>
      <c r="I458" s="35" t="s">
        <v>31</v>
      </c>
      <c r="J458" s="35" t="s">
        <v>2571</v>
      </c>
      <c r="K458" s="35">
        <f t="shared" si="1"/>
        <v>2</v>
      </c>
      <c r="L458" s="35" t="s">
        <v>4797</v>
      </c>
      <c r="M458" s="35" t="s">
        <v>4798</v>
      </c>
      <c r="N458" s="35" t="s">
        <v>53</v>
      </c>
      <c r="O458" s="35" t="s">
        <v>55</v>
      </c>
      <c r="P458" s="35" t="s">
        <v>4812</v>
      </c>
      <c r="Q458" s="35" t="s">
        <v>4813</v>
      </c>
      <c r="R458" s="35" t="s">
        <v>247</v>
      </c>
      <c r="S458" s="35" t="s">
        <v>53</v>
      </c>
      <c r="T458" s="35" t="s">
        <v>55</v>
      </c>
      <c r="U458" s="35" t="s">
        <v>89</v>
      </c>
      <c r="W458" s="35" t="s">
        <v>78</v>
      </c>
      <c r="X458" s="35" t="s">
        <v>59</v>
      </c>
      <c r="Y458" s="35" t="s">
        <v>89</v>
      </c>
      <c r="Z458" s="35" t="s">
        <v>89</v>
      </c>
    </row>
    <row r="459" spans="1:26" ht="15" customHeight="1">
      <c r="A459" s="35" t="s">
        <v>1300</v>
      </c>
      <c r="B459" s="35" t="s">
        <v>3764</v>
      </c>
      <c r="C459" s="35" t="s">
        <v>4814</v>
      </c>
      <c r="D459" s="35">
        <f>IFERROR(IF($A459="HDC",IF(VLOOKUP($C459,hdc!$B$2:$F$1600,2,FALSE())="","",VLOOKUP($C459,hdc!$B$2:$F$1600,2,FALSE())),IF($A459="NAUTICS",IF(VLOOKUP($C459,nautics!$B$2:$F$1200,2,FALSE())="","",VLOOKUP($C459,nautics!$B$2:$F$1200,2,FALSE())),IF($A459="ST",IF(VLOOKUP($C459,st!$B$2:$F$400,2,FALSE())="","",VLOOKUP($C459,st!$B$2:$F$400,2,FALSE())),""))),"")</f>
        <v>1</v>
      </c>
      <c r="E459" s="35">
        <f>IFERROR(IF($A459="HDC",IF(VLOOKUP($C459,hdc!$B$2:$F$1600,3,FALSE())="","",VLOOKUP($C459,hdc!$B$2:$F$1600,3,FALSE())),IF($A459="NAUTICS",IF(VLOOKUP($C459,nautics!$B$2:$F$1200,3,FALSE())="","",VLOOKUP($C459,nautics!$B$2:$F$1200,3,FALSE())),IF($A459="ST",IF(VLOOKUP($C459,st!$B$2:$F$400,3,FALSE())="","",VLOOKUP($C459,st!$B$2:$F$400,3,FALSE())),""))),"")</f>
        <v>1</v>
      </c>
      <c r="F459" s="35" t="str">
        <f>IFERROR(IF($A459="HDC",IF(VLOOKUP($C459,hdc!$B$2:$F$1600,4,FALSE())="","",VLOOKUP($C459,hdc!$B$2:$F$1600,4,FALSE())),IF($A459="NAUTICS",IF(VLOOKUP($C459,nautics!$B$2:$F$1200,4,FALSE())="","",VLOOKUP($C459,nautics!$B$2:$F$1200,4,FALSE())),IF($A459="ST",IF(VLOOKUP($C459,st!$B$2:$F$400,4,FALSE())="","",VLOOKUP($C459,st!$B$2:$F$400,4,FALSE())),""))),"")</f>
        <v/>
      </c>
      <c r="G459" s="35" t="str">
        <f>IFERROR(IF($A459="HDC",IF(VLOOKUP($C459,hdc!$B$2:$F$1600,5,FALSE())="","",VLOOKUP($C459,hdc!$B$2:$F$1600,5,FALSE())),IF($A459="NAUTICS",IF(VLOOKUP($C459,nautics!$B$2:$F$1200,5,FALSE())="","",VLOOKUP($C459,nautics!$B$2:$F$1200,5,FALSE())),IF($A459="ST",IF(VLOOKUP($C459,st!$B$2:$F$400,5,FALSE())="","",VLOOKUP($C459,st!$B$2:$F$400,5,FALSE())),""))),"")</f>
        <v/>
      </c>
      <c r="H459" s="35" t="s">
        <v>996</v>
      </c>
      <c r="I459" s="35" t="s">
        <v>31</v>
      </c>
      <c r="J459" s="35" t="s">
        <v>339</v>
      </c>
      <c r="K459" s="35">
        <f t="shared" si="1"/>
        <v>14</v>
      </c>
      <c r="L459" s="35" t="s">
        <v>4802</v>
      </c>
      <c r="M459" s="35" t="s">
        <v>4803</v>
      </c>
      <c r="N459" s="35" t="s">
        <v>53</v>
      </c>
      <c r="O459" s="35" t="s">
        <v>55</v>
      </c>
      <c r="P459" s="35" t="s">
        <v>4816</v>
      </c>
      <c r="Q459" s="35" t="s">
        <v>4817</v>
      </c>
      <c r="R459" s="35" t="s">
        <v>310</v>
      </c>
      <c r="S459" s="35" t="s">
        <v>53</v>
      </c>
      <c r="T459" s="35" t="s">
        <v>55</v>
      </c>
      <c r="U459" s="35" t="s">
        <v>4819</v>
      </c>
      <c r="W459" s="35" t="s">
        <v>78</v>
      </c>
      <c r="X459" s="35" t="s">
        <v>59</v>
      </c>
      <c r="Y459" s="35" t="s">
        <v>4767</v>
      </c>
      <c r="Z459" s="35" t="s">
        <v>1585</v>
      </c>
    </row>
    <row r="460" spans="1:26" ht="15" customHeight="1">
      <c r="A460" s="35" t="s">
        <v>1300</v>
      </c>
      <c r="B460" s="35" t="s">
        <v>3764</v>
      </c>
      <c r="C460" s="35" t="s">
        <v>4820</v>
      </c>
      <c r="D460" s="35" t="str">
        <f>IFERROR(IF($A460="HDC",IF(VLOOKUP($C460,hdc!$B$2:$F$1600,2,FALSE())="","",VLOOKUP($C460,hdc!$B$2:$F$1600,2,FALSE())),IF($A460="NAUTICS",IF(VLOOKUP($C460,nautics!$B$2:$F$1200,2,FALSE())="","",VLOOKUP($C460,nautics!$B$2:$F$1200,2,FALSE())),IF($A460="ST",IF(VLOOKUP($C460,st!$B$2:$F$400,2,FALSE())="","",VLOOKUP($C460,st!$B$2:$F$400,2,FALSE())),""))),"")</f>
        <v/>
      </c>
      <c r="E460" s="35" t="str">
        <f>IFERROR(IF($A460="HDC",IF(VLOOKUP($C460,hdc!$B$2:$F$1600,3,FALSE())="","",VLOOKUP($C460,hdc!$B$2:$F$1600,3,FALSE())),IF($A460="NAUTICS",IF(VLOOKUP($C460,nautics!$B$2:$F$1200,3,FALSE())="","",VLOOKUP($C460,nautics!$B$2:$F$1200,3,FALSE())),IF($A460="ST",IF(VLOOKUP($C460,st!$B$2:$F$400,3,FALSE())="","",VLOOKUP($C460,st!$B$2:$F$400,3,FALSE())),""))),"")</f>
        <v/>
      </c>
      <c r="F460" s="35" t="str">
        <f>IFERROR(IF($A460="HDC",IF(VLOOKUP($C460,hdc!$B$2:$F$1600,4,FALSE())="","",VLOOKUP($C460,hdc!$B$2:$F$1600,4,FALSE())),IF($A460="NAUTICS",IF(VLOOKUP($C460,nautics!$B$2:$F$1200,4,FALSE())="","",VLOOKUP($C460,nautics!$B$2:$F$1200,4,FALSE())),IF($A460="ST",IF(VLOOKUP($C460,st!$B$2:$F$400,4,FALSE())="","",VLOOKUP($C460,st!$B$2:$F$400,4,FALSE())),""))),"")</f>
        <v/>
      </c>
      <c r="G460" s="35" t="str">
        <f>IFERROR(IF($A460="HDC",IF(VLOOKUP($C460,hdc!$B$2:$F$1600,5,FALSE())="","",VLOOKUP($C460,hdc!$B$2:$F$1600,5,FALSE())),IF($A460="NAUTICS",IF(VLOOKUP($C460,nautics!$B$2:$F$1200,5,FALSE())="","",VLOOKUP($C460,nautics!$B$2:$F$1200,5,FALSE())),IF($A460="ST",IF(VLOOKUP($C460,st!$B$2:$F$400,5,FALSE())="","",VLOOKUP($C460,st!$B$2:$F$400,5,FALSE())),""))),"")</f>
        <v/>
      </c>
      <c r="H460" s="35" t="s">
        <v>996</v>
      </c>
      <c r="I460" s="35" t="s">
        <v>31</v>
      </c>
      <c r="J460" s="35" t="s">
        <v>2571</v>
      </c>
      <c r="K460" s="35">
        <f t="shared" si="1"/>
        <v>2</v>
      </c>
      <c r="L460" s="35" t="s">
        <v>4802</v>
      </c>
      <c r="M460" s="35" t="s">
        <v>4803</v>
      </c>
      <c r="N460" s="35" t="s">
        <v>53</v>
      </c>
      <c r="O460" s="35" t="s">
        <v>55</v>
      </c>
      <c r="P460" s="35" t="s">
        <v>4823</v>
      </c>
      <c r="Q460" s="35" t="s">
        <v>4824</v>
      </c>
      <c r="R460" s="35" t="s">
        <v>247</v>
      </c>
      <c r="S460" s="35" t="s">
        <v>53</v>
      </c>
      <c r="T460" s="35" t="s">
        <v>55</v>
      </c>
      <c r="U460" s="35" t="s">
        <v>89</v>
      </c>
      <c r="W460" s="35" t="s">
        <v>78</v>
      </c>
      <c r="X460" s="35" t="s">
        <v>59</v>
      </c>
      <c r="Y460" s="35" t="s">
        <v>89</v>
      </c>
      <c r="Z460" s="35" t="s">
        <v>89</v>
      </c>
    </row>
    <row r="461" spans="1:26" ht="15" customHeight="1">
      <c r="A461" s="35" t="s">
        <v>1300</v>
      </c>
      <c r="B461" s="35" t="s">
        <v>3764</v>
      </c>
      <c r="C461" s="35" t="s">
        <v>4828</v>
      </c>
      <c r="D461" s="35">
        <f>IFERROR(IF($A461="HDC",IF(VLOOKUP($C461,hdc!$B$2:$F$1600,2,FALSE())="","",VLOOKUP($C461,hdc!$B$2:$F$1600,2,FALSE())),IF($A461="NAUTICS",IF(VLOOKUP($C461,nautics!$B$2:$F$1200,2,FALSE())="","",VLOOKUP($C461,nautics!$B$2:$F$1200,2,FALSE())),IF($A461="ST",IF(VLOOKUP($C461,st!$B$2:$F$400,2,FALSE())="","",VLOOKUP($C461,st!$B$2:$F$400,2,FALSE())),""))),"")</f>
        <v>1</v>
      </c>
      <c r="E461" s="35">
        <f>IFERROR(IF($A461="HDC",IF(VLOOKUP($C461,hdc!$B$2:$F$1600,3,FALSE())="","",VLOOKUP($C461,hdc!$B$2:$F$1600,3,FALSE())),IF($A461="NAUTICS",IF(VLOOKUP($C461,nautics!$B$2:$F$1200,3,FALSE())="","",VLOOKUP($C461,nautics!$B$2:$F$1200,3,FALSE())),IF($A461="ST",IF(VLOOKUP($C461,st!$B$2:$F$400,3,FALSE())="","",VLOOKUP($C461,st!$B$2:$F$400,3,FALSE())),""))),"")</f>
        <v>1</v>
      </c>
      <c r="F461" s="35" t="str">
        <f>IFERROR(IF($A461="HDC",IF(VLOOKUP($C461,hdc!$B$2:$F$1600,4,FALSE())="","",VLOOKUP($C461,hdc!$B$2:$F$1600,4,FALSE())),IF($A461="NAUTICS",IF(VLOOKUP($C461,nautics!$B$2:$F$1200,4,FALSE())="","",VLOOKUP($C461,nautics!$B$2:$F$1200,4,FALSE())),IF($A461="ST",IF(VLOOKUP($C461,st!$B$2:$F$400,4,FALSE())="","",VLOOKUP($C461,st!$B$2:$F$400,4,FALSE())),""))),"")</f>
        <v/>
      </c>
      <c r="G461" s="35" t="str">
        <f>IFERROR(IF($A461="HDC",IF(VLOOKUP($C461,hdc!$B$2:$F$1600,5,FALSE())="","",VLOOKUP($C461,hdc!$B$2:$F$1600,5,FALSE())),IF($A461="NAUTICS",IF(VLOOKUP($C461,nautics!$B$2:$F$1200,5,FALSE())="","",VLOOKUP($C461,nautics!$B$2:$F$1200,5,FALSE())),IF($A461="ST",IF(VLOOKUP($C461,st!$B$2:$F$400,5,FALSE())="","",VLOOKUP($C461,st!$B$2:$F$400,5,FALSE())),""))),"")</f>
        <v/>
      </c>
      <c r="H461" s="35" t="s">
        <v>996</v>
      </c>
      <c r="I461" s="35" t="s">
        <v>31</v>
      </c>
      <c r="J461" s="35" t="s">
        <v>4830</v>
      </c>
      <c r="K461" s="35">
        <f t="shared" si="1"/>
        <v>28</v>
      </c>
      <c r="L461" s="35" t="s">
        <v>4816</v>
      </c>
      <c r="M461" s="35" t="s">
        <v>4817</v>
      </c>
      <c r="N461" s="35" t="s">
        <v>53</v>
      </c>
      <c r="O461" s="35" t="s">
        <v>55</v>
      </c>
      <c r="P461" s="35" t="s">
        <v>4831</v>
      </c>
      <c r="Q461" s="35" t="s">
        <v>4832</v>
      </c>
      <c r="R461" s="35" t="s">
        <v>1336</v>
      </c>
      <c r="S461" s="35" t="s">
        <v>53</v>
      </c>
      <c r="T461" s="35" t="s">
        <v>55</v>
      </c>
      <c r="U461" s="35" t="s">
        <v>4833</v>
      </c>
      <c r="W461" s="35" t="s">
        <v>78</v>
      </c>
      <c r="X461" s="35" t="s">
        <v>59</v>
      </c>
      <c r="Y461" s="35" t="s">
        <v>1585</v>
      </c>
      <c r="Z461" s="35" t="s">
        <v>2267</v>
      </c>
    </row>
    <row r="462" spans="1:26" ht="15" customHeight="1">
      <c r="A462" s="35" t="s">
        <v>1300</v>
      </c>
      <c r="B462" s="35" t="s">
        <v>3764</v>
      </c>
      <c r="C462" s="35" t="s">
        <v>4834</v>
      </c>
      <c r="D462" s="35" t="str">
        <f>IFERROR(IF($A462="HDC",IF(VLOOKUP($C462,hdc!$B$2:$F$1600,2,FALSE())="","",VLOOKUP($C462,hdc!$B$2:$F$1600,2,FALSE())),IF($A462="NAUTICS",IF(VLOOKUP($C462,nautics!$B$2:$F$1200,2,FALSE())="","",VLOOKUP($C462,nautics!$B$2:$F$1200,2,FALSE())),IF($A462="ST",IF(VLOOKUP($C462,st!$B$2:$F$400,2,FALSE())="","",VLOOKUP($C462,st!$B$2:$F$400,2,FALSE())),""))),"")</f>
        <v/>
      </c>
      <c r="E462" s="35" t="str">
        <f>IFERROR(IF($A462="HDC",IF(VLOOKUP($C462,hdc!$B$2:$F$1600,3,FALSE())="","",VLOOKUP($C462,hdc!$B$2:$F$1600,3,FALSE())),IF($A462="NAUTICS",IF(VLOOKUP($C462,nautics!$B$2:$F$1200,3,FALSE())="","",VLOOKUP($C462,nautics!$B$2:$F$1200,3,FALSE())),IF($A462="ST",IF(VLOOKUP($C462,st!$B$2:$F$400,3,FALSE())="","",VLOOKUP($C462,st!$B$2:$F$400,3,FALSE())),""))),"")</f>
        <v/>
      </c>
      <c r="F462" s="35" t="str">
        <f>IFERROR(IF($A462="HDC",IF(VLOOKUP($C462,hdc!$B$2:$F$1600,4,FALSE())="","",VLOOKUP($C462,hdc!$B$2:$F$1600,4,FALSE())),IF($A462="NAUTICS",IF(VLOOKUP($C462,nautics!$B$2:$F$1200,4,FALSE())="","",VLOOKUP($C462,nautics!$B$2:$F$1200,4,FALSE())),IF($A462="ST",IF(VLOOKUP($C462,st!$B$2:$F$400,4,FALSE())="","",VLOOKUP($C462,st!$B$2:$F$400,4,FALSE())),""))),"")</f>
        <v/>
      </c>
      <c r="G462" s="35" t="str">
        <f>IFERROR(IF($A462="HDC",IF(VLOOKUP($C462,hdc!$B$2:$F$1600,5,FALSE())="","",VLOOKUP($C462,hdc!$B$2:$F$1600,5,FALSE())),IF($A462="NAUTICS",IF(VLOOKUP($C462,nautics!$B$2:$F$1200,5,FALSE())="","",VLOOKUP($C462,nautics!$B$2:$F$1200,5,FALSE())),IF($A462="ST",IF(VLOOKUP($C462,st!$B$2:$F$400,5,FALSE())="","",VLOOKUP($C462,st!$B$2:$F$400,5,FALSE())),""))),"")</f>
        <v/>
      </c>
      <c r="H462" s="35" t="s">
        <v>996</v>
      </c>
      <c r="I462" s="35" t="s">
        <v>31</v>
      </c>
      <c r="J462" s="35" t="s">
        <v>2571</v>
      </c>
      <c r="K462" s="35">
        <f t="shared" si="1"/>
        <v>2</v>
      </c>
      <c r="L462" s="35" t="s">
        <v>4816</v>
      </c>
      <c r="M462" s="35" t="s">
        <v>4817</v>
      </c>
      <c r="N462" s="35" t="s">
        <v>53</v>
      </c>
      <c r="O462" s="35" t="s">
        <v>55</v>
      </c>
      <c r="P462" s="35" t="s">
        <v>4837</v>
      </c>
      <c r="Q462" s="35" t="s">
        <v>4838</v>
      </c>
      <c r="R462" s="35" t="s">
        <v>310</v>
      </c>
      <c r="S462" s="35" t="s">
        <v>53</v>
      </c>
      <c r="T462" s="35" t="s">
        <v>55</v>
      </c>
      <c r="U462" s="35" t="s">
        <v>89</v>
      </c>
      <c r="W462" s="35" t="s">
        <v>78</v>
      </c>
      <c r="X462" s="35" t="s">
        <v>59</v>
      </c>
      <c r="Y462" s="35" t="s">
        <v>89</v>
      </c>
      <c r="Z462" s="35" t="s">
        <v>89</v>
      </c>
    </row>
    <row r="463" spans="1:26" ht="15" customHeight="1">
      <c r="A463" s="35" t="s">
        <v>1300</v>
      </c>
      <c r="B463" s="35" t="s">
        <v>3764</v>
      </c>
      <c r="C463" s="35" t="s">
        <v>4842</v>
      </c>
      <c r="D463" s="35" t="str">
        <f>IFERROR(IF($A463="HDC",IF(VLOOKUP($C463,hdc!$B$2:$F$1600,2,FALSE())="","",VLOOKUP($C463,hdc!$B$2:$F$1600,2,FALSE())),IF($A463="NAUTICS",IF(VLOOKUP($C463,nautics!$B$2:$F$1200,2,FALSE())="","",VLOOKUP($C463,nautics!$B$2:$F$1200,2,FALSE())),IF($A463="ST",IF(VLOOKUP($C463,st!$B$2:$F$400,2,FALSE())="","",VLOOKUP($C463,st!$B$2:$F$400,2,FALSE())),""))),"")</f>
        <v/>
      </c>
      <c r="E463" s="35" t="str">
        <f>IFERROR(IF($A463="HDC",IF(VLOOKUP($C463,hdc!$B$2:$F$1600,3,FALSE())="","",VLOOKUP($C463,hdc!$B$2:$F$1600,3,FALSE())),IF($A463="NAUTICS",IF(VLOOKUP($C463,nautics!$B$2:$F$1200,3,FALSE())="","",VLOOKUP($C463,nautics!$B$2:$F$1200,3,FALSE())),IF($A463="ST",IF(VLOOKUP($C463,st!$B$2:$F$400,3,FALSE())="","",VLOOKUP($C463,st!$B$2:$F$400,3,FALSE())),""))),"")</f>
        <v/>
      </c>
      <c r="F463" s="35" t="str">
        <f>IFERROR(IF($A463="HDC",IF(VLOOKUP($C463,hdc!$B$2:$F$1600,4,FALSE())="","",VLOOKUP($C463,hdc!$B$2:$F$1600,4,FALSE())),IF($A463="NAUTICS",IF(VLOOKUP($C463,nautics!$B$2:$F$1200,4,FALSE())="","",VLOOKUP($C463,nautics!$B$2:$F$1200,4,FALSE())),IF($A463="ST",IF(VLOOKUP($C463,st!$B$2:$F$400,4,FALSE())="","",VLOOKUP($C463,st!$B$2:$F$400,4,FALSE())),""))),"")</f>
        <v/>
      </c>
      <c r="G463" s="35" t="str">
        <f>IFERROR(IF($A463="HDC",IF(VLOOKUP($C463,hdc!$B$2:$F$1600,5,FALSE())="","",VLOOKUP($C463,hdc!$B$2:$F$1600,5,FALSE())),IF($A463="NAUTICS",IF(VLOOKUP($C463,nautics!$B$2:$F$1200,5,FALSE())="","",VLOOKUP($C463,nautics!$B$2:$F$1200,5,FALSE())),IF($A463="ST",IF(VLOOKUP($C463,st!$B$2:$F$400,5,FALSE())="","",VLOOKUP($C463,st!$B$2:$F$400,5,FALSE())),""))),"")</f>
        <v/>
      </c>
      <c r="H463" s="35" t="s">
        <v>996</v>
      </c>
      <c r="I463" s="35" t="s">
        <v>31</v>
      </c>
      <c r="J463" s="35" t="s">
        <v>2571</v>
      </c>
      <c r="K463" s="35">
        <f t="shared" si="1"/>
        <v>2</v>
      </c>
      <c r="L463" s="35" t="s">
        <v>4831</v>
      </c>
      <c r="M463" s="35" t="s">
        <v>4832</v>
      </c>
      <c r="N463" s="35" t="s">
        <v>53</v>
      </c>
      <c r="O463" s="35" t="s">
        <v>55</v>
      </c>
      <c r="P463" s="35" t="s">
        <v>4845</v>
      </c>
      <c r="Q463" s="35" t="s">
        <v>4846</v>
      </c>
      <c r="R463" s="35" t="s">
        <v>247</v>
      </c>
      <c r="S463" s="35" t="s">
        <v>53</v>
      </c>
      <c r="T463" s="35" t="s">
        <v>55</v>
      </c>
      <c r="U463" s="35" t="s">
        <v>89</v>
      </c>
      <c r="W463" s="35" t="s">
        <v>78</v>
      </c>
      <c r="X463" s="35" t="s">
        <v>59</v>
      </c>
      <c r="Y463" s="35" t="s">
        <v>89</v>
      </c>
      <c r="Z463" s="35" t="s">
        <v>89</v>
      </c>
    </row>
    <row r="464" spans="1:26" ht="15" customHeight="1">
      <c r="A464" s="35" t="s">
        <v>1300</v>
      </c>
      <c r="B464" s="35" t="s">
        <v>3764</v>
      </c>
      <c r="C464" s="35" t="s">
        <v>4847</v>
      </c>
      <c r="D464" s="35">
        <f>IFERROR(IF($A464="HDC",IF(VLOOKUP($C464,hdc!$B$2:$F$1600,2,FALSE())="","",VLOOKUP($C464,hdc!$B$2:$F$1600,2,FALSE())),IF($A464="NAUTICS",IF(VLOOKUP($C464,nautics!$B$2:$F$1200,2,FALSE())="","",VLOOKUP($C464,nautics!$B$2:$F$1200,2,FALSE())),IF($A464="ST",IF(VLOOKUP($C464,st!$B$2:$F$400,2,FALSE())="","",VLOOKUP($C464,st!$B$2:$F$400,2,FALSE())),""))),"")</f>
        <v>1</v>
      </c>
      <c r="E464" s="35">
        <f>IFERROR(IF($A464="HDC",IF(VLOOKUP($C464,hdc!$B$2:$F$1600,3,FALSE())="","",VLOOKUP($C464,hdc!$B$2:$F$1600,3,FALSE())),IF($A464="NAUTICS",IF(VLOOKUP($C464,nautics!$B$2:$F$1200,3,FALSE())="","",VLOOKUP($C464,nautics!$B$2:$F$1200,3,FALSE())),IF($A464="ST",IF(VLOOKUP($C464,st!$B$2:$F$400,3,FALSE())="","",VLOOKUP($C464,st!$B$2:$F$400,3,FALSE())),""))),"")</f>
        <v>1</v>
      </c>
      <c r="F464" s="35">
        <f>IFERROR(IF($A464="HDC",IF(VLOOKUP($C464,hdc!$B$2:$F$1600,4,FALSE())="","",VLOOKUP($C464,hdc!$B$2:$F$1600,4,FALSE())),IF($A464="NAUTICS",IF(VLOOKUP($C464,nautics!$B$2:$F$1200,4,FALSE())="","",VLOOKUP($C464,nautics!$B$2:$F$1200,4,FALSE())),IF($A464="ST",IF(VLOOKUP($C464,st!$B$2:$F$400,4,FALSE())="","",VLOOKUP($C464,st!$B$2:$F$400,4,FALSE())),""))),"")</f>
        <v>2</v>
      </c>
      <c r="G464" s="35" t="str">
        <f>IFERROR(IF($A464="HDC",IF(VLOOKUP($C464,hdc!$B$2:$F$1600,5,FALSE())="","",VLOOKUP($C464,hdc!$B$2:$F$1600,5,FALSE())),IF($A464="NAUTICS",IF(VLOOKUP($C464,nautics!$B$2:$F$1200,5,FALSE())="","",VLOOKUP($C464,nautics!$B$2:$F$1200,5,FALSE())),IF($A464="ST",IF(VLOOKUP($C464,st!$B$2:$F$400,5,FALSE())="","",VLOOKUP($C464,st!$B$2:$F$400,5,FALSE())),""))),"")</f>
        <v/>
      </c>
      <c r="H464" s="35" t="s">
        <v>996</v>
      </c>
      <c r="I464" s="35" t="s">
        <v>31</v>
      </c>
      <c r="J464" s="35" t="s">
        <v>4706</v>
      </c>
      <c r="K464" s="35">
        <f t="shared" si="1"/>
        <v>22</v>
      </c>
      <c r="L464" s="35" t="s">
        <v>95</v>
      </c>
      <c r="M464" s="35" t="s">
        <v>96</v>
      </c>
      <c r="N464" s="35" t="s">
        <v>43</v>
      </c>
      <c r="O464" s="35" t="s">
        <v>45</v>
      </c>
      <c r="P464" s="35" t="s">
        <v>3818</v>
      </c>
      <c r="Q464" s="35" t="s">
        <v>3819</v>
      </c>
      <c r="R464" s="35" t="s">
        <v>52</v>
      </c>
      <c r="S464" s="35" t="s">
        <v>716</v>
      </c>
      <c r="T464" s="35" t="s">
        <v>718</v>
      </c>
      <c r="U464" s="35" t="s">
        <v>4707</v>
      </c>
      <c r="W464" s="35" t="s">
        <v>57</v>
      </c>
      <c r="X464" s="35" t="s">
        <v>59</v>
      </c>
      <c r="Y464" s="35" t="s">
        <v>102</v>
      </c>
      <c r="Z464" s="35" t="s">
        <v>3811</v>
      </c>
    </row>
    <row r="465" spans="1:26" ht="15" customHeight="1">
      <c r="A465" s="35" t="s">
        <v>1300</v>
      </c>
      <c r="B465" s="35" t="s">
        <v>3764</v>
      </c>
      <c r="C465" s="35" t="s">
        <v>4849</v>
      </c>
      <c r="D465" s="35">
        <f>IFERROR(IF($A465="HDC",IF(VLOOKUP($C465,hdc!$B$2:$F$1600,2,FALSE())="","",VLOOKUP($C465,hdc!$B$2:$F$1600,2,FALSE())),IF($A465="NAUTICS",IF(VLOOKUP($C465,nautics!$B$2:$F$1200,2,FALSE())="","",VLOOKUP($C465,nautics!$B$2:$F$1200,2,FALSE())),IF($A465="ST",IF(VLOOKUP($C465,st!$B$2:$F$400,2,FALSE())="","",VLOOKUP($C465,st!$B$2:$F$400,2,FALSE())),""))),"")</f>
        <v>1</v>
      </c>
      <c r="E465" s="35">
        <f>IFERROR(IF($A465="HDC",IF(VLOOKUP($C465,hdc!$B$2:$F$1600,3,FALSE())="","",VLOOKUP($C465,hdc!$B$2:$F$1600,3,FALSE())),IF($A465="NAUTICS",IF(VLOOKUP($C465,nautics!$B$2:$F$1200,3,FALSE())="","",VLOOKUP($C465,nautics!$B$2:$F$1200,3,FALSE())),IF($A465="ST",IF(VLOOKUP($C465,st!$B$2:$F$400,3,FALSE())="","",VLOOKUP($C465,st!$B$2:$F$400,3,FALSE())),""))),"")</f>
        <v>1</v>
      </c>
      <c r="F465" s="35">
        <f>IFERROR(IF($A465="HDC",IF(VLOOKUP($C465,hdc!$B$2:$F$1600,4,FALSE())="","",VLOOKUP($C465,hdc!$B$2:$F$1600,4,FALSE())),IF($A465="NAUTICS",IF(VLOOKUP($C465,nautics!$B$2:$F$1200,4,FALSE())="","",VLOOKUP($C465,nautics!$B$2:$F$1200,4,FALSE())),IF($A465="ST",IF(VLOOKUP($C465,st!$B$2:$F$400,4,FALSE())="","",VLOOKUP($C465,st!$B$2:$F$400,4,FALSE())),""))),"")</f>
        <v>1</v>
      </c>
      <c r="G465" s="35" t="str">
        <f>IFERROR(IF($A465="HDC",IF(VLOOKUP($C465,hdc!$B$2:$F$1600,5,FALSE())="","",VLOOKUP($C465,hdc!$B$2:$F$1600,5,FALSE())),IF($A465="NAUTICS",IF(VLOOKUP($C465,nautics!$B$2:$F$1200,5,FALSE())="","",VLOOKUP($C465,nautics!$B$2:$F$1200,5,FALSE())),IF($A465="ST",IF(VLOOKUP($C465,st!$B$2:$F$400,5,FALSE())="","",VLOOKUP($C465,st!$B$2:$F$400,5,FALSE())),""))),"")</f>
        <v/>
      </c>
      <c r="H465" s="35" t="s">
        <v>996</v>
      </c>
      <c r="I465" s="35" t="s">
        <v>31</v>
      </c>
      <c r="J465" s="35" t="s">
        <v>4709</v>
      </c>
      <c r="K465" s="35">
        <f t="shared" si="1"/>
        <v>31</v>
      </c>
      <c r="L465" s="35" t="s">
        <v>169</v>
      </c>
      <c r="M465" s="35" t="s">
        <v>172</v>
      </c>
      <c r="N465" s="35" t="s">
        <v>174</v>
      </c>
      <c r="O465" s="35" t="s">
        <v>175</v>
      </c>
      <c r="P465" s="35" t="s">
        <v>3818</v>
      </c>
      <c r="Q465" s="35" t="s">
        <v>3819</v>
      </c>
      <c r="R465" s="35" t="s">
        <v>52</v>
      </c>
      <c r="S465" s="35" t="s">
        <v>716</v>
      </c>
      <c r="T465" s="35" t="s">
        <v>718</v>
      </c>
      <c r="U465" s="35" t="s">
        <v>4710</v>
      </c>
      <c r="W465" s="35" t="s">
        <v>57</v>
      </c>
      <c r="X465" s="35" t="s">
        <v>59</v>
      </c>
      <c r="Y465" s="35" t="s">
        <v>180</v>
      </c>
      <c r="Z465" s="35" t="s">
        <v>3811</v>
      </c>
    </row>
    <row r="466" spans="1:26" ht="15" customHeight="1">
      <c r="A466" s="35" t="s">
        <v>1300</v>
      </c>
      <c r="B466" s="35" t="s">
        <v>3764</v>
      </c>
      <c r="C466" s="35" t="s">
        <v>4855</v>
      </c>
      <c r="D466" s="35">
        <f>IFERROR(IF($A466="HDC",IF(VLOOKUP($C466,hdc!$B$2:$F$1600,2,FALSE())="","",VLOOKUP($C466,hdc!$B$2:$F$1600,2,FALSE())),IF($A466="NAUTICS",IF(VLOOKUP($C466,nautics!$B$2:$F$1200,2,FALSE())="","",VLOOKUP($C466,nautics!$B$2:$F$1200,2,FALSE())),IF($A466="ST",IF(VLOOKUP($C466,st!$B$2:$F$400,2,FALSE())="","",VLOOKUP($C466,st!$B$2:$F$400,2,FALSE())),""))),"")</f>
        <v>1</v>
      </c>
      <c r="E466" s="35">
        <f>IFERROR(IF($A466="HDC",IF(VLOOKUP($C466,hdc!$B$2:$F$1600,3,FALSE())="","",VLOOKUP($C466,hdc!$B$2:$F$1600,3,FALSE())),IF($A466="NAUTICS",IF(VLOOKUP($C466,nautics!$B$2:$F$1200,3,FALSE())="","",VLOOKUP($C466,nautics!$B$2:$F$1200,3,FALSE())),IF($A466="ST",IF(VLOOKUP($C466,st!$B$2:$F$400,3,FALSE())="","",VLOOKUP($C466,st!$B$2:$F$400,3,FALSE())),""))),"")</f>
        <v>1</v>
      </c>
      <c r="F466" s="35">
        <f>IFERROR(IF($A466="HDC",IF(VLOOKUP($C466,hdc!$B$2:$F$1600,4,FALSE())="","",VLOOKUP($C466,hdc!$B$2:$F$1600,4,FALSE())),IF($A466="NAUTICS",IF(VLOOKUP($C466,nautics!$B$2:$F$1200,4,FALSE())="","",VLOOKUP($C466,nautics!$B$2:$F$1200,4,FALSE())),IF($A466="ST",IF(VLOOKUP($C466,st!$B$2:$F$400,4,FALSE())="","",VLOOKUP($C466,st!$B$2:$F$400,4,FALSE())),""))),"")</f>
        <v>1</v>
      </c>
      <c r="G466" s="35" t="str">
        <f>IFERROR(IF($A466="HDC",IF(VLOOKUP($C466,hdc!$B$2:$F$1600,5,FALSE())="","",VLOOKUP($C466,hdc!$B$2:$F$1600,5,FALSE())),IF($A466="NAUTICS",IF(VLOOKUP($C466,nautics!$B$2:$F$1200,5,FALSE())="","",VLOOKUP($C466,nautics!$B$2:$F$1200,5,FALSE())),IF($A466="ST",IF(VLOOKUP($C466,st!$B$2:$F$400,5,FALSE())="","",VLOOKUP($C466,st!$B$2:$F$400,5,FALSE())),""))),"")</f>
        <v/>
      </c>
      <c r="H466" s="35" t="s">
        <v>167</v>
      </c>
      <c r="I466" s="35" t="s">
        <v>31</v>
      </c>
      <c r="J466" s="35" t="s">
        <v>4858</v>
      </c>
      <c r="K466" s="35">
        <f t="shared" si="1"/>
        <v>33</v>
      </c>
      <c r="L466" s="35" t="s">
        <v>3818</v>
      </c>
      <c r="M466" s="35" t="s">
        <v>3819</v>
      </c>
      <c r="N466" s="35" t="s">
        <v>716</v>
      </c>
      <c r="O466" s="35" t="s">
        <v>718</v>
      </c>
      <c r="P466" s="35" t="s">
        <v>4859</v>
      </c>
      <c r="Q466" s="35" t="s">
        <v>4860</v>
      </c>
      <c r="R466" s="35" t="s">
        <v>1071</v>
      </c>
      <c r="S466" s="35" t="s">
        <v>671</v>
      </c>
      <c r="T466" s="35" t="s">
        <v>672</v>
      </c>
      <c r="U466" s="35" t="s">
        <v>4861</v>
      </c>
      <c r="W466" s="35" t="s">
        <v>57</v>
      </c>
      <c r="X466" s="35" t="s">
        <v>59</v>
      </c>
      <c r="Y466" s="35" t="s">
        <v>3811</v>
      </c>
      <c r="Z466" s="35" t="s">
        <v>676</v>
      </c>
    </row>
    <row r="467" spans="1:26" ht="15" customHeight="1">
      <c r="A467" s="35" t="s">
        <v>1300</v>
      </c>
      <c r="B467" s="35" t="s">
        <v>3764</v>
      </c>
      <c r="C467" s="35" t="s">
        <v>4863</v>
      </c>
      <c r="D467" s="35">
        <f>IFERROR(IF($A467="HDC",IF(VLOOKUP($C467,hdc!$B$2:$F$1600,2,FALSE())="","",VLOOKUP($C467,hdc!$B$2:$F$1600,2,FALSE())),IF($A467="NAUTICS",IF(VLOOKUP($C467,nautics!$B$2:$F$1200,2,FALSE())="","",VLOOKUP($C467,nautics!$B$2:$F$1200,2,FALSE())),IF($A467="ST",IF(VLOOKUP($C467,st!$B$2:$F$400,2,FALSE())="","",VLOOKUP($C467,st!$B$2:$F$400,2,FALSE())),""))),"")</f>
        <v>1</v>
      </c>
      <c r="E467" s="35">
        <f>IFERROR(IF($A467="HDC",IF(VLOOKUP($C467,hdc!$B$2:$F$1600,3,FALSE())="","",VLOOKUP($C467,hdc!$B$2:$F$1600,3,FALSE())),IF($A467="NAUTICS",IF(VLOOKUP($C467,nautics!$B$2:$F$1200,3,FALSE())="","",VLOOKUP($C467,nautics!$B$2:$F$1200,3,FALSE())),IF($A467="ST",IF(VLOOKUP($C467,st!$B$2:$F$400,3,FALSE())="","",VLOOKUP($C467,st!$B$2:$F$400,3,FALSE())),""))),"")</f>
        <v>1</v>
      </c>
      <c r="F467" s="35">
        <f>IFERROR(IF($A467="HDC",IF(VLOOKUP($C467,hdc!$B$2:$F$1600,4,FALSE())="","",VLOOKUP($C467,hdc!$B$2:$F$1600,4,FALSE())),IF($A467="NAUTICS",IF(VLOOKUP($C467,nautics!$B$2:$F$1200,4,FALSE())="","",VLOOKUP($C467,nautics!$B$2:$F$1200,4,FALSE())),IF($A467="ST",IF(VLOOKUP($C467,st!$B$2:$F$400,4,FALSE())="","",VLOOKUP($C467,st!$B$2:$F$400,4,FALSE())),""))),"")</f>
        <v>1</v>
      </c>
      <c r="G467" s="35" t="str">
        <f>IFERROR(IF($A467="HDC",IF(VLOOKUP($C467,hdc!$B$2:$F$1600,5,FALSE())="","",VLOOKUP($C467,hdc!$B$2:$F$1600,5,FALSE())),IF($A467="NAUTICS",IF(VLOOKUP($C467,nautics!$B$2:$F$1200,5,FALSE())="","",VLOOKUP($C467,nautics!$B$2:$F$1200,5,FALSE())),IF($A467="ST",IF(VLOOKUP($C467,st!$B$2:$F$400,5,FALSE())="","",VLOOKUP($C467,st!$B$2:$F$400,5,FALSE())),""))),"")</f>
        <v/>
      </c>
      <c r="H467" s="35" t="s">
        <v>167</v>
      </c>
      <c r="I467" s="35" t="s">
        <v>31</v>
      </c>
      <c r="J467" s="35" t="s">
        <v>4858</v>
      </c>
      <c r="K467" s="35">
        <f t="shared" si="1"/>
        <v>33</v>
      </c>
      <c r="L467" s="35" t="s">
        <v>3818</v>
      </c>
      <c r="M467" s="35" t="s">
        <v>3819</v>
      </c>
      <c r="N467" s="35" t="s">
        <v>716</v>
      </c>
      <c r="O467" s="35" t="s">
        <v>718</v>
      </c>
      <c r="P467" s="35" t="s">
        <v>4865</v>
      </c>
      <c r="Q467" s="35" t="s">
        <v>4866</v>
      </c>
      <c r="R467" s="35" t="s">
        <v>1071</v>
      </c>
      <c r="S467" s="35" t="s">
        <v>671</v>
      </c>
      <c r="T467" s="35" t="s">
        <v>672</v>
      </c>
      <c r="U467" s="35" t="s">
        <v>4861</v>
      </c>
      <c r="W467" s="35" t="s">
        <v>57</v>
      </c>
      <c r="X467" s="35" t="s">
        <v>59</v>
      </c>
      <c r="Y467" s="35" t="s">
        <v>3811</v>
      </c>
      <c r="Z467" s="35" t="s">
        <v>676</v>
      </c>
    </row>
    <row r="468" spans="1:26" ht="15" customHeight="1">
      <c r="A468" s="35" t="s">
        <v>1300</v>
      </c>
      <c r="B468" s="35" t="s">
        <v>3764</v>
      </c>
      <c r="C468" s="35" t="s">
        <v>4867</v>
      </c>
      <c r="D468" s="35">
        <f>IFERROR(IF($A468="HDC",IF(VLOOKUP($C468,hdc!$B$2:$F$1600,2,FALSE())="","",VLOOKUP($C468,hdc!$B$2:$F$1600,2,FALSE())),IF($A468="NAUTICS",IF(VLOOKUP($C468,nautics!$B$2:$F$1200,2,FALSE())="","",VLOOKUP($C468,nautics!$B$2:$F$1200,2,FALSE())),IF($A468="ST",IF(VLOOKUP($C468,st!$B$2:$F$400,2,FALSE())="","",VLOOKUP($C468,st!$B$2:$F$400,2,FALSE())),""))),"")</f>
        <v>1</v>
      </c>
      <c r="E468" s="35">
        <f>IFERROR(IF($A468="HDC",IF(VLOOKUP($C468,hdc!$B$2:$F$1600,3,FALSE())="","",VLOOKUP($C468,hdc!$B$2:$F$1600,3,FALSE())),IF($A468="NAUTICS",IF(VLOOKUP($C468,nautics!$B$2:$F$1200,3,FALSE())="","",VLOOKUP($C468,nautics!$B$2:$F$1200,3,FALSE())),IF($A468="ST",IF(VLOOKUP($C468,st!$B$2:$F$400,3,FALSE())="","",VLOOKUP($C468,st!$B$2:$F$400,3,FALSE())),""))),"")</f>
        <v>1</v>
      </c>
      <c r="F468" s="35">
        <f>IFERROR(IF($A468="HDC",IF(VLOOKUP($C468,hdc!$B$2:$F$1600,4,FALSE())="","",VLOOKUP($C468,hdc!$B$2:$F$1600,4,FALSE())),IF($A468="NAUTICS",IF(VLOOKUP($C468,nautics!$B$2:$F$1200,4,FALSE())="","",VLOOKUP($C468,nautics!$B$2:$F$1200,4,FALSE())),IF($A468="ST",IF(VLOOKUP($C468,st!$B$2:$F$400,4,FALSE())="","",VLOOKUP($C468,st!$B$2:$F$400,4,FALSE())),""))),"")</f>
        <v>1</v>
      </c>
      <c r="G468" s="35" t="str">
        <f>IFERROR(IF($A468="HDC",IF(VLOOKUP($C468,hdc!$B$2:$F$1600,5,FALSE())="","",VLOOKUP($C468,hdc!$B$2:$F$1600,5,FALSE())),IF($A468="NAUTICS",IF(VLOOKUP($C468,nautics!$B$2:$F$1200,5,FALSE())="","",VLOOKUP($C468,nautics!$B$2:$F$1200,5,FALSE())),IF($A468="ST",IF(VLOOKUP($C468,st!$B$2:$F$400,5,FALSE())="","",VLOOKUP($C468,st!$B$2:$F$400,5,FALSE())),""))),"")</f>
        <v/>
      </c>
      <c r="H468" s="35" t="s">
        <v>167</v>
      </c>
      <c r="I468" s="35" t="s">
        <v>31</v>
      </c>
      <c r="J468" s="35" t="s">
        <v>4868</v>
      </c>
      <c r="K468" s="35">
        <f t="shared" si="1"/>
        <v>30</v>
      </c>
      <c r="L468" s="35" t="s">
        <v>318</v>
      </c>
      <c r="M468" s="35" t="s">
        <v>319</v>
      </c>
      <c r="N468" s="35" t="s">
        <v>174</v>
      </c>
      <c r="O468" s="35" t="s">
        <v>175</v>
      </c>
      <c r="P468" s="35" t="s">
        <v>3818</v>
      </c>
      <c r="Q468" s="35" t="s">
        <v>3819</v>
      </c>
      <c r="R468" s="35" t="s">
        <v>52</v>
      </c>
      <c r="S468" s="35" t="s">
        <v>716</v>
      </c>
      <c r="T468" s="35" t="s">
        <v>718</v>
      </c>
      <c r="U468" s="35" t="s">
        <v>4871</v>
      </c>
      <c r="W468" s="35" t="s">
        <v>57</v>
      </c>
      <c r="X468" s="35" t="s">
        <v>59</v>
      </c>
      <c r="Y468" s="35" t="s">
        <v>323</v>
      </c>
      <c r="Z468" s="35" t="s">
        <v>3811</v>
      </c>
    </row>
    <row r="469" spans="1:26" ht="15" customHeight="1">
      <c r="A469" s="35" t="s">
        <v>1300</v>
      </c>
      <c r="B469" s="35" t="s">
        <v>3764</v>
      </c>
      <c r="C469" s="35" t="s">
        <v>4873</v>
      </c>
      <c r="D469" s="35">
        <f>IFERROR(IF($A469="HDC",IF(VLOOKUP($C469,hdc!$B$2:$F$1600,2,FALSE())="","",VLOOKUP($C469,hdc!$B$2:$F$1600,2,FALSE())),IF($A469="NAUTICS",IF(VLOOKUP($C469,nautics!$B$2:$F$1200,2,FALSE())="","",VLOOKUP($C469,nautics!$B$2:$F$1200,2,FALSE())),IF($A469="ST",IF(VLOOKUP($C469,st!$B$2:$F$400,2,FALSE())="","",VLOOKUP($C469,st!$B$2:$F$400,2,FALSE())),""))),"")</f>
        <v>1</v>
      </c>
      <c r="E469" s="35">
        <f>IFERROR(IF($A469="HDC",IF(VLOOKUP($C469,hdc!$B$2:$F$1600,3,FALSE())="","",VLOOKUP($C469,hdc!$B$2:$F$1600,3,FALSE())),IF($A469="NAUTICS",IF(VLOOKUP($C469,nautics!$B$2:$F$1200,3,FALSE())="","",VLOOKUP($C469,nautics!$B$2:$F$1200,3,FALSE())),IF($A469="ST",IF(VLOOKUP($C469,st!$B$2:$F$400,3,FALSE())="","",VLOOKUP($C469,st!$B$2:$F$400,3,FALSE())),""))),"")</f>
        <v>1</v>
      </c>
      <c r="F469" s="35">
        <f>IFERROR(IF($A469="HDC",IF(VLOOKUP($C469,hdc!$B$2:$F$1600,4,FALSE())="","",VLOOKUP($C469,hdc!$B$2:$F$1600,4,FALSE())),IF($A469="NAUTICS",IF(VLOOKUP($C469,nautics!$B$2:$F$1200,4,FALSE())="","",VLOOKUP($C469,nautics!$B$2:$F$1200,4,FALSE())),IF($A469="ST",IF(VLOOKUP($C469,st!$B$2:$F$400,4,FALSE())="","",VLOOKUP($C469,st!$B$2:$F$400,4,FALSE())),""))),"")</f>
        <v>1</v>
      </c>
      <c r="G469" s="35" t="str">
        <f>IFERROR(IF($A469="HDC",IF(VLOOKUP($C469,hdc!$B$2:$F$1600,5,FALSE())="","",VLOOKUP($C469,hdc!$B$2:$F$1600,5,FALSE())),IF($A469="NAUTICS",IF(VLOOKUP($C469,nautics!$B$2:$F$1200,5,FALSE())="","",VLOOKUP($C469,nautics!$B$2:$F$1200,5,FALSE())),IF($A469="ST",IF(VLOOKUP($C469,st!$B$2:$F$400,5,FALSE())="","",VLOOKUP($C469,st!$B$2:$F$400,5,FALSE())),""))),"")</f>
        <v/>
      </c>
      <c r="H469" s="35" t="s">
        <v>167</v>
      </c>
      <c r="I469" s="35" t="s">
        <v>31</v>
      </c>
      <c r="J469" s="35" t="s">
        <v>4858</v>
      </c>
      <c r="K469" s="35">
        <f t="shared" si="1"/>
        <v>33</v>
      </c>
      <c r="L469" s="35" t="s">
        <v>3818</v>
      </c>
      <c r="M469" s="35" t="s">
        <v>3819</v>
      </c>
      <c r="N469" s="35" t="s">
        <v>716</v>
      </c>
      <c r="O469" s="35" t="s">
        <v>718</v>
      </c>
      <c r="P469" s="35" t="s">
        <v>4878</v>
      </c>
      <c r="Q469" s="35" t="s">
        <v>4753</v>
      </c>
      <c r="R469" s="35" t="s">
        <v>1071</v>
      </c>
      <c r="S469" s="35" t="s">
        <v>671</v>
      </c>
      <c r="T469" s="35" t="s">
        <v>672</v>
      </c>
      <c r="U469" s="35" t="s">
        <v>4861</v>
      </c>
      <c r="W469" s="35" t="s">
        <v>57</v>
      </c>
      <c r="X469" s="35" t="s">
        <v>59</v>
      </c>
      <c r="Y469" s="35" t="s">
        <v>3811</v>
      </c>
      <c r="Z469" s="35" t="s">
        <v>676</v>
      </c>
    </row>
    <row r="470" spans="1:26" ht="15" customHeight="1">
      <c r="A470" s="35" t="s">
        <v>1300</v>
      </c>
      <c r="B470" s="35" t="s">
        <v>3764</v>
      </c>
      <c r="C470" s="35" t="s">
        <v>4879</v>
      </c>
      <c r="D470" s="35">
        <f>IFERROR(IF($A470="HDC",IF(VLOOKUP($C470,hdc!$B$2:$F$1600,2,FALSE())="","",VLOOKUP($C470,hdc!$B$2:$F$1600,2,FALSE())),IF($A470="NAUTICS",IF(VLOOKUP($C470,nautics!$B$2:$F$1200,2,FALSE())="","",VLOOKUP($C470,nautics!$B$2:$F$1200,2,FALSE())),IF($A470="ST",IF(VLOOKUP($C470,st!$B$2:$F$400,2,FALSE())="","",VLOOKUP($C470,st!$B$2:$F$400,2,FALSE())),""))),"")</f>
        <v>1</v>
      </c>
      <c r="E470" s="35">
        <f>IFERROR(IF($A470="HDC",IF(VLOOKUP($C470,hdc!$B$2:$F$1600,3,FALSE())="","",VLOOKUP($C470,hdc!$B$2:$F$1600,3,FALSE())),IF($A470="NAUTICS",IF(VLOOKUP($C470,nautics!$B$2:$F$1200,3,FALSE())="","",VLOOKUP($C470,nautics!$B$2:$F$1200,3,FALSE())),IF($A470="ST",IF(VLOOKUP($C470,st!$B$2:$F$400,3,FALSE())="","",VLOOKUP($C470,st!$B$2:$F$400,3,FALSE())),""))),"")</f>
        <v>1</v>
      </c>
      <c r="F470" s="35">
        <f>IFERROR(IF($A470="HDC",IF(VLOOKUP($C470,hdc!$B$2:$F$1600,4,FALSE())="","",VLOOKUP($C470,hdc!$B$2:$F$1600,4,FALSE())),IF($A470="NAUTICS",IF(VLOOKUP($C470,nautics!$B$2:$F$1200,4,FALSE())="","",VLOOKUP($C470,nautics!$B$2:$F$1200,4,FALSE())),IF($A470="ST",IF(VLOOKUP($C470,st!$B$2:$F$400,4,FALSE())="","",VLOOKUP($C470,st!$B$2:$F$400,4,FALSE())),""))),"")</f>
        <v>1</v>
      </c>
      <c r="G470" s="35" t="str">
        <f>IFERROR(IF($A470="HDC",IF(VLOOKUP($C470,hdc!$B$2:$F$1600,5,FALSE())="","",VLOOKUP($C470,hdc!$B$2:$F$1600,5,FALSE())),IF($A470="NAUTICS",IF(VLOOKUP($C470,nautics!$B$2:$F$1200,5,FALSE())="","",VLOOKUP($C470,nautics!$B$2:$F$1200,5,FALSE())),IF($A470="ST",IF(VLOOKUP($C470,st!$B$2:$F$400,5,FALSE())="","",VLOOKUP($C470,st!$B$2:$F$400,5,FALSE())),""))),"")</f>
        <v/>
      </c>
      <c r="H470" s="35" t="s">
        <v>167</v>
      </c>
      <c r="I470" s="35" t="s">
        <v>31</v>
      </c>
      <c r="J470" s="35" t="s">
        <v>4858</v>
      </c>
      <c r="K470" s="35">
        <f t="shared" si="1"/>
        <v>33</v>
      </c>
      <c r="L470" s="35" t="s">
        <v>3818</v>
      </c>
      <c r="M470" s="35" t="s">
        <v>3819</v>
      </c>
      <c r="N470" s="35" t="s">
        <v>716</v>
      </c>
      <c r="O470" s="35" t="s">
        <v>718</v>
      </c>
      <c r="P470" s="35" t="s">
        <v>4881</v>
      </c>
      <c r="Q470" s="35" t="s">
        <v>4882</v>
      </c>
      <c r="R470" s="35" t="s">
        <v>1071</v>
      </c>
      <c r="S470" s="35" t="s">
        <v>671</v>
      </c>
      <c r="T470" s="35" t="s">
        <v>672</v>
      </c>
      <c r="U470" s="35" t="s">
        <v>4861</v>
      </c>
      <c r="W470" s="35" t="s">
        <v>57</v>
      </c>
      <c r="X470" s="35" t="s">
        <v>59</v>
      </c>
      <c r="Y470" s="35" t="s">
        <v>3811</v>
      </c>
      <c r="Z470" s="35" t="s">
        <v>676</v>
      </c>
    </row>
    <row r="471" spans="1:26" ht="15" customHeight="1">
      <c r="A471" s="35" t="s">
        <v>1300</v>
      </c>
      <c r="B471" s="35" t="s">
        <v>3764</v>
      </c>
      <c r="C471" s="35" t="s">
        <v>4884</v>
      </c>
      <c r="D471" s="35">
        <f>IFERROR(IF($A471="HDC",IF(VLOOKUP($C471,hdc!$B$2:$F$1600,2,FALSE())="","",VLOOKUP($C471,hdc!$B$2:$F$1600,2,FALSE())),IF($A471="NAUTICS",IF(VLOOKUP($C471,nautics!$B$2:$F$1200,2,FALSE())="","",VLOOKUP($C471,nautics!$B$2:$F$1200,2,FALSE())),IF($A471="ST",IF(VLOOKUP($C471,st!$B$2:$F$400,2,FALSE())="","",VLOOKUP($C471,st!$B$2:$F$400,2,FALSE())),""))),"")</f>
        <v>1</v>
      </c>
      <c r="E471" s="35">
        <f>IFERROR(IF($A471="HDC",IF(VLOOKUP($C471,hdc!$B$2:$F$1600,3,FALSE())="","",VLOOKUP($C471,hdc!$B$2:$F$1600,3,FALSE())),IF($A471="NAUTICS",IF(VLOOKUP($C471,nautics!$B$2:$F$1200,3,FALSE())="","",VLOOKUP($C471,nautics!$B$2:$F$1200,3,FALSE())),IF($A471="ST",IF(VLOOKUP($C471,st!$B$2:$F$400,3,FALSE())="","",VLOOKUP($C471,st!$B$2:$F$400,3,FALSE())),""))),"")</f>
        <v>1</v>
      </c>
      <c r="F471" s="35">
        <f>IFERROR(IF($A471="HDC",IF(VLOOKUP($C471,hdc!$B$2:$F$1600,4,FALSE())="","",VLOOKUP($C471,hdc!$B$2:$F$1600,4,FALSE())),IF($A471="NAUTICS",IF(VLOOKUP($C471,nautics!$B$2:$F$1200,4,FALSE())="","",VLOOKUP($C471,nautics!$B$2:$F$1200,4,FALSE())),IF($A471="ST",IF(VLOOKUP($C471,st!$B$2:$F$400,4,FALSE())="","",VLOOKUP($C471,st!$B$2:$F$400,4,FALSE())),""))),"")</f>
        <v>1</v>
      </c>
      <c r="G471" s="35" t="str">
        <f>IFERROR(IF($A471="HDC",IF(VLOOKUP($C471,hdc!$B$2:$F$1600,5,FALSE())="","",VLOOKUP($C471,hdc!$B$2:$F$1600,5,FALSE())),IF($A471="NAUTICS",IF(VLOOKUP($C471,nautics!$B$2:$F$1200,5,FALSE())="","",VLOOKUP($C471,nautics!$B$2:$F$1200,5,FALSE())),IF($A471="ST",IF(VLOOKUP($C471,st!$B$2:$F$400,5,FALSE())="","",VLOOKUP($C471,st!$B$2:$F$400,5,FALSE())),""))),"")</f>
        <v/>
      </c>
      <c r="H471" s="35" t="s">
        <v>996</v>
      </c>
      <c r="I471" s="35" t="s">
        <v>31</v>
      </c>
      <c r="J471" s="35" t="s">
        <v>4858</v>
      </c>
      <c r="K471" s="35">
        <f t="shared" si="1"/>
        <v>33</v>
      </c>
      <c r="L471" s="35" t="s">
        <v>4889</v>
      </c>
      <c r="M471" s="35" t="s">
        <v>4890</v>
      </c>
      <c r="N471" s="35" t="s">
        <v>671</v>
      </c>
      <c r="O471" s="35" t="s">
        <v>672</v>
      </c>
      <c r="P471" s="35" t="s">
        <v>3818</v>
      </c>
      <c r="Q471" s="35" t="s">
        <v>3819</v>
      </c>
      <c r="R471" s="35" t="s">
        <v>52</v>
      </c>
      <c r="S471" s="35" t="s">
        <v>716</v>
      </c>
      <c r="T471" s="35" t="s">
        <v>718</v>
      </c>
      <c r="U471" s="35" t="s">
        <v>4861</v>
      </c>
      <c r="W471" s="35" t="s">
        <v>57</v>
      </c>
      <c r="X471" s="35" t="s">
        <v>59</v>
      </c>
      <c r="Y471" s="35" t="s">
        <v>676</v>
      </c>
      <c r="Z471" s="35" t="s">
        <v>3811</v>
      </c>
    </row>
    <row r="472" spans="1:26" ht="15" customHeight="1">
      <c r="A472" s="35" t="s">
        <v>1300</v>
      </c>
      <c r="B472" s="35" t="s">
        <v>3764</v>
      </c>
      <c r="C472" s="35" t="s">
        <v>4892</v>
      </c>
      <c r="D472" s="35">
        <f>IFERROR(IF($A472="HDC",IF(VLOOKUP($C472,hdc!$B$2:$F$1600,2,FALSE())="","",VLOOKUP($C472,hdc!$B$2:$F$1600,2,FALSE())),IF($A472="NAUTICS",IF(VLOOKUP($C472,nautics!$B$2:$F$1200,2,FALSE())="","",VLOOKUP($C472,nautics!$B$2:$F$1200,2,FALSE())),IF($A472="ST",IF(VLOOKUP($C472,st!$B$2:$F$400,2,FALSE())="","",VLOOKUP($C472,st!$B$2:$F$400,2,FALSE())),""))),"")</f>
        <v>1</v>
      </c>
      <c r="E472" s="35">
        <f>IFERROR(IF($A472="HDC",IF(VLOOKUP($C472,hdc!$B$2:$F$1600,3,FALSE())="","",VLOOKUP($C472,hdc!$B$2:$F$1600,3,FALSE())),IF($A472="NAUTICS",IF(VLOOKUP($C472,nautics!$B$2:$F$1200,3,FALSE())="","",VLOOKUP($C472,nautics!$B$2:$F$1200,3,FALSE())),IF($A472="ST",IF(VLOOKUP($C472,st!$B$2:$F$400,3,FALSE())="","",VLOOKUP($C472,st!$B$2:$F$400,3,FALSE())),""))),"")</f>
        <v>1</v>
      </c>
      <c r="F472" s="35">
        <f>IFERROR(IF($A472="HDC",IF(VLOOKUP($C472,hdc!$B$2:$F$1600,4,FALSE())="","",VLOOKUP($C472,hdc!$B$2:$F$1600,4,FALSE())),IF($A472="NAUTICS",IF(VLOOKUP($C472,nautics!$B$2:$F$1200,4,FALSE())="","",VLOOKUP($C472,nautics!$B$2:$F$1200,4,FALSE())),IF($A472="ST",IF(VLOOKUP($C472,st!$B$2:$F$400,4,FALSE())="","",VLOOKUP($C472,st!$B$2:$F$400,4,FALSE())),""))),"")</f>
        <v>2</v>
      </c>
      <c r="G472" s="35" t="str">
        <f>IFERROR(IF($A472="HDC",IF(VLOOKUP($C472,hdc!$B$2:$F$1600,5,FALSE())="","",VLOOKUP($C472,hdc!$B$2:$F$1600,5,FALSE())),IF($A472="NAUTICS",IF(VLOOKUP($C472,nautics!$B$2:$F$1200,5,FALSE())="","",VLOOKUP($C472,nautics!$B$2:$F$1200,5,FALSE())),IF($A472="ST",IF(VLOOKUP($C472,st!$B$2:$F$400,5,FALSE())="","",VLOOKUP($C472,st!$B$2:$F$400,5,FALSE())),""))),"")</f>
        <v/>
      </c>
      <c r="H472" s="35" t="s">
        <v>996</v>
      </c>
      <c r="I472" s="35" t="s">
        <v>31</v>
      </c>
      <c r="J472" s="35" t="s">
        <v>4893</v>
      </c>
      <c r="K472" s="35">
        <f t="shared" si="1"/>
        <v>36</v>
      </c>
      <c r="L472" s="35" t="s">
        <v>169</v>
      </c>
      <c r="M472" s="35" t="s">
        <v>172</v>
      </c>
      <c r="N472" s="35" t="s">
        <v>174</v>
      </c>
      <c r="O472" s="35" t="s">
        <v>175</v>
      </c>
      <c r="P472" s="35" t="s">
        <v>3824</v>
      </c>
      <c r="Q472" s="35" t="s">
        <v>3825</v>
      </c>
      <c r="R472" s="35" t="s">
        <v>152</v>
      </c>
      <c r="S472" s="35" t="s">
        <v>1397</v>
      </c>
      <c r="T472" s="35" t="s">
        <v>1398</v>
      </c>
      <c r="U472" s="35" t="s">
        <v>4895</v>
      </c>
      <c r="W472" s="35" t="s">
        <v>57</v>
      </c>
      <c r="X472" s="35" t="s">
        <v>3322</v>
      </c>
      <c r="Y472" s="35" t="s">
        <v>180</v>
      </c>
      <c r="Z472" s="35" t="s">
        <v>3831</v>
      </c>
    </row>
    <row r="473" spans="1:26" ht="15" customHeight="1">
      <c r="A473" s="35" t="s">
        <v>1300</v>
      </c>
      <c r="B473" s="35" t="s">
        <v>3764</v>
      </c>
      <c r="C473" s="35" t="s">
        <v>4896</v>
      </c>
      <c r="D473" s="35">
        <f>IFERROR(IF($A473="HDC",IF(VLOOKUP($C473,hdc!$B$2:$F$1600,2,FALSE())="","",VLOOKUP($C473,hdc!$B$2:$F$1600,2,FALSE())),IF($A473="NAUTICS",IF(VLOOKUP($C473,nautics!$B$2:$F$1200,2,FALSE())="","",VLOOKUP($C473,nautics!$B$2:$F$1200,2,FALSE())),IF($A473="ST",IF(VLOOKUP($C473,st!$B$2:$F$400,2,FALSE())="","",VLOOKUP($C473,st!$B$2:$F$400,2,FALSE())),""))),"")</f>
        <v>1</v>
      </c>
      <c r="E473" s="35">
        <f>IFERROR(IF($A473="HDC",IF(VLOOKUP($C473,hdc!$B$2:$F$1600,3,FALSE())="","",VLOOKUP($C473,hdc!$B$2:$F$1600,3,FALSE())),IF($A473="NAUTICS",IF(VLOOKUP($C473,nautics!$B$2:$F$1200,3,FALSE())="","",VLOOKUP($C473,nautics!$B$2:$F$1200,3,FALSE())),IF($A473="ST",IF(VLOOKUP($C473,st!$B$2:$F$400,3,FALSE())="","",VLOOKUP($C473,st!$B$2:$F$400,3,FALSE())),""))),"")</f>
        <v>1</v>
      </c>
      <c r="F473" s="35">
        <f>IFERROR(IF($A473="HDC",IF(VLOOKUP($C473,hdc!$B$2:$F$1600,4,FALSE())="","",VLOOKUP($C473,hdc!$B$2:$F$1600,4,FALSE())),IF($A473="NAUTICS",IF(VLOOKUP($C473,nautics!$B$2:$F$1200,4,FALSE())="","",VLOOKUP($C473,nautics!$B$2:$F$1200,4,FALSE())),IF($A473="ST",IF(VLOOKUP($C473,st!$B$2:$F$400,4,FALSE())="","",VLOOKUP($C473,st!$B$2:$F$400,4,FALSE())),""))),"")</f>
        <v>2</v>
      </c>
      <c r="G473" s="35" t="str">
        <f>IFERROR(IF($A473="HDC",IF(VLOOKUP($C473,hdc!$B$2:$F$1600,5,FALSE())="","",VLOOKUP($C473,hdc!$B$2:$F$1600,5,FALSE())),IF($A473="NAUTICS",IF(VLOOKUP($C473,nautics!$B$2:$F$1200,5,FALSE())="","",VLOOKUP($C473,nautics!$B$2:$F$1200,5,FALSE())),IF($A473="ST",IF(VLOOKUP($C473,st!$B$2:$F$400,5,FALSE())="","",VLOOKUP($C473,st!$B$2:$F$400,5,FALSE())),""))),"")</f>
        <v/>
      </c>
      <c r="H473" s="35" t="s">
        <v>1013</v>
      </c>
      <c r="I473" s="35" t="s">
        <v>31</v>
      </c>
      <c r="J473" s="35" t="s">
        <v>552</v>
      </c>
      <c r="K473" s="35">
        <f t="shared" si="1"/>
        <v>5</v>
      </c>
      <c r="L473" s="35" t="s">
        <v>3824</v>
      </c>
      <c r="M473" s="35" t="s">
        <v>3825</v>
      </c>
      <c r="N473" s="35" t="s">
        <v>1397</v>
      </c>
      <c r="O473" s="35" t="s">
        <v>1398</v>
      </c>
      <c r="P473" s="35" t="s">
        <v>3868</v>
      </c>
      <c r="Q473" s="35" t="s">
        <v>3869</v>
      </c>
      <c r="R473" s="35" t="s">
        <v>247</v>
      </c>
      <c r="S473" s="35" t="s">
        <v>1397</v>
      </c>
      <c r="T473" s="35" t="s">
        <v>1398</v>
      </c>
      <c r="U473" s="35" t="s">
        <v>89</v>
      </c>
      <c r="W473" s="35" t="s">
        <v>78</v>
      </c>
      <c r="X473" s="35" t="s">
        <v>952</v>
      </c>
      <c r="Y473" s="35" t="s">
        <v>89</v>
      </c>
      <c r="Z473" s="35" t="s">
        <v>89</v>
      </c>
    </row>
    <row r="474" spans="1:26" ht="15" customHeight="1">
      <c r="A474" s="35" t="s">
        <v>1300</v>
      </c>
      <c r="B474" s="35" t="s">
        <v>3764</v>
      </c>
      <c r="C474" s="35" t="s">
        <v>4898</v>
      </c>
      <c r="D474" s="35">
        <f>IFERROR(IF($A474="HDC",IF(VLOOKUP($C474,hdc!$B$2:$F$1600,2,FALSE())="","",VLOOKUP($C474,hdc!$B$2:$F$1600,2,FALSE())),IF($A474="NAUTICS",IF(VLOOKUP($C474,nautics!$B$2:$F$1200,2,FALSE())="","",VLOOKUP($C474,nautics!$B$2:$F$1200,2,FALSE())),IF($A474="ST",IF(VLOOKUP($C474,st!$B$2:$F$400,2,FALSE())="","",VLOOKUP($C474,st!$B$2:$F$400,2,FALSE())),""))),"")</f>
        <v>1</v>
      </c>
      <c r="E474" s="35">
        <f>IFERROR(IF($A474="HDC",IF(VLOOKUP($C474,hdc!$B$2:$F$1600,3,FALSE())="","",VLOOKUP($C474,hdc!$B$2:$F$1600,3,FALSE())),IF($A474="NAUTICS",IF(VLOOKUP($C474,nautics!$B$2:$F$1200,3,FALSE())="","",VLOOKUP($C474,nautics!$B$2:$F$1200,3,FALSE())),IF($A474="ST",IF(VLOOKUP($C474,st!$B$2:$F$400,3,FALSE())="","",VLOOKUP($C474,st!$B$2:$F$400,3,FALSE())),""))),"")</f>
        <v>1</v>
      </c>
      <c r="F474" s="35">
        <f>IFERROR(IF($A474="HDC",IF(VLOOKUP($C474,hdc!$B$2:$F$1600,4,FALSE())="","",VLOOKUP($C474,hdc!$B$2:$F$1600,4,FALSE())),IF($A474="NAUTICS",IF(VLOOKUP($C474,nautics!$B$2:$F$1200,4,FALSE())="","",VLOOKUP($C474,nautics!$B$2:$F$1200,4,FALSE())),IF($A474="ST",IF(VLOOKUP($C474,st!$B$2:$F$400,4,FALSE())="","",VLOOKUP($C474,st!$B$2:$F$400,4,FALSE())),""))),"")</f>
        <v>2</v>
      </c>
      <c r="G474" s="35" t="str">
        <f>IFERROR(IF($A474="HDC",IF(VLOOKUP($C474,hdc!$B$2:$F$1600,5,FALSE())="","",VLOOKUP($C474,hdc!$B$2:$F$1600,5,FALSE())),IF($A474="NAUTICS",IF(VLOOKUP($C474,nautics!$B$2:$F$1200,5,FALSE())="","",VLOOKUP($C474,nautics!$B$2:$F$1200,5,FALSE())),IF($A474="ST",IF(VLOOKUP($C474,st!$B$2:$F$400,5,FALSE())="","",VLOOKUP($C474,st!$B$2:$F$400,5,FALSE())),""))),"")</f>
        <v/>
      </c>
      <c r="H474" s="35" t="s">
        <v>1013</v>
      </c>
      <c r="I474" s="35" t="s">
        <v>31</v>
      </c>
      <c r="J474" s="35" t="s">
        <v>552</v>
      </c>
      <c r="K474" s="35">
        <f t="shared" si="1"/>
        <v>5</v>
      </c>
      <c r="L474" s="35" t="s">
        <v>3824</v>
      </c>
      <c r="M474" s="35" t="s">
        <v>3825</v>
      </c>
      <c r="N474" s="35" t="s">
        <v>1397</v>
      </c>
      <c r="O474" s="35" t="s">
        <v>1398</v>
      </c>
      <c r="P474" s="35" t="s">
        <v>3848</v>
      </c>
      <c r="Q474" s="35" t="s">
        <v>3849</v>
      </c>
      <c r="R474" s="35" t="s">
        <v>247</v>
      </c>
      <c r="S474" s="35" t="s">
        <v>1397</v>
      </c>
      <c r="T474" s="35" t="s">
        <v>1398</v>
      </c>
      <c r="U474" s="35" t="s">
        <v>89</v>
      </c>
      <c r="W474" s="35" t="s">
        <v>78</v>
      </c>
      <c r="X474" s="35" t="s">
        <v>952</v>
      </c>
      <c r="Y474" s="35" t="s">
        <v>89</v>
      </c>
      <c r="Z474" s="35" t="s">
        <v>89</v>
      </c>
    </row>
    <row r="475" spans="1:26" ht="15" customHeight="1">
      <c r="A475" s="35" t="s">
        <v>1300</v>
      </c>
      <c r="B475" s="35" t="s">
        <v>3764</v>
      </c>
      <c r="C475" s="35" t="s">
        <v>4902</v>
      </c>
      <c r="D475" s="35">
        <f>IFERROR(IF($A475="HDC",IF(VLOOKUP($C475,hdc!$B$2:$F$1600,2,FALSE())="","",VLOOKUP($C475,hdc!$B$2:$F$1600,2,FALSE())),IF($A475="NAUTICS",IF(VLOOKUP($C475,nautics!$B$2:$F$1200,2,FALSE())="","",VLOOKUP($C475,nautics!$B$2:$F$1200,2,FALSE())),IF($A475="ST",IF(VLOOKUP($C475,st!$B$2:$F$400,2,FALSE())="","",VLOOKUP($C475,st!$B$2:$F$400,2,FALSE())),""))),"")</f>
        <v>1</v>
      </c>
      <c r="E475" s="35">
        <f>IFERROR(IF($A475="HDC",IF(VLOOKUP($C475,hdc!$B$2:$F$1600,3,FALSE())="","",VLOOKUP($C475,hdc!$B$2:$F$1600,3,FALSE())),IF($A475="NAUTICS",IF(VLOOKUP($C475,nautics!$B$2:$F$1200,3,FALSE())="","",VLOOKUP($C475,nautics!$B$2:$F$1200,3,FALSE())),IF($A475="ST",IF(VLOOKUP($C475,st!$B$2:$F$400,3,FALSE())="","",VLOOKUP($C475,st!$B$2:$F$400,3,FALSE())),""))),"")</f>
        <v>1</v>
      </c>
      <c r="F475" s="35">
        <f>IFERROR(IF($A475="HDC",IF(VLOOKUP($C475,hdc!$B$2:$F$1600,4,FALSE())="","",VLOOKUP($C475,hdc!$B$2:$F$1600,4,FALSE())),IF($A475="NAUTICS",IF(VLOOKUP($C475,nautics!$B$2:$F$1200,4,FALSE())="","",VLOOKUP($C475,nautics!$B$2:$F$1200,4,FALSE())),IF($A475="ST",IF(VLOOKUP($C475,st!$B$2:$F$400,4,FALSE())="","",VLOOKUP($C475,st!$B$2:$F$400,4,FALSE())),""))),"")</f>
        <v>2</v>
      </c>
      <c r="G475" s="35" t="str">
        <f>IFERROR(IF($A475="HDC",IF(VLOOKUP($C475,hdc!$B$2:$F$1600,5,FALSE())="","",VLOOKUP($C475,hdc!$B$2:$F$1600,5,FALSE())),IF($A475="NAUTICS",IF(VLOOKUP($C475,nautics!$B$2:$F$1200,5,FALSE())="","",VLOOKUP($C475,nautics!$B$2:$F$1200,5,FALSE())),IF($A475="ST",IF(VLOOKUP($C475,st!$B$2:$F$400,5,FALSE())="","",VLOOKUP($C475,st!$B$2:$F$400,5,FALSE())),""))),"")</f>
        <v/>
      </c>
      <c r="H475" s="35" t="s">
        <v>167</v>
      </c>
      <c r="I475" s="35" t="s">
        <v>31</v>
      </c>
      <c r="J475" s="35" t="s">
        <v>4904</v>
      </c>
      <c r="K475" s="35">
        <f t="shared" si="1"/>
        <v>30</v>
      </c>
      <c r="L475" s="35" t="s">
        <v>3824</v>
      </c>
      <c r="M475" s="35" t="s">
        <v>3825</v>
      </c>
      <c r="N475" s="35" t="s">
        <v>1397</v>
      </c>
      <c r="O475" s="35" t="s">
        <v>1398</v>
      </c>
      <c r="P475" s="35" t="s">
        <v>4905</v>
      </c>
      <c r="Q475" s="35" t="s">
        <v>4906</v>
      </c>
      <c r="R475" s="35" t="s">
        <v>52</v>
      </c>
      <c r="S475" s="35" t="s">
        <v>1813</v>
      </c>
      <c r="T475" s="35" t="s">
        <v>1802</v>
      </c>
      <c r="U475" s="35" t="s">
        <v>4907</v>
      </c>
      <c r="W475" s="35" t="s">
        <v>57</v>
      </c>
      <c r="X475" s="35" t="s">
        <v>94</v>
      </c>
      <c r="Y475" s="35" t="s">
        <v>3831</v>
      </c>
      <c r="Z475" s="35" t="s">
        <v>1817</v>
      </c>
    </row>
    <row r="476" spans="1:26" ht="15" customHeight="1">
      <c r="A476" s="35" t="s">
        <v>1300</v>
      </c>
      <c r="B476" s="35" t="s">
        <v>3764</v>
      </c>
      <c r="C476" s="35" t="s">
        <v>4908</v>
      </c>
      <c r="D476" s="35">
        <f>IFERROR(IF($A476="HDC",IF(VLOOKUP($C476,hdc!$B$2:$F$1600,2,FALSE())="","",VLOOKUP($C476,hdc!$B$2:$F$1600,2,FALSE())),IF($A476="NAUTICS",IF(VLOOKUP($C476,nautics!$B$2:$F$1200,2,FALSE())="","",VLOOKUP($C476,nautics!$B$2:$F$1200,2,FALSE())),IF($A476="ST",IF(VLOOKUP($C476,st!$B$2:$F$400,2,FALSE())="","",VLOOKUP($C476,st!$B$2:$F$400,2,FALSE())),""))),"")</f>
        <v>1</v>
      </c>
      <c r="E476" s="35">
        <f>IFERROR(IF($A476="HDC",IF(VLOOKUP($C476,hdc!$B$2:$F$1600,3,FALSE())="","",VLOOKUP($C476,hdc!$B$2:$F$1600,3,FALSE())),IF($A476="NAUTICS",IF(VLOOKUP($C476,nautics!$B$2:$F$1200,3,FALSE())="","",VLOOKUP($C476,nautics!$B$2:$F$1200,3,FALSE())),IF($A476="ST",IF(VLOOKUP($C476,st!$B$2:$F$400,3,FALSE())="","",VLOOKUP($C476,st!$B$2:$F$400,3,FALSE())),""))),"")</f>
        <v>1</v>
      </c>
      <c r="F476" s="35">
        <f>IFERROR(IF($A476="HDC",IF(VLOOKUP($C476,hdc!$B$2:$F$1600,4,FALSE())="","",VLOOKUP($C476,hdc!$B$2:$F$1600,4,FALSE())),IF($A476="NAUTICS",IF(VLOOKUP($C476,nautics!$B$2:$F$1200,4,FALSE())="","",VLOOKUP($C476,nautics!$B$2:$F$1200,4,FALSE())),IF($A476="ST",IF(VLOOKUP($C476,st!$B$2:$F$400,4,FALSE())="","",VLOOKUP($C476,st!$B$2:$F$400,4,FALSE())),""))),"")</f>
        <v>2</v>
      </c>
      <c r="G476" s="35" t="str">
        <f>IFERROR(IF($A476="HDC",IF(VLOOKUP($C476,hdc!$B$2:$F$1600,5,FALSE())="","",VLOOKUP($C476,hdc!$B$2:$F$1600,5,FALSE())),IF($A476="NAUTICS",IF(VLOOKUP($C476,nautics!$B$2:$F$1200,5,FALSE())="","",VLOOKUP($C476,nautics!$B$2:$F$1200,5,FALSE())),IF($A476="ST",IF(VLOOKUP($C476,st!$B$2:$F$400,5,FALSE())="","",VLOOKUP($C476,st!$B$2:$F$400,5,FALSE())),""))),"")</f>
        <v/>
      </c>
      <c r="H476" s="35" t="s">
        <v>1080</v>
      </c>
      <c r="I476" s="35" t="s">
        <v>31</v>
      </c>
      <c r="J476" s="35" t="s">
        <v>4910</v>
      </c>
      <c r="K476" s="35">
        <f t="shared" si="1"/>
        <v>47</v>
      </c>
      <c r="L476" s="35" t="s">
        <v>3868</v>
      </c>
      <c r="M476" s="35" t="s">
        <v>3869</v>
      </c>
      <c r="N476" s="35" t="s">
        <v>1397</v>
      </c>
      <c r="O476" s="35" t="s">
        <v>1398</v>
      </c>
      <c r="P476" s="35" t="s">
        <v>4911</v>
      </c>
      <c r="Q476" s="35" t="s">
        <v>4912</v>
      </c>
      <c r="R476" s="35" t="s">
        <v>965</v>
      </c>
      <c r="S476" s="35" t="s">
        <v>4913</v>
      </c>
      <c r="T476" s="35" t="s">
        <v>2485</v>
      </c>
      <c r="U476" s="35" t="s">
        <v>4914</v>
      </c>
      <c r="W476" s="35" t="s">
        <v>57</v>
      </c>
      <c r="X476" s="35" t="s">
        <v>876</v>
      </c>
      <c r="Y476" s="35" t="s">
        <v>3831</v>
      </c>
      <c r="Z476" s="35" t="s">
        <v>4915</v>
      </c>
    </row>
    <row r="477" spans="1:26" ht="15" customHeight="1">
      <c r="A477" s="35" t="s">
        <v>1300</v>
      </c>
      <c r="B477" s="35" t="s">
        <v>3764</v>
      </c>
      <c r="C477" s="35" t="s">
        <v>4916</v>
      </c>
      <c r="D477" s="35">
        <f>IFERROR(IF($A477="HDC",IF(VLOOKUP($C477,hdc!$B$2:$F$1600,2,FALSE())="","",VLOOKUP($C477,hdc!$B$2:$F$1600,2,FALSE())),IF($A477="NAUTICS",IF(VLOOKUP($C477,nautics!$B$2:$F$1200,2,FALSE())="","",VLOOKUP($C477,nautics!$B$2:$F$1200,2,FALSE())),IF($A477="ST",IF(VLOOKUP($C477,st!$B$2:$F$400,2,FALSE())="","",VLOOKUP($C477,st!$B$2:$F$400,2,FALSE())),""))),"")</f>
        <v>1</v>
      </c>
      <c r="E477" s="35">
        <f>IFERROR(IF($A477="HDC",IF(VLOOKUP($C477,hdc!$B$2:$F$1600,3,FALSE())="","",VLOOKUP($C477,hdc!$B$2:$F$1600,3,FALSE())),IF($A477="NAUTICS",IF(VLOOKUP($C477,nautics!$B$2:$F$1200,3,FALSE())="","",VLOOKUP($C477,nautics!$B$2:$F$1200,3,FALSE())),IF($A477="ST",IF(VLOOKUP($C477,st!$B$2:$F$400,3,FALSE())="","",VLOOKUP($C477,st!$B$2:$F$400,3,FALSE())),""))),"")</f>
        <v>1</v>
      </c>
      <c r="F477" s="35">
        <f>IFERROR(IF($A477="HDC",IF(VLOOKUP($C477,hdc!$B$2:$F$1600,4,FALSE())="","",VLOOKUP($C477,hdc!$B$2:$F$1600,4,FALSE())),IF($A477="NAUTICS",IF(VLOOKUP($C477,nautics!$B$2:$F$1200,4,FALSE())="","",VLOOKUP($C477,nautics!$B$2:$F$1200,4,FALSE())),IF($A477="ST",IF(VLOOKUP($C477,st!$B$2:$F$400,4,FALSE())="","",VLOOKUP($C477,st!$B$2:$F$400,4,FALSE())),""))),"")</f>
        <v>2</v>
      </c>
      <c r="G477" s="35" t="str">
        <f>IFERROR(IF($A477="HDC",IF(VLOOKUP($C477,hdc!$B$2:$F$1600,5,FALSE())="","",VLOOKUP($C477,hdc!$B$2:$F$1600,5,FALSE())),IF($A477="NAUTICS",IF(VLOOKUP($C477,nautics!$B$2:$F$1200,5,FALSE())="","",VLOOKUP($C477,nautics!$B$2:$F$1200,5,FALSE())),IF($A477="ST",IF(VLOOKUP($C477,st!$B$2:$F$400,5,FALSE())="","",VLOOKUP($C477,st!$B$2:$F$400,5,FALSE())),""))),"")</f>
        <v/>
      </c>
      <c r="H477" s="35" t="s">
        <v>167</v>
      </c>
      <c r="I477" s="35" t="s">
        <v>31</v>
      </c>
      <c r="J477" s="35" t="s">
        <v>4918</v>
      </c>
      <c r="K477" s="35">
        <f t="shared" si="1"/>
        <v>51</v>
      </c>
      <c r="L477" s="35" t="s">
        <v>4911</v>
      </c>
      <c r="M477" s="35" t="s">
        <v>4912</v>
      </c>
      <c r="N477" s="35" t="s">
        <v>4913</v>
      </c>
      <c r="O477" s="35" t="s">
        <v>2485</v>
      </c>
      <c r="P477" s="35" t="s">
        <v>4919</v>
      </c>
      <c r="Q477" s="35" t="s">
        <v>4687</v>
      </c>
      <c r="R477" s="35" t="s">
        <v>1071</v>
      </c>
      <c r="S477" s="35" t="s">
        <v>2781</v>
      </c>
      <c r="T477" s="35" t="s">
        <v>2782</v>
      </c>
      <c r="U477" s="35" t="s">
        <v>4920</v>
      </c>
      <c r="W477" s="35" t="s">
        <v>57</v>
      </c>
      <c r="X477" s="35" t="s">
        <v>59</v>
      </c>
      <c r="Y477" s="35" t="s">
        <v>4915</v>
      </c>
      <c r="Z477" s="35" t="s">
        <v>2806</v>
      </c>
    </row>
    <row r="478" spans="1:26" ht="15" customHeight="1">
      <c r="A478" s="35" t="s">
        <v>1300</v>
      </c>
      <c r="B478" s="35" t="s">
        <v>3764</v>
      </c>
      <c r="C478" s="35" t="s">
        <v>4922</v>
      </c>
      <c r="D478" s="35">
        <f>IFERROR(IF($A478="HDC",IF(VLOOKUP($C478,hdc!$B$2:$F$1600,2,FALSE())="","",VLOOKUP($C478,hdc!$B$2:$F$1600,2,FALSE())),IF($A478="NAUTICS",IF(VLOOKUP($C478,nautics!$B$2:$F$1200,2,FALSE())="","",VLOOKUP($C478,nautics!$B$2:$F$1200,2,FALSE())),IF($A478="ST",IF(VLOOKUP($C478,st!$B$2:$F$400,2,FALSE())="","",VLOOKUP($C478,st!$B$2:$F$400,2,FALSE())),""))),"")</f>
        <v>1</v>
      </c>
      <c r="E478" s="35">
        <f>IFERROR(IF($A478="HDC",IF(VLOOKUP($C478,hdc!$B$2:$F$1600,3,FALSE())="","",VLOOKUP($C478,hdc!$B$2:$F$1600,3,FALSE())),IF($A478="NAUTICS",IF(VLOOKUP($C478,nautics!$B$2:$F$1200,3,FALSE())="","",VLOOKUP($C478,nautics!$B$2:$F$1200,3,FALSE())),IF($A478="ST",IF(VLOOKUP($C478,st!$B$2:$F$400,3,FALSE())="","",VLOOKUP($C478,st!$B$2:$F$400,3,FALSE())),""))),"")</f>
        <v>1</v>
      </c>
      <c r="F478" s="35">
        <f>IFERROR(IF($A478="HDC",IF(VLOOKUP($C478,hdc!$B$2:$F$1600,4,FALSE())="","",VLOOKUP($C478,hdc!$B$2:$F$1600,4,FALSE())),IF($A478="NAUTICS",IF(VLOOKUP($C478,nautics!$B$2:$F$1200,4,FALSE())="","",VLOOKUP($C478,nautics!$B$2:$F$1200,4,FALSE())),IF($A478="ST",IF(VLOOKUP($C478,st!$B$2:$F$400,4,FALSE())="","",VLOOKUP($C478,st!$B$2:$F$400,4,FALSE())),""))),"")</f>
        <v>2</v>
      </c>
      <c r="G478" s="35" t="str">
        <f>IFERROR(IF($A478="HDC",IF(VLOOKUP($C478,hdc!$B$2:$F$1600,5,FALSE())="","",VLOOKUP($C478,hdc!$B$2:$F$1600,5,FALSE())),IF($A478="NAUTICS",IF(VLOOKUP($C478,nautics!$B$2:$F$1200,5,FALSE())="","",VLOOKUP($C478,nautics!$B$2:$F$1200,5,FALSE())),IF($A478="ST",IF(VLOOKUP($C478,st!$B$2:$F$400,5,FALSE())="","",VLOOKUP($C478,st!$B$2:$F$400,5,FALSE())),""))),"")</f>
        <v/>
      </c>
      <c r="H478" s="35" t="s">
        <v>167</v>
      </c>
      <c r="I478" s="35" t="s">
        <v>31</v>
      </c>
      <c r="J478" s="35" t="s">
        <v>776</v>
      </c>
      <c r="K478" s="35">
        <f t="shared" si="1"/>
        <v>13</v>
      </c>
      <c r="L478" s="35" t="s">
        <v>4925</v>
      </c>
      <c r="M478" s="35" t="s">
        <v>4906</v>
      </c>
      <c r="N478" s="35" t="s">
        <v>2527</v>
      </c>
      <c r="O478" s="35" t="s">
        <v>2528</v>
      </c>
      <c r="P478" s="35" t="s">
        <v>4919</v>
      </c>
      <c r="Q478" s="35" t="s">
        <v>4687</v>
      </c>
      <c r="R478" s="35" t="s">
        <v>1071</v>
      </c>
      <c r="S478" s="35" t="s">
        <v>2781</v>
      </c>
      <c r="T478" s="35" t="s">
        <v>2782</v>
      </c>
      <c r="U478" s="35" t="s">
        <v>4928</v>
      </c>
      <c r="W478" s="35" t="s">
        <v>57</v>
      </c>
      <c r="X478" s="35" t="s">
        <v>59</v>
      </c>
      <c r="Y478" s="35" t="s">
        <v>2531</v>
      </c>
      <c r="Z478" s="35" t="s">
        <v>2806</v>
      </c>
    </row>
    <row r="479" spans="1:26" ht="15" customHeight="1">
      <c r="A479" s="35" t="s">
        <v>1300</v>
      </c>
      <c r="B479" s="35" t="s">
        <v>3764</v>
      </c>
      <c r="C479" s="35" t="s">
        <v>4932</v>
      </c>
      <c r="D479" s="35">
        <f>IFERROR(IF($A479="HDC",IF(VLOOKUP($C479,hdc!$B$2:$F$1600,2,FALSE())="","",VLOOKUP($C479,hdc!$B$2:$F$1600,2,FALSE())),IF($A479="NAUTICS",IF(VLOOKUP($C479,nautics!$B$2:$F$1200,2,FALSE())="","",VLOOKUP($C479,nautics!$B$2:$F$1200,2,FALSE())),IF($A479="ST",IF(VLOOKUP($C479,st!$B$2:$F$400,2,FALSE())="","",VLOOKUP($C479,st!$B$2:$F$400,2,FALSE())),""))),"")</f>
        <v>1</v>
      </c>
      <c r="E479" s="35">
        <f>IFERROR(IF($A479="HDC",IF(VLOOKUP($C479,hdc!$B$2:$F$1600,3,FALSE())="","",VLOOKUP($C479,hdc!$B$2:$F$1600,3,FALSE())),IF($A479="NAUTICS",IF(VLOOKUP($C479,nautics!$B$2:$F$1200,3,FALSE())="","",VLOOKUP($C479,nautics!$B$2:$F$1200,3,FALSE())),IF($A479="ST",IF(VLOOKUP($C479,st!$B$2:$F$400,3,FALSE())="","",VLOOKUP($C479,st!$B$2:$F$400,3,FALSE())),""))),"")</f>
        <v>1</v>
      </c>
      <c r="F479" s="35">
        <f>IFERROR(IF($A479="HDC",IF(VLOOKUP($C479,hdc!$B$2:$F$1600,4,FALSE())="","",VLOOKUP($C479,hdc!$B$2:$F$1600,4,FALSE())),IF($A479="NAUTICS",IF(VLOOKUP($C479,nautics!$B$2:$F$1200,4,FALSE())="","",VLOOKUP($C479,nautics!$B$2:$F$1200,4,FALSE())),IF($A479="ST",IF(VLOOKUP($C479,st!$B$2:$F$400,4,FALSE())="","",VLOOKUP($C479,st!$B$2:$F$400,4,FALSE())),""))),"")</f>
        <v>1</v>
      </c>
      <c r="G479" s="35" t="str">
        <f>IFERROR(IF($A479="HDC",IF(VLOOKUP($C479,hdc!$B$2:$F$1600,5,FALSE())="","",VLOOKUP($C479,hdc!$B$2:$F$1600,5,FALSE())),IF($A479="NAUTICS",IF(VLOOKUP($C479,nautics!$B$2:$F$1200,5,FALSE())="","",VLOOKUP($C479,nautics!$B$2:$F$1200,5,FALSE())),IF($A479="ST",IF(VLOOKUP($C479,st!$B$2:$F$400,5,FALSE())="","",VLOOKUP($C479,st!$B$2:$F$400,5,FALSE())),""))),"")</f>
        <v/>
      </c>
      <c r="H479" s="35" t="s">
        <v>105</v>
      </c>
      <c r="I479" s="35" t="s">
        <v>31</v>
      </c>
      <c r="J479" s="35" t="s">
        <v>4629</v>
      </c>
      <c r="K479" s="35">
        <f t="shared" si="1"/>
        <v>26</v>
      </c>
      <c r="L479" s="35" t="s">
        <v>340</v>
      </c>
      <c r="M479" s="35" t="s">
        <v>341</v>
      </c>
      <c r="N479" s="35" t="s">
        <v>43</v>
      </c>
      <c r="O479" s="35" t="s">
        <v>45</v>
      </c>
      <c r="P479" s="35" t="s">
        <v>4937</v>
      </c>
      <c r="Q479" s="35" t="s">
        <v>4939</v>
      </c>
      <c r="R479" s="35" t="s">
        <v>2828</v>
      </c>
      <c r="S479" s="35" t="s">
        <v>53</v>
      </c>
      <c r="T479" s="35" t="s">
        <v>55</v>
      </c>
      <c r="U479" s="35" t="s">
        <v>3785</v>
      </c>
      <c r="W479" s="35" t="s">
        <v>57</v>
      </c>
      <c r="X479" s="35" t="s">
        <v>203</v>
      </c>
      <c r="Y479" s="35" t="s">
        <v>345</v>
      </c>
      <c r="Z479" s="35" t="s">
        <v>2267</v>
      </c>
    </row>
    <row r="480" spans="1:26" ht="15" customHeight="1">
      <c r="A480" s="35" t="s">
        <v>1300</v>
      </c>
      <c r="B480" s="35" t="s">
        <v>3764</v>
      </c>
      <c r="C480" s="35" t="s">
        <v>4943</v>
      </c>
      <c r="D480" s="35">
        <f>IFERROR(IF($A480="HDC",IF(VLOOKUP($C480,hdc!$B$2:$F$1600,2,FALSE())="","",VLOOKUP($C480,hdc!$B$2:$F$1600,2,FALSE())),IF($A480="NAUTICS",IF(VLOOKUP($C480,nautics!$B$2:$F$1200,2,FALSE())="","",VLOOKUP($C480,nautics!$B$2:$F$1200,2,FALSE())),IF($A480="ST",IF(VLOOKUP($C480,st!$B$2:$F$400,2,FALSE())="","",VLOOKUP($C480,st!$B$2:$F$400,2,FALSE())),""))),"")</f>
        <v>1</v>
      </c>
      <c r="E480" s="35">
        <f>IFERROR(IF($A480="HDC",IF(VLOOKUP($C480,hdc!$B$2:$F$1600,3,FALSE())="","",VLOOKUP($C480,hdc!$B$2:$F$1600,3,FALSE())),IF($A480="NAUTICS",IF(VLOOKUP($C480,nautics!$B$2:$F$1200,3,FALSE())="","",VLOOKUP($C480,nautics!$B$2:$F$1200,3,FALSE())),IF($A480="ST",IF(VLOOKUP($C480,st!$B$2:$F$400,3,FALSE())="","",VLOOKUP($C480,st!$B$2:$F$400,3,FALSE())),""))),"")</f>
        <v>1</v>
      </c>
      <c r="F480" s="35">
        <f>IFERROR(IF($A480="HDC",IF(VLOOKUP($C480,hdc!$B$2:$F$1600,4,FALSE())="","",VLOOKUP($C480,hdc!$B$2:$F$1600,4,FALSE())),IF($A480="NAUTICS",IF(VLOOKUP($C480,nautics!$B$2:$F$1200,4,FALSE())="","",VLOOKUP($C480,nautics!$B$2:$F$1200,4,FALSE())),IF($A480="ST",IF(VLOOKUP($C480,st!$B$2:$F$400,4,FALSE())="","",VLOOKUP($C480,st!$B$2:$F$400,4,FALSE())),""))),"")</f>
        <v>2</v>
      </c>
      <c r="G480" s="35" t="str">
        <f>IFERROR(IF($A480="HDC",IF(VLOOKUP($C480,hdc!$B$2:$F$1600,5,FALSE())="","",VLOOKUP($C480,hdc!$B$2:$F$1600,5,FALSE())),IF($A480="NAUTICS",IF(VLOOKUP($C480,nautics!$B$2:$F$1200,5,FALSE())="","",VLOOKUP($C480,nautics!$B$2:$F$1200,5,FALSE())),IF($A480="ST",IF(VLOOKUP($C480,st!$B$2:$F$400,5,FALSE())="","",VLOOKUP($C480,st!$B$2:$F$400,5,FALSE())),""))),"")</f>
        <v/>
      </c>
      <c r="H480" s="35" t="s">
        <v>1080</v>
      </c>
      <c r="I480" s="35" t="s">
        <v>31</v>
      </c>
      <c r="J480" s="35" t="s">
        <v>1062</v>
      </c>
      <c r="K480" s="35">
        <f t="shared" si="1"/>
        <v>27</v>
      </c>
      <c r="L480" s="35" t="s">
        <v>340</v>
      </c>
      <c r="M480" s="35" t="s">
        <v>341</v>
      </c>
      <c r="N480" s="35" t="s">
        <v>43</v>
      </c>
      <c r="O480" s="35" t="s">
        <v>45</v>
      </c>
      <c r="P480" s="35" t="s">
        <v>318</v>
      </c>
      <c r="Q480" s="35" t="s">
        <v>319</v>
      </c>
      <c r="R480" s="35" t="s">
        <v>152</v>
      </c>
      <c r="S480" s="35" t="s">
        <v>174</v>
      </c>
      <c r="T480" s="35" t="s">
        <v>175</v>
      </c>
      <c r="U480" s="35" t="s">
        <v>1064</v>
      </c>
      <c r="W480" s="35" t="s">
        <v>57</v>
      </c>
      <c r="X480" s="35" t="s">
        <v>59</v>
      </c>
      <c r="Y480" s="35" t="s">
        <v>345</v>
      </c>
      <c r="Z480" s="35" t="s">
        <v>323</v>
      </c>
    </row>
    <row r="481" spans="1:26" ht="15" customHeight="1">
      <c r="A481" s="35" t="s">
        <v>1300</v>
      </c>
      <c r="B481" s="35" t="s">
        <v>3882</v>
      </c>
      <c r="C481" s="35" t="s">
        <v>4948</v>
      </c>
      <c r="D481" s="35">
        <f>IFERROR(IF($A481="HDC",IF(VLOOKUP($C481,hdc!$B$2:$F$1600,2,FALSE())="","",VLOOKUP($C481,hdc!$B$2:$F$1600,2,FALSE())),IF($A481="NAUTICS",IF(VLOOKUP($C481,nautics!$B$2:$F$1200,2,FALSE())="","",VLOOKUP($C481,nautics!$B$2:$F$1200,2,FALSE())),IF($A481="ST",IF(VLOOKUP($C481,st!$B$2:$F$400,2,FALSE())="","",VLOOKUP($C481,st!$B$2:$F$400,2,FALSE())),""))),"")</f>
        <v>1</v>
      </c>
      <c r="E481" s="35">
        <f>IFERROR(IF($A481="HDC",IF(VLOOKUP($C481,hdc!$B$2:$F$1600,3,FALSE())="","",VLOOKUP($C481,hdc!$B$2:$F$1600,3,FALSE())),IF($A481="NAUTICS",IF(VLOOKUP($C481,nautics!$B$2:$F$1200,3,FALSE())="","",VLOOKUP($C481,nautics!$B$2:$F$1200,3,FALSE())),IF($A481="ST",IF(VLOOKUP($C481,st!$B$2:$F$400,3,FALSE())="","",VLOOKUP($C481,st!$B$2:$F$400,3,FALSE())),""))),"")</f>
        <v>1</v>
      </c>
      <c r="F481" s="35">
        <f>IFERROR(IF($A481="HDC",IF(VLOOKUP($C481,hdc!$B$2:$F$1600,4,FALSE())="","",VLOOKUP($C481,hdc!$B$2:$F$1600,4,FALSE())),IF($A481="NAUTICS",IF(VLOOKUP($C481,nautics!$B$2:$F$1200,4,FALSE())="","",VLOOKUP($C481,nautics!$B$2:$F$1200,4,FALSE())),IF($A481="ST",IF(VLOOKUP($C481,st!$B$2:$F$400,4,FALSE())="","",VLOOKUP($C481,st!$B$2:$F$400,4,FALSE())),""))),"")</f>
        <v>1</v>
      </c>
      <c r="G481" s="35" t="str">
        <f>IFERROR(IF($A481="HDC",IF(VLOOKUP($C481,hdc!$B$2:$F$1600,5,FALSE())="","",VLOOKUP($C481,hdc!$B$2:$F$1600,5,FALSE())),IF($A481="NAUTICS",IF(VLOOKUP($C481,nautics!$B$2:$F$1200,5,FALSE())="","",VLOOKUP($C481,nautics!$B$2:$F$1200,5,FALSE())),IF($A481="ST",IF(VLOOKUP($C481,st!$B$2:$F$400,5,FALSE())="","",VLOOKUP($C481,st!$B$2:$F$400,5,FALSE())),""))),"")</f>
        <v/>
      </c>
      <c r="H481" s="35" t="s">
        <v>996</v>
      </c>
      <c r="I481" s="35" t="s">
        <v>31</v>
      </c>
      <c r="J481" s="35" t="s">
        <v>4950</v>
      </c>
      <c r="K481" s="35">
        <f t="shared" si="1"/>
        <v>64</v>
      </c>
      <c r="L481" s="35" t="s">
        <v>95</v>
      </c>
      <c r="M481" s="35" t="s">
        <v>96</v>
      </c>
      <c r="N481" s="35" t="s">
        <v>43</v>
      </c>
      <c r="O481" s="35" t="s">
        <v>45</v>
      </c>
      <c r="P481" s="35" t="s">
        <v>3889</v>
      </c>
      <c r="Q481" s="35" t="s">
        <v>3890</v>
      </c>
      <c r="R481" s="35" t="s">
        <v>1071</v>
      </c>
      <c r="S481" s="35" t="s">
        <v>1397</v>
      </c>
      <c r="T481" s="35" t="s">
        <v>1398</v>
      </c>
      <c r="U481" s="35" t="s">
        <v>4954</v>
      </c>
      <c r="W481" s="35" t="s">
        <v>57</v>
      </c>
      <c r="X481" s="35" t="s">
        <v>3894</v>
      </c>
      <c r="Y481" s="35" t="s">
        <v>102</v>
      </c>
      <c r="Z481" s="35" t="s">
        <v>1402</v>
      </c>
    </row>
    <row r="482" spans="1:26" ht="15" customHeight="1">
      <c r="A482" s="35" t="s">
        <v>1300</v>
      </c>
      <c r="B482" s="35" t="s">
        <v>3882</v>
      </c>
      <c r="C482" s="35" t="s">
        <v>4956</v>
      </c>
      <c r="D482" s="35">
        <f>IFERROR(IF($A482="HDC",IF(VLOOKUP($C482,hdc!$B$2:$F$1600,2,FALSE())="","",VLOOKUP($C482,hdc!$B$2:$F$1600,2,FALSE())),IF($A482="NAUTICS",IF(VLOOKUP($C482,nautics!$B$2:$F$1200,2,FALSE())="","",VLOOKUP($C482,nautics!$B$2:$F$1200,2,FALSE())),IF($A482="ST",IF(VLOOKUP($C482,st!$B$2:$F$400,2,FALSE())="","",VLOOKUP($C482,st!$B$2:$F$400,2,FALSE())),""))),"")</f>
        <v>1</v>
      </c>
      <c r="E482" s="35">
        <f>IFERROR(IF($A482="HDC",IF(VLOOKUP($C482,hdc!$B$2:$F$1600,3,FALSE())="","",VLOOKUP($C482,hdc!$B$2:$F$1600,3,FALSE())),IF($A482="NAUTICS",IF(VLOOKUP($C482,nautics!$B$2:$F$1200,3,FALSE())="","",VLOOKUP($C482,nautics!$B$2:$F$1200,3,FALSE())),IF($A482="ST",IF(VLOOKUP($C482,st!$B$2:$F$400,3,FALSE())="","",VLOOKUP($C482,st!$B$2:$F$400,3,FALSE())),""))),"")</f>
        <v>1</v>
      </c>
      <c r="F482" s="35" t="str">
        <f>IFERROR(IF($A482="HDC",IF(VLOOKUP($C482,hdc!$B$2:$F$1600,4,FALSE())="","",VLOOKUP($C482,hdc!$B$2:$F$1600,4,FALSE())),IF($A482="NAUTICS",IF(VLOOKUP($C482,nautics!$B$2:$F$1200,4,FALSE())="","",VLOOKUP($C482,nautics!$B$2:$F$1200,4,FALSE())),IF($A482="ST",IF(VLOOKUP($C482,st!$B$2:$F$400,4,FALSE())="","",VLOOKUP($C482,st!$B$2:$F$400,4,FALSE())),""))),"")</f>
        <v/>
      </c>
      <c r="G482" s="35" t="str">
        <f>IFERROR(IF($A482="HDC",IF(VLOOKUP($C482,hdc!$B$2:$F$1600,5,FALSE())="","",VLOOKUP($C482,hdc!$B$2:$F$1600,5,FALSE())),IF($A482="NAUTICS",IF(VLOOKUP($C482,nautics!$B$2:$F$1200,5,FALSE())="","",VLOOKUP($C482,nautics!$B$2:$F$1200,5,FALSE())),IF($A482="ST",IF(VLOOKUP($C482,st!$B$2:$F$400,5,FALSE())="","",VLOOKUP($C482,st!$B$2:$F$400,5,FALSE())),""))),"")</f>
        <v/>
      </c>
      <c r="H482" s="35" t="s">
        <v>996</v>
      </c>
      <c r="I482" s="35" t="s">
        <v>31</v>
      </c>
      <c r="J482" s="35" t="s">
        <v>4957</v>
      </c>
      <c r="K482" s="35">
        <f t="shared" si="1"/>
        <v>42</v>
      </c>
      <c r="L482" s="35" t="s">
        <v>169</v>
      </c>
      <c r="M482" s="35" t="s">
        <v>172</v>
      </c>
      <c r="N482" s="35" t="s">
        <v>174</v>
      </c>
      <c r="O482" s="35" t="s">
        <v>175</v>
      </c>
      <c r="P482" s="35" t="s">
        <v>3889</v>
      </c>
      <c r="Q482" s="35" t="s">
        <v>3890</v>
      </c>
      <c r="R482" s="35" t="s">
        <v>1071</v>
      </c>
      <c r="S482" s="35" t="s">
        <v>1397</v>
      </c>
      <c r="T482" s="35" t="s">
        <v>1398</v>
      </c>
      <c r="U482" s="35" t="s">
        <v>4961</v>
      </c>
      <c r="W482" s="35" t="s">
        <v>57</v>
      </c>
      <c r="X482" s="35" t="s">
        <v>3894</v>
      </c>
      <c r="Y482" s="35" t="s">
        <v>180</v>
      </c>
      <c r="Z482" s="35" t="s">
        <v>1402</v>
      </c>
    </row>
    <row r="483" spans="1:26" ht="15" customHeight="1">
      <c r="A483" s="35" t="s">
        <v>1300</v>
      </c>
      <c r="B483" s="35" t="s">
        <v>3882</v>
      </c>
      <c r="C483" s="35" t="s">
        <v>4963</v>
      </c>
      <c r="D483" s="35">
        <f>IFERROR(IF($A483="HDC",IF(VLOOKUP($C483,hdc!$B$2:$F$1600,2,FALSE())="","",VLOOKUP($C483,hdc!$B$2:$F$1600,2,FALSE())),IF($A483="NAUTICS",IF(VLOOKUP($C483,nautics!$B$2:$F$1200,2,FALSE())="","",VLOOKUP($C483,nautics!$B$2:$F$1200,2,FALSE())),IF($A483="ST",IF(VLOOKUP($C483,st!$B$2:$F$400,2,FALSE())="","",VLOOKUP($C483,st!$B$2:$F$400,2,FALSE())),""))),"")</f>
        <v>1</v>
      </c>
      <c r="E483" s="35">
        <f>IFERROR(IF($A483="HDC",IF(VLOOKUP($C483,hdc!$B$2:$F$1600,3,FALSE())="","",VLOOKUP($C483,hdc!$B$2:$F$1600,3,FALSE())),IF($A483="NAUTICS",IF(VLOOKUP($C483,nautics!$B$2:$F$1200,3,FALSE())="","",VLOOKUP($C483,nautics!$B$2:$F$1200,3,FALSE())),IF($A483="ST",IF(VLOOKUP($C483,st!$B$2:$F$400,3,FALSE())="","",VLOOKUP($C483,st!$B$2:$F$400,3,FALSE())),""))),"")</f>
        <v>1</v>
      </c>
      <c r="F483" s="35">
        <f>IFERROR(IF($A483="HDC",IF(VLOOKUP($C483,hdc!$B$2:$F$1600,4,FALSE())="","",VLOOKUP($C483,hdc!$B$2:$F$1600,4,FALSE())),IF($A483="NAUTICS",IF(VLOOKUP($C483,nautics!$B$2:$F$1200,4,FALSE())="","",VLOOKUP($C483,nautics!$B$2:$F$1200,4,FALSE())),IF($A483="ST",IF(VLOOKUP($C483,st!$B$2:$F$400,4,FALSE())="","",VLOOKUP($C483,st!$B$2:$F$400,4,FALSE())),""))),"")</f>
        <v>1</v>
      </c>
      <c r="G483" s="35" t="str">
        <f>IFERROR(IF($A483="HDC",IF(VLOOKUP($C483,hdc!$B$2:$F$1600,5,FALSE())="","",VLOOKUP($C483,hdc!$B$2:$F$1600,5,FALSE())),IF($A483="NAUTICS",IF(VLOOKUP($C483,nautics!$B$2:$F$1200,5,FALSE())="","",VLOOKUP($C483,nautics!$B$2:$F$1200,5,FALSE())),IF($A483="ST",IF(VLOOKUP($C483,st!$B$2:$F$400,5,FALSE())="","",VLOOKUP($C483,st!$B$2:$F$400,5,FALSE())),""))),"")</f>
        <v/>
      </c>
      <c r="H483" s="35" t="s">
        <v>4966</v>
      </c>
      <c r="I483" s="35" t="s">
        <v>31</v>
      </c>
      <c r="J483" s="35" t="s">
        <v>4968</v>
      </c>
      <c r="K483" s="35">
        <f t="shared" si="1"/>
        <v>69</v>
      </c>
      <c r="L483" s="35" t="s">
        <v>340</v>
      </c>
      <c r="M483" s="35" t="s">
        <v>341</v>
      </c>
      <c r="N483" s="35" t="s">
        <v>43</v>
      </c>
      <c r="O483" s="35" t="s">
        <v>45</v>
      </c>
      <c r="P483" s="35" t="s">
        <v>3929</v>
      </c>
      <c r="Q483" s="35" t="s">
        <v>3931</v>
      </c>
      <c r="R483" s="35" t="s">
        <v>1071</v>
      </c>
      <c r="S483" s="35" t="s">
        <v>1397</v>
      </c>
      <c r="T483" s="35" t="s">
        <v>1398</v>
      </c>
      <c r="U483" s="35" t="s">
        <v>4970</v>
      </c>
      <c r="W483" s="35" t="s">
        <v>57</v>
      </c>
      <c r="X483" s="35" t="s">
        <v>3894</v>
      </c>
      <c r="Y483" s="35" t="s">
        <v>345</v>
      </c>
      <c r="Z483" s="35" t="s">
        <v>1402</v>
      </c>
    </row>
    <row r="484" spans="1:26" ht="15" customHeight="1">
      <c r="A484" s="35" t="s">
        <v>1300</v>
      </c>
      <c r="B484" s="35" t="s">
        <v>3882</v>
      </c>
      <c r="C484" s="35" t="s">
        <v>4973</v>
      </c>
      <c r="D484" s="35">
        <f>IFERROR(IF($A484="HDC",IF(VLOOKUP($C484,hdc!$B$2:$F$1600,2,FALSE())="","",VLOOKUP($C484,hdc!$B$2:$F$1600,2,FALSE())),IF($A484="NAUTICS",IF(VLOOKUP($C484,nautics!$B$2:$F$1200,2,FALSE())="","",VLOOKUP($C484,nautics!$B$2:$F$1200,2,FALSE())),IF($A484="ST",IF(VLOOKUP($C484,st!$B$2:$F$400,2,FALSE())="","",VLOOKUP($C484,st!$B$2:$F$400,2,FALSE())),""))),"")</f>
        <v>1</v>
      </c>
      <c r="E484" s="35" t="str">
        <f>IFERROR(IF($A484="HDC",IF(VLOOKUP($C484,hdc!$B$2:$F$1600,3,FALSE())="","",VLOOKUP($C484,hdc!$B$2:$F$1600,3,FALSE())),IF($A484="NAUTICS",IF(VLOOKUP($C484,nautics!$B$2:$F$1200,3,FALSE())="","",VLOOKUP($C484,nautics!$B$2:$F$1200,3,FALSE())),IF($A484="ST",IF(VLOOKUP($C484,st!$B$2:$F$400,3,FALSE())="","",VLOOKUP($C484,st!$B$2:$F$400,3,FALSE())),""))),"")</f>
        <v/>
      </c>
      <c r="F484" s="35" t="str">
        <f>IFERROR(IF($A484="HDC",IF(VLOOKUP($C484,hdc!$B$2:$F$1600,4,FALSE())="","",VLOOKUP($C484,hdc!$B$2:$F$1600,4,FALSE())),IF($A484="NAUTICS",IF(VLOOKUP($C484,nautics!$B$2:$F$1200,4,FALSE())="","",VLOOKUP($C484,nautics!$B$2:$F$1200,4,FALSE())),IF($A484="ST",IF(VLOOKUP($C484,st!$B$2:$F$400,4,FALSE())="","",VLOOKUP($C484,st!$B$2:$F$400,4,FALSE())),""))),"")</f>
        <v/>
      </c>
      <c r="G484" s="35" t="str">
        <f>IFERROR(IF($A484="HDC",IF(VLOOKUP($C484,hdc!$B$2:$F$1600,5,FALSE())="","",VLOOKUP($C484,hdc!$B$2:$F$1600,5,FALSE())),IF($A484="NAUTICS",IF(VLOOKUP($C484,nautics!$B$2:$F$1200,5,FALSE())="","",VLOOKUP($C484,nautics!$B$2:$F$1200,5,FALSE())),IF($A484="ST",IF(VLOOKUP($C484,st!$B$2:$F$400,5,FALSE())="","",VLOOKUP($C484,st!$B$2:$F$400,5,FALSE())),""))),"")</f>
        <v/>
      </c>
      <c r="H484" s="35" t="s">
        <v>1013</v>
      </c>
      <c r="I484" s="35" t="s">
        <v>31</v>
      </c>
      <c r="J484" s="35" t="s">
        <v>232</v>
      </c>
      <c r="K484" s="35">
        <f t="shared" si="1"/>
        <v>10</v>
      </c>
      <c r="L484" s="35" t="s">
        <v>3912</v>
      </c>
      <c r="M484" s="35" t="s">
        <v>3849</v>
      </c>
      <c r="N484" s="35" t="s">
        <v>1397</v>
      </c>
      <c r="O484" s="35" t="s">
        <v>1398</v>
      </c>
      <c r="P484" s="35" t="s">
        <v>3889</v>
      </c>
      <c r="Q484" s="35" t="s">
        <v>3890</v>
      </c>
      <c r="R484" s="35" t="s">
        <v>247</v>
      </c>
      <c r="S484" s="35" t="s">
        <v>1397</v>
      </c>
      <c r="T484" s="35" t="s">
        <v>1398</v>
      </c>
      <c r="U484" s="35" t="s">
        <v>89</v>
      </c>
      <c r="W484" s="35" t="s">
        <v>78</v>
      </c>
      <c r="X484" s="35" t="s">
        <v>3894</v>
      </c>
      <c r="Y484" s="35" t="s">
        <v>89</v>
      </c>
      <c r="Z484" s="35" t="s">
        <v>89</v>
      </c>
    </row>
    <row r="485" spans="1:26" ht="15" customHeight="1">
      <c r="A485" s="35" t="s">
        <v>1300</v>
      </c>
      <c r="B485" s="35" t="s">
        <v>3882</v>
      </c>
      <c r="C485" s="35" t="s">
        <v>4982</v>
      </c>
      <c r="D485" s="35">
        <f>IFERROR(IF($A485="HDC",IF(VLOOKUP($C485,hdc!$B$2:$F$1600,2,FALSE())="","",VLOOKUP($C485,hdc!$B$2:$F$1600,2,FALSE())),IF($A485="NAUTICS",IF(VLOOKUP($C485,nautics!$B$2:$F$1200,2,FALSE())="","",VLOOKUP($C485,nautics!$B$2:$F$1200,2,FALSE())),IF($A485="ST",IF(VLOOKUP($C485,st!$B$2:$F$400,2,FALSE())="","",VLOOKUP($C485,st!$B$2:$F$400,2,FALSE())),""))),"")</f>
        <v>1</v>
      </c>
      <c r="E485" s="35" t="str">
        <f>IFERROR(IF($A485="HDC",IF(VLOOKUP($C485,hdc!$B$2:$F$1600,3,FALSE())="","",VLOOKUP($C485,hdc!$B$2:$F$1600,3,FALSE())),IF($A485="NAUTICS",IF(VLOOKUP($C485,nautics!$B$2:$F$1200,3,FALSE())="","",VLOOKUP($C485,nautics!$B$2:$F$1200,3,FALSE())),IF($A485="ST",IF(VLOOKUP($C485,st!$B$2:$F$400,3,FALSE())="","",VLOOKUP($C485,st!$B$2:$F$400,3,FALSE())),""))),"")</f>
        <v/>
      </c>
      <c r="F485" s="35" t="str">
        <f>IFERROR(IF($A485="HDC",IF(VLOOKUP($C485,hdc!$B$2:$F$1600,4,FALSE())="","",VLOOKUP($C485,hdc!$B$2:$F$1600,4,FALSE())),IF($A485="NAUTICS",IF(VLOOKUP($C485,nautics!$B$2:$F$1200,4,FALSE())="","",VLOOKUP($C485,nautics!$B$2:$F$1200,4,FALSE())),IF($A485="ST",IF(VLOOKUP($C485,st!$B$2:$F$400,4,FALSE())="","",VLOOKUP($C485,st!$B$2:$F$400,4,FALSE())),""))),"")</f>
        <v/>
      </c>
      <c r="G485" s="35" t="str">
        <f>IFERROR(IF($A485="HDC",IF(VLOOKUP($C485,hdc!$B$2:$F$1600,5,FALSE())="","",VLOOKUP($C485,hdc!$B$2:$F$1600,5,FALSE())),IF($A485="NAUTICS",IF(VLOOKUP($C485,nautics!$B$2:$F$1200,5,FALSE())="","",VLOOKUP($C485,nautics!$B$2:$F$1200,5,FALSE())),IF($A485="ST",IF(VLOOKUP($C485,st!$B$2:$F$400,5,FALSE())="","",VLOOKUP($C485,st!$B$2:$F$400,5,FALSE())),""))),"")</f>
        <v/>
      </c>
      <c r="H485" s="35" t="s">
        <v>1013</v>
      </c>
      <c r="I485" s="35" t="s">
        <v>31</v>
      </c>
      <c r="J485" s="35" t="s">
        <v>232</v>
      </c>
      <c r="K485" s="35">
        <f t="shared" si="1"/>
        <v>10</v>
      </c>
      <c r="L485" s="35" t="s">
        <v>3920</v>
      </c>
      <c r="M485" s="35" t="s">
        <v>3921</v>
      </c>
      <c r="N485" s="35" t="s">
        <v>1397</v>
      </c>
      <c r="O485" s="35" t="s">
        <v>1398</v>
      </c>
      <c r="P485" s="35" t="s">
        <v>3889</v>
      </c>
      <c r="Q485" s="35" t="s">
        <v>3890</v>
      </c>
      <c r="R485" s="35" t="s">
        <v>247</v>
      </c>
      <c r="S485" s="35" t="s">
        <v>1397</v>
      </c>
      <c r="T485" s="35" t="s">
        <v>1398</v>
      </c>
      <c r="U485" s="35" t="s">
        <v>89</v>
      </c>
      <c r="W485" s="35" t="s">
        <v>78</v>
      </c>
      <c r="X485" s="35" t="s">
        <v>3894</v>
      </c>
      <c r="Y485" s="35" t="s">
        <v>89</v>
      </c>
      <c r="Z485" s="35" t="s">
        <v>89</v>
      </c>
    </row>
    <row r="486" spans="1:26" ht="15" customHeight="1">
      <c r="A486" s="35" t="s">
        <v>1300</v>
      </c>
      <c r="B486" s="35" t="s">
        <v>3882</v>
      </c>
      <c r="C486" s="35" t="s">
        <v>4989</v>
      </c>
      <c r="D486" s="35">
        <f>IFERROR(IF($A486="HDC",IF(VLOOKUP($C486,hdc!$B$2:$F$1600,2,FALSE())="","",VLOOKUP($C486,hdc!$B$2:$F$1600,2,FALSE())),IF($A486="NAUTICS",IF(VLOOKUP($C486,nautics!$B$2:$F$1200,2,FALSE())="","",VLOOKUP($C486,nautics!$B$2:$F$1200,2,FALSE())),IF($A486="ST",IF(VLOOKUP($C486,st!$B$2:$F$400,2,FALSE())="","",VLOOKUP($C486,st!$B$2:$F$400,2,FALSE())),""))),"")</f>
        <v>1</v>
      </c>
      <c r="E486" s="35" t="str">
        <f>IFERROR(IF($A486="HDC",IF(VLOOKUP($C486,hdc!$B$2:$F$1600,3,FALSE())="","",VLOOKUP($C486,hdc!$B$2:$F$1600,3,FALSE())),IF($A486="NAUTICS",IF(VLOOKUP($C486,nautics!$B$2:$F$1200,3,FALSE())="","",VLOOKUP($C486,nautics!$B$2:$F$1200,3,FALSE())),IF($A486="ST",IF(VLOOKUP($C486,st!$B$2:$F$400,3,FALSE())="","",VLOOKUP($C486,st!$B$2:$F$400,3,FALSE())),""))),"")</f>
        <v/>
      </c>
      <c r="F486" s="35" t="str">
        <f>IFERROR(IF($A486="HDC",IF(VLOOKUP($C486,hdc!$B$2:$F$1600,4,FALSE())="","",VLOOKUP($C486,hdc!$B$2:$F$1600,4,FALSE())),IF($A486="NAUTICS",IF(VLOOKUP($C486,nautics!$B$2:$F$1200,4,FALSE())="","",VLOOKUP($C486,nautics!$B$2:$F$1200,4,FALSE())),IF($A486="ST",IF(VLOOKUP($C486,st!$B$2:$F$400,4,FALSE())="","",VLOOKUP($C486,st!$B$2:$F$400,4,FALSE())),""))),"")</f>
        <v/>
      </c>
      <c r="G486" s="35" t="str">
        <f>IFERROR(IF($A486="HDC",IF(VLOOKUP($C486,hdc!$B$2:$F$1600,5,FALSE())="","",VLOOKUP($C486,hdc!$B$2:$F$1600,5,FALSE())),IF($A486="NAUTICS",IF(VLOOKUP($C486,nautics!$B$2:$F$1200,5,FALSE())="","",VLOOKUP($C486,nautics!$B$2:$F$1200,5,FALSE())),IF($A486="ST",IF(VLOOKUP($C486,st!$B$2:$F$400,5,FALSE())="","",VLOOKUP($C486,st!$B$2:$F$400,5,FALSE())),""))),"")</f>
        <v/>
      </c>
      <c r="H486" s="35" t="s">
        <v>1013</v>
      </c>
      <c r="I486" s="35" t="s">
        <v>31</v>
      </c>
      <c r="J486" s="35" t="s">
        <v>232</v>
      </c>
      <c r="K486" s="35">
        <f t="shared" si="1"/>
        <v>10</v>
      </c>
      <c r="L486" s="35" t="s">
        <v>3932</v>
      </c>
      <c r="M486" s="35" t="s">
        <v>3933</v>
      </c>
      <c r="N486" s="35" t="s">
        <v>1397</v>
      </c>
      <c r="O486" s="35" t="s">
        <v>1398</v>
      </c>
      <c r="P486" s="35" t="s">
        <v>3889</v>
      </c>
      <c r="Q486" s="35" t="s">
        <v>3890</v>
      </c>
      <c r="R486" s="35" t="s">
        <v>247</v>
      </c>
      <c r="S486" s="35" t="s">
        <v>1397</v>
      </c>
      <c r="T486" s="35" t="s">
        <v>1398</v>
      </c>
      <c r="U486" s="35" t="s">
        <v>89</v>
      </c>
      <c r="W486" s="35" t="s">
        <v>78</v>
      </c>
      <c r="X486" s="35" t="s">
        <v>3894</v>
      </c>
      <c r="Y486" s="35" t="s">
        <v>89</v>
      </c>
      <c r="Z486" s="35" t="s">
        <v>89</v>
      </c>
    </row>
    <row r="487" spans="1:26" ht="15" customHeight="1">
      <c r="A487" s="35" t="s">
        <v>1300</v>
      </c>
      <c r="B487" s="35" t="s">
        <v>3882</v>
      </c>
      <c r="C487" s="35" t="s">
        <v>4995</v>
      </c>
      <c r="D487" s="35">
        <f>IFERROR(IF($A487="HDC",IF(VLOOKUP($C487,hdc!$B$2:$F$1600,2,FALSE())="","",VLOOKUP($C487,hdc!$B$2:$F$1600,2,FALSE())),IF($A487="NAUTICS",IF(VLOOKUP($C487,nautics!$B$2:$F$1200,2,FALSE())="","",VLOOKUP($C487,nautics!$B$2:$F$1200,2,FALSE())),IF($A487="ST",IF(VLOOKUP($C487,st!$B$2:$F$400,2,FALSE())="","",VLOOKUP($C487,st!$B$2:$F$400,2,FALSE())),""))),"")</f>
        <v>1</v>
      </c>
      <c r="E487" s="35" t="str">
        <f>IFERROR(IF($A487="HDC",IF(VLOOKUP($C487,hdc!$B$2:$F$1600,3,FALSE())="","",VLOOKUP($C487,hdc!$B$2:$F$1600,3,FALSE())),IF($A487="NAUTICS",IF(VLOOKUP($C487,nautics!$B$2:$F$1200,3,FALSE())="","",VLOOKUP($C487,nautics!$B$2:$F$1200,3,FALSE())),IF($A487="ST",IF(VLOOKUP($C487,st!$B$2:$F$400,3,FALSE())="","",VLOOKUP($C487,st!$B$2:$F$400,3,FALSE())),""))),"")</f>
        <v/>
      </c>
      <c r="F487" s="35" t="str">
        <f>IFERROR(IF($A487="HDC",IF(VLOOKUP($C487,hdc!$B$2:$F$1600,4,FALSE())="","",VLOOKUP($C487,hdc!$B$2:$F$1600,4,FALSE())),IF($A487="NAUTICS",IF(VLOOKUP($C487,nautics!$B$2:$F$1200,4,FALSE())="","",VLOOKUP($C487,nautics!$B$2:$F$1200,4,FALSE())),IF($A487="ST",IF(VLOOKUP($C487,st!$B$2:$F$400,4,FALSE())="","",VLOOKUP($C487,st!$B$2:$F$400,4,FALSE())),""))),"")</f>
        <v/>
      </c>
      <c r="G487" s="35" t="str">
        <f>IFERROR(IF($A487="HDC",IF(VLOOKUP($C487,hdc!$B$2:$F$1600,5,FALSE())="","",VLOOKUP($C487,hdc!$B$2:$F$1600,5,FALSE())),IF($A487="NAUTICS",IF(VLOOKUP($C487,nautics!$B$2:$F$1200,5,FALSE())="","",VLOOKUP($C487,nautics!$B$2:$F$1200,5,FALSE())),IF($A487="ST",IF(VLOOKUP($C487,st!$B$2:$F$400,5,FALSE())="","",VLOOKUP($C487,st!$B$2:$F$400,5,FALSE())),""))),"")</f>
        <v/>
      </c>
      <c r="H487" s="35" t="s">
        <v>1013</v>
      </c>
      <c r="I487" s="35" t="s">
        <v>31</v>
      </c>
      <c r="J487" s="35" t="s">
        <v>232</v>
      </c>
      <c r="K487" s="35">
        <f t="shared" si="1"/>
        <v>10</v>
      </c>
      <c r="L487" s="35" t="s">
        <v>3940</v>
      </c>
      <c r="M487" s="35" t="s">
        <v>3941</v>
      </c>
      <c r="N487" s="35" t="s">
        <v>1397</v>
      </c>
      <c r="O487" s="35" t="s">
        <v>1398</v>
      </c>
      <c r="P487" s="35" t="s">
        <v>3889</v>
      </c>
      <c r="Q487" s="35" t="s">
        <v>3890</v>
      </c>
      <c r="R487" s="35" t="s">
        <v>247</v>
      </c>
      <c r="S487" s="35" t="s">
        <v>1397</v>
      </c>
      <c r="T487" s="35" t="s">
        <v>1398</v>
      </c>
      <c r="U487" s="35" t="s">
        <v>89</v>
      </c>
      <c r="W487" s="35" t="s">
        <v>78</v>
      </c>
      <c r="X487" s="35" t="s">
        <v>3894</v>
      </c>
      <c r="Y487" s="35" t="s">
        <v>89</v>
      </c>
      <c r="Z487" s="35" t="s">
        <v>89</v>
      </c>
    </row>
    <row r="488" spans="1:26" ht="15" customHeight="1">
      <c r="A488" s="35" t="s">
        <v>1300</v>
      </c>
      <c r="B488" s="35" t="s">
        <v>3882</v>
      </c>
      <c r="C488" s="35" t="s">
        <v>5000</v>
      </c>
      <c r="D488" s="35">
        <f>IFERROR(IF($A488="HDC",IF(VLOOKUP($C488,hdc!$B$2:$F$1600,2,FALSE())="","",VLOOKUP($C488,hdc!$B$2:$F$1600,2,FALSE())),IF($A488="NAUTICS",IF(VLOOKUP($C488,nautics!$B$2:$F$1200,2,FALSE())="","",VLOOKUP($C488,nautics!$B$2:$F$1200,2,FALSE())),IF($A488="ST",IF(VLOOKUP($C488,st!$B$2:$F$400,2,FALSE())="","",VLOOKUP($C488,st!$B$2:$F$400,2,FALSE())),""))),"")</f>
        <v>1</v>
      </c>
      <c r="E488" s="35" t="str">
        <f>IFERROR(IF($A488="HDC",IF(VLOOKUP($C488,hdc!$B$2:$F$1600,3,FALSE())="","",VLOOKUP($C488,hdc!$B$2:$F$1600,3,FALSE())),IF($A488="NAUTICS",IF(VLOOKUP($C488,nautics!$B$2:$F$1200,3,FALSE())="","",VLOOKUP($C488,nautics!$B$2:$F$1200,3,FALSE())),IF($A488="ST",IF(VLOOKUP($C488,st!$B$2:$F$400,3,FALSE())="","",VLOOKUP($C488,st!$B$2:$F$400,3,FALSE())),""))),"")</f>
        <v/>
      </c>
      <c r="F488" s="35" t="str">
        <f>IFERROR(IF($A488="HDC",IF(VLOOKUP($C488,hdc!$B$2:$F$1600,4,FALSE())="","",VLOOKUP($C488,hdc!$B$2:$F$1600,4,FALSE())),IF($A488="NAUTICS",IF(VLOOKUP($C488,nautics!$B$2:$F$1200,4,FALSE())="","",VLOOKUP($C488,nautics!$B$2:$F$1200,4,FALSE())),IF($A488="ST",IF(VLOOKUP($C488,st!$B$2:$F$400,4,FALSE())="","",VLOOKUP($C488,st!$B$2:$F$400,4,FALSE())),""))),"")</f>
        <v/>
      </c>
      <c r="G488" s="35" t="str">
        <f>IFERROR(IF($A488="HDC",IF(VLOOKUP($C488,hdc!$B$2:$F$1600,5,FALSE())="","",VLOOKUP($C488,hdc!$B$2:$F$1600,5,FALSE())),IF($A488="NAUTICS",IF(VLOOKUP($C488,nautics!$B$2:$F$1200,5,FALSE())="","",VLOOKUP($C488,nautics!$B$2:$F$1200,5,FALSE())),IF($A488="ST",IF(VLOOKUP($C488,st!$B$2:$F$400,5,FALSE())="","",VLOOKUP($C488,st!$B$2:$F$400,5,FALSE())),""))),"")</f>
        <v/>
      </c>
      <c r="H488" s="35" t="s">
        <v>1013</v>
      </c>
      <c r="I488" s="35" t="s">
        <v>31</v>
      </c>
      <c r="J488" s="35" t="s">
        <v>232</v>
      </c>
      <c r="K488" s="35">
        <f t="shared" si="1"/>
        <v>10</v>
      </c>
      <c r="L488" s="35" t="s">
        <v>3949</v>
      </c>
      <c r="M488" s="35" t="s">
        <v>3950</v>
      </c>
      <c r="N488" s="35" t="s">
        <v>1397</v>
      </c>
      <c r="O488" s="35" t="s">
        <v>1398</v>
      </c>
      <c r="P488" s="35" t="s">
        <v>3889</v>
      </c>
      <c r="Q488" s="35" t="s">
        <v>3890</v>
      </c>
      <c r="R488" s="35" t="s">
        <v>247</v>
      </c>
      <c r="S488" s="35" t="s">
        <v>1397</v>
      </c>
      <c r="T488" s="35" t="s">
        <v>1398</v>
      </c>
      <c r="U488" s="35" t="s">
        <v>89</v>
      </c>
      <c r="W488" s="35" t="s">
        <v>78</v>
      </c>
      <c r="X488" s="35" t="s">
        <v>3894</v>
      </c>
      <c r="Y488" s="35" t="s">
        <v>89</v>
      </c>
      <c r="Z488" s="35" t="s">
        <v>89</v>
      </c>
    </row>
    <row r="489" spans="1:26" ht="15" customHeight="1">
      <c r="A489" s="35" t="s">
        <v>1300</v>
      </c>
      <c r="B489" s="35" t="s">
        <v>3882</v>
      </c>
      <c r="C489" s="35" t="s">
        <v>5008</v>
      </c>
      <c r="D489" s="35">
        <f>IFERROR(IF($A489="HDC",IF(VLOOKUP($C489,hdc!$B$2:$F$1600,2,FALSE())="","",VLOOKUP($C489,hdc!$B$2:$F$1600,2,FALSE())),IF($A489="NAUTICS",IF(VLOOKUP($C489,nautics!$B$2:$F$1200,2,FALSE())="","",VLOOKUP($C489,nautics!$B$2:$F$1200,2,FALSE())),IF($A489="ST",IF(VLOOKUP($C489,st!$B$2:$F$400,2,FALSE())="","",VLOOKUP($C489,st!$B$2:$F$400,2,FALSE())),""))),"")</f>
        <v>1</v>
      </c>
      <c r="E489" s="35" t="str">
        <f>IFERROR(IF($A489="HDC",IF(VLOOKUP($C489,hdc!$B$2:$F$1600,3,FALSE())="","",VLOOKUP($C489,hdc!$B$2:$F$1600,3,FALSE())),IF($A489="NAUTICS",IF(VLOOKUP($C489,nautics!$B$2:$F$1200,3,FALSE())="","",VLOOKUP($C489,nautics!$B$2:$F$1200,3,FALSE())),IF($A489="ST",IF(VLOOKUP($C489,st!$B$2:$F$400,3,FALSE())="","",VLOOKUP($C489,st!$B$2:$F$400,3,FALSE())),""))),"")</f>
        <v/>
      </c>
      <c r="F489" s="35" t="str">
        <f>IFERROR(IF($A489="HDC",IF(VLOOKUP($C489,hdc!$B$2:$F$1600,4,FALSE())="","",VLOOKUP($C489,hdc!$B$2:$F$1600,4,FALSE())),IF($A489="NAUTICS",IF(VLOOKUP($C489,nautics!$B$2:$F$1200,4,FALSE())="","",VLOOKUP($C489,nautics!$B$2:$F$1200,4,FALSE())),IF($A489="ST",IF(VLOOKUP($C489,st!$B$2:$F$400,4,FALSE())="","",VLOOKUP($C489,st!$B$2:$F$400,4,FALSE())),""))),"")</f>
        <v/>
      </c>
      <c r="G489" s="35" t="str">
        <f>IFERROR(IF($A489="HDC",IF(VLOOKUP($C489,hdc!$B$2:$F$1600,5,FALSE())="","",VLOOKUP($C489,hdc!$B$2:$F$1600,5,FALSE())),IF($A489="NAUTICS",IF(VLOOKUP($C489,nautics!$B$2:$F$1200,5,FALSE())="","",VLOOKUP($C489,nautics!$B$2:$F$1200,5,FALSE())),IF($A489="ST",IF(VLOOKUP($C489,st!$B$2:$F$400,5,FALSE())="","",VLOOKUP($C489,st!$B$2:$F$400,5,FALSE())),""))),"")</f>
        <v/>
      </c>
      <c r="H489" s="35" t="s">
        <v>1013</v>
      </c>
      <c r="I489" s="35" t="s">
        <v>31</v>
      </c>
      <c r="J489" s="35" t="s">
        <v>232</v>
      </c>
      <c r="K489" s="35">
        <f t="shared" si="1"/>
        <v>10</v>
      </c>
      <c r="L489" s="35" t="s">
        <v>3953</v>
      </c>
      <c r="M489" s="35" t="s">
        <v>3954</v>
      </c>
      <c r="N489" s="35" t="s">
        <v>1397</v>
      </c>
      <c r="O489" s="35" t="s">
        <v>1398</v>
      </c>
      <c r="P489" s="35" t="s">
        <v>3889</v>
      </c>
      <c r="Q489" s="35" t="s">
        <v>3890</v>
      </c>
      <c r="R489" s="35" t="s">
        <v>247</v>
      </c>
      <c r="S489" s="35" t="s">
        <v>1397</v>
      </c>
      <c r="T489" s="35" t="s">
        <v>1398</v>
      </c>
      <c r="U489" s="35" t="s">
        <v>89</v>
      </c>
      <c r="W489" s="35" t="s">
        <v>78</v>
      </c>
      <c r="X489" s="35" t="s">
        <v>3894</v>
      </c>
      <c r="Y489" s="35" t="s">
        <v>89</v>
      </c>
      <c r="Z489" s="35" t="s">
        <v>89</v>
      </c>
    </row>
    <row r="490" spans="1:26" ht="15" customHeight="1">
      <c r="A490" s="35" t="s">
        <v>1300</v>
      </c>
      <c r="B490" s="35" t="s">
        <v>3882</v>
      </c>
      <c r="C490" s="35" t="s">
        <v>5012</v>
      </c>
      <c r="D490" s="35">
        <f>IFERROR(IF($A490="HDC",IF(VLOOKUP($C490,hdc!$B$2:$F$1600,2,FALSE())="","",VLOOKUP($C490,hdc!$B$2:$F$1600,2,FALSE())),IF($A490="NAUTICS",IF(VLOOKUP($C490,nautics!$B$2:$F$1200,2,FALSE())="","",VLOOKUP($C490,nautics!$B$2:$F$1200,2,FALSE())),IF($A490="ST",IF(VLOOKUP($C490,st!$B$2:$F$400,2,FALSE())="","",VLOOKUP($C490,st!$B$2:$F$400,2,FALSE())),""))),"")</f>
        <v>1</v>
      </c>
      <c r="E490" s="35" t="str">
        <f>IFERROR(IF($A490="HDC",IF(VLOOKUP($C490,hdc!$B$2:$F$1600,3,FALSE())="","",VLOOKUP($C490,hdc!$B$2:$F$1600,3,FALSE())),IF($A490="NAUTICS",IF(VLOOKUP($C490,nautics!$B$2:$F$1200,3,FALSE())="","",VLOOKUP($C490,nautics!$B$2:$F$1200,3,FALSE())),IF($A490="ST",IF(VLOOKUP($C490,st!$B$2:$F$400,3,FALSE())="","",VLOOKUP($C490,st!$B$2:$F$400,3,FALSE())),""))),"")</f>
        <v/>
      </c>
      <c r="F490" s="35" t="str">
        <f>IFERROR(IF($A490="HDC",IF(VLOOKUP($C490,hdc!$B$2:$F$1600,4,FALSE())="","",VLOOKUP($C490,hdc!$B$2:$F$1600,4,FALSE())),IF($A490="NAUTICS",IF(VLOOKUP($C490,nautics!$B$2:$F$1200,4,FALSE())="","",VLOOKUP($C490,nautics!$B$2:$F$1200,4,FALSE())),IF($A490="ST",IF(VLOOKUP($C490,st!$B$2:$F$400,4,FALSE())="","",VLOOKUP($C490,st!$B$2:$F$400,4,FALSE())),""))),"")</f>
        <v/>
      </c>
      <c r="G490" s="35" t="str">
        <f>IFERROR(IF($A490="HDC",IF(VLOOKUP($C490,hdc!$B$2:$F$1600,5,FALSE())="","",VLOOKUP($C490,hdc!$B$2:$F$1600,5,FALSE())),IF($A490="NAUTICS",IF(VLOOKUP($C490,nautics!$B$2:$F$1200,5,FALSE())="","",VLOOKUP($C490,nautics!$B$2:$F$1200,5,FALSE())),IF($A490="ST",IF(VLOOKUP($C490,st!$B$2:$F$400,5,FALSE())="","",VLOOKUP($C490,st!$B$2:$F$400,5,FALSE())),""))),"")</f>
        <v/>
      </c>
      <c r="H490" s="35" t="s">
        <v>1013</v>
      </c>
      <c r="I490" s="35" t="s">
        <v>31</v>
      </c>
      <c r="J490" s="35" t="s">
        <v>232</v>
      </c>
      <c r="K490" s="35">
        <f t="shared" si="1"/>
        <v>10</v>
      </c>
      <c r="L490" s="35" t="s">
        <v>3969</v>
      </c>
      <c r="M490" s="35" t="s">
        <v>3970</v>
      </c>
      <c r="N490" s="35" t="s">
        <v>1397</v>
      </c>
      <c r="O490" s="35" t="s">
        <v>1398</v>
      </c>
      <c r="P490" s="35" t="s">
        <v>3889</v>
      </c>
      <c r="Q490" s="35" t="s">
        <v>3890</v>
      </c>
      <c r="R490" s="35" t="s">
        <v>247</v>
      </c>
      <c r="S490" s="35" t="s">
        <v>1397</v>
      </c>
      <c r="T490" s="35" t="s">
        <v>1398</v>
      </c>
      <c r="U490" s="35" t="s">
        <v>89</v>
      </c>
      <c r="W490" s="35" t="s">
        <v>78</v>
      </c>
      <c r="X490" s="35" t="s">
        <v>3894</v>
      </c>
      <c r="Y490" s="35" t="s">
        <v>89</v>
      </c>
      <c r="Z490" s="35" t="s">
        <v>89</v>
      </c>
    </row>
    <row r="491" spans="1:26" ht="15" customHeight="1">
      <c r="A491" s="35" t="s">
        <v>1300</v>
      </c>
      <c r="B491" s="35" t="s">
        <v>3882</v>
      </c>
      <c r="C491" s="35" t="s">
        <v>5017</v>
      </c>
      <c r="D491" s="35">
        <f>IFERROR(IF($A491="HDC",IF(VLOOKUP($C491,hdc!$B$2:$F$1600,2,FALSE())="","",VLOOKUP($C491,hdc!$B$2:$F$1600,2,FALSE())),IF($A491="NAUTICS",IF(VLOOKUP($C491,nautics!$B$2:$F$1200,2,FALSE())="","",VLOOKUP($C491,nautics!$B$2:$F$1200,2,FALSE())),IF($A491="ST",IF(VLOOKUP($C491,st!$B$2:$F$400,2,FALSE())="","",VLOOKUP($C491,st!$B$2:$F$400,2,FALSE())),""))),"")</f>
        <v>1</v>
      </c>
      <c r="E491" s="35">
        <f>IFERROR(IF($A491="HDC",IF(VLOOKUP($C491,hdc!$B$2:$F$1600,3,FALSE())="","",VLOOKUP($C491,hdc!$B$2:$F$1600,3,FALSE())),IF($A491="NAUTICS",IF(VLOOKUP($C491,nautics!$B$2:$F$1200,3,FALSE())="","",VLOOKUP($C491,nautics!$B$2:$F$1200,3,FALSE())),IF($A491="ST",IF(VLOOKUP($C491,st!$B$2:$F$400,3,FALSE())="","",VLOOKUP($C491,st!$B$2:$F$400,3,FALSE())),""))),"")</f>
        <v>1</v>
      </c>
      <c r="F491" s="35" t="str">
        <f>IFERROR(IF($A491="HDC",IF(VLOOKUP($C491,hdc!$B$2:$F$1600,4,FALSE())="","",VLOOKUP($C491,hdc!$B$2:$F$1600,4,FALSE())),IF($A491="NAUTICS",IF(VLOOKUP($C491,nautics!$B$2:$F$1200,4,FALSE())="","",VLOOKUP($C491,nautics!$B$2:$F$1200,4,FALSE())),IF($A491="ST",IF(VLOOKUP($C491,st!$B$2:$F$400,4,FALSE())="","",VLOOKUP($C491,st!$B$2:$F$400,4,FALSE())),""))),"")</f>
        <v/>
      </c>
      <c r="G491" s="35" t="str">
        <f>IFERROR(IF($A491="HDC",IF(VLOOKUP($C491,hdc!$B$2:$F$1600,5,FALSE())="","",VLOOKUP($C491,hdc!$B$2:$F$1600,5,FALSE())),IF($A491="NAUTICS",IF(VLOOKUP($C491,nautics!$B$2:$F$1200,5,FALSE())="","",VLOOKUP($C491,nautics!$B$2:$F$1200,5,FALSE())),IF($A491="ST",IF(VLOOKUP($C491,st!$B$2:$F$400,5,FALSE())="","",VLOOKUP($C491,st!$B$2:$F$400,5,FALSE())),""))),"")</f>
        <v/>
      </c>
      <c r="H491" s="35" t="s">
        <v>167</v>
      </c>
      <c r="I491" s="35" t="s">
        <v>31</v>
      </c>
      <c r="J491" s="35" t="s">
        <v>5020</v>
      </c>
      <c r="K491" s="35">
        <f t="shared" si="1"/>
        <v>62</v>
      </c>
      <c r="L491" s="35" t="s">
        <v>3920</v>
      </c>
      <c r="M491" s="35" t="s">
        <v>3921</v>
      </c>
      <c r="N491" s="35" t="s">
        <v>1397</v>
      </c>
      <c r="O491" s="35" t="s">
        <v>1398</v>
      </c>
      <c r="P491" s="35" t="s">
        <v>5023</v>
      </c>
      <c r="Q491" s="35" t="s">
        <v>5024</v>
      </c>
      <c r="R491" s="35" t="s">
        <v>1049</v>
      </c>
      <c r="S491" s="35" t="s">
        <v>531</v>
      </c>
      <c r="T491" s="35" t="s">
        <v>532</v>
      </c>
      <c r="U491" s="35" t="s">
        <v>5026</v>
      </c>
      <c r="W491" s="35" t="s">
        <v>57</v>
      </c>
      <c r="X491" s="35" t="s">
        <v>3894</v>
      </c>
      <c r="Y491" s="35" t="s">
        <v>1402</v>
      </c>
      <c r="Z491" s="35" t="s">
        <v>5027</v>
      </c>
    </row>
    <row r="492" spans="1:26" ht="15" customHeight="1">
      <c r="A492" s="35" t="s">
        <v>1300</v>
      </c>
      <c r="B492" s="35" t="s">
        <v>3882</v>
      </c>
      <c r="C492" s="35" t="s">
        <v>5029</v>
      </c>
      <c r="D492" s="35">
        <f>IFERROR(IF($A492="HDC",IF(VLOOKUP($C492,hdc!$B$2:$F$1600,2,FALSE())="","",VLOOKUP($C492,hdc!$B$2:$F$1600,2,FALSE())),IF($A492="NAUTICS",IF(VLOOKUP($C492,nautics!$B$2:$F$1200,2,FALSE())="","",VLOOKUP($C492,nautics!$B$2:$F$1200,2,FALSE())),IF($A492="ST",IF(VLOOKUP($C492,st!$B$2:$F$400,2,FALSE())="","",VLOOKUP($C492,st!$B$2:$F$400,2,FALSE())),""))),"")</f>
        <v>1</v>
      </c>
      <c r="E492" s="35">
        <f>IFERROR(IF($A492="HDC",IF(VLOOKUP($C492,hdc!$B$2:$F$1600,3,FALSE())="","",VLOOKUP($C492,hdc!$B$2:$F$1600,3,FALSE())),IF($A492="NAUTICS",IF(VLOOKUP($C492,nautics!$B$2:$F$1200,3,FALSE())="","",VLOOKUP($C492,nautics!$B$2:$F$1200,3,FALSE())),IF($A492="ST",IF(VLOOKUP($C492,st!$B$2:$F$400,3,FALSE())="","",VLOOKUP($C492,st!$B$2:$F$400,3,FALSE())),""))),"")</f>
        <v>1</v>
      </c>
      <c r="F492" s="35" t="str">
        <f>IFERROR(IF($A492="HDC",IF(VLOOKUP($C492,hdc!$B$2:$F$1600,4,FALSE())="","",VLOOKUP($C492,hdc!$B$2:$F$1600,4,FALSE())),IF($A492="NAUTICS",IF(VLOOKUP($C492,nautics!$B$2:$F$1200,4,FALSE())="","",VLOOKUP($C492,nautics!$B$2:$F$1200,4,FALSE())),IF($A492="ST",IF(VLOOKUP($C492,st!$B$2:$F$400,4,FALSE())="","",VLOOKUP($C492,st!$B$2:$F$400,4,FALSE())),""))),"")</f>
        <v/>
      </c>
      <c r="G492" s="35" t="str">
        <f>IFERROR(IF($A492="HDC",IF(VLOOKUP($C492,hdc!$B$2:$F$1600,5,FALSE())="","",VLOOKUP($C492,hdc!$B$2:$F$1600,5,FALSE())),IF($A492="NAUTICS",IF(VLOOKUP($C492,nautics!$B$2:$F$1200,5,FALSE())="","",VLOOKUP($C492,nautics!$B$2:$F$1200,5,FALSE())),IF($A492="ST",IF(VLOOKUP($C492,st!$B$2:$F$400,5,FALSE())="","",VLOOKUP($C492,st!$B$2:$F$400,5,FALSE())),""))),"")</f>
        <v/>
      </c>
      <c r="H492" s="35" t="s">
        <v>167</v>
      </c>
      <c r="I492" s="35" t="s">
        <v>31</v>
      </c>
      <c r="J492" s="35" t="s">
        <v>5032</v>
      </c>
      <c r="K492" s="35">
        <f t="shared" si="1"/>
        <v>33</v>
      </c>
      <c r="L492" s="35" t="s">
        <v>3920</v>
      </c>
      <c r="M492" s="35" t="s">
        <v>3921</v>
      </c>
      <c r="N492" s="35" t="s">
        <v>1397</v>
      </c>
      <c r="O492" s="35" t="s">
        <v>1398</v>
      </c>
      <c r="P492" s="35" t="s">
        <v>5033</v>
      </c>
      <c r="Q492" s="35" t="s">
        <v>5034</v>
      </c>
      <c r="R492" s="35" t="s">
        <v>152</v>
      </c>
      <c r="S492" s="35" t="s">
        <v>4697</v>
      </c>
      <c r="T492" s="35" t="s">
        <v>2443</v>
      </c>
      <c r="U492" s="35" t="s">
        <v>5036</v>
      </c>
      <c r="W492" s="35" t="s">
        <v>57</v>
      </c>
      <c r="X492" s="35" t="s">
        <v>3894</v>
      </c>
      <c r="Y492" s="35" t="s">
        <v>1402</v>
      </c>
      <c r="Z492" s="35" t="s">
        <v>4699</v>
      </c>
    </row>
    <row r="493" spans="1:26" ht="15" customHeight="1">
      <c r="A493" s="35" t="s">
        <v>1300</v>
      </c>
      <c r="B493" s="35" t="s">
        <v>3882</v>
      </c>
      <c r="C493" s="35" t="s">
        <v>5037</v>
      </c>
      <c r="D493" s="35">
        <f>IFERROR(IF($A493="HDC",IF(VLOOKUP($C493,hdc!$B$2:$F$1600,2,FALSE())="","",VLOOKUP($C493,hdc!$B$2:$F$1600,2,FALSE())),IF($A493="NAUTICS",IF(VLOOKUP($C493,nautics!$B$2:$F$1200,2,FALSE())="","",VLOOKUP($C493,nautics!$B$2:$F$1200,2,FALSE())),IF($A493="ST",IF(VLOOKUP($C493,st!$B$2:$F$400,2,FALSE())="","",VLOOKUP($C493,st!$B$2:$F$400,2,FALSE())),""))),"")</f>
        <v>1</v>
      </c>
      <c r="E493" s="35">
        <f>IFERROR(IF($A493="HDC",IF(VLOOKUP($C493,hdc!$B$2:$F$1600,3,FALSE())="","",VLOOKUP($C493,hdc!$B$2:$F$1600,3,FALSE())),IF($A493="NAUTICS",IF(VLOOKUP($C493,nautics!$B$2:$F$1200,3,FALSE())="","",VLOOKUP($C493,nautics!$B$2:$F$1200,3,FALSE())),IF($A493="ST",IF(VLOOKUP($C493,st!$B$2:$F$400,3,FALSE())="","",VLOOKUP($C493,st!$B$2:$F$400,3,FALSE())),""))),"")</f>
        <v>1</v>
      </c>
      <c r="F493" s="35" t="str">
        <f>IFERROR(IF($A493="HDC",IF(VLOOKUP($C493,hdc!$B$2:$F$1600,4,FALSE())="","",VLOOKUP($C493,hdc!$B$2:$F$1600,4,FALSE())),IF($A493="NAUTICS",IF(VLOOKUP($C493,nautics!$B$2:$F$1200,4,FALSE())="","",VLOOKUP($C493,nautics!$B$2:$F$1200,4,FALSE())),IF($A493="ST",IF(VLOOKUP($C493,st!$B$2:$F$400,4,FALSE())="","",VLOOKUP($C493,st!$B$2:$F$400,4,FALSE())),""))),"")</f>
        <v/>
      </c>
      <c r="G493" s="35" t="str">
        <f>IFERROR(IF($A493="HDC",IF(VLOOKUP($C493,hdc!$B$2:$F$1600,5,FALSE())="","",VLOOKUP($C493,hdc!$B$2:$F$1600,5,FALSE())),IF($A493="NAUTICS",IF(VLOOKUP($C493,nautics!$B$2:$F$1200,5,FALSE())="","",VLOOKUP($C493,nautics!$B$2:$F$1200,5,FALSE())),IF($A493="ST",IF(VLOOKUP($C493,st!$B$2:$F$400,5,FALSE())="","",VLOOKUP($C493,st!$B$2:$F$400,5,FALSE())),""))),"")</f>
        <v/>
      </c>
      <c r="H493" s="35" t="s">
        <v>167</v>
      </c>
      <c r="I493" s="35" t="s">
        <v>31</v>
      </c>
      <c r="J493" s="35" t="s">
        <v>5038</v>
      </c>
      <c r="K493" s="35">
        <f t="shared" si="1"/>
        <v>40</v>
      </c>
      <c r="L493" s="35" t="s">
        <v>3920</v>
      </c>
      <c r="M493" s="35" t="s">
        <v>3921</v>
      </c>
      <c r="N493" s="35" t="s">
        <v>1397</v>
      </c>
      <c r="O493" s="35" t="s">
        <v>1398</v>
      </c>
      <c r="P493" s="35" t="s">
        <v>5040</v>
      </c>
      <c r="Q493" s="35" t="s">
        <v>5041</v>
      </c>
      <c r="R493" s="35" t="s">
        <v>52</v>
      </c>
      <c r="S493" s="35" t="s">
        <v>1813</v>
      </c>
      <c r="T493" s="35" t="s">
        <v>1802</v>
      </c>
      <c r="U493" s="35" t="s">
        <v>5042</v>
      </c>
      <c r="W493" s="35" t="s">
        <v>57</v>
      </c>
      <c r="X493" s="35" t="s">
        <v>3894</v>
      </c>
      <c r="Y493" s="35" t="s">
        <v>1402</v>
      </c>
      <c r="Z493" s="35" t="s">
        <v>1817</v>
      </c>
    </row>
    <row r="494" spans="1:26" ht="15" customHeight="1">
      <c r="A494" s="35" t="s">
        <v>1300</v>
      </c>
      <c r="B494" s="35" t="s">
        <v>3882</v>
      </c>
      <c r="C494" s="35" t="s">
        <v>5044</v>
      </c>
      <c r="D494" s="35">
        <f>IFERROR(IF($A494="HDC",IF(VLOOKUP($C494,hdc!$B$2:$F$1600,2,FALSE())="","",VLOOKUP($C494,hdc!$B$2:$F$1600,2,FALSE())),IF($A494="NAUTICS",IF(VLOOKUP($C494,nautics!$B$2:$F$1200,2,FALSE())="","",VLOOKUP($C494,nautics!$B$2:$F$1200,2,FALSE())),IF($A494="ST",IF(VLOOKUP($C494,st!$B$2:$F$400,2,FALSE())="","",VLOOKUP($C494,st!$B$2:$F$400,2,FALSE())),""))),"")</f>
        <v>1</v>
      </c>
      <c r="E494" s="35" t="str">
        <f>IFERROR(IF($A494="HDC",IF(VLOOKUP($C494,hdc!$B$2:$F$1600,3,FALSE())="","",VLOOKUP($C494,hdc!$B$2:$F$1600,3,FALSE())),IF($A494="NAUTICS",IF(VLOOKUP($C494,nautics!$B$2:$F$1200,3,FALSE())="","",VLOOKUP($C494,nautics!$B$2:$F$1200,3,FALSE())),IF($A494="ST",IF(VLOOKUP($C494,st!$B$2:$F$400,3,FALSE())="","",VLOOKUP($C494,st!$B$2:$F$400,3,FALSE())),""))),"")</f>
        <v/>
      </c>
      <c r="F494" s="35" t="str">
        <f>IFERROR(IF($A494="HDC",IF(VLOOKUP($C494,hdc!$B$2:$F$1600,4,FALSE())="","",VLOOKUP($C494,hdc!$B$2:$F$1600,4,FALSE())),IF($A494="NAUTICS",IF(VLOOKUP($C494,nautics!$B$2:$F$1200,4,FALSE())="","",VLOOKUP($C494,nautics!$B$2:$F$1200,4,FALSE())),IF($A494="ST",IF(VLOOKUP($C494,st!$B$2:$F$400,4,FALSE())="","",VLOOKUP($C494,st!$B$2:$F$400,4,FALSE())),""))),"")</f>
        <v/>
      </c>
      <c r="G494" s="35" t="str">
        <f>IFERROR(IF($A494="HDC",IF(VLOOKUP($C494,hdc!$B$2:$F$1600,5,FALSE())="","",VLOOKUP($C494,hdc!$B$2:$F$1600,5,FALSE())),IF($A494="NAUTICS",IF(VLOOKUP($C494,nautics!$B$2:$F$1200,5,FALSE())="","",VLOOKUP($C494,nautics!$B$2:$F$1200,5,FALSE())),IF($A494="ST",IF(VLOOKUP($C494,st!$B$2:$F$400,5,FALSE())="","",VLOOKUP($C494,st!$B$2:$F$400,5,FALSE())),""))),"")</f>
        <v/>
      </c>
      <c r="H494" s="35" t="s">
        <v>167</v>
      </c>
      <c r="I494" s="35" t="s">
        <v>31</v>
      </c>
      <c r="J494" s="35" t="s">
        <v>232</v>
      </c>
      <c r="K494" s="35">
        <f t="shared" si="1"/>
        <v>10</v>
      </c>
      <c r="L494" s="35" t="s">
        <v>3929</v>
      </c>
      <c r="M494" s="35" t="s">
        <v>3931</v>
      </c>
      <c r="N494" s="35" t="s">
        <v>1397</v>
      </c>
      <c r="O494" s="35" t="s">
        <v>1398</v>
      </c>
      <c r="P494" s="35" t="s">
        <v>3920</v>
      </c>
      <c r="Q494" s="35" t="s">
        <v>3921</v>
      </c>
      <c r="R494" s="35" t="s">
        <v>247</v>
      </c>
      <c r="S494" s="35" t="s">
        <v>1397</v>
      </c>
      <c r="T494" s="35" t="s">
        <v>1398</v>
      </c>
      <c r="U494" s="35" t="s">
        <v>89</v>
      </c>
      <c r="W494" s="35" t="s">
        <v>78</v>
      </c>
      <c r="X494" s="35" t="s">
        <v>3894</v>
      </c>
      <c r="Y494" s="35" t="s">
        <v>89</v>
      </c>
      <c r="Z494" s="35" t="s">
        <v>89</v>
      </c>
    </row>
    <row r="495" spans="1:26" ht="15" customHeight="1">
      <c r="A495" s="35" t="s">
        <v>1300</v>
      </c>
      <c r="B495" s="35" t="s">
        <v>3882</v>
      </c>
      <c r="C495" s="35" t="s">
        <v>5047</v>
      </c>
      <c r="D495" s="35">
        <f>IFERROR(IF($A495="HDC",IF(VLOOKUP($C495,hdc!$B$2:$F$1600,2,FALSE())="","",VLOOKUP($C495,hdc!$B$2:$F$1600,2,FALSE())),IF($A495="NAUTICS",IF(VLOOKUP($C495,nautics!$B$2:$F$1200,2,FALSE())="","",VLOOKUP($C495,nautics!$B$2:$F$1200,2,FALSE())),IF($A495="ST",IF(VLOOKUP($C495,st!$B$2:$F$400,2,FALSE())="","",VLOOKUP($C495,st!$B$2:$F$400,2,FALSE())),""))),"")</f>
        <v>1</v>
      </c>
      <c r="E495" s="35">
        <f>IFERROR(IF($A495="HDC",IF(VLOOKUP($C495,hdc!$B$2:$F$1600,3,FALSE())="","",VLOOKUP($C495,hdc!$B$2:$F$1600,3,FALSE())),IF($A495="NAUTICS",IF(VLOOKUP($C495,nautics!$B$2:$F$1200,3,FALSE())="","",VLOOKUP($C495,nautics!$B$2:$F$1200,3,FALSE())),IF($A495="ST",IF(VLOOKUP($C495,st!$B$2:$F$400,3,FALSE())="","",VLOOKUP($C495,st!$B$2:$F$400,3,FALSE())),""))),"")</f>
        <v>1</v>
      </c>
      <c r="F495" s="35" t="str">
        <f>IFERROR(IF($A495="HDC",IF(VLOOKUP($C495,hdc!$B$2:$F$1600,4,FALSE())="","",VLOOKUP($C495,hdc!$B$2:$F$1600,4,FALSE())),IF($A495="NAUTICS",IF(VLOOKUP($C495,nautics!$B$2:$F$1200,4,FALSE())="","",VLOOKUP($C495,nautics!$B$2:$F$1200,4,FALSE())),IF($A495="ST",IF(VLOOKUP($C495,st!$B$2:$F$400,4,FALSE())="","",VLOOKUP($C495,st!$B$2:$F$400,4,FALSE())),""))),"")</f>
        <v/>
      </c>
      <c r="G495" s="35" t="str">
        <f>IFERROR(IF($A495="HDC",IF(VLOOKUP($C495,hdc!$B$2:$F$1600,5,FALSE())="","",VLOOKUP($C495,hdc!$B$2:$F$1600,5,FALSE())),IF($A495="NAUTICS",IF(VLOOKUP($C495,nautics!$B$2:$F$1200,5,FALSE())="","",VLOOKUP($C495,nautics!$B$2:$F$1200,5,FALSE())),IF($A495="ST",IF(VLOOKUP($C495,st!$B$2:$F$400,5,FALSE())="","",VLOOKUP($C495,st!$B$2:$F$400,5,FALSE())),""))),"")</f>
        <v/>
      </c>
      <c r="H495" s="35" t="s">
        <v>167</v>
      </c>
      <c r="I495" s="35" t="s">
        <v>31</v>
      </c>
      <c r="J495" s="35" t="s">
        <v>5048</v>
      </c>
      <c r="K495" s="35">
        <f t="shared" si="1"/>
        <v>65</v>
      </c>
      <c r="L495" s="35" t="s">
        <v>3932</v>
      </c>
      <c r="M495" s="35" t="s">
        <v>3933</v>
      </c>
      <c r="N495" s="35" t="s">
        <v>1397</v>
      </c>
      <c r="O495" s="35" t="s">
        <v>1398</v>
      </c>
      <c r="P495" s="35" t="s">
        <v>5052</v>
      </c>
      <c r="Q495" s="35" t="s">
        <v>5054</v>
      </c>
      <c r="R495" s="35" t="s">
        <v>1049</v>
      </c>
      <c r="S495" s="35" t="s">
        <v>486</v>
      </c>
      <c r="T495" s="35" t="s">
        <v>487</v>
      </c>
      <c r="U495" s="35" t="s">
        <v>5055</v>
      </c>
      <c r="W495" s="35" t="s">
        <v>57</v>
      </c>
      <c r="X495" s="35" t="s">
        <v>3894</v>
      </c>
      <c r="Y495" s="35" t="s">
        <v>1402</v>
      </c>
      <c r="Z495" s="35" t="s">
        <v>5056</v>
      </c>
    </row>
    <row r="496" spans="1:26" ht="15" customHeight="1">
      <c r="A496" s="35" t="s">
        <v>1300</v>
      </c>
      <c r="B496" s="35" t="s">
        <v>3882</v>
      </c>
      <c r="C496" s="35" t="s">
        <v>5058</v>
      </c>
      <c r="D496" s="35">
        <f>IFERROR(IF($A496="HDC",IF(VLOOKUP($C496,hdc!$B$2:$F$1600,2,FALSE())="","",VLOOKUP($C496,hdc!$B$2:$F$1600,2,FALSE())),IF($A496="NAUTICS",IF(VLOOKUP($C496,nautics!$B$2:$F$1200,2,FALSE())="","",VLOOKUP($C496,nautics!$B$2:$F$1200,2,FALSE())),IF($A496="ST",IF(VLOOKUP($C496,st!$B$2:$F$400,2,FALSE())="","",VLOOKUP($C496,st!$B$2:$F$400,2,FALSE())),""))),"")</f>
        <v>1</v>
      </c>
      <c r="E496" s="35">
        <f>IFERROR(IF($A496="HDC",IF(VLOOKUP($C496,hdc!$B$2:$F$1600,3,FALSE())="","",VLOOKUP($C496,hdc!$B$2:$F$1600,3,FALSE())),IF($A496="NAUTICS",IF(VLOOKUP($C496,nautics!$B$2:$F$1200,3,FALSE())="","",VLOOKUP($C496,nautics!$B$2:$F$1200,3,FALSE())),IF($A496="ST",IF(VLOOKUP($C496,st!$B$2:$F$400,3,FALSE())="","",VLOOKUP($C496,st!$B$2:$F$400,3,FALSE())),""))),"")</f>
        <v>1</v>
      </c>
      <c r="F496" s="35" t="str">
        <f>IFERROR(IF($A496="HDC",IF(VLOOKUP($C496,hdc!$B$2:$F$1600,4,FALSE())="","",VLOOKUP($C496,hdc!$B$2:$F$1600,4,FALSE())),IF($A496="NAUTICS",IF(VLOOKUP($C496,nautics!$B$2:$F$1200,4,FALSE())="","",VLOOKUP($C496,nautics!$B$2:$F$1200,4,FALSE())),IF($A496="ST",IF(VLOOKUP($C496,st!$B$2:$F$400,4,FALSE())="","",VLOOKUP($C496,st!$B$2:$F$400,4,FALSE())),""))),"")</f>
        <v/>
      </c>
      <c r="G496" s="35" t="str">
        <f>IFERROR(IF($A496="HDC",IF(VLOOKUP($C496,hdc!$B$2:$F$1600,5,FALSE())="","",VLOOKUP($C496,hdc!$B$2:$F$1600,5,FALSE())),IF($A496="NAUTICS",IF(VLOOKUP($C496,nautics!$B$2:$F$1200,5,FALSE())="","",VLOOKUP($C496,nautics!$B$2:$F$1200,5,FALSE())),IF($A496="ST",IF(VLOOKUP($C496,st!$B$2:$F$400,5,FALSE())="","",VLOOKUP($C496,st!$B$2:$F$400,5,FALSE())),""))),"")</f>
        <v/>
      </c>
      <c r="H496" s="35" t="s">
        <v>167</v>
      </c>
      <c r="I496" s="35" t="s">
        <v>31</v>
      </c>
      <c r="J496" s="35" t="s">
        <v>5062</v>
      </c>
      <c r="K496" s="35">
        <f t="shared" si="1"/>
        <v>50</v>
      </c>
      <c r="L496" s="35" t="s">
        <v>3932</v>
      </c>
      <c r="M496" s="35" t="s">
        <v>3933</v>
      </c>
      <c r="N496" s="35" t="s">
        <v>1397</v>
      </c>
      <c r="O496" s="35" t="s">
        <v>1398</v>
      </c>
      <c r="P496" s="35" t="s">
        <v>5065</v>
      </c>
      <c r="Q496" s="35" t="s">
        <v>5066</v>
      </c>
      <c r="R496" s="35" t="s">
        <v>52</v>
      </c>
      <c r="S496" s="35" t="s">
        <v>2463</v>
      </c>
      <c r="T496" s="35" t="s">
        <v>2464</v>
      </c>
      <c r="U496" s="35" t="s">
        <v>5067</v>
      </c>
      <c r="W496" s="35" t="s">
        <v>57</v>
      </c>
      <c r="X496" s="35" t="s">
        <v>3894</v>
      </c>
      <c r="Y496" s="35" t="s">
        <v>1402</v>
      </c>
      <c r="Z496" s="35" t="s">
        <v>2468</v>
      </c>
    </row>
    <row r="497" spans="1:26" ht="15" customHeight="1">
      <c r="A497" s="35" t="s">
        <v>1300</v>
      </c>
      <c r="B497" s="35" t="s">
        <v>3882</v>
      </c>
      <c r="C497" s="35" t="s">
        <v>5071</v>
      </c>
      <c r="D497" s="35">
        <f>IFERROR(IF($A497="HDC",IF(VLOOKUP($C497,hdc!$B$2:$F$1600,2,FALSE())="","",VLOOKUP($C497,hdc!$B$2:$F$1600,2,FALSE())),IF($A497="NAUTICS",IF(VLOOKUP($C497,nautics!$B$2:$F$1200,2,FALSE())="","",VLOOKUP($C497,nautics!$B$2:$F$1200,2,FALSE())),IF($A497="ST",IF(VLOOKUP($C497,st!$B$2:$F$400,2,FALSE())="","",VLOOKUP($C497,st!$B$2:$F$400,2,FALSE())),""))),"")</f>
        <v>1</v>
      </c>
      <c r="E497" s="35">
        <f>IFERROR(IF($A497="HDC",IF(VLOOKUP($C497,hdc!$B$2:$F$1600,3,FALSE())="","",VLOOKUP($C497,hdc!$B$2:$F$1600,3,FALSE())),IF($A497="NAUTICS",IF(VLOOKUP($C497,nautics!$B$2:$F$1200,3,FALSE())="","",VLOOKUP($C497,nautics!$B$2:$F$1200,3,FALSE())),IF($A497="ST",IF(VLOOKUP($C497,st!$B$2:$F$400,3,FALSE())="","",VLOOKUP($C497,st!$B$2:$F$400,3,FALSE())),""))),"")</f>
        <v>1</v>
      </c>
      <c r="F497" s="35" t="str">
        <f>IFERROR(IF($A497="HDC",IF(VLOOKUP($C497,hdc!$B$2:$F$1600,4,FALSE())="","",VLOOKUP($C497,hdc!$B$2:$F$1600,4,FALSE())),IF($A497="NAUTICS",IF(VLOOKUP($C497,nautics!$B$2:$F$1200,4,FALSE())="","",VLOOKUP($C497,nautics!$B$2:$F$1200,4,FALSE())),IF($A497="ST",IF(VLOOKUP($C497,st!$B$2:$F$400,4,FALSE())="","",VLOOKUP($C497,st!$B$2:$F$400,4,FALSE())),""))),"")</f>
        <v/>
      </c>
      <c r="G497" s="35" t="str">
        <f>IFERROR(IF($A497="HDC",IF(VLOOKUP($C497,hdc!$B$2:$F$1600,5,FALSE())="","",VLOOKUP($C497,hdc!$B$2:$F$1600,5,FALSE())),IF($A497="NAUTICS",IF(VLOOKUP($C497,nautics!$B$2:$F$1200,5,FALSE())="","",VLOOKUP($C497,nautics!$B$2:$F$1200,5,FALSE())),IF($A497="ST",IF(VLOOKUP($C497,st!$B$2:$F$400,5,FALSE())="","",VLOOKUP($C497,st!$B$2:$F$400,5,FALSE())),""))),"")</f>
        <v/>
      </c>
      <c r="H497" s="35" t="s">
        <v>167</v>
      </c>
      <c r="I497" s="35" t="s">
        <v>31</v>
      </c>
      <c r="J497" s="35" t="s">
        <v>5073</v>
      </c>
      <c r="K497" s="35">
        <f t="shared" si="1"/>
        <v>60</v>
      </c>
      <c r="L497" s="35" t="s">
        <v>3932</v>
      </c>
      <c r="M497" s="35" t="s">
        <v>3933</v>
      </c>
      <c r="N497" s="35" t="s">
        <v>1397</v>
      </c>
      <c r="O497" s="35" t="s">
        <v>1398</v>
      </c>
      <c r="P497" s="35" t="s">
        <v>5076</v>
      </c>
      <c r="Q497" s="35" t="s">
        <v>5077</v>
      </c>
      <c r="R497" s="35" t="s">
        <v>52</v>
      </c>
      <c r="S497" s="35" t="s">
        <v>5078</v>
      </c>
      <c r="T497" s="35" t="s">
        <v>1802</v>
      </c>
      <c r="U497" s="35" t="s">
        <v>5079</v>
      </c>
      <c r="W497" s="35" t="s">
        <v>57</v>
      </c>
      <c r="X497" s="35" t="s">
        <v>3894</v>
      </c>
      <c r="Y497" s="35" t="s">
        <v>1402</v>
      </c>
      <c r="Z497" s="35" t="s">
        <v>5082</v>
      </c>
    </row>
    <row r="498" spans="1:26" ht="15" customHeight="1">
      <c r="A498" s="35" t="s">
        <v>1300</v>
      </c>
      <c r="B498" s="35" t="s">
        <v>3882</v>
      </c>
      <c r="C498" s="35" t="s">
        <v>5083</v>
      </c>
      <c r="D498" s="35">
        <f>IFERROR(IF($A498="HDC",IF(VLOOKUP($C498,hdc!$B$2:$F$1600,2,FALSE())="","",VLOOKUP($C498,hdc!$B$2:$F$1600,2,FALSE())),IF($A498="NAUTICS",IF(VLOOKUP($C498,nautics!$B$2:$F$1200,2,FALSE())="","",VLOOKUP($C498,nautics!$B$2:$F$1200,2,FALSE())),IF($A498="ST",IF(VLOOKUP($C498,st!$B$2:$F$400,2,FALSE())="","",VLOOKUP($C498,st!$B$2:$F$400,2,FALSE())),""))),"")</f>
        <v>1</v>
      </c>
      <c r="E498" s="35" t="str">
        <f>IFERROR(IF($A498="HDC",IF(VLOOKUP($C498,hdc!$B$2:$F$1600,3,FALSE())="","",VLOOKUP($C498,hdc!$B$2:$F$1600,3,FALSE())),IF($A498="NAUTICS",IF(VLOOKUP($C498,nautics!$B$2:$F$1200,3,FALSE())="","",VLOOKUP($C498,nautics!$B$2:$F$1200,3,FALSE())),IF($A498="ST",IF(VLOOKUP($C498,st!$B$2:$F$400,3,FALSE())="","",VLOOKUP($C498,st!$B$2:$F$400,3,FALSE())),""))),"")</f>
        <v/>
      </c>
      <c r="F498" s="35" t="str">
        <f>IFERROR(IF($A498="HDC",IF(VLOOKUP($C498,hdc!$B$2:$F$1600,4,FALSE())="","",VLOOKUP($C498,hdc!$B$2:$F$1600,4,FALSE())),IF($A498="NAUTICS",IF(VLOOKUP($C498,nautics!$B$2:$F$1200,4,FALSE())="","",VLOOKUP($C498,nautics!$B$2:$F$1200,4,FALSE())),IF($A498="ST",IF(VLOOKUP($C498,st!$B$2:$F$400,4,FALSE())="","",VLOOKUP($C498,st!$B$2:$F$400,4,FALSE())),""))),"")</f>
        <v/>
      </c>
      <c r="G498" s="35" t="str">
        <f>IFERROR(IF($A498="HDC",IF(VLOOKUP($C498,hdc!$B$2:$F$1600,5,FALSE())="","",VLOOKUP($C498,hdc!$B$2:$F$1600,5,FALSE())),IF($A498="NAUTICS",IF(VLOOKUP($C498,nautics!$B$2:$F$1200,5,FALSE())="","",VLOOKUP($C498,nautics!$B$2:$F$1200,5,FALSE())),IF($A498="ST",IF(VLOOKUP($C498,st!$B$2:$F$400,5,FALSE())="","",VLOOKUP($C498,st!$B$2:$F$400,5,FALSE())),""))),"")</f>
        <v/>
      </c>
      <c r="H498" s="35" t="s">
        <v>167</v>
      </c>
      <c r="I498" s="35" t="s">
        <v>31</v>
      </c>
      <c r="J498" s="35" t="s">
        <v>232</v>
      </c>
      <c r="K498" s="35">
        <f t="shared" si="1"/>
        <v>10</v>
      </c>
      <c r="L498" s="35" t="s">
        <v>3929</v>
      </c>
      <c r="M498" s="35" t="s">
        <v>3931</v>
      </c>
      <c r="N498" s="35" t="s">
        <v>1397</v>
      </c>
      <c r="O498" s="35" t="s">
        <v>1398</v>
      </c>
      <c r="P498" s="35" t="s">
        <v>3932</v>
      </c>
      <c r="Q498" s="35" t="s">
        <v>3933</v>
      </c>
      <c r="R498" s="35" t="s">
        <v>247</v>
      </c>
      <c r="S498" s="35" t="s">
        <v>1397</v>
      </c>
      <c r="T498" s="35" t="s">
        <v>1398</v>
      </c>
      <c r="U498" s="35" t="s">
        <v>89</v>
      </c>
      <c r="W498" s="35" t="s">
        <v>78</v>
      </c>
      <c r="X498" s="35" t="s">
        <v>3894</v>
      </c>
      <c r="Y498" s="35" t="s">
        <v>89</v>
      </c>
      <c r="Z498" s="35" t="s">
        <v>89</v>
      </c>
    </row>
    <row r="499" spans="1:26" ht="15" customHeight="1">
      <c r="A499" s="35" t="s">
        <v>1300</v>
      </c>
      <c r="B499" s="35" t="s">
        <v>3882</v>
      </c>
      <c r="C499" s="35" t="s">
        <v>5085</v>
      </c>
      <c r="D499" s="35">
        <f>IFERROR(IF($A499="HDC",IF(VLOOKUP($C499,hdc!$B$2:$F$1600,2,FALSE())="","",VLOOKUP($C499,hdc!$B$2:$F$1600,2,FALSE())),IF($A499="NAUTICS",IF(VLOOKUP($C499,nautics!$B$2:$F$1200,2,FALSE())="","",VLOOKUP($C499,nautics!$B$2:$F$1200,2,FALSE())),IF($A499="ST",IF(VLOOKUP($C499,st!$B$2:$F$400,2,FALSE())="","",VLOOKUP($C499,st!$B$2:$F$400,2,FALSE())),""))),"")</f>
        <v>1</v>
      </c>
      <c r="E499" s="35" t="str">
        <f>IFERROR(IF($A499="HDC",IF(VLOOKUP($C499,hdc!$B$2:$F$1600,3,FALSE())="","",VLOOKUP($C499,hdc!$B$2:$F$1600,3,FALSE())),IF($A499="NAUTICS",IF(VLOOKUP($C499,nautics!$B$2:$F$1200,3,FALSE())="","",VLOOKUP($C499,nautics!$B$2:$F$1200,3,FALSE())),IF($A499="ST",IF(VLOOKUP($C499,st!$B$2:$F$400,3,FALSE())="","",VLOOKUP($C499,st!$B$2:$F$400,3,FALSE())),""))),"")</f>
        <v/>
      </c>
      <c r="F499" s="35" t="str">
        <f>IFERROR(IF($A499="HDC",IF(VLOOKUP($C499,hdc!$B$2:$F$1600,4,FALSE())="","",VLOOKUP($C499,hdc!$B$2:$F$1600,4,FALSE())),IF($A499="NAUTICS",IF(VLOOKUP($C499,nautics!$B$2:$F$1200,4,FALSE())="","",VLOOKUP($C499,nautics!$B$2:$F$1200,4,FALSE())),IF($A499="ST",IF(VLOOKUP($C499,st!$B$2:$F$400,4,FALSE())="","",VLOOKUP($C499,st!$B$2:$F$400,4,FALSE())),""))),"")</f>
        <v/>
      </c>
      <c r="G499" s="35" t="str">
        <f>IFERROR(IF($A499="HDC",IF(VLOOKUP($C499,hdc!$B$2:$F$1600,5,FALSE())="","",VLOOKUP($C499,hdc!$B$2:$F$1600,5,FALSE())),IF($A499="NAUTICS",IF(VLOOKUP($C499,nautics!$B$2:$F$1200,5,FALSE())="","",VLOOKUP($C499,nautics!$B$2:$F$1200,5,FALSE())),IF($A499="ST",IF(VLOOKUP($C499,st!$B$2:$F$400,5,FALSE())="","",VLOOKUP($C499,st!$B$2:$F$400,5,FALSE())),""))),"")</f>
        <v/>
      </c>
      <c r="H499" s="35" t="s">
        <v>167</v>
      </c>
      <c r="I499" s="35" t="s">
        <v>31</v>
      </c>
      <c r="J499" s="35" t="s">
        <v>5086</v>
      </c>
      <c r="K499" s="35">
        <f t="shared" si="1"/>
        <v>90</v>
      </c>
      <c r="L499" s="35" t="s">
        <v>3940</v>
      </c>
      <c r="M499" s="35" t="s">
        <v>3941</v>
      </c>
      <c r="N499" s="35" t="s">
        <v>1397</v>
      </c>
      <c r="O499" s="35" t="s">
        <v>1398</v>
      </c>
      <c r="P499" s="35" t="s">
        <v>5088</v>
      </c>
      <c r="Q499" s="35" t="s">
        <v>5089</v>
      </c>
      <c r="R499" s="35" t="s">
        <v>1049</v>
      </c>
      <c r="S499" s="35" t="s">
        <v>2607</v>
      </c>
      <c r="T499" s="35" t="s">
        <v>2609</v>
      </c>
      <c r="U499" s="35" t="s">
        <v>5091</v>
      </c>
      <c r="W499" s="35" t="s">
        <v>57</v>
      </c>
      <c r="X499" s="35" t="s">
        <v>3894</v>
      </c>
      <c r="Y499" s="35" t="s">
        <v>1402</v>
      </c>
      <c r="Z499" s="35" t="s">
        <v>2632</v>
      </c>
    </row>
    <row r="500" spans="1:26" ht="15" customHeight="1">
      <c r="A500" s="35" t="s">
        <v>1300</v>
      </c>
      <c r="B500" s="35" t="s">
        <v>3882</v>
      </c>
      <c r="C500" s="35" t="s">
        <v>5094</v>
      </c>
      <c r="D500" s="35">
        <f>IFERROR(IF($A500="HDC",IF(VLOOKUP($C500,hdc!$B$2:$F$1600,2,FALSE())="","",VLOOKUP($C500,hdc!$B$2:$F$1600,2,FALSE())),IF($A500="NAUTICS",IF(VLOOKUP($C500,nautics!$B$2:$F$1200,2,FALSE())="","",VLOOKUP($C500,nautics!$B$2:$F$1200,2,FALSE())),IF($A500="ST",IF(VLOOKUP($C500,st!$B$2:$F$400,2,FALSE())="","",VLOOKUP($C500,st!$B$2:$F$400,2,FALSE())),""))),"")</f>
        <v>1</v>
      </c>
      <c r="E500" s="35">
        <f>IFERROR(IF($A500="HDC",IF(VLOOKUP($C500,hdc!$B$2:$F$1600,3,FALSE())="","",VLOOKUP($C500,hdc!$B$2:$F$1600,3,FALSE())),IF($A500="NAUTICS",IF(VLOOKUP($C500,nautics!$B$2:$F$1200,3,FALSE())="","",VLOOKUP($C500,nautics!$B$2:$F$1200,3,FALSE())),IF($A500="ST",IF(VLOOKUP($C500,st!$B$2:$F$400,3,FALSE())="","",VLOOKUP($C500,st!$B$2:$F$400,3,FALSE())),""))),"")</f>
        <v>1</v>
      </c>
      <c r="F500" s="35" t="str">
        <f>IFERROR(IF($A500="HDC",IF(VLOOKUP($C500,hdc!$B$2:$F$1600,4,FALSE())="","",VLOOKUP($C500,hdc!$B$2:$F$1600,4,FALSE())),IF($A500="NAUTICS",IF(VLOOKUP($C500,nautics!$B$2:$F$1200,4,FALSE())="","",VLOOKUP($C500,nautics!$B$2:$F$1200,4,FALSE())),IF($A500="ST",IF(VLOOKUP($C500,st!$B$2:$F$400,4,FALSE())="","",VLOOKUP($C500,st!$B$2:$F$400,4,FALSE())),""))),"")</f>
        <v/>
      </c>
      <c r="G500" s="35" t="str">
        <f>IFERROR(IF($A500="HDC",IF(VLOOKUP($C500,hdc!$B$2:$F$1600,5,FALSE())="","",VLOOKUP($C500,hdc!$B$2:$F$1600,5,FALSE())),IF($A500="NAUTICS",IF(VLOOKUP($C500,nautics!$B$2:$F$1200,5,FALSE())="","",VLOOKUP($C500,nautics!$B$2:$F$1200,5,FALSE())),IF($A500="ST",IF(VLOOKUP($C500,st!$B$2:$F$400,5,FALSE())="","",VLOOKUP($C500,st!$B$2:$F$400,5,FALSE())),""))),"")</f>
        <v/>
      </c>
      <c r="H500" s="35" t="s">
        <v>167</v>
      </c>
      <c r="I500" s="35" t="s">
        <v>31</v>
      </c>
      <c r="J500" s="35" t="s">
        <v>5096</v>
      </c>
      <c r="K500" s="35">
        <f t="shared" si="1"/>
        <v>37</v>
      </c>
      <c r="L500" s="35" t="s">
        <v>3940</v>
      </c>
      <c r="M500" s="35" t="s">
        <v>3941</v>
      </c>
      <c r="N500" s="35" t="s">
        <v>1397</v>
      </c>
      <c r="O500" s="35" t="s">
        <v>1398</v>
      </c>
      <c r="P500" s="35" t="s">
        <v>5099</v>
      </c>
      <c r="Q500" s="35" t="s">
        <v>5100</v>
      </c>
      <c r="R500" s="35" t="s">
        <v>52</v>
      </c>
      <c r="S500" s="35" t="s">
        <v>2592</v>
      </c>
      <c r="T500" s="35" t="s">
        <v>2443</v>
      </c>
      <c r="U500" s="35" t="s">
        <v>5102</v>
      </c>
      <c r="W500" s="35" t="s">
        <v>57</v>
      </c>
      <c r="X500" s="35" t="s">
        <v>3894</v>
      </c>
      <c r="Y500" s="35" t="s">
        <v>1402</v>
      </c>
      <c r="Z500" s="35" t="s">
        <v>2597</v>
      </c>
    </row>
    <row r="501" spans="1:26" ht="15" customHeight="1">
      <c r="A501" s="35" t="s">
        <v>1300</v>
      </c>
      <c r="B501" s="35" t="s">
        <v>3882</v>
      </c>
      <c r="C501" s="35" t="s">
        <v>5105</v>
      </c>
      <c r="D501" s="35">
        <f>IFERROR(IF($A501="HDC",IF(VLOOKUP($C501,hdc!$B$2:$F$1600,2,FALSE())="","",VLOOKUP($C501,hdc!$B$2:$F$1600,2,FALSE())),IF($A501="NAUTICS",IF(VLOOKUP($C501,nautics!$B$2:$F$1200,2,FALSE())="","",VLOOKUP($C501,nautics!$B$2:$F$1200,2,FALSE())),IF($A501="ST",IF(VLOOKUP($C501,st!$B$2:$F$400,2,FALSE())="","",VLOOKUP($C501,st!$B$2:$F$400,2,FALSE())),""))),"")</f>
        <v>1</v>
      </c>
      <c r="E501" s="35" t="str">
        <f>IFERROR(IF($A501="HDC",IF(VLOOKUP($C501,hdc!$B$2:$F$1600,3,FALSE())="","",VLOOKUP($C501,hdc!$B$2:$F$1600,3,FALSE())),IF($A501="NAUTICS",IF(VLOOKUP($C501,nautics!$B$2:$F$1200,3,FALSE())="","",VLOOKUP($C501,nautics!$B$2:$F$1200,3,FALSE())),IF($A501="ST",IF(VLOOKUP($C501,st!$B$2:$F$400,3,FALSE())="","",VLOOKUP($C501,st!$B$2:$F$400,3,FALSE())),""))),"")</f>
        <v/>
      </c>
      <c r="F501" s="35" t="str">
        <f>IFERROR(IF($A501="HDC",IF(VLOOKUP($C501,hdc!$B$2:$F$1600,4,FALSE())="","",VLOOKUP($C501,hdc!$B$2:$F$1600,4,FALSE())),IF($A501="NAUTICS",IF(VLOOKUP($C501,nautics!$B$2:$F$1200,4,FALSE())="","",VLOOKUP($C501,nautics!$B$2:$F$1200,4,FALSE())),IF($A501="ST",IF(VLOOKUP($C501,st!$B$2:$F$400,4,FALSE())="","",VLOOKUP($C501,st!$B$2:$F$400,4,FALSE())),""))),"")</f>
        <v/>
      </c>
      <c r="G501" s="35" t="str">
        <f>IFERROR(IF($A501="HDC",IF(VLOOKUP($C501,hdc!$B$2:$F$1600,5,FALSE())="","",VLOOKUP($C501,hdc!$B$2:$F$1600,5,FALSE())),IF($A501="NAUTICS",IF(VLOOKUP($C501,nautics!$B$2:$F$1200,5,FALSE())="","",VLOOKUP($C501,nautics!$B$2:$F$1200,5,FALSE())),IF($A501="ST",IF(VLOOKUP($C501,st!$B$2:$F$400,5,FALSE())="","",VLOOKUP($C501,st!$B$2:$F$400,5,FALSE())),""))),"")</f>
        <v/>
      </c>
      <c r="H501" s="35" t="s">
        <v>167</v>
      </c>
      <c r="I501" s="35" t="s">
        <v>31</v>
      </c>
      <c r="J501" s="35" t="s">
        <v>5106</v>
      </c>
      <c r="K501" s="35">
        <f t="shared" si="1"/>
        <v>62</v>
      </c>
      <c r="L501" s="35" t="s">
        <v>3940</v>
      </c>
      <c r="M501" s="35" t="s">
        <v>3941</v>
      </c>
      <c r="N501" s="35" t="s">
        <v>1397</v>
      </c>
      <c r="O501" s="35" t="s">
        <v>1398</v>
      </c>
      <c r="P501" s="35" t="s">
        <v>5108</v>
      </c>
      <c r="Q501" s="35" t="s">
        <v>5109</v>
      </c>
      <c r="R501" s="35" t="s">
        <v>293</v>
      </c>
      <c r="S501" s="35" t="s">
        <v>1801</v>
      </c>
      <c r="T501" s="35" t="s">
        <v>1802</v>
      </c>
      <c r="U501" s="35" t="s">
        <v>5110</v>
      </c>
      <c r="W501" s="35" t="s">
        <v>57</v>
      </c>
      <c r="X501" s="35" t="s">
        <v>3894</v>
      </c>
      <c r="Y501" s="35" t="s">
        <v>1402</v>
      </c>
      <c r="Z501" s="35" t="s">
        <v>1805</v>
      </c>
    </row>
    <row r="502" spans="1:26" ht="15" customHeight="1">
      <c r="A502" s="35" t="s">
        <v>1300</v>
      </c>
      <c r="B502" s="35" t="s">
        <v>3882</v>
      </c>
      <c r="C502" s="35" t="s">
        <v>5111</v>
      </c>
      <c r="D502" s="35">
        <f>IFERROR(IF($A502="HDC",IF(VLOOKUP($C502,hdc!$B$2:$F$1600,2,FALSE())="","",VLOOKUP($C502,hdc!$B$2:$F$1600,2,FALSE())),IF($A502="NAUTICS",IF(VLOOKUP($C502,nautics!$B$2:$F$1200,2,FALSE())="","",VLOOKUP($C502,nautics!$B$2:$F$1200,2,FALSE())),IF($A502="ST",IF(VLOOKUP($C502,st!$B$2:$F$400,2,FALSE())="","",VLOOKUP($C502,st!$B$2:$F$400,2,FALSE())),""))),"")</f>
        <v>1</v>
      </c>
      <c r="E502" s="35" t="str">
        <f>IFERROR(IF($A502="HDC",IF(VLOOKUP($C502,hdc!$B$2:$F$1600,3,FALSE())="","",VLOOKUP($C502,hdc!$B$2:$F$1600,3,FALSE())),IF($A502="NAUTICS",IF(VLOOKUP($C502,nautics!$B$2:$F$1200,3,FALSE())="","",VLOOKUP($C502,nautics!$B$2:$F$1200,3,FALSE())),IF($A502="ST",IF(VLOOKUP($C502,st!$B$2:$F$400,3,FALSE())="","",VLOOKUP($C502,st!$B$2:$F$400,3,FALSE())),""))),"")</f>
        <v/>
      </c>
      <c r="F502" s="35" t="str">
        <f>IFERROR(IF($A502="HDC",IF(VLOOKUP($C502,hdc!$B$2:$F$1600,4,FALSE())="","",VLOOKUP($C502,hdc!$B$2:$F$1600,4,FALSE())),IF($A502="NAUTICS",IF(VLOOKUP($C502,nautics!$B$2:$F$1200,4,FALSE())="","",VLOOKUP($C502,nautics!$B$2:$F$1200,4,FALSE())),IF($A502="ST",IF(VLOOKUP($C502,st!$B$2:$F$400,4,FALSE())="","",VLOOKUP($C502,st!$B$2:$F$400,4,FALSE())),""))),"")</f>
        <v/>
      </c>
      <c r="G502" s="35" t="str">
        <f>IFERROR(IF($A502="HDC",IF(VLOOKUP($C502,hdc!$B$2:$F$1600,5,FALSE())="","",VLOOKUP($C502,hdc!$B$2:$F$1600,5,FALSE())),IF($A502="NAUTICS",IF(VLOOKUP($C502,nautics!$B$2:$F$1200,5,FALSE())="","",VLOOKUP($C502,nautics!$B$2:$F$1200,5,FALSE())),IF($A502="ST",IF(VLOOKUP($C502,st!$B$2:$F$400,5,FALSE())="","",VLOOKUP($C502,st!$B$2:$F$400,5,FALSE())),""))),"")</f>
        <v/>
      </c>
      <c r="H502" s="35" t="s">
        <v>167</v>
      </c>
      <c r="I502" s="35" t="s">
        <v>31</v>
      </c>
      <c r="J502" s="35" t="s">
        <v>232</v>
      </c>
      <c r="K502" s="35">
        <f t="shared" si="1"/>
        <v>10</v>
      </c>
      <c r="L502" s="35" t="s">
        <v>3929</v>
      </c>
      <c r="M502" s="35" t="s">
        <v>3931</v>
      </c>
      <c r="N502" s="35" t="s">
        <v>1397</v>
      </c>
      <c r="O502" s="35" t="s">
        <v>1398</v>
      </c>
      <c r="P502" s="35" t="s">
        <v>3940</v>
      </c>
      <c r="Q502" s="35" t="s">
        <v>3941</v>
      </c>
      <c r="R502" s="35" t="s">
        <v>247</v>
      </c>
      <c r="S502" s="35" t="s">
        <v>1397</v>
      </c>
      <c r="T502" s="35" t="s">
        <v>1398</v>
      </c>
      <c r="U502" s="35" t="s">
        <v>89</v>
      </c>
      <c r="W502" s="35" t="s">
        <v>78</v>
      </c>
      <c r="X502" s="35" t="s">
        <v>3894</v>
      </c>
      <c r="Y502" s="35" t="s">
        <v>89</v>
      </c>
      <c r="Z502" s="35" t="s">
        <v>89</v>
      </c>
    </row>
    <row r="503" spans="1:26" ht="15" customHeight="1">
      <c r="A503" s="35" t="s">
        <v>1300</v>
      </c>
      <c r="B503" s="35" t="s">
        <v>3882</v>
      </c>
      <c r="C503" s="35" t="s">
        <v>5118</v>
      </c>
      <c r="D503" s="35">
        <f>IFERROR(IF($A503="HDC",IF(VLOOKUP($C503,hdc!$B$2:$F$1600,2,FALSE())="","",VLOOKUP($C503,hdc!$B$2:$F$1600,2,FALSE())),IF($A503="NAUTICS",IF(VLOOKUP($C503,nautics!$B$2:$F$1200,2,FALSE())="","",VLOOKUP($C503,nautics!$B$2:$F$1200,2,FALSE())),IF($A503="ST",IF(VLOOKUP($C503,st!$B$2:$F$400,2,FALSE())="","",VLOOKUP($C503,st!$B$2:$F$400,2,FALSE())),""))),"")</f>
        <v>1</v>
      </c>
      <c r="E503" s="35">
        <f>IFERROR(IF($A503="HDC",IF(VLOOKUP($C503,hdc!$B$2:$F$1600,3,FALSE())="","",VLOOKUP($C503,hdc!$B$2:$F$1600,3,FALSE())),IF($A503="NAUTICS",IF(VLOOKUP($C503,nautics!$B$2:$F$1200,3,FALSE())="","",VLOOKUP($C503,nautics!$B$2:$F$1200,3,FALSE())),IF($A503="ST",IF(VLOOKUP($C503,st!$B$2:$F$400,3,FALSE())="","",VLOOKUP($C503,st!$B$2:$F$400,3,FALSE())),""))),"")</f>
        <v>1</v>
      </c>
      <c r="F503" s="35" t="str">
        <f>IFERROR(IF($A503="HDC",IF(VLOOKUP($C503,hdc!$B$2:$F$1600,4,FALSE())="","",VLOOKUP($C503,hdc!$B$2:$F$1600,4,FALSE())),IF($A503="NAUTICS",IF(VLOOKUP($C503,nautics!$B$2:$F$1200,4,FALSE())="","",VLOOKUP($C503,nautics!$B$2:$F$1200,4,FALSE())),IF($A503="ST",IF(VLOOKUP($C503,st!$B$2:$F$400,4,FALSE())="","",VLOOKUP($C503,st!$B$2:$F$400,4,FALSE())),""))),"")</f>
        <v/>
      </c>
      <c r="G503" s="35" t="str">
        <f>IFERROR(IF($A503="HDC",IF(VLOOKUP($C503,hdc!$B$2:$F$1600,5,FALSE())="","",VLOOKUP($C503,hdc!$B$2:$F$1600,5,FALSE())),IF($A503="NAUTICS",IF(VLOOKUP($C503,nautics!$B$2:$F$1200,5,FALSE())="","",VLOOKUP($C503,nautics!$B$2:$F$1200,5,FALSE())),IF($A503="ST",IF(VLOOKUP($C503,st!$B$2:$F$400,5,FALSE())="","",VLOOKUP($C503,st!$B$2:$F$400,5,FALSE())),""))),"")</f>
        <v/>
      </c>
      <c r="H503" s="35" t="s">
        <v>167</v>
      </c>
      <c r="I503" s="35" t="s">
        <v>31</v>
      </c>
      <c r="J503" s="35" t="s">
        <v>5119</v>
      </c>
      <c r="K503" s="35">
        <f t="shared" si="1"/>
        <v>100</v>
      </c>
      <c r="L503" s="35" t="s">
        <v>3949</v>
      </c>
      <c r="M503" s="35" t="s">
        <v>3950</v>
      </c>
      <c r="N503" s="35" t="s">
        <v>1397</v>
      </c>
      <c r="O503" s="35" t="s">
        <v>1398</v>
      </c>
      <c r="P503" s="35" t="s">
        <v>5122</v>
      </c>
      <c r="Q503" s="35" t="s">
        <v>5123</v>
      </c>
      <c r="R503" s="35" t="s">
        <v>1049</v>
      </c>
      <c r="S503" s="35" t="s">
        <v>2781</v>
      </c>
      <c r="T503" s="35" t="s">
        <v>2782</v>
      </c>
      <c r="U503" s="35" t="s">
        <v>5125</v>
      </c>
      <c r="W503" s="35" t="s">
        <v>57</v>
      </c>
      <c r="X503" s="35" t="s">
        <v>3894</v>
      </c>
      <c r="Y503" s="35" t="s">
        <v>1402</v>
      </c>
      <c r="Z503" s="35" t="s">
        <v>2806</v>
      </c>
    </row>
    <row r="504" spans="1:26" ht="15" customHeight="1">
      <c r="A504" s="35" t="s">
        <v>1300</v>
      </c>
      <c r="B504" s="35" t="s">
        <v>3882</v>
      </c>
      <c r="C504" s="35" t="s">
        <v>5127</v>
      </c>
      <c r="D504" s="35">
        <f>IFERROR(IF($A504="HDC",IF(VLOOKUP($C504,hdc!$B$2:$F$1600,2,FALSE())="","",VLOOKUP($C504,hdc!$B$2:$F$1600,2,FALSE())),IF($A504="NAUTICS",IF(VLOOKUP($C504,nautics!$B$2:$F$1200,2,FALSE())="","",VLOOKUP($C504,nautics!$B$2:$F$1200,2,FALSE())),IF($A504="ST",IF(VLOOKUP($C504,st!$B$2:$F$400,2,FALSE())="","",VLOOKUP($C504,st!$B$2:$F$400,2,FALSE())),""))),"")</f>
        <v>1</v>
      </c>
      <c r="E504" s="35">
        <f>IFERROR(IF($A504="HDC",IF(VLOOKUP($C504,hdc!$B$2:$F$1600,3,FALSE())="","",VLOOKUP($C504,hdc!$B$2:$F$1600,3,FALSE())),IF($A504="NAUTICS",IF(VLOOKUP($C504,nautics!$B$2:$F$1200,3,FALSE())="","",VLOOKUP($C504,nautics!$B$2:$F$1200,3,FALSE())),IF($A504="ST",IF(VLOOKUP($C504,st!$B$2:$F$400,3,FALSE())="","",VLOOKUP($C504,st!$B$2:$F$400,3,FALSE())),""))),"")</f>
        <v>1</v>
      </c>
      <c r="F504" s="35" t="str">
        <f>IFERROR(IF($A504="HDC",IF(VLOOKUP($C504,hdc!$B$2:$F$1600,4,FALSE())="","",VLOOKUP($C504,hdc!$B$2:$F$1600,4,FALSE())),IF($A504="NAUTICS",IF(VLOOKUP($C504,nautics!$B$2:$F$1200,4,FALSE())="","",VLOOKUP($C504,nautics!$B$2:$F$1200,4,FALSE())),IF($A504="ST",IF(VLOOKUP($C504,st!$B$2:$F$400,4,FALSE())="","",VLOOKUP($C504,st!$B$2:$F$400,4,FALSE())),""))),"")</f>
        <v/>
      </c>
      <c r="G504" s="35" t="str">
        <f>IFERROR(IF($A504="HDC",IF(VLOOKUP($C504,hdc!$B$2:$F$1600,5,FALSE())="","",VLOOKUP($C504,hdc!$B$2:$F$1600,5,FALSE())),IF($A504="NAUTICS",IF(VLOOKUP($C504,nautics!$B$2:$F$1200,5,FALSE())="","",VLOOKUP($C504,nautics!$B$2:$F$1200,5,FALSE())),IF($A504="ST",IF(VLOOKUP($C504,st!$B$2:$F$400,5,FALSE())="","",VLOOKUP($C504,st!$B$2:$F$400,5,FALSE())),""))),"")</f>
        <v/>
      </c>
      <c r="H504" s="35" t="s">
        <v>167</v>
      </c>
      <c r="I504" s="35" t="s">
        <v>31</v>
      </c>
      <c r="J504" s="35" t="s">
        <v>5130</v>
      </c>
      <c r="K504" s="35">
        <f t="shared" si="1"/>
        <v>60</v>
      </c>
      <c r="L504" s="35" t="s">
        <v>3949</v>
      </c>
      <c r="M504" s="35" t="s">
        <v>3950</v>
      </c>
      <c r="N504" s="35" t="s">
        <v>1397</v>
      </c>
      <c r="O504" s="35" t="s">
        <v>1398</v>
      </c>
      <c r="P504" s="35" t="s">
        <v>5132</v>
      </c>
      <c r="Q504" s="35" t="s">
        <v>5133</v>
      </c>
      <c r="R504" s="35" t="s">
        <v>52</v>
      </c>
      <c r="S504" s="35" t="s">
        <v>4913</v>
      </c>
      <c r="T504" s="35" t="s">
        <v>2485</v>
      </c>
      <c r="U504" s="35" t="s">
        <v>5134</v>
      </c>
      <c r="W504" s="35" t="s">
        <v>57</v>
      </c>
      <c r="X504" s="35" t="s">
        <v>3894</v>
      </c>
      <c r="Y504" s="35" t="s">
        <v>1402</v>
      </c>
      <c r="Z504" s="35" t="s">
        <v>4915</v>
      </c>
    </row>
    <row r="505" spans="1:26" ht="15" customHeight="1">
      <c r="A505" s="35" t="s">
        <v>1300</v>
      </c>
      <c r="B505" s="35" t="s">
        <v>3882</v>
      </c>
      <c r="C505" s="35" t="s">
        <v>5137</v>
      </c>
      <c r="D505" s="35">
        <f>IFERROR(IF($A505="HDC",IF(VLOOKUP($C505,hdc!$B$2:$F$1600,2,FALSE())="","",VLOOKUP($C505,hdc!$B$2:$F$1600,2,FALSE())),IF($A505="NAUTICS",IF(VLOOKUP($C505,nautics!$B$2:$F$1200,2,FALSE())="","",VLOOKUP($C505,nautics!$B$2:$F$1200,2,FALSE())),IF($A505="ST",IF(VLOOKUP($C505,st!$B$2:$F$400,2,FALSE())="","",VLOOKUP($C505,st!$B$2:$F$400,2,FALSE())),""))),"")</f>
        <v>1</v>
      </c>
      <c r="E505" s="35" t="str">
        <f>IFERROR(IF($A505="HDC",IF(VLOOKUP($C505,hdc!$B$2:$F$1600,3,FALSE())="","",VLOOKUP($C505,hdc!$B$2:$F$1600,3,FALSE())),IF($A505="NAUTICS",IF(VLOOKUP($C505,nautics!$B$2:$F$1200,3,FALSE())="","",VLOOKUP($C505,nautics!$B$2:$F$1200,3,FALSE())),IF($A505="ST",IF(VLOOKUP($C505,st!$B$2:$F$400,3,FALSE())="","",VLOOKUP($C505,st!$B$2:$F$400,3,FALSE())),""))),"")</f>
        <v/>
      </c>
      <c r="F505" s="35" t="str">
        <f>IFERROR(IF($A505="HDC",IF(VLOOKUP($C505,hdc!$B$2:$F$1600,4,FALSE())="","",VLOOKUP($C505,hdc!$B$2:$F$1600,4,FALSE())),IF($A505="NAUTICS",IF(VLOOKUP($C505,nautics!$B$2:$F$1200,4,FALSE())="","",VLOOKUP($C505,nautics!$B$2:$F$1200,4,FALSE())),IF($A505="ST",IF(VLOOKUP($C505,st!$B$2:$F$400,4,FALSE())="","",VLOOKUP($C505,st!$B$2:$F$400,4,FALSE())),""))),"")</f>
        <v/>
      </c>
      <c r="G505" s="35" t="str">
        <f>IFERROR(IF($A505="HDC",IF(VLOOKUP($C505,hdc!$B$2:$F$1600,5,FALSE())="","",VLOOKUP($C505,hdc!$B$2:$F$1600,5,FALSE())),IF($A505="NAUTICS",IF(VLOOKUP($C505,nautics!$B$2:$F$1200,5,FALSE())="","",VLOOKUP($C505,nautics!$B$2:$F$1200,5,FALSE())),IF($A505="ST",IF(VLOOKUP($C505,st!$B$2:$F$400,5,FALSE())="","",VLOOKUP($C505,st!$B$2:$F$400,5,FALSE())),""))),"")</f>
        <v/>
      </c>
      <c r="H505" s="35" t="s">
        <v>167</v>
      </c>
      <c r="I505" s="35" t="s">
        <v>31</v>
      </c>
      <c r="J505" s="35" t="s">
        <v>5138</v>
      </c>
      <c r="K505" s="35">
        <f t="shared" si="1"/>
        <v>30</v>
      </c>
      <c r="L505" s="35" t="s">
        <v>3949</v>
      </c>
      <c r="M505" s="35" t="s">
        <v>3950</v>
      </c>
      <c r="N505" s="35" t="s">
        <v>1397</v>
      </c>
      <c r="O505" s="35" t="s">
        <v>1398</v>
      </c>
      <c r="P505" s="35" t="s">
        <v>5140</v>
      </c>
      <c r="Q505" s="35" t="s">
        <v>5141</v>
      </c>
      <c r="R505" s="35" t="s">
        <v>52</v>
      </c>
      <c r="S505" s="35" t="s">
        <v>2527</v>
      </c>
      <c r="T505" s="35" t="s">
        <v>2528</v>
      </c>
      <c r="U505" s="35" t="s">
        <v>5142</v>
      </c>
      <c r="W505" s="35" t="s">
        <v>57</v>
      </c>
      <c r="X505" s="35" t="s">
        <v>3894</v>
      </c>
      <c r="Y505" s="35" t="s">
        <v>1402</v>
      </c>
      <c r="Z505" s="35" t="s">
        <v>2531</v>
      </c>
    </row>
    <row r="506" spans="1:26" ht="15" customHeight="1">
      <c r="A506" s="35" t="s">
        <v>1300</v>
      </c>
      <c r="B506" s="35" t="s">
        <v>3882</v>
      </c>
      <c r="C506" s="35" t="s">
        <v>5145</v>
      </c>
      <c r="D506" s="35">
        <f>IFERROR(IF($A506="HDC",IF(VLOOKUP($C506,hdc!$B$2:$F$1600,2,FALSE())="","",VLOOKUP($C506,hdc!$B$2:$F$1600,2,FALSE())),IF($A506="NAUTICS",IF(VLOOKUP($C506,nautics!$B$2:$F$1200,2,FALSE())="","",VLOOKUP($C506,nautics!$B$2:$F$1200,2,FALSE())),IF($A506="ST",IF(VLOOKUP($C506,st!$B$2:$F$400,2,FALSE())="","",VLOOKUP($C506,st!$B$2:$F$400,2,FALSE())),""))),"")</f>
        <v>1</v>
      </c>
      <c r="E506" s="35" t="str">
        <f>IFERROR(IF($A506="HDC",IF(VLOOKUP($C506,hdc!$B$2:$F$1600,3,FALSE())="","",VLOOKUP($C506,hdc!$B$2:$F$1600,3,FALSE())),IF($A506="NAUTICS",IF(VLOOKUP($C506,nautics!$B$2:$F$1200,3,FALSE())="","",VLOOKUP($C506,nautics!$B$2:$F$1200,3,FALSE())),IF($A506="ST",IF(VLOOKUP($C506,st!$B$2:$F$400,3,FALSE())="","",VLOOKUP($C506,st!$B$2:$F$400,3,FALSE())),""))),"")</f>
        <v/>
      </c>
      <c r="F506" s="35" t="str">
        <f>IFERROR(IF($A506="HDC",IF(VLOOKUP($C506,hdc!$B$2:$F$1600,4,FALSE())="","",VLOOKUP($C506,hdc!$B$2:$F$1600,4,FALSE())),IF($A506="NAUTICS",IF(VLOOKUP($C506,nautics!$B$2:$F$1200,4,FALSE())="","",VLOOKUP($C506,nautics!$B$2:$F$1200,4,FALSE())),IF($A506="ST",IF(VLOOKUP($C506,st!$B$2:$F$400,4,FALSE())="","",VLOOKUP($C506,st!$B$2:$F$400,4,FALSE())),""))),"")</f>
        <v/>
      </c>
      <c r="G506" s="35" t="str">
        <f>IFERROR(IF($A506="HDC",IF(VLOOKUP($C506,hdc!$B$2:$F$1600,5,FALSE())="","",VLOOKUP($C506,hdc!$B$2:$F$1600,5,FALSE())),IF($A506="NAUTICS",IF(VLOOKUP($C506,nautics!$B$2:$F$1200,5,FALSE())="","",VLOOKUP($C506,nautics!$B$2:$F$1200,5,FALSE())),IF($A506="ST",IF(VLOOKUP($C506,st!$B$2:$F$400,5,FALSE())="","",VLOOKUP($C506,st!$B$2:$F$400,5,FALSE())),""))),"")</f>
        <v/>
      </c>
      <c r="H506" s="35" t="s">
        <v>167</v>
      </c>
      <c r="I506" s="35" t="s">
        <v>31</v>
      </c>
      <c r="J506" s="35" t="s">
        <v>232</v>
      </c>
      <c r="K506" s="35">
        <f t="shared" si="1"/>
        <v>10</v>
      </c>
      <c r="L506" s="35" t="s">
        <v>3929</v>
      </c>
      <c r="M506" s="35" t="s">
        <v>3931</v>
      </c>
      <c r="N506" s="35" t="s">
        <v>1397</v>
      </c>
      <c r="O506" s="35" t="s">
        <v>1398</v>
      </c>
      <c r="P506" s="35" t="s">
        <v>3949</v>
      </c>
      <c r="Q506" s="35" t="s">
        <v>3950</v>
      </c>
      <c r="R506" s="35" t="s">
        <v>247</v>
      </c>
      <c r="S506" s="35" t="s">
        <v>1397</v>
      </c>
      <c r="T506" s="35" t="s">
        <v>1398</v>
      </c>
      <c r="U506" s="35" t="s">
        <v>89</v>
      </c>
      <c r="W506" s="35" t="s">
        <v>78</v>
      </c>
      <c r="X506" s="35" t="s">
        <v>3894</v>
      </c>
      <c r="Y506" s="35" t="s">
        <v>89</v>
      </c>
      <c r="Z506" s="35" t="s">
        <v>89</v>
      </c>
    </row>
    <row r="507" spans="1:26" ht="15" customHeight="1">
      <c r="A507" s="35" t="s">
        <v>1300</v>
      </c>
      <c r="B507" s="35" t="s">
        <v>3882</v>
      </c>
      <c r="C507" s="35" t="s">
        <v>5149</v>
      </c>
      <c r="D507" s="35">
        <f>IFERROR(IF($A507="HDC",IF(VLOOKUP($C507,hdc!$B$2:$F$1600,2,FALSE())="","",VLOOKUP($C507,hdc!$B$2:$F$1600,2,FALSE())),IF($A507="NAUTICS",IF(VLOOKUP($C507,nautics!$B$2:$F$1200,2,FALSE())="","",VLOOKUP($C507,nautics!$B$2:$F$1200,2,FALSE())),IF($A507="ST",IF(VLOOKUP($C507,st!$B$2:$F$400,2,FALSE())="","",VLOOKUP($C507,st!$B$2:$F$400,2,FALSE())),""))),"")</f>
        <v>1</v>
      </c>
      <c r="E507" s="35" t="str">
        <f>IFERROR(IF($A507="HDC",IF(VLOOKUP($C507,hdc!$B$2:$F$1600,3,FALSE())="","",VLOOKUP($C507,hdc!$B$2:$F$1600,3,FALSE())),IF($A507="NAUTICS",IF(VLOOKUP($C507,nautics!$B$2:$F$1200,3,FALSE())="","",VLOOKUP($C507,nautics!$B$2:$F$1200,3,FALSE())),IF($A507="ST",IF(VLOOKUP($C507,st!$B$2:$F$400,3,FALSE())="","",VLOOKUP($C507,st!$B$2:$F$400,3,FALSE())),""))),"")</f>
        <v/>
      </c>
      <c r="F507" s="35" t="str">
        <f>IFERROR(IF($A507="HDC",IF(VLOOKUP($C507,hdc!$B$2:$F$1600,4,FALSE())="","",VLOOKUP($C507,hdc!$B$2:$F$1600,4,FALSE())),IF($A507="NAUTICS",IF(VLOOKUP($C507,nautics!$B$2:$F$1200,4,FALSE())="","",VLOOKUP($C507,nautics!$B$2:$F$1200,4,FALSE())),IF($A507="ST",IF(VLOOKUP($C507,st!$B$2:$F$400,4,FALSE())="","",VLOOKUP($C507,st!$B$2:$F$400,4,FALSE())),""))),"")</f>
        <v/>
      </c>
      <c r="G507" s="35" t="str">
        <f>IFERROR(IF($A507="HDC",IF(VLOOKUP($C507,hdc!$B$2:$F$1600,5,FALSE())="","",VLOOKUP($C507,hdc!$B$2:$F$1600,5,FALSE())),IF($A507="NAUTICS",IF(VLOOKUP($C507,nautics!$B$2:$F$1200,5,FALSE())="","",VLOOKUP($C507,nautics!$B$2:$F$1200,5,FALSE())),IF($A507="ST",IF(VLOOKUP($C507,st!$B$2:$F$400,5,FALSE())="","",VLOOKUP($C507,st!$B$2:$F$400,5,FALSE())),""))),"")</f>
        <v/>
      </c>
      <c r="H507" s="35" t="s">
        <v>167</v>
      </c>
      <c r="I507" s="35" t="s">
        <v>31</v>
      </c>
      <c r="J507" s="35" t="s">
        <v>5151</v>
      </c>
      <c r="K507" s="35">
        <f t="shared" si="1"/>
        <v>48</v>
      </c>
      <c r="L507" s="35" t="s">
        <v>3953</v>
      </c>
      <c r="M507" s="35" t="s">
        <v>3954</v>
      </c>
      <c r="N507" s="35" t="s">
        <v>1397</v>
      </c>
      <c r="O507" s="35" t="s">
        <v>1398</v>
      </c>
      <c r="P507" s="35" t="s">
        <v>5154</v>
      </c>
      <c r="Q507" s="35" t="s">
        <v>5155</v>
      </c>
      <c r="R507" s="35" t="s">
        <v>1049</v>
      </c>
      <c r="S507" s="35" t="s">
        <v>511</v>
      </c>
      <c r="T507" s="35" t="s">
        <v>513</v>
      </c>
      <c r="U507" s="35" t="s">
        <v>5158</v>
      </c>
      <c r="W507" s="35" t="s">
        <v>57</v>
      </c>
      <c r="X507" s="35" t="s">
        <v>3894</v>
      </c>
      <c r="Y507" s="35" t="s">
        <v>1402</v>
      </c>
      <c r="Z507" s="35" t="s">
        <v>5159</v>
      </c>
    </row>
    <row r="508" spans="1:26" ht="15" customHeight="1">
      <c r="A508" s="35" t="s">
        <v>1300</v>
      </c>
      <c r="B508" s="35" t="s">
        <v>3882</v>
      </c>
      <c r="C508" s="35" t="s">
        <v>5160</v>
      </c>
      <c r="D508" s="35">
        <f>IFERROR(IF($A508="HDC",IF(VLOOKUP($C508,hdc!$B$2:$F$1600,2,FALSE())="","",VLOOKUP($C508,hdc!$B$2:$F$1600,2,FALSE())),IF($A508="NAUTICS",IF(VLOOKUP($C508,nautics!$B$2:$F$1200,2,FALSE())="","",VLOOKUP($C508,nautics!$B$2:$F$1200,2,FALSE())),IF($A508="ST",IF(VLOOKUP($C508,st!$B$2:$F$400,2,FALSE())="","",VLOOKUP($C508,st!$B$2:$F$400,2,FALSE())),""))),"")</f>
        <v>1</v>
      </c>
      <c r="E508" s="35">
        <f>IFERROR(IF($A508="HDC",IF(VLOOKUP($C508,hdc!$B$2:$F$1600,3,FALSE())="","",VLOOKUP($C508,hdc!$B$2:$F$1600,3,FALSE())),IF($A508="NAUTICS",IF(VLOOKUP($C508,nautics!$B$2:$F$1200,3,FALSE())="","",VLOOKUP($C508,nautics!$B$2:$F$1200,3,FALSE())),IF($A508="ST",IF(VLOOKUP($C508,st!$B$2:$F$400,3,FALSE())="","",VLOOKUP($C508,st!$B$2:$F$400,3,FALSE())),""))),"")</f>
        <v>1</v>
      </c>
      <c r="F508" s="35" t="str">
        <f>IFERROR(IF($A508="HDC",IF(VLOOKUP($C508,hdc!$B$2:$F$1600,4,FALSE())="","",VLOOKUP($C508,hdc!$B$2:$F$1600,4,FALSE())),IF($A508="NAUTICS",IF(VLOOKUP($C508,nautics!$B$2:$F$1200,4,FALSE())="","",VLOOKUP($C508,nautics!$B$2:$F$1200,4,FALSE())),IF($A508="ST",IF(VLOOKUP($C508,st!$B$2:$F$400,4,FALSE())="","",VLOOKUP($C508,st!$B$2:$F$400,4,FALSE())),""))),"")</f>
        <v/>
      </c>
      <c r="G508" s="35" t="str">
        <f>IFERROR(IF($A508="HDC",IF(VLOOKUP($C508,hdc!$B$2:$F$1600,5,FALSE())="","",VLOOKUP($C508,hdc!$B$2:$F$1600,5,FALSE())),IF($A508="NAUTICS",IF(VLOOKUP($C508,nautics!$B$2:$F$1200,5,FALSE())="","",VLOOKUP($C508,nautics!$B$2:$F$1200,5,FALSE())),IF($A508="ST",IF(VLOOKUP($C508,st!$B$2:$F$400,5,FALSE())="","",VLOOKUP($C508,st!$B$2:$F$400,5,FALSE())),""))),"")</f>
        <v/>
      </c>
      <c r="H508" s="35" t="s">
        <v>167</v>
      </c>
      <c r="I508" s="35" t="s">
        <v>31</v>
      </c>
      <c r="J508" s="35" t="s">
        <v>5162</v>
      </c>
      <c r="K508" s="35">
        <f t="shared" si="1"/>
        <v>58</v>
      </c>
      <c r="L508" s="35" t="s">
        <v>3953</v>
      </c>
      <c r="M508" s="35" t="s">
        <v>3954</v>
      </c>
      <c r="N508" s="35" t="s">
        <v>1397</v>
      </c>
      <c r="O508" s="35" t="s">
        <v>1398</v>
      </c>
      <c r="P508" s="35" t="s">
        <v>5163</v>
      </c>
      <c r="Q508" s="35" t="s">
        <v>5164</v>
      </c>
      <c r="R508" s="35" t="s">
        <v>52</v>
      </c>
      <c r="S508" s="35" t="s">
        <v>2490</v>
      </c>
      <c r="T508" s="35" t="s">
        <v>2492</v>
      </c>
      <c r="U508" s="35" t="s">
        <v>5167</v>
      </c>
      <c r="W508" s="35" t="s">
        <v>57</v>
      </c>
      <c r="X508" s="35" t="s">
        <v>3894</v>
      </c>
      <c r="Y508" s="35" t="s">
        <v>1402</v>
      </c>
      <c r="Z508" s="35" t="s">
        <v>2496</v>
      </c>
    </row>
    <row r="509" spans="1:26" ht="15" customHeight="1">
      <c r="A509" s="35" t="s">
        <v>1300</v>
      </c>
      <c r="B509" s="35" t="s">
        <v>3882</v>
      </c>
      <c r="C509" s="35" t="s">
        <v>5169</v>
      </c>
      <c r="D509" s="35">
        <f>IFERROR(IF($A509="HDC",IF(VLOOKUP($C509,hdc!$B$2:$F$1600,2,FALSE())="","",VLOOKUP($C509,hdc!$B$2:$F$1600,2,FALSE())),IF($A509="NAUTICS",IF(VLOOKUP($C509,nautics!$B$2:$F$1200,2,FALSE())="","",VLOOKUP($C509,nautics!$B$2:$F$1200,2,FALSE())),IF($A509="ST",IF(VLOOKUP($C509,st!$B$2:$F$400,2,FALSE())="","",VLOOKUP($C509,st!$B$2:$F$400,2,FALSE())),""))),"")</f>
        <v>1</v>
      </c>
      <c r="E509" s="35" t="str">
        <f>IFERROR(IF($A509="HDC",IF(VLOOKUP($C509,hdc!$B$2:$F$1600,3,FALSE())="","",VLOOKUP($C509,hdc!$B$2:$F$1600,3,FALSE())),IF($A509="NAUTICS",IF(VLOOKUP($C509,nautics!$B$2:$F$1200,3,FALSE())="","",VLOOKUP($C509,nautics!$B$2:$F$1200,3,FALSE())),IF($A509="ST",IF(VLOOKUP($C509,st!$B$2:$F$400,3,FALSE())="","",VLOOKUP($C509,st!$B$2:$F$400,3,FALSE())),""))),"")</f>
        <v/>
      </c>
      <c r="F509" s="35" t="str">
        <f>IFERROR(IF($A509="HDC",IF(VLOOKUP($C509,hdc!$B$2:$F$1600,4,FALSE())="","",VLOOKUP($C509,hdc!$B$2:$F$1600,4,FALSE())),IF($A509="NAUTICS",IF(VLOOKUP($C509,nautics!$B$2:$F$1200,4,FALSE())="","",VLOOKUP($C509,nautics!$B$2:$F$1200,4,FALSE())),IF($A509="ST",IF(VLOOKUP($C509,st!$B$2:$F$400,4,FALSE())="","",VLOOKUP($C509,st!$B$2:$F$400,4,FALSE())),""))),"")</f>
        <v/>
      </c>
      <c r="G509" s="35" t="str">
        <f>IFERROR(IF($A509="HDC",IF(VLOOKUP($C509,hdc!$B$2:$F$1600,5,FALSE())="","",VLOOKUP($C509,hdc!$B$2:$F$1600,5,FALSE())),IF($A509="NAUTICS",IF(VLOOKUP($C509,nautics!$B$2:$F$1200,5,FALSE())="","",VLOOKUP($C509,nautics!$B$2:$F$1200,5,FALSE())),IF($A509="ST",IF(VLOOKUP($C509,st!$B$2:$F$400,5,FALSE())="","",VLOOKUP($C509,st!$B$2:$F$400,5,FALSE())),""))),"")</f>
        <v/>
      </c>
      <c r="H509" s="35" t="s">
        <v>167</v>
      </c>
      <c r="I509" s="35" t="s">
        <v>31</v>
      </c>
      <c r="J509" s="35" t="s">
        <v>5171</v>
      </c>
      <c r="K509" s="35">
        <f t="shared" si="1"/>
        <v>40</v>
      </c>
      <c r="L509" s="35" t="s">
        <v>3953</v>
      </c>
      <c r="M509" s="35" t="s">
        <v>3954</v>
      </c>
      <c r="N509" s="35" t="s">
        <v>1397</v>
      </c>
      <c r="O509" s="35" t="s">
        <v>1398</v>
      </c>
      <c r="P509" s="35" t="s">
        <v>5173</v>
      </c>
      <c r="Q509" s="35" t="s">
        <v>5175</v>
      </c>
      <c r="R509" s="35" t="s">
        <v>52</v>
      </c>
      <c r="S509" s="35" t="s">
        <v>5176</v>
      </c>
      <c r="T509" s="35" t="s">
        <v>2528</v>
      </c>
      <c r="U509" s="35" t="s">
        <v>5178</v>
      </c>
      <c r="W509" s="35" t="s">
        <v>57</v>
      </c>
      <c r="X509" s="35" t="s">
        <v>3894</v>
      </c>
      <c r="Y509" s="35" t="s">
        <v>1402</v>
      </c>
      <c r="Z509" s="35" t="s">
        <v>5180</v>
      </c>
    </row>
    <row r="510" spans="1:26" ht="15" customHeight="1">
      <c r="A510" s="35" t="s">
        <v>1300</v>
      </c>
      <c r="B510" s="35" t="s">
        <v>3882</v>
      </c>
      <c r="C510" s="35" t="s">
        <v>5182</v>
      </c>
      <c r="D510" s="35">
        <f>IFERROR(IF($A510="HDC",IF(VLOOKUP($C510,hdc!$B$2:$F$1600,2,FALSE())="","",VLOOKUP($C510,hdc!$B$2:$F$1600,2,FALSE())),IF($A510="NAUTICS",IF(VLOOKUP($C510,nautics!$B$2:$F$1200,2,FALSE())="","",VLOOKUP($C510,nautics!$B$2:$F$1200,2,FALSE())),IF($A510="ST",IF(VLOOKUP($C510,st!$B$2:$F$400,2,FALSE())="","",VLOOKUP($C510,st!$B$2:$F$400,2,FALSE())),""))),"")</f>
        <v>1</v>
      </c>
      <c r="E510" s="35" t="str">
        <f>IFERROR(IF($A510="HDC",IF(VLOOKUP($C510,hdc!$B$2:$F$1600,3,FALSE())="","",VLOOKUP($C510,hdc!$B$2:$F$1600,3,FALSE())),IF($A510="NAUTICS",IF(VLOOKUP($C510,nautics!$B$2:$F$1200,3,FALSE())="","",VLOOKUP($C510,nautics!$B$2:$F$1200,3,FALSE())),IF($A510="ST",IF(VLOOKUP($C510,st!$B$2:$F$400,3,FALSE())="","",VLOOKUP($C510,st!$B$2:$F$400,3,FALSE())),""))),"")</f>
        <v/>
      </c>
      <c r="F510" s="35" t="str">
        <f>IFERROR(IF($A510="HDC",IF(VLOOKUP($C510,hdc!$B$2:$F$1600,4,FALSE())="","",VLOOKUP($C510,hdc!$B$2:$F$1600,4,FALSE())),IF($A510="NAUTICS",IF(VLOOKUP($C510,nautics!$B$2:$F$1200,4,FALSE())="","",VLOOKUP($C510,nautics!$B$2:$F$1200,4,FALSE())),IF($A510="ST",IF(VLOOKUP($C510,st!$B$2:$F$400,4,FALSE())="","",VLOOKUP($C510,st!$B$2:$F$400,4,FALSE())),""))),"")</f>
        <v/>
      </c>
      <c r="G510" s="35" t="str">
        <f>IFERROR(IF($A510="HDC",IF(VLOOKUP($C510,hdc!$B$2:$F$1600,5,FALSE())="","",VLOOKUP($C510,hdc!$B$2:$F$1600,5,FALSE())),IF($A510="NAUTICS",IF(VLOOKUP($C510,nautics!$B$2:$F$1200,5,FALSE())="","",VLOOKUP($C510,nautics!$B$2:$F$1200,5,FALSE())),IF($A510="ST",IF(VLOOKUP($C510,st!$B$2:$F$400,5,FALSE())="","",VLOOKUP($C510,st!$B$2:$F$400,5,FALSE())),""))),"")</f>
        <v/>
      </c>
      <c r="H510" s="35" t="s">
        <v>167</v>
      </c>
      <c r="I510" s="35" t="s">
        <v>31</v>
      </c>
      <c r="J510" s="35" t="s">
        <v>232</v>
      </c>
      <c r="K510" s="35">
        <f t="shared" si="1"/>
        <v>10</v>
      </c>
      <c r="L510" s="35" t="s">
        <v>3929</v>
      </c>
      <c r="M510" s="35" t="s">
        <v>3931</v>
      </c>
      <c r="N510" s="35" t="s">
        <v>1397</v>
      </c>
      <c r="O510" s="35" t="s">
        <v>1398</v>
      </c>
      <c r="P510" s="35" t="s">
        <v>3953</v>
      </c>
      <c r="Q510" s="35" t="s">
        <v>3954</v>
      </c>
      <c r="R510" s="35" t="s">
        <v>247</v>
      </c>
      <c r="S510" s="35" t="s">
        <v>1397</v>
      </c>
      <c r="T510" s="35" t="s">
        <v>1398</v>
      </c>
      <c r="U510" s="35" t="s">
        <v>89</v>
      </c>
      <c r="W510" s="35" t="s">
        <v>78</v>
      </c>
      <c r="X510" s="35" t="s">
        <v>3894</v>
      </c>
      <c r="Y510" s="35" t="s">
        <v>89</v>
      </c>
      <c r="Z510" s="35" t="s">
        <v>89</v>
      </c>
    </row>
    <row r="511" spans="1:26" ht="15" customHeight="1">
      <c r="A511" s="35" t="s">
        <v>1300</v>
      </c>
      <c r="B511" s="35" t="s">
        <v>3882</v>
      </c>
      <c r="C511" s="35" t="s">
        <v>5185</v>
      </c>
      <c r="D511" s="35">
        <f>IFERROR(IF($A511="HDC",IF(VLOOKUP($C511,hdc!$B$2:$F$1600,2,FALSE())="","",VLOOKUP($C511,hdc!$B$2:$F$1600,2,FALSE())),IF($A511="NAUTICS",IF(VLOOKUP($C511,nautics!$B$2:$F$1200,2,FALSE())="","",VLOOKUP($C511,nautics!$B$2:$F$1200,2,FALSE())),IF($A511="ST",IF(VLOOKUP($C511,st!$B$2:$F$400,2,FALSE())="","",VLOOKUP($C511,st!$B$2:$F$400,2,FALSE())),""))),"")</f>
        <v>1</v>
      </c>
      <c r="E511" s="35">
        <f>IFERROR(IF($A511="HDC",IF(VLOOKUP($C511,hdc!$B$2:$F$1600,3,FALSE())="","",VLOOKUP($C511,hdc!$B$2:$F$1600,3,FALSE())),IF($A511="NAUTICS",IF(VLOOKUP($C511,nautics!$B$2:$F$1200,3,FALSE())="","",VLOOKUP($C511,nautics!$B$2:$F$1200,3,FALSE())),IF($A511="ST",IF(VLOOKUP($C511,st!$B$2:$F$400,3,FALSE())="","",VLOOKUP($C511,st!$B$2:$F$400,3,FALSE())),""))),"")</f>
        <v>1</v>
      </c>
      <c r="F511" s="35" t="str">
        <f>IFERROR(IF($A511="HDC",IF(VLOOKUP($C511,hdc!$B$2:$F$1600,4,FALSE())="","",VLOOKUP($C511,hdc!$B$2:$F$1600,4,FALSE())),IF($A511="NAUTICS",IF(VLOOKUP($C511,nautics!$B$2:$F$1200,4,FALSE())="","",VLOOKUP($C511,nautics!$B$2:$F$1200,4,FALSE())),IF($A511="ST",IF(VLOOKUP($C511,st!$B$2:$F$400,4,FALSE())="","",VLOOKUP($C511,st!$B$2:$F$400,4,FALSE())),""))),"")</f>
        <v/>
      </c>
      <c r="G511" s="35" t="str">
        <f>IFERROR(IF($A511="HDC",IF(VLOOKUP($C511,hdc!$B$2:$F$1600,5,FALSE())="","",VLOOKUP($C511,hdc!$B$2:$F$1600,5,FALSE())),IF($A511="NAUTICS",IF(VLOOKUP($C511,nautics!$B$2:$F$1200,5,FALSE())="","",VLOOKUP($C511,nautics!$B$2:$F$1200,5,FALSE())),IF($A511="ST",IF(VLOOKUP($C511,st!$B$2:$F$400,5,FALSE())="","",VLOOKUP($C511,st!$B$2:$F$400,5,FALSE())),""))),"")</f>
        <v/>
      </c>
      <c r="H511" s="35" t="s">
        <v>167</v>
      </c>
      <c r="I511" s="35" t="s">
        <v>31</v>
      </c>
      <c r="J511" s="35" t="s">
        <v>5187</v>
      </c>
      <c r="K511" s="35">
        <f t="shared" si="1"/>
        <v>89</v>
      </c>
      <c r="L511" s="35" t="s">
        <v>3969</v>
      </c>
      <c r="M511" s="35" t="s">
        <v>3970</v>
      </c>
      <c r="N511" s="35" t="s">
        <v>1397</v>
      </c>
      <c r="O511" s="35" t="s">
        <v>1398</v>
      </c>
      <c r="P511" s="35" t="s">
        <v>5188</v>
      </c>
      <c r="Q511" s="35" t="s">
        <v>5189</v>
      </c>
      <c r="R511" s="35" t="s">
        <v>1049</v>
      </c>
      <c r="S511" s="35" t="s">
        <v>2922</v>
      </c>
      <c r="T511" s="35" t="s">
        <v>2924</v>
      </c>
      <c r="U511" s="35" t="s">
        <v>5192</v>
      </c>
      <c r="W511" s="35" t="s">
        <v>57</v>
      </c>
      <c r="X511" s="35" t="s">
        <v>3894</v>
      </c>
      <c r="Y511" s="35" t="s">
        <v>1402</v>
      </c>
      <c r="Z511" s="35" t="s">
        <v>5193</v>
      </c>
    </row>
    <row r="512" spans="1:26" ht="15" customHeight="1">
      <c r="A512" s="35" t="s">
        <v>1300</v>
      </c>
      <c r="B512" s="35" t="s">
        <v>3882</v>
      </c>
      <c r="C512" s="35" t="s">
        <v>5194</v>
      </c>
      <c r="D512" s="35">
        <f>IFERROR(IF($A512="HDC",IF(VLOOKUP($C512,hdc!$B$2:$F$1600,2,FALSE())="","",VLOOKUP($C512,hdc!$B$2:$F$1600,2,FALSE())),IF($A512="NAUTICS",IF(VLOOKUP($C512,nautics!$B$2:$F$1200,2,FALSE())="","",VLOOKUP($C512,nautics!$B$2:$F$1200,2,FALSE())),IF($A512="ST",IF(VLOOKUP($C512,st!$B$2:$F$400,2,FALSE())="","",VLOOKUP($C512,st!$B$2:$F$400,2,FALSE())),""))),"")</f>
        <v>1</v>
      </c>
      <c r="E512" s="35">
        <f>IFERROR(IF($A512="HDC",IF(VLOOKUP($C512,hdc!$B$2:$F$1600,3,FALSE())="","",VLOOKUP($C512,hdc!$B$2:$F$1600,3,FALSE())),IF($A512="NAUTICS",IF(VLOOKUP($C512,nautics!$B$2:$F$1200,3,FALSE())="","",VLOOKUP($C512,nautics!$B$2:$F$1200,3,FALSE())),IF($A512="ST",IF(VLOOKUP($C512,st!$B$2:$F$400,3,FALSE())="","",VLOOKUP($C512,st!$B$2:$F$400,3,FALSE())),""))),"")</f>
        <v>1</v>
      </c>
      <c r="F512" s="35" t="str">
        <f>IFERROR(IF($A512="HDC",IF(VLOOKUP($C512,hdc!$B$2:$F$1600,4,FALSE())="","",VLOOKUP($C512,hdc!$B$2:$F$1600,4,FALSE())),IF($A512="NAUTICS",IF(VLOOKUP($C512,nautics!$B$2:$F$1200,4,FALSE())="","",VLOOKUP($C512,nautics!$B$2:$F$1200,4,FALSE())),IF($A512="ST",IF(VLOOKUP($C512,st!$B$2:$F$400,4,FALSE())="","",VLOOKUP($C512,st!$B$2:$F$400,4,FALSE())),""))),"")</f>
        <v/>
      </c>
      <c r="G512" s="35" t="str">
        <f>IFERROR(IF($A512="HDC",IF(VLOOKUP($C512,hdc!$B$2:$F$1600,5,FALSE())="","",VLOOKUP($C512,hdc!$B$2:$F$1600,5,FALSE())),IF($A512="NAUTICS",IF(VLOOKUP($C512,nautics!$B$2:$F$1200,5,FALSE())="","",VLOOKUP($C512,nautics!$B$2:$F$1200,5,FALSE())),IF($A512="ST",IF(VLOOKUP($C512,st!$B$2:$F$400,5,FALSE())="","",VLOOKUP($C512,st!$B$2:$F$400,5,FALSE())),""))),"")</f>
        <v/>
      </c>
      <c r="H512" s="35" t="s">
        <v>167</v>
      </c>
      <c r="I512" s="35" t="s">
        <v>31</v>
      </c>
      <c r="J512" s="35" t="s">
        <v>5196</v>
      </c>
      <c r="K512" s="35">
        <f t="shared" ref="K512:K766" si="2">ROUNDUP(J512,0)</f>
        <v>88</v>
      </c>
      <c r="L512" s="35" t="s">
        <v>3969</v>
      </c>
      <c r="M512" s="35" t="s">
        <v>3970</v>
      </c>
      <c r="N512" s="35" t="s">
        <v>1397</v>
      </c>
      <c r="O512" s="35" t="s">
        <v>1398</v>
      </c>
      <c r="P512" s="35" t="s">
        <v>5197</v>
      </c>
      <c r="Q512" s="35" t="s">
        <v>5199</v>
      </c>
      <c r="R512" s="35" t="s">
        <v>52</v>
      </c>
      <c r="S512" s="35" t="s">
        <v>2954</v>
      </c>
      <c r="T512" s="35" t="s">
        <v>2485</v>
      </c>
      <c r="U512" s="35" t="s">
        <v>5201</v>
      </c>
      <c r="W512" s="35" t="s">
        <v>57</v>
      </c>
      <c r="X512" s="35" t="s">
        <v>3894</v>
      </c>
      <c r="Y512" s="35" t="s">
        <v>1402</v>
      </c>
      <c r="Z512" s="35" t="s">
        <v>5202</v>
      </c>
    </row>
    <row r="513" spans="1:26" ht="15" customHeight="1">
      <c r="A513" s="35" t="s">
        <v>1300</v>
      </c>
      <c r="B513" s="35" t="s">
        <v>3882</v>
      </c>
      <c r="C513" s="35" t="s">
        <v>5204</v>
      </c>
      <c r="D513" s="35">
        <f>IFERROR(IF($A513="HDC",IF(VLOOKUP($C513,hdc!$B$2:$F$1600,2,FALSE())="","",VLOOKUP($C513,hdc!$B$2:$F$1600,2,FALSE())),IF($A513="NAUTICS",IF(VLOOKUP($C513,nautics!$B$2:$F$1200,2,FALSE())="","",VLOOKUP($C513,nautics!$B$2:$F$1200,2,FALSE())),IF($A513="ST",IF(VLOOKUP($C513,st!$B$2:$F$400,2,FALSE())="","",VLOOKUP($C513,st!$B$2:$F$400,2,FALSE())),""))),"")</f>
        <v>1</v>
      </c>
      <c r="E513" s="35">
        <f>IFERROR(IF($A513="HDC",IF(VLOOKUP($C513,hdc!$B$2:$F$1600,3,FALSE())="","",VLOOKUP($C513,hdc!$B$2:$F$1600,3,FALSE())),IF($A513="NAUTICS",IF(VLOOKUP($C513,nautics!$B$2:$F$1200,3,FALSE())="","",VLOOKUP($C513,nautics!$B$2:$F$1200,3,FALSE())),IF($A513="ST",IF(VLOOKUP($C513,st!$B$2:$F$400,3,FALSE())="","",VLOOKUP($C513,st!$B$2:$F$400,3,FALSE())),""))),"")</f>
        <v>1</v>
      </c>
      <c r="F513" s="35" t="str">
        <f>IFERROR(IF($A513="HDC",IF(VLOOKUP($C513,hdc!$B$2:$F$1600,4,FALSE())="","",VLOOKUP($C513,hdc!$B$2:$F$1600,4,FALSE())),IF($A513="NAUTICS",IF(VLOOKUP($C513,nautics!$B$2:$F$1200,4,FALSE())="","",VLOOKUP($C513,nautics!$B$2:$F$1200,4,FALSE())),IF($A513="ST",IF(VLOOKUP($C513,st!$B$2:$F$400,4,FALSE())="","",VLOOKUP($C513,st!$B$2:$F$400,4,FALSE())),""))),"")</f>
        <v/>
      </c>
      <c r="G513" s="35" t="str">
        <f>IFERROR(IF($A513="HDC",IF(VLOOKUP($C513,hdc!$B$2:$F$1600,5,FALSE())="","",VLOOKUP($C513,hdc!$B$2:$F$1600,5,FALSE())),IF($A513="NAUTICS",IF(VLOOKUP($C513,nautics!$B$2:$F$1200,5,FALSE())="","",VLOOKUP($C513,nautics!$B$2:$F$1200,5,FALSE())),IF($A513="ST",IF(VLOOKUP($C513,st!$B$2:$F$400,5,FALSE())="","",VLOOKUP($C513,st!$B$2:$F$400,5,FALSE())),""))),"")</f>
        <v/>
      </c>
      <c r="H513" s="35" t="s">
        <v>167</v>
      </c>
      <c r="I513" s="35" t="s">
        <v>31</v>
      </c>
      <c r="J513" s="35" t="s">
        <v>5205</v>
      </c>
      <c r="K513" s="35">
        <f t="shared" si="2"/>
        <v>93</v>
      </c>
      <c r="L513" s="35" t="s">
        <v>3969</v>
      </c>
      <c r="M513" s="35" t="s">
        <v>3970</v>
      </c>
      <c r="N513" s="35" t="s">
        <v>1397</v>
      </c>
      <c r="O513" s="35" t="s">
        <v>1398</v>
      </c>
      <c r="P513" s="35" t="s">
        <v>5207</v>
      </c>
      <c r="Q513" s="35" t="s">
        <v>5209</v>
      </c>
      <c r="R513" s="35" t="s">
        <v>1049</v>
      </c>
      <c r="S513" s="35" t="s">
        <v>2922</v>
      </c>
      <c r="T513" s="35" t="s">
        <v>2924</v>
      </c>
      <c r="U513" s="35" t="s">
        <v>5210</v>
      </c>
      <c r="W513" s="35" t="s">
        <v>57</v>
      </c>
      <c r="X513" s="35" t="s">
        <v>3894</v>
      </c>
      <c r="Y513" s="35" t="s">
        <v>1402</v>
      </c>
      <c r="Z513" s="35" t="s">
        <v>3000</v>
      </c>
    </row>
    <row r="514" spans="1:26" ht="15" customHeight="1">
      <c r="A514" s="35" t="s">
        <v>1300</v>
      </c>
      <c r="B514" s="35" t="s">
        <v>3882</v>
      </c>
      <c r="C514" s="35" t="s">
        <v>5212</v>
      </c>
      <c r="D514" s="35">
        <f>IFERROR(IF($A514="HDC",IF(VLOOKUP($C514,hdc!$B$2:$F$1600,2,FALSE())="","",VLOOKUP($C514,hdc!$B$2:$F$1600,2,FALSE())),IF($A514="NAUTICS",IF(VLOOKUP($C514,nautics!$B$2:$F$1200,2,FALSE())="","",VLOOKUP($C514,nautics!$B$2:$F$1200,2,FALSE())),IF($A514="ST",IF(VLOOKUP($C514,st!$B$2:$F$400,2,FALSE())="","",VLOOKUP($C514,st!$B$2:$F$400,2,FALSE())),""))),"")</f>
        <v>1</v>
      </c>
      <c r="E514" s="35" t="str">
        <f>IFERROR(IF($A514="HDC",IF(VLOOKUP($C514,hdc!$B$2:$F$1600,3,FALSE())="","",VLOOKUP($C514,hdc!$B$2:$F$1600,3,FALSE())),IF($A514="NAUTICS",IF(VLOOKUP($C514,nautics!$B$2:$F$1200,3,FALSE())="","",VLOOKUP($C514,nautics!$B$2:$F$1200,3,FALSE())),IF($A514="ST",IF(VLOOKUP($C514,st!$B$2:$F$400,3,FALSE())="","",VLOOKUP($C514,st!$B$2:$F$400,3,FALSE())),""))),"")</f>
        <v/>
      </c>
      <c r="F514" s="35" t="str">
        <f>IFERROR(IF($A514="HDC",IF(VLOOKUP($C514,hdc!$B$2:$F$1600,4,FALSE())="","",VLOOKUP($C514,hdc!$B$2:$F$1600,4,FALSE())),IF($A514="NAUTICS",IF(VLOOKUP($C514,nautics!$B$2:$F$1200,4,FALSE())="","",VLOOKUP($C514,nautics!$B$2:$F$1200,4,FALSE())),IF($A514="ST",IF(VLOOKUP($C514,st!$B$2:$F$400,4,FALSE())="","",VLOOKUP($C514,st!$B$2:$F$400,4,FALSE())),""))),"")</f>
        <v/>
      </c>
      <c r="G514" s="35" t="str">
        <f>IFERROR(IF($A514="HDC",IF(VLOOKUP($C514,hdc!$B$2:$F$1600,5,FALSE())="","",VLOOKUP($C514,hdc!$B$2:$F$1600,5,FALSE())),IF($A514="NAUTICS",IF(VLOOKUP($C514,nautics!$B$2:$F$1200,5,FALSE())="","",VLOOKUP($C514,nautics!$B$2:$F$1200,5,FALSE())),IF($A514="ST",IF(VLOOKUP($C514,st!$B$2:$F$400,5,FALSE())="","",VLOOKUP($C514,st!$B$2:$F$400,5,FALSE())),""))),"")</f>
        <v/>
      </c>
      <c r="H514" s="35" t="s">
        <v>1080</v>
      </c>
      <c r="I514" s="35" t="s">
        <v>31</v>
      </c>
      <c r="J514" s="35" t="s">
        <v>1310</v>
      </c>
      <c r="K514" s="35">
        <f t="shared" si="2"/>
        <v>30</v>
      </c>
      <c r="L514" s="35" t="s">
        <v>340</v>
      </c>
      <c r="M514" s="35" t="s">
        <v>341</v>
      </c>
      <c r="N514" s="35" t="s">
        <v>43</v>
      </c>
      <c r="O514" s="35" t="s">
        <v>45</v>
      </c>
      <c r="P514" s="35" t="s">
        <v>318</v>
      </c>
      <c r="Q514" s="35" t="s">
        <v>319</v>
      </c>
      <c r="R514" s="35" t="s">
        <v>152</v>
      </c>
      <c r="S514" s="35" t="s">
        <v>174</v>
      </c>
      <c r="T514" s="35" t="s">
        <v>175</v>
      </c>
      <c r="U514" s="35" t="s">
        <v>5215</v>
      </c>
      <c r="W514" s="35" t="s">
        <v>57</v>
      </c>
      <c r="X514" s="35" t="s">
        <v>3894</v>
      </c>
      <c r="Y514" s="35" t="s">
        <v>345</v>
      </c>
      <c r="Z514" s="35" t="s">
        <v>323</v>
      </c>
    </row>
    <row r="515" spans="1:26" ht="15" customHeight="1">
      <c r="A515" s="35" t="s">
        <v>1300</v>
      </c>
      <c r="B515" s="35" t="s">
        <v>3882</v>
      </c>
      <c r="C515" s="35" t="s">
        <v>5217</v>
      </c>
      <c r="D515" s="35">
        <f>IFERROR(IF($A515="HDC",IF(VLOOKUP($C515,hdc!$B$2:$F$1600,2,FALSE())="","",VLOOKUP($C515,hdc!$B$2:$F$1600,2,FALSE())),IF($A515="NAUTICS",IF(VLOOKUP($C515,nautics!$B$2:$F$1200,2,FALSE())="","",VLOOKUP($C515,nautics!$B$2:$F$1200,2,FALSE())),IF($A515="ST",IF(VLOOKUP($C515,st!$B$2:$F$400,2,FALSE())="","",VLOOKUP($C515,st!$B$2:$F$400,2,FALSE())),""))),"")</f>
        <v>1</v>
      </c>
      <c r="E515" s="35" t="str">
        <f>IFERROR(IF($A515="HDC",IF(VLOOKUP($C515,hdc!$B$2:$F$1600,3,FALSE())="","",VLOOKUP($C515,hdc!$B$2:$F$1600,3,FALSE())),IF($A515="NAUTICS",IF(VLOOKUP($C515,nautics!$B$2:$F$1200,3,FALSE())="","",VLOOKUP($C515,nautics!$B$2:$F$1200,3,FALSE())),IF($A515="ST",IF(VLOOKUP($C515,st!$B$2:$F$400,3,FALSE())="","",VLOOKUP($C515,st!$B$2:$F$400,3,FALSE())),""))),"")</f>
        <v/>
      </c>
      <c r="F515" s="35" t="str">
        <f>IFERROR(IF($A515="HDC",IF(VLOOKUP($C515,hdc!$B$2:$F$1600,4,FALSE())="","",VLOOKUP($C515,hdc!$B$2:$F$1600,4,FALSE())),IF($A515="NAUTICS",IF(VLOOKUP($C515,nautics!$B$2:$F$1200,4,FALSE())="","",VLOOKUP($C515,nautics!$B$2:$F$1200,4,FALSE())),IF($A515="ST",IF(VLOOKUP($C515,st!$B$2:$F$400,4,FALSE())="","",VLOOKUP($C515,st!$B$2:$F$400,4,FALSE())),""))),"")</f>
        <v/>
      </c>
      <c r="G515" s="35" t="str">
        <f>IFERROR(IF($A515="HDC",IF(VLOOKUP($C515,hdc!$B$2:$F$1600,5,FALSE())="","",VLOOKUP($C515,hdc!$B$2:$F$1600,5,FALSE())),IF($A515="NAUTICS",IF(VLOOKUP($C515,nautics!$B$2:$F$1200,5,FALSE())="","",VLOOKUP($C515,nautics!$B$2:$F$1200,5,FALSE())),IF($A515="ST",IF(VLOOKUP($C515,st!$B$2:$F$400,5,FALSE())="","",VLOOKUP($C515,st!$B$2:$F$400,5,FALSE())),""))),"")</f>
        <v/>
      </c>
      <c r="H515" s="35" t="s">
        <v>167</v>
      </c>
      <c r="I515" s="35" t="s">
        <v>31</v>
      </c>
      <c r="J515" s="35" t="s">
        <v>232</v>
      </c>
      <c r="K515" s="35">
        <f t="shared" si="2"/>
        <v>10</v>
      </c>
      <c r="L515" s="35" t="s">
        <v>3929</v>
      </c>
      <c r="M515" s="35" t="s">
        <v>3931</v>
      </c>
      <c r="N515" s="35" t="s">
        <v>1397</v>
      </c>
      <c r="O515" s="35" t="s">
        <v>1398</v>
      </c>
      <c r="P515" s="35" t="s">
        <v>3969</v>
      </c>
      <c r="Q515" s="35" t="s">
        <v>3970</v>
      </c>
      <c r="R515" s="35" t="s">
        <v>247</v>
      </c>
      <c r="S515" s="35" t="s">
        <v>1397</v>
      </c>
      <c r="T515" s="35" t="s">
        <v>1398</v>
      </c>
      <c r="U515" s="35" t="s">
        <v>89</v>
      </c>
      <c r="W515" s="35" t="s">
        <v>78</v>
      </c>
      <c r="X515" s="35" t="s">
        <v>3894</v>
      </c>
      <c r="Y515" s="35" t="s">
        <v>89</v>
      </c>
      <c r="Z515" s="35" t="s">
        <v>89</v>
      </c>
    </row>
    <row r="516" spans="1:26" ht="15" customHeight="1">
      <c r="A516" s="35" t="s">
        <v>1300</v>
      </c>
      <c r="B516" s="35" t="s">
        <v>3972</v>
      </c>
      <c r="C516" s="35" t="s">
        <v>5221</v>
      </c>
      <c r="D516" s="35">
        <f>IFERROR(IF($A516="HDC",IF(VLOOKUP($C516,hdc!$B$2:$F$1600,2,FALSE())="","",VLOOKUP($C516,hdc!$B$2:$F$1600,2,FALSE())),IF($A516="NAUTICS",IF(VLOOKUP($C516,nautics!$B$2:$F$1200,2,FALSE())="","",VLOOKUP($C516,nautics!$B$2:$F$1200,2,FALSE())),IF($A516="ST",IF(VLOOKUP($C516,st!$B$2:$F$400,2,FALSE())="","",VLOOKUP($C516,st!$B$2:$F$400,2,FALSE())),""))),"")</f>
        <v>1</v>
      </c>
      <c r="E516" s="35" t="str">
        <f>IFERROR(IF($A516="HDC",IF(VLOOKUP($C516,hdc!$B$2:$F$1600,3,FALSE())="","",VLOOKUP($C516,hdc!$B$2:$F$1600,3,FALSE())),IF($A516="NAUTICS",IF(VLOOKUP($C516,nautics!$B$2:$F$1200,3,FALSE())="","",VLOOKUP($C516,nautics!$B$2:$F$1200,3,FALSE())),IF($A516="ST",IF(VLOOKUP($C516,st!$B$2:$F$400,3,FALSE())="","",VLOOKUP($C516,st!$B$2:$F$400,3,FALSE())),""))),"")</f>
        <v/>
      </c>
      <c r="F516" s="35" t="str">
        <f>IFERROR(IF($A516="HDC",IF(VLOOKUP($C516,hdc!$B$2:$F$1600,4,FALSE())="","",VLOOKUP($C516,hdc!$B$2:$F$1600,4,FALSE())),IF($A516="NAUTICS",IF(VLOOKUP($C516,nautics!$B$2:$F$1200,4,FALSE())="","",VLOOKUP($C516,nautics!$B$2:$F$1200,4,FALSE())),IF($A516="ST",IF(VLOOKUP($C516,st!$B$2:$F$400,4,FALSE())="","",VLOOKUP($C516,st!$B$2:$F$400,4,FALSE())),""))),"")</f>
        <v/>
      </c>
      <c r="G516" s="35" t="str">
        <f>IFERROR(IF($A516="HDC",IF(VLOOKUP($C516,hdc!$B$2:$F$1600,5,FALSE())="","",VLOOKUP($C516,hdc!$B$2:$F$1600,5,FALSE())),IF($A516="NAUTICS",IF(VLOOKUP($C516,nautics!$B$2:$F$1200,5,FALSE())="","",VLOOKUP($C516,nautics!$B$2:$F$1200,5,FALSE())),IF($A516="ST",IF(VLOOKUP($C516,st!$B$2:$F$400,5,FALSE())="","",VLOOKUP($C516,st!$B$2:$F$400,5,FALSE())),""))),"")</f>
        <v/>
      </c>
      <c r="H516" s="35" t="s">
        <v>105</v>
      </c>
      <c r="I516" s="35" t="s">
        <v>31</v>
      </c>
      <c r="J516" s="35" t="s">
        <v>5222</v>
      </c>
      <c r="K516" s="35">
        <f t="shared" si="2"/>
        <v>40</v>
      </c>
      <c r="L516" s="35" t="s">
        <v>340</v>
      </c>
      <c r="M516" s="35" t="s">
        <v>341</v>
      </c>
      <c r="N516" s="35" t="s">
        <v>43</v>
      </c>
      <c r="O516" s="35" t="s">
        <v>45</v>
      </c>
      <c r="P516" s="35" t="s">
        <v>5225</v>
      </c>
      <c r="Q516" s="35" t="s">
        <v>5226</v>
      </c>
      <c r="R516" s="35" t="s">
        <v>4061</v>
      </c>
      <c r="S516" s="35" t="s">
        <v>774</v>
      </c>
      <c r="T516" s="35" t="s">
        <v>775</v>
      </c>
      <c r="U516" s="35" t="s">
        <v>5228</v>
      </c>
      <c r="W516" s="35" t="s">
        <v>57</v>
      </c>
      <c r="X516" s="35" t="s">
        <v>59</v>
      </c>
      <c r="Y516" s="35" t="s">
        <v>345</v>
      </c>
      <c r="Z516" s="35" t="s">
        <v>3105</v>
      </c>
    </row>
    <row r="517" spans="1:26" ht="15" customHeight="1">
      <c r="A517" s="35" t="s">
        <v>1300</v>
      </c>
      <c r="B517" s="35" t="s">
        <v>3972</v>
      </c>
      <c r="C517" s="35" t="s">
        <v>5230</v>
      </c>
      <c r="D517" s="35">
        <f>IFERROR(IF($A517="HDC",IF(VLOOKUP($C517,hdc!$B$2:$F$1600,2,FALSE())="","",VLOOKUP($C517,hdc!$B$2:$F$1600,2,FALSE())),IF($A517="NAUTICS",IF(VLOOKUP($C517,nautics!$B$2:$F$1200,2,FALSE())="","",VLOOKUP($C517,nautics!$B$2:$F$1200,2,FALSE())),IF($A517="ST",IF(VLOOKUP($C517,st!$B$2:$F$400,2,FALSE())="","",VLOOKUP($C517,st!$B$2:$F$400,2,FALSE())),""))),"")</f>
        <v>1</v>
      </c>
      <c r="E517" s="35" t="str">
        <f>IFERROR(IF($A517="HDC",IF(VLOOKUP($C517,hdc!$B$2:$F$1600,3,FALSE())="","",VLOOKUP($C517,hdc!$B$2:$F$1600,3,FALSE())),IF($A517="NAUTICS",IF(VLOOKUP($C517,nautics!$B$2:$F$1200,3,FALSE())="","",VLOOKUP($C517,nautics!$B$2:$F$1200,3,FALSE())),IF($A517="ST",IF(VLOOKUP($C517,st!$B$2:$F$400,3,FALSE())="","",VLOOKUP($C517,st!$B$2:$F$400,3,FALSE())),""))),"")</f>
        <v/>
      </c>
      <c r="F517" s="35" t="str">
        <f>IFERROR(IF($A517="HDC",IF(VLOOKUP($C517,hdc!$B$2:$F$1600,4,FALSE())="","",VLOOKUP($C517,hdc!$B$2:$F$1600,4,FALSE())),IF($A517="NAUTICS",IF(VLOOKUP($C517,nautics!$B$2:$F$1200,4,FALSE())="","",VLOOKUP($C517,nautics!$B$2:$F$1200,4,FALSE())),IF($A517="ST",IF(VLOOKUP($C517,st!$B$2:$F$400,4,FALSE())="","",VLOOKUP($C517,st!$B$2:$F$400,4,FALSE())),""))),"")</f>
        <v/>
      </c>
      <c r="G517" s="35" t="str">
        <f>IFERROR(IF($A517="HDC",IF(VLOOKUP($C517,hdc!$B$2:$F$1600,5,FALSE())="","",VLOOKUP($C517,hdc!$B$2:$F$1600,5,FALSE())),IF($A517="NAUTICS",IF(VLOOKUP($C517,nautics!$B$2:$F$1200,5,FALSE())="","",VLOOKUP($C517,nautics!$B$2:$F$1200,5,FALSE())),IF($A517="ST",IF(VLOOKUP($C517,st!$B$2:$F$400,5,FALSE())="","",VLOOKUP($C517,st!$B$2:$F$400,5,FALSE())),""))),"")</f>
        <v/>
      </c>
      <c r="H517" s="35" t="s">
        <v>105</v>
      </c>
      <c r="I517" s="35" t="s">
        <v>31</v>
      </c>
      <c r="J517" s="35" t="s">
        <v>5233</v>
      </c>
      <c r="K517" s="35">
        <f t="shared" si="2"/>
        <v>18</v>
      </c>
      <c r="L517" s="35" t="s">
        <v>340</v>
      </c>
      <c r="M517" s="35" t="s">
        <v>341</v>
      </c>
      <c r="N517" s="35" t="s">
        <v>43</v>
      </c>
      <c r="O517" s="35" t="s">
        <v>45</v>
      </c>
      <c r="P517" s="35" t="s">
        <v>5234</v>
      </c>
      <c r="Q517" s="35" t="s">
        <v>5236</v>
      </c>
      <c r="R517" s="35" t="s">
        <v>2270</v>
      </c>
      <c r="S517" s="35" t="s">
        <v>53</v>
      </c>
      <c r="T517" s="35" t="s">
        <v>55</v>
      </c>
      <c r="U517" s="35" t="s">
        <v>3987</v>
      </c>
      <c r="W517" s="35" t="s">
        <v>57</v>
      </c>
      <c r="X517" s="35" t="s">
        <v>59</v>
      </c>
      <c r="Y517" s="35" t="s">
        <v>345</v>
      </c>
      <c r="Z517" s="35" t="s">
        <v>3989</v>
      </c>
    </row>
    <row r="518" spans="1:26" ht="15" customHeight="1">
      <c r="A518" s="35" t="s">
        <v>1300</v>
      </c>
      <c r="B518" s="35" t="s">
        <v>3972</v>
      </c>
      <c r="C518" s="35" t="s">
        <v>5238</v>
      </c>
      <c r="D518" s="35">
        <f>IFERROR(IF($A518="HDC",IF(VLOOKUP($C518,hdc!$B$2:$F$1600,2,FALSE())="","",VLOOKUP($C518,hdc!$B$2:$F$1600,2,FALSE())),IF($A518="NAUTICS",IF(VLOOKUP($C518,nautics!$B$2:$F$1200,2,FALSE())="","",VLOOKUP($C518,nautics!$B$2:$F$1200,2,FALSE())),IF($A518="ST",IF(VLOOKUP($C518,st!$B$2:$F$400,2,FALSE())="","",VLOOKUP($C518,st!$B$2:$F$400,2,FALSE())),""))),"")</f>
        <v>1</v>
      </c>
      <c r="E518" s="35">
        <f>IFERROR(IF($A518="HDC",IF(VLOOKUP($C518,hdc!$B$2:$F$1600,3,FALSE())="","",VLOOKUP($C518,hdc!$B$2:$F$1600,3,FALSE())),IF($A518="NAUTICS",IF(VLOOKUP($C518,nautics!$B$2:$F$1200,3,FALSE())="","",VLOOKUP($C518,nautics!$B$2:$F$1200,3,FALSE())),IF($A518="ST",IF(VLOOKUP($C518,st!$B$2:$F$400,3,FALSE())="","",VLOOKUP($C518,st!$B$2:$F$400,3,FALSE())),""))),"")</f>
        <v>1</v>
      </c>
      <c r="F518" s="35">
        <f>IFERROR(IF($A518="HDC",IF(VLOOKUP($C518,hdc!$B$2:$F$1600,4,FALSE())="","",VLOOKUP($C518,hdc!$B$2:$F$1600,4,FALSE())),IF($A518="NAUTICS",IF(VLOOKUP($C518,nautics!$B$2:$F$1200,4,FALSE())="","",VLOOKUP($C518,nautics!$B$2:$F$1200,4,FALSE())),IF($A518="ST",IF(VLOOKUP($C518,st!$B$2:$F$400,4,FALSE())="","",VLOOKUP($C518,st!$B$2:$F$400,4,FALSE())),""))),"")</f>
        <v>1</v>
      </c>
      <c r="G518" s="35" t="str">
        <f>IFERROR(IF($A518="HDC",IF(VLOOKUP($C518,hdc!$B$2:$F$1600,5,FALSE())="","",VLOOKUP($C518,hdc!$B$2:$F$1600,5,FALSE())),IF($A518="NAUTICS",IF(VLOOKUP($C518,nautics!$B$2:$F$1200,5,FALSE())="","",VLOOKUP($C518,nautics!$B$2:$F$1200,5,FALSE())),IF($A518="ST",IF(VLOOKUP($C518,st!$B$2:$F$400,5,FALSE())="","",VLOOKUP($C518,st!$B$2:$F$400,5,FALSE())),""))),"")</f>
        <v/>
      </c>
      <c r="H518" s="35" t="s">
        <v>5241</v>
      </c>
      <c r="I518" s="35" t="s">
        <v>31</v>
      </c>
      <c r="J518" s="35" t="s">
        <v>5243</v>
      </c>
      <c r="K518" s="35">
        <f t="shared" si="2"/>
        <v>39</v>
      </c>
      <c r="L518" s="35" t="s">
        <v>340</v>
      </c>
      <c r="M518" s="35" t="s">
        <v>341</v>
      </c>
      <c r="N518" s="35" t="s">
        <v>43</v>
      </c>
      <c r="O518" s="35" t="s">
        <v>45</v>
      </c>
      <c r="P518" s="35" t="s">
        <v>5246</v>
      </c>
      <c r="Q518" s="35" t="s">
        <v>5247</v>
      </c>
      <c r="R518" s="35" t="s">
        <v>1049</v>
      </c>
      <c r="S518" s="35" t="s">
        <v>774</v>
      </c>
      <c r="T518" s="35" t="s">
        <v>775</v>
      </c>
      <c r="U518" s="35" t="s">
        <v>5228</v>
      </c>
      <c r="W518" s="35" t="s">
        <v>57</v>
      </c>
      <c r="X518" s="35" t="s">
        <v>59</v>
      </c>
      <c r="Y518" s="35" t="s">
        <v>345</v>
      </c>
      <c r="Z518" s="35" t="s">
        <v>3105</v>
      </c>
    </row>
    <row r="519" spans="1:26" ht="15" customHeight="1">
      <c r="A519" s="35" t="s">
        <v>1300</v>
      </c>
      <c r="B519" s="35" t="s">
        <v>3990</v>
      </c>
      <c r="C519" s="35" t="s">
        <v>5249</v>
      </c>
      <c r="D519" s="35">
        <f>IFERROR(IF($A519="HDC",IF(VLOOKUP($C519,hdc!$B$2:$F$1600,2,FALSE())="","",VLOOKUP($C519,hdc!$B$2:$F$1600,2,FALSE())),IF($A519="NAUTICS",IF(VLOOKUP($C519,nautics!$B$2:$F$1200,2,FALSE())="","",VLOOKUP($C519,nautics!$B$2:$F$1200,2,FALSE())),IF($A519="ST",IF(VLOOKUP($C519,st!$B$2:$F$400,2,FALSE())="","",VLOOKUP($C519,st!$B$2:$F$400,2,FALSE())),""))),"")</f>
        <v>1</v>
      </c>
      <c r="E519" s="35">
        <f>IFERROR(IF($A519="HDC",IF(VLOOKUP($C519,hdc!$B$2:$F$1600,3,FALSE())="","",VLOOKUP($C519,hdc!$B$2:$F$1600,3,FALSE())),IF($A519="NAUTICS",IF(VLOOKUP($C519,nautics!$B$2:$F$1200,3,FALSE())="","",VLOOKUP($C519,nautics!$B$2:$F$1200,3,FALSE())),IF($A519="ST",IF(VLOOKUP($C519,st!$B$2:$F$400,3,FALSE())="","",VLOOKUP($C519,st!$B$2:$F$400,3,FALSE())),""))),"")</f>
        <v>1</v>
      </c>
      <c r="F519" s="35" t="str">
        <f>IFERROR(IF($A519="HDC",IF(VLOOKUP($C519,hdc!$B$2:$F$1600,4,FALSE())="","",VLOOKUP($C519,hdc!$B$2:$F$1600,4,FALSE())),IF($A519="NAUTICS",IF(VLOOKUP($C519,nautics!$B$2:$F$1200,4,FALSE())="","",VLOOKUP($C519,nautics!$B$2:$F$1200,4,FALSE())),IF($A519="ST",IF(VLOOKUP($C519,st!$B$2:$F$400,4,FALSE())="","",VLOOKUP($C519,st!$B$2:$F$400,4,FALSE())),""))),"")</f>
        <v/>
      </c>
      <c r="G519" s="35" t="str">
        <f>IFERROR(IF($A519="HDC",IF(VLOOKUP($C519,hdc!$B$2:$F$1600,5,FALSE())="","",VLOOKUP($C519,hdc!$B$2:$F$1600,5,FALSE())),IF($A519="NAUTICS",IF(VLOOKUP($C519,nautics!$B$2:$F$1200,5,FALSE())="","",VLOOKUP($C519,nautics!$B$2:$F$1200,5,FALSE())),IF($A519="ST",IF(VLOOKUP($C519,st!$B$2:$F$400,5,FALSE())="","",VLOOKUP($C519,st!$B$2:$F$400,5,FALSE())),""))),"")</f>
        <v/>
      </c>
      <c r="H519" s="35" t="s">
        <v>670</v>
      </c>
      <c r="I519" s="35" t="s">
        <v>31</v>
      </c>
      <c r="J519" s="35" t="s">
        <v>5251</v>
      </c>
      <c r="K519" s="35">
        <f t="shared" si="2"/>
        <v>29</v>
      </c>
      <c r="L519" s="35" t="s">
        <v>318</v>
      </c>
      <c r="M519" s="35" t="s">
        <v>319</v>
      </c>
      <c r="N519" s="35" t="s">
        <v>174</v>
      </c>
      <c r="O519" s="35" t="s">
        <v>175</v>
      </c>
      <c r="P519" s="35" t="s">
        <v>4001</v>
      </c>
      <c r="Q519" s="35" t="s">
        <v>4002</v>
      </c>
      <c r="R519" s="35" t="s">
        <v>258</v>
      </c>
      <c r="S519" s="35" t="s">
        <v>1677</v>
      </c>
      <c r="T519" s="35" t="s">
        <v>1679</v>
      </c>
      <c r="U519" s="35" t="s">
        <v>5254</v>
      </c>
      <c r="W519" s="35" t="s">
        <v>57</v>
      </c>
      <c r="X519" s="35" t="s">
        <v>203</v>
      </c>
      <c r="Y519" s="35" t="s">
        <v>323</v>
      </c>
      <c r="Z519" s="35" t="s">
        <v>4004</v>
      </c>
    </row>
    <row r="520" spans="1:26" ht="15" customHeight="1">
      <c r="A520" s="35" t="s">
        <v>1300</v>
      </c>
      <c r="B520" s="35" t="s">
        <v>3990</v>
      </c>
      <c r="C520" s="35" t="s">
        <v>5257</v>
      </c>
      <c r="D520" s="35">
        <f>IFERROR(IF($A520="HDC",IF(VLOOKUP($C520,hdc!$B$2:$F$1600,2,FALSE())="","",VLOOKUP($C520,hdc!$B$2:$F$1600,2,FALSE())),IF($A520="NAUTICS",IF(VLOOKUP($C520,nautics!$B$2:$F$1200,2,FALSE())="","",VLOOKUP($C520,nautics!$B$2:$F$1200,2,FALSE())),IF($A520="ST",IF(VLOOKUP($C520,st!$B$2:$F$400,2,FALSE())="","",VLOOKUP($C520,st!$B$2:$F$400,2,FALSE())),""))),"")</f>
        <v>1</v>
      </c>
      <c r="E520" s="35" t="str">
        <f>IFERROR(IF($A520="HDC",IF(VLOOKUP($C520,hdc!$B$2:$F$1600,3,FALSE())="","",VLOOKUP($C520,hdc!$B$2:$F$1600,3,FALSE())),IF($A520="NAUTICS",IF(VLOOKUP($C520,nautics!$B$2:$F$1200,3,FALSE())="","",VLOOKUP($C520,nautics!$B$2:$F$1200,3,FALSE())),IF($A520="ST",IF(VLOOKUP($C520,st!$B$2:$F$400,3,FALSE())="","",VLOOKUP($C520,st!$B$2:$F$400,3,FALSE())),""))),"")</f>
        <v/>
      </c>
      <c r="F520" s="35" t="str">
        <f>IFERROR(IF($A520="HDC",IF(VLOOKUP($C520,hdc!$B$2:$F$1600,4,FALSE())="","",VLOOKUP($C520,hdc!$B$2:$F$1600,4,FALSE())),IF($A520="NAUTICS",IF(VLOOKUP($C520,nautics!$B$2:$F$1200,4,FALSE())="","",VLOOKUP($C520,nautics!$B$2:$F$1200,4,FALSE())),IF($A520="ST",IF(VLOOKUP($C520,st!$B$2:$F$400,4,FALSE())="","",VLOOKUP($C520,st!$B$2:$F$400,4,FALSE())),""))),"")</f>
        <v/>
      </c>
      <c r="G520" s="35" t="str">
        <f>IFERROR(IF($A520="HDC",IF(VLOOKUP($C520,hdc!$B$2:$F$1600,5,FALSE())="","",VLOOKUP($C520,hdc!$B$2:$F$1600,5,FALSE())),IF($A520="NAUTICS",IF(VLOOKUP($C520,nautics!$B$2:$F$1200,5,FALSE())="","",VLOOKUP($C520,nautics!$B$2:$F$1200,5,FALSE())),IF($A520="ST",IF(VLOOKUP($C520,st!$B$2:$F$400,5,FALSE())="","",VLOOKUP($C520,st!$B$2:$F$400,5,FALSE())),""))),"")</f>
        <v/>
      </c>
      <c r="H520" s="35" t="s">
        <v>670</v>
      </c>
      <c r="I520" s="35" t="s">
        <v>582</v>
      </c>
      <c r="J520" s="35" t="s">
        <v>5259</v>
      </c>
      <c r="K520" s="35">
        <f t="shared" si="2"/>
        <v>12</v>
      </c>
      <c r="L520" s="35" t="s">
        <v>4001</v>
      </c>
      <c r="M520" s="35" t="s">
        <v>4002</v>
      </c>
      <c r="N520" s="35" t="s">
        <v>1677</v>
      </c>
      <c r="O520" s="35" t="s">
        <v>1679</v>
      </c>
      <c r="P520" s="35" t="s">
        <v>5261</v>
      </c>
      <c r="Q520" s="35" t="s">
        <v>5262</v>
      </c>
      <c r="R520" s="35" t="s">
        <v>1071</v>
      </c>
      <c r="S520" s="35" t="s">
        <v>5263</v>
      </c>
      <c r="T520" s="35" t="s">
        <v>5264</v>
      </c>
      <c r="U520" s="35" t="s">
        <v>5265</v>
      </c>
      <c r="W520" s="35" t="s">
        <v>57</v>
      </c>
      <c r="X520" s="35" t="s">
        <v>59</v>
      </c>
      <c r="Y520" s="35" t="s">
        <v>4004</v>
      </c>
      <c r="Z520" s="35" t="s">
        <v>5267</v>
      </c>
    </row>
    <row r="521" spans="1:26" ht="15" customHeight="1">
      <c r="A521" s="35" t="s">
        <v>1300</v>
      </c>
      <c r="B521" s="35" t="s">
        <v>3990</v>
      </c>
      <c r="C521" s="35" t="s">
        <v>5269</v>
      </c>
      <c r="D521" s="35">
        <f>IFERROR(IF($A521="HDC",IF(VLOOKUP($C521,hdc!$B$2:$F$1600,2,FALSE())="","",VLOOKUP($C521,hdc!$B$2:$F$1600,2,FALSE())),IF($A521="NAUTICS",IF(VLOOKUP($C521,nautics!$B$2:$F$1200,2,FALSE())="","",VLOOKUP($C521,nautics!$B$2:$F$1200,2,FALSE())),IF($A521="ST",IF(VLOOKUP($C521,st!$B$2:$F$400,2,FALSE())="","",VLOOKUP($C521,st!$B$2:$F$400,2,FALSE())),""))),"")</f>
        <v>1</v>
      </c>
      <c r="E521" s="35">
        <f>IFERROR(IF($A521="HDC",IF(VLOOKUP($C521,hdc!$B$2:$F$1600,3,FALSE())="","",VLOOKUP($C521,hdc!$B$2:$F$1600,3,FALSE())),IF($A521="NAUTICS",IF(VLOOKUP($C521,nautics!$B$2:$F$1200,3,FALSE())="","",VLOOKUP($C521,nautics!$B$2:$F$1200,3,FALSE())),IF($A521="ST",IF(VLOOKUP($C521,st!$B$2:$F$400,3,FALSE())="","",VLOOKUP($C521,st!$B$2:$F$400,3,FALSE())),""))),"")</f>
        <v>1</v>
      </c>
      <c r="F521" s="35" t="str">
        <f>IFERROR(IF($A521="HDC",IF(VLOOKUP($C521,hdc!$B$2:$F$1600,4,FALSE())="","",VLOOKUP($C521,hdc!$B$2:$F$1600,4,FALSE())),IF($A521="NAUTICS",IF(VLOOKUP($C521,nautics!$B$2:$F$1200,4,FALSE())="","",VLOOKUP($C521,nautics!$B$2:$F$1200,4,FALSE())),IF($A521="ST",IF(VLOOKUP($C521,st!$B$2:$F$400,4,FALSE())="","",VLOOKUP($C521,st!$B$2:$F$400,4,FALSE())),""))),"")</f>
        <v/>
      </c>
      <c r="G521" s="35" t="str">
        <f>IFERROR(IF($A521="HDC",IF(VLOOKUP($C521,hdc!$B$2:$F$1600,5,FALSE())="","",VLOOKUP($C521,hdc!$B$2:$F$1600,5,FALSE())),IF($A521="NAUTICS",IF(VLOOKUP($C521,nautics!$B$2:$F$1200,5,FALSE())="","",VLOOKUP($C521,nautics!$B$2:$F$1200,5,FALSE())),IF($A521="ST",IF(VLOOKUP($C521,st!$B$2:$F$400,5,FALSE())="","",VLOOKUP($C521,st!$B$2:$F$400,5,FALSE())),""))),"")</f>
        <v/>
      </c>
      <c r="H521" s="35" t="s">
        <v>1080</v>
      </c>
      <c r="I521" s="35" t="s">
        <v>31</v>
      </c>
      <c r="J521" s="35" t="s">
        <v>5270</v>
      </c>
      <c r="K521" s="35">
        <f t="shared" si="2"/>
        <v>74</v>
      </c>
      <c r="L521" s="35" t="s">
        <v>318</v>
      </c>
      <c r="M521" s="35" t="s">
        <v>319</v>
      </c>
      <c r="N521" s="35" t="s">
        <v>174</v>
      </c>
      <c r="O521" s="35" t="s">
        <v>175</v>
      </c>
      <c r="P521" s="35" t="s">
        <v>4018</v>
      </c>
      <c r="Q521" s="35" t="s">
        <v>4019</v>
      </c>
      <c r="R521" s="35" t="s">
        <v>1071</v>
      </c>
      <c r="S521" s="35" t="s">
        <v>736</v>
      </c>
      <c r="T521" s="35" t="s">
        <v>738</v>
      </c>
      <c r="U521" s="35" t="s">
        <v>5273</v>
      </c>
      <c r="W521" s="35" t="s">
        <v>57</v>
      </c>
      <c r="X521" s="35" t="s">
        <v>59</v>
      </c>
      <c r="Y521" s="35" t="s">
        <v>323</v>
      </c>
      <c r="Z521" s="35" t="s">
        <v>4021</v>
      </c>
    </row>
    <row r="522" spans="1:26" ht="15" customHeight="1">
      <c r="A522" s="35" t="s">
        <v>1300</v>
      </c>
      <c r="B522" s="35" t="s">
        <v>3990</v>
      </c>
      <c r="C522" s="35" t="s">
        <v>5276</v>
      </c>
      <c r="D522" s="35">
        <f>IFERROR(IF($A522="HDC",IF(VLOOKUP($C522,hdc!$B$2:$F$1600,2,FALSE())="","",VLOOKUP($C522,hdc!$B$2:$F$1600,2,FALSE())),IF($A522="NAUTICS",IF(VLOOKUP($C522,nautics!$B$2:$F$1200,2,FALSE())="","",VLOOKUP($C522,nautics!$B$2:$F$1200,2,FALSE())),IF($A522="ST",IF(VLOOKUP($C522,st!$B$2:$F$400,2,FALSE())="","",VLOOKUP($C522,st!$B$2:$F$400,2,FALSE())),""))),"")</f>
        <v>1</v>
      </c>
      <c r="E522" s="35" t="str">
        <f>IFERROR(IF($A522="HDC",IF(VLOOKUP($C522,hdc!$B$2:$F$1600,3,FALSE())="","",VLOOKUP($C522,hdc!$B$2:$F$1600,3,FALSE())),IF($A522="NAUTICS",IF(VLOOKUP($C522,nautics!$B$2:$F$1200,3,FALSE())="","",VLOOKUP($C522,nautics!$B$2:$F$1200,3,FALSE())),IF($A522="ST",IF(VLOOKUP($C522,st!$B$2:$F$400,3,FALSE())="","",VLOOKUP($C522,st!$B$2:$F$400,3,FALSE())),""))),"")</f>
        <v/>
      </c>
      <c r="F522" s="35" t="str">
        <f>IFERROR(IF($A522="HDC",IF(VLOOKUP($C522,hdc!$B$2:$F$1600,4,FALSE())="","",VLOOKUP($C522,hdc!$B$2:$F$1600,4,FALSE())),IF($A522="NAUTICS",IF(VLOOKUP($C522,nautics!$B$2:$F$1200,4,FALSE())="","",VLOOKUP($C522,nautics!$B$2:$F$1200,4,FALSE())),IF($A522="ST",IF(VLOOKUP($C522,st!$B$2:$F$400,4,FALSE())="","",VLOOKUP($C522,st!$B$2:$F$400,4,FALSE())),""))),"")</f>
        <v/>
      </c>
      <c r="G522" s="35" t="str">
        <f>IFERROR(IF($A522="HDC",IF(VLOOKUP($C522,hdc!$B$2:$F$1600,5,FALSE())="","",VLOOKUP($C522,hdc!$B$2:$F$1600,5,FALSE())),IF($A522="NAUTICS",IF(VLOOKUP($C522,nautics!$B$2:$F$1200,5,FALSE())="","",VLOOKUP($C522,nautics!$B$2:$F$1200,5,FALSE())),IF($A522="ST",IF(VLOOKUP($C522,st!$B$2:$F$400,5,FALSE())="","",VLOOKUP($C522,st!$B$2:$F$400,5,FALSE())),""))),"")</f>
        <v/>
      </c>
      <c r="H522" s="35" t="s">
        <v>1080</v>
      </c>
      <c r="I522" s="35" t="s">
        <v>31</v>
      </c>
      <c r="J522" s="35" t="s">
        <v>5278</v>
      </c>
      <c r="K522" s="35">
        <f t="shared" si="2"/>
        <v>27</v>
      </c>
      <c r="L522" s="35" t="s">
        <v>318</v>
      </c>
      <c r="M522" s="35" t="s">
        <v>319</v>
      </c>
      <c r="N522" s="35" t="s">
        <v>174</v>
      </c>
      <c r="O522" s="35" t="s">
        <v>175</v>
      </c>
      <c r="P522" s="35" t="s">
        <v>5279</v>
      </c>
      <c r="Q522" s="35" t="s">
        <v>5280</v>
      </c>
      <c r="R522" s="35" t="s">
        <v>978</v>
      </c>
      <c r="S522" s="35" t="s">
        <v>2043</v>
      </c>
      <c r="T522" s="35" t="s">
        <v>1997</v>
      </c>
      <c r="U522" s="35" t="s">
        <v>5283</v>
      </c>
      <c r="W522" s="35" t="s">
        <v>57</v>
      </c>
      <c r="X522" s="35" t="s">
        <v>5285</v>
      </c>
      <c r="Y522" s="35" t="s">
        <v>323</v>
      </c>
      <c r="Z522" s="35" t="s">
        <v>5287</v>
      </c>
    </row>
    <row r="523" spans="1:26" ht="15" customHeight="1">
      <c r="A523" s="35" t="s">
        <v>1300</v>
      </c>
      <c r="B523" s="35" t="s">
        <v>3990</v>
      </c>
      <c r="C523" s="35" t="s">
        <v>5289</v>
      </c>
      <c r="D523" s="35">
        <f>IFERROR(IF($A523="HDC",IF(VLOOKUP($C523,hdc!$B$2:$F$1600,2,FALSE())="","",VLOOKUP($C523,hdc!$B$2:$F$1600,2,FALSE())),IF($A523="NAUTICS",IF(VLOOKUP($C523,nautics!$B$2:$F$1200,2,FALSE())="","",VLOOKUP($C523,nautics!$B$2:$F$1200,2,FALSE())),IF($A523="ST",IF(VLOOKUP($C523,st!$B$2:$F$400,2,FALSE())="","",VLOOKUP($C523,st!$B$2:$F$400,2,FALSE())),""))),"")</f>
        <v>1</v>
      </c>
      <c r="E523" s="35" t="str">
        <f>IFERROR(IF($A523="HDC",IF(VLOOKUP($C523,hdc!$B$2:$F$1600,3,FALSE())="","",VLOOKUP($C523,hdc!$B$2:$F$1600,3,FALSE())),IF($A523="NAUTICS",IF(VLOOKUP($C523,nautics!$B$2:$F$1200,3,FALSE())="","",VLOOKUP($C523,nautics!$B$2:$F$1200,3,FALSE())),IF($A523="ST",IF(VLOOKUP($C523,st!$B$2:$F$400,3,FALSE())="","",VLOOKUP($C523,st!$B$2:$F$400,3,FALSE())),""))),"")</f>
        <v/>
      </c>
      <c r="F523" s="35" t="str">
        <f>IFERROR(IF($A523="HDC",IF(VLOOKUP($C523,hdc!$B$2:$F$1600,4,FALSE())="","",VLOOKUP($C523,hdc!$B$2:$F$1600,4,FALSE())),IF($A523="NAUTICS",IF(VLOOKUP($C523,nautics!$B$2:$F$1200,4,FALSE())="","",VLOOKUP($C523,nautics!$B$2:$F$1200,4,FALSE())),IF($A523="ST",IF(VLOOKUP($C523,st!$B$2:$F$400,4,FALSE())="","",VLOOKUP($C523,st!$B$2:$F$400,4,FALSE())),""))),"")</f>
        <v/>
      </c>
      <c r="G523" s="35" t="str">
        <f>IFERROR(IF($A523="HDC",IF(VLOOKUP($C523,hdc!$B$2:$F$1600,5,FALSE())="","",VLOOKUP($C523,hdc!$B$2:$F$1600,5,FALSE())),IF($A523="NAUTICS",IF(VLOOKUP($C523,nautics!$B$2:$F$1200,5,FALSE())="","",VLOOKUP($C523,nautics!$B$2:$F$1200,5,FALSE())),IF($A523="ST",IF(VLOOKUP($C523,st!$B$2:$F$400,5,FALSE())="","",VLOOKUP($C523,st!$B$2:$F$400,5,FALSE())),""))),"")</f>
        <v/>
      </c>
      <c r="H523" s="35" t="s">
        <v>344</v>
      </c>
      <c r="I523" s="35" t="s">
        <v>31</v>
      </c>
      <c r="J523" s="35" t="s">
        <v>3737</v>
      </c>
      <c r="K523" s="35">
        <f t="shared" si="2"/>
        <v>27</v>
      </c>
      <c r="L523" s="35" t="s">
        <v>340</v>
      </c>
      <c r="M523" s="35" t="s">
        <v>341</v>
      </c>
      <c r="N523" s="35" t="s">
        <v>43</v>
      </c>
      <c r="O523" s="35" t="s">
        <v>45</v>
      </c>
      <c r="P523" s="35" t="s">
        <v>4080</v>
      </c>
      <c r="Q523" s="35" t="s">
        <v>4081</v>
      </c>
      <c r="R523" s="35" t="s">
        <v>978</v>
      </c>
      <c r="S523" s="35" t="s">
        <v>1677</v>
      </c>
      <c r="T523" s="35" t="s">
        <v>1679</v>
      </c>
      <c r="U523" s="35" t="s">
        <v>5293</v>
      </c>
      <c r="W523" s="35" t="s">
        <v>57</v>
      </c>
      <c r="X523" s="35" t="s">
        <v>59</v>
      </c>
      <c r="Y523" s="35" t="s">
        <v>345</v>
      </c>
      <c r="Z523" s="35" t="s">
        <v>1685</v>
      </c>
    </row>
    <row r="524" spans="1:26" ht="15" customHeight="1">
      <c r="A524" s="35" t="s">
        <v>1300</v>
      </c>
      <c r="B524" s="35" t="s">
        <v>3990</v>
      </c>
      <c r="C524" s="35" t="s">
        <v>5297</v>
      </c>
      <c r="D524" s="35">
        <f>IFERROR(IF($A524="HDC",IF(VLOOKUP($C524,hdc!$B$2:$F$1600,2,FALSE())="","",VLOOKUP($C524,hdc!$B$2:$F$1600,2,FALSE())),IF($A524="NAUTICS",IF(VLOOKUP($C524,nautics!$B$2:$F$1200,2,FALSE())="","",VLOOKUP($C524,nautics!$B$2:$F$1200,2,FALSE())),IF($A524="ST",IF(VLOOKUP($C524,st!$B$2:$F$400,2,FALSE())="","",VLOOKUP($C524,st!$B$2:$F$400,2,FALSE())),""))),"")</f>
        <v>1</v>
      </c>
      <c r="E524" s="35">
        <f>IFERROR(IF($A524="HDC",IF(VLOOKUP($C524,hdc!$B$2:$F$1600,3,FALSE())="","",VLOOKUP($C524,hdc!$B$2:$F$1600,3,FALSE())),IF($A524="NAUTICS",IF(VLOOKUP($C524,nautics!$B$2:$F$1200,3,FALSE())="","",VLOOKUP($C524,nautics!$B$2:$F$1200,3,FALSE())),IF($A524="ST",IF(VLOOKUP($C524,st!$B$2:$F$400,3,FALSE())="","",VLOOKUP($C524,st!$B$2:$F$400,3,FALSE())),""))),"")</f>
        <v>1</v>
      </c>
      <c r="F524" s="35">
        <f>IFERROR(IF($A524="HDC",IF(VLOOKUP($C524,hdc!$B$2:$F$1600,4,FALSE())="","",VLOOKUP($C524,hdc!$B$2:$F$1600,4,FALSE())),IF($A524="NAUTICS",IF(VLOOKUP($C524,nautics!$B$2:$F$1200,4,FALSE())="","",VLOOKUP($C524,nautics!$B$2:$F$1200,4,FALSE())),IF($A524="ST",IF(VLOOKUP($C524,st!$B$2:$F$400,4,FALSE())="","",VLOOKUP($C524,st!$B$2:$F$400,4,FALSE())),""))),"")</f>
        <v>1</v>
      </c>
      <c r="G524" s="35" t="str">
        <f>IFERROR(IF($A524="HDC",IF(VLOOKUP($C524,hdc!$B$2:$F$1600,5,FALSE())="","",VLOOKUP($C524,hdc!$B$2:$F$1600,5,FALSE())),IF($A524="NAUTICS",IF(VLOOKUP($C524,nautics!$B$2:$F$1200,5,FALSE())="","",VLOOKUP($C524,nautics!$B$2:$F$1200,5,FALSE())),IF($A524="ST",IF(VLOOKUP($C524,st!$B$2:$F$400,5,FALSE())="","",VLOOKUP($C524,st!$B$2:$F$400,5,FALSE())),""))),"")</f>
        <v/>
      </c>
      <c r="H524" s="35" t="s">
        <v>105</v>
      </c>
      <c r="I524" s="35" t="s">
        <v>31</v>
      </c>
      <c r="J524" s="35" t="s">
        <v>3549</v>
      </c>
      <c r="K524" s="35">
        <f t="shared" si="2"/>
        <v>39</v>
      </c>
      <c r="L524" s="35" t="s">
        <v>340</v>
      </c>
      <c r="M524" s="35" t="s">
        <v>341</v>
      </c>
      <c r="N524" s="35" t="s">
        <v>43</v>
      </c>
      <c r="O524" s="35" t="s">
        <v>45</v>
      </c>
      <c r="P524" s="35" t="s">
        <v>5298</v>
      </c>
      <c r="Q524" s="35" t="s">
        <v>5300</v>
      </c>
      <c r="R524" s="35" t="s">
        <v>5302</v>
      </c>
      <c r="S524" s="35" t="s">
        <v>774</v>
      </c>
      <c r="T524" s="35" t="s">
        <v>775</v>
      </c>
      <c r="U524" s="35" t="s">
        <v>5304</v>
      </c>
      <c r="W524" s="35" t="s">
        <v>57</v>
      </c>
      <c r="X524" s="35" t="s">
        <v>59</v>
      </c>
      <c r="Y524" s="35" t="s">
        <v>345</v>
      </c>
      <c r="Z524" s="35" t="s">
        <v>5306</v>
      </c>
    </row>
    <row r="525" spans="1:26" ht="15" customHeight="1">
      <c r="A525" s="35" t="s">
        <v>1300</v>
      </c>
      <c r="B525" s="35" t="s">
        <v>3990</v>
      </c>
      <c r="C525" s="35" t="s">
        <v>5308</v>
      </c>
      <c r="D525" s="35">
        <f>IFERROR(IF($A525="HDC",IF(VLOOKUP($C525,hdc!$B$2:$F$1600,2,FALSE())="","",VLOOKUP($C525,hdc!$B$2:$F$1600,2,FALSE())),IF($A525="NAUTICS",IF(VLOOKUP($C525,nautics!$B$2:$F$1200,2,FALSE())="","",VLOOKUP($C525,nautics!$B$2:$F$1200,2,FALSE())),IF($A525="ST",IF(VLOOKUP($C525,st!$B$2:$F$400,2,FALSE())="","",VLOOKUP($C525,st!$B$2:$F$400,2,FALSE())),""))),"")</f>
        <v>1</v>
      </c>
      <c r="E525" s="35">
        <f>IFERROR(IF($A525="HDC",IF(VLOOKUP($C525,hdc!$B$2:$F$1600,3,FALSE())="","",VLOOKUP($C525,hdc!$B$2:$F$1600,3,FALSE())),IF($A525="NAUTICS",IF(VLOOKUP($C525,nautics!$B$2:$F$1200,3,FALSE())="","",VLOOKUP($C525,nautics!$B$2:$F$1200,3,FALSE())),IF($A525="ST",IF(VLOOKUP($C525,st!$B$2:$F$400,3,FALSE())="","",VLOOKUP($C525,st!$B$2:$F$400,3,FALSE())),""))),"")</f>
        <v>1</v>
      </c>
      <c r="F525" s="35">
        <f>IFERROR(IF($A525="HDC",IF(VLOOKUP($C525,hdc!$B$2:$F$1600,4,FALSE())="","",VLOOKUP($C525,hdc!$B$2:$F$1600,4,FALSE())),IF($A525="NAUTICS",IF(VLOOKUP($C525,nautics!$B$2:$F$1200,4,FALSE())="","",VLOOKUP($C525,nautics!$B$2:$F$1200,4,FALSE())),IF($A525="ST",IF(VLOOKUP($C525,st!$B$2:$F$400,4,FALSE())="","",VLOOKUP($C525,st!$B$2:$F$400,4,FALSE())),""))),"")</f>
        <v>1</v>
      </c>
      <c r="G525" s="35" t="str">
        <f>IFERROR(IF($A525="HDC",IF(VLOOKUP($C525,hdc!$B$2:$F$1600,5,FALSE())="","",VLOOKUP($C525,hdc!$B$2:$F$1600,5,FALSE())),IF($A525="NAUTICS",IF(VLOOKUP($C525,nautics!$B$2:$F$1200,5,FALSE())="","",VLOOKUP($C525,nautics!$B$2:$F$1200,5,FALSE())),IF($A525="ST",IF(VLOOKUP($C525,st!$B$2:$F$400,5,FALSE())="","",VLOOKUP($C525,st!$B$2:$F$400,5,FALSE())),""))),"")</f>
        <v/>
      </c>
      <c r="H525" s="35" t="s">
        <v>344</v>
      </c>
      <c r="I525" s="35" t="s">
        <v>31</v>
      </c>
      <c r="J525" s="35" t="s">
        <v>5309</v>
      </c>
      <c r="K525" s="35">
        <f t="shared" si="2"/>
        <v>56</v>
      </c>
      <c r="L525" s="35" t="s">
        <v>340</v>
      </c>
      <c r="M525" s="35" t="s">
        <v>341</v>
      </c>
      <c r="N525" s="35" t="s">
        <v>43</v>
      </c>
      <c r="O525" s="35" t="s">
        <v>45</v>
      </c>
      <c r="P525" s="35" t="s">
        <v>4034</v>
      </c>
      <c r="Q525" s="35" t="s">
        <v>4035</v>
      </c>
      <c r="R525" s="35" t="s">
        <v>152</v>
      </c>
      <c r="S525" s="35" t="s">
        <v>433</v>
      </c>
      <c r="T525" s="35" t="s">
        <v>434</v>
      </c>
      <c r="U525" s="35" t="s">
        <v>5313</v>
      </c>
      <c r="W525" s="35" t="s">
        <v>57</v>
      </c>
      <c r="X525" s="35" t="s">
        <v>59</v>
      </c>
      <c r="Y525" s="35" t="s">
        <v>345</v>
      </c>
      <c r="Z525" s="35" t="s">
        <v>4038</v>
      </c>
    </row>
    <row r="526" spans="1:26" ht="15" customHeight="1">
      <c r="A526" s="35" t="s">
        <v>1300</v>
      </c>
      <c r="B526" s="35" t="s">
        <v>3990</v>
      </c>
      <c r="C526" s="35" t="s">
        <v>5315</v>
      </c>
      <c r="D526" s="35">
        <f>IFERROR(IF($A526="HDC",IF(VLOOKUP($C526,hdc!$B$2:$F$1600,2,FALSE())="","",VLOOKUP($C526,hdc!$B$2:$F$1600,2,FALSE())),IF($A526="NAUTICS",IF(VLOOKUP($C526,nautics!$B$2:$F$1200,2,FALSE())="","",VLOOKUP($C526,nautics!$B$2:$F$1200,2,FALSE())),IF($A526="ST",IF(VLOOKUP($C526,st!$B$2:$F$400,2,FALSE())="","",VLOOKUP($C526,st!$B$2:$F$400,2,FALSE())),""))),"")</f>
        <v>1</v>
      </c>
      <c r="E526" s="35" t="str">
        <f>IFERROR(IF($A526="HDC",IF(VLOOKUP($C526,hdc!$B$2:$F$1600,3,FALSE())="","",VLOOKUP($C526,hdc!$B$2:$F$1600,3,FALSE())),IF($A526="NAUTICS",IF(VLOOKUP($C526,nautics!$B$2:$F$1200,3,FALSE())="","",VLOOKUP($C526,nautics!$B$2:$F$1200,3,FALSE())),IF($A526="ST",IF(VLOOKUP($C526,st!$B$2:$F$400,3,FALSE())="","",VLOOKUP($C526,st!$B$2:$F$400,3,FALSE())),""))),"")</f>
        <v/>
      </c>
      <c r="F526" s="35" t="str">
        <f>IFERROR(IF($A526="HDC",IF(VLOOKUP($C526,hdc!$B$2:$F$1600,4,FALSE())="","",VLOOKUP($C526,hdc!$B$2:$F$1600,4,FALSE())),IF($A526="NAUTICS",IF(VLOOKUP($C526,nautics!$B$2:$F$1200,4,FALSE())="","",VLOOKUP($C526,nautics!$B$2:$F$1200,4,FALSE())),IF($A526="ST",IF(VLOOKUP($C526,st!$B$2:$F$400,4,FALSE())="","",VLOOKUP($C526,st!$B$2:$F$400,4,FALSE())),""))),"")</f>
        <v/>
      </c>
      <c r="G526" s="35" t="str">
        <f>IFERROR(IF($A526="HDC",IF(VLOOKUP($C526,hdc!$B$2:$F$1600,5,FALSE())="","",VLOOKUP($C526,hdc!$B$2:$F$1600,5,FALSE())),IF($A526="NAUTICS",IF(VLOOKUP($C526,nautics!$B$2:$F$1200,5,FALSE())="","",VLOOKUP($C526,nautics!$B$2:$F$1200,5,FALSE())),IF($A526="ST",IF(VLOOKUP($C526,st!$B$2:$F$400,5,FALSE())="","",VLOOKUP($C526,st!$B$2:$F$400,5,FALSE())),""))),"")</f>
        <v/>
      </c>
      <c r="H526" s="35" t="s">
        <v>344</v>
      </c>
      <c r="I526" s="35" t="s">
        <v>582</v>
      </c>
      <c r="J526" s="35" t="s">
        <v>5316</v>
      </c>
      <c r="K526" s="35">
        <f t="shared" si="2"/>
        <v>14</v>
      </c>
      <c r="L526" s="35" t="s">
        <v>4034</v>
      </c>
      <c r="M526" s="35" t="s">
        <v>4035</v>
      </c>
      <c r="N526" s="35" t="s">
        <v>433</v>
      </c>
      <c r="O526" s="35" t="s">
        <v>434</v>
      </c>
      <c r="P526" s="35" t="s">
        <v>5319</v>
      </c>
      <c r="Q526" s="35" t="s">
        <v>5320</v>
      </c>
      <c r="R526" s="35" t="s">
        <v>52</v>
      </c>
      <c r="S526" s="35" t="s">
        <v>5321</v>
      </c>
      <c r="T526" s="35" t="s">
        <v>5322</v>
      </c>
      <c r="U526" s="35" t="s">
        <v>5323</v>
      </c>
      <c r="W526" s="35" t="s">
        <v>57</v>
      </c>
      <c r="X526" s="35" t="s">
        <v>59</v>
      </c>
      <c r="Y526" s="35" t="s">
        <v>4038</v>
      </c>
      <c r="Z526" s="35" t="s">
        <v>5325</v>
      </c>
    </row>
    <row r="527" spans="1:26" ht="15" customHeight="1">
      <c r="A527" s="35" t="s">
        <v>1300</v>
      </c>
      <c r="B527" s="35" t="s">
        <v>3990</v>
      </c>
      <c r="C527" s="35" t="s">
        <v>5326</v>
      </c>
      <c r="D527" s="35">
        <f>IFERROR(IF($A527="HDC",IF(VLOOKUP($C527,hdc!$B$2:$F$1600,2,FALSE())="","",VLOOKUP($C527,hdc!$B$2:$F$1600,2,FALSE())),IF($A527="NAUTICS",IF(VLOOKUP($C527,nautics!$B$2:$F$1200,2,FALSE())="","",VLOOKUP($C527,nautics!$B$2:$F$1200,2,FALSE())),IF($A527="ST",IF(VLOOKUP($C527,st!$B$2:$F$400,2,FALSE())="","",VLOOKUP($C527,st!$B$2:$F$400,2,FALSE())),""))),"")</f>
        <v>1</v>
      </c>
      <c r="E527" s="35">
        <f>IFERROR(IF($A527="HDC",IF(VLOOKUP($C527,hdc!$B$2:$F$1600,3,FALSE())="","",VLOOKUP($C527,hdc!$B$2:$F$1600,3,FALSE())),IF($A527="NAUTICS",IF(VLOOKUP($C527,nautics!$B$2:$F$1200,3,FALSE())="","",VLOOKUP($C527,nautics!$B$2:$F$1200,3,FALSE())),IF($A527="ST",IF(VLOOKUP($C527,st!$B$2:$F$400,3,FALSE())="","",VLOOKUP($C527,st!$B$2:$F$400,3,FALSE())),""))),"")</f>
        <v>1</v>
      </c>
      <c r="F527" s="35">
        <f>IFERROR(IF($A527="HDC",IF(VLOOKUP($C527,hdc!$B$2:$F$1600,4,FALSE())="","",VLOOKUP($C527,hdc!$B$2:$F$1600,4,FALSE())),IF($A527="NAUTICS",IF(VLOOKUP($C527,nautics!$B$2:$F$1200,4,FALSE())="","",VLOOKUP($C527,nautics!$B$2:$F$1200,4,FALSE())),IF($A527="ST",IF(VLOOKUP($C527,st!$B$2:$F$400,4,FALSE())="","",VLOOKUP($C527,st!$B$2:$F$400,4,FALSE())),""))),"")</f>
        <v>1</v>
      </c>
      <c r="G527" s="35" t="str">
        <f>IFERROR(IF($A527="HDC",IF(VLOOKUP($C527,hdc!$B$2:$F$1600,5,FALSE())="","",VLOOKUP($C527,hdc!$B$2:$F$1600,5,FALSE())),IF($A527="NAUTICS",IF(VLOOKUP($C527,nautics!$B$2:$F$1200,5,FALSE())="","",VLOOKUP($C527,nautics!$B$2:$F$1200,5,FALSE())),IF($A527="ST",IF(VLOOKUP($C527,st!$B$2:$F$400,5,FALSE())="","",VLOOKUP($C527,st!$B$2:$F$400,5,FALSE())),""))),"")</f>
        <v/>
      </c>
      <c r="H527" s="35" t="s">
        <v>344</v>
      </c>
      <c r="I527" s="35" t="s">
        <v>31</v>
      </c>
      <c r="J527" s="35" t="s">
        <v>5329</v>
      </c>
      <c r="K527" s="35">
        <f t="shared" si="2"/>
        <v>54</v>
      </c>
      <c r="L527" s="35" t="s">
        <v>340</v>
      </c>
      <c r="M527" s="35" t="s">
        <v>341</v>
      </c>
      <c r="N527" s="35" t="s">
        <v>43</v>
      </c>
      <c r="O527" s="35" t="s">
        <v>45</v>
      </c>
      <c r="P527" s="35" t="s">
        <v>4041</v>
      </c>
      <c r="Q527" s="35" t="s">
        <v>4042</v>
      </c>
      <c r="R527" s="35" t="s">
        <v>152</v>
      </c>
      <c r="S527" s="35" t="s">
        <v>433</v>
      </c>
      <c r="T527" s="35" t="s">
        <v>434</v>
      </c>
      <c r="U527" s="35" t="s">
        <v>5330</v>
      </c>
      <c r="W527" s="35" t="s">
        <v>57</v>
      </c>
      <c r="X527" s="35" t="s">
        <v>59</v>
      </c>
      <c r="Y527" s="35" t="s">
        <v>345</v>
      </c>
      <c r="Z527" s="35" t="s">
        <v>4038</v>
      </c>
    </row>
    <row r="528" spans="1:26" ht="15" customHeight="1">
      <c r="A528" s="35" t="s">
        <v>1300</v>
      </c>
      <c r="B528" s="35" t="s">
        <v>3990</v>
      </c>
      <c r="C528" s="35" t="s">
        <v>5332</v>
      </c>
      <c r="D528" s="35">
        <f>IFERROR(IF($A528="HDC",IF(VLOOKUP($C528,hdc!$B$2:$F$1600,2,FALSE())="","",VLOOKUP($C528,hdc!$B$2:$F$1600,2,FALSE())),IF($A528="NAUTICS",IF(VLOOKUP($C528,nautics!$B$2:$F$1200,2,FALSE())="","",VLOOKUP($C528,nautics!$B$2:$F$1200,2,FALSE())),IF($A528="ST",IF(VLOOKUP($C528,st!$B$2:$F$400,2,FALSE())="","",VLOOKUP($C528,st!$B$2:$F$400,2,FALSE())),""))),"")</f>
        <v>1</v>
      </c>
      <c r="E528" s="35" t="str">
        <f>IFERROR(IF($A528="HDC",IF(VLOOKUP($C528,hdc!$B$2:$F$1600,3,FALSE())="","",VLOOKUP($C528,hdc!$B$2:$F$1600,3,FALSE())),IF($A528="NAUTICS",IF(VLOOKUP($C528,nautics!$B$2:$F$1200,3,FALSE())="","",VLOOKUP($C528,nautics!$B$2:$F$1200,3,FALSE())),IF($A528="ST",IF(VLOOKUP($C528,st!$B$2:$F$400,3,FALSE())="","",VLOOKUP($C528,st!$B$2:$F$400,3,FALSE())),""))),"")</f>
        <v/>
      </c>
      <c r="F528" s="35" t="str">
        <f>IFERROR(IF($A528="HDC",IF(VLOOKUP($C528,hdc!$B$2:$F$1600,4,FALSE())="","",VLOOKUP($C528,hdc!$B$2:$F$1600,4,FALSE())),IF($A528="NAUTICS",IF(VLOOKUP($C528,nautics!$B$2:$F$1200,4,FALSE())="","",VLOOKUP($C528,nautics!$B$2:$F$1200,4,FALSE())),IF($A528="ST",IF(VLOOKUP($C528,st!$B$2:$F$400,4,FALSE())="","",VLOOKUP($C528,st!$B$2:$F$400,4,FALSE())),""))),"")</f>
        <v/>
      </c>
      <c r="G528" s="35" t="str">
        <f>IFERROR(IF($A528="HDC",IF(VLOOKUP($C528,hdc!$B$2:$F$1600,5,FALSE())="","",VLOOKUP($C528,hdc!$B$2:$F$1600,5,FALSE())),IF($A528="NAUTICS",IF(VLOOKUP($C528,nautics!$B$2:$F$1200,5,FALSE())="","",VLOOKUP($C528,nautics!$B$2:$F$1200,5,FALSE())),IF($A528="ST",IF(VLOOKUP($C528,st!$B$2:$F$400,5,FALSE())="","",VLOOKUP($C528,st!$B$2:$F$400,5,FALSE())),""))),"")</f>
        <v/>
      </c>
      <c r="H528" s="35" t="s">
        <v>344</v>
      </c>
      <c r="I528" s="35" t="s">
        <v>582</v>
      </c>
      <c r="J528" s="35" t="s">
        <v>5334</v>
      </c>
      <c r="K528" s="35">
        <f t="shared" si="2"/>
        <v>14</v>
      </c>
      <c r="L528" s="35" t="s">
        <v>4041</v>
      </c>
      <c r="M528" s="35" t="s">
        <v>4042</v>
      </c>
      <c r="N528" s="35" t="s">
        <v>433</v>
      </c>
      <c r="O528" s="35" t="s">
        <v>434</v>
      </c>
      <c r="P528" s="35" t="s">
        <v>5336</v>
      </c>
      <c r="Q528" s="35" t="s">
        <v>5337</v>
      </c>
      <c r="R528" s="35" t="s">
        <v>52</v>
      </c>
      <c r="S528" s="35" t="s">
        <v>5338</v>
      </c>
      <c r="T528" s="35" t="s">
        <v>5339</v>
      </c>
      <c r="U528" s="35" t="s">
        <v>5341</v>
      </c>
      <c r="W528" s="35" t="s">
        <v>57</v>
      </c>
      <c r="X528" s="35" t="s">
        <v>59</v>
      </c>
      <c r="Y528" s="35" t="s">
        <v>4038</v>
      </c>
      <c r="Z528" s="35" t="s">
        <v>5342</v>
      </c>
    </row>
    <row r="529" spans="1:26" ht="15" customHeight="1">
      <c r="A529" s="35" t="s">
        <v>1300</v>
      </c>
      <c r="B529" s="35" t="s">
        <v>3990</v>
      </c>
      <c r="C529" s="35" t="s">
        <v>5343</v>
      </c>
      <c r="D529" s="35">
        <f>IFERROR(IF($A529="HDC",IF(VLOOKUP($C529,hdc!$B$2:$F$1600,2,FALSE())="","",VLOOKUP($C529,hdc!$B$2:$F$1600,2,FALSE())),IF($A529="NAUTICS",IF(VLOOKUP($C529,nautics!$B$2:$F$1200,2,FALSE())="","",VLOOKUP($C529,nautics!$B$2:$F$1200,2,FALSE())),IF($A529="ST",IF(VLOOKUP($C529,st!$B$2:$F$400,2,FALSE())="","",VLOOKUP($C529,st!$B$2:$F$400,2,FALSE())),""))),"")</f>
        <v>1</v>
      </c>
      <c r="E529" s="35">
        <f>IFERROR(IF($A529="HDC",IF(VLOOKUP($C529,hdc!$B$2:$F$1600,3,FALSE())="","",VLOOKUP($C529,hdc!$B$2:$F$1600,3,FALSE())),IF($A529="NAUTICS",IF(VLOOKUP($C529,nautics!$B$2:$F$1200,3,FALSE())="","",VLOOKUP($C529,nautics!$B$2:$F$1200,3,FALSE())),IF($A529="ST",IF(VLOOKUP($C529,st!$B$2:$F$400,3,FALSE())="","",VLOOKUP($C529,st!$B$2:$F$400,3,FALSE())),""))),"")</f>
        <v>1</v>
      </c>
      <c r="F529" s="35">
        <f>IFERROR(IF($A529="HDC",IF(VLOOKUP($C529,hdc!$B$2:$F$1600,4,FALSE())="","",VLOOKUP($C529,hdc!$B$2:$F$1600,4,FALSE())),IF($A529="NAUTICS",IF(VLOOKUP($C529,nautics!$B$2:$F$1200,4,FALSE())="","",VLOOKUP($C529,nautics!$B$2:$F$1200,4,FALSE())),IF($A529="ST",IF(VLOOKUP($C529,st!$B$2:$F$400,4,FALSE())="","",VLOOKUP($C529,st!$B$2:$F$400,4,FALSE())),""))),"")</f>
        <v>1</v>
      </c>
      <c r="G529" s="35" t="str">
        <f>IFERROR(IF($A529="HDC",IF(VLOOKUP($C529,hdc!$B$2:$F$1600,5,FALSE())="","",VLOOKUP($C529,hdc!$B$2:$F$1600,5,FALSE())),IF($A529="NAUTICS",IF(VLOOKUP($C529,nautics!$B$2:$F$1200,5,FALSE())="","",VLOOKUP($C529,nautics!$B$2:$F$1200,5,FALSE())),IF($A529="ST",IF(VLOOKUP($C529,st!$B$2:$F$400,5,FALSE())="","",VLOOKUP($C529,st!$B$2:$F$400,5,FALSE())),""))),"")</f>
        <v/>
      </c>
      <c r="H529" s="35" t="s">
        <v>344</v>
      </c>
      <c r="I529" s="35" t="s">
        <v>31</v>
      </c>
      <c r="J529" s="35" t="s">
        <v>5346</v>
      </c>
      <c r="K529" s="35">
        <f t="shared" si="2"/>
        <v>72</v>
      </c>
      <c r="L529" s="35" t="s">
        <v>340</v>
      </c>
      <c r="M529" s="35" t="s">
        <v>341</v>
      </c>
      <c r="N529" s="35" t="s">
        <v>43</v>
      </c>
      <c r="O529" s="35" t="s">
        <v>45</v>
      </c>
      <c r="P529" s="35" t="s">
        <v>5347</v>
      </c>
      <c r="Q529" s="35" t="s">
        <v>5348</v>
      </c>
      <c r="R529" s="35" t="s">
        <v>52</v>
      </c>
      <c r="S529" s="35" t="s">
        <v>2763</v>
      </c>
      <c r="T529" s="35" t="s">
        <v>2765</v>
      </c>
      <c r="U529" s="35" t="s">
        <v>5350</v>
      </c>
      <c r="W529" s="35" t="s">
        <v>57</v>
      </c>
      <c r="X529" s="35" t="s">
        <v>59</v>
      </c>
      <c r="Y529" s="35" t="s">
        <v>345</v>
      </c>
      <c r="Z529" s="35" t="s">
        <v>3127</v>
      </c>
    </row>
    <row r="530" spans="1:26" ht="15" customHeight="1">
      <c r="A530" s="35" t="s">
        <v>1300</v>
      </c>
      <c r="B530" s="35" t="s">
        <v>3990</v>
      </c>
      <c r="C530" s="35" t="s">
        <v>5352</v>
      </c>
      <c r="D530" s="35">
        <f>IFERROR(IF($A530="HDC",IF(VLOOKUP($C530,hdc!$B$2:$F$1600,2,FALSE())="","",VLOOKUP($C530,hdc!$B$2:$F$1600,2,FALSE())),IF($A530="NAUTICS",IF(VLOOKUP($C530,nautics!$B$2:$F$1200,2,FALSE())="","",VLOOKUP($C530,nautics!$B$2:$F$1200,2,FALSE())),IF($A530="ST",IF(VLOOKUP($C530,st!$B$2:$F$400,2,FALSE())="","",VLOOKUP($C530,st!$B$2:$F$400,2,FALSE())),""))),"")</f>
        <v>1</v>
      </c>
      <c r="E530" s="35">
        <f>IFERROR(IF($A530="HDC",IF(VLOOKUP($C530,hdc!$B$2:$F$1600,3,FALSE())="","",VLOOKUP($C530,hdc!$B$2:$F$1600,3,FALSE())),IF($A530="NAUTICS",IF(VLOOKUP($C530,nautics!$B$2:$F$1200,3,FALSE())="","",VLOOKUP($C530,nautics!$B$2:$F$1200,3,FALSE())),IF($A530="ST",IF(VLOOKUP($C530,st!$B$2:$F$400,3,FALSE())="","",VLOOKUP($C530,st!$B$2:$F$400,3,FALSE())),""))),"")</f>
        <v>1</v>
      </c>
      <c r="F530" s="35">
        <f>IFERROR(IF($A530="HDC",IF(VLOOKUP($C530,hdc!$B$2:$F$1600,4,FALSE())="","",VLOOKUP($C530,hdc!$B$2:$F$1600,4,FALSE())),IF($A530="NAUTICS",IF(VLOOKUP($C530,nautics!$B$2:$F$1200,4,FALSE())="","",VLOOKUP($C530,nautics!$B$2:$F$1200,4,FALSE())),IF($A530="ST",IF(VLOOKUP($C530,st!$B$2:$F$400,4,FALSE())="","",VLOOKUP($C530,st!$B$2:$F$400,4,FALSE())),""))),"")</f>
        <v>1</v>
      </c>
      <c r="G530" s="35" t="str">
        <f>IFERROR(IF($A530="HDC",IF(VLOOKUP($C530,hdc!$B$2:$F$1600,5,FALSE())="","",VLOOKUP($C530,hdc!$B$2:$F$1600,5,FALSE())),IF($A530="NAUTICS",IF(VLOOKUP($C530,nautics!$B$2:$F$1200,5,FALSE())="","",VLOOKUP($C530,nautics!$B$2:$F$1200,5,FALSE())),IF($A530="ST",IF(VLOOKUP($C530,st!$B$2:$F$400,5,FALSE())="","",VLOOKUP($C530,st!$B$2:$F$400,5,FALSE())),""))),"")</f>
        <v/>
      </c>
      <c r="H530" s="35" t="s">
        <v>105</v>
      </c>
      <c r="I530" s="35" t="s">
        <v>31</v>
      </c>
      <c r="J530" s="35" t="s">
        <v>5354</v>
      </c>
      <c r="K530" s="35">
        <f t="shared" si="2"/>
        <v>73</v>
      </c>
      <c r="L530" s="35" t="s">
        <v>340</v>
      </c>
      <c r="M530" s="35" t="s">
        <v>341</v>
      </c>
      <c r="N530" s="35" t="s">
        <v>43</v>
      </c>
      <c r="O530" s="35" t="s">
        <v>45</v>
      </c>
      <c r="P530" s="35" t="s">
        <v>5356</v>
      </c>
      <c r="Q530" s="35" t="s">
        <v>5357</v>
      </c>
      <c r="R530" s="35" t="s">
        <v>1912</v>
      </c>
      <c r="S530" s="35" t="s">
        <v>2763</v>
      </c>
      <c r="T530" s="35" t="s">
        <v>2765</v>
      </c>
      <c r="U530" s="35" t="s">
        <v>5350</v>
      </c>
      <c r="W530" s="35" t="s">
        <v>57</v>
      </c>
      <c r="X530" s="35" t="s">
        <v>59</v>
      </c>
      <c r="Y530" s="35" t="s">
        <v>345</v>
      </c>
      <c r="Z530" s="35" t="s">
        <v>3127</v>
      </c>
    </row>
    <row r="531" spans="1:26" ht="15" customHeight="1">
      <c r="A531" s="35" t="s">
        <v>1300</v>
      </c>
      <c r="B531" s="35" t="s">
        <v>3990</v>
      </c>
      <c r="C531" s="35" t="s">
        <v>5360</v>
      </c>
      <c r="D531" s="35">
        <f>IFERROR(IF($A531="HDC",IF(VLOOKUP($C531,hdc!$B$2:$F$1600,2,FALSE())="","",VLOOKUP($C531,hdc!$B$2:$F$1600,2,FALSE())),IF($A531="NAUTICS",IF(VLOOKUP($C531,nautics!$B$2:$F$1200,2,FALSE())="","",VLOOKUP($C531,nautics!$B$2:$F$1200,2,FALSE())),IF($A531="ST",IF(VLOOKUP($C531,st!$B$2:$F$400,2,FALSE())="","",VLOOKUP($C531,st!$B$2:$F$400,2,FALSE())),""))),"")</f>
        <v>1</v>
      </c>
      <c r="E531" s="35" t="str">
        <f>IFERROR(IF($A531="HDC",IF(VLOOKUP($C531,hdc!$B$2:$F$1600,3,FALSE())="","",VLOOKUP($C531,hdc!$B$2:$F$1600,3,FALSE())),IF($A531="NAUTICS",IF(VLOOKUP($C531,nautics!$B$2:$F$1200,3,FALSE())="","",VLOOKUP($C531,nautics!$B$2:$F$1200,3,FALSE())),IF($A531="ST",IF(VLOOKUP($C531,st!$B$2:$F$400,3,FALSE())="","",VLOOKUP($C531,st!$B$2:$F$400,3,FALSE())),""))),"")</f>
        <v/>
      </c>
      <c r="F531" s="35" t="str">
        <f>IFERROR(IF($A531="HDC",IF(VLOOKUP($C531,hdc!$B$2:$F$1600,4,FALSE())="","",VLOOKUP($C531,hdc!$B$2:$F$1600,4,FALSE())),IF($A531="NAUTICS",IF(VLOOKUP($C531,nautics!$B$2:$F$1200,4,FALSE())="","",VLOOKUP($C531,nautics!$B$2:$F$1200,4,FALSE())),IF($A531="ST",IF(VLOOKUP($C531,st!$B$2:$F$400,4,FALSE())="","",VLOOKUP($C531,st!$B$2:$F$400,4,FALSE())),""))),"")</f>
        <v/>
      </c>
      <c r="G531" s="35" t="str">
        <f>IFERROR(IF($A531="HDC",IF(VLOOKUP($C531,hdc!$B$2:$F$1600,5,FALSE())="","",VLOOKUP($C531,hdc!$B$2:$F$1600,5,FALSE())),IF($A531="NAUTICS",IF(VLOOKUP($C531,nautics!$B$2:$F$1200,5,FALSE())="","",VLOOKUP($C531,nautics!$B$2:$F$1200,5,FALSE())),IF($A531="ST",IF(VLOOKUP($C531,st!$B$2:$F$400,5,FALSE())="","",VLOOKUP($C531,st!$B$2:$F$400,5,FALSE())),""))),"")</f>
        <v/>
      </c>
      <c r="H531" s="35" t="s">
        <v>148</v>
      </c>
      <c r="I531" s="35" t="s">
        <v>31</v>
      </c>
      <c r="J531" s="35" t="s">
        <v>5361</v>
      </c>
      <c r="K531" s="35">
        <f t="shared" si="2"/>
        <v>37</v>
      </c>
      <c r="L531" s="35" t="s">
        <v>947</v>
      </c>
      <c r="M531" s="35" t="s">
        <v>948</v>
      </c>
      <c r="N531" s="35" t="s">
        <v>369</v>
      </c>
      <c r="O531" s="35" t="s">
        <v>370</v>
      </c>
      <c r="P531" s="35" t="s">
        <v>5363</v>
      </c>
      <c r="Q531" s="35" t="s">
        <v>5364</v>
      </c>
      <c r="R531" s="35" t="s">
        <v>310</v>
      </c>
      <c r="S531" s="35" t="s">
        <v>813</v>
      </c>
      <c r="T531" s="35" t="s">
        <v>718</v>
      </c>
      <c r="U531" s="35" t="s">
        <v>5367</v>
      </c>
      <c r="W531" s="35" t="s">
        <v>57</v>
      </c>
      <c r="X531" s="35" t="s">
        <v>59</v>
      </c>
      <c r="Y531" s="35" t="s">
        <v>953</v>
      </c>
      <c r="Z531" s="35" t="s">
        <v>5368</v>
      </c>
    </row>
    <row r="532" spans="1:26" ht="15" customHeight="1">
      <c r="A532" s="35" t="s">
        <v>1300</v>
      </c>
      <c r="B532" s="35" t="s">
        <v>3990</v>
      </c>
      <c r="C532" s="35" t="s">
        <v>5369</v>
      </c>
      <c r="D532" s="35">
        <f>IFERROR(IF($A532="HDC",IF(VLOOKUP($C532,hdc!$B$2:$F$1600,2,FALSE())="","",VLOOKUP($C532,hdc!$B$2:$F$1600,2,FALSE())),IF($A532="NAUTICS",IF(VLOOKUP($C532,nautics!$B$2:$F$1200,2,FALSE())="","",VLOOKUP($C532,nautics!$B$2:$F$1200,2,FALSE())),IF($A532="ST",IF(VLOOKUP($C532,st!$B$2:$F$400,2,FALSE())="","",VLOOKUP($C532,st!$B$2:$F$400,2,FALSE())),""))),"")</f>
        <v>1</v>
      </c>
      <c r="E532" s="35">
        <f>IFERROR(IF($A532="HDC",IF(VLOOKUP($C532,hdc!$B$2:$F$1600,3,FALSE())="","",VLOOKUP($C532,hdc!$B$2:$F$1600,3,FALSE())),IF($A532="NAUTICS",IF(VLOOKUP($C532,nautics!$B$2:$F$1200,3,FALSE())="","",VLOOKUP($C532,nautics!$B$2:$F$1200,3,FALSE())),IF($A532="ST",IF(VLOOKUP($C532,st!$B$2:$F$400,3,FALSE())="","",VLOOKUP($C532,st!$B$2:$F$400,3,FALSE())),""))),"")</f>
        <v>1</v>
      </c>
      <c r="F532" s="35">
        <f>IFERROR(IF($A532="HDC",IF(VLOOKUP($C532,hdc!$B$2:$F$1600,4,FALSE())="","",VLOOKUP($C532,hdc!$B$2:$F$1600,4,FALSE())),IF($A532="NAUTICS",IF(VLOOKUP($C532,nautics!$B$2:$F$1200,4,FALSE())="","",VLOOKUP($C532,nautics!$B$2:$F$1200,4,FALSE())),IF($A532="ST",IF(VLOOKUP($C532,st!$B$2:$F$400,4,FALSE())="","",VLOOKUP($C532,st!$B$2:$F$400,4,FALSE())),""))),"")</f>
        <v>1</v>
      </c>
      <c r="G532" s="35" t="str">
        <f>IFERROR(IF($A532="HDC",IF(VLOOKUP($C532,hdc!$B$2:$F$1600,5,FALSE())="","",VLOOKUP($C532,hdc!$B$2:$F$1600,5,FALSE())),IF($A532="NAUTICS",IF(VLOOKUP($C532,nautics!$B$2:$F$1200,5,FALSE())="","",VLOOKUP($C532,nautics!$B$2:$F$1200,5,FALSE())),IF($A532="ST",IF(VLOOKUP($C532,st!$B$2:$F$400,5,FALSE())="","",VLOOKUP($C532,st!$B$2:$F$400,5,FALSE())),""))),"")</f>
        <v/>
      </c>
      <c r="H532" s="35" t="s">
        <v>105</v>
      </c>
      <c r="I532" s="35" t="s">
        <v>31</v>
      </c>
      <c r="J532" s="35" t="s">
        <v>4918</v>
      </c>
      <c r="K532" s="35">
        <f t="shared" si="2"/>
        <v>51</v>
      </c>
      <c r="L532" s="35" t="s">
        <v>95</v>
      </c>
      <c r="M532" s="35" t="s">
        <v>96</v>
      </c>
      <c r="N532" s="35" t="s">
        <v>43</v>
      </c>
      <c r="O532" s="35" t="s">
        <v>45</v>
      </c>
      <c r="P532" s="35" t="s">
        <v>5371</v>
      </c>
      <c r="Q532" s="35" t="s">
        <v>5372</v>
      </c>
      <c r="R532" s="35" t="s">
        <v>310</v>
      </c>
      <c r="S532" s="35" t="s">
        <v>1913</v>
      </c>
      <c r="T532" s="35" t="s">
        <v>1914</v>
      </c>
      <c r="U532" s="35" t="s">
        <v>5375</v>
      </c>
      <c r="W532" s="35" t="s">
        <v>57</v>
      </c>
      <c r="X532" s="35" t="s">
        <v>59</v>
      </c>
      <c r="Y532" s="35" t="s">
        <v>102</v>
      </c>
      <c r="Z532" s="35" t="s">
        <v>5376</v>
      </c>
    </row>
    <row r="533" spans="1:26" ht="15" customHeight="1">
      <c r="A533" s="35" t="s">
        <v>1300</v>
      </c>
      <c r="B533" s="35" t="s">
        <v>3990</v>
      </c>
      <c r="C533" s="35" t="s">
        <v>5377</v>
      </c>
      <c r="D533" s="35">
        <f>IFERROR(IF($A533="HDC",IF(VLOOKUP($C533,hdc!$B$2:$F$1600,2,FALSE())="","",VLOOKUP($C533,hdc!$B$2:$F$1600,2,FALSE())),IF($A533="NAUTICS",IF(VLOOKUP($C533,nautics!$B$2:$F$1200,2,FALSE())="","",VLOOKUP($C533,nautics!$B$2:$F$1200,2,FALSE())),IF($A533="ST",IF(VLOOKUP($C533,st!$B$2:$F$400,2,FALSE())="","",VLOOKUP($C533,st!$B$2:$F$400,2,FALSE())),""))),"")</f>
        <v>1</v>
      </c>
      <c r="E533" s="35" t="str">
        <f>IFERROR(IF($A533="HDC",IF(VLOOKUP($C533,hdc!$B$2:$F$1600,3,FALSE())="","",VLOOKUP($C533,hdc!$B$2:$F$1600,3,FALSE())),IF($A533="NAUTICS",IF(VLOOKUP($C533,nautics!$B$2:$F$1200,3,FALSE())="","",VLOOKUP($C533,nautics!$B$2:$F$1200,3,FALSE())),IF($A533="ST",IF(VLOOKUP($C533,st!$B$2:$F$400,3,FALSE())="","",VLOOKUP($C533,st!$B$2:$F$400,3,FALSE())),""))),"")</f>
        <v/>
      </c>
      <c r="F533" s="35" t="str">
        <f>IFERROR(IF($A533="HDC",IF(VLOOKUP($C533,hdc!$B$2:$F$1600,4,FALSE())="","",VLOOKUP($C533,hdc!$B$2:$F$1600,4,FALSE())),IF($A533="NAUTICS",IF(VLOOKUP($C533,nautics!$B$2:$F$1200,4,FALSE())="","",VLOOKUP($C533,nautics!$B$2:$F$1200,4,FALSE())),IF($A533="ST",IF(VLOOKUP($C533,st!$B$2:$F$400,4,FALSE())="","",VLOOKUP($C533,st!$B$2:$F$400,4,FALSE())),""))),"")</f>
        <v/>
      </c>
      <c r="G533" s="35" t="str">
        <f>IFERROR(IF($A533="HDC",IF(VLOOKUP($C533,hdc!$B$2:$F$1600,5,FALSE())="","",VLOOKUP($C533,hdc!$B$2:$F$1600,5,FALSE())),IF($A533="NAUTICS",IF(VLOOKUP($C533,nautics!$B$2:$F$1200,5,FALSE())="","",VLOOKUP($C533,nautics!$B$2:$F$1200,5,FALSE())),IF($A533="ST",IF(VLOOKUP($C533,st!$B$2:$F$400,5,FALSE())="","",VLOOKUP($C533,st!$B$2:$F$400,5,FALSE())),""))),"")</f>
        <v/>
      </c>
      <c r="H533" s="35" t="s">
        <v>1080</v>
      </c>
      <c r="I533" s="35" t="s">
        <v>31</v>
      </c>
      <c r="J533" s="35" t="s">
        <v>5379</v>
      </c>
      <c r="K533" s="35">
        <f t="shared" si="2"/>
        <v>34</v>
      </c>
      <c r="L533" s="35" t="s">
        <v>318</v>
      </c>
      <c r="M533" s="35" t="s">
        <v>319</v>
      </c>
      <c r="N533" s="35" t="s">
        <v>174</v>
      </c>
      <c r="O533" s="35" t="s">
        <v>175</v>
      </c>
      <c r="P533" s="35" t="s">
        <v>5381</v>
      </c>
      <c r="Q533" s="35" t="s">
        <v>5382</v>
      </c>
      <c r="R533" s="35" t="s">
        <v>52</v>
      </c>
      <c r="S533" s="35" t="s">
        <v>174</v>
      </c>
      <c r="T533" s="35" t="s">
        <v>175</v>
      </c>
      <c r="U533" s="35" t="s">
        <v>5383</v>
      </c>
      <c r="W533" s="35" t="s">
        <v>78</v>
      </c>
      <c r="X533" s="35" t="s">
        <v>59</v>
      </c>
      <c r="Y533" s="35" t="s">
        <v>323</v>
      </c>
      <c r="Z533" s="35" t="s">
        <v>5387</v>
      </c>
    </row>
    <row r="534" spans="1:26" ht="15" customHeight="1">
      <c r="A534" s="35" t="s">
        <v>1300</v>
      </c>
      <c r="B534" s="35" t="s">
        <v>3990</v>
      </c>
      <c r="C534" s="35" t="s">
        <v>5389</v>
      </c>
      <c r="D534" s="35">
        <f>IFERROR(IF($A534="HDC",IF(VLOOKUP($C534,hdc!$B$2:$F$1600,2,FALSE())="","",VLOOKUP($C534,hdc!$B$2:$F$1600,2,FALSE())),IF($A534="NAUTICS",IF(VLOOKUP($C534,nautics!$B$2:$F$1200,2,FALSE())="","",VLOOKUP($C534,nautics!$B$2:$F$1200,2,FALSE())),IF($A534="ST",IF(VLOOKUP($C534,st!$B$2:$F$400,2,FALSE())="","",VLOOKUP($C534,st!$B$2:$F$400,2,FALSE())),""))),"")</f>
        <v>1</v>
      </c>
      <c r="E534" s="35">
        <f>IFERROR(IF($A534="HDC",IF(VLOOKUP($C534,hdc!$B$2:$F$1600,3,FALSE())="","",VLOOKUP($C534,hdc!$B$2:$F$1600,3,FALSE())),IF($A534="NAUTICS",IF(VLOOKUP($C534,nautics!$B$2:$F$1200,3,FALSE())="","",VLOOKUP($C534,nautics!$B$2:$F$1200,3,FALSE())),IF($A534="ST",IF(VLOOKUP($C534,st!$B$2:$F$400,3,FALSE())="","",VLOOKUP($C534,st!$B$2:$F$400,3,FALSE())),""))),"")</f>
        <v>1</v>
      </c>
      <c r="F534" s="35" t="str">
        <f>IFERROR(IF($A534="HDC",IF(VLOOKUP($C534,hdc!$B$2:$F$1600,4,FALSE())="","",VLOOKUP($C534,hdc!$B$2:$F$1600,4,FALSE())),IF($A534="NAUTICS",IF(VLOOKUP($C534,nautics!$B$2:$F$1200,4,FALSE())="","",VLOOKUP($C534,nautics!$B$2:$F$1200,4,FALSE())),IF($A534="ST",IF(VLOOKUP($C534,st!$B$2:$F$400,4,FALSE())="","",VLOOKUP($C534,st!$B$2:$F$400,4,FALSE())),""))),"")</f>
        <v/>
      </c>
      <c r="G534" s="35" t="str">
        <f>IFERROR(IF($A534="HDC",IF(VLOOKUP($C534,hdc!$B$2:$F$1600,5,FALSE())="","",VLOOKUP($C534,hdc!$B$2:$F$1600,5,FALSE())),IF($A534="NAUTICS",IF(VLOOKUP($C534,nautics!$B$2:$F$1200,5,FALSE())="","",VLOOKUP($C534,nautics!$B$2:$F$1200,5,FALSE())),IF($A534="ST",IF(VLOOKUP($C534,st!$B$2:$F$400,5,FALSE())="","",VLOOKUP($C534,st!$B$2:$F$400,5,FALSE())),""))),"")</f>
        <v/>
      </c>
      <c r="H534" s="35" t="s">
        <v>344</v>
      </c>
      <c r="I534" s="35" t="s">
        <v>31</v>
      </c>
      <c r="J534" s="35" t="s">
        <v>5390</v>
      </c>
      <c r="K534" s="35">
        <f t="shared" si="2"/>
        <v>43</v>
      </c>
      <c r="L534" s="35" t="s">
        <v>947</v>
      </c>
      <c r="M534" s="35" t="s">
        <v>948</v>
      </c>
      <c r="N534" s="35" t="s">
        <v>369</v>
      </c>
      <c r="O534" s="35" t="s">
        <v>370</v>
      </c>
      <c r="P534" s="35" t="s">
        <v>5392</v>
      </c>
      <c r="Q534" s="35" t="s">
        <v>5394</v>
      </c>
      <c r="R534" s="35" t="s">
        <v>1071</v>
      </c>
      <c r="S534" s="35" t="s">
        <v>709</v>
      </c>
      <c r="T534" s="35" t="s">
        <v>710</v>
      </c>
      <c r="U534" s="35" t="s">
        <v>5395</v>
      </c>
      <c r="W534" s="35" t="s">
        <v>57</v>
      </c>
      <c r="X534" s="35" t="s">
        <v>59</v>
      </c>
      <c r="Y534" s="35" t="s">
        <v>953</v>
      </c>
      <c r="Z534" s="35" t="s">
        <v>5398</v>
      </c>
    </row>
    <row r="535" spans="1:26" ht="15" customHeight="1">
      <c r="A535" s="35" t="s">
        <v>1300</v>
      </c>
      <c r="B535" s="35" t="s">
        <v>3990</v>
      </c>
      <c r="C535" s="35" t="s">
        <v>5400</v>
      </c>
      <c r="D535" s="35">
        <f>IFERROR(IF($A535="HDC",IF(VLOOKUP($C535,hdc!$B$2:$F$1600,2,FALSE())="","",VLOOKUP($C535,hdc!$B$2:$F$1600,2,FALSE())),IF($A535="NAUTICS",IF(VLOOKUP($C535,nautics!$B$2:$F$1200,2,FALSE())="","",VLOOKUP($C535,nautics!$B$2:$F$1200,2,FALSE())),IF($A535="ST",IF(VLOOKUP($C535,st!$B$2:$F$400,2,FALSE())="","",VLOOKUP($C535,st!$B$2:$F$400,2,FALSE())),""))),"")</f>
        <v>1</v>
      </c>
      <c r="E535" s="35">
        <f>IFERROR(IF($A535="HDC",IF(VLOOKUP($C535,hdc!$B$2:$F$1600,3,FALSE())="","",VLOOKUP($C535,hdc!$B$2:$F$1600,3,FALSE())),IF($A535="NAUTICS",IF(VLOOKUP($C535,nautics!$B$2:$F$1200,3,FALSE())="","",VLOOKUP($C535,nautics!$B$2:$F$1200,3,FALSE())),IF($A535="ST",IF(VLOOKUP($C535,st!$B$2:$F$400,3,FALSE())="","",VLOOKUP($C535,st!$B$2:$F$400,3,FALSE())),""))),"")</f>
        <v>1</v>
      </c>
      <c r="F535" s="35">
        <f>IFERROR(IF($A535="HDC",IF(VLOOKUP($C535,hdc!$B$2:$F$1600,4,FALSE())="","",VLOOKUP($C535,hdc!$B$2:$F$1600,4,FALSE())),IF($A535="NAUTICS",IF(VLOOKUP($C535,nautics!$B$2:$F$1200,4,FALSE())="","",VLOOKUP($C535,nautics!$B$2:$F$1200,4,FALSE())),IF($A535="ST",IF(VLOOKUP($C535,st!$B$2:$F$400,4,FALSE())="","",VLOOKUP($C535,st!$B$2:$F$400,4,FALSE())),""))),"")</f>
        <v>1</v>
      </c>
      <c r="G535" s="35" t="str">
        <f>IFERROR(IF($A535="HDC",IF(VLOOKUP($C535,hdc!$B$2:$F$1600,5,FALSE())="","",VLOOKUP($C535,hdc!$B$2:$F$1600,5,FALSE())),IF($A535="NAUTICS",IF(VLOOKUP($C535,nautics!$B$2:$F$1200,5,FALSE())="","",VLOOKUP($C535,nautics!$B$2:$F$1200,5,FALSE())),IF($A535="ST",IF(VLOOKUP($C535,st!$B$2:$F$400,5,FALSE())="","",VLOOKUP($C535,st!$B$2:$F$400,5,FALSE())),""))),"")</f>
        <v/>
      </c>
      <c r="H535" s="35" t="s">
        <v>105</v>
      </c>
      <c r="I535" s="35" t="s">
        <v>31</v>
      </c>
      <c r="J535" s="35" t="s">
        <v>5402</v>
      </c>
      <c r="K535" s="35">
        <f t="shared" si="2"/>
        <v>66</v>
      </c>
      <c r="L535" s="35" t="s">
        <v>95</v>
      </c>
      <c r="M535" s="35" t="s">
        <v>96</v>
      </c>
      <c r="N535" s="35" t="s">
        <v>43</v>
      </c>
      <c r="O535" s="35" t="s">
        <v>45</v>
      </c>
      <c r="P535" s="35" t="s">
        <v>5405</v>
      </c>
      <c r="Q535" s="35" t="s">
        <v>5406</v>
      </c>
      <c r="R535" s="35" t="s">
        <v>52</v>
      </c>
      <c r="S535" s="35" t="s">
        <v>736</v>
      </c>
      <c r="T535" s="35" t="s">
        <v>738</v>
      </c>
      <c r="U535" s="35" t="s">
        <v>5407</v>
      </c>
      <c r="W535" s="35" t="s">
        <v>57</v>
      </c>
      <c r="X535" s="35" t="s">
        <v>59</v>
      </c>
      <c r="Y535" s="35" t="s">
        <v>102</v>
      </c>
      <c r="Z535" s="35" t="s">
        <v>5410</v>
      </c>
    </row>
    <row r="536" spans="1:26" ht="15" customHeight="1">
      <c r="A536" s="35" t="s">
        <v>1300</v>
      </c>
      <c r="B536" s="35" t="s">
        <v>3990</v>
      </c>
      <c r="C536" s="35" t="s">
        <v>5412</v>
      </c>
      <c r="D536" s="35">
        <f>IFERROR(IF($A536="HDC",IF(VLOOKUP($C536,hdc!$B$2:$F$1600,2,FALSE())="","",VLOOKUP($C536,hdc!$B$2:$F$1600,2,FALSE())),IF($A536="NAUTICS",IF(VLOOKUP($C536,nautics!$B$2:$F$1200,2,FALSE())="","",VLOOKUP($C536,nautics!$B$2:$F$1200,2,FALSE())),IF($A536="ST",IF(VLOOKUP($C536,st!$B$2:$F$400,2,FALSE())="","",VLOOKUP($C536,st!$B$2:$F$400,2,FALSE())),""))),"")</f>
        <v>1</v>
      </c>
      <c r="E536" s="35" t="str">
        <f>IFERROR(IF($A536="HDC",IF(VLOOKUP($C536,hdc!$B$2:$F$1600,3,FALSE())="","",VLOOKUP($C536,hdc!$B$2:$F$1600,3,FALSE())),IF($A536="NAUTICS",IF(VLOOKUP($C536,nautics!$B$2:$F$1200,3,FALSE())="","",VLOOKUP($C536,nautics!$B$2:$F$1200,3,FALSE())),IF($A536="ST",IF(VLOOKUP($C536,st!$B$2:$F$400,3,FALSE())="","",VLOOKUP($C536,st!$B$2:$F$400,3,FALSE())),""))),"")</f>
        <v/>
      </c>
      <c r="F536" s="35" t="str">
        <f>IFERROR(IF($A536="HDC",IF(VLOOKUP($C536,hdc!$B$2:$F$1600,4,FALSE())="","",VLOOKUP($C536,hdc!$B$2:$F$1600,4,FALSE())),IF($A536="NAUTICS",IF(VLOOKUP($C536,nautics!$B$2:$F$1200,4,FALSE())="","",VLOOKUP($C536,nautics!$B$2:$F$1200,4,FALSE())),IF($A536="ST",IF(VLOOKUP($C536,st!$B$2:$F$400,4,FALSE())="","",VLOOKUP($C536,st!$B$2:$F$400,4,FALSE())),""))),"")</f>
        <v/>
      </c>
      <c r="G536" s="35" t="str">
        <f>IFERROR(IF($A536="HDC",IF(VLOOKUP($C536,hdc!$B$2:$F$1600,5,FALSE())="","",VLOOKUP($C536,hdc!$B$2:$F$1600,5,FALSE())),IF($A536="NAUTICS",IF(VLOOKUP($C536,nautics!$B$2:$F$1200,5,FALSE())="","",VLOOKUP($C536,nautics!$B$2:$F$1200,5,FALSE())),IF($A536="ST",IF(VLOOKUP($C536,st!$B$2:$F$400,5,FALSE())="","",VLOOKUP($C536,st!$B$2:$F$400,5,FALSE())),""))),"")</f>
        <v/>
      </c>
      <c r="H536" s="35" t="s">
        <v>148</v>
      </c>
      <c r="I536" s="35" t="s">
        <v>31</v>
      </c>
      <c r="J536" s="35" t="s">
        <v>5413</v>
      </c>
      <c r="K536" s="35">
        <f t="shared" si="2"/>
        <v>48</v>
      </c>
      <c r="L536" s="35" t="s">
        <v>947</v>
      </c>
      <c r="M536" s="35" t="s">
        <v>948</v>
      </c>
      <c r="N536" s="35" t="s">
        <v>369</v>
      </c>
      <c r="O536" s="35" t="s">
        <v>370</v>
      </c>
      <c r="P536" s="35" t="s">
        <v>5415</v>
      </c>
      <c r="Q536" s="35" t="s">
        <v>5416</v>
      </c>
      <c r="R536" s="35" t="s">
        <v>1071</v>
      </c>
      <c r="S536" s="35" t="s">
        <v>46</v>
      </c>
      <c r="T536" s="35" t="s">
        <v>49</v>
      </c>
      <c r="U536" s="35" t="s">
        <v>5417</v>
      </c>
      <c r="W536" s="35" t="s">
        <v>57</v>
      </c>
      <c r="X536" s="35" t="s">
        <v>5420</v>
      </c>
      <c r="Y536" s="35" t="s">
        <v>953</v>
      </c>
      <c r="Z536" s="35" t="s">
        <v>5421</v>
      </c>
    </row>
    <row r="537" spans="1:26" ht="15" customHeight="1">
      <c r="A537" s="35" t="s">
        <v>1300</v>
      </c>
      <c r="B537" s="35" t="s">
        <v>3990</v>
      </c>
      <c r="C537" s="35" t="s">
        <v>5422</v>
      </c>
      <c r="D537" s="35">
        <f>IFERROR(IF($A537="HDC",IF(VLOOKUP($C537,hdc!$B$2:$F$1600,2,FALSE())="","",VLOOKUP($C537,hdc!$B$2:$F$1600,2,FALSE())),IF($A537="NAUTICS",IF(VLOOKUP($C537,nautics!$B$2:$F$1200,2,FALSE())="","",VLOOKUP($C537,nautics!$B$2:$F$1200,2,FALSE())),IF($A537="ST",IF(VLOOKUP($C537,st!$B$2:$F$400,2,FALSE())="","",VLOOKUP($C537,st!$B$2:$F$400,2,FALSE())),""))),"")</f>
        <v>1</v>
      </c>
      <c r="E537" s="35" t="str">
        <f>IFERROR(IF($A537="HDC",IF(VLOOKUP($C537,hdc!$B$2:$F$1600,3,FALSE())="","",VLOOKUP($C537,hdc!$B$2:$F$1600,3,FALSE())),IF($A537="NAUTICS",IF(VLOOKUP($C537,nautics!$B$2:$F$1200,3,FALSE())="","",VLOOKUP($C537,nautics!$B$2:$F$1200,3,FALSE())),IF($A537="ST",IF(VLOOKUP($C537,st!$B$2:$F$400,3,FALSE())="","",VLOOKUP($C537,st!$B$2:$F$400,3,FALSE())),""))),"")</f>
        <v/>
      </c>
      <c r="F537" s="35" t="str">
        <f>IFERROR(IF($A537="HDC",IF(VLOOKUP($C537,hdc!$B$2:$F$1600,4,FALSE())="","",VLOOKUP($C537,hdc!$B$2:$F$1600,4,FALSE())),IF($A537="NAUTICS",IF(VLOOKUP($C537,nautics!$B$2:$F$1200,4,FALSE())="","",VLOOKUP($C537,nautics!$B$2:$F$1200,4,FALSE())),IF($A537="ST",IF(VLOOKUP($C537,st!$B$2:$F$400,4,FALSE())="","",VLOOKUP($C537,st!$B$2:$F$400,4,FALSE())),""))),"")</f>
        <v/>
      </c>
      <c r="G537" s="35" t="str">
        <f>IFERROR(IF($A537="HDC",IF(VLOOKUP($C537,hdc!$B$2:$F$1600,5,FALSE())="","",VLOOKUP($C537,hdc!$B$2:$F$1600,5,FALSE())),IF($A537="NAUTICS",IF(VLOOKUP($C537,nautics!$B$2:$F$1200,5,FALSE())="","",VLOOKUP($C537,nautics!$B$2:$F$1200,5,FALSE())),IF($A537="ST",IF(VLOOKUP($C537,st!$B$2:$F$400,5,FALSE())="","",VLOOKUP($C537,st!$B$2:$F$400,5,FALSE())),""))),"")</f>
        <v/>
      </c>
      <c r="H537" s="35" t="s">
        <v>105</v>
      </c>
      <c r="I537" s="35" t="s">
        <v>31</v>
      </c>
      <c r="J537" s="35" t="s">
        <v>5424</v>
      </c>
      <c r="K537" s="35">
        <f t="shared" si="2"/>
        <v>10</v>
      </c>
      <c r="L537" s="35" t="s">
        <v>95</v>
      </c>
      <c r="M537" s="35" t="s">
        <v>96</v>
      </c>
      <c r="N537" s="35" t="s">
        <v>43</v>
      </c>
      <c r="O537" s="35" t="s">
        <v>45</v>
      </c>
      <c r="P537" s="35" t="s">
        <v>5425</v>
      </c>
      <c r="Q537" s="35" t="s">
        <v>5427</v>
      </c>
      <c r="R537" s="35" t="s">
        <v>52</v>
      </c>
      <c r="S537" s="35" t="s">
        <v>43</v>
      </c>
      <c r="T537" s="35" t="s">
        <v>45</v>
      </c>
      <c r="U537" s="35" t="s">
        <v>5430</v>
      </c>
      <c r="W537" s="35" t="s">
        <v>78</v>
      </c>
      <c r="X537" s="35" t="s">
        <v>59</v>
      </c>
      <c r="Y537" s="35" t="s">
        <v>102</v>
      </c>
      <c r="Z537" s="35" t="s">
        <v>5431</v>
      </c>
    </row>
    <row r="538" spans="1:26" ht="15" customHeight="1">
      <c r="A538" s="35" t="s">
        <v>1300</v>
      </c>
      <c r="B538" s="35" t="s">
        <v>3990</v>
      </c>
      <c r="C538" s="35" t="s">
        <v>5432</v>
      </c>
      <c r="D538" s="35">
        <f>IFERROR(IF($A538="HDC",IF(VLOOKUP($C538,hdc!$B$2:$F$1600,2,FALSE())="","",VLOOKUP($C538,hdc!$B$2:$F$1600,2,FALSE())),IF($A538="NAUTICS",IF(VLOOKUP($C538,nautics!$B$2:$F$1200,2,FALSE())="","",VLOOKUP($C538,nautics!$B$2:$F$1200,2,FALSE())),IF($A538="ST",IF(VLOOKUP($C538,st!$B$2:$F$400,2,FALSE())="","",VLOOKUP($C538,st!$B$2:$F$400,2,FALSE())),""))),"")</f>
        <v>1</v>
      </c>
      <c r="E538" s="35">
        <f>IFERROR(IF($A538="HDC",IF(VLOOKUP($C538,hdc!$B$2:$F$1600,3,FALSE())="","",VLOOKUP($C538,hdc!$B$2:$F$1600,3,FALSE())),IF($A538="NAUTICS",IF(VLOOKUP($C538,nautics!$B$2:$F$1200,3,FALSE())="","",VLOOKUP($C538,nautics!$B$2:$F$1200,3,FALSE())),IF($A538="ST",IF(VLOOKUP($C538,st!$B$2:$F$400,3,FALSE())="","",VLOOKUP($C538,st!$B$2:$F$400,3,FALSE())),""))),"")</f>
        <v>1</v>
      </c>
      <c r="F538" s="35" t="str">
        <f>IFERROR(IF($A538="HDC",IF(VLOOKUP($C538,hdc!$B$2:$F$1600,4,FALSE())="","",VLOOKUP($C538,hdc!$B$2:$F$1600,4,FALSE())),IF($A538="NAUTICS",IF(VLOOKUP($C538,nautics!$B$2:$F$1200,4,FALSE())="","",VLOOKUP($C538,nautics!$B$2:$F$1200,4,FALSE())),IF($A538="ST",IF(VLOOKUP($C538,st!$B$2:$F$400,4,FALSE())="","",VLOOKUP($C538,st!$B$2:$F$400,4,FALSE())),""))),"")</f>
        <v/>
      </c>
      <c r="G538" s="35" t="str">
        <f>IFERROR(IF($A538="HDC",IF(VLOOKUP($C538,hdc!$B$2:$F$1600,5,FALSE())="","",VLOOKUP($C538,hdc!$B$2:$F$1600,5,FALSE())),IF($A538="NAUTICS",IF(VLOOKUP($C538,nautics!$B$2:$F$1200,5,FALSE())="","",VLOOKUP($C538,nautics!$B$2:$F$1200,5,FALSE())),IF($A538="ST",IF(VLOOKUP($C538,st!$B$2:$F$400,5,FALSE())="","",VLOOKUP($C538,st!$B$2:$F$400,5,FALSE())),""))),"")</f>
        <v/>
      </c>
      <c r="H538" s="35" t="s">
        <v>148</v>
      </c>
      <c r="I538" s="35" t="s">
        <v>31</v>
      </c>
      <c r="J538" s="35" t="s">
        <v>232</v>
      </c>
      <c r="K538" s="35">
        <f t="shared" si="2"/>
        <v>10</v>
      </c>
      <c r="L538" s="35" t="s">
        <v>5435</v>
      </c>
      <c r="M538" s="35" t="s">
        <v>5436</v>
      </c>
      <c r="N538" s="35" t="s">
        <v>369</v>
      </c>
      <c r="O538" s="35" t="s">
        <v>370</v>
      </c>
      <c r="P538" s="35" t="s">
        <v>947</v>
      </c>
      <c r="Q538" s="35" t="s">
        <v>948</v>
      </c>
      <c r="R538" s="35" t="s">
        <v>247</v>
      </c>
      <c r="S538" s="35" t="s">
        <v>369</v>
      </c>
      <c r="T538" s="35" t="s">
        <v>370</v>
      </c>
      <c r="U538" s="35" t="s">
        <v>89</v>
      </c>
      <c r="W538" s="35" t="s">
        <v>78</v>
      </c>
      <c r="X538" s="35" t="s">
        <v>5438</v>
      </c>
      <c r="Y538" s="35" t="s">
        <v>89</v>
      </c>
      <c r="Z538" s="35" t="s">
        <v>89</v>
      </c>
    </row>
    <row r="539" spans="1:26" ht="15" customHeight="1">
      <c r="A539" s="35" t="s">
        <v>1300</v>
      </c>
      <c r="B539" s="35" t="s">
        <v>3990</v>
      </c>
      <c r="C539" s="35" t="s">
        <v>5440</v>
      </c>
      <c r="D539" s="35">
        <f>IFERROR(IF($A539="HDC",IF(VLOOKUP($C539,hdc!$B$2:$F$1600,2,FALSE())="","",VLOOKUP($C539,hdc!$B$2:$F$1600,2,FALSE())),IF($A539="NAUTICS",IF(VLOOKUP($C539,nautics!$B$2:$F$1200,2,FALSE())="","",VLOOKUP($C539,nautics!$B$2:$F$1200,2,FALSE())),IF($A539="ST",IF(VLOOKUP($C539,st!$B$2:$F$400,2,FALSE())="","",VLOOKUP($C539,st!$B$2:$F$400,2,FALSE())),""))),"")</f>
        <v>1</v>
      </c>
      <c r="E539" s="35">
        <f>IFERROR(IF($A539="HDC",IF(VLOOKUP($C539,hdc!$B$2:$F$1600,3,FALSE())="","",VLOOKUP($C539,hdc!$B$2:$F$1600,3,FALSE())),IF($A539="NAUTICS",IF(VLOOKUP($C539,nautics!$B$2:$F$1200,3,FALSE())="","",VLOOKUP($C539,nautics!$B$2:$F$1200,3,FALSE())),IF($A539="ST",IF(VLOOKUP($C539,st!$B$2:$F$400,3,FALSE())="","",VLOOKUP($C539,st!$B$2:$F$400,3,FALSE())),""))),"")</f>
        <v>1</v>
      </c>
      <c r="F539" s="35">
        <f>IFERROR(IF($A539="HDC",IF(VLOOKUP($C539,hdc!$B$2:$F$1600,4,FALSE())="","",VLOOKUP($C539,hdc!$B$2:$F$1600,4,FALSE())),IF($A539="NAUTICS",IF(VLOOKUP($C539,nautics!$B$2:$F$1200,4,FALSE())="","",VLOOKUP($C539,nautics!$B$2:$F$1200,4,FALSE())),IF($A539="ST",IF(VLOOKUP($C539,st!$B$2:$F$400,4,FALSE())="","",VLOOKUP($C539,st!$B$2:$F$400,4,FALSE())),""))),"")</f>
        <v>1</v>
      </c>
      <c r="G539" s="35" t="str">
        <f>IFERROR(IF($A539="HDC",IF(VLOOKUP($C539,hdc!$B$2:$F$1600,5,FALSE())="","",VLOOKUP($C539,hdc!$B$2:$F$1600,5,FALSE())),IF($A539="NAUTICS",IF(VLOOKUP($C539,nautics!$B$2:$F$1200,5,FALSE())="","",VLOOKUP($C539,nautics!$B$2:$F$1200,5,FALSE())),IF($A539="ST",IF(VLOOKUP($C539,st!$B$2:$F$400,5,FALSE())="","",VLOOKUP($C539,st!$B$2:$F$400,5,FALSE())),""))),"")</f>
        <v/>
      </c>
      <c r="H539" s="35" t="s">
        <v>105</v>
      </c>
      <c r="I539" s="35" t="s">
        <v>31</v>
      </c>
      <c r="J539" s="35" t="s">
        <v>5443</v>
      </c>
      <c r="K539" s="35">
        <f t="shared" si="2"/>
        <v>50</v>
      </c>
      <c r="L539" s="35" t="s">
        <v>95</v>
      </c>
      <c r="M539" s="35" t="s">
        <v>96</v>
      </c>
      <c r="N539" s="35" t="s">
        <v>43</v>
      </c>
      <c r="O539" s="35" t="s">
        <v>45</v>
      </c>
      <c r="P539" s="35" t="s">
        <v>5444</v>
      </c>
      <c r="Q539" s="35" t="s">
        <v>5446</v>
      </c>
      <c r="R539" s="35" t="s">
        <v>293</v>
      </c>
      <c r="S539" s="35" t="s">
        <v>433</v>
      </c>
      <c r="T539" s="35" t="s">
        <v>434</v>
      </c>
      <c r="U539" s="35" t="s">
        <v>5447</v>
      </c>
      <c r="W539" s="35" t="s">
        <v>57</v>
      </c>
      <c r="X539" s="35" t="s">
        <v>59</v>
      </c>
      <c r="Y539" s="35" t="s">
        <v>102</v>
      </c>
      <c r="Z539" s="35" t="s">
        <v>5449</v>
      </c>
    </row>
    <row r="540" spans="1:26" ht="15" customHeight="1">
      <c r="A540" s="35" t="s">
        <v>1300</v>
      </c>
      <c r="B540" s="35" t="s">
        <v>3990</v>
      </c>
      <c r="C540" s="35" t="s">
        <v>5452</v>
      </c>
      <c r="D540" s="35">
        <f>IFERROR(IF($A540="HDC",IF(VLOOKUP($C540,hdc!$B$2:$F$1600,2,FALSE())="","",VLOOKUP($C540,hdc!$B$2:$F$1600,2,FALSE())),IF($A540="NAUTICS",IF(VLOOKUP($C540,nautics!$B$2:$F$1200,2,FALSE())="","",VLOOKUP($C540,nautics!$B$2:$F$1200,2,FALSE())),IF($A540="ST",IF(VLOOKUP($C540,st!$B$2:$F$400,2,FALSE())="","",VLOOKUP($C540,st!$B$2:$F$400,2,FALSE())),""))),"")</f>
        <v>1</v>
      </c>
      <c r="E540" s="35">
        <f>IFERROR(IF($A540="HDC",IF(VLOOKUP($C540,hdc!$B$2:$F$1600,3,FALSE())="","",VLOOKUP($C540,hdc!$B$2:$F$1600,3,FALSE())),IF($A540="NAUTICS",IF(VLOOKUP($C540,nautics!$B$2:$F$1200,3,FALSE())="","",VLOOKUP($C540,nautics!$B$2:$F$1200,3,FALSE())),IF($A540="ST",IF(VLOOKUP($C540,st!$B$2:$F$400,3,FALSE())="","",VLOOKUP($C540,st!$B$2:$F$400,3,FALSE())),""))),"")</f>
        <v>1</v>
      </c>
      <c r="F540" s="35">
        <f>IFERROR(IF($A540="HDC",IF(VLOOKUP($C540,hdc!$B$2:$F$1600,4,FALSE())="","",VLOOKUP($C540,hdc!$B$2:$F$1600,4,FALSE())),IF($A540="NAUTICS",IF(VLOOKUP($C540,nautics!$B$2:$F$1200,4,FALSE())="","",VLOOKUP($C540,nautics!$B$2:$F$1200,4,FALSE())),IF($A540="ST",IF(VLOOKUP($C540,st!$B$2:$F$400,4,FALSE())="","",VLOOKUP($C540,st!$B$2:$F$400,4,FALSE())),""))),"")</f>
        <v>1</v>
      </c>
      <c r="G540" s="35" t="str">
        <f>IFERROR(IF($A540="HDC",IF(VLOOKUP($C540,hdc!$B$2:$F$1600,5,FALSE())="","",VLOOKUP($C540,hdc!$B$2:$F$1600,5,FALSE())),IF($A540="NAUTICS",IF(VLOOKUP($C540,nautics!$B$2:$F$1200,5,FALSE())="","",VLOOKUP($C540,nautics!$B$2:$F$1200,5,FALSE())),IF($A540="ST",IF(VLOOKUP($C540,st!$B$2:$F$400,5,FALSE())="","",VLOOKUP($C540,st!$B$2:$F$400,5,FALSE())),""))),"")</f>
        <v/>
      </c>
      <c r="H540" s="35" t="s">
        <v>105</v>
      </c>
      <c r="I540" s="35" t="s">
        <v>31</v>
      </c>
      <c r="J540" s="35" t="s">
        <v>5453</v>
      </c>
      <c r="K540" s="35">
        <f t="shared" si="2"/>
        <v>50</v>
      </c>
      <c r="L540" s="35" t="s">
        <v>95</v>
      </c>
      <c r="M540" s="35" t="s">
        <v>96</v>
      </c>
      <c r="N540" s="35" t="s">
        <v>43</v>
      </c>
      <c r="O540" s="35" t="s">
        <v>45</v>
      </c>
      <c r="P540" s="35" t="s">
        <v>5454</v>
      </c>
      <c r="Q540" s="35" t="s">
        <v>5455</v>
      </c>
      <c r="R540" s="35" t="s">
        <v>152</v>
      </c>
      <c r="S540" s="35" t="s">
        <v>433</v>
      </c>
      <c r="T540" s="35" t="s">
        <v>434</v>
      </c>
      <c r="U540" s="35" t="s">
        <v>5457</v>
      </c>
      <c r="W540" s="35" t="s">
        <v>57</v>
      </c>
      <c r="X540" s="35" t="s">
        <v>59</v>
      </c>
      <c r="Y540" s="35" t="s">
        <v>102</v>
      </c>
      <c r="Z540" s="35" t="s">
        <v>2096</v>
      </c>
    </row>
    <row r="541" spans="1:26" ht="15" customHeight="1">
      <c r="A541" s="35" t="s">
        <v>1300</v>
      </c>
      <c r="B541" s="35" t="s">
        <v>3990</v>
      </c>
      <c r="C541" s="35" t="s">
        <v>5459</v>
      </c>
      <c r="D541" s="35">
        <f>IFERROR(IF($A541="HDC",IF(VLOOKUP($C541,hdc!$B$2:$F$1600,2,FALSE())="","",VLOOKUP($C541,hdc!$B$2:$F$1600,2,FALSE())),IF($A541="NAUTICS",IF(VLOOKUP($C541,nautics!$B$2:$F$1200,2,FALSE())="","",VLOOKUP($C541,nautics!$B$2:$F$1200,2,FALSE())),IF($A541="ST",IF(VLOOKUP($C541,st!$B$2:$F$400,2,FALSE())="","",VLOOKUP($C541,st!$B$2:$F$400,2,FALSE())),""))),"")</f>
        <v>1</v>
      </c>
      <c r="E541" s="35">
        <f>IFERROR(IF($A541="HDC",IF(VLOOKUP($C541,hdc!$B$2:$F$1600,3,FALSE())="","",VLOOKUP($C541,hdc!$B$2:$F$1600,3,FALSE())),IF($A541="NAUTICS",IF(VLOOKUP($C541,nautics!$B$2:$F$1200,3,FALSE())="","",VLOOKUP($C541,nautics!$B$2:$F$1200,3,FALSE())),IF($A541="ST",IF(VLOOKUP($C541,st!$B$2:$F$400,3,FALSE())="","",VLOOKUP($C541,st!$B$2:$F$400,3,FALSE())),""))),"")</f>
        <v>1</v>
      </c>
      <c r="F541" s="35" t="str">
        <f>IFERROR(IF($A541="HDC",IF(VLOOKUP($C541,hdc!$B$2:$F$1600,4,FALSE())="","",VLOOKUP($C541,hdc!$B$2:$F$1600,4,FALSE())),IF($A541="NAUTICS",IF(VLOOKUP($C541,nautics!$B$2:$F$1200,4,FALSE())="","",VLOOKUP($C541,nautics!$B$2:$F$1200,4,FALSE())),IF($A541="ST",IF(VLOOKUP($C541,st!$B$2:$F$400,4,FALSE())="","",VLOOKUP($C541,st!$B$2:$F$400,4,FALSE())),""))),"")</f>
        <v/>
      </c>
      <c r="G541" s="35" t="str">
        <f>IFERROR(IF($A541="HDC",IF(VLOOKUP($C541,hdc!$B$2:$F$1600,5,FALSE())="","",VLOOKUP($C541,hdc!$B$2:$F$1600,5,FALSE())),IF($A541="NAUTICS",IF(VLOOKUP($C541,nautics!$B$2:$F$1200,5,FALSE())="","",VLOOKUP($C541,nautics!$B$2:$F$1200,5,FALSE())),IF($A541="ST",IF(VLOOKUP($C541,st!$B$2:$F$400,5,FALSE())="","",VLOOKUP($C541,st!$B$2:$F$400,5,FALSE())),""))),"")</f>
        <v/>
      </c>
      <c r="H541" s="35" t="s">
        <v>670</v>
      </c>
      <c r="I541" s="35" t="s">
        <v>31</v>
      </c>
      <c r="J541" s="35" t="s">
        <v>5462</v>
      </c>
      <c r="K541" s="35">
        <f t="shared" si="2"/>
        <v>35</v>
      </c>
      <c r="L541" s="35" t="s">
        <v>340</v>
      </c>
      <c r="M541" s="35" t="s">
        <v>341</v>
      </c>
      <c r="N541" s="35" t="s">
        <v>43</v>
      </c>
      <c r="O541" s="35" t="s">
        <v>45</v>
      </c>
      <c r="P541" s="35" t="s">
        <v>947</v>
      </c>
      <c r="Q541" s="35" t="s">
        <v>948</v>
      </c>
      <c r="R541" s="35" t="s">
        <v>2270</v>
      </c>
      <c r="S541" s="35" t="s">
        <v>369</v>
      </c>
      <c r="T541" s="35" t="s">
        <v>370</v>
      </c>
      <c r="U541" s="35" t="s">
        <v>5466</v>
      </c>
      <c r="W541" s="35" t="s">
        <v>57</v>
      </c>
      <c r="X541" s="35" t="s">
        <v>59</v>
      </c>
      <c r="Y541" s="35" t="s">
        <v>345</v>
      </c>
      <c r="Z541" s="35" t="s">
        <v>953</v>
      </c>
    </row>
    <row r="542" spans="1:26" ht="15" customHeight="1">
      <c r="A542" s="35" t="s">
        <v>1300</v>
      </c>
      <c r="B542" s="35" t="s">
        <v>3990</v>
      </c>
      <c r="C542" s="35" t="s">
        <v>5468</v>
      </c>
      <c r="D542" s="35">
        <f>IFERROR(IF($A542="HDC",IF(VLOOKUP($C542,hdc!$B$2:$F$1600,2,FALSE())="","",VLOOKUP($C542,hdc!$B$2:$F$1600,2,FALSE())),IF($A542="NAUTICS",IF(VLOOKUP($C542,nautics!$B$2:$F$1200,2,FALSE())="","",VLOOKUP($C542,nautics!$B$2:$F$1200,2,FALSE())),IF($A542="ST",IF(VLOOKUP($C542,st!$B$2:$F$400,2,FALSE())="","",VLOOKUP($C542,st!$B$2:$F$400,2,FALSE())),""))),"")</f>
        <v>1</v>
      </c>
      <c r="E542" s="35" t="str">
        <f>IFERROR(IF($A542="HDC",IF(VLOOKUP($C542,hdc!$B$2:$F$1600,3,FALSE())="","",VLOOKUP($C542,hdc!$B$2:$F$1600,3,FALSE())),IF($A542="NAUTICS",IF(VLOOKUP($C542,nautics!$B$2:$F$1200,3,FALSE())="","",VLOOKUP($C542,nautics!$B$2:$F$1200,3,FALSE())),IF($A542="ST",IF(VLOOKUP($C542,st!$B$2:$F$400,3,FALSE())="","",VLOOKUP($C542,st!$B$2:$F$400,3,FALSE())),""))),"")</f>
        <v/>
      </c>
      <c r="F542" s="35" t="str">
        <f>IFERROR(IF($A542="HDC",IF(VLOOKUP($C542,hdc!$B$2:$F$1600,4,FALSE())="","",VLOOKUP($C542,hdc!$B$2:$F$1600,4,FALSE())),IF($A542="NAUTICS",IF(VLOOKUP($C542,nautics!$B$2:$F$1200,4,FALSE())="","",VLOOKUP($C542,nautics!$B$2:$F$1200,4,FALSE())),IF($A542="ST",IF(VLOOKUP($C542,st!$B$2:$F$400,4,FALSE())="","",VLOOKUP($C542,st!$B$2:$F$400,4,FALSE())),""))),"")</f>
        <v/>
      </c>
      <c r="G542" s="35" t="str">
        <f>IFERROR(IF($A542="HDC",IF(VLOOKUP($C542,hdc!$B$2:$F$1600,5,FALSE())="","",VLOOKUP($C542,hdc!$B$2:$F$1600,5,FALSE())),IF($A542="NAUTICS",IF(VLOOKUP($C542,nautics!$B$2:$F$1200,5,FALSE())="","",VLOOKUP($C542,nautics!$B$2:$F$1200,5,FALSE())),IF($A542="ST",IF(VLOOKUP($C542,st!$B$2:$F$400,5,FALSE())="","",VLOOKUP($C542,st!$B$2:$F$400,5,FALSE())),""))),"")</f>
        <v/>
      </c>
      <c r="H542" s="35" t="s">
        <v>344</v>
      </c>
      <c r="I542" s="35" t="s">
        <v>582</v>
      </c>
      <c r="J542" s="35" t="s">
        <v>5471</v>
      </c>
      <c r="K542" s="35">
        <f t="shared" si="2"/>
        <v>21</v>
      </c>
      <c r="L542" s="35" t="s">
        <v>4018</v>
      </c>
      <c r="M542" s="35" t="s">
        <v>4019</v>
      </c>
      <c r="N542" s="35" t="s">
        <v>736</v>
      </c>
      <c r="O542" s="35" t="s">
        <v>738</v>
      </c>
      <c r="P542" s="35" t="s">
        <v>5473</v>
      </c>
      <c r="Q542" s="35" t="s">
        <v>5474</v>
      </c>
      <c r="R542" s="35" t="s">
        <v>2270</v>
      </c>
      <c r="S542" s="35" t="s">
        <v>2781</v>
      </c>
      <c r="T542" s="35" t="s">
        <v>2782</v>
      </c>
      <c r="U542" s="35" t="s">
        <v>5476</v>
      </c>
      <c r="W542" s="35" t="s">
        <v>57</v>
      </c>
      <c r="X542" s="35" t="s">
        <v>59</v>
      </c>
      <c r="Y542" s="35" t="s">
        <v>4021</v>
      </c>
      <c r="Z542" s="35" t="s">
        <v>5478</v>
      </c>
    </row>
    <row r="543" spans="1:26" ht="15" customHeight="1">
      <c r="A543" s="35" t="s">
        <v>1300</v>
      </c>
      <c r="B543" s="35" t="s">
        <v>3990</v>
      </c>
      <c r="C543" s="35" t="s">
        <v>5480</v>
      </c>
      <c r="D543" s="35">
        <f>IFERROR(IF($A543="HDC",IF(VLOOKUP($C543,hdc!$B$2:$F$1600,2,FALSE())="","",VLOOKUP($C543,hdc!$B$2:$F$1600,2,FALSE())),IF($A543="NAUTICS",IF(VLOOKUP($C543,nautics!$B$2:$F$1200,2,FALSE())="","",VLOOKUP($C543,nautics!$B$2:$F$1200,2,FALSE())),IF($A543="ST",IF(VLOOKUP($C543,st!$B$2:$F$400,2,FALSE())="","",VLOOKUP($C543,st!$B$2:$F$400,2,FALSE())),""))),"")</f>
        <v>1</v>
      </c>
      <c r="E543" s="35">
        <f>IFERROR(IF($A543="HDC",IF(VLOOKUP($C543,hdc!$B$2:$F$1600,3,FALSE())="","",VLOOKUP($C543,hdc!$B$2:$F$1600,3,FALSE())),IF($A543="NAUTICS",IF(VLOOKUP($C543,nautics!$B$2:$F$1200,3,FALSE())="","",VLOOKUP($C543,nautics!$B$2:$F$1200,3,FALSE())),IF($A543="ST",IF(VLOOKUP($C543,st!$B$2:$F$400,3,FALSE())="","",VLOOKUP($C543,st!$B$2:$F$400,3,FALSE())),""))),"")</f>
        <v>1</v>
      </c>
      <c r="F543" s="35">
        <f>IFERROR(IF($A543="HDC",IF(VLOOKUP($C543,hdc!$B$2:$F$1600,4,FALSE())="","",VLOOKUP($C543,hdc!$B$2:$F$1600,4,FALSE())),IF($A543="NAUTICS",IF(VLOOKUP($C543,nautics!$B$2:$F$1200,4,FALSE())="","",VLOOKUP($C543,nautics!$B$2:$F$1200,4,FALSE())),IF($A543="ST",IF(VLOOKUP($C543,st!$B$2:$F$400,4,FALSE())="","",VLOOKUP($C543,st!$B$2:$F$400,4,FALSE())),""))),"")</f>
        <v>1</v>
      </c>
      <c r="G543" s="35" t="str">
        <f>IFERROR(IF($A543="HDC",IF(VLOOKUP($C543,hdc!$B$2:$F$1600,5,FALSE())="","",VLOOKUP($C543,hdc!$B$2:$F$1600,5,FALSE())),IF($A543="NAUTICS",IF(VLOOKUP($C543,nautics!$B$2:$F$1200,5,FALSE())="","",VLOOKUP($C543,nautics!$B$2:$F$1200,5,FALSE())),IF($A543="ST",IF(VLOOKUP($C543,st!$B$2:$F$400,5,FALSE())="","",VLOOKUP($C543,st!$B$2:$F$400,5,FALSE())),""))),"")</f>
        <v/>
      </c>
      <c r="H543" s="35" t="s">
        <v>105</v>
      </c>
      <c r="I543" s="35" t="s">
        <v>31</v>
      </c>
      <c r="J543" s="35" t="s">
        <v>5481</v>
      </c>
      <c r="K543" s="35">
        <f t="shared" si="2"/>
        <v>42</v>
      </c>
      <c r="L543" s="35" t="s">
        <v>340</v>
      </c>
      <c r="M543" s="35" t="s">
        <v>341</v>
      </c>
      <c r="N543" s="35" t="s">
        <v>43</v>
      </c>
      <c r="O543" s="35" t="s">
        <v>45</v>
      </c>
      <c r="P543" s="35" t="s">
        <v>5483</v>
      </c>
      <c r="Q543" s="35" t="s">
        <v>5484</v>
      </c>
      <c r="R543" s="35" t="s">
        <v>152</v>
      </c>
      <c r="S543" s="35" t="s">
        <v>774</v>
      </c>
      <c r="T543" s="35" t="s">
        <v>775</v>
      </c>
      <c r="U543" s="35" t="s">
        <v>5304</v>
      </c>
      <c r="W543" s="35" t="s">
        <v>57</v>
      </c>
      <c r="X543" s="35" t="s">
        <v>59</v>
      </c>
      <c r="Y543" s="35" t="s">
        <v>345</v>
      </c>
      <c r="Z543" s="35" t="s">
        <v>5306</v>
      </c>
    </row>
    <row r="544" spans="1:26" ht="15" customHeight="1">
      <c r="A544" s="35" t="s">
        <v>1300</v>
      </c>
      <c r="B544" s="35" t="s">
        <v>3990</v>
      </c>
      <c r="C544" s="35" t="s">
        <v>5487</v>
      </c>
      <c r="D544" s="35">
        <f>IFERROR(IF($A544="HDC",IF(VLOOKUP($C544,hdc!$B$2:$F$1600,2,FALSE())="","",VLOOKUP($C544,hdc!$B$2:$F$1600,2,FALSE())),IF($A544="NAUTICS",IF(VLOOKUP($C544,nautics!$B$2:$F$1200,2,FALSE())="","",VLOOKUP($C544,nautics!$B$2:$F$1200,2,FALSE())),IF($A544="ST",IF(VLOOKUP($C544,st!$B$2:$F$400,2,FALSE())="","",VLOOKUP($C544,st!$B$2:$F$400,2,FALSE())),""))),"")</f>
        <v>1</v>
      </c>
      <c r="E544" s="35">
        <f>IFERROR(IF($A544="HDC",IF(VLOOKUP($C544,hdc!$B$2:$F$1600,3,FALSE())="","",VLOOKUP($C544,hdc!$B$2:$F$1600,3,FALSE())),IF($A544="NAUTICS",IF(VLOOKUP($C544,nautics!$B$2:$F$1200,3,FALSE())="","",VLOOKUP($C544,nautics!$B$2:$F$1200,3,FALSE())),IF($A544="ST",IF(VLOOKUP($C544,st!$B$2:$F$400,3,FALSE())="","",VLOOKUP($C544,st!$B$2:$F$400,3,FALSE())),""))),"")</f>
        <v>1</v>
      </c>
      <c r="F544" s="35">
        <f>IFERROR(IF($A544="HDC",IF(VLOOKUP($C544,hdc!$B$2:$F$1600,4,FALSE())="","",VLOOKUP($C544,hdc!$B$2:$F$1600,4,FALSE())),IF($A544="NAUTICS",IF(VLOOKUP($C544,nautics!$B$2:$F$1200,4,FALSE())="","",VLOOKUP($C544,nautics!$B$2:$F$1200,4,FALSE())),IF($A544="ST",IF(VLOOKUP($C544,st!$B$2:$F$400,4,FALSE())="","",VLOOKUP($C544,st!$B$2:$F$400,4,FALSE())),""))),"")</f>
        <v>1</v>
      </c>
      <c r="G544" s="35" t="str">
        <f>IFERROR(IF($A544="HDC",IF(VLOOKUP($C544,hdc!$B$2:$F$1600,5,FALSE())="","",VLOOKUP($C544,hdc!$B$2:$F$1600,5,FALSE())),IF($A544="NAUTICS",IF(VLOOKUP($C544,nautics!$B$2:$F$1200,5,FALSE())="","",VLOOKUP($C544,nautics!$B$2:$F$1200,5,FALSE())),IF($A544="ST",IF(VLOOKUP($C544,st!$B$2:$F$400,5,FALSE())="","",VLOOKUP($C544,st!$B$2:$F$400,5,FALSE())),""))),"")</f>
        <v/>
      </c>
      <c r="H544" s="35" t="s">
        <v>105</v>
      </c>
      <c r="I544" s="35" t="s">
        <v>31</v>
      </c>
      <c r="J544" s="35" t="s">
        <v>5488</v>
      </c>
      <c r="K544" s="35">
        <f t="shared" si="2"/>
        <v>55</v>
      </c>
      <c r="L544" s="35" t="s">
        <v>95</v>
      </c>
      <c r="M544" s="35" t="s">
        <v>96</v>
      </c>
      <c r="N544" s="35" t="s">
        <v>43</v>
      </c>
      <c r="O544" s="35" t="s">
        <v>45</v>
      </c>
      <c r="P544" s="35" t="s">
        <v>5490</v>
      </c>
      <c r="Q544" s="35" t="s">
        <v>5491</v>
      </c>
      <c r="R544" s="35" t="s">
        <v>2270</v>
      </c>
      <c r="S544" s="35" t="s">
        <v>1913</v>
      </c>
      <c r="T544" s="35" t="s">
        <v>1914</v>
      </c>
      <c r="U544" s="35" t="s">
        <v>5375</v>
      </c>
      <c r="W544" s="35" t="s">
        <v>57</v>
      </c>
      <c r="X544" s="35" t="s">
        <v>59</v>
      </c>
      <c r="Y544" s="35" t="s">
        <v>102</v>
      </c>
      <c r="Z544" s="35" t="s">
        <v>5376</v>
      </c>
    </row>
    <row r="545" spans="1:26" ht="15" customHeight="1">
      <c r="A545" s="35" t="s">
        <v>1300</v>
      </c>
      <c r="B545" s="35" t="s">
        <v>3990</v>
      </c>
      <c r="C545" s="35" t="s">
        <v>5494</v>
      </c>
      <c r="D545" s="35">
        <f>IFERROR(IF($A545="HDC",IF(VLOOKUP($C545,hdc!$B$2:$F$1600,2,FALSE())="","",VLOOKUP($C545,hdc!$B$2:$F$1600,2,FALSE())),IF($A545="NAUTICS",IF(VLOOKUP($C545,nautics!$B$2:$F$1200,2,FALSE())="","",VLOOKUP($C545,nautics!$B$2:$F$1200,2,FALSE())),IF($A545="ST",IF(VLOOKUP($C545,st!$B$2:$F$400,2,FALSE())="","",VLOOKUP($C545,st!$B$2:$F$400,2,FALSE())),""))),"")</f>
        <v>1</v>
      </c>
      <c r="E545" s="35">
        <f>IFERROR(IF($A545="HDC",IF(VLOOKUP($C545,hdc!$B$2:$F$1600,3,FALSE())="","",VLOOKUP($C545,hdc!$B$2:$F$1600,3,FALSE())),IF($A545="NAUTICS",IF(VLOOKUP($C545,nautics!$B$2:$F$1200,3,FALSE())="","",VLOOKUP($C545,nautics!$B$2:$F$1200,3,FALSE())),IF($A545="ST",IF(VLOOKUP($C545,st!$B$2:$F$400,3,FALSE())="","",VLOOKUP($C545,st!$B$2:$F$400,3,FALSE())),""))),"")</f>
        <v>1</v>
      </c>
      <c r="F545" s="35">
        <f>IFERROR(IF($A545="HDC",IF(VLOOKUP($C545,hdc!$B$2:$F$1600,4,FALSE())="","",VLOOKUP($C545,hdc!$B$2:$F$1600,4,FALSE())),IF($A545="NAUTICS",IF(VLOOKUP($C545,nautics!$B$2:$F$1200,4,FALSE())="","",VLOOKUP($C545,nautics!$B$2:$F$1200,4,FALSE())),IF($A545="ST",IF(VLOOKUP($C545,st!$B$2:$F$400,4,FALSE())="","",VLOOKUP($C545,st!$B$2:$F$400,4,FALSE())),""))),"")</f>
        <v>1</v>
      </c>
      <c r="G545" s="35" t="str">
        <f>IFERROR(IF($A545="HDC",IF(VLOOKUP($C545,hdc!$B$2:$F$1600,5,FALSE())="","",VLOOKUP($C545,hdc!$B$2:$F$1600,5,FALSE())),IF($A545="NAUTICS",IF(VLOOKUP($C545,nautics!$B$2:$F$1200,5,FALSE())="","",VLOOKUP($C545,nautics!$B$2:$F$1200,5,FALSE())),IF($A545="ST",IF(VLOOKUP($C545,st!$B$2:$F$400,5,FALSE())="","",VLOOKUP($C545,st!$B$2:$F$400,5,FALSE())),""))),"")</f>
        <v/>
      </c>
      <c r="H545" s="35" t="s">
        <v>105</v>
      </c>
      <c r="I545" s="35" t="s">
        <v>31</v>
      </c>
      <c r="J545" s="35" t="s">
        <v>5495</v>
      </c>
      <c r="K545" s="35">
        <f t="shared" si="2"/>
        <v>75</v>
      </c>
      <c r="L545" s="35" t="s">
        <v>95</v>
      </c>
      <c r="M545" s="35" t="s">
        <v>96</v>
      </c>
      <c r="N545" s="35" t="s">
        <v>43</v>
      </c>
      <c r="O545" s="35" t="s">
        <v>45</v>
      </c>
      <c r="P545" s="35" t="s">
        <v>5497</v>
      </c>
      <c r="Q545" s="35" t="s">
        <v>5498</v>
      </c>
      <c r="R545" s="35" t="s">
        <v>978</v>
      </c>
      <c r="S545" s="35" t="s">
        <v>736</v>
      </c>
      <c r="T545" s="35" t="s">
        <v>738</v>
      </c>
      <c r="U545" s="35" t="s">
        <v>5500</v>
      </c>
      <c r="W545" s="35" t="s">
        <v>57</v>
      </c>
      <c r="X545" s="35" t="s">
        <v>59</v>
      </c>
      <c r="Y545" s="35" t="s">
        <v>102</v>
      </c>
      <c r="Z545" s="35" t="s">
        <v>5410</v>
      </c>
    </row>
    <row r="546" spans="1:26" ht="15" customHeight="1">
      <c r="A546" s="35" t="s">
        <v>1300</v>
      </c>
      <c r="B546" s="35" t="s">
        <v>3990</v>
      </c>
      <c r="C546" s="35" t="s">
        <v>5502</v>
      </c>
      <c r="D546" s="35">
        <f>IFERROR(IF($A546="HDC",IF(VLOOKUP($C546,hdc!$B$2:$F$1600,2,FALSE())="","",VLOOKUP($C546,hdc!$B$2:$F$1600,2,FALSE())),IF($A546="NAUTICS",IF(VLOOKUP($C546,nautics!$B$2:$F$1200,2,FALSE())="","",VLOOKUP($C546,nautics!$B$2:$F$1200,2,FALSE())),IF($A546="ST",IF(VLOOKUP($C546,st!$B$2:$F$400,2,FALSE())="","",VLOOKUP($C546,st!$B$2:$F$400,2,FALSE())),""))),"")</f>
        <v>1</v>
      </c>
      <c r="E546" s="35">
        <f>IFERROR(IF($A546="HDC",IF(VLOOKUP($C546,hdc!$B$2:$F$1600,3,FALSE())="","",VLOOKUP($C546,hdc!$B$2:$F$1600,3,FALSE())),IF($A546="NAUTICS",IF(VLOOKUP($C546,nautics!$B$2:$F$1200,3,FALSE())="","",VLOOKUP($C546,nautics!$B$2:$F$1200,3,FALSE())),IF($A546="ST",IF(VLOOKUP($C546,st!$B$2:$F$400,3,FALSE())="","",VLOOKUP($C546,st!$B$2:$F$400,3,FALSE())),""))),"")</f>
        <v>1</v>
      </c>
      <c r="F546" s="35" t="str">
        <f>IFERROR(IF($A546="HDC",IF(VLOOKUP($C546,hdc!$B$2:$F$1600,4,FALSE())="","",VLOOKUP($C546,hdc!$B$2:$F$1600,4,FALSE())),IF($A546="NAUTICS",IF(VLOOKUP($C546,nautics!$B$2:$F$1200,4,FALSE())="","",VLOOKUP($C546,nautics!$B$2:$F$1200,4,FALSE())),IF($A546="ST",IF(VLOOKUP($C546,st!$B$2:$F$400,4,FALSE())="","",VLOOKUP($C546,st!$B$2:$F$400,4,FALSE())),""))),"")</f>
        <v/>
      </c>
      <c r="G546" s="35" t="str">
        <f>IFERROR(IF($A546="HDC",IF(VLOOKUP($C546,hdc!$B$2:$F$1600,5,FALSE())="","",VLOOKUP($C546,hdc!$B$2:$F$1600,5,FALSE())),IF($A546="NAUTICS",IF(VLOOKUP($C546,nautics!$B$2:$F$1200,5,FALSE())="","",VLOOKUP($C546,nautics!$B$2:$F$1200,5,FALSE())),IF($A546="ST",IF(VLOOKUP($C546,st!$B$2:$F$400,5,FALSE())="","",VLOOKUP($C546,st!$B$2:$F$400,5,FALSE())),""))),"")</f>
        <v/>
      </c>
      <c r="H546" s="35" t="s">
        <v>148</v>
      </c>
      <c r="I546" s="35" t="s">
        <v>31</v>
      </c>
      <c r="J546" s="35" t="s">
        <v>5503</v>
      </c>
      <c r="K546" s="35">
        <f t="shared" si="2"/>
        <v>19</v>
      </c>
      <c r="L546" s="35" t="s">
        <v>947</v>
      </c>
      <c r="M546" s="35" t="s">
        <v>948</v>
      </c>
      <c r="N546" s="35" t="s">
        <v>369</v>
      </c>
      <c r="O546" s="35" t="s">
        <v>370</v>
      </c>
      <c r="P546" s="35" t="s">
        <v>5505</v>
      </c>
      <c r="Q546" s="35" t="s">
        <v>5506</v>
      </c>
      <c r="R546" s="35" t="s">
        <v>4061</v>
      </c>
      <c r="S546" s="35" t="s">
        <v>2078</v>
      </c>
      <c r="T546" s="35" t="s">
        <v>1997</v>
      </c>
      <c r="U546" s="35" t="s">
        <v>5507</v>
      </c>
      <c r="W546" s="35" t="s">
        <v>57</v>
      </c>
      <c r="X546" s="35" t="s">
        <v>5285</v>
      </c>
      <c r="Y546" s="35" t="s">
        <v>953</v>
      </c>
      <c r="Z546" s="35" t="s">
        <v>5510</v>
      </c>
    </row>
    <row r="547" spans="1:26" ht="15" customHeight="1">
      <c r="A547" s="35" t="s">
        <v>1300</v>
      </c>
      <c r="B547" s="35" t="s">
        <v>3990</v>
      </c>
      <c r="C547" s="35" t="s">
        <v>5511</v>
      </c>
      <c r="D547" s="35">
        <f>IFERROR(IF($A547="HDC",IF(VLOOKUP($C547,hdc!$B$2:$F$1600,2,FALSE())="","",VLOOKUP($C547,hdc!$B$2:$F$1600,2,FALSE())),IF($A547="NAUTICS",IF(VLOOKUP($C547,nautics!$B$2:$F$1200,2,FALSE())="","",VLOOKUP($C547,nautics!$B$2:$F$1200,2,FALSE())),IF($A547="ST",IF(VLOOKUP($C547,st!$B$2:$F$400,2,FALSE())="","",VLOOKUP($C547,st!$B$2:$F$400,2,FALSE())),""))),"")</f>
        <v>1</v>
      </c>
      <c r="E547" s="35">
        <f>IFERROR(IF($A547="HDC",IF(VLOOKUP($C547,hdc!$B$2:$F$1600,3,FALSE())="","",VLOOKUP($C547,hdc!$B$2:$F$1600,3,FALSE())),IF($A547="NAUTICS",IF(VLOOKUP($C547,nautics!$B$2:$F$1200,3,FALSE())="","",VLOOKUP($C547,nautics!$B$2:$F$1200,3,FALSE())),IF($A547="ST",IF(VLOOKUP($C547,st!$B$2:$F$400,3,FALSE())="","",VLOOKUP($C547,st!$B$2:$F$400,3,FALSE())),""))),"")</f>
        <v>1</v>
      </c>
      <c r="F547" s="35" t="str">
        <f>IFERROR(IF($A547="HDC",IF(VLOOKUP($C547,hdc!$B$2:$F$1600,4,FALSE())="","",VLOOKUP($C547,hdc!$B$2:$F$1600,4,FALSE())),IF($A547="NAUTICS",IF(VLOOKUP($C547,nautics!$B$2:$F$1200,4,FALSE())="","",VLOOKUP($C547,nautics!$B$2:$F$1200,4,FALSE())),IF($A547="ST",IF(VLOOKUP($C547,st!$B$2:$F$400,4,FALSE())="","",VLOOKUP($C547,st!$B$2:$F$400,4,FALSE())),""))),"")</f>
        <v/>
      </c>
      <c r="G547" s="35" t="str">
        <f>IFERROR(IF($A547="HDC",IF(VLOOKUP($C547,hdc!$B$2:$F$1600,5,FALSE())="","",VLOOKUP($C547,hdc!$B$2:$F$1600,5,FALSE())),IF($A547="NAUTICS",IF(VLOOKUP($C547,nautics!$B$2:$F$1200,5,FALSE())="","",VLOOKUP($C547,nautics!$B$2:$F$1200,5,FALSE())),IF($A547="ST",IF(VLOOKUP($C547,st!$B$2:$F$400,5,FALSE())="","",VLOOKUP($C547,st!$B$2:$F$400,5,FALSE())),""))),"")</f>
        <v/>
      </c>
      <c r="H547" s="35" t="s">
        <v>148</v>
      </c>
      <c r="I547" s="35" t="s">
        <v>31</v>
      </c>
      <c r="J547" s="35" t="s">
        <v>232</v>
      </c>
      <c r="K547" s="35">
        <f t="shared" si="2"/>
        <v>10</v>
      </c>
      <c r="L547" s="35" t="s">
        <v>5513</v>
      </c>
      <c r="M547" s="35" t="s">
        <v>5514</v>
      </c>
      <c r="N547" s="35" t="s">
        <v>369</v>
      </c>
      <c r="O547" s="35" t="s">
        <v>370</v>
      </c>
      <c r="P547" s="35" t="s">
        <v>947</v>
      </c>
      <c r="Q547" s="35" t="s">
        <v>948</v>
      </c>
      <c r="R547" s="35" t="s">
        <v>247</v>
      </c>
      <c r="S547" s="35" t="s">
        <v>369</v>
      </c>
      <c r="T547" s="35" t="s">
        <v>370</v>
      </c>
      <c r="U547" s="35" t="s">
        <v>89</v>
      </c>
      <c r="W547" s="35" t="s">
        <v>78</v>
      </c>
      <c r="X547" s="35" t="s">
        <v>59</v>
      </c>
      <c r="Y547" s="35" t="s">
        <v>89</v>
      </c>
      <c r="Z547" s="35" t="s">
        <v>89</v>
      </c>
    </row>
    <row r="548" spans="1:26" ht="15" customHeight="1">
      <c r="A548" s="35" t="s">
        <v>1300</v>
      </c>
      <c r="B548" s="35" t="s">
        <v>3990</v>
      </c>
      <c r="C548" s="35" t="s">
        <v>5516</v>
      </c>
      <c r="D548" s="35">
        <f>IFERROR(IF($A548="HDC",IF(VLOOKUP($C548,hdc!$B$2:$F$1600,2,FALSE())="","",VLOOKUP($C548,hdc!$B$2:$F$1600,2,FALSE())),IF($A548="NAUTICS",IF(VLOOKUP($C548,nautics!$B$2:$F$1200,2,FALSE())="","",VLOOKUP($C548,nautics!$B$2:$F$1200,2,FALSE())),IF($A548="ST",IF(VLOOKUP($C548,st!$B$2:$F$400,2,FALSE())="","",VLOOKUP($C548,st!$B$2:$F$400,2,FALSE())),""))),"")</f>
        <v>1</v>
      </c>
      <c r="E548" s="35">
        <f>IFERROR(IF($A548="HDC",IF(VLOOKUP($C548,hdc!$B$2:$F$1600,3,FALSE())="","",VLOOKUP($C548,hdc!$B$2:$F$1600,3,FALSE())),IF($A548="NAUTICS",IF(VLOOKUP($C548,nautics!$B$2:$F$1200,3,FALSE())="","",VLOOKUP($C548,nautics!$B$2:$F$1200,3,FALSE())),IF($A548="ST",IF(VLOOKUP($C548,st!$B$2:$F$400,3,FALSE())="","",VLOOKUP($C548,st!$B$2:$F$400,3,FALSE())),""))),"")</f>
        <v>1</v>
      </c>
      <c r="F548" s="35" t="str">
        <f>IFERROR(IF($A548="HDC",IF(VLOOKUP($C548,hdc!$B$2:$F$1600,4,FALSE())="","",VLOOKUP($C548,hdc!$B$2:$F$1600,4,FALSE())),IF($A548="NAUTICS",IF(VLOOKUP($C548,nautics!$B$2:$F$1200,4,FALSE())="","",VLOOKUP($C548,nautics!$B$2:$F$1200,4,FALSE())),IF($A548="ST",IF(VLOOKUP($C548,st!$B$2:$F$400,4,FALSE())="","",VLOOKUP($C548,st!$B$2:$F$400,4,FALSE())),""))),"")</f>
        <v/>
      </c>
      <c r="G548" s="35" t="str">
        <f>IFERROR(IF($A548="HDC",IF(VLOOKUP($C548,hdc!$B$2:$F$1600,5,FALSE())="","",VLOOKUP($C548,hdc!$B$2:$F$1600,5,FALSE())),IF($A548="NAUTICS",IF(VLOOKUP($C548,nautics!$B$2:$F$1200,5,FALSE())="","",VLOOKUP($C548,nautics!$B$2:$F$1200,5,FALSE())),IF($A548="ST",IF(VLOOKUP($C548,st!$B$2:$F$400,5,FALSE())="","",VLOOKUP($C548,st!$B$2:$F$400,5,FALSE())),""))),"")</f>
        <v/>
      </c>
      <c r="H548" s="35" t="s">
        <v>344</v>
      </c>
      <c r="I548" s="35" t="s">
        <v>34</v>
      </c>
      <c r="J548" s="35" t="s">
        <v>4095</v>
      </c>
      <c r="K548" s="35">
        <f t="shared" si="2"/>
        <v>60</v>
      </c>
      <c r="L548" s="35" t="s">
        <v>947</v>
      </c>
      <c r="M548" s="35" t="s">
        <v>948</v>
      </c>
      <c r="N548" s="35" t="s">
        <v>369</v>
      </c>
      <c r="O548" s="35" t="s">
        <v>370</v>
      </c>
      <c r="P548" s="35" t="s">
        <v>4125</v>
      </c>
      <c r="Q548" s="35" t="s">
        <v>4126</v>
      </c>
      <c r="R548" s="35" t="s">
        <v>485</v>
      </c>
      <c r="S548" s="35" t="s">
        <v>46</v>
      </c>
      <c r="T548" s="35" t="s">
        <v>49</v>
      </c>
      <c r="U548" s="35" t="s">
        <v>4100</v>
      </c>
      <c r="W548" s="35" t="s">
        <v>57</v>
      </c>
      <c r="X548" s="35" t="s">
        <v>4129</v>
      </c>
      <c r="Y548" s="35" t="s">
        <v>953</v>
      </c>
      <c r="Z548" s="35" t="s">
        <v>4101</v>
      </c>
    </row>
    <row r="549" spans="1:26" ht="15" customHeight="1">
      <c r="A549" s="35" t="s">
        <v>1300</v>
      </c>
      <c r="B549" s="35" t="s">
        <v>3990</v>
      </c>
      <c r="C549" s="35" t="s">
        <v>5521</v>
      </c>
      <c r="D549" s="35">
        <f>IFERROR(IF($A549="HDC",IF(VLOOKUP($C549,hdc!$B$2:$F$1600,2,FALSE())="","",VLOOKUP($C549,hdc!$B$2:$F$1600,2,FALSE())),IF($A549="NAUTICS",IF(VLOOKUP($C549,nautics!$B$2:$F$1200,2,FALSE())="","",VLOOKUP($C549,nautics!$B$2:$F$1200,2,FALSE())),IF($A549="ST",IF(VLOOKUP($C549,st!$B$2:$F$400,2,FALSE())="","",VLOOKUP($C549,st!$B$2:$F$400,2,FALSE())),""))),"")</f>
        <v>1</v>
      </c>
      <c r="E549" s="35" t="str">
        <f>IFERROR(IF($A549="HDC",IF(VLOOKUP($C549,hdc!$B$2:$F$1600,3,FALSE())="","",VLOOKUP($C549,hdc!$B$2:$F$1600,3,FALSE())),IF($A549="NAUTICS",IF(VLOOKUP($C549,nautics!$B$2:$F$1200,3,FALSE())="","",VLOOKUP($C549,nautics!$B$2:$F$1200,3,FALSE())),IF($A549="ST",IF(VLOOKUP($C549,st!$B$2:$F$400,3,FALSE())="","",VLOOKUP($C549,st!$B$2:$F$400,3,FALSE())),""))),"")</f>
        <v/>
      </c>
      <c r="F549" s="35" t="str">
        <f>IFERROR(IF($A549="HDC",IF(VLOOKUP($C549,hdc!$B$2:$F$1600,4,FALSE())="","",VLOOKUP($C549,hdc!$B$2:$F$1600,4,FALSE())),IF($A549="NAUTICS",IF(VLOOKUP($C549,nautics!$B$2:$F$1200,4,FALSE())="","",VLOOKUP($C549,nautics!$B$2:$F$1200,4,FALSE())),IF($A549="ST",IF(VLOOKUP($C549,st!$B$2:$F$400,4,FALSE())="","",VLOOKUP($C549,st!$B$2:$F$400,4,FALSE())),""))),"")</f>
        <v/>
      </c>
      <c r="G549" s="35" t="str">
        <f>IFERROR(IF($A549="HDC",IF(VLOOKUP($C549,hdc!$B$2:$F$1600,5,FALSE())="","",VLOOKUP($C549,hdc!$B$2:$F$1600,5,FALSE())),IF($A549="NAUTICS",IF(VLOOKUP($C549,nautics!$B$2:$F$1200,5,FALSE())="","",VLOOKUP($C549,nautics!$B$2:$F$1200,5,FALSE())),IF($A549="ST",IF(VLOOKUP($C549,st!$B$2:$F$400,5,FALSE())="","",VLOOKUP($C549,st!$B$2:$F$400,5,FALSE())),""))),"")</f>
        <v/>
      </c>
      <c r="H549" s="35" t="s">
        <v>344</v>
      </c>
      <c r="I549" s="35" t="s">
        <v>582</v>
      </c>
      <c r="J549" s="35" t="s">
        <v>232</v>
      </c>
      <c r="K549" s="35">
        <f t="shared" si="2"/>
        <v>10</v>
      </c>
      <c r="L549" s="35" t="s">
        <v>4080</v>
      </c>
      <c r="M549" s="35" t="s">
        <v>4081</v>
      </c>
      <c r="N549" s="35" t="s">
        <v>1677</v>
      </c>
      <c r="O549" s="35" t="s">
        <v>1679</v>
      </c>
      <c r="P549" s="35" t="s">
        <v>5524</v>
      </c>
      <c r="Q549" s="35" t="s">
        <v>5525</v>
      </c>
      <c r="R549" s="35" t="s">
        <v>247</v>
      </c>
      <c r="S549" s="35" t="s">
        <v>1677</v>
      </c>
      <c r="T549" s="35" t="s">
        <v>1679</v>
      </c>
      <c r="U549" s="35" t="s">
        <v>89</v>
      </c>
      <c r="W549" s="35" t="s">
        <v>78</v>
      </c>
      <c r="X549" s="35" t="s">
        <v>59</v>
      </c>
      <c r="Y549" s="35" t="s">
        <v>89</v>
      </c>
      <c r="Z549" s="35" t="s">
        <v>89</v>
      </c>
    </row>
    <row r="550" spans="1:26" ht="15" customHeight="1">
      <c r="A550" s="35" t="s">
        <v>1300</v>
      </c>
      <c r="B550" s="35" t="s">
        <v>3990</v>
      </c>
      <c r="C550" s="35" t="s">
        <v>5526</v>
      </c>
      <c r="D550" s="35">
        <f>IFERROR(IF($A550="HDC",IF(VLOOKUP($C550,hdc!$B$2:$F$1600,2,FALSE())="","",VLOOKUP($C550,hdc!$B$2:$F$1600,2,FALSE())),IF($A550="NAUTICS",IF(VLOOKUP($C550,nautics!$B$2:$F$1200,2,FALSE())="","",VLOOKUP($C550,nautics!$B$2:$F$1200,2,FALSE())),IF($A550="ST",IF(VLOOKUP($C550,st!$B$2:$F$400,2,FALSE())="","",VLOOKUP($C550,st!$B$2:$F$400,2,FALSE())),""))),"")</f>
        <v>1</v>
      </c>
      <c r="E550" s="35">
        <f>IFERROR(IF($A550="HDC",IF(VLOOKUP($C550,hdc!$B$2:$F$1600,3,FALSE())="","",VLOOKUP($C550,hdc!$B$2:$F$1600,3,FALSE())),IF($A550="NAUTICS",IF(VLOOKUP($C550,nautics!$B$2:$F$1200,3,FALSE())="","",VLOOKUP($C550,nautics!$B$2:$F$1200,3,FALSE())),IF($A550="ST",IF(VLOOKUP($C550,st!$B$2:$F$400,3,FALSE())="","",VLOOKUP($C550,st!$B$2:$F$400,3,FALSE())),""))),"")</f>
        <v>1</v>
      </c>
      <c r="F550" s="35">
        <f>IFERROR(IF($A550="HDC",IF(VLOOKUP($C550,hdc!$B$2:$F$1600,4,FALSE())="","",VLOOKUP($C550,hdc!$B$2:$F$1600,4,FALSE())),IF($A550="NAUTICS",IF(VLOOKUP($C550,nautics!$B$2:$F$1200,4,FALSE())="","",VLOOKUP($C550,nautics!$B$2:$F$1200,4,FALSE())),IF($A550="ST",IF(VLOOKUP($C550,st!$B$2:$F$400,4,FALSE())="","",VLOOKUP($C550,st!$B$2:$F$400,4,FALSE())),""))),"")</f>
        <v>1</v>
      </c>
      <c r="G550" s="35" t="str">
        <f>IFERROR(IF($A550="HDC",IF(VLOOKUP($C550,hdc!$B$2:$F$1600,5,FALSE())="","",VLOOKUP($C550,hdc!$B$2:$F$1600,5,FALSE())),IF($A550="NAUTICS",IF(VLOOKUP($C550,nautics!$B$2:$F$1200,5,FALSE())="","",VLOOKUP($C550,nautics!$B$2:$F$1200,5,FALSE())),IF($A550="ST",IF(VLOOKUP($C550,st!$B$2:$F$400,5,FALSE())="","",VLOOKUP($C550,st!$B$2:$F$400,5,FALSE())),""))),"")</f>
        <v/>
      </c>
      <c r="H550" s="35" t="s">
        <v>148</v>
      </c>
      <c r="I550" s="35" t="s">
        <v>31</v>
      </c>
      <c r="J550" s="35" t="s">
        <v>944</v>
      </c>
      <c r="K550" s="35">
        <f t="shared" si="2"/>
        <v>35</v>
      </c>
      <c r="L550" s="35" t="s">
        <v>95</v>
      </c>
      <c r="M550" s="35" t="s">
        <v>96</v>
      </c>
      <c r="N550" s="35" t="s">
        <v>43</v>
      </c>
      <c r="O550" s="35" t="s">
        <v>45</v>
      </c>
      <c r="P550" s="35" t="s">
        <v>947</v>
      </c>
      <c r="Q550" s="35" t="s">
        <v>948</v>
      </c>
      <c r="R550" s="35" t="s">
        <v>2270</v>
      </c>
      <c r="S550" s="35" t="s">
        <v>369</v>
      </c>
      <c r="T550" s="35" t="s">
        <v>370</v>
      </c>
      <c r="U550" s="35" t="s">
        <v>950</v>
      </c>
      <c r="W550" s="35" t="s">
        <v>57</v>
      </c>
      <c r="X550" s="35" t="s">
        <v>203</v>
      </c>
      <c r="Y550" s="35" t="s">
        <v>102</v>
      </c>
      <c r="Z550" s="35" t="s">
        <v>953</v>
      </c>
    </row>
    <row r="551" spans="1:26" ht="15" customHeight="1">
      <c r="A551" s="35" t="s">
        <v>1300</v>
      </c>
      <c r="B551" s="35" t="s">
        <v>3990</v>
      </c>
      <c r="C551" s="35" t="s">
        <v>5530</v>
      </c>
      <c r="D551" s="35">
        <f>IFERROR(IF($A551="HDC",IF(VLOOKUP($C551,hdc!$B$2:$F$1600,2,FALSE())="","",VLOOKUP($C551,hdc!$B$2:$F$1600,2,FALSE())),IF($A551="NAUTICS",IF(VLOOKUP($C551,nautics!$B$2:$F$1200,2,FALSE())="","",VLOOKUP($C551,nautics!$B$2:$F$1200,2,FALSE())),IF($A551="ST",IF(VLOOKUP($C551,st!$B$2:$F$400,2,FALSE())="","",VLOOKUP($C551,st!$B$2:$F$400,2,FALSE())),""))),"")</f>
        <v>1</v>
      </c>
      <c r="E551" s="35">
        <f>IFERROR(IF($A551="HDC",IF(VLOOKUP($C551,hdc!$B$2:$F$1600,3,FALSE())="","",VLOOKUP($C551,hdc!$B$2:$F$1600,3,FALSE())),IF($A551="NAUTICS",IF(VLOOKUP($C551,nautics!$B$2:$F$1200,3,FALSE())="","",VLOOKUP($C551,nautics!$B$2:$F$1200,3,FALSE())),IF($A551="ST",IF(VLOOKUP($C551,st!$B$2:$F$400,3,FALSE())="","",VLOOKUP($C551,st!$B$2:$F$400,3,FALSE())),""))),"")</f>
        <v>1</v>
      </c>
      <c r="F551" s="35" t="str">
        <f>IFERROR(IF($A551="HDC",IF(VLOOKUP($C551,hdc!$B$2:$F$1600,4,FALSE())="","",VLOOKUP($C551,hdc!$B$2:$F$1600,4,FALSE())),IF($A551="NAUTICS",IF(VLOOKUP($C551,nautics!$B$2:$F$1200,4,FALSE())="","",VLOOKUP($C551,nautics!$B$2:$F$1200,4,FALSE())),IF($A551="ST",IF(VLOOKUP($C551,st!$B$2:$F$400,4,FALSE())="","",VLOOKUP($C551,st!$B$2:$F$400,4,FALSE())),""))),"")</f>
        <v/>
      </c>
      <c r="G551" s="35" t="str">
        <f>IFERROR(IF($A551="HDC",IF(VLOOKUP($C551,hdc!$B$2:$F$1600,5,FALSE())="","",VLOOKUP($C551,hdc!$B$2:$F$1600,5,FALSE())),IF($A551="NAUTICS",IF(VLOOKUP($C551,nautics!$B$2:$F$1200,5,FALSE())="","",VLOOKUP($C551,nautics!$B$2:$F$1200,5,FALSE())),IF($A551="ST",IF(VLOOKUP($C551,st!$B$2:$F$400,5,FALSE())="","",VLOOKUP($C551,st!$B$2:$F$400,5,FALSE())),""))),"")</f>
        <v/>
      </c>
      <c r="H551" s="35" t="s">
        <v>344</v>
      </c>
      <c r="I551" s="35" t="s">
        <v>34</v>
      </c>
      <c r="J551" s="35" t="s">
        <v>4095</v>
      </c>
      <c r="K551" s="35">
        <f t="shared" si="2"/>
        <v>60</v>
      </c>
      <c r="L551" s="35" t="s">
        <v>5531</v>
      </c>
      <c r="M551" s="35" t="s">
        <v>5533</v>
      </c>
      <c r="N551" s="35" t="s">
        <v>46</v>
      </c>
      <c r="O551" s="35" t="s">
        <v>49</v>
      </c>
      <c r="P551" s="35" t="s">
        <v>947</v>
      </c>
      <c r="Q551" s="35" t="s">
        <v>948</v>
      </c>
      <c r="R551" s="35" t="s">
        <v>2270</v>
      </c>
      <c r="S551" s="35" t="s">
        <v>369</v>
      </c>
      <c r="T551" s="35" t="s">
        <v>370</v>
      </c>
      <c r="U551" s="35" t="s">
        <v>4100</v>
      </c>
      <c r="W551" s="35" t="s">
        <v>57</v>
      </c>
      <c r="X551" s="35" t="s">
        <v>203</v>
      </c>
      <c r="Y551" s="35" t="s">
        <v>4101</v>
      </c>
      <c r="Z551" s="35" t="s">
        <v>953</v>
      </c>
    </row>
    <row r="552" spans="1:26" ht="15" customHeight="1">
      <c r="A552" s="35" t="s">
        <v>1300</v>
      </c>
      <c r="B552" s="35" t="s">
        <v>3990</v>
      </c>
      <c r="C552" s="35" t="s">
        <v>5536</v>
      </c>
      <c r="D552" s="35">
        <f>IFERROR(IF($A552="HDC",IF(VLOOKUP($C552,hdc!$B$2:$F$1600,2,FALSE())="","",VLOOKUP($C552,hdc!$B$2:$F$1600,2,FALSE())),IF($A552="NAUTICS",IF(VLOOKUP($C552,nautics!$B$2:$F$1200,2,FALSE())="","",VLOOKUP($C552,nautics!$B$2:$F$1200,2,FALSE())),IF($A552="ST",IF(VLOOKUP($C552,st!$B$2:$F$400,2,FALSE())="","",VLOOKUP($C552,st!$B$2:$F$400,2,FALSE())),""))),"")</f>
        <v>1</v>
      </c>
      <c r="E552" s="35">
        <f>IFERROR(IF($A552="HDC",IF(VLOOKUP($C552,hdc!$B$2:$F$1600,3,FALSE())="","",VLOOKUP($C552,hdc!$B$2:$F$1600,3,FALSE())),IF($A552="NAUTICS",IF(VLOOKUP($C552,nautics!$B$2:$F$1200,3,FALSE())="","",VLOOKUP($C552,nautics!$B$2:$F$1200,3,FALSE())),IF($A552="ST",IF(VLOOKUP($C552,st!$B$2:$F$400,3,FALSE())="","",VLOOKUP($C552,st!$B$2:$F$400,3,FALSE())),""))),"")</f>
        <v>1</v>
      </c>
      <c r="F552" s="35">
        <f>IFERROR(IF($A552="HDC",IF(VLOOKUP($C552,hdc!$B$2:$F$1600,4,FALSE())="","",VLOOKUP($C552,hdc!$B$2:$F$1600,4,FALSE())),IF($A552="NAUTICS",IF(VLOOKUP($C552,nautics!$B$2:$F$1200,4,FALSE())="","",VLOOKUP($C552,nautics!$B$2:$F$1200,4,FALSE())),IF($A552="ST",IF(VLOOKUP($C552,st!$B$2:$F$400,4,FALSE())="","",VLOOKUP($C552,st!$B$2:$F$400,4,FALSE())),""))),"")</f>
        <v>1</v>
      </c>
      <c r="G552" s="35" t="str">
        <f>IFERROR(IF($A552="HDC",IF(VLOOKUP($C552,hdc!$B$2:$F$1600,5,FALSE())="","",VLOOKUP($C552,hdc!$B$2:$F$1600,5,FALSE())),IF($A552="NAUTICS",IF(VLOOKUP($C552,nautics!$B$2:$F$1200,5,FALSE())="","",VLOOKUP($C552,nautics!$B$2:$F$1200,5,FALSE())),IF($A552="ST",IF(VLOOKUP($C552,st!$B$2:$F$400,5,FALSE())="","",VLOOKUP($C552,st!$B$2:$F$400,5,FALSE())),""))),"")</f>
        <v/>
      </c>
      <c r="H552" s="35" t="s">
        <v>1080</v>
      </c>
      <c r="I552" s="35" t="s">
        <v>31</v>
      </c>
      <c r="J552" s="35" t="s">
        <v>5537</v>
      </c>
      <c r="K552" s="35">
        <f t="shared" si="2"/>
        <v>38</v>
      </c>
      <c r="L552" s="35" t="s">
        <v>95</v>
      </c>
      <c r="M552" s="35" t="s">
        <v>96</v>
      </c>
      <c r="N552" s="35" t="s">
        <v>43</v>
      </c>
      <c r="O552" s="35" t="s">
        <v>45</v>
      </c>
      <c r="P552" s="35" t="s">
        <v>5539</v>
      </c>
      <c r="Q552" s="35" t="s">
        <v>5541</v>
      </c>
      <c r="R552" s="35" t="s">
        <v>1071</v>
      </c>
      <c r="S552" s="35" t="s">
        <v>671</v>
      </c>
      <c r="T552" s="35" t="s">
        <v>672</v>
      </c>
      <c r="U552" s="35" t="s">
        <v>5544</v>
      </c>
      <c r="W552" s="35" t="s">
        <v>57</v>
      </c>
      <c r="X552" s="35" t="s">
        <v>1254</v>
      </c>
      <c r="Y552" s="35" t="s">
        <v>102</v>
      </c>
      <c r="Z552" s="35" t="s">
        <v>676</v>
      </c>
    </row>
    <row r="553" spans="1:26" ht="15" customHeight="1">
      <c r="A553" s="35" t="s">
        <v>1300</v>
      </c>
      <c r="B553" s="35" t="s">
        <v>3990</v>
      </c>
      <c r="C553" s="35" t="s">
        <v>5548</v>
      </c>
      <c r="D553" s="35">
        <f>IFERROR(IF($A553="HDC",IF(VLOOKUP($C553,hdc!$B$2:$F$1600,2,FALSE())="","",VLOOKUP($C553,hdc!$B$2:$F$1600,2,FALSE())),IF($A553="NAUTICS",IF(VLOOKUP($C553,nautics!$B$2:$F$1200,2,FALSE())="","",VLOOKUP($C553,nautics!$B$2:$F$1200,2,FALSE())),IF($A553="ST",IF(VLOOKUP($C553,st!$B$2:$F$400,2,FALSE())="","",VLOOKUP($C553,st!$B$2:$F$400,2,FALSE())),""))),"")</f>
        <v>1</v>
      </c>
      <c r="E553" s="35" t="str">
        <f>IFERROR(IF($A553="HDC",IF(VLOOKUP($C553,hdc!$B$2:$F$1600,3,FALSE())="","",VLOOKUP($C553,hdc!$B$2:$F$1600,3,FALSE())),IF($A553="NAUTICS",IF(VLOOKUP($C553,nautics!$B$2:$F$1200,3,FALSE())="","",VLOOKUP($C553,nautics!$B$2:$F$1200,3,FALSE())),IF($A553="ST",IF(VLOOKUP($C553,st!$B$2:$F$400,3,FALSE())="","",VLOOKUP($C553,st!$B$2:$F$400,3,FALSE())),""))),"")</f>
        <v/>
      </c>
      <c r="F553" s="35" t="str">
        <f>IFERROR(IF($A553="HDC",IF(VLOOKUP($C553,hdc!$B$2:$F$1600,4,FALSE())="","",VLOOKUP($C553,hdc!$B$2:$F$1600,4,FALSE())),IF($A553="NAUTICS",IF(VLOOKUP($C553,nautics!$B$2:$F$1200,4,FALSE())="","",VLOOKUP($C553,nautics!$B$2:$F$1200,4,FALSE())),IF($A553="ST",IF(VLOOKUP($C553,st!$B$2:$F$400,4,FALSE())="","",VLOOKUP($C553,st!$B$2:$F$400,4,FALSE())),""))),"")</f>
        <v/>
      </c>
      <c r="G553" s="35" t="str">
        <f>IFERROR(IF($A553="HDC",IF(VLOOKUP($C553,hdc!$B$2:$F$1600,5,FALSE())="","",VLOOKUP($C553,hdc!$B$2:$F$1600,5,FALSE())),IF($A553="NAUTICS",IF(VLOOKUP($C553,nautics!$B$2:$F$1200,5,FALSE())="","",VLOOKUP($C553,nautics!$B$2:$F$1200,5,FALSE())),IF($A553="ST",IF(VLOOKUP($C553,st!$B$2:$F$400,5,FALSE())="","",VLOOKUP($C553,st!$B$2:$F$400,5,FALSE())),""))),"")</f>
        <v/>
      </c>
      <c r="H553" s="35" t="s">
        <v>1080</v>
      </c>
      <c r="I553" s="35" t="s">
        <v>31</v>
      </c>
      <c r="J553" s="35" t="s">
        <v>5549</v>
      </c>
      <c r="K553" s="35">
        <f t="shared" si="2"/>
        <v>17</v>
      </c>
      <c r="L553" s="35" t="s">
        <v>749</v>
      </c>
      <c r="M553" s="35" t="s">
        <v>750</v>
      </c>
      <c r="N553" s="35" t="s">
        <v>433</v>
      </c>
      <c r="O553" s="35" t="s">
        <v>434</v>
      </c>
      <c r="P553" s="35" t="s">
        <v>5552</v>
      </c>
      <c r="Q553" s="35" t="s">
        <v>5553</v>
      </c>
      <c r="R553" s="35" t="s">
        <v>1071</v>
      </c>
      <c r="S553" s="35" t="s">
        <v>1397</v>
      </c>
      <c r="T553" s="35" t="s">
        <v>1398</v>
      </c>
      <c r="U553" s="35" t="s">
        <v>5556</v>
      </c>
      <c r="W553" s="35" t="s">
        <v>57</v>
      </c>
      <c r="X553" s="35" t="s">
        <v>59</v>
      </c>
      <c r="Y553" s="35" t="s">
        <v>754</v>
      </c>
      <c r="Z553" s="35" t="s">
        <v>1402</v>
      </c>
    </row>
    <row r="554" spans="1:26" ht="15" customHeight="1">
      <c r="A554" s="35" t="s">
        <v>1300</v>
      </c>
      <c r="B554" s="35" t="s">
        <v>3990</v>
      </c>
      <c r="C554" s="35" t="s">
        <v>5557</v>
      </c>
      <c r="D554" s="35">
        <f>IFERROR(IF($A554="HDC",IF(VLOOKUP($C554,hdc!$B$2:$F$1600,2,FALSE())="","",VLOOKUP($C554,hdc!$B$2:$F$1600,2,FALSE())),IF($A554="NAUTICS",IF(VLOOKUP($C554,nautics!$B$2:$F$1200,2,FALSE())="","",VLOOKUP($C554,nautics!$B$2:$F$1200,2,FALSE())),IF($A554="ST",IF(VLOOKUP($C554,st!$B$2:$F$400,2,FALSE())="","",VLOOKUP($C554,st!$B$2:$F$400,2,FALSE())),""))),"")</f>
        <v>1</v>
      </c>
      <c r="E554" s="35" t="str">
        <f>IFERROR(IF($A554="HDC",IF(VLOOKUP($C554,hdc!$B$2:$F$1600,3,FALSE())="","",VLOOKUP($C554,hdc!$B$2:$F$1600,3,FALSE())),IF($A554="NAUTICS",IF(VLOOKUP($C554,nautics!$B$2:$F$1200,3,FALSE())="","",VLOOKUP($C554,nautics!$B$2:$F$1200,3,FALSE())),IF($A554="ST",IF(VLOOKUP($C554,st!$B$2:$F$400,3,FALSE())="","",VLOOKUP($C554,st!$B$2:$F$400,3,FALSE())),""))),"")</f>
        <v/>
      </c>
      <c r="F554" s="35" t="str">
        <f>IFERROR(IF($A554="HDC",IF(VLOOKUP($C554,hdc!$B$2:$F$1600,4,FALSE())="","",VLOOKUP($C554,hdc!$B$2:$F$1600,4,FALSE())),IF($A554="NAUTICS",IF(VLOOKUP($C554,nautics!$B$2:$F$1200,4,FALSE())="","",VLOOKUP($C554,nautics!$B$2:$F$1200,4,FALSE())),IF($A554="ST",IF(VLOOKUP($C554,st!$B$2:$F$400,4,FALSE())="","",VLOOKUP($C554,st!$B$2:$F$400,4,FALSE())),""))),"")</f>
        <v/>
      </c>
      <c r="G554" s="35" t="str">
        <f>IFERROR(IF($A554="HDC",IF(VLOOKUP($C554,hdc!$B$2:$F$1600,5,FALSE())="","",VLOOKUP($C554,hdc!$B$2:$F$1600,5,FALSE())),IF($A554="NAUTICS",IF(VLOOKUP($C554,nautics!$B$2:$F$1200,5,FALSE())="","",VLOOKUP($C554,nautics!$B$2:$F$1200,5,FALSE())),IF($A554="ST",IF(VLOOKUP($C554,st!$B$2:$F$400,5,FALSE())="","",VLOOKUP($C554,st!$B$2:$F$400,5,FALSE())),""))),"")</f>
        <v/>
      </c>
      <c r="H554" s="35" t="s">
        <v>1080</v>
      </c>
      <c r="I554" s="35" t="s">
        <v>31</v>
      </c>
      <c r="J554" s="35" t="s">
        <v>1736</v>
      </c>
      <c r="K554" s="35">
        <f t="shared" si="2"/>
        <v>8</v>
      </c>
      <c r="L554" s="35" t="s">
        <v>5559</v>
      </c>
      <c r="M554" s="35" t="s">
        <v>5560</v>
      </c>
      <c r="N554" s="35" t="s">
        <v>1397</v>
      </c>
      <c r="O554" s="35" t="s">
        <v>1398</v>
      </c>
      <c r="P554" s="35" t="s">
        <v>5552</v>
      </c>
      <c r="Q554" s="35" t="s">
        <v>5553</v>
      </c>
      <c r="R554" s="35" t="s">
        <v>247</v>
      </c>
      <c r="S554" s="35" t="s">
        <v>1397</v>
      </c>
      <c r="T554" s="35" t="s">
        <v>1398</v>
      </c>
      <c r="U554" s="35" t="s">
        <v>89</v>
      </c>
      <c r="W554" s="35" t="s">
        <v>78</v>
      </c>
      <c r="X554" s="35" t="s">
        <v>59</v>
      </c>
      <c r="Y554" s="35" t="s">
        <v>89</v>
      </c>
      <c r="Z554" s="35" t="s">
        <v>89</v>
      </c>
    </row>
    <row r="555" spans="1:26" ht="15" customHeight="1">
      <c r="A555" s="35" t="s">
        <v>1300</v>
      </c>
      <c r="B555" s="35" t="s">
        <v>3990</v>
      </c>
      <c r="C555" s="35" t="s">
        <v>5563</v>
      </c>
      <c r="D555" s="35">
        <f>IFERROR(IF($A555="HDC",IF(VLOOKUP($C555,hdc!$B$2:$F$1600,2,FALSE())="","",VLOOKUP($C555,hdc!$B$2:$F$1600,2,FALSE())),IF($A555="NAUTICS",IF(VLOOKUP($C555,nautics!$B$2:$F$1200,2,FALSE())="","",VLOOKUP($C555,nautics!$B$2:$F$1200,2,FALSE())),IF($A555="ST",IF(VLOOKUP($C555,st!$B$2:$F$400,2,FALSE())="","",VLOOKUP($C555,st!$B$2:$F$400,2,FALSE())),""))),"")</f>
        <v>1</v>
      </c>
      <c r="E555" s="35">
        <f>IFERROR(IF($A555="HDC",IF(VLOOKUP($C555,hdc!$B$2:$F$1600,3,FALSE())="","",VLOOKUP($C555,hdc!$B$2:$F$1600,3,FALSE())),IF($A555="NAUTICS",IF(VLOOKUP($C555,nautics!$B$2:$F$1200,3,FALSE())="","",VLOOKUP($C555,nautics!$B$2:$F$1200,3,FALSE())),IF($A555="ST",IF(VLOOKUP($C555,st!$B$2:$F$400,3,FALSE())="","",VLOOKUP($C555,st!$B$2:$F$400,3,FALSE())),""))),"")</f>
        <v>1</v>
      </c>
      <c r="F555" s="35">
        <f>IFERROR(IF($A555="HDC",IF(VLOOKUP($C555,hdc!$B$2:$F$1600,4,FALSE())="","",VLOOKUP($C555,hdc!$B$2:$F$1600,4,FALSE())),IF($A555="NAUTICS",IF(VLOOKUP($C555,nautics!$B$2:$F$1200,4,FALSE())="","",VLOOKUP($C555,nautics!$B$2:$F$1200,4,FALSE())),IF($A555="ST",IF(VLOOKUP($C555,st!$B$2:$F$400,4,FALSE())="","",VLOOKUP($C555,st!$B$2:$F$400,4,FALSE())),""))),"")</f>
        <v>1</v>
      </c>
      <c r="G555" s="35" t="str">
        <f>IFERROR(IF($A555="HDC",IF(VLOOKUP($C555,hdc!$B$2:$F$1600,5,FALSE())="","",VLOOKUP($C555,hdc!$B$2:$F$1600,5,FALSE())),IF($A555="NAUTICS",IF(VLOOKUP($C555,nautics!$B$2:$F$1200,5,FALSE())="","",VLOOKUP($C555,nautics!$B$2:$F$1200,5,FALSE())),IF($A555="ST",IF(VLOOKUP($C555,st!$B$2:$F$400,5,FALSE())="","",VLOOKUP($C555,st!$B$2:$F$400,5,FALSE())),""))),"")</f>
        <v/>
      </c>
      <c r="H555" s="35" t="s">
        <v>344</v>
      </c>
      <c r="I555" s="35" t="s">
        <v>31</v>
      </c>
      <c r="J555" s="35" t="s">
        <v>5565</v>
      </c>
      <c r="K555" s="35">
        <f t="shared" si="2"/>
        <v>37</v>
      </c>
      <c r="L555" s="35" t="s">
        <v>349</v>
      </c>
      <c r="M555" s="35" t="s">
        <v>350</v>
      </c>
      <c r="N555" s="35" t="s">
        <v>43</v>
      </c>
      <c r="O555" s="35" t="s">
        <v>45</v>
      </c>
      <c r="P555" s="35" t="s">
        <v>5566</v>
      </c>
      <c r="Q555" s="35" t="s">
        <v>5567</v>
      </c>
      <c r="R555" s="35" t="s">
        <v>1071</v>
      </c>
      <c r="S555" s="35" t="s">
        <v>671</v>
      </c>
      <c r="T555" s="35" t="s">
        <v>672</v>
      </c>
      <c r="U555" s="35" t="s">
        <v>5570</v>
      </c>
      <c r="W555" s="35" t="s">
        <v>57</v>
      </c>
      <c r="X555" s="35" t="s">
        <v>59</v>
      </c>
      <c r="Y555" s="35" t="s">
        <v>354</v>
      </c>
      <c r="Z555" s="35" t="s">
        <v>676</v>
      </c>
    </row>
    <row r="556" spans="1:26" ht="15" customHeight="1">
      <c r="A556" s="35" t="s">
        <v>1300</v>
      </c>
      <c r="B556" s="35" t="s">
        <v>3990</v>
      </c>
      <c r="C556" s="35" t="s">
        <v>5571</v>
      </c>
      <c r="D556" s="35">
        <f>IFERROR(IF($A556="HDC",IF(VLOOKUP($C556,hdc!$B$2:$F$1600,2,FALSE())="","",VLOOKUP($C556,hdc!$B$2:$F$1600,2,FALSE())),IF($A556="NAUTICS",IF(VLOOKUP($C556,nautics!$B$2:$F$1200,2,FALSE())="","",VLOOKUP($C556,nautics!$B$2:$F$1200,2,FALSE())),IF($A556="ST",IF(VLOOKUP($C556,st!$B$2:$F$400,2,FALSE())="","",VLOOKUP($C556,st!$B$2:$F$400,2,FALSE())),""))),"")</f>
        <v>1</v>
      </c>
      <c r="E556" s="35">
        <f>IFERROR(IF($A556="HDC",IF(VLOOKUP($C556,hdc!$B$2:$F$1600,3,FALSE())="","",VLOOKUP($C556,hdc!$B$2:$F$1600,3,FALSE())),IF($A556="NAUTICS",IF(VLOOKUP($C556,nautics!$B$2:$F$1200,3,FALSE())="","",VLOOKUP($C556,nautics!$B$2:$F$1200,3,FALSE())),IF($A556="ST",IF(VLOOKUP($C556,st!$B$2:$F$400,3,FALSE())="","",VLOOKUP($C556,st!$B$2:$F$400,3,FALSE())),""))),"")</f>
        <v>1</v>
      </c>
      <c r="F556" s="35" t="str">
        <f>IFERROR(IF($A556="HDC",IF(VLOOKUP($C556,hdc!$B$2:$F$1600,4,FALSE())="","",VLOOKUP($C556,hdc!$B$2:$F$1600,4,FALSE())),IF($A556="NAUTICS",IF(VLOOKUP($C556,nautics!$B$2:$F$1200,4,FALSE())="","",VLOOKUP($C556,nautics!$B$2:$F$1200,4,FALSE())),IF($A556="ST",IF(VLOOKUP($C556,st!$B$2:$F$400,4,FALSE())="","",VLOOKUP($C556,st!$B$2:$F$400,4,FALSE())),""))),"")</f>
        <v/>
      </c>
      <c r="G556" s="35" t="str">
        <f>IFERROR(IF($A556="HDC",IF(VLOOKUP($C556,hdc!$B$2:$F$1600,5,FALSE())="","",VLOOKUP($C556,hdc!$B$2:$F$1600,5,FALSE())),IF($A556="NAUTICS",IF(VLOOKUP($C556,nautics!$B$2:$F$1200,5,FALSE())="","",VLOOKUP($C556,nautics!$B$2:$F$1200,5,FALSE())),IF($A556="ST",IF(VLOOKUP($C556,st!$B$2:$F$400,5,FALSE())="","",VLOOKUP($C556,st!$B$2:$F$400,5,FALSE())),""))),"")</f>
        <v/>
      </c>
      <c r="H556" s="35" t="s">
        <v>344</v>
      </c>
      <c r="I556" s="35" t="s">
        <v>31</v>
      </c>
      <c r="J556" s="35" t="s">
        <v>5573</v>
      </c>
      <c r="K556" s="35">
        <f t="shared" si="2"/>
        <v>54</v>
      </c>
      <c r="L556" s="35" t="s">
        <v>947</v>
      </c>
      <c r="M556" s="35" t="s">
        <v>948</v>
      </c>
      <c r="N556" s="35" t="s">
        <v>369</v>
      </c>
      <c r="O556" s="35" t="s">
        <v>370</v>
      </c>
      <c r="P556" s="35" t="s">
        <v>5392</v>
      </c>
      <c r="Q556" s="35" t="s">
        <v>5394</v>
      </c>
      <c r="R556" s="35" t="s">
        <v>1071</v>
      </c>
      <c r="S556" s="35" t="s">
        <v>709</v>
      </c>
      <c r="T556" s="35" t="s">
        <v>710</v>
      </c>
      <c r="U556" s="35" t="s">
        <v>5576</v>
      </c>
      <c r="W556" s="35" t="s">
        <v>57</v>
      </c>
      <c r="X556" s="35" t="s">
        <v>94</v>
      </c>
      <c r="Y556" s="35" t="s">
        <v>953</v>
      </c>
      <c r="Z556" s="35" t="s">
        <v>5398</v>
      </c>
    </row>
    <row r="557" spans="1:26" ht="15" customHeight="1">
      <c r="A557" s="35" t="s">
        <v>1300</v>
      </c>
      <c r="B557" s="35" t="s">
        <v>3990</v>
      </c>
      <c r="C557" s="35" t="s">
        <v>5577</v>
      </c>
      <c r="D557" s="35">
        <f>IFERROR(IF($A557="HDC",IF(VLOOKUP($C557,hdc!$B$2:$F$1600,2,FALSE())="","",VLOOKUP($C557,hdc!$B$2:$F$1600,2,FALSE())),IF($A557="NAUTICS",IF(VLOOKUP($C557,nautics!$B$2:$F$1200,2,FALSE())="","",VLOOKUP($C557,nautics!$B$2:$F$1200,2,FALSE())),IF($A557="ST",IF(VLOOKUP($C557,st!$B$2:$F$400,2,FALSE())="","",VLOOKUP($C557,st!$B$2:$F$400,2,FALSE())),""))),"")</f>
        <v>1</v>
      </c>
      <c r="E557" s="35">
        <f>IFERROR(IF($A557="HDC",IF(VLOOKUP($C557,hdc!$B$2:$F$1600,3,FALSE())="","",VLOOKUP($C557,hdc!$B$2:$F$1600,3,FALSE())),IF($A557="NAUTICS",IF(VLOOKUP($C557,nautics!$B$2:$F$1200,3,FALSE())="","",VLOOKUP($C557,nautics!$B$2:$F$1200,3,FALSE())),IF($A557="ST",IF(VLOOKUP($C557,st!$B$2:$F$400,3,FALSE())="","",VLOOKUP($C557,st!$B$2:$F$400,3,FALSE())),""))),"")</f>
        <v>1</v>
      </c>
      <c r="F557" s="35" t="str">
        <f>IFERROR(IF($A557="HDC",IF(VLOOKUP($C557,hdc!$B$2:$F$1600,4,FALSE())="","",VLOOKUP($C557,hdc!$B$2:$F$1600,4,FALSE())),IF($A557="NAUTICS",IF(VLOOKUP($C557,nautics!$B$2:$F$1200,4,FALSE())="","",VLOOKUP($C557,nautics!$B$2:$F$1200,4,FALSE())),IF($A557="ST",IF(VLOOKUP($C557,st!$B$2:$F$400,4,FALSE())="","",VLOOKUP($C557,st!$B$2:$F$400,4,FALSE())),""))),"")</f>
        <v/>
      </c>
      <c r="G557" s="35" t="str">
        <f>IFERROR(IF($A557="HDC",IF(VLOOKUP($C557,hdc!$B$2:$F$1600,5,FALSE())="","",VLOOKUP($C557,hdc!$B$2:$F$1600,5,FALSE())),IF($A557="NAUTICS",IF(VLOOKUP($C557,nautics!$B$2:$F$1200,5,FALSE())="","",VLOOKUP($C557,nautics!$B$2:$F$1200,5,FALSE())),IF($A557="ST",IF(VLOOKUP($C557,st!$B$2:$F$400,5,FALSE())="","",VLOOKUP($C557,st!$B$2:$F$400,5,FALSE())),""))),"")</f>
        <v/>
      </c>
      <c r="H557" s="35" t="s">
        <v>344</v>
      </c>
      <c r="I557" s="35" t="s">
        <v>31</v>
      </c>
      <c r="J557" s="35" t="s">
        <v>4095</v>
      </c>
      <c r="K557" s="35">
        <f t="shared" si="2"/>
        <v>60</v>
      </c>
      <c r="L557" s="35" t="s">
        <v>947</v>
      </c>
      <c r="M557" s="35" t="s">
        <v>948</v>
      </c>
      <c r="N557" s="35" t="s">
        <v>369</v>
      </c>
      <c r="O557" s="35" t="s">
        <v>370</v>
      </c>
      <c r="P557" s="35" t="s">
        <v>4125</v>
      </c>
      <c r="Q557" s="35" t="s">
        <v>4126</v>
      </c>
      <c r="R557" s="35" t="s">
        <v>485</v>
      </c>
      <c r="S557" s="35" t="s">
        <v>46</v>
      </c>
      <c r="T557" s="35" t="s">
        <v>49</v>
      </c>
      <c r="U557" s="35" t="s">
        <v>4100</v>
      </c>
      <c r="W557" s="35" t="s">
        <v>57</v>
      </c>
      <c r="X557" s="35" t="s">
        <v>94</v>
      </c>
      <c r="Y557" s="35" t="s">
        <v>953</v>
      </c>
      <c r="Z557" s="35" t="s">
        <v>4101</v>
      </c>
    </row>
    <row r="558" spans="1:26" ht="15" customHeight="1">
      <c r="A558" s="35" t="s">
        <v>1300</v>
      </c>
      <c r="B558" s="35" t="s">
        <v>3990</v>
      </c>
      <c r="C558" s="35" t="s">
        <v>5581</v>
      </c>
      <c r="D558" s="35">
        <f>IFERROR(IF($A558="HDC",IF(VLOOKUP($C558,hdc!$B$2:$F$1600,2,FALSE())="","",VLOOKUP($C558,hdc!$B$2:$F$1600,2,FALSE())),IF($A558="NAUTICS",IF(VLOOKUP($C558,nautics!$B$2:$F$1200,2,FALSE())="","",VLOOKUP($C558,nautics!$B$2:$F$1200,2,FALSE())),IF($A558="ST",IF(VLOOKUP($C558,st!$B$2:$F$400,2,FALSE())="","",VLOOKUP($C558,st!$B$2:$F$400,2,FALSE())),""))),"")</f>
        <v>1</v>
      </c>
      <c r="E558" s="35">
        <f>IFERROR(IF($A558="HDC",IF(VLOOKUP($C558,hdc!$B$2:$F$1600,3,FALSE())="","",VLOOKUP($C558,hdc!$B$2:$F$1600,3,FALSE())),IF($A558="NAUTICS",IF(VLOOKUP($C558,nautics!$B$2:$F$1200,3,FALSE())="","",VLOOKUP($C558,nautics!$B$2:$F$1200,3,FALSE())),IF($A558="ST",IF(VLOOKUP($C558,st!$B$2:$F$400,3,FALSE())="","",VLOOKUP($C558,st!$B$2:$F$400,3,FALSE())),""))),"")</f>
        <v>1</v>
      </c>
      <c r="F558" s="35" t="str">
        <f>IFERROR(IF($A558="HDC",IF(VLOOKUP($C558,hdc!$B$2:$F$1600,4,FALSE())="","",VLOOKUP($C558,hdc!$B$2:$F$1600,4,FALSE())),IF($A558="NAUTICS",IF(VLOOKUP($C558,nautics!$B$2:$F$1200,4,FALSE())="","",VLOOKUP($C558,nautics!$B$2:$F$1200,4,FALSE())),IF($A558="ST",IF(VLOOKUP($C558,st!$B$2:$F$400,4,FALSE())="","",VLOOKUP($C558,st!$B$2:$F$400,4,FALSE())),""))),"")</f>
        <v/>
      </c>
      <c r="G558" s="35" t="str">
        <f>IFERROR(IF($A558="HDC",IF(VLOOKUP($C558,hdc!$B$2:$F$1600,5,FALSE())="","",VLOOKUP($C558,hdc!$B$2:$F$1600,5,FALSE())),IF($A558="NAUTICS",IF(VLOOKUP($C558,nautics!$B$2:$F$1200,5,FALSE())="","",VLOOKUP($C558,nautics!$B$2:$F$1200,5,FALSE())),IF($A558="ST",IF(VLOOKUP($C558,st!$B$2:$F$400,5,FALSE())="","",VLOOKUP($C558,st!$B$2:$F$400,5,FALSE())),""))),"")</f>
        <v/>
      </c>
      <c r="H558" s="35" t="s">
        <v>415</v>
      </c>
      <c r="I558" s="35" t="s">
        <v>34</v>
      </c>
      <c r="J558" s="35" t="s">
        <v>232</v>
      </c>
      <c r="K558" s="35">
        <f t="shared" si="2"/>
        <v>10</v>
      </c>
      <c r="L558" s="35" t="s">
        <v>5583</v>
      </c>
      <c r="M558" s="35" t="s">
        <v>5584</v>
      </c>
      <c r="N558" s="35" t="s">
        <v>369</v>
      </c>
      <c r="O558" s="35" t="s">
        <v>370</v>
      </c>
      <c r="P558" s="35" t="s">
        <v>947</v>
      </c>
      <c r="Q558" s="35" t="s">
        <v>948</v>
      </c>
      <c r="R558" s="35" t="s">
        <v>247</v>
      </c>
      <c r="S558" s="35" t="s">
        <v>369</v>
      </c>
      <c r="T558" s="35" t="s">
        <v>370</v>
      </c>
      <c r="U558" s="35" t="s">
        <v>89</v>
      </c>
      <c r="W558" s="35" t="s">
        <v>78</v>
      </c>
      <c r="X558" s="35" t="s">
        <v>94</v>
      </c>
      <c r="Y558" s="35" t="s">
        <v>89</v>
      </c>
      <c r="Z558" s="35" t="s">
        <v>89</v>
      </c>
    </row>
    <row r="559" spans="1:26" ht="15" customHeight="1">
      <c r="A559" s="35" t="s">
        <v>1300</v>
      </c>
      <c r="B559" s="35" t="s">
        <v>3990</v>
      </c>
      <c r="C559" s="35" t="s">
        <v>5587</v>
      </c>
      <c r="D559" s="35">
        <f>IFERROR(IF($A559="HDC",IF(VLOOKUP($C559,hdc!$B$2:$F$1600,2,FALSE())="","",VLOOKUP($C559,hdc!$B$2:$F$1600,2,FALSE())),IF($A559="NAUTICS",IF(VLOOKUP($C559,nautics!$B$2:$F$1200,2,FALSE())="","",VLOOKUP($C559,nautics!$B$2:$F$1200,2,FALSE())),IF($A559="ST",IF(VLOOKUP($C559,st!$B$2:$F$400,2,FALSE())="","",VLOOKUP($C559,st!$B$2:$F$400,2,FALSE())),""))),"")</f>
        <v>1</v>
      </c>
      <c r="E559" s="35">
        <f>IFERROR(IF($A559="HDC",IF(VLOOKUP($C559,hdc!$B$2:$F$1600,3,FALSE())="","",VLOOKUP($C559,hdc!$B$2:$F$1600,3,FALSE())),IF($A559="NAUTICS",IF(VLOOKUP($C559,nautics!$B$2:$F$1200,3,FALSE())="","",VLOOKUP($C559,nautics!$B$2:$F$1200,3,FALSE())),IF($A559="ST",IF(VLOOKUP($C559,st!$B$2:$F$400,3,FALSE())="","",VLOOKUP($C559,st!$B$2:$F$400,3,FALSE())),""))),"")</f>
        <v>1</v>
      </c>
      <c r="F559" s="35" t="str">
        <f>IFERROR(IF($A559="HDC",IF(VLOOKUP($C559,hdc!$B$2:$F$1600,4,FALSE())="","",VLOOKUP($C559,hdc!$B$2:$F$1600,4,FALSE())),IF($A559="NAUTICS",IF(VLOOKUP($C559,nautics!$B$2:$F$1200,4,FALSE())="","",VLOOKUP($C559,nautics!$B$2:$F$1200,4,FALSE())),IF($A559="ST",IF(VLOOKUP($C559,st!$B$2:$F$400,4,FALSE())="","",VLOOKUP($C559,st!$B$2:$F$400,4,FALSE())),""))),"")</f>
        <v/>
      </c>
      <c r="G559" s="35" t="str">
        <f>IFERROR(IF($A559="HDC",IF(VLOOKUP($C559,hdc!$B$2:$F$1600,5,FALSE())="","",VLOOKUP($C559,hdc!$B$2:$F$1600,5,FALSE())),IF($A559="NAUTICS",IF(VLOOKUP($C559,nautics!$B$2:$F$1200,5,FALSE())="","",VLOOKUP($C559,nautics!$B$2:$F$1200,5,FALSE())),IF($A559="ST",IF(VLOOKUP($C559,st!$B$2:$F$400,5,FALSE())="","",VLOOKUP($C559,st!$B$2:$F$400,5,FALSE())),""))),"")</f>
        <v/>
      </c>
      <c r="H559" s="35" t="s">
        <v>344</v>
      </c>
      <c r="I559" s="35" t="s">
        <v>31</v>
      </c>
      <c r="J559" s="35" t="s">
        <v>5589</v>
      </c>
      <c r="K559" s="35">
        <f t="shared" si="2"/>
        <v>67</v>
      </c>
      <c r="L559" s="35" t="s">
        <v>5590</v>
      </c>
      <c r="M559" s="35" t="s">
        <v>5591</v>
      </c>
      <c r="N559" s="35" t="s">
        <v>46</v>
      </c>
      <c r="O559" s="35" t="s">
        <v>49</v>
      </c>
      <c r="P559" s="35" t="s">
        <v>947</v>
      </c>
      <c r="Q559" s="35" t="s">
        <v>948</v>
      </c>
      <c r="R559" s="35" t="s">
        <v>2270</v>
      </c>
      <c r="S559" s="35" t="s">
        <v>369</v>
      </c>
      <c r="T559" s="35" t="s">
        <v>370</v>
      </c>
      <c r="U559" s="35" t="s">
        <v>5594</v>
      </c>
      <c r="W559" s="35" t="s">
        <v>57</v>
      </c>
      <c r="X559" s="35" t="s">
        <v>4104</v>
      </c>
      <c r="Y559" s="35" t="s">
        <v>451</v>
      </c>
      <c r="Z559" s="35" t="s">
        <v>953</v>
      </c>
    </row>
    <row r="560" spans="1:26" ht="15" customHeight="1">
      <c r="A560" s="35" t="s">
        <v>1300</v>
      </c>
      <c r="B560" s="35" t="s">
        <v>4261</v>
      </c>
      <c r="C560" s="35" t="s">
        <v>5596</v>
      </c>
      <c r="D560" s="35">
        <f>IFERROR(IF($A560="HDC",IF(VLOOKUP($C560,hdc!$B$2:$F$1600,2,FALSE())="","",VLOOKUP($C560,hdc!$B$2:$F$1600,2,FALSE())),IF($A560="NAUTICS",IF(VLOOKUP($C560,nautics!$B$2:$F$1200,2,FALSE())="","",VLOOKUP($C560,nautics!$B$2:$F$1200,2,FALSE())),IF($A560="ST",IF(VLOOKUP($C560,st!$B$2:$F$400,2,FALSE())="","",VLOOKUP($C560,st!$B$2:$F$400,2,FALSE())),""))),"")</f>
        <v>1</v>
      </c>
      <c r="E560" s="35">
        <f>IFERROR(IF($A560="HDC",IF(VLOOKUP($C560,hdc!$B$2:$F$1600,3,FALSE())="","",VLOOKUP($C560,hdc!$B$2:$F$1600,3,FALSE())),IF($A560="NAUTICS",IF(VLOOKUP($C560,nautics!$B$2:$F$1200,3,FALSE())="","",VLOOKUP($C560,nautics!$B$2:$F$1200,3,FALSE())),IF($A560="ST",IF(VLOOKUP($C560,st!$B$2:$F$400,3,FALSE())="","",VLOOKUP($C560,st!$B$2:$F$400,3,FALSE())),""))),"")</f>
        <v>1</v>
      </c>
      <c r="F560" s="35">
        <f>IFERROR(IF($A560="HDC",IF(VLOOKUP($C560,hdc!$B$2:$F$1600,4,FALSE())="","",VLOOKUP($C560,hdc!$B$2:$F$1600,4,FALSE())),IF($A560="NAUTICS",IF(VLOOKUP($C560,nautics!$B$2:$F$1200,4,FALSE())="","",VLOOKUP($C560,nautics!$B$2:$F$1200,4,FALSE())),IF($A560="ST",IF(VLOOKUP($C560,st!$B$2:$F$400,4,FALSE())="","",VLOOKUP($C560,st!$B$2:$F$400,4,FALSE())),""))),"")</f>
        <v>1</v>
      </c>
      <c r="G560" s="35" t="str">
        <f>IFERROR(IF($A560="HDC",IF(VLOOKUP($C560,hdc!$B$2:$F$1600,5,FALSE())="","",VLOOKUP($C560,hdc!$B$2:$F$1600,5,FALSE())),IF($A560="NAUTICS",IF(VLOOKUP($C560,nautics!$B$2:$F$1200,5,FALSE())="","",VLOOKUP($C560,nautics!$B$2:$F$1200,5,FALSE())),IF($A560="ST",IF(VLOOKUP($C560,st!$B$2:$F$400,5,FALSE())="","",VLOOKUP($C560,st!$B$2:$F$400,5,FALSE())),""))),"")</f>
        <v/>
      </c>
      <c r="H560" s="35" t="s">
        <v>30</v>
      </c>
      <c r="I560" s="35" t="s">
        <v>31</v>
      </c>
      <c r="J560" s="35" t="s">
        <v>5598</v>
      </c>
      <c r="K560" s="35">
        <f t="shared" si="2"/>
        <v>19</v>
      </c>
      <c r="L560" s="35" t="s">
        <v>340</v>
      </c>
      <c r="M560" s="35" t="s">
        <v>341</v>
      </c>
      <c r="N560" s="35" t="s">
        <v>43</v>
      </c>
      <c r="O560" s="35" t="s">
        <v>45</v>
      </c>
      <c r="P560" s="35" t="s">
        <v>4267</v>
      </c>
      <c r="Q560" s="35" t="s">
        <v>4268</v>
      </c>
      <c r="R560" s="35" t="s">
        <v>52</v>
      </c>
      <c r="S560" s="35" t="s">
        <v>53</v>
      </c>
      <c r="T560" s="35" t="s">
        <v>55</v>
      </c>
      <c r="U560" s="35" t="s">
        <v>5606</v>
      </c>
      <c r="W560" s="35" t="s">
        <v>57</v>
      </c>
      <c r="X560" s="35" t="s">
        <v>59</v>
      </c>
      <c r="Y560" s="35" t="s">
        <v>345</v>
      </c>
      <c r="Z560" s="35" t="s">
        <v>4271</v>
      </c>
    </row>
    <row r="561" spans="1:26" ht="15" customHeight="1">
      <c r="A561" s="35" t="s">
        <v>1300</v>
      </c>
      <c r="B561" s="35" t="s">
        <v>4272</v>
      </c>
      <c r="C561" s="35" t="s">
        <v>5608</v>
      </c>
      <c r="D561" s="35">
        <f>IFERROR(IF($A561="HDC",IF(VLOOKUP($C561,hdc!$B$2:$F$1600,2,FALSE())="","",VLOOKUP($C561,hdc!$B$2:$F$1600,2,FALSE())),IF($A561="NAUTICS",IF(VLOOKUP($C561,nautics!$B$2:$F$1200,2,FALSE())="","",VLOOKUP($C561,nautics!$B$2:$F$1200,2,FALSE())),IF($A561="ST",IF(VLOOKUP($C561,st!$B$2:$F$400,2,FALSE())="","",VLOOKUP($C561,st!$B$2:$F$400,2,FALSE())),""))),"")</f>
        <v>1</v>
      </c>
      <c r="E561" s="35" t="str">
        <f>IFERROR(IF($A561="HDC",IF(VLOOKUP($C561,hdc!$B$2:$F$1600,3,FALSE())="","",VLOOKUP($C561,hdc!$B$2:$F$1600,3,FALSE())),IF($A561="NAUTICS",IF(VLOOKUP($C561,nautics!$B$2:$F$1200,3,FALSE())="","",VLOOKUP($C561,nautics!$B$2:$F$1200,3,FALSE())),IF($A561="ST",IF(VLOOKUP($C561,st!$B$2:$F$400,3,FALSE())="","",VLOOKUP($C561,st!$B$2:$F$400,3,FALSE())),""))),"")</f>
        <v/>
      </c>
      <c r="F561" s="35" t="str">
        <f>IFERROR(IF($A561="HDC",IF(VLOOKUP($C561,hdc!$B$2:$F$1600,4,FALSE())="","",VLOOKUP($C561,hdc!$B$2:$F$1600,4,FALSE())),IF($A561="NAUTICS",IF(VLOOKUP($C561,nautics!$B$2:$F$1200,4,FALSE())="","",VLOOKUP($C561,nautics!$B$2:$F$1200,4,FALSE())),IF($A561="ST",IF(VLOOKUP($C561,st!$B$2:$F$400,4,FALSE())="","",VLOOKUP($C561,st!$B$2:$F$400,4,FALSE())),""))),"")</f>
        <v/>
      </c>
      <c r="G561" s="35" t="str">
        <f>IFERROR(IF($A561="HDC",IF(VLOOKUP($C561,hdc!$B$2:$F$1600,5,FALSE())="","",VLOOKUP($C561,hdc!$B$2:$F$1600,5,FALSE())),IF($A561="NAUTICS",IF(VLOOKUP($C561,nautics!$B$2:$F$1200,5,FALSE())="","",VLOOKUP($C561,nautics!$B$2:$F$1200,5,FALSE())),IF($A561="ST",IF(VLOOKUP($C561,st!$B$2:$F$400,5,FALSE())="","",VLOOKUP($C561,st!$B$2:$F$400,5,FALSE())),""))),"")</f>
        <v/>
      </c>
      <c r="H561" s="35" t="s">
        <v>3306</v>
      </c>
      <c r="I561" s="35" t="s">
        <v>31</v>
      </c>
      <c r="J561" s="35" t="s">
        <v>5609</v>
      </c>
      <c r="K561" s="35">
        <f t="shared" si="2"/>
        <v>20</v>
      </c>
      <c r="L561" s="35" t="s">
        <v>637</v>
      </c>
      <c r="M561" s="35" t="s">
        <v>639</v>
      </c>
      <c r="N561" s="35" t="s">
        <v>46</v>
      </c>
      <c r="O561" s="35" t="s">
        <v>49</v>
      </c>
      <c r="P561" s="35" t="s">
        <v>4324</v>
      </c>
      <c r="Q561" s="35" t="s">
        <v>4325</v>
      </c>
      <c r="R561" s="35" t="s">
        <v>2270</v>
      </c>
      <c r="S561" s="35" t="s">
        <v>433</v>
      </c>
      <c r="T561" s="35" t="s">
        <v>434</v>
      </c>
      <c r="U561" s="35" t="s">
        <v>5613</v>
      </c>
      <c r="W561" s="35" t="s">
        <v>57</v>
      </c>
      <c r="X561" s="35" t="s">
        <v>59</v>
      </c>
      <c r="Y561" s="35" t="s">
        <v>646</v>
      </c>
      <c r="Z561" s="35" t="s">
        <v>2108</v>
      </c>
    </row>
    <row r="562" spans="1:26" ht="15" customHeight="1">
      <c r="A562" s="35" t="s">
        <v>1300</v>
      </c>
      <c r="B562" s="35" t="s">
        <v>4272</v>
      </c>
      <c r="C562" s="35" t="s">
        <v>5614</v>
      </c>
      <c r="D562" s="35">
        <f>IFERROR(IF($A562="HDC",IF(VLOOKUP($C562,hdc!$B$2:$F$1600,2,FALSE())="","",VLOOKUP($C562,hdc!$B$2:$F$1600,2,FALSE())),IF($A562="NAUTICS",IF(VLOOKUP($C562,nautics!$B$2:$F$1200,2,FALSE())="","",VLOOKUP($C562,nautics!$B$2:$F$1200,2,FALSE())),IF($A562="ST",IF(VLOOKUP($C562,st!$B$2:$F$400,2,FALSE())="","",VLOOKUP($C562,st!$B$2:$F$400,2,FALSE())),""))),"")</f>
        <v>1</v>
      </c>
      <c r="E562" s="35" t="str">
        <f>IFERROR(IF($A562="HDC",IF(VLOOKUP($C562,hdc!$B$2:$F$1600,3,FALSE())="","",VLOOKUP($C562,hdc!$B$2:$F$1600,3,FALSE())),IF($A562="NAUTICS",IF(VLOOKUP($C562,nautics!$B$2:$F$1200,3,FALSE())="","",VLOOKUP($C562,nautics!$B$2:$F$1200,3,FALSE())),IF($A562="ST",IF(VLOOKUP($C562,st!$B$2:$F$400,3,FALSE())="","",VLOOKUP($C562,st!$B$2:$F$400,3,FALSE())),""))),"")</f>
        <v/>
      </c>
      <c r="F562" s="35" t="str">
        <f>IFERROR(IF($A562="HDC",IF(VLOOKUP($C562,hdc!$B$2:$F$1600,4,FALSE())="","",VLOOKUP($C562,hdc!$B$2:$F$1600,4,FALSE())),IF($A562="NAUTICS",IF(VLOOKUP($C562,nautics!$B$2:$F$1200,4,FALSE())="","",VLOOKUP($C562,nautics!$B$2:$F$1200,4,FALSE())),IF($A562="ST",IF(VLOOKUP($C562,st!$B$2:$F$400,4,FALSE())="","",VLOOKUP($C562,st!$B$2:$F$400,4,FALSE())),""))),"")</f>
        <v/>
      </c>
      <c r="G562" s="35" t="str">
        <f>IFERROR(IF($A562="HDC",IF(VLOOKUP($C562,hdc!$B$2:$F$1600,5,FALSE())="","",VLOOKUP($C562,hdc!$B$2:$F$1600,5,FALSE())),IF($A562="NAUTICS",IF(VLOOKUP($C562,nautics!$B$2:$F$1200,5,FALSE())="","",VLOOKUP($C562,nautics!$B$2:$F$1200,5,FALSE())),IF($A562="ST",IF(VLOOKUP($C562,st!$B$2:$F$400,5,FALSE())="","",VLOOKUP($C562,st!$B$2:$F$400,5,FALSE())),""))),"")</f>
        <v/>
      </c>
      <c r="H562" s="35" t="s">
        <v>1321</v>
      </c>
      <c r="I562" s="35" t="s">
        <v>31</v>
      </c>
      <c r="J562" s="35" t="s">
        <v>5617</v>
      </c>
      <c r="K562" s="35">
        <f t="shared" si="2"/>
        <v>72</v>
      </c>
      <c r="L562" s="35" t="s">
        <v>4324</v>
      </c>
      <c r="M562" s="35" t="s">
        <v>4325</v>
      </c>
      <c r="N562" s="35" t="s">
        <v>433</v>
      </c>
      <c r="O562" s="35" t="s">
        <v>434</v>
      </c>
      <c r="P562" s="35" t="s">
        <v>4281</v>
      </c>
      <c r="Q562" s="35" t="s">
        <v>4282</v>
      </c>
      <c r="R562" s="35" t="s">
        <v>152</v>
      </c>
      <c r="S562" s="35" t="s">
        <v>2607</v>
      </c>
      <c r="T562" s="35" t="s">
        <v>2609</v>
      </c>
      <c r="U562" s="35" t="s">
        <v>5619</v>
      </c>
      <c r="W562" s="35" t="s">
        <v>57</v>
      </c>
      <c r="X562" s="35" t="s">
        <v>59</v>
      </c>
      <c r="Y562" s="35" t="s">
        <v>2108</v>
      </c>
      <c r="Z562" s="35" t="s">
        <v>4285</v>
      </c>
    </row>
    <row r="563" spans="1:26" ht="15" customHeight="1">
      <c r="A563" s="35" t="s">
        <v>1300</v>
      </c>
      <c r="B563" s="35" t="s">
        <v>4272</v>
      </c>
      <c r="C563" s="35" t="s">
        <v>5620</v>
      </c>
      <c r="D563" s="35">
        <f>IFERROR(IF($A563="HDC",IF(VLOOKUP($C563,hdc!$B$2:$F$1600,2,FALSE())="","",VLOOKUP($C563,hdc!$B$2:$F$1600,2,FALSE())),IF($A563="NAUTICS",IF(VLOOKUP($C563,nautics!$B$2:$F$1200,2,FALSE())="","",VLOOKUP($C563,nautics!$B$2:$F$1200,2,FALSE())),IF($A563="ST",IF(VLOOKUP($C563,st!$B$2:$F$400,2,FALSE())="","",VLOOKUP($C563,st!$B$2:$F$400,2,FALSE())),""))),"")</f>
        <v>1</v>
      </c>
      <c r="E563" s="35" t="str">
        <f>IFERROR(IF($A563="HDC",IF(VLOOKUP($C563,hdc!$B$2:$F$1600,3,FALSE())="","",VLOOKUP($C563,hdc!$B$2:$F$1600,3,FALSE())),IF($A563="NAUTICS",IF(VLOOKUP($C563,nautics!$B$2:$F$1200,3,FALSE())="","",VLOOKUP($C563,nautics!$B$2:$F$1200,3,FALSE())),IF($A563="ST",IF(VLOOKUP($C563,st!$B$2:$F$400,3,FALSE())="","",VLOOKUP($C563,st!$B$2:$F$400,3,FALSE())),""))),"")</f>
        <v/>
      </c>
      <c r="F563" s="35" t="str">
        <f>IFERROR(IF($A563="HDC",IF(VLOOKUP($C563,hdc!$B$2:$F$1600,4,FALSE())="","",VLOOKUP($C563,hdc!$B$2:$F$1600,4,FALSE())),IF($A563="NAUTICS",IF(VLOOKUP($C563,nautics!$B$2:$F$1200,4,FALSE())="","",VLOOKUP($C563,nautics!$B$2:$F$1200,4,FALSE())),IF($A563="ST",IF(VLOOKUP($C563,st!$B$2:$F$400,4,FALSE())="","",VLOOKUP($C563,st!$B$2:$F$400,4,FALSE())),""))),"")</f>
        <v/>
      </c>
      <c r="G563" s="35" t="str">
        <f>IFERROR(IF($A563="HDC",IF(VLOOKUP($C563,hdc!$B$2:$F$1600,5,FALSE())="","",VLOOKUP($C563,hdc!$B$2:$F$1600,5,FALSE())),IF($A563="NAUTICS",IF(VLOOKUP($C563,nautics!$B$2:$F$1200,5,FALSE())="","",VLOOKUP($C563,nautics!$B$2:$F$1200,5,FALSE())),IF($A563="ST",IF(VLOOKUP($C563,st!$B$2:$F$400,5,FALSE())="","",VLOOKUP($C563,st!$B$2:$F$400,5,FALSE())),""))),"")</f>
        <v/>
      </c>
      <c r="H563" s="35" t="s">
        <v>1321</v>
      </c>
      <c r="I563" s="35" t="s">
        <v>31</v>
      </c>
      <c r="J563" s="35" t="s">
        <v>5623</v>
      </c>
      <c r="K563" s="35">
        <f t="shared" si="2"/>
        <v>71</v>
      </c>
      <c r="L563" s="35" t="s">
        <v>4324</v>
      </c>
      <c r="M563" s="35" t="s">
        <v>4325</v>
      </c>
      <c r="N563" s="35" t="s">
        <v>433</v>
      </c>
      <c r="O563" s="35" t="s">
        <v>434</v>
      </c>
      <c r="P563" s="35" t="s">
        <v>4293</v>
      </c>
      <c r="Q563" s="35" t="s">
        <v>4282</v>
      </c>
      <c r="R563" s="35" t="s">
        <v>152</v>
      </c>
      <c r="S563" s="35" t="s">
        <v>2922</v>
      </c>
      <c r="T563" s="35" t="s">
        <v>2924</v>
      </c>
      <c r="U563" s="35" t="s">
        <v>5625</v>
      </c>
      <c r="W563" s="35" t="s">
        <v>57</v>
      </c>
      <c r="X563" s="35" t="s">
        <v>59</v>
      </c>
      <c r="Y563" s="35" t="s">
        <v>2108</v>
      </c>
      <c r="Z563" s="35" t="s">
        <v>4295</v>
      </c>
    </row>
    <row r="564" spans="1:26" ht="15" customHeight="1">
      <c r="A564" s="35" t="s">
        <v>1300</v>
      </c>
      <c r="B564" s="35" t="s">
        <v>4272</v>
      </c>
      <c r="C564" s="35" t="s">
        <v>5627</v>
      </c>
      <c r="D564" s="35">
        <f>IFERROR(IF($A564="HDC",IF(VLOOKUP($C564,hdc!$B$2:$F$1600,2,FALSE())="","",VLOOKUP($C564,hdc!$B$2:$F$1600,2,FALSE())),IF($A564="NAUTICS",IF(VLOOKUP($C564,nautics!$B$2:$F$1200,2,FALSE())="","",VLOOKUP($C564,nautics!$B$2:$F$1200,2,FALSE())),IF($A564="ST",IF(VLOOKUP($C564,st!$B$2:$F$400,2,FALSE())="","",VLOOKUP($C564,st!$B$2:$F$400,2,FALSE())),""))),"")</f>
        <v>1</v>
      </c>
      <c r="E564" s="35" t="str">
        <f>IFERROR(IF($A564="HDC",IF(VLOOKUP($C564,hdc!$B$2:$F$1600,3,FALSE())="","",VLOOKUP($C564,hdc!$B$2:$F$1600,3,FALSE())),IF($A564="NAUTICS",IF(VLOOKUP($C564,nautics!$B$2:$F$1200,3,FALSE())="","",VLOOKUP($C564,nautics!$B$2:$F$1200,3,FALSE())),IF($A564="ST",IF(VLOOKUP($C564,st!$B$2:$F$400,3,FALSE())="","",VLOOKUP($C564,st!$B$2:$F$400,3,FALSE())),""))),"")</f>
        <v/>
      </c>
      <c r="F564" s="35" t="str">
        <f>IFERROR(IF($A564="HDC",IF(VLOOKUP($C564,hdc!$B$2:$F$1600,4,FALSE())="","",VLOOKUP($C564,hdc!$B$2:$F$1600,4,FALSE())),IF($A564="NAUTICS",IF(VLOOKUP($C564,nautics!$B$2:$F$1200,4,FALSE())="","",VLOOKUP($C564,nautics!$B$2:$F$1200,4,FALSE())),IF($A564="ST",IF(VLOOKUP($C564,st!$B$2:$F$400,4,FALSE())="","",VLOOKUP($C564,st!$B$2:$F$400,4,FALSE())),""))),"")</f>
        <v/>
      </c>
      <c r="G564" s="35" t="str">
        <f>IFERROR(IF($A564="HDC",IF(VLOOKUP($C564,hdc!$B$2:$F$1600,5,FALSE())="","",VLOOKUP($C564,hdc!$B$2:$F$1600,5,FALSE())),IF($A564="NAUTICS",IF(VLOOKUP($C564,nautics!$B$2:$F$1200,5,FALSE())="","",VLOOKUP($C564,nautics!$B$2:$F$1200,5,FALSE())),IF($A564="ST",IF(VLOOKUP($C564,st!$B$2:$F$400,5,FALSE())="","",VLOOKUP($C564,st!$B$2:$F$400,5,FALSE())),""))),"")</f>
        <v/>
      </c>
      <c r="H564" s="35" t="s">
        <v>1321</v>
      </c>
      <c r="I564" s="35" t="s">
        <v>31</v>
      </c>
      <c r="J564" s="35" t="s">
        <v>5632</v>
      </c>
      <c r="K564" s="35">
        <f t="shared" si="2"/>
        <v>33</v>
      </c>
      <c r="L564" s="35" t="s">
        <v>4324</v>
      </c>
      <c r="M564" s="35" t="s">
        <v>4325</v>
      </c>
      <c r="N564" s="35" t="s">
        <v>433</v>
      </c>
      <c r="O564" s="35" t="s">
        <v>434</v>
      </c>
      <c r="P564" s="35" t="s">
        <v>4301</v>
      </c>
      <c r="Q564" s="35" t="s">
        <v>4282</v>
      </c>
      <c r="R564" s="35" t="s">
        <v>152</v>
      </c>
      <c r="S564" s="35" t="s">
        <v>486</v>
      </c>
      <c r="T564" s="35" t="s">
        <v>487</v>
      </c>
      <c r="U564" s="35" t="s">
        <v>5636</v>
      </c>
      <c r="W564" s="35" t="s">
        <v>57</v>
      </c>
      <c r="X564" s="35" t="s">
        <v>59</v>
      </c>
      <c r="Y564" s="35" t="s">
        <v>2108</v>
      </c>
      <c r="Z564" s="35" t="s">
        <v>4305</v>
      </c>
    </row>
    <row r="565" spans="1:26" ht="15" customHeight="1">
      <c r="A565" s="35" t="s">
        <v>1300</v>
      </c>
      <c r="B565" s="35" t="s">
        <v>4272</v>
      </c>
      <c r="C565" s="35" t="s">
        <v>5639</v>
      </c>
      <c r="D565" s="35">
        <f>IFERROR(IF($A565="HDC",IF(VLOOKUP($C565,hdc!$B$2:$F$1600,2,FALSE())="","",VLOOKUP($C565,hdc!$B$2:$F$1600,2,FALSE())),IF($A565="NAUTICS",IF(VLOOKUP($C565,nautics!$B$2:$F$1200,2,FALSE())="","",VLOOKUP($C565,nautics!$B$2:$F$1200,2,FALSE())),IF($A565="ST",IF(VLOOKUP($C565,st!$B$2:$F$400,2,FALSE())="","",VLOOKUP($C565,st!$B$2:$F$400,2,FALSE())),""))),"")</f>
        <v>1</v>
      </c>
      <c r="E565" s="35" t="str">
        <f>IFERROR(IF($A565="HDC",IF(VLOOKUP($C565,hdc!$B$2:$F$1600,3,FALSE())="","",VLOOKUP($C565,hdc!$B$2:$F$1600,3,FALSE())),IF($A565="NAUTICS",IF(VLOOKUP($C565,nautics!$B$2:$F$1200,3,FALSE())="","",VLOOKUP($C565,nautics!$B$2:$F$1200,3,FALSE())),IF($A565="ST",IF(VLOOKUP($C565,st!$B$2:$F$400,3,FALSE())="","",VLOOKUP($C565,st!$B$2:$F$400,3,FALSE())),""))),"")</f>
        <v/>
      </c>
      <c r="F565" s="35" t="str">
        <f>IFERROR(IF($A565="HDC",IF(VLOOKUP($C565,hdc!$B$2:$F$1600,4,FALSE())="","",VLOOKUP($C565,hdc!$B$2:$F$1600,4,FALSE())),IF($A565="NAUTICS",IF(VLOOKUP($C565,nautics!$B$2:$F$1200,4,FALSE())="","",VLOOKUP($C565,nautics!$B$2:$F$1200,4,FALSE())),IF($A565="ST",IF(VLOOKUP($C565,st!$B$2:$F$400,4,FALSE())="","",VLOOKUP($C565,st!$B$2:$F$400,4,FALSE())),""))),"")</f>
        <v/>
      </c>
      <c r="G565" s="35" t="str">
        <f>IFERROR(IF($A565="HDC",IF(VLOOKUP($C565,hdc!$B$2:$F$1600,5,FALSE())="","",VLOOKUP($C565,hdc!$B$2:$F$1600,5,FALSE())),IF($A565="NAUTICS",IF(VLOOKUP($C565,nautics!$B$2:$F$1200,5,FALSE())="","",VLOOKUP($C565,nautics!$B$2:$F$1200,5,FALSE())),IF($A565="ST",IF(VLOOKUP($C565,st!$B$2:$F$400,5,FALSE())="","",VLOOKUP($C565,st!$B$2:$F$400,5,FALSE())),""))),"")</f>
        <v/>
      </c>
      <c r="H565" s="35" t="s">
        <v>1321</v>
      </c>
      <c r="I565" s="35" t="s">
        <v>31</v>
      </c>
      <c r="J565" s="35" t="s">
        <v>3639</v>
      </c>
      <c r="K565" s="35">
        <f t="shared" si="2"/>
        <v>36</v>
      </c>
      <c r="L565" s="35" t="s">
        <v>4324</v>
      </c>
      <c r="M565" s="35" t="s">
        <v>4325</v>
      </c>
      <c r="N565" s="35" t="s">
        <v>433</v>
      </c>
      <c r="O565" s="35" t="s">
        <v>434</v>
      </c>
      <c r="P565" s="35" t="s">
        <v>4310</v>
      </c>
      <c r="Q565" s="35" t="s">
        <v>4282</v>
      </c>
      <c r="R565" s="35" t="s">
        <v>152</v>
      </c>
      <c r="S565" s="35" t="s">
        <v>511</v>
      </c>
      <c r="T565" s="35" t="s">
        <v>513</v>
      </c>
      <c r="U565" s="35" t="s">
        <v>5643</v>
      </c>
      <c r="W565" s="35" t="s">
        <v>57</v>
      </c>
      <c r="X565" s="35" t="s">
        <v>59</v>
      </c>
      <c r="Y565" s="35" t="s">
        <v>2108</v>
      </c>
      <c r="Z565" s="35" t="s">
        <v>3040</v>
      </c>
    </row>
    <row r="566" spans="1:26" ht="15" customHeight="1">
      <c r="A566" s="35" t="s">
        <v>1300</v>
      </c>
      <c r="B566" s="35" t="s">
        <v>4272</v>
      </c>
      <c r="C566" s="35" t="s">
        <v>5644</v>
      </c>
      <c r="D566" s="35" t="str">
        <f>IFERROR(IF($A566="HDC",IF(VLOOKUP($C566,hdc!$B$2:$F$1600,2,FALSE())="","",VLOOKUP($C566,hdc!$B$2:$F$1600,2,FALSE())),IF($A566="NAUTICS",IF(VLOOKUP($C566,nautics!$B$2:$F$1200,2,FALSE())="","",VLOOKUP($C566,nautics!$B$2:$F$1200,2,FALSE())),IF($A566="ST",IF(VLOOKUP($C566,st!$B$2:$F$400,2,FALSE())="","",VLOOKUP($C566,st!$B$2:$F$400,2,FALSE())),""))),"")</f>
        <v/>
      </c>
      <c r="E566" s="35" t="str">
        <f>IFERROR(IF($A566="HDC",IF(VLOOKUP($C566,hdc!$B$2:$F$1600,3,FALSE())="","",VLOOKUP($C566,hdc!$B$2:$F$1600,3,FALSE())),IF($A566="NAUTICS",IF(VLOOKUP($C566,nautics!$B$2:$F$1200,3,FALSE())="","",VLOOKUP($C566,nautics!$B$2:$F$1200,3,FALSE())),IF($A566="ST",IF(VLOOKUP($C566,st!$B$2:$F$400,3,FALSE())="","",VLOOKUP($C566,st!$B$2:$F$400,3,FALSE())),""))),"")</f>
        <v/>
      </c>
      <c r="F566" s="35" t="str">
        <f>IFERROR(IF($A566="HDC",IF(VLOOKUP($C566,hdc!$B$2:$F$1600,4,FALSE())="","",VLOOKUP($C566,hdc!$B$2:$F$1600,4,FALSE())),IF($A566="NAUTICS",IF(VLOOKUP($C566,nautics!$B$2:$F$1200,4,FALSE())="","",VLOOKUP($C566,nautics!$B$2:$F$1200,4,FALSE())),IF($A566="ST",IF(VLOOKUP($C566,st!$B$2:$F$400,4,FALSE())="","",VLOOKUP($C566,st!$B$2:$F$400,4,FALSE())),""))),"")</f>
        <v/>
      </c>
      <c r="G566" s="35" t="str">
        <f>IFERROR(IF($A566="HDC",IF(VLOOKUP($C566,hdc!$B$2:$F$1600,5,FALSE())="","",VLOOKUP($C566,hdc!$B$2:$F$1600,5,FALSE())),IF($A566="NAUTICS",IF(VLOOKUP($C566,nautics!$B$2:$F$1200,5,FALSE())="","",VLOOKUP($C566,nautics!$B$2:$F$1200,5,FALSE())),IF($A566="ST",IF(VLOOKUP($C566,st!$B$2:$F$400,5,FALSE())="","",VLOOKUP($C566,st!$B$2:$F$400,5,FALSE())),""))),"")</f>
        <v/>
      </c>
      <c r="H566" s="35" t="s">
        <v>1321</v>
      </c>
      <c r="I566" s="35" t="s">
        <v>31</v>
      </c>
      <c r="J566" s="35" t="s">
        <v>5646</v>
      </c>
      <c r="K566" s="35">
        <f t="shared" si="2"/>
        <v>22</v>
      </c>
      <c r="L566" s="35" t="s">
        <v>4324</v>
      </c>
      <c r="M566" s="35" t="s">
        <v>4325</v>
      </c>
      <c r="N566" s="35" t="s">
        <v>433</v>
      </c>
      <c r="O566" s="35" t="s">
        <v>434</v>
      </c>
      <c r="P566" s="35" t="s">
        <v>4318</v>
      </c>
      <c r="Q566" s="35" t="s">
        <v>4282</v>
      </c>
      <c r="R566" s="35" t="s">
        <v>152</v>
      </c>
      <c r="S566" s="35" t="s">
        <v>531</v>
      </c>
      <c r="T566" s="35" t="s">
        <v>532</v>
      </c>
      <c r="U566" s="35" t="s">
        <v>5647</v>
      </c>
      <c r="W566" s="35" t="s">
        <v>57</v>
      </c>
      <c r="X566" s="35" t="s">
        <v>59</v>
      </c>
      <c r="Y566" s="35" t="s">
        <v>2108</v>
      </c>
      <c r="Z566" s="35" t="s">
        <v>4320</v>
      </c>
    </row>
    <row r="567" spans="1:26" ht="15" customHeight="1">
      <c r="A567" s="35" t="s">
        <v>1300</v>
      </c>
      <c r="B567" s="35" t="s">
        <v>4272</v>
      </c>
      <c r="C567" s="35" t="s">
        <v>5650</v>
      </c>
      <c r="D567" s="35">
        <f>IFERROR(IF($A567="HDC",IF(VLOOKUP($C567,hdc!$B$2:$F$1600,2,FALSE())="","",VLOOKUP($C567,hdc!$B$2:$F$1600,2,FALSE())),IF($A567="NAUTICS",IF(VLOOKUP($C567,nautics!$B$2:$F$1200,2,FALSE())="","",VLOOKUP($C567,nautics!$B$2:$F$1200,2,FALSE())),IF($A567="ST",IF(VLOOKUP($C567,st!$B$2:$F$400,2,FALSE())="","",VLOOKUP($C567,st!$B$2:$F$400,2,FALSE())),""))),"")</f>
        <v>1</v>
      </c>
      <c r="E567" s="35">
        <f>IFERROR(IF($A567="HDC",IF(VLOOKUP($C567,hdc!$B$2:$F$1600,3,FALSE())="","",VLOOKUP($C567,hdc!$B$2:$F$1600,3,FALSE())),IF($A567="NAUTICS",IF(VLOOKUP($C567,nautics!$B$2:$F$1200,3,FALSE())="","",VLOOKUP($C567,nautics!$B$2:$F$1200,3,FALSE())),IF($A567="ST",IF(VLOOKUP($C567,st!$B$2:$F$400,3,FALSE())="","",VLOOKUP($C567,st!$B$2:$F$400,3,FALSE())),""))),"")</f>
        <v>1</v>
      </c>
      <c r="F567" s="35">
        <f>IFERROR(IF($A567="HDC",IF(VLOOKUP($C567,hdc!$B$2:$F$1600,4,FALSE())="","",VLOOKUP($C567,hdc!$B$2:$F$1600,4,FALSE())),IF($A567="NAUTICS",IF(VLOOKUP($C567,nautics!$B$2:$F$1200,4,FALSE())="","",VLOOKUP($C567,nautics!$B$2:$F$1200,4,FALSE())),IF($A567="ST",IF(VLOOKUP($C567,st!$B$2:$F$400,4,FALSE())="","",VLOOKUP($C567,st!$B$2:$F$400,4,FALSE())),""))),"")</f>
        <v>1</v>
      </c>
      <c r="G567" s="35" t="str">
        <f>IFERROR(IF($A567="HDC",IF(VLOOKUP($C567,hdc!$B$2:$F$1600,5,FALSE())="","",VLOOKUP($C567,hdc!$B$2:$F$1600,5,FALSE())),IF($A567="NAUTICS",IF(VLOOKUP($C567,nautics!$B$2:$F$1200,5,FALSE())="","",VLOOKUP($C567,nautics!$B$2:$F$1200,5,FALSE())),IF($A567="ST",IF(VLOOKUP($C567,st!$B$2:$F$400,5,FALSE())="","",VLOOKUP($C567,st!$B$2:$F$400,5,FALSE())),""))),"")</f>
        <v/>
      </c>
      <c r="H567" s="35" t="s">
        <v>1080</v>
      </c>
      <c r="I567" s="35" t="s">
        <v>31</v>
      </c>
      <c r="J567" s="35" t="s">
        <v>5651</v>
      </c>
      <c r="K567" s="35">
        <f t="shared" si="2"/>
        <v>56</v>
      </c>
      <c r="L567" s="35" t="s">
        <v>340</v>
      </c>
      <c r="M567" s="35" t="s">
        <v>341</v>
      </c>
      <c r="N567" s="35" t="s">
        <v>43</v>
      </c>
      <c r="O567" s="35" t="s">
        <v>45</v>
      </c>
      <c r="P567" s="35" t="s">
        <v>4324</v>
      </c>
      <c r="Q567" s="35" t="s">
        <v>4325</v>
      </c>
      <c r="R567" s="35" t="s">
        <v>2270</v>
      </c>
      <c r="S567" s="35" t="s">
        <v>433</v>
      </c>
      <c r="T567" s="35" t="s">
        <v>434</v>
      </c>
      <c r="U567" s="35" t="s">
        <v>5655</v>
      </c>
      <c r="W567" s="35" t="s">
        <v>57</v>
      </c>
      <c r="X567" s="35" t="s">
        <v>59</v>
      </c>
      <c r="Y567" s="35" t="s">
        <v>345</v>
      </c>
      <c r="Z567" s="35" t="s">
        <v>2108</v>
      </c>
    </row>
    <row r="568" spans="1:26" ht="15" customHeight="1">
      <c r="A568" s="35" t="s">
        <v>1300</v>
      </c>
      <c r="B568" s="35" t="s">
        <v>4272</v>
      </c>
      <c r="C568" s="35" t="s">
        <v>5659</v>
      </c>
      <c r="D568" s="35">
        <f>IFERROR(IF($A568="HDC",IF(VLOOKUP($C568,hdc!$B$2:$F$1600,2,FALSE())="","",VLOOKUP($C568,hdc!$B$2:$F$1600,2,FALSE())),IF($A568="NAUTICS",IF(VLOOKUP($C568,nautics!$B$2:$F$1200,2,FALSE())="","",VLOOKUP($C568,nautics!$B$2:$F$1200,2,FALSE())),IF($A568="ST",IF(VLOOKUP($C568,st!$B$2:$F$400,2,FALSE())="","",VLOOKUP($C568,st!$B$2:$F$400,2,FALSE())),""))),"")</f>
        <v>1</v>
      </c>
      <c r="E568" s="35" t="str">
        <f>IFERROR(IF($A568="HDC",IF(VLOOKUP($C568,hdc!$B$2:$F$1600,3,FALSE())="","",VLOOKUP($C568,hdc!$B$2:$F$1600,3,FALSE())),IF($A568="NAUTICS",IF(VLOOKUP($C568,nautics!$B$2:$F$1200,3,FALSE())="","",VLOOKUP($C568,nautics!$B$2:$F$1200,3,FALSE())),IF($A568="ST",IF(VLOOKUP($C568,st!$B$2:$F$400,3,FALSE())="","",VLOOKUP($C568,st!$B$2:$F$400,3,FALSE())),""))),"")</f>
        <v/>
      </c>
      <c r="F568" s="35" t="str">
        <f>IFERROR(IF($A568="HDC",IF(VLOOKUP($C568,hdc!$B$2:$F$1600,4,FALSE())="","",VLOOKUP($C568,hdc!$B$2:$F$1600,4,FALSE())),IF($A568="NAUTICS",IF(VLOOKUP($C568,nautics!$B$2:$F$1200,4,FALSE())="","",VLOOKUP($C568,nautics!$B$2:$F$1200,4,FALSE())),IF($A568="ST",IF(VLOOKUP($C568,st!$B$2:$F$400,4,FALSE())="","",VLOOKUP($C568,st!$B$2:$F$400,4,FALSE())),""))),"")</f>
        <v/>
      </c>
      <c r="G568" s="35" t="str">
        <f>IFERROR(IF($A568="HDC",IF(VLOOKUP($C568,hdc!$B$2:$F$1600,5,FALSE())="","",VLOOKUP($C568,hdc!$B$2:$F$1600,5,FALSE())),IF($A568="NAUTICS",IF(VLOOKUP($C568,nautics!$B$2:$F$1200,5,FALSE())="","",VLOOKUP($C568,nautics!$B$2:$F$1200,5,FALSE())),IF($A568="ST",IF(VLOOKUP($C568,st!$B$2:$F$400,5,FALSE())="","",VLOOKUP($C568,st!$B$2:$F$400,5,FALSE())),""))),"")</f>
        <v/>
      </c>
      <c r="H568" s="35" t="s">
        <v>1321</v>
      </c>
      <c r="I568" s="35" t="s">
        <v>31</v>
      </c>
      <c r="J568" s="35" t="s">
        <v>5662</v>
      </c>
      <c r="K568" s="35">
        <f t="shared" si="2"/>
        <v>30</v>
      </c>
      <c r="L568" s="35" t="s">
        <v>318</v>
      </c>
      <c r="M568" s="35" t="s">
        <v>319</v>
      </c>
      <c r="N568" s="35" t="s">
        <v>174</v>
      </c>
      <c r="O568" s="35" t="s">
        <v>175</v>
      </c>
      <c r="P568" s="35" t="s">
        <v>4335</v>
      </c>
      <c r="Q568" s="35" t="s">
        <v>4282</v>
      </c>
      <c r="R568" s="35" t="s">
        <v>965</v>
      </c>
      <c r="S568" s="35" t="s">
        <v>174</v>
      </c>
      <c r="T568" s="35" t="s">
        <v>175</v>
      </c>
      <c r="U568" s="35" t="s">
        <v>5664</v>
      </c>
      <c r="W568" s="35" t="s">
        <v>78</v>
      </c>
      <c r="X568" s="35" t="s">
        <v>59</v>
      </c>
      <c r="Y568" s="35" t="s">
        <v>323</v>
      </c>
      <c r="Z568" s="35" t="s">
        <v>4339</v>
      </c>
    </row>
    <row r="569" spans="1:26" ht="15" customHeight="1">
      <c r="A569" s="35" t="s">
        <v>1300</v>
      </c>
      <c r="B569" s="35" t="s">
        <v>4272</v>
      </c>
      <c r="C569" s="35" t="s">
        <v>5668</v>
      </c>
      <c r="D569" s="35">
        <f>IFERROR(IF($A569="HDC",IF(VLOOKUP($C569,hdc!$B$2:$F$1600,2,FALSE())="","",VLOOKUP($C569,hdc!$B$2:$F$1600,2,FALSE())),IF($A569="NAUTICS",IF(VLOOKUP($C569,nautics!$B$2:$F$1200,2,FALSE())="","",VLOOKUP($C569,nautics!$B$2:$F$1200,2,FALSE())),IF($A569="ST",IF(VLOOKUP($C569,st!$B$2:$F$400,2,FALSE())="","",VLOOKUP($C569,st!$B$2:$F$400,2,FALSE())),""))),"")</f>
        <v>1</v>
      </c>
      <c r="E569" s="35" t="str">
        <f>IFERROR(IF($A569="HDC",IF(VLOOKUP($C569,hdc!$B$2:$F$1600,3,FALSE())="","",VLOOKUP($C569,hdc!$B$2:$F$1600,3,FALSE())),IF($A569="NAUTICS",IF(VLOOKUP($C569,nautics!$B$2:$F$1200,3,FALSE())="","",VLOOKUP($C569,nautics!$B$2:$F$1200,3,FALSE())),IF($A569="ST",IF(VLOOKUP($C569,st!$B$2:$F$400,3,FALSE())="","",VLOOKUP($C569,st!$B$2:$F$400,3,FALSE())),""))),"")</f>
        <v/>
      </c>
      <c r="F569" s="35" t="str">
        <f>IFERROR(IF($A569="HDC",IF(VLOOKUP($C569,hdc!$B$2:$F$1600,4,FALSE())="","",VLOOKUP($C569,hdc!$B$2:$F$1600,4,FALSE())),IF($A569="NAUTICS",IF(VLOOKUP($C569,nautics!$B$2:$F$1200,4,FALSE())="","",VLOOKUP($C569,nautics!$B$2:$F$1200,4,FALSE())),IF($A569="ST",IF(VLOOKUP($C569,st!$B$2:$F$400,4,FALSE())="","",VLOOKUP($C569,st!$B$2:$F$400,4,FALSE())),""))),"")</f>
        <v/>
      </c>
      <c r="G569" s="35" t="str">
        <f>IFERROR(IF($A569="HDC",IF(VLOOKUP($C569,hdc!$B$2:$F$1600,5,FALSE())="","",VLOOKUP($C569,hdc!$B$2:$F$1600,5,FALSE())),IF($A569="NAUTICS",IF(VLOOKUP($C569,nautics!$B$2:$F$1200,5,FALSE())="","",VLOOKUP($C569,nautics!$B$2:$F$1200,5,FALSE())),IF($A569="ST",IF(VLOOKUP($C569,st!$B$2:$F$400,5,FALSE())="","",VLOOKUP($C569,st!$B$2:$F$400,5,FALSE())),""))),"")</f>
        <v/>
      </c>
      <c r="H569" s="35" t="s">
        <v>1321</v>
      </c>
      <c r="I569" s="35" t="s">
        <v>31</v>
      </c>
      <c r="J569" s="35" t="s">
        <v>5662</v>
      </c>
      <c r="K569" s="35">
        <f t="shared" si="2"/>
        <v>30</v>
      </c>
      <c r="L569" s="35" t="s">
        <v>318</v>
      </c>
      <c r="M569" s="35" t="s">
        <v>319</v>
      </c>
      <c r="N569" s="35" t="s">
        <v>174</v>
      </c>
      <c r="O569" s="35" t="s">
        <v>175</v>
      </c>
      <c r="P569" s="35" t="s">
        <v>4347</v>
      </c>
      <c r="Q569" s="35" t="s">
        <v>4282</v>
      </c>
      <c r="R569" s="35" t="s">
        <v>965</v>
      </c>
      <c r="S569" s="35" t="s">
        <v>174</v>
      </c>
      <c r="T569" s="35" t="s">
        <v>175</v>
      </c>
      <c r="U569" s="35" t="s">
        <v>5664</v>
      </c>
      <c r="W569" s="35" t="s">
        <v>78</v>
      </c>
      <c r="X569" s="35" t="s">
        <v>59</v>
      </c>
      <c r="Y569" s="35" t="s">
        <v>323</v>
      </c>
      <c r="Z569" s="35" t="s">
        <v>4339</v>
      </c>
    </row>
    <row r="570" spans="1:26" ht="15" customHeight="1">
      <c r="A570" s="35" t="s">
        <v>1300</v>
      </c>
      <c r="B570" s="35" t="s">
        <v>4349</v>
      </c>
      <c r="C570" s="35" t="s">
        <v>5676</v>
      </c>
      <c r="D570" s="35">
        <f>IFERROR(IF($A570="HDC",IF(VLOOKUP($C570,hdc!$B$2:$F$1600,2,FALSE())="","",VLOOKUP($C570,hdc!$B$2:$F$1600,2,FALSE())),IF($A570="NAUTICS",IF(VLOOKUP($C570,nautics!$B$2:$F$1200,2,FALSE())="","",VLOOKUP($C570,nautics!$B$2:$F$1200,2,FALSE())),IF($A570="ST",IF(VLOOKUP($C570,st!$B$2:$F$400,2,FALSE())="","",VLOOKUP($C570,st!$B$2:$F$400,2,FALSE())),""))),"")</f>
        <v>1</v>
      </c>
      <c r="E570" s="35">
        <f>IFERROR(IF($A570="HDC",IF(VLOOKUP($C570,hdc!$B$2:$F$1600,3,FALSE())="","",VLOOKUP($C570,hdc!$B$2:$F$1600,3,FALSE())),IF($A570="NAUTICS",IF(VLOOKUP($C570,nautics!$B$2:$F$1200,3,FALSE())="","",VLOOKUP($C570,nautics!$B$2:$F$1200,3,FALSE())),IF($A570="ST",IF(VLOOKUP($C570,st!$B$2:$F$400,3,FALSE())="","",VLOOKUP($C570,st!$B$2:$F$400,3,FALSE())),""))),"")</f>
        <v>1</v>
      </c>
      <c r="F570" s="35">
        <f>IFERROR(IF($A570="HDC",IF(VLOOKUP($C570,hdc!$B$2:$F$1600,4,FALSE())="","",VLOOKUP($C570,hdc!$B$2:$F$1600,4,FALSE())),IF($A570="NAUTICS",IF(VLOOKUP($C570,nautics!$B$2:$F$1200,4,FALSE())="","",VLOOKUP($C570,nautics!$B$2:$F$1200,4,FALSE())),IF($A570="ST",IF(VLOOKUP($C570,st!$B$2:$F$400,4,FALSE())="","",VLOOKUP($C570,st!$B$2:$F$400,4,FALSE())),""))),"")</f>
        <v>1</v>
      </c>
      <c r="G570" s="35" t="str">
        <f>IFERROR(IF($A570="HDC",IF(VLOOKUP($C570,hdc!$B$2:$F$1600,5,FALSE())="","",VLOOKUP($C570,hdc!$B$2:$F$1600,5,FALSE())),IF($A570="NAUTICS",IF(VLOOKUP($C570,nautics!$B$2:$F$1200,5,FALSE())="","",VLOOKUP($C570,nautics!$B$2:$F$1200,5,FALSE())),IF($A570="ST",IF(VLOOKUP($C570,st!$B$2:$F$400,5,FALSE())="","",VLOOKUP($C570,st!$B$2:$F$400,5,FALSE())),""))),"")</f>
        <v/>
      </c>
      <c r="H570" s="35" t="s">
        <v>105</v>
      </c>
      <c r="I570" s="35" t="s">
        <v>31</v>
      </c>
      <c r="J570" s="35" t="s">
        <v>5679</v>
      </c>
      <c r="K570" s="35">
        <f t="shared" si="2"/>
        <v>29</v>
      </c>
      <c r="L570" s="35" t="s">
        <v>95</v>
      </c>
      <c r="M570" s="35" t="s">
        <v>96</v>
      </c>
      <c r="N570" s="35" t="s">
        <v>43</v>
      </c>
      <c r="O570" s="35" t="s">
        <v>45</v>
      </c>
      <c r="P570" s="35" t="s">
        <v>4356</v>
      </c>
      <c r="Q570" s="35" t="s">
        <v>4357</v>
      </c>
      <c r="R570" s="35" t="s">
        <v>1049</v>
      </c>
      <c r="S570" s="35" t="s">
        <v>1619</v>
      </c>
      <c r="T570" s="35" t="s">
        <v>1620</v>
      </c>
      <c r="U570" s="35" t="s">
        <v>5683</v>
      </c>
      <c r="W570" s="35" t="s">
        <v>57</v>
      </c>
      <c r="X570" s="35" t="s">
        <v>59</v>
      </c>
      <c r="Y570" s="35" t="s">
        <v>102</v>
      </c>
      <c r="Z570" s="35" t="s">
        <v>1623</v>
      </c>
    </row>
    <row r="571" spans="1:26" ht="15" customHeight="1">
      <c r="A571" s="35" t="s">
        <v>1300</v>
      </c>
      <c r="B571" s="35" t="s">
        <v>4349</v>
      </c>
      <c r="C571" s="35" t="s">
        <v>5687</v>
      </c>
      <c r="D571" s="35">
        <f>IFERROR(IF($A571="HDC",IF(VLOOKUP($C571,hdc!$B$2:$F$1600,2,FALSE())="","",VLOOKUP($C571,hdc!$B$2:$F$1600,2,FALSE())),IF($A571="NAUTICS",IF(VLOOKUP($C571,nautics!$B$2:$F$1200,2,FALSE())="","",VLOOKUP($C571,nautics!$B$2:$F$1200,2,FALSE())),IF($A571="ST",IF(VLOOKUP($C571,st!$B$2:$F$400,2,FALSE())="","",VLOOKUP($C571,st!$B$2:$F$400,2,FALSE())),""))),"")</f>
        <v>1</v>
      </c>
      <c r="E571" s="35">
        <f>IFERROR(IF($A571="HDC",IF(VLOOKUP($C571,hdc!$B$2:$F$1600,3,FALSE())="","",VLOOKUP($C571,hdc!$B$2:$F$1600,3,FALSE())),IF($A571="NAUTICS",IF(VLOOKUP($C571,nautics!$B$2:$F$1200,3,FALSE())="","",VLOOKUP($C571,nautics!$B$2:$F$1200,3,FALSE())),IF($A571="ST",IF(VLOOKUP($C571,st!$B$2:$F$400,3,FALSE())="","",VLOOKUP($C571,st!$B$2:$F$400,3,FALSE())),""))),"")</f>
        <v>1</v>
      </c>
      <c r="F571" s="35">
        <f>IFERROR(IF($A571="HDC",IF(VLOOKUP($C571,hdc!$B$2:$F$1600,4,FALSE())="","",VLOOKUP($C571,hdc!$B$2:$F$1600,4,FALSE())),IF($A571="NAUTICS",IF(VLOOKUP($C571,nautics!$B$2:$F$1200,4,FALSE())="","",VLOOKUP($C571,nautics!$B$2:$F$1200,4,FALSE())),IF($A571="ST",IF(VLOOKUP($C571,st!$B$2:$F$400,4,FALSE())="","",VLOOKUP($C571,st!$B$2:$F$400,4,FALSE())),""))),"")</f>
        <v>1</v>
      </c>
      <c r="G571" s="35" t="str">
        <f>IFERROR(IF($A571="HDC",IF(VLOOKUP($C571,hdc!$B$2:$F$1600,5,FALSE())="","",VLOOKUP($C571,hdc!$B$2:$F$1600,5,FALSE())),IF($A571="NAUTICS",IF(VLOOKUP($C571,nautics!$B$2:$F$1200,5,FALSE())="","",VLOOKUP($C571,nautics!$B$2:$F$1200,5,FALSE())),IF($A571="ST",IF(VLOOKUP($C571,st!$B$2:$F$400,5,FALSE())="","",VLOOKUP($C571,st!$B$2:$F$400,5,FALSE())),""))),"")</f>
        <v/>
      </c>
      <c r="H571" s="35" t="s">
        <v>105</v>
      </c>
      <c r="I571" s="35" t="s">
        <v>31</v>
      </c>
      <c r="J571" s="35" t="s">
        <v>5690</v>
      </c>
      <c r="K571" s="35">
        <f t="shared" si="2"/>
        <v>31</v>
      </c>
      <c r="L571" s="35" t="s">
        <v>95</v>
      </c>
      <c r="M571" s="35" t="s">
        <v>96</v>
      </c>
      <c r="N571" s="35" t="s">
        <v>43</v>
      </c>
      <c r="O571" s="35" t="s">
        <v>45</v>
      </c>
      <c r="P571" s="35" t="s">
        <v>4365</v>
      </c>
      <c r="Q571" s="35" t="s">
        <v>4367</v>
      </c>
      <c r="R571" s="35" t="s">
        <v>1071</v>
      </c>
      <c r="S571" s="35" t="s">
        <v>1787</v>
      </c>
      <c r="T571" s="35" t="s">
        <v>1740</v>
      </c>
      <c r="U571" s="35" t="s">
        <v>5693</v>
      </c>
      <c r="W571" s="35" t="s">
        <v>57</v>
      </c>
      <c r="X571" s="35" t="s">
        <v>59</v>
      </c>
      <c r="Y571" s="35" t="s">
        <v>102</v>
      </c>
      <c r="Z571" s="35" t="s">
        <v>1792</v>
      </c>
    </row>
    <row r="572" spans="1:26" ht="15" customHeight="1">
      <c r="A572" s="35" t="s">
        <v>1300</v>
      </c>
      <c r="B572" s="35" t="s">
        <v>4349</v>
      </c>
      <c r="C572" s="35" t="s">
        <v>5697</v>
      </c>
      <c r="D572" s="35">
        <f>IFERROR(IF($A572="HDC",IF(VLOOKUP($C572,hdc!$B$2:$F$1600,2,FALSE())="","",VLOOKUP($C572,hdc!$B$2:$F$1600,2,FALSE())),IF($A572="NAUTICS",IF(VLOOKUP($C572,nautics!$B$2:$F$1200,2,FALSE())="","",VLOOKUP($C572,nautics!$B$2:$F$1200,2,FALSE())),IF($A572="ST",IF(VLOOKUP($C572,st!$B$2:$F$400,2,FALSE())="","",VLOOKUP($C572,st!$B$2:$F$400,2,FALSE())),""))),"")</f>
        <v>1</v>
      </c>
      <c r="E572" s="35">
        <f>IFERROR(IF($A572="HDC",IF(VLOOKUP($C572,hdc!$B$2:$F$1600,3,FALSE())="","",VLOOKUP($C572,hdc!$B$2:$F$1600,3,FALSE())),IF($A572="NAUTICS",IF(VLOOKUP($C572,nautics!$B$2:$F$1200,3,FALSE())="","",VLOOKUP($C572,nautics!$B$2:$F$1200,3,FALSE())),IF($A572="ST",IF(VLOOKUP($C572,st!$B$2:$F$400,3,FALSE())="","",VLOOKUP($C572,st!$B$2:$F$400,3,FALSE())),""))),"")</f>
        <v>1</v>
      </c>
      <c r="F572" s="35">
        <f>IFERROR(IF($A572="HDC",IF(VLOOKUP($C572,hdc!$B$2:$F$1600,4,FALSE())="","",VLOOKUP($C572,hdc!$B$2:$F$1600,4,FALSE())),IF($A572="NAUTICS",IF(VLOOKUP($C572,nautics!$B$2:$F$1200,4,FALSE())="","",VLOOKUP($C572,nautics!$B$2:$F$1200,4,FALSE())),IF($A572="ST",IF(VLOOKUP($C572,st!$B$2:$F$400,4,FALSE())="","",VLOOKUP($C572,st!$B$2:$F$400,4,FALSE())),""))),"")</f>
        <v>1</v>
      </c>
      <c r="G572" s="35" t="str">
        <f>IFERROR(IF($A572="HDC",IF(VLOOKUP($C572,hdc!$B$2:$F$1600,5,FALSE())="","",VLOOKUP($C572,hdc!$B$2:$F$1600,5,FALSE())),IF($A572="NAUTICS",IF(VLOOKUP($C572,nautics!$B$2:$F$1200,5,FALSE())="","",VLOOKUP($C572,nautics!$B$2:$F$1200,5,FALSE())),IF($A572="ST",IF(VLOOKUP($C572,st!$B$2:$F$400,5,FALSE())="","",VLOOKUP($C572,st!$B$2:$F$400,5,FALSE())),""))),"")</f>
        <v/>
      </c>
      <c r="H572" s="35" t="s">
        <v>105</v>
      </c>
      <c r="I572" s="35" t="s">
        <v>31</v>
      </c>
      <c r="J572" s="35" t="s">
        <v>4232</v>
      </c>
      <c r="K572" s="35">
        <f t="shared" si="2"/>
        <v>18</v>
      </c>
      <c r="L572" s="35" t="s">
        <v>95</v>
      </c>
      <c r="M572" s="35" t="s">
        <v>96</v>
      </c>
      <c r="N572" s="35" t="s">
        <v>43</v>
      </c>
      <c r="O572" s="35" t="s">
        <v>45</v>
      </c>
      <c r="P572" s="35" t="s">
        <v>4381</v>
      </c>
      <c r="Q572" s="35" t="s">
        <v>4383</v>
      </c>
      <c r="R572" s="35" t="s">
        <v>52</v>
      </c>
      <c r="S572" s="35" t="s">
        <v>1634</v>
      </c>
      <c r="T572" s="35" t="s">
        <v>1620</v>
      </c>
      <c r="U572" s="35" t="s">
        <v>5701</v>
      </c>
      <c r="W572" s="35" t="s">
        <v>57</v>
      </c>
      <c r="X572" s="35" t="s">
        <v>59</v>
      </c>
      <c r="Y572" s="35" t="s">
        <v>102</v>
      </c>
      <c r="Z572" s="35" t="s">
        <v>4390</v>
      </c>
    </row>
    <row r="573" spans="1:26" ht="15" customHeight="1">
      <c r="A573" s="35" t="s">
        <v>1300</v>
      </c>
      <c r="B573" s="35" t="s">
        <v>4349</v>
      </c>
      <c r="C573" s="35" t="s">
        <v>5704</v>
      </c>
      <c r="D573" s="35">
        <f>IFERROR(IF($A573="HDC",IF(VLOOKUP($C573,hdc!$B$2:$F$1600,2,FALSE())="","",VLOOKUP($C573,hdc!$B$2:$F$1600,2,FALSE())),IF($A573="NAUTICS",IF(VLOOKUP($C573,nautics!$B$2:$F$1200,2,FALSE())="","",VLOOKUP($C573,nautics!$B$2:$F$1200,2,FALSE())),IF($A573="ST",IF(VLOOKUP($C573,st!$B$2:$F$400,2,FALSE())="","",VLOOKUP($C573,st!$B$2:$F$400,2,FALSE())),""))),"")</f>
        <v>1</v>
      </c>
      <c r="E573" s="35">
        <f>IFERROR(IF($A573="HDC",IF(VLOOKUP($C573,hdc!$B$2:$F$1600,3,FALSE())="","",VLOOKUP($C573,hdc!$B$2:$F$1600,3,FALSE())),IF($A573="NAUTICS",IF(VLOOKUP($C573,nautics!$B$2:$F$1200,3,FALSE())="","",VLOOKUP($C573,nautics!$B$2:$F$1200,3,FALSE())),IF($A573="ST",IF(VLOOKUP($C573,st!$B$2:$F$400,3,FALSE())="","",VLOOKUP($C573,st!$B$2:$F$400,3,FALSE())),""))),"")</f>
        <v>1</v>
      </c>
      <c r="F573" s="35">
        <f>IFERROR(IF($A573="HDC",IF(VLOOKUP($C573,hdc!$B$2:$F$1600,4,FALSE())="","",VLOOKUP($C573,hdc!$B$2:$F$1600,4,FALSE())),IF($A573="NAUTICS",IF(VLOOKUP($C573,nautics!$B$2:$F$1200,4,FALSE())="","",VLOOKUP($C573,nautics!$B$2:$F$1200,4,FALSE())),IF($A573="ST",IF(VLOOKUP($C573,st!$B$2:$F$400,4,FALSE())="","",VLOOKUP($C573,st!$B$2:$F$400,4,FALSE())),""))),"")</f>
        <v>1</v>
      </c>
      <c r="G573" s="35" t="str">
        <f>IFERROR(IF($A573="HDC",IF(VLOOKUP($C573,hdc!$B$2:$F$1600,5,FALSE())="","",VLOOKUP($C573,hdc!$B$2:$F$1600,5,FALSE())),IF($A573="NAUTICS",IF(VLOOKUP($C573,nautics!$B$2:$F$1200,5,FALSE())="","",VLOOKUP($C573,nautics!$B$2:$F$1200,5,FALSE())),IF($A573="ST",IF(VLOOKUP($C573,st!$B$2:$F$400,5,FALSE())="","",VLOOKUP($C573,st!$B$2:$F$400,5,FALSE())),""))),"")</f>
        <v/>
      </c>
      <c r="H573" s="35" t="s">
        <v>105</v>
      </c>
      <c r="I573" s="35" t="s">
        <v>31</v>
      </c>
      <c r="J573" s="35" t="s">
        <v>5706</v>
      </c>
      <c r="K573" s="35">
        <f t="shared" si="2"/>
        <v>32</v>
      </c>
      <c r="L573" s="35" t="s">
        <v>95</v>
      </c>
      <c r="M573" s="35" t="s">
        <v>96</v>
      </c>
      <c r="N573" s="35" t="s">
        <v>43</v>
      </c>
      <c r="O573" s="35" t="s">
        <v>45</v>
      </c>
      <c r="P573" s="35" t="s">
        <v>4395</v>
      </c>
      <c r="Q573" s="35" t="s">
        <v>4397</v>
      </c>
      <c r="R573" s="35" t="s">
        <v>978</v>
      </c>
      <c r="S573" s="35" t="s">
        <v>1764</v>
      </c>
      <c r="T573" s="35" t="s">
        <v>1740</v>
      </c>
      <c r="U573" s="35" t="s">
        <v>5709</v>
      </c>
      <c r="W573" s="35" t="s">
        <v>57</v>
      </c>
      <c r="X573" s="35" t="s">
        <v>59</v>
      </c>
      <c r="Y573" s="35" t="s">
        <v>102</v>
      </c>
      <c r="Z573" s="35" t="s">
        <v>5712</v>
      </c>
    </row>
    <row r="574" spans="1:26" ht="15" customHeight="1">
      <c r="A574" s="35" t="s">
        <v>1300</v>
      </c>
      <c r="B574" s="35" t="s">
        <v>4349</v>
      </c>
      <c r="C574" s="35" t="s">
        <v>5713</v>
      </c>
      <c r="D574" s="35">
        <f>IFERROR(IF($A574="HDC",IF(VLOOKUP($C574,hdc!$B$2:$F$1600,2,FALSE())="","",VLOOKUP($C574,hdc!$B$2:$F$1600,2,FALSE())),IF($A574="NAUTICS",IF(VLOOKUP($C574,nautics!$B$2:$F$1200,2,FALSE())="","",VLOOKUP($C574,nautics!$B$2:$F$1200,2,FALSE())),IF($A574="ST",IF(VLOOKUP($C574,st!$B$2:$F$400,2,FALSE())="","",VLOOKUP($C574,st!$B$2:$F$400,2,FALSE())),""))),"")</f>
        <v>1</v>
      </c>
      <c r="E574" s="35">
        <f>IFERROR(IF($A574="HDC",IF(VLOOKUP($C574,hdc!$B$2:$F$1600,3,FALSE())="","",VLOOKUP($C574,hdc!$B$2:$F$1600,3,FALSE())),IF($A574="NAUTICS",IF(VLOOKUP($C574,nautics!$B$2:$F$1200,3,FALSE())="","",VLOOKUP($C574,nautics!$B$2:$F$1200,3,FALSE())),IF($A574="ST",IF(VLOOKUP($C574,st!$B$2:$F$400,3,FALSE())="","",VLOOKUP($C574,st!$B$2:$F$400,3,FALSE())),""))),"")</f>
        <v>1</v>
      </c>
      <c r="F574" s="35">
        <f>IFERROR(IF($A574="HDC",IF(VLOOKUP($C574,hdc!$B$2:$F$1600,4,FALSE())="","",VLOOKUP($C574,hdc!$B$2:$F$1600,4,FALSE())),IF($A574="NAUTICS",IF(VLOOKUP($C574,nautics!$B$2:$F$1200,4,FALSE())="","",VLOOKUP($C574,nautics!$B$2:$F$1200,4,FALSE())),IF($A574="ST",IF(VLOOKUP($C574,st!$B$2:$F$400,4,FALSE())="","",VLOOKUP($C574,st!$B$2:$F$400,4,FALSE())),""))),"")</f>
        <v>1</v>
      </c>
      <c r="G574" s="35" t="str">
        <f>IFERROR(IF($A574="HDC",IF(VLOOKUP($C574,hdc!$B$2:$F$1600,5,FALSE())="","",VLOOKUP($C574,hdc!$B$2:$F$1600,5,FALSE())),IF($A574="NAUTICS",IF(VLOOKUP($C574,nautics!$B$2:$F$1200,5,FALSE())="","",VLOOKUP($C574,nautics!$B$2:$F$1200,5,FALSE())),IF($A574="ST",IF(VLOOKUP($C574,st!$B$2:$F$400,5,FALSE())="","",VLOOKUP($C574,st!$B$2:$F$400,5,FALSE())),""))),"")</f>
        <v/>
      </c>
      <c r="H574" s="35" t="s">
        <v>105</v>
      </c>
      <c r="I574" s="35" t="s">
        <v>31</v>
      </c>
      <c r="J574" s="35" t="s">
        <v>5715</v>
      </c>
      <c r="K574" s="35">
        <f t="shared" si="2"/>
        <v>31</v>
      </c>
      <c r="L574" s="35" t="s">
        <v>95</v>
      </c>
      <c r="M574" s="35" t="s">
        <v>96</v>
      </c>
      <c r="N574" s="35" t="s">
        <v>43</v>
      </c>
      <c r="O574" s="35" t="s">
        <v>45</v>
      </c>
      <c r="P574" s="35" t="s">
        <v>4403</v>
      </c>
      <c r="Q574" s="35" t="s">
        <v>4405</v>
      </c>
      <c r="R574" s="35" t="s">
        <v>258</v>
      </c>
      <c r="S574" s="35" t="s">
        <v>1722</v>
      </c>
      <c r="T574" s="35" t="s">
        <v>1724</v>
      </c>
      <c r="U574" s="35" t="s">
        <v>5718</v>
      </c>
      <c r="W574" s="35" t="s">
        <v>57</v>
      </c>
      <c r="X574" s="35" t="s">
        <v>59</v>
      </c>
      <c r="Y574" s="35" t="s">
        <v>102</v>
      </c>
      <c r="Z574" s="35" t="s">
        <v>1730</v>
      </c>
    </row>
    <row r="575" spans="1:26" ht="15" customHeight="1">
      <c r="A575" s="35" t="s">
        <v>1300</v>
      </c>
      <c r="B575" s="35" t="s">
        <v>4349</v>
      </c>
      <c r="C575" s="35" t="s">
        <v>5722</v>
      </c>
      <c r="D575" s="35">
        <f>IFERROR(IF($A575="HDC",IF(VLOOKUP($C575,hdc!$B$2:$F$1600,2,FALSE())="","",VLOOKUP($C575,hdc!$B$2:$F$1600,2,FALSE())),IF($A575="NAUTICS",IF(VLOOKUP($C575,nautics!$B$2:$F$1200,2,FALSE())="","",VLOOKUP($C575,nautics!$B$2:$F$1200,2,FALSE())),IF($A575="ST",IF(VLOOKUP($C575,st!$B$2:$F$400,2,FALSE())="","",VLOOKUP($C575,st!$B$2:$F$400,2,FALSE())),""))),"")</f>
        <v>1</v>
      </c>
      <c r="E575" s="35">
        <f>IFERROR(IF($A575="HDC",IF(VLOOKUP($C575,hdc!$B$2:$F$1600,3,FALSE())="","",VLOOKUP($C575,hdc!$B$2:$F$1600,3,FALSE())),IF($A575="NAUTICS",IF(VLOOKUP($C575,nautics!$B$2:$F$1200,3,FALSE())="","",VLOOKUP($C575,nautics!$B$2:$F$1200,3,FALSE())),IF($A575="ST",IF(VLOOKUP($C575,st!$B$2:$F$400,3,FALSE())="","",VLOOKUP($C575,st!$B$2:$F$400,3,FALSE())),""))),"")</f>
        <v>1</v>
      </c>
      <c r="F575" s="35">
        <f>IFERROR(IF($A575="HDC",IF(VLOOKUP($C575,hdc!$B$2:$F$1600,4,FALSE())="","",VLOOKUP($C575,hdc!$B$2:$F$1600,4,FALSE())),IF($A575="NAUTICS",IF(VLOOKUP($C575,nautics!$B$2:$F$1200,4,FALSE())="","",VLOOKUP($C575,nautics!$B$2:$F$1200,4,FALSE())),IF($A575="ST",IF(VLOOKUP($C575,st!$B$2:$F$400,4,FALSE())="","",VLOOKUP($C575,st!$B$2:$F$400,4,FALSE())),""))),"")</f>
        <v>1</v>
      </c>
      <c r="G575" s="35" t="str">
        <f>IFERROR(IF($A575="HDC",IF(VLOOKUP($C575,hdc!$B$2:$F$1600,5,FALSE())="","",VLOOKUP($C575,hdc!$B$2:$F$1600,5,FALSE())),IF($A575="NAUTICS",IF(VLOOKUP($C575,nautics!$B$2:$F$1200,5,FALSE())="","",VLOOKUP($C575,nautics!$B$2:$F$1200,5,FALSE())),IF($A575="ST",IF(VLOOKUP($C575,st!$B$2:$F$400,5,FALSE())="","",VLOOKUP($C575,st!$B$2:$F$400,5,FALSE())),""))),"")</f>
        <v/>
      </c>
      <c r="H575" s="35" t="s">
        <v>105</v>
      </c>
      <c r="I575" s="35" t="s">
        <v>31</v>
      </c>
      <c r="J575" s="35" t="s">
        <v>4830</v>
      </c>
      <c r="K575" s="35">
        <f t="shared" si="2"/>
        <v>28</v>
      </c>
      <c r="L575" s="35" t="s">
        <v>95</v>
      </c>
      <c r="M575" s="35" t="s">
        <v>96</v>
      </c>
      <c r="N575" s="35" t="s">
        <v>43</v>
      </c>
      <c r="O575" s="35" t="s">
        <v>45</v>
      </c>
      <c r="P575" s="35" t="s">
        <v>4412</v>
      </c>
      <c r="Q575" s="35" t="s">
        <v>4413</v>
      </c>
      <c r="R575" s="35" t="s">
        <v>52</v>
      </c>
      <c r="S575" s="35" t="s">
        <v>1739</v>
      </c>
      <c r="T575" s="35" t="s">
        <v>1740</v>
      </c>
      <c r="U575" s="35" t="s">
        <v>5729</v>
      </c>
      <c r="W575" s="35" t="s">
        <v>57</v>
      </c>
      <c r="X575" s="35" t="s">
        <v>59</v>
      </c>
      <c r="Y575" s="35" t="s">
        <v>102</v>
      </c>
      <c r="Z575" s="35" t="s">
        <v>5732</v>
      </c>
    </row>
    <row r="576" spans="1:26" ht="15" customHeight="1">
      <c r="A576" s="35" t="s">
        <v>1300</v>
      </c>
      <c r="B576" s="35" t="s">
        <v>4349</v>
      </c>
      <c r="C576" s="35" t="s">
        <v>5734</v>
      </c>
      <c r="D576" s="35">
        <f>IFERROR(IF($A576="HDC",IF(VLOOKUP($C576,hdc!$B$2:$F$1600,2,FALSE())="","",VLOOKUP($C576,hdc!$B$2:$F$1600,2,FALSE())),IF($A576="NAUTICS",IF(VLOOKUP($C576,nautics!$B$2:$F$1200,2,FALSE())="","",VLOOKUP($C576,nautics!$B$2:$F$1200,2,FALSE())),IF($A576="ST",IF(VLOOKUP($C576,st!$B$2:$F$400,2,FALSE())="","",VLOOKUP($C576,st!$B$2:$F$400,2,FALSE())),""))),"")</f>
        <v>1</v>
      </c>
      <c r="E576" s="35">
        <f>IFERROR(IF($A576="HDC",IF(VLOOKUP($C576,hdc!$B$2:$F$1600,3,FALSE())="","",VLOOKUP($C576,hdc!$B$2:$F$1600,3,FALSE())),IF($A576="NAUTICS",IF(VLOOKUP($C576,nautics!$B$2:$F$1200,3,FALSE())="","",VLOOKUP($C576,nautics!$B$2:$F$1200,3,FALSE())),IF($A576="ST",IF(VLOOKUP($C576,st!$B$2:$F$400,3,FALSE())="","",VLOOKUP($C576,st!$B$2:$F$400,3,FALSE())),""))),"")</f>
        <v>1</v>
      </c>
      <c r="F576" s="35">
        <f>IFERROR(IF($A576="HDC",IF(VLOOKUP($C576,hdc!$B$2:$F$1600,4,FALSE())="","",VLOOKUP($C576,hdc!$B$2:$F$1600,4,FALSE())),IF($A576="NAUTICS",IF(VLOOKUP($C576,nautics!$B$2:$F$1200,4,FALSE())="","",VLOOKUP($C576,nautics!$B$2:$F$1200,4,FALSE())),IF($A576="ST",IF(VLOOKUP($C576,st!$B$2:$F$400,4,FALSE())="","",VLOOKUP($C576,st!$B$2:$F$400,4,FALSE())),""))),"")</f>
        <v>1</v>
      </c>
      <c r="G576" s="35" t="str">
        <f>IFERROR(IF($A576="HDC",IF(VLOOKUP($C576,hdc!$B$2:$F$1600,5,FALSE())="","",VLOOKUP($C576,hdc!$B$2:$F$1600,5,FALSE())),IF($A576="NAUTICS",IF(VLOOKUP($C576,nautics!$B$2:$F$1200,5,FALSE())="","",VLOOKUP($C576,nautics!$B$2:$F$1200,5,FALSE())),IF($A576="ST",IF(VLOOKUP($C576,st!$B$2:$F$400,5,FALSE())="","",VLOOKUP($C576,st!$B$2:$F$400,5,FALSE())),""))),"")</f>
        <v/>
      </c>
      <c r="H576" s="35" t="s">
        <v>105</v>
      </c>
      <c r="I576" s="35" t="s">
        <v>31</v>
      </c>
      <c r="J576" s="35" t="s">
        <v>3407</v>
      </c>
      <c r="K576" s="35">
        <f t="shared" si="2"/>
        <v>33</v>
      </c>
      <c r="L576" s="35" t="s">
        <v>95</v>
      </c>
      <c r="M576" s="35" t="s">
        <v>96</v>
      </c>
      <c r="N576" s="35" t="s">
        <v>43</v>
      </c>
      <c r="O576" s="35" t="s">
        <v>45</v>
      </c>
      <c r="P576" s="35" t="s">
        <v>4423</v>
      </c>
      <c r="Q576" s="35" t="s">
        <v>4424</v>
      </c>
      <c r="R576" s="35" t="s">
        <v>1071</v>
      </c>
      <c r="S576" s="35" t="s">
        <v>135</v>
      </c>
      <c r="T576" s="35" t="s">
        <v>136</v>
      </c>
      <c r="U576" s="35" t="s">
        <v>5739</v>
      </c>
      <c r="W576" s="35" t="s">
        <v>57</v>
      </c>
      <c r="X576" s="35" t="s">
        <v>59</v>
      </c>
      <c r="Y576" s="35" t="s">
        <v>102</v>
      </c>
      <c r="Z576" s="35" t="s">
        <v>4430</v>
      </c>
    </row>
    <row r="577" spans="1:26" ht="15" customHeight="1">
      <c r="A577" s="35" t="s">
        <v>1300</v>
      </c>
      <c r="B577" s="35" t="s">
        <v>4349</v>
      </c>
      <c r="C577" s="35" t="s">
        <v>5741</v>
      </c>
      <c r="D577" s="35">
        <f>IFERROR(IF($A577="HDC",IF(VLOOKUP($C577,hdc!$B$2:$F$1600,2,FALSE())="","",VLOOKUP($C577,hdc!$B$2:$F$1600,2,FALSE())),IF($A577="NAUTICS",IF(VLOOKUP($C577,nautics!$B$2:$F$1200,2,FALSE())="","",VLOOKUP($C577,nautics!$B$2:$F$1200,2,FALSE())),IF($A577="ST",IF(VLOOKUP($C577,st!$B$2:$F$400,2,FALSE())="","",VLOOKUP($C577,st!$B$2:$F$400,2,FALSE())),""))),"")</f>
        <v>1</v>
      </c>
      <c r="E577" s="35">
        <f>IFERROR(IF($A577="HDC",IF(VLOOKUP($C577,hdc!$B$2:$F$1600,3,FALSE())="","",VLOOKUP($C577,hdc!$B$2:$F$1600,3,FALSE())),IF($A577="NAUTICS",IF(VLOOKUP($C577,nautics!$B$2:$F$1200,3,FALSE())="","",VLOOKUP($C577,nautics!$B$2:$F$1200,3,FALSE())),IF($A577="ST",IF(VLOOKUP($C577,st!$B$2:$F$400,3,FALSE())="","",VLOOKUP($C577,st!$B$2:$F$400,3,FALSE())),""))),"")</f>
        <v>1</v>
      </c>
      <c r="F577" s="35">
        <f>IFERROR(IF($A577="HDC",IF(VLOOKUP($C577,hdc!$B$2:$F$1600,4,FALSE())="","",VLOOKUP($C577,hdc!$B$2:$F$1600,4,FALSE())),IF($A577="NAUTICS",IF(VLOOKUP($C577,nautics!$B$2:$F$1200,4,FALSE())="","",VLOOKUP($C577,nautics!$B$2:$F$1200,4,FALSE())),IF($A577="ST",IF(VLOOKUP($C577,st!$B$2:$F$400,4,FALSE())="","",VLOOKUP($C577,st!$B$2:$F$400,4,FALSE())),""))),"")</f>
        <v>1</v>
      </c>
      <c r="G577" s="35" t="str">
        <f>IFERROR(IF($A577="HDC",IF(VLOOKUP($C577,hdc!$B$2:$F$1600,5,FALSE())="","",VLOOKUP($C577,hdc!$B$2:$F$1600,5,FALSE())),IF($A577="NAUTICS",IF(VLOOKUP($C577,nautics!$B$2:$F$1200,5,FALSE())="","",VLOOKUP($C577,nautics!$B$2:$F$1200,5,FALSE())),IF($A577="ST",IF(VLOOKUP($C577,st!$B$2:$F$400,5,FALSE())="","",VLOOKUP($C577,st!$B$2:$F$400,5,FALSE())),""))),"")</f>
        <v/>
      </c>
      <c r="H577" s="35" t="s">
        <v>105</v>
      </c>
      <c r="I577" s="35" t="s">
        <v>31</v>
      </c>
      <c r="J577" s="35" t="s">
        <v>5743</v>
      </c>
      <c r="K577" s="35">
        <f t="shared" si="2"/>
        <v>23</v>
      </c>
      <c r="L577" s="35" t="s">
        <v>95</v>
      </c>
      <c r="M577" s="35" t="s">
        <v>96</v>
      </c>
      <c r="N577" s="35" t="s">
        <v>43</v>
      </c>
      <c r="O577" s="35" t="s">
        <v>45</v>
      </c>
      <c r="P577" s="35" t="s">
        <v>4433</v>
      </c>
      <c r="Q577" s="35" t="s">
        <v>4434</v>
      </c>
      <c r="R577" s="35" t="s">
        <v>52</v>
      </c>
      <c r="S577" s="35" t="s">
        <v>975</v>
      </c>
      <c r="T577" s="35" t="s">
        <v>977</v>
      </c>
      <c r="U577" s="35" t="s">
        <v>5749</v>
      </c>
      <c r="W577" s="35" t="s">
        <v>57</v>
      </c>
      <c r="X577" s="35" t="s">
        <v>59</v>
      </c>
      <c r="Y577" s="35" t="s">
        <v>102</v>
      </c>
      <c r="Z577" s="35" t="s">
        <v>5750</v>
      </c>
    </row>
    <row r="578" spans="1:26" ht="15" customHeight="1">
      <c r="A578" s="35" t="s">
        <v>1300</v>
      </c>
      <c r="B578" s="35" t="s">
        <v>4349</v>
      </c>
      <c r="C578" s="35" t="s">
        <v>5752</v>
      </c>
      <c r="D578" s="35">
        <f>IFERROR(IF($A578="HDC",IF(VLOOKUP($C578,hdc!$B$2:$F$1600,2,FALSE())="","",VLOOKUP($C578,hdc!$B$2:$F$1600,2,FALSE())),IF($A578="NAUTICS",IF(VLOOKUP($C578,nautics!$B$2:$F$1200,2,FALSE())="","",VLOOKUP($C578,nautics!$B$2:$F$1200,2,FALSE())),IF($A578="ST",IF(VLOOKUP($C578,st!$B$2:$F$400,2,FALSE())="","",VLOOKUP($C578,st!$B$2:$F$400,2,FALSE())),""))),"")</f>
        <v>1</v>
      </c>
      <c r="E578" s="35">
        <f>IFERROR(IF($A578="HDC",IF(VLOOKUP($C578,hdc!$B$2:$F$1600,3,FALSE())="","",VLOOKUP($C578,hdc!$B$2:$F$1600,3,FALSE())),IF($A578="NAUTICS",IF(VLOOKUP($C578,nautics!$B$2:$F$1200,3,FALSE())="","",VLOOKUP($C578,nautics!$B$2:$F$1200,3,FALSE())),IF($A578="ST",IF(VLOOKUP($C578,st!$B$2:$F$400,3,FALSE())="","",VLOOKUP($C578,st!$B$2:$F$400,3,FALSE())),""))),"")</f>
        <v>1</v>
      </c>
      <c r="F578" s="35">
        <f>IFERROR(IF($A578="HDC",IF(VLOOKUP($C578,hdc!$B$2:$F$1600,4,FALSE())="","",VLOOKUP($C578,hdc!$B$2:$F$1600,4,FALSE())),IF($A578="NAUTICS",IF(VLOOKUP($C578,nautics!$B$2:$F$1200,4,FALSE())="","",VLOOKUP($C578,nautics!$B$2:$F$1200,4,FALSE())),IF($A578="ST",IF(VLOOKUP($C578,st!$B$2:$F$400,4,FALSE())="","",VLOOKUP($C578,st!$B$2:$F$400,4,FALSE())),""))),"")</f>
        <v>1</v>
      </c>
      <c r="G578" s="35" t="str">
        <f>IFERROR(IF($A578="HDC",IF(VLOOKUP($C578,hdc!$B$2:$F$1600,5,FALSE())="","",VLOOKUP($C578,hdc!$B$2:$F$1600,5,FALSE())),IF($A578="NAUTICS",IF(VLOOKUP($C578,nautics!$B$2:$F$1200,5,FALSE())="","",VLOOKUP($C578,nautics!$B$2:$F$1200,5,FALSE())),IF($A578="ST",IF(VLOOKUP($C578,st!$B$2:$F$400,5,FALSE())="","",VLOOKUP($C578,st!$B$2:$F$400,5,FALSE())),""))),"")</f>
        <v/>
      </c>
      <c r="H578" s="35" t="s">
        <v>105</v>
      </c>
      <c r="I578" s="35" t="s">
        <v>31</v>
      </c>
      <c r="J578" s="35" t="s">
        <v>5754</v>
      </c>
      <c r="K578" s="35">
        <f t="shared" si="2"/>
        <v>30</v>
      </c>
      <c r="L578" s="35" t="s">
        <v>95</v>
      </c>
      <c r="M578" s="35" t="s">
        <v>96</v>
      </c>
      <c r="N578" s="35" t="s">
        <v>43</v>
      </c>
      <c r="O578" s="35" t="s">
        <v>45</v>
      </c>
      <c r="P578" s="35" t="s">
        <v>4444</v>
      </c>
      <c r="Q578" s="35" t="s">
        <v>4445</v>
      </c>
      <c r="R578" s="35" t="s">
        <v>258</v>
      </c>
      <c r="S578" s="35" t="s">
        <v>2078</v>
      </c>
      <c r="T578" s="35" t="s">
        <v>1997</v>
      </c>
      <c r="U578" s="35" t="s">
        <v>5760</v>
      </c>
      <c r="W578" s="35" t="s">
        <v>57</v>
      </c>
      <c r="X578" s="35" t="s">
        <v>59</v>
      </c>
      <c r="Y578" s="35" t="s">
        <v>102</v>
      </c>
      <c r="Z578" s="35" t="s">
        <v>4451</v>
      </c>
    </row>
    <row r="579" spans="1:26" ht="15" customHeight="1">
      <c r="A579" s="35" t="s">
        <v>1300</v>
      </c>
      <c r="B579" s="35" t="s">
        <v>4349</v>
      </c>
      <c r="C579" s="35" t="s">
        <v>5763</v>
      </c>
      <c r="D579" s="35">
        <f>IFERROR(IF($A579="HDC",IF(VLOOKUP($C579,hdc!$B$2:$F$1600,2,FALSE())="","",VLOOKUP($C579,hdc!$B$2:$F$1600,2,FALSE())),IF($A579="NAUTICS",IF(VLOOKUP($C579,nautics!$B$2:$F$1200,2,FALSE())="","",VLOOKUP($C579,nautics!$B$2:$F$1200,2,FALSE())),IF($A579="ST",IF(VLOOKUP($C579,st!$B$2:$F$400,2,FALSE())="","",VLOOKUP($C579,st!$B$2:$F$400,2,FALSE())),""))),"")</f>
        <v>1</v>
      </c>
      <c r="E579" s="35">
        <f>IFERROR(IF($A579="HDC",IF(VLOOKUP($C579,hdc!$B$2:$F$1600,3,FALSE())="","",VLOOKUP($C579,hdc!$B$2:$F$1600,3,FALSE())),IF($A579="NAUTICS",IF(VLOOKUP($C579,nautics!$B$2:$F$1200,3,FALSE())="","",VLOOKUP($C579,nautics!$B$2:$F$1200,3,FALSE())),IF($A579="ST",IF(VLOOKUP($C579,st!$B$2:$F$400,3,FALSE())="","",VLOOKUP($C579,st!$B$2:$F$400,3,FALSE())),""))),"")</f>
        <v>1</v>
      </c>
      <c r="F579" s="35">
        <f>IFERROR(IF($A579="HDC",IF(VLOOKUP($C579,hdc!$B$2:$F$1600,4,FALSE())="","",VLOOKUP($C579,hdc!$B$2:$F$1600,4,FALSE())),IF($A579="NAUTICS",IF(VLOOKUP($C579,nautics!$B$2:$F$1200,4,FALSE())="","",VLOOKUP($C579,nautics!$B$2:$F$1200,4,FALSE())),IF($A579="ST",IF(VLOOKUP($C579,st!$B$2:$F$400,4,FALSE())="","",VLOOKUP($C579,st!$B$2:$F$400,4,FALSE())),""))),"")</f>
        <v>1</v>
      </c>
      <c r="G579" s="35" t="str">
        <f>IFERROR(IF($A579="HDC",IF(VLOOKUP($C579,hdc!$B$2:$F$1600,5,FALSE())="","",VLOOKUP($C579,hdc!$B$2:$F$1600,5,FALSE())),IF($A579="NAUTICS",IF(VLOOKUP($C579,nautics!$B$2:$F$1200,5,FALSE())="","",VLOOKUP($C579,nautics!$B$2:$F$1200,5,FALSE())),IF($A579="ST",IF(VLOOKUP($C579,st!$B$2:$F$400,5,FALSE())="","",VLOOKUP($C579,st!$B$2:$F$400,5,FALSE())),""))),"")</f>
        <v/>
      </c>
      <c r="H579" s="35" t="s">
        <v>105</v>
      </c>
      <c r="I579" s="35" t="s">
        <v>31</v>
      </c>
      <c r="J579" s="35" t="s">
        <v>5765</v>
      </c>
      <c r="K579" s="35">
        <f t="shared" si="2"/>
        <v>21</v>
      </c>
      <c r="L579" s="35" t="s">
        <v>95</v>
      </c>
      <c r="M579" s="35" t="s">
        <v>96</v>
      </c>
      <c r="N579" s="35" t="s">
        <v>43</v>
      </c>
      <c r="O579" s="35" t="s">
        <v>45</v>
      </c>
      <c r="P579" s="35" t="s">
        <v>4458</v>
      </c>
      <c r="Q579" s="35" t="s">
        <v>4459</v>
      </c>
      <c r="R579" s="35" t="s">
        <v>52</v>
      </c>
      <c r="S579" s="35" t="s">
        <v>1996</v>
      </c>
      <c r="T579" s="35" t="s">
        <v>1997</v>
      </c>
      <c r="U579" s="35" t="s">
        <v>5770</v>
      </c>
      <c r="W579" s="35" t="s">
        <v>57</v>
      </c>
      <c r="X579" s="35" t="s">
        <v>59</v>
      </c>
      <c r="Y579" s="35" t="s">
        <v>102</v>
      </c>
      <c r="Z579" s="35" t="s">
        <v>4465</v>
      </c>
    </row>
    <row r="580" spans="1:26" ht="15" customHeight="1">
      <c r="A580" s="35" t="s">
        <v>1300</v>
      </c>
      <c r="B580" s="35" t="s">
        <v>4349</v>
      </c>
      <c r="C580" s="35" t="s">
        <v>5772</v>
      </c>
      <c r="D580" s="35">
        <f>IFERROR(IF($A580="HDC",IF(VLOOKUP($C580,hdc!$B$2:$F$1600,2,FALSE())="","",VLOOKUP($C580,hdc!$B$2:$F$1600,2,FALSE())),IF($A580="NAUTICS",IF(VLOOKUP($C580,nautics!$B$2:$F$1200,2,FALSE())="","",VLOOKUP($C580,nautics!$B$2:$F$1200,2,FALSE())),IF($A580="ST",IF(VLOOKUP($C580,st!$B$2:$F$400,2,FALSE())="","",VLOOKUP($C580,st!$B$2:$F$400,2,FALSE())),""))),"")</f>
        <v>1</v>
      </c>
      <c r="E580" s="35">
        <f>IFERROR(IF($A580="HDC",IF(VLOOKUP($C580,hdc!$B$2:$F$1600,3,FALSE())="","",VLOOKUP($C580,hdc!$B$2:$F$1600,3,FALSE())),IF($A580="NAUTICS",IF(VLOOKUP($C580,nautics!$B$2:$F$1200,3,FALSE())="","",VLOOKUP($C580,nautics!$B$2:$F$1200,3,FALSE())),IF($A580="ST",IF(VLOOKUP($C580,st!$B$2:$F$400,3,FALSE())="","",VLOOKUP($C580,st!$B$2:$F$400,3,FALSE())),""))),"")</f>
        <v>1</v>
      </c>
      <c r="F580" s="35">
        <f>IFERROR(IF($A580="HDC",IF(VLOOKUP($C580,hdc!$B$2:$F$1600,4,FALSE())="","",VLOOKUP($C580,hdc!$B$2:$F$1600,4,FALSE())),IF($A580="NAUTICS",IF(VLOOKUP($C580,nautics!$B$2:$F$1200,4,FALSE())="","",VLOOKUP($C580,nautics!$B$2:$F$1200,4,FALSE())),IF($A580="ST",IF(VLOOKUP($C580,st!$B$2:$F$400,4,FALSE())="","",VLOOKUP($C580,st!$B$2:$F$400,4,FALSE())),""))),"")</f>
        <v>1</v>
      </c>
      <c r="G580" s="35" t="str">
        <f>IFERROR(IF($A580="HDC",IF(VLOOKUP($C580,hdc!$B$2:$F$1600,5,FALSE())="","",VLOOKUP($C580,hdc!$B$2:$F$1600,5,FALSE())),IF($A580="NAUTICS",IF(VLOOKUP($C580,nautics!$B$2:$F$1200,5,FALSE())="","",VLOOKUP($C580,nautics!$B$2:$F$1200,5,FALSE())),IF($A580="ST",IF(VLOOKUP($C580,st!$B$2:$F$400,5,FALSE())="","",VLOOKUP($C580,st!$B$2:$F$400,5,FALSE())),""))),"")</f>
        <v/>
      </c>
      <c r="H580" s="35" t="s">
        <v>105</v>
      </c>
      <c r="I580" s="35" t="s">
        <v>31</v>
      </c>
      <c r="J580" s="35" t="s">
        <v>5773</v>
      </c>
      <c r="K580" s="35">
        <f t="shared" si="2"/>
        <v>32</v>
      </c>
      <c r="L580" s="35" t="s">
        <v>95</v>
      </c>
      <c r="M580" s="35" t="s">
        <v>96</v>
      </c>
      <c r="N580" s="35" t="s">
        <v>43</v>
      </c>
      <c r="O580" s="35" t="s">
        <v>45</v>
      </c>
      <c r="P580" s="35" t="s">
        <v>4471</v>
      </c>
      <c r="Q580" s="35" t="s">
        <v>4472</v>
      </c>
      <c r="R580" s="35" t="s">
        <v>152</v>
      </c>
      <c r="S580" s="35" t="s">
        <v>2066</v>
      </c>
      <c r="T580" s="35" t="s">
        <v>1997</v>
      </c>
      <c r="U580" s="35" t="s">
        <v>5777</v>
      </c>
      <c r="W580" s="35" t="s">
        <v>57</v>
      </c>
      <c r="X580" s="35" t="s">
        <v>59</v>
      </c>
      <c r="Y580" s="35" t="s">
        <v>102</v>
      </c>
      <c r="Z580" s="35" t="s">
        <v>4479</v>
      </c>
    </row>
    <row r="581" spans="1:26" ht="15" customHeight="1">
      <c r="A581" s="35" t="s">
        <v>1300</v>
      </c>
      <c r="B581" s="35" t="s">
        <v>4349</v>
      </c>
      <c r="C581" s="35" t="s">
        <v>5778</v>
      </c>
      <c r="D581" s="35">
        <f>IFERROR(IF($A581="HDC",IF(VLOOKUP($C581,hdc!$B$2:$F$1600,2,FALSE())="","",VLOOKUP($C581,hdc!$B$2:$F$1600,2,FALSE())),IF($A581="NAUTICS",IF(VLOOKUP($C581,nautics!$B$2:$F$1200,2,FALSE())="","",VLOOKUP($C581,nautics!$B$2:$F$1200,2,FALSE())),IF($A581="ST",IF(VLOOKUP($C581,st!$B$2:$F$400,2,FALSE())="","",VLOOKUP($C581,st!$B$2:$F$400,2,FALSE())),""))),"")</f>
        <v>1</v>
      </c>
      <c r="E581" s="35">
        <f>IFERROR(IF($A581="HDC",IF(VLOOKUP($C581,hdc!$B$2:$F$1600,3,FALSE())="","",VLOOKUP($C581,hdc!$B$2:$F$1600,3,FALSE())),IF($A581="NAUTICS",IF(VLOOKUP($C581,nautics!$B$2:$F$1200,3,FALSE())="","",VLOOKUP($C581,nautics!$B$2:$F$1200,3,FALSE())),IF($A581="ST",IF(VLOOKUP($C581,st!$B$2:$F$400,3,FALSE())="","",VLOOKUP($C581,st!$B$2:$F$400,3,FALSE())),""))),"")</f>
        <v>1</v>
      </c>
      <c r="F581" s="35">
        <f>IFERROR(IF($A581="HDC",IF(VLOOKUP($C581,hdc!$B$2:$F$1600,4,FALSE())="","",VLOOKUP($C581,hdc!$B$2:$F$1600,4,FALSE())),IF($A581="NAUTICS",IF(VLOOKUP($C581,nautics!$B$2:$F$1200,4,FALSE())="","",VLOOKUP($C581,nautics!$B$2:$F$1200,4,FALSE())),IF($A581="ST",IF(VLOOKUP($C581,st!$B$2:$F$400,4,FALSE())="","",VLOOKUP($C581,st!$B$2:$F$400,4,FALSE())),""))),"")</f>
        <v>1</v>
      </c>
      <c r="G581" s="35" t="str">
        <f>IFERROR(IF($A581="HDC",IF(VLOOKUP($C581,hdc!$B$2:$F$1600,5,FALSE())="","",VLOOKUP($C581,hdc!$B$2:$F$1600,5,FALSE())),IF($A581="NAUTICS",IF(VLOOKUP($C581,nautics!$B$2:$F$1200,5,FALSE())="","",VLOOKUP($C581,nautics!$B$2:$F$1200,5,FALSE())),IF($A581="ST",IF(VLOOKUP($C581,st!$B$2:$F$400,5,FALSE())="","",VLOOKUP($C581,st!$B$2:$F$400,5,FALSE())),""))),"")</f>
        <v/>
      </c>
      <c r="H581" s="35" t="s">
        <v>105</v>
      </c>
      <c r="I581" s="35" t="s">
        <v>31</v>
      </c>
      <c r="J581" s="35" t="s">
        <v>5782</v>
      </c>
      <c r="K581" s="35">
        <f t="shared" si="2"/>
        <v>28</v>
      </c>
      <c r="L581" s="35" t="s">
        <v>95</v>
      </c>
      <c r="M581" s="35" t="s">
        <v>96</v>
      </c>
      <c r="N581" s="35" t="s">
        <v>43</v>
      </c>
      <c r="O581" s="35" t="s">
        <v>45</v>
      </c>
      <c r="P581" s="35" t="s">
        <v>4486</v>
      </c>
      <c r="Q581" s="35" t="s">
        <v>4487</v>
      </c>
      <c r="R581" s="35" t="s">
        <v>1912</v>
      </c>
      <c r="S581" s="35" t="s">
        <v>2007</v>
      </c>
      <c r="T581" s="35" t="s">
        <v>1997</v>
      </c>
      <c r="U581" s="35" t="s">
        <v>5785</v>
      </c>
      <c r="W581" s="35" t="s">
        <v>57</v>
      </c>
      <c r="X581" s="35" t="s">
        <v>59</v>
      </c>
      <c r="Y581" s="35" t="s">
        <v>102</v>
      </c>
      <c r="Z581" s="35" t="s">
        <v>4494</v>
      </c>
    </row>
    <row r="582" spans="1:26" ht="15" customHeight="1">
      <c r="A582" s="35" t="s">
        <v>1300</v>
      </c>
      <c r="B582" s="35" t="s">
        <v>4349</v>
      </c>
      <c r="C582" s="35" t="s">
        <v>5787</v>
      </c>
      <c r="D582" s="35">
        <f>IFERROR(IF($A582="HDC",IF(VLOOKUP($C582,hdc!$B$2:$F$1600,2,FALSE())="","",VLOOKUP($C582,hdc!$B$2:$F$1600,2,FALSE())),IF($A582="NAUTICS",IF(VLOOKUP($C582,nautics!$B$2:$F$1200,2,FALSE())="","",VLOOKUP($C582,nautics!$B$2:$F$1200,2,FALSE())),IF($A582="ST",IF(VLOOKUP($C582,st!$B$2:$F$400,2,FALSE())="","",VLOOKUP($C582,st!$B$2:$F$400,2,FALSE())),""))),"")</f>
        <v>1</v>
      </c>
      <c r="E582" s="35">
        <f>IFERROR(IF($A582="HDC",IF(VLOOKUP($C582,hdc!$B$2:$F$1600,3,FALSE())="","",VLOOKUP($C582,hdc!$B$2:$F$1600,3,FALSE())),IF($A582="NAUTICS",IF(VLOOKUP($C582,nautics!$B$2:$F$1200,3,FALSE())="","",VLOOKUP($C582,nautics!$B$2:$F$1200,3,FALSE())),IF($A582="ST",IF(VLOOKUP($C582,st!$B$2:$F$400,3,FALSE())="","",VLOOKUP($C582,st!$B$2:$F$400,3,FALSE())),""))),"")</f>
        <v>1</v>
      </c>
      <c r="F582" s="35">
        <f>IFERROR(IF($A582="HDC",IF(VLOOKUP($C582,hdc!$B$2:$F$1600,4,FALSE())="","",VLOOKUP($C582,hdc!$B$2:$F$1600,4,FALSE())),IF($A582="NAUTICS",IF(VLOOKUP($C582,nautics!$B$2:$F$1200,4,FALSE())="","",VLOOKUP($C582,nautics!$B$2:$F$1200,4,FALSE())),IF($A582="ST",IF(VLOOKUP($C582,st!$B$2:$F$400,4,FALSE())="","",VLOOKUP($C582,st!$B$2:$F$400,4,FALSE())),""))),"")</f>
        <v>1</v>
      </c>
      <c r="G582" s="35" t="str">
        <f>IFERROR(IF($A582="HDC",IF(VLOOKUP($C582,hdc!$B$2:$F$1600,5,FALSE())="","",VLOOKUP($C582,hdc!$B$2:$F$1600,5,FALSE())),IF($A582="NAUTICS",IF(VLOOKUP($C582,nautics!$B$2:$F$1200,5,FALSE())="","",VLOOKUP($C582,nautics!$B$2:$F$1200,5,FALSE())),IF($A582="ST",IF(VLOOKUP($C582,st!$B$2:$F$400,5,FALSE())="","",VLOOKUP($C582,st!$B$2:$F$400,5,FALSE())),""))),"")</f>
        <v/>
      </c>
      <c r="H582" s="35" t="s">
        <v>105</v>
      </c>
      <c r="I582" s="35" t="s">
        <v>31</v>
      </c>
      <c r="J582" s="35" t="s">
        <v>5791</v>
      </c>
      <c r="K582" s="35">
        <f t="shared" si="2"/>
        <v>39</v>
      </c>
      <c r="L582" s="35" t="s">
        <v>95</v>
      </c>
      <c r="M582" s="35" t="s">
        <v>96</v>
      </c>
      <c r="N582" s="35" t="s">
        <v>43</v>
      </c>
      <c r="O582" s="35" t="s">
        <v>45</v>
      </c>
      <c r="P582" s="35" t="s">
        <v>4501</v>
      </c>
      <c r="Q582" s="35" t="s">
        <v>4502</v>
      </c>
      <c r="R582" s="35" t="s">
        <v>52</v>
      </c>
      <c r="S582" s="35" t="s">
        <v>2055</v>
      </c>
      <c r="T582" s="35" t="s">
        <v>1997</v>
      </c>
      <c r="U582" s="35" t="s">
        <v>5795</v>
      </c>
      <c r="W582" s="35" t="s">
        <v>57</v>
      </c>
      <c r="X582" s="35" t="s">
        <v>59</v>
      </c>
      <c r="Y582" s="35" t="s">
        <v>102</v>
      </c>
      <c r="Z582" s="35" t="s">
        <v>4507</v>
      </c>
    </row>
    <row r="583" spans="1:26" ht="15" customHeight="1">
      <c r="A583" s="35" t="s">
        <v>1300</v>
      </c>
      <c r="B583" s="35" t="s">
        <v>4349</v>
      </c>
      <c r="C583" s="35" t="s">
        <v>5796</v>
      </c>
      <c r="D583" s="35">
        <f>IFERROR(IF($A583="HDC",IF(VLOOKUP($C583,hdc!$B$2:$F$1600,2,FALSE())="","",VLOOKUP($C583,hdc!$B$2:$F$1600,2,FALSE())),IF($A583="NAUTICS",IF(VLOOKUP($C583,nautics!$B$2:$F$1200,2,FALSE())="","",VLOOKUP($C583,nautics!$B$2:$F$1200,2,FALSE())),IF($A583="ST",IF(VLOOKUP($C583,st!$B$2:$F$400,2,FALSE())="","",VLOOKUP($C583,st!$B$2:$F$400,2,FALSE())),""))),"")</f>
        <v>1</v>
      </c>
      <c r="E583" s="35">
        <f>IFERROR(IF($A583="HDC",IF(VLOOKUP($C583,hdc!$B$2:$F$1600,3,FALSE())="","",VLOOKUP($C583,hdc!$B$2:$F$1600,3,FALSE())),IF($A583="NAUTICS",IF(VLOOKUP($C583,nautics!$B$2:$F$1200,3,FALSE())="","",VLOOKUP($C583,nautics!$B$2:$F$1200,3,FALSE())),IF($A583="ST",IF(VLOOKUP($C583,st!$B$2:$F$400,3,FALSE())="","",VLOOKUP($C583,st!$B$2:$F$400,3,FALSE())),""))),"")</f>
        <v>1</v>
      </c>
      <c r="F583" s="35">
        <f>IFERROR(IF($A583="HDC",IF(VLOOKUP($C583,hdc!$B$2:$F$1600,4,FALSE())="","",VLOOKUP($C583,hdc!$B$2:$F$1600,4,FALSE())),IF($A583="NAUTICS",IF(VLOOKUP($C583,nautics!$B$2:$F$1200,4,FALSE())="","",VLOOKUP($C583,nautics!$B$2:$F$1200,4,FALSE())),IF($A583="ST",IF(VLOOKUP($C583,st!$B$2:$F$400,4,FALSE())="","",VLOOKUP($C583,st!$B$2:$F$400,4,FALSE())),""))),"")</f>
        <v>1</v>
      </c>
      <c r="G583" s="35" t="str">
        <f>IFERROR(IF($A583="HDC",IF(VLOOKUP($C583,hdc!$B$2:$F$1600,5,FALSE())="","",VLOOKUP($C583,hdc!$B$2:$F$1600,5,FALSE())),IF($A583="NAUTICS",IF(VLOOKUP($C583,nautics!$B$2:$F$1200,5,FALSE())="","",VLOOKUP($C583,nautics!$B$2:$F$1200,5,FALSE())),IF($A583="ST",IF(VLOOKUP($C583,st!$B$2:$F$400,5,FALSE())="","",VLOOKUP($C583,st!$B$2:$F$400,5,FALSE())),""))),"")</f>
        <v/>
      </c>
      <c r="H583" s="35" t="s">
        <v>105</v>
      </c>
      <c r="I583" s="35" t="s">
        <v>31</v>
      </c>
      <c r="J583" s="35" t="s">
        <v>5798</v>
      </c>
      <c r="K583" s="35">
        <f t="shared" si="2"/>
        <v>32</v>
      </c>
      <c r="L583" s="35" t="s">
        <v>95</v>
      </c>
      <c r="M583" s="35" t="s">
        <v>96</v>
      </c>
      <c r="N583" s="35" t="s">
        <v>43</v>
      </c>
      <c r="O583" s="35" t="s">
        <v>45</v>
      </c>
      <c r="P583" s="35" t="s">
        <v>4511</v>
      </c>
      <c r="Q583" s="35" t="s">
        <v>4512</v>
      </c>
      <c r="R583" s="35" t="s">
        <v>258</v>
      </c>
      <c r="S583" s="35" t="s">
        <v>2043</v>
      </c>
      <c r="T583" s="35" t="s">
        <v>1997</v>
      </c>
      <c r="U583" s="35" t="s">
        <v>5801</v>
      </c>
      <c r="W583" s="35" t="s">
        <v>57</v>
      </c>
      <c r="X583" s="35" t="s">
        <v>59</v>
      </c>
      <c r="Y583" s="35" t="s">
        <v>102</v>
      </c>
      <c r="Z583" s="35" t="s">
        <v>4517</v>
      </c>
    </row>
    <row r="584" spans="1:26" ht="15" customHeight="1">
      <c r="A584" s="35" t="s">
        <v>1300</v>
      </c>
      <c r="B584" s="35" t="s">
        <v>4349</v>
      </c>
      <c r="C584" s="35" t="s">
        <v>5804</v>
      </c>
      <c r="D584" s="35">
        <f>IFERROR(IF($A584="HDC",IF(VLOOKUP($C584,hdc!$B$2:$F$1600,2,FALSE())="","",VLOOKUP($C584,hdc!$B$2:$F$1600,2,FALSE())),IF($A584="NAUTICS",IF(VLOOKUP($C584,nautics!$B$2:$F$1200,2,FALSE())="","",VLOOKUP($C584,nautics!$B$2:$F$1200,2,FALSE())),IF($A584="ST",IF(VLOOKUP($C584,st!$B$2:$F$400,2,FALSE())="","",VLOOKUP($C584,st!$B$2:$F$400,2,FALSE())),""))),"")</f>
        <v>1</v>
      </c>
      <c r="E584" s="35">
        <f>IFERROR(IF($A584="HDC",IF(VLOOKUP($C584,hdc!$B$2:$F$1600,3,FALSE())="","",VLOOKUP($C584,hdc!$B$2:$F$1600,3,FALSE())),IF($A584="NAUTICS",IF(VLOOKUP($C584,nautics!$B$2:$F$1200,3,FALSE())="","",VLOOKUP($C584,nautics!$B$2:$F$1200,3,FALSE())),IF($A584="ST",IF(VLOOKUP($C584,st!$B$2:$F$400,3,FALSE())="","",VLOOKUP($C584,st!$B$2:$F$400,3,FALSE())),""))),"")</f>
        <v>1</v>
      </c>
      <c r="F584" s="35">
        <f>IFERROR(IF($A584="HDC",IF(VLOOKUP($C584,hdc!$B$2:$F$1600,4,FALSE())="","",VLOOKUP($C584,hdc!$B$2:$F$1600,4,FALSE())),IF($A584="NAUTICS",IF(VLOOKUP($C584,nautics!$B$2:$F$1200,4,FALSE())="","",VLOOKUP($C584,nautics!$B$2:$F$1200,4,FALSE())),IF($A584="ST",IF(VLOOKUP($C584,st!$B$2:$F$400,4,FALSE())="","",VLOOKUP($C584,st!$B$2:$F$400,4,FALSE())),""))),"")</f>
        <v>1</v>
      </c>
      <c r="G584" s="35" t="str">
        <f>IFERROR(IF($A584="HDC",IF(VLOOKUP($C584,hdc!$B$2:$F$1600,5,FALSE())="","",VLOOKUP($C584,hdc!$B$2:$F$1600,5,FALSE())),IF($A584="NAUTICS",IF(VLOOKUP($C584,nautics!$B$2:$F$1200,5,FALSE())="","",VLOOKUP($C584,nautics!$B$2:$F$1200,5,FALSE())),IF($A584="ST",IF(VLOOKUP($C584,st!$B$2:$F$400,5,FALSE())="","",VLOOKUP($C584,st!$B$2:$F$400,5,FALSE())),""))),"")</f>
        <v/>
      </c>
      <c r="H584" s="35" t="s">
        <v>105</v>
      </c>
      <c r="I584" s="35" t="s">
        <v>31</v>
      </c>
      <c r="J584" s="35" t="s">
        <v>5806</v>
      </c>
      <c r="K584" s="35">
        <f t="shared" si="2"/>
        <v>68</v>
      </c>
      <c r="L584" s="35" t="s">
        <v>95</v>
      </c>
      <c r="M584" s="35" t="s">
        <v>96</v>
      </c>
      <c r="N584" s="35" t="s">
        <v>43</v>
      </c>
      <c r="O584" s="35" t="s">
        <v>45</v>
      </c>
      <c r="P584" s="35" t="s">
        <v>4579</v>
      </c>
      <c r="Q584" s="35" t="s">
        <v>4581</v>
      </c>
      <c r="R584" s="35" t="s">
        <v>1071</v>
      </c>
      <c r="S584" s="35" t="s">
        <v>736</v>
      </c>
      <c r="T584" s="35" t="s">
        <v>738</v>
      </c>
      <c r="U584" s="35" t="s">
        <v>5809</v>
      </c>
      <c r="W584" s="35" t="s">
        <v>57</v>
      </c>
      <c r="X584" s="35" t="s">
        <v>203</v>
      </c>
      <c r="Y584" s="35" t="s">
        <v>102</v>
      </c>
      <c r="Z584" s="35" t="s">
        <v>5810</v>
      </c>
    </row>
    <row r="585" spans="1:26" ht="15" customHeight="1">
      <c r="A585" s="35" t="s">
        <v>1300</v>
      </c>
      <c r="B585" s="35" t="s">
        <v>4349</v>
      </c>
      <c r="C585" s="35" t="s">
        <v>5811</v>
      </c>
      <c r="D585" s="35">
        <f>IFERROR(IF($A585="HDC",IF(VLOOKUP($C585,hdc!$B$2:$F$1600,2,FALSE())="","",VLOOKUP($C585,hdc!$B$2:$F$1600,2,FALSE())),IF($A585="NAUTICS",IF(VLOOKUP($C585,nautics!$B$2:$F$1200,2,FALSE())="","",VLOOKUP($C585,nautics!$B$2:$F$1200,2,FALSE())),IF($A585="ST",IF(VLOOKUP($C585,st!$B$2:$F$400,2,FALSE())="","",VLOOKUP($C585,st!$B$2:$F$400,2,FALSE())),""))),"")</f>
        <v>1</v>
      </c>
      <c r="E585" s="35" t="str">
        <f>IFERROR(IF($A585="HDC",IF(VLOOKUP($C585,hdc!$B$2:$F$1600,3,FALSE())="","",VLOOKUP($C585,hdc!$B$2:$F$1600,3,FALSE())),IF($A585="NAUTICS",IF(VLOOKUP($C585,nautics!$B$2:$F$1200,3,FALSE())="","",VLOOKUP($C585,nautics!$B$2:$F$1200,3,FALSE())),IF($A585="ST",IF(VLOOKUP($C585,st!$B$2:$F$400,3,FALSE())="","",VLOOKUP($C585,st!$B$2:$F$400,3,FALSE())),""))),"")</f>
        <v/>
      </c>
      <c r="F585" s="35" t="str">
        <f>IFERROR(IF($A585="HDC",IF(VLOOKUP($C585,hdc!$B$2:$F$1600,4,FALSE())="","",VLOOKUP($C585,hdc!$B$2:$F$1600,4,FALSE())),IF($A585="NAUTICS",IF(VLOOKUP($C585,nautics!$B$2:$F$1200,4,FALSE())="","",VLOOKUP($C585,nautics!$B$2:$F$1200,4,FALSE())),IF($A585="ST",IF(VLOOKUP($C585,st!$B$2:$F$400,4,FALSE())="","",VLOOKUP($C585,st!$B$2:$F$400,4,FALSE())),""))),"")</f>
        <v/>
      </c>
      <c r="G585" s="35" t="str">
        <f>IFERROR(IF($A585="HDC",IF(VLOOKUP($C585,hdc!$B$2:$F$1600,5,FALSE())="","",VLOOKUP($C585,hdc!$B$2:$F$1600,5,FALSE())),IF($A585="NAUTICS",IF(VLOOKUP($C585,nautics!$B$2:$F$1200,5,FALSE())="","",VLOOKUP($C585,nautics!$B$2:$F$1200,5,FALSE())),IF($A585="ST",IF(VLOOKUP($C585,st!$B$2:$F$400,5,FALSE())="","",VLOOKUP($C585,st!$B$2:$F$400,5,FALSE())),""))),"")</f>
        <v/>
      </c>
      <c r="H585" s="35" t="s">
        <v>105</v>
      </c>
      <c r="I585" s="35" t="s">
        <v>31</v>
      </c>
      <c r="J585" s="35" t="s">
        <v>5813</v>
      </c>
      <c r="K585" s="35">
        <f t="shared" si="2"/>
        <v>15</v>
      </c>
      <c r="L585" s="35" t="s">
        <v>340</v>
      </c>
      <c r="M585" s="35" t="s">
        <v>341</v>
      </c>
      <c r="N585" s="35" t="s">
        <v>43</v>
      </c>
      <c r="O585" s="35" t="s">
        <v>45</v>
      </c>
      <c r="P585" s="35" t="s">
        <v>5814</v>
      </c>
      <c r="Q585" s="35" t="s">
        <v>5815</v>
      </c>
      <c r="R585" s="35" t="s">
        <v>52</v>
      </c>
      <c r="S585" s="35" t="s">
        <v>43</v>
      </c>
      <c r="T585" s="35" t="s">
        <v>45</v>
      </c>
      <c r="U585" s="35" t="s">
        <v>5818</v>
      </c>
      <c r="W585" s="35" t="s">
        <v>78</v>
      </c>
      <c r="X585" s="35" t="s">
        <v>926</v>
      </c>
      <c r="Y585" s="35" t="s">
        <v>345</v>
      </c>
      <c r="Z585" s="35" t="s">
        <v>5819</v>
      </c>
    </row>
    <row r="586" spans="1:26" ht="15" customHeight="1">
      <c r="A586" s="35" t="s">
        <v>1300</v>
      </c>
      <c r="B586" s="35" t="s">
        <v>4349</v>
      </c>
      <c r="C586" s="35" t="s">
        <v>5821</v>
      </c>
      <c r="D586" s="35">
        <f>IFERROR(IF($A586="HDC",IF(VLOOKUP($C586,hdc!$B$2:$F$1600,2,FALSE())="","",VLOOKUP($C586,hdc!$B$2:$F$1600,2,FALSE())),IF($A586="NAUTICS",IF(VLOOKUP($C586,nautics!$B$2:$F$1200,2,FALSE())="","",VLOOKUP($C586,nautics!$B$2:$F$1200,2,FALSE())),IF($A586="ST",IF(VLOOKUP($C586,st!$B$2:$F$400,2,FALSE())="","",VLOOKUP($C586,st!$B$2:$F$400,2,FALSE())),""))),"")</f>
        <v>1</v>
      </c>
      <c r="E586" s="35" t="str">
        <f>IFERROR(IF($A586="HDC",IF(VLOOKUP($C586,hdc!$B$2:$F$1600,3,FALSE())="","",VLOOKUP($C586,hdc!$B$2:$F$1600,3,FALSE())),IF($A586="NAUTICS",IF(VLOOKUP($C586,nautics!$B$2:$F$1200,3,FALSE())="","",VLOOKUP($C586,nautics!$B$2:$F$1200,3,FALSE())),IF($A586="ST",IF(VLOOKUP($C586,st!$B$2:$F$400,3,FALSE())="","",VLOOKUP($C586,st!$B$2:$F$400,3,FALSE())),""))),"")</f>
        <v/>
      </c>
      <c r="F586" s="35" t="str">
        <f>IFERROR(IF($A586="HDC",IF(VLOOKUP($C586,hdc!$B$2:$F$1600,4,FALSE())="","",VLOOKUP($C586,hdc!$B$2:$F$1600,4,FALSE())),IF($A586="NAUTICS",IF(VLOOKUP($C586,nautics!$B$2:$F$1200,4,FALSE())="","",VLOOKUP($C586,nautics!$B$2:$F$1200,4,FALSE())),IF($A586="ST",IF(VLOOKUP($C586,st!$B$2:$F$400,4,FALSE())="","",VLOOKUP($C586,st!$B$2:$F$400,4,FALSE())),""))),"")</f>
        <v/>
      </c>
      <c r="G586" s="35" t="str">
        <f>IFERROR(IF($A586="HDC",IF(VLOOKUP($C586,hdc!$B$2:$F$1600,5,FALSE())="","",VLOOKUP($C586,hdc!$B$2:$F$1600,5,FALSE())),IF($A586="NAUTICS",IF(VLOOKUP($C586,nautics!$B$2:$F$1200,5,FALSE())="","",VLOOKUP($C586,nautics!$B$2:$F$1200,5,FALSE())),IF($A586="ST",IF(VLOOKUP($C586,st!$B$2:$F$400,5,FALSE())="","",VLOOKUP($C586,st!$B$2:$F$400,5,FALSE())),""))),"")</f>
        <v/>
      </c>
      <c r="H586" s="35" t="s">
        <v>105</v>
      </c>
      <c r="I586" s="35" t="s">
        <v>34</v>
      </c>
      <c r="J586" s="35" t="s">
        <v>5152</v>
      </c>
      <c r="K586" s="35">
        <f t="shared" si="2"/>
        <v>16</v>
      </c>
      <c r="L586" s="35" t="s">
        <v>5824</v>
      </c>
      <c r="M586" s="35" t="s">
        <v>5825</v>
      </c>
      <c r="N586" s="35" t="s">
        <v>43</v>
      </c>
      <c r="O586" s="35" t="s">
        <v>45</v>
      </c>
      <c r="P586" s="35" t="s">
        <v>5814</v>
      </c>
      <c r="Q586" s="35" t="s">
        <v>5815</v>
      </c>
      <c r="R586" s="35" t="s">
        <v>247</v>
      </c>
      <c r="S586" s="35" t="s">
        <v>43</v>
      </c>
      <c r="T586" s="35" t="s">
        <v>45</v>
      </c>
      <c r="U586" s="35" t="s">
        <v>89</v>
      </c>
      <c r="W586" s="35" t="s">
        <v>78</v>
      </c>
      <c r="X586" s="35" t="s">
        <v>203</v>
      </c>
      <c r="Y586" s="35" t="s">
        <v>89</v>
      </c>
      <c r="Z586" s="35" t="s">
        <v>89</v>
      </c>
    </row>
    <row r="587" spans="1:26" ht="15" customHeight="1">
      <c r="A587" s="35" t="s">
        <v>1300</v>
      </c>
      <c r="B587" s="35" t="s">
        <v>4349</v>
      </c>
      <c r="C587" s="35" t="s">
        <v>5829</v>
      </c>
      <c r="D587" s="35">
        <f>IFERROR(IF($A587="HDC",IF(VLOOKUP($C587,hdc!$B$2:$F$1600,2,FALSE())="","",VLOOKUP($C587,hdc!$B$2:$F$1600,2,FALSE())),IF($A587="NAUTICS",IF(VLOOKUP($C587,nautics!$B$2:$F$1200,2,FALSE())="","",VLOOKUP($C587,nautics!$B$2:$F$1200,2,FALSE())),IF($A587="ST",IF(VLOOKUP($C587,st!$B$2:$F$400,2,FALSE())="","",VLOOKUP($C587,st!$B$2:$F$400,2,FALSE())),""))),"")</f>
        <v>1</v>
      </c>
      <c r="E587" s="35" t="str">
        <f>IFERROR(IF($A587="HDC",IF(VLOOKUP($C587,hdc!$B$2:$F$1600,3,FALSE())="","",VLOOKUP($C587,hdc!$B$2:$F$1600,3,FALSE())),IF($A587="NAUTICS",IF(VLOOKUP($C587,nautics!$B$2:$F$1200,3,FALSE())="","",VLOOKUP($C587,nautics!$B$2:$F$1200,3,FALSE())),IF($A587="ST",IF(VLOOKUP($C587,st!$B$2:$F$400,3,FALSE())="","",VLOOKUP($C587,st!$B$2:$F$400,3,FALSE())),""))),"")</f>
        <v/>
      </c>
      <c r="F587" s="35" t="str">
        <f>IFERROR(IF($A587="HDC",IF(VLOOKUP($C587,hdc!$B$2:$F$1600,4,FALSE())="","",VLOOKUP($C587,hdc!$B$2:$F$1600,4,FALSE())),IF($A587="NAUTICS",IF(VLOOKUP($C587,nautics!$B$2:$F$1200,4,FALSE())="","",VLOOKUP($C587,nautics!$B$2:$F$1200,4,FALSE())),IF($A587="ST",IF(VLOOKUP($C587,st!$B$2:$F$400,4,FALSE())="","",VLOOKUP($C587,st!$B$2:$F$400,4,FALSE())),""))),"")</f>
        <v/>
      </c>
      <c r="G587" s="35" t="str">
        <f>IFERROR(IF($A587="HDC",IF(VLOOKUP($C587,hdc!$B$2:$F$1600,5,FALSE())="","",VLOOKUP($C587,hdc!$B$2:$F$1600,5,FALSE())),IF($A587="NAUTICS",IF(VLOOKUP($C587,nautics!$B$2:$F$1200,5,FALSE())="","",VLOOKUP($C587,nautics!$B$2:$F$1200,5,FALSE())),IF($A587="ST",IF(VLOOKUP($C587,st!$B$2:$F$400,5,FALSE())="","",VLOOKUP($C587,st!$B$2:$F$400,5,FALSE())),""))),"")</f>
        <v/>
      </c>
      <c r="H587" s="35" t="s">
        <v>105</v>
      </c>
      <c r="I587" s="35" t="s">
        <v>31</v>
      </c>
      <c r="J587" s="35" t="s">
        <v>5831</v>
      </c>
      <c r="K587" s="35">
        <f t="shared" si="2"/>
        <v>42</v>
      </c>
      <c r="L587" s="35" t="s">
        <v>95</v>
      </c>
      <c r="M587" s="35" t="s">
        <v>96</v>
      </c>
      <c r="N587" s="35" t="s">
        <v>43</v>
      </c>
      <c r="O587" s="35" t="s">
        <v>45</v>
      </c>
      <c r="P587" s="35" t="s">
        <v>4520</v>
      </c>
      <c r="Q587" s="35" t="s">
        <v>4522</v>
      </c>
      <c r="R587" s="35" t="s">
        <v>152</v>
      </c>
      <c r="S587" s="35" t="s">
        <v>931</v>
      </c>
      <c r="T587" s="35" t="s">
        <v>932</v>
      </c>
      <c r="U587" s="35" t="s">
        <v>5834</v>
      </c>
      <c r="W587" s="35" t="s">
        <v>57</v>
      </c>
      <c r="X587" s="35" t="s">
        <v>59</v>
      </c>
      <c r="Y587" s="35" t="s">
        <v>102</v>
      </c>
      <c r="Z587" s="35" t="s">
        <v>3377</v>
      </c>
    </row>
    <row r="588" spans="1:26" ht="15" customHeight="1">
      <c r="A588" s="35" t="s">
        <v>1300</v>
      </c>
      <c r="B588" s="35" t="s">
        <v>4349</v>
      </c>
      <c r="C588" s="35" t="s">
        <v>5836</v>
      </c>
      <c r="D588" s="35">
        <f>IFERROR(IF($A588="HDC",IF(VLOOKUP($C588,hdc!$B$2:$F$1600,2,FALSE())="","",VLOOKUP($C588,hdc!$B$2:$F$1600,2,FALSE())),IF($A588="NAUTICS",IF(VLOOKUP($C588,nautics!$B$2:$F$1200,2,FALSE())="","",VLOOKUP($C588,nautics!$B$2:$F$1200,2,FALSE())),IF($A588="ST",IF(VLOOKUP($C588,st!$B$2:$F$400,2,FALSE())="","",VLOOKUP($C588,st!$B$2:$F$400,2,FALSE())),""))),"")</f>
        <v>1</v>
      </c>
      <c r="E588" s="35" t="str">
        <f>IFERROR(IF($A588="HDC",IF(VLOOKUP($C588,hdc!$B$2:$F$1600,3,FALSE())="","",VLOOKUP($C588,hdc!$B$2:$F$1600,3,FALSE())),IF($A588="NAUTICS",IF(VLOOKUP($C588,nautics!$B$2:$F$1200,3,FALSE())="","",VLOOKUP($C588,nautics!$B$2:$F$1200,3,FALSE())),IF($A588="ST",IF(VLOOKUP($C588,st!$B$2:$F$400,3,FALSE())="","",VLOOKUP($C588,st!$B$2:$F$400,3,FALSE())),""))),"")</f>
        <v/>
      </c>
      <c r="F588" s="35" t="str">
        <f>IFERROR(IF($A588="HDC",IF(VLOOKUP($C588,hdc!$B$2:$F$1600,4,FALSE())="","",VLOOKUP($C588,hdc!$B$2:$F$1600,4,FALSE())),IF($A588="NAUTICS",IF(VLOOKUP($C588,nautics!$B$2:$F$1200,4,FALSE())="","",VLOOKUP($C588,nautics!$B$2:$F$1200,4,FALSE())),IF($A588="ST",IF(VLOOKUP($C588,st!$B$2:$F$400,4,FALSE())="","",VLOOKUP($C588,st!$B$2:$F$400,4,FALSE())),""))),"")</f>
        <v/>
      </c>
      <c r="G588" s="35" t="str">
        <f>IFERROR(IF($A588="HDC",IF(VLOOKUP($C588,hdc!$B$2:$F$1600,5,FALSE())="","",VLOOKUP($C588,hdc!$B$2:$F$1600,5,FALSE())),IF($A588="NAUTICS",IF(VLOOKUP($C588,nautics!$B$2:$F$1200,5,FALSE())="","",VLOOKUP($C588,nautics!$B$2:$F$1200,5,FALSE())),IF($A588="ST",IF(VLOOKUP($C588,st!$B$2:$F$400,5,FALSE())="","",VLOOKUP($C588,st!$B$2:$F$400,5,FALSE())),""))),"")</f>
        <v/>
      </c>
      <c r="H588" s="35" t="s">
        <v>105</v>
      </c>
      <c r="I588" s="35" t="s">
        <v>31</v>
      </c>
      <c r="J588" s="35" t="s">
        <v>5839</v>
      </c>
      <c r="K588" s="35">
        <f t="shared" si="2"/>
        <v>45</v>
      </c>
      <c r="L588" s="35" t="s">
        <v>95</v>
      </c>
      <c r="M588" s="35" t="s">
        <v>96</v>
      </c>
      <c r="N588" s="35" t="s">
        <v>43</v>
      </c>
      <c r="O588" s="35" t="s">
        <v>45</v>
      </c>
      <c r="P588" s="35" t="s">
        <v>4529</v>
      </c>
      <c r="Q588" s="35" t="s">
        <v>4531</v>
      </c>
      <c r="R588" s="35" t="s">
        <v>1071</v>
      </c>
      <c r="S588" s="35" t="s">
        <v>1838</v>
      </c>
      <c r="T588" s="35" t="s">
        <v>1839</v>
      </c>
      <c r="U588" s="35" t="s">
        <v>5843</v>
      </c>
      <c r="W588" s="35" t="s">
        <v>57</v>
      </c>
      <c r="X588" s="35" t="s">
        <v>59</v>
      </c>
      <c r="Y588" s="35" t="s">
        <v>102</v>
      </c>
      <c r="Z588" s="35" t="s">
        <v>5844</v>
      </c>
    </row>
    <row r="589" spans="1:26" ht="15" customHeight="1">
      <c r="A589" s="35" t="s">
        <v>1300</v>
      </c>
      <c r="B589" s="35" t="s">
        <v>4349</v>
      </c>
      <c r="C589" s="35" t="s">
        <v>5845</v>
      </c>
      <c r="D589" s="35">
        <f>IFERROR(IF($A589="HDC",IF(VLOOKUP($C589,hdc!$B$2:$F$1600,2,FALSE())="","",VLOOKUP($C589,hdc!$B$2:$F$1600,2,FALSE())),IF($A589="NAUTICS",IF(VLOOKUP($C589,nautics!$B$2:$F$1200,2,FALSE())="","",VLOOKUP($C589,nautics!$B$2:$F$1200,2,FALSE())),IF($A589="ST",IF(VLOOKUP($C589,st!$B$2:$F$400,2,FALSE())="","",VLOOKUP($C589,st!$B$2:$F$400,2,FALSE())),""))),"")</f>
        <v>1</v>
      </c>
      <c r="E589" s="35">
        <f>IFERROR(IF($A589="HDC",IF(VLOOKUP($C589,hdc!$B$2:$F$1600,3,FALSE())="","",VLOOKUP($C589,hdc!$B$2:$F$1600,3,FALSE())),IF($A589="NAUTICS",IF(VLOOKUP($C589,nautics!$B$2:$F$1200,3,FALSE())="","",VLOOKUP($C589,nautics!$B$2:$F$1200,3,FALSE())),IF($A589="ST",IF(VLOOKUP($C589,st!$B$2:$F$400,3,FALSE())="","",VLOOKUP($C589,st!$B$2:$F$400,3,FALSE())),""))),"")</f>
        <v>1</v>
      </c>
      <c r="F589" s="35">
        <f>IFERROR(IF($A589="HDC",IF(VLOOKUP($C589,hdc!$B$2:$F$1600,4,FALSE())="","",VLOOKUP($C589,hdc!$B$2:$F$1600,4,FALSE())),IF($A589="NAUTICS",IF(VLOOKUP($C589,nautics!$B$2:$F$1200,4,FALSE())="","",VLOOKUP($C589,nautics!$B$2:$F$1200,4,FALSE())),IF($A589="ST",IF(VLOOKUP($C589,st!$B$2:$F$400,4,FALSE())="","",VLOOKUP($C589,st!$B$2:$F$400,4,FALSE())),""))),"")</f>
        <v>1</v>
      </c>
      <c r="G589" s="35" t="str">
        <f>IFERROR(IF($A589="HDC",IF(VLOOKUP($C589,hdc!$B$2:$F$1600,5,FALSE())="","",VLOOKUP($C589,hdc!$B$2:$F$1600,5,FALSE())),IF($A589="NAUTICS",IF(VLOOKUP($C589,nautics!$B$2:$F$1200,5,FALSE())="","",VLOOKUP($C589,nautics!$B$2:$F$1200,5,FALSE())),IF($A589="ST",IF(VLOOKUP($C589,st!$B$2:$F$400,5,FALSE())="","",VLOOKUP($C589,st!$B$2:$F$400,5,FALSE())),""))),"")</f>
        <v/>
      </c>
      <c r="H589" s="35" t="s">
        <v>105</v>
      </c>
      <c r="I589" s="35" t="s">
        <v>31</v>
      </c>
      <c r="J589" s="35" t="s">
        <v>5848</v>
      </c>
      <c r="K589" s="35">
        <f t="shared" si="2"/>
        <v>59</v>
      </c>
      <c r="L589" s="35" t="s">
        <v>95</v>
      </c>
      <c r="M589" s="35" t="s">
        <v>96</v>
      </c>
      <c r="N589" s="35" t="s">
        <v>43</v>
      </c>
      <c r="O589" s="35" t="s">
        <v>45</v>
      </c>
      <c r="P589" s="35" t="s">
        <v>4539</v>
      </c>
      <c r="Q589" s="35" t="s">
        <v>4540</v>
      </c>
      <c r="R589" s="35" t="s">
        <v>978</v>
      </c>
      <c r="S589" s="35" t="s">
        <v>1397</v>
      </c>
      <c r="T589" s="35" t="s">
        <v>1398</v>
      </c>
      <c r="U589" s="35" t="s">
        <v>5849</v>
      </c>
      <c r="W589" s="35" t="s">
        <v>57</v>
      </c>
      <c r="X589" s="35" t="s">
        <v>59</v>
      </c>
      <c r="Y589" s="35" t="s">
        <v>102</v>
      </c>
      <c r="Z589" s="35" t="s">
        <v>1402</v>
      </c>
    </row>
    <row r="590" spans="1:26" ht="15" customHeight="1">
      <c r="A590" s="35" t="s">
        <v>1300</v>
      </c>
      <c r="B590" s="35" t="s">
        <v>4349</v>
      </c>
      <c r="C590" s="35" t="s">
        <v>5850</v>
      </c>
      <c r="D590" s="35">
        <f>IFERROR(IF($A590="HDC",IF(VLOOKUP($C590,hdc!$B$2:$F$1600,2,FALSE())="","",VLOOKUP($C590,hdc!$B$2:$F$1600,2,FALSE())),IF($A590="NAUTICS",IF(VLOOKUP($C590,nautics!$B$2:$F$1200,2,FALSE())="","",VLOOKUP($C590,nautics!$B$2:$F$1200,2,FALSE())),IF($A590="ST",IF(VLOOKUP($C590,st!$B$2:$F$400,2,FALSE())="","",VLOOKUP($C590,st!$B$2:$F$400,2,FALSE())),""))),"")</f>
        <v>1</v>
      </c>
      <c r="E590" s="35">
        <f>IFERROR(IF($A590="HDC",IF(VLOOKUP($C590,hdc!$B$2:$F$1600,3,FALSE())="","",VLOOKUP($C590,hdc!$B$2:$F$1600,3,FALSE())),IF($A590="NAUTICS",IF(VLOOKUP($C590,nautics!$B$2:$F$1200,3,FALSE())="","",VLOOKUP($C590,nautics!$B$2:$F$1200,3,FALSE())),IF($A590="ST",IF(VLOOKUP($C590,st!$B$2:$F$400,3,FALSE())="","",VLOOKUP($C590,st!$B$2:$F$400,3,FALSE())),""))),"")</f>
        <v>1</v>
      </c>
      <c r="F590" s="35">
        <f>IFERROR(IF($A590="HDC",IF(VLOOKUP($C590,hdc!$B$2:$F$1600,4,FALSE())="","",VLOOKUP($C590,hdc!$B$2:$F$1600,4,FALSE())),IF($A590="NAUTICS",IF(VLOOKUP($C590,nautics!$B$2:$F$1200,4,FALSE())="","",VLOOKUP($C590,nautics!$B$2:$F$1200,4,FALSE())),IF($A590="ST",IF(VLOOKUP($C590,st!$B$2:$F$400,4,FALSE())="","",VLOOKUP($C590,st!$B$2:$F$400,4,FALSE())),""))),"")</f>
        <v>1</v>
      </c>
      <c r="G590" s="35" t="str">
        <f>IFERROR(IF($A590="HDC",IF(VLOOKUP($C590,hdc!$B$2:$F$1600,5,FALSE())="","",VLOOKUP($C590,hdc!$B$2:$F$1600,5,FALSE())),IF($A590="NAUTICS",IF(VLOOKUP($C590,nautics!$B$2:$F$1200,5,FALSE())="","",VLOOKUP($C590,nautics!$B$2:$F$1200,5,FALSE())),IF($A590="ST",IF(VLOOKUP($C590,st!$B$2:$F$400,5,FALSE())="","",VLOOKUP($C590,st!$B$2:$F$400,5,FALSE())),""))),"")</f>
        <v/>
      </c>
      <c r="H590" s="35" t="s">
        <v>105</v>
      </c>
      <c r="I590" s="35" t="s">
        <v>31</v>
      </c>
      <c r="J590" s="35" t="s">
        <v>5852</v>
      </c>
      <c r="K590" s="35">
        <f t="shared" si="2"/>
        <v>46</v>
      </c>
      <c r="L590" s="35" t="s">
        <v>95</v>
      </c>
      <c r="M590" s="35" t="s">
        <v>96</v>
      </c>
      <c r="N590" s="35" t="s">
        <v>43</v>
      </c>
      <c r="O590" s="35" t="s">
        <v>45</v>
      </c>
      <c r="P590" s="35" t="s">
        <v>4548</v>
      </c>
      <c r="Q590" s="35" t="s">
        <v>4549</v>
      </c>
      <c r="R590" s="35" t="s">
        <v>152</v>
      </c>
      <c r="S590" s="35" t="s">
        <v>872</v>
      </c>
      <c r="T590" s="35" t="s">
        <v>873</v>
      </c>
      <c r="U590" s="35" t="s">
        <v>5857</v>
      </c>
      <c r="W590" s="35" t="s">
        <v>57</v>
      </c>
      <c r="X590" s="35" t="s">
        <v>59</v>
      </c>
      <c r="Y590" s="35" t="s">
        <v>102</v>
      </c>
      <c r="Z590" s="35" t="s">
        <v>5858</v>
      </c>
    </row>
    <row r="591" spans="1:26" ht="15" customHeight="1">
      <c r="A591" s="35" t="s">
        <v>1300</v>
      </c>
      <c r="B591" s="35" t="s">
        <v>4349</v>
      </c>
      <c r="C591" s="35" t="s">
        <v>5859</v>
      </c>
      <c r="D591" s="35">
        <f>IFERROR(IF($A591="HDC",IF(VLOOKUP($C591,hdc!$B$2:$F$1600,2,FALSE())="","",VLOOKUP($C591,hdc!$B$2:$F$1600,2,FALSE())),IF($A591="NAUTICS",IF(VLOOKUP($C591,nautics!$B$2:$F$1200,2,FALSE())="","",VLOOKUP($C591,nautics!$B$2:$F$1200,2,FALSE())),IF($A591="ST",IF(VLOOKUP($C591,st!$B$2:$F$400,2,FALSE())="","",VLOOKUP($C591,st!$B$2:$F$400,2,FALSE())),""))),"")</f>
        <v>1</v>
      </c>
      <c r="E591" s="35">
        <f>IFERROR(IF($A591="HDC",IF(VLOOKUP($C591,hdc!$B$2:$F$1600,3,FALSE())="","",VLOOKUP($C591,hdc!$B$2:$F$1600,3,FALSE())),IF($A591="NAUTICS",IF(VLOOKUP($C591,nautics!$B$2:$F$1200,3,FALSE())="","",VLOOKUP($C591,nautics!$B$2:$F$1200,3,FALSE())),IF($A591="ST",IF(VLOOKUP($C591,st!$B$2:$F$400,3,FALSE())="","",VLOOKUP($C591,st!$B$2:$F$400,3,FALSE())),""))),"")</f>
        <v>1</v>
      </c>
      <c r="F591" s="35">
        <f>IFERROR(IF($A591="HDC",IF(VLOOKUP($C591,hdc!$B$2:$F$1600,4,FALSE())="","",VLOOKUP($C591,hdc!$B$2:$F$1600,4,FALSE())),IF($A591="NAUTICS",IF(VLOOKUP($C591,nautics!$B$2:$F$1200,4,FALSE())="","",VLOOKUP($C591,nautics!$B$2:$F$1200,4,FALSE())),IF($A591="ST",IF(VLOOKUP($C591,st!$B$2:$F$400,4,FALSE())="","",VLOOKUP($C591,st!$B$2:$F$400,4,FALSE())),""))),"")</f>
        <v>1</v>
      </c>
      <c r="G591" s="35" t="str">
        <f>IFERROR(IF($A591="HDC",IF(VLOOKUP($C591,hdc!$B$2:$F$1600,5,FALSE())="","",VLOOKUP($C591,hdc!$B$2:$F$1600,5,FALSE())),IF($A591="NAUTICS",IF(VLOOKUP($C591,nautics!$B$2:$F$1200,5,FALSE())="","",VLOOKUP($C591,nautics!$B$2:$F$1200,5,FALSE())),IF($A591="ST",IF(VLOOKUP($C591,st!$B$2:$F$400,5,FALSE())="","",VLOOKUP($C591,st!$B$2:$F$400,5,FALSE())),""))),"")</f>
        <v/>
      </c>
      <c r="H591" s="35" t="s">
        <v>105</v>
      </c>
      <c r="I591" s="35" t="s">
        <v>31</v>
      </c>
      <c r="J591" s="35" t="s">
        <v>5861</v>
      </c>
      <c r="K591" s="35">
        <f t="shared" si="2"/>
        <v>35</v>
      </c>
      <c r="L591" s="35" t="s">
        <v>95</v>
      </c>
      <c r="M591" s="35" t="s">
        <v>96</v>
      </c>
      <c r="N591" s="35" t="s">
        <v>43</v>
      </c>
      <c r="O591" s="35" t="s">
        <v>45</v>
      </c>
      <c r="P591" s="35" t="s">
        <v>4560</v>
      </c>
      <c r="Q591" s="35" t="s">
        <v>4561</v>
      </c>
      <c r="R591" s="35" t="s">
        <v>1071</v>
      </c>
      <c r="S591" s="35" t="s">
        <v>671</v>
      </c>
      <c r="T591" s="35" t="s">
        <v>672</v>
      </c>
      <c r="U591" s="35" t="s">
        <v>5865</v>
      </c>
      <c r="W591" s="35" t="s">
        <v>57</v>
      </c>
      <c r="X591" s="35" t="s">
        <v>59</v>
      </c>
      <c r="Y591" s="35" t="s">
        <v>102</v>
      </c>
      <c r="Z591" s="35" t="s">
        <v>676</v>
      </c>
    </row>
    <row r="592" spans="1:26" ht="15" customHeight="1">
      <c r="A592" s="35" t="s">
        <v>1300</v>
      </c>
      <c r="B592" s="35" t="s">
        <v>4349</v>
      </c>
      <c r="C592" s="35" t="s">
        <v>5867</v>
      </c>
      <c r="D592" s="35">
        <f>IFERROR(IF($A592="HDC",IF(VLOOKUP($C592,hdc!$B$2:$F$1600,2,FALSE())="","",VLOOKUP($C592,hdc!$B$2:$F$1600,2,FALSE())),IF($A592="NAUTICS",IF(VLOOKUP($C592,nautics!$B$2:$F$1200,2,FALSE())="","",VLOOKUP($C592,nautics!$B$2:$F$1200,2,FALSE())),IF($A592="ST",IF(VLOOKUP($C592,st!$B$2:$F$400,2,FALSE())="","",VLOOKUP($C592,st!$B$2:$F$400,2,FALSE())),""))),"")</f>
        <v>1</v>
      </c>
      <c r="E592" s="35">
        <f>IFERROR(IF($A592="HDC",IF(VLOOKUP($C592,hdc!$B$2:$F$1600,3,FALSE())="","",VLOOKUP($C592,hdc!$B$2:$F$1600,3,FALSE())),IF($A592="NAUTICS",IF(VLOOKUP($C592,nautics!$B$2:$F$1200,3,FALSE())="","",VLOOKUP($C592,nautics!$B$2:$F$1200,3,FALSE())),IF($A592="ST",IF(VLOOKUP($C592,st!$B$2:$F$400,3,FALSE())="","",VLOOKUP($C592,st!$B$2:$F$400,3,FALSE())),""))),"")</f>
        <v>1</v>
      </c>
      <c r="F592" s="35">
        <f>IFERROR(IF($A592="HDC",IF(VLOOKUP($C592,hdc!$B$2:$F$1600,4,FALSE())="","",VLOOKUP($C592,hdc!$B$2:$F$1600,4,FALSE())),IF($A592="NAUTICS",IF(VLOOKUP($C592,nautics!$B$2:$F$1200,4,FALSE())="","",VLOOKUP($C592,nautics!$B$2:$F$1200,4,FALSE())),IF($A592="ST",IF(VLOOKUP($C592,st!$B$2:$F$400,4,FALSE())="","",VLOOKUP($C592,st!$B$2:$F$400,4,FALSE())),""))),"")</f>
        <v>1</v>
      </c>
      <c r="G592" s="35" t="str">
        <f>IFERROR(IF($A592="HDC",IF(VLOOKUP($C592,hdc!$B$2:$F$1600,5,FALSE())="","",VLOOKUP($C592,hdc!$B$2:$F$1600,5,FALSE())),IF($A592="NAUTICS",IF(VLOOKUP($C592,nautics!$B$2:$F$1200,5,FALSE())="","",VLOOKUP($C592,nautics!$B$2:$F$1200,5,FALSE())),IF($A592="ST",IF(VLOOKUP($C592,st!$B$2:$F$400,5,FALSE())="","",VLOOKUP($C592,st!$B$2:$F$400,5,FALSE())),""))),"")</f>
        <v/>
      </c>
      <c r="H592" s="35" t="s">
        <v>105</v>
      </c>
      <c r="I592" s="35" t="s">
        <v>31</v>
      </c>
      <c r="J592" s="35" t="s">
        <v>5868</v>
      </c>
      <c r="K592" s="35">
        <f t="shared" si="2"/>
        <v>69</v>
      </c>
      <c r="L592" s="35" t="s">
        <v>95</v>
      </c>
      <c r="M592" s="35" t="s">
        <v>96</v>
      </c>
      <c r="N592" s="35" t="s">
        <v>43</v>
      </c>
      <c r="O592" s="35" t="s">
        <v>45</v>
      </c>
      <c r="P592" s="35" t="s">
        <v>4569</v>
      </c>
      <c r="Q592" s="35" t="s">
        <v>4571</v>
      </c>
      <c r="R592" s="35" t="s">
        <v>1071</v>
      </c>
      <c r="S592" s="35" t="s">
        <v>709</v>
      </c>
      <c r="T592" s="35" t="s">
        <v>710</v>
      </c>
      <c r="U592" s="35" t="s">
        <v>5871</v>
      </c>
      <c r="W592" s="35" t="s">
        <v>57</v>
      </c>
      <c r="X592" s="35" t="s">
        <v>59</v>
      </c>
      <c r="Y592" s="35" t="s">
        <v>102</v>
      </c>
      <c r="Z592" s="35" t="s">
        <v>5872</v>
      </c>
    </row>
    <row r="593" spans="1:26" ht="15" customHeight="1">
      <c r="A593" s="35" t="s">
        <v>1300</v>
      </c>
      <c r="B593" s="35" t="s">
        <v>4349</v>
      </c>
      <c r="C593" s="35" t="s">
        <v>5874</v>
      </c>
      <c r="D593" s="35">
        <f>IFERROR(IF($A593="HDC",IF(VLOOKUP($C593,hdc!$B$2:$F$1600,2,FALSE())="","",VLOOKUP($C593,hdc!$B$2:$F$1600,2,FALSE())),IF($A593="NAUTICS",IF(VLOOKUP($C593,nautics!$B$2:$F$1200,2,FALSE())="","",VLOOKUP($C593,nautics!$B$2:$F$1200,2,FALSE())),IF($A593="ST",IF(VLOOKUP($C593,st!$B$2:$F$400,2,FALSE())="","",VLOOKUP($C593,st!$B$2:$F$400,2,FALSE())),""))),"")</f>
        <v>1</v>
      </c>
      <c r="E593" s="35">
        <f>IFERROR(IF($A593="HDC",IF(VLOOKUP($C593,hdc!$B$2:$F$1600,3,FALSE())="","",VLOOKUP($C593,hdc!$B$2:$F$1600,3,FALSE())),IF($A593="NAUTICS",IF(VLOOKUP($C593,nautics!$B$2:$F$1200,3,FALSE())="","",VLOOKUP($C593,nautics!$B$2:$F$1200,3,FALSE())),IF($A593="ST",IF(VLOOKUP($C593,st!$B$2:$F$400,3,FALSE())="","",VLOOKUP($C593,st!$B$2:$F$400,3,FALSE())),""))),"")</f>
        <v>1</v>
      </c>
      <c r="F593" s="35">
        <f>IFERROR(IF($A593="HDC",IF(VLOOKUP($C593,hdc!$B$2:$F$1600,4,FALSE())="","",VLOOKUP($C593,hdc!$B$2:$F$1600,4,FALSE())),IF($A593="NAUTICS",IF(VLOOKUP($C593,nautics!$B$2:$F$1200,4,FALSE())="","",VLOOKUP($C593,nautics!$B$2:$F$1200,4,FALSE())),IF($A593="ST",IF(VLOOKUP($C593,st!$B$2:$F$400,4,FALSE())="","",VLOOKUP($C593,st!$B$2:$F$400,4,FALSE())),""))),"")</f>
        <v>1</v>
      </c>
      <c r="G593" s="35" t="str">
        <f>IFERROR(IF($A593="HDC",IF(VLOOKUP($C593,hdc!$B$2:$F$1600,5,FALSE())="","",VLOOKUP($C593,hdc!$B$2:$F$1600,5,FALSE())),IF($A593="NAUTICS",IF(VLOOKUP($C593,nautics!$B$2:$F$1200,5,FALSE())="","",VLOOKUP($C593,nautics!$B$2:$F$1200,5,FALSE())),IF($A593="ST",IF(VLOOKUP($C593,st!$B$2:$F$400,5,FALSE())="","",VLOOKUP($C593,st!$B$2:$F$400,5,FALSE())),""))),"")</f>
        <v/>
      </c>
      <c r="H593" s="35" t="s">
        <v>88</v>
      </c>
      <c r="I593" s="35" t="s">
        <v>31</v>
      </c>
      <c r="J593" s="35" t="s">
        <v>5876</v>
      </c>
      <c r="K593" s="35">
        <f t="shared" si="2"/>
        <v>67</v>
      </c>
      <c r="L593" s="35" t="s">
        <v>349</v>
      </c>
      <c r="M593" s="35" t="s">
        <v>350</v>
      </c>
      <c r="N593" s="35" t="s">
        <v>43</v>
      </c>
      <c r="O593" s="35" t="s">
        <v>45</v>
      </c>
      <c r="P593" s="35" t="s">
        <v>4579</v>
      </c>
      <c r="Q593" s="35" t="s">
        <v>4581</v>
      </c>
      <c r="R593" s="35" t="s">
        <v>1071</v>
      </c>
      <c r="S593" s="35" t="s">
        <v>736</v>
      </c>
      <c r="T593" s="35" t="s">
        <v>738</v>
      </c>
      <c r="U593" s="35" t="s">
        <v>5881</v>
      </c>
      <c r="W593" s="35" t="s">
        <v>57</v>
      </c>
      <c r="X593" s="35" t="s">
        <v>94</v>
      </c>
      <c r="Y593" s="35" t="s">
        <v>354</v>
      </c>
      <c r="Z593" s="35" t="s">
        <v>5810</v>
      </c>
    </row>
    <row r="594" spans="1:26" ht="15" customHeight="1">
      <c r="A594" s="35" t="s">
        <v>1300</v>
      </c>
      <c r="B594" s="35" t="s">
        <v>4586</v>
      </c>
      <c r="C594" s="35" t="s">
        <v>5883</v>
      </c>
      <c r="D594" s="35">
        <f>IFERROR(IF($A594="HDC",IF(VLOOKUP($C594,hdc!$B$2:$F$1600,2,FALSE())="","",VLOOKUP($C594,hdc!$B$2:$F$1600,2,FALSE())),IF($A594="NAUTICS",IF(VLOOKUP($C594,nautics!$B$2:$F$1200,2,FALSE())="","",VLOOKUP($C594,nautics!$B$2:$F$1200,2,FALSE())),IF($A594="ST",IF(VLOOKUP($C594,st!$B$2:$F$400,2,FALSE())="","",VLOOKUP($C594,st!$B$2:$F$400,2,FALSE())),""))),"")</f>
        <v>1</v>
      </c>
      <c r="E594" s="35">
        <f>IFERROR(IF($A594="HDC",IF(VLOOKUP($C594,hdc!$B$2:$F$1600,3,FALSE())="","",VLOOKUP($C594,hdc!$B$2:$F$1600,3,FALSE())),IF($A594="NAUTICS",IF(VLOOKUP($C594,nautics!$B$2:$F$1200,3,FALSE())="","",VLOOKUP($C594,nautics!$B$2:$F$1200,3,FALSE())),IF($A594="ST",IF(VLOOKUP($C594,st!$B$2:$F$400,3,FALSE())="","",VLOOKUP($C594,st!$B$2:$F$400,3,FALSE())),""))),"")</f>
        <v>1</v>
      </c>
      <c r="F594" s="35">
        <f>IFERROR(IF($A594="HDC",IF(VLOOKUP($C594,hdc!$B$2:$F$1600,4,FALSE())="","",VLOOKUP($C594,hdc!$B$2:$F$1600,4,FALSE())),IF($A594="NAUTICS",IF(VLOOKUP($C594,nautics!$B$2:$F$1200,4,FALSE())="","",VLOOKUP($C594,nautics!$B$2:$F$1200,4,FALSE())),IF($A594="ST",IF(VLOOKUP($C594,st!$B$2:$F$400,4,FALSE())="","",VLOOKUP($C594,st!$B$2:$F$400,4,FALSE())),""))),"")</f>
        <v>1</v>
      </c>
      <c r="G594" s="35" t="str">
        <f>IFERROR(IF($A594="HDC",IF(VLOOKUP($C594,hdc!$B$2:$F$1600,5,FALSE())="","",VLOOKUP($C594,hdc!$B$2:$F$1600,5,FALSE())),IF($A594="NAUTICS",IF(VLOOKUP($C594,nautics!$B$2:$F$1200,5,FALSE())="","",VLOOKUP($C594,nautics!$B$2:$F$1200,5,FALSE())),IF($A594="ST",IF(VLOOKUP($C594,st!$B$2:$F$400,5,FALSE())="","",VLOOKUP($C594,st!$B$2:$F$400,5,FALSE())),""))),"")</f>
        <v/>
      </c>
      <c r="H594" s="35" t="s">
        <v>105</v>
      </c>
      <c r="I594" s="35" t="s">
        <v>31</v>
      </c>
      <c r="J594" s="35" t="s">
        <v>5885</v>
      </c>
      <c r="K594" s="35">
        <f t="shared" si="2"/>
        <v>43</v>
      </c>
      <c r="L594" s="35" t="s">
        <v>340</v>
      </c>
      <c r="M594" s="35" t="s">
        <v>341</v>
      </c>
      <c r="N594" s="35" t="s">
        <v>43</v>
      </c>
      <c r="O594" s="35" t="s">
        <v>45</v>
      </c>
      <c r="P594" s="35" t="s">
        <v>5890</v>
      </c>
      <c r="Q594" s="35" t="s">
        <v>5891</v>
      </c>
      <c r="R594" s="35" t="s">
        <v>1071</v>
      </c>
      <c r="S594" s="35" t="s">
        <v>774</v>
      </c>
      <c r="T594" s="35" t="s">
        <v>775</v>
      </c>
      <c r="U594" s="35" t="s">
        <v>5304</v>
      </c>
      <c r="W594" s="35" t="s">
        <v>57</v>
      </c>
      <c r="X594" s="35" t="s">
        <v>59</v>
      </c>
      <c r="Y594" s="35" t="s">
        <v>345</v>
      </c>
      <c r="Z594" s="35" t="s">
        <v>5306</v>
      </c>
    </row>
    <row r="595" spans="1:26" ht="15" customHeight="1">
      <c r="A595" s="35" t="s">
        <v>1300</v>
      </c>
      <c r="B595" s="35" t="s">
        <v>4586</v>
      </c>
      <c r="C595" s="35" t="s">
        <v>5893</v>
      </c>
      <c r="D595" s="35">
        <f>IFERROR(IF($A595="HDC",IF(VLOOKUP($C595,hdc!$B$2:$F$1600,2,FALSE())="","",VLOOKUP($C595,hdc!$B$2:$F$1600,2,FALSE())),IF($A595="NAUTICS",IF(VLOOKUP($C595,nautics!$B$2:$F$1200,2,FALSE())="","",VLOOKUP($C595,nautics!$B$2:$F$1200,2,FALSE())),IF($A595="ST",IF(VLOOKUP($C595,st!$B$2:$F$400,2,FALSE())="","",VLOOKUP($C595,st!$B$2:$F$400,2,FALSE())),""))),"")</f>
        <v>1</v>
      </c>
      <c r="E595" s="35">
        <f>IFERROR(IF($A595="HDC",IF(VLOOKUP($C595,hdc!$B$2:$F$1600,3,FALSE())="","",VLOOKUP($C595,hdc!$B$2:$F$1600,3,FALSE())),IF($A595="NAUTICS",IF(VLOOKUP($C595,nautics!$B$2:$F$1200,3,FALSE())="","",VLOOKUP($C595,nautics!$B$2:$F$1200,3,FALSE())),IF($A595="ST",IF(VLOOKUP($C595,st!$B$2:$F$400,3,FALSE())="","",VLOOKUP($C595,st!$B$2:$F$400,3,FALSE())),""))),"")</f>
        <v>1</v>
      </c>
      <c r="F595" s="35" t="str">
        <f>IFERROR(IF($A595="HDC",IF(VLOOKUP($C595,hdc!$B$2:$F$1600,4,FALSE())="","",VLOOKUP($C595,hdc!$B$2:$F$1600,4,FALSE())),IF($A595="NAUTICS",IF(VLOOKUP($C595,nautics!$B$2:$F$1200,4,FALSE())="","",VLOOKUP($C595,nautics!$B$2:$F$1200,4,FALSE())),IF($A595="ST",IF(VLOOKUP($C595,st!$B$2:$F$400,4,FALSE())="","",VLOOKUP($C595,st!$B$2:$F$400,4,FALSE())),""))),"")</f>
        <v/>
      </c>
      <c r="G595" s="35" t="str">
        <f>IFERROR(IF($A595="HDC",IF(VLOOKUP($C595,hdc!$B$2:$F$1600,5,FALSE())="","",VLOOKUP($C595,hdc!$B$2:$F$1600,5,FALSE())),IF($A595="NAUTICS",IF(VLOOKUP($C595,nautics!$B$2:$F$1200,5,FALSE())="","",VLOOKUP($C595,nautics!$B$2:$F$1200,5,FALSE())),IF($A595="ST",IF(VLOOKUP($C595,st!$B$2:$F$400,5,FALSE())="","",VLOOKUP($C595,st!$B$2:$F$400,5,FALSE())),""))),"")</f>
        <v/>
      </c>
      <c r="H595" s="35" t="s">
        <v>105</v>
      </c>
      <c r="I595" s="35" t="s">
        <v>31</v>
      </c>
      <c r="J595" s="35" t="s">
        <v>5897</v>
      </c>
      <c r="K595" s="35">
        <f t="shared" si="2"/>
        <v>38</v>
      </c>
      <c r="L595" s="35" t="s">
        <v>318</v>
      </c>
      <c r="M595" s="35" t="s">
        <v>319</v>
      </c>
      <c r="N595" s="35" t="s">
        <v>174</v>
      </c>
      <c r="O595" s="35" t="s">
        <v>175</v>
      </c>
      <c r="P595" s="35" t="s">
        <v>4592</v>
      </c>
      <c r="Q595" s="35" t="s">
        <v>4593</v>
      </c>
      <c r="R595" s="35" t="s">
        <v>52</v>
      </c>
      <c r="S595" s="35" t="s">
        <v>53</v>
      </c>
      <c r="T595" s="35" t="s">
        <v>55</v>
      </c>
      <c r="U595" s="35" t="s">
        <v>5901</v>
      </c>
      <c r="W595" s="35" t="s">
        <v>57</v>
      </c>
      <c r="X595" s="35" t="s">
        <v>59</v>
      </c>
      <c r="Y595" s="35" t="s">
        <v>323</v>
      </c>
      <c r="Z595" s="35" t="s">
        <v>4596</v>
      </c>
    </row>
    <row r="596" spans="1:26" ht="15" customHeight="1">
      <c r="A596" s="35" t="s">
        <v>1300</v>
      </c>
      <c r="B596" s="35" t="s">
        <v>4586</v>
      </c>
      <c r="C596" s="35" t="s">
        <v>5904</v>
      </c>
      <c r="D596" s="35">
        <f>IFERROR(IF($A596="HDC",IF(VLOOKUP($C596,hdc!$B$2:$F$1600,2,FALSE())="","",VLOOKUP($C596,hdc!$B$2:$F$1600,2,FALSE())),IF($A596="NAUTICS",IF(VLOOKUP($C596,nautics!$B$2:$F$1200,2,FALSE())="","",VLOOKUP($C596,nautics!$B$2:$F$1200,2,FALSE())),IF($A596="ST",IF(VLOOKUP($C596,st!$B$2:$F$400,2,FALSE())="","",VLOOKUP($C596,st!$B$2:$F$400,2,FALSE())),""))),"")</f>
        <v>1</v>
      </c>
      <c r="E596" s="35">
        <f>IFERROR(IF($A596="HDC",IF(VLOOKUP($C596,hdc!$B$2:$F$1600,3,FALSE())="","",VLOOKUP($C596,hdc!$B$2:$F$1600,3,FALSE())),IF($A596="NAUTICS",IF(VLOOKUP($C596,nautics!$B$2:$F$1200,3,FALSE())="","",VLOOKUP($C596,nautics!$B$2:$F$1200,3,FALSE())),IF($A596="ST",IF(VLOOKUP($C596,st!$B$2:$F$400,3,FALSE())="","",VLOOKUP($C596,st!$B$2:$F$400,3,FALSE())),""))),"")</f>
        <v>1</v>
      </c>
      <c r="F596" s="35">
        <f>IFERROR(IF($A596="HDC",IF(VLOOKUP($C596,hdc!$B$2:$F$1600,4,FALSE())="","",VLOOKUP($C596,hdc!$B$2:$F$1600,4,FALSE())),IF($A596="NAUTICS",IF(VLOOKUP($C596,nautics!$B$2:$F$1200,4,FALSE())="","",VLOOKUP($C596,nautics!$B$2:$F$1200,4,FALSE())),IF($A596="ST",IF(VLOOKUP($C596,st!$B$2:$F$400,4,FALSE())="","",VLOOKUP($C596,st!$B$2:$F$400,4,FALSE())),""))),"")</f>
        <v>1</v>
      </c>
      <c r="G596" s="35" t="str">
        <f>IFERROR(IF($A596="HDC",IF(VLOOKUP($C596,hdc!$B$2:$F$1600,5,FALSE())="","",VLOOKUP($C596,hdc!$B$2:$F$1600,5,FALSE())),IF($A596="NAUTICS",IF(VLOOKUP($C596,nautics!$B$2:$F$1200,5,FALSE())="","",VLOOKUP($C596,nautics!$B$2:$F$1200,5,FALSE())),IF($A596="ST",IF(VLOOKUP($C596,st!$B$2:$F$400,5,FALSE())="","",VLOOKUP($C596,st!$B$2:$F$400,5,FALSE())),""))),"")</f>
        <v/>
      </c>
      <c r="H596" s="35" t="s">
        <v>105</v>
      </c>
      <c r="I596" s="35" t="s">
        <v>31</v>
      </c>
      <c r="J596" s="35" t="s">
        <v>5906</v>
      </c>
      <c r="K596" s="35">
        <f t="shared" si="2"/>
        <v>43</v>
      </c>
      <c r="L596" s="35" t="s">
        <v>95</v>
      </c>
      <c r="M596" s="35" t="s">
        <v>96</v>
      </c>
      <c r="N596" s="35" t="s">
        <v>43</v>
      </c>
      <c r="O596" s="35" t="s">
        <v>45</v>
      </c>
      <c r="P596" s="35" t="s">
        <v>5908</v>
      </c>
      <c r="Q596" s="35" t="s">
        <v>5909</v>
      </c>
      <c r="R596" s="35" t="s">
        <v>1071</v>
      </c>
      <c r="S596" s="35" t="s">
        <v>774</v>
      </c>
      <c r="T596" s="35" t="s">
        <v>775</v>
      </c>
      <c r="U596" s="35" t="s">
        <v>5911</v>
      </c>
      <c r="W596" s="35" t="s">
        <v>57</v>
      </c>
      <c r="X596" s="35" t="s">
        <v>59</v>
      </c>
      <c r="Y596" s="35" t="s">
        <v>102</v>
      </c>
      <c r="Z596" s="35" t="s">
        <v>5913</v>
      </c>
    </row>
    <row r="597" spans="1:26" ht="15" customHeight="1">
      <c r="A597" s="35" t="s">
        <v>1300</v>
      </c>
      <c r="B597" s="35" t="s">
        <v>4586</v>
      </c>
      <c r="C597" s="35" t="s">
        <v>5915</v>
      </c>
      <c r="D597" s="35">
        <f>IFERROR(IF($A597="HDC",IF(VLOOKUP($C597,hdc!$B$2:$F$1600,2,FALSE())="","",VLOOKUP($C597,hdc!$B$2:$F$1600,2,FALSE())),IF($A597="NAUTICS",IF(VLOOKUP($C597,nautics!$B$2:$F$1200,2,FALSE())="","",VLOOKUP($C597,nautics!$B$2:$F$1200,2,FALSE())),IF($A597="ST",IF(VLOOKUP($C597,st!$B$2:$F$400,2,FALSE())="","",VLOOKUP($C597,st!$B$2:$F$400,2,FALSE())),""))),"")</f>
        <v>1</v>
      </c>
      <c r="E597" s="35">
        <f>IFERROR(IF($A597="HDC",IF(VLOOKUP($C597,hdc!$B$2:$F$1600,3,FALSE())="","",VLOOKUP($C597,hdc!$B$2:$F$1600,3,FALSE())),IF($A597="NAUTICS",IF(VLOOKUP($C597,nautics!$B$2:$F$1200,3,FALSE())="","",VLOOKUP($C597,nautics!$B$2:$F$1200,3,FALSE())),IF($A597="ST",IF(VLOOKUP($C597,st!$B$2:$F$400,3,FALSE())="","",VLOOKUP($C597,st!$B$2:$F$400,3,FALSE())),""))),"")</f>
        <v>1</v>
      </c>
      <c r="F597" s="35" t="str">
        <f>IFERROR(IF($A597="HDC",IF(VLOOKUP($C597,hdc!$B$2:$F$1600,4,FALSE())="","",VLOOKUP($C597,hdc!$B$2:$F$1600,4,FALSE())),IF($A597="NAUTICS",IF(VLOOKUP($C597,nautics!$B$2:$F$1200,4,FALSE())="","",VLOOKUP($C597,nautics!$B$2:$F$1200,4,FALSE())),IF($A597="ST",IF(VLOOKUP($C597,st!$B$2:$F$400,4,FALSE())="","",VLOOKUP($C597,st!$B$2:$F$400,4,FALSE())),""))),"")</f>
        <v/>
      </c>
      <c r="G597" s="35" t="str">
        <f>IFERROR(IF($A597="HDC",IF(VLOOKUP($C597,hdc!$B$2:$F$1600,5,FALSE())="","",VLOOKUP($C597,hdc!$B$2:$F$1600,5,FALSE())),IF($A597="NAUTICS",IF(VLOOKUP($C597,nautics!$B$2:$F$1200,5,FALSE())="","",VLOOKUP($C597,nautics!$B$2:$F$1200,5,FALSE())),IF($A597="ST",IF(VLOOKUP($C597,st!$B$2:$F$400,5,FALSE())="","",VLOOKUP($C597,st!$B$2:$F$400,5,FALSE())),""))),"")</f>
        <v/>
      </c>
      <c r="H597" s="35" t="s">
        <v>259</v>
      </c>
      <c r="I597" s="35" t="s">
        <v>31</v>
      </c>
      <c r="J597" s="35" t="s">
        <v>3677</v>
      </c>
      <c r="K597" s="35">
        <f t="shared" si="2"/>
        <v>14</v>
      </c>
      <c r="L597" s="35" t="s">
        <v>637</v>
      </c>
      <c r="M597" s="35" t="s">
        <v>639</v>
      </c>
      <c r="N597" s="35" t="s">
        <v>46</v>
      </c>
      <c r="O597" s="35" t="s">
        <v>49</v>
      </c>
      <c r="P597" s="35" t="s">
        <v>5919</v>
      </c>
      <c r="Q597" s="35" t="s">
        <v>5920</v>
      </c>
      <c r="R597" s="35" t="s">
        <v>52</v>
      </c>
      <c r="S597" s="35" t="s">
        <v>433</v>
      </c>
      <c r="T597" s="35" t="s">
        <v>434</v>
      </c>
      <c r="U597" s="35" t="s">
        <v>5922</v>
      </c>
      <c r="W597" s="35" t="s">
        <v>57</v>
      </c>
      <c r="X597" s="35" t="s">
        <v>3518</v>
      </c>
      <c r="Y597" s="35" t="s">
        <v>646</v>
      </c>
      <c r="Z597" s="35" t="s">
        <v>5061</v>
      </c>
    </row>
    <row r="598" spans="1:26" ht="15" customHeight="1">
      <c r="A598" s="35" t="s">
        <v>1300</v>
      </c>
      <c r="B598" s="35" t="s">
        <v>4597</v>
      </c>
      <c r="C598" s="35" t="s">
        <v>5924</v>
      </c>
      <c r="D598" s="35">
        <f>IFERROR(IF($A598="HDC",IF(VLOOKUP($C598,hdc!$B$2:$F$1600,2,FALSE())="","",VLOOKUP($C598,hdc!$B$2:$F$1600,2,FALSE())),IF($A598="NAUTICS",IF(VLOOKUP($C598,nautics!$B$2:$F$1200,2,FALSE())="","",VLOOKUP($C598,nautics!$B$2:$F$1200,2,FALSE())),IF($A598="ST",IF(VLOOKUP($C598,st!$B$2:$F$400,2,FALSE())="","",VLOOKUP($C598,st!$B$2:$F$400,2,FALSE())),""))),"")</f>
        <v>1</v>
      </c>
      <c r="E598" s="35">
        <f>IFERROR(IF($A598="HDC",IF(VLOOKUP($C598,hdc!$B$2:$F$1600,3,FALSE())="","",VLOOKUP($C598,hdc!$B$2:$F$1600,3,FALSE())),IF($A598="NAUTICS",IF(VLOOKUP($C598,nautics!$B$2:$F$1200,3,FALSE())="","",VLOOKUP($C598,nautics!$B$2:$F$1200,3,FALSE())),IF($A598="ST",IF(VLOOKUP($C598,st!$B$2:$F$400,3,FALSE())="","",VLOOKUP($C598,st!$B$2:$F$400,3,FALSE())),""))),"")</f>
        <v>1</v>
      </c>
      <c r="F598" s="35">
        <f>IFERROR(IF($A598="HDC",IF(VLOOKUP($C598,hdc!$B$2:$F$1600,4,FALSE())="","",VLOOKUP($C598,hdc!$B$2:$F$1600,4,FALSE())),IF($A598="NAUTICS",IF(VLOOKUP($C598,nautics!$B$2:$F$1200,4,FALSE())="","",VLOOKUP($C598,nautics!$B$2:$F$1200,4,FALSE())),IF($A598="ST",IF(VLOOKUP($C598,st!$B$2:$F$400,4,FALSE())="","",VLOOKUP($C598,st!$B$2:$F$400,4,FALSE())),""))),"")</f>
        <v>1</v>
      </c>
      <c r="G598" s="35" t="str">
        <f>IFERROR(IF($A598="HDC",IF(VLOOKUP($C598,hdc!$B$2:$F$1600,5,FALSE())="","",VLOOKUP($C598,hdc!$B$2:$F$1600,5,FALSE())),IF($A598="NAUTICS",IF(VLOOKUP($C598,nautics!$B$2:$F$1200,5,FALSE())="","",VLOOKUP($C598,nautics!$B$2:$F$1200,5,FALSE())),IF($A598="ST",IF(VLOOKUP($C598,st!$B$2:$F$400,5,FALSE())="","",VLOOKUP($C598,st!$B$2:$F$400,5,FALSE())),""))),"")</f>
        <v/>
      </c>
      <c r="H598" s="35" t="s">
        <v>5925</v>
      </c>
      <c r="I598" s="35" t="s">
        <v>31</v>
      </c>
      <c r="J598" s="35" t="s">
        <v>5927</v>
      </c>
      <c r="K598" s="35">
        <f t="shared" si="2"/>
        <v>60</v>
      </c>
      <c r="L598" s="35" t="s">
        <v>340</v>
      </c>
      <c r="M598" s="35" t="s">
        <v>341</v>
      </c>
      <c r="N598" s="35" t="s">
        <v>43</v>
      </c>
      <c r="O598" s="35" t="s">
        <v>45</v>
      </c>
      <c r="P598" s="35" t="s">
        <v>4604</v>
      </c>
      <c r="Q598" s="35" t="s">
        <v>4605</v>
      </c>
      <c r="R598" s="35" t="s">
        <v>1912</v>
      </c>
      <c r="S598" s="35" t="s">
        <v>433</v>
      </c>
      <c r="T598" s="35" t="s">
        <v>434</v>
      </c>
      <c r="U598" s="35" t="s">
        <v>5929</v>
      </c>
      <c r="W598" s="35" t="s">
        <v>57</v>
      </c>
      <c r="X598" s="35" t="s">
        <v>59</v>
      </c>
      <c r="Y598" s="35" t="s">
        <v>345</v>
      </c>
      <c r="Z598" s="35" t="s">
        <v>2678</v>
      </c>
    </row>
    <row r="599" spans="1:26" ht="15" customHeight="1">
      <c r="A599" s="35" t="s">
        <v>1300</v>
      </c>
      <c r="B599" s="35" t="s">
        <v>4597</v>
      </c>
      <c r="C599" s="35" t="s">
        <v>5931</v>
      </c>
      <c r="D599" s="35">
        <f>IFERROR(IF($A599="HDC",IF(VLOOKUP($C599,hdc!$B$2:$F$1600,2,FALSE())="","",VLOOKUP($C599,hdc!$B$2:$F$1600,2,FALSE())),IF($A599="NAUTICS",IF(VLOOKUP($C599,nautics!$B$2:$F$1200,2,FALSE())="","",VLOOKUP($C599,nautics!$B$2:$F$1200,2,FALSE())),IF($A599="ST",IF(VLOOKUP($C599,st!$B$2:$F$400,2,FALSE())="","",VLOOKUP($C599,st!$B$2:$F$400,2,FALSE())),""))),"")</f>
        <v>1</v>
      </c>
      <c r="E599" s="35">
        <f>IFERROR(IF($A599="HDC",IF(VLOOKUP($C599,hdc!$B$2:$F$1600,3,FALSE())="","",VLOOKUP($C599,hdc!$B$2:$F$1600,3,FALSE())),IF($A599="NAUTICS",IF(VLOOKUP($C599,nautics!$B$2:$F$1200,3,FALSE())="","",VLOOKUP($C599,nautics!$B$2:$F$1200,3,FALSE())),IF($A599="ST",IF(VLOOKUP($C599,st!$B$2:$F$400,3,FALSE())="","",VLOOKUP($C599,st!$B$2:$F$400,3,FALSE())),""))),"")</f>
        <v>1</v>
      </c>
      <c r="F599" s="35" t="str">
        <f>IFERROR(IF($A599="HDC",IF(VLOOKUP($C599,hdc!$B$2:$F$1600,4,FALSE())="","",VLOOKUP($C599,hdc!$B$2:$F$1600,4,FALSE())),IF($A599="NAUTICS",IF(VLOOKUP($C599,nautics!$B$2:$F$1200,4,FALSE())="","",VLOOKUP($C599,nautics!$B$2:$F$1200,4,FALSE())),IF($A599="ST",IF(VLOOKUP($C599,st!$B$2:$F$400,4,FALSE())="","",VLOOKUP($C599,st!$B$2:$F$400,4,FALSE())),""))),"")</f>
        <v/>
      </c>
      <c r="G599" s="35" t="str">
        <f>IFERROR(IF($A599="HDC",IF(VLOOKUP($C599,hdc!$B$2:$F$1600,5,FALSE())="","",VLOOKUP($C599,hdc!$B$2:$F$1600,5,FALSE())),IF($A599="NAUTICS",IF(VLOOKUP($C599,nautics!$B$2:$F$1200,5,FALSE())="","",VLOOKUP($C599,nautics!$B$2:$F$1200,5,FALSE())),IF($A599="ST",IF(VLOOKUP($C599,st!$B$2:$F$400,5,FALSE())="","",VLOOKUP($C599,st!$B$2:$F$400,5,FALSE())),""))),"")</f>
        <v/>
      </c>
      <c r="H599" s="35" t="s">
        <v>148</v>
      </c>
      <c r="I599" s="35" t="s">
        <v>31</v>
      </c>
      <c r="J599" s="35" t="s">
        <v>5932</v>
      </c>
      <c r="K599" s="35">
        <f t="shared" si="2"/>
        <v>16</v>
      </c>
      <c r="L599" s="35" t="s">
        <v>5934</v>
      </c>
      <c r="M599" s="35" t="s">
        <v>5935</v>
      </c>
      <c r="N599" s="35" t="s">
        <v>433</v>
      </c>
      <c r="O599" s="35" t="s">
        <v>434</v>
      </c>
      <c r="P599" s="35" t="s">
        <v>4604</v>
      </c>
      <c r="Q599" s="35" t="s">
        <v>4605</v>
      </c>
      <c r="R599" s="35" t="s">
        <v>1912</v>
      </c>
      <c r="S599" s="35" t="s">
        <v>433</v>
      </c>
      <c r="T599" s="35" t="s">
        <v>434</v>
      </c>
      <c r="U599" s="35" t="s">
        <v>5936</v>
      </c>
      <c r="W599" s="35" t="s">
        <v>78</v>
      </c>
      <c r="X599" s="35" t="s">
        <v>4109</v>
      </c>
      <c r="Y599" s="35" t="s">
        <v>4610</v>
      </c>
      <c r="Z599" s="35" t="s">
        <v>2678</v>
      </c>
    </row>
    <row r="600" spans="1:26" ht="15" customHeight="1">
      <c r="A600" s="35" t="s">
        <v>1300</v>
      </c>
      <c r="B600" s="35" t="s">
        <v>4597</v>
      </c>
      <c r="C600" s="35" t="s">
        <v>5939</v>
      </c>
      <c r="D600" s="35">
        <f>IFERROR(IF($A600="HDC",IF(VLOOKUP($C600,hdc!$B$2:$F$1600,2,FALSE())="","",VLOOKUP($C600,hdc!$B$2:$F$1600,2,FALSE())),IF($A600="NAUTICS",IF(VLOOKUP($C600,nautics!$B$2:$F$1200,2,FALSE())="","",VLOOKUP($C600,nautics!$B$2:$F$1200,2,FALSE())),IF($A600="ST",IF(VLOOKUP($C600,st!$B$2:$F$400,2,FALSE())="","",VLOOKUP($C600,st!$B$2:$F$400,2,FALSE())),""))),"")</f>
        <v>1</v>
      </c>
      <c r="E600" s="35">
        <f>IFERROR(IF($A600="HDC",IF(VLOOKUP($C600,hdc!$B$2:$F$1600,3,FALSE())="","",VLOOKUP($C600,hdc!$B$2:$F$1600,3,FALSE())),IF($A600="NAUTICS",IF(VLOOKUP($C600,nautics!$B$2:$F$1200,3,FALSE())="","",VLOOKUP($C600,nautics!$B$2:$F$1200,3,FALSE())),IF($A600="ST",IF(VLOOKUP($C600,st!$B$2:$F$400,3,FALSE())="","",VLOOKUP($C600,st!$B$2:$F$400,3,FALSE())),""))),"")</f>
        <v>1</v>
      </c>
      <c r="F600" s="35" t="str">
        <f>IFERROR(IF($A600="HDC",IF(VLOOKUP($C600,hdc!$B$2:$F$1600,4,FALSE())="","",VLOOKUP($C600,hdc!$B$2:$F$1600,4,FALSE())),IF($A600="NAUTICS",IF(VLOOKUP($C600,nautics!$B$2:$F$1200,4,FALSE())="","",VLOOKUP($C600,nautics!$B$2:$F$1200,4,FALSE())),IF($A600="ST",IF(VLOOKUP($C600,st!$B$2:$F$400,4,FALSE())="","",VLOOKUP($C600,st!$B$2:$F$400,4,FALSE())),""))),"")</f>
        <v/>
      </c>
      <c r="G600" s="35" t="str">
        <f>IFERROR(IF($A600="HDC",IF(VLOOKUP($C600,hdc!$B$2:$F$1600,5,FALSE())="","",VLOOKUP($C600,hdc!$B$2:$F$1600,5,FALSE())),IF($A600="NAUTICS",IF(VLOOKUP($C600,nautics!$B$2:$F$1200,5,FALSE())="","",VLOOKUP($C600,nautics!$B$2:$F$1200,5,FALSE())),IF($A600="ST",IF(VLOOKUP($C600,st!$B$2:$F$400,5,FALSE())="","",VLOOKUP($C600,st!$B$2:$F$400,5,FALSE())),""))),"")</f>
        <v/>
      </c>
      <c r="H600" s="35" t="s">
        <v>148</v>
      </c>
      <c r="I600" s="35" t="s">
        <v>31</v>
      </c>
      <c r="J600" s="35" t="s">
        <v>5932</v>
      </c>
      <c r="K600" s="35">
        <f t="shared" si="2"/>
        <v>16</v>
      </c>
      <c r="L600" s="35" t="s">
        <v>5941</v>
      </c>
      <c r="M600" s="35" t="s">
        <v>5942</v>
      </c>
      <c r="N600" s="35" t="s">
        <v>433</v>
      </c>
      <c r="O600" s="35" t="s">
        <v>434</v>
      </c>
      <c r="P600" s="35" t="s">
        <v>4604</v>
      </c>
      <c r="Q600" s="35" t="s">
        <v>4605</v>
      </c>
      <c r="R600" s="35" t="s">
        <v>1912</v>
      </c>
      <c r="S600" s="35" t="s">
        <v>433</v>
      </c>
      <c r="T600" s="35" t="s">
        <v>434</v>
      </c>
      <c r="U600" s="35" t="s">
        <v>4609</v>
      </c>
      <c r="W600" s="35" t="s">
        <v>78</v>
      </c>
      <c r="X600" s="35" t="s">
        <v>203</v>
      </c>
      <c r="Y600" s="35" t="s">
        <v>4610</v>
      </c>
      <c r="Z600" s="35" t="s">
        <v>2678</v>
      </c>
    </row>
    <row r="601" spans="1:26" ht="15" customHeight="1">
      <c r="A601" s="35" t="s">
        <v>1300</v>
      </c>
      <c r="B601" s="35" t="s">
        <v>4597</v>
      </c>
      <c r="C601" s="35" t="s">
        <v>5945</v>
      </c>
      <c r="D601" s="35">
        <f>IFERROR(IF($A601="HDC",IF(VLOOKUP($C601,hdc!$B$2:$F$1600,2,FALSE())="","",VLOOKUP($C601,hdc!$B$2:$F$1600,2,FALSE())),IF($A601="NAUTICS",IF(VLOOKUP($C601,nautics!$B$2:$F$1200,2,FALSE())="","",VLOOKUP($C601,nautics!$B$2:$F$1200,2,FALSE())),IF($A601="ST",IF(VLOOKUP($C601,st!$B$2:$F$400,2,FALSE())="","",VLOOKUP($C601,st!$B$2:$F$400,2,FALSE())),""))),"")</f>
        <v>1</v>
      </c>
      <c r="E601" s="35">
        <f>IFERROR(IF($A601="HDC",IF(VLOOKUP($C601,hdc!$B$2:$F$1600,3,FALSE())="","",VLOOKUP($C601,hdc!$B$2:$F$1600,3,FALSE())),IF($A601="NAUTICS",IF(VLOOKUP($C601,nautics!$B$2:$F$1200,3,FALSE())="","",VLOOKUP($C601,nautics!$B$2:$F$1200,3,FALSE())),IF($A601="ST",IF(VLOOKUP($C601,st!$B$2:$F$400,3,FALSE())="","",VLOOKUP($C601,st!$B$2:$F$400,3,FALSE())),""))),"")</f>
        <v>1</v>
      </c>
      <c r="F601" s="35">
        <f>IFERROR(IF($A601="HDC",IF(VLOOKUP($C601,hdc!$B$2:$F$1600,4,FALSE())="","",VLOOKUP($C601,hdc!$B$2:$F$1600,4,FALSE())),IF($A601="NAUTICS",IF(VLOOKUP($C601,nautics!$B$2:$F$1200,4,FALSE())="","",VLOOKUP($C601,nautics!$B$2:$F$1200,4,FALSE())),IF($A601="ST",IF(VLOOKUP($C601,st!$B$2:$F$400,4,FALSE())="","",VLOOKUP($C601,st!$B$2:$F$400,4,FALSE())),""))),"")</f>
        <v>1</v>
      </c>
      <c r="G601" s="35" t="str">
        <f>IFERROR(IF($A601="HDC",IF(VLOOKUP($C601,hdc!$B$2:$F$1600,5,FALSE())="","",VLOOKUP($C601,hdc!$B$2:$F$1600,5,FALSE())),IF($A601="NAUTICS",IF(VLOOKUP($C601,nautics!$B$2:$F$1200,5,FALSE())="","",VLOOKUP($C601,nautics!$B$2:$F$1200,5,FALSE())),IF($A601="ST",IF(VLOOKUP($C601,st!$B$2:$F$400,5,FALSE())="","",VLOOKUP($C601,st!$B$2:$F$400,5,FALSE())),""))),"")</f>
        <v/>
      </c>
      <c r="H601" s="35" t="s">
        <v>344</v>
      </c>
      <c r="I601" s="35" t="s">
        <v>31</v>
      </c>
      <c r="J601" s="35" t="s">
        <v>4623</v>
      </c>
      <c r="K601" s="35">
        <f t="shared" si="2"/>
        <v>19</v>
      </c>
      <c r="L601" s="35" t="s">
        <v>4604</v>
      </c>
      <c r="M601" s="35" t="s">
        <v>4605</v>
      </c>
      <c r="N601" s="35" t="s">
        <v>433</v>
      </c>
      <c r="O601" s="35" t="s">
        <v>434</v>
      </c>
      <c r="P601" s="35" t="s">
        <v>5949</v>
      </c>
      <c r="Q601" s="35" t="s">
        <v>5950</v>
      </c>
      <c r="R601" s="35" t="s">
        <v>4061</v>
      </c>
      <c r="S601" s="35" t="s">
        <v>1370</v>
      </c>
      <c r="T601" s="35" t="s">
        <v>1373</v>
      </c>
      <c r="U601" s="35" t="s">
        <v>4628</v>
      </c>
      <c r="W601" s="35" t="s">
        <v>57</v>
      </c>
      <c r="X601" s="35" t="s">
        <v>450</v>
      </c>
      <c r="Y601" s="35" t="s">
        <v>2678</v>
      </c>
      <c r="Z601" s="35" t="s">
        <v>1343</v>
      </c>
    </row>
    <row r="602" spans="1:26" ht="15" customHeight="1">
      <c r="A602" s="35" t="s">
        <v>1300</v>
      </c>
      <c r="B602" s="35" t="s">
        <v>4597</v>
      </c>
      <c r="C602" s="35" t="s">
        <v>5952</v>
      </c>
      <c r="D602" s="35">
        <f>IFERROR(IF($A602="HDC",IF(VLOOKUP($C602,hdc!$B$2:$F$1600,2,FALSE())="","",VLOOKUP($C602,hdc!$B$2:$F$1600,2,FALSE())),IF($A602="NAUTICS",IF(VLOOKUP($C602,nautics!$B$2:$F$1200,2,FALSE())="","",VLOOKUP($C602,nautics!$B$2:$F$1200,2,FALSE())),IF($A602="ST",IF(VLOOKUP($C602,st!$B$2:$F$400,2,FALSE())="","",VLOOKUP($C602,st!$B$2:$F$400,2,FALSE())),""))),"")</f>
        <v>1</v>
      </c>
      <c r="E602" s="35">
        <f>IFERROR(IF($A602="HDC",IF(VLOOKUP($C602,hdc!$B$2:$F$1600,3,FALSE())="","",VLOOKUP($C602,hdc!$B$2:$F$1600,3,FALSE())),IF($A602="NAUTICS",IF(VLOOKUP($C602,nautics!$B$2:$F$1200,3,FALSE())="","",VLOOKUP($C602,nautics!$B$2:$F$1200,3,FALSE())),IF($A602="ST",IF(VLOOKUP($C602,st!$B$2:$F$400,3,FALSE())="","",VLOOKUP($C602,st!$B$2:$F$400,3,FALSE())),""))),"")</f>
        <v>1</v>
      </c>
      <c r="F602" s="35">
        <f>IFERROR(IF($A602="HDC",IF(VLOOKUP($C602,hdc!$B$2:$F$1600,4,FALSE())="","",VLOOKUP($C602,hdc!$B$2:$F$1600,4,FALSE())),IF($A602="NAUTICS",IF(VLOOKUP($C602,nautics!$B$2:$F$1200,4,FALSE())="","",VLOOKUP($C602,nautics!$B$2:$F$1200,4,FALSE())),IF($A602="ST",IF(VLOOKUP($C602,st!$B$2:$F$400,4,FALSE())="","",VLOOKUP($C602,st!$B$2:$F$400,4,FALSE())),""))),"")</f>
        <v>1</v>
      </c>
      <c r="G602" s="35" t="str">
        <f>IFERROR(IF($A602="HDC",IF(VLOOKUP($C602,hdc!$B$2:$F$1600,5,FALSE())="","",VLOOKUP($C602,hdc!$B$2:$F$1600,5,FALSE())),IF($A602="NAUTICS",IF(VLOOKUP($C602,nautics!$B$2:$F$1200,5,FALSE())="","",VLOOKUP($C602,nautics!$B$2:$F$1200,5,FALSE())),IF($A602="ST",IF(VLOOKUP($C602,st!$B$2:$F$400,5,FALSE())="","",VLOOKUP($C602,st!$B$2:$F$400,5,FALSE())),""))),"")</f>
        <v/>
      </c>
      <c r="H602" s="35" t="s">
        <v>344</v>
      </c>
      <c r="I602" s="35" t="s">
        <v>31</v>
      </c>
      <c r="J602" s="35" t="s">
        <v>4633</v>
      </c>
      <c r="K602" s="35">
        <f t="shared" si="2"/>
        <v>17</v>
      </c>
      <c r="L602" s="35" t="s">
        <v>4604</v>
      </c>
      <c r="M602" s="35" t="s">
        <v>4605</v>
      </c>
      <c r="N602" s="35" t="s">
        <v>433</v>
      </c>
      <c r="O602" s="35" t="s">
        <v>434</v>
      </c>
      <c r="P602" s="35" t="s">
        <v>5955</v>
      </c>
      <c r="Q602" s="35" t="s">
        <v>5957</v>
      </c>
      <c r="R602" s="35" t="s">
        <v>978</v>
      </c>
      <c r="S602" s="35" t="s">
        <v>1355</v>
      </c>
      <c r="T602" s="35" t="s">
        <v>1359</v>
      </c>
      <c r="U602" s="35" t="s">
        <v>4628</v>
      </c>
      <c r="W602" s="35" t="s">
        <v>57</v>
      </c>
      <c r="X602" s="35" t="s">
        <v>450</v>
      </c>
      <c r="Y602" s="35" t="s">
        <v>2678</v>
      </c>
      <c r="Z602" s="35" t="s">
        <v>1343</v>
      </c>
    </row>
    <row r="603" spans="1:26" ht="15" customHeight="1">
      <c r="A603" s="35" t="s">
        <v>1300</v>
      </c>
      <c r="B603" s="35" t="s">
        <v>4597</v>
      </c>
      <c r="C603" s="35" t="s">
        <v>5958</v>
      </c>
      <c r="D603" s="35">
        <f>IFERROR(IF($A603="HDC",IF(VLOOKUP($C603,hdc!$B$2:$F$1600,2,FALSE())="","",VLOOKUP($C603,hdc!$B$2:$F$1600,2,FALSE())),IF($A603="NAUTICS",IF(VLOOKUP($C603,nautics!$B$2:$F$1200,2,FALSE())="","",VLOOKUP($C603,nautics!$B$2:$F$1200,2,FALSE())),IF($A603="ST",IF(VLOOKUP($C603,st!$B$2:$F$400,2,FALSE())="","",VLOOKUP($C603,st!$B$2:$F$400,2,FALSE())),""))),"")</f>
        <v>1</v>
      </c>
      <c r="E603" s="35">
        <f>IFERROR(IF($A603="HDC",IF(VLOOKUP($C603,hdc!$B$2:$F$1600,3,FALSE())="","",VLOOKUP($C603,hdc!$B$2:$F$1600,3,FALSE())),IF($A603="NAUTICS",IF(VLOOKUP($C603,nautics!$B$2:$F$1200,3,FALSE())="","",VLOOKUP($C603,nautics!$B$2:$F$1200,3,FALSE())),IF($A603="ST",IF(VLOOKUP($C603,st!$B$2:$F$400,3,FALSE())="","",VLOOKUP($C603,st!$B$2:$F$400,3,FALSE())),""))),"")</f>
        <v>1</v>
      </c>
      <c r="F603" s="35">
        <f>IFERROR(IF($A603="HDC",IF(VLOOKUP($C603,hdc!$B$2:$F$1600,4,FALSE())="","",VLOOKUP($C603,hdc!$B$2:$F$1600,4,FALSE())),IF($A603="NAUTICS",IF(VLOOKUP($C603,nautics!$B$2:$F$1200,4,FALSE())="","",VLOOKUP($C603,nautics!$B$2:$F$1200,4,FALSE())),IF($A603="ST",IF(VLOOKUP($C603,st!$B$2:$F$400,4,FALSE())="","",VLOOKUP($C603,st!$B$2:$F$400,4,FALSE())),""))),"")</f>
        <v>1</v>
      </c>
      <c r="G603" s="35" t="str">
        <f>IFERROR(IF($A603="HDC",IF(VLOOKUP($C603,hdc!$B$2:$F$1600,5,FALSE())="","",VLOOKUP($C603,hdc!$B$2:$F$1600,5,FALSE())),IF($A603="NAUTICS",IF(VLOOKUP($C603,nautics!$B$2:$F$1200,5,FALSE())="","",VLOOKUP($C603,nautics!$B$2:$F$1200,5,FALSE())),IF($A603="ST",IF(VLOOKUP($C603,st!$B$2:$F$400,5,FALSE())="","",VLOOKUP($C603,st!$B$2:$F$400,5,FALSE())),""))),"")</f>
        <v/>
      </c>
      <c r="H603" s="35" t="s">
        <v>344</v>
      </c>
      <c r="I603" s="35" t="s">
        <v>31</v>
      </c>
      <c r="J603" s="35" t="s">
        <v>4633</v>
      </c>
      <c r="K603" s="35">
        <f t="shared" si="2"/>
        <v>17</v>
      </c>
      <c r="L603" s="35" t="s">
        <v>4604</v>
      </c>
      <c r="M603" s="35" t="s">
        <v>4605</v>
      </c>
      <c r="N603" s="35" t="s">
        <v>433</v>
      </c>
      <c r="O603" s="35" t="s">
        <v>434</v>
      </c>
      <c r="P603" s="35" t="s">
        <v>5961</v>
      </c>
      <c r="Q603" s="35" t="s">
        <v>5962</v>
      </c>
      <c r="R603" s="35" t="s">
        <v>978</v>
      </c>
      <c r="S603" s="35" t="s">
        <v>1337</v>
      </c>
      <c r="T603" s="35" t="s">
        <v>1338</v>
      </c>
      <c r="U603" s="35" t="s">
        <v>4628</v>
      </c>
      <c r="W603" s="35" t="s">
        <v>57</v>
      </c>
      <c r="X603" s="35" t="s">
        <v>450</v>
      </c>
      <c r="Y603" s="35" t="s">
        <v>2678</v>
      </c>
      <c r="Z603" s="35" t="s">
        <v>1343</v>
      </c>
    </row>
    <row r="604" spans="1:26" ht="15" customHeight="1">
      <c r="A604" s="35" t="s">
        <v>1300</v>
      </c>
      <c r="B604" s="35" t="s">
        <v>4597</v>
      </c>
      <c r="C604" s="35" t="s">
        <v>5964</v>
      </c>
      <c r="D604" s="35">
        <f>IFERROR(IF($A604="HDC",IF(VLOOKUP($C604,hdc!$B$2:$F$1600,2,FALSE())="","",VLOOKUP($C604,hdc!$B$2:$F$1600,2,FALSE())),IF($A604="NAUTICS",IF(VLOOKUP($C604,nautics!$B$2:$F$1200,2,FALSE())="","",VLOOKUP($C604,nautics!$B$2:$F$1200,2,FALSE())),IF($A604="ST",IF(VLOOKUP($C604,st!$B$2:$F$400,2,FALSE())="","",VLOOKUP($C604,st!$B$2:$F$400,2,FALSE())),""))),"")</f>
        <v>1</v>
      </c>
      <c r="E604" s="35">
        <f>IFERROR(IF($A604="HDC",IF(VLOOKUP($C604,hdc!$B$2:$F$1600,3,FALSE())="","",VLOOKUP($C604,hdc!$B$2:$F$1600,3,FALSE())),IF($A604="NAUTICS",IF(VLOOKUP($C604,nautics!$B$2:$F$1200,3,FALSE())="","",VLOOKUP($C604,nautics!$B$2:$F$1200,3,FALSE())),IF($A604="ST",IF(VLOOKUP($C604,st!$B$2:$F$400,3,FALSE())="","",VLOOKUP($C604,st!$B$2:$F$400,3,FALSE())),""))),"")</f>
        <v>1</v>
      </c>
      <c r="F604" s="35">
        <f>IFERROR(IF($A604="HDC",IF(VLOOKUP($C604,hdc!$B$2:$F$1600,4,FALSE())="","",VLOOKUP($C604,hdc!$B$2:$F$1600,4,FALSE())),IF($A604="NAUTICS",IF(VLOOKUP($C604,nautics!$B$2:$F$1200,4,FALSE())="","",VLOOKUP($C604,nautics!$B$2:$F$1200,4,FALSE())),IF($A604="ST",IF(VLOOKUP($C604,st!$B$2:$F$400,4,FALSE())="","",VLOOKUP($C604,st!$B$2:$F$400,4,FALSE())),""))),"")</f>
        <v>1</v>
      </c>
      <c r="G604" s="35" t="str">
        <f>IFERROR(IF($A604="HDC",IF(VLOOKUP($C604,hdc!$B$2:$F$1600,5,FALSE())="","",VLOOKUP($C604,hdc!$B$2:$F$1600,5,FALSE())),IF($A604="NAUTICS",IF(VLOOKUP($C604,nautics!$B$2:$F$1200,5,FALSE())="","",VLOOKUP($C604,nautics!$B$2:$F$1200,5,FALSE())),IF($A604="ST",IF(VLOOKUP($C604,st!$B$2:$F$400,5,FALSE())="","",VLOOKUP($C604,st!$B$2:$F$400,5,FALSE())),""))),"")</f>
        <v/>
      </c>
      <c r="H604" s="35" t="s">
        <v>344</v>
      </c>
      <c r="I604" s="35" t="s">
        <v>31</v>
      </c>
      <c r="J604" s="35" t="s">
        <v>4623</v>
      </c>
      <c r="K604" s="35">
        <f t="shared" si="2"/>
        <v>19</v>
      </c>
      <c r="L604" s="35" t="s">
        <v>4604</v>
      </c>
      <c r="M604" s="35" t="s">
        <v>4605</v>
      </c>
      <c r="N604" s="35" t="s">
        <v>433</v>
      </c>
      <c r="O604" s="35" t="s">
        <v>434</v>
      </c>
      <c r="P604" s="35" t="s">
        <v>5967</v>
      </c>
      <c r="Q604" s="35" t="s">
        <v>5969</v>
      </c>
      <c r="R604" s="35" t="s">
        <v>4061</v>
      </c>
      <c r="S604" s="35" t="s">
        <v>1370</v>
      </c>
      <c r="T604" s="35" t="s">
        <v>1373</v>
      </c>
      <c r="U604" s="35" t="s">
        <v>4628</v>
      </c>
      <c r="W604" s="35" t="s">
        <v>57</v>
      </c>
      <c r="X604" s="35" t="s">
        <v>450</v>
      </c>
      <c r="Y604" s="35" t="s">
        <v>2678</v>
      </c>
      <c r="Z604" s="35" t="s">
        <v>1343</v>
      </c>
    </row>
    <row r="605" spans="1:26" ht="15" customHeight="1">
      <c r="A605" s="35" t="s">
        <v>1300</v>
      </c>
      <c r="B605" s="35" t="s">
        <v>4597</v>
      </c>
      <c r="C605" s="35" t="s">
        <v>5971</v>
      </c>
      <c r="D605" s="35">
        <f>IFERROR(IF($A605="HDC",IF(VLOOKUP($C605,hdc!$B$2:$F$1600,2,FALSE())="","",VLOOKUP($C605,hdc!$B$2:$F$1600,2,FALSE())),IF($A605="NAUTICS",IF(VLOOKUP($C605,nautics!$B$2:$F$1200,2,FALSE())="","",VLOOKUP($C605,nautics!$B$2:$F$1200,2,FALSE())),IF($A605="ST",IF(VLOOKUP($C605,st!$B$2:$F$400,2,FALSE())="","",VLOOKUP($C605,st!$B$2:$F$400,2,FALSE())),""))),"")</f>
        <v>1</v>
      </c>
      <c r="E605" s="35">
        <f>IFERROR(IF($A605="HDC",IF(VLOOKUP($C605,hdc!$B$2:$F$1600,3,FALSE())="","",VLOOKUP($C605,hdc!$B$2:$F$1600,3,FALSE())),IF($A605="NAUTICS",IF(VLOOKUP($C605,nautics!$B$2:$F$1200,3,FALSE())="","",VLOOKUP($C605,nautics!$B$2:$F$1200,3,FALSE())),IF($A605="ST",IF(VLOOKUP($C605,st!$B$2:$F$400,3,FALSE())="","",VLOOKUP($C605,st!$B$2:$F$400,3,FALSE())),""))),"")</f>
        <v>1</v>
      </c>
      <c r="F605" s="35">
        <f>IFERROR(IF($A605="HDC",IF(VLOOKUP($C605,hdc!$B$2:$F$1600,4,FALSE())="","",VLOOKUP($C605,hdc!$B$2:$F$1600,4,FALSE())),IF($A605="NAUTICS",IF(VLOOKUP($C605,nautics!$B$2:$F$1200,4,FALSE())="","",VLOOKUP($C605,nautics!$B$2:$F$1200,4,FALSE())),IF($A605="ST",IF(VLOOKUP($C605,st!$B$2:$F$400,4,FALSE())="","",VLOOKUP($C605,st!$B$2:$F$400,4,FALSE())),""))),"")</f>
        <v>1</v>
      </c>
      <c r="G605" s="35" t="str">
        <f>IFERROR(IF($A605="HDC",IF(VLOOKUP($C605,hdc!$B$2:$F$1600,5,FALSE())="","",VLOOKUP($C605,hdc!$B$2:$F$1600,5,FALSE())),IF($A605="NAUTICS",IF(VLOOKUP($C605,nautics!$B$2:$F$1200,5,FALSE())="","",VLOOKUP($C605,nautics!$B$2:$F$1200,5,FALSE())),IF($A605="ST",IF(VLOOKUP($C605,st!$B$2:$F$400,5,FALSE())="","",VLOOKUP($C605,st!$B$2:$F$400,5,FALSE())),""))),"")</f>
        <v/>
      </c>
      <c r="H605" s="35" t="s">
        <v>415</v>
      </c>
      <c r="I605" s="35" t="s">
        <v>31</v>
      </c>
      <c r="J605" s="35" t="s">
        <v>5973</v>
      </c>
      <c r="K605" s="35">
        <f t="shared" si="2"/>
        <v>20</v>
      </c>
      <c r="L605" s="35" t="s">
        <v>4604</v>
      </c>
      <c r="M605" s="35" t="s">
        <v>4605</v>
      </c>
      <c r="N605" s="35" t="s">
        <v>433</v>
      </c>
      <c r="O605" s="35" t="s">
        <v>434</v>
      </c>
      <c r="P605" s="35" t="s">
        <v>5976</v>
      </c>
      <c r="Q605" s="35" t="s">
        <v>5977</v>
      </c>
      <c r="R605" s="35" t="s">
        <v>2828</v>
      </c>
      <c r="S605" s="35" t="s">
        <v>1370</v>
      </c>
      <c r="T605" s="35" t="s">
        <v>1373</v>
      </c>
      <c r="U605" s="35" t="s">
        <v>4628</v>
      </c>
      <c r="W605" s="35" t="s">
        <v>57</v>
      </c>
      <c r="X605" s="35" t="s">
        <v>450</v>
      </c>
      <c r="Y605" s="35" t="s">
        <v>2678</v>
      </c>
      <c r="Z605" s="35" t="s">
        <v>1343</v>
      </c>
    </row>
    <row r="606" spans="1:26" ht="15" customHeight="1">
      <c r="A606" s="35" t="s">
        <v>1300</v>
      </c>
      <c r="B606" s="35" t="s">
        <v>4597</v>
      </c>
      <c r="C606" s="35" t="s">
        <v>5979</v>
      </c>
      <c r="D606" s="35">
        <f>IFERROR(IF($A606="HDC",IF(VLOOKUP($C606,hdc!$B$2:$F$1600,2,FALSE())="","",VLOOKUP($C606,hdc!$B$2:$F$1600,2,FALSE())),IF($A606="NAUTICS",IF(VLOOKUP($C606,nautics!$B$2:$F$1200,2,FALSE())="","",VLOOKUP($C606,nautics!$B$2:$F$1200,2,FALSE())),IF($A606="ST",IF(VLOOKUP($C606,st!$B$2:$F$400,2,FALSE())="","",VLOOKUP($C606,st!$B$2:$F$400,2,FALSE())),""))),"")</f>
        <v>1</v>
      </c>
      <c r="E606" s="35">
        <f>IFERROR(IF($A606="HDC",IF(VLOOKUP($C606,hdc!$B$2:$F$1600,3,FALSE())="","",VLOOKUP($C606,hdc!$B$2:$F$1600,3,FALSE())),IF($A606="NAUTICS",IF(VLOOKUP($C606,nautics!$B$2:$F$1200,3,FALSE())="","",VLOOKUP($C606,nautics!$B$2:$F$1200,3,FALSE())),IF($A606="ST",IF(VLOOKUP($C606,st!$B$2:$F$400,3,FALSE())="","",VLOOKUP($C606,st!$B$2:$F$400,3,FALSE())),""))),"")</f>
        <v>1</v>
      </c>
      <c r="F606" s="35">
        <f>IFERROR(IF($A606="HDC",IF(VLOOKUP($C606,hdc!$B$2:$F$1600,4,FALSE())="","",VLOOKUP($C606,hdc!$B$2:$F$1600,4,FALSE())),IF($A606="NAUTICS",IF(VLOOKUP($C606,nautics!$B$2:$F$1200,4,FALSE())="","",VLOOKUP($C606,nautics!$B$2:$F$1200,4,FALSE())),IF($A606="ST",IF(VLOOKUP($C606,st!$B$2:$F$400,4,FALSE())="","",VLOOKUP($C606,st!$B$2:$F$400,4,FALSE())),""))),"")</f>
        <v>1</v>
      </c>
      <c r="G606" s="35" t="str">
        <f>IFERROR(IF($A606="HDC",IF(VLOOKUP($C606,hdc!$B$2:$F$1600,5,FALSE())="","",VLOOKUP($C606,hdc!$B$2:$F$1600,5,FALSE())),IF($A606="NAUTICS",IF(VLOOKUP($C606,nautics!$B$2:$F$1200,5,FALSE())="","",VLOOKUP($C606,nautics!$B$2:$F$1200,5,FALSE())),IF($A606="ST",IF(VLOOKUP($C606,st!$B$2:$F$400,5,FALSE())="","",VLOOKUP($C606,st!$B$2:$F$400,5,FALSE())),""))),"")</f>
        <v/>
      </c>
      <c r="H606" s="35" t="s">
        <v>344</v>
      </c>
      <c r="I606" s="35" t="s">
        <v>31</v>
      </c>
      <c r="J606" s="35" t="s">
        <v>4623</v>
      </c>
      <c r="K606" s="35">
        <f t="shared" si="2"/>
        <v>19</v>
      </c>
      <c r="L606" s="35" t="s">
        <v>4604</v>
      </c>
      <c r="M606" s="35" t="s">
        <v>4605</v>
      </c>
      <c r="N606" s="35" t="s">
        <v>433</v>
      </c>
      <c r="O606" s="35" t="s">
        <v>434</v>
      </c>
      <c r="P606" s="35" t="s">
        <v>5980</v>
      </c>
      <c r="Q606" s="35" t="s">
        <v>5981</v>
      </c>
      <c r="R606" s="35" t="s">
        <v>4061</v>
      </c>
      <c r="S606" s="35" t="s">
        <v>1370</v>
      </c>
      <c r="T606" s="35" t="s">
        <v>1373</v>
      </c>
      <c r="U606" s="35" t="s">
        <v>4628</v>
      </c>
      <c r="W606" s="35" t="s">
        <v>57</v>
      </c>
      <c r="X606" s="35" t="s">
        <v>450</v>
      </c>
      <c r="Y606" s="35" t="s">
        <v>2678</v>
      </c>
      <c r="Z606" s="35" t="s">
        <v>1343</v>
      </c>
    </row>
    <row r="607" spans="1:26" ht="15" customHeight="1">
      <c r="A607" s="35" t="s">
        <v>1300</v>
      </c>
      <c r="B607" s="35" t="s">
        <v>4597</v>
      </c>
      <c r="C607" s="35" t="s">
        <v>5983</v>
      </c>
      <c r="D607" s="35">
        <f>IFERROR(IF($A607="HDC",IF(VLOOKUP($C607,hdc!$B$2:$F$1600,2,FALSE())="","",VLOOKUP($C607,hdc!$B$2:$F$1600,2,FALSE())),IF($A607="NAUTICS",IF(VLOOKUP($C607,nautics!$B$2:$F$1200,2,FALSE())="","",VLOOKUP($C607,nautics!$B$2:$F$1200,2,FALSE())),IF($A607="ST",IF(VLOOKUP($C607,st!$B$2:$F$400,2,FALSE())="","",VLOOKUP($C607,st!$B$2:$F$400,2,FALSE())),""))),"")</f>
        <v>1</v>
      </c>
      <c r="E607" s="35">
        <f>IFERROR(IF($A607="HDC",IF(VLOOKUP($C607,hdc!$B$2:$F$1600,3,FALSE())="","",VLOOKUP($C607,hdc!$B$2:$F$1600,3,FALSE())),IF($A607="NAUTICS",IF(VLOOKUP($C607,nautics!$B$2:$F$1200,3,FALSE())="","",VLOOKUP($C607,nautics!$B$2:$F$1200,3,FALSE())),IF($A607="ST",IF(VLOOKUP($C607,st!$B$2:$F$400,3,FALSE())="","",VLOOKUP($C607,st!$B$2:$F$400,3,FALSE())),""))),"")</f>
        <v>1</v>
      </c>
      <c r="F607" s="35">
        <f>IFERROR(IF($A607="HDC",IF(VLOOKUP($C607,hdc!$B$2:$F$1600,4,FALSE())="","",VLOOKUP($C607,hdc!$B$2:$F$1600,4,FALSE())),IF($A607="NAUTICS",IF(VLOOKUP($C607,nautics!$B$2:$F$1200,4,FALSE())="","",VLOOKUP($C607,nautics!$B$2:$F$1200,4,FALSE())),IF($A607="ST",IF(VLOOKUP($C607,st!$B$2:$F$400,4,FALSE())="","",VLOOKUP($C607,st!$B$2:$F$400,4,FALSE())),""))),"")</f>
        <v>1</v>
      </c>
      <c r="G607" s="35" t="str">
        <f>IFERROR(IF($A607="HDC",IF(VLOOKUP($C607,hdc!$B$2:$F$1600,5,FALSE())="","",VLOOKUP($C607,hdc!$B$2:$F$1600,5,FALSE())),IF($A607="NAUTICS",IF(VLOOKUP($C607,nautics!$B$2:$F$1200,5,FALSE())="","",VLOOKUP($C607,nautics!$B$2:$F$1200,5,FALSE())),IF($A607="ST",IF(VLOOKUP($C607,st!$B$2:$F$400,5,FALSE())="","",VLOOKUP($C607,st!$B$2:$F$400,5,FALSE())),""))),"")</f>
        <v/>
      </c>
      <c r="H607" s="35" t="s">
        <v>415</v>
      </c>
      <c r="I607" s="35" t="s">
        <v>31</v>
      </c>
      <c r="J607" s="35" t="s">
        <v>4623</v>
      </c>
      <c r="K607" s="35">
        <f t="shared" si="2"/>
        <v>19</v>
      </c>
      <c r="L607" s="35" t="s">
        <v>4604</v>
      </c>
      <c r="M607" s="35" t="s">
        <v>4605</v>
      </c>
      <c r="N607" s="35" t="s">
        <v>433</v>
      </c>
      <c r="O607" s="35" t="s">
        <v>434</v>
      </c>
      <c r="P607" s="35" t="s">
        <v>5967</v>
      </c>
      <c r="Q607" s="35" t="s">
        <v>5969</v>
      </c>
      <c r="R607" s="35" t="s">
        <v>4061</v>
      </c>
      <c r="S607" s="35" t="s">
        <v>1370</v>
      </c>
      <c r="T607" s="35" t="s">
        <v>1373</v>
      </c>
      <c r="U607" s="35" t="s">
        <v>4628</v>
      </c>
      <c r="W607" s="35" t="s">
        <v>57</v>
      </c>
      <c r="X607" s="35" t="s">
        <v>450</v>
      </c>
      <c r="Y607" s="35" t="s">
        <v>2678</v>
      </c>
      <c r="Z607" s="35" t="s">
        <v>1343</v>
      </c>
    </row>
    <row r="608" spans="1:26" ht="15" customHeight="1">
      <c r="A608" s="35" t="s">
        <v>1300</v>
      </c>
      <c r="B608" s="35" t="s">
        <v>4597</v>
      </c>
      <c r="C608" s="35" t="s">
        <v>5988</v>
      </c>
      <c r="D608" s="35">
        <f>IFERROR(IF($A608="HDC",IF(VLOOKUP($C608,hdc!$B$2:$F$1600,2,FALSE())="","",VLOOKUP($C608,hdc!$B$2:$F$1600,2,FALSE())),IF($A608="NAUTICS",IF(VLOOKUP($C608,nautics!$B$2:$F$1200,2,FALSE())="","",VLOOKUP($C608,nautics!$B$2:$F$1200,2,FALSE())),IF($A608="ST",IF(VLOOKUP($C608,st!$B$2:$F$400,2,FALSE())="","",VLOOKUP($C608,st!$B$2:$F$400,2,FALSE())),""))),"")</f>
        <v>1</v>
      </c>
      <c r="E608" s="35">
        <f>IFERROR(IF($A608="HDC",IF(VLOOKUP($C608,hdc!$B$2:$F$1600,3,FALSE())="","",VLOOKUP($C608,hdc!$B$2:$F$1600,3,FALSE())),IF($A608="NAUTICS",IF(VLOOKUP($C608,nautics!$B$2:$F$1200,3,FALSE())="","",VLOOKUP($C608,nautics!$B$2:$F$1200,3,FALSE())),IF($A608="ST",IF(VLOOKUP($C608,st!$B$2:$F$400,3,FALSE())="","",VLOOKUP($C608,st!$B$2:$F$400,3,FALSE())),""))),"")</f>
        <v>1</v>
      </c>
      <c r="F608" s="35">
        <f>IFERROR(IF($A608="HDC",IF(VLOOKUP($C608,hdc!$B$2:$F$1600,4,FALSE())="","",VLOOKUP($C608,hdc!$B$2:$F$1600,4,FALSE())),IF($A608="NAUTICS",IF(VLOOKUP($C608,nautics!$B$2:$F$1200,4,FALSE())="","",VLOOKUP($C608,nautics!$B$2:$F$1200,4,FALSE())),IF($A608="ST",IF(VLOOKUP($C608,st!$B$2:$F$400,4,FALSE())="","",VLOOKUP($C608,st!$B$2:$F$400,4,FALSE())),""))),"")</f>
        <v>1</v>
      </c>
      <c r="G608" s="35" t="str">
        <f>IFERROR(IF($A608="HDC",IF(VLOOKUP($C608,hdc!$B$2:$F$1600,5,FALSE())="","",VLOOKUP($C608,hdc!$B$2:$F$1600,5,FALSE())),IF($A608="NAUTICS",IF(VLOOKUP($C608,nautics!$B$2:$F$1200,5,FALSE())="","",VLOOKUP($C608,nautics!$B$2:$F$1200,5,FALSE())),IF($A608="ST",IF(VLOOKUP($C608,st!$B$2:$F$400,5,FALSE())="","",VLOOKUP($C608,st!$B$2:$F$400,5,FALSE())),""))),"")</f>
        <v/>
      </c>
      <c r="H608" s="35" t="s">
        <v>344</v>
      </c>
      <c r="I608" s="35" t="s">
        <v>31</v>
      </c>
      <c r="J608" s="35" t="s">
        <v>4633</v>
      </c>
      <c r="K608" s="35">
        <f t="shared" si="2"/>
        <v>17</v>
      </c>
      <c r="L608" s="35" t="s">
        <v>4604</v>
      </c>
      <c r="M608" s="35" t="s">
        <v>4605</v>
      </c>
      <c r="N608" s="35" t="s">
        <v>433</v>
      </c>
      <c r="O608" s="35" t="s">
        <v>434</v>
      </c>
      <c r="P608" s="35" t="s">
        <v>5991</v>
      </c>
      <c r="Q608" s="35" t="s">
        <v>5992</v>
      </c>
      <c r="R608" s="35" t="s">
        <v>978</v>
      </c>
      <c r="S608" s="35" t="s">
        <v>1355</v>
      </c>
      <c r="T608" s="35" t="s">
        <v>1359</v>
      </c>
      <c r="U608" s="35" t="s">
        <v>4628</v>
      </c>
      <c r="W608" s="35" t="s">
        <v>57</v>
      </c>
      <c r="X608" s="35" t="s">
        <v>450</v>
      </c>
      <c r="Y608" s="35" t="s">
        <v>2678</v>
      </c>
      <c r="Z608" s="35" t="s">
        <v>1343</v>
      </c>
    </row>
    <row r="609" spans="1:26" ht="15" customHeight="1">
      <c r="A609" s="35" t="s">
        <v>1300</v>
      </c>
      <c r="B609" s="35" t="s">
        <v>4597</v>
      </c>
      <c r="C609" s="35" t="s">
        <v>5994</v>
      </c>
      <c r="D609" s="35">
        <f>IFERROR(IF($A609="HDC",IF(VLOOKUP($C609,hdc!$B$2:$F$1600,2,FALSE())="","",VLOOKUP($C609,hdc!$B$2:$F$1600,2,FALSE())),IF($A609="NAUTICS",IF(VLOOKUP($C609,nautics!$B$2:$F$1200,2,FALSE())="","",VLOOKUP($C609,nautics!$B$2:$F$1200,2,FALSE())),IF($A609="ST",IF(VLOOKUP($C609,st!$B$2:$F$400,2,FALSE())="","",VLOOKUP($C609,st!$B$2:$F$400,2,FALSE())),""))),"")</f>
        <v>1</v>
      </c>
      <c r="E609" s="35">
        <f>IFERROR(IF($A609="HDC",IF(VLOOKUP($C609,hdc!$B$2:$F$1600,3,FALSE())="","",VLOOKUP($C609,hdc!$B$2:$F$1600,3,FALSE())),IF($A609="NAUTICS",IF(VLOOKUP($C609,nautics!$B$2:$F$1200,3,FALSE())="","",VLOOKUP($C609,nautics!$B$2:$F$1200,3,FALSE())),IF($A609="ST",IF(VLOOKUP($C609,st!$B$2:$F$400,3,FALSE())="","",VLOOKUP($C609,st!$B$2:$F$400,3,FALSE())),""))),"")</f>
        <v>1</v>
      </c>
      <c r="F609" s="35">
        <f>IFERROR(IF($A609="HDC",IF(VLOOKUP($C609,hdc!$B$2:$F$1600,4,FALSE())="","",VLOOKUP($C609,hdc!$B$2:$F$1600,4,FALSE())),IF($A609="NAUTICS",IF(VLOOKUP($C609,nautics!$B$2:$F$1200,4,FALSE())="","",VLOOKUP($C609,nautics!$B$2:$F$1200,4,FALSE())),IF($A609="ST",IF(VLOOKUP($C609,st!$B$2:$F$400,4,FALSE())="","",VLOOKUP($C609,st!$B$2:$F$400,4,FALSE())),""))),"")</f>
        <v>1</v>
      </c>
      <c r="G609" s="35" t="str">
        <f>IFERROR(IF($A609="HDC",IF(VLOOKUP($C609,hdc!$B$2:$F$1600,5,FALSE())="","",VLOOKUP($C609,hdc!$B$2:$F$1600,5,FALSE())),IF($A609="NAUTICS",IF(VLOOKUP($C609,nautics!$B$2:$F$1200,5,FALSE())="","",VLOOKUP($C609,nautics!$B$2:$F$1200,5,FALSE())),IF($A609="ST",IF(VLOOKUP($C609,st!$B$2:$F$400,5,FALSE())="","",VLOOKUP($C609,st!$B$2:$F$400,5,FALSE())),""))),"")</f>
        <v/>
      </c>
      <c r="H609" s="35" t="s">
        <v>344</v>
      </c>
      <c r="I609" s="35" t="s">
        <v>31</v>
      </c>
      <c r="J609" s="35" t="s">
        <v>5995</v>
      </c>
      <c r="K609" s="35">
        <f t="shared" si="2"/>
        <v>21</v>
      </c>
      <c r="L609" s="35" t="s">
        <v>4604</v>
      </c>
      <c r="M609" s="35" t="s">
        <v>4605</v>
      </c>
      <c r="N609" s="35" t="s">
        <v>433</v>
      </c>
      <c r="O609" s="35" t="s">
        <v>434</v>
      </c>
      <c r="P609" s="35" t="s">
        <v>5998</v>
      </c>
      <c r="Q609" s="35" t="s">
        <v>5999</v>
      </c>
      <c r="R609" s="35" t="s">
        <v>1336</v>
      </c>
      <c r="S609" s="35" t="s">
        <v>1337</v>
      </c>
      <c r="T609" s="35" t="s">
        <v>1338</v>
      </c>
      <c r="U609" s="35" t="s">
        <v>4628</v>
      </c>
      <c r="W609" s="35" t="s">
        <v>57</v>
      </c>
      <c r="X609" s="35" t="s">
        <v>450</v>
      </c>
      <c r="Y609" s="35" t="s">
        <v>2678</v>
      </c>
      <c r="Z609" s="35" t="s">
        <v>1343</v>
      </c>
    </row>
    <row r="610" spans="1:26" ht="15" customHeight="1">
      <c r="A610" s="35" t="s">
        <v>1300</v>
      </c>
      <c r="B610" s="35" t="s">
        <v>4597</v>
      </c>
      <c r="C610" s="35" t="s">
        <v>6001</v>
      </c>
      <c r="D610" s="35">
        <f>IFERROR(IF($A610="HDC",IF(VLOOKUP($C610,hdc!$B$2:$F$1600,2,FALSE())="","",VLOOKUP($C610,hdc!$B$2:$F$1600,2,FALSE())),IF($A610="NAUTICS",IF(VLOOKUP($C610,nautics!$B$2:$F$1200,2,FALSE())="","",VLOOKUP($C610,nautics!$B$2:$F$1200,2,FALSE())),IF($A610="ST",IF(VLOOKUP($C610,st!$B$2:$F$400,2,FALSE())="","",VLOOKUP($C610,st!$B$2:$F$400,2,FALSE())),""))),"")</f>
        <v>1</v>
      </c>
      <c r="E610" s="35">
        <f>IFERROR(IF($A610="HDC",IF(VLOOKUP($C610,hdc!$B$2:$F$1600,3,FALSE())="","",VLOOKUP($C610,hdc!$B$2:$F$1600,3,FALSE())),IF($A610="NAUTICS",IF(VLOOKUP($C610,nautics!$B$2:$F$1200,3,FALSE())="","",VLOOKUP($C610,nautics!$B$2:$F$1200,3,FALSE())),IF($A610="ST",IF(VLOOKUP($C610,st!$B$2:$F$400,3,FALSE())="","",VLOOKUP($C610,st!$B$2:$F$400,3,FALSE())),""))),"")</f>
        <v>1</v>
      </c>
      <c r="F610" s="35">
        <f>IFERROR(IF($A610="HDC",IF(VLOOKUP($C610,hdc!$B$2:$F$1600,4,FALSE())="","",VLOOKUP($C610,hdc!$B$2:$F$1600,4,FALSE())),IF($A610="NAUTICS",IF(VLOOKUP($C610,nautics!$B$2:$F$1200,4,FALSE())="","",VLOOKUP($C610,nautics!$B$2:$F$1200,4,FALSE())),IF($A610="ST",IF(VLOOKUP($C610,st!$B$2:$F$400,4,FALSE())="","",VLOOKUP($C610,st!$B$2:$F$400,4,FALSE())),""))),"")</f>
        <v>1</v>
      </c>
      <c r="G610" s="35" t="str">
        <f>IFERROR(IF($A610="HDC",IF(VLOOKUP($C610,hdc!$B$2:$F$1600,5,FALSE())="","",VLOOKUP($C610,hdc!$B$2:$F$1600,5,FALSE())),IF($A610="NAUTICS",IF(VLOOKUP($C610,nautics!$B$2:$F$1200,5,FALSE())="","",VLOOKUP($C610,nautics!$B$2:$F$1200,5,FALSE())),IF($A610="ST",IF(VLOOKUP($C610,st!$B$2:$F$400,5,FALSE())="","",VLOOKUP($C610,st!$B$2:$F$400,5,FALSE())),""))),"")</f>
        <v/>
      </c>
      <c r="H610" s="35" t="s">
        <v>415</v>
      </c>
      <c r="I610" s="35" t="s">
        <v>31</v>
      </c>
      <c r="J610" s="35" t="s">
        <v>4623</v>
      </c>
      <c r="K610" s="35">
        <f t="shared" si="2"/>
        <v>19</v>
      </c>
      <c r="L610" s="35" t="s">
        <v>4604</v>
      </c>
      <c r="M610" s="35" t="s">
        <v>4605</v>
      </c>
      <c r="N610" s="35" t="s">
        <v>433</v>
      </c>
      <c r="O610" s="35" t="s">
        <v>434</v>
      </c>
      <c r="P610" s="35" t="s">
        <v>6004</v>
      </c>
      <c r="Q610" s="35" t="s">
        <v>6005</v>
      </c>
      <c r="R610" s="35" t="s">
        <v>4061</v>
      </c>
      <c r="S610" s="35" t="s">
        <v>1370</v>
      </c>
      <c r="T610" s="35" t="s">
        <v>1373</v>
      </c>
      <c r="U610" s="35" t="s">
        <v>4628</v>
      </c>
      <c r="W610" s="35" t="s">
        <v>57</v>
      </c>
      <c r="X610" s="35" t="s">
        <v>450</v>
      </c>
      <c r="Y610" s="35" t="s">
        <v>2678</v>
      </c>
      <c r="Z610" s="35" t="s">
        <v>1343</v>
      </c>
    </row>
    <row r="611" spans="1:26" ht="15" customHeight="1">
      <c r="A611" s="35" t="s">
        <v>1300</v>
      </c>
      <c r="B611" s="35" t="s">
        <v>4597</v>
      </c>
      <c r="C611" s="35" t="s">
        <v>6007</v>
      </c>
      <c r="D611" s="35">
        <f>IFERROR(IF($A611="HDC",IF(VLOOKUP($C611,hdc!$B$2:$F$1600,2,FALSE())="","",VLOOKUP($C611,hdc!$B$2:$F$1600,2,FALSE())),IF($A611="NAUTICS",IF(VLOOKUP($C611,nautics!$B$2:$F$1200,2,FALSE())="","",VLOOKUP($C611,nautics!$B$2:$F$1200,2,FALSE())),IF($A611="ST",IF(VLOOKUP($C611,st!$B$2:$F$400,2,FALSE())="","",VLOOKUP($C611,st!$B$2:$F$400,2,FALSE())),""))),"")</f>
        <v>1</v>
      </c>
      <c r="E611" s="35">
        <f>IFERROR(IF($A611="HDC",IF(VLOOKUP($C611,hdc!$B$2:$F$1600,3,FALSE())="","",VLOOKUP($C611,hdc!$B$2:$F$1600,3,FALSE())),IF($A611="NAUTICS",IF(VLOOKUP($C611,nautics!$B$2:$F$1200,3,FALSE())="","",VLOOKUP($C611,nautics!$B$2:$F$1200,3,FALSE())),IF($A611="ST",IF(VLOOKUP($C611,st!$B$2:$F$400,3,FALSE())="","",VLOOKUP($C611,st!$B$2:$F$400,3,FALSE())),""))),"")</f>
        <v>1</v>
      </c>
      <c r="F611" s="35">
        <f>IFERROR(IF($A611="HDC",IF(VLOOKUP($C611,hdc!$B$2:$F$1600,4,FALSE())="","",VLOOKUP($C611,hdc!$B$2:$F$1600,4,FALSE())),IF($A611="NAUTICS",IF(VLOOKUP($C611,nautics!$B$2:$F$1200,4,FALSE())="","",VLOOKUP($C611,nautics!$B$2:$F$1200,4,FALSE())),IF($A611="ST",IF(VLOOKUP($C611,st!$B$2:$F$400,4,FALSE())="","",VLOOKUP($C611,st!$B$2:$F$400,4,FALSE())),""))),"")</f>
        <v>1</v>
      </c>
      <c r="G611" s="35" t="str">
        <f>IFERROR(IF($A611="HDC",IF(VLOOKUP($C611,hdc!$B$2:$F$1600,5,FALSE())="","",VLOOKUP($C611,hdc!$B$2:$F$1600,5,FALSE())),IF($A611="NAUTICS",IF(VLOOKUP($C611,nautics!$B$2:$F$1200,5,FALSE())="","",VLOOKUP($C611,nautics!$B$2:$F$1200,5,FALSE())),IF($A611="ST",IF(VLOOKUP($C611,st!$B$2:$F$400,5,FALSE())="","",VLOOKUP($C611,st!$B$2:$F$400,5,FALSE())),""))),"")</f>
        <v/>
      </c>
      <c r="H611" s="35" t="s">
        <v>415</v>
      </c>
      <c r="I611" s="35" t="s">
        <v>31</v>
      </c>
      <c r="J611" s="35" t="s">
        <v>4623</v>
      </c>
      <c r="K611" s="35">
        <f t="shared" si="2"/>
        <v>19</v>
      </c>
      <c r="L611" s="35" t="s">
        <v>4604</v>
      </c>
      <c r="M611" s="35" t="s">
        <v>4605</v>
      </c>
      <c r="N611" s="35" t="s">
        <v>433</v>
      </c>
      <c r="O611" s="35" t="s">
        <v>434</v>
      </c>
      <c r="P611" s="35" t="s">
        <v>6010</v>
      </c>
      <c r="Q611" s="35" t="s">
        <v>6011</v>
      </c>
      <c r="R611" s="35" t="s">
        <v>4061</v>
      </c>
      <c r="S611" s="35" t="s">
        <v>1370</v>
      </c>
      <c r="T611" s="35" t="s">
        <v>1373</v>
      </c>
      <c r="U611" s="35" t="s">
        <v>4628</v>
      </c>
      <c r="W611" s="35" t="s">
        <v>57</v>
      </c>
      <c r="X611" s="35" t="s">
        <v>450</v>
      </c>
      <c r="Y611" s="35" t="s">
        <v>2678</v>
      </c>
      <c r="Z611" s="35" t="s">
        <v>1343</v>
      </c>
    </row>
    <row r="612" spans="1:26" ht="15" customHeight="1">
      <c r="A612" s="35" t="s">
        <v>1300</v>
      </c>
      <c r="B612" s="35" t="s">
        <v>4597</v>
      </c>
      <c r="C612" s="35" t="s">
        <v>6013</v>
      </c>
      <c r="D612" s="35">
        <f>IFERROR(IF($A612="HDC",IF(VLOOKUP($C612,hdc!$B$2:$F$1600,2,FALSE())="","",VLOOKUP($C612,hdc!$B$2:$F$1600,2,FALSE())),IF($A612="NAUTICS",IF(VLOOKUP($C612,nautics!$B$2:$F$1200,2,FALSE())="","",VLOOKUP($C612,nautics!$B$2:$F$1200,2,FALSE())),IF($A612="ST",IF(VLOOKUP($C612,st!$B$2:$F$400,2,FALSE())="","",VLOOKUP($C612,st!$B$2:$F$400,2,FALSE())),""))),"")</f>
        <v>1</v>
      </c>
      <c r="E612" s="35">
        <f>IFERROR(IF($A612="HDC",IF(VLOOKUP($C612,hdc!$B$2:$F$1600,3,FALSE())="","",VLOOKUP($C612,hdc!$B$2:$F$1600,3,FALSE())),IF($A612="NAUTICS",IF(VLOOKUP($C612,nautics!$B$2:$F$1200,3,FALSE())="","",VLOOKUP($C612,nautics!$B$2:$F$1200,3,FALSE())),IF($A612="ST",IF(VLOOKUP($C612,st!$B$2:$F$400,3,FALSE())="","",VLOOKUP($C612,st!$B$2:$F$400,3,FALSE())),""))),"")</f>
        <v>1</v>
      </c>
      <c r="F612" s="35">
        <f>IFERROR(IF($A612="HDC",IF(VLOOKUP($C612,hdc!$B$2:$F$1600,4,FALSE())="","",VLOOKUP($C612,hdc!$B$2:$F$1600,4,FALSE())),IF($A612="NAUTICS",IF(VLOOKUP($C612,nautics!$B$2:$F$1200,4,FALSE())="","",VLOOKUP($C612,nautics!$B$2:$F$1200,4,FALSE())),IF($A612="ST",IF(VLOOKUP($C612,st!$B$2:$F$400,4,FALSE())="","",VLOOKUP($C612,st!$B$2:$F$400,4,FALSE())),""))),"")</f>
        <v>1</v>
      </c>
      <c r="G612" s="35" t="str">
        <f>IFERROR(IF($A612="HDC",IF(VLOOKUP($C612,hdc!$B$2:$F$1600,5,FALSE())="","",VLOOKUP($C612,hdc!$B$2:$F$1600,5,FALSE())),IF($A612="NAUTICS",IF(VLOOKUP($C612,nautics!$B$2:$F$1200,5,FALSE())="","",VLOOKUP($C612,nautics!$B$2:$F$1200,5,FALSE())),IF($A612="ST",IF(VLOOKUP($C612,st!$B$2:$F$400,5,FALSE())="","",VLOOKUP($C612,st!$B$2:$F$400,5,FALSE())),""))),"")</f>
        <v/>
      </c>
      <c r="H612" s="35" t="s">
        <v>415</v>
      </c>
      <c r="I612" s="35" t="s">
        <v>31</v>
      </c>
      <c r="J612" s="35" t="s">
        <v>4623</v>
      </c>
      <c r="K612" s="35">
        <f t="shared" si="2"/>
        <v>19</v>
      </c>
      <c r="L612" s="35" t="s">
        <v>4604</v>
      </c>
      <c r="M612" s="35" t="s">
        <v>4605</v>
      </c>
      <c r="N612" s="35" t="s">
        <v>433</v>
      </c>
      <c r="O612" s="35" t="s">
        <v>434</v>
      </c>
      <c r="P612" s="35" t="s">
        <v>6016</v>
      </c>
      <c r="Q612" s="35" t="s">
        <v>6017</v>
      </c>
      <c r="R612" s="35" t="s">
        <v>4061</v>
      </c>
      <c r="S612" s="35" t="s">
        <v>1370</v>
      </c>
      <c r="T612" s="35" t="s">
        <v>1373</v>
      </c>
      <c r="U612" s="35" t="s">
        <v>4628</v>
      </c>
      <c r="W612" s="35" t="s">
        <v>57</v>
      </c>
      <c r="X612" s="35" t="s">
        <v>450</v>
      </c>
      <c r="Y612" s="35" t="s">
        <v>2678</v>
      </c>
      <c r="Z612" s="35" t="s">
        <v>1343</v>
      </c>
    </row>
    <row r="613" spans="1:26" ht="15" customHeight="1">
      <c r="A613" s="35" t="s">
        <v>1300</v>
      </c>
      <c r="B613" s="35" t="s">
        <v>4597</v>
      </c>
      <c r="C613" s="35" t="s">
        <v>6019</v>
      </c>
      <c r="D613" s="35">
        <f>IFERROR(IF($A613="HDC",IF(VLOOKUP($C613,hdc!$B$2:$F$1600,2,FALSE())="","",VLOOKUP($C613,hdc!$B$2:$F$1600,2,FALSE())),IF($A613="NAUTICS",IF(VLOOKUP($C613,nautics!$B$2:$F$1200,2,FALSE())="","",VLOOKUP($C613,nautics!$B$2:$F$1200,2,FALSE())),IF($A613="ST",IF(VLOOKUP($C613,st!$B$2:$F$400,2,FALSE())="","",VLOOKUP($C613,st!$B$2:$F$400,2,FALSE())),""))),"")</f>
        <v>1</v>
      </c>
      <c r="E613" s="35">
        <f>IFERROR(IF($A613="HDC",IF(VLOOKUP($C613,hdc!$B$2:$F$1600,3,FALSE())="","",VLOOKUP($C613,hdc!$B$2:$F$1600,3,FALSE())),IF($A613="NAUTICS",IF(VLOOKUP($C613,nautics!$B$2:$F$1200,3,FALSE())="","",VLOOKUP($C613,nautics!$B$2:$F$1200,3,FALSE())),IF($A613="ST",IF(VLOOKUP($C613,st!$B$2:$F$400,3,FALSE())="","",VLOOKUP($C613,st!$B$2:$F$400,3,FALSE())),""))),"")</f>
        <v>1</v>
      </c>
      <c r="F613" s="35">
        <f>IFERROR(IF($A613="HDC",IF(VLOOKUP($C613,hdc!$B$2:$F$1600,4,FALSE())="","",VLOOKUP($C613,hdc!$B$2:$F$1600,4,FALSE())),IF($A613="NAUTICS",IF(VLOOKUP($C613,nautics!$B$2:$F$1200,4,FALSE())="","",VLOOKUP($C613,nautics!$B$2:$F$1200,4,FALSE())),IF($A613="ST",IF(VLOOKUP($C613,st!$B$2:$F$400,4,FALSE())="","",VLOOKUP($C613,st!$B$2:$F$400,4,FALSE())),""))),"")</f>
        <v>1</v>
      </c>
      <c r="G613" s="35" t="str">
        <f>IFERROR(IF($A613="HDC",IF(VLOOKUP($C613,hdc!$B$2:$F$1600,5,FALSE())="","",VLOOKUP($C613,hdc!$B$2:$F$1600,5,FALSE())),IF($A613="NAUTICS",IF(VLOOKUP($C613,nautics!$B$2:$F$1200,5,FALSE())="","",VLOOKUP($C613,nautics!$B$2:$F$1200,5,FALSE())),IF($A613="ST",IF(VLOOKUP($C613,st!$B$2:$F$400,5,FALSE())="","",VLOOKUP($C613,st!$B$2:$F$400,5,FALSE())),""))),"")</f>
        <v/>
      </c>
      <c r="H613" s="35" t="s">
        <v>554</v>
      </c>
      <c r="I613" s="35" t="s">
        <v>31</v>
      </c>
      <c r="J613" s="35" t="s">
        <v>4643</v>
      </c>
      <c r="K613" s="35">
        <f t="shared" si="2"/>
        <v>18</v>
      </c>
      <c r="L613" s="35" t="s">
        <v>4604</v>
      </c>
      <c r="M613" s="35" t="s">
        <v>4605</v>
      </c>
      <c r="N613" s="35" t="s">
        <v>433</v>
      </c>
      <c r="O613" s="35" t="s">
        <v>434</v>
      </c>
      <c r="P613" s="35" t="s">
        <v>4645</v>
      </c>
      <c r="Q613" s="35" t="s">
        <v>4646</v>
      </c>
      <c r="R613" s="35" t="s">
        <v>52</v>
      </c>
      <c r="S613" s="35" t="s">
        <v>709</v>
      </c>
      <c r="T613" s="35" t="s">
        <v>710</v>
      </c>
      <c r="U613" s="35" t="s">
        <v>4647</v>
      </c>
      <c r="W613" s="35" t="s">
        <v>57</v>
      </c>
      <c r="X613" s="35" t="s">
        <v>2279</v>
      </c>
      <c r="Y613" s="35" t="s">
        <v>2678</v>
      </c>
      <c r="Z613" s="35" t="s">
        <v>715</v>
      </c>
    </row>
    <row r="614" spans="1:26" ht="15" customHeight="1">
      <c r="A614" s="35" t="s">
        <v>1300</v>
      </c>
      <c r="B614" s="35" t="s">
        <v>6023</v>
      </c>
      <c r="C614" s="35" t="s">
        <v>6024</v>
      </c>
      <c r="D614" s="35">
        <f>IFERROR(IF($A614="HDC",IF(VLOOKUP($C614,hdc!$B$2:$F$1600,2,FALSE())="","",VLOOKUP($C614,hdc!$B$2:$F$1600,2,FALSE())),IF($A614="NAUTICS",IF(VLOOKUP($C614,nautics!$B$2:$F$1200,2,FALSE())="","",VLOOKUP($C614,nautics!$B$2:$F$1200,2,FALSE())),IF($A614="ST",IF(VLOOKUP($C614,st!$B$2:$F$400,2,FALSE())="","",VLOOKUP($C614,st!$B$2:$F$400,2,FALSE())),""))),"")</f>
        <v>1</v>
      </c>
      <c r="E614" s="35">
        <f>IFERROR(IF($A614="HDC",IF(VLOOKUP($C614,hdc!$B$2:$F$1600,3,FALSE())="","",VLOOKUP($C614,hdc!$B$2:$F$1600,3,FALSE())),IF($A614="NAUTICS",IF(VLOOKUP($C614,nautics!$B$2:$F$1200,3,FALSE())="","",VLOOKUP($C614,nautics!$B$2:$F$1200,3,FALSE())),IF($A614="ST",IF(VLOOKUP($C614,st!$B$2:$F$400,3,FALSE())="","",VLOOKUP($C614,st!$B$2:$F$400,3,FALSE())),""))),"")</f>
        <v>1</v>
      </c>
      <c r="F614" s="35">
        <f>IFERROR(IF($A614="HDC",IF(VLOOKUP($C614,hdc!$B$2:$F$1600,4,FALSE())="","",VLOOKUP($C614,hdc!$B$2:$F$1600,4,FALSE())),IF($A614="NAUTICS",IF(VLOOKUP($C614,nautics!$B$2:$F$1200,4,FALSE())="","",VLOOKUP($C614,nautics!$B$2:$F$1200,4,FALSE())),IF($A614="ST",IF(VLOOKUP($C614,st!$B$2:$F$400,4,FALSE())="","",VLOOKUP($C614,st!$B$2:$F$400,4,FALSE())),""))),"")</f>
        <v>1</v>
      </c>
      <c r="G614" s="35" t="str">
        <f>IFERROR(IF($A614="HDC",IF(VLOOKUP($C614,hdc!$B$2:$F$1600,5,FALSE())="","",VLOOKUP($C614,hdc!$B$2:$F$1600,5,FALSE())),IF($A614="NAUTICS",IF(VLOOKUP($C614,nautics!$B$2:$F$1200,5,FALSE())="","",VLOOKUP($C614,nautics!$B$2:$F$1200,5,FALSE())),IF($A614="ST",IF(VLOOKUP($C614,st!$B$2:$F$400,5,FALSE())="","",VLOOKUP($C614,st!$B$2:$F$400,5,FALSE())),""))),"")</f>
        <v/>
      </c>
      <c r="H614" s="35" t="s">
        <v>88</v>
      </c>
      <c r="I614" s="35" t="s">
        <v>31</v>
      </c>
      <c r="J614" s="35" t="s">
        <v>6027</v>
      </c>
      <c r="K614" s="35">
        <f t="shared" si="2"/>
        <v>32</v>
      </c>
      <c r="L614" s="35" t="s">
        <v>95</v>
      </c>
      <c r="M614" s="35" t="s">
        <v>96</v>
      </c>
      <c r="N614" s="35" t="s">
        <v>43</v>
      </c>
      <c r="O614" s="35" t="s">
        <v>45</v>
      </c>
      <c r="P614" s="35" t="s">
        <v>6030</v>
      </c>
      <c r="Q614" s="35" t="s">
        <v>6031</v>
      </c>
      <c r="R614" s="35" t="s">
        <v>1912</v>
      </c>
      <c r="S614" s="35" t="s">
        <v>1722</v>
      </c>
      <c r="T614" s="35" t="s">
        <v>1724</v>
      </c>
      <c r="U614" s="35" t="s">
        <v>5718</v>
      </c>
      <c r="W614" s="35" t="s">
        <v>57</v>
      </c>
      <c r="X614" s="35" t="s">
        <v>59</v>
      </c>
      <c r="Y614" s="35" t="s">
        <v>102</v>
      </c>
      <c r="Z614" s="35" t="s">
        <v>1730</v>
      </c>
    </row>
    <row r="615" spans="1:26" ht="15" customHeight="1">
      <c r="A615" s="35" t="s">
        <v>1300</v>
      </c>
      <c r="B615" s="35" t="s">
        <v>6023</v>
      </c>
      <c r="C615" s="35" t="s">
        <v>6034</v>
      </c>
      <c r="D615" s="35">
        <f>IFERROR(IF($A615="HDC",IF(VLOOKUP($C615,hdc!$B$2:$F$1600,2,FALSE())="","",VLOOKUP($C615,hdc!$B$2:$F$1600,2,FALSE())),IF($A615="NAUTICS",IF(VLOOKUP($C615,nautics!$B$2:$F$1200,2,FALSE())="","",VLOOKUP($C615,nautics!$B$2:$F$1200,2,FALSE())),IF($A615="ST",IF(VLOOKUP($C615,st!$B$2:$F$400,2,FALSE())="","",VLOOKUP($C615,st!$B$2:$F$400,2,FALSE())),""))),"")</f>
        <v>1</v>
      </c>
      <c r="E615" s="35">
        <f>IFERROR(IF($A615="HDC",IF(VLOOKUP($C615,hdc!$B$2:$F$1600,3,FALSE())="","",VLOOKUP($C615,hdc!$B$2:$F$1600,3,FALSE())),IF($A615="NAUTICS",IF(VLOOKUP($C615,nautics!$B$2:$F$1200,3,FALSE())="","",VLOOKUP($C615,nautics!$B$2:$F$1200,3,FALSE())),IF($A615="ST",IF(VLOOKUP($C615,st!$B$2:$F$400,3,FALSE())="","",VLOOKUP($C615,st!$B$2:$F$400,3,FALSE())),""))),"")</f>
        <v>1</v>
      </c>
      <c r="F615" s="35">
        <f>IFERROR(IF($A615="HDC",IF(VLOOKUP($C615,hdc!$B$2:$F$1600,4,FALSE())="","",VLOOKUP($C615,hdc!$B$2:$F$1600,4,FALSE())),IF($A615="NAUTICS",IF(VLOOKUP($C615,nautics!$B$2:$F$1200,4,FALSE())="","",VLOOKUP($C615,nautics!$B$2:$F$1200,4,FALSE())),IF($A615="ST",IF(VLOOKUP($C615,st!$B$2:$F$400,4,FALSE())="","",VLOOKUP($C615,st!$B$2:$F$400,4,FALSE())),""))),"")</f>
        <v>1</v>
      </c>
      <c r="G615" s="35" t="str">
        <f>IFERROR(IF($A615="HDC",IF(VLOOKUP($C615,hdc!$B$2:$F$1600,5,FALSE())="","",VLOOKUP($C615,hdc!$B$2:$F$1600,5,FALSE())),IF($A615="NAUTICS",IF(VLOOKUP($C615,nautics!$B$2:$F$1200,5,FALSE())="","",VLOOKUP($C615,nautics!$B$2:$F$1200,5,FALSE())),IF($A615="ST",IF(VLOOKUP($C615,st!$B$2:$F$400,5,FALSE())="","",VLOOKUP($C615,st!$B$2:$F$400,5,FALSE())),""))),"")</f>
        <v/>
      </c>
      <c r="H615" s="35" t="s">
        <v>88</v>
      </c>
      <c r="I615" s="35" t="s">
        <v>31</v>
      </c>
      <c r="J615" s="35" t="s">
        <v>6027</v>
      </c>
      <c r="K615" s="35">
        <f t="shared" si="2"/>
        <v>32</v>
      </c>
      <c r="L615" s="35" t="s">
        <v>95</v>
      </c>
      <c r="M615" s="35" t="s">
        <v>96</v>
      </c>
      <c r="N615" s="35" t="s">
        <v>43</v>
      </c>
      <c r="O615" s="35" t="s">
        <v>45</v>
      </c>
      <c r="P615" s="35" t="s">
        <v>6036</v>
      </c>
      <c r="Q615" s="35" t="s">
        <v>6037</v>
      </c>
      <c r="R615" s="35" t="s">
        <v>1912</v>
      </c>
      <c r="S615" s="35" t="s">
        <v>1722</v>
      </c>
      <c r="T615" s="35" t="s">
        <v>1724</v>
      </c>
      <c r="U615" s="35" t="s">
        <v>5718</v>
      </c>
      <c r="W615" s="35" t="s">
        <v>57</v>
      </c>
      <c r="X615" s="35" t="s">
        <v>59</v>
      </c>
      <c r="Y615" s="35" t="s">
        <v>102</v>
      </c>
      <c r="Z615" s="35" t="s">
        <v>1730</v>
      </c>
    </row>
    <row r="616" spans="1:26" ht="15" customHeight="1">
      <c r="A616" s="35" t="s">
        <v>1300</v>
      </c>
      <c r="B616" s="35" t="s">
        <v>6023</v>
      </c>
      <c r="C616" s="35" t="s">
        <v>6041</v>
      </c>
      <c r="D616" s="35">
        <f>IFERROR(IF($A616="HDC",IF(VLOOKUP($C616,hdc!$B$2:$F$1600,2,FALSE())="","",VLOOKUP($C616,hdc!$B$2:$F$1600,2,FALSE())),IF($A616="NAUTICS",IF(VLOOKUP($C616,nautics!$B$2:$F$1200,2,FALSE())="","",VLOOKUP($C616,nautics!$B$2:$F$1200,2,FALSE())),IF($A616="ST",IF(VLOOKUP($C616,st!$B$2:$F$400,2,FALSE())="","",VLOOKUP($C616,st!$B$2:$F$400,2,FALSE())),""))),"")</f>
        <v>1</v>
      </c>
      <c r="E616" s="35" t="str">
        <f>IFERROR(IF($A616="HDC",IF(VLOOKUP($C616,hdc!$B$2:$F$1600,3,FALSE())="","",VLOOKUP($C616,hdc!$B$2:$F$1600,3,FALSE())),IF($A616="NAUTICS",IF(VLOOKUP($C616,nautics!$B$2:$F$1200,3,FALSE())="","",VLOOKUP($C616,nautics!$B$2:$F$1200,3,FALSE())),IF($A616="ST",IF(VLOOKUP($C616,st!$B$2:$F$400,3,FALSE())="","",VLOOKUP($C616,st!$B$2:$F$400,3,FALSE())),""))),"")</f>
        <v/>
      </c>
      <c r="F616" s="35" t="str">
        <f>IFERROR(IF($A616="HDC",IF(VLOOKUP($C616,hdc!$B$2:$F$1600,4,FALSE())="","",VLOOKUP($C616,hdc!$B$2:$F$1600,4,FALSE())),IF($A616="NAUTICS",IF(VLOOKUP($C616,nautics!$B$2:$F$1200,4,FALSE())="","",VLOOKUP($C616,nautics!$B$2:$F$1200,4,FALSE())),IF($A616="ST",IF(VLOOKUP($C616,st!$B$2:$F$400,4,FALSE())="","",VLOOKUP($C616,st!$B$2:$F$400,4,FALSE())),""))),"")</f>
        <v/>
      </c>
      <c r="G616" s="35" t="str">
        <f>IFERROR(IF($A616="HDC",IF(VLOOKUP($C616,hdc!$B$2:$F$1600,5,FALSE())="","",VLOOKUP($C616,hdc!$B$2:$F$1600,5,FALSE())),IF($A616="NAUTICS",IF(VLOOKUP($C616,nautics!$B$2:$F$1200,5,FALSE())="","",VLOOKUP($C616,nautics!$B$2:$F$1200,5,FALSE())),IF($A616="ST",IF(VLOOKUP($C616,st!$B$2:$F$400,5,FALSE())="","",VLOOKUP($C616,st!$B$2:$F$400,5,FALSE())),""))),"")</f>
        <v/>
      </c>
      <c r="H616" s="35" t="s">
        <v>88</v>
      </c>
      <c r="I616" s="35" t="s">
        <v>31</v>
      </c>
      <c r="J616" s="35" t="s">
        <v>6044</v>
      </c>
      <c r="K616" s="35">
        <f t="shared" si="2"/>
        <v>31</v>
      </c>
      <c r="L616" s="35" t="s">
        <v>95</v>
      </c>
      <c r="M616" s="35" t="s">
        <v>96</v>
      </c>
      <c r="N616" s="35" t="s">
        <v>43</v>
      </c>
      <c r="O616" s="35" t="s">
        <v>45</v>
      </c>
      <c r="P616" s="35" t="s">
        <v>6045</v>
      </c>
      <c r="Q616" s="35" t="s">
        <v>6047</v>
      </c>
      <c r="R616" s="35" t="s">
        <v>152</v>
      </c>
      <c r="S616" s="35" t="s">
        <v>1722</v>
      </c>
      <c r="T616" s="35" t="s">
        <v>1724</v>
      </c>
      <c r="U616" s="35" t="s">
        <v>5718</v>
      </c>
      <c r="W616" s="35" t="s">
        <v>57</v>
      </c>
      <c r="X616" s="35" t="s">
        <v>59</v>
      </c>
      <c r="Y616" s="35" t="s">
        <v>102</v>
      </c>
      <c r="Z616" s="35" t="s">
        <v>1730</v>
      </c>
    </row>
    <row r="617" spans="1:26" ht="15" customHeight="1">
      <c r="A617" s="35" t="s">
        <v>1300</v>
      </c>
      <c r="B617" s="35" t="s">
        <v>6023</v>
      </c>
      <c r="C617" s="35" t="s">
        <v>6048</v>
      </c>
      <c r="D617" s="35">
        <f>IFERROR(IF($A617="HDC",IF(VLOOKUP($C617,hdc!$B$2:$F$1600,2,FALSE())="","",VLOOKUP($C617,hdc!$B$2:$F$1600,2,FALSE())),IF($A617="NAUTICS",IF(VLOOKUP($C617,nautics!$B$2:$F$1200,2,FALSE())="","",VLOOKUP($C617,nautics!$B$2:$F$1200,2,FALSE())),IF($A617="ST",IF(VLOOKUP($C617,st!$B$2:$F$400,2,FALSE())="","",VLOOKUP($C617,st!$B$2:$F$400,2,FALSE())),""))),"")</f>
        <v>1</v>
      </c>
      <c r="E617" s="35">
        <f>IFERROR(IF($A617="HDC",IF(VLOOKUP($C617,hdc!$B$2:$F$1600,3,FALSE())="","",VLOOKUP($C617,hdc!$B$2:$F$1600,3,FALSE())),IF($A617="NAUTICS",IF(VLOOKUP($C617,nautics!$B$2:$F$1200,3,FALSE())="","",VLOOKUP($C617,nautics!$B$2:$F$1200,3,FALSE())),IF($A617="ST",IF(VLOOKUP($C617,st!$B$2:$F$400,3,FALSE())="","",VLOOKUP($C617,st!$B$2:$F$400,3,FALSE())),""))),"")</f>
        <v>1</v>
      </c>
      <c r="F617" s="35">
        <f>IFERROR(IF($A617="HDC",IF(VLOOKUP($C617,hdc!$B$2:$F$1600,4,FALSE())="","",VLOOKUP($C617,hdc!$B$2:$F$1600,4,FALSE())),IF($A617="NAUTICS",IF(VLOOKUP($C617,nautics!$B$2:$F$1200,4,FALSE())="","",VLOOKUP($C617,nautics!$B$2:$F$1200,4,FALSE())),IF($A617="ST",IF(VLOOKUP($C617,st!$B$2:$F$400,4,FALSE())="","",VLOOKUP($C617,st!$B$2:$F$400,4,FALSE())),""))),"")</f>
        <v>1</v>
      </c>
      <c r="G617" s="35" t="str">
        <f>IFERROR(IF($A617="HDC",IF(VLOOKUP($C617,hdc!$B$2:$F$1600,5,FALSE())="","",VLOOKUP($C617,hdc!$B$2:$F$1600,5,FALSE())),IF($A617="NAUTICS",IF(VLOOKUP($C617,nautics!$B$2:$F$1200,5,FALSE())="","",VLOOKUP($C617,nautics!$B$2:$F$1200,5,FALSE())),IF($A617="ST",IF(VLOOKUP($C617,st!$B$2:$F$400,5,FALSE())="","",VLOOKUP($C617,st!$B$2:$F$400,5,FALSE())),""))),"")</f>
        <v/>
      </c>
      <c r="H617" s="35" t="s">
        <v>88</v>
      </c>
      <c r="I617" s="35" t="s">
        <v>31</v>
      </c>
      <c r="J617" s="35" t="s">
        <v>6044</v>
      </c>
      <c r="K617" s="35">
        <f t="shared" si="2"/>
        <v>31</v>
      </c>
      <c r="L617" s="35" t="s">
        <v>95</v>
      </c>
      <c r="M617" s="35" t="s">
        <v>96</v>
      </c>
      <c r="N617" s="35" t="s">
        <v>43</v>
      </c>
      <c r="O617" s="35" t="s">
        <v>45</v>
      </c>
      <c r="P617" s="35" t="s">
        <v>6052</v>
      </c>
      <c r="Q617" s="35" t="s">
        <v>6053</v>
      </c>
      <c r="R617" s="35" t="s">
        <v>152</v>
      </c>
      <c r="S617" s="35" t="s">
        <v>1722</v>
      </c>
      <c r="T617" s="35" t="s">
        <v>1724</v>
      </c>
      <c r="U617" s="35" t="s">
        <v>5718</v>
      </c>
      <c r="W617" s="35" t="s">
        <v>57</v>
      </c>
      <c r="X617" s="35" t="s">
        <v>59</v>
      </c>
      <c r="Y617" s="35" t="s">
        <v>102</v>
      </c>
      <c r="Z617" s="35" t="s">
        <v>1730</v>
      </c>
    </row>
    <row r="618" spans="1:26" ht="15" customHeight="1">
      <c r="A618" s="35" t="s">
        <v>1300</v>
      </c>
      <c r="B618" s="35" t="s">
        <v>6023</v>
      </c>
      <c r="C618" s="35" t="s">
        <v>6056</v>
      </c>
      <c r="D618" s="35">
        <f>IFERROR(IF($A618="HDC",IF(VLOOKUP($C618,hdc!$B$2:$F$1600,2,FALSE())="","",VLOOKUP($C618,hdc!$B$2:$F$1600,2,FALSE())),IF($A618="NAUTICS",IF(VLOOKUP($C618,nautics!$B$2:$F$1200,2,FALSE())="","",VLOOKUP($C618,nautics!$B$2:$F$1200,2,FALSE())),IF($A618="ST",IF(VLOOKUP($C618,st!$B$2:$F$400,2,FALSE())="","",VLOOKUP($C618,st!$B$2:$F$400,2,FALSE())),""))),"")</f>
        <v>1</v>
      </c>
      <c r="E618" s="35">
        <f>IFERROR(IF($A618="HDC",IF(VLOOKUP($C618,hdc!$B$2:$F$1600,3,FALSE())="","",VLOOKUP($C618,hdc!$B$2:$F$1600,3,FALSE())),IF($A618="NAUTICS",IF(VLOOKUP($C618,nautics!$B$2:$F$1200,3,FALSE())="","",VLOOKUP($C618,nautics!$B$2:$F$1200,3,FALSE())),IF($A618="ST",IF(VLOOKUP($C618,st!$B$2:$F$400,3,FALSE())="","",VLOOKUP($C618,st!$B$2:$F$400,3,FALSE())),""))),"")</f>
        <v>1</v>
      </c>
      <c r="F618" s="35">
        <f>IFERROR(IF($A618="HDC",IF(VLOOKUP($C618,hdc!$B$2:$F$1600,4,FALSE())="","",VLOOKUP($C618,hdc!$B$2:$F$1600,4,FALSE())),IF($A618="NAUTICS",IF(VLOOKUP($C618,nautics!$B$2:$F$1200,4,FALSE())="","",VLOOKUP($C618,nautics!$B$2:$F$1200,4,FALSE())),IF($A618="ST",IF(VLOOKUP($C618,st!$B$2:$F$400,4,FALSE())="","",VLOOKUP($C618,st!$B$2:$F$400,4,FALSE())),""))),"")</f>
        <v>1</v>
      </c>
      <c r="G618" s="35" t="str">
        <f>IFERROR(IF($A618="HDC",IF(VLOOKUP($C618,hdc!$B$2:$F$1600,5,FALSE())="","",VLOOKUP($C618,hdc!$B$2:$F$1600,5,FALSE())),IF($A618="NAUTICS",IF(VLOOKUP($C618,nautics!$B$2:$F$1200,5,FALSE())="","",VLOOKUP($C618,nautics!$B$2:$F$1200,5,FALSE())),IF($A618="ST",IF(VLOOKUP($C618,st!$B$2:$F$400,5,FALSE())="","",VLOOKUP($C618,st!$B$2:$F$400,5,FALSE())),""))),"")</f>
        <v/>
      </c>
      <c r="H618" s="35" t="s">
        <v>6057</v>
      </c>
      <c r="I618" s="35" t="s">
        <v>31</v>
      </c>
      <c r="J618" s="35" t="s">
        <v>6058</v>
      </c>
      <c r="K618" s="35">
        <f t="shared" si="2"/>
        <v>21</v>
      </c>
      <c r="L618" s="35" t="s">
        <v>429</v>
      </c>
      <c r="M618" s="35" t="s">
        <v>431</v>
      </c>
      <c r="N618" s="35" t="s">
        <v>433</v>
      </c>
      <c r="O618" s="35" t="s">
        <v>434</v>
      </c>
      <c r="P618" s="35" t="s">
        <v>6060</v>
      </c>
      <c r="Q618" s="35" t="s">
        <v>6061</v>
      </c>
      <c r="R618" s="35" t="s">
        <v>978</v>
      </c>
      <c r="S618" s="35" t="s">
        <v>709</v>
      </c>
      <c r="T618" s="35" t="s">
        <v>710</v>
      </c>
      <c r="U618" s="35" t="s">
        <v>6062</v>
      </c>
      <c r="W618" s="35" t="s">
        <v>57</v>
      </c>
      <c r="X618" s="35" t="s">
        <v>203</v>
      </c>
      <c r="Y618" s="35" t="s">
        <v>437</v>
      </c>
      <c r="Z618" s="35" t="s">
        <v>5398</v>
      </c>
    </row>
    <row r="619" spans="1:26" ht="15" customHeight="1">
      <c r="A619" s="35" t="s">
        <v>1300</v>
      </c>
      <c r="B619" s="35" t="s">
        <v>6023</v>
      </c>
      <c r="C619" s="35" t="s">
        <v>6065</v>
      </c>
      <c r="D619" s="35">
        <f>IFERROR(IF($A619="HDC",IF(VLOOKUP($C619,hdc!$B$2:$F$1600,2,FALSE())="","",VLOOKUP($C619,hdc!$B$2:$F$1600,2,FALSE())),IF($A619="NAUTICS",IF(VLOOKUP($C619,nautics!$B$2:$F$1200,2,FALSE())="","",VLOOKUP($C619,nautics!$B$2:$F$1200,2,FALSE())),IF($A619="ST",IF(VLOOKUP($C619,st!$B$2:$F$400,2,FALSE())="","",VLOOKUP($C619,st!$B$2:$F$400,2,FALSE())),""))),"")</f>
        <v>1</v>
      </c>
      <c r="E619" s="35" t="str">
        <f>IFERROR(IF($A619="HDC",IF(VLOOKUP($C619,hdc!$B$2:$F$1600,3,FALSE())="","",VLOOKUP($C619,hdc!$B$2:$F$1600,3,FALSE())),IF($A619="NAUTICS",IF(VLOOKUP($C619,nautics!$B$2:$F$1200,3,FALSE())="","",VLOOKUP($C619,nautics!$B$2:$F$1200,3,FALSE())),IF($A619="ST",IF(VLOOKUP($C619,st!$B$2:$F$400,3,FALSE())="","",VLOOKUP($C619,st!$B$2:$F$400,3,FALSE())),""))),"")</f>
        <v/>
      </c>
      <c r="F619" s="35" t="str">
        <f>IFERROR(IF($A619="HDC",IF(VLOOKUP($C619,hdc!$B$2:$F$1600,4,FALSE())="","",VLOOKUP($C619,hdc!$B$2:$F$1600,4,FALSE())),IF($A619="NAUTICS",IF(VLOOKUP($C619,nautics!$B$2:$F$1200,4,FALSE())="","",VLOOKUP($C619,nautics!$B$2:$F$1200,4,FALSE())),IF($A619="ST",IF(VLOOKUP($C619,st!$B$2:$F$400,4,FALSE())="","",VLOOKUP($C619,st!$B$2:$F$400,4,FALSE())),""))),"")</f>
        <v/>
      </c>
      <c r="G619" s="35" t="str">
        <f>IFERROR(IF($A619="HDC",IF(VLOOKUP($C619,hdc!$B$2:$F$1600,5,FALSE())="","",VLOOKUP($C619,hdc!$B$2:$F$1600,5,FALSE())),IF($A619="NAUTICS",IF(VLOOKUP($C619,nautics!$B$2:$F$1200,5,FALSE())="","",VLOOKUP($C619,nautics!$B$2:$F$1200,5,FALSE())),IF($A619="ST",IF(VLOOKUP($C619,st!$B$2:$F$400,5,FALSE())="","",VLOOKUP($C619,st!$B$2:$F$400,5,FALSE())),""))),"")</f>
        <v/>
      </c>
      <c r="H619" s="35" t="s">
        <v>88</v>
      </c>
      <c r="I619" s="35" t="s">
        <v>31</v>
      </c>
      <c r="J619" s="35" t="s">
        <v>5646</v>
      </c>
      <c r="K619" s="35">
        <f t="shared" si="2"/>
        <v>22</v>
      </c>
      <c r="L619" s="35" t="s">
        <v>429</v>
      </c>
      <c r="M619" s="35" t="s">
        <v>431</v>
      </c>
      <c r="N619" s="35" t="s">
        <v>433</v>
      </c>
      <c r="O619" s="35" t="s">
        <v>434</v>
      </c>
      <c r="P619" s="35" t="s">
        <v>6067</v>
      </c>
      <c r="Q619" s="35" t="s">
        <v>6068</v>
      </c>
      <c r="R619" s="35" t="s">
        <v>978</v>
      </c>
      <c r="S619" s="35" t="s">
        <v>709</v>
      </c>
      <c r="T619" s="35" t="s">
        <v>710</v>
      </c>
      <c r="U619" s="35" t="s">
        <v>6071</v>
      </c>
      <c r="W619" s="35" t="s">
        <v>57</v>
      </c>
      <c r="X619" s="35" t="s">
        <v>59</v>
      </c>
      <c r="Y619" s="35" t="s">
        <v>437</v>
      </c>
      <c r="Z619" s="35" t="s">
        <v>3556</v>
      </c>
    </row>
    <row r="620" spans="1:26" ht="15" customHeight="1">
      <c r="A620" s="35" t="s">
        <v>1300</v>
      </c>
      <c r="B620" s="35" t="s">
        <v>6023</v>
      </c>
      <c r="C620" s="35" t="s">
        <v>6073</v>
      </c>
      <c r="D620" s="35">
        <f>IFERROR(IF($A620="HDC",IF(VLOOKUP($C620,hdc!$B$2:$F$1600,2,FALSE())="","",VLOOKUP($C620,hdc!$B$2:$F$1600,2,FALSE())),IF($A620="NAUTICS",IF(VLOOKUP($C620,nautics!$B$2:$F$1200,2,FALSE())="","",VLOOKUP($C620,nautics!$B$2:$F$1200,2,FALSE())),IF($A620="ST",IF(VLOOKUP($C620,st!$B$2:$F$400,2,FALSE())="","",VLOOKUP($C620,st!$B$2:$F$400,2,FALSE())),""))),"")</f>
        <v>1</v>
      </c>
      <c r="E620" s="35">
        <f>IFERROR(IF($A620="HDC",IF(VLOOKUP($C620,hdc!$B$2:$F$1600,3,FALSE())="","",VLOOKUP($C620,hdc!$B$2:$F$1600,3,FALSE())),IF($A620="NAUTICS",IF(VLOOKUP($C620,nautics!$B$2:$F$1200,3,FALSE())="","",VLOOKUP($C620,nautics!$B$2:$F$1200,3,FALSE())),IF($A620="ST",IF(VLOOKUP($C620,st!$B$2:$F$400,3,FALSE())="","",VLOOKUP($C620,st!$B$2:$F$400,3,FALSE())),""))),"")</f>
        <v>1</v>
      </c>
      <c r="F620" s="35">
        <f>IFERROR(IF($A620="HDC",IF(VLOOKUP($C620,hdc!$B$2:$F$1600,4,FALSE())="","",VLOOKUP($C620,hdc!$B$2:$F$1600,4,FALSE())),IF($A620="NAUTICS",IF(VLOOKUP($C620,nautics!$B$2:$F$1200,4,FALSE())="","",VLOOKUP($C620,nautics!$B$2:$F$1200,4,FALSE())),IF($A620="ST",IF(VLOOKUP($C620,st!$B$2:$F$400,4,FALSE())="","",VLOOKUP($C620,st!$B$2:$F$400,4,FALSE())),""))),"")</f>
        <v>1</v>
      </c>
      <c r="G620" s="35" t="str">
        <f>IFERROR(IF($A620="HDC",IF(VLOOKUP($C620,hdc!$B$2:$F$1600,5,FALSE())="","",VLOOKUP($C620,hdc!$B$2:$F$1600,5,FALSE())),IF($A620="NAUTICS",IF(VLOOKUP($C620,nautics!$B$2:$F$1200,5,FALSE())="","",VLOOKUP($C620,nautics!$B$2:$F$1200,5,FALSE())),IF($A620="ST",IF(VLOOKUP($C620,st!$B$2:$F$400,5,FALSE())="","",VLOOKUP($C620,st!$B$2:$F$400,5,FALSE())),""))),"")</f>
        <v/>
      </c>
      <c r="H620" s="35" t="s">
        <v>88</v>
      </c>
      <c r="I620" s="35" t="s">
        <v>31</v>
      </c>
      <c r="J620" s="35" t="s">
        <v>6058</v>
      </c>
      <c r="K620" s="35">
        <f t="shared" si="2"/>
        <v>21</v>
      </c>
      <c r="L620" s="35" t="s">
        <v>429</v>
      </c>
      <c r="M620" s="35" t="s">
        <v>431</v>
      </c>
      <c r="N620" s="35" t="s">
        <v>433</v>
      </c>
      <c r="O620" s="35" t="s">
        <v>434</v>
      </c>
      <c r="P620" s="35" t="s">
        <v>6076</v>
      </c>
      <c r="Q620" s="35" t="s">
        <v>6077</v>
      </c>
      <c r="R620" s="35" t="s">
        <v>978</v>
      </c>
      <c r="S620" s="35" t="s">
        <v>709</v>
      </c>
      <c r="T620" s="35" t="s">
        <v>710</v>
      </c>
      <c r="U620" s="35" t="s">
        <v>6062</v>
      </c>
      <c r="W620" s="35" t="s">
        <v>57</v>
      </c>
      <c r="X620" s="35" t="s">
        <v>59</v>
      </c>
      <c r="Y620" s="35" t="s">
        <v>437</v>
      </c>
      <c r="Z620" s="35" t="s">
        <v>5398</v>
      </c>
    </row>
    <row r="621" spans="1:26" ht="15" customHeight="1">
      <c r="A621" s="35" t="s">
        <v>1300</v>
      </c>
      <c r="B621" s="35" t="s">
        <v>6023</v>
      </c>
      <c r="C621" s="35" t="s">
        <v>6079</v>
      </c>
      <c r="D621" s="35">
        <f>IFERROR(IF($A621="HDC",IF(VLOOKUP($C621,hdc!$B$2:$F$1600,2,FALSE())="","",VLOOKUP($C621,hdc!$B$2:$F$1600,2,FALSE())),IF($A621="NAUTICS",IF(VLOOKUP($C621,nautics!$B$2:$F$1200,2,FALSE())="","",VLOOKUP($C621,nautics!$B$2:$F$1200,2,FALSE())),IF($A621="ST",IF(VLOOKUP($C621,st!$B$2:$F$400,2,FALSE())="","",VLOOKUP($C621,st!$B$2:$F$400,2,FALSE())),""))),"")</f>
        <v>1</v>
      </c>
      <c r="E621" s="35">
        <f>IFERROR(IF($A621="HDC",IF(VLOOKUP($C621,hdc!$B$2:$F$1600,3,FALSE())="","",VLOOKUP($C621,hdc!$B$2:$F$1600,3,FALSE())),IF($A621="NAUTICS",IF(VLOOKUP($C621,nautics!$B$2:$F$1200,3,FALSE())="","",VLOOKUP($C621,nautics!$B$2:$F$1200,3,FALSE())),IF($A621="ST",IF(VLOOKUP($C621,st!$B$2:$F$400,3,FALSE())="","",VLOOKUP($C621,st!$B$2:$F$400,3,FALSE())),""))),"")</f>
        <v>1</v>
      </c>
      <c r="F621" s="35">
        <f>IFERROR(IF($A621="HDC",IF(VLOOKUP($C621,hdc!$B$2:$F$1600,4,FALSE())="","",VLOOKUP($C621,hdc!$B$2:$F$1600,4,FALSE())),IF($A621="NAUTICS",IF(VLOOKUP($C621,nautics!$B$2:$F$1200,4,FALSE())="","",VLOOKUP($C621,nautics!$B$2:$F$1200,4,FALSE())),IF($A621="ST",IF(VLOOKUP($C621,st!$B$2:$F$400,4,FALSE())="","",VLOOKUP($C621,st!$B$2:$F$400,4,FALSE())),""))),"")</f>
        <v>1</v>
      </c>
      <c r="G621" s="35" t="str">
        <f>IFERROR(IF($A621="HDC",IF(VLOOKUP($C621,hdc!$B$2:$F$1600,5,FALSE())="","",VLOOKUP($C621,hdc!$B$2:$F$1600,5,FALSE())),IF($A621="NAUTICS",IF(VLOOKUP($C621,nautics!$B$2:$F$1200,5,FALSE())="","",VLOOKUP($C621,nautics!$B$2:$F$1200,5,FALSE())),IF($A621="ST",IF(VLOOKUP($C621,st!$B$2:$F$400,5,FALSE())="","",VLOOKUP($C621,st!$B$2:$F$400,5,FALSE())),""))),"")</f>
        <v/>
      </c>
      <c r="H621" s="35" t="s">
        <v>88</v>
      </c>
      <c r="I621" s="35" t="s">
        <v>31</v>
      </c>
      <c r="J621" s="35" t="s">
        <v>6080</v>
      </c>
      <c r="K621" s="35">
        <f t="shared" si="2"/>
        <v>23</v>
      </c>
      <c r="L621" s="35" t="s">
        <v>429</v>
      </c>
      <c r="M621" s="35" t="s">
        <v>431</v>
      </c>
      <c r="N621" s="35" t="s">
        <v>433</v>
      </c>
      <c r="O621" s="35" t="s">
        <v>434</v>
      </c>
      <c r="P621" s="35" t="s">
        <v>6083</v>
      </c>
      <c r="Q621" s="35" t="s">
        <v>6084</v>
      </c>
      <c r="R621" s="35" t="s">
        <v>1049</v>
      </c>
      <c r="S621" s="35" t="s">
        <v>709</v>
      </c>
      <c r="T621" s="35" t="s">
        <v>710</v>
      </c>
      <c r="U621" s="35" t="s">
        <v>6071</v>
      </c>
      <c r="W621" s="35" t="s">
        <v>57</v>
      </c>
      <c r="X621" s="35" t="s">
        <v>59</v>
      </c>
      <c r="Y621" s="35" t="s">
        <v>437</v>
      </c>
      <c r="Z621" s="35" t="s">
        <v>3556</v>
      </c>
    </row>
    <row r="622" spans="1:26" ht="15" customHeight="1">
      <c r="A622" s="35" t="s">
        <v>1300</v>
      </c>
      <c r="B622" s="35" t="s">
        <v>6023</v>
      </c>
      <c r="C622" s="35" t="s">
        <v>6086</v>
      </c>
      <c r="D622" s="35">
        <f>IFERROR(IF($A622="HDC",IF(VLOOKUP($C622,hdc!$B$2:$F$1600,2,FALSE())="","",VLOOKUP($C622,hdc!$B$2:$F$1600,2,FALSE())),IF($A622="NAUTICS",IF(VLOOKUP($C622,nautics!$B$2:$F$1200,2,FALSE())="","",VLOOKUP($C622,nautics!$B$2:$F$1200,2,FALSE())),IF($A622="ST",IF(VLOOKUP($C622,st!$B$2:$F$400,2,FALSE())="","",VLOOKUP($C622,st!$B$2:$F$400,2,FALSE())),""))),"")</f>
        <v>1</v>
      </c>
      <c r="E622" s="35">
        <f>IFERROR(IF($A622="HDC",IF(VLOOKUP($C622,hdc!$B$2:$F$1600,3,FALSE())="","",VLOOKUP($C622,hdc!$B$2:$F$1600,3,FALSE())),IF($A622="NAUTICS",IF(VLOOKUP($C622,nautics!$B$2:$F$1200,3,FALSE())="","",VLOOKUP($C622,nautics!$B$2:$F$1200,3,FALSE())),IF($A622="ST",IF(VLOOKUP($C622,st!$B$2:$F$400,3,FALSE())="","",VLOOKUP($C622,st!$B$2:$F$400,3,FALSE())),""))),"")</f>
        <v>1</v>
      </c>
      <c r="F622" s="35">
        <f>IFERROR(IF($A622="HDC",IF(VLOOKUP($C622,hdc!$B$2:$F$1600,4,FALSE())="","",VLOOKUP($C622,hdc!$B$2:$F$1600,4,FALSE())),IF($A622="NAUTICS",IF(VLOOKUP($C622,nautics!$B$2:$F$1200,4,FALSE())="","",VLOOKUP($C622,nautics!$B$2:$F$1200,4,FALSE())),IF($A622="ST",IF(VLOOKUP($C622,st!$B$2:$F$400,4,FALSE())="","",VLOOKUP($C622,st!$B$2:$F$400,4,FALSE())),""))),"")</f>
        <v>1</v>
      </c>
      <c r="G622" s="35" t="str">
        <f>IFERROR(IF($A622="HDC",IF(VLOOKUP($C622,hdc!$B$2:$F$1600,5,FALSE())="","",VLOOKUP($C622,hdc!$B$2:$F$1600,5,FALSE())),IF($A622="NAUTICS",IF(VLOOKUP($C622,nautics!$B$2:$F$1200,5,FALSE())="","",VLOOKUP($C622,nautics!$B$2:$F$1200,5,FALSE())),IF($A622="ST",IF(VLOOKUP($C622,st!$B$2:$F$400,5,FALSE())="","",VLOOKUP($C622,st!$B$2:$F$400,5,FALSE())),""))),"")</f>
        <v/>
      </c>
      <c r="H622" s="35" t="s">
        <v>88</v>
      </c>
      <c r="I622" s="35" t="s">
        <v>31</v>
      </c>
      <c r="J622" s="35" t="s">
        <v>6087</v>
      </c>
      <c r="K622" s="35">
        <f t="shared" si="2"/>
        <v>22</v>
      </c>
      <c r="L622" s="35" t="s">
        <v>429</v>
      </c>
      <c r="M622" s="35" t="s">
        <v>431</v>
      </c>
      <c r="N622" s="35" t="s">
        <v>433</v>
      </c>
      <c r="O622" s="35" t="s">
        <v>434</v>
      </c>
      <c r="P622" s="35" t="s">
        <v>6090</v>
      </c>
      <c r="Q622" s="35" t="s">
        <v>6091</v>
      </c>
      <c r="R622" s="35" t="s">
        <v>1071</v>
      </c>
      <c r="S622" s="35" t="s">
        <v>709</v>
      </c>
      <c r="T622" s="35" t="s">
        <v>710</v>
      </c>
      <c r="U622" s="35" t="s">
        <v>6092</v>
      </c>
      <c r="W622" s="35" t="s">
        <v>57</v>
      </c>
      <c r="X622" s="35" t="s">
        <v>59</v>
      </c>
      <c r="Y622" s="35" t="s">
        <v>437</v>
      </c>
      <c r="Z622" s="35" t="s">
        <v>1893</v>
      </c>
    </row>
    <row r="623" spans="1:26" ht="15" customHeight="1">
      <c r="A623" s="35" t="s">
        <v>1300</v>
      </c>
      <c r="B623" s="35" t="s">
        <v>6023</v>
      </c>
      <c r="C623" s="35" t="s">
        <v>6094</v>
      </c>
      <c r="D623" s="35">
        <f>IFERROR(IF($A623="HDC",IF(VLOOKUP($C623,hdc!$B$2:$F$1600,2,FALSE())="","",VLOOKUP($C623,hdc!$B$2:$F$1600,2,FALSE())),IF($A623="NAUTICS",IF(VLOOKUP($C623,nautics!$B$2:$F$1200,2,FALSE())="","",VLOOKUP($C623,nautics!$B$2:$F$1200,2,FALSE())),IF($A623="ST",IF(VLOOKUP($C623,st!$B$2:$F$400,2,FALSE())="","",VLOOKUP($C623,st!$B$2:$F$400,2,FALSE())),""))),"")</f>
        <v>1</v>
      </c>
      <c r="E623" s="35">
        <f>IFERROR(IF($A623="HDC",IF(VLOOKUP($C623,hdc!$B$2:$F$1600,3,FALSE())="","",VLOOKUP($C623,hdc!$B$2:$F$1600,3,FALSE())),IF($A623="NAUTICS",IF(VLOOKUP($C623,nautics!$B$2:$F$1200,3,FALSE())="","",VLOOKUP($C623,nautics!$B$2:$F$1200,3,FALSE())),IF($A623="ST",IF(VLOOKUP($C623,st!$B$2:$F$400,3,FALSE())="","",VLOOKUP($C623,st!$B$2:$F$400,3,FALSE())),""))),"")</f>
        <v>1</v>
      </c>
      <c r="F623" s="35">
        <f>IFERROR(IF($A623="HDC",IF(VLOOKUP($C623,hdc!$B$2:$F$1600,4,FALSE())="","",VLOOKUP($C623,hdc!$B$2:$F$1600,4,FALSE())),IF($A623="NAUTICS",IF(VLOOKUP($C623,nautics!$B$2:$F$1200,4,FALSE())="","",VLOOKUP($C623,nautics!$B$2:$F$1200,4,FALSE())),IF($A623="ST",IF(VLOOKUP($C623,st!$B$2:$F$400,4,FALSE())="","",VLOOKUP($C623,st!$B$2:$F$400,4,FALSE())),""))),"")</f>
        <v>1</v>
      </c>
      <c r="G623" s="35" t="str">
        <f>IFERROR(IF($A623="HDC",IF(VLOOKUP($C623,hdc!$B$2:$F$1600,5,FALSE())="","",VLOOKUP($C623,hdc!$B$2:$F$1600,5,FALSE())),IF($A623="NAUTICS",IF(VLOOKUP($C623,nautics!$B$2:$F$1200,5,FALSE())="","",VLOOKUP($C623,nautics!$B$2:$F$1200,5,FALSE())),IF($A623="ST",IF(VLOOKUP($C623,st!$B$2:$F$400,5,FALSE())="","",VLOOKUP($C623,st!$B$2:$F$400,5,FALSE())),""))),"")</f>
        <v/>
      </c>
      <c r="H623" s="35" t="s">
        <v>88</v>
      </c>
      <c r="I623" s="35" t="s">
        <v>31</v>
      </c>
      <c r="J623" s="35" t="s">
        <v>6087</v>
      </c>
      <c r="K623" s="35">
        <f t="shared" si="2"/>
        <v>22</v>
      </c>
      <c r="L623" s="35" t="s">
        <v>429</v>
      </c>
      <c r="M623" s="35" t="s">
        <v>431</v>
      </c>
      <c r="N623" s="35" t="s">
        <v>433</v>
      </c>
      <c r="O623" s="35" t="s">
        <v>434</v>
      </c>
      <c r="P623" s="35" t="s">
        <v>6098</v>
      </c>
      <c r="Q623" s="35" t="s">
        <v>6099</v>
      </c>
      <c r="R623" s="35" t="s">
        <v>1071</v>
      </c>
      <c r="S623" s="35" t="s">
        <v>709</v>
      </c>
      <c r="T623" s="35" t="s">
        <v>710</v>
      </c>
      <c r="U623" s="35" t="s">
        <v>6092</v>
      </c>
      <c r="W623" s="35" t="s">
        <v>57</v>
      </c>
      <c r="X623" s="35" t="s">
        <v>59</v>
      </c>
      <c r="Y623" s="35" t="s">
        <v>437</v>
      </c>
      <c r="Z623" s="35" t="s">
        <v>1893</v>
      </c>
    </row>
    <row r="624" spans="1:26" ht="15" customHeight="1">
      <c r="A624" s="35" t="s">
        <v>1300</v>
      </c>
      <c r="B624" s="35" t="s">
        <v>6023</v>
      </c>
      <c r="C624" s="35" t="s">
        <v>6101</v>
      </c>
      <c r="D624" s="35">
        <f>IFERROR(IF($A624="HDC",IF(VLOOKUP($C624,hdc!$B$2:$F$1600,2,FALSE())="","",VLOOKUP($C624,hdc!$B$2:$F$1600,2,FALSE())),IF($A624="NAUTICS",IF(VLOOKUP($C624,nautics!$B$2:$F$1200,2,FALSE())="","",VLOOKUP($C624,nautics!$B$2:$F$1200,2,FALSE())),IF($A624="ST",IF(VLOOKUP($C624,st!$B$2:$F$400,2,FALSE())="","",VLOOKUP($C624,st!$B$2:$F$400,2,FALSE())),""))),"")</f>
        <v>1</v>
      </c>
      <c r="E624" s="35">
        <f>IFERROR(IF($A624="HDC",IF(VLOOKUP($C624,hdc!$B$2:$F$1600,3,FALSE())="","",VLOOKUP($C624,hdc!$B$2:$F$1600,3,FALSE())),IF($A624="NAUTICS",IF(VLOOKUP($C624,nautics!$B$2:$F$1200,3,FALSE())="","",VLOOKUP($C624,nautics!$B$2:$F$1200,3,FALSE())),IF($A624="ST",IF(VLOOKUP($C624,st!$B$2:$F$400,3,FALSE())="","",VLOOKUP($C624,st!$B$2:$F$400,3,FALSE())),""))),"")</f>
        <v>1</v>
      </c>
      <c r="F624" s="35">
        <f>IFERROR(IF($A624="HDC",IF(VLOOKUP($C624,hdc!$B$2:$F$1600,4,FALSE())="","",VLOOKUP($C624,hdc!$B$2:$F$1600,4,FALSE())),IF($A624="NAUTICS",IF(VLOOKUP($C624,nautics!$B$2:$F$1200,4,FALSE())="","",VLOOKUP($C624,nautics!$B$2:$F$1200,4,FALSE())),IF($A624="ST",IF(VLOOKUP($C624,st!$B$2:$F$400,4,FALSE())="","",VLOOKUP($C624,st!$B$2:$F$400,4,FALSE())),""))),"")</f>
        <v>1</v>
      </c>
      <c r="G624" s="35" t="str">
        <f>IFERROR(IF($A624="HDC",IF(VLOOKUP($C624,hdc!$B$2:$F$1600,5,FALSE())="","",VLOOKUP($C624,hdc!$B$2:$F$1600,5,FALSE())),IF($A624="NAUTICS",IF(VLOOKUP($C624,nautics!$B$2:$F$1200,5,FALSE())="","",VLOOKUP($C624,nautics!$B$2:$F$1200,5,FALSE())),IF($A624="ST",IF(VLOOKUP($C624,st!$B$2:$F$400,5,FALSE())="","",VLOOKUP($C624,st!$B$2:$F$400,5,FALSE())),""))),"")</f>
        <v/>
      </c>
      <c r="H624" s="35" t="s">
        <v>88</v>
      </c>
      <c r="I624" s="35" t="s">
        <v>31</v>
      </c>
      <c r="J624" s="35" t="s">
        <v>6104</v>
      </c>
      <c r="K624" s="35">
        <f t="shared" si="2"/>
        <v>21</v>
      </c>
      <c r="L624" s="35" t="s">
        <v>429</v>
      </c>
      <c r="M624" s="35" t="s">
        <v>431</v>
      </c>
      <c r="N624" s="35" t="s">
        <v>433</v>
      </c>
      <c r="O624" s="35" t="s">
        <v>434</v>
      </c>
      <c r="P624" s="35" t="s">
        <v>6106</v>
      </c>
      <c r="Q624" s="35" t="s">
        <v>6107</v>
      </c>
      <c r="R624" s="35" t="s">
        <v>1071</v>
      </c>
      <c r="S624" s="35" t="s">
        <v>709</v>
      </c>
      <c r="T624" s="35" t="s">
        <v>710</v>
      </c>
      <c r="U624" s="35" t="s">
        <v>6071</v>
      </c>
      <c r="W624" s="35" t="s">
        <v>57</v>
      </c>
      <c r="X624" s="35" t="s">
        <v>59</v>
      </c>
      <c r="Y624" s="35" t="s">
        <v>437</v>
      </c>
      <c r="Z624" s="35" t="s">
        <v>3556</v>
      </c>
    </row>
    <row r="625" spans="1:26" ht="15" customHeight="1">
      <c r="A625" s="35" t="s">
        <v>1300</v>
      </c>
      <c r="B625" s="35" t="s">
        <v>6023</v>
      </c>
      <c r="C625" s="35" t="s">
        <v>6108</v>
      </c>
      <c r="D625" s="35">
        <f>IFERROR(IF($A625="HDC",IF(VLOOKUP($C625,hdc!$B$2:$F$1600,2,FALSE())="","",VLOOKUP($C625,hdc!$B$2:$F$1600,2,FALSE())),IF($A625="NAUTICS",IF(VLOOKUP($C625,nautics!$B$2:$F$1200,2,FALSE())="","",VLOOKUP($C625,nautics!$B$2:$F$1200,2,FALSE())),IF($A625="ST",IF(VLOOKUP($C625,st!$B$2:$F$400,2,FALSE())="","",VLOOKUP($C625,st!$B$2:$F$400,2,FALSE())),""))),"")</f>
        <v>1</v>
      </c>
      <c r="E625" s="35">
        <f>IFERROR(IF($A625="HDC",IF(VLOOKUP($C625,hdc!$B$2:$F$1600,3,FALSE())="","",VLOOKUP($C625,hdc!$B$2:$F$1600,3,FALSE())),IF($A625="NAUTICS",IF(VLOOKUP($C625,nautics!$B$2:$F$1200,3,FALSE())="","",VLOOKUP($C625,nautics!$B$2:$F$1200,3,FALSE())),IF($A625="ST",IF(VLOOKUP($C625,st!$B$2:$F$400,3,FALSE())="","",VLOOKUP($C625,st!$B$2:$F$400,3,FALSE())),""))),"")</f>
        <v>1</v>
      </c>
      <c r="F625" s="35">
        <f>IFERROR(IF($A625="HDC",IF(VLOOKUP($C625,hdc!$B$2:$F$1600,4,FALSE())="","",VLOOKUP($C625,hdc!$B$2:$F$1600,4,FALSE())),IF($A625="NAUTICS",IF(VLOOKUP($C625,nautics!$B$2:$F$1200,4,FALSE())="","",VLOOKUP($C625,nautics!$B$2:$F$1200,4,FALSE())),IF($A625="ST",IF(VLOOKUP($C625,st!$B$2:$F$400,4,FALSE())="","",VLOOKUP($C625,st!$B$2:$F$400,4,FALSE())),""))),"")</f>
        <v>1</v>
      </c>
      <c r="G625" s="35" t="str">
        <f>IFERROR(IF($A625="HDC",IF(VLOOKUP($C625,hdc!$B$2:$F$1600,5,FALSE())="","",VLOOKUP($C625,hdc!$B$2:$F$1600,5,FALSE())),IF($A625="NAUTICS",IF(VLOOKUP($C625,nautics!$B$2:$F$1200,5,FALSE())="","",VLOOKUP($C625,nautics!$B$2:$F$1200,5,FALSE())),IF($A625="ST",IF(VLOOKUP($C625,st!$B$2:$F$400,5,FALSE())="","",VLOOKUP($C625,st!$B$2:$F$400,5,FALSE())),""))),"")</f>
        <v/>
      </c>
      <c r="H625" s="35" t="s">
        <v>88</v>
      </c>
      <c r="I625" s="35" t="s">
        <v>31</v>
      </c>
      <c r="J625" s="35" t="s">
        <v>6111</v>
      </c>
      <c r="K625" s="35">
        <f t="shared" si="2"/>
        <v>22</v>
      </c>
      <c r="L625" s="35" t="s">
        <v>429</v>
      </c>
      <c r="M625" s="35" t="s">
        <v>431</v>
      </c>
      <c r="N625" s="35" t="s">
        <v>433</v>
      </c>
      <c r="O625" s="35" t="s">
        <v>434</v>
      </c>
      <c r="P625" s="35" t="s">
        <v>6113</v>
      </c>
      <c r="Q625" s="35" t="s">
        <v>6114</v>
      </c>
      <c r="R625" s="35" t="s">
        <v>1071</v>
      </c>
      <c r="S625" s="35" t="s">
        <v>709</v>
      </c>
      <c r="T625" s="35" t="s">
        <v>710</v>
      </c>
      <c r="U625" s="35" t="s">
        <v>6115</v>
      </c>
      <c r="W625" s="35" t="s">
        <v>57</v>
      </c>
      <c r="X625" s="35" t="s">
        <v>59</v>
      </c>
      <c r="Y625" s="35" t="s">
        <v>437</v>
      </c>
      <c r="Z625" s="35" t="s">
        <v>5872</v>
      </c>
    </row>
    <row r="626" spans="1:26" ht="15" customHeight="1">
      <c r="A626" s="35" t="s">
        <v>1300</v>
      </c>
      <c r="B626" s="35" t="s">
        <v>6023</v>
      </c>
      <c r="C626" s="35" t="s">
        <v>6119</v>
      </c>
      <c r="D626" s="35">
        <f>IFERROR(IF($A626="HDC",IF(VLOOKUP($C626,hdc!$B$2:$F$1600,2,FALSE())="","",VLOOKUP($C626,hdc!$B$2:$F$1600,2,FALSE())),IF($A626="NAUTICS",IF(VLOOKUP($C626,nautics!$B$2:$F$1200,2,FALSE())="","",VLOOKUP($C626,nautics!$B$2:$F$1200,2,FALSE())),IF($A626="ST",IF(VLOOKUP($C626,st!$B$2:$F$400,2,FALSE())="","",VLOOKUP($C626,st!$B$2:$F$400,2,FALSE())),""))),"")</f>
        <v>1</v>
      </c>
      <c r="E626" s="35">
        <f>IFERROR(IF($A626="HDC",IF(VLOOKUP($C626,hdc!$B$2:$F$1600,3,FALSE())="","",VLOOKUP($C626,hdc!$B$2:$F$1600,3,FALSE())),IF($A626="NAUTICS",IF(VLOOKUP($C626,nautics!$B$2:$F$1200,3,FALSE())="","",VLOOKUP($C626,nautics!$B$2:$F$1200,3,FALSE())),IF($A626="ST",IF(VLOOKUP($C626,st!$B$2:$F$400,3,FALSE())="","",VLOOKUP($C626,st!$B$2:$F$400,3,FALSE())),""))),"")</f>
        <v>1</v>
      </c>
      <c r="F626" s="35">
        <f>IFERROR(IF($A626="HDC",IF(VLOOKUP($C626,hdc!$B$2:$F$1600,4,FALSE())="","",VLOOKUP($C626,hdc!$B$2:$F$1600,4,FALSE())),IF($A626="NAUTICS",IF(VLOOKUP($C626,nautics!$B$2:$F$1200,4,FALSE())="","",VLOOKUP($C626,nautics!$B$2:$F$1200,4,FALSE())),IF($A626="ST",IF(VLOOKUP($C626,st!$B$2:$F$400,4,FALSE())="","",VLOOKUP($C626,st!$B$2:$F$400,4,FALSE())),""))),"")</f>
        <v>1</v>
      </c>
      <c r="G626" s="35" t="str">
        <f>IFERROR(IF($A626="HDC",IF(VLOOKUP($C626,hdc!$B$2:$F$1600,5,FALSE())="","",VLOOKUP($C626,hdc!$B$2:$F$1600,5,FALSE())),IF($A626="NAUTICS",IF(VLOOKUP($C626,nautics!$B$2:$F$1200,5,FALSE())="","",VLOOKUP($C626,nautics!$B$2:$F$1200,5,FALSE())),IF($A626="ST",IF(VLOOKUP($C626,st!$B$2:$F$400,5,FALSE())="","",VLOOKUP($C626,st!$B$2:$F$400,5,FALSE())),""))),"")</f>
        <v/>
      </c>
      <c r="H626" s="35" t="s">
        <v>88</v>
      </c>
      <c r="I626" s="35" t="s">
        <v>31</v>
      </c>
      <c r="J626" s="35" t="s">
        <v>6087</v>
      </c>
      <c r="K626" s="35">
        <f t="shared" si="2"/>
        <v>22</v>
      </c>
      <c r="L626" s="35" t="s">
        <v>429</v>
      </c>
      <c r="M626" s="35" t="s">
        <v>431</v>
      </c>
      <c r="N626" s="35" t="s">
        <v>433</v>
      </c>
      <c r="O626" s="35" t="s">
        <v>434</v>
      </c>
      <c r="P626" s="35" t="s">
        <v>6123</v>
      </c>
      <c r="Q626" s="35" t="s">
        <v>6124</v>
      </c>
      <c r="R626" s="35" t="s">
        <v>1071</v>
      </c>
      <c r="S626" s="35" t="s">
        <v>709</v>
      </c>
      <c r="T626" s="35" t="s">
        <v>710</v>
      </c>
      <c r="U626" s="35" t="s">
        <v>6092</v>
      </c>
      <c r="W626" s="35" t="s">
        <v>57</v>
      </c>
      <c r="X626" s="35" t="s">
        <v>59</v>
      </c>
      <c r="Y626" s="35" t="s">
        <v>437</v>
      </c>
      <c r="Z626" s="35" t="s">
        <v>1893</v>
      </c>
    </row>
    <row r="627" spans="1:26" ht="15" customHeight="1">
      <c r="A627" s="35" t="s">
        <v>1300</v>
      </c>
      <c r="B627" s="35" t="s">
        <v>6125</v>
      </c>
      <c r="C627" s="35" t="s">
        <v>6126</v>
      </c>
      <c r="D627" s="35">
        <f>IFERROR(IF($A627="HDC",IF(VLOOKUP($C627,hdc!$B$2:$F$1600,2,FALSE())="","",VLOOKUP($C627,hdc!$B$2:$F$1600,2,FALSE())),IF($A627="NAUTICS",IF(VLOOKUP($C627,nautics!$B$2:$F$1200,2,FALSE())="","",VLOOKUP($C627,nautics!$B$2:$F$1200,2,FALSE())),IF($A627="ST",IF(VLOOKUP($C627,st!$B$2:$F$400,2,FALSE())="","",VLOOKUP($C627,st!$B$2:$F$400,2,FALSE())),""))),"")</f>
        <v>1</v>
      </c>
      <c r="E627" s="35" t="str">
        <f>IFERROR(IF($A627="HDC",IF(VLOOKUP($C627,hdc!$B$2:$F$1600,3,FALSE())="","",VLOOKUP($C627,hdc!$B$2:$F$1600,3,FALSE())),IF($A627="NAUTICS",IF(VLOOKUP($C627,nautics!$B$2:$F$1200,3,FALSE())="","",VLOOKUP($C627,nautics!$B$2:$F$1200,3,FALSE())),IF($A627="ST",IF(VLOOKUP($C627,st!$B$2:$F$400,3,FALSE())="","",VLOOKUP($C627,st!$B$2:$F$400,3,FALSE())),""))),"")</f>
        <v/>
      </c>
      <c r="F627" s="35" t="str">
        <f>IFERROR(IF($A627="HDC",IF(VLOOKUP($C627,hdc!$B$2:$F$1600,4,FALSE())="","",VLOOKUP($C627,hdc!$B$2:$F$1600,4,FALSE())),IF($A627="NAUTICS",IF(VLOOKUP($C627,nautics!$B$2:$F$1200,4,FALSE())="","",VLOOKUP($C627,nautics!$B$2:$F$1200,4,FALSE())),IF($A627="ST",IF(VLOOKUP($C627,st!$B$2:$F$400,4,FALSE())="","",VLOOKUP($C627,st!$B$2:$F$400,4,FALSE())),""))),"")</f>
        <v/>
      </c>
      <c r="G627" s="35" t="str">
        <f>IFERROR(IF($A627="HDC",IF(VLOOKUP($C627,hdc!$B$2:$F$1600,5,FALSE())="","",VLOOKUP($C627,hdc!$B$2:$F$1600,5,FALSE())),IF($A627="NAUTICS",IF(VLOOKUP($C627,nautics!$B$2:$F$1200,5,FALSE())="","",VLOOKUP($C627,nautics!$B$2:$F$1200,5,FALSE())),IF($A627="ST",IF(VLOOKUP($C627,st!$B$2:$F$400,5,FALSE())="","",VLOOKUP($C627,st!$B$2:$F$400,5,FALSE())),""))),"")</f>
        <v/>
      </c>
      <c r="H627" s="35" t="s">
        <v>105</v>
      </c>
      <c r="I627" s="35" t="s">
        <v>31</v>
      </c>
      <c r="J627" s="35" t="s">
        <v>3959</v>
      </c>
      <c r="K627" s="35">
        <f t="shared" si="2"/>
        <v>27</v>
      </c>
      <c r="L627" s="35" t="s">
        <v>95</v>
      </c>
      <c r="M627" s="35" t="s">
        <v>96</v>
      </c>
      <c r="N627" s="35" t="s">
        <v>43</v>
      </c>
      <c r="O627" s="35" t="s">
        <v>45</v>
      </c>
      <c r="P627" s="35" t="s">
        <v>6130</v>
      </c>
      <c r="Q627" s="35" t="s">
        <v>6131</v>
      </c>
      <c r="R627" s="35" t="s">
        <v>4061</v>
      </c>
      <c r="S627" s="35" t="s">
        <v>1677</v>
      </c>
      <c r="T627" s="35" t="s">
        <v>1679</v>
      </c>
      <c r="U627" s="35" t="s">
        <v>6132</v>
      </c>
      <c r="W627" s="35" t="s">
        <v>57</v>
      </c>
      <c r="X627" s="35" t="s">
        <v>926</v>
      </c>
      <c r="Y627" s="35" t="s">
        <v>102</v>
      </c>
      <c r="Z627" s="35" t="s">
        <v>1685</v>
      </c>
    </row>
    <row r="628" spans="1:26" ht="15" customHeight="1">
      <c r="A628" s="35" t="s">
        <v>1300</v>
      </c>
      <c r="B628" s="35" t="s">
        <v>6125</v>
      </c>
      <c r="C628" s="35" t="s">
        <v>6135</v>
      </c>
      <c r="D628" s="35">
        <f>IFERROR(IF($A628="HDC",IF(VLOOKUP($C628,hdc!$B$2:$F$1600,2,FALSE())="","",VLOOKUP($C628,hdc!$B$2:$F$1600,2,FALSE())),IF($A628="NAUTICS",IF(VLOOKUP($C628,nautics!$B$2:$F$1200,2,FALSE())="","",VLOOKUP($C628,nautics!$B$2:$F$1200,2,FALSE())),IF($A628="ST",IF(VLOOKUP($C628,st!$B$2:$F$400,2,FALSE())="","",VLOOKUP($C628,st!$B$2:$F$400,2,FALSE())),""))),"")</f>
        <v>1</v>
      </c>
      <c r="E628" s="35" t="str">
        <f>IFERROR(IF($A628="HDC",IF(VLOOKUP($C628,hdc!$B$2:$F$1600,3,FALSE())="","",VLOOKUP($C628,hdc!$B$2:$F$1600,3,FALSE())),IF($A628="NAUTICS",IF(VLOOKUP($C628,nautics!$B$2:$F$1200,3,FALSE())="","",VLOOKUP($C628,nautics!$B$2:$F$1200,3,FALSE())),IF($A628="ST",IF(VLOOKUP($C628,st!$B$2:$F$400,3,FALSE())="","",VLOOKUP($C628,st!$B$2:$F$400,3,FALSE())),""))),"")</f>
        <v/>
      </c>
      <c r="F628" s="35" t="str">
        <f>IFERROR(IF($A628="HDC",IF(VLOOKUP($C628,hdc!$B$2:$F$1600,4,FALSE())="","",VLOOKUP($C628,hdc!$B$2:$F$1600,4,FALSE())),IF($A628="NAUTICS",IF(VLOOKUP($C628,nautics!$B$2:$F$1200,4,FALSE())="","",VLOOKUP($C628,nautics!$B$2:$F$1200,4,FALSE())),IF($A628="ST",IF(VLOOKUP($C628,st!$B$2:$F$400,4,FALSE())="","",VLOOKUP($C628,st!$B$2:$F$400,4,FALSE())),""))),"")</f>
        <v/>
      </c>
      <c r="G628" s="35" t="str">
        <f>IFERROR(IF($A628="HDC",IF(VLOOKUP($C628,hdc!$B$2:$F$1600,5,FALSE())="","",VLOOKUP($C628,hdc!$B$2:$F$1600,5,FALSE())),IF($A628="NAUTICS",IF(VLOOKUP($C628,nautics!$B$2:$F$1200,5,FALSE())="","",VLOOKUP($C628,nautics!$B$2:$F$1200,5,FALSE())),IF($A628="ST",IF(VLOOKUP($C628,st!$B$2:$F$400,5,FALSE())="","",VLOOKUP($C628,st!$B$2:$F$400,5,FALSE())),""))),"")</f>
        <v/>
      </c>
      <c r="H628" s="35" t="s">
        <v>105</v>
      </c>
      <c r="I628" s="35" t="s">
        <v>31</v>
      </c>
      <c r="J628" s="35" t="s">
        <v>3959</v>
      </c>
      <c r="K628" s="35">
        <f t="shared" si="2"/>
        <v>27</v>
      </c>
      <c r="L628" s="35" t="s">
        <v>95</v>
      </c>
      <c r="M628" s="35" t="s">
        <v>96</v>
      </c>
      <c r="N628" s="35" t="s">
        <v>43</v>
      </c>
      <c r="O628" s="35" t="s">
        <v>45</v>
      </c>
      <c r="P628" s="35" t="s">
        <v>6137</v>
      </c>
      <c r="Q628" s="35" t="s">
        <v>6138</v>
      </c>
      <c r="R628" s="35" t="s">
        <v>4061</v>
      </c>
      <c r="S628" s="35" t="s">
        <v>1677</v>
      </c>
      <c r="T628" s="35" t="s">
        <v>1679</v>
      </c>
      <c r="U628" s="35" t="s">
        <v>6132</v>
      </c>
      <c r="W628" s="35" t="s">
        <v>57</v>
      </c>
      <c r="X628" s="35" t="s">
        <v>926</v>
      </c>
      <c r="Y628" s="35" t="s">
        <v>102</v>
      </c>
      <c r="Z628" s="35" t="s">
        <v>1685</v>
      </c>
    </row>
    <row r="629" spans="1:26" ht="15" customHeight="1">
      <c r="A629" s="35" t="s">
        <v>1300</v>
      </c>
      <c r="B629" s="35" t="s">
        <v>6125</v>
      </c>
      <c r="C629" s="35" t="s">
        <v>6141</v>
      </c>
      <c r="D629" s="35">
        <f>IFERROR(IF($A629="HDC",IF(VLOOKUP($C629,hdc!$B$2:$F$1600,2,FALSE())="","",VLOOKUP($C629,hdc!$B$2:$F$1600,2,FALSE())),IF($A629="NAUTICS",IF(VLOOKUP($C629,nautics!$B$2:$F$1200,2,FALSE())="","",VLOOKUP($C629,nautics!$B$2:$F$1200,2,FALSE())),IF($A629="ST",IF(VLOOKUP($C629,st!$B$2:$F$400,2,FALSE())="","",VLOOKUP($C629,st!$B$2:$F$400,2,FALSE())),""))),"")</f>
        <v>1</v>
      </c>
      <c r="E629" s="35" t="str">
        <f>IFERROR(IF($A629="HDC",IF(VLOOKUP($C629,hdc!$B$2:$F$1600,3,FALSE())="","",VLOOKUP($C629,hdc!$B$2:$F$1600,3,FALSE())),IF($A629="NAUTICS",IF(VLOOKUP($C629,nautics!$B$2:$F$1200,3,FALSE())="","",VLOOKUP($C629,nautics!$B$2:$F$1200,3,FALSE())),IF($A629="ST",IF(VLOOKUP($C629,st!$B$2:$F$400,3,FALSE())="","",VLOOKUP($C629,st!$B$2:$F$400,3,FALSE())),""))),"")</f>
        <v/>
      </c>
      <c r="F629" s="35" t="str">
        <f>IFERROR(IF($A629="HDC",IF(VLOOKUP($C629,hdc!$B$2:$F$1600,4,FALSE())="","",VLOOKUP($C629,hdc!$B$2:$F$1600,4,FALSE())),IF($A629="NAUTICS",IF(VLOOKUP($C629,nautics!$B$2:$F$1200,4,FALSE())="","",VLOOKUP($C629,nautics!$B$2:$F$1200,4,FALSE())),IF($A629="ST",IF(VLOOKUP($C629,st!$B$2:$F$400,4,FALSE())="","",VLOOKUP($C629,st!$B$2:$F$400,4,FALSE())),""))),"")</f>
        <v/>
      </c>
      <c r="G629" s="35" t="str">
        <f>IFERROR(IF($A629="HDC",IF(VLOOKUP($C629,hdc!$B$2:$F$1600,5,FALSE())="","",VLOOKUP($C629,hdc!$B$2:$F$1600,5,FALSE())),IF($A629="NAUTICS",IF(VLOOKUP($C629,nautics!$B$2:$F$1200,5,FALSE())="","",VLOOKUP($C629,nautics!$B$2:$F$1200,5,FALSE())),IF($A629="ST",IF(VLOOKUP($C629,st!$B$2:$F$400,5,FALSE())="","",VLOOKUP($C629,st!$B$2:$F$400,5,FALSE())),""))),"")</f>
        <v/>
      </c>
      <c r="H629" s="35" t="s">
        <v>105</v>
      </c>
      <c r="I629" s="35" t="s">
        <v>31</v>
      </c>
      <c r="J629" s="35" t="s">
        <v>3959</v>
      </c>
      <c r="K629" s="35">
        <f t="shared" si="2"/>
        <v>27</v>
      </c>
      <c r="L629" s="35" t="s">
        <v>95</v>
      </c>
      <c r="M629" s="35" t="s">
        <v>96</v>
      </c>
      <c r="N629" s="35" t="s">
        <v>43</v>
      </c>
      <c r="O629" s="35" t="s">
        <v>45</v>
      </c>
      <c r="P629" s="35" t="s">
        <v>6143</v>
      </c>
      <c r="Q629" s="35" t="s">
        <v>6144</v>
      </c>
      <c r="R629" s="35" t="s">
        <v>4061</v>
      </c>
      <c r="S629" s="35" t="s">
        <v>1677</v>
      </c>
      <c r="T629" s="35" t="s">
        <v>1679</v>
      </c>
      <c r="U629" s="35" t="s">
        <v>6132</v>
      </c>
      <c r="W629" s="35" t="s">
        <v>57</v>
      </c>
      <c r="X629" s="35" t="s">
        <v>926</v>
      </c>
      <c r="Y629" s="35" t="s">
        <v>102</v>
      </c>
      <c r="Z629" s="35" t="s">
        <v>1685</v>
      </c>
    </row>
    <row r="630" spans="1:26" ht="15" customHeight="1">
      <c r="A630" s="35" t="s">
        <v>1300</v>
      </c>
      <c r="B630" s="35" t="s">
        <v>6125</v>
      </c>
      <c r="C630" s="35" t="s">
        <v>6145</v>
      </c>
      <c r="D630" s="35">
        <f>IFERROR(IF($A630="HDC",IF(VLOOKUP($C630,hdc!$B$2:$F$1600,2,FALSE())="","",VLOOKUP($C630,hdc!$B$2:$F$1600,2,FALSE())),IF($A630="NAUTICS",IF(VLOOKUP($C630,nautics!$B$2:$F$1200,2,FALSE())="","",VLOOKUP($C630,nautics!$B$2:$F$1200,2,FALSE())),IF($A630="ST",IF(VLOOKUP($C630,st!$B$2:$F$400,2,FALSE())="","",VLOOKUP($C630,st!$B$2:$F$400,2,FALSE())),""))),"")</f>
        <v>1</v>
      </c>
      <c r="E630" s="35">
        <f>IFERROR(IF($A630="HDC",IF(VLOOKUP($C630,hdc!$B$2:$F$1600,3,FALSE())="","",VLOOKUP($C630,hdc!$B$2:$F$1600,3,FALSE())),IF($A630="NAUTICS",IF(VLOOKUP($C630,nautics!$B$2:$F$1200,3,FALSE())="","",VLOOKUP($C630,nautics!$B$2:$F$1200,3,FALSE())),IF($A630="ST",IF(VLOOKUP($C630,st!$B$2:$F$400,3,FALSE())="","",VLOOKUP($C630,st!$B$2:$F$400,3,FALSE())),""))),"")</f>
        <v>1</v>
      </c>
      <c r="F630" s="35">
        <f>IFERROR(IF($A630="HDC",IF(VLOOKUP($C630,hdc!$B$2:$F$1600,4,FALSE())="","",VLOOKUP($C630,hdc!$B$2:$F$1600,4,FALSE())),IF($A630="NAUTICS",IF(VLOOKUP($C630,nautics!$B$2:$F$1200,4,FALSE())="","",VLOOKUP($C630,nautics!$B$2:$F$1200,4,FALSE())),IF($A630="ST",IF(VLOOKUP($C630,st!$B$2:$F$400,4,FALSE())="","",VLOOKUP($C630,st!$B$2:$F$400,4,FALSE())),""))),"")</f>
        <v>1</v>
      </c>
      <c r="G630" s="35" t="str">
        <f>IFERROR(IF($A630="HDC",IF(VLOOKUP($C630,hdc!$B$2:$F$1600,5,FALSE())="","",VLOOKUP($C630,hdc!$B$2:$F$1600,5,FALSE())),IF($A630="NAUTICS",IF(VLOOKUP($C630,nautics!$B$2:$F$1200,5,FALSE())="","",VLOOKUP($C630,nautics!$B$2:$F$1200,5,FALSE())),IF($A630="ST",IF(VLOOKUP($C630,st!$B$2:$F$400,5,FALSE())="","",VLOOKUP($C630,st!$B$2:$F$400,5,FALSE())),""))),"")</f>
        <v/>
      </c>
      <c r="H630" s="35" t="s">
        <v>88</v>
      </c>
      <c r="I630" s="35" t="s">
        <v>31</v>
      </c>
      <c r="J630" s="35" t="s">
        <v>3959</v>
      </c>
      <c r="K630" s="35">
        <f t="shared" si="2"/>
        <v>27</v>
      </c>
      <c r="L630" s="35" t="s">
        <v>95</v>
      </c>
      <c r="M630" s="35" t="s">
        <v>96</v>
      </c>
      <c r="N630" s="35" t="s">
        <v>43</v>
      </c>
      <c r="O630" s="35" t="s">
        <v>45</v>
      </c>
      <c r="P630" s="35" t="s">
        <v>6149</v>
      </c>
      <c r="Q630" s="35" t="s">
        <v>6150</v>
      </c>
      <c r="R630" s="35" t="s">
        <v>4061</v>
      </c>
      <c r="S630" s="35" t="s">
        <v>1677</v>
      </c>
      <c r="T630" s="35" t="s">
        <v>1679</v>
      </c>
      <c r="U630" s="35" t="s">
        <v>6132</v>
      </c>
      <c r="W630" s="35" t="s">
        <v>57</v>
      </c>
      <c r="X630" s="35" t="s">
        <v>94</v>
      </c>
      <c r="Y630" s="35" t="s">
        <v>102</v>
      </c>
      <c r="Z630" s="35" t="s">
        <v>1685</v>
      </c>
    </row>
    <row r="631" spans="1:26" ht="15" customHeight="1">
      <c r="A631" s="35" t="s">
        <v>1300</v>
      </c>
      <c r="B631" s="35" t="s">
        <v>6125</v>
      </c>
      <c r="C631" s="35" t="s">
        <v>6151</v>
      </c>
      <c r="D631" s="35">
        <f>IFERROR(IF($A631="HDC",IF(VLOOKUP($C631,hdc!$B$2:$F$1600,2,FALSE())="","",VLOOKUP($C631,hdc!$B$2:$F$1600,2,FALSE())),IF($A631="NAUTICS",IF(VLOOKUP($C631,nautics!$B$2:$F$1200,2,FALSE())="","",VLOOKUP($C631,nautics!$B$2:$F$1200,2,FALSE())),IF($A631="ST",IF(VLOOKUP($C631,st!$B$2:$F$400,2,FALSE())="","",VLOOKUP($C631,st!$B$2:$F$400,2,FALSE())),""))),"")</f>
        <v>1</v>
      </c>
      <c r="E631" s="35" t="str">
        <f>IFERROR(IF($A631="HDC",IF(VLOOKUP($C631,hdc!$B$2:$F$1600,3,FALSE())="","",VLOOKUP($C631,hdc!$B$2:$F$1600,3,FALSE())),IF($A631="NAUTICS",IF(VLOOKUP($C631,nautics!$B$2:$F$1200,3,FALSE())="","",VLOOKUP($C631,nautics!$B$2:$F$1200,3,FALSE())),IF($A631="ST",IF(VLOOKUP($C631,st!$B$2:$F$400,3,FALSE())="","",VLOOKUP($C631,st!$B$2:$F$400,3,FALSE())),""))),"")</f>
        <v/>
      </c>
      <c r="F631" s="35" t="str">
        <f>IFERROR(IF($A631="HDC",IF(VLOOKUP($C631,hdc!$B$2:$F$1600,4,FALSE())="","",VLOOKUP($C631,hdc!$B$2:$F$1600,4,FALSE())),IF($A631="NAUTICS",IF(VLOOKUP($C631,nautics!$B$2:$F$1200,4,FALSE())="","",VLOOKUP($C631,nautics!$B$2:$F$1200,4,FALSE())),IF($A631="ST",IF(VLOOKUP($C631,st!$B$2:$F$400,4,FALSE())="","",VLOOKUP($C631,st!$B$2:$F$400,4,FALSE())),""))),"")</f>
        <v/>
      </c>
      <c r="G631" s="35" t="str">
        <f>IFERROR(IF($A631="HDC",IF(VLOOKUP($C631,hdc!$B$2:$F$1600,5,FALSE())="","",VLOOKUP($C631,hdc!$B$2:$F$1600,5,FALSE())),IF($A631="NAUTICS",IF(VLOOKUP($C631,nautics!$B$2:$F$1200,5,FALSE())="","",VLOOKUP($C631,nautics!$B$2:$F$1200,5,FALSE())),IF($A631="ST",IF(VLOOKUP($C631,st!$B$2:$F$400,5,FALSE())="","",VLOOKUP($C631,st!$B$2:$F$400,5,FALSE())),""))),"")</f>
        <v/>
      </c>
      <c r="H631" s="35" t="s">
        <v>958</v>
      </c>
      <c r="I631" s="35" t="s">
        <v>31</v>
      </c>
      <c r="J631" s="35" t="s">
        <v>6152</v>
      </c>
      <c r="K631" s="35">
        <f t="shared" si="2"/>
        <v>27</v>
      </c>
      <c r="L631" s="35" t="s">
        <v>349</v>
      </c>
      <c r="M631" s="35" t="s">
        <v>350</v>
      </c>
      <c r="N631" s="35" t="s">
        <v>43</v>
      </c>
      <c r="O631" s="35" t="s">
        <v>45</v>
      </c>
      <c r="P631" s="35" t="s">
        <v>6154</v>
      </c>
      <c r="Q631" s="35" t="s">
        <v>6155</v>
      </c>
      <c r="R631" s="35" t="s">
        <v>978</v>
      </c>
      <c r="S631" s="35" t="s">
        <v>1677</v>
      </c>
      <c r="T631" s="35" t="s">
        <v>1679</v>
      </c>
      <c r="U631" s="35" t="s">
        <v>6156</v>
      </c>
      <c r="W631" s="35" t="s">
        <v>57</v>
      </c>
      <c r="X631" s="35" t="s">
        <v>59</v>
      </c>
      <c r="Y631" s="35" t="s">
        <v>354</v>
      </c>
      <c r="Z631" s="35" t="s">
        <v>6157</v>
      </c>
    </row>
    <row r="632" spans="1:26" ht="15" customHeight="1">
      <c r="A632" s="35" t="s">
        <v>1300</v>
      </c>
      <c r="B632" s="35" t="s">
        <v>6125</v>
      </c>
      <c r="C632" s="35" t="s">
        <v>6158</v>
      </c>
      <c r="D632" s="35">
        <f>IFERROR(IF($A632="HDC",IF(VLOOKUP($C632,hdc!$B$2:$F$1600,2,FALSE())="","",VLOOKUP($C632,hdc!$B$2:$F$1600,2,FALSE())),IF($A632="NAUTICS",IF(VLOOKUP($C632,nautics!$B$2:$F$1200,2,FALSE())="","",VLOOKUP($C632,nautics!$B$2:$F$1200,2,FALSE())),IF($A632="ST",IF(VLOOKUP($C632,st!$B$2:$F$400,2,FALSE())="","",VLOOKUP($C632,st!$B$2:$F$400,2,FALSE())),""))),"")</f>
        <v>1</v>
      </c>
      <c r="E632" s="35" t="str">
        <f>IFERROR(IF($A632="HDC",IF(VLOOKUP($C632,hdc!$B$2:$F$1600,3,FALSE())="","",VLOOKUP($C632,hdc!$B$2:$F$1600,3,FALSE())),IF($A632="NAUTICS",IF(VLOOKUP($C632,nautics!$B$2:$F$1200,3,FALSE())="","",VLOOKUP($C632,nautics!$B$2:$F$1200,3,FALSE())),IF($A632="ST",IF(VLOOKUP($C632,st!$B$2:$F$400,3,FALSE())="","",VLOOKUP($C632,st!$B$2:$F$400,3,FALSE())),""))),"")</f>
        <v/>
      </c>
      <c r="F632" s="35" t="str">
        <f>IFERROR(IF($A632="HDC",IF(VLOOKUP($C632,hdc!$B$2:$F$1600,4,FALSE())="","",VLOOKUP($C632,hdc!$B$2:$F$1600,4,FALSE())),IF($A632="NAUTICS",IF(VLOOKUP($C632,nautics!$B$2:$F$1200,4,FALSE())="","",VLOOKUP($C632,nautics!$B$2:$F$1200,4,FALSE())),IF($A632="ST",IF(VLOOKUP($C632,st!$B$2:$F$400,4,FALSE())="","",VLOOKUP($C632,st!$B$2:$F$400,4,FALSE())),""))),"")</f>
        <v/>
      </c>
      <c r="G632" s="35" t="str">
        <f>IFERROR(IF($A632="HDC",IF(VLOOKUP($C632,hdc!$B$2:$F$1600,5,FALSE())="","",VLOOKUP($C632,hdc!$B$2:$F$1600,5,FALSE())),IF($A632="NAUTICS",IF(VLOOKUP($C632,nautics!$B$2:$F$1200,5,FALSE())="","",VLOOKUP($C632,nautics!$B$2:$F$1200,5,FALSE())),IF($A632="ST",IF(VLOOKUP($C632,st!$B$2:$F$400,5,FALSE())="","",VLOOKUP($C632,st!$B$2:$F$400,5,FALSE())),""))),"")</f>
        <v/>
      </c>
      <c r="H632" s="35" t="s">
        <v>88</v>
      </c>
      <c r="I632" s="35" t="s">
        <v>31</v>
      </c>
      <c r="J632" s="35" t="s">
        <v>6159</v>
      </c>
      <c r="K632" s="35">
        <f t="shared" si="2"/>
        <v>26</v>
      </c>
      <c r="L632" s="35" t="s">
        <v>95</v>
      </c>
      <c r="M632" s="35" t="s">
        <v>96</v>
      </c>
      <c r="N632" s="35" t="s">
        <v>43</v>
      </c>
      <c r="O632" s="35" t="s">
        <v>45</v>
      </c>
      <c r="P632" s="35" t="s">
        <v>6160</v>
      </c>
      <c r="Q632" s="35" t="s">
        <v>6161</v>
      </c>
      <c r="R632" s="35" t="s">
        <v>978</v>
      </c>
      <c r="S632" s="35" t="s">
        <v>1677</v>
      </c>
      <c r="T632" s="35" t="s">
        <v>1679</v>
      </c>
      <c r="U632" s="35" t="s">
        <v>6164</v>
      </c>
      <c r="W632" s="35" t="s">
        <v>57</v>
      </c>
      <c r="X632" s="35" t="s">
        <v>59</v>
      </c>
      <c r="Y632" s="35" t="s">
        <v>102</v>
      </c>
      <c r="Z632" s="35" t="s">
        <v>6157</v>
      </c>
    </row>
    <row r="633" spans="1:26" ht="15" customHeight="1">
      <c r="A633" s="35" t="s">
        <v>1300</v>
      </c>
      <c r="B633" s="35" t="s">
        <v>4648</v>
      </c>
      <c r="C633" s="35" t="s">
        <v>6166</v>
      </c>
      <c r="D633" s="35">
        <f>IFERROR(IF($A633="HDC",IF(VLOOKUP($C633,hdc!$B$2:$F$1600,2,FALSE())="","",VLOOKUP($C633,hdc!$B$2:$F$1600,2,FALSE())),IF($A633="NAUTICS",IF(VLOOKUP($C633,nautics!$B$2:$F$1200,2,FALSE())="","",VLOOKUP($C633,nautics!$B$2:$F$1200,2,FALSE())),IF($A633="ST",IF(VLOOKUP($C633,st!$B$2:$F$400,2,FALSE())="","",VLOOKUP($C633,st!$B$2:$F$400,2,FALSE())),""))),"")</f>
        <v>1</v>
      </c>
      <c r="E633" s="35" t="str">
        <f>IFERROR(IF($A633="HDC",IF(VLOOKUP($C633,hdc!$B$2:$F$1600,3,FALSE())="","",VLOOKUP($C633,hdc!$B$2:$F$1600,3,FALSE())),IF($A633="NAUTICS",IF(VLOOKUP($C633,nautics!$B$2:$F$1200,3,FALSE())="","",VLOOKUP($C633,nautics!$B$2:$F$1200,3,FALSE())),IF($A633="ST",IF(VLOOKUP($C633,st!$B$2:$F$400,3,FALSE())="","",VLOOKUP($C633,st!$B$2:$F$400,3,FALSE())),""))),"")</f>
        <v/>
      </c>
      <c r="F633" s="35" t="str">
        <f>IFERROR(IF($A633="HDC",IF(VLOOKUP($C633,hdc!$B$2:$F$1600,4,FALSE())="","",VLOOKUP($C633,hdc!$B$2:$F$1600,4,FALSE())),IF($A633="NAUTICS",IF(VLOOKUP($C633,nautics!$B$2:$F$1200,4,FALSE())="","",VLOOKUP($C633,nautics!$B$2:$F$1200,4,FALSE())),IF($A633="ST",IF(VLOOKUP($C633,st!$B$2:$F$400,4,FALSE())="","",VLOOKUP($C633,st!$B$2:$F$400,4,FALSE())),""))),"")</f>
        <v/>
      </c>
      <c r="G633" s="35" t="str">
        <f>IFERROR(IF($A633="HDC",IF(VLOOKUP($C633,hdc!$B$2:$F$1600,5,FALSE())="","",VLOOKUP($C633,hdc!$B$2:$F$1600,5,FALSE())),IF($A633="NAUTICS",IF(VLOOKUP($C633,nautics!$B$2:$F$1200,5,FALSE())="","",VLOOKUP($C633,nautics!$B$2:$F$1200,5,FALSE())),IF($A633="ST",IF(VLOOKUP($C633,st!$B$2:$F$400,5,FALSE())="","",VLOOKUP($C633,st!$B$2:$F$400,5,FALSE())),""))),"")</f>
        <v/>
      </c>
      <c r="H633" s="35" t="s">
        <v>88</v>
      </c>
      <c r="I633" s="35" t="s">
        <v>31</v>
      </c>
      <c r="J633" s="35" t="s">
        <v>6167</v>
      </c>
      <c r="K633" s="35">
        <f t="shared" si="2"/>
        <v>11</v>
      </c>
      <c r="L633" s="35" t="s">
        <v>349</v>
      </c>
      <c r="M633" s="35" t="s">
        <v>350</v>
      </c>
      <c r="N633" s="35" t="s">
        <v>43</v>
      </c>
      <c r="O633" s="35" t="s">
        <v>45</v>
      </c>
      <c r="P633" s="35" t="s">
        <v>4651</v>
      </c>
      <c r="Q633" s="35" t="s">
        <v>4652</v>
      </c>
      <c r="R633" s="35" t="s">
        <v>1071</v>
      </c>
      <c r="S633" s="35" t="s">
        <v>53</v>
      </c>
      <c r="T633" s="35" t="s">
        <v>55</v>
      </c>
      <c r="U633" s="35" t="s">
        <v>6170</v>
      </c>
      <c r="W633" s="35" t="s">
        <v>57</v>
      </c>
      <c r="X633" s="35" t="s">
        <v>59</v>
      </c>
      <c r="Y633" s="35" t="s">
        <v>354</v>
      </c>
      <c r="Z633" s="35" t="s">
        <v>4654</v>
      </c>
    </row>
    <row r="634" spans="1:26" ht="15" customHeight="1">
      <c r="A634" s="35" t="s">
        <v>1300</v>
      </c>
      <c r="B634" s="35" t="s">
        <v>4648</v>
      </c>
      <c r="C634" s="35" t="s">
        <v>6172</v>
      </c>
      <c r="D634" s="35">
        <f>IFERROR(IF($A634="HDC",IF(VLOOKUP($C634,hdc!$B$2:$F$1600,2,FALSE())="","",VLOOKUP($C634,hdc!$B$2:$F$1600,2,FALSE())),IF($A634="NAUTICS",IF(VLOOKUP($C634,nautics!$B$2:$F$1200,2,FALSE())="","",VLOOKUP($C634,nautics!$B$2:$F$1200,2,FALSE())),IF($A634="ST",IF(VLOOKUP($C634,st!$B$2:$F$400,2,FALSE())="","",VLOOKUP($C634,st!$B$2:$F$400,2,FALSE())),""))),"")</f>
        <v>1</v>
      </c>
      <c r="E634" s="35">
        <f>IFERROR(IF($A634="HDC",IF(VLOOKUP($C634,hdc!$B$2:$F$1600,3,FALSE())="","",VLOOKUP($C634,hdc!$B$2:$F$1600,3,FALSE())),IF($A634="NAUTICS",IF(VLOOKUP($C634,nautics!$B$2:$F$1200,3,FALSE())="","",VLOOKUP($C634,nautics!$B$2:$F$1200,3,FALSE())),IF($A634="ST",IF(VLOOKUP($C634,st!$B$2:$F$400,3,FALSE())="","",VLOOKUP($C634,st!$B$2:$F$400,3,FALSE())),""))),"")</f>
        <v>1</v>
      </c>
      <c r="F634" s="35">
        <f>IFERROR(IF($A634="HDC",IF(VLOOKUP($C634,hdc!$B$2:$F$1600,4,FALSE())="","",VLOOKUP($C634,hdc!$B$2:$F$1600,4,FALSE())),IF($A634="NAUTICS",IF(VLOOKUP($C634,nautics!$B$2:$F$1200,4,FALSE())="","",VLOOKUP($C634,nautics!$B$2:$F$1200,4,FALSE())),IF($A634="ST",IF(VLOOKUP($C634,st!$B$2:$F$400,4,FALSE())="","",VLOOKUP($C634,st!$B$2:$F$400,4,FALSE())),""))),"")</f>
        <v>1</v>
      </c>
      <c r="G634" s="35" t="str">
        <f>IFERROR(IF($A634="HDC",IF(VLOOKUP($C634,hdc!$B$2:$F$1600,5,FALSE())="","",VLOOKUP($C634,hdc!$B$2:$F$1600,5,FALSE())),IF($A634="NAUTICS",IF(VLOOKUP($C634,nautics!$B$2:$F$1200,5,FALSE())="","",VLOOKUP($C634,nautics!$B$2:$F$1200,5,FALSE())),IF($A634="ST",IF(VLOOKUP($C634,st!$B$2:$F$400,5,FALSE())="","",VLOOKUP($C634,st!$B$2:$F$400,5,FALSE())),""))),"")</f>
        <v/>
      </c>
      <c r="H634" s="35" t="s">
        <v>105</v>
      </c>
      <c r="I634" s="35" t="s">
        <v>31</v>
      </c>
      <c r="J634" s="35" t="s">
        <v>6173</v>
      </c>
      <c r="K634" s="35">
        <f t="shared" si="2"/>
        <v>27</v>
      </c>
      <c r="L634" s="35" t="s">
        <v>95</v>
      </c>
      <c r="M634" s="35" t="s">
        <v>96</v>
      </c>
      <c r="N634" s="35" t="s">
        <v>43</v>
      </c>
      <c r="O634" s="35" t="s">
        <v>45</v>
      </c>
      <c r="P634" s="35" t="s">
        <v>6176</v>
      </c>
      <c r="Q634" s="35" t="s">
        <v>6177</v>
      </c>
      <c r="R634" s="35" t="s">
        <v>1336</v>
      </c>
      <c r="S634" s="35" t="s">
        <v>53</v>
      </c>
      <c r="T634" s="35" t="s">
        <v>55</v>
      </c>
      <c r="U634" s="35" t="s">
        <v>6178</v>
      </c>
      <c r="W634" s="35" t="s">
        <v>57</v>
      </c>
      <c r="X634" s="35" t="s">
        <v>59</v>
      </c>
      <c r="Y634" s="35" t="s">
        <v>102</v>
      </c>
      <c r="Z634" s="35" t="s">
        <v>99</v>
      </c>
    </row>
    <row r="635" spans="1:26" ht="15" customHeight="1">
      <c r="A635" s="35" t="s">
        <v>1300</v>
      </c>
      <c r="B635" s="35" t="s">
        <v>4648</v>
      </c>
      <c r="C635" s="35" t="s">
        <v>6180</v>
      </c>
      <c r="D635" s="35">
        <f>IFERROR(IF($A635="HDC",IF(VLOOKUP($C635,hdc!$B$2:$F$1600,2,FALSE())="","",VLOOKUP($C635,hdc!$B$2:$F$1600,2,FALSE())),IF($A635="NAUTICS",IF(VLOOKUP($C635,nautics!$B$2:$F$1200,2,FALSE())="","",VLOOKUP($C635,nautics!$B$2:$F$1200,2,FALSE())),IF($A635="ST",IF(VLOOKUP($C635,st!$B$2:$F$400,2,FALSE())="","",VLOOKUP($C635,st!$B$2:$F$400,2,FALSE())),""))),"")</f>
        <v>1</v>
      </c>
      <c r="E635" s="35">
        <f>IFERROR(IF($A635="HDC",IF(VLOOKUP($C635,hdc!$B$2:$F$1600,3,FALSE())="","",VLOOKUP($C635,hdc!$B$2:$F$1600,3,FALSE())),IF($A635="NAUTICS",IF(VLOOKUP($C635,nautics!$B$2:$F$1200,3,FALSE())="","",VLOOKUP($C635,nautics!$B$2:$F$1200,3,FALSE())),IF($A635="ST",IF(VLOOKUP($C635,st!$B$2:$F$400,3,FALSE())="","",VLOOKUP($C635,st!$B$2:$F$400,3,FALSE())),""))),"")</f>
        <v>1</v>
      </c>
      <c r="F635" s="35">
        <f>IFERROR(IF($A635="HDC",IF(VLOOKUP($C635,hdc!$B$2:$F$1600,4,FALSE())="","",VLOOKUP($C635,hdc!$B$2:$F$1600,4,FALSE())),IF($A635="NAUTICS",IF(VLOOKUP($C635,nautics!$B$2:$F$1200,4,FALSE())="","",VLOOKUP($C635,nautics!$B$2:$F$1200,4,FALSE())),IF($A635="ST",IF(VLOOKUP($C635,st!$B$2:$F$400,4,FALSE())="","",VLOOKUP($C635,st!$B$2:$F$400,4,FALSE())),""))),"")</f>
        <v>1</v>
      </c>
      <c r="G635" s="35" t="str">
        <f>IFERROR(IF($A635="HDC",IF(VLOOKUP($C635,hdc!$B$2:$F$1600,5,FALSE())="","",VLOOKUP($C635,hdc!$B$2:$F$1600,5,FALSE())),IF($A635="NAUTICS",IF(VLOOKUP($C635,nautics!$B$2:$F$1200,5,FALSE())="","",VLOOKUP($C635,nautics!$B$2:$F$1200,5,FALSE())),IF($A635="ST",IF(VLOOKUP($C635,st!$B$2:$F$400,5,FALSE())="","",VLOOKUP($C635,st!$B$2:$F$400,5,FALSE())),""))),"")</f>
        <v/>
      </c>
      <c r="H635" s="35" t="s">
        <v>105</v>
      </c>
      <c r="I635" s="35" t="s">
        <v>31</v>
      </c>
      <c r="J635" s="35" t="s">
        <v>576</v>
      </c>
      <c r="K635" s="35">
        <f t="shared" si="2"/>
        <v>23</v>
      </c>
      <c r="L635" s="35" t="s">
        <v>95</v>
      </c>
      <c r="M635" s="35" t="s">
        <v>96</v>
      </c>
      <c r="N635" s="35" t="s">
        <v>43</v>
      </c>
      <c r="O635" s="35" t="s">
        <v>45</v>
      </c>
      <c r="P635" s="35" t="s">
        <v>6185</v>
      </c>
      <c r="Q635" s="35" t="s">
        <v>6186</v>
      </c>
      <c r="R635" s="35" t="s">
        <v>2828</v>
      </c>
      <c r="S635" s="35" t="s">
        <v>53</v>
      </c>
      <c r="T635" s="35" t="s">
        <v>55</v>
      </c>
      <c r="U635" s="35" t="s">
        <v>6187</v>
      </c>
      <c r="W635" s="35" t="s">
        <v>57</v>
      </c>
      <c r="X635" s="35" t="s">
        <v>59</v>
      </c>
      <c r="Y635" s="35" t="s">
        <v>102</v>
      </c>
      <c r="Z635" s="35" t="s">
        <v>1960</v>
      </c>
    </row>
    <row r="636" spans="1:26" ht="15" customHeight="1">
      <c r="A636" s="35" t="s">
        <v>1300</v>
      </c>
      <c r="B636" s="35" t="s">
        <v>4648</v>
      </c>
      <c r="C636" s="35" t="s">
        <v>6189</v>
      </c>
      <c r="D636" s="35">
        <f>IFERROR(IF($A636="HDC",IF(VLOOKUP($C636,hdc!$B$2:$F$1600,2,FALSE())="","",VLOOKUP($C636,hdc!$B$2:$F$1600,2,FALSE())),IF($A636="NAUTICS",IF(VLOOKUP($C636,nautics!$B$2:$F$1200,2,FALSE())="","",VLOOKUP($C636,nautics!$B$2:$F$1200,2,FALSE())),IF($A636="ST",IF(VLOOKUP($C636,st!$B$2:$F$400,2,FALSE())="","",VLOOKUP($C636,st!$B$2:$F$400,2,FALSE())),""))),"")</f>
        <v>1</v>
      </c>
      <c r="E636" s="35" t="str">
        <f>IFERROR(IF($A636="HDC",IF(VLOOKUP($C636,hdc!$B$2:$F$1600,3,FALSE())="","",VLOOKUP($C636,hdc!$B$2:$F$1600,3,FALSE())),IF($A636="NAUTICS",IF(VLOOKUP($C636,nautics!$B$2:$F$1200,3,FALSE())="","",VLOOKUP($C636,nautics!$B$2:$F$1200,3,FALSE())),IF($A636="ST",IF(VLOOKUP($C636,st!$B$2:$F$400,3,FALSE())="","",VLOOKUP($C636,st!$B$2:$F$400,3,FALSE())),""))),"")</f>
        <v/>
      </c>
      <c r="F636" s="35" t="str">
        <f>IFERROR(IF($A636="HDC",IF(VLOOKUP($C636,hdc!$B$2:$F$1600,4,FALSE())="","",VLOOKUP($C636,hdc!$B$2:$F$1600,4,FALSE())),IF($A636="NAUTICS",IF(VLOOKUP($C636,nautics!$B$2:$F$1200,4,FALSE())="","",VLOOKUP($C636,nautics!$B$2:$F$1200,4,FALSE())),IF($A636="ST",IF(VLOOKUP($C636,st!$B$2:$F$400,4,FALSE())="","",VLOOKUP($C636,st!$B$2:$F$400,4,FALSE())),""))),"")</f>
        <v/>
      </c>
      <c r="G636" s="35" t="str">
        <f>IFERROR(IF($A636="HDC",IF(VLOOKUP($C636,hdc!$B$2:$F$1600,5,FALSE())="","",VLOOKUP($C636,hdc!$B$2:$F$1600,5,FALSE())),IF($A636="NAUTICS",IF(VLOOKUP($C636,nautics!$B$2:$F$1200,5,FALSE())="","",VLOOKUP($C636,nautics!$B$2:$F$1200,5,FALSE())),IF($A636="ST",IF(VLOOKUP($C636,st!$B$2:$F$400,5,FALSE())="","",VLOOKUP($C636,st!$B$2:$F$400,5,FALSE())),""))),"")</f>
        <v/>
      </c>
      <c r="H636" s="35" t="s">
        <v>105</v>
      </c>
      <c r="I636" s="35" t="s">
        <v>31</v>
      </c>
      <c r="J636" s="35" t="s">
        <v>6190</v>
      </c>
      <c r="K636" s="35">
        <f t="shared" si="2"/>
        <v>22</v>
      </c>
      <c r="L636" s="35" t="s">
        <v>95</v>
      </c>
      <c r="M636" s="35" t="s">
        <v>96</v>
      </c>
      <c r="N636" s="35" t="s">
        <v>43</v>
      </c>
      <c r="O636" s="35" t="s">
        <v>45</v>
      </c>
      <c r="P636" s="35" t="s">
        <v>6193</v>
      </c>
      <c r="Q636" s="35" t="s">
        <v>6194</v>
      </c>
      <c r="R636" s="35" t="s">
        <v>310</v>
      </c>
      <c r="S636" s="35" t="s">
        <v>53</v>
      </c>
      <c r="T636" s="35" t="s">
        <v>55</v>
      </c>
      <c r="U636" s="35" t="s">
        <v>6196</v>
      </c>
      <c r="W636" s="35" t="s">
        <v>57</v>
      </c>
      <c r="X636" s="35" t="s">
        <v>59</v>
      </c>
      <c r="Y636" s="35" t="s">
        <v>102</v>
      </c>
      <c r="Z636" s="35" t="s">
        <v>6197</v>
      </c>
    </row>
    <row r="637" spans="1:26" ht="15" customHeight="1">
      <c r="A637" s="35" t="s">
        <v>1300</v>
      </c>
      <c r="B637" s="35" t="s">
        <v>4648</v>
      </c>
      <c r="C637" s="35" t="s">
        <v>6198</v>
      </c>
      <c r="D637" s="35">
        <f>IFERROR(IF($A637="HDC",IF(VLOOKUP($C637,hdc!$B$2:$F$1600,2,FALSE())="","",VLOOKUP($C637,hdc!$B$2:$F$1600,2,FALSE())),IF($A637="NAUTICS",IF(VLOOKUP($C637,nautics!$B$2:$F$1200,2,FALSE())="","",VLOOKUP($C637,nautics!$B$2:$F$1200,2,FALSE())),IF($A637="ST",IF(VLOOKUP($C637,st!$B$2:$F$400,2,FALSE())="","",VLOOKUP($C637,st!$B$2:$F$400,2,FALSE())),""))),"")</f>
        <v>1</v>
      </c>
      <c r="E637" s="35" t="str">
        <f>IFERROR(IF($A637="HDC",IF(VLOOKUP($C637,hdc!$B$2:$F$1600,3,FALSE())="","",VLOOKUP($C637,hdc!$B$2:$F$1600,3,FALSE())),IF($A637="NAUTICS",IF(VLOOKUP($C637,nautics!$B$2:$F$1200,3,FALSE())="","",VLOOKUP($C637,nautics!$B$2:$F$1200,3,FALSE())),IF($A637="ST",IF(VLOOKUP($C637,st!$B$2:$F$400,3,FALSE())="","",VLOOKUP($C637,st!$B$2:$F$400,3,FALSE())),""))),"")</f>
        <v/>
      </c>
      <c r="F637" s="35" t="str">
        <f>IFERROR(IF($A637="HDC",IF(VLOOKUP($C637,hdc!$B$2:$F$1600,4,FALSE())="","",VLOOKUP($C637,hdc!$B$2:$F$1600,4,FALSE())),IF($A637="NAUTICS",IF(VLOOKUP($C637,nautics!$B$2:$F$1200,4,FALSE())="","",VLOOKUP($C637,nautics!$B$2:$F$1200,4,FALSE())),IF($A637="ST",IF(VLOOKUP($C637,st!$B$2:$F$400,4,FALSE())="","",VLOOKUP($C637,st!$B$2:$F$400,4,FALSE())),""))),"")</f>
        <v/>
      </c>
      <c r="G637" s="35" t="str">
        <f>IFERROR(IF($A637="HDC",IF(VLOOKUP($C637,hdc!$B$2:$F$1600,5,FALSE())="","",VLOOKUP($C637,hdc!$B$2:$F$1600,5,FALSE())),IF($A637="NAUTICS",IF(VLOOKUP($C637,nautics!$B$2:$F$1200,5,FALSE())="","",VLOOKUP($C637,nautics!$B$2:$F$1200,5,FALSE())),IF($A637="ST",IF(VLOOKUP($C637,st!$B$2:$F$400,5,FALSE())="","",VLOOKUP($C637,st!$B$2:$F$400,5,FALSE())),""))),"")</f>
        <v/>
      </c>
      <c r="H637" s="35" t="s">
        <v>105</v>
      </c>
      <c r="I637" s="35" t="s">
        <v>31</v>
      </c>
      <c r="J637" s="35" t="s">
        <v>6199</v>
      </c>
      <c r="K637" s="35">
        <f t="shared" si="2"/>
        <v>17</v>
      </c>
      <c r="L637" s="35" t="s">
        <v>95</v>
      </c>
      <c r="M637" s="35" t="s">
        <v>96</v>
      </c>
      <c r="N637" s="35" t="s">
        <v>43</v>
      </c>
      <c r="O637" s="35" t="s">
        <v>45</v>
      </c>
      <c r="P637" s="35" t="s">
        <v>6202</v>
      </c>
      <c r="Q637" s="35" t="s">
        <v>6203</v>
      </c>
      <c r="R637" s="35" t="s">
        <v>52</v>
      </c>
      <c r="S637" s="35" t="s">
        <v>53</v>
      </c>
      <c r="T637" s="35" t="s">
        <v>55</v>
      </c>
      <c r="U637" s="35" t="s">
        <v>6204</v>
      </c>
      <c r="W637" s="35" t="s">
        <v>57</v>
      </c>
      <c r="X637" s="35" t="s">
        <v>59</v>
      </c>
      <c r="Y637" s="35" t="s">
        <v>102</v>
      </c>
      <c r="Z637" s="35" t="s">
        <v>6206</v>
      </c>
    </row>
    <row r="638" spans="1:26" ht="15" customHeight="1">
      <c r="A638" s="35" t="s">
        <v>1300</v>
      </c>
      <c r="B638" s="35" t="s">
        <v>4648</v>
      </c>
      <c r="C638" s="35" t="s">
        <v>6207</v>
      </c>
      <c r="D638" s="35">
        <f>IFERROR(IF($A638="HDC",IF(VLOOKUP($C638,hdc!$B$2:$F$1600,2,FALSE())="","",VLOOKUP($C638,hdc!$B$2:$F$1600,2,FALSE())),IF($A638="NAUTICS",IF(VLOOKUP($C638,nautics!$B$2:$F$1200,2,FALSE())="","",VLOOKUP($C638,nautics!$B$2:$F$1200,2,FALSE())),IF($A638="ST",IF(VLOOKUP($C638,st!$B$2:$F$400,2,FALSE())="","",VLOOKUP($C638,st!$B$2:$F$400,2,FALSE())),""))),"")</f>
        <v>1</v>
      </c>
      <c r="E638" s="35">
        <f>IFERROR(IF($A638="HDC",IF(VLOOKUP($C638,hdc!$B$2:$F$1600,3,FALSE())="","",VLOOKUP($C638,hdc!$B$2:$F$1600,3,FALSE())),IF($A638="NAUTICS",IF(VLOOKUP($C638,nautics!$B$2:$F$1200,3,FALSE())="","",VLOOKUP($C638,nautics!$B$2:$F$1200,3,FALSE())),IF($A638="ST",IF(VLOOKUP($C638,st!$B$2:$F$400,3,FALSE())="","",VLOOKUP($C638,st!$B$2:$F$400,3,FALSE())),""))),"")</f>
        <v>1</v>
      </c>
      <c r="F638" s="35">
        <f>IFERROR(IF($A638="HDC",IF(VLOOKUP($C638,hdc!$B$2:$F$1600,4,FALSE())="","",VLOOKUP($C638,hdc!$B$2:$F$1600,4,FALSE())),IF($A638="NAUTICS",IF(VLOOKUP($C638,nautics!$B$2:$F$1200,4,FALSE())="","",VLOOKUP($C638,nautics!$B$2:$F$1200,4,FALSE())),IF($A638="ST",IF(VLOOKUP($C638,st!$B$2:$F$400,4,FALSE())="","",VLOOKUP($C638,st!$B$2:$F$400,4,FALSE())),""))),"")</f>
        <v>1</v>
      </c>
      <c r="G638" s="35" t="str">
        <f>IFERROR(IF($A638="HDC",IF(VLOOKUP($C638,hdc!$B$2:$F$1600,5,FALSE())="","",VLOOKUP($C638,hdc!$B$2:$F$1600,5,FALSE())),IF($A638="NAUTICS",IF(VLOOKUP($C638,nautics!$B$2:$F$1200,5,FALSE())="","",VLOOKUP($C638,nautics!$B$2:$F$1200,5,FALSE())),IF($A638="ST",IF(VLOOKUP($C638,st!$B$2:$F$400,5,FALSE())="","",VLOOKUP($C638,st!$B$2:$F$400,5,FALSE())),""))),"")</f>
        <v/>
      </c>
      <c r="H638" s="35" t="s">
        <v>105</v>
      </c>
      <c r="I638" s="35" t="s">
        <v>31</v>
      </c>
      <c r="J638" s="35" t="s">
        <v>6208</v>
      </c>
      <c r="K638" s="35">
        <f t="shared" si="2"/>
        <v>46</v>
      </c>
      <c r="L638" s="35" t="s">
        <v>95</v>
      </c>
      <c r="M638" s="35" t="s">
        <v>96</v>
      </c>
      <c r="N638" s="35" t="s">
        <v>43</v>
      </c>
      <c r="O638" s="35" t="s">
        <v>45</v>
      </c>
      <c r="P638" s="35" t="s">
        <v>6211</v>
      </c>
      <c r="Q638" s="35" t="s">
        <v>6212</v>
      </c>
      <c r="R638" s="35" t="s">
        <v>2270</v>
      </c>
      <c r="S638" s="35" t="s">
        <v>774</v>
      </c>
      <c r="T638" s="35" t="s">
        <v>775</v>
      </c>
      <c r="U638" s="35" t="s">
        <v>6213</v>
      </c>
      <c r="W638" s="35" t="s">
        <v>57</v>
      </c>
      <c r="X638" s="35" t="s">
        <v>59</v>
      </c>
      <c r="Y638" s="35" t="s">
        <v>102</v>
      </c>
      <c r="Z638" s="35" t="s">
        <v>1726</v>
      </c>
    </row>
    <row r="639" spans="1:26" ht="15" customHeight="1">
      <c r="A639" s="35" t="s">
        <v>1300</v>
      </c>
      <c r="B639" s="35" t="s">
        <v>4648</v>
      </c>
      <c r="C639" s="35" t="s">
        <v>6215</v>
      </c>
      <c r="D639" s="35">
        <f>IFERROR(IF($A639="HDC",IF(VLOOKUP($C639,hdc!$B$2:$F$1600,2,FALSE())="","",VLOOKUP($C639,hdc!$B$2:$F$1600,2,FALSE())),IF($A639="NAUTICS",IF(VLOOKUP($C639,nautics!$B$2:$F$1200,2,FALSE())="","",VLOOKUP($C639,nautics!$B$2:$F$1200,2,FALSE())),IF($A639="ST",IF(VLOOKUP($C639,st!$B$2:$F$400,2,FALSE())="","",VLOOKUP($C639,st!$B$2:$F$400,2,FALSE())),""))),"")</f>
        <v>1</v>
      </c>
      <c r="E639" s="35" t="str">
        <f>IFERROR(IF($A639="HDC",IF(VLOOKUP($C639,hdc!$B$2:$F$1600,3,FALSE())="","",VLOOKUP($C639,hdc!$B$2:$F$1600,3,FALSE())),IF($A639="NAUTICS",IF(VLOOKUP($C639,nautics!$B$2:$F$1200,3,FALSE())="","",VLOOKUP($C639,nautics!$B$2:$F$1200,3,FALSE())),IF($A639="ST",IF(VLOOKUP($C639,st!$B$2:$F$400,3,FALSE())="","",VLOOKUP($C639,st!$B$2:$F$400,3,FALSE())),""))),"")</f>
        <v/>
      </c>
      <c r="F639" s="35" t="str">
        <f>IFERROR(IF($A639="HDC",IF(VLOOKUP($C639,hdc!$B$2:$F$1600,4,FALSE())="","",VLOOKUP($C639,hdc!$B$2:$F$1600,4,FALSE())),IF($A639="NAUTICS",IF(VLOOKUP($C639,nautics!$B$2:$F$1200,4,FALSE())="","",VLOOKUP($C639,nautics!$B$2:$F$1200,4,FALSE())),IF($A639="ST",IF(VLOOKUP($C639,st!$B$2:$F$400,4,FALSE())="","",VLOOKUP($C639,st!$B$2:$F$400,4,FALSE())),""))),"")</f>
        <v/>
      </c>
      <c r="G639" s="35" t="str">
        <f>IFERROR(IF($A639="HDC",IF(VLOOKUP($C639,hdc!$B$2:$F$1600,5,FALSE())="","",VLOOKUP($C639,hdc!$B$2:$F$1600,5,FALSE())),IF($A639="NAUTICS",IF(VLOOKUP($C639,nautics!$B$2:$F$1200,5,FALSE())="","",VLOOKUP($C639,nautics!$B$2:$F$1200,5,FALSE())),IF($A639="ST",IF(VLOOKUP($C639,st!$B$2:$F$400,5,FALSE())="","",VLOOKUP($C639,st!$B$2:$F$400,5,FALSE())),""))),"")</f>
        <v/>
      </c>
      <c r="H639" s="35" t="s">
        <v>105</v>
      </c>
      <c r="I639" s="35" t="s">
        <v>31</v>
      </c>
      <c r="J639" s="35" t="s">
        <v>3665</v>
      </c>
      <c r="K639" s="35">
        <f t="shared" si="2"/>
        <v>22</v>
      </c>
      <c r="L639" s="35" t="s">
        <v>340</v>
      </c>
      <c r="M639" s="35" t="s">
        <v>341</v>
      </c>
      <c r="N639" s="35" t="s">
        <v>43</v>
      </c>
      <c r="O639" s="35" t="s">
        <v>45</v>
      </c>
      <c r="P639" s="35" t="s">
        <v>6218</v>
      </c>
      <c r="Q639" s="35" t="s">
        <v>6219</v>
      </c>
      <c r="R639" s="35" t="s">
        <v>4088</v>
      </c>
      <c r="S639" s="35" t="s">
        <v>53</v>
      </c>
      <c r="T639" s="35" t="s">
        <v>55</v>
      </c>
      <c r="U639" s="35" t="s">
        <v>4674</v>
      </c>
      <c r="W639" s="35" t="s">
        <v>57</v>
      </c>
      <c r="X639" s="35" t="s">
        <v>59</v>
      </c>
      <c r="Y639" s="35" t="s">
        <v>345</v>
      </c>
      <c r="Z639" s="35" t="s">
        <v>99</v>
      </c>
    </row>
    <row r="640" spans="1:26" ht="15" customHeight="1">
      <c r="A640" s="35" t="s">
        <v>1300</v>
      </c>
      <c r="B640" s="35" t="s">
        <v>4693</v>
      </c>
      <c r="C640" s="35" t="s">
        <v>6221</v>
      </c>
      <c r="D640" s="35">
        <f>IFERROR(IF($A640="HDC",IF(VLOOKUP($C640,hdc!$B$2:$F$1600,2,FALSE())="","",VLOOKUP($C640,hdc!$B$2:$F$1600,2,FALSE())),IF($A640="NAUTICS",IF(VLOOKUP($C640,nautics!$B$2:$F$1200,2,FALSE())="","",VLOOKUP($C640,nautics!$B$2:$F$1200,2,FALSE())),IF($A640="ST",IF(VLOOKUP($C640,st!$B$2:$F$400,2,FALSE())="","",VLOOKUP($C640,st!$B$2:$F$400,2,FALSE())),""))),"")</f>
        <v>1</v>
      </c>
      <c r="E640" s="35">
        <f>IFERROR(IF($A640="HDC",IF(VLOOKUP($C640,hdc!$B$2:$F$1600,3,FALSE())="","",VLOOKUP($C640,hdc!$B$2:$F$1600,3,FALSE())),IF($A640="NAUTICS",IF(VLOOKUP($C640,nautics!$B$2:$F$1200,3,FALSE())="","",VLOOKUP($C640,nautics!$B$2:$F$1200,3,FALSE())),IF($A640="ST",IF(VLOOKUP($C640,st!$B$2:$F$400,3,FALSE())="","",VLOOKUP($C640,st!$B$2:$F$400,3,FALSE())),""))),"")</f>
        <v>1</v>
      </c>
      <c r="F640" s="35" t="str">
        <f>IFERROR(IF($A640="HDC",IF(VLOOKUP($C640,hdc!$B$2:$F$1600,4,FALSE())="","",VLOOKUP($C640,hdc!$B$2:$F$1600,4,FALSE())),IF($A640="NAUTICS",IF(VLOOKUP($C640,nautics!$B$2:$F$1200,4,FALSE())="","",VLOOKUP($C640,nautics!$B$2:$F$1200,4,FALSE())),IF($A640="ST",IF(VLOOKUP($C640,st!$B$2:$F$400,4,FALSE())="","",VLOOKUP($C640,st!$B$2:$F$400,4,FALSE())),""))),"")</f>
        <v/>
      </c>
      <c r="G640" s="35" t="str">
        <f>IFERROR(IF($A640="HDC",IF(VLOOKUP($C640,hdc!$B$2:$F$1600,5,FALSE())="","",VLOOKUP($C640,hdc!$B$2:$F$1600,5,FALSE())),IF($A640="NAUTICS",IF(VLOOKUP($C640,nautics!$B$2:$F$1200,5,FALSE())="","",VLOOKUP($C640,nautics!$B$2:$F$1200,5,FALSE())),IF($A640="ST",IF(VLOOKUP($C640,st!$B$2:$F$400,5,FALSE())="","",VLOOKUP($C640,st!$B$2:$F$400,5,FALSE())),""))),"")</f>
        <v/>
      </c>
      <c r="H640" s="35" t="s">
        <v>3573</v>
      </c>
      <c r="I640" s="35" t="s">
        <v>31</v>
      </c>
      <c r="J640" s="35" t="s">
        <v>6224</v>
      </c>
      <c r="K640" s="35">
        <f t="shared" si="2"/>
        <v>64</v>
      </c>
      <c r="L640" s="35" t="s">
        <v>349</v>
      </c>
      <c r="M640" s="35" t="s">
        <v>350</v>
      </c>
      <c r="N640" s="35" t="s">
        <v>43</v>
      </c>
      <c r="O640" s="35" t="s">
        <v>45</v>
      </c>
      <c r="P640" s="35" t="s">
        <v>4714</v>
      </c>
      <c r="Q640" s="35" t="s">
        <v>4716</v>
      </c>
      <c r="R640" s="35" t="s">
        <v>978</v>
      </c>
      <c r="S640" s="35" t="s">
        <v>736</v>
      </c>
      <c r="T640" s="35" t="s">
        <v>738</v>
      </c>
      <c r="U640" s="35" t="s">
        <v>6226</v>
      </c>
      <c r="W640" s="35" t="s">
        <v>57</v>
      </c>
      <c r="X640" s="35" t="s">
        <v>59</v>
      </c>
      <c r="Y640" s="35" t="s">
        <v>354</v>
      </c>
      <c r="Z640" s="35" t="s">
        <v>4722</v>
      </c>
    </row>
    <row r="641" spans="1:26" ht="15" customHeight="1">
      <c r="A641" s="35" t="s">
        <v>1300</v>
      </c>
      <c r="B641" s="35" t="s">
        <v>4693</v>
      </c>
      <c r="C641" s="35" t="s">
        <v>6228</v>
      </c>
      <c r="D641" s="35">
        <f>IFERROR(IF($A641="HDC",IF(VLOOKUP($C641,hdc!$B$2:$F$1600,2,FALSE())="","",VLOOKUP($C641,hdc!$B$2:$F$1600,2,FALSE())),IF($A641="NAUTICS",IF(VLOOKUP($C641,nautics!$B$2:$F$1200,2,FALSE())="","",VLOOKUP($C641,nautics!$B$2:$F$1200,2,FALSE())),IF($A641="ST",IF(VLOOKUP($C641,st!$B$2:$F$400,2,FALSE())="","",VLOOKUP($C641,st!$B$2:$F$400,2,FALSE())),""))),"")</f>
        <v>1</v>
      </c>
      <c r="E641" s="35">
        <f>IFERROR(IF($A641="HDC",IF(VLOOKUP($C641,hdc!$B$2:$F$1600,3,FALSE())="","",VLOOKUP($C641,hdc!$B$2:$F$1600,3,FALSE())),IF($A641="NAUTICS",IF(VLOOKUP($C641,nautics!$B$2:$F$1200,3,FALSE())="","",VLOOKUP($C641,nautics!$B$2:$F$1200,3,FALSE())),IF($A641="ST",IF(VLOOKUP($C641,st!$B$2:$F$400,3,FALSE())="","",VLOOKUP($C641,st!$B$2:$F$400,3,FALSE())),""))),"")</f>
        <v>1</v>
      </c>
      <c r="F641" s="35" t="str">
        <f>IFERROR(IF($A641="HDC",IF(VLOOKUP($C641,hdc!$B$2:$F$1600,4,FALSE())="","",VLOOKUP($C641,hdc!$B$2:$F$1600,4,FALSE())),IF($A641="NAUTICS",IF(VLOOKUP($C641,nautics!$B$2:$F$1200,4,FALSE())="","",VLOOKUP($C641,nautics!$B$2:$F$1200,4,FALSE())),IF($A641="ST",IF(VLOOKUP($C641,st!$B$2:$F$400,4,FALSE())="","",VLOOKUP($C641,st!$B$2:$F$400,4,FALSE())),""))),"")</f>
        <v/>
      </c>
      <c r="G641" s="35" t="str">
        <f>IFERROR(IF($A641="HDC",IF(VLOOKUP($C641,hdc!$B$2:$F$1600,5,FALSE())="","",VLOOKUP($C641,hdc!$B$2:$F$1600,5,FALSE())),IF($A641="NAUTICS",IF(VLOOKUP($C641,nautics!$B$2:$F$1200,5,FALSE())="","",VLOOKUP($C641,nautics!$B$2:$F$1200,5,FALSE())),IF($A641="ST",IF(VLOOKUP($C641,st!$B$2:$F$400,5,FALSE())="","",VLOOKUP($C641,st!$B$2:$F$400,5,FALSE())),""))),"")</f>
        <v/>
      </c>
      <c r="H641" s="35" t="s">
        <v>3573</v>
      </c>
      <c r="I641" s="35" t="s">
        <v>31</v>
      </c>
      <c r="J641" s="35" t="s">
        <v>6224</v>
      </c>
      <c r="K641" s="35">
        <f t="shared" si="2"/>
        <v>64</v>
      </c>
      <c r="L641" s="35" t="s">
        <v>349</v>
      </c>
      <c r="M641" s="35" t="s">
        <v>350</v>
      </c>
      <c r="N641" s="35" t="s">
        <v>43</v>
      </c>
      <c r="O641" s="35" t="s">
        <v>45</v>
      </c>
      <c r="P641" s="35" t="s">
        <v>4714</v>
      </c>
      <c r="Q641" s="35" t="s">
        <v>4716</v>
      </c>
      <c r="R641" s="35" t="s">
        <v>978</v>
      </c>
      <c r="S641" s="35" t="s">
        <v>736</v>
      </c>
      <c r="T641" s="35" t="s">
        <v>738</v>
      </c>
      <c r="U641" s="35" t="s">
        <v>6226</v>
      </c>
      <c r="W641" s="35" t="s">
        <v>57</v>
      </c>
      <c r="X641" s="35" t="s">
        <v>59</v>
      </c>
      <c r="Y641" s="35" t="s">
        <v>354</v>
      </c>
      <c r="Z641" s="35" t="s">
        <v>4722</v>
      </c>
    </row>
    <row r="642" spans="1:26" ht="15" customHeight="1">
      <c r="A642" s="35" t="s">
        <v>1300</v>
      </c>
      <c r="B642" s="35" t="s">
        <v>4693</v>
      </c>
      <c r="C642" s="35" t="s">
        <v>6232</v>
      </c>
      <c r="D642" s="35">
        <f>IFERROR(IF($A642="HDC",IF(VLOOKUP($C642,hdc!$B$2:$F$1600,2,FALSE())="","",VLOOKUP($C642,hdc!$B$2:$F$1600,2,FALSE())),IF($A642="NAUTICS",IF(VLOOKUP($C642,nautics!$B$2:$F$1200,2,FALSE())="","",VLOOKUP($C642,nautics!$B$2:$F$1200,2,FALSE())),IF($A642="ST",IF(VLOOKUP($C642,st!$B$2:$F$400,2,FALSE())="","",VLOOKUP($C642,st!$B$2:$F$400,2,FALSE())),""))),"")</f>
        <v>1</v>
      </c>
      <c r="E642" s="35" t="str">
        <f>IFERROR(IF($A642="HDC",IF(VLOOKUP($C642,hdc!$B$2:$F$1600,3,FALSE())="","",VLOOKUP($C642,hdc!$B$2:$F$1600,3,FALSE())),IF($A642="NAUTICS",IF(VLOOKUP($C642,nautics!$B$2:$F$1200,3,FALSE())="","",VLOOKUP($C642,nautics!$B$2:$F$1200,3,FALSE())),IF($A642="ST",IF(VLOOKUP($C642,st!$B$2:$F$400,3,FALSE())="","",VLOOKUP($C642,st!$B$2:$F$400,3,FALSE())),""))),"")</f>
        <v/>
      </c>
      <c r="F642" s="35" t="str">
        <f>IFERROR(IF($A642="HDC",IF(VLOOKUP($C642,hdc!$B$2:$F$1600,4,FALSE())="","",VLOOKUP($C642,hdc!$B$2:$F$1600,4,FALSE())),IF($A642="NAUTICS",IF(VLOOKUP($C642,nautics!$B$2:$F$1200,4,FALSE())="","",VLOOKUP($C642,nautics!$B$2:$F$1200,4,FALSE())),IF($A642="ST",IF(VLOOKUP($C642,st!$B$2:$F$400,4,FALSE())="","",VLOOKUP($C642,st!$B$2:$F$400,4,FALSE())),""))),"")</f>
        <v/>
      </c>
      <c r="G642" s="35" t="str">
        <f>IFERROR(IF($A642="HDC",IF(VLOOKUP($C642,hdc!$B$2:$F$1600,5,FALSE())="","",VLOOKUP($C642,hdc!$B$2:$F$1600,5,FALSE())),IF($A642="NAUTICS",IF(VLOOKUP($C642,nautics!$B$2:$F$1200,5,FALSE())="","",VLOOKUP($C642,nautics!$B$2:$F$1200,5,FALSE())),IF($A642="ST",IF(VLOOKUP($C642,st!$B$2:$F$400,5,FALSE())="","",VLOOKUP($C642,st!$B$2:$F$400,5,FALSE())),""))),"")</f>
        <v/>
      </c>
      <c r="H642" s="35" t="s">
        <v>6235</v>
      </c>
      <c r="I642" s="35" t="s">
        <v>31</v>
      </c>
      <c r="J642" s="35" t="s">
        <v>4713</v>
      </c>
      <c r="K642" s="35">
        <f t="shared" si="2"/>
        <v>16</v>
      </c>
      <c r="L642" s="35" t="s">
        <v>4714</v>
      </c>
      <c r="M642" s="35" t="s">
        <v>4716</v>
      </c>
      <c r="N642" s="35" t="s">
        <v>736</v>
      </c>
      <c r="O642" s="35" t="s">
        <v>738</v>
      </c>
      <c r="P642" s="35" t="s">
        <v>6237</v>
      </c>
      <c r="Q642" s="35" t="s">
        <v>6238</v>
      </c>
      <c r="R642" s="35" t="s">
        <v>1049</v>
      </c>
      <c r="S642" s="35" t="s">
        <v>736</v>
      </c>
      <c r="T642" s="35" t="s">
        <v>738</v>
      </c>
      <c r="U642" s="35" t="s">
        <v>4720</v>
      </c>
      <c r="W642" s="35" t="s">
        <v>78</v>
      </c>
      <c r="X642" s="35" t="s">
        <v>59</v>
      </c>
      <c r="Y642" s="35" t="s">
        <v>4722</v>
      </c>
      <c r="Z642" s="35" t="s">
        <v>4724</v>
      </c>
    </row>
    <row r="643" spans="1:26" ht="15" customHeight="1">
      <c r="A643" s="35" t="s">
        <v>1300</v>
      </c>
      <c r="B643" s="35" t="s">
        <v>4693</v>
      </c>
      <c r="C643" s="35" t="s">
        <v>6242</v>
      </c>
      <c r="D643" s="35">
        <f>IFERROR(IF($A643="HDC",IF(VLOOKUP($C643,hdc!$B$2:$F$1600,2,FALSE())="","",VLOOKUP($C643,hdc!$B$2:$F$1600,2,FALSE())),IF($A643="NAUTICS",IF(VLOOKUP($C643,nautics!$B$2:$F$1200,2,FALSE())="","",VLOOKUP($C643,nautics!$B$2:$F$1200,2,FALSE())),IF($A643="ST",IF(VLOOKUP($C643,st!$B$2:$F$400,2,FALSE())="","",VLOOKUP($C643,st!$B$2:$F$400,2,FALSE())),""))),"")</f>
        <v>1</v>
      </c>
      <c r="E643" s="35" t="str">
        <f>IFERROR(IF($A643="HDC",IF(VLOOKUP($C643,hdc!$B$2:$F$1600,3,FALSE())="","",VLOOKUP($C643,hdc!$B$2:$F$1600,3,FALSE())),IF($A643="NAUTICS",IF(VLOOKUP($C643,nautics!$B$2:$F$1200,3,FALSE())="","",VLOOKUP($C643,nautics!$B$2:$F$1200,3,FALSE())),IF($A643="ST",IF(VLOOKUP($C643,st!$B$2:$F$400,3,FALSE())="","",VLOOKUP($C643,st!$B$2:$F$400,3,FALSE())),""))),"")</f>
        <v/>
      </c>
      <c r="F643" s="35" t="str">
        <f>IFERROR(IF($A643="HDC",IF(VLOOKUP($C643,hdc!$B$2:$F$1600,4,FALSE())="","",VLOOKUP($C643,hdc!$B$2:$F$1600,4,FALSE())),IF($A643="NAUTICS",IF(VLOOKUP($C643,nautics!$B$2:$F$1200,4,FALSE())="","",VLOOKUP($C643,nautics!$B$2:$F$1200,4,FALSE())),IF($A643="ST",IF(VLOOKUP($C643,st!$B$2:$F$400,4,FALSE())="","",VLOOKUP($C643,st!$B$2:$F$400,4,FALSE())),""))),"")</f>
        <v/>
      </c>
      <c r="G643" s="35" t="str">
        <f>IFERROR(IF($A643="HDC",IF(VLOOKUP($C643,hdc!$B$2:$F$1600,5,FALSE())="","",VLOOKUP($C643,hdc!$B$2:$F$1600,5,FALSE())),IF($A643="NAUTICS",IF(VLOOKUP($C643,nautics!$B$2:$F$1200,5,FALSE())="","",VLOOKUP($C643,nautics!$B$2:$F$1200,5,FALSE())),IF($A643="ST",IF(VLOOKUP($C643,st!$B$2:$F$400,5,FALSE())="","",VLOOKUP($C643,st!$B$2:$F$400,5,FALSE())),""))),"")</f>
        <v/>
      </c>
      <c r="H643" s="35" t="s">
        <v>6235</v>
      </c>
      <c r="I643" s="35" t="s">
        <v>31</v>
      </c>
      <c r="J643" s="35" t="s">
        <v>4713</v>
      </c>
      <c r="K643" s="35">
        <f t="shared" si="2"/>
        <v>16</v>
      </c>
      <c r="L643" s="35" t="s">
        <v>4714</v>
      </c>
      <c r="M643" s="35" t="s">
        <v>4716</v>
      </c>
      <c r="N643" s="35" t="s">
        <v>736</v>
      </c>
      <c r="O643" s="35" t="s">
        <v>738</v>
      </c>
      <c r="P643" s="35" t="s">
        <v>6245</v>
      </c>
      <c r="Q643" s="35" t="s">
        <v>6246</v>
      </c>
      <c r="R643" s="35" t="s">
        <v>1049</v>
      </c>
      <c r="S643" s="35" t="s">
        <v>736</v>
      </c>
      <c r="T643" s="35" t="s">
        <v>738</v>
      </c>
      <c r="U643" s="35" t="s">
        <v>4720</v>
      </c>
      <c r="W643" s="35" t="s">
        <v>78</v>
      </c>
      <c r="X643" s="35" t="s">
        <v>59</v>
      </c>
      <c r="Y643" s="35" t="s">
        <v>4722</v>
      </c>
      <c r="Z643" s="35" t="s">
        <v>4724</v>
      </c>
    </row>
    <row r="644" spans="1:26" ht="15" customHeight="1">
      <c r="A644" s="35" t="s">
        <v>1300</v>
      </c>
      <c r="B644" s="35" t="s">
        <v>4693</v>
      </c>
      <c r="C644" s="35" t="s">
        <v>6247</v>
      </c>
      <c r="D644" s="35">
        <f>IFERROR(IF($A644="HDC",IF(VLOOKUP($C644,hdc!$B$2:$F$1600,2,FALSE())="","",VLOOKUP($C644,hdc!$B$2:$F$1600,2,FALSE())),IF($A644="NAUTICS",IF(VLOOKUP($C644,nautics!$B$2:$F$1200,2,FALSE())="","",VLOOKUP($C644,nautics!$B$2:$F$1200,2,FALSE())),IF($A644="ST",IF(VLOOKUP($C644,st!$B$2:$F$400,2,FALSE())="","",VLOOKUP($C644,st!$B$2:$F$400,2,FALSE())),""))),"")</f>
        <v>1</v>
      </c>
      <c r="E644" s="35" t="str">
        <f>IFERROR(IF($A644="HDC",IF(VLOOKUP($C644,hdc!$B$2:$F$1600,3,FALSE())="","",VLOOKUP($C644,hdc!$B$2:$F$1600,3,FALSE())),IF($A644="NAUTICS",IF(VLOOKUP($C644,nautics!$B$2:$F$1200,3,FALSE())="","",VLOOKUP($C644,nautics!$B$2:$F$1200,3,FALSE())),IF($A644="ST",IF(VLOOKUP($C644,st!$B$2:$F$400,3,FALSE())="","",VLOOKUP($C644,st!$B$2:$F$400,3,FALSE())),""))),"")</f>
        <v/>
      </c>
      <c r="F644" s="35" t="str">
        <f>IFERROR(IF($A644="HDC",IF(VLOOKUP($C644,hdc!$B$2:$F$1600,4,FALSE())="","",VLOOKUP($C644,hdc!$B$2:$F$1600,4,FALSE())),IF($A644="NAUTICS",IF(VLOOKUP($C644,nautics!$B$2:$F$1200,4,FALSE())="","",VLOOKUP($C644,nautics!$B$2:$F$1200,4,FALSE())),IF($A644="ST",IF(VLOOKUP($C644,st!$B$2:$F$400,4,FALSE())="","",VLOOKUP($C644,st!$B$2:$F$400,4,FALSE())),""))),"")</f>
        <v/>
      </c>
      <c r="G644" s="35" t="str">
        <f>IFERROR(IF($A644="HDC",IF(VLOOKUP($C644,hdc!$B$2:$F$1600,5,FALSE())="","",VLOOKUP($C644,hdc!$B$2:$F$1600,5,FALSE())),IF($A644="NAUTICS",IF(VLOOKUP($C644,nautics!$B$2:$F$1200,5,FALSE())="","",VLOOKUP($C644,nautics!$B$2:$F$1200,5,FALSE())),IF($A644="ST",IF(VLOOKUP($C644,st!$B$2:$F$400,5,FALSE())="","",VLOOKUP($C644,st!$B$2:$F$400,5,FALSE())),""))),"")</f>
        <v/>
      </c>
      <c r="H644" s="35" t="s">
        <v>6235</v>
      </c>
      <c r="I644" s="35" t="s">
        <v>31</v>
      </c>
      <c r="J644" s="35" t="s">
        <v>4713</v>
      </c>
      <c r="K644" s="35">
        <f t="shared" si="2"/>
        <v>16</v>
      </c>
      <c r="L644" s="35" t="s">
        <v>4714</v>
      </c>
      <c r="M644" s="35" t="s">
        <v>4716</v>
      </c>
      <c r="N644" s="35" t="s">
        <v>736</v>
      </c>
      <c r="O644" s="35" t="s">
        <v>738</v>
      </c>
      <c r="P644" s="35" t="s">
        <v>6251</v>
      </c>
      <c r="Q644" s="35" t="s">
        <v>6252</v>
      </c>
      <c r="R644" s="35" t="s">
        <v>1049</v>
      </c>
      <c r="S644" s="35" t="s">
        <v>736</v>
      </c>
      <c r="T644" s="35" t="s">
        <v>738</v>
      </c>
      <c r="U644" s="35" t="s">
        <v>4720</v>
      </c>
      <c r="W644" s="35" t="s">
        <v>78</v>
      </c>
      <c r="X644" s="35" t="s">
        <v>59</v>
      </c>
      <c r="Y644" s="35" t="s">
        <v>4722</v>
      </c>
      <c r="Z644" s="35" t="s">
        <v>4724</v>
      </c>
    </row>
    <row r="645" spans="1:26" ht="15" customHeight="1">
      <c r="A645" s="35" t="s">
        <v>1300</v>
      </c>
      <c r="B645" s="35" t="s">
        <v>4693</v>
      </c>
      <c r="C645" s="35" t="s">
        <v>6253</v>
      </c>
      <c r="D645" s="35">
        <f>IFERROR(IF($A645="HDC",IF(VLOOKUP($C645,hdc!$B$2:$F$1600,2,FALSE())="","",VLOOKUP($C645,hdc!$B$2:$F$1600,2,FALSE())),IF($A645="NAUTICS",IF(VLOOKUP($C645,nautics!$B$2:$F$1200,2,FALSE())="","",VLOOKUP($C645,nautics!$B$2:$F$1200,2,FALSE())),IF($A645="ST",IF(VLOOKUP($C645,st!$B$2:$F$400,2,FALSE())="","",VLOOKUP($C645,st!$B$2:$F$400,2,FALSE())),""))),"")</f>
        <v>1</v>
      </c>
      <c r="E645" s="35" t="str">
        <f>IFERROR(IF($A645="HDC",IF(VLOOKUP($C645,hdc!$B$2:$F$1600,3,FALSE())="","",VLOOKUP($C645,hdc!$B$2:$F$1600,3,FALSE())),IF($A645="NAUTICS",IF(VLOOKUP($C645,nautics!$B$2:$F$1200,3,FALSE())="","",VLOOKUP($C645,nautics!$B$2:$F$1200,3,FALSE())),IF($A645="ST",IF(VLOOKUP($C645,st!$B$2:$F$400,3,FALSE())="","",VLOOKUP($C645,st!$B$2:$F$400,3,FALSE())),""))),"")</f>
        <v/>
      </c>
      <c r="F645" s="35" t="str">
        <f>IFERROR(IF($A645="HDC",IF(VLOOKUP($C645,hdc!$B$2:$F$1600,4,FALSE())="","",VLOOKUP($C645,hdc!$B$2:$F$1600,4,FALSE())),IF($A645="NAUTICS",IF(VLOOKUP($C645,nautics!$B$2:$F$1200,4,FALSE())="","",VLOOKUP($C645,nautics!$B$2:$F$1200,4,FALSE())),IF($A645="ST",IF(VLOOKUP($C645,st!$B$2:$F$400,4,FALSE())="","",VLOOKUP($C645,st!$B$2:$F$400,4,FALSE())),""))),"")</f>
        <v/>
      </c>
      <c r="G645" s="35" t="str">
        <f>IFERROR(IF($A645="HDC",IF(VLOOKUP($C645,hdc!$B$2:$F$1600,5,FALSE())="","",VLOOKUP($C645,hdc!$B$2:$F$1600,5,FALSE())),IF($A645="NAUTICS",IF(VLOOKUP($C645,nautics!$B$2:$F$1200,5,FALSE())="","",VLOOKUP($C645,nautics!$B$2:$F$1200,5,FALSE())),IF($A645="ST",IF(VLOOKUP($C645,st!$B$2:$F$400,5,FALSE())="","",VLOOKUP($C645,st!$B$2:$F$400,5,FALSE())),""))),"")</f>
        <v/>
      </c>
      <c r="H645" s="35" t="s">
        <v>6235</v>
      </c>
      <c r="I645" s="35" t="s">
        <v>31</v>
      </c>
      <c r="J645" s="35" t="s">
        <v>4713</v>
      </c>
      <c r="K645" s="35">
        <f t="shared" si="2"/>
        <v>16</v>
      </c>
      <c r="L645" s="35" t="s">
        <v>4714</v>
      </c>
      <c r="M645" s="35" t="s">
        <v>4716</v>
      </c>
      <c r="N645" s="35" t="s">
        <v>736</v>
      </c>
      <c r="O645" s="35" t="s">
        <v>738</v>
      </c>
      <c r="P645" s="35" t="s">
        <v>6254</v>
      </c>
      <c r="Q645" s="35" t="s">
        <v>6256</v>
      </c>
      <c r="R645" s="35" t="s">
        <v>1049</v>
      </c>
      <c r="S645" s="35" t="s">
        <v>736</v>
      </c>
      <c r="T645" s="35" t="s">
        <v>738</v>
      </c>
      <c r="U645" s="35" t="s">
        <v>4720</v>
      </c>
      <c r="W645" s="35" t="s">
        <v>78</v>
      </c>
      <c r="X645" s="35" t="s">
        <v>59</v>
      </c>
      <c r="Y645" s="35" t="s">
        <v>4722</v>
      </c>
      <c r="Z645" s="35" t="s">
        <v>4724</v>
      </c>
    </row>
    <row r="646" spans="1:26" ht="15" customHeight="1">
      <c r="A646" s="35" t="s">
        <v>1300</v>
      </c>
      <c r="B646" s="35" t="s">
        <v>4693</v>
      </c>
      <c r="C646" s="35" t="s">
        <v>6257</v>
      </c>
      <c r="D646" s="35">
        <f>IFERROR(IF($A646="HDC",IF(VLOOKUP($C646,hdc!$B$2:$F$1600,2,FALSE())="","",VLOOKUP($C646,hdc!$B$2:$F$1600,2,FALSE())),IF($A646="NAUTICS",IF(VLOOKUP($C646,nautics!$B$2:$F$1200,2,FALSE())="","",VLOOKUP($C646,nautics!$B$2:$F$1200,2,FALSE())),IF($A646="ST",IF(VLOOKUP($C646,st!$B$2:$F$400,2,FALSE())="","",VLOOKUP($C646,st!$B$2:$F$400,2,FALSE())),""))),"")</f>
        <v>1</v>
      </c>
      <c r="E646" s="35" t="str">
        <f>IFERROR(IF($A646="HDC",IF(VLOOKUP($C646,hdc!$B$2:$F$1600,3,FALSE())="","",VLOOKUP($C646,hdc!$B$2:$F$1600,3,FALSE())),IF($A646="NAUTICS",IF(VLOOKUP($C646,nautics!$B$2:$F$1200,3,FALSE())="","",VLOOKUP($C646,nautics!$B$2:$F$1200,3,FALSE())),IF($A646="ST",IF(VLOOKUP($C646,st!$B$2:$F$400,3,FALSE())="","",VLOOKUP($C646,st!$B$2:$F$400,3,FALSE())),""))),"")</f>
        <v/>
      </c>
      <c r="F646" s="35" t="str">
        <f>IFERROR(IF($A646="HDC",IF(VLOOKUP($C646,hdc!$B$2:$F$1600,4,FALSE())="","",VLOOKUP($C646,hdc!$B$2:$F$1600,4,FALSE())),IF($A646="NAUTICS",IF(VLOOKUP($C646,nautics!$B$2:$F$1200,4,FALSE())="","",VLOOKUP($C646,nautics!$B$2:$F$1200,4,FALSE())),IF($A646="ST",IF(VLOOKUP($C646,st!$B$2:$F$400,4,FALSE())="","",VLOOKUP($C646,st!$B$2:$F$400,4,FALSE())),""))),"")</f>
        <v/>
      </c>
      <c r="G646" s="35" t="str">
        <f>IFERROR(IF($A646="HDC",IF(VLOOKUP($C646,hdc!$B$2:$F$1600,5,FALSE())="","",VLOOKUP($C646,hdc!$B$2:$F$1600,5,FALSE())),IF($A646="NAUTICS",IF(VLOOKUP($C646,nautics!$B$2:$F$1200,5,FALSE())="","",VLOOKUP($C646,nautics!$B$2:$F$1200,5,FALSE())),IF($A646="ST",IF(VLOOKUP($C646,st!$B$2:$F$400,5,FALSE())="","",VLOOKUP($C646,st!$B$2:$F$400,5,FALSE())),""))),"")</f>
        <v/>
      </c>
      <c r="H646" s="35" t="s">
        <v>6258</v>
      </c>
      <c r="I646" s="35" t="s">
        <v>31</v>
      </c>
      <c r="J646" s="35" t="s">
        <v>4733</v>
      </c>
      <c r="K646" s="35">
        <f t="shared" si="2"/>
        <v>17</v>
      </c>
      <c r="L646" s="35" t="s">
        <v>4714</v>
      </c>
      <c r="M646" s="35" t="s">
        <v>4716</v>
      </c>
      <c r="N646" s="35" t="s">
        <v>736</v>
      </c>
      <c r="O646" s="35" t="s">
        <v>738</v>
      </c>
      <c r="P646" s="35" t="s">
        <v>6259</v>
      </c>
      <c r="Q646" s="35" t="s">
        <v>6261</v>
      </c>
      <c r="R646" s="35" t="s">
        <v>4061</v>
      </c>
      <c r="S646" s="35" t="s">
        <v>736</v>
      </c>
      <c r="T646" s="35" t="s">
        <v>738</v>
      </c>
      <c r="U646" s="35" t="s">
        <v>4720</v>
      </c>
      <c r="W646" s="35" t="s">
        <v>78</v>
      </c>
      <c r="X646" s="35" t="s">
        <v>59</v>
      </c>
      <c r="Y646" s="35" t="s">
        <v>4722</v>
      </c>
      <c r="Z646" s="35" t="s">
        <v>4724</v>
      </c>
    </row>
    <row r="647" spans="1:26" ht="15" customHeight="1">
      <c r="A647" s="35" t="s">
        <v>1300</v>
      </c>
      <c r="B647" s="35" t="s">
        <v>4693</v>
      </c>
      <c r="C647" s="35" t="s">
        <v>6263</v>
      </c>
      <c r="D647" s="35">
        <f>IFERROR(IF($A647="HDC",IF(VLOOKUP($C647,hdc!$B$2:$F$1600,2,FALSE())="","",VLOOKUP($C647,hdc!$B$2:$F$1600,2,FALSE())),IF($A647="NAUTICS",IF(VLOOKUP($C647,nautics!$B$2:$F$1200,2,FALSE())="","",VLOOKUP($C647,nautics!$B$2:$F$1200,2,FALSE())),IF($A647="ST",IF(VLOOKUP($C647,st!$B$2:$F$400,2,FALSE())="","",VLOOKUP($C647,st!$B$2:$F$400,2,FALSE())),""))),"")</f>
        <v>1</v>
      </c>
      <c r="E647" s="35" t="str">
        <f>IFERROR(IF($A647="HDC",IF(VLOOKUP($C647,hdc!$B$2:$F$1600,3,FALSE())="","",VLOOKUP($C647,hdc!$B$2:$F$1600,3,FALSE())),IF($A647="NAUTICS",IF(VLOOKUP($C647,nautics!$B$2:$F$1200,3,FALSE())="","",VLOOKUP($C647,nautics!$B$2:$F$1200,3,FALSE())),IF($A647="ST",IF(VLOOKUP($C647,st!$B$2:$F$400,3,FALSE())="","",VLOOKUP($C647,st!$B$2:$F$400,3,FALSE())),""))),"")</f>
        <v/>
      </c>
      <c r="F647" s="35" t="str">
        <f>IFERROR(IF($A647="HDC",IF(VLOOKUP($C647,hdc!$B$2:$F$1600,4,FALSE())="","",VLOOKUP($C647,hdc!$B$2:$F$1600,4,FALSE())),IF($A647="NAUTICS",IF(VLOOKUP($C647,nautics!$B$2:$F$1200,4,FALSE())="","",VLOOKUP($C647,nautics!$B$2:$F$1200,4,FALSE())),IF($A647="ST",IF(VLOOKUP($C647,st!$B$2:$F$400,4,FALSE())="","",VLOOKUP($C647,st!$B$2:$F$400,4,FALSE())),""))),"")</f>
        <v/>
      </c>
      <c r="G647" s="35" t="str">
        <f>IFERROR(IF($A647="HDC",IF(VLOOKUP($C647,hdc!$B$2:$F$1600,5,FALSE())="","",VLOOKUP($C647,hdc!$B$2:$F$1600,5,FALSE())),IF($A647="NAUTICS",IF(VLOOKUP($C647,nautics!$B$2:$F$1200,5,FALSE())="","",VLOOKUP($C647,nautics!$B$2:$F$1200,5,FALSE())),IF($A647="ST",IF(VLOOKUP($C647,st!$B$2:$F$400,5,FALSE())="","",VLOOKUP($C647,st!$B$2:$F$400,5,FALSE())),""))),"")</f>
        <v/>
      </c>
      <c r="H647" s="35" t="s">
        <v>6258</v>
      </c>
      <c r="I647" s="35" t="s">
        <v>31</v>
      </c>
      <c r="J647" s="35" t="s">
        <v>4733</v>
      </c>
      <c r="K647" s="35">
        <f t="shared" si="2"/>
        <v>17</v>
      </c>
      <c r="L647" s="35" t="s">
        <v>4714</v>
      </c>
      <c r="M647" s="35" t="s">
        <v>4716</v>
      </c>
      <c r="N647" s="35" t="s">
        <v>736</v>
      </c>
      <c r="O647" s="35" t="s">
        <v>738</v>
      </c>
      <c r="P647" s="35" t="s">
        <v>6265</v>
      </c>
      <c r="Q647" s="35" t="s">
        <v>6266</v>
      </c>
      <c r="R647" s="35" t="s">
        <v>4061</v>
      </c>
      <c r="S647" s="35" t="s">
        <v>736</v>
      </c>
      <c r="T647" s="35" t="s">
        <v>738</v>
      </c>
      <c r="U647" s="35" t="s">
        <v>4720</v>
      </c>
      <c r="W647" s="35" t="s">
        <v>78</v>
      </c>
      <c r="X647" s="35" t="s">
        <v>59</v>
      </c>
      <c r="Y647" s="35" t="s">
        <v>4722</v>
      </c>
      <c r="Z647" s="35" t="s">
        <v>4724</v>
      </c>
    </row>
    <row r="648" spans="1:26" ht="15" customHeight="1">
      <c r="A648" s="35" t="s">
        <v>1300</v>
      </c>
      <c r="B648" s="35" t="s">
        <v>4693</v>
      </c>
      <c r="C648" s="35" t="s">
        <v>6268</v>
      </c>
      <c r="D648" s="35">
        <f>IFERROR(IF($A648="HDC",IF(VLOOKUP($C648,hdc!$B$2:$F$1600,2,FALSE())="","",VLOOKUP($C648,hdc!$B$2:$F$1600,2,FALSE())),IF($A648="NAUTICS",IF(VLOOKUP($C648,nautics!$B$2:$F$1200,2,FALSE())="","",VLOOKUP($C648,nautics!$B$2:$F$1200,2,FALSE())),IF($A648="ST",IF(VLOOKUP($C648,st!$B$2:$F$400,2,FALSE())="","",VLOOKUP($C648,st!$B$2:$F$400,2,FALSE())),""))),"")</f>
        <v>1</v>
      </c>
      <c r="E648" s="35" t="str">
        <f>IFERROR(IF($A648="HDC",IF(VLOOKUP($C648,hdc!$B$2:$F$1600,3,FALSE())="","",VLOOKUP($C648,hdc!$B$2:$F$1600,3,FALSE())),IF($A648="NAUTICS",IF(VLOOKUP($C648,nautics!$B$2:$F$1200,3,FALSE())="","",VLOOKUP($C648,nautics!$B$2:$F$1200,3,FALSE())),IF($A648="ST",IF(VLOOKUP($C648,st!$B$2:$F$400,3,FALSE())="","",VLOOKUP($C648,st!$B$2:$F$400,3,FALSE())),""))),"")</f>
        <v/>
      </c>
      <c r="F648" s="35" t="str">
        <f>IFERROR(IF($A648="HDC",IF(VLOOKUP($C648,hdc!$B$2:$F$1600,4,FALSE())="","",VLOOKUP($C648,hdc!$B$2:$F$1600,4,FALSE())),IF($A648="NAUTICS",IF(VLOOKUP($C648,nautics!$B$2:$F$1200,4,FALSE())="","",VLOOKUP($C648,nautics!$B$2:$F$1200,4,FALSE())),IF($A648="ST",IF(VLOOKUP($C648,st!$B$2:$F$400,4,FALSE())="","",VLOOKUP($C648,st!$B$2:$F$400,4,FALSE())),""))),"")</f>
        <v/>
      </c>
      <c r="G648" s="35" t="str">
        <f>IFERROR(IF($A648="HDC",IF(VLOOKUP($C648,hdc!$B$2:$F$1600,5,FALSE())="","",VLOOKUP($C648,hdc!$B$2:$F$1600,5,FALSE())),IF($A648="NAUTICS",IF(VLOOKUP($C648,nautics!$B$2:$F$1200,5,FALSE())="","",VLOOKUP($C648,nautics!$B$2:$F$1200,5,FALSE())),IF($A648="ST",IF(VLOOKUP($C648,st!$B$2:$F$400,5,FALSE())="","",VLOOKUP($C648,st!$B$2:$F$400,5,FALSE())),""))),"")</f>
        <v/>
      </c>
      <c r="H648" s="35" t="s">
        <v>4160</v>
      </c>
      <c r="I648" s="35" t="s">
        <v>31</v>
      </c>
      <c r="J648" s="35" t="s">
        <v>3407</v>
      </c>
      <c r="K648" s="35">
        <f t="shared" si="2"/>
        <v>33</v>
      </c>
      <c r="L648" s="35" t="s">
        <v>6269</v>
      </c>
      <c r="M648" s="35" t="s">
        <v>6270</v>
      </c>
      <c r="N648" s="35" t="s">
        <v>3479</v>
      </c>
      <c r="O648" s="35" t="s">
        <v>3480</v>
      </c>
      <c r="P648" s="35" t="s">
        <v>4714</v>
      </c>
      <c r="Q648" s="35" t="s">
        <v>4716</v>
      </c>
      <c r="R648" s="35" t="s">
        <v>978</v>
      </c>
      <c r="S648" s="35" t="s">
        <v>736</v>
      </c>
      <c r="T648" s="35" t="s">
        <v>738</v>
      </c>
      <c r="U648" s="35" t="s">
        <v>6271</v>
      </c>
      <c r="W648" s="35" t="s">
        <v>57</v>
      </c>
      <c r="X648" s="35" t="s">
        <v>926</v>
      </c>
      <c r="Y648" s="35" t="s">
        <v>6273</v>
      </c>
      <c r="Z648" s="35" t="s">
        <v>4722</v>
      </c>
    </row>
    <row r="649" spans="1:26" ht="15" customHeight="1">
      <c r="A649" s="35" t="s">
        <v>1300</v>
      </c>
      <c r="B649" s="35" t="s">
        <v>4693</v>
      </c>
      <c r="C649" s="35" t="s">
        <v>6274</v>
      </c>
      <c r="D649" s="35">
        <f>IFERROR(IF($A649="HDC",IF(VLOOKUP($C649,hdc!$B$2:$F$1600,2,FALSE())="","",VLOOKUP($C649,hdc!$B$2:$F$1600,2,FALSE())),IF($A649="NAUTICS",IF(VLOOKUP($C649,nautics!$B$2:$F$1200,2,FALSE())="","",VLOOKUP($C649,nautics!$B$2:$F$1200,2,FALSE())),IF($A649="ST",IF(VLOOKUP($C649,st!$B$2:$F$400,2,FALSE())="","",VLOOKUP($C649,st!$B$2:$F$400,2,FALSE())),""))),"")</f>
        <v>1</v>
      </c>
      <c r="E649" s="35">
        <f>IFERROR(IF($A649="HDC",IF(VLOOKUP($C649,hdc!$B$2:$F$1600,3,FALSE())="","",VLOOKUP($C649,hdc!$B$2:$F$1600,3,FALSE())),IF($A649="NAUTICS",IF(VLOOKUP($C649,nautics!$B$2:$F$1200,3,FALSE())="","",VLOOKUP($C649,nautics!$B$2:$F$1200,3,FALSE())),IF($A649="ST",IF(VLOOKUP($C649,st!$B$2:$F$400,3,FALSE())="","",VLOOKUP($C649,st!$B$2:$F$400,3,FALSE())),""))),"")</f>
        <v>1</v>
      </c>
      <c r="F649" s="35">
        <f>IFERROR(IF($A649="HDC",IF(VLOOKUP($C649,hdc!$B$2:$F$1600,4,FALSE())="","",VLOOKUP($C649,hdc!$B$2:$F$1600,4,FALSE())),IF($A649="NAUTICS",IF(VLOOKUP($C649,nautics!$B$2:$F$1200,4,FALSE())="","",VLOOKUP($C649,nautics!$B$2:$F$1200,4,FALSE())),IF($A649="ST",IF(VLOOKUP($C649,st!$B$2:$F$400,4,FALSE())="","",VLOOKUP($C649,st!$B$2:$F$400,4,FALSE())),""))),"")</f>
        <v>1</v>
      </c>
      <c r="G649" s="35" t="str">
        <f>IFERROR(IF($A649="HDC",IF(VLOOKUP($C649,hdc!$B$2:$F$1600,5,FALSE())="","",VLOOKUP($C649,hdc!$B$2:$F$1600,5,FALSE())),IF($A649="NAUTICS",IF(VLOOKUP($C649,nautics!$B$2:$F$1200,5,FALSE())="","",VLOOKUP($C649,nautics!$B$2:$F$1200,5,FALSE())),IF($A649="ST",IF(VLOOKUP($C649,st!$B$2:$F$400,5,FALSE())="","",VLOOKUP($C649,st!$B$2:$F$400,5,FALSE())),""))),"")</f>
        <v/>
      </c>
      <c r="H649" s="35" t="s">
        <v>148</v>
      </c>
      <c r="I649" s="35" t="s">
        <v>31</v>
      </c>
      <c r="J649" s="35" t="s">
        <v>6275</v>
      </c>
      <c r="K649" s="35">
        <f t="shared" si="2"/>
        <v>65</v>
      </c>
      <c r="L649" s="35" t="s">
        <v>95</v>
      </c>
      <c r="M649" s="35" t="s">
        <v>96</v>
      </c>
      <c r="N649" s="35" t="s">
        <v>43</v>
      </c>
      <c r="O649" s="35" t="s">
        <v>45</v>
      </c>
      <c r="P649" s="35" t="s">
        <v>4714</v>
      </c>
      <c r="Q649" s="35" t="s">
        <v>4716</v>
      </c>
      <c r="R649" s="35" t="s">
        <v>978</v>
      </c>
      <c r="S649" s="35" t="s">
        <v>736</v>
      </c>
      <c r="T649" s="35" t="s">
        <v>738</v>
      </c>
      <c r="U649" s="35" t="s">
        <v>6276</v>
      </c>
      <c r="W649" s="35" t="s">
        <v>57</v>
      </c>
      <c r="X649" s="35" t="s">
        <v>59</v>
      </c>
      <c r="Y649" s="35" t="s">
        <v>102</v>
      </c>
      <c r="Z649" s="35" t="s">
        <v>4722</v>
      </c>
    </row>
    <row r="650" spans="1:26" ht="15" customHeight="1">
      <c r="A650" s="35" t="s">
        <v>1300</v>
      </c>
      <c r="B650" s="35" t="s">
        <v>4693</v>
      </c>
      <c r="C650" s="35" t="s">
        <v>6277</v>
      </c>
      <c r="D650" s="35">
        <f>IFERROR(IF($A650="HDC",IF(VLOOKUP($C650,hdc!$B$2:$F$1600,2,FALSE())="","",VLOOKUP($C650,hdc!$B$2:$F$1600,2,FALSE())),IF($A650="NAUTICS",IF(VLOOKUP($C650,nautics!$B$2:$F$1200,2,FALSE())="","",VLOOKUP($C650,nautics!$B$2:$F$1200,2,FALSE())),IF($A650="ST",IF(VLOOKUP($C650,st!$B$2:$F$400,2,FALSE())="","",VLOOKUP($C650,st!$B$2:$F$400,2,FALSE())),""))),"")</f>
        <v>1</v>
      </c>
      <c r="E650" s="35">
        <f>IFERROR(IF($A650="HDC",IF(VLOOKUP($C650,hdc!$B$2:$F$1600,3,FALSE())="","",VLOOKUP($C650,hdc!$B$2:$F$1600,3,FALSE())),IF($A650="NAUTICS",IF(VLOOKUP($C650,nautics!$B$2:$F$1200,3,FALSE())="","",VLOOKUP($C650,nautics!$B$2:$F$1200,3,FALSE())),IF($A650="ST",IF(VLOOKUP($C650,st!$B$2:$F$400,3,FALSE())="","",VLOOKUP($C650,st!$B$2:$F$400,3,FALSE())),""))),"")</f>
        <v>1</v>
      </c>
      <c r="F650" s="35">
        <f>IFERROR(IF($A650="HDC",IF(VLOOKUP($C650,hdc!$B$2:$F$1600,4,FALSE())="","",VLOOKUP($C650,hdc!$B$2:$F$1600,4,FALSE())),IF($A650="NAUTICS",IF(VLOOKUP($C650,nautics!$B$2:$F$1200,4,FALSE())="","",VLOOKUP($C650,nautics!$B$2:$F$1200,4,FALSE())),IF($A650="ST",IF(VLOOKUP($C650,st!$B$2:$F$400,4,FALSE())="","",VLOOKUP($C650,st!$B$2:$F$400,4,FALSE())),""))),"")</f>
        <v>1</v>
      </c>
      <c r="G650" s="35" t="str">
        <f>IFERROR(IF($A650="HDC",IF(VLOOKUP($C650,hdc!$B$2:$F$1600,5,FALSE())="","",VLOOKUP($C650,hdc!$B$2:$F$1600,5,FALSE())),IF($A650="NAUTICS",IF(VLOOKUP($C650,nautics!$B$2:$F$1200,5,FALSE())="","",VLOOKUP($C650,nautics!$B$2:$F$1200,5,FALSE())),IF($A650="ST",IF(VLOOKUP($C650,st!$B$2:$F$400,5,FALSE())="","",VLOOKUP($C650,st!$B$2:$F$400,5,FALSE())),""))),"")</f>
        <v/>
      </c>
      <c r="H650" s="35" t="s">
        <v>344</v>
      </c>
      <c r="I650" s="35" t="s">
        <v>31</v>
      </c>
      <c r="J650" s="35" t="s">
        <v>6279</v>
      </c>
      <c r="K650" s="35">
        <f t="shared" si="2"/>
        <v>64</v>
      </c>
      <c r="L650" s="35" t="s">
        <v>349</v>
      </c>
      <c r="M650" s="35" t="s">
        <v>350</v>
      </c>
      <c r="N650" s="35" t="s">
        <v>43</v>
      </c>
      <c r="O650" s="35" t="s">
        <v>45</v>
      </c>
      <c r="P650" s="35" t="s">
        <v>6280</v>
      </c>
      <c r="Q650" s="35" t="s">
        <v>6282</v>
      </c>
      <c r="R650" s="35" t="s">
        <v>52</v>
      </c>
      <c r="S650" s="35" t="s">
        <v>796</v>
      </c>
      <c r="T650" s="35" t="s">
        <v>797</v>
      </c>
      <c r="U650" s="35" t="s">
        <v>6283</v>
      </c>
      <c r="W650" s="35" t="s">
        <v>57</v>
      </c>
      <c r="X650" s="35" t="s">
        <v>59</v>
      </c>
      <c r="Y650" s="35" t="s">
        <v>354</v>
      </c>
      <c r="Z650" s="35" t="s">
        <v>4930</v>
      </c>
    </row>
    <row r="651" spans="1:26" ht="15" customHeight="1">
      <c r="A651" s="35" t="s">
        <v>1300</v>
      </c>
      <c r="B651" s="35" t="s">
        <v>4693</v>
      </c>
      <c r="C651" s="35" t="s">
        <v>6284</v>
      </c>
      <c r="D651" s="35">
        <f>IFERROR(IF($A651="HDC",IF(VLOOKUP($C651,hdc!$B$2:$F$1600,2,FALSE())="","",VLOOKUP($C651,hdc!$B$2:$F$1600,2,FALSE())),IF($A651="NAUTICS",IF(VLOOKUP($C651,nautics!$B$2:$F$1200,2,FALSE())="","",VLOOKUP($C651,nautics!$B$2:$F$1200,2,FALSE())),IF($A651="ST",IF(VLOOKUP($C651,st!$B$2:$F$400,2,FALSE())="","",VLOOKUP($C651,st!$B$2:$F$400,2,FALSE())),""))),"")</f>
        <v>1</v>
      </c>
      <c r="E651" s="35">
        <f>IFERROR(IF($A651="HDC",IF(VLOOKUP($C651,hdc!$B$2:$F$1600,3,FALSE())="","",VLOOKUP($C651,hdc!$B$2:$F$1600,3,FALSE())),IF($A651="NAUTICS",IF(VLOOKUP($C651,nautics!$B$2:$F$1200,3,FALSE())="","",VLOOKUP($C651,nautics!$B$2:$F$1200,3,FALSE())),IF($A651="ST",IF(VLOOKUP($C651,st!$B$2:$F$400,3,FALSE())="","",VLOOKUP($C651,st!$B$2:$F$400,3,FALSE())),""))),"")</f>
        <v>1</v>
      </c>
      <c r="F651" s="35" t="str">
        <f>IFERROR(IF($A651="HDC",IF(VLOOKUP($C651,hdc!$B$2:$F$1600,4,FALSE())="","",VLOOKUP($C651,hdc!$B$2:$F$1600,4,FALSE())),IF($A651="NAUTICS",IF(VLOOKUP($C651,nautics!$B$2:$F$1200,4,FALSE())="","",VLOOKUP($C651,nautics!$B$2:$F$1200,4,FALSE())),IF($A651="ST",IF(VLOOKUP($C651,st!$B$2:$F$400,4,FALSE())="","",VLOOKUP($C651,st!$B$2:$F$400,4,FALSE())),""))),"")</f>
        <v/>
      </c>
      <c r="G651" s="35" t="str">
        <f>IFERROR(IF($A651="HDC",IF(VLOOKUP($C651,hdc!$B$2:$F$1600,5,FALSE())="","",VLOOKUP($C651,hdc!$B$2:$F$1600,5,FALSE())),IF($A651="NAUTICS",IF(VLOOKUP($C651,nautics!$B$2:$F$1200,5,FALSE())="","",VLOOKUP($C651,nautics!$B$2:$F$1200,5,FALSE())),IF($A651="ST",IF(VLOOKUP($C651,st!$B$2:$F$400,5,FALSE())="","",VLOOKUP($C651,st!$B$2:$F$400,5,FALSE())),""))),"")</f>
        <v/>
      </c>
      <c r="H651" s="35" t="s">
        <v>6286</v>
      </c>
      <c r="I651" s="35" t="s">
        <v>31</v>
      </c>
      <c r="J651" s="35" t="s">
        <v>6287</v>
      </c>
      <c r="K651" s="35">
        <f t="shared" si="2"/>
        <v>81</v>
      </c>
      <c r="L651" s="35" t="s">
        <v>318</v>
      </c>
      <c r="M651" s="35" t="s">
        <v>319</v>
      </c>
      <c r="N651" s="35" t="s">
        <v>174</v>
      </c>
      <c r="O651" s="35" t="s">
        <v>175</v>
      </c>
      <c r="P651" s="35" t="s">
        <v>4714</v>
      </c>
      <c r="Q651" s="35" t="s">
        <v>4716</v>
      </c>
      <c r="R651" s="35" t="s">
        <v>978</v>
      </c>
      <c r="S651" s="35" t="s">
        <v>736</v>
      </c>
      <c r="T651" s="35" t="s">
        <v>738</v>
      </c>
      <c r="U651" s="35" t="s">
        <v>6290</v>
      </c>
      <c r="W651" s="35" t="s">
        <v>57</v>
      </c>
      <c r="X651" s="35" t="s">
        <v>2968</v>
      </c>
      <c r="Y651" s="35" t="s">
        <v>323</v>
      </c>
      <c r="Z651" s="35" t="s">
        <v>4722</v>
      </c>
    </row>
    <row r="652" spans="1:26" ht="15" customHeight="1">
      <c r="A652" s="35" t="s">
        <v>1300</v>
      </c>
      <c r="B652" s="35" t="s">
        <v>4693</v>
      </c>
      <c r="C652" s="35" t="s">
        <v>6291</v>
      </c>
      <c r="D652" s="35">
        <f>IFERROR(IF($A652="HDC",IF(VLOOKUP($C652,hdc!$B$2:$F$1600,2,FALSE())="","",VLOOKUP($C652,hdc!$B$2:$F$1600,2,FALSE())),IF($A652="NAUTICS",IF(VLOOKUP($C652,nautics!$B$2:$F$1200,2,FALSE())="","",VLOOKUP($C652,nautics!$B$2:$F$1200,2,FALSE())),IF($A652="ST",IF(VLOOKUP($C652,st!$B$2:$F$400,2,FALSE())="","",VLOOKUP($C652,st!$B$2:$F$400,2,FALSE())),""))),"")</f>
        <v>1</v>
      </c>
      <c r="E652" s="35" t="str">
        <f>IFERROR(IF($A652="HDC",IF(VLOOKUP($C652,hdc!$B$2:$F$1600,3,FALSE())="","",VLOOKUP($C652,hdc!$B$2:$F$1600,3,FALSE())),IF($A652="NAUTICS",IF(VLOOKUP($C652,nautics!$B$2:$F$1200,3,FALSE())="","",VLOOKUP($C652,nautics!$B$2:$F$1200,3,FALSE())),IF($A652="ST",IF(VLOOKUP($C652,st!$B$2:$F$400,3,FALSE())="","",VLOOKUP($C652,st!$B$2:$F$400,3,FALSE())),""))),"")</f>
        <v/>
      </c>
      <c r="F652" s="35" t="str">
        <f>IFERROR(IF($A652="HDC",IF(VLOOKUP($C652,hdc!$B$2:$F$1600,4,FALSE())="","",VLOOKUP($C652,hdc!$B$2:$F$1600,4,FALSE())),IF($A652="NAUTICS",IF(VLOOKUP($C652,nautics!$B$2:$F$1200,4,FALSE())="","",VLOOKUP($C652,nautics!$B$2:$F$1200,4,FALSE())),IF($A652="ST",IF(VLOOKUP($C652,st!$B$2:$F$400,4,FALSE())="","",VLOOKUP($C652,st!$B$2:$F$400,4,FALSE())),""))),"")</f>
        <v/>
      </c>
      <c r="G652" s="35" t="str">
        <f>IFERROR(IF($A652="HDC",IF(VLOOKUP($C652,hdc!$B$2:$F$1600,5,FALSE())="","",VLOOKUP($C652,hdc!$B$2:$F$1600,5,FALSE())),IF($A652="NAUTICS",IF(VLOOKUP($C652,nautics!$B$2:$F$1200,5,FALSE())="","",VLOOKUP($C652,nautics!$B$2:$F$1200,5,FALSE())),IF($A652="ST",IF(VLOOKUP($C652,st!$B$2:$F$400,5,FALSE())="","",VLOOKUP($C652,st!$B$2:$F$400,5,FALSE())),""))),"")</f>
        <v/>
      </c>
      <c r="H652" s="35" t="s">
        <v>259</v>
      </c>
      <c r="I652" s="35" t="s">
        <v>31</v>
      </c>
      <c r="J652" s="35" t="s">
        <v>6262</v>
      </c>
      <c r="K652" s="35">
        <f t="shared" si="2"/>
        <v>31</v>
      </c>
      <c r="L652" s="35" t="s">
        <v>5103</v>
      </c>
      <c r="M652" s="35" t="s">
        <v>5104</v>
      </c>
      <c r="N652" s="35" t="s">
        <v>511</v>
      </c>
      <c r="O652" s="35" t="s">
        <v>513</v>
      </c>
      <c r="P652" s="35" t="s">
        <v>5092</v>
      </c>
      <c r="Q652" s="35" t="s">
        <v>5093</v>
      </c>
      <c r="R652" s="35" t="s">
        <v>1071</v>
      </c>
      <c r="S652" s="35" t="s">
        <v>2922</v>
      </c>
      <c r="T652" s="35" t="s">
        <v>2924</v>
      </c>
      <c r="U652" s="35" t="s">
        <v>6264</v>
      </c>
      <c r="W652" s="35" t="s">
        <v>57</v>
      </c>
      <c r="X652" s="35" t="s">
        <v>59</v>
      </c>
      <c r="Y652" s="35" t="s">
        <v>2479</v>
      </c>
      <c r="Z652" s="35" t="s">
        <v>5097</v>
      </c>
    </row>
    <row r="653" spans="1:26" ht="15" customHeight="1">
      <c r="A653" s="35" t="s">
        <v>1300</v>
      </c>
      <c r="B653" s="35" t="s">
        <v>4693</v>
      </c>
      <c r="C653" s="35" t="s">
        <v>6295</v>
      </c>
      <c r="D653" s="35">
        <f>IFERROR(IF($A653="HDC",IF(VLOOKUP($C653,hdc!$B$2:$F$1600,2,FALSE())="","",VLOOKUP($C653,hdc!$B$2:$F$1600,2,FALSE())),IF($A653="NAUTICS",IF(VLOOKUP($C653,nautics!$B$2:$F$1200,2,FALSE())="","",VLOOKUP($C653,nautics!$B$2:$F$1200,2,FALSE())),IF($A653="ST",IF(VLOOKUP($C653,st!$B$2:$F$400,2,FALSE())="","",VLOOKUP($C653,st!$B$2:$F$400,2,FALSE())),""))),"")</f>
        <v>1</v>
      </c>
      <c r="E653" s="35" t="str">
        <f>IFERROR(IF($A653="HDC",IF(VLOOKUP($C653,hdc!$B$2:$F$1600,3,FALSE())="","",VLOOKUP($C653,hdc!$B$2:$F$1600,3,FALSE())),IF($A653="NAUTICS",IF(VLOOKUP($C653,nautics!$B$2:$F$1200,3,FALSE())="","",VLOOKUP($C653,nautics!$B$2:$F$1200,3,FALSE())),IF($A653="ST",IF(VLOOKUP($C653,st!$B$2:$F$400,3,FALSE())="","",VLOOKUP($C653,st!$B$2:$F$400,3,FALSE())),""))),"")</f>
        <v/>
      </c>
      <c r="F653" s="35" t="str">
        <f>IFERROR(IF($A653="HDC",IF(VLOOKUP($C653,hdc!$B$2:$F$1600,4,FALSE())="","",VLOOKUP($C653,hdc!$B$2:$F$1600,4,FALSE())),IF($A653="NAUTICS",IF(VLOOKUP($C653,nautics!$B$2:$F$1200,4,FALSE())="","",VLOOKUP($C653,nautics!$B$2:$F$1200,4,FALSE())),IF($A653="ST",IF(VLOOKUP($C653,st!$B$2:$F$400,4,FALSE())="","",VLOOKUP($C653,st!$B$2:$F$400,4,FALSE())),""))),"")</f>
        <v/>
      </c>
      <c r="G653" s="35" t="str">
        <f>IFERROR(IF($A653="HDC",IF(VLOOKUP($C653,hdc!$B$2:$F$1600,5,FALSE())="","",VLOOKUP($C653,hdc!$B$2:$F$1600,5,FALSE())),IF($A653="NAUTICS",IF(VLOOKUP($C653,nautics!$B$2:$F$1200,5,FALSE())="","",VLOOKUP($C653,nautics!$B$2:$F$1200,5,FALSE())),IF($A653="ST",IF(VLOOKUP($C653,st!$B$2:$F$400,5,FALSE())="","",VLOOKUP($C653,st!$B$2:$F$400,5,FALSE())),""))),"")</f>
        <v/>
      </c>
      <c r="H653" s="35" t="s">
        <v>259</v>
      </c>
      <c r="I653" s="35" t="s">
        <v>31</v>
      </c>
      <c r="J653" s="35" t="s">
        <v>5101</v>
      </c>
      <c r="K653" s="35">
        <f t="shared" si="2"/>
        <v>10</v>
      </c>
      <c r="L653" s="35" t="s">
        <v>4872</v>
      </c>
      <c r="M653" s="35" t="s">
        <v>4874</v>
      </c>
      <c r="N653" s="35" t="s">
        <v>2490</v>
      </c>
      <c r="O653" s="35" t="s">
        <v>2492</v>
      </c>
      <c r="P653" s="35" t="s">
        <v>5103</v>
      </c>
      <c r="Q653" s="35" t="s">
        <v>5104</v>
      </c>
      <c r="R653" s="35" t="s">
        <v>1071</v>
      </c>
      <c r="S653" s="35" t="s">
        <v>511</v>
      </c>
      <c r="T653" s="35" t="s">
        <v>513</v>
      </c>
      <c r="U653" s="35" t="s">
        <v>2899</v>
      </c>
      <c r="W653" s="35" t="s">
        <v>57</v>
      </c>
      <c r="X653" s="35" t="s">
        <v>59</v>
      </c>
      <c r="Y653" s="35" t="s">
        <v>2902</v>
      </c>
      <c r="Z653" s="35" t="s">
        <v>2479</v>
      </c>
    </row>
    <row r="654" spans="1:26" ht="15" customHeight="1">
      <c r="A654" s="35" t="s">
        <v>1300</v>
      </c>
      <c r="B654" s="35" t="s">
        <v>4693</v>
      </c>
      <c r="C654" s="35" t="s">
        <v>6299</v>
      </c>
      <c r="D654" s="35">
        <f>IFERROR(IF($A654="HDC",IF(VLOOKUP($C654,hdc!$B$2:$F$1600,2,FALSE())="","",VLOOKUP($C654,hdc!$B$2:$F$1600,2,FALSE())),IF($A654="NAUTICS",IF(VLOOKUP($C654,nautics!$B$2:$F$1200,2,FALSE())="","",VLOOKUP($C654,nautics!$B$2:$F$1200,2,FALSE())),IF($A654="ST",IF(VLOOKUP($C654,st!$B$2:$F$400,2,FALSE())="","",VLOOKUP($C654,st!$B$2:$F$400,2,FALSE())),""))),"")</f>
        <v>1</v>
      </c>
      <c r="E654" s="35">
        <f>IFERROR(IF($A654="HDC",IF(VLOOKUP($C654,hdc!$B$2:$F$1600,3,FALSE())="","",VLOOKUP($C654,hdc!$B$2:$F$1600,3,FALSE())),IF($A654="NAUTICS",IF(VLOOKUP($C654,nautics!$B$2:$F$1200,3,FALSE())="","",VLOOKUP($C654,nautics!$B$2:$F$1200,3,FALSE())),IF($A654="ST",IF(VLOOKUP($C654,st!$B$2:$F$400,3,FALSE())="","",VLOOKUP($C654,st!$B$2:$F$400,3,FALSE())),""))),"")</f>
        <v>1</v>
      </c>
      <c r="F654" s="35">
        <f>IFERROR(IF($A654="HDC",IF(VLOOKUP($C654,hdc!$B$2:$F$1600,4,FALSE())="","",VLOOKUP($C654,hdc!$B$2:$F$1600,4,FALSE())),IF($A654="NAUTICS",IF(VLOOKUP($C654,nautics!$B$2:$F$1200,4,FALSE())="","",VLOOKUP($C654,nautics!$B$2:$F$1200,4,FALSE())),IF($A654="ST",IF(VLOOKUP($C654,st!$B$2:$F$400,4,FALSE())="","",VLOOKUP($C654,st!$B$2:$F$400,4,FALSE())),""))),"")</f>
        <v>1</v>
      </c>
      <c r="G654" s="35" t="str">
        <f>IFERROR(IF($A654="HDC",IF(VLOOKUP($C654,hdc!$B$2:$F$1600,5,FALSE())="","",VLOOKUP($C654,hdc!$B$2:$F$1600,5,FALSE())),IF($A654="NAUTICS",IF(VLOOKUP($C654,nautics!$B$2:$F$1200,5,FALSE())="","",VLOOKUP($C654,nautics!$B$2:$F$1200,5,FALSE())),IF($A654="ST",IF(VLOOKUP($C654,st!$B$2:$F$400,5,FALSE())="","",VLOOKUP($C654,st!$B$2:$F$400,5,FALSE())),""))),"")</f>
        <v/>
      </c>
      <c r="H654" s="35" t="s">
        <v>344</v>
      </c>
      <c r="I654" s="35" t="s">
        <v>31</v>
      </c>
      <c r="J654" s="35" t="s">
        <v>6301</v>
      </c>
      <c r="K654" s="35">
        <f t="shared" si="2"/>
        <v>31</v>
      </c>
      <c r="L654" s="35" t="s">
        <v>731</v>
      </c>
      <c r="M654" s="35" t="s">
        <v>734</v>
      </c>
      <c r="N654" s="35" t="s">
        <v>736</v>
      </c>
      <c r="O654" s="35" t="s">
        <v>738</v>
      </c>
      <c r="P654" s="35" t="s">
        <v>5103</v>
      </c>
      <c r="Q654" s="35" t="s">
        <v>5104</v>
      </c>
      <c r="R654" s="35" t="s">
        <v>1071</v>
      </c>
      <c r="S654" s="35" t="s">
        <v>511</v>
      </c>
      <c r="T654" s="35" t="s">
        <v>513</v>
      </c>
      <c r="U654" s="35" t="s">
        <v>6302</v>
      </c>
      <c r="W654" s="35" t="s">
        <v>57</v>
      </c>
      <c r="X654" s="35" t="s">
        <v>59</v>
      </c>
      <c r="Y654" s="35" t="s">
        <v>742</v>
      </c>
      <c r="Z654" s="35" t="s">
        <v>2479</v>
      </c>
    </row>
    <row r="655" spans="1:26" ht="15" customHeight="1">
      <c r="A655" s="35" t="s">
        <v>1300</v>
      </c>
      <c r="B655" s="35" t="s">
        <v>4693</v>
      </c>
      <c r="C655" s="35" t="s">
        <v>6304</v>
      </c>
      <c r="D655" s="35">
        <f>IFERROR(IF($A655="HDC",IF(VLOOKUP($C655,hdc!$B$2:$F$1600,2,FALSE())="","",VLOOKUP($C655,hdc!$B$2:$F$1600,2,FALSE())),IF($A655="NAUTICS",IF(VLOOKUP($C655,nautics!$B$2:$F$1200,2,FALSE())="","",VLOOKUP($C655,nautics!$B$2:$F$1200,2,FALSE())),IF($A655="ST",IF(VLOOKUP($C655,st!$B$2:$F$400,2,FALSE())="","",VLOOKUP($C655,st!$B$2:$F$400,2,FALSE())),""))),"")</f>
        <v>1</v>
      </c>
      <c r="E655" s="35" t="str">
        <f>IFERROR(IF($A655="HDC",IF(VLOOKUP($C655,hdc!$B$2:$F$1600,3,FALSE())="","",VLOOKUP($C655,hdc!$B$2:$F$1600,3,FALSE())),IF($A655="NAUTICS",IF(VLOOKUP($C655,nautics!$B$2:$F$1200,3,FALSE())="","",VLOOKUP($C655,nautics!$B$2:$F$1200,3,FALSE())),IF($A655="ST",IF(VLOOKUP($C655,st!$B$2:$F$400,3,FALSE())="","",VLOOKUP($C655,st!$B$2:$F$400,3,FALSE())),""))),"")</f>
        <v/>
      </c>
      <c r="F655" s="35" t="str">
        <f>IFERROR(IF($A655="HDC",IF(VLOOKUP($C655,hdc!$B$2:$F$1600,4,FALSE())="","",VLOOKUP($C655,hdc!$B$2:$F$1600,4,FALSE())),IF($A655="NAUTICS",IF(VLOOKUP($C655,nautics!$B$2:$F$1200,4,FALSE())="","",VLOOKUP($C655,nautics!$B$2:$F$1200,4,FALSE())),IF($A655="ST",IF(VLOOKUP($C655,st!$B$2:$F$400,4,FALSE())="","",VLOOKUP($C655,st!$B$2:$F$400,4,FALSE())),""))),"")</f>
        <v/>
      </c>
      <c r="G655" s="35" t="str">
        <f>IFERROR(IF($A655="HDC",IF(VLOOKUP($C655,hdc!$B$2:$F$1600,5,FALSE())="","",VLOOKUP($C655,hdc!$B$2:$F$1600,5,FALSE())),IF($A655="NAUTICS",IF(VLOOKUP($C655,nautics!$B$2:$F$1200,5,FALSE())="","",VLOOKUP($C655,nautics!$B$2:$F$1200,5,FALSE())),IF($A655="ST",IF(VLOOKUP($C655,st!$B$2:$F$400,5,FALSE())="","",VLOOKUP($C655,st!$B$2:$F$400,5,FALSE())),""))),"")</f>
        <v/>
      </c>
      <c r="H655" s="35" t="s">
        <v>259</v>
      </c>
      <c r="I655" s="35" t="s">
        <v>31</v>
      </c>
      <c r="J655" s="35" t="s">
        <v>6306</v>
      </c>
      <c r="K655" s="35">
        <f t="shared" si="2"/>
        <v>40</v>
      </c>
      <c r="L655" s="35" t="s">
        <v>4825</v>
      </c>
      <c r="M655" s="35" t="s">
        <v>4826</v>
      </c>
      <c r="N655" s="35" t="s">
        <v>2463</v>
      </c>
      <c r="O655" s="35" t="s">
        <v>2464</v>
      </c>
      <c r="P655" s="35" t="s">
        <v>5291</v>
      </c>
      <c r="Q655" s="35" t="s">
        <v>5292</v>
      </c>
      <c r="R655" s="35" t="s">
        <v>1071</v>
      </c>
      <c r="S655" s="35" t="s">
        <v>2607</v>
      </c>
      <c r="T655" s="35" t="s">
        <v>2609</v>
      </c>
      <c r="U655" s="35" t="s">
        <v>6309</v>
      </c>
      <c r="W655" s="35" t="s">
        <v>57</v>
      </c>
      <c r="X655" s="35" t="s">
        <v>59</v>
      </c>
      <c r="Y655" s="35" t="s">
        <v>2468</v>
      </c>
      <c r="Z655" s="35" t="s">
        <v>5295</v>
      </c>
    </row>
    <row r="656" spans="1:26" ht="15" customHeight="1">
      <c r="A656" s="35" t="s">
        <v>1300</v>
      </c>
      <c r="B656" s="35" t="s">
        <v>4693</v>
      </c>
      <c r="C656" s="35" t="s">
        <v>6310</v>
      </c>
      <c r="D656" s="35">
        <f>IFERROR(IF($A656="HDC",IF(VLOOKUP($C656,hdc!$B$2:$F$1600,2,FALSE())="","",VLOOKUP($C656,hdc!$B$2:$F$1600,2,FALSE())),IF($A656="NAUTICS",IF(VLOOKUP($C656,nautics!$B$2:$F$1200,2,FALSE())="","",VLOOKUP($C656,nautics!$B$2:$F$1200,2,FALSE())),IF($A656="ST",IF(VLOOKUP($C656,st!$B$2:$F$400,2,FALSE())="","",VLOOKUP($C656,st!$B$2:$F$400,2,FALSE())),""))),"")</f>
        <v>1</v>
      </c>
      <c r="E656" s="35" t="str">
        <f>IFERROR(IF($A656="HDC",IF(VLOOKUP($C656,hdc!$B$2:$F$1600,3,FALSE())="","",VLOOKUP($C656,hdc!$B$2:$F$1600,3,FALSE())),IF($A656="NAUTICS",IF(VLOOKUP($C656,nautics!$B$2:$F$1200,3,FALSE())="","",VLOOKUP($C656,nautics!$B$2:$F$1200,3,FALSE())),IF($A656="ST",IF(VLOOKUP($C656,st!$B$2:$F$400,3,FALSE())="","",VLOOKUP($C656,st!$B$2:$F$400,3,FALSE())),""))),"")</f>
        <v/>
      </c>
      <c r="F656" s="35" t="str">
        <f>IFERROR(IF($A656="HDC",IF(VLOOKUP($C656,hdc!$B$2:$F$1600,4,FALSE())="","",VLOOKUP($C656,hdc!$B$2:$F$1600,4,FALSE())),IF($A656="NAUTICS",IF(VLOOKUP($C656,nautics!$B$2:$F$1200,4,FALSE())="","",VLOOKUP($C656,nautics!$B$2:$F$1200,4,FALSE())),IF($A656="ST",IF(VLOOKUP($C656,st!$B$2:$F$400,4,FALSE())="","",VLOOKUP($C656,st!$B$2:$F$400,4,FALSE())),""))),"")</f>
        <v/>
      </c>
      <c r="G656" s="35" t="str">
        <f>IFERROR(IF($A656="HDC",IF(VLOOKUP($C656,hdc!$B$2:$F$1600,5,FALSE())="","",VLOOKUP($C656,hdc!$B$2:$F$1600,5,FALSE())),IF($A656="NAUTICS",IF(VLOOKUP($C656,nautics!$B$2:$F$1200,5,FALSE())="","",VLOOKUP($C656,nautics!$B$2:$F$1200,5,FALSE())),IF($A656="ST",IF(VLOOKUP($C656,st!$B$2:$F$400,5,FALSE())="","",VLOOKUP($C656,st!$B$2:$F$400,5,FALSE())),""))),"")</f>
        <v/>
      </c>
      <c r="H656" s="35" t="s">
        <v>259</v>
      </c>
      <c r="I656" s="35" t="s">
        <v>31</v>
      </c>
      <c r="J656" s="35" t="s">
        <v>2422</v>
      </c>
      <c r="K656" s="35">
        <f t="shared" si="2"/>
        <v>16</v>
      </c>
      <c r="L656" s="35" t="s">
        <v>4825</v>
      </c>
      <c r="M656" s="35" t="s">
        <v>4826</v>
      </c>
      <c r="N656" s="35" t="s">
        <v>2463</v>
      </c>
      <c r="O656" s="35" t="s">
        <v>2464</v>
      </c>
      <c r="P656" s="35" t="s">
        <v>5299</v>
      </c>
      <c r="Q656" s="35" t="s">
        <v>5301</v>
      </c>
      <c r="R656" s="35" t="s">
        <v>1071</v>
      </c>
      <c r="S656" s="35" t="s">
        <v>486</v>
      </c>
      <c r="T656" s="35" t="s">
        <v>487</v>
      </c>
      <c r="U656" s="35" t="s">
        <v>5303</v>
      </c>
      <c r="W656" s="35" t="s">
        <v>57</v>
      </c>
      <c r="X656" s="35" t="s">
        <v>59</v>
      </c>
      <c r="Y656" s="35" t="s">
        <v>2468</v>
      </c>
      <c r="Z656" s="35" t="s">
        <v>5305</v>
      </c>
    </row>
    <row r="657" spans="1:26" ht="15" customHeight="1">
      <c r="A657" s="35" t="s">
        <v>1300</v>
      </c>
      <c r="B657" s="35" t="s">
        <v>4693</v>
      </c>
      <c r="C657" s="35" t="s">
        <v>6314</v>
      </c>
      <c r="D657" s="35" t="str">
        <f>IFERROR(IF($A657="HDC",IF(VLOOKUP($C657,hdc!$B$2:$F$1600,2,FALSE())="","",VLOOKUP($C657,hdc!$B$2:$F$1600,2,FALSE())),IF($A657="NAUTICS",IF(VLOOKUP($C657,nautics!$B$2:$F$1200,2,FALSE())="","",VLOOKUP($C657,nautics!$B$2:$F$1200,2,FALSE())),IF($A657="ST",IF(VLOOKUP($C657,st!$B$2:$F$400,2,FALSE())="","",VLOOKUP($C657,st!$B$2:$F$400,2,FALSE())),""))),"")</f>
        <v/>
      </c>
      <c r="E657" s="35" t="str">
        <f>IFERROR(IF($A657="HDC",IF(VLOOKUP($C657,hdc!$B$2:$F$1600,3,FALSE())="","",VLOOKUP($C657,hdc!$B$2:$F$1600,3,FALSE())),IF($A657="NAUTICS",IF(VLOOKUP($C657,nautics!$B$2:$F$1200,3,FALSE())="","",VLOOKUP($C657,nautics!$B$2:$F$1200,3,FALSE())),IF($A657="ST",IF(VLOOKUP($C657,st!$B$2:$F$400,3,FALSE())="","",VLOOKUP($C657,st!$B$2:$F$400,3,FALSE())),""))),"")</f>
        <v/>
      </c>
      <c r="F657" s="35" t="str">
        <f>IFERROR(IF($A657="HDC",IF(VLOOKUP($C657,hdc!$B$2:$F$1600,4,FALSE())="","",VLOOKUP($C657,hdc!$B$2:$F$1600,4,FALSE())),IF($A657="NAUTICS",IF(VLOOKUP($C657,nautics!$B$2:$F$1200,4,FALSE())="","",VLOOKUP($C657,nautics!$B$2:$F$1200,4,FALSE())),IF($A657="ST",IF(VLOOKUP($C657,st!$B$2:$F$400,4,FALSE())="","",VLOOKUP($C657,st!$B$2:$F$400,4,FALSE())),""))),"")</f>
        <v/>
      </c>
      <c r="G657" s="35" t="str">
        <f>IFERROR(IF($A657="HDC",IF(VLOOKUP($C657,hdc!$B$2:$F$1600,5,FALSE())="","",VLOOKUP($C657,hdc!$B$2:$F$1600,5,FALSE())),IF($A657="NAUTICS",IF(VLOOKUP($C657,nautics!$B$2:$F$1200,5,FALSE())="","",VLOOKUP($C657,nautics!$B$2:$F$1200,5,FALSE())),IF($A657="ST",IF(VLOOKUP($C657,st!$B$2:$F$400,5,FALSE())="","",VLOOKUP($C657,st!$B$2:$F$400,5,FALSE())),""))),"")</f>
        <v/>
      </c>
      <c r="H657" s="35" t="s">
        <v>6316</v>
      </c>
      <c r="I657" s="35" t="s">
        <v>31</v>
      </c>
      <c r="J657" s="35" t="s">
        <v>453</v>
      </c>
      <c r="K657" s="35">
        <f t="shared" si="2"/>
        <v>17</v>
      </c>
      <c r="L657" s="35" t="s">
        <v>455</v>
      </c>
      <c r="M657" s="35" t="s">
        <v>456</v>
      </c>
      <c r="N657" s="35" t="s">
        <v>46</v>
      </c>
      <c r="O657" s="35" t="s">
        <v>49</v>
      </c>
      <c r="P657" s="35" t="s">
        <v>170</v>
      </c>
      <c r="Q657" s="35" t="s">
        <v>171</v>
      </c>
      <c r="R657" s="35" t="s">
        <v>4088</v>
      </c>
      <c r="S657" s="35" t="s">
        <v>46</v>
      </c>
      <c r="T657" s="35" t="s">
        <v>49</v>
      </c>
      <c r="U657" s="35" t="s">
        <v>458</v>
      </c>
      <c r="W657" s="35" t="s">
        <v>78</v>
      </c>
      <c r="X657" s="35" t="s">
        <v>2958</v>
      </c>
      <c r="Y657" s="35" t="s">
        <v>460</v>
      </c>
      <c r="Z657" s="35" t="s">
        <v>177</v>
      </c>
    </row>
    <row r="658" spans="1:26" ht="15" customHeight="1">
      <c r="A658" s="35" t="s">
        <v>1300</v>
      </c>
      <c r="B658" s="35" t="s">
        <v>6320</v>
      </c>
      <c r="C658" s="35" t="s">
        <v>6321</v>
      </c>
      <c r="D658" s="35">
        <f>IFERROR(IF($A658="HDC",IF(VLOOKUP($C658,hdc!$B$2:$F$1600,2,FALSE())="","",VLOOKUP($C658,hdc!$B$2:$F$1600,2,FALSE())),IF($A658="NAUTICS",IF(VLOOKUP($C658,nautics!$B$2:$F$1200,2,FALSE())="","",VLOOKUP($C658,nautics!$B$2:$F$1200,2,FALSE())),IF($A658="ST",IF(VLOOKUP($C658,st!$B$2:$F$400,2,FALSE())="","",VLOOKUP($C658,st!$B$2:$F$400,2,FALSE())),""))),"")</f>
        <v>1</v>
      </c>
      <c r="E658" s="35" t="str">
        <f>IFERROR(IF($A658="HDC",IF(VLOOKUP($C658,hdc!$B$2:$F$1600,3,FALSE())="","",VLOOKUP($C658,hdc!$B$2:$F$1600,3,FALSE())),IF($A658="NAUTICS",IF(VLOOKUP($C658,nautics!$B$2:$F$1200,3,FALSE())="","",VLOOKUP($C658,nautics!$B$2:$F$1200,3,FALSE())),IF($A658="ST",IF(VLOOKUP($C658,st!$B$2:$F$400,3,FALSE())="","",VLOOKUP($C658,st!$B$2:$F$400,3,FALSE())),""))),"")</f>
        <v/>
      </c>
      <c r="F658" s="35" t="str">
        <f>IFERROR(IF($A658="HDC",IF(VLOOKUP($C658,hdc!$B$2:$F$1600,4,FALSE())="","",VLOOKUP($C658,hdc!$B$2:$F$1600,4,FALSE())),IF($A658="NAUTICS",IF(VLOOKUP($C658,nautics!$B$2:$F$1200,4,FALSE())="","",VLOOKUP($C658,nautics!$B$2:$F$1200,4,FALSE())),IF($A658="ST",IF(VLOOKUP($C658,st!$B$2:$F$400,4,FALSE())="","",VLOOKUP($C658,st!$B$2:$F$400,4,FALSE())),""))),"")</f>
        <v/>
      </c>
      <c r="G658" s="35" t="str">
        <f>IFERROR(IF($A658="HDC",IF(VLOOKUP($C658,hdc!$B$2:$F$1600,5,FALSE())="","",VLOOKUP($C658,hdc!$B$2:$F$1600,5,FALSE())),IF($A658="NAUTICS",IF(VLOOKUP($C658,nautics!$B$2:$F$1200,5,FALSE())="","",VLOOKUP($C658,nautics!$B$2:$F$1200,5,FALSE())),IF($A658="ST",IF(VLOOKUP($C658,st!$B$2:$F$400,5,FALSE())="","",VLOOKUP($C658,st!$B$2:$F$400,5,FALSE())),""))),"")</f>
        <v/>
      </c>
      <c r="H658" s="35" t="s">
        <v>1114</v>
      </c>
      <c r="I658" s="35" t="s">
        <v>31</v>
      </c>
      <c r="J658" s="35" t="s">
        <v>6322</v>
      </c>
      <c r="K658" s="35">
        <f t="shared" si="2"/>
        <v>66</v>
      </c>
      <c r="L658" s="35" t="s">
        <v>637</v>
      </c>
      <c r="M658" s="35" t="s">
        <v>639</v>
      </c>
      <c r="N658" s="35" t="s">
        <v>46</v>
      </c>
      <c r="O658" s="35" t="s">
        <v>49</v>
      </c>
      <c r="P658" s="35" t="s">
        <v>6325</v>
      </c>
      <c r="Q658" s="35" t="s">
        <v>6326</v>
      </c>
      <c r="R658" s="35" t="s">
        <v>293</v>
      </c>
      <c r="S658" s="35" t="s">
        <v>6327</v>
      </c>
      <c r="T658" s="35" t="s">
        <v>3658</v>
      </c>
      <c r="U658" s="35" t="s">
        <v>6328</v>
      </c>
      <c r="W658" s="35" t="s">
        <v>57</v>
      </c>
      <c r="X658" s="35" t="s">
        <v>59</v>
      </c>
      <c r="Y658" s="35" t="s">
        <v>646</v>
      </c>
      <c r="Z658" s="35" t="s">
        <v>6330</v>
      </c>
    </row>
    <row r="659" spans="1:26" ht="15" customHeight="1">
      <c r="A659" s="35" t="s">
        <v>1300</v>
      </c>
      <c r="B659" s="35" t="s">
        <v>6320</v>
      </c>
      <c r="C659" s="35" t="s">
        <v>6331</v>
      </c>
      <c r="D659" s="35">
        <f>IFERROR(IF($A659="HDC",IF(VLOOKUP($C659,hdc!$B$2:$F$1600,2,FALSE())="","",VLOOKUP($C659,hdc!$B$2:$F$1600,2,FALSE())),IF($A659="NAUTICS",IF(VLOOKUP($C659,nautics!$B$2:$F$1200,2,FALSE())="","",VLOOKUP($C659,nautics!$B$2:$F$1200,2,FALSE())),IF($A659="ST",IF(VLOOKUP($C659,st!$B$2:$F$400,2,FALSE())="","",VLOOKUP($C659,st!$B$2:$F$400,2,FALSE())),""))),"")</f>
        <v>1</v>
      </c>
      <c r="E659" s="35">
        <f>IFERROR(IF($A659="HDC",IF(VLOOKUP($C659,hdc!$B$2:$F$1600,3,FALSE())="","",VLOOKUP($C659,hdc!$B$2:$F$1600,3,FALSE())),IF($A659="NAUTICS",IF(VLOOKUP($C659,nautics!$B$2:$F$1200,3,FALSE())="","",VLOOKUP($C659,nautics!$B$2:$F$1200,3,FALSE())),IF($A659="ST",IF(VLOOKUP($C659,st!$B$2:$F$400,3,FALSE())="","",VLOOKUP($C659,st!$B$2:$F$400,3,FALSE())),""))),"")</f>
        <v>1</v>
      </c>
      <c r="F659" s="35" t="str">
        <f>IFERROR(IF($A659="HDC",IF(VLOOKUP($C659,hdc!$B$2:$F$1600,4,FALSE())="","",VLOOKUP($C659,hdc!$B$2:$F$1600,4,FALSE())),IF($A659="NAUTICS",IF(VLOOKUP($C659,nautics!$B$2:$F$1200,4,FALSE())="","",VLOOKUP($C659,nautics!$B$2:$F$1200,4,FALSE())),IF($A659="ST",IF(VLOOKUP($C659,st!$B$2:$F$400,4,FALSE())="","",VLOOKUP($C659,st!$B$2:$F$400,4,FALSE())),""))),"")</f>
        <v/>
      </c>
      <c r="G659" s="35" t="str">
        <f>IFERROR(IF($A659="HDC",IF(VLOOKUP($C659,hdc!$B$2:$F$1600,5,FALSE())="","",VLOOKUP($C659,hdc!$B$2:$F$1600,5,FALSE())),IF($A659="NAUTICS",IF(VLOOKUP($C659,nautics!$B$2:$F$1200,5,FALSE())="","",VLOOKUP($C659,nautics!$B$2:$F$1200,5,FALSE())),IF($A659="ST",IF(VLOOKUP($C659,st!$B$2:$F$400,5,FALSE())="","",VLOOKUP($C659,st!$B$2:$F$400,5,FALSE())),""))),"")</f>
        <v/>
      </c>
      <c r="H659" s="35" t="s">
        <v>3525</v>
      </c>
      <c r="I659" s="35" t="s">
        <v>31</v>
      </c>
      <c r="J659" s="35" t="s">
        <v>6332</v>
      </c>
      <c r="K659" s="35">
        <f t="shared" si="2"/>
        <v>64</v>
      </c>
      <c r="L659" s="35" t="s">
        <v>3592</v>
      </c>
      <c r="M659" s="35" t="s">
        <v>3593</v>
      </c>
      <c r="N659" s="35" t="s">
        <v>46</v>
      </c>
      <c r="O659" s="35" t="s">
        <v>49</v>
      </c>
      <c r="P659" s="35" t="s">
        <v>6325</v>
      </c>
      <c r="Q659" s="35" t="s">
        <v>6326</v>
      </c>
      <c r="R659" s="35" t="s">
        <v>293</v>
      </c>
      <c r="S659" s="35" t="s">
        <v>6327</v>
      </c>
      <c r="T659" s="35" t="s">
        <v>3658</v>
      </c>
      <c r="U659" s="35" t="s">
        <v>6336</v>
      </c>
      <c r="W659" s="35" t="s">
        <v>57</v>
      </c>
      <c r="X659" s="35" t="s">
        <v>4550</v>
      </c>
      <c r="Y659" s="35" t="s">
        <v>3601</v>
      </c>
      <c r="Z659" s="35" t="s">
        <v>6330</v>
      </c>
    </row>
    <row r="660" spans="1:26" ht="15" customHeight="1">
      <c r="A660" s="35" t="s">
        <v>1300</v>
      </c>
      <c r="B660" s="35" t="s">
        <v>6320</v>
      </c>
      <c r="C660" s="35" t="s">
        <v>6337</v>
      </c>
      <c r="D660" s="35">
        <f>IFERROR(IF($A660="HDC",IF(VLOOKUP($C660,hdc!$B$2:$F$1600,2,FALSE())="","",VLOOKUP($C660,hdc!$B$2:$F$1600,2,FALSE())),IF($A660="NAUTICS",IF(VLOOKUP($C660,nautics!$B$2:$F$1200,2,FALSE())="","",VLOOKUP($C660,nautics!$B$2:$F$1200,2,FALSE())),IF($A660="ST",IF(VLOOKUP($C660,st!$B$2:$F$400,2,FALSE())="","",VLOOKUP($C660,st!$B$2:$F$400,2,FALSE())),""))),"")</f>
        <v>1</v>
      </c>
      <c r="E660" s="35">
        <f>IFERROR(IF($A660="HDC",IF(VLOOKUP($C660,hdc!$B$2:$F$1600,3,FALSE())="","",VLOOKUP($C660,hdc!$B$2:$F$1600,3,FALSE())),IF($A660="NAUTICS",IF(VLOOKUP($C660,nautics!$B$2:$F$1200,3,FALSE())="","",VLOOKUP($C660,nautics!$B$2:$F$1200,3,FALSE())),IF($A660="ST",IF(VLOOKUP($C660,st!$B$2:$F$400,3,FALSE())="","",VLOOKUP($C660,st!$B$2:$F$400,3,FALSE())),""))),"")</f>
        <v>1</v>
      </c>
      <c r="F660" s="35" t="str">
        <f>IFERROR(IF($A660="HDC",IF(VLOOKUP($C660,hdc!$B$2:$F$1600,4,FALSE())="","",VLOOKUP($C660,hdc!$B$2:$F$1600,4,FALSE())),IF($A660="NAUTICS",IF(VLOOKUP($C660,nautics!$B$2:$F$1200,4,FALSE())="","",VLOOKUP($C660,nautics!$B$2:$F$1200,4,FALSE())),IF($A660="ST",IF(VLOOKUP($C660,st!$B$2:$F$400,4,FALSE())="","",VLOOKUP($C660,st!$B$2:$F$400,4,FALSE())),""))),"")</f>
        <v/>
      </c>
      <c r="G660" s="35" t="str">
        <f>IFERROR(IF($A660="HDC",IF(VLOOKUP($C660,hdc!$B$2:$F$1600,5,FALSE())="","",VLOOKUP($C660,hdc!$B$2:$F$1600,5,FALSE())),IF($A660="NAUTICS",IF(VLOOKUP($C660,nautics!$B$2:$F$1200,5,FALSE())="","",VLOOKUP($C660,nautics!$B$2:$F$1200,5,FALSE())),IF($A660="ST",IF(VLOOKUP($C660,st!$B$2:$F$400,5,FALSE())="","",VLOOKUP($C660,st!$B$2:$F$400,5,FALSE())),""))),"")</f>
        <v/>
      </c>
      <c r="H660" s="35" t="s">
        <v>3525</v>
      </c>
      <c r="I660" s="35" t="s">
        <v>31</v>
      </c>
      <c r="J660" s="35" t="s">
        <v>6339</v>
      </c>
      <c r="K660" s="35">
        <f t="shared" si="2"/>
        <v>67</v>
      </c>
      <c r="L660" s="35" t="s">
        <v>1242</v>
      </c>
      <c r="M660" s="35" t="s">
        <v>1243</v>
      </c>
      <c r="N660" s="35" t="s">
        <v>46</v>
      </c>
      <c r="O660" s="35" t="s">
        <v>49</v>
      </c>
      <c r="P660" s="35" t="s">
        <v>6325</v>
      </c>
      <c r="Q660" s="35" t="s">
        <v>6326</v>
      </c>
      <c r="R660" s="35" t="s">
        <v>293</v>
      </c>
      <c r="S660" s="35" t="s">
        <v>6327</v>
      </c>
      <c r="T660" s="35" t="s">
        <v>3658</v>
      </c>
      <c r="U660" s="35" t="s">
        <v>6341</v>
      </c>
      <c r="W660" s="35" t="s">
        <v>57</v>
      </c>
      <c r="X660" s="35" t="s">
        <v>4550</v>
      </c>
      <c r="Y660" s="35" t="s">
        <v>1255</v>
      </c>
      <c r="Z660" s="35" t="s">
        <v>6330</v>
      </c>
    </row>
    <row r="661" spans="1:26" ht="15" customHeight="1">
      <c r="A661" s="35" t="s">
        <v>1300</v>
      </c>
      <c r="B661" s="35" t="s">
        <v>6342</v>
      </c>
      <c r="C661" s="35" t="s">
        <v>6343</v>
      </c>
      <c r="D661" s="35">
        <f>IFERROR(IF($A661="HDC",IF(VLOOKUP($C661,hdc!$B$2:$F$1600,2,FALSE())="","",VLOOKUP($C661,hdc!$B$2:$F$1600,2,FALSE())),IF($A661="NAUTICS",IF(VLOOKUP($C661,nautics!$B$2:$F$1200,2,FALSE())="","",VLOOKUP($C661,nautics!$B$2:$F$1200,2,FALSE())),IF($A661="ST",IF(VLOOKUP($C661,st!$B$2:$F$400,2,FALSE())="","",VLOOKUP($C661,st!$B$2:$F$400,2,FALSE())),""))),"")</f>
        <v>1</v>
      </c>
      <c r="E661" s="35">
        <f>IFERROR(IF($A661="HDC",IF(VLOOKUP($C661,hdc!$B$2:$F$1600,3,FALSE())="","",VLOOKUP($C661,hdc!$B$2:$F$1600,3,FALSE())),IF($A661="NAUTICS",IF(VLOOKUP($C661,nautics!$B$2:$F$1200,3,FALSE())="","",VLOOKUP($C661,nautics!$B$2:$F$1200,3,FALSE())),IF($A661="ST",IF(VLOOKUP($C661,st!$B$2:$F$400,3,FALSE())="","",VLOOKUP($C661,st!$B$2:$F$400,3,FALSE())),""))),"")</f>
        <v>1</v>
      </c>
      <c r="F661" s="35">
        <f>IFERROR(IF($A661="HDC",IF(VLOOKUP($C661,hdc!$B$2:$F$1600,4,FALSE())="","",VLOOKUP($C661,hdc!$B$2:$F$1600,4,FALSE())),IF($A661="NAUTICS",IF(VLOOKUP($C661,nautics!$B$2:$F$1200,4,FALSE())="","",VLOOKUP($C661,nautics!$B$2:$F$1200,4,FALSE())),IF($A661="ST",IF(VLOOKUP($C661,st!$B$2:$F$400,4,FALSE())="","",VLOOKUP($C661,st!$B$2:$F$400,4,FALSE())),""))),"")</f>
        <v>1</v>
      </c>
      <c r="G661" s="35" t="str">
        <f>IFERROR(IF($A661="HDC",IF(VLOOKUP($C661,hdc!$B$2:$F$1600,5,FALSE())="","",VLOOKUP($C661,hdc!$B$2:$F$1600,5,FALSE())),IF($A661="NAUTICS",IF(VLOOKUP($C661,nautics!$B$2:$F$1200,5,FALSE())="","",VLOOKUP($C661,nautics!$B$2:$F$1200,5,FALSE())),IF($A661="ST",IF(VLOOKUP($C661,st!$B$2:$F$400,5,FALSE())="","",VLOOKUP($C661,st!$B$2:$F$400,5,FALSE())),""))),"")</f>
        <v/>
      </c>
      <c r="H661" s="35" t="s">
        <v>259</v>
      </c>
      <c r="I661" s="35" t="s">
        <v>31</v>
      </c>
      <c r="J661" s="35" t="s">
        <v>4478</v>
      </c>
      <c r="K661" s="35">
        <f t="shared" si="2"/>
        <v>31</v>
      </c>
      <c r="L661" s="35" t="s">
        <v>159</v>
      </c>
      <c r="M661" s="35" t="s">
        <v>160</v>
      </c>
      <c r="N661" s="35" t="s">
        <v>43</v>
      </c>
      <c r="O661" s="35" t="s">
        <v>45</v>
      </c>
      <c r="P661" s="35" t="s">
        <v>6345</v>
      </c>
      <c r="Q661" s="35" t="s">
        <v>6346</v>
      </c>
      <c r="R661" s="35" t="s">
        <v>52</v>
      </c>
      <c r="S661" s="35" t="s">
        <v>842</v>
      </c>
      <c r="T661" s="35" t="s">
        <v>843</v>
      </c>
      <c r="U661" s="35" t="s">
        <v>6347</v>
      </c>
      <c r="W661" s="35" t="s">
        <v>57</v>
      </c>
      <c r="X661" s="35" t="s">
        <v>59</v>
      </c>
      <c r="Y661" s="35" t="s">
        <v>164</v>
      </c>
      <c r="Z661" s="35" t="s">
        <v>6348</v>
      </c>
    </row>
    <row r="662" spans="1:26" ht="15" customHeight="1">
      <c r="A662" s="35" t="s">
        <v>1300</v>
      </c>
      <c r="B662" s="35" t="s">
        <v>6342</v>
      </c>
      <c r="C662" s="35" t="s">
        <v>6349</v>
      </c>
      <c r="D662" s="35">
        <f>IFERROR(IF($A662="HDC",IF(VLOOKUP($C662,hdc!$B$2:$F$1600,2,FALSE())="","",VLOOKUP($C662,hdc!$B$2:$F$1600,2,FALSE())),IF($A662="NAUTICS",IF(VLOOKUP($C662,nautics!$B$2:$F$1200,2,FALSE())="","",VLOOKUP($C662,nautics!$B$2:$F$1200,2,FALSE())),IF($A662="ST",IF(VLOOKUP($C662,st!$B$2:$F$400,2,FALSE())="","",VLOOKUP($C662,st!$B$2:$F$400,2,FALSE())),""))),"")</f>
        <v>1</v>
      </c>
      <c r="E662" s="35" t="str">
        <f>IFERROR(IF($A662="HDC",IF(VLOOKUP($C662,hdc!$B$2:$F$1600,3,FALSE())="","",VLOOKUP($C662,hdc!$B$2:$F$1600,3,FALSE())),IF($A662="NAUTICS",IF(VLOOKUP($C662,nautics!$B$2:$F$1200,3,FALSE())="","",VLOOKUP($C662,nautics!$B$2:$F$1200,3,FALSE())),IF($A662="ST",IF(VLOOKUP($C662,st!$B$2:$F$400,3,FALSE())="","",VLOOKUP($C662,st!$B$2:$F$400,3,FALSE())),""))),"")</f>
        <v/>
      </c>
      <c r="F662" s="35" t="str">
        <f>IFERROR(IF($A662="HDC",IF(VLOOKUP($C662,hdc!$B$2:$F$1600,4,FALSE())="","",VLOOKUP($C662,hdc!$B$2:$F$1600,4,FALSE())),IF($A662="NAUTICS",IF(VLOOKUP($C662,nautics!$B$2:$F$1200,4,FALSE())="","",VLOOKUP($C662,nautics!$B$2:$F$1200,4,FALSE())),IF($A662="ST",IF(VLOOKUP($C662,st!$B$2:$F$400,4,FALSE())="","",VLOOKUP($C662,st!$B$2:$F$400,4,FALSE())),""))),"")</f>
        <v/>
      </c>
      <c r="G662" s="35" t="str">
        <f>IFERROR(IF($A662="HDC",IF(VLOOKUP($C662,hdc!$B$2:$F$1600,5,FALSE())="","",VLOOKUP($C662,hdc!$B$2:$F$1600,5,FALSE())),IF($A662="NAUTICS",IF(VLOOKUP($C662,nautics!$B$2:$F$1200,5,FALSE())="","",VLOOKUP($C662,nautics!$B$2:$F$1200,5,FALSE())),IF($A662="ST",IF(VLOOKUP($C662,st!$B$2:$F$400,5,FALSE())="","",VLOOKUP($C662,st!$B$2:$F$400,5,FALSE())),""))),"")</f>
        <v/>
      </c>
      <c r="H662" s="35" t="s">
        <v>259</v>
      </c>
      <c r="I662" s="35" t="s">
        <v>31</v>
      </c>
      <c r="J662" s="35" t="s">
        <v>6351</v>
      </c>
      <c r="K662" s="35">
        <f t="shared" si="2"/>
        <v>23</v>
      </c>
      <c r="L662" s="35" t="s">
        <v>159</v>
      </c>
      <c r="M662" s="35" t="s">
        <v>160</v>
      </c>
      <c r="N662" s="35" t="s">
        <v>43</v>
      </c>
      <c r="O662" s="35" t="s">
        <v>45</v>
      </c>
      <c r="P662" s="35" t="s">
        <v>6352</v>
      </c>
      <c r="Q662" s="35" t="s">
        <v>6353</v>
      </c>
      <c r="R662" s="35" t="s">
        <v>52</v>
      </c>
      <c r="S662" s="35" t="s">
        <v>842</v>
      </c>
      <c r="T662" s="35" t="s">
        <v>843</v>
      </c>
      <c r="U662" s="35" t="s">
        <v>6354</v>
      </c>
      <c r="W662" s="35" t="s">
        <v>57</v>
      </c>
      <c r="X662" s="35" t="s">
        <v>59</v>
      </c>
      <c r="Y662" s="35" t="s">
        <v>164</v>
      </c>
      <c r="Z662" s="35" t="s">
        <v>6355</v>
      </c>
    </row>
    <row r="663" spans="1:26" ht="15" customHeight="1">
      <c r="A663" s="35" t="s">
        <v>1300</v>
      </c>
      <c r="B663" s="35" t="s">
        <v>6342</v>
      </c>
      <c r="C663" s="35" t="s">
        <v>6356</v>
      </c>
      <c r="D663" s="35">
        <f>IFERROR(IF($A663="HDC",IF(VLOOKUP($C663,hdc!$B$2:$F$1600,2,FALSE())="","",VLOOKUP($C663,hdc!$B$2:$F$1600,2,FALSE())),IF($A663="NAUTICS",IF(VLOOKUP($C663,nautics!$B$2:$F$1200,2,FALSE())="","",VLOOKUP($C663,nautics!$B$2:$F$1200,2,FALSE())),IF($A663="ST",IF(VLOOKUP($C663,st!$B$2:$F$400,2,FALSE())="","",VLOOKUP($C663,st!$B$2:$F$400,2,FALSE())),""))),"")</f>
        <v>1</v>
      </c>
      <c r="E663" s="35">
        <f>IFERROR(IF($A663="HDC",IF(VLOOKUP($C663,hdc!$B$2:$F$1600,3,FALSE())="","",VLOOKUP($C663,hdc!$B$2:$F$1600,3,FALSE())),IF($A663="NAUTICS",IF(VLOOKUP($C663,nautics!$B$2:$F$1200,3,FALSE())="","",VLOOKUP($C663,nautics!$B$2:$F$1200,3,FALSE())),IF($A663="ST",IF(VLOOKUP($C663,st!$B$2:$F$400,3,FALSE())="","",VLOOKUP($C663,st!$B$2:$F$400,3,FALSE())),""))),"")</f>
        <v>1</v>
      </c>
      <c r="F663" s="35" t="str">
        <f>IFERROR(IF($A663="HDC",IF(VLOOKUP($C663,hdc!$B$2:$F$1600,4,FALSE())="","",VLOOKUP($C663,hdc!$B$2:$F$1600,4,FALSE())),IF($A663="NAUTICS",IF(VLOOKUP($C663,nautics!$B$2:$F$1200,4,FALSE())="","",VLOOKUP($C663,nautics!$B$2:$F$1200,4,FALSE())),IF($A663="ST",IF(VLOOKUP($C663,st!$B$2:$F$400,4,FALSE())="","",VLOOKUP($C663,st!$B$2:$F$400,4,FALSE())),""))),"")</f>
        <v/>
      </c>
      <c r="G663" s="35" t="str">
        <f>IFERROR(IF($A663="HDC",IF(VLOOKUP($C663,hdc!$B$2:$F$1600,5,FALSE())="","",VLOOKUP($C663,hdc!$B$2:$F$1600,5,FALSE())),IF($A663="NAUTICS",IF(VLOOKUP($C663,nautics!$B$2:$F$1200,5,FALSE())="","",VLOOKUP($C663,nautics!$B$2:$F$1200,5,FALSE())),IF($A663="ST",IF(VLOOKUP($C663,st!$B$2:$F$400,5,FALSE())="","",VLOOKUP($C663,st!$B$2:$F$400,5,FALSE())),""))),"")</f>
        <v/>
      </c>
      <c r="H663" s="35" t="s">
        <v>415</v>
      </c>
      <c r="I663" s="35" t="s">
        <v>31</v>
      </c>
      <c r="J663" s="35" t="s">
        <v>6358</v>
      </c>
      <c r="K663" s="35">
        <f t="shared" si="2"/>
        <v>13</v>
      </c>
      <c r="L663" s="35" t="s">
        <v>6345</v>
      </c>
      <c r="M663" s="35" t="s">
        <v>6346</v>
      </c>
      <c r="N663" s="35" t="s">
        <v>842</v>
      </c>
      <c r="O663" s="35" t="s">
        <v>843</v>
      </c>
      <c r="P663" s="35" t="s">
        <v>6359</v>
      </c>
      <c r="Q663" s="35" t="s">
        <v>6360</v>
      </c>
      <c r="R663" s="35" t="s">
        <v>52</v>
      </c>
      <c r="S663" s="35" t="s">
        <v>842</v>
      </c>
      <c r="T663" s="35" t="s">
        <v>843</v>
      </c>
      <c r="U663" s="35" t="s">
        <v>6361</v>
      </c>
      <c r="W663" s="35" t="s">
        <v>78</v>
      </c>
      <c r="X663" s="35" t="s">
        <v>59</v>
      </c>
      <c r="Y663" s="35" t="s">
        <v>6362</v>
      </c>
      <c r="Z663" s="35" t="s">
        <v>6363</v>
      </c>
    </row>
    <row r="664" spans="1:26" ht="15" customHeight="1">
      <c r="A664" s="35" t="s">
        <v>1300</v>
      </c>
      <c r="B664" s="35" t="s">
        <v>6342</v>
      </c>
      <c r="C664" s="35" t="s">
        <v>6365</v>
      </c>
      <c r="D664" s="35">
        <f>IFERROR(IF($A664="HDC",IF(VLOOKUP($C664,hdc!$B$2:$F$1600,2,FALSE())="","",VLOOKUP($C664,hdc!$B$2:$F$1600,2,FALSE())),IF($A664="NAUTICS",IF(VLOOKUP($C664,nautics!$B$2:$F$1200,2,FALSE())="","",VLOOKUP($C664,nautics!$B$2:$F$1200,2,FALSE())),IF($A664="ST",IF(VLOOKUP($C664,st!$B$2:$F$400,2,FALSE())="","",VLOOKUP($C664,st!$B$2:$F$400,2,FALSE())),""))),"")</f>
        <v>1</v>
      </c>
      <c r="E664" s="35">
        <f>IFERROR(IF($A664="HDC",IF(VLOOKUP($C664,hdc!$B$2:$F$1600,3,FALSE())="","",VLOOKUP($C664,hdc!$B$2:$F$1600,3,FALSE())),IF($A664="NAUTICS",IF(VLOOKUP($C664,nautics!$B$2:$F$1200,3,FALSE())="","",VLOOKUP($C664,nautics!$B$2:$F$1200,3,FALSE())),IF($A664="ST",IF(VLOOKUP($C664,st!$B$2:$F$400,3,FALSE())="","",VLOOKUP($C664,st!$B$2:$F$400,3,FALSE())),""))),"")</f>
        <v>1</v>
      </c>
      <c r="F664" s="35" t="str">
        <f>IFERROR(IF($A664="HDC",IF(VLOOKUP($C664,hdc!$B$2:$F$1600,4,FALSE())="","",VLOOKUP($C664,hdc!$B$2:$F$1600,4,FALSE())),IF($A664="NAUTICS",IF(VLOOKUP($C664,nautics!$B$2:$F$1200,4,FALSE())="","",VLOOKUP($C664,nautics!$B$2:$F$1200,4,FALSE())),IF($A664="ST",IF(VLOOKUP($C664,st!$B$2:$F$400,4,FALSE())="","",VLOOKUP($C664,st!$B$2:$F$400,4,FALSE())),""))),"")</f>
        <v/>
      </c>
      <c r="G664" s="35" t="str">
        <f>IFERROR(IF($A664="HDC",IF(VLOOKUP($C664,hdc!$B$2:$F$1600,5,FALSE())="","",VLOOKUP($C664,hdc!$B$2:$F$1600,5,FALSE())),IF($A664="NAUTICS",IF(VLOOKUP($C664,nautics!$B$2:$F$1200,5,FALSE())="","",VLOOKUP($C664,nautics!$B$2:$F$1200,5,FALSE())),IF($A664="ST",IF(VLOOKUP($C664,st!$B$2:$F$400,5,FALSE())="","",VLOOKUP($C664,st!$B$2:$F$400,5,FALSE())),""))),"")</f>
        <v/>
      </c>
      <c r="H664" s="35" t="s">
        <v>415</v>
      </c>
      <c r="I664" s="35" t="s">
        <v>31</v>
      </c>
      <c r="J664" s="35" t="s">
        <v>6367</v>
      </c>
      <c r="K664" s="35">
        <f t="shared" si="2"/>
        <v>25</v>
      </c>
      <c r="L664" s="35" t="s">
        <v>6352</v>
      </c>
      <c r="M664" s="35" t="s">
        <v>6353</v>
      </c>
      <c r="N664" s="35" t="s">
        <v>842</v>
      </c>
      <c r="O664" s="35" t="s">
        <v>843</v>
      </c>
      <c r="P664" s="35" t="s">
        <v>6359</v>
      </c>
      <c r="Q664" s="35" t="s">
        <v>6360</v>
      </c>
      <c r="R664" s="35" t="s">
        <v>52</v>
      </c>
      <c r="S664" s="35" t="s">
        <v>842</v>
      </c>
      <c r="T664" s="35" t="s">
        <v>843</v>
      </c>
      <c r="U664" s="35" t="s">
        <v>6371</v>
      </c>
      <c r="W664" s="35" t="s">
        <v>78</v>
      </c>
      <c r="X664" s="35" t="s">
        <v>59</v>
      </c>
      <c r="Y664" s="35" t="s">
        <v>6373</v>
      </c>
      <c r="Z664" s="35" t="s">
        <v>6363</v>
      </c>
    </row>
    <row r="665" spans="1:26" ht="15" customHeight="1">
      <c r="A665" s="35" t="s">
        <v>1300</v>
      </c>
      <c r="B665" s="35" t="s">
        <v>6342</v>
      </c>
      <c r="C665" s="35" t="s">
        <v>6375</v>
      </c>
      <c r="D665" s="35" t="str">
        <f>IFERROR(IF($A665="HDC",IF(VLOOKUP($C665,hdc!$B$2:$F$1600,2,FALSE())="","",VLOOKUP($C665,hdc!$B$2:$F$1600,2,FALSE())),IF($A665="NAUTICS",IF(VLOOKUP($C665,nautics!$B$2:$F$1200,2,FALSE())="","",VLOOKUP($C665,nautics!$B$2:$F$1200,2,FALSE())),IF($A665="ST",IF(VLOOKUP($C665,st!$B$2:$F$400,2,FALSE())="","",VLOOKUP($C665,st!$B$2:$F$400,2,FALSE())),""))),"")</f>
        <v/>
      </c>
      <c r="E665" s="35" t="str">
        <f>IFERROR(IF($A665="HDC",IF(VLOOKUP($C665,hdc!$B$2:$F$1600,3,FALSE())="","",VLOOKUP($C665,hdc!$B$2:$F$1600,3,FALSE())),IF($A665="NAUTICS",IF(VLOOKUP($C665,nautics!$B$2:$F$1200,3,FALSE())="","",VLOOKUP($C665,nautics!$B$2:$F$1200,3,FALSE())),IF($A665="ST",IF(VLOOKUP($C665,st!$B$2:$F$400,3,FALSE())="","",VLOOKUP($C665,st!$B$2:$F$400,3,FALSE())),""))),"")</f>
        <v/>
      </c>
      <c r="F665" s="35" t="str">
        <f>IFERROR(IF($A665="HDC",IF(VLOOKUP($C665,hdc!$B$2:$F$1600,4,FALSE())="","",VLOOKUP($C665,hdc!$B$2:$F$1600,4,FALSE())),IF($A665="NAUTICS",IF(VLOOKUP($C665,nautics!$B$2:$F$1200,4,FALSE())="","",VLOOKUP($C665,nautics!$B$2:$F$1200,4,FALSE())),IF($A665="ST",IF(VLOOKUP($C665,st!$B$2:$F$400,4,FALSE())="","",VLOOKUP($C665,st!$B$2:$F$400,4,FALSE())),""))),"")</f>
        <v/>
      </c>
      <c r="G665" s="35" t="str">
        <f>IFERROR(IF($A665="HDC",IF(VLOOKUP($C665,hdc!$B$2:$F$1600,5,FALSE())="","",VLOOKUP($C665,hdc!$B$2:$F$1600,5,FALSE())),IF($A665="NAUTICS",IF(VLOOKUP($C665,nautics!$B$2:$F$1200,5,FALSE())="","",VLOOKUP($C665,nautics!$B$2:$F$1200,5,FALSE())),IF($A665="ST",IF(VLOOKUP($C665,st!$B$2:$F$400,5,FALSE())="","",VLOOKUP($C665,st!$B$2:$F$400,5,FALSE())),""))),"")</f>
        <v/>
      </c>
      <c r="H665" s="35" t="s">
        <v>415</v>
      </c>
      <c r="I665" s="35" t="s">
        <v>31</v>
      </c>
      <c r="J665" s="35" t="s">
        <v>2571</v>
      </c>
      <c r="K665" s="35">
        <f t="shared" si="2"/>
        <v>2</v>
      </c>
      <c r="L665" s="35" t="s">
        <v>6376</v>
      </c>
      <c r="M665" s="35" t="s">
        <v>6377</v>
      </c>
      <c r="N665" s="35" t="s">
        <v>842</v>
      </c>
      <c r="O665" s="35" t="s">
        <v>843</v>
      </c>
      <c r="P665" s="35" t="s">
        <v>6359</v>
      </c>
      <c r="Q665" s="35" t="s">
        <v>6360</v>
      </c>
      <c r="R665" s="35" t="s">
        <v>247</v>
      </c>
      <c r="S665" s="35" t="s">
        <v>842</v>
      </c>
      <c r="T665" s="35" t="s">
        <v>843</v>
      </c>
      <c r="U665" s="35" t="s">
        <v>89</v>
      </c>
      <c r="W665" s="35" t="s">
        <v>78</v>
      </c>
      <c r="X665" s="35" t="s">
        <v>94</v>
      </c>
      <c r="Y665" s="35" t="s">
        <v>89</v>
      </c>
      <c r="Z665" s="35" t="s">
        <v>89</v>
      </c>
    </row>
    <row r="666" spans="1:26" ht="15" customHeight="1">
      <c r="A666" s="35" t="s">
        <v>1300</v>
      </c>
      <c r="B666" s="35" t="s">
        <v>6342</v>
      </c>
      <c r="C666" s="35" t="s">
        <v>6379</v>
      </c>
      <c r="D666" s="35" t="str">
        <f>IFERROR(IF($A666="HDC",IF(VLOOKUP($C666,hdc!$B$2:$F$1600,2,FALSE())="","",VLOOKUP($C666,hdc!$B$2:$F$1600,2,FALSE())),IF($A666="NAUTICS",IF(VLOOKUP($C666,nautics!$B$2:$F$1200,2,FALSE())="","",VLOOKUP($C666,nautics!$B$2:$F$1200,2,FALSE())),IF($A666="ST",IF(VLOOKUP($C666,st!$B$2:$F$400,2,FALSE())="","",VLOOKUP($C666,st!$B$2:$F$400,2,FALSE())),""))),"")</f>
        <v/>
      </c>
      <c r="E666" s="35" t="str">
        <f>IFERROR(IF($A666="HDC",IF(VLOOKUP($C666,hdc!$B$2:$F$1600,3,FALSE())="","",VLOOKUP($C666,hdc!$B$2:$F$1600,3,FALSE())),IF($A666="NAUTICS",IF(VLOOKUP($C666,nautics!$B$2:$F$1200,3,FALSE())="","",VLOOKUP($C666,nautics!$B$2:$F$1200,3,FALSE())),IF($A666="ST",IF(VLOOKUP($C666,st!$B$2:$F$400,3,FALSE())="","",VLOOKUP($C666,st!$B$2:$F$400,3,FALSE())),""))),"")</f>
        <v/>
      </c>
      <c r="F666" s="35" t="str">
        <f>IFERROR(IF($A666="HDC",IF(VLOOKUP($C666,hdc!$B$2:$F$1600,4,FALSE())="","",VLOOKUP($C666,hdc!$B$2:$F$1600,4,FALSE())),IF($A666="NAUTICS",IF(VLOOKUP($C666,nautics!$B$2:$F$1200,4,FALSE())="","",VLOOKUP($C666,nautics!$B$2:$F$1200,4,FALSE())),IF($A666="ST",IF(VLOOKUP($C666,st!$B$2:$F$400,4,FALSE())="","",VLOOKUP($C666,st!$B$2:$F$400,4,FALSE())),""))),"")</f>
        <v/>
      </c>
      <c r="G666" s="35" t="str">
        <f>IFERROR(IF($A666="HDC",IF(VLOOKUP($C666,hdc!$B$2:$F$1600,5,FALSE())="","",VLOOKUP($C666,hdc!$B$2:$F$1600,5,FALSE())),IF($A666="NAUTICS",IF(VLOOKUP($C666,nautics!$B$2:$F$1200,5,FALSE())="","",VLOOKUP($C666,nautics!$B$2:$F$1200,5,FALSE())),IF($A666="ST",IF(VLOOKUP($C666,st!$B$2:$F$400,5,FALSE())="","",VLOOKUP($C666,st!$B$2:$F$400,5,FALSE())),""))),"")</f>
        <v/>
      </c>
      <c r="H666" s="35" t="s">
        <v>415</v>
      </c>
      <c r="I666" s="35" t="s">
        <v>31</v>
      </c>
      <c r="J666" s="35" t="s">
        <v>2571</v>
      </c>
      <c r="K666" s="35">
        <f t="shared" si="2"/>
        <v>2</v>
      </c>
      <c r="L666" s="35" t="s">
        <v>6380</v>
      </c>
      <c r="M666" s="35" t="s">
        <v>6381</v>
      </c>
      <c r="N666" s="35" t="s">
        <v>842</v>
      </c>
      <c r="O666" s="35" t="s">
        <v>843</v>
      </c>
      <c r="P666" s="35" t="s">
        <v>6359</v>
      </c>
      <c r="Q666" s="35" t="s">
        <v>6360</v>
      </c>
      <c r="R666" s="35" t="s">
        <v>247</v>
      </c>
      <c r="S666" s="35" t="s">
        <v>842</v>
      </c>
      <c r="T666" s="35" t="s">
        <v>843</v>
      </c>
      <c r="U666" s="35" t="s">
        <v>89</v>
      </c>
      <c r="W666" s="35" t="s">
        <v>78</v>
      </c>
      <c r="X666" s="35" t="s">
        <v>94</v>
      </c>
      <c r="Y666" s="35" t="s">
        <v>89</v>
      </c>
      <c r="Z666" s="35" t="s">
        <v>89</v>
      </c>
    </row>
    <row r="667" spans="1:26" ht="15" customHeight="1">
      <c r="A667" s="35" t="s">
        <v>1300</v>
      </c>
      <c r="B667" s="35" t="s">
        <v>6382</v>
      </c>
      <c r="C667" s="35" t="s">
        <v>6384</v>
      </c>
      <c r="D667" s="35">
        <f>IFERROR(IF($A667="HDC",IF(VLOOKUP($C667,hdc!$B$2:$F$1600,2,FALSE())="","",VLOOKUP($C667,hdc!$B$2:$F$1600,2,FALSE())),IF($A667="NAUTICS",IF(VLOOKUP($C667,nautics!$B$2:$F$1200,2,FALSE())="","",VLOOKUP($C667,nautics!$B$2:$F$1200,2,FALSE())),IF($A667="ST",IF(VLOOKUP($C667,st!$B$2:$F$400,2,FALSE())="","",VLOOKUP($C667,st!$B$2:$F$400,2,FALSE())),""))),"")</f>
        <v>1</v>
      </c>
      <c r="E667" s="35">
        <f>IFERROR(IF($A667="HDC",IF(VLOOKUP($C667,hdc!$B$2:$F$1600,3,FALSE())="","",VLOOKUP($C667,hdc!$B$2:$F$1600,3,FALSE())),IF($A667="NAUTICS",IF(VLOOKUP($C667,nautics!$B$2:$F$1200,3,FALSE())="","",VLOOKUP($C667,nautics!$B$2:$F$1200,3,FALSE())),IF($A667="ST",IF(VLOOKUP($C667,st!$B$2:$F$400,3,FALSE())="","",VLOOKUP($C667,st!$B$2:$F$400,3,FALSE())),""))),"")</f>
        <v>1</v>
      </c>
      <c r="F667" s="35">
        <f>IFERROR(IF($A667="HDC",IF(VLOOKUP($C667,hdc!$B$2:$F$1600,4,FALSE())="","",VLOOKUP($C667,hdc!$B$2:$F$1600,4,FALSE())),IF($A667="NAUTICS",IF(VLOOKUP($C667,nautics!$B$2:$F$1200,4,FALSE())="","",VLOOKUP($C667,nautics!$B$2:$F$1200,4,FALSE())),IF($A667="ST",IF(VLOOKUP($C667,st!$B$2:$F$400,4,FALSE())="","",VLOOKUP($C667,st!$B$2:$F$400,4,FALSE())),""))),"")</f>
        <v>1</v>
      </c>
      <c r="G667" s="35" t="str">
        <f>IFERROR(IF($A667="HDC",IF(VLOOKUP($C667,hdc!$B$2:$F$1600,5,FALSE())="","",VLOOKUP($C667,hdc!$B$2:$F$1600,5,FALSE())),IF($A667="NAUTICS",IF(VLOOKUP($C667,nautics!$B$2:$F$1200,5,FALSE())="","",VLOOKUP($C667,nautics!$B$2:$F$1200,5,FALSE())),IF($A667="ST",IF(VLOOKUP($C667,st!$B$2:$F$400,5,FALSE())="","",VLOOKUP($C667,st!$B$2:$F$400,5,FALSE())),""))),"")</f>
        <v/>
      </c>
      <c r="H667" s="35" t="s">
        <v>1114</v>
      </c>
      <c r="I667" s="35" t="s">
        <v>31</v>
      </c>
      <c r="J667" s="35" t="s">
        <v>6385</v>
      </c>
      <c r="K667" s="35">
        <f t="shared" si="2"/>
        <v>77</v>
      </c>
      <c r="L667" s="35" t="s">
        <v>159</v>
      </c>
      <c r="M667" s="35" t="s">
        <v>160</v>
      </c>
      <c r="N667" s="35" t="s">
        <v>43</v>
      </c>
      <c r="O667" s="35" t="s">
        <v>45</v>
      </c>
      <c r="P667" s="35" t="s">
        <v>6386</v>
      </c>
      <c r="Q667" s="35" t="s">
        <v>6387</v>
      </c>
      <c r="R667" s="35" t="s">
        <v>1071</v>
      </c>
      <c r="S667" s="35" t="s">
        <v>1135</v>
      </c>
      <c r="T667" s="35" t="s">
        <v>1136</v>
      </c>
      <c r="U667" s="35" t="s">
        <v>6388</v>
      </c>
      <c r="W667" s="35" t="s">
        <v>57</v>
      </c>
      <c r="X667" s="35" t="s">
        <v>59</v>
      </c>
      <c r="Y667" s="35" t="s">
        <v>164</v>
      </c>
      <c r="Z667" s="35" t="s">
        <v>1139</v>
      </c>
    </row>
    <row r="668" spans="1:26" ht="15" customHeight="1">
      <c r="A668" s="35" t="s">
        <v>1300</v>
      </c>
      <c r="B668" s="35" t="s">
        <v>6382</v>
      </c>
      <c r="C668" s="35" t="s">
        <v>6390</v>
      </c>
      <c r="D668" s="35" t="str">
        <f>IFERROR(IF($A668="HDC",IF(VLOOKUP($C668,hdc!$B$2:$F$1600,2,FALSE())="","",VLOOKUP($C668,hdc!$B$2:$F$1600,2,FALSE())),IF($A668="NAUTICS",IF(VLOOKUP($C668,nautics!$B$2:$F$1200,2,FALSE())="","",VLOOKUP($C668,nautics!$B$2:$F$1200,2,FALSE())),IF($A668="ST",IF(VLOOKUP($C668,st!$B$2:$F$400,2,FALSE())="","",VLOOKUP($C668,st!$B$2:$F$400,2,FALSE())),""))),"")</f>
        <v/>
      </c>
      <c r="E668" s="35" t="str">
        <f>IFERROR(IF($A668="HDC",IF(VLOOKUP($C668,hdc!$B$2:$F$1600,3,FALSE())="","",VLOOKUP($C668,hdc!$B$2:$F$1600,3,FALSE())),IF($A668="NAUTICS",IF(VLOOKUP($C668,nautics!$B$2:$F$1200,3,FALSE())="","",VLOOKUP($C668,nautics!$B$2:$F$1200,3,FALSE())),IF($A668="ST",IF(VLOOKUP($C668,st!$B$2:$F$400,3,FALSE())="","",VLOOKUP($C668,st!$B$2:$F$400,3,FALSE())),""))),"")</f>
        <v/>
      </c>
      <c r="F668" s="35" t="str">
        <f>IFERROR(IF($A668="HDC",IF(VLOOKUP($C668,hdc!$B$2:$F$1600,4,FALSE())="","",VLOOKUP($C668,hdc!$B$2:$F$1600,4,FALSE())),IF($A668="NAUTICS",IF(VLOOKUP($C668,nautics!$B$2:$F$1200,4,FALSE())="","",VLOOKUP($C668,nautics!$B$2:$F$1200,4,FALSE())),IF($A668="ST",IF(VLOOKUP($C668,st!$B$2:$F$400,4,FALSE())="","",VLOOKUP($C668,st!$B$2:$F$400,4,FALSE())),""))),"")</f>
        <v/>
      </c>
      <c r="G668" s="35" t="str">
        <f>IFERROR(IF($A668="HDC",IF(VLOOKUP($C668,hdc!$B$2:$F$1600,5,FALSE())="","",VLOOKUP($C668,hdc!$B$2:$F$1600,5,FALSE())),IF($A668="NAUTICS",IF(VLOOKUP($C668,nautics!$B$2:$F$1200,5,FALSE())="","",VLOOKUP($C668,nautics!$B$2:$F$1200,5,FALSE())),IF($A668="ST",IF(VLOOKUP($C668,st!$B$2:$F$400,5,FALSE())="","",VLOOKUP($C668,st!$B$2:$F$400,5,FALSE())),""))),"")</f>
        <v/>
      </c>
      <c r="H668" s="35" t="s">
        <v>415</v>
      </c>
      <c r="I668" s="35" t="s">
        <v>31</v>
      </c>
      <c r="J668" s="35" t="s">
        <v>552</v>
      </c>
      <c r="K668" s="35">
        <f t="shared" si="2"/>
        <v>5</v>
      </c>
      <c r="L668" s="35" t="s">
        <v>6391</v>
      </c>
      <c r="M668" s="35" t="s">
        <v>6392</v>
      </c>
      <c r="N668" s="35" t="s">
        <v>1135</v>
      </c>
      <c r="O668" s="35" t="s">
        <v>1136</v>
      </c>
      <c r="P668" s="35" t="s">
        <v>6386</v>
      </c>
      <c r="Q668" s="35" t="s">
        <v>6387</v>
      </c>
      <c r="R668" s="35" t="s">
        <v>247</v>
      </c>
      <c r="S668" s="35" t="s">
        <v>1135</v>
      </c>
      <c r="T668" s="35" t="s">
        <v>1136</v>
      </c>
      <c r="U668" s="35" t="s">
        <v>89</v>
      </c>
      <c r="W668" s="35" t="s">
        <v>78</v>
      </c>
      <c r="X668" s="35" t="s">
        <v>59</v>
      </c>
      <c r="Y668" s="35" t="s">
        <v>89</v>
      </c>
      <c r="Z668" s="35" t="s">
        <v>89</v>
      </c>
    </row>
    <row r="669" spans="1:26" ht="15" customHeight="1">
      <c r="A669" s="35" t="s">
        <v>1300</v>
      </c>
      <c r="B669" s="35" t="s">
        <v>6382</v>
      </c>
      <c r="C669" s="35" t="s">
        <v>6394</v>
      </c>
      <c r="D669" s="35" t="str">
        <f>IFERROR(IF($A669="HDC",IF(VLOOKUP($C669,hdc!$B$2:$F$1600,2,FALSE())="","",VLOOKUP($C669,hdc!$B$2:$F$1600,2,FALSE())),IF($A669="NAUTICS",IF(VLOOKUP($C669,nautics!$B$2:$F$1200,2,FALSE())="","",VLOOKUP($C669,nautics!$B$2:$F$1200,2,FALSE())),IF($A669="ST",IF(VLOOKUP($C669,st!$B$2:$F$400,2,FALSE())="","",VLOOKUP($C669,st!$B$2:$F$400,2,FALSE())),""))),"")</f>
        <v/>
      </c>
      <c r="E669" s="35" t="str">
        <f>IFERROR(IF($A669="HDC",IF(VLOOKUP($C669,hdc!$B$2:$F$1600,3,FALSE())="","",VLOOKUP($C669,hdc!$B$2:$F$1600,3,FALSE())),IF($A669="NAUTICS",IF(VLOOKUP($C669,nautics!$B$2:$F$1200,3,FALSE())="","",VLOOKUP($C669,nautics!$B$2:$F$1200,3,FALSE())),IF($A669="ST",IF(VLOOKUP($C669,st!$B$2:$F$400,3,FALSE())="","",VLOOKUP($C669,st!$B$2:$F$400,3,FALSE())),""))),"")</f>
        <v/>
      </c>
      <c r="F669" s="35" t="str">
        <f>IFERROR(IF($A669="HDC",IF(VLOOKUP($C669,hdc!$B$2:$F$1600,4,FALSE())="","",VLOOKUP($C669,hdc!$B$2:$F$1600,4,FALSE())),IF($A669="NAUTICS",IF(VLOOKUP($C669,nautics!$B$2:$F$1200,4,FALSE())="","",VLOOKUP($C669,nautics!$B$2:$F$1200,4,FALSE())),IF($A669="ST",IF(VLOOKUP($C669,st!$B$2:$F$400,4,FALSE())="","",VLOOKUP($C669,st!$B$2:$F$400,4,FALSE())),""))),"")</f>
        <v/>
      </c>
      <c r="G669" s="35" t="str">
        <f>IFERROR(IF($A669="HDC",IF(VLOOKUP($C669,hdc!$B$2:$F$1600,5,FALSE())="","",VLOOKUP($C669,hdc!$B$2:$F$1600,5,FALSE())),IF($A669="NAUTICS",IF(VLOOKUP($C669,nautics!$B$2:$F$1200,5,FALSE())="","",VLOOKUP($C669,nautics!$B$2:$F$1200,5,FALSE())),IF($A669="ST",IF(VLOOKUP($C669,st!$B$2:$F$400,5,FALSE())="","",VLOOKUP($C669,st!$B$2:$F$400,5,FALSE())),""))),"")</f>
        <v/>
      </c>
      <c r="H669" s="35" t="s">
        <v>415</v>
      </c>
      <c r="I669" s="35" t="s">
        <v>31</v>
      </c>
      <c r="J669" s="35" t="s">
        <v>552</v>
      </c>
      <c r="K669" s="35">
        <f t="shared" si="2"/>
        <v>5</v>
      </c>
      <c r="L669" s="35" t="s">
        <v>6395</v>
      </c>
      <c r="M669" s="35" t="s">
        <v>6396</v>
      </c>
      <c r="N669" s="35" t="s">
        <v>1135</v>
      </c>
      <c r="O669" s="35" t="s">
        <v>1136</v>
      </c>
      <c r="P669" s="35" t="s">
        <v>6386</v>
      </c>
      <c r="Q669" s="35" t="s">
        <v>6387</v>
      </c>
      <c r="R669" s="35" t="s">
        <v>247</v>
      </c>
      <c r="S669" s="35" t="s">
        <v>1135</v>
      </c>
      <c r="T669" s="35" t="s">
        <v>1136</v>
      </c>
      <c r="U669" s="35" t="s">
        <v>89</v>
      </c>
      <c r="W669" s="35" t="s">
        <v>78</v>
      </c>
      <c r="X669" s="35" t="s">
        <v>59</v>
      </c>
      <c r="Y669" s="35" t="s">
        <v>89</v>
      </c>
      <c r="Z669" s="35" t="s">
        <v>89</v>
      </c>
    </row>
    <row r="670" spans="1:26" ht="15" customHeight="1">
      <c r="A670" s="35" t="s">
        <v>1300</v>
      </c>
      <c r="B670" s="35" t="s">
        <v>6382</v>
      </c>
      <c r="C670" s="35" t="s">
        <v>6398</v>
      </c>
      <c r="D670" s="35">
        <f>IFERROR(IF($A670="HDC",IF(VLOOKUP($C670,hdc!$B$2:$F$1600,2,FALSE())="","",VLOOKUP($C670,hdc!$B$2:$F$1600,2,FALSE())),IF($A670="NAUTICS",IF(VLOOKUP($C670,nautics!$B$2:$F$1200,2,FALSE())="","",VLOOKUP($C670,nautics!$B$2:$F$1200,2,FALSE())),IF($A670="ST",IF(VLOOKUP($C670,st!$B$2:$F$400,2,FALSE())="","",VLOOKUP($C670,st!$B$2:$F$400,2,FALSE())),""))),"")</f>
        <v>1</v>
      </c>
      <c r="E670" s="35" t="str">
        <f>IFERROR(IF($A670="HDC",IF(VLOOKUP($C670,hdc!$B$2:$F$1600,3,FALSE())="","",VLOOKUP($C670,hdc!$B$2:$F$1600,3,FALSE())),IF($A670="NAUTICS",IF(VLOOKUP($C670,nautics!$B$2:$F$1200,3,FALSE())="","",VLOOKUP($C670,nautics!$B$2:$F$1200,3,FALSE())),IF($A670="ST",IF(VLOOKUP($C670,st!$B$2:$F$400,3,FALSE())="","",VLOOKUP($C670,st!$B$2:$F$400,3,FALSE())),""))),"")</f>
        <v/>
      </c>
      <c r="F670" s="35" t="str">
        <f>IFERROR(IF($A670="HDC",IF(VLOOKUP($C670,hdc!$B$2:$F$1600,4,FALSE())="","",VLOOKUP($C670,hdc!$B$2:$F$1600,4,FALSE())),IF($A670="NAUTICS",IF(VLOOKUP($C670,nautics!$B$2:$F$1200,4,FALSE())="","",VLOOKUP($C670,nautics!$B$2:$F$1200,4,FALSE())),IF($A670="ST",IF(VLOOKUP($C670,st!$B$2:$F$400,4,FALSE())="","",VLOOKUP($C670,st!$B$2:$F$400,4,FALSE())),""))),"")</f>
        <v/>
      </c>
      <c r="G670" s="35" t="str">
        <f>IFERROR(IF($A670="HDC",IF(VLOOKUP($C670,hdc!$B$2:$F$1600,5,FALSE())="","",VLOOKUP($C670,hdc!$B$2:$F$1600,5,FALSE())),IF($A670="NAUTICS",IF(VLOOKUP($C670,nautics!$B$2:$F$1200,5,FALSE())="","",VLOOKUP($C670,nautics!$B$2:$F$1200,5,FALSE())),IF($A670="ST",IF(VLOOKUP($C670,st!$B$2:$F$400,5,FALSE())="","",VLOOKUP($C670,st!$B$2:$F$400,5,FALSE())),""))),"")</f>
        <v/>
      </c>
      <c r="H670" s="35" t="s">
        <v>415</v>
      </c>
      <c r="I670" s="35" t="s">
        <v>31</v>
      </c>
      <c r="J670" s="35" t="s">
        <v>6400</v>
      </c>
      <c r="K670" s="35">
        <f t="shared" si="2"/>
        <v>41</v>
      </c>
      <c r="L670" s="35" t="s">
        <v>6401</v>
      </c>
      <c r="M670" s="35" t="s">
        <v>6402</v>
      </c>
      <c r="N670" s="35" t="s">
        <v>896</v>
      </c>
      <c r="O670" s="35" t="s">
        <v>897</v>
      </c>
      <c r="P670" s="35" t="s">
        <v>6386</v>
      </c>
      <c r="Q670" s="35" t="s">
        <v>6387</v>
      </c>
      <c r="R670" s="35" t="s">
        <v>1071</v>
      </c>
      <c r="S670" s="35" t="s">
        <v>1135</v>
      </c>
      <c r="T670" s="35" t="s">
        <v>1136</v>
      </c>
      <c r="U670" s="35" t="s">
        <v>6403</v>
      </c>
      <c r="W670" s="35" t="s">
        <v>57</v>
      </c>
      <c r="X670" s="35" t="s">
        <v>59</v>
      </c>
      <c r="Y670" s="35" t="s">
        <v>6404</v>
      </c>
      <c r="Z670" s="35" t="s">
        <v>1139</v>
      </c>
    </row>
    <row r="671" spans="1:26" ht="15" customHeight="1">
      <c r="A671" s="35" t="s">
        <v>1300</v>
      </c>
      <c r="B671" s="35" t="s">
        <v>6406</v>
      </c>
      <c r="C671" s="35" t="s">
        <v>6407</v>
      </c>
      <c r="D671" s="35">
        <f>IFERROR(IF($A671="HDC",IF(VLOOKUP($C671,hdc!$B$2:$F$1600,2,FALSE())="","",VLOOKUP($C671,hdc!$B$2:$F$1600,2,FALSE())),IF($A671="NAUTICS",IF(VLOOKUP($C671,nautics!$B$2:$F$1200,2,FALSE())="","",VLOOKUP($C671,nautics!$B$2:$F$1200,2,FALSE())),IF($A671="ST",IF(VLOOKUP($C671,st!$B$2:$F$400,2,FALSE())="","",VLOOKUP($C671,st!$B$2:$F$400,2,FALSE())),""))),"")</f>
        <v>1</v>
      </c>
      <c r="E671" s="35">
        <f>IFERROR(IF($A671="HDC",IF(VLOOKUP($C671,hdc!$B$2:$F$1600,3,FALSE())="","",VLOOKUP($C671,hdc!$B$2:$F$1600,3,FALSE())),IF($A671="NAUTICS",IF(VLOOKUP($C671,nautics!$B$2:$F$1200,3,FALSE())="","",VLOOKUP($C671,nautics!$B$2:$F$1200,3,FALSE())),IF($A671="ST",IF(VLOOKUP($C671,st!$B$2:$F$400,3,FALSE())="","",VLOOKUP($C671,st!$B$2:$F$400,3,FALSE())),""))),"")</f>
        <v>1</v>
      </c>
      <c r="F671" s="35">
        <f>IFERROR(IF($A671="HDC",IF(VLOOKUP($C671,hdc!$B$2:$F$1600,4,FALSE())="","",VLOOKUP($C671,hdc!$B$2:$F$1600,4,FALSE())),IF($A671="NAUTICS",IF(VLOOKUP($C671,nautics!$B$2:$F$1200,4,FALSE())="","",VLOOKUP($C671,nautics!$B$2:$F$1200,4,FALSE())),IF($A671="ST",IF(VLOOKUP($C671,st!$B$2:$F$400,4,FALSE())="","",VLOOKUP($C671,st!$B$2:$F$400,4,FALSE())),""))),"")</f>
        <v>1</v>
      </c>
      <c r="G671" s="35" t="str">
        <f>IFERROR(IF($A671="HDC",IF(VLOOKUP($C671,hdc!$B$2:$F$1600,5,FALSE())="","",VLOOKUP($C671,hdc!$B$2:$F$1600,5,FALSE())),IF($A671="NAUTICS",IF(VLOOKUP($C671,nautics!$B$2:$F$1200,5,FALSE())="","",VLOOKUP($C671,nautics!$B$2:$F$1200,5,FALSE())),IF($A671="ST",IF(VLOOKUP($C671,st!$B$2:$F$400,5,FALSE())="","",VLOOKUP($C671,st!$B$2:$F$400,5,FALSE())),""))),"")</f>
        <v/>
      </c>
      <c r="H671" s="35" t="s">
        <v>259</v>
      </c>
      <c r="I671" s="35" t="s">
        <v>31</v>
      </c>
      <c r="J671" s="35" t="s">
        <v>6408</v>
      </c>
      <c r="K671" s="35">
        <f t="shared" si="2"/>
        <v>46</v>
      </c>
      <c r="L671" s="35" t="s">
        <v>159</v>
      </c>
      <c r="M671" s="35" t="s">
        <v>160</v>
      </c>
      <c r="N671" s="35" t="s">
        <v>43</v>
      </c>
      <c r="O671" s="35" t="s">
        <v>45</v>
      </c>
      <c r="P671" s="35" t="s">
        <v>6411</v>
      </c>
      <c r="Q671" s="35" t="s">
        <v>6412</v>
      </c>
      <c r="R671" s="35" t="s">
        <v>152</v>
      </c>
      <c r="S671" s="35" t="s">
        <v>3391</v>
      </c>
      <c r="T671" s="35" t="s">
        <v>3392</v>
      </c>
      <c r="U671" s="35" t="s">
        <v>6413</v>
      </c>
      <c r="W671" s="35" t="s">
        <v>57</v>
      </c>
      <c r="X671" s="35" t="s">
        <v>203</v>
      </c>
      <c r="Y671" s="35" t="s">
        <v>164</v>
      </c>
      <c r="Z671" s="35" t="s">
        <v>6415</v>
      </c>
    </row>
    <row r="672" spans="1:26" ht="15" customHeight="1">
      <c r="A672" s="35" t="s">
        <v>1300</v>
      </c>
      <c r="B672" s="35" t="s">
        <v>6406</v>
      </c>
      <c r="C672" s="35" t="s">
        <v>6416</v>
      </c>
      <c r="D672" s="35">
        <f>IFERROR(IF($A672="HDC",IF(VLOOKUP($C672,hdc!$B$2:$F$1600,2,FALSE())="","",VLOOKUP($C672,hdc!$B$2:$F$1600,2,FALSE())),IF($A672="NAUTICS",IF(VLOOKUP($C672,nautics!$B$2:$F$1200,2,FALSE())="","",VLOOKUP($C672,nautics!$B$2:$F$1200,2,FALSE())),IF($A672="ST",IF(VLOOKUP($C672,st!$B$2:$F$400,2,FALSE())="","",VLOOKUP($C672,st!$B$2:$F$400,2,FALSE())),""))),"")</f>
        <v>1</v>
      </c>
      <c r="E672" s="35">
        <f>IFERROR(IF($A672="HDC",IF(VLOOKUP($C672,hdc!$B$2:$F$1600,3,FALSE())="","",VLOOKUP($C672,hdc!$B$2:$F$1600,3,FALSE())),IF($A672="NAUTICS",IF(VLOOKUP($C672,nautics!$B$2:$F$1200,3,FALSE())="","",VLOOKUP($C672,nautics!$B$2:$F$1200,3,FALSE())),IF($A672="ST",IF(VLOOKUP($C672,st!$B$2:$F$400,3,FALSE())="","",VLOOKUP($C672,st!$B$2:$F$400,3,FALSE())),""))),"")</f>
        <v>1</v>
      </c>
      <c r="F672" s="35">
        <f>IFERROR(IF($A672="HDC",IF(VLOOKUP($C672,hdc!$B$2:$F$1600,4,FALSE())="","",VLOOKUP($C672,hdc!$B$2:$F$1600,4,FALSE())),IF($A672="NAUTICS",IF(VLOOKUP($C672,nautics!$B$2:$F$1200,4,FALSE())="","",VLOOKUP($C672,nautics!$B$2:$F$1200,4,FALSE())),IF($A672="ST",IF(VLOOKUP($C672,st!$B$2:$F$400,4,FALSE())="","",VLOOKUP($C672,st!$B$2:$F$400,4,FALSE())),""))),"")</f>
        <v>1</v>
      </c>
      <c r="G672" s="35" t="str">
        <f>IFERROR(IF($A672="HDC",IF(VLOOKUP($C672,hdc!$B$2:$F$1600,5,FALSE())="","",VLOOKUP($C672,hdc!$B$2:$F$1600,5,FALSE())),IF($A672="NAUTICS",IF(VLOOKUP($C672,nautics!$B$2:$F$1200,5,FALSE())="","",VLOOKUP($C672,nautics!$B$2:$F$1200,5,FALSE())),IF($A672="ST",IF(VLOOKUP($C672,st!$B$2:$F$400,5,FALSE())="","",VLOOKUP($C672,st!$B$2:$F$400,5,FALSE())),""))),"")</f>
        <v/>
      </c>
      <c r="H672" s="35" t="s">
        <v>259</v>
      </c>
      <c r="I672" s="35" t="s">
        <v>31</v>
      </c>
      <c r="J672" s="35" t="s">
        <v>6420</v>
      </c>
      <c r="K672" s="35">
        <f t="shared" si="2"/>
        <v>86</v>
      </c>
      <c r="L672" s="35" t="s">
        <v>159</v>
      </c>
      <c r="M672" s="35" t="s">
        <v>160</v>
      </c>
      <c r="N672" s="35" t="s">
        <v>43</v>
      </c>
      <c r="O672" s="35" t="s">
        <v>45</v>
      </c>
      <c r="P672" s="35" t="s">
        <v>6422</v>
      </c>
      <c r="Q672" s="35" t="s">
        <v>6423</v>
      </c>
      <c r="R672" s="35" t="s">
        <v>1071</v>
      </c>
      <c r="S672" s="35" t="s">
        <v>4936</v>
      </c>
      <c r="T672" s="35" t="s">
        <v>4938</v>
      </c>
      <c r="U672" s="35" t="s">
        <v>6424</v>
      </c>
      <c r="W672" s="35" t="s">
        <v>57</v>
      </c>
      <c r="X672" s="35" t="s">
        <v>203</v>
      </c>
      <c r="Y672" s="35" t="s">
        <v>164</v>
      </c>
      <c r="Z672" s="35" t="s">
        <v>6426</v>
      </c>
    </row>
    <row r="673" spans="1:26" ht="15" customHeight="1">
      <c r="A673" s="35" t="s">
        <v>1300</v>
      </c>
      <c r="B673" s="35" t="s">
        <v>6406</v>
      </c>
      <c r="C673" s="35" t="s">
        <v>6427</v>
      </c>
      <c r="D673" s="35">
        <f>IFERROR(IF($A673="HDC",IF(VLOOKUP($C673,hdc!$B$2:$F$1600,2,FALSE())="","",VLOOKUP($C673,hdc!$B$2:$F$1600,2,FALSE())),IF($A673="NAUTICS",IF(VLOOKUP($C673,nautics!$B$2:$F$1200,2,FALSE())="","",VLOOKUP($C673,nautics!$B$2:$F$1200,2,FALSE())),IF($A673="ST",IF(VLOOKUP($C673,st!$B$2:$F$400,2,FALSE())="","",VLOOKUP($C673,st!$B$2:$F$400,2,FALSE())),""))),"")</f>
        <v>1</v>
      </c>
      <c r="E673" s="35">
        <f>IFERROR(IF($A673="HDC",IF(VLOOKUP($C673,hdc!$B$2:$F$1600,3,FALSE())="","",VLOOKUP($C673,hdc!$B$2:$F$1600,3,FALSE())),IF($A673="NAUTICS",IF(VLOOKUP($C673,nautics!$B$2:$F$1200,3,FALSE())="","",VLOOKUP($C673,nautics!$B$2:$F$1200,3,FALSE())),IF($A673="ST",IF(VLOOKUP($C673,st!$B$2:$F$400,3,FALSE())="","",VLOOKUP($C673,st!$B$2:$F$400,3,FALSE())),""))),"")</f>
        <v>1</v>
      </c>
      <c r="F673" s="35" t="str">
        <f>IFERROR(IF($A673="HDC",IF(VLOOKUP($C673,hdc!$B$2:$F$1600,4,FALSE())="","",VLOOKUP($C673,hdc!$B$2:$F$1600,4,FALSE())),IF($A673="NAUTICS",IF(VLOOKUP($C673,nautics!$B$2:$F$1200,4,FALSE())="","",VLOOKUP($C673,nautics!$B$2:$F$1200,4,FALSE())),IF($A673="ST",IF(VLOOKUP($C673,st!$B$2:$F$400,4,FALSE())="","",VLOOKUP($C673,st!$B$2:$F$400,4,FALSE())),""))),"")</f>
        <v/>
      </c>
      <c r="G673" s="35" t="str">
        <f>IFERROR(IF($A673="HDC",IF(VLOOKUP($C673,hdc!$B$2:$F$1600,5,FALSE())="","",VLOOKUP($C673,hdc!$B$2:$F$1600,5,FALSE())),IF($A673="NAUTICS",IF(VLOOKUP($C673,nautics!$B$2:$F$1200,5,FALSE())="","",VLOOKUP($C673,nautics!$B$2:$F$1200,5,FALSE())),IF($A673="ST",IF(VLOOKUP($C673,st!$B$2:$F$400,5,FALSE())="","",VLOOKUP($C673,st!$B$2:$F$400,5,FALSE())),""))),"")</f>
        <v/>
      </c>
      <c r="H673" s="35" t="s">
        <v>6057</v>
      </c>
      <c r="I673" s="35" t="s">
        <v>31</v>
      </c>
      <c r="J673" s="35" t="s">
        <v>6428</v>
      </c>
      <c r="K673" s="35">
        <f t="shared" si="2"/>
        <v>37</v>
      </c>
      <c r="L673" s="35" t="s">
        <v>318</v>
      </c>
      <c r="M673" s="35" t="s">
        <v>319</v>
      </c>
      <c r="N673" s="35" t="s">
        <v>174</v>
      </c>
      <c r="O673" s="35" t="s">
        <v>175</v>
      </c>
      <c r="P673" s="35" t="s">
        <v>6429</v>
      </c>
      <c r="Q673" s="35" t="s">
        <v>6430</v>
      </c>
      <c r="R673" s="35" t="s">
        <v>1071</v>
      </c>
      <c r="S673" s="35" t="s">
        <v>3290</v>
      </c>
      <c r="T673" s="35" t="s">
        <v>3291</v>
      </c>
      <c r="U673" s="35" t="s">
        <v>6431</v>
      </c>
      <c r="W673" s="35" t="s">
        <v>57</v>
      </c>
      <c r="X673" s="35" t="s">
        <v>203</v>
      </c>
      <c r="Y673" s="35" t="s">
        <v>323</v>
      </c>
      <c r="Z673" s="35" t="s">
        <v>6433</v>
      </c>
    </row>
    <row r="674" spans="1:26" ht="15" customHeight="1">
      <c r="A674" s="35" t="s">
        <v>1300</v>
      </c>
      <c r="B674" s="35" t="s">
        <v>6434</v>
      </c>
      <c r="C674" s="35" t="s">
        <v>6435</v>
      </c>
      <c r="D674" s="35">
        <f>IFERROR(IF($A674="HDC",IF(VLOOKUP($C674,hdc!$B$2:$F$1600,2,FALSE())="","",VLOOKUP($C674,hdc!$B$2:$F$1600,2,FALSE())),IF($A674="NAUTICS",IF(VLOOKUP($C674,nautics!$B$2:$F$1200,2,FALSE())="","",VLOOKUP($C674,nautics!$B$2:$F$1200,2,FALSE())),IF($A674="ST",IF(VLOOKUP($C674,st!$B$2:$F$400,2,FALSE())="","",VLOOKUP($C674,st!$B$2:$F$400,2,FALSE())),""))),"")</f>
        <v>1</v>
      </c>
      <c r="E674" s="35">
        <f>IFERROR(IF($A674="HDC",IF(VLOOKUP($C674,hdc!$B$2:$F$1600,3,FALSE())="","",VLOOKUP($C674,hdc!$B$2:$F$1600,3,FALSE())),IF($A674="NAUTICS",IF(VLOOKUP($C674,nautics!$B$2:$F$1200,3,FALSE())="","",VLOOKUP($C674,nautics!$B$2:$F$1200,3,FALSE())),IF($A674="ST",IF(VLOOKUP($C674,st!$B$2:$F$400,3,FALSE())="","",VLOOKUP($C674,st!$B$2:$F$400,3,FALSE())),""))),"")</f>
        <v>1</v>
      </c>
      <c r="F674" s="35">
        <f>IFERROR(IF($A674="HDC",IF(VLOOKUP($C674,hdc!$B$2:$F$1600,4,FALSE())="","",VLOOKUP($C674,hdc!$B$2:$F$1600,4,FALSE())),IF($A674="NAUTICS",IF(VLOOKUP($C674,nautics!$B$2:$F$1200,4,FALSE())="","",VLOOKUP($C674,nautics!$B$2:$F$1200,4,FALSE())),IF($A674="ST",IF(VLOOKUP($C674,st!$B$2:$F$400,4,FALSE())="","",VLOOKUP($C674,st!$B$2:$F$400,4,FALSE())),""))),"")</f>
        <v>1</v>
      </c>
      <c r="G674" s="35" t="str">
        <f>IFERROR(IF($A674="HDC",IF(VLOOKUP($C674,hdc!$B$2:$F$1600,5,FALSE())="","",VLOOKUP($C674,hdc!$B$2:$F$1600,5,FALSE())),IF($A674="NAUTICS",IF(VLOOKUP($C674,nautics!$B$2:$F$1200,5,FALSE())="","",VLOOKUP($C674,nautics!$B$2:$F$1200,5,FALSE())),IF($A674="ST",IF(VLOOKUP($C674,st!$B$2:$F$400,5,FALSE())="","",VLOOKUP($C674,st!$B$2:$F$400,5,FALSE())),""))),"")</f>
        <v/>
      </c>
      <c r="H674" s="35" t="s">
        <v>259</v>
      </c>
      <c r="I674" s="35" t="s">
        <v>31</v>
      </c>
      <c r="J674" s="35" t="s">
        <v>559</v>
      </c>
      <c r="K674" s="35">
        <f t="shared" si="2"/>
        <v>23</v>
      </c>
      <c r="L674" s="35" t="s">
        <v>159</v>
      </c>
      <c r="M674" s="35" t="s">
        <v>160</v>
      </c>
      <c r="N674" s="35" t="s">
        <v>43</v>
      </c>
      <c r="O674" s="35" t="s">
        <v>45</v>
      </c>
      <c r="P674" s="35" t="s">
        <v>40</v>
      </c>
      <c r="Q674" s="35" t="s">
        <v>42</v>
      </c>
      <c r="R674" s="35" t="s">
        <v>1912</v>
      </c>
      <c r="S674" s="35" t="s">
        <v>43</v>
      </c>
      <c r="T674" s="35" t="s">
        <v>45</v>
      </c>
      <c r="U674" s="35" t="s">
        <v>562</v>
      </c>
      <c r="W674" s="35" t="s">
        <v>78</v>
      </c>
      <c r="X674" s="35" t="s">
        <v>59</v>
      </c>
      <c r="Y674" s="35" t="s">
        <v>164</v>
      </c>
      <c r="Z674" s="35" t="s">
        <v>60</v>
      </c>
    </row>
    <row r="675" spans="1:26" ht="15" customHeight="1">
      <c r="A675" s="35" t="s">
        <v>1300</v>
      </c>
      <c r="B675" s="35" t="s">
        <v>6434</v>
      </c>
      <c r="C675" s="35" t="s">
        <v>6438</v>
      </c>
      <c r="D675" s="35">
        <f>IFERROR(IF($A675="HDC",IF(VLOOKUP($C675,hdc!$B$2:$F$1600,2,FALSE())="","",VLOOKUP($C675,hdc!$B$2:$F$1600,2,FALSE())),IF($A675="NAUTICS",IF(VLOOKUP($C675,nautics!$B$2:$F$1200,2,FALSE())="","",VLOOKUP($C675,nautics!$B$2:$F$1200,2,FALSE())),IF($A675="ST",IF(VLOOKUP($C675,st!$B$2:$F$400,2,FALSE())="","",VLOOKUP($C675,st!$B$2:$F$400,2,FALSE())),""))),"")</f>
        <v>1</v>
      </c>
      <c r="E675" s="35">
        <f>IFERROR(IF($A675="HDC",IF(VLOOKUP($C675,hdc!$B$2:$F$1600,3,FALSE())="","",VLOOKUP($C675,hdc!$B$2:$F$1600,3,FALSE())),IF($A675="NAUTICS",IF(VLOOKUP($C675,nautics!$B$2:$F$1200,3,FALSE())="","",VLOOKUP($C675,nautics!$B$2:$F$1200,3,FALSE())),IF($A675="ST",IF(VLOOKUP($C675,st!$B$2:$F$400,3,FALSE())="","",VLOOKUP($C675,st!$B$2:$F$400,3,FALSE())),""))),"")</f>
        <v>1</v>
      </c>
      <c r="F675" s="35">
        <f>IFERROR(IF($A675="HDC",IF(VLOOKUP($C675,hdc!$B$2:$F$1600,4,FALSE())="","",VLOOKUP($C675,hdc!$B$2:$F$1600,4,FALSE())),IF($A675="NAUTICS",IF(VLOOKUP($C675,nautics!$B$2:$F$1200,4,FALSE())="","",VLOOKUP($C675,nautics!$B$2:$F$1200,4,FALSE())),IF($A675="ST",IF(VLOOKUP($C675,st!$B$2:$F$400,4,FALSE())="","",VLOOKUP($C675,st!$B$2:$F$400,4,FALSE())),""))),"")</f>
        <v>1</v>
      </c>
      <c r="G675" s="35" t="str">
        <f>IFERROR(IF($A675="HDC",IF(VLOOKUP($C675,hdc!$B$2:$F$1600,5,FALSE())="","",VLOOKUP($C675,hdc!$B$2:$F$1600,5,FALSE())),IF($A675="NAUTICS",IF(VLOOKUP($C675,nautics!$B$2:$F$1200,5,FALSE())="","",VLOOKUP($C675,nautics!$B$2:$F$1200,5,FALSE())),IF($A675="ST",IF(VLOOKUP($C675,st!$B$2:$F$400,5,FALSE())="","",VLOOKUP($C675,st!$B$2:$F$400,5,FALSE())),""))),"")</f>
        <v/>
      </c>
      <c r="H675" s="35" t="s">
        <v>259</v>
      </c>
      <c r="I675" s="35" t="s">
        <v>31</v>
      </c>
      <c r="J675" s="35" t="s">
        <v>6441</v>
      </c>
      <c r="K675" s="35">
        <f t="shared" si="2"/>
        <v>66</v>
      </c>
      <c r="L675" s="35" t="s">
        <v>159</v>
      </c>
      <c r="M675" s="35" t="s">
        <v>160</v>
      </c>
      <c r="N675" s="35" t="s">
        <v>43</v>
      </c>
      <c r="O675" s="35" t="s">
        <v>45</v>
      </c>
      <c r="P675" s="35" t="s">
        <v>815</v>
      </c>
      <c r="Q675" s="35" t="s">
        <v>816</v>
      </c>
      <c r="R675" s="35" t="s">
        <v>52</v>
      </c>
      <c r="S675" s="35" t="s">
        <v>736</v>
      </c>
      <c r="T675" s="35" t="s">
        <v>738</v>
      </c>
      <c r="U675" s="35" t="s">
        <v>6443</v>
      </c>
      <c r="W675" s="35" t="s">
        <v>57</v>
      </c>
      <c r="X675" s="35" t="s">
        <v>59</v>
      </c>
      <c r="Y675" s="35" t="s">
        <v>164</v>
      </c>
      <c r="Z675" s="35" t="s">
        <v>819</v>
      </c>
    </row>
    <row r="676" spans="1:26" ht="15" customHeight="1">
      <c r="A676" s="35" t="s">
        <v>1300</v>
      </c>
      <c r="B676" s="35" t="s">
        <v>6434</v>
      </c>
      <c r="C676" s="35" t="s">
        <v>6444</v>
      </c>
      <c r="D676" s="35">
        <f>IFERROR(IF($A676="HDC",IF(VLOOKUP($C676,hdc!$B$2:$F$1600,2,FALSE())="","",VLOOKUP($C676,hdc!$B$2:$F$1600,2,FALSE())),IF($A676="NAUTICS",IF(VLOOKUP($C676,nautics!$B$2:$F$1200,2,FALSE())="","",VLOOKUP($C676,nautics!$B$2:$F$1200,2,FALSE())),IF($A676="ST",IF(VLOOKUP($C676,st!$B$2:$F$400,2,FALSE())="","",VLOOKUP($C676,st!$B$2:$F$400,2,FALSE())),""))),"")</f>
        <v>1</v>
      </c>
      <c r="E676" s="35">
        <f>IFERROR(IF($A676="HDC",IF(VLOOKUP($C676,hdc!$B$2:$F$1600,3,FALSE())="","",VLOOKUP($C676,hdc!$B$2:$F$1600,3,FALSE())),IF($A676="NAUTICS",IF(VLOOKUP($C676,nautics!$B$2:$F$1200,3,FALSE())="","",VLOOKUP($C676,nautics!$B$2:$F$1200,3,FALSE())),IF($A676="ST",IF(VLOOKUP($C676,st!$B$2:$F$400,3,FALSE())="","",VLOOKUP($C676,st!$B$2:$F$400,3,FALSE())),""))),"")</f>
        <v>1</v>
      </c>
      <c r="F676" s="35" t="str">
        <f>IFERROR(IF($A676="HDC",IF(VLOOKUP($C676,hdc!$B$2:$F$1600,4,FALSE())="","",VLOOKUP($C676,hdc!$B$2:$F$1600,4,FALSE())),IF($A676="NAUTICS",IF(VLOOKUP($C676,nautics!$B$2:$F$1200,4,FALSE())="","",VLOOKUP($C676,nautics!$B$2:$F$1200,4,FALSE())),IF($A676="ST",IF(VLOOKUP($C676,st!$B$2:$F$400,4,FALSE())="","",VLOOKUP($C676,st!$B$2:$F$400,4,FALSE())),""))),"")</f>
        <v/>
      </c>
      <c r="G676" s="35" t="str">
        <f>IFERROR(IF($A676="HDC",IF(VLOOKUP($C676,hdc!$B$2:$F$1600,5,FALSE())="","",VLOOKUP($C676,hdc!$B$2:$F$1600,5,FALSE())),IF($A676="NAUTICS",IF(VLOOKUP($C676,nautics!$B$2:$F$1200,5,FALSE())="","",VLOOKUP($C676,nautics!$B$2:$F$1200,5,FALSE())),IF($A676="ST",IF(VLOOKUP($C676,st!$B$2:$F$400,5,FALSE())="","",VLOOKUP($C676,st!$B$2:$F$400,5,FALSE())),""))),"")</f>
        <v/>
      </c>
      <c r="H676" s="35" t="s">
        <v>259</v>
      </c>
      <c r="I676" s="35" t="s">
        <v>31</v>
      </c>
      <c r="J676" s="35" t="s">
        <v>651</v>
      </c>
      <c r="K676" s="35">
        <f t="shared" si="2"/>
        <v>18</v>
      </c>
      <c r="L676" s="35" t="s">
        <v>637</v>
      </c>
      <c r="M676" s="35" t="s">
        <v>639</v>
      </c>
      <c r="N676" s="35" t="s">
        <v>46</v>
      </c>
      <c r="O676" s="35" t="s">
        <v>49</v>
      </c>
      <c r="P676" s="35" t="s">
        <v>170</v>
      </c>
      <c r="Q676" s="35" t="s">
        <v>171</v>
      </c>
      <c r="R676" s="35" t="s">
        <v>4088</v>
      </c>
      <c r="S676" s="35" t="s">
        <v>46</v>
      </c>
      <c r="T676" s="35" t="s">
        <v>49</v>
      </c>
      <c r="U676" s="35" t="s">
        <v>652</v>
      </c>
      <c r="W676" s="35" t="s">
        <v>78</v>
      </c>
      <c r="X676" s="35" t="s">
        <v>59</v>
      </c>
      <c r="Y676" s="35" t="s">
        <v>646</v>
      </c>
      <c r="Z676" s="35" t="s">
        <v>177</v>
      </c>
    </row>
    <row r="677" spans="1:26" ht="15" customHeight="1">
      <c r="A677" s="35" t="s">
        <v>1300</v>
      </c>
      <c r="B677" s="35" t="s">
        <v>6434</v>
      </c>
      <c r="C677" s="35" t="s">
        <v>6449</v>
      </c>
      <c r="D677" s="35">
        <f>IFERROR(IF($A677="HDC",IF(VLOOKUP($C677,hdc!$B$2:$F$1600,2,FALSE())="","",VLOOKUP($C677,hdc!$B$2:$F$1600,2,FALSE())),IF($A677="NAUTICS",IF(VLOOKUP($C677,nautics!$B$2:$F$1200,2,FALSE())="","",VLOOKUP($C677,nautics!$B$2:$F$1200,2,FALSE())),IF($A677="ST",IF(VLOOKUP($C677,st!$B$2:$F$400,2,FALSE())="","",VLOOKUP($C677,st!$B$2:$F$400,2,FALSE())),""))),"")</f>
        <v>1</v>
      </c>
      <c r="E677" s="35">
        <f>IFERROR(IF($A677="HDC",IF(VLOOKUP($C677,hdc!$B$2:$F$1600,3,FALSE())="","",VLOOKUP($C677,hdc!$B$2:$F$1600,3,FALSE())),IF($A677="NAUTICS",IF(VLOOKUP($C677,nautics!$B$2:$F$1200,3,FALSE())="","",VLOOKUP($C677,nautics!$B$2:$F$1200,3,FALSE())),IF($A677="ST",IF(VLOOKUP($C677,st!$B$2:$F$400,3,FALSE())="","",VLOOKUP($C677,st!$B$2:$F$400,3,FALSE())),""))),"")</f>
        <v>1</v>
      </c>
      <c r="F677" s="35" t="str">
        <f>IFERROR(IF($A677="HDC",IF(VLOOKUP($C677,hdc!$B$2:$F$1600,4,FALSE())="","",VLOOKUP($C677,hdc!$B$2:$F$1600,4,FALSE())),IF($A677="NAUTICS",IF(VLOOKUP($C677,nautics!$B$2:$F$1200,4,FALSE())="","",VLOOKUP($C677,nautics!$B$2:$F$1200,4,FALSE())),IF($A677="ST",IF(VLOOKUP($C677,st!$B$2:$F$400,4,FALSE())="","",VLOOKUP($C677,st!$B$2:$F$400,4,FALSE())),""))),"")</f>
        <v/>
      </c>
      <c r="G677" s="35" t="str">
        <f>IFERROR(IF($A677="HDC",IF(VLOOKUP($C677,hdc!$B$2:$F$1600,5,FALSE())="","",VLOOKUP($C677,hdc!$B$2:$F$1600,5,FALSE())),IF($A677="NAUTICS",IF(VLOOKUP($C677,nautics!$B$2:$F$1200,5,FALSE())="","",VLOOKUP($C677,nautics!$B$2:$F$1200,5,FALSE())),IF($A677="ST",IF(VLOOKUP($C677,st!$B$2:$F$400,5,FALSE())="","",VLOOKUP($C677,st!$B$2:$F$400,5,FALSE())),""))),"")</f>
        <v/>
      </c>
      <c r="H677" s="35" t="s">
        <v>259</v>
      </c>
      <c r="I677" s="35" t="s">
        <v>31</v>
      </c>
      <c r="J677" s="35" t="s">
        <v>6450</v>
      </c>
      <c r="K677" s="35">
        <f t="shared" si="2"/>
        <v>19</v>
      </c>
      <c r="L677" s="35" t="s">
        <v>637</v>
      </c>
      <c r="M677" s="35" t="s">
        <v>639</v>
      </c>
      <c r="N677" s="35" t="s">
        <v>46</v>
      </c>
      <c r="O677" s="35" t="s">
        <v>49</v>
      </c>
      <c r="P677" s="35" t="s">
        <v>707</v>
      </c>
      <c r="Q677" s="35" t="s">
        <v>708</v>
      </c>
      <c r="R677" s="35" t="s">
        <v>965</v>
      </c>
      <c r="S677" s="35" t="s">
        <v>709</v>
      </c>
      <c r="T677" s="35" t="s">
        <v>710</v>
      </c>
      <c r="U677" s="35" t="s">
        <v>6453</v>
      </c>
      <c r="W677" s="35" t="s">
        <v>57</v>
      </c>
      <c r="X677" s="35" t="s">
        <v>714</v>
      </c>
      <c r="Y677" s="35" t="s">
        <v>646</v>
      </c>
      <c r="Z677" s="35" t="s">
        <v>715</v>
      </c>
    </row>
    <row r="678" spans="1:26" ht="15" customHeight="1">
      <c r="A678" s="35" t="s">
        <v>1300</v>
      </c>
      <c r="B678" s="35" t="s">
        <v>6434</v>
      </c>
      <c r="C678" s="35" t="s">
        <v>6455</v>
      </c>
      <c r="D678" s="35">
        <f>IFERROR(IF($A678="HDC",IF(VLOOKUP($C678,hdc!$B$2:$F$1600,2,FALSE())="","",VLOOKUP($C678,hdc!$B$2:$F$1600,2,FALSE())),IF($A678="NAUTICS",IF(VLOOKUP($C678,nautics!$B$2:$F$1200,2,FALSE())="","",VLOOKUP($C678,nautics!$B$2:$F$1200,2,FALSE())),IF($A678="ST",IF(VLOOKUP($C678,st!$B$2:$F$400,2,FALSE())="","",VLOOKUP($C678,st!$B$2:$F$400,2,FALSE())),""))),"")</f>
        <v>1</v>
      </c>
      <c r="E678" s="35" t="str">
        <f>IFERROR(IF($A678="HDC",IF(VLOOKUP($C678,hdc!$B$2:$F$1600,3,FALSE())="","",VLOOKUP($C678,hdc!$B$2:$F$1600,3,FALSE())),IF($A678="NAUTICS",IF(VLOOKUP($C678,nautics!$B$2:$F$1200,3,FALSE())="","",VLOOKUP($C678,nautics!$B$2:$F$1200,3,FALSE())),IF($A678="ST",IF(VLOOKUP($C678,st!$B$2:$F$400,3,FALSE())="","",VLOOKUP($C678,st!$B$2:$F$400,3,FALSE())),""))),"")</f>
        <v/>
      </c>
      <c r="F678" s="35" t="str">
        <f>IFERROR(IF($A678="HDC",IF(VLOOKUP($C678,hdc!$B$2:$F$1600,4,FALSE())="","",VLOOKUP($C678,hdc!$B$2:$F$1600,4,FALSE())),IF($A678="NAUTICS",IF(VLOOKUP($C678,nautics!$B$2:$F$1200,4,FALSE())="","",VLOOKUP($C678,nautics!$B$2:$F$1200,4,FALSE())),IF($A678="ST",IF(VLOOKUP($C678,st!$B$2:$F$400,4,FALSE())="","",VLOOKUP($C678,st!$B$2:$F$400,4,FALSE())),""))),"")</f>
        <v/>
      </c>
      <c r="G678" s="35" t="str">
        <f>IFERROR(IF($A678="HDC",IF(VLOOKUP($C678,hdc!$B$2:$F$1600,5,FALSE())="","",VLOOKUP($C678,hdc!$B$2:$F$1600,5,FALSE())),IF($A678="NAUTICS",IF(VLOOKUP($C678,nautics!$B$2:$F$1200,5,FALSE())="","",VLOOKUP($C678,nautics!$B$2:$F$1200,5,FALSE())),IF($A678="ST",IF(VLOOKUP($C678,st!$B$2:$F$400,5,FALSE())="","",VLOOKUP($C678,st!$B$2:$F$400,5,FALSE())),""))),"")</f>
        <v/>
      </c>
      <c r="H678" s="35" t="s">
        <v>259</v>
      </c>
      <c r="I678" s="35" t="s">
        <v>31</v>
      </c>
      <c r="J678" s="35" t="s">
        <v>1537</v>
      </c>
      <c r="K678" s="35">
        <f t="shared" si="2"/>
        <v>3</v>
      </c>
      <c r="L678" s="35" t="s">
        <v>707</v>
      </c>
      <c r="M678" s="35" t="s">
        <v>708</v>
      </c>
      <c r="N678" s="35" t="s">
        <v>709</v>
      </c>
      <c r="O678" s="35" t="s">
        <v>710</v>
      </c>
      <c r="P678" s="35" t="s">
        <v>6456</v>
      </c>
      <c r="Q678" s="35" t="s">
        <v>6457</v>
      </c>
      <c r="R678" s="35" t="s">
        <v>247</v>
      </c>
      <c r="S678" s="35" t="s">
        <v>709</v>
      </c>
      <c r="T678" s="35" t="s">
        <v>710</v>
      </c>
      <c r="U678" s="35" t="s">
        <v>89</v>
      </c>
      <c r="W678" s="35" t="s">
        <v>78</v>
      </c>
      <c r="X678" s="35" t="s">
        <v>714</v>
      </c>
      <c r="Y678" s="35" t="s">
        <v>89</v>
      </c>
      <c r="Z678" s="35" t="s">
        <v>89</v>
      </c>
    </row>
    <row r="679" spans="1:26" ht="15" customHeight="1">
      <c r="A679" s="35" t="s">
        <v>1300</v>
      </c>
      <c r="B679" s="35" t="s">
        <v>6459</v>
      </c>
      <c r="C679" s="35" t="s">
        <v>6461</v>
      </c>
      <c r="D679" s="35">
        <f>IFERROR(IF($A679="HDC",IF(VLOOKUP($C679,hdc!$B$2:$F$1600,2,FALSE())="","",VLOOKUP($C679,hdc!$B$2:$F$1600,2,FALSE())),IF($A679="NAUTICS",IF(VLOOKUP($C679,nautics!$B$2:$F$1200,2,FALSE())="","",VLOOKUP($C679,nautics!$B$2:$F$1200,2,FALSE())),IF($A679="ST",IF(VLOOKUP($C679,st!$B$2:$F$400,2,FALSE())="","",VLOOKUP($C679,st!$B$2:$F$400,2,FALSE())),""))),"")</f>
        <v>1</v>
      </c>
      <c r="E679" s="35">
        <f>IFERROR(IF($A679="HDC",IF(VLOOKUP($C679,hdc!$B$2:$F$1600,3,FALSE())="","",VLOOKUP($C679,hdc!$B$2:$F$1600,3,FALSE())),IF($A679="NAUTICS",IF(VLOOKUP($C679,nautics!$B$2:$F$1200,3,FALSE())="","",VLOOKUP($C679,nautics!$B$2:$F$1200,3,FALSE())),IF($A679="ST",IF(VLOOKUP($C679,st!$B$2:$F$400,3,FALSE())="","",VLOOKUP($C679,st!$B$2:$F$400,3,FALSE())),""))),"")</f>
        <v>1</v>
      </c>
      <c r="F679" s="35">
        <f>IFERROR(IF($A679="HDC",IF(VLOOKUP($C679,hdc!$B$2:$F$1600,4,FALSE())="","",VLOOKUP($C679,hdc!$B$2:$F$1600,4,FALSE())),IF($A679="NAUTICS",IF(VLOOKUP($C679,nautics!$B$2:$F$1200,4,FALSE())="","",VLOOKUP($C679,nautics!$B$2:$F$1200,4,FALSE())),IF($A679="ST",IF(VLOOKUP($C679,st!$B$2:$F$400,4,FALSE())="","",VLOOKUP($C679,st!$B$2:$F$400,4,FALSE())),""))),"")</f>
        <v>1</v>
      </c>
      <c r="G679" s="35" t="str">
        <f>IFERROR(IF($A679="HDC",IF(VLOOKUP($C679,hdc!$B$2:$F$1600,5,FALSE())="","",VLOOKUP($C679,hdc!$B$2:$F$1600,5,FALSE())),IF($A679="NAUTICS",IF(VLOOKUP($C679,nautics!$B$2:$F$1200,5,FALSE())="","",VLOOKUP($C679,nautics!$B$2:$F$1200,5,FALSE())),IF($A679="ST",IF(VLOOKUP($C679,st!$B$2:$F$400,5,FALSE())="","",VLOOKUP($C679,st!$B$2:$F$400,5,FALSE())),""))),"")</f>
        <v/>
      </c>
      <c r="H679" s="35" t="s">
        <v>670</v>
      </c>
      <c r="I679" s="35" t="s">
        <v>31</v>
      </c>
      <c r="J679" s="35" t="s">
        <v>6463</v>
      </c>
      <c r="K679" s="35">
        <f t="shared" si="2"/>
        <v>47</v>
      </c>
      <c r="L679" s="35" t="s">
        <v>95</v>
      </c>
      <c r="M679" s="35" t="s">
        <v>96</v>
      </c>
      <c r="N679" s="35" t="s">
        <v>43</v>
      </c>
      <c r="O679" s="35" t="s">
        <v>45</v>
      </c>
      <c r="P679" s="35" t="s">
        <v>6465</v>
      </c>
      <c r="Q679" s="35" t="s">
        <v>6467</v>
      </c>
      <c r="R679" s="35" t="s">
        <v>152</v>
      </c>
      <c r="S679" s="35" t="s">
        <v>46</v>
      </c>
      <c r="T679" s="35" t="s">
        <v>49</v>
      </c>
      <c r="U679" s="35" t="s">
        <v>6469</v>
      </c>
      <c r="W679" s="35" t="s">
        <v>57</v>
      </c>
      <c r="X679" s="35" t="s">
        <v>59</v>
      </c>
      <c r="Y679" s="35" t="s">
        <v>102</v>
      </c>
      <c r="Z679" s="35" t="s">
        <v>1953</v>
      </c>
    </row>
    <row r="680" spans="1:26" ht="15" customHeight="1">
      <c r="A680" s="35" t="s">
        <v>1300</v>
      </c>
      <c r="B680" s="35" t="s">
        <v>6459</v>
      </c>
      <c r="C680" s="35" t="s">
        <v>6470</v>
      </c>
      <c r="D680" s="35">
        <f>IFERROR(IF($A680="HDC",IF(VLOOKUP($C680,hdc!$B$2:$F$1600,2,FALSE())="","",VLOOKUP($C680,hdc!$B$2:$F$1600,2,FALSE())),IF($A680="NAUTICS",IF(VLOOKUP($C680,nautics!$B$2:$F$1200,2,FALSE())="","",VLOOKUP($C680,nautics!$B$2:$F$1200,2,FALSE())),IF($A680="ST",IF(VLOOKUP($C680,st!$B$2:$F$400,2,FALSE())="","",VLOOKUP($C680,st!$B$2:$F$400,2,FALSE())),""))),"")</f>
        <v>1</v>
      </c>
      <c r="E680" s="35">
        <f>IFERROR(IF($A680="HDC",IF(VLOOKUP($C680,hdc!$B$2:$F$1600,3,FALSE())="","",VLOOKUP($C680,hdc!$B$2:$F$1600,3,FALSE())),IF($A680="NAUTICS",IF(VLOOKUP($C680,nautics!$B$2:$F$1200,3,FALSE())="","",VLOOKUP($C680,nautics!$B$2:$F$1200,3,FALSE())),IF($A680="ST",IF(VLOOKUP($C680,st!$B$2:$F$400,3,FALSE())="","",VLOOKUP($C680,st!$B$2:$F$400,3,FALSE())),""))),"")</f>
        <v>1</v>
      </c>
      <c r="F680" s="35" t="str">
        <f>IFERROR(IF($A680="HDC",IF(VLOOKUP($C680,hdc!$B$2:$F$1600,4,FALSE())="","",VLOOKUP($C680,hdc!$B$2:$F$1600,4,FALSE())),IF($A680="NAUTICS",IF(VLOOKUP($C680,nautics!$B$2:$F$1200,4,FALSE())="","",VLOOKUP($C680,nautics!$B$2:$F$1200,4,FALSE())),IF($A680="ST",IF(VLOOKUP($C680,st!$B$2:$F$400,4,FALSE())="","",VLOOKUP($C680,st!$B$2:$F$400,4,FALSE())),""))),"")</f>
        <v/>
      </c>
      <c r="G680" s="35" t="str">
        <f>IFERROR(IF($A680="HDC",IF(VLOOKUP($C680,hdc!$B$2:$F$1600,5,FALSE())="","",VLOOKUP($C680,hdc!$B$2:$F$1600,5,FALSE())),IF($A680="NAUTICS",IF(VLOOKUP($C680,nautics!$B$2:$F$1200,5,FALSE())="","",VLOOKUP($C680,nautics!$B$2:$F$1200,5,FALSE())),IF($A680="ST",IF(VLOOKUP($C680,st!$B$2:$F$400,5,FALSE())="","",VLOOKUP($C680,st!$B$2:$F$400,5,FALSE())),""))),"")</f>
        <v/>
      </c>
      <c r="H680" s="35" t="s">
        <v>415</v>
      </c>
      <c r="I680" s="35" t="s">
        <v>31</v>
      </c>
      <c r="J680" s="35" t="s">
        <v>6471</v>
      </c>
      <c r="K680" s="35">
        <f t="shared" si="2"/>
        <v>18</v>
      </c>
      <c r="L680" s="35" t="s">
        <v>6465</v>
      </c>
      <c r="M680" s="35" t="s">
        <v>6467</v>
      </c>
      <c r="N680" s="35" t="s">
        <v>46</v>
      </c>
      <c r="O680" s="35" t="s">
        <v>49</v>
      </c>
      <c r="P680" s="35" t="s">
        <v>6472</v>
      </c>
      <c r="Q680" s="35" t="s">
        <v>6474</v>
      </c>
      <c r="R680" s="35" t="s">
        <v>52</v>
      </c>
      <c r="S680" s="35" t="s">
        <v>46</v>
      </c>
      <c r="T680" s="35" t="s">
        <v>49</v>
      </c>
      <c r="U680" s="35" t="s">
        <v>6475</v>
      </c>
      <c r="W680" s="35" t="s">
        <v>78</v>
      </c>
      <c r="X680" s="35" t="s">
        <v>59</v>
      </c>
      <c r="Y680" s="35" t="s">
        <v>1953</v>
      </c>
      <c r="Z680" s="35" t="s">
        <v>6476</v>
      </c>
    </row>
    <row r="681" spans="1:26" ht="15" customHeight="1">
      <c r="A681" s="35" t="s">
        <v>1300</v>
      </c>
      <c r="B681" s="35" t="s">
        <v>6459</v>
      </c>
      <c r="C681" s="35" t="s">
        <v>6477</v>
      </c>
      <c r="D681" s="35">
        <f>IFERROR(IF($A681="HDC",IF(VLOOKUP($C681,hdc!$B$2:$F$1600,2,FALSE())="","",VLOOKUP($C681,hdc!$B$2:$F$1600,2,FALSE())),IF($A681="NAUTICS",IF(VLOOKUP($C681,nautics!$B$2:$F$1200,2,FALSE())="","",VLOOKUP($C681,nautics!$B$2:$F$1200,2,FALSE())),IF($A681="ST",IF(VLOOKUP($C681,st!$B$2:$F$400,2,FALSE())="","",VLOOKUP($C681,st!$B$2:$F$400,2,FALSE())),""))),"")</f>
        <v>1</v>
      </c>
      <c r="E681" s="35">
        <f>IFERROR(IF($A681="HDC",IF(VLOOKUP($C681,hdc!$B$2:$F$1600,3,FALSE())="","",VLOOKUP($C681,hdc!$B$2:$F$1600,3,FALSE())),IF($A681="NAUTICS",IF(VLOOKUP($C681,nautics!$B$2:$F$1200,3,FALSE())="","",VLOOKUP($C681,nautics!$B$2:$F$1200,3,FALSE())),IF($A681="ST",IF(VLOOKUP($C681,st!$B$2:$F$400,3,FALSE())="","",VLOOKUP($C681,st!$B$2:$F$400,3,FALSE())),""))),"")</f>
        <v>1</v>
      </c>
      <c r="F681" s="35" t="str">
        <f>IFERROR(IF($A681="HDC",IF(VLOOKUP($C681,hdc!$B$2:$F$1600,4,FALSE())="","",VLOOKUP($C681,hdc!$B$2:$F$1600,4,FALSE())),IF($A681="NAUTICS",IF(VLOOKUP($C681,nautics!$B$2:$F$1200,4,FALSE())="","",VLOOKUP($C681,nautics!$B$2:$F$1200,4,FALSE())),IF($A681="ST",IF(VLOOKUP($C681,st!$B$2:$F$400,4,FALSE())="","",VLOOKUP($C681,st!$B$2:$F$400,4,FALSE())),""))),"")</f>
        <v/>
      </c>
      <c r="G681" s="35" t="str">
        <f>IFERROR(IF($A681="HDC",IF(VLOOKUP($C681,hdc!$B$2:$F$1600,5,FALSE())="","",VLOOKUP($C681,hdc!$B$2:$F$1600,5,FALSE())),IF($A681="NAUTICS",IF(VLOOKUP($C681,nautics!$B$2:$F$1200,5,FALSE())="","",VLOOKUP($C681,nautics!$B$2:$F$1200,5,FALSE())),IF($A681="ST",IF(VLOOKUP($C681,st!$B$2:$F$400,5,FALSE())="","",VLOOKUP($C681,st!$B$2:$F$400,5,FALSE())),""))),"")</f>
        <v/>
      </c>
      <c r="H681" s="35" t="s">
        <v>415</v>
      </c>
      <c r="I681" s="35" t="s">
        <v>31</v>
      </c>
      <c r="J681" s="35" t="s">
        <v>6480</v>
      </c>
      <c r="K681" s="35">
        <f t="shared" si="2"/>
        <v>16</v>
      </c>
      <c r="L681" s="35" t="s">
        <v>6465</v>
      </c>
      <c r="M681" s="35" t="s">
        <v>6467</v>
      </c>
      <c r="N681" s="35" t="s">
        <v>46</v>
      </c>
      <c r="O681" s="35" t="s">
        <v>49</v>
      </c>
      <c r="P681" s="35" t="s">
        <v>6481</v>
      </c>
      <c r="Q681" s="35" t="s">
        <v>6483</v>
      </c>
      <c r="R681" s="35" t="s">
        <v>4088</v>
      </c>
      <c r="S681" s="35" t="s">
        <v>46</v>
      </c>
      <c r="T681" s="35" t="s">
        <v>49</v>
      </c>
      <c r="U681" s="35" t="s">
        <v>6484</v>
      </c>
      <c r="W681" s="35" t="s">
        <v>78</v>
      </c>
      <c r="X681" s="35" t="s">
        <v>59</v>
      </c>
      <c r="Y681" s="35" t="s">
        <v>1953</v>
      </c>
      <c r="Z681" s="35" t="s">
        <v>177</v>
      </c>
    </row>
    <row r="682" spans="1:26" ht="15" customHeight="1">
      <c r="A682" s="35" t="s">
        <v>1300</v>
      </c>
      <c r="B682" s="35" t="s">
        <v>6459</v>
      </c>
      <c r="C682" s="35" t="s">
        <v>6487</v>
      </c>
      <c r="D682" s="35">
        <f>IFERROR(IF($A682="HDC",IF(VLOOKUP($C682,hdc!$B$2:$F$1600,2,FALSE())="","",VLOOKUP($C682,hdc!$B$2:$F$1600,2,FALSE())),IF($A682="NAUTICS",IF(VLOOKUP($C682,nautics!$B$2:$F$1200,2,FALSE())="","",VLOOKUP($C682,nautics!$B$2:$F$1200,2,FALSE())),IF($A682="ST",IF(VLOOKUP($C682,st!$B$2:$F$400,2,FALSE())="","",VLOOKUP($C682,st!$B$2:$F$400,2,FALSE())),""))),"")</f>
        <v>1</v>
      </c>
      <c r="E682" s="35">
        <f>IFERROR(IF($A682="HDC",IF(VLOOKUP($C682,hdc!$B$2:$F$1600,3,FALSE())="","",VLOOKUP($C682,hdc!$B$2:$F$1600,3,FALSE())),IF($A682="NAUTICS",IF(VLOOKUP($C682,nautics!$B$2:$F$1200,3,FALSE())="","",VLOOKUP($C682,nautics!$B$2:$F$1200,3,FALSE())),IF($A682="ST",IF(VLOOKUP($C682,st!$B$2:$F$400,3,FALSE())="","",VLOOKUP($C682,st!$B$2:$F$400,3,FALSE())),""))),"")</f>
        <v>1</v>
      </c>
      <c r="F682" s="35" t="str">
        <f>IFERROR(IF($A682="HDC",IF(VLOOKUP($C682,hdc!$B$2:$F$1600,4,FALSE())="","",VLOOKUP($C682,hdc!$B$2:$F$1600,4,FALSE())),IF($A682="NAUTICS",IF(VLOOKUP($C682,nautics!$B$2:$F$1200,4,FALSE())="","",VLOOKUP($C682,nautics!$B$2:$F$1200,4,FALSE())),IF($A682="ST",IF(VLOOKUP($C682,st!$B$2:$F$400,4,FALSE())="","",VLOOKUP($C682,st!$B$2:$F$400,4,FALSE())),""))),"")</f>
        <v/>
      </c>
      <c r="G682" s="35" t="str">
        <f>IFERROR(IF($A682="HDC",IF(VLOOKUP($C682,hdc!$B$2:$F$1600,5,FALSE())="","",VLOOKUP($C682,hdc!$B$2:$F$1600,5,FALSE())),IF($A682="NAUTICS",IF(VLOOKUP($C682,nautics!$B$2:$F$1200,5,FALSE())="","",VLOOKUP($C682,nautics!$B$2:$F$1200,5,FALSE())),IF($A682="ST",IF(VLOOKUP($C682,st!$B$2:$F$400,5,FALSE())="","",VLOOKUP($C682,st!$B$2:$F$400,5,FALSE())),""))),"")</f>
        <v/>
      </c>
      <c r="H682" s="35" t="s">
        <v>415</v>
      </c>
      <c r="I682" s="35" t="s">
        <v>31</v>
      </c>
      <c r="J682" s="35" t="s">
        <v>6488</v>
      </c>
      <c r="K682" s="35">
        <f t="shared" si="2"/>
        <v>19</v>
      </c>
      <c r="L682" s="35" t="s">
        <v>6465</v>
      </c>
      <c r="M682" s="35" t="s">
        <v>6467</v>
      </c>
      <c r="N682" s="35" t="s">
        <v>46</v>
      </c>
      <c r="O682" s="35" t="s">
        <v>49</v>
      </c>
      <c r="P682" s="35" t="s">
        <v>6490</v>
      </c>
      <c r="Q682" s="35" t="s">
        <v>6491</v>
      </c>
      <c r="R682" s="35" t="s">
        <v>258</v>
      </c>
      <c r="S682" s="35" t="s">
        <v>46</v>
      </c>
      <c r="T682" s="35" t="s">
        <v>49</v>
      </c>
      <c r="U682" s="35" t="s">
        <v>6492</v>
      </c>
      <c r="W682" s="35" t="s">
        <v>78</v>
      </c>
      <c r="X682" s="35" t="s">
        <v>59</v>
      </c>
      <c r="Y682" s="35" t="s">
        <v>1953</v>
      </c>
      <c r="Z682" s="35" t="s">
        <v>1409</v>
      </c>
    </row>
    <row r="683" spans="1:26" ht="15" customHeight="1">
      <c r="A683" s="35" t="s">
        <v>1300</v>
      </c>
      <c r="B683" s="35" t="s">
        <v>6459</v>
      </c>
      <c r="C683" s="35" t="s">
        <v>6493</v>
      </c>
      <c r="D683" s="35">
        <f>IFERROR(IF($A683="HDC",IF(VLOOKUP($C683,hdc!$B$2:$F$1600,2,FALSE())="","",VLOOKUP($C683,hdc!$B$2:$F$1600,2,FALSE())),IF($A683="NAUTICS",IF(VLOOKUP($C683,nautics!$B$2:$F$1200,2,FALSE())="","",VLOOKUP($C683,nautics!$B$2:$F$1200,2,FALSE())),IF($A683="ST",IF(VLOOKUP($C683,st!$B$2:$F$400,2,FALSE())="","",VLOOKUP($C683,st!$B$2:$F$400,2,FALSE())),""))),"")</f>
        <v>1</v>
      </c>
      <c r="E683" s="35">
        <f>IFERROR(IF($A683="HDC",IF(VLOOKUP($C683,hdc!$B$2:$F$1600,3,FALSE())="","",VLOOKUP($C683,hdc!$B$2:$F$1600,3,FALSE())),IF($A683="NAUTICS",IF(VLOOKUP($C683,nautics!$B$2:$F$1200,3,FALSE())="","",VLOOKUP($C683,nautics!$B$2:$F$1200,3,FALSE())),IF($A683="ST",IF(VLOOKUP($C683,st!$B$2:$F$400,3,FALSE())="","",VLOOKUP($C683,st!$B$2:$F$400,3,FALSE())),""))),"")</f>
        <v>1</v>
      </c>
      <c r="F683" s="35" t="str">
        <f>IFERROR(IF($A683="HDC",IF(VLOOKUP($C683,hdc!$B$2:$F$1600,4,FALSE())="","",VLOOKUP($C683,hdc!$B$2:$F$1600,4,FALSE())),IF($A683="NAUTICS",IF(VLOOKUP($C683,nautics!$B$2:$F$1200,4,FALSE())="","",VLOOKUP($C683,nautics!$B$2:$F$1200,4,FALSE())),IF($A683="ST",IF(VLOOKUP($C683,st!$B$2:$F$400,4,FALSE())="","",VLOOKUP($C683,st!$B$2:$F$400,4,FALSE())),""))),"")</f>
        <v/>
      </c>
      <c r="G683" s="35" t="str">
        <f>IFERROR(IF($A683="HDC",IF(VLOOKUP($C683,hdc!$B$2:$F$1600,5,FALSE())="","",VLOOKUP($C683,hdc!$B$2:$F$1600,5,FALSE())),IF($A683="NAUTICS",IF(VLOOKUP($C683,nautics!$B$2:$F$1200,5,FALSE())="","",VLOOKUP($C683,nautics!$B$2:$F$1200,5,FALSE())),IF($A683="ST",IF(VLOOKUP($C683,st!$B$2:$F$400,5,FALSE())="","",VLOOKUP($C683,st!$B$2:$F$400,5,FALSE())),""))),"")</f>
        <v/>
      </c>
      <c r="H683" s="35" t="s">
        <v>415</v>
      </c>
      <c r="I683" s="35" t="s">
        <v>31</v>
      </c>
      <c r="J683" s="35" t="s">
        <v>1043</v>
      </c>
      <c r="K683" s="35">
        <f t="shared" si="2"/>
        <v>5</v>
      </c>
      <c r="L683" s="35" t="s">
        <v>6496</v>
      </c>
      <c r="M683" s="35" t="s">
        <v>6497</v>
      </c>
      <c r="N683" s="35" t="s">
        <v>46</v>
      </c>
      <c r="O683" s="35" t="s">
        <v>49</v>
      </c>
      <c r="P683" s="35" t="s">
        <v>6490</v>
      </c>
      <c r="Q683" s="35" t="s">
        <v>6491</v>
      </c>
      <c r="R683" s="35" t="s">
        <v>247</v>
      </c>
      <c r="S683" s="35" t="s">
        <v>46</v>
      </c>
      <c r="T683" s="35" t="s">
        <v>49</v>
      </c>
      <c r="U683" s="35" t="s">
        <v>89</v>
      </c>
      <c r="W683" s="35" t="s">
        <v>78</v>
      </c>
      <c r="X683" s="35" t="s">
        <v>59</v>
      </c>
      <c r="Y683" s="35" t="s">
        <v>89</v>
      </c>
      <c r="Z683" s="35" t="s">
        <v>89</v>
      </c>
    </row>
    <row r="684" spans="1:26" ht="15" customHeight="1">
      <c r="A684" s="35" t="s">
        <v>1300</v>
      </c>
      <c r="B684" s="35" t="s">
        <v>6459</v>
      </c>
      <c r="C684" s="35" t="s">
        <v>6499</v>
      </c>
      <c r="D684" s="35">
        <f>IFERROR(IF($A684="HDC",IF(VLOOKUP($C684,hdc!$B$2:$F$1600,2,FALSE())="","",VLOOKUP($C684,hdc!$B$2:$F$1600,2,FALSE())),IF($A684="NAUTICS",IF(VLOOKUP($C684,nautics!$B$2:$F$1200,2,FALSE())="","",VLOOKUP($C684,nautics!$B$2:$F$1200,2,FALSE())),IF($A684="ST",IF(VLOOKUP($C684,st!$B$2:$F$400,2,FALSE())="","",VLOOKUP($C684,st!$B$2:$F$400,2,FALSE())),""))),"")</f>
        <v>1</v>
      </c>
      <c r="E684" s="35">
        <f>IFERROR(IF($A684="HDC",IF(VLOOKUP($C684,hdc!$B$2:$F$1600,3,FALSE())="","",VLOOKUP($C684,hdc!$B$2:$F$1600,3,FALSE())),IF($A684="NAUTICS",IF(VLOOKUP($C684,nautics!$B$2:$F$1200,3,FALSE())="","",VLOOKUP($C684,nautics!$B$2:$F$1200,3,FALSE())),IF($A684="ST",IF(VLOOKUP($C684,st!$B$2:$F$400,3,FALSE())="","",VLOOKUP($C684,st!$B$2:$F$400,3,FALSE())),""))),"")</f>
        <v>1</v>
      </c>
      <c r="F684" s="35" t="str">
        <f>IFERROR(IF($A684="HDC",IF(VLOOKUP($C684,hdc!$B$2:$F$1600,4,FALSE())="","",VLOOKUP($C684,hdc!$B$2:$F$1600,4,FALSE())),IF($A684="NAUTICS",IF(VLOOKUP($C684,nautics!$B$2:$F$1200,4,FALSE())="","",VLOOKUP($C684,nautics!$B$2:$F$1200,4,FALSE())),IF($A684="ST",IF(VLOOKUP($C684,st!$B$2:$F$400,4,FALSE())="","",VLOOKUP($C684,st!$B$2:$F$400,4,FALSE())),""))),"")</f>
        <v/>
      </c>
      <c r="G684" s="35" t="str">
        <f>IFERROR(IF($A684="HDC",IF(VLOOKUP($C684,hdc!$B$2:$F$1600,5,FALSE())="","",VLOOKUP($C684,hdc!$B$2:$F$1600,5,FALSE())),IF($A684="NAUTICS",IF(VLOOKUP($C684,nautics!$B$2:$F$1200,5,FALSE())="","",VLOOKUP($C684,nautics!$B$2:$F$1200,5,FALSE())),IF($A684="ST",IF(VLOOKUP($C684,st!$B$2:$F$400,5,FALSE())="","",VLOOKUP($C684,st!$B$2:$F$400,5,FALSE())),""))),"")</f>
        <v/>
      </c>
      <c r="H684" s="35" t="s">
        <v>415</v>
      </c>
      <c r="I684" s="35" t="s">
        <v>31</v>
      </c>
      <c r="J684" s="35" t="s">
        <v>6500</v>
      </c>
      <c r="K684" s="35">
        <f t="shared" si="2"/>
        <v>19</v>
      </c>
      <c r="L684" s="35" t="s">
        <v>6496</v>
      </c>
      <c r="M684" s="35" t="s">
        <v>6497</v>
      </c>
      <c r="N684" s="35" t="s">
        <v>46</v>
      </c>
      <c r="O684" s="35" t="s">
        <v>49</v>
      </c>
      <c r="P684" s="35" t="s">
        <v>6465</v>
      </c>
      <c r="Q684" s="35" t="s">
        <v>6467</v>
      </c>
      <c r="R684" s="35" t="s">
        <v>152</v>
      </c>
      <c r="S684" s="35" t="s">
        <v>46</v>
      </c>
      <c r="T684" s="35" t="s">
        <v>49</v>
      </c>
      <c r="U684" s="35" t="s">
        <v>6502</v>
      </c>
      <c r="W684" s="35" t="s">
        <v>78</v>
      </c>
      <c r="X684" s="35" t="s">
        <v>59</v>
      </c>
      <c r="Y684" s="35" t="s">
        <v>1409</v>
      </c>
      <c r="Z684" s="35" t="s">
        <v>1953</v>
      </c>
    </row>
    <row r="685" spans="1:26" ht="15" customHeight="1">
      <c r="A685" s="35" t="s">
        <v>1300</v>
      </c>
      <c r="B685" s="35" t="s">
        <v>6459</v>
      </c>
      <c r="C685" s="35" t="s">
        <v>6503</v>
      </c>
      <c r="D685" s="35">
        <f>IFERROR(IF($A685="HDC",IF(VLOOKUP($C685,hdc!$B$2:$F$1600,2,FALSE())="","",VLOOKUP($C685,hdc!$B$2:$F$1600,2,FALSE())),IF($A685="NAUTICS",IF(VLOOKUP($C685,nautics!$B$2:$F$1200,2,FALSE())="","",VLOOKUP($C685,nautics!$B$2:$F$1200,2,FALSE())),IF($A685="ST",IF(VLOOKUP($C685,st!$B$2:$F$400,2,FALSE())="","",VLOOKUP($C685,st!$B$2:$F$400,2,FALSE())),""))),"")</f>
        <v>1</v>
      </c>
      <c r="E685" s="35">
        <f>IFERROR(IF($A685="HDC",IF(VLOOKUP($C685,hdc!$B$2:$F$1600,3,FALSE())="","",VLOOKUP($C685,hdc!$B$2:$F$1600,3,FALSE())),IF($A685="NAUTICS",IF(VLOOKUP($C685,nautics!$B$2:$F$1200,3,FALSE())="","",VLOOKUP($C685,nautics!$B$2:$F$1200,3,FALSE())),IF($A685="ST",IF(VLOOKUP($C685,st!$B$2:$F$400,3,FALSE())="","",VLOOKUP($C685,st!$B$2:$F$400,3,FALSE())),""))),"")</f>
        <v>1</v>
      </c>
      <c r="F685" s="35" t="str">
        <f>IFERROR(IF($A685="HDC",IF(VLOOKUP($C685,hdc!$B$2:$F$1600,4,FALSE())="","",VLOOKUP($C685,hdc!$B$2:$F$1600,4,FALSE())),IF($A685="NAUTICS",IF(VLOOKUP($C685,nautics!$B$2:$F$1200,4,FALSE())="","",VLOOKUP($C685,nautics!$B$2:$F$1200,4,FALSE())),IF($A685="ST",IF(VLOOKUP($C685,st!$B$2:$F$400,4,FALSE())="","",VLOOKUP($C685,st!$B$2:$F$400,4,FALSE())),""))),"")</f>
        <v/>
      </c>
      <c r="G685" s="35" t="str">
        <f>IFERROR(IF($A685="HDC",IF(VLOOKUP($C685,hdc!$B$2:$F$1600,5,FALSE())="","",VLOOKUP($C685,hdc!$B$2:$F$1600,5,FALSE())),IF($A685="NAUTICS",IF(VLOOKUP($C685,nautics!$B$2:$F$1200,5,FALSE())="","",VLOOKUP($C685,nautics!$B$2:$F$1200,5,FALSE())),IF($A685="ST",IF(VLOOKUP($C685,st!$B$2:$F$400,5,FALSE())="","",VLOOKUP($C685,st!$B$2:$F$400,5,FALSE())),""))),"")</f>
        <v/>
      </c>
      <c r="H685" s="35" t="s">
        <v>415</v>
      </c>
      <c r="I685" s="35" t="s">
        <v>31</v>
      </c>
      <c r="J685" s="35" t="s">
        <v>6504</v>
      </c>
      <c r="K685" s="35">
        <f t="shared" si="2"/>
        <v>22</v>
      </c>
      <c r="L685" s="35" t="s">
        <v>6465</v>
      </c>
      <c r="M685" s="35" t="s">
        <v>6467</v>
      </c>
      <c r="N685" s="35" t="s">
        <v>46</v>
      </c>
      <c r="O685" s="35" t="s">
        <v>49</v>
      </c>
      <c r="P685" s="35" t="s">
        <v>6505</v>
      </c>
      <c r="Q685" s="35" t="s">
        <v>6507</v>
      </c>
      <c r="R685" s="35" t="s">
        <v>258</v>
      </c>
      <c r="S685" s="35" t="s">
        <v>46</v>
      </c>
      <c r="T685" s="35" t="s">
        <v>49</v>
      </c>
      <c r="U685" s="35" t="s">
        <v>6508</v>
      </c>
      <c r="W685" s="35" t="s">
        <v>78</v>
      </c>
      <c r="X685" s="35" t="s">
        <v>59</v>
      </c>
      <c r="Y685" s="35" t="s">
        <v>1953</v>
      </c>
      <c r="Z685" s="35" t="s">
        <v>6509</v>
      </c>
    </row>
    <row r="686" spans="1:26" ht="15" customHeight="1">
      <c r="A686" s="35" t="s">
        <v>1300</v>
      </c>
      <c r="B686" s="35" t="s">
        <v>6459</v>
      </c>
      <c r="C686" s="35" t="s">
        <v>6510</v>
      </c>
      <c r="D686" s="35">
        <f>IFERROR(IF($A686="HDC",IF(VLOOKUP($C686,hdc!$B$2:$F$1600,2,FALSE())="","",VLOOKUP($C686,hdc!$B$2:$F$1600,2,FALSE())),IF($A686="NAUTICS",IF(VLOOKUP($C686,nautics!$B$2:$F$1200,2,FALSE())="","",VLOOKUP($C686,nautics!$B$2:$F$1200,2,FALSE())),IF($A686="ST",IF(VLOOKUP($C686,st!$B$2:$F$400,2,FALSE())="","",VLOOKUP($C686,st!$B$2:$F$400,2,FALSE())),""))),"")</f>
        <v>1</v>
      </c>
      <c r="E686" s="35">
        <f>IFERROR(IF($A686="HDC",IF(VLOOKUP($C686,hdc!$B$2:$F$1600,3,FALSE())="","",VLOOKUP($C686,hdc!$B$2:$F$1600,3,FALSE())),IF($A686="NAUTICS",IF(VLOOKUP($C686,nautics!$B$2:$F$1200,3,FALSE())="","",VLOOKUP($C686,nautics!$B$2:$F$1200,3,FALSE())),IF($A686="ST",IF(VLOOKUP($C686,st!$B$2:$F$400,3,FALSE())="","",VLOOKUP($C686,st!$B$2:$F$400,3,FALSE())),""))),"")</f>
        <v>1</v>
      </c>
      <c r="F686" s="35" t="str">
        <f>IFERROR(IF($A686="HDC",IF(VLOOKUP($C686,hdc!$B$2:$F$1600,4,FALSE())="","",VLOOKUP($C686,hdc!$B$2:$F$1600,4,FALSE())),IF($A686="NAUTICS",IF(VLOOKUP($C686,nautics!$B$2:$F$1200,4,FALSE())="","",VLOOKUP($C686,nautics!$B$2:$F$1200,4,FALSE())),IF($A686="ST",IF(VLOOKUP($C686,st!$B$2:$F$400,4,FALSE())="","",VLOOKUP($C686,st!$B$2:$F$400,4,FALSE())),""))),"")</f>
        <v/>
      </c>
      <c r="G686" s="35" t="str">
        <f>IFERROR(IF($A686="HDC",IF(VLOOKUP($C686,hdc!$B$2:$F$1600,5,FALSE())="","",VLOOKUP($C686,hdc!$B$2:$F$1600,5,FALSE())),IF($A686="NAUTICS",IF(VLOOKUP($C686,nautics!$B$2:$F$1200,5,FALSE())="","",VLOOKUP($C686,nautics!$B$2:$F$1200,5,FALSE())),IF($A686="ST",IF(VLOOKUP($C686,st!$B$2:$F$400,5,FALSE())="","",VLOOKUP($C686,st!$B$2:$F$400,5,FALSE())),""))),"")</f>
        <v/>
      </c>
      <c r="H686" s="35" t="s">
        <v>415</v>
      </c>
      <c r="I686" s="35" t="s">
        <v>31</v>
      </c>
      <c r="J686" s="35" t="s">
        <v>477</v>
      </c>
      <c r="K686" s="35">
        <f t="shared" si="2"/>
        <v>4</v>
      </c>
      <c r="L686" s="35" t="s">
        <v>6511</v>
      </c>
      <c r="M686" s="35" t="s">
        <v>6512</v>
      </c>
      <c r="N686" s="35" t="s">
        <v>46</v>
      </c>
      <c r="O686" s="35" t="s">
        <v>49</v>
      </c>
      <c r="P686" s="35" t="s">
        <v>6505</v>
      </c>
      <c r="Q686" s="35" t="s">
        <v>6507</v>
      </c>
      <c r="R686" s="35" t="s">
        <v>247</v>
      </c>
      <c r="S686" s="35" t="s">
        <v>46</v>
      </c>
      <c r="T686" s="35" t="s">
        <v>49</v>
      </c>
      <c r="U686" s="35" t="s">
        <v>89</v>
      </c>
      <c r="W686" s="35" t="s">
        <v>78</v>
      </c>
      <c r="X686" s="35" t="s">
        <v>59</v>
      </c>
      <c r="Y686" s="35" t="s">
        <v>89</v>
      </c>
      <c r="Z686" s="35" t="s">
        <v>89</v>
      </c>
    </row>
    <row r="687" spans="1:26" ht="15" customHeight="1">
      <c r="A687" s="35" t="s">
        <v>1300</v>
      </c>
      <c r="B687" s="35" t="s">
        <v>6459</v>
      </c>
      <c r="C687" s="35" t="s">
        <v>6514</v>
      </c>
      <c r="D687" s="35">
        <f>IFERROR(IF($A687="HDC",IF(VLOOKUP($C687,hdc!$B$2:$F$1600,2,FALSE())="","",VLOOKUP($C687,hdc!$B$2:$F$1600,2,FALSE())),IF($A687="NAUTICS",IF(VLOOKUP($C687,nautics!$B$2:$F$1200,2,FALSE())="","",VLOOKUP($C687,nautics!$B$2:$F$1200,2,FALSE())),IF($A687="ST",IF(VLOOKUP($C687,st!$B$2:$F$400,2,FALSE())="","",VLOOKUP($C687,st!$B$2:$F$400,2,FALSE())),""))),"")</f>
        <v>1</v>
      </c>
      <c r="E687" s="35">
        <f>IFERROR(IF($A687="HDC",IF(VLOOKUP($C687,hdc!$B$2:$F$1600,3,FALSE())="","",VLOOKUP($C687,hdc!$B$2:$F$1600,3,FALSE())),IF($A687="NAUTICS",IF(VLOOKUP($C687,nautics!$B$2:$F$1200,3,FALSE())="","",VLOOKUP($C687,nautics!$B$2:$F$1200,3,FALSE())),IF($A687="ST",IF(VLOOKUP($C687,st!$B$2:$F$400,3,FALSE())="","",VLOOKUP($C687,st!$B$2:$F$400,3,FALSE())),""))),"")</f>
        <v>1</v>
      </c>
      <c r="F687" s="35" t="str">
        <f>IFERROR(IF($A687="HDC",IF(VLOOKUP($C687,hdc!$B$2:$F$1600,4,FALSE())="","",VLOOKUP($C687,hdc!$B$2:$F$1600,4,FALSE())),IF($A687="NAUTICS",IF(VLOOKUP($C687,nautics!$B$2:$F$1200,4,FALSE())="","",VLOOKUP($C687,nautics!$B$2:$F$1200,4,FALSE())),IF($A687="ST",IF(VLOOKUP($C687,st!$B$2:$F$400,4,FALSE())="","",VLOOKUP($C687,st!$B$2:$F$400,4,FALSE())),""))),"")</f>
        <v/>
      </c>
      <c r="G687" s="35" t="str">
        <f>IFERROR(IF($A687="HDC",IF(VLOOKUP($C687,hdc!$B$2:$F$1600,5,FALSE())="","",VLOOKUP($C687,hdc!$B$2:$F$1600,5,FALSE())),IF($A687="NAUTICS",IF(VLOOKUP($C687,nautics!$B$2:$F$1200,5,FALSE())="","",VLOOKUP($C687,nautics!$B$2:$F$1200,5,FALSE())),IF($A687="ST",IF(VLOOKUP($C687,st!$B$2:$F$400,5,FALSE())="","",VLOOKUP($C687,st!$B$2:$F$400,5,FALSE())),""))),"")</f>
        <v/>
      </c>
      <c r="H687" s="35" t="s">
        <v>415</v>
      </c>
      <c r="I687" s="35" t="s">
        <v>31</v>
      </c>
      <c r="J687" s="35" t="s">
        <v>6517</v>
      </c>
      <c r="K687" s="35">
        <f t="shared" si="2"/>
        <v>20</v>
      </c>
      <c r="L687" s="35" t="s">
        <v>6511</v>
      </c>
      <c r="M687" s="35" t="s">
        <v>6512</v>
      </c>
      <c r="N687" s="35" t="s">
        <v>46</v>
      </c>
      <c r="O687" s="35" t="s">
        <v>49</v>
      </c>
      <c r="P687" s="35" t="s">
        <v>6465</v>
      </c>
      <c r="Q687" s="35" t="s">
        <v>6467</v>
      </c>
      <c r="R687" s="35" t="s">
        <v>152</v>
      </c>
      <c r="S687" s="35" t="s">
        <v>46</v>
      </c>
      <c r="T687" s="35" t="s">
        <v>49</v>
      </c>
      <c r="U687" s="35" t="s">
        <v>6519</v>
      </c>
      <c r="W687" s="35" t="s">
        <v>78</v>
      </c>
      <c r="X687" s="35" t="s">
        <v>59</v>
      </c>
      <c r="Y687" s="35" t="s">
        <v>6520</v>
      </c>
      <c r="Z687" s="35" t="s">
        <v>1953</v>
      </c>
    </row>
    <row r="688" spans="1:26" ht="15" customHeight="1">
      <c r="A688" s="35" t="s">
        <v>1300</v>
      </c>
      <c r="B688" s="35" t="s">
        <v>6459</v>
      </c>
      <c r="C688" s="35" t="s">
        <v>6521</v>
      </c>
      <c r="D688" s="35">
        <f>IFERROR(IF($A688="HDC",IF(VLOOKUP($C688,hdc!$B$2:$F$1600,2,FALSE())="","",VLOOKUP($C688,hdc!$B$2:$F$1600,2,FALSE())),IF($A688="NAUTICS",IF(VLOOKUP($C688,nautics!$B$2:$F$1200,2,FALSE())="","",VLOOKUP($C688,nautics!$B$2:$F$1200,2,FALSE())),IF($A688="ST",IF(VLOOKUP($C688,st!$B$2:$F$400,2,FALSE())="","",VLOOKUP($C688,st!$B$2:$F$400,2,FALSE())),""))),"")</f>
        <v>1</v>
      </c>
      <c r="E688" s="35">
        <f>IFERROR(IF($A688="HDC",IF(VLOOKUP($C688,hdc!$B$2:$F$1600,3,FALSE())="","",VLOOKUP($C688,hdc!$B$2:$F$1600,3,FALSE())),IF($A688="NAUTICS",IF(VLOOKUP($C688,nautics!$B$2:$F$1200,3,FALSE())="","",VLOOKUP($C688,nautics!$B$2:$F$1200,3,FALSE())),IF($A688="ST",IF(VLOOKUP($C688,st!$B$2:$F$400,3,FALSE())="","",VLOOKUP($C688,st!$B$2:$F$400,3,FALSE())),""))),"")</f>
        <v>1</v>
      </c>
      <c r="F688" s="35" t="str">
        <f>IFERROR(IF($A688="HDC",IF(VLOOKUP($C688,hdc!$B$2:$F$1600,4,FALSE())="","",VLOOKUP($C688,hdc!$B$2:$F$1600,4,FALSE())),IF($A688="NAUTICS",IF(VLOOKUP($C688,nautics!$B$2:$F$1200,4,FALSE())="","",VLOOKUP($C688,nautics!$B$2:$F$1200,4,FALSE())),IF($A688="ST",IF(VLOOKUP($C688,st!$B$2:$F$400,4,FALSE())="","",VLOOKUP($C688,st!$B$2:$F$400,4,FALSE())),""))),"")</f>
        <v/>
      </c>
      <c r="G688" s="35" t="str">
        <f>IFERROR(IF($A688="HDC",IF(VLOOKUP($C688,hdc!$B$2:$F$1600,5,FALSE())="","",VLOOKUP($C688,hdc!$B$2:$F$1600,5,FALSE())),IF($A688="NAUTICS",IF(VLOOKUP($C688,nautics!$B$2:$F$1200,5,FALSE())="","",VLOOKUP($C688,nautics!$B$2:$F$1200,5,FALSE())),IF($A688="ST",IF(VLOOKUP($C688,st!$B$2:$F$400,5,FALSE())="","",VLOOKUP($C688,st!$B$2:$F$400,5,FALSE())),""))),"")</f>
        <v/>
      </c>
      <c r="H688" s="35" t="s">
        <v>415</v>
      </c>
      <c r="I688" s="35" t="s">
        <v>31</v>
      </c>
      <c r="J688" s="35" t="s">
        <v>6111</v>
      </c>
      <c r="K688" s="35">
        <f t="shared" si="2"/>
        <v>22</v>
      </c>
      <c r="L688" s="35" t="s">
        <v>6465</v>
      </c>
      <c r="M688" s="35" t="s">
        <v>6467</v>
      </c>
      <c r="N688" s="35" t="s">
        <v>46</v>
      </c>
      <c r="O688" s="35" t="s">
        <v>49</v>
      </c>
      <c r="P688" s="35" t="s">
        <v>6524</v>
      </c>
      <c r="Q688" s="35" t="s">
        <v>6525</v>
      </c>
      <c r="R688" s="35" t="s">
        <v>52</v>
      </c>
      <c r="S688" s="35" t="s">
        <v>46</v>
      </c>
      <c r="T688" s="35" t="s">
        <v>49</v>
      </c>
      <c r="U688" s="35" t="s">
        <v>6508</v>
      </c>
      <c r="W688" s="35" t="s">
        <v>78</v>
      </c>
      <c r="X688" s="35" t="s">
        <v>59</v>
      </c>
      <c r="Y688" s="35" t="s">
        <v>1953</v>
      </c>
      <c r="Z688" s="35" t="s">
        <v>6509</v>
      </c>
    </row>
    <row r="689" spans="1:26" ht="15" customHeight="1">
      <c r="A689" s="35" t="s">
        <v>1300</v>
      </c>
      <c r="B689" s="35" t="s">
        <v>6459</v>
      </c>
      <c r="C689" s="35" t="s">
        <v>6527</v>
      </c>
      <c r="D689" s="35">
        <f>IFERROR(IF($A689="HDC",IF(VLOOKUP($C689,hdc!$B$2:$F$1600,2,FALSE())="","",VLOOKUP($C689,hdc!$B$2:$F$1600,2,FALSE())),IF($A689="NAUTICS",IF(VLOOKUP($C689,nautics!$B$2:$F$1200,2,FALSE())="","",VLOOKUP($C689,nautics!$B$2:$F$1200,2,FALSE())),IF($A689="ST",IF(VLOOKUP($C689,st!$B$2:$F$400,2,FALSE())="","",VLOOKUP($C689,st!$B$2:$F$400,2,FALSE())),""))),"")</f>
        <v>1</v>
      </c>
      <c r="E689" s="35">
        <f>IFERROR(IF($A689="HDC",IF(VLOOKUP($C689,hdc!$B$2:$F$1600,3,FALSE())="","",VLOOKUP($C689,hdc!$B$2:$F$1600,3,FALSE())),IF($A689="NAUTICS",IF(VLOOKUP($C689,nautics!$B$2:$F$1200,3,FALSE())="","",VLOOKUP($C689,nautics!$B$2:$F$1200,3,FALSE())),IF($A689="ST",IF(VLOOKUP($C689,st!$B$2:$F$400,3,FALSE())="","",VLOOKUP($C689,st!$B$2:$F$400,3,FALSE())),""))),"")</f>
        <v>1</v>
      </c>
      <c r="F689" s="35" t="str">
        <f>IFERROR(IF($A689="HDC",IF(VLOOKUP($C689,hdc!$B$2:$F$1600,4,FALSE())="","",VLOOKUP($C689,hdc!$B$2:$F$1600,4,FALSE())),IF($A689="NAUTICS",IF(VLOOKUP($C689,nautics!$B$2:$F$1200,4,FALSE())="","",VLOOKUP($C689,nautics!$B$2:$F$1200,4,FALSE())),IF($A689="ST",IF(VLOOKUP($C689,st!$B$2:$F$400,4,FALSE())="","",VLOOKUP($C689,st!$B$2:$F$400,4,FALSE())),""))),"")</f>
        <v/>
      </c>
      <c r="G689" s="35" t="str">
        <f>IFERROR(IF($A689="HDC",IF(VLOOKUP($C689,hdc!$B$2:$F$1600,5,FALSE())="","",VLOOKUP($C689,hdc!$B$2:$F$1600,5,FALSE())),IF($A689="NAUTICS",IF(VLOOKUP($C689,nautics!$B$2:$F$1200,5,FALSE())="","",VLOOKUP($C689,nautics!$B$2:$F$1200,5,FALSE())),IF($A689="ST",IF(VLOOKUP($C689,st!$B$2:$F$400,5,FALSE())="","",VLOOKUP($C689,st!$B$2:$F$400,5,FALSE())),""))),"")</f>
        <v/>
      </c>
      <c r="H689" s="35" t="s">
        <v>415</v>
      </c>
      <c r="I689" s="35" t="s">
        <v>31</v>
      </c>
      <c r="J689" s="35" t="s">
        <v>4715</v>
      </c>
      <c r="K689" s="35">
        <f t="shared" si="2"/>
        <v>21</v>
      </c>
      <c r="L689" s="35" t="s">
        <v>6465</v>
      </c>
      <c r="M689" s="35" t="s">
        <v>6467</v>
      </c>
      <c r="N689" s="35" t="s">
        <v>46</v>
      </c>
      <c r="O689" s="35" t="s">
        <v>49</v>
      </c>
      <c r="P689" s="35" t="s">
        <v>6531</v>
      </c>
      <c r="Q689" s="35" t="s">
        <v>6532</v>
      </c>
      <c r="R689" s="35" t="s">
        <v>258</v>
      </c>
      <c r="S689" s="35" t="s">
        <v>46</v>
      </c>
      <c r="T689" s="35" t="s">
        <v>49</v>
      </c>
      <c r="U689" s="35" t="s">
        <v>6534</v>
      </c>
      <c r="W689" s="35" t="s">
        <v>78</v>
      </c>
      <c r="X689" s="35" t="s">
        <v>59</v>
      </c>
      <c r="Y689" s="35" t="s">
        <v>1953</v>
      </c>
      <c r="Z689" s="35" t="s">
        <v>451</v>
      </c>
    </row>
    <row r="690" spans="1:26" ht="15" customHeight="1">
      <c r="A690" s="35" t="s">
        <v>1300</v>
      </c>
      <c r="B690" s="35" t="s">
        <v>6459</v>
      </c>
      <c r="C690" s="35" t="s">
        <v>6535</v>
      </c>
      <c r="D690" s="35">
        <f>IFERROR(IF($A690="HDC",IF(VLOOKUP($C690,hdc!$B$2:$F$1600,2,FALSE())="","",VLOOKUP($C690,hdc!$B$2:$F$1600,2,FALSE())),IF($A690="NAUTICS",IF(VLOOKUP($C690,nautics!$B$2:$F$1200,2,FALSE())="","",VLOOKUP($C690,nautics!$B$2:$F$1200,2,FALSE())),IF($A690="ST",IF(VLOOKUP($C690,st!$B$2:$F$400,2,FALSE())="","",VLOOKUP($C690,st!$B$2:$F$400,2,FALSE())),""))),"")</f>
        <v>1</v>
      </c>
      <c r="E690" s="35">
        <f>IFERROR(IF($A690="HDC",IF(VLOOKUP($C690,hdc!$B$2:$F$1600,3,FALSE())="","",VLOOKUP($C690,hdc!$B$2:$F$1600,3,FALSE())),IF($A690="NAUTICS",IF(VLOOKUP($C690,nautics!$B$2:$F$1200,3,FALSE())="","",VLOOKUP($C690,nautics!$B$2:$F$1200,3,FALSE())),IF($A690="ST",IF(VLOOKUP($C690,st!$B$2:$F$400,3,FALSE())="","",VLOOKUP($C690,st!$B$2:$F$400,3,FALSE())),""))),"")</f>
        <v>1</v>
      </c>
      <c r="F690" s="35" t="str">
        <f>IFERROR(IF($A690="HDC",IF(VLOOKUP($C690,hdc!$B$2:$F$1600,4,FALSE())="","",VLOOKUP($C690,hdc!$B$2:$F$1600,4,FALSE())),IF($A690="NAUTICS",IF(VLOOKUP($C690,nautics!$B$2:$F$1200,4,FALSE())="","",VLOOKUP($C690,nautics!$B$2:$F$1200,4,FALSE())),IF($A690="ST",IF(VLOOKUP($C690,st!$B$2:$F$400,4,FALSE())="","",VLOOKUP($C690,st!$B$2:$F$400,4,FALSE())),""))),"")</f>
        <v/>
      </c>
      <c r="G690" s="35" t="str">
        <f>IFERROR(IF($A690="HDC",IF(VLOOKUP($C690,hdc!$B$2:$F$1600,5,FALSE())="","",VLOOKUP($C690,hdc!$B$2:$F$1600,5,FALSE())),IF($A690="NAUTICS",IF(VLOOKUP($C690,nautics!$B$2:$F$1200,5,FALSE())="","",VLOOKUP($C690,nautics!$B$2:$F$1200,5,FALSE())),IF($A690="ST",IF(VLOOKUP($C690,st!$B$2:$F$400,5,FALSE())="","",VLOOKUP($C690,st!$B$2:$F$400,5,FALSE())),""))),"")</f>
        <v/>
      </c>
      <c r="H690" s="35" t="s">
        <v>415</v>
      </c>
      <c r="I690" s="35" t="s">
        <v>31</v>
      </c>
      <c r="J690" s="35" t="s">
        <v>6536</v>
      </c>
      <c r="K690" s="35">
        <f t="shared" si="2"/>
        <v>21</v>
      </c>
      <c r="L690" s="35" t="s">
        <v>6465</v>
      </c>
      <c r="M690" s="35" t="s">
        <v>6467</v>
      </c>
      <c r="N690" s="35" t="s">
        <v>46</v>
      </c>
      <c r="O690" s="35" t="s">
        <v>49</v>
      </c>
      <c r="P690" s="35" t="s">
        <v>6537</v>
      </c>
      <c r="Q690" s="35" t="s">
        <v>6539</v>
      </c>
      <c r="R690" s="35" t="s">
        <v>152</v>
      </c>
      <c r="S690" s="35" t="s">
        <v>46</v>
      </c>
      <c r="T690" s="35" t="s">
        <v>49</v>
      </c>
      <c r="U690" s="35" t="s">
        <v>6534</v>
      </c>
      <c r="W690" s="35" t="s">
        <v>78</v>
      </c>
      <c r="X690" s="35" t="s">
        <v>59</v>
      </c>
      <c r="Y690" s="35" t="s">
        <v>1953</v>
      </c>
      <c r="Z690" s="35" t="s">
        <v>451</v>
      </c>
    </row>
    <row r="691" spans="1:26" ht="15" customHeight="1">
      <c r="A691" s="35" t="s">
        <v>1300</v>
      </c>
      <c r="B691" s="35" t="s">
        <v>6459</v>
      </c>
      <c r="C691" s="35" t="s">
        <v>6541</v>
      </c>
      <c r="D691" s="35">
        <f>IFERROR(IF($A691="HDC",IF(VLOOKUP($C691,hdc!$B$2:$F$1600,2,FALSE())="","",VLOOKUP($C691,hdc!$B$2:$F$1600,2,FALSE())),IF($A691="NAUTICS",IF(VLOOKUP($C691,nautics!$B$2:$F$1200,2,FALSE())="","",VLOOKUP($C691,nautics!$B$2:$F$1200,2,FALSE())),IF($A691="ST",IF(VLOOKUP($C691,st!$B$2:$F$400,2,FALSE())="","",VLOOKUP($C691,st!$B$2:$F$400,2,FALSE())),""))),"")</f>
        <v>1</v>
      </c>
      <c r="E691" s="35">
        <f>IFERROR(IF($A691="HDC",IF(VLOOKUP($C691,hdc!$B$2:$F$1600,3,FALSE())="","",VLOOKUP($C691,hdc!$B$2:$F$1600,3,FALSE())),IF($A691="NAUTICS",IF(VLOOKUP($C691,nautics!$B$2:$F$1200,3,FALSE())="","",VLOOKUP($C691,nautics!$B$2:$F$1200,3,FALSE())),IF($A691="ST",IF(VLOOKUP($C691,st!$B$2:$F$400,3,FALSE())="","",VLOOKUP($C691,st!$B$2:$F$400,3,FALSE())),""))),"")</f>
        <v>1</v>
      </c>
      <c r="F691" s="35" t="str">
        <f>IFERROR(IF($A691="HDC",IF(VLOOKUP($C691,hdc!$B$2:$F$1600,4,FALSE())="","",VLOOKUP($C691,hdc!$B$2:$F$1600,4,FALSE())),IF($A691="NAUTICS",IF(VLOOKUP($C691,nautics!$B$2:$F$1200,4,FALSE())="","",VLOOKUP($C691,nautics!$B$2:$F$1200,4,FALSE())),IF($A691="ST",IF(VLOOKUP($C691,st!$B$2:$F$400,4,FALSE())="","",VLOOKUP($C691,st!$B$2:$F$400,4,FALSE())),""))),"")</f>
        <v/>
      </c>
      <c r="G691" s="35" t="str">
        <f>IFERROR(IF($A691="HDC",IF(VLOOKUP($C691,hdc!$B$2:$F$1600,5,FALSE())="","",VLOOKUP($C691,hdc!$B$2:$F$1600,5,FALSE())),IF($A691="NAUTICS",IF(VLOOKUP($C691,nautics!$B$2:$F$1200,5,FALSE())="","",VLOOKUP($C691,nautics!$B$2:$F$1200,5,FALSE())),IF($A691="ST",IF(VLOOKUP($C691,st!$B$2:$F$400,5,FALSE())="","",VLOOKUP($C691,st!$B$2:$F$400,5,FALSE())),""))),"")</f>
        <v/>
      </c>
      <c r="H691" s="35" t="s">
        <v>415</v>
      </c>
      <c r="I691" s="35" t="s">
        <v>31</v>
      </c>
      <c r="J691" s="35" t="s">
        <v>6544</v>
      </c>
      <c r="K691" s="35">
        <f t="shared" si="2"/>
        <v>18</v>
      </c>
      <c r="L691" s="35" t="s">
        <v>6465</v>
      </c>
      <c r="M691" s="35" t="s">
        <v>6467</v>
      </c>
      <c r="N691" s="35" t="s">
        <v>46</v>
      </c>
      <c r="O691" s="35" t="s">
        <v>49</v>
      </c>
      <c r="P691" s="35" t="s">
        <v>6546</v>
      </c>
      <c r="Q691" s="35" t="s">
        <v>6547</v>
      </c>
      <c r="R691" s="35" t="s">
        <v>52</v>
      </c>
      <c r="S691" s="35" t="s">
        <v>46</v>
      </c>
      <c r="T691" s="35" t="s">
        <v>49</v>
      </c>
      <c r="U691" s="35" t="s">
        <v>6548</v>
      </c>
      <c r="W691" s="35" t="s">
        <v>78</v>
      </c>
      <c r="X691" s="35" t="s">
        <v>59</v>
      </c>
      <c r="Y691" s="35" t="s">
        <v>1953</v>
      </c>
      <c r="Z691" s="35" t="s">
        <v>6549</v>
      </c>
    </row>
    <row r="692" spans="1:26" ht="15" customHeight="1">
      <c r="A692" s="35" t="s">
        <v>1300</v>
      </c>
      <c r="B692" s="35" t="s">
        <v>6459</v>
      </c>
      <c r="C692" s="35" t="s">
        <v>6550</v>
      </c>
      <c r="D692" s="35">
        <f>IFERROR(IF($A692="HDC",IF(VLOOKUP($C692,hdc!$B$2:$F$1600,2,FALSE())="","",VLOOKUP($C692,hdc!$B$2:$F$1600,2,FALSE())),IF($A692="NAUTICS",IF(VLOOKUP($C692,nautics!$B$2:$F$1200,2,FALSE())="","",VLOOKUP($C692,nautics!$B$2:$F$1200,2,FALSE())),IF($A692="ST",IF(VLOOKUP($C692,st!$B$2:$F$400,2,FALSE())="","",VLOOKUP($C692,st!$B$2:$F$400,2,FALSE())),""))),"")</f>
        <v>1</v>
      </c>
      <c r="E692" s="35">
        <f>IFERROR(IF($A692="HDC",IF(VLOOKUP($C692,hdc!$B$2:$F$1600,3,FALSE())="","",VLOOKUP($C692,hdc!$B$2:$F$1600,3,FALSE())),IF($A692="NAUTICS",IF(VLOOKUP($C692,nautics!$B$2:$F$1200,3,FALSE())="","",VLOOKUP($C692,nautics!$B$2:$F$1200,3,FALSE())),IF($A692="ST",IF(VLOOKUP($C692,st!$B$2:$F$400,3,FALSE())="","",VLOOKUP($C692,st!$B$2:$F$400,3,FALSE())),""))),"")</f>
        <v>1</v>
      </c>
      <c r="F692" s="35" t="str">
        <f>IFERROR(IF($A692="HDC",IF(VLOOKUP($C692,hdc!$B$2:$F$1600,4,FALSE())="","",VLOOKUP($C692,hdc!$B$2:$F$1600,4,FALSE())),IF($A692="NAUTICS",IF(VLOOKUP($C692,nautics!$B$2:$F$1200,4,FALSE())="","",VLOOKUP($C692,nautics!$B$2:$F$1200,4,FALSE())),IF($A692="ST",IF(VLOOKUP($C692,st!$B$2:$F$400,4,FALSE())="","",VLOOKUP($C692,st!$B$2:$F$400,4,FALSE())),""))),"")</f>
        <v/>
      </c>
      <c r="G692" s="35" t="str">
        <f>IFERROR(IF($A692="HDC",IF(VLOOKUP($C692,hdc!$B$2:$F$1600,5,FALSE())="","",VLOOKUP($C692,hdc!$B$2:$F$1600,5,FALSE())),IF($A692="NAUTICS",IF(VLOOKUP($C692,nautics!$B$2:$F$1200,5,FALSE())="","",VLOOKUP($C692,nautics!$B$2:$F$1200,5,FALSE())),IF($A692="ST",IF(VLOOKUP($C692,st!$B$2:$F$400,5,FALSE())="","",VLOOKUP($C692,st!$B$2:$F$400,5,FALSE())),""))),"")</f>
        <v/>
      </c>
      <c r="H692" s="35" t="s">
        <v>415</v>
      </c>
      <c r="I692" s="35" t="s">
        <v>31</v>
      </c>
      <c r="J692" s="35" t="s">
        <v>6553</v>
      </c>
      <c r="K692" s="35">
        <f t="shared" si="2"/>
        <v>4</v>
      </c>
      <c r="L692" s="35" t="s">
        <v>6555</v>
      </c>
      <c r="M692" s="35" t="s">
        <v>6556</v>
      </c>
      <c r="N692" s="35" t="s">
        <v>46</v>
      </c>
      <c r="O692" s="35" t="s">
        <v>49</v>
      </c>
      <c r="P692" s="35" t="s">
        <v>6546</v>
      </c>
      <c r="Q692" s="35" t="s">
        <v>6547</v>
      </c>
      <c r="R692" s="35" t="s">
        <v>247</v>
      </c>
      <c r="S692" s="35" t="s">
        <v>46</v>
      </c>
      <c r="T692" s="35" t="s">
        <v>49</v>
      </c>
      <c r="U692" s="35" t="s">
        <v>89</v>
      </c>
      <c r="W692" s="35" t="s">
        <v>78</v>
      </c>
      <c r="X692" s="35" t="s">
        <v>59</v>
      </c>
      <c r="Y692" s="35" t="s">
        <v>89</v>
      </c>
      <c r="Z692" s="35" t="s">
        <v>89</v>
      </c>
    </row>
    <row r="693" spans="1:26" ht="15" customHeight="1">
      <c r="A693" s="35" t="s">
        <v>1300</v>
      </c>
      <c r="B693" s="35" t="s">
        <v>6459</v>
      </c>
      <c r="C693" s="35" t="s">
        <v>6559</v>
      </c>
      <c r="D693" s="35">
        <f>IFERROR(IF($A693="HDC",IF(VLOOKUP($C693,hdc!$B$2:$F$1600,2,FALSE())="","",VLOOKUP($C693,hdc!$B$2:$F$1600,2,FALSE())),IF($A693="NAUTICS",IF(VLOOKUP($C693,nautics!$B$2:$F$1200,2,FALSE())="","",VLOOKUP($C693,nautics!$B$2:$F$1200,2,FALSE())),IF($A693="ST",IF(VLOOKUP($C693,st!$B$2:$F$400,2,FALSE())="","",VLOOKUP($C693,st!$B$2:$F$400,2,FALSE())),""))),"")</f>
        <v>1</v>
      </c>
      <c r="E693" s="35">
        <f>IFERROR(IF($A693="HDC",IF(VLOOKUP($C693,hdc!$B$2:$F$1600,3,FALSE())="","",VLOOKUP($C693,hdc!$B$2:$F$1600,3,FALSE())),IF($A693="NAUTICS",IF(VLOOKUP($C693,nautics!$B$2:$F$1200,3,FALSE())="","",VLOOKUP($C693,nautics!$B$2:$F$1200,3,FALSE())),IF($A693="ST",IF(VLOOKUP($C693,st!$B$2:$F$400,3,FALSE())="","",VLOOKUP($C693,st!$B$2:$F$400,3,FALSE())),""))),"")</f>
        <v>1</v>
      </c>
      <c r="F693" s="35" t="str">
        <f>IFERROR(IF($A693="HDC",IF(VLOOKUP($C693,hdc!$B$2:$F$1600,4,FALSE())="","",VLOOKUP($C693,hdc!$B$2:$F$1600,4,FALSE())),IF($A693="NAUTICS",IF(VLOOKUP($C693,nautics!$B$2:$F$1200,4,FALSE())="","",VLOOKUP($C693,nautics!$B$2:$F$1200,4,FALSE())),IF($A693="ST",IF(VLOOKUP($C693,st!$B$2:$F$400,4,FALSE())="","",VLOOKUP($C693,st!$B$2:$F$400,4,FALSE())),""))),"")</f>
        <v/>
      </c>
      <c r="G693" s="35" t="str">
        <f>IFERROR(IF($A693="HDC",IF(VLOOKUP($C693,hdc!$B$2:$F$1600,5,FALSE())="","",VLOOKUP($C693,hdc!$B$2:$F$1600,5,FALSE())),IF($A693="NAUTICS",IF(VLOOKUP($C693,nautics!$B$2:$F$1200,5,FALSE())="","",VLOOKUP($C693,nautics!$B$2:$F$1200,5,FALSE())),IF($A693="ST",IF(VLOOKUP($C693,st!$B$2:$F$400,5,FALSE())="","",VLOOKUP($C693,st!$B$2:$F$400,5,FALSE())),""))),"")</f>
        <v/>
      </c>
      <c r="H693" s="35" t="s">
        <v>415</v>
      </c>
      <c r="I693" s="35" t="s">
        <v>31</v>
      </c>
      <c r="J693" s="35" t="s">
        <v>6544</v>
      </c>
      <c r="K693" s="35">
        <f t="shared" si="2"/>
        <v>18</v>
      </c>
      <c r="L693" s="35" t="s">
        <v>6555</v>
      </c>
      <c r="M693" s="35" t="s">
        <v>6556</v>
      </c>
      <c r="N693" s="35" t="s">
        <v>46</v>
      </c>
      <c r="O693" s="35" t="s">
        <v>49</v>
      </c>
      <c r="P693" s="35" t="s">
        <v>6465</v>
      </c>
      <c r="Q693" s="35" t="s">
        <v>6467</v>
      </c>
      <c r="R693" s="35" t="s">
        <v>152</v>
      </c>
      <c r="S693" s="35" t="s">
        <v>46</v>
      </c>
      <c r="T693" s="35" t="s">
        <v>49</v>
      </c>
      <c r="U693" s="35" t="s">
        <v>6561</v>
      </c>
      <c r="W693" s="35" t="s">
        <v>78</v>
      </c>
      <c r="X693" s="35" t="s">
        <v>59</v>
      </c>
      <c r="Y693" s="35" t="s">
        <v>6549</v>
      </c>
      <c r="Z693" s="35" t="s">
        <v>1953</v>
      </c>
    </row>
    <row r="694" spans="1:26" ht="15" customHeight="1">
      <c r="A694" s="35" t="s">
        <v>1300</v>
      </c>
      <c r="B694" s="35" t="s">
        <v>6459</v>
      </c>
      <c r="C694" s="35" t="s">
        <v>6564</v>
      </c>
      <c r="D694" s="35">
        <f>IFERROR(IF($A694="HDC",IF(VLOOKUP($C694,hdc!$B$2:$F$1600,2,FALSE())="","",VLOOKUP($C694,hdc!$B$2:$F$1600,2,FALSE())),IF($A694="NAUTICS",IF(VLOOKUP($C694,nautics!$B$2:$F$1200,2,FALSE())="","",VLOOKUP($C694,nautics!$B$2:$F$1200,2,FALSE())),IF($A694="ST",IF(VLOOKUP($C694,st!$B$2:$F$400,2,FALSE())="","",VLOOKUP($C694,st!$B$2:$F$400,2,FALSE())),""))),"")</f>
        <v>1</v>
      </c>
      <c r="E694" s="35">
        <f>IFERROR(IF($A694="HDC",IF(VLOOKUP($C694,hdc!$B$2:$F$1600,3,FALSE())="","",VLOOKUP($C694,hdc!$B$2:$F$1600,3,FALSE())),IF($A694="NAUTICS",IF(VLOOKUP($C694,nautics!$B$2:$F$1200,3,FALSE())="","",VLOOKUP($C694,nautics!$B$2:$F$1200,3,FALSE())),IF($A694="ST",IF(VLOOKUP($C694,st!$B$2:$F$400,3,FALSE())="","",VLOOKUP($C694,st!$B$2:$F$400,3,FALSE())),""))),"")</f>
        <v>1</v>
      </c>
      <c r="F694" s="35" t="str">
        <f>IFERROR(IF($A694="HDC",IF(VLOOKUP($C694,hdc!$B$2:$F$1600,4,FALSE())="","",VLOOKUP($C694,hdc!$B$2:$F$1600,4,FALSE())),IF($A694="NAUTICS",IF(VLOOKUP($C694,nautics!$B$2:$F$1200,4,FALSE())="","",VLOOKUP($C694,nautics!$B$2:$F$1200,4,FALSE())),IF($A694="ST",IF(VLOOKUP($C694,st!$B$2:$F$400,4,FALSE())="","",VLOOKUP($C694,st!$B$2:$F$400,4,FALSE())),""))),"")</f>
        <v/>
      </c>
      <c r="G694" s="35" t="str">
        <f>IFERROR(IF($A694="HDC",IF(VLOOKUP($C694,hdc!$B$2:$F$1600,5,FALSE())="","",VLOOKUP($C694,hdc!$B$2:$F$1600,5,FALSE())),IF($A694="NAUTICS",IF(VLOOKUP($C694,nautics!$B$2:$F$1200,5,FALSE())="","",VLOOKUP($C694,nautics!$B$2:$F$1200,5,FALSE())),IF($A694="ST",IF(VLOOKUP($C694,st!$B$2:$F$400,5,FALSE())="","",VLOOKUP($C694,st!$B$2:$F$400,5,FALSE())),""))),"")</f>
        <v/>
      </c>
      <c r="H694" s="35" t="s">
        <v>415</v>
      </c>
      <c r="I694" s="35" t="s">
        <v>31</v>
      </c>
      <c r="J694" s="35" t="s">
        <v>3564</v>
      </c>
      <c r="K694" s="35">
        <f t="shared" si="2"/>
        <v>19</v>
      </c>
      <c r="L694" s="35" t="s">
        <v>6465</v>
      </c>
      <c r="M694" s="35" t="s">
        <v>6467</v>
      </c>
      <c r="N694" s="35" t="s">
        <v>46</v>
      </c>
      <c r="O694" s="35" t="s">
        <v>49</v>
      </c>
      <c r="P694" s="35" t="s">
        <v>6566</v>
      </c>
      <c r="Q694" s="35" t="s">
        <v>6567</v>
      </c>
      <c r="R694" s="35" t="s">
        <v>1912</v>
      </c>
      <c r="S694" s="35" t="s">
        <v>46</v>
      </c>
      <c r="T694" s="35" t="s">
        <v>49</v>
      </c>
      <c r="U694" s="35" t="s">
        <v>6568</v>
      </c>
      <c r="W694" s="35" t="s">
        <v>78</v>
      </c>
      <c r="X694" s="35" t="s">
        <v>59</v>
      </c>
      <c r="Y694" s="35" t="s">
        <v>1953</v>
      </c>
      <c r="Z694" s="35" t="s">
        <v>6569</v>
      </c>
    </row>
    <row r="695" spans="1:26" ht="15" customHeight="1">
      <c r="A695" s="35" t="s">
        <v>1300</v>
      </c>
      <c r="B695" s="35" t="s">
        <v>6459</v>
      </c>
      <c r="C695" s="35" t="s">
        <v>6572</v>
      </c>
      <c r="D695" s="35">
        <f>IFERROR(IF($A695="HDC",IF(VLOOKUP($C695,hdc!$B$2:$F$1600,2,FALSE())="","",VLOOKUP($C695,hdc!$B$2:$F$1600,2,FALSE())),IF($A695="NAUTICS",IF(VLOOKUP($C695,nautics!$B$2:$F$1200,2,FALSE())="","",VLOOKUP($C695,nautics!$B$2:$F$1200,2,FALSE())),IF($A695="ST",IF(VLOOKUP($C695,st!$B$2:$F$400,2,FALSE())="","",VLOOKUP($C695,st!$B$2:$F$400,2,FALSE())),""))),"")</f>
        <v>1</v>
      </c>
      <c r="E695" s="35">
        <f>IFERROR(IF($A695="HDC",IF(VLOOKUP($C695,hdc!$B$2:$F$1600,3,FALSE())="","",VLOOKUP($C695,hdc!$B$2:$F$1600,3,FALSE())),IF($A695="NAUTICS",IF(VLOOKUP($C695,nautics!$B$2:$F$1200,3,FALSE())="","",VLOOKUP($C695,nautics!$B$2:$F$1200,3,FALSE())),IF($A695="ST",IF(VLOOKUP($C695,st!$B$2:$F$400,3,FALSE())="","",VLOOKUP($C695,st!$B$2:$F$400,3,FALSE())),""))),"")</f>
        <v>1</v>
      </c>
      <c r="F695" s="35" t="str">
        <f>IFERROR(IF($A695="HDC",IF(VLOOKUP($C695,hdc!$B$2:$F$1600,4,FALSE())="","",VLOOKUP($C695,hdc!$B$2:$F$1600,4,FALSE())),IF($A695="NAUTICS",IF(VLOOKUP($C695,nautics!$B$2:$F$1200,4,FALSE())="","",VLOOKUP($C695,nautics!$B$2:$F$1200,4,FALSE())),IF($A695="ST",IF(VLOOKUP($C695,st!$B$2:$F$400,4,FALSE())="","",VLOOKUP($C695,st!$B$2:$F$400,4,FALSE())),""))),"")</f>
        <v/>
      </c>
      <c r="G695" s="35" t="str">
        <f>IFERROR(IF($A695="HDC",IF(VLOOKUP($C695,hdc!$B$2:$F$1600,5,FALSE())="","",VLOOKUP($C695,hdc!$B$2:$F$1600,5,FALSE())),IF($A695="NAUTICS",IF(VLOOKUP($C695,nautics!$B$2:$F$1200,5,FALSE())="","",VLOOKUP($C695,nautics!$B$2:$F$1200,5,FALSE())),IF($A695="ST",IF(VLOOKUP($C695,st!$B$2:$F$400,5,FALSE())="","",VLOOKUP($C695,st!$B$2:$F$400,5,FALSE())),""))),"")</f>
        <v/>
      </c>
      <c r="H695" s="35" t="s">
        <v>415</v>
      </c>
      <c r="I695" s="35" t="s">
        <v>31</v>
      </c>
      <c r="J695" s="35" t="s">
        <v>6553</v>
      </c>
      <c r="K695" s="35">
        <f t="shared" si="2"/>
        <v>4</v>
      </c>
      <c r="L695" s="35" t="s">
        <v>6574</v>
      </c>
      <c r="M695" s="35" t="s">
        <v>6575</v>
      </c>
      <c r="N695" s="35" t="s">
        <v>46</v>
      </c>
      <c r="O695" s="35" t="s">
        <v>49</v>
      </c>
      <c r="P695" s="35" t="s">
        <v>6566</v>
      </c>
      <c r="Q695" s="35" t="s">
        <v>6567</v>
      </c>
      <c r="R695" s="35" t="s">
        <v>247</v>
      </c>
      <c r="S695" s="35" t="s">
        <v>46</v>
      </c>
      <c r="T695" s="35" t="s">
        <v>49</v>
      </c>
      <c r="U695" s="35" t="s">
        <v>89</v>
      </c>
      <c r="W695" s="35" t="s">
        <v>78</v>
      </c>
      <c r="X695" s="35" t="s">
        <v>59</v>
      </c>
      <c r="Y695" s="35" t="s">
        <v>89</v>
      </c>
      <c r="Z695" s="35" t="s">
        <v>89</v>
      </c>
    </row>
    <row r="696" spans="1:26" ht="15" customHeight="1">
      <c r="A696" s="35" t="s">
        <v>1300</v>
      </c>
      <c r="B696" s="35" t="s">
        <v>6459</v>
      </c>
      <c r="C696" s="35" t="s">
        <v>6578</v>
      </c>
      <c r="D696" s="35">
        <f>IFERROR(IF($A696="HDC",IF(VLOOKUP($C696,hdc!$B$2:$F$1600,2,FALSE())="","",VLOOKUP($C696,hdc!$B$2:$F$1600,2,FALSE())),IF($A696="NAUTICS",IF(VLOOKUP($C696,nautics!$B$2:$F$1200,2,FALSE())="","",VLOOKUP($C696,nautics!$B$2:$F$1200,2,FALSE())),IF($A696="ST",IF(VLOOKUP($C696,st!$B$2:$F$400,2,FALSE())="","",VLOOKUP($C696,st!$B$2:$F$400,2,FALSE())),""))),"")</f>
        <v>1</v>
      </c>
      <c r="E696" s="35">
        <f>IFERROR(IF($A696="HDC",IF(VLOOKUP($C696,hdc!$B$2:$F$1600,3,FALSE())="","",VLOOKUP($C696,hdc!$B$2:$F$1600,3,FALSE())),IF($A696="NAUTICS",IF(VLOOKUP($C696,nautics!$B$2:$F$1200,3,FALSE())="","",VLOOKUP($C696,nautics!$B$2:$F$1200,3,FALSE())),IF($A696="ST",IF(VLOOKUP($C696,st!$B$2:$F$400,3,FALSE())="","",VLOOKUP($C696,st!$B$2:$F$400,3,FALSE())),""))),"")</f>
        <v>1</v>
      </c>
      <c r="F696" s="35" t="str">
        <f>IFERROR(IF($A696="HDC",IF(VLOOKUP($C696,hdc!$B$2:$F$1600,4,FALSE())="","",VLOOKUP($C696,hdc!$B$2:$F$1600,4,FALSE())),IF($A696="NAUTICS",IF(VLOOKUP($C696,nautics!$B$2:$F$1200,4,FALSE())="","",VLOOKUP($C696,nautics!$B$2:$F$1200,4,FALSE())),IF($A696="ST",IF(VLOOKUP($C696,st!$B$2:$F$400,4,FALSE())="","",VLOOKUP($C696,st!$B$2:$F$400,4,FALSE())),""))),"")</f>
        <v/>
      </c>
      <c r="G696" s="35" t="str">
        <f>IFERROR(IF($A696="HDC",IF(VLOOKUP($C696,hdc!$B$2:$F$1600,5,FALSE())="","",VLOOKUP($C696,hdc!$B$2:$F$1600,5,FALSE())),IF($A696="NAUTICS",IF(VLOOKUP($C696,nautics!$B$2:$F$1200,5,FALSE())="","",VLOOKUP($C696,nautics!$B$2:$F$1200,5,FALSE())),IF($A696="ST",IF(VLOOKUP($C696,st!$B$2:$F$400,5,FALSE())="","",VLOOKUP($C696,st!$B$2:$F$400,5,FALSE())),""))),"")</f>
        <v/>
      </c>
      <c r="H696" s="35" t="s">
        <v>415</v>
      </c>
      <c r="I696" s="35" t="s">
        <v>31</v>
      </c>
      <c r="J696" s="35" t="s">
        <v>3564</v>
      </c>
      <c r="K696" s="35">
        <f t="shared" si="2"/>
        <v>19</v>
      </c>
      <c r="L696" s="35" t="s">
        <v>6574</v>
      </c>
      <c r="M696" s="35" t="s">
        <v>6575</v>
      </c>
      <c r="N696" s="35" t="s">
        <v>46</v>
      </c>
      <c r="O696" s="35" t="s">
        <v>49</v>
      </c>
      <c r="P696" s="35" t="s">
        <v>6465</v>
      </c>
      <c r="Q696" s="35" t="s">
        <v>6467</v>
      </c>
      <c r="R696" s="35" t="s">
        <v>152</v>
      </c>
      <c r="S696" s="35" t="s">
        <v>46</v>
      </c>
      <c r="T696" s="35" t="s">
        <v>49</v>
      </c>
      <c r="U696" s="35" t="s">
        <v>6580</v>
      </c>
      <c r="W696" s="35" t="s">
        <v>78</v>
      </c>
      <c r="X696" s="35" t="s">
        <v>59</v>
      </c>
      <c r="Y696" s="35" t="s">
        <v>6569</v>
      </c>
      <c r="Z696" s="35" t="s">
        <v>1953</v>
      </c>
    </row>
    <row r="697" spans="1:26" ht="15" customHeight="1">
      <c r="A697" s="35" t="s">
        <v>1300</v>
      </c>
      <c r="B697" s="35" t="s">
        <v>6459</v>
      </c>
      <c r="C697" s="35" t="s">
        <v>6581</v>
      </c>
      <c r="D697" s="35">
        <f>IFERROR(IF($A697="HDC",IF(VLOOKUP($C697,hdc!$B$2:$F$1600,2,FALSE())="","",VLOOKUP($C697,hdc!$B$2:$F$1600,2,FALSE())),IF($A697="NAUTICS",IF(VLOOKUP($C697,nautics!$B$2:$F$1200,2,FALSE())="","",VLOOKUP($C697,nautics!$B$2:$F$1200,2,FALSE())),IF($A697="ST",IF(VLOOKUP($C697,st!$B$2:$F$400,2,FALSE())="","",VLOOKUP($C697,st!$B$2:$F$400,2,FALSE())),""))),"")</f>
        <v>1</v>
      </c>
      <c r="E697" s="35">
        <f>IFERROR(IF($A697="HDC",IF(VLOOKUP($C697,hdc!$B$2:$F$1600,3,FALSE())="","",VLOOKUP($C697,hdc!$B$2:$F$1600,3,FALSE())),IF($A697="NAUTICS",IF(VLOOKUP($C697,nautics!$B$2:$F$1200,3,FALSE())="","",VLOOKUP($C697,nautics!$B$2:$F$1200,3,FALSE())),IF($A697="ST",IF(VLOOKUP($C697,st!$B$2:$F$400,3,FALSE())="","",VLOOKUP($C697,st!$B$2:$F$400,3,FALSE())),""))),"")</f>
        <v>1</v>
      </c>
      <c r="F697" s="35" t="str">
        <f>IFERROR(IF($A697="HDC",IF(VLOOKUP($C697,hdc!$B$2:$F$1600,4,FALSE())="","",VLOOKUP($C697,hdc!$B$2:$F$1600,4,FALSE())),IF($A697="NAUTICS",IF(VLOOKUP($C697,nautics!$B$2:$F$1200,4,FALSE())="","",VLOOKUP($C697,nautics!$B$2:$F$1200,4,FALSE())),IF($A697="ST",IF(VLOOKUP($C697,st!$B$2:$F$400,4,FALSE())="","",VLOOKUP($C697,st!$B$2:$F$400,4,FALSE())),""))),"")</f>
        <v/>
      </c>
      <c r="G697" s="35" t="str">
        <f>IFERROR(IF($A697="HDC",IF(VLOOKUP($C697,hdc!$B$2:$F$1600,5,FALSE())="","",VLOOKUP($C697,hdc!$B$2:$F$1600,5,FALSE())),IF($A697="NAUTICS",IF(VLOOKUP($C697,nautics!$B$2:$F$1200,5,FALSE())="","",VLOOKUP($C697,nautics!$B$2:$F$1200,5,FALSE())),IF($A697="ST",IF(VLOOKUP($C697,st!$B$2:$F$400,5,FALSE())="","",VLOOKUP($C697,st!$B$2:$F$400,5,FALSE())),""))),"")</f>
        <v/>
      </c>
      <c r="H697" s="35" t="s">
        <v>415</v>
      </c>
      <c r="I697" s="35" t="s">
        <v>31</v>
      </c>
      <c r="J697" s="35" t="s">
        <v>6584</v>
      </c>
      <c r="K697" s="35">
        <f t="shared" si="2"/>
        <v>18</v>
      </c>
      <c r="L697" s="35" t="s">
        <v>6465</v>
      </c>
      <c r="M697" s="35" t="s">
        <v>6467</v>
      </c>
      <c r="N697" s="35" t="s">
        <v>46</v>
      </c>
      <c r="O697" s="35" t="s">
        <v>49</v>
      </c>
      <c r="P697" s="35" t="s">
        <v>6586</v>
      </c>
      <c r="Q697" s="35" t="s">
        <v>6587</v>
      </c>
      <c r="R697" s="35" t="s">
        <v>1071</v>
      </c>
      <c r="S697" s="35" t="s">
        <v>46</v>
      </c>
      <c r="T697" s="35" t="s">
        <v>49</v>
      </c>
      <c r="U697" s="35" t="s">
        <v>6588</v>
      </c>
      <c r="W697" s="35" t="s">
        <v>78</v>
      </c>
      <c r="X697" s="35" t="s">
        <v>59</v>
      </c>
      <c r="Y697" s="35" t="s">
        <v>1953</v>
      </c>
      <c r="Z697" s="35" t="s">
        <v>6589</v>
      </c>
    </row>
    <row r="698" spans="1:26" ht="15" customHeight="1">
      <c r="A698" s="35" t="s">
        <v>1300</v>
      </c>
      <c r="B698" s="35" t="s">
        <v>6459</v>
      </c>
      <c r="C698" s="35" t="s">
        <v>6590</v>
      </c>
      <c r="D698" s="35">
        <f>IFERROR(IF($A698="HDC",IF(VLOOKUP($C698,hdc!$B$2:$F$1600,2,FALSE())="","",VLOOKUP($C698,hdc!$B$2:$F$1600,2,FALSE())),IF($A698="NAUTICS",IF(VLOOKUP($C698,nautics!$B$2:$F$1200,2,FALSE())="","",VLOOKUP($C698,nautics!$B$2:$F$1200,2,FALSE())),IF($A698="ST",IF(VLOOKUP($C698,st!$B$2:$F$400,2,FALSE())="","",VLOOKUP($C698,st!$B$2:$F$400,2,FALSE())),""))),"")</f>
        <v>1</v>
      </c>
      <c r="E698" s="35">
        <f>IFERROR(IF($A698="HDC",IF(VLOOKUP($C698,hdc!$B$2:$F$1600,3,FALSE())="","",VLOOKUP($C698,hdc!$B$2:$F$1600,3,FALSE())),IF($A698="NAUTICS",IF(VLOOKUP($C698,nautics!$B$2:$F$1200,3,FALSE())="","",VLOOKUP($C698,nautics!$B$2:$F$1200,3,FALSE())),IF($A698="ST",IF(VLOOKUP($C698,st!$B$2:$F$400,3,FALSE())="","",VLOOKUP($C698,st!$B$2:$F$400,3,FALSE())),""))),"")</f>
        <v>1</v>
      </c>
      <c r="F698" s="35" t="str">
        <f>IFERROR(IF($A698="HDC",IF(VLOOKUP($C698,hdc!$B$2:$F$1600,4,FALSE())="","",VLOOKUP($C698,hdc!$B$2:$F$1600,4,FALSE())),IF($A698="NAUTICS",IF(VLOOKUP($C698,nautics!$B$2:$F$1200,4,FALSE())="","",VLOOKUP($C698,nautics!$B$2:$F$1200,4,FALSE())),IF($A698="ST",IF(VLOOKUP($C698,st!$B$2:$F$400,4,FALSE())="","",VLOOKUP($C698,st!$B$2:$F$400,4,FALSE())),""))),"")</f>
        <v/>
      </c>
      <c r="G698" s="35" t="str">
        <f>IFERROR(IF($A698="HDC",IF(VLOOKUP($C698,hdc!$B$2:$F$1600,5,FALSE())="","",VLOOKUP($C698,hdc!$B$2:$F$1600,5,FALSE())),IF($A698="NAUTICS",IF(VLOOKUP($C698,nautics!$B$2:$F$1200,5,FALSE())="","",VLOOKUP($C698,nautics!$B$2:$F$1200,5,FALSE())),IF($A698="ST",IF(VLOOKUP($C698,st!$B$2:$F$400,5,FALSE())="","",VLOOKUP($C698,st!$B$2:$F$400,5,FALSE())),""))),"")</f>
        <v/>
      </c>
      <c r="H698" s="35" t="s">
        <v>415</v>
      </c>
      <c r="I698" s="35" t="s">
        <v>31</v>
      </c>
      <c r="J698" s="35" t="s">
        <v>6593</v>
      </c>
      <c r="K698" s="35">
        <f t="shared" si="2"/>
        <v>20</v>
      </c>
      <c r="L698" s="35" t="s">
        <v>6594</v>
      </c>
      <c r="M698" s="35" t="s">
        <v>6595</v>
      </c>
      <c r="N698" s="35" t="s">
        <v>46</v>
      </c>
      <c r="O698" s="35" t="s">
        <v>49</v>
      </c>
      <c r="P698" s="35" t="s">
        <v>6465</v>
      </c>
      <c r="Q698" s="35" t="s">
        <v>6467</v>
      </c>
      <c r="R698" s="35" t="s">
        <v>152</v>
      </c>
      <c r="S698" s="35" t="s">
        <v>46</v>
      </c>
      <c r="T698" s="35" t="s">
        <v>49</v>
      </c>
      <c r="U698" s="35" t="s">
        <v>6597</v>
      </c>
      <c r="W698" s="35" t="s">
        <v>78</v>
      </c>
      <c r="X698" s="35" t="s">
        <v>59</v>
      </c>
      <c r="Y698" s="35" t="s">
        <v>6599</v>
      </c>
      <c r="Z698" s="35" t="s">
        <v>1953</v>
      </c>
    </row>
    <row r="699" spans="1:26" ht="15" customHeight="1">
      <c r="A699" s="35" t="s">
        <v>1300</v>
      </c>
      <c r="B699" s="35" t="s">
        <v>6459</v>
      </c>
      <c r="C699" s="35" t="s">
        <v>6600</v>
      </c>
      <c r="D699" s="35">
        <f>IFERROR(IF($A699="HDC",IF(VLOOKUP($C699,hdc!$B$2:$F$1600,2,FALSE())="","",VLOOKUP($C699,hdc!$B$2:$F$1600,2,FALSE())),IF($A699="NAUTICS",IF(VLOOKUP($C699,nautics!$B$2:$F$1200,2,FALSE())="","",VLOOKUP($C699,nautics!$B$2:$F$1200,2,FALSE())),IF($A699="ST",IF(VLOOKUP($C699,st!$B$2:$F$400,2,FALSE())="","",VLOOKUP($C699,st!$B$2:$F$400,2,FALSE())),""))),"")</f>
        <v>1</v>
      </c>
      <c r="E699" s="35">
        <f>IFERROR(IF($A699="HDC",IF(VLOOKUP($C699,hdc!$B$2:$F$1600,3,FALSE())="","",VLOOKUP($C699,hdc!$B$2:$F$1600,3,FALSE())),IF($A699="NAUTICS",IF(VLOOKUP($C699,nautics!$B$2:$F$1200,3,FALSE())="","",VLOOKUP($C699,nautics!$B$2:$F$1200,3,FALSE())),IF($A699="ST",IF(VLOOKUP($C699,st!$B$2:$F$400,3,FALSE())="","",VLOOKUP($C699,st!$B$2:$F$400,3,FALSE())),""))),"")</f>
        <v>1</v>
      </c>
      <c r="F699" s="35" t="str">
        <f>IFERROR(IF($A699="HDC",IF(VLOOKUP($C699,hdc!$B$2:$F$1600,4,FALSE())="","",VLOOKUP($C699,hdc!$B$2:$F$1600,4,FALSE())),IF($A699="NAUTICS",IF(VLOOKUP($C699,nautics!$B$2:$F$1200,4,FALSE())="","",VLOOKUP($C699,nautics!$B$2:$F$1200,4,FALSE())),IF($A699="ST",IF(VLOOKUP($C699,st!$B$2:$F$400,4,FALSE())="","",VLOOKUP($C699,st!$B$2:$F$400,4,FALSE())),""))),"")</f>
        <v/>
      </c>
      <c r="G699" s="35" t="str">
        <f>IFERROR(IF($A699="HDC",IF(VLOOKUP($C699,hdc!$B$2:$F$1600,5,FALSE())="","",VLOOKUP($C699,hdc!$B$2:$F$1600,5,FALSE())),IF($A699="NAUTICS",IF(VLOOKUP($C699,nautics!$B$2:$F$1200,5,FALSE())="","",VLOOKUP($C699,nautics!$B$2:$F$1200,5,FALSE())),IF($A699="ST",IF(VLOOKUP($C699,st!$B$2:$F$400,5,FALSE())="","",VLOOKUP($C699,st!$B$2:$F$400,5,FALSE())),""))),"")</f>
        <v/>
      </c>
      <c r="H699" s="35" t="s">
        <v>415</v>
      </c>
      <c r="I699" s="35" t="s">
        <v>31</v>
      </c>
      <c r="J699" s="35" t="s">
        <v>6593</v>
      </c>
      <c r="K699" s="35">
        <f t="shared" si="2"/>
        <v>20</v>
      </c>
      <c r="L699" s="35" t="s">
        <v>6465</v>
      </c>
      <c r="M699" s="35" t="s">
        <v>6467</v>
      </c>
      <c r="N699" s="35" t="s">
        <v>46</v>
      </c>
      <c r="O699" s="35" t="s">
        <v>49</v>
      </c>
      <c r="P699" s="35" t="s">
        <v>6605</v>
      </c>
      <c r="Q699" s="35" t="s">
        <v>6606</v>
      </c>
      <c r="R699" s="35" t="s">
        <v>1071</v>
      </c>
      <c r="S699" s="35" t="s">
        <v>46</v>
      </c>
      <c r="T699" s="35" t="s">
        <v>49</v>
      </c>
      <c r="U699" s="35" t="s">
        <v>6607</v>
      </c>
      <c r="W699" s="35" t="s">
        <v>78</v>
      </c>
      <c r="X699" s="35" t="s">
        <v>59</v>
      </c>
      <c r="Y699" s="35" t="s">
        <v>1953</v>
      </c>
      <c r="Z699" s="35" t="s">
        <v>6599</v>
      </c>
    </row>
    <row r="700" spans="1:26" ht="15" customHeight="1">
      <c r="A700" s="35" t="s">
        <v>1300</v>
      </c>
      <c r="B700" s="35" t="s">
        <v>6459</v>
      </c>
      <c r="C700" s="35" t="s">
        <v>6609</v>
      </c>
      <c r="D700" s="35">
        <f>IFERROR(IF($A700="HDC",IF(VLOOKUP($C700,hdc!$B$2:$F$1600,2,FALSE())="","",VLOOKUP($C700,hdc!$B$2:$F$1600,2,FALSE())),IF($A700="NAUTICS",IF(VLOOKUP($C700,nautics!$B$2:$F$1200,2,FALSE())="","",VLOOKUP($C700,nautics!$B$2:$F$1200,2,FALSE())),IF($A700="ST",IF(VLOOKUP($C700,st!$B$2:$F$400,2,FALSE())="","",VLOOKUP($C700,st!$B$2:$F$400,2,FALSE())),""))),"")</f>
        <v>1</v>
      </c>
      <c r="E700" s="35">
        <f>IFERROR(IF($A700="HDC",IF(VLOOKUP($C700,hdc!$B$2:$F$1600,3,FALSE())="","",VLOOKUP($C700,hdc!$B$2:$F$1600,3,FALSE())),IF($A700="NAUTICS",IF(VLOOKUP($C700,nautics!$B$2:$F$1200,3,FALSE())="","",VLOOKUP($C700,nautics!$B$2:$F$1200,3,FALSE())),IF($A700="ST",IF(VLOOKUP($C700,st!$B$2:$F$400,3,FALSE())="","",VLOOKUP($C700,st!$B$2:$F$400,3,FALSE())),""))),"")</f>
        <v>1</v>
      </c>
      <c r="F700" s="35" t="str">
        <f>IFERROR(IF($A700="HDC",IF(VLOOKUP($C700,hdc!$B$2:$F$1600,4,FALSE())="","",VLOOKUP($C700,hdc!$B$2:$F$1600,4,FALSE())),IF($A700="NAUTICS",IF(VLOOKUP($C700,nautics!$B$2:$F$1200,4,FALSE())="","",VLOOKUP($C700,nautics!$B$2:$F$1200,4,FALSE())),IF($A700="ST",IF(VLOOKUP($C700,st!$B$2:$F$400,4,FALSE())="","",VLOOKUP($C700,st!$B$2:$F$400,4,FALSE())),""))),"")</f>
        <v/>
      </c>
      <c r="G700" s="35" t="str">
        <f>IFERROR(IF($A700="HDC",IF(VLOOKUP($C700,hdc!$B$2:$F$1600,5,FALSE())="","",VLOOKUP($C700,hdc!$B$2:$F$1600,5,FALSE())),IF($A700="NAUTICS",IF(VLOOKUP($C700,nautics!$B$2:$F$1200,5,FALSE())="","",VLOOKUP($C700,nautics!$B$2:$F$1200,5,FALSE())),IF($A700="ST",IF(VLOOKUP($C700,st!$B$2:$F$400,5,FALSE())="","",VLOOKUP($C700,st!$B$2:$F$400,5,FALSE())),""))),"")</f>
        <v/>
      </c>
      <c r="H700" s="35" t="s">
        <v>415</v>
      </c>
      <c r="I700" s="35" t="s">
        <v>31</v>
      </c>
      <c r="J700" s="35" t="s">
        <v>6610</v>
      </c>
      <c r="K700" s="35">
        <f t="shared" si="2"/>
        <v>22</v>
      </c>
      <c r="L700" s="35" t="s">
        <v>6612</v>
      </c>
      <c r="M700" s="35" t="s">
        <v>6613</v>
      </c>
      <c r="N700" s="35" t="s">
        <v>46</v>
      </c>
      <c r="O700" s="35" t="s">
        <v>49</v>
      </c>
      <c r="P700" s="35" t="s">
        <v>6465</v>
      </c>
      <c r="Q700" s="35" t="s">
        <v>6467</v>
      </c>
      <c r="R700" s="35" t="s">
        <v>152</v>
      </c>
      <c r="S700" s="35" t="s">
        <v>46</v>
      </c>
      <c r="T700" s="35" t="s">
        <v>49</v>
      </c>
      <c r="U700" s="35" t="s">
        <v>6615</v>
      </c>
      <c r="W700" s="35" t="s">
        <v>78</v>
      </c>
      <c r="X700" s="35" t="s">
        <v>59</v>
      </c>
      <c r="Y700" s="35" t="s">
        <v>451</v>
      </c>
      <c r="Z700" s="35" t="s">
        <v>1953</v>
      </c>
    </row>
    <row r="701" spans="1:26" ht="15" customHeight="1">
      <c r="A701" s="35" t="s">
        <v>1300</v>
      </c>
      <c r="B701" s="35" t="s">
        <v>6459</v>
      </c>
      <c r="C701" s="35" t="s">
        <v>6617</v>
      </c>
      <c r="D701" s="35">
        <f>IFERROR(IF($A701="HDC",IF(VLOOKUP($C701,hdc!$B$2:$F$1600,2,FALSE())="","",VLOOKUP($C701,hdc!$B$2:$F$1600,2,FALSE())),IF($A701="NAUTICS",IF(VLOOKUP($C701,nautics!$B$2:$F$1200,2,FALSE())="","",VLOOKUP($C701,nautics!$B$2:$F$1200,2,FALSE())),IF($A701="ST",IF(VLOOKUP($C701,st!$B$2:$F$400,2,FALSE())="","",VLOOKUP($C701,st!$B$2:$F$400,2,FALSE())),""))),"")</f>
        <v>1</v>
      </c>
      <c r="E701" s="35">
        <f>IFERROR(IF($A701="HDC",IF(VLOOKUP($C701,hdc!$B$2:$F$1600,3,FALSE())="","",VLOOKUP($C701,hdc!$B$2:$F$1600,3,FALSE())),IF($A701="NAUTICS",IF(VLOOKUP($C701,nautics!$B$2:$F$1200,3,FALSE())="","",VLOOKUP($C701,nautics!$B$2:$F$1200,3,FALSE())),IF($A701="ST",IF(VLOOKUP($C701,st!$B$2:$F$400,3,FALSE())="","",VLOOKUP($C701,st!$B$2:$F$400,3,FALSE())),""))),"")</f>
        <v>1</v>
      </c>
      <c r="F701" s="35" t="str">
        <f>IFERROR(IF($A701="HDC",IF(VLOOKUP($C701,hdc!$B$2:$F$1600,4,FALSE())="","",VLOOKUP($C701,hdc!$B$2:$F$1600,4,FALSE())),IF($A701="NAUTICS",IF(VLOOKUP($C701,nautics!$B$2:$F$1200,4,FALSE())="","",VLOOKUP($C701,nautics!$B$2:$F$1200,4,FALSE())),IF($A701="ST",IF(VLOOKUP($C701,st!$B$2:$F$400,4,FALSE())="","",VLOOKUP($C701,st!$B$2:$F$400,4,FALSE())),""))),"")</f>
        <v/>
      </c>
      <c r="G701" s="35" t="str">
        <f>IFERROR(IF($A701="HDC",IF(VLOOKUP($C701,hdc!$B$2:$F$1600,5,FALSE())="","",VLOOKUP($C701,hdc!$B$2:$F$1600,5,FALSE())),IF($A701="NAUTICS",IF(VLOOKUP($C701,nautics!$B$2:$F$1200,5,FALSE())="","",VLOOKUP($C701,nautics!$B$2:$F$1200,5,FALSE())),IF($A701="ST",IF(VLOOKUP($C701,st!$B$2:$F$400,5,FALSE())="","",VLOOKUP($C701,st!$B$2:$F$400,5,FALSE())),""))),"")</f>
        <v/>
      </c>
      <c r="H701" s="35" t="s">
        <v>415</v>
      </c>
      <c r="I701" s="35" t="s">
        <v>31</v>
      </c>
      <c r="J701" s="35" t="s">
        <v>6610</v>
      </c>
      <c r="K701" s="35">
        <f t="shared" si="2"/>
        <v>22</v>
      </c>
      <c r="L701" s="35" t="s">
        <v>6465</v>
      </c>
      <c r="M701" s="35" t="s">
        <v>6467</v>
      </c>
      <c r="N701" s="35" t="s">
        <v>46</v>
      </c>
      <c r="O701" s="35" t="s">
        <v>49</v>
      </c>
      <c r="P701" s="35" t="s">
        <v>6620</v>
      </c>
      <c r="Q701" s="35" t="s">
        <v>6621</v>
      </c>
      <c r="R701" s="35" t="s">
        <v>1071</v>
      </c>
      <c r="S701" s="35" t="s">
        <v>46</v>
      </c>
      <c r="T701" s="35" t="s">
        <v>49</v>
      </c>
      <c r="U701" s="35" t="s">
        <v>6534</v>
      </c>
      <c r="W701" s="35" t="s">
        <v>78</v>
      </c>
      <c r="X701" s="35" t="s">
        <v>59</v>
      </c>
      <c r="Y701" s="35" t="s">
        <v>1953</v>
      </c>
      <c r="Z701" s="35" t="s">
        <v>451</v>
      </c>
    </row>
    <row r="702" spans="1:26" ht="15" customHeight="1">
      <c r="A702" s="35" t="s">
        <v>1300</v>
      </c>
      <c r="B702" s="35" t="s">
        <v>6459</v>
      </c>
      <c r="C702" s="35" t="s">
        <v>6623</v>
      </c>
      <c r="D702" s="35">
        <f>IFERROR(IF($A702="HDC",IF(VLOOKUP($C702,hdc!$B$2:$F$1600,2,FALSE())="","",VLOOKUP($C702,hdc!$B$2:$F$1600,2,FALSE())),IF($A702="NAUTICS",IF(VLOOKUP($C702,nautics!$B$2:$F$1200,2,FALSE())="","",VLOOKUP($C702,nautics!$B$2:$F$1200,2,FALSE())),IF($A702="ST",IF(VLOOKUP($C702,st!$B$2:$F$400,2,FALSE())="","",VLOOKUP($C702,st!$B$2:$F$400,2,FALSE())),""))),"")</f>
        <v>1</v>
      </c>
      <c r="E702" s="35">
        <f>IFERROR(IF($A702="HDC",IF(VLOOKUP($C702,hdc!$B$2:$F$1600,3,FALSE())="","",VLOOKUP($C702,hdc!$B$2:$F$1600,3,FALSE())),IF($A702="NAUTICS",IF(VLOOKUP($C702,nautics!$B$2:$F$1200,3,FALSE())="","",VLOOKUP($C702,nautics!$B$2:$F$1200,3,FALSE())),IF($A702="ST",IF(VLOOKUP($C702,st!$B$2:$F$400,3,FALSE())="","",VLOOKUP($C702,st!$B$2:$F$400,3,FALSE())),""))),"")</f>
        <v>1</v>
      </c>
      <c r="F702" s="35" t="str">
        <f>IFERROR(IF($A702="HDC",IF(VLOOKUP($C702,hdc!$B$2:$F$1600,4,FALSE())="","",VLOOKUP($C702,hdc!$B$2:$F$1600,4,FALSE())),IF($A702="NAUTICS",IF(VLOOKUP($C702,nautics!$B$2:$F$1200,4,FALSE())="","",VLOOKUP($C702,nautics!$B$2:$F$1200,4,FALSE())),IF($A702="ST",IF(VLOOKUP($C702,st!$B$2:$F$400,4,FALSE())="","",VLOOKUP($C702,st!$B$2:$F$400,4,FALSE())),""))),"")</f>
        <v/>
      </c>
      <c r="G702" s="35" t="str">
        <f>IFERROR(IF($A702="HDC",IF(VLOOKUP($C702,hdc!$B$2:$F$1600,5,FALSE())="","",VLOOKUP($C702,hdc!$B$2:$F$1600,5,FALSE())),IF($A702="NAUTICS",IF(VLOOKUP($C702,nautics!$B$2:$F$1200,5,FALSE())="","",VLOOKUP($C702,nautics!$B$2:$F$1200,5,FALSE())),IF($A702="ST",IF(VLOOKUP($C702,st!$B$2:$F$400,5,FALSE())="","",VLOOKUP($C702,st!$B$2:$F$400,5,FALSE())),""))),"")</f>
        <v/>
      </c>
      <c r="H702" s="35" t="s">
        <v>415</v>
      </c>
      <c r="I702" s="35" t="s">
        <v>31</v>
      </c>
      <c r="J702" s="35" t="s">
        <v>2039</v>
      </c>
      <c r="K702" s="35">
        <f t="shared" si="2"/>
        <v>21</v>
      </c>
      <c r="L702" s="35" t="s">
        <v>6624</v>
      </c>
      <c r="M702" s="35" t="s">
        <v>6626</v>
      </c>
      <c r="N702" s="35" t="s">
        <v>46</v>
      </c>
      <c r="O702" s="35" t="s">
        <v>49</v>
      </c>
      <c r="P702" s="35" t="s">
        <v>6465</v>
      </c>
      <c r="Q702" s="35" t="s">
        <v>6467</v>
      </c>
      <c r="R702" s="35" t="s">
        <v>152</v>
      </c>
      <c r="S702" s="35" t="s">
        <v>46</v>
      </c>
      <c r="T702" s="35" t="s">
        <v>49</v>
      </c>
      <c r="U702" s="35" t="s">
        <v>6580</v>
      </c>
      <c r="W702" s="35" t="s">
        <v>78</v>
      </c>
      <c r="X702" s="35" t="s">
        <v>59</v>
      </c>
      <c r="Y702" s="35" t="s">
        <v>6569</v>
      </c>
      <c r="Z702" s="35" t="s">
        <v>1953</v>
      </c>
    </row>
    <row r="703" spans="1:26" ht="15" customHeight="1">
      <c r="A703" s="35" t="s">
        <v>1300</v>
      </c>
      <c r="B703" s="35" t="s">
        <v>6459</v>
      </c>
      <c r="C703" s="35" t="s">
        <v>6629</v>
      </c>
      <c r="D703" s="35">
        <f>IFERROR(IF($A703="HDC",IF(VLOOKUP($C703,hdc!$B$2:$F$1600,2,FALSE())="","",VLOOKUP($C703,hdc!$B$2:$F$1600,2,FALSE())),IF($A703="NAUTICS",IF(VLOOKUP($C703,nautics!$B$2:$F$1200,2,FALSE())="","",VLOOKUP($C703,nautics!$B$2:$F$1200,2,FALSE())),IF($A703="ST",IF(VLOOKUP($C703,st!$B$2:$F$400,2,FALSE())="","",VLOOKUP($C703,st!$B$2:$F$400,2,FALSE())),""))),"")</f>
        <v>1</v>
      </c>
      <c r="E703" s="35">
        <f>IFERROR(IF($A703="HDC",IF(VLOOKUP($C703,hdc!$B$2:$F$1600,3,FALSE())="","",VLOOKUP($C703,hdc!$B$2:$F$1600,3,FALSE())),IF($A703="NAUTICS",IF(VLOOKUP($C703,nautics!$B$2:$F$1200,3,FALSE())="","",VLOOKUP($C703,nautics!$B$2:$F$1200,3,FALSE())),IF($A703="ST",IF(VLOOKUP($C703,st!$B$2:$F$400,3,FALSE())="","",VLOOKUP($C703,st!$B$2:$F$400,3,FALSE())),""))),"")</f>
        <v>1</v>
      </c>
      <c r="F703" s="35" t="str">
        <f>IFERROR(IF($A703="HDC",IF(VLOOKUP($C703,hdc!$B$2:$F$1600,4,FALSE())="","",VLOOKUP($C703,hdc!$B$2:$F$1600,4,FALSE())),IF($A703="NAUTICS",IF(VLOOKUP($C703,nautics!$B$2:$F$1200,4,FALSE())="","",VLOOKUP($C703,nautics!$B$2:$F$1200,4,FALSE())),IF($A703="ST",IF(VLOOKUP($C703,st!$B$2:$F$400,4,FALSE())="","",VLOOKUP($C703,st!$B$2:$F$400,4,FALSE())),""))),"")</f>
        <v/>
      </c>
      <c r="G703" s="35" t="str">
        <f>IFERROR(IF($A703="HDC",IF(VLOOKUP($C703,hdc!$B$2:$F$1600,5,FALSE())="","",VLOOKUP($C703,hdc!$B$2:$F$1600,5,FALSE())),IF($A703="NAUTICS",IF(VLOOKUP($C703,nautics!$B$2:$F$1200,5,FALSE())="","",VLOOKUP($C703,nautics!$B$2:$F$1200,5,FALSE())),IF($A703="ST",IF(VLOOKUP($C703,st!$B$2:$F$400,5,FALSE())="","",VLOOKUP($C703,st!$B$2:$F$400,5,FALSE())),""))),"")</f>
        <v/>
      </c>
      <c r="H703" s="35" t="s">
        <v>415</v>
      </c>
      <c r="I703" s="35" t="s">
        <v>31</v>
      </c>
      <c r="J703" s="35" t="s">
        <v>2039</v>
      </c>
      <c r="K703" s="35">
        <f t="shared" si="2"/>
        <v>21</v>
      </c>
      <c r="L703" s="35" t="s">
        <v>6465</v>
      </c>
      <c r="M703" s="35" t="s">
        <v>6467</v>
      </c>
      <c r="N703" s="35" t="s">
        <v>46</v>
      </c>
      <c r="O703" s="35" t="s">
        <v>49</v>
      </c>
      <c r="P703" s="35" t="s">
        <v>6631</v>
      </c>
      <c r="Q703" s="35" t="s">
        <v>6633</v>
      </c>
      <c r="R703" s="35" t="s">
        <v>1049</v>
      </c>
      <c r="S703" s="35" t="s">
        <v>46</v>
      </c>
      <c r="T703" s="35" t="s">
        <v>49</v>
      </c>
      <c r="U703" s="35" t="s">
        <v>6568</v>
      </c>
      <c r="W703" s="35" t="s">
        <v>78</v>
      </c>
      <c r="X703" s="35" t="s">
        <v>59</v>
      </c>
      <c r="Y703" s="35" t="s">
        <v>1953</v>
      </c>
      <c r="Z703" s="35" t="s">
        <v>6569</v>
      </c>
    </row>
    <row r="704" spans="1:26" ht="15" customHeight="1">
      <c r="A704" s="35" t="s">
        <v>1300</v>
      </c>
      <c r="B704" s="35" t="s">
        <v>6634</v>
      </c>
      <c r="C704" s="35" t="s">
        <v>6636</v>
      </c>
      <c r="D704" s="35">
        <f>IFERROR(IF($A704="HDC",IF(VLOOKUP($C704,hdc!$B$2:$F$1600,2,FALSE())="","",VLOOKUP($C704,hdc!$B$2:$F$1600,2,FALSE())),IF($A704="NAUTICS",IF(VLOOKUP($C704,nautics!$B$2:$F$1200,2,FALSE())="","",VLOOKUP($C704,nautics!$B$2:$F$1200,2,FALSE())),IF($A704="ST",IF(VLOOKUP($C704,st!$B$2:$F$400,2,FALSE())="","",VLOOKUP($C704,st!$B$2:$F$400,2,FALSE())),""))),"")</f>
        <v>1</v>
      </c>
      <c r="E704" s="35">
        <f>IFERROR(IF($A704="HDC",IF(VLOOKUP($C704,hdc!$B$2:$F$1600,3,FALSE())="","",VLOOKUP($C704,hdc!$B$2:$F$1600,3,FALSE())),IF($A704="NAUTICS",IF(VLOOKUP($C704,nautics!$B$2:$F$1200,3,FALSE())="","",VLOOKUP($C704,nautics!$B$2:$F$1200,3,FALSE())),IF($A704="ST",IF(VLOOKUP($C704,st!$B$2:$F$400,3,FALSE())="","",VLOOKUP($C704,st!$B$2:$F$400,3,FALSE())),""))),"")</f>
        <v>1</v>
      </c>
      <c r="F704" s="35">
        <f>IFERROR(IF($A704="HDC",IF(VLOOKUP($C704,hdc!$B$2:$F$1600,4,FALSE())="","",VLOOKUP($C704,hdc!$B$2:$F$1600,4,FALSE())),IF($A704="NAUTICS",IF(VLOOKUP($C704,nautics!$B$2:$F$1200,4,FALSE())="","",VLOOKUP($C704,nautics!$B$2:$F$1200,4,FALSE())),IF($A704="ST",IF(VLOOKUP($C704,st!$B$2:$F$400,4,FALSE())="","",VLOOKUP($C704,st!$B$2:$F$400,4,FALSE())),""))),"")</f>
        <v>1</v>
      </c>
      <c r="G704" s="35" t="str">
        <f>IFERROR(IF($A704="HDC",IF(VLOOKUP($C704,hdc!$B$2:$F$1600,5,FALSE())="","",VLOOKUP($C704,hdc!$B$2:$F$1600,5,FALSE())),IF($A704="NAUTICS",IF(VLOOKUP($C704,nautics!$B$2:$F$1200,5,FALSE())="","",VLOOKUP($C704,nautics!$B$2:$F$1200,5,FALSE())),IF($A704="ST",IF(VLOOKUP($C704,st!$B$2:$F$400,5,FALSE())="","",VLOOKUP($C704,st!$B$2:$F$400,5,FALSE())),""))),"")</f>
        <v/>
      </c>
      <c r="H704" s="35" t="s">
        <v>148</v>
      </c>
      <c r="I704" s="35" t="s">
        <v>31</v>
      </c>
      <c r="J704" s="35" t="s">
        <v>5690</v>
      </c>
      <c r="K704" s="35">
        <f t="shared" si="2"/>
        <v>31</v>
      </c>
      <c r="L704" s="35" t="s">
        <v>712</v>
      </c>
      <c r="M704" s="35" t="s">
        <v>713</v>
      </c>
      <c r="N704" s="35" t="s">
        <v>716</v>
      </c>
      <c r="O704" s="35" t="s">
        <v>718</v>
      </c>
      <c r="P704" s="35" t="s">
        <v>6639</v>
      </c>
      <c r="Q704" s="35" t="s">
        <v>6640</v>
      </c>
      <c r="R704" s="35" t="s">
        <v>52</v>
      </c>
      <c r="S704" s="35" t="s">
        <v>842</v>
      </c>
      <c r="T704" s="35" t="s">
        <v>843</v>
      </c>
      <c r="U704" s="35" t="s">
        <v>6641</v>
      </c>
      <c r="W704" s="35" t="s">
        <v>57</v>
      </c>
      <c r="X704" s="35" t="s">
        <v>6643</v>
      </c>
      <c r="Y704" s="35" t="s">
        <v>721</v>
      </c>
      <c r="Z704" s="35" t="s">
        <v>6644</v>
      </c>
    </row>
    <row r="705" spans="1:26" ht="15" customHeight="1">
      <c r="A705" s="35" t="s">
        <v>1300</v>
      </c>
      <c r="B705" s="35" t="s">
        <v>6634</v>
      </c>
      <c r="C705" s="35" t="s">
        <v>6645</v>
      </c>
      <c r="D705" s="35" t="str">
        <f>IFERROR(IF($A705="HDC",IF(VLOOKUP($C705,hdc!$B$2:$F$1600,2,FALSE())="","",VLOOKUP($C705,hdc!$B$2:$F$1600,2,FALSE())),IF($A705="NAUTICS",IF(VLOOKUP($C705,nautics!$B$2:$F$1200,2,FALSE())="","",VLOOKUP($C705,nautics!$B$2:$F$1200,2,FALSE())),IF($A705="ST",IF(VLOOKUP($C705,st!$B$2:$F$400,2,FALSE())="","",VLOOKUP($C705,st!$B$2:$F$400,2,FALSE())),""))),"")</f>
        <v/>
      </c>
      <c r="E705" s="35" t="str">
        <f>IFERROR(IF($A705="HDC",IF(VLOOKUP($C705,hdc!$B$2:$F$1600,3,FALSE())="","",VLOOKUP($C705,hdc!$B$2:$F$1600,3,FALSE())),IF($A705="NAUTICS",IF(VLOOKUP($C705,nautics!$B$2:$F$1200,3,FALSE())="","",VLOOKUP($C705,nautics!$B$2:$F$1200,3,FALSE())),IF($A705="ST",IF(VLOOKUP($C705,st!$B$2:$F$400,3,FALSE())="","",VLOOKUP($C705,st!$B$2:$F$400,3,FALSE())),""))),"")</f>
        <v/>
      </c>
      <c r="F705" s="35" t="str">
        <f>IFERROR(IF($A705="HDC",IF(VLOOKUP($C705,hdc!$B$2:$F$1600,4,FALSE())="","",VLOOKUP($C705,hdc!$B$2:$F$1600,4,FALSE())),IF($A705="NAUTICS",IF(VLOOKUP($C705,nautics!$B$2:$F$1200,4,FALSE())="","",VLOOKUP($C705,nautics!$B$2:$F$1200,4,FALSE())),IF($A705="ST",IF(VLOOKUP($C705,st!$B$2:$F$400,4,FALSE())="","",VLOOKUP($C705,st!$B$2:$F$400,4,FALSE())),""))),"")</f>
        <v/>
      </c>
      <c r="G705" s="35" t="str">
        <f>IFERROR(IF($A705="HDC",IF(VLOOKUP($C705,hdc!$B$2:$F$1600,5,FALSE())="","",VLOOKUP($C705,hdc!$B$2:$F$1600,5,FALSE())),IF($A705="NAUTICS",IF(VLOOKUP($C705,nautics!$B$2:$F$1200,5,FALSE())="","",VLOOKUP($C705,nautics!$B$2:$F$1200,5,FALSE())),IF($A705="ST",IF(VLOOKUP($C705,st!$B$2:$F$400,5,FALSE())="","",VLOOKUP($C705,st!$B$2:$F$400,5,FALSE())),""))),"")</f>
        <v/>
      </c>
      <c r="H705" s="35" t="s">
        <v>6646</v>
      </c>
      <c r="I705" s="35" t="s">
        <v>31</v>
      </c>
      <c r="J705" s="35" t="s">
        <v>1537</v>
      </c>
      <c r="K705" s="35">
        <f t="shared" si="2"/>
        <v>3</v>
      </c>
      <c r="L705" s="35" t="s">
        <v>6647</v>
      </c>
      <c r="M705" s="35" t="s">
        <v>6649</v>
      </c>
      <c r="N705" s="35" t="s">
        <v>842</v>
      </c>
      <c r="O705" s="35" t="s">
        <v>843</v>
      </c>
      <c r="P705" s="35" t="s">
        <v>6639</v>
      </c>
      <c r="Q705" s="35" t="s">
        <v>6640</v>
      </c>
      <c r="R705" s="35" t="s">
        <v>247</v>
      </c>
      <c r="S705" s="35" t="s">
        <v>842</v>
      </c>
      <c r="T705" s="35" t="s">
        <v>843</v>
      </c>
      <c r="U705" s="35" t="s">
        <v>89</v>
      </c>
      <c r="W705" s="35" t="s">
        <v>78</v>
      </c>
      <c r="X705" s="35" t="s">
        <v>94</v>
      </c>
      <c r="Y705" s="35" t="s">
        <v>89</v>
      </c>
      <c r="Z705" s="35" t="s">
        <v>89</v>
      </c>
    </row>
    <row r="706" spans="1:26" ht="15" customHeight="1">
      <c r="A706" s="35" t="s">
        <v>1300</v>
      </c>
      <c r="B706" s="35" t="s">
        <v>6634</v>
      </c>
      <c r="C706" s="35" t="s">
        <v>6652</v>
      </c>
      <c r="D706" s="35">
        <f>IFERROR(IF($A706="HDC",IF(VLOOKUP($C706,hdc!$B$2:$F$1600,2,FALSE())="","",VLOOKUP($C706,hdc!$B$2:$F$1600,2,FALSE())),IF($A706="NAUTICS",IF(VLOOKUP($C706,nautics!$B$2:$F$1200,2,FALSE())="","",VLOOKUP($C706,nautics!$B$2:$F$1200,2,FALSE())),IF($A706="ST",IF(VLOOKUP($C706,st!$B$2:$F$400,2,FALSE())="","",VLOOKUP($C706,st!$B$2:$F$400,2,FALSE())),""))),"")</f>
        <v>1</v>
      </c>
      <c r="E706" s="35" t="str">
        <f>IFERROR(IF($A706="HDC",IF(VLOOKUP($C706,hdc!$B$2:$F$1600,3,FALSE())="","",VLOOKUP($C706,hdc!$B$2:$F$1600,3,FALSE())),IF($A706="NAUTICS",IF(VLOOKUP($C706,nautics!$B$2:$F$1200,3,FALSE())="","",VLOOKUP($C706,nautics!$B$2:$F$1200,3,FALSE())),IF($A706="ST",IF(VLOOKUP($C706,st!$B$2:$F$400,3,FALSE())="","",VLOOKUP($C706,st!$B$2:$F$400,3,FALSE())),""))),"")</f>
        <v/>
      </c>
      <c r="F706" s="35" t="str">
        <f>IFERROR(IF($A706="HDC",IF(VLOOKUP($C706,hdc!$B$2:$F$1600,4,FALSE())="","",VLOOKUP($C706,hdc!$B$2:$F$1600,4,FALSE())),IF($A706="NAUTICS",IF(VLOOKUP($C706,nautics!$B$2:$F$1200,4,FALSE())="","",VLOOKUP($C706,nautics!$B$2:$F$1200,4,FALSE())),IF($A706="ST",IF(VLOOKUP($C706,st!$B$2:$F$400,4,FALSE())="","",VLOOKUP($C706,st!$B$2:$F$400,4,FALSE())),""))),"")</f>
        <v/>
      </c>
      <c r="G706" s="35" t="str">
        <f>IFERROR(IF($A706="HDC",IF(VLOOKUP($C706,hdc!$B$2:$F$1600,5,FALSE())="","",VLOOKUP($C706,hdc!$B$2:$F$1600,5,FALSE())),IF($A706="NAUTICS",IF(VLOOKUP($C706,nautics!$B$2:$F$1200,5,FALSE())="","",VLOOKUP($C706,nautics!$B$2:$F$1200,5,FALSE())),IF($A706="ST",IF(VLOOKUP($C706,st!$B$2:$F$400,5,FALSE())="","",VLOOKUP($C706,st!$B$2:$F$400,5,FALSE())),""))),"")</f>
        <v/>
      </c>
      <c r="H706" s="35" t="s">
        <v>148</v>
      </c>
      <c r="I706" s="35" t="s">
        <v>31</v>
      </c>
      <c r="J706" s="35" t="s">
        <v>6653</v>
      </c>
      <c r="K706" s="35">
        <f t="shared" si="2"/>
        <v>31</v>
      </c>
      <c r="L706" s="35" t="s">
        <v>712</v>
      </c>
      <c r="M706" s="35" t="s">
        <v>713</v>
      </c>
      <c r="N706" s="35" t="s">
        <v>716</v>
      </c>
      <c r="O706" s="35" t="s">
        <v>718</v>
      </c>
      <c r="P706" s="35" t="s">
        <v>6656</v>
      </c>
      <c r="Q706" s="35" t="s">
        <v>6657</v>
      </c>
      <c r="R706" s="35" t="s">
        <v>52</v>
      </c>
      <c r="S706" s="35" t="s">
        <v>2055</v>
      </c>
      <c r="T706" s="35" t="s">
        <v>1997</v>
      </c>
      <c r="U706" s="35" t="s">
        <v>6659</v>
      </c>
      <c r="W706" s="35" t="s">
        <v>57</v>
      </c>
      <c r="X706" s="35" t="s">
        <v>94</v>
      </c>
      <c r="Y706" s="35" t="s">
        <v>721</v>
      </c>
      <c r="Z706" s="35" t="s">
        <v>6660</v>
      </c>
    </row>
    <row r="707" spans="1:26" ht="15" customHeight="1">
      <c r="A707" s="35" t="s">
        <v>1300</v>
      </c>
      <c r="B707" s="35" t="s">
        <v>6634</v>
      </c>
      <c r="C707" s="35" t="s">
        <v>6661</v>
      </c>
      <c r="D707" s="35">
        <f>IFERROR(IF($A707="HDC",IF(VLOOKUP($C707,hdc!$B$2:$F$1600,2,FALSE())="","",VLOOKUP($C707,hdc!$B$2:$F$1600,2,FALSE())),IF($A707="NAUTICS",IF(VLOOKUP($C707,nautics!$B$2:$F$1200,2,FALSE())="","",VLOOKUP($C707,nautics!$B$2:$F$1200,2,FALSE())),IF($A707="ST",IF(VLOOKUP($C707,st!$B$2:$F$400,2,FALSE())="","",VLOOKUP($C707,st!$B$2:$F$400,2,FALSE())),""))),"")</f>
        <v>1</v>
      </c>
      <c r="E707" s="35" t="str">
        <f>IFERROR(IF($A707="HDC",IF(VLOOKUP($C707,hdc!$B$2:$F$1600,3,FALSE())="","",VLOOKUP($C707,hdc!$B$2:$F$1600,3,FALSE())),IF($A707="NAUTICS",IF(VLOOKUP($C707,nautics!$B$2:$F$1200,3,FALSE())="","",VLOOKUP($C707,nautics!$B$2:$F$1200,3,FALSE())),IF($A707="ST",IF(VLOOKUP($C707,st!$B$2:$F$400,3,FALSE())="","",VLOOKUP($C707,st!$B$2:$F$400,3,FALSE())),""))),"")</f>
        <v/>
      </c>
      <c r="F707" s="35" t="str">
        <f>IFERROR(IF($A707="HDC",IF(VLOOKUP($C707,hdc!$B$2:$F$1600,4,FALSE())="","",VLOOKUP($C707,hdc!$B$2:$F$1600,4,FALSE())),IF($A707="NAUTICS",IF(VLOOKUP($C707,nautics!$B$2:$F$1200,4,FALSE())="","",VLOOKUP($C707,nautics!$B$2:$F$1200,4,FALSE())),IF($A707="ST",IF(VLOOKUP($C707,st!$B$2:$F$400,4,FALSE())="","",VLOOKUP($C707,st!$B$2:$F$400,4,FALSE())),""))),"")</f>
        <v/>
      </c>
      <c r="G707" s="35" t="str">
        <f>IFERROR(IF($A707="HDC",IF(VLOOKUP($C707,hdc!$B$2:$F$1600,5,FALSE())="","",VLOOKUP($C707,hdc!$B$2:$F$1600,5,FALSE())),IF($A707="NAUTICS",IF(VLOOKUP($C707,nautics!$B$2:$F$1200,5,FALSE())="","",VLOOKUP($C707,nautics!$B$2:$F$1200,5,FALSE())),IF($A707="ST",IF(VLOOKUP($C707,st!$B$2:$F$400,5,FALSE())="","",VLOOKUP($C707,st!$B$2:$F$400,5,FALSE())),""))),"")</f>
        <v/>
      </c>
      <c r="H707" s="35" t="s">
        <v>148</v>
      </c>
      <c r="I707" s="35" t="s">
        <v>31</v>
      </c>
      <c r="J707" s="35" t="s">
        <v>6662</v>
      </c>
      <c r="K707" s="35">
        <f t="shared" si="2"/>
        <v>11</v>
      </c>
      <c r="L707" s="35" t="s">
        <v>6656</v>
      </c>
      <c r="M707" s="35" t="s">
        <v>6657</v>
      </c>
      <c r="N707" s="35" t="s">
        <v>2055</v>
      </c>
      <c r="O707" s="35" t="s">
        <v>1997</v>
      </c>
      <c r="P707" s="35" t="s">
        <v>6665</v>
      </c>
      <c r="Q707" s="35" t="s">
        <v>6666</v>
      </c>
      <c r="R707" s="35" t="s">
        <v>52</v>
      </c>
      <c r="S707" s="35" t="s">
        <v>842</v>
      </c>
      <c r="T707" s="35" t="s">
        <v>843</v>
      </c>
      <c r="U707" s="35" t="s">
        <v>6668</v>
      </c>
      <c r="W707" s="35" t="s">
        <v>57</v>
      </c>
      <c r="X707" s="35" t="s">
        <v>94</v>
      </c>
      <c r="Y707" s="35" t="s">
        <v>6660</v>
      </c>
      <c r="Z707" s="35" t="s">
        <v>6669</v>
      </c>
    </row>
    <row r="708" spans="1:26" ht="15" customHeight="1">
      <c r="A708" s="35" t="s">
        <v>1300</v>
      </c>
      <c r="B708" s="35" t="s">
        <v>6634</v>
      </c>
      <c r="C708" s="35" t="s">
        <v>6670</v>
      </c>
      <c r="D708" s="35" t="str">
        <f>IFERROR(IF($A708="HDC",IF(VLOOKUP($C708,hdc!$B$2:$F$1600,2,FALSE())="","",VLOOKUP($C708,hdc!$B$2:$F$1600,2,FALSE())),IF($A708="NAUTICS",IF(VLOOKUP($C708,nautics!$B$2:$F$1200,2,FALSE())="","",VLOOKUP($C708,nautics!$B$2:$F$1200,2,FALSE())),IF($A708="ST",IF(VLOOKUP($C708,st!$B$2:$F$400,2,FALSE())="","",VLOOKUP($C708,st!$B$2:$F$400,2,FALSE())),""))),"")</f>
        <v/>
      </c>
      <c r="E708" s="35" t="str">
        <f>IFERROR(IF($A708="HDC",IF(VLOOKUP($C708,hdc!$B$2:$F$1600,3,FALSE())="","",VLOOKUP($C708,hdc!$B$2:$F$1600,3,FALSE())),IF($A708="NAUTICS",IF(VLOOKUP($C708,nautics!$B$2:$F$1200,3,FALSE())="","",VLOOKUP($C708,nautics!$B$2:$F$1200,3,FALSE())),IF($A708="ST",IF(VLOOKUP($C708,st!$B$2:$F$400,3,FALSE())="","",VLOOKUP($C708,st!$B$2:$F$400,3,FALSE())),""))),"")</f>
        <v/>
      </c>
      <c r="F708" s="35" t="str">
        <f>IFERROR(IF($A708="HDC",IF(VLOOKUP($C708,hdc!$B$2:$F$1600,4,FALSE())="","",VLOOKUP($C708,hdc!$B$2:$F$1600,4,FALSE())),IF($A708="NAUTICS",IF(VLOOKUP($C708,nautics!$B$2:$F$1200,4,FALSE())="","",VLOOKUP($C708,nautics!$B$2:$F$1200,4,FALSE())),IF($A708="ST",IF(VLOOKUP($C708,st!$B$2:$F$400,4,FALSE())="","",VLOOKUP($C708,st!$B$2:$F$400,4,FALSE())),""))),"")</f>
        <v/>
      </c>
      <c r="G708" s="35" t="str">
        <f>IFERROR(IF($A708="HDC",IF(VLOOKUP($C708,hdc!$B$2:$F$1600,5,FALSE())="","",VLOOKUP($C708,hdc!$B$2:$F$1600,5,FALSE())),IF($A708="NAUTICS",IF(VLOOKUP($C708,nautics!$B$2:$F$1200,5,FALSE())="","",VLOOKUP($C708,nautics!$B$2:$F$1200,5,FALSE())),IF($A708="ST",IF(VLOOKUP($C708,st!$B$2:$F$400,5,FALSE())="","",VLOOKUP($C708,st!$B$2:$F$400,5,FALSE())),""))),"")</f>
        <v/>
      </c>
      <c r="H708" s="35" t="s">
        <v>6646</v>
      </c>
      <c r="I708" s="35" t="s">
        <v>31</v>
      </c>
      <c r="J708" s="35" t="s">
        <v>1537</v>
      </c>
      <c r="K708" s="35">
        <f t="shared" si="2"/>
        <v>3</v>
      </c>
      <c r="L708" s="35" t="s">
        <v>6673</v>
      </c>
      <c r="M708" s="35" t="s">
        <v>6674</v>
      </c>
      <c r="N708" s="35" t="s">
        <v>842</v>
      </c>
      <c r="O708" s="35" t="s">
        <v>843</v>
      </c>
      <c r="P708" s="35" t="s">
        <v>6665</v>
      </c>
      <c r="Q708" s="35" t="s">
        <v>6666</v>
      </c>
      <c r="R708" s="35" t="s">
        <v>247</v>
      </c>
      <c r="S708" s="35" t="s">
        <v>842</v>
      </c>
      <c r="T708" s="35" t="s">
        <v>843</v>
      </c>
      <c r="U708" s="35" t="s">
        <v>89</v>
      </c>
      <c r="W708" s="35" t="s">
        <v>78</v>
      </c>
      <c r="X708" s="35" t="s">
        <v>94</v>
      </c>
      <c r="Y708" s="35" t="s">
        <v>89</v>
      </c>
      <c r="Z708" s="35" t="s">
        <v>89</v>
      </c>
    </row>
    <row r="709" spans="1:26" ht="15" customHeight="1">
      <c r="A709" s="35" t="s">
        <v>1300</v>
      </c>
      <c r="B709" s="35" t="s">
        <v>6634</v>
      </c>
      <c r="C709" s="35" t="s">
        <v>6676</v>
      </c>
      <c r="D709" s="35">
        <f>IFERROR(IF($A709="HDC",IF(VLOOKUP($C709,hdc!$B$2:$F$1600,2,FALSE())="","",VLOOKUP($C709,hdc!$B$2:$F$1600,2,FALSE())),IF($A709="NAUTICS",IF(VLOOKUP($C709,nautics!$B$2:$F$1200,2,FALSE())="","",VLOOKUP($C709,nautics!$B$2:$F$1200,2,FALSE())),IF($A709="ST",IF(VLOOKUP($C709,st!$B$2:$F$400,2,FALSE())="","",VLOOKUP($C709,st!$B$2:$F$400,2,FALSE())),""))),"")</f>
        <v>1</v>
      </c>
      <c r="E709" s="35" t="str">
        <f>IFERROR(IF($A709="HDC",IF(VLOOKUP($C709,hdc!$B$2:$F$1600,3,FALSE())="","",VLOOKUP($C709,hdc!$B$2:$F$1600,3,FALSE())),IF($A709="NAUTICS",IF(VLOOKUP($C709,nautics!$B$2:$F$1200,3,FALSE())="","",VLOOKUP($C709,nautics!$B$2:$F$1200,3,FALSE())),IF($A709="ST",IF(VLOOKUP($C709,st!$B$2:$F$400,3,FALSE())="","",VLOOKUP($C709,st!$B$2:$F$400,3,FALSE())),""))),"")</f>
        <v/>
      </c>
      <c r="F709" s="35" t="str">
        <f>IFERROR(IF($A709="HDC",IF(VLOOKUP($C709,hdc!$B$2:$F$1600,4,FALSE())="","",VLOOKUP($C709,hdc!$B$2:$F$1600,4,FALSE())),IF($A709="NAUTICS",IF(VLOOKUP($C709,nautics!$B$2:$F$1200,4,FALSE())="","",VLOOKUP($C709,nautics!$B$2:$F$1200,4,FALSE())),IF($A709="ST",IF(VLOOKUP($C709,st!$B$2:$F$400,4,FALSE())="","",VLOOKUP($C709,st!$B$2:$F$400,4,FALSE())),""))),"")</f>
        <v/>
      </c>
      <c r="G709" s="35" t="str">
        <f>IFERROR(IF($A709="HDC",IF(VLOOKUP($C709,hdc!$B$2:$F$1600,5,FALSE())="","",VLOOKUP($C709,hdc!$B$2:$F$1600,5,FALSE())),IF($A709="NAUTICS",IF(VLOOKUP($C709,nautics!$B$2:$F$1200,5,FALSE())="","",VLOOKUP($C709,nautics!$B$2:$F$1200,5,FALSE())),IF($A709="ST",IF(VLOOKUP($C709,st!$B$2:$F$400,5,FALSE())="","",VLOOKUP($C709,st!$B$2:$F$400,5,FALSE())),""))),"")</f>
        <v/>
      </c>
      <c r="H709" s="35" t="s">
        <v>148</v>
      </c>
      <c r="I709" s="35" t="s">
        <v>31</v>
      </c>
      <c r="J709" s="35" t="s">
        <v>6679</v>
      </c>
      <c r="K709" s="35">
        <f t="shared" si="2"/>
        <v>11</v>
      </c>
      <c r="L709" s="35" t="s">
        <v>6656</v>
      </c>
      <c r="M709" s="35" t="s">
        <v>6657</v>
      </c>
      <c r="N709" s="35" t="s">
        <v>2055</v>
      </c>
      <c r="O709" s="35" t="s">
        <v>1997</v>
      </c>
      <c r="P709" s="35" t="s">
        <v>6682</v>
      </c>
      <c r="Q709" s="35" t="s">
        <v>6683</v>
      </c>
      <c r="R709" s="35" t="s">
        <v>52</v>
      </c>
      <c r="S709" s="35" t="s">
        <v>842</v>
      </c>
      <c r="T709" s="35" t="s">
        <v>843</v>
      </c>
      <c r="U709" s="35" t="s">
        <v>6684</v>
      </c>
      <c r="W709" s="35" t="s">
        <v>57</v>
      </c>
      <c r="X709" s="35" t="s">
        <v>94</v>
      </c>
      <c r="Y709" s="35" t="s">
        <v>6660</v>
      </c>
      <c r="Z709" s="35" t="s">
        <v>6685</v>
      </c>
    </row>
    <row r="710" spans="1:26" ht="15" customHeight="1">
      <c r="A710" s="35" t="s">
        <v>1300</v>
      </c>
      <c r="B710" s="35" t="s">
        <v>6634</v>
      </c>
      <c r="C710" s="35" t="s">
        <v>6686</v>
      </c>
      <c r="D710" s="35" t="str">
        <f>IFERROR(IF($A710="HDC",IF(VLOOKUP($C710,hdc!$B$2:$F$1600,2,FALSE())="","",VLOOKUP($C710,hdc!$B$2:$F$1600,2,FALSE())),IF($A710="NAUTICS",IF(VLOOKUP($C710,nautics!$B$2:$F$1200,2,FALSE())="","",VLOOKUP($C710,nautics!$B$2:$F$1200,2,FALSE())),IF($A710="ST",IF(VLOOKUP($C710,st!$B$2:$F$400,2,FALSE())="","",VLOOKUP($C710,st!$B$2:$F$400,2,FALSE())),""))),"")</f>
        <v/>
      </c>
      <c r="E710" s="35" t="str">
        <f>IFERROR(IF($A710="HDC",IF(VLOOKUP($C710,hdc!$B$2:$F$1600,3,FALSE())="","",VLOOKUP($C710,hdc!$B$2:$F$1600,3,FALSE())),IF($A710="NAUTICS",IF(VLOOKUP($C710,nautics!$B$2:$F$1200,3,FALSE())="","",VLOOKUP($C710,nautics!$B$2:$F$1200,3,FALSE())),IF($A710="ST",IF(VLOOKUP($C710,st!$B$2:$F$400,3,FALSE())="","",VLOOKUP($C710,st!$B$2:$F$400,3,FALSE())),""))),"")</f>
        <v/>
      </c>
      <c r="F710" s="35" t="str">
        <f>IFERROR(IF($A710="HDC",IF(VLOOKUP($C710,hdc!$B$2:$F$1600,4,FALSE())="","",VLOOKUP($C710,hdc!$B$2:$F$1600,4,FALSE())),IF($A710="NAUTICS",IF(VLOOKUP($C710,nautics!$B$2:$F$1200,4,FALSE())="","",VLOOKUP($C710,nautics!$B$2:$F$1200,4,FALSE())),IF($A710="ST",IF(VLOOKUP($C710,st!$B$2:$F$400,4,FALSE())="","",VLOOKUP($C710,st!$B$2:$F$400,4,FALSE())),""))),"")</f>
        <v/>
      </c>
      <c r="G710" s="35" t="str">
        <f>IFERROR(IF($A710="HDC",IF(VLOOKUP($C710,hdc!$B$2:$F$1600,5,FALSE())="","",VLOOKUP($C710,hdc!$B$2:$F$1600,5,FALSE())),IF($A710="NAUTICS",IF(VLOOKUP($C710,nautics!$B$2:$F$1200,5,FALSE())="","",VLOOKUP($C710,nautics!$B$2:$F$1200,5,FALSE())),IF($A710="ST",IF(VLOOKUP($C710,st!$B$2:$F$400,5,FALSE())="","",VLOOKUP($C710,st!$B$2:$F$400,5,FALSE())),""))),"")</f>
        <v/>
      </c>
      <c r="H710" s="35" t="s">
        <v>6646</v>
      </c>
      <c r="I710" s="35" t="s">
        <v>31</v>
      </c>
      <c r="J710" s="35" t="s">
        <v>1537</v>
      </c>
      <c r="K710" s="35">
        <f t="shared" si="2"/>
        <v>3</v>
      </c>
      <c r="L710" s="35" t="s">
        <v>6689</v>
      </c>
      <c r="M710" s="35" t="s">
        <v>6690</v>
      </c>
      <c r="N710" s="35" t="s">
        <v>842</v>
      </c>
      <c r="O710" s="35" t="s">
        <v>843</v>
      </c>
      <c r="P710" s="35" t="s">
        <v>6682</v>
      </c>
      <c r="Q710" s="35" t="s">
        <v>6683</v>
      </c>
      <c r="R710" s="35" t="s">
        <v>247</v>
      </c>
      <c r="S710" s="35" t="s">
        <v>842</v>
      </c>
      <c r="T710" s="35" t="s">
        <v>843</v>
      </c>
      <c r="U710" s="35" t="s">
        <v>89</v>
      </c>
      <c r="W710" s="35" t="s">
        <v>78</v>
      </c>
      <c r="X710" s="35" t="s">
        <v>94</v>
      </c>
      <c r="Y710" s="35" t="s">
        <v>89</v>
      </c>
      <c r="Z710" s="35" t="s">
        <v>89</v>
      </c>
    </row>
    <row r="711" spans="1:26" ht="15" customHeight="1">
      <c r="A711" s="35" t="s">
        <v>1300</v>
      </c>
      <c r="B711" s="35" t="s">
        <v>6634</v>
      </c>
      <c r="C711" s="35" t="s">
        <v>6694</v>
      </c>
      <c r="D711" s="35">
        <f>IFERROR(IF($A711="HDC",IF(VLOOKUP($C711,hdc!$B$2:$F$1600,2,FALSE())="","",VLOOKUP($C711,hdc!$B$2:$F$1600,2,FALSE())),IF($A711="NAUTICS",IF(VLOOKUP($C711,nautics!$B$2:$F$1200,2,FALSE())="","",VLOOKUP($C711,nautics!$B$2:$F$1200,2,FALSE())),IF($A711="ST",IF(VLOOKUP($C711,st!$B$2:$F$400,2,FALSE())="","",VLOOKUP($C711,st!$B$2:$F$400,2,FALSE())),""))),"")</f>
        <v>1</v>
      </c>
      <c r="E711" s="35" t="str">
        <f>IFERROR(IF($A711="HDC",IF(VLOOKUP($C711,hdc!$B$2:$F$1600,3,FALSE())="","",VLOOKUP($C711,hdc!$B$2:$F$1600,3,FALSE())),IF($A711="NAUTICS",IF(VLOOKUP($C711,nautics!$B$2:$F$1200,3,FALSE())="","",VLOOKUP($C711,nautics!$B$2:$F$1200,3,FALSE())),IF($A711="ST",IF(VLOOKUP($C711,st!$B$2:$F$400,3,FALSE())="","",VLOOKUP($C711,st!$B$2:$F$400,3,FALSE())),""))),"")</f>
        <v/>
      </c>
      <c r="F711" s="35" t="str">
        <f>IFERROR(IF($A711="HDC",IF(VLOOKUP($C711,hdc!$B$2:$F$1600,4,FALSE())="","",VLOOKUP($C711,hdc!$B$2:$F$1600,4,FALSE())),IF($A711="NAUTICS",IF(VLOOKUP($C711,nautics!$B$2:$F$1200,4,FALSE())="","",VLOOKUP($C711,nautics!$B$2:$F$1200,4,FALSE())),IF($A711="ST",IF(VLOOKUP($C711,st!$B$2:$F$400,4,FALSE())="","",VLOOKUP($C711,st!$B$2:$F$400,4,FALSE())),""))),"")</f>
        <v/>
      </c>
      <c r="G711" s="35" t="str">
        <f>IFERROR(IF($A711="HDC",IF(VLOOKUP($C711,hdc!$B$2:$F$1600,5,FALSE())="","",VLOOKUP($C711,hdc!$B$2:$F$1600,5,FALSE())),IF($A711="NAUTICS",IF(VLOOKUP($C711,nautics!$B$2:$F$1200,5,FALSE())="","",VLOOKUP($C711,nautics!$B$2:$F$1200,5,FALSE())),IF($A711="ST",IF(VLOOKUP($C711,st!$B$2:$F$400,5,FALSE())="","",VLOOKUP($C711,st!$B$2:$F$400,5,FALSE())),""))),"")</f>
        <v/>
      </c>
      <c r="H711" s="35" t="s">
        <v>148</v>
      </c>
      <c r="I711" s="35" t="s">
        <v>31</v>
      </c>
      <c r="J711" s="35" t="s">
        <v>6695</v>
      </c>
      <c r="K711" s="35">
        <f t="shared" si="2"/>
        <v>10</v>
      </c>
      <c r="L711" s="35" t="s">
        <v>6656</v>
      </c>
      <c r="M711" s="35" t="s">
        <v>6657</v>
      </c>
      <c r="N711" s="35" t="s">
        <v>2055</v>
      </c>
      <c r="O711" s="35" t="s">
        <v>1997</v>
      </c>
      <c r="P711" s="35" t="s">
        <v>6697</v>
      </c>
      <c r="Q711" s="35" t="s">
        <v>6698</v>
      </c>
      <c r="R711" s="35" t="s">
        <v>52</v>
      </c>
      <c r="S711" s="35" t="s">
        <v>842</v>
      </c>
      <c r="T711" s="35" t="s">
        <v>843</v>
      </c>
      <c r="U711" s="35" t="s">
        <v>6699</v>
      </c>
      <c r="W711" s="35" t="s">
        <v>57</v>
      </c>
      <c r="X711" s="35" t="s">
        <v>94</v>
      </c>
      <c r="Y711" s="35" t="s">
        <v>6660</v>
      </c>
      <c r="Z711" s="35" t="s">
        <v>6702</v>
      </c>
    </row>
    <row r="712" spans="1:26" ht="15" customHeight="1">
      <c r="A712" s="35" t="s">
        <v>1300</v>
      </c>
      <c r="B712" s="35" t="s">
        <v>6634</v>
      </c>
      <c r="C712" s="35" t="s">
        <v>6703</v>
      </c>
      <c r="D712" s="35">
        <f>IFERROR(IF($A712="HDC",IF(VLOOKUP($C712,hdc!$B$2:$F$1600,2,FALSE())="","",VLOOKUP($C712,hdc!$B$2:$F$1600,2,FALSE())),IF($A712="NAUTICS",IF(VLOOKUP($C712,nautics!$B$2:$F$1200,2,FALSE())="","",VLOOKUP($C712,nautics!$B$2:$F$1200,2,FALSE())),IF($A712="ST",IF(VLOOKUP($C712,st!$B$2:$F$400,2,FALSE())="","",VLOOKUP($C712,st!$B$2:$F$400,2,FALSE())),""))),"")</f>
        <v>1</v>
      </c>
      <c r="E712" s="35" t="str">
        <f>IFERROR(IF($A712="HDC",IF(VLOOKUP($C712,hdc!$B$2:$F$1600,3,FALSE())="","",VLOOKUP($C712,hdc!$B$2:$F$1600,3,FALSE())),IF($A712="NAUTICS",IF(VLOOKUP($C712,nautics!$B$2:$F$1200,3,FALSE())="","",VLOOKUP($C712,nautics!$B$2:$F$1200,3,FALSE())),IF($A712="ST",IF(VLOOKUP($C712,st!$B$2:$F$400,3,FALSE())="","",VLOOKUP($C712,st!$B$2:$F$400,3,FALSE())),""))),"")</f>
        <v/>
      </c>
      <c r="F712" s="35" t="str">
        <f>IFERROR(IF($A712="HDC",IF(VLOOKUP($C712,hdc!$B$2:$F$1600,4,FALSE())="","",VLOOKUP($C712,hdc!$B$2:$F$1600,4,FALSE())),IF($A712="NAUTICS",IF(VLOOKUP($C712,nautics!$B$2:$F$1200,4,FALSE())="","",VLOOKUP($C712,nautics!$B$2:$F$1200,4,FALSE())),IF($A712="ST",IF(VLOOKUP($C712,st!$B$2:$F$400,4,FALSE())="","",VLOOKUP($C712,st!$B$2:$F$400,4,FALSE())),""))),"")</f>
        <v/>
      </c>
      <c r="G712" s="35" t="str">
        <f>IFERROR(IF($A712="HDC",IF(VLOOKUP($C712,hdc!$B$2:$F$1600,5,FALSE())="","",VLOOKUP($C712,hdc!$B$2:$F$1600,5,FALSE())),IF($A712="NAUTICS",IF(VLOOKUP($C712,nautics!$B$2:$F$1200,5,FALSE())="","",VLOOKUP($C712,nautics!$B$2:$F$1200,5,FALSE())),IF($A712="ST",IF(VLOOKUP($C712,st!$B$2:$F$400,5,FALSE())="","",VLOOKUP($C712,st!$B$2:$F$400,5,FALSE())),""))),"")</f>
        <v/>
      </c>
      <c r="H712" s="35" t="s">
        <v>6646</v>
      </c>
      <c r="I712" s="35" t="s">
        <v>31</v>
      </c>
      <c r="J712" s="35" t="s">
        <v>1537</v>
      </c>
      <c r="K712" s="35">
        <f t="shared" si="2"/>
        <v>3</v>
      </c>
      <c r="L712" s="35" t="s">
        <v>6704</v>
      </c>
      <c r="M712" s="35" t="s">
        <v>6706</v>
      </c>
      <c r="N712" s="35" t="s">
        <v>842</v>
      </c>
      <c r="O712" s="35" t="s">
        <v>843</v>
      </c>
      <c r="P712" s="35" t="s">
        <v>6697</v>
      </c>
      <c r="Q712" s="35" t="s">
        <v>6698</v>
      </c>
      <c r="R712" s="35" t="s">
        <v>247</v>
      </c>
      <c r="S712" s="35" t="s">
        <v>842</v>
      </c>
      <c r="T712" s="35" t="s">
        <v>843</v>
      </c>
      <c r="U712" s="35" t="s">
        <v>89</v>
      </c>
      <c r="W712" s="35" t="s">
        <v>78</v>
      </c>
      <c r="X712" s="35" t="s">
        <v>94</v>
      </c>
      <c r="Y712" s="35" t="s">
        <v>89</v>
      </c>
      <c r="Z712" s="35" t="s">
        <v>89</v>
      </c>
    </row>
    <row r="713" spans="1:26" ht="15" customHeight="1">
      <c r="A713" s="35" t="s">
        <v>1300</v>
      </c>
      <c r="B713" s="35" t="s">
        <v>6634</v>
      </c>
      <c r="C713" s="35" t="s">
        <v>6709</v>
      </c>
      <c r="D713" s="35">
        <f>IFERROR(IF($A713="HDC",IF(VLOOKUP($C713,hdc!$B$2:$F$1600,2,FALSE())="","",VLOOKUP($C713,hdc!$B$2:$F$1600,2,FALSE())),IF($A713="NAUTICS",IF(VLOOKUP($C713,nautics!$B$2:$F$1200,2,FALSE())="","",VLOOKUP($C713,nautics!$B$2:$F$1200,2,FALSE())),IF($A713="ST",IF(VLOOKUP($C713,st!$B$2:$F$400,2,FALSE())="","",VLOOKUP($C713,st!$B$2:$F$400,2,FALSE())),""))),"")</f>
        <v>1</v>
      </c>
      <c r="E713" s="35" t="str">
        <f>IFERROR(IF($A713="HDC",IF(VLOOKUP($C713,hdc!$B$2:$F$1600,3,FALSE())="","",VLOOKUP($C713,hdc!$B$2:$F$1600,3,FALSE())),IF($A713="NAUTICS",IF(VLOOKUP($C713,nautics!$B$2:$F$1200,3,FALSE())="","",VLOOKUP($C713,nautics!$B$2:$F$1200,3,FALSE())),IF($A713="ST",IF(VLOOKUP($C713,st!$B$2:$F$400,3,FALSE())="","",VLOOKUP($C713,st!$B$2:$F$400,3,FALSE())),""))),"")</f>
        <v/>
      </c>
      <c r="F713" s="35" t="str">
        <f>IFERROR(IF($A713="HDC",IF(VLOOKUP($C713,hdc!$B$2:$F$1600,4,FALSE())="","",VLOOKUP($C713,hdc!$B$2:$F$1600,4,FALSE())),IF($A713="NAUTICS",IF(VLOOKUP($C713,nautics!$B$2:$F$1200,4,FALSE())="","",VLOOKUP($C713,nautics!$B$2:$F$1200,4,FALSE())),IF($A713="ST",IF(VLOOKUP($C713,st!$B$2:$F$400,4,FALSE())="","",VLOOKUP($C713,st!$B$2:$F$400,4,FALSE())),""))),"")</f>
        <v/>
      </c>
      <c r="G713" s="35" t="str">
        <f>IFERROR(IF($A713="HDC",IF(VLOOKUP($C713,hdc!$B$2:$F$1600,5,FALSE())="","",VLOOKUP($C713,hdc!$B$2:$F$1600,5,FALSE())),IF($A713="NAUTICS",IF(VLOOKUP($C713,nautics!$B$2:$F$1200,5,FALSE())="","",VLOOKUP($C713,nautics!$B$2:$F$1200,5,FALSE())),IF($A713="ST",IF(VLOOKUP($C713,st!$B$2:$F$400,5,FALSE())="","",VLOOKUP($C713,st!$B$2:$F$400,5,FALSE())),""))),"")</f>
        <v/>
      </c>
      <c r="H713" s="35" t="s">
        <v>148</v>
      </c>
      <c r="I713" s="35" t="s">
        <v>31</v>
      </c>
      <c r="J713" s="35" t="s">
        <v>6710</v>
      </c>
      <c r="K713" s="35">
        <f t="shared" si="2"/>
        <v>45</v>
      </c>
      <c r="L713" s="35" t="s">
        <v>712</v>
      </c>
      <c r="M713" s="35" t="s">
        <v>713</v>
      </c>
      <c r="N713" s="35" t="s">
        <v>716</v>
      </c>
      <c r="O713" s="35" t="s">
        <v>718</v>
      </c>
      <c r="P713" s="35" t="s">
        <v>6712</v>
      </c>
      <c r="Q713" s="35" t="s">
        <v>6713</v>
      </c>
      <c r="R713" s="35" t="s">
        <v>52</v>
      </c>
      <c r="S713" s="35" t="s">
        <v>3391</v>
      </c>
      <c r="T713" s="35" t="s">
        <v>3392</v>
      </c>
      <c r="U713" s="35" t="s">
        <v>6714</v>
      </c>
      <c r="W713" s="35" t="s">
        <v>57</v>
      </c>
      <c r="X713" s="35" t="s">
        <v>94</v>
      </c>
      <c r="Y713" s="35" t="s">
        <v>721</v>
      </c>
      <c r="Z713" s="35" t="s">
        <v>6717</v>
      </c>
    </row>
    <row r="714" spans="1:26" ht="15" customHeight="1">
      <c r="A714" s="35" t="s">
        <v>1300</v>
      </c>
      <c r="B714" s="35" t="s">
        <v>6634</v>
      </c>
      <c r="C714" s="35" t="s">
        <v>6718</v>
      </c>
      <c r="D714" s="35" t="str">
        <f>IFERROR(IF($A714="HDC",IF(VLOOKUP($C714,hdc!$B$2:$F$1600,2,FALSE())="","",VLOOKUP($C714,hdc!$B$2:$F$1600,2,FALSE())),IF($A714="NAUTICS",IF(VLOOKUP($C714,nautics!$B$2:$F$1200,2,FALSE())="","",VLOOKUP($C714,nautics!$B$2:$F$1200,2,FALSE())),IF($A714="ST",IF(VLOOKUP($C714,st!$B$2:$F$400,2,FALSE())="","",VLOOKUP($C714,st!$B$2:$F$400,2,FALSE())),""))),"")</f>
        <v/>
      </c>
      <c r="E714" s="35" t="str">
        <f>IFERROR(IF($A714="HDC",IF(VLOOKUP($C714,hdc!$B$2:$F$1600,3,FALSE())="","",VLOOKUP($C714,hdc!$B$2:$F$1600,3,FALSE())),IF($A714="NAUTICS",IF(VLOOKUP($C714,nautics!$B$2:$F$1200,3,FALSE())="","",VLOOKUP($C714,nautics!$B$2:$F$1200,3,FALSE())),IF($A714="ST",IF(VLOOKUP($C714,st!$B$2:$F$400,3,FALSE())="","",VLOOKUP($C714,st!$B$2:$F$400,3,FALSE())),""))),"")</f>
        <v/>
      </c>
      <c r="F714" s="35" t="str">
        <f>IFERROR(IF($A714="HDC",IF(VLOOKUP($C714,hdc!$B$2:$F$1600,4,FALSE())="","",VLOOKUP($C714,hdc!$B$2:$F$1600,4,FALSE())),IF($A714="NAUTICS",IF(VLOOKUP($C714,nautics!$B$2:$F$1200,4,FALSE())="","",VLOOKUP($C714,nautics!$B$2:$F$1200,4,FALSE())),IF($A714="ST",IF(VLOOKUP($C714,st!$B$2:$F$400,4,FALSE())="","",VLOOKUP($C714,st!$B$2:$F$400,4,FALSE())),""))),"")</f>
        <v/>
      </c>
      <c r="G714" s="35" t="str">
        <f>IFERROR(IF($A714="HDC",IF(VLOOKUP($C714,hdc!$B$2:$F$1600,5,FALSE())="","",VLOOKUP($C714,hdc!$B$2:$F$1600,5,FALSE())),IF($A714="NAUTICS",IF(VLOOKUP($C714,nautics!$B$2:$F$1200,5,FALSE())="","",VLOOKUP($C714,nautics!$B$2:$F$1200,5,FALSE())),IF($A714="ST",IF(VLOOKUP($C714,st!$B$2:$F$400,5,FALSE())="","",VLOOKUP($C714,st!$B$2:$F$400,5,FALSE())),""))),"")</f>
        <v/>
      </c>
      <c r="H714" s="35" t="s">
        <v>6646</v>
      </c>
      <c r="I714" s="35" t="s">
        <v>31</v>
      </c>
      <c r="J714" s="35" t="s">
        <v>1537</v>
      </c>
      <c r="K714" s="35">
        <f t="shared" si="2"/>
        <v>3</v>
      </c>
      <c r="L714" s="35" t="s">
        <v>6720</v>
      </c>
      <c r="M714" s="35" t="s">
        <v>6721</v>
      </c>
      <c r="N714" s="35" t="s">
        <v>2442</v>
      </c>
      <c r="O714" s="35" t="s">
        <v>2443</v>
      </c>
      <c r="P714" s="35" t="s">
        <v>6712</v>
      </c>
      <c r="Q714" s="35" t="s">
        <v>6713</v>
      </c>
      <c r="R714" s="35" t="s">
        <v>247</v>
      </c>
      <c r="S714" s="35" t="s">
        <v>3391</v>
      </c>
      <c r="T714" s="35" t="s">
        <v>3392</v>
      </c>
      <c r="U714" s="35" t="s">
        <v>89</v>
      </c>
      <c r="W714" s="35" t="s">
        <v>57</v>
      </c>
      <c r="X714" s="35" t="s">
        <v>94</v>
      </c>
      <c r="Y714" s="35" t="s">
        <v>89</v>
      </c>
      <c r="Z714" s="35" t="s">
        <v>89</v>
      </c>
    </row>
    <row r="715" spans="1:26" ht="15" customHeight="1">
      <c r="A715" s="35" t="s">
        <v>1300</v>
      </c>
      <c r="B715" s="35" t="s">
        <v>6634</v>
      </c>
      <c r="C715" s="35" t="s">
        <v>6724</v>
      </c>
      <c r="D715" s="35">
        <f>IFERROR(IF($A715="HDC",IF(VLOOKUP($C715,hdc!$B$2:$F$1600,2,FALSE())="","",VLOOKUP($C715,hdc!$B$2:$F$1600,2,FALSE())),IF($A715="NAUTICS",IF(VLOOKUP($C715,nautics!$B$2:$F$1200,2,FALSE())="","",VLOOKUP($C715,nautics!$B$2:$F$1200,2,FALSE())),IF($A715="ST",IF(VLOOKUP($C715,st!$B$2:$F$400,2,FALSE())="","",VLOOKUP($C715,st!$B$2:$F$400,2,FALSE())),""))),"")</f>
        <v>1</v>
      </c>
      <c r="E715" s="35">
        <f>IFERROR(IF($A715="HDC",IF(VLOOKUP($C715,hdc!$B$2:$F$1600,3,FALSE())="","",VLOOKUP($C715,hdc!$B$2:$F$1600,3,FALSE())),IF($A715="NAUTICS",IF(VLOOKUP($C715,nautics!$B$2:$F$1200,3,FALSE())="","",VLOOKUP($C715,nautics!$B$2:$F$1200,3,FALSE())),IF($A715="ST",IF(VLOOKUP($C715,st!$B$2:$F$400,3,FALSE())="","",VLOOKUP($C715,st!$B$2:$F$400,3,FALSE())),""))),"")</f>
        <v>1</v>
      </c>
      <c r="F715" s="35">
        <f>IFERROR(IF($A715="HDC",IF(VLOOKUP($C715,hdc!$B$2:$F$1600,4,FALSE())="","",VLOOKUP($C715,hdc!$B$2:$F$1600,4,FALSE())),IF($A715="NAUTICS",IF(VLOOKUP($C715,nautics!$B$2:$F$1200,4,FALSE())="","",VLOOKUP($C715,nautics!$B$2:$F$1200,4,FALSE())),IF($A715="ST",IF(VLOOKUP($C715,st!$B$2:$F$400,4,FALSE())="","",VLOOKUP($C715,st!$B$2:$F$400,4,FALSE())),""))),"")</f>
        <v>1</v>
      </c>
      <c r="G715" s="35" t="str">
        <f>IFERROR(IF($A715="HDC",IF(VLOOKUP($C715,hdc!$B$2:$F$1600,5,FALSE())="","",VLOOKUP($C715,hdc!$B$2:$F$1600,5,FALSE())),IF($A715="NAUTICS",IF(VLOOKUP($C715,nautics!$B$2:$F$1200,5,FALSE())="","",VLOOKUP($C715,nautics!$B$2:$F$1200,5,FALSE())),IF($A715="ST",IF(VLOOKUP($C715,st!$B$2:$F$400,5,FALSE())="","",VLOOKUP($C715,st!$B$2:$F$400,5,FALSE())),""))),"")</f>
        <v/>
      </c>
      <c r="H715" s="35" t="s">
        <v>148</v>
      </c>
      <c r="I715" s="35" t="s">
        <v>31</v>
      </c>
      <c r="J715" s="35" t="s">
        <v>6726</v>
      </c>
      <c r="K715" s="35">
        <f t="shared" si="2"/>
        <v>25</v>
      </c>
      <c r="L715" s="35" t="s">
        <v>731</v>
      </c>
      <c r="M715" s="35" t="s">
        <v>734</v>
      </c>
      <c r="N715" s="35" t="s">
        <v>736</v>
      </c>
      <c r="O715" s="35" t="s">
        <v>738</v>
      </c>
      <c r="P715" s="35" t="s">
        <v>6727</v>
      </c>
      <c r="Q715" s="35" t="s">
        <v>6729</v>
      </c>
      <c r="R715" s="35" t="s">
        <v>52</v>
      </c>
      <c r="S715" s="35" t="s">
        <v>896</v>
      </c>
      <c r="T715" s="35" t="s">
        <v>897</v>
      </c>
      <c r="U715" s="35" t="s">
        <v>6731</v>
      </c>
      <c r="W715" s="35" t="s">
        <v>57</v>
      </c>
      <c r="X715" s="35" t="s">
        <v>94</v>
      </c>
      <c r="Y715" s="35" t="s">
        <v>742</v>
      </c>
      <c r="Z715" s="35" t="s">
        <v>6732</v>
      </c>
    </row>
    <row r="716" spans="1:26" ht="15" customHeight="1">
      <c r="A716" s="35" t="s">
        <v>1300</v>
      </c>
      <c r="B716" s="35" t="s">
        <v>6634</v>
      </c>
      <c r="C716" s="35" t="s">
        <v>6734</v>
      </c>
      <c r="D716" s="35" t="str">
        <f>IFERROR(IF($A716="HDC",IF(VLOOKUP($C716,hdc!$B$2:$F$1600,2,FALSE())="","",VLOOKUP($C716,hdc!$B$2:$F$1600,2,FALSE())),IF($A716="NAUTICS",IF(VLOOKUP($C716,nautics!$B$2:$F$1200,2,FALSE())="","",VLOOKUP($C716,nautics!$B$2:$F$1200,2,FALSE())),IF($A716="ST",IF(VLOOKUP($C716,st!$B$2:$F$400,2,FALSE())="","",VLOOKUP($C716,st!$B$2:$F$400,2,FALSE())),""))),"")</f>
        <v/>
      </c>
      <c r="E716" s="35" t="str">
        <f>IFERROR(IF($A716="HDC",IF(VLOOKUP($C716,hdc!$B$2:$F$1600,3,FALSE())="","",VLOOKUP($C716,hdc!$B$2:$F$1600,3,FALSE())),IF($A716="NAUTICS",IF(VLOOKUP($C716,nautics!$B$2:$F$1200,3,FALSE())="","",VLOOKUP($C716,nautics!$B$2:$F$1200,3,FALSE())),IF($A716="ST",IF(VLOOKUP($C716,st!$B$2:$F$400,3,FALSE())="","",VLOOKUP($C716,st!$B$2:$F$400,3,FALSE())),""))),"")</f>
        <v/>
      </c>
      <c r="F716" s="35" t="str">
        <f>IFERROR(IF($A716="HDC",IF(VLOOKUP($C716,hdc!$B$2:$F$1600,4,FALSE())="","",VLOOKUP($C716,hdc!$B$2:$F$1600,4,FALSE())),IF($A716="NAUTICS",IF(VLOOKUP($C716,nautics!$B$2:$F$1200,4,FALSE())="","",VLOOKUP($C716,nautics!$B$2:$F$1200,4,FALSE())),IF($A716="ST",IF(VLOOKUP($C716,st!$B$2:$F$400,4,FALSE())="","",VLOOKUP($C716,st!$B$2:$F$400,4,FALSE())),""))),"")</f>
        <v/>
      </c>
      <c r="G716" s="35" t="str">
        <f>IFERROR(IF($A716="HDC",IF(VLOOKUP($C716,hdc!$B$2:$F$1600,5,FALSE())="","",VLOOKUP($C716,hdc!$B$2:$F$1600,5,FALSE())),IF($A716="NAUTICS",IF(VLOOKUP($C716,nautics!$B$2:$F$1200,5,FALSE())="","",VLOOKUP($C716,nautics!$B$2:$F$1200,5,FALSE())),IF($A716="ST",IF(VLOOKUP($C716,st!$B$2:$F$400,5,FALSE())="","",VLOOKUP($C716,st!$B$2:$F$400,5,FALSE())),""))),"")</f>
        <v/>
      </c>
      <c r="H716" s="35" t="s">
        <v>6646</v>
      </c>
      <c r="I716" s="35" t="s">
        <v>31</v>
      </c>
      <c r="J716" s="35" t="s">
        <v>1537</v>
      </c>
      <c r="K716" s="35">
        <f t="shared" si="2"/>
        <v>3</v>
      </c>
      <c r="L716" s="35" t="s">
        <v>6735</v>
      </c>
      <c r="M716" s="35" t="s">
        <v>6736</v>
      </c>
      <c r="N716" s="35" t="s">
        <v>896</v>
      </c>
      <c r="O716" s="35" t="s">
        <v>897</v>
      </c>
      <c r="P716" s="35" t="s">
        <v>6727</v>
      </c>
      <c r="Q716" s="35" t="s">
        <v>6729</v>
      </c>
      <c r="R716" s="35" t="s">
        <v>247</v>
      </c>
      <c r="S716" s="35" t="s">
        <v>896</v>
      </c>
      <c r="T716" s="35" t="s">
        <v>897</v>
      </c>
      <c r="U716" s="35" t="s">
        <v>89</v>
      </c>
      <c r="W716" s="35" t="s">
        <v>78</v>
      </c>
      <c r="X716" s="35" t="s">
        <v>94</v>
      </c>
      <c r="Y716" s="35" t="s">
        <v>89</v>
      </c>
      <c r="Z716" s="35" t="s">
        <v>89</v>
      </c>
    </row>
    <row r="717" spans="1:26" ht="15" customHeight="1">
      <c r="A717" s="35" t="s">
        <v>1300</v>
      </c>
      <c r="B717" s="35" t="s">
        <v>6634</v>
      </c>
      <c r="C717" s="35" t="s">
        <v>6740</v>
      </c>
      <c r="D717" s="35" t="str">
        <f>IFERROR(IF($A717="HDC",IF(VLOOKUP($C717,hdc!$B$2:$F$1600,2,FALSE())="","",VLOOKUP($C717,hdc!$B$2:$F$1600,2,FALSE())),IF($A717="NAUTICS",IF(VLOOKUP($C717,nautics!$B$2:$F$1200,2,FALSE())="","",VLOOKUP($C717,nautics!$B$2:$F$1200,2,FALSE())),IF($A717="ST",IF(VLOOKUP($C717,st!$B$2:$F$400,2,FALSE())="","",VLOOKUP($C717,st!$B$2:$F$400,2,FALSE())),""))),"")</f>
        <v/>
      </c>
      <c r="E717" s="35" t="str">
        <f>IFERROR(IF($A717="HDC",IF(VLOOKUP($C717,hdc!$B$2:$F$1600,3,FALSE())="","",VLOOKUP($C717,hdc!$B$2:$F$1600,3,FALSE())),IF($A717="NAUTICS",IF(VLOOKUP($C717,nautics!$B$2:$F$1200,3,FALSE())="","",VLOOKUP($C717,nautics!$B$2:$F$1200,3,FALSE())),IF($A717="ST",IF(VLOOKUP($C717,st!$B$2:$F$400,3,FALSE())="","",VLOOKUP($C717,st!$B$2:$F$400,3,FALSE())),""))),"")</f>
        <v/>
      </c>
      <c r="F717" s="35" t="str">
        <f>IFERROR(IF($A717="HDC",IF(VLOOKUP($C717,hdc!$B$2:$F$1600,4,FALSE())="","",VLOOKUP($C717,hdc!$B$2:$F$1600,4,FALSE())),IF($A717="NAUTICS",IF(VLOOKUP($C717,nautics!$B$2:$F$1200,4,FALSE())="","",VLOOKUP($C717,nautics!$B$2:$F$1200,4,FALSE())),IF($A717="ST",IF(VLOOKUP($C717,st!$B$2:$F$400,4,FALSE())="","",VLOOKUP($C717,st!$B$2:$F$400,4,FALSE())),""))),"")</f>
        <v/>
      </c>
      <c r="G717" s="35" t="str">
        <f>IFERROR(IF($A717="HDC",IF(VLOOKUP($C717,hdc!$B$2:$F$1600,5,FALSE())="","",VLOOKUP($C717,hdc!$B$2:$F$1600,5,FALSE())),IF($A717="NAUTICS",IF(VLOOKUP($C717,nautics!$B$2:$F$1200,5,FALSE())="","",VLOOKUP($C717,nautics!$B$2:$F$1200,5,FALSE())),IF($A717="ST",IF(VLOOKUP($C717,st!$B$2:$F$400,5,FALSE())="","",VLOOKUP($C717,st!$B$2:$F$400,5,FALSE())),""))),"")</f>
        <v/>
      </c>
      <c r="H717" s="35" t="s">
        <v>148</v>
      </c>
      <c r="I717" s="35" t="s">
        <v>31</v>
      </c>
      <c r="J717" s="35" t="s">
        <v>2571</v>
      </c>
      <c r="K717" s="35">
        <f t="shared" si="2"/>
        <v>2</v>
      </c>
      <c r="L717" s="35" t="s">
        <v>6741</v>
      </c>
      <c r="M717" s="35" t="s">
        <v>6743</v>
      </c>
      <c r="N717" s="35" t="s">
        <v>896</v>
      </c>
      <c r="O717" s="35" t="s">
        <v>897</v>
      </c>
      <c r="P717" s="35" t="s">
        <v>6727</v>
      </c>
      <c r="Q717" s="35" t="s">
        <v>6729</v>
      </c>
      <c r="R717" s="35" t="s">
        <v>247</v>
      </c>
      <c r="S717" s="35" t="s">
        <v>896</v>
      </c>
      <c r="T717" s="35" t="s">
        <v>897</v>
      </c>
      <c r="U717" s="35" t="s">
        <v>89</v>
      </c>
      <c r="W717" s="35" t="s">
        <v>78</v>
      </c>
      <c r="X717" s="35" t="s">
        <v>94</v>
      </c>
      <c r="Y717" s="35" t="s">
        <v>89</v>
      </c>
      <c r="Z717" s="35" t="s">
        <v>89</v>
      </c>
    </row>
    <row r="718" spans="1:26" ht="15" customHeight="1">
      <c r="A718" s="35" t="s">
        <v>1300</v>
      </c>
      <c r="B718" s="35" t="s">
        <v>6634</v>
      </c>
      <c r="C718" s="35" t="s">
        <v>6746</v>
      </c>
      <c r="D718" s="35" t="str">
        <f>IFERROR(IF($A718="HDC",IF(VLOOKUP($C718,hdc!$B$2:$F$1600,2,FALSE())="","",VLOOKUP($C718,hdc!$B$2:$F$1600,2,FALSE())),IF($A718="NAUTICS",IF(VLOOKUP($C718,nautics!$B$2:$F$1200,2,FALSE())="","",VLOOKUP($C718,nautics!$B$2:$F$1200,2,FALSE())),IF($A718="ST",IF(VLOOKUP($C718,st!$B$2:$F$400,2,FALSE())="","",VLOOKUP($C718,st!$B$2:$F$400,2,FALSE())),""))),"")</f>
        <v/>
      </c>
      <c r="E718" s="35" t="str">
        <f>IFERROR(IF($A718="HDC",IF(VLOOKUP($C718,hdc!$B$2:$F$1600,3,FALSE())="","",VLOOKUP($C718,hdc!$B$2:$F$1600,3,FALSE())),IF($A718="NAUTICS",IF(VLOOKUP($C718,nautics!$B$2:$F$1200,3,FALSE())="","",VLOOKUP($C718,nautics!$B$2:$F$1200,3,FALSE())),IF($A718="ST",IF(VLOOKUP($C718,st!$B$2:$F$400,3,FALSE())="","",VLOOKUP($C718,st!$B$2:$F$400,3,FALSE())),""))),"")</f>
        <v/>
      </c>
      <c r="F718" s="35" t="str">
        <f>IFERROR(IF($A718="HDC",IF(VLOOKUP($C718,hdc!$B$2:$F$1600,4,FALSE())="","",VLOOKUP($C718,hdc!$B$2:$F$1600,4,FALSE())),IF($A718="NAUTICS",IF(VLOOKUP($C718,nautics!$B$2:$F$1200,4,FALSE())="","",VLOOKUP($C718,nautics!$B$2:$F$1200,4,FALSE())),IF($A718="ST",IF(VLOOKUP($C718,st!$B$2:$F$400,4,FALSE())="","",VLOOKUP($C718,st!$B$2:$F$400,4,FALSE())),""))),"")</f>
        <v/>
      </c>
      <c r="G718" s="35" t="str">
        <f>IFERROR(IF($A718="HDC",IF(VLOOKUP($C718,hdc!$B$2:$F$1600,5,FALSE())="","",VLOOKUP($C718,hdc!$B$2:$F$1600,5,FALSE())),IF($A718="NAUTICS",IF(VLOOKUP($C718,nautics!$B$2:$F$1200,5,FALSE())="","",VLOOKUP($C718,nautics!$B$2:$F$1200,5,FALSE())),IF($A718="ST",IF(VLOOKUP($C718,st!$B$2:$F$400,5,FALSE())="","",VLOOKUP($C718,st!$B$2:$F$400,5,FALSE())),""))),"")</f>
        <v/>
      </c>
      <c r="H718" s="35" t="s">
        <v>6646</v>
      </c>
      <c r="I718" s="35" t="s">
        <v>31</v>
      </c>
      <c r="J718" s="35" t="s">
        <v>1537</v>
      </c>
      <c r="K718" s="35">
        <f t="shared" si="2"/>
        <v>3</v>
      </c>
      <c r="L718" s="35" t="s">
        <v>6747</v>
      </c>
      <c r="M718" s="35" t="s">
        <v>6749</v>
      </c>
      <c r="N718" s="35" t="s">
        <v>896</v>
      </c>
      <c r="O718" s="35" t="s">
        <v>897</v>
      </c>
      <c r="P718" s="35" t="s">
        <v>6741</v>
      </c>
      <c r="Q718" s="35" t="s">
        <v>6743</v>
      </c>
      <c r="R718" s="35" t="s">
        <v>247</v>
      </c>
      <c r="S718" s="35" t="s">
        <v>896</v>
      </c>
      <c r="T718" s="35" t="s">
        <v>897</v>
      </c>
      <c r="U718" s="35" t="s">
        <v>89</v>
      </c>
      <c r="W718" s="35" t="s">
        <v>78</v>
      </c>
      <c r="X718" s="35" t="s">
        <v>94</v>
      </c>
      <c r="Y718" s="35" t="s">
        <v>89</v>
      </c>
      <c r="Z718" s="35" t="s">
        <v>89</v>
      </c>
    </row>
    <row r="719" spans="1:26" ht="15" customHeight="1">
      <c r="A719" s="35" t="s">
        <v>1300</v>
      </c>
      <c r="B719" s="35" t="s">
        <v>6634</v>
      </c>
      <c r="C719" s="35" t="s">
        <v>6751</v>
      </c>
      <c r="D719" s="35">
        <f>IFERROR(IF($A719="HDC",IF(VLOOKUP($C719,hdc!$B$2:$F$1600,2,FALSE())="","",VLOOKUP($C719,hdc!$B$2:$F$1600,2,FALSE())),IF($A719="NAUTICS",IF(VLOOKUP($C719,nautics!$B$2:$F$1200,2,FALSE())="","",VLOOKUP($C719,nautics!$B$2:$F$1200,2,FALSE())),IF($A719="ST",IF(VLOOKUP($C719,st!$B$2:$F$400,2,FALSE())="","",VLOOKUP($C719,st!$B$2:$F$400,2,FALSE())),""))),"")</f>
        <v>1</v>
      </c>
      <c r="E719" s="35">
        <f>IFERROR(IF($A719="HDC",IF(VLOOKUP($C719,hdc!$B$2:$F$1600,3,FALSE())="","",VLOOKUP($C719,hdc!$B$2:$F$1600,3,FALSE())),IF($A719="NAUTICS",IF(VLOOKUP($C719,nautics!$B$2:$F$1200,3,FALSE())="","",VLOOKUP($C719,nautics!$B$2:$F$1200,3,FALSE())),IF($A719="ST",IF(VLOOKUP($C719,st!$B$2:$F$400,3,FALSE())="","",VLOOKUP($C719,st!$B$2:$F$400,3,FALSE())),""))),"")</f>
        <v>1</v>
      </c>
      <c r="F719" s="35">
        <f>IFERROR(IF($A719="HDC",IF(VLOOKUP($C719,hdc!$B$2:$F$1600,4,FALSE())="","",VLOOKUP($C719,hdc!$B$2:$F$1600,4,FALSE())),IF($A719="NAUTICS",IF(VLOOKUP($C719,nautics!$B$2:$F$1200,4,FALSE())="","",VLOOKUP($C719,nautics!$B$2:$F$1200,4,FALSE())),IF($A719="ST",IF(VLOOKUP($C719,st!$B$2:$F$400,4,FALSE())="","",VLOOKUP($C719,st!$B$2:$F$400,4,FALSE())),""))),"")</f>
        <v>1</v>
      </c>
      <c r="G719" s="35" t="str">
        <f>IFERROR(IF($A719="HDC",IF(VLOOKUP($C719,hdc!$B$2:$F$1600,5,FALSE())="","",VLOOKUP($C719,hdc!$B$2:$F$1600,5,FALSE())),IF($A719="NAUTICS",IF(VLOOKUP($C719,nautics!$B$2:$F$1200,5,FALSE())="","",VLOOKUP($C719,nautics!$B$2:$F$1200,5,FALSE())),IF($A719="ST",IF(VLOOKUP($C719,st!$B$2:$F$400,5,FALSE())="","",VLOOKUP($C719,st!$B$2:$F$400,5,FALSE())),""))),"")</f>
        <v/>
      </c>
      <c r="H719" s="35" t="s">
        <v>148</v>
      </c>
      <c r="I719" s="35" t="s">
        <v>31</v>
      </c>
      <c r="J719" s="35" t="s">
        <v>6753</v>
      </c>
      <c r="K719" s="35">
        <f t="shared" si="2"/>
        <v>18</v>
      </c>
      <c r="L719" s="35" t="s">
        <v>731</v>
      </c>
      <c r="M719" s="35" t="s">
        <v>734</v>
      </c>
      <c r="N719" s="35" t="s">
        <v>736</v>
      </c>
      <c r="O719" s="35" t="s">
        <v>738</v>
      </c>
      <c r="P719" s="35" t="s">
        <v>6755</v>
      </c>
      <c r="Q719" s="35" t="s">
        <v>6756</v>
      </c>
      <c r="R719" s="35" t="s">
        <v>52</v>
      </c>
      <c r="S719" s="35" t="s">
        <v>896</v>
      </c>
      <c r="T719" s="35" t="s">
        <v>897</v>
      </c>
      <c r="U719" s="35" t="s">
        <v>6757</v>
      </c>
      <c r="W719" s="35" t="s">
        <v>57</v>
      </c>
      <c r="X719" s="35" t="s">
        <v>94</v>
      </c>
      <c r="Y719" s="35" t="s">
        <v>742</v>
      </c>
      <c r="Z719" s="35" t="s">
        <v>6760</v>
      </c>
    </row>
    <row r="720" spans="1:26" ht="15" customHeight="1">
      <c r="A720" s="35" t="s">
        <v>1300</v>
      </c>
      <c r="B720" s="35" t="s">
        <v>6634</v>
      </c>
      <c r="C720" s="35" t="s">
        <v>6761</v>
      </c>
      <c r="D720" s="35" t="str">
        <f>IFERROR(IF($A720="HDC",IF(VLOOKUP($C720,hdc!$B$2:$F$1600,2,FALSE())="","",VLOOKUP($C720,hdc!$B$2:$F$1600,2,FALSE())),IF($A720="NAUTICS",IF(VLOOKUP($C720,nautics!$B$2:$F$1200,2,FALSE())="","",VLOOKUP($C720,nautics!$B$2:$F$1200,2,FALSE())),IF($A720="ST",IF(VLOOKUP($C720,st!$B$2:$F$400,2,FALSE())="","",VLOOKUP($C720,st!$B$2:$F$400,2,FALSE())),""))),"")</f>
        <v/>
      </c>
      <c r="E720" s="35" t="str">
        <f>IFERROR(IF($A720="HDC",IF(VLOOKUP($C720,hdc!$B$2:$F$1600,3,FALSE())="","",VLOOKUP($C720,hdc!$B$2:$F$1600,3,FALSE())),IF($A720="NAUTICS",IF(VLOOKUP($C720,nautics!$B$2:$F$1200,3,FALSE())="","",VLOOKUP($C720,nautics!$B$2:$F$1200,3,FALSE())),IF($A720="ST",IF(VLOOKUP($C720,st!$B$2:$F$400,3,FALSE())="","",VLOOKUP($C720,st!$B$2:$F$400,3,FALSE())),""))),"")</f>
        <v/>
      </c>
      <c r="F720" s="35" t="str">
        <f>IFERROR(IF($A720="HDC",IF(VLOOKUP($C720,hdc!$B$2:$F$1600,4,FALSE())="","",VLOOKUP($C720,hdc!$B$2:$F$1600,4,FALSE())),IF($A720="NAUTICS",IF(VLOOKUP($C720,nautics!$B$2:$F$1200,4,FALSE())="","",VLOOKUP($C720,nautics!$B$2:$F$1200,4,FALSE())),IF($A720="ST",IF(VLOOKUP($C720,st!$B$2:$F$400,4,FALSE())="","",VLOOKUP($C720,st!$B$2:$F$400,4,FALSE())),""))),"")</f>
        <v/>
      </c>
      <c r="G720" s="35" t="str">
        <f>IFERROR(IF($A720="HDC",IF(VLOOKUP($C720,hdc!$B$2:$F$1600,5,FALSE())="","",VLOOKUP($C720,hdc!$B$2:$F$1600,5,FALSE())),IF($A720="NAUTICS",IF(VLOOKUP($C720,nautics!$B$2:$F$1200,5,FALSE())="","",VLOOKUP($C720,nautics!$B$2:$F$1200,5,FALSE())),IF($A720="ST",IF(VLOOKUP($C720,st!$B$2:$F$400,5,FALSE())="","",VLOOKUP($C720,st!$B$2:$F$400,5,FALSE())),""))),"")</f>
        <v/>
      </c>
      <c r="H720" s="35" t="s">
        <v>6646</v>
      </c>
      <c r="I720" s="35" t="s">
        <v>31</v>
      </c>
      <c r="J720" s="35" t="s">
        <v>1537</v>
      </c>
      <c r="K720" s="35">
        <f t="shared" si="2"/>
        <v>3</v>
      </c>
      <c r="L720" s="35" t="s">
        <v>6763</v>
      </c>
      <c r="M720" s="35" t="s">
        <v>6764</v>
      </c>
      <c r="N720" s="35" t="s">
        <v>896</v>
      </c>
      <c r="O720" s="35" t="s">
        <v>897</v>
      </c>
      <c r="P720" s="35" t="s">
        <v>6755</v>
      </c>
      <c r="Q720" s="35" t="s">
        <v>6756</v>
      </c>
      <c r="R720" s="35" t="s">
        <v>247</v>
      </c>
      <c r="S720" s="35" t="s">
        <v>896</v>
      </c>
      <c r="T720" s="35" t="s">
        <v>897</v>
      </c>
      <c r="U720" s="35" t="s">
        <v>89</v>
      </c>
      <c r="W720" s="35" t="s">
        <v>78</v>
      </c>
      <c r="X720" s="35" t="s">
        <v>94</v>
      </c>
      <c r="Y720" s="35" t="s">
        <v>89</v>
      </c>
      <c r="Z720" s="35" t="s">
        <v>89</v>
      </c>
    </row>
    <row r="721" spans="1:26" ht="15" customHeight="1">
      <c r="A721" s="35" t="s">
        <v>1300</v>
      </c>
      <c r="B721" s="35" t="s">
        <v>6634</v>
      </c>
      <c r="C721" s="35" t="s">
        <v>6767</v>
      </c>
      <c r="D721" s="35">
        <f>IFERROR(IF($A721="HDC",IF(VLOOKUP($C721,hdc!$B$2:$F$1600,2,FALSE())="","",VLOOKUP($C721,hdc!$B$2:$F$1600,2,FALSE())),IF($A721="NAUTICS",IF(VLOOKUP($C721,nautics!$B$2:$F$1200,2,FALSE())="","",VLOOKUP($C721,nautics!$B$2:$F$1200,2,FALSE())),IF($A721="ST",IF(VLOOKUP($C721,st!$B$2:$F$400,2,FALSE())="","",VLOOKUP($C721,st!$B$2:$F$400,2,FALSE())),""))),"")</f>
        <v>1</v>
      </c>
      <c r="E721" s="35" t="str">
        <f>IFERROR(IF($A721="HDC",IF(VLOOKUP($C721,hdc!$B$2:$F$1600,3,FALSE())="","",VLOOKUP($C721,hdc!$B$2:$F$1600,3,FALSE())),IF($A721="NAUTICS",IF(VLOOKUP($C721,nautics!$B$2:$F$1200,3,FALSE())="","",VLOOKUP($C721,nautics!$B$2:$F$1200,3,FALSE())),IF($A721="ST",IF(VLOOKUP($C721,st!$B$2:$F$400,3,FALSE())="","",VLOOKUP($C721,st!$B$2:$F$400,3,FALSE())),""))),"")</f>
        <v/>
      </c>
      <c r="F721" s="35" t="str">
        <f>IFERROR(IF($A721="HDC",IF(VLOOKUP($C721,hdc!$B$2:$F$1600,4,FALSE())="","",VLOOKUP($C721,hdc!$B$2:$F$1600,4,FALSE())),IF($A721="NAUTICS",IF(VLOOKUP($C721,nautics!$B$2:$F$1200,4,FALSE())="","",VLOOKUP($C721,nautics!$B$2:$F$1200,4,FALSE())),IF($A721="ST",IF(VLOOKUP($C721,st!$B$2:$F$400,4,FALSE())="","",VLOOKUP($C721,st!$B$2:$F$400,4,FALSE())),""))),"")</f>
        <v/>
      </c>
      <c r="G721" s="35" t="str">
        <f>IFERROR(IF($A721="HDC",IF(VLOOKUP($C721,hdc!$B$2:$F$1600,5,FALSE())="","",VLOOKUP($C721,hdc!$B$2:$F$1600,5,FALSE())),IF($A721="NAUTICS",IF(VLOOKUP($C721,nautics!$B$2:$F$1200,5,FALSE())="","",VLOOKUP($C721,nautics!$B$2:$F$1200,5,FALSE())),IF($A721="ST",IF(VLOOKUP($C721,st!$B$2:$F$400,5,FALSE())="","",VLOOKUP($C721,st!$B$2:$F$400,5,FALSE())),""))),"")</f>
        <v/>
      </c>
      <c r="H721" s="35" t="s">
        <v>148</v>
      </c>
      <c r="I721" s="35" t="s">
        <v>31</v>
      </c>
      <c r="J721" s="35" t="s">
        <v>2571</v>
      </c>
      <c r="K721" s="35">
        <f t="shared" si="2"/>
        <v>2</v>
      </c>
      <c r="L721" s="35" t="s">
        <v>6755</v>
      </c>
      <c r="M721" s="35" t="s">
        <v>6756</v>
      </c>
      <c r="N721" s="35" t="s">
        <v>896</v>
      </c>
      <c r="O721" s="35" t="s">
        <v>897</v>
      </c>
      <c r="P721" s="35" t="s">
        <v>6769</v>
      </c>
      <c r="Q721" s="35" t="s">
        <v>6770</v>
      </c>
      <c r="R721" s="35" t="s">
        <v>247</v>
      </c>
      <c r="S721" s="35" t="s">
        <v>896</v>
      </c>
      <c r="T721" s="35" t="s">
        <v>897</v>
      </c>
      <c r="U721" s="35" t="s">
        <v>89</v>
      </c>
      <c r="W721" s="35" t="s">
        <v>78</v>
      </c>
      <c r="X721" s="35" t="s">
        <v>94</v>
      </c>
      <c r="Y721" s="35" t="s">
        <v>89</v>
      </c>
      <c r="Z721" s="35" t="s">
        <v>89</v>
      </c>
    </row>
    <row r="722" spans="1:26" ht="15" customHeight="1">
      <c r="A722" s="35" t="s">
        <v>1300</v>
      </c>
      <c r="B722" s="35" t="s">
        <v>6634</v>
      </c>
      <c r="C722" s="35" t="s">
        <v>6772</v>
      </c>
      <c r="D722" s="35" t="str">
        <f>IFERROR(IF($A722="HDC",IF(VLOOKUP($C722,hdc!$B$2:$F$1600,2,FALSE())="","",VLOOKUP($C722,hdc!$B$2:$F$1600,2,FALSE())),IF($A722="NAUTICS",IF(VLOOKUP($C722,nautics!$B$2:$F$1200,2,FALSE())="","",VLOOKUP($C722,nautics!$B$2:$F$1200,2,FALSE())),IF($A722="ST",IF(VLOOKUP($C722,st!$B$2:$F$400,2,FALSE())="","",VLOOKUP($C722,st!$B$2:$F$400,2,FALSE())),""))),"")</f>
        <v/>
      </c>
      <c r="E722" s="35" t="str">
        <f>IFERROR(IF($A722="HDC",IF(VLOOKUP($C722,hdc!$B$2:$F$1600,3,FALSE())="","",VLOOKUP($C722,hdc!$B$2:$F$1600,3,FALSE())),IF($A722="NAUTICS",IF(VLOOKUP($C722,nautics!$B$2:$F$1200,3,FALSE())="","",VLOOKUP($C722,nautics!$B$2:$F$1200,3,FALSE())),IF($A722="ST",IF(VLOOKUP($C722,st!$B$2:$F$400,3,FALSE())="","",VLOOKUP($C722,st!$B$2:$F$400,3,FALSE())),""))),"")</f>
        <v/>
      </c>
      <c r="F722" s="35" t="str">
        <f>IFERROR(IF($A722="HDC",IF(VLOOKUP($C722,hdc!$B$2:$F$1600,4,FALSE())="","",VLOOKUP($C722,hdc!$B$2:$F$1600,4,FALSE())),IF($A722="NAUTICS",IF(VLOOKUP($C722,nautics!$B$2:$F$1200,4,FALSE())="","",VLOOKUP($C722,nautics!$B$2:$F$1200,4,FALSE())),IF($A722="ST",IF(VLOOKUP($C722,st!$B$2:$F$400,4,FALSE())="","",VLOOKUP($C722,st!$B$2:$F$400,4,FALSE())),""))),"")</f>
        <v/>
      </c>
      <c r="G722" s="35" t="str">
        <f>IFERROR(IF($A722="HDC",IF(VLOOKUP($C722,hdc!$B$2:$F$1600,5,FALSE())="","",VLOOKUP($C722,hdc!$B$2:$F$1600,5,FALSE())),IF($A722="NAUTICS",IF(VLOOKUP($C722,nautics!$B$2:$F$1200,5,FALSE())="","",VLOOKUP($C722,nautics!$B$2:$F$1200,5,FALSE())),IF($A722="ST",IF(VLOOKUP($C722,st!$B$2:$F$400,5,FALSE())="","",VLOOKUP($C722,st!$B$2:$F$400,5,FALSE())),""))),"")</f>
        <v/>
      </c>
      <c r="H722" s="35" t="s">
        <v>6646</v>
      </c>
      <c r="I722" s="35" t="s">
        <v>31</v>
      </c>
      <c r="J722" s="35" t="s">
        <v>1537</v>
      </c>
      <c r="K722" s="35">
        <f t="shared" si="2"/>
        <v>3</v>
      </c>
      <c r="L722" s="35" t="s">
        <v>6774</v>
      </c>
      <c r="M722" s="35" t="s">
        <v>6775</v>
      </c>
      <c r="N722" s="35" t="s">
        <v>896</v>
      </c>
      <c r="O722" s="35" t="s">
        <v>897</v>
      </c>
      <c r="P722" s="35" t="s">
        <v>6769</v>
      </c>
      <c r="Q722" s="35" t="s">
        <v>6770</v>
      </c>
      <c r="R722" s="35" t="s">
        <v>247</v>
      </c>
      <c r="S722" s="35" t="s">
        <v>896</v>
      </c>
      <c r="T722" s="35" t="s">
        <v>897</v>
      </c>
      <c r="U722" s="35" t="s">
        <v>89</v>
      </c>
      <c r="W722" s="35" t="s">
        <v>78</v>
      </c>
      <c r="X722" s="35" t="s">
        <v>94</v>
      </c>
      <c r="Y722" s="35" t="s">
        <v>89</v>
      </c>
      <c r="Z722" s="35" t="s">
        <v>89</v>
      </c>
    </row>
    <row r="723" spans="1:26" ht="15" customHeight="1">
      <c r="A723" s="35" t="s">
        <v>1300</v>
      </c>
      <c r="B723" s="35" t="s">
        <v>6777</v>
      </c>
      <c r="C723" s="35" t="s">
        <v>6778</v>
      </c>
      <c r="D723" s="35">
        <f>IFERROR(IF($A723="HDC",IF(VLOOKUP($C723,hdc!$B$2:$F$1600,2,FALSE())="","",VLOOKUP($C723,hdc!$B$2:$F$1600,2,FALSE())),IF($A723="NAUTICS",IF(VLOOKUP($C723,nautics!$B$2:$F$1200,2,FALSE())="","",VLOOKUP($C723,nautics!$B$2:$F$1200,2,FALSE())),IF($A723="ST",IF(VLOOKUP($C723,st!$B$2:$F$400,2,FALSE())="","",VLOOKUP($C723,st!$B$2:$F$400,2,FALSE())),""))),"")</f>
        <v>1</v>
      </c>
      <c r="E723" s="35">
        <f>IFERROR(IF($A723="HDC",IF(VLOOKUP($C723,hdc!$B$2:$F$1600,3,FALSE())="","",VLOOKUP($C723,hdc!$B$2:$F$1600,3,FALSE())),IF($A723="NAUTICS",IF(VLOOKUP($C723,nautics!$B$2:$F$1200,3,FALSE())="","",VLOOKUP($C723,nautics!$B$2:$F$1200,3,FALSE())),IF($A723="ST",IF(VLOOKUP($C723,st!$B$2:$F$400,3,FALSE())="","",VLOOKUP($C723,st!$B$2:$F$400,3,FALSE())),""))),"")</f>
        <v>1</v>
      </c>
      <c r="F723" s="35" t="str">
        <f>IFERROR(IF($A723="HDC",IF(VLOOKUP($C723,hdc!$B$2:$F$1600,4,FALSE())="","",VLOOKUP($C723,hdc!$B$2:$F$1600,4,FALSE())),IF($A723="NAUTICS",IF(VLOOKUP($C723,nautics!$B$2:$F$1200,4,FALSE())="","",VLOOKUP($C723,nautics!$B$2:$F$1200,4,FALSE())),IF($A723="ST",IF(VLOOKUP($C723,st!$B$2:$F$400,4,FALSE())="","",VLOOKUP($C723,st!$B$2:$F$400,4,FALSE())),""))),"")</f>
        <v/>
      </c>
      <c r="G723" s="35" t="str">
        <f>IFERROR(IF($A723="HDC",IF(VLOOKUP($C723,hdc!$B$2:$F$1600,5,FALSE())="","",VLOOKUP($C723,hdc!$B$2:$F$1600,5,FALSE())),IF($A723="NAUTICS",IF(VLOOKUP($C723,nautics!$B$2:$F$1200,5,FALSE())="","",VLOOKUP($C723,nautics!$B$2:$F$1200,5,FALSE())),IF($A723="ST",IF(VLOOKUP($C723,st!$B$2:$F$400,5,FALSE())="","",VLOOKUP($C723,st!$B$2:$F$400,5,FALSE())),""))),"")</f>
        <v/>
      </c>
      <c r="H723" s="35" t="s">
        <v>996</v>
      </c>
      <c r="I723" s="35" t="s">
        <v>31</v>
      </c>
      <c r="J723" s="35" t="s">
        <v>6779</v>
      </c>
      <c r="K723" s="35">
        <f t="shared" si="2"/>
        <v>47</v>
      </c>
      <c r="L723" s="35" t="s">
        <v>455</v>
      </c>
      <c r="M723" s="35" t="s">
        <v>456</v>
      </c>
      <c r="N723" s="35" t="s">
        <v>46</v>
      </c>
      <c r="O723" s="35" t="s">
        <v>49</v>
      </c>
      <c r="P723" s="35" t="s">
        <v>6781</v>
      </c>
      <c r="Q723" s="35" t="s">
        <v>6783</v>
      </c>
      <c r="R723" s="35" t="s">
        <v>52</v>
      </c>
      <c r="S723" s="35" t="s">
        <v>43</v>
      </c>
      <c r="T723" s="35" t="s">
        <v>45</v>
      </c>
      <c r="U723" s="35" t="s">
        <v>6784</v>
      </c>
      <c r="W723" s="35" t="s">
        <v>57</v>
      </c>
      <c r="X723" s="35" t="s">
        <v>2968</v>
      </c>
      <c r="Y723" s="35" t="s">
        <v>460</v>
      </c>
      <c r="Z723" s="35" t="s">
        <v>6785</v>
      </c>
    </row>
    <row r="724" spans="1:26" ht="15" customHeight="1">
      <c r="A724" s="35" t="s">
        <v>1300</v>
      </c>
      <c r="B724" s="35" t="s">
        <v>6777</v>
      </c>
      <c r="C724" s="35" t="s">
        <v>6787</v>
      </c>
      <c r="D724" s="35">
        <f>IFERROR(IF($A724="HDC",IF(VLOOKUP($C724,hdc!$B$2:$F$1600,2,FALSE())="","",VLOOKUP($C724,hdc!$B$2:$F$1600,2,FALSE())),IF($A724="NAUTICS",IF(VLOOKUP($C724,nautics!$B$2:$F$1200,2,FALSE())="","",VLOOKUP($C724,nautics!$B$2:$F$1200,2,FALSE())),IF($A724="ST",IF(VLOOKUP($C724,st!$B$2:$F$400,2,FALSE())="","",VLOOKUP($C724,st!$B$2:$F$400,2,FALSE())),""))),"")</f>
        <v>1</v>
      </c>
      <c r="E724" s="35" t="str">
        <f>IFERROR(IF($A724="HDC",IF(VLOOKUP($C724,hdc!$B$2:$F$1600,3,FALSE())="","",VLOOKUP($C724,hdc!$B$2:$F$1600,3,FALSE())),IF($A724="NAUTICS",IF(VLOOKUP($C724,nautics!$B$2:$F$1200,3,FALSE())="","",VLOOKUP($C724,nautics!$B$2:$F$1200,3,FALSE())),IF($A724="ST",IF(VLOOKUP($C724,st!$B$2:$F$400,3,FALSE())="","",VLOOKUP($C724,st!$B$2:$F$400,3,FALSE())),""))),"")</f>
        <v/>
      </c>
      <c r="F724" s="35" t="str">
        <f>IFERROR(IF($A724="HDC",IF(VLOOKUP($C724,hdc!$B$2:$F$1600,4,FALSE())="","",VLOOKUP($C724,hdc!$B$2:$F$1600,4,FALSE())),IF($A724="NAUTICS",IF(VLOOKUP($C724,nautics!$B$2:$F$1200,4,FALSE())="","",VLOOKUP($C724,nautics!$B$2:$F$1200,4,FALSE())),IF($A724="ST",IF(VLOOKUP($C724,st!$B$2:$F$400,4,FALSE())="","",VLOOKUP($C724,st!$B$2:$F$400,4,FALSE())),""))),"")</f>
        <v/>
      </c>
      <c r="G724" s="35" t="str">
        <f>IFERROR(IF($A724="HDC",IF(VLOOKUP($C724,hdc!$B$2:$F$1600,5,FALSE())="","",VLOOKUP($C724,hdc!$B$2:$F$1600,5,FALSE())),IF($A724="NAUTICS",IF(VLOOKUP($C724,nautics!$B$2:$F$1200,5,FALSE())="","",VLOOKUP($C724,nautics!$B$2:$F$1200,5,FALSE())),IF($A724="ST",IF(VLOOKUP($C724,st!$B$2:$F$400,5,FALSE())="","",VLOOKUP($C724,st!$B$2:$F$400,5,FALSE())),""))),"")</f>
        <v/>
      </c>
      <c r="H724" s="35" t="s">
        <v>3306</v>
      </c>
      <c r="I724" s="35" t="s">
        <v>31</v>
      </c>
      <c r="J724" s="35" t="s">
        <v>6788</v>
      </c>
      <c r="K724" s="35">
        <f t="shared" si="2"/>
        <v>48</v>
      </c>
      <c r="L724" s="35" t="s">
        <v>637</v>
      </c>
      <c r="M724" s="35" t="s">
        <v>639</v>
      </c>
      <c r="N724" s="35" t="s">
        <v>46</v>
      </c>
      <c r="O724" s="35" t="s">
        <v>49</v>
      </c>
      <c r="P724" s="35" t="s">
        <v>6781</v>
      </c>
      <c r="Q724" s="35" t="s">
        <v>6783</v>
      </c>
      <c r="R724" s="35" t="s">
        <v>52</v>
      </c>
      <c r="S724" s="35" t="s">
        <v>43</v>
      </c>
      <c r="T724" s="35" t="s">
        <v>45</v>
      </c>
      <c r="U724" s="35" t="s">
        <v>6790</v>
      </c>
      <c r="W724" s="35" t="s">
        <v>57</v>
      </c>
      <c r="X724" s="35" t="s">
        <v>2968</v>
      </c>
      <c r="Y724" s="35" t="s">
        <v>646</v>
      </c>
      <c r="Z724" s="35" t="s">
        <v>6785</v>
      </c>
    </row>
    <row r="725" spans="1:26" ht="15" customHeight="1">
      <c r="A725" s="35" t="s">
        <v>1300</v>
      </c>
      <c r="B725" s="35" t="s">
        <v>6777</v>
      </c>
      <c r="C725" s="35" t="s">
        <v>6791</v>
      </c>
      <c r="D725" s="35">
        <f>IFERROR(IF($A725="HDC",IF(VLOOKUP($C725,hdc!$B$2:$F$1600,2,FALSE())="","",VLOOKUP($C725,hdc!$B$2:$F$1600,2,FALSE())),IF($A725="NAUTICS",IF(VLOOKUP($C725,nautics!$B$2:$F$1200,2,FALSE())="","",VLOOKUP($C725,nautics!$B$2:$F$1200,2,FALSE())),IF($A725="ST",IF(VLOOKUP($C725,st!$B$2:$F$400,2,FALSE())="","",VLOOKUP($C725,st!$B$2:$F$400,2,FALSE())),""))),"")</f>
        <v>1</v>
      </c>
      <c r="E725" s="35">
        <f>IFERROR(IF($A725="HDC",IF(VLOOKUP($C725,hdc!$B$2:$F$1600,3,FALSE())="","",VLOOKUP($C725,hdc!$B$2:$F$1600,3,FALSE())),IF($A725="NAUTICS",IF(VLOOKUP($C725,nautics!$B$2:$F$1200,3,FALSE())="","",VLOOKUP($C725,nautics!$B$2:$F$1200,3,FALSE())),IF($A725="ST",IF(VLOOKUP($C725,st!$B$2:$F$400,3,FALSE())="","",VLOOKUP($C725,st!$B$2:$F$400,3,FALSE())),""))),"")</f>
        <v>1</v>
      </c>
      <c r="F725" s="35" t="str">
        <f>IFERROR(IF($A725="HDC",IF(VLOOKUP($C725,hdc!$B$2:$F$1600,4,FALSE())="","",VLOOKUP($C725,hdc!$B$2:$F$1600,4,FALSE())),IF($A725="NAUTICS",IF(VLOOKUP($C725,nautics!$B$2:$F$1200,4,FALSE())="","",VLOOKUP($C725,nautics!$B$2:$F$1200,4,FALSE())),IF($A725="ST",IF(VLOOKUP($C725,st!$B$2:$F$400,4,FALSE())="","",VLOOKUP($C725,st!$B$2:$F$400,4,FALSE())),""))),"")</f>
        <v/>
      </c>
      <c r="G725" s="35" t="str">
        <f>IFERROR(IF($A725="HDC",IF(VLOOKUP($C725,hdc!$B$2:$F$1600,5,FALSE())="","",VLOOKUP($C725,hdc!$B$2:$F$1600,5,FALSE())),IF($A725="NAUTICS",IF(VLOOKUP($C725,nautics!$B$2:$F$1200,5,FALSE())="","",VLOOKUP($C725,nautics!$B$2:$F$1200,5,FALSE())),IF($A725="ST",IF(VLOOKUP($C725,st!$B$2:$F$400,5,FALSE())="","",VLOOKUP($C725,st!$B$2:$F$400,5,FALSE())),""))),"")</f>
        <v/>
      </c>
      <c r="H725" s="35" t="s">
        <v>259</v>
      </c>
      <c r="I725" s="35" t="s">
        <v>31</v>
      </c>
      <c r="J725" s="35" t="s">
        <v>6793</v>
      </c>
      <c r="K725" s="35">
        <f t="shared" si="2"/>
        <v>34</v>
      </c>
      <c r="L725" s="35" t="s">
        <v>6781</v>
      </c>
      <c r="M725" s="35" t="s">
        <v>6783</v>
      </c>
      <c r="N725" s="35" t="s">
        <v>43</v>
      </c>
      <c r="O725" s="35" t="s">
        <v>45</v>
      </c>
      <c r="P725" s="35" t="s">
        <v>6796</v>
      </c>
      <c r="Q725" s="35" t="s">
        <v>6797</v>
      </c>
      <c r="R725" s="35" t="s">
        <v>978</v>
      </c>
      <c r="S725" s="35" t="s">
        <v>931</v>
      </c>
      <c r="T725" s="35" t="s">
        <v>932</v>
      </c>
      <c r="U725" s="35" t="s">
        <v>6798</v>
      </c>
      <c r="W725" s="35" t="s">
        <v>57</v>
      </c>
      <c r="X725" s="35" t="s">
        <v>2914</v>
      </c>
      <c r="Y725" s="35" t="s">
        <v>6785</v>
      </c>
      <c r="Z725" s="35" t="s">
        <v>1515</v>
      </c>
    </row>
    <row r="726" spans="1:26" ht="15" customHeight="1">
      <c r="A726" s="35" t="s">
        <v>1300</v>
      </c>
      <c r="B726" s="35" t="s">
        <v>6777</v>
      </c>
      <c r="C726" s="35" t="s">
        <v>6800</v>
      </c>
      <c r="D726" s="35">
        <f>IFERROR(IF($A726="HDC",IF(VLOOKUP($C726,hdc!$B$2:$F$1600,2,FALSE())="","",VLOOKUP($C726,hdc!$B$2:$F$1600,2,FALSE())),IF($A726="NAUTICS",IF(VLOOKUP($C726,nautics!$B$2:$F$1200,2,FALSE())="","",VLOOKUP($C726,nautics!$B$2:$F$1200,2,FALSE())),IF($A726="ST",IF(VLOOKUP($C726,st!$B$2:$F$400,2,FALSE())="","",VLOOKUP($C726,st!$B$2:$F$400,2,FALSE())),""))),"")</f>
        <v>1</v>
      </c>
      <c r="E726" s="35">
        <f>IFERROR(IF($A726="HDC",IF(VLOOKUP($C726,hdc!$B$2:$F$1600,3,FALSE())="","",VLOOKUP($C726,hdc!$B$2:$F$1600,3,FALSE())),IF($A726="NAUTICS",IF(VLOOKUP($C726,nautics!$B$2:$F$1200,3,FALSE())="","",VLOOKUP($C726,nautics!$B$2:$F$1200,3,FALSE())),IF($A726="ST",IF(VLOOKUP($C726,st!$B$2:$F$400,3,FALSE())="","",VLOOKUP($C726,st!$B$2:$F$400,3,FALSE())),""))),"")</f>
        <v>1</v>
      </c>
      <c r="F726" s="35" t="str">
        <f>IFERROR(IF($A726="HDC",IF(VLOOKUP($C726,hdc!$B$2:$F$1600,4,FALSE())="","",VLOOKUP($C726,hdc!$B$2:$F$1600,4,FALSE())),IF($A726="NAUTICS",IF(VLOOKUP($C726,nautics!$B$2:$F$1200,4,FALSE())="","",VLOOKUP($C726,nautics!$B$2:$F$1200,4,FALSE())),IF($A726="ST",IF(VLOOKUP($C726,st!$B$2:$F$400,4,FALSE())="","",VLOOKUP($C726,st!$B$2:$F$400,4,FALSE())),""))),"")</f>
        <v/>
      </c>
      <c r="G726" s="35" t="str">
        <f>IFERROR(IF($A726="HDC",IF(VLOOKUP($C726,hdc!$B$2:$F$1600,5,FALSE())="","",VLOOKUP($C726,hdc!$B$2:$F$1600,5,FALSE())),IF($A726="NAUTICS",IF(VLOOKUP($C726,nautics!$B$2:$F$1200,5,FALSE())="","",VLOOKUP($C726,nautics!$B$2:$F$1200,5,FALSE())),IF($A726="ST",IF(VLOOKUP($C726,st!$B$2:$F$400,5,FALSE())="","",VLOOKUP($C726,st!$B$2:$F$400,5,FALSE())),""))),"")</f>
        <v/>
      </c>
      <c r="H726" s="35" t="s">
        <v>259</v>
      </c>
      <c r="I726" s="35" t="s">
        <v>31</v>
      </c>
      <c r="J726" s="35" t="s">
        <v>6801</v>
      </c>
      <c r="K726" s="35">
        <f t="shared" si="2"/>
        <v>47</v>
      </c>
      <c r="L726" s="35" t="s">
        <v>170</v>
      </c>
      <c r="M726" s="35" t="s">
        <v>171</v>
      </c>
      <c r="N726" s="35" t="s">
        <v>46</v>
      </c>
      <c r="O726" s="35" t="s">
        <v>49</v>
      </c>
      <c r="P726" s="35" t="s">
        <v>6781</v>
      </c>
      <c r="Q726" s="35" t="s">
        <v>6783</v>
      </c>
      <c r="R726" s="35" t="s">
        <v>52</v>
      </c>
      <c r="S726" s="35" t="s">
        <v>43</v>
      </c>
      <c r="T726" s="35" t="s">
        <v>45</v>
      </c>
      <c r="U726" s="35" t="s">
        <v>6803</v>
      </c>
      <c r="W726" s="35" t="s">
        <v>57</v>
      </c>
      <c r="X726" s="35" t="s">
        <v>2914</v>
      </c>
      <c r="Y726" s="35" t="s">
        <v>177</v>
      </c>
      <c r="Z726" s="35" t="s">
        <v>6785</v>
      </c>
    </row>
    <row r="727" spans="1:26" ht="15" customHeight="1">
      <c r="A727" s="35" t="s">
        <v>1300</v>
      </c>
      <c r="B727" s="35" t="s">
        <v>6777</v>
      </c>
      <c r="C727" s="35" t="s">
        <v>6804</v>
      </c>
      <c r="D727" s="35">
        <f>IFERROR(IF($A727="HDC",IF(VLOOKUP($C727,hdc!$B$2:$F$1600,2,FALSE())="","",VLOOKUP($C727,hdc!$B$2:$F$1600,2,FALSE())),IF($A727="NAUTICS",IF(VLOOKUP($C727,nautics!$B$2:$F$1200,2,FALSE())="","",VLOOKUP($C727,nautics!$B$2:$F$1200,2,FALSE())),IF($A727="ST",IF(VLOOKUP($C727,st!$B$2:$F$400,2,FALSE())="","",VLOOKUP($C727,st!$B$2:$F$400,2,FALSE())),""))),"")</f>
        <v>1</v>
      </c>
      <c r="E727" s="35">
        <f>IFERROR(IF($A727="HDC",IF(VLOOKUP($C727,hdc!$B$2:$F$1600,3,FALSE())="","",VLOOKUP($C727,hdc!$B$2:$F$1600,3,FALSE())),IF($A727="NAUTICS",IF(VLOOKUP($C727,nautics!$B$2:$F$1200,3,FALSE())="","",VLOOKUP($C727,nautics!$B$2:$F$1200,3,FALSE())),IF($A727="ST",IF(VLOOKUP($C727,st!$B$2:$F$400,3,FALSE())="","",VLOOKUP($C727,st!$B$2:$F$400,3,FALSE())),""))),"")</f>
        <v>1</v>
      </c>
      <c r="F727" s="35" t="str">
        <f>IFERROR(IF($A727="HDC",IF(VLOOKUP($C727,hdc!$B$2:$F$1600,4,FALSE())="","",VLOOKUP($C727,hdc!$B$2:$F$1600,4,FALSE())),IF($A727="NAUTICS",IF(VLOOKUP($C727,nautics!$B$2:$F$1200,4,FALSE())="","",VLOOKUP($C727,nautics!$B$2:$F$1200,4,FALSE())),IF($A727="ST",IF(VLOOKUP($C727,st!$B$2:$F$400,4,FALSE())="","",VLOOKUP($C727,st!$B$2:$F$400,4,FALSE())),""))),"")</f>
        <v/>
      </c>
      <c r="G727" s="35" t="str">
        <f>IFERROR(IF($A727="HDC",IF(VLOOKUP($C727,hdc!$B$2:$F$1600,5,FALSE())="","",VLOOKUP($C727,hdc!$B$2:$F$1600,5,FALSE())),IF($A727="NAUTICS",IF(VLOOKUP($C727,nautics!$B$2:$F$1200,5,FALSE())="","",VLOOKUP($C727,nautics!$B$2:$F$1200,5,FALSE())),IF($A727="ST",IF(VLOOKUP($C727,st!$B$2:$F$400,5,FALSE())="","",VLOOKUP($C727,st!$B$2:$F$400,5,FALSE())),""))),"")</f>
        <v/>
      </c>
      <c r="H727" s="35" t="s">
        <v>1114</v>
      </c>
      <c r="I727" s="35" t="s">
        <v>31</v>
      </c>
      <c r="J727" s="35" t="s">
        <v>651</v>
      </c>
      <c r="K727" s="35">
        <f t="shared" si="2"/>
        <v>18</v>
      </c>
      <c r="L727" s="35" t="s">
        <v>637</v>
      </c>
      <c r="M727" s="35" t="s">
        <v>639</v>
      </c>
      <c r="N727" s="35" t="s">
        <v>46</v>
      </c>
      <c r="O727" s="35" t="s">
        <v>49</v>
      </c>
      <c r="P727" s="35" t="s">
        <v>170</v>
      </c>
      <c r="Q727" s="35" t="s">
        <v>171</v>
      </c>
      <c r="R727" s="35" t="s">
        <v>4088</v>
      </c>
      <c r="S727" s="35" t="s">
        <v>46</v>
      </c>
      <c r="T727" s="35" t="s">
        <v>49</v>
      </c>
      <c r="U727" s="35" t="s">
        <v>652</v>
      </c>
      <c r="W727" s="35" t="s">
        <v>78</v>
      </c>
      <c r="X727" s="35" t="s">
        <v>59</v>
      </c>
      <c r="Y727" s="35" t="s">
        <v>646</v>
      </c>
      <c r="Z727" s="35" t="s">
        <v>177</v>
      </c>
    </row>
    <row r="728" spans="1:26" ht="15" customHeight="1">
      <c r="A728" s="35" t="s">
        <v>1300</v>
      </c>
      <c r="B728" s="35" t="s">
        <v>6777</v>
      </c>
      <c r="C728" s="35" t="s">
        <v>6807</v>
      </c>
      <c r="D728" s="35">
        <f>IFERROR(IF($A728="HDC",IF(VLOOKUP($C728,hdc!$B$2:$F$1600,2,FALSE())="","",VLOOKUP($C728,hdc!$B$2:$F$1600,2,FALSE())),IF($A728="NAUTICS",IF(VLOOKUP($C728,nautics!$B$2:$F$1200,2,FALSE())="","",VLOOKUP($C728,nautics!$B$2:$F$1200,2,FALSE())),IF($A728="ST",IF(VLOOKUP($C728,st!$B$2:$F$400,2,FALSE())="","",VLOOKUP($C728,st!$B$2:$F$400,2,FALSE())),""))),"")</f>
        <v>1</v>
      </c>
      <c r="E728" s="35">
        <f>IFERROR(IF($A728="HDC",IF(VLOOKUP($C728,hdc!$B$2:$F$1600,3,FALSE())="","",VLOOKUP($C728,hdc!$B$2:$F$1600,3,FALSE())),IF($A728="NAUTICS",IF(VLOOKUP($C728,nautics!$B$2:$F$1200,3,FALSE())="","",VLOOKUP($C728,nautics!$B$2:$F$1200,3,FALSE())),IF($A728="ST",IF(VLOOKUP($C728,st!$B$2:$F$400,3,FALSE())="","",VLOOKUP($C728,st!$B$2:$F$400,3,FALSE())),""))),"")</f>
        <v>1</v>
      </c>
      <c r="F728" s="35" t="str">
        <f>IFERROR(IF($A728="HDC",IF(VLOOKUP($C728,hdc!$B$2:$F$1600,4,FALSE())="","",VLOOKUP($C728,hdc!$B$2:$F$1600,4,FALSE())),IF($A728="NAUTICS",IF(VLOOKUP($C728,nautics!$B$2:$F$1200,4,FALSE())="","",VLOOKUP($C728,nautics!$B$2:$F$1200,4,FALSE())),IF($A728="ST",IF(VLOOKUP($C728,st!$B$2:$F$400,4,FALSE())="","",VLOOKUP($C728,st!$B$2:$F$400,4,FALSE())),""))),"")</f>
        <v/>
      </c>
      <c r="G728" s="35" t="str">
        <f>IFERROR(IF($A728="HDC",IF(VLOOKUP($C728,hdc!$B$2:$F$1600,5,FALSE())="","",VLOOKUP($C728,hdc!$B$2:$F$1600,5,FALSE())),IF($A728="NAUTICS",IF(VLOOKUP($C728,nautics!$B$2:$F$1200,5,FALSE())="","",VLOOKUP($C728,nautics!$B$2:$F$1200,5,FALSE())),IF($A728="ST",IF(VLOOKUP($C728,st!$B$2:$F$400,5,FALSE())="","",VLOOKUP($C728,st!$B$2:$F$400,5,FALSE())),""))),"")</f>
        <v/>
      </c>
      <c r="H728" s="35" t="s">
        <v>1114</v>
      </c>
      <c r="I728" s="35" t="s">
        <v>31</v>
      </c>
      <c r="J728" s="35" t="s">
        <v>6809</v>
      </c>
      <c r="K728" s="35">
        <f t="shared" si="2"/>
        <v>58</v>
      </c>
      <c r="L728" s="35" t="s">
        <v>815</v>
      </c>
      <c r="M728" s="35" t="s">
        <v>816</v>
      </c>
      <c r="N728" s="35" t="s">
        <v>736</v>
      </c>
      <c r="O728" s="35" t="s">
        <v>738</v>
      </c>
      <c r="P728" s="35" t="s">
        <v>6781</v>
      </c>
      <c r="Q728" s="35" t="s">
        <v>6783</v>
      </c>
      <c r="R728" s="35" t="s">
        <v>52</v>
      </c>
      <c r="S728" s="35" t="s">
        <v>43</v>
      </c>
      <c r="T728" s="35" t="s">
        <v>45</v>
      </c>
      <c r="U728" s="35" t="s">
        <v>6814</v>
      </c>
      <c r="W728" s="35" t="s">
        <v>57</v>
      </c>
      <c r="X728" s="35" t="s">
        <v>2968</v>
      </c>
      <c r="Y728" s="35" t="s">
        <v>819</v>
      </c>
      <c r="Z728" s="35" t="s">
        <v>6785</v>
      </c>
    </row>
    <row r="729" spans="1:26" ht="15" customHeight="1">
      <c r="A729" s="35" t="s">
        <v>1300</v>
      </c>
      <c r="B729" s="35" t="s">
        <v>6777</v>
      </c>
      <c r="C729" s="35" t="s">
        <v>6815</v>
      </c>
      <c r="D729" s="35">
        <f>IFERROR(IF($A729="HDC",IF(VLOOKUP($C729,hdc!$B$2:$F$1600,2,FALSE())="","",VLOOKUP($C729,hdc!$B$2:$F$1600,2,FALSE())),IF($A729="NAUTICS",IF(VLOOKUP($C729,nautics!$B$2:$F$1200,2,FALSE())="","",VLOOKUP($C729,nautics!$B$2:$F$1200,2,FALSE())),IF($A729="ST",IF(VLOOKUP($C729,st!$B$2:$F$400,2,FALSE())="","",VLOOKUP($C729,st!$B$2:$F$400,2,FALSE())),""))),"")</f>
        <v>1</v>
      </c>
      <c r="E729" s="35" t="str">
        <f>IFERROR(IF($A729="HDC",IF(VLOOKUP($C729,hdc!$B$2:$F$1600,3,FALSE())="","",VLOOKUP($C729,hdc!$B$2:$F$1600,3,FALSE())),IF($A729="NAUTICS",IF(VLOOKUP($C729,nautics!$B$2:$F$1200,3,FALSE())="","",VLOOKUP($C729,nautics!$B$2:$F$1200,3,FALSE())),IF($A729="ST",IF(VLOOKUP($C729,st!$B$2:$F$400,3,FALSE())="","",VLOOKUP($C729,st!$B$2:$F$400,3,FALSE())),""))),"")</f>
        <v/>
      </c>
      <c r="F729" s="35" t="str">
        <f>IFERROR(IF($A729="HDC",IF(VLOOKUP($C729,hdc!$B$2:$F$1600,4,FALSE())="","",VLOOKUP($C729,hdc!$B$2:$F$1600,4,FALSE())),IF($A729="NAUTICS",IF(VLOOKUP($C729,nautics!$B$2:$F$1200,4,FALSE())="","",VLOOKUP($C729,nautics!$B$2:$F$1200,4,FALSE())),IF($A729="ST",IF(VLOOKUP($C729,st!$B$2:$F$400,4,FALSE())="","",VLOOKUP($C729,st!$B$2:$F$400,4,FALSE())),""))),"")</f>
        <v/>
      </c>
      <c r="G729" s="35" t="str">
        <f>IFERROR(IF($A729="HDC",IF(VLOOKUP($C729,hdc!$B$2:$F$1600,5,FALSE())="","",VLOOKUP($C729,hdc!$B$2:$F$1600,5,FALSE())),IF($A729="NAUTICS",IF(VLOOKUP($C729,nautics!$B$2:$F$1200,5,FALSE())="","",VLOOKUP($C729,nautics!$B$2:$F$1200,5,FALSE())),IF($A729="ST",IF(VLOOKUP($C729,st!$B$2:$F$400,5,FALSE())="","",VLOOKUP($C729,st!$B$2:$F$400,5,FALSE())),""))),"")</f>
        <v/>
      </c>
      <c r="H729" s="35" t="s">
        <v>259</v>
      </c>
      <c r="I729" s="35" t="s">
        <v>31</v>
      </c>
      <c r="J729" s="35" t="s">
        <v>6817</v>
      </c>
      <c r="K729" s="35">
        <f t="shared" si="2"/>
        <v>29</v>
      </c>
      <c r="L729" s="35" t="s">
        <v>6818</v>
      </c>
      <c r="M729" s="35" t="s">
        <v>6819</v>
      </c>
      <c r="N729" s="35" t="s">
        <v>872</v>
      </c>
      <c r="O729" s="35" t="s">
        <v>873</v>
      </c>
      <c r="P729" s="35" t="s">
        <v>6820</v>
      </c>
      <c r="Q729" s="35" t="s">
        <v>6821</v>
      </c>
      <c r="R729" s="35" t="s">
        <v>1912</v>
      </c>
      <c r="S729" s="35" t="s">
        <v>975</v>
      </c>
      <c r="T729" s="35" t="s">
        <v>977</v>
      </c>
      <c r="U729" s="35" t="s">
        <v>6822</v>
      </c>
      <c r="W729" s="35" t="s">
        <v>57</v>
      </c>
      <c r="X729" s="35" t="s">
        <v>59</v>
      </c>
      <c r="Y729" s="35" t="s">
        <v>6823</v>
      </c>
      <c r="Z729" s="35" t="s">
        <v>5750</v>
      </c>
    </row>
    <row r="730" spans="1:26" ht="15" customHeight="1">
      <c r="A730" s="35" t="s">
        <v>1300</v>
      </c>
      <c r="B730" s="35" t="s">
        <v>6777</v>
      </c>
      <c r="C730" s="35" t="s">
        <v>6825</v>
      </c>
      <c r="D730" s="35">
        <f>IFERROR(IF($A730="HDC",IF(VLOOKUP($C730,hdc!$B$2:$F$1600,2,FALSE())="","",VLOOKUP($C730,hdc!$B$2:$F$1600,2,FALSE())),IF($A730="NAUTICS",IF(VLOOKUP($C730,nautics!$B$2:$F$1200,2,FALSE())="","",VLOOKUP($C730,nautics!$B$2:$F$1200,2,FALSE())),IF($A730="ST",IF(VLOOKUP($C730,st!$B$2:$F$400,2,FALSE())="","",VLOOKUP($C730,st!$B$2:$F$400,2,FALSE())),""))),"")</f>
        <v>1</v>
      </c>
      <c r="E730" s="35" t="str">
        <f>IFERROR(IF($A730="HDC",IF(VLOOKUP($C730,hdc!$B$2:$F$1600,3,FALSE())="","",VLOOKUP($C730,hdc!$B$2:$F$1600,3,FALSE())),IF($A730="NAUTICS",IF(VLOOKUP($C730,nautics!$B$2:$F$1200,3,FALSE())="","",VLOOKUP($C730,nautics!$B$2:$F$1200,3,FALSE())),IF($A730="ST",IF(VLOOKUP($C730,st!$B$2:$F$400,3,FALSE())="","",VLOOKUP($C730,st!$B$2:$F$400,3,FALSE())),""))),"")</f>
        <v/>
      </c>
      <c r="F730" s="35" t="str">
        <f>IFERROR(IF($A730="HDC",IF(VLOOKUP($C730,hdc!$B$2:$F$1600,4,FALSE())="","",VLOOKUP($C730,hdc!$B$2:$F$1600,4,FALSE())),IF($A730="NAUTICS",IF(VLOOKUP($C730,nautics!$B$2:$F$1200,4,FALSE())="","",VLOOKUP($C730,nautics!$B$2:$F$1200,4,FALSE())),IF($A730="ST",IF(VLOOKUP($C730,st!$B$2:$F$400,4,FALSE())="","",VLOOKUP($C730,st!$B$2:$F$400,4,FALSE())),""))),"")</f>
        <v/>
      </c>
      <c r="G730" s="35" t="str">
        <f>IFERROR(IF($A730="HDC",IF(VLOOKUP($C730,hdc!$B$2:$F$1600,5,FALSE())="","",VLOOKUP($C730,hdc!$B$2:$F$1600,5,FALSE())),IF($A730="NAUTICS",IF(VLOOKUP($C730,nautics!$B$2:$F$1200,5,FALSE())="","",VLOOKUP($C730,nautics!$B$2:$F$1200,5,FALSE())),IF($A730="ST",IF(VLOOKUP($C730,st!$B$2:$F$400,5,FALSE())="","",VLOOKUP($C730,st!$B$2:$F$400,5,FALSE())),""))),"")</f>
        <v/>
      </c>
      <c r="H730" s="35" t="s">
        <v>259</v>
      </c>
      <c r="I730" s="35" t="s">
        <v>31</v>
      </c>
      <c r="J730" s="35" t="s">
        <v>6826</v>
      </c>
      <c r="K730" s="35">
        <f t="shared" si="2"/>
        <v>25</v>
      </c>
      <c r="L730" s="35" t="s">
        <v>6781</v>
      </c>
      <c r="M730" s="35" t="s">
        <v>6783</v>
      </c>
      <c r="N730" s="35" t="s">
        <v>43</v>
      </c>
      <c r="O730" s="35" t="s">
        <v>45</v>
      </c>
      <c r="P730" s="35" t="s">
        <v>6820</v>
      </c>
      <c r="Q730" s="35" t="s">
        <v>6821</v>
      </c>
      <c r="R730" s="35" t="s">
        <v>1912</v>
      </c>
      <c r="S730" s="35" t="s">
        <v>975</v>
      </c>
      <c r="T730" s="35" t="s">
        <v>977</v>
      </c>
      <c r="U730" s="35" t="s">
        <v>6828</v>
      </c>
      <c r="W730" s="35" t="s">
        <v>57</v>
      </c>
      <c r="X730" s="35" t="s">
        <v>2914</v>
      </c>
      <c r="Y730" s="35" t="s">
        <v>6785</v>
      </c>
      <c r="Z730" s="35" t="s">
        <v>6830</v>
      </c>
    </row>
    <row r="731" spans="1:26" ht="15" customHeight="1">
      <c r="A731" s="35" t="s">
        <v>1300</v>
      </c>
      <c r="B731" s="35" t="s">
        <v>6777</v>
      </c>
      <c r="C731" s="35" t="s">
        <v>6831</v>
      </c>
      <c r="D731" s="35">
        <f>IFERROR(IF($A731="HDC",IF(VLOOKUP($C731,hdc!$B$2:$F$1600,2,FALSE())="","",VLOOKUP($C731,hdc!$B$2:$F$1600,2,FALSE())),IF($A731="NAUTICS",IF(VLOOKUP($C731,nautics!$B$2:$F$1200,2,FALSE())="","",VLOOKUP($C731,nautics!$B$2:$F$1200,2,FALSE())),IF($A731="ST",IF(VLOOKUP($C731,st!$B$2:$F$400,2,FALSE())="","",VLOOKUP($C731,st!$B$2:$F$400,2,FALSE())),""))),"")</f>
        <v>1</v>
      </c>
      <c r="E731" s="35">
        <f>IFERROR(IF($A731="HDC",IF(VLOOKUP($C731,hdc!$B$2:$F$1600,3,FALSE())="","",VLOOKUP($C731,hdc!$B$2:$F$1600,3,FALSE())),IF($A731="NAUTICS",IF(VLOOKUP($C731,nautics!$B$2:$F$1200,3,FALSE())="","",VLOOKUP($C731,nautics!$B$2:$F$1200,3,FALSE())),IF($A731="ST",IF(VLOOKUP($C731,st!$B$2:$F$400,3,FALSE())="","",VLOOKUP($C731,st!$B$2:$F$400,3,FALSE())),""))),"")</f>
        <v>1</v>
      </c>
      <c r="F731" s="35" t="str">
        <f>IFERROR(IF($A731="HDC",IF(VLOOKUP($C731,hdc!$B$2:$F$1600,4,FALSE())="","",VLOOKUP($C731,hdc!$B$2:$F$1600,4,FALSE())),IF($A731="NAUTICS",IF(VLOOKUP($C731,nautics!$B$2:$F$1200,4,FALSE())="","",VLOOKUP($C731,nautics!$B$2:$F$1200,4,FALSE())),IF($A731="ST",IF(VLOOKUP($C731,st!$B$2:$F$400,4,FALSE())="","",VLOOKUP($C731,st!$B$2:$F$400,4,FALSE())),""))),"")</f>
        <v/>
      </c>
      <c r="G731" s="35" t="str">
        <f>IFERROR(IF($A731="HDC",IF(VLOOKUP($C731,hdc!$B$2:$F$1600,5,FALSE())="","",VLOOKUP($C731,hdc!$B$2:$F$1600,5,FALSE())),IF($A731="NAUTICS",IF(VLOOKUP($C731,nautics!$B$2:$F$1200,5,FALSE())="","",VLOOKUP($C731,nautics!$B$2:$F$1200,5,FALSE())),IF($A731="ST",IF(VLOOKUP($C731,st!$B$2:$F$400,5,FALSE())="","",VLOOKUP($C731,st!$B$2:$F$400,5,FALSE())),""))),"")</f>
        <v/>
      </c>
      <c r="H731" s="35" t="s">
        <v>259</v>
      </c>
      <c r="I731" s="35" t="s">
        <v>31</v>
      </c>
      <c r="J731" s="35" t="s">
        <v>6834</v>
      </c>
      <c r="K731" s="35">
        <f t="shared" si="2"/>
        <v>74</v>
      </c>
      <c r="L731" s="35" t="s">
        <v>40</v>
      </c>
      <c r="M731" s="35" t="s">
        <v>42</v>
      </c>
      <c r="N731" s="35" t="s">
        <v>43</v>
      </c>
      <c r="O731" s="35" t="s">
        <v>45</v>
      </c>
      <c r="P731" s="35" t="s">
        <v>170</v>
      </c>
      <c r="Q731" s="35" t="s">
        <v>171</v>
      </c>
      <c r="R731" s="35" t="s">
        <v>4088</v>
      </c>
      <c r="S731" s="35" t="s">
        <v>46</v>
      </c>
      <c r="T731" s="35" t="s">
        <v>49</v>
      </c>
      <c r="U731" s="35" t="s">
        <v>6837</v>
      </c>
      <c r="W731" s="35" t="s">
        <v>57</v>
      </c>
      <c r="X731" s="35" t="s">
        <v>59</v>
      </c>
      <c r="Y731" s="35" t="s">
        <v>60</v>
      </c>
      <c r="Z731" s="35" t="s">
        <v>177</v>
      </c>
    </row>
    <row r="732" spans="1:26" ht="15" customHeight="1">
      <c r="A732" s="35" t="s">
        <v>1300</v>
      </c>
      <c r="B732" s="35" t="s">
        <v>6777</v>
      </c>
      <c r="C732" s="35" t="s">
        <v>6839</v>
      </c>
      <c r="D732" s="35">
        <f>IFERROR(IF($A732="HDC",IF(VLOOKUP($C732,hdc!$B$2:$F$1600,2,FALSE())="","",VLOOKUP($C732,hdc!$B$2:$F$1600,2,FALSE())),IF($A732="NAUTICS",IF(VLOOKUP($C732,nautics!$B$2:$F$1200,2,FALSE())="","",VLOOKUP($C732,nautics!$B$2:$F$1200,2,FALSE())),IF($A732="ST",IF(VLOOKUP($C732,st!$B$2:$F$400,2,FALSE())="","",VLOOKUP($C732,st!$B$2:$F$400,2,FALSE())),""))),"")</f>
        <v>1</v>
      </c>
      <c r="E732" s="35">
        <f>IFERROR(IF($A732="HDC",IF(VLOOKUP($C732,hdc!$B$2:$F$1600,3,FALSE())="","",VLOOKUP($C732,hdc!$B$2:$F$1600,3,FALSE())),IF($A732="NAUTICS",IF(VLOOKUP($C732,nautics!$B$2:$F$1200,3,FALSE())="","",VLOOKUP($C732,nautics!$B$2:$F$1200,3,FALSE())),IF($A732="ST",IF(VLOOKUP($C732,st!$B$2:$F$400,3,FALSE())="","",VLOOKUP($C732,st!$B$2:$F$400,3,FALSE())),""))),"")</f>
        <v>1</v>
      </c>
      <c r="F732" s="35" t="str">
        <f>IFERROR(IF($A732="HDC",IF(VLOOKUP($C732,hdc!$B$2:$F$1600,4,FALSE())="","",VLOOKUP($C732,hdc!$B$2:$F$1600,4,FALSE())),IF($A732="NAUTICS",IF(VLOOKUP($C732,nautics!$B$2:$F$1200,4,FALSE())="","",VLOOKUP($C732,nautics!$B$2:$F$1200,4,FALSE())),IF($A732="ST",IF(VLOOKUP($C732,st!$B$2:$F$400,4,FALSE())="","",VLOOKUP($C732,st!$B$2:$F$400,4,FALSE())),""))),"")</f>
        <v/>
      </c>
      <c r="G732" s="35" t="str">
        <f>IFERROR(IF($A732="HDC",IF(VLOOKUP($C732,hdc!$B$2:$F$1600,5,FALSE())="","",VLOOKUP($C732,hdc!$B$2:$F$1600,5,FALSE())),IF($A732="NAUTICS",IF(VLOOKUP($C732,nautics!$B$2:$F$1200,5,FALSE())="","",VLOOKUP($C732,nautics!$B$2:$F$1200,5,FALSE())),IF($A732="ST",IF(VLOOKUP($C732,st!$B$2:$F$400,5,FALSE())="","",VLOOKUP($C732,st!$B$2:$F$400,5,FALSE())),""))),"")</f>
        <v/>
      </c>
      <c r="H732" s="35" t="s">
        <v>1114</v>
      </c>
      <c r="I732" s="35" t="s">
        <v>31</v>
      </c>
      <c r="J732" s="35" t="s">
        <v>6840</v>
      </c>
      <c r="K732" s="35">
        <f t="shared" si="2"/>
        <v>60</v>
      </c>
      <c r="L732" s="35" t="s">
        <v>40</v>
      </c>
      <c r="M732" s="35" t="s">
        <v>42</v>
      </c>
      <c r="N732" s="35" t="s">
        <v>43</v>
      </c>
      <c r="O732" s="35" t="s">
        <v>45</v>
      </c>
      <c r="P732" s="35" t="s">
        <v>170</v>
      </c>
      <c r="Q732" s="35" t="s">
        <v>171</v>
      </c>
      <c r="R732" s="35" t="s">
        <v>4088</v>
      </c>
      <c r="S732" s="35" t="s">
        <v>46</v>
      </c>
      <c r="T732" s="35" t="s">
        <v>49</v>
      </c>
      <c r="U732" s="35" t="s">
        <v>6843</v>
      </c>
      <c r="W732" s="35" t="s">
        <v>57</v>
      </c>
      <c r="X732" s="35" t="s">
        <v>59</v>
      </c>
      <c r="Y732" s="35" t="s">
        <v>60</v>
      </c>
      <c r="Z732" s="35" t="s">
        <v>177</v>
      </c>
    </row>
    <row r="733" spans="1:26" ht="15" customHeight="1">
      <c r="A733" s="35" t="s">
        <v>1300</v>
      </c>
      <c r="B733" s="35" t="s">
        <v>6777</v>
      </c>
      <c r="C733" s="35" t="s">
        <v>6844</v>
      </c>
      <c r="D733" s="35">
        <f>IFERROR(IF($A733="HDC",IF(VLOOKUP($C733,hdc!$B$2:$F$1600,2,FALSE())="","",VLOOKUP($C733,hdc!$B$2:$F$1600,2,FALSE())),IF($A733="NAUTICS",IF(VLOOKUP($C733,nautics!$B$2:$F$1200,2,FALSE())="","",VLOOKUP($C733,nautics!$B$2:$F$1200,2,FALSE())),IF($A733="ST",IF(VLOOKUP($C733,st!$B$2:$F$400,2,FALSE())="","",VLOOKUP($C733,st!$B$2:$F$400,2,FALSE())),""))),"")</f>
        <v>1</v>
      </c>
      <c r="E733" s="35">
        <f>IFERROR(IF($A733="HDC",IF(VLOOKUP($C733,hdc!$B$2:$F$1600,3,FALSE())="","",VLOOKUP($C733,hdc!$B$2:$F$1600,3,FALSE())),IF($A733="NAUTICS",IF(VLOOKUP($C733,nautics!$B$2:$F$1200,3,FALSE())="","",VLOOKUP($C733,nautics!$B$2:$F$1200,3,FALSE())),IF($A733="ST",IF(VLOOKUP($C733,st!$B$2:$F$400,3,FALSE())="","",VLOOKUP($C733,st!$B$2:$F$400,3,FALSE())),""))),"")</f>
        <v>1</v>
      </c>
      <c r="F733" s="35">
        <f>IFERROR(IF($A733="HDC",IF(VLOOKUP($C733,hdc!$B$2:$F$1600,4,FALSE())="","",VLOOKUP($C733,hdc!$B$2:$F$1600,4,FALSE())),IF($A733="NAUTICS",IF(VLOOKUP($C733,nautics!$B$2:$F$1200,4,FALSE())="","",VLOOKUP($C733,nautics!$B$2:$F$1200,4,FALSE())),IF($A733="ST",IF(VLOOKUP($C733,st!$B$2:$F$400,4,FALSE())="","",VLOOKUP($C733,st!$B$2:$F$400,4,FALSE())),""))),"")</f>
        <v>1</v>
      </c>
      <c r="G733" s="35" t="str">
        <f>IFERROR(IF($A733="HDC",IF(VLOOKUP($C733,hdc!$B$2:$F$1600,5,FALSE())="","",VLOOKUP($C733,hdc!$B$2:$F$1600,5,FALSE())),IF($A733="NAUTICS",IF(VLOOKUP($C733,nautics!$B$2:$F$1200,5,FALSE())="","",VLOOKUP($C733,nautics!$B$2:$F$1200,5,FALSE())),IF($A733="ST",IF(VLOOKUP($C733,st!$B$2:$F$400,5,FALSE())="","",VLOOKUP($C733,st!$B$2:$F$400,5,FALSE())),""))),"")</f>
        <v/>
      </c>
      <c r="H733" s="35" t="s">
        <v>415</v>
      </c>
      <c r="I733" s="35" t="s">
        <v>31</v>
      </c>
      <c r="J733" s="35" t="s">
        <v>6845</v>
      </c>
      <c r="K733" s="35">
        <f t="shared" si="2"/>
        <v>27</v>
      </c>
      <c r="L733" s="35" t="s">
        <v>159</v>
      </c>
      <c r="M733" s="35" t="s">
        <v>160</v>
      </c>
      <c r="N733" s="35" t="s">
        <v>43</v>
      </c>
      <c r="O733" s="35" t="s">
        <v>45</v>
      </c>
      <c r="P733" s="35" t="s">
        <v>6847</v>
      </c>
      <c r="Q733" s="35" t="s">
        <v>6848</v>
      </c>
      <c r="R733" s="35" t="s">
        <v>978</v>
      </c>
      <c r="S733" s="35" t="s">
        <v>671</v>
      </c>
      <c r="T733" s="35" t="s">
        <v>672</v>
      </c>
      <c r="U733" s="35" t="s">
        <v>6849</v>
      </c>
      <c r="W733" s="35" t="s">
        <v>57</v>
      </c>
      <c r="X733" s="35" t="s">
        <v>59</v>
      </c>
      <c r="Y733" s="35" t="s">
        <v>164</v>
      </c>
      <c r="Z733" s="35" t="s">
        <v>676</v>
      </c>
    </row>
    <row r="734" spans="1:26" ht="15" customHeight="1">
      <c r="A734" s="35" t="s">
        <v>1300</v>
      </c>
      <c r="B734" s="35" t="s">
        <v>6777</v>
      </c>
      <c r="C734" s="35" t="s">
        <v>6850</v>
      </c>
      <c r="D734" s="35">
        <f>IFERROR(IF($A734="HDC",IF(VLOOKUP($C734,hdc!$B$2:$F$1600,2,FALSE())="","",VLOOKUP($C734,hdc!$B$2:$F$1600,2,FALSE())),IF($A734="NAUTICS",IF(VLOOKUP($C734,nautics!$B$2:$F$1200,2,FALSE())="","",VLOOKUP($C734,nautics!$B$2:$F$1200,2,FALSE())),IF($A734="ST",IF(VLOOKUP($C734,st!$B$2:$F$400,2,FALSE())="","",VLOOKUP($C734,st!$B$2:$F$400,2,FALSE())),""))),"")</f>
        <v>1</v>
      </c>
      <c r="E734" s="35">
        <f>IFERROR(IF($A734="HDC",IF(VLOOKUP($C734,hdc!$B$2:$F$1600,3,FALSE())="","",VLOOKUP($C734,hdc!$B$2:$F$1600,3,FALSE())),IF($A734="NAUTICS",IF(VLOOKUP($C734,nautics!$B$2:$F$1200,3,FALSE())="","",VLOOKUP($C734,nautics!$B$2:$F$1200,3,FALSE())),IF($A734="ST",IF(VLOOKUP($C734,st!$B$2:$F$400,3,FALSE())="","",VLOOKUP($C734,st!$B$2:$F$400,3,FALSE())),""))),"")</f>
        <v>1</v>
      </c>
      <c r="F734" s="35">
        <f>IFERROR(IF($A734="HDC",IF(VLOOKUP($C734,hdc!$B$2:$F$1600,4,FALSE())="","",VLOOKUP($C734,hdc!$B$2:$F$1600,4,FALSE())),IF($A734="NAUTICS",IF(VLOOKUP($C734,nautics!$B$2:$F$1200,4,FALSE())="","",VLOOKUP($C734,nautics!$B$2:$F$1200,4,FALSE())),IF($A734="ST",IF(VLOOKUP($C734,st!$B$2:$F$400,4,FALSE())="","",VLOOKUP($C734,st!$B$2:$F$400,4,FALSE())),""))),"")</f>
        <v>1</v>
      </c>
      <c r="G734" s="35" t="str">
        <f>IFERROR(IF($A734="HDC",IF(VLOOKUP($C734,hdc!$B$2:$F$1600,5,FALSE())="","",VLOOKUP($C734,hdc!$B$2:$F$1600,5,FALSE())),IF($A734="NAUTICS",IF(VLOOKUP($C734,nautics!$B$2:$F$1200,5,FALSE())="","",VLOOKUP($C734,nautics!$B$2:$F$1200,5,FALSE())),IF($A734="ST",IF(VLOOKUP($C734,st!$B$2:$F$400,5,FALSE())="","",VLOOKUP($C734,st!$B$2:$F$400,5,FALSE())),""))),"")</f>
        <v/>
      </c>
      <c r="H734" s="35" t="s">
        <v>415</v>
      </c>
      <c r="I734" s="35" t="s">
        <v>31</v>
      </c>
      <c r="J734" s="35" t="s">
        <v>6851</v>
      </c>
      <c r="K734" s="35">
        <f t="shared" si="2"/>
        <v>93</v>
      </c>
      <c r="L734" s="35" t="s">
        <v>159</v>
      </c>
      <c r="M734" s="35" t="s">
        <v>160</v>
      </c>
      <c r="N734" s="35" t="s">
        <v>43</v>
      </c>
      <c r="O734" s="35" t="s">
        <v>45</v>
      </c>
      <c r="P734" s="35" t="s">
        <v>6852</v>
      </c>
      <c r="Q734" s="35" t="s">
        <v>6848</v>
      </c>
      <c r="R734" s="35" t="s">
        <v>1336</v>
      </c>
      <c r="S734" s="35" t="s">
        <v>2781</v>
      </c>
      <c r="T734" s="35" t="s">
        <v>2782</v>
      </c>
      <c r="U734" s="35" t="s">
        <v>6854</v>
      </c>
      <c r="W734" s="35" t="s">
        <v>57</v>
      </c>
      <c r="X734" s="35" t="s">
        <v>59</v>
      </c>
      <c r="Y734" s="35" t="s">
        <v>164</v>
      </c>
      <c r="Z734" s="35" t="s">
        <v>2806</v>
      </c>
    </row>
    <row r="735" spans="1:26" ht="15" customHeight="1">
      <c r="A735" s="35" t="s">
        <v>1300</v>
      </c>
      <c r="B735" s="35" t="s">
        <v>6777</v>
      </c>
      <c r="C735" s="35" t="s">
        <v>6855</v>
      </c>
      <c r="D735" s="35">
        <f>IFERROR(IF($A735="HDC",IF(VLOOKUP($C735,hdc!$B$2:$F$1600,2,FALSE())="","",VLOOKUP($C735,hdc!$B$2:$F$1600,2,FALSE())),IF($A735="NAUTICS",IF(VLOOKUP($C735,nautics!$B$2:$F$1200,2,FALSE())="","",VLOOKUP($C735,nautics!$B$2:$F$1200,2,FALSE())),IF($A735="ST",IF(VLOOKUP($C735,st!$B$2:$F$400,2,FALSE())="","",VLOOKUP($C735,st!$B$2:$F$400,2,FALSE())),""))),"")</f>
        <v>1</v>
      </c>
      <c r="E735" s="35">
        <f>IFERROR(IF($A735="HDC",IF(VLOOKUP($C735,hdc!$B$2:$F$1600,3,FALSE())="","",VLOOKUP($C735,hdc!$B$2:$F$1600,3,FALSE())),IF($A735="NAUTICS",IF(VLOOKUP($C735,nautics!$B$2:$F$1200,3,FALSE())="","",VLOOKUP($C735,nautics!$B$2:$F$1200,3,FALSE())),IF($A735="ST",IF(VLOOKUP($C735,st!$B$2:$F$400,3,FALSE())="","",VLOOKUP($C735,st!$B$2:$F$400,3,FALSE())),""))),"")</f>
        <v>1</v>
      </c>
      <c r="F735" s="35" t="str">
        <f>IFERROR(IF($A735="HDC",IF(VLOOKUP($C735,hdc!$B$2:$F$1600,4,FALSE())="","",VLOOKUP($C735,hdc!$B$2:$F$1600,4,FALSE())),IF($A735="NAUTICS",IF(VLOOKUP($C735,nautics!$B$2:$F$1200,4,FALSE())="","",VLOOKUP($C735,nautics!$B$2:$F$1200,4,FALSE())),IF($A735="ST",IF(VLOOKUP($C735,st!$B$2:$F$400,4,FALSE())="","",VLOOKUP($C735,st!$B$2:$F$400,4,FALSE())),""))),"")</f>
        <v/>
      </c>
      <c r="G735" s="35" t="str">
        <f>IFERROR(IF($A735="HDC",IF(VLOOKUP($C735,hdc!$B$2:$F$1600,5,FALSE())="","",VLOOKUP($C735,hdc!$B$2:$F$1600,5,FALSE())),IF($A735="NAUTICS",IF(VLOOKUP($C735,nautics!$B$2:$F$1200,5,FALSE())="","",VLOOKUP($C735,nautics!$B$2:$F$1200,5,FALSE())),IF($A735="ST",IF(VLOOKUP($C735,st!$B$2:$F$400,5,FALSE())="","",VLOOKUP($C735,st!$B$2:$F$400,5,FALSE())),""))),"")</f>
        <v/>
      </c>
      <c r="H735" s="35" t="s">
        <v>415</v>
      </c>
      <c r="I735" s="35" t="s">
        <v>31</v>
      </c>
      <c r="J735" s="35" t="s">
        <v>6856</v>
      </c>
      <c r="K735" s="35">
        <f t="shared" si="2"/>
        <v>32</v>
      </c>
      <c r="L735" s="35" t="s">
        <v>6781</v>
      </c>
      <c r="M735" s="35" t="s">
        <v>6783</v>
      </c>
      <c r="N735" s="35" t="s">
        <v>43</v>
      </c>
      <c r="O735" s="35" t="s">
        <v>45</v>
      </c>
      <c r="P735" s="35" t="s">
        <v>6857</v>
      </c>
      <c r="Q735" s="35" t="s">
        <v>6858</v>
      </c>
      <c r="R735" s="35" t="s">
        <v>1071</v>
      </c>
      <c r="S735" s="35" t="s">
        <v>671</v>
      </c>
      <c r="T735" s="35" t="s">
        <v>672</v>
      </c>
      <c r="U735" s="35" t="s">
        <v>6859</v>
      </c>
      <c r="W735" s="35" t="s">
        <v>57</v>
      </c>
      <c r="X735" s="35" t="s">
        <v>6860</v>
      </c>
      <c r="Y735" s="35" t="s">
        <v>6785</v>
      </c>
      <c r="Z735" s="35" t="s">
        <v>676</v>
      </c>
    </row>
    <row r="736" spans="1:26" ht="15" customHeight="1">
      <c r="A736" s="35" t="s">
        <v>1300</v>
      </c>
      <c r="B736" s="35" t="s">
        <v>6777</v>
      </c>
      <c r="C736" s="35" t="s">
        <v>6862</v>
      </c>
      <c r="D736" s="35">
        <f>IFERROR(IF($A736="HDC",IF(VLOOKUP($C736,hdc!$B$2:$F$1600,2,FALSE())="","",VLOOKUP($C736,hdc!$B$2:$F$1600,2,FALSE())),IF($A736="NAUTICS",IF(VLOOKUP($C736,nautics!$B$2:$F$1200,2,FALSE())="","",VLOOKUP($C736,nautics!$B$2:$F$1200,2,FALSE())),IF($A736="ST",IF(VLOOKUP($C736,st!$B$2:$F$400,2,FALSE())="","",VLOOKUP($C736,st!$B$2:$F$400,2,FALSE())),""))),"")</f>
        <v>1</v>
      </c>
      <c r="E736" s="35">
        <f>IFERROR(IF($A736="HDC",IF(VLOOKUP($C736,hdc!$B$2:$F$1600,3,FALSE())="","",VLOOKUP($C736,hdc!$B$2:$F$1600,3,FALSE())),IF($A736="NAUTICS",IF(VLOOKUP($C736,nautics!$B$2:$F$1200,3,FALSE())="","",VLOOKUP($C736,nautics!$B$2:$F$1200,3,FALSE())),IF($A736="ST",IF(VLOOKUP($C736,st!$B$2:$F$400,3,FALSE())="","",VLOOKUP($C736,st!$B$2:$F$400,3,FALSE())),""))),"")</f>
        <v>1</v>
      </c>
      <c r="F736" s="35" t="str">
        <f>IFERROR(IF($A736="HDC",IF(VLOOKUP($C736,hdc!$B$2:$F$1600,4,FALSE())="","",VLOOKUP($C736,hdc!$B$2:$F$1600,4,FALSE())),IF($A736="NAUTICS",IF(VLOOKUP($C736,nautics!$B$2:$F$1200,4,FALSE())="","",VLOOKUP($C736,nautics!$B$2:$F$1200,4,FALSE())),IF($A736="ST",IF(VLOOKUP($C736,st!$B$2:$F$400,4,FALSE())="","",VLOOKUP($C736,st!$B$2:$F$400,4,FALSE())),""))),"")</f>
        <v/>
      </c>
      <c r="G736" s="35" t="str">
        <f>IFERROR(IF($A736="HDC",IF(VLOOKUP($C736,hdc!$B$2:$F$1600,5,FALSE())="","",VLOOKUP($C736,hdc!$B$2:$F$1600,5,FALSE())),IF($A736="NAUTICS",IF(VLOOKUP($C736,nautics!$B$2:$F$1200,5,FALSE())="","",VLOOKUP($C736,nautics!$B$2:$F$1200,5,FALSE())),IF($A736="ST",IF(VLOOKUP($C736,st!$B$2:$F$400,5,FALSE())="","",VLOOKUP($C736,st!$B$2:$F$400,5,FALSE())),""))),"")</f>
        <v/>
      </c>
      <c r="H736" s="35" t="s">
        <v>415</v>
      </c>
      <c r="I736" s="35" t="s">
        <v>31</v>
      </c>
      <c r="J736" s="35" t="s">
        <v>6863</v>
      </c>
      <c r="K736" s="35">
        <f t="shared" si="2"/>
        <v>34</v>
      </c>
      <c r="L736" s="35" t="s">
        <v>6781</v>
      </c>
      <c r="M736" s="35" t="s">
        <v>6783</v>
      </c>
      <c r="N736" s="35" t="s">
        <v>43</v>
      </c>
      <c r="O736" s="35" t="s">
        <v>45</v>
      </c>
      <c r="P736" s="35" t="s">
        <v>6864</v>
      </c>
      <c r="Q736" s="35" t="s">
        <v>6865</v>
      </c>
      <c r="R736" s="35" t="s">
        <v>1049</v>
      </c>
      <c r="S736" s="35" t="s">
        <v>671</v>
      </c>
      <c r="T736" s="35" t="s">
        <v>672</v>
      </c>
      <c r="U736" s="35" t="s">
        <v>6867</v>
      </c>
      <c r="W736" s="35" t="s">
        <v>57</v>
      </c>
      <c r="X736" s="35" t="s">
        <v>6860</v>
      </c>
      <c r="Y736" s="35" t="s">
        <v>6785</v>
      </c>
      <c r="Z736" s="35" t="s">
        <v>676</v>
      </c>
    </row>
    <row r="737" spans="1:26" ht="15" customHeight="1">
      <c r="A737" s="35" t="s">
        <v>1300</v>
      </c>
      <c r="B737" s="35" t="s">
        <v>6777</v>
      </c>
      <c r="C737" s="35" t="s">
        <v>6868</v>
      </c>
      <c r="D737" s="35">
        <f>IFERROR(IF($A737="HDC",IF(VLOOKUP($C737,hdc!$B$2:$F$1600,2,FALSE())="","",VLOOKUP($C737,hdc!$B$2:$F$1600,2,FALSE())),IF($A737="NAUTICS",IF(VLOOKUP($C737,nautics!$B$2:$F$1200,2,FALSE())="","",VLOOKUP($C737,nautics!$B$2:$F$1200,2,FALSE())),IF($A737="ST",IF(VLOOKUP($C737,st!$B$2:$F$400,2,FALSE())="","",VLOOKUP($C737,st!$B$2:$F$400,2,FALSE())),""))),"")</f>
        <v>1</v>
      </c>
      <c r="E737" s="35">
        <f>IFERROR(IF($A737="HDC",IF(VLOOKUP($C737,hdc!$B$2:$F$1600,3,FALSE())="","",VLOOKUP($C737,hdc!$B$2:$F$1600,3,FALSE())),IF($A737="NAUTICS",IF(VLOOKUP($C737,nautics!$B$2:$F$1200,3,FALSE())="","",VLOOKUP($C737,nautics!$B$2:$F$1200,3,FALSE())),IF($A737="ST",IF(VLOOKUP($C737,st!$B$2:$F$400,3,FALSE())="","",VLOOKUP($C737,st!$B$2:$F$400,3,FALSE())),""))),"")</f>
        <v>1</v>
      </c>
      <c r="F737" s="35">
        <f>IFERROR(IF($A737="HDC",IF(VLOOKUP($C737,hdc!$B$2:$F$1600,4,FALSE())="","",VLOOKUP($C737,hdc!$B$2:$F$1600,4,FALSE())),IF($A737="NAUTICS",IF(VLOOKUP($C737,nautics!$B$2:$F$1200,4,FALSE())="","",VLOOKUP($C737,nautics!$B$2:$F$1200,4,FALSE())),IF($A737="ST",IF(VLOOKUP($C737,st!$B$2:$F$400,4,FALSE())="","",VLOOKUP($C737,st!$B$2:$F$400,4,FALSE())),""))),"")</f>
        <v>1</v>
      </c>
      <c r="G737" s="35" t="str">
        <f>IFERROR(IF($A737="HDC",IF(VLOOKUP($C737,hdc!$B$2:$F$1600,5,FALSE())="","",VLOOKUP($C737,hdc!$B$2:$F$1600,5,FALSE())),IF($A737="NAUTICS",IF(VLOOKUP($C737,nautics!$B$2:$F$1200,5,FALSE())="","",VLOOKUP($C737,nautics!$B$2:$F$1200,5,FALSE())),IF($A737="ST",IF(VLOOKUP($C737,st!$B$2:$F$400,5,FALSE())="","",VLOOKUP($C737,st!$B$2:$F$400,5,FALSE())),""))),"")</f>
        <v/>
      </c>
      <c r="H737" s="35" t="s">
        <v>415</v>
      </c>
      <c r="I737" s="35" t="s">
        <v>31</v>
      </c>
      <c r="J737" s="35" t="s">
        <v>6869</v>
      </c>
      <c r="K737" s="35">
        <f t="shared" si="2"/>
        <v>87</v>
      </c>
      <c r="L737" s="35" t="s">
        <v>159</v>
      </c>
      <c r="M737" s="35" t="s">
        <v>160</v>
      </c>
      <c r="N737" s="35" t="s">
        <v>43</v>
      </c>
      <c r="O737" s="35" t="s">
        <v>45</v>
      </c>
      <c r="P737" s="35" t="s">
        <v>6871</v>
      </c>
      <c r="Q737" s="35" t="s">
        <v>6872</v>
      </c>
      <c r="R737" s="35" t="s">
        <v>965</v>
      </c>
      <c r="S737" s="35" t="s">
        <v>2922</v>
      </c>
      <c r="T737" s="35" t="s">
        <v>2924</v>
      </c>
      <c r="U737" s="35" t="s">
        <v>6874</v>
      </c>
      <c r="W737" s="35" t="s">
        <v>57</v>
      </c>
      <c r="X737" s="35" t="s">
        <v>6875</v>
      </c>
      <c r="Y737" s="35" t="s">
        <v>164</v>
      </c>
      <c r="Z737" s="35" t="s">
        <v>5193</v>
      </c>
    </row>
    <row r="738" spans="1:26" ht="15" customHeight="1">
      <c r="A738" s="35" t="s">
        <v>1300</v>
      </c>
      <c r="B738" s="35" t="s">
        <v>6777</v>
      </c>
      <c r="C738" s="35" t="s">
        <v>6877</v>
      </c>
      <c r="D738" s="35">
        <f>IFERROR(IF($A738="HDC",IF(VLOOKUP($C738,hdc!$B$2:$F$1600,2,FALSE())="","",VLOOKUP($C738,hdc!$B$2:$F$1600,2,FALSE())),IF($A738="NAUTICS",IF(VLOOKUP($C738,nautics!$B$2:$F$1200,2,FALSE())="","",VLOOKUP($C738,nautics!$B$2:$F$1200,2,FALSE())),IF($A738="ST",IF(VLOOKUP($C738,st!$B$2:$F$400,2,FALSE())="","",VLOOKUP($C738,st!$B$2:$F$400,2,FALSE())),""))),"")</f>
        <v>1</v>
      </c>
      <c r="E738" s="35">
        <f>IFERROR(IF($A738="HDC",IF(VLOOKUP($C738,hdc!$B$2:$F$1600,3,FALSE())="","",VLOOKUP($C738,hdc!$B$2:$F$1600,3,FALSE())),IF($A738="NAUTICS",IF(VLOOKUP($C738,nautics!$B$2:$F$1200,3,FALSE())="","",VLOOKUP($C738,nautics!$B$2:$F$1200,3,FALSE())),IF($A738="ST",IF(VLOOKUP($C738,st!$B$2:$F$400,3,FALSE())="","",VLOOKUP($C738,st!$B$2:$F$400,3,FALSE())),""))),"")</f>
        <v>1</v>
      </c>
      <c r="F738" s="35">
        <f>IFERROR(IF($A738="HDC",IF(VLOOKUP($C738,hdc!$B$2:$F$1600,4,FALSE())="","",VLOOKUP($C738,hdc!$B$2:$F$1600,4,FALSE())),IF($A738="NAUTICS",IF(VLOOKUP($C738,nautics!$B$2:$F$1200,4,FALSE())="","",VLOOKUP($C738,nautics!$B$2:$F$1200,4,FALSE())),IF($A738="ST",IF(VLOOKUP($C738,st!$B$2:$F$400,4,FALSE())="","",VLOOKUP($C738,st!$B$2:$F$400,4,FALSE())),""))),"")</f>
        <v>1</v>
      </c>
      <c r="G738" s="35" t="str">
        <f>IFERROR(IF($A738="HDC",IF(VLOOKUP($C738,hdc!$B$2:$F$1600,5,FALSE())="","",VLOOKUP($C738,hdc!$B$2:$F$1600,5,FALSE())),IF($A738="NAUTICS",IF(VLOOKUP($C738,nautics!$B$2:$F$1200,5,FALSE())="","",VLOOKUP($C738,nautics!$B$2:$F$1200,5,FALSE())),IF($A738="ST",IF(VLOOKUP($C738,st!$B$2:$F$400,5,FALSE())="","",VLOOKUP($C738,st!$B$2:$F$400,5,FALSE())),""))),"")</f>
        <v/>
      </c>
      <c r="H738" s="35" t="s">
        <v>415</v>
      </c>
      <c r="I738" s="35" t="s">
        <v>31</v>
      </c>
      <c r="J738" s="35" t="s">
        <v>6878</v>
      </c>
      <c r="K738" s="35">
        <f t="shared" si="2"/>
        <v>37</v>
      </c>
      <c r="L738" s="35" t="s">
        <v>159</v>
      </c>
      <c r="M738" s="35" t="s">
        <v>160</v>
      </c>
      <c r="N738" s="35" t="s">
        <v>43</v>
      </c>
      <c r="O738" s="35" t="s">
        <v>45</v>
      </c>
      <c r="P738" s="35" t="s">
        <v>6880</v>
      </c>
      <c r="Q738" s="35" t="s">
        <v>6872</v>
      </c>
      <c r="R738" s="35" t="s">
        <v>52</v>
      </c>
      <c r="S738" s="35" t="s">
        <v>2607</v>
      </c>
      <c r="T738" s="35" t="s">
        <v>2609</v>
      </c>
      <c r="U738" s="35" t="s">
        <v>6882</v>
      </c>
      <c r="W738" s="35" t="s">
        <v>57</v>
      </c>
      <c r="X738" s="35" t="s">
        <v>6875</v>
      </c>
      <c r="Y738" s="35" t="s">
        <v>164</v>
      </c>
      <c r="Z738" s="35" t="s">
        <v>2653</v>
      </c>
    </row>
    <row r="739" spans="1:26" ht="15" customHeight="1">
      <c r="A739" s="35" t="s">
        <v>1300</v>
      </c>
      <c r="B739" s="35" t="s">
        <v>6777</v>
      </c>
      <c r="C739" s="35" t="s">
        <v>6884</v>
      </c>
      <c r="D739" s="35">
        <f>IFERROR(IF($A739="HDC",IF(VLOOKUP($C739,hdc!$B$2:$F$1600,2,FALSE())="","",VLOOKUP($C739,hdc!$B$2:$F$1600,2,FALSE())),IF($A739="NAUTICS",IF(VLOOKUP($C739,nautics!$B$2:$F$1200,2,FALSE())="","",VLOOKUP($C739,nautics!$B$2:$F$1200,2,FALSE())),IF($A739="ST",IF(VLOOKUP($C739,st!$B$2:$F$400,2,FALSE())="","",VLOOKUP($C739,st!$B$2:$F$400,2,FALSE())),""))),"")</f>
        <v>1</v>
      </c>
      <c r="E739" s="35">
        <f>IFERROR(IF($A739="HDC",IF(VLOOKUP($C739,hdc!$B$2:$F$1600,3,FALSE())="","",VLOOKUP($C739,hdc!$B$2:$F$1600,3,FALSE())),IF($A739="NAUTICS",IF(VLOOKUP($C739,nautics!$B$2:$F$1200,3,FALSE())="","",VLOOKUP($C739,nautics!$B$2:$F$1200,3,FALSE())),IF($A739="ST",IF(VLOOKUP($C739,st!$B$2:$F$400,3,FALSE())="","",VLOOKUP($C739,st!$B$2:$F$400,3,FALSE())),""))),"")</f>
        <v>1</v>
      </c>
      <c r="F739" s="35">
        <f>IFERROR(IF($A739="HDC",IF(VLOOKUP($C739,hdc!$B$2:$F$1600,4,FALSE())="","",VLOOKUP($C739,hdc!$B$2:$F$1600,4,FALSE())),IF($A739="NAUTICS",IF(VLOOKUP($C739,nautics!$B$2:$F$1200,4,FALSE())="","",VLOOKUP($C739,nautics!$B$2:$F$1200,4,FALSE())),IF($A739="ST",IF(VLOOKUP($C739,st!$B$2:$F$400,4,FALSE())="","",VLOOKUP($C739,st!$B$2:$F$400,4,FALSE())),""))),"")</f>
        <v>1</v>
      </c>
      <c r="G739" s="35" t="str">
        <f>IFERROR(IF($A739="HDC",IF(VLOOKUP($C739,hdc!$B$2:$F$1600,5,FALSE())="","",VLOOKUP($C739,hdc!$B$2:$F$1600,5,FALSE())),IF($A739="NAUTICS",IF(VLOOKUP($C739,nautics!$B$2:$F$1200,5,FALSE())="","",VLOOKUP($C739,nautics!$B$2:$F$1200,5,FALSE())),IF($A739="ST",IF(VLOOKUP($C739,st!$B$2:$F$400,5,FALSE())="","",VLOOKUP($C739,st!$B$2:$F$400,5,FALSE())),""))),"")</f>
        <v/>
      </c>
      <c r="H739" s="35" t="s">
        <v>415</v>
      </c>
      <c r="I739" s="35" t="s">
        <v>31</v>
      </c>
      <c r="J739" s="35" t="s">
        <v>6886</v>
      </c>
      <c r="K739" s="35">
        <f t="shared" si="2"/>
        <v>48</v>
      </c>
      <c r="L739" s="35" t="s">
        <v>159</v>
      </c>
      <c r="M739" s="35" t="s">
        <v>160</v>
      </c>
      <c r="N739" s="35" t="s">
        <v>43</v>
      </c>
      <c r="O739" s="35" t="s">
        <v>45</v>
      </c>
      <c r="P739" s="35" t="s">
        <v>6889</v>
      </c>
      <c r="Q739" s="35" t="s">
        <v>6872</v>
      </c>
      <c r="R739" s="35" t="s">
        <v>52</v>
      </c>
      <c r="S739" s="35" t="s">
        <v>486</v>
      </c>
      <c r="T739" s="35" t="s">
        <v>487</v>
      </c>
      <c r="U739" s="35" t="s">
        <v>6891</v>
      </c>
      <c r="W739" s="35" t="s">
        <v>57</v>
      </c>
      <c r="X739" s="35" t="s">
        <v>6875</v>
      </c>
      <c r="Y739" s="35" t="s">
        <v>164</v>
      </c>
      <c r="Z739" s="35" t="s">
        <v>6892</v>
      </c>
    </row>
    <row r="740" spans="1:26" ht="15" customHeight="1">
      <c r="A740" s="35" t="s">
        <v>1300</v>
      </c>
      <c r="B740" s="35" t="s">
        <v>6777</v>
      </c>
      <c r="C740" s="35" t="s">
        <v>6894</v>
      </c>
      <c r="D740" s="35">
        <f>IFERROR(IF($A740="HDC",IF(VLOOKUP($C740,hdc!$B$2:$F$1600,2,FALSE())="","",VLOOKUP($C740,hdc!$B$2:$F$1600,2,FALSE())),IF($A740="NAUTICS",IF(VLOOKUP($C740,nautics!$B$2:$F$1200,2,FALSE())="","",VLOOKUP($C740,nautics!$B$2:$F$1200,2,FALSE())),IF($A740="ST",IF(VLOOKUP($C740,st!$B$2:$F$400,2,FALSE())="","",VLOOKUP($C740,st!$B$2:$F$400,2,FALSE())),""))),"")</f>
        <v>1</v>
      </c>
      <c r="E740" s="35">
        <f>IFERROR(IF($A740="HDC",IF(VLOOKUP($C740,hdc!$B$2:$F$1600,3,FALSE())="","",VLOOKUP($C740,hdc!$B$2:$F$1600,3,FALSE())),IF($A740="NAUTICS",IF(VLOOKUP($C740,nautics!$B$2:$F$1200,3,FALSE())="","",VLOOKUP($C740,nautics!$B$2:$F$1200,3,FALSE())),IF($A740="ST",IF(VLOOKUP($C740,st!$B$2:$F$400,3,FALSE())="","",VLOOKUP($C740,st!$B$2:$F$400,3,FALSE())),""))),"")</f>
        <v>1</v>
      </c>
      <c r="F740" s="35">
        <f>IFERROR(IF($A740="HDC",IF(VLOOKUP($C740,hdc!$B$2:$F$1600,4,FALSE())="","",VLOOKUP($C740,hdc!$B$2:$F$1600,4,FALSE())),IF($A740="NAUTICS",IF(VLOOKUP($C740,nautics!$B$2:$F$1200,4,FALSE())="","",VLOOKUP($C740,nautics!$B$2:$F$1200,4,FALSE())),IF($A740="ST",IF(VLOOKUP($C740,st!$B$2:$F$400,4,FALSE())="","",VLOOKUP($C740,st!$B$2:$F$400,4,FALSE())),""))),"")</f>
        <v>1</v>
      </c>
      <c r="G740" s="35" t="str">
        <f>IFERROR(IF($A740="HDC",IF(VLOOKUP($C740,hdc!$B$2:$F$1600,5,FALSE())="","",VLOOKUP($C740,hdc!$B$2:$F$1600,5,FALSE())),IF($A740="NAUTICS",IF(VLOOKUP($C740,nautics!$B$2:$F$1200,5,FALSE())="","",VLOOKUP($C740,nautics!$B$2:$F$1200,5,FALSE())),IF($A740="ST",IF(VLOOKUP($C740,st!$B$2:$F$400,5,FALSE())="","",VLOOKUP($C740,st!$B$2:$F$400,5,FALSE())),""))),"")</f>
        <v/>
      </c>
      <c r="H740" s="35" t="s">
        <v>415</v>
      </c>
      <c r="I740" s="35" t="s">
        <v>31</v>
      </c>
      <c r="J740" s="35" t="s">
        <v>6895</v>
      </c>
      <c r="K740" s="35">
        <f t="shared" si="2"/>
        <v>49</v>
      </c>
      <c r="L740" s="35" t="s">
        <v>159</v>
      </c>
      <c r="M740" s="35" t="s">
        <v>160</v>
      </c>
      <c r="N740" s="35" t="s">
        <v>43</v>
      </c>
      <c r="O740" s="35" t="s">
        <v>45</v>
      </c>
      <c r="P740" s="35" t="s">
        <v>6896</v>
      </c>
      <c r="Q740" s="35" t="s">
        <v>6872</v>
      </c>
      <c r="R740" s="35" t="s">
        <v>152</v>
      </c>
      <c r="S740" s="35" t="s">
        <v>531</v>
      </c>
      <c r="T740" s="35" t="s">
        <v>532</v>
      </c>
      <c r="U740" s="35" t="s">
        <v>6898</v>
      </c>
      <c r="W740" s="35" t="s">
        <v>57</v>
      </c>
      <c r="X740" s="35" t="s">
        <v>6875</v>
      </c>
      <c r="Y740" s="35" t="s">
        <v>164</v>
      </c>
      <c r="Z740" s="35" t="s">
        <v>6899</v>
      </c>
    </row>
    <row r="741" spans="1:26" ht="15" customHeight="1">
      <c r="A741" s="35" t="s">
        <v>1300</v>
      </c>
      <c r="B741" s="35" t="s">
        <v>6777</v>
      </c>
      <c r="C741" s="35" t="s">
        <v>6900</v>
      </c>
      <c r="D741" s="35">
        <f>IFERROR(IF($A741="HDC",IF(VLOOKUP($C741,hdc!$B$2:$F$1600,2,FALSE())="","",VLOOKUP($C741,hdc!$B$2:$F$1600,2,FALSE())),IF($A741="NAUTICS",IF(VLOOKUP($C741,nautics!$B$2:$F$1200,2,FALSE())="","",VLOOKUP($C741,nautics!$B$2:$F$1200,2,FALSE())),IF($A741="ST",IF(VLOOKUP($C741,st!$B$2:$F$400,2,FALSE())="","",VLOOKUP($C741,st!$B$2:$F$400,2,FALSE())),""))),"")</f>
        <v>1</v>
      </c>
      <c r="E741" s="35">
        <f>IFERROR(IF($A741="HDC",IF(VLOOKUP($C741,hdc!$B$2:$F$1600,3,FALSE())="","",VLOOKUP($C741,hdc!$B$2:$F$1600,3,FALSE())),IF($A741="NAUTICS",IF(VLOOKUP($C741,nautics!$B$2:$F$1200,3,FALSE())="","",VLOOKUP($C741,nautics!$B$2:$F$1200,3,FALSE())),IF($A741="ST",IF(VLOOKUP($C741,st!$B$2:$F$400,3,FALSE())="","",VLOOKUP($C741,st!$B$2:$F$400,3,FALSE())),""))),"")</f>
        <v>1</v>
      </c>
      <c r="F741" s="35">
        <f>IFERROR(IF($A741="HDC",IF(VLOOKUP($C741,hdc!$B$2:$F$1600,4,FALSE())="","",VLOOKUP($C741,hdc!$B$2:$F$1600,4,FALSE())),IF($A741="NAUTICS",IF(VLOOKUP($C741,nautics!$B$2:$F$1200,4,FALSE())="","",VLOOKUP($C741,nautics!$B$2:$F$1200,4,FALSE())),IF($A741="ST",IF(VLOOKUP($C741,st!$B$2:$F$400,4,FALSE())="","",VLOOKUP($C741,st!$B$2:$F$400,4,FALSE())),""))),"")</f>
        <v>1</v>
      </c>
      <c r="G741" s="35" t="str">
        <f>IFERROR(IF($A741="HDC",IF(VLOOKUP($C741,hdc!$B$2:$F$1600,5,FALSE())="","",VLOOKUP($C741,hdc!$B$2:$F$1600,5,FALSE())),IF($A741="NAUTICS",IF(VLOOKUP($C741,nautics!$B$2:$F$1200,5,FALSE())="","",VLOOKUP($C741,nautics!$B$2:$F$1200,5,FALSE())),IF($A741="ST",IF(VLOOKUP($C741,st!$B$2:$F$400,5,FALSE())="","",VLOOKUP($C741,st!$B$2:$F$400,5,FALSE())),""))),"")</f>
        <v/>
      </c>
      <c r="H741" s="35" t="s">
        <v>415</v>
      </c>
      <c r="I741" s="35" t="s">
        <v>31</v>
      </c>
      <c r="J741" s="35" t="s">
        <v>6902</v>
      </c>
      <c r="K741" s="35">
        <f t="shared" si="2"/>
        <v>77</v>
      </c>
      <c r="L741" s="35" t="s">
        <v>159</v>
      </c>
      <c r="M741" s="35" t="s">
        <v>160</v>
      </c>
      <c r="N741" s="35" t="s">
        <v>43</v>
      </c>
      <c r="O741" s="35" t="s">
        <v>45</v>
      </c>
      <c r="P741" s="35" t="s">
        <v>6906</v>
      </c>
      <c r="Q741" s="35" t="s">
        <v>6872</v>
      </c>
      <c r="R741" s="35" t="s">
        <v>152</v>
      </c>
      <c r="S741" s="35" t="s">
        <v>2763</v>
      </c>
      <c r="T741" s="35" t="s">
        <v>2765</v>
      </c>
      <c r="U741" s="35" t="s">
        <v>6907</v>
      </c>
      <c r="W741" s="35" t="s">
        <v>57</v>
      </c>
      <c r="X741" s="35" t="s">
        <v>6875</v>
      </c>
      <c r="Y741" s="35" t="s">
        <v>164</v>
      </c>
      <c r="Z741" s="35" t="s">
        <v>6909</v>
      </c>
    </row>
    <row r="742" spans="1:26" ht="15" customHeight="1">
      <c r="A742" s="35" t="s">
        <v>1300</v>
      </c>
      <c r="B742" s="35" t="s">
        <v>6777</v>
      </c>
      <c r="C742" s="35" t="s">
        <v>6911</v>
      </c>
      <c r="D742" s="35">
        <f>IFERROR(IF($A742="HDC",IF(VLOOKUP($C742,hdc!$B$2:$F$1600,2,FALSE())="","",VLOOKUP($C742,hdc!$B$2:$F$1600,2,FALSE())),IF($A742="NAUTICS",IF(VLOOKUP($C742,nautics!$B$2:$F$1200,2,FALSE())="","",VLOOKUP($C742,nautics!$B$2:$F$1200,2,FALSE())),IF($A742="ST",IF(VLOOKUP($C742,st!$B$2:$F$400,2,FALSE())="","",VLOOKUP($C742,st!$B$2:$F$400,2,FALSE())),""))),"")</f>
        <v>1</v>
      </c>
      <c r="E742" s="35">
        <f>IFERROR(IF($A742="HDC",IF(VLOOKUP($C742,hdc!$B$2:$F$1600,3,FALSE())="","",VLOOKUP($C742,hdc!$B$2:$F$1600,3,FALSE())),IF($A742="NAUTICS",IF(VLOOKUP($C742,nautics!$B$2:$F$1200,3,FALSE())="","",VLOOKUP($C742,nautics!$B$2:$F$1200,3,FALSE())),IF($A742="ST",IF(VLOOKUP($C742,st!$B$2:$F$400,3,FALSE())="","",VLOOKUP($C742,st!$B$2:$F$400,3,FALSE())),""))),"")</f>
        <v>1</v>
      </c>
      <c r="F742" s="35" t="str">
        <f>IFERROR(IF($A742="HDC",IF(VLOOKUP($C742,hdc!$B$2:$F$1600,4,FALSE())="","",VLOOKUP($C742,hdc!$B$2:$F$1600,4,FALSE())),IF($A742="NAUTICS",IF(VLOOKUP($C742,nautics!$B$2:$F$1200,4,FALSE())="","",VLOOKUP($C742,nautics!$B$2:$F$1200,4,FALSE())),IF($A742="ST",IF(VLOOKUP($C742,st!$B$2:$F$400,4,FALSE())="","",VLOOKUP($C742,st!$B$2:$F$400,4,FALSE())),""))),"")</f>
        <v/>
      </c>
      <c r="G742" s="35" t="str">
        <f>IFERROR(IF($A742="HDC",IF(VLOOKUP($C742,hdc!$B$2:$F$1600,5,FALSE())="","",VLOOKUP($C742,hdc!$B$2:$F$1600,5,FALSE())),IF($A742="NAUTICS",IF(VLOOKUP($C742,nautics!$B$2:$F$1200,5,FALSE())="","",VLOOKUP($C742,nautics!$B$2:$F$1200,5,FALSE())),IF($A742="ST",IF(VLOOKUP($C742,st!$B$2:$F$400,5,FALSE())="","",VLOOKUP($C742,st!$B$2:$F$400,5,FALSE())),""))),"")</f>
        <v/>
      </c>
      <c r="H742" s="35" t="s">
        <v>259</v>
      </c>
      <c r="I742" s="35" t="s">
        <v>31</v>
      </c>
      <c r="J742" s="35" t="s">
        <v>2252</v>
      </c>
      <c r="K742" s="35">
        <f t="shared" si="2"/>
        <v>17</v>
      </c>
      <c r="L742" s="35" t="s">
        <v>40</v>
      </c>
      <c r="M742" s="35" t="s">
        <v>42</v>
      </c>
      <c r="N742" s="35" t="s">
        <v>43</v>
      </c>
      <c r="O742" s="35" t="s">
        <v>45</v>
      </c>
      <c r="P742" s="35" t="s">
        <v>6781</v>
      </c>
      <c r="Q742" s="35" t="s">
        <v>6783</v>
      </c>
      <c r="R742" s="35" t="s">
        <v>52</v>
      </c>
      <c r="S742" s="35" t="s">
        <v>43</v>
      </c>
      <c r="T742" s="35" t="s">
        <v>45</v>
      </c>
      <c r="U742" s="35" t="s">
        <v>6913</v>
      </c>
      <c r="W742" s="35" t="s">
        <v>78</v>
      </c>
      <c r="X742" s="35" t="s">
        <v>1400</v>
      </c>
      <c r="Y742" s="35" t="s">
        <v>60</v>
      </c>
      <c r="Z742" s="35" t="s">
        <v>6785</v>
      </c>
    </row>
    <row r="743" spans="1:26" ht="15" customHeight="1">
      <c r="A743" s="35" t="s">
        <v>1300</v>
      </c>
      <c r="B743" s="35" t="s">
        <v>6777</v>
      </c>
      <c r="C743" s="35" t="s">
        <v>6914</v>
      </c>
      <c r="D743" s="35">
        <f>IFERROR(IF($A743="HDC",IF(VLOOKUP($C743,hdc!$B$2:$F$1600,2,FALSE())="","",VLOOKUP($C743,hdc!$B$2:$F$1600,2,FALSE())),IF($A743="NAUTICS",IF(VLOOKUP($C743,nautics!$B$2:$F$1200,2,FALSE())="","",VLOOKUP($C743,nautics!$B$2:$F$1200,2,FALSE())),IF($A743="ST",IF(VLOOKUP($C743,st!$B$2:$F$400,2,FALSE())="","",VLOOKUP($C743,st!$B$2:$F$400,2,FALSE())),""))),"")</f>
        <v>1</v>
      </c>
      <c r="E743" s="35">
        <f>IFERROR(IF($A743="HDC",IF(VLOOKUP($C743,hdc!$B$2:$F$1600,3,FALSE())="","",VLOOKUP($C743,hdc!$B$2:$F$1600,3,FALSE())),IF($A743="NAUTICS",IF(VLOOKUP($C743,nautics!$B$2:$F$1200,3,FALSE())="","",VLOOKUP($C743,nautics!$B$2:$F$1200,3,FALSE())),IF($A743="ST",IF(VLOOKUP($C743,st!$B$2:$F$400,3,FALSE())="","",VLOOKUP($C743,st!$B$2:$F$400,3,FALSE())),""))),"")</f>
        <v>1</v>
      </c>
      <c r="F743" s="35" t="str">
        <f>IFERROR(IF($A743="HDC",IF(VLOOKUP($C743,hdc!$B$2:$F$1600,4,FALSE())="","",VLOOKUP($C743,hdc!$B$2:$F$1600,4,FALSE())),IF($A743="NAUTICS",IF(VLOOKUP($C743,nautics!$B$2:$F$1200,4,FALSE())="","",VLOOKUP($C743,nautics!$B$2:$F$1200,4,FALSE())),IF($A743="ST",IF(VLOOKUP($C743,st!$B$2:$F$400,4,FALSE())="","",VLOOKUP($C743,st!$B$2:$F$400,4,FALSE())),""))),"")</f>
        <v/>
      </c>
      <c r="G743" s="35" t="str">
        <f>IFERROR(IF($A743="HDC",IF(VLOOKUP($C743,hdc!$B$2:$F$1600,5,FALSE())="","",VLOOKUP($C743,hdc!$B$2:$F$1600,5,FALSE())),IF($A743="NAUTICS",IF(VLOOKUP($C743,nautics!$B$2:$F$1200,5,FALSE())="","",VLOOKUP($C743,nautics!$B$2:$F$1200,5,FALSE())),IF($A743="ST",IF(VLOOKUP($C743,st!$B$2:$F$400,5,FALSE())="","",VLOOKUP($C743,st!$B$2:$F$400,5,FALSE())),""))),"")</f>
        <v/>
      </c>
      <c r="H743" s="35" t="s">
        <v>259</v>
      </c>
      <c r="I743" s="35" t="s">
        <v>31</v>
      </c>
      <c r="J743" s="35" t="s">
        <v>2252</v>
      </c>
      <c r="K743" s="35">
        <f t="shared" si="2"/>
        <v>17</v>
      </c>
      <c r="L743" s="35" t="s">
        <v>40</v>
      </c>
      <c r="M743" s="35" t="s">
        <v>42</v>
      </c>
      <c r="N743" s="35" t="s">
        <v>43</v>
      </c>
      <c r="O743" s="35" t="s">
        <v>45</v>
      </c>
      <c r="P743" s="35" t="s">
        <v>6781</v>
      </c>
      <c r="Q743" s="35" t="s">
        <v>6783</v>
      </c>
      <c r="R743" s="35" t="s">
        <v>52</v>
      </c>
      <c r="S743" s="35" t="s">
        <v>43</v>
      </c>
      <c r="T743" s="35" t="s">
        <v>45</v>
      </c>
      <c r="U743" s="35" t="s">
        <v>6913</v>
      </c>
      <c r="W743" s="35" t="s">
        <v>78</v>
      </c>
      <c r="X743" s="35" t="s">
        <v>1400</v>
      </c>
      <c r="Y743" s="35" t="s">
        <v>60</v>
      </c>
      <c r="Z743" s="35" t="s">
        <v>6785</v>
      </c>
    </row>
    <row r="744" spans="1:26" ht="15" customHeight="1">
      <c r="A744" s="35" t="s">
        <v>1300</v>
      </c>
      <c r="B744" s="35" t="s">
        <v>6777</v>
      </c>
      <c r="C744" s="35" t="s">
        <v>6915</v>
      </c>
      <c r="D744" s="35">
        <f>IFERROR(IF($A744="HDC",IF(VLOOKUP($C744,hdc!$B$2:$F$1600,2,FALSE())="","",VLOOKUP($C744,hdc!$B$2:$F$1600,2,FALSE())),IF($A744="NAUTICS",IF(VLOOKUP($C744,nautics!$B$2:$F$1200,2,FALSE())="","",VLOOKUP($C744,nautics!$B$2:$F$1200,2,FALSE())),IF($A744="ST",IF(VLOOKUP($C744,st!$B$2:$F$400,2,FALSE())="","",VLOOKUP($C744,st!$B$2:$F$400,2,FALSE())),""))),"")</f>
        <v>1</v>
      </c>
      <c r="E744" s="35">
        <f>IFERROR(IF($A744="HDC",IF(VLOOKUP($C744,hdc!$B$2:$F$1600,3,FALSE())="","",VLOOKUP($C744,hdc!$B$2:$F$1600,3,FALSE())),IF($A744="NAUTICS",IF(VLOOKUP($C744,nautics!$B$2:$F$1200,3,FALSE())="","",VLOOKUP($C744,nautics!$B$2:$F$1200,3,FALSE())),IF($A744="ST",IF(VLOOKUP($C744,st!$B$2:$F$400,3,FALSE())="","",VLOOKUP($C744,st!$B$2:$F$400,3,FALSE())),""))),"")</f>
        <v>1</v>
      </c>
      <c r="F744" s="35">
        <f>IFERROR(IF($A744="HDC",IF(VLOOKUP($C744,hdc!$B$2:$F$1600,4,FALSE())="","",VLOOKUP($C744,hdc!$B$2:$F$1600,4,FALSE())),IF($A744="NAUTICS",IF(VLOOKUP($C744,nautics!$B$2:$F$1200,4,FALSE())="","",VLOOKUP($C744,nautics!$B$2:$F$1200,4,FALSE())),IF($A744="ST",IF(VLOOKUP($C744,st!$B$2:$F$400,4,FALSE())="","",VLOOKUP($C744,st!$B$2:$F$400,4,FALSE())),""))),"")</f>
        <v>1</v>
      </c>
      <c r="G744" s="35" t="str">
        <f>IFERROR(IF($A744="HDC",IF(VLOOKUP($C744,hdc!$B$2:$F$1600,5,FALSE())="","",VLOOKUP($C744,hdc!$B$2:$F$1600,5,FALSE())),IF($A744="NAUTICS",IF(VLOOKUP($C744,nautics!$B$2:$F$1200,5,FALSE())="","",VLOOKUP($C744,nautics!$B$2:$F$1200,5,FALSE())),IF($A744="ST",IF(VLOOKUP($C744,st!$B$2:$F$400,5,FALSE())="","",VLOOKUP($C744,st!$B$2:$F$400,5,FALSE())),""))),"")</f>
        <v/>
      </c>
      <c r="H744" s="35" t="s">
        <v>344</v>
      </c>
      <c r="I744" s="35" t="s">
        <v>31</v>
      </c>
      <c r="J744" s="35" t="s">
        <v>6916</v>
      </c>
      <c r="K744" s="35">
        <f t="shared" si="2"/>
        <v>17</v>
      </c>
      <c r="L744" s="35" t="s">
        <v>95</v>
      </c>
      <c r="M744" s="35" t="s">
        <v>96</v>
      </c>
      <c r="N744" s="35" t="s">
        <v>43</v>
      </c>
      <c r="O744" s="35" t="s">
        <v>45</v>
      </c>
      <c r="P744" s="35" t="s">
        <v>40</v>
      </c>
      <c r="Q744" s="35" t="s">
        <v>42</v>
      </c>
      <c r="R744" s="35" t="s">
        <v>1071</v>
      </c>
      <c r="S744" s="35" t="s">
        <v>43</v>
      </c>
      <c r="T744" s="35" t="s">
        <v>45</v>
      </c>
      <c r="U744" s="35" t="s">
        <v>6918</v>
      </c>
      <c r="W744" s="35" t="s">
        <v>78</v>
      </c>
      <c r="X744" s="35" t="s">
        <v>1400</v>
      </c>
      <c r="Y744" s="35" t="s">
        <v>102</v>
      </c>
      <c r="Z744" s="35" t="s">
        <v>60</v>
      </c>
    </row>
    <row r="745" spans="1:26" ht="15" customHeight="1">
      <c r="A745" s="35" t="s">
        <v>1300</v>
      </c>
      <c r="B745" s="35" t="s">
        <v>6919</v>
      </c>
      <c r="C745" s="35" t="s">
        <v>6921</v>
      </c>
      <c r="D745" s="35">
        <f>IFERROR(IF($A745="HDC",IF(VLOOKUP($C745,hdc!$B$2:$F$1600,2,FALSE())="","",VLOOKUP($C745,hdc!$B$2:$F$1600,2,FALSE())),IF($A745="NAUTICS",IF(VLOOKUP($C745,nautics!$B$2:$F$1200,2,FALSE())="","",VLOOKUP($C745,nautics!$B$2:$F$1200,2,FALSE())),IF($A745="ST",IF(VLOOKUP($C745,st!$B$2:$F$400,2,FALSE())="","",VLOOKUP($C745,st!$B$2:$F$400,2,FALSE())),""))),"")</f>
        <v>1</v>
      </c>
      <c r="E745" s="35">
        <f>IFERROR(IF($A745="HDC",IF(VLOOKUP($C745,hdc!$B$2:$F$1600,3,FALSE())="","",VLOOKUP($C745,hdc!$B$2:$F$1600,3,FALSE())),IF($A745="NAUTICS",IF(VLOOKUP($C745,nautics!$B$2:$F$1200,3,FALSE())="","",VLOOKUP($C745,nautics!$B$2:$F$1200,3,FALSE())),IF($A745="ST",IF(VLOOKUP($C745,st!$B$2:$F$400,3,FALSE())="","",VLOOKUP($C745,st!$B$2:$F$400,3,FALSE())),""))),"")</f>
        <v>1</v>
      </c>
      <c r="F745" s="35" t="str">
        <f>IFERROR(IF($A745="HDC",IF(VLOOKUP($C745,hdc!$B$2:$F$1600,4,FALSE())="","",VLOOKUP($C745,hdc!$B$2:$F$1600,4,FALSE())),IF($A745="NAUTICS",IF(VLOOKUP($C745,nautics!$B$2:$F$1200,4,FALSE())="","",VLOOKUP($C745,nautics!$B$2:$F$1200,4,FALSE())),IF($A745="ST",IF(VLOOKUP($C745,st!$B$2:$F$400,4,FALSE())="","",VLOOKUP($C745,st!$B$2:$F$400,4,FALSE())),""))),"")</f>
        <v/>
      </c>
      <c r="G745" s="35" t="str">
        <f>IFERROR(IF($A745="HDC",IF(VLOOKUP($C745,hdc!$B$2:$F$1600,5,FALSE())="","",VLOOKUP($C745,hdc!$B$2:$F$1600,5,FALSE())),IF($A745="NAUTICS",IF(VLOOKUP($C745,nautics!$B$2:$F$1200,5,FALSE())="","",VLOOKUP($C745,nautics!$B$2:$F$1200,5,FALSE())),IF($A745="ST",IF(VLOOKUP($C745,st!$B$2:$F$400,5,FALSE())="","",VLOOKUP($C745,st!$B$2:$F$400,5,FALSE())),""))),"")</f>
        <v/>
      </c>
      <c r="H745" s="35" t="s">
        <v>344</v>
      </c>
      <c r="I745" s="35" t="s">
        <v>34</v>
      </c>
      <c r="J745" s="35" t="s">
        <v>1086</v>
      </c>
      <c r="K745" s="35">
        <f t="shared" si="2"/>
        <v>18</v>
      </c>
      <c r="L745" s="35" t="s">
        <v>1101</v>
      </c>
      <c r="M745" s="35" t="s">
        <v>1102</v>
      </c>
      <c r="N745" s="35" t="s">
        <v>46</v>
      </c>
      <c r="O745" s="35" t="s">
        <v>49</v>
      </c>
      <c r="P745" s="35" t="s">
        <v>170</v>
      </c>
      <c r="Q745" s="35" t="s">
        <v>171</v>
      </c>
      <c r="R745" s="35" t="s">
        <v>4088</v>
      </c>
      <c r="S745" s="35" t="s">
        <v>46</v>
      </c>
      <c r="T745" s="35" t="s">
        <v>49</v>
      </c>
      <c r="U745" s="35" t="s">
        <v>6924</v>
      </c>
      <c r="W745" s="35" t="s">
        <v>78</v>
      </c>
      <c r="X745" s="35" t="s">
        <v>3518</v>
      </c>
      <c r="Y745" s="35" t="s">
        <v>1096</v>
      </c>
      <c r="Z745" s="35" t="s">
        <v>177</v>
      </c>
    </row>
    <row r="746" spans="1:26" ht="15" customHeight="1">
      <c r="A746" s="35" t="s">
        <v>1300</v>
      </c>
      <c r="B746" s="35" t="s">
        <v>6919</v>
      </c>
      <c r="C746" s="35" t="s">
        <v>6927</v>
      </c>
      <c r="D746" s="35">
        <f>IFERROR(IF($A746="HDC",IF(VLOOKUP($C746,hdc!$B$2:$F$1600,2,FALSE())="","",VLOOKUP($C746,hdc!$B$2:$F$1600,2,FALSE())),IF($A746="NAUTICS",IF(VLOOKUP($C746,nautics!$B$2:$F$1200,2,FALSE())="","",VLOOKUP($C746,nautics!$B$2:$F$1200,2,FALSE())),IF($A746="ST",IF(VLOOKUP($C746,st!$B$2:$F$400,2,FALSE())="","",VLOOKUP($C746,st!$B$2:$F$400,2,FALSE())),""))),"")</f>
        <v>1</v>
      </c>
      <c r="E746" s="35" t="str">
        <f>IFERROR(IF($A746="HDC",IF(VLOOKUP($C746,hdc!$B$2:$F$1600,3,FALSE())="","",VLOOKUP($C746,hdc!$B$2:$F$1600,3,FALSE())),IF($A746="NAUTICS",IF(VLOOKUP($C746,nautics!$B$2:$F$1200,3,FALSE())="","",VLOOKUP($C746,nautics!$B$2:$F$1200,3,FALSE())),IF($A746="ST",IF(VLOOKUP($C746,st!$B$2:$F$400,3,FALSE())="","",VLOOKUP($C746,st!$B$2:$F$400,3,FALSE())),""))),"")</f>
        <v/>
      </c>
      <c r="F746" s="35" t="str">
        <f>IFERROR(IF($A746="HDC",IF(VLOOKUP($C746,hdc!$B$2:$F$1600,4,FALSE())="","",VLOOKUP($C746,hdc!$B$2:$F$1600,4,FALSE())),IF($A746="NAUTICS",IF(VLOOKUP($C746,nautics!$B$2:$F$1200,4,FALSE())="","",VLOOKUP($C746,nautics!$B$2:$F$1200,4,FALSE())),IF($A746="ST",IF(VLOOKUP($C746,st!$B$2:$F$400,4,FALSE())="","",VLOOKUP($C746,st!$B$2:$F$400,4,FALSE())),""))),"")</f>
        <v/>
      </c>
      <c r="G746" s="35" t="str">
        <f>IFERROR(IF($A746="HDC",IF(VLOOKUP($C746,hdc!$B$2:$F$1600,5,FALSE())="","",VLOOKUP($C746,hdc!$B$2:$F$1600,5,FALSE())),IF($A746="NAUTICS",IF(VLOOKUP($C746,nautics!$B$2:$F$1200,5,FALSE())="","",VLOOKUP($C746,nautics!$B$2:$F$1200,5,FALSE())),IF($A746="ST",IF(VLOOKUP($C746,st!$B$2:$F$400,5,FALSE())="","",VLOOKUP($C746,st!$B$2:$F$400,5,FALSE())),""))),"")</f>
        <v/>
      </c>
      <c r="H746" s="35" t="s">
        <v>4160</v>
      </c>
      <c r="I746" s="35" t="s">
        <v>34</v>
      </c>
      <c r="J746" s="35" t="s">
        <v>6929</v>
      </c>
      <c r="K746" s="35">
        <f t="shared" si="2"/>
        <v>12</v>
      </c>
      <c r="L746" s="35" t="s">
        <v>1101</v>
      </c>
      <c r="M746" s="35" t="s">
        <v>1102</v>
      </c>
      <c r="N746" s="35" t="s">
        <v>46</v>
      </c>
      <c r="O746" s="35" t="s">
        <v>49</v>
      </c>
      <c r="P746" s="35" t="s">
        <v>6930</v>
      </c>
      <c r="Q746" s="35" t="s">
        <v>6931</v>
      </c>
      <c r="R746" s="35" t="s">
        <v>1071</v>
      </c>
      <c r="S746" s="35" t="s">
        <v>46</v>
      </c>
      <c r="T746" s="35" t="s">
        <v>49</v>
      </c>
      <c r="U746" s="35" t="s">
        <v>6935</v>
      </c>
      <c r="W746" s="35" t="s">
        <v>78</v>
      </c>
      <c r="X746" s="35" t="s">
        <v>1723</v>
      </c>
      <c r="Y746" s="35" t="s">
        <v>1096</v>
      </c>
      <c r="Z746" s="35" t="s">
        <v>6936</v>
      </c>
    </row>
    <row r="747" spans="1:26" ht="15" customHeight="1">
      <c r="A747" s="35" t="s">
        <v>1300</v>
      </c>
      <c r="B747" s="35" t="s">
        <v>6919</v>
      </c>
      <c r="C747" s="35" t="s">
        <v>6937</v>
      </c>
      <c r="D747" s="35">
        <f>IFERROR(IF($A747="HDC",IF(VLOOKUP($C747,hdc!$B$2:$F$1600,2,FALSE())="","",VLOOKUP($C747,hdc!$B$2:$F$1600,2,FALSE())),IF($A747="NAUTICS",IF(VLOOKUP($C747,nautics!$B$2:$F$1200,2,FALSE())="","",VLOOKUP($C747,nautics!$B$2:$F$1200,2,FALSE())),IF($A747="ST",IF(VLOOKUP($C747,st!$B$2:$F$400,2,FALSE())="","",VLOOKUP($C747,st!$B$2:$F$400,2,FALSE())),""))),"")</f>
        <v>1</v>
      </c>
      <c r="E747" s="35">
        <f>IFERROR(IF($A747="HDC",IF(VLOOKUP($C747,hdc!$B$2:$F$1600,3,FALSE())="","",VLOOKUP($C747,hdc!$B$2:$F$1600,3,FALSE())),IF($A747="NAUTICS",IF(VLOOKUP($C747,nautics!$B$2:$F$1200,3,FALSE())="","",VLOOKUP($C747,nautics!$B$2:$F$1200,3,FALSE())),IF($A747="ST",IF(VLOOKUP($C747,st!$B$2:$F$400,3,FALSE())="","",VLOOKUP($C747,st!$B$2:$F$400,3,FALSE())),""))),"")</f>
        <v>1</v>
      </c>
      <c r="F747" s="35" t="str">
        <f>IFERROR(IF($A747="HDC",IF(VLOOKUP($C747,hdc!$B$2:$F$1600,4,FALSE())="","",VLOOKUP($C747,hdc!$B$2:$F$1600,4,FALSE())),IF($A747="NAUTICS",IF(VLOOKUP($C747,nautics!$B$2:$F$1200,4,FALSE())="","",VLOOKUP($C747,nautics!$B$2:$F$1200,4,FALSE())),IF($A747="ST",IF(VLOOKUP($C747,st!$B$2:$F$400,4,FALSE())="","",VLOOKUP($C747,st!$B$2:$F$400,4,FALSE())),""))),"")</f>
        <v/>
      </c>
      <c r="G747" s="35" t="str">
        <f>IFERROR(IF($A747="HDC",IF(VLOOKUP($C747,hdc!$B$2:$F$1600,5,FALSE())="","",VLOOKUP($C747,hdc!$B$2:$F$1600,5,FALSE())),IF($A747="NAUTICS",IF(VLOOKUP($C747,nautics!$B$2:$F$1200,5,FALSE())="","",VLOOKUP($C747,nautics!$B$2:$F$1200,5,FALSE())),IF($A747="ST",IF(VLOOKUP($C747,st!$B$2:$F$400,5,FALSE())="","",VLOOKUP($C747,st!$B$2:$F$400,5,FALSE())),""))),"")</f>
        <v/>
      </c>
      <c r="H747" s="35" t="s">
        <v>344</v>
      </c>
      <c r="I747" s="35" t="s">
        <v>34</v>
      </c>
      <c r="J747" s="35" t="s">
        <v>1086</v>
      </c>
      <c r="K747" s="35">
        <f t="shared" si="2"/>
        <v>18</v>
      </c>
      <c r="L747" s="35" t="s">
        <v>1101</v>
      </c>
      <c r="M747" s="35" t="s">
        <v>1102</v>
      </c>
      <c r="N747" s="35" t="s">
        <v>46</v>
      </c>
      <c r="O747" s="35" t="s">
        <v>49</v>
      </c>
      <c r="P747" s="35" t="s">
        <v>170</v>
      </c>
      <c r="Q747" s="35" t="s">
        <v>171</v>
      </c>
      <c r="R747" s="35" t="s">
        <v>4088</v>
      </c>
      <c r="S747" s="35" t="s">
        <v>46</v>
      </c>
      <c r="T747" s="35" t="s">
        <v>49</v>
      </c>
      <c r="U747" s="35" t="s">
        <v>6924</v>
      </c>
      <c r="W747" s="35" t="s">
        <v>78</v>
      </c>
      <c r="X747" s="35" t="s">
        <v>3518</v>
      </c>
      <c r="Y747" s="35" t="s">
        <v>1096</v>
      </c>
      <c r="Z747" s="35" t="s">
        <v>177</v>
      </c>
    </row>
    <row r="748" spans="1:26" ht="15" customHeight="1">
      <c r="A748" s="35" t="s">
        <v>1300</v>
      </c>
      <c r="B748" s="35" t="s">
        <v>6919</v>
      </c>
      <c r="C748" s="35" t="s">
        <v>6941</v>
      </c>
      <c r="D748" s="35">
        <f>IFERROR(IF($A748="HDC",IF(VLOOKUP($C748,hdc!$B$2:$F$1600,2,FALSE())="","",VLOOKUP($C748,hdc!$B$2:$F$1600,2,FALSE())),IF($A748="NAUTICS",IF(VLOOKUP($C748,nautics!$B$2:$F$1200,2,FALSE())="","",VLOOKUP($C748,nautics!$B$2:$F$1200,2,FALSE())),IF($A748="ST",IF(VLOOKUP($C748,st!$B$2:$F$400,2,FALSE())="","",VLOOKUP($C748,st!$B$2:$F$400,2,FALSE())),""))),"")</f>
        <v>1</v>
      </c>
      <c r="E748" s="35" t="str">
        <f>IFERROR(IF($A748="HDC",IF(VLOOKUP($C748,hdc!$B$2:$F$1600,3,FALSE())="","",VLOOKUP($C748,hdc!$B$2:$F$1600,3,FALSE())),IF($A748="NAUTICS",IF(VLOOKUP($C748,nautics!$B$2:$F$1200,3,FALSE())="","",VLOOKUP($C748,nautics!$B$2:$F$1200,3,FALSE())),IF($A748="ST",IF(VLOOKUP($C748,st!$B$2:$F$400,3,FALSE())="","",VLOOKUP($C748,st!$B$2:$F$400,3,FALSE())),""))),"")</f>
        <v/>
      </c>
      <c r="F748" s="35" t="str">
        <f>IFERROR(IF($A748="HDC",IF(VLOOKUP($C748,hdc!$B$2:$F$1600,4,FALSE())="","",VLOOKUP($C748,hdc!$B$2:$F$1600,4,FALSE())),IF($A748="NAUTICS",IF(VLOOKUP($C748,nautics!$B$2:$F$1200,4,FALSE())="","",VLOOKUP($C748,nautics!$B$2:$F$1200,4,FALSE())),IF($A748="ST",IF(VLOOKUP($C748,st!$B$2:$F$400,4,FALSE())="","",VLOOKUP($C748,st!$B$2:$F$400,4,FALSE())),""))),"")</f>
        <v/>
      </c>
      <c r="G748" s="35" t="str">
        <f>IFERROR(IF($A748="HDC",IF(VLOOKUP($C748,hdc!$B$2:$F$1600,5,FALSE())="","",VLOOKUP($C748,hdc!$B$2:$F$1600,5,FALSE())),IF($A748="NAUTICS",IF(VLOOKUP($C748,nautics!$B$2:$F$1200,5,FALSE())="","",VLOOKUP($C748,nautics!$B$2:$F$1200,5,FALSE())),IF($A748="ST",IF(VLOOKUP($C748,st!$B$2:$F$400,5,FALSE())="","",VLOOKUP($C748,st!$B$2:$F$400,5,FALSE())),""))),"")</f>
        <v/>
      </c>
      <c r="H748" s="35" t="s">
        <v>4160</v>
      </c>
      <c r="I748" s="35" t="s">
        <v>34</v>
      </c>
      <c r="J748" s="35" t="s">
        <v>6942</v>
      </c>
      <c r="K748" s="35">
        <f t="shared" si="2"/>
        <v>20</v>
      </c>
      <c r="L748" s="35" t="s">
        <v>1101</v>
      </c>
      <c r="M748" s="35" t="s">
        <v>1102</v>
      </c>
      <c r="N748" s="35" t="s">
        <v>46</v>
      </c>
      <c r="O748" s="35" t="s">
        <v>49</v>
      </c>
      <c r="P748" s="35" t="s">
        <v>6945</v>
      </c>
      <c r="Q748" s="35" t="s">
        <v>6946</v>
      </c>
      <c r="R748" s="35" t="s">
        <v>1071</v>
      </c>
      <c r="S748" s="35" t="s">
        <v>46</v>
      </c>
      <c r="T748" s="35" t="s">
        <v>49</v>
      </c>
      <c r="U748" s="35" t="s">
        <v>6948</v>
      </c>
      <c r="W748" s="35" t="s">
        <v>78</v>
      </c>
      <c r="X748" s="35" t="s">
        <v>1723</v>
      </c>
      <c r="Y748" s="35" t="s">
        <v>1096</v>
      </c>
      <c r="Z748" s="35" t="s">
        <v>1954</v>
      </c>
    </row>
    <row r="749" spans="1:26" ht="15" customHeight="1">
      <c r="A749" s="35" t="s">
        <v>1300</v>
      </c>
      <c r="B749" s="35" t="s">
        <v>6919</v>
      </c>
      <c r="C749" s="35" t="s">
        <v>6950</v>
      </c>
      <c r="D749" s="35">
        <f>IFERROR(IF($A749="HDC",IF(VLOOKUP($C749,hdc!$B$2:$F$1600,2,FALSE())="","",VLOOKUP($C749,hdc!$B$2:$F$1600,2,FALSE())),IF($A749="NAUTICS",IF(VLOOKUP($C749,nautics!$B$2:$F$1200,2,FALSE())="","",VLOOKUP($C749,nautics!$B$2:$F$1200,2,FALSE())),IF($A749="ST",IF(VLOOKUP($C749,st!$B$2:$F$400,2,FALSE())="","",VLOOKUP($C749,st!$B$2:$F$400,2,FALSE())),""))),"")</f>
        <v>1</v>
      </c>
      <c r="E749" s="35">
        <f>IFERROR(IF($A749="HDC",IF(VLOOKUP($C749,hdc!$B$2:$F$1600,3,FALSE())="","",VLOOKUP($C749,hdc!$B$2:$F$1600,3,FALSE())),IF($A749="NAUTICS",IF(VLOOKUP($C749,nautics!$B$2:$F$1200,3,FALSE())="","",VLOOKUP($C749,nautics!$B$2:$F$1200,3,FALSE())),IF($A749="ST",IF(VLOOKUP($C749,st!$B$2:$F$400,3,FALSE())="","",VLOOKUP($C749,st!$B$2:$F$400,3,FALSE())),""))),"")</f>
        <v>1</v>
      </c>
      <c r="F749" s="35">
        <f>IFERROR(IF($A749="HDC",IF(VLOOKUP($C749,hdc!$B$2:$F$1600,4,FALSE())="","",VLOOKUP($C749,hdc!$B$2:$F$1600,4,FALSE())),IF($A749="NAUTICS",IF(VLOOKUP($C749,nautics!$B$2:$F$1200,4,FALSE())="","",VLOOKUP($C749,nautics!$B$2:$F$1200,4,FALSE())),IF($A749="ST",IF(VLOOKUP($C749,st!$B$2:$F$400,4,FALSE())="","",VLOOKUP($C749,st!$B$2:$F$400,4,FALSE())),""))),"")</f>
        <v>1</v>
      </c>
      <c r="G749" s="35" t="str">
        <f>IFERROR(IF($A749="HDC",IF(VLOOKUP($C749,hdc!$B$2:$F$1600,5,FALSE())="","",VLOOKUP($C749,hdc!$B$2:$F$1600,5,FALSE())),IF($A749="NAUTICS",IF(VLOOKUP($C749,nautics!$B$2:$F$1200,5,FALSE())="","",VLOOKUP($C749,nautics!$B$2:$F$1200,5,FALSE())),IF($A749="ST",IF(VLOOKUP($C749,st!$B$2:$F$400,5,FALSE())="","",VLOOKUP($C749,st!$B$2:$F$400,5,FALSE())),""))),"")</f>
        <v/>
      </c>
      <c r="H749" s="35" t="s">
        <v>1114</v>
      </c>
      <c r="I749" s="35" t="s">
        <v>31</v>
      </c>
      <c r="J749" s="35" t="s">
        <v>1434</v>
      </c>
      <c r="K749" s="35">
        <f t="shared" si="2"/>
        <v>30</v>
      </c>
      <c r="L749" s="35" t="s">
        <v>159</v>
      </c>
      <c r="M749" s="35" t="s">
        <v>160</v>
      </c>
      <c r="N749" s="35" t="s">
        <v>43</v>
      </c>
      <c r="O749" s="35" t="s">
        <v>45</v>
      </c>
      <c r="P749" s="35" t="s">
        <v>1844</v>
      </c>
      <c r="Q749" s="35" t="s">
        <v>1846</v>
      </c>
      <c r="R749" s="35" t="s">
        <v>52</v>
      </c>
      <c r="S749" s="35" t="s">
        <v>53</v>
      </c>
      <c r="T749" s="35" t="s">
        <v>55</v>
      </c>
      <c r="U749" s="35" t="s">
        <v>6952</v>
      </c>
      <c r="W749" s="35" t="s">
        <v>57</v>
      </c>
      <c r="X749" s="35" t="s">
        <v>1723</v>
      </c>
      <c r="Y749" s="35" t="s">
        <v>164</v>
      </c>
      <c r="Z749" s="35" t="s">
        <v>1849</v>
      </c>
    </row>
    <row r="750" spans="1:26" ht="15" customHeight="1">
      <c r="A750" s="35" t="s">
        <v>1300</v>
      </c>
      <c r="B750" s="35" t="s">
        <v>6919</v>
      </c>
      <c r="C750" s="35" t="s">
        <v>6954</v>
      </c>
      <c r="D750" s="35">
        <f>IFERROR(IF($A750="HDC",IF(VLOOKUP($C750,hdc!$B$2:$F$1600,2,FALSE())="","",VLOOKUP($C750,hdc!$B$2:$F$1600,2,FALSE())),IF($A750="NAUTICS",IF(VLOOKUP($C750,nautics!$B$2:$F$1200,2,FALSE())="","",VLOOKUP($C750,nautics!$B$2:$F$1200,2,FALSE())),IF($A750="ST",IF(VLOOKUP($C750,st!$B$2:$F$400,2,FALSE())="","",VLOOKUP($C750,st!$B$2:$F$400,2,FALSE())),""))),"")</f>
        <v>1</v>
      </c>
      <c r="E750" s="35">
        <f>IFERROR(IF($A750="HDC",IF(VLOOKUP($C750,hdc!$B$2:$F$1600,3,FALSE())="","",VLOOKUP($C750,hdc!$B$2:$F$1600,3,FALSE())),IF($A750="NAUTICS",IF(VLOOKUP($C750,nautics!$B$2:$F$1200,3,FALSE())="","",VLOOKUP($C750,nautics!$B$2:$F$1200,3,FALSE())),IF($A750="ST",IF(VLOOKUP($C750,st!$B$2:$F$400,3,FALSE())="","",VLOOKUP($C750,st!$B$2:$F$400,3,FALSE())),""))),"")</f>
        <v>1</v>
      </c>
      <c r="F750" s="35" t="str">
        <f>IFERROR(IF($A750="HDC",IF(VLOOKUP($C750,hdc!$B$2:$F$1600,4,FALSE())="","",VLOOKUP($C750,hdc!$B$2:$F$1600,4,FALSE())),IF($A750="NAUTICS",IF(VLOOKUP($C750,nautics!$B$2:$F$1200,4,FALSE())="","",VLOOKUP($C750,nautics!$B$2:$F$1200,4,FALSE())),IF($A750="ST",IF(VLOOKUP($C750,st!$B$2:$F$400,4,FALSE())="","",VLOOKUP($C750,st!$B$2:$F$400,4,FALSE())),""))),"")</f>
        <v/>
      </c>
      <c r="G750" s="35" t="str">
        <f>IFERROR(IF($A750="HDC",IF(VLOOKUP($C750,hdc!$B$2:$F$1600,5,FALSE())="","",VLOOKUP($C750,hdc!$B$2:$F$1600,5,FALSE())),IF($A750="NAUTICS",IF(VLOOKUP($C750,nautics!$B$2:$F$1200,5,FALSE())="","",VLOOKUP($C750,nautics!$B$2:$F$1200,5,FALSE())),IF($A750="ST",IF(VLOOKUP($C750,st!$B$2:$F$400,5,FALSE())="","",VLOOKUP($C750,st!$B$2:$F$400,5,FALSE())),""))),"")</f>
        <v/>
      </c>
      <c r="H750" s="35" t="s">
        <v>6258</v>
      </c>
      <c r="I750" s="35" t="s">
        <v>34</v>
      </c>
      <c r="J750" s="35" t="s">
        <v>6956</v>
      </c>
      <c r="K750" s="35">
        <f t="shared" si="2"/>
        <v>70</v>
      </c>
      <c r="L750" s="35" t="s">
        <v>1101</v>
      </c>
      <c r="M750" s="35" t="s">
        <v>1102</v>
      </c>
      <c r="N750" s="35" t="s">
        <v>46</v>
      </c>
      <c r="O750" s="35" t="s">
        <v>49</v>
      </c>
      <c r="P750" s="35" t="s">
        <v>1714</v>
      </c>
      <c r="Q750" s="35" t="s">
        <v>1715</v>
      </c>
      <c r="R750" s="35" t="s">
        <v>52</v>
      </c>
      <c r="S750" s="35" t="s">
        <v>53</v>
      </c>
      <c r="T750" s="35" t="s">
        <v>55</v>
      </c>
      <c r="U750" s="35" t="s">
        <v>6959</v>
      </c>
      <c r="W750" s="35" t="s">
        <v>57</v>
      </c>
      <c r="X750" s="35" t="s">
        <v>1723</v>
      </c>
      <c r="Y750" s="35" t="s">
        <v>1096</v>
      </c>
      <c r="Z750" s="35" t="s">
        <v>1725</v>
      </c>
    </row>
    <row r="751" spans="1:26" ht="15" customHeight="1">
      <c r="A751" s="35" t="s">
        <v>1300</v>
      </c>
      <c r="B751" s="35" t="s">
        <v>6919</v>
      </c>
      <c r="C751" s="35" t="s">
        <v>6961</v>
      </c>
      <c r="D751" s="35">
        <f>IFERROR(IF($A751="HDC",IF(VLOOKUP($C751,hdc!$B$2:$F$1600,2,FALSE())="","",VLOOKUP($C751,hdc!$B$2:$F$1600,2,FALSE())),IF($A751="NAUTICS",IF(VLOOKUP($C751,nautics!$B$2:$F$1200,2,FALSE())="","",VLOOKUP($C751,nautics!$B$2:$F$1200,2,FALSE())),IF($A751="ST",IF(VLOOKUP($C751,st!$B$2:$F$400,2,FALSE())="","",VLOOKUP($C751,st!$B$2:$F$400,2,FALSE())),""))),"")</f>
        <v>1</v>
      </c>
      <c r="E751" s="35">
        <f>IFERROR(IF($A751="HDC",IF(VLOOKUP($C751,hdc!$B$2:$F$1600,3,FALSE())="","",VLOOKUP($C751,hdc!$B$2:$F$1600,3,FALSE())),IF($A751="NAUTICS",IF(VLOOKUP($C751,nautics!$B$2:$F$1200,3,FALSE())="","",VLOOKUP($C751,nautics!$B$2:$F$1200,3,FALSE())),IF($A751="ST",IF(VLOOKUP($C751,st!$B$2:$F$400,3,FALSE())="","",VLOOKUP($C751,st!$B$2:$F$400,3,FALSE())),""))),"")</f>
        <v>1</v>
      </c>
      <c r="F751" s="35">
        <f>IFERROR(IF($A751="HDC",IF(VLOOKUP($C751,hdc!$B$2:$F$1600,4,FALSE())="","",VLOOKUP($C751,hdc!$B$2:$F$1600,4,FALSE())),IF($A751="NAUTICS",IF(VLOOKUP($C751,nautics!$B$2:$F$1200,4,FALSE())="","",VLOOKUP($C751,nautics!$B$2:$F$1200,4,FALSE())),IF($A751="ST",IF(VLOOKUP($C751,st!$B$2:$F$400,4,FALSE())="","",VLOOKUP($C751,st!$B$2:$F$400,4,FALSE())),""))),"")</f>
        <v>1</v>
      </c>
      <c r="G751" s="35" t="str">
        <f>IFERROR(IF($A751="HDC",IF(VLOOKUP($C751,hdc!$B$2:$F$1600,5,FALSE())="","",VLOOKUP($C751,hdc!$B$2:$F$1600,5,FALSE())),IF($A751="NAUTICS",IF(VLOOKUP($C751,nautics!$B$2:$F$1200,5,FALSE())="","",VLOOKUP($C751,nautics!$B$2:$F$1200,5,FALSE())),IF($A751="ST",IF(VLOOKUP($C751,st!$B$2:$F$400,5,FALSE())="","",VLOOKUP($C751,st!$B$2:$F$400,5,FALSE())),""))),"")</f>
        <v/>
      </c>
      <c r="H751" s="35" t="s">
        <v>1114</v>
      </c>
      <c r="I751" s="35" t="s">
        <v>31</v>
      </c>
      <c r="J751" s="35" t="s">
        <v>6962</v>
      </c>
      <c r="K751" s="35">
        <f t="shared" si="2"/>
        <v>30</v>
      </c>
      <c r="L751" s="35" t="s">
        <v>159</v>
      </c>
      <c r="M751" s="35" t="s">
        <v>160</v>
      </c>
      <c r="N751" s="35" t="s">
        <v>43</v>
      </c>
      <c r="O751" s="35" t="s">
        <v>45</v>
      </c>
      <c r="P751" s="35" t="s">
        <v>1714</v>
      </c>
      <c r="Q751" s="35" t="s">
        <v>1715</v>
      </c>
      <c r="R751" s="35" t="s">
        <v>52</v>
      </c>
      <c r="S751" s="35" t="s">
        <v>53</v>
      </c>
      <c r="T751" s="35" t="s">
        <v>55</v>
      </c>
      <c r="U751" s="35" t="s">
        <v>6964</v>
      </c>
      <c r="W751" s="35" t="s">
        <v>57</v>
      </c>
      <c r="X751" s="35" t="s">
        <v>1723</v>
      </c>
      <c r="Y751" s="35" t="s">
        <v>164</v>
      </c>
      <c r="Z751" s="35" t="s">
        <v>1725</v>
      </c>
    </row>
    <row r="752" spans="1:26" ht="15" customHeight="1">
      <c r="A752" s="35" t="s">
        <v>1300</v>
      </c>
      <c r="B752" s="35" t="s">
        <v>6919</v>
      </c>
      <c r="C752" s="35" t="s">
        <v>6965</v>
      </c>
      <c r="D752" s="35">
        <f>IFERROR(IF($A752="HDC",IF(VLOOKUP($C752,hdc!$B$2:$F$1600,2,FALSE())="","",VLOOKUP($C752,hdc!$B$2:$F$1600,2,FALSE())),IF($A752="NAUTICS",IF(VLOOKUP($C752,nautics!$B$2:$F$1200,2,FALSE())="","",VLOOKUP($C752,nautics!$B$2:$F$1200,2,FALSE())),IF($A752="ST",IF(VLOOKUP($C752,st!$B$2:$F$400,2,FALSE())="","",VLOOKUP($C752,st!$B$2:$F$400,2,FALSE())),""))),"")</f>
        <v>1</v>
      </c>
      <c r="E752" s="35">
        <f>IFERROR(IF($A752="HDC",IF(VLOOKUP($C752,hdc!$B$2:$F$1600,3,FALSE())="","",VLOOKUP($C752,hdc!$B$2:$F$1600,3,FALSE())),IF($A752="NAUTICS",IF(VLOOKUP($C752,nautics!$B$2:$F$1200,3,FALSE())="","",VLOOKUP($C752,nautics!$B$2:$F$1200,3,FALSE())),IF($A752="ST",IF(VLOOKUP($C752,st!$B$2:$F$400,3,FALSE())="","",VLOOKUP($C752,st!$B$2:$F$400,3,FALSE())),""))),"")</f>
        <v>1</v>
      </c>
      <c r="F752" s="35" t="str">
        <f>IFERROR(IF($A752="HDC",IF(VLOOKUP($C752,hdc!$B$2:$F$1600,4,FALSE())="","",VLOOKUP($C752,hdc!$B$2:$F$1600,4,FALSE())),IF($A752="NAUTICS",IF(VLOOKUP($C752,nautics!$B$2:$F$1200,4,FALSE())="","",VLOOKUP($C752,nautics!$B$2:$F$1200,4,FALSE())),IF($A752="ST",IF(VLOOKUP($C752,st!$B$2:$F$400,4,FALSE())="","",VLOOKUP($C752,st!$B$2:$F$400,4,FALSE())),""))),"")</f>
        <v/>
      </c>
      <c r="G752" s="35" t="str">
        <f>IFERROR(IF($A752="HDC",IF(VLOOKUP($C752,hdc!$B$2:$F$1600,5,FALSE())="","",VLOOKUP($C752,hdc!$B$2:$F$1600,5,FALSE())),IF($A752="NAUTICS",IF(VLOOKUP($C752,nautics!$B$2:$F$1200,5,FALSE())="","",VLOOKUP($C752,nautics!$B$2:$F$1200,5,FALSE())),IF($A752="ST",IF(VLOOKUP($C752,st!$B$2:$F$400,5,FALSE())="","",VLOOKUP($C752,st!$B$2:$F$400,5,FALSE())),""))),"")</f>
        <v/>
      </c>
      <c r="H752" s="35" t="s">
        <v>4160</v>
      </c>
      <c r="I752" s="35" t="s">
        <v>34</v>
      </c>
      <c r="J752" s="35" t="s">
        <v>6966</v>
      </c>
      <c r="K752" s="35">
        <f t="shared" si="2"/>
        <v>41</v>
      </c>
      <c r="L752" s="35" t="s">
        <v>6968</v>
      </c>
      <c r="M752" s="35" t="s">
        <v>6969</v>
      </c>
      <c r="N752" s="35" t="s">
        <v>774</v>
      </c>
      <c r="O752" s="35" t="s">
        <v>775</v>
      </c>
      <c r="P752" s="35" t="s">
        <v>1714</v>
      </c>
      <c r="Q752" s="35" t="s">
        <v>1715</v>
      </c>
      <c r="R752" s="35" t="s">
        <v>52</v>
      </c>
      <c r="S752" s="35" t="s">
        <v>53</v>
      </c>
      <c r="T752" s="35" t="s">
        <v>55</v>
      </c>
      <c r="U752" s="35" t="s">
        <v>6970</v>
      </c>
      <c r="W752" s="35" t="s">
        <v>57</v>
      </c>
      <c r="X752" s="35" t="s">
        <v>1723</v>
      </c>
      <c r="Y752" s="35" t="s">
        <v>1726</v>
      </c>
      <c r="Z752" s="35" t="s">
        <v>1725</v>
      </c>
    </row>
    <row r="753" spans="1:26" ht="15" customHeight="1">
      <c r="A753" s="35" t="s">
        <v>1300</v>
      </c>
      <c r="B753" s="35" t="s">
        <v>6919</v>
      </c>
      <c r="C753" s="35" t="s">
        <v>6971</v>
      </c>
      <c r="D753" s="35">
        <f>IFERROR(IF($A753="HDC",IF(VLOOKUP($C753,hdc!$B$2:$F$1600,2,FALSE())="","",VLOOKUP($C753,hdc!$B$2:$F$1600,2,FALSE())),IF($A753="NAUTICS",IF(VLOOKUP($C753,nautics!$B$2:$F$1200,2,FALSE())="","",VLOOKUP($C753,nautics!$B$2:$F$1200,2,FALSE())),IF($A753="ST",IF(VLOOKUP($C753,st!$B$2:$F$400,2,FALSE())="","",VLOOKUP($C753,st!$B$2:$F$400,2,FALSE())),""))),"")</f>
        <v>1</v>
      </c>
      <c r="E753" s="35">
        <f>IFERROR(IF($A753="HDC",IF(VLOOKUP($C753,hdc!$B$2:$F$1600,3,FALSE())="","",VLOOKUP($C753,hdc!$B$2:$F$1600,3,FALSE())),IF($A753="NAUTICS",IF(VLOOKUP($C753,nautics!$B$2:$F$1200,3,FALSE())="","",VLOOKUP($C753,nautics!$B$2:$F$1200,3,FALSE())),IF($A753="ST",IF(VLOOKUP($C753,st!$B$2:$F$400,3,FALSE())="","",VLOOKUP($C753,st!$B$2:$F$400,3,FALSE())),""))),"")</f>
        <v>1</v>
      </c>
      <c r="F753" s="35">
        <f>IFERROR(IF($A753="HDC",IF(VLOOKUP($C753,hdc!$B$2:$F$1600,4,FALSE())="","",VLOOKUP($C753,hdc!$B$2:$F$1600,4,FALSE())),IF($A753="NAUTICS",IF(VLOOKUP($C753,nautics!$B$2:$F$1200,4,FALSE())="","",VLOOKUP($C753,nautics!$B$2:$F$1200,4,FALSE())),IF($A753="ST",IF(VLOOKUP($C753,st!$B$2:$F$400,4,FALSE())="","",VLOOKUP($C753,st!$B$2:$F$400,4,FALSE())),""))),"")</f>
        <v>1</v>
      </c>
      <c r="G753" s="35" t="str">
        <f>IFERROR(IF($A753="HDC",IF(VLOOKUP($C753,hdc!$B$2:$F$1600,5,FALSE())="","",VLOOKUP($C753,hdc!$B$2:$F$1600,5,FALSE())),IF($A753="NAUTICS",IF(VLOOKUP($C753,nautics!$B$2:$F$1200,5,FALSE())="","",VLOOKUP($C753,nautics!$B$2:$F$1200,5,FALSE())),IF($A753="ST",IF(VLOOKUP($C753,st!$B$2:$F$400,5,FALSE())="","",VLOOKUP($C753,st!$B$2:$F$400,5,FALSE())),""))),"")</f>
        <v/>
      </c>
      <c r="H753" s="35" t="s">
        <v>259</v>
      </c>
      <c r="I753" s="35" t="s">
        <v>31</v>
      </c>
      <c r="J753" s="35" t="s">
        <v>6972</v>
      </c>
      <c r="K753" s="35">
        <f t="shared" si="2"/>
        <v>30</v>
      </c>
      <c r="L753" s="35" t="s">
        <v>159</v>
      </c>
      <c r="M753" s="35" t="s">
        <v>160</v>
      </c>
      <c r="N753" s="35" t="s">
        <v>43</v>
      </c>
      <c r="O753" s="35" t="s">
        <v>45</v>
      </c>
      <c r="P753" s="35" t="s">
        <v>6973</v>
      </c>
      <c r="Q753" s="35" t="s">
        <v>727</v>
      </c>
      <c r="R753" s="35" t="s">
        <v>1071</v>
      </c>
      <c r="S753" s="35" t="s">
        <v>774</v>
      </c>
      <c r="T753" s="35" t="s">
        <v>775</v>
      </c>
      <c r="U753" s="35" t="s">
        <v>6974</v>
      </c>
      <c r="W753" s="35" t="s">
        <v>57</v>
      </c>
      <c r="X753" s="35" t="s">
        <v>59</v>
      </c>
      <c r="Y753" s="35" t="s">
        <v>164</v>
      </c>
      <c r="Z753" s="35" t="s">
        <v>1770</v>
      </c>
    </row>
    <row r="754" spans="1:26" ht="15" customHeight="1">
      <c r="A754" s="35" t="s">
        <v>1300</v>
      </c>
      <c r="B754" s="35" t="s">
        <v>6919</v>
      </c>
      <c r="C754" s="35" t="s">
        <v>6975</v>
      </c>
      <c r="D754" s="35">
        <f>IFERROR(IF($A754="HDC",IF(VLOOKUP($C754,hdc!$B$2:$F$1600,2,FALSE())="","",VLOOKUP($C754,hdc!$B$2:$F$1600,2,FALSE())),IF($A754="NAUTICS",IF(VLOOKUP($C754,nautics!$B$2:$F$1200,2,FALSE())="","",VLOOKUP($C754,nautics!$B$2:$F$1200,2,FALSE())),IF($A754="ST",IF(VLOOKUP($C754,st!$B$2:$F$400,2,FALSE())="","",VLOOKUP($C754,st!$B$2:$F$400,2,FALSE())),""))),"")</f>
        <v>1</v>
      </c>
      <c r="E754" s="35">
        <f>IFERROR(IF($A754="HDC",IF(VLOOKUP($C754,hdc!$B$2:$F$1600,3,FALSE())="","",VLOOKUP($C754,hdc!$B$2:$F$1600,3,FALSE())),IF($A754="NAUTICS",IF(VLOOKUP($C754,nautics!$B$2:$F$1200,3,FALSE())="","",VLOOKUP($C754,nautics!$B$2:$F$1200,3,FALSE())),IF($A754="ST",IF(VLOOKUP($C754,st!$B$2:$F$400,3,FALSE())="","",VLOOKUP($C754,st!$B$2:$F$400,3,FALSE())),""))),"")</f>
        <v>1</v>
      </c>
      <c r="F754" s="35" t="str">
        <f>IFERROR(IF($A754="HDC",IF(VLOOKUP($C754,hdc!$B$2:$F$1600,4,FALSE())="","",VLOOKUP($C754,hdc!$B$2:$F$1600,4,FALSE())),IF($A754="NAUTICS",IF(VLOOKUP($C754,nautics!$B$2:$F$1200,4,FALSE())="","",VLOOKUP($C754,nautics!$B$2:$F$1200,4,FALSE())),IF($A754="ST",IF(VLOOKUP($C754,st!$B$2:$F$400,4,FALSE())="","",VLOOKUP($C754,st!$B$2:$F$400,4,FALSE())),""))),"")</f>
        <v/>
      </c>
      <c r="G754" s="35" t="str">
        <f>IFERROR(IF($A754="HDC",IF(VLOOKUP($C754,hdc!$B$2:$F$1600,5,FALSE())="","",VLOOKUP($C754,hdc!$B$2:$F$1600,5,FALSE())),IF($A754="NAUTICS",IF(VLOOKUP($C754,nautics!$B$2:$F$1200,5,FALSE())="","",VLOOKUP($C754,nautics!$B$2:$F$1200,5,FALSE())),IF($A754="ST",IF(VLOOKUP($C754,st!$B$2:$F$400,5,FALSE())="","",VLOOKUP($C754,st!$B$2:$F$400,5,FALSE())),""))),"")</f>
        <v/>
      </c>
      <c r="H754" s="35" t="s">
        <v>259</v>
      </c>
      <c r="I754" s="35" t="s">
        <v>31</v>
      </c>
      <c r="J754" s="35" t="s">
        <v>2629</v>
      </c>
      <c r="K754" s="35">
        <f t="shared" si="2"/>
        <v>14</v>
      </c>
      <c r="L754" s="35" t="s">
        <v>637</v>
      </c>
      <c r="M754" s="35" t="s">
        <v>639</v>
      </c>
      <c r="N754" s="35" t="s">
        <v>46</v>
      </c>
      <c r="O754" s="35" t="s">
        <v>49</v>
      </c>
      <c r="P754" s="35" t="s">
        <v>446</v>
      </c>
      <c r="Q754" s="35" t="s">
        <v>447</v>
      </c>
      <c r="R754" s="35" t="s">
        <v>152</v>
      </c>
      <c r="S754" s="35" t="s">
        <v>46</v>
      </c>
      <c r="T754" s="35" t="s">
        <v>49</v>
      </c>
      <c r="U754" s="35" t="s">
        <v>2635</v>
      </c>
      <c r="W754" s="35" t="s">
        <v>78</v>
      </c>
      <c r="X754" s="35" t="s">
        <v>59</v>
      </c>
      <c r="Y754" s="35" t="s">
        <v>646</v>
      </c>
      <c r="Z754" s="35" t="s">
        <v>451</v>
      </c>
    </row>
    <row r="755" spans="1:26" ht="15" customHeight="1">
      <c r="A755" s="35" t="s">
        <v>1300</v>
      </c>
      <c r="B755" s="35" t="s">
        <v>6919</v>
      </c>
      <c r="C755" s="35" t="s">
        <v>6976</v>
      </c>
      <c r="D755" s="35">
        <f>IFERROR(IF($A755="HDC",IF(VLOOKUP($C755,hdc!$B$2:$F$1600,2,FALSE())="","",VLOOKUP($C755,hdc!$B$2:$F$1600,2,FALSE())),IF($A755="NAUTICS",IF(VLOOKUP($C755,nautics!$B$2:$F$1200,2,FALSE())="","",VLOOKUP($C755,nautics!$B$2:$F$1200,2,FALSE())),IF($A755="ST",IF(VLOOKUP($C755,st!$B$2:$F$400,2,FALSE())="","",VLOOKUP($C755,st!$B$2:$F$400,2,FALSE())),""))),"")</f>
        <v>1</v>
      </c>
      <c r="E755" s="35">
        <f>IFERROR(IF($A755="HDC",IF(VLOOKUP($C755,hdc!$B$2:$F$1600,3,FALSE())="","",VLOOKUP($C755,hdc!$B$2:$F$1600,3,FALSE())),IF($A755="NAUTICS",IF(VLOOKUP($C755,nautics!$B$2:$F$1200,3,FALSE())="","",VLOOKUP($C755,nautics!$B$2:$F$1200,3,FALSE())),IF($A755="ST",IF(VLOOKUP($C755,st!$B$2:$F$400,3,FALSE())="","",VLOOKUP($C755,st!$B$2:$F$400,3,FALSE())),""))),"")</f>
        <v>1</v>
      </c>
      <c r="F755" s="35" t="str">
        <f>IFERROR(IF($A755="HDC",IF(VLOOKUP($C755,hdc!$B$2:$F$1600,4,FALSE())="","",VLOOKUP($C755,hdc!$B$2:$F$1600,4,FALSE())),IF($A755="NAUTICS",IF(VLOOKUP($C755,nautics!$B$2:$F$1200,4,FALSE())="","",VLOOKUP($C755,nautics!$B$2:$F$1200,4,FALSE())),IF($A755="ST",IF(VLOOKUP($C755,st!$B$2:$F$400,4,FALSE())="","",VLOOKUP($C755,st!$B$2:$F$400,4,FALSE())),""))),"")</f>
        <v/>
      </c>
      <c r="G755" s="35" t="str">
        <f>IFERROR(IF($A755="HDC",IF(VLOOKUP($C755,hdc!$B$2:$F$1600,5,FALSE())="","",VLOOKUP($C755,hdc!$B$2:$F$1600,5,FALSE())),IF($A755="NAUTICS",IF(VLOOKUP($C755,nautics!$B$2:$F$1200,5,FALSE())="","",VLOOKUP($C755,nautics!$B$2:$F$1200,5,FALSE())),IF($A755="ST",IF(VLOOKUP($C755,st!$B$2:$F$400,5,FALSE())="","",VLOOKUP($C755,st!$B$2:$F$400,5,FALSE())),""))),"")</f>
        <v/>
      </c>
      <c r="H755" s="35" t="s">
        <v>259</v>
      </c>
      <c r="I755" s="35" t="s">
        <v>31</v>
      </c>
      <c r="J755" s="35" t="s">
        <v>2629</v>
      </c>
      <c r="K755" s="35">
        <f t="shared" si="2"/>
        <v>14</v>
      </c>
      <c r="L755" s="35" t="s">
        <v>637</v>
      </c>
      <c r="M755" s="35" t="s">
        <v>639</v>
      </c>
      <c r="N755" s="35" t="s">
        <v>46</v>
      </c>
      <c r="O755" s="35" t="s">
        <v>49</v>
      </c>
      <c r="P755" s="35" t="s">
        <v>446</v>
      </c>
      <c r="Q755" s="35" t="s">
        <v>447</v>
      </c>
      <c r="R755" s="35" t="s">
        <v>152</v>
      </c>
      <c r="S755" s="35" t="s">
        <v>46</v>
      </c>
      <c r="T755" s="35" t="s">
        <v>49</v>
      </c>
      <c r="U755" s="35" t="s">
        <v>2635</v>
      </c>
      <c r="W755" s="35" t="s">
        <v>78</v>
      </c>
      <c r="X755" s="35" t="s">
        <v>59</v>
      </c>
      <c r="Y755" s="35" t="s">
        <v>646</v>
      </c>
      <c r="Z755" s="35" t="s">
        <v>451</v>
      </c>
    </row>
    <row r="756" spans="1:26" ht="15" customHeight="1">
      <c r="A756" s="35" t="s">
        <v>1300</v>
      </c>
      <c r="B756" s="35" t="s">
        <v>6919</v>
      </c>
      <c r="C756" s="35" t="s">
        <v>6979</v>
      </c>
      <c r="D756" s="35">
        <f>IFERROR(IF($A756="HDC",IF(VLOOKUP($C756,hdc!$B$2:$F$1600,2,FALSE())="","",VLOOKUP($C756,hdc!$B$2:$F$1600,2,FALSE())),IF($A756="NAUTICS",IF(VLOOKUP($C756,nautics!$B$2:$F$1200,2,FALSE())="","",VLOOKUP($C756,nautics!$B$2:$F$1200,2,FALSE())),IF($A756="ST",IF(VLOOKUP($C756,st!$B$2:$F$400,2,FALSE())="","",VLOOKUP($C756,st!$B$2:$F$400,2,FALSE())),""))),"")</f>
        <v>1</v>
      </c>
      <c r="E756" s="35" t="str">
        <f>IFERROR(IF($A756="HDC",IF(VLOOKUP($C756,hdc!$B$2:$F$1600,3,FALSE())="","",VLOOKUP($C756,hdc!$B$2:$F$1600,3,FALSE())),IF($A756="NAUTICS",IF(VLOOKUP($C756,nautics!$B$2:$F$1200,3,FALSE())="","",VLOOKUP($C756,nautics!$B$2:$F$1200,3,FALSE())),IF($A756="ST",IF(VLOOKUP($C756,st!$B$2:$F$400,3,FALSE())="","",VLOOKUP($C756,st!$B$2:$F$400,3,FALSE())),""))),"")</f>
        <v/>
      </c>
      <c r="F756" s="35" t="str">
        <f>IFERROR(IF($A756="HDC",IF(VLOOKUP($C756,hdc!$B$2:$F$1600,4,FALSE())="","",VLOOKUP($C756,hdc!$B$2:$F$1600,4,FALSE())),IF($A756="NAUTICS",IF(VLOOKUP($C756,nautics!$B$2:$F$1200,4,FALSE())="","",VLOOKUP($C756,nautics!$B$2:$F$1200,4,FALSE())),IF($A756="ST",IF(VLOOKUP($C756,st!$B$2:$F$400,4,FALSE())="","",VLOOKUP($C756,st!$B$2:$F$400,4,FALSE())),""))),"")</f>
        <v/>
      </c>
      <c r="G756" s="35" t="str">
        <f>IFERROR(IF($A756="HDC",IF(VLOOKUP($C756,hdc!$B$2:$F$1600,5,FALSE())="","",VLOOKUP($C756,hdc!$B$2:$F$1600,5,FALSE())),IF($A756="NAUTICS",IF(VLOOKUP($C756,nautics!$B$2:$F$1200,5,FALSE())="","",VLOOKUP($C756,nautics!$B$2:$F$1200,5,FALSE())),IF($A756="ST",IF(VLOOKUP($C756,st!$B$2:$F$400,5,FALSE())="","",VLOOKUP($C756,st!$B$2:$F$400,5,FALSE())),""))),"")</f>
        <v/>
      </c>
      <c r="H756" s="35" t="s">
        <v>259</v>
      </c>
      <c r="I756" s="35" t="s">
        <v>31</v>
      </c>
      <c r="J756" s="35" t="s">
        <v>6981</v>
      </c>
      <c r="K756" s="35">
        <f t="shared" si="2"/>
        <v>12</v>
      </c>
      <c r="L756" s="35" t="s">
        <v>6973</v>
      </c>
      <c r="M756" s="35" t="s">
        <v>727</v>
      </c>
      <c r="N756" s="35" t="s">
        <v>774</v>
      </c>
      <c r="O756" s="35" t="s">
        <v>775</v>
      </c>
      <c r="P756" s="35" t="s">
        <v>6982</v>
      </c>
      <c r="Q756" s="35" t="s">
        <v>6983</v>
      </c>
      <c r="R756" s="35" t="s">
        <v>52</v>
      </c>
      <c r="S756" s="35" t="s">
        <v>774</v>
      </c>
      <c r="T756" s="35" t="s">
        <v>775</v>
      </c>
      <c r="U756" s="35" t="s">
        <v>6985</v>
      </c>
      <c r="W756" s="35" t="s">
        <v>78</v>
      </c>
      <c r="X756" s="35" t="s">
        <v>94</v>
      </c>
      <c r="Y756" s="35" t="s">
        <v>1770</v>
      </c>
      <c r="Z756" s="35" t="s">
        <v>6987</v>
      </c>
    </row>
    <row r="757" spans="1:26" ht="15" customHeight="1">
      <c r="A757" s="35" t="s">
        <v>1300</v>
      </c>
      <c r="B757" s="35" t="s">
        <v>6919</v>
      </c>
      <c r="C757" s="35" t="s">
        <v>6989</v>
      </c>
      <c r="D757" s="35">
        <f>IFERROR(IF($A757="HDC",IF(VLOOKUP($C757,hdc!$B$2:$F$1600,2,FALSE())="","",VLOOKUP($C757,hdc!$B$2:$F$1600,2,FALSE())),IF($A757="NAUTICS",IF(VLOOKUP($C757,nautics!$B$2:$F$1200,2,FALSE())="","",VLOOKUP($C757,nautics!$B$2:$F$1200,2,FALSE())),IF($A757="ST",IF(VLOOKUP($C757,st!$B$2:$F$400,2,FALSE())="","",VLOOKUP($C757,st!$B$2:$F$400,2,FALSE())),""))),"")</f>
        <v>1</v>
      </c>
      <c r="E757" s="35" t="str">
        <f>IFERROR(IF($A757="HDC",IF(VLOOKUP($C757,hdc!$B$2:$F$1600,3,FALSE())="","",VLOOKUP($C757,hdc!$B$2:$F$1600,3,FALSE())),IF($A757="NAUTICS",IF(VLOOKUP($C757,nautics!$B$2:$F$1200,3,FALSE())="","",VLOOKUP($C757,nautics!$B$2:$F$1200,3,FALSE())),IF($A757="ST",IF(VLOOKUP($C757,st!$B$2:$F$400,3,FALSE())="","",VLOOKUP($C757,st!$B$2:$F$400,3,FALSE())),""))),"")</f>
        <v/>
      </c>
      <c r="F757" s="35" t="str">
        <f>IFERROR(IF($A757="HDC",IF(VLOOKUP($C757,hdc!$B$2:$F$1600,4,FALSE())="","",VLOOKUP($C757,hdc!$B$2:$F$1600,4,FALSE())),IF($A757="NAUTICS",IF(VLOOKUP($C757,nautics!$B$2:$F$1200,4,FALSE())="","",VLOOKUP($C757,nautics!$B$2:$F$1200,4,FALSE())),IF($A757="ST",IF(VLOOKUP($C757,st!$B$2:$F$400,4,FALSE())="","",VLOOKUP($C757,st!$B$2:$F$400,4,FALSE())),""))),"")</f>
        <v/>
      </c>
      <c r="G757" s="35" t="str">
        <f>IFERROR(IF($A757="HDC",IF(VLOOKUP($C757,hdc!$B$2:$F$1600,5,FALSE())="","",VLOOKUP($C757,hdc!$B$2:$F$1600,5,FALSE())),IF($A757="NAUTICS",IF(VLOOKUP($C757,nautics!$B$2:$F$1200,5,FALSE())="","",VLOOKUP($C757,nautics!$B$2:$F$1200,5,FALSE())),IF($A757="ST",IF(VLOOKUP($C757,st!$B$2:$F$400,5,FALSE())="","",VLOOKUP($C757,st!$B$2:$F$400,5,FALSE())),""))),"")</f>
        <v/>
      </c>
      <c r="H757" s="35" t="s">
        <v>259</v>
      </c>
      <c r="I757" s="35" t="s">
        <v>31</v>
      </c>
      <c r="J757" s="35" t="s">
        <v>5237</v>
      </c>
      <c r="K757" s="35">
        <f t="shared" si="2"/>
        <v>20</v>
      </c>
      <c r="L757" s="35" t="s">
        <v>6973</v>
      </c>
      <c r="M757" s="35" t="s">
        <v>727</v>
      </c>
      <c r="N757" s="35" t="s">
        <v>774</v>
      </c>
      <c r="O757" s="35" t="s">
        <v>775</v>
      </c>
      <c r="P757" s="35" t="s">
        <v>6968</v>
      </c>
      <c r="Q757" s="35" t="s">
        <v>6969</v>
      </c>
      <c r="R757" s="35" t="s">
        <v>52</v>
      </c>
      <c r="S757" s="35" t="s">
        <v>774</v>
      </c>
      <c r="T757" s="35" t="s">
        <v>775</v>
      </c>
      <c r="U757" s="35" t="s">
        <v>4185</v>
      </c>
      <c r="W757" s="35" t="s">
        <v>78</v>
      </c>
      <c r="X757" s="35" t="s">
        <v>59</v>
      </c>
      <c r="Y757" s="35" t="s">
        <v>1770</v>
      </c>
      <c r="Z757" s="35" t="s">
        <v>1726</v>
      </c>
    </row>
    <row r="758" spans="1:26" ht="15" customHeight="1">
      <c r="A758" s="35" t="s">
        <v>1300</v>
      </c>
      <c r="B758" s="35" t="s">
        <v>6919</v>
      </c>
      <c r="C758" s="35" t="s">
        <v>6994</v>
      </c>
      <c r="D758" s="35">
        <f>IFERROR(IF($A758="HDC",IF(VLOOKUP($C758,hdc!$B$2:$F$1600,2,FALSE())="","",VLOOKUP($C758,hdc!$B$2:$F$1600,2,FALSE())),IF($A758="NAUTICS",IF(VLOOKUP($C758,nautics!$B$2:$F$1200,2,FALSE())="","",VLOOKUP($C758,nautics!$B$2:$F$1200,2,FALSE())),IF($A758="ST",IF(VLOOKUP($C758,st!$B$2:$F$400,2,FALSE())="","",VLOOKUP($C758,st!$B$2:$F$400,2,FALSE())),""))),"")</f>
        <v>1</v>
      </c>
      <c r="E758" s="35" t="str">
        <f>IFERROR(IF($A758="HDC",IF(VLOOKUP($C758,hdc!$B$2:$F$1600,3,FALSE())="","",VLOOKUP($C758,hdc!$B$2:$F$1600,3,FALSE())),IF($A758="NAUTICS",IF(VLOOKUP($C758,nautics!$B$2:$F$1200,3,FALSE())="","",VLOOKUP($C758,nautics!$B$2:$F$1200,3,FALSE())),IF($A758="ST",IF(VLOOKUP($C758,st!$B$2:$F$400,3,FALSE())="","",VLOOKUP($C758,st!$B$2:$F$400,3,FALSE())),""))),"")</f>
        <v/>
      </c>
      <c r="F758" s="35" t="str">
        <f>IFERROR(IF($A758="HDC",IF(VLOOKUP($C758,hdc!$B$2:$F$1600,4,FALSE())="","",VLOOKUP($C758,hdc!$B$2:$F$1600,4,FALSE())),IF($A758="NAUTICS",IF(VLOOKUP($C758,nautics!$B$2:$F$1200,4,FALSE())="","",VLOOKUP($C758,nautics!$B$2:$F$1200,4,FALSE())),IF($A758="ST",IF(VLOOKUP($C758,st!$B$2:$F$400,4,FALSE())="","",VLOOKUP($C758,st!$B$2:$F$400,4,FALSE())),""))),"")</f>
        <v/>
      </c>
      <c r="G758" s="35" t="str">
        <f>IFERROR(IF($A758="HDC",IF(VLOOKUP($C758,hdc!$B$2:$F$1600,5,FALSE())="","",VLOOKUP($C758,hdc!$B$2:$F$1600,5,FALSE())),IF($A758="NAUTICS",IF(VLOOKUP($C758,nautics!$B$2:$F$1200,5,FALSE())="","",VLOOKUP($C758,nautics!$B$2:$F$1200,5,FALSE())),IF($A758="ST",IF(VLOOKUP($C758,st!$B$2:$F$400,5,FALSE())="","",VLOOKUP($C758,st!$B$2:$F$400,5,FALSE())),""))),"")</f>
        <v/>
      </c>
      <c r="H758" s="35" t="s">
        <v>4160</v>
      </c>
      <c r="I758" s="35" t="s">
        <v>34</v>
      </c>
      <c r="J758" s="35" t="s">
        <v>216</v>
      </c>
      <c r="K758" s="35">
        <f t="shared" si="2"/>
        <v>15</v>
      </c>
      <c r="L758" s="35" t="s">
        <v>6968</v>
      </c>
      <c r="M758" s="35" t="s">
        <v>6969</v>
      </c>
      <c r="N758" s="35" t="s">
        <v>774</v>
      </c>
      <c r="O758" s="35" t="s">
        <v>775</v>
      </c>
      <c r="P758" s="35" t="s">
        <v>6997</v>
      </c>
      <c r="Q758" s="35" t="s">
        <v>6998</v>
      </c>
      <c r="R758" s="35" t="s">
        <v>247</v>
      </c>
      <c r="S758" s="35" t="s">
        <v>774</v>
      </c>
      <c r="T758" s="35" t="s">
        <v>775</v>
      </c>
      <c r="U758" s="35" t="s">
        <v>89</v>
      </c>
      <c r="W758" s="35" t="s">
        <v>78</v>
      </c>
      <c r="X758" s="35" t="s">
        <v>1723</v>
      </c>
      <c r="Y758" s="35" t="s">
        <v>89</v>
      </c>
      <c r="Z758" s="35" t="s">
        <v>89</v>
      </c>
    </row>
    <row r="759" spans="1:26" ht="15" customHeight="1">
      <c r="A759" s="35" t="s">
        <v>1300</v>
      </c>
      <c r="B759" s="35" t="s">
        <v>6919</v>
      </c>
      <c r="C759" s="35" t="s">
        <v>7000</v>
      </c>
      <c r="D759" s="35">
        <f>IFERROR(IF($A759="HDC",IF(VLOOKUP($C759,hdc!$B$2:$F$1600,2,FALSE())="","",VLOOKUP($C759,hdc!$B$2:$F$1600,2,FALSE())),IF($A759="NAUTICS",IF(VLOOKUP($C759,nautics!$B$2:$F$1200,2,FALSE())="","",VLOOKUP($C759,nautics!$B$2:$F$1200,2,FALSE())),IF($A759="ST",IF(VLOOKUP($C759,st!$B$2:$F$400,2,FALSE())="","",VLOOKUP($C759,st!$B$2:$F$400,2,FALSE())),""))),"")</f>
        <v>1</v>
      </c>
      <c r="E759" s="35" t="str">
        <f>IFERROR(IF($A759="HDC",IF(VLOOKUP($C759,hdc!$B$2:$F$1600,3,FALSE())="","",VLOOKUP($C759,hdc!$B$2:$F$1600,3,FALSE())),IF($A759="NAUTICS",IF(VLOOKUP($C759,nautics!$B$2:$F$1200,3,FALSE())="","",VLOOKUP($C759,nautics!$B$2:$F$1200,3,FALSE())),IF($A759="ST",IF(VLOOKUP($C759,st!$B$2:$F$400,3,FALSE())="","",VLOOKUP($C759,st!$B$2:$F$400,3,FALSE())),""))),"")</f>
        <v/>
      </c>
      <c r="F759" s="35" t="str">
        <f>IFERROR(IF($A759="HDC",IF(VLOOKUP($C759,hdc!$B$2:$F$1600,4,FALSE())="","",VLOOKUP($C759,hdc!$B$2:$F$1600,4,FALSE())),IF($A759="NAUTICS",IF(VLOOKUP($C759,nautics!$B$2:$F$1200,4,FALSE())="","",VLOOKUP($C759,nautics!$B$2:$F$1200,4,FALSE())),IF($A759="ST",IF(VLOOKUP($C759,st!$B$2:$F$400,4,FALSE())="","",VLOOKUP($C759,st!$B$2:$F$400,4,FALSE())),""))),"")</f>
        <v/>
      </c>
      <c r="G759" s="35" t="str">
        <f>IFERROR(IF($A759="HDC",IF(VLOOKUP($C759,hdc!$B$2:$F$1600,5,FALSE())="","",VLOOKUP($C759,hdc!$B$2:$F$1600,5,FALSE())),IF($A759="NAUTICS",IF(VLOOKUP($C759,nautics!$B$2:$F$1200,5,FALSE())="","",VLOOKUP($C759,nautics!$B$2:$F$1200,5,FALSE())),IF($A759="ST",IF(VLOOKUP($C759,st!$B$2:$F$400,5,FALSE())="","",VLOOKUP($C759,st!$B$2:$F$400,5,FALSE())),""))),"")</f>
        <v/>
      </c>
      <c r="H759" s="35" t="s">
        <v>344</v>
      </c>
      <c r="I759" s="35" t="s">
        <v>31</v>
      </c>
      <c r="J759" s="35" t="s">
        <v>651</v>
      </c>
      <c r="K759" s="35">
        <f t="shared" si="2"/>
        <v>18</v>
      </c>
      <c r="L759" s="35" t="s">
        <v>7002</v>
      </c>
      <c r="M759" s="35" t="s">
        <v>7004</v>
      </c>
      <c r="N759" s="35" t="s">
        <v>53</v>
      </c>
      <c r="O759" s="35" t="s">
        <v>55</v>
      </c>
      <c r="P759" s="35" t="s">
        <v>1844</v>
      </c>
      <c r="Q759" s="35" t="s">
        <v>1846</v>
      </c>
      <c r="R759" s="35" t="s">
        <v>247</v>
      </c>
      <c r="S759" s="35" t="s">
        <v>53</v>
      </c>
      <c r="T759" s="35" t="s">
        <v>55</v>
      </c>
      <c r="U759" s="35" t="s">
        <v>89</v>
      </c>
      <c r="W759" s="35" t="s">
        <v>78</v>
      </c>
      <c r="X759" s="35" t="s">
        <v>59</v>
      </c>
      <c r="Y759" s="35" t="s">
        <v>89</v>
      </c>
      <c r="Z759" s="35" t="s">
        <v>89</v>
      </c>
    </row>
    <row r="760" spans="1:26" ht="15" customHeight="1">
      <c r="A760" s="35" t="s">
        <v>1300</v>
      </c>
      <c r="B760" s="35" t="s">
        <v>6919</v>
      </c>
      <c r="C760" s="35" t="s">
        <v>7005</v>
      </c>
      <c r="D760" s="35">
        <f>IFERROR(IF($A760="HDC",IF(VLOOKUP($C760,hdc!$B$2:$F$1600,2,FALSE())="","",VLOOKUP($C760,hdc!$B$2:$F$1600,2,FALSE())),IF($A760="NAUTICS",IF(VLOOKUP($C760,nautics!$B$2:$F$1200,2,FALSE())="","",VLOOKUP($C760,nautics!$B$2:$F$1200,2,FALSE())),IF($A760="ST",IF(VLOOKUP($C760,st!$B$2:$F$400,2,FALSE())="","",VLOOKUP($C760,st!$B$2:$F$400,2,FALSE())),""))),"")</f>
        <v>1</v>
      </c>
      <c r="E760" s="35">
        <f>IFERROR(IF($A760="HDC",IF(VLOOKUP($C760,hdc!$B$2:$F$1600,3,FALSE())="","",VLOOKUP($C760,hdc!$B$2:$F$1600,3,FALSE())),IF($A760="NAUTICS",IF(VLOOKUP($C760,nautics!$B$2:$F$1200,3,FALSE())="","",VLOOKUP($C760,nautics!$B$2:$F$1200,3,FALSE())),IF($A760="ST",IF(VLOOKUP($C760,st!$B$2:$F$400,3,FALSE())="","",VLOOKUP($C760,st!$B$2:$F$400,3,FALSE())),""))),"")</f>
        <v>1</v>
      </c>
      <c r="F760" s="35" t="str">
        <f>IFERROR(IF($A760="HDC",IF(VLOOKUP($C760,hdc!$B$2:$F$1600,4,FALSE())="","",VLOOKUP($C760,hdc!$B$2:$F$1600,4,FALSE())),IF($A760="NAUTICS",IF(VLOOKUP($C760,nautics!$B$2:$F$1200,4,FALSE())="","",VLOOKUP($C760,nautics!$B$2:$F$1200,4,FALSE())),IF($A760="ST",IF(VLOOKUP($C760,st!$B$2:$F$400,4,FALSE())="","",VLOOKUP($C760,st!$B$2:$F$400,4,FALSE())),""))),"")</f>
        <v/>
      </c>
      <c r="G760" s="35" t="str">
        <f>IFERROR(IF($A760="HDC",IF(VLOOKUP($C760,hdc!$B$2:$F$1600,5,FALSE())="","",VLOOKUP($C760,hdc!$B$2:$F$1600,5,FALSE())),IF($A760="NAUTICS",IF(VLOOKUP($C760,nautics!$B$2:$F$1200,5,FALSE())="","",VLOOKUP($C760,nautics!$B$2:$F$1200,5,FALSE())),IF($A760="ST",IF(VLOOKUP($C760,st!$B$2:$F$400,5,FALSE())="","",VLOOKUP($C760,st!$B$2:$F$400,5,FALSE())),""))),"")</f>
        <v/>
      </c>
      <c r="H760" s="35" t="s">
        <v>4160</v>
      </c>
      <c r="I760" s="35" t="s">
        <v>34</v>
      </c>
      <c r="J760" s="35" t="s">
        <v>7006</v>
      </c>
      <c r="K760" s="35">
        <f t="shared" si="2"/>
        <v>19</v>
      </c>
      <c r="L760" s="35" t="s">
        <v>40</v>
      </c>
      <c r="M760" s="35" t="s">
        <v>42</v>
      </c>
      <c r="N760" s="35" t="s">
        <v>43</v>
      </c>
      <c r="O760" s="35" t="s">
        <v>45</v>
      </c>
      <c r="P760" s="35" t="s">
        <v>1844</v>
      </c>
      <c r="Q760" s="35" t="s">
        <v>1846</v>
      </c>
      <c r="R760" s="35" t="s">
        <v>52</v>
      </c>
      <c r="S760" s="35" t="s">
        <v>53</v>
      </c>
      <c r="T760" s="35" t="s">
        <v>55</v>
      </c>
      <c r="U760" s="35" t="s">
        <v>7007</v>
      </c>
      <c r="W760" s="35" t="s">
        <v>57</v>
      </c>
      <c r="X760" s="35" t="s">
        <v>1723</v>
      </c>
      <c r="Y760" s="35" t="s">
        <v>60</v>
      </c>
      <c r="Z760" s="35" t="s">
        <v>1849</v>
      </c>
    </row>
    <row r="761" spans="1:26" ht="15" customHeight="1">
      <c r="A761" s="35" t="s">
        <v>1300</v>
      </c>
      <c r="B761" s="35" t="s">
        <v>6919</v>
      </c>
      <c r="C761" s="35" t="s">
        <v>7008</v>
      </c>
      <c r="D761" s="35">
        <f>IFERROR(IF($A761="HDC",IF(VLOOKUP($C761,hdc!$B$2:$F$1600,2,FALSE())="","",VLOOKUP($C761,hdc!$B$2:$F$1600,2,FALSE())),IF($A761="NAUTICS",IF(VLOOKUP($C761,nautics!$B$2:$F$1200,2,FALSE())="","",VLOOKUP($C761,nautics!$B$2:$F$1200,2,FALSE())),IF($A761="ST",IF(VLOOKUP($C761,st!$B$2:$F$400,2,FALSE())="","",VLOOKUP($C761,st!$B$2:$F$400,2,FALSE())),""))),"")</f>
        <v>1</v>
      </c>
      <c r="E761" s="35" t="str">
        <f>IFERROR(IF($A761="HDC",IF(VLOOKUP($C761,hdc!$B$2:$F$1600,3,FALSE())="","",VLOOKUP($C761,hdc!$B$2:$F$1600,3,FALSE())),IF($A761="NAUTICS",IF(VLOOKUP($C761,nautics!$B$2:$F$1200,3,FALSE())="","",VLOOKUP($C761,nautics!$B$2:$F$1200,3,FALSE())),IF($A761="ST",IF(VLOOKUP($C761,st!$B$2:$F$400,3,FALSE())="","",VLOOKUP($C761,st!$B$2:$F$400,3,FALSE())),""))),"")</f>
        <v/>
      </c>
      <c r="F761" s="35" t="str">
        <f>IFERROR(IF($A761="HDC",IF(VLOOKUP($C761,hdc!$B$2:$F$1600,4,FALSE())="","",VLOOKUP($C761,hdc!$B$2:$F$1600,4,FALSE())),IF($A761="NAUTICS",IF(VLOOKUP($C761,nautics!$B$2:$F$1200,4,FALSE())="","",VLOOKUP($C761,nautics!$B$2:$F$1200,4,FALSE())),IF($A761="ST",IF(VLOOKUP($C761,st!$B$2:$F$400,4,FALSE())="","",VLOOKUP($C761,st!$B$2:$F$400,4,FALSE())),""))),"")</f>
        <v/>
      </c>
      <c r="G761" s="35" t="str">
        <f>IFERROR(IF($A761="HDC",IF(VLOOKUP($C761,hdc!$B$2:$F$1600,5,FALSE())="","",VLOOKUP($C761,hdc!$B$2:$F$1600,5,FALSE())),IF($A761="NAUTICS",IF(VLOOKUP($C761,nautics!$B$2:$F$1200,5,FALSE())="","",VLOOKUP($C761,nautics!$B$2:$F$1200,5,FALSE())),IF($A761="ST",IF(VLOOKUP($C761,st!$B$2:$F$400,5,FALSE())="","",VLOOKUP($C761,st!$B$2:$F$400,5,FALSE())),""))),"")</f>
        <v/>
      </c>
      <c r="H761" s="35" t="s">
        <v>344</v>
      </c>
      <c r="I761" s="35" t="s">
        <v>31</v>
      </c>
      <c r="J761" s="35" t="s">
        <v>2224</v>
      </c>
      <c r="K761" s="35">
        <f t="shared" si="2"/>
        <v>20</v>
      </c>
      <c r="L761" s="35" t="s">
        <v>1714</v>
      </c>
      <c r="M761" s="35" t="s">
        <v>1715</v>
      </c>
      <c r="N761" s="35" t="s">
        <v>53</v>
      </c>
      <c r="O761" s="35" t="s">
        <v>55</v>
      </c>
      <c r="P761" s="35" t="s">
        <v>7010</v>
      </c>
      <c r="Q761" s="35" t="s">
        <v>7011</v>
      </c>
      <c r="R761" s="35" t="s">
        <v>247</v>
      </c>
      <c r="S761" s="35" t="s">
        <v>53</v>
      </c>
      <c r="T761" s="35" t="s">
        <v>55</v>
      </c>
      <c r="U761" s="35" t="s">
        <v>89</v>
      </c>
      <c r="W761" s="35" t="s">
        <v>78</v>
      </c>
      <c r="X761" s="35" t="s">
        <v>59</v>
      </c>
      <c r="Y761" s="35" t="s">
        <v>89</v>
      </c>
      <c r="Z761" s="35" t="s">
        <v>89</v>
      </c>
    </row>
    <row r="762" spans="1:26" ht="15" customHeight="1">
      <c r="A762" s="35" t="s">
        <v>1300</v>
      </c>
      <c r="B762" s="35" t="s">
        <v>6919</v>
      </c>
      <c r="C762" s="35" t="s">
        <v>7014</v>
      </c>
      <c r="D762" s="35">
        <f>IFERROR(IF($A762="HDC",IF(VLOOKUP($C762,hdc!$B$2:$F$1600,2,FALSE())="","",VLOOKUP($C762,hdc!$B$2:$F$1600,2,FALSE())),IF($A762="NAUTICS",IF(VLOOKUP($C762,nautics!$B$2:$F$1200,2,FALSE())="","",VLOOKUP($C762,nautics!$B$2:$F$1200,2,FALSE())),IF($A762="ST",IF(VLOOKUP($C762,st!$B$2:$F$400,2,FALSE())="","",VLOOKUP($C762,st!$B$2:$F$400,2,FALSE())),""))),"")</f>
        <v>1</v>
      </c>
      <c r="E762" s="35">
        <f>IFERROR(IF($A762="HDC",IF(VLOOKUP($C762,hdc!$B$2:$F$1600,3,FALSE())="","",VLOOKUP($C762,hdc!$B$2:$F$1600,3,FALSE())),IF($A762="NAUTICS",IF(VLOOKUP($C762,nautics!$B$2:$F$1200,3,FALSE())="","",VLOOKUP($C762,nautics!$B$2:$F$1200,3,FALSE())),IF($A762="ST",IF(VLOOKUP($C762,st!$B$2:$F$400,3,FALSE())="","",VLOOKUP($C762,st!$B$2:$F$400,3,FALSE())),""))),"")</f>
        <v>1</v>
      </c>
      <c r="F762" s="35" t="str">
        <f>IFERROR(IF($A762="HDC",IF(VLOOKUP($C762,hdc!$B$2:$F$1600,4,FALSE())="","",VLOOKUP($C762,hdc!$B$2:$F$1600,4,FALSE())),IF($A762="NAUTICS",IF(VLOOKUP($C762,nautics!$B$2:$F$1200,4,FALSE())="","",VLOOKUP($C762,nautics!$B$2:$F$1200,4,FALSE())),IF($A762="ST",IF(VLOOKUP($C762,st!$B$2:$F$400,4,FALSE())="","",VLOOKUP($C762,st!$B$2:$F$400,4,FALSE())),""))),"")</f>
        <v/>
      </c>
      <c r="G762" s="35" t="str">
        <f>IFERROR(IF($A762="HDC",IF(VLOOKUP($C762,hdc!$B$2:$F$1600,5,FALSE())="","",VLOOKUP($C762,hdc!$B$2:$F$1600,5,FALSE())),IF($A762="NAUTICS",IF(VLOOKUP($C762,nautics!$B$2:$F$1200,5,FALSE())="","",VLOOKUP($C762,nautics!$B$2:$F$1200,5,FALSE())),IF($A762="ST",IF(VLOOKUP($C762,st!$B$2:$F$400,5,FALSE())="","",VLOOKUP($C762,st!$B$2:$F$400,5,FALSE())),""))),"")</f>
        <v/>
      </c>
      <c r="H762" s="35" t="s">
        <v>4160</v>
      </c>
      <c r="I762" s="35" t="s">
        <v>34</v>
      </c>
      <c r="J762" s="35" t="s">
        <v>7015</v>
      </c>
      <c r="K762" s="35">
        <f t="shared" si="2"/>
        <v>19</v>
      </c>
      <c r="L762" s="35" t="s">
        <v>40</v>
      </c>
      <c r="M762" s="35" t="s">
        <v>42</v>
      </c>
      <c r="N762" s="35" t="s">
        <v>43</v>
      </c>
      <c r="O762" s="35" t="s">
        <v>45</v>
      </c>
      <c r="P762" s="35" t="s">
        <v>1714</v>
      </c>
      <c r="Q762" s="35" t="s">
        <v>1715</v>
      </c>
      <c r="R762" s="35" t="s">
        <v>52</v>
      </c>
      <c r="S762" s="35" t="s">
        <v>53</v>
      </c>
      <c r="T762" s="35" t="s">
        <v>55</v>
      </c>
      <c r="U762" s="35" t="s">
        <v>7017</v>
      </c>
      <c r="W762" s="35" t="s">
        <v>57</v>
      </c>
      <c r="X762" s="35" t="s">
        <v>1723</v>
      </c>
      <c r="Y762" s="35" t="s">
        <v>60</v>
      </c>
      <c r="Z762" s="35" t="s">
        <v>1725</v>
      </c>
    </row>
    <row r="763" spans="1:26" ht="15" customHeight="1">
      <c r="A763" s="35" t="s">
        <v>1300</v>
      </c>
      <c r="B763" s="35" t="s">
        <v>6919</v>
      </c>
      <c r="C763" s="35" t="s">
        <v>7020</v>
      </c>
      <c r="D763" s="35">
        <f>IFERROR(IF($A763="HDC",IF(VLOOKUP($C763,hdc!$B$2:$F$1600,2,FALSE())="","",VLOOKUP($C763,hdc!$B$2:$F$1600,2,FALSE())),IF($A763="NAUTICS",IF(VLOOKUP($C763,nautics!$B$2:$F$1200,2,FALSE())="","",VLOOKUP($C763,nautics!$B$2:$F$1200,2,FALSE())),IF($A763="ST",IF(VLOOKUP($C763,st!$B$2:$F$400,2,FALSE())="","",VLOOKUP($C763,st!$B$2:$F$400,2,FALSE())),""))),"")</f>
        <v>1</v>
      </c>
      <c r="E763" s="35">
        <f>IFERROR(IF($A763="HDC",IF(VLOOKUP($C763,hdc!$B$2:$F$1600,3,FALSE())="","",VLOOKUP($C763,hdc!$B$2:$F$1600,3,FALSE())),IF($A763="NAUTICS",IF(VLOOKUP($C763,nautics!$B$2:$F$1200,3,FALSE())="","",VLOOKUP($C763,nautics!$B$2:$F$1200,3,FALSE())),IF($A763="ST",IF(VLOOKUP($C763,st!$B$2:$F$400,3,FALSE())="","",VLOOKUP($C763,st!$B$2:$F$400,3,FALSE())),""))),"")</f>
        <v>1</v>
      </c>
      <c r="F763" s="35">
        <f>IFERROR(IF($A763="HDC",IF(VLOOKUP($C763,hdc!$B$2:$F$1600,4,FALSE())="","",VLOOKUP($C763,hdc!$B$2:$F$1600,4,FALSE())),IF($A763="NAUTICS",IF(VLOOKUP($C763,nautics!$B$2:$F$1200,4,FALSE())="","",VLOOKUP($C763,nautics!$B$2:$F$1200,4,FALSE())),IF($A763="ST",IF(VLOOKUP($C763,st!$B$2:$F$400,4,FALSE())="","",VLOOKUP($C763,st!$B$2:$F$400,4,FALSE())),""))),"")</f>
        <v>1</v>
      </c>
      <c r="G763" s="35" t="str">
        <f>IFERROR(IF($A763="HDC",IF(VLOOKUP($C763,hdc!$B$2:$F$1600,5,FALSE())="","",VLOOKUP($C763,hdc!$B$2:$F$1600,5,FALSE())),IF($A763="NAUTICS",IF(VLOOKUP($C763,nautics!$B$2:$F$1200,5,FALSE())="","",VLOOKUP($C763,nautics!$B$2:$F$1200,5,FALSE())),IF($A763="ST",IF(VLOOKUP($C763,st!$B$2:$F$400,5,FALSE())="","",VLOOKUP($C763,st!$B$2:$F$400,5,FALSE())),""))),"")</f>
        <v/>
      </c>
      <c r="H763" s="35" t="s">
        <v>344</v>
      </c>
      <c r="I763" s="35" t="s">
        <v>31</v>
      </c>
      <c r="J763" s="35" t="s">
        <v>7021</v>
      </c>
      <c r="K763" s="35">
        <f t="shared" si="2"/>
        <v>23</v>
      </c>
      <c r="L763" s="35" t="s">
        <v>95</v>
      </c>
      <c r="M763" s="35" t="s">
        <v>96</v>
      </c>
      <c r="N763" s="35" t="s">
        <v>43</v>
      </c>
      <c r="O763" s="35" t="s">
        <v>45</v>
      </c>
      <c r="P763" s="35" t="s">
        <v>1844</v>
      </c>
      <c r="Q763" s="35" t="s">
        <v>1846</v>
      </c>
      <c r="R763" s="35" t="s">
        <v>52</v>
      </c>
      <c r="S763" s="35" t="s">
        <v>53</v>
      </c>
      <c r="T763" s="35" t="s">
        <v>55</v>
      </c>
      <c r="U763" s="35" t="s">
        <v>7024</v>
      </c>
      <c r="W763" s="35" t="s">
        <v>57</v>
      </c>
      <c r="X763" s="35" t="s">
        <v>59</v>
      </c>
      <c r="Y763" s="35" t="s">
        <v>102</v>
      </c>
      <c r="Z763" s="35" t="s">
        <v>1849</v>
      </c>
    </row>
    <row r="764" spans="1:26" ht="15" customHeight="1">
      <c r="A764" s="35" t="s">
        <v>1300</v>
      </c>
      <c r="B764" s="35" t="s">
        <v>6919</v>
      </c>
      <c r="C764" s="35" t="s">
        <v>7025</v>
      </c>
      <c r="D764" s="35">
        <f>IFERROR(IF($A764="HDC",IF(VLOOKUP($C764,hdc!$B$2:$F$1600,2,FALSE())="","",VLOOKUP($C764,hdc!$B$2:$F$1600,2,FALSE())),IF($A764="NAUTICS",IF(VLOOKUP($C764,nautics!$B$2:$F$1200,2,FALSE())="","",VLOOKUP($C764,nautics!$B$2:$F$1200,2,FALSE())),IF($A764="ST",IF(VLOOKUP($C764,st!$B$2:$F$400,2,FALSE())="","",VLOOKUP($C764,st!$B$2:$F$400,2,FALSE())),""))),"")</f>
        <v>1</v>
      </c>
      <c r="E764" s="35">
        <f>IFERROR(IF($A764="HDC",IF(VLOOKUP($C764,hdc!$B$2:$F$1600,3,FALSE())="","",VLOOKUP($C764,hdc!$B$2:$F$1600,3,FALSE())),IF($A764="NAUTICS",IF(VLOOKUP($C764,nautics!$B$2:$F$1200,3,FALSE())="","",VLOOKUP($C764,nautics!$B$2:$F$1200,3,FALSE())),IF($A764="ST",IF(VLOOKUP($C764,st!$B$2:$F$400,3,FALSE())="","",VLOOKUP($C764,st!$B$2:$F$400,3,FALSE())),""))),"")</f>
        <v>1</v>
      </c>
      <c r="F764" s="35">
        <f>IFERROR(IF($A764="HDC",IF(VLOOKUP($C764,hdc!$B$2:$F$1600,4,FALSE())="","",VLOOKUP($C764,hdc!$B$2:$F$1600,4,FALSE())),IF($A764="NAUTICS",IF(VLOOKUP($C764,nautics!$B$2:$F$1200,4,FALSE())="","",VLOOKUP($C764,nautics!$B$2:$F$1200,4,FALSE())),IF($A764="ST",IF(VLOOKUP($C764,st!$B$2:$F$400,4,FALSE())="","",VLOOKUP($C764,st!$B$2:$F$400,4,FALSE())),""))),"")</f>
        <v>1</v>
      </c>
      <c r="G764" s="35" t="str">
        <f>IFERROR(IF($A764="HDC",IF(VLOOKUP($C764,hdc!$B$2:$F$1600,5,FALSE())="","",VLOOKUP($C764,hdc!$B$2:$F$1600,5,FALSE())),IF($A764="NAUTICS",IF(VLOOKUP($C764,nautics!$B$2:$F$1200,5,FALSE())="","",VLOOKUP($C764,nautics!$B$2:$F$1200,5,FALSE())),IF($A764="ST",IF(VLOOKUP($C764,st!$B$2:$F$400,5,FALSE())="","",VLOOKUP($C764,st!$B$2:$F$400,5,FALSE())),""))),"")</f>
        <v/>
      </c>
      <c r="H764" s="35" t="s">
        <v>344</v>
      </c>
      <c r="I764" s="35" t="s">
        <v>31</v>
      </c>
      <c r="J764" s="35" t="s">
        <v>468</v>
      </c>
      <c r="K764" s="35">
        <f t="shared" si="2"/>
        <v>23</v>
      </c>
      <c r="L764" s="35" t="s">
        <v>95</v>
      </c>
      <c r="M764" s="35" t="s">
        <v>96</v>
      </c>
      <c r="N764" s="35" t="s">
        <v>43</v>
      </c>
      <c r="O764" s="35" t="s">
        <v>45</v>
      </c>
      <c r="P764" s="35" t="s">
        <v>1714</v>
      </c>
      <c r="Q764" s="35" t="s">
        <v>1715</v>
      </c>
      <c r="R764" s="35" t="s">
        <v>52</v>
      </c>
      <c r="S764" s="35" t="s">
        <v>53</v>
      </c>
      <c r="T764" s="35" t="s">
        <v>55</v>
      </c>
      <c r="U764" s="35" t="s">
        <v>7029</v>
      </c>
      <c r="W764" s="35" t="s">
        <v>57</v>
      </c>
      <c r="X764" s="35" t="s">
        <v>59</v>
      </c>
      <c r="Y764" s="35" t="s">
        <v>102</v>
      </c>
      <c r="Z764" s="35" t="s">
        <v>1725</v>
      </c>
    </row>
    <row r="765" spans="1:26" ht="15" customHeight="1">
      <c r="A765" s="35" t="s">
        <v>1300</v>
      </c>
      <c r="B765" s="35" t="s">
        <v>6919</v>
      </c>
      <c r="C765" s="35" t="s">
        <v>7034</v>
      </c>
      <c r="D765" s="35">
        <f>IFERROR(IF($A765="HDC",IF(VLOOKUP($C765,hdc!$B$2:$F$1600,2,FALSE())="","",VLOOKUP($C765,hdc!$B$2:$F$1600,2,FALSE())),IF($A765="NAUTICS",IF(VLOOKUP($C765,nautics!$B$2:$F$1200,2,FALSE())="","",VLOOKUP($C765,nautics!$B$2:$F$1200,2,FALSE())),IF($A765="ST",IF(VLOOKUP($C765,st!$B$2:$F$400,2,FALSE())="","",VLOOKUP($C765,st!$B$2:$F$400,2,FALSE())),""))),"")</f>
        <v>1</v>
      </c>
      <c r="E765" s="35" t="str">
        <f>IFERROR(IF($A765="HDC",IF(VLOOKUP($C765,hdc!$B$2:$F$1600,3,FALSE())="","",VLOOKUP($C765,hdc!$B$2:$F$1600,3,FALSE())),IF($A765="NAUTICS",IF(VLOOKUP($C765,nautics!$B$2:$F$1200,3,FALSE())="","",VLOOKUP($C765,nautics!$B$2:$F$1200,3,FALSE())),IF($A765="ST",IF(VLOOKUP($C765,st!$B$2:$F$400,3,FALSE())="","",VLOOKUP($C765,st!$B$2:$F$400,3,FALSE())),""))),"")</f>
        <v/>
      </c>
      <c r="F765" s="35" t="str">
        <f>IFERROR(IF($A765="HDC",IF(VLOOKUP($C765,hdc!$B$2:$F$1600,4,FALSE())="","",VLOOKUP($C765,hdc!$B$2:$F$1600,4,FALSE())),IF($A765="NAUTICS",IF(VLOOKUP($C765,nautics!$B$2:$F$1200,4,FALSE())="","",VLOOKUP($C765,nautics!$B$2:$F$1200,4,FALSE())),IF($A765="ST",IF(VLOOKUP($C765,st!$B$2:$F$400,4,FALSE())="","",VLOOKUP($C765,st!$B$2:$F$400,4,FALSE())),""))),"")</f>
        <v/>
      </c>
      <c r="G765" s="35" t="str">
        <f>IFERROR(IF($A765="HDC",IF(VLOOKUP($C765,hdc!$B$2:$F$1600,5,FALSE())="","",VLOOKUP($C765,hdc!$B$2:$F$1600,5,FALSE())),IF($A765="NAUTICS",IF(VLOOKUP($C765,nautics!$B$2:$F$1200,5,FALSE())="","",VLOOKUP($C765,nautics!$B$2:$F$1200,5,FALSE())),IF($A765="ST",IF(VLOOKUP($C765,st!$B$2:$F$400,5,FALSE())="","",VLOOKUP($C765,st!$B$2:$F$400,5,FALSE())),""))),"")</f>
        <v/>
      </c>
      <c r="H765" s="35" t="s">
        <v>415</v>
      </c>
      <c r="I765" s="35" t="s">
        <v>34</v>
      </c>
      <c r="J765" s="35" t="s">
        <v>85</v>
      </c>
      <c r="K765" s="35">
        <f t="shared" si="2"/>
        <v>6</v>
      </c>
      <c r="L765" s="35" t="s">
        <v>2389</v>
      </c>
      <c r="M765" s="35" t="s">
        <v>2390</v>
      </c>
      <c r="N765" s="35" t="s">
        <v>53</v>
      </c>
      <c r="O765" s="35" t="s">
        <v>55</v>
      </c>
      <c r="P765" s="35" t="s">
        <v>7037</v>
      </c>
      <c r="Q765" s="35" t="s">
        <v>7038</v>
      </c>
      <c r="R765" s="35" t="s">
        <v>247</v>
      </c>
      <c r="S765" s="35" t="s">
        <v>53</v>
      </c>
      <c r="T765" s="35" t="s">
        <v>55</v>
      </c>
      <c r="U765" s="35" t="s">
        <v>89</v>
      </c>
      <c r="W765" s="35" t="s">
        <v>78</v>
      </c>
      <c r="X765" s="35" t="s">
        <v>1723</v>
      </c>
      <c r="Y765" s="35" t="s">
        <v>89</v>
      </c>
      <c r="Z765" s="35" t="s">
        <v>89</v>
      </c>
    </row>
    <row r="766" spans="1:26" ht="15" customHeight="1">
      <c r="A766" s="35" t="s">
        <v>1300</v>
      </c>
      <c r="B766" s="35" t="s">
        <v>6919</v>
      </c>
      <c r="C766" s="35" t="s">
        <v>7040</v>
      </c>
      <c r="D766" s="35">
        <f>IFERROR(IF($A766="HDC",IF(VLOOKUP($C766,hdc!$B$2:$F$1600,2,FALSE())="","",VLOOKUP($C766,hdc!$B$2:$F$1600,2,FALSE())),IF($A766="NAUTICS",IF(VLOOKUP($C766,nautics!$B$2:$F$1200,2,FALSE())="","",VLOOKUP($C766,nautics!$B$2:$F$1200,2,FALSE())),IF($A766="ST",IF(VLOOKUP($C766,st!$B$2:$F$400,2,FALSE())="","",VLOOKUP($C766,st!$B$2:$F$400,2,FALSE())),""))),"")</f>
        <v>1</v>
      </c>
      <c r="E766" s="35" t="str">
        <f>IFERROR(IF($A766="HDC",IF(VLOOKUP($C766,hdc!$B$2:$F$1600,3,FALSE())="","",VLOOKUP($C766,hdc!$B$2:$F$1600,3,FALSE())),IF($A766="NAUTICS",IF(VLOOKUP($C766,nautics!$B$2:$F$1200,3,FALSE())="","",VLOOKUP($C766,nautics!$B$2:$F$1200,3,FALSE())),IF($A766="ST",IF(VLOOKUP($C766,st!$B$2:$F$400,3,FALSE())="","",VLOOKUP($C766,st!$B$2:$F$400,3,FALSE())),""))),"")</f>
        <v/>
      </c>
      <c r="F766" s="35" t="str">
        <f>IFERROR(IF($A766="HDC",IF(VLOOKUP($C766,hdc!$B$2:$F$1600,4,FALSE())="","",VLOOKUP($C766,hdc!$B$2:$F$1600,4,FALSE())),IF($A766="NAUTICS",IF(VLOOKUP($C766,nautics!$B$2:$F$1200,4,FALSE())="","",VLOOKUP($C766,nautics!$B$2:$F$1200,4,FALSE())),IF($A766="ST",IF(VLOOKUP($C766,st!$B$2:$F$400,4,FALSE())="","",VLOOKUP($C766,st!$B$2:$F$400,4,FALSE())),""))),"")</f>
        <v/>
      </c>
      <c r="G766" s="35" t="str">
        <f>IFERROR(IF($A766="HDC",IF(VLOOKUP($C766,hdc!$B$2:$F$1600,5,FALSE())="","",VLOOKUP($C766,hdc!$B$2:$F$1600,5,FALSE())),IF($A766="NAUTICS",IF(VLOOKUP($C766,nautics!$B$2:$F$1200,5,FALSE())="","",VLOOKUP($C766,nautics!$B$2:$F$1200,5,FALSE())),IF($A766="ST",IF(VLOOKUP($C766,st!$B$2:$F$400,5,FALSE())="","",VLOOKUP($C766,st!$B$2:$F$400,5,FALSE())),""))),"")</f>
        <v/>
      </c>
      <c r="H766" s="35" t="s">
        <v>415</v>
      </c>
      <c r="I766" s="35" t="s">
        <v>34</v>
      </c>
      <c r="J766" s="35" t="s">
        <v>85</v>
      </c>
      <c r="K766" s="35">
        <f t="shared" si="2"/>
        <v>6</v>
      </c>
      <c r="L766" s="35" t="s">
        <v>2398</v>
      </c>
      <c r="M766" s="35" t="s">
        <v>2401</v>
      </c>
      <c r="N766" s="35" t="s">
        <v>53</v>
      </c>
      <c r="O766" s="35" t="s">
        <v>55</v>
      </c>
      <c r="P766" s="35" t="s">
        <v>7044</v>
      </c>
      <c r="Q766" s="35" t="s">
        <v>7045</v>
      </c>
      <c r="R766" s="35" t="s">
        <v>247</v>
      </c>
      <c r="S766" s="35" t="s">
        <v>53</v>
      </c>
      <c r="T766" s="35" t="s">
        <v>55</v>
      </c>
      <c r="U766" s="35" t="s">
        <v>89</v>
      </c>
      <c r="W766" s="35" t="s">
        <v>78</v>
      </c>
      <c r="X766" s="35" t="s">
        <v>1888</v>
      </c>
      <c r="Y766" s="35" t="s">
        <v>89</v>
      </c>
      <c r="Z766" s="35" t="s">
        <v>89</v>
      </c>
    </row>
    <row r="767" spans="1:26" ht="15" customHeight="1">
      <c r="A767" s="35" t="s">
        <v>1300</v>
      </c>
      <c r="B767" s="35" t="s">
        <v>6919</v>
      </c>
      <c r="C767" s="35" t="s">
        <v>7048</v>
      </c>
      <c r="D767" s="35" t="str">
        <f>IFERROR(IF($A767="HDC",IF(VLOOKUP($C767,hdc!$B$2:$F$1600,2,FALSE())="","",VLOOKUP($C767,hdc!$B$2:$F$1600,2,FALSE())),IF($A767="NAUTICS",IF(VLOOKUP($C767,nautics!$B$2:$F$1200,2,FALSE())="","",VLOOKUP($C767,nautics!$B$2:$F$1200,2,FALSE())),IF($A767="ST",IF(VLOOKUP($C767,st!$B$2:$F$400,2,FALSE())="","",VLOOKUP($C767,st!$B$2:$F$400,2,FALSE())),""))),"")</f>
        <v/>
      </c>
      <c r="E767" s="35" t="str">
        <f>IFERROR(IF($A767="HDC",IF(VLOOKUP($C767,hdc!$B$2:$F$1600,3,FALSE())="","",VLOOKUP($C767,hdc!$B$2:$F$1600,3,FALSE())),IF($A767="NAUTICS",IF(VLOOKUP($C767,nautics!$B$2:$F$1200,3,FALSE())="","",VLOOKUP($C767,nautics!$B$2:$F$1200,3,FALSE())),IF($A767="ST",IF(VLOOKUP($C767,st!$B$2:$F$400,3,FALSE())="","",VLOOKUP($C767,st!$B$2:$F$400,3,FALSE())),""))),"")</f>
        <v/>
      </c>
      <c r="F767" s="35" t="str">
        <f>IFERROR(IF($A767="HDC",IF(VLOOKUP($C767,hdc!$B$2:$F$1600,4,FALSE())="","",VLOOKUP($C767,hdc!$B$2:$F$1600,4,FALSE())),IF($A767="NAUTICS",IF(VLOOKUP($C767,nautics!$B$2:$F$1200,4,FALSE())="","",VLOOKUP($C767,nautics!$B$2:$F$1200,4,FALSE())),IF($A767="ST",IF(VLOOKUP($C767,st!$B$2:$F$400,4,FALSE())="","",VLOOKUP($C767,st!$B$2:$F$400,4,FALSE())),""))),"")</f>
        <v/>
      </c>
      <c r="G767" s="35" t="str">
        <f>IFERROR(IF($A767="HDC",IF(VLOOKUP($C767,hdc!$B$2:$F$1600,5,FALSE())="","",VLOOKUP($C767,hdc!$B$2:$F$1600,5,FALSE())),IF($A767="NAUTICS",IF(VLOOKUP($C767,nautics!$B$2:$F$1200,5,FALSE())="","",VLOOKUP($C767,nautics!$B$2:$F$1200,5,FALSE())),IF($A767="ST",IF(VLOOKUP($C767,st!$B$2:$F$400,5,FALSE())="","",VLOOKUP($C767,st!$B$2:$F$400,5,FALSE())),""))),"")</f>
        <v/>
      </c>
      <c r="H767" s="35" t="s">
        <v>88</v>
      </c>
      <c r="I767" s="35" t="s">
        <v>31</v>
      </c>
      <c r="J767" s="35" t="s">
        <v>85</v>
      </c>
      <c r="K767" s="35">
        <f t="shared" ref="K767:K1021" si="3">ROUNDUP(J767,0)</f>
        <v>6</v>
      </c>
      <c r="L767" s="35" t="s">
        <v>2389</v>
      </c>
      <c r="M767" s="35" t="s">
        <v>2390</v>
      </c>
      <c r="N767" s="35" t="s">
        <v>53</v>
      </c>
      <c r="O767" s="35" t="s">
        <v>55</v>
      </c>
      <c r="P767" s="35" t="s">
        <v>7052</v>
      </c>
      <c r="Q767" s="35" t="s">
        <v>7054</v>
      </c>
      <c r="R767" s="35" t="s">
        <v>247</v>
      </c>
      <c r="S767" s="35" t="s">
        <v>53</v>
      </c>
      <c r="T767" s="35" t="s">
        <v>55</v>
      </c>
      <c r="U767" s="35" t="s">
        <v>89</v>
      </c>
      <c r="W767" s="35" t="s">
        <v>78</v>
      </c>
      <c r="X767" s="35" t="s">
        <v>1723</v>
      </c>
      <c r="Y767" s="35" t="s">
        <v>89</v>
      </c>
      <c r="Z767" s="35" t="s">
        <v>89</v>
      </c>
    </row>
    <row r="768" spans="1:26" ht="15" customHeight="1">
      <c r="A768" s="35" t="s">
        <v>1300</v>
      </c>
      <c r="B768" s="35" t="s">
        <v>6919</v>
      </c>
      <c r="C768" s="35" t="s">
        <v>7057</v>
      </c>
      <c r="D768" s="35" t="str">
        <f>IFERROR(IF($A768="HDC",IF(VLOOKUP($C768,hdc!$B$2:$F$1600,2,FALSE())="","",VLOOKUP($C768,hdc!$B$2:$F$1600,2,FALSE())),IF($A768="NAUTICS",IF(VLOOKUP($C768,nautics!$B$2:$F$1200,2,FALSE())="","",VLOOKUP($C768,nautics!$B$2:$F$1200,2,FALSE())),IF($A768="ST",IF(VLOOKUP($C768,st!$B$2:$F$400,2,FALSE())="","",VLOOKUP($C768,st!$B$2:$F$400,2,FALSE())),""))),"")</f>
        <v/>
      </c>
      <c r="E768" s="35" t="str">
        <f>IFERROR(IF($A768="HDC",IF(VLOOKUP($C768,hdc!$B$2:$F$1600,3,FALSE())="","",VLOOKUP($C768,hdc!$B$2:$F$1600,3,FALSE())),IF($A768="NAUTICS",IF(VLOOKUP($C768,nautics!$B$2:$F$1200,3,FALSE())="","",VLOOKUP($C768,nautics!$B$2:$F$1200,3,FALSE())),IF($A768="ST",IF(VLOOKUP($C768,st!$B$2:$F$400,3,FALSE())="","",VLOOKUP($C768,st!$B$2:$F$400,3,FALSE())),""))),"")</f>
        <v/>
      </c>
      <c r="F768" s="35" t="str">
        <f>IFERROR(IF($A768="HDC",IF(VLOOKUP($C768,hdc!$B$2:$F$1600,4,FALSE())="","",VLOOKUP($C768,hdc!$B$2:$F$1600,4,FALSE())),IF($A768="NAUTICS",IF(VLOOKUP($C768,nautics!$B$2:$F$1200,4,FALSE())="","",VLOOKUP($C768,nautics!$B$2:$F$1200,4,FALSE())),IF($A768="ST",IF(VLOOKUP($C768,st!$B$2:$F$400,4,FALSE())="","",VLOOKUP($C768,st!$B$2:$F$400,4,FALSE())),""))),"")</f>
        <v/>
      </c>
      <c r="G768" s="35" t="str">
        <f>IFERROR(IF($A768="HDC",IF(VLOOKUP($C768,hdc!$B$2:$F$1600,5,FALSE())="","",VLOOKUP($C768,hdc!$B$2:$F$1600,5,FALSE())),IF($A768="NAUTICS",IF(VLOOKUP($C768,nautics!$B$2:$F$1200,5,FALSE())="","",VLOOKUP($C768,nautics!$B$2:$F$1200,5,FALSE())),IF($A768="ST",IF(VLOOKUP($C768,st!$B$2:$F$400,5,FALSE())="","",VLOOKUP($C768,st!$B$2:$F$400,5,FALSE())),""))),"")</f>
        <v/>
      </c>
      <c r="H768" s="35" t="s">
        <v>88</v>
      </c>
      <c r="I768" s="35" t="s">
        <v>31</v>
      </c>
      <c r="J768" s="35" t="s">
        <v>85</v>
      </c>
      <c r="K768" s="35">
        <f t="shared" si="3"/>
        <v>6</v>
      </c>
      <c r="L768" s="35" t="s">
        <v>2398</v>
      </c>
      <c r="M768" s="35" t="s">
        <v>2401</v>
      </c>
      <c r="N768" s="35" t="s">
        <v>53</v>
      </c>
      <c r="O768" s="35" t="s">
        <v>55</v>
      </c>
      <c r="P768" s="35" t="s">
        <v>7060</v>
      </c>
      <c r="Q768" s="35" t="s">
        <v>7061</v>
      </c>
      <c r="R768" s="35" t="s">
        <v>247</v>
      </c>
      <c r="S768" s="35" t="s">
        <v>53</v>
      </c>
      <c r="T768" s="35" t="s">
        <v>55</v>
      </c>
      <c r="U768" s="35" t="s">
        <v>89</v>
      </c>
      <c r="W768" s="35" t="s">
        <v>78</v>
      </c>
      <c r="X768" s="35" t="s">
        <v>1723</v>
      </c>
      <c r="Y768" s="35" t="s">
        <v>89</v>
      </c>
      <c r="Z768" s="35" t="s">
        <v>89</v>
      </c>
    </row>
    <row r="769" spans="1:26" ht="15" customHeight="1">
      <c r="A769" s="35" t="s">
        <v>1300</v>
      </c>
      <c r="B769" s="35" t="s">
        <v>6919</v>
      </c>
      <c r="C769" s="35" t="s">
        <v>7065</v>
      </c>
      <c r="D769" s="35">
        <f>IFERROR(IF($A769="HDC",IF(VLOOKUP($C769,hdc!$B$2:$F$1600,2,FALSE())="","",VLOOKUP($C769,hdc!$B$2:$F$1600,2,FALSE())),IF($A769="NAUTICS",IF(VLOOKUP($C769,nautics!$B$2:$F$1200,2,FALSE())="","",VLOOKUP($C769,nautics!$B$2:$F$1200,2,FALSE())),IF($A769="ST",IF(VLOOKUP($C769,st!$B$2:$F$400,2,FALSE())="","",VLOOKUP($C769,st!$B$2:$F$400,2,FALSE())),""))),"")</f>
        <v>1</v>
      </c>
      <c r="E769" s="35">
        <f>IFERROR(IF($A769="HDC",IF(VLOOKUP($C769,hdc!$B$2:$F$1600,3,FALSE())="","",VLOOKUP($C769,hdc!$B$2:$F$1600,3,FALSE())),IF($A769="NAUTICS",IF(VLOOKUP($C769,nautics!$B$2:$F$1200,3,FALSE())="","",VLOOKUP($C769,nautics!$B$2:$F$1200,3,FALSE())),IF($A769="ST",IF(VLOOKUP($C769,st!$B$2:$F$400,3,FALSE())="","",VLOOKUP($C769,st!$B$2:$F$400,3,FALSE())),""))),"")</f>
        <v>1</v>
      </c>
      <c r="F769" s="35" t="str">
        <f>IFERROR(IF($A769="HDC",IF(VLOOKUP($C769,hdc!$B$2:$F$1600,4,FALSE())="","",VLOOKUP($C769,hdc!$B$2:$F$1600,4,FALSE())),IF($A769="NAUTICS",IF(VLOOKUP($C769,nautics!$B$2:$F$1200,4,FALSE())="","",VLOOKUP($C769,nautics!$B$2:$F$1200,4,FALSE())),IF($A769="ST",IF(VLOOKUP($C769,st!$B$2:$F$400,4,FALSE())="","",VLOOKUP($C769,st!$B$2:$F$400,4,FALSE())),""))),"")</f>
        <v/>
      </c>
      <c r="G769" s="35" t="str">
        <f>IFERROR(IF($A769="HDC",IF(VLOOKUP($C769,hdc!$B$2:$F$1600,5,FALSE())="","",VLOOKUP($C769,hdc!$B$2:$F$1600,5,FALSE())),IF($A769="NAUTICS",IF(VLOOKUP($C769,nautics!$B$2:$F$1200,5,FALSE())="","",VLOOKUP($C769,nautics!$B$2:$F$1200,5,FALSE())),IF($A769="ST",IF(VLOOKUP($C769,st!$B$2:$F$400,5,FALSE())="","",VLOOKUP($C769,st!$B$2:$F$400,5,FALSE())),""))),"")</f>
        <v/>
      </c>
      <c r="H769" s="35" t="s">
        <v>6258</v>
      </c>
      <c r="I769" s="35" t="s">
        <v>34</v>
      </c>
      <c r="J769" s="35" t="s">
        <v>7067</v>
      </c>
      <c r="K769" s="35">
        <f t="shared" si="3"/>
        <v>75</v>
      </c>
      <c r="L769" s="35" t="s">
        <v>1101</v>
      </c>
      <c r="M769" s="35" t="s">
        <v>1102</v>
      </c>
      <c r="N769" s="35" t="s">
        <v>46</v>
      </c>
      <c r="O769" s="35" t="s">
        <v>49</v>
      </c>
      <c r="P769" s="35" t="s">
        <v>1714</v>
      </c>
      <c r="Q769" s="35" t="s">
        <v>1715</v>
      </c>
      <c r="R769" s="35" t="s">
        <v>52</v>
      </c>
      <c r="S769" s="35" t="s">
        <v>53</v>
      </c>
      <c r="T769" s="35" t="s">
        <v>55</v>
      </c>
      <c r="U769" s="35" t="s">
        <v>7070</v>
      </c>
      <c r="W769" s="35" t="s">
        <v>57</v>
      </c>
      <c r="X769" s="35" t="s">
        <v>1888</v>
      </c>
      <c r="Y769" s="35" t="s">
        <v>1096</v>
      </c>
      <c r="Z769" s="35" t="s">
        <v>1725</v>
      </c>
    </row>
    <row r="770" spans="1:26" ht="15" customHeight="1">
      <c r="A770" s="35" t="s">
        <v>1300</v>
      </c>
      <c r="B770" s="35" t="s">
        <v>7072</v>
      </c>
      <c r="C770" s="35" t="s">
        <v>7073</v>
      </c>
      <c r="D770" s="35">
        <f>IFERROR(IF($A770="HDC",IF(VLOOKUP($C770,hdc!$B$2:$F$1600,2,FALSE())="","",VLOOKUP($C770,hdc!$B$2:$F$1600,2,FALSE())),IF($A770="NAUTICS",IF(VLOOKUP($C770,nautics!$B$2:$F$1200,2,FALSE())="","",VLOOKUP($C770,nautics!$B$2:$F$1200,2,FALSE())),IF($A770="ST",IF(VLOOKUP($C770,st!$B$2:$F$400,2,FALSE())="","",VLOOKUP($C770,st!$B$2:$F$400,2,FALSE())),""))),"")</f>
        <v>1</v>
      </c>
      <c r="E770" s="35">
        <f>IFERROR(IF($A770="HDC",IF(VLOOKUP($C770,hdc!$B$2:$F$1600,3,FALSE())="","",VLOOKUP($C770,hdc!$B$2:$F$1600,3,FALSE())),IF($A770="NAUTICS",IF(VLOOKUP($C770,nautics!$B$2:$F$1200,3,FALSE())="","",VLOOKUP($C770,nautics!$B$2:$F$1200,3,FALSE())),IF($A770="ST",IF(VLOOKUP($C770,st!$B$2:$F$400,3,FALSE())="","",VLOOKUP($C770,st!$B$2:$F$400,3,FALSE())),""))),"")</f>
        <v>1</v>
      </c>
      <c r="F770" s="35" t="str">
        <f>IFERROR(IF($A770="HDC",IF(VLOOKUP($C770,hdc!$B$2:$F$1600,4,FALSE())="","",VLOOKUP($C770,hdc!$B$2:$F$1600,4,FALSE())),IF($A770="NAUTICS",IF(VLOOKUP($C770,nautics!$B$2:$F$1200,4,FALSE())="","",VLOOKUP($C770,nautics!$B$2:$F$1200,4,FALSE())),IF($A770="ST",IF(VLOOKUP($C770,st!$B$2:$F$400,4,FALSE())="","",VLOOKUP($C770,st!$B$2:$F$400,4,FALSE())),""))),"")</f>
        <v/>
      </c>
      <c r="G770" s="35" t="str">
        <f>IFERROR(IF($A770="HDC",IF(VLOOKUP($C770,hdc!$B$2:$F$1600,5,FALSE())="","",VLOOKUP($C770,hdc!$B$2:$F$1600,5,FALSE())),IF($A770="NAUTICS",IF(VLOOKUP($C770,nautics!$B$2:$F$1200,5,FALSE())="","",VLOOKUP($C770,nautics!$B$2:$F$1200,5,FALSE())),IF($A770="ST",IF(VLOOKUP($C770,st!$B$2:$F$400,5,FALSE())="","",VLOOKUP($C770,st!$B$2:$F$400,5,FALSE())),""))),"")</f>
        <v/>
      </c>
      <c r="H770" s="35" t="s">
        <v>996</v>
      </c>
      <c r="I770" s="35" t="s">
        <v>31</v>
      </c>
      <c r="J770" s="35" t="s">
        <v>7075</v>
      </c>
      <c r="K770" s="35">
        <f t="shared" si="3"/>
        <v>39</v>
      </c>
      <c r="L770" s="35" t="s">
        <v>169</v>
      </c>
      <c r="M770" s="35" t="s">
        <v>172</v>
      </c>
      <c r="N770" s="35" t="s">
        <v>174</v>
      </c>
      <c r="O770" s="35" t="s">
        <v>175</v>
      </c>
      <c r="P770" s="35" t="s">
        <v>916</v>
      </c>
      <c r="Q770" s="35" t="s">
        <v>918</v>
      </c>
      <c r="R770" s="35" t="s">
        <v>1049</v>
      </c>
      <c r="S770" s="35" t="s">
        <v>46</v>
      </c>
      <c r="T770" s="35" t="s">
        <v>49</v>
      </c>
      <c r="U770" s="35" t="s">
        <v>7078</v>
      </c>
      <c r="W770" s="35" t="s">
        <v>57</v>
      </c>
      <c r="X770" s="35" t="s">
        <v>59</v>
      </c>
      <c r="Y770" s="35" t="s">
        <v>180</v>
      </c>
      <c r="Z770" s="35" t="s">
        <v>921</v>
      </c>
    </row>
    <row r="771" spans="1:26" ht="15" customHeight="1">
      <c r="A771" s="35" t="s">
        <v>1300</v>
      </c>
      <c r="B771" s="35" t="s">
        <v>7072</v>
      </c>
      <c r="C771" s="35" t="s">
        <v>7080</v>
      </c>
      <c r="D771" s="35">
        <f>IFERROR(IF($A771="HDC",IF(VLOOKUP($C771,hdc!$B$2:$F$1600,2,FALSE())="","",VLOOKUP($C771,hdc!$B$2:$F$1600,2,FALSE())),IF($A771="NAUTICS",IF(VLOOKUP($C771,nautics!$B$2:$F$1200,2,FALSE())="","",VLOOKUP($C771,nautics!$B$2:$F$1200,2,FALSE())),IF($A771="ST",IF(VLOOKUP($C771,st!$B$2:$F$400,2,FALSE())="","",VLOOKUP($C771,st!$B$2:$F$400,2,FALSE())),""))),"")</f>
        <v>1</v>
      </c>
      <c r="E771" s="35" t="str">
        <f>IFERROR(IF($A771="HDC",IF(VLOOKUP($C771,hdc!$B$2:$F$1600,3,FALSE())="","",VLOOKUP($C771,hdc!$B$2:$F$1600,3,FALSE())),IF($A771="NAUTICS",IF(VLOOKUP($C771,nautics!$B$2:$F$1200,3,FALSE())="","",VLOOKUP($C771,nautics!$B$2:$F$1200,3,FALSE())),IF($A771="ST",IF(VLOOKUP($C771,st!$B$2:$F$400,3,FALSE())="","",VLOOKUP($C771,st!$B$2:$F$400,3,FALSE())),""))),"")</f>
        <v/>
      </c>
      <c r="F771" s="35" t="str">
        <f>IFERROR(IF($A771="HDC",IF(VLOOKUP($C771,hdc!$B$2:$F$1600,4,FALSE())="","",VLOOKUP($C771,hdc!$B$2:$F$1600,4,FALSE())),IF($A771="NAUTICS",IF(VLOOKUP($C771,nautics!$B$2:$F$1200,4,FALSE())="","",VLOOKUP($C771,nautics!$B$2:$F$1200,4,FALSE())),IF($A771="ST",IF(VLOOKUP($C771,st!$B$2:$F$400,4,FALSE())="","",VLOOKUP($C771,st!$B$2:$F$400,4,FALSE())),""))),"")</f>
        <v/>
      </c>
      <c r="G771" s="35" t="str">
        <f>IFERROR(IF($A771="HDC",IF(VLOOKUP($C771,hdc!$B$2:$F$1600,5,FALSE())="","",VLOOKUP($C771,hdc!$B$2:$F$1600,5,FALSE())),IF($A771="NAUTICS",IF(VLOOKUP($C771,nautics!$B$2:$F$1200,5,FALSE())="","",VLOOKUP($C771,nautics!$B$2:$F$1200,5,FALSE())),IF($A771="ST",IF(VLOOKUP($C771,st!$B$2:$F$400,5,FALSE())="","",VLOOKUP($C771,st!$B$2:$F$400,5,FALSE())),""))),"")</f>
        <v/>
      </c>
      <c r="H771" s="35" t="s">
        <v>148</v>
      </c>
      <c r="I771" s="35" t="s">
        <v>31</v>
      </c>
      <c r="J771" s="35" t="s">
        <v>7082</v>
      </c>
      <c r="K771" s="35">
        <f t="shared" si="3"/>
        <v>53</v>
      </c>
      <c r="L771" s="35" t="s">
        <v>95</v>
      </c>
      <c r="M771" s="35" t="s">
        <v>96</v>
      </c>
      <c r="N771" s="35" t="s">
        <v>43</v>
      </c>
      <c r="O771" s="35" t="s">
        <v>45</v>
      </c>
      <c r="P771" s="35" t="s">
        <v>916</v>
      </c>
      <c r="Q771" s="35" t="s">
        <v>918</v>
      </c>
      <c r="R771" s="35" t="s">
        <v>1049</v>
      </c>
      <c r="S771" s="35" t="s">
        <v>46</v>
      </c>
      <c r="T771" s="35" t="s">
        <v>49</v>
      </c>
      <c r="U771" s="35" t="s">
        <v>7085</v>
      </c>
      <c r="W771" s="35" t="s">
        <v>57</v>
      </c>
      <c r="X771" s="35" t="s">
        <v>59</v>
      </c>
      <c r="Y771" s="35" t="s">
        <v>102</v>
      </c>
      <c r="Z771" s="35" t="s">
        <v>921</v>
      </c>
    </row>
    <row r="772" spans="1:26" ht="15" customHeight="1">
      <c r="A772" s="35" t="s">
        <v>1300</v>
      </c>
      <c r="B772" s="35" t="s">
        <v>7086</v>
      </c>
      <c r="C772" s="35" t="s">
        <v>7088</v>
      </c>
      <c r="D772" s="35">
        <f>IFERROR(IF($A772="HDC",IF(VLOOKUP($C772,hdc!$B$2:$F$1600,2,FALSE())="","",VLOOKUP($C772,hdc!$B$2:$F$1600,2,FALSE())),IF($A772="NAUTICS",IF(VLOOKUP($C772,nautics!$B$2:$F$1200,2,FALSE())="","",VLOOKUP($C772,nautics!$B$2:$F$1200,2,FALSE())),IF($A772="ST",IF(VLOOKUP($C772,st!$B$2:$F$400,2,FALSE())="","",VLOOKUP($C772,st!$B$2:$F$400,2,FALSE())),""))),"")</f>
        <v>1</v>
      </c>
      <c r="E772" s="35">
        <f>IFERROR(IF($A772="HDC",IF(VLOOKUP($C772,hdc!$B$2:$F$1600,3,FALSE())="","",VLOOKUP($C772,hdc!$B$2:$F$1600,3,FALSE())),IF($A772="NAUTICS",IF(VLOOKUP($C772,nautics!$B$2:$F$1200,3,FALSE())="","",VLOOKUP($C772,nautics!$B$2:$F$1200,3,FALSE())),IF($A772="ST",IF(VLOOKUP($C772,st!$B$2:$F$400,3,FALSE())="","",VLOOKUP($C772,st!$B$2:$F$400,3,FALSE())),""))),"")</f>
        <v>1</v>
      </c>
      <c r="F772" s="35" t="str">
        <f>IFERROR(IF($A772="HDC",IF(VLOOKUP($C772,hdc!$B$2:$F$1600,4,FALSE())="","",VLOOKUP($C772,hdc!$B$2:$F$1600,4,FALSE())),IF($A772="NAUTICS",IF(VLOOKUP($C772,nautics!$B$2:$F$1200,4,FALSE())="","",VLOOKUP($C772,nautics!$B$2:$F$1200,4,FALSE())),IF($A772="ST",IF(VLOOKUP($C772,st!$B$2:$F$400,4,FALSE())="","",VLOOKUP($C772,st!$B$2:$F$400,4,FALSE())),""))),"")</f>
        <v/>
      </c>
      <c r="G772" s="35" t="str">
        <f>IFERROR(IF($A772="HDC",IF(VLOOKUP($C772,hdc!$B$2:$F$1600,5,FALSE())="","",VLOOKUP($C772,hdc!$B$2:$F$1600,5,FALSE())),IF($A772="NAUTICS",IF(VLOOKUP($C772,nautics!$B$2:$F$1200,5,FALSE())="","",VLOOKUP($C772,nautics!$B$2:$F$1200,5,FALSE())),IF($A772="ST",IF(VLOOKUP($C772,st!$B$2:$F$400,5,FALSE())="","",VLOOKUP($C772,st!$B$2:$F$400,5,FALSE())),""))),"")</f>
        <v/>
      </c>
      <c r="H772" s="35" t="s">
        <v>344</v>
      </c>
      <c r="I772" s="35" t="s">
        <v>31</v>
      </c>
      <c r="J772" s="35" t="s">
        <v>7090</v>
      </c>
      <c r="K772" s="35">
        <f t="shared" si="3"/>
        <v>40</v>
      </c>
      <c r="L772" s="35" t="s">
        <v>169</v>
      </c>
      <c r="M772" s="35" t="s">
        <v>172</v>
      </c>
      <c r="N772" s="35" t="s">
        <v>174</v>
      </c>
      <c r="O772" s="35" t="s">
        <v>175</v>
      </c>
      <c r="P772" s="35" t="s">
        <v>1242</v>
      </c>
      <c r="Q772" s="35" t="s">
        <v>1243</v>
      </c>
      <c r="R772" s="35" t="s">
        <v>1071</v>
      </c>
      <c r="S772" s="35" t="s">
        <v>46</v>
      </c>
      <c r="T772" s="35" t="s">
        <v>49</v>
      </c>
      <c r="U772" s="35" t="s">
        <v>7095</v>
      </c>
      <c r="W772" s="35" t="s">
        <v>57</v>
      </c>
      <c r="X772" s="35" t="s">
        <v>5285</v>
      </c>
      <c r="Y772" s="35" t="s">
        <v>180</v>
      </c>
      <c r="Z772" s="35" t="s">
        <v>1255</v>
      </c>
    </row>
    <row r="773" spans="1:26" ht="15" customHeight="1">
      <c r="A773" s="35" t="s">
        <v>1300</v>
      </c>
      <c r="B773" s="35" t="s">
        <v>7086</v>
      </c>
      <c r="C773" s="35" t="s">
        <v>7099</v>
      </c>
      <c r="D773" s="35">
        <f>IFERROR(IF($A773="HDC",IF(VLOOKUP($C773,hdc!$B$2:$F$1600,2,FALSE())="","",VLOOKUP($C773,hdc!$B$2:$F$1600,2,FALSE())),IF($A773="NAUTICS",IF(VLOOKUP($C773,nautics!$B$2:$F$1200,2,FALSE())="","",VLOOKUP($C773,nautics!$B$2:$F$1200,2,FALSE())),IF($A773="ST",IF(VLOOKUP($C773,st!$B$2:$F$400,2,FALSE())="","",VLOOKUP($C773,st!$B$2:$F$400,2,FALSE())),""))),"")</f>
        <v>1</v>
      </c>
      <c r="E773" s="35">
        <f>IFERROR(IF($A773="HDC",IF(VLOOKUP($C773,hdc!$B$2:$F$1600,3,FALSE())="","",VLOOKUP($C773,hdc!$B$2:$F$1600,3,FALSE())),IF($A773="NAUTICS",IF(VLOOKUP($C773,nautics!$B$2:$F$1200,3,FALSE())="","",VLOOKUP($C773,nautics!$B$2:$F$1200,3,FALSE())),IF($A773="ST",IF(VLOOKUP($C773,st!$B$2:$F$400,3,FALSE())="","",VLOOKUP($C773,st!$B$2:$F$400,3,FALSE())),""))),"")</f>
        <v>1</v>
      </c>
      <c r="F773" s="35" t="str">
        <f>IFERROR(IF($A773="HDC",IF(VLOOKUP($C773,hdc!$B$2:$F$1600,4,FALSE())="","",VLOOKUP($C773,hdc!$B$2:$F$1600,4,FALSE())),IF($A773="NAUTICS",IF(VLOOKUP($C773,nautics!$B$2:$F$1200,4,FALSE())="","",VLOOKUP($C773,nautics!$B$2:$F$1200,4,FALSE())),IF($A773="ST",IF(VLOOKUP($C773,st!$B$2:$F$400,4,FALSE())="","",VLOOKUP($C773,st!$B$2:$F$400,4,FALSE())),""))),"")</f>
        <v/>
      </c>
      <c r="G773" s="35" t="str">
        <f>IFERROR(IF($A773="HDC",IF(VLOOKUP($C773,hdc!$B$2:$F$1600,5,FALSE())="","",VLOOKUP($C773,hdc!$B$2:$F$1600,5,FALSE())),IF($A773="NAUTICS",IF(VLOOKUP($C773,nautics!$B$2:$F$1200,5,FALSE())="","",VLOOKUP($C773,nautics!$B$2:$F$1200,5,FALSE())),IF($A773="ST",IF(VLOOKUP($C773,st!$B$2:$F$400,5,FALSE())="","",VLOOKUP($C773,st!$B$2:$F$400,5,FALSE())),""))),"")</f>
        <v/>
      </c>
      <c r="H773" s="35" t="s">
        <v>1114</v>
      </c>
      <c r="I773" s="35" t="s">
        <v>31</v>
      </c>
      <c r="J773" s="35" t="s">
        <v>1852</v>
      </c>
      <c r="K773" s="35">
        <f t="shared" si="3"/>
        <v>12</v>
      </c>
      <c r="L773" s="35" t="s">
        <v>637</v>
      </c>
      <c r="M773" s="35" t="s">
        <v>639</v>
      </c>
      <c r="N773" s="35" t="s">
        <v>46</v>
      </c>
      <c r="O773" s="35" t="s">
        <v>49</v>
      </c>
      <c r="P773" s="35" t="s">
        <v>1242</v>
      </c>
      <c r="Q773" s="35" t="s">
        <v>1243</v>
      </c>
      <c r="R773" s="35" t="s">
        <v>1071</v>
      </c>
      <c r="S773" s="35" t="s">
        <v>46</v>
      </c>
      <c r="T773" s="35" t="s">
        <v>49</v>
      </c>
      <c r="U773" s="35" t="s">
        <v>2686</v>
      </c>
      <c r="W773" s="35" t="s">
        <v>78</v>
      </c>
      <c r="X773" s="35" t="s">
        <v>5285</v>
      </c>
      <c r="Y773" s="35" t="s">
        <v>646</v>
      </c>
      <c r="Z773" s="35" t="s">
        <v>1255</v>
      </c>
    </row>
    <row r="774" spans="1:26" ht="15" customHeight="1">
      <c r="A774" s="35" t="s">
        <v>1300</v>
      </c>
      <c r="B774" s="35" t="s">
        <v>7107</v>
      </c>
      <c r="C774" s="35" t="s">
        <v>7109</v>
      </c>
      <c r="D774" s="35">
        <f>IFERROR(IF($A774="HDC",IF(VLOOKUP($C774,hdc!$B$2:$F$1600,2,FALSE())="","",VLOOKUP($C774,hdc!$B$2:$F$1600,2,FALSE())),IF($A774="NAUTICS",IF(VLOOKUP($C774,nautics!$B$2:$F$1200,2,FALSE())="","",VLOOKUP($C774,nautics!$B$2:$F$1200,2,FALSE())),IF($A774="ST",IF(VLOOKUP($C774,st!$B$2:$F$400,2,FALSE())="","",VLOOKUP($C774,st!$B$2:$F$400,2,FALSE())),""))),"")</f>
        <v>1</v>
      </c>
      <c r="E774" s="35">
        <f>IFERROR(IF($A774="HDC",IF(VLOOKUP($C774,hdc!$B$2:$F$1600,3,FALSE())="","",VLOOKUP($C774,hdc!$B$2:$F$1600,3,FALSE())),IF($A774="NAUTICS",IF(VLOOKUP($C774,nautics!$B$2:$F$1200,3,FALSE())="","",VLOOKUP($C774,nautics!$B$2:$F$1200,3,FALSE())),IF($A774="ST",IF(VLOOKUP($C774,st!$B$2:$F$400,3,FALSE())="","",VLOOKUP($C774,st!$B$2:$F$400,3,FALSE())),""))),"")</f>
        <v>1</v>
      </c>
      <c r="F774" s="35" t="str">
        <f>IFERROR(IF($A774="HDC",IF(VLOOKUP($C774,hdc!$B$2:$F$1600,4,FALSE())="","",VLOOKUP($C774,hdc!$B$2:$F$1600,4,FALSE())),IF($A774="NAUTICS",IF(VLOOKUP($C774,nautics!$B$2:$F$1200,4,FALSE())="","",VLOOKUP($C774,nautics!$B$2:$F$1200,4,FALSE())),IF($A774="ST",IF(VLOOKUP($C774,st!$B$2:$F$400,4,FALSE())="","",VLOOKUP($C774,st!$B$2:$F$400,4,FALSE())),""))),"")</f>
        <v/>
      </c>
      <c r="G774" s="35" t="str">
        <f>IFERROR(IF($A774="HDC",IF(VLOOKUP($C774,hdc!$B$2:$F$1600,5,FALSE())="","",VLOOKUP($C774,hdc!$B$2:$F$1600,5,FALSE())),IF($A774="NAUTICS",IF(VLOOKUP($C774,nautics!$B$2:$F$1200,5,FALSE())="","",VLOOKUP($C774,nautics!$B$2:$F$1200,5,FALSE())),IF($A774="ST",IF(VLOOKUP($C774,st!$B$2:$F$400,5,FALSE())="","",VLOOKUP($C774,st!$B$2:$F$400,5,FALSE())),""))),"")</f>
        <v/>
      </c>
      <c r="H774" s="35" t="s">
        <v>259</v>
      </c>
      <c r="I774" s="35" t="s">
        <v>31</v>
      </c>
      <c r="J774" s="35" t="s">
        <v>651</v>
      </c>
      <c r="K774" s="35">
        <f t="shared" si="3"/>
        <v>18</v>
      </c>
      <c r="L774" s="35" t="s">
        <v>637</v>
      </c>
      <c r="M774" s="35" t="s">
        <v>639</v>
      </c>
      <c r="N774" s="35" t="s">
        <v>46</v>
      </c>
      <c r="O774" s="35" t="s">
        <v>49</v>
      </c>
      <c r="P774" s="35" t="s">
        <v>170</v>
      </c>
      <c r="Q774" s="35" t="s">
        <v>171</v>
      </c>
      <c r="R774" s="35" t="s">
        <v>4088</v>
      </c>
      <c r="S774" s="35" t="s">
        <v>46</v>
      </c>
      <c r="T774" s="35" t="s">
        <v>49</v>
      </c>
      <c r="U774" s="35" t="s">
        <v>652</v>
      </c>
      <c r="W774" s="35" t="s">
        <v>78</v>
      </c>
      <c r="X774" s="35" t="s">
        <v>59</v>
      </c>
      <c r="Y774" s="35" t="s">
        <v>646</v>
      </c>
      <c r="Z774" s="35" t="s">
        <v>177</v>
      </c>
    </row>
    <row r="775" spans="1:26" ht="15" customHeight="1">
      <c r="A775" s="35" t="s">
        <v>1300</v>
      </c>
      <c r="B775" s="35" t="s">
        <v>7107</v>
      </c>
      <c r="C775" s="35" t="s">
        <v>7114</v>
      </c>
      <c r="D775" s="35">
        <f>IFERROR(IF($A775="HDC",IF(VLOOKUP($C775,hdc!$B$2:$F$1600,2,FALSE())="","",VLOOKUP($C775,hdc!$B$2:$F$1600,2,FALSE())),IF($A775="NAUTICS",IF(VLOOKUP($C775,nautics!$B$2:$F$1200,2,FALSE())="","",VLOOKUP($C775,nautics!$B$2:$F$1200,2,FALSE())),IF($A775="ST",IF(VLOOKUP($C775,st!$B$2:$F$400,2,FALSE())="","",VLOOKUP($C775,st!$B$2:$F$400,2,FALSE())),""))),"")</f>
        <v>1</v>
      </c>
      <c r="E775" s="35">
        <f>IFERROR(IF($A775="HDC",IF(VLOOKUP($C775,hdc!$B$2:$F$1600,3,FALSE())="","",VLOOKUP($C775,hdc!$B$2:$F$1600,3,FALSE())),IF($A775="NAUTICS",IF(VLOOKUP($C775,nautics!$B$2:$F$1200,3,FALSE())="","",VLOOKUP($C775,nautics!$B$2:$F$1200,3,FALSE())),IF($A775="ST",IF(VLOOKUP($C775,st!$B$2:$F$400,3,FALSE())="","",VLOOKUP($C775,st!$B$2:$F$400,3,FALSE())),""))),"")</f>
        <v>1</v>
      </c>
      <c r="F775" s="35" t="str">
        <f>IFERROR(IF($A775="HDC",IF(VLOOKUP($C775,hdc!$B$2:$F$1600,4,FALSE())="","",VLOOKUP($C775,hdc!$B$2:$F$1600,4,FALSE())),IF($A775="NAUTICS",IF(VLOOKUP($C775,nautics!$B$2:$F$1200,4,FALSE())="","",VLOOKUP($C775,nautics!$B$2:$F$1200,4,FALSE())),IF($A775="ST",IF(VLOOKUP($C775,st!$B$2:$F$400,4,FALSE())="","",VLOOKUP($C775,st!$B$2:$F$400,4,FALSE())),""))),"")</f>
        <v/>
      </c>
      <c r="G775" s="35" t="str">
        <f>IFERROR(IF($A775="HDC",IF(VLOOKUP($C775,hdc!$B$2:$F$1600,5,FALSE())="","",VLOOKUP($C775,hdc!$B$2:$F$1600,5,FALSE())),IF($A775="NAUTICS",IF(VLOOKUP($C775,nautics!$B$2:$F$1200,5,FALSE())="","",VLOOKUP($C775,nautics!$B$2:$F$1200,5,FALSE())),IF($A775="ST",IF(VLOOKUP($C775,st!$B$2:$F$400,5,FALSE())="","",VLOOKUP($C775,st!$B$2:$F$400,5,FALSE())),""))),"")</f>
        <v/>
      </c>
      <c r="H775" s="35" t="s">
        <v>415</v>
      </c>
      <c r="I775" s="35" t="s">
        <v>31</v>
      </c>
      <c r="J775" s="35" t="s">
        <v>7116</v>
      </c>
      <c r="K775" s="35">
        <f t="shared" si="3"/>
        <v>24</v>
      </c>
      <c r="L775" s="35" t="s">
        <v>170</v>
      </c>
      <c r="M775" s="35" t="s">
        <v>171</v>
      </c>
      <c r="N775" s="35" t="s">
        <v>46</v>
      </c>
      <c r="O775" s="35" t="s">
        <v>49</v>
      </c>
      <c r="P775" s="35" t="s">
        <v>7118</v>
      </c>
      <c r="Q775" s="35" t="s">
        <v>7120</v>
      </c>
      <c r="R775" s="35" t="s">
        <v>978</v>
      </c>
      <c r="S775" s="35" t="s">
        <v>433</v>
      </c>
      <c r="T775" s="35" t="s">
        <v>434</v>
      </c>
      <c r="U775" s="35" t="s">
        <v>7122</v>
      </c>
      <c r="W775" s="35" t="s">
        <v>57</v>
      </c>
      <c r="X775" s="35" t="s">
        <v>59</v>
      </c>
      <c r="Y775" s="35" t="s">
        <v>177</v>
      </c>
      <c r="Z775" s="35" t="s">
        <v>5449</v>
      </c>
    </row>
    <row r="776" spans="1:26" ht="15" customHeight="1">
      <c r="A776" s="35" t="s">
        <v>1300</v>
      </c>
      <c r="B776" s="35" t="s">
        <v>7107</v>
      </c>
      <c r="C776" s="35" t="s">
        <v>7124</v>
      </c>
      <c r="D776" s="35">
        <f>IFERROR(IF($A776="HDC",IF(VLOOKUP($C776,hdc!$B$2:$F$1600,2,FALSE())="","",VLOOKUP($C776,hdc!$B$2:$F$1600,2,FALSE())),IF($A776="NAUTICS",IF(VLOOKUP($C776,nautics!$B$2:$F$1200,2,FALSE())="","",VLOOKUP($C776,nautics!$B$2:$F$1200,2,FALSE())),IF($A776="ST",IF(VLOOKUP($C776,st!$B$2:$F$400,2,FALSE())="","",VLOOKUP($C776,st!$B$2:$F$400,2,FALSE())),""))),"")</f>
        <v>1</v>
      </c>
      <c r="E776" s="35">
        <f>IFERROR(IF($A776="HDC",IF(VLOOKUP($C776,hdc!$B$2:$F$1600,3,FALSE())="","",VLOOKUP($C776,hdc!$B$2:$F$1600,3,FALSE())),IF($A776="NAUTICS",IF(VLOOKUP($C776,nautics!$B$2:$F$1200,3,FALSE())="","",VLOOKUP($C776,nautics!$B$2:$F$1200,3,FALSE())),IF($A776="ST",IF(VLOOKUP($C776,st!$B$2:$F$400,3,FALSE())="","",VLOOKUP($C776,st!$B$2:$F$400,3,FALSE())),""))),"")</f>
        <v>1</v>
      </c>
      <c r="F776" s="35" t="str">
        <f>IFERROR(IF($A776="HDC",IF(VLOOKUP($C776,hdc!$B$2:$F$1600,4,FALSE())="","",VLOOKUP($C776,hdc!$B$2:$F$1600,4,FALSE())),IF($A776="NAUTICS",IF(VLOOKUP($C776,nautics!$B$2:$F$1200,4,FALSE())="","",VLOOKUP($C776,nautics!$B$2:$F$1200,4,FALSE())),IF($A776="ST",IF(VLOOKUP($C776,st!$B$2:$F$400,4,FALSE())="","",VLOOKUP($C776,st!$B$2:$F$400,4,FALSE())),""))),"")</f>
        <v/>
      </c>
      <c r="G776" s="35" t="str">
        <f>IFERROR(IF($A776="HDC",IF(VLOOKUP($C776,hdc!$B$2:$F$1600,5,FALSE())="","",VLOOKUP($C776,hdc!$B$2:$F$1600,5,FALSE())),IF($A776="NAUTICS",IF(VLOOKUP($C776,nautics!$B$2:$F$1200,5,FALSE())="","",VLOOKUP($C776,nautics!$B$2:$F$1200,5,FALSE())),IF($A776="ST",IF(VLOOKUP($C776,st!$B$2:$F$400,5,FALSE())="","",VLOOKUP($C776,st!$B$2:$F$400,5,FALSE())),""))),"")</f>
        <v/>
      </c>
      <c r="H776" s="35" t="s">
        <v>415</v>
      </c>
      <c r="I776" s="35" t="s">
        <v>31</v>
      </c>
      <c r="J776" s="35" t="s">
        <v>696</v>
      </c>
      <c r="K776" s="35">
        <f t="shared" si="3"/>
        <v>19</v>
      </c>
      <c r="L776" s="35" t="s">
        <v>325</v>
      </c>
      <c r="M776" s="35" t="s">
        <v>326</v>
      </c>
      <c r="N776" s="35" t="s">
        <v>46</v>
      </c>
      <c r="O776" s="35" t="s">
        <v>49</v>
      </c>
      <c r="P776" s="35" t="s">
        <v>170</v>
      </c>
      <c r="Q776" s="35" t="s">
        <v>171</v>
      </c>
      <c r="R776" s="35" t="s">
        <v>4088</v>
      </c>
      <c r="S776" s="35" t="s">
        <v>46</v>
      </c>
      <c r="T776" s="35" t="s">
        <v>49</v>
      </c>
      <c r="U776" s="35" t="s">
        <v>699</v>
      </c>
      <c r="W776" s="35" t="s">
        <v>78</v>
      </c>
      <c r="X776" s="35" t="s">
        <v>59</v>
      </c>
      <c r="Y776" s="35" t="s">
        <v>329</v>
      </c>
      <c r="Z776" s="35" t="s">
        <v>177</v>
      </c>
    </row>
    <row r="777" spans="1:26" ht="15" customHeight="1">
      <c r="A777" s="35" t="s">
        <v>1300</v>
      </c>
      <c r="B777" s="35" t="s">
        <v>7129</v>
      </c>
      <c r="C777" s="35" t="s">
        <v>7131</v>
      </c>
      <c r="D777" s="35">
        <f>IFERROR(IF($A777="HDC",IF(VLOOKUP($C777,hdc!$B$2:$F$1600,2,FALSE())="","",VLOOKUP($C777,hdc!$B$2:$F$1600,2,FALSE())),IF($A777="NAUTICS",IF(VLOOKUP($C777,nautics!$B$2:$F$1200,2,FALSE())="","",VLOOKUP($C777,nautics!$B$2:$F$1200,2,FALSE())),IF($A777="ST",IF(VLOOKUP($C777,st!$B$2:$F$400,2,FALSE())="","",VLOOKUP($C777,st!$B$2:$F$400,2,FALSE())),""))),"")</f>
        <v>1</v>
      </c>
      <c r="E777" s="35">
        <f>IFERROR(IF($A777="HDC",IF(VLOOKUP($C777,hdc!$B$2:$F$1600,3,FALSE())="","",VLOOKUP($C777,hdc!$B$2:$F$1600,3,FALSE())),IF($A777="NAUTICS",IF(VLOOKUP($C777,nautics!$B$2:$F$1200,3,FALSE())="","",VLOOKUP($C777,nautics!$B$2:$F$1200,3,FALSE())),IF($A777="ST",IF(VLOOKUP($C777,st!$B$2:$F$400,3,FALSE())="","",VLOOKUP($C777,st!$B$2:$F$400,3,FALSE())),""))),"")</f>
        <v>1</v>
      </c>
      <c r="F777" s="35">
        <f>IFERROR(IF($A777="HDC",IF(VLOOKUP($C777,hdc!$B$2:$F$1600,4,FALSE())="","",VLOOKUP($C777,hdc!$B$2:$F$1600,4,FALSE())),IF($A777="NAUTICS",IF(VLOOKUP($C777,nautics!$B$2:$F$1200,4,FALSE())="","",VLOOKUP($C777,nautics!$B$2:$F$1200,4,FALSE())),IF($A777="ST",IF(VLOOKUP($C777,st!$B$2:$F$400,4,FALSE())="","",VLOOKUP($C777,st!$B$2:$F$400,4,FALSE())),""))),"")</f>
        <v>1</v>
      </c>
      <c r="G777" s="35" t="str">
        <f>IFERROR(IF($A777="HDC",IF(VLOOKUP($C777,hdc!$B$2:$F$1600,5,FALSE())="","",VLOOKUP($C777,hdc!$B$2:$F$1600,5,FALSE())),IF($A777="NAUTICS",IF(VLOOKUP($C777,nautics!$B$2:$F$1200,5,FALSE())="","",VLOOKUP($C777,nautics!$B$2:$F$1200,5,FALSE())),IF($A777="ST",IF(VLOOKUP($C777,st!$B$2:$F$400,5,FALSE())="","",VLOOKUP($C777,st!$B$2:$F$400,5,FALSE())),""))),"")</f>
        <v/>
      </c>
      <c r="H777" s="35" t="s">
        <v>105</v>
      </c>
      <c r="I777" s="35" t="s">
        <v>31</v>
      </c>
      <c r="J777" s="35" t="s">
        <v>3107</v>
      </c>
      <c r="K777" s="35">
        <f t="shared" si="3"/>
        <v>10</v>
      </c>
      <c r="L777" s="35" t="s">
        <v>95</v>
      </c>
      <c r="M777" s="35" t="s">
        <v>96</v>
      </c>
      <c r="N777" s="35" t="s">
        <v>43</v>
      </c>
      <c r="O777" s="35" t="s">
        <v>45</v>
      </c>
      <c r="P777" s="35" t="s">
        <v>7134</v>
      </c>
      <c r="Q777" s="35" t="s">
        <v>7135</v>
      </c>
      <c r="R777" s="35" t="s">
        <v>965</v>
      </c>
      <c r="S777" s="35" t="s">
        <v>53</v>
      </c>
      <c r="T777" s="35" t="s">
        <v>55</v>
      </c>
      <c r="U777" s="35" t="s">
        <v>7137</v>
      </c>
      <c r="W777" s="35" t="s">
        <v>57</v>
      </c>
      <c r="X777" s="35" t="s">
        <v>59</v>
      </c>
      <c r="Y777" s="35" t="s">
        <v>102</v>
      </c>
      <c r="Z777" s="35" t="s">
        <v>7140</v>
      </c>
    </row>
    <row r="778" spans="1:26" ht="15" customHeight="1">
      <c r="A778" s="35" t="s">
        <v>1300</v>
      </c>
      <c r="B778" s="35" t="s">
        <v>7129</v>
      </c>
      <c r="C778" s="35" t="s">
        <v>7141</v>
      </c>
      <c r="D778" s="35">
        <f>IFERROR(IF($A778="HDC",IF(VLOOKUP($C778,hdc!$B$2:$F$1600,2,FALSE())="","",VLOOKUP($C778,hdc!$B$2:$F$1600,2,FALSE())),IF($A778="NAUTICS",IF(VLOOKUP($C778,nautics!$B$2:$F$1200,2,FALSE())="","",VLOOKUP($C778,nautics!$B$2:$F$1200,2,FALSE())),IF($A778="ST",IF(VLOOKUP($C778,st!$B$2:$F$400,2,FALSE())="","",VLOOKUP($C778,st!$B$2:$F$400,2,FALSE())),""))),"")</f>
        <v>1</v>
      </c>
      <c r="E778" s="35">
        <f>IFERROR(IF($A778="HDC",IF(VLOOKUP($C778,hdc!$B$2:$F$1600,3,FALSE())="","",VLOOKUP($C778,hdc!$B$2:$F$1600,3,FALSE())),IF($A778="NAUTICS",IF(VLOOKUP($C778,nautics!$B$2:$F$1200,3,FALSE())="","",VLOOKUP($C778,nautics!$B$2:$F$1200,3,FALSE())),IF($A778="ST",IF(VLOOKUP($C778,st!$B$2:$F$400,3,FALSE())="","",VLOOKUP($C778,st!$B$2:$F$400,3,FALSE())),""))),"")</f>
        <v>1</v>
      </c>
      <c r="F778" s="35" t="str">
        <f>IFERROR(IF($A778="HDC",IF(VLOOKUP($C778,hdc!$B$2:$F$1600,4,FALSE())="","",VLOOKUP($C778,hdc!$B$2:$F$1600,4,FALSE())),IF($A778="NAUTICS",IF(VLOOKUP($C778,nautics!$B$2:$F$1200,4,FALSE())="","",VLOOKUP($C778,nautics!$B$2:$F$1200,4,FALSE())),IF($A778="ST",IF(VLOOKUP($C778,st!$B$2:$F$400,4,FALSE())="","",VLOOKUP($C778,st!$B$2:$F$400,4,FALSE())),""))),"")</f>
        <v/>
      </c>
      <c r="G778" s="35" t="str">
        <f>IFERROR(IF($A778="HDC",IF(VLOOKUP($C778,hdc!$B$2:$F$1600,5,FALSE())="","",VLOOKUP($C778,hdc!$B$2:$F$1600,5,FALSE())),IF($A778="NAUTICS",IF(VLOOKUP($C778,nautics!$B$2:$F$1200,5,FALSE())="","",VLOOKUP($C778,nautics!$B$2:$F$1200,5,FALSE())),IF($A778="ST",IF(VLOOKUP($C778,st!$B$2:$F$400,5,FALSE())="","",VLOOKUP($C778,st!$B$2:$F$400,5,FALSE())),""))),"")</f>
        <v/>
      </c>
      <c r="H778" s="35" t="s">
        <v>105</v>
      </c>
      <c r="I778" s="35" t="s">
        <v>31</v>
      </c>
      <c r="J778" s="35" t="s">
        <v>7144</v>
      </c>
      <c r="K778" s="35">
        <f t="shared" si="3"/>
        <v>11</v>
      </c>
      <c r="L778" s="35" t="s">
        <v>7134</v>
      </c>
      <c r="M778" s="35" t="s">
        <v>7135</v>
      </c>
      <c r="N778" s="35" t="s">
        <v>53</v>
      </c>
      <c r="O778" s="35" t="s">
        <v>55</v>
      </c>
      <c r="P778" s="35" t="s">
        <v>7147</v>
      </c>
      <c r="Q778" s="35" t="s">
        <v>7148</v>
      </c>
      <c r="R778" s="35" t="s">
        <v>293</v>
      </c>
      <c r="S778" s="35" t="s">
        <v>53</v>
      </c>
      <c r="T778" s="35" t="s">
        <v>55</v>
      </c>
      <c r="U778" s="35" t="s">
        <v>7149</v>
      </c>
      <c r="W778" s="35" t="s">
        <v>78</v>
      </c>
      <c r="X778" s="35" t="s">
        <v>59</v>
      </c>
      <c r="Y778" s="35" t="s">
        <v>7140</v>
      </c>
      <c r="Z778" s="35" t="s">
        <v>1702</v>
      </c>
    </row>
    <row r="779" spans="1:26" ht="15" customHeight="1">
      <c r="A779" s="35" t="s">
        <v>1300</v>
      </c>
      <c r="B779" s="35" t="s">
        <v>7129</v>
      </c>
      <c r="C779" s="35" t="s">
        <v>7151</v>
      </c>
      <c r="D779" s="35">
        <f>IFERROR(IF($A779="HDC",IF(VLOOKUP($C779,hdc!$B$2:$F$1600,2,FALSE())="","",VLOOKUP($C779,hdc!$B$2:$F$1600,2,FALSE())),IF($A779="NAUTICS",IF(VLOOKUP($C779,nautics!$B$2:$F$1200,2,FALSE())="","",VLOOKUP($C779,nautics!$B$2:$F$1200,2,FALSE())),IF($A779="ST",IF(VLOOKUP($C779,st!$B$2:$F$400,2,FALSE())="","",VLOOKUP($C779,st!$B$2:$F$400,2,FALSE())),""))),"")</f>
        <v>1</v>
      </c>
      <c r="E779" s="35">
        <f>IFERROR(IF($A779="HDC",IF(VLOOKUP($C779,hdc!$B$2:$F$1600,3,FALSE())="","",VLOOKUP($C779,hdc!$B$2:$F$1600,3,FALSE())),IF($A779="NAUTICS",IF(VLOOKUP($C779,nautics!$B$2:$F$1200,3,FALSE())="","",VLOOKUP($C779,nautics!$B$2:$F$1200,3,FALSE())),IF($A779="ST",IF(VLOOKUP($C779,st!$B$2:$F$400,3,FALSE())="","",VLOOKUP($C779,st!$B$2:$F$400,3,FALSE())),""))),"")</f>
        <v>1</v>
      </c>
      <c r="F779" s="35" t="str">
        <f>IFERROR(IF($A779="HDC",IF(VLOOKUP($C779,hdc!$B$2:$F$1600,4,FALSE())="","",VLOOKUP($C779,hdc!$B$2:$F$1600,4,FALSE())),IF($A779="NAUTICS",IF(VLOOKUP($C779,nautics!$B$2:$F$1200,4,FALSE())="","",VLOOKUP($C779,nautics!$B$2:$F$1200,4,FALSE())),IF($A779="ST",IF(VLOOKUP($C779,st!$B$2:$F$400,4,FALSE())="","",VLOOKUP($C779,st!$B$2:$F$400,4,FALSE())),""))),"")</f>
        <v/>
      </c>
      <c r="G779" s="35" t="str">
        <f>IFERROR(IF($A779="HDC",IF(VLOOKUP($C779,hdc!$B$2:$F$1600,5,FALSE())="","",VLOOKUP($C779,hdc!$B$2:$F$1600,5,FALSE())),IF($A779="NAUTICS",IF(VLOOKUP($C779,nautics!$B$2:$F$1200,5,FALSE())="","",VLOOKUP($C779,nautics!$B$2:$F$1200,5,FALSE())),IF($A779="ST",IF(VLOOKUP($C779,st!$B$2:$F$400,5,FALSE())="","",VLOOKUP($C779,st!$B$2:$F$400,5,FALSE())),""))),"")</f>
        <v/>
      </c>
      <c r="H779" s="35" t="s">
        <v>105</v>
      </c>
      <c r="I779" s="35" t="s">
        <v>31</v>
      </c>
      <c r="J779" s="35" t="s">
        <v>7153</v>
      </c>
      <c r="K779" s="35">
        <f t="shared" si="3"/>
        <v>10</v>
      </c>
      <c r="L779" s="35" t="s">
        <v>7147</v>
      </c>
      <c r="M779" s="35" t="s">
        <v>7148</v>
      </c>
      <c r="N779" s="35" t="s">
        <v>53</v>
      </c>
      <c r="O779" s="35" t="s">
        <v>55</v>
      </c>
      <c r="P779" s="35" t="s">
        <v>7157</v>
      </c>
      <c r="Q779" s="35" t="s">
        <v>7158</v>
      </c>
      <c r="R779" s="35" t="s">
        <v>965</v>
      </c>
      <c r="S779" s="35" t="s">
        <v>53</v>
      </c>
      <c r="T779" s="35" t="s">
        <v>55</v>
      </c>
      <c r="U779" s="35" t="s">
        <v>7160</v>
      </c>
      <c r="W779" s="35" t="s">
        <v>78</v>
      </c>
      <c r="X779" s="35" t="s">
        <v>59</v>
      </c>
      <c r="Y779" s="35" t="s">
        <v>1702</v>
      </c>
      <c r="Z779" s="35" t="s">
        <v>7162</v>
      </c>
    </row>
    <row r="780" spans="1:26" ht="15" customHeight="1">
      <c r="A780" s="35" t="s">
        <v>1300</v>
      </c>
      <c r="B780" s="35" t="s">
        <v>7129</v>
      </c>
      <c r="C780" s="35" t="s">
        <v>7164</v>
      </c>
      <c r="D780" s="35">
        <f>IFERROR(IF($A780="HDC",IF(VLOOKUP($C780,hdc!$B$2:$F$1600,2,FALSE())="","",VLOOKUP($C780,hdc!$B$2:$F$1600,2,FALSE())),IF($A780="NAUTICS",IF(VLOOKUP($C780,nautics!$B$2:$F$1200,2,FALSE())="","",VLOOKUP($C780,nautics!$B$2:$F$1200,2,FALSE())),IF($A780="ST",IF(VLOOKUP($C780,st!$B$2:$F$400,2,FALSE())="","",VLOOKUP($C780,st!$B$2:$F$400,2,FALSE())),""))),"")</f>
        <v>1</v>
      </c>
      <c r="E780" s="35">
        <f>IFERROR(IF($A780="HDC",IF(VLOOKUP($C780,hdc!$B$2:$F$1600,3,FALSE())="","",VLOOKUP($C780,hdc!$B$2:$F$1600,3,FALSE())),IF($A780="NAUTICS",IF(VLOOKUP($C780,nautics!$B$2:$F$1200,3,FALSE())="","",VLOOKUP($C780,nautics!$B$2:$F$1200,3,FALSE())),IF($A780="ST",IF(VLOOKUP($C780,st!$B$2:$F$400,3,FALSE())="","",VLOOKUP($C780,st!$B$2:$F$400,3,FALSE())),""))),"")</f>
        <v>1</v>
      </c>
      <c r="F780" s="35" t="str">
        <f>IFERROR(IF($A780="HDC",IF(VLOOKUP($C780,hdc!$B$2:$F$1600,4,FALSE())="","",VLOOKUP($C780,hdc!$B$2:$F$1600,4,FALSE())),IF($A780="NAUTICS",IF(VLOOKUP($C780,nautics!$B$2:$F$1200,4,FALSE())="","",VLOOKUP($C780,nautics!$B$2:$F$1200,4,FALSE())),IF($A780="ST",IF(VLOOKUP($C780,st!$B$2:$F$400,4,FALSE())="","",VLOOKUP($C780,st!$B$2:$F$400,4,FALSE())),""))),"")</f>
        <v/>
      </c>
      <c r="G780" s="35" t="str">
        <f>IFERROR(IF($A780="HDC",IF(VLOOKUP($C780,hdc!$B$2:$F$1600,5,FALSE())="","",VLOOKUP($C780,hdc!$B$2:$F$1600,5,FALSE())),IF($A780="NAUTICS",IF(VLOOKUP($C780,nautics!$B$2:$F$1200,5,FALSE())="","",VLOOKUP($C780,nautics!$B$2:$F$1200,5,FALSE())),IF($A780="ST",IF(VLOOKUP($C780,st!$B$2:$F$400,5,FALSE())="","",VLOOKUP($C780,st!$B$2:$F$400,5,FALSE())),""))),"")</f>
        <v/>
      </c>
      <c r="H780" s="35" t="s">
        <v>105</v>
      </c>
      <c r="I780" s="35" t="s">
        <v>31</v>
      </c>
      <c r="J780" s="35" t="s">
        <v>7166</v>
      </c>
      <c r="K780" s="35">
        <f t="shared" si="3"/>
        <v>16</v>
      </c>
      <c r="L780" s="35" t="s">
        <v>7157</v>
      </c>
      <c r="M780" s="35" t="s">
        <v>7158</v>
      </c>
      <c r="N780" s="35" t="s">
        <v>53</v>
      </c>
      <c r="O780" s="35" t="s">
        <v>55</v>
      </c>
      <c r="P780" s="35" t="s">
        <v>7170</v>
      </c>
      <c r="Q780" s="35" t="s">
        <v>7172</v>
      </c>
      <c r="R780" s="35" t="s">
        <v>52</v>
      </c>
      <c r="S780" s="35" t="s">
        <v>53</v>
      </c>
      <c r="T780" s="35" t="s">
        <v>55</v>
      </c>
      <c r="U780" s="35" t="s">
        <v>7174</v>
      </c>
      <c r="W780" s="35" t="s">
        <v>78</v>
      </c>
      <c r="X780" s="35" t="s">
        <v>59</v>
      </c>
      <c r="Y780" s="35" t="s">
        <v>7162</v>
      </c>
      <c r="Z780" s="35" t="s">
        <v>1074</v>
      </c>
    </row>
    <row r="781" spans="1:26" ht="15" customHeight="1">
      <c r="A781" s="35" t="s">
        <v>1300</v>
      </c>
      <c r="B781" s="35" t="s">
        <v>7129</v>
      </c>
      <c r="C781" s="35" t="s">
        <v>7175</v>
      </c>
      <c r="D781" s="35">
        <f>IFERROR(IF($A781="HDC",IF(VLOOKUP($C781,hdc!$B$2:$F$1600,2,FALSE())="","",VLOOKUP($C781,hdc!$B$2:$F$1600,2,FALSE())),IF($A781="NAUTICS",IF(VLOOKUP($C781,nautics!$B$2:$F$1200,2,FALSE())="","",VLOOKUP($C781,nautics!$B$2:$F$1200,2,FALSE())),IF($A781="ST",IF(VLOOKUP($C781,st!$B$2:$F$400,2,FALSE())="","",VLOOKUP($C781,st!$B$2:$F$400,2,FALSE())),""))),"")</f>
        <v>1</v>
      </c>
      <c r="E781" s="35">
        <f>IFERROR(IF($A781="HDC",IF(VLOOKUP($C781,hdc!$B$2:$F$1600,3,FALSE())="","",VLOOKUP($C781,hdc!$B$2:$F$1600,3,FALSE())),IF($A781="NAUTICS",IF(VLOOKUP($C781,nautics!$B$2:$F$1200,3,FALSE())="","",VLOOKUP($C781,nautics!$B$2:$F$1200,3,FALSE())),IF($A781="ST",IF(VLOOKUP($C781,st!$B$2:$F$400,3,FALSE())="","",VLOOKUP($C781,st!$B$2:$F$400,3,FALSE())),""))),"")</f>
        <v>1</v>
      </c>
      <c r="F781" s="35">
        <f>IFERROR(IF($A781="HDC",IF(VLOOKUP($C781,hdc!$B$2:$F$1600,4,FALSE())="","",VLOOKUP($C781,hdc!$B$2:$F$1600,4,FALSE())),IF($A781="NAUTICS",IF(VLOOKUP($C781,nautics!$B$2:$F$1200,4,FALSE())="","",VLOOKUP($C781,nautics!$B$2:$F$1200,4,FALSE())),IF($A781="ST",IF(VLOOKUP($C781,st!$B$2:$F$400,4,FALSE())="","",VLOOKUP($C781,st!$B$2:$F$400,4,FALSE())),""))),"")</f>
        <v>1</v>
      </c>
      <c r="G781" s="35" t="str">
        <f>IFERROR(IF($A781="HDC",IF(VLOOKUP($C781,hdc!$B$2:$F$1600,5,FALSE())="","",VLOOKUP($C781,hdc!$B$2:$F$1600,5,FALSE())),IF($A781="NAUTICS",IF(VLOOKUP($C781,nautics!$B$2:$F$1200,5,FALSE())="","",VLOOKUP($C781,nautics!$B$2:$F$1200,5,FALSE())),IF($A781="ST",IF(VLOOKUP($C781,st!$B$2:$F$400,5,FALSE())="","",VLOOKUP($C781,st!$B$2:$F$400,5,FALSE())),""))),"")</f>
        <v/>
      </c>
      <c r="H781" s="35" t="s">
        <v>105</v>
      </c>
      <c r="I781" s="35" t="s">
        <v>31</v>
      </c>
      <c r="J781" s="35" t="s">
        <v>5551</v>
      </c>
      <c r="K781" s="35">
        <f t="shared" si="3"/>
        <v>27</v>
      </c>
      <c r="L781" s="35" t="s">
        <v>95</v>
      </c>
      <c r="M781" s="35" t="s">
        <v>96</v>
      </c>
      <c r="N781" s="35" t="s">
        <v>43</v>
      </c>
      <c r="O781" s="35" t="s">
        <v>45</v>
      </c>
      <c r="P781" s="35" t="s">
        <v>7178</v>
      </c>
      <c r="Q781" s="35" t="s">
        <v>7179</v>
      </c>
      <c r="R781" s="35" t="s">
        <v>293</v>
      </c>
      <c r="S781" s="35" t="s">
        <v>1050</v>
      </c>
      <c r="T781" s="35" t="s">
        <v>718</v>
      </c>
      <c r="U781" s="35" t="s">
        <v>7181</v>
      </c>
      <c r="W781" s="35" t="s">
        <v>57</v>
      </c>
      <c r="X781" s="35" t="s">
        <v>59</v>
      </c>
      <c r="Y781" s="35" t="s">
        <v>102</v>
      </c>
      <c r="Z781" s="35" t="s">
        <v>3508</v>
      </c>
    </row>
    <row r="782" spans="1:26" ht="15" customHeight="1">
      <c r="A782" s="35" t="s">
        <v>1300</v>
      </c>
      <c r="B782" s="35" t="s">
        <v>7129</v>
      </c>
      <c r="C782" s="35" t="s">
        <v>7184</v>
      </c>
      <c r="D782" s="35">
        <f>IFERROR(IF($A782="HDC",IF(VLOOKUP($C782,hdc!$B$2:$F$1600,2,FALSE())="","",VLOOKUP($C782,hdc!$B$2:$F$1600,2,FALSE())),IF($A782="NAUTICS",IF(VLOOKUP($C782,nautics!$B$2:$F$1200,2,FALSE())="","",VLOOKUP($C782,nautics!$B$2:$F$1200,2,FALSE())),IF($A782="ST",IF(VLOOKUP($C782,st!$B$2:$F$400,2,FALSE())="","",VLOOKUP($C782,st!$B$2:$F$400,2,FALSE())),""))),"")</f>
        <v>1</v>
      </c>
      <c r="E782" s="35">
        <f>IFERROR(IF($A782="HDC",IF(VLOOKUP($C782,hdc!$B$2:$F$1600,3,FALSE())="","",VLOOKUP($C782,hdc!$B$2:$F$1600,3,FALSE())),IF($A782="NAUTICS",IF(VLOOKUP($C782,nautics!$B$2:$F$1200,3,FALSE())="","",VLOOKUP($C782,nautics!$B$2:$F$1200,3,FALSE())),IF($A782="ST",IF(VLOOKUP($C782,st!$B$2:$F$400,3,FALSE())="","",VLOOKUP($C782,st!$B$2:$F$400,3,FALSE())),""))),"")</f>
        <v>1</v>
      </c>
      <c r="F782" s="35" t="str">
        <f>IFERROR(IF($A782="HDC",IF(VLOOKUP($C782,hdc!$B$2:$F$1600,4,FALSE())="","",VLOOKUP($C782,hdc!$B$2:$F$1600,4,FALSE())),IF($A782="NAUTICS",IF(VLOOKUP($C782,nautics!$B$2:$F$1200,4,FALSE())="","",VLOOKUP($C782,nautics!$B$2:$F$1200,4,FALSE())),IF($A782="ST",IF(VLOOKUP($C782,st!$B$2:$F$400,4,FALSE())="","",VLOOKUP($C782,st!$B$2:$F$400,4,FALSE())),""))),"")</f>
        <v/>
      </c>
      <c r="G782" s="35" t="str">
        <f>IFERROR(IF($A782="HDC",IF(VLOOKUP($C782,hdc!$B$2:$F$1600,5,FALSE())="","",VLOOKUP($C782,hdc!$B$2:$F$1600,5,FALSE())),IF($A782="NAUTICS",IF(VLOOKUP($C782,nautics!$B$2:$F$1200,5,FALSE())="","",VLOOKUP($C782,nautics!$B$2:$F$1200,5,FALSE())),IF($A782="ST",IF(VLOOKUP($C782,st!$B$2:$F$400,5,FALSE())="","",VLOOKUP($C782,st!$B$2:$F$400,5,FALSE())),""))),"")</f>
        <v/>
      </c>
      <c r="H782" s="35" t="s">
        <v>4182</v>
      </c>
      <c r="I782" s="35" t="s">
        <v>31</v>
      </c>
      <c r="J782" s="35" t="s">
        <v>7187</v>
      </c>
      <c r="K782" s="35">
        <f t="shared" si="3"/>
        <v>7</v>
      </c>
      <c r="L782" s="35" t="s">
        <v>7178</v>
      </c>
      <c r="M782" s="35" t="s">
        <v>7179</v>
      </c>
      <c r="N782" s="35" t="s">
        <v>1050</v>
      </c>
      <c r="O782" s="35" t="s">
        <v>718</v>
      </c>
      <c r="P782" s="35" t="s">
        <v>7189</v>
      </c>
      <c r="Q782" s="35" t="s">
        <v>7190</v>
      </c>
      <c r="R782" s="35" t="s">
        <v>258</v>
      </c>
      <c r="S782" s="35" t="s">
        <v>1739</v>
      </c>
      <c r="T782" s="35" t="s">
        <v>1740</v>
      </c>
      <c r="U782" s="35" t="s">
        <v>7191</v>
      </c>
      <c r="W782" s="35" t="s">
        <v>57</v>
      </c>
      <c r="X782" s="35" t="s">
        <v>59</v>
      </c>
      <c r="Y782" s="35" t="s">
        <v>3508</v>
      </c>
      <c r="Z782" s="35" t="s">
        <v>7194</v>
      </c>
    </row>
    <row r="783" spans="1:26" ht="15" customHeight="1">
      <c r="A783" s="35" t="s">
        <v>1300</v>
      </c>
      <c r="B783" s="35" t="s">
        <v>7129</v>
      </c>
      <c r="C783" s="35" t="s">
        <v>7196</v>
      </c>
      <c r="D783" s="35">
        <f>IFERROR(IF($A783="HDC",IF(VLOOKUP($C783,hdc!$B$2:$F$1600,2,FALSE())="","",VLOOKUP($C783,hdc!$B$2:$F$1600,2,FALSE())),IF($A783="NAUTICS",IF(VLOOKUP($C783,nautics!$B$2:$F$1200,2,FALSE())="","",VLOOKUP($C783,nautics!$B$2:$F$1200,2,FALSE())),IF($A783="ST",IF(VLOOKUP($C783,st!$B$2:$F$400,2,FALSE())="","",VLOOKUP($C783,st!$B$2:$F$400,2,FALSE())),""))),"")</f>
        <v>1</v>
      </c>
      <c r="E783" s="35">
        <f>IFERROR(IF($A783="HDC",IF(VLOOKUP($C783,hdc!$B$2:$F$1600,3,FALSE())="","",VLOOKUP($C783,hdc!$B$2:$F$1600,3,FALSE())),IF($A783="NAUTICS",IF(VLOOKUP($C783,nautics!$B$2:$F$1200,3,FALSE())="","",VLOOKUP($C783,nautics!$B$2:$F$1200,3,FALSE())),IF($A783="ST",IF(VLOOKUP($C783,st!$B$2:$F$400,3,FALSE())="","",VLOOKUP($C783,st!$B$2:$F$400,3,FALSE())),""))),"")</f>
        <v>1</v>
      </c>
      <c r="F783" s="35" t="str">
        <f>IFERROR(IF($A783="HDC",IF(VLOOKUP($C783,hdc!$B$2:$F$1600,4,FALSE())="","",VLOOKUP($C783,hdc!$B$2:$F$1600,4,FALSE())),IF($A783="NAUTICS",IF(VLOOKUP($C783,nautics!$B$2:$F$1200,4,FALSE())="","",VLOOKUP($C783,nautics!$B$2:$F$1200,4,FALSE())),IF($A783="ST",IF(VLOOKUP($C783,st!$B$2:$F$400,4,FALSE())="","",VLOOKUP($C783,st!$B$2:$F$400,4,FALSE())),""))),"")</f>
        <v/>
      </c>
      <c r="G783" s="35" t="str">
        <f>IFERROR(IF($A783="HDC",IF(VLOOKUP($C783,hdc!$B$2:$F$1600,5,FALSE())="","",VLOOKUP($C783,hdc!$B$2:$F$1600,5,FALSE())),IF($A783="NAUTICS",IF(VLOOKUP($C783,nautics!$B$2:$F$1200,5,FALSE())="","",VLOOKUP($C783,nautics!$B$2:$F$1200,5,FALSE())),IF($A783="ST",IF(VLOOKUP($C783,st!$B$2:$F$400,5,FALSE())="","",VLOOKUP($C783,st!$B$2:$F$400,5,FALSE())),""))),"")</f>
        <v/>
      </c>
      <c r="H783" s="35" t="s">
        <v>105</v>
      </c>
      <c r="I783" s="35" t="s">
        <v>31</v>
      </c>
      <c r="J783" s="35" t="s">
        <v>504</v>
      </c>
      <c r="K783" s="35">
        <f t="shared" si="3"/>
        <v>6</v>
      </c>
      <c r="L783" s="35" t="s">
        <v>7178</v>
      </c>
      <c r="M783" s="35" t="s">
        <v>7179</v>
      </c>
      <c r="N783" s="35" t="s">
        <v>1050</v>
      </c>
      <c r="O783" s="35" t="s">
        <v>718</v>
      </c>
      <c r="P783" s="35" t="s">
        <v>7199</v>
      </c>
      <c r="Q783" s="35" t="s">
        <v>7200</v>
      </c>
      <c r="R783" s="35" t="s">
        <v>965</v>
      </c>
      <c r="S783" s="35" t="s">
        <v>1739</v>
      </c>
      <c r="T783" s="35" t="s">
        <v>1740</v>
      </c>
      <c r="U783" s="35" t="s">
        <v>7203</v>
      </c>
      <c r="W783" s="35" t="s">
        <v>57</v>
      </c>
      <c r="X783" s="35" t="s">
        <v>59</v>
      </c>
      <c r="Y783" s="35" t="s">
        <v>3508</v>
      </c>
      <c r="Z783" s="35" t="s">
        <v>5732</v>
      </c>
    </row>
    <row r="784" spans="1:26" ht="15" customHeight="1">
      <c r="A784" s="35" t="s">
        <v>1300</v>
      </c>
      <c r="B784" s="35" t="s">
        <v>7129</v>
      </c>
      <c r="C784" s="35" t="s">
        <v>7205</v>
      </c>
      <c r="D784" s="35">
        <f>IFERROR(IF($A784="HDC",IF(VLOOKUP($C784,hdc!$B$2:$F$1600,2,FALSE())="","",VLOOKUP($C784,hdc!$B$2:$F$1600,2,FALSE())),IF($A784="NAUTICS",IF(VLOOKUP($C784,nautics!$B$2:$F$1200,2,FALSE())="","",VLOOKUP($C784,nautics!$B$2:$F$1200,2,FALSE())),IF($A784="ST",IF(VLOOKUP($C784,st!$B$2:$F$400,2,FALSE())="","",VLOOKUP($C784,st!$B$2:$F$400,2,FALSE())),""))),"")</f>
        <v>1</v>
      </c>
      <c r="E784" s="35">
        <f>IFERROR(IF($A784="HDC",IF(VLOOKUP($C784,hdc!$B$2:$F$1600,3,FALSE())="","",VLOOKUP($C784,hdc!$B$2:$F$1600,3,FALSE())),IF($A784="NAUTICS",IF(VLOOKUP($C784,nautics!$B$2:$F$1200,3,FALSE())="","",VLOOKUP($C784,nautics!$B$2:$F$1200,3,FALSE())),IF($A784="ST",IF(VLOOKUP($C784,st!$B$2:$F$400,3,FALSE())="","",VLOOKUP($C784,st!$B$2:$F$400,3,FALSE())),""))),"")</f>
        <v>1</v>
      </c>
      <c r="F784" s="35" t="str">
        <f>IFERROR(IF($A784="HDC",IF(VLOOKUP($C784,hdc!$B$2:$F$1600,4,FALSE())="","",VLOOKUP($C784,hdc!$B$2:$F$1600,4,FALSE())),IF($A784="NAUTICS",IF(VLOOKUP($C784,nautics!$B$2:$F$1200,4,FALSE())="","",VLOOKUP($C784,nautics!$B$2:$F$1200,4,FALSE())),IF($A784="ST",IF(VLOOKUP($C784,st!$B$2:$F$400,4,FALSE())="","",VLOOKUP($C784,st!$B$2:$F$400,4,FALSE())),""))),"")</f>
        <v/>
      </c>
      <c r="G784" s="35" t="str">
        <f>IFERROR(IF($A784="HDC",IF(VLOOKUP($C784,hdc!$B$2:$F$1600,5,FALSE())="","",VLOOKUP($C784,hdc!$B$2:$F$1600,5,FALSE())),IF($A784="NAUTICS",IF(VLOOKUP($C784,nautics!$B$2:$F$1200,5,FALSE())="","",VLOOKUP($C784,nautics!$B$2:$F$1200,5,FALSE())),IF($A784="ST",IF(VLOOKUP($C784,st!$B$2:$F$400,5,FALSE())="","",VLOOKUP($C784,st!$B$2:$F$400,5,FALSE())),""))),"")</f>
        <v/>
      </c>
      <c r="H784" s="35" t="s">
        <v>105</v>
      </c>
      <c r="I784" s="35" t="s">
        <v>31</v>
      </c>
      <c r="J784" s="35" t="s">
        <v>7187</v>
      </c>
      <c r="K784" s="35">
        <f t="shared" si="3"/>
        <v>7</v>
      </c>
      <c r="L784" s="35" t="s">
        <v>7178</v>
      </c>
      <c r="M784" s="35" t="s">
        <v>7179</v>
      </c>
      <c r="N784" s="35" t="s">
        <v>1050</v>
      </c>
      <c r="O784" s="35" t="s">
        <v>718</v>
      </c>
      <c r="P784" s="35" t="s">
        <v>7207</v>
      </c>
      <c r="Q784" s="35" t="s">
        <v>7209</v>
      </c>
      <c r="R784" s="35" t="s">
        <v>965</v>
      </c>
      <c r="S784" s="35" t="s">
        <v>1739</v>
      </c>
      <c r="T784" s="35" t="s">
        <v>1740</v>
      </c>
      <c r="U784" s="35" t="s">
        <v>7210</v>
      </c>
      <c r="W784" s="35" t="s">
        <v>57</v>
      </c>
      <c r="X784" s="35" t="s">
        <v>59</v>
      </c>
      <c r="Y784" s="35" t="s">
        <v>3508</v>
      </c>
      <c r="Z784" s="35" t="s">
        <v>7211</v>
      </c>
    </row>
    <row r="785" spans="1:26" ht="15" customHeight="1">
      <c r="A785" s="35" t="s">
        <v>1300</v>
      </c>
      <c r="B785" s="35" t="s">
        <v>7129</v>
      </c>
      <c r="C785" s="35" t="s">
        <v>7213</v>
      </c>
      <c r="D785" s="35">
        <f>IFERROR(IF($A785="HDC",IF(VLOOKUP($C785,hdc!$B$2:$F$1600,2,FALSE())="","",VLOOKUP($C785,hdc!$B$2:$F$1600,2,FALSE())),IF($A785="NAUTICS",IF(VLOOKUP($C785,nautics!$B$2:$F$1200,2,FALSE())="","",VLOOKUP($C785,nautics!$B$2:$F$1200,2,FALSE())),IF($A785="ST",IF(VLOOKUP($C785,st!$B$2:$F$400,2,FALSE())="","",VLOOKUP($C785,st!$B$2:$F$400,2,FALSE())),""))),"")</f>
        <v>1</v>
      </c>
      <c r="E785" s="35">
        <f>IFERROR(IF($A785="HDC",IF(VLOOKUP($C785,hdc!$B$2:$F$1600,3,FALSE())="","",VLOOKUP($C785,hdc!$B$2:$F$1600,3,FALSE())),IF($A785="NAUTICS",IF(VLOOKUP($C785,nautics!$B$2:$F$1200,3,FALSE())="","",VLOOKUP($C785,nautics!$B$2:$F$1200,3,FALSE())),IF($A785="ST",IF(VLOOKUP($C785,st!$B$2:$F$400,3,FALSE())="","",VLOOKUP($C785,st!$B$2:$F$400,3,FALSE())),""))),"")</f>
        <v>1</v>
      </c>
      <c r="F785" s="35" t="str">
        <f>IFERROR(IF($A785="HDC",IF(VLOOKUP($C785,hdc!$B$2:$F$1600,4,FALSE())="","",VLOOKUP($C785,hdc!$B$2:$F$1600,4,FALSE())),IF($A785="NAUTICS",IF(VLOOKUP($C785,nautics!$B$2:$F$1200,4,FALSE())="","",VLOOKUP($C785,nautics!$B$2:$F$1200,4,FALSE())),IF($A785="ST",IF(VLOOKUP($C785,st!$B$2:$F$400,4,FALSE())="","",VLOOKUP($C785,st!$B$2:$F$400,4,FALSE())),""))),"")</f>
        <v/>
      </c>
      <c r="G785" s="35" t="str">
        <f>IFERROR(IF($A785="HDC",IF(VLOOKUP($C785,hdc!$B$2:$F$1600,5,FALSE())="","",VLOOKUP($C785,hdc!$B$2:$F$1600,5,FALSE())),IF($A785="NAUTICS",IF(VLOOKUP($C785,nautics!$B$2:$F$1200,5,FALSE())="","",VLOOKUP($C785,nautics!$B$2:$F$1200,5,FALSE())),IF($A785="ST",IF(VLOOKUP($C785,st!$B$2:$F$400,5,FALSE())="","",VLOOKUP($C785,st!$B$2:$F$400,5,FALSE())),""))),"")</f>
        <v/>
      </c>
      <c r="H785" s="35" t="s">
        <v>4182</v>
      </c>
      <c r="I785" s="35" t="s">
        <v>31</v>
      </c>
      <c r="J785" s="35" t="s">
        <v>2420</v>
      </c>
      <c r="K785" s="35">
        <f t="shared" si="3"/>
        <v>11</v>
      </c>
      <c r="L785" s="35" t="s">
        <v>7178</v>
      </c>
      <c r="M785" s="35" t="s">
        <v>7179</v>
      </c>
      <c r="N785" s="35" t="s">
        <v>1050</v>
      </c>
      <c r="O785" s="35" t="s">
        <v>718</v>
      </c>
      <c r="P785" s="35" t="s">
        <v>7216</v>
      </c>
      <c r="Q785" s="35" t="s">
        <v>7217</v>
      </c>
      <c r="R785" s="35" t="s">
        <v>1912</v>
      </c>
      <c r="S785" s="35" t="s">
        <v>1764</v>
      </c>
      <c r="T785" s="35" t="s">
        <v>1740</v>
      </c>
      <c r="U785" s="35" t="s">
        <v>7220</v>
      </c>
      <c r="W785" s="35" t="s">
        <v>57</v>
      </c>
      <c r="X785" s="35" t="s">
        <v>59</v>
      </c>
      <c r="Y785" s="35" t="s">
        <v>3508</v>
      </c>
      <c r="Z785" s="35" t="s">
        <v>5712</v>
      </c>
    </row>
    <row r="786" spans="1:26" ht="15" customHeight="1">
      <c r="A786" s="35" t="s">
        <v>1300</v>
      </c>
      <c r="B786" s="35" t="s">
        <v>7129</v>
      </c>
      <c r="C786" s="35" t="s">
        <v>7223</v>
      </c>
      <c r="D786" s="35">
        <f>IFERROR(IF($A786="HDC",IF(VLOOKUP($C786,hdc!$B$2:$F$1600,2,FALSE())="","",VLOOKUP($C786,hdc!$B$2:$F$1600,2,FALSE())),IF($A786="NAUTICS",IF(VLOOKUP($C786,nautics!$B$2:$F$1200,2,FALSE())="","",VLOOKUP($C786,nautics!$B$2:$F$1200,2,FALSE())),IF($A786="ST",IF(VLOOKUP($C786,st!$B$2:$F$400,2,FALSE())="","",VLOOKUP($C786,st!$B$2:$F$400,2,FALSE())),""))),"")</f>
        <v>1</v>
      </c>
      <c r="E786" s="35">
        <f>IFERROR(IF($A786="HDC",IF(VLOOKUP($C786,hdc!$B$2:$F$1600,3,FALSE())="","",VLOOKUP($C786,hdc!$B$2:$F$1600,3,FALSE())),IF($A786="NAUTICS",IF(VLOOKUP($C786,nautics!$B$2:$F$1200,3,FALSE())="","",VLOOKUP($C786,nautics!$B$2:$F$1200,3,FALSE())),IF($A786="ST",IF(VLOOKUP($C786,st!$B$2:$F$400,3,FALSE())="","",VLOOKUP($C786,st!$B$2:$F$400,3,FALSE())),""))),"")</f>
        <v>1</v>
      </c>
      <c r="F786" s="35" t="str">
        <f>IFERROR(IF($A786="HDC",IF(VLOOKUP($C786,hdc!$B$2:$F$1600,4,FALSE())="","",VLOOKUP($C786,hdc!$B$2:$F$1600,4,FALSE())),IF($A786="NAUTICS",IF(VLOOKUP($C786,nautics!$B$2:$F$1200,4,FALSE())="","",VLOOKUP($C786,nautics!$B$2:$F$1200,4,FALSE())),IF($A786="ST",IF(VLOOKUP($C786,st!$B$2:$F$400,4,FALSE())="","",VLOOKUP($C786,st!$B$2:$F$400,4,FALSE())),""))),"")</f>
        <v/>
      </c>
      <c r="G786" s="35" t="str">
        <f>IFERROR(IF($A786="HDC",IF(VLOOKUP($C786,hdc!$B$2:$F$1600,5,FALSE())="","",VLOOKUP($C786,hdc!$B$2:$F$1600,5,FALSE())),IF($A786="NAUTICS",IF(VLOOKUP($C786,nautics!$B$2:$F$1200,5,FALSE())="","",VLOOKUP($C786,nautics!$B$2:$F$1200,5,FALSE())),IF($A786="ST",IF(VLOOKUP($C786,st!$B$2:$F$400,5,FALSE())="","",VLOOKUP($C786,st!$B$2:$F$400,5,FALSE())),""))),"")</f>
        <v/>
      </c>
      <c r="H786" s="35" t="s">
        <v>105</v>
      </c>
      <c r="I786" s="35" t="s">
        <v>31</v>
      </c>
      <c r="J786" s="35" t="s">
        <v>7225</v>
      </c>
      <c r="K786" s="35">
        <f t="shared" si="3"/>
        <v>9</v>
      </c>
      <c r="L786" s="35" t="s">
        <v>7178</v>
      </c>
      <c r="M786" s="35" t="s">
        <v>7179</v>
      </c>
      <c r="N786" s="35" t="s">
        <v>1050</v>
      </c>
      <c r="O786" s="35" t="s">
        <v>718</v>
      </c>
      <c r="P786" s="35" t="s">
        <v>7226</v>
      </c>
      <c r="Q786" s="35" t="s">
        <v>7227</v>
      </c>
      <c r="R786" s="35" t="s">
        <v>965</v>
      </c>
      <c r="S786" s="35" t="s">
        <v>1764</v>
      </c>
      <c r="T786" s="35" t="s">
        <v>1740</v>
      </c>
      <c r="U786" s="35" t="s">
        <v>7230</v>
      </c>
      <c r="W786" s="35" t="s">
        <v>57</v>
      </c>
      <c r="X786" s="35" t="s">
        <v>59</v>
      </c>
      <c r="Y786" s="35" t="s">
        <v>3508</v>
      </c>
      <c r="Z786" s="35" t="s">
        <v>7231</v>
      </c>
    </row>
    <row r="787" spans="1:26" ht="15" customHeight="1">
      <c r="A787" s="35" t="s">
        <v>1300</v>
      </c>
      <c r="B787" s="35" t="s">
        <v>7129</v>
      </c>
      <c r="C787" s="35" t="s">
        <v>7232</v>
      </c>
      <c r="D787" s="35">
        <f>IFERROR(IF($A787="HDC",IF(VLOOKUP($C787,hdc!$B$2:$F$1600,2,FALSE())="","",VLOOKUP($C787,hdc!$B$2:$F$1600,2,FALSE())),IF($A787="NAUTICS",IF(VLOOKUP($C787,nautics!$B$2:$F$1200,2,FALSE())="","",VLOOKUP($C787,nautics!$B$2:$F$1200,2,FALSE())),IF($A787="ST",IF(VLOOKUP($C787,st!$B$2:$F$400,2,FALSE())="","",VLOOKUP($C787,st!$B$2:$F$400,2,FALSE())),""))),"")</f>
        <v>1</v>
      </c>
      <c r="E787" s="35">
        <f>IFERROR(IF($A787="HDC",IF(VLOOKUP($C787,hdc!$B$2:$F$1600,3,FALSE())="","",VLOOKUP($C787,hdc!$B$2:$F$1600,3,FALSE())),IF($A787="NAUTICS",IF(VLOOKUP($C787,nautics!$B$2:$F$1200,3,FALSE())="","",VLOOKUP($C787,nautics!$B$2:$F$1200,3,FALSE())),IF($A787="ST",IF(VLOOKUP($C787,st!$B$2:$F$400,3,FALSE())="","",VLOOKUP($C787,st!$B$2:$F$400,3,FALSE())),""))),"")</f>
        <v>1</v>
      </c>
      <c r="F787" s="35" t="str">
        <f>IFERROR(IF($A787="HDC",IF(VLOOKUP($C787,hdc!$B$2:$F$1600,4,FALSE())="","",VLOOKUP($C787,hdc!$B$2:$F$1600,4,FALSE())),IF($A787="NAUTICS",IF(VLOOKUP($C787,nautics!$B$2:$F$1200,4,FALSE())="","",VLOOKUP($C787,nautics!$B$2:$F$1200,4,FALSE())),IF($A787="ST",IF(VLOOKUP($C787,st!$B$2:$F$400,4,FALSE())="","",VLOOKUP($C787,st!$B$2:$F$400,4,FALSE())),""))),"")</f>
        <v/>
      </c>
      <c r="G787" s="35" t="str">
        <f>IFERROR(IF($A787="HDC",IF(VLOOKUP($C787,hdc!$B$2:$F$1600,5,FALSE())="","",VLOOKUP($C787,hdc!$B$2:$F$1600,5,FALSE())),IF($A787="NAUTICS",IF(VLOOKUP($C787,nautics!$B$2:$F$1200,5,FALSE())="","",VLOOKUP($C787,nautics!$B$2:$F$1200,5,FALSE())),IF($A787="ST",IF(VLOOKUP($C787,st!$B$2:$F$400,5,FALSE())="","",VLOOKUP($C787,st!$B$2:$F$400,5,FALSE())),""))),"")</f>
        <v/>
      </c>
      <c r="H787" s="35" t="s">
        <v>105</v>
      </c>
      <c r="I787" s="35" t="s">
        <v>31</v>
      </c>
      <c r="J787" s="35" t="s">
        <v>7234</v>
      </c>
      <c r="K787" s="35">
        <f t="shared" si="3"/>
        <v>7</v>
      </c>
      <c r="L787" s="35" t="s">
        <v>7178</v>
      </c>
      <c r="M787" s="35" t="s">
        <v>7179</v>
      </c>
      <c r="N787" s="35" t="s">
        <v>1050</v>
      </c>
      <c r="O787" s="35" t="s">
        <v>718</v>
      </c>
      <c r="P787" s="35" t="s">
        <v>7236</v>
      </c>
      <c r="Q787" s="35" t="s">
        <v>7237</v>
      </c>
      <c r="R787" s="35" t="s">
        <v>965</v>
      </c>
      <c r="S787" s="35" t="s">
        <v>1764</v>
      </c>
      <c r="T787" s="35" t="s">
        <v>1740</v>
      </c>
      <c r="U787" s="35" t="s">
        <v>7239</v>
      </c>
      <c r="W787" s="35" t="s">
        <v>57</v>
      </c>
      <c r="X787" s="35" t="s">
        <v>59</v>
      </c>
      <c r="Y787" s="35" t="s">
        <v>3508</v>
      </c>
      <c r="Z787" s="35" t="s">
        <v>7241</v>
      </c>
    </row>
    <row r="788" spans="1:26" ht="15" customHeight="1">
      <c r="A788" s="35" t="s">
        <v>1300</v>
      </c>
      <c r="B788" s="35" t="s">
        <v>7129</v>
      </c>
      <c r="C788" s="35" t="s">
        <v>7242</v>
      </c>
      <c r="D788" s="35">
        <f>IFERROR(IF($A788="HDC",IF(VLOOKUP($C788,hdc!$B$2:$F$1600,2,FALSE())="","",VLOOKUP($C788,hdc!$B$2:$F$1600,2,FALSE())),IF($A788="NAUTICS",IF(VLOOKUP($C788,nautics!$B$2:$F$1200,2,FALSE())="","",VLOOKUP($C788,nautics!$B$2:$F$1200,2,FALSE())),IF($A788="ST",IF(VLOOKUP($C788,st!$B$2:$F$400,2,FALSE())="","",VLOOKUP($C788,st!$B$2:$F$400,2,FALSE())),""))),"")</f>
        <v>1</v>
      </c>
      <c r="E788" s="35">
        <f>IFERROR(IF($A788="HDC",IF(VLOOKUP($C788,hdc!$B$2:$F$1600,3,FALSE())="","",VLOOKUP($C788,hdc!$B$2:$F$1600,3,FALSE())),IF($A788="NAUTICS",IF(VLOOKUP($C788,nautics!$B$2:$F$1200,3,FALSE())="","",VLOOKUP($C788,nautics!$B$2:$F$1200,3,FALSE())),IF($A788="ST",IF(VLOOKUP($C788,st!$B$2:$F$400,3,FALSE())="","",VLOOKUP($C788,st!$B$2:$F$400,3,FALSE())),""))),"")</f>
        <v>1</v>
      </c>
      <c r="F788" s="35" t="str">
        <f>IFERROR(IF($A788="HDC",IF(VLOOKUP($C788,hdc!$B$2:$F$1600,4,FALSE())="","",VLOOKUP($C788,hdc!$B$2:$F$1600,4,FALSE())),IF($A788="NAUTICS",IF(VLOOKUP($C788,nautics!$B$2:$F$1200,4,FALSE())="","",VLOOKUP($C788,nautics!$B$2:$F$1200,4,FALSE())),IF($A788="ST",IF(VLOOKUP($C788,st!$B$2:$F$400,4,FALSE())="","",VLOOKUP($C788,st!$B$2:$F$400,4,FALSE())),""))),"")</f>
        <v/>
      </c>
      <c r="G788" s="35" t="str">
        <f>IFERROR(IF($A788="HDC",IF(VLOOKUP($C788,hdc!$B$2:$F$1600,5,FALSE())="","",VLOOKUP($C788,hdc!$B$2:$F$1600,5,FALSE())),IF($A788="NAUTICS",IF(VLOOKUP($C788,nautics!$B$2:$F$1200,5,FALSE())="","",VLOOKUP($C788,nautics!$B$2:$F$1200,5,FALSE())),IF($A788="ST",IF(VLOOKUP($C788,st!$B$2:$F$400,5,FALSE())="","",VLOOKUP($C788,st!$B$2:$F$400,5,FALSE())),""))),"")</f>
        <v/>
      </c>
      <c r="H788" s="35" t="s">
        <v>105</v>
      </c>
      <c r="I788" s="35" t="s">
        <v>31</v>
      </c>
      <c r="J788" s="35" t="s">
        <v>7244</v>
      </c>
      <c r="K788" s="35">
        <f t="shared" si="3"/>
        <v>11</v>
      </c>
      <c r="L788" s="35" t="s">
        <v>7178</v>
      </c>
      <c r="M788" s="35" t="s">
        <v>7179</v>
      </c>
      <c r="N788" s="35" t="s">
        <v>1050</v>
      </c>
      <c r="O788" s="35" t="s">
        <v>718</v>
      </c>
      <c r="P788" s="35" t="s">
        <v>7246</v>
      </c>
      <c r="Q788" s="35" t="s">
        <v>7247</v>
      </c>
      <c r="R788" s="35" t="s">
        <v>52</v>
      </c>
      <c r="S788" s="35" t="s">
        <v>1787</v>
      </c>
      <c r="T788" s="35" t="s">
        <v>1740</v>
      </c>
      <c r="U788" s="35" t="s">
        <v>7248</v>
      </c>
      <c r="W788" s="35" t="s">
        <v>57</v>
      </c>
      <c r="X788" s="35" t="s">
        <v>59</v>
      </c>
      <c r="Y788" s="35" t="s">
        <v>3508</v>
      </c>
      <c r="Z788" s="35" t="s">
        <v>1792</v>
      </c>
    </row>
    <row r="789" spans="1:26" ht="15" customHeight="1">
      <c r="A789" s="35" t="s">
        <v>1300</v>
      </c>
      <c r="B789" s="35" t="s">
        <v>7129</v>
      </c>
      <c r="C789" s="35" t="s">
        <v>7250</v>
      </c>
      <c r="D789" s="35">
        <f>IFERROR(IF($A789="HDC",IF(VLOOKUP($C789,hdc!$B$2:$F$1600,2,FALSE())="","",VLOOKUP($C789,hdc!$B$2:$F$1600,2,FALSE())),IF($A789="NAUTICS",IF(VLOOKUP($C789,nautics!$B$2:$F$1200,2,FALSE())="","",VLOOKUP($C789,nautics!$B$2:$F$1200,2,FALSE())),IF($A789="ST",IF(VLOOKUP($C789,st!$B$2:$F$400,2,FALSE())="","",VLOOKUP($C789,st!$B$2:$F$400,2,FALSE())),""))),"")</f>
        <v>1</v>
      </c>
      <c r="E789" s="35">
        <f>IFERROR(IF($A789="HDC",IF(VLOOKUP($C789,hdc!$B$2:$F$1600,3,FALSE())="","",VLOOKUP($C789,hdc!$B$2:$F$1600,3,FALSE())),IF($A789="NAUTICS",IF(VLOOKUP($C789,nautics!$B$2:$F$1200,3,FALSE())="","",VLOOKUP($C789,nautics!$B$2:$F$1200,3,FALSE())),IF($A789="ST",IF(VLOOKUP($C789,st!$B$2:$F$400,3,FALSE())="","",VLOOKUP($C789,st!$B$2:$F$400,3,FALSE())),""))),"")</f>
        <v>1</v>
      </c>
      <c r="F789" s="35" t="str">
        <f>IFERROR(IF($A789="HDC",IF(VLOOKUP($C789,hdc!$B$2:$F$1600,4,FALSE())="","",VLOOKUP($C789,hdc!$B$2:$F$1600,4,FALSE())),IF($A789="NAUTICS",IF(VLOOKUP($C789,nautics!$B$2:$F$1200,4,FALSE())="","",VLOOKUP($C789,nautics!$B$2:$F$1200,4,FALSE())),IF($A789="ST",IF(VLOOKUP($C789,st!$B$2:$F$400,4,FALSE())="","",VLOOKUP($C789,st!$B$2:$F$400,4,FALSE())),""))),"")</f>
        <v/>
      </c>
      <c r="G789" s="35" t="str">
        <f>IFERROR(IF($A789="HDC",IF(VLOOKUP($C789,hdc!$B$2:$F$1600,5,FALSE())="","",VLOOKUP($C789,hdc!$B$2:$F$1600,5,FALSE())),IF($A789="NAUTICS",IF(VLOOKUP($C789,nautics!$B$2:$F$1200,5,FALSE())="","",VLOOKUP($C789,nautics!$B$2:$F$1200,5,FALSE())),IF($A789="ST",IF(VLOOKUP($C789,st!$B$2:$F$400,5,FALSE())="","",VLOOKUP($C789,st!$B$2:$F$400,5,FALSE())),""))),"")</f>
        <v/>
      </c>
      <c r="H789" s="35" t="s">
        <v>4182</v>
      </c>
      <c r="I789" s="35" t="s">
        <v>31</v>
      </c>
      <c r="J789" s="35" t="s">
        <v>7251</v>
      </c>
      <c r="K789" s="35">
        <f t="shared" si="3"/>
        <v>9</v>
      </c>
      <c r="L789" s="35" t="s">
        <v>7246</v>
      </c>
      <c r="M789" s="35" t="s">
        <v>7247</v>
      </c>
      <c r="N789" s="35" t="s">
        <v>1787</v>
      </c>
      <c r="O789" s="35" t="s">
        <v>1740</v>
      </c>
      <c r="P789" s="35" t="s">
        <v>7252</v>
      </c>
      <c r="Q789" s="35" t="s">
        <v>7253</v>
      </c>
      <c r="R789" s="35" t="s">
        <v>293</v>
      </c>
      <c r="S789" s="35" t="s">
        <v>1787</v>
      </c>
      <c r="T789" s="35" t="s">
        <v>1740</v>
      </c>
      <c r="U789" s="35" t="s">
        <v>4372</v>
      </c>
      <c r="W789" s="35" t="s">
        <v>78</v>
      </c>
      <c r="X789" s="35" t="s">
        <v>59</v>
      </c>
      <c r="Y789" s="35" t="s">
        <v>1792</v>
      </c>
      <c r="Z789" s="35" t="s">
        <v>4373</v>
      </c>
    </row>
    <row r="790" spans="1:26" ht="15" customHeight="1">
      <c r="A790" s="35" t="s">
        <v>1300</v>
      </c>
      <c r="B790" s="35" t="s">
        <v>7129</v>
      </c>
      <c r="C790" s="35" t="s">
        <v>7255</v>
      </c>
      <c r="D790" s="35">
        <f>IFERROR(IF($A790="HDC",IF(VLOOKUP($C790,hdc!$B$2:$F$1600,2,FALSE())="","",VLOOKUP($C790,hdc!$B$2:$F$1600,2,FALSE())),IF($A790="NAUTICS",IF(VLOOKUP($C790,nautics!$B$2:$F$1200,2,FALSE())="","",VLOOKUP($C790,nautics!$B$2:$F$1200,2,FALSE())),IF($A790="ST",IF(VLOOKUP($C790,st!$B$2:$F$400,2,FALSE())="","",VLOOKUP($C790,st!$B$2:$F$400,2,FALSE())),""))),"")</f>
        <v>1</v>
      </c>
      <c r="E790" s="35">
        <f>IFERROR(IF($A790="HDC",IF(VLOOKUP($C790,hdc!$B$2:$F$1600,3,FALSE())="","",VLOOKUP($C790,hdc!$B$2:$F$1600,3,FALSE())),IF($A790="NAUTICS",IF(VLOOKUP($C790,nautics!$B$2:$F$1200,3,FALSE())="","",VLOOKUP($C790,nautics!$B$2:$F$1200,3,FALSE())),IF($A790="ST",IF(VLOOKUP($C790,st!$B$2:$F$400,3,FALSE())="","",VLOOKUP($C790,st!$B$2:$F$400,3,FALSE())),""))),"")</f>
        <v>1</v>
      </c>
      <c r="F790" s="35" t="str">
        <f>IFERROR(IF($A790="HDC",IF(VLOOKUP($C790,hdc!$B$2:$F$1600,4,FALSE())="","",VLOOKUP($C790,hdc!$B$2:$F$1600,4,FALSE())),IF($A790="NAUTICS",IF(VLOOKUP($C790,nautics!$B$2:$F$1200,4,FALSE())="","",VLOOKUP($C790,nautics!$B$2:$F$1200,4,FALSE())),IF($A790="ST",IF(VLOOKUP($C790,st!$B$2:$F$400,4,FALSE())="","",VLOOKUP($C790,st!$B$2:$F$400,4,FALSE())),""))),"")</f>
        <v/>
      </c>
      <c r="G790" s="35" t="str">
        <f>IFERROR(IF($A790="HDC",IF(VLOOKUP($C790,hdc!$B$2:$F$1600,5,FALSE())="","",VLOOKUP($C790,hdc!$B$2:$F$1600,5,FALSE())),IF($A790="NAUTICS",IF(VLOOKUP($C790,nautics!$B$2:$F$1200,5,FALSE())="","",VLOOKUP($C790,nautics!$B$2:$F$1200,5,FALSE())),IF($A790="ST",IF(VLOOKUP($C790,st!$B$2:$F$400,5,FALSE())="","",VLOOKUP($C790,st!$B$2:$F$400,5,FALSE())),""))),"")</f>
        <v/>
      </c>
      <c r="H790" s="35" t="s">
        <v>105</v>
      </c>
      <c r="I790" s="35" t="s">
        <v>31</v>
      </c>
      <c r="J790" s="35" t="s">
        <v>4558</v>
      </c>
      <c r="K790" s="35">
        <f t="shared" si="3"/>
        <v>7</v>
      </c>
      <c r="L790" s="35" t="s">
        <v>7246</v>
      </c>
      <c r="M790" s="35" t="s">
        <v>7247</v>
      </c>
      <c r="N790" s="35" t="s">
        <v>1787</v>
      </c>
      <c r="O790" s="35" t="s">
        <v>1740</v>
      </c>
      <c r="P790" s="35" t="s">
        <v>7261</v>
      </c>
      <c r="Q790" s="35" t="s">
        <v>7262</v>
      </c>
      <c r="R790" s="35" t="s">
        <v>247</v>
      </c>
      <c r="S790" s="35" t="s">
        <v>1787</v>
      </c>
      <c r="T790" s="35" t="s">
        <v>1740</v>
      </c>
      <c r="U790" s="35" t="s">
        <v>89</v>
      </c>
      <c r="W790" s="35" t="s">
        <v>78</v>
      </c>
      <c r="X790" s="35" t="s">
        <v>59</v>
      </c>
      <c r="Y790" s="35" t="s">
        <v>89</v>
      </c>
      <c r="Z790" s="35" t="s">
        <v>89</v>
      </c>
    </row>
    <row r="791" spans="1:26" ht="15" customHeight="1">
      <c r="A791" s="35" t="s">
        <v>1300</v>
      </c>
      <c r="B791" s="35" t="s">
        <v>7129</v>
      </c>
      <c r="C791" s="35" t="s">
        <v>7264</v>
      </c>
      <c r="D791" s="35">
        <f>IFERROR(IF($A791="HDC",IF(VLOOKUP($C791,hdc!$B$2:$F$1600,2,FALSE())="","",VLOOKUP($C791,hdc!$B$2:$F$1600,2,FALSE())),IF($A791="NAUTICS",IF(VLOOKUP($C791,nautics!$B$2:$F$1200,2,FALSE())="","",VLOOKUP($C791,nautics!$B$2:$F$1200,2,FALSE())),IF($A791="ST",IF(VLOOKUP($C791,st!$B$2:$F$400,2,FALSE())="","",VLOOKUP($C791,st!$B$2:$F$400,2,FALSE())),""))),"")</f>
        <v>1</v>
      </c>
      <c r="E791" s="35">
        <f>IFERROR(IF($A791="HDC",IF(VLOOKUP($C791,hdc!$B$2:$F$1600,3,FALSE())="","",VLOOKUP($C791,hdc!$B$2:$F$1600,3,FALSE())),IF($A791="NAUTICS",IF(VLOOKUP($C791,nautics!$B$2:$F$1200,3,FALSE())="","",VLOOKUP($C791,nautics!$B$2:$F$1200,3,FALSE())),IF($A791="ST",IF(VLOOKUP($C791,st!$B$2:$F$400,3,FALSE())="","",VLOOKUP($C791,st!$B$2:$F$400,3,FALSE())),""))),"")</f>
        <v>1</v>
      </c>
      <c r="F791" s="35" t="str">
        <f>IFERROR(IF($A791="HDC",IF(VLOOKUP($C791,hdc!$B$2:$F$1600,4,FALSE())="","",VLOOKUP($C791,hdc!$B$2:$F$1600,4,FALSE())),IF($A791="NAUTICS",IF(VLOOKUP($C791,nautics!$B$2:$F$1200,4,FALSE())="","",VLOOKUP($C791,nautics!$B$2:$F$1200,4,FALSE())),IF($A791="ST",IF(VLOOKUP($C791,st!$B$2:$F$400,4,FALSE())="","",VLOOKUP($C791,st!$B$2:$F$400,4,FALSE())),""))),"")</f>
        <v/>
      </c>
      <c r="G791" s="35" t="str">
        <f>IFERROR(IF($A791="HDC",IF(VLOOKUP($C791,hdc!$B$2:$F$1600,5,FALSE())="","",VLOOKUP($C791,hdc!$B$2:$F$1600,5,FALSE())),IF($A791="NAUTICS",IF(VLOOKUP($C791,nautics!$B$2:$F$1200,5,FALSE())="","",VLOOKUP($C791,nautics!$B$2:$F$1200,5,FALSE())),IF($A791="ST",IF(VLOOKUP($C791,st!$B$2:$F$400,5,FALSE())="","",VLOOKUP($C791,st!$B$2:$F$400,5,FALSE())),""))),"")</f>
        <v/>
      </c>
      <c r="H791" s="35" t="s">
        <v>105</v>
      </c>
      <c r="I791" s="35" t="s">
        <v>31</v>
      </c>
      <c r="J791" s="35" t="s">
        <v>1736</v>
      </c>
      <c r="K791" s="35">
        <f t="shared" si="3"/>
        <v>8</v>
      </c>
      <c r="L791" s="35" t="s">
        <v>7246</v>
      </c>
      <c r="M791" s="35" t="s">
        <v>7247</v>
      </c>
      <c r="N791" s="35" t="s">
        <v>1787</v>
      </c>
      <c r="O791" s="35" t="s">
        <v>1740</v>
      </c>
      <c r="P791" s="35" t="s">
        <v>7265</v>
      </c>
      <c r="Q791" s="35" t="s">
        <v>7266</v>
      </c>
      <c r="R791" s="35" t="s">
        <v>247</v>
      </c>
      <c r="S791" s="35" t="s">
        <v>1787</v>
      </c>
      <c r="T791" s="35" t="s">
        <v>1740</v>
      </c>
      <c r="U791" s="35" t="s">
        <v>89</v>
      </c>
      <c r="W791" s="35" t="s">
        <v>78</v>
      </c>
      <c r="X791" s="35" t="s">
        <v>59</v>
      </c>
      <c r="Y791" s="35" t="s">
        <v>89</v>
      </c>
      <c r="Z791" s="35" t="s">
        <v>89</v>
      </c>
    </row>
    <row r="792" spans="1:26" ht="15" customHeight="1">
      <c r="A792" s="35" t="s">
        <v>1300</v>
      </c>
      <c r="B792" s="35" t="s">
        <v>7129</v>
      </c>
      <c r="C792" s="35" t="s">
        <v>7268</v>
      </c>
      <c r="D792" s="35">
        <f>IFERROR(IF($A792="HDC",IF(VLOOKUP($C792,hdc!$B$2:$F$1600,2,FALSE())="","",VLOOKUP($C792,hdc!$B$2:$F$1600,2,FALSE())),IF($A792="NAUTICS",IF(VLOOKUP($C792,nautics!$B$2:$F$1200,2,FALSE())="","",VLOOKUP($C792,nautics!$B$2:$F$1200,2,FALSE())),IF($A792="ST",IF(VLOOKUP($C792,st!$B$2:$F$400,2,FALSE())="","",VLOOKUP($C792,st!$B$2:$F$400,2,FALSE())),""))),"")</f>
        <v>1</v>
      </c>
      <c r="E792" s="35">
        <f>IFERROR(IF($A792="HDC",IF(VLOOKUP($C792,hdc!$B$2:$F$1600,3,FALSE())="","",VLOOKUP($C792,hdc!$B$2:$F$1600,3,FALSE())),IF($A792="NAUTICS",IF(VLOOKUP($C792,nautics!$B$2:$F$1200,3,FALSE())="","",VLOOKUP($C792,nautics!$B$2:$F$1200,3,FALSE())),IF($A792="ST",IF(VLOOKUP($C792,st!$B$2:$F$400,3,FALSE())="","",VLOOKUP($C792,st!$B$2:$F$400,3,FALSE())),""))),"")</f>
        <v>1</v>
      </c>
      <c r="F792" s="35" t="str">
        <f>IFERROR(IF($A792="HDC",IF(VLOOKUP($C792,hdc!$B$2:$F$1600,4,FALSE())="","",VLOOKUP($C792,hdc!$B$2:$F$1600,4,FALSE())),IF($A792="NAUTICS",IF(VLOOKUP($C792,nautics!$B$2:$F$1200,4,FALSE())="","",VLOOKUP($C792,nautics!$B$2:$F$1200,4,FALSE())),IF($A792="ST",IF(VLOOKUP($C792,st!$B$2:$F$400,4,FALSE())="","",VLOOKUP($C792,st!$B$2:$F$400,4,FALSE())),""))),"")</f>
        <v/>
      </c>
      <c r="G792" s="35" t="str">
        <f>IFERROR(IF($A792="HDC",IF(VLOOKUP($C792,hdc!$B$2:$F$1600,5,FALSE())="","",VLOOKUP($C792,hdc!$B$2:$F$1600,5,FALSE())),IF($A792="NAUTICS",IF(VLOOKUP($C792,nautics!$B$2:$F$1200,5,FALSE())="","",VLOOKUP($C792,nautics!$B$2:$F$1200,5,FALSE())),IF($A792="ST",IF(VLOOKUP($C792,st!$B$2:$F$400,5,FALSE())="","",VLOOKUP($C792,st!$B$2:$F$400,5,FALSE())),""))),"")</f>
        <v/>
      </c>
      <c r="H792" s="35" t="s">
        <v>105</v>
      </c>
      <c r="I792" s="35" t="s">
        <v>31</v>
      </c>
      <c r="J792" s="35" t="s">
        <v>7269</v>
      </c>
      <c r="K792" s="35">
        <f t="shared" si="3"/>
        <v>10</v>
      </c>
      <c r="L792" s="35" t="s">
        <v>7246</v>
      </c>
      <c r="M792" s="35" t="s">
        <v>7247</v>
      </c>
      <c r="N792" s="35" t="s">
        <v>1787</v>
      </c>
      <c r="O792" s="35" t="s">
        <v>1740</v>
      </c>
      <c r="P792" s="35" t="s">
        <v>7272</v>
      </c>
      <c r="Q792" s="35" t="s">
        <v>7273</v>
      </c>
      <c r="R792" s="35" t="s">
        <v>965</v>
      </c>
      <c r="S792" s="35" t="s">
        <v>1050</v>
      </c>
      <c r="T792" s="35" t="s">
        <v>718</v>
      </c>
      <c r="U792" s="35" t="s">
        <v>7276</v>
      </c>
      <c r="W792" s="35" t="s">
        <v>57</v>
      </c>
      <c r="X792" s="35" t="s">
        <v>59</v>
      </c>
      <c r="Y792" s="35" t="s">
        <v>1792</v>
      </c>
      <c r="Z792" s="35" t="s">
        <v>7278</v>
      </c>
    </row>
    <row r="793" spans="1:26" ht="15" customHeight="1">
      <c r="A793" s="35" t="s">
        <v>1300</v>
      </c>
      <c r="B793" s="35" t="s">
        <v>7129</v>
      </c>
      <c r="C793" s="35" t="s">
        <v>7279</v>
      </c>
      <c r="D793" s="35">
        <f>IFERROR(IF($A793="HDC",IF(VLOOKUP($C793,hdc!$B$2:$F$1600,2,FALSE())="","",VLOOKUP($C793,hdc!$B$2:$F$1600,2,FALSE())),IF($A793="NAUTICS",IF(VLOOKUP($C793,nautics!$B$2:$F$1200,2,FALSE())="","",VLOOKUP($C793,nautics!$B$2:$F$1200,2,FALSE())),IF($A793="ST",IF(VLOOKUP($C793,st!$B$2:$F$400,2,FALSE())="","",VLOOKUP($C793,st!$B$2:$F$400,2,FALSE())),""))),"")</f>
        <v>1</v>
      </c>
      <c r="E793" s="35">
        <f>IFERROR(IF($A793="HDC",IF(VLOOKUP($C793,hdc!$B$2:$F$1600,3,FALSE())="","",VLOOKUP($C793,hdc!$B$2:$F$1600,3,FALSE())),IF($A793="NAUTICS",IF(VLOOKUP($C793,nautics!$B$2:$F$1200,3,FALSE())="","",VLOOKUP($C793,nautics!$B$2:$F$1200,3,FALSE())),IF($A793="ST",IF(VLOOKUP($C793,st!$B$2:$F$400,3,FALSE())="","",VLOOKUP($C793,st!$B$2:$F$400,3,FALSE())),""))),"")</f>
        <v>1</v>
      </c>
      <c r="F793" s="35" t="str">
        <f>IFERROR(IF($A793="HDC",IF(VLOOKUP($C793,hdc!$B$2:$F$1600,4,FALSE())="","",VLOOKUP($C793,hdc!$B$2:$F$1600,4,FALSE())),IF($A793="NAUTICS",IF(VLOOKUP($C793,nautics!$B$2:$F$1200,4,FALSE())="","",VLOOKUP($C793,nautics!$B$2:$F$1200,4,FALSE())),IF($A793="ST",IF(VLOOKUP($C793,st!$B$2:$F$400,4,FALSE())="","",VLOOKUP($C793,st!$B$2:$F$400,4,FALSE())),""))),"")</f>
        <v/>
      </c>
      <c r="G793" s="35" t="str">
        <f>IFERROR(IF($A793="HDC",IF(VLOOKUP($C793,hdc!$B$2:$F$1600,5,FALSE())="","",VLOOKUP($C793,hdc!$B$2:$F$1600,5,FALSE())),IF($A793="NAUTICS",IF(VLOOKUP($C793,nautics!$B$2:$F$1200,5,FALSE())="","",VLOOKUP($C793,nautics!$B$2:$F$1200,5,FALSE())),IF($A793="ST",IF(VLOOKUP($C793,st!$B$2:$F$400,5,FALSE())="","",VLOOKUP($C793,st!$B$2:$F$400,5,FALSE())),""))),"")</f>
        <v/>
      </c>
      <c r="H793" s="35" t="s">
        <v>105</v>
      </c>
      <c r="I793" s="35" t="s">
        <v>31</v>
      </c>
      <c r="J793" s="35" t="s">
        <v>7281</v>
      </c>
      <c r="K793" s="35">
        <f t="shared" si="3"/>
        <v>12</v>
      </c>
      <c r="L793" s="35" t="s">
        <v>7246</v>
      </c>
      <c r="M793" s="35" t="s">
        <v>7247</v>
      </c>
      <c r="N793" s="35" t="s">
        <v>1787</v>
      </c>
      <c r="O793" s="35" t="s">
        <v>1740</v>
      </c>
      <c r="P793" s="35" t="s">
        <v>7284</v>
      </c>
      <c r="Q793" s="35" t="s">
        <v>7286</v>
      </c>
      <c r="R793" s="35" t="s">
        <v>152</v>
      </c>
      <c r="S793" s="35" t="s">
        <v>1050</v>
      </c>
      <c r="T793" s="35" t="s">
        <v>718</v>
      </c>
      <c r="U793" s="35" t="s">
        <v>7288</v>
      </c>
      <c r="W793" s="35" t="s">
        <v>57</v>
      </c>
      <c r="X793" s="35" t="s">
        <v>59</v>
      </c>
      <c r="Y793" s="35" t="s">
        <v>1792</v>
      </c>
      <c r="Z793" s="35" t="s">
        <v>7290</v>
      </c>
    </row>
    <row r="794" spans="1:26" ht="15" customHeight="1">
      <c r="A794" s="35" t="s">
        <v>1300</v>
      </c>
      <c r="B794" s="35" t="s">
        <v>7129</v>
      </c>
      <c r="C794" s="35" t="s">
        <v>7291</v>
      </c>
      <c r="D794" s="35">
        <f>IFERROR(IF($A794="HDC",IF(VLOOKUP($C794,hdc!$B$2:$F$1600,2,FALSE())="","",VLOOKUP($C794,hdc!$B$2:$F$1600,2,FALSE())),IF($A794="NAUTICS",IF(VLOOKUP($C794,nautics!$B$2:$F$1200,2,FALSE())="","",VLOOKUP($C794,nautics!$B$2:$F$1200,2,FALSE())),IF($A794="ST",IF(VLOOKUP($C794,st!$B$2:$F$400,2,FALSE())="","",VLOOKUP($C794,st!$B$2:$F$400,2,FALSE())),""))),"")</f>
        <v>1</v>
      </c>
      <c r="E794" s="35">
        <f>IFERROR(IF($A794="HDC",IF(VLOOKUP($C794,hdc!$B$2:$F$1600,3,FALSE())="","",VLOOKUP($C794,hdc!$B$2:$F$1600,3,FALSE())),IF($A794="NAUTICS",IF(VLOOKUP($C794,nautics!$B$2:$F$1200,3,FALSE())="","",VLOOKUP($C794,nautics!$B$2:$F$1200,3,FALSE())),IF($A794="ST",IF(VLOOKUP($C794,st!$B$2:$F$400,3,FALSE())="","",VLOOKUP($C794,st!$B$2:$F$400,3,FALSE())),""))),"")</f>
        <v>1</v>
      </c>
      <c r="F794" s="35" t="str">
        <f>IFERROR(IF($A794="HDC",IF(VLOOKUP($C794,hdc!$B$2:$F$1600,4,FALSE())="","",VLOOKUP($C794,hdc!$B$2:$F$1600,4,FALSE())),IF($A794="NAUTICS",IF(VLOOKUP($C794,nautics!$B$2:$F$1200,4,FALSE())="","",VLOOKUP($C794,nautics!$B$2:$F$1200,4,FALSE())),IF($A794="ST",IF(VLOOKUP($C794,st!$B$2:$F$400,4,FALSE())="","",VLOOKUP($C794,st!$B$2:$F$400,4,FALSE())),""))),"")</f>
        <v/>
      </c>
      <c r="G794" s="35" t="str">
        <f>IFERROR(IF($A794="HDC",IF(VLOOKUP($C794,hdc!$B$2:$F$1600,5,FALSE())="","",VLOOKUP($C794,hdc!$B$2:$F$1600,5,FALSE())),IF($A794="NAUTICS",IF(VLOOKUP($C794,nautics!$B$2:$F$1200,5,FALSE())="","",VLOOKUP($C794,nautics!$B$2:$F$1200,5,FALSE())),IF($A794="ST",IF(VLOOKUP($C794,st!$B$2:$F$400,5,FALSE())="","",VLOOKUP($C794,st!$B$2:$F$400,5,FALSE())),""))),"")</f>
        <v/>
      </c>
      <c r="H794" s="35" t="s">
        <v>105</v>
      </c>
      <c r="I794" s="35" t="s">
        <v>31</v>
      </c>
      <c r="J794" s="35" t="s">
        <v>1115</v>
      </c>
      <c r="K794" s="35">
        <f t="shared" si="3"/>
        <v>15</v>
      </c>
      <c r="L794" s="35" t="s">
        <v>7246</v>
      </c>
      <c r="M794" s="35" t="s">
        <v>7247</v>
      </c>
      <c r="N794" s="35" t="s">
        <v>1787</v>
      </c>
      <c r="O794" s="35" t="s">
        <v>1740</v>
      </c>
      <c r="P794" s="35" t="s">
        <v>7292</v>
      </c>
      <c r="Q794" s="35" t="s">
        <v>7293</v>
      </c>
      <c r="R794" s="35" t="s">
        <v>52</v>
      </c>
      <c r="S794" s="35" t="s">
        <v>1619</v>
      </c>
      <c r="T794" s="35" t="s">
        <v>1620</v>
      </c>
      <c r="U794" s="35" t="s">
        <v>7294</v>
      </c>
      <c r="W794" s="35" t="s">
        <v>57</v>
      </c>
      <c r="X794" s="35" t="s">
        <v>59</v>
      </c>
      <c r="Y794" s="35" t="s">
        <v>1792</v>
      </c>
      <c r="Z794" s="35" t="s">
        <v>1623</v>
      </c>
    </row>
    <row r="795" spans="1:26" ht="15" customHeight="1">
      <c r="A795" s="35" t="s">
        <v>1300</v>
      </c>
      <c r="B795" s="35" t="s">
        <v>7129</v>
      </c>
      <c r="C795" s="35" t="s">
        <v>7296</v>
      </c>
      <c r="D795" s="35">
        <f>IFERROR(IF($A795="HDC",IF(VLOOKUP($C795,hdc!$B$2:$F$1600,2,FALSE())="","",VLOOKUP($C795,hdc!$B$2:$F$1600,2,FALSE())),IF($A795="NAUTICS",IF(VLOOKUP($C795,nautics!$B$2:$F$1200,2,FALSE())="","",VLOOKUP($C795,nautics!$B$2:$F$1200,2,FALSE())),IF($A795="ST",IF(VLOOKUP($C795,st!$B$2:$F$400,2,FALSE())="","",VLOOKUP($C795,st!$B$2:$F$400,2,FALSE())),""))),"")</f>
        <v>1</v>
      </c>
      <c r="E795" s="35">
        <f>IFERROR(IF($A795="HDC",IF(VLOOKUP($C795,hdc!$B$2:$F$1600,3,FALSE())="","",VLOOKUP($C795,hdc!$B$2:$F$1600,3,FALSE())),IF($A795="NAUTICS",IF(VLOOKUP($C795,nautics!$B$2:$F$1200,3,FALSE())="","",VLOOKUP($C795,nautics!$B$2:$F$1200,3,FALSE())),IF($A795="ST",IF(VLOOKUP($C795,st!$B$2:$F$400,3,FALSE())="","",VLOOKUP($C795,st!$B$2:$F$400,3,FALSE())),""))),"")</f>
        <v>1</v>
      </c>
      <c r="F795" s="35" t="str">
        <f>IFERROR(IF($A795="HDC",IF(VLOOKUP($C795,hdc!$B$2:$F$1600,4,FALSE())="","",VLOOKUP($C795,hdc!$B$2:$F$1600,4,FALSE())),IF($A795="NAUTICS",IF(VLOOKUP($C795,nautics!$B$2:$F$1200,4,FALSE())="","",VLOOKUP($C795,nautics!$B$2:$F$1200,4,FALSE())),IF($A795="ST",IF(VLOOKUP($C795,st!$B$2:$F$400,4,FALSE())="","",VLOOKUP($C795,st!$B$2:$F$400,4,FALSE())),""))),"")</f>
        <v/>
      </c>
      <c r="G795" s="35" t="str">
        <f>IFERROR(IF($A795="HDC",IF(VLOOKUP($C795,hdc!$B$2:$F$1600,5,FALSE())="","",VLOOKUP($C795,hdc!$B$2:$F$1600,5,FALSE())),IF($A795="NAUTICS",IF(VLOOKUP($C795,nautics!$B$2:$F$1200,5,FALSE())="","",VLOOKUP($C795,nautics!$B$2:$F$1200,5,FALSE())),IF($A795="ST",IF(VLOOKUP($C795,st!$B$2:$F$400,5,FALSE())="","",VLOOKUP($C795,st!$B$2:$F$400,5,FALSE())),""))),"")</f>
        <v/>
      </c>
      <c r="H795" s="35" t="s">
        <v>4182</v>
      </c>
      <c r="I795" s="35" t="s">
        <v>31</v>
      </c>
      <c r="J795" s="35" t="s">
        <v>5862</v>
      </c>
      <c r="K795" s="35">
        <f t="shared" si="3"/>
        <v>12</v>
      </c>
      <c r="L795" s="35" t="s">
        <v>7292</v>
      </c>
      <c r="M795" s="35" t="s">
        <v>7293</v>
      </c>
      <c r="N795" s="35" t="s">
        <v>1619</v>
      </c>
      <c r="O795" s="35" t="s">
        <v>1620</v>
      </c>
      <c r="P795" s="35" t="s">
        <v>7300</v>
      </c>
      <c r="Q795" s="35" t="s">
        <v>7301</v>
      </c>
      <c r="R795" s="35" t="s">
        <v>247</v>
      </c>
      <c r="S795" s="35" t="s">
        <v>1619</v>
      </c>
      <c r="T795" s="35" t="s">
        <v>1620</v>
      </c>
      <c r="U795" s="35" t="s">
        <v>89</v>
      </c>
      <c r="W795" s="35" t="s">
        <v>78</v>
      </c>
      <c r="X795" s="35" t="s">
        <v>59</v>
      </c>
      <c r="Y795" s="35" t="s">
        <v>89</v>
      </c>
      <c r="Z795" s="35" t="s">
        <v>89</v>
      </c>
    </row>
    <row r="796" spans="1:26" ht="15" customHeight="1">
      <c r="A796" s="35" t="s">
        <v>1300</v>
      </c>
      <c r="B796" s="35" t="s">
        <v>7129</v>
      </c>
      <c r="C796" s="35" t="s">
        <v>7305</v>
      </c>
      <c r="D796" s="35">
        <f>IFERROR(IF($A796="HDC",IF(VLOOKUP($C796,hdc!$B$2:$F$1600,2,FALSE())="","",VLOOKUP($C796,hdc!$B$2:$F$1600,2,FALSE())),IF($A796="NAUTICS",IF(VLOOKUP($C796,nautics!$B$2:$F$1200,2,FALSE())="","",VLOOKUP($C796,nautics!$B$2:$F$1200,2,FALSE())),IF($A796="ST",IF(VLOOKUP($C796,st!$B$2:$F$400,2,FALSE())="","",VLOOKUP($C796,st!$B$2:$F$400,2,FALSE())),""))),"")</f>
        <v>1</v>
      </c>
      <c r="E796" s="35">
        <f>IFERROR(IF($A796="HDC",IF(VLOOKUP($C796,hdc!$B$2:$F$1600,3,FALSE())="","",VLOOKUP($C796,hdc!$B$2:$F$1600,3,FALSE())),IF($A796="NAUTICS",IF(VLOOKUP($C796,nautics!$B$2:$F$1200,3,FALSE())="","",VLOOKUP($C796,nautics!$B$2:$F$1200,3,FALSE())),IF($A796="ST",IF(VLOOKUP($C796,st!$B$2:$F$400,3,FALSE())="","",VLOOKUP($C796,st!$B$2:$F$400,3,FALSE())),""))),"")</f>
        <v>1</v>
      </c>
      <c r="F796" s="35" t="str">
        <f>IFERROR(IF($A796="HDC",IF(VLOOKUP($C796,hdc!$B$2:$F$1600,4,FALSE())="","",VLOOKUP($C796,hdc!$B$2:$F$1600,4,FALSE())),IF($A796="NAUTICS",IF(VLOOKUP($C796,nautics!$B$2:$F$1200,4,FALSE())="","",VLOOKUP($C796,nautics!$B$2:$F$1200,4,FALSE())),IF($A796="ST",IF(VLOOKUP($C796,st!$B$2:$F$400,4,FALSE())="","",VLOOKUP($C796,st!$B$2:$F$400,4,FALSE())),""))),"")</f>
        <v/>
      </c>
      <c r="G796" s="35" t="str">
        <f>IFERROR(IF($A796="HDC",IF(VLOOKUP($C796,hdc!$B$2:$F$1600,5,FALSE())="","",VLOOKUP($C796,hdc!$B$2:$F$1600,5,FALSE())),IF($A796="NAUTICS",IF(VLOOKUP($C796,nautics!$B$2:$F$1200,5,FALSE())="","",VLOOKUP($C796,nautics!$B$2:$F$1200,5,FALSE())),IF($A796="ST",IF(VLOOKUP($C796,st!$B$2:$F$400,5,FALSE())="","",VLOOKUP($C796,st!$B$2:$F$400,5,FALSE())),""))),"")</f>
        <v/>
      </c>
      <c r="H796" s="35" t="s">
        <v>105</v>
      </c>
      <c r="I796" s="35" t="s">
        <v>31</v>
      </c>
      <c r="J796" s="35" t="s">
        <v>1736</v>
      </c>
      <c r="K796" s="35">
        <f t="shared" si="3"/>
        <v>8</v>
      </c>
      <c r="L796" s="35" t="s">
        <v>7292</v>
      </c>
      <c r="M796" s="35" t="s">
        <v>7293</v>
      </c>
      <c r="N796" s="35" t="s">
        <v>1619</v>
      </c>
      <c r="O796" s="35" t="s">
        <v>1620</v>
      </c>
      <c r="P796" s="35" t="s">
        <v>7309</v>
      </c>
      <c r="Q796" s="35" t="s">
        <v>7310</v>
      </c>
      <c r="R796" s="35" t="s">
        <v>247</v>
      </c>
      <c r="S796" s="35" t="s">
        <v>1619</v>
      </c>
      <c r="T796" s="35" t="s">
        <v>1620</v>
      </c>
      <c r="U796" s="35" t="s">
        <v>89</v>
      </c>
      <c r="W796" s="35" t="s">
        <v>78</v>
      </c>
      <c r="X796" s="35" t="s">
        <v>59</v>
      </c>
      <c r="Y796" s="35" t="s">
        <v>89</v>
      </c>
      <c r="Z796" s="35" t="s">
        <v>89</v>
      </c>
    </row>
    <row r="797" spans="1:26" ht="15" customHeight="1">
      <c r="A797" s="35" t="s">
        <v>1300</v>
      </c>
      <c r="B797" s="35" t="s">
        <v>7129</v>
      </c>
      <c r="C797" s="35" t="s">
        <v>7314</v>
      </c>
      <c r="D797" s="35">
        <f>IFERROR(IF($A797="HDC",IF(VLOOKUP($C797,hdc!$B$2:$F$1600,2,FALSE())="","",VLOOKUP($C797,hdc!$B$2:$F$1600,2,FALSE())),IF($A797="NAUTICS",IF(VLOOKUP($C797,nautics!$B$2:$F$1200,2,FALSE())="","",VLOOKUP($C797,nautics!$B$2:$F$1200,2,FALSE())),IF($A797="ST",IF(VLOOKUP($C797,st!$B$2:$F$400,2,FALSE())="","",VLOOKUP($C797,st!$B$2:$F$400,2,FALSE())),""))),"")</f>
        <v>1</v>
      </c>
      <c r="E797" s="35">
        <f>IFERROR(IF($A797="HDC",IF(VLOOKUP($C797,hdc!$B$2:$F$1600,3,FALSE())="","",VLOOKUP($C797,hdc!$B$2:$F$1600,3,FALSE())),IF($A797="NAUTICS",IF(VLOOKUP($C797,nautics!$B$2:$F$1200,3,FALSE())="","",VLOOKUP($C797,nautics!$B$2:$F$1200,3,FALSE())),IF($A797="ST",IF(VLOOKUP($C797,st!$B$2:$F$400,3,FALSE())="","",VLOOKUP($C797,st!$B$2:$F$400,3,FALSE())),""))),"")</f>
        <v>1</v>
      </c>
      <c r="F797" s="35" t="str">
        <f>IFERROR(IF($A797="HDC",IF(VLOOKUP($C797,hdc!$B$2:$F$1600,4,FALSE())="","",VLOOKUP($C797,hdc!$B$2:$F$1600,4,FALSE())),IF($A797="NAUTICS",IF(VLOOKUP($C797,nautics!$B$2:$F$1200,4,FALSE())="","",VLOOKUP($C797,nautics!$B$2:$F$1200,4,FALSE())),IF($A797="ST",IF(VLOOKUP($C797,st!$B$2:$F$400,4,FALSE())="","",VLOOKUP($C797,st!$B$2:$F$400,4,FALSE())),""))),"")</f>
        <v/>
      </c>
      <c r="G797" s="35" t="str">
        <f>IFERROR(IF($A797="HDC",IF(VLOOKUP($C797,hdc!$B$2:$F$1600,5,FALSE())="","",VLOOKUP($C797,hdc!$B$2:$F$1600,5,FALSE())),IF($A797="NAUTICS",IF(VLOOKUP($C797,nautics!$B$2:$F$1200,5,FALSE())="","",VLOOKUP($C797,nautics!$B$2:$F$1200,5,FALSE())),IF($A797="ST",IF(VLOOKUP($C797,st!$B$2:$F$400,5,FALSE())="","",VLOOKUP($C797,st!$B$2:$F$400,5,FALSE())),""))),"")</f>
        <v/>
      </c>
      <c r="H797" s="35" t="s">
        <v>105</v>
      </c>
      <c r="I797" s="35" t="s">
        <v>31</v>
      </c>
      <c r="J797" s="35" t="s">
        <v>1736</v>
      </c>
      <c r="K797" s="35">
        <f t="shared" si="3"/>
        <v>8</v>
      </c>
      <c r="L797" s="35" t="s">
        <v>7292</v>
      </c>
      <c r="M797" s="35" t="s">
        <v>7293</v>
      </c>
      <c r="N797" s="35" t="s">
        <v>1619</v>
      </c>
      <c r="O797" s="35" t="s">
        <v>1620</v>
      </c>
      <c r="P797" s="35" t="s">
        <v>7318</v>
      </c>
      <c r="Q797" s="35" t="s">
        <v>7319</v>
      </c>
      <c r="R797" s="35" t="s">
        <v>247</v>
      </c>
      <c r="S797" s="35" t="s">
        <v>1619</v>
      </c>
      <c r="T797" s="35" t="s">
        <v>1620</v>
      </c>
      <c r="U797" s="35" t="s">
        <v>89</v>
      </c>
      <c r="W797" s="35" t="s">
        <v>78</v>
      </c>
      <c r="X797" s="35" t="s">
        <v>59</v>
      </c>
      <c r="Y797" s="35" t="s">
        <v>89</v>
      </c>
      <c r="Z797" s="35" t="s">
        <v>89</v>
      </c>
    </row>
    <row r="798" spans="1:26" ht="15" customHeight="1">
      <c r="A798" s="35" t="s">
        <v>1300</v>
      </c>
      <c r="B798" s="35" t="s">
        <v>7129</v>
      </c>
      <c r="C798" s="35" t="s">
        <v>7323</v>
      </c>
      <c r="D798" s="35">
        <f>IFERROR(IF($A798="HDC",IF(VLOOKUP($C798,hdc!$B$2:$F$1600,2,FALSE())="","",VLOOKUP($C798,hdc!$B$2:$F$1600,2,FALSE())),IF($A798="NAUTICS",IF(VLOOKUP($C798,nautics!$B$2:$F$1200,2,FALSE())="","",VLOOKUP($C798,nautics!$B$2:$F$1200,2,FALSE())),IF($A798="ST",IF(VLOOKUP($C798,st!$B$2:$F$400,2,FALSE())="","",VLOOKUP($C798,st!$B$2:$F$400,2,FALSE())),""))),"")</f>
        <v>1</v>
      </c>
      <c r="E798" s="35">
        <f>IFERROR(IF($A798="HDC",IF(VLOOKUP($C798,hdc!$B$2:$F$1600,3,FALSE())="","",VLOOKUP($C798,hdc!$B$2:$F$1600,3,FALSE())),IF($A798="NAUTICS",IF(VLOOKUP($C798,nautics!$B$2:$F$1200,3,FALSE())="","",VLOOKUP($C798,nautics!$B$2:$F$1200,3,FALSE())),IF($A798="ST",IF(VLOOKUP($C798,st!$B$2:$F$400,3,FALSE())="","",VLOOKUP($C798,st!$B$2:$F$400,3,FALSE())),""))),"")</f>
        <v>1</v>
      </c>
      <c r="F798" s="35" t="str">
        <f>IFERROR(IF($A798="HDC",IF(VLOOKUP($C798,hdc!$B$2:$F$1600,4,FALSE())="","",VLOOKUP($C798,hdc!$B$2:$F$1600,4,FALSE())),IF($A798="NAUTICS",IF(VLOOKUP($C798,nautics!$B$2:$F$1200,4,FALSE())="","",VLOOKUP($C798,nautics!$B$2:$F$1200,4,FALSE())),IF($A798="ST",IF(VLOOKUP($C798,st!$B$2:$F$400,4,FALSE())="","",VLOOKUP($C798,st!$B$2:$F$400,4,FALSE())),""))),"")</f>
        <v/>
      </c>
      <c r="G798" s="35" t="str">
        <f>IFERROR(IF($A798="HDC",IF(VLOOKUP($C798,hdc!$B$2:$F$1600,5,FALSE())="","",VLOOKUP($C798,hdc!$B$2:$F$1600,5,FALSE())),IF($A798="NAUTICS",IF(VLOOKUP($C798,nautics!$B$2:$F$1200,5,FALSE())="","",VLOOKUP($C798,nautics!$B$2:$F$1200,5,FALSE())),IF($A798="ST",IF(VLOOKUP($C798,st!$B$2:$F$400,5,FALSE())="","",VLOOKUP($C798,st!$B$2:$F$400,5,FALSE())),""))),"")</f>
        <v/>
      </c>
      <c r="H798" s="35" t="s">
        <v>4182</v>
      </c>
      <c r="I798" s="35" t="s">
        <v>31</v>
      </c>
      <c r="J798" s="35" t="s">
        <v>7325</v>
      </c>
      <c r="K798" s="35">
        <f t="shared" si="3"/>
        <v>10</v>
      </c>
      <c r="L798" s="35" t="s">
        <v>7292</v>
      </c>
      <c r="M798" s="35" t="s">
        <v>7293</v>
      </c>
      <c r="N798" s="35" t="s">
        <v>1619</v>
      </c>
      <c r="O798" s="35" t="s">
        <v>1620</v>
      </c>
      <c r="P798" s="35" t="s">
        <v>7328</v>
      </c>
      <c r="Q798" s="35" t="s">
        <v>7329</v>
      </c>
      <c r="R798" s="35" t="s">
        <v>258</v>
      </c>
      <c r="S798" s="35" t="s">
        <v>1634</v>
      </c>
      <c r="T798" s="35" t="s">
        <v>1620</v>
      </c>
      <c r="U798" s="35" t="s">
        <v>7331</v>
      </c>
      <c r="W798" s="35" t="s">
        <v>57</v>
      </c>
      <c r="X798" s="35" t="s">
        <v>59</v>
      </c>
      <c r="Y798" s="35" t="s">
        <v>1623</v>
      </c>
      <c r="Z798" s="35" t="s">
        <v>4391</v>
      </c>
    </row>
    <row r="799" spans="1:26" ht="15" customHeight="1">
      <c r="A799" s="35" t="s">
        <v>1300</v>
      </c>
      <c r="B799" s="35" t="s">
        <v>7129</v>
      </c>
      <c r="C799" s="35" t="s">
        <v>7334</v>
      </c>
      <c r="D799" s="35">
        <f>IFERROR(IF($A799="HDC",IF(VLOOKUP($C799,hdc!$B$2:$F$1600,2,FALSE())="","",VLOOKUP($C799,hdc!$B$2:$F$1600,2,FALSE())),IF($A799="NAUTICS",IF(VLOOKUP($C799,nautics!$B$2:$F$1200,2,FALSE())="","",VLOOKUP($C799,nautics!$B$2:$F$1200,2,FALSE())),IF($A799="ST",IF(VLOOKUP($C799,st!$B$2:$F$400,2,FALSE())="","",VLOOKUP($C799,st!$B$2:$F$400,2,FALSE())),""))),"")</f>
        <v>1</v>
      </c>
      <c r="E799" s="35">
        <f>IFERROR(IF($A799="HDC",IF(VLOOKUP($C799,hdc!$B$2:$F$1600,3,FALSE())="","",VLOOKUP($C799,hdc!$B$2:$F$1600,3,FALSE())),IF($A799="NAUTICS",IF(VLOOKUP($C799,nautics!$B$2:$F$1200,3,FALSE())="","",VLOOKUP($C799,nautics!$B$2:$F$1200,3,FALSE())),IF($A799="ST",IF(VLOOKUP($C799,st!$B$2:$F$400,3,FALSE())="","",VLOOKUP($C799,st!$B$2:$F$400,3,FALSE())),""))),"")</f>
        <v>1</v>
      </c>
      <c r="F799" s="35" t="str">
        <f>IFERROR(IF($A799="HDC",IF(VLOOKUP($C799,hdc!$B$2:$F$1600,4,FALSE())="","",VLOOKUP($C799,hdc!$B$2:$F$1600,4,FALSE())),IF($A799="NAUTICS",IF(VLOOKUP($C799,nautics!$B$2:$F$1200,4,FALSE())="","",VLOOKUP($C799,nautics!$B$2:$F$1200,4,FALSE())),IF($A799="ST",IF(VLOOKUP($C799,st!$B$2:$F$400,4,FALSE())="","",VLOOKUP($C799,st!$B$2:$F$400,4,FALSE())),""))),"")</f>
        <v/>
      </c>
      <c r="G799" s="35" t="str">
        <f>IFERROR(IF($A799="HDC",IF(VLOOKUP($C799,hdc!$B$2:$F$1600,5,FALSE())="","",VLOOKUP($C799,hdc!$B$2:$F$1600,5,FALSE())),IF($A799="NAUTICS",IF(VLOOKUP($C799,nautics!$B$2:$F$1200,5,FALSE())="","",VLOOKUP($C799,nautics!$B$2:$F$1200,5,FALSE())),IF($A799="ST",IF(VLOOKUP($C799,st!$B$2:$F$400,5,FALSE())="","",VLOOKUP($C799,st!$B$2:$F$400,5,FALSE())),""))),"")</f>
        <v/>
      </c>
      <c r="H799" s="35" t="s">
        <v>105</v>
      </c>
      <c r="I799" s="35" t="s">
        <v>31</v>
      </c>
      <c r="J799" s="35" t="s">
        <v>7336</v>
      </c>
      <c r="K799" s="35">
        <f t="shared" si="3"/>
        <v>9</v>
      </c>
      <c r="L799" s="35" t="s">
        <v>7292</v>
      </c>
      <c r="M799" s="35" t="s">
        <v>7293</v>
      </c>
      <c r="N799" s="35" t="s">
        <v>1619</v>
      </c>
      <c r="O799" s="35" t="s">
        <v>1620</v>
      </c>
      <c r="P799" s="35" t="s">
        <v>7339</v>
      </c>
      <c r="Q799" s="35" t="s">
        <v>7340</v>
      </c>
      <c r="R799" s="35" t="s">
        <v>293</v>
      </c>
      <c r="S799" s="35" t="s">
        <v>1634</v>
      </c>
      <c r="T799" s="35" t="s">
        <v>1620</v>
      </c>
      <c r="U799" s="35" t="s">
        <v>7345</v>
      </c>
      <c r="W799" s="35" t="s">
        <v>57</v>
      </c>
      <c r="X799" s="35" t="s">
        <v>59</v>
      </c>
      <c r="Y799" s="35" t="s">
        <v>1623</v>
      </c>
      <c r="Z799" s="35" t="s">
        <v>1638</v>
      </c>
    </row>
    <row r="800" spans="1:26" ht="15" customHeight="1">
      <c r="A800" s="35" t="s">
        <v>1300</v>
      </c>
      <c r="B800" s="35" t="s">
        <v>7129</v>
      </c>
      <c r="C800" s="35" t="s">
        <v>7347</v>
      </c>
      <c r="D800" s="35">
        <f>IFERROR(IF($A800="HDC",IF(VLOOKUP($C800,hdc!$B$2:$F$1600,2,FALSE())="","",VLOOKUP($C800,hdc!$B$2:$F$1600,2,FALSE())),IF($A800="NAUTICS",IF(VLOOKUP($C800,nautics!$B$2:$F$1200,2,FALSE())="","",VLOOKUP($C800,nautics!$B$2:$F$1200,2,FALSE())),IF($A800="ST",IF(VLOOKUP($C800,st!$B$2:$F$400,2,FALSE())="","",VLOOKUP($C800,st!$B$2:$F$400,2,FALSE())),""))),"")</f>
        <v>1</v>
      </c>
      <c r="E800" s="35">
        <f>IFERROR(IF($A800="HDC",IF(VLOOKUP($C800,hdc!$B$2:$F$1600,3,FALSE())="","",VLOOKUP($C800,hdc!$B$2:$F$1600,3,FALSE())),IF($A800="NAUTICS",IF(VLOOKUP($C800,nautics!$B$2:$F$1200,3,FALSE())="","",VLOOKUP($C800,nautics!$B$2:$F$1200,3,FALSE())),IF($A800="ST",IF(VLOOKUP($C800,st!$B$2:$F$400,3,FALSE())="","",VLOOKUP($C800,st!$B$2:$F$400,3,FALSE())),""))),"")</f>
        <v>1</v>
      </c>
      <c r="F800" s="35" t="str">
        <f>IFERROR(IF($A800="HDC",IF(VLOOKUP($C800,hdc!$B$2:$F$1600,4,FALSE())="","",VLOOKUP($C800,hdc!$B$2:$F$1600,4,FALSE())),IF($A800="NAUTICS",IF(VLOOKUP($C800,nautics!$B$2:$F$1200,4,FALSE())="","",VLOOKUP($C800,nautics!$B$2:$F$1200,4,FALSE())),IF($A800="ST",IF(VLOOKUP($C800,st!$B$2:$F$400,4,FALSE())="","",VLOOKUP($C800,st!$B$2:$F$400,4,FALSE())),""))),"")</f>
        <v/>
      </c>
      <c r="G800" s="35" t="str">
        <f>IFERROR(IF($A800="HDC",IF(VLOOKUP($C800,hdc!$B$2:$F$1600,5,FALSE())="","",VLOOKUP($C800,hdc!$B$2:$F$1600,5,FALSE())),IF($A800="NAUTICS",IF(VLOOKUP($C800,nautics!$B$2:$F$1200,5,FALSE())="","",VLOOKUP($C800,nautics!$B$2:$F$1200,5,FALSE())),IF($A800="ST",IF(VLOOKUP($C800,st!$B$2:$F$400,5,FALSE())="","",VLOOKUP($C800,st!$B$2:$F$400,5,FALSE())),""))),"")</f>
        <v/>
      </c>
      <c r="H800" s="35" t="s">
        <v>105</v>
      </c>
      <c r="I800" s="35" t="s">
        <v>31</v>
      </c>
      <c r="J800" s="35" t="s">
        <v>7350</v>
      </c>
      <c r="K800" s="35">
        <f t="shared" si="3"/>
        <v>12</v>
      </c>
      <c r="L800" s="35" t="s">
        <v>7292</v>
      </c>
      <c r="M800" s="35" t="s">
        <v>7293</v>
      </c>
      <c r="N800" s="35" t="s">
        <v>1619</v>
      </c>
      <c r="O800" s="35" t="s">
        <v>1620</v>
      </c>
      <c r="P800" s="35" t="s">
        <v>7352</v>
      </c>
      <c r="Q800" s="35" t="s">
        <v>7353</v>
      </c>
      <c r="R800" s="35" t="s">
        <v>965</v>
      </c>
      <c r="S800" s="35" t="s">
        <v>1634</v>
      </c>
      <c r="T800" s="35" t="s">
        <v>1620</v>
      </c>
      <c r="U800" s="35" t="s">
        <v>7355</v>
      </c>
      <c r="W800" s="35" t="s">
        <v>57</v>
      </c>
      <c r="X800" s="35" t="s">
        <v>59</v>
      </c>
      <c r="Y800" s="35" t="s">
        <v>1623</v>
      </c>
      <c r="Z800" s="35" t="s">
        <v>7357</v>
      </c>
    </row>
    <row r="801" spans="1:26" ht="15" customHeight="1">
      <c r="A801" s="35" t="s">
        <v>1300</v>
      </c>
      <c r="B801" s="35" t="s">
        <v>7129</v>
      </c>
      <c r="C801" s="35" t="s">
        <v>7358</v>
      </c>
      <c r="D801" s="35">
        <f>IFERROR(IF($A801="HDC",IF(VLOOKUP($C801,hdc!$B$2:$F$1600,2,FALSE())="","",VLOOKUP($C801,hdc!$B$2:$F$1600,2,FALSE())),IF($A801="NAUTICS",IF(VLOOKUP($C801,nautics!$B$2:$F$1200,2,FALSE())="","",VLOOKUP($C801,nautics!$B$2:$F$1200,2,FALSE())),IF($A801="ST",IF(VLOOKUP($C801,st!$B$2:$F$400,2,FALSE())="","",VLOOKUP($C801,st!$B$2:$F$400,2,FALSE())),""))),"")</f>
        <v>1</v>
      </c>
      <c r="E801" s="35">
        <f>IFERROR(IF($A801="HDC",IF(VLOOKUP($C801,hdc!$B$2:$F$1600,3,FALSE())="","",VLOOKUP($C801,hdc!$B$2:$F$1600,3,FALSE())),IF($A801="NAUTICS",IF(VLOOKUP($C801,nautics!$B$2:$F$1200,3,FALSE())="","",VLOOKUP($C801,nautics!$B$2:$F$1200,3,FALSE())),IF($A801="ST",IF(VLOOKUP($C801,st!$B$2:$F$400,3,FALSE())="","",VLOOKUP($C801,st!$B$2:$F$400,3,FALSE())),""))),"")</f>
        <v>1</v>
      </c>
      <c r="F801" s="35">
        <f>IFERROR(IF($A801="HDC",IF(VLOOKUP($C801,hdc!$B$2:$F$1600,4,FALSE())="","",VLOOKUP($C801,hdc!$B$2:$F$1600,4,FALSE())),IF($A801="NAUTICS",IF(VLOOKUP($C801,nautics!$B$2:$F$1200,4,FALSE())="","",VLOOKUP($C801,nautics!$B$2:$F$1200,4,FALSE())),IF($A801="ST",IF(VLOOKUP($C801,st!$B$2:$F$400,4,FALSE())="","",VLOOKUP($C801,st!$B$2:$F$400,4,FALSE())),""))),"")</f>
        <v>1</v>
      </c>
      <c r="G801" s="35" t="str">
        <f>IFERROR(IF($A801="HDC",IF(VLOOKUP($C801,hdc!$B$2:$F$1600,5,FALSE())="","",VLOOKUP($C801,hdc!$B$2:$F$1600,5,FALSE())),IF($A801="NAUTICS",IF(VLOOKUP($C801,nautics!$B$2:$F$1200,5,FALSE())="","",VLOOKUP($C801,nautics!$B$2:$F$1200,5,FALSE())),IF($A801="ST",IF(VLOOKUP($C801,st!$B$2:$F$400,5,FALSE())="","",VLOOKUP($C801,st!$B$2:$F$400,5,FALSE())),""))),"")</f>
        <v/>
      </c>
      <c r="H801" s="35" t="s">
        <v>105</v>
      </c>
      <c r="I801" s="35" t="s">
        <v>31</v>
      </c>
      <c r="J801" s="35" t="s">
        <v>5551</v>
      </c>
      <c r="K801" s="35">
        <f t="shared" si="3"/>
        <v>27</v>
      </c>
      <c r="L801" s="35" t="s">
        <v>95</v>
      </c>
      <c r="M801" s="35" t="s">
        <v>96</v>
      </c>
      <c r="N801" s="35" t="s">
        <v>43</v>
      </c>
      <c r="O801" s="35" t="s">
        <v>45</v>
      </c>
      <c r="P801" s="35" t="s">
        <v>7361</v>
      </c>
      <c r="Q801" s="35" t="s">
        <v>7363</v>
      </c>
      <c r="R801" s="35" t="s">
        <v>293</v>
      </c>
      <c r="S801" s="35" t="s">
        <v>1050</v>
      </c>
      <c r="T801" s="35" t="s">
        <v>718</v>
      </c>
      <c r="U801" s="35" t="s">
        <v>7181</v>
      </c>
      <c r="W801" s="35" t="s">
        <v>57</v>
      </c>
      <c r="X801" s="35" t="s">
        <v>59</v>
      </c>
      <c r="Y801" s="35" t="s">
        <v>102</v>
      </c>
      <c r="Z801" s="35" t="s">
        <v>3508</v>
      </c>
    </row>
    <row r="802" spans="1:26" ht="15" customHeight="1">
      <c r="A802" s="35" t="s">
        <v>1300</v>
      </c>
      <c r="B802" s="35" t="s">
        <v>7129</v>
      </c>
      <c r="C802" s="35" t="s">
        <v>7365</v>
      </c>
      <c r="D802" s="35">
        <f>IFERROR(IF($A802="HDC",IF(VLOOKUP($C802,hdc!$B$2:$F$1600,2,FALSE())="","",VLOOKUP($C802,hdc!$B$2:$F$1600,2,FALSE())),IF($A802="NAUTICS",IF(VLOOKUP($C802,nautics!$B$2:$F$1200,2,FALSE())="","",VLOOKUP($C802,nautics!$B$2:$F$1200,2,FALSE())),IF($A802="ST",IF(VLOOKUP($C802,st!$B$2:$F$400,2,FALSE())="","",VLOOKUP($C802,st!$B$2:$F$400,2,FALSE())),""))),"")</f>
        <v>1</v>
      </c>
      <c r="E802" s="35">
        <f>IFERROR(IF($A802="HDC",IF(VLOOKUP($C802,hdc!$B$2:$F$1600,3,FALSE())="","",VLOOKUP($C802,hdc!$B$2:$F$1600,3,FALSE())),IF($A802="NAUTICS",IF(VLOOKUP($C802,nautics!$B$2:$F$1200,3,FALSE())="","",VLOOKUP($C802,nautics!$B$2:$F$1200,3,FALSE())),IF($A802="ST",IF(VLOOKUP($C802,st!$B$2:$F$400,3,FALSE())="","",VLOOKUP($C802,st!$B$2:$F$400,3,FALSE())),""))),"")</f>
        <v>1</v>
      </c>
      <c r="F802" s="35" t="str">
        <f>IFERROR(IF($A802="HDC",IF(VLOOKUP($C802,hdc!$B$2:$F$1600,4,FALSE())="","",VLOOKUP($C802,hdc!$B$2:$F$1600,4,FALSE())),IF($A802="NAUTICS",IF(VLOOKUP($C802,nautics!$B$2:$F$1200,4,FALSE())="","",VLOOKUP($C802,nautics!$B$2:$F$1200,4,FALSE())),IF($A802="ST",IF(VLOOKUP($C802,st!$B$2:$F$400,4,FALSE())="","",VLOOKUP($C802,st!$B$2:$F$400,4,FALSE())),""))),"")</f>
        <v/>
      </c>
      <c r="G802" s="35" t="str">
        <f>IFERROR(IF($A802="HDC",IF(VLOOKUP($C802,hdc!$B$2:$F$1600,5,FALSE())="","",VLOOKUP($C802,hdc!$B$2:$F$1600,5,FALSE())),IF($A802="NAUTICS",IF(VLOOKUP($C802,nautics!$B$2:$F$1200,5,FALSE())="","",VLOOKUP($C802,nautics!$B$2:$F$1200,5,FALSE())),IF($A802="ST",IF(VLOOKUP($C802,st!$B$2:$F$400,5,FALSE())="","",VLOOKUP($C802,st!$B$2:$F$400,5,FALSE())),""))),"")</f>
        <v/>
      </c>
      <c r="H802" s="35" t="s">
        <v>105</v>
      </c>
      <c r="I802" s="35" t="s">
        <v>31</v>
      </c>
      <c r="J802" s="35" t="s">
        <v>7366</v>
      </c>
      <c r="K802" s="35">
        <f t="shared" si="3"/>
        <v>10</v>
      </c>
      <c r="L802" s="35" t="s">
        <v>7361</v>
      </c>
      <c r="M802" s="35" t="s">
        <v>7363</v>
      </c>
      <c r="N802" s="35" t="s">
        <v>1050</v>
      </c>
      <c r="O802" s="35" t="s">
        <v>718</v>
      </c>
      <c r="P802" s="35" t="s">
        <v>7368</v>
      </c>
      <c r="Q802" s="35" t="s">
        <v>7370</v>
      </c>
      <c r="R802" s="35" t="s">
        <v>52</v>
      </c>
      <c r="S802" s="35" t="s">
        <v>1739</v>
      </c>
      <c r="T802" s="35" t="s">
        <v>1740</v>
      </c>
      <c r="U802" s="35" t="s">
        <v>7371</v>
      </c>
      <c r="W802" s="35" t="s">
        <v>57</v>
      </c>
      <c r="X802" s="35" t="s">
        <v>59</v>
      </c>
      <c r="Y802" s="35" t="s">
        <v>3508</v>
      </c>
      <c r="Z802" s="35" t="s">
        <v>7373</v>
      </c>
    </row>
    <row r="803" spans="1:26" ht="15" customHeight="1">
      <c r="A803" s="35" t="s">
        <v>1300</v>
      </c>
      <c r="B803" s="35" t="s">
        <v>7129</v>
      </c>
      <c r="C803" s="35" t="s">
        <v>7374</v>
      </c>
      <c r="D803" s="35">
        <f>IFERROR(IF($A803="HDC",IF(VLOOKUP($C803,hdc!$B$2:$F$1600,2,FALSE())="","",VLOOKUP($C803,hdc!$B$2:$F$1600,2,FALSE())),IF($A803="NAUTICS",IF(VLOOKUP($C803,nautics!$B$2:$F$1200,2,FALSE())="","",VLOOKUP($C803,nautics!$B$2:$F$1200,2,FALSE())),IF($A803="ST",IF(VLOOKUP($C803,st!$B$2:$F$400,2,FALSE())="","",VLOOKUP($C803,st!$B$2:$F$400,2,FALSE())),""))),"")</f>
        <v>1</v>
      </c>
      <c r="E803" s="35">
        <f>IFERROR(IF($A803="HDC",IF(VLOOKUP($C803,hdc!$B$2:$F$1600,3,FALSE())="","",VLOOKUP($C803,hdc!$B$2:$F$1600,3,FALSE())),IF($A803="NAUTICS",IF(VLOOKUP($C803,nautics!$B$2:$F$1200,3,FALSE())="","",VLOOKUP($C803,nautics!$B$2:$F$1200,3,FALSE())),IF($A803="ST",IF(VLOOKUP($C803,st!$B$2:$F$400,3,FALSE())="","",VLOOKUP($C803,st!$B$2:$F$400,3,FALSE())),""))),"")</f>
        <v>1</v>
      </c>
      <c r="F803" s="35" t="str">
        <f>IFERROR(IF($A803="HDC",IF(VLOOKUP($C803,hdc!$B$2:$F$1600,4,FALSE())="","",VLOOKUP($C803,hdc!$B$2:$F$1600,4,FALSE())),IF($A803="NAUTICS",IF(VLOOKUP($C803,nautics!$B$2:$F$1200,4,FALSE())="","",VLOOKUP($C803,nautics!$B$2:$F$1200,4,FALSE())),IF($A803="ST",IF(VLOOKUP($C803,st!$B$2:$F$400,4,FALSE())="","",VLOOKUP($C803,st!$B$2:$F$400,4,FALSE())),""))),"")</f>
        <v/>
      </c>
      <c r="G803" s="35" t="str">
        <f>IFERROR(IF($A803="HDC",IF(VLOOKUP($C803,hdc!$B$2:$F$1600,5,FALSE())="","",VLOOKUP($C803,hdc!$B$2:$F$1600,5,FALSE())),IF($A803="NAUTICS",IF(VLOOKUP($C803,nautics!$B$2:$F$1200,5,FALSE())="","",VLOOKUP($C803,nautics!$B$2:$F$1200,5,FALSE())),IF($A803="ST",IF(VLOOKUP($C803,st!$B$2:$F$400,5,FALSE())="","",VLOOKUP($C803,st!$B$2:$F$400,5,FALSE())),""))),"")</f>
        <v/>
      </c>
      <c r="H803" s="35" t="s">
        <v>105</v>
      </c>
      <c r="I803" s="35" t="s">
        <v>31</v>
      </c>
      <c r="J803" s="35" t="s">
        <v>7366</v>
      </c>
      <c r="K803" s="35">
        <f t="shared" si="3"/>
        <v>10</v>
      </c>
      <c r="L803" s="35" t="s">
        <v>7361</v>
      </c>
      <c r="M803" s="35" t="s">
        <v>7363</v>
      </c>
      <c r="N803" s="35" t="s">
        <v>1050</v>
      </c>
      <c r="O803" s="35" t="s">
        <v>718</v>
      </c>
      <c r="P803" s="35" t="s">
        <v>7377</v>
      </c>
      <c r="Q803" s="35" t="s">
        <v>7378</v>
      </c>
      <c r="R803" s="35" t="s">
        <v>52</v>
      </c>
      <c r="S803" s="35" t="s">
        <v>1739</v>
      </c>
      <c r="T803" s="35" t="s">
        <v>1740</v>
      </c>
      <c r="U803" s="35" t="s">
        <v>7371</v>
      </c>
      <c r="W803" s="35" t="s">
        <v>57</v>
      </c>
      <c r="X803" s="35" t="s">
        <v>59</v>
      </c>
      <c r="Y803" s="35" t="s">
        <v>3508</v>
      </c>
      <c r="Z803" s="35" t="s">
        <v>7373</v>
      </c>
    </row>
    <row r="804" spans="1:26" ht="15" customHeight="1">
      <c r="A804" s="35" t="s">
        <v>1300</v>
      </c>
      <c r="B804" s="35" t="s">
        <v>7129</v>
      </c>
      <c r="C804" s="35" t="s">
        <v>7379</v>
      </c>
      <c r="D804" s="35">
        <f>IFERROR(IF($A804="HDC",IF(VLOOKUP($C804,hdc!$B$2:$F$1600,2,FALSE())="","",VLOOKUP($C804,hdc!$B$2:$F$1600,2,FALSE())),IF($A804="NAUTICS",IF(VLOOKUP($C804,nautics!$B$2:$F$1200,2,FALSE())="","",VLOOKUP($C804,nautics!$B$2:$F$1200,2,FALSE())),IF($A804="ST",IF(VLOOKUP($C804,st!$B$2:$F$400,2,FALSE())="","",VLOOKUP($C804,st!$B$2:$F$400,2,FALSE())),""))),"")</f>
        <v>1</v>
      </c>
      <c r="E804" s="35">
        <f>IFERROR(IF($A804="HDC",IF(VLOOKUP($C804,hdc!$B$2:$F$1600,3,FALSE())="","",VLOOKUP($C804,hdc!$B$2:$F$1600,3,FALSE())),IF($A804="NAUTICS",IF(VLOOKUP($C804,nautics!$B$2:$F$1200,3,FALSE())="","",VLOOKUP($C804,nautics!$B$2:$F$1200,3,FALSE())),IF($A804="ST",IF(VLOOKUP($C804,st!$B$2:$F$400,3,FALSE())="","",VLOOKUP($C804,st!$B$2:$F$400,3,FALSE())),""))),"")</f>
        <v>1</v>
      </c>
      <c r="F804" s="35" t="str">
        <f>IFERROR(IF($A804="HDC",IF(VLOOKUP($C804,hdc!$B$2:$F$1600,4,FALSE())="","",VLOOKUP($C804,hdc!$B$2:$F$1600,4,FALSE())),IF($A804="NAUTICS",IF(VLOOKUP($C804,nautics!$B$2:$F$1200,4,FALSE())="","",VLOOKUP($C804,nautics!$B$2:$F$1200,4,FALSE())),IF($A804="ST",IF(VLOOKUP($C804,st!$B$2:$F$400,4,FALSE())="","",VLOOKUP($C804,st!$B$2:$F$400,4,FALSE())),""))),"")</f>
        <v/>
      </c>
      <c r="G804" s="35" t="str">
        <f>IFERROR(IF($A804="HDC",IF(VLOOKUP($C804,hdc!$B$2:$F$1600,5,FALSE())="","",VLOOKUP($C804,hdc!$B$2:$F$1600,5,FALSE())),IF($A804="NAUTICS",IF(VLOOKUP($C804,nautics!$B$2:$F$1200,5,FALSE())="","",VLOOKUP($C804,nautics!$B$2:$F$1200,5,FALSE())),IF($A804="ST",IF(VLOOKUP($C804,st!$B$2:$F$400,5,FALSE())="","",VLOOKUP($C804,st!$B$2:$F$400,5,FALSE())),""))),"")</f>
        <v/>
      </c>
      <c r="H804" s="35" t="s">
        <v>105</v>
      </c>
      <c r="I804" s="35" t="s">
        <v>31</v>
      </c>
      <c r="J804" s="35" t="s">
        <v>1085</v>
      </c>
      <c r="K804" s="35">
        <f t="shared" si="3"/>
        <v>9</v>
      </c>
      <c r="L804" s="35" t="s">
        <v>7361</v>
      </c>
      <c r="M804" s="35" t="s">
        <v>7363</v>
      </c>
      <c r="N804" s="35" t="s">
        <v>1050</v>
      </c>
      <c r="O804" s="35" t="s">
        <v>718</v>
      </c>
      <c r="P804" s="35" t="s">
        <v>7381</v>
      </c>
      <c r="Q804" s="35" t="s">
        <v>7382</v>
      </c>
      <c r="R804" s="35" t="s">
        <v>52</v>
      </c>
      <c r="S804" s="35" t="s">
        <v>1739</v>
      </c>
      <c r="T804" s="35" t="s">
        <v>1740</v>
      </c>
      <c r="U804" s="35" t="s">
        <v>7384</v>
      </c>
      <c r="W804" s="35" t="s">
        <v>57</v>
      </c>
      <c r="X804" s="35" t="s">
        <v>59</v>
      </c>
      <c r="Y804" s="35" t="s">
        <v>3508</v>
      </c>
      <c r="Z804" s="35" t="s">
        <v>7385</v>
      </c>
    </row>
    <row r="805" spans="1:26" ht="15" customHeight="1">
      <c r="A805" s="35" t="s">
        <v>1300</v>
      </c>
      <c r="B805" s="35" t="s">
        <v>7129</v>
      </c>
      <c r="C805" s="35" t="s">
        <v>7386</v>
      </c>
      <c r="D805" s="35">
        <f>IFERROR(IF($A805="HDC",IF(VLOOKUP($C805,hdc!$B$2:$F$1600,2,FALSE())="","",VLOOKUP($C805,hdc!$B$2:$F$1600,2,FALSE())),IF($A805="NAUTICS",IF(VLOOKUP($C805,nautics!$B$2:$F$1200,2,FALSE())="","",VLOOKUP($C805,nautics!$B$2:$F$1200,2,FALSE())),IF($A805="ST",IF(VLOOKUP($C805,st!$B$2:$F$400,2,FALSE())="","",VLOOKUP($C805,st!$B$2:$F$400,2,FALSE())),""))),"")</f>
        <v>1</v>
      </c>
      <c r="E805" s="35">
        <f>IFERROR(IF($A805="HDC",IF(VLOOKUP($C805,hdc!$B$2:$F$1600,3,FALSE())="","",VLOOKUP($C805,hdc!$B$2:$F$1600,3,FALSE())),IF($A805="NAUTICS",IF(VLOOKUP($C805,nautics!$B$2:$F$1200,3,FALSE())="","",VLOOKUP($C805,nautics!$B$2:$F$1200,3,FALSE())),IF($A805="ST",IF(VLOOKUP($C805,st!$B$2:$F$400,3,FALSE())="","",VLOOKUP($C805,st!$B$2:$F$400,3,FALSE())),""))),"")</f>
        <v>1</v>
      </c>
      <c r="F805" s="35" t="str">
        <f>IFERROR(IF($A805="HDC",IF(VLOOKUP($C805,hdc!$B$2:$F$1600,4,FALSE())="","",VLOOKUP($C805,hdc!$B$2:$F$1600,4,FALSE())),IF($A805="NAUTICS",IF(VLOOKUP($C805,nautics!$B$2:$F$1200,4,FALSE())="","",VLOOKUP($C805,nautics!$B$2:$F$1200,4,FALSE())),IF($A805="ST",IF(VLOOKUP($C805,st!$B$2:$F$400,4,FALSE())="","",VLOOKUP($C805,st!$B$2:$F$400,4,FALSE())),""))),"")</f>
        <v/>
      </c>
      <c r="G805" s="35" t="str">
        <f>IFERROR(IF($A805="HDC",IF(VLOOKUP($C805,hdc!$B$2:$F$1600,5,FALSE())="","",VLOOKUP($C805,hdc!$B$2:$F$1600,5,FALSE())),IF($A805="NAUTICS",IF(VLOOKUP($C805,nautics!$B$2:$F$1200,5,FALSE())="","",VLOOKUP($C805,nautics!$B$2:$F$1200,5,FALSE())),IF($A805="ST",IF(VLOOKUP($C805,st!$B$2:$F$400,5,FALSE())="","",VLOOKUP($C805,st!$B$2:$F$400,5,FALSE())),""))),"")</f>
        <v/>
      </c>
      <c r="H805" s="35" t="s">
        <v>105</v>
      </c>
      <c r="I805" s="35" t="s">
        <v>31</v>
      </c>
      <c r="J805" s="35" t="s">
        <v>7388</v>
      </c>
      <c r="K805" s="35">
        <f t="shared" si="3"/>
        <v>7</v>
      </c>
      <c r="L805" s="35" t="s">
        <v>7361</v>
      </c>
      <c r="M805" s="35" t="s">
        <v>7363</v>
      </c>
      <c r="N805" s="35" t="s">
        <v>1050</v>
      </c>
      <c r="O805" s="35" t="s">
        <v>718</v>
      </c>
      <c r="P805" s="35" t="s">
        <v>7390</v>
      </c>
      <c r="Q805" s="35" t="s">
        <v>7391</v>
      </c>
      <c r="R805" s="35" t="s">
        <v>293</v>
      </c>
      <c r="S805" s="35" t="s">
        <v>1764</v>
      </c>
      <c r="T805" s="35" t="s">
        <v>1740</v>
      </c>
      <c r="U805" s="35" t="s">
        <v>7392</v>
      </c>
      <c r="W805" s="35" t="s">
        <v>57</v>
      </c>
      <c r="X805" s="35" t="s">
        <v>59</v>
      </c>
      <c r="Y805" s="35" t="s">
        <v>3508</v>
      </c>
      <c r="Z805" s="35" t="s">
        <v>7393</v>
      </c>
    </row>
    <row r="806" spans="1:26" ht="15" customHeight="1">
      <c r="A806" s="35" t="s">
        <v>1300</v>
      </c>
      <c r="B806" s="35" t="s">
        <v>7129</v>
      </c>
      <c r="C806" s="35" t="s">
        <v>7394</v>
      </c>
      <c r="D806" s="35">
        <f>IFERROR(IF($A806="HDC",IF(VLOOKUP($C806,hdc!$B$2:$F$1600,2,FALSE())="","",VLOOKUP($C806,hdc!$B$2:$F$1600,2,FALSE())),IF($A806="NAUTICS",IF(VLOOKUP($C806,nautics!$B$2:$F$1200,2,FALSE())="","",VLOOKUP($C806,nautics!$B$2:$F$1200,2,FALSE())),IF($A806="ST",IF(VLOOKUP($C806,st!$B$2:$F$400,2,FALSE())="","",VLOOKUP($C806,st!$B$2:$F$400,2,FALSE())),""))),"")</f>
        <v>1</v>
      </c>
      <c r="E806" s="35">
        <f>IFERROR(IF($A806="HDC",IF(VLOOKUP($C806,hdc!$B$2:$F$1600,3,FALSE())="","",VLOOKUP($C806,hdc!$B$2:$F$1600,3,FALSE())),IF($A806="NAUTICS",IF(VLOOKUP($C806,nautics!$B$2:$F$1200,3,FALSE())="","",VLOOKUP($C806,nautics!$B$2:$F$1200,3,FALSE())),IF($A806="ST",IF(VLOOKUP($C806,st!$B$2:$F$400,3,FALSE())="","",VLOOKUP($C806,st!$B$2:$F$400,3,FALSE())),""))),"")</f>
        <v>1</v>
      </c>
      <c r="F806" s="35" t="str">
        <f>IFERROR(IF($A806="HDC",IF(VLOOKUP($C806,hdc!$B$2:$F$1600,4,FALSE())="","",VLOOKUP($C806,hdc!$B$2:$F$1600,4,FALSE())),IF($A806="NAUTICS",IF(VLOOKUP($C806,nautics!$B$2:$F$1200,4,FALSE())="","",VLOOKUP($C806,nautics!$B$2:$F$1200,4,FALSE())),IF($A806="ST",IF(VLOOKUP($C806,st!$B$2:$F$400,4,FALSE())="","",VLOOKUP($C806,st!$B$2:$F$400,4,FALSE())),""))),"")</f>
        <v/>
      </c>
      <c r="G806" s="35" t="str">
        <f>IFERROR(IF($A806="HDC",IF(VLOOKUP($C806,hdc!$B$2:$F$1600,5,FALSE())="","",VLOOKUP($C806,hdc!$B$2:$F$1600,5,FALSE())),IF($A806="NAUTICS",IF(VLOOKUP($C806,nautics!$B$2:$F$1200,5,FALSE())="","",VLOOKUP($C806,nautics!$B$2:$F$1200,5,FALSE())),IF($A806="ST",IF(VLOOKUP($C806,st!$B$2:$F$400,5,FALSE())="","",VLOOKUP($C806,st!$B$2:$F$400,5,FALSE())),""))),"")</f>
        <v/>
      </c>
      <c r="H806" s="35" t="s">
        <v>105</v>
      </c>
      <c r="I806" s="35" t="s">
        <v>31</v>
      </c>
      <c r="J806" s="35" t="s">
        <v>7388</v>
      </c>
      <c r="K806" s="35">
        <f t="shared" si="3"/>
        <v>7</v>
      </c>
      <c r="L806" s="35" t="s">
        <v>7361</v>
      </c>
      <c r="M806" s="35" t="s">
        <v>7363</v>
      </c>
      <c r="N806" s="35" t="s">
        <v>1050</v>
      </c>
      <c r="O806" s="35" t="s">
        <v>718</v>
      </c>
      <c r="P806" s="35" t="s">
        <v>7397</v>
      </c>
      <c r="Q806" s="35" t="s">
        <v>7398</v>
      </c>
      <c r="R806" s="35" t="s">
        <v>293</v>
      </c>
      <c r="S806" s="35" t="s">
        <v>1764</v>
      </c>
      <c r="T806" s="35" t="s">
        <v>1740</v>
      </c>
      <c r="U806" s="35" t="s">
        <v>7392</v>
      </c>
      <c r="W806" s="35" t="s">
        <v>57</v>
      </c>
      <c r="X806" s="35" t="s">
        <v>59</v>
      </c>
      <c r="Y806" s="35" t="s">
        <v>3508</v>
      </c>
      <c r="Z806" s="35" t="s">
        <v>7393</v>
      </c>
    </row>
    <row r="807" spans="1:26" ht="15" customHeight="1">
      <c r="A807" s="35" t="s">
        <v>1300</v>
      </c>
      <c r="B807" s="35" t="s">
        <v>7129</v>
      </c>
      <c r="C807" s="35" t="s">
        <v>7400</v>
      </c>
      <c r="D807" s="35">
        <f>IFERROR(IF($A807="HDC",IF(VLOOKUP($C807,hdc!$B$2:$F$1600,2,FALSE())="","",VLOOKUP($C807,hdc!$B$2:$F$1600,2,FALSE())),IF($A807="NAUTICS",IF(VLOOKUP($C807,nautics!$B$2:$F$1200,2,FALSE())="","",VLOOKUP($C807,nautics!$B$2:$F$1200,2,FALSE())),IF($A807="ST",IF(VLOOKUP($C807,st!$B$2:$F$400,2,FALSE())="","",VLOOKUP($C807,st!$B$2:$F$400,2,FALSE())),""))),"")</f>
        <v>1</v>
      </c>
      <c r="E807" s="35">
        <f>IFERROR(IF($A807="HDC",IF(VLOOKUP($C807,hdc!$B$2:$F$1600,3,FALSE())="","",VLOOKUP($C807,hdc!$B$2:$F$1600,3,FALSE())),IF($A807="NAUTICS",IF(VLOOKUP($C807,nautics!$B$2:$F$1200,3,FALSE())="","",VLOOKUP($C807,nautics!$B$2:$F$1200,3,FALSE())),IF($A807="ST",IF(VLOOKUP($C807,st!$B$2:$F$400,3,FALSE())="","",VLOOKUP($C807,st!$B$2:$F$400,3,FALSE())),""))),"")</f>
        <v>1</v>
      </c>
      <c r="F807" s="35" t="str">
        <f>IFERROR(IF($A807="HDC",IF(VLOOKUP($C807,hdc!$B$2:$F$1600,4,FALSE())="","",VLOOKUP($C807,hdc!$B$2:$F$1600,4,FALSE())),IF($A807="NAUTICS",IF(VLOOKUP($C807,nautics!$B$2:$F$1200,4,FALSE())="","",VLOOKUP($C807,nautics!$B$2:$F$1200,4,FALSE())),IF($A807="ST",IF(VLOOKUP($C807,st!$B$2:$F$400,4,FALSE())="","",VLOOKUP($C807,st!$B$2:$F$400,4,FALSE())),""))),"")</f>
        <v/>
      </c>
      <c r="G807" s="35" t="str">
        <f>IFERROR(IF($A807="HDC",IF(VLOOKUP($C807,hdc!$B$2:$F$1600,5,FALSE())="","",VLOOKUP($C807,hdc!$B$2:$F$1600,5,FALSE())),IF($A807="NAUTICS",IF(VLOOKUP($C807,nautics!$B$2:$F$1200,5,FALSE())="","",VLOOKUP($C807,nautics!$B$2:$F$1200,5,FALSE())),IF($A807="ST",IF(VLOOKUP($C807,st!$B$2:$F$400,5,FALSE())="","",VLOOKUP($C807,st!$B$2:$F$400,5,FALSE())),""))),"")</f>
        <v/>
      </c>
      <c r="H807" s="35" t="s">
        <v>105</v>
      </c>
      <c r="I807" s="35" t="s">
        <v>31</v>
      </c>
      <c r="J807" s="35" t="s">
        <v>7402</v>
      </c>
      <c r="K807" s="35">
        <f t="shared" si="3"/>
        <v>11</v>
      </c>
      <c r="L807" s="35" t="s">
        <v>7361</v>
      </c>
      <c r="M807" s="35" t="s">
        <v>7363</v>
      </c>
      <c r="N807" s="35" t="s">
        <v>1050</v>
      </c>
      <c r="O807" s="35" t="s">
        <v>718</v>
      </c>
      <c r="P807" s="35" t="s">
        <v>7404</v>
      </c>
      <c r="Q807" s="35" t="s">
        <v>7405</v>
      </c>
      <c r="R807" s="35" t="s">
        <v>1071</v>
      </c>
      <c r="S807" s="35" t="s">
        <v>1764</v>
      </c>
      <c r="T807" s="35" t="s">
        <v>1740</v>
      </c>
      <c r="U807" s="35" t="s">
        <v>7220</v>
      </c>
      <c r="W807" s="35" t="s">
        <v>57</v>
      </c>
      <c r="X807" s="35" t="s">
        <v>59</v>
      </c>
      <c r="Y807" s="35" t="s">
        <v>3508</v>
      </c>
      <c r="Z807" s="35" t="s">
        <v>5712</v>
      </c>
    </row>
    <row r="808" spans="1:26" ht="15" customHeight="1">
      <c r="A808" s="35" t="s">
        <v>1300</v>
      </c>
      <c r="B808" s="35" t="s">
        <v>7129</v>
      </c>
      <c r="C808" s="35" t="s">
        <v>7407</v>
      </c>
      <c r="D808" s="35">
        <f>IFERROR(IF($A808="HDC",IF(VLOOKUP($C808,hdc!$B$2:$F$1600,2,FALSE())="","",VLOOKUP($C808,hdc!$B$2:$F$1600,2,FALSE())),IF($A808="NAUTICS",IF(VLOOKUP($C808,nautics!$B$2:$F$1200,2,FALSE())="","",VLOOKUP($C808,nautics!$B$2:$F$1200,2,FALSE())),IF($A808="ST",IF(VLOOKUP($C808,st!$B$2:$F$400,2,FALSE())="","",VLOOKUP($C808,st!$B$2:$F$400,2,FALSE())),""))),"")</f>
        <v>1</v>
      </c>
      <c r="E808" s="35">
        <f>IFERROR(IF($A808="HDC",IF(VLOOKUP($C808,hdc!$B$2:$F$1600,3,FALSE())="","",VLOOKUP($C808,hdc!$B$2:$F$1600,3,FALSE())),IF($A808="NAUTICS",IF(VLOOKUP($C808,nautics!$B$2:$F$1200,3,FALSE())="","",VLOOKUP($C808,nautics!$B$2:$F$1200,3,FALSE())),IF($A808="ST",IF(VLOOKUP($C808,st!$B$2:$F$400,3,FALSE())="","",VLOOKUP($C808,st!$B$2:$F$400,3,FALSE())),""))),"")</f>
        <v>1</v>
      </c>
      <c r="F808" s="35" t="str">
        <f>IFERROR(IF($A808="HDC",IF(VLOOKUP($C808,hdc!$B$2:$F$1600,4,FALSE())="","",VLOOKUP($C808,hdc!$B$2:$F$1600,4,FALSE())),IF($A808="NAUTICS",IF(VLOOKUP($C808,nautics!$B$2:$F$1200,4,FALSE())="","",VLOOKUP($C808,nautics!$B$2:$F$1200,4,FALSE())),IF($A808="ST",IF(VLOOKUP($C808,st!$B$2:$F$400,4,FALSE())="","",VLOOKUP($C808,st!$B$2:$F$400,4,FALSE())),""))),"")</f>
        <v/>
      </c>
      <c r="G808" s="35" t="str">
        <f>IFERROR(IF($A808="HDC",IF(VLOOKUP($C808,hdc!$B$2:$F$1600,5,FALSE())="","",VLOOKUP($C808,hdc!$B$2:$F$1600,5,FALSE())),IF($A808="NAUTICS",IF(VLOOKUP($C808,nautics!$B$2:$F$1200,5,FALSE())="","",VLOOKUP($C808,nautics!$B$2:$F$1200,5,FALSE())),IF($A808="ST",IF(VLOOKUP($C808,st!$B$2:$F$400,5,FALSE())="","",VLOOKUP($C808,st!$B$2:$F$400,5,FALSE())),""))),"")</f>
        <v/>
      </c>
      <c r="H808" s="35" t="s">
        <v>105</v>
      </c>
      <c r="I808" s="35" t="s">
        <v>31</v>
      </c>
      <c r="J808" s="35" t="s">
        <v>7409</v>
      </c>
      <c r="K808" s="35">
        <f t="shared" si="3"/>
        <v>16</v>
      </c>
      <c r="L808" s="35" t="s">
        <v>7410</v>
      </c>
      <c r="M808" s="35" t="s">
        <v>7411</v>
      </c>
      <c r="N808" s="35" t="s">
        <v>1619</v>
      </c>
      <c r="O808" s="35" t="s">
        <v>1620</v>
      </c>
      <c r="P808" s="35" t="s">
        <v>7412</v>
      </c>
      <c r="Q808" s="35" t="s">
        <v>7413</v>
      </c>
      <c r="R808" s="35" t="s">
        <v>258</v>
      </c>
      <c r="S808" s="35" t="s">
        <v>1787</v>
      </c>
      <c r="T808" s="35" t="s">
        <v>1740</v>
      </c>
      <c r="U808" s="35" t="s">
        <v>7414</v>
      </c>
      <c r="W808" s="35" t="s">
        <v>57</v>
      </c>
      <c r="X808" s="35" t="s">
        <v>59</v>
      </c>
      <c r="Y808" s="35" t="s">
        <v>1623</v>
      </c>
      <c r="Z808" s="35" t="s">
        <v>1792</v>
      </c>
    </row>
    <row r="809" spans="1:26" ht="15" customHeight="1">
      <c r="A809" s="35" t="s">
        <v>1300</v>
      </c>
      <c r="B809" s="35" t="s">
        <v>7129</v>
      </c>
      <c r="C809" s="35" t="s">
        <v>7417</v>
      </c>
      <c r="D809" s="35">
        <f>IFERROR(IF($A809="HDC",IF(VLOOKUP($C809,hdc!$B$2:$F$1600,2,FALSE())="","",VLOOKUP($C809,hdc!$B$2:$F$1600,2,FALSE())),IF($A809="NAUTICS",IF(VLOOKUP($C809,nautics!$B$2:$F$1200,2,FALSE())="","",VLOOKUP($C809,nautics!$B$2:$F$1200,2,FALSE())),IF($A809="ST",IF(VLOOKUP($C809,st!$B$2:$F$400,2,FALSE())="","",VLOOKUP($C809,st!$B$2:$F$400,2,FALSE())),""))),"")</f>
        <v>1</v>
      </c>
      <c r="E809" s="35">
        <f>IFERROR(IF($A809="HDC",IF(VLOOKUP($C809,hdc!$B$2:$F$1600,3,FALSE())="","",VLOOKUP($C809,hdc!$B$2:$F$1600,3,FALSE())),IF($A809="NAUTICS",IF(VLOOKUP($C809,nautics!$B$2:$F$1200,3,FALSE())="","",VLOOKUP($C809,nautics!$B$2:$F$1200,3,FALSE())),IF($A809="ST",IF(VLOOKUP($C809,st!$B$2:$F$400,3,FALSE())="","",VLOOKUP($C809,st!$B$2:$F$400,3,FALSE())),""))),"")</f>
        <v>1</v>
      </c>
      <c r="F809" s="35" t="str">
        <f>IFERROR(IF($A809="HDC",IF(VLOOKUP($C809,hdc!$B$2:$F$1600,4,FALSE())="","",VLOOKUP($C809,hdc!$B$2:$F$1600,4,FALSE())),IF($A809="NAUTICS",IF(VLOOKUP($C809,nautics!$B$2:$F$1200,4,FALSE())="","",VLOOKUP($C809,nautics!$B$2:$F$1200,4,FALSE())),IF($A809="ST",IF(VLOOKUP($C809,st!$B$2:$F$400,4,FALSE())="","",VLOOKUP($C809,st!$B$2:$F$400,4,FALSE())),""))),"")</f>
        <v/>
      </c>
      <c r="G809" s="35" t="str">
        <f>IFERROR(IF($A809="HDC",IF(VLOOKUP($C809,hdc!$B$2:$F$1600,5,FALSE())="","",VLOOKUP($C809,hdc!$B$2:$F$1600,5,FALSE())),IF($A809="NAUTICS",IF(VLOOKUP($C809,nautics!$B$2:$F$1200,5,FALSE())="","",VLOOKUP($C809,nautics!$B$2:$F$1200,5,FALSE())),IF($A809="ST",IF(VLOOKUP($C809,st!$B$2:$F$400,5,FALSE())="","",VLOOKUP($C809,st!$B$2:$F$400,5,FALSE())),""))),"")</f>
        <v/>
      </c>
      <c r="H809" s="35" t="s">
        <v>105</v>
      </c>
      <c r="I809" s="35" t="s">
        <v>31</v>
      </c>
      <c r="J809" s="35" t="s">
        <v>7409</v>
      </c>
      <c r="K809" s="35">
        <f t="shared" si="3"/>
        <v>16</v>
      </c>
      <c r="L809" s="35" t="s">
        <v>7410</v>
      </c>
      <c r="M809" s="35" t="s">
        <v>7411</v>
      </c>
      <c r="N809" s="35" t="s">
        <v>1619</v>
      </c>
      <c r="O809" s="35" t="s">
        <v>1620</v>
      </c>
      <c r="P809" s="35" t="s">
        <v>7419</v>
      </c>
      <c r="Q809" s="35" t="s">
        <v>7420</v>
      </c>
      <c r="R809" s="35" t="s">
        <v>258</v>
      </c>
      <c r="S809" s="35" t="s">
        <v>1787</v>
      </c>
      <c r="T809" s="35" t="s">
        <v>1740</v>
      </c>
      <c r="U809" s="35" t="s">
        <v>7414</v>
      </c>
      <c r="W809" s="35" t="s">
        <v>57</v>
      </c>
      <c r="X809" s="35" t="s">
        <v>59</v>
      </c>
      <c r="Y809" s="35" t="s">
        <v>1623</v>
      </c>
      <c r="Z809" s="35" t="s">
        <v>1792</v>
      </c>
    </row>
    <row r="810" spans="1:26" ht="15" customHeight="1">
      <c r="A810" s="35" t="s">
        <v>1300</v>
      </c>
      <c r="B810" s="35" t="s">
        <v>7129</v>
      </c>
      <c r="C810" s="35" t="s">
        <v>7421</v>
      </c>
      <c r="D810" s="35">
        <f>IFERROR(IF($A810="HDC",IF(VLOOKUP($C810,hdc!$B$2:$F$1600,2,FALSE())="","",VLOOKUP($C810,hdc!$B$2:$F$1600,2,FALSE())),IF($A810="NAUTICS",IF(VLOOKUP($C810,nautics!$B$2:$F$1200,2,FALSE())="","",VLOOKUP($C810,nautics!$B$2:$F$1200,2,FALSE())),IF($A810="ST",IF(VLOOKUP($C810,st!$B$2:$F$400,2,FALSE())="","",VLOOKUP($C810,st!$B$2:$F$400,2,FALSE())),""))),"")</f>
        <v>1</v>
      </c>
      <c r="E810" s="35">
        <f>IFERROR(IF($A810="HDC",IF(VLOOKUP($C810,hdc!$B$2:$F$1600,3,FALSE())="","",VLOOKUP($C810,hdc!$B$2:$F$1600,3,FALSE())),IF($A810="NAUTICS",IF(VLOOKUP($C810,nautics!$B$2:$F$1200,3,FALSE())="","",VLOOKUP($C810,nautics!$B$2:$F$1200,3,FALSE())),IF($A810="ST",IF(VLOOKUP($C810,st!$B$2:$F$400,3,FALSE())="","",VLOOKUP($C810,st!$B$2:$F$400,3,FALSE())),""))),"")</f>
        <v>1</v>
      </c>
      <c r="F810" s="35" t="str">
        <f>IFERROR(IF($A810="HDC",IF(VLOOKUP($C810,hdc!$B$2:$F$1600,4,FALSE())="","",VLOOKUP($C810,hdc!$B$2:$F$1600,4,FALSE())),IF($A810="NAUTICS",IF(VLOOKUP($C810,nautics!$B$2:$F$1200,4,FALSE())="","",VLOOKUP($C810,nautics!$B$2:$F$1200,4,FALSE())),IF($A810="ST",IF(VLOOKUP($C810,st!$B$2:$F$400,4,FALSE())="","",VLOOKUP($C810,st!$B$2:$F$400,4,FALSE())),""))),"")</f>
        <v/>
      </c>
      <c r="G810" s="35" t="str">
        <f>IFERROR(IF($A810="HDC",IF(VLOOKUP($C810,hdc!$B$2:$F$1600,5,FALSE())="","",VLOOKUP($C810,hdc!$B$2:$F$1600,5,FALSE())),IF($A810="NAUTICS",IF(VLOOKUP($C810,nautics!$B$2:$F$1200,5,FALSE())="","",VLOOKUP($C810,nautics!$B$2:$F$1200,5,FALSE())),IF($A810="ST",IF(VLOOKUP($C810,st!$B$2:$F$400,5,FALSE())="","",VLOOKUP($C810,st!$B$2:$F$400,5,FALSE())),""))),"")</f>
        <v/>
      </c>
      <c r="H810" s="35" t="s">
        <v>105</v>
      </c>
      <c r="I810" s="35" t="s">
        <v>31</v>
      </c>
      <c r="J810" s="35" t="s">
        <v>1961</v>
      </c>
      <c r="K810" s="35">
        <f t="shared" si="3"/>
        <v>17</v>
      </c>
      <c r="L810" s="35" t="s">
        <v>7410</v>
      </c>
      <c r="M810" s="35" t="s">
        <v>7411</v>
      </c>
      <c r="N810" s="35" t="s">
        <v>1619</v>
      </c>
      <c r="O810" s="35" t="s">
        <v>1620</v>
      </c>
      <c r="P810" s="35" t="s">
        <v>7422</v>
      </c>
      <c r="Q810" s="35" t="s">
        <v>7423</v>
      </c>
      <c r="R810" s="35" t="s">
        <v>152</v>
      </c>
      <c r="S810" s="35" t="s">
        <v>1787</v>
      </c>
      <c r="T810" s="35" t="s">
        <v>1740</v>
      </c>
      <c r="U810" s="35" t="s">
        <v>7425</v>
      </c>
      <c r="W810" s="35" t="s">
        <v>57</v>
      </c>
      <c r="X810" s="35" t="s">
        <v>59</v>
      </c>
      <c r="Y810" s="35" t="s">
        <v>1623</v>
      </c>
      <c r="Z810" s="35" t="s">
        <v>7427</v>
      </c>
    </row>
    <row r="811" spans="1:26" ht="15" customHeight="1">
      <c r="A811" s="35" t="s">
        <v>1300</v>
      </c>
      <c r="B811" s="35" t="s">
        <v>7129</v>
      </c>
      <c r="C811" s="35" t="s">
        <v>7428</v>
      </c>
      <c r="D811" s="35">
        <f>IFERROR(IF($A811="HDC",IF(VLOOKUP($C811,hdc!$B$2:$F$1600,2,FALSE())="","",VLOOKUP($C811,hdc!$B$2:$F$1600,2,FALSE())),IF($A811="NAUTICS",IF(VLOOKUP($C811,nautics!$B$2:$F$1200,2,FALSE())="","",VLOOKUP($C811,nautics!$B$2:$F$1200,2,FALSE())),IF($A811="ST",IF(VLOOKUP($C811,st!$B$2:$F$400,2,FALSE())="","",VLOOKUP($C811,st!$B$2:$F$400,2,FALSE())),""))),"")</f>
        <v>1</v>
      </c>
      <c r="E811" s="35">
        <f>IFERROR(IF($A811="HDC",IF(VLOOKUP($C811,hdc!$B$2:$F$1600,3,FALSE())="","",VLOOKUP($C811,hdc!$B$2:$F$1600,3,FALSE())),IF($A811="NAUTICS",IF(VLOOKUP($C811,nautics!$B$2:$F$1200,3,FALSE())="","",VLOOKUP($C811,nautics!$B$2:$F$1200,3,FALSE())),IF($A811="ST",IF(VLOOKUP($C811,st!$B$2:$F$400,3,FALSE())="","",VLOOKUP($C811,st!$B$2:$F$400,3,FALSE())),""))),"")</f>
        <v>1</v>
      </c>
      <c r="F811" s="35" t="str">
        <f>IFERROR(IF($A811="HDC",IF(VLOOKUP($C811,hdc!$B$2:$F$1600,4,FALSE())="","",VLOOKUP($C811,hdc!$B$2:$F$1600,4,FALSE())),IF($A811="NAUTICS",IF(VLOOKUP($C811,nautics!$B$2:$F$1200,4,FALSE())="","",VLOOKUP($C811,nautics!$B$2:$F$1200,4,FALSE())),IF($A811="ST",IF(VLOOKUP($C811,st!$B$2:$F$400,4,FALSE())="","",VLOOKUP($C811,st!$B$2:$F$400,4,FALSE())),""))),"")</f>
        <v/>
      </c>
      <c r="G811" s="35" t="str">
        <f>IFERROR(IF($A811="HDC",IF(VLOOKUP($C811,hdc!$B$2:$F$1600,5,FALSE())="","",VLOOKUP($C811,hdc!$B$2:$F$1600,5,FALSE())),IF($A811="NAUTICS",IF(VLOOKUP($C811,nautics!$B$2:$F$1200,5,FALSE())="","",VLOOKUP($C811,nautics!$B$2:$F$1200,5,FALSE())),IF($A811="ST",IF(VLOOKUP($C811,st!$B$2:$F$400,5,FALSE())="","",VLOOKUP($C811,st!$B$2:$F$400,5,FALSE())),""))),"")</f>
        <v/>
      </c>
      <c r="H811" s="35" t="s">
        <v>105</v>
      </c>
      <c r="I811" s="35" t="s">
        <v>31</v>
      </c>
      <c r="J811" s="35" t="s">
        <v>1438</v>
      </c>
      <c r="K811" s="35">
        <f t="shared" si="3"/>
        <v>18</v>
      </c>
      <c r="L811" s="35" t="s">
        <v>7361</v>
      </c>
      <c r="M811" s="35" t="s">
        <v>7363</v>
      </c>
      <c r="N811" s="35" t="s">
        <v>1050</v>
      </c>
      <c r="O811" s="35" t="s">
        <v>718</v>
      </c>
      <c r="P811" s="35" t="s">
        <v>7410</v>
      </c>
      <c r="Q811" s="35" t="s">
        <v>7411</v>
      </c>
      <c r="R811" s="35" t="s">
        <v>52</v>
      </c>
      <c r="S811" s="35" t="s">
        <v>1619</v>
      </c>
      <c r="T811" s="35" t="s">
        <v>1620</v>
      </c>
      <c r="U811" s="35" t="s">
        <v>7431</v>
      </c>
      <c r="W811" s="35" t="s">
        <v>57</v>
      </c>
      <c r="X811" s="35" t="s">
        <v>59</v>
      </c>
      <c r="Y811" s="35" t="s">
        <v>3508</v>
      </c>
      <c r="Z811" s="35" t="s">
        <v>1623</v>
      </c>
    </row>
    <row r="812" spans="1:26" ht="15" customHeight="1">
      <c r="A812" s="35" t="s">
        <v>1300</v>
      </c>
      <c r="B812" s="35" t="s">
        <v>7129</v>
      </c>
      <c r="C812" s="35" t="s">
        <v>7432</v>
      </c>
      <c r="D812" s="35">
        <f>IFERROR(IF($A812="HDC",IF(VLOOKUP($C812,hdc!$B$2:$F$1600,2,FALSE())="","",VLOOKUP($C812,hdc!$B$2:$F$1600,2,FALSE())),IF($A812="NAUTICS",IF(VLOOKUP($C812,nautics!$B$2:$F$1200,2,FALSE())="","",VLOOKUP($C812,nautics!$B$2:$F$1200,2,FALSE())),IF($A812="ST",IF(VLOOKUP($C812,st!$B$2:$F$400,2,FALSE())="","",VLOOKUP($C812,st!$B$2:$F$400,2,FALSE())),""))),"")</f>
        <v>1</v>
      </c>
      <c r="E812" s="35">
        <f>IFERROR(IF($A812="HDC",IF(VLOOKUP($C812,hdc!$B$2:$F$1600,3,FALSE())="","",VLOOKUP($C812,hdc!$B$2:$F$1600,3,FALSE())),IF($A812="NAUTICS",IF(VLOOKUP($C812,nautics!$B$2:$F$1200,3,FALSE())="","",VLOOKUP($C812,nautics!$B$2:$F$1200,3,FALSE())),IF($A812="ST",IF(VLOOKUP($C812,st!$B$2:$F$400,3,FALSE())="","",VLOOKUP($C812,st!$B$2:$F$400,3,FALSE())),""))),"")</f>
        <v>1</v>
      </c>
      <c r="F812" s="35" t="str">
        <f>IFERROR(IF($A812="HDC",IF(VLOOKUP($C812,hdc!$B$2:$F$1600,4,FALSE())="","",VLOOKUP($C812,hdc!$B$2:$F$1600,4,FALSE())),IF($A812="NAUTICS",IF(VLOOKUP($C812,nautics!$B$2:$F$1200,4,FALSE())="","",VLOOKUP($C812,nautics!$B$2:$F$1200,4,FALSE())),IF($A812="ST",IF(VLOOKUP($C812,st!$B$2:$F$400,4,FALSE())="","",VLOOKUP($C812,st!$B$2:$F$400,4,FALSE())),""))),"")</f>
        <v/>
      </c>
      <c r="G812" s="35" t="str">
        <f>IFERROR(IF($A812="HDC",IF(VLOOKUP($C812,hdc!$B$2:$F$1600,5,FALSE())="","",VLOOKUP($C812,hdc!$B$2:$F$1600,5,FALSE())),IF($A812="NAUTICS",IF(VLOOKUP($C812,nautics!$B$2:$F$1200,5,FALSE())="","",VLOOKUP($C812,nautics!$B$2:$F$1200,5,FALSE())),IF($A812="ST",IF(VLOOKUP($C812,st!$B$2:$F$400,5,FALSE())="","",VLOOKUP($C812,st!$B$2:$F$400,5,FALSE())),""))),"")</f>
        <v/>
      </c>
      <c r="H812" s="35" t="s">
        <v>105</v>
      </c>
      <c r="I812" s="35" t="s">
        <v>31</v>
      </c>
      <c r="J812" s="35" t="s">
        <v>232</v>
      </c>
      <c r="K812" s="35">
        <f t="shared" si="3"/>
        <v>10</v>
      </c>
      <c r="L812" s="35" t="s">
        <v>7410</v>
      </c>
      <c r="M812" s="35" t="s">
        <v>7411</v>
      </c>
      <c r="N812" s="35" t="s">
        <v>1619</v>
      </c>
      <c r="O812" s="35" t="s">
        <v>1620</v>
      </c>
      <c r="P812" s="35" t="s">
        <v>7434</v>
      </c>
      <c r="Q812" s="35" t="s">
        <v>7435</v>
      </c>
      <c r="R812" s="35" t="s">
        <v>247</v>
      </c>
      <c r="S812" s="35" t="s">
        <v>1619</v>
      </c>
      <c r="T812" s="35" t="s">
        <v>1620</v>
      </c>
      <c r="U812" s="35" t="s">
        <v>89</v>
      </c>
      <c r="W812" s="35" t="s">
        <v>78</v>
      </c>
      <c r="X812" s="35" t="s">
        <v>59</v>
      </c>
      <c r="Y812" s="35" t="s">
        <v>89</v>
      </c>
      <c r="Z812" s="35" t="s">
        <v>89</v>
      </c>
    </row>
    <row r="813" spans="1:26" ht="15" customHeight="1">
      <c r="A813" s="35" t="s">
        <v>1300</v>
      </c>
      <c r="B813" s="35" t="s">
        <v>7129</v>
      </c>
      <c r="C813" s="35" t="s">
        <v>7438</v>
      </c>
      <c r="D813" s="35">
        <f>IFERROR(IF($A813="HDC",IF(VLOOKUP($C813,hdc!$B$2:$F$1600,2,FALSE())="","",VLOOKUP($C813,hdc!$B$2:$F$1600,2,FALSE())),IF($A813="NAUTICS",IF(VLOOKUP($C813,nautics!$B$2:$F$1200,2,FALSE())="","",VLOOKUP($C813,nautics!$B$2:$F$1200,2,FALSE())),IF($A813="ST",IF(VLOOKUP($C813,st!$B$2:$F$400,2,FALSE())="","",VLOOKUP($C813,st!$B$2:$F$400,2,FALSE())),""))),"")</f>
        <v>1</v>
      </c>
      <c r="E813" s="35">
        <f>IFERROR(IF($A813="HDC",IF(VLOOKUP($C813,hdc!$B$2:$F$1600,3,FALSE())="","",VLOOKUP($C813,hdc!$B$2:$F$1600,3,FALSE())),IF($A813="NAUTICS",IF(VLOOKUP($C813,nautics!$B$2:$F$1200,3,FALSE())="","",VLOOKUP($C813,nautics!$B$2:$F$1200,3,FALSE())),IF($A813="ST",IF(VLOOKUP($C813,st!$B$2:$F$400,3,FALSE())="","",VLOOKUP($C813,st!$B$2:$F$400,3,FALSE())),""))),"")</f>
        <v>1</v>
      </c>
      <c r="F813" s="35" t="str">
        <f>IFERROR(IF($A813="HDC",IF(VLOOKUP($C813,hdc!$B$2:$F$1600,4,FALSE())="","",VLOOKUP($C813,hdc!$B$2:$F$1600,4,FALSE())),IF($A813="NAUTICS",IF(VLOOKUP($C813,nautics!$B$2:$F$1200,4,FALSE())="","",VLOOKUP($C813,nautics!$B$2:$F$1200,4,FALSE())),IF($A813="ST",IF(VLOOKUP($C813,st!$B$2:$F$400,4,FALSE())="","",VLOOKUP($C813,st!$B$2:$F$400,4,FALSE())),""))),"")</f>
        <v/>
      </c>
      <c r="G813" s="35" t="str">
        <f>IFERROR(IF($A813="HDC",IF(VLOOKUP($C813,hdc!$B$2:$F$1600,5,FALSE())="","",VLOOKUP($C813,hdc!$B$2:$F$1600,5,FALSE())),IF($A813="NAUTICS",IF(VLOOKUP($C813,nautics!$B$2:$F$1200,5,FALSE())="","",VLOOKUP($C813,nautics!$B$2:$F$1200,5,FALSE())),IF($A813="ST",IF(VLOOKUP($C813,st!$B$2:$F$400,5,FALSE())="","",VLOOKUP($C813,st!$B$2:$F$400,5,FALSE())),""))),"")</f>
        <v/>
      </c>
      <c r="H813" s="35" t="s">
        <v>105</v>
      </c>
      <c r="I813" s="35" t="s">
        <v>31</v>
      </c>
      <c r="J813" s="35" t="s">
        <v>7439</v>
      </c>
      <c r="K813" s="35">
        <f t="shared" si="3"/>
        <v>10</v>
      </c>
      <c r="L813" s="35" t="s">
        <v>7410</v>
      </c>
      <c r="M813" s="35" t="s">
        <v>7411</v>
      </c>
      <c r="N813" s="35" t="s">
        <v>1619</v>
      </c>
      <c r="O813" s="35" t="s">
        <v>1620</v>
      </c>
      <c r="P813" s="35" t="s">
        <v>7441</v>
      </c>
      <c r="Q813" s="35" t="s">
        <v>7442</v>
      </c>
      <c r="R813" s="35" t="s">
        <v>1912</v>
      </c>
      <c r="S813" s="35" t="s">
        <v>1619</v>
      </c>
      <c r="T813" s="35" t="s">
        <v>1620</v>
      </c>
      <c r="U813" s="35" t="s">
        <v>7444</v>
      </c>
      <c r="W813" s="35" t="s">
        <v>78</v>
      </c>
      <c r="X813" s="35" t="s">
        <v>59</v>
      </c>
      <c r="Y813" s="35" t="s">
        <v>1623</v>
      </c>
      <c r="Z813" s="35" t="s">
        <v>7446</v>
      </c>
    </row>
    <row r="814" spans="1:26" ht="15" customHeight="1">
      <c r="A814" s="35" t="s">
        <v>1300</v>
      </c>
      <c r="B814" s="35" t="s">
        <v>7129</v>
      </c>
      <c r="C814" s="35" t="s">
        <v>7447</v>
      </c>
      <c r="D814" s="35">
        <f>IFERROR(IF($A814="HDC",IF(VLOOKUP($C814,hdc!$B$2:$F$1600,2,FALSE())="","",VLOOKUP($C814,hdc!$B$2:$F$1600,2,FALSE())),IF($A814="NAUTICS",IF(VLOOKUP($C814,nautics!$B$2:$F$1200,2,FALSE())="","",VLOOKUP($C814,nautics!$B$2:$F$1200,2,FALSE())),IF($A814="ST",IF(VLOOKUP($C814,st!$B$2:$F$400,2,FALSE())="","",VLOOKUP($C814,st!$B$2:$F$400,2,FALSE())),""))),"")</f>
        <v>1</v>
      </c>
      <c r="E814" s="35">
        <f>IFERROR(IF($A814="HDC",IF(VLOOKUP($C814,hdc!$B$2:$F$1600,3,FALSE())="","",VLOOKUP($C814,hdc!$B$2:$F$1600,3,FALSE())),IF($A814="NAUTICS",IF(VLOOKUP($C814,nautics!$B$2:$F$1200,3,FALSE())="","",VLOOKUP($C814,nautics!$B$2:$F$1200,3,FALSE())),IF($A814="ST",IF(VLOOKUP($C814,st!$B$2:$F$400,3,FALSE())="","",VLOOKUP($C814,st!$B$2:$F$400,3,FALSE())),""))),"")</f>
        <v>1</v>
      </c>
      <c r="F814" s="35" t="str">
        <f>IFERROR(IF($A814="HDC",IF(VLOOKUP($C814,hdc!$B$2:$F$1600,4,FALSE())="","",VLOOKUP($C814,hdc!$B$2:$F$1600,4,FALSE())),IF($A814="NAUTICS",IF(VLOOKUP($C814,nautics!$B$2:$F$1200,4,FALSE())="","",VLOOKUP($C814,nautics!$B$2:$F$1200,4,FALSE())),IF($A814="ST",IF(VLOOKUP($C814,st!$B$2:$F$400,4,FALSE())="","",VLOOKUP($C814,st!$B$2:$F$400,4,FALSE())),""))),"")</f>
        <v/>
      </c>
      <c r="G814" s="35" t="str">
        <f>IFERROR(IF($A814="HDC",IF(VLOOKUP($C814,hdc!$B$2:$F$1600,5,FALSE())="","",VLOOKUP($C814,hdc!$B$2:$F$1600,5,FALSE())),IF($A814="NAUTICS",IF(VLOOKUP($C814,nautics!$B$2:$F$1200,5,FALSE())="","",VLOOKUP($C814,nautics!$B$2:$F$1200,5,FALSE())),IF($A814="ST",IF(VLOOKUP($C814,st!$B$2:$F$400,5,FALSE())="","",VLOOKUP($C814,st!$B$2:$F$400,5,FALSE())),""))),"")</f>
        <v/>
      </c>
      <c r="H814" s="35" t="s">
        <v>105</v>
      </c>
      <c r="I814" s="35" t="s">
        <v>31</v>
      </c>
      <c r="J814" s="35" t="s">
        <v>601</v>
      </c>
      <c r="K814" s="35">
        <f t="shared" si="3"/>
        <v>13</v>
      </c>
      <c r="L814" s="35" t="s">
        <v>7410</v>
      </c>
      <c r="M814" s="35" t="s">
        <v>7411</v>
      </c>
      <c r="N814" s="35" t="s">
        <v>1619</v>
      </c>
      <c r="O814" s="35" t="s">
        <v>1620</v>
      </c>
      <c r="P814" s="35" t="s">
        <v>7449</v>
      </c>
      <c r="Q814" s="35" t="s">
        <v>7451</v>
      </c>
      <c r="R814" s="35" t="s">
        <v>152</v>
      </c>
      <c r="S814" s="35" t="s">
        <v>1634</v>
      </c>
      <c r="T814" s="35" t="s">
        <v>1620</v>
      </c>
      <c r="U814" s="35" t="s">
        <v>7452</v>
      </c>
      <c r="W814" s="35" t="s">
        <v>57</v>
      </c>
      <c r="X814" s="35" t="s">
        <v>59</v>
      </c>
      <c r="Y814" s="35" t="s">
        <v>1623</v>
      </c>
      <c r="Z814" s="35" t="s">
        <v>7453</v>
      </c>
    </row>
    <row r="815" spans="1:26" ht="15" customHeight="1">
      <c r="A815" s="35" t="s">
        <v>1300</v>
      </c>
      <c r="B815" s="35" t="s">
        <v>7129</v>
      </c>
      <c r="C815" s="35" t="s">
        <v>7454</v>
      </c>
      <c r="D815" s="35">
        <f>IFERROR(IF($A815="HDC",IF(VLOOKUP($C815,hdc!$B$2:$F$1600,2,FALSE())="","",VLOOKUP($C815,hdc!$B$2:$F$1600,2,FALSE())),IF($A815="NAUTICS",IF(VLOOKUP($C815,nautics!$B$2:$F$1200,2,FALSE())="","",VLOOKUP($C815,nautics!$B$2:$F$1200,2,FALSE())),IF($A815="ST",IF(VLOOKUP($C815,st!$B$2:$F$400,2,FALSE())="","",VLOOKUP($C815,st!$B$2:$F$400,2,FALSE())),""))),"")</f>
        <v>1</v>
      </c>
      <c r="E815" s="35">
        <f>IFERROR(IF($A815="HDC",IF(VLOOKUP($C815,hdc!$B$2:$F$1600,3,FALSE())="","",VLOOKUP($C815,hdc!$B$2:$F$1600,3,FALSE())),IF($A815="NAUTICS",IF(VLOOKUP($C815,nautics!$B$2:$F$1200,3,FALSE())="","",VLOOKUP($C815,nautics!$B$2:$F$1200,3,FALSE())),IF($A815="ST",IF(VLOOKUP($C815,st!$B$2:$F$400,3,FALSE())="","",VLOOKUP($C815,st!$B$2:$F$400,3,FALSE())),""))),"")</f>
        <v>1</v>
      </c>
      <c r="F815" s="35" t="str">
        <f>IFERROR(IF($A815="HDC",IF(VLOOKUP($C815,hdc!$B$2:$F$1600,4,FALSE())="","",VLOOKUP($C815,hdc!$B$2:$F$1600,4,FALSE())),IF($A815="NAUTICS",IF(VLOOKUP($C815,nautics!$B$2:$F$1200,4,FALSE())="","",VLOOKUP($C815,nautics!$B$2:$F$1200,4,FALSE())),IF($A815="ST",IF(VLOOKUP($C815,st!$B$2:$F$400,4,FALSE())="","",VLOOKUP($C815,st!$B$2:$F$400,4,FALSE())),""))),"")</f>
        <v/>
      </c>
      <c r="G815" s="35" t="str">
        <f>IFERROR(IF($A815="HDC",IF(VLOOKUP($C815,hdc!$B$2:$F$1600,5,FALSE())="","",VLOOKUP($C815,hdc!$B$2:$F$1600,5,FALSE())),IF($A815="NAUTICS",IF(VLOOKUP($C815,nautics!$B$2:$F$1200,5,FALSE())="","",VLOOKUP($C815,nautics!$B$2:$F$1200,5,FALSE())),IF($A815="ST",IF(VLOOKUP($C815,st!$B$2:$F$400,5,FALSE())="","",VLOOKUP($C815,st!$B$2:$F$400,5,FALSE())),""))),"")</f>
        <v/>
      </c>
      <c r="H815" s="35" t="s">
        <v>105</v>
      </c>
      <c r="I815" s="35" t="s">
        <v>31</v>
      </c>
      <c r="J815" s="35" t="s">
        <v>7455</v>
      </c>
      <c r="K815" s="35">
        <f t="shared" si="3"/>
        <v>10</v>
      </c>
      <c r="L815" s="35" t="s">
        <v>7410</v>
      </c>
      <c r="M815" s="35" t="s">
        <v>7411</v>
      </c>
      <c r="N815" s="35" t="s">
        <v>1619</v>
      </c>
      <c r="O815" s="35" t="s">
        <v>1620</v>
      </c>
      <c r="P815" s="35" t="s">
        <v>7457</v>
      </c>
      <c r="Q815" s="35" t="s">
        <v>7458</v>
      </c>
      <c r="R815" s="35" t="s">
        <v>152</v>
      </c>
      <c r="S815" s="35" t="s">
        <v>1634</v>
      </c>
      <c r="T815" s="35" t="s">
        <v>1620</v>
      </c>
      <c r="U815" s="35" t="s">
        <v>7459</v>
      </c>
      <c r="W815" s="35" t="s">
        <v>57</v>
      </c>
      <c r="X815" s="35" t="s">
        <v>59</v>
      </c>
      <c r="Y815" s="35" t="s">
        <v>1623</v>
      </c>
      <c r="Z815" s="35" t="s">
        <v>7460</v>
      </c>
    </row>
    <row r="816" spans="1:26" ht="15" customHeight="1">
      <c r="A816" s="35" t="s">
        <v>1300</v>
      </c>
      <c r="B816" s="35" t="s">
        <v>7129</v>
      </c>
      <c r="C816" s="35" t="s">
        <v>7461</v>
      </c>
      <c r="D816" s="35">
        <f>IFERROR(IF($A816="HDC",IF(VLOOKUP($C816,hdc!$B$2:$F$1600,2,FALSE())="","",VLOOKUP($C816,hdc!$B$2:$F$1600,2,FALSE())),IF($A816="NAUTICS",IF(VLOOKUP($C816,nautics!$B$2:$F$1200,2,FALSE())="","",VLOOKUP($C816,nautics!$B$2:$F$1200,2,FALSE())),IF($A816="ST",IF(VLOOKUP($C816,st!$B$2:$F$400,2,FALSE())="","",VLOOKUP($C816,st!$B$2:$F$400,2,FALSE())),""))),"")</f>
        <v>1</v>
      </c>
      <c r="E816" s="35">
        <f>IFERROR(IF($A816="HDC",IF(VLOOKUP($C816,hdc!$B$2:$F$1600,3,FALSE())="","",VLOOKUP($C816,hdc!$B$2:$F$1600,3,FALSE())),IF($A816="NAUTICS",IF(VLOOKUP($C816,nautics!$B$2:$F$1200,3,FALSE())="","",VLOOKUP($C816,nautics!$B$2:$F$1200,3,FALSE())),IF($A816="ST",IF(VLOOKUP($C816,st!$B$2:$F$400,3,FALSE())="","",VLOOKUP($C816,st!$B$2:$F$400,3,FALSE())),""))),"")</f>
        <v>1</v>
      </c>
      <c r="F816" s="35">
        <f>IFERROR(IF($A816="HDC",IF(VLOOKUP($C816,hdc!$B$2:$F$1600,4,FALSE())="","",VLOOKUP($C816,hdc!$B$2:$F$1600,4,FALSE())),IF($A816="NAUTICS",IF(VLOOKUP($C816,nautics!$B$2:$F$1200,4,FALSE())="","",VLOOKUP($C816,nautics!$B$2:$F$1200,4,FALSE())),IF($A816="ST",IF(VLOOKUP($C816,st!$B$2:$F$400,4,FALSE())="","",VLOOKUP($C816,st!$B$2:$F$400,4,FALSE())),""))),"")</f>
        <v>1</v>
      </c>
      <c r="G816" s="35" t="str">
        <f>IFERROR(IF($A816="HDC",IF(VLOOKUP($C816,hdc!$B$2:$F$1600,5,FALSE())="","",VLOOKUP($C816,hdc!$B$2:$F$1600,5,FALSE())),IF($A816="NAUTICS",IF(VLOOKUP($C816,nautics!$B$2:$F$1200,5,FALSE())="","",VLOOKUP($C816,nautics!$B$2:$F$1200,5,FALSE())),IF($A816="ST",IF(VLOOKUP($C816,st!$B$2:$F$400,5,FALSE())="","",VLOOKUP($C816,st!$B$2:$F$400,5,FALSE())),""))),"")</f>
        <v/>
      </c>
      <c r="H816" s="35" t="s">
        <v>105</v>
      </c>
      <c r="I816" s="35" t="s">
        <v>31</v>
      </c>
      <c r="J816" s="35" t="s">
        <v>7462</v>
      </c>
      <c r="K816" s="35">
        <f t="shared" si="3"/>
        <v>37</v>
      </c>
      <c r="L816" s="35" t="s">
        <v>95</v>
      </c>
      <c r="M816" s="35" t="s">
        <v>96</v>
      </c>
      <c r="N816" s="35" t="s">
        <v>43</v>
      </c>
      <c r="O816" s="35" t="s">
        <v>45</v>
      </c>
      <c r="P816" s="35" t="s">
        <v>7464</v>
      </c>
      <c r="Q816" s="35" t="s">
        <v>7465</v>
      </c>
      <c r="R816" s="35" t="s">
        <v>52</v>
      </c>
      <c r="S816" s="35" t="s">
        <v>774</v>
      </c>
      <c r="T816" s="35" t="s">
        <v>775</v>
      </c>
      <c r="U816" s="35" t="s">
        <v>7466</v>
      </c>
      <c r="W816" s="35" t="s">
        <v>57</v>
      </c>
      <c r="X816" s="35" t="s">
        <v>59</v>
      </c>
      <c r="Y816" s="35" t="s">
        <v>102</v>
      </c>
      <c r="Z816" s="35" t="s">
        <v>1111</v>
      </c>
    </row>
    <row r="817" spans="1:26" ht="15" customHeight="1">
      <c r="A817" s="35" t="s">
        <v>1300</v>
      </c>
      <c r="B817" s="35" t="s">
        <v>7129</v>
      </c>
      <c r="C817" s="35" t="s">
        <v>7468</v>
      </c>
      <c r="D817" s="35">
        <f>IFERROR(IF($A817="HDC",IF(VLOOKUP($C817,hdc!$B$2:$F$1600,2,FALSE())="","",VLOOKUP($C817,hdc!$B$2:$F$1600,2,FALSE())),IF($A817="NAUTICS",IF(VLOOKUP($C817,nautics!$B$2:$F$1200,2,FALSE())="","",VLOOKUP($C817,nautics!$B$2:$F$1200,2,FALSE())),IF($A817="ST",IF(VLOOKUP($C817,st!$B$2:$F$400,2,FALSE())="","",VLOOKUP($C817,st!$B$2:$F$400,2,FALSE())),""))),"")</f>
        <v>1</v>
      </c>
      <c r="E817" s="35">
        <f>IFERROR(IF($A817="HDC",IF(VLOOKUP($C817,hdc!$B$2:$F$1600,3,FALSE())="","",VLOOKUP($C817,hdc!$B$2:$F$1600,3,FALSE())),IF($A817="NAUTICS",IF(VLOOKUP($C817,nautics!$B$2:$F$1200,3,FALSE())="","",VLOOKUP($C817,nautics!$B$2:$F$1200,3,FALSE())),IF($A817="ST",IF(VLOOKUP($C817,st!$B$2:$F$400,3,FALSE())="","",VLOOKUP($C817,st!$B$2:$F$400,3,FALSE())),""))),"")</f>
        <v>1</v>
      </c>
      <c r="F817" s="35" t="str">
        <f>IFERROR(IF($A817="HDC",IF(VLOOKUP($C817,hdc!$B$2:$F$1600,4,FALSE())="","",VLOOKUP($C817,hdc!$B$2:$F$1600,4,FALSE())),IF($A817="NAUTICS",IF(VLOOKUP($C817,nautics!$B$2:$F$1200,4,FALSE())="","",VLOOKUP($C817,nautics!$B$2:$F$1200,4,FALSE())),IF($A817="ST",IF(VLOOKUP($C817,st!$B$2:$F$400,4,FALSE())="","",VLOOKUP($C817,st!$B$2:$F$400,4,FALSE())),""))),"")</f>
        <v/>
      </c>
      <c r="G817" s="35" t="str">
        <f>IFERROR(IF($A817="HDC",IF(VLOOKUP($C817,hdc!$B$2:$F$1600,5,FALSE())="","",VLOOKUP($C817,hdc!$B$2:$F$1600,5,FALSE())),IF($A817="NAUTICS",IF(VLOOKUP($C817,nautics!$B$2:$F$1200,5,FALSE())="","",VLOOKUP($C817,nautics!$B$2:$F$1200,5,FALSE())),IF($A817="ST",IF(VLOOKUP($C817,st!$B$2:$F$400,5,FALSE())="","",VLOOKUP($C817,st!$B$2:$F$400,5,FALSE())),""))),"")</f>
        <v/>
      </c>
      <c r="H817" s="35" t="s">
        <v>4182</v>
      </c>
      <c r="I817" s="35" t="s">
        <v>31</v>
      </c>
      <c r="J817" s="35" t="s">
        <v>7469</v>
      </c>
      <c r="K817" s="35">
        <f t="shared" si="3"/>
        <v>10</v>
      </c>
      <c r="L817" s="35" t="s">
        <v>7464</v>
      </c>
      <c r="M817" s="35" t="s">
        <v>7465</v>
      </c>
      <c r="N817" s="35" t="s">
        <v>774</v>
      </c>
      <c r="O817" s="35" t="s">
        <v>775</v>
      </c>
      <c r="P817" s="35" t="s">
        <v>7472</v>
      </c>
      <c r="Q817" s="35" t="s">
        <v>7473</v>
      </c>
      <c r="R817" s="35" t="s">
        <v>1071</v>
      </c>
      <c r="S817" s="35" t="s">
        <v>774</v>
      </c>
      <c r="T817" s="35" t="s">
        <v>775</v>
      </c>
      <c r="U817" s="35" t="s">
        <v>7475</v>
      </c>
      <c r="W817" s="35" t="s">
        <v>78</v>
      </c>
      <c r="X817" s="35" t="s">
        <v>59</v>
      </c>
      <c r="Y817" s="35" t="s">
        <v>1111</v>
      </c>
      <c r="Z817" s="35" t="s">
        <v>2376</v>
      </c>
    </row>
    <row r="818" spans="1:26" ht="15" customHeight="1">
      <c r="A818" s="35" t="s">
        <v>1300</v>
      </c>
      <c r="B818" s="35" t="s">
        <v>7129</v>
      </c>
      <c r="C818" s="35" t="s">
        <v>7476</v>
      </c>
      <c r="D818" s="35">
        <f>IFERROR(IF($A818="HDC",IF(VLOOKUP($C818,hdc!$B$2:$F$1600,2,FALSE())="","",VLOOKUP($C818,hdc!$B$2:$F$1600,2,FALSE())),IF($A818="NAUTICS",IF(VLOOKUP($C818,nautics!$B$2:$F$1200,2,FALSE())="","",VLOOKUP($C818,nautics!$B$2:$F$1200,2,FALSE())),IF($A818="ST",IF(VLOOKUP($C818,st!$B$2:$F$400,2,FALSE())="","",VLOOKUP($C818,st!$B$2:$F$400,2,FALSE())),""))),"")</f>
        <v>1</v>
      </c>
      <c r="E818" s="35">
        <f>IFERROR(IF($A818="HDC",IF(VLOOKUP($C818,hdc!$B$2:$F$1600,3,FALSE())="","",VLOOKUP($C818,hdc!$B$2:$F$1600,3,FALSE())),IF($A818="NAUTICS",IF(VLOOKUP($C818,nautics!$B$2:$F$1200,3,FALSE())="","",VLOOKUP($C818,nautics!$B$2:$F$1200,3,FALSE())),IF($A818="ST",IF(VLOOKUP($C818,st!$B$2:$F$400,3,FALSE())="","",VLOOKUP($C818,st!$B$2:$F$400,3,FALSE())),""))),"")</f>
        <v>1</v>
      </c>
      <c r="F818" s="35" t="str">
        <f>IFERROR(IF($A818="HDC",IF(VLOOKUP($C818,hdc!$B$2:$F$1600,4,FALSE())="","",VLOOKUP($C818,hdc!$B$2:$F$1600,4,FALSE())),IF($A818="NAUTICS",IF(VLOOKUP($C818,nautics!$B$2:$F$1200,4,FALSE())="","",VLOOKUP($C818,nautics!$B$2:$F$1200,4,FALSE())),IF($A818="ST",IF(VLOOKUP($C818,st!$B$2:$F$400,4,FALSE())="","",VLOOKUP($C818,st!$B$2:$F$400,4,FALSE())),""))),"")</f>
        <v/>
      </c>
      <c r="G818" s="35" t="str">
        <f>IFERROR(IF($A818="HDC",IF(VLOOKUP($C818,hdc!$B$2:$F$1600,5,FALSE())="","",VLOOKUP($C818,hdc!$B$2:$F$1600,5,FALSE())),IF($A818="NAUTICS",IF(VLOOKUP($C818,nautics!$B$2:$F$1200,5,FALSE())="","",VLOOKUP($C818,nautics!$B$2:$F$1200,5,FALSE())),IF($A818="ST",IF(VLOOKUP($C818,st!$B$2:$F$400,5,FALSE())="","",VLOOKUP($C818,st!$B$2:$F$400,5,FALSE())),""))),"")</f>
        <v/>
      </c>
      <c r="H818" s="35" t="s">
        <v>105</v>
      </c>
      <c r="I818" s="35" t="s">
        <v>31</v>
      </c>
      <c r="J818" s="35" t="s">
        <v>4558</v>
      </c>
      <c r="K818" s="35">
        <f t="shared" si="3"/>
        <v>7</v>
      </c>
      <c r="L818" s="35" t="s">
        <v>7464</v>
      </c>
      <c r="M818" s="35" t="s">
        <v>7465</v>
      </c>
      <c r="N818" s="35" t="s">
        <v>774</v>
      </c>
      <c r="O818" s="35" t="s">
        <v>775</v>
      </c>
      <c r="P818" s="35" t="s">
        <v>7478</v>
      </c>
      <c r="Q818" s="35" t="s">
        <v>7479</v>
      </c>
      <c r="R818" s="35" t="s">
        <v>247</v>
      </c>
      <c r="S818" s="35" t="s">
        <v>774</v>
      </c>
      <c r="T818" s="35" t="s">
        <v>775</v>
      </c>
      <c r="U818" s="35" t="s">
        <v>89</v>
      </c>
      <c r="W818" s="35" t="s">
        <v>78</v>
      </c>
      <c r="X818" s="35" t="s">
        <v>59</v>
      </c>
      <c r="Y818" s="35" t="s">
        <v>89</v>
      </c>
      <c r="Z818" s="35" t="s">
        <v>89</v>
      </c>
    </row>
    <row r="819" spans="1:26" ht="15" customHeight="1">
      <c r="A819" s="35" t="s">
        <v>1300</v>
      </c>
      <c r="B819" s="35" t="s">
        <v>7129</v>
      </c>
      <c r="C819" s="35" t="s">
        <v>7482</v>
      </c>
      <c r="D819" s="35">
        <f>IFERROR(IF($A819="HDC",IF(VLOOKUP($C819,hdc!$B$2:$F$1600,2,FALSE())="","",VLOOKUP($C819,hdc!$B$2:$F$1600,2,FALSE())),IF($A819="NAUTICS",IF(VLOOKUP($C819,nautics!$B$2:$F$1200,2,FALSE())="","",VLOOKUP($C819,nautics!$B$2:$F$1200,2,FALSE())),IF($A819="ST",IF(VLOOKUP($C819,st!$B$2:$F$400,2,FALSE())="","",VLOOKUP($C819,st!$B$2:$F$400,2,FALSE())),""))),"")</f>
        <v>1</v>
      </c>
      <c r="E819" s="35">
        <f>IFERROR(IF($A819="HDC",IF(VLOOKUP($C819,hdc!$B$2:$F$1600,3,FALSE())="","",VLOOKUP($C819,hdc!$B$2:$F$1600,3,FALSE())),IF($A819="NAUTICS",IF(VLOOKUP($C819,nautics!$B$2:$F$1200,3,FALSE())="","",VLOOKUP($C819,nautics!$B$2:$F$1200,3,FALSE())),IF($A819="ST",IF(VLOOKUP($C819,st!$B$2:$F$400,3,FALSE())="","",VLOOKUP($C819,st!$B$2:$F$400,3,FALSE())),""))),"")</f>
        <v>1</v>
      </c>
      <c r="F819" s="35" t="str">
        <f>IFERROR(IF($A819="HDC",IF(VLOOKUP($C819,hdc!$B$2:$F$1600,4,FALSE())="","",VLOOKUP($C819,hdc!$B$2:$F$1600,4,FALSE())),IF($A819="NAUTICS",IF(VLOOKUP($C819,nautics!$B$2:$F$1200,4,FALSE())="","",VLOOKUP($C819,nautics!$B$2:$F$1200,4,FALSE())),IF($A819="ST",IF(VLOOKUP($C819,st!$B$2:$F$400,4,FALSE())="","",VLOOKUP($C819,st!$B$2:$F$400,4,FALSE())),""))),"")</f>
        <v/>
      </c>
      <c r="G819" s="35" t="str">
        <f>IFERROR(IF($A819="HDC",IF(VLOOKUP($C819,hdc!$B$2:$F$1600,5,FALSE())="","",VLOOKUP($C819,hdc!$B$2:$F$1600,5,FALSE())),IF($A819="NAUTICS",IF(VLOOKUP($C819,nautics!$B$2:$F$1200,5,FALSE())="","",VLOOKUP($C819,nautics!$B$2:$F$1200,5,FALSE())),IF($A819="ST",IF(VLOOKUP($C819,st!$B$2:$F$400,5,FALSE())="","",VLOOKUP($C819,st!$B$2:$F$400,5,FALSE())),""))),"")</f>
        <v/>
      </c>
      <c r="H819" s="35" t="s">
        <v>105</v>
      </c>
      <c r="I819" s="35" t="s">
        <v>31</v>
      </c>
      <c r="J819" s="35" t="s">
        <v>7484</v>
      </c>
      <c r="K819" s="35">
        <f t="shared" si="3"/>
        <v>11</v>
      </c>
      <c r="L819" s="35" t="s">
        <v>7478</v>
      </c>
      <c r="M819" s="35" t="s">
        <v>7479</v>
      </c>
      <c r="N819" s="35" t="s">
        <v>774</v>
      </c>
      <c r="O819" s="35" t="s">
        <v>775</v>
      </c>
      <c r="P819" s="35" t="s">
        <v>7485</v>
      </c>
      <c r="Q819" s="35" t="s">
        <v>7486</v>
      </c>
      <c r="R819" s="35" t="s">
        <v>52</v>
      </c>
      <c r="S819" s="35" t="s">
        <v>774</v>
      </c>
      <c r="T819" s="35" t="s">
        <v>775</v>
      </c>
      <c r="U819" s="35" t="s">
        <v>7487</v>
      </c>
      <c r="W819" s="35" t="s">
        <v>78</v>
      </c>
      <c r="X819" s="35" t="s">
        <v>59</v>
      </c>
      <c r="Y819" s="35" t="s">
        <v>1111</v>
      </c>
      <c r="Z819" s="35" t="s">
        <v>7489</v>
      </c>
    </row>
    <row r="820" spans="1:26" ht="15" customHeight="1">
      <c r="A820" s="35" t="s">
        <v>1300</v>
      </c>
      <c r="B820" s="35" t="s">
        <v>7129</v>
      </c>
      <c r="C820" s="35" t="s">
        <v>7490</v>
      </c>
      <c r="D820" s="35">
        <f>IFERROR(IF($A820="HDC",IF(VLOOKUP($C820,hdc!$B$2:$F$1600,2,FALSE())="","",VLOOKUP($C820,hdc!$B$2:$F$1600,2,FALSE())),IF($A820="NAUTICS",IF(VLOOKUP($C820,nautics!$B$2:$F$1200,2,FALSE())="","",VLOOKUP($C820,nautics!$B$2:$F$1200,2,FALSE())),IF($A820="ST",IF(VLOOKUP($C820,st!$B$2:$F$400,2,FALSE())="","",VLOOKUP($C820,st!$B$2:$F$400,2,FALSE())),""))),"")</f>
        <v>1</v>
      </c>
      <c r="E820" s="35">
        <f>IFERROR(IF($A820="HDC",IF(VLOOKUP($C820,hdc!$B$2:$F$1600,3,FALSE())="","",VLOOKUP($C820,hdc!$B$2:$F$1600,3,FALSE())),IF($A820="NAUTICS",IF(VLOOKUP($C820,nautics!$B$2:$F$1200,3,FALSE())="","",VLOOKUP($C820,nautics!$B$2:$F$1200,3,FALSE())),IF($A820="ST",IF(VLOOKUP($C820,st!$B$2:$F$400,3,FALSE())="","",VLOOKUP($C820,st!$B$2:$F$400,3,FALSE())),""))),"")</f>
        <v>1</v>
      </c>
      <c r="F820" s="35" t="str">
        <f>IFERROR(IF($A820="HDC",IF(VLOOKUP($C820,hdc!$B$2:$F$1600,4,FALSE())="","",VLOOKUP($C820,hdc!$B$2:$F$1600,4,FALSE())),IF($A820="NAUTICS",IF(VLOOKUP($C820,nautics!$B$2:$F$1200,4,FALSE())="","",VLOOKUP($C820,nautics!$B$2:$F$1200,4,FALSE())),IF($A820="ST",IF(VLOOKUP($C820,st!$B$2:$F$400,4,FALSE())="","",VLOOKUP($C820,st!$B$2:$F$400,4,FALSE())),""))),"")</f>
        <v/>
      </c>
      <c r="G820" s="35" t="str">
        <f>IFERROR(IF($A820="HDC",IF(VLOOKUP($C820,hdc!$B$2:$F$1600,5,FALSE())="","",VLOOKUP($C820,hdc!$B$2:$F$1600,5,FALSE())),IF($A820="NAUTICS",IF(VLOOKUP($C820,nautics!$B$2:$F$1200,5,FALSE())="","",VLOOKUP($C820,nautics!$B$2:$F$1200,5,FALSE())),IF($A820="ST",IF(VLOOKUP($C820,st!$B$2:$F$400,5,FALSE())="","",VLOOKUP($C820,st!$B$2:$F$400,5,FALSE())),""))),"")</f>
        <v/>
      </c>
      <c r="H820" s="35" t="s">
        <v>105</v>
      </c>
      <c r="I820" s="35" t="s">
        <v>31</v>
      </c>
      <c r="J820" s="35" t="s">
        <v>7491</v>
      </c>
      <c r="K820" s="35">
        <f t="shared" si="3"/>
        <v>9</v>
      </c>
      <c r="L820" s="35" t="s">
        <v>7464</v>
      </c>
      <c r="M820" s="35" t="s">
        <v>7465</v>
      </c>
      <c r="N820" s="35" t="s">
        <v>774</v>
      </c>
      <c r="O820" s="35" t="s">
        <v>775</v>
      </c>
      <c r="P820" s="35" t="s">
        <v>7493</v>
      </c>
      <c r="Q820" s="35" t="s">
        <v>7494</v>
      </c>
      <c r="R820" s="35" t="s">
        <v>52</v>
      </c>
      <c r="S820" s="35" t="s">
        <v>774</v>
      </c>
      <c r="T820" s="35" t="s">
        <v>775</v>
      </c>
      <c r="U820" s="35" t="s">
        <v>7495</v>
      </c>
      <c r="W820" s="35" t="s">
        <v>78</v>
      </c>
      <c r="X820" s="35" t="s">
        <v>59</v>
      </c>
      <c r="Y820" s="35" t="s">
        <v>1111</v>
      </c>
      <c r="Z820" s="35" t="s">
        <v>1642</v>
      </c>
    </row>
    <row r="821" spans="1:26" ht="15" customHeight="1">
      <c r="A821" s="35" t="s">
        <v>1300</v>
      </c>
      <c r="B821" s="35" t="s">
        <v>7129</v>
      </c>
      <c r="C821" s="35" t="s">
        <v>7496</v>
      </c>
      <c r="D821" s="35">
        <f>IFERROR(IF($A821="HDC",IF(VLOOKUP($C821,hdc!$B$2:$F$1600,2,FALSE())="","",VLOOKUP($C821,hdc!$B$2:$F$1600,2,FALSE())),IF($A821="NAUTICS",IF(VLOOKUP($C821,nautics!$B$2:$F$1200,2,FALSE())="","",VLOOKUP($C821,nautics!$B$2:$F$1200,2,FALSE())),IF($A821="ST",IF(VLOOKUP($C821,st!$B$2:$F$400,2,FALSE())="","",VLOOKUP($C821,st!$B$2:$F$400,2,FALSE())),""))),"")</f>
        <v>1</v>
      </c>
      <c r="E821" s="35">
        <f>IFERROR(IF($A821="HDC",IF(VLOOKUP($C821,hdc!$B$2:$F$1600,3,FALSE())="","",VLOOKUP($C821,hdc!$B$2:$F$1600,3,FALSE())),IF($A821="NAUTICS",IF(VLOOKUP($C821,nautics!$B$2:$F$1200,3,FALSE())="","",VLOOKUP($C821,nautics!$B$2:$F$1200,3,FALSE())),IF($A821="ST",IF(VLOOKUP($C821,st!$B$2:$F$400,3,FALSE())="","",VLOOKUP($C821,st!$B$2:$F$400,3,FALSE())),""))),"")</f>
        <v>1</v>
      </c>
      <c r="F821" s="35" t="str">
        <f>IFERROR(IF($A821="HDC",IF(VLOOKUP($C821,hdc!$B$2:$F$1600,4,FALSE())="","",VLOOKUP($C821,hdc!$B$2:$F$1600,4,FALSE())),IF($A821="NAUTICS",IF(VLOOKUP($C821,nautics!$B$2:$F$1200,4,FALSE())="","",VLOOKUP($C821,nautics!$B$2:$F$1200,4,FALSE())),IF($A821="ST",IF(VLOOKUP($C821,st!$B$2:$F$400,4,FALSE())="","",VLOOKUP($C821,st!$B$2:$F$400,4,FALSE())),""))),"")</f>
        <v/>
      </c>
      <c r="G821" s="35" t="str">
        <f>IFERROR(IF($A821="HDC",IF(VLOOKUP($C821,hdc!$B$2:$F$1600,5,FALSE())="","",VLOOKUP($C821,hdc!$B$2:$F$1600,5,FALSE())),IF($A821="NAUTICS",IF(VLOOKUP($C821,nautics!$B$2:$F$1200,5,FALSE())="","",VLOOKUP($C821,nautics!$B$2:$F$1200,5,FALSE())),IF($A821="ST",IF(VLOOKUP($C821,st!$B$2:$F$400,5,FALSE())="","",VLOOKUP($C821,st!$B$2:$F$400,5,FALSE())),""))),"")</f>
        <v/>
      </c>
      <c r="H821" s="35" t="s">
        <v>105</v>
      </c>
      <c r="I821" s="35" t="s">
        <v>31</v>
      </c>
      <c r="J821" s="35" t="s">
        <v>7497</v>
      </c>
      <c r="K821" s="35">
        <f t="shared" si="3"/>
        <v>7</v>
      </c>
      <c r="L821" s="35" t="s">
        <v>7493</v>
      </c>
      <c r="M821" s="35" t="s">
        <v>7494</v>
      </c>
      <c r="N821" s="35" t="s">
        <v>774</v>
      </c>
      <c r="O821" s="35" t="s">
        <v>775</v>
      </c>
      <c r="P821" s="35" t="s">
        <v>7498</v>
      </c>
      <c r="Q821" s="35" t="s">
        <v>7499</v>
      </c>
      <c r="R821" s="35" t="s">
        <v>965</v>
      </c>
      <c r="S821" s="35" t="s">
        <v>774</v>
      </c>
      <c r="T821" s="35" t="s">
        <v>775</v>
      </c>
      <c r="U821" s="35" t="s">
        <v>7500</v>
      </c>
      <c r="W821" s="35" t="s">
        <v>78</v>
      </c>
      <c r="X821" s="35" t="s">
        <v>59</v>
      </c>
      <c r="Y821" s="35" t="s">
        <v>1642</v>
      </c>
      <c r="Z821" s="35" t="s">
        <v>7501</v>
      </c>
    </row>
    <row r="822" spans="1:26" ht="15" customHeight="1">
      <c r="A822" s="35" t="s">
        <v>1300</v>
      </c>
      <c r="B822" s="35" t="s">
        <v>7129</v>
      </c>
      <c r="C822" s="35" t="s">
        <v>7503</v>
      </c>
      <c r="D822" s="35">
        <f>IFERROR(IF($A822="HDC",IF(VLOOKUP($C822,hdc!$B$2:$F$1600,2,FALSE())="","",VLOOKUP($C822,hdc!$B$2:$F$1600,2,FALSE())),IF($A822="NAUTICS",IF(VLOOKUP($C822,nautics!$B$2:$F$1200,2,FALSE())="","",VLOOKUP($C822,nautics!$B$2:$F$1200,2,FALSE())),IF($A822="ST",IF(VLOOKUP($C822,st!$B$2:$F$400,2,FALSE())="","",VLOOKUP($C822,st!$B$2:$F$400,2,FALSE())),""))),"")</f>
        <v>1</v>
      </c>
      <c r="E822" s="35">
        <f>IFERROR(IF($A822="HDC",IF(VLOOKUP($C822,hdc!$B$2:$F$1600,3,FALSE())="","",VLOOKUP($C822,hdc!$B$2:$F$1600,3,FALSE())),IF($A822="NAUTICS",IF(VLOOKUP($C822,nautics!$B$2:$F$1200,3,FALSE())="","",VLOOKUP($C822,nautics!$B$2:$F$1200,3,FALSE())),IF($A822="ST",IF(VLOOKUP($C822,st!$B$2:$F$400,3,FALSE())="","",VLOOKUP($C822,st!$B$2:$F$400,3,FALSE())),""))),"")</f>
        <v>1</v>
      </c>
      <c r="F822" s="35">
        <f>IFERROR(IF($A822="HDC",IF(VLOOKUP($C822,hdc!$B$2:$F$1600,4,FALSE())="","",VLOOKUP($C822,hdc!$B$2:$F$1600,4,FALSE())),IF($A822="NAUTICS",IF(VLOOKUP($C822,nautics!$B$2:$F$1200,4,FALSE())="","",VLOOKUP($C822,nautics!$B$2:$F$1200,4,FALSE())),IF($A822="ST",IF(VLOOKUP($C822,st!$B$2:$F$400,4,FALSE())="","",VLOOKUP($C822,st!$B$2:$F$400,4,FALSE())),""))),"")</f>
        <v>1</v>
      </c>
      <c r="G822" s="35" t="str">
        <f>IFERROR(IF($A822="HDC",IF(VLOOKUP($C822,hdc!$B$2:$F$1600,5,FALSE())="","",VLOOKUP($C822,hdc!$B$2:$F$1600,5,FALSE())),IF($A822="NAUTICS",IF(VLOOKUP($C822,nautics!$B$2:$F$1200,5,FALSE())="","",VLOOKUP($C822,nautics!$B$2:$F$1200,5,FALSE())),IF($A822="ST",IF(VLOOKUP($C822,st!$B$2:$F$400,5,FALSE())="","",VLOOKUP($C822,st!$B$2:$F$400,5,FALSE())),""))),"")</f>
        <v/>
      </c>
      <c r="H822" s="35" t="s">
        <v>105</v>
      </c>
      <c r="I822" s="35" t="s">
        <v>31</v>
      </c>
      <c r="J822" s="35" t="s">
        <v>7504</v>
      </c>
      <c r="K822" s="35">
        <f t="shared" si="3"/>
        <v>21</v>
      </c>
      <c r="L822" s="35" t="s">
        <v>95</v>
      </c>
      <c r="M822" s="35" t="s">
        <v>96</v>
      </c>
      <c r="N822" s="35" t="s">
        <v>43</v>
      </c>
      <c r="O822" s="35" t="s">
        <v>45</v>
      </c>
      <c r="P822" s="35" t="s">
        <v>7506</v>
      </c>
      <c r="Q822" s="35" t="s">
        <v>7507</v>
      </c>
      <c r="R822" s="35" t="s">
        <v>52</v>
      </c>
      <c r="S822" s="35" t="s">
        <v>2607</v>
      </c>
      <c r="T822" s="35" t="s">
        <v>2609</v>
      </c>
      <c r="U822" s="35" t="s">
        <v>7508</v>
      </c>
      <c r="W822" s="35" t="s">
        <v>57</v>
      </c>
      <c r="X822" s="35" t="s">
        <v>59</v>
      </c>
      <c r="Y822" s="35" t="s">
        <v>102</v>
      </c>
      <c r="Z822" s="35" t="s">
        <v>7509</v>
      </c>
    </row>
    <row r="823" spans="1:26" ht="15" customHeight="1">
      <c r="A823" s="35" t="s">
        <v>1300</v>
      </c>
      <c r="B823" s="35" t="s">
        <v>7129</v>
      </c>
      <c r="C823" s="35" t="s">
        <v>7511</v>
      </c>
      <c r="D823" s="35">
        <f>IFERROR(IF($A823="HDC",IF(VLOOKUP($C823,hdc!$B$2:$F$1600,2,FALSE())="","",VLOOKUP($C823,hdc!$B$2:$F$1600,2,FALSE())),IF($A823="NAUTICS",IF(VLOOKUP($C823,nautics!$B$2:$F$1200,2,FALSE())="","",VLOOKUP($C823,nautics!$B$2:$F$1200,2,FALSE())),IF($A823="ST",IF(VLOOKUP($C823,st!$B$2:$F$400,2,FALSE())="","",VLOOKUP($C823,st!$B$2:$F$400,2,FALSE())),""))),"")</f>
        <v>1</v>
      </c>
      <c r="E823" s="35">
        <f>IFERROR(IF($A823="HDC",IF(VLOOKUP($C823,hdc!$B$2:$F$1600,3,FALSE())="","",VLOOKUP($C823,hdc!$B$2:$F$1600,3,FALSE())),IF($A823="NAUTICS",IF(VLOOKUP($C823,nautics!$B$2:$F$1200,3,FALSE())="","",VLOOKUP($C823,nautics!$B$2:$F$1200,3,FALSE())),IF($A823="ST",IF(VLOOKUP($C823,st!$B$2:$F$400,3,FALSE())="","",VLOOKUP($C823,st!$B$2:$F$400,3,FALSE())),""))),"")</f>
        <v>1</v>
      </c>
      <c r="F823" s="35" t="str">
        <f>IFERROR(IF($A823="HDC",IF(VLOOKUP($C823,hdc!$B$2:$F$1600,4,FALSE())="","",VLOOKUP($C823,hdc!$B$2:$F$1600,4,FALSE())),IF($A823="NAUTICS",IF(VLOOKUP($C823,nautics!$B$2:$F$1200,4,FALSE())="","",VLOOKUP($C823,nautics!$B$2:$F$1200,4,FALSE())),IF($A823="ST",IF(VLOOKUP($C823,st!$B$2:$F$400,4,FALSE())="","",VLOOKUP($C823,st!$B$2:$F$400,4,FALSE())),""))),"")</f>
        <v/>
      </c>
      <c r="G823" s="35" t="str">
        <f>IFERROR(IF($A823="HDC",IF(VLOOKUP($C823,hdc!$B$2:$F$1600,5,FALSE())="","",VLOOKUP($C823,hdc!$B$2:$F$1600,5,FALSE())),IF($A823="NAUTICS",IF(VLOOKUP($C823,nautics!$B$2:$F$1200,5,FALSE())="","",VLOOKUP($C823,nautics!$B$2:$F$1200,5,FALSE())),IF($A823="ST",IF(VLOOKUP($C823,st!$B$2:$F$400,5,FALSE())="","",VLOOKUP($C823,st!$B$2:$F$400,5,FALSE())),""))),"")</f>
        <v/>
      </c>
      <c r="H823" s="35" t="s">
        <v>4182</v>
      </c>
      <c r="I823" s="35" t="s">
        <v>31</v>
      </c>
      <c r="J823" s="35" t="s">
        <v>7513</v>
      </c>
      <c r="K823" s="35">
        <f t="shared" si="3"/>
        <v>13</v>
      </c>
      <c r="L823" s="35" t="s">
        <v>7506</v>
      </c>
      <c r="M823" s="35" t="s">
        <v>7507</v>
      </c>
      <c r="N823" s="35" t="s">
        <v>2607</v>
      </c>
      <c r="O823" s="35" t="s">
        <v>2609</v>
      </c>
      <c r="P823" s="35" t="s">
        <v>7514</v>
      </c>
      <c r="Q823" s="35" t="s">
        <v>7515</v>
      </c>
      <c r="R823" s="35" t="s">
        <v>52</v>
      </c>
      <c r="S823" s="35" t="s">
        <v>2592</v>
      </c>
      <c r="T823" s="35" t="s">
        <v>2443</v>
      </c>
      <c r="U823" s="35" t="s">
        <v>7517</v>
      </c>
      <c r="W823" s="35" t="s">
        <v>57</v>
      </c>
      <c r="X823" s="35" t="s">
        <v>59</v>
      </c>
      <c r="Y823" s="35" t="s">
        <v>7509</v>
      </c>
      <c r="Z823" s="35" t="s">
        <v>2597</v>
      </c>
    </row>
    <row r="824" spans="1:26" ht="15" customHeight="1">
      <c r="A824" s="35" t="s">
        <v>1300</v>
      </c>
      <c r="B824" s="35" t="s">
        <v>7129</v>
      </c>
      <c r="C824" s="35" t="s">
        <v>7520</v>
      </c>
      <c r="D824" s="35">
        <f>IFERROR(IF($A824="HDC",IF(VLOOKUP($C824,hdc!$B$2:$F$1600,2,FALSE())="","",VLOOKUP($C824,hdc!$B$2:$F$1600,2,FALSE())),IF($A824="NAUTICS",IF(VLOOKUP($C824,nautics!$B$2:$F$1200,2,FALSE())="","",VLOOKUP($C824,nautics!$B$2:$F$1200,2,FALSE())),IF($A824="ST",IF(VLOOKUP($C824,st!$B$2:$F$400,2,FALSE())="","",VLOOKUP($C824,st!$B$2:$F$400,2,FALSE())),""))),"")</f>
        <v>1</v>
      </c>
      <c r="E824" s="35">
        <f>IFERROR(IF($A824="HDC",IF(VLOOKUP($C824,hdc!$B$2:$F$1600,3,FALSE())="","",VLOOKUP($C824,hdc!$B$2:$F$1600,3,FALSE())),IF($A824="NAUTICS",IF(VLOOKUP($C824,nautics!$B$2:$F$1200,3,FALSE())="","",VLOOKUP($C824,nautics!$B$2:$F$1200,3,FALSE())),IF($A824="ST",IF(VLOOKUP($C824,st!$B$2:$F$400,3,FALSE())="","",VLOOKUP($C824,st!$B$2:$F$400,3,FALSE())),""))),"")</f>
        <v>1</v>
      </c>
      <c r="F824" s="35" t="str">
        <f>IFERROR(IF($A824="HDC",IF(VLOOKUP($C824,hdc!$B$2:$F$1600,4,FALSE())="","",VLOOKUP($C824,hdc!$B$2:$F$1600,4,FALSE())),IF($A824="NAUTICS",IF(VLOOKUP($C824,nautics!$B$2:$F$1200,4,FALSE())="","",VLOOKUP($C824,nautics!$B$2:$F$1200,4,FALSE())),IF($A824="ST",IF(VLOOKUP($C824,st!$B$2:$F$400,4,FALSE())="","",VLOOKUP($C824,st!$B$2:$F$400,4,FALSE())),""))),"")</f>
        <v/>
      </c>
      <c r="G824" s="35" t="str">
        <f>IFERROR(IF($A824="HDC",IF(VLOOKUP($C824,hdc!$B$2:$F$1600,5,FALSE())="","",VLOOKUP($C824,hdc!$B$2:$F$1600,5,FALSE())),IF($A824="NAUTICS",IF(VLOOKUP($C824,nautics!$B$2:$F$1200,5,FALSE())="","",VLOOKUP($C824,nautics!$B$2:$F$1200,5,FALSE())),IF($A824="ST",IF(VLOOKUP($C824,st!$B$2:$F$400,5,FALSE())="","",VLOOKUP($C824,st!$B$2:$F$400,5,FALSE())),""))),"")</f>
        <v/>
      </c>
      <c r="H824" s="35" t="s">
        <v>105</v>
      </c>
      <c r="I824" s="35" t="s">
        <v>31</v>
      </c>
      <c r="J824" s="35" t="s">
        <v>7522</v>
      </c>
      <c r="K824" s="35">
        <f t="shared" si="3"/>
        <v>15</v>
      </c>
      <c r="L824" s="35" t="s">
        <v>7506</v>
      </c>
      <c r="M824" s="35" t="s">
        <v>7507</v>
      </c>
      <c r="N824" s="35" t="s">
        <v>2607</v>
      </c>
      <c r="O824" s="35" t="s">
        <v>2609</v>
      </c>
      <c r="P824" s="35" t="s">
        <v>7523</v>
      </c>
      <c r="Q824" s="35" t="s">
        <v>7524</v>
      </c>
      <c r="R824" s="35" t="s">
        <v>293</v>
      </c>
      <c r="S824" s="35" t="s">
        <v>2607</v>
      </c>
      <c r="T824" s="35" t="s">
        <v>2609</v>
      </c>
      <c r="U824" s="35" t="s">
        <v>7527</v>
      </c>
      <c r="W824" s="35" t="s">
        <v>78</v>
      </c>
      <c r="X824" s="35" t="s">
        <v>59</v>
      </c>
      <c r="Y824" s="35" t="s">
        <v>7509</v>
      </c>
      <c r="Z824" s="35" t="s">
        <v>7528</v>
      </c>
    </row>
    <row r="825" spans="1:26" ht="15" customHeight="1">
      <c r="A825" s="35" t="s">
        <v>1300</v>
      </c>
      <c r="B825" s="35" t="s">
        <v>7129</v>
      </c>
      <c r="C825" s="35" t="s">
        <v>7529</v>
      </c>
      <c r="D825" s="35">
        <f>IFERROR(IF($A825="HDC",IF(VLOOKUP($C825,hdc!$B$2:$F$1600,2,FALSE())="","",VLOOKUP($C825,hdc!$B$2:$F$1600,2,FALSE())),IF($A825="NAUTICS",IF(VLOOKUP($C825,nautics!$B$2:$F$1200,2,FALSE())="","",VLOOKUP($C825,nautics!$B$2:$F$1200,2,FALSE())),IF($A825="ST",IF(VLOOKUP($C825,st!$B$2:$F$400,2,FALSE())="","",VLOOKUP($C825,st!$B$2:$F$400,2,FALSE())),""))),"")</f>
        <v>1</v>
      </c>
      <c r="E825" s="35">
        <f>IFERROR(IF($A825="HDC",IF(VLOOKUP($C825,hdc!$B$2:$F$1600,3,FALSE())="","",VLOOKUP($C825,hdc!$B$2:$F$1600,3,FALSE())),IF($A825="NAUTICS",IF(VLOOKUP($C825,nautics!$B$2:$F$1200,3,FALSE())="","",VLOOKUP($C825,nautics!$B$2:$F$1200,3,FALSE())),IF($A825="ST",IF(VLOOKUP($C825,st!$B$2:$F$400,3,FALSE())="","",VLOOKUP($C825,st!$B$2:$F$400,3,FALSE())),""))),"")</f>
        <v>1</v>
      </c>
      <c r="F825" s="35" t="str">
        <f>IFERROR(IF($A825="HDC",IF(VLOOKUP($C825,hdc!$B$2:$F$1600,4,FALSE())="","",VLOOKUP($C825,hdc!$B$2:$F$1600,4,FALSE())),IF($A825="NAUTICS",IF(VLOOKUP($C825,nautics!$B$2:$F$1200,4,FALSE())="","",VLOOKUP($C825,nautics!$B$2:$F$1200,4,FALSE())),IF($A825="ST",IF(VLOOKUP($C825,st!$B$2:$F$400,4,FALSE())="","",VLOOKUP($C825,st!$B$2:$F$400,4,FALSE())),""))),"")</f>
        <v/>
      </c>
      <c r="G825" s="35" t="str">
        <f>IFERROR(IF($A825="HDC",IF(VLOOKUP($C825,hdc!$B$2:$F$1600,5,FALSE())="","",VLOOKUP($C825,hdc!$B$2:$F$1600,5,FALSE())),IF($A825="NAUTICS",IF(VLOOKUP($C825,nautics!$B$2:$F$1200,5,FALSE())="","",VLOOKUP($C825,nautics!$B$2:$F$1200,5,FALSE())),IF($A825="ST",IF(VLOOKUP($C825,st!$B$2:$F$400,5,FALSE())="","",VLOOKUP($C825,st!$B$2:$F$400,5,FALSE())),""))),"")</f>
        <v/>
      </c>
      <c r="H825" s="35" t="s">
        <v>105</v>
      </c>
      <c r="I825" s="35" t="s">
        <v>31</v>
      </c>
      <c r="J825" s="35" t="s">
        <v>7531</v>
      </c>
      <c r="K825" s="35">
        <f t="shared" si="3"/>
        <v>15</v>
      </c>
      <c r="L825" s="35" t="s">
        <v>7506</v>
      </c>
      <c r="M825" s="35" t="s">
        <v>7507</v>
      </c>
      <c r="N825" s="35" t="s">
        <v>2607</v>
      </c>
      <c r="O825" s="35" t="s">
        <v>2609</v>
      </c>
      <c r="P825" s="35" t="s">
        <v>7532</v>
      </c>
      <c r="Q825" s="35" t="s">
        <v>7533</v>
      </c>
      <c r="R825" s="35" t="s">
        <v>52</v>
      </c>
      <c r="S825" s="35" t="s">
        <v>2607</v>
      </c>
      <c r="T825" s="35" t="s">
        <v>2609</v>
      </c>
      <c r="U825" s="35" t="s">
        <v>7534</v>
      </c>
      <c r="W825" s="35" t="s">
        <v>78</v>
      </c>
      <c r="X825" s="35" t="s">
        <v>59</v>
      </c>
      <c r="Y825" s="35" t="s">
        <v>7509</v>
      </c>
      <c r="Z825" s="35" t="s">
        <v>7535</v>
      </c>
    </row>
    <row r="826" spans="1:26" ht="15" customHeight="1">
      <c r="A826" s="35" t="s">
        <v>1300</v>
      </c>
      <c r="B826" s="35" t="s">
        <v>7129</v>
      </c>
      <c r="C826" s="35" t="s">
        <v>7536</v>
      </c>
      <c r="D826" s="35">
        <f>IFERROR(IF($A826="HDC",IF(VLOOKUP($C826,hdc!$B$2:$F$1600,2,FALSE())="","",VLOOKUP($C826,hdc!$B$2:$F$1600,2,FALSE())),IF($A826="NAUTICS",IF(VLOOKUP($C826,nautics!$B$2:$F$1200,2,FALSE())="","",VLOOKUP($C826,nautics!$B$2:$F$1200,2,FALSE())),IF($A826="ST",IF(VLOOKUP($C826,st!$B$2:$F$400,2,FALSE())="","",VLOOKUP($C826,st!$B$2:$F$400,2,FALSE())),""))),"")</f>
        <v>1</v>
      </c>
      <c r="E826" s="35">
        <f>IFERROR(IF($A826="HDC",IF(VLOOKUP($C826,hdc!$B$2:$F$1600,3,FALSE())="","",VLOOKUP($C826,hdc!$B$2:$F$1600,3,FALSE())),IF($A826="NAUTICS",IF(VLOOKUP($C826,nautics!$B$2:$F$1200,3,FALSE())="","",VLOOKUP($C826,nautics!$B$2:$F$1200,3,FALSE())),IF($A826="ST",IF(VLOOKUP($C826,st!$B$2:$F$400,3,FALSE())="","",VLOOKUP($C826,st!$B$2:$F$400,3,FALSE())),""))),"")</f>
        <v>1</v>
      </c>
      <c r="F826" s="35">
        <f>IFERROR(IF($A826="HDC",IF(VLOOKUP($C826,hdc!$B$2:$F$1600,4,FALSE())="","",VLOOKUP($C826,hdc!$B$2:$F$1600,4,FALSE())),IF($A826="NAUTICS",IF(VLOOKUP($C826,nautics!$B$2:$F$1200,4,FALSE())="","",VLOOKUP($C826,nautics!$B$2:$F$1200,4,FALSE())),IF($A826="ST",IF(VLOOKUP($C826,st!$B$2:$F$400,4,FALSE())="","",VLOOKUP($C826,st!$B$2:$F$400,4,FALSE())),""))),"")</f>
        <v>1</v>
      </c>
      <c r="G826" s="35" t="str">
        <f>IFERROR(IF($A826="HDC",IF(VLOOKUP($C826,hdc!$B$2:$F$1600,5,FALSE())="","",VLOOKUP($C826,hdc!$B$2:$F$1600,5,FALSE())),IF($A826="NAUTICS",IF(VLOOKUP($C826,nautics!$B$2:$F$1200,5,FALSE())="","",VLOOKUP($C826,nautics!$B$2:$F$1200,5,FALSE())),IF($A826="ST",IF(VLOOKUP($C826,st!$B$2:$F$400,5,FALSE())="","",VLOOKUP($C826,st!$B$2:$F$400,5,FALSE())),""))),"")</f>
        <v/>
      </c>
      <c r="H826" s="35" t="s">
        <v>105</v>
      </c>
      <c r="I826" s="35" t="s">
        <v>31</v>
      </c>
      <c r="J826" s="35" t="s">
        <v>7538</v>
      </c>
      <c r="K826" s="35">
        <f t="shared" si="3"/>
        <v>24</v>
      </c>
      <c r="L826" s="35" t="s">
        <v>95</v>
      </c>
      <c r="M826" s="35" t="s">
        <v>96</v>
      </c>
      <c r="N826" s="35" t="s">
        <v>43</v>
      </c>
      <c r="O826" s="35" t="s">
        <v>45</v>
      </c>
      <c r="P826" s="35" t="s">
        <v>7539</v>
      </c>
      <c r="Q826" s="35" t="s">
        <v>7540</v>
      </c>
      <c r="R826" s="35" t="s">
        <v>52</v>
      </c>
      <c r="S826" s="35" t="s">
        <v>486</v>
      </c>
      <c r="T826" s="35" t="s">
        <v>487</v>
      </c>
      <c r="U826" s="35" t="s">
        <v>7541</v>
      </c>
      <c r="W826" s="35" t="s">
        <v>57</v>
      </c>
      <c r="X826" s="35" t="s">
        <v>59</v>
      </c>
      <c r="Y826" s="35" t="s">
        <v>102</v>
      </c>
      <c r="Z826" s="35" t="s">
        <v>7542</v>
      </c>
    </row>
    <row r="827" spans="1:26" ht="15" customHeight="1">
      <c r="A827" s="35" t="s">
        <v>1300</v>
      </c>
      <c r="B827" s="35" t="s">
        <v>7129</v>
      </c>
      <c r="C827" s="35" t="s">
        <v>7543</v>
      </c>
      <c r="D827" s="35">
        <f>IFERROR(IF($A827="HDC",IF(VLOOKUP($C827,hdc!$B$2:$F$1600,2,FALSE())="","",VLOOKUP($C827,hdc!$B$2:$F$1600,2,FALSE())),IF($A827="NAUTICS",IF(VLOOKUP($C827,nautics!$B$2:$F$1200,2,FALSE())="","",VLOOKUP($C827,nautics!$B$2:$F$1200,2,FALSE())),IF($A827="ST",IF(VLOOKUP($C827,st!$B$2:$F$400,2,FALSE())="","",VLOOKUP($C827,st!$B$2:$F$400,2,FALSE())),""))),"")</f>
        <v>1</v>
      </c>
      <c r="E827" s="35">
        <f>IFERROR(IF($A827="HDC",IF(VLOOKUP($C827,hdc!$B$2:$F$1600,3,FALSE())="","",VLOOKUP($C827,hdc!$B$2:$F$1600,3,FALSE())),IF($A827="NAUTICS",IF(VLOOKUP($C827,nautics!$B$2:$F$1200,3,FALSE())="","",VLOOKUP($C827,nautics!$B$2:$F$1200,3,FALSE())),IF($A827="ST",IF(VLOOKUP($C827,st!$B$2:$F$400,3,FALSE())="","",VLOOKUP($C827,st!$B$2:$F$400,3,FALSE())),""))),"")</f>
        <v>1</v>
      </c>
      <c r="F827" s="35" t="str">
        <f>IFERROR(IF($A827="HDC",IF(VLOOKUP($C827,hdc!$B$2:$F$1600,4,FALSE())="","",VLOOKUP($C827,hdc!$B$2:$F$1600,4,FALSE())),IF($A827="NAUTICS",IF(VLOOKUP($C827,nautics!$B$2:$F$1200,4,FALSE())="","",VLOOKUP($C827,nautics!$B$2:$F$1200,4,FALSE())),IF($A827="ST",IF(VLOOKUP($C827,st!$B$2:$F$400,4,FALSE())="","",VLOOKUP($C827,st!$B$2:$F$400,4,FALSE())),""))),"")</f>
        <v/>
      </c>
      <c r="G827" s="35" t="str">
        <f>IFERROR(IF($A827="HDC",IF(VLOOKUP($C827,hdc!$B$2:$F$1600,5,FALSE())="","",VLOOKUP($C827,hdc!$B$2:$F$1600,5,FALSE())),IF($A827="NAUTICS",IF(VLOOKUP($C827,nautics!$B$2:$F$1200,5,FALSE())="","",VLOOKUP($C827,nautics!$B$2:$F$1200,5,FALSE())),IF($A827="ST",IF(VLOOKUP($C827,st!$B$2:$F$400,5,FALSE())="","",VLOOKUP($C827,st!$B$2:$F$400,5,FALSE())),""))),"")</f>
        <v/>
      </c>
      <c r="H827" s="35" t="s">
        <v>4182</v>
      </c>
      <c r="I827" s="35" t="s">
        <v>31</v>
      </c>
      <c r="J827" s="35" t="s">
        <v>7545</v>
      </c>
      <c r="K827" s="35">
        <f t="shared" si="3"/>
        <v>13</v>
      </c>
      <c r="L827" s="35" t="s">
        <v>7539</v>
      </c>
      <c r="M827" s="35" t="s">
        <v>7540</v>
      </c>
      <c r="N827" s="35" t="s">
        <v>486</v>
      </c>
      <c r="O827" s="35" t="s">
        <v>487</v>
      </c>
      <c r="P827" s="35" t="s">
        <v>7547</v>
      </c>
      <c r="Q827" s="35" t="s">
        <v>7548</v>
      </c>
      <c r="R827" s="35" t="s">
        <v>52</v>
      </c>
      <c r="S827" s="35" t="s">
        <v>2463</v>
      </c>
      <c r="T827" s="35" t="s">
        <v>2464</v>
      </c>
      <c r="U827" s="35" t="s">
        <v>7549</v>
      </c>
      <c r="W827" s="35" t="s">
        <v>57</v>
      </c>
      <c r="X827" s="35" t="s">
        <v>59</v>
      </c>
      <c r="Y827" s="35" t="s">
        <v>7542</v>
      </c>
      <c r="Z827" s="35" t="s">
        <v>2468</v>
      </c>
    </row>
    <row r="828" spans="1:26" ht="15" customHeight="1">
      <c r="A828" s="35" t="s">
        <v>1300</v>
      </c>
      <c r="B828" s="35" t="s">
        <v>7129</v>
      </c>
      <c r="C828" s="35" t="s">
        <v>7552</v>
      </c>
      <c r="D828" s="35">
        <f>IFERROR(IF($A828="HDC",IF(VLOOKUP($C828,hdc!$B$2:$F$1600,2,FALSE())="","",VLOOKUP($C828,hdc!$B$2:$F$1600,2,FALSE())),IF($A828="NAUTICS",IF(VLOOKUP($C828,nautics!$B$2:$F$1200,2,FALSE())="","",VLOOKUP($C828,nautics!$B$2:$F$1200,2,FALSE())),IF($A828="ST",IF(VLOOKUP($C828,st!$B$2:$F$400,2,FALSE())="","",VLOOKUP($C828,st!$B$2:$F$400,2,FALSE())),""))),"")</f>
        <v>1</v>
      </c>
      <c r="E828" s="35">
        <f>IFERROR(IF($A828="HDC",IF(VLOOKUP($C828,hdc!$B$2:$F$1600,3,FALSE())="","",VLOOKUP($C828,hdc!$B$2:$F$1600,3,FALSE())),IF($A828="NAUTICS",IF(VLOOKUP($C828,nautics!$B$2:$F$1200,3,FALSE())="","",VLOOKUP($C828,nautics!$B$2:$F$1200,3,FALSE())),IF($A828="ST",IF(VLOOKUP($C828,st!$B$2:$F$400,3,FALSE())="","",VLOOKUP($C828,st!$B$2:$F$400,3,FALSE())),""))),"")</f>
        <v>1</v>
      </c>
      <c r="F828" s="35" t="str">
        <f>IFERROR(IF($A828="HDC",IF(VLOOKUP($C828,hdc!$B$2:$F$1600,4,FALSE())="","",VLOOKUP($C828,hdc!$B$2:$F$1600,4,FALSE())),IF($A828="NAUTICS",IF(VLOOKUP($C828,nautics!$B$2:$F$1200,4,FALSE())="","",VLOOKUP($C828,nautics!$B$2:$F$1200,4,FALSE())),IF($A828="ST",IF(VLOOKUP($C828,st!$B$2:$F$400,4,FALSE())="","",VLOOKUP($C828,st!$B$2:$F$400,4,FALSE())),""))),"")</f>
        <v/>
      </c>
      <c r="G828" s="35" t="str">
        <f>IFERROR(IF($A828="HDC",IF(VLOOKUP($C828,hdc!$B$2:$F$1600,5,FALSE())="","",VLOOKUP($C828,hdc!$B$2:$F$1600,5,FALSE())),IF($A828="NAUTICS",IF(VLOOKUP($C828,nautics!$B$2:$F$1200,5,FALSE())="","",VLOOKUP($C828,nautics!$B$2:$F$1200,5,FALSE())),IF($A828="ST",IF(VLOOKUP($C828,st!$B$2:$F$400,5,FALSE())="","",VLOOKUP($C828,st!$B$2:$F$400,5,FALSE())),""))),"")</f>
        <v/>
      </c>
      <c r="H828" s="35" t="s">
        <v>105</v>
      </c>
      <c r="I828" s="35" t="s">
        <v>31</v>
      </c>
      <c r="J828" s="35" t="s">
        <v>7554</v>
      </c>
      <c r="K828" s="35">
        <f t="shared" si="3"/>
        <v>9</v>
      </c>
      <c r="L828" s="35" t="s">
        <v>7539</v>
      </c>
      <c r="M828" s="35" t="s">
        <v>7540</v>
      </c>
      <c r="N828" s="35" t="s">
        <v>486</v>
      </c>
      <c r="O828" s="35" t="s">
        <v>487</v>
      </c>
      <c r="P828" s="35" t="s">
        <v>7556</v>
      </c>
      <c r="Q828" s="35" t="s">
        <v>7557</v>
      </c>
      <c r="R828" s="35" t="s">
        <v>965</v>
      </c>
      <c r="S828" s="35" t="s">
        <v>486</v>
      </c>
      <c r="T828" s="35" t="s">
        <v>487</v>
      </c>
      <c r="U828" s="35" t="s">
        <v>7558</v>
      </c>
      <c r="W828" s="35" t="s">
        <v>78</v>
      </c>
      <c r="X828" s="35" t="s">
        <v>59</v>
      </c>
      <c r="Y828" s="35" t="s">
        <v>7542</v>
      </c>
      <c r="Z828" s="35" t="s">
        <v>2115</v>
      </c>
    </row>
    <row r="829" spans="1:26" ht="15" customHeight="1">
      <c r="A829" s="35" t="s">
        <v>1300</v>
      </c>
      <c r="B829" s="35" t="s">
        <v>7129</v>
      </c>
      <c r="C829" s="35" t="s">
        <v>7559</v>
      </c>
      <c r="D829" s="35">
        <f>IFERROR(IF($A829="HDC",IF(VLOOKUP($C829,hdc!$B$2:$F$1600,2,FALSE())="","",VLOOKUP($C829,hdc!$B$2:$F$1600,2,FALSE())),IF($A829="NAUTICS",IF(VLOOKUP($C829,nautics!$B$2:$F$1200,2,FALSE())="","",VLOOKUP($C829,nautics!$B$2:$F$1200,2,FALSE())),IF($A829="ST",IF(VLOOKUP($C829,st!$B$2:$F$400,2,FALSE())="","",VLOOKUP($C829,st!$B$2:$F$400,2,FALSE())),""))),"")</f>
        <v>1</v>
      </c>
      <c r="E829" s="35">
        <f>IFERROR(IF($A829="HDC",IF(VLOOKUP($C829,hdc!$B$2:$F$1600,3,FALSE())="","",VLOOKUP($C829,hdc!$B$2:$F$1600,3,FALSE())),IF($A829="NAUTICS",IF(VLOOKUP($C829,nautics!$B$2:$F$1200,3,FALSE())="","",VLOOKUP($C829,nautics!$B$2:$F$1200,3,FALSE())),IF($A829="ST",IF(VLOOKUP($C829,st!$B$2:$F$400,3,FALSE())="","",VLOOKUP($C829,st!$B$2:$F$400,3,FALSE())),""))),"")</f>
        <v>1</v>
      </c>
      <c r="F829" s="35" t="str">
        <f>IFERROR(IF($A829="HDC",IF(VLOOKUP($C829,hdc!$B$2:$F$1600,4,FALSE())="","",VLOOKUP($C829,hdc!$B$2:$F$1600,4,FALSE())),IF($A829="NAUTICS",IF(VLOOKUP($C829,nautics!$B$2:$F$1200,4,FALSE())="","",VLOOKUP($C829,nautics!$B$2:$F$1200,4,FALSE())),IF($A829="ST",IF(VLOOKUP($C829,st!$B$2:$F$400,4,FALSE())="","",VLOOKUP($C829,st!$B$2:$F$400,4,FALSE())),""))),"")</f>
        <v/>
      </c>
      <c r="G829" s="35" t="str">
        <f>IFERROR(IF($A829="HDC",IF(VLOOKUP($C829,hdc!$B$2:$F$1600,5,FALSE())="","",VLOOKUP($C829,hdc!$B$2:$F$1600,5,FALSE())),IF($A829="NAUTICS",IF(VLOOKUP($C829,nautics!$B$2:$F$1200,5,FALSE())="","",VLOOKUP($C829,nautics!$B$2:$F$1200,5,FALSE())),IF($A829="ST",IF(VLOOKUP($C829,st!$B$2:$F$400,5,FALSE())="","",VLOOKUP($C829,st!$B$2:$F$400,5,FALSE())),""))),"")</f>
        <v/>
      </c>
      <c r="H829" s="35" t="s">
        <v>105</v>
      </c>
      <c r="I829" s="35" t="s">
        <v>31</v>
      </c>
      <c r="J829" s="35" t="s">
        <v>7561</v>
      </c>
      <c r="K829" s="35">
        <f t="shared" si="3"/>
        <v>15</v>
      </c>
      <c r="L829" s="35" t="s">
        <v>7556</v>
      </c>
      <c r="M829" s="35" t="s">
        <v>7557</v>
      </c>
      <c r="N829" s="35" t="s">
        <v>486</v>
      </c>
      <c r="O829" s="35" t="s">
        <v>487</v>
      </c>
      <c r="P829" s="35" t="s">
        <v>7563</v>
      </c>
      <c r="Q829" s="35" t="s">
        <v>7564</v>
      </c>
      <c r="R829" s="35" t="s">
        <v>965</v>
      </c>
      <c r="S829" s="35" t="s">
        <v>486</v>
      </c>
      <c r="T829" s="35" t="s">
        <v>487</v>
      </c>
      <c r="U829" s="35" t="s">
        <v>7565</v>
      </c>
      <c r="W829" s="35" t="s">
        <v>78</v>
      </c>
      <c r="X829" s="35" t="s">
        <v>59</v>
      </c>
      <c r="Y829" s="35" t="s">
        <v>2115</v>
      </c>
      <c r="Z829" s="35" t="s">
        <v>7566</v>
      </c>
    </row>
    <row r="830" spans="1:26" ht="15" customHeight="1">
      <c r="A830" s="35" t="s">
        <v>1300</v>
      </c>
      <c r="B830" s="35" t="s">
        <v>7129</v>
      </c>
      <c r="C830" s="35" t="s">
        <v>7567</v>
      </c>
      <c r="D830" s="35">
        <f>IFERROR(IF($A830="HDC",IF(VLOOKUP($C830,hdc!$B$2:$F$1600,2,FALSE())="","",VLOOKUP($C830,hdc!$B$2:$F$1600,2,FALSE())),IF($A830="NAUTICS",IF(VLOOKUP($C830,nautics!$B$2:$F$1200,2,FALSE())="","",VLOOKUP($C830,nautics!$B$2:$F$1200,2,FALSE())),IF($A830="ST",IF(VLOOKUP($C830,st!$B$2:$F$400,2,FALSE())="","",VLOOKUP($C830,st!$B$2:$F$400,2,FALSE())),""))),"")</f>
        <v>1</v>
      </c>
      <c r="E830" s="35">
        <f>IFERROR(IF($A830="HDC",IF(VLOOKUP($C830,hdc!$B$2:$F$1600,3,FALSE())="","",VLOOKUP($C830,hdc!$B$2:$F$1600,3,FALSE())),IF($A830="NAUTICS",IF(VLOOKUP($C830,nautics!$B$2:$F$1200,3,FALSE())="","",VLOOKUP($C830,nautics!$B$2:$F$1200,3,FALSE())),IF($A830="ST",IF(VLOOKUP($C830,st!$B$2:$F$400,3,FALSE())="","",VLOOKUP($C830,st!$B$2:$F$400,3,FALSE())),""))),"")</f>
        <v>1</v>
      </c>
      <c r="F830" s="35" t="str">
        <f>IFERROR(IF($A830="HDC",IF(VLOOKUP($C830,hdc!$B$2:$F$1600,4,FALSE())="","",VLOOKUP($C830,hdc!$B$2:$F$1600,4,FALSE())),IF($A830="NAUTICS",IF(VLOOKUP($C830,nautics!$B$2:$F$1200,4,FALSE())="","",VLOOKUP($C830,nautics!$B$2:$F$1200,4,FALSE())),IF($A830="ST",IF(VLOOKUP($C830,st!$B$2:$F$400,4,FALSE())="","",VLOOKUP($C830,st!$B$2:$F$400,4,FALSE())),""))),"")</f>
        <v/>
      </c>
      <c r="G830" s="35" t="str">
        <f>IFERROR(IF($A830="HDC",IF(VLOOKUP($C830,hdc!$B$2:$F$1600,5,FALSE())="","",VLOOKUP($C830,hdc!$B$2:$F$1600,5,FALSE())),IF($A830="NAUTICS",IF(VLOOKUP($C830,nautics!$B$2:$F$1200,5,FALSE())="","",VLOOKUP($C830,nautics!$B$2:$F$1200,5,FALSE())),IF($A830="ST",IF(VLOOKUP($C830,st!$B$2:$F$400,5,FALSE())="","",VLOOKUP($C830,st!$B$2:$F$400,5,FALSE())),""))),"")</f>
        <v/>
      </c>
      <c r="H830" s="35" t="s">
        <v>105</v>
      </c>
      <c r="I830" s="35" t="s">
        <v>31</v>
      </c>
      <c r="J830" s="35" t="s">
        <v>7569</v>
      </c>
      <c r="K830" s="35">
        <f t="shared" si="3"/>
        <v>33</v>
      </c>
      <c r="L830" s="35" t="s">
        <v>7539</v>
      </c>
      <c r="M830" s="35" t="s">
        <v>7540</v>
      </c>
      <c r="N830" s="35" t="s">
        <v>486</v>
      </c>
      <c r="O830" s="35" t="s">
        <v>487</v>
      </c>
      <c r="P830" s="35" t="s">
        <v>7571</v>
      </c>
      <c r="Q830" s="35" t="s">
        <v>7572</v>
      </c>
      <c r="R830" s="35" t="s">
        <v>965</v>
      </c>
      <c r="S830" s="35" t="s">
        <v>486</v>
      </c>
      <c r="T830" s="35" t="s">
        <v>487</v>
      </c>
      <c r="U830" s="35" t="s">
        <v>7573</v>
      </c>
      <c r="W830" s="35" t="s">
        <v>78</v>
      </c>
      <c r="X830" s="35" t="s">
        <v>59</v>
      </c>
      <c r="Y830" s="35" t="s">
        <v>7542</v>
      </c>
      <c r="Z830" s="35" t="s">
        <v>7574</v>
      </c>
    </row>
    <row r="831" spans="1:26" ht="15" customHeight="1">
      <c r="A831" s="35" t="s">
        <v>1300</v>
      </c>
      <c r="B831" s="35" t="s">
        <v>7129</v>
      </c>
      <c r="C831" s="35" t="s">
        <v>7575</v>
      </c>
      <c r="D831" s="35">
        <f>IFERROR(IF($A831="HDC",IF(VLOOKUP($C831,hdc!$B$2:$F$1600,2,FALSE())="","",VLOOKUP($C831,hdc!$B$2:$F$1600,2,FALSE())),IF($A831="NAUTICS",IF(VLOOKUP($C831,nautics!$B$2:$F$1200,2,FALSE())="","",VLOOKUP($C831,nautics!$B$2:$F$1200,2,FALSE())),IF($A831="ST",IF(VLOOKUP($C831,st!$B$2:$F$400,2,FALSE())="","",VLOOKUP($C831,st!$B$2:$F$400,2,FALSE())),""))),"")</f>
        <v>1</v>
      </c>
      <c r="E831" s="35">
        <f>IFERROR(IF($A831="HDC",IF(VLOOKUP($C831,hdc!$B$2:$F$1600,3,FALSE())="","",VLOOKUP($C831,hdc!$B$2:$F$1600,3,FALSE())),IF($A831="NAUTICS",IF(VLOOKUP($C831,nautics!$B$2:$F$1200,3,FALSE())="","",VLOOKUP($C831,nautics!$B$2:$F$1200,3,FALSE())),IF($A831="ST",IF(VLOOKUP($C831,st!$B$2:$F$400,3,FALSE())="","",VLOOKUP($C831,st!$B$2:$F$400,3,FALSE())),""))),"")</f>
        <v>1</v>
      </c>
      <c r="F831" s="35" t="str">
        <f>IFERROR(IF($A831="HDC",IF(VLOOKUP($C831,hdc!$B$2:$F$1600,4,FALSE())="","",VLOOKUP($C831,hdc!$B$2:$F$1600,4,FALSE())),IF($A831="NAUTICS",IF(VLOOKUP($C831,nautics!$B$2:$F$1200,4,FALSE())="","",VLOOKUP($C831,nautics!$B$2:$F$1200,4,FALSE())),IF($A831="ST",IF(VLOOKUP($C831,st!$B$2:$F$400,4,FALSE())="","",VLOOKUP($C831,st!$B$2:$F$400,4,FALSE())),""))),"")</f>
        <v/>
      </c>
      <c r="G831" s="35" t="str">
        <f>IFERROR(IF($A831="HDC",IF(VLOOKUP($C831,hdc!$B$2:$F$1600,5,FALSE())="","",VLOOKUP($C831,hdc!$B$2:$F$1600,5,FALSE())),IF($A831="NAUTICS",IF(VLOOKUP($C831,nautics!$B$2:$F$1200,5,FALSE())="","",VLOOKUP($C831,nautics!$B$2:$F$1200,5,FALSE())),IF($A831="ST",IF(VLOOKUP($C831,st!$B$2:$F$400,5,FALSE())="","",VLOOKUP($C831,st!$B$2:$F$400,5,FALSE())),""))),"")</f>
        <v/>
      </c>
      <c r="H831" s="35" t="s">
        <v>105</v>
      </c>
      <c r="I831" s="35" t="s">
        <v>31</v>
      </c>
      <c r="J831" s="35" t="s">
        <v>7576</v>
      </c>
      <c r="K831" s="35">
        <f t="shared" si="3"/>
        <v>10</v>
      </c>
      <c r="L831" s="35" t="s">
        <v>7571</v>
      </c>
      <c r="M831" s="35" t="s">
        <v>7572</v>
      </c>
      <c r="N831" s="35" t="s">
        <v>486</v>
      </c>
      <c r="O831" s="35" t="s">
        <v>487</v>
      </c>
      <c r="P831" s="35" t="s">
        <v>7578</v>
      </c>
      <c r="Q831" s="35" t="s">
        <v>7579</v>
      </c>
      <c r="R831" s="35" t="s">
        <v>293</v>
      </c>
      <c r="S831" s="35" t="s">
        <v>486</v>
      </c>
      <c r="T831" s="35" t="s">
        <v>487</v>
      </c>
      <c r="U831" s="35" t="s">
        <v>7580</v>
      </c>
      <c r="W831" s="35" t="s">
        <v>78</v>
      </c>
      <c r="X831" s="35" t="s">
        <v>59</v>
      </c>
      <c r="Y831" s="35" t="s">
        <v>7574</v>
      </c>
      <c r="Z831" s="35" t="s">
        <v>7581</v>
      </c>
    </row>
    <row r="832" spans="1:26" ht="15" customHeight="1">
      <c r="A832" s="35" t="s">
        <v>1300</v>
      </c>
      <c r="B832" s="35" t="s">
        <v>7129</v>
      </c>
      <c r="C832" s="35" t="s">
        <v>7582</v>
      </c>
      <c r="D832" s="35">
        <f>IFERROR(IF($A832="HDC",IF(VLOOKUP($C832,hdc!$B$2:$F$1600,2,FALSE())="","",VLOOKUP($C832,hdc!$B$2:$F$1600,2,FALSE())),IF($A832="NAUTICS",IF(VLOOKUP($C832,nautics!$B$2:$F$1200,2,FALSE())="","",VLOOKUP($C832,nautics!$B$2:$F$1200,2,FALSE())),IF($A832="ST",IF(VLOOKUP($C832,st!$B$2:$F$400,2,FALSE())="","",VLOOKUP($C832,st!$B$2:$F$400,2,FALSE())),""))),"")</f>
        <v>1</v>
      </c>
      <c r="E832" s="35">
        <f>IFERROR(IF($A832="HDC",IF(VLOOKUP($C832,hdc!$B$2:$F$1600,3,FALSE())="","",VLOOKUP($C832,hdc!$B$2:$F$1600,3,FALSE())),IF($A832="NAUTICS",IF(VLOOKUP($C832,nautics!$B$2:$F$1200,3,FALSE())="","",VLOOKUP($C832,nautics!$B$2:$F$1200,3,FALSE())),IF($A832="ST",IF(VLOOKUP($C832,st!$B$2:$F$400,3,FALSE())="","",VLOOKUP($C832,st!$B$2:$F$400,3,FALSE())),""))),"")</f>
        <v>1</v>
      </c>
      <c r="F832" s="35" t="str">
        <f>IFERROR(IF($A832="HDC",IF(VLOOKUP($C832,hdc!$B$2:$F$1600,4,FALSE())="","",VLOOKUP($C832,hdc!$B$2:$F$1600,4,FALSE())),IF($A832="NAUTICS",IF(VLOOKUP($C832,nautics!$B$2:$F$1200,4,FALSE())="","",VLOOKUP($C832,nautics!$B$2:$F$1200,4,FALSE())),IF($A832="ST",IF(VLOOKUP($C832,st!$B$2:$F$400,4,FALSE())="","",VLOOKUP($C832,st!$B$2:$F$400,4,FALSE())),""))),"")</f>
        <v/>
      </c>
      <c r="G832" s="35" t="str">
        <f>IFERROR(IF($A832="HDC",IF(VLOOKUP($C832,hdc!$B$2:$F$1600,5,FALSE())="","",VLOOKUP($C832,hdc!$B$2:$F$1600,5,FALSE())),IF($A832="NAUTICS",IF(VLOOKUP($C832,nautics!$B$2:$F$1200,5,FALSE())="","",VLOOKUP($C832,nautics!$B$2:$F$1200,5,FALSE())),IF($A832="ST",IF(VLOOKUP($C832,st!$B$2:$F$400,5,FALSE())="","",VLOOKUP($C832,st!$B$2:$F$400,5,FALSE())),""))),"")</f>
        <v/>
      </c>
      <c r="H832" s="35" t="s">
        <v>105</v>
      </c>
      <c r="I832" s="35" t="s">
        <v>31</v>
      </c>
      <c r="J832" s="35" t="s">
        <v>7584</v>
      </c>
      <c r="K832" s="35">
        <f t="shared" si="3"/>
        <v>15</v>
      </c>
      <c r="L832" s="35" t="s">
        <v>7539</v>
      </c>
      <c r="M832" s="35" t="s">
        <v>7540</v>
      </c>
      <c r="N832" s="35" t="s">
        <v>486</v>
      </c>
      <c r="O832" s="35" t="s">
        <v>487</v>
      </c>
      <c r="P832" s="35" t="s">
        <v>7586</v>
      </c>
      <c r="Q832" s="35" t="s">
        <v>7587</v>
      </c>
      <c r="R832" s="35" t="s">
        <v>52</v>
      </c>
      <c r="S832" s="35" t="s">
        <v>531</v>
      </c>
      <c r="T832" s="35" t="s">
        <v>532</v>
      </c>
      <c r="U832" s="35" t="s">
        <v>7588</v>
      </c>
      <c r="W832" s="35" t="s">
        <v>57</v>
      </c>
      <c r="X832" s="35" t="s">
        <v>59</v>
      </c>
      <c r="Y832" s="35" t="s">
        <v>7542</v>
      </c>
      <c r="Z832" s="35" t="s">
        <v>7590</v>
      </c>
    </row>
    <row r="833" spans="1:26" ht="15" customHeight="1">
      <c r="A833" s="35" t="s">
        <v>1300</v>
      </c>
      <c r="B833" s="35" t="s">
        <v>7129</v>
      </c>
      <c r="C833" s="35" t="s">
        <v>7591</v>
      </c>
      <c r="D833" s="35">
        <f>IFERROR(IF($A833="HDC",IF(VLOOKUP($C833,hdc!$B$2:$F$1600,2,FALSE())="","",VLOOKUP($C833,hdc!$B$2:$F$1600,2,FALSE())),IF($A833="NAUTICS",IF(VLOOKUP($C833,nautics!$B$2:$F$1200,2,FALSE())="","",VLOOKUP($C833,nautics!$B$2:$F$1200,2,FALSE())),IF($A833="ST",IF(VLOOKUP($C833,st!$B$2:$F$400,2,FALSE())="","",VLOOKUP($C833,st!$B$2:$F$400,2,FALSE())),""))),"")</f>
        <v>1</v>
      </c>
      <c r="E833" s="35">
        <f>IFERROR(IF($A833="HDC",IF(VLOOKUP($C833,hdc!$B$2:$F$1600,3,FALSE())="","",VLOOKUP($C833,hdc!$B$2:$F$1600,3,FALSE())),IF($A833="NAUTICS",IF(VLOOKUP($C833,nautics!$B$2:$F$1200,3,FALSE())="","",VLOOKUP($C833,nautics!$B$2:$F$1200,3,FALSE())),IF($A833="ST",IF(VLOOKUP($C833,st!$B$2:$F$400,3,FALSE())="","",VLOOKUP($C833,st!$B$2:$F$400,3,FALSE())),""))),"")</f>
        <v>1</v>
      </c>
      <c r="F833" s="35" t="str">
        <f>IFERROR(IF($A833="HDC",IF(VLOOKUP($C833,hdc!$B$2:$F$1600,4,FALSE())="","",VLOOKUP($C833,hdc!$B$2:$F$1600,4,FALSE())),IF($A833="NAUTICS",IF(VLOOKUP($C833,nautics!$B$2:$F$1200,4,FALSE())="","",VLOOKUP($C833,nautics!$B$2:$F$1200,4,FALSE())),IF($A833="ST",IF(VLOOKUP($C833,st!$B$2:$F$400,4,FALSE())="","",VLOOKUP($C833,st!$B$2:$F$400,4,FALSE())),""))),"")</f>
        <v/>
      </c>
      <c r="G833" s="35" t="str">
        <f>IFERROR(IF($A833="HDC",IF(VLOOKUP($C833,hdc!$B$2:$F$1600,5,FALSE())="","",VLOOKUP($C833,hdc!$B$2:$F$1600,5,FALSE())),IF($A833="NAUTICS",IF(VLOOKUP($C833,nautics!$B$2:$F$1200,5,FALSE())="","",VLOOKUP($C833,nautics!$B$2:$F$1200,5,FALSE())),IF($A833="ST",IF(VLOOKUP($C833,st!$B$2:$F$400,5,FALSE())="","",VLOOKUP($C833,st!$B$2:$F$400,5,FALSE())),""))),"")</f>
        <v/>
      </c>
      <c r="H833" s="35" t="s">
        <v>4182</v>
      </c>
      <c r="I833" s="35" t="s">
        <v>31</v>
      </c>
      <c r="J833" s="35" t="s">
        <v>7593</v>
      </c>
      <c r="K833" s="35">
        <f t="shared" si="3"/>
        <v>13</v>
      </c>
      <c r="L833" s="35" t="s">
        <v>7586</v>
      </c>
      <c r="M833" s="35" t="s">
        <v>7587</v>
      </c>
      <c r="N833" s="35" t="s">
        <v>531</v>
      </c>
      <c r="O833" s="35" t="s">
        <v>532</v>
      </c>
      <c r="P833" s="35" t="s">
        <v>7594</v>
      </c>
      <c r="Q833" s="35" t="s">
        <v>7595</v>
      </c>
      <c r="R833" s="35" t="s">
        <v>52</v>
      </c>
      <c r="S833" s="35" t="s">
        <v>4697</v>
      </c>
      <c r="T833" s="35" t="s">
        <v>2443</v>
      </c>
      <c r="U833" s="35" t="s">
        <v>7596</v>
      </c>
      <c r="W833" s="35" t="s">
        <v>57</v>
      </c>
      <c r="X833" s="35" t="s">
        <v>59</v>
      </c>
      <c r="Y833" s="35" t="s">
        <v>7590</v>
      </c>
      <c r="Z833" s="35" t="s">
        <v>4699</v>
      </c>
    </row>
    <row r="834" spans="1:26" ht="15" customHeight="1">
      <c r="A834" s="35" t="s">
        <v>1300</v>
      </c>
      <c r="B834" s="35" t="s">
        <v>7129</v>
      </c>
      <c r="C834" s="35" t="s">
        <v>7598</v>
      </c>
      <c r="D834" s="35">
        <f>IFERROR(IF($A834="HDC",IF(VLOOKUP($C834,hdc!$B$2:$F$1600,2,FALSE())="","",VLOOKUP($C834,hdc!$B$2:$F$1600,2,FALSE())),IF($A834="NAUTICS",IF(VLOOKUP($C834,nautics!$B$2:$F$1200,2,FALSE())="","",VLOOKUP($C834,nautics!$B$2:$F$1200,2,FALSE())),IF($A834="ST",IF(VLOOKUP($C834,st!$B$2:$F$400,2,FALSE())="","",VLOOKUP($C834,st!$B$2:$F$400,2,FALSE())),""))),"")</f>
        <v>1</v>
      </c>
      <c r="E834" s="35">
        <f>IFERROR(IF($A834="HDC",IF(VLOOKUP($C834,hdc!$B$2:$F$1600,3,FALSE())="","",VLOOKUP($C834,hdc!$B$2:$F$1600,3,FALSE())),IF($A834="NAUTICS",IF(VLOOKUP($C834,nautics!$B$2:$F$1200,3,FALSE())="","",VLOOKUP($C834,nautics!$B$2:$F$1200,3,FALSE())),IF($A834="ST",IF(VLOOKUP($C834,st!$B$2:$F$400,3,FALSE())="","",VLOOKUP($C834,st!$B$2:$F$400,3,FALSE())),""))),"")</f>
        <v>1</v>
      </c>
      <c r="F834" s="35" t="str">
        <f>IFERROR(IF($A834="HDC",IF(VLOOKUP($C834,hdc!$B$2:$F$1600,4,FALSE())="","",VLOOKUP($C834,hdc!$B$2:$F$1600,4,FALSE())),IF($A834="NAUTICS",IF(VLOOKUP($C834,nautics!$B$2:$F$1200,4,FALSE())="","",VLOOKUP($C834,nautics!$B$2:$F$1200,4,FALSE())),IF($A834="ST",IF(VLOOKUP($C834,st!$B$2:$F$400,4,FALSE())="","",VLOOKUP($C834,st!$B$2:$F$400,4,FALSE())),""))),"")</f>
        <v/>
      </c>
      <c r="G834" s="35" t="str">
        <f>IFERROR(IF($A834="HDC",IF(VLOOKUP($C834,hdc!$B$2:$F$1600,5,FALSE())="","",VLOOKUP($C834,hdc!$B$2:$F$1600,5,FALSE())),IF($A834="NAUTICS",IF(VLOOKUP($C834,nautics!$B$2:$F$1200,5,FALSE())="","",VLOOKUP($C834,nautics!$B$2:$F$1200,5,FALSE())),IF($A834="ST",IF(VLOOKUP($C834,st!$B$2:$F$400,5,FALSE())="","",VLOOKUP($C834,st!$B$2:$F$400,5,FALSE())),""))),"")</f>
        <v/>
      </c>
      <c r="H834" s="35" t="s">
        <v>105</v>
      </c>
      <c r="I834" s="35" t="s">
        <v>31</v>
      </c>
      <c r="J834" s="35" t="s">
        <v>7600</v>
      </c>
      <c r="K834" s="35">
        <f t="shared" si="3"/>
        <v>13</v>
      </c>
      <c r="L834" s="35" t="s">
        <v>7586</v>
      </c>
      <c r="M834" s="35" t="s">
        <v>7587</v>
      </c>
      <c r="N834" s="35" t="s">
        <v>531</v>
      </c>
      <c r="O834" s="35" t="s">
        <v>532</v>
      </c>
      <c r="P834" s="35" t="s">
        <v>7602</v>
      </c>
      <c r="Q834" s="35" t="s">
        <v>7603</v>
      </c>
      <c r="R834" s="35" t="s">
        <v>965</v>
      </c>
      <c r="S834" s="35" t="s">
        <v>531</v>
      </c>
      <c r="T834" s="35" t="s">
        <v>532</v>
      </c>
      <c r="U834" s="35" t="s">
        <v>7604</v>
      </c>
      <c r="W834" s="35" t="s">
        <v>78</v>
      </c>
      <c r="X834" s="35" t="s">
        <v>59</v>
      </c>
      <c r="Y834" s="35" t="s">
        <v>7590</v>
      </c>
      <c r="Z834" s="35" t="s">
        <v>7606</v>
      </c>
    </row>
    <row r="835" spans="1:26" ht="15" customHeight="1">
      <c r="A835" s="35" t="s">
        <v>1300</v>
      </c>
      <c r="B835" s="35" t="s">
        <v>7129</v>
      </c>
      <c r="C835" s="35" t="s">
        <v>7607</v>
      </c>
      <c r="D835" s="35">
        <f>IFERROR(IF($A835="HDC",IF(VLOOKUP($C835,hdc!$B$2:$F$1600,2,FALSE())="","",VLOOKUP($C835,hdc!$B$2:$F$1600,2,FALSE())),IF($A835="NAUTICS",IF(VLOOKUP($C835,nautics!$B$2:$F$1200,2,FALSE())="","",VLOOKUP($C835,nautics!$B$2:$F$1200,2,FALSE())),IF($A835="ST",IF(VLOOKUP($C835,st!$B$2:$F$400,2,FALSE())="","",VLOOKUP($C835,st!$B$2:$F$400,2,FALSE())),""))),"")</f>
        <v>1</v>
      </c>
      <c r="E835" s="35">
        <f>IFERROR(IF($A835="HDC",IF(VLOOKUP($C835,hdc!$B$2:$F$1600,3,FALSE())="","",VLOOKUP($C835,hdc!$B$2:$F$1600,3,FALSE())),IF($A835="NAUTICS",IF(VLOOKUP($C835,nautics!$B$2:$F$1200,3,FALSE())="","",VLOOKUP($C835,nautics!$B$2:$F$1200,3,FALSE())),IF($A835="ST",IF(VLOOKUP($C835,st!$B$2:$F$400,3,FALSE())="","",VLOOKUP($C835,st!$B$2:$F$400,3,FALSE())),""))),"")</f>
        <v>1</v>
      </c>
      <c r="F835" s="35" t="str">
        <f>IFERROR(IF($A835="HDC",IF(VLOOKUP($C835,hdc!$B$2:$F$1600,4,FALSE())="","",VLOOKUP($C835,hdc!$B$2:$F$1600,4,FALSE())),IF($A835="NAUTICS",IF(VLOOKUP($C835,nautics!$B$2:$F$1200,4,FALSE())="","",VLOOKUP($C835,nautics!$B$2:$F$1200,4,FALSE())),IF($A835="ST",IF(VLOOKUP($C835,st!$B$2:$F$400,4,FALSE())="","",VLOOKUP($C835,st!$B$2:$F$400,4,FALSE())),""))),"")</f>
        <v/>
      </c>
      <c r="G835" s="35" t="str">
        <f>IFERROR(IF($A835="HDC",IF(VLOOKUP($C835,hdc!$B$2:$F$1600,5,FALSE())="","",VLOOKUP($C835,hdc!$B$2:$F$1600,5,FALSE())),IF($A835="NAUTICS",IF(VLOOKUP($C835,nautics!$B$2:$F$1200,5,FALSE())="","",VLOOKUP($C835,nautics!$B$2:$F$1200,5,FALSE())),IF($A835="ST",IF(VLOOKUP($C835,st!$B$2:$F$400,5,FALSE())="","",VLOOKUP($C835,st!$B$2:$F$400,5,FALSE())),""))),"")</f>
        <v/>
      </c>
      <c r="H835" s="35" t="s">
        <v>105</v>
      </c>
      <c r="I835" s="35" t="s">
        <v>31</v>
      </c>
      <c r="J835" s="35" t="s">
        <v>688</v>
      </c>
      <c r="K835" s="35">
        <f t="shared" si="3"/>
        <v>16</v>
      </c>
      <c r="L835" s="35" t="s">
        <v>7602</v>
      </c>
      <c r="M835" s="35" t="s">
        <v>7603</v>
      </c>
      <c r="N835" s="35" t="s">
        <v>531</v>
      </c>
      <c r="O835" s="35" t="s">
        <v>532</v>
      </c>
      <c r="P835" s="35" t="s">
        <v>7611</v>
      </c>
      <c r="Q835" s="35" t="s">
        <v>7612</v>
      </c>
      <c r="R835" s="35" t="s">
        <v>965</v>
      </c>
      <c r="S835" s="35" t="s">
        <v>531</v>
      </c>
      <c r="T835" s="35" t="s">
        <v>532</v>
      </c>
      <c r="U835" s="35" t="s">
        <v>7613</v>
      </c>
      <c r="W835" s="35" t="s">
        <v>78</v>
      </c>
      <c r="X835" s="35" t="s">
        <v>59</v>
      </c>
      <c r="Y835" s="35" t="s">
        <v>7606</v>
      </c>
      <c r="Z835" s="35" t="s">
        <v>7614</v>
      </c>
    </row>
    <row r="836" spans="1:26" ht="15" customHeight="1">
      <c r="A836" s="35" t="s">
        <v>1300</v>
      </c>
      <c r="B836" s="35" t="s">
        <v>7129</v>
      </c>
      <c r="C836" s="35" t="s">
        <v>7616</v>
      </c>
      <c r="D836" s="35">
        <f>IFERROR(IF($A836="HDC",IF(VLOOKUP($C836,hdc!$B$2:$F$1600,2,FALSE())="","",VLOOKUP($C836,hdc!$B$2:$F$1600,2,FALSE())),IF($A836="NAUTICS",IF(VLOOKUP($C836,nautics!$B$2:$F$1200,2,FALSE())="","",VLOOKUP($C836,nautics!$B$2:$F$1200,2,FALSE())),IF($A836="ST",IF(VLOOKUP($C836,st!$B$2:$F$400,2,FALSE())="","",VLOOKUP($C836,st!$B$2:$F$400,2,FALSE())),""))),"")</f>
        <v>1</v>
      </c>
      <c r="E836" s="35">
        <f>IFERROR(IF($A836="HDC",IF(VLOOKUP($C836,hdc!$B$2:$F$1600,3,FALSE())="","",VLOOKUP($C836,hdc!$B$2:$F$1600,3,FALSE())),IF($A836="NAUTICS",IF(VLOOKUP($C836,nautics!$B$2:$F$1200,3,FALSE())="","",VLOOKUP($C836,nautics!$B$2:$F$1200,3,FALSE())),IF($A836="ST",IF(VLOOKUP($C836,st!$B$2:$F$400,3,FALSE())="","",VLOOKUP($C836,st!$B$2:$F$400,3,FALSE())),""))),"")</f>
        <v>1</v>
      </c>
      <c r="F836" s="35" t="str">
        <f>IFERROR(IF($A836="HDC",IF(VLOOKUP($C836,hdc!$B$2:$F$1600,4,FALSE())="","",VLOOKUP($C836,hdc!$B$2:$F$1600,4,FALSE())),IF($A836="NAUTICS",IF(VLOOKUP($C836,nautics!$B$2:$F$1200,4,FALSE())="","",VLOOKUP($C836,nautics!$B$2:$F$1200,4,FALSE())),IF($A836="ST",IF(VLOOKUP($C836,st!$B$2:$F$400,4,FALSE())="","",VLOOKUP($C836,st!$B$2:$F$400,4,FALSE())),""))),"")</f>
        <v/>
      </c>
      <c r="G836" s="35" t="str">
        <f>IFERROR(IF($A836="HDC",IF(VLOOKUP($C836,hdc!$B$2:$F$1600,5,FALSE())="","",VLOOKUP($C836,hdc!$B$2:$F$1600,5,FALSE())),IF($A836="NAUTICS",IF(VLOOKUP($C836,nautics!$B$2:$F$1200,5,FALSE())="","",VLOOKUP($C836,nautics!$B$2:$F$1200,5,FALSE())),IF($A836="ST",IF(VLOOKUP($C836,st!$B$2:$F$400,5,FALSE())="","",VLOOKUP($C836,st!$B$2:$F$400,5,FALSE())),""))),"")</f>
        <v/>
      </c>
      <c r="H836" s="35" t="s">
        <v>105</v>
      </c>
      <c r="I836" s="35" t="s">
        <v>31</v>
      </c>
      <c r="J836" s="35" t="s">
        <v>7617</v>
      </c>
      <c r="K836" s="35">
        <f t="shared" si="3"/>
        <v>30</v>
      </c>
      <c r="L836" s="35" t="s">
        <v>7586</v>
      </c>
      <c r="M836" s="35" t="s">
        <v>7587</v>
      </c>
      <c r="N836" s="35" t="s">
        <v>531</v>
      </c>
      <c r="O836" s="35" t="s">
        <v>532</v>
      </c>
      <c r="P836" s="35" t="s">
        <v>7619</v>
      </c>
      <c r="Q836" s="35" t="s">
        <v>7620</v>
      </c>
      <c r="R836" s="35" t="s">
        <v>293</v>
      </c>
      <c r="S836" s="35" t="s">
        <v>531</v>
      </c>
      <c r="T836" s="35" t="s">
        <v>532</v>
      </c>
      <c r="U836" s="35" t="s">
        <v>7622</v>
      </c>
      <c r="W836" s="35" t="s">
        <v>78</v>
      </c>
      <c r="X836" s="35" t="s">
        <v>59</v>
      </c>
      <c r="Y836" s="35" t="s">
        <v>7590</v>
      </c>
      <c r="Z836" s="35" t="s">
        <v>7624</v>
      </c>
    </row>
    <row r="837" spans="1:26" ht="15" customHeight="1">
      <c r="A837" s="35" t="s">
        <v>1300</v>
      </c>
      <c r="B837" s="35" t="s">
        <v>7129</v>
      </c>
      <c r="C837" s="35" t="s">
        <v>7625</v>
      </c>
      <c r="D837" s="35">
        <f>IFERROR(IF($A837="HDC",IF(VLOOKUP($C837,hdc!$B$2:$F$1600,2,FALSE())="","",VLOOKUP($C837,hdc!$B$2:$F$1600,2,FALSE())),IF($A837="NAUTICS",IF(VLOOKUP($C837,nautics!$B$2:$F$1200,2,FALSE())="","",VLOOKUP($C837,nautics!$B$2:$F$1200,2,FALSE())),IF($A837="ST",IF(VLOOKUP($C837,st!$B$2:$F$400,2,FALSE())="","",VLOOKUP($C837,st!$B$2:$F$400,2,FALSE())),""))),"")</f>
        <v>1</v>
      </c>
      <c r="E837" s="35">
        <f>IFERROR(IF($A837="HDC",IF(VLOOKUP($C837,hdc!$B$2:$F$1600,3,FALSE())="","",VLOOKUP($C837,hdc!$B$2:$F$1600,3,FALSE())),IF($A837="NAUTICS",IF(VLOOKUP($C837,nautics!$B$2:$F$1200,3,FALSE())="","",VLOOKUP($C837,nautics!$B$2:$F$1200,3,FALSE())),IF($A837="ST",IF(VLOOKUP($C837,st!$B$2:$F$400,3,FALSE())="","",VLOOKUP($C837,st!$B$2:$F$400,3,FALSE())),""))),"")</f>
        <v>1</v>
      </c>
      <c r="F837" s="35" t="str">
        <f>IFERROR(IF($A837="HDC",IF(VLOOKUP($C837,hdc!$B$2:$F$1600,4,FALSE())="","",VLOOKUP($C837,hdc!$B$2:$F$1600,4,FALSE())),IF($A837="NAUTICS",IF(VLOOKUP($C837,nautics!$B$2:$F$1200,4,FALSE())="","",VLOOKUP($C837,nautics!$B$2:$F$1200,4,FALSE())),IF($A837="ST",IF(VLOOKUP($C837,st!$B$2:$F$400,4,FALSE())="","",VLOOKUP($C837,st!$B$2:$F$400,4,FALSE())),""))),"")</f>
        <v/>
      </c>
      <c r="G837" s="35" t="str">
        <f>IFERROR(IF($A837="HDC",IF(VLOOKUP($C837,hdc!$B$2:$F$1600,5,FALSE())="","",VLOOKUP($C837,hdc!$B$2:$F$1600,5,FALSE())),IF($A837="NAUTICS",IF(VLOOKUP($C837,nautics!$B$2:$F$1200,5,FALSE())="","",VLOOKUP($C837,nautics!$B$2:$F$1200,5,FALSE())),IF($A837="ST",IF(VLOOKUP($C837,st!$B$2:$F$400,5,FALSE())="","",VLOOKUP($C837,st!$B$2:$F$400,5,FALSE())),""))),"")</f>
        <v/>
      </c>
      <c r="H837" s="35" t="s">
        <v>105</v>
      </c>
      <c r="I837" s="35" t="s">
        <v>31</v>
      </c>
      <c r="J837" s="35" t="s">
        <v>7627</v>
      </c>
      <c r="K837" s="35">
        <f t="shared" si="3"/>
        <v>11</v>
      </c>
      <c r="L837" s="35" t="s">
        <v>7619</v>
      </c>
      <c r="M837" s="35" t="s">
        <v>7620</v>
      </c>
      <c r="N837" s="35" t="s">
        <v>531</v>
      </c>
      <c r="O837" s="35" t="s">
        <v>532</v>
      </c>
      <c r="P837" s="35" t="s">
        <v>7629</v>
      </c>
      <c r="Q837" s="35" t="s">
        <v>7630</v>
      </c>
      <c r="R837" s="35" t="s">
        <v>293</v>
      </c>
      <c r="S837" s="35" t="s">
        <v>531</v>
      </c>
      <c r="T837" s="35" t="s">
        <v>532</v>
      </c>
      <c r="U837" s="35" t="s">
        <v>7631</v>
      </c>
      <c r="W837" s="35" t="s">
        <v>78</v>
      </c>
      <c r="X837" s="35" t="s">
        <v>59</v>
      </c>
      <c r="Y837" s="35" t="s">
        <v>7624</v>
      </c>
      <c r="Z837" s="35" t="s">
        <v>7633</v>
      </c>
    </row>
    <row r="838" spans="1:26" ht="15" customHeight="1">
      <c r="A838" s="35" t="s">
        <v>1300</v>
      </c>
      <c r="B838" s="35" t="s">
        <v>7129</v>
      </c>
      <c r="C838" s="35" t="s">
        <v>7634</v>
      </c>
      <c r="D838" s="35">
        <f>IFERROR(IF($A838="HDC",IF(VLOOKUP($C838,hdc!$B$2:$F$1600,2,FALSE())="","",VLOOKUP($C838,hdc!$B$2:$F$1600,2,FALSE())),IF($A838="NAUTICS",IF(VLOOKUP($C838,nautics!$B$2:$F$1200,2,FALSE())="","",VLOOKUP($C838,nautics!$B$2:$F$1200,2,FALSE())),IF($A838="ST",IF(VLOOKUP($C838,st!$B$2:$F$400,2,FALSE())="","",VLOOKUP($C838,st!$B$2:$F$400,2,FALSE())),""))),"")</f>
        <v>1</v>
      </c>
      <c r="E838" s="35">
        <f>IFERROR(IF($A838="HDC",IF(VLOOKUP($C838,hdc!$B$2:$F$1600,3,FALSE())="","",VLOOKUP($C838,hdc!$B$2:$F$1600,3,FALSE())),IF($A838="NAUTICS",IF(VLOOKUP($C838,nautics!$B$2:$F$1200,3,FALSE())="","",VLOOKUP($C838,nautics!$B$2:$F$1200,3,FALSE())),IF($A838="ST",IF(VLOOKUP($C838,st!$B$2:$F$400,3,FALSE())="","",VLOOKUP($C838,st!$B$2:$F$400,3,FALSE())),""))),"")</f>
        <v>1</v>
      </c>
      <c r="F838" s="35">
        <f>IFERROR(IF($A838="HDC",IF(VLOOKUP($C838,hdc!$B$2:$F$1600,4,FALSE())="","",VLOOKUP($C838,hdc!$B$2:$F$1600,4,FALSE())),IF($A838="NAUTICS",IF(VLOOKUP($C838,nautics!$B$2:$F$1200,4,FALSE())="","",VLOOKUP($C838,nautics!$B$2:$F$1200,4,FALSE())),IF($A838="ST",IF(VLOOKUP($C838,st!$B$2:$F$400,4,FALSE())="","",VLOOKUP($C838,st!$B$2:$F$400,4,FALSE())),""))),"")</f>
        <v>1</v>
      </c>
      <c r="G838" s="35" t="str">
        <f>IFERROR(IF($A838="HDC",IF(VLOOKUP($C838,hdc!$B$2:$F$1600,5,FALSE())="","",VLOOKUP($C838,hdc!$B$2:$F$1600,5,FALSE())),IF($A838="NAUTICS",IF(VLOOKUP($C838,nautics!$B$2:$F$1200,5,FALSE())="","",VLOOKUP($C838,nautics!$B$2:$F$1200,5,FALSE())),IF($A838="ST",IF(VLOOKUP($C838,st!$B$2:$F$400,5,FALSE())="","",VLOOKUP($C838,st!$B$2:$F$400,5,FALSE())),""))),"")</f>
        <v/>
      </c>
      <c r="H838" s="35" t="s">
        <v>105</v>
      </c>
      <c r="I838" s="35" t="s">
        <v>31</v>
      </c>
      <c r="J838" s="35" t="s">
        <v>2669</v>
      </c>
      <c r="K838" s="35">
        <f t="shared" si="3"/>
        <v>37</v>
      </c>
      <c r="L838" s="35" t="s">
        <v>712</v>
      </c>
      <c r="M838" s="35" t="s">
        <v>713</v>
      </c>
      <c r="N838" s="35" t="s">
        <v>716</v>
      </c>
      <c r="O838" s="35" t="s">
        <v>718</v>
      </c>
      <c r="P838" s="35" t="s">
        <v>7638</v>
      </c>
      <c r="Q838" s="35" t="s">
        <v>7639</v>
      </c>
      <c r="R838" s="35" t="s">
        <v>52</v>
      </c>
      <c r="S838" s="35" t="s">
        <v>135</v>
      </c>
      <c r="T838" s="35" t="s">
        <v>136</v>
      </c>
      <c r="U838" s="35" t="s">
        <v>7640</v>
      </c>
      <c r="W838" s="35" t="s">
        <v>57</v>
      </c>
      <c r="X838" s="35" t="s">
        <v>59</v>
      </c>
      <c r="Y838" s="35" t="s">
        <v>721</v>
      </c>
      <c r="Z838" s="35" t="s">
        <v>4430</v>
      </c>
    </row>
    <row r="839" spans="1:26" ht="15" customHeight="1">
      <c r="A839" s="35" t="s">
        <v>1300</v>
      </c>
      <c r="B839" s="35" t="s">
        <v>7129</v>
      </c>
      <c r="C839" s="35" t="s">
        <v>7643</v>
      </c>
      <c r="D839" s="35">
        <f>IFERROR(IF($A839="HDC",IF(VLOOKUP($C839,hdc!$B$2:$F$1600,2,FALSE())="","",VLOOKUP($C839,hdc!$B$2:$F$1600,2,FALSE())),IF($A839="NAUTICS",IF(VLOOKUP($C839,nautics!$B$2:$F$1200,2,FALSE())="","",VLOOKUP($C839,nautics!$B$2:$F$1200,2,FALSE())),IF($A839="ST",IF(VLOOKUP($C839,st!$B$2:$F$400,2,FALSE())="","",VLOOKUP($C839,st!$B$2:$F$400,2,FALSE())),""))),"")</f>
        <v>1</v>
      </c>
      <c r="E839" s="35">
        <f>IFERROR(IF($A839="HDC",IF(VLOOKUP($C839,hdc!$B$2:$F$1600,3,FALSE())="","",VLOOKUP($C839,hdc!$B$2:$F$1600,3,FALSE())),IF($A839="NAUTICS",IF(VLOOKUP($C839,nautics!$B$2:$F$1200,3,FALSE())="","",VLOOKUP($C839,nautics!$B$2:$F$1200,3,FALSE())),IF($A839="ST",IF(VLOOKUP($C839,st!$B$2:$F$400,3,FALSE())="","",VLOOKUP($C839,st!$B$2:$F$400,3,FALSE())),""))),"")</f>
        <v>1</v>
      </c>
      <c r="F839" s="35" t="str">
        <f>IFERROR(IF($A839="HDC",IF(VLOOKUP($C839,hdc!$B$2:$F$1600,4,FALSE())="","",VLOOKUP($C839,hdc!$B$2:$F$1600,4,FALSE())),IF($A839="NAUTICS",IF(VLOOKUP($C839,nautics!$B$2:$F$1200,4,FALSE())="","",VLOOKUP($C839,nautics!$B$2:$F$1200,4,FALSE())),IF($A839="ST",IF(VLOOKUP($C839,st!$B$2:$F$400,4,FALSE())="","",VLOOKUP($C839,st!$B$2:$F$400,4,FALSE())),""))),"")</f>
        <v/>
      </c>
      <c r="G839" s="35" t="str">
        <f>IFERROR(IF($A839="HDC",IF(VLOOKUP($C839,hdc!$B$2:$F$1600,5,FALSE())="","",VLOOKUP($C839,hdc!$B$2:$F$1600,5,FALSE())),IF($A839="NAUTICS",IF(VLOOKUP($C839,nautics!$B$2:$F$1200,5,FALSE())="","",VLOOKUP($C839,nautics!$B$2:$F$1200,5,FALSE())),IF($A839="ST",IF(VLOOKUP($C839,st!$B$2:$F$400,5,FALSE())="","",VLOOKUP($C839,st!$B$2:$F$400,5,FALSE())),""))),"")</f>
        <v/>
      </c>
      <c r="H839" s="35" t="s">
        <v>4182</v>
      </c>
      <c r="I839" s="35" t="s">
        <v>31</v>
      </c>
      <c r="J839" s="35" t="s">
        <v>7644</v>
      </c>
      <c r="K839" s="35">
        <f t="shared" si="3"/>
        <v>12</v>
      </c>
      <c r="L839" s="35" t="s">
        <v>7638</v>
      </c>
      <c r="M839" s="35" t="s">
        <v>7639</v>
      </c>
      <c r="N839" s="35" t="s">
        <v>135</v>
      </c>
      <c r="O839" s="35" t="s">
        <v>136</v>
      </c>
      <c r="P839" s="35" t="s">
        <v>7646</v>
      </c>
      <c r="Q839" s="35" t="s">
        <v>7647</v>
      </c>
      <c r="R839" s="35" t="s">
        <v>1049</v>
      </c>
      <c r="S839" s="35" t="s">
        <v>135</v>
      </c>
      <c r="T839" s="35" t="s">
        <v>136</v>
      </c>
      <c r="U839" s="35" t="s">
        <v>7648</v>
      </c>
      <c r="W839" s="35" t="s">
        <v>78</v>
      </c>
      <c r="X839" s="35" t="s">
        <v>59</v>
      </c>
      <c r="Y839" s="35" t="s">
        <v>4430</v>
      </c>
      <c r="Z839" s="35" t="s">
        <v>7650</v>
      </c>
    </row>
    <row r="840" spans="1:26" ht="15" customHeight="1">
      <c r="A840" s="35" t="s">
        <v>1300</v>
      </c>
      <c r="B840" s="35" t="s">
        <v>7129</v>
      </c>
      <c r="C840" s="35" t="s">
        <v>7651</v>
      </c>
      <c r="D840" s="35">
        <f>IFERROR(IF($A840="HDC",IF(VLOOKUP($C840,hdc!$B$2:$F$1600,2,FALSE())="","",VLOOKUP($C840,hdc!$B$2:$F$1600,2,FALSE())),IF($A840="NAUTICS",IF(VLOOKUP($C840,nautics!$B$2:$F$1200,2,FALSE())="","",VLOOKUP($C840,nautics!$B$2:$F$1200,2,FALSE())),IF($A840="ST",IF(VLOOKUP($C840,st!$B$2:$F$400,2,FALSE())="","",VLOOKUP($C840,st!$B$2:$F$400,2,FALSE())),""))),"")</f>
        <v>1</v>
      </c>
      <c r="E840" s="35">
        <f>IFERROR(IF($A840="HDC",IF(VLOOKUP($C840,hdc!$B$2:$F$1600,3,FALSE())="","",VLOOKUP($C840,hdc!$B$2:$F$1600,3,FALSE())),IF($A840="NAUTICS",IF(VLOOKUP($C840,nautics!$B$2:$F$1200,3,FALSE())="","",VLOOKUP($C840,nautics!$B$2:$F$1200,3,FALSE())),IF($A840="ST",IF(VLOOKUP($C840,st!$B$2:$F$400,3,FALSE())="","",VLOOKUP($C840,st!$B$2:$F$400,3,FALSE())),""))),"")</f>
        <v>1</v>
      </c>
      <c r="F840" s="35" t="str">
        <f>IFERROR(IF($A840="HDC",IF(VLOOKUP($C840,hdc!$B$2:$F$1600,4,FALSE())="","",VLOOKUP($C840,hdc!$B$2:$F$1600,4,FALSE())),IF($A840="NAUTICS",IF(VLOOKUP($C840,nautics!$B$2:$F$1200,4,FALSE())="","",VLOOKUP($C840,nautics!$B$2:$F$1200,4,FALSE())),IF($A840="ST",IF(VLOOKUP($C840,st!$B$2:$F$400,4,FALSE())="","",VLOOKUP($C840,st!$B$2:$F$400,4,FALSE())),""))),"")</f>
        <v/>
      </c>
      <c r="G840" s="35" t="str">
        <f>IFERROR(IF($A840="HDC",IF(VLOOKUP($C840,hdc!$B$2:$F$1600,5,FALSE())="","",VLOOKUP($C840,hdc!$B$2:$F$1600,5,FALSE())),IF($A840="NAUTICS",IF(VLOOKUP($C840,nautics!$B$2:$F$1200,5,FALSE())="","",VLOOKUP($C840,nautics!$B$2:$F$1200,5,FALSE())),IF($A840="ST",IF(VLOOKUP($C840,st!$B$2:$F$400,5,FALSE())="","",VLOOKUP($C840,st!$B$2:$F$400,5,FALSE())),""))),"")</f>
        <v/>
      </c>
      <c r="H840" s="35" t="s">
        <v>105</v>
      </c>
      <c r="I840" s="35" t="s">
        <v>31</v>
      </c>
      <c r="J840" s="35" t="s">
        <v>7652</v>
      </c>
      <c r="K840" s="35">
        <f t="shared" si="3"/>
        <v>8</v>
      </c>
      <c r="L840" s="35" t="s">
        <v>7638</v>
      </c>
      <c r="M840" s="35" t="s">
        <v>7639</v>
      </c>
      <c r="N840" s="35" t="s">
        <v>135</v>
      </c>
      <c r="O840" s="35" t="s">
        <v>136</v>
      </c>
      <c r="P840" s="35" t="s">
        <v>7654</v>
      </c>
      <c r="Q840" s="35" t="s">
        <v>7655</v>
      </c>
      <c r="R840" s="35" t="s">
        <v>52</v>
      </c>
      <c r="S840" s="35" t="s">
        <v>135</v>
      </c>
      <c r="T840" s="35" t="s">
        <v>136</v>
      </c>
      <c r="U840" s="35" t="s">
        <v>7648</v>
      </c>
      <c r="W840" s="35" t="s">
        <v>78</v>
      </c>
      <c r="X840" s="35" t="s">
        <v>59</v>
      </c>
      <c r="Y840" s="35" t="s">
        <v>4430</v>
      </c>
      <c r="Z840" s="35" t="s">
        <v>7650</v>
      </c>
    </row>
    <row r="841" spans="1:26" ht="15" customHeight="1">
      <c r="A841" s="35" t="s">
        <v>1300</v>
      </c>
      <c r="B841" s="35" t="s">
        <v>7129</v>
      </c>
      <c r="C841" s="35" t="s">
        <v>7657</v>
      </c>
      <c r="D841" s="35">
        <f>IFERROR(IF($A841="HDC",IF(VLOOKUP($C841,hdc!$B$2:$F$1600,2,FALSE())="","",VLOOKUP($C841,hdc!$B$2:$F$1600,2,FALSE())),IF($A841="NAUTICS",IF(VLOOKUP($C841,nautics!$B$2:$F$1200,2,FALSE())="","",VLOOKUP($C841,nautics!$B$2:$F$1200,2,FALSE())),IF($A841="ST",IF(VLOOKUP($C841,st!$B$2:$F$400,2,FALSE())="","",VLOOKUP($C841,st!$B$2:$F$400,2,FALSE())),""))),"")</f>
        <v>1</v>
      </c>
      <c r="E841" s="35">
        <f>IFERROR(IF($A841="HDC",IF(VLOOKUP($C841,hdc!$B$2:$F$1600,3,FALSE())="","",VLOOKUP($C841,hdc!$B$2:$F$1600,3,FALSE())),IF($A841="NAUTICS",IF(VLOOKUP($C841,nautics!$B$2:$F$1200,3,FALSE())="","",VLOOKUP($C841,nautics!$B$2:$F$1200,3,FALSE())),IF($A841="ST",IF(VLOOKUP($C841,st!$B$2:$F$400,3,FALSE())="","",VLOOKUP($C841,st!$B$2:$F$400,3,FALSE())),""))),"")</f>
        <v>1</v>
      </c>
      <c r="F841" s="35" t="str">
        <f>IFERROR(IF($A841="HDC",IF(VLOOKUP($C841,hdc!$B$2:$F$1600,4,FALSE())="","",VLOOKUP($C841,hdc!$B$2:$F$1600,4,FALSE())),IF($A841="NAUTICS",IF(VLOOKUP($C841,nautics!$B$2:$F$1200,4,FALSE())="","",VLOOKUP($C841,nautics!$B$2:$F$1200,4,FALSE())),IF($A841="ST",IF(VLOOKUP($C841,st!$B$2:$F$400,4,FALSE())="","",VLOOKUP($C841,st!$B$2:$F$400,4,FALSE())),""))),"")</f>
        <v/>
      </c>
      <c r="G841" s="35" t="str">
        <f>IFERROR(IF($A841="HDC",IF(VLOOKUP($C841,hdc!$B$2:$F$1600,5,FALSE())="","",VLOOKUP($C841,hdc!$B$2:$F$1600,5,FALSE())),IF($A841="NAUTICS",IF(VLOOKUP($C841,nautics!$B$2:$F$1200,5,FALSE())="","",VLOOKUP($C841,nautics!$B$2:$F$1200,5,FALSE())),IF($A841="ST",IF(VLOOKUP($C841,st!$B$2:$F$400,5,FALSE())="","",VLOOKUP($C841,st!$B$2:$F$400,5,FALSE())),""))),"")</f>
        <v/>
      </c>
      <c r="H841" s="35" t="s">
        <v>105</v>
      </c>
      <c r="I841" s="35" t="s">
        <v>31</v>
      </c>
      <c r="J841" s="35" t="s">
        <v>7659</v>
      </c>
      <c r="K841" s="35">
        <f t="shared" si="3"/>
        <v>7</v>
      </c>
      <c r="L841" s="35" t="s">
        <v>7638</v>
      </c>
      <c r="M841" s="35" t="s">
        <v>7639</v>
      </c>
      <c r="N841" s="35" t="s">
        <v>135</v>
      </c>
      <c r="O841" s="35" t="s">
        <v>136</v>
      </c>
      <c r="P841" s="35" t="s">
        <v>7660</v>
      </c>
      <c r="Q841" s="35" t="s">
        <v>7661</v>
      </c>
      <c r="R841" s="35" t="s">
        <v>293</v>
      </c>
      <c r="S841" s="35" t="s">
        <v>135</v>
      </c>
      <c r="T841" s="35" t="s">
        <v>136</v>
      </c>
      <c r="U841" s="35" t="s">
        <v>7648</v>
      </c>
      <c r="W841" s="35" t="s">
        <v>78</v>
      </c>
      <c r="X841" s="35" t="s">
        <v>59</v>
      </c>
      <c r="Y841" s="35" t="s">
        <v>4430</v>
      </c>
      <c r="Z841" s="35" t="s">
        <v>7650</v>
      </c>
    </row>
    <row r="842" spans="1:26" ht="15" customHeight="1">
      <c r="A842" s="35" t="s">
        <v>1300</v>
      </c>
      <c r="B842" s="35" t="s">
        <v>7129</v>
      </c>
      <c r="C842" s="35" t="s">
        <v>7663</v>
      </c>
      <c r="D842" s="35">
        <f>IFERROR(IF($A842="HDC",IF(VLOOKUP($C842,hdc!$B$2:$F$1600,2,FALSE())="","",VLOOKUP($C842,hdc!$B$2:$F$1600,2,FALSE())),IF($A842="NAUTICS",IF(VLOOKUP($C842,nautics!$B$2:$F$1200,2,FALSE())="","",VLOOKUP($C842,nautics!$B$2:$F$1200,2,FALSE())),IF($A842="ST",IF(VLOOKUP($C842,st!$B$2:$F$400,2,FALSE())="","",VLOOKUP($C842,st!$B$2:$F$400,2,FALSE())),""))),"")</f>
        <v>1</v>
      </c>
      <c r="E842" s="35">
        <f>IFERROR(IF($A842="HDC",IF(VLOOKUP($C842,hdc!$B$2:$F$1600,3,FALSE())="","",VLOOKUP($C842,hdc!$B$2:$F$1600,3,FALSE())),IF($A842="NAUTICS",IF(VLOOKUP($C842,nautics!$B$2:$F$1200,3,FALSE())="","",VLOOKUP($C842,nautics!$B$2:$F$1200,3,FALSE())),IF($A842="ST",IF(VLOOKUP($C842,st!$B$2:$F$400,3,FALSE())="","",VLOOKUP($C842,st!$B$2:$F$400,3,FALSE())),""))),"")</f>
        <v>1</v>
      </c>
      <c r="F842" s="35" t="str">
        <f>IFERROR(IF($A842="HDC",IF(VLOOKUP($C842,hdc!$B$2:$F$1600,4,FALSE())="","",VLOOKUP($C842,hdc!$B$2:$F$1600,4,FALSE())),IF($A842="NAUTICS",IF(VLOOKUP($C842,nautics!$B$2:$F$1200,4,FALSE())="","",VLOOKUP($C842,nautics!$B$2:$F$1200,4,FALSE())),IF($A842="ST",IF(VLOOKUP($C842,st!$B$2:$F$400,4,FALSE())="","",VLOOKUP($C842,st!$B$2:$F$400,4,FALSE())),""))),"")</f>
        <v/>
      </c>
      <c r="G842" s="35" t="str">
        <f>IFERROR(IF($A842="HDC",IF(VLOOKUP($C842,hdc!$B$2:$F$1600,5,FALSE())="","",VLOOKUP($C842,hdc!$B$2:$F$1600,5,FALSE())),IF($A842="NAUTICS",IF(VLOOKUP($C842,nautics!$B$2:$F$1200,5,FALSE())="","",VLOOKUP($C842,nautics!$B$2:$F$1200,5,FALSE())),IF($A842="ST",IF(VLOOKUP($C842,st!$B$2:$F$400,5,FALSE())="","",VLOOKUP($C842,st!$B$2:$F$400,5,FALSE())),""))),"")</f>
        <v/>
      </c>
      <c r="H842" s="35" t="s">
        <v>4182</v>
      </c>
      <c r="I842" s="35" t="s">
        <v>31</v>
      </c>
      <c r="J842" s="35" t="s">
        <v>469</v>
      </c>
      <c r="K842" s="35">
        <f t="shared" si="3"/>
        <v>15</v>
      </c>
      <c r="L842" s="35" t="s">
        <v>7638</v>
      </c>
      <c r="M842" s="35" t="s">
        <v>7639</v>
      </c>
      <c r="N842" s="35" t="s">
        <v>135</v>
      </c>
      <c r="O842" s="35" t="s">
        <v>136</v>
      </c>
      <c r="P842" s="35" t="s">
        <v>7665</v>
      </c>
      <c r="Q842" s="35" t="s">
        <v>7666</v>
      </c>
      <c r="R842" s="35" t="s">
        <v>2270</v>
      </c>
      <c r="S842" s="35" t="s">
        <v>2078</v>
      </c>
      <c r="T842" s="35" t="s">
        <v>1997</v>
      </c>
      <c r="U842" s="35" t="s">
        <v>7668</v>
      </c>
      <c r="W842" s="35" t="s">
        <v>57</v>
      </c>
      <c r="X842" s="35" t="s">
        <v>59</v>
      </c>
      <c r="Y842" s="35" t="s">
        <v>4430</v>
      </c>
      <c r="Z842" s="35" t="s">
        <v>4452</v>
      </c>
    </row>
    <row r="843" spans="1:26" ht="15" customHeight="1">
      <c r="A843" s="35" t="s">
        <v>1300</v>
      </c>
      <c r="B843" s="35" t="s">
        <v>7129</v>
      </c>
      <c r="C843" s="35" t="s">
        <v>7669</v>
      </c>
      <c r="D843" s="35">
        <f>IFERROR(IF($A843="HDC",IF(VLOOKUP($C843,hdc!$B$2:$F$1600,2,FALSE())="","",VLOOKUP($C843,hdc!$B$2:$F$1600,2,FALSE())),IF($A843="NAUTICS",IF(VLOOKUP($C843,nautics!$B$2:$F$1200,2,FALSE())="","",VLOOKUP($C843,nautics!$B$2:$F$1200,2,FALSE())),IF($A843="ST",IF(VLOOKUP($C843,st!$B$2:$F$400,2,FALSE())="","",VLOOKUP($C843,st!$B$2:$F$400,2,FALSE())),""))),"")</f>
        <v>1</v>
      </c>
      <c r="E843" s="35">
        <f>IFERROR(IF($A843="HDC",IF(VLOOKUP($C843,hdc!$B$2:$F$1600,3,FALSE())="","",VLOOKUP($C843,hdc!$B$2:$F$1600,3,FALSE())),IF($A843="NAUTICS",IF(VLOOKUP($C843,nautics!$B$2:$F$1200,3,FALSE())="","",VLOOKUP($C843,nautics!$B$2:$F$1200,3,FALSE())),IF($A843="ST",IF(VLOOKUP($C843,st!$B$2:$F$400,3,FALSE())="","",VLOOKUP($C843,st!$B$2:$F$400,3,FALSE())),""))),"")</f>
        <v>1</v>
      </c>
      <c r="F843" s="35" t="str">
        <f>IFERROR(IF($A843="HDC",IF(VLOOKUP($C843,hdc!$B$2:$F$1600,4,FALSE())="","",VLOOKUP($C843,hdc!$B$2:$F$1600,4,FALSE())),IF($A843="NAUTICS",IF(VLOOKUP($C843,nautics!$B$2:$F$1200,4,FALSE())="","",VLOOKUP($C843,nautics!$B$2:$F$1200,4,FALSE())),IF($A843="ST",IF(VLOOKUP($C843,st!$B$2:$F$400,4,FALSE())="","",VLOOKUP($C843,st!$B$2:$F$400,4,FALSE())),""))),"")</f>
        <v/>
      </c>
      <c r="G843" s="35" t="str">
        <f>IFERROR(IF($A843="HDC",IF(VLOOKUP($C843,hdc!$B$2:$F$1600,5,FALSE())="","",VLOOKUP($C843,hdc!$B$2:$F$1600,5,FALSE())),IF($A843="NAUTICS",IF(VLOOKUP($C843,nautics!$B$2:$F$1200,5,FALSE())="","",VLOOKUP($C843,nautics!$B$2:$F$1200,5,FALSE())),IF($A843="ST",IF(VLOOKUP($C843,st!$B$2:$F$400,5,FALSE())="","",VLOOKUP($C843,st!$B$2:$F$400,5,FALSE())),""))),"")</f>
        <v/>
      </c>
      <c r="H843" s="35" t="s">
        <v>105</v>
      </c>
      <c r="I843" s="35" t="s">
        <v>31</v>
      </c>
      <c r="J843" s="35" t="s">
        <v>7671</v>
      </c>
      <c r="K843" s="35">
        <f t="shared" si="3"/>
        <v>12</v>
      </c>
      <c r="L843" s="35" t="s">
        <v>7638</v>
      </c>
      <c r="M843" s="35" t="s">
        <v>7639</v>
      </c>
      <c r="N843" s="35" t="s">
        <v>135</v>
      </c>
      <c r="O843" s="35" t="s">
        <v>136</v>
      </c>
      <c r="P843" s="35" t="s">
        <v>7673</v>
      </c>
      <c r="Q843" s="35" t="s">
        <v>7674</v>
      </c>
      <c r="R843" s="35" t="s">
        <v>52</v>
      </c>
      <c r="S843" s="35" t="s">
        <v>2078</v>
      </c>
      <c r="T843" s="35" t="s">
        <v>1997</v>
      </c>
      <c r="U843" s="35" t="s">
        <v>7668</v>
      </c>
      <c r="W843" s="35" t="s">
        <v>57</v>
      </c>
      <c r="X843" s="35" t="s">
        <v>59</v>
      </c>
      <c r="Y843" s="35" t="s">
        <v>4430</v>
      </c>
      <c r="Z843" s="35" t="s">
        <v>4452</v>
      </c>
    </row>
    <row r="844" spans="1:26" ht="15" customHeight="1">
      <c r="A844" s="35" t="s">
        <v>1300</v>
      </c>
      <c r="B844" s="35" t="s">
        <v>7129</v>
      </c>
      <c r="C844" s="35" t="s">
        <v>7676</v>
      </c>
      <c r="D844" s="35">
        <f>IFERROR(IF($A844="HDC",IF(VLOOKUP($C844,hdc!$B$2:$F$1600,2,FALSE())="","",VLOOKUP($C844,hdc!$B$2:$F$1600,2,FALSE())),IF($A844="NAUTICS",IF(VLOOKUP($C844,nautics!$B$2:$F$1200,2,FALSE())="","",VLOOKUP($C844,nautics!$B$2:$F$1200,2,FALSE())),IF($A844="ST",IF(VLOOKUP($C844,st!$B$2:$F$400,2,FALSE())="","",VLOOKUP($C844,st!$B$2:$F$400,2,FALSE())),""))),"")</f>
        <v>1</v>
      </c>
      <c r="E844" s="35">
        <f>IFERROR(IF($A844="HDC",IF(VLOOKUP($C844,hdc!$B$2:$F$1600,3,FALSE())="","",VLOOKUP($C844,hdc!$B$2:$F$1600,3,FALSE())),IF($A844="NAUTICS",IF(VLOOKUP($C844,nautics!$B$2:$F$1200,3,FALSE())="","",VLOOKUP($C844,nautics!$B$2:$F$1200,3,FALSE())),IF($A844="ST",IF(VLOOKUP($C844,st!$B$2:$F$400,3,FALSE())="","",VLOOKUP($C844,st!$B$2:$F$400,3,FALSE())),""))),"")</f>
        <v>1</v>
      </c>
      <c r="F844" s="35" t="str">
        <f>IFERROR(IF($A844="HDC",IF(VLOOKUP($C844,hdc!$B$2:$F$1600,4,FALSE())="","",VLOOKUP($C844,hdc!$B$2:$F$1600,4,FALSE())),IF($A844="NAUTICS",IF(VLOOKUP($C844,nautics!$B$2:$F$1200,4,FALSE())="","",VLOOKUP($C844,nautics!$B$2:$F$1200,4,FALSE())),IF($A844="ST",IF(VLOOKUP($C844,st!$B$2:$F$400,4,FALSE())="","",VLOOKUP($C844,st!$B$2:$F$400,4,FALSE())),""))),"")</f>
        <v/>
      </c>
      <c r="G844" s="35" t="str">
        <f>IFERROR(IF($A844="HDC",IF(VLOOKUP($C844,hdc!$B$2:$F$1600,5,FALSE())="","",VLOOKUP($C844,hdc!$B$2:$F$1600,5,FALSE())),IF($A844="NAUTICS",IF(VLOOKUP($C844,nautics!$B$2:$F$1200,5,FALSE())="","",VLOOKUP($C844,nautics!$B$2:$F$1200,5,FALSE())),IF($A844="ST",IF(VLOOKUP($C844,st!$B$2:$F$400,5,FALSE())="","",VLOOKUP($C844,st!$B$2:$F$400,5,FALSE())),""))),"")</f>
        <v/>
      </c>
      <c r="H844" s="35" t="s">
        <v>105</v>
      </c>
      <c r="I844" s="35" t="s">
        <v>31</v>
      </c>
      <c r="J844" s="35" t="s">
        <v>7678</v>
      </c>
      <c r="K844" s="35">
        <f t="shared" si="3"/>
        <v>11</v>
      </c>
      <c r="L844" s="35" t="s">
        <v>7638</v>
      </c>
      <c r="M844" s="35" t="s">
        <v>7639</v>
      </c>
      <c r="N844" s="35" t="s">
        <v>135</v>
      </c>
      <c r="O844" s="35" t="s">
        <v>136</v>
      </c>
      <c r="P844" s="35" t="s">
        <v>7680</v>
      </c>
      <c r="Q844" s="35" t="s">
        <v>7681</v>
      </c>
      <c r="R844" s="35" t="s">
        <v>293</v>
      </c>
      <c r="S844" s="35" t="s">
        <v>2078</v>
      </c>
      <c r="T844" s="35" t="s">
        <v>1997</v>
      </c>
      <c r="U844" s="35" t="s">
        <v>7682</v>
      </c>
      <c r="W844" s="35" t="s">
        <v>57</v>
      </c>
      <c r="X844" s="35" t="s">
        <v>59</v>
      </c>
      <c r="Y844" s="35" t="s">
        <v>4430</v>
      </c>
      <c r="Z844" s="35" t="s">
        <v>5510</v>
      </c>
    </row>
    <row r="845" spans="1:26" ht="15" customHeight="1">
      <c r="A845" s="35" t="s">
        <v>1300</v>
      </c>
      <c r="B845" s="35" t="s">
        <v>7129</v>
      </c>
      <c r="C845" s="35" t="s">
        <v>7683</v>
      </c>
      <c r="D845" s="35">
        <f>IFERROR(IF($A845="HDC",IF(VLOOKUP($C845,hdc!$B$2:$F$1600,2,FALSE())="","",VLOOKUP($C845,hdc!$B$2:$F$1600,2,FALSE())),IF($A845="NAUTICS",IF(VLOOKUP($C845,nautics!$B$2:$F$1200,2,FALSE())="","",VLOOKUP($C845,nautics!$B$2:$F$1200,2,FALSE())),IF($A845="ST",IF(VLOOKUP($C845,st!$B$2:$F$400,2,FALSE())="","",VLOOKUP($C845,st!$B$2:$F$400,2,FALSE())),""))),"")</f>
        <v>1</v>
      </c>
      <c r="E845" s="35">
        <f>IFERROR(IF($A845="HDC",IF(VLOOKUP($C845,hdc!$B$2:$F$1600,3,FALSE())="","",VLOOKUP($C845,hdc!$B$2:$F$1600,3,FALSE())),IF($A845="NAUTICS",IF(VLOOKUP($C845,nautics!$B$2:$F$1200,3,FALSE())="","",VLOOKUP($C845,nautics!$B$2:$F$1200,3,FALSE())),IF($A845="ST",IF(VLOOKUP($C845,st!$B$2:$F$400,3,FALSE())="","",VLOOKUP($C845,st!$B$2:$F$400,3,FALSE())),""))),"")</f>
        <v>1</v>
      </c>
      <c r="F845" s="35" t="str">
        <f>IFERROR(IF($A845="HDC",IF(VLOOKUP($C845,hdc!$B$2:$F$1600,4,FALSE())="","",VLOOKUP($C845,hdc!$B$2:$F$1600,4,FALSE())),IF($A845="NAUTICS",IF(VLOOKUP($C845,nautics!$B$2:$F$1200,4,FALSE())="","",VLOOKUP($C845,nautics!$B$2:$F$1200,4,FALSE())),IF($A845="ST",IF(VLOOKUP($C845,st!$B$2:$F$400,4,FALSE())="","",VLOOKUP($C845,st!$B$2:$F$400,4,FALSE())),""))),"")</f>
        <v/>
      </c>
      <c r="G845" s="35" t="str">
        <f>IFERROR(IF($A845="HDC",IF(VLOOKUP($C845,hdc!$B$2:$F$1600,5,FALSE())="","",VLOOKUP($C845,hdc!$B$2:$F$1600,5,FALSE())),IF($A845="NAUTICS",IF(VLOOKUP($C845,nautics!$B$2:$F$1200,5,FALSE())="","",VLOOKUP($C845,nautics!$B$2:$F$1200,5,FALSE())),IF($A845="ST",IF(VLOOKUP($C845,st!$B$2:$F$400,5,FALSE())="","",VLOOKUP($C845,st!$B$2:$F$400,5,FALSE())),""))),"")</f>
        <v/>
      </c>
      <c r="H845" s="35" t="s">
        <v>105</v>
      </c>
      <c r="I845" s="35" t="s">
        <v>31</v>
      </c>
      <c r="J845" s="35" t="s">
        <v>249</v>
      </c>
      <c r="K845" s="35">
        <f t="shared" si="3"/>
        <v>14</v>
      </c>
      <c r="L845" s="35" t="s">
        <v>7638</v>
      </c>
      <c r="M845" s="35" t="s">
        <v>7639</v>
      </c>
      <c r="N845" s="35" t="s">
        <v>135</v>
      </c>
      <c r="O845" s="35" t="s">
        <v>136</v>
      </c>
      <c r="P845" s="35" t="s">
        <v>7685</v>
      </c>
      <c r="Q845" s="35" t="s">
        <v>7686</v>
      </c>
      <c r="R845" s="35" t="s">
        <v>965</v>
      </c>
      <c r="S845" s="35" t="s">
        <v>2066</v>
      </c>
      <c r="T845" s="35" t="s">
        <v>1997</v>
      </c>
      <c r="U845" s="35" t="s">
        <v>7687</v>
      </c>
      <c r="W845" s="35" t="s">
        <v>57</v>
      </c>
      <c r="X845" s="35" t="s">
        <v>59</v>
      </c>
      <c r="Y845" s="35" t="s">
        <v>4430</v>
      </c>
      <c r="Z845" s="35" t="s">
        <v>7689</v>
      </c>
    </row>
    <row r="846" spans="1:26" ht="15" customHeight="1">
      <c r="A846" s="35" t="s">
        <v>1300</v>
      </c>
      <c r="B846" s="35" t="s">
        <v>7129</v>
      </c>
      <c r="C846" s="35" t="s">
        <v>7690</v>
      </c>
      <c r="D846" s="35">
        <f>IFERROR(IF($A846="HDC",IF(VLOOKUP($C846,hdc!$B$2:$F$1600,2,FALSE())="","",VLOOKUP($C846,hdc!$B$2:$F$1600,2,FALSE())),IF($A846="NAUTICS",IF(VLOOKUP($C846,nautics!$B$2:$F$1200,2,FALSE())="","",VLOOKUP($C846,nautics!$B$2:$F$1200,2,FALSE())),IF($A846="ST",IF(VLOOKUP($C846,st!$B$2:$F$400,2,FALSE())="","",VLOOKUP($C846,st!$B$2:$F$400,2,FALSE())),""))),"")</f>
        <v>1</v>
      </c>
      <c r="E846" s="35">
        <f>IFERROR(IF($A846="HDC",IF(VLOOKUP($C846,hdc!$B$2:$F$1600,3,FALSE())="","",VLOOKUP($C846,hdc!$B$2:$F$1600,3,FALSE())),IF($A846="NAUTICS",IF(VLOOKUP($C846,nautics!$B$2:$F$1200,3,FALSE())="","",VLOOKUP($C846,nautics!$B$2:$F$1200,3,FALSE())),IF($A846="ST",IF(VLOOKUP($C846,st!$B$2:$F$400,3,FALSE())="","",VLOOKUP($C846,st!$B$2:$F$400,3,FALSE())),""))),"")</f>
        <v>1</v>
      </c>
      <c r="F846" s="35" t="str">
        <f>IFERROR(IF($A846="HDC",IF(VLOOKUP($C846,hdc!$B$2:$F$1600,4,FALSE())="","",VLOOKUP($C846,hdc!$B$2:$F$1600,4,FALSE())),IF($A846="NAUTICS",IF(VLOOKUP($C846,nautics!$B$2:$F$1200,4,FALSE())="","",VLOOKUP($C846,nautics!$B$2:$F$1200,4,FALSE())),IF($A846="ST",IF(VLOOKUP($C846,st!$B$2:$F$400,4,FALSE())="","",VLOOKUP($C846,st!$B$2:$F$400,4,FALSE())),""))),"")</f>
        <v/>
      </c>
      <c r="G846" s="35" t="str">
        <f>IFERROR(IF($A846="HDC",IF(VLOOKUP($C846,hdc!$B$2:$F$1600,5,FALSE())="","",VLOOKUP($C846,hdc!$B$2:$F$1600,5,FALSE())),IF($A846="NAUTICS",IF(VLOOKUP($C846,nautics!$B$2:$F$1200,5,FALSE())="","",VLOOKUP($C846,nautics!$B$2:$F$1200,5,FALSE())),IF($A846="ST",IF(VLOOKUP($C846,st!$B$2:$F$400,5,FALSE())="","",VLOOKUP($C846,st!$B$2:$F$400,5,FALSE())),""))),"")</f>
        <v/>
      </c>
      <c r="H846" s="35" t="s">
        <v>4182</v>
      </c>
      <c r="I846" s="35" t="s">
        <v>31</v>
      </c>
      <c r="J846" s="35" t="s">
        <v>7691</v>
      </c>
      <c r="K846" s="35">
        <f t="shared" si="3"/>
        <v>14</v>
      </c>
      <c r="L846" s="35" t="s">
        <v>7685</v>
      </c>
      <c r="M846" s="35" t="s">
        <v>7686</v>
      </c>
      <c r="N846" s="35" t="s">
        <v>2066</v>
      </c>
      <c r="O846" s="35" t="s">
        <v>1997</v>
      </c>
      <c r="P846" s="35" t="s">
        <v>7692</v>
      </c>
      <c r="Q846" s="35" t="s">
        <v>7693</v>
      </c>
      <c r="R846" s="35" t="s">
        <v>1071</v>
      </c>
      <c r="S846" s="35" t="s">
        <v>2066</v>
      </c>
      <c r="T846" s="35" t="s">
        <v>1997</v>
      </c>
      <c r="U846" s="35" t="s">
        <v>7694</v>
      </c>
      <c r="W846" s="35" t="s">
        <v>78</v>
      </c>
      <c r="X846" s="35" t="s">
        <v>59</v>
      </c>
      <c r="Y846" s="35" t="s">
        <v>7689</v>
      </c>
      <c r="Z846" s="35" t="s">
        <v>4480</v>
      </c>
    </row>
    <row r="847" spans="1:26" ht="15" customHeight="1">
      <c r="A847" s="35" t="s">
        <v>1300</v>
      </c>
      <c r="B847" s="35" t="s">
        <v>7129</v>
      </c>
      <c r="C847" s="35" t="s">
        <v>7696</v>
      </c>
      <c r="D847" s="35">
        <f>IFERROR(IF($A847="HDC",IF(VLOOKUP($C847,hdc!$B$2:$F$1600,2,FALSE())="","",VLOOKUP($C847,hdc!$B$2:$F$1600,2,FALSE())),IF($A847="NAUTICS",IF(VLOOKUP($C847,nautics!$B$2:$F$1200,2,FALSE())="","",VLOOKUP($C847,nautics!$B$2:$F$1200,2,FALSE())),IF($A847="ST",IF(VLOOKUP($C847,st!$B$2:$F$400,2,FALSE())="","",VLOOKUP($C847,st!$B$2:$F$400,2,FALSE())),""))),"")</f>
        <v>1</v>
      </c>
      <c r="E847" s="35">
        <f>IFERROR(IF($A847="HDC",IF(VLOOKUP($C847,hdc!$B$2:$F$1600,3,FALSE())="","",VLOOKUP($C847,hdc!$B$2:$F$1600,3,FALSE())),IF($A847="NAUTICS",IF(VLOOKUP($C847,nautics!$B$2:$F$1200,3,FALSE())="","",VLOOKUP($C847,nautics!$B$2:$F$1200,3,FALSE())),IF($A847="ST",IF(VLOOKUP($C847,st!$B$2:$F$400,3,FALSE())="","",VLOOKUP($C847,st!$B$2:$F$400,3,FALSE())),""))),"")</f>
        <v>1</v>
      </c>
      <c r="F847" s="35" t="str">
        <f>IFERROR(IF($A847="HDC",IF(VLOOKUP($C847,hdc!$B$2:$F$1600,4,FALSE())="","",VLOOKUP($C847,hdc!$B$2:$F$1600,4,FALSE())),IF($A847="NAUTICS",IF(VLOOKUP($C847,nautics!$B$2:$F$1200,4,FALSE())="","",VLOOKUP($C847,nautics!$B$2:$F$1200,4,FALSE())),IF($A847="ST",IF(VLOOKUP($C847,st!$B$2:$F$400,4,FALSE())="","",VLOOKUP($C847,st!$B$2:$F$400,4,FALSE())),""))),"")</f>
        <v/>
      </c>
      <c r="G847" s="35" t="str">
        <f>IFERROR(IF($A847="HDC",IF(VLOOKUP($C847,hdc!$B$2:$F$1600,5,FALSE())="","",VLOOKUP($C847,hdc!$B$2:$F$1600,5,FALSE())),IF($A847="NAUTICS",IF(VLOOKUP($C847,nautics!$B$2:$F$1200,5,FALSE())="","",VLOOKUP($C847,nautics!$B$2:$F$1200,5,FALSE())),IF($A847="ST",IF(VLOOKUP($C847,st!$B$2:$F$400,5,FALSE())="","",VLOOKUP($C847,st!$B$2:$F$400,5,FALSE())),""))),"")</f>
        <v/>
      </c>
      <c r="H847" s="35" t="s">
        <v>105</v>
      </c>
      <c r="I847" s="35" t="s">
        <v>31</v>
      </c>
      <c r="J847" s="35" t="s">
        <v>7697</v>
      </c>
      <c r="K847" s="35">
        <f t="shared" si="3"/>
        <v>10</v>
      </c>
      <c r="L847" s="35" t="s">
        <v>7685</v>
      </c>
      <c r="M847" s="35" t="s">
        <v>7686</v>
      </c>
      <c r="N847" s="35" t="s">
        <v>2066</v>
      </c>
      <c r="O847" s="35" t="s">
        <v>1997</v>
      </c>
      <c r="P847" s="35" t="s">
        <v>7699</v>
      </c>
      <c r="Q847" s="35" t="s">
        <v>7701</v>
      </c>
      <c r="R847" s="35" t="s">
        <v>965</v>
      </c>
      <c r="S847" s="35" t="s">
        <v>2066</v>
      </c>
      <c r="T847" s="35" t="s">
        <v>1997</v>
      </c>
      <c r="U847" s="35" t="s">
        <v>7702</v>
      </c>
      <c r="W847" s="35" t="s">
        <v>78</v>
      </c>
      <c r="X847" s="35" t="s">
        <v>59</v>
      </c>
      <c r="Y847" s="35" t="s">
        <v>7689</v>
      </c>
      <c r="Z847" s="35" t="s">
        <v>7703</v>
      </c>
    </row>
    <row r="848" spans="1:26" ht="15" customHeight="1">
      <c r="A848" s="35" t="s">
        <v>1300</v>
      </c>
      <c r="B848" s="35" t="s">
        <v>7129</v>
      </c>
      <c r="C848" s="35" t="s">
        <v>7705</v>
      </c>
      <c r="D848" s="35">
        <f>IFERROR(IF($A848="HDC",IF(VLOOKUP($C848,hdc!$B$2:$F$1600,2,FALSE())="","",VLOOKUP($C848,hdc!$B$2:$F$1600,2,FALSE())),IF($A848="NAUTICS",IF(VLOOKUP($C848,nautics!$B$2:$F$1200,2,FALSE())="","",VLOOKUP($C848,nautics!$B$2:$F$1200,2,FALSE())),IF($A848="ST",IF(VLOOKUP($C848,st!$B$2:$F$400,2,FALSE())="","",VLOOKUP($C848,st!$B$2:$F$400,2,FALSE())),""))),"")</f>
        <v>1</v>
      </c>
      <c r="E848" s="35">
        <f>IFERROR(IF($A848="HDC",IF(VLOOKUP($C848,hdc!$B$2:$F$1600,3,FALSE())="","",VLOOKUP($C848,hdc!$B$2:$F$1600,3,FALSE())),IF($A848="NAUTICS",IF(VLOOKUP($C848,nautics!$B$2:$F$1200,3,FALSE())="","",VLOOKUP($C848,nautics!$B$2:$F$1200,3,FALSE())),IF($A848="ST",IF(VLOOKUP($C848,st!$B$2:$F$400,3,FALSE())="","",VLOOKUP($C848,st!$B$2:$F$400,3,FALSE())),""))),"")</f>
        <v>1</v>
      </c>
      <c r="F848" s="35" t="str">
        <f>IFERROR(IF($A848="HDC",IF(VLOOKUP($C848,hdc!$B$2:$F$1600,4,FALSE())="","",VLOOKUP($C848,hdc!$B$2:$F$1600,4,FALSE())),IF($A848="NAUTICS",IF(VLOOKUP($C848,nautics!$B$2:$F$1200,4,FALSE())="","",VLOOKUP($C848,nautics!$B$2:$F$1200,4,FALSE())),IF($A848="ST",IF(VLOOKUP($C848,st!$B$2:$F$400,4,FALSE())="","",VLOOKUP($C848,st!$B$2:$F$400,4,FALSE())),""))),"")</f>
        <v/>
      </c>
      <c r="G848" s="35" t="str">
        <f>IFERROR(IF($A848="HDC",IF(VLOOKUP($C848,hdc!$B$2:$F$1600,5,FALSE())="","",VLOOKUP($C848,hdc!$B$2:$F$1600,5,FALSE())),IF($A848="NAUTICS",IF(VLOOKUP($C848,nautics!$B$2:$F$1200,5,FALSE())="","",VLOOKUP($C848,nautics!$B$2:$F$1200,5,FALSE())),IF($A848="ST",IF(VLOOKUP($C848,st!$B$2:$F$400,5,FALSE())="","",VLOOKUP($C848,st!$B$2:$F$400,5,FALSE())),""))),"")</f>
        <v/>
      </c>
      <c r="H848" s="35" t="s">
        <v>105</v>
      </c>
      <c r="I848" s="35" t="s">
        <v>31</v>
      </c>
      <c r="J848" s="35" t="s">
        <v>7708</v>
      </c>
      <c r="K848" s="35">
        <f t="shared" si="3"/>
        <v>6</v>
      </c>
      <c r="L848" s="35" t="s">
        <v>7685</v>
      </c>
      <c r="M848" s="35" t="s">
        <v>7686</v>
      </c>
      <c r="N848" s="35" t="s">
        <v>2066</v>
      </c>
      <c r="O848" s="35" t="s">
        <v>1997</v>
      </c>
      <c r="P848" s="35" t="s">
        <v>7709</v>
      </c>
      <c r="Q848" s="35" t="s">
        <v>7710</v>
      </c>
      <c r="R848" s="35" t="s">
        <v>293</v>
      </c>
      <c r="S848" s="35" t="s">
        <v>2066</v>
      </c>
      <c r="T848" s="35" t="s">
        <v>1997</v>
      </c>
      <c r="U848" s="35" t="s">
        <v>7712</v>
      </c>
      <c r="W848" s="35" t="s">
        <v>78</v>
      </c>
      <c r="X848" s="35" t="s">
        <v>59</v>
      </c>
      <c r="Y848" s="35" t="s">
        <v>7689</v>
      </c>
      <c r="Z848" s="35" t="s">
        <v>7713</v>
      </c>
    </row>
    <row r="849" spans="1:26" ht="15" customHeight="1">
      <c r="A849" s="35" t="s">
        <v>1300</v>
      </c>
      <c r="B849" s="35" t="s">
        <v>7129</v>
      </c>
      <c r="C849" s="35" t="s">
        <v>7715</v>
      </c>
      <c r="D849" s="35">
        <f>IFERROR(IF($A849="HDC",IF(VLOOKUP($C849,hdc!$B$2:$F$1600,2,FALSE())="","",VLOOKUP($C849,hdc!$B$2:$F$1600,2,FALSE())),IF($A849="NAUTICS",IF(VLOOKUP($C849,nautics!$B$2:$F$1200,2,FALSE())="","",VLOOKUP($C849,nautics!$B$2:$F$1200,2,FALSE())),IF($A849="ST",IF(VLOOKUP($C849,st!$B$2:$F$400,2,FALSE())="","",VLOOKUP($C849,st!$B$2:$F$400,2,FALSE())),""))),"")</f>
        <v>1</v>
      </c>
      <c r="E849" s="35">
        <f>IFERROR(IF($A849="HDC",IF(VLOOKUP($C849,hdc!$B$2:$F$1600,3,FALSE())="","",VLOOKUP($C849,hdc!$B$2:$F$1600,3,FALSE())),IF($A849="NAUTICS",IF(VLOOKUP($C849,nautics!$B$2:$F$1200,3,FALSE())="","",VLOOKUP($C849,nautics!$B$2:$F$1200,3,FALSE())),IF($A849="ST",IF(VLOOKUP($C849,st!$B$2:$F$400,3,FALSE())="","",VLOOKUP($C849,st!$B$2:$F$400,3,FALSE())),""))),"")</f>
        <v>1</v>
      </c>
      <c r="F849" s="35" t="str">
        <f>IFERROR(IF($A849="HDC",IF(VLOOKUP($C849,hdc!$B$2:$F$1600,4,FALSE())="","",VLOOKUP($C849,hdc!$B$2:$F$1600,4,FALSE())),IF($A849="NAUTICS",IF(VLOOKUP($C849,nautics!$B$2:$F$1200,4,FALSE())="","",VLOOKUP($C849,nautics!$B$2:$F$1200,4,FALSE())),IF($A849="ST",IF(VLOOKUP($C849,st!$B$2:$F$400,4,FALSE())="","",VLOOKUP($C849,st!$B$2:$F$400,4,FALSE())),""))),"")</f>
        <v/>
      </c>
      <c r="G849" s="35" t="str">
        <f>IFERROR(IF($A849="HDC",IF(VLOOKUP($C849,hdc!$B$2:$F$1600,5,FALSE())="","",VLOOKUP($C849,hdc!$B$2:$F$1600,5,FALSE())),IF($A849="NAUTICS",IF(VLOOKUP($C849,nautics!$B$2:$F$1200,5,FALSE())="","",VLOOKUP($C849,nautics!$B$2:$F$1200,5,FALSE())),IF($A849="ST",IF(VLOOKUP($C849,st!$B$2:$F$400,5,FALSE())="","",VLOOKUP($C849,st!$B$2:$F$400,5,FALSE())),""))),"")</f>
        <v/>
      </c>
      <c r="H849" s="35" t="s">
        <v>4182</v>
      </c>
      <c r="I849" s="35" t="s">
        <v>31</v>
      </c>
      <c r="J849" s="35" t="s">
        <v>1450</v>
      </c>
      <c r="K849" s="35">
        <f t="shared" si="3"/>
        <v>14</v>
      </c>
      <c r="L849" s="35" t="s">
        <v>7685</v>
      </c>
      <c r="M849" s="35" t="s">
        <v>7686</v>
      </c>
      <c r="N849" s="35" t="s">
        <v>2066</v>
      </c>
      <c r="O849" s="35" t="s">
        <v>1997</v>
      </c>
      <c r="P849" s="35" t="s">
        <v>7716</v>
      </c>
      <c r="Q849" s="35" t="s">
        <v>7717</v>
      </c>
      <c r="R849" s="35" t="s">
        <v>152</v>
      </c>
      <c r="S849" s="35" t="s">
        <v>2055</v>
      </c>
      <c r="T849" s="35" t="s">
        <v>1997</v>
      </c>
      <c r="U849" s="35" t="s">
        <v>7718</v>
      </c>
      <c r="W849" s="35" t="s">
        <v>57</v>
      </c>
      <c r="X849" s="35" t="s">
        <v>59</v>
      </c>
      <c r="Y849" s="35" t="s">
        <v>7689</v>
      </c>
      <c r="Z849" s="35" t="s">
        <v>7719</v>
      </c>
    </row>
    <row r="850" spans="1:26" ht="15" customHeight="1">
      <c r="A850" s="35" t="s">
        <v>1300</v>
      </c>
      <c r="B850" s="35" t="s">
        <v>7129</v>
      </c>
      <c r="C850" s="35" t="s">
        <v>7721</v>
      </c>
      <c r="D850" s="35">
        <f>IFERROR(IF($A850="HDC",IF(VLOOKUP($C850,hdc!$B$2:$F$1600,2,FALSE())="","",VLOOKUP($C850,hdc!$B$2:$F$1600,2,FALSE())),IF($A850="NAUTICS",IF(VLOOKUP($C850,nautics!$B$2:$F$1200,2,FALSE())="","",VLOOKUP($C850,nautics!$B$2:$F$1200,2,FALSE())),IF($A850="ST",IF(VLOOKUP($C850,st!$B$2:$F$400,2,FALSE())="","",VLOOKUP($C850,st!$B$2:$F$400,2,FALSE())),""))),"")</f>
        <v>1</v>
      </c>
      <c r="E850" s="35">
        <f>IFERROR(IF($A850="HDC",IF(VLOOKUP($C850,hdc!$B$2:$F$1600,3,FALSE())="","",VLOOKUP($C850,hdc!$B$2:$F$1600,3,FALSE())),IF($A850="NAUTICS",IF(VLOOKUP($C850,nautics!$B$2:$F$1200,3,FALSE())="","",VLOOKUP($C850,nautics!$B$2:$F$1200,3,FALSE())),IF($A850="ST",IF(VLOOKUP($C850,st!$B$2:$F$400,3,FALSE())="","",VLOOKUP($C850,st!$B$2:$F$400,3,FALSE())),""))),"")</f>
        <v>1</v>
      </c>
      <c r="F850" s="35" t="str">
        <f>IFERROR(IF($A850="HDC",IF(VLOOKUP($C850,hdc!$B$2:$F$1600,4,FALSE())="","",VLOOKUP($C850,hdc!$B$2:$F$1600,4,FALSE())),IF($A850="NAUTICS",IF(VLOOKUP($C850,nautics!$B$2:$F$1200,4,FALSE())="","",VLOOKUP($C850,nautics!$B$2:$F$1200,4,FALSE())),IF($A850="ST",IF(VLOOKUP($C850,st!$B$2:$F$400,4,FALSE())="","",VLOOKUP($C850,st!$B$2:$F$400,4,FALSE())),""))),"")</f>
        <v/>
      </c>
      <c r="G850" s="35" t="str">
        <f>IFERROR(IF($A850="HDC",IF(VLOOKUP($C850,hdc!$B$2:$F$1600,5,FALSE())="","",VLOOKUP($C850,hdc!$B$2:$F$1600,5,FALSE())),IF($A850="NAUTICS",IF(VLOOKUP($C850,nautics!$B$2:$F$1200,5,FALSE())="","",VLOOKUP($C850,nautics!$B$2:$F$1200,5,FALSE())),IF($A850="ST",IF(VLOOKUP($C850,st!$B$2:$F$400,5,FALSE())="","",VLOOKUP($C850,st!$B$2:$F$400,5,FALSE())),""))),"")</f>
        <v/>
      </c>
      <c r="H850" s="35" t="s">
        <v>105</v>
      </c>
      <c r="I850" s="35" t="s">
        <v>31</v>
      </c>
      <c r="J850" s="35" t="s">
        <v>7724</v>
      </c>
      <c r="K850" s="35">
        <f t="shared" si="3"/>
        <v>10</v>
      </c>
      <c r="L850" s="35" t="s">
        <v>7685</v>
      </c>
      <c r="M850" s="35" t="s">
        <v>7686</v>
      </c>
      <c r="N850" s="35" t="s">
        <v>2066</v>
      </c>
      <c r="O850" s="35" t="s">
        <v>1997</v>
      </c>
      <c r="P850" s="35" t="s">
        <v>7725</v>
      </c>
      <c r="Q850" s="35" t="s">
        <v>7726</v>
      </c>
      <c r="R850" s="35" t="s">
        <v>52</v>
      </c>
      <c r="S850" s="35" t="s">
        <v>2055</v>
      </c>
      <c r="T850" s="35" t="s">
        <v>1997</v>
      </c>
      <c r="U850" s="35" t="s">
        <v>7728</v>
      </c>
      <c r="W850" s="35" t="s">
        <v>57</v>
      </c>
      <c r="X850" s="35" t="s">
        <v>59</v>
      </c>
      <c r="Y850" s="35" t="s">
        <v>7689</v>
      </c>
      <c r="Z850" s="35" t="s">
        <v>7729</v>
      </c>
    </row>
    <row r="851" spans="1:26" ht="15" customHeight="1">
      <c r="A851" s="35" t="s">
        <v>1300</v>
      </c>
      <c r="B851" s="35" t="s">
        <v>7129</v>
      </c>
      <c r="C851" s="35" t="s">
        <v>7731</v>
      </c>
      <c r="D851" s="35">
        <f>IFERROR(IF($A851="HDC",IF(VLOOKUP($C851,hdc!$B$2:$F$1600,2,FALSE())="","",VLOOKUP($C851,hdc!$B$2:$F$1600,2,FALSE())),IF($A851="NAUTICS",IF(VLOOKUP($C851,nautics!$B$2:$F$1200,2,FALSE())="","",VLOOKUP($C851,nautics!$B$2:$F$1200,2,FALSE())),IF($A851="ST",IF(VLOOKUP($C851,st!$B$2:$F$400,2,FALSE())="","",VLOOKUP($C851,st!$B$2:$F$400,2,FALSE())),""))),"")</f>
        <v>1</v>
      </c>
      <c r="E851" s="35">
        <f>IFERROR(IF($A851="HDC",IF(VLOOKUP($C851,hdc!$B$2:$F$1600,3,FALSE())="","",VLOOKUP($C851,hdc!$B$2:$F$1600,3,FALSE())),IF($A851="NAUTICS",IF(VLOOKUP($C851,nautics!$B$2:$F$1200,3,FALSE())="","",VLOOKUP($C851,nautics!$B$2:$F$1200,3,FALSE())),IF($A851="ST",IF(VLOOKUP($C851,st!$B$2:$F$400,3,FALSE())="","",VLOOKUP($C851,st!$B$2:$F$400,3,FALSE())),""))),"")</f>
        <v>1</v>
      </c>
      <c r="F851" s="35" t="str">
        <f>IFERROR(IF($A851="HDC",IF(VLOOKUP($C851,hdc!$B$2:$F$1600,4,FALSE())="","",VLOOKUP($C851,hdc!$B$2:$F$1600,4,FALSE())),IF($A851="NAUTICS",IF(VLOOKUP($C851,nautics!$B$2:$F$1200,4,FALSE())="","",VLOOKUP($C851,nautics!$B$2:$F$1200,4,FALSE())),IF($A851="ST",IF(VLOOKUP($C851,st!$B$2:$F$400,4,FALSE())="","",VLOOKUP($C851,st!$B$2:$F$400,4,FALSE())),""))),"")</f>
        <v/>
      </c>
      <c r="G851" s="35" t="str">
        <f>IFERROR(IF($A851="HDC",IF(VLOOKUP($C851,hdc!$B$2:$F$1600,5,FALSE())="","",VLOOKUP($C851,hdc!$B$2:$F$1600,5,FALSE())),IF($A851="NAUTICS",IF(VLOOKUP($C851,nautics!$B$2:$F$1200,5,FALSE())="","",VLOOKUP($C851,nautics!$B$2:$F$1200,5,FALSE())),IF($A851="ST",IF(VLOOKUP($C851,st!$B$2:$F$400,5,FALSE())="","",VLOOKUP($C851,st!$B$2:$F$400,5,FALSE())),""))),"")</f>
        <v/>
      </c>
      <c r="H851" s="35" t="s">
        <v>105</v>
      </c>
      <c r="I851" s="35" t="s">
        <v>31</v>
      </c>
      <c r="J851" s="35" t="s">
        <v>7734</v>
      </c>
      <c r="K851" s="35">
        <f t="shared" si="3"/>
        <v>9</v>
      </c>
      <c r="L851" s="35" t="s">
        <v>7685</v>
      </c>
      <c r="M851" s="35" t="s">
        <v>7686</v>
      </c>
      <c r="N851" s="35" t="s">
        <v>2066</v>
      </c>
      <c r="O851" s="35" t="s">
        <v>1997</v>
      </c>
      <c r="P851" s="35" t="s">
        <v>7735</v>
      </c>
      <c r="Q851" s="35" t="s">
        <v>7736</v>
      </c>
      <c r="R851" s="35" t="s">
        <v>965</v>
      </c>
      <c r="S851" s="35" t="s">
        <v>2055</v>
      </c>
      <c r="T851" s="35" t="s">
        <v>1997</v>
      </c>
      <c r="U851" s="35" t="s">
        <v>7728</v>
      </c>
      <c r="W851" s="35" t="s">
        <v>57</v>
      </c>
      <c r="X851" s="35" t="s">
        <v>59</v>
      </c>
      <c r="Y851" s="35" t="s">
        <v>7689</v>
      </c>
      <c r="Z851" s="35" t="s">
        <v>7729</v>
      </c>
    </row>
    <row r="852" spans="1:26" ht="15" customHeight="1">
      <c r="A852" s="35" t="s">
        <v>1300</v>
      </c>
      <c r="B852" s="35" t="s">
        <v>7129</v>
      </c>
      <c r="C852" s="35" t="s">
        <v>7738</v>
      </c>
      <c r="D852" s="35">
        <f>IFERROR(IF($A852="HDC",IF(VLOOKUP($C852,hdc!$B$2:$F$1600,2,FALSE())="","",VLOOKUP($C852,hdc!$B$2:$F$1600,2,FALSE())),IF($A852="NAUTICS",IF(VLOOKUP($C852,nautics!$B$2:$F$1200,2,FALSE())="","",VLOOKUP($C852,nautics!$B$2:$F$1200,2,FALSE())),IF($A852="ST",IF(VLOOKUP($C852,st!$B$2:$F$400,2,FALSE())="","",VLOOKUP($C852,st!$B$2:$F$400,2,FALSE())),""))),"")</f>
        <v>1</v>
      </c>
      <c r="E852" s="35">
        <f>IFERROR(IF($A852="HDC",IF(VLOOKUP($C852,hdc!$B$2:$F$1600,3,FALSE())="","",VLOOKUP($C852,hdc!$B$2:$F$1600,3,FALSE())),IF($A852="NAUTICS",IF(VLOOKUP($C852,nautics!$B$2:$F$1200,3,FALSE())="","",VLOOKUP($C852,nautics!$B$2:$F$1200,3,FALSE())),IF($A852="ST",IF(VLOOKUP($C852,st!$B$2:$F$400,3,FALSE())="","",VLOOKUP($C852,st!$B$2:$F$400,3,FALSE())),""))),"")</f>
        <v>1</v>
      </c>
      <c r="F852" s="35">
        <f>IFERROR(IF($A852="HDC",IF(VLOOKUP($C852,hdc!$B$2:$F$1600,4,FALSE())="","",VLOOKUP($C852,hdc!$B$2:$F$1600,4,FALSE())),IF($A852="NAUTICS",IF(VLOOKUP($C852,nautics!$B$2:$F$1200,4,FALSE())="","",VLOOKUP($C852,nautics!$B$2:$F$1200,4,FALSE())),IF($A852="ST",IF(VLOOKUP($C852,st!$B$2:$F$400,4,FALSE())="","",VLOOKUP($C852,st!$B$2:$F$400,4,FALSE())),""))),"")</f>
        <v>1</v>
      </c>
      <c r="G852" s="35" t="str">
        <f>IFERROR(IF($A852="HDC",IF(VLOOKUP($C852,hdc!$B$2:$F$1600,5,FALSE())="","",VLOOKUP($C852,hdc!$B$2:$F$1600,5,FALSE())),IF($A852="NAUTICS",IF(VLOOKUP($C852,nautics!$B$2:$F$1200,5,FALSE())="","",VLOOKUP($C852,nautics!$B$2:$F$1200,5,FALSE())),IF($A852="ST",IF(VLOOKUP($C852,st!$B$2:$F$400,5,FALSE())="","",VLOOKUP($C852,st!$B$2:$F$400,5,FALSE())),""))),"")</f>
        <v/>
      </c>
      <c r="H852" s="35" t="s">
        <v>105</v>
      </c>
      <c r="I852" s="35" t="s">
        <v>31</v>
      </c>
      <c r="J852" s="35" t="s">
        <v>7740</v>
      </c>
      <c r="K852" s="35">
        <f t="shared" si="3"/>
        <v>13</v>
      </c>
      <c r="L852" s="35" t="s">
        <v>712</v>
      </c>
      <c r="M852" s="35" t="s">
        <v>713</v>
      </c>
      <c r="N852" s="35" t="s">
        <v>716</v>
      </c>
      <c r="O852" s="35" t="s">
        <v>718</v>
      </c>
      <c r="P852" s="35" t="s">
        <v>7743</v>
      </c>
      <c r="Q852" s="35" t="s">
        <v>7744</v>
      </c>
      <c r="R852" s="35" t="s">
        <v>52</v>
      </c>
      <c r="S852" s="35" t="s">
        <v>975</v>
      </c>
      <c r="T852" s="35" t="s">
        <v>977</v>
      </c>
      <c r="U852" s="35" t="s">
        <v>7745</v>
      </c>
      <c r="W852" s="35" t="s">
        <v>57</v>
      </c>
      <c r="X852" s="35" t="s">
        <v>59</v>
      </c>
      <c r="Y852" s="35" t="s">
        <v>721</v>
      </c>
      <c r="Z852" s="35" t="s">
        <v>1599</v>
      </c>
    </row>
    <row r="853" spans="1:26" ht="15" customHeight="1">
      <c r="A853" s="35" t="s">
        <v>1300</v>
      </c>
      <c r="B853" s="35" t="s">
        <v>7129</v>
      </c>
      <c r="C853" s="35" t="s">
        <v>7747</v>
      </c>
      <c r="D853" s="35">
        <f>IFERROR(IF($A853="HDC",IF(VLOOKUP($C853,hdc!$B$2:$F$1600,2,FALSE())="","",VLOOKUP($C853,hdc!$B$2:$F$1600,2,FALSE())),IF($A853="NAUTICS",IF(VLOOKUP($C853,nautics!$B$2:$F$1200,2,FALSE())="","",VLOOKUP($C853,nautics!$B$2:$F$1200,2,FALSE())),IF($A853="ST",IF(VLOOKUP($C853,st!$B$2:$F$400,2,FALSE())="","",VLOOKUP($C853,st!$B$2:$F$400,2,FALSE())),""))),"")</f>
        <v>1</v>
      </c>
      <c r="E853" s="35">
        <f>IFERROR(IF($A853="HDC",IF(VLOOKUP($C853,hdc!$B$2:$F$1600,3,FALSE())="","",VLOOKUP($C853,hdc!$B$2:$F$1600,3,FALSE())),IF($A853="NAUTICS",IF(VLOOKUP($C853,nautics!$B$2:$F$1200,3,FALSE())="","",VLOOKUP($C853,nautics!$B$2:$F$1200,3,FALSE())),IF($A853="ST",IF(VLOOKUP($C853,st!$B$2:$F$400,3,FALSE())="","",VLOOKUP($C853,st!$B$2:$F$400,3,FALSE())),""))),"")</f>
        <v>1</v>
      </c>
      <c r="F853" s="35" t="str">
        <f>IFERROR(IF($A853="HDC",IF(VLOOKUP($C853,hdc!$B$2:$F$1600,4,FALSE())="","",VLOOKUP($C853,hdc!$B$2:$F$1600,4,FALSE())),IF($A853="NAUTICS",IF(VLOOKUP($C853,nautics!$B$2:$F$1200,4,FALSE())="","",VLOOKUP($C853,nautics!$B$2:$F$1200,4,FALSE())),IF($A853="ST",IF(VLOOKUP($C853,st!$B$2:$F$400,4,FALSE())="","",VLOOKUP($C853,st!$B$2:$F$400,4,FALSE())),""))),"")</f>
        <v/>
      </c>
      <c r="G853" s="35" t="str">
        <f>IFERROR(IF($A853="HDC",IF(VLOOKUP($C853,hdc!$B$2:$F$1600,5,FALSE())="","",VLOOKUP($C853,hdc!$B$2:$F$1600,5,FALSE())),IF($A853="NAUTICS",IF(VLOOKUP($C853,nautics!$B$2:$F$1200,5,FALSE())="","",VLOOKUP($C853,nautics!$B$2:$F$1200,5,FALSE())),IF($A853="ST",IF(VLOOKUP($C853,st!$B$2:$F$400,5,FALSE())="","",VLOOKUP($C853,st!$B$2:$F$400,5,FALSE())),""))),"")</f>
        <v/>
      </c>
      <c r="H853" s="35" t="s">
        <v>4182</v>
      </c>
      <c r="I853" s="35" t="s">
        <v>31</v>
      </c>
      <c r="J853" s="35" t="s">
        <v>1211</v>
      </c>
      <c r="K853" s="35">
        <f t="shared" si="3"/>
        <v>11</v>
      </c>
      <c r="L853" s="35" t="s">
        <v>7743</v>
      </c>
      <c r="M853" s="35" t="s">
        <v>7744</v>
      </c>
      <c r="N853" s="35" t="s">
        <v>975</v>
      </c>
      <c r="O853" s="35" t="s">
        <v>977</v>
      </c>
      <c r="P853" s="35" t="s">
        <v>7750</v>
      </c>
      <c r="Q853" s="35" t="s">
        <v>7751</v>
      </c>
      <c r="R853" s="35" t="s">
        <v>978</v>
      </c>
      <c r="S853" s="35" t="s">
        <v>975</v>
      </c>
      <c r="T853" s="35" t="s">
        <v>977</v>
      </c>
      <c r="U853" s="35" t="s">
        <v>7752</v>
      </c>
      <c r="W853" s="35" t="s">
        <v>78</v>
      </c>
      <c r="X853" s="35" t="s">
        <v>59</v>
      </c>
      <c r="Y853" s="35" t="s">
        <v>1599</v>
      </c>
      <c r="Z853" s="35" t="s">
        <v>7753</v>
      </c>
    </row>
    <row r="854" spans="1:26" ht="15" customHeight="1">
      <c r="A854" s="35" t="s">
        <v>1300</v>
      </c>
      <c r="B854" s="35" t="s">
        <v>7129</v>
      </c>
      <c r="C854" s="35" t="s">
        <v>7754</v>
      </c>
      <c r="D854" s="35">
        <f>IFERROR(IF($A854="HDC",IF(VLOOKUP($C854,hdc!$B$2:$F$1600,2,FALSE())="","",VLOOKUP($C854,hdc!$B$2:$F$1600,2,FALSE())),IF($A854="NAUTICS",IF(VLOOKUP($C854,nautics!$B$2:$F$1200,2,FALSE())="","",VLOOKUP($C854,nautics!$B$2:$F$1200,2,FALSE())),IF($A854="ST",IF(VLOOKUP($C854,st!$B$2:$F$400,2,FALSE())="","",VLOOKUP($C854,st!$B$2:$F$400,2,FALSE())),""))),"")</f>
        <v>1</v>
      </c>
      <c r="E854" s="35">
        <f>IFERROR(IF($A854="HDC",IF(VLOOKUP($C854,hdc!$B$2:$F$1600,3,FALSE())="","",VLOOKUP($C854,hdc!$B$2:$F$1600,3,FALSE())),IF($A854="NAUTICS",IF(VLOOKUP($C854,nautics!$B$2:$F$1200,3,FALSE())="","",VLOOKUP($C854,nautics!$B$2:$F$1200,3,FALSE())),IF($A854="ST",IF(VLOOKUP($C854,st!$B$2:$F$400,3,FALSE())="","",VLOOKUP($C854,st!$B$2:$F$400,3,FALSE())),""))),"")</f>
        <v>1</v>
      </c>
      <c r="F854" s="35" t="str">
        <f>IFERROR(IF($A854="HDC",IF(VLOOKUP($C854,hdc!$B$2:$F$1600,4,FALSE())="","",VLOOKUP($C854,hdc!$B$2:$F$1600,4,FALSE())),IF($A854="NAUTICS",IF(VLOOKUP($C854,nautics!$B$2:$F$1200,4,FALSE())="","",VLOOKUP($C854,nautics!$B$2:$F$1200,4,FALSE())),IF($A854="ST",IF(VLOOKUP($C854,st!$B$2:$F$400,4,FALSE())="","",VLOOKUP($C854,st!$B$2:$F$400,4,FALSE())),""))),"")</f>
        <v/>
      </c>
      <c r="G854" s="35" t="str">
        <f>IFERROR(IF($A854="HDC",IF(VLOOKUP($C854,hdc!$B$2:$F$1600,5,FALSE())="","",VLOOKUP($C854,hdc!$B$2:$F$1600,5,FALSE())),IF($A854="NAUTICS",IF(VLOOKUP($C854,nautics!$B$2:$F$1200,5,FALSE())="","",VLOOKUP($C854,nautics!$B$2:$F$1200,5,FALSE())),IF($A854="ST",IF(VLOOKUP($C854,st!$B$2:$F$400,5,FALSE())="","",VLOOKUP($C854,st!$B$2:$F$400,5,FALSE())),""))),"")</f>
        <v/>
      </c>
      <c r="H854" s="35" t="s">
        <v>105</v>
      </c>
      <c r="I854" s="35" t="s">
        <v>31</v>
      </c>
      <c r="J854" s="35" t="s">
        <v>4558</v>
      </c>
      <c r="K854" s="35">
        <f t="shared" si="3"/>
        <v>7</v>
      </c>
      <c r="L854" s="35" t="s">
        <v>7743</v>
      </c>
      <c r="M854" s="35" t="s">
        <v>7744</v>
      </c>
      <c r="N854" s="35" t="s">
        <v>975</v>
      </c>
      <c r="O854" s="35" t="s">
        <v>977</v>
      </c>
      <c r="P854" s="35" t="s">
        <v>7757</v>
      </c>
      <c r="Q854" s="35" t="s">
        <v>7758</v>
      </c>
      <c r="R854" s="35" t="s">
        <v>247</v>
      </c>
      <c r="S854" s="35" t="s">
        <v>975</v>
      </c>
      <c r="T854" s="35" t="s">
        <v>977</v>
      </c>
      <c r="U854" s="35" t="s">
        <v>89</v>
      </c>
      <c r="W854" s="35" t="s">
        <v>78</v>
      </c>
      <c r="X854" s="35" t="s">
        <v>59</v>
      </c>
      <c r="Y854" s="35" t="s">
        <v>89</v>
      </c>
      <c r="Z854" s="35" t="s">
        <v>89</v>
      </c>
    </row>
    <row r="855" spans="1:26" ht="15" customHeight="1">
      <c r="A855" s="35" t="s">
        <v>1300</v>
      </c>
      <c r="B855" s="35" t="s">
        <v>7129</v>
      </c>
      <c r="C855" s="35" t="s">
        <v>7759</v>
      </c>
      <c r="D855" s="35">
        <f>IFERROR(IF($A855="HDC",IF(VLOOKUP($C855,hdc!$B$2:$F$1600,2,FALSE())="","",VLOOKUP($C855,hdc!$B$2:$F$1600,2,FALSE())),IF($A855="NAUTICS",IF(VLOOKUP($C855,nautics!$B$2:$F$1200,2,FALSE())="","",VLOOKUP($C855,nautics!$B$2:$F$1200,2,FALSE())),IF($A855="ST",IF(VLOOKUP($C855,st!$B$2:$F$400,2,FALSE())="","",VLOOKUP($C855,st!$B$2:$F$400,2,FALSE())),""))),"")</f>
        <v>1</v>
      </c>
      <c r="E855" s="35">
        <f>IFERROR(IF($A855="HDC",IF(VLOOKUP($C855,hdc!$B$2:$F$1600,3,FALSE())="","",VLOOKUP($C855,hdc!$B$2:$F$1600,3,FALSE())),IF($A855="NAUTICS",IF(VLOOKUP($C855,nautics!$B$2:$F$1200,3,FALSE())="","",VLOOKUP($C855,nautics!$B$2:$F$1200,3,FALSE())),IF($A855="ST",IF(VLOOKUP($C855,st!$B$2:$F$400,3,FALSE())="","",VLOOKUP($C855,st!$B$2:$F$400,3,FALSE())),""))),"")</f>
        <v>1</v>
      </c>
      <c r="F855" s="35" t="str">
        <f>IFERROR(IF($A855="HDC",IF(VLOOKUP($C855,hdc!$B$2:$F$1600,4,FALSE())="","",VLOOKUP($C855,hdc!$B$2:$F$1600,4,FALSE())),IF($A855="NAUTICS",IF(VLOOKUP($C855,nautics!$B$2:$F$1200,4,FALSE())="","",VLOOKUP($C855,nautics!$B$2:$F$1200,4,FALSE())),IF($A855="ST",IF(VLOOKUP($C855,st!$B$2:$F$400,4,FALSE())="","",VLOOKUP($C855,st!$B$2:$F$400,4,FALSE())),""))),"")</f>
        <v/>
      </c>
      <c r="G855" s="35" t="str">
        <f>IFERROR(IF($A855="HDC",IF(VLOOKUP($C855,hdc!$B$2:$F$1600,5,FALSE())="","",VLOOKUP($C855,hdc!$B$2:$F$1600,5,FALSE())),IF($A855="NAUTICS",IF(VLOOKUP($C855,nautics!$B$2:$F$1200,5,FALSE())="","",VLOOKUP($C855,nautics!$B$2:$F$1200,5,FALSE())),IF($A855="ST",IF(VLOOKUP($C855,st!$B$2:$F$400,5,FALSE())="","",VLOOKUP($C855,st!$B$2:$F$400,5,FALSE())),""))),"")</f>
        <v/>
      </c>
      <c r="H855" s="35" t="s">
        <v>105</v>
      </c>
      <c r="I855" s="35" t="s">
        <v>31</v>
      </c>
      <c r="J855" s="35" t="s">
        <v>7762</v>
      </c>
      <c r="K855" s="35">
        <f t="shared" si="3"/>
        <v>9</v>
      </c>
      <c r="L855" s="35" t="s">
        <v>7743</v>
      </c>
      <c r="M855" s="35" t="s">
        <v>7744</v>
      </c>
      <c r="N855" s="35" t="s">
        <v>975</v>
      </c>
      <c r="O855" s="35" t="s">
        <v>977</v>
      </c>
      <c r="P855" s="35" t="s">
        <v>7764</v>
      </c>
      <c r="Q855" s="35" t="s">
        <v>7766</v>
      </c>
      <c r="R855" s="35" t="s">
        <v>293</v>
      </c>
      <c r="S855" s="35" t="s">
        <v>975</v>
      </c>
      <c r="T855" s="35" t="s">
        <v>977</v>
      </c>
      <c r="U855" s="35" t="s">
        <v>7767</v>
      </c>
      <c r="W855" s="35" t="s">
        <v>78</v>
      </c>
      <c r="X855" s="35" t="s">
        <v>59</v>
      </c>
      <c r="Y855" s="35" t="s">
        <v>1599</v>
      </c>
      <c r="Z855" s="35" t="s">
        <v>7768</v>
      </c>
    </row>
    <row r="856" spans="1:26" ht="15" customHeight="1">
      <c r="A856" s="35" t="s">
        <v>1300</v>
      </c>
      <c r="B856" s="35" t="s">
        <v>7129</v>
      </c>
      <c r="C856" s="35" t="s">
        <v>7769</v>
      </c>
      <c r="D856" s="35">
        <f>IFERROR(IF($A856="HDC",IF(VLOOKUP($C856,hdc!$B$2:$F$1600,2,FALSE())="","",VLOOKUP($C856,hdc!$B$2:$F$1600,2,FALSE())),IF($A856="NAUTICS",IF(VLOOKUP($C856,nautics!$B$2:$F$1200,2,FALSE())="","",VLOOKUP($C856,nautics!$B$2:$F$1200,2,FALSE())),IF($A856="ST",IF(VLOOKUP($C856,st!$B$2:$F$400,2,FALSE())="","",VLOOKUP($C856,st!$B$2:$F$400,2,FALSE())),""))),"")</f>
        <v>1</v>
      </c>
      <c r="E856" s="35">
        <f>IFERROR(IF($A856="HDC",IF(VLOOKUP($C856,hdc!$B$2:$F$1600,3,FALSE())="","",VLOOKUP($C856,hdc!$B$2:$F$1600,3,FALSE())),IF($A856="NAUTICS",IF(VLOOKUP($C856,nautics!$B$2:$F$1200,3,FALSE())="","",VLOOKUP($C856,nautics!$B$2:$F$1200,3,FALSE())),IF($A856="ST",IF(VLOOKUP($C856,st!$B$2:$F$400,3,FALSE())="","",VLOOKUP($C856,st!$B$2:$F$400,3,FALSE())),""))),"")</f>
        <v>1</v>
      </c>
      <c r="F856" s="35" t="str">
        <f>IFERROR(IF($A856="HDC",IF(VLOOKUP($C856,hdc!$B$2:$F$1600,4,FALSE())="","",VLOOKUP($C856,hdc!$B$2:$F$1600,4,FALSE())),IF($A856="NAUTICS",IF(VLOOKUP($C856,nautics!$B$2:$F$1200,4,FALSE())="","",VLOOKUP($C856,nautics!$B$2:$F$1200,4,FALSE())),IF($A856="ST",IF(VLOOKUP($C856,st!$B$2:$F$400,4,FALSE())="","",VLOOKUP($C856,st!$B$2:$F$400,4,FALSE())),""))),"")</f>
        <v/>
      </c>
      <c r="G856" s="35" t="str">
        <f>IFERROR(IF($A856="HDC",IF(VLOOKUP($C856,hdc!$B$2:$F$1600,5,FALSE())="","",VLOOKUP($C856,hdc!$B$2:$F$1600,5,FALSE())),IF($A856="NAUTICS",IF(VLOOKUP($C856,nautics!$B$2:$F$1200,5,FALSE())="","",VLOOKUP($C856,nautics!$B$2:$F$1200,5,FALSE())),IF($A856="ST",IF(VLOOKUP($C856,st!$B$2:$F$400,5,FALSE())="","",VLOOKUP($C856,st!$B$2:$F$400,5,FALSE())),""))),"")</f>
        <v/>
      </c>
      <c r="H856" s="35" t="s">
        <v>4182</v>
      </c>
      <c r="I856" s="35" t="s">
        <v>31</v>
      </c>
      <c r="J856" s="35" t="s">
        <v>7771</v>
      </c>
      <c r="K856" s="35">
        <f t="shared" si="3"/>
        <v>13</v>
      </c>
      <c r="L856" s="35" t="s">
        <v>7743</v>
      </c>
      <c r="M856" s="35" t="s">
        <v>7744</v>
      </c>
      <c r="N856" s="35" t="s">
        <v>975</v>
      </c>
      <c r="O856" s="35" t="s">
        <v>977</v>
      </c>
      <c r="P856" s="35" t="s">
        <v>7773</v>
      </c>
      <c r="Q856" s="35" t="s">
        <v>7774</v>
      </c>
      <c r="R856" s="35" t="s">
        <v>1071</v>
      </c>
      <c r="S856" s="35" t="s">
        <v>1996</v>
      </c>
      <c r="T856" s="35" t="s">
        <v>1997</v>
      </c>
      <c r="U856" s="35" t="s">
        <v>7776</v>
      </c>
      <c r="W856" s="35" t="s">
        <v>57</v>
      </c>
      <c r="X856" s="35" t="s">
        <v>59</v>
      </c>
      <c r="Y856" s="35" t="s">
        <v>1599</v>
      </c>
      <c r="Z856" s="35" t="s">
        <v>2000</v>
      </c>
    </row>
    <row r="857" spans="1:26" ht="15" customHeight="1">
      <c r="A857" s="35" t="s">
        <v>1300</v>
      </c>
      <c r="B857" s="35" t="s">
        <v>7129</v>
      </c>
      <c r="C857" s="35" t="s">
        <v>7777</v>
      </c>
      <c r="D857" s="35">
        <f>IFERROR(IF($A857="HDC",IF(VLOOKUP($C857,hdc!$B$2:$F$1600,2,FALSE())="","",VLOOKUP($C857,hdc!$B$2:$F$1600,2,FALSE())),IF($A857="NAUTICS",IF(VLOOKUP($C857,nautics!$B$2:$F$1200,2,FALSE())="","",VLOOKUP($C857,nautics!$B$2:$F$1200,2,FALSE())),IF($A857="ST",IF(VLOOKUP($C857,st!$B$2:$F$400,2,FALSE())="","",VLOOKUP($C857,st!$B$2:$F$400,2,FALSE())),""))),"")</f>
        <v>1</v>
      </c>
      <c r="E857" s="35">
        <f>IFERROR(IF($A857="HDC",IF(VLOOKUP($C857,hdc!$B$2:$F$1600,3,FALSE())="","",VLOOKUP($C857,hdc!$B$2:$F$1600,3,FALSE())),IF($A857="NAUTICS",IF(VLOOKUP($C857,nautics!$B$2:$F$1200,3,FALSE())="","",VLOOKUP($C857,nautics!$B$2:$F$1200,3,FALSE())),IF($A857="ST",IF(VLOOKUP($C857,st!$B$2:$F$400,3,FALSE())="","",VLOOKUP($C857,st!$B$2:$F$400,3,FALSE())),""))),"")</f>
        <v>1</v>
      </c>
      <c r="F857" s="35" t="str">
        <f>IFERROR(IF($A857="HDC",IF(VLOOKUP($C857,hdc!$B$2:$F$1600,4,FALSE())="","",VLOOKUP($C857,hdc!$B$2:$F$1600,4,FALSE())),IF($A857="NAUTICS",IF(VLOOKUP($C857,nautics!$B$2:$F$1200,4,FALSE())="","",VLOOKUP($C857,nautics!$B$2:$F$1200,4,FALSE())),IF($A857="ST",IF(VLOOKUP($C857,st!$B$2:$F$400,4,FALSE())="","",VLOOKUP($C857,st!$B$2:$F$400,4,FALSE())),""))),"")</f>
        <v/>
      </c>
      <c r="G857" s="35" t="str">
        <f>IFERROR(IF($A857="HDC",IF(VLOOKUP($C857,hdc!$B$2:$F$1600,5,FALSE())="","",VLOOKUP($C857,hdc!$B$2:$F$1600,5,FALSE())),IF($A857="NAUTICS",IF(VLOOKUP($C857,nautics!$B$2:$F$1200,5,FALSE())="","",VLOOKUP($C857,nautics!$B$2:$F$1200,5,FALSE())),IF($A857="ST",IF(VLOOKUP($C857,st!$B$2:$F$400,5,FALSE())="","",VLOOKUP($C857,st!$B$2:$F$400,5,FALSE())),""))),"")</f>
        <v/>
      </c>
      <c r="H857" s="35" t="s">
        <v>105</v>
      </c>
      <c r="I857" s="35" t="s">
        <v>31</v>
      </c>
      <c r="J857" s="35" t="s">
        <v>3871</v>
      </c>
      <c r="K857" s="35">
        <f t="shared" si="3"/>
        <v>9</v>
      </c>
      <c r="L857" s="35" t="s">
        <v>7743</v>
      </c>
      <c r="M857" s="35" t="s">
        <v>7744</v>
      </c>
      <c r="N857" s="35" t="s">
        <v>975</v>
      </c>
      <c r="O857" s="35" t="s">
        <v>977</v>
      </c>
      <c r="P857" s="35" t="s">
        <v>7780</v>
      </c>
      <c r="Q857" s="35" t="s">
        <v>7781</v>
      </c>
      <c r="R857" s="35" t="s">
        <v>965</v>
      </c>
      <c r="S857" s="35" t="s">
        <v>1996</v>
      </c>
      <c r="T857" s="35" t="s">
        <v>1997</v>
      </c>
      <c r="U857" s="35" t="s">
        <v>7783</v>
      </c>
      <c r="W857" s="35" t="s">
        <v>57</v>
      </c>
      <c r="X857" s="35" t="s">
        <v>59</v>
      </c>
      <c r="Y857" s="35" t="s">
        <v>1599</v>
      </c>
      <c r="Z857" s="35" t="s">
        <v>7784</v>
      </c>
    </row>
    <row r="858" spans="1:26" ht="15" customHeight="1">
      <c r="A858" s="35" t="s">
        <v>1300</v>
      </c>
      <c r="B858" s="35" t="s">
        <v>7129</v>
      </c>
      <c r="C858" s="35" t="s">
        <v>7785</v>
      </c>
      <c r="D858" s="35">
        <f>IFERROR(IF($A858="HDC",IF(VLOOKUP($C858,hdc!$B$2:$F$1600,2,FALSE())="","",VLOOKUP($C858,hdc!$B$2:$F$1600,2,FALSE())),IF($A858="NAUTICS",IF(VLOOKUP($C858,nautics!$B$2:$F$1200,2,FALSE())="","",VLOOKUP($C858,nautics!$B$2:$F$1200,2,FALSE())),IF($A858="ST",IF(VLOOKUP($C858,st!$B$2:$F$400,2,FALSE())="","",VLOOKUP($C858,st!$B$2:$F$400,2,FALSE())),""))),"")</f>
        <v>1</v>
      </c>
      <c r="E858" s="35">
        <f>IFERROR(IF($A858="HDC",IF(VLOOKUP($C858,hdc!$B$2:$F$1600,3,FALSE())="","",VLOOKUP($C858,hdc!$B$2:$F$1600,3,FALSE())),IF($A858="NAUTICS",IF(VLOOKUP($C858,nautics!$B$2:$F$1200,3,FALSE())="","",VLOOKUP($C858,nautics!$B$2:$F$1200,3,FALSE())),IF($A858="ST",IF(VLOOKUP($C858,st!$B$2:$F$400,3,FALSE())="","",VLOOKUP($C858,st!$B$2:$F$400,3,FALSE())),""))),"")</f>
        <v>1</v>
      </c>
      <c r="F858" s="35" t="str">
        <f>IFERROR(IF($A858="HDC",IF(VLOOKUP($C858,hdc!$B$2:$F$1600,4,FALSE())="","",VLOOKUP($C858,hdc!$B$2:$F$1600,4,FALSE())),IF($A858="NAUTICS",IF(VLOOKUP($C858,nautics!$B$2:$F$1200,4,FALSE())="","",VLOOKUP($C858,nautics!$B$2:$F$1200,4,FALSE())),IF($A858="ST",IF(VLOOKUP($C858,st!$B$2:$F$400,4,FALSE())="","",VLOOKUP($C858,st!$B$2:$F$400,4,FALSE())),""))),"")</f>
        <v/>
      </c>
      <c r="G858" s="35" t="str">
        <f>IFERROR(IF($A858="HDC",IF(VLOOKUP($C858,hdc!$B$2:$F$1600,5,FALSE())="","",VLOOKUP($C858,hdc!$B$2:$F$1600,5,FALSE())),IF($A858="NAUTICS",IF(VLOOKUP($C858,nautics!$B$2:$F$1200,5,FALSE())="","",VLOOKUP($C858,nautics!$B$2:$F$1200,5,FALSE())),IF($A858="ST",IF(VLOOKUP($C858,st!$B$2:$F$400,5,FALSE())="","",VLOOKUP($C858,st!$B$2:$F$400,5,FALSE())),""))),"")</f>
        <v/>
      </c>
      <c r="H858" s="35" t="s">
        <v>105</v>
      </c>
      <c r="I858" s="35" t="s">
        <v>31</v>
      </c>
      <c r="J858" s="35" t="s">
        <v>3937</v>
      </c>
      <c r="K858" s="35">
        <f t="shared" si="3"/>
        <v>10</v>
      </c>
      <c r="L858" s="35" t="s">
        <v>7743</v>
      </c>
      <c r="M858" s="35" t="s">
        <v>7744</v>
      </c>
      <c r="N858" s="35" t="s">
        <v>975</v>
      </c>
      <c r="O858" s="35" t="s">
        <v>977</v>
      </c>
      <c r="P858" s="35" t="s">
        <v>7788</v>
      </c>
      <c r="Q858" s="35" t="s">
        <v>7789</v>
      </c>
      <c r="R858" s="35" t="s">
        <v>293</v>
      </c>
      <c r="S858" s="35" t="s">
        <v>1996</v>
      </c>
      <c r="T858" s="35" t="s">
        <v>1997</v>
      </c>
      <c r="U858" s="35" t="s">
        <v>7790</v>
      </c>
      <c r="W858" s="35" t="s">
        <v>57</v>
      </c>
      <c r="X858" s="35" t="s">
        <v>59</v>
      </c>
      <c r="Y858" s="35" t="s">
        <v>1599</v>
      </c>
      <c r="Z858" s="35" t="s">
        <v>7791</v>
      </c>
    </row>
    <row r="859" spans="1:26" ht="15" customHeight="1">
      <c r="A859" s="35" t="s">
        <v>1300</v>
      </c>
      <c r="B859" s="35" t="s">
        <v>7129</v>
      </c>
      <c r="C859" s="35" t="s">
        <v>7792</v>
      </c>
      <c r="D859" s="35">
        <f>IFERROR(IF($A859="HDC",IF(VLOOKUP($C859,hdc!$B$2:$F$1600,2,FALSE())="","",VLOOKUP($C859,hdc!$B$2:$F$1600,2,FALSE())),IF($A859="NAUTICS",IF(VLOOKUP($C859,nautics!$B$2:$F$1200,2,FALSE())="","",VLOOKUP($C859,nautics!$B$2:$F$1200,2,FALSE())),IF($A859="ST",IF(VLOOKUP($C859,st!$B$2:$F$400,2,FALSE())="","",VLOOKUP($C859,st!$B$2:$F$400,2,FALSE())),""))),"")</f>
        <v>1</v>
      </c>
      <c r="E859" s="35">
        <f>IFERROR(IF($A859="HDC",IF(VLOOKUP($C859,hdc!$B$2:$F$1600,3,FALSE())="","",VLOOKUP($C859,hdc!$B$2:$F$1600,3,FALSE())),IF($A859="NAUTICS",IF(VLOOKUP($C859,nautics!$B$2:$F$1200,3,FALSE())="","",VLOOKUP($C859,nautics!$B$2:$F$1200,3,FALSE())),IF($A859="ST",IF(VLOOKUP($C859,st!$B$2:$F$400,3,FALSE())="","",VLOOKUP($C859,st!$B$2:$F$400,3,FALSE())),""))),"")</f>
        <v>1</v>
      </c>
      <c r="F859" s="35" t="str">
        <f>IFERROR(IF($A859="HDC",IF(VLOOKUP($C859,hdc!$B$2:$F$1600,4,FALSE())="","",VLOOKUP($C859,hdc!$B$2:$F$1600,4,FALSE())),IF($A859="NAUTICS",IF(VLOOKUP($C859,nautics!$B$2:$F$1200,4,FALSE())="","",VLOOKUP($C859,nautics!$B$2:$F$1200,4,FALSE())),IF($A859="ST",IF(VLOOKUP($C859,st!$B$2:$F$400,4,FALSE())="","",VLOOKUP($C859,st!$B$2:$F$400,4,FALSE())),""))),"")</f>
        <v/>
      </c>
      <c r="G859" s="35" t="str">
        <f>IFERROR(IF($A859="HDC",IF(VLOOKUP($C859,hdc!$B$2:$F$1600,5,FALSE())="","",VLOOKUP($C859,hdc!$B$2:$F$1600,5,FALSE())),IF($A859="NAUTICS",IF(VLOOKUP($C859,nautics!$B$2:$F$1200,5,FALSE())="","",VLOOKUP($C859,nautics!$B$2:$F$1200,5,FALSE())),IF($A859="ST",IF(VLOOKUP($C859,st!$B$2:$F$400,5,FALSE())="","",VLOOKUP($C859,st!$B$2:$F$400,5,FALSE())),""))),"")</f>
        <v/>
      </c>
      <c r="H859" s="35" t="s">
        <v>105</v>
      </c>
      <c r="I859" s="35" t="s">
        <v>31</v>
      </c>
      <c r="J859" s="35" t="s">
        <v>3010</v>
      </c>
      <c r="K859" s="35">
        <f t="shared" si="3"/>
        <v>13</v>
      </c>
      <c r="L859" s="35" t="s">
        <v>7743</v>
      </c>
      <c r="M859" s="35" t="s">
        <v>7744</v>
      </c>
      <c r="N859" s="35" t="s">
        <v>975</v>
      </c>
      <c r="O859" s="35" t="s">
        <v>977</v>
      </c>
      <c r="P859" s="35" t="s">
        <v>7795</v>
      </c>
      <c r="Q859" s="35" t="s">
        <v>7796</v>
      </c>
      <c r="R859" s="35" t="s">
        <v>52</v>
      </c>
      <c r="S859" s="35" t="s">
        <v>2007</v>
      </c>
      <c r="T859" s="35" t="s">
        <v>1997</v>
      </c>
      <c r="U859" s="35" t="s">
        <v>7797</v>
      </c>
      <c r="W859" s="35" t="s">
        <v>57</v>
      </c>
      <c r="X859" s="35" t="s">
        <v>59</v>
      </c>
      <c r="Y859" s="35" t="s">
        <v>1599</v>
      </c>
      <c r="Z859" s="35" t="s">
        <v>7798</v>
      </c>
    </row>
    <row r="860" spans="1:26" ht="15" customHeight="1">
      <c r="A860" s="35" t="s">
        <v>1300</v>
      </c>
      <c r="B860" s="35" t="s">
        <v>7129</v>
      </c>
      <c r="C860" s="35" t="s">
        <v>7800</v>
      </c>
      <c r="D860" s="35">
        <f>IFERROR(IF($A860="HDC",IF(VLOOKUP($C860,hdc!$B$2:$F$1600,2,FALSE())="","",VLOOKUP($C860,hdc!$B$2:$F$1600,2,FALSE())),IF($A860="NAUTICS",IF(VLOOKUP($C860,nautics!$B$2:$F$1200,2,FALSE())="","",VLOOKUP($C860,nautics!$B$2:$F$1200,2,FALSE())),IF($A860="ST",IF(VLOOKUP($C860,st!$B$2:$F$400,2,FALSE())="","",VLOOKUP($C860,st!$B$2:$F$400,2,FALSE())),""))),"")</f>
        <v>1</v>
      </c>
      <c r="E860" s="35">
        <f>IFERROR(IF($A860="HDC",IF(VLOOKUP($C860,hdc!$B$2:$F$1600,3,FALSE())="","",VLOOKUP($C860,hdc!$B$2:$F$1600,3,FALSE())),IF($A860="NAUTICS",IF(VLOOKUP($C860,nautics!$B$2:$F$1200,3,FALSE())="","",VLOOKUP($C860,nautics!$B$2:$F$1200,3,FALSE())),IF($A860="ST",IF(VLOOKUP($C860,st!$B$2:$F$400,3,FALSE())="","",VLOOKUP($C860,st!$B$2:$F$400,3,FALSE())),""))),"")</f>
        <v>1</v>
      </c>
      <c r="F860" s="35" t="str">
        <f>IFERROR(IF($A860="HDC",IF(VLOOKUP($C860,hdc!$B$2:$F$1600,4,FALSE())="","",VLOOKUP($C860,hdc!$B$2:$F$1600,4,FALSE())),IF($A860="NAUTICS",IF(VLOOKUP($C860,nautics!$B$2:$F$1200,4,FALSE())="","",VLOOKUP($C860,nautics!$B$2:$F$1200,4,FALSE())),IF($A860="ST",IF(VLOOKUP($C860,st!$B$2:$F$400,4,FALSE())="","",VLOOKUP($C860,st!$B$2:$F$400,4,FALSE())),""))),"")</f>
        <v/>
      </c>
      <c r="G860" s="35" t="str">
        <f>IFERROR(IF($A860="HDC",IF(VLOOKUP($C860,hdc!$B$2:$F$1600,5,FALSE())="","",VLOOKUP($C860,hdc!$B$2:$F$1600,5,FALSE())),IF($A860="NAUTICS",IF(VLOOKUP($C860,nautics!$B$2:$F$1200,5,FALSE())="","",VLOOKUP($C860,nautics!$B$2:$F$1200,5,FALSE())),IF($A860="ST",IF(VLOOKUP($C860,st!$B$2:$F$400,5,FALSE())="","",VLOOKUP($C860,st!$B$2:$F$400,5,FALSE())),""))),"")</f>
        <v/>
      </c>
      <c r="H860" s="35" t="s">
        <v>4182</v>
      </c>
      <c r="I860" s="35" t="s">
        <v>31</v>
      </c>
      <c r="J860" s="35" t="s">
        <v>2780</v>
      </c>
      <c r="K860" s="35">
        <f t="shared" si="3"/>
        <v>13</v>
      </c>
      <c r="L860" s="35" t="s">
        <v>7795</v>
      </c>
      <c r="M860" s="35" t="s">
        <v>7796</v>
      </c>
      <c r="N860" s="35" t="s">
        <v>2007</v>
      </c>
      <c r="O860" s="35" t="s">
        <v>1997</v>
      </c>
      <c r="P860" s="35" t="s">
        <v>7804</v>
      </c>
      <c r="Q860" s="35" t="s">
        <v>7805</v>
      </c>
      <c r="R860" s="35" t="s">
        <v>1071</v>
      </c>
      <c r="S860" s="35" t="s">
        <v>2007</v>
      </c>
      <c r="T860" s="35" t="s">
        <v>1997</v>
      </c>
      <c r="U860" s="35" t="s">
        <v>7807</v>
      </c>
      <c r="W860" s="35" t="s">
        <v>78</v>
      </c>
      <c r="X860" s="35" t="s">
        <v>59</v>
      </c>
      <c r="Y860" s="35" t="s">
        <v>7798</v>
      </c>
      <c r="Z860" s="35" t="s">
        <v>4495</v>
      </c>
    </row>
    <row r="861" spans="1:26" ht="15" customHeight="1">
      <c r="A861" s="35" t="s">
        <v>1300</v>
      </c>
      <c r="B861" s="35" t="s">
        <v>7129</v>
      </c>
      <c r="C861" s="35" t="s">
        <v>7808</v>
      </c>
      <c r="D861" s="35">
        <f>IFERROR(IF($A861="HDC",IF(VLOOKUP($C861,hdc!$B$2:$F$1600,2,FALSE())="","",VLOOKUP($C861,hdc!$B$2:$F$1600,2,FALSE())),IF($A861="NAUTICS",IF(VLOOKUP($C861,nautics!$B$2:$F$1200,2,FALSE())="","",VLOOKUP($C861,nautics!$B$2:$F$1200,2,FALSE())),IF($A861="ST",IF(VLOOKUP($C861,st!$B$2:$F$400,2,FALSE())="","",VLOOKUP($C861,st!$B$2:$F$400,2,FALSE())),""))),"")</f>
        <v>1</v>
      </c>
      <c r="E861" s="35">
        <f>IFERROR(IF($A861="HDC",IF(VLOOKUP($C861,hdc!$B$2:$F$1600,3,FALSE())="","",VLOOKUP($C861,hdc!$B$2:$F$1600,3,FALSE())),IF($A861="NAUTICS",IF(VLOOKUP($C861,nautics!$B$2:$F$1200,3,FALSE())="","",VLOOKUP($C861,nautics!$B$2:$F$1200,3,FALSE())),IF($A861="ST",IF(VLOOKUP($C861,st!$B$2:$F$400,3,FALSE())="","",VLOOKUP($C861,st!$B$2:$F$400,3,FALSE())),""))),"")</f>
        <v>1</v>
      </c>
      <c r="F861" s="35" t="str">
        <f>IFERROR(IF($A861="HDC",IF(VLOOKUP($C861,hdc!$B$2:$F$1600,4,FALSE())="","",VLOOKUP($C861,hdc!$B$2:$F$1600,4,FALSE())),IF($A861="NAUTICS",IF(VLOOKUP($C861,nautics!$B$2:$F$1200,4,FALSE())="","",VLOOKUP($C861,nautics!$B$2:$F$1200,4,FALSE())),IF($A861="ST",IF(VLOOKUP($C861,st!$B$2:$F$400,4,FALSE())="","",VLOOKUP($C861,st!$B$2:$F$400,4,FALSE())),""))),"")</f>
        <v/>
      </c>
      <c r="G861" s="35" t="str">
        <f>IFERROR(IF($A861="HDC",IF(VLOOKUP($C861,hdc!$B$2:$F$1600,5,FALSE())="","",VLOOKUP($C861,hdc!$B$2:$F$1600,5,FALSE())),IF($A861="NAUTICS",IF(VLOOKUP($C861,nautics!$B$2:$F$1200,5,FALSE())="","",VLOOKUP($C861,nautics!$B$2:$F$1200,5,FALSE())),IF($A861="ST",IF(VLOOKUP($C861,st!$B$2:$F$400,5,FALSE())="","",VLOOKUP($C861,st!$B$2:$F$400,5,FALSE())),""))),"")</f>
        <v/>
      </c>
      <c r="H861" s="35" t="s">
        <v>105</v>
      </c>
      <c r="I861" s="35" t="s">
        <v>31</v>
      </c>
      <c r="J861" s="35" t="s">
        <v>4558</v>
      </c>
      <c r="K861" s="35">
        <f t="shared" si="3"/>
        <v>7</v>
      </c>
      <c r="L861" s="35" t="s">
        <v>7795</v>
      </c>
      <c r="M861" s="35" t="s">
        <v>7796</v>
      </c>
      <c r="N861" s="35" t="s">
        <v>2007</v>
      </c>
      <c r="O861" s="35" t="s">
        <v>1997</v>
      </c>
      <c r="P861" s="35" t="s">
        <v>7811</v>
      </c>
      <c r="Q861" s="35" t="s">
        <v>7812</v>
      </c>
      <c r="R861" s="35" t="s">
        <v>247</v>
      </c>
      <c r="S861" s="35" t="s">
        <v>2007</v>
      </c>
      <c r="T861" s="35" t="s">
        <v>1997</v>
      </c>
      <c r="U861" s="35" t="s">
        <v>89</v>
      </c>
      <c r="W861" s="35" t="s">
        <v>78</v>
      </c>
      <c r="X861" s="35" t="s">
        <v>59</v>
      </c>
      <c r="Y861" s="35" t="s">
        <v>89</v>
      </c>
      <c r="Z861" s="35" t="s">
        <v>89</v>
      </c>
    </row>
    <row r="862" spans="1:26" ht="15" customHeight="1">
      <c r="A862" s="35" t="s">
        <v>1300</v>
      </c>
      <c r="B862" s="35" t="s">
        <v>7129</v>
      </c>
      <c r="C862" s="35" t="s">
        <v>7813</v>
      </c>
      <c r="D862" s="35">
        <f>IFERROR(IF($A862="HDC",IF(VLOOKUP($C862,hdc!$B$2:$F$1600,2,FALSE())="","",VLOOKUP($C862,hdc!$B$2:$F$1600,2,FALSE())),IF($A862="NAUTICS",IF(VLOOKUP($C862,nautics!$B$2:$F$1200,2,FALSE())="","",VLOOKUP($C862,nautics!$B$2:$F$1200,2,FALSE())),IF($A862="ST",IF(VLOOKUP($C862,st!$B$2:$F$400,2,FALSE())="","",VLOOKUP($C862,st!$B$2:$F$400,2,FALSE())),""))),"")</f>
        <v>1</v>
      </c>
      <c r="E862" s="35">
        <f>IFERROR(IF($A862="HDC",IF(VLOOKUP($C862,hdc!$B$2:$F$1600,3,FALSE())="","",VLOOKUP($C862,hdc!$B$2:$F$1600,3,FALSE())),IF($A862="NAUTICS",IF(VLOOKUP($C862,nautics!$B$2:$F$1200,3,FALSE())="","",VLOOKUP($C862,nautics!$B$2:$F$1200,3,FALSE())),IF($A862="ST",IF(VLOOKUP($C862,st!$B$2:$F$400,3,FALSE())="","",VLOOKUP($C862,st!$B$2:$F$400,3,FALSE())),""))),"")</f>
        <v>1</v>
      </c>
      <c r="F862" s="35" t="str">
        <f>IFERROR(IF($A862="HDC",IF(VLOOKUP($C862,hdc!$B$2:$F$1600,4,FALSE())="","",VLOOKUP($C862,hdc!$B$2:$F$1600,4,FALSE())),IF($A862="NAUTICS",IF(VLOOKUP($C862,nautics!$B$2:$F$1200,4,FALSE())="","",VLOOKUP($C862,nautics!$B$2:$F$1200,4,FALSE())),IF($A862="ST",IF(VLOOKUP($C862,st!$B$2:$F$400,4,FALSE())="","",VLOOKUP($C862,st!$B$2:$F$400,4,FALSE())),""))),"")</f>
        <v/>
      </c>
      <c r="G862" s="35" t="str">
        <f>IFERROR(IF($A862="HDC",IF(VLOOKUP($C862,hdc!$B$2:$F$1600,5,FALSE())="","",VLOOKUP($C862,hdc!$B$2:$F$1600,5,FALSE())),IF($A862="NAUTICS",IF(VLOOKUP($C862,nautics!$B$2:$F$1200,5,FALSE())="","",VLOOKUP($C862,nautics!$B$2:$F$1200,5,FALSE())),IF($A862="ST",IF(VLOOKUP($C862,st!$B$2:$F$400,5,FALSE())="","",VLOOKUP($C862,st!$B$2:$F$400,5,FALSE())),""))),"")</f>
        <v/>
      </c>
      <c r="H862" s="35" t="s">
        <v>105</v>
      </c>
      <c r="I862" s="35" t="s">
        <v>31</v>
      </c>
      <c r="J862" s="35" t="s">
        <v>7652</v>
      </c>
      <c r="K862" s="35">
        <f t="shared" si="3"/>
        <v>8</v>
      </c>
      <c r="L862" s="35" t="s">
        <v>7795</v>
      </c>
      <c r="M862" s="35" t="s">
        <v>7796</v>
      </c>
      <c r="N862" s="35" t="s">
        <v>2007</v>
      </c>
      <c r="O862" s="35" t="s">
        <v>1997</v>
      </c>
      <c r="P862" s="35" t="s">
        <v>7815</v>
      </c>
      <c r="Q862" s="35" t="s">
        <v>7817</v>
      </c>
      <c r="R862" s="35" t="s">
        <v>52</v>
      </c>
      <c r="S862" s="35" t="s">
        <v>2007</v>
      </c>
      <c r="T862" s="35" t="s">
        <v>1997</v>
      </c>
      <c r="U862" s="35" t="s">
        <v>7818</v>
      </c>
      <c r="W862" s="35" t="s">
        <v>78</v>
      </c>
      <c r="X862" s="35" t="s">
        <v>59</v>
      </c>
      <c r="Y862" s="35" t="s">
        <v>7798</v>
      </c>
      <c r="Z862" s="35" t="s">
        <v>2012</v>
      </c>
    </row>
    <row r="863" spans="1:26" ht="15" customHeight="1">
      <c r="A863" s="35" t="s">
        <v>1300</v>
      </c>
      <c r="B863" s="35" t="s">
        <v>7129</v>
      </c>
      <c r="C863" s="35" t="s">
        <v>7819</v>
      </c>
      <c r="D863" s="35">
        <f>IFERROR(IF($A863="HDC",IF(VLOOKUP($C863,hdc!$B$2:$F$1600,2,FALSE())="","",VLOOKUP($C863,hdc!$B$2:$F$1600,2,FALSE())),IF($A863="NAUTICS",IF(VLOOKUP($C863,nautics!$B$2:$F$1200,2,FALSE())="","",VLOOKUP($C863,nautics!$B$2:$F$1200,2,FALSE())),IF($A863="ST",IF(VLOOKUP($C863,st!$B$2:$F$400,2,FALSE())="","",VLOOKUP($C863,st!$B$2:$F$400,2,FALSE())),""))),"")</f>
        <v>1</v>
      </c>
      <c r="E863" s="35">
        <f>IFERROR(IF($A863="HDC",IF(VLOOKUP($C863,hdc!$B$2:$F$1600,3,FALSE())="","",VLOOKUP($C863,hdc!$B$2:$F$1600,3,FALSE())),IF($A863="NAUTICS",IF(VLOOKUP($C863,nautics!$B$2:$F$1200,3,FALSE())="","",VLOOKUP($C863,nautics!$B$2:$F$1200,3,FALSE())),IF($A863="ST",IF(VLOOKUP($C863,st!$B$2:$F$400,3,FALSE())="","",VLOOKUP($C863,st!$B$2:$F$400,3,FALSE())),""))),"")</f>
        <v>1</v>
      </c>
      <c r="F863" s="35" t="str">
        <f>IFERROR(IF($A863="HDC",IF(VLOOKUP($C863,hdc!$B$2:$F$1600,4,FALSE())="","",VLOOKUP($C863,hdc!$B$2:$F$1600,4,FALSE())),IF($A863="NAUTICS",IF(VLOOKUP($C863,nautics!$B$2:$F$1200,4,FALSE())="","",VLOOKUP($C863,nautics!$B$2:$F$1200,4,FALSE())),IF($A863="ST",IF(VLOOKUP($C863,st!$B$2:$F$400,4,FALSE())="","",VLOOKUP($C863,st!$B$2:$F$400,4,FALSE())),""))),"")</f>
        <v/>
      </c>
      <c r="G863" s="35" t="str">
        <f>IFERROR(IF($A863="HDC",IF(VLOOKUP($C863,hdc!$B$2:$F$1600,5,FALSE())="","",VLOOKUP($C863,hdc!$B$2:$F$1600,5,FALSE())),IF($A863="NAUTICS",IF(VLOOKUP($C863,nautics!$B$2:$F$1200,5,FALSE())="","",VLOOKUP($C863,nautics!$B$2:$F$1200,5,FALSE())),IF($A863="ST",IF(VLOOKUP($C863,st!$B$2:$F$400,5,FALSE())="","",VLOOKUP($C863,st!$B$2:$F$400,5,FALSE())),""))),"")</f>
        <v/>
      </c>
      <c r="H863" s="35" t="s">
        <v>4182</v>
      </c>
      <c r="I863" s="35" t="s">
        <v>31</v>
      </c>
      <c r="J863" s="35" t="s">
        <v>7822</v>
      </c>
      <c r="K863" s="35">
        <f t="shared" si="3"/>
        <v>14</v>
      </c>
      <c r="L863" s="35" t="s">
        <v>7795</v>
      </c>
      <c r="M863" s="35" t="s">
        <v>7796</v>
      </c>
      <c r="N863" s="35" t="s">
        <v>2007</v>
      </c>
      <c r="O863" s="35" t="s">
        <v>1997</v>
      </c>
      <c r="P863" s="35" t="s">
        <v>7824</v>
      </c>
      <c r="Q863" s="35" t="s">
        <v>7825</v>
      </c>
      <c r="R863" s="35" t="s">
        <v>4557</v>
      </c>
      <c r="S863" s="35" t="s">
        <v>2043</v>
      </c>
      <c r="T863" s="35" t="s">
        <v>1997</v>
      </c>
      <c r="U863" s="35" t="s">
        <v>7826</v>
      </c>
      <c r="W863" s="35" t="s">
        <v>57</v>
      </c>
      <c r="X863" s="35" t="s">
        <v>59</v>
      </c>
      <c r="Y863" s="35" t="s">
        <v>7798</v>
      </c>
      <c r="Z863" s="35" t="s">
        <v>4518</v>
      </c>
    </row>
    <row r="864" spans="1:26" ht="15" customHeight="1">
      <c r="A864" s="35" t="s">
        <v>1300</v>
      </c>
      <c r="B864" s="35" t="s">
        <v>7129</v>
      </c>
      <c r="C864" s="35" t="s">
        <v>7828</v>
      </c>
      <c r="D864" s="35">
        <f>IFERROR(IF($A864="HDC",IF(VLOOKUP($C864,hdc!$B$2:$F$1600,2,FALSE())="","",VLOOKUP($C864,hdc!$B$2:$F$1600,2,FALSE())),IF($A864="NAUTICS",IF(VLOOKUP($C864,nautics!$B$2:$F$1200,2,FALSE())="","",VLOOKUP($C864,nautics!$B$2:$F$1200,2,FALSE())),IF($A864="ST",IF(VLOOKUP($C864,st!$B$2:$F$400,2,FALSE())="","",VLOOKUP($C864,st!$B$2:$F$400,2,FALSE())),""))),"")</f>
        <v>1</v>
      </c>
      <c r="E864" s="35">
        <f>IFERROR(IF($A864="HDC",IF(VLOOKUP($C864,hdc!$B$2:$F$1600,3,FALSE())="","",VLOOKUP($C864,hdc!$B$2:$F$1600,3,FALSE())),IF($A864="NAUTICS",IF(VLOOKUP($C864,nautics!$B$2:$F$1200,3,FALSE())="","",VLOOKUP($C864,nautics!$B$2:$F$1200,3,FALSE())),IF($A864="ST",IF(VLOOKUP($C864,st!$B$2:$F$400,3,FALSE())="","",VLOOKUP($C864,st!$B$2:$F$400,3,FALSE())),""))),"")</f>
        <v>1</v>
      </c>
      <c r="F864" s="35" t="str">
        <f>IFERROR(IF($A864="HDC",IF(VLOOKUP($C864,hdc!$B$2:$F$1600,4,FALSE())="","",VLOOKUP($C864,hdc!$B$2:$F$1600,4,FALSE())),IF($A864="NAUTICS",IF(VLOOKUP($C864,nautics!$B$2:$F$1200,4,FALSE())="","",VLOOKUP($C864,nautics!$B$2:$F$1200,4,FALSE())),IF($A864="ST",IF(VLOOKUP($C864,st!$B$2:$F$400,4,FALSE())="","",VLOOKUP($C864,st!$B$2:$F$400,4,FALSE())),""))),"")</f>
        <v/>
      </c>
      <c r="G864" s="35" t="str">
        <f>IFERROR(IF($A864="HDC",IF(VLOOKUP($C864,hdc!$B$2:$F$1600,5,FALSE())="","",VLOOKUP($C864,hdc!$B$2:$F$1600,5,FALSE())),IF($A864="NAUTICS",IF(VLOOKUP($C864,nautics!$B$2:$F$1200,5,FALSE())="","",VLOOKUP($C864,nautics!$B$2:$F$1200,5,FALSE())),IF($A864="ST",IF(VLOOKUP($C864,st!$B$2:$F$400,5,FALSE())="","",VLOOKUP($C864,st!$B$2:$F$400,5,FALSE())),""))),"")</f>
        <v/>
      </c>
      <c r="H864" s="35" t="s">
        <v>105</v>
      </c>
      <c r="I864" s="35" t="s">
        <v>31</v>
      </c>
      <c r="J864" s="35" t="s">
        <v>7830</v>
      </c>
      <c r="K864" s="35">
        <f t="shared" si="3"/>
        <v>11</v>
      </c>
      <c r="L864" s="35" t="s">
        <v>7795</v>
      </c>
      <c r="M864" s="35" t="s">
        <v>7796</v>
      </c>
      <c r="N864" s="35" t="s">
        <v>2007</v>
      </c>
      <c r="O864" s="35" t="s">
        <v>1997</v>
      </c>
      <c r="P864" s="35" t="s">
        <v>7833</v>
      </c>
      <c r="Q864" s="35" t="s">
        <v>7834</v>
      </c>
      <c r="R864" s="35" t="s">
        <v>965</v>
      </c>
      <c r="S864" s="35" t="s">
        <v>2043</v>
      </c>
      <c r="T864" s="35" t="s">
        <v>1997</v>
      </c>
      <c r="U864" s="35" t="s">
        <v>7835</v>
      </c>
      <c r="W864" s="35" t="s">
        <v>57</v>
      </c>
      <c r="X864" s="35" t="s">
        <v>59</v>
      </c>
      <c r="Y864" s="35" t="s">
        <v>7798</v>
      </c>
      <c r="Z864" s="35" t="s">
        <v>7837</v>
      </c>
    </row>
    <row r="865" spans="1:26" ht="15" customHeight="1">
      <c r="A865" s="35" t="s">
        <v>1300</v>
      </c>
      <c r="B865" s="35" t="s">
        <v>7129</v>
      </c>
      <c r="C865" s="35" t="s">
        <v>7838</v>
      </c>
      <c r="D865" s="35">
        <f>IFERROR(IF($A865="HDC",IF(VLOOKUP($C865,hdc!$B$2:$F$1600,2,FALSE())="","",VLOOKUP($C865,hdc!$B$2:$F$1600,2,FALSE())),IF($A865="NAUTICS",IF(VLOOKUP($C865,nautics!$B$2:$F$1200,2,FALSE())="","",VLOOKUP($C865,nautics!$B$2:$F$1200,2,FALSE())),IF($A865="ST",IF(VLOOKUP($C865,st!$B$2:$F$400,2,FALSE())="","",VLOOKUP($C865,st!$B$2:$F$400,2,FALSE())),""))),"")</f>
        <v>1</v>
      </c>
      <c r="E865" s="35">
        <f>IFERROR(IF($A865="HDC",IF(VLOOKUP($C865,hdc!$B$2:$F$1600,3,FALSE())="","",VLOOKUP($C865,hdc!$B$2:$F$1600,3,FALSE())),IF($A865="NAUTICS",IF(VLOOKUP($C865,nautics!$B$2:$F$1200,3,FALSE())="","",VLOOKUP($C865,nautics!$B$2:$F$1200,3,FALSE())),IF($A865="ST",IF(VLOOKUP($C865,st!$B$2:$F$400,3,FALSE())="","",VLOOKUP($C865,st!$B$2:$F$400,3,FALSE())),""))),"")</f>
        <v>1</v>
      </c>
      <c r="F865" s="35">
        <f>IFERROR(IF($A865="HDC",IF(VLOOKUP($C865,hdc!$B$2:$F$1600,4,FALSE())="","",VLOOKUP($C865,hdc!$B$2:$F$1600,4,FALSE())),IF($A865="NAUTICS",IF(VLOOKUP($C865,nautics!$B$2:$F$1200,4,FALSE())="","",VLOOKUP($C865,nautics!$B$2:$F$1200,4,FALSE())),IF($A865="ST",IF(VLOOKUP($C865,st!$B$2:$F$400,4,FALSE())="","",VLOOKUP($C865,st!$B$2:$F$400,4,FALSE())),""))),"")</f>
        <v>1</v>
      </c>
      <c r="G865" s="35" t="str">
        <f>IFERROR(IF($A865="HDC",IF(VLOOKUP($C865,hdc!$B$2:$F$1600,5,FALSE())="","",VLOOKUP($C865,hdc!$B$2:$F$1600,5,FALSE())),IF($A865="NAUTICS",IF(VLOOKUP($C865,nautics!$B$2:$F$1200,5,FALSE())="","",VLOOKUP($C865,nautics!$B$2:$F$1200,5,FALSE())),IF($A865="ST",IF(VLOOKUP($C865,st!$B$2:$F$400,5,FALSE())="","",VLOOKUP($C865,st!$B$2:$F$400,5,FALSE())),""))),"")</f>
        <v/>
      </c>
      <c r="H865" s="35" t="s">
        <v>105</v>
      </c>
      <c r="I865" s="35" t="s">
        <v>31</v>
      </c>
      <c r="J865" s="35" t="s">
        <v>7840</v>
      </c>
      <c r="K865" s="35">
        <f t="shared" si="3"/>
        <v>12</v>
      </c>
      <c r="L865" s="35" t="s">
        <v>7795</v>
      </c>
      <c r="M865" s="35" t="s">
        <v>7796</v>
      </c>
      <c r="N865" s="35" t="s">
        <v>2007</v>
      </c>
      <c r="O865" s="35" t="s">
        <v>1997</v>
      </c>
      <c r="P865" s="35" t="s">
        <v>7842</v>
      </c>
      <c r="Q865" s="35" t="s">
        <v>7843</v>
      </c>
      <c r="R865" s="35" t="s">
        <v>258</v>
      </c>
      <c r="S865" s="35" t="s">
        <v>2043</v>
      </c>
      <c r="T865" s="35" t="s">
        <v>1997</v>
      </c>
      <c r="U865" s="35" t="s">
        <v>7835</v>
      </c>
      <c r="W865" s="35" t="s">
        <v>57</v>
      </c>
      <c r="X865" s="35" t="s">
        <v>59</v>
      </c>
      <c r="Y865" s="35" t="s">
        <v>7798</v>
      </c>
      <c r="Z865" s="35" t="s">
        <v>7837</v>
      </c>
    </row>
    <row r="866" spans="1:26" ht="15" customHeight="1">
      <c r="A866" s="35" t="s">
        <v>1300</v>
      </c>
      <c r="B866" s="35" t="s">
        <v>7129</v>
      </c>
      <c r="C866" s="35" t="s">
        <v>7844</v>
      </c>
      <c r="D866" s="35">
        <f>IFERROR(IF($A866="HDC",IF(VLOOKUP($C866,hdc!$B$2:$F$1600,2,FALSE())="","",VLOOKUP($C866,hdc!$B$2:$F$1600,2,FALSE())),IF($A866="NAUTICS",IF(VLOOKUP($C866,nautics!$B$2:$F$1200,2,FALSE())="","",VLOOKUP($C866,nautics!$B$2:$F$1200,2,FALSE())),IF($A866="ST",IF(VLOOKUP($C866,st!$B$2:$F$400,2,FALSE())="","",VLOOKUP($C866,st!$B$2:$F$400,2,FALSE())),""))),"")</f>
        <v>1</v>
      </c>
      <c r="E866" s="35">
        <f>IFERROR(IF($A866="HDC",IF(VLOOKUP($C866,hdc!$B$2:$F$1600,3,FALSE())="","",VLOOKUP($C866,hdc!$B$2:$F$1600,3,FALSE())),IF($A866="NAUTICS",IF(VLOOKUP($C866,nautics!$B$2:$F$1200,3,FALSE())="","",VLOOKUP($C866,nautics!$B$2:$F$1200,3,FALSE())),IF($A866="ST",IF(VLOOKUP($C866,st!$B$2:$F$400,3,FALSE())="","",VLOOKUP($C866,st!$B$2:$F$400,3,FALSE())),""))),"")</f>
        <v>1</v>
      </c>
      <c r="F866" s="35" t="str">
        <f>IFERROR(IF($A866="HDC",IF(VLOOKUP($C866,hdc!$B$2:$F$1600,4,FALSE())="","",VLOOKUP($C866,hdc!$B$2:$F$1600,4,FALSE())),IF($A866="NAUTICS",IF(VLOOKUP($C866,nautics!$B$2:$F$1200,4,FALSE())="","",VLOOKUP($C866,nautics!$B$2:$F$1200,4,FALSE())),IF($A866="ST",IF(VLOOKUP($C866,st!$B$2:$F$400,4,FALSE())="","",VLOOKUP($C866,st!$B$2:$F$400,4,FALSE())),""))),"")</f>
        <v/>
      </c>
      <c r="G866" s="35" t="str">
        <f>IFERROR(IF($A866="HDC",IF(VLOOKUP($C866,hdc!$B$2:$F$1600,5,FALSE())="","",VLOOKUP($C866,hdc!$B$2:$F$1600,5,FALSE())),IF($A866="NAUTICS",IF(VLOOKUP($C866,nautics!$B$2:$F$1200,5,FALSE())="","",VLOOKUP($C866,nautics!$B$2:$F$1200,5,FALSE())),IF($A866="ST",IF(VLOOKUP($C866,st!$B$2:$F$400,5,FALSE())="","",VLOOKUP($C866,st!$B$2:$F$400,5,FALSE())),""))),"")</f>
        <v/>
      </c>
      <c r="H866" s="35" t="s">
        <v>105</v>
      </c>
      <c r="I866" s="35" t="s">
        <v>31</v>
      </c>
      <c r="J866" s="35" t="s">
        <v>2481</v>
      </c>
      <c r="K866" s="35">
        <f t="shared" si="3"/>
        <v>11</v>
      </c>
      <c r="L866" s="35" t="s">
        <v>7795</v>
      </c>
      <c r="M866" s="35" t="s">
        <v>7796</v>
      </c>
      <c r="N866" s="35" t="s">
        <v>2007</v>
      </c>
      <c r="O866" s="35" t="s">
        <v>1997</v>
      </c>
      <c r="P866" s="35" t="s">
        <v>7846</v>
      </c>
      <c r="Q866" s="35" t="s">
        <v>7848</v>
      </c>
      <c r="R866" s="35" t="s">
        <v>965</v>
      </c>
      <c r="S866" s="35" t="s">
        <v>2019</v>
      </c>
      <c r="T866" s="35" t="s">
        <v>2020</v>
      </c>
      <c r="U866" s="35" t="s">
        <v>7849</v>
      </c>
      <c r="W866" s="35" t="s">
        <v>57</v>
      </c>
      <c r="X866" s="35" t="s">
        <v>59</v>
      </c>
      <c r="Y866" s="35" t="s">
        <v>7798</v>
      </c>
      <c r="Z866" s="35" t="s">
        <v>2027</v>
      </c>
    </row>
    <row r="867" spans="1:26" ht="15" customHeight="1">
      <c r="A867" s="35" t="s">
        <v>1300</v>
      </c>
      <c r="B867" s="35" t="s">
        <v>7129</v>
      </c>
      <c r="C867" s="35" t="s">
        <v>7851</v>
      </c>
      <c r="D867" s="35">
        <f>IFERROR(IF($A867="HDC",IF(VLOOKUP($C867,hdc!$B$2:$F$1600,2,FALSE())="","",VLOOKUP($C867,hdc!$B$2:$F$1600,2,FALSE())),IF($A867="NAUTICS",IF(VLOOKUP($C867,nautics!$B$2:$F$1200,2,FALSE())="","",VLOOKUP($C867,nautics!$B$2:$F$1200,2,FALSE())),IF($A867="ST",IF(VLOOKUP($C867,st!$B$2:$F$400,2,FALSE())="","",VLOOKUP($C867,st!$B$2:$F$400,2,FALSE())),""))),"")</f>
        <v>1</v>
      </c>
      <c r="E867" s="35">
        <f>IFERROR(IF($A867="HDC",IF(VLOOKUP($C867,hdc!$B$2:$F$1600,3,FALSE())="","",VLOOKUP($C867,hdc!$B$2:$F$1600,3,FALSE())),IF($A867="NAUTICS",IF(VLOOKUP($C867,nautics!$B$2:$F$1200,3,FALSE())="","",VLOOKUP($C867,nautics!$B$2:$F$1200,3,FALSE())),IF($A867="ST",IF(VLOOKUP($C867,st!$B$2:$F$400,3,FALSE())="","",VLOOKUP($C867,st!$B$2:$F$400,3,FALSE())),""))),"")</f>
        <v>1</v>
      </c>
      <c r="F867" s="35">
        <f>IFERROR(IF($A867="HDC",IF(VLOOKUP($C867,hdc!$B$2:$F$1600,4,FALSE())="","",VLOOKUP($C867,hdc!$B$2:$F$1600,4,FALSE())),IF($A867="NAUTICS",IF(VLOOKUP($C867,nautics!$B$2:$F$1200,4,FALSE())="","",VLOOKUP($C867,nautics!$B$2:$F$1200,4,FALSE())),IF($A867="ST",IF(VLOOKUP($C867,st!$B$2:$F$400,4,FALSE())="","",VLOOKUP($C867,st!$B$2:$F$400,4,FALSE())),""))),"")</f>
        <v>1</v>
      </c>
      <c r="G867" s="35" t="str">
        <f>IFERROR(IF($A867="HDC",IF(VLOOKUP($C867,hdc!$B$2:$F$1600,5,FALSE())="","",VLOOKUP($C867,hdc!$B$2:$F$1600,5,FALSE())),IF($A867="NAUTICS",IF(VLOOKUP($C867,nautics!$B$2:$F$1200,5,FALSE())="","",VLOOKUP($C867,nautics!$B$2:$F$1200,5,FALSE())),IF($A867="ST",IF(VLOOKUP($C867,st!$B$2:$F$400,5,FALSE())="","",VLOOKUP($C867,st!$B$2:$F$400,5,FALSE())),""))),"")</f>
        <v/>
      </c>
      <c r="H867" s="35" t="s">
        <v>105</v>
      </c>
      <c r="I867" s="35" t="s">
        <v>31</v>
      </c>
      <c r="J867" s="35" t="s">
        <v>7853</v>
      </c>
      <c r="K867" s="35">
        <f t="shared" si="3"/>
        <v>37</v>
      </c>
      <c r="L867" s="35" t="s">
        <v>712</v>
      </c>
      <c r="M867" s="35" t="s">
        <v>713</v>
      </c>
      <c r="N867" s="35" t="s">
        <v>716</v>
      </c>
      <c r="O867" s="35" t="s">
        <v>718</v>
      </c>
      <c r="P867" s="35" t="s">
        <v>7855</v>
      </c>
      <c r="Q867" s="35" t="s">
        <v>7856</v>
      </c>
      <c r="R867" s="35" t="s">
        <v>52</v>
      </c>
      <c r="S867" s="35" t="s">
        <v>135</v>
      </c>
      <c r="T867" s="35" t="s">
        <v>136</v>
      </c>
      <c r="U867" s="35" t="s">
        <v>7858</v>
      </c>
      <c r="W867" s="35" t="s">
        <v>57</v>
      </c>
      <c r="X867" s="35" t="s">
        <v>59</v>
      </c>
      <c r="Y867" s="35" t="s">
        <v>721</v>
      </c>
      <c r="Z867" s="35" t="s">
        <v>141</v>
      </c>
    </row>
    <row r="868" spans="1:26" ht="15" customHeight="1">
      <c r="A868" s="35" t="s">
        <v>1300</v>
      </c>
      <c r="B868" s="35" t="s">
        <v>7129</v>
      </c>
      <c r="C868" s="35" t="s">
        <v>7859</v>
      </c>
      <c r="D868" s="35">
        <f>IFERROR(IF($A868="HDC",IF(VLOOKUP($C868,hdc!$B$2:$F$1600,2,FALSE())="","",VLOOKUP($C868,hdc!$B$2:$F$1600,2,FALSE())),IF($A868="NAUTICS",IF(VLOOKUP($C868,nautics!$B$2:$F$1200,2,FALSE())="","",VLOOKUP($C868,nautics!$B$2:$F$1200,2,FALSE())),IF($A868="ST",IF(VLOOKUP($C868,st!$B$2:$F$400,2,FALSE())="","",VLOOKUP($C868,st!$B$2:$F$400,2,FALSE())),""))),"")</f>
        <v>1</v>
      </c>
      <c r="E868" s="35">
        <f>IFERROR(IF($A868="HDC",IF(VLOOKUP($C868,hdc!$B$2:$F$1600,3,FALSE())="","",VLOOKUP($C868,hdc!$B$2:$F$1600,3,FALSE())),IF($A868="NAUTICS",IF(VLOOKUP($C868,nautics!$B$2:$F$1200,3,FALSE())="","",VLOOKUP($C868,nautics!$B$2:$F$1200,3,FALSE())),IF($A868="ST",IF(VLOOKUP($C868,st!$B$2:$F$400,3,FALSE())="","",VLOOKUP($C868,st!$B$2:$F$400,3,FALSE())),""))),"")</f>
        <v>1</v>
      </c>
      <c r="F868" s="35" t="str">
        <f>IFERROR(IF($A868="HDC",IF(VLOOKUP($C868,hdc!$B$2:$F$1600,4,FALSE())="","",VLOOKUP($C868,hdc!$B$2:$F$1600,4,FALSE())),IF($A868="NAUTICS",IF(VLOOKUP($C868,nautics!$B$2:$F$1200,4,FALSE())="","",VLOOKUP($C868,nautics!$B$2:$F$1200,4,FALSE())),IF($A868="ST",IF(VLOOKUP($C868,st!$B$2:$F$400,4,FALSE())="","",VLOOKUP($C868,st!$B$2:$F$400,4,FALSE())),""))),"")</f>
        <v/>
      </c>
      <c r="G868" s="35" t="str">
        <f>IFERROR(IF($A868="HDC",IF(VLOOKUP($C868,hdc!$B$2:$F$1600,5,FALSE())="","",VLOOKUP($C868,hdc!$B$2:$F$1600,5,FALSE())),IF($A868="NAUTICS",IF(VLOOKUP($C868,nautics!$B$2:$F$1200,5,FALSE())="","",VLOOKUP($C868,nautics!$B$2:$F$1200,5,FALSE())),IF($A868="ST",IF(VLOOKUP($C868,st!$B$2:$F$400,5,FALSE())="","",VLOOKUP($C868,st!$B$2:$F$400,5,FALSE())),""))),"")</f>
        <v/>
      </c>
      <c r="H868" s="35" t="s">
        <v>105</v>
      </c>
      <c r="I868" s="35" t="s">
        <v>31</v>
      </c>
      <c r="J868" s="35" t="s">
        <v>7659</v>
      </c>
      <c r="K868" s="35">
        <f t="shared" si="3"/>
        <v>7</v>
      </c>
      <c r="L868" s="35" t="s">
        <v>7855</v>
      </c>
      <c r="M868" s="35" t="s">
        <v>7856</v>
      </c>
      <c r="N868" s="35" t="s">
        <v>135</v>
      </c>
      <c r="O868" s="35" t="s">
        <v>136</v>
      </c>
      <c r="P868" s="35" t="s">
        <v>7862</v>
      </c>
      <c r="Q868" s="35" t="s">
        <v>7863</v>
      </c>
      <c r="R868" s="35" t="s">
        <v>293</v>
      </c>
      <c r="S868" s="35" t="s">
        <v>135</v>
      </c>
      <c r="T868" s="35" t="s">
        <v>136</v>
      </c>
      <c r="U868" s="35" t="s">
        <v>7864</v>
      </c>
      <c r="W868" s="35" t="s">
        <v>78</v>
      </c>
      <c r="X868" s="35" t="s">
        <v>59</v>
      </c>
      <c r="Y868" s="35" t="s">
        <v>141</v>
      </c>
      <c r="Z868" s="35" t="s">
        <v>7865</v>
      </c>
    </row>
    <row r="869" spans="1:26" ht="15" customHeight="1">
      <c r="A869" s="35" t="s">
        <v>1300</v>
      </c>
      <c r="B869" s="35" t="s">
        <v>7129</v>
      </c>
      <c r="C869" s="35" t="s">
        <v>7866</v>
      </c>
      <c r="D869" s="35">
        <f>IFERROR(IF($A869="HDC",IF(VLOOKUP($C869,hdc!$B$2:$F$1600,2,FALSE())="","",VLOOKUP($C869,hdc!$B$2:$F$1600,2,FALSE())),IF($A869="NAUTICS",IF(VLOOKUP($C869,nautics!$B$2:$F$1200,2,FALSE())="","",VLOOKUP($C869,nautics!$B$2:$F$1200,2,FALSE())),IF($A869="ST",IF(VLOOKUP($C869,st!$B$2:$F$400,2,FALSE())="","",VLOOKUP($C869,st!$B$2:$F$400,2,FALSE())),""))),"")</f>
        <v>1</v>
      </c>
      <c r="E869" s="35">
        <f>IFERROR(IF($A869="HDC",IF(VLOOKUP($C869,hdc!$B$2:$F$1600,3,FALSE())="","",VLOOKUP($C869,hdc!$B$2:$F$1600,3,FALSE())),IF($A869="NAUTICS",IF(VLOOKUP($C869,nautics!$B$2:$F$1200,3,FALSE())="","",VLOOKUP($C869,nautics!$B$2:$F$1200,3,FALSE())),IF($A869="ST",IF(VLOOKUP($C869,st!$B$2:$F$400,3,FALSE())="","",VLOOKUP($C869,st!$B$2:$F$400,3,FALSE())),""))),"")</f>
        <v>1</v>
      </c>
      <c r="F869" s="35" t="str">
        <f>IFERROR(IF($A869="HDC",IF(VLOOKUP($C869,hdc!$B$2:$F$1600,4,FALSE())="","",VLOOKUP($C869,hdc!$B$2:$F$1600,4,FALSE())),IF($A869="NAUTICS",IF(VLOOKUP($C869,nautics!$B$2:$F$1200,4,FALSE())="","",VLOOKUP($C869,nautics!$B$2:$F$1200,4,FALSE())),IF($A869="ST",IF(VLOOKUP($C869,st!$B$2:$F$400,4,FALSE())="","",VLOOKUP($C869,st!$B$2:$F$400,4,FALSE())),""))),"")</f>
        <v/>
      </c>
      <c r="G869" s="35" t="str">
        <f>IFERROR(IF($A869="HDC",IF(VLOOKUP($C869,hdc!$B$2:$F$1600,5,FALSE())="","",VLOOKUP($C869,hdc!$B$2:$F$1600,5,FALSE())),IF($A869="NAUTICS",IF(VLOOKUP($C869,nautics!$B$2:$F$1200,5,FALSE())="","",VLOOKUP($C869,nautics!$B$2:$F$1200,5,FALSE())),IF($A869="ST",IF(VLOOKUP($C869,st!$B$2:$F$400,5,FALSE())="","",VLOOKUP($C869,st!$B$2:$F$400,5,FALSE())),""))),"")</f>
        <v/>
      </c>
      <c r="H869" s="35" t="s">
        <v>105</v>
      </c>
      <c r="I869" s="35" t="s">
        <v>31</v>
      </c>
      <c r="J869" s="35" t="s">
        <v>7867</v>
      </c>
      <c r="K869" s="35">
        <f t="shared" si="3"/>
        <v>9</v>
      </c>
      <c r="L869" s="35" t="s">
        <v>7855</v>
      </c>
      <c r="M869" s="35" t="s">
        <v>7856</v>
      </c>
      <c r="N869" s="35" t="s">
        <v>135</v>
      </c>
      <c r="O869" s="35" t="s">
        <v>136</v>
      </c>
      <c r="P869" s="35" t="s">
        <v>7870</v>
      </c>
      <c r="Q869" s="35" t="s">
        <v>7871</v>
      </c>
      <c r="R869" s="35" t="s">
        <v>52</v>
      </c>
      <c r="S869" s="35" t="s">
        <v>135</v>
      </c>
      <c r="T869" s="35" t="s">
        <v>136</v>
      </c>
      <c r="U869" s="35" t="s">
        <v>7872</v>
      </c>
      <c r="W869" s="35" t="s">
        <v>78</v>
      </c>
      <c r="X869" s="35" t="s">
        <v>59</v>
      </c>
      <c r="Y869" s="35" t="s">
        <v>141</v>
      </c>
      <c r="Z869" s="35" t="s">
        <v>3421</v>
      </c>
    </row>
    <row r="870" spans="1:26" ht="15" customHeight="1">
      <c r="A870" s="35" t="s">
        <v>1300</v>
      </c>
      <c r="B870" s="35" t="s">
        <v>7129</v>
      </c>
      <c r="C870" s="35" t="s">
        <v>7874</v>
      </c>
      <c r="D870" s="35">
        <f>IFERROR(IF($A870="HDC",IF(VLOOKUP($C870,hdc!$B$2:$F$1600,2,FALSE())="","",VLOOKUP($C870,hdc!$B$2:$F$1600,2,FALSE())),IF($A870="NAUTICS",IF(VLOOKUP($C870,nautics!$B$2:$F$1200,2,FALSE())="","",VLOOKUP($C870,nautics!$B$2:$F$1200,2,FALSE())),IF($A870="ST",IF(VLOOKUP($C870,st!$B$2:$F$400,2,FALSE())="","",VLOOKUP($C870,st!$B$2:$F$400,2,FALSE())),""))),"")</f>
        <v>1</v>
      </c>
      <c r="E870" s="35">
        <f>IFERROR(IF($A870="HDC",IF(VLOOKUP($C870,hdc!$B$2:$F$1600,3,FALSE())="","",VLOOKUP($C870,hdc!$B$2:$F$1600,3,FALSE())),IF($A870="NAUTICS",IF(VLOOKUP($C870,nautics!$B$2:$F$1200,3,FALSE())="","",VLOOKUP($C870,nautics!$B$2:$F$1200,3,FALSE())),IF($A870="ST",IF(VLOOKUP($C870,st!$B$2:$F$400,3,FALSE())="","",VLOOKUP($C870,st!$B$2:$F$400,3,FALSE())),""))),"")</f>
        <v>1</v>
      </c>
      <c r="F870" s="35" t="str">
        <f>IFERROR(IF($A870="HDC",IF(VLOOKUP($C870,hdc!$B$2:$F$1600,4,FALSE())="","",VLOOKUP($C870,hdc!$B$2:$F$1600,4,FALSE())),IF($A870="NAUTICS",IF(VLOOKUP($C870,nautics!$B$2:$F$1200,4,FALSE())="","",VLOOKUP($C870,nautics!$B$2:$F$1200,4,FALSE())),IF($A870="ST",IF(VLOOKUP($C870,st!$B$2:$F$400,4,FALSE())="","",VLOOKUP($C870,st!$B$2:$F$400,4,FALSE())),""))),"")</f>
        <v/>
      </c>
      <c r="G870" s="35" t="str">
        <f>IFERROR(IF($A870="HDC",IF(VLOOKUP($C870,hdc!$B$2:$F$1600,5,FALSE())="","",VLOOKUP($C870,hdc!$B$2:$F$1600,5,FALSE())),IF($A870="NAUTICS",IF(VLOOKUP($C870,nautics!$B$2:$F$1200,5,FALSE())="","",VLOOKUP($C870,nautics!$B$2:$F$1200,5,FALSE())),IF($A870="ST",IF(VLOOKUP($C870,st!$B$2:$F$400,5,FALSE())="","",VLOOKUP($C870,st!$B$2:$F$400,5,FALSE())),""))),"")</f>
        <v/>
      </c>
      <c r="H870" s="35" t="s">
        <v>105</v>
      </c>
      <c r="I870" s="35" t="s">
        <v>31</v>
      </c>
      <c r="J870" s="35" t="s">
        <v>2302</v>
      </c>
      <c r="K870" s="35">
        <f t="shared" si="3"/>
        <v>13</v>
      </c>
      <c r="L870" s="35" t="s">
        <v>7855</v>
      </c>
      <c r="M870" s="35" t="s">
        <v>7856</v>
      </c>
      <c r="N870" s="35" t="s">
        <v>135</v>
      </c>
      <c r="O870" s="35" t="s">
        <v>136</v>
      </c>
      <c r="P870" s="35" t="s">
        <v>7876</v>
      </c>
      <c r="Q870" s="35" t="s">
        <v>7877</v>
      </c>
      <c r="R870" s="35" t="s">
        <v>4557</v>
      </c>
      <c r="S870" s="35" t="s">
        <v>2078</v>
      </c>
      <c r="T870" s="35" t="s">
        <v>1997</v>
      </c>
      <c r="U870" s="35" t="s">
        <v>7878</v>
      </c>
      <c r="W870" s="35" t="s">
        <v>57</v>
      </c>
      <c r="X870" s="35" t="s">
        <v>59</v>
      </c>
      <c r="Y870" s="35" t="s">
        <v>141</v>
      </c>
      <c r="Z870" s="35" t="s">
        <v>4451</v>
      </c>
    </row>
    <row r="871" spans="1:26" ht="15" customHeight="1">
      <c r="A871" s="35" t="s">
        <v>1300</v>
      </c>
      <c r="B871" s="35" t="s">
        <v>7129</v>
      </c>
      <c r="C871" s="35" t="s">
        <v>7879</v>
      </c>
      <c r="D871" s="35">
        <f>IFERROR(IF($A871="HDC",IF(VLOOKUP($C871,hdc!$B$2:$F$1600,2,FALSE())="","",VLOOKUP($C871,hdc!$B$2:$F$1600,2,FALSE())),IF($A871="NAUTICS",IF(VLOOKUP($C871,nautics!$B$2:$F$1200,2,FALSE())="","",VLOOKUP($C871,nautics!$B$2:$F$1200,2,FALSE())),IF($A871="ST",IF(VLOOKUP($C871,st!$B$2:$F$400,2,FALSE())="","",VLOOKUP($C871,st!$B$2:$F$400,2,FALSE())),""))),"")</f>
        <v>1</v>
      </c>
      <c r="E871" s="35">
        <f>IFERROR(IF($A871="HDC",IF(VLOOKUP($C871,hdc!$B$2:$F$1600,3,FALSE())="","",VLOOKUP($C871,hdc!$B$2:$F$1600,3,FALSE())),IF($A871="NAUTICS",IF(VLOOKUP($C871,nautics!$B$2:$F$1200,3,FALSE())="","",VLOOKUP($C871,nautics!$B$2:$F$1200,3,FALSE())),IF($A871="ST",IF(VLOOKUP($C871,st!$B$2:$F$400,3,FALSE())="","",VLOOKUP($C871,st!$B$2:$F$400,3,FALSE())),""))),"")</f>
        <v>1</v>
      </c>
      <c r="F871" s="35" t="str">
        <f>IFERROR(IF($A871="HDC",IF(VLOOKUP($C871,hdc!$B$2:$F$1600,4,FALSE())="","",VLOOKUP($C871,hdc!$B$2:$F$1600,4,FALSE())),IF($A871="NAUTICS",IF(VLOOKUP($C871,nautics!$B$2:$F$1200,4,FALSE())="","",VLOOKUP($C871,nautics!$B$2:$F$1200,4,FALSE())),IF($A871="ST",IF(VLOOKUP($C871,st!$B$2:$F$400,4,FALSE())="","",VLOOKUP($C871,st!$B$2:$F$400,4,FALSE())),""))),"")</f>
        <v/>
      </c>
      <c r="G871" s="35" t="str">
        <f>IFERROR(IF($A871="HDC",IF(VLOOKUP($C871,hdc!$B$2:$F$1600,5,FALSE())="","",VLOOKUP($C871,hdc!$B$2:$F$1600,5,FALSE())),IF($A871="NAUTICS",IF(VLOOKUP($C871,nautics!$B$2:$F$1200,5,FALSE())="","",VLOOKUP($C871,nautics!$B$2:$F$1200,5,FALSE())),IF($A871="ST",IF(VLOOKUP($C871,st!$B$2:$F$400,5,FALSE())="","",VLOOKUP($C871,st!$B$2:$F$400,5,FALSE())),""))),"")</f>
        <v/>
      </c>
      <c r="H871" s="35" t="s">
        <v>105</v>
      </c>
      <c r="I871" s="35" t="s">
        <v>31</v>
      </c>
      <c r="J871" s="35" t="s">
        <v>2302</v>
      </c>
      <c r="K871" s="35">
        <f t="shared" si="3"/>
        <v>13</v>
      </c>
      <c r="L871" s="35" t="s">
        <v>7855</v>
      </c>
      <c r="M871" s="35" t="s">
        <v>7856</v>
      </c>
      <c r="N871" s="35" t="s">
        <v>135</v>
      </c>
      <c r="O871" s="35" t="s">
        <v>136</v>
      </c>
      <c r="P871" s="35" t="s">
        <v>7881</v>
      </c>
      <c r="Q871" s="35" t="s">
        <v>7882</v>
      </c>
      <c r="R871" s="35" t="s">
        <v>4557</v>
      </c>
      <c r="S871" s="35" t="s">
        <v>2078</v>
      </c>
      <c r="T871" s="35" t="s">
        <v>1997</v>
      </c>
      <c r="U871" s="35" t="s">
        <v>7878</v>
      </c>
      <c r="W871" s="35" t="s">
        <v>57</v>
      </c>
      <c r="X871" s="35" t="s">
        <v>59</v>
      </c>
      <c r="Y871" s="35" t="s">
        <v>141</v>
      </c>
      <c r="Z871" s="35" t="s">
        <v>4451</v>
      </c>
    </row>
    <row r="872" spans="1:26" ht="15" customHeight="1">
      <c r="A872" s="35" t="s">
        <v>1300</v>
      </c>
      <c r="B872" s="35" t="s">
        <v>7129</v>
      </c>
      <c r="C872" s="35" t="s">
        <v>7885</v>
      </c>
      <c r="D872" s="35">
        <f>IFERROR(IF($A872="HDC",IF(VLOOKUP($C872,hdc!$B$2:$F$1600,2,FALSE())="","",VLOOKUP($C872,hdc!$B$2:$F$1600,2,FALSE())),IF($A872="NAUTICS",IF(VLOOKUP($C872,nautics!$B$2:$F$1200,2,FALSE())="","",VLOOKUP($C872,nautics!$B$2:$F$1200,2,FALSE())),IF($A872="ST",IF(VLOOKUP($C872,st!$B$2:$F$400,2,FALSE())="","",VLOOKUP($C872,st!$B$2:$F$400,2,FALSE())),""))),"")</f>
        <v>1</v>
      </c>
      <c r="E872" s="35">
        <f>IFERROR(IF($A872="HDC",IF(VLOOKUP($C872,hdc!$B$2:$F$1600,3,FALSE())="","",VLOOKUP($C872,hdc!$B$2:$F$1600,3,FALSE())),IF($A872="NAUTICS",IF(VLOOKUP($C872,nautics!$B$2:$F$1200,3,FALSE())="","",VLOOKUP($C872,nautics!$B$2:$F$1200,3,FALSE())),IF($A872="ST",IF(VLOOKUP($C872,st!$B$2:$F$400,3,FALSE())="","",VLOOKUP($C872,st!$B$2:$F$400,3,FALSE())),""))),"")</f>
        <v>1</v>
      </c>
      <c r="F872" s="35" t="str">
        <f>IFERROR(IF($A872="HDC",IF(VLOOKUP($C872,hdc!$B$2:$F$1600,4,FALSE())="","",VLOOKUP($C872,hdc!$B$2:$F$1600,4,FALSE())),IF($A872="NAUTICS",IF(VLOOKUP($C872,nautics!$B$2:$F$1200,4,FALSE())="","",VLOOKUP($C872,nautics!$B$2:$F$1200,4,FALSE())),IF($A872="ST",IF(VLOOKUP($C872,st!$B$2:$F$400,4,FALSE())="","",VLOOKUP($C872,st!$B$2:$F$400,4,FALSE())),""))),"")</f>
        <v/>
      </c>
      <c r="G872" s="35" t="str">
        <f>IFERROR(IF($A872="HDC",IF(VLOOKUP($C872,hdc!$B$2:$F$1600,5,FALSE())="","",VLOOKUP($C872,hdc!$B$2:$F$1600,5,FALSE())),IF($A872="NAUTICS",IF(VLOOKUP($C872,nautics!$B$2:$F$1200,5,FALSE())="","",VLOOKUP($C872,nautics!$B$2:$F$1200,5,FALSE())),IF($A872="ST",IF(VLOOKUP($C872,st!$B$2:$F$400,5,FALSE())="","",VLOOKUP($C872,st!$B$2:$F$400,5,FALSE())),""))),"")</f>
        <v/>
      </c>
      <c r="H872" s="35" t="s">
        <v>105</v>
      </c>
      <c r="I872" s="35" t="s">
        <v>31</v>
      </c>
      <c r="J872" s="35" t="s">
        <v>7887</v>
      </c>
      <c r="K872" s="35">
        <f t="shared" si="3"/>
        <v>13</v>
      </c>
      <c r="L872" s="35" t="s">
        <v>7855</v>
      </c>
      <c r="M872" s="35" t="s">
        <v>7856</v>
      </c>
      <c r="N872" s="35" t="s">
        <v>135</v>
      </c>
      <c r="O872" s="35" t="s">
        <v>136</v>
      </c>
      <c r="P872" s="35" t="s">
        <v>7888</v>
      </c>
      <c r="Q872" s="35" t="s">
        <v>7889</v>
      </c>
      <c r="R872" s="35" t="s">
        <v>52</v>
      </c>
      <c r="S872" s="35" t="s">
        <v>2078</v>
      </c>
      <c r="T872" s="35" t="s">
        <v>1997</v>
      </c>
      <c r="U872" s="35" t="s">
        <v>7890</v>
      </c>
      <c r="W872" s="35" t="s">
        <v>57</v>
      </c>
      <c r="X872" s="35" t="s">
        <v>59</v>
      </c>
      <c r="Y872" s="35" t="s">
        <v>141</v>
      </c>
      <c r="Z872" s="35" t="s">
        <v>7891</v>
      </c>
    </row>
    <row r="873" spans="1:26" ht="15" customHeight="1">
      <c r="A873" s="35" t="s">
        <v>1300</v>
      </c>
      <c r="B873" s="35" t="s">
        <v>7129</v>
      </c>
      <c r="C873" s="35" t="s">
        <v>7892</v>
      </c>
      <c r="D873" s="35">
        <f>IFERROR(IF($A873="HDC",IF(VLOOKUP($C873,hdc!$B$2:$F$1600,2,FALSE())="","",VLOOKUP($C873,hdc!$B$2:$F$1600,2,FALSE())),IF($A873="NAUTICS",IF(VLOOKUP($C873,nautics!$B$2:$F$1200,2,FALSE())="","",VLOOKUP($C873,nautics!$B$2:$F$1200,2,FALSE())),IF($A873="ST",IF(VLOOKUP($C873,st!$B$2:$F$400,2,FALSE())="","",VLOOKUP($C873,st!$B$2:$F$400,2,FALSE())),""))),"")</f>
        <v>1</v>
      </c>
      <c r="E873" s="35">
        <f>IFERROR(IF($A873="HDC",IF(VLOOKUP($C873,hdc!$B$2:$F$1600,3,FALSE())="","",VLOOKUP($C873,hdc!$B$2:$F$1600,3,FALSE())),IF($A873="NAUTICS",IF(VLOOKUP($C873,nautics!$B$2:$F$1200,3,FALSE())="","",VLOOKUP($C873,nautics!$B$2:$F$1200,3,FALSE())),IF($A873="ST",IF(VLOOKUP($C873,st!$B$2:$F$400,3,FALSE())="","",VLOOKUP($C873,st!$B$2:$F$400,3,FALSE())),""))),"")</f>
        <v>1</v>
      </c>
      <c r="F873" s="35" t="str">
        <f>IFERROR(IF($A873="HDC",IF(VLOOKUP($C873,hdc!$B$2:$F$1600,4,FALSE())="","",VLOOKUP($C873,hdc!$B$2:$F$1600,4,FALSE())),IF($A873="NAUTICS",IF(VLOOKUP($C873,nautics!$B$2:$F$1200,4,FALSE())="","",VLOOKUP($C873,nautics!$B$2:$F$1200,4,FALSE())),IF($A873="ST",IF(VLOOKUP($C873,st!$B$2:$F$400,4,FALSE())="","",VLOOKUP($C873,st!$B$2:$F$400,4,FALSE())),""))),"")</f>
        <v/>
      </c>
      <c r="G873" s="35" t="str">
        <f>IFERROR(IF($A873="HDC",IF(VLOOKUP($C873,hdc!$B$2:$F$1600,5,FALSE())="","",VLOOKUP($C873,hdc!$B$2:$F$1600,5,FALSE())),IF($A873="NAUTICS",IF(VLOOKUP($C873,nautics!$B$2:$F$1200,5,FALSE())="","",VLOOKUP($C873,nautics!$B$2:$F$1200,5,FALSE())),IF($A873="ST",IF(VLOOKUP($C873,st!$B$2:$F$400,5,FALSE())="","",VLOOKUP($C873,st!$B$2:$F$400,5,FALSE())),""))),"")</f>
        <v/>
      </c>
      <c r="H873" s="35" t="s">
        <v>105</v>
      </c>
      <c r="I873" s="35" t="s">
        <v>31</v>
      </c>
      <c r="J873" s="35" t="s">
        <v>7894</v>
      </c>
      <c r="K873" s="35">
        <f t="shared" si="3"/>
        <v>13</v>
      </c>
      <c r="L873" s="35" t="s">
        <v>7855</v>
      </c>
      <c r="M873" s="35" t="s">
        <v>7856</v>
      </c>
      <c r="N873" s="35" t="s">
        <v>135</v>
      </c>
      <c r="O873" s="35" t="s">
        <v>136</v>
      </c>
      <c r="P873" s="35" t="s">
        <v>7895</v>
      </c>
      <c r="Q873" s="35" t="s">
        <v>7897</v>
      </c>
      <c r="R873" s="35" t="s">
        <v>965</v>
      </c>
      <c r="S873" s="35" t="s">
        <v>2066</v>
      </c>
      <c r="T873" s="35" t="s">
        <v>1997</v>
      </c>
      <c r="U873" s="35" t="s">
        <v>7898</v>
      </c>
      <c r="W873" s="35" t="s">
        <v>57</v>
      </c>
      <c r="X873" s="35" t="s">
        <v>59</v>
      </c>
      <c r="Y873" s="35" t="s">
        <v>141</v>
      </c>
      <c r="Z873" s="35" t="s">
        <v>7689</v>
      </c>
    </row>
    <row r="874" spans="1:26" ht="15" customHeight="1">
      <c r="A874" s="35" t="s">
        <v>1300</v>
      </c>
      <c r="B874" s="35" t="s">
        <v>7129</v>
      </c>
      <c r="C874" s="35" t="s">
        <v>7899</v>
      </c>
      <c r="D874" s="35">
        <f>IFERROR(IF($A874="HDC",IF(VLOOKUP($C874,hdc!$B$2:$F$1600,2,FALSE())="","",VLOOKUP($C874,hdc!$B$2:$F$1600,2,FALSE())),IF($A874="NAUTICS",IF(VLOOKUP($C874,nautics!$B$2:$F$1200,2,FALSE())="","",VLOOKUP($C874,nautics!$B$2:$F$1200,2,FALSE())),IF($A874="ST",IF(VLOOKUP($C874,st!$B$2:$F$400,2,FALSE())="","",VLOOKUP($C874,st!$B$2:$F$400,2,FALSE())),""))),"")</f>
        <v>1</v>
      </c>
      <c r="E874" s="35">
        <f>IFERROR(IF($A874="HDC",IF(VLOOKUP($C874,hdc!$B$2:$F$1600,3,FALSE())="","",VLOOKUP($C874,hdc!$B$2:$F$1600,3,FALSE())),IF($A874="NAUTICS",IF(VLOOKUP($C874,nautics!$B$2:$F$1200,3,FALSE())="","",VLOOKUP($C874,nautics!$B$2:$F$1200,3,FALSE())),IF($A874="ST",IF(VLOOKUP($C874,st!$B$2:$F$400,3,FALSE())="","",VLOOKUP($C874,st!$B$2:$F$400,3,FALSE())),""))),"")</f>
        <v>1</v>
      </c>
      <c r="F874" s="35" t="str">
        <f>IFERROR(IF($A874="HDC",IF(VLOOKUP($C874,hdc!$B$2:$F$1600,4,FALSE())="","",VLOOKUP($C874,hdc!$B$2:$F$1600,4,FALSE())),IF($A874="NAUTICS",IF(VLOOKUP($C874,nautics!$B$2:$F$1200,4,FALSE())="","",VLOOKUP($C874,nautics!$B$2:$F$1200,4,FALSE())),IF($A874="ST",IF(VLOOKUP($C874,st!$B$2:$F$400,4,FALSE())="","",VLOOKUP($C874,st!$B$2:$F$400,4,FALSE())),""))),"")</f>
        <v/>
      </c>
      <c r="G874" s="35" t="str">
        <f>IFERROR(IF($A874="HDC",IF(VLOOKUP($C874,hdc!$B$2:$F$1600,5,FALSE())="","",VLOOKUP($C874,hdc!$B$2:$F$1600,5,FALSE())),IF($A874="NAUTICS",IF(VLOOKUP($C874,nautics!$B$2:$F$1200,5,FALSE())="","",VLOOKUP($C874,nautics!$B$2:$F$1200,5,FALSE())),IF($A874="ST",IF(VLOOKUP($C874,st!$B$2:$F$400,5,FALSE())="","",VLOOKUP($C874,st!$B$2:$F$400,5,FALSE())),""))),"")</f>
        <v/>
      </c>
      <c r="H874" s="35" t="s">
        <v>105</v>
      </c>
      <c r="I874" s="35" t="s">
        <v>31</v>
      </c>
      <c r="J874" s="35" t="s">
        <v>1244</v>
      </c>
      <c r="K874" s="35">
        <f t="shared" si="3"/>
        <v>10</v>
      </c>
      <c r="L874" s="35" t="s">
        <v>7895</v>
      </c>
      <c r="M874" s="35" t="s">
        <v>7897</v>
      </c>
      <c r="N874" s="35" t="s">
        <v>2066</v>
      </c>
      <c r="O874" s="35" t="s">
        <v>1997</v>
      </c>
      <c r="P874" s="35" t="s">
        <v>7902</v>
      </c>
      <c r="Q874" s="35" t="s">
        <v>7903</v>
      </c>
      <c r="R874" s="35" t="s">
        <v>2270</v>
      </c>
      <c r="S874" s="35" t="s">
        <v>2066</v>
      </c>
      <c r="T874" s="35" t="s">
        <v>1997</v>
      </c>
      <c r="U874" s="35" t="s">
        <v>7904</v>
      </c>
      <c r="W874" s="35" t="s">
        <v>78</v>
      </c>
      <c r="X874" s="35" t="s">
        <v>59</v>
      </c>
      <c r="Y874" s="35" t="s">
        <v>7689</v>
      </c>
      <c r="Z874" s="35" t="s">
        <v>7891</v>
      </c>
    </row>
    <row r="875" spans="1:26" ht="15" customHeight="1">
      <c r="A875" s="35" t="s">
        <v>1300</v>
      </c>
      <c r="B875" s="35" t="s">
        <v>7129</v>
      </c>
      <c r="C875" s="35" t="s">
        <v>7906</v>
      </c>
      <c r="D875" s="35">
        <f>IFERROR(IF($A875="HDC",IF(VLOOKUP($C875,hdc!$B$2:$F$1600,2,FALSE())="","",VLOOKUP($C875,hdc!$B$2:$F$1600,2,FALSE())),IF($A875="NAUTICS",IF(VLOOKUP($C875,nautics!$B$2:$F$1200,2,FALSE())="","",VLOOKUP($C875,nautics!$B$2:$F$1200,2,FALSE())),IF($A875="ST",IF(VLOOKUP($C875,st!$B$2:$F$400,2,FALSE())="","",VLOOKUP($C875,st!$B$2:$F$400,2,FALSE())),""))),"")</f>
        <v>1</v>
      </c>
      <c r="E875" s="35">
        <f>IFERROR(IF($A875="HDC",IF(VLOOKUP($C875,hdc!$B$2:$F$1600,3,FALSE())="","",VLOOKUP($C875,hdc!$B$2:$F$1600,3,FALSE())),IF($A875="NAUTICS",IF(VLOOKUP($C875,nautics!$B$2:$F$1200,3,FALSE())="","",VLOOKUP($C875,nautics!$B$2:$F$1200,3,FALSE())),IF($A875="ST",IF(VLOOKUP($C875,st!$B$2:$F$400,3,FALSE())="","",VLOOKUP($C875,st!$B$2:$F$400,3,FALSE())),""))),"")</f>
        <v>1</v>
      </c>
      <c r="F875" s="35" t="str">
        <f>IFERROR(IF($A875="HDC",IF(VLOOKUP($C875,hdc!$B$2:$F$1600,4,FALSE())="","",VLOOKUP($C875,hdc!$B$2:$F$1600,4,FALSE())),IF($A875="NAUTICS",IF(VLOOKUP($C875,nautics!$B$2:$F$1200,4,FALSE())="","",VLOOKUP($C875,nautics!$B$2:$F$1200,4,FALSE())),IF($A875="ST",IF(VLOOKUP($C875,st!$B$2:$F$400,4,FALSE())="","",VLOOKUP($C875,st!$B$2:$F$400,4,FALSE())),""))),"")</f>
        <v/>
      </c>
      <c r="G875" s="35" t="str">
        <f>IFERROR(IF($A875="HDC",IF(VLOOKUP($C875,hdc!$B$2:$F$1600,5,FALSE())="","",VLOOKUP($C875,hdc!$B$2:$F$1600,5,FALSE())),IF($A875="NAUTICS",IF(VLOOKUP($C875,nautics!$B$2:$F$1200,5,FALSE())="","",VLOOKUP($C875,nautics!$B$2:$F$1200,5,FALSE())),IF($A875="ST",IF(VLOOKUP($C875,st!$B$2:$F$400,5,FALSE())="","",VLOOKUP($C875,st!$B$2:$F$400,5,FALSE())),""))),"")</f>
        <v/>
      </c>
      <c r="H875" s="35" t="s">
        <v>105</v>
      </c>
      <c r="I875" s="35" t="s">
        <v>31</v>
      </c>
      <c r="J875" s="35" t="s">
        <v>2314</v>
      </c>
      <c r="K875" s="35">
        <f t="shared" si="3"/>
        <v>7</v>
      </c>
      <c r="L875" s="35" t="s">
        <v>7895</v>
      </c>
      <c r="M875" s="35" t="s">
        <v>7897</v>
      </c>
      <c r="N875" s="35" t="s">
        <v>2066</v>
      </c>
      <c r="O875" s="35" t="s">
        <v>1997</v>
      </c>
      <c r="P875" s="35" t="s">
        <v>7908</v>
      </c>
      <c r="Q875" s="35" t="s">
        <v>7909</v>
      </c>
      <c r="R875" s="35" t="s">
        <v>293</v>
      </c>
      <c r="S875" s="35" t="s">
        <v>2066</v>
      </c>
      <c r="T875" s="35" t="s">
        <v>1997</v>
      </c>
      <c r="U875" s="35" t="s">
        <v>7904</v>
      </c>
      <c r="W875" s="35" t="s">
        <v>78</v>
      </c>
      <c r="X875" s="35" t="s">
        <v>59</v>
      </c>
      <c r="Y875" s="35" t="s">
        <v>7689</v>
      </c>
      <c r="Z875" s="35" t="s">
        <v>7891</v>
      </c>
    </row>
    <row r="876" spans="1:26" ht="15" customHeight="1">
      <c r="A876" s="35" t="s">
        <v>1300</v>
      </c>
      <c r="B876" s="35" t="s">
        <v>7129</v>
      </c>
      <c r="C876" s="35" t="s">
        <v>7911</v>
      </c>
      <c r="D876" s="35">
        <f>IFERROR(IF($A876="HDC",IF(VLOOKUP($C876,hdc!$B$2:$F$1600,2,FALSE())="","",VLOOKUP($C876,hdc!$B$2:$F$1600,2,FALSE())),IF($A876="NAUTICS",IF(VLOOKUP($C876,nautics!$B$2:$F$1200,2,FALSE())="","",VLOOKUP($C876,nautics!$B$2:$F$1200,2,FALSE())),IF($A876="ST",IF(VLOOKUP($C876,st!$B$2:$F$400,2,FALSE())="","",VLOOKUP($C876,st!$B$2:$F$400,2,FALSE())),""))),"")</f>
        <v>1</v>
      </c>
      <c r="E876" s="35">
        <f>IFERROR(IF($A876="HDC",IF(VLOOKUP($C876,hdc!$B$2:$F$1600,3,FALSE())="","",VLOOKUP($C876,hdc!$B$2:$F$1600,3,FALSE())),IF($A876="NAUTICS",IF(VLOOKUP($C876,nautics!$B$2:$F$1200,3,FALSE())="","",VLOOKUP($C876,nautics!$B$2:$F$1200,3,FALSE())),IF($A876="ST",IF(VLOOKUP($C876,st!$B$2:$F$400,3,FALSE())="","",VLOOKUP($C876,st!$B$2:$F$400,3,FALSE())),""))),"")</f>
        <v>1</v>
      </c>
      <c r="F876" s="35" t="str">
        <f>IFERROR(IF($A876="HDC",IF(VLOOKUP($C876,hdc!$B$2:$F$1600,4,FALSE())="","",VLOOKUP($C876,hdc!$B$2:$F$1600,4,FALSE())),IF($A876="NAUTICS",IF(VLOOKUP($C876,nautics!$B$2:$F$1200,4,FALSE())="","",VLOOKUP($C876,nautics!$B$2:$F$1200,4,FALSE())),IF($A876="ST",IF(VLOOKUP($C876,st!$B$2:$F$400,4,FALSE())="","",VLOOKUP($C876,st!$B$2:$F$400,4,FALSE())),""))),"")</f>
        <v/>
      </c>
      <c r="G876" s="35" t="str">
        <f>IFERROR(IF($A876="HDC",IF(VLOOKUP($C876,hdc!$B$2:$F$1600,5,FALSE())="","",VLOOKUP($C876,hdc!$B$2:$F$1600,5,FALSE())),IF($A876="NAUTICS",IF(VLOOKUP($C876,nautics!$B$2:$F$1200,5,FALSE())="","",VLOOKUP($C876,nautics!$B$2:$F$1200,5,FALSE())),IF($A876="ST",IF(VLOOKUP($C876,st!$B$2:$F$400,5,FALSE())="","",VLOOKUP($C876,st!$B$2:$F$400,5,FALSE())),""))),"")</f>
        <v/>
      </c>
      <c r="H876" s="35" t="s">
        <v>105</v>
      </c>
      <c r="I876" s="35" t="s">
        <v>31</v>
      </c>
      <c r="J876" s="35" t="s">
        <v>7913</v>
      </c>
      <c r="K876" s="35">
        <f t="shared" si="3"/>
        <v>10</v>
      </c>
      <c r="L876" s="35" t="s">
        <v>7895</v>
      </c>
      <c r="M876" s="35" t="s">
        <v>7897</v>
      </c>
      <c r="N876" s="35" t="s">
        <v>2066</v>
      </c>
      <c r="O876" s="35" t="s">
        <v>1997</v>
      </c>
      <c r="P876" s="35" t="s">
        <v>7915</v>
      </c>
      <c r="Q876" s="35" t="s">
        <v>7916</v>
      </c>
      <c r="R876" s="35" t="s">
        <v>258</v>
      </c>
      <c r="S876" s="35" t="s">
        <v>2066</v>
      </c>
      <c r="T876" s="35" t="s">
        <v>1997</v>
      </c>
      <c r="U876" s="35" t="s">
        <v>7917</v>
      </c>
      <c r="W876" s="35" t="s">
        <v>78</v>
      </c>
      <c r="X876" s="35" t="s">
        <v>59</v>
      </c>
      <c r="Y876" s="35" t="s">
        <v>7689</v>
      </c>
      <c r="Z876" s="35" t="s">
        <v>2071</v>
      </c>
    </row>
    <row r="877" spans="1:26" ht="15" customHeight="1">
      <c r="A877" s="35" t="s">
        <v>1300</v>
      </c>
      <c r="B877" s="35" t="s">
        <v>7129</v>
      </c>
      <c r="C877" s="35" t="s">
        <v>7920</v>
      </c>
      <c r="D877" s="35">
        <f>IFERROR(IF($A877="HDC",IF(VLOOKUP($C877,hdc!$B$2:$F$1600,2,FALSE())="","",VLOOKUP($C877,hdc!$B$2:$F$1600,2,FALSE())),IF($A877="NAUTICS",IF(VLOOKUP($C877,nautics!$B$2:$F$1200,2,FALSE())="","",VLOOKUP($C877,nautics!$B$2:$F$1200,2,FALSE())),IF($A877="ST",IF(VLOOKUP($C877,st!$B$2:$F$400,2,FALSE())="","",VLOOKUP($C877,st!$B$2:$F$400,2,FALSE())),""))),"")</f>
        <v>1</v>
      </c>
      <c r="E877" s="35">
        <f>IFERROR(IF($A877="HDC",IF(VLOOKUP($C877,hdc!$B$2:$F$1600,3,FALSE())="","",VLOOKUP($C877,hdc!$B$2:$F$1600,3,FALSE())),IF($A877="NAUTICS",IF(VLOOKUP($C877,nautics!$B$2:$F$1200,3,FALSE())="","",VLOOKUP($C877,nautics!$B$2:$F$1200,3,FALSE())),IF($A877="ST",IF(VLOOKUP($C877,st!$B$2:$F$400,3,FALSE())="","",VLOOKUP($C877,st!$B$2:$F$400,3,FALSE())),""))),"")</f>
        <v>1</v>
      </c>
      <c r="F877" s="35" t="str">
        <f>IFERROR(IF($A877="HDC",IF(VLOOKUP($C877,hdc!$B$2:$F$1600,4,FALSE())="","",VLOOKUP($C877,hdc!$B$2:$F$1600,4,FALSE())),IF($A877="NAUTICS",IF(VLOOKUP($C877,nautics!$B$2:$F$1200,4,FALSE())="","",VLOOKUP($C877,nautics!$B$2:$F$1200,4,FALSE())),IF($A877="ST",IF(VLOOKUP($C877,st!$B$2:$F$400,4,FALSE())="","",VLOOKUP($C877,st!$B$2:$F$400,4,FALSE())),""))),"")</f>
        <v/>
      </c>
      <c r="G877" s="35" t="str">
        <f>IFERROR(IF($A877="HDC",IF(VLOOKUP($C877,hdc!$B$2:$F$1600,5,FALSE())="","",VLOOKUP($C877,hdc!$B$2:$F$1600,5,FALSE())),IF($A877="NAUTICS",IF(VLOOKUP($C877,nautics!$B$2:$F$1200,5,FALSE())="","",VLOOKUP($C877,nautics!$B$2:$F$1200,5,FALSE())),IF($A877="ST",IF(VLOOKUP($C877,st!$B$2:$F$400,5,FALSE())="","",VLOOKUP($C877,st!$B$2:$F$400,5,FALSE())),""))),"")</f>
        <v/>
      </c>
      <c r="H877" s="35" t="s">
        <v>105</v>
      </c>
      <c r="I877" s="35" t="s">
        <v>31</v>
      </c>
      <c r="J877" s="35" t="s">
        <v>7922</v>
      </c>
      <c r="K877" s="35">
        <f t="shared" si="3"/>
        <v>9</v>
      </c>
      <c r="L877" s="35" t="s">
        <v>7895</v>
      </c>
      <c r="M877" s="35" t="s">
        <v>7897</v>
      </c>
      <c r="N877" s="35" t="s">
        <v>2066</v>
      </c>
      <c r="O877" s="35" t="s">
        <v>1997</v>
      </c>
      <c r="P877" s="35" t="s">
        <v>7923</v>
      </c>
      <c r="Q877" s="35" t="s">
        <v>7924</v>
      </c>
      <c r="R877" s="35" t="s">
        <v>152</v>
      </c>
      <c r="S877" s="35" t="s">
        <v>2055</v>
      </c>
      <c r="T877" s="35" t="s">
        <v>1997</v>
      </c>
      <c r="U877" s="35" t="s">
        <v>7925</v>
      </c>
      <c r="W877" s="35" t="s">
        <v>57</v>
      </c>
      <c r="X877" s="35" t="s">
        <v>59</v>
      </c>
      <c r="Y877" s="35" t="s">
        <v>7689</v>
      </c>
      <c r="Z877" s="35" t="s">
        <v>7926</v>
      </c>
    </row>
    <row r="878" spans="1:26" ht="15" customHeight="1">
      <c r="A878" s="35" t="s">
        <v>1300</v>
      </c>
      <c r="B878" s="35" t="s">
        <v>7129</v>
      </c>
      <c r="C878" s="35" t="s">
        <v>7927</v>
      </c>
      <c r="D878" s="35">
        <f>IFERROR(IF($A878="HDC",IF(VLOOKUP($C878,hdc!$B$2:$F$1600,2,FALSE())="","",VLOOKUP($C878,hdc!$B$2:$F$1600,2,FALSE())),IF($A878="NAUTICS",IF(VLOOKUP($C878,nautics!$B$2:$F$1200,2,FALSE())="","",VLOOKUP($C878,nautics!$B$2:$F$1200,2,FALSE())),IF($A878="ST",IF(VLOOKUP($C878,st!$B$2:$F$400,2,FALSE())="","",VLOOKUP($C878,st!$B$2:$F$400,2,FALSE())),""))),"")</f>
        <v>1</v>
      </c>
      <c r="E878" s="35">
        <f>IFERROR(IF($A878="HDC",IF(VLOOKUP($C878,hdc!$B$2:$F$1600,3,FALSE())="","",VLOOKUP($C878,hdc!$B$2:$F$1600,3,FALSE())),IF($A878="NAUTICS",IF(VLOOKUP($C878,nautics!$B$2:$F$1200,3,FALSE())="","",VLOOKUP($C878,nautics!$B$2:$F$1200,3,FALSE())),IF($A878="ST",IF(VLOOKUP($C878,st!$B$2:$F$400,3,FALSE())="","",VLOOKUP($C878,st!$B$2:$F$400,3,FALSE())),""))),"")</f>
        <v>1</v>
      </c>
      <c r="F878" s="35" t="str">
        <f>IFERROR(IF($A878="HDC",IF(VLOOKUP($C878,hdc!$B$2:$F$1600,4,FALSE())="","",VLOOKUP($C878,hdc!$B$2:$F$1600,4,FALSE())),IF($A878="NAUTICS",IF(VLOOKUP($C878,nautics!$B$2:$F$1200,4,FALSE())="","",VLOOKUP($C878,nautics!$B$2:$F$1200,4,FALSE())),IF($A878="ST",IF(VLOOKUP($C878,st!$B$2:$F$400,4,FALSE())="","",VLOOKUP($C878,st!$B$2:$F$400,4,FALSE())),""))),"")</f>
        <v/>
      </c>
      <c r="G878" s="35" t="str">
        <f>IFERROR(IF($A878="HDC",IF(VLOOKUP($C878,hdc!$B$2:$F$1600,5,FALSE())="","",VLOOKUP($C878,hdc!$B$2:$F$1600,5,FALSE())),IF($A878="NAUTICS",IF(VLOOKUP($C878,nautics!$B$2:$F$1200,5,FALSE())="","",VLOOKUP($C878,nautics!$B$2:$F$1200,5,FALSE())),IF($A878="ST",IF(VLOOKUP($C878,st!$B$2:$F$400,5,FALSE())="","",VLOOKUP($C878,st!$B$2:$F$400,5,FALSE())),""))),"")</f>
        <v/>
      </c>
      <c r="H878" s="35" t="s">
        <v>105</v>
      </c>
      <c r="I878" s="35" t="s">
        <v>31</v>
      </c>
      <c r="J878" s="35" t="s">
        <v>2124</v>
      </c>
      <c r="K878" s="35">
        <f t="shared" si="3"/>
        <v>7</v>
      </c>
      <c r="L878" s="35" t="s">
        <v>7895</v>
      </c>
      <c r="M878" s="35" t="s">
        <v>7897</v>
      </c>
      <c r="N878" s="35" t="s">
        <v>2066</v>
      </c>
      <c r="O878" s="35" t="s">
        <v>1997</v>
      </c>
      <c r="P878" s="35" t="s">
        <v>7931</v>
      </c>
      <c r="Q878" s="35" t="s">
        <v>7932</v>
      </c>
      <c r="R878" s="35" t="s">
        <v>293</v>
      </c>
      <c r="S878" s="35" t="s">
        <v>2055</v>
      </c>
      <c r="T878" s="35" t="s">
        <v>1997</v>
      </c>
      <c r="U878" s="35" t="s">
        <v>7925</v>
      </c>
      <c r="W878" s="35" t="s">
        <v>57</v>
      </c>
      <c r="X878" s="35" t="s">
        <v>59</v>
      </c>
      <c r="Y878" s="35" t="s">
        <v>7689</v>
      </c>
      <c r="Z878" s="35" t="s">
        <v>7926</v>
      </c>
    </row>
    <row r="879" spans="1:26" ht="15" customHeight="1">
      <c r="A879" s="35" t="s">
        <v>1300</v>
      </c>
      <c r="B879" s="35" t="s">
        <v>7129</v>
      </c>
      <c r="C879" s="35" t="s">
        <v>7934</v>
      </c>
      <c r="D879" s="35">
        <f>IFERROR(IF($A879="HDC",IF(VLOOKUP($C879,hdc!$B$2:$F$1600,2,FALSE())="","",VLOOKUP($C879,hdc!$B$2:$F$1600,2,FALSE())),IF($A879="NAUTICS",IF(VLOOKUP($C879,nautics!$B$2:$F$1200,2,FALSE())="","",VLOOKUP($C879,nautics!$B$2:$F$1200,2,FALSE())),IF($A879="ST",IF(VLOOKUP($C879,st!$B$2:$F$400,2,FALSE())="","",VLOOKUP($C879,st!$B$2:$F$400,2,FALSE())),""))),"")</f>
        <v>1</v>
      </c>
      <c r="E879" s="35">
        <f>IFERROR(IF($A879="HDC",IF(VLOOKUP($C879,hdc!$B$2:$F$1600,3,FALSE())="","",VLOOKUP($C879,hdc!$B$2:$F$1600,3,FALSE())),IF($A879="NAUTICS",IF(VLOOKUP($C879,nautics!$B$2:$F$1200,3,FALSE())="","",VLOOKUP($C879,nautics!$B$2:$F$1200,3,FALSE())),IF($A879="ST",IF(VLOOKUP($C879,st!$B$2:$F$400,3,FALSE())="","",VLOOKUP($C879,st!$B$2:$F$400,3,FALSE())),""))),"")</f>
        <v>1</v>
      </c>
      <c r="F879" s="35" t="str">
        <f>IFERROR(IF($A879="HDC",IF(VLOOKUP($C879,hdc!$B$2:$F$1600,4,FALSE())="","",VLOOKUP($C879,hdc!$B$2:$F$1600,4,FALSE())),IF($A879="NAUTICS",IF(VLOOKUP($C879,nautics!$B$2:$F$1200,4,FALSE())="","",VLOOKUP($C879,nautics!$B$2:$F$1200,4,FALSE())),IF($A879="ST",IF(VLOOKUP($C879,st!$B$2:$F$400,4,FALSE())="","",VLOOKUP($C879,st!$B$2:$F$400,4,FALSE())),""))),"")</f>
        <v/>
      </c>
      <c r="G879" s="35" t="str">
        <f>IFERROR(IF($A879="HDC",IF(VLOOKUP($C879,hdc!$B$2:$F$1600,5,FALSE())="","",VLOOKUP($C879,hdc!$B$2:$F$1600,5,FALSE())),IF($A879="NAUTICS",IF(VLOOKUP($C879,nautics!$B$2:$F$1200,5,FALSE())="","",VLOOKUP($C879,nautics!$B$2:$F$1200,5,FALSE())),IF($A879="ST",IF(VLOOKUP($C879,st!$B$2:$F$400,5,FALSE())="","",VLOOKUP($C879,st!$B$2:$F$400,5,FALSE())),""))),"")</f>
        <v/>
      </c>
      <c r="H879" s="35" t="s">
        <v>105</v>
      </c>
      <c r="I879" s="35" t="s">
        <v>31</v>
      </c>
      <c r="J879" s="35" t="s">
        <v>7936</v>
      </c>
      <c r="K879" s="35">
        <f t="shared" si="3"/>
        <v>13</v>
      </c>
      <c r="L879" s="35" t="s">
        <v>7895</v>
      </c>
      <c r="M879" s="35" t="s">
        <v>7897</v>
      </c>
      <c r="N879" s="35" t="s">
        <v>2066</v>
      </c>
      <c r="O879" s="35" t="s">
        <v>1997</v>
      </c>
      <c r="P879" s="35" t="s">
        <v>7937</v>
      </c>
      <c r="Q879" s="35" t="s">
        <v>7938</v>
      </c>
      <c r="R879" s="35" t="s">
        <v>1071</v>
      </c>
      <c r="S879" s="35" t="s">
        <v>2055</v>
      </c>
      <c r="T879" s="35" t="s">
        <v>1997</v>
      </c>
      <c r="U879" s="35" t="s">
        <v>7939</v>
      </c>
      <c r="W879" s="35" t="s">
        <v>57</v>
      </c>
      <c r="X879" s="35" t="s">
        <v>59</v>
      </c>
      <c r="Y879" s="35" t="s">
        <v>7689</v>
      </c>
      <c r="Z879" s="35" t="s">
        <v>2070</v>
      </c>
    </row>
    <row r="880" spans="1:26" ht="15" customHeight="1">
      <c r="A880" s="35" t="s">
        <v>1300</v>
      </c>
      <c r="B880" s="35" t="s">
        <v>7129</v>
      </c>
      <c r="C880" s="35" t="s">
        <v>7940</v>
      </c>
      <c r="D880" s="35">
        <f>IFERROR(IF($A880="HDC",IF(VLOOKUP($C880,hdc!$B$2:$F$1600,2,FALSE())="","",VLOOKUP($C880,hdc!$B$2:$F$1600,2,FALSE())),IF($A880="NAUTICS",IF(VLOOKUP($C880,nautics!$B$2:$F$1200,2,FALSE())="","",VLOOKUP($C880,nautics!$B$2:$F$1200,2,FALSE())),IF($A880="ST",IF(VLOOKUP($C880,st!$B$2:$F$400,2,FALSE())="","",VLOOKUP($C880,st!$B$2:$F$400,2,FALSE())),""))),"")</f>
        <v>1</v>
      </c>
      <c r="E880" s="35">
        <f>IFERROR(IF($A880="HDC",IF(VLOOKUP($C880,hdc!$B$2:$F$1600,3,FALSE())="","",VLOOKUP($C880,hdc!$B$2:$F$1600,3,FALSE())),IF($A880="NAUTICS",IF(VLOOKUP($C880,nautics!$B$2:$F$1200,3,FALSE())="","",VLOOKUP($C880,nautics!$B$2:$F$1200,3,FALSE())),IF($A880="ST",IF(VLOOKUP($C880,st!$B$2:$F$400,3,FALSE())="","",VLOOKUP($C880,st!$B$2:$F$400,3,FALSE())),""))),"")</f>
        <v>1</v>
      </c>
      <c r="F880" s="35">
        <f>IFERROR(IF($A880="HDC",IF(VLOOKUP($C880,hdc!$B$2:$F$1600,4,FALSE())="","",VLOOKUP($C880,hdc!$B$2:$F$1600,4,FALSE())),IF($A880="NAUTICS",IF(VLOOKUP($C880,nautics!$B$2:$F$1200,4,FALSE())="","",VLOOKUP($C880,nautics!$B$2:$F$1200,4,FALSE())),IF($A880="ST",IF(VLOOKUP($C880,st!$B$2:$F$400,4,FALSE())="","",VLOOKUP($C880,st!$B$2:$F$400,4,FALSE())),""))),"")</f>
        <v>1</v>
      </c>
      <c r="G880" s="35" t="str">
        <f>IFERROR(IF($A880="HDC",IF(VLOOKUP($C880,hdc!$B$2:$F$1600,5,FALSE())="","",VLOOKUP($C880,hdc!$B$2:$F$1600,5,FALSE())),IF($A880="NAUTICS",IF(VLOOKUP($C880,nautics!$B$2:$F$1200,5,FALSE())="","",VLOOKUP($C880,nautics!$B$2:$F$1200,5,FALSE())),IF($A880="ST",IF(VLOOKUP($C880,st!$B$2:$F$400,5,FALSE())="","",VLOOKUP($C880,st!$B$2:$F$400,5,FALSE())),""))),"")</f>
        <v/>
      </c>
      <c r="H880" s="35" t="s">
        <v>105</v>
      </c>
      <c r="I880" s="35" t="s">
        <v>31</v>
      </c>
      <c r="J880" s="35" t="s">
        <v>7740</v>
      </c>
      <c r="K880" s="35">
        <f t="shared" si="3"/>
        <v>13</v>
      </c>
      <c r="L880" s="35" t="s">
        <v>712</v>
      </c>
      <c r="M880" s="35" t="s">
        <v>713</v>
      </c>
      <c r="N880" s="35" t="s">
        <v>716</v>
      </c>
      <c r="O880" s="35" t="s">
        <v>718</v>
      </c>
      <c r="P880" s="35" t="s">
        <v>7942</v>
      </c>
      <c r="Q880" s="35" t="s">
        <v>7943</v>
      </c>
      <c r="R880" s="35" t="s">
        <v>52</v>
      </c>
      <c r="S880" s="35" t="s">
        <v>975</v>
      </c>
      <c r="T880" s="35" t="s">
        <v>977</v>
      </c>
      <c r="U880" s="35" t="s">
        <v>7745</v>
      </c>
      <c r="W880" s="35" t="s">
        <v>57</v>
      </c>
      <c r="X880" s="35" t="s">
        <v>59</v>
      </c>
      <c r="Y880" s="35" t="s">
        <v>721</v>
      </c>
      <c r="Z880" s="35" t="s">
        <v>1599</v>
      </c>
    </row>
    <row r="881" spans="1:26" ht="15" customHeight="1">
      <c r="A881" s="35" t="s">
        <v>1300</v>
      </c>
      <c r="B881" s="35" t="s">
        <v>7129</v>
      </c>
      <c r="C881" s="35" t="s">
        <v>7944</v>
      </c>
      <c r="D881" s="35">
        <f>IFERROR(IF($A881="HDC",IF(VLOOKUP($C881,hdc!$B$2:$F$1600,2,FALSE())="","",VLOOKUP($C881,hdc!$B$2:$F$1600,2,FALSE())),IF($A881="NAUTICS",IF(VLOOKUP($C881,nautics!$B$2:$F$1200,2,FALSE())="","",VLOOKUP($C881,nautics!$B$2:$F$1200,2,FALSE())),IF($A881="ST",IF(VLOOKUP($C881,st!$B$2:$F$400,2,FALSE())="","",VLOOKUP($C881,st!$B$2:$F$400,2,FALSE())),""))),"")</f>
        <v>1</v>
      </c>
      <c r="E881" s="35">
        <f>IFERROR(IF($A881="HDC",IF(VLOOKUP($C881,hdc!$B$2:$F$1600,3,FALSE())="","",VLOOKUP($C881,hdc!$B$2:$F$1600,3,FALSE())),IF($A881="NAUTICS",IF(VLOOKUP($C881,nautics!$B$2:$F$1200,3,FALSE())="","",VLOOKUP($C881,nautics!$B$2:$F$1200,3,FALSE())),IF($A881="ST",IF(VLOOKUP($C881,st!$B$2:$F$400,3,FALSE())="","",VLOOKUP($C881,st!$B$2:$F$400,3,FALSE())),""))),"")</f>
        <v>1</v>
      </c>
      <c r="F881" s="35" t="str">
        <f>IFERROR(IF($A881="HDC",IF(VLOOKUP($C881,hdc!$B$2:$F$1600,4,FALSE())="","",VLOOKUP($C881,hdc!$B$2:$F$1600,4,FALSE())),IF($A881="NAUTICS",IF(VLOOKUP($C881,nautics!$B$2:$F$1200,4,FALSE())="","",VLOOKUP($C881,nautics!$B$2:$F$1200,4,FALSE())),IF($A881="ST",IF(VLOOKUP($C881,st!$B$2:$F$400,4,FALSE())="","",VLOOKUP($C881,st!$B$2:$F$400,4,FALSE())),""))),"")</f>
        <v/>
      </c>
      <c r="G881" s="35" t="str">
        <f>IFERROR(IF($A881="HDC",IF(VLOOKUP($C881,hdc!$B$2:$F$1600,5,FALSE())="","",VLOOKUP($C881,hdc!$B$2:$F$1600,5,FALSE())),IF($A881="NAUTICS",IF(VLOOKUP($C881,nautics!$B$2:$F$1200,5,FALSE())="","",VLOOKUP($C881,nautics!$B$2:$F$1200,5,FALSE())),IF($A881="ST",IF(VLOOKUP($C881,st!$B$2:$F$400,5,FALSE())="","",VLOOKUP($C881,st!$B$2:$F$400,5,FALSE())),""))),"")</f>
        <v/>
      </c>
      <c r="H881" s="35" t="s">
        <v>105</v>
      </c>
      <c r="I881" s="35" t="s">
        <v>31</v>
      </c>
      <c r="J881" s="35" t="s">
        <v>7946</v>
      </c>
      <c r="K881" s="35">
        <f t="shared" si="3"/>
        <v>10</v>
      </c>
      <c r="L881" s="35" t="s">
        <v>7942</v>
      </c>
      <c r="M881" s="35" t="s">
        <v>7943</v>
      </c>
      <c r="N881" s="35" t="s">
        <v>975</v>
      </c>
      <c r="O881" s="35" t="s">
        <v>977</v>
      </c>
      <c r="P881" s="35" t="s">
        <v>7947</v>
      </c>
      <c r="Q881" s="35" t="s">
        <v>7948</v>
      </c>
      <c r="R881" s="35" t="s">
        <v>152</v>
      </c>
      <c r="S881" s="35" t="s">
        <v>975</v>
      </c>
      <c r="T881" s="35" t="s">
        <v>977</v>
      </c>
      <c r="U881" s="35" t="s">
        <v>7949</v>
      </c>
      <c r="W881" s="35" t="s">
        <v>78</v>
      </c>
      <c r="X881" s="35" t="s">
        <v>59</v>
      </c>
      <c r="Y881" s="35" t="s">
        <v>1599</v>
      </c>
      <c r="Z881" s="35" t="s">
        <v>7950</v>
      </c>
    </row>
    <row r="882" spans="1:26" ht="15" customHeight="1">
      <c r="A882" s="35" t="s">
        <v>1300</v>
      </c>
      <c r="B882" s="35" t="s">
        <v>7129</v>
      </c>
      <c r="C882" s="35" t="s">
        <v>7952</v>
      </c>
      <c r="D882" s="35">
        <f>IFERROR(IF($A882="HDC",IF(VLOOKUP($C882,hdc!$B$2:$F$1600,2,FALSE())="","",VLOOKUP($C882,hdc!$B$2:$F$1600,2,FALSE())),IF($A882="NAUTICS",IF(VLOOKUP($C882,nautics!$B$2:$F$1200,2,FALSE())="","",VLOOKUP($C882,nautics!$B$2:$F$1200,2,FALSE())),IF($A882="ST",IF(VLOOKUP($C882,st!$B$2:$F$400,2,FALSE())="","",VLOOKUP($C882,st!$B$2:$F$400,2,FALSE())),""))),"")</f>
        <v>1</v>
      </c>
      <c r="E882" s="35">
        <f>IFERROR(IF($A882="HDC",IF(VLOOKUP($C882,hdc!$B$2:$F$1600,3,FALSE())="","",VLOOKUP($C882,hdc!$B$2:$F$1600,3,FALSE())),IF($A882="NAUTICS",IF(VLOOKUP($C882,nautics!$B$2:$F$1200,3,FALSE())="","",VLOOKUP($C882,nautics!$B$2:$F$1200,3,FALSE())),IF($A882="ST",IF(VLOOKUP($C882,st!$B$2:$F$400,3,FALSE())="","",VLOOKUP($C882,st!$B$2:$F$400,3,FALSE())),""))),"")</f>
        <v>1</v>
      </c>
      <c r="F882" s="35" t="str">
        <f>IFERROR(IF($A882="HDC",IF(VLOOKUP($C882,hdc!$B$2:$F$1600,4,FALSE())="","",VLOOKUP($C882,hdc!$B$2:$F$1600,4,FALSE())),IF($A882="NAUTICS",IF(VLOOKUP($C882,nautics!$B$2:$F$1200,4,FALSE())="","",VLOOKUP($C882,nautics!$B$2:$F$1200,4,FALSE())),IF($A882="ST",IF(VLOOKUP($C882,st!$B$2:$F$400,4,FALSE())="","",VLOOKUP($C882,st!$B$2:$F$400,4,FALSE())),""))),"")</f>
        <v/>
      </c>
      <c r="G882" s="35" t="str">
        <f>IFERROR(IF($A882="HDC",IF(VLOOKUP($C882,hdc!$B$2:$F$1600,5,FALSE())="","",VLOOKUP($C882,hdc!$B$2:$F$1600,5,FALSE())),IF($A882="NAUTICS",IF(VLOOKUP($C882,nautics!$B$2:$F$1200,5,FALSE())="","",VLOOKUP($C882,nautics!$B$2:$F$1200,5,FALSE())),IF($A882="ST",IF(VLOOKUP($C882,st!$B$2:$F$400,5,FALSE())="","",VLOOKUP($C882,st!$B$2:$F$400,5,FALSE())),""))),"")</f>
        <v/>
      </c>
      <c r="H882" s="35" t="s">
        <v>105</v>
      </c>
      <c r="I882" s="35" t="s">
        <v>31</v>
      </c>
      <c r="J882" s="35" t="s">
        <v>7953</v>
      </c>
      <c r="K882" s="35">
        <f t="shared" si="3"/>
        <v>9</v>
      </c>
      <c r="L882" s="35" t="s">
        <v>7942</v>
      </c>
      <c r="M882" s="35" t="s">
        <v>7943</v>
      </c>
      <c r="N882" s="35" t="s">
        <v>975</v>
      </c>
      <c r="O882" s="35" t="s">
        <v>977</v>
      </c>
      <c r="P882" s="35" t="s">
        <v>7955</v>
      </c>
      <c r="Q882" s="35" t="s">
        <v>7956</v>
      </c>
      <c r="R882" s="35" t="s">
        <v>52</v>
      </c>
      <c r="S882" s="35" t="s">
        <v>975</v>
      </c>
      <c r="T882" s="35" t="s">
        <v>977</v>
      </c>
      <c r="U882" s="35" t="s">
        <v>7958</v>
      </c>
      <c r="W882" s="35" t="s">
        <v>78</v>
      </c>
      <c r="X882" s="35" t="s">
        <v>59</v>
      </c>
      <c r="Y882" s="35" t="s">
        <v>1599</v>
      </c>
      <c r="Z882" s="35" t="s">
        <v>3398</v>
      </c>
    </row>
    <row r="883" spans="1:26" ht="15" customHeight="1">
      <c r="A883" s="35" t="s">
        <v>1300</v>
      </c>
      <c r="B883" s="35" t="s">
        <v>7129</v>
      </c>
      <c r="C883" s="35" t="s">
        <v>7962</v>
      </c>
      <c r="D883" s="35">
        <f>IFERROR(IF($A883="HDC",IF(VLOOKUP($C883,hdc!$B$2:$F$1600,2,FALSE())="","",VLOOKUP($C883,hdc!$B$2:$F$1600,2,FALSE())),IF($A883="NAUTICS",IF(VLOOKUP($C883,nautics!$B$2:$F$1200,2,FALSE())="","",VLOOKUP($C883,nautics!$B$2:$F$1200,2,FALSE())),IF($A883="ST",IF(VLOOKUP($C883,st!$B$2:$F$400,2,FALSE())="","",VLOOKUP($C883,st!$B$2:$F$400,2,FALSE())),""))),"")</f>
        <v>1</v>
      </c>
      <c r="E883" s="35">
        <f>IFERROR(IF($A883="HDC",IF(VLOOKUP($C883,hdc!$B$2:$F$1600,3,FALSE())="","",VLOOKUP($C883,hdc!$B$2:$F$1600,3,FALSE())),IF($A883="NAUTICS",IF(VLOOKUP($C883,nautics!$B$2:$F$1200,3,FALSE())="","",VLOOKUP($C883,nautics!$B$2:$F$1200,3,FALSE())),IF($A883="ST",IF(VLOOKUP($C883,st!$B$2:$F$400,3,FALSE())="","",VLOOKUP($C883,st!$B$2:$F$400,3,FALSE())),""))),"")</f>
        <v>1</v>
      </c>
      <c r="F883" s="35" t="str">
        <f>IFERROR(IF($A883="HDC",IF(VLOOKUP($C883,hdc!$B$2:$F$1600,4,FALSE())="","",VLOOKUP($C883,hdc!$B$2:$F$1600,4,FALSE())),IF($A883="NAUTICS",IF(VLOOKUP($C883,nautics!$B$2:$F$1200,4,FALSE())="","",VLOOKUP($C883,nautics!$B$2:$F$1200,4,FALSE())),IF($A883="ST",IF(VLOOKUP($C883,st!$B$2:$F$400,4,FALSE())="","",VLOOKUP($C883,st!$B$2:$F$400,4,FALSE())),""))),"")</f>
        <v/>
      </c>
      <c r="G883" s="35" t="str">
        <f>IFERROR(IF($A883="HDC",IF(VLOOKUP($C883,hdc!$B$2:$F$1600,5,FALSE())="","",VLOOKUP($C883,hdc!$B$2:$F$1600,5,FALSE())),IF($A883="NAUTICS",IF(VLOOKUP($C883,nautics!$B$2:$F$1200,5,FALSE())="","",VLOOKUP($C883,nautics!$B$2:$F$1200,5,FALSE())),IF($A883="ST",IF(VLOOKUP($C883,st!$B$2:$F$400,5,FALSE())="","",VLOOKUP($C883,st!$B$2:$F$400,5,FALSE())),""))),"")</f>
        <v/>
      </c>
      <c r="H883" s="35" t="s">
        <v>105</v>
      </c>
      <c r="I883" s="35" t="s">
        <v>31</v>
      </c>
      <c r="J883" s="35" t="s">
        <v>7963</v>
      </c>
      <c r="K883" s="35">
        <f t="shared" si="3"/>
        <v>11</v>
      </c>
      <c r="L883" s="35" t="s">
        <v>7942</v>
      </c>
      <c r="M883" s="35" t="s">
        <v>7943</v>
      </c>
      <c r="N883" s="35" t="s">
        <v>975</v>
      </c>
      <c r="O883" s="35" t="s">
        <v>977</v>
      </c>
      <c r="P883" s="35" t="s">
        <v>7965</v>
      </c>
      <c r="Q883" s="35" t="s">
        <v>7967</v>
      </c>
      <c r="R883" s="35" t="s">
        <v>1071</v>
      </c>
      <c r="S883" s="35" t="s">
        <v>1996</v>
      </c>
      <c r="T883" s="35" t="s">
        <v>1997</v>
      </c>
      <c r="U883" s="35" t="s">
        <v>7968</v>
      </c>
      <c r="W883" s="35" t="s">
        <v>57</v>
      </c>
      <c r="X883" s="35" t="s">
        <v>59</v>
      </c>
      <c r="Y883" s="35" t="s">
        <v>1599</v>
      </c>
      <c r="Z883" s="35" t="s">
        <v>7970</v>
      </c>
    </row>
    <row r="884" spans="1:26" ht="15" customHeight="1">
      <c r="A884" s="35" t="s">
        <v>1300</v>
      </c>
      <c r="B884" s="35" t="s">
        <v>7129</v>
      </c>
      <c r="C884" s="35" t="s">
        <v>7972</v>
      </c>
      <c r="D884" s="35">
        <f>IFERROR(IF($A884="HDC",IF(VLOOKUP($C884,hdc!$B$2:$F$1600,2,FALSE())="","",VLOOKUP($C884,hdc!$B$2:$F$1600,2,FALSE())),IF($A884="NAUTICS",IF(VLOOKUP($C884,nautics!$B$2:$F$1200,2,FALSE())="","",VLOOKUP($C884,nautics!$B$2:$F$1200,2,FALSE())),IF($A884="ST",IF(VLOOKUP($C884,st!$B$2:$F$400,2,FALSE())="","",VLOOKUP($C884,st!$B$2:$F$400,2,FALSE())),""))),"")</f>
        <v>1</v>
      </c>
      <c r="E884" s="35">
        <f>IFERROR(IF($A884="HDC",IF(VLOOKUP($C884,hdc!$B$2:$F$1600,3,FALSE())="","",VLOOKUP($C884,hdc!$B$2:$F$1600,3,FALSE())),IF($A884="NAUTICS",IF(VLOOKUP($C884,nautics!$B$2:$F$1200,3,FALSE())="","",VLOOKUP($C884,nautics!$B$2:$F$1200,3,FALSE())),IF($A884="ST",IF(VLOOKUP($C884,st!$B$2:$F$400,3,FALSE())="","",VLOOKUP($C884,st!$B$2:$F$400,3,FALSE())),""))),"")</f>
        <v>1</v>
      </c>
      <c r="F884" s="35" t="str">
        <f>IFERROR(IF($A884="HDC",IF(VLOOKUP($C884,hdc!$B$2:$F$1600,4,FALSE())="","",VLOOKUP($C884,hdc!$B$2:$F$1600,4,FALSE())),IF($A884="NAUTICS",IF(VLOOKUP($C884,nautics!$B$2:$F$1200,4,FALSE())="","",VLOOKUP($C884,nautics!$B$2:$F$1200,4,FALSE())),IF($A884="ST",IF(VLOOKUP($C884,st!$B$2:$F$400,4,FALSE())="","",VLOOKUP($C884,st!$B$2:$F$400,4,FALSE())),""))),"")</f>
        <v/>
      </c>
      <c r="G884" s="35" t="str">
        <f>IFERROR(IF($A884="HDC",IF(VLOOKUP($C884,hdc!$B$2:$F$1600,5,FALSE())="","",VLOOKUP($C884,hdc!$B$2:$F$1600,5,FALSE())),IF($A884="NAUTICS",IF(VLOOKUP($C884,nautics!$B$2:$F$1200,5,FALSE())="","",VLOOKUP($C884,nautics!$B$2:$F$1200,5,FALSE())),IF($A884="ST",IF(VLOOKUP($C884,st!$B$2:$F$400,5,FALSE())="","",VLOOKUP($C884,st!$B$2:$F$400,5,FALSE())),""))),"")</f>
        <v/>
      </c>
      <c r="H884" s="35" t="s">
        <v>105</v>
      </c>
      <c r="I884" s="35" t="s">
        <v>31</v>
      </c>
      <c r="J884" s="35" t="s">
        <v>7963</v>
      </c>
      <c r="K884" s="35">
        <f t="shared" si="3"/>
        <v>11</v>
      </c>
      <c r="L884" s="35" t="s">
        <v>7942</v>
      </c>
      <c r="M884" s="35" t="s">
        <v>7943</v>
      </c>
      <c r="N884" s="35" t="s">
        <v>975</v>
      </c>
      <c r="O884" s="35" t="s">
        <v>977</v>
      </c>
      <c r="P884" s="35" t="s">
        <v>7976</v>
      </c>
      <c r="Q884" s="35" t="s">
        <v>7977</v>
      </c>
      <c r="R884" s="35" t="s">
        <v>1071</v>
      </c>
      <c r="S884" s="35" t="s">
        <v>1996</v>
      </c>
      <c r="T884" s="35" t="s">
        <v>1997</v>
      </c>
      <c r="U884" s="35" t="s">
        <v>7968</v>
      </c>
      <c r="W884" s="35" t="s">
        <v>57</v>
      </c>
      <c r="X884" s="35" t="s">
        <v>59</v>
      </c>
      <c r="Y884" s="35" t="s">
        <v>1599</v>
      </c>
      <c r="Z884" s="35" t="s">
        <v>7970</v>
      </c>
    </row>
    <row r="885" spans="1:26" ht="15" customHeight="1">
      <c r="A885" s="35" t="s">
        <v>1300</v>
      </c>
      <c r="B885" s="35" t="s">
        <v>7129</v>
      </c>
      <c r="C885" s="35" t="s">
        <v>7980</v>
      </c>
      <c r="D885" s="35">
        <f>IFERROR(IF($A885="HDC",IF(VLOOKUP($C885,hdc!$B$2:$F$1600,2,FALSE())="","",VLOOKUP($C885,hdc!$B$2:$F$1600,2,FALSE())),IF($A885="NAUTICS",IF(VLOOKUP($C885,nautics!$B$2:$F$1200,2,FALSE())="","",VLOOKUP($C885,nautics!$B$2:$F$1200,2,FALSE())),IF($A885="ST",IF(VLOOKUP($C885,st!$B$2:$F$400,2,FALSE())="","",VLOOKUP($C885,st!$B$2:$F$400,2,FALSE())),""))),"")</f>
        <v>1</v>
      </c>
      <c r="E885" s="35">
        <f>IFERROR(IF($A885="HDC",IF(VLOOKUP($C885,hdc!$B$2:$F$1600,3,FALSE())="","",VLOOKUP($C885,hdc!$B$2:$F$1600,3,FALSE())),IF($A885="NAUTICS",IF(VLOOKUP($C885,nautics!$B$2:$F$1200,3,FALSE())="","",VLOOKUP($C885,nautics!$B$2:$F$1200,3,FALSE())),IF($A885="ST",IF(VLOOKUP($C885,st!$B$2:$F$400,3,FALSE())="","",VLOOKUP($C885,st!$B$2:$F$400,3,FALSE())),""))),"")</f>
        <v>1</v>
      </c>
      <c r="F885" s="35" t="str">
        <f>IFERROR(IF($A885="HDC",IF(VLOOKUP($C885,hdc!$B$2:$F$1600,4,FALSE())="","",VLOOKUP($C885,hdc!$B$2:$F$1600,4,FALSE())),IF($A885="NAUTICS",IF(VLOOKUP($C885,nautics!$B$2:$F$1200,4,FALSE())="","",VLOOKUP($C885,nautics!$B$2:$F$1200,4,FALSE())),IF($A885="ST",IF(VLOOKUP($C885,st!$B$2:$F$400,4,FALSE())="","",VLOOKUP($C885,st!$B$2:$F$400,4,FALSE())),""))),"")</f>
        <v/>
      </c>
      <c r="G885" s="35" t="str">
        <f>IFERROR(IF($A885="HDC",IF(VLOOKUP($C885,hdc!$B$2:$F$1600,5,FALSE())="","",VLOOKUP($C885,hdc!$B$2:$F$1600,5,FALSE())),IF($A885="NAUTICS",IF(VLOOKUP($C885,nautics!$B$2:$F$1200,5,FALSE())="","",VLOOKUP($C885,nautics!$B$2:$F$1200,5,FALSE())),IF($A885="ST",IF(VLOOKUP($C885,st!$B$2:$F$400,5,FALSE())="","",VLOOKUP($C885,st!$B$2:$F$400,5,FALSE())),""))),"")</f>
        <v/>
      </c>
      <c r="H885" s="35" t="s">
        <v>105</v>
      </c>
      <c r="I885" s="35" t="s">
        <v>31</v>
      </c>
      <c r="J885" s="35" t="s">
        <v>7983</v>
      </c>
      <c r="K885" s="35">
        <f t="shared" si="3"/>
        <v>13</v>
      </c>
      <c r="L885" s="35" t="s">
        <v>7942</v>
      </c>
      <c r="M885" s="35" t="s">
        <v>7943</v>
      </c>
      <c r="N885" s="35" t="s">
        <v>975</v>
      </c>
      <c r="O885" s="35" t="s">
        <v>977</v>
      </c>
      <c r="P885" s="35" t="s">
        <v>7984</v>
      </c>
      <c r="Q885" s="35" t="s">
        <v>7986</v>
      </c>
      <c r="R885" s="35" t="s">
        <v>1912</v>
      </c>
      <c r="S885" s="35" t="s">
        <v>1996</v>
      </c>
      <c r="T885" s="35" t="s">
        <v>1997</v>
      </c>
      <c r="U885" s="35" t="s">
        <v>7987</v>
      </c>
      <c r="W885" s="35" t="s">
        <v>57</v>
      </c>
      <c r="X885" s="35" t="s">
        <v>59</v>
      </c>
      <c r="Y885" s="35" t="s">
        <v>1599</v>
      </c>
      <c r="Z885" s="35" t="s">
        <v>7989</v>
      </c>
    </row>
    <row r="886" spans="1:26" ht="15" customHeight="1">
      <c r="A886" s="35" t="s">
        <v>1300</v>
      </c>
      <c r="B886" s="35" t="s">
        <v>7129</v>
      </c>
      <c r="C886" s="35" t="s">
        <v>7990</v>
      </c>
      <c r="D886" s="35">
        <f>IFERROR(IF($A886="HDC",IF(VLOOKUP($C886,hdc!$B$2:$F$1600,2,FALSE())="","",VLOOKUP($C886,hdc!$B$2:$F$1600,2,FALSE())),IF($A886="NAUTICS",IF(VLOOKUP($C886,nautics!$B$2:$F$1200,2,FALSE())="","",VLOOKUP($C886,nautics!$B$2:$F$1200,2,FALSE())),IF($A886="ST",IF(VLOOKUP($C886,st!$B$2:$F$400,2,FALSE())="","",VLOOKUP($C886,st!$B$2:$F$400,2,FALSE())),""))),"")</f>
        <v>1</v>
      </c>
      <c r="E886" s="35">
        <f>IFERROR(IF($A886="HDC",IF(VLOOKUP($C886,hdc!$B$2:$F$1600,3,FALSE())="","",VLOOKUP($C886,hdc!$B$2:$F$1600,3,FALSE())),IF($A886="NAUTICS",IF(VLOOKUP($C886,nautics!$B$2:$F$1200,3,FALSE())="","",VLOOKUP($C886,nautics!$B$2:$F$1200,3,FALSE())),IF($A886="ST",IF(VLOOKUP($C886,st!$B$2:$F$400,3,FALSE())="","",VLOOKUP($C886,st!$B$2:$F$400,3,FALSE())),""))),"")</f>
        <v>1</v>
      </c>
      <c r="F886" s="35" t="str">
        <f>IFERROR(IF($A886="HDC",IF(VLOOKUP($C886,hdc!$B$2:$F$1600,4,FALSE())="","",VLOOKUP($C886,hdc!$B$2:$F$1600,4,FALSE())),IF($A886="NAUTICS",IF(VLOOKUP($C886,nautics!$B$2:$F$1200,4,FALSE())="","",VLOOKUP($C886,nautics!$B$2:$F$1200,4,FALSE())),IF($A886="ST",IF(VLOOKUP($C886,st!$B$2:$F$400,4,FALSE())="","",VLOOKUP($C886,st!$B$2:$F$400,4,FALSE())),""))),"")</f>
        <v/>
      </c>
      <c r="G886" s="35" t="str">
        <f>IFERROR(IF($A886="HDC",IF(VLOOKUP($C886,hdc!$B$2:$F$1600,5,FALSE())="","",VLOOKUP($C886,hdc!$B$2:$F$1600,5,FALSE())),IF($A886="NAUTICS",IF(VLOOKUP($C886,nautics!$B$2:$F$1200,5,FALSE())="","",VLOOKUP($C886,nautics!$B$2:$F$1200,5,FALSE())),IF($A886="ST",IF(VLOOKUP($C886,st!$B$2:$F$400,5,FALSE())="","",VLOOKUP($C886,st!$B$2:$F$400,5,FALSE())),""))),"")</f>
        <v/>
      </c>
      <c r="H886" s="35" t="s">
        <v>105</v>
      </c>
      <c r="I886" s="35" t="s">
        <v>31</v>
      </c>
      <c r="J886" s="35" t="s">
        <v>3010</v>
      </c>
      <c r="K886" s="35">
        <f t="shared" si="3"/>
        <v>13</v>
      </c>
      <c r="L886" s="35" t="s">
        <v>7942</v>
      </c>
      <c r="M886" s="35" t="s">
        <v>7943</v>
      </c>
      <c r="N886" s="35" t="s">
        <v>975</v>
      </c>
      <c r="O886" s="35" t="s">
        <v>977</v>
      </c>
      <c r="P886" s="35" t="s">
        <v>7994</v>
      </c>
      <c r="Q886" s="35" t="s">
        <v>7995</v>
      </c>
      <c r="R886" s="35" t="s">
        <v>52</v>
      </c>
      <c r="S886" s="35" t="s">
        <v>2007</v>
      </c>
      <c r="T886" s="35" t="s">
        <v>1997</v>
      </c>
      <c r="U886" s="35" t="s">
        <v>7797</v>
      </c>
      <c r="W886" s="35" t="s">
        <v>57</v>
      </c>
      <c r="X886" s="35" t="s">
        <v>59</v>
      </c>
      <c r="Y886" s="35" t="s">
        <v>1599</v>
      </c>
      <c r="Z886" s="35" t="s">
        <v>7798</v>
      </c>
    </row>
    <row r="887" spans="1:26" ht="15" customHeight="1">
      <c r="A887" s="35" t="s">
        <v>1300</v>
      </c>
      <c r="B887" s="35" t="s">
        <v>7129</v>
      </c>
      <c r="C887" s="35" t="s">
        <v>7997</v>
      </c>
      <c r="D887" s="35">
        <f>IFERROR(IF($A887="HDC",IF(VLOOKUP($C887,hdc!$B$2:$F$1600,2,FALSE())="","",VLOOKUP($C887,hdc!$B$2:$F$1600,2,FALSE())),IF($A887="NAUTICS",IF(VLOOKUP($C887,nautics!$B$2:$F$1200,2,FALSE())="","",VLOOKUP($C887,nautics!$B$2:$F$1200,2,FALSE())),IF($A887="ST",IF(VLOOKUP($C887,st!$B$2:$F$400,2,FALSE())="","",VLOOKUP($C887,st!$B$2:$F$400,2,FALSE())),""))),"")</f>
        <v>1</v>
      </c>
      <c r="E887" s="35">
        <f>IFERROR(IF($A887="HDC",IF(VLOOKUP($C887,hdc!$B$2:$F$1600,3,FALSE())="","",VLOOKUP($C887,hdc!$B$2:$F$1600,3,FALSE())),IF($A887="NAUTICS",IF(VLOOKUP($C887,nautics!$B$2:$F$1200,3,FALSE())="","",VLOOKUP($C887,nautics!$B$2:$F$1200,3,FALSE())),IF($A887="ST",IF(VLOOKUP($C887,st!$B$2:$F$400,3,FALSE())="","",VLOOKUP($C887,st!$B$2:$F$400,3,FALSE())),""))),"")</f>
        <v>1</v>
      </c>
      <c r="F887" s="35" t="str">
        <f>IFERROR(IF($A887="HDC",IF(VLOOKUP($C887,hdc!$B$2:$F$1600,4,FALSE())="","",VLOOKUP($C887,hdc!$B$2:$F$1600,4,FALSE())),IF($A887="NAUTICS",IF(VLOOKUP($C887,nautics!$B$2:$F$1200,4,FALSE())="","",VLOOKUP($C887,nautics!$B$2:$F$1200,4,FALSE())),IF($A887="ST",IF(VLOOKUP($C887,st!$B$2:$F$400,4,FALSE())="","",VLOOKUP($C887,st!$B$2:$F$400,4,FALSE())),""))),"")</f>
        <v/>
      </c>
      <c r="G887" s="35" t="str">
        <f>IFERROR(IF($A887="HDC",IF(VLOOKUP($C887,hdc!$B$2:$F$1600,5,FALSE())="","",VLOOKUP($C887,hdc!$B$2:$F$1600,5,FALSE())),IF($A887="NAUTICS",IF(VLOOKUP($C887,nautics!$B$2:$F$1200,5,FALSE())="","",VLOOKUP($C887,nautics!$B$2:$F$1200,5,FALSE())),IF($A887="ST",IF(VLOOKUP($C887,st!$B$2:$F$400,5,FALSE())="","",VLOOKUP($C887,st!$B$2:$F$400,5,FALSE())),""))),"")</f>
        <v/>
      </c>
      <c r="H887" s="35" t="s">
        <v>105</v>
      </c>
      <c r="I887" s="35" t="s">
        <v>31</v>
      </c>
      <c r="J887" s="35" t="s">
        <v>868</v>
      </c>
      <c r="K887" s="35">
        <f t="shared" si="3"/>
        <v>9</v>
      </c>
      <c r="L887" s="35" t="s">
        <v>7994</v>
      </c>
      <c r="M887" s="35" t="s">
        <v>7995</v>
      </c>
      <c r="N887" s="35" t="s">
        <v>2007</v>
      </c>
      <c r="O887" s="35" t="s">
        <v>1997</v>
      </c>
      <c r="P887" s="35" t="s">
        <v>8001</v>
      </c>
      <c r="Q887" s="35" t="s">
        <v>8003</v>
      </c>
      <c r="R887" s="35" t="s">
        <v>247</v>
      </c>
      <c r="S887" s="35" t="s">
        <v>2007</v>
      </c>
      <c r="T887" s="35" t="s">
        <v>1997</v>
      </c>
      <c r="U887" s="35" t="s">
        <v>89</v>
      </c>
      <c r="W887" s="35" t="s">
        <v>78</v>
      </c>
      <c r="X887" s="35" t="s">
        <v>59</v>
      </c>
      <c r="Y887" s="35" t="s">
        <v>89</v>
      </c>
      <c r="Z887" s="35" t="s">
        <v>89</v>
      </c>
    </row>
    <row r="888" spans="1:26" ht="15" customHeight="1">
      <c r="A888" s="35" t="s">
        <v>1300</v>
      </c>
      <c r="B888" s="35" t="s">
        <v>7129</v>
      </c>
      <c r="C888" s="35" t="s">
        <v>8005</v>
      </c>
      <c r="D888" s="35">
        <f>IFERROR(IF($A888="HDC",IF(VLOOKUP($C888,hdc!$B$2:$F$1600,2,FALSE())="","",VLOOKUP($C888,hdc!$B$2:$F$1600,2,FALSE())),IF($A888="NAUTICS",IF(VLOOKUP($C888,nautics!$B$2:$F$1200,2,FALSE())="","",VLOOKUP($C888,nautics!$B$2:$F$1200,2,FALSE())),IF($A888="ST",IF(VLOOKUP($C888,st!$B$2:$F$400,2,FALSE())="","",VLOOKUP($C888,st!$B$2:$F$400,2,FALSE())),""))),"")</f>
        <v>1</v>
      </c>
      <c r="E888" s="35">
        <f>IFERROR(IF($A888="HDC",IF(VLOOKUP($C888,hdc!$B$2:$F$1600,3,FALSE())="","",VLOOKUP($C888,hdc!$B$2:$F$1600,3,FALSE())),IF($A888="NAUTICS",IF(VLOOKUP($C888,nautics!$B$2:$F$1200,3,FALSE())="","",VLOOKUP($C888,nautics!$B$2:$F$1200,3,FALSE())),IF($A888="ST",IF(VLOOKUP($C888,st!$B$2:$F$400,3,FALSE())="","",VLOOKUP($C888,st!$B$2:$F$400,3,FALSE())),""))),"")</f>
        <v>1</v>
      </c>
      <c r="F888" s="35" t="str">
        <f>IFERROR(IF($A888="HDC",IF(VLOOKUP($C888,hdc!$B$2:$F$1600,4,FALSE())="","",VLOOKUP($C888,hdc!$B$2:$F$1600,4,FALSE())),IF($A888="NAUTICS",IF(VLOOKUP($C888,nautics!$B$2:$F$1200,4,FALSE())="","",VLOOKUP($C888,nautics!$B$2:$F$1200,4,FALSE())),IF($A888="ST",IF(VLOOKUP($C888,st!$B$2:$F$400,4,FALSE())="","",VLOOKUP($C888,st!$B$2:$F$400,4,FALSE())),""))),"")</f>
        <v/>
      </c>
      <c r="G888" s="35" t="str">
        <f>IFERROR(IF($A888="HDC",IF(VLOOKUP($C888,hdc!$B$2:$F$1600,5,FALSE())="","",VLOOKUP($C888,hdc!$B$2:$F$1600,5,FALSE())),IF($A888="NAUTICS",IF(VLOOKUP($C888,nautics!$B$2:$F$1200,5,FALSE())="","",VLOOKUP($C888,nautics!$B$2:$F$1200,5,FALSE())),IF($A888="ST",IF(VLOOKUP($C888,st!$B$2:$F$400,5,FALSE())="","",VLOOKUP($C888,st!$B$2:$F$400,5,FALSE())),""))),"")</f>
        <v/>
      </c>
      <c r="H888" s="35" t="s">
        <v>105</v>
      </c>
      <c r="I888" s="35" t="s">
        <v>31</v>
      </c>
      <c r="J888" s="35" t="s">
        <v>3840</v>
      </c>
      <c r="K888" s="35">
        <f t="shared" si="3"/>
        <v>8</v>
      </c>
      <c r="L888" s="35" t="s">
        <v>7994</v>
      </c>
      <c r="M888" s="35" t="s">
        <v>7995</v>
      </c>
      <c r="N888" s="35" t="s">
        <v>2007</v>
      </c>
      <c r="O888" s="35" t="s">
        <v>1997</v>
      </c>
      <c r="P888" s="35" t="s">
        <v>8009</v>
      </c>
      <c r="Q888" s="35" t="s">
        <v>8011</v>
      </c>
      <c r="R888" s="35" t="s">
        <v>152</v>
      </c>
      <c r="S888" s="35" t="s">
        <v>2007</v>
      </c>
      <c r="T888" s="35" t="s">
        <v>1997</v>
      </c>
      <c r="U888" s="35" t="s">
        <v>8012</v>
      </c>
      <c r="W888" s="35" t="s">
        <v>78</v>
      </c>
      <c r="X888" s="35" t="s">
        <v>59</v>
      </c>
      <c r="Y888" s="35" t="s">
        <v>7798</v>
      </c>
      <c r="Z888" s="35" t="s">
        <v>8014</v>
      </c>
    </row>
    <row r="889" spans="1:26" ht="15" customHeight="1">
      <c r="A889" s="35" t="s">
        <v>1300</v>
      </c>
      <c r="B889" s="35" t="s">
        <v>7129</v>
      </c>
      <c r="C889" s="35" t="s">
        <v>8015</v>
      </c>
      <c r="D889" s="35">
        <f>IFERROR(IF($A889="HDC",IF(VLOOKUP($C889,hdc!$B$2:$F$1600,2,FALSE())="","",VLOOKUP($C889,hdc!$B$2:$F$1600,2,FALSE())),IF($A889="NAUTICS",IF(VLOOKUP($C889,nautics!$B$2:$F$1200,2,FALSE())="","",VLOOKUP($C889,nautics!$B$2:$F$1200,2,FALSE())),IF($A889="ST",IF(VLOOKUP($C889,st!$B$2:$F$400,2,FALSE())="","",VLOOKUP($C889,st!$B$2:$F$400,2,FALSE())),""))),"")</f>
        <v>1</v>
      </c>
      <c r="E889" s="35">
        <f>IFERROR(IF($A889="HDC",IF(VLOOKUP($C889,hdc!$B$2:$F$1600,3,FALSE())="","",VLOOKUP($C889,hdc!$B$2:$F$1600,3,FALSE())),IF($A889="NAUTICS",IF(VLOOKUP($C889,nautics!$B$2:$F$1200,3,FALSE())="","",VLOOKUP($C889,nautics!$B$2:$F$1200,3,FALSE())),IF($A889="ST",IF(VLOOKUP($C889,st!$B$2:$F$400,3,FALSE())="","",VLOOKUP($C889,st!$B$2:$F$400,3,FALSE())),""))),"")</f>
        <v>1</v>
      </c>
      <c r="F889" s="35" t="str">
        <f>IFERROR(IF($A889="HDC",IF(VLOOKUP($C889,hdc!$B$2:$F$1600,4,FALSE())="","",VLOOKUP($C889,hdc!$B$2:$F$1600,4,FALSE())),IF($A889="NAUTICS",IF(VLOOKUP($C889,nautics!$B$2:$F$1200,4,FALSE())="","",VLOOKUP($C889,nautics!$B$2:$F$1200,4,FALSE())),IF($A889="ST",IF(VLOOKUP($C889,st!$B$2:$F$400,4,FALSE())="","",VLOOKUP($C889,st!$B$2:$F$400,4,FALSE())),""))),"")</f>
        <v/>
      </c>
      <c r="G889" s="35" t="str">
        <f>IFERROR(IF($A889="HDC",IF(VLOOKUP($C889,hdc!$B$2:$F$1600,5,FALSE())="","",VLOOKUP($C889,hdc!$B$2:$F$1600,5,FALSE())),IF($A889="NAUTICS",IF(VLOOKUP($C889,nautics!$B$2:$F$1200,5,FALSE())="","",VLOOKUP($C889,nautics!$B$2:$F$1200,5,FALSE())),IF($A889="ST",IF(VLOOKUP($C889,st!$B$2:$F$400,5,FALSE())="","",VLOOKUP($C889,st!$B$2:$F$400,5,FALSE())),""))),"")</f>
        <v/>
      </c>
      <c r="H889" s="35" t="s">
        <v>105</v>
      </c>
      <c r="I889" s="35" t="s">
        <v>31</v>
      </c>
      <c r="J889" s="35" t="s">
        <v>8017</v>
      </c>
      <c r="K889" s="35">
        <f t="shared" si="3"/>
        <v>11</v>
      </c>
      <c r="L889" s="35" t="s">
        <v>7994</v>
      </c>
      <c r="M889" s="35" t="s">
        <v>7995</v>
      </c>
      <c r="N889" s="35" t="s">
        <v>2007</v>
      </c>
      <c r="O889" s="35" t="s">
        <v>1997</v>
      </c>
      <c r="P889" s="35" t="s">
        <v>8020</v>
      </c>
      <c r="Q889" s="35" t="s">
        <v>8022</v>
      </c>
      <c r="R889" s="35" t="s">
        <v>1912</v>
      </c>
      <c r="S889" s="35" t="s">
        <v>2007</v>
      </c>
      <c r="T889" s="35" t="s">
        <v>1997</v>
      </c>
      <c r="U889" s="35" t="s">
        <v>8023</v>
      </c>
      <c r="W889" s="35" t="s">
        <v>78</v>
      </c>
      <c r="X889" s="35" t="s">
        <v>59</v>
      </c>
      <c r="Y889" s="35" t="s">
        <v>7798</v>
      </c>
      <c r="Z889" s="35" t="s">
        <v>8025</v>
      </c>
    </row>
    <row r="890" spans="1:26" ht="15" customHeight="1">
      <c r="A890" s="35" t="s">
        <v>1300</v>
      </c>
      <c r="B890" s="35" t="s">
        <v>7129</v>
      </c>
      <c r="C890" s="35" t="s">
        <v>8027</v>
      </c>
      <c r="D890" s="35">
        <f>IFERROR(IF($A890="HDC",IF(VLOOKUP($C890,hdc!$B$2:$F$1600,2,FALSE())="","",VLOOKUP($C890,hdc!$B$2:$F$1600,2,FALSE())),IF($A890="NAUTICS",IF(VLOOKUP($C890,nautics!$B$2:$F$1200,2,FALSE())="","",VLOOKUP($C890,nautics!$B$2:$F$1200,2,FALSE())),IF($A890="ST",IF(VLOOKUP($C890,st!$B$2:$F$400,2,FALSE())="","",VLOOKUP($C890,st!$B$2:$F$400,2,FALSE())),""))),"")</f>
        <v>1</v>
      </c>
      <c r="E890" s="35">
        <f>IFERROR(IF($A890="HDC",IF(VLOOKUP($C890,hdc!$B$2:$F$1600,3,FALSE())="","",VLOOKUP($C890,hdc!$B$2:$F$1600,3,FALSE())),IF($A890="NAUTICS",IF(VLOOKUP($C890,nautics!$B$2:$F$1200,3,FALSE())="","",VLOOKUP($C890,nautics!$B$2:$F$1200,3,FALSE())),IF($A890="ST",IF(VLOOKUP($C890,st!$B$2:$F$400,3,FALSE())="","",VLOOKUP($C890,st!$B$2:$F$400,3,FALSE())),""))),"")</f>
        <v>1</v>
      </c>
      <c r="F890" s="35" t="str">
        <f>IFERROR(IF($A890="HDC",IF(VLOOKUP($C890,hdc!$B$2:$F$1600,4,FALSE())="","",VLOOKUP($C890,hdc!$B$2:$F$1600,4,FALSE())),IF($A890="NAUTICS",IF(VLOOKUP($C890,nautics!$B$2:$F$1200,4,FALSE())="","",VLOOKUP($C890,nautics!$B$2:$F$1200,4,FALSE())),IF($A890="ST",IF(VLOOKUP($C890,st!$B$2:$F$400,4,FALSE())="","",VLOOKUP($C890,st!$B$2:$F$400,4,FALSE())),""))),"")</f>
        <v/>
      </c>
      <c r="G890" s="35" t="str">
        <f>IFERROR(IF($A890="HDC",IF(VLOOKUP($C890,hdc!$B$2:$F$1600,5,FALSE())="","",VLOOKUP($C890,hdc!$B$2:$F$1600,5,FALSE())),IF($A890="NAUTICS",IF(VLOOKUP($C890,nautics!$B$2:$F$1200,5,FALSE())="","",VLOOKUP($C890,nautics!$B$2:$F$1200,5,FALSE())),IF($A890="ST",IF(VLOOKUP($C890,st!$B$2:$F$400,5,FALSE())="","",VLOOKUP($C890,st!$B$2:$F$400,5,FALSE())),""))),"")</f>
        <v/>
      </c>
      <c r="H890" s="35" t="s">
        <v>105</v>
      </c>
      <c r="I890" s="35" t="s">
        <v>31</v>
      </c>
      <c r="J890" s="35" t="s">
        <v>8029</v>
      </c>
      <c r="K890" s="35">
        <f t="shared" si="3"/>
        <v>11</v>
      </c>
      <c r="L890" s="35" t="s">
        <v>7994</v>
      </c>
      <c r="M890" s="35" t="s">
        <v>7995</v>
      </c>
      <c r="N890" s="35" t="s">
        <v>2007</v>
      </c>
      <c r="O890" s="35" t="s">
        <v>1997</v>
      </c>
      <c r="P890" s="35" t="s">
        <v>8032</v>
      </c>
      <c r="Q890" s="35" t="s">
        <v>8034</v>
      </c>
      <c r="R890" s="35" t="s">
        <v>152</v>
      </c>
      <c r="S890" s="35" t="s">
        <v>2043</v>
      </c>
      <c r="T890" s="35" t="s">
        <v>1997</v>
      </c>
      <c r="U890" s="35" t="s">
        <v>8035</v>
      </c>
      <c r="W890" s="35" t="s">
        <v>57</v>
      </c>
      <c r="X890" s="35" t="s">
        <v>59</v>
      </c>
      <c r="Y890" s="35" t="s">
        <v>7798</v>
      </c>
      <c r="Z890" s="35" t="s">
        <v>8036</v>
      </c>
    </row>
    <row r="891" spans="1:26" ht="15" customHeight="1">
      <c r="A891" s="35" t="s">
        <v>1300</v>
      </c>
      <c r="B891" s="35" t="s">
        <v>7129</v>
      </c>
      <c r="C891" s="35" t="s">
        <v>8038</v>
      </c>
      <c r="D891" s="35">
        <f>IFERROR(IF($A891="HDC",IF(VLOOKUP($C891,hdc!$B$2:$F$1600,2,FALSE())="","",VLOOKUP($C891,hdc!$B$2:$F$1600,2,FALSE())),IF($A891="NAUTICS",IF(VLOOKUP($C891,nautics!$B$2:$F$1200,2,FALSE())="","",VLOOKUP($C891,nautics!$B$2:$F$1200,2,FALSE())),IF($A891="ST",IF(VLOOKUP($C891,st!$B$2:$F$400,2,FALSE())="","",VLOOKUP($C891,st!$B$2:$F$400,2,FALSE())),""))),"")</f>
        <v>1</v>
      </c>
      <c r="E891" s="35">
        <f>IFERROR(IF($A891="HDC",IF(VLOOKUP($C891,hdc!$B$2:$F$1600,3,FALSE())="","",VLOOKUP($C891,hdc!$B$2:$F$1600,3,FALSE())),IF($A891="NAUTICS",IF(VLOOKUP($C891,nautics!$B$2:$F$1200,3,FALSE())="","",VLOOKUP($C891,nautics!$B$2:$F$1200,3,FALSE())),IF($A891="ST",IF(VLOOKUP($C891,st!$B$2:$F$400,3,FALSE())="","",VLOOKUP($C891,st!$B$2:$F$400,3,FALSE())),""))),"")</f>
        <v>1</v>
      </c>
      <c r="F891" s="35" t="str">
        <f>IFERROR(IF($A891="HDC",IF(VLOOKUP($C891,hdc!$B$2:$F$1600,4,FALSE())="","",VLOOKUP($C891,hdc!$B$2:$F$1600,4,FALSE())),IF($A891="NAUTICS",IF(VLOOKUP($C891,nautics!$B$2:$F$1200,4,FALSE())="","",VLOOKUP($C891,nautics!$B$2:$F$1200,4,FALSE())),IF($A891="ST",IF(VLOOKUP($C891,st!$B$2:$F$400,4,FALSE())="","",VLOOKUP($C891,st!$B$2:$F$400,4,FALSE())),""))),"")</f>
        <v/>
      </c>
      <c r="G891" s="35" t="str">
        <f>IFERROR(IF($A891="HDC",IF(VLOOKUP($C891,hdc!$B$2:$F$1600,5,FALSE())="","",VLOOKUP($C891,hdc!$B$2:$F$1600,5,FALSE())),IF($A891="NAUTICS",IF(VLOOKUP($C891,nautics!$B$2:$F$1200,5,FALSE())="","",VLOOKUP($C891,nautics!$B$2:$F$1200,5,FALSE())),IF($A891="ST",IF(VLOOKUP($C891,st!$B$2:$F$400,5,FALSE())="","",VLOOKUP($C891,st!$B$2:$F$400,5,FALSE())),""))),"")</f>
        <v/>
      </c>
      <c r="H891" s="35" t="s">
        <v>105</v>
      </c>
      <c r="I891" s="35" t="s">
        <v>31</v>
      </c>
      <c r="J891" s="35" t="s">
        <v>7372</v>
      </c>
      <c r="K891" s="35">
        <f t="shared" si="3"/>
        <v>11</v>
      </c>
      <c r="L891" s="35" t="s">
        <v>7994</v>
      </c>
      <c r="M891" s="35" t="s">
        <v>7995</v>
      </c>
      <c r="N891" s="35" t="s">
        <v>2007</v>
      </c>
      <c r="O891" s="35" t="s">
        <v>1997</v>
      </c>
      <c r="P891" s="35" t="s">
        <v>8043</v>
      </c>
      <c r="Q891" s="35" t="s">
        <v>8045</v>
      </c>
      <c r="R891" s="35" t="s">
        <v>152</v>
      </c>
      <c r="S891" s="35" t="s">
        <v>2043</v>
      </c>
      <c r="T891" s="35" t="s">
        <v>1997</v>
      </c>
      <c r="U891" s="35" t="s">
        <v>8046</v>
      </c>
      <c r="W891" s="35" t="s">
        <v>57</v>
      </c>
      <c r="X891" s="35" t="s">
        <v>59</v>
      </c>
      <c r="Y891" s="35" t="s">
        <v>7798</v>
      </c>
      <c r="Z891" s="35" t="s">
        <v>8048</v>
      </c>
    </row>
    <row r="892" spans="1:26" ht="15" customHeight="1">
      <c r="A892" s="35" t="s">
        <v>1300</v>
      </c>
      <c r="B892" s="35" t="s">
        <v>7129</v>
      </c>
      <c r="C892" s="35" t="s">
        <v>8050</v>
      </c>
      <c r="D892" s="35">
        <f>IFERROR(IF($A892="HDC",IF(VLOOKUP($C892,hdc!$B$2:$F$1600,2,FALSE())="","",VLOOKUP($C892,hdc!$B$2:$F$1600,2,FALSE())),IF($A892="NAUTICS",IF(VLOOKUP($C892,nautics!$B$2:$F$1200,2,FALSE())="","",VLOOKUP($C892,nautics!$B$2:$F$1200,2,FALSE())),IF($A892="ST",IF(VLOOKUP($C892,st!$B$2:$F$400,2,FALSE())="","",VLOOKUP($C892,st!$B$2:$F$400,2,FALSE())),""))),"")</f>
        <v>1</v>
      </c>
      <c r="E892" s="35">
        <f>IFERROR(IF($A892="HDC",IF(VLOOKUP($C892,hdc!$B$2:$F$1600,3,FALSE())="","",VLOOKUP($C892,hdc!$B$2:$F$1600,3,FALSE())),IF($A892="NAUTICS",IF(VLOOKUP($C892,nautics!$B$2:$F$1200,3,FALSE())="","",VLOOKUP($C892,nautics!$B$2:$F$1200,3,FALSE())),IF($A892="ST",IF(VLOOKUP($C892,st!$B$2:$F$400,3,FALSE())="","",VLOOKUP($C892,st!$B$2:$F$400,3,FALSE())),""))),"")</f>
        <v>1</v>
      </c>
      <c r="F892" s="35" t="str">
        <f>IFERROR(IF($A892="HDC",IF(VLOOKUP($C892,hdc!$B$2:$F$1600,4,FALSE())="","",VLOOKUP($C892,hdc!$B$2:$F$1600,4,FALSE())),IF($A892="NAUTICS",IF(VLOOKUP($C892,nautics!$B$2:$F$1200,4,FALSE())="","",VLOOKUP($C892,nautics!$B$2:$F$1200,4,FALSE())),IF($A892="ST",IF(VLOOKUP($C892,st!$B$2:$F$400,4,FALSE())="","",VLOOKUP($C892,st!$B$2:$F$400,4,FALSE())),""))),"")</f>
        <v/>
      </c>
      <c r="G892" s="35" t="str">
        <f>IFERROR(IF($A892="HDC",IF(VLOOKUP($C892,hdc!$B$2:$F$1600,5,FALSE())="","",VLOOKUP($C892,hdc!$B$2:$F$1600,5,FALSE())),IF($A892="NAUTICS",IF(VLOOKUP($C892,nautics!$B$2:$F$1200,5,FALSE())="","",VLOOKUP($C892,nautics!$B$2:$F$1200,5,FALSE())),IF($A892="ST",IF(VLOOKUP($C892,st!$B$2:$F$400,5,FALSE())="","",VLOOKUP($C892,st!$B$2:$F$400,5,FALSE())),""))),"")</f>
        <v/>
      </c>
      <c r="H892" s="35" t="s">
        <v>105</v>
      </c>
      <c r="I892" s="35" t="s">
        <v>31</v>
      </c>
      <c r="J892" s="35" t="s">
        <v>8052</v>
      </c>
      <c r="K892" s="35">
        <f t="shared" si="3"/>
        <v>15</v>
      </c>
      <c r="L892" s="35" t="s">
        <v>7994</v>
      </c>
      <c r="M892" s="35" t="s">
        <v>7995</v>
      </c>
      <c r="N892" s="35" t="s">
        <v>2007</v>
      </c>
      <c r="O892" s="35" t="s">
        <v>1997</v>
      </c>
      <c r="P892" s="35" t="s">
        <v>8055</v>
      </c>
      <c r="Q892" s="35" t="s">
        <v>8057</v>
      </c>
      <c r="R892" s="35" t="s">
        <v>1071</v>
      </c>
      <c r="S892" s="35" t="s">
        <v>2043</v>
      </c>
      <c r="T892" s="35" t="s">
        <v>1997</v>
      </c>
      <c r="U892" s="35" t="s">
        <v>8059</v>
      </c>
      <c r="W892" s="35" t="s">
        <v>57</v>
      </c>
      <c r="X892" s="35" t="s">
        <v>59</v>
      </c>
      <c r="Y892" s="35" t="s">
        <v>7798</v>
      </c>
      <c r="Z892" s="35" t="s">
        <v>983</v>
      </c>
    </row>
    <row r="893" spans="1:26" ht="15" customHeight="1">
      <c r="A893" s="35" t="s">
        <v>1300</v>
      </c>
      <c r="B893" s="35" t="s">
        <v>7129</v>
      </c>
      <c r="C893" s="35" t="s">
        <v>8061</v>
      </c>
      <c r="D893" s="35">
        <f>IFERROR(IF($A893="HDC",IF(VLOOKUP($C893,hdc!$B$2:$F$1600,2,FALSE())="","",VLOOKUP($C893,hdc!$B$2:$F$1600,2,FALSE())),IF($A893="NAUTICS",IF(VLOOKUP($C893,nautics!$B$2:$F$1200,2,FALSE())="","",VLOOKUP($C893,nautics!$B$2:$F$1200,2,FALSE())),IF($A893="ST",IF(VLOOKUP($C893,st!$B$2:$F$400,2,FALSE())="","",VLOOKUP($C893,st!$B$2:$F$400,2,FALSE())),""))),"")</f>
        <v>1</v>
      </c>
      <c r="E893" s="35">
        <f>IFERROR(IF($A893="HDC",IF(VLOOKUP($C893,hdc!$B$2:$F$1600,3,FALSE())="","",VLOOKUP($C893,hdc!$B$2:$F$1600,3,FALSE())),IF($A893="NAUTICS",IF(VLOOKUP($C893,nautics!$B$2:$F$1200,3,FALSE())="","",VLOOKUP($C893,nautics!$B$2:$F$1200,3,FALSE())),IF($A893="ST",IF(VLOOKUP($C893,st!$B$2:$F$400,3,FALSE())="","",VLOOKUP($C893,st!$B$2:$F$400,3,FALSE())),""))),"")</f>
        <v>1</v>
      </c>
      <c r="F893" s="35">
        <f>IFERROR(IF($A893="HDC",IF(VLOOKUP($C893,hdc!$B$2:$F$1600,4,FALSE())="","",VLOOKUP($C893,hdc!$B$2:$F$1600,4,FALSE())),IF($A893="NAUTICS",IF(VLOOKUP($C893,nautics!$B$2:$F$1200,4,FALSE())="","",VLOOKUP($C893,nautics!$B$2:$F$1200,4,FALSE())),IF($A893="ST",IF(VLOOKUP($C893,st!$B$2:$F$400,4,FALSE())="","",VLOOKUP($C893,st!$B$2:$F$400,4,FALSE())),""))),"")</f>
        <v>1</v>
      </c>
      <c r="G893" s="35" t="str">
        <f>IFERROR(IF($A893="HDC",IF(VLOOKUP($C893,hdc!$B$2:$F$1600,5,FALSE())="","",VLOOKUP($C893,hdc!$B$2:$F$1600,5,FALSE())),IF($A893="NAUTICS",IF(VLOOKUP($C893,nautics!$B$2:$F$1200,5,FALSE())="","",VLOOKUP($C893,nautics!$B$2:$F$1200,5,FALSE())),IF($A893="ST",IF(VLOOKUP($C893,st!$B$2:$F$400,5,FALSE())="","",VLOOKUP($C893,st!$B$2:$F$400,5,FALSE())),""))),"")</f>
        <v/>
      </c>
      <c r="H893" s="35" t="s">
        <v>344</v>
      </c>
      <c r="I893" s="35" t="s">
        <v>31</v>
      </c>
      <c r="J893" s="35" t="s">
        <v>8064</v>
      </c>
      <c r="K893" s="35">
        <f t="shared" si="3"/>
        <v>9</v>
      </c>
      <c r="L893" s="35" t="s">
        <v>712</v>
      </c>
      <c r="M893" s="35" t="s">
        <v>713</v>
      </c>
      <c r="N893" s="35" t="s">
        <v>716</v>
      </c>
      <c r="O893" s="35" t="s">
        <v>718</v>
      </c>
      <c r="P893" s="35" t="s">
        <v>8067</v>
      </c>
      <c r="Q893" s="35" t="s">
        <v>8069</v>
      </c>
      <c r="R893" s="35" t="s">
        <v>52</v>
      </c>
      <c r="S893" s="35" t="s">
        <v>716</v>
      </c>
      <c r="T893" s="35" t="s">
        <v>718</v>
      </c>
      <c r="U893" s="35" t="s">
        <v>8070</v>
      </c>
      <c r="W893" s="35" t="s">
        <v>78</v>
      </c>
      <c r="X893" s="35" t="s">
        <v>59</v>
      </c>
      <c r="Y893" s="35" t="s">
        <v>721</v>
      </c>
      <c r="Z893" s="35" t="s">
        <v>1598</v>
      </c>
    </row>
    <row r="894" spans="1:26" ht="15" customHeight="1">
      <c r="A894" s="35" t="s">
        <v>1300</v>
      </c>
      <c r="B894" s="35" t="s">
        <v>7129</v>
      </c>
      <c r="C894" s="35" t="s">
        <v>8072</v>
      </c>
      <c r="D894" s="35">
        <f>IFERROR(IF($A894="HDC",IF(VLOOKUP($C894,hdc!$B$2:$F$1600,2,FALSE())="","",VLOOKUP($C894,hdc!$B$2:$F$1600,2,FALSE())),IF($A894="NAUTICS",IF(VLOOKUP($C894,nautics!$B$2:$F$1200,2,FALSE())="","",VLOOKUP($C894,nautics!$B$2:$F$1200,2,FALSE())),IF($A894="ST",IF(VLOOKUP($C894,st!$B$2:$F$400,2,FALSE())="","",VLOOKUP($C894,st!$B$2:$F$400,2,FALSE())),""))),"")</f>
        <v>1</v>
      </c>
      <c r="E894" s="35">
        <f>IFERROR(IF($A894="HDC",IF(VLOOKUP($C894,hdc!$B$2:$F$1600,3,FALSE())="","",VLOOKUP($C894,hdc!$B$2:$F$1600,3,FALSE())),IF($A894="NAUTICS",IF(VLOOKUP($C894,nautics!$B$2:$F$1200,3,FALSE())="","",VLOOKUP($C894,nautics!$B$2:$F$1200,3,FALSE())),IF($A894="ST",IF(VLOOKUP($C894,st!$B$2:$F$400,3,FALSE())="","",VLOOKUP($C894,st!$B$2:$F$400,3,FALSE())),""))),"")</f>
        <v>1</v>
      </c>
      <c r="F894" s="35">
        <f>IFERROR(IF($A894="HDC",IF(VLOOKUP($C894,hdc!$B$2:$F$1600,4,FALSE())="","",VLOOKUP($C894,hdc!$B$2:$F$1600,4,FALSE())),IF($A894="NAUTICS",IF(VLOOKUP($C894,nautics!$B$2:$F$1200,4,FALSE())="","",VLOOKUP($C894,nautics!$B$2:$F$1200,4,FALSE())),IF($A894="ST",IF(VLOOKUP($C894,st!$B$2:$F$400,4,FALSE())="","",VLOOKUP($C894,st!$B$2:$F$400,4,FALSE())),""))),"")</f>
        <v>1</v>
      </c>
      <c r="G894" s="35" t="str">
        <f>IFERROR(IF($A894="HDC",IF(VLOOKUP($C894,hdc!$B$2:$F$1600,5,FALSE())="","",VLOOKUP($C894,hdc!$B$2:$F$1600,5,FALSE())),IF($A894="NAUTICS",IF(VLOOKUP($C894,nautics!$B$2:$F$1200,5,FALSE())="","",VLOOKUP($C894,nautics!$B$2:$F$1200,5,FALSE())),IF($A894="ST",IF(VLOOKUP($C894,st!$B$2:$F$400,5,FALSE())="","",VLOOKUP($C894,st!$B$2:$F$400,5,FALSE())),""))),"")</f>
        <v/>
      </c>
      <c r="H894" s="35" t="s">
        <v>88</v>
      </c>
      <c r="I894" s="35" t="s">
        <v>31</v>
      </c>
      <c r="J894" s="35" t="s">
        <v>8074</v>
      </c>
      <c r="K894" s="35">
        <f t="shared" si="3"/>
        <v>18</v>
      </c>
      <c r="L894" s="35" t="s">
        <v>95</v>
      </c>
      <c r="M894" s="35" t="s">
        <v>96</v>
      </c>
      <c r="N894" s="35" t="s">
        <v>43</v>
      </c>
      <c r="O894" s="35" t="s">
        <v>45</v>
      </c>
      <c r="P894" s="35" t="s">
        <v>8076</v>
      </c>
      <c r="Q894" s="35" t="s">
        <v>8078</v>
      </c>
      <c r="R894" s="35" t="s">
        <v>52</v>
      </c>
      <c r="S894" s="35" t="s">
        <v>43</v>
      </c>
      <c r="T894" s="35" t="s">
        <v>45</v>
      </c>
      <c r="U894" s="35" t="s">
        <v>8080</v>
      </c>
      <c r="W894" s="35" t="s">
        <v>78</v>
      </c>
      <c r="X894" s="35" t="s">
        <v>59</v>
      </c>
      <c r="Y894" s="35" t="s">
        <v>102</v>
      </c>
      <c r="Z894" s="35" t="s">
        <v>8082</v>
      </c>
    </row>
    <row r="895" spans="1:26" ht="15" customHeight="1">
      <c r="A895" s="35" t="s">
        <v>1300</v>
      </c>
      <c r="B895" s="35" t="s">
        <v>7129</v>
      </c>
      <c r="C895" s="35" t="s">
        <v>8083</v>
      </c>
      <c r="D895" s="35">
        <f>IFERROR(IF($A895="HDC",IF(VLOOKUP($C895,hdc!$B$2:$F$1600,2,FALSE())="","",VLOOKUP($C895,hdc!$B$2:$F$1600,2,FALSE())),IF($A895="NAUTICS",IF(VLOOKUP($C895,nautics!$B$2:$F$1200,2,FALSE())="","",VLOOKUP($C895,nautics!$B$2:$F$1200,2,FALSE())),IF($A895="ST",IF(VLOOKUP($C895,st!$B$2:$F$400,2,FALSE())="","",VLOOKUP($C895,st!$B$2:$F$400,2,FALSE())),""))),"")</f>
        <v>1</v>
      </c>
      <c r="E895" s="35">
        <f>IFERROR(IF($A895="HDC",IF(VLOOKUP($C895,hdc!$B$2:$F$1600,3,FALSE())="","",VLOOKUP($C895,hdc!$B$2:$F$1600,3,FALSE())),IF($A895="NAUTICS",IF(VLOOKUP($C895,nautics!$B$2:$F$1200,3,FALSE())="","",VLOOKUP($C895,nautics!$B$2:$F$1200,3,FALSE())),IF($A895="ST",IF(VLOOKUP($C895,st!$B$2:$F$400,3,FALSE())="","",VLOOKUP($C895,st!$B$2:$F$400,3,FALSE())),""))),"")</f>
        <v>1</v>
      </c>
      <c r="F895" s="35">
        <f>IFERROR(IF($A895="HDC",IF(VLOOKUP($C895,hdc!$B$2:$F$1600,4,FALSE())="","",VLOOKUP($C895,hdc!$B$2:$F$1600,4,FALSE())),IF($A895="NAUTICS",IF(VLOOKUP($C895,nautics!$B$2:$F$1200,4,FALSE())="","",VLOOKUP($C895,nautics!$B$2:$F$1200,4,FALSE())),IF($A895="ST",IF(VLOOKUP($C895,st!$B$2:$F$400,4,FALSE())="","",VLOOKUP($C895,st!$B$2:$F$400,4,FALSE())),""))),"")</f>
        <v>1</v>
      </c>
      <c r="G895" s="35" t="str">
        <f>IFERROR(IF($A895="HDC",IF(VLOOKUP($C895,hdc!$B$2:$F$1600,5,FALSE())="","",VLOOKUP($C895,hdc!$B$2:$F$1600,5,FALSE())),IF($A895="NAUTICS",IF(VLOOKUP($C895,nautics!$B$2:$F$1200,5,FALSE())="","",VLOOKUP($C895,nautics!$B$2:$F$1200,5,FALSE())),IF($A895="ST",IF(VLOOKUP($C895,st!$B$2:$F$400,5,FALSE())="","",VLOOKUP($C895,st!$B$2:$F$400,5,FALSE())),""))),"")</f>
        <v/>
      </c>
      <c r="H895" s="35" t="s">
        <v>88</v>
      </c>
      <c r="I895" s="35" t="s">
        <v>31</v>
      </c>
      <c r="J895" s="35" t="s">
        <v>8085</v>
      </c>
      <c r="K895" s="35">
        <f t="shared" si="3"/>
        <v>27</v>
      </c>
      <c r="L895" s="35" t="s">
        <v>95</v>
      </c>
      <c r="M895" s="35" t="s">
        <v>96</v>
      </c>
      <c r="N895" s="35" t="s">
        <v>43</v>
      </c>
      <c r="O895" s="35" t="s">
        <v>45</v>
      </c>
      <c r="P895" s="35" t="s">
        <v>8087</v>
      </c>
      <c r="Q895" s="35" t="s">
        <v>8089</v>
      </c>
      <c r="R895" s="35" t="s">
        <v>293</v>
      </c>
      <c r="S895" s="35" t="s">
        <v>1739</v>
      </c>
      <c r="T895" s="35" t="s">
        <v>1740</v>
      </c>
      <c r="U895" s="35" t="s">
        <v>8091</v>
      </c>
      <c r="W895" s="35" t="s">
        <v>57</v>
      </c>
      <c r="X895" s="35" t="s">
        <v>59</v>
      </c>
      <c r="Y895" s="35" t="s">
        <v>102</v>
      </c>
      <c r="Z895" s="35" t="s">
        <v>8092</v>
      </c>
    </row>
    <row r="896" spans="1:26" ht="15" customHeight="1">
      <c r="A896" s="35" t="s">
        <v>1300</v>
      </c>
      <c r="B896" s="35" t="s">
        <v>7129</v>
      </c>
      <c r="C896" s="35" t="s">
        <v>8094</v>
      </c>
      <c r="D896" s="35">
        <f>IFERROR(IF($A896="HDC",IF(VLOOKUP($C896,hdc!$B$2:$F$1600,2,FALSE())="","",VLOOKUP($C896,hdc!$B$2:$F$1600,2,FALSE())),IF($A896="NAUTICS",IF(VLOOKUP($C896,nautics!$B$2:$F$1200,2,FALSE())="","",VLOOKUP($C896,nautics!$B$2:$F$1200,2,FALSE())),IF($A896="ST",IF(VLOOKUP($C896,st!$B$2:$F$400,2,FALSE())="","",VLOOKUP($C896,st!$B$2:$F$400,2,FALSE())),""))),"")</f>
        <v>1</v>
      </c>
      <c r="E896" s="35">
        <f>IFERROR(IF($A896="HDC",IF(VLOOKUP($C896,hdc!$B$2:$F$1600,3,FALSE())="","",VLOOKUP($C896,hdc!$B$2:$F$1600,3,FALSE())),IF($A896="NAUTICS",IF(VLOOKUP($C896,nautics!$B$2:$F$1200,3,FALSE())="","",VLOOKUP($C896,nautics!$B$2:$F$1200,3,FALSE())),IF($A896="ST",IF(VLOOKUP($C896,st!$B$2:$F$400,3,FALSE())="","",VLOOKUP($C896,st!$B$2:$F$400,3,FALSE())),""))),"")</f>
        <v>1</v>
      </c>
      <c r="F896" s="35">
        <f>IFERROR(IF($A896="HDC",IF(VLOOKUP($C896,hdc!$B$2:$F$1600,4,FALSE())="","",VLOOKUP($C896,hdc!$B$2:$F$1600,4,FALSE())),IF($A896="NAUTICS",IF(VLOOKUP($C896,nautics!$B$2:$F$1200,4,FALSE())="","",VLOOKUP($C896,nautics!$B$2:$F$1200,4,FALSE())),IF($A896="ST",IF(VLOOKUP($C896,st!$B$2:$F$400,4,FALSE())="","",VLOOKUP($C896,st!$B$2:$F$400,4,FALSE())),""))),"")</f>
        <v>1</v>
      </c>
      <c r="G896" s="35" t="str">
        <f>IFERROR(IF($A896="HDC",IF(VLOOKUP($C896,hdc!$B$2:$F$1600,5,FALSE())="","",VLOOKUP($C896,hdc!$B$2:$F$1600,5,FALSE())),IF($A896="NAUTICS",IF(VLOOKUP($C896,nautics!$B$2:$F$1200,5,FALSE())="","",VLOOKUP($C896,nautics!$B$2:$F$1200,5,FALSE())),IF($A896="ST",IF(VLOOKUP($C896,st!$B$2:$F$400,5,FALSE())="","",VLOOKUP($C896,st!$B$2:$F$400,5,FALSE())),""))),"")</f>
        <v/>
      </c>
      <c r="H896" s="35" t="s">
        <v>88</v>
      </c>
      <c r="I896" s="35" t="s">
        <v>31</v>
      </c>
      <c r="J896" s="35" t="s">
        <v>8096</v>
      </c>
      <c r="K896" s="35">
        <f t="shared" si="3"/>
        <v>29</v>
      </c>
      <c r="L896" s="35" t="s">
        <v>95</v>
      </c>
      <c r="M896" s="35" t="s">
        <v>96</v>
      </c>
      <c r="N896" s="35" t="s">
        <v>43</v>
      </c>
      <c r="O896" s="35" t="s">
        <v>45</v>
      </c>
      <c r="P896" s="35" t="s">
        <v>8098</v>
      </c>
      <c r="Q896" s="35" t="s">
        <v>8099</v>
      </c>
      <c r="R896" s="35" t="s">
        <v>52</v>
      </c>
      <c r="S896" s="35" t="s">
        <v>1764</v>
      </c>
      <c r="T896" s="35" t="s">
        <v>1740</v>
      </c>
      <c r="U896" s="35" t="s">
        <v>8102</v>
      </c>
      <c r="W896" s="35" t="s">
        <v>57</v>
      </c>
      <c r="X896" s="35" t="s">
        <v>59</v>
      </c>
      <c r="Y896" s="35" t="s">
        <v>102</v>
      </c>
      <c r="Z896" s="35" t="s">
        <v>8103</v>
      </c>
    </row>
    <row r="897" spans="1:26" ht="15" customHeight="1">
      <c r="A897" s="35" t="s">
        <v>1300</v>
      </c>
      <c r="B897" s="35" t="s">
        <v>7129</v>
      </c>
      <c r="C897" s="35" t="s">
        <v>8105</v>
      </c>
      <c r="D897" s="35">
        <f>IFERROR(IF($A897="HDC",IF(VLOOKUP($C897,hdc!$B$2:$F$1600,2,FALSE())="","",VLOOKUP($C897,hdc!$B$2:$F$1600,2,FALSE())),IF($A897="NAUTICS",IF(VLOOKUP($C897,nautics!$B$2:$F$1200,2,FALSE())="","",VLOOKUP($C897,nautics!$B$2:$F$1200,2,FALSE())),IF($A897="ST",IF(VLOOKUP($C897,st!$B$2:$F$400,2,FALSE())="","",VLOOKUP($C897,st!$B$2:$F$400,2,FALSE())),""))),"")</f>
        <v>1</v>
      </c>
      <c r="E897" s="35">
        <f>IFERROR(IF($A897="HDC",IF(VLOOKUP($C897,hdc!$B$2:$F$1600,3,FALSE())="","",VLOOKUP($C897,hdc!$B$2:$F$1600,3,FALSE())),IF($A897="NAUTICS",IF(VLOOKUP($C897,nautics!$B$2:$F$1200,3,FALSE())="","",VLOOKUP($C897,nautics!$B$2:$F$1200,3,FALSE())),IF($A897="ST",IF(VLOOKUP($C897,st!$B$2:$F$400,3,FALSE())="","",VLOOKUP($C897,st!$B$2:$F$400,3,FALSE())),""))),"")</f>
        <v>1</v>
      </c>
      <c r="F897" s="35">
        <f>IFERROR(IF($A897="HDC",IF(VLOOKUP($C897,hdc!$B$2:$F$1600,4,FALSE())="","",VLOOKUP($C897,hdc!$B$2:$F$1600,4,FALSE())),IF($A897="NAUTICS",IF(VLOOKUP($C897,nautics!$B$2:$F$1200,4,FALSE())="","",VLOOKUP($C897,nautics!$B$2:$F$1200,4,FALSE())),IF($A897="ST",IF(VLOOKUP($C897,st!$B$2:$F$400,4,FALSE())="","",VLOOKUP($C897,st!$B$2:$F$400,4,FALSE())),""))),"")</f>
        <v>1</v>
      </c>
      <c r="G897" s="35" t="str">
        <f>IFERROR(IF($A897="HDC",IF(VLOOKUP($C897,hdc!$B$2:$F$1600,5,FALSE())="","",VLOOKUP($C897,hdc!$B$2:$F$1600,5,FALSE())),IF($A897="NAUTICS",IF(VLOOKUP($C897,nautics!$B$2:$F$1200,5,FALSE())="","",VLOOKUP($C897,nautics!$B$2:$F$1200,5,FALSE())),IF($A897="ST",IF(VLOOKUP($C897,st!$B$2:$F$400,5,FALSE())="","",VLOOKUP($C897,st!$B$2:$F$400,5,FALSE())),""))),"")</f>
        <v/>
      </c>
      <c r="H897" s="35" t="s">
        <v>88</v>
      </c>
      <c r="I897" s="35" t="s">
        <v>31</v>
      </c>
      <c r="J897" s="35" t="s">
        <v>1951</v>
      </c>
      <c r="K897" s="35">
        <f t="shared" si="3"/>
        <v>21</v>
      </c>
      <c r="L897" s="35" t="s">
        <v>95</v>
      </c>
      <c r="M897" s="35" t="s">
        <v>96</v>
      </c>
      <c r="N897" s="35" t="s">
        <v>43</v>
      </c>
      <c r="O897" s="35" t="s">
        <v>45</v>
      </c>
      <c r="P897" s="35" t="s">
        <v>8109</v>
      </c>
      <c r="Q897" s="35" t="s">
        <v>8111</v>
      </c>
      <c r="R897" s="35" t="s">
        <v>293</v>
      </c>
      <c r="S897" s="35" t="s">
        <v>1634</v>
      </c>
      <c r="T897" s="35" t="s">
        <v>1620</v>
      </c>
      <c r="U897" s="35" t="s">
        <v>8113</v>
      </c>
      <c r="W897" s="35" t="s">
        <v>57</v>
      </c>
      <c r="X897" s="35" t="s">
        <v>59</v>
      </c>
      <c r="Y897" s="35" t="s">
        <v>102</v>
      </c>
      <c r="Z897" s="35" t="s">
        <v>1638</v>
      </c>
    </row>
    <row r="898" spans="1:26" ht="15" customHeight="1">
      <c r="A898" s="35" t="s">
        <v>1300</v>
      </c>
      <c r="B898" s="35" t="s">
        <v>7129</v>
      </c>
      <c r="C898" s="35" t="s">
        <v>8115</v>
      </c>
      <c r="D898" s="35">
        <f>IFERROR(IF($A898="HDC",IF(VLOOKUP($C898,hdc!$B$2:$F$1600,2,FALSE())="","",VLOOKUP($C898,hdc!$B$2:$F$1600,2,FALSE())),IF($A898="NAUTICS",IF(VLOOKUP($C898,nautics!$B$2:$F$1200,2,FALSE())="","",VLOOKUP($C898,nautics!$B$2:$F$1200,2,FALSE())),IF($A898="ST",IF(VLOOKUP($C898,st!$B$2:$F$400,2,FALSE())="","",VLOOKUP($C898,st!$B$2:$F$400,2,FALSE())),""))),"")</f>
        <v>1</v>
      </c>
      <c r="E898" s="35">
        <f>IFERROR(IF($A898="HDC",IF(VLOOKUP($C898,hdc!$B$2:$F$1600,3,FALSE())="","",VLOOKUP($C898,hdc!$B$2:$F$1600,3,FALSE())),IF($A898="NAUTICS",IF(VLOOKUP($C898,nautics!$B$2:$F$1200,3,FALSE())="","",VLOOKUP($C898,nautics!$B$2:$F$1200,3,FALSE())),IF($A898="ST",IF(VLOOKUP($C898,st!$B$2:$F$400,3,FALSE())="","",VLOOKUP($C898,st!$B$2:$F$400,3,FALSE())),""))),"")</f>
        <v>1</v>
      </c>
      <c r="F898" s="35">
        <f>IFERROR(IF($A898="HDC",IF(VLOOKUP($C898,hdc!$B$2:$F$1600,4,FALSE())="","",VLOOKUP($C898,hdc!$B$2:$F$1600,4,FALSE())),IF($A898="NAUTICS",IF(VLOOKUP($C898,nautics!$B$2:$F$1200,4,FALSE())="","",VLOOKUP($C898,nautics!$B$2:$F$1200,4,FALSE())),IF($A898="ST",IF(VLOOKUP($C898,st!$B$2:$F$400,4,FALSE())="","",VLOOKUP($C898,st!$B$2:$F$400,4,FALSE())),""))),"")</f>
        <v>1</v>
      </c>
      <c r="G898" s="35" t="str">
        <f>IFERROR(IF($A898="HDC",IF(VLOOKUP($C898,hdc!$B$2:$F$1600,5,FALSE())="","",VLOOKUP($C898,hdc!$B$2:$F$1600,5,FALSE())),IF($A898="NAUTICS",IF(VLOOKUP($C898,nautics!$B$2:$F$1200,5,FALSE())="","",VLOOKUP($C898,nautics!$B$2:$F$1200,5,FALSE())),IF($A898="ST",IF(VLOOKUP($C898,st!$B$2:$F$400,5,FALSE())="","",VLOOKUP($C898,st!$B$2:$F$400,5,FALSE())),""))),"")</f>
        <v/>
      </c>
      <c r="H898" s="35" t="s">
        <v>88</v>
      </c>
      <c r="I898" s="35" t="s">
        <v>31</v>
      </c>
      <c r="J898" s="35" t="s">
        <v>8118</v>
      </c>
      <c r="K898" s="35">
        <f t="shared" si="3"/>
        <v>8</v>
      </c>
      <c r="L898" s="35" t="s">
        <v>712</v>
      </c>
      <c r="M898" s="35" t="s">
        <v>713</v>
      </c>
      <c r="N898" s="35" t="s">
        <v>716</v>
      </c>
      <c r="O898" s="35" t="s">
        <v>718</v>
      </c>
      <c r="P898" s="35" t="s">
        <v>8120</v>
      </c>
      <c r="Q898" s="35" t="s">
        <v>8121</v>
      </c>
      <c r="R898" s="35" t="s">
        <v>965</v>
      </c>
      <c r="S898" s="35" t="s">
        <v>716</v>
      </c>
      <c r="T898" s="35" t="s">
        <v>718</v>
      </c>
      <c r="U898" s="35" t="s">
        <v>8070</v>
      </c>
      <c r="W898" s="35" t="s">
        <v>78</v>
      </c>
      <c r="X898" s="35" t="s">
        <v>59</v>
      </c>
      <c r="Y898" s="35" t="s">
        <v>721</v>
      </c>
      <c r="Z898" s="35" t="s">
        <v>1598</v>
      </c>
    </row>
    <row r="899" spans="1:26" ht="15" customHeight="1">
      <c r="A899" s="35" t="s">
        <v>1300</v>
      </c>
      <c r="B899" s="35" t="s">
        <v>7129</v>
      </c>
      <c r="C899" s="35" t="s">
        <v>8125</v>
      </c>
      <c r="D899" s="35">
        <f>IFERROR(IF($A899="HDC",IF(VLOOKUP($C899,hdc!$B$2:$F$1600,2,FALSE())="","",VLOOKUP($C899,hdc!$B$2:$F$1600,2,FALSE())),IF($A899="NAUTICS",IF(VLOOKUP($C899,nautics!$B$2:$F$1200,2,FALSE())="","",VLOOKUP($C899,nautics!$B$2:$F$1200,2,FALSE())),IF($A899="ST",IF(VLOOKUP($C899,st!$B$2:$F$400,2,FALSE())="","",VLOOKUP($C899,st!$B$2:$F$400,2,FALSE())),""))),"")</f>
        <v>1</v>
      </c>
      <c r="E899" s="35">
        <f>IFERROR(IF($A899="HDC",IF(VLOOKUP($C899,hdc!$B$2:$F$1600,3,FALSE())="","",VLOOKUP($C899,hdc!$B$2:$F$1600,3,FALSE())),IF($A899="NAUTICS",IF(VLOOKUP($C899,nautics!$B$2:$F$1200,3,FALSE())="","",VLOOKUP($C899,nautics!$B$2:$F$1200,3,FALSE())),IF($A899="ST",IF(VLOOKUP($C899,st!$B$2:$F$400,3,FALSE())="","",VLOOKUP($C899,st!$B$2:$F$400,3,FALSE())),""))),"")</f>
        <v>1</v>
      </c>
      <c r="F899" s="35">
        <f>IFERROR(IF($A899="HDC",IF(VLOOKUP($C899,hdc!$B$2:$F$1600,4,FALSE())="","",VLOOKUP($C899,hdc!$B$2:$F$1600,4,FALSE())),IF($A899="NAUTICS",IF(VLOOKUP($C899,nautics!$B$2:$F$1200,4,FALSE())="","",VLOOKUP($C899,nautics!$B$2:$F$1200,4,FALSE())),IF($A899="ST",IF(VLOOKUP($C899,st!$B$2:$F$400,4,FALSE())="","",VLOOKUP($C899,st!$B$2:$F$400,4,FALSE())),""))),"")</f>
        <v>2</v>
      </c>
      <c r="G899" s="35" t="str">
        <f>IFERROR(IF($A899="HDC",IF(VLOOKUP($C899,hdc!$B$2:$F$1600,5,FALSE())="","",VLOOKUP($C899,hdc!$B$2:$F$1600,5,FALSE())),IF($A899="NAUTICS",IF(VLOOKUP($C899,nautics!$B$2:$F$1200,5,FALSE())="","",VLOOKUP($C899,nautics!$B$2:$F$1200,5,FALSE())),IF($A899="ST",IF(VLOOKUP($C899,st!$B$2:$F$400,5,FALSE())="","",VLOOKUP($C899,st!$B$2:$F$400,5,FALSE())),""))),"")</f>
        <v/>
      </c>
      <c r="H899" s="35" t="s">
        <v>88</v>
      </c>
      <c r="I899" s="35" t="s">
        <v>31</v>
      </c>
      <c r="J899" s="35" t="s">
        <v>4060</v>
      </c>
      <c r="K899" s="35">
        <f t="shared" si="3"/>
        <v>32</v>
      </c>
      <c r="L899" s="35" t="s">
        <v>712</v>
      </c>
      <c r="M899" s="35" t="s">
        <v>713</v>
      </c>
      <c r="N899" s="35" t="s">
        <v>716</v>
      </c>
      <c r="O899" s="35" t="s">
        <v>718</v>
      </c>
      <c r="P899" s="35" t="s">
        <v>8126</v>
      </c>
      <c r="Q899" s="35" t="s">
        <v>8127</v>
      </c>
      <c r="R899" s="35" t="s">
        <v>52</v>
      </c>
      <c r="S899" s="35" t="s">
        <v>2078</v>
      </c>
      <c r="T899" s="35" t="s">
        <v>1997</v>
      </c>
      <c r="U899" s="35" t="s">
        <v>8128</v>
      </c>
      <c r="W899" s="35" t="s">
        <v>57</v>
      </c>
      <c r="X899" s="35" t="s">
        <v>59</v>
      </c>
      <c r="Y899" s="35" t="s">
        <v>721</v>
      </c>
      <c r="Z899" s="35" t="s">
        <v>4452</v>
      </c>
    </row>
    <row r="900" spans="1:26" ht="15" customHeight="1">
      <c r="A900" s="35" t="s">
        <v>1300</v>
      </c>
      <c r="B900" s="35" t="s">
        <v>7129</v>
      </c>
      <c r="C900" s="35" t="s">
        <v>8130</v>
      </c>
      <c r="D900" s="35">
        <f>IFERROR(IF($A900="HDC",IF(VLOOKUP($C900,hdc!$B$2:$F$1600,2,FALSE())="","",VLOOKUP($C900,hdc!$B$2:$F$1600,2,FALSE())),IF($A900="NAUTICS",IF(VLOOKUP($C900,nautics!$B$2:$F$1200,2,FALSE())="","",VLOOKUP($C900,nautics!$B$2:$F$1200,2,FALSE())),IF($A900="ST",IF(VLOOKUP($C900,st!$B$2:$F$400,2,FALSE())="","",VLOOKUP($C900,st!$B$2:$F$400,2,FALSE())),""))),"")</f>
        <v>1</v>
      </c>
      <c r="E900" s="35">
        <f>IFERROR(IF($A900="HDC",IF(VLOOKUP($C900,hdc!$B$2:$F$1600,3,FALSE())="","",VLOOKUP($C900,hdc!$B$2:$F$1600,3,FALSE())),IF($A900="NAUTICS",IF(VLOOKUP($C900,nautics!$B$2:$F$1200,3,FALSE())="","",VLOOKUP($C900,nautics!$B$2:$F$1200,3,FALSE())),IF($A900="ST",IF(VLOOKUP($C900,st!$B$2:$F$400,3,FALSE())="","",VLOOKUP($C900,st!$B$2:$F$400,3,FALSE())),""))),"")</f>
        <v>1</v>
      </c>
      <c r="F900" s="35">
        <f>IFERROR(IF($A900="HDC",IF(VLOOKUP($C900,hdc!$B$2:$F$1600,4,FALSE())="","",VLOOKUP($C900,hdc!$B$2:$F$1600,4,FALSE())),IF($A900="NAUTICS",IF(VLOOKUP($C900,nautics!$B$2:$F$1200,4,FALSE())="","",VLOOKUP($C900,nautics!$B$2:$F$1200,4,FALSE())),IF($A900="ST",IF(VLOOKUP($C900,st!$B$2:$F$400,4,FALSE())="","",VLOOKUP($C900,st!$B$2:$F$400,4,FALSE())),""))),"")</f>
        <v>1</v>
      </c>
      <c r="G900" s="35" t="str">
        <f>IFERROR(IF($A900="HDC",IF(VLOOKUP($C900,hdc!$B$2:$F$1600,5,FALSE())="","",VLOOKUP($C900,hdc!$B$2:$F$1600,5,FALSE())),IF($A900="NAUTICS",IF(VLOOKUP($C900,nautics!$B$2:$F$1200,5,FALSE())="","",VLOOKUP($C900,nautics!$B$2:$F$1200,5,FALSE())),IF($A900="ST",IF(VLOOKUP($C900,st!$B$2:$F$400,5,FALSE())="","",VLOOKUP($C900,st!$B$2:$F$400,5,FALSE())),""))),"")</f>
        <v/>
      </c>
      <c r="H900" s="35" t="s">
        <v>88</v>
      </c>
      <c r="I900" s="35" t="s">
        <v>31</v>
      </c>
      <c r="J900" s="35" t="s">
        <v>8131</v>
      </c>
      <c r="K900" s="35">
        <f t="shared" si="3"/>
        <v>31</v>
      </c>
      <c r="L900" s="35" t="s">
        <v>712</v>
      </c>
      <c r="M900" s="35" t="s">
        <v>713</v>
      </c>
      <c r="N900" s="35" t="s">
        <v>716</v>
      </c>
      <c r="O900" s="35" t="s">
        <v>718</v>
      </c>
      <c r="P900" s="35" t="s">
        <v>8132</v>
      </c>
      <c r="Q900" s="35" t="s">
        <v>8133</v>
      </c>
      <c r="R900" s="35" t="s">
        <v>52</v>
      </c>
      <c r="S900" s="35" t="s">
        <v>2055</v>
      </c>
      <c r="T900" s="35" t="s">
        <v>1997</v>
      </c>
      <c r="U900" s="35" t="s">
        <v>8134</v>
      </c>
      <c r="W900" s="35" t="s">
        <v>57</v>
      </c>
      <c r="X900" s="35" t="s">
        <v>59</v>
      </c>
      <c r="Y900" s="35" t="s">
        <v>721</v>
      </c>
      <c r="Z900" s="35" t="s">
        <v>2070</v>
      </c>
    </row>
    <row r="901" spans="1:26" ht="15" customHeight="1">
      <c r="A901" s="35" t="s">
        <v>1300</v>
      </c>
      <c r="B901" s="35" t="s">
        <v>7129</v>
      </c>
      <c r="C901" s="35" t="s">
        <v>8136</v>
      </c>
      <c r="D901" s="35">
        <f>IFERROR(IF($A901="HDC",IF(VLOOKUP($C901,hdc!$B$2:$F$1600,2,FALSE())="","",VLOOKUP($C901,hdc!$B$2:$F$1600,2,FALSE())),IF($A901="NAUTICS",IF(VLOOKUP($C901,nautics!$B$2:$F$1200,2,FALSE())="","",VLOOKUP($C901,nautics!$B$2:$F$1200,2,FALSE())),IF($A901="ST",IF(VLOOKUP($C901,st!$B$2:$F$400,2,FALSE())="","",VLOOKUP($C901,st!$B$2:$F$400,2,FALSE())),""))),"")</f>
        <v>1</v>
      </c>
      <c r="E901" s="35">
        <f>IFERROR(IF($A901="HDC",IF(VLOOKUP($C901,hdc!$B$2:$F$1600,3,FALSE())="","",VLOOKUP($C901,hdc!$B$2:$F$1600,3,FALSE())),IF($A901="NAUTICS",IF(VLOOKUP($C901,nautics!$B$2:$F$1200,3,FALSE())="","",VLOOKUP($C901,nautics!$B$2:$F$1200,3,FALSE())),IF($A901="ST",IF(VLOOKUP($C901,st!$B$2:$F$400,3,FALSE())="","",VLOOKUP($C901,st!$B$2:$F$400,3,FALSE())),""))),"")</f>
        <v>1</v>
      </c>
      <c r="F901" s="35">
        <f>IFERROR(IF($A901="HDC",IF(VLOOKUP($C901,hdc!$B$2:$F$1600,4,FALSE())="","",VLOOKUP($C901,hdc!$B$2:$F$1600,4,FALSE())),IF($A901="NAUTICS",IF(VLOOKUP($C901,nautics!$B$2:$F$1200,4,FALSE())="","",VLOOKUP($C901,nautics!$B$2:$F$1200,4,FALSE())),IF($A901="ST",IF(VLOOKUP($C901,st!$B$2:$F$400,4,FALSE())="","",VLOOKUP($C901,st!$B$2:$F$400,4,FALSE())),""))),"")</f>
        <v>1</v>
      </c>
      <c r="G901" s="35" t="str">
        <f>IFERROR(IF($A901="HDC",IF(VLOOKUP($C901,hdc!$B$2:$F$1600,5,FALSE())="","",VLOOKUP($C901,hdc!$B$2:$F$1600,5,FALSE())),IF($A901="NAUTICS",IF(VLOOKUP($C901,nautics!$B$2:$F$1200,5,FALSE())="","",VLOOKUP($C901,nautics!$B$2:$F$1200,5,FALSE())),IF($A901="ST",IF(VLOOKUP($C901,st!$B$2:$F$400,5,FALSE())="","",VLOOKUP($C901,st!$B$2:$F$400,5,FALSE())),""))),"")</f>
        <v/>
      </c>
      <c r="H901" s="35" t="s">
        <v>88</v>
      </c>
      <c r="I901" s="35" t="s">
        <v>31</v>
      </c>
      <c r="J901" s="35" t="s">
        <v>8137</v>
      </c>
      <c r="K901" s="35">
        <f t="shared" si="3"/>
        <v>15</v>
      </c>
      <c r="L901" s="35" t="s">
        <v>712</v>
      </c>
      <c r="M901" s="35" t="s">
        <v>713</v>
      </c>
      <c r="N901" s="35" t="s">
        <v>716</v>
      </c>
      <c r="O901" s="35" t="s">
        <v>718</v>
      </c>
      <c r="P901" s="35" t="s">
        <v>8139</v>
      </c>
      <c r="Q901" s="35" t="s">
        <v>8140</v>
      </c>
      <c r="R901" s="35" t="s">
        <v>52</v>
      </c>
      <c r="S901" s="35" t="s">
        <v>1996</v>
      </c>
      <c r="T901" s="35" t="s">
        <v>1997</v>
      </c>
      <c r="U901" s="35" t="s">
        <v>8142</v>
      </c>
      <c r="W901" s="35" t="s">
        <v>57</v>
      </c>
      <c r="X901" s="35" t="s">
        <v>59</v>
      </c>
      <c r="Y901" s="35" t="s">
        <v>721</v>
      </c>
      <c r="Z901" s="35" t="s">
        <v>7791</v>
      </c>
    </row>
    <row r="902" spans="1:26" ht="15" customHeight="1">
      <c r="A902" s="35" t="s">
        <v>1300</v>
      </c>
      <c r="B902" s="35" t="s">
        <v>7129</v>
      </c>
      <c r="C902" s="35" t="s">
        <v>8143</v>
      </c>
      <c r="D902" s="35">
        <f>IFERROR(IF($A902="HDC",IF(VLOOKUP($C902,hdc!$B$2:$F$1600,2,FALSE())="","",VLOOKUP($C902,hdc!$B$2:$F$1600,2,FALSE())),IF($A902="NAUTICS",IF(VLOOKUP($C902,nautics!$B$2:$F$1200,2,FALSE())="","",VLOOKUP($C902,nautics!$B$2:$F$1200,2,FALSE())),IF($A902="ST",IF(VLOOKUP($C902,st!$B$2:$F$400,2,FALSE())="","",VLOOKUP($C902,st!$B$2:$F$400,2,FALSE())),""))),"")</f>
        <v>1</v>
      </c>
      <c r="E902" s="35">
        <f>IFERROR(IF($A902="HDC",IF(VLOOKUP($C902,hdc!$B$2:$F$1600,3,FALSE())="","",VLOOKUP($C902,hdc!$B$2:$F$1600,3,FALSE())),IF($A902="NAUTICS",IF(VLOOKUP($C902,nautics!$B$2:$F$1200,3,FALSE())="","",VLOOKUP($C902,nautics!$B$2:$F$1200,3,FALSE())),IF($A902="ST",IF(VLOOKUP($C902,st!$B$2:$F$400,3,FALSE())="","",VLOOKUP($C902,st!$B$2:$F$400,3,FALSE())),""))),"")</f>
        <v>1</v>
      </c>
      <c r="F902" s="35">
        <f>IFERROR(IF($A902="HDC",IF(VLOOKUP($C902,hdc!$B$2:$F$1600,4,FALSE())="","",VLOOKUP($C902,hdc!$B$2:$F$1600,4,FALSE())),IF($A902="NAUTICS",IF(VLOOKUP($C902,nautics!$B$2:$F$1200,4,FALSE())="","",VLOOKUP($C902,nautics!$B$2:$F$1200,4,FALSE())),IF($A902="ST",IF(VLOOKUP($C902,st!$B$2:$F$400,4,FALSE())="","",VLOOKUP($C902,st!$B$2:$F$400,4,FALSE())),""))),"")</f>
        <v>1</v>
      </c>
      <c r="G902" s="35" t="str">
        <f>IFERROR(IF($A902="HDC",IF(VLOOKUP($C902,hdc!$B$2:$F$1600,5,FALSE())="","",VLOOKUP($C902,hdc!$B$2:$F$1600,5,FALSE())),IF($A902="NAUTICS",IF(VLOOKUP($C902,nautics!$B$2:$F$1200,5,FALSE())="","",VLOOKUP($C902,nautics!$B$2:$F$1200,5,FALSE())),IF($A902="ST",IF(VLOOKUP($C902,st!$B$2:$F$400,5,FALSE())="","",VLOOKUP($C902,st!$B$2:$F$400,5,FALSE())),""))),"")</f>
        <v/>
      </c>
      <c r="H902" s="35" t="s">
        <v>88</v>
      </c>
      <c r="I902" s="35" t="s">
        <v>31</v>
      </c>
      <c r="J902" s="35" t="s">
        <v>8145</v>
      </c>
      <c r="K902" s="35">
        <f t="shared" si="3"/>
        <v>17</v>
      </c>
      <c r="L902" s="35" t="s">
        <v>712</v>
      </c>
      <c r="M902" s="35" t="s">
        <v>713</v>
      </c>
      <c r="N902" s="35" t="s">
        <v>716</v>
      </c>
      <c r="O902" s="35" t="s">
        <v>718</v>
      </c>
      <c r="P902" s="35" t="s">
        <v>8149</v>
      </c>
      <c r="Q902" s="35" t="s">
        <v>8150</v>
      </c>
      <c r="R902" s="35" t="s">
        <v>52</v>
      </c>
      <c r="S902" s="35" t="s">
        <v>2007</v>
      </c>
      <c r="T902" s="35" t="s">
        <v>1997</v>
      </c>
      <c r="U902" s="35" t="s">
        <v>8151</v>
      </c>
      <c r="W902" s="35" t="s">
        <v>57</v>
      </c>
      <c r="X902" s="35" t="s">
        <v>59</v>
      </c>
      <c r="Y902" s="35" t="s">
        <v>721</v>
      </c>
      <c r="Z902" s="35" t="s">
        <v>7798</v>
      </c>
    </row>
    <row r="903" spans="1:26" ht="15" customHeight="1">
      <c r="A903" s="35" t="s">
        <v>1300</v>
      </c>
      <c r="B903" s="35" t="s">
        <v>7129</v>
      </c>
      <c r="C903" s="35" t="s">
        <v>8154</v>
      </c>
      <c r="D903" s="35">
        <f>IFERROR(IF($A903="HDC",IF(VLOOKUP($C903,hdc!$B$2:$F$1600,2,FALSE())="","",VLOOKUP($C903,hdc!$B$2:$F$1600,2,FALSE())),IF($A903="NAUTICS",IF(VLOOKUP($C903,nautics!$B$2:$F$1200,2,FALSE())="","",VLOOKUP($C903,nautics!$B$2:$F$1200,2,FALSE())),IF($A903="ST",IF(VLOOKUP($C903,st!$B$2:$F$400,2,FALSE())="","",VLOOKUP($C903,st!$B$2:$F$400,2,FALSE())),""))),"")</f>
        <v>1</v>
      </c>
      <c r="E903" s="35">
        <f>IFERROR(IF($A903="HDC",IF(VLOOKUP($C903,hdc!$B$2:$F$1600,3,FALSE())="","",VLOOKUP($C903,hdc!$B$2:$F$1600,3,FALSE())),IF($A903="NAUTICS",IF(VLOOKUP($C903,nautics!$B$2:$F$1200,3,FALSE())="","",VLOOKUP($C903,nautics!$B$2:$F$1200,3,FALSE())),IF($A903="ST",IF(VLOOKUP($C903,st!$B$2:$F$400,3,FALSE())="","",VLOOKUP($C903,st!$B$2:$F$400,3,FALSE())),""))),"")</f>
        <v>1</v>
      </c>
      <c r="F903" s="35">
        <f>IFERROR(IF($A903="HDC",IF(VLOOKUP($C903,hdc!$B$2:$F$1600,4,FALSE())="","",VLOOKUP($C903,hdc!$B$2:$F$1600,4,FALSE())),IF($A903="NAUTICS",IF(VLOOKUP($C903,nautics!$B$2:$F$1200,4,FALSE())="","",VLOOKUP($C903,nautics!$B$2:$F$1200,4,FALSE())),IF($A903="ST",IF(VLOOKUP($C903,st!$B$2:$F$400,4,FALSE())="","",VLOOKUP($C903,st!$B$2:$F$400,4,FALSE())),""))),"")</f>
        <v>1</v>
      </c>
      <c r="G903" s="35" t="str">
        <f>IFERROR(IF($A903="HDC",IF(VLOOKUP($C903,hdc!$B$2:$F$1600,5,FALSE())="","",VLOOKUP($C903,hdc!$B$2:$F$1600,5,FALSE())),IF($A903="NAUTICS",IF(VLOOKUP($C903,nautics!$B$2:$F$1200,5,FALSE())="","",VLOOKUP($C903,nautics!$B$2:$F$1200,5,FALSE())),IF($A903="ST",IF(VLOOKUP($C903,st!$B$2:$F$400,5,FALSE())="","",VLOOKUP($C903,st!$B$2:$F$400,5,FALSE())),""))),"")</f>
        <v/>
      </c>
      <c r="H903" s="35" t="s">
        <v>88</v>
      </c>
      <c r="I903" s="35" t="s">
        <v>31</v>
      </c>
      <c r="J903" s="35" t="s">
        <v>6504</v>
      </c>
      <c r="K903" s="35">
        <f t="shared" si="3"/>
        <v>22</v>
      </c>
      <c r="L903" s="35" t="s">
        <v>712</v>
      </c>
      <c r="M903" s="35" t="s">
        <v>713</v>
      </c>
      <c r="N903" s="35" t="s">
        <v>716</v>
      </c>
      <c r="O903" s="35" t="s">
        <v>718</v>
      </c>
      <c r="P903" s="35" t="s">
        <v>8158</v>
      </c>
      <c r="Q903" s="35" t="s">
        <v>8159</v>
      </c>
      <c r="R903" s="35" t="s">
        <v>52</v>
      </c>
      <c r="S903" s="35" t="s">
        <v>2043</v>
      </c>
      <c r="T903" s="35" t="s">
        <v>1997</v>
      </c>
      <c r="U903" s="35" t="s">
        <v>8161</v>
      </c>
      <c r="W903" s="35" t="s">
        <v>57</v>
      </c>
      <c r="X903" s="35" t="s">
        <v>59</v>
      </c>
      <c r="Y903" s="35" t="s">
        <v>721</v>
      </c>
      <c r="Z903" s="35" t="s">
        <v>8162</v>
      </c>
    </row>
    <row r="904" spans="1:26" ht="15" customHeight="1">
      <c r="A904" s="35" t="s">
        <v>1300</v>
      </c>
      <c r="B904" s="35" t="s">
        <v>7129</v>
      </c>
      <c r="C904" s="35" t="s">
        <v>8164</v>
      </c>
      <c r="D904" s="35">
        <f>IFERROR(IF($A904="HDC",IF(VLOOKUP($C904,hdc!$B$2:$F$1600,2,FALSE())="","",VLOOKUP($C904,hdc!$B$2:$F$1600,2,FALSE())),IF($A904="NAUTICS",IF(VLOOKUP($C904,nautics!$B$2:$F$1200,2,FALSE())="","",VLOOKUP($C904,nautics!$B$2:$F$1200,2,FALSE())),IF($A904="ST",IF(VLOOKUP($C904,st!$B$2:$F$400,2,FALSE())="","",VLOOKUP($C904,st!$B$2:$F$400,2,FALSE())),""))),"")</f>
        <v>1</v>
      </c>
      <c r="E904" s="35">
        <f>IFERROR(IF($A904="HDC",IF(VLOOKUP($C904,hdc!$B$2:$F$1600,3,FALSE())="","",VLOOKUP($C904,hdc!$B$2:$F$1600,3,FALSE())),IF($A904="NAUTICS",IF(VLOOKUP($C904,nautics!$B$2:$F$1200,3,FALSE())="","",VLOOKUP($C904,nautics!$B$2:$F$1200,3,FALSE())),IF($A904="ST",IF(VLOOKUP($C904,st!$B$2:$F$400,3,FALSE())="","",VLOOKUP($C904,st!$B$2:$F$400,3,FALSE())),""))),"")</f>
        <v>1</v>
      </c>
      <c r="F904" s="35">
        <f>IFERROR(IF($A904="HDC",IF(VLOOKUP($C904,hdc!$B$2:$F$1600,4,FALSE())="","",VLOOKUP($C904,hdc!$B$2:$F$1600,4,FALSE())),IF($A904="NAUTICS",IF(VLOOKUP($C904,nautics!$B$2:$F$1200,4,FALSE())="","",VLOOKUP($C904,nautics!$B$2:$F$1200,4,FALSE())),IF($A904="ST",IF(VLOOKUP($C904,st!$B$2:$F$400,4,FALSE())="","",VLOOKUP($C904,st!$B$2:$F$400,4,FALSE())),""))),"")</f>
        <v>1</v>
      </c>
      <c r="G904" s="35" t="str">
        <f>IFERROR(IF($A904="HDC",IF(VLOOKUP($C904,hdc!$B$2:$F$1600,5,FALSE())="","",VLOOKUP($C904,hdc!$B$2:$F$1600,5,FALSE())),IF($A904="NAUTICS",IF(VLOOKUP($C904,nautics!$B$2:$F$1200,5,FALSE())="","",VLOOKUP($C904,nautics!$B$2:$F$1200,5,FALSE())),IF($A904="ST",IF(VLOOKUP($C904,st!$B$2:$F$400,5,FALSE())="","",VLOOKUP($C904,st!$B$2:$F$400,5,FALSE())),""))),"")</f>
        <v/>
      </c>
      <c r="H904" s="35" t="s">
        <v>88</v>
      </c>
      <c r="I904" s="35" t="s">
        <v>31</v>
      </c>
      <c r="J904" s="35" t="s">
        <v>7853</v>
      </c>
      <c r="K904" s="35">
        <f t="shared" si="3"/>
        <v>37</v>
      </c>
      <c r="L904" s="35" t="s">
        <v>712</v>
      </c>
      <c r="M904" s="35" t="s">
        <v>713</v>
      </c>
      <c r="N904" s="35" t="s">
        <v>716</v>
      </c>
      <c r="O904" s="35" t="s">
        <v>718</v>
      </c>
      <c r="P904" s="35" t="s">
        <v>8168</v>
      </c>
      <c r="Q904" s="35" t="s">
        <v>8170</v>
      </c>
      <c r="R904" s="35" t="s">
        <v>52</v>
      </c>
      <c r="S904" s="35" t="s">
        <v>135</v>
      </c>
      <c r="T904" s="35" t="s">
        <v>136</v>
      </c>
      <c r="U904" s="35" t="s">
        <v>7858</v>
      </c>
      <c r="W904" s="35" t="s">
        <v>57</v>
      </c>
      <c r="X904" s="35" t="s">
        <v>59</v>
      </c>
      <c r="Y904" s="35" t="s">
        <v>721</v>
      </c>
      <c r="Z904" s="35" t="s">
        <v>141</v>
      </c>
    </row>
    <row r="905" spans="1:26" ht="15" customHeight="1">
      <c r="A905" s="35" t="s">
        <v>1300</v>
      </c>
      <c r="B905" s="35" t="s">
        <v>7129</v>
      </c>
      <c r="C905" s="35" t="s">
        <v>8173</v>
      </c>
      <c r="D905" s="35">
        <f>IFERROR(IF($A905="HDC",IF(VLOOKUP($C905,hdc!$B$2:$F$1600,2,FALSE())="","",VLOOKUP($C905,hdc!$B$2:$F$1600,2,FALSE())),IF($A905="NAUTICS",IF(VLOOKUP($C905,nautics!$B$2:$F$1200,2,FALSE())="","",VLOOKUP($C905,nautics!$B$2:$F$1200,2,FALSE())),IF($A905="ST",IF(VLOOKUP($C905,st!$B$2:$F$400,2,FALSE())="","",VLOOKUP($C905,st!$B$2:$F$400,2,FALSE())),""))),"")</f>
        <v>1</v>
      </c>
      <c r="E905" s="35">
        <f>IFERROR(IF($A905="HDC",IF(VLOOKUP($C905,hdc!$B$2:$F$1600,3,FALSE())="","",VLOOKUP($C905,hdc!$B$2:$F$1600,3,FALSE())),IF($A905="NAUTICS",IF(VLOOKUP($C905,nautics!$B$2:$F$1200,3,FALSE())="","",VLOOKUP($C905,nautics!$B$2:$F$1200,3,FALSE())),IF($A905="ST",IF(VLOOKUP($C905,st!$B$2:$F$400,3,FALSE())="","",VLOOKUP($C905,st!$B$2:$F$400,3,FALSE())),""))),"")</f>
        <v>1</v>
      </c>
      <c r="F905" s="35">
        <f>IFERROR(IF($A905="HDC",IF(VLOOKUP($C905,hdc!$B$2:$F$1600,4,FALSE())="","",VLOOKUP($C905,hdc!$B$2:$F$1600,4,FALSE())),IF($A905="NAUTICS",IF(VLOOKUP($C905,nautics!$B$2:$F$1200,4,FALSE())="","",VLOOKUP($C905,nautics!$B$2:$F$1200,4,FALSE())),IF($A905="ST",IF(VLOOKUP($C905,st!$B$2:$F$400,4,FALSE())="","",VLOOKUP($C905,st!$B$2:$F$400,4,FALSE())),""))),"")</f>
        <v>1</v>
      </c>
      <c r="G905" s="35" t="str">
        <f>IFERROR(IF($A905="HDC",IF(VLOOKUP($C905,hdc!$B$2:$F$1600,5,FALSE())="","",VLOOKUP($C905,hdc!$B$2:$F$1600,5,FALSE())),IF($A905="NAUTICS",IF(VLOOKUP($C905,nautics!$B$2:$F$1200,5,FALSE())="","",VLOOKUP($C905,nautics!$B$2:$F$1200,5,FALSE())),IF($A905="ST",IF(VLOOKUP($C905,st!$B$2:$F$400,5,FALSE())="","",VLOOKUP($C905,st!$B$2:$F$400,5,FALSE())),""))),"")</f>
        <v/>
      </c>
      <c r="H905" s="35" t="s">
        <v>105</v>
      </c>
      <c r="I905" s="35" t="s">
        <v>31</v>
      </c>
      <c r="J905" s="35" t="s">
        <v>8175</v>
      </c>
      <c r="K905" s="35">
        <f t="shared" si="3"/>
        <v>9</v>
      </c>
      <c r="L905" s="35" t="s">
        <v>731</v>
      </c>
      <c r="M905" s="35" t="s">
        <v>734</v>
      </c>
      <c r="N905" s="35" t="s">
        <v>736</v>
      </c>
      <c r="O905" s="35" t="s">
        <v>738</v>
      </c>
      <c r="P905" s="35" t="s">
        <v>8178</v>
      </c>
      <c r="Q905" s="35" t="s">
        <v>8179</v>
      </c>
      <c r="R905" s="35" t="s">
        <v>965</v>
      </c>
      <c r="S905" s="35" t="s">
        <v>736</v>
      </c>
      <c r="T905" s="35" t="s">
        <v>738</v>
      </c>
      <c r="U905" s="35" t="s">
        <v>8181</v>
      </c>
      <c r="W905" s="35" t="s">
        <v>78</v>
      </c>
      <c r="X905" s="35" t="s">
        <v>59</v>
      </c>
      <c r="Y905" s="35" t="s">
        <v>742</v>
      </c>
      <c r="Z905" s="35" t="s">
        <v>8182</v>
      </c>
    </row>
    <row r="906" spans="1:26" ht="15" customHeight="1">
      <c r="A906" s="35" t="s">
        <v>1300</v>
      </c>
      <c r="B906" s="35" t="s">
        <v>7129</v>
      </c>
      <c r="C906" s="35" t="s">
        <v>8184</v>
      </c>
      <c r="D906" s="35">
        <f>IFERROR(IF($A906="HDC",IF(VLOOKUP($C906,hdc!$B$2:$F$1600,2,FALSE())="","",VLOOKUP($C906,hdc!$B$2:$F$1600,2,FALSE())),IF($A906="NAUTICS",IF(VLOOKUP($C906,nautics!$B$2:$F$1200,2,FALSE())="","",VLOOKUP($C906,nautics!$B$2:$F$1200,2,FALSE())),IF($A906="ST",IF(VLOOKUP($C906,st!$B$2:$F$400,2,FALSE())="","",VLOOKUP($C906,st!$B$2:$F$400,2,FALSE())),""))),"")</f>
        <v>1</v>
      </c>
      <c r="E906" s="35">
        <f>IFERROR(IF($A906="HDC",IF(VLOOKUP($C906,hdc!$B$2:$F$1600,3,FALSE())="","",VLOOKUP($C906,hdc!$B$2:$F$1600,3,FALSE())),IF($A906="NAUTICS",IF(VLOOKUP($C906,nautics!$B$2:$F$1200,3,FALSE())="","",VLOOKUP($C906,nautics!$B$2:$F$1200,3,FALSE())),IF($A906="ST",IF(VLOOKUP($C906,st!$B$2:$F$400,3,FALSE())="","",VLOOKUP($C906,st!$B$2:$F$400,3,FALSE())),""))),"")</f>
        <v>1</v>
      </c>
      <c r="F906" s="35" t="str">
        <f>IFERROR(IF($A906="HDC",IF(VLOOKUP($C906,hdc!$B$2:$F$1600,4,FALSE())="","",VLOOKUP($C906,hdc!$B$2:$F$1600,4,FALSE())),IF($A906="NAUTICS",IF(VLOOKUP($C906,nautics!$B$2:$F$1200,4,FALSE())="","",VLOOKUP($C906,nautics!$B$2:$F$1200,4,FALSE())),IF($A906="ST",IF(VLOOKUP($C906,st!$B$2:$F$400,4,FALSE())="","",VLOOKUP($C906,st!$B$2:$F$400,4,FALSE())),""))),"")</f>
        <v/>
      </c>
      <c r="G906" s="35" t="str">
        <f>IFERROR(IF($A906="HDC",IF(VLOOKUP($C906,hdc!$B$2:$F$1600,5,FALSE())="","",VLOOKUP($C906,hdc!$B$2:$F$1600,5,FALSE())),IF($A906="NAUTICS",IF(VLOOKUP($C906,nautics!$B$2:$F$1200,5,FALSE())="","",VLOOKUP($C906,nautics!$B$2:$F$1200,5,FALSE())),IF($A906="ST",IF(VLOOKUP($C906,st!$B$2:$F$400,5,FALSE())="","",VLOOKUP($C906,st!$B$2:$F$400,5,FALSE())),""))),"")</f>
        <v/>
      </c>
      <c r="H906" s="35" t="s">
        <v>105</v>
      </c>
      <c r="I906" s="35" t="s">
        <v>31</v>
      </c>
      <c r="J906" s="35" t="s">
        <v>1602</v>
      </c>
      <c r="K906" s="35">
        <f t="shared" si="3"/>
        <v>11</v>
      </c>
      <c r="L906" s="35" t="s">
        <v>8178</v>
      </c>
      <c r="M906" s="35" t="s">
        <v>8179</v>
      </c>
      <c r="N906" s="35" t="s">
        <v>736</v>
      </c>
      <c r="O906" s="35" t="s">
        <v>738</v>
      </c>
      <c r="P906" s="35" t="s">
        <v>8189</v>
      </c>
      <c r="Q906" s="35" t="s">
        <v>8190</v>
      </c>
      <c r="R906" s="35" t="s">
        <v>52</v>
      </c>
      <c r="S906" s="35" t="s">
        <v>2763</v>
      </c>
      <c r="T906" s="35" t="s">
        <v>2765</v>
      </c>
      <c r="U906" s="35" t="s">
        <v>8192</v>
      </c>
      <c r="W906" s="35" t="s">
        <v>57</v>
      </c>
      <c r="X906" s="35" t="s">
        <v>59</v>
      </c>
      <c r="Y906" s="35" t="s">
        <v>8182</v>
      </c>
      <c r="Z906" s="35" t="s">
        <v>8194</v>
      </c>
    </row>
    <row r="907" spans="1:26" ht="15" customHeight="1">
      <c r="A907" s="35" t="s">
        <v>1300</v>
      </c>
      <c r="B907" s="35" t="s">
        <v>7129</v>
      </c>
      <c r="C907" s="35" t="s">
        <v>8195</v>
      </c>
      <c r="D907" s="35">
        <f>IFERROR(IF($A907="HDC",IF(VLOOKUP($C907,hdc!$B$2:$F$1600,2,FALSE())="","",VLOOKUP($C907,hdc!$B$2:$F$1600,2,FALSE())),IF($A907="NAUTICS",IF(VLOOKUP($C907,nautics!$B$2:$F$1200,2,FALSE())="","",VLOOKUP($C907,nautics!$B$2:$F$1200,2,FALSE())),IF($A907="ST",IF(VLOOKUP($C907,st!$B$2:$F$400,2,FALSE())="","",VLOOKUP($C907,st!$B$2:$F$400,2,FALSE())),""))),"")</f>
        <v>1</v>
      </c>
      <c r="E907" s="35">
        <f>IFERROR(IF($A907="HDC",IF(VLOOKUP($C907,hdc!$B$2:$F$1600,3,FALSE())="","",VLOOKUP($C907,hdc!$B$2:$F$1600,3,FALSE())),IF($A907="NAUTICS",IF(VLOOKUP($C907,nautics!$B$2:$F$1200,3,FALSE())="","",VLOOKUP($C907,nautics!$B$2:$F$1200,3,FALSE())),IF($A907="ST",IF(VLOOKUP($C907,st!$B$2:$F$400,3,FALSE())="","",VLOOKUP($C907,st!$B$2:$F$400,3,FALSE())),""))),"")</f>
        <v>1</v>
      </c>
      <c r="F907" s="35">
        <f>IFERROR(IF($A907="HDC",IF(VLOOKUP($C907,hdc!$B$2:$F$1600,4,FALSE())="","",VLOOKUP($C907,hdc!$B$2:$F$1600,4,FALSE())),IF($A907="NAUTICS",IF(VLOOKUP($C907,nautics!$B$2:$F$1200,4,FALSE())="","",VLOOKUP($C907,nautics!$B$2:$F$1200,4,FALSE())),IF($A907="ST",IF(VLOOKUP($C907,st!$B$2:$F$400,4,FALSE())="","",VLOOKUP($C907,st!$B$2:$F$400,4,FALSE())),""))),"")</f>
        <v>1</v>
      </c>
      <c r="G907" s="35" t="str">
        <f>IFERROR(IF($A907="HDC",IF(VLOOKUP($C907,hdc!$B$2:$F$1600,5,FALSE())="","",VLOOKUP($C907,hdc!$B$2:$F$1600,5,FALSE())),IF($A907="NAUTICS",IF(VLOOKUP($C907,nautics!$B$2:$F$1200,5,FALSE())="","",VLOOKUP($C907,nautics!$B$2:$F$1200,5,FALSE())),IF($A907="ST",IF(VLOOKUP($C907,st!$B$2:$F$400,5,FALSE())="","",VLOOKUP($C907,st!$B$2:$F$400,5,FALSE())),""))),"")</f>
        <v/>
      </c>
      <c r="H907" s="35" t="s">
        <v>105</v>
      </c>
      <c r="I907" s="35" t="s">
        <v>31</v>
      </c>
      <c r="J907" s="35" t="s">
        <v>8198</v>
      </c>
      <c r="K907" s="35">
        <f t="shared" si="3"/>
        <v>28</v>
      </c>
      <c r="L907" s="35" t="s">
        <v>731</v>
      </c>
      <c r="M907" s="35" t="s">
        <v>734</v>
      </c>
      <c r="N907" s="35" t="s">
        <v>736</v>
      </c>
      <c r="O907" s="35" t="s">
        <v>738</v>
      </c>
      <c r="P907" s="35" t="s">
        <v>8201</v>
      </c>
      <c r="Q907" s="35" t="s">
        <v>8202</v>
      </c>
      <c r="R907" s="35" t="s">
        <v>965</v>
      </c>
      <c r="S907" s="35" t="s">
        <v>2922</v>
      </c>
      <c r="T907" s="35" t="s">
        <v>2924</v>
      </c>
      <c r="U907" s="35" t="s">
        <v>8204</v>
      </c>
      <c r="W907" s="35" t="s">
        <v>57</v>
      </c>
      <c r="X907" s="35" t="s">
        <v>59</v>
      </c>
      <c r="Y907" s="35" t="s">
        <v>742</v>
      </c>
      <c r="Z907" s="35" t="s">
        <v>3124</v>
      </c>
    </row>
    <row r="908" spans="1:26" ht="15" customHeight="1">
      <c r="A908" s="35" t="s">
        <v>1300</v>
      </c>
      <c r="B908" s="35" t="s">
        <v>7129</v>
      </c>
      <c r="C908" s="35" t="s">
        <v>8206</v>
      </c>
      <c r="D908" s="35">
        <f>IFERROR(IF($A908="HDC",IF(VLOOKUP($C908,hdc!$B$2:$F$1600,2,FALSE())="","",VLOOKUP($C908,hdc!$B$2:$F$1600,2,FALSE())),IF($A908="NAUTICS",IF(VLOOKUP($C908,nautics!$B$2:$F$1200,2,FALSE())="","",VLOOKUP($C908,nautics!$B$2:$F$1200,2,FALSE())),IF($A908="ST",IF(VLOOKUP($C908,st!$B$2:$F$400,2,FALSE())="","",VLOOKUP($C908,st!$B$2:$F$400,2,FALSE())),""))),"")</f>
        <v>1</v>
      </c>
      <c r="E908" s="35">
        <f>IFERROR(IF($A908="HDC",IF(VLOOKUP($C908,hdc!$B$2:$F$1600,3,FALSE())="","",VLOOKUP($C908,hdc!$B$2:$F$1600,3,FALSE())),IF($A908="NAUTICS",IF(VLOOKUP($C908,nautics!$B$2:$F$1200,3,FALSE())="","",VLOOKUP($C908,nautics!$B$2:$F$1200,3,FALSE())),IF($A908="ST",IF(VLOOKUP($C908,st!$B$2:$F$400,3,FALSE())="","",VLOOKUP($C908,st!$B$2:$F$400,3,FALSE())),""))),"")</f>
        <v>1</v>
      </c>
      <c r="F908" s="35">
        <f>IFERROR(IF($A908="HDC",IF(VLOOKUP($C908,hdc!$B$2:$F$1600,4,FALSE())="","",VLOOKUP($C908,hdc!$B$2:$F$1600,4,FALSE())),IF($A908="NAUTICS",IF(VLOOKUP($C908,nautics!$B$2:$F$1200,4,FALSE())="","",VLOOKUP($C908,nautics!$B$2:$F$1200,4,FALSE())),IF($A908="ST",IF(VLOOKUP($C908,st!$B$2:$F$400,4,FALSE())="","",VLOOKUP($C908,st!$B$2:$F$400,4,FALSE())),""))),"")</f>
        <v>1</v>
      </c>
      <c r="G908" s="35" t="str">
        <f>IFERROR(IF($A908="HDC",IF(VLOOKUP($C908,hdc!$B$2:$F$1600,5,FALSE())="","",VLOOKUP($C908,hdc!$B$2:$F$1600,5,FALSE())),IF($A908="NAUTICS",IF(VLOOKUP($C908,nautics!$B$2:$F$1200,5,FALSE())="","",VLOOKUP($C908,nautics!$B$2:$F$1200,5,FALSE())),IF($A908="ST",IF(VLOOKUP($C908,st!$B$2:$F$400,5,FALSE())="","",VLOOKUP($C908,st!$B$2:$F$400,5,FALSE())),""))),"")</f>
        <v/>
      </c>
      <c r="H908" s="35" t="s">
        <v>105</v>
      </c>
      <c r="I908" s="35" t="s">
        <v>31</v>
      </c>
      <c r="J908" s="35" t="s">
        <v>3614</v>
      </c>
      <c r="K908" s="35">
        <f t="shared" si="3"/>
        <v>23</v>
      </c>
      <c r="L908" s="35" t="s">
        <v>731</v>
      </c>
      <c r="M908" s="35" t="s">
        <v>734</v>
      </c>
      <c r="N908" s="35" t="s">
        <v>736</v>
      </c>
      <c r="O908" s="35" t="s">
        <v>738</v>
      </c>
      <c r="P908" s="35" t="s">
        <v>8210</v>
      </c>
      <c r="Q908" s="35" t="s">
        <v>8211</v>
      </c>
      <c r="R908" s="35" t="s">
        <v>965</v>
      </c>
      <c r="S908" s="35" t="s">
        <v>511</v>
      </c>
      <c r="T908" s="35" t="s">
        <v>513</v>
      </c>
      <c r="U908" s="35" t="s">
        <v>8213</v>
      </c>
      <c r="W908" s="35" t="s">
        <v>57</v>
      </c>
      <c r="X908" s="35" t="s">
        <v>59</v>
      </c>
      <c r="Y908" s="35" t="s">
        <v>742</v>
      </c>
      <c r="Z908" s="35" t="s">
        <v>8215</v>
      </c>
    </row>
    <row r="909" spans="1:26" ht="15" customHeight="1">
      <c r="A909" s="35" t="s">
        <v>1300</v>
      </c>
      <c r="B909" s="35" t="s">
        <v>7129</v>
      </c>
      <c r="C909" s="35" t="s">
        <v>8217</v>
      </c>
      <c r="D909" s="35">
        <f>IFERROR(IF($A909="HDC",IF(VLOOKUP($C909,hdc!$B$2:$F$1600,2,FALSE())="","",VLOOKUP($C909,hdc!$B$2:$F$1600,2,FALSE())),IF($A909="NAUTICS",IF(VLOOKUP($C909,nautics!$B$2:$F$1200,2,FALSE())="","",VLOOKUP($C909,nautics!$B$2:$F$1200,2,FALSE())),IF($A909="ST",IF(VLOOKUP($C909,st!$B$2:$F$400,2,FALSE())="","",VLOOKUP($C909,st!$B$2:$F$400,2,FALSE())),""))),"")</f>
        <v>1</v>
      </c>
      <c r="E909" s="35">
        <f>IFERROR(IF($A909="HDC",IF(VLOOKUP($C909,hdc!$B$2:$F$1600,3,FALSE())="","",VLOOKUP($C909,hdc!$B$2:$F$1600,3,FALSE())),IF($A909="NAUTICS",IF(VLOOKUP($C909,nautics!$B$2:$F$1200,3,FALSE())="","",VLOOKUP($C909,nautics!$B$2:$F$1200,3,FALSE())),IF($A909="ST",IF(VLOOKUP($C909,st!$B$2:$F$400,3,FALSE())="","",VLOOKUP($C909,st!$B$2:$F$400,3,FALSE())),""))),"")</f>
        <v>1</v>
      </c>
      <c r="F909" s="35">
        <f>IFERROR(IF($A909="HDC",IF(VLOOKUP($C909,hdc!$B$2:$F$1600,4,FALSE())="","",VLOOKUP($C909,hdc!$B$2:$F$1600,4,FALSE())),IF($A909="NAUTICS",IF(VLOOKUP($C909,nautics!$B$2:$F$1200,4,FALSE())="","",VLOOKUP($C909,nautics!$B$2:$F$1200,4,FALSE())),IF($A909="ST",IF(VLOOKUP($C909,st!$B$2:$F$400,4,FALSE())="","",VLOOKUP($C909,st!$B$2:$F$400,4,FALSE())),""))),"")</f>
        <v>1</v>
      </c>
      <c r="G909" s="35" t="str">
        <f>IFERROR(IF($A909="HDC",IF(VLOOKUP($C909,hdc!$B$2:$F$1600,5,FALSE())="","",VLOOKUP($C909,hdc!$B$2:$F$1600,5,FALSE())),IF($A909="NAUTICS",IF(VLOOKUP($C909,nautics!$B$2:$F$1200,5,FALSE())="","",VLOOKUP($C909,nautics!$B$2:$F$1200,5,FALSE())),IF($A909="ST",IF(VLOOKUP($C909,st!$B$2:$F$400,5,FALSE())="","",VLOOKUP($C909,st!$B$2:$F$400,5,FALSE())),""))),"")</f>
        <v/>
      </c>
      <c r="H909" s="35" t="s">
        <v>105</v>
      </c>
      <c r="I909" s="35" t="s">
        <v>31</v>
      </c>
      <c r="J909" s="35" t="s">
        <v>8220</v>
      </c>
      <c r="K909" s="35">
        <f t="shared" si="3"/>
        <v>15</v>
      </c>
      <c r="L909" s="35" t="s">
        <v>731</v>
      </c>
      <c r="M909" s="35" t="s">
        <v>734</v>
      </c>
      <c r="N909" s="35" t="s">
        <v>736</v>
      </c>
      <c r="O909" s="35" t="s">
        <v>738</v>
      </c>
      <c r="P909" s="35" t="s">
        <v>8222</v>
      </c>
      <c r="Q909" s="35" t="s">
        <v>8224</v>
      </c>
      <c r="R909" s="35" t="s">
        <v>52</v>
      </c>
      <c r="S909" s="35" t="s">
        <v>2763</v>
      </c>
      <c r="T909" s="35" t="s">
        <v>2765</v>
      </c>
      <c r="U909" s="35" t="s">
        <v>8225</v>
      </c>
      <c r="W909" s="35" t="s">
        <v>57</v>
      </c>
      <c r="X909" s="35" t="s">
        <v>59</v>
      </c>
      <c r="Y909" s="35" t="s">
        <v>742</v>
      </c>
      <c r="Z909" s="35" t="s">
        <v>8228</v>
      </c>
    </row>
    <row r="910" spans="1:26" ht="15" customHeight="1">
      <c r="A910" s="35" t="s">
        <v>1300</v>
      </c>
      <c r="B910" s="35" t="s">
        <v>7129</v>
      </c>
      <c r="C910" s="35" t="s">
        <v>8230</v>
      </c>
      <c r="D910" s="35">
        <f>IFERROR(IF($A910="HDC",IF(VLOOKUP($C910,hdc!$B$2:$F$1600,2,FALSE())="","",VLOOKUP($C910,hdc!$B$2:$F$1600,2,FALSE())),IF($A910="NAUTICS",IF(VLOOKUP($C910,nautics!$B$2:$F$1200,2,FALSE())="","",VLOOKUP($C910,nautics!$B$2:$F$1200,2,FALSE())),IF($A910="ST",IF(VLOOKUP($C910,st!$B$2:$F$400,2,FALSE())="","",VLOOKUP($C910,st!$B$2:$F$400,2,FALSE())),""))),"")</f>
        <v>1</v>
      </c>
      <c r="E910" s="35">
        <f>IFERROR(IF($A910="HDC",IF(VLOOKUP($C910,hdc!$B$2:$F$1600,3,FALSE())="","",VLOOKUP($C910,hdc!$B$2:$F$1600,3,FALSE())),IF($A910="NAUTICS",IF(VLOOKUP($C910,nautics!$B$2:$F$1200,3,FALSE())="","",VLOOKUP($C910,nautics!$B$2:$F$1200,3,FALSE())),IF($A910="ST",IF(VLOOKUP($C910,st!$B$2:$F$400,3,FALSE())="","",VLOOKUP($C910,st!$B$2:$F$400,3,FALSE())),""))),"")</f>
        <v>1</v>
      </c>
      <c r="F910" s="35">
        <f>IFERROR(IF($A910="HDC",IF(VLOOKUP($C910,hdc!$B$2:$F$1600,4,FALSE())="","",VLOOKUP($C910,hdc!$B$2:$F$1600,4,FALSE())),IF($A910="NAUTICS",IF(VLOOKUP($C910,nautics!$B$2:$F$1200,4,FALSE())="","",VLOOKUP($C910,nautics!$B$2:$F$1200,4,FALSE())),IF($A910="ST",IF(VLOOKUP($C910,st!$B$2:$F$400,4,FALSE())="","",VLOOKUP($C910,st!$B$2:$F$400,4,FALSE())),""))),"")</f>
        <v>1</v>
      </c>
      <c r="G910" s="35" t="str">
        <f>IFERROR(IF($A910="HDC",IF(VLOOKUP($C910,hdc!$B$2:$F$1600,5,FALSE())="","",VLOOKUP($C910,hdc!$B$2:$F$1600,5,FALSE())),IF($A910="NAUTICS",IF(VLOOKUP($C910,nautics!$B$2:$F$1200,5,FALSE())="","",VLOOKUP($C910,nautics!$B$2:$F$1200,5,FALSE())),IF($A910="ST",IF(VLOOKUP($C910,st!$B$2:$F$400,5,FALSE())="","",VLOOKUP($C910,st!$B$2:$F$400,5,FALSE())),""))),"")</f>
        <v/>
      </c>
      <c r="H910" s="35" t="s">
        <v>88</v>
      </c>
      <c r="I910" s="35" t="s">
        <v>31</v>
      </c>
      <c r="J910" s="35" t="s">
        <v>8232</v>
      </c>
      <c r="K910" s="35">
        <f t="shared" si="3"/>
        <v>9</v>
      </c>
      <c r="L910" s="35" t="s">
        <v>731</v>
      </c>
      <c r="M910" s="35" t="s">
        <v>734</v>
      </c>
      <c r="N910" s="35" t="s">
        <v>736</v>
      </c>
      <c r="O910" s="35" t="s">
        <v>738</v>
      </c>
      <c r="P910" s="35" t="s">
        <v>8234</v>
      </c>
      <c r="Q910" s="35" t="s">
        <v>8235</v>
      </c>
      <c r="R910" s="35" t="s">
        <v>965</v>
      </c>
      <c r="S910" s="35" t="s">
        <v>736</v>
      </c>
      <c r="T910" s="35" t="s">
        <v>738</v>
      </c>
      <c r="U910" s="35" t="s">
        <v>8238</v>
      </c>
      <c r="W910" s="35" t="s">
        <v>78</v>
      </c>
      <c r="X910" s="35" t="s">
        <v>59</v>
      </c>
      <c r="Y910" s="35" t="s">
        <v>742</v>
      </c>
      <c r="Z910" s="35" t="s">
        <v>819</v>
      </c>
    </row>
    <row r="911" spans="1:26" ht="15" customHeight="1">
      <c r="A911" s="35" t="s">
        <v>1300</v>
      </c>
      <c r="B911" s="35" t="s">
        <v>7129</v>
      </c>
      <c r="C911" s="35" t="s">
        <v>8241</v>
      </c>
      <c r="D911" s="35">
        <f>IFERROR(IF($A911="HDC",IF(VLOOKUP($C911,hdc!$B$2:$F$1600,2,FALSE())="","",VLOOKUP($C911,hdc!$B$2:$F$1600,2,FALSE())),IF($A911="NAUTICS",IF(VLOOKUP($C911,nautics!$B$2:$F$1200,2,FALSE())="","",VLOOKUP($C911,nautics!$B$2:$F$1200,2,FALSE())),IF($A911="ST",IF(VLOOKUP($C911,st!$B$2:$F$400,2,FALSE())="","",VLOOKUP($C911,st!$B$2:$F$400,2,FALSE())),""))),"")</f>
        <v>1</v>
      </c>
      <c r="E911" s="35">
        <f>IFERROR(IF($A911="HDC",IF(VLOOKUP($C911,hdc!$B$2:$F$1600,3,FALSE())="","",VLOOKUP($C911,hdc!$B$2:$F$1600,3,FALSE())),IF($A911="NAUTICS",IF(VLOOKUP($C911,nautics!$B$2:$F$1200,3,FALSE())="","",VLOOKUP($C911,nautics!$B$2:$F$1200,3,FALSE())),IF($A911="ST",IF(VLOOKUP($C911,st!$B$2:$F$400,3,FALSE())="","",VLOOKUP($C911,st!$B$2:$F$400,3,FALSE())),""))),"")</f>
        <v>1</v>
      </c>
      <c r="F911" s="35">
        <f>IFERROR(IF($A911="HDC",IF(VLOOKUP($C911,hdc!$B$2:$F$1600,4,FALSE())="","",VLOOKUP($C911,hdc!$B$2:$F$1600,4,FALSE())),IF($A911="NAUTICS",IF(VLOOKUP($C911,nautics!$B$2:$F$1200,4,FALSE())="","",VLOOKUP($C911,nautics!$B$2:$F$1200,4,FALSE())),IF($A911="ST",IF(VLOOKUP($C911,st!$B$2:$F$400,4,FALSE())="","",VLOOKUP($C911,st!$B$2:$F$400,4,FALSE())),""))),"")</f>
        <v>2</v>
      </c>
      <c r="G911" s="35" t="str">
        <f>IFERROR(IF($A911="HDC",IF(VLOOKUP($C911,hdc!$B$2:$F$1600,5,FALSE())="","",VLOOKUP($C911,hdc!$B$2:$F$1600,5,FALSE())),IF($A911="NAUTICS",IF(VLOOKUP($C911,nautics!$B$2:$F$1200,5,FALSE())="","",VLOOKUP($C911,nautics!$B$2:$F$1200,5,FALSE())),IF($A911="ST",IF(VLOOKUP($C911,st!$B$2:$F$400,5,FALSE())="","",VLOOKUP($C911,st!$B$2:$F$400,5,FALSE())),""))),"")</f>
        <v/>
      </c>
      <c r="H911" s="35" t="s">
        <v>105</v>
      </c>
      <c r="I911" s="35" t="s">
        <v>31</v>
      </c>
      <c r="J911" s="35" t="s">
        <v>8244</v>
      </c>
      <c r="K911" s="35">
        <f t="shared" si="3"/>
        <v>26</v>
      </c>
      <c r="L911" s="35" t="s">
        <v>749</v>
      </c>
      <c r="M911" s="35" t="s">
        <v>750</v>
      </c>
      <c r="N911" s="35" t="s">
        <v>433</v>
      </c>
      <c r="O911" s="35" t="s">
        <v>434</v>
      </c>
      <c r="P911" s="35" t="s">
        <v>8247</v>
      </c>
      <c r="Q911" s="35" t="s">
        <v>8248</v>
      </c>
      <c r="R911" s="35" t="s">
        <v>52</v>
      </c>
      <c r="S911" s="35" t="s">
        <v>872</v>
      </c>
      <c r="T911" s="35" t="s">
        <v>873</v>
      </c>
      <c r="U911" s="35" t="s">
        <v>8250</v>
      </c>
      <c r="W911" s="35" t="s">
        <v>57</v>
      </c>
      <c r="X911" s="35" t="s">
        <v>59</v>
      </c>
      <c r="Y911" s="35" t="s">
        <v>754</v>
      </c>
      <c r="Z911" s="35" t="s">
        <v>8252</v>
      </c>
    </row>
    <row r="912" spans="1:26" ht="15" customHeight="1">
      <c r="A912" s="35" t="s">
        <v>1300</v>
      </c>
      <c r="B912" s="35" t="s">
        <v>7129</v>
      </c>
      <c r="C912" s="35" t="s">
        <v>8253</v>
      </c>
      <c r="D912" s="35">
        <f>IFERROR(IF($A912="HDC",IF(VLOOKUP($C912,hdc!$B$2:$F$1600,2,FALSE())="","",VLOOKUP($C912,hdc!$B$2:$F$1600,2,FALSE())),IF($A912="NAUTICS",IF(VLOOKUP($C912,nautics!$B$2:$F$1200,2,FALSE())="","",VLOOKUP($C912,nautics!$B$2:$F$1200,2,FALSE())),IF($A912="ST",IF(VLOOKUP($C912,st!$B$2:$F$400,2,FALSE())="","",VLOOKUP($C912,st!$B$2:$F$400,2,FALSE())),""))),"")</f>
        <v>1</v>
      </c>
      <c r="E912" s="35">
        <f>IFERROR(IF($A912="HDC",IF(VLOOKUP($C912,hdc!$B$2:$F$1600,3,FALSE())="","",VLOOKUP($C912,hdc!$B$2:$F$1600,3,FALSE())),IF($A912="NAUTICS",IF(VLOOKUP($C912,nautics!$B$2:$F$1200,3,FALSE())="","",VLOOKUP($C912,nautics!$B$2:$F$1200,3,FALSE())),IF($A912="ST",IF(VLOOKUP($C912,st!$B$2:$F$400,3,FALSE())="","",VLOOKUP($C912,st!$B$2:$F$400,3,FALSE())),""))),"")</f>
        <v>1</v>
      </c>
      <c r="F912" s="35">
        <f>IFERROR(IF($A912="HDC",IF(VLOOKUP($C912,hdc!$B$2:$F$1600,4,FALSE())="","",VLOOKUP($C912,hdc!$B$2:$F$1600,4,FALSE())),IF($A912="NAUTICS",IF(VLOOKUP($C912,nautics!$B$2:$F$1200,4,FALSE())="","",VLOOKUP($C912,nautics!$B$2:$F$1200,4,FALSE())),IF($A912="ST",IF(VLOOKUP($C912,st!$B$2:$F$400,4,FALSE())="","",VLOOKUP($C912,st!$B$2:$F$400,4,FALSE())),""))),"")</f>
        <v>2</v>
      </c>
      <c r="G912" s="35" t="str">
        <f>IFERROR(IF($A912="HDC",IF(VLOOKUP($C912,hdc!$B$2:$F$1600,5,FALSE())="","",VLOOKUP($C912,hdc!$B$2:$F$1600,5,FALSE())),IF($A912="NAUTICS",IF(VLOOKUP($C912,nautics!$B$2:$F$1200,5,FALSE())="","",VLOOKUP($C912,nautics!$B$2:$F$1200,5,FALSE())),IF($A912="ST",IF(VLOOKUP($C912,st!$B$2:$F$400,5,FALSE())="","",VLOOKUP($C912,st!$B$2:$F$400,5,FALSE())),""))),"")</f>
        <v/>
      </c>
      <c r="H912" s="35" t="s">
        <v>105</v>
      </c>
      <c r="I912" s="35" t="s">
        <v>31</v>
      </c>
      <c r="J912" s="35" t="s">
        <v>8255</v>
      </c>
      <c r="K912" s="35">
        <f t="shared" si="3"/>
        <v>14</v>
      </c>
      <c r="L912" s="35" t="s">
        <v>8247</v>
      </c>
      <c r="M912" s="35" t="s">
        <v>8248</v>
      </c>
      <c r="N912" s="35" t="s">
        <v>872</v>
      </c>
      <c r="O912" s="35" t="s">
        <v>873</v>
      </c>
      <c r="P912" s="35" t="s">
        <v>8257</v>
      </c>
      <c r="Q912" s="35" t="s">
        <v>8258</v>
      </c>
      <c r="R912" s="35" t="s">
        <v>52</v>
      </c>
      <c r="S912" s="35" t="s">
        <v>1838</v>
      </c>
      <c r="T912" s="35" t="s">
        <v>1839</v>
      </c>
      <c r="U912" s="35" t="s">
        <v>8261</v>
      </c>
      <c r="W912" s="35" t="s">
        <v>57</v>
      </c>
      <c r="X912" s="35" t="s">
        <v>59</v>
      </c>
      <c r="Y912" s="35" t="s">
        <v>8252</v>
      </c>
      <c r="Z912" s="35" t="s">
        <v>8263</v>
      </c>
    </row>
    <row r="913" spans="1:26" ht="15" customHeight="1">
      <c r="A913" s="35" t="s">
        <v>1300</v>
      </c>
      <c r="B913" s="35" t="s">
        <v>7129</v>
      </c>
      <c r="C913" s="35" t="s">
        <v>8264</v>
      </c>
      <c r="D913" s="35">
        <f>IFERROR(IF($A913="HDC",IF(VLOOKUP($C913,hdc!$B$2:$F$1600,2,FALSE())="","",VLOOKUP($C913,hdc!$B$2:$F$1600,2,FALSE())),IF($A913="NAUTICS",IF(VLOOKUP($C913,nautics!$B$2:$F$1200,2,FALSE())="","",VLOOKUP($C913,nautics!$B$2:$F$1200,2,FALSE())),IF($A913="ST",IF(VLOOKUP($C913,st!$B$2:$F$400,2,FALSE())="","",VLOOKUP($C913,st!$B$2:$F$400,2,FALSE())),""))),"")</f>
        <v>1</v>
      </c>
      <c r="E913" s="35">
        <f>IFERROR(IF($A913="HDC",IF(VLOOKUP($C913,hdc!$B$2:$F$1600,3,FALSE())="","",VLOOKUP($C913,hdc!$B$2:$F$1600,3,FALSE())),IF($A913="NAUTICS",IF(VLOOKUP($C913,nautics!$B$2:$F$1200,3,FALSE())="","",VLOOKUP($C913,nautics!$B$2:$F$1200,3,FALSE())),IF($A913="ST",IF(VLOOKUP($C913,st!$B$2:$F$400,3,FALSE())="","",VLOOKUP($C913,st!$B$2:$F$400,3,FALSE())),""))),"")</f>
        <v>1</v>
      </c>
      <c r="F913" s="35">
        <f>IFERROR(IF($A913="HDC",IF(VLOOKUP($C913,hdc!$B$2:$F$1600,4,FALSE())="","",VLOOKUP($C913,hdc!$B$2:$F$1600,4,FALSE())),IF($A913="NAUTICS",IF(VLOOKUP($C913,nautics!$B$2:$F$1200,4,FALSE())="","",VLOOKUP($C913,nautics!$B$2:$F$1200,4,FALSE())),IF($A913="ST",IF(VLOOKUP($C913,st!$B$2:$F$400,4,FALSE())="","",VLOOKUP($C913,st!$B$2:$F$400,4,FALSE())),""))),"")</f>
        <v>2</v>
      </c>
      <c r="G913" s="35" t="str">
        <f>IFERROR(IF($A913="HDC",IF(VLOOKUP($C913,hdc!$B$2:$F$1600,5,FALSE())="","",VLOOKUP($C913,hdc!$B$2:$F$1600,5,FALSE())),IF($A913="NAUTICS",IF(VLOOKUP($C913,nautics!$B$2:$F$1200,5,FALSE())="","",VLOOKUP($C913,nautics!$B$2:$F$1200,5,FALSE())),IF($A913="ST",IF(VLOOKUP($C913,st!$B$2:$F$400,5,FALSE())="","",VLOOKUP($C913,st!$B$2:$F$400,5,FALSE())),""))),"")</f>
        <v/>
      </c>
      <c r="H913" s="35" t="s">
        <v>105</v>
      </c>
      <c r="I913" s="35" t="s">
        <v>31</v>
      </c>
      <c r="J913" s="35" t="s">
        <v>8266</v>
      </c>
      <c r="K913" s="35">
        <f t="shared" si="3"/>
        <v>18</v>
      </c>
      <c r="L913" s="35" t="s">
        <v>8257</v>
      </c>
      <c r="M913" s="35" t="s">
        <v>8258</v>
      </c>
      <c r="N913" s="35" t="s">
        <v>1838</v>
      </c>
      <c r="O913" s="35" t="s">
        <v>1839</v>
      </c>
      <c r="P913" s="35" t="s">
        <v>8268</v>
      </c>
      <c r="Q913" s="35" t="s">
        <v>8269</v>
      </c>
      <c r="R913" s="35" t="s">
        <v>52</v>
      </c>
      <c r="S913" s="35" t="s">
        <v>931</v>
      </c>
      <c r="T913" s="35" t="s">
        <v>932</v>
      </c>
      <c r="U913" s="35" t="s">
        <v>8272</v>
      </c>
      <c r="W913" s="35" t="s">
        <v>57</v>
      </c>
      <c r="X913" s="35" t="s">
        <v>59</v>
      </c>
      <c r="Y913" s="35" t="s">
        <v>8263</v>
      </c>
      <c r="Z913" s="35" t="s">
        <v>8274</v>
      </c>
    </row>
    <row r="914" spans="1:26" ht="15" customHeight="1">
      <c r="A914" s="35" t="s">
        <v>1300</v>
      </c>
      <c r="B914" s="35" t="s">
        <v>7129</v>
      </c>
      <c r="C914" s="35" t="s">
        <v>8276</v>
      </c>
      <c r="D914" s="35">
        <f>IFERROR(IF($A914="HDC",IF(VLOOKUP($C914,hdc!$B$2:$F$1600,2,FALSE())="","",VLOOKUP($C914,hdc!$B$2:$F$1600,2,FALSE())),IF($A914="NAUTICS",IF(VLOOKUP($C914,nautics!$B$2:$F$1200,2,FALSE())="","",VLOOKUP($C914,nautics!$B$2:$F$1200,2,FALSE())),IF($A914="ST",IF(VLOOKUP($C914,st!$B$2:$F$400,2,FALSE())="","",VLOOKUP($C914,st!$B$2:$F$400,2,FALSE())),""))),"")</f>
        <v>1</v>
      </c>
      <c r="E914" s="35">
        <f>IFERROR(IF($A914="HDC",IF(VLOOKUP($C914,hdc!$B$2:$F$1600,3,FALSE())="","",VLOOKUP($C914,hdc!$B$2:$F$1600,3,FALSE())),IF($A914="NAUTICS",IF(VLOOKUP($C914,nautics!$B$2:$F$1200,3,FALSE())="","",VLOOKUP($C914,nautics!$B$2:$F$1200,3,FALSE())),IF($A914="ST",IF(VLOOKUP($C914,st!$B$2:$F$400,3,FALSE())="","",VLOOKUP($C914,st!$B$2:$F$400,3,FALSE())),""))),"")</f>
        <v>1</v>
      </c>
      <c r="F914" s="35">
        <f>IFERROR(IF($A914="HDC",IF(VLOOKUP($C914,hdc!$B$2:$F$1600,4,FALSE())="","",VLOOKUP($C914,hdc!$B$2:$F$1600,4,FALSE())),IF($A914="NAUTICS",IF(VLOOKUP($C914,nautics!$B$2:$F$1200,4,FALSE())="","",VLOOKUP($C914,nautics!$B$2:$F$1200,4,FALSE())),IF($A914="ST",IF(VLOOKUP($C914,st!$B$2:$F$400,4,FALSE())="","",VLOOKUP($C914,st!$B$2:$F$400,4,FALSE())),""))),"")</f>
        <v>1</v>
      </c>
      <c r="G914" s="35" t="str">
        <f>IFERROR(IF($A914="HDC",IF(VLOOKUP($C914,hdc!$B$2:$F$1600,5,FALSE())="","",VLOOKUP($C914,hdc!$B$2:$F$1600,5,FALSE())),IF($A914="NAUTICS",IF(VLOOKUP($C914,nautics!$B$2:$F$1200,5,FALSE())="","",VLOOKUP($C914,nautics!$B$2:$F$1200,5,FALSE())),IF($A914="ST",IF(VLOOKUP($C914,st!$B$2:$F$400,5,FALSE())="","",VLOOKUP($C914,st!$B$2:$F$400,5,FALSE())),""))),"")</f>
        <v/>
      </c>
      <c r="H914" s="35" t="s">
        <v>105</v>
      </c>
      <c r="I914" s="35" t="s">
        <v>31</v>
      </c>
      <c r="J914" s="35" t="s">
        <v>8278</v>
      </c>
      <c r="K914" s="35">
        <f t="shared" si="3"/>
        <v>12</v>
      </c>
      <c r="L914" s="35" t="s">
        <v>749</v>
      </c>
      <c r="M914" s="35" t="s">
        <v>750</v>
      </c>
      <c r="N914" s="35" t="s">
        <v>433</v>
      </c>
      <c r="O914" s="35" t="s">
        <v>434</v>
      </c>
      <c r="P914" s="35" t="s">
        <v>8280</v>
      </c>
      <c r="Q914" s="35" t="s">
        <v>8281</v>
      </c>
      <c r="R914" s="35" t="s">
        <v>52</v>
      </c>
      <c r="S914" s="35" t="s">
        <v>433</v>
      </c>
      <c r="T914" s="35" t="s">
        <v>434</v>
      </c>
      <c r="U914" s="35" t="s">
        <v>8284</v>
      </c>
      <c r="W914" s="35" t="s">
        <v>78</v>
      </c>
      <c r="X914" s="35" t="s">
        <v>59</v>
      </c>
      <c r="Y914" s="35" t="s">
        <v>754</v>
      </c>
      <c r="Z914" s="35" t="s">
        <v>5061</v>
      </c>
    </row>
    <row r="915" spans="1:26" ht="15" customHeight="1">
      <c r="A915" s="35" t="s">
        <v>1300</v>
      </c>
      <c r="B915" s="35" t="s">
        <v>7129</v>
      </c>
      <c r="C915" s="35" t="s">
        <v>8287</v>
      </c>
      <c r="D915" s="35">
        <f>IFERROR(IF($A915="HDC",IF(VLOOKUP($C915,hdc!$B$2:$F$1600,2,FALSE())="","",VLOOKUP($C915,hdc!$B$2:$F$1600,2,FALSE())),IF($A915="NAUTICS",IF(VLOOKUP($C915,nautics!$B$2:$F$1200,2,FALSE())="","",VLOOKUP($C915,nautics!$B$2:$F$1200,2,FALSE())),IF($A915="ST",IF(VLOOKUP($C915,st!$B$2:$F$400,2,FALSE())="","",VLOOKUP($C915,st!$B$2:$F$400,2,FALSE())),""))),"")</f>
        <v>1</v>
      </c>
      <c r="E915" s="35">
        <f>IFERROR(IF($A915="HDC",IF(VLOOKUP($C915,hdc!$B$2:$F$1600,3,FALSE())="","",VLOOKUP($C915,hdc!$B$2:$F$1600,3,FALSE())),IF($A915="NAUTICS",IF(VLOOKUP($C915,nautics!$B$2:$F$1200,3,FALSE())="","",VLOOKUP($C915,nautics!$B$2:$F$1200,3,FALSE())),IF($A915="ST",IF(VLOOKUP($C915,st!$B$2:$F$400,3,FALSE())="","",VLOOKUP($C915,st!$B$2:$F$400,3,FALSE())),""))),"")</f>
        <v>1</v>
      </c>
      <c r="F915" s="35">
        <f>IFERROR(IF($A915="HDC",IF(VLOOKUP($C915,hdc!$B$2:$F$1600,4,FALSE())="","",VLOOKUP($C915,hdc!$B$2:$F$1600,4,FALSE())),IF($A915="NAUTICS",IF(VLOOKUP($C915,nautics!$B$2:$F$1200,4,FALSE())="","",VLOOKUP($C915,nautics!$B$2:$F$1200,4,FALSE())),IF($A915="ST",IF(VLOOKUP($C915,st!$B$2:$F$400,4,FALSE())="","",VLOOKUP($C915,st!$B$2:$F$400,4,FALSE())),""))),"")</f>
        <v>1</v>
      </c>
      <c r="G915" s="35" t="str">
        <f>IFERROR(IF($A915="HDC",IF(VLOOKUP($C915,hdc!$B$2:$F$1600,5,FALSE())="","",VLOOKUP($C915,hdc!$B$2:$F$1600,5,FALSE())),IF($A915="NAUTICS",IF(VLOOKUP($C915,nautics!$B$2:$F$1200,5,FALSE())="","",VLOOKUP($C915,nautics!$B$2:$F$1200,5,FALSE())),IF($A915="ST",IF(VLOOKUP($C915,st!$B$2:$F$400,5,FALSE())="","",VLOOKUP($C915,st!$B$2:$F$400,5,FALSE())),""))),"")</f>
        <v/>
      </c>
      <c r="H915" s="35" t="s">
        <v>344</v>
      </c>
      <c r="I915" s="35" t="s">
        <v>31</v>
      </c>
      <c r="J915" s="35" t="s">
        <v>8289</v>
      </c>
      <c r="K915" s="35">
        <f t="shared" si="3"/>
        <v>18</v>
      </c>
      <c r="L915" s="35" t="s">
        <v>749</v>
      </c>
      <c r="M915" s="35" t="s">
        <v>750</v>
      </c>
      <c r="N915" s="35" t="s">
        <v>433</v>
      </c>
      <c r="O915" s="35" t="s">
        <v>434</v>
      </c>
      <c r="P915" s="35" t="s">
        <v>8291</v>
      </c>
      <c r="Q915" s="35" t="s">
        <v>8292</v>
      </c>
      <c r="R915" s="35" t="s">
        <v>52</v>
      </c>
      <c r="S915" s="35" t="s">
        <v>46</v>
      </c>
      <c r="T915" s="35" t="s">
        <v>49</v>
      </c>
      <c r="U915" s="35" t="s">
        <v>8295</v>
      </c>
      <c r="W915" s="35" t="s">
        <v>57</v>
      </c>
      <c r="X915" s="35" t="s">
        <v>59</v>
      </c>
      <c r="Y915" s="35" t="s">
        <v>754</v>
      </c>
      <c r="Z915" s="35" t="s">
        <v>994</v>
      </c>
    </row>
    <row r="916" spans="1:26" ht="15" customHeight="1">
      <c r="A916" s="35" t="s">
        <v>1300</v>
      </c>
      <c r="B916" s="35" t="s">
        <v>7129</v>
      </c>
      <c r="C916" s="35" t="s">
        <v>8297</v>
      </c>
      <c r="D916" s="35">
        <f>IFERROR(IF($A916="HDC",IF(VLOOKUP($C916,hdc!$B$2:$F$1600,2,FALSE())="","",VLOOKUP($C916,hdc!$B$2:$F$1600,2,FALSE())),IF($A916="NAUTICS",IF(VLOOKUP($C916,nautics!$B$2:$F$1200,2,FALSE())="","",VLOOKUP($C916,nautics!$B$2:$F$1200,2,FALSE())),IF($A916="ST",IF(VLOOKUP($C916,st!$B$2:$F$400,2,FALSE())="","",VLOOKUP($C916,st!$B$2:$F$400,2,FALSE())),""))),"")</f>
        <v>1</v>
      </c>
      <c r="E916" s="35">
        <f>IFERROR(IF($A916="HDC",IF(VLOOKUP($C916,hdc!$B$2:$F$1600,3,FALSE())="","",VLOOKUP($C916,hdc!$B$2:$F$1600,3,FALSE())),IF($A916="NAUTICS",IF(VLOOKUP($C916,nautics!$B$2:$F$1200,3,FALSE())="","",VLOOKUP($C916,nautics!$B$2:$F$1200,3,FALSE())),IF($A916="ST",IF(VLOOKUP($C916,st!$B$2:$F$400,3,FALSE())="","",VLOOKUP($C916,st!$B$2:$F$400,3,FALSE())),""))),"")</f>
        <v>1</v>
      </c>
      <c r="F916" s="35">
        <f>IFERROR(IF($A916="HDC",IF(VLOOKUP($C916,hdc!$B$2:$F$1600,4,FALSE())="","",VLOOKUP($C916,hdc!$B$2:$F$1600,4,FALSE())),IF($A916="NAUTICS",IF(VLOOKUP($C916,nautics!$B$2:$F$1200,4,FALSE())="","",VLOOKUP($C916,nautics!$B$2:$F$1200,4,FALSE())),IF($A916="ST",IF(VLOOKUP($C916,st!$B$2:$F$400,4,FALSE())="","",VLOOKUP($C916,st!$B$2:$F$400,4,FALSE())),""))),"")</f>
        <v>1</v>
      </c>
      <c r="G916" s="35" t="str">
        <f>IFERROR(IF($A916="HDC",IF(VLOOKUP($C916,hdc!$B$2:$F$1600,5,FALSE())="","",VLOOKUP($C916,hdc!$B$2:$F$1600,5,FALSE())),IF($A916="NAUTICS",IF(VLOOKUP($C916,nautics!$B$2:$F$1200,5,FALSE())="","",VLOOKUP($C916,nautics!$B$2:$F$1200,5,FALSE())),IF($A916="ST",IF(VLOOKUP($C916,st!$B$2:$F$400,5,FALSE())="","",VLOOKUP($C916,st!$B$2:$F$400,5,FALSE())),""))),"")</f>
        <v/>
      </c>
      <c r="H916" s="35" t="s">
        <v>344</v>
      </c>
      <c r="I916" s="35" t="s">
        <v>31</v>
      </c>
      <c r="J916" s="35" t="s">
        <v>85</v>
      </c>
      <c r="K916" s="35">
        <f t="shared" si="3"/>
        <v>6</v>
      </c>
      <c r="L916" s="35" t="s">
        <v>8291</v>
      </c>
      <c r="M916" s="35" t="s">
        <v>8292</v>
      </c>
      <c r="N916" s="35" t="s">
        <v>46</v>
      </c>
      <c r="O916" s="35" t="s">
        <v>49</v>
      </c>
      <c r="P916" s="35" t="s">
        <v>8301</v>
      </c>
      <c r="Q916" s="35" t="s">
        <v>8303</v>
      </c>
      <c r="R916" s="35" t="s">
        <v>247</v>
      </c>
      <c r="S916" s="35" t="s">
        <v>46</v>
      </c>
      <c r="T916" s="35" t="s">
        <v>49</v>
      </c>
      <c r="U916" s="35" t="s">
        <v>89</v>
      </c>
      <c r="W916" s="35" t="s">
        <v>78</v>
      </c>
      <c r="X916" s="35" t="s">
        <v>203</v>
      </c>
      <c r="Y916" s="35" t="s">
        <v>89</v>
      </c>
      <c r="Z916" s="35" t="s">
        <v>89</v>
      </c>
    </row>
    <row r="917" spans="1:26" ht="15" customHeight="1">
      <c r="A917" s="35" t="s">
        <v>1300</v>
      </c>
      <c r="B917" s="35" t="s">
        <v>7129</v>
      </c>
      <c r="C917" s="35" t="s">
        <v>8307</v>
      </c>
      <c r="D917" s="35">
        <f>IFERROR(IF($A917="HDC",IF(VLOOKUP($C917,hdc!$B$2:$F$1600,2,FALSE())="","",VLOOKUP($C917,hdc!$B$2:$F$1600,2,FALSE())),IF($A917="NAUTICS",IF(VLOOKUP($C917,nautics!$B$2:$F$1200,2,FALSE())="","",VLOOKUP($C917,nautics!$B$2:$F$1200,2,FALSE())),IF($A917="ST",IF(VLOOKUP($C917,st!$B$2:$F$400,2,FALSE())="","",VLOOKUP($C917,st!$B$2:$F$400,2,FALSE())),""))),"")</f>
        <v>1</v>
      </c>
      <c r="E917" s="35">
        <f>IFERROR(IF($A917="HDC",IF(VLOOKUP($C917,hdc!$B$2:$F$1600,3,FALSE())="","",VLOOKUP($C917,hdc!$B$2:$F$1600,3,FALSE())),IF($A917="NAUTICS",IF(VLOOKUP($C917,nautics!$B$2:$F$1200,3,FALSE())="","",VLOOKUP($C917,nautics!$B$2:$F$1200,3,FALSE())),IF($A917="ST",IF(VLOOKUP($C917,st!$B$2:$F$400,3,FALSE())="","",VLOOKUP($C917,st!$B$2:$F$400,3,FALSE())),""))),"")</f>
        <v>1</v>
      </c>
      <c r="F917" s="35">
        <f>IFERROR(IF($A917="HDC",IF(VLOOKUP($C917,hdc!$B$2:$F$1600,4,FALSE())="","",VLOOKUP($C917,hdc!$B$2:$F$1600,4,FALSE())),IF($A917="NAUTICS",IF(VLOOKUP($C917,nautics!$B$2:$F$1200,4,FALSE())="","",VLOOKUP($C917,nautics!$B$2:$F$1200,4,FALSE())),IF($A917="ST",IF(VLOOKUP($C917,st!$B$2:$F$400,4,FALSE())="","",VLOOKUP($C917,st!$B$2:$F$400,4,FALSE())),""))),"")</f>
        <v>1</v>
      </c>
      <c r="G917" s="35" t="str">
        <f>IFERROR(IF($A917="HDC",IF(VLOOKUP($C917,hdc!$B$2:$F$1600,5,FALSE())="","",VLOOKUP($C917,hdc!$B$2:$F$1600,5,FALSE())),IF($A917="NAUTICS",IF(VLOOKUP($C917,nautics!$B$2:$F$1200,5,FALSE())="","",VLOOKUP($C917,nautics!$B$2:$F$1200,5,FALSE())),IF($A917="ST",IF(VLOOKUP($C917,st!$B$2:$F$400,5,FALSE())="","",VLOOKUP($C917,st!$B$2:$F$400,5,FALSE())),""))),"")</f>
        <v/>
      </c>
      <c r="H917" s="35" t="s">
        <v>344</v>
      </c>
      <c r="I917" s="35" t="s">
        <v>31</v>
      </c>
      <c r="J917" s="35" t="s">
        <v>8309</v>
      </c>
      <c r="K917" s="35">
        <f t="shared" si="3"/>
        <v>25</v>
      </c>
      <c r="L917" s="35" t="s">
        <v>749</v>
      </c>
      <c r="M917" s="35" t="s">
        <v>750</v>
      </c>
      <c r="N917" s="35" t="s">
        <v>433</v>
      </c>
      <c r="O917" s="35" t="s">
        <v>434</v>
      </c>
      <c r="P917" s="35" t="s">
        <v>8312</v>
      </c>
      <c r="Q917" s="35" t="s">
        <v>8313</v>
      </c>
      <c r="R917" s="35" t="s">
        <v>52</v>
      </c>
      <c r="S917" s="35" t="s">
        <v>872</v>
      </c>
      <c r="T917" s="35" t="s">
        <v>873</v>
      </c>
      <c r="U917" s="35" t="s">
        <v>8315</v>
      </c>
      <c r="W917" s="35" t="s">
        <v>57</v>
      </c>
      <c r="X917" s="35" t="s">
        <v>59</v>
      </c>
      <c r="Y917" s="35" t="s">
        <v>754</v>
      </c>
      <c r="Z917" s="35" t="s">
        <v>8316</v>
      </c>
    </row>
    <row r="918" spans="1:26" ht="15" customHeight="1">
      <c r="A918" s="35" t="s">
        <v>1300</v>
      </c>
      <c r="B918" s="35" t="s">
        <v>7129</v>
      </c>
      <c r="C918" s="35" t="s">
        <v>8318</v>
      </c>
      <c r="D918" s="35">
        <f>IFERROR(IF($A918="HDC",IF(VLOOKUP($C918,hdc!$B$2:$F$1600,2,FALSE())="","",VLOOKUP($C918,hdc!$B$2:$F$1600,2,FALSE())),IF($A918="NAUTICS",IF(VLOOKUP($C918,nautics!$B$2:$F$1200,2,FALSE())="","",VLOOKUP($C918,nautics!$B$2:$F$1200,2,FALSE())),IF($A918="ST",IF(VLOOKUP($C918,st!$B$2:$F$400,2,FALSE())="","",VLOOKUP($C918,st!$B$2:$F$400,2,FALSE())),""))),"")</f>
        <v>1</v>
      </c>
      <c r="E918" s="35">
        <f>IFERROR(IF($A918="HDC",IF(VLOOKUP($C918,hdc!$B$2:$F$1600,3,FALSE())="","",VLOOKUP($C918,hdc!$B$2:$F$1600,3,FALSE())),IF($A918="NAUTICS",IF(VLOOKUP($C918,nautics!$B$2:$F$1200,3,FALSE())="","",VLOOKUP($C918,nautics!$B$2:$F$1200,3,FALSE())),IF($A918="ST",IF(VLOOKUP($C918,st!$B$2:$F$400,3,FALSE())="","",VLOOKUP($C918,st!$B$2:$F$400,3,FALSE())),""))),"")</f>
        <v>1</v>
      </c>
      <c r="F918" s="35">
        <f>IFERROR(IF($A918="HDC",IF(VLOOKUP($C918,hdc!$B$2:$F$1600,4,FALSE())="","",VLOOKUP($C918,hdc!$B$2:$F$1600,4,FALSE())),IF($A918="NAUTICS",IF(VLOOKUP($C918,nautics!$B$2:$F$1200,4,FALSE())="","",VLOOKUP($C918,nautics!$B$2:$F$1200,4,FALSE())),IF($A918="ST",IF(VLOOKUP($C918,st!$B$2:$F$400,4,FALSE())="","",VLOOKUP($C918,st!$B$2:$F$400,4,FALSE())),""))),"")</f>
        <v>1</v>
      </c>
      <c r="G918" s="35" t="str">
        <f>IFERROR(IF($A918="HDC",IF(VLOOKUP($C918,hdc!$B$2:$F$1600,5,FALSE())="","",VLOOKUP($C918,hdc!$B$2:$F$1600,5,FALSE())),IF($A918="NAUTICS",IF(VLOOKUP($C918,nautics!$B$2:$F$1200,5,FALSE())="","",VLOOKUP($C918,nautics!$B$2:$F$1200,5,FALSE())),IF($A918="ST",IF(VLOOKUP($C918,st!$B$2:$F$400,5,FALSE())="","",VLOOKUP($C918,st!$B$2:$F$400,5,FALSE())),""))),"")</f>
        <v/>
      </c>
      <c r="H918" s="35" t="s">
        <v>344</v>
      </c>
      <c r="I918" s="35" t="s">
        <v>31</v>
      </c>
      <c r="J918" s="35" t="s">
        <v>8289</v>
      </c>
      <c r="K918" s="35">
        <f t="shared" si="3"/>
        <v>18</v>
      </c>
      <c r="L918" s="35" t="s">
        <v>749</v>
      </c>
      <c r="M918" s="35" t="s">
        <v>750</v>
      </c>
      <c r="N918" s="35" t="s">
        <v>433</v>
      </c>
      <c r="O918" s="35" t="s">
        <v>434</v>
      </c>
      <c r="P918" s="35" t="s">
        <v>8320</v>
      </c>
      <c r="Q918" s="35" t="s">
        <v>8322</v>
      </c>
      <c r="R918" s="35" t="s">
        <v>52</v>
      </c>
      <c r="S918" s="35" t="s">
        <v>46</v>
      </c>
      <c r="T918" s="35" t="s">
        <v>49</v>
      </c>
      <c r="U918" s="35" t="s">
        <v>8295</v>
      </c>
      <c r="W918" s="35" t="s">
        <v>57</v>
      </c>
      <c r="X918" s="35" t="s">
        <v>59</v>
      </c>
      <c r="Y918" s="35" t="s">
        <v>754</v>
      </c>
      <c r="Z918" s="35" t="s">
        <v>994</v>
      </c>
    </row>
    <row r="919" spans="1:26" ht="15" customHeight="1">
      <c r="A919" s="35" t="s">
        <v>1300</v>
      </c>
      <c r="B919" s="35" t="s">
        <v>7129</v>
      </c>
      <c r="C919" s="35" t="s">
        <v>8325</v>
      </c>
      <c r="D919" s="35">
        <f>IFERROR(IF($A919="HDC",IF(VLOOKUP($C919,hdc!$B$2:$F$1600,2,FALSE())="","",VLOOKUP($C919,hdc!$B$2:$F$1600,2,FALSE())),IF($A919="NAUTICS",IF(VLOOKUP($C919,nautics!$B$2:$F$1200,2,FALSE())="","",VLOOKUP($C919,nautics!$B$2:$F$1200,2,FALSE())),IF($A919="ST",IF(VLOOKUP($C919,st!$B$2:$F$400,2,FALSE())="","",VLOOKUP($C919,st!$B$2:$F$400,2,FALSE())),""))),"")</f>
        <v>1</v>
      </c>
      <c r="E919" s="35">
        <f>IFERROR(IF($A919="HDC",IF(VLOOKUP($C919,hdc!$B$2:$F$1600,3,FALSE())="","",VLOOKUP($C919,hdc!$B$2:$F$1600,3,FALSE())),IF($A919="NAUTICS",IF(VLOOKUP($C919,nautics!$B$2:$F$1200,3,FALSE())="","",VLOOKUP($C919,nautics!$B$2:$F$1200,3,FALSE())),IF($A919="ST",IF(VLOOKUP($C919,st!$B$2:$F$400,3,FALSE())="","",VLOOKUP($C919,st!$B$2:$F$400,3,FALSE())),""))),"")</f>
        <v>1</v>
      </c>
      <c r="F919" s="35">
        <f>IFERROR(IF($A919="HDC",IF(VLOOKUP($C919,hdc!$B$2:$F$1600,4,FALSE())="","",VLOOKUP($C919,hdc!$B$2:$F$1600,4,FALSE())),IF($A919="NAUTICS",IF(VLOOKUP($C919,nautics!$B$2:$F$1200,4,FALSE())="","",VLOOKUP($C919,nautics!$B$2:$F$1200,4,FALSE())),IF($A919="ST",IF(VLOOKUP($C919,st!$B$2:$F$400,4,FALSE())="","",VLOOKUP($C919,st!$B$2:$F$400,4,FALSE())),""))),"")</f>
        <v>1</v>
      </c>
      <c r="G919" s="35" t="str">
        <f>IFERROR(IF($A919="HDC",IF(VLOOKUP($C919,hdc!$B$2:$F$1600,5,FALSE())="","",VLOOKUP($C919,hdc!$B$2:$F$1600,5,FALSE())),IF($A919="NAUTICS",IF(VLOOKUP($C919,nautics!$B$2:$F$1200,5,FALSE())="","",VLOOKUP($C919,nautics!$B$2:$F$1200,5,FALSE())),IF($A919="ST",IF(VLOOKUP($C919,st!$B$2:$F$400,5,FALSE())="","",VLOOKUP($C919,st!$B$2:$F$400,5,FALSE())),""))),"")</f>
        <v/>
      </c>
      <c r="H919" s="35" t="s">
        <v>344</v>
      </c>
      <c r="I919" s="35" t="s">
        <v>31</v>
      </c>
      <c r="J919" s="35" t="s">
        <v>8327</v>
      </c>
      <c r="K919" s="35">
        <f t="shared" si="3"/>
        <v>29</v>
      </c>
      <c r="L919" s="35" t="s">
        <v>749</v>
      </c>
      <c r="M919" s="35" t="s">
        <v>750</v>
      </c>
      <c r="N919" s="35" t="s">
        <v>433</v>
      </c>
      <c r="O919" s="35" t="s">
        <v>434</v>
      </c>
      <c r="P919" s="35" t="s">
        <v>8330</v>
      </c>
      <c r="Q919" s="35" t="s">
        <v>8331</v>
      </c>
      <c r="R919" s="35" t="s">
        <v>52</v>
      </c>
      <c r="S919" s="35" t="s">
        <v>46</v>
      </c>
      <c r="T919" s="35" t="s">
        <v>49</v>
      </c>
      <c r="U919" s="35" t="s">
        <v>8333</v>
      </c>
      <c r="W919" s="35" t="s">
        <v>57</v>
      </c>
      <c r="X919" s="35" t="s">
        <v>59</v>
      </c>
      <c r="Y919" s="35" t="s">
        <v>754</v>
      </c>
      <c r="Z919" s="35" t="s">
        <v>6599</v>
      </c>
    </row>
    <row r="920" spans="1:26" ht="15" customHeight="1">
      <c r="A920" s="35" t="s">
        <v>1300</v>
      </c>
      <c r="B920" s="35" t="s">
        <v>7129</v>
      </c>
      <c r="C920" s="35" t="s">
        <v>8336</v>
      </c>
      <c r="D920" s="35">
        <f>IFERROR(IF($A920="HDC",IF(VLOOKUP($C920,hdc!$B$2:$F$1600,2,FALSE())="","",VLOOKUP($C920,hdc!$B$2:$F$1600,2,FALSE())),IF($A920="NAUTICS",IF(VLOOKUP($C920,nautics!$B$2:$F$1200,2,FALSE())="","",VLOOKUP($C920,nautics!$B$2:$F$1200,2,FALSE())),IF($A920="ST",IF(VLOOKUP($C920,st!$B$2:$F$400,2,FALSE())="","",VLOOKUP($C920,st!$B$2:$F$400,2,FALSE())),""))),"")</f>
        <v>1</v>
      </c>
      <c r="E920" s="35">
        <f>IFERROR(IF($A920="HDC",IF(VLOOKUP($C920,hdc!$B$2:$F$1600,3,FALSE())="","",VLOOKUP($C920,hdc!$B$2:$F$1600,3,FALSE())),IF($A920="NAUTICS",IF(VLOOKUP($C920,nautics!$B$2:$F$1200,3,FALSE())="","",VLOOKUP($C920,nautics!$B$2:$F$1200,3,FALSE())),IF($A920="ST",IF(VLOOKUP($C920,st!$B$2:$F$400,3,FALSE())="","",VLOOKUP($C920,st!$B$2:$F$400,3,FALSE())),""))),"")</f>
        <v>1</v>
      </c>
      <c r="F920" s="35">
        <f>IFERROR(IF($A920="HDC",IF(VLOOKUP($C920,hdc!$B$2:$F$1600,4,FALSE())="","",VLOOKUP($C920,hdc!$B$2:$F$1600,4,FALSE())),IF($A920="NAUTICS",IF(VLOOKUP($C920,nautics!$B$2:$F$1200,4,FALSE())="","",VLOOKUP($C920,nautics!$B$2:$F$1200,4,FALSE())),IF($A920="ST",IF(VLOOKUP($C920,st!$B$2:$F$400,4,FALSE())="","",VLOOKUP($C920,st!$B$2:$F$400,4,FALSE())),""))),"")</f>
        <v>2</v>
      </c>
      <c r="G920" s="35" t="str">
        <f>IFERROR(IF($A920="HDC",IF(VLOOKUP($C920,hdc!$B$2:$F$1600,5,FALSE())="","",VLOOKUP($C920,hdc!$B$2:$F$1600,5,FALSE())),IF($A920="NAUTICS",IF(VLOOKUP($C920,nautics!$B$2:$F$1200,5,FALSE())="","",VLOOKUP($C920,nautics!$B$2:$F$1200,5,FALSE())),IF($A920="ST",IF(VLOOKUP($C920,st!$B$2:$F$400,5,FALSE())="","",VLOOKUP($C920,st!$B$2:$F$400,5,FALSE())),""))),"")</f>
        <v/>
      </c>
      <c r="H920" s="35" t="s">
        <v>344</v>
      </c>
      <c r="I920" s="35" t="s">
        <v>31</v>
      </c>
      <c r="J920" s="35" t="s">
        <v>1024</v>
      </c>
      <c r="K920" s="35">
        <f t="shared" si="3"/>
        <v>23</v>
      </c>
      <c r="L920" s="35" t="s">
        <v>749</v>
      </c>
      <c r="M920" s="35" t="s">
        <v>750</v>
      </c>
      <c r="N920" s="35" t="s">
        <v>433</v>
      </c>
      <c r="O920" s="35" t="s">
        <v>434</v>
      </c>
      <c r="P920" s="35" t="s">
        <v>8339</v>
      </c>
      <c r="Q920" s="35" t="s">
        <v>8340</v>
      </c>
      <c r="R920" s="35" t="s">
        <v>52</v>
      </c>
      <c r="S920" s="35" t="s">
        <v>46</v>
      </c>
      <c r="T920" s="35" t="s">
        <v>49</v>
      </c>
      <c r="U920" s="35" t="s">
        <v>8341</v>
      </c>
      <c r="W920" s="35" t="s">
        <v>57</v>
      </c>
      <c r="X920" s="35" t="s">
        <v>59</v>
      </c>
      <c r="Y920" s="35" t="s">
        <v>754</v>
      </c>
      <c r="Z920" s="35" t="s">
        <v>8344</v>
      </c>
    </row>
    <row r="921" spans="1:26" ht="15" customHeight="1">
      <c r="A921" s="35" t="s">
        <v>1300</v>
      </c>
      <c r="B921" s="35" t="s">
        <v>7129</v>
      </c>
      <c r="C921" s="35" t="s">
        <v>8346</v>
      </c>
      <c r="D921" s="35">
        <f>IFERROR(IF($A921="HDC",IF(VLOOKUP($C921,hdc!$B$2:$F$1600,2,FALSE())="","",VLOOKUP($C921,hdc!$B$2:$F$1600,2,FALSE())),IF($A921="NAUTICS",IF(VLOOKUP($C921,nautics!$B$2:$F$1200,2,FALSE())="","",VLOOKUP($C921,nautics!$B$2:$F$1200,2,FALSE())),IF($A921="ST",IF(VLOOKUP($C921,st!$B$2:$F$400,2,FALSE())="","",VLOOKUP($C921,st!$B$2:$F$400,2,FALSE())),""))),"")</f>
        <v>1</v>
      </c>
      <c r="E921" s="35">
        <f>IFERROR(IF($A921="HDC",IF(VLOOKUP($C921,hdc!$B$2:$F$1600,3,FALSE())="","",VLOOKUP($C921,hdc!$B$2:$F$1600,3,FALSE())),IF($A921="NAUTICS",IF(VLOOKUP($C921,nautics!$B$2:$F$1200,3,FALSE())="","",VLOOKUP($C921,nautics!$B$2:$F$1200,3,FALSE())),IF($A921="ST",IF(VLOOKUP($C921,st!$B$2:$F$400,3,FALSE())="","",VLOOKUP($C921,st!$B$2:$F$400,3,FALSE())),""))),"")</f>
        <v>1</v>
      </c>
      <c r="F921" s="35">
        <f>IFERROR(IF($A921="HDC",IF(VLOOKUP($C921,hdc!$B$2:$F$1600,4,FALSE())="","",VLOOKUP($C921,hdc!$B$2:$F$1600,4,FALSE())),IF($A921="NAUTICS",IF(VLOOKUP($C921,nautics!$B$2:$F$1200,4,FALSE())="","",VLOOKUP($C921,nautics!$B$2:$F$1200,4,FALSE())),IF($A921="ST",IF(VLOOKUP($C921,st!$B$2:$F$400,4,FALSE())="","",VLOOKUP($C921,st!$B$2:$F$400,4,FALSE())),""))),"")</f>
        <v>1</v>
      </c>
      <c r="G921" s="35" t="str">
        <f>IFERROR(IF($A921="HDC",IF(VLOOKUP($C921,hdc!$B$2:$F$1600,5,FALSE())="","",VLOOKUP($C921,hdc!$B$2:$F$1600,5,FALSE())),IF($A921="NAUTICS",IF(VLOOKUP($C921,nautics!$B$2:$F$1200,5,FALSE())="","",VLOOKUP($C921,nautics!$B$2:$F$1200,5,FALSE())),IF($A921="ST",IF(VLOOKUP($C921,st!$B$2:$F$400,5,FALSE())="","",VLOOKUP($C921,st!$B$2:$F$400,5,FALSE())),""))),"")</f>
        <v/>
      </c>
      <c r="H921" s="35" t="s">
        <v>344</v>
      </c>
      <c r="I921" s="35" t="s">
        <v>31</v>
      </c>
      <c r="J921" s="35" t="s">
        <v>1567</v>
      </c>
      <c r="K921" s="35">
        <f t="shared" si="3"/>
        <v>40</v>
      </c>
      <c r="L921" s="35" t="s">
        <v>8339</v>
      </c>
      <c r="M921" s="35" t="s">
        <v>8340</v>
      </c>
      <c r="N921" s="35" t="s">
        <v>46</v>
      </c>
      <c r="O921" s="35" t="s">
        <v>49</v>
      </c>
      <c r="P921" s="35" t="s">
        <v>8349</v>
      </c>
      <c r="Q921" s="35" t="s">
        <v>8350</v>
      </c>
      <c r="R921" s="35" t="s">
        <v>52</v>
      </c>
      <c r="S921" s="35" t="s">
        <v>369</v>
      </c>
      <c r="T921" s="35" t="s">
        <v>370</v>
      </c>
      <c r="U921" s="35" t="s">
        <v>8353</v>
      </c>
      <c r="W921" s="35" t="s">
        <v>57</v>
      </c>
      <c r="X921" s="35" t="s">
        <v>59</v>
      </c>
      <c r="Y921" s="35" t="s">
        <v>8344</v>
      </c>
      <c r="Z921" s="35" t="s">
        <v>3220</v>
      </c>
    </row>
    <row r="922" spans="1:26" ht="15" customHeight="1">
      <c r="A922" s="35" t="s">
        <v>1300</v>
      </c>
      <c r="B922" s="35" t="s">
        <v>7129</v>
      </c>
      <c r="C922" s="35" t="s">
        <v>8356</v>
      </c>
      <c r="D922" s="35">
        <f>IFERROR(IF($A922="HDC",IF(VLOOKUP($C922,hdc!$B$2:$F$1600,2,FALSE())="","",VLOOKUP($C922,hdc!$B$2:$F$1600,2,FALSE())),IF($A922="NAUTICS",IF(VLOOKUP($C922,nautics!$B$2:$F$1200,2,FALSE())="","",VLOOKUP($C922,nautics!$B$2:$F$1200,2,FALSE())),IF($A922="ST",IF(VLOOKUP($C922,st!$B$2:$F$400,2,FALSE())="","",VLOOKUP($C922,st!$B$2:$F$400,2,FALSE())),""))),"")</f>
        <v>1</v>
      </c>
      <c r="E922" s="35">
        <f>IFERROR(IF($A922="HDC",IF(VLOOKUP($C922,hdc!$B$2:$F$1600,3,FALSE())="","",VLOOKUP($C922,hdc!$B$2:$F$1600,3,FALSE())),IF($A922="NAUTICS",IF(VLOOKUP($C922,nautics!$B$2:$F$1200,3,FALSE())="","",VLOOKUP($C922,nautics!$B$2:$F$1200,3,FALSE())),IF($A922="ST",IF(VLOOKUP($C922,st!$B$2:$F$400,3,FALSE())="","",VLOOKUP($C922,st!$B$2:$F$400,3,FALSE())),""))),"")</f>
        <v>1</v>
      </c>
      <c r="F922" s="35">
        <f>IFERROR(IF($A922="HDC",IF(VLOOKUP($C922,hdc!$B$2:$F$1600,4,FALSE())="","",VLOOKUP($C922,hdc!$B$2:$F$1600,4,FALSE())),IF($A922="NAUTICS",IF(VLOOKUP($C922,nautics!$B$2:$F$1200,4,FALSE())="","",VLOOKUP($C922,nautics!$B$2:$F$1200,4,FALSE())),IF($A922="ST",IF(VLOOKUP($C922,st!$B$2:$F$400,4,FALSE())="","",VLOOKUP($C922,st!$B$2:$F$400,4,FALSE())),""))),"")</f>
        <v>1</v>
      </c>
      <c r="G922" s="35" t="str">
        <f>IFERROR(IF($A922="HDC",IF(VLOOKUP($C922,hdc!$B$2:$F$1600,5,FALSE())="","",VLOOKUP($C922,hdc!$B$2:$F$1600,5,FALSE())),IF($A922="NAUTICS",IF(VLOOKUP($C922,nautics!$B$2:$F$1200,5,FALSE())="","",VLOOKUP($C922,nautics!$B$2:$F$1200,5,FALSE())),IF($A922="ST",IF(VLOOKUP($C922,st!$B$2:$F$400,5,FALSE())="","",VLOOKUP($C922,st!$B$2:$F$400,5,FALSE())),""))),"")</f>
        <v/>
      </c>
      <c r="H922" s="35" t="s">
        <v>88</v>
      </c>
      <c r="I922" s="35" t="s">
        <v>31</v>
      </c>
      <c r="J922" s="35" t="s">
        <v>8359</v>
      </c>
      <c r="K922" s="35">
        <f t="shared" si="3"/>
        <v>25</v>
      </c>
      <c r="L922" s="35" t="s">
        <v>749</v>
      </c>
      <c r="M922" s="35" t="s">
        <v>750</v>
      </c>
      <c r="N922" s="35" t="s">
        <v>433</v>
      </c>
      <c r="O922" s="35" t="s">
        <v>434</v>
      </c>
      <c r="P922" s="35" t="s">
        <v>8361</v>
      </c>
      <c r="Q922" s="35" t="s">
        <v>8363</v>
      </c>
      <c r="R922" s="35" t="s">
        <v>965</v>
      </c>
      <c r="S922" s="35" t="s">
        <v>872</v>
      </c>
      <c r="T922" s="35" t="s">
        <v>873</v>
      </c>
      <c r="U922" s="35" t="s">
        <v>8365</v>
      </c>
      <c r="W922" s="35" t="s">
        <v>57</v>
      </c>
      <c r="X922" s="35" t="s">
        <v>59</v>
      </c>
      <c r="Y922" s="35" t="s">
        <v>754</v>
      </c>
      <c r="Z922" s="35" t="s">
        <v>8367</v>
      </c>
    </row>
    <row r="923" spans="1:26" ht="15" customHeight="1">
      <c r="A923" s="35" t="s">
        <v>1300</v>
      </c>
      <c r="B923" s="35" t="s">
        <v>7129</v>
      </c>
      <c r="C923" s="35" t="s">
        <v>8368</v>
      </c>
      <c r="D923" s="35">
        <f>IFERROR(IF($A923="HDC",IF(VLOOKUP($C923,hdc!$B$2:$F$1600,2,FALSE())="","",VLOOKUP($C923,hdc!$B$2:$F$1600,2,FALSE())),IF($A923="NAUTICS",IF(VLOOKUP($C923,nautics!$B$2:$F$1200,2,FALSE())="","",VLOOKUP($C923,nautics!$B$2:$F$1200,2,FALSE())),IF($A923="ST",IF(VLOOKUP($C923,st!$B$2:$F$400,2,FALSE())="","",VLOOKUP($C923,st!$B$2:$F$400,2,FALSE())),""))),"")</f>
        <v>1</v>
      </c>
      <c r="E923" s="35">
        <f>IFERROR(IF($A923="HDC",IF(VLOOKUP($C923,hdc!$B$2:$F$1600,3,FALSE())="","",VLOOKUP($C923,hdc!$B$2:$F$1600,3,FALSE())),IF($A923="NAUTICS",IF(VLOOKUP($C923,nautics!$B$2:$F$1200,3,FALSE())="","",VLOOKUP($C923,nautics!$B$2:$F$1200,3,FALSE())),IF($A923="ST",IF(VLOOKUP($C923,st!$B$2:$F$400,3,FALSE())="","",VLOOKUP($C923,st!$B$2:$F$400,3,FALSE())),""))),"")</f>
        <v>1</v>
      </c>
      <c r="F923" s="35">
        <f>IFERROR(IF($A923="HDC",IF(VLOOKUP($C923,hdc!$B$2:$F$1600,4,FALSE())="","",VLOOKUP($C923,hdc!$B$2:$F$1600,4,FALSE())),IF($A923="NAUTICS",IF(VLOOKUP($C923,nautics!$B$2:$F$1200,4,FALSE())="","",VLOOKUP($C923,nautics!$B$2:$F$1200,4,FALSE())),IF($A923="ST",IF(VLOOKUP($C923,st!$B$2:$F$400,4,FALSE())="","",VLOOKUP($C923,st!$B$2:$F$400,4,FALSE())),""))),"")</f>
        <v>2</v>
      </c>
      <c r="G923" s="35" t="str">
        <f>IFERROR(IF($A923="HDC",IF(VLOOKUP($C923,hdc!$B$2:$F$1600,5,FALSE())="","",VLOOKUP($C923,hdc!$B$2:$F$1600,5,FALSE())),IF($A923="NAUTICS",IF(VLOOKUP($C923,nautics!$B$2:$F$1200,5,FALSE())="","",VLOOKUP($C923,nautics!$B$2:$F$1200,5,FALSE())),IF($A923="ST",IF(VLOOKUP($C923,st!$B$2:$F$400,5,FALSE())="","",VLOOKUP($C923,st!$B$2:$F$400,5,FALSE())),""))),"")</f>
        <v/>
      </c>
      <c r="H923" s="35" t="s">
        <v>88</v>
      </c>
      <c r="I923" s="35" t="s">
        <v>31</v>
      </c>
      <c r="J923" s="35" t="s">
        <v>8370</v>
      </c>
      <c r="K923" s="35">
        <f t="shared" si="3"/>
        <v>26</v>
      </c>
      <c r="L923" s="35" t="s">
        <v>749</v>
      </c>
      <c r="M923" s="35" t="s">
        <v>750</v>
      </c>
      <c r="N923" s="35" t="s">
        <v>433</v>
      </c>
      <c r="O923" s="35" t="s">
        <v>434</v>
      </c>
      <c r="P923" s="35" t="s">
        <v>8372</v>
      </c>
      <c r="Q923" s="35" t="s">
        <v>8374</v>
      </c>
      <c r="R923" s="35" t="s">
        <v>52</v>
      </c>
      <c r="S923" s="35" t="s">
        <v>872</v>
      </c>
      <c r="T923" s="35" t="s">
        <v>873</v>
      </c>
      <c r="U923" s="35" t="s">
        <v>8365</v>
      </c>
      <c r="W923" s="35" t="s">
        <v>57</v>
      </c>
      <c r="X923" s="35" t="s">
        <v>59</v>
      </c>
      <c r="Y923" s="35" t="s">
        <v>754</v>
      </c>
      <c r="Z923" s="35" t="s">
        <v>8367</v>
      </c>
    </row>
    <row r="924" spans="1:26" ht="15" customHeight="1">
      <c r="A924" s="35" t="s">
        <v>1300</v>
      </c>
      <c r="B924" s="35" t="s">
        <v>7129</v>
      </c>
      <c r="C924" s="35" t="s">
        <v>8378</v>
      </c>
      <c r="D924" s="35">
        <f>IFERROR(IF($A924="HDC",IF(VLOOKUP($C924,hdc!$B$2:$F$1600,2,FALSE())="","",VLOOKUP($C924,hdc!$B$2:$F$1600,2,FALSE())),IF($A924="NAUTICS",IF(VLOOKUP($C924,nautics!$B$2:$F$1200,2,FALSE())="","",VLOOKUP($C924,nautics!$B$2:$F$1200,2,FALSE())),IF($A924="ST",IF(VLOOKUP($C924,st!$B$2:$F$400,2,FALSE())="","",VLOOKUP($C924,st!$B$2:$F$400,2,FALSE())),""))),"")</f>
        <v>1</v>
      </c>
      <c r="E924" s="35">
        <f>IFERROR(IF($A924="HDC",IF(VLOOKUP($C924,hdc!$B$2:$F$1600,3,FALSE())="","",VLOOKUP($C924,hdc!$B$2:$F$1600,3,FALSE())),IF($A924="NAUTICS",IF(VLOOKUP($C924,nautics!$B$2:$F$1200,3,FALSE())="","",VLOOKUP($C924,nautics!$B$2:$F$1200,3,FALSE())),IF($A924="ST",IF(VLOOKUP($C924,st!$B$2:$F$400,3,FALSE())="","",VLOOKUP($C924,st!$B$2:$F$400,3,FALSE())),""))),"")</f>
        <v>1</v>
      </c>
      <c r="F924" s="35">
        <f>IFERROR(IF($A924="HDC",IF(VLOOKUP($C924,hdc!$B$2:$F$1600,4,FALSE())="","",VLOOKUP($C924,hdc!$B$2:$F$1600,4,FALSE())),IF($A924="NAUTICS",IF(VLOOKUP($C924,nautics!$B$2:$F$1200,4,FALSE())="","",VLOOKUP($C924,nautics!$B$2:$F$1200,4,FALSE())),IF($A924="ST",IF(VLOOKUP($C924,st!$B$2:$F$400,4,FALSE())="","",VLOOKUP($C924,st!$B$2:$F$400,4,FALSE())),""))),"")</f>
        <v>1</v>
      </c>
      <c r="G924" s="35" t="str">
        <f>IFERROR(IF($A924="HDC",IF(VLOOKUP($C924,hdc!$B$2:$F$1600,5,FALSE())="","",VLOOKUP($C924,hdc!$B$2:$F$1600,5,FALSE())),IF($A924="NAUTICS",IF(VLOOKUP($C924,nautics!$B$2:$F$1200,5,FALSE())="","",VLOOKUP($C924,nautics!$B$2:$F$1200,5,FALSE())),IF($A924="ST",IF(VLOOKUP($C924,st!$B$2:$F$400,5,FALSE())="","",VLOOKUP($C924,st!$B$2:$F$400,5,FALSE())),""))),"")</f>
        <v/>
      </c>
      <c r="H924" s="35" t="s">
        <v>88</v>
      </c>
      <c r="I924" s="35" t="s">
        <v>31</v>
      </c>
      <c r="J924" s="35" t="s">
        <v>8380</v>
      </c>
      <c r="K924" s="35">
        <f t="shared" si="3"/>
        <v>14</v>
      </c>
      <c r="L924" s="35" t="s">
        <v>8372</v>
      </c>
      <c r="M924" s="35" t="s">
        <v>8374</v>
      </c>
      <c r="N924" s="35" t="s">
        <v>872</v>
      </c>
      <c r="O924" s="35" t="s">
        <v>873</v>
      </c>
      <c r="P924" s="35" t="s">
        <v>8383</v>
      </c>
      <c r="Q924" s="35" t="s">
        <v>8385</v>
      </c>
      <c r="R924" s="35" t="s">
        <v>52</v>
      </c>
      <c r="S924" s="35" t="s">
        <v>1838</v>
      </c>
      <c r="T924" s="35" t="s">
        <v>1839</v>
      </c>
      <c r="U924" s="35" t="s">
        <v>8386</v>
      </c>
      <c r="W924" s="35" t="s">
        <v>57</v>
      </c>
      <c r="X924" s="35" t="s">
        <v>59</v>
      </c>
      <c r="Y924" s="35" t="s">
        <v>8367</v>
      </c>
      <c r="Z924" s="35" t="s">
        <v>8263</v>
      </c>
    </row>
    <row r="925" spans="1:26" ht="15" customHeight="1">
      <c r="A925" s="35" t="s">
        <v>1300</v>
      </c>
      <c r="B925" s="35" t="s">
        <v>7129</v>
      </c>
      <c r="C925" s="35" t="s">
        <v>8388</v>
      </c>
      <c r="D925" s="35">
        <f>IFERROR(IF($A925="HDC",IF(VLOOKUP($C925,hdc!$B$2:$F$1600,2,FALSE())="","",VLOOKUP($C925,hdc!$B$2:$F$1600,2,FALSE())),IF($A925="NAUTICS",IF(VLOOKUP($C925,nautics!$B$2:$F$1200,2,FALSE())="","",VLOOKUP($C925,nautics!$B$2:$F$1200,2,FALSE())),IF($A925="ST",IF(VLOOKUP($C925,st!$B$2:$F$400,2,FALSE())="","",VLOOKUP($C925,st!$B$2:$F$400,2,FALSE())),""))),"")</f>
        <v>1</v>
      </c>
      <c r="E925" s="35">
        <f>IFERROR(IF($A925="HDC",IF(VLOOKUP($C925,hdc!$B$2:$F$1600,3,FALSE())="","",VLOOKUP($C925,hdc!$B$2:$F$1600,3,FALSE())),IF($A925="NAUTICS",IF(VLOOKUP($C925,nautics!$B$2:$F$1200,3,FALSE())="","",VLOOKUP($C925,nautics!$B$2:$F$1200,3,FALSE())),IF($A925="ST",IF(VLOOKUP($C925,st!$B$2:$F$400,3,FALSE())="","",VLOOKUP($C925,st!$B$2:$F$400,3,FALSE())),""))),"")</f>
        <v>1</v>
      </c>
      <c r="F925" s="35">
        <f>IFERROR(IF($A925="HDC",IF(VLOOKUP($C925,hdc!$B$2:$F$1600,4,FALSE())="","",VLOOKUP($C925,hdc!$B$2:$F$1600,4,FALSE())),IF($A925="NAUTICS",IF(VLOOKUP($C925,nautics!$B$2:$F$1200,4,FALSE())="","",VLOOKUP($C925,nautics!$B$2:$F$1200,4,FALSE())),IF($A925="ST",IF(VLOOKUP($C925,st!$B$2:$F$400,4,FALSE())="","",VLOOKUP($C925,st!$B$2:$F$400,4,FALSE())),""))),"")</f>
        <v>2</v>
      </c>
      <c r="G925" s="35" t="str">
        <f>IFERROR(IF($A925="HDC",IF(VLOOKUP($C925,hdc!$B$2:$F$1600,5,FALSE())="","",VLOOKUP($C925,hdc!$B$2:$F$1600,5,FALSE())),IF($A925="NAUTICS",IF(VLOOKUP($C925,nautics!$B$2:$F$1200,5,FALSE())="","",VLOOKUP($C925,nautics!$B$2:$F$1200,5,FALSE())),IF($A925="ST",IF(VLOOKUP($C925,st!$B$2:$F$400,5,FALSE())="","",VLOOKUP($C925,st!$B$2:$F$400,5,FALSE())),""))),"")</f>
        <v/>
      </c>
      <c r="H925" s="35" t="s">
        <v>88</v>
      </c>
      <c r="I925" s="35" t="s">
        <v>31</v>
      </c>
      <c r="J925" s="35" t="s">
        <v>8390</v>
      </c>
      <c r="K925" s="35">
        <f t="shared" si="3"/>
        <v>36</v>
      </c>
      <c r="L925" s="35" t="s">
        <v>749</v>
      </c>
      <c r="M925" s="35" t="s">
        <v>750</v>
      </c>
      <c r="N925" s="35" t="s">
        <v>433</v>
      </c>
      <c r="O925" s="35" t="s">
        <v>434</v>
      </c>
      <c r="P925" s="35" t="s">
        <v>8392</v>
      </c>
      <c r="Q925" s="35" t="s">
        <v>8394</v>
      </c>
      <c r="R925" s="35" t="s">
        <v>52</v>
      </c>
      <c r="S925" s="35" t="s">
        <v>931</v>
      </c>
      <c r="T925" s="35" t="s">
        <v>932</v>
      </c>
      <c r="U925" s="35" t="s">
        <v>8396</v>
      </c>
      <c r="W925" s="35" t="s">
        <v>57</v>
      </c>
      <c r="X925" s="35" t="s">
        <v>59</v>
      </c>
      <c r="Y925" s="35" t="s">
        <v>754</v>
      </c>
      <c r="Z925" s="35" t="s">
        <v>1515</v>
      </c>
    </row>
    <row r="926" spans="1:26" ht="15" customHeight="1">
      <c r="A926" s="35" t="s">
        <v>1300</v>
      </c>
      <c r="B926" s="35" t="s">
        <v>7129</v>
      </c>
      <c r="C926" s="35" t="s">
        <v>8398</v>
      </c>
      <c r="D926" s="35">
        <f>IFERROR(IF($A926="HDC",IF(VLOOKUP($C926,hdc!$B$2:$F$1600,2,FALSE())="","",VLOOKUP($C926,hdc!$B$2:$F$1600,2,FALSE())),IF($A926="NAUTICS",IF(VLOOKUP($C926,nautics!$B$2:$F$1200,2,FALSE())="","",VLOOKUP($C926,nautics!$B$2:$F$1200,2,FALSE())),IF($A926="ST",IF(VLOOKUP($C926,st!$B$2:$F$400,2,FALSE())="","",VLOOKUP($C926,st!$B$2:$F$400,2,FALSE())),""))),"")</f>
        <v>1</v>
      </c>
      <c r="E926" s="35">
        <f>IFERROR(IF($A926="HDC",IF(VLOOKUP($C926,hdc!$B$2:$F$1600,3,FALSE())="","",VLOOKUP($C926,hdc!$B$2:$F$1600,3,FALSE())),IF($A926="NAUTICS",IF(VLOOKUP($C926,nautics!$B$2:$F$1200,3,FALSE())="","",VLOOKUP($C926,nautics!$B$2:$F$1200,3,FALSE())),IF($A926="ST",IF(VLOOKUP($C926,st!$B$2:$F$400,3,FALSE())="","",VLOOKUP($C926,st!$B$2:$F$400,3,FALSE())),""))),"")</f>
        <v>1</v>
      </c>
      <c r="F926" s="35">
        <f>IFERROR(IF($A926="HDC",IF(VLOOKUP($C926,hdc!$B$2:$F$1600,4,FALSE())="","",VLOOKUP($C926,hdc!$B$2:$F$1600,4,FALSE())),IF($A926="NAUTICS",IF(VLOOKUP($C926,nautics!$B$2:$F$1200,4,FALSE())="","",VLOOKUP($C926,nautics!$B$2:$F$1200,4,FALSE())),IF($A926="ST",IF(VLOOKUP($C926,st!$B$2:$F$400,4,FALSE())="","",VLOOKUP($C926,st!$B$2:$F$400,4,FALSE())),""))),"")</f>
        <v>2</v>
      </c>
      <c r="G926" s="35" t="str">
        <f>IFERROR(IF($A926="HDC",IF(VLOOKUP($C926,hdc!$B$2:$F$1600,5,FALSE())="","",VLOOKUP($C926,hdc!$B$2:$F$1600,5,FALSE())),IF($A926="NAUTICS",IF(VLOOKUP($C926,nautics!$B$2:$F$1200,5,FALSE())="","",VLOOKUP($C926,nautics!$B$2:$F$1200,5,FALSE())),IF($A926="ST",IF(VLOOKUP($C926,st!$B$2:$F$400,5,FALSE())="","",VLOOKUP($C926,st!$B$2:$F$400,5,FALSE())),""))),"")</f>
        <v/>
      </c>
      <c r="H926" s="35" t="s">
        <v>88</v>
      </c>
      <c r="I926" s="35" t="s">
        <v>31</v>
      </c>
      <c r="J926" s="35" t="s">
        <v>8278</v>
      </c>
      <c r="K926" s="35">
        <f t="shared" si="3"/>
        <v>12</v>
      </c>
      <c r="L926" s="35" t="s">
        <v>749</v>
      </c>
      <c r="M926" s="35" t="s">
        <v>750</v>
      </c>
      <c r="N926" s="35" t="s">
        <v>433</v>
      </c>
      <c r="O926" s="35" t="s">
        <v>434</v>
      </c>
      <c r="P926" s="35" t="s">
        <v>8401</v>
      </c>
      <c r="Q926" s="35" t="s">
        <v>8402</v>
      </c>
      <c r="R926" s="35" t="s">
        <v>52</v>
      </c>
      <c r="S926" s="35" t="s">
        <v>433</v>
      </c>
      <c r="T926" s="35" t="s">
        <v>434</v>
      </c>
      <c r="U926" s="35" t="s">
        <v>8284</v>
      </c>
      <c r="W926" s="35" t="s">
        <v>78</v>
      </c>
      <c r="X926" s="35" t="s">
        <v>59</v>
      </c>
      <c r="Y926" s="35" t="s">
        <v>754</v>
      </c>
      <c r="Z926" s="35" t="s">
        <v>5061</v>
      </c>
    </row>
    <row r="927" spans="1:26" ht="15" customHeight="1">
      <c r="A927" s="35" t="s">
        <v>1300</v>
      </c>
      <c r="B927" s="35" t="s">
        <v>7129</v>
      </c>
      <c r="C927" s="35" t="s">
        <v>8406</v>
      </c>
      <c r="D927" s="35">
        <f>IFERROR(IF($A927="HDC",IF(VLOOKUP($C927,hdc!$B$2:$F$1600,2,FALSE())="","",VLOOKUP($C927,hdc!$B$2:$F$1600,2,FALSE())),IF($A927="NAUTICS",IF(VLOOKUP($C927,nautics!$B$2:$F$1200,2,FALSE())="","",VLOOKUP($C927,nautics!$B$2:$F$1200,2,FALSE())),IF($A927="ST",IF(VLOOKUP($C927,st!$B$2:$F$400,2,FALSE())="","",VLOOKUP($C927,st!$B$2:$F$400,2,FALSE())),""))),"")</f>
        <v>1</v>
      </c>
      <c r="E927" s="35">
        <f>IFERROR(IF($A927="HDC",IF(VLOOKUP($C927,hdc!$B$2:$F$1600,3,FALSE())="","",VLOOKUP($C927,hdc!$B$2:$F$1600,3,FALSE())),IF($A927="NAUTICS",IF(VLOOKUP($C927,nautics!$B$2:$F$1200,3,FALSE())="","",VLOOKUP($C927,nautics!$B$2:$F$1200,3,FALSE())),IF($A927="ST",IF(VLOOKUP($C927,st!$B$2:$F$400,3,FALSE())="","",VLOOKUP($C927,st!$B$2:$F$400,3,FALSE())),""))),"")</f>
        <v>1</v>
      </c>
      <c r="F927" s="35">
        <f>IFERROR(IF($A927="HDC",IF(VLOOKUP($C927,hdc!$B$2:$F$1600,4,FALSE())="","",VLOOKUP($C927,hdc!$B$2:$F$1600,4,FALSE())),IF($A927="NAUTICS",IF(VLOOKUP($C927,nautics!$B$2:$F$1200,4,FALSE())="","",VLOOKUP($C927,nautics!$B$2:$F$1200,4,FALSE())),IF($A927="ST",IF(VLOOKUP($C927,st!$B$2:$F$400,4,FALSE())="","",VLOOKUP($C927,st!$B$2:$F$400,4,FALSE())),""))),"")</f>
        <v>1</v>
      </c>
      <c r="G927" s="35" t="str">
        <f>IFERROR(IF($A927="HDC",IF(VLOOKUP($C927,hdc!$B$2:$F$1600,5,FALSE())="","",VLOOKUP($C927,hdc!$B$2:$F$1600,5,FALSE())),IF($A927="NAUTICS",IF(VLOOKUP($C927,nautics!$B$2:$F$1200,5,FALSE())="","",VLOOKUP($C927,nautics!$B$2:$F$1200,5,FALSE())),IF($A927="ST",IF(VLOOKUP($C927,st!$B$2:$F$400,5,FALSE())="","",VLOOKUP($C927,st!$B$2:$F$400,5,FALSE())),""))),"")</f>
        <v/>
      </c>
      <c r="H927" s="35" t="s">
        <v>88</v>
      </c>
      <c r="I927" s="35" t="s">
        <v>31</v>
      </c>
      <c r="J927" s="35" t="s">
        <v>8409</v>
      </c>
      <c r="K927" s="35">
        <f t="shared" si="3"/>
        <v>27</v>
      </c>
      <c r="L927" s="35" t="s">
        <v>8401</v>
      </c>
      <c r="M927" s="35" t="s">
        <v>8402</v>
      </c>
      <c r="N927" s="35" t="s">
        <v>433</v>
      </c>
      <c r="O927" s="35" t="s">
        <v>434</v>
      </c>
      <c r="P927" s="35" t="s">
        <v>8414</v>
      </c>
      <c r="Q927" s="35" t="s">
        <v>8415</v>
      </c>
      <c r="R927" s="35" t="s">
        <v>52</v>
      </c>
      <c r="S927" s="35" t="s">
        <v>813</v>
      </c>
      <c r="T927" s="35" t="s">
        <v>718</v>
      </c>
      <c r="U927" s="35" t="s">
        <v>8417</v>
      </c>
      <c r="W927" s="35" t="s">
        <v>57</v>
      </c>
      <c r="X927" s="35" t="s">
        <v>59</v>
      </c>
      <c r="Y927" s="35" t="s">
        <v>5061</v>
      </c>
      <c r="Z927" s="35" t="s">
        <v>8419</v>
      </c>
    </row>
    <row r="928" spans="1:26" ht="15" customHeight="1">
      <c r="A928" s="35" t="s">
        <v>1300</v>
      </c>
      <c r="B928" s="35" t="s">
        <v>7129</v>
      </c>
      <c r="C928" s="35" t="s">
        <v>8422</v>
      </c>
      <c r="D928" s="35">
        <f>IFERROR(IF($A928="HDC",IF(VLOOKUP($C928,hdc!$B$2:$F$1600,2,FALSE())="","",VLOOKUP($C928,hdc!$B$2:$F$1600,2,FALSE())),IF($A928="NAUTICS",IF(VLOOKUP($C928,nautics!$B$2:$F$1200,2,FALSE())="","",VLOOKUP($C928,nautics!$B$2:$F$1200,2,FALSE())),IF($A928="ST",IF(VLOOKUP($C928,st!$B$2:$F$400,2,FALSE())="","",VLOOKUP($C928,st!$B$2:$F$400,2,FALSE())),""))),"")</f>
        <v>1</v>
      </c>
      <c r="E928" s="35">
        <f>IFERROR(IF($A928="HDC",IF(VLOOKUP($C928,hdc!$B$2:$F$1600,3,FALSE())="","",VLOOKUP($C928,hdc!$B$2:$F$1600,3,FALSE())),IF($A928="NAUTICS",IF(VLOOKUP($C928,nautics!$B$2:$F$1200,3,FALSE())="","",VLOOKUP($C928,nautics!$B$2:$F$1200,3,FALSE())),IF($A928="ST",IF(VLOOKUP($C928,st!$B$2:$F$400,3,FALSE())="","",VLOOKUP($C928,st!$B$2:$F$400,3,FALSE())),""))),"")</f>
        <v>1</v>
      </c>
      <c r="F928" s="35">
        <f>IFERROR(IF($A928="HDC",IF(VLOOKUP($C928,hdc!$B$2:$F$1600,4,FALSE())="","",VLOOKUP($C928,hdc!$B$2:$F$1600,4,FALSE())),IF($A928="NAUTICS",IF(VLOOKUP($C928,nautics!$B$2:$F$1200,4,FALSE())="","",VLOOKUP($C928,nautics!$B$2:$F$1200,4,FALSE())),IF($A928="ST",IF(VLOOKUP($C928,st!$B$2:$F$400,4,FALSE())="","",VLOOKUP($C928,st!$B$2:$F$400,4,FALSE())),""))),"")</f>
        <v>1</v>
      </c>
      <c r="G928" s="35" t="str">
        <f>IFERROR(IF($A928="HDC",IF(VLOOKUP($C928,hdc!$B$2:$F$1600,5,FALSE())="","",VLOOKUP($C928,hdc!$B$2:$F$1600,5,FALSE())),IF($A928="NAUTICS",IF(VLOOKUP($C928,nautics!$B$2:$F$1200,5,FALSE())="","",VLOOKUP($C928,nautics!$B$2:$F$1200,5,FALSE())),IF($A928="ST",IF(VLOOKUP($C928,st!$B$2:$F$400,5,FALSE())="","",VLOOKUP($C928,st!$B$2:$F$400,5,FALSE())),""))),"")</f>
        <v/>
      </c>
      <c r="H928" s="35" t="s">
        <v>148</v>
      </c>
      <c r="I928" s="35" t="s">
        <v>31</v>
      </c>
      <c r="J928" s="35" t="s">
        <v>8425</v>
      </c>
      <c r="K928" s="35">
        <f t="shared" si="3"/>
        <v>25</v>
      </c>
      <c r="L928" s="35" t="s">
        <v>749</v>
      </c>
      <c r="M928" s="35" t="s">
        <v>750</v>
      </c>
      <c r="N928" s="35" t="s">
        <v>433</v>
      </c>
      <c r="O928" s="35" t="s">
        <v>434</v>
      </c>
      <c r="P928" s="35" t="s">
        <v>8427</v>
      </c>
      <c r="Q928" s="35" t="s">
        <v>8428</v>
      </c>
      <c r="R928" s="35" t="s">
        <v>52</v>
      </c>
      <c r="S928" s="35" t="s">
        <v>46</v>
      </c>
      <c r="T928" s="35" t="s">
        <v>49</v>
      </c>
      <c r="U928" s="35" t="s">
        <v>8429</v>
      </c>
      <c r="W928" s="35" t="s">
        <v>57</v>
      </c>
      <c r="X928" s="35" t="s">
        <v>203</v>
      </c>
      <c r="Y928" s="35" t="s">
        <v>754</v>
      </c>
      <c r="Z928" s="35" t="s">
        <v>8431</v>
      </c>
    </row>
    <row r="929" spans="1:26" ht="15" customHeight="1">
      <c r="A929" s="35" t="s">
        <v>1300</v>
      </c>
      <c r="B929" s="35" t="s">
        <v>7129</v>
      </c>
      <c r="C929" s="35" t="s">
        <v>8433</v>
      </c>
      <c r="D929" s="35">
        <f>IFERROR(IF($A929="HDC",IF(VLOOKUP($C929,hdc!$B$2:$F$1600,2,FALSE())="","",VLOOKUP($C929,hdc!$B$2:$F$1600,2,FALSE())),IF($A929="NAUTICS",IF(VLOOKUP($C929,nautics!$B$2:$F$1200,2,FALSE())="","",VLOOKUP($C929,nautics!$B$2:$F$1200,2,FALSE())),IF($A929="ST",IF(VLOOKUP($C929,st!$B$2:$F$400,2,FALSE())="","",VLOOKUP($C929,st!$B$2:$F$400,2,FALSE())),""))),"")</f>
        <v>1</v>
      </c>
      <c r="E929" s="35">
        <f>IFERROR(IF($A929="HDC",IF(VLOOKUP($C929,hdc!$B$2:$F$1600,3,FALSE())="","",VLOOKUP($C929,hdc!$B$2:$F$1600,3,FALSE())),IF($A929="NAUTICS",IF(VLOOKUP($C929,nautics!$B$2:$F$1200,3,FALSE())="","",VLOOKUP($C929,nautics!$B$2:$F$1200,3,FALSE())),IF($A929="ST",IF(VLOOKUP($C929,st!$B$2:$F$400,3,FALSE())="","",VLOOKUP($C929,st!$B$2:$F$400,3,FALSE())),""))),"")</f>
        <v>1</v>
      </c>
      <c r="F929" s="35" t="str">
        <f>IFERROR(IF($A929="HDC",IF(VLOOKUP($C929,hdc!$B$2:$F$1600,4,FALSE())="","",VLOOKUP($C929,hdc!$B$2:$F$1600,4,FALSE())),IF($A929="NAUTICS",IF(VLOOKUP($C929,nautics!$B$2:$F$1200,4,FALSE())="","",VLOOKUP($C929,nautics!$B$2:$F$1200,4,FALSE())),IF($A929="ST",IF(VLOOKUP($C929,st!$B$2:$F$400,4,FALSE())="","",VLOOKUP($C929,st!$B$2:$F$400,4,FALSE())),""))),"")</f>
        <v/>
      </c>
      <c r="G929" s="35" t="str">
        <f>IFERROR(IF($A929="HDC",IF(VLOOKUP($C929,hdc!$B$2:$F$1600,5,FALSE())="","",VLOOKUP($C929,hdc!$B$2:$F$1600,5,FALSE())),IF($A929="NAUTICS",IF(VLOOKUP($C929,nautics!$B$2:$F$1200,5,FALSE())="","",VLOOKUP($C929,nautics!$B$2:$F$1200,5,FALSE())),IF($A929="ST",IF(VLOOKUP($C929,st!$B$2:$F$400,5,FALSE())="","",VLOOKUP($C929,st!$B$2:$F$400,5,FALSE())),""))),"")</f>
        <v/>
      </c>
      <c r="H929" s="35" t="s">
        <v>88</v>
      </c>
      <c r="I929" s="35" t="s">
        <v>31</v>
      </c>
      <c r="J929" s="35" t="s">
        <v>8436</v>
      </c>
      <c r="K929" s="35">
        <f t="shared" si="3"/>
        <v>11</v>
      </c>
      <c r="L929" s="35" t="s">
        <v>8076</v>
      </c>
      <c r="M929" s="35" t="s">
        <v>8078</v>
      </c>
      <c r="N929" s="35" t="s">
        <v>43</v>
      </c>
      <c r="O929" s="35" t="s">
        <v>45</v>
      </c>
      <c r="P929" s="35" t="s">
        <v>8438</v>
      </c>
      <c r="Q929" s="35" t="s">
        <v>8439</v>
      </c>
      <c r="R929" s="35" t="s">
        <v>1071</v>
      </c>
      <c r="S929" s="35" t="s">
        <v>43</v>
      </c>
      <c r="T929" s="35" t="s">
        <v>45</v>
      </c>
      <c r="U929" s="35" t="s">
        <v>8440</v>
      </c>
      <c r="W929" s="35" t="s">
        <v>78</v>
      </c>
      <c r="X929" s="35" t="s">
        <v>59</v>
      </c>
      <c r="Y929" s="35" t="s">
        <v>8082</v>
      </c>
      <c r="Z929" s="35" t="s">
        <v>8442</v>
      </c>
    </row>
    <row r="930" spans="1:26" ht="15" customHeight="1">
      <c r="A930" s="35" t="s">
        <v>1300</v>
      </c>
      <c r="B930" s="35" t="s">
        <v>7129</v>
      </c>
      <c r="C930" s="35" t="s">
        <v>8443</v>
      </c>
      <c r="D930" s="35">
        <f>IFERROR(IF($A930="HDC",IF(VLOOKUP($C930,hdc!$B$2:$F$1600,2,FALSE())="","",VLOOKUP($C930,hdc!$B$2:$F$1600,2,FALSE())),IF($A930="NAUTICS",IF(VLOOKUP($C930,nautics!$B$2:$F$1200,2,FALSE())="","",VLOOKUP($C930,nautics!$B$2:$F$1200,2,FALSE())),IF($A930="ST",IF(VLOOKUP($C930,st!$B$2:$F$400,2,FALSE())="","",VLOOKUP($C930,st!$B$2:$F$400,2,FALSE())),""))),"")</f>
        <v>1</v>
      </c>
      <c r="E930" s="35">
        <f>IFERROR(IF($A930="HDC",IF(VLOOKUP($C930,hdc!$B$2:$F$1600,3,FALSE())="","",VLOOKUP($C930,hdc!$B$2:$F$1600,3,FALSE())),IF($A930="NAUTICS",IF(VLOOKUP($C930,nautics!$B$2:$F$1200,3,FALSE())="","",VLOOKUP($C930,nautics!$B$2:$F$1200,3,FALSE())),IF($A930="ST",IF(VLOOKUP($C930,st!$B$2:$F$400,3,FALSE())="","",VLOOKUP($C930,st!$B$2:$F$400,3,FALSE())),""))),"")</f>
        <v>1</v>
      </c>
      <c r="F930" s="35" t="str">
        <f>IFERROR(IF($A930="HDC",IF(VLOOKUP($C930,hdc!$B$2:$F$1600,4,FALSE())="","",VLOOKUP($C930,hdc!$B$2:$F$1600,4,FALSE())),IF($A930="NAUTICS",IF(VLOOKUP($C930,nautics!$B$2:$F$1200,4,FALSE())="","",VLOOKUP($C930,nautics!$B$2:$F$1200,4,FALSE())),IF($A930="ST",IF(VLOOKUP($C930,st!$B$2:$F$400,4,FALSE())="","",VLOOKUP($C930,st!$B$2:$F$400,4,FALSE())),""))),"")</f>
        <v/>
      </c>
      <c r="G930" s="35" t="str">
        <f>IFERROR(IF($A930="HDC",IF(VLOOKUP($C930,hdc!$B$2:$F$1600,5,FALSE())="","",VLOOKUP($C930,hdc!$B$2:$F$1600,5,FALSE())),IF($A930="NAUTICS",IF(VLOOKUP($C930,nautics!$B$2:$F$1200,5,FALSE())="","",VLOOKUP($C930,nautics!$B$2:$F$1200,5,FALSE())),IF($A930="ST",IF(VLOOKUP($C930,st!$B$2:$F$400,5,FALSE())="","",VLOOKUP($C930,st!$B$2:$F$400,5,FALSE())),""))),"")</f>
        <v/>
      </c>
      <c r="H930" s="35" t="s">
        <v>88</v>
      </c>
      <c r="I930" s="35" t="s">
        <v>31</v>
      </c>
      <c r="J930" s="35" t="s">
        <v>8447</v>
      </c>
      <c r="K930" s="35">
        <f t="shared" si="3"/>
        <v>17</v>
      </c>
      <c r="L930" s="35" t="s">
        <v>8076</v>
      </c>
      <c r="M930" s="35" t="s">
        <v>8078</v>
      </c>
      <c r="N930" s="35" t="s">
        <v>43</v>
      </c>
      <c r="O930" s="35" t="s">
        <v>45</v>
      </c>
      <c r="P930" s="35" t="s">
        <v>8448</v>
      </c>
      <c r="Q930" s="35" t="s">
        <v>8450</v>
      </c>
      <c r="R930" s="35" t="s">
        <v>978</v>
      </c>
      <c r="S930" s="35" t="s">
        <v>1677</v>
      </c>
      <c r="T930" s="35" t="s">
        <v>1679</v>
      </c>
      <c r="U930" s="35" t="s">
        <v>8452</v>
      </c>
      <c r="W930" s="35" t="s">
        <v>57</v>
      </c>
      <c r="X930" s="35" t="s">
        <v>94</v>
      </c>
      <c r="Y930" s="35" t="s">
        <v>8082</v>
      </c>
      <c r="Z930" s="35" t="s">
        <v>6157</v>
      </c>
    </row>
    <row r="931" spans="1:26" ht="15" customHeight="1">
      <c r="A931" s="35" t="s">
        <v>1300</v>
      </c>
      <c r="B931" s="35" t="s">
        <v>7129</v>
      </c>
      <c r="C931" s="35" t="s">
        <v>8454</v>
      </c>
      <c r="D931" s="35">
        <f>IFERROR(IF($A931="HDC",IF(VLOOKUP($C931,hdc!$B$2:$F$1600,2,FALSE())="","",VLOOKUP($C931,hdc!$B$2:$F$1600,2,FALSE())),IF($A931="NAUTICS",IF(VLOOKUP($C931,nautics!$B$2:$F$1200,2,FALSE())="","",VLOOKUP($C931,nautics!$B$2:$F$1200,2,FALSE())),IF($A931="ST",IF(VLOOKUP($C931,st!$B$2:$F$400,2,FALSE())="","",VLOOKUP($C931,st!$B$2:$F$400,2,FALSE())),""))),"")</f>
        <v>1</v>
      </c>
      <c r="E931" s="35">
        <f>IFERROR(IF($A931="HDC",IF(VLOOKUP($C931,hdc!$B$2:$F$1600,3,FALSE())="","",VLOOKUP($C931,hdc!$B$2:$F$1600,3,FALSE())),IF($A931="NAUTICS",IF(VLOOKUP($C931,nautics!$B$2:$F$1200,3,FALSE())="","",VLOOKUP($C931,nautics!$B$2:$F$1200,3,FALSE())),IF($A931="ST",IF(VLOOKUP($C931,st!$B$2:$F$400,3,FALSE())="","",VLOOKUP($C931,st!$B$2:$F$400,3,FALSE())),""))),"")</f>
        <v>1</v>
      </c>
      <c r="F931" s="35" t="str">
        <f>IFERROR(IF($A931="HDC",IF(VLOOKUP($C931,hdc!$B$2:$F$1600,4,FALSE())="","",VLOOKUP($C931,hdc!$B$2:$F$1600,4,FALSE())),IF($A931="NAUTICS",IF(VLOOKUP($C931,nautics!$B$2:$F$1200,4,FALSE())="","",VLOOKUP($C931,nautics!$B$2:$F$1200,4,FALSE())),IF($A931="ST",IF(VLOOKUP($C931,st!$B$2:$F$400,4,FALSE())="","",VLOOKUP($C931,st!$B$2:$F$400,4,FALSE())),""))),"")</f>
        <v/>
      </c>
      <c r="G931" s="35" t="str">
        <f>IFERROR(IF($A931="HDC",IF(VLOOKUP($C931,hdc!$B$2:$F$1600,5,FALSE())="","",VLOOKUP($C931,hdc!$B$2:$F$1600,5,FALSE())),IF($A931="NAUTICS",IF(VLOOKUP($C931,nautics!$B$2:$F$1200,5,FALSE())="","",VLOOKUP($C931,nautics!$B$2:$F$1200,5,FALSE())),IF($A931="ST",IF(VLOOKUP($C931,st!$B$2:$F$400,5,FALSE())="","",VLOOKUP($C931,st!$B$2:$F$400,5,FALSE())),""))),"")</f>
        <v/>
      </c>
      <c r="H931" s="35" t="s">
        <v>88</v>
      </c>
      <c r="I931" s="35" t="s">
        <v>31</v>
      </c>
      <c r="J931" s="35" t="s">
        <v>8456</v>
      </c>
      <c r="K931" s="35">
        <f t="shared" si="3"/>
        <v>27</v>
      </c>
      <c r="L931" s="35" t="s">
        <v>8076</v>
      </c>
      <c r="M931" s="35" t="s">
        <v>8078</v>
      </c>
      <c r="N931" s="35" t="s">
        <v>43</v>
      </c>
      <c r="O931" s="35" t="s">
        <v>45</v>
      </c>
      <c r="P931" s="35" t="s">
        <v>8459</v>
      </c>
      <c r="Q931" s="35" t="s">
        <v>8461</v>
      </c>
      <c r="R931" s="35" t="s">
        <v>978</v>
      </c>
      <c r="S931" s="35" t="s">
        <v>1722</v>
      </c>
      <c r="T931" s="35" t="s">
        <v>1724</v>
      </c>
      <c r="U931" s="35" t="s">
        <v>8464</v>
      </c>
      <c r="W931" s="35" t="s">
        <v>57</v>
      </c>
      <c r="X931" s="35" t="s">
        <v>59</v>
      </c>
      <c r="Y931" s="35" t="s">
        <v>8082</v>
      </c>
      <c r="Z931" s="35" t="s">
        <v>1730</v>
      </c>
    </row>
    <row r="932" spans="1:26" ht="15" customHeight="1">
      <c r="A932" s="35" t="s">
        <v>1300</v>
      </c>
      <c r="B932" s="35" t="s">
        <v>7129</v>
      </c>
      <c r="C932" s="35" t="s">
        <v>8466</v>
      </c>
      <c r="D932" s="35">
        <f>IFERROR(IF($A932="HDC",IF(VLOOKUP($C932,hdc!$B$2:$F$1600,2,FALSE())="","",VLOOKUP($C932,hdc!$B$2:$F$1600,2,FALSE())),IF($A932="NAUTICS",IF(VLOOKUP($C932,nautics!$B$2:$F$1200,2,FALSE())="","",VLOOKUP($C932,nautics!$B$2:$F$1200,2,FALSE())),IF($A932="ST",IF(VLOOKUP($C932,st!$B$2:$F$400,2,FALSE())="","",VLOOKUP($C932,st!$B$2:$F$400,2,FALSE())),""))),"")</f>
        <v>1</v>
      </c>
      <c r="E932" s="35">
        <f>IFERROR(IF($A932="HDC",IF(VLOOKUP($C932,hdc!$B$2:$F$1600,3,FALSE())="","",VLOOKUP($C932,hdc!$B$2:$F$1600,3,FALSE())),IF($A932="NAUTICS",IF(VLOOKUP($C932,nautics!$B$2:$F$1200,3,FALSE())="","",VLOOKUP($C932,nautics!$B$2:$F$1200,3,FALSE())),IF($A932="ST",IF(VLOOKUP($C932,st!$B$2:$F$400,3,FALSE())="","",VLOOKUP($C932,st!$B$2:$F$400,3,FALSE())),""))),"")</f>
        <v>1</v>
      </c>
      <c r="F932" s="35" t="str">
        <f>IFERROR(IF($A932="HDC",IF(VLOOKUP($C932,hdc!$B$2:$F$1600,4,FALSE())="","",VLOOKUP($C932,hdc!$B$2:$F$1600,4,FALSE())),IF($A932="NAUTICS",IF(VLOOKUP($C932,nautics!$B$2:$F$1200,4,FALSE())="","",VLOOKUP($C932,nautics!$B$2:$F$1200,4,FALSE())),IF($A932="ST",IF(VLOOKUP($C932,st!$B$2:$F$400,4,FALSE())="","",VLOOKUP($C932,st!$B$2:$F$400,4,FALSE())),""))),"")</f>
        <v/>
      </c>
      <c r="G932" s="35" t="str">
        <f>IFERROR(IF($A932="HDC",IF(VLOOKUP($C932,hdc!$B$2:$F$1600,5,FALSE())="","",VLOOKUP($C932,hdc!$B$2:$F$1600,5,FALSE())),IF($A932="NAUTICS",IF(VLOOKUP($C932,nautics!$B$2:$F$1200,5,FALSE())="","",VLOOKUP($C932,nautics!$B$2:$F$1200,5,FALSE())),IF($A932="ST",IF(VLOOKUP($C932,st!$B$2:$F$400,5,FALSE())="","",VLOOKUP($C932,st!$B$2:$F$400,5,FALSE())),""))),"")</f>
        <v/>
      </c>
      <c r="H932" s="35" t="s">
        <v>88</v>
      </c>
      <c r="I932" s="35" t="s">
        <v>31</v>
      </c>
      <c r="J932" s="35" t="s">
        <v>851</v>
      </c>
      <c r="K932" s="35">
        <f t="shared" si="3"/>
        <v>24</v>
      </c>
      <c r="L932" s="35" t="s">
        <v>8076</v>
      </c>
      <c r="M932" s="35" t="s">
        <v>8078</v>
      </c>
      <c r="N932" s="35" t="s">
        <v>43</v>
      </c>
      <c r="O932" s="35" t="s">
        <v>45</v>
      </c>
      <c r="P932" s="35" t="s">
        <v>8468</v>
      </c>
      <c r="Q932" s="35" t="s">
        <v>8469</v>
      </c>
      <c r="R932" s="35" t="s">
        <v>258</v>
      </c>
      <c r="S932" s="35" t="s">
        <v>774</v>
      </c>
      <c r="T932" s="35" t="s">
        <v>775</v>
      </c>
      <c r="U932" s="35" t="s">
        <v>8470</v>
      </c>
      <c r="W932" s="35" t="s">
        <v>57</v>
      </c>
      <c r="X932" s="35" t="s">
        <v>59</v>
      </c>
      <c r="Y932" s="35" t="s">
        <v>8082</v>
      </c>
      <c r="Z932" s="35" t="s">
        <v>2376</v>
      </c>
    </row>
    <row r="933" spans="1:26" ht="15" customHeight="1">
      <c r="A933" s="35" t="s">
        <v>1300</v>
      </c>
      <c r="B933" s="35" t="s">
        <v>7129</v>
      </c>
      <c r="C933" s="35" t="s">
        <v>8471</v>
      </c>
      <c r="D933" s="35">
        <f>IFERROR(IF($A933="HDC",IF(VLOOKUP($C933,hdc!$B$2:$F$1600,2,FALSE())="","",VLOOKUP($C933,hdc!$B$2:$F$1600,2,FALSE())),IF($A933="NAUTICS",IF(VLOOKUP($C933,nautics!$B$2:$F$1200,2,FALSE())="","",VLOOKUP($C933,nautics!$B$2:$F$1200,2,FALSE())),IF($A933="ST",IF(VLOOKUP($C933,st!$B$2:$F$400,2,FALSE())="","",VLOOKUP($C933,st!$B$2:$F$400,2,FALSE())),""))),"")</f>
        <v>1</v>
      </c>
      <c r="E933" s="35">
        <f>IFERROR(IF($A933="HDC",IF(VLOOKUP($C933,hdc!$B$2:$F$1600,3,FALSE())="","",VLOOKUP($C933,hdc!$B$2:$F$1600,3,FALSE())),IF($A933="NAUTICS",IF(VLOOKUP($C933,nautics!$B$2:$F$1200,3,FALSE())="","",VLOOKUP($C933,nautics!$B$2:$F$1200,3,FALSE())),IF($A933="ST",IF(VLOOKUP($C933,st!$B$2:$F$400,3,FALSE())="","",VLOOKUP($C933,st!$B$2:$F$400,3,FALSE())),""))),"")</f>
        <v>1</v>
      </c>
      <c r="F933" s="35" t="str">
        <f>IFERROR(IF($A933="HDC",IF(VLOOKUP($C933,hdc!$B$2:$F$1600,4,FALSE())="","",VLOOKUP($C933,hdc!$B$2:$F$1600,4,FALSE())),IF($A933="NAUTICS",IF(VLOOKUP($C933,nautics!$B$2:$F$1200,4,FALSE())="","",VLOOKUP($C933,nautics!$B$2:$F$1200,4,FALSE())),IF($A933="ST",IF(VLOOKUP($C933,st!$B$2:$F$400,4,FALSE())="","",VLOOKUP($C933,st!$B$2:$F$400,4,FALSE())),""))),"")</f>
        <v/>
      </c>
      <c r="G933" s="35" t="str">
        <f>IFERROR(IF($A933="HDC",IF(VLOOKUP($C933,hdc!$B$2:$F$1600,5,FALSE())="","",VLOOKUP($C933,hdc!$B$2:$F$1600,5,FALSE())),IF($A933="NAUTICS",IF(VLOOKUP($C933,nautics!$B$2:$F$1200,5,FALSE())="","",VLOOKUP($C933,nautics!$B$2:$F$1200,5,FALSE())),IF($A933="ST",IF(VLOOKUP($C933,st!$B$2:$F$400,5,FALSE())="","",VLOOKUP($C933,st!$B$2:$F$400,5,FALSE())),""))),"")</f>
        <v/>
      </c>
      <c r="H933" s="35" t="s">
        <v>88</v>
      </c>
      <c r="I933" s="35" t="s">
        <v>31</v>
      </c>
      <c r="J933" s="35" t="s">
        <v>8474</v>
      </c>
      <c r="K933" s="35">
        <f t="shared" si="3"/>
        <v>25</v>
      </c>
      <c r="L933" s="35" t="s">
        <v>8076</v>
      </c>
      <c r="M933" s="35" t="s">
        <v>8078</v>
      </c>
      <c r="N933" s="35" t="s">
        <v>43</v>
      </c>
      <c r="O933" s="35" t="s">
        <v>45</v>
      </c>
      <c r="P933" s="35" t="s">
        <v>8477</v>
      </c>
      <c r="Q933" s="35" t="s">
        <v>8478</v>
      </c>
      <c r="R933" s="35" t="s">
        <v>1071</v>
      </c>
      <c r="S933" s="35" t="s">
        <v>53</v>
      </c>
      <c r="T933" s="35" t="s">
        <v>55</v>
      </c>
      <c r="U933" s="35" t="s">
        <v>8479</v>
      </c>
      <c r="W933" s="35" t="s">
        <v>57</v>
      </c>
      <c r="X933" s="35" t="s">
        <v>59</v>
      </c>
      <c r="Y933" s="35" t="s">
        <v>8082</v>
      </c>
      <c r="Z933" s="35" t="s">
        <v>764</v>
      </c>
    </row>
    <row r="934" spans="1:26" ht="15" customHeight="1">
      <c r="A934" s="35" t="s">
        <v>1300</v>
      </c>
      <c r="B934" s="35" t="s">
        <v>7129</v>
      </c>
      <c r="C934" s="35" t="s">
        <v>8480</v>
      </c>
      <c r="D934" s="35">
        <f>IFERROR(IF($A934="HDC",IF(VLOOKUP($C934,hdc!$B$2:$F$1600,2,FALSE())="","",VLOOKUP($C934,hdc!$B$2:$F$1600,2,FALSE())),IF($A934="NAUTICS",IF(VLOOKUP($C934,nautics!$B$2:$F$1200,2,FALSE())="","",VLOOKUP($C934,nautics!$B$2:$F$1200,2,FALSE())),IF($A934="ST",IF(VLOOKUP($C934,st!$B$2:$F$400,2,FALSE())="","",VLOOKUP($C934,st!$B$2:$F$400,2,FALSE())),""))),"")</f>
        <v>1</v>
      </c>
      <c r="E934" s="35">
        <f>IFERROR(IF($A934="HDC",IF(VLOOKUP($C934,hdc!$B$2:$F$1600,3,FALSE())="","",VLOOKUP($C934,hdc!$B$2:$F$1600,3,FALSE())),IF($A934="NAUTICS",IF(VLOOKUP($C934,nautics!$B$2:$F$1200,3,FALSE())="","",VLOOKUP($C934,nautics!$B$2:$F$1200,3,FALSE())),IF($A934="ST",IF(VLOOKUP($C934,st!$B$2:$F$400,3,FALSE())="","",VLOOKUP($C934,st!$B$2:$F$400,3,FALSE())),""))),"")</f>
        <v>1</v>
      </c>
      <c r="F934" s="35" t="str">
        <f>IFERROR(IF($A934="HDC",IF(VLOOKUP($C934,hdc!$B$2:$F$1600,4,FALSE())="","",VLOOKUP($C934,hdc!$B$2:$F$1600,4,FALSE())),IF($A934="NAUTICS",IF(VLOOKUP($C934,nautics!$B$2:$F$1200,4,FALSE())="","",VLOOKUP($C934,nautics!$B$2:$F$1200,4,FALSE())),IF($A934="ST",IF(VLOOKUP($C934,st!$B$2:$F$400,4,FALSE())="","",VLOOKUP($C934,st!$B$2:$F$400,4,FALSE())),""))),"")</f>
        <v/>
      </c>
      <c r="G934" s="35" t="str">
        <f>IFERROR(IF($A934="HDC",IF(VLOOKUP($C934,hdc!$B$2:$F$1600,5,FALSE())="","",VLOOKUP($C934,hdc!$B$2:$F$1600,5,FALSE())),IF($A934="NAUTICS",IF(VLOOKUP($C934,nautics!$B$2:$F$1200,5,FALSE())="","",VLOOKUP($C934,nautics!$B$2:$F$1200,5,FALSE())),IF($A934="ST",IF(VLOOKUP($C934,st!$B$2:$F$400,5,FALSE())="","",VLOOKUP($C934,st!$B$2:$F$400,5,FALSE())),""))),"")</f>
        <v/>
      </c>
      <c r="H934" s="35" t="s">
        <v>88</v>
      </c>
      <c r="I934" s="35" t="s">
        <v>31</v>
      </c>
      <c r="J934" s="35" t="s">
        <v>1896</v>
      </c>
      <c r="K934" s="35">
        <f t="shared" si="3"/>
        <v>7</v>
      </c>
      <c r="L934" s="35" t="s">
        <v>8087</v>
      </c>
      <c r="M934" s="35" t="s">
        <v>8089</v>
      </c>
      <c r="N934" s="35" t="s">
        <v>1739</v>
      </c>
      <c r="O934" s="35" t="s">
        <v>1740</v>
      </c>
      <c r="P934" s="35" t="s">
        <v>8484</v>
      </c>
      <c r="Q934" s="35" t="s">
        <v>8485</v>
      </c>
      <c r="R934" s="35" t="s">
        <v>258</v>
      </c>
      <c r="S934" s="35" t="s">
        <v>1739</v>
      </c>
      <c r="T934" s="35" t="s">
        <v>1740</v>
      </c>
      <c r="U934" s="35" t="s">
        <v>8488</v>
      </c>
      <c r="W934" s="35" t="s">
        <v>78</v>
      </c>
      <c r="X934" s="35" t="s">
        <v>59</v>
      </c>
      <c r="Y934" s="35" t="s">
        <v>8092</v>
      </c>
      <c r="Z934" s="35" t="s">
        <v>7194</v>
      </c>
    </row>
    <row r="935" spans="1:26" ht="15" customHeight="1">
      <c r="A935" s="35" t="s">
        <v>1300</v>
      </c>
      <c r="B935" s="35" t="s">
        <v>7129</v>
      </c>
      <c r="C935" s="35" t="s">
        <v>8491</v>
      </c>
      <c r="D935" s="35">
        <f>IFERROR(IF($A935="HDC",IF(VLOOKUP($C935,hdc!$B$2:$F$1600,2,FALSE())="","",VLOOKUP($C935,hdc!$B$2:$F$1600,2,FALSE())),IF($A935="NAUTICS",IF(VLOOKUP($C935,nautics!$B$2:$F$1200,2,FALSE())="","",VLOOKUP($C935,nautics!$B$2:$F$1200,2,FALSE())),IF($A935="ST",IF(VLOOKUP($C935,st!$B$2:$F$400,2,FALSE())="","",VLOOKUP($C935,st!$B$2:$F$400,2,FALSE())),""))),"")</f>
        <v>1</v>
      </c>
      <c r="E935" s="35">
        <f>IFERROR(IF($A935="HDC",IF(VLOOKUP($C935,hdc!$B$2:$F$1600,3,FALSE())="","",VLOOKUP($C935,hdc!$B$2:$F$1600,3,FALSE())),IF($A935="NAUTICS",IF(VLOOKUP($C935,nautics!$B$2:$F$1200,3,FALSE())="","",VLOOKUP($C935,nautics!$B$2:$F$1200,3,FALSE())),IF($A935="ST",IF(VLOOKUP($C935,st!$B$2:$F$400,3,FALSE())="","",VLOOKUP($C935,st!$B$2:$F$400,3,FALSE())),""))),"")</f>
        <v>1</v>
      </c>
      <c r="F935" s="35" t="str">
        <f>IFERROR(IF($A935="HDC",IF(VLOOKUP($C935,hdc!$B$2:$F$1600,4,FALSE())="","",VLOOKUP($C935,hdc!$B$2:$F$1600,4,FALSE())),IF($A935="NAUTICS",IF(VLOOKUP($C935,nautics!$B$2:$F$1200,4,FALSE())="","",VLOOKUP($C935,nautics!$B$2:$F$1200,4,FALSE())),IF($A935="ST",IF(VLOOKUP($C935,st!$B$2:$F$400,4,FALSE())="","",VLOOKUP($C935,st!$B$2:$F$400,4,FALSE())),""))),"")</f>
        <v/>
      </c>
      <c r="G935" s="35" t="str">
        <f>IFERROR(IF($A935="HDC",IF(VLOOKUP($C935,hdc!$B$2:$F$1600,5,FALSE())="","",VLOOKUP($C935,hdc!$B$2:$F$1600,5,FALSE())),IF($A935="NAUTICS",IF(VLOOKUP($C935,nautics!$B$2:$F$1200,5,FALSE())="","",VLOOKUP($C935,nautics!$B$2:$F$1200,5,FALSE())),IF($A935="ST",IF(VLOOKUP($C935,st!$B$2:$F$400,5,FALSE())="","",VLOOKUP($C935,st!$B$2:$F$400,5,FALSE())),""))),"")</f>
        <v/>
      </c>
      <c r="H935" s="35" t="s">
        <v>88</v>
      </c>
      <c r="I935" s="35" t="s">
        <v>31</v>
      </c>
      <c r="J935" s="35" t="s">
        <v>8493</v>
      </c>
      <c r="K935" s="35">
        <f t="shared" si="3"/>
        <v>10</v>
      </c>
      <c r="L935" s="35" t="s">
        <v>8087</v>
      </c>
      <c r="M935" s="35" t="s">
        <v>8089</v>
      </c>
      <c r="N935" s="35" t="s">
        <v>1739</v>
      </c>
      <c r="O935" s="35" t="s">
        <v>1740</v>
      </c>
      <c r="P935" s="35" t="s">
        <v>8495</v>
      </c>
      <c r="Q935" s="35" t="s">
        <v>8496</v>
      </c>
      <c r="R935" s="35" t="s">
        <v>258</v>
      </c>
      <c r="S935" s="35" t="s">
        <v>1739</v>
      </c>
      <c r="T935" s="35" t="s">
        <v>1740</v>
      </c>
      <c r="U935" s="35" t="s">
        <v>8497</v>
      </c>
      <c r="W935" s="35" t="s">
        <v>78</v>
      </c>
      <c r="X935" s="35" t="s">
        <v>59</v>
      </c>
      <c r="Y935" s="35" t="s">
        <v>8092</v>
      </c>
      <c r="Z935" s="35" t="s">
        <v>8500</v>
      </c>
    </row>
    <row r="936" spans="1:26" ht="15" customHeight="1">
      <c r="A936" s="35" t="s">
        <v>1300</v>
      </c>
      <c r="B936" s="35" t="s">
        <v>7129</v>
      </c>
      <c r="C936" s="35" t="s">
        <v>8501</v>
      </c>
      <c r="D936" s="35">
        <f>IFERROR(IF($A936="HDC",IF(VLOOKUP($C936,hdc!$B$2:$F$1600,2,FALSE())="","",VLOOKUP($C936,hdc!$B$2:$F$1600,2,FALSE())),IF($A936="NAUTICS",IF(VLOOKUP($C936,nautics!$B$2:$F$1200,2,FALSE())="","",VLOOKUP($C936,nautics!$B$2:$F$1200,2,FALSE())),IF($A936="ST",IF(VLOOKUP($C936,st!$B$2:$F$400,2,FALSE())="","",VLOOKUP($C936,st!$B$2:$F$400,2,FALSE())),""))),"")</f>
        <v>1</v>
      </c>
      <c r="E936" s="35">
        <f>IFERROR(IF($A936="HDC",IF(VLOOKUP($C936,hdc!$B$2:$F$1600,3,FALSE())="","",VLOOKUP($C936,hdc!$B$2:$F$1600,3,FALSE())),IF($A936="NAUTICS",IF(VLOOKUP($C936,nautics!$B$2:$F$1200,3,FALSE())="","",VLOOKUP($C936,nautics!$B$2:$F$1200,3,FALSE())),IF($A936="ST",IF(VLOOKUP($C936,st!$B$2:$F$400,3,FALSE())="","",VLOOKUP($C936,st!$B$2:$F$400,3,FALSE())),""))),"")</f>
        <v>1</v>
      </c>
      <c r="F936" s="35" t="str">
        <f>IFERROR(IF($A936="HDC",IF(VLOOKUP($C936,hdc!$B$2:$F$1600,4,FALSE())="","",VLOOKUP($C936,hdc!$B$2:$F$1600,4,FALSE())),IF($A936="NAUTICS",IF(VLOOKUP($C936,nautics!$B$2:$F$1200,4,FALSE())="","",VLOOKUP($C936,nautics!$B$2:$F$1200,4,FALSE())),IF($A936="ST",IF(VLOOKUP($C936,st!$B$2:$F$400,4,FALSE())="","",VLOOKUP($C936,st!$B$2:$F$400,4,FALSE())),""))),"")</f>
        <v/>
      </c>
      <c r="G936" s="35" t="str">
        <f>IFERROR(IF($A936="HDC",IF(VLOOKUP($C936,hdc!$B$2:$F$1600,5,FALSE())="","",VLOOKUP($C936,hdc!$B$2:$F$1600,5,FALSE())),IF($A936="NAUTICS",IF(VLOOKUP($C936,nautics!$B$2:$F$1200,5,FALSE())="","",VLOOKUP($C936,nautics!$B$2:$F$1200,5,FALSE())),IF($A936="ST",IF(VLOOKUP($C936,st!$B$2:$F$400,5,FALSE())="","",VLOOKUP($C936,st!$B$2:$F$400,5,FALSE())),""))),"")</f>
        <v/>
      </c>
      <c r="H936" s="35" t="s">
        <v>88</v>
      </c>
      <c r="I936" s="35" t="s">
        <v>31</v>
      </c>
      <c r="J936" s="35" t="s">
        <v>2786</v>
      </c>
      <c r="K936" s="35">
        <f t="shared" si="3"/>
        <v>11</v>
      </c>
      <c r="L936" s="35" t="s">
        <v>8087</v>
      </c>
      <c r="M936" s="35" t="s">
        <v>8089</v>
      </c>
      <c r="N936" s="35" t="s">
        <v>1739</v>
      </c>
      <c r="O936" s="35" t="s">
        <v>1740</v>
      </c>
      <c r="P936" s="35" t="s">
        <v>8503</v>
      </c>
      <c r="Q936" s="35" t="s">
        <v>8504</v>
      </c>
      <c r="R936" s="35" t="s">
        <v>152</v>
      </c>
      <c r="S936" s="35" t="s">
        <v>1739</v>
      </c>
      <c r="T936" s="35" t="s">
        <v>1740</v>
      </c>
      <c r="U936" s="35" t="s">
        <v>8506</v>
      </c>
      <c r="W936" s="35" t="s">
        <v>78</v>
      </c>
      <c r="X936" s="35" t="s">
        <v>59</v>
      </c>
      <c r="Y936" s="35" t="s">
        <v>8092</v>
      </c>
      <c r="Z936" s="35" t="s">
        <v>7385</v>
      </c>
    </row>
    <row r="937" spans="1:26" ht="15" customHeight="1">
      <c r="A937" s="35" t="s">
        <v>1300</v>
      </c>
      <c r="B937" s="35" t="s">
        <v>7129</v>
      </c>
      <c r="C937" s="35" t="s">
        <v>8509</v>
      </c>
      <c r="D937" s="35">
        <f>IFERROR(IF($A937="HDC",IF(VLOOKUP($C937,hdc!$B$2:$F$1600,2,FALSE())="","",VLOOKUP($C937,hdc!$B$2:$F$1600,2,FALSE())),IF($A937="NAUTICS",IF(VLOOKUP($C937,nautics!$B$2:$F$1200,2,FALSE())="","",VLOOKUP($C937,nautics!$B$2:$F$1200,2,FALSE())),IF($A937="ST",IF(VLOOKUP($C937,st!$B$2:$F$400,2,FALSE())="","",VLOOKUP($C937,st!$B$2:$F$400,2,FALSE())),""))),"")</f>
        <v>1</v>
      </c>
      <c r="E937" s="35">
        <f>IFERROR(IF($A937="HDC",IF(VLOOKUP($C937,hdc!$B$2:$F$1600,3,FALSE())="","",VLOOKUP($C937,hdc!$B$2:$F$1600,3,FALSE())),IF($A937="NAUTICS",IF(VLOOKUP($C937,nautics!$B$2:$F$1200,3,FALSE())="","",VLOOKUP($C937,nautics!$B$2:$F$1200,3,FALSE())),IF($A937="ST",IF(VLOOKUP($C937,st!$B$2:$F$400,3,FALSE())="","",VLOOKUP($C937,st!$B$2:$F$400,3,FALSE())),""))),"")</f>
        <v>1</v>
      </c>
      <c r="F937" s="35" t="str">
        <f>IFERROR(IF($A937="HDC",IF(VLOOKUP($C937,hdc!$B$2:$F$1600,4,FALSE())="","",VLOOKUP($C937,hdc!$B$2:$F$1600,4,FALSE())),IF($A937="NAUTICS",IF(VLOOKUP($C937,nautics!$B$2:$F$1200,4,FALSE())="","",VLOOKUP($C937,nautics!$B$2:$F$1200,4,FALSE())),IF($A937="ST",IF(VLOOKUP($C937,st!$B$2:$F$400,4,FALSE())="","",VLOOKUP($C937,st!$B$2:$F$400,4,FALSE())),""))),"")</f>
        <v/>
      </c>
      <c r="G937" s="35" t="str">
        <f>IFERROR(IF($A937="HDC",IF(VLOOKUP($C937,hdc!$B$2:$F$1600,5,FALSE())="","",VLOOKUP($C937,hdc!$B$2:$F$1600,5,FALSE())),IF($A937="NAUTICS",IF(VLOOKUP($C937,nautics!$B$2:$F$1200,5,FALSE())="","",VLOOKUP($C937,nautics!$B$2:$F$1200,5,FALSE())),IF($A937="ST",IF(VLOOKUP($C937,st!$B$2:$F$400,5,FALSE())="","",VLOOKUP($C937,st!$B$2:$F$400,5,FALSE())),""))),"")</f>
        <v/>
      </c>
      <c r="H937" s="35" t="s">
        <v>88</v>
      </c>
      <c r="I937" s="35" t="s">
        <v>31</v>
      </c>
      <c r="J937" s="35" t="s">
        <v>552</v>
      </c>
      <c r="K937" s="35">
        <f t="shared" si="3"/>
        <v>5</v>
      </c>
      <c r="L937" s="35" t="s">
        <v>8503</v>
      </c>
      <c r="M937" s="35" t="s">
        <v>8504</v>
      </c>
      <c r="N937" s="35" t="s">
        <v>1739</v>
      </c>
      <c r="O937" s="35" t="s">
        <v>1740</v>
      </c>
      <c r="P937" s="35" t="s">
        <v>8513</v>
      </c>
      <c r="Q937" s="35" t="s">
        <v>8514</v>
      </c>
      <c r="R937" s="35" t="s">
        <v>247</v>
      </c>
      <c r="S937" s="35" t="s">
        <v>1739</v>
      </c>
      <c r="T937" s="35" t="s">
        <v>1740</v>
      </c>
      <c r="U937" s="35" t="s">
        <v>89</v>
      </c>
      <c r="W937" s="35" t="s">
        <v>78</v>
      </c>
      <c r="X937" s="35" t="s">
        <v>59</v>
      </c>
      <c r="Y937" s="35" t="s">
        <v>89</v>
      </c>
      <c r="Z937" s="35" t="s">
        <v>89</v>
      </c>
    </row>
    <row r="938" spans="1:26" ht="15" customHeight="1">
      <c r="A938" s="35" t="s">
        <v>1300</v>
      </c>
      <c r="B938" s="35" t="s">
        <v>7129</v>
      </c>
      <c r="C938" s="35" t="s">
        <v>8518</v>
      </c>
      <c r="D938" s="35">
        <f>IFERROR(IF($A938="HDC",IF(VLOOKUP($C938,hdc!$B$2:$F$1600,2,FALSE())="","",VLOOKUP($C938,hdc!$B$2:$F$1600,2,FALSE())),IF($A938="NAUTICS",IF(VLOOKUP($C938,nautics!$B$2:$F$1200,2,FALSE())="","",VLOOKUP($C938,nautics!$B$2:$F$1200,2,FALSE())),IF($A938="ST",IF(VLOOKUP($C938,st!$B$2:$F$400,2,FALSE())="","",VLOOKUP($C938,st!$B$2:$F$400,2,FALSE())),""))),"")</f>
        <v>1</v>
      </c>
      <c r="E938" s="35">
        <f>IFERROR(IF($A938="HDC",IF(VLOOKUP($C938,hdc!$B$2:$F$1600,3,FALSE())="","",VLOOKUP($C938,hdc!$B$2:$F$1600,3,FALSE())),IF($A938="NAUTICS",IF(VLOOKUP($C938,nautics!$B$2:$F$1200,3,FALSE())="","",VLOOKUP($C938,nautics!$B$2:$F$1200,3,FALSE())),IF($A938="ST",IF(VLOOKUP($C938,st!$B$2:$F$400,3,FALSE())="","",VLOOKUP($C938,st!$B$2:$F$400,3,FALSE())),""))),"")</f>
        <v>1</v>
      </c>
      <c r="F938" s="35" t="str">
        <f>IFERROR(IF($A938="HDC",IF(VLOOKUP($C938,hdc!$B$2:$F$1600,4,FALSE())="","",VLOOKUP($C938,hdc!$B$2:$F$1600,4,FALSE())),IF($A938="NAUTICS",IF(VLOOKUP($C938,nautics!$B$2:$F$1200,4,FALSE())="","",VLOOKUP($C938,nautics!$B$2:$F$1200,4,FALSE())),IF($A938="ST",IF(VLOOKUP($C938,st!$B$2:$F$400,4,FALSE())="","",VLOOKUP($C938,st!$B$2:$F$400,4,FALSE())),""))),"")</f>
        <v/>
      </c>
      <c r="G938" s="35" t="str">
        <f>IFERROR(IF($A938="HDC",IF(VLOOKUP($C938,hdc!$B$2:$F$1600,5,FALSE())="","",VLOOKUP($C938,hdc!$B$2:$F$1600,5,FALSE())),IF($A938="NAUTICS",IF(VLOOKUP($C938,nautics!$B$2:$F$1200,5,FALSE())="","",VLOOKUP($C938,nautics!$B$2:$F$1200,5,FALSE())),IF($A938="ST",IF(VLOOKUP($C938,st!$B$2:$F$400,5,FALSE())="","",VLOOKUP($C938,st!$B$2:$F$400,5,FALSE())),""))),"")</f>
        <v/>
      </c>
      <c r="H938" s="35" t="s">
        <v>88</v>
      </c>
      <c r="I938" s="35" t="s">
        <v>31</v>
      </c>
      <c r="J938" s="35" t="s">
        <v>5862</v>
      </c>
      <c r="K938" s="35">
        <f t="shared" si="3"/>
        <v>12</v>
      </c>
      <c r="L938" s="35" t="s">
        <v>8087</v>
      </c>
      <c r="M938" s="35" t="s">
        <v>8089</v>
      </c>
      <c r="N938" s="35" t="s">
        <v>1739</v>
      </c>
      <c r="O938" s="35" t="s">
        <v>1740</v>
      </c>
      <c r="P938" s="35" t="s">
        <v>8520</v>
      </c>
      <c r="Q938" s="35" t="s">
        <v>8521</v>
      </c>
      <c r="R938" s="35" t="s">
        <v>978</v>
      </c>
      <c r="S938" s="35" t="s">
        <v>1764</v>
      </c>
      <c r="T938" s="35" t="s">
        <v>1740</v>
      </c>
      <c r="U938" s="35" t="s">
        <v>8524</v>
      </c>
      <c r="W938" s="35" t="s">
        <v>57</v>
      </c>
      <c r="X938" s="35" t="s">
        <v>59</v>
      </c>
      <c r="Y938" s="35" t="s">
        <v>8092</v>
      </c>
      <c r="Z938" s="35" t="s">
        <v>8103</v>
      </c>
    </row>
    <row r="939" spans="1:26" ht="15" customHeight="1">
      <c r="A939" s="35" t="s">
        <v>1300</v>
      </c>
      <c r="B939" s="35" t="s">
        <v>7129</v>
      </c>
      <c r="C939" s="35" t="s">
        <v>8525</v>
      </c>
      <c r="D939" s="35">
        <f>IFERROR(IF($A939="HDC",IF(VLOOKUP($C939,hdc!$B$2:$F$1600,2,FALSE())="","",VLOOKUP($C939,hdc!$B$2:$F$1600,2,FALSE())),IF($A939="NAUTICS",IF(VLOOKUP($C939,nautics!$B$2:$F$1200,2,FALSE())="","",VLOOKUP($C939,nautics!$B$2:$F$1200,2,FALSE())),IF($A939="ST",IF(VLOOKUP($C939,st!$B$2:$F$400,2,FALSE())="","",VLOOKUP($C939,st!$B$2:$F$400,2,FALSE())),""))),"")</f>
        <v>1</v>
      </c>
      <c r="E939" s="35">
        <f>IFERROR(IF($A939="HDC",IF(VLOOKUP($C939,hdc!$B$2:$F$1600,3,FALSE())="","",VLOOKUP($C939,hdc!$B$2:$F$1600,3,FALSE())),IF($A939="NAUTICS",IF(VLOOKUP($C939,nautics!$B$2:$F$1200,3,FALSE())="","",VLOOKUP($C939,nautics!$B$2:$F$1200,3,FALSE())),IF($A939="ST",IF(VLOOKUP($C939,st!$B$2:$F$400,3,FALSE())="","",VLOOKUP($C939,st!$B$2:$F$400,3,FALSE())),""))),"")</f>
        <v>1</v>
      </c>
      <c r="F939" s="35" t="str">
        <f>IFERROR(IF($A939="HDC",IF(VLOOKUP($C939,hdc!$B$2:$F$1600,4,FALSE())="","",VLOOKUP($C939,hdc!$B$2:$F$1600,4,FALSE())),IF($A939="NAUTICS",IF(VLOOKUP($C939,nautics!$B$2:$F$1200,4,FALSE())="","",VLOOKUP($C939,nautics!$B$2:$F$1200,4,FALSE())),IF($A939="ST",IF(VLOOKUP($C939,st!$B$2:$F$400,4,FALSE())="","",VLOOKUP($C939,st!$B$2:$F$400,4,FALSE())),""))),"")</f>
        <v/>
      </c>
      <c r="G939" s="35" t="str">
        <f>IFERROR(IF($A939="HDC",IF(VLOOKUP($C939,hdc!$B$2:$F$1600,5,FALSE())="","",VLOOKUP($C939,hdc!$B$2:$F$1600,5,FALSE())),IF($A939="NAUTICS",IF(VLOOKUP($C939,nautics!$B$2:$F$1200,5,FALSE())="","",VLOOKUP($C939,nautics!$B$2:$F$1200,5,FALSE())),IF($A939="ST",IF(VLOOKUP($C939,st!$B$2:$F$400,5,FALSE())="","",VLOOKUP($C939,st!$B$2:$F$400,5,FALSE())),""))),"")</f>
        <v/>
      </c>
      <c r="H939" s="35" t="s">
        <v>88</v>
      </c>
      <c r="I939" s="35" t="s">
        <v>31</v>
      </c>
      <c r="J939" s="35" t="s">
        <v>8527</v>
      </c>
      <c r="K939" s="35">
        <f t="shared" si="3"/>
        <v>13</v>
      </c>
      <c r="L939" s="35" t="s">
        <v>8087</v>
      </c>
      <c r="M939" s="35" t="s">
        <v>8089</v>
      </c>
      <c r="N939" s="35" t="s">
        <v>1739</v>
      </c>
      <c r="O939" s="35" t="s">
        <v>1740</v>
      </c>
      <c r="P939" s="35" t="s">
        <v>8529</v>
      </c>
      <c r="Q939" s="35" t="s">
        <v>8530</v>
      </c>
      <c r="R939" s="35" t="s">
        <v>4557</v>
      </c>
      <c r="S939" s="35" t="s">
        <v>1764</v>
      </c>
      <c r="T939" s="35" t="s">
        <v>1740</v>
      </c>
      <c r="U939" s="35" t="s">
        <v>8531</v>
      </c>
      <c r="W939" s="35" t="s">
        <v>57</v>
      </c>
      <c r="X939" s="35" t="s">
        <v>59</v>
      </c>
      <c r="Y939" s="35" t="s">
        <v>8092</v>
      </c>
      <c r="Z939" s="35" t="s">
        <v>7975</v>
      </c>
    </row>
    <row r="940" spans="1:26" ht="15" customHeight="1">
      <c r="A940" s="35" t="s">
        <v>1300</v>
      </c>
      <c r="B940" s="35" t="s">
        <v>7129</v>
      </c>
      <c r="C940" s="35" t="s">
        <v>8533</v>
      </c>
      <c r="D940" s="35">
        <f>IFERROR(IF($A940="HDC",IF(VLOOKUP($C940,hdc!$B$2:$F$1600,2,FALSE())="","",VLOOKUP($C940,hdc!$B$2:$F$1600,2,FALSE())),IF($A940="NAUTICS",IF(VLOOKUP($C940,nautics!$B$2:$F$1200,2,FALSE())="","",VLOOKUP($C940,nautics!$B$2:$F$1200,2,FALSE())),IF($A940="ST",IF(VLOOKUP($C940,st!$B$2:$F$400,2,FALSE())="","",VLOOKUP($C940,st!$B$2:$F$400,2,FALSE())),""))),"")</f>
        <v>1</v>
      </c>
      <c r="E940" s="35">
        <f>IFERROR(IF($A940="HDC",IF(VLOOKUP($C940,hdc!$B$2:$F$1600,3,FALSE())="","",VLOOKUP($C940,hdc!$B$2:$F$1600,3,FALSE())),IF($A940="NAUTICS",IF(VLOOKUP($C940,nautics!$B$2:$F$1200,3,FALSE())="","",VLOOKUP($C940,nautics!$B$2:$F$1200,3,FALSE())),IF($A940="ST",IF(VLOOKUP($C940,st!$B$2:$F$400,3,FALSE())="","",VLOOKUP($C940,st!$B$2:$F$400,3,FALSE())),""))),"")</f>
        <v>1</v>
      </c>
      <c r="F940" s="35" t="str">
        <f>IFERROR(IF($A940="HDC",IF(VLOOKUP($C940,hdc!$B$2:$F$1600,4,FALSE())="","",VLOOKUP($C940,hdc!$B$2:$F$1600,4,FALSE())),IF($A940="NAUTICS",IF(VLOOKUP($C940,nautics!$B$2:$F$1200,4,FALSE())="","",VLOOKUP($C940,nautics!$B$2:$F$1200,4,FALSE())),IF($A940="ST",IF(VLOOKUP($C940,st!$B$2:$F$400,4,FALSE())="","",VLOOKUP($C940,st!$B$2:$F$400,4,FALSE())),""))),"")</f>
        <v/>
      </c>
      <c r="G940" s="35" t="str">
        <f>IFERROR(IF($A940="HDC",IF(VLOOKUP($C940,hdc!$B$2:$F$1600,5,FALSE())="","",VLOOKUP($C940,hdc!$B$2:$F$1600,5,FALSE())),IF($A940="NAUTICS",IF(VLOOKUP($C940,nautics!$B$2:$F$1200,5,FALSE())="","",VLOOKUP($C940,nautics!$B$2:$F$1200,5,FALSE())),IF($A940="ST",IF(VLOOKUP($C940,st!$B$2:$F$400,5,FALSE())="","",VLOOKUP($C940,st!$B$2:$F$400,5,FALSE())),""))),"")</f>
        <v/>
      </c>
      <c r="H940" s="35" t="s">
        <v>88</v>
      </c>
      <c r="I940" s="35" t="s">
        <v>31</v>
      </c>
      <c r="J940" s="35" t="s">
        <v>8534</v>
      </c>
      <c r="K940" s="35">
        <f t="shared" si="3"/>
        <v>21</v>
      </c>
      <c r="L940" s="35" t="s">
        <v>8087</v>
      </c>
      <c r="M940" s="35" t="s">
        <v>8089</v>
      </c>
      <c r="N940" s="35" t="s">
        <v>1739</v>
      </c>
      <c r="O940" s="35" t="s">
        <v>1740</v>
      </c>
      <c r="P940" s="35" t="s">
        <v>8536</v>
      </c>
      <c r="Q940" s="35" t="s">
        <v>8537</v>
      </c>
      <c r="R940" s="35" t="s">
        <v>1336</v>
      </c>
      <c r="S940" s="35" t="s">
        <v>1050</v>
      </c>
      <c r="T940" s="35" t="s">
        <v>718</v>
      </c>
      <c r="U940" s="35" t="s">
        <v>8538</v>
      </c>
      <c r="W940" s="35" t="s">
        <v>57</v>
      </c>
      <c r="X940" s="35" t="s">
        <v>59</v>
      </c>
      <c r="Y940" s="35" t="s">
        <v>8092</v>
      </c>
      <c r="Z940" s="35" t="s">
        <v>8540</v>
      </c>
    </row>
    <row r="941" spans="1:26" ht="15" customHeight="1">
      <c r="A941" s="35" t="s">
        <v>1300</v>
      </c>
      <c r="B941" s="35" t="s">
        <v>7129</v>
      </c>
      <c r="C941" s="35" t="s">
        <v>8542</v>
      </c>
      <c r="D941" s="35">
        <f>IFERROR(IF($A941="HDC",IF(VLOOKUP($C941,hdc!$B$2:$F$1600,2,FALSE())="","",VLOOKUP($C941,hdc!$B$2:$F$1600,2,FALSE())),IF($A941="NAUTICS",IF(VLOOKUP($C941,nautics!$B$2:$F$1200,2,FALSE())="","",VLOOKUP($C941,nautics!$B$2:$F$1200,2,FALSE())),IF($A941="ST",IF(VLOOKUP($C941,st!$B$2:$F$400,2,FALSE())="","",VLOOKUP($C941,st!$B$2:$F$400,2,FALSE())),""))),"")</f>
        <v>1</v>
      </c>
      <c r="E941" s="35">
        <f>IFERROR(IF($A941="HDC",IF(VLOOKUP($C941,hdc!$B$2:$F$1600,3,FALSE())="","",VLOOKUP($C941,hdc!$B$2:$F$1600,3,FALSE())),IF($A941="NAUTICS",IF(VLOOKUP($C941,nautics!$B$2:$F$1200,3,FALSE())="","",VLOOKUP($C941,nautics!$B$2:$F$1200,3,FALSE())),IF($A941="ST",IF(VLOOKUP($C941,st!$B$2:$F$400,3,FALSE())="","",VLOOKUP($C941,st!$B$2:$F$400,3,FALSE())),""))),"")</f>
        <v>1</v>
      </c>
      <c r="F941" s="35" t="str">
        <f>IFERROR(IF($A941="HDC",IF(VLOOKUP($C941,hdc!$B$2:$F$1600,4,FALSE())="","",VLOOKUP($C941,hdc!$B$2:$F$1600,4,FALSE())),IF($A941="NAUTICS",IF(VLOOKUP($C941,nautics!$B$2:$F$1200,4,FALSE())="","",VLOOKUP($C941,nautics!$B$2:$F$1200,4,FALSE())),IF($A941="ST",IF(VLOOKUP($C941,st!$B$2:$F$400,4,FALSE())="","",VLOOKUP($C941,st!$B$2:$F$400,4,FALSE())),""))),"")</f>
        <v/>
      </c>
      <c r="G941" s="35" t="str">
        <f>IFERROR(IF($A941="HDC",IF(VLOOKUP($C941,hdc!$B$2:$F$1600,5,FALSE())="","",VLOOKUP($C941,hdc!$B$2:$F$1600,5,FALSE())),IF($A941="NAUTICS",IF(VLOOKUP($C941,nautics!$B$2:$F$1200,5,FALSE())="","",VLOOKUP($C941,nautics!$B$2:$F$1200,5,FALSE())),IF($A941="ST",IF(VLOOKUP($C941,st!$B$2:$F$400,5,FALSE())="","",VLOOKUP($C941,st!$B$2:$F$400,5,FALSE())),""))),"")</f>
        <v/>
      </c>
      <c r="H941" s="35" t="s">
        <v>88</v>
      </c>
      <c r="I941" s="35" t="s">
        <v>31</v>
      </c>
      <c r="J941" s="35" t="s">
        <v>7734</v>
      </c>
      <c r="K941" s="35">
        <f t="shared" si="3"/>
        <v>9</v>
      </c>
      <c r="L941" s="35" t="s">
        <v>8098</v>
      </c>
      <c r="M941" s="35" t="s">
        <v>8099</v>
      </c>
      <c r="N941" s="35" t="s">
        <v>1764</v>
      </c>
      <c r="O941" s="35" t="s">
        <v>1740</v>
      </c>
      <c r="P941" s="35" t="s">
        <v>8545</v>
      </c>
      <c r="Q941" s="35" t="s">
        <v>8546</v>
      </c>
      <c r="R941" s="35" t="s">
        <v>1071</v>
      </c>
      <c r="S941" s="35" t="s">
        <v>1764</v>
      </c>
      <c r="T941" s="35" t="s">
        <v>1740</v>
      </c>
      <c r="U941" s="35" t="s">
        <v>8547</v>
      </c>
      <c r="W941" s="35" t="s">
        <v>78</v>
      </c>
      <c r="X941" s="35" t="s">
        <v>59</v>
      </c>
      <c r="Y941" s="35" t="s">
        <v>8103</v>
      </c>
      <c r="Z941" s="35" t="s">
        <v>7241</v>
      </c>
    </row>
    <row r="942" spans="1:26" ht="15" customHeight="1">
      <c r="A942" s="35" t="s">
        <v>1300</v>
      </c>
      <c r="B942" s="35" t="s">
        <v>7129</v>
      </c>
      <c r="C942" s="35" t="s">
        <v>8550</v>
      </c>
      <c r="D942" s="35">
        <f>IFERROR(IF($A942="HDC",IF(VLOOKUP($C942,hdc!$B$2:$F$1600,2,FALSE())="","",VLOOKUP($C942,hdc!$B$2:$F$1600,2,FALSE())),IF($A942="NAUTICS",IF(VLOOKUP($C942,nautics!$B$2:$F$1200,2,FALSE())="","",VLOOKUP($C942,nautics!$B$2:$F$1200,2,FALSE())),IF($A942="ST",IF(VLOOKUP($C942,st!$B$2:$F$400,2,FALSE())="","",VLOOKUP($C942,st!$B$2:$F$400,2,FALSE())),""))),"")</f>
        <v>1</v>
      </c>
      <c r="E942" s="35">
        <f>IFERROR(IF($A942="HDC",IF(VLOOKUP($C942,hdc!$B$2:$F$1600,3,FALSE())="","",VLOOKUP($C942,hdc!$B$2:$F$1600,3,FALSE())),IF($A942="NAUTICS",IF(VLOOKUP($C942,nautics!$B$2:$F$1200,3,FALSE())="","",VLOOKUP($C942,nautics!$B$2:$F$1200,3,FALSE())),IF($A942="ST",IF(VLOOKUP($C942,st!$B$2:$F$400,3,FALSE())="","",VLOOKUP($C942,st!$B$2:$F$400,3,FALSE())),""))),"")</f>
        <v>1</v>
      </c>
      <c r="F942" s="35" t="str">
        <f>IFERROR(IF($A942="HDC",IF(VLOOKUP($C942,hdc!$B$2:$F$1600,4,FALSE())="","",VLOOKUP($C942,hdc!$B$2:$F$1600,4,FALSE())),IF($A942="NAUTICS",IF(VLOOKUP($C942,nautics!$B$2:$F$1200,4,FALSE())="","",VLOOKUP($C942,nautics!$B$2:$F$1200,4,FALSE())),IF($A942="ST",IF(VLOOKUP($C942,st!$B$2:$F$400,4,FALSE())="","",VLOOKUP($C942,st!$B$2:$F$400,4,FALSE())),""))),"")</f>
        <v/>
      </c>
      <c r="G942" s="35" t="str">
        <f>IFERROR(IF($A942="HDC",IF(VLOOKUP($C942,hdc!$B$2:$F$1600,5,FALSE())="","",VLOOKUP($C942,hdc!$B$2:$F$1600,5,FALSE())),IF($A942="NAUTICS",IF(VLOOKUP($C942,nautics!$B$2:$F$1200,5,FALSE())="","",VLOOKUP($C942,nautics!$B$2:$F$1200,5,FALSE())),IF($A942="ST",IF(VLOOKUP($C942,st!$B$2:$F$400,5,FALSE())="","",VLOOKUP($C942,st!$B$2:$F$400,5,FALSE())),""))),"")</f>
        <v/>
      </c>
      <c r="H942" s="35" t="s">
        <v>88</v>
      </c>
      <c r="I942" s="35" t="s">
        <v>31</v>
      </c>
      <c r="J942" s="35" t="s">
        <v>552</v>
      </c>
      <c r="K942" s="35">
        <f t="shared" si="3"/>
        <v>5</v>
      </c>
      <c r="L942" s="35" t="s">
        <v>8545</v>
      </c>
      <c r="M942" s="35" t="s">
        <v>8546</v>
      </c>
      <c r="N942" s="35" t="s">
        <v>1764</v>
      </c>
      <c r="O942" s="35" t="s">
        <v>1740</v>
      </c>
      <c r="P942" s="35" t="s">
        <v>8553</v>
      </c>
      <c r="Q942" s="35" t="s">
        <v>8554</v>
      </c>
      <c r="R942" s="35" t="s">
        <v>247</v>
      </c>
      <c r="S942" s="35" t="s">
        <v>1764</v>
      </c>
      <c r="T942" s="35" t="s">
        <v>1740</v>
      </c>
      <c r="U942" s="35" t="s">
        <v>89</v>
      </c>
      <c r="W942" s="35" t="s">
        <v>78</v>
      </c>
      <c r="X942" s="35" t="s">
        <v>59</v>
      </c>
      <c r="Y942" s="35" t="s">
        <v>89</v>
      </c>
      <c r="Z942" s="35" t="s">
        <v>89</v>
      </c>
    </row>
    <row r="943" spans="1:26" ht="15" customHeight="1">
      <c r="A943" s="35" t="s">
        <v>1300</v>
      </c>
      <c r="B943" s="35" t="s">
        <v>7129</v>
      </c>
      <c r="C943" s="35" t="s">
        <v>8555</v>
      </c>
      <c r="D943" s="35">
        <f>IFERROR(IF($A943="HDC",IF(VLOOKUP($C943,hdc!$B$2:$F$1600,2,FALSE())="","",VLOOKUP($C943,hdc!$B$2:$F$1600,2,FALSE())),IF($A943="NAUTICS",IF(VLOOKUP($C943,nautics!$B$2:$F$1200,2,FALSE())="","",VLOOKUP($C943,nautics!$B$2:$F$1200,2,FALSE())),IF($A943="ST",IF(VLOOKUP($C943,st!$B$2:$F$400,2,FALSE())="","",VLOOKUP($C943,st!$B$2:$F$400,2,FALSE())),""))),"")</f>
        <v>1</v>
      </c>
      <c r="E943" s="35">
        <f>IFERROR(IF($A943="HDC",IF(VLOOKUP($C943,hdc!$B$2:$F$1600,3,FALSE())="","",VLOOKUP($C943,hdc!$B$2:$F$1600,3,FALSE())),IF($A943="NAUTICS",IF(VLOOKUP($C943,nautics!$B$2:$F$1200,3,FALSE())="","",VLOOKUP($C943,nautics!$B$2:$F$1200,3,FALSE())),IF($A943="ST",IF(VLOOKUP($C943,st!$B$2:$F$400,3,FALSE())="","",VLOOKUP($C943,st!$B$2:$F$400,3,FALSE())),""))),"")</f>
        <v>1</v>
      </c>
      <c r="F943" s="35" t="str">
        <f>IFERROR(IF($A943="HDC",IF(VLOOKUP($C943,hdc!$B$2:$F$1600,4,FALSE())="","",VLOOKUP($C943,hdc!$B$2:$F$1600,4,FALSE())),IF($A943="NAUTICS",IF(VLOOKUP($C943,nautics!$B$2:$F$1200,4,FALSE())="","",VLOOKUP($C943,nautics!$B$2:$F$1200,4,FALSE())),IF($A943="ST",IF(VLOOKUP($C943,st!$B$2:$F$400,4,FALSE())="","",VLOOKUP($C943,st!$B$2:$F$400,4,FALSE())),""))),"")</f>
        <v/>
      </c>
      <c r="G943" s="35" t="str">
        <f>IFERROR(IF($A943="HDC",IF(VLOOKUP($C943,hdc!$B$2:$F$1600,5,FALSE())="","",VLOOKUP($C943,hdc!$B$2:$F$1600,5,FALSE())),IF($A943="NAUTICS",IF(VLOOKUP($C943,nautics!$B$2:$F$1200,5,FALSE())="","",VLOOKUP($C943,nautics!$B$2:$F$1200,5,FALSE())),IF($A943="ST",IF(VLOOKUP($C943,st!$B$2:$F$400,5,FALSE())="","",VLOOKUP($C943,st!$B$2:$F$400,5,FALSE())),""))),"")</f>
        <v/>
      </c>
      <c r="H943" s="35" t="s">
        <v>88</v>
      </c>
      <c r="I943" s="35" t="s">
        <v>31</v>
      </c>
      <c r="J943" s="35" t="s">
        <v>6980</v>
      </c>
      <c r="K943" s="35">
        <f t="shared" si="3"/>
        <v>12</v>
      </c>
      <c r="L943" s="35" t="s">
        <v>8098</v>
      </c>
      <c r="M943" s="35" t="s">
        <v>8099</v>
      </c>
      <c r="N943" s="35" t="s">
        <v>1764</v>
      </c>
      <c r="O943" s="35" t="s">
        <v>1740</v>
      </c>
      <c r="P943" s="35" t="s">
        <v>8558</v>
      </c>
      <c r="Q943" s="35" t="s">
        <v>8559</v>
      </c>
      <c r="R943" s="35" t="s">
        <v>52</v>
      </c>
      <c r="S943" s="35" t="s">
        <v>1787</v>
      </c>
      <c r="T943" s="35" t="s">
        <v>1740</v>
      </c>
      <c r="U943" s="35" t="s">
        <v>8561</v>
      </c>
      <c r="W943" s="35" t="s">
        <v>57</v>
      </c>
      <c r="X943" s="35" t="s">
        <v>59</v>
      </c>
      <c r="Y943" s="35" t="s">
        <v>8103</v>
      </c>
      <c r="Z943" s="35" t="s">
        <v>4373</v>
      </c>
    </row>
    <row r="944" spans="1:26" ht="15" customHeight="1">
      <c r="A944" s="35" t="s">
        <v>1300</v>
      </c>
      <c r="B944" s="35" t="s">
        <v>7129</v>
      </c>
      <c r="C944" s="35" t="s">
        <v>8563</v>
      </c>
      <c r="D944" s="35">
        <f>IFERROR(IF($A944="HDC",IF(VLOOKUP($C944,hdc!$B$2:$F$1600,2,FALSE())="","",VLOOKUP($C944,hdc!$B$2:$F$1600,2,FALSE())),IF($A944="NAUTICS",IF(VLOOKUP($C944,nautics!$B$2:$F$1200,2,FALSE())="","",VLOOKUP($C944,nautics!$B$2:$F$1200,2,FALSE())),IF($A944="ST",IF(VLOOKUP($C944,st!$B$2:$F$400,2,FALSE())="","",VLOOKUP($C944,st!$B$2:$F$400,2,FALSE())),""))),"")</f>
        <v>1</v>
      </c>
      <c r="E944" s="35">
        <f>IFERROR(IF($A944="HDC",IF(VLOOKUP($C944,hdc!$B$2:$F$1600,3,FALSE())="","",VLOOKUP($C944,hdc!$B$2:$F$1600,3,FALSE())),IF($A944="NAUTICS",IF(VLOOKUP($C944,nautics!$B$2:$F$1200,3,FALSE())="","",VLOOKUP($C944,nautics!$B$2:$F$1200,3,FALSE())),IF($A944="ST",IF(VLOOKUP($C944,st!$B$2:$F$400,3,FALSE())="","",VLOOKUP($C944,st!$B$2:$F$400,3,FALSE())),""))),"")</f>
        <v>1</v>
      </c>
      <c r="F944" s="35" t="str">
        <f>IFERROR(IF($A944="HDC",IF(VLOOKUP($C944,hdc!$B$2:$F$1600,4,FALSE())="","",VLOOKUP($C944,hdc!$B$2:$F$1600,4,FALSE())),IF($A944="NAUTICS",IF(VLOOKUP($C944,nautics!$B$2:$F$1200,4,FALSE())="","",VLOOKUP($C944,nautics!$B$2:$F$1200,4,FALSE())),IF($A944="ST",IF(VLOOKUP($C944,st!$B$2:$F$400,4,FALSE())="","",VLOOKUP($C944,st!$B$2:$F$400,4,FALSE())),""))),"")</f>
        <v/>
      </c>
      <c r="G944" s="35" t="str">
        <f>IFERROR(IF($A944="HDC",IF(VLOOKUP($C944,hdc!$B$2:$F$1600,5,FALSE())="","",VLOOKUP($C944,hdc!$B$2:$F$1600,5,FALSE())),IF($A944="NAUTICS",IF(VLOOKUP($C944,nautics!$B$2:$F$1200,5,FALSE())="","",VLOOKUP($C944,nautics!$B$2:$F$1200,5,FALSE())),IF($A944="ST",IF(VLOOKUP($C944,st!$B$2:$F$400,5,FALSE())="","",VLOOKUP($C944,st!$B$2:$F$400,5,FALSE())),""))),"")</f>
        <v/>
      </c>
      <c r="H944" s="35" t="s">
        <v>88</v>
      </c>
      <c r="I944" s="35" t="s">
        <v>31</v>
      </c>
      <c r="J944" s="35" t="s">
        <v>601</v>
      </c>
      <c r="K944" s="35">
        <f t="shared" si="3"/>
        <v>13</v>
      </c>
      <c r="L944" s="35" t="s">
        <v>8098</v>
      </c>
      <c r="M944" s="35" t="s">
        <v>8099</v>
      </c>
      <c r="N944" s="35" t="s">
        <v>1764</v>
      </c>
      <c r="O944" s="35" t="s">
        <v>1740</v>
      </c>
      <c r="P944" s="35" t="s">
        <v>8566</v>
      </c>
      <c r="Q944" s="35" t="s">
        <v>8567</v>
      </c>
      <c r="R944" s="35" t="s">
        <v>1071</v>
      </c>
      <c r="S944" s="35" t="s">
        <v>1787</v>
      </c>
      <c r="T944" s="35" t="s">
        <v>1740</v>
      </c>
      <c r="U944" s="35" t="s">
        <v>8569</v>
      </c>
      <c r="W944" s="35" t="s">
        <v>57</v>
      </c>
      <c r="X944" s="35" t="s">
        <v>59</v>
      </c>
      <c r="Y944" s="35" t="s">
        <v>8103</v>
      </c>
      <c r="Z944" s="35" t="s">
        <v>8570</v>
      </c>
    </row>
    <row r="945" spans="1:26" ht="15" customHeight="1">
      <c r="A945" s="35" t="s">
        <v>1300</v>
      </c>
      <c r="B945" s="35" t="s">
        <v>7129</v>
      </c>
      <c r="C945" s="35" t="s">
        <v>8572</v>
      </c>
      <c r="D945" s="35">
        <f>IFERROR(IF($A945="HDC",IF(VLOOKUP($C945,hdc!$B$2:$F$1600,2,FALSE())="","",VLOOKUP($C945,hdc!$B$2:$F$1600,2,FALSE())),IF($A945="NAUTICS",IF(VLOOKUP($C945,nautics!$B$2:$F$1200,2,FALSE())="","",VLOOKUP($C945,nautics!$B$2:$F$1200,2,FALSE())),IF($A945="ST",IF(VLOOKUP($C945,st!$B$2:$F$400,2,FALSE())="","",VLOOKUP($C945,st!$B$2:$F$400,2,FALSE())),""))),"")</f>
        <v>1</v>
      </c>
      <c r="E945" s="35">
        <f>IFERROR(IF($A945="HDC",IF(VLOOKUP($C945,hdc!$B$2:$F$1600,3,FALSE())="","",VLOOKUP($C945,hdc!$B$2:$F$1600,3,FALSE())),IF($A945="NAUTICS",IF(VLOOKUP($C945,nautics!$B$2:$F$1200,3,FALSE())="","",VLOOKUP($C945,nautics!$B$2:$F$1200,3,FALSE())),IF($A945="ST",IF(VLOOKUP($C945,st!$B$2:$F$400,3,FALSE())="","",VLOOKUP($C945,st!$B$2:$F$400,3,FALSE())),""))),"")</f>
        <v>1</v>
      </c>
      <c r="F945" s="35" t="str">
        <f>IFERROR(IF($A945="HDC",IF(VLOOKUP($C945,hdc!$B$2:$F$1600,4,FALSE())="","",VLOOKUP($C945,hdc!$B$2:$F$1600,4,FALSE())),IF($A945="NAUTICS",IF(VLOOKUP($C945,nautics!$B$2:$F$1200,4,FALSE())="","",VLOOKUP($C945,nautics!$B$2:$F$1200,4,FALSE())),IF($A945="ST",IF(VLOOKUP($C945,st!$B$2:$F$400,4,FALSE())="","",VLOOKUP($C945,st!$B$2:$F$400,4,FALSE())),""))),"")</f>
        <v/>
      </c>
      <c r="G945" s="35" t="str">
        <f>IFERROR(IF($A945="HDC",IF(VLOOKUP($C945,hdc!$B$2:$F$1600,5,FALSE())="","",VLOOKUP($C945,hdc!$B$2:$F$1600,5,FALSE())),IF($A945="NAUTICS",IF(VLOOKUP($C945,nautics!$B$2:$F$1200,5,FALSE())="","",VLOOKUP($C945,nautics!$B$2:$F$1200,5,FALSE())),IF($A945="ST",IF(VLOOKUP($C945,st!$B$2:$F$400,5,FALSE())="","",VLOOKUP($C945,st!$B$2:$F$400,5,FALSE())),""))),"")</f>
        <v/>
      </c>
      <c r="H945" s="35" t="s">
        <v>88</v>
      </c>
      <c r="I945" s="35" t="s">
        <v>31</v>
      </c>
      <c r="J945" s="35" t="s">
        <v>7627</v>
      </c>
      <c r="K945" s="35">
        <f t="shared" si="3"/>
        <v>11</v>
      </c>
      <c r="L945" s="35" t="s">
        <v>8098</v>
      </c>
      <c r="M945" s="35" t="s">
        <v>8099</v>
      </c>
      <c r="N945" s="35" t="s">
        <v>1764</v>
      </c>
      <c r="O945" s="35" t="s">
        <v>1740</v>
      </c>
      <c r="P945" s="35" t="s">
        <v>8575</v>
      </c>
      <c r="Q945" s="35" t="s">
        <v>8576</v>
      </c>
      <c r="R945" s="35" t="s">
        <v>1071</v>
      </c>
      <c r="S945" s="35" t="s">
        <v>1787</v>
      </c>
      <c r="T945" s="35" t="s">
        <v>1740</v>
      </c>
      <c r="U945" s="35" t="s">
        <v>8578</v>
      </c>
      <c r="W945" s="35" t="s">
        <v>57</v>
      </c>
      <c r="X945" s="35" t="s">
        <v>59</v>
      </c>
      <c r="Y945" s="35" t="s">
        <v>8103</v>
      </c>
      <c r="Z945" s="35" t="s">
        <v>1792</v>
      </c>
    </row>
    <row r="946" spans="1:26" ht="15" customHeight="1">
      <c r="A946" s="35" t="s">
        <v>1300</v>
      </c>
      <c r="B946" s="35" t="s">
        <v>7129</v>
      </c>
      <c r="C946" s="35" t="s">
        <v>8580</v>
      </c>
      <c r="D946" s="35">
        <f>IFERROR(IF($A946="HDC",IF(VLOOKUP($C946,hdc!$B$2:$F$1600,2,FALSE())="","",VLOOKUP($C946,hdc!$B$2:$F$1600,2,FALSE())),IF($A946="NAUTICS",IF(VLOOKUP($C946,nautics!$B$2:$F$1200,2,FALSE())="","",VLOOKUP($C946,nautics!$B$2:$F$1200,2,FALSE())),IF($A946="ST",IF(VLOOKUP($C946,st!$B$2:$F$400,2,FALSE())="","",VLOOKUP($C946,st!$B$2:$F$400,2,FALSE())),""))),"")</f>
        <v>1</v>
      </c>
      <c r="E946" s="35">
        <f>IFERROR(IF($A946="HDC",IF(VLOOKUP($C946,hdc!$B$2:$F$1600,3,FALSE())="","",VLOOKUP($C946,hdc!$B$2:$F$1600,3,FALSE())),IF($A946="NAUTICS",IF(VLOOKUP($C946,nautics!$B$2:$F$1200,3,FALSE())="","",VLOOKUP($C946,nautics!$B$2:$F$1200,3,FALSE())),IF($A946="ST",IF(VLOOKUP($C946,st!$B$2:$F$400,3,FALSE())="","",VLOOKUP($C946,st!$B$2:$F$400,3,FALSE())),""))),"")</f>
        <v>1</v>
      </c>
      <c r="F946" s="35" t="str">
        <f>IFERROR(IF($A946="HDC",IF(VLOOKUP($C946,hdc!$B$2:$F$1600,4,FALSE())="","",VLOOKUP($C946,hdc!$B$2:$F$1600,4,FALSE())),IF($A946="NAUTICS",IF(VLOOKUP($C946,nautics!$B$2:$F$1200,4,FALSE())="","",VLOOKUP($C946,nautics!$B$2:$F$1200,4,FALSE())),IF($A946="ST",IF(VLOOKUP($C946,st!$B$2:$F$400,4,FALSE())="","",VLOOKUP($C946,st!$B$2:$F$400,4,FALSE())),""))),"")</f>
        <v/>
      </c>
      <c r="G946" s="35" t="str">
        <f>IFERROR(IF($A946="HDC",IF(VLOOKUP($C946,hdc!$B$2:$F$1600,5,FALSE())="","",VLOOKUP($C946,hdc!$B$2:$F$1600,5,FALSE())),IF($A946="NAUTICS",IF(VLOOKUP($C946,nautics!$B$2:$F$1200,5,FALSE())="","",VLOOKUP($C946,nautics!$B$2:$F$1200,5,FALSE())),IF($A946="ST",IF(VLOOKUP($C946,st!$B$2:$F$400,5,FALSE())="","",VLOOKUP($C946,st!$B$2:$F$400,5,FALSE())),""))),"")</f>
        <v/>
      </c>
      <c r="H946" s="35" t="s">
        <v>88</v>
      </c>
      <c r="I946" s="35" t="s">
        <v>31</v>
      </c>
      <c r="J946" s="35" t="s">
        <v>552</v>
      </c>
      <c r="K946" s="35">
        <f t="shared" si="3"/>
        <v>5</v>
      </c>
      <c r="L946" s="35" t="s">
        <v>8575</v>
      </c>
      <c r="M946" s="35" t="s">
        <v>8576</v>
      </c>
      <c r="N946" s="35" t="s">
        <v>1787</v>
      </c>
      <c r="O946" s="35" t="s">
        <v>1740</v>
      </c>
      <c r="P946" s="35" t="s">
        <v>8584</v>
      </c>
      <c r="Q946" s="35" t="s">
        <v>8585</v>
      </c>
      <c r="R946" s="35" t="s">
        <v>247</v>
      </c>
      <c r="S946" s="35" t="s">
        <v>1787</v>
      </c>
      <c r="T946" s="35" t="s">
        <v>1740</v>
      </c>
      <c r="U946" s="35" t="s">
        <v>89</v>
      </c>
      <c r="W946" s="35" t="s">
        <v>78</v>
      </c>
      <c r="X946" s="35" t="s">
        <v>59</v>
      </c>
      <c r="Y946" s="35" t="s">
        <v>89</v>
      </c>
      <c r="Z946" s="35" t="s">
        <v>89</v>
      </c>
    </row>
    <row r="947" spans="1:26" ht="15" customHeight="1">
      <c r="A947" s="35" t="s">
        <v>1300</v>
      </c>
      <c r="B947" s="35" t="s">
        <v>7129</v>
      </c>
      <c r="C947" s="35" t="s">
        <v>8587</v>
      </c>
      <c r="D947" s="35">
        <f>IFERROR(IF($A947="HDC",IF(VLOOKUP($C947,hdc!$B$2:$F$1600,2,FALSE())="","",VLOOKUP($C947,hdc!$B$2:$F$1600,2,FALSE())),IF($A947="NAUTICS",IF(VLOOKUP($C947,nautics!$B$2:$F$1200,2,FALSE())="","",VLOOKUP($C947,nautics!$B$2:$F$1200,2,FALSE())),IF($A947="ST",IF(VLOOKUP($C947,st!$B$2:$F$400,2,FALSE())="","",VLOOKUP($C947,st!$B$2:$F$400,2,FALSE())),""))),"")</f>
        <v>1</v>
      </c>
      <c r="E947" s="35">
        <f>IFERROR(IF($A947="HDC",IF(VLOOKUP($C947,hdc!$B$2:$F$1600,3,FALSE())="","",VLOOKUP($C947,hdc!$B$2:$F$1600,3,FALSE())),IF($A947="NAUTICS",IF(VLOOKUP($C947,nautics!$B$2:$F$1200,3,FALSE())="","",VLOOKUP($C947,nautics!$B$2:$F$1200,3,FALSE())),IF($A947="ST",IF(VLOOKUP($C947,st!$B$2:$F$400,3,FALSE())="","",VLOOKUP($C947,st!$B$2:$F$400,3,FALSE())),""))),"")</f>
        <v>1</v>
      </c>
      <c r="F947" s="35" t="str">
        <f>IFERROR(IF($A947="HDC",IF(VLOOKUP($C947,hdc!$B$2:$F$1600,4,FALSE())="","",VLOOKUP($C947,hdc!$B$2:$F$1600,4,FALSE())),IF($A947="NAUTICS",IF(VLOOKUP($C947,nautics!$B$2:$F$1200,4,FALSE())="","",VLOOKUP($C947,nautics!$B$2:$F$1200,4,FALSE())),IF($A947="ST",IF(VLOOKUP($C947,st!$B$2:$F$400,4,FALSE())="","",VLOOKUP($C947,st!$B$2:$F$400,4,FALSE())),""))),"")</f>
        <v/>
      </c>
      <c r="G947" s="35" t="str">
        <f>IFERROR(IF($A947="HDC",IF(VLOOKUP($C947,hdc!$B$2:$F$1600,5,FALSE())="","",VLOOKUP($C947,hdc!$B$2:$F$1600,5,FALSE())),IF($A947="NAUTICS",IF(VLOOKUP($C947,nautics!$B$2:$F$1200,5,FALSE())="","",VLOOKUP($C947,nautics!$B$2:$F$1200,5,FALSE())),IF($A947="ST",IF(VLOOKUP($C947,st!$B$2:$F$400,5,FALSE())="","",VLOOKUP($C947,st!$B$2:$F$400,5,FALSE())),""))),"")</f>
        <v/>
      </c>
      <c r="H947" s="35" t="s">
        <v>88</v>
      </c>
      <c r="I947" s="35" t="s">
        <v>31</v>
      </c>
      <c r="J947" s="35" t="s">
        <v>8588</v>
      </c>
      <c r="K947" s="35">
        <f t="shared" si="3"/>
        <v>9</v>
      </c>
      <c r="L947" s="35" t="s">
        <v>8109</v>
      </c>
      <c r="M947" s="35" t="s">
        <v>8111</v>
      </c>
      <c r="N947" s="35" t="s">
        <v>1634</v>
      </c>
      <c r="O947" s="35" t="s">
        <v>1620</v>
      </c>
      <c r="P947" s="35" t="s">
        <v>8589</v>
      </c>
      <c r="Q947" s="35" t="s">
        <v>8590</v>
      </c>
      <c r="R947" s="35" t="s">
        <v>1912</v>
      </c>
      <c r="S947" s="35" t="s">
        <v>1634</v>
      </c>
      <c r="T947" s="35" t="s">
        <v>1620</v>
      </c>
      <c r="U947" s="35" t="s">
        <v>8593</v>
      </c>
      <c r="W947" s="35" t="s">
        <v>78</v>
      </c>
      <c r="X947" s="35" t="s">
        <v>59</v>
      </c>
      <c r="Y947" s="35" t="s">
        <v>1638</v>
      </c>
      <c r="Z947" s="35" t="s">
        <v>4391</v>
      </c>
    </row>
    <row r="948" spans="1:26" ht="15" customHeight="1">
      <c r="A948" s="35" t="s">
        <v>1300</v>
      </c>
      <c r="B948" s="35" t="s">
        <v>7129</v>
      </c>
      <c r="C948" s="35" t="s">
        <v>8595</v>
      </c>
      <c r="D948" s="35">
        <f>IFERROR(IF($A948="HDC",IF(VLOOKUP($C948,hdc!$B$2:$F$1600,2,FALSE())="","",VLOOKUP($C948,hdc!$B$2:$F$1600,2,FALSE())),IF($A948="NAUTICS",IF(VLOOKUP($C948,nautics!$B$2:$F$1200,2,FALSE())="","",VLOOKUP($C948,nautics!$B$2:$F$1200,2,FALSE())),IF($A948="ST",IF(VLOOKUP($C948,st!$B$2:$F$400,2,FALSE())="","",VLOOKUP($C948,st!$B$2:$F$400,2,FALSE())),""))),"")</f>
        <v>1</v>
      </c>
      <c r="E948" s="35">
        <f>IFERROR(IF($A948="HDC",IF(VLOOKUP($C948,hdc!$B$2:$F$1600,3,FALSE())="","",VLOOKUP($C948,hdc!$B$2:$F$1600,3,FALSE())),IF($A948="NAUTICS",IF(VLOOKUP($C948,nautics!$B$2:$F$1200,3,FALSE())="","",VLOOKUP($C948,nautics!$B$2:$F$1200,3,FALSE())),IF($A948="ST",IF(VLOOKUP($C948,st!$B$2:$F$400,3,FALSE())="","",VLOOKUP($C948,st!$B$2:$F$400,3,FALSE())),""))),"")</f>
        <v>1</v>
      </c>
      <c r="F948" s="35" t="str">
        <f>IFERROR(IF($A948="HDC",IF(VLOOKUP($C948,hdc!$B$2:$F$1600,4,FALSE())="","",VLOOKUP($C948,hdc!$B$2:$F$1600,4,FALSE())),IF($A948="NAUTICS",IF(VLOOKUP($C948,nautics!$B$2:$F$1200,4,FALSE())="","",VLOOKUP($C948,nautics!$B$2:$F$1200,4,FALSE())),IF($A948="ST",IF(VLOOKUP($C948,st!$B$2:$F$400,4,FALSE())="","",VLOOKUP($C948,st!$B$2:$F$400,4,FALSE())),""))),"")</f>
        <v/>
      </c>
      <c r="G948" s="35" t="str">
        <f>IFERROR(IF($A948="HDC",IF(VLOOKUP($C948,hdc!$B$2:$F$1600,5,FALSE())="","",VLOOKUP($C948,hdc!$B$2:$F$1600,5,FALSE())),IF($A948="NAUTICS",IF(VLOOKUP($C948,nautics!$B$2:$F$1200,5,FALSE())="","",VLOOKUP($C948,nautics!$B$2:$F$1200,5,FALSE())),IF($A948="ST",IF(VLOOKUP($C948,st!$B$2:$F$400,5,FALSE())="","",VLOOKUP($C948,st!$B$2:$F$400,5,FALSE())),""))),"")</f>
        <v/>
      </c>
      <c r="H948" s="35" t="s">
        <v>88</v>
      </c>
      <c r="I948" s="35" t="s">
        <v>31</v>
      </c>
      <c r="J948" s="35" t="s">
        <v>8596</v>
      </c>
      <c r="K948" s="35">
        <f t="shared" si="3"/>
        <v>9</v>
      </c>
      <c r="L948" s="35" t="s">
        <v>8109</v>
      </c>
      <c r="M948" s="35" t="s">
        <v>8111</v>
      </c>
      <c r="N948" s="35" t="s">
        <v>1634</v>
      </c>
      <c r="O948" s="35" t="s">
        <v>1620</v>
      </c>
      <c r="P948" s="35" t="s">
        <v>8597</v>
      </c>
      <c r="Q948" s="35" t="s">
        <v>8598</v>
      </c>
      <c r="R948" s="35" t="s">
        <v>2270</v>
      </c>
      <c r="S948" s="35" t="s">
        <v>1634</v>
      </c>
      <c r="T948" s="35" t="s">
        <v>1620</v>
      </c>
      <c r="U948" s="35" t="s">
        <v>8600</v>
      </c>
      <c r="W948" s="35" t="s">
        <v>78</v>
      </c>
      <c r="X948" s="35" t="s">
        <v>59</v>
      </c>
      <c r="Y948" s="35" t="s">
        <v>1638</v>
      </c>
      <c r="Z948" s="35" t="s">
        <v>7460</v>
      </c>
    </row>
    <row r="949" spans="1:26" ht="15" customHeight="1">
      <c r="A949" s="35" t="s">
        <v>1300</v>
      </c>
      <c r="B949" s="35" t="s">
        <v>7129</v>
      </c>
      <c r="C949" s="35" t="s">
        <v>8602</v>
      </c>
      <c r="D949" s="35">
        <f>IFERROR(IF($A949="HDC",IF(VLOOKUP($C949,hdc!$B$2:$F$1600,2,FALSE())="","",VLOOKUP($C949,hdc!$B$2:$F$1600,2,FALSE())),IF($A949="NAUTICS",IF(VLOOKUP($C949,nautics!$B$2:$F$1200,2,FALSE())="","",VLOOKUP($C949,nautics!$B$2:$F$1200,2,FALSE())),IF($A949="ST",IF(VLOOKUP($C949,st!$B$2:$F$400,2,FALSE())="","",VLOOKUP($C949,st!$B$2:$F$400,2,FALSE())),""))),"")</f>
        <v>1</v>
      </c>
      <c r="E949" s="35">
        <f>IFERROR(IF($A949="HDC",IF(VLOOKUP($C949,hdc!$B$2:$F$1600,3,FALSE())="","",VLOOKUP($C949,hdc!$B$2:$F$1600,3,FALSE())),IF($A949="NAUTICS",IF(VLOOKUP($C949,nautics!$B$2:$F$1200,3,FALSE())="","",VLOOKUP($C949,nautics!$B$2:$F$1200,3,FALSE())),IF($A949="ST",IF(VLOOKUP($C949,st!$B$2:$F$400,3,FALSE())="","",VLOOKUP($C949,st!$B$2:$F$400,3,FALSE())),""))),"")</f>
        <v>1</v>
      </c>
      <c r="F949" s="35" t="str">
        <f>IFERROR(IF($A949="HDC",IF(VLOOKUP($C949,hdc!$B$2:$F$1600,4,FALSE())="","",VLOOKUP($C949,hdc!$B$2:$F$1600,4,FALSE())),IF($A949="NAUTICS",IF(VLOOKUP($C949,nautics!$B$2:$F$1200,4,FALSE())="","",VLOOKUP($C949,nautics!$B$2:$F$1200,4,FALSE())),IF($A949="ST",IF(VLOOKUP($C949,st!$B$2:$F$400,4,FALSE())="","",VLOOKUP($C949,st!$B$2:$F$400,4,FALSE())),""))),"")</f>
        <v/>
      </c>
      <c r="G949" s="35" t="str">
        <f>IFERROR(IF($A949="HDC",IF(VLOOKUP($C949,hdc!$B$2:$F$1600,5,FALSE())="","",VLOOKUP($C949,hdc!$B$2:$F$1600,5,FALSE())),IF($A949="NAUTICS",IF(VLOOKUP($C949,nautics!$B$2:$F$1200,5,FALSE())="","",VLOOKUP($C949,nautics!$B$2:$F$1200,5,FALSE())),IF($A949="ST",IF(VLOOKUP($C949,st!$B$2:$F$400,5,FALSE())="","",VLOOKUP($C949,st!$B$2:$F$400,5,FALSE())),""))),"")</f>
        <v/>
      </c>
      <c r="H949" s="35" t="s">
        <v>88</v>
      </c>
      <c r="I949" s="35" t="s">
        <v>31</v>
      </c>
      <c r="J949" s="35" t="s">
        <v>8603</v>
      </c>
      <c r="K949" s="35">
        <f t="shared" si="3"/>
        <v>8</v>
      </c>
      <c r="L949" s="35" t="s">
        <v>8109</v>
      </c>
      <c r="M949" s="35" t="s">
        <v>8111</v>
      </c>
      <c r="N949" s="35" t="s">
        <v>1634</v>
      </c>
      <c r="O949" s="35" t="s">
        <v>1620</v>
      </c>
      <c r="P949" s="35" t="s">
        <v>8605</v>
      </c>
      <c r="Q949" s="35" t="s">
        <v>8606</v>
      </c>
      <c r="R949" s="35" t="s">
        <v>258</v>
      </c>
      <c r="S949" s="35" t="s">
        <v>1634</v>
      </c>
      <c r="T949" s="35" t="s">
        <v>1620</v>
      </c>
      <c r="U949" s="35" t="s">
        <v>8593</v>
      </c>
      <c r="W949" s="35" t="s">
        <v>78</v>
      </c>
      <c r="X949" s="35" t="s">
        <v>59</v>
      </c>
      <c r="Y949" s="35" t="s">
        <v>1638</v>
      </c>
      <c r="Z949" s="35" t="s">
        <v>4391</v>
      </c>
    </row>
    <row r="950" spans="1:26" ht="15" customHeight="1">
      <c r="A950" s="35" t="s">
        <v>1300</v>
      </c>
      <c r="B950" s="35" t="s">
        <v>7129</v>
      </c>
      <c r="C950" s="35" t="s">
        <v>8608</v>
      </c>
      <c r="D950" s="35">
        <f>IFERROR(IF($A950="HDC",IF(VLOOKUP($C950,hdc!$B$2:$F$1600,2,FALSE())="","",VLOOKUP($C950,hdc!$B$2:$F$1600,2,FALSE())),IF($A950="NAUTICS",IF(VLOOKUP($C950,nautics!$B$2:$F$1200,2,FALSE())="","",VLOOKUP($C950,nautics!$B$2:$F$1200,2,FALSE())),IF($A950="ST",IF(VLOOKUP($C950,st!$B$2:$F$400,2,FALSE())="","",VLOOKUP($C950,st!$B$2:$F$400,2,FALSE())),""))),"")</f>
        <v>1</v>
      </c>
      <c r="E950" s="35">
        <f>IFERROR(IF($A950="HDC",IF(VLOOKUP($C950,hdc!$B$2:$F$1600,3,FALSE())="","",VLOOKUP($C950,hdc!$B$2:$F$1600,3,FALSE())),IF($A950="NAUTICS",IF(VLOOKUP($C950,nautics!$B$2:$F$1200,3,FALSE())="","",VLOOKUP($C950,nautics!$B$2:$F$1200,3,FALSE())),IF($A950="ST",IF(VLOOKUP($C950,st!$B$2:$F$400,3,FALSE())="","",VLOOKUP($C950,st!$B$2:$F$400,3,FALSE())),""))),"")</f>
        <v>1</v>
      </c>
      <c r="F950" s="35" t="str">
        <f>IFERROR(IF($A950="HDC",IF(VLOOKUP($C950,hdc!$B$2:$F$1600,4,FALSE())="","",VLOOKUP($C950,hdc!$B$2:$F$1600,4,FALSE())),IF($A950="NAUTICS",IF(VLOOKUP($C950,nautics!$B$2:$F$1200,4,FALSE())="","",VLOOKUP($C950,nautics!$B$2:$F$1200,4,FALSE())),IF($A950="ST",IF(VLOOKUP($C950,st!$B$2:$F$400,4,FALSE())="","",VLOOKUP($C950,st!$B$2:$F$400,4,FALSE())),""))),"")</f>
        <v/>
      </c>
      <c r="G950" s="35" t="str">
        <f>IFERROR(IF($A950="HDC",IF(VLOOKUP($C950,hdc!$B$2:$F$1600,5,FALSE())="","",VLOOKUP($C950,hdc!$B$2:$F$1600,5,FALSE())),IF($A950="NAUTICS",IF(VLOOKUP($C950,nautics!$B$2:$F$1200,5,FALSE())="","",VLOOKUP($C950,nautics!$B$2:$F$1200,5,FALSE())),IF($A950="ST",IF(VLOOKUP($C950,st!$B$2:$F$400,5,FALSE())="","",VLOOKUP($C950,st!$B$2:$F$400,5,FALSE())),""))),"")</f>
        <v/>
      </c>
      <c r="H950" s="35" t="s">
        <v>88</v>
      </c>
      <c r="I950" s="35" t="s">
        <v>31</v>
      </c>
      <c r="J950" s="35" t="s">
        <v>552</v>
      </c>
      <c r="K950" s="35">
        <f t="shared" si="3"/>
        <v>5</v>
      </c>
      <c r="L950" s="35" t="s">
        <v>8605</v>
      </c>
      <c r="M950" s="35" t="s">
        <v>8606</v>
      </c>
      <c r="N950" s="35" t="s">
        <v>1634</v>
      </c>
      <c r="O950" s="35" t="s">
        <v>1620</v>
      </c>
      <c r="P950" s="35" t="s">
        <v>8611</v>
      </c>
      <c r="Q950" s="35" t="s">
        <v>8612</v>
      </c>
      <c r="R950" s="35" t="s">
        <v>247</v>
      </c>
      <c r="S950" s="35" t="s">
        <v>1634</v>
      </c>
      <c r="T950" s="35" t="s">
        <v>1620</v>
      </c>
      <c r="U950" s="35" t="s">
        <v>89</v>
      </c>
      <c r="W950" s="35" t="s">
        <v>78</v>
      </c>
      <c r="X950" s="35" t="s">
        <v>59</v>
      </c>
      <c r="Y950" s="35" t="s">
        <v>89</v>
      </c>
      <c r="Z950" s="35" t="s">
        <v>89</v>
      </c>
    </row>
    <row r="951" spans="1:26" ht="15" customHeight="1">
      <c r="A951" s="35" t="s">
        <v>1300</v>
      </c>
      <c r="B951" s="35" t="s">
        <v>7129</v>
      </c>
      <c r="C951" s="35" t="s">
        <v>8614</v>
      </c>
      <c r="D951" s="35">
        <f>IFERROR(IF($A951="HDC",IF(VLOOKUP($C951,hdc!$B$2:$F$1600,2,FALSE())="","",VLOOKUP($C951,hdc!$B$2:$F$1600,2,FALSE())),IF($A951="NAUTICS",IF(VLOOKUP($C951,nautics!$B$2:$F$1200,2,FALSE())="","",VLOOKUP($C951,nautics!$B$2:$F$1200,2,FALSE())),IF($A951="ST",IF(VLOOKUP($C951,st!$B$2:$F$400,2,FALSE())="","",VLOOKUP($C951,st!$B$2:$F$400,2,FALSE())),""))),"")</f>
        <v>1</v>
      </c>
      <c r="E951" s="35">
        <f>IFERROR(IF($A951="HDC",IF(VLOOKUP($C951,hdc!$B$2:$F$1600,3,FALSE())="","",VLOOKUP($C951,hdc!$B$2:$F$1600,3,FALSE())),IF($A951="NAUTICS",IF(VLOOKUP($C951,nautics!$B$2:$F$1200,3,FALSE())="","",VLOOKUP($C951,nautics!$B$2:$F$1200,3,FALSE())),IF($A951="ST",IF(VLOOKUP($C951,st!$B$2:$F$400,3,FALSE())="","",VLOOKUP($C951,st!$B$2:$F$400,3,FALSE())),""))),"")</f>
        <v>1</v>
      </c>
      <c r="F951" s="35" t="str">
        <f>IFERROR(IF($A951="HDC",IF(VLOOKUP($C951,hdc!$B$2:$F$1600,4,FALSE())="","",VLOOKUP($C951,hdc!$B$2:$F$1600,4,FALSE())),IF($A951="NAUTICS",IF(VLOOKUP($C951,nautics!$B$2:$F$1200,4,FALSE())="","",VLOOKUP($C951,nautics!$B$2:$F$1200,4,FALSE())),IF($A951="ST",IF(VLOOKUP($C951,st!$B$2:$F$400,4,FALSE())="","",VLOOKUP($C951,st!$B$2:$F$400,4,FALSE())),""))),"")</f>
        <v/>
      </c>
      <c r="G951" s="35" t="str">
        <f>IFERROR(IF($A951="HDC",IF(VLOOKUP($C951,hdc!$B$2:$F$1600,5,FALSE())="","",VLOOKUP($C951,hdc!$B$2:$F$1600,5,FALSE())),IF($A951="NAUTICS",IF(VLOOKUP($C951,nautics!$B$2:$F$1200,5,FALSE())="","",VLOOKUP($C951,nautics!$B$2:$F$1200,5,FALSE())),IF($A951="ST",IF(VLOOKUP($C951,st!$B$2:$F$400,5,FALSE())="","",VLOOKUP($C951,st!$B$2:$F$400,5,FALSE())),""))),"")</f>
        <v/>
      </c>
      <c r="H951" s="35" t="s">
        <v>88</v>
      </c>
      <c r="I951" s="35" t="s">
        <v>31</v>
      </c>
      <c r="J951" s="35" t="s">
        <v>8615</v>
      </c>
      <c r="K951" s="35">
        <f t="shared" si="3"/>
        <v>12</v>
      </c>
      <c r="L951" s="35" t="s">
        <v>8109</v>
      </c>
      <c r="M951" s="35" t="s">
        <v>8111</v>
      </c>
      <c r="N951" s="35" t="s">
        <v>1634</v>
      </c>
      <c r="O951" s="35" t="s">
        <v>1620</v>
      </c>
      <c r="P951" s="35" t="s">
        <v>8617</v>
      </c>
      <c r="Q951" s="35" t="s">
        <v>8618</v>
      </c>
      <c r="R951" s="35" t="s">
        <v>978</v>
      </c>
      <c r="S951" s="35" t="s">
        <v>1619</v>
      </c>
      <c r="T951" s="35" t="s">
        <v>1620</v>
      </c>
      <c r="U951" s="35" t="s">
        <v>1635</v>
      </c>
      <c r="W951" s="35" t="s">
        <v>57</v>
      </c>
      <c r="X951" s="35" t="s">
        <v>59</v>
      </c>
      <c r="Y951" s="35" t="s">
        <v>1638</v>
      </c>
      <c r="Z951" s="35" t="s">
        <v>1623</v>
      </c>
    </row>
    <row r="952" spans="1:26" ht="15" customHeight="1">
      <c r="A952" s="35" t="s">
        <v>1300</v>
      </c>
      <c r="B952" s="35" t="s">
        <v>7129</v>
      </c>
      <c r="C952" s="35" t="s">
        <v>8619</v>
      </c>
      <c r="D952" s="35">
        <f>IFERROR(IF($A952="HDC",IF(VLOOKUP($C952,hdc!$B$2:$F$1600,2,FALSE())="","",VLOOKUP($C952,hdc!$B$2:$F$1600,2,FALSE())),IF($A952="NAUTICS",IF(VLOOKUP($C952,nautics!$B$2:$F$1200,2,FALSE())="","",VLOOKUP($C952,nautics!$B$2:$F$1200,2,FALSE())),IF($A952="ST",IF(VLOOKUP($C952,st!$B$2:$F$400,2,FALSE())="","",VLOOKUP($C952,st!$B$2:$F$400,2,FALSE())),""))),"")</f>
        <v>1</v>
      </c>
      <c r="E952" s="35">
        <f>IFERROR(IF($A952="HDC",IF(VLOOKUP($C952,hdc!$B$2:$F$1600,3,FALSE())="","",VLOOKUP($C952,hdc!$B$2:$F$1600,3,FALSE())),IF($A952="NAUTICS",IF(VLOOKUP($C952,nautics!$B$2:$F$1200,3,FALSE())="","",VLOOKUP($C952,nautics!$B$2:$F$1200,3,FALSE())),IF($A952="ST",IF(VLOOKUP($C952,st!$B$2:$F$400,3,FALSE())="","",VLOOKUP($C952,st!$B$2:$F$400,3,FALSE())),""))),"")</f>
        <v>1</v>
      </c>
      <c r="F952" s="35" t="str">
        <f>IFERROR(IF($A952="HDC",IF(VLOOKUP($C952,hdc!$B$2:$F$1600,4,FALSE())="","",VLOOKUP($C952,hdc!$B$2:$F$1600,4,FALSE())),IF($A952="NAUTICS",IF(VLOOKUP($C952,nautics!$B$2:$F$1200,4,FALSE())="","",VLOOKUP($C952,nautics!$B$2:$F$1200,4,FALSE())),IF($A952="ST",IF(VLOOKUP($C952,st!$B$2:$F$400,4,FALSE())="","",VLOOKUP($C952,st!$B$2:$F$400,4,FALSE())),""))),"")</f>
        <v/>
      </c>
      <c r="G952" s="35" t="str">
        <f>IFERROR(IF($A952="HDC",IF(VLOOKUP($C952,hdc!$B$2:$F$1600,5,FALSE())="","",VLOOKUP($C952,hdc!$B$2:$F$1600,5,FALSE())),IF($A952="NAUTICS",IF(VLOOKUP($C952,nautics!$B$2:$F$1200,5,FALSE())="","",VLOOKUP($C952,nautics!$B$2:$F$1200,5,FALSE())),IF($A952="ST",IF(VLOOKUP($C952,st!$B$2:$F$400,5,FALSE())="","",VLOOKUP($C952,st!$B$2:$F$400,5,FALSE())),""))),"")</f>
        <v/>
      </c>
      <c r="H952" s="35" t="s">
        <v>88</v>
      </c>
      <c r="I952" s="35" t="s">
        <v>31</v>
      </c>
      <c r="J952" s="35" t="s">
        <v>8621</v>
      </c>
      <c r="K952" s="35">
        <f t="shared" si="3"/>
        <v>9</v>
      </c>
      <c r="L952" s="35" t="s">
        <v>8109</v>
      </c>
      <c r="M952" s="35" t="s">
        <v>8111</v>
      </c>
      <c r="N952" s="35" t="s">
        <v>1634</v>
      </c>
      <c r="O952" s="35" t="s">
        <v>1620</v>
      </c>
      <c r="P952" s="35" t="s">
        <v>8623</v>
      </c>
      <c r="Q952" s="35" t="s">
        <v>8624</v>
      </c>
      <c r="R952" s="35" t="s">
        <v>258</v>
      </c>
      <c r="S952" s="35" t="s">
        <v>1619</v>
      </c>
      <c r="T952" s="35" t="s">
        <v>1620</v>
      </c>
      <c r="U952" s="35" t="s">
        <v>8625</v>
      </c>
      <c r="W952" s="35" t="s">
        <v>57</v>
      </c>
      <c r="X952" s="35" t="s">
        <v>59</v>
      </c>
      <c r="Y952" s="35" t="s">
        <v>1638</v>
      </c>
      <c r="Z952" s="35" t="s">
        <v>7453</v>
      </c>
    </row>
    <row r="953" spans="1:26" ht="15" customHeight="1">
      <c r="A953" s="35" t="s">
        <v>1300</v>
      </c>
      <c r="B953" s="35" t="s">
        <v>7129</v>
      </c>
      <c r="C953" s="35" t="s">
        <v>8628</v>
      </c>
      <c r="D953" s="35">
        <f>IFERROR(IF($A953="HDC",IF(VLOOKUP($C953,hdc!$B$2:$F$1600,2,FALSE())="","",VLOOKUP($C953,hdc!$B$2:$F$1600,2,FALSE())),IF($A953="NAUTICS",IF(VLOOKUP($C953,nautics!$B$2:$F$1200,2,FALSE())="","",VLOOKUP($C953,nautics!$B$2:$F$1200,2,FALSE())),IF($A953="ST",IF(VLOOKUP($C953,st!$B$2:$F$400,2,FALSE())="","",VLOOKUP($C953,st!$B$2:$F$400,2,FALSE())),""))),"")</f>
        <v>1</v>
      </c>
      <c r="E953" s="35">
        <f>IFERROR(IF($A953="HDC",IF(VLOOKUP($C953,hdc!$B$2:$F$1600,3,FALSE())="","",VLOOKUP($C953,hdc!$B$2:$F$1600,3,FALSE())),IF($A953="NAUTICS",IF(VLOOKUP($C953,nautics!$B$2:$F$1200,3,FALSE())="","",VLOOKUP($C953,nautics!$B$2:$F$1200,3,FALSE())),IF($A953="ST",IF(VLOOKUP($C953,st!$B$2:$F$400,3,FALSE())="","",VLOOKUP($C953,st!$B$2:$F$400,3,FALSE())),""))),"")</f>
        <v>1</v>
      </c>
      <c r="F953" s="35" t="str">
        <f>IFERROR(IF($A953="HDC",IF(VLOOKUP($C953,hdc!$B$2:$F$1600,4,FALSE())="","",VLOOKUP($C953,hdc!$B$2:$F$1600,4,FALSE())),IF($A953="NAUTICS",IF(VLOOKUP($C953,nautics!$B$2:$F$1200,4,FALSE())="","",VLOOKUP($C953,nautics!$B$2:$F$1200,4,FALSE())),IF($A953="ST",IF(VLOOKUP($C953,st!$B$2:$F$400,4,FALSE())="","",VLOOKUP($C953,st!$B$2:$F$400,4,FALSE())),""))),"")</f>
        <v/>
      </c>
      <c r="G953" s="35" t="str">
        <f>IFERROR(IF($A953="HDC",IF(VLOOKUP($C953,hdc!$B$2:$F$1600,5,FALSE())="","",VLOOKUP($C953,hdc!$B$2:$F$1600,5,FALSE())),IF($A953="NAUTICS",IF(VLOOKUP($C953,nautics!$B$2:$F$1200,5,FALSE())="","",VLOOKUP($C953,nautics!$B$2:$F$1200,5,FALSE())),IF($A953="ST",IF(VLOOKUP($C953,st!$B$2:$F$400,5,FALSE())="","",VLOOKUP($C953,st!$B$2:$F$400,5,FALSE())),""))),"")</f>
        <v/>
      </c>
      <c r="H953" s="35" t="s">
        <v>88</v>
      </c>
      <c r="I953" s="35" t="s">
        <v>31</v>
      </c>
      <c r="J953" s="35" t="s">
        <v>8630</v>
      </c>
      <c r="K953" s="35">
        <f t="shared" si="3"/>
        <v>9</v>
      </c>
      <c r="L953" s="35" t="s">
        <v>8109</v>
      </c>
      <c r="M953" s="35" t="s">
        <v>8111</v>
      </c>
      <c r="N953" s="35" t="s">
        <v>1634</v>
      </c>
      <c r="O953" s="35" t="s">
        <v>1620</v>
      </c>
      <c r="P953" s="35" t="s">
        <v>8633</v>
      </c>
      <c r="Q953" s="35" t="s">
        <v>8634</v>
      </c>
      <c r="R953" s="35" t="s">
        <v>1912</v>
      </c>
      <c r="S953" s="35" t="s">
        <v>1619</v>
      </c>
      <c r="T953" s="35" t="s">
        <v>1620</v>
      </c>
      <c r="U953" s="35" t="s">
        <v>8636</v>
      </c>
      <c r="W953" s="35" t="s">
        <v>57</v>
      </c>
      <c r="X953" s="35" t="s">
        <v>59</v>
      </c>
      <c r="Y953" s="35" t="s">
        <v>1638</v>
      </c>
      <c r="Z953" s="35" t="s">
        <v>7446</v>
      </c>
    </row>
    <row r="954" spans="1:26" ht="15" customHeight="1">
      <c r="A954" s="35" t="s">
        <v>1300</v>
      </c>
      <c r="B954" s="35" t="s">
        <v>7129</v>
      </c>
      <c r="C954" s="35" t="s">
        <v>8637</v>
      </c>
      <c r="D954" s="35">
        <f>IFERROR(IF($A954="HDC",IF(VLOOKUP($C954,hdc!$B$2:$F$1600,2,FALSE())="","",VLOOKUP($C954,hdc!$B$2:$F$1600,2,FALSE())),IF($A954="NAUTICS",IF(VLOOKUP($C954,nautics!$B$2:$F$1200,2,FALSE())="","",VLOOKUP($C954,nautics!$B$2:$F$1200,2,FALSE())),IF($A954="ST",IF(VLOOKUP($C954,st!$B$2:$F$400,2,FALSE())="","",VLOOKUP($C954,st!$B$2:$F$400,2,FALSE())),""))),"")</f>
        <v>1</v>
      </c>
      <c r="E954" s="35">
        <f>IFERROR(IF($A954="HDC",IF(VLOOKUP($C954,hdc!$B$2:$F$1600,3,FALSE())="","",VLOOKUP($C954,hdc!$B$2:$F$1600,3,FALSE())),IF($A954="NAUTICS",IF(VLOOKUP($C954,nautics!$B$2:$F$1200,3,FALSE())="","",VLOOKUP($C954,nautics!$B$2:$F$1200,3,FALSE())),IF($A954="ST",IF(VLOOKUP($C954,st!$B$2:$F$400,3,FALSE())="","",VLOOKUP($C954,st!$B$2:$F$400,3,FALSE())),""))),"")</f>
        <v>1</v>
      </c>
      <c r="F954" s="35" t="str">
        <f>IFERROR(IF($A954="HDC",IF(VLOOKUP($C954,hdc!$B$2:$F$1600,4,FALSE())="","",VLOOKUP($C954,hdc!$B$2:$F$1600,4,FALSE())),IF($A954="NAUTICS",IF(VLOOKUP($C954,nautics!$B$2:$F$1200,4,FALSE())="","",VLOOKUP($C954,nautics!$B$2:$F$1200,4,FALSE())),IF($A954="ST",IF(VLOOKUP($C954,st!$B$2:$F$400,4,FALSE())="","",VLOOKUP($C954,st!$B$2:$F$400,4,FALSE())),""))),"")</f>
        <v/>
      </c>
      <c r="G954" s="35" t="str">
        <f>IFERROR(IF($A954="HDC",IF(VLOOKUP($C954,hdc!$B$2:$F$1600,5,FALSE())="","",VLOOKUP($C954,hdc!$B$2:$F$1600,5,FALSE())),IF($A954="NAUTICS",IF(VLOOKUP($C954,nautics!$B$2:$F$1200,5,FALSE())="","",VLOOKUP($C954,nautics!$B$2:$F$1200,5,FALSE())),IF($A954="ST",IF(VLOOKUP($C954,st!$B$2:$F$400,5,FALSE())="","",VLOOKUP($C954,st!$B$2:$F$400,5,FALSE())),""))),"")</f>
        <v/>
      </c>
      <c r="H954" s="35" t="s">
        <v>88</v>
      </c>
      <c r="I954" s="35" t="s">
        <v>31</v>
      </c>
      <c r="J954" s="35" t="s">
        <v>552</v>
      </c>
      <c r="K954" s="35">
        <f t="shared" si="3"/>
        <v>5</v>
      </c>
      <c r="L954" s="35" t="s">
        <v>8633</v>
      </c>
      <c r="M954" s="35" t="s">
        <v>8634</v>
      </c>
      <c r="N954" s="35" t="s">
        <v>1619</v>
      </c>
      <c r="O954" s="35" t="s">
        <v>1620</v>
      </c>
      <c r="P954" s="35" t="s">
        <v>8639</v>
      </c>
      <c r="Q954" s="35" t="s">
        <v>8641</v>
      </c>
      <c r="R954" s="35" t="s">
        <v>247</v>
      </c>
      <c r="S954" s="35" t="s">
        <v>1619</v>
      </c>
      <c r="T954" s="35" t="s">
        <v>1620</v>
      </c>
      <c r="U954" s="35" t="s">
        <v>89</v>
      </c>
      <c r="W954" s="35" t="s">
        <v>78</v>
      </c>
      <c r="X954" s="35" t="s">
        <v>59</v>
      </c>
      <c r="Y954" s="35" t="s">
        <v>89</v>
      </c>
      <c r="Z954" s="35" t="s">
        <v>89</v>
      </c>
    </row>
    <row r="955" spans="1:26" ht="15" customHeight="1">
      <c r="A955" s="35" t="s">
        <v>1300</v>
      </c>
      <c r="B955" s="35" t="s">
        <v>7129</v>
      </c>
      <c r="C955" s="35" t="s">
        <v>8642</v>
      </c>
      <c r="D955" s="35">
        <f>IFERROR(IF($A955="HDC",IF(VLOOKUP($C955,hdc!$B$2:$F$1600,2,FALSE())="","",VLOOKUP($C955,hdc!$B$2:$F$1600,2,FALSE())),IF($A955="NAUTICS",IF(VLOOKUP($C955,nautics!$B$2:$F$1200,2,FALSE())="","",VLOOKUP($C955,nautics!$B$2:$F$1200,2,FALSE())),IF($A955="ST",IF(VLOOKUP($C955,st!$B$2:$F$400,2,FALSE())="","",VLOOKUP($C955,st!$B$2:$F$400,2,FALSE())),""))),"")</f>
        <v>1</v>
      </c>
      <c r="E955" s="35">
        <f>IFERROR(IF($A955="HDC",IF(VLOOKUP($C955,hdc!$B$2:$F$1600,3,FALSE())="","",VLOOKUP($C955,hdc!$B$2:$F$1600,3,FALSE())),IF($A955="NAUTICS",IF(VLOOKUP($C955,nautics!$B$2:$F$1200,3,FALSE())="","",VLOOKUP($C955,nautics!$B$2:$F$1200,3,FALSE())),IF($A955="ST",IF(VLOOKUP($C955,st!$B$2:$F$400,3,FALSE())="","",VLOOKUP($C955,st!$B$2:$F$400,3,FALSE())),""))),"")</f>
        <v>1</v>
      </c>
      <c r="F955" s="35" t="str">
        <f>IFERROR(IF($A955="HDC",IF(VLOOKUP($C955,hdc!$B$2:$F$1600,4,FALSE())="","",VLOOKUP($C955,hdc!$B$2:$F$1600,4,FALSE())),IF($A955="NAUTICS",IF(VLOOKUP($C955,nautics!$B$2:$F$1200,4,FALSE())="","",VLOOKUP($C955,nautics!$B$2:$F$1200,4,FALSE())),IF($A955="ST",IF(VLOOKUP($C955,st!$B$2:$F$400,4,FALSE())="","",VLOOKUP($C955,st!$B$2:$F$400,4,FALSE())),""))),"")</f>
        <v/>
      </c>
      <c r="G955" s="35" t="str">
        <f>IFERROR(IF($A955="HDC",IF(VLOOKUP($C955,hdc!$B$2:$F$1600,5,FALSE())="","",VLOOKUP($C955,hdc!$B$2:$F$1600,5,FALSE())),IF($A955="NAUTICS",IF(VLOOKUP($C955,nautics!$B$2:$F$1200,5,FALSE())="","",VLOOKUP($C955,nautics!$B$2:$F$1200,5,FALSE())),IF($A955="ST",IF(VLOOKUP($C955,st!$B$2:$F$400,5,FALSE())="","",VLOOKUP($C955,st!$B$2:$F$400,5,FALSE())),""))),"")</f>
        <v/>
      </c>
      <c r="H955" s="35" t="s">
        <v>88</v>
      </c>
      <c r="I955" s="35" t="s">
        <v>31</v>
      </c>
      <c r="J955" s="35" t="s">
        <v>5862</v>
      </c>
      <c r="K955" s="35">
        <f t="shared" si="3"/>
        <v>12</v>
      </c>
      <c r="L955" s="35" t="s">
        <v>8120</v>
      </c>
      <c r="M955" s="35" t="s">
        <v>8121</v>
      </c>
      <c r="N955" s="35" t="s">
        <v>716</v>
      </c>
      <c r="O955" s="35" t="s">
        <v>718</v>
      </c>
      <c r="P955" s="35" t="s">
        <v>8644</v>
      </c>
      <c r="Q955" s="35" t="s">
        <v>8645</v>
      </c>
      <c r="R955" s="35" t="s">
        <v>247</v>
      </c>
      <c r="S955" s="35" t="s">
        <v>716</v>
      </c>
      <c r="T955" s="35" t="s">
        <v>718</v>
      </c>
      <c r="U955" s="35" t="s">
        <v>89</v>
      </c>
      <c r="W955" s="35" t="s">
        <v>78</v>
      </c>
      <c r="X955" s="35" t="s">
        <v>59</v>
      </c>
      <c r="Y955" s="35" t="s">
        <v>89</v>
      </c>
      <c r="Z955" s="35" t="s">
        <v>89</v>
      </c>
    </row>
    <row r="956" spans="1:26" ht="15" customHeight="1">
      <c r="A956" s="35" t="s">
        <v>1300</v>
      </c>
      <c r="B956" s="35" t="s">
        <v>7129</v>
      </c>
      <c r="C956" s="35" t="s">
        <v>8647</v>
      </c>
      <c r="D956" s="35">
        <f>IFERROR(IF($A956="HDC",IF(VLOOKUP($C956,hdc!$B$2:$F$1600,2,FALSE())="","",VLOOKUP($C956,hdc!$B$2:$F$1600,2,FALSE())),IF($A956="NAUTICS",IF(VLOOKUP($C956,nautics!$B$2:$F$1200,2,FALSE())="","",VLOOKUP($C956,nautics!$B$2:$F$1200,2,FALSE())),IF($A956="ST",IF(VLOOKUP($C956,st!$B$2:$F$400,2,FALSE())="","",VLOOKUP($C956,st!$B$2:$F$400,2,FALSE())),""))),"")</f>
        <v>1</v>
      </c>
      <c r="E956" s="35">
        <f>IFERROR(IF($A956="HDC",IF(VLOOKUP($C956,hdc!$B$2:$F$1600,3,FALSE())="","",VLOOKUP($C956,hdc!$B$2:$F$1600,3,FALSE())),IF($A956="NAUTICS",IF(VLOOKUP($C956,nautics!$B$2:$F$1200,3,FALSE())="","",VLOOKUP($C956,nautics!$B$2:$F$1200,3,FALSE())),IF($A956="ST",IF(VLOOKUP($C956,st!$B$2:$F$400,3,FALSE())="","",VLOOKUP($C956,st!$B$2:$F$400,3,FALSE())),""))),"")</f>
        <v>1</v>
      </c>
      <c r="F956" s="35" t="str">
        <f>IFERROR(IF($A956="HDC",IF(VLOOKUP($C956,hdc!$B$2:$F$1600,4,FALSE())="","",VLOOKUP($C956,hdc!$B$2:$F$1600,4,FALSE())),IF($A956="NAUTICS",IF(VLOOKUP($C956,nautics!$B$2:$F$1200,4,FALSE())="","",VLOOKUP($C956,nautics!$B$2:$F$1200,4,FALSE())),IF($A956="ST",IF(VLOOKUP($C956,st!$B$2:$F$400,4,FALSE())="","",VLOOKUP($C956,st!$B$2:$F$400,4,FALSE())),""))),"")</f>
        <v/>
      </c>
      <c r="G956" s="35" t="str">
        <f>IFERROR(IF($A956="HDC",IF(VLOOKUP($C956,hdc!$B$2:$F$1600,5,FALSE())="","",VLOOKUP($C956,hdc!$B$2:$F$1600,5,FALSE())),IF($A956="NAUTICS",IF(VLOOKUP($C956,nautics!$B$2:$F$1200,5,FALSE())="","",VLOOKUP($C956,nautics!$B$2:$F$1200,5,FALSE())),IF($A956="ST",IF(VLOOKUP($C956,st!$B$2:$F$400,5,FALSE())="","",VLOOKUP($C956,st!$B$2:$F$400,5,FALSE())),""))),"")</f>
        <v/>
      </c>
      <c r="H956" s="35" t="s">
        <v>88</v>
      </c>
      <c r="I956" s="35" t="s">
        <v>31</v>
      </c>
      <c r="J956" s="35" t="s">
        <v>8649</v>
      </c>
      <c r="K956" s="35">
        <f t="shared" si="3"/>
        <v>37</v>
      </c>
      <c r="L956" s="35" t="s">
        <v>8120</v>
      </c>
      <c r="M956" s="35" t="s">
        <v>8121</v>
      </c>
      <c r="N956" s="35" t="s">
        <v>716</v>
      </c>
      <c r="O956" s="35" t="s">
        <v>718</v>
      </c>
      <c r="P956" s="35" t="s">
        <v>8650</v>
      </c>
      <c r="Q956" s="35" t="s">
        <v>8652</v>
      </c>
      <c r="R956" s="35" t="s">
        <v>1049</v>
      </c>
      <c r="S956" s="35" t="s">
        <v>135</v>
      </c>
      <c r="T956" s="35" t="s">
        <v>136</v>
      </c>
      <c r="U956" s="35" t="s">
        <v>8653</v>
      </c>
      <c r="W956" s="35" t="s">
        <v>57</v>
      </c>
      <c r="X956" s="35" t="s">
        <v>59</v>
      </c>
      <c r="Y956" s="35" t="s">
        <v>1598</v>
      </c>
      <c r="Z956" s="35" t="s">
        <v>7650</v>
      </c>
    </row>
    <row r="957" spans="1:26" ht="15" customHeight="1">
      <c r="A957" s="35" t="s">
        <v>1300</v>
      </c>
      <c r="B957" s="35" t="s">
        <v>7129</v>
      </c>
      <c r="C957" s="35" t="s">
        <v>8655</v>
      </c>
      <c r="D957" s="35">
        <f>IFERROR(IF($A957="HDC",IF(VLOOKUP($C957,hdc!$B$2:$F$1600,2,FALSE())="","",VLOOKUP($C957,hdc!$B$2:$F$1600,2,FALSE())),IF($A957="NAUTICS",IF(VLOOKUP($C957,nautics!$B$2:$F$1200,2,FALSE())="","",VLOOKUP($C957,nautics!$B$2:$F$1200,2,FALSE())),IF($A957="ST",IF(VLOOKUP($C957,st!$B$2:$F$400,2,FALSE())="","",VLOOKUP($C957,st!$B$2:$F$400,2,FALSE())),""))),"")</f>
        <v>1</v>
      </c>
      <c r="E957" s="35">
        <f>IFERROR(IF($A957="HDC",IF(VLOOKUP($C957,hdc!$B$2:$F$1600,3,FALSE())="","",VLOOKUP($C957,hdc!$B$2:$F$1600,3,FALSE())),IF($A957="NAUTICS",IF(VLOOKUP($C957,nautics!$B$2:$F$1200,3,FALSE())="","",VLOOKUP($C957,nautics!$B$2:$F$1200,3,FALSE())),IF($A957="ST",IF(VLOOKUP($C957,st!$B$2:$F$400,3,FALSE())="","",VLOOKUP($C957,st!$B$2:$F$400,3,FALSE())),""))),"")</f>
        <v>1</v>
      </c>
      <c r="F957" s="35" t="str">
        <f>IFERROR(IF($A957="HDC",IF(VLOOKUP($C957,hdc!$B$2:$F$1600,4,FALSE())="","",VLOOKUP($C957,hdc!$B$2:$F$1600,4,FALSE())),IF($A957="NAUTICS",IF(VLOOKUP($C957,nautics!$B$2:$F$1200,4,FALSE())="","",VLOOKUP($C957,nautics!$B$2:$F$1200,4,FALSE())),IF($A957="ST",IF(VLOOKUP($C957,st!$B$2:$F$400,4,FALSE())="","",VLOOKUP($C957,st!$B$2:$F$400,4,FALSE())),""))),"")</f>
        <v/>
      </c>
      <c r="G957" s="35" t="str">
        <f>IFERROR(IF($A957="HDC",IF(VLOOKUP($C957,hdc!$B$2:$F$1600,5,FALSE())="","",VLOOKUP($C957,hdc!$B$2:$F$1600,5,FALSE())),IF($A957="NAUTICS",IF(VLOOKUP($C957,nautics!$B$2:$F$1200,5,FALSE())="","",VLOOKUP($C957,nautics!$B$2:$F$1200,5,FALSE())),IF($A957="ST",IF(VLOOKUP($C957,st!$B$2:$F$400,5,FALSE())="","",VLOOKUP($C957,st!$B$2:$F$400,5,FALSE())),""))),"")</f>
        <v/>
      </c>
      <c r="H957" s="35" t="s">
        <v>88</v>
      </c>
      <c r="I957" s="35" t="s">
        <v>31</v>
      </c>
      <c r="J957" s="35" t="s">
        <v>8659</v>
      </c>
      <c r="K957" s="35">
        <f t="shared" si="3"/>
        <v>32</v>
      </c>
      <c r="L957" s="35" t="s">
        <v>8120</v>
      </c>
      <c r="M957" s="35" t="s">
        <v>8121</v>
      </c>
      <c r="N957" s="35" t="s">
        <v>716</v>
      </c>
      <c r="O957" s="35" t="s">
        <v>718</v>
      </c>
      <c r="P957" s="35" t="s">
        <v>8662</v>
      </c>
      <c r="Q957" s="35" t="s">
        <v>8663</v>
      </c>
      <c r="R957" s="35" t="s">
        <v>152</v>
      </c>
      <c r="S957" s="35" t="s">
        <v>135</v>
      </c>
      <c r="T957" s="35" t="s">
        <v>136</v>
      </c>
      <c r="U957" s="35" t="s">
        <v>8666</v>
      </c>
      <c r="W957" s="35" t="s">
        <v>57</v>
      </c>
      <c r="X957" s="35" t="s">
        <v>59</v>
      </c>
      <c r="Y957" s="35" t="s">
        <v>1598</v>
      </c>
      <c r="Z957" s="35" t="s">
        <v>3421</v>
      </c>
    </row>
    <row r="958" spans="1:26" ht="15" customHeight="1">
      <c r="A958" s="35" t="s">
        <v>1300</v>
      </c>
      <c r="B958" s="35" t="s">
        <v>7129</v>
      </c>
      <c r="C958" s="35" t="s">
        <v>8667</v>
      </c>
      <c r="D958" s="35">
        <f>IFERROR(IF($A958="HDC",IF(VLOOKUP($C958,hdc!$B$2:$F$1600,2,FALSE())="","",VLOOKUP($C958,hdc!$B$2:$F$1600,2,FALSE())),IF($A958="NAUTICS",IF(VLOOKUP($C958,nautics!$B$2:$F$1200,2,FALSE())="","",VLOOKUP($C958,nautics!$B$2:$F$1200,2,FALSE())),IF($A958="ST",IF(VLOOKUP($C958,st!$B$2:$F$400,2,FALSE())="","",VLOOKUP($C958,st!$B$2:$F$400,2,FALSE())),""))),"")</f>
        <v>1</v>
      </c>
      <c r="E958" s="35">
        <f>IFERROR(IF($A958="HDC",IF(VLOOKUP($C958,hdc!$B$2:$F$1600,3,FALSE())="","",VLOOKUP($C958,hdc!$B$2:$F$1600,3,FALSE())),IF($A958="NAUTICS",IF(VLOOKUP($C958,nautics!$B$2:$F$1200,3,FALSE())="","",VLOOKUP($C958,nautics!$B$2:$F$1200,3,FALSE())),IF($A958="ST",IF(VLOOKUP($C958,st!$B$2:$F$400,3,FALSE())="","",VLOOKUP($C958,st!$B$2:$F$400,3,FALSE())),""))),"")</f>
        <v>1</v>
      </c>
      <c r="F958" s="35" t="str">
        <f>IFERROR(IF($A958="HDC",IF(VLOOKUP($C958,hdc!$B$2:$F$1600,4,FALSE())="","",VLOOKUP($C958,hdc!$B$2:$F$1600,4,FALSE())),IF($A958="NAUTICS",IF(VLOOKUP($C958,nautics!$B$2:$F$1200,4,FALSE())="","",VLOOKUP($C958,nautics!$B$2:$F$1200,4,FALSE())),IF($A958="ST",IF(VLOOKUP($C958,st!$B$2:$F$400,4,FALSE())="","",VLOOKUP($C958,st!$B$2:$F$400,4,FALSE())),""))),"")</f>
        <v/>
      </c>
      <c r="G958" s="35" t="str">
        <f>IFERROR(IF($A958="HDC",IF(VLOOKUP($C958,hdc!$B$2:$F$1600,5,FALSE())="","",VLOOKUP($C958,hdc!$B$2:$F$1600,5,FALSE())),IF($A958="NAUTICS",IF(VLOOKUP($C958,nautics!$B$2:$F$1200,5,FALSE())="","",VLOOKUP($C958,nautics!$B$2:$F$1200,5,FALSE())),IF($A958="ST",IF(VLOOKUP($C958,st!$B$2:$F$400,5,FALSE())="","",VLOOKUP($C958,st!$B$2:$F$400,5,FALSE())),""))),"")</f>
        <v/>
      </c>
      <c r="H958" s="35" t="s">
        <v>88</v>
      </c>
      <c r="I958" s="35" t="s">
        <v>31</v>
      </c>
      <c r="J958" s="35" t="s">
        <v>8668</v>
      </c>
      <c r="K958" s="35">
        <f t="shared" si="3"/>
        <v>32</v>
      </c>
      <c r="L958" s="35" t="s">
        <v>8120</v>
      </c>
      <c r="M958" s="35" t="s">
        <v>8121</v>
      </c>
      <c r="N958" s="35" t="s">
        <v>716</v>
      </c>
      <c r="O958" s="35" t="s">
        <v>718</v>
      </c>
      <c r="P958" s="35" t="s">
        <v>8669</v>
      </c>
      <c r="Q958" s="35" t="s">
        <v>8670</v>
      </c>
      <c r="R958" s="35" t="s">
        <v>1912</v>
      </c>
      <c r="S958" s="35" t="s">
        <v>135</v>
      </c>
      <c r="T958" s="35" t="s">
        <v>136</v>
      </c>
      <c r="U958" s="35" t="s">
        <v>8666</v>
      </c>
      <c r="W958" s="35" t="s">
        <v>57</v>
      </c>
      <c r="X958" s="35" t="s">
        <v>59</v>
      </c>
      <c r="Y958" s="35" t="s">
        <v>1598</v>
      </c>
      <c r="Z958" s="35" t="s">
        <v>3421</v>
      </c>
    </row>
    <row r="959" spans="1:26" ht="15" customHeight="1">
      <c r="A959" s="35" t="s">
        <v>1300</v>
      </c>
      <c r="B959" s="35" t="s">
        <v>7129</v>
      </c>
      <c r="C959" s="35" t="s">
        <v>8672</v>
      </c>
      <c r="D959" s="35">
        <f>IFERROR(IF($A959="HDC",IF(VLOOKUP($C959,hdc!$B$2:$F$1600,2,FALSE())="","",VLOOKUP($C959,hdc!$B$2:$F$1600,2,FALSE())),IF($A959="NAUTICS",IF(VLOOKUP($C959,nautics!$B$2:$F$1200,2,FALSE())="","",VLOOKUP($C959,nautics!$B$2:$F$1200,2,FALSE())),IF($A959="ST",IF(VLOOKUP($C959,st!$B$2:$F$400,2,FALSE())="","",VLOOKUP($C959,st!$B$2:$F$400,2,FALSE())),""))),"")</f>
        <v>1</v>
      </c>
      <c r="E959" s="35">
        <f>IFERROR(IF($A959="HDC",IF(VLOOKUP($C959,hdc!$B$2:$F$1600,3,FALSE())="","",VLOOKUP($C959,hdc!$B$2:$F$1600,3,FALSE())),IF($A959="NAUTICS",IF(VLOOKUP($C959,nautics!$B$2:$F$1200,3,FALSE())="","",VLOOKUP($C959,nautics!$B$2:$F$1200,3,FALSE())),IF($A959="ST",IF(VLOOKUP($C959,st!$B$2:$F$400,3,FALSE())="","",VLOOKUP($C959,st!$B$2:$F$400,3,FALSE())),""))),"")</f>
        <v>1</v>
      </c>
      <c r="F959" s="35" t="str">
        <f>IFERROR(IF($A959="HDC",IF(VLOOKUP($C959,hdc!$B$2:$F$1600,4,FALSE())="","",VLOOKUP($C959,hdc!$B$2:$F$1600,4,FALSE())),IF($A959="NAUTICS",IF(VLOOKUP($C959,nautics!$B$2:$F$1200,4,FALSE())="","",VLOOKUP($C959,nautics!$B$2:$F$1200,4,FALSE())),IF($A959="ST",IF(VLOOKUP($C959,st!$B$2:$F$400,4,FALSE())="","",VLOOKUP($C959,st!$B$2:$F$400,4,FALSE())),""))),"")</f>
        <v/>
      </c>
      <c r="G959" s="35" t="str">
        <f>IFERROR(IF($A959="HDC",IF(VLOOKUP($C959,hdc!$B$2:$F$1600,5,FALSE())="","",VLOOKUP($C959,hdc!$B$2:$F$1600,5,FALSE())),IF($A959="NAUTICS",IF(VLOOKUP($C959,nautics!$B$2:$F$1200,5,FALSE())="","",VLOOKUP($C959,nautics!$B$2:$F$1200,5,FALSE())),IF($A959="ST",IF(VLOOKUP($C959,st!$B$2:$F$400,5,FALSE())="","",VLOOKUP($C959,st!$B$2:$F$400,5,FALSE())),""))),"")</f>
        <v/>
      </c>
      <c r="H959" s="35" t="s">
        <v>88</v>
      </c>
      <c r="I959" s="35" t="s">
        <v>31</v>
      </c>
      <c r="J959" s="35" t="s">
        <v>85</v>
      </c>
      <c r="K959" s="35">
        <f t="shared" si="3"/>
        <v>6</v>
      </c>
      <c r="L959" s="35" t="s">
        <v>8669</v>
      </c>
      <c r="M959" s="35" t="s">
        <v>8670</v>
      </c>
      <c r="N959" s="35" t="s">
        <v>135</v>
      </c>
      <c r="O959" s="35" t="s">
        <v>136</v>
      </c>
      <c r="P959" s="35" t="s">
        <v>8673</v>
      </c>
      <c r="Q959" s="35" t="s">
        <v>8674</v>
      </c>
      <c r="R959" s="35" t="s">
        <v>247</v>
      </c>
      <c r="S959" s="35" t="s">
        <v>135</v>
      </c>
      <c r="T959" s="35" t="s">
        <v>136</v>
      </c>
      <c r="U959" s="35" t="s">
        <v>89</v>
      </c>
      <c r="W959" s="35" t="s">
        <v>78</v>
      </c>
      <c r="X959" s="35" t="s">
        <v>59</v>
      </c>
      <c r="Y959" s="35" t="s">
        <v>89</v>
      </c>
      <c r="Z959" s="35" t="s">
        <v>89</v>
      </c>
    </row>
    <row r="960" spans="1:26" ht="15" customHeight="1">
      <c r="A960" s="35" t="s">
        <v>1300</v>
      </c>
      <c r="B960" s="35" t="s">
        <v>7129</v>
      </c>
      <c r="C960" s="35" t="s">
        <v>8677</v>
      </c>
      <c r="D960" s="35">
        <f>IFERROR(IF($A960="HDC",IF(VLOOKUP($C960,hdc!$B$2:$F$1600,2,FALSE())="","",VLOOKUP($C960,hdc!$B$2:$F$1600,2,FALSE())),IF($A960="NAUTICS",IF(VLOOKUP($C960,nautics!$B$2:$F$1200,2,FALSE())="","",VLOOKUP($C960,nautics!$B$2:$F$1200,2,FALSE())),IF($A960="ST",IF(VLOOKUP($C960,st!$B$2:$F$400,2,FALSE())="","",VLOOKUP($C960,st!$B$2:$F$400,2,FALSE())),""))),"")</f>
        <v>1</v>
      </c>
      <c r="E960" s="35">
        <f>IFERROR(IF($A960="HDC",IF(VLOOKUP($C960,hdc!$B$2:$F$1600,3,FALSE())="","",VLOOKUP($C960,hdc!$B$2:$F$1600,3,FALSE())),IF($A960="NAUTICS",IF(VLOOKUP($C960,nautics!$B$2:$F$1200,3,FALSE())="","",VLOOKUP($C960,nautics!$B$2:$F$1200,3,FALSE())),IF($A960="ST",IF(VLOOKUP($C960,st!$B$2:$F$400,3,FALSE())="","",VLOOKUP($C960,st!$B$2:$F$400,3,FALSE())),""))),"")</f>
        <v>1</v>
      </c>
      <c r="F960" s="35" t="str">
        <f>IFERROR(IF($A960="HDC",IF(VLOOKUP($C960,hdc!$B$2:$F$1600,4,FALSE())="","",VLOOKUP($C960,hdc!$B$2:$F$1600,4,FALSE())),IF($A960="NAUTICS",IF(VLOOKUP($C960,nautics!$B$2:$F$1200,4,FALSE())="","",VLOOKUP($C960,nautics!$B$2:$F$1200,4,FALSE())),IF($A960="ST",IF(VLOOKUP($C960,st!$B$2:$F$400,4,FALSE())="","",VLOOKUP($C960,st!$B$2:$F$400,4,FALSE())),""))),"")</f>
        <v/>
      </c>
      <c r="G960" s="35" t="str">
        <f>IFERROR(IF($A960="HDC",IF(VLOOKUP($C960,hdc!$B$2:$F$1600,5,FALSE())="","",VLOOKUP($C960,hdc!$B$2:$F$1600,5,FALSE())),IF($A960="NAUTICS",IF(VLOOKUP($C960,nautics!$B$2:$F$1200,5,FALSE())="","",VLOOKUP($C960,nautics!$B$2:$F$1200,5,FALSE())),IF($A960="ST",IF(VLOOKUP($C960,st!$B$2:$F$400,5,FALSE())="","",VLOOKUP($C960,st!$B$2:$F$400,5,FALSE())),""))),"")</f>
        <v/>
      </c>
      <c r="H960" s="35" t="s">
        <v>88</v>
      </c>
      <c r="I960" s="35" t="s">
        <v>31</v>
      </c>
      <c r="J960" s="35" t="s">
        <v>8679</v>
      </c>
      <c r="K960" s="35">
        <f t="shared" si="3"/>
        <v>28</v>
      </c>
      <c r="L960" s="35" t="s">
        <v>8120</v>
      </c>
      <c r="M960" s="35" t="s">
        <v>8121</v>
      </c>
      <c r="N960" s="35" t="s">
        <v>716</v>
      </c>
      <c r="O960" s="35" t="s">
        <v>718</v>
      </c>
      <c r="P960" s="35" t="s">
        <v>8682</v>
      </c>
      <c r="Q960" s="35" t="s">
        <v>8683</v>
      </c>
      <c r="R960" s="35" t="s">
        <v>258</v>
      </c>
      <c r="S960" s="35" t="s">
        <v>2078</v>
      </c>
      <c r="T960" s="35" t="s">
        <v>1997</v>
      </c>
      <c r="U960" s="35" t="s">
        <v>8685</v>
      </c>
      <c r="W960" s="35" t="s">
        <v>57</v>
      </c>
      <c r="X960" s="35" t="s">
        <v>59</v>
      </c>
      <c r="Y960" s="35" t="s">
        <v>1598</v>
      </c>
      <c r="Z960" s="35" t="s">
        <v>8039</v>
      </c>
    </row>
    <row r="961" spans="1:26" ht="15" customHeight="1">
      <c r="A961" s="35" t="s">
        <v>1300</v>
      </c>
      <c r="B961" s="35" t="s">
        <v>7129</v>
      </c>
      <c r="C961" s="35" t="s">
        <v>8687</v>
      </c>
      <c r="D961" s="35">
        <f>IFERROR(IF($A961="HDC",IF(VLOOKUP($C961,hdc!$B$2:$F$1600,2,FALSE())="","",VLOOKUP($C961,hdc!$B$2:$F$1600,2,FALSE())),IF($A961="NAUTICS",IF(VLOOKUP($C961,nautics!$B$2:$F$1200,2,FALSE())="","",VLOOKUP($C961,nautics!$B$2:$F$1200,2,FALSE())),IF($A961="ST",IF(VLOOKUP($C961,st!$B$2:$F$400,2,FALSE())="","",VLOOKUP($C961,st!$B$2:$F$400,2,FALSE())),""))),"")</f>
        <v>1</v>
      </c>
      <c r="E961" s="35">
        <f>IFERROR(IF($A961="HDC",IF(VLOOKUP($C961,hdc!$B$2:$F$1600,3,FALSE())="","",VLOOKUP($C961,hdc!$B$2:$F$1600,3,FALSE())),IF($A961="NAUTICS",IF(VLOOKUP($C961,nautics!$B$2:$F$1200,3,FALSE())="","",VLOOKUP($C961,nautics!$B$2:$F$1200,3,FALSE())),IF($A961="ST",IF(VLOOKUP($C961,st!$B$2:$F$400,3,FALSE())="","",VLOOKUP($C961,st!$B$2:$F$400,3,FALSE())),""))),"")</f>
        <v>1</v>
      </c>
      <c r="F961" s="35" t="str">
        <f>IFERROR(IF($A961="HDC",IF(VLOOKUP($C961,hdc!$B$2:$F$1600,4,FALSE())="","",VLOOKUP($C961,hdc!$B$2:$F$1600,4,FALSE())),IF($A961="NAUTICS",IF(VLOOKUP($C961,nautics!$B$2:$F$1200,4,FALSE())="","",VLOOKUP($C961,nautics!$B$2:$F$1200,4,FALSE())),IF($A961="ST",IF(VLOOKUP($C961,st!$B$2:$F$400,4,FALSE())="","",VLOOKUP($C961,st!$B$2:$F$400,4,FALSE())),""))),"")</f>
        <v/>
      </c>
      <c r="G961" s="35" t="str">
        <f>IFERROR(IF($A961="HDC",IF(VLOOKUP($C961,hdc!$B$2:$F$1600,5,FALSE())="","",VLOOKUP($C961,hdc!$B$2:$F$1600,5,FALSE())),IF($A961="NAUTICS",IF(VLOOKUP($C961,nautics!$B$2:$F$1200,5,FALSE())="","",VLOOKUP($C961,nautics!$B$2:$F$1200,5,FALSE())),IF($A961="ST",IF(VLOOKUP($C961,st!$B$2:$F$400,5,FALSE())="","",VLOOKUP($C961,st!$B$2:$F$400,5,FALSE())),""))),"")</f>
        <v/>
      </c>
      <c r="H961" s="35" t="s">
        <v>88</v>
      </c>
      <c r="I961" s="35" t="s">
        <v>31</v>
      </c>
      <c r="J961" s="35" t="s">
        <v>552</v>
      </c>
      <c r="K961" s="35">
        <f t="shared" si="3"/>
        <v>5</v>
      </c>
      <c r="L961" s="35" t="s">
        <v>8682</v>
      </c>
      <c r="M961" s="35" t="s">
        <v>8683</v>
      </c>
      <c r="N961" s="35" t="s">
        <v>2078</v>
      </c>
      <c r="O961" s="35" t="s">
        <v>1997</v>
      </c>
      <c r="P961" s="35" t="s">
        <v>8689</v>
      </c>
      <c r="Q961" s="35" t="s">
        <v>8690</v>
      </c>
      <c r="R961" s="35" t="s">
        <v>247</v>
      </c>
      <c r="S961" s="35" t="s">
        <v>2078</v>
      </c>
      <c r="T961" s="35" t="s">
        <v>1997</v>
      </c>
      <c r="U961" s="35" t="s">
        <v>89</v>
      </c>
      <c r="W961" s="35" t="s">
        <v>78</v>
      </c>
      <c r="X961" s="35" t="s">
        <v>59</v>
      </c>
      <c r="Y961" s="35" t="s">
        <v>89</v>
      </c>
      <c r="Z961" s="35" t="s">
        <v>89</v>
      </c>
    </row>
    <row r="962" spans="1:26" ht="15" customHeight="1">
      <c r="A962" s="35" t="s">
        <v>1300</v>
      </c>
      <c r="B962" s="35" t="s">
        <v>7129</v>
      </c>
      <c r="C962" s="35" t="s">
        <v>8693</v>
      </c>
      <c r="D962" s="35">
        <f>IFERROR(IF($A962="HDC",IF(VLOOKUP($C962,hdc!$B$2:$F$1600,2,FALSE())="","",VLOOKUP($C962,hdc!$B$2:$F$1600,2,FALSE())),IF($A962="NAUTICS",IF(VLOOKUP($C962,nautics!$B$2:$F$1200,2,FALSE())="","",VLOOKUP($C962,nautics!$B$2:$F$1200,2,FALSE())),IF($A962="ST",IF(VLOOKUP($C962,st!$B$2:$F$400,2,FALSE())="","",VLOOKUP($C962,st!$B$2:$F$400,2,FALSE())),""))),"")</f>
        <v>1</v>
      </c>
      <c r="E962" s="35">
        <f>IFERROR(IF($A962="HDC",IF(VLOOKUP($C962,hdc!$B$2:$F$1600,3,FALSE())="","",VLOOKUP($C962,hdc!$B$2:$F$1600,3,FALSE())),IF($A962="NAUTICS",IF(VLOOKUP($C962,nautics!$B$2:$F$1200,3,FALSE())="","",VLOOKUP($C962,nautics!$B$2:$F$1200,3,FALSE())),IF($A962="ST",IF(VLOOKUP($C962,st!$B$2:$F$400,3,FALSE())="","",VLOOKUP($C962,st!$B$2:$F$400,3,FALSE())),""))),"")</f>
        <v>1</v>
      </c>
      <c r="F962" s="35" t="str">
        <f>IFERROR(IF($A962="HDC",IF(VLOOKUP($C962,hdc!$B$2:$F$1600,4,FALSE())="","",VLOOKUP($C962,hdc!$B$2:$F$1600,4,FALSE())),IF($A962="NAUTICS",IF(VLOOKUP($C962,nautics!$B$2:$F$1200,4,FALSE())="","",VLOOKUP($C962,nautics!$B$2:$F$1200,4,FALSE())),IF($A962="ST",IF(VLOOKUP($C962,st!$B$2:$F$400,4,FALSE())="","",VLOOKUP($C962,st!$B$2:$F$400,4,FALSE())),""))),"")</f>
        <v/>
      </c>
      <c r="G962" s="35" t="str">
        <f>IFERROR(IF($A962="HDC",IF(VLOOKUP($C962,hdc!$B$2:$F$1600,5,FALSE())="","",VLOOKUP($C962,hdc!$B$2:$F$1600,5,FALSE())),IF($A962="NAUTICS",IF(VLOOKUP($C962,nautics!$B$2:$F$1200,5,FALSE())="","",VLOOKUP($C962,nautics!$B$2:$F$1200,5,FALSE())),IF($A962="ST",IF(VLOOKUP($C962,st!$B$2:$F$400,5,FALSE())="","",VLOOKUP($C962,st!$B$2:$F$400,5,FALSE())),""))),"")</f>
        <v/>
      </c>
      <c r="H962" s="35" t="s">
        <v>88</v>
      </c>
      <c r="I962" s="35" t="s">
        <v>31</v>
      </c>
      <c r="J962" s="35" t="s">
        <v>8696</v>
      </c>
      <c r="K962" s="35">
        <f t="shared" si="3"/>
        <v>9</v>
      </c>
      <c r="L962" s="35" t="s">
        <v>8168</v>
      </c>
      <c r="M962" s="35" t="s">
        <v>8170</v>
      </c>
      <c r="N962" s="35" t="s">
        <v>135</v>
      </c>
      <c r="O962" s="35" t="s">
        <v>136</v>
      </c>
      <c r="P962" s="35" t="s">
        <v>8698</v>
      </c>
      <c r="Q962" s="35" t="s">
        <v>8700</v>
      </c>
      <c r="R962" s="35" t="s">
        <v>258</v>
      </c>
      <c r="S962" s="35" t="s">
        <v>135</v>
      </c>
      <c r="T962" s="35" t="s">
        <v>136</v>
      </c>
      <c r="U962" s="35" t="s">
        <v>8701</v>
      </c>
      <c r="W962" s="35" t="s">
        <v>78</v>
      </c>
      <c r="X962" s="35" t="s">
        <v>59</v>
      </c>
      <c r="Y962" s="35" t="s">
        <v>141</v>
      </c>
      <c r="Z962" s="35" t="s">
        <v>8286</v>
      </c>
    </row>
    <row r="963" spans="1:26" ht="15" customHeight="1">
      <c r="A963" s="35" t="s">
        <v>1300</v>
      </c>
      <c r="B963" s="35" t="s">
        <v>7129</v>
      </c>
      <c r="C963" s="35" t="s">
        <v>8702</v>
      </c>
      <c r="D963" s="35">
        <f>IFERROR(IF($A963="HDC",IF(VLOOKUP($C963,hdc!$B$2:$F$1600,2,FALSE())="","",VLOOKUP($C963,hdc!$B$2:$F$1600,2,FALSE())),IF($A963="NAUTICS",IF(VLOOKUP($C963,nautics!$B$2:$F$1200,2,FALSE())="","",VLOOKUP($C963,nautics!$B$2:$F$1200,2,FALSE())),IF($A963="ST",IF(VLOOKUP($C963,st!$B$2:$F$400,2,FALSE())="","",VLOOKUP($C963,st!$B$2:$F$400,2,FALSE())),""))),"")</f>
        <v>1</v>
      </c>
      <c r="E963" s="35">
        <f>IFERROR(IF($A963="HDC",IF(VLOOKUP($C963,hdc!$B$2:$F$1600,3,FALSE())="","",VLOOKUP($C963,hdc!$B$2:$F$1600,3,FALSE())),IF($A963="NAUTICS",IF(VLOOKUP($C963,nautics!$B$2:$F$1200,3,FALSE())="","",VLOOKUP($C963,nautics!$B$2:$F$1200,3,FALSE())),IF($A963="ST",IF(VLOOKUP($C963,st!$B$2:$F$400,3,FALSE())="","",VLOOKUP($C963,st!$B$2:$F$400,3,FALSE())),""))),"")</f>
        <v>1</v>
      </c>
      <c r="F963" s="35" t="str">
        <f>IFERROR(IF($A963="HDC",IF(VLOOKUP($C963,hdc!$B$2:$F$1600,4,FALSE())="","",VLOOKUP($C963,hdc!$B$2:$F$1600,4,FALSE())),IF($A963="NAUTICS",IF(VLOOKUP($C963,nautics!$B$2:$F$1200,4,FALSE())="","",VLOOKUP($C963,nautics!$B$2:$F$1200,4,FALSE())),IF($A963="ST",IF(VLOOKUP($C963,st!$B$2:$F$400,4,FALSE())="","",VLOOKUP($C963,st!$B$2:$F$400,4,FALSE())),""))),"")</f>
        <v/>
      </c>
      <c r="G963" s="35" t="str">
        <f>IFERROR(IF($A963="HDC",IF(VLOOKUP($C963,hdc!$B$2:$F$1600,5,FALSE())="","",VLOOKUP($C963,hdc!$B$2:$F$1600,5,FALSE())),IF($A963="NAUTICS",IF(VLOOKUP($C963,nautics!$B$2:$F$1200,5,FALSE())="","",VLOOKUP($C963,nautics!$B$2:$F$1200,5,FALSE())),IF($A963="ST",IF(VLOOKUP($C963,st!$B$2:$F$400,5,FALSE())="","",VLOOKUP($C963,st!$B$2:$F$400,5,FALSE())),""))),"")</f>
        <v/>
      </c>
      <c r="H963" s="35" t="s">
        <v>88</v>
      </c>
      <c r="I963" s="35" t="s">
        <v>31</v>
      </c>
      <c r="J963" s="35" t="s">
        <v>3287</v>
      </c>
      <c r="K963" s="35">
        <f t="shared" si="3"/>
        <v>20</v>
      </c>
      <c r="L963" s="35" t="s">
        <v>8126</v>
      </c>
      <c r="M963" s="35" t="s">
        <v>8127</v>
      </c>
      <c r="N963" s="35" t="s">
        <v>2078</v>
      </c>
      <c r="O963" s="35" t="s">
        <v>1997</v>
      </c>
      <c r="P963" s="35" t="s">
        <v>8706</v>
      </c>
      <c r="Q963" s="35" t="s">
        <v>8707</v>
      </c>
      <c r="R963" s="35" t="s">
        <v>2270</v>
      </c>
      <c r="S963" s="35" t="s">
        <v>2019</v>
      </c>
      <c r="T963" s="35" t="s">
        <v>2020</v>
      </c>
      <c r="U963" s="35" t="s">
        <v>8708</v>
      </c>
      <c r="W963" s="35" t="s">
        <v>57</v>
      </c>
      <c r="X963" s="35" t="s">
        <v>59</v>
      </c>
      <c r="Y963" s="35" t="s">
        <v>4452</v>
      </c>
      <c r="Z963" s="35" t="s">
        <v>8709</v>
      </c>
    </row>
    <row r="964" spans="1:26" ht="15" customHeight="1">
      <c r="A964" s="35" t="s">
        <v>1300</v>
      </c>
      <c r="B964" s="35" t="s">
        <v>7129</v>
      </c>
      <c r="C964" s="35" t="s">
        <v>8710</v>
      </c>
      <c r="D964" s="35">
        <f>IFERROR(IF($A964="HDC",IF(VLOOKUP($C964,hdc!$B$2:$F$1600,2,FALSE())="","",VLOOKUP($C964,hdc!$B$2:$F$1600,2,FALSE())),IF($A964="NAUTICS",IF(VLOOKUP($C964,nautics!$B$2:$F$1200,2,FALSE())="","",VLOOKUP($C964,nautics!$B$2:$F$1200,2,FALSE())),IF($A964="ST",IF(VLOOKUP($C964,st!$B$2:$F$400,2,FALSE())="","",VLOOKUP($C964,st!$B$2:$F$400,2,FALSE())),""))),"")</f>
        <v>1</v>
      </c>
      <c r="E964" s="35">
        <f>IFERROR(IF($A964="HDC",IF(VLOOKUP($C964,hdc!$B$2:$F$1600,3,FALSE())="","",VLOOKUP($C964,hdc!$B$2:$F$1600,3,FALSE())),IF($A964="NAUTICS",IF(VLOOKUP($C964,nautics!$B$2:$F$1200,3,FALSE())="","",VLOOKUP($C964,nautics!$B$2:$F$1200,3,FALSE())),IF($A964="ST",IF(VLOOKUP($C964,st!$B$2:$F$400,3,FALSE())="","",VLOOKUP($C964,st!$B$2:$F$400,3,FALSE())),""))),"")</f>
        <v>1</v>
      </c>
      <c r="F964" s="35" t="str">
        <f>IFERROR(IF($A964="HDC",IF(VLOOKUP($C964,hdc!$B$2:$F$1600,4,FALSE())="","",VLOOKUP($C964,hdc!$B$2:$F$1600,4,FALSE())),IF($A964="NAUTICS",IF(VLOOKUP($C964,nautics!$B$2:$F$1200,4,FALSE())="","",VLOOKUP($C964,nautics!$B$2:$F$1200,4,FALSE())),IF($A964="ST",IF(VLOOKUP($C964,st!$B$2:$F$400,4,FALSE())="","",VLOOKUP($C964,st!$B$2:$F$400,4,FALSE())),""))),"")</f>
        <v/>
      </c>
      <c r="G964" s="35" t="str">
        <f>IFERROR(IF($A964="HDC",IF(VLOOKUP($C964,hdc!$B$2:$F$1600,5,FALSE())="","",VLOOKUP($C964,hdc!$B$2:$F$1600,5,FALSE())),IF($A964="NAUTICS",IF(VLOOKUP($C964,nautics!$B$2:$F$1200,5,FALSE())="","",VLOOKUP($C964,nautics!$B$2:$F$1200,5,FALSE())),IF($A964="ST",IF(VLOOKUP($C964,st!$B$2:$F$400,5,FALSE())="","",VLOOKUP($C964,st!$B$2:$F$400,5,FALSE())),""))),"")</f>
        <v/>
      </c>
      <c r="H964" s="35" t="s">
        <v>88</v>
      </c>
      <c r="I964" s="35" t="s">
        <v>31</v>
      </c>
      <c r="J964" s="35" t="s">
        <v>6167</v>
      </c>
      <c r="K964" s="35">
        <f t="shared" si="3"/>
        <v>11</v>
      </c>
      <c r="L964" s="35" t="s">
        <v>8126</v>
      </c>
      <c r="M964" s="35" t="s">
        <v>8127</v>
      </c>
      <c r="N964" s="35" t="s">
        <v>2078</v>
      </c>
      <c r="O964" s="35" t="s">
        <v>1997</v>
      </c>
      <c r="P964" s="35" t="s">
        <v>8716</v>
      </c>
      <c r="Q964" s="35" t="s">
        <v>8717</v>
      </c>
      <c r="R964" s="35" t="s">
        <v>1049</v>
      </c>
      <c r="S964" s="35" t="s">
        <v>2078</v>
      </c>
      <c r="T964" s="35" t="s">
        <v>1997</v>
      </c>
      <c r="U964" s="35" t="s">
        <v>8718</v>
      </c>
      <c r="W964" s="35" t="s">
        <v>78</v>
      </c>
      <c r="X964" s="35" t="s">
        <v>59</v>
      </c>
      <c r="Y964" s="35" t="s">
        <v>4452</v>
      </c>
      <c r="Z964" s="35" t="s">
        <v>2084</v>
      </c>
    </row>
    <row r="965" spans="1:26" ht="15" customHeight="1">
      <c r="A965" s="35" t="s">
        <v>1300</v>
      </c>
      <c r="B965" s="35" t="s">
        <v>7129</v>
      </c>
      <c r="C965" s="35" t="s">
        <v>8721</v>
      </c>
      <c r="D965" s="35">
        <f>IFERROR(IF($A965="HDC",IF(VLOOKUP($C965,hdc!$B$2:$F$1600,2,FALSE())="","",VLOOKUP($C965,hdc!$B$2:$F$1600,2,FALSE())),IF($A965="NAUTICS",IF(VLOOKUP($C965,nautics!$B$2:$F$1200,2,FALSE())="","",VLOOKUP($C965,nautics!$B$2:$F$1200,2,FALSE())),IF($A965="ST",IF(VLOOKUP($C965,st!$B$2:$F$400,2,FALSE())="","",VLOOKUP($C965,st!$B$2:$F$400,2,FALSE())),""))),"")</f>
        <v>1</v>
      </c>
      <c r="E965" s="35">
        <f>IFERROR(IF($A965="HDC",IF(VLOOKUP($C965,hdc!$B$2:$F$1600,3,FALSE())="","",VLOOKUP($C965,hdc!$B$2:$F$1600,3,FALSE())),IF($A965="NAUTICS",IF(VLOOKUP($C965,nautics!$B$2:$F$1200,3,FALSE())="","",VLOOKUP($C965,nautics!$B$2:$F$1200,3,FALSE())),IF($A965="ST",IF(VLOOKUP($C965,st!$B$2:$F$400,3,FALSE())="","",VLOOKUP($C965,st!$B$2:$F$400,3,FALSE())),""))),"")</f>
        <v>1</v>
      </c>
      <c r="F965" s="35" t="str">
        <f>IFERROR(IF($A965="HDC",IF(VLOOKUP($C965,hdc!$B$2:$F$1600,4,FALSE())="","",VLOOKUP($C965,hdc!$B$2:$F$1600,4,FALSE())),IF($A965="NAUTICS",IF(VLOOKUP($C965,nautics!$B$2:$F$1200,4,FALSE())="","",VLOOKUP($C965,nautics!$B$2:$F$1200,4,FALSE())),IF($A965="ST",IF(VLOOKUP($C965,st!$B$2:$F$400,4,FALSE())="","",VLOOKUP($C965,st!$B$2:$F$400,4,FALSE())),""))),"")</f>
        <v/>
      </c>
      <c r="G965" s="35" t="str">
        <f>IFERROR(IF($A965="HDC",IF(VLOOKUP($C965,hdc!$B$2:$F$1600,5,FALSE())="","",VLOOKUP($C965,hdc!$B$2:$F$1600,5,FALSE())),IF($A965="NAUTICS",IF(VLOOKUP($C965,nautics!$B$2:$F$1200,5,FALSE())="","",VLOOKUP($C965,nautics!$B$2:$F$1200,5,FALSE())),IF($A965="ST",IF(VLOOKUP($C965,st!$B$2:$F$400,5,FALSE())="","",VLOOKUP($C965,st!$B$2:$F$400,5,FALSE())),""))),"")</f>
        <v/>
      </c>
      <c r="H965" s="35" t="s">
        <v>88</v>
      </c>
      <c r="I965" s="35" t="s">
        <v>31</v>
      </c>
      <c r="J965" s="35" t="s">
        <v>8723</v>
      </c>
      <c r="K965" s="35">
        <f t="shared" si="3"/>
        <v>9</v>
      </c>
      <c r="L965" s="35" t="s">
        <v>8126</v>
      </c>
      <c r="M965" s="35" t="s">
        <v>8127</v>
      </c>
      <c r="N965" s="35" t="s">
        <v>2078</v>
      </c>
      <c r="O965" s="35" t="s">
        <v>1997</v>
      </c>
      <c r="P965" s="35" t="s">
        <v>8725</v>
      </c>
      <c r="Q965" s="35" t="s">
        <v>8726</v>
      </c>
      <c r="R965" s="35" t="s">
        <v>1912</v>
      </c>
      <c r="S965" s="35" t="s">
        <v>2078</v>
      </c>
      <c r="T965" s="35" t="s">
        <v>1997</v>
      </c>
      <c r="U965" s="35" t="s">
        <v>8727</v>
      </c>
      <c r="W965" s="35" t="s">
        <v>78</v>
      </c>
      <c r="X965" s="35" t="s">
        <v>59</v>
      </c>
      <c r="Y965" s="35" t="s">
        <v>4452</v>
      </c>
      <c r="Z965" s="35" t="s">
        <v>8039</v>
      </c>
    </row>
    <row r="966" spans="1:26" ht="15" customHeight="1">
      <c r="A966" s="35" t="s">
        <v>1300</v>
      </c>
      <c r="B966" s="35" t="s">
        <v>7129</v>
      </c>
      <c r="C966" s="35" t="s">
        <v>8730</v>
      </c>
      <c r="D966" s="35">
        <f>IFERROR(IF($A966="HDC",IF(VLOOKUP($C966,hdc!$B$2:$F$1600,2,FALSE())="","",VLOOKUP($C966,hdc!$B$2:$F$1600,2,FALSE())),IF($A966="NAUTICS",IF(VLOOKUP($C966,nautics!$B$2:$F$1200,2,FALSE())="","",VLOOKUP($C966,nautics!$B$2:$F$1200,2,FALSE())),IF($A966="ST",IF(VLOOKUP($C966,st!$B$2:$F$400,2,FALSE())="","",VLOOKUP($C966,st!$B$2:$F$400,2,FALSE())),""))),"")</f>
        <v>1</v>
      </c>
      <c r="E966" s="35">
        <f>IFERROR(IF($A966="HDC",IF(VLOOKUP($C966,hdc!$B$2:$F$1600,3,FALSE())="","",VLOOKUP($C966,hdc!$B$2:$F$1600,3,FALSE())),IF($A966="NAUTICS",IF(VLOOKUP($C966,nautics!$B$2:$F$1200,3,FALSE())="","",VLOOKUP($C966,nautics!$B$2:$F$1200,3,FALSE())),IF($A966="ST",IF(VLOOKUP($C966,st!$B$2:$F$400,3,FALSE())="","",VLOOKUP($C966,st!$B$2:$F$400,3,FALSE())),""))),"")</f>
        <v>1</v>
      </c>
      <c r="F966" s="35" t="str">
        <f>IFERROR(IF($A966="HDC",IF(VLOOKUP($C966,hdc!$B$2:$F$1600,4,FALSE())="","",VLOOKUP($C966,hdc!$B$2:$F$1600,4,FALSE())),IF($A966="NAUTICS",IF(VLOOKUP($C966,nautics!$B$2:$F$1200,4,FALSE())="","",VLOOKUP($C966,nautics!$B$2:$F$1200,4,FALSE())),IF($A966="ST",IF(VLOOKUP($C966,st!$B$2:$F$400,4,FALSE())="","",VLOOKUP($C966,st!$B$2:$F$400,4,FALSE())),""))),"")</f>
        <v/>
      </c>
      <c r="G966" s="35" t="str">
        <f>IFERROR(IF($A966="HDC",IF(VLOOKUP($C966,hdc!$B$2:$F$1600,5,FALSE())="","",VLOOKUP($C966,hdc!$B$2:$F$1600,5,FALSE())),IF($A966="NAUTICS",IF(VLOOKUP($C966,nautics!$B$2:$F$1200,5,FALSE())="","",VLOOKUP($C966,nautics!$B$2:$F$1200,5,FALSE())),IF($A966="ST",IF(VLOOKUP($C966,st!$B$2:$F$400,5,FALSE())="","",VLOOKUP($C966,st!$B$2:$F$400,5,FALSE())),""))),"")</f>
        <v/>
      </c>
      <c r="H966" s="35" t="s">
        <v>88</v>
      </c>
      <c r="I966" s="35" t="s">
        <v>31</v>
      </c>
      <c r="J966" s="35" t="s">
        <v>8731</v>
      </c>
      <c r="K966" s="35">
        <f t="shared" si="3"/>
        <v>19</v>
      </c>
      <c r="L966" s="35" t="s">
        <v>8126</v>
      </c>
      <c r="M966" s="35" t="s">
        <v>8127</v>
      </c>
      <c r="N966" s="35" t="s">
        <v>2078</v>
      </c>
      <c r="O966" s="35" t="s">
        <v>1997</v>
      </c>
      <c r="P966" s="35" t="s">
        <v>8733</v>
      </c>
      <c r="Q966" s="35" t="s">
        <v>8734</v>
      </c>
      <c r="R966" s="35" t="s">
        <v>978</v>
      </c>
      <c r="S966" s="35" t="s">
        <v>2066</v>
      </c>
      <c r="T966" s="35" t="s">
        <v>1997</v>
      </c>
      <c r="U966" s="35" t="s">
        <v>8736</v>
      </c>
      <c r="W966" s="35" t="s">
        <v>57</v>
      </c>
      <c r="X966" s="35" t="s">
        <v>59</v>
      </c>
      <c r="Y966" s="35" t="s">
        <v>4452</v>
      </c>
      <c r="Z966" s="35" t="s">
        <v>4480</v>
      </c>
    </row>
    <row r="967" spans="1:26" ht="15" customHeight="1">
      <c r="A967" s="35" t="s">
        <v>1300</v>
      </c>
      <c r="B967" s="35" t="s">
        <v>7129</v>
      </c>
      <c r="C967" s="35" t="s">
        <v>8740</v>
      </c>
      <c r="D967" s="35">
        <f>IFERROR(IF($A967="HDC",IF(VLOOKUP($C967,hdc!$B$2:$F$1600,2,FALSE())="","",VLOOKUP($C967,hdc!$B$2:$F$1600,2,FALSE())),IF($A967="NAUTICS",IF(VLOOKUP($C967,nautics!$B$2:$F$1200,2,FALSE())="","",VLOOKUP($C967,nautics!$B$2:$F$1200,2,FALSE())),IF($A967="ST",IF(VLOOKUP($C967,st!$B$2:$F$400,2,FALSE())="","",VLOOKUP($C967,st!$B$2:$F$400,2,FALSE())),""))),"")</f>
        <v>1</v>
      </c>
      <c r="E967" s="35">
        <f>IFERROR(IF($A967="HDC",IF(VLOOKUP($C967,hdc!$B$2:$F$1600,3,FALSE())="","",VLOOKUP($C967,hdc!$B$2:$F$1600,3,FALSE())),IF($A967="NAUTICS",IF(VLOOKUP($C967,nautics!$B$2:$F$1200,3,FALSE())="","",VLOOKUP($C967,nautics!$B$2:$F$1200,3,FALSE())),IF($A967="ST",IF(VLOOKUP($C967,st!$B$2:$F$400,3,FALSE())="","",VLOOKUP($C967,st!$B$2:$F$400,3,FALSE())),""))),"")</f>
        <v>1</v>
      </c>
      <c r="F967" s="35" t="str">
        <f>IFERROR(IF($A967="HDC",IF(VLOOKUP($C967,hdc!$B$2:$F$1600,4,FALSE())="","",VLOOKUP($C967,hdc!$B$2:$F$1600,4,FALSE())),IF($A967="NAUTICS",IF(VLOOKUP($C967,nautics!$B$2:$F$1200,4,FALSE())="","",VLOOKUP($C967,nautics!$B$2:$F$1200,4,FALSE())),IF($A967="ST",IF(VLOOKUP($C967,st!$B$2:$F$400,4,FALSE())="","",VLOOKUP($C967,st!$B$2:$F$400,4,FALSE())),""))),"")</f>
        <v/>
      </c>
      <c r="G967" s="35" t="str">
        <f>IFERROR(IF($A967="HDC",IF(VLOOKUP($C967,hdc!$B$2:$F$1600,5,FALSE())="","",VLOOKUP($C967,hdc!$B$2:$F$1600,5,FALSE())),IF($A967="NAUTICS",IF(VLOOKUP($C967,nautics!$B$2:$F$1200,5,FALSE())="","",VLOOKUP($C967,nautics!$B$2:$F$1200,5,FALSE())),IF($A967="ST",IF(VLOOKUP($C967,st!$B$2:$F$400,5,FALSE())="","",VLOOKUP($C967,st!$B$2:$F$400,5,FALSE())),""))),"")</f>
        <v/>
      </c>
      <c r="H967" s="35" t="s">
        <v>88</v>
      </c>
      <c r="I967" s="35" t="s">
        <v>31</v>
      </c>
      <c r="J967" s="35" t="s">
        <v>7627</v>
      </c>
      <c r="K967" s="35">
        <f t="shared" si="3"/>
        <v>11</v>
      </c>
      <c r="L967" s="35" t="s">
        <v>8126</v>
      </c>
      <c r="M967" s="35" t="s">
        <v>8127</v>
      </c>
      <c r="N967" s="35" t="s">
        <v>2078</v>
      </c>
      <c r="O967" s="35" t="s">
        <v>1997</v>
      </c>
      <c r="P967" s="35" t="s">
        <v>8744</v>
      </c>
      <c r="Q967" s="35" t="s">
        <v>8745</v>
      </c>
      <c r="R967" s="35" t="s">
        <v>8746</v>
      </c>
      <c r="S967" s="35" t="s">
        <v>2066</v>
      </c>
      <c r="T967" s="35" t="s">
        <v>1997</v>
      </c>
      <c r="U967" s="35" t="s">
        <v>8747</v>
      </c>
      <c r="W967" s="35" t="s">
        <v>57</v>
      </c>
      <c r="X967" s="35" t="s">
        <v>59</v>
      </c>
      <c r="Y967" s="35" t="s">
        <v>4452</v>
      </c>
      <c r="Z967" s="35" t="s">
        <v>8026</v>
      </c>
    </row>
    <row r="968" spans="1:26" ht="15" customHeight="1">
      <c r="A968" s="35" t="s">
        <v>1300</v>
      </c>
      <c r="B968" s="35" t="s">
        <v>7129</v>
      </c>
      <c r="C968" s="35" t="s">
        <v>8749</v>
      </c>
      <c r="D968" s="35">
        <f>IFERROR(IF($A968="HDC",IF(VLOOKUP($C968,hdc!$B$2:$F$1600,2,FALSE())="","",VLOOKUP($C968,hdc!$B$2:$F$1600,2,FALSE())),IF($A968="NAUTICS",IF(VLOOKUP($C968,nautics!$B$2:$F$1200,2,FALSE())="","",VLOOKUP($C968,nautics!$B$2:$F$1200,2,FALSE())),IF($A968="ST",IF(VLOOKUP($C968,st!$B$2:$F$400,2,FALSE())="","",VLOOKUP($C968,st!$B$2:$F$400,2,FALSE())),""))),"")</f>
        <v>1</v>
      </c>
      <c r="E968" s="35">
        <f>IFERROR(IF($A968="HDC",IF(VLOOKUP($C968,hdc!$B$2:$F$1600,3,FALSE())="","",VLOOKUP($C968,hdc!$B$2:$F$1600,3,FALSE())),IF($A968="NAUTICS",IF(VLOOKUP($C968,nautics!$B$2:$F$1200,3,FALSE())="","",VLOOKUP($C968,nautics!$B$2:$F$1200,3,FALSE())),IF($A968="ST",IF(VLOOKUP($C968,st!$B$2:$F$400,3,FALSE())="","",VLOOKUP($C968,st!$B$2:$F$400,3,FALSE())),""))),"")</f>
        <v>1</v>
      </c>
      <c r="F968" s="35" t="str">
        <f>IFERROR(IF($A968="HDC",IF(VLOOKUP($C968,hdc!$B$2:$F$1600,4,FALSE())="","",VLOOKUP($C968,hdc!$B$2:$F$1600,4,FALSE())),IF($A968="NAUTICS",IF(VLOOKUP($C968,nautics!$B$2:$F$1200,4,FALSE())="","",VLOOKUP($C968,nautics!$B$2:$F$1200,4,FALSE())),IF($A968="ST",IF(VLOOKUP($C968,st!$B$2:$F$400,4,FALSE())="","",VLOOKUP($C968,st!$B$2:$F$400,4,FALSE())),""))),"")</f>
        <v/>
      </c>
      <c r="G968" s="35" t="str">
        <f>IFERROR(IF($A968="HDC",IF(VLOOKUP($C968,hdc!$B$2:$F$1600,5,FALSE())="","",VLOOKUP($C968,hdc!$B$2:$F$1600,5,FALSE())),IF($A968="NAUTICS",IF(VLOOKUP($C968,nautics!$B$2:$F$1200,5,FALSE())="","",VLOOKUP($C968,nautics!$B$2:$F$1200,5,FALSE())),IF($A968="ST",IF(VLOOKUP($C968,st!$B$2:$F$400,5,FALSE())="","",VLOOKUP($C968,st!$B$2:$F$400,5,FALSE())),""))),"")</f>
        <v/>
      </c>
      <c r="H968" s="35" t="s">
        <v>88</v>
      </c>
      <c r="I968" s="35" t="s">
        <v>31</v>
      </c>
      <c r="J968" s="35" t="s">
        <v>377</v>
      </c>
      <c r="K968" s="35">
        <f t="shared" si="3"/>
        <v>12</v>
      </c>
      <c r="L968" s="35" t="s">
        <v>8126</v>
      </c>
      <c r="M968" s="35" t="s">
        <v>8127</v>
      </c>
      <c r="N968" s="35" t="s">
        <v>2078</v>
      </c>
      <c r="O968" s="35" t="s">
        <v>1997</v>
      </c>
      <c r="P968" s="35" t="s">
        <v>8753</v>
      </c>
      <c r="Q968" s="35" t="s">
        <v>8754</v>
      </c>
      <c r="R968" s="35" t="s">
        <v>152</v>
      </c>
      <c r="S968" s="35" t="s">
        <v>2066</v>
      </c>
      <c r="T968" s="35" t="s">
        <v>1997</v>
      </c>
      <c r="U968" s="35" t="s">
        <v>8756</v>
      </c>
      <c r="W968" s="35" t="s">
        <v>57</v>
      </c>
      <c r="X968" s="35" t="s">
        <v>59</v>
      </c>
      <c r="Y968" s="35" t="s">
        <v>4452</v>
      </c>
      <c r="Z968" s="35" t="s">
        <v>8758</v>
      </c>
    </row>
    <row r="969" spans="1:26" ht="15" customHeight="1">
      <c r="A969" s="35" t="s">
        <v>1300</v>
      </c>
      <c r="B969" s="35" t="s">
        <v>7129</v>
      </c>
      <c r="C969" s="35" t="s">
        <v>8760</v>
      </c>
      <c r="D969" s="35">
        <f>IFERROR(IF($A969="HDC",IF(VLOOKUP($C969,hdc!$B$2:$F$1600,2,FALSE())="","",VLOOKUP($C969,hdc!$B$2:$F$1600,2,FALSE())),IF($A969="NAUTICS",IF(VLOOKUP($C969,nautics!$B$2:$F$1200,2,FALSE())="","",VLOOKUP($C969,nautics!$B$2:$F$1200,2,FALSE())),IF($A969="ST",IF(VLOOKUP($C969,st!$B$2:$F$400,2,FALSE())="","",VLOOKUP($C969,st!$B$2:$F$400,2,FALSE())),""))),"")</f>
        <v>1</v>
      </c>
      <c r="E969" s="35">
        <f>IFERROR(IF($A969="HDC",IF(VLOOKUP($C969,hdc!$B$2:$F$1600,3,FALSE())="","",VLOOKUP($C969,hdc!$B$2:$F$1600,3,FALSE())),IF($A969="NAUTICS",IF(VLOOKUP($C969,nautics!$B$2:$F$1200,3,FALSE())="","",VLOOKUP($C969,nautics!$B$2:$F$1200,3,FALSE())),IF($A969="ST",IF(VLOOKUP($C969,st!$B$2:$F$400,3,FALSE())="","",VLOOKUP($C969,st!$B$2:$F$400,3,FALSE())),""))),"")</f>
        <v>1</v>
      </c>
      <c r="F969" s="35" t="str">
        <f>IFERROR(IF($A969="HDC",IF(VLOOKUP($C969,hdc!$B$2:$F$1600,4,FALSE())="","",VLOOKUP($C969,hdc!$B$2:$F$1600,4,FALSE())),IF($A969="NAUTICS",IF(VLOOKUP($C969,nautics!$B$2:$F$1200,4,FALSE())="","",VLOOKUP($C969,nautics!$B$2:$F$1200,4,FALSE())),IF($A969="ST",IF(VLOOKUP($C969,st!$B$2:$F$400,4,FALSE())="","",VLOOKUP($C969,st!$B$2:$F$400,4,FALSE())),""))),"")</f>
        <v/>
      </c>
      <c r="G969" s="35" t="str">
        <f>IFERROR(IF($A969="HDC",IF(VLOOKUP($C969,hdc!$B$2:$F$1600,5,FALSE())="","",VLOOKUP($C969,hdc!$B$2:$F$1600,5,FALSE())),IF($A969="NAUTICS",IF(VLOOKUP($C969,nautics!$B$2:$F$1200,5,FALSE())="","",VLOOKUP($C969,nautics!$B$2:$F$1200,5,FALSE())),IF($A969="ST",IF(VLOOKUP($C969,st!$B$2:$F$400,5,FALSE())="","",VLOOKUP($C969,st!$B$2:$F$400,5,FALSE())),""))),"")</f>
        <v/>
      </c>
      <c r="H969" s="35" t="s">
        <v>88</v>
      </c>
      <c r="I969" s="35" t="s">
        <v>31</v>
      </c>
      <c r="J969" s="35" t="s">
        <v>552</v>
      </c>
      <c r="K969" s="35">
        <f t="shared" si="3"/>
        <v>5</v>
      </c>
      <c r="L969" s="35" t="s">
        <v>8753</v>
      </c>
      <c r="M969" s="35" t="s">
        <v>8754</v>
      </c>
      <c r="N969" s="35" t="s">
        <v>2066</v>
      </c>
      <c r="O969" s="35" t="s">
        <v>1997</v>
      </c>
      <c r="P969" s="35" t="s">
        <v>8764</v>
      </c>
      <c r="Q969" s="35" t="s">
        <v>8765</v>
      </c>
      <c r="R969" s="35" t="s">
        <v>247</v>
      </c>
      <c r="S969" s="35" t="s">
        <v>2066</v>
      </c>
      <c r="T969" s="35" t="s">
        <v>1997</v>
      </c>
      <c r="U969" s="35" t="s">
        <v>89</v>
      </c>
      <c r="W969" s="35" t="s">
        <v>78</v>
      </c>
      <c r="X969" s="35" t="s">
        <v>59</v>
      </c>
      <c r="Y969" s="35" t="s">
        <v>89</v>
      </c>
      <c r="Z969" s="35" t="s">
        <v>89</v>
      </c>
    </row>
    <row r="970" spans="1:26" ht="15" customHeight="1">
      <c r="A970" s="35" t="s">
        <v>1300</v>
      </c>
      <c r="B970" s="35" t="s">
        <v>7129</v>
      </c>
      <c r="C970" s="35" t="s">
        <v>8768</v>
      </c>
      <c r="D970" s="35">
        <f>IFERROR(IF($A970="HDC",IF(VLOOKUP($C970,hdc!$B$2:$F$1600,2,FALSE())="","",VLOOKUP($C970,hdc!$B$2:$F$1600,2,FALSE())),IF($A970="NAUTICS",IF(VLOOKUP($C970,nautics!$B$2:$F$1200,2,FALSE())="","",VLOOKUP($C970,nautics!$B$2:$F$1200,2,FALSE())),IF($A970="ST",IF(VLOOKUP($C970,st!$B$2:$F$400,2,FALSE())="","",VLOOKUP($C970,st!$B$2:$F$400,2,FALSE())),""))),"")</f>
        <v>1</v>
      </c>
      <c r="E970" s="35">
        <f>IFERROR(IF($A970="HDC",IF(VLOOKUP($C970,hdc!$B$2:$F$1600,3,FALSE())="","",VLOOKUP($C970,hdc!$B$2:$F$1600,3,FALSE())),IF($A970="NAUTICS",IF(VLOOKUP($C970,nautics!$B$2:$F$1200,3,FALSE())="","",VLOOKUP($C970,nautics!$B$2:$F$1200,3,FALSE())),IF($A970="ST",IF(VLOOKUP($C970,st!$B$2:$F$400,3,FALSE())="","",VLOOKUP($C970,st!$B$2:$F$400,3,FALSE())),""))),"")</f>
        <v>1</v>
      </c>
      <c r="F970" s="35" t="str">
        <f>IFERROR(IF($A970="HDC",IF(VLOOKUP($C970,hdc!$B$2:$F$1600,4,FALSE())="","",VLOOKUP($C970,hdc!$B$2:$F$1600,4,FALSE())),IF($A970="NAUTICS",IF(VLOOKUP($C970,nautics!$B$2:$F$1200,4,FALSE())="","",VLOOKUP($C970,nautics!$B$2:$F$1200,4,FALSE())),IF($A970="ST",IF(VLOOKUP($C970,st!$B$2:$F$400,4,FALSE())="","",VLOOKUP($C970,st!$B$2:$F$400,4,FALSE())),""))),"")</f>
        <v/>
      </c>
      <c r="G970" s="35" t="str">
        <f>IFERROR(IF($A970="HDC",IF(VLOOKUP($C970,hdc!$B$2:$F$1600,5,FALSE())="","",VLOOKUP($C970,hdc!$B$2:$F$1600,5,FALSE())),IF($A970="NAUTICS",IF(VLOOKUP($C970,nautics!$B$2:$F$1200,5,FALSE())="","",VLOOKUP($C970,nautics!$B$2:$F$1200,5,FALSE())),IF($A970="ST",IF(VLOOKUP($C970,st!$B$2:$F$400,5,FALSE())="","",VLOOKUP($C970,st!$B$2:$F$400,5,FALSE())),""))),"")</f>
        <v/>
      </c>
      <c r="H970" s="35" t="s">
        <v>88</v>
      </c>
      <c r="I970" s="35" t="s">
        <v>31</v>
      </c>
      <c r="J970" s="35" t="s">
        <v>232</v>
      </c>
      <c r="K970" s="35">
        <f t="shared" si="3"/>
        <v>10</v>
      </c>
      <c r="L970" s="35" t="s">
        <v>8132</v>
      </c>
      <c r="M970" s="35" t="s">
        <v>8133</v>
      </c>
      <c r="N970" s="35" t="s">
        <v>2055</v>
      </c>
      <c r="O970" s="35" t="s">
        <v>1997</v>
      </c>
      <c r="P970" s="35" t="s">
        <v>8771</v>
      </c>
      <c r="Q970" s="35" t="s">
        <v>8772</v>
      </c>
      <c r="R970" s="35" t="s">
        <v>247</v>
      </c>
      <c r="S970" s="35" t="s">
        <v>2055</v>
      </c>
      <c r="T970" s="35" t="s">
        <v>1997</v>
      </c>
      <c r="U970" s="35" t="s">
        <v>89</v>
      </c>
      <c r="W970" s="35" t="s">
        <v>78</v>
      </c>
      <c r="X970" s="35" t="s">
        <v>59</v>
      </c>
      <c r="Y970" s="35" t="s">
        <v>89</v>
      </c>
      <c r="Z970" s="35" t="s">
        <v>89</v>
      </c>
    </row>
    <row r="971" spans="1:26" ht="15" customHeight="1">
      <c r="A971" s="35" t="s">
        <v>1300</v>
      </c>
      <c r="B971" s="35" t="s">
        <v>7129</v>
      </c>
      <c r="C971" s="35" t="s">
        <v>8774</v>
      </c>
      <c r="D971" s="35">
        <f>IFERROR(IF($A971="HDC",IF(VLOOKUP($C971,hdc!$B$2:$F$1600,2,FALSE())="","",VLOOKUP($C971,hdc!$B$2:$F$1600,2,FALSE())),IF($A971="NAUTICS",IF(VLOOKUP($C971,nautics!$B$2:$F$1200,2,FALSE())="","",VLOOKUP($C971,nautics!$B$2:$F$1200,2,FALSE())),IF($A971="ST",IF(VLOOKUP($C971,st!$B$2:$F$400,2,FALSE())="","",VLOOKUP($C971,st!$B$2:$F$400,2,FALSE())),""))),"")</f>
        <v>1</v>
      </c>
      <c r="E971" s="35">
        <f>IFERROR(IF($A971="HDC",IF(VLOOKUP($C971,hdc!$B$2:$F$1600,3,FALSE())="","",VLOOKUP($C971,hdc!$B$2:$F$1600,3,FALSE())),IF($A971="NAUTICS",IF(VLOOKUP($C971,nautics!$B$2:$F$1200,3,FALSE())="","",VLOOKUP($C971,nautics!$B$2:$F$1200,3,FALSE())),IF($A971="ST",IF(VLOOKUP($C971,st!$B$2:$F$400,3,FALSE())="","",VLOOKUP($C971,st!$B$2:$F$400,3,FALSE())),""))),"")</f>
        <v>1</v>
      </c>
      <c r="F971" s="35" t="str">
        <f>IFERROR(IF($A971="HDC",IF(VLOOKUP($C971,hdc!$B$2:$F$1600,4,FALSE())="","",VLOOKUP($C971,hdc!$B$2:$F$1600,4,FALSE())),IF($A971="NAUTICS",IF(VLOOKUP($C971,nautics!$B$2:$F$1200,4,FALSE())="","",VLOOKUP($C971,nautics!$B$2:$F$1200,4,FALSE())),IF($A971="ST",IF(VLOOKUP($C971,st!$B$2:$F$400,4,FALSE())="","",VLOOKUP($C971,st!$B$2:$F$400,4,FALSE())),""))),"")</f>
        <v/>
      </c>
      <c r="G971" s="35" t="str">
        <f>IFERROR(IF($A971="HDC",IF(VLOOKUP($C971,hdc!$B$2:$F$1600,5,FALSE())="","",VLOOKUP($C971,hdc!$B$2:$F$1600,5,FALSE())),IF($A971="NAUTICS",IF(VLOOKUP($C971,nautics!$B$2:$F$1200,5,FALSE())="","",VLOOKUP($C971,nautics!$B$2:$F$1200,5,FALSE())),IF($A971="ST",IF(VLOOKUP($C971,st!$B$2:$F$400,5,FALSE())="","",VLOOKUP($C971,st!$B$2:$F$400,5,FALSE())),""))),"")</f>
        <v/>
      </c>
      <c r="H971" s="35" t="s">
        <v>88</v>
      </c>
      <c r="I971" s="35" t="s">
        <v>31</v>
      </c>
      <c r="J971" s="35" t="s">
        <v>232</v>
      </c>
      <c r="K971" s="35">
        <f t="shared" si="3"/>
        <v>10</v>
      </c>
      <c r="L971" s="35" t="s">
        <v>8132</v>
      </c>
      <c r="M971" s="35" t="s">
        <v>8133</v>
      </c>
      <c r="N971" s="35" t="s">
        <v>2055</v>
      </c>
      <c r="O971" s="35" t="s">
        <v>1997</v>
      </c>
      <c r="P971" s="35" t="s">
        <v>8778</v>
      </c>
      <c r="Q971" s="35" t="s">
        <v>8779</v>
      </c>
      <c r="R971" s="35" t="s">
        <v>247</v>
      </c>
      <c r="S971" s="35" t="s">
        <v>2055</v>
      </c>
      <c r="T971" s="35" t="s">
        <v>1997</v>
      </c>
      <c r="U971" s="35" t="s">
        <v>89</v>
      </c>
      <c r="W971" s="35" t="s">
        <v>78</v>
      </c>
      <c r="X971" s="35" t="s">
        <v>59</v>
      </c>
      <c r="Y971" s="35" t="s">
        <v>89</v>
      </c>
      <c r="Z971" s="35" t="s">
        <v>89</v>
      </c>
    </row>
    <row r="972" spans="1:26" ht="15" customHeight="1">
      <c r="A972" s="35" t="s">
        <v>1300</v>
      </c>
      <c r="B972" s="35" t="s">
        <v>7129</v>
      </c>
      <c r="C972" s="35" t="s">
        <v>8780</v>
      </c>
      <c r="D972" s="35">
        <f>IFERROR(IF($A972="HDC",IF(VLOOKUP($C972,hdc!$B$2:$F$1600,2,FALSE())="","",VLOOKUP($C972,hdc!$B$2:$F$1600,2,FALSE())),IF($A972="NAUTICS",IF(VLOOKUP($C972,nautics!$B$2:$F$1200,2,FALSE())="","",VLOOKUP($C972,nautics!$B$2:$F$1200,2,FALSE())),IF($A972="ST",IF(VLOOKUP($C972,st!$B$2:$F$400,2,FALSE())="","",VLOOKUP($C972,st!$B$2:$F$400,2,FALSE())),""))),"")</f>
        <v>1</v>
      </c>
      <c r="E972" s="35">
        <f>IFERROR(IF($A972="HDC",IF(VLOOKUP($C972,hdc!$B$2:$F$1600,3,FALSE())="","",VLOOKUP($C972,hdc!$B$2:$F$1600,3,FALSE())),IF($A972="NAUTICS",IF(VLOOKUP($C972,nautics!$B$2:$F$1200,3,FALSE())="","",VLOOKUP($C972,nautics!$B$2:$F$1200,3,FALSE())),IF($A972="ST",IF(VLOOKUP($C972,st!$B$2:$F$400,3,FALSE())="","",VLOOKUP($C972,st!$B$2:$F$400,3,FALSE())),""))),"")</f>
        <v>1</v>
      </c>
      <c r="F972" s="35" t="str">
        <f>IFERROR(IF($A972="HDC",IF(VLOOKUP($C972,hdc!$B$2:$F$1600,4,FALSE())="","",VLOOKUP($C972,hdc!$B$2:$F$1600,4,FALSE())),IF($A972="NAUTICS",IF(VLOOKUP($C972,nautics!$B$2:$F$1200,4,FALSE())="","",VLOOKUP($C972,nautics!$B$2:$F$1200,4,FALSE())),IF($A972="ST",IF(VLOOKUP($C972,st!$B$2:$F$400,4,FALSE())="","",VLOOKUP($C972,st!$B$2:$F$400,4,FALSE())),""))),"")</f>
        <v/>
      </c>
      <c r="G972" s="35" t="str">
        <f>IFERROR(IF($A972="HDC",IF(VLOOKUP($C972,hdc!$B$2:$F$1600,5,FALSE())="","",VLOOKUP($C972,hdc!$B$2:$F$1600,5,FALSE())),IF($A972="NAUTICS",IF(VLOOKUP($C972,nautics!$B$2:$F$1200,5,FALSE())="","",VLOOKUP($C972,nautics!$B$2:$F$1200,5,FALSE())),IF($A972="ST",IF(VLOOKUP($C972,st!$B$2:$F$400,5,FALSE())="","",VLOOKUP($C972,st!$B$2:$F$400,5,FALSE())),""))),"")</f>
        <v/>
      </c>
      <c r="H972" s="35" t="s">
        <v>88</v>
      </c>
      <c r="I972" s="35" t="s">
        <v>31</v>
      </c>
      <c r="J972" s="35" t="s">
        <v>232</v>
      </c>
      <c r="K972" s="35">
        <f t="shared" si="3"/>
        <v>10</v>
      </c>
      <c r="L972" s="35" t="s">
        <v>8132</v>
      </c>
      <c r="M972" s="35" t="s">
        <v>8133</v>
      </c>
      <c r="N972" s="35" t="s">
        <v>2055</v>
      </c>
      <c r="O972" s="35" t="s">
        <v>1997</v>
      </c>
      <c r="P972" s="35" t="s">
        <v>8786</v>
      </c>
      <c r="Q972" s="35" t="s">
        <v>8787</v>
      </c>
      <c r="R972" s="35" t="s">
        <v>247</v>
      </c>
      <c r="S972" s="35" t="s">
        <v>2055</v>
      </c>
      <c r="T972" s="35" t="s">
        <v>1997</v>
      </c>
      <c r="U972" s="35" t="s">
        <v>89</v>
      </c>
      <c r="W972" s="35" t="s">
        <v>78</v>
      </c>
      <c r="X972" s="35" t="s">
        <v>59</v>
      </c>
      <c r="Y972" s="35" t="s">
        <v>89</v>
      </c>
      <c r="Z972" s="35" t="s">
        <v>89</v>
      </c>
    </row>
    <row r="973" spans="1:26" ht="15" customHeight="1">
      <c r="A973" s="35" t="s">
        <v>1300</v>
      </c>
      <c r="B973" s="35" t="s">
        <v>7129</v>
      </c>
      <c r="C973" s="35" t="s">
        <v>8789</v>
      </c>
      <c r="D973" s="35">
        <f>IFERROR(IF($A973="HDC",IF(VLOOKUP($C973,hdc!$B$2:$F$1600,2,FALSE())="","",VLOOKUP($C973,hdc!$B$2:$F$1600,2,FALSE())),IF($A973="NAUTICS",IF(VLOOKUP($C973,nautics!$B$2:$F$1200,2,FALSE())="","",VLOOKUP($C973,nautics!$B$2:$F$1200,2,FALSE())),IF($A973="ST",IF(VLOOKUP($C973,st!$B$2:$F$400,2,FALSE())="","",VLOOKUP($C973,st!$B$2:$F$400,2,FALSE())),""))),"")</f>
        <v>1</v>
      </c>
      <c r="E973" s="35">
        <f>IFERROR(IF($A973="HDC",IF(VLOOKUP($C973,hdc!$B$2:$F$1600,3,FALSE())="","",VLOOKUP($C973,hdc!$B$2:$F$1600,3,FALSE())),IF($A973="NAUTICS",IF(VLOOKUP($C973,nautics!$B$2:$F$1200,3,FALSE())="","",VLOOKUP($C973,nautics!$B$2:$F$1200,3,FALSE())),IF($A973="ST",IF(VLOOKUP($C973,st!$B$2:$F$400,3,FALSE())="","",VLOOKUP($C973,st!$B$2:$F$400,3,FALSE())),""))),"")</f>
        <v>1</v>
      </c>
      <c r="F973" s="35" t="str">
        <f>IFERROR(IF($A973="HDC",IF(VLOOKUP($C973,hdc!$B$2:$F$1600,4,FALSE())="","",VLOOKUP($C973,hdc!$B$2:$F$1600,4,FALSE())),IF($A973="NAUTICS",IF(VLOOKUP($C973,nautics!$B$2:$F$1200,4,FALSE())="","",VLOOKUP($C973,nautics!$B$2:$F$1200,4,FALSE())),IF($A973="ST",IF(VLOOKUP($C973,st!$B$2:$F$400,4,FALSE())="","",VLOOKUP($C973,st!$B$2:$F$400,4,FALSE())),""))),"")</f>
        <v/>
      </c>
      <c r="G973" s="35" t="str">
        <f>IFERROR(IF($A973="HDC",IF(VLOOKUP($C973,hdc!$B$2:$F$1600,5,FALSE())="","",VLOOKUP($C973,hdc!$B$2:$F$1600,5,FALSE())),IF($A973="NAUTICS",IF(VLOOKUP($C973,nautics!$B$2:$F$1200,5,FALSE())="","",VLOOKUP($C973,nautics!$B$2:$F$1200,5,FALSE())),IF($A973="ST",IF(VLOOKUP($C973,st!$B$2:$F$400,5,FALSE())="","",VLOOKUP($C973,st!$B$2:$F$400,5,FALSE())),""))),"")</f>
        <v/>
      </c>
      <c r="H973" s="35" t="s">
        <v>88</v>
      </c>
      <c r="I973" s="35" t="s">
        <v>31</v>
      </c>
      <c r="J973" s="35" t="s">
        <v>552</v>
      </c>
      <c r="K973" s="35">
        <f t="shared" si="3"/>
        <v>5</v>
      </c>
      <c r="L973" s="35" t="s">
        <v>8786</v>
      </c>
      <c r="M973" s="35" t="s">
        <v>8787</v>
      </c>
      <c r="N973" s="35" t="s">
        <v>2055</v>
      </c>
      <c r="O973" s="35" t="s">
        <v>1997</v>
      </c>
      <c r="P973" s="35" t="s">
        <v>8794</v>
      </c>
      <c r="Q973" s="35" t="s">
        <v>8795</v>
      </c>
      <c r="R973" s="35" t="s">
        <v>247</v>
      </c>
      <c r="S973" s="35" t="s">
        <v>2055</v>
      </c>
      <c r="T973" s="35" t="s">
        <v>1997</v>
      </c>
      <c r="U973" s="35" t="s">
        <v>89</v>
      </c>
      <c r="W973" s="35" t="s">
        <v>78</v>
      </c>
      <c r="X973" s="35" t="s">
        <v>59</v>
      </c>
      <c r="Y973" s="35" t="s">
        <v>89</v>
      </c>
      <c r="Z973" s="35" t="s">
        <v>89</v>
      </c>
    </row>
    <row r="974" spans="1:26" ht="15" customHeight="1">
      <c r="A974" s="35" t="s">
        <v>1300</v>
      </c>
      <c r="B974" s="35" t="s">
        <v>7129</v>
      </c>
      <c r="C974" s="35" t="s">
        <v>8798</v>
      </c>
      <c r="D974" s="35">
        <f>IFERROR(IF($A974="HDC",IF(VLOOKUP($C974,hdc!$B$2:$F$1600,2,FALSE())="","",VLOOKUP($C974,hdc!$B$2:$F$1600,2,FALSE())),IF($A974="NAUTICS",IF(VLOOKUP($C974,nautics!$B$2:$F$1200,2,FALSE())="","",VLOOKUP($C974,nautics!$B$2:$F$1200,2,FALSE())),IF($A974="ST",IF(VLOOKUP($C974,st!$B$2:$F$400,2,FALSE())="","",VLOOKUP($C974,st!$B$2:$F$400,2,FALSE())),""))),"")</f>
        <v>1</v>
      </c>
      <c r="E974" s="35">
        <f>IFERROR(IF($A974="HDC",IF(VLOOKUP($C974,hdc!$B$2:$F$1600,3,FALSE())="","",VLOOKUP($C974,hdc!$B$2:$F$1600,3,FALSE())),IF($A974="NAUTICS",IF(VLOOKUP($C974,nautics!$B$2:$F$1200,3,FALSE())="","",VLOOKUP($C974,nautics!$B$2:$F$1200,3,FALSE())),IF($A974="ST",IF(VLOOKUP($C974,st!$B$2:$F$400,3,FALSE())="","",VLOOKUP($C974,st!$B$2:$F$400,3,FALSE())),""))),"")</f>
        <v>1</v>
      </c>
      <c r="F974" s="35" t="str">
        <f>IFERROR(IF($A974="HDC",IF(VLOOKUP($C974,hdc!$B$2:$F$1600,4,FALSE())="","",VLOOKUP($C974,hdc!$B$2:$F$1600,4,FALSE())),IF($A974="NAUTICS",IF(VLOOKUP($C974,nautics!$B$2:$F$1200,4,FALSE())="","",VLOOKUP($C974,nautics!$B$2:$F$1200,4,FALSE())),IF($A974="ST",IF(VLOOKUP($C974,st!$B$2:$F$400,4,FALSE())="","",VLOOKUP($C974,st!$B$2:$F$400,4,FALSE())),""))),"")</f>
        <v/>
      </c>
      <c r="G974" s="35" t="str">
        <f>IFERROR(IF($A974="HDC",IF(VLOOKUP($C974,hdc!$B$2:$F$1600,5,FALSE())="","",VLOOKUP($C974,hdc!$B$2:$F$1600,5,FALSE())),IF($A974="NAUTICS",IF(VLOOKUP($C974,nautics!$B$2:$F$1200,5,FALSE())="","",VLOOKUP($C974,nautics!$B$2:$F$1200,5,FALSE())),IF($A974="ST",IF(VLOOKUP($C974,st!$B$2:$F$400,5,FALSE())="","",VLOOKUP($C974,st!$B$2:$F$400,5,FALSE())),""))),"")</f>
        <v/>
      </c>
      <c r="H974" s="35" t="s">
        <v>88</v>
      </c>
      <c r="I974" s="35" t="s">
        <v>31</v>
      </c>
      <c r="J974" s="35" t="s">
        <v>8801</v>
      </c>
      <c r="K974" s="35">
        <f t="shared" si="3"/>
        <v>16</v>
      </c>
      <c r="L974" s="35" t="s">
        <v>8139</v>
      </c>
      <c r="M974" s="35" t="s">
        <v>8140</v>
      </c>
      <c r="N974" s="35" t="s">
        <v>1996</v>
      </c>
      <c r="O974" s="35" t="s">
        <v>1997</v>
      </c>
      <c r="P974" s="35" t="s">
        <v>8803</v>
      </c>
      <c r="Q974" s="35" t="s">
        <v>8805</v>
      </c>
      <c r="R974" s="35" t="s">
        <v>1049</v>
      </c>
      <c r="S974" s="35" t="s">
        <v>975</v>
      </c>
      <c r="T974" s="35" t="s">
        <v>977</v>
      </c>
      <c r="U974" s="35" t="s">
        <v>8806</v>
      </c>
      <c r="W974" s="35" t="s">
        <v>57</v>
      </c>
      <c r="X974" s="35" t="s">
        <v>59</v>
      </c>
      <c r="Y974" s="35" t="s">
        <v>7791</v>
      </c>
      <c r="Z974" s="35" t="s">
        <v>7753</v>
      </c>
    </row>
    <row r="975" spans="1:26" ht="15" customHeight="1">
      <c r="A975" s="35" t="s">
        <v>1300</v>
      </c>
      <c r="B975" s="35" t="s">
        <v>7129</v>
      </c>
      <c r="C975" s="35" t="s">
        <v>8808</v>
      </c>
      <c r="D975" s="35">
        <f>IFERROR(IF($A975="HDC",IF(VLOOKUP($C975,hdc!$B$2:$F$1600,2,FALSE())="","",VLOOKUP($C975,hdc!$B$2:$F$1600,2,FALSE())),IF($A975="NAUTICS",IF(VLOOKUP($C975,nautics!$B$2:$F$1200,2,FALSE())="","",VLOOKUP($C975,nautics!$B$2:$F$1200,2,FALSE())),IF($A975="ST",IF(VLOOKUP($C975,st!$B$2:$F$400,2,FALSE())="","",VLOOKUP($C975,st!$B$2:$F$400,2,FALSE())),""))),"")</f>
        <v>1</v>
      </c>
      <c r="E975" s="35">
        <f>IFERROR(IF($A975="HDC",IF(VLOOKUP($C975,hdc!$B$2:$F$1600,3,FALSE())="","",VLOOKUP($C975,hdc!$B$2:$F$1600,3,FALSE())),IF($A975="NAUTICS",IF(VLOOKUP($C975,nautics!$B$2:$F$1200,3,FALSE())="","",VLOOKUP($C975,nautics!$B$2:$F$1200,3,FALSE())),IF($A975="ST",IF(VLOOKUP($C975,st!$B$2:$F$400,3,FALSE())="","",VLOOKUP($C975,st!$B$2:$F$400,3,FALSE())),""))),"")</f>
        <v>1</v>
      </c>
      <c r="F975" s="35" t="str">
        <f>IFERROR(IF($A975="HDC",IF(VLOOKUP($C975,hdc!$B$2:$F$1600,4,FALSE())="","",VLOOKUP($C975,hdc!$B$2:$F$1600,4,FALSE())),IF($A975="NAUTICS",IF(VLOOKUP($C975,nautics!$B$2:$F$1200,4,FALSE())="","",VLOOKUP($C975,nautics!$B$2:$F$1200,4,FALSE())),IF($A975="ST",IF(VLOOKUP($C975,st!$B$2:$F$400,4,FALSE())="","",VLOOKUP($C975,st!$B$2:$F$400,4,FALSE())),""))),"")</f>
        <v/>
      </c>
      <c r="G975" s="35" t="str">
        <f>IFERROR(IF($A975="HDC",IF(VLOOKUP($C975,hdc!$B$2:$F$1600,5,FALSE())="","",VLOOKUP($C975,hdc!$B$2:$F$1600,5,FALSE())),IF($A975="NAUTICS",IF(VLOOKUP($C975,nautics!$B$2:$F$1200,5,FALSE())="","",VLOOKUP($C975,nautics!$B$2:$F$1200,5,FALSE())),IF($A975="ST",IF(VLOOKUP($C975,st!$B$2:$F$400,5,FALSE())="","",VLOOKUP($C975,st!$B$2:$F$400,5,FALSE())),""))),"")</f>
        <v/>
      </c>
      <c r="H975" s="35" t="s">
        <v>88</v>
      </c>
      <c r="I975" s="35" t="s">
        <v>31</v>
      </c>
      <c r="J975" s="35" t="s">
        <v>4457</v>
      </c>
      <c r="K975" s="35">
        <f t="shared" si="3"/>
        <v>10</v>
      </c>
      <c r="L975" s="35" t="s">
        <v>8139</v>
      </c>
      <c r="M975" s="35" t="s">
        <v>8140</v>
      </c>
      <c r="N975" s="35" t="s">
        <v>1996</v>
      </c>
      <c r="O975" s="35" t="s">
        <v>1997</v>
      </c>
      <c r="P975" s="35" t="s">
        <v>8811</v>
      </c>
      <c r="Q975" s="35" t="s">
        <v>8813</v>
      </c>
      <c r="R975" s="35" t="s">
        <v>1912</v>
      </c>
      <c r="S975" s="35" t="s">
        <v>975</v>
      </c>
      <c r="T975" s="35" t="s">
        <v>977</v>
      </c>
      <c r="U975" s="35" t="s">
        <v>8815</v>
      </c>
      <c r="W975" s="35" t="s">
        <v>57</v>
      </c>
      <c r="X975" s="35" t="s">
        <v>59</v>
      </c>
      <c r="Y975" s="35" t="s">
        <v>7791</v>
      </c>
      <c r="Z975" s="35" t="s">
        <v>8817</v>
      </c>
    </row>
    <row r="976" spans="1:26" ht="15" customHeight="1">
      <c r="A976" s="35" t="s">
        <v>1300</v>
      </c>
      <c r="B976" s="35" t="s">
        <v>7129</v>
      </c>
      <c r="C976" s="35" t="s">
        <v>8818</v>
      </c>
      <c r="D976" s="35">
        <f>IFERROR(IF($A976="HDC",IF(VLOOKUP($C976,hdc!$B$2:$F$1600,2,FALSE())="","",VLOOKUP($C976,hdc!$B$2:$F$1600,2,FALSE())),IF($A976="NAUTICS",IF(VLOOKUP($C976,nautics!$B$2:$F$1200,2,FALSE())="","",VLOOKUP($C976,nautics!$B$2:$F$1200,2,FALSE())),IF($A976="ST",IF(VLOOKUP($C976,st!$B$2:$F$400,2,FALSE())="","",VLOOKUP($C976,st!$B$2:$F$400,2,FALSE())),""))),"")</f>
        <v>1</v>
      </c>
      <c r="E976" s="35">
        <f>IFERROR(IF($A976="HDC",IF(VLOOKUP($C976,hdc!$B$2:$F$1600,3,FALSE())="","",VLOOKUP($C976,hdc!$B$2:$F$1600,3,FALSE())),IF($A976="NAUTICS",IF(VLOOKUP($C976,nautics!$B$2:$F$1200,3,FALSE())="","",VLOOKUP($C976,nautics!$B$2:$F$1200,3,FALSE())),IF($A976="ST",IF(VLOOKUP($C976,st!$B$2:$F$400,3,FALSE())="","",VLOOKUP($C976,st!$B$2:$F$400,3,FALSE())),""))),"")</f>
        <v>1</v>
      </c>
      <c r="F976" s="35" t="str">
        <f>IFERROR(IF($A976="HDC",IF(VLOOKUP($C976,hdc!$B$2:$F$1600,4,FALSE())="","",VLOOKUP($C976,hdc!$B$2:$F$1600,4,FALSE())),IF($A976="NAUTICS",IF(VLOOKUP($C976,nautics!$B$2:$F$1200,4,FALSE())="","",VLOOKUP($C976,nautics!$B$2:$F$1200,4,FALSE())),IF($A976="ST",IF(VLOOKUP($C976,st!$B$2:$F$400,4,FALSE())="","",VLOOKUP($C976,st!$B$2:$F$400,4,FALSE())),""))),"")</f>
        <v/>
      </c>
      <c r="G976" s="35" t="str">
        <f>IFERROR(IF($A976="HDC",IF(VLOOKUP($C976,hdc!$B$2:$F$1600,5,FALSE())="","",VLOOKUP($C976,hdc!$B$2:$F$1600,5,FALSE())),IF($A976="NAUTICS",IF(VLOOKUP($C976,nautics!$B$2:$F$1200,5,FALSE())="","",VLOOKUP($C976,nautics!$B$2:$F$1200,5,FALSE())),IF($A976="ST",IF(VLOOKUP($C976,st!$B$2:$F$400,5,FALSE())="","",VLOOKUP($C976,st!$B$2:$F$400,5,FALSE())),""))),"")</f>
        <v/>
      </c>
      <c r="H976" s="35" t="s">
        <v>88</v>
      </c>
      <c r="I976" s="35" t="s">
        <v>31</v>
      </c>
      <c r="J976" s="35" t="s">
        <v>8821</v>
      </c>
      <c r="K976" s="35">
        <f t="shared" si="3"/>
        <v>11</v>
      </c>
      <c r="L976" s="35" t="s">
        <v>8139</v>
      </c>
      <c r="M976" s="35" t="s">
        <v>8140</v>
      </c>
      <c r="N976" s="35" t="s">
        <v>1996</v>
      </c>
      <c r="O976" s="35" t="s">
        <v>1997</v>
      </c>
      <c r="P976" s="35" t="s">
        <v>8824</v>
      </c>
      <c r="Q976" s="35" t="s">
        <v>8826</v>
      </c>
      <c r="R976" s="35" t="s">
        <v>978</v>
      </c>
      <c r="S976" s="35" t="s">
        <v>975</v>
      </c>
      <c r="T976" s="35" t="s">
        <v>977</v>
      </c>
      <c r="U976" s="35" t="s">
        <v>8827</v>
      </c>
      <c r="W976" s="35" t="s">
        <v>57</v>
      </c>
      <c r="X976" s="35" t="s">
        <v>59</v>
      </c>
      <c r="Y976" s="35" t="s">
        <v>7791</v>
      </c>
      <c r="Z976" s="35" t="s">
        <v>3398</v>
      </c>
    </row>
    <row r="977" spans="1:26" ht="15" customHeight="1">
      <c r="A977" s="35" t="s">
        <v>1300</v>
      </c>
      <c r="B977" s="35" t="s">
        <v>7129</v>
      </c>
      <c r="C977" s="35" t="s">
        <v>8829</v>
      </c>
      <c r="D977" s="35">
        <f>IFERROR(IF($A977="HDC",IF(VLOOKUP($C977,hdc!$B$2:$F$1600,2,FALSE())="","",VLOOKUP($C977,hdc!$B$2:$F$1600,2,FALSE())),IF($A977="NAUTICS",IF(VLOOKUP($C977,nautics!$B$2:$F$1200,2,FALSE())="","",VLOOKUP($C977,nautics!$B$2:$F$1200,2,FALSE())),IF($A977="ST",IF(VLOOKUP($C977,st!$B$2:$F$400,2,FALSE())="","",VLOOKUP($C977,st!$B$2:$F$400,2,FALSE())),""))),"")</f>
        <v>1</v>
      </c>
      <c r="E977" s="35">
        <f>IFERROR(IF($A977="HDC",IF(VLOOKUP($C977,hdc!$B$2:$F$1600,3,FALSE())="","",VLOOKUP($C977,hdc!$B$2:$F$1600,3,FALSE())),IF($A977="NAUTICS",IF(VLOOKUP($C977,nautics!$B$2:$F$1200,3,FALSE())="","",VLOOKUP($C977,nautics!$B$2:$F$1200,3,FALSE())),IF($A977="ST",IF(VLOOKUP($C977,st!$B$2:$F$400,3,FALSE())="","",VLOOKUP($C977,st!$B$2:$F$400,3,FALSE())),""))),"")</f>
        <v>1</v>
      </c>
      <c r="F977" s="35" t="str">
        <f>IFERROR(IF($A977="HDC",IF(VLOOKUP($C977,hdc!$B$2:$F$1600,4,FALSE())="","",VLOOKUP($C977,hdc!$B$2:$F$1600,4,FALSE())),IF($A977="NAUTICS",IF(VLOOKUP($C977,nautics!$B$2:$F$1200,4,FALSE())="","",VLOOKUP($C977,nautics!$B$2:$F$1200,4,FALSE())),IF($A977="ST",IF(VLOOKUP($C977,st!$B$2:$F$400,4,FALSE())="","",VLOOKUP($C977,st!$B$2:$F$400,4,FALSE())),""))),"")</f>
        <v/>
      </c>
      <c r="G977" s="35" t="str">
        <f>IFERROR(IF($A977="HDC",IF(VLOOKUP($C977,hdc!$B$2:$F$1600,5,FALSE())="","",VLOOKUP($C977,hdc!$B$2:$F$1600,5,FALSE())),IF($A977="NAUTICS",IF(VLOOKUP($C977,nautics!$B$2:$F$1200,5,FALSE())="","",VLOOKUP($C977,nautics!$B$2:$F$1200,5,FALSE())),IF($A977="ST",IF(VLOOKUP($C977,st!$B$2:$F$400,5,FALSE())="","",VLOOKUP($C977,st!$B$2:$F$400,5,FALSE())),""))),"")</f>
        <v/>
      </c>
      <c r="H977" s="35" t="s">
        <v>88</v>
      </c>
      <c r="I977" s="35" t="s">
        <v>31</v>
      </c>
      <c r="J977" s="35" t="s">
        <v>552</v>
      </c>
      <c r="K977" s="35">
        <f t="shared" si="3"/>
        <v>5</v>
      </c>
      <c r="L977" s="35" t="s">
        <v>8824</v>
      </c>
      <c r="M977" s="35" t="s">
        <v>8826</v>
      </c>
      <c r="N977" s="35" t="s">
        <v>975</v>
      </c>
      <c r="O977" s="35" t="s">
        <v>977</v>
      </c>
      <c r="P977" s="35" t="s">
        <v>8834</v>
      </c>
      <c r="Q977" s="35" t="s">
        <v>8835</v>
      </c>
      <c r="R977" s="35" t="s">
        <v>247</v>
      </c>
      <c r="S977" s="35" t="s">
        <v>975</v>
      </c>
      <c r="T977" s="35" t="s">
        <v>977</v>
      </c>
      <c r="U977" s="35" t="s">
        <v>89</v>
      </c>
      <c r="W977" s="35" t="s">
        <v>78</v>
      </c>
      <c r="X977" s="35" t="s">
        <v>59</v>
      </c>
      <c r="Y977" s="35" t="s">
        <v>89</v>
      </c>
      <c r="Z977" s="35" t="s">
        <v>89</v>
      </c>
    </row>
    <row r="978" spans="1:26" ht="15" customHeight="1">
      <c r="A978" s="35" t="s">
        <v>1300</v>
      </c>
      <c r="B978" s="35" t="s">
        <v>7129</v>
      </c>
      <c r="C978" s="35" t="s">
        <v>8838</v>
      </c>
      <c r="D978" s="35">
        <f>IFERROR(IF($A978="HDC",IF(VLOOKUP($C978,hdc!$B$2:$F$1600,2,FALSE())="","",VLOOKUP($C978,hdc!$B$2:$F$1600,2,FALSE())),IF($A978="NAUTICS",IF(VLOOKUP($C978,nautics!$B$2:$F$1200,2,FALSE())="","",VLOOKUP($C978,nautics!$B$2:$F$1200,2,FALSE())),IF($A978="ST",IF(VLOOKUP($C978,st!$B$2:$F$400,2,FALSE())="","",VLOOKUP($C978,st!$B$2:$F$400,2,FALSE())),""))),"")</f>
        <v>1</v>
      </c>
      <c r="E978" s="35">
        <f>IFERROR(IF($A978="HDC",IF(VLOOKUP($C978,hdc!$B$2:$F$1600,3,FALSE())="","",VLOOKUP($C978,hdc!$B$2:$F$1600,3,FALSE())),IF($A978="NAUTICS",IF(VLOOKUP($C978,nautics!$B$2:$F$1200,3,FALSE())="","",VLOOKUP($C978,nautics!$B$2:$F$1200,3,FALSE())),IF($A978="ST",IF(VLOOKUP($C978,st!$B$2:$F$400,3,FALSE())="","",VLOOKUP($C978,st!$B$2:$F$400,3,FALSE())),""))),"")</f>
        <v>1</v>
      </c>
      <c r="F978" s="35" t="str">
        <f>IFERROR(IF($A978="HDC",IF(VLOOKUP($C978,hdc!$B$2:$F$1600,4,FALSE())="","",VLOOKUP($C978,hdc!$B$2:$F$1600,4,FALSE())),IF($A978="NAUTICS",IF(VLOOKUP($C978,nautics!$B$2:$F$1200,4,FALSE())="","",VLOOKUP($C978,nautics!$B$2:$F$1200,4,FALSE())),IF($A978="ST",IF(VLOOKUP($C978,st!$B$2:$F$400,4,FALSE())="","",VLOOKUP($C978,st!$B$2:$F$400,4,FALSE())),""))),"")</f>
        <v/>
      </c>
      <c r="G978" s="35" t="str">
        <f>IFERROR(IF($A978="HDC",IF(VLOOKUP($C978,hdc!$B$2:$F$1600,5,FALSE())="","",VLOOKUP($C978,hdc!$B$2:$F$1600,5,FALSE())),IF($A978="NAUTICS",IF(VLOOKUP($C978,nautics!$B$2:$F$1200,5,FALSE())="","",VLOOKUP($C978,nautics!$B$2:$F$1200,5,FALSE())),IF($A978="ST",IF(VLOOKUP($C978,st!$B$2:$F$400,5,FALSE())="","",VLOOKUP($C978,st!$B$2:$F$400,5,FALSE())),""))),"")</f>
        <v/>
      </c>
      <c r="H978" s="35" t="s">
        <v>88</v>
      </c>
      <c r="I978" s="35" t="s">
        <v>31</v>
      </c>
      <c r="J978" s="35" t="s">
        <v>8839</v>
      </c>
      <c r="K978" s="35">
        <f t="shared" si="3"/>
        <v>8</v>
      </c>
      <c r="L978" s="35" t="s">
        <v>8139</v>
      </c>
      <c r="M978" s="35" t="s">
        <v>8140</v>
      </c>
      <c r="N978" s="35" t="s">
        <v>1996</v>
      </c>
      <c r="O978" s="35" t="s">
        <v>1997</v>
      </c>
      <c r="P978" s="35" t="s">
        <v>8843</v>
      </c>
      <c r="Q978" s="35" t="s">
        <v>8844</v>
      </c>
      <c r="R978" s="35" t="s">
        <v>258</v>
      </c>
      <c r="S978" s="35" t="s">
        <v>1996</v>
      </c>
      <c r="T978" s="35" t="s">
        <v>1997</v>
      </c>
      <c r="U978" s="35" t="s">
        <v>8845</v>
      </c>
      <c r="W978" s="35" t="s">
        <v>78</v>
      </c>
      <c r="X978" s="35" t="s">
        <v>59</v>
      </c>
      <c r="Y978" s="35" t="s">
        <v>7791</v>
      </c>
      <c r="Z978" s="35" t="s">
        <v>7989</v>
      </c>
    </row>
    <row r="979" spans="1:26" ht="15" customHeight="1">
      <c r="A979" s="35" t="s">
        <v>1300</v>
      </c>
      <c r="B979" s="35" t="s">
        <v>7129</v>
      </c>
      <c r="C979" s="35" t="s">
        <v>8847</v>
      </c>
      <c r="D979" s="35">
        <f>IFERROR(IF($A979="HDC",IF(VLOOKUP($C979,hdc!$B$2:$F$1600,2,FALSE())="","",VLOOKUP($C979,hdc!$B$2:$F$1600,2,FALSE())),IF($A979="NAUTICS",IF(VLOOKUP($C979,nautics!$B$2:$F$1200,2,FALSE())="","",VLOOKUP($C979,nautics!$B$2:$F$1200,2,FALSE())),IF($A979="ST",IF(VLOOKUP($C979,st!$B$2:$F$400,2,FALSE())="","",VLOOKUP($C979,st!$B$2:$F$400,2,FALSE())),""))),"")</f>
        <v>1</v>
      </c>
      <c r="E979" s="35">
        <f>IFERROR(IF($A979="HDC",IF(VLOOKUP($C979,hdc!$B$2:$F$1600,3,FALSE())="","",VLOOKUP($C979,hdc!$B$2:$F$1600,3,FALSE())),IF($A979="NAUTICS",IF(VLOOKUP($C979,nautics!$B$2:$F$1200,3,FALSE())="","",VLOOKUP($C979,nautics!$B$2:$F$1200,3,FALSE())),IF($A979="ST",IF(VLOOKUP($C979,st!$B$2:$F$400,3,FALSE())="","",VLOOKUP($C979,st!$B$2:$F$400,3,FALSE())),""))),"")</f>
        <v>1</v>
      </c>
      <c r="F979" s="35" t="str">
        <f>IFERROR(IF($A979="HDC",IF(VLOOKUP($C979,hdc!$B$2:$F$1600,4,FALSE())="","",VLOOKUP($C979,hdc!$B$2:$F$1600,4,FALSE())),IF($A979="NAUTICS",IF(VLOOKUP($C979,nautics!$B$2:$F$1200,4,FALSE())="","",VLOOKUP($C979,nautics!$B$2:$F$1200,4,FALSE())),IF($A979="ST",IF(VLOOKUP($C979,st!$B$2:$F$400,4,FALSE())="","",VLOOKUP($C979,st!$B$2:$F$400,4,FALSE())),""))),"")</f>
        <v/>
      </c>
      <c r="G979" s="35" t="str">
        <f>IFERROR(IF($A979="HDC",IF(VLOOKUP($C979,hdc!$B$2:$F$1600,5,FALSE())="","",VLOOKUP($C979,hdc!$B$2:$F$1600,5,FALSE())),IF($A979="NAUTICS",IF(VLOOKUP($C979,nautics!$B$2:$F$1200,5,FALSE())="","",VLOOKUP($C979,nautics!$B$2:$F$1200,5,FALSE())),IF($A979="ST",IF(VLOOKUP($C979,st!$B$2:$F$400,5,FALSE())="","",VLOOKUP($C979,st!$B$2:$F$400,5,FALSE())),""))),"")</f>
        <v/>
      </c>
      <c r="H979" s="35" t="s">
        <v>88</v>
      </c>
      <c r="I979" s="35" t="s">
        <v>31</v>
      </c>
      <c r="J979" s="35" t="s">
        <v>552</v>
      </c>
      <c r="K979" s="35">
        <f t="shared" si="3"/>
        <v>5</v>
      </c>
      <c r="L979" s="35" t="s">
        <v>8843</v>
      </c>
      <c r="M979" s="35" t="s">
        <v>8844</v>
      </c>
      <c r="N979" s="35" t="s">
        <v>1996</v>
      </c>
      <c r="O979" s="35" t="s">
        <v>1997</v>
      </c>
      <c r="P979" s="35" t="s">
        <v>8850</v>
      </c>
      <c r="Q979" s="35" t="s">
        <v>8851</v>
      </c>
      <c r="R979" s="35" t="s">
        <v>247</v>
      </c>
      <c r="S979" s="35" t="s">
        <v>1996</v>
      </c>
      <c r="T979" s="35" t="s">
        <v>1997</v>
      </c>
      <c r="U979" s="35" t="s">
        <v>89</v>
      </c>
      <c r="W979" s="35" t="s">
        <v>78</v>
      </c>
      <c r="X979" s="35" t="s">
        <v>59</v>
      </c>
      <c r="Y979" s="35" t="s">
        <v>89</v>
      </c>
      <c r="Z979" s="35" t="s">
        <v>89</v>
      </c>
    </row>
    <row r="980" spans="1:26" ht="15" customHeight="1">
      <c r="A980" s="35" t="s">
        <v>1300</v>
      </c>
      <c r="B980" s="35" t="s">
        <v>7129</v>
      </c>
      <c r="C980" s="35" t="s">
        <v>8854</v>
      </c>
      <c r="D980" s="35">
        <f>IFERROR(IF($A980="HDC",IF(VLOOKUP($C980,hdc!$B$2:$F$1600,2,FALSE())="","",VLOOKUP($C980,hdc!$B$2:$F$1600,2,FALSE())),IF($A980="NAUTICS",IF(VLOOKUP($C980,nautics!$B$2:$F$1200,2,FALSE())="","",VLOOKUP($C980,nautics!$B$2:$F$1200,2,FALSE())),IF($A980="ST",IF(VLOOKUP($C980,st!$B$2:$F$400,2,FALSE())="","",VLOOKUP($C980,st!$B$2:$F$400,2,FALSE())),""))),"")</f>
        <v>1</v>
      </c>
      <c r="E980" s="35">
        <f>IFERROR(IF($A980="HDC",IF(VLOOKUP($C980,hdc!$B$2:$F$1600,3,FALSE())="","",VLOOKUP($C980,hdc!$B$2:$F$1600,3,FALSE())),IF($A980="NAUTICS",IF(VLOOKUP($C980,nautics!$B$2:$F$1200,3,FALSE())="","",VLOOKUP($C980,nautics!$B$2:$F$1200,3,FALSE())),IF($A980="ST",IF(VLOOKUP($C980,st!$B$2:$F$400,3,FALSE())="","",VLOOKUP($C980,st!$B$2:$F$400,3,FALSE())),""))),"")</f>
        <v>1</v>
      </c>
      <c r="F980" s="35" t="str">
        <f>IFERROR(IF($A980="HDC",IF(VLOOKUP($C980,hdc!$B$2:$F$1600,4,FALSE())="","",VLOOKUP($C980,hdc!$B$2:$F$1600,4,FALSE())),IF($A980="NAUTICS",IF(VLOOKUP($C980,nautics!$B$2:$F$1200,4,FALSE())="","",VLOOKUP($C980,nautics!$B$2:$F$1200,4,FALSE())),IF($A980="ST",IF(VLOOKUP($C980,st!$B$2:$F$400,4,FALSE())="","",VLOOKUP($C980,st!$B$2:$F$400,4,FALSE())),""))),"")</f>
        <v/>
      </c>
      <c r="G980" s="35" t="str">
        <f>IFERROR(IF($A980="HDC",IF(VLOOKUP($C980,hdc!$B$2:$F$1600,5,FALSE())="","",VLOOKUP($C980,hdc!$B$2:$F$1600,5,FALSE())),IF($A980="NAUTICS",IF(VLOOKUP($C980,nautics!$B$2:$F$1200,5,FALSE())="","",VLOOKUP($C980,nautics!$B$2:$F$1200,5,FALSE())),IF($A980="ST",IF(VLOOKUP($C980,st!$B$2:$F$400,5,FALSE())="","",VLOOKUP($C980,st!$B$2:$F$400,5,FALSE())),""))),"")</f>
        <v/>
      </c>
      <c r="H980" s="35" t="s">
        <v>88</v>
      </c>
      <c r="I980" s="35" t="s">
        <v>31</v>
      </c>
      <c r="J980" s="35" t="s">
        <v>8857</v>
      </c>
      <c r="K980" s="35">
        <f t="shared" si="3"/>
        <v>13</v>
      </c>
      <c r="L980" s="35" t="s">
        <v>8149</v>
      </c>
      <c r="M980" s="35" t="s">
        <v>8150</v>
      </c>
      <c r="N980" s="35" t="s">
        <v>2007</v>
      </c>
      <c r="O980" s="35" t="s">
        <v>1997</v>
      </c>
      <c r="P980" s="35" t="s">
        <v>8859</v>
      </c>
      <c r="Q980" s="35" t="s">
        <v>8861</v>
      </c>
      <c r="R980" s="35" t="s">
        <v>4557</v>
      </c>
      <c r="S980" s="35" t="s">
        <v>1996</v>
      </c>
      <c r="T980" s="35" t="s">
        <v>1997</v>
      </c>
      <c r="U980" s="35" t="s">
        <v>8863</v>
      </c>
      <c r="W980" s="35" t="s">
        <v>57</v>
      </c>
      <c r="X980" s="35" t="s">
        <v>59</v>
      </c>
      <c r="Y980" s="35" t="s">
        <v>7798</v>
      </c>
      <c r="Z980" s="35" t="s">
        <v>7791</v>
      </c>
    </row>
    <row r="981" spans="1:26" ht="15" customHeight="1">
      <c r="A981" s="35" t="s">
        <v>1300</v>
      </c>
      <c r="B981" s="35" t="s">
        <v>7129</v>
      </c>
      <c r="C981" s="35" t="s">
        <v>8864</v>
      </c>
      <c r="D981" s="35">
        <f>IFERROR(IF($A981="HDC",IF(VLOOKUP($C981,hdc!$B$2:$F$1600,2,FALSE())="","",VLOOKUP($C981,hdc!$B$2:$F$1600,2,FALSE())),IF($A981="NAUTICS",IF(VLOOKUP($C981,nautics!$B$2:$F$1200,2,FALSE())="","",VLOOKUP($C981,nautics!$B$2:$F$1200,2,FALSE())),IF($A981="ST",IF(VLOOKUP($C981,st!$B$2:$F$400,2,FALSE())="","",VLOOKUP($C981,st!$B$2:$F$400,2,FALSE())),""))),"")</f>
        <v>1</v>
      </c>
      <c r="E981" s="35">
        <f>IFERROR(IF($A981="HDC",IF(VLOOKUP($C981,hdc!$B$2:$F$1600,3,FALSE())="","",VLOOKUP($C981,hdc!$B$2:$F$1600,3,FALSE())),IF($A981="NAUTICS",IF(VLOOKUP($C981,nautics!$B$2:$F$1200,3,FALSE())="","",VLOOKUP($C981,nautics!$B$2:$F$1200,3,FALSE())),IF($A981="ST",IF(VLOOKUP($C981,st!$B$2:$F$400,3,FALSE())="","",VLOOKUP($C981,st!$B$2:$F$400,3,FALSE())),""))),"")</f>
        <v>1</v>
      </c>
      <c r="F981" s="35" t="str">
        <f>IFERROR(IF($A981="HDC",IF(VLOOKUP($C981,hdc!$B$2:$F$1600,4,FALSE())="","",VLOOKUP($C981,hdc!$B$2:$F$1600,4,FALSE())),IF($A981="NAUTICS",IF(VLOOKUP($C981,nautics!$B$2:$F$1200,4,FALSE())="","",VLOOKUP($C981,nautics!$B$2:$F$1200,4,FALSE())),IF($A981="ST",IF(VLOOKUP($C981,st!$B$2:$F$400,4,FALSE())="","",VLOOKUP($C981,st!$B$2:$F$400,4,FALSE())),""))),"")</f>
        <v/>
      </c>
      <c r="G981" s="35" t="str">
        <f>IFERROR(IF($A981="HDC",IF(VLOOKUP($C981,hdc!$B$2:$F$1600,5,FALSE())="","",VLOOKUP($C981,hdc!$B$2:$F$1600,5,FALSE())),IF($A981="NAUTICS",IF(VLOOKUP($C981,nautics!$B$2:$F$1200,5,FALSE())="","",VLOOKUP($C981,nautics!$B$2:$F$1200,5,FALSE())),IF($A981="ST",IF(VLOOKUP($C981,st!$B$2:$F$400,5,FALSE())="","",VLOOKUP($C981,st!$B$2:$F$400,5,FALSE())),""))),"")</f>
        <v/>
      </c>
      <c r="H981" s="35" t="s">
        <v>88</v>
      </c>
      <c r="I981" s="35" t="s">
        <v>31</v>
      </c>
      <c r="J981" s="35" t="s">
        <v>8868</v>
      </c>
      <c r="K981" s="35">
        <f t="shared" si="3"/>
        <v>10</v>
      </c>
      <c r="L981" s="35" t="s">
        <v>8149</v>
      </c>
      <c r="M981" s="35" t="s">
        <v>8150</v>
      </c>
      <c r="N981" s="35" t="s">
        <v>2007</v>
      </c>
      <c r="O981" s="35" t="s">
        <v>1997</v>
      </c>
      <c r="P981" s="35" t="s">
        <v>8870</v>
      </c>
      <c r="Q981" s="35" t="s">
        <v>8872</v>
      </c>
      <c r="R981" s="35" t="s">
        <v>2270</v>
      </c>
      <c r="S981" s="35" t="s">
        <v>1996</v>
      </c>
      <c r="T981" s="35" t="s">
        <v>1997</v>
      </c>
      <c r="U981" s="35" t="s">
        <v>8874</v>
      </c>
      <c r="W981" s="35" t="s">
        <v>57</v>
      </c>
      <c r="X981" s="35" t="s">
        <v>59</v>
      </c>
      <c r="Y981" s="35" t="s">
        <v>7798</v>
      </c>
      <c r="Z981" s="35" t="s">
        <v>7989</v>
      </c>
    </row>
    <row r="982" spans="1:26" ht="15" customHeight="1">
      <c r="A982" s="35" t="s">
        <v>1300</v>
      </c>
      <c r="B982" s="35" t="s">
        <v>7129</v>
      </c>
      <c r="C982" s="35" t="s">
        <v>8876</v>
      </c>
      <c r="D982" s="35">
        <f>IFERROR(IF($A982="HDC",IF(VLOOKUP($C982,hdc!$B$2:$F$1600,2,FALSE())="","",VLOOKUP($C982,hdc!$B$2:$F$1600,2,FALSE())),IF($A982="NAUTICS",IF(VLOOKUP($C982,nautics!$B$2:$F$1200,2,FALSE())="","",VLOOKUP($C982,nautics!$B$2:$F$1200,2,FALSE())),IF($A982="ST",IF(VLOOKUP($C982,st!$B$2:$F$400,2,FALSE())="","",VLOOKUP($C982,st!$B$2:$F$400,2,FALSE())),""))),"")</f>
        <v>1</v>
      </c>
      <c r="E982" s="35">
        <f>IFERROR(IF($A982="HDC",IF(VLOOKUP($C982,hdc!$B$2:$F$1600,3,FALSE())="","",VLOOKUP($C982,hdc!$B$2:$F$1600,3,FALSE())),IF($A982="NAUTICS",IF(VLOOKUP($C982,nautics!$B$2:$F$1200,3,FALSE())="","",VLOOKUP($C982,nautics!$B$2:$F$1200,3,FALSE())),IF($A982="ST",IF(VLOOKUP($C982,st!$B$2:$F$400,3,FALSE())="","",VLOOKUP($C982,st!$B$2:$F$400,3,FALSE())),""))),"")</f>
        <v>1</v>
      </c>
      <c r="F982" s="35" t="str">
        <f>IFERROR(IF($A982="HDC",IF(VLOOKUP($C982,hdc!$B$2:$F$1600,4,FALSE())="","",VLOOKUP($C982,hdc!$B$2:$F$1600,4,FALSE())),IF($A982="NAUTICS",IF(VLOOKUP($C982,nautics!$B$2:$F$1200,4,FALSE())="","",VLOOKUP($C982,nautics!$B$2:$F$1200,4,FALSE())),IF($A982="ST",IF(VLOOKUP($C982,st!$B$2:$F$400,4,FALSE())="","",VLOOKUP($C982,st!$B$2:$F$400,4,FALSE())),""))),"")</f>
        <v/>
      </c>
      <c r="G982" s="35" t="str">
        <f>IFERROR(IF($A982="HDC",IF(VLOOKUP($C982,hdc!$B$2:$F$1600,5,FALSE())="","",VLOOKUP($C982,hdc!$B$2:$F$1600,5,FALSE())),IF($A982="NAUTICS",IF(VLOOKUP($C982,nautics!$B$2:$F$1200,5,FALSE())="","",VLOOKUP($C982,nautics!$B$2:$F$1200,5,FALSE())),IF($A982="ST",IF(VLOOKUP($C982,st!$B$2:$F$400,5,FALSE())="","",VLOOKUP($C982,st!$B$2:$F$400,5,FALSE())),""))),"")</f>
        <v/>
      </c>
      <c r="H982" s="35" t="s">
        <v>88</v>
      </c>
      <c r="I982" s="35" t="s">
        <v>31</v>
      </c>
      <c r="J982" s="35" t="s">
        <v>2780</v>
      </c>
      <c r="K982" s="35">
        <f t="shared" si="3"/>
        <v>13</v>
      </c>
      <c r="L982" s="35" t="s">
        <v>8149</v>
      </c>
      <c r="M982" s="35" t="s">
        <v>8150</v>
      </c>
      <c r="N982" s="35" t="s">
        <v>2007</v>
      </c>
      <c r="O982" s="35" t="s">
        <v>1997</v>
      </c>
      <c r="P982" s="35" t="s">
        <v>8880</v>
      </c>
      <c r="Q982" s="35" t="s">
        <v>8881</v>
      </c>
      <c r="R982" s="35" t="s">
        <v>1071</v>
      </c>
      <c r="S982" s="35" t="s">
        <v>2007</v>
      </c>
      <c r="T982" s="35" t="s">
        <v>1997</v>
      </c>
      <c r="U982" s="35" t="s">
        <v>7807</v>
      </c>
      <c r="W982" s="35" t="s">
        <v>78</v>
      </c>
      <c r="X982" s="35" t="s">
        <v>59</v>
      </c>
      <c r="Y982" s="35" t="s">
        <v>7798</v>
      </c>
      <c r="Z982" s="35" t="s">
        <v>4495</v>
      </c>
    </row>
    <row r="983" spans="1:26" ht="15" customHeight="1">
      <c r="A983" s="35" t="s">
        <v>1300</v>
      </c>
      <c r="B983" s="35" t="s">
        <v>7129</v>
      </c>
      <c r="C983" s="35" t="s">
        <v>8883</v>
      </c>
      <c r="D983" s="35">
        <f>IFERROR(IF($A983="HDC",IF(VLOOKUP($C983,hdc!$B$2:$F$1600,2,FALSE())="","",VLOOKUP($C983,hdc!$B$2:$F$1600,2,FALSE())),IF($A983="NAUTICS",IF(VLOOKUP($C983,nautics!$B$2:$F$1200,2,FALSE())="","",VLOOKUP($C983,nautics!$B$2:$F$1200,2,FALSE())),IF($A983="ST",IF(VLOOKUP($C983,st!$B$2:$F$400,2,FALSE())="","",VLOOKUP($C983,st!$B$2:$F$400,2,FALSE())),""))),"")</f>
        <v>1</v>
      </c>
      <c r="E983" s="35">
        <f>IFERROR(IF($A983="HDC",IF(VLOOKUP($C983,hdc!$B$2:$F$1600,3,FALSE())="","",VLOOKUP($C983,hdc!$B$2:$F$1600,3,FALSE())),IF($A983="NAUTICS",IF(VLOOKUP($C983,nautics!$B$2:$F$1200,3,FALSE())="","",VLOOKUP($C983,nautics!$B$2:$F$1200,3,FALSE())),IF($A983="ST",IF(VLOOKUP($C983,st!$B$2:$F$400,3,FALSE())="","",VLOOKUP($C983,st!$B$2:$F$400,3,FALSE())),""))),"")</f>
        <v>1</v>
      </c>
      <c r="F983" s="35" t="str">
        <f>IFERROR(IF($A983="HDC",IF(VLOOKUP($C983,hdc!$B$2:$F$1600,4,FALSE())="","",VLOOKUP($C983,hdc!$B$2:$F$1600,4,FALSE())),IF($A983="NAUTICS",IF(VLOOKUP($C983,nautics!$B$2:$F$1200,4,FALSE())="","",VLOOKUP($C983,nautics!$B$2:$F$1200,4,FALSE())),IF($A983="ST",IF(VLOOKUP($C983,st!$B$2:$F$400,4,FALSE())="","",VLOOKUP($C983,st!$B$2:$F$400,4,FALSE())),""))),"")</f>
        <v/>
      </c>
      <c r="G983" s="35" t="str">
        <f>IFERROR(IF($A983="HDC",IF(VLOOKUP($C983,hdc!$B$2:$F$1600,5,FALSE())="","",VLOOKUP($C983,hdc!$B$2:$F$1600,5,FALSE())),IF($A983="NAUTICS",IF(VLOOKUP($C983,nautics!$B$2:$F$1200,5,FALSE())="","",VLOOKUP($C983,nautics!$B$2:$F$1200,5,FALSE())),IF($A983="ST",IF(VLOOKUP($C983,st!$B$2:$F$400,5,FALSE())="","",VLOOKUP($C983,st!$B$2:$F$400,5,FALSE())),""))),"")</f>
        <v/>
      </c>
      <c r="H983" s="35" t="s">
        <v>88</v>
      </c>
      <c r="I983" s="35" t="s">
        <v>31</v>
      </c>
      <c r="J983" s="35" t="s">
        <v>8887</v>
      </c>
      <c r="K983" s="35">
        <f t="shared" si="3"/>
        <v>12</v>
      </c>
      <c r="L983" s="35" t="s">
        <v>8149</v>
      </c>
      <c r="M983" s="35" t="s">
        <v>8150</v>
      </c>
      <c r="N983" s="35" t="s">
        <v>2007</v>
      </c>
      <c r="O983" s="35" t="s">
        <v>1997</v>
      </c>
      <c r="P983" s="35" t="s">
        <v>8889</v>
      </c>
      <c r="Q983" s="35" t="s">
        <v>8890</v>
      </c>
      <c r="R983" s="35" t="s">
        <v>2270</v>
      </c>
      <c r="S983" s="35" t="s">
        <v>2007</v>
      </c>
      <c r="T983" s="35" t="s">
        <v>1997</v>
      </c>
      <c r="U983" s="35" t="s">
        <v>8023</v>
      </c>
      <c r="W983" s="35" t="s">
        <v>78</v>
      </c>
      <c r="X983" s="35" t="s">
        <v>59</v>
      </c>
      <c r="Y983" s="35" t="s">
        <v>7798</v>
      </c>
      <c r="Z983" s="35" t="s">
        <v>8025</v>
      </c>
    </row>
    <row r="984" spans="1:26" ht="15" customHeight="1">
      <c r="A984" s="35" t="s">
        <v>1300</v>
      </c>
      <c r="B984" s="35" t="s">
        <v>7129</v>
      </c>
      <c r="C984" s="35" t="s">
        <v>8892</v>
      </c>
      <c r="D984" s="35">
        <f>IFERROR(IF($A984="HDC",IF(VLOOKUP($C984,hdc!$B$2:$F$1600,2,FALSE())="","",VLOOKUP($C984,hdc!$B$2:$F$1600,2,FALSE())),IF($A984="NAUTICS",IF(VLOOKUP($C984,nautics!$B$2:$F$1200,2,FALSE())="","",VLOOKUP($C984,nautics!$B$2:$F$1200,2,FALSE())),IF($A984="ST",IF(VLOOKUP($C984,st!$B$2:$F$400,2,FALSE())="","",VLOOKUP($C984,st!$B$2:$F$400,2,FALSE())),""))),"")</f>
        <v>1</v>
      </c>
      <c r="E984" s="35">
        <f>IFERROR(IF($A984="HDC",IF(VLOOKUP($C984,hdc!$B$2:$F$1600,3,FALSE())="","",VLOOKUP($C984,hdc!$B$2:$F$1600,3,FALSE())),IF($A984="NAUTICS",IF(VLOOKUP($C984,nautics!$B$2:$F$1200,3,FALSE())="","",VLOOKUP($C984,nautics!$B$2:$F$1200,3,FALSE())),IF($A984="ST",IF(VLOOKUP($C984,st!$B$2:$F$400,3,FALSE())="","",VLOOKUP($C984,st!$B$2:$F$400,3,FALSE())),""))),"")</f>
        <v>1</v>
      </c>
      <c r="F984" s="35" t="str">
        <f>IFERROR(IF($A984="HDC",IF(VLOOKUP($C984,hdc!$B$2:$F$1600,4,FALSE())="","",VLOOKUP($C984,hdc!$B$2:$F$1600,4,FALSE())),IF($A984="NAUTICS",IF(VLOOKUP($C984,nautics!$B$2:$F$1200,4,FALSE())="","",VLOOKUP($C984,nautics!$B$2:$F$1200,4,FALSE())),IF($A984="ST",IF(VLOOKUP($C984,st!$B$2:$F$400,4,FALSE())="","",VLOOKUP($C984,st!$B$2:$F$400,4,FALSE())),""))),"")</f>
        <v/>
      </c>
      <c r="G984" s="35" t="str">
        <f>IFERROR(IF($A984="HDC",IF(VLOOKUP($C984,hdc!$B$2:$F$1600,5,FALSE())="","",VLOOKUP($C984,hdc!$B$2:$F$1600,5,FALSE())),IF($A984="NAUTICS",IF(VLOOKUP($C984,nautics!$B$2:$F$1200,5,FALSE())="","",VLOOKUP($C984,nautics!$B$2:$F$1200,5,FALSE())),IF($A984="ST",IF(VLOOKUP($C984,st!$B$2:$F$400,5,FALSE())="","",VLOOKUP($C984,st!$B$2:$F$400,5,FALSE())),""))),"")</f>
        <v/>
      </c>
      <c r="H984" s="35" t="s">
        <v>88</v>
      </c>
      <c r="I984" s="35" t="s">
        <v>31</v>
      </c>
      <c r="J984" s="35" t="s">
        <v>8895</v>
      </c>
      <c r="K984" s="35">
        <f t="shared" si="3"/>
        <v>11</v>
      </c>
      <c r="L984" s="35" t="s">
        <v>8158</v>
      </c>
      <c r="M984" s="35" t="s">
        <v>8159</v>
      </c>
      <c r="N984" s="35" t="s">
        <v>2043</v>
      </c>
      <c r="O984" s="35" t="s">
        <v>1997</v>
      </c>
      <c r="P984" s="35" t="s">
        <v>8899</v>
      </c>
      <c r="Q984" s="35" t="s">
        <v>8901</v>
      </c>
      <c r="R984" s="35" t="s">
        <v>1049</v>
      </c>
      <c r="S984" s="35" t="s">
        <v>2043</v>
      </c>
      <c r="T984" s="35" t="s">
        <v>1997</v>
      </c>
      <c r="U984" s="35" t="s">
        <v>8904</v>
      </c>
      <c r="W984" s="35" t="s">
        <v>78</v>
      </c>
      <c r="X984" s="35" t="s">
        <v>59</v>
      </c>
      <c r="Y984" s="35" t="s">
        <v>8162</v>
      </c>
      <c r="Z984" s="35" t="s">
        <v>4518</v>
      </c>
    </row>
    <row r="985" spans="1:26" ht="15" customHeight="1">
      <c r="A985" s="35" t="s">
        <v>1300</v>
      </c>
      <c r="B985" s="35" t="s">
        <v>7129</v>
      </c>
      <c r="C985" s="35" t="s">
        <v>8907</v>
      </c>
      <c r="D985" s="35">
        <f>IFERROR(IF($A985="HDC",IF(VLOOKUP($C985,hdc!$B$2:$F$1600,2,FALSE())="","",VLOOKUP($C985,hdc!$B$2:$F$1600,2,FALSE())),IF($A985="NAUTICS",IF(VLOOKUP($C985,nautics!$B$2:$F$1200,2,FALSE())="","",VLOOKUP($C985,nautics!$B$2:$F$1200,2,FALSE())),IF($A985="ST",IF(VLOOKUP($C985,st!$B$2:$F$400,2,FALSE())="","",VLOOKUP($C985,st!$B$2:$F$400,2,FALSE())),""))),"")</f>
        <v>1</v>
      </c>
      <c r="E985" s="35">
        <f>IFERROR(IF($A985="HDC",IF(VLOOKUP($C985,hdc!$B$2:$F$1600,3,FALSE())="","",VLOOKUP($C985,hdc!$B$2:$F$1600,3,FALSE())),IF($A985="NAUTICS",IF(VLOOKUP($C985,nautics!$B$2:$F$1200,3,FALSE())="","",VLOOKUP($C985,nautics!$B$2:$F$1200,3,FALSE())),IF($A985="ST",IF(VLOOKUP($C985,st!$B$2:$F$400,3,FALSE())="","",VLOOKUP($C985,st!$B$2:$F$400,3,FALSE())),""))),"")</f>
        <v>1</v>
      </c>
      <c r="F985" s="35" t="str">
        <f>IFERROR(IF($A985="HDC",IF(VLOOKUP($C985,hdc!$B$2:$F$1600,4,FALSE())="","",VLOOKUP($C985,hdc!$B$2:$F$1600,4,FALSE())),IF($A985="NAUTICS",IF(VLOOKUP($C985,nautics!$B$2:$F$1200,4,FALSE())="","",VLOOKUP($C985,nautics!$B$2:$F$1200,4,FALSE())),IF($A985="ST",IF(VLOOKUP($C985,st!$B$2:$F$400,4,FALSE())="","",VLOOKUP($C985,st!$B$2:$F$400,4,FALSE())),""))),"")</f>
        <v/>
      </c>
      <c r="G985" s="35" t="str">
        <f>IFERROR(IF($A985="HDC",IF(VLOOKUP($C985,hdc!$B$2:$F$1600,5,FALSE())="","",VLOOKUP($C985,hdc!$B$2:$F$1600,5,FALSE())),IF($A985="NAUTICS",IF(VLOOKUP($C985,nautics!$B$2:$F$1200,5,FALSE())="","",VLOOKUP($C985,nautics!$B$2:$F$1200,5,FALSE())),IF($A985="ST",IF(VLOOKUP($C985,st!$B$2:$F$400,5,FALSE())="","",VLOOKUP($C985,st!$B$2:$F$400,5,FALSE())),""))),"")</f>
        <v/>
      </c>
      <c r="H985" s="35" t="s">
        <v>88</v>
      </c>
      <c r="I985" s="35" t="s">
        <v>31</v>
      </c>
      <c r="J985" s="35" t="s">
        <v>8910</v>
      </c>
      <c r="K985" s="35">
        <f t="shared" si="3"/>
        <v>8</v>
      </c>
      <c r="L985" s="35" t="s">
        <v>8158</v>
      </c>
      <c r="M985" s="35" t="s">
        <v>8159</v>
      </c>
      <c r="N985" s="35" t="s">
        <v>2043</v>
      </c>
      <c r="O985" s="35" t="s">
        <v>1997</v>
      </c>
      <c r="P985" s="35" t="s">
        <v>8912</v>
      </c>
      <c r="Q985" s="35" t="s">
        <v>8913</v>
      </c>
      <c r="R985" s="35" t="s">
        <v>258</v>
      </c>
      <c r="S985" s="35" t="s">
        <v>2043</v>
      </c>
      <c r="T985" s="35" t="s">
        <v>1997</v>
      </c>
      <c r="U985" s="35" t="s">
        <v>8914</v>
      </c>
      <c r="W985" s="35" t="s">
        <v>78</v>
      </c>
      <c r="X985" s="35" t="s">
        <v>59</v>
      </c>
      <c r="Y985" s="35" t="s">
        <v>8162</v>
      </c>
      <c r="Z985" s="35" t="s">
        <v>983</v>
      </c>
    </row>
    <row r="986" spans="1:26" ht="15" customHeight="1">
      <c r="A986" s="35" t="s">
        <v>1300</v>
      </c>
      <c r="B986" s="35" t="s">
        <v>7129</v>
      </c>
      <c r="C986" s="35" t="s">
        <v>8916</v>
      </c>
      <c r="D986" s="35">
        <f>IFERROR(IF($A986="HDC",IF(VLOOKUP($C986,hdc!$B$2:$F$1600,2,FALSE())="","",VLOOKUP($C986,hdc!$B$2:$F$1600,2,FALSE())),IF($A986="NAUTICS",IF(VLOOKUP($C986,nautics!$B$2:$F$1200,2,FALSE())="","",VLOOKUP($C986,nautics!$B$2:$F$1200,2,FALSE())),IF($A986="ST",IF(VLOOKUP($C986,st!$B$2:$F$400,2,FALSE())="","",VLOOKUP($C986,st!$B$2:$F$400,2,FALSE())),""))),"")</f>
        <v>1</v>
      </c>
      <c r="E986" s="35">
        <f>IFERROR(IF($A986="HDC",IF(VLOOKUP($C986,hdc!$B$2:$F$1600,3,FALSE())="","",VLOOKUP($C986,hdc!$B$2:$F$1600,3,FALSE())),IF($A986="NAUTICS",IF(VLOOKUP($C986,nautics!$B$2:$F$1200,3,FALSE())="","",VLOOKUP($C986,nautics!$B$2:$F$1200,3,FALSE())),IF($A986="ST",IF(VLOOKUP($C986,st!$B$2:$F$400,3,FALSE())="","",VLOOKUP($C986,st!$B$2:$F$400,3,FALSE())),""))),"")</f>
        <v>1</v>
      </c>
      <c r="F986" s="35" t="str">
        <f>IFERROR(IF($A986="HDC",IF(VLOOKUP($C986,hdc!$B$2:$F$1600,4,FALSE())="","",VLOOKUP($C986,hdc!$B$2:$F$1600,4,FALSE())),IF($A986="NAUTICS",IF(VLOOKUP($C986,nautics!$B$2:$F$1200,4,FALSE())="","",VLOOKUP($C986,nautics!$B$2:$F$1200,4,FALSE())),IF($A986="ST",IF(VLOOKUP($C986,st!$B$2:$F$400,4,FALSE())="","",VLOOKUP($C986,st!$B$2:$F$400,4,FALSE())),""))),"")</f>
        <v/>
      </c>
      <c r="G986" s="35" t="str">
        <f>IFERROR(IF($A986="HDC",IF(VLOOKUP($C986,hdc!$B$2:$F$1600,5,FALSE())="","",VLOOKUP($C986,hdc!$B$2:$F$1600,5,FALSE())),IF($A986="NAUTICS",IF(VLOOKUP($C986,nautics!$B$2:$F$1200,5,FALSE())="","",VLOOKUP($C986,nautics!$B$2:$F$1200,5,FALSE())),IF($A986="ST",IF(VLOOKUP($C986,st!$B$2:$F$400,5,FALSE())="","",VLOOKUP($C986,st!$B$2:$F$400,5,FALSE())),""))),"")</f>
        <v/>
      </c>
      <c r="H986" s="35" t="s">
        <v>88</v>
      </c>
      <c r="I986" s="35" t="s">
        <v>31</v>
      </c>
      <c r="J986" s="35" t="s">
        <v>232</v>
      </c>
      <c r="K986" s="35">
        <f t="shared" si="3"/>
        <v>10</v>
      </c>
      <c r="L986" s="35" t="s">
        <v>8158</v>
      </c>
      <c r="M986" s="35" t="s">
        <v>8159</v>
      </c>
      <c r="N986" s="35" t="s">
        <v>2043</v>
      </c>
      <c r="O986" s="35" t="s">
        <v>1997</v>
      </c>
      <c r="P986" s="35" t="s">
        <v>8919</v>
      </c>
      <c r="Q986" s="35" t="s">
        <v>8921</v>
      </c>
      <c r="R986" s="35" t="s">
        <v>1071</v>
      </c>
      <c r="S986" s="35" t="s">
        <v>2043</v>
      </c>
      <c r="T986" s="35" t="s">
        <v>1997</v>
      </c>
      <c r="U986" s="35" t="s">
        <v>8922</v>
      </c>
      <c r="W986" s="35" t="s">
        <v>78</v>
      </c>
      <c r="X986" s="35" t="s">
        <v>59</v>
      </c>
      <c r="Y986" s="35" t="s">
        <v>8162</v>
      </c>
      <c r="Z986" s="35" t="s">
        <v>8062</v>
      </c>
    </row>
    <row r="987" spans="1:26" ht="15" customHeight="1">
      <c r="A987" s="35" t="s">
        <v>1300</v>
      </c>
      <c r="B987" s="35" t="s">
        <v>7129</v>
      </c>
      <c r="C987" s="35" t="s">
        <v>8923</v>
      </c>
      <c r="D987" s="35">
        <f>IFERROR(IF($A987="HDC",IF(VLOOKUP($C987,hdc!$B$2:$F$1600,2,FALSE())="","",VLOOKUP($C987,hdc!$B$2:$F$1600,2,FALSE())),IF($A987="NAUTICS",IF(VLOOKUP($C987,nautics!$B$2:$F$1200,2,FALSE())="","",VLOOKUP($C987,nautics!$B$2:$F$1200,2,FALSE())),IF($A987="ST",IF(VLOOKUP($C987,st!$B$2:$F$400,2,FALSE())="","",VLOOKUP($C987,st!$B$2:$F$400,2,FALSE())),""))),"")</f>
        <v>1</v>
      </c>
      <c r="E987" s="35">
        <f>IFERROR(IF($A987="HDC",IF(VLOOKUP($C987,hdc!$B$2:$F$1600,3,FALSE())="","",VLOOKUP($C987,hdc!$B$2:$F$1600,3,FALSE())),IF($A987="NAUTICS",IF(VLOOKUP($C987,nautics!$B$2:$F$1200,3,FALSE())="","",VLOOKUP($C987,nautics!$B$2:$F$1200,3,FALSE())),IF($A987="ST",IF(VLOOKUP($C987,st!$B$2:$F$400,3,FALSE())="","",VLOOKUP($C987,st!$B$2:$F$400,3,FALSE())),""))),"")</f>
        <v>1</v>
      </c>
      <c r="F987" s="35" t="str">
        <f>IFERROR(IF($A987="HDC",IF(VLOOKUP($C987,hdc!$B$2:$F$1600,4,FALSE())="","",VLOOKUP($C987,hdc!$B$2:$F$1600,4,FALSE())),IF($A987="NAUTICS",IF(VLOOKUP($C987,nautics!$B$2:$F$1200,4,FALSE())="","",VLOOKUP($C987,nautics!$B$2:$F$1200,4,FALSE())),IF($A987="ST",IF(VLOOKUP($C987,st!$B$2:$F$400,4,FALSE())="","",VLOOKUP($C987,st!$B$2:$F$400,4,FALSE())),""))),"")</f>
        <v/>
      </c>
      <c r="G987" s="35" t="str">
        <f>IFERROR(IF($A987="HDC",IF(VLOOKUP($C987,hdc!$B$2:$F$1600,5,FALSE())="","",VLOOKUP($C987,hdc!$B$2:$F$1600,5,FALSE())),IF($A987="NAUTICS",IF(VLOOKUP($C987,nautics!$B$2:$F$1200,5,FALSE())="","",VLOOKUP($C987,nautics!$B$2:$F$1200,5,FALSE())),IF($A987="ST",IF(VLOOKUP($C987,st!$B$2:$F$400,5,FALSE())="","",VLOOKUP($C987,st!$B$2:$F$400,5,FALSE())),""))),"")</f>
        <v/>
      </c>
      <c r="H987" s="35" t="s">
        <v>88</v>
      </c>
      <c r="I987" s="35" t="s">
        <v>31</v>
      </c>
      <c r="J987" s="35" t="s">
        <v>85</v>
      </c>
      <c r="K987" s="35">
        <f t="shared" si="3"/>
        <v>6</v>
      </c>
      <c r="L987" s="35" t="s">
        <v>8919</v>
      </c>
      <c r="M987" s="35" t="s">
        <v>8921</v>
      </c>
      <c r="N987" s="35" t="s">
        <v>2043</v>
      </c>
      <c r="O987" s="35" t="s">
        <v>1997</v>
      </c>
      <c r="P987" s="35" t="s">
        <v>8926</v>
      </c>
      <c r="Q987" s="35" t="s">
        <v>8927</v>
      </c>
      <c r="R987" s="35" t="s">
        <v>247</v>
      </c>
      <c r="S987" s="35" t="s">
        <v>2043</v>
      </c>
      <c r="T987" s="35" t="s">
        <v>1997</v>
      </c>
      <c r="U987" s="35" t="s">
        <v>89</v>
      </c>
      <c r="W987" s="35" t="s">
        <v>78</v>
      </c>
      <c r="X987" s="35" t="s">
        <v>59</v>
      </c>
      <c r="Y987" s="35" t="s">
        <v>89</v>
      </c>
      <c r="Z987" s="35" t="s">
        <v>89</v>
      </c>
    </row>
    <row r="988" spans="1:26" ht="15" customHeight="1">
      <c r="A988" s="35" t="s">
        <v>1300</v>
      </c>
      <c r="B988" s="35" t="s">
        <v>7129</v>
      </c>
      <c r="C988" s="35" t="s">
        <v>8929</v>
      </c>
      <c r="D988" s="35">
        <f>IFERROR(IF($A988="HDC",IF(VLOOKUP($C988,hdc!$B$2:$F$1600,2,FALSE())="","",VLOOKUP($C988,hdc!$B$2:$F$1600,2,FALSE())),IF($A988="NAUTICS",IF(VLOOKUP($C988,nautics!$B$2:$F$1200,2,FALSE())="","",VLOOKUP($C988,nautics!$B$2:$F$1200,2,FALSE())),IF($A988="ST",IF(VLOOKUP($C988,st!$B$2:$F$400,2,FALSE())="","",VLOOKUP($C988,st!$B$2:$F$400,2,FALSE())),""))),"")</f>
        <v>1</v>
      </c>
      <c r="E988" s="35">
        <f>IFERROR(IF($A988="HDC",IF(VLOOKUP($C988,hdc!$B$2:$F$1600,3,FALSE())="","",VLOOKUP($C988,hdc!$B$2:$F$1600,3,FALSE())),IF($A988="NAUTICS",IF(VLOOKUP($C988,nautics!$B$2:$F$1200,3,FALSE())="","",VLOOKUP($C988,nautics!$B$2:$F$1200,3,FALSE())),IF($A988="ST",IF(VLOOKUP($C988,st!$B$2:$F$400,3,FALSE())="","",VLOOKUP($C988,st!$B$2:$F$400,3,FALSE())),""))),"")</f>
        <v>1</v>
      </c>
      <c r="F988" s="35" t="str">
        <f>IFERROR(IF($A988="HDC",IF(VLOOKUP($C988,hdc!$B$2:$F$1600,4,FALSE())="","",VLOOKUP($C988,hdc!$B$2:$F$1600,4,FALSE())),IF($A988="NAUTICS",IF(VLOOKUP($C988,nautics!$B$2:$F$1200,4,FALSE())="","",VLOOKUP($C988,nautics!$B$2:$F$1200,4,FALSE())),IF($A988="ST",IF(VLOOKUP($C988,st!$B$2:$F$400,4,FALSE())="","",VLOOKUP($C988,st!$B$2:$F$400,4,FALSE())),""))),"")</f>
        <v/>
      </c>
      <c r="G988" s="35" t="str">
        <f>IFERROR(IF($A988="HDC",IF(VLOOKUP($C988,hdc!$B$2:$F$1600,5,FALSE())="","",VLOOKUP($C988,hdc!$B$2:$F$1600,5,FALSE())),IF($A988="NAUTICS",IF(VLOOKUP($C988,nautics!$B$2:$F$1200,5,FALSE())="","",VLOOKUP($C988,nautics!$B$2:$F$1200,5,FALSE())),IF($A988="ST",IF(VLOOKUP($C988,st!$B$2:$F$400,5,FALSE())="","",VLOOKUP($C988,st!$B$2:$F$400,5,FALSE())),""))),"")</f>
        <v/>
      </c>
      <c r="H988" s="35" t="s">
        <v>344</v>
      </c>
      <c r="I988" s="35" t="s">
        <v>31</v>
      </c>
      <c r="J988" s="35" t="s">
        <v>5290</v>
      </c>
      <c r="K988" s="35">
        <f t="shared" si="3"/>
        <v>40</v>
      </c>
      <c r="L988" s="35" t="s">
        <v>8067</v>
      </c>
      <c r="M988" s="35" t="s">
        <v>8069</v>
      </c>
      <c r="N988" s="35" t="s">
        <v>716</v>
      </c>
      <c r="O988" s="35" t="s">
        <v>718</v>
      </c>
      <c r="P988" s="35" t="s">
        <v>8932</v>
      </c>
      <c r="Q988" s="35" t="s">
        <v>8934</v>
      </c>
      <c r="R988" s="35" t="s">
        <v>52</v>
      </c>
      <c r="S988" s="35" t="s">
        <v>842</v>
      </c>
      <c r="T988" s="35" t="s">
        <v>843</v>
      </c>
      <c r="U988" s="35" t="s">
        <v>8937</v>
      </c>
      <c r="W988" s="35" t="s">
        <v>57</v>
      </c>
      <c r="X988" s="35" t="s">
        <v>59</v>
      </c>
      <c r="Y988" s="35" t="s">
        <v>1598</v>
      </c>
      <c r="Z988" s="35" t="s">
        <v>8938</v>
      </c>
    </row>
    <row r="989" spans="1:26" ht="15" customHeight="1">
      <c r="A989" s="35" t="s">
        <v>1300</v>
      </c>
      <c r="B989" s="35" t="s">
        <v>7129</v>
      </c>
      <c r="C989" s="35" t="s">
        <v>8939</v>
      </c>
      <c r="D989" s="35">
        <f>IFERROR(IF($A989="HDC",IF(VLOOKUP($C989,hdc!$B$2:$F$1600,2,FALSE())="","",VLOOKUP($C989,hdc!$B$2:$F$1600,2,FALSE())),IF($A989="NAUTICS",IF(VLOOKUP($C989,nautics!$B$2:$F$1200,2,FALSE())="","",VLOOKUP($C989,nautics!$B$2:$F$1200,2,FALSE())),IF($A989="ST",IF(VLOOKUP($C989,st!$B$2:$F$400,2,FALSE())="","",VLOOKUP($C989,st!$B$2:$F$400,2,FALSE())),""))),"")</f>
        <v>1</v>
      </c>
      <c r="E989" s="35">
        <f>IFERROR(IF($A989="HDC",IF(VLOOKUP($C989,hdc!$B$2:$F$1600,3,FALSE())="","",VLOOKUP($C989,hdc!$B$2:$F$1600,3,FALSE())),IF($A989="NAUTICS",IF(VLOOKUP($C989,nautics!$B$2:$F$1200,3,FALSE())="","",VLOOKUP($C989,nautics!$B$2:$F$1200,3,FALSE())),IF($A989="ST",IF(VLOOKUP($C989,st!$B$2:$F$400,3,FALSE())="","",VLOOKUP($C989,st!$B$2:$F$400,3,FALSE())),""))),"")</f>
        <v>1</v>
      </c>
      <c r="F989" s="35" t="str">
        <f>IFERROR(IF($A989="HDC",IF(VLOOKUP($C989,hdc!$B$2:$F$1600,4,FALSE())="","",VLOOKUP($C989,hdc!$B$2:$F$1600,4,FALSE())),IF($A989="NAUTICS",IF(VLOOKUP($C989,nautics!$B$2:$F$1200,4,FALSE())="","",VLOOKUP($C989,nautics!$B$2:$F$1200,4,FALSE())),IF($A989="ST",IF(VLOOKUP($C989,st!$B$2:$F$400,4,FALSE())="","",VLOOKUP($C989,st!$B$2:$F$400,4,FALSE())),""))),"")</f>
        <v/>
      </c>
      <c r="G989" s="35" t="str">
        <f>IFERROR(IF($A989="HDC",IF(VLOOKUP($C989,hdc!$B$2:$F$1600,5,FALSE())="","",VLOOKUP($C989,hdc!$B$2:$F$1600,5,FALSE())),IF($A989="NAUTICS",IF(VLOOKUP($C989,nautics!$B$2:$F$1200,5,FALSE())="","",VLOOKUP($C989,nautics!$B$2:$F$1200,5,FALSE())),IF($A989="ST",IF(VLOOKUP($C989,st!$B$2:$F$400,5,FALSE())="","",VLOOKUP($C989,st!$B$2:$F$400,5,FALSE())),""))),"")</f>
        <v/>
      </c>
      <c r="H989" s="35" t="s">
        <v>344</v>
      </c>
      <c r="I989" s="35" t="s">
        <v>31</v>
      </c>
      <c r="J989" s="35" t="s">
        <v>8941</v>
      </c>
      <c r="K989" s="35">
        <f t="shared" si="3"/>
        <v>39</v>
      </c>
      <c r="L989" s="35" t="s">
        <v>8067</v>
      </c>
      <c r="M989" s="35" t="s">
        <v>8069</v>
      </c>
      <c r="N989" s="35" t="s">
        <v>716</v>
      </c>
      <c r="O989" s="35" t="s">
        <v>718</v>
      </c>
      <c r="P989" s="35" t="s">
        <v>8944</v>
      </c>
      <c r="Q989" s="35" t="s">
        <v>8945</v>
      </c>
      <c r="R989" s="35" t="s">
        <v>965</v>
      </c>
      <c r="S989" s="35" t="s">
        <v>842</v>
      </c>
      <c r="T989" s="35" t="s">
        <v>843</v>
      </c>
      <c r="U989" s="35" t="s">
        <v>8947</v>
      </c>
      <c r="W989" s="35" t="s">
        <v>57</v>
      </c>
      <c r="X989" s="35" t="s">
        <v>59</v>
      </c>
      <c r="Y989" s="35" t="s">
        <v>1598</v>
      </c>
      <c r="Z989" s="35" t="s">
        <v>8948</v>
      </c>
    </row>
    <row r="990" spans="1:26" ht="15" customHeight="1">
      <c r="A990" s="35" t="s">
        <v>1300</v>
      </c>
      <c r="B990" s="35" t="s">
        <v>7129</v>
      </c>
      <c r="C990" s="35" t="s">
        <v>8950</v>
      </c>
      <c r="D990" s="35">
        <f>IFERROR(IF($A990="HDC",IF(VLOOKUP($C990,hdc!$B$2:$F$1600,2,FALSE())="","",VLOOKUP($C990,hdc!$B$2:$F$1600,2,FALSE())),IF($A990="NAUTICS",IF(VLOOKUP($C990,nautics!$B$2:$F$1200,2,FALSE())="","",VLOOKUP($C990,nautics!$B$2:$F$1200,2,FALSE())),IF($A990="ST",IF(VLOOKUP($C990,st!$B$2:$F$400,2,FALSE())="","",VLOOKUP($C990,st!$B$2:$F$400,2,FALSE())),""))),"")</f>
        <v>1</v>
      </c>
      <c r="E990" s="35">
        <f>IFERROR(IF($A990="HDC",IF(VLOOKUP($C990,hdc!$B$2:$F$1600,3,FALSE())="","",VLOOKUP($C990,hdc!$B$2:$F$1600,3,FALSE())),IF($A990="NAUTICS",IF(VLOOKUP($C990,nautics!$B$2:$F$1200,3,FALSE())="","",VLOOKUP($C990,nautics!$B$2:$F$1200,3,FALSE())),IF($A990="ST",IF(VLOOKUP($C990,st!$B$2:$F$400,3,FALSE())="","",VLOOKUP($C990,st!$B$2:$F$400,3,FALSE())),""))),"")</f>
        <v>1</v>
      </c>
      <c r="F990" s="35" t="str">
        <f>IFERROR(IF($A990="HDC",IF(VLOOKUP($C990,hdc!$B$2:$F$1600,4,FALSE())="","",VLOOKUP($C990,hdc!$B$2:$F$1600,4,FALSE())),IF($A990="NAUTICS",IF(VLOOKUP($C990,nautics!$B$2:$F$1200,4,FALSE())="","",VLOOKUP($C990,nautics!$B$2:$F$1200,4,FALSE())),IF($A990="ST",IF(VLOOKUP($C990,st!$B$2:$F$400,4,FALSE())="","",VLOOKUP($C990,st!$B$2:$F$400,4,FALSE())),""))),"")</f>
        <v/>
      </c>
      <c r="G990" s="35" t="str">
        <f>IFERROR(IF($A990="HDC",IF(VLOOKUP($C990,hdc!$B$2:$F$1600,5,FALSE())="","",VLOOKUP($C990,hdc!$B$2:$F$1600,5,FALSE())),IF($A990="NAUTICS",IF(VLOOKUP($C990,nautics!$B$2:$F$1200,5,FALSE())="","",VLOOKUP($C990,nautics!$B$2:$F$1200,5,FALSE())),IF($A990="ST",IF(VLOOKUP($C990,st!$B$2:$F$400,5,FALSE())="","",VLOOKUP($C990,st!$B$2:$F$400,5,FALSE())),""))),"")</f>
        <v/>
      </c>
      <c r="H990" s="35" t="s">
        <v>105</v>
      </c>
      <c r="I990" s="35" t="s">
        <v>31</v>
      </c>
      <c r="J990" s="35" t="s">
        <v>8951</v>
      </c>
      <c r="K990" s="35">
        <f t="shared" si="3"/>
        <v>8</v>
      </c>
      <c r="L990" s="35" t="s">
        <v>8178</v>
      </c>
      <c r="M990" s="35" t="s">
        <v>8179</v>
      </c>
      <c r="N990" s="35" t="s">
        <v>736</v>
      </c>
      <c r="O990" s="35" t="s">
        <v>738</v>
      </c>
      <c r="P990" s="35" t="s">
        <v>8953</v>
      </c>
      <c r="Q990" s="35" t="s">
        <v>8955</v>
      </c>
      <c r="R990" s="35" t="s">
        <v>293</v>
      </c>
      <c r="S990" s="35" t="s">
        <v>736</v>
      </c>
      <c r="T990" s="35" t="s">
        <v>738</v>
      </c>
      <c r="U990" s="35" t="s">
        <v>8956</v>
      </c>
      <c r="W990" s="35" t="s">
        <v>78</v>
      </c>
      <c r="X990" s="35" t="s">
        <v>59</v>
      </c>
      <c r="Y990" s="35" t="s">
        <v>8182</v>
      </c>
      <c r="Z990" s="35" t="s">
        <v>4021</v>
      </c>
    </row>
    <row r="991" spans="1:26" ht="15" customHeight="1">
      <c r="A991" s="35" t="s">
        <v>1300</v>
      </c>
      <c r="B991" s="35" t="s">
        <v>7129</v>
      </c>
      <c r="C991" s="35" t="s">
        <v>8958</v>
      </c>
      <c r="D991" s="35">
        <f>IFERROR(IF($A991="HDC",IF(VLOOKUP($C991,hdc!$B$2:$F$1600,2,FALSE())="","",VLOOKUP($C991,hdc!$B$2:$F$1600,2,FALSE())),IF($A991="NAUTICS",IF(VLOOKUP($C991,nautics!$B$2:$F$1200,2,FALSE())="","",VLOOKUP($C991,nautics!$B$2:$F$1200,2,FALSE())),IF($A991="ST",IF(VLOOKUP($C991,st!$B$2:$F$400,2,FALSE())="","",VLOOKUP($C991,st!$B$2:$F$400,2,FALSE())),""))),"")</f>
        <v>1</v>
      </c>
      <c r="E991" s="35">
        <f>IFERROR(IF($A991="HDC",IF(VLOOKUP($C991,hdc!$B$2:$F$1600,3,FALSE())="","",VLOOKUP($C991,hdc!$B$2:$F$1600,3,FALSE())),IF($A991="NAUTICS",IF(VLOOKUP($C991,nautics!$B$2:$F$1200,3,FALSE())="","",VLOOKUP($C991,nautics!$B$2:$F$1200,3,FALSE())),IF($A991="ST",IF(VLOOKUP($C991,st!$B$2:$F$400,3,FALSE())="","",VLOOKUP($C991,st!$B$2:$F$400,3,FALSE())),""))),"")</f>
        <v>1</v>
      </c>
      <c r="F991" s="35" t="str">
        <f>IFERROR(IF($A991="HDC",IF(VLOOKUP($C991,hdc!$B$2:$F$1600,4,FALSE())="","",VLOOKUP($C991,hdc!$B$2:$F$1600,4,FALSE())),IF($A991="NAUTICS",IF(VLOOKUP($C991,nautics!$B$2:$F$1200,4,FALSE())="","",VLOOKUP($C991,nautics!$B$2:$F$1200,4,FALSE())),IF($A991="ST",IF(VLOOKUP($C991,st!$B$2:$F$400,4,FALSE())="","",VLOOKUP($C991,st!$B$2:$F$400,4,FALSE())),""))),"")</f>
        <v/>
      </c>
      <c r="G991" s="35" t="str">
        <f>IFERROR(IF($A991="HDC",IF(VLOOKUP($C991,hdc!$B$2:$F$1600,5,FALSE())="","",VLOOKUP($C991,hdc!$B$2:$F$1600,5,FALSE())),IF($A991="NAUTICS",IF(VLOOKUP($C991,nautics!$B$2:$F$1200,5,FALSE())="","",VLOOKUP($C991,nautics!$B$2:$F$1200,5,FALSE())),IF($A991="ST",IF(VLOOKUP($C991,st!$B$2:$F$400,5,FALSE())="","",VLOOKUP($C991,st!$B$2:$F$400,5,FALSE())),""))),"")</f>
        <v/>
      </c>
      <c r="H991" s="35" t="s">
        <v>4182</v>
      </c>
      <c r="I991" s="35" t="s">
        <v>31</v>
      </c>
      <c r="J991" s="35" t="s">
        <v>8960</v>
      </c>
      <c r="K991" s="35">
        <f t="shared" si="3"/>
        <v>9</v>
      </c>
      <c r="L991" s="35" t="s">
        <v>8189</v>
      </c>
      <c r="M991" s="35" t="s">
        <v>8190</v>
      </c>
      <c r="N991" s="35" t="s">
        <v>2763</v>
      </c>
      <c r="O991" s="35" t="s">
        <v>2765</v>
      </c>
      <c r="P991" s="35" t="s">
        <v>8963</v>
      </c>
      <c r="Q991" s="35" t="s">
        <v>8964</v>
      </c>
      <c r="R991" s="35" t="s">
        <v>52</v>
      </c>
      <c r="S991" s="35" t="s">
        <v>1135</v>
      </c>
      <c r="T991" s="35" t="s">
        <v>1136</v>
      </c>
      <c r="U991" s="35" t="s">
        <v>8966</v>
      </c>
      <c r="W991" s="35" t="s">
        <v>57</v>
      </c>
      <c r="X991" s="35" t="s">
        <v>59</v>
      </c>
      <c r="Y991" s="35" t="s">
        <v>8194</v>
      </c>
      <c r="Z991" s="35" t="s">
        <v>1139</v>
      </c>
    </row>
    <row r="992" spans="1:26" ht="15" customHeight="1">
      <c r="A992" s="35" t="s">
        <v>1300</v>
      </c>
      <c r="B992" s="35" t="s">
        <v>7129</v>
      </c>
      <c r="C992" s="35" t="s">
        <v>8969</v>
      </c>
      <c r="D992" s="35">
        <f>IFERROR(IF($A992="HDC",IF(VLOOKUP($C992,hdc!$B$2:$F$1600,2,FALSE())="","",VLOOKUP($C992,hdc!$B$2:$F$1600,2,FALSE())),IF($A992="NAUTICS",IF(VLOOKUP($C992,nautics!$B$2:$F$1200,2,FALSE())="","",VLOOKUP($C992,nautics!$B$2:$F$1200,2,FALSE())),IF($A992="ST",IF(VLOOKUP($C992,st!$B$2:$F$400,2,FALSE())="","",VLOOKUP($C992,st!$B$2:$F$400,2,FALSE())),""))),"")</f>
        <v>1</v>
      </c>
      <c r="E992" s="35">
        <f>IFERROR(IF($A992="HDC",IF(VLOOKUP($C992,hdc!$B$2:$F$1600,3,FALSE())="","",VLOOKUP($C992,hdc!$B$2:$F$1600,3,FALSE())),IF($A992="NAUTICS",IF(VLOOKUP($C992,nautics!$B$2:$F$1200,3,FALSE())="","",VLOOKUP($C992,nautics!$B$2:$F$1200,3,FALSE())),IF($A992="ST",IF(VLOOKUP($C992,st!$B$2:$F$400,3,FALSE())="","",VLOOKUP($C992,st!$B$2:$F$400,3,FALSE())),""))),"")</f>
        <v>1</v>
      </c>
      <c r="F992" s="35" t="str">
        <f>IFERROR(IF($A992="HDC",IF(VLOOKUP($C992,hdc!$B$2:$F$1600,4,FALSE())="","",VLOOKUP($C992,hdc!$B$2:$F$1600,4,FALSE())),IF($A992="NAUTICS",IF(VLOOKUP($C992,nautics!$B$2:$F$1200,4,FALSE())="","",VLOOKUP($C992,nautics!$B$2:$F$1200,4,FALSE())),IF($A992="ST",IF(VLOOKUP($C992,st!$B$2:$F$400,4,FALSE())="","",VLOOKUP($C992,st!$B$2:$F$400,4,FALSE())),""))),"")</f>
        <v/>
      </c>
      <c r="G992" s="35" t="str">
        <f>IFERROR(IF($A992="HDC",IF(VLOOKUP($C992,hdc!$B$2:$F$1600,5,FALSE())="","",VLOOKUP($C992,hdc!$B$2:$F$1600,5,FALSE())),IF($A992="NAUTICS",IF(VLOOKUP($C992,nautics!$B$2:$F$1200,5,FALSE())="","",VLOOKUP($C992,nautics!$B$2:$F$1200,5,FALSE())),IF($A992="ST",IF(VLOOKUP($C992,st!$B$2:$F$400,5,FALSE())="","",VLOOKUP($C992,st!$B$2:$F$400,5,FALSE())),""))),"")</f>
        <v/>
      </c>
      <c r="H992" s="35" t="s">
        <v>105</v>
      </c>
      <c r="I992" s="35" t="s">
        <v>31</v>
      </c>
      <c r="J992" s="35" t="s">
        <v>216</v>
      </c>
      <c r="K992" s="35">
        <f t="shared" si="3"/>
        <v>15</v>
      </c>
      <c r="L992" s="35" t="s">
        <v>8189</v>
      </c>
      <c r="M992" s="35" t="s">
        <v>8190</v>
      </c>
      <c r="N992" s="35" t="s">
        <v>2763</v>
      </c>
      <c r="O992" s="35" t="s">
        <v>2765</v>
      </c>
      <c r="P992" s="35" t="s">
        <v>8972</v>
      </c>
      <c r="Q992" s="35" t="s">
        <v>8974</v>
      </c>
      <c r="R992" s="35" t="s">
        <v>247</v>
      </c>
      <c r="S992" s="35" t="s">
        <v>2763</v>
      </c>
      <c r="T992" s="35" t="s">
        <v>2765</v>
      </c>
      <c r="U992" s="35" t="s">
        <v>89</v>
      </c>
      <c r="W992" s="35" t="s">
        <v>78</v>
      </c>
      <c r="X992" s="35" t="s">
        <v>59</v>
      </c>
      <c r="Y992" s="35" t="s">
        <v>89</v>
      </c>
      <c r="Z992" s="35" t="s">
        <v>89</v>
      </c>
    </row>
    <row r="993" spans="1:26" ht="15" customHeight="1">
      <c r="A993" s="35" t="s">
        <v>1300</v>
      </c>
      <c r="B993" s="35" t="s">
        <v>7129</v>
      </c>
      <c r="C993" s="35" t="s">
        <v>8976</v>
      </c>
      <c r="D993" s="35">
        <f>IFERROR(IF($A993="HDC",IF(VLOOKUP($C993,hdc!$B$2:$F$1600,2,FALSE())="","",VLOOKUP($C993,hdc!$B$2:$F$1600,2,FALSE())),IF($A993="NAUTICS",IF(VLOOKUP($C993,nautics!$B$2:$F$1200,2,FALSE())="","",VLOOKUP($C993,nautics!$B$2:$F$1200,2,FALSE())),IF($A993="ST",IF(VLOOKUP($C993,st!$B$2:$F$400,2,FALSE())="","",VLOOKUP($C993,st!$B$2:$F$400,2,FALSE())),""))),"")</f>
        <v>1</v>
      </c>
      <c r="E993" s="35">
        <f>IFERROR(IF($A993="HDC",IF(VLOOKUP($C993,hdc!$B$2:$F$1600,3,FALSE())="","",VLOOKUP($C993,hdc!$B$2:$F$1600,3,FALSE())),IF($A993="NAUTICS",IF(VLOOKUP($C993,nautics!$B$2:$F$1200,3,FALSE())="","",VLOOKUP($C993,nautics!$B$2:$F$1200,3,FALSE())),IF($A993="ST",IF(VLOOKUP($C993,st!$B$2:$F$400,3,FALSE())="","",VLOOKUP($C993,st!$B$2:$F$400,3,FALSE())),""))),"")</f>
        <v>1</v>
      </c>
      <c r="F993" s="35" t="str">
        <f>IFERROR(IF($A993="HDC",IF(VLOOKUP($C993,hdc!$B$2:$F$1600,4,FALSE())="","",VLOOKUP($C993,hdc!$B$2:$F$1600,4,FALSE())),IF($A993="NAUTICS",IF(VLOOKUP($C993,nautics!$B$2:$F$1200,4,FALSE())="","",VLOOKUP($C993,nautics!$B$2:$F$1200,4,FALSE())),IF($A993="ST",IF(VLOOKUP($C993,st!$B$2:$F$400,4,FALSE())="","",VLOOKUP($C993,st!$B$2:$F$400,4,FALSE())),""))),"")</f>
        <v/>
      </c>
      <c r="G993" s="35" t="str">
        <f>IFERROR(IF($A993="HDC",IF(VLOOKUP($C993,hdc!$B$2:$F$1600,5,FALSE())="","",VLOOKUP($C993,hdc!$B$2:$F$1600,5,FALSE())),IF($A993="NAUTICS",IF(VLOOKUP($C993,nautics!$B$2:$F$1200,5,FALSE())="","",VLOOKUP($C993,nautics!$B$2:$F$1200,5,FALSE())),IF($A993="ST",IF(VLOOKUP($C993,st!$B$2:$F$400,5,FALSE())="","",VLOOKUP($C993,st!$B$2:$F$400,5,FALSE())),""))),"")</f>
        <v/>
      </c>
      <c r="H993" s="35" t="s">
        <v>105</v>
      </c>
      <c r="I993" s="35" t="s">
        <v>31</v>
      </c>
      <c r="J993" s="35" t="s">
        <v>216</v>
      </c>
      <c r="K993" s="35">
        <f t="shared" si="3"/>
        <v>15</v>
      </c>
      <c r="L993" s="35" t="s">
        <v>8972</v>
      </c>
      <c r="M993" s="35" t="s">
        <v>8974</v>
      </c>
      <c r="N993" s="35" t="s">
        <v>2763</v>
      </c>
      <c r="O993" s="35" t="s">
        <v>2765</v>
      </c>
      <c r="P993" s="35" t="s">
        <v>8978</v>
      </c>
      <c r="Q993" s="35" t="s">
        <v>8980</v>
      </c>
      <c r="R993" s="35" t="s">
        <v>247</v>
      </c>
      <c r="S993" s="35" t="s">
        <v>2763</v>
      </c>
      <c r="T993" s="35" t="s">
        <v>2765</v>
      </c>
      <c r="U993" s="35" t="s">
        <v>89</v>
      </c>
      <c r="W993" s="35" t="s">
        <v>78</v>
      </c>
      <c r="X993" s="35" t="s">
        <v>59</v>
      </c>
      <c r="Y993" s="35" t="s">
        <v>89</v>
      </c>
      <c r="Z993" s="35" t="s">
        <v>89</v>
      </c>
    </row>
    <row r="994" spans="1:26" ht="15" customHeight="1">
      <c r="A994" s="35" t="s">
        <v>1300</v>
      </c>
      <c r="B994" s="35" t="s">
        <v>7129</v>
      </c>
      <c r="C994" s="35" t="s">
        <v>8983</v>
      </c>
      <c r="D994" s="35">
        <f>IFERROR(IF($A994="HDC",IF(VLOOKUP($C994,hdc!$B$2:$F$1600,2,FALSE())="","",VLOOKUP($C994,hdc!$B$2:$F$1600,2,FALSE())),IF($A994="NAUTICS",IF(VLOOKUP($C994,nautics!$B$2:$F$1200,2,FALSE())="","",VLOOKUP($C994,nautics!$B$2:$F$1200,2,FALSE())),IF($A994="ST",IF(VLOOKUP($C994,st!$B$2:$F$400,2,FALSE())="","",VLOOKUP($C994,st!$B$2:$F$400,2,FALSE())),""))),"")</f>
        <v>1</v>
      </c>
      <c r="E994" s="35">
        <f>IFERROR(IF($A994="HDC",IF(VLOOKUP($C994,hdc!$B$2:$F$1600,3,FALSE())="","",VLOOKUP($C994,hdc!$B$2:$F$1600,3,FALSE())),IF($A994="NAUTICS",IF(VLOOKUP($C994,nautics!$B$2:$F$1200,3,FALSE())="","",VLOOKUP($C994,nautics!$B$2:$F$1200,3,FALSE())),IF($A994="ST",IF(VLOOKUP($C994,st!$B$2:$F$400,3,FALSE())="","",VLOOKUP($C994,st!$B$2:$F$400,3,FALSE())),""))),"")</f>
        <v>1</v>
      </c>
      <c r="F994" s="35" t="str">
        <f>IFERROR(IF($A994="HDC",IF(VLOOKUP($C994,hdc!$B$2:$F$1600,4,FALSE())="","",VLOOKUP($C994,hdc!$B$2:$F$1600,4,FALSE())),IF($A994="NAUTICS",IF(VLOOKUP($C994,nautics!$B$2:$F$1200,4,FALSE())="","",VLOOKUP($C994,nautics!$B$2:$F$1200,4,FALSE())),IF($A994="ST",IF(VLOOKUP($C994,st!$B$2:$F$400,4,FALSE())="","",VLOOKUP($C994,st!$B$2:$F$400,4,FALSE())),""))),"")</f>
        <v/>
      </c>
      <c r="G994" s="35" t="str">
        <f>IFERROR(IF($A994="HDC",IF(VLOOKUP($C994,hdc!$B$2:$F$1600,5,FALSE())="","",VLOOKUP($C994,hdc!$B$2:$F$1600,5,FALSE())),IF($A994="NAUTICS",IF(VLOOKUP($C994,nautics!$B$2:$F$1200,5,FALSE())="","",VLOOKUP($C994,nautics!$B$2:$F$1200,5,FALSE())),IF($A994="ST",IF(VLOOKUP($C994,st!$B$2:$F$400,5,FALSE())="","",VLOOKUP($C994,st!$B$2:$F$400,5,FALSE())),""))),"")</f>
        <v/>
      </c>
      <c r="H994" s="35" t="s">
        <v>105</v>
      </c>
      <c r="I994" s="35" t="s">
        <v>31</v>
      </c>
      <c r="J994" s="35" t="s">
        <v>216</v>
      </c>
      <c r="K994" s="35">
        <f t="shared" si="3"/>
        <v>15</v>
      </c>
      <c r="L994" s="35" t="s">
        <v>8978</v>
      </c>
      <c r="M994" s="35" t="s">
        <v>8980</v>
      </c>
      <c r="N994" s="35" t="s">
        <v>2763</v>
      </c>
      <c r="O994" s="35" t="s">
        <v>2765</v>
      </c>
      <c r="P994" s="35" t="s">
        <v>8984</v>
      </c>
      <c r="Q994" s="35" t="s">
        <v>8986</v>
      </c>
      <c r="R994" s="35" t="s">
        <v>247</v>
      </c>
      <c r="S994" s="35" t="s">
        <v>2763</v>
      </c>
      <c r="T994" s="35" t="s">
        <v>2765</v>
      </c>
      <c r="U994" s="35" t="s">
        <v>89</v>
      </c>
      <c r="W994" s="35" t="s">
        <v>78</v>
      </c>
      <c r="X994" s="35" t="s">
        <v>59</v>
      </c>
      <c r="Y994" s="35" t="s">
        <v>89</v>
      </c>
      <c r="Z994" s="35" t="s">
        <v>89</v>
      </c>
    </row>
    <row r="995" spans="1:26" ht="15" customHeight="1">
      <c r="A995" s="35" t="s">
        <v>1300</v>
      </c>
      <c r="B995" s="35" t="s">
        <v>7129</v>
      </c>
      <c r="C995" s="35" t="s">
        <v>8990</v>
      </c>
      <c r="D995" s="35">
        <f>IFERROR(IF($A995="HDC",IF(VLOOKUP($C995,hdc!$B$2:$F$1600,2,FALSE())="","",VLOOKUP($C995,hdc!$B$2:$F$1600,2,FALSE())),IF($A995="NAUTICS",IF(VLOOKUP($C995,nautics!$B$2:$F$1200,2,FALSE())="","",VLOOKUP($C995,nautics!$B$2:$F$1200,2,FALSE())),IF($A995="ST",IF(VLOOKUP($C995,st!$B$2:$F$400,2,FALSE())="","",VLOOKUP($C995,st!$B$2:$F$400,2,FALSE())),""))),"")</f>
        <v>1</v>
      </c>
      <c r="E995" s="35">
        <f>IFERROR(IF($A995="HDC",IF(VLOOKUP($C995,hdc!$B$2:$F$1600,3,FALSE())="","",VLOOKUP($C995,hdc!$B$2:$F$1600,3,FALSE())),IF($A995="NAUTICS",IF(VLOOKUP($C995,nautics!$B$2:$F$1200,3,FALSE())="","",VLOOKUP($C995,nautics!$B$2:$F$1200,3,FALSE())),IF($A995="ST",IF(VLOOKUP($C995,st!$B$2:$F$400,3,FALSE())="","",VLOOKUP($C995,st!$B$2:$F$400,3,FALSE())),""))),"")</f>
        <v>1</v>
      </c>
      <c r="F995" s="35" t="str">
        <f>IFERROR(IF($A995="HDC",IF(VLOOKUP($C995,hdc!$B$2:$F$1600,4,FALSE())="","",VLOOKUP($C995,hdc!$B$2:$F$1600,4,FALSE())),IF($A995="NAUTICS",IF(VLOOKUP($C995,nautics!$B$2:$F$1200,4,FALSE())="","",VLOOKUP($C995,nautics!$B$2:$F$1200,4,FALSE())),IF($A995="ST",IF(VLOOKUP($C995,st!$B$2:$F$400,4,FALSE())="","",VLOOKUP($C995,st!$B$2:$F$400,4,FALSE())),""))),"")</f>
        <v/>
      </c>
      <c r="G995" s="35" t="str">
        <f>IFERROR(IF($A995="HDC",IF(VLOOKUP($C995,hdc!$B$2:$F$1600,5,FALSE())="","",VLOOKUP($C995,hdc!$B$2:$F$1600,5,FALSE())),IF($A995="NAUTICS",IF(VLOOKUP($C995,nautics!$B$2:$F$1200,5,FALSE())="","",VLOOKUP($C995,nautics!$B$2:$F$1200,5,FALSE())),IF($A995="ST",IF(VLOOKUP($C995,st!$B$2:$F$400,5,FALSE())="","",VLOOKUP($C995,st!$B$2:$F$400,5,FALSE())),""))),"")</f>
        <v/>
      </c>
      <c r="H995" s="35" t="s">
        <v>2500</v>
      </c>
      <c r="I995" s="35" t="s">
        <v>31</v>
      </c>
      <c r="J995" s="35" t="s">
        <v>8992</v>
      </c>
      <c r="K995" s="35">
        <f t="shared" si="3"/>
        <v>22</v>
      </c>
      <c r="L995" s="35" t="s">
        <v>8201</v>
      </c>
      <c r="M995" s="35" t="s">
        <v>8202</v>
      </c>
      <c r="N995" s="35" t="s">
        <v>2922</v>
      </c>
      <c r="O995" s="35" t="s">
        <v>2924</v>
      </c>
      <c r="P995" s="35" t="s">
        <v>8995</v>
      </c>
      <c r="Q995" s="35" t="s">
        <v>8996</v>
      </c>
      <c r="R995" s="35" t="s">
        <v>52</v>
      </c>
      <c r="S995" s="35" t="s">
        <v>2954</v>
      </c>
      <c r="T995" s="35" t="s">
        <v>2485</v>
      </c>
      <c r="U995" s="35" t="s">
        <v>8998</v>
      </c>
      <c r="W995" s="35" t="s">
        <v>57</v>
      </c>
      <c r="X995" s="35" t="s">
        <v>59</v>
      </c>
      <c r="Y995" s="35" t="s">
        <v>3124</v>
      </c>
      <c r="Z995" s="35" t="s">
        <v>5202</v>
      </c>
    </row>
    <row r="996" spans="1:26" ht="15" customHeight="1">
      <c r="A996" s="35" t="s">
        <v>1300</v>
      </c>
      <c r="B996" s="35" t="s">
        <v>7129</v>
      </c>
      <c r="C996" s="35" t="s">
        <v>9000</v>
      </c>
      <c r="D996" s="35">
        <f>IFERROR(IF($A996="HDC",IF(VLOOKUP($C996,hdc!$B$2:$F$1600,2,FALSE())="","",VLOOKUP($C996,hdc!$B$2:$F$1600,2,FALSE())),IF($A996="NAUTICS",IF(VLOOKUP($C996,nautics!$B$2:$F$1200,2,FALSE())="","",VLOOKUP($C996,nautics!$B$2:$F$1200,2,FALSE())),IF($A996="ST",IF(VLOOKUP($C996,st!$B$2:$F$400,2,FALSE())="","",VLOOKUP($C996,st!$B$2:$F$400,2,FALSE())),""))),"")</f>
        <v>1</v>
      </c>
      <c r="E996" s="35">
        <f>IFERROR(IF($A996="HDC",IF(VLOOKUP($C996,hdc!$B$2:$F$1600,3,FALSE())="","",VLOOKUP($C996,hdc!$B$2:$F$1600,3,FALSE())),IF($A996="NAUTICS",IF(VLOOKUP($C996,nautics!$B$2:$F$1200,3,FALSE())="","",VLOOKUP($C996,nautics!$B$2:$F$1200,3,FALSE())),IF($A996="ST",IF(VLOOKUP($C996,st!$B$2:$F$400,3,FALSE())="","",VLOOKUP($C996,st!$B$2:$F$400,3,FALSE())),""))),"")</f>
        <v>1</v>
      </c>
      <c r="F996" s="35" t="str">
        <f>IFERROR(IF($A996="HDC",IF(VLOOKUP($C996,hdc!$B$2:$F$1600,4,FALSE())="","",VLOOKUP($C996,hdc!$B$2:$F$1600,4,FALSE())),IF($A996="NAUTICS",IF(VLOOKUP($C996,nautics!$B$2:$F$1200,4,FALSE())="","",VLOOKUP($C996,nautics!$B$2:$F$1200,4,FALSE())),IF($A996="ST",IF(VLOOKUP($C996,st!$B$2:$F$400,4,FALSE())="","",VLOOKUP($C996,st!$B$2:$F$400,4,FALSE())),""))),"")</f>
        <v/>
      </c>
      <c r="G996" s="35" t="str">
        <f>IFERROR(IF($A996="HDC",IF(VLOOKUP($C996,hdc!$B$2:$F$1600,5,FALSE())="","",VLOOKUP($C996,hdc!$B$2:$F$1600,5,FALSE())),IF($A996="NAUTICS",IF(VLOOKUP($C996,nautics!$B$2:$F$1200,5,FALSE())="","",VLOOKUP($C996,nautics!$B$2:$F$1200,5,FALSE())),IF($A996="ST",IF(VLOOKUP($C996,st!$B$2:$F$400,5,FALSE())="","",VLOOKUP($C996,st!$B$2:$F$400,5,FALSE())),""))),"")</f>
        <v/>
      </c>
      <c r="H996" s="35" t="s">
        <v>105</v>
      </c>
      <c r="I996" s="35" t="s">
        <v>31</v>
      </c>
      <c r="J996" s="35" t="s">
        <v>9002</v>
      </c>
      <c r="K996" s="35">
        <f t="shared" si="3"/>
        <v>14</v>
      </c>
      <c r="L996" s="35" t="s">
        <v>8201</v>
      </c>
      <c r="M996" s="35" t="s">
        <v>8202</v>
      </c>
      <c r="N996" s="35" t="s">
        <v>2922</v>
      </c>
      <c r="O996" s="35" t="s">
        <v>2924</v>
      </c>
      <c r="P996" s="35" t="s">
        <v>9003</v>
      </c>
      <c r="Q996" s="35" t="s">
        <v>9004</v>
      </c>
      <c r="R996" s="35" t="s">
        <v>293</v>
      </c>
      <c r="S996" s="35" t="s">
        <v>2922</v>
      </c>
      <c r="T996" s="35" t="s">
        <v>2924</v>
      </c>
      <c r="U996" s="35" t="s">
        <v>9006</v>
      </c>
      <c r="W996" s="35" t="s">
        <v>78</v>
      </c>
      <c r="X996" s="35" t="s">
        <v>59</v>
      </c>
      <c r="Y996" s="35" t="s">
        <v>3124</v>
      </c>
      <c r="Z996" s="35" t="s">
        <v>9007</v>
      </c>
    </row>
    <row r="997" spans="1:26" ht="15" customHeight="1">
      <c r="A997" s="35" t="s">
        <v>1300</v>
      </c>
      <c r="B997" s="35" t="s">
        <v>7129</v>
      </c>
      <c r="C997" s="35" t="s">
        <v>9008</v>
      </c>
      <c r="D997" s="35">
        <f>IFERROR(IF($A997="HDC",IF(VLOOKUP($C997,hdc!$B$2:$F$1600,2,FALSE())="","",VLOOKUP($C997,hdc!$B$2:$F$1600,2,FALSE())),IF($A997="NAUTICS",IF(VLOOKUP($C997,nautics!$B$2:$F$1200,2,FALSE())="","",VLOOKUP($C997,nautics!$B$2:$F$1200,2,FALSE())),IF($A997="ST",IF(VLOOKUP($C997,st!$B$2:$F$400,2,FALSE())="","",VLOOKUP($C997,st!$B$2:$F$400,2,FALSE())),""))),"")</f>
        <v>1</v>
      </c>
      <c r="E997" s="35">
        <f>IFERROR(IF($A997="HDC",IF(VLOOKUP($C997,hdc!$B$2:$F$1600,3,FALSE())="","",VLOOKUP($C997,hdc!$B$2:$F$1600,3,FALSE())),IF($A997="NAUTICS",IF(VLOOKUP($C997,nautics!$B$2:$F$1200,3,FALSE())="","",VLOOKUP($C997,nautics!$B$2:$F$1200,3,FALSE())),IF($A997="ST",IF(VLOOKUP($C997,st!$B$2:$F$400,3,FALSE())="","",VLOOKUP($C997,st!$B$2:$F$400,3,FALSE())),""))),"")</f>
        <v>1</v>
      </c>
      <c r="F997" s="35" t="str">
        <f>IFERROR(IF($A997="HDC",IF(VLOOKUP($C997,hdc!$B$2:$F$1600,4,FALSE())="","",VLOOKUP($C997,hdc!$B$2:$F$1600,4,FALSE())),IF($A997="NAUTICS",IF(VLOOKUP($C997,nautics!$B$2:$F$1200,4,FALSE())="","",VLOOKUP($C997,nautics!$B$2:$F$1200,4,FALSE())),IF($A997="ST",IF(VLOOKUP($C997,st!$B$2:$F$400,4,FALSE())="","",VLOOKUP($C997,st!$B$2:$F$400,4,FALSE())),""))),"")</f>
        <v/>
      </c>
      <c r="G997" s="35" t="str">
        <f>IFERROR(IF($A997="HDC",IF(VLOOKUP($C997,hdc!$B$2:$F$1600,5,FALSE())="","",VLOOKUP($C997,hdc!$B$2:$F$1600,5,FALSE())),IF($A997="NAUTICS",IF(VLOOKUP($C997,nautics!$B$2:$F$1200,5,FALSE())="","",VLOOKUP($C997,nautics!$B$2:$F$1200,5,FALSE())),IF($A997="ST",IF(VLOOKUP($C997,st!$B$2:$F$400,5,FALSE())="","",VLOOKUP($C997,st!$B$2:$F$400,5,FALSE())),""))),"")</f>
        <v/>
      </c>
      <c r="H997" s="35" t="s">
        <v>105</v>
      </c>
      <c r="I997" s="35" t="s">
        <v>31</v>
      </c>
      <c r="J997" s="35" t="s">
        <v>9009</v>
      </c>
      <c r="K997" s="35">
        <f t="shared" si="3"/>
        <v>15</v>
      </c>
      <c r="L997" s="35" t="s">
        <v>9003</v>
      </c>
      <c r="M997" s="35" t="s">
        <v>9004</v>
      </c>
      <c r="N997" s="35" t="s">
        <v>2922</v>
      </c>
      <c r="O997" s="35" t="s">
        <v>2924</v>
      </c>
      <c r="P997" s="35" t="s">
        <v>9010</v>
      </c>
      <c r="Q997" s="35" t="s">
        <v>9011</v>
      </c>
      <c r="R997" s="35" t="s">
        <v>52</v>
      </c>
      <c r="S997" s="35" t="s">
        <v>2922</v>
      </c>
      <c r="T997" s="35" t="s">
        <v>2924</v>
      </c>
      <c r="U997" s="35" t="s">
        <v>9013</v>
      </c>
      <c r="W997" s="35" t="s">
        <v>78</v>
      </c>
      <c r="X997" s="35" t="s">
        <v>59</v>
      </c>
      <c r="Y997" s="35" t="s">
        <v>9007</v>
      </c>
      <c r="Z997" s="35" t="s">
        <v>9014</v>
      </c>
    </row>
    <row r="998" spans="1:26" ht="15" customHeight="1">
      <c r="A998" s="35" t="s">
        <v>1300</v>
      </c>
      <c r="B998" s="35" t="s">
        <v>7129</v>
      </c>
      <c r="C998" s="35" t="s">
        <v>9016</v>
      </c>
      <c r="D998" s="35">
        <f>IFERROR(IF($A998="HDC",IF(VLOOKUP($C998,hdc!$B$2:$F$1600,2,FALSE())="","",VLOOKUP($C998,hdc!$B$2:$F$1600,2,FALSE())),IF($A998="NAUTICS",IF(VLOOKUP($C998,nautics!$B$2:$F$1200,2,FALSE())="","",VLOOKUP($C998,nautics!$B$2:$F$1200,2,FALSE())),IF($A998="ST",IF(VLOOKUP($C998,st!$B$2:$F$400,2,FALSE())="","",VLOOKUP($C998,st!$B$2:$F$400,2,FALSE())),""))),"")</f>
        <v>1</v>
      </c>
      <c r="E998" s="35">
        <f>IFERROR(IF($A998="HDC",IF(VLOOKUP($C998,hdc!$B$2:$F$1600,3,FALSE())="","",VLOOKUP($C998,hdc!$B$2:$F$1600,3,FALSE())),IF($A998="NAUTICS",IF(VLOOKUP($C998,nautics!$B$2:$F$1200,3,FALSE())="","",VLOOKUP($C998,nautics!$B$2:$F$1200,3,FALSE())),IF($A998="ST",IF(VLOOKUP($C998,st!$B$2:$F$400,3,FALSE())="","",VLOOKUP($C998,st!$B$2:$F$400,3,FALSE())),""))),"")</f>
        <v>1</v>
      </c>
      <c r="F998" s="35" t="str">
        <f>IFERROR(IF($A998="HDC",IF(VLOOKUP($C998,hdc!$B$2:$F$1600,4,FALSE())="","",VLOOKUP($C998,hdc!$B$2:$F$1600,4,FALSE())),IF($A998="NAUTICS",IF(VLOOKUP($C998,nautics!$B$2:$F$1200,4,FALSE())="","",VLOOKUP($C998,nautics!$B$2:$F$1200,4,FALSE())),IF($A998="ST",IF(VLOOKUP($C998,st!$B$2:$F$400,4,FALSE())="","",VLOOKUP($C998,st!$B$2:$F$400,4,FALSE())),""))),"")</f>
        <v/>
      </c>
      <c r="G998" s="35" t="str">
        <f>IFERROR(IF($A998="HDC",IF(VLOOKUP($C998,hdc!$B$2:$F$1600,5,FALSE())="","",VLOOKUP($C998,hdc!$B$2:$F$1600,5,FALSE())),IF($A998="NAUTICS",IF(VLOOKUP($C998,nautics!$B$2:$F$1200,5,FALSE())="","",VLOOKUP($C998,nautics!$B$2:$F$1200,5,FALSE())),IF($A998="ST",IF(VLOOKUP($C998,st!$B$2:$F$400,5,FALSE())="","",VLOOKUP($C998,st!$B$2:$F$400,5,FALSE())),""))),"")</f>
        <v/>
      </c>
      <c r="H998" s="35" t="s">
        <v>105</v>
      </c>
      <c r="I998" s="35" t="s">
        <v>31</v>
      </c>
      <c r="J998" s="35" t="s">
        <v>9018</v>
      </c>
      <c r="K998" s="35">
        <f t="shared" si="3"/>
        <v>17</v>
      </c>
      <c r="L998" s="35" t="s">
        <v>9010</v>
      </c>
      <c r="M998" s="35" t="s">
        <v>9011</v>
      </c>
      <c r="N998" s="35" t="s">
        <v>2922</v>
      </c>
      <c r="O998" s="35" t="s">
        <v>2924</v>
      </c>
      <c r="P998" s="35" t="s">
        <v>9020</v>
      </c>
      <c r="Q998" s="35" t="s">
        <v>9021</v>
      </c>
      <c r="R998" s="35" t="s">
        <v>293</v>
      </c>
      <c r="S998" s="35" t="s">
        <v>2922</v>
      </c>
      <c r="T998" s="35" t="s">
        <v>2924</v>
      </c>
      <c r="U998" s="35" t="s">
        <v>9022</v>
      </c>
      <c r="W998" s="35" t="s">
        <v>78</v>
      </c>
      <c r="X998" s="35" t="s">
        <v>59</v>
      </c>
      <c r="Y998" s="35" t="s">
        <v>9014</v>
      </c>
      <c r="Z998" s="35" t="s">
        <v>9023</v>
      </c>
    </row>
    <row r="999" spans="1:26" ht="15" customHeight="1">
      <c r="A999" s="35" t="s">
        <v>1300</v>
      </c>
      <c r="B999" s="35" t="s">
        <v>7129</v>
      </c>
      <c r="C999" s="35" t="s">
        <v>9024</v>
      </c>
      <c r="D999" s="35">
        <f>IFERROR(IF($A999="HDC",IF(VLOOKUP($C999,hdc!$B$2:$F$1600,2,FALSE())="","",VLOOKUP($C999,hdc!$B$2:$F$1600,2,FALSE())),IF($A999="NAUTICS",IF(VLOOKUP($C999,nautics!$B$2:$F$1200,2,FALSE())="","",VLOOKUP($C999,nautics!$B$2:$F$1200,2,FALSE())),IF($A999="ST",IF(VLOOKUP($C999,st!$B$2:$F$400,2,FALSE())="","",VLOOKUP($C999,st!$B$2:$F$400,2,FALSE())),""))),"")</f>
        <v>1</v>
      </c>
      <c r="E999" s="35">
        <f>IFERROR(IF($A999="HDC",IF(VLOOKUP($C999,hdc!$B$2:$F$1600,3,FALSE())="","",VLOOKUP($C999,hdc!$B$2:$F$1600,3,FALSE())),IF($A999="NAUTICS",IF(VLOOKUP($C999,nautics!$B$2:$F$1200,3,FALSE())="","",VLOOKUP($C999,nautics!$B$2:$F$1200,3,FALSE())),IF($A999="ST",IF(VLOOKUP($C999,st!$B$2:$F$400,3,FALSE())="","",VLOOKUP($C999,st!$B$2:$F$400,3,FALSE())),""))),"")</f>
        <v>1</v>
      </c>
      <c r="F999" s="35" t="str">
        <f>IFERROR(IF($A999="HDC",IF(VLOOKUP($C999,hdc!$B$2:$F$1600,4,FALSE())="","",VLOOKUP($C999,hdc!$B$2:$F$1600,4,FALSE())),IF($A999="NAUTICS",IF(VLOOKUP($C999,nautics!$B$2:$F$1200,4,FALSE())="","",VLOOKUP($C999,nautics!$B$2:$F$1200,4,FALSE())),IF($A999="ST",IF(VLOOKUP($C999,st!$B$2:$F$400,4,FALSE())="","",VLOOKUP($C999,st!$B$2:$F$400,4,FALSE())),""))),"")</f>
        <v/>
      </c>
      <c r="G999" s="35" t="str">
        <f>IFERROR(IF($A999="HDC",IF(VLOOKUP($C999,hdc!$B$2:$F$1600,5,FALSE())="","",VLOOKUP($C999,hdc!$B$2:$F$1600,5,FALSE())),IF($A999="NAUTICS",IF(VLOOKUP($C999,nautics!$B$2:$F$1200,5,FALSE())="","",VLOOKUP($C999,nautics!$B$2:$F$1200,5,FALSE())),IF($A999="ST",IF(VLOOKUP($C999,st!$B$2:$F$400,5,FALSE())="","",VLOOKUP($C999,st!$B$2:$F$400,5,FALSE())),""))),"")</f>
        <v/>
      </c>
      <c r="H999" s="35" t="s">
        <v>105</v>
      </c>
      <c r="I999" s="35" t="s">
        <v>31</v>
      </c>
      <c r="J999" s="35" t="s">
        <v>9025</v>
      </c>
      <c r="K999" s="35">
        <f t="shared" si="3"/>
        <v>10</v>
      </c>
      <c r="L999" s="35" t="s">
        <v>8201</v>
      </c>
      <c r="M999" s="35" t="s">
        <v>8202</v>
      </c>
      <c r="N999" s="35" t="s">
        <v>2922</v>
      </c>
      <c r="O999" s="35" t="s">
        <v>2924</v>
      </c>
      <c r="P999" s="35" t="s">
        <v>9026</v>
      </c>
      <c r="Q999" s="35" t="s">
        <v>9027</v>
      </c>
      <c r="R999" s="35" t="s">
        <v>1071</v>
      </c>
      <c r="S999" s="35" t="s">
        <v>2922</v>
      </c>
      <c r="T999" s="35" t="s">
        <v>2924</v>
      </c>
      <c r="U999" s="35" t="s">
        <v>9028</v>
      </c>
      <c r="W999" s="35" t="s">
        <v>78</v>
      </c>
      <c r="X999" s="35" t="s">
        <v>59</v>
      </c>
      <c r="Y999" s="35" t="s">
        <v>3124</v>
      </c>
      <c r="Z999" s="35" t="s">
        <v>9029</v>
      </c>
    </row>
    <row r="1000" spans="1:26" ht="15" customHeight="1">
      <c r="A1000" s="35" t="s">
        <v>1300</v>
      </c>
      <c r="B1000" s="35" t="s">
        <v>7129</v>
      </c>
      <c r="C1000" s="35" t="s">
        <v>9030</v>
      </c>
      <c r="D1000" s="35">
        <f>IFERROR(IF($A1000="HDC",IF(VLOOKUP($C1000,hdc!$B$2:$F$1600,2,FALSE())="","",VLOOKUP($C1000,hdc!$B$2:$F$1600,2,FALSE())),IF($A1000="NAUTICS",IF(VLOOKUP($C1000,nautics!$B$2:$F$1200,2,FALSE())="","",VLOOKUP($C1000,nautics!$B$2:$F$1200,2,FALSE())),IF($A1000="ST",IF(VLOOKUP($C1000,st!$B$2:$F$400,2,FALSE())="","",VLOOKUP($C1000,st!$B$2:$F$400,2,FALSE())),""))),"")</f>
        <v>1</v>
      </c>
      <c r="E1000" s="35">
        <f>IFERROR(IF($A1000="HDC",IF(VLOOKUP($C1000,hdc!$B$2:$F$1600,3,FALSE())="","",VLOOKUP($C1000,hdc!$B$2:$F$1600,3,FALSE())),IF($A1000="NAUTICS",IF(VLOOKUP($C1000,nautics!$B$2:$F$1200,3,FALSE())="","",VLOOKUP($C1000,nautics!$B$2:$F$1200,3,FALSE())),IF($A1000="ST",IF(VLOOKUP($C1000,st!$B$2:$F$400,3,FALSE())="","",VLOOKUP($C1000,st!$B$2:$F$400,3,FALSE())),""))),"")</f>
        <v>1</v>
      </c>
      <c r="F1000" s="35" t="str">
        <f>IFERROR(IF($A1000="HDC",IF(VLOOKUP($C1000,hdc!$B$2:$F$1600,4,FALSE())="","",VLOOKUP($C1000,hdc!$B$2:$F$1600,4,FALSE())),IF($A1000="NAUTICS",IF(VLOOKUP($C1000,nautics!$B$2:$F$1200,4,FALSE())="","",VLOOKUP($C1000,nautics!$B$2:$F$1200,4,FALSE())),IF($A1000="ST",IF(VLOOKUP($C1000,st!$B$2:$F$400,4,FALSE())="","",VLOOKUP($C1000,st!$B$2:$F$400,4,FALSE())),""))),"")</f>
        <v/>
      </c>
      <c r="G1000" s="35" t="str">
        <f>IFERROR(IF($A1000="HDC",IF(VLOOKUP($C1000,hdc!$B$2:$F$1600,5,FALSE())="","",VLOOKUP($C1000,hdc!$B$2:$F$1600,5,FALSE())),IF($A1000="NAUTICS",IF(VLOOKUP($C1000,nautics!$B$2:$F$1200,5,FALSE())="","",VLOOKUP($C1000,nautics!$B$2:$F$1200,5,FALSE())),IF($A1000="ST",IF(VLOOKUP($C1000,st!$B$2:$F$400,5,FALSE())="","",VLOOKUP($C1000,st!$B$2:$F$400,5,FALSE())),""))),"")</f>
        <v/>
      </c>
      <c r="H1000" s="35" t="s">
        <v>105</v>
      </c>
      <c r="I1000" s="35" t="s">
        <v>31</v>
      </c>
      <c r="J1000" s="35" t="s">
        <v>3881</v>
      </c>
      <c r="K1000" s="35">
        <f t="shared" si="3"/>
        <v>18</v>
      </c>
      <c r="L1000" s="35" t="s">
        <v>9026</v>
      </c>
      <c r="M1000" s="35" t="s">
        <v>9027</v>
      </c>
      <c r="N1000" s="35" t="s">
        <v>2922</v>
      </c>
      <c r="O1000" s="35" t="s">
        <v>2924</v>
      </c>
      <c r="P1000" s="35" t="s">
        <v>9031</v>
      </c>
      <c r="Q1000" s="35" t="s">
        <v>9032</v>
      </c>
      <c r="R1000" s="35" t="s">
        <v>293</v>
      </c>
      <c r="S1000" s="35" t="s">
        <v>2922</v>
      </c>
      <c r="T1000" s="35" t="s">
        <v>2924</v>
      </c>
      <c r="U1000" s="35" t="s">
        <v>9033</v>
      </c>
      <c r="W1000" s="35" t="s">
        <v>78</v>
      </c>
      <c r="X1000" s="35" t="s">
        <v>59</v>
      </c>
      <c r="Y1000" s="35" t="s">
        <v>9029</v>
      </c>
      <c r="Z1000" s="35" t="s">
        <v>9034</v>
      </c>
    </row>
    <row r="1001" spans="1:26" ht="15" customHeight="1">
      <c r="A1001" s="35" t="s">
        <v>1300</v>
      </c>
      <c r="B1001" s="35" t="s">
        <v>7129</v>
      </c>
      <c r="C1001" s="35" t="s">
        <v>9035</v>
      </c>
      <c r="D1001" s="35">
        <f>IFERROR(IF($A1001="HDC",IF(VLOOKUP($C1001,hdc!$B$2:$F$1600,2,FALSE())="","",VLOOKUP($C1001,hdc!$B$2:$F$1600,2,FALSE())),IF($A1001="NAUTICS",IF(VLOOKUP($C1001,nautics!$B$2:$F$1200,2,FALSE())="","",VLOOKUP($C1001,nautics!$B$2:$F$1200,2,FALSE())),IF($A1001="ST",IF(VLOOKUP($C1001,st!$B$2:$F$400,2,FALSE())="","",VLOOKUP($C1001,st!$B$2:$F$400,2,FALSE())),""))),"")</f>
        <v>1</v>
      </c>
      <c r="E1001" s="35">
        <f>IFERROR(IF($A1001="HDC",IF(VLOOKUP($C1001,hdc!$B$2:$F$1600,3,FALSE())="","",VLOOKUP($C1001,hdc!$B$2:$F$1600,3,FALSE())),IF($A1001="NAUTICS",IF(VLOOKUP($C1001,nautics!$B$2:$F$1200,3,FALSE())="","",VLOOKUP($C1001,nautics!$B$2:$F$1200,3,FALSE())),IF($A1001="ST",IF(VLOOKUP($C1001,st!$B$2:$F$400,3,FALSE())="","",VLOOKUP($C1001,st!$B$2:$F$400,3,FALSE())),""))),"")</f>
        <v>1</v>
      </c>
      <c r="F1001" s="35" t="str">
        <f>IFERROR(IF($A1001="HDC",IF(VLOOKUP($C1001,hdc!$B$2:$F$1600,4,FALSE())="","",VLOOKUP($C1001,hdc!$B$2:$F$1600,4,FALSE())),IF($A1001="NAUTICS",IF(VLOOKUP($C1001,nautics!$B$2:$F$1200,4,FALSE())="","",VLOOKUP($C1001,nautics!$B$2:$F$1200,4,FALSE())),IF($A1001="ST",IF(VLOOKUP($C1001,st!$B$2:$F$400,4,FALSE())="","",VLOOKUP($C1001,st!$B$2:$F$400,4,FALSE())),""))),"")</f>
        <v/>
      </c>
      <c r="G1001" s="35" t="str">
        <f>IFERROR(IF($A1001="HDC",IF(VLOOKUP($C1001,hdc!$B$2:$F$1600,5,FALSE())="","",VLOOKUP($C1001,hdc!$B$2:$F$1600,5,FALSE())),IF($A1001="NAUTICS",IF(VLOOKUP($C1001,nautics!$B$2:$F$1200,5,FALSE())="","",VLOOKUP($C1001,nautics!$B$2:$F$1200,5,FALSE())),IF($A1001="ST",IF(VLOOKUP($C1001,st!$B$2:$F$400,5,FALSE())="","",VLOOKUP($C1001,st!$B$2:$F$400,5,FALSE())),""))),"")</f>
        <v/>
      </c>
      <c r="H1001" s="35" t="s">
        <v>2500</v>
      </c>
      <c r="I1001" s="35" t="s">
        <v>31</v>
      </c>
      <c r="J1001" s="35" t="s">
        <v>972</v>
      </c>
      <c r="K1001" s="35">
        <f t="shared" si="3"/>
        <v>15</v>
      </c>
      <c r="L1001" s="35" t="s">
        <v>8210</v>
      </c>
      <c r="M1001" s="35" t="s">
        <v>8211</v>
      </c>
      <c r="N1001" s="35" t="s">
        <v>511</v>
      </c>
      <c r="O1001" s="35" t="s">
        <v>513</v>
      </c>
      <c r="P1001" s="35" t="s">
        <v>9036</v>
      </c>
      <c r="Q1001" s="35" t="s">
        <v>9037</v>
      </c>
      <c r="R1001" s="35" t="s">
        <v>152</v>
      </c>
      <c r="S1001" s="35" t="s">
        <v>2490</v>
      </c>
      <c r="T1001" s="35" t="s">
        <v>2492</v>
      </c>
      <c r="U1001" s="35" t="s">
        <v>9038</v>
      </c>
      <c r="W1001" s="35" t="s">
        <v>57</v>
      </c>
      <c r="X1001" s="35" t="s">
        <v>59</v>
      </c>
      <c r="Y1001" s="35" t="s">
        <v>8215</v>
      </c>
      <c r="Z1001" s="35" t="s">
        <v>2496</v>
      </c>
    </row>
    <row r="1002" spans="1:26" ht="15" customHeight="1">
      <c r="A1002" s="35" t="s">
        <v>1300</v>
      </c>
      <c r="B1002" s="35" t="s">
        <v>7129</v>
      </c>
      <c r="C1002" s="35" t="s">
        <v>9039</v>
      </c>
      <c r="D1002" s="35">
        <f>IFERROR(IF($A1002="HDC",IF(VLOOKUP($C1002,hdc!$B$2:$F$1600,2,FALSE())="","",VLOOKUP($C1002,hdc!$B$2:$F$1600,2,FALSE())),IF($A1002="NAUTICS",IF(VLOOKUP($C1002,nautics!$B$2:$F$1200,2,FALSE())="","",VLOOKUP($C1002,nautics!$B$2:$F$1200,2,FALSE())),IF($A1002="ST",IF(VLOOKUP($C1002,st!$B$2:$F$400,2,FALSE())="","",VLOOKUP($C1002,st!$B$2:$F$400,2,FALSE())),""))),"")</f>
        <v>1</v>
      </c>
      <c r="E1002" s="35">
        <f>IFERROR(IF($A1002="HDC",IF(VLOOKUP($C1002,hdc!$B$2:$F$1600,3,FALSE())="","",VLOOKUP($C1002,hdc!$B$2:$F$1600,3,FALSE())),IF($A1002="NAUTICS",IF(VLOOKUP($C1002,nautics!$B$2:$F$1200,3,FALSE())="","",VLOOKUP($C1002,nautics!$B$2:$F$1200,3,FALSE())),IF($A1002="ST",IF(VLOOKUP($C1002,st!$B$2:$F$400,3,FALSE())="","",VLOOKUP($C1002,st!$B$2:$F$400,3,FALSE())),""))),"")</f>
        <v>1</v>
      </c>
      <c r="F1002" s="35" t="str">
        <f>IFERROR(IF($A1002="HDC",IF(VLOOKUP($C1002,hdc!$B$2:$F$1600,4,FALSE())="","",VLOOKUP($C1002,hdc!$B$2:$F$1600,4,FALSE())),IF($A1002="NAUTICS",IF(VLOOKUP($C1002,nautics!$B$2:$F$1200,4,FALSE())="","",VLOOKUP($C1002,nautics!$B$2:$F$1200,4,FALSE())),IF($A1002="ST",IF(VLOOKUP($C1002,st!$B$2:$F$400,4,FALSE())="","",VLOOKUP($C1002,st!$B$2:$F$400,4,FALSE())),""))),"")</f>
        <v/>
      </c>
      <c r="G1002" s="35" t="str">
        <f>IFERROR(IF($A1002="HDC",IF(VLOOKUP($C1002,hdc!$B$2:$F$1600,5,FALSE())="","",VLOOKUP($C1002,hdc!$B$2:$F$1600,5,FALSE())),IF($A1002="NAUTICS",IF(VLOOKUP($C1002,nautics!$B$2:$F$1200,5,FALSE())="","",VLOOKUP($C1002,nautics!$B$2:$F$1200,5,FALSE())),IF($A1002="ST",IF(VLOOKUP($C1002,st!$B$2:$F$400,5,FALSE())="","",VLOOKUP($C1002,st!$B$2:$F$400,5,FALSE())),""))),"")</f>
        <v/>
      </c>
      <c r="H1002" s="35" t="s">
        <v>105</v>
      </c>
      <c r="I1002" s="35" t="s">
        <v>31</v>
      </c>
      <c r="J1002" s="35" t="s">
        <v>9040</v>
      </c>
      <c r="K1002" s="35">
        <f t="shared" si="3"/>
        <v>12</v>
      </c>
      <c r="L1002" s="35" t="s">
        <v>8210</v>
      </c>
      <c r="M1002" s="35" t="s">
        <v>8211</v>
      </c>
      <c r="N1002" s="35" t="s">
        <v>511</v>
      </c>
      <c r="O1002" s="35" t="s">
        <v>513</v>
      </c>
      <c r="P1002" s="35" t="s">
        <v>9041</v>
      </c>
      <c r="Q1002" s="35" t="s">
        <v>9042</v>
      </c>
      <c r="R1002" s="35" t="s">
        <v>293</v>
      </c>
      <c r="S1002" s="35" t="s">
        <v>511</v>
      </c>
      <c r="T1002" s="35" t="s">
        <v>513</v>
      </c>
      <c r="U1002" s="35" t="s">
        <v>9043</v>
      </c>
      <c r="W1002" s="35" t="s">
        <v>78</v>
      </c>
      <c r="X1002" s="35" t="s">
        <v>59</v>
      </c>
      <c r="Y1002" s="35" t="s">
        <v>8215</v>
      </c>
      <c r="Z1002" s="35" t="s">
        <v>9044</v>
      </c>
    </row>
    <row r="1003" spans="1:26" ht="15" customHeight="1">
      <c r="A1003" s="35" t="s">
        <v>1300</v>
      </c>
      <c r="B1003" s="35" t="s">
        <v>7129</v>
      </c>
      <c r="C1003" s="35" t="s">
        <v>9045</v>
      </c>
      <c r="D1003" s="35">
        <f>IFERROR(IF($A1003="HDC",IF(VLOOKUP($C1003,hdc!$B$2:$F$1600,2,FALSE())="","",VLOOKUP($C1003,hdc!$B$2:$F$1600,2,FALSE())),IF($A1003="NAUTICS",IF(VLOOKUP($C1003,nautics!$B$2:$F$1200,2,FALSE())="","",VLOOKUP($C1003,nautics!$B$2:$F$1200,2,FALSE())),IF($A1003="ST",IF(VLOOKUP($C1003,st!$B$2:$F$400,2,FALSE())="","",VLOOKUP($C1003,st!$B$2:$F$400,2,FALSE())),""))),"")</f>
        <v>1</v>
      </c>
      <c r="E1003" s="35">
        <f>IFERROR(IF($A1003="HDC",IF(VLOOKUP($C1003,hdc!$B$2:$F$1600,3,FALSE())="","",VLOOKUP($C1003,hdc!$B$2:$F$1600,3,FALSE())),IF($A1003="NAUTICS",IF(VLOOKUP($C1003,nautics!$B$2:$F$1200,3,FALSE())="","",VLOOKUP($C1003,nautics!$B$2:$F$1200,3,FALSE())),IF($A1003="ST",IF(VLOOKUP($C1003,st!$B$2:$F$400,3,FALSE())="","",VLOOKUP($C1003,st!$B$2:$F$400,3,FALSE())),""))),"")</f>
        <v>1</v>
      </c>
      <c r="F1003" s="35" t="str">
        <f>IFERROR(IF($A1003="HDC",IF(VLOOKUP($C1003,hdc!$B$2:$F$1600,4,FALSE())="","",VLOOKUP($C1003,hdc!$B$2:$F$1600,4,FALSE())),IF($A1003="NAUTICS",IF(VLOOKUP($C1003,nautics!$B$2:$F$1200,4,FALSE())="","",VLOOKUP($C1003,nautics!$B$2:$F$1200,4,FALSE())),IF($A1003="ST",IF(VLOOKUP($C1003,st!$B$2:$F$400,4,FALSE())="","",VLOOKUP($C1003,st!$B$2:$F$400,4,FALSE())),""))),"")</f>
        <v/>
      </c>
      <c r="G1003" s="35" t="str">
        <f>IFERROR(IF($A1003="HDC",IF(VLOOKUP($C1003,hdc!$B$2:$F$1600,5,FALSE())="","",VLOOKUP($C1003,hdc!$B$2:$F$1600,5,FALSE())),IF($A1003="NAUTICS",IF(VLOOKUP($C1003,nautics!$B$2:$F$1200,5,FALSE())="","",VLOOKUP($C1003,nautics!$B$2:$F$1200,5,FALSE())),IF($A1003="ST",IF(VLOOKUP($C1003,st!$B$2:$F$400,5,FALSE())="","",VLOOKUP($C1003,st!$B$2:$F$400,5,FALSE())),""))),"")</f>
        <v/>
      </c>
      <c r="H1003" s="35" t="s">
        <v>105</v>
      </c>
      <c r="I1003" s="35" t="s">
        <v>31</v>
      </c>
      <c r="J1003" s="35" t="s">
        <v>9046</v>
      </c>
      <c r="K1003" s="35">
        <f t="shared" si="3"/>
        <v>13</v>
      </c>
      <c r="L1003" s="35" t="s">
        <v>9041</v>
      </c>
      <c r="M1003" s="35" t="s">
        <v>9042</v>
      </c>
      <c r="N1003" s="35" t="s">
        <v>511</v>
      </c>
      <c r="O1003" s="35" t="s">
        <v>513</v>
      </c>
      <c r="P1003" s="35" t="s">
        <v>9047</v>
      </c>
      <c r="Q1003" s="35" t="s">
        <v>9048</v>
      </c>
      <c r="R1003" s="35" t="s">
        <v>52</v>
      </c>
      <c r="S1003" s="35" t="s">
        <v>511</v>
      </c>
      <c r="T1003" s="35" t="s">
        <v>513</v>
      </c>
      <c r="U1003" s="35" t="s">
        <v>9049</v>
      </c>
      <c r="W1003" s="35" t="s">
        <v>78</v>
      </c>
      <c r="X1003" s="35" t="s">
        <v>59</v>
      </c>
      <c r="Y1003" s="35" t="s">
        <v>9044</v>
      </c>
      <c r="Z1003" s="35" t="s">
        <v>9051</v>
      </c>
    </row>
    <row r="1004" spans="1:26" ht="15" customHeight="1">
      <c r="A1004" s="35" t="s">
        <v>1300</v>
      </c>
      <c r="B1004" s="35" t="s">
        <v>7129</v>
      </c>
      <c r="C1004" s="35" t="s">
        <v>9052</v>
      </c>
      <c r="D1004" s="35">
        <f>IFERROR(IF($A1004="HDC",IF(VLOOKUP($C1004,hdc!$B$2:$F$1600,2,FALSE())="","",VLOOKUP($C1004,hdc!$B$2:$F$1600,2,FALSE())),IF($A1004="NAUTICS",IF(VLOOKUP($C1004,nautics!$B$2:$F$1200,2,FALSE())="","",VLOOKUP($C1004,nautics!$B$2:$F$1200,2,FALSE())),IF($A1004="ST",IF(VLOOKUP($C1004,st!$B$2:$F$400,2,FALSE())="","",VLOOKUP($C1004,st!$B$2:$F$400,2,FALSE())),""))),"")</f>
        <v>1</v>
      </c>
      <c r="E1004" s="35">
        <f>IFERROR(IF($A1004="HDC",IF(VLOOKUP($C1004,hdc!$B$2:$F$1600,3,FALSE())="","",VLOOKUP($C1004,hdc!$B$2:$F$1600,3,FALSE())),IF($A1004="NAUTICS",IF(VLOOKUP($C1004,nautics!$B$2:$F$1200,3,FALSE())="","",VLOOKUP($C1004,nautics!$B$2:$F$1200,3,FALSE())),IF($A1004="ST",IF(VLOOKUP($C1004,st!$B$2:$F$400,3,FALSE())="","",VLOOKUP($C1004,st!$B$2:$F$400,3,FALSE())),""))),"")</f>
        <v>1</v>
      </c>
      <c r="F1004" s="35" t="str">
        <f>IFERROR(IF($A1004="HDC",IF(VLOOKUP($C1004,hdc!$B$2:$F$1600,4,FALSE())="","",VLOOKUP($C1004,hdc!$B$2:$F$1600,4,FALSE())),IF($A1004="NAUTICS",IF(VLOOKUP($C1004,nautics!$B$2:$F$1200,4,FALSE())="","",VLOOKUP($C1004,nautics!$B$2:$F$1200,4,FALSE())),IF($A1004="ST",IF(VLOOKUP($C1004,st!$B$2:$F$400,4,FALSE())="","",VLOOKUP($C1004,st!$B$2:$F$400,4,FALSE())),""))),"")</f>
        <v/>
      </c>
      <c r="G1004" s="35" t="str">
        <f>IFERROR(IF($A1004="HDC",IF(VLOOKUP($C1004,hdc!$B$2:$F$1600,5,FALSE())="","",VLOOKUP($C1004,hdc!$B$2:$F$1600,5,FALSE())),IF($A1004="NAUTICS",IF(VLOOKUP($C1004,nautics!$B$2:$F$1200,5,FALSE())="","",VLOOKUP($C1004,nautics!$B$2:$F$1200,5,FALSE())),IF($A1004="ST",IF(VLOOKUP($C1004,st!$B$2:$F$400,5,FALSE())="","",VLOOKUP($C1004,st!$B$2:$F$400,5,FALSE())),""))),"")</f>
        <v/>
      </c>
      <c r="H1004" s="35" t="s">
        <v>105</v>
      </c>
      <c r="I1004" s="35" t="s">
        <v>31</v>
      </c>
      <c r="J1004" s="35" t="s">
        <v>9053</v>
      </c>
      <c r="K1004" s="35">
        <f t="shared" si="3"/>
        <v>17</v>
      </c>
      <c r="L1004" s="35" t="s">
        <v>9047</v>
      </c>
      <c r="M1004" s="35" t="s">
        <v>9048</v>
      </c>
      <c r="N1004" s="35" t="s">
        <v>511</v>
      </c>
      <c r="O1004" s="35" t="s">
        <v>513</v>
      </c>
      <c r="P1004" s="35" t="s">
        <v>9054</v>
      </c>
      <c r="Q1004" s="35" t="s">
        <v>9055</v>
      </c>
      <c r="R1004" s="35" t="s">
        <v>293</v>
      </c>
      <c r="S1004" s="35" t="s">
        <v>511</v>
      </c>
      <c r="T1004" s="35" t="s">
        <v>513</v>
      </c>
      <c r="U1004" s="35" t="s">
        <v>9056</v>
      </c>
      <c r="W1004" s="35" t="s">
        <v>78</v>
      </c>
      <c r="X1004" s="35" t="s">
        <v>59</v>
      </c>
      <c r="Y1004" s="35" t="s">
        <v>9051</v>
      </c>
      <c r="Z1004" s="35" t="s">
        <v>3194</v>
      </c>
    </row>
    <row r="1005" spans="1:26" ht="15" customHeight="1">
      <c r="A1005" s="35" t="s">
        <v>1300</v>
      </c>
      <c r="B1005" s="35" t="s">
        <v>7129</v>
      </c>
      <c r="C1005" s="35" t="s">
        <v>9057</v>
      </c>
      <c r="D1005" s="35">
        <f>IFERROR(IF($A1005="HDC",IF(VLOOKUP($C1005,hdc!$B$2:$F$1600,2,FALSE())="","",VLOOKUP($C1005,hdc!$B$2:$F$1600,2,FALSE())),IF($A1005="NAUTICS",IF(VLOOKUP($C1005,nautics!$B$2:$F$1200,2,FALSE())="","",VLOOKUP($C1005,nautics!$B$2:$F$1200,2,FALSE())),IF($A1005="ST",IF(VLOOKUP($C1005,st!$B$2:$F$400,2,FALSE())="","",VLOOKUP($C1005,st!$B$2:$F$400,2,FALSE())),""))),"")</f>
        <v>1</v>
      </c>
      <c r="E1005" s="35">
        <f>IFERROR(IF($A1005="HDC",IF(VLOOKUP($C1005,hdc!$B$2:$F$1600,3,FALSE())="","",VLOOKUP($C1005,hdc!$B$2:$F$1600,3,FALSE())),IF($A1005="NAUTICS",IF(VLOOKUP($C1005,nautics!$B$2:$F$1200,3,FALSE())="","",VLOOKUP($C1005,nautics!$B$2:$F$1200,3,FALSE())),IF($A1005="ST",IF(VLOOKUP($C1005,st!$B$2:$F$400,3,FALSE())="","",VLOOKUP($C1005,st!$B$2:$F$400,3,FALSE())),""))),"")</f>
        <v>1</v>
      </c>
      <c r="F1005" s="35" t="str">
        <f>IFERROR(IF($A1005="HDC",IF(VLOOKUP($C1005,hdc!$B$2:$F$1600,4,FALSE())="","",VLOOKUP($C1005,hdc!$B$2:$F$1600,4,FALSE())),IF($A1005="NAUTICS",IF(VLOOKUP($C1005,nautics!$B$2:$F$1200,4,FALSE())="","",VLOOKUP($C1005,nautics!$B$2:$F$1200,4,FALSE())),IF($A1005="ST",IF(VLOOKUP($C1005,st!$B$2:$F$400,4,FALSE())="","",VLOOKUP($C1005,st!$B$2:$F$400,4,FALSE())),""))),"")</f>
        <v/>
      </c>
      <c r="G1005" s="35" t="str">
        <f>IFERROR(IF($A1005="HDC",IF(VLOOKUP($C1005,hdc!$B$2:$F$1600,5,FALSE())="","",VLOOKUP($C1005,hdc!$B$2:$F$1600,5,FALSE())),IF($A1005="NAUTICS",IF(VLOOKUP($C1005,nautics!$B$2:$F$1200,5,FALSE())="","",VLOOKUP($C1005,nautics!$B$2:$F$1200,5,FALSE())),IF($A1005="ST",IF(VLOOKUP($C1005,st!$B$2:$F$400,5,FALSE())="","",VLOOKUP($C1005,st!$B$2:$F$400,5,FALSE())),""))),"")</f>
        <v/>
      </c>
      <c r="H1005" s="35" t="s">
        <v>105</v>
      </c>
      <c r="I1005" s="35" t="s">
        <v>31</v>
      </c>
      <c r="J1005" s="35" t="s">
        <v>9058</v>
      </c>
      <c r="K1005" s="35">
        <f t="shared" si="3"/>
        <v>10</v>
      </c>
      <c r="L1005" s="35" t="s">
        <v>8210</v>
      </c>
      <c r="M1005" s="35" t="s">
        <v>8211</v>
      </c>
      <c r="N1005" s="35" t="s">
        <v>511</v>
      </c>
      <c r="O1005" s="35" t="s">
        <v>513</v>
      </c>
      <c r="P1005" s="35" t="s">
        <v>9059</v>
      </c>
      <c r="Q1005" s="35" t="s">
        <v>9060</v>
      </c>
      <c r="R1005" s="35" t="s">
        <v>978</v>
      </c>
      <c r="S1005" s="35" t="s">
        <v>511</v>
      </c>
      <c r="T1005" s="35" t="s">
        <v>513</v>
      </c>
      <c r="U1005" s="35" t="s">
        <v>9061</v>
      </c>
      <c r="W1005" s="35" t="s">
        <v>78</v>
      </c>
      <c r="X1005" s="35" t="s">
        <v>59</v>
      </c>
      <c r="Y1005" s="35" t="s">
        <v>8215</v>
      </c>
      <c r="Z1005" s="35" t="s">
        <v>9062</v>
      </c>
    </row>
    <row r="1006" spans="1:26" ht="15" customHeight="1">
      <c r="A1006" s="35" t="s">
        <v>1300</v>
      </c>
      <c r="B1006" s="35" t="s">
        <v>7129</v>
      </c>
      <c r="C1006" s="35" t="s">
        <v>9063</v>
      </c>
      <c r="D1006" s="35">
        <f>IFERROR(IF($A1006="HDC",IF(VLOOKUP($C1006,hdc!$B$2:$F$1600,2,FALSE())="","",VLOOKUP($C1006,hdc!$B$2:$F$1600,2,FALSE())),IF($A1006="NAUTICS",IF(VLOOKUP($C1006,nautics!$B$2:$F$1200,2,FALSE())="","",VLOOKUP($C1006,nautics!$B$2:$F$1200,2,FALSE())),IF($A1006="ST",IF(VLOOKUP($C1006,st!$B$2:$F$400,2,FALSE())="","",VLOOKUP($C1006,st!$B$2:$F$400,2,FALSE())),""))),"")</f>
        <v>1</v>
      </c>
      <c r="E1006" s="35">
        <f>IFERROR(IF($A1006="HDC",IF(VLOOKUP($C1006,hdc!$B$2:$F$1600,3,FALSE())="","",VLOOKUP($C1006,hdc!$B$2:$F$1600,3,FALSE())),IF($A1006="NAUTICS",IF(VLOOKUP($C1006,nautics!$B$2:$F$1200,3,FALSE())="","",VLOOKUP($C1006,nautics!$B$2:$F$1200,3,FALSE())),IF($A1006="ST",IF(VLOOKUP($C1006,st!$B$2:$F$400,3,FALSE())="","",VLOOKUP($C1006,st!$B$2:$F$400,3,FALSE())),""))),"")</f>
        <v>1</v>
      </c>
      <c r="F1006" s="35" t="str">
        <f>IFERROR(IF($A1006="HDC",IF(VLOOKUP($C1006,hdc!$B$2:$F$1600,4,FALSE())="","",VLOOKUP($C1006,hdc!$B$2:$F$1600,4,FALSE())),IF($A1006="NAUTICS",IF(VLOOKUP($C1006,nautics!$B$2:$F$1200,4,FALSE())="","",VLOOKUP($C1006,nautics!$B$2:$F$1200,4,FALSE())),IF($A1006="ST",IF(VLOOKUP($C1006,st!$B$2:$F$400,4,FALSE())="","",VLOOKUP($C1006,st!$B$2:$F$400,4,FALSE())),""))),"")</f>
        <v/>
      </c>
      <c r="G1006" s="35" t="str">
        <f>IFERROR(IF($A1006="HDC",IF(VLOOKUP($C1006,hdc!$B$2:$F$1600,5,FALSE())="","",VLOOKUP($C1006,hdc!$B$2:$F$1600,5,FALSE())),IF($A1006="NAUTICS",IF(VLOOKUP($C1006,nautics!$B$2:$F$1200,5,FALSE())="","",VLOOKUP($C1006,nautics!$B$2:$F$1200,5,FALSE())),IF($A1006="ST",IF(VLOOKUP($C1006,st!$B$2:$F$400,5,FALSE())="","",VLOOKUP($C1006,st!$B$2:$F$400,5,FALSE())),""))),"")</f>
        <v/>
      </c>
      <c r="H1006" s="35" t="s">
        <v>105</v>
      </c>
      <c r="I1006" s="35" t="s">
        <v>31</v>
      </c>
      <c r="J1006" s="35" t="s">
        <v>3606</v>
      </c>
      <c r="K1006" s="35">
        <f t="shared" si="3"/>
        <v>17</v>
      </c>
      <c r="L1006" s="35" t="s">
        <v>9059</v>
      </c>
      <c r="M1006" s="35" t="s">
        <v>9060</v>
      </c>
      <c r="N1006" s="35" t="s">
        <v>511</v>
      </c>
      <c r="O1006" s="35" t="s">
        <v>513</v>
      </c>
      <c r="P1006" s="35" t="s">
        <v>9064</v>
      </c>
      <c r="Q1006" s="35" t="s">
        <v>9065</v>
      </c>
      <c r="R1006" s="35" t="s">
        <v>965</v>
      </c>
      <c r="S1006" s="35" t="s">
        <v>511</v>
      </c>
      <c r="T1006" s="35" t="s">
        <v>513</v>
      </c>
      <c r="U1006" s="35" t="s">
        <v>9066</v>
      </c>
      <c r="W1006" s="35" t="s">
        <v>78</v>
      </c>
      <c r="X1006" s="35" t="s">
        <v>59</v>
      </c>
      <c r="Y1006" s="35" t="s">
        <v>9062</v>
      </c>
      <c r="Z1006" s="35" t="s">
        <v>9067</v>
      </c>
    </row>
    <row r="1007" spans="1:26" ht="15" customHeight="1">
      <c r="A1007" s="35" t="s">
        <v>1300</v>
      </c>
      <c r="B1007" s="35" t="s">
        <v>7129</v>
      </c>
      <c r="C1007" s="35" t="s">
        <v>9068</v>
      </c>
      <c r="D1007" s="35">
        <f>IFERROR(IF($A1007="HDC",IF(VLOOKUP($C1007,hdc!$B$2:$F$1600,2,FALSE())="","",VLOOKUP($C1007,hdc!$B$2:$F$1600,2,FALSE())),IF($A1007="NAUTICS",IF(VLOOKUP($C1007,nautics!$B$2:$F$1200,2,FALSE())="","",VLOOKUP($C1007,nautics!$B$2:$F$1200,2,FALSE())),IF($A1007="ST",IF(VLOOKUP($C1007,st!$B$2:$F$400,2,FALSE())="","",VLOOKUP($C1007,st!$B$2:$F$400,2,FALSE())),""))),"")</f>
        <v>1</v>
      </c>
      <c r="E1007" s="35">
        <f>IFERROR(IF($A1007="HDC",IF(VLOOKUP($C1007,hdc!$B$2:$F$1600,3,FALSE())="","",VLOOKUP($C1007,hdc!$B$2:$F$1600,3,FALSE())),IF($A1007="NAUTICS",IF(VLOOKUP($C1007,nautics!$B$2:$F$1200,3,FALSE())="","",VLOOKUP($C1007,nautics!$B$2:$F$1200,3,FALSE())),IF($A1007="ST",IF(VLOOKUP($C1007,st!$B$2:$F$400,3,FALSE())="","",VLOOKUP($C1007,st!$B$2:$F$400,3,FALSE())),""))),"")</f>
        <v>1</v>
      </c>
      <c r="F1007" s="35" t="str">
        <f>IFERROR(IF($A1007="HDC",IF(VLOOKUP($C1007,hdc!$B$2:$F$1600,4,FALSE())="","",VLOOKUP($C1007,hdc!$B$2:$F$1600,4,FALSE())),IF($A1007="NAUTICS",IF(VLOOKUP($C1007,nautics!$B$2:$F$1200,4,FALSE())="","",VLOOKUP($C1007,nautics!$B$2:$F$1200,4,FALSE())),IF($A1007="ST",IF(VLOOKUP($C1007,st!$B$2:$F$400,4,FALSE())="","",VLOOKUP($C1007,st!$B$2:$F$400,4,FALSE())),""))),"")</f>
        <v/>
      </c>
      <c r="G1007" s="35" t="str">
        <f>IFERROR(IF($A1007="HDC",IF(VLOOKUP($C1007,hdc!$B$2:$F$1600,5,FALSE())="","",VLOOKUP($C1007,hdc!$B$2:$F$1600,5,FALSE())),IF($A1007="NAUTICS",IF(VLOOKUP($C1007,nautics!$B$2:$F$1200,5,FALSE())="","",VLOOKUP($C1007,nautics!$B$2:$F$1200,5,FALSE())),IF($A1007="ST",IF(VLOOKUP($C1007,st!$B$2:$F$400,5,FALSE())="","",VLOOKUP($C1007,st!$B$2:$F$400,5,FALSE())),""))),"")</f>
        <v/>
      </c>
      <c r="H1007" s="35" t="s">
        <v>2500</v>
      </c>
      <c r="I1007" s="35" t="s">
        <v>31</v>
      </c>
      <c r="J1007" s="35" t="s">
        <v>9069</v>
      </c>
      <c r="K1007" s="35">
        <f t="shared" si="3"/>
        <v>35</v>
      </c>
      <c r="L1007" s="35" t="s">
        <v>8222</v>
      </c>
      <c r="M1007" s="35" t="s">
        <v>8224</v>
      </c>
      <c r="N1007" s="35" t="s">
        <v>2763</v>
      </c>
      <c r="O1007" s="35" t="s">
        <v>2765</v>
      </c>
      <c r="P1007" s="35" t="s">
        <v>9070</v>
      </c>
      <c r="Q1007" s="35" t="s">
        <v>9071</v>
      </c>
      <c r="R1007" s="35" t="s">
        <v>52</v>
      </c>
      <c r="S1007" s="35" t="s">
        <v>4913</v>
      </c>
      <c r="T1007" s="35" t="s">
        <v>2485</v>
      </c>
      <c r="U1007" s="35" t="s">
        <v>9072</v>
      </c>
      <c r="W1007" s="35" t="s">
        <v>57</v>
      </c>
      <c r="X1007" s="35" t="s">
        <v>59</v>
      </c>
      <c r="Y1007" s="35" t="s">
        <v>8228</v>
      </c>
      <c r="Z1007" s="35" t="s">
        <v>4915</v>
      </c>
    </row>
    <row r="1008" spans="1:26" ht="15" customHeight="1">
      <c r="A1008" s="35" t="s">
        <v>1300</v>
      </c>
      <c r="B1008" s="35" t="s">
        <v>7129</v>
      </c>
      <c r="C1008" s="35" t="s">
        <v>9073</v>
      </c>
      <c r="D1008" s="35">
        <f>IFERROR(IF($A1008="HDC",IF(VLOOKUP($C1008,hdc!$B$2:$F$1600,2,FALSE())="","",VLOOKUP($C1008,hdc!$B$2:$F$1600,2,FALSE())),IF($A1008="NAUTICS",IF(VLOOKUP($C1008,nautics!$B$2:$F$1200,2,FALSE())="","",VLOOKUP($C1008,nautics!$B$2:$F$1200,2,FALSE())),IF($A1008="ST",IF(VLOOKUP($C1008,st!$B$2:$F$400,2,FALSE())="","",VLOOKUP($C1008,st!$B$2:$F$400,2,FALSE())),""))),"")</f>
        <v>1</v>
      </c>
      <c r="E1008" s="35">
        <f>IFERROR(IF($A1008="HDC",IF(VLOOKUP($C1008,hdc!$B$2:$F$1600,3,FALSE())="","",VLOOKUP($C1008,hdc!$B$2:$F$1600,3,FALSE())),IF($A1008="NAUTICS",IF(VLOOKUP($C1008,nautics!$B$2:$F$1200,3,FALSE())="","",VLOOKUP($C1008,nautics!$B$2:$F$1200,3,FALSE())),IF($A1008="ST",IF(VLOOKUP($C1008,st!$B$2:$F$400,3,FALSE())="","",VLOOKUP($C1008,st!$B$2:$F$400,3,FALSE())),""))),"")</f>
        <v>1</v>
      </c>
      <c r="F1008" s="35" t="str">
        <f>IFERROR(IF($A1008="HDC",IF(VLOOKUP($C1008,hdc!$B$2:$F$1600,4,FALSE())="","",VLOOKUP($C1008,hdc!$B$2:$F$1600,4,FALSE())),IF($A1008="NAUTICS",IF(VLOOKUP($C1008,nautics!$B$2:$F$1200,4,FALSE())="","",VLOOKUP($C1008,nautics!$B$2:$F$1200,4,FALSE())),IF($A1008="ST",IF(VLOOKUP($C1008,st!$B$2:$F$400,4,FALSE())="","",VLOOKUP($C1008,st!$B$2:$F$400,4,FALSE())),""))),"")</f>
        <v/>
      </c>
      <c r="G1008" s="35" t="str">
        <f>IFERROR(IF($A1008="HDC",IF(VLOOKUP($C1008,hdc!$B$2:$F$1600,5,FALSE())="","",VLOOKUP($C1008,hdc!$B$2:$F$1600,5,FALSE())),IF($A1008="NAUTICS",IF(VLOOKUP($C1008,nautics!$B$2:$F$1200,5,FALSE())="","",VLOOKUP($C1008,nautics!$B$2:$F$1200,5,FALSE())),IF($A1008="ST",IF(VLOOKUP($C1008,st!$B$2:$F$400,5,FALSE())="","",VLOOKUP($C1008,st!$B$2:$F$400,5,FALSE())),""))),"")</f>
        <v/>
      </c>
      <c r="H1008" s="35" t="s">
        <v>344</v>
      </c>
      <c r="I1008" s="35" t="s">
        <v>31</v>
      </c>
      <c r="J1008" s="35" t="s">
        <v>9074</v>
      </c>
      <c r="K1008" s="35">
        <f t="shared" si="3"/>
        <v>32</v>
      </c>
      <c r="L1008" s="35" t="s">
        <v>8222</v>
      </c>
      <c r="M1008" s="35" t="s">
        <v>8224</v>
      </c>
      <c r="N1008" s="35" t="s">
        <v>2763</v>
      </c>
      <c r="O1008" s="35" t="s">
        <v>2765</v>
      </c>
      <c r="P1008" s="35" t="s">
        <v>9075</v>
      </c>
      <c r="Q1008" s="35" t="s">
        <v>9076</v>
      </c>
      <c r="R1008" s="35" t="s">
        <v>258</v>
      </c>
      <c r="S1008" s="35" t="s">
        <v>2781</v>
      </c>
      <c r="T1008" s="35" t="s">
        <v>2782</v>
      </c>
      <c r="U1008" s="35" t="s">
        <v>9077</v>
      </c>
      <c r="W1008" s="35" t="s">
        <v>57</v>
      </c>
      <c r="X1008" s="35" t="s">
        <v>59</v>
      </c>
      <c r="Y1008" s="35" t="s">
        <v>8228</v>
      </c>
      <c r="Z1008" s="35" t="s">
        <v>2784</v>
      </c>
    </row>
    <row r="1009" spans="1:26" ht="15" customHeight="1">
      <c r="A1009" s="35" t="s">
        <v>1300</v>
      </c>
      <c r="B1009" s="35" t="s">
        <v>7129</v>
      </c>
      <c r="C1009" s="35" t="s">
        <v>9078</v>
      </c>
      <c r="D1009" s="35">
        <f>IFERROR(IF($A1009="HDC",IF(VLOOKUP($C1009,hdc!$B$2:$F$1600,2,FALSE())="","",VLOOKUP($C1009,hdc!$B$2:$F$1600,2,FALSE())),IF($A1009="NAUTICS",IF(VLOOKUP($C1009,nautics!$B$2:$F$1200,2,FALSE())="","",VLOOKUP($C1009,nautics!$B$2:$F$1200,2,FALSE())),IF($A1009="ST",IF(VLOOKUP($C1009,st!$B$2:$F$400,2,FALSE())="","",VLOOKUP($C1009,st!$B$2:$F$400,2,FALSE())),""))),"")</f>
        <v>1</v>
      </c>
      <c r="E1009" s="35">
        <f>IFERROR(IF($A1009="HDC",IF(VLOOKUP($C1009,hdc!$B$2:$F$1600,3,FALSE())="","",VLOOKUP($C1009,hdc!$B$2:$F$1600,3,FALSE())),IF($A1009="NAUTICS",IF(VLOOKUP($C1009,nautics!$B$2:$F$1200,3,FALSE())="","",VLOOKUP($C1009,nautics!$B$2:$F$1200,3,FALSE())),IF($A1009="ST",IF(VLOOKUP($C1009,st!$B$2:$F$400,3,FALSE())="","",VLOOKUP($C1009,st!$B$2:$F$400,3,FALSE())),""))),"")</f>
        <v>1</v>
      </c>
      <c r="F1009" s="35" t="str">
        <f>IFERROR(IF($A1009="HDC",IF(VLOOKUP($C1009,hdc!$B$2:$F$1600,4,FALSE())="","",VLOOKUP($C1009,hdc!$B$2:$F$1600,4,FALSE())),IF($A1009="NAUTICS",IF(VLOOKUP($C1009,nautics!$B$2:$F$1200,4,FALSE())="","",VLOOKUP($C1009,nautics!$B$2:$F$1200,4,FALSE())),IF($A1009="ST",IF(VLOOKUP($C1009,st!$B$2:$F$400,4,FALSE())="","",VLOOKUP($C1009,st!$B$2:$F$400,4,FALSE())),""))),"")</f>
        <v/>
      </c>
      <c r="G1009" s="35" t="str">
        <f>IFERROR(IF($A1009="HDC",IF(VLOOKUP($C1009,hdc!$B$2:$F$1600,5,FALSE())="","",VLOOKUP($C1009,hdc!$B$2:$F$1600,5,FALSE())),IF($A1009="NAUTICS",IF(VLOOKUP($C1009,nautics!$B$2:$F$1200,5,FALSE())="","",VLOOKUP($C1009,nautics!$B$2:$F$1200,5,FALSE())),IF($A1009="ST",IF(VLOOKUP($C1009,st!$B$2:$F$400,5,FALSE())="","",VLOOKUP($C1009,st!$B$2:$F$400,5,FALSE())),""))),"")</f>
        <v/>
      </c>
      <c r="H1009" s="35" t="s">
        <v>344</v>
      </c>
      <c r="I1009" s="35" t="s">
        <v>31</v>
      </c>
      <c r="J1009" s="35" t="s">
        <v>2130</v>
      </c>
      <c r="K1009" s="35">
        <f t="shared" si="3"/>
        <v>25</v>
      </c>
      <c r="L1009" s="35" t="s">
        <v>9075</v>
      </c>
      <c r="M1009" s="35" t="s">
        <v>9076</v>
      </c>
      <c r="N1009" s="35" t="s">
        <v>2781</v>
      </c>
      <c r="O1009" s="35" t="s">
        <v>2782</v>
      </c>
      <c r="P1009" s="35" t="s">
        <v>9079</v>
      </c>
      <c r="Q1009" s="35" t="s">
        <v>9080</v>
      </c>
      <c r="R1009" s="35" t="s">
        <v>965</v>
      </c>
      <c r="S1009" s="35" t="s">
        <v>2781</v>
      </c>
      <c r="T1009" s="35" t="s">
        <v>2782</v>
      </c>
      <c r="U1009" s="35" t="s">
        <v>9081</v>
      </c>
      <c r="W1009" s="35" t="s">
        <v>78</v>
      </c>
      <c r="X1009" s="35" t="s">
        <v>59</v>
      </c>
      <c r="Y1009" s="35" t="s">
        <v>2784</v>
      </c>
      <c r="Z1009" s="35" t="s">
        <v>9082</v>
      </c>
    </row>
    <row r="1010" spans="1:26" ht="15" customHeight="1">
      <c r="A1010" s="35" t="s">
        <v>1300</v>
      </c>
      <c r="B1010" s="35" t="s">
        <v>7129</v>
      </c>
      <c r="C1010" s="35" t="s">
        <v>9083</v>
      </c>
      <c r="D1010" s="35">
        <f>IFERROR(IF($A1010="HDC",IF(VLOOKUP($C1010,hdc!$B$2:$F$1600,2,FALSE())="","",VLOOKUP($C1010,hdc!$B$2:$F$1600,2,FALSE())),IF($A1010="NAUTICS",IF(VLOOKUP($C1010,nautics!$B$2:$F$1200,2,FALSE())="","",VLOOKUP($C1010,nautics!$B$2:$F$1200,2,FALSE())),IF($A1010="ST",IF(VLOOKUP($C1010,st!$B$2:$F$400,2,FALSE())="","",VLOOKUP($C1010,st!$B$2:$F$400,2,FALSE())),""))),"")</f>
        <v>1</v>
      </c>
      <c r="E1010" s="35">
        <f>IFERROR(IF($A1010="HDC",IF(VLOOKUP($C1010,hdc!$B$2:$F$1600,3,FALSE())="","",VLOOKUP($C1010,hdc!$B$2:$F$1600,3,FALSE())),IF($A1010="NAUTICS",IF(VLOOKUP($C1010,nautics!$B$2:$F$1200,3,FALSE())="","",VLOOKUP($C1010,nautics!$B$2:$F$1200,3,FALSE())),IF($A1010="ST",IF(VLOOKUP($C1010,st!$B$2:$F$400,3,FALSE())="","",VLOOKUP($C1010,st!$B$2:$F$400,3,FALSE())),""))),"")</f>
        <v>1</v>
      </c>
      <c r="F1010" s="35" t="str">
        <f>IFERROR(IF($A1010="HDC",IF(VLOOKUP($C1010,hdc!$B$2:$F$1600,4,FALSE())="","",VLOOKUP($C1010,hdc!$B$2:$F$1600,4,FALSE())),IF($A1010="NAUTICS",IF(VLOOKUP($C1010,nautics!$B$2:$F$1200,4,FALSE())="","",VLOOKUP($C1010,nautics!$B$2:$F$1200,4,FALSE())),IF($A1010="ST",IF(VLOOKUP($C1010,st!$B$2:$F$400,4,FALSE())="","",VLOOKUP($C1010,st!$B$2:$F$400,4,FALSE())),""))),"")</f>
        <v/>
      </c>
      <c r="G1010" s="35" t="str">
        <f>IFERROR(IF($A1010="HDC",IF(VLOOKUP($C1010,hdc!$B$2:$F$1600,5,FALSE())="","",VLOOKUP($C1010,hdc!$B$2:$F$1600,5,FALSE())),IF($A1010="NAUTICS",IF(VLOOKUP($C1010,nautics!$B$2:$F$1200,5,FALSE())="","",VLOOKUP($C1010,nautics!$B$2:$F$1200,5,FALSE())),IF($A1010="ST",IF(VLOOKUP($C1010,st!$B$2:$F$400,5,FALSE())="","",VLOOKUP($C1010,st!$B$2:$F$400,5,FALSE())),""))),"")</f>
        <v/>
      </c>
      <c r="H1010" s="35" t="s">
        <v>344</v>
      </c>
      <c r="I1010" s="35" t="s">
        <v>31</v>
      </c>
      <c r="J1010" s="35" t="s">
        <v>9084</v>
      </c>
      <c r="K1010" s="35">
        <f t="shared" si="3"/>
        <v>11</v>
      </c>
      <c r="L1010" s="35" t="s">
        <v>9079</v>
      </c>
      <c r="M1010" s="35" t="s">
        <v>9080</v>
      </c>
      <c r="N1010" s="35" t="s">
        <v>2781</v>
      </c>
      <c r="O1010" s="35" t="s">
        <v>2782</v>
      </c>
      <c r="P1010" s="35" t="s">
        <v>9085</v>
      </c>
      <c r="Q1010" s="35" t="s">
        <v>9086</v>
      </c>
      <c r="R1010" s="35" t="s">
        <v>152</v>
      </c>
      <c r="S1010" s="35" t="s">
        <v>2781</v>
      </c>
      <c r="T1010" s="35" t="s">
        <v>2782</v>
      </c>
      <c r="U1010" s="35" t="s">
        <v>9087</v>
      </c>
      <c r="W1010" s="35" t="s">
        <v>78</v>
      </c>
      <c r="X1010" s="35" t="s">
        <v>59</v>
      </c>
      <c r="Y1010" s="35" t="s">
        <v>9082</v>
      </c>
      <c r="Z1010" s="35" t="s">
        <v>9088</v>
      </c>
    </row>
    <row r="1011" spans="1:26" ht="15" customHeight="1">
      <c r="A1011" s="35" t="s">
        <v>1300</v>
      </c>
      <c r="B1011" s="35" t="s">
        <v>7129</v>
      </c>
      <c r="C1011" s="35" t="s">
        <v>9089</v>
      </c>
      <c r="D1011" s="35">
        <f>IFERROR(IF($A1011="HDC",IF(VLOOKUP($C1011,hdc!$B$2:$F$1600,2,FALSE())="","",VLOOKUP($C1011,hdc!$B$2:$F$1600,2,FALSE())),IF($A1011="NAUTICS",IF(VLOOKUP($C1011,nautics!$B$2:$F$1200,2,FALSE())="","",VLOOKUP($C1011,nautics!$B$2:$F$1200,2,FALSE())),IF($A1011="ST",IF(VLOOKUP($C1011,st!$B$2:$F$400,2,FALSE())="","",VLOOKUP($C1011,st!$B$2:$F$400,2,FALSE())),""))),"")</f>
        <v>1</v>
      </c>
      <c r="E1011" s="35">
        <f>IFERROR(IF($A1011="HDC",IF(VLOOKUP($C1011,hdc!$B$2:$F$1600,3,FALSE())="","",VLOOKUP($C1011,hdc!$B$2:$F$1600,3,FALSE())),IF($A1011="NAUTICS",IF(VLOOKUP($C1011,nautics!$B$2:$F$1200,3,FALSE())="","",VLOOKUP($C1011,nautics!$B$2:$F$1200,3,FALSE())),IF($A1011="ST",IF(VLOOKUP($C1011,st!$B$2:$F$400,3,FALSE())="","",VLOOKUP($C1011,st!$B$2:$F$400,3,FALSE())),""))),"")</f>
        <v>1</v>
      </c>
      <c r="F1011" s="35" t="str">
        <f>IFERROR(IF($A1011="HDC",IF(VLOOKUP($C1011,hdc!$B$2:$F$1600,4,FALSE())="","",VLOOKUP($C1011,hdc!$B$2:$F$1600,4,FALSE())),IF($A1011="NAUTICS",IF(VLOOKUP($C1011,nautics!$B$2:$F$1200,4,FALSE())="","",VLOOKUP($C1011,nautics!$B$2:$F$1200,4,FALSE())),IF($A1011="ST",IF(VLOOKUP($C1011,st!$B$2:$F$400,4,FALSE())="","",VLOOKUP($C1011,st!$B$2:$F$400,4,FALSE())),""))),"")</f>
        <v/>
      </c>
      <c r="G1011" s="35" t="str">
        <f>IFERROR(IF($A1011="HDC",IF(VLOOKUP($C1011,hdc!$B$2:$F$1600,5,FALSE())="","",VLOOKUP($C1011,hdc!$B$2:$F$1600,5,FALSE())),IF($A1011="NAUTICS",IF(VLOOKUP($C1011,nautics!$B$2:$F$1200,5,FALSE())="","",VLOOKUP($C1011,nautics!$B$2:$F$1200,5,FALSE())),IF($A1011="ST",IF(VLOOKUP($C1011,st!$B$2:$F$400,5,FALSE())="","",VLOOKUP($C1011,st!$B$2:$F$400,5,FALSE())),""))),"")</f>
        <v/>
      </c>
      <c r="H1011" s="35" t="s">
        <v>344</v>
      </c>
      <c r="I1011" s="35" t="s">
        <v>31</v>
      </c>
      <c r="J1011" s="35" t="s">
        <v>1508</v>
      </c>
      <c r="K1011" s="35">
        <f t="shared" si="3"/>
        <v>14</v>
      </c>
      <c r="L1011" s="35" t="s">
        <v>9085</v>
      </c>
      <c r="M1011" s="35" t="s">
        <v>9086</v>
      </c>
      <c r="N1011" s="35" t="s">
        <v>2781</v>
      </c>
      <c r="O1011" s="35" t="s">
        <v>2782</v>
      </c>
      <c r="P1011" s="35" t="s">
        <v>9090</v>
      </c>
      <c r="Q1011" s="35" t="s">
        <v>9091</v>
      </c>
      <c r="R1011" s="35" t="s">
        <v>52</v>
      </c>
      <c r="S1011" s="35" t="s">
        <v>2781</v>
      </c>
      <c r="T1011" s="35" t="s">
        <v>2782</v>
      </c>
      <c r="U1011" s="35" t="s">
        <v>9092</v>
      </c>
      <c r="W1011" s="35" t="s">
        <v>78</v>
      </c>
      <c r="X1011" s="35" t="s">
        <v>59</v>
      </c>
      <c r="Y1011" s="35" t="s">
        <v>9088</v>
      </c>
      <c r="Z1011" s="35" t="s">
        <v>9093</v>
      </c>
    </row>
    <row r="1012" spans="1:26" ht="15" customHeight="1">
      <c r="A1012" s="35" t="s">
        <v>1300</v>
      </c>
      <c r="B1012" s="35" t="s">
        <v>7129</v>
      </c>
      <c r="C1012" s="35" t="s">
        <v>9094</v>
      </c>
      <c r="D1012" s="35">
        <f>IFERROR(IF($A1012="HDC",IF(VLOOKUP($C1012,hdc!$B$2:$F$1600,2,FALSE())="","",VLOOKUP($C1012,hdc!$B$2:$F$1600,2,FALSE())),IF($A1012="NAUTICS",IF(VLOOKUP($C1012,nautics!$B$2:$F$1200,2,FALSE())="","",VLOOKUP($C1012,nautics!$B$2:$F$1200,2,FALSE())),IF($A1012="ST",IF(VLOOKUP($C1012,st!$B$2:$F$400,2,FALSE())="","",VLOOKUP($C1012,st!$B$2:$F$400,2,FALSE())),""))),"")</f>
        <v>1</v>
      </c>
      <c r="E1012" s="35">
        <f>IFERROR(IF($A1012="HDC",IF(VLOOKUP($C1012,hdc!$B$2:$F$1600,3,FALSE())="","",VLOOKUP($C1012,hdc!$B$2:$F$1600,3,FALSE())),IF($A1012="NAUTICS",IF(VLOOKUP($C1012,nautics!$B$2:$F$1200,3,FALSE())="","",VLOOKUP($C1012,nautics!$B$2:$F$1200,3,FALSE())),IF($A1012="ST",IF(VLOOKUP($C1012,st!$B$2:$F$400,3,FALSE())="","",VLOOKUP($C1012,st!$B$2:$F$400,3,FALSE())),""))),"")</f>
        <v>1</v>
      </c>
      <c r="F1012" s="35" t="str">
        <f>IFERROR(IF($A1012="HDC",IF(VLOOKUP($C1012,hdc!$B$2:$F$1600,4,FALSE())="","",VLOOKUP($C1012,hdc!$B$2:$F$1600,4,FALSE())),IF($A1012="NAUTICS",IF(VLOOKUP($C1012,nautics!$B$2:$F$1200,4,FALSE())="","",VLOOKUP($C1012,nautics!$B$2:$F$1200,4,FALSE())),IF($A1012="ST",IF(VLOOKUP($C1012,st!$B$2:$F$400,4,FALSE())="","",VLOOKUP($C1012,st!$B$2:$F$400,4,FALSE())),""))),"")</f>
        <v/>
      </c>
      <c r="G1012" s="35" t="str">
        <f>IFERROR(IF($A1012="HDC",IF(VLOOKUP($C1012,hdc!$B$2:$F$1600,5,FALSE())="","",VLOOKUP($C1012,hdc!$B$2:$F$1600,5,FALSE())),IF($A1012="NAUTICS",IF(VLOOKUP($C1012,nautics!$B$2:$F$1200,5,FALSE())="","",VLOOKUP($C1012,nautics!$B$2:$F$1200,5,FALSE())),IF($A1012="ST",IF(VLOOKUP($C1012,st!$B$2:$F$400,5,FALSE())="","",VLOOKUP($C1012,st!$B$2:$F$400,5,FALSE())),""))),"")</f>
        <v/>
      </c>
      <c r="H1012" s="35" t="s">
        <v>344</v>
      </c>
      <c r="I1012" s="35" t="s">
        <v>31</v>
      </c>
      <c r="J1012" s="35" t="s">
        <v>2224</v>
      </c>
      <c r="K1012" s="35">
        <f t="shared" si="3"/>
        <v>20</v>
      </c>
      <c r="L1012" s="35" t="s">
        <v>9090</v>
      </c>
      <c r="M1012" s="35" t="s">
        <v>9091</v>
      </c>
      <c r="N1012" s="35" t="s">
        <v>2781</v>
      </c>
      <c r="O1012" s="35" t="s">
        <v>2782</v>
      </c>
      <c r="P1012" s="35" t="s">
        <v>9095</v>
      </c>
      <c r="Q1012" s="35" t="s">
        <v>9096</v>
      </c>
      <c r="R1012" s="35" t="s">
        <v>247</v>
      </c>
      <c r="S1012" s="35" t="s">
        <v>2781</v>
      </c>
      <c r="T1012" s="35" t="s">
        <v>2782</v>
      </c>
      <c r="U1012" s="35" t="s">
        <v>89</v>
      </c>
      <c r="W1012" s="35" t="s">
        <v>78</v>
      </c>
      <c r="X1012" s="35" t="s">
        <v>1723</v>
      </c>
      <c r="Y1012" s="35" t="s">
        <v>89</v>
      </c>
      <c r="Z1012" s="35" t="s">
        <v>89</v>
      </c>
    </row>
    <row r="1013" spans="1:26" ht="15" customHeight="1">
      <c r="A1013" s="35" t="s">
        <v>1300</v>
      </c>
      <c r="B1013" s="35" t="s">
        <v>7129</v>
      </c>
      <c r="C1013" s="35" t="s">
        <v>9098</v>
      </c>
      <c r="D1013" s="35">
        <f>IFERROR(IF($A1013="HDC",IF(VLOOKUP($C1013,hdc!$B$2:$F$1600,2,FALSE())="","",VLOOKUP($C1013,hdc!$B$2:$F$1600,2,FALSE())),IF($A1013="NAUTICS",IF(VLOOKUP($C1013,nautics!$B$2:$F$1200,2,FALSE())="","",VLOOKUP($C1013,nautics!$B$2:$F$1200,2,FALSE())),IF($A1013="ST",IF(VLOOKUP($C1013,st!$B$2:$F$400,2,FALSE())="","",VLOOKUP($C1013,st!$B$2:$F$400,2,FALSE())),""))),"")</f>
        <v>1</v>
      </c>
      <c r="E1013" s="35">
        <f>IFERROR(IF($A1013="HDC",IF(VLOOKUP($C1013,hdc!$B$2:$F$1600,3,FALSE())="","",VLOOKUP($C1013,hdc!$B$2:$F$1600,3,FALSE())),IF($A1013="NAUTICS",IF(VLOOKUP($C1013,nautics!$B$2:$F$1200,3,FALSE())="","",VLOOKUP($C1013,nautics!$B$2:$F$1200,3,FALSE())),IF($A1013="ST",IF(VLOOKUP($C1013,st!$B$2:$F$400,3,FALSE())="","",VLOOKUP($C1013,st!$B$2:$F$400,3,FALSE())),""))),"")</f>
        <v>1</v>
      </c>
      <c r="F1013" s="35" t="str">
        <f>IFERROR(IF($A1013="HDC",IF(VLOOKUP($C1013,hdc!$B$2:$F$1600,4,FALSE())="","",VLOOKUP($C1013,hdc!$B$2:$F$1600,4,FALSE())),IF($A1013="NAUTICS",IF(VLOOKUP($C1013,nautics!$B$2:$F$1200,4,FALSE())="","",VLOOKUP($C1013,nautics!$B$2:$F$1200,4,FALSE())),IF($A1013="ST",IF(VLOOKUP($C1013,st!$B$2:$F$400,4,FALSE())="","",VLOOKUP($C1013,st!$B$2:$F$400,4,FALSE())),""))),"")</f>
        <v/>
      </c>
      <c r="G1013" s="35" t="str">
        <f>IFERROR(IF($A1013="HDC",IF(VLOOKUP($C1013,hdc!$B$2:$F$1600,5,FALSE())="","",VLOOKUP($C1013,hdc!$B$2:$F$1600,5,FALSE())),IF($A1013="NAUTICS",IF(VLOOKUP($C1013,nautics!$B$2:$F$1200,5,FALSE())="","",VLOOKUP($C1013,nautics!$B$2:$F$1200,5,FALSE())),IF($A1013="ST",IF(VLOOKUP($C1013,st!$B$2:$F$400,5,FALSE())="","",VLOOKUP($C1013,st!$B$2:$F$400,5,FALSE())),""))),"")</f>
        <v/>
      </c>
      <c r="H1013" s="35" t="s">
        <v>88</v>
      </c>
      <c r="I1013" s="35" t="s">
        <v>31</v>
      </c>
      <c r="J1013" s="35" t="s">
        <v>9099</v>
      </c>
      <c r="K1013" s="35">
        <f t="shared" si="3"/>
        <v>15</v>
      </c>
      <c r="L1013" s="35" t="s">
        <v>8234</v>
      </c>
      <c r="M1013" s="35" t="s">
        <v>8235</v>
      </c>
      <c r="N1013" s="35" t="s">
        <v>736</v>
      </c>
      <c r="O1013" s="35" t="s">
        <v>738</v>
      </c>
      <c r="P1013" s="35" t="s">
        <v>9100</v>
      </c>
      <c r="Q1013" s="35" t="s">
        <v>9101</v>
      </c>
      <c r="R1013" s="35" t="s">
        <v>1071</v>
      </c>
      <c r="S1013" s="35" t="s">
        <v>796</v>
      </c>
      <c r="T1013" s="35" t="s">
        <v>797</v>
      </c>
      <c r="U1013" s="35" t="s">
        <v>2238</v>
      </c>
      <c r="W1013" s="35" t="s">
        <v>57</v>
      </c>
      <c r="X1013" s="35" t="s">
        <v>59</v>
      </c>
      <c r="Y1013" s="35" t="s">
        <v>819</v>
      </c>
      <c r="Z1013" s="35" t="s">
        <v>2241</v>
      </c>
    </row>
    <row r="1014" spans="1:26" ht="15" customHeight="1">
      <c r="A1014" s="35" t="s">
        <v>1300</v>
      </c>
      <c r="B1014" s="35" t="s">
        <v>7129</v>
      </c>
      <c r="C1014" s="35" t="s">
        <v>9102</v>
      </c>
      <c r="D1014" s="35">
        <f>IFERROR(IF($A1014="HDC",IF(VLOOKUP($C1014,hdc!$B$2:$F$1600,2,FALSE())="","",VLOOKUP($C1014,hdc!$B$2:$F$1600,2,FALSE())),IF($A1014="NAUTICS",IF(VLOOKUP($C1014,nautics!$B$2:$F$1200,2,FALSE())="","",VLOOKUP($C1014,nautics!$B$2:$F$1200,2,FALSE())),IF($A1014="ST",IF(VLOOKUP($C1014,st!$B$2:$F$400,2,FALSE())="","",VLOOKUP($C1014,st!$B$2:$F$400,2,FALSE())),""))),"")</f>
        <v>1</v>
      </c>
      <c r="E1014" s="35">
        <f>IFERROR(IF($A1014="HDC",IF(VLOOKUP($C1014,hdc!$B$2:$F$1600,3,FALSE())="","",VLOOKUP($C1014,hdc!$B$2:$F$1600,3,FALSE())),IF($A1014="NAUTICS",IF(VLOOKUP($C1014,nautics!$B$2:$F$1200,3,FALSE())="","",VLOOKUP($C1014,nautics!$B$2:$F$1200,3,FALSE())),IF($A1014="ST",IF(VLOOKUP($C1014,st!$B$2:$F$400,3,FALSE())="","",VLOOKUP($C1014,st!$B$2:$F$400,3,FALSE())),""))),"")</f>
        <v>1</v>
      </c>
      <c r="F1014" s="35" t="str">
        <f>IFERROR(IF($A1014="HDC",IF(VLOOKUP($C1014,hdc!$B$2:$F$1600,4,FALSE())="","",VLOOKUP($C1014,hdc!$B$2:$F$1600,4,FALSE())),IF($A1014="NAUTICS",IF(VLOOKUP($C1014,nautics!$B$2:$F$1200,4,FALSE())="","",VLOOKUP($C1014,nautics!$B$2:$F$1200,4,FALSE())),IF($A1014="ST",IF(VLOOKUP($C1014,st!$B$2:$F$400,4,FALSE())="","",VLOOKUP($C1014,st!$B$2:$F$400,4,FALSE())),""))),"")</f>
        <v/>
      </c>
      <c r="G1014" s="35" t="str">
        <f>IFERROR(IF($A1014="HDC",IF(VLOOKUP($C1014,hdc!$B$2:$F$1600,5,FALSE())="","",VLOOKUP($C1014,hdc!$B$2:$F$1600,5,FALSE())),IF($A1014="NAUTICS",IF(VLOOKUP($C1014,nautics!$B$2:$F$1200,5,FALSE())="","",VLOOKUP($C1014,nautics!$B$2:$F$1200,5,FALSE())),IF($A1014="ST",IF(VLOOKUP($C1014,st!$B$2:$F$400,5,FALSE())="","",VLOOKUP($C1014,st!$B$2:$F$400,5,FALSE())),""))),"")</f>
        <v/>
      </c>
      <c r="H1014" s="35" t="s">
        <v>88</v>
      </c>
      <c r="I1014" s="35" t="s">
        <v>31</v>
      </c>
      <c r="J1014" s="35" t="s">
        <v>9103</v>
      </c>
      <c r="K1014" s="35">
        <f t="shared" si="3"/>
        <v>14</v>
      </c>
      <c r="L1014" s="35" t="s">
        <v>8234</v>
      </c>
      <c r="M1014" s="35" t="s">
        <v>8235</v>
      </c>
      <c r="N1014" s="35" t="s">
        <v>736</v>
      </c>
      <c r="O1014" s="35" t="s">
        <v>738</v>
      </c>
      <c r="P1014" s="35" t="s">
        <v>9104</v>
      </c>
      <c r="Q1014" s="35" t="s">
        <v>9105</v>
      </c>
      <c r="R1014" s="35" t="s">
        <v>293</v>
      </c>
      <c r="S1014" s="35" t="s">
        <v>736</v>
      </c>
      <c r="T1014" s="35" t="s">
        <v>738</v>
      </c>
      <c r="U1014" s="35" t="s">
        <v>9106</v>
      </c>
      <c r="W1014" s="35" t="s">
        <v>78</v>
      </c>
      <c r="X1014" s="35" t="s">
        <v>59</v>
      </c>
      <c r="Y1014" s="35" t="s">
        <v>819</v>
      </c>
      <c r="Z1014" s="35" t="s">
        <v>6836</v>
      </c>
    </row>
    <row r="1015" spans="1:26" ht="15" customHeight="1">
      <c r="A1015" s="35" t="s">
        <v>1300</v>
      </c>
      <c r="B1015" s="35" t="s">
        <v>7129</v>
      </c>
      <c r="C1015" s="35" t="s">
        <v>9107</v>
      </c>
      <c r="D1015" s="35">
        <f>IFERROR(IF($A1015="HDC",IF(VLOOKUP($C1015,hdc!$B$2:$F$1600,2,FALSE())="","",VLOOKUP($C1015,hdc!$B$2:$F$1600,2,FALSE())),IF($A1015="NAUTICS",IF(VLOOKUP($C1015,nautics!$B$2:$F$1200,2,FALSE())="","",VLOOKUP($C1015,nautics!$B$2:$F$1200,2,FALSE())),IF($A1015="ST",IF(VLOOKUP($C1015,st!$B$2:$F$400,2,FALSE())="","",VLOOKUP($C1015,st!$B$2:$F$400,2,FALSE())),""))),"")</f>
        <v>1</v>
      </c>
      <c r="E1015" s="35">
        <f>IFERROR(IF($A1015="HDC",IF(VLOOKUP($C1015,hdc!$B$2:$F$1600,3,FALSE())="","",VLOOKUP($C1015,hdc!$B$2:$F$1600,3,FALSE())),IF($A1015="NAUTICS",IF(VLOOKUP($C1015,nautics!$B$2:$F$1200,3,FALSE())="","",VLOOKUP($C1015,nautics!$B$2:$F$1200,3,FALSE())),IF($A1015="ST",IF(VLOOKUP($C1015,st!$B$2:$F$400,3,FALSE())="","",VLOOKUP($C1015,st!$B$2:$F$400,3,FALSE())),""))),"")</f>
        <v>1</v>
      </c>
      <c r="F1015" s="35" t="str">
        <f>IFERROR(IF($A1015="HDC",IF(VLOOKUP($C1015,hdc!$B$2:$F$1600,4,FALSE())="","",VLOOKUP($C1015,hdc!$B$2:$F$1600,4,FALSE())),IF($A1015="NAUTICS",IF(VLOOKUP($C1015,nautics!$B$2:$F$1200,4,FALSE())="","",VLOOKUP($C1015,nautics!$B$2:$F$1200,4,FALSE())),IF($A1015="ST",IF(VLOOKUP($C1015,st!$B$2:$F$400,4,FALSE())="","",VLOOKUP($C1015,st!$B$2:$F$400,4,FALSE())),""))),"")</f>
        <v/>
      </c>
      <c r="G1015" s="35" t="str">
        <f>IFERROR(IF($A1015="HDC",IF(VLOOKUP($C1015,hdc!$B$2:$F$1600,5,FALSE())="","",VLOOKUP($C1015,hdc!$B$2:$F$1600,5,FALSE())),IF($A1015="NAUTICS",IF(VLOOKUP($C1015,nautics!$B$2:$F$1200,5,FALSE())="","",VLOOKUP($C1015,nautics!$B$2:$F$1200,5,FALSE())),IF($A1015="ST",IF(VLOOKUP($C1015,st!$B$2:$F$400,5,FALSE())="","",VLOOKUP($C1015,st!$B$2:$F$400,5,FALSE())),""))),"")</f>
        <v/>
      </c>
      <c r="H1015" s="35" t="s">
        <v>88</v>
      </c>
      <c r="I1015" s="35" t="s">
        <v>31</v>
      </c>
      <c r="J1015" s="35" t="s">
        <v>4800</v>
      </c>
      <c r="K1015" s="35">
        <f t="shared" si="3"/>
        <v>14</v>
      </c>
      <c r="L1015" s="35" t="s">
        <v>8234</v>
      </c>
      <c r="M1015" s="35" t="s">
        <v>8235</v>
      </c>
      <c r="N1015" s="35" t="s">
        <v>736</v>
      </c>
      <c r="O1015" s="35" t="s">
        <v>738</v>
      </c>
      <c r="P1015" s="35" t="s">
        <v>9108</v>
      </c>
      <c r="Q1015" s="35" t="s">
        <v>9109</v>
      </c>
      <c r="R1015" s="35" t="s">
        <v>2270</v>
      </c>
      <c r="S1015" s="35" t="s">
        <v>2763</v>
      </c>
      <c r="T1015" s="35" t="s">
        <v>2765</v>
      </c>
      <c r="U1015" s="35" t="s">
        <v>9110</v>
      </c>
      <c r="W1015" s="35" t="s">
        <v>57</v>
      </c>
      <c r="X1015" s="35" t="s">
        <v>59</v>
      </c>
      <c r="Y1015" s="35" t="s">
        <v>819</v>
      </c>
      <c r="Z1015" s="35" t="s">
        <v>3114</v>
      </c>
    </row>
    <row r="1016" spans="1:26" ht="15" customHeight="1">
      <c r="A1016" s="35" t="s">
        <v>1300</v>
      </c>
      <c r="B1016" s="35" t="s">
        <v>7129</v>
      </c>
      <c r="C1016" s="35" t="s">
        <v>9111</v>
      </c>
      <c r="D1016" s="35">
        <f>IFERROR(IF($A1016="HDC",IF(VLOOKUP($C1016,hdc!$B$2:$F$1600,2,FALSE())="","",VLOOKUP($C1016,hdc!$B$2:$F$1600,2,FALSE())),IF($A1016="NAUTICS",IF(VLOOKUP($C1016,nautics!$B$2:$F$1200,2,FALSE())="","",VLOOKUP($C1016,nautics!$B$2:$F$1200,2,FALSE())),IF($A1016="ST",IF(VLOOKUP($C1016,st!$B$2:$F$400,2,FALSE())="","",VLOOKUP($C1016,st!$B$2:$F$400,2,FALSE())),""))),"")</f>
        <v>1</v>
      </c>
      <c r="E1016" s="35">
        <f>IFERROR(IF($A1016="HDC",IF(VLOOKUP($C1016,hdc!$B$2:$F$1600,3,FALSE())="","",VLOOKUP($C1016,hdc!$B$2:$F$1600,3,FALSE())),IF($A1016="NAUTICS",IF(VLOOKUP($C1016,nautics!$B$2:$F$1200,3,FALSE())="","",VLOOKUP($C1016,nautics!$B$2:$F$1200,3,FALSE())),IF($A1016="ST",IF(VLOOKUP($C1016,st!$B$2:$F$400,3,FALSE())="","",VLOOKUP($C1016,st!$B$2:$F$400,3,FALSE())),""))),"")</f>
        <v>1</v>
      </c>
      <c r="F1016" s="35" t="str">
        <f>IFERROR(IF($A1016="HDC",IF(VLOOKUP($C1016,hdc!$B$2:$F$1600,4,FALSE())="","",VLOOKUP($C1016,hdc!$B$2:$F$1600,4,FALSE())),IF($A1016="NAUTICS",IF(VLOOKUP($C1016,nautics!$B$2:$F$1200,4,FALSE())="","",VLOOKUP($C1016,nautics!$B$2:$F$1200,4,FALSE())),IF($A1016="ST",IF(VLOOKUP($C1016,st!$B$2:$F$400,4,FALSE())="","",VLOOKUP($C1016,st!$B$2:$F$400,4,FALSE())),""))),"")</f>
        <v/>
      </c>
      <c r="G1016" s="35" t="str">
        <f>IFERROR(IF($A1016="HDC",IF(VLOOKUP($C1016,hdc!$B$2:$F$1600,5,FALSE())="","",VLOOKUP($C1016,hdc!$B$2:$F$1600,5,FALSE())),IF($A1016="NAUTICS",IF(VLOOKUP($C1016,nautics!$B$2:$F$1200,5,FALSE())="","",VLOOKUP($C1016,nautics!$B$2:$F$1200,5,FALSE())),IF($A1016="ST",IF(VLOOKUP($C1016,st!$B$2:$F$400,5,FALSE())="","",VLOOKUP($C1016,st!$B$2:$F$400,5,FALSE())),""))),"")</f>
        <v/>
      </c>
      <c r="H1016" s="35" t="s">
        <v>105</v>
      </c>
      <c r="I1016" s="35" t="s">
        <v>31</v>
      </c>
      <c r="J1016" s="35" t="s">
        <v>8887</v>
      </c>
      <c r="K1016" s="35">
        <f t="shared" si="3"/>
        <v>12</v>
      </c>
      <c r="L1016" s="35" t="s">
        <v>8247</v>
      </c>
      <c r="M1016" s="35" t="s">
        <v>8248</v>
      </c>
      <c r="N1016" s="35" t="s">
        <v>872</v>
      </c>
      <c r="O1016" s="35" t="s">
        <v>873</v>
      </c>
      <c r="P1016" s="35" t="s">
        <v>9112</v>
      </c>
      <c r="Q1016" s="35" t="s">
        <v>9113</v>
      </c>
      <c r="R1016" s="35" t="s">
        <v>52</v>
      </c>
      <c r="S1016" s="35" t="s">
        <v>872</v>
      </c>
      <c r="T1016" s="35" t="s">
        <v>873</v>
      </c>
      <c r="U1016" s="35" t="s">
        <v>9114</v>
      </c>
      <c r="W1016" s="35" t="s">
        <v>78</v>
      </c>
      <c r="X1016" s="35" t="s">
        <v>1723</v>
      </c>
      <c r="Y1016" s="35" t="s">
        <v>8252</v>
      </c>
      <c r="Z1016" s="35" t="s">
        <v>8490</v>
      </c>
    </row>
    <row r="1017" spans="1:26" ht="15" customHeight="1">
      <c r="A1017" s="35" t="s">
        <v>1300</v>
      </c>
      <c r="B1017" s="35" t="s">
        <v>7129</v>
      </c>
      <c r="C1017" s="35" t="s">
        <v>9115</v>
      </c>
      <c r="D1017" s="35">
        <f>IFERROR(IF($A1017="HDC",IF(VLOOKUP($C1017,hdc!$B$2:$F$1600,2,FALSE())="","",VLOOKUP($C1017,hdc!$B$2:$F$1600,2,FALSE())),IF($A1017="NAUTICS",IF(VLOOKUP($C1017,nautics!$B$2:$F$1200,2,FALSE())="","",VLOOKUP($C1017,nautics!$B$2:$F$1200,2,FALSE())),IF($A1017="ST",IF(VLOOKUP($C1017,st!$B$2:$F$400,2,FALSE())="","",VLOOKUP($C1017,st!$B$2:$F$400,2,FALSE())),""))),"")</f>
        <v>1</v>
      </c>
      <c r="E1017" s="35">
        <f>IFERROR(IF($A1017="HDC",IF(VLOOKUP($C1017,hdc!$B$2:$F$1600,3,FALSE())="","",VLOOKUP($C1017,hdc!$B$2:$F$1600,3,FALSE())),IF($A1017="NAUTICS",IF(VLOOKUP($C1017,nautics!$B$2:$F$1200,3,FALSE())="","",VLOOKUP($C1017,nautics!$B$2:$F$1200,3,FALSE())),IF($A1017="ST",IF(VLOOKUP($C1017,st!$B$2:$F$400,3,FALSE())="","",VLOOKUP($C1017,st!$B$2:$F$400,3,FALSE())),""))),"")</f>
        <v>1</v>
      </c>
      <c r="F1017" s="35" t="str">
        <f>IFERROR(IF($A1017="HDC",IF(VLOOKUP($C1017,hdc!$B$2:$F$1600,4,FALSE())="","",VLOOKUP($C1017,hdc!$B$2:$F$1600,4,FALSE())),IF($A1017="NAUTICS",IF(VLOOKUP($C1017,nautics!$B$2:$F$1200,4,FALSE())="","",VLOOKUP($C1017,nautics!$B$2:$F$1200,4,FALSE())),IF($A1017="ST",IF(VLOOKUP($C1017,st!$B$2:$F$400,4,FALSE())="","",VLOOKUP($C1017,st!$B$2:$F$400,4,FALSE())),""))),"")</f>
        <v/>
      </c>
      <c r="G1017" s="35" t="str">
        <f>IFERROR(IF($A1017="HDC",IF(VLOOKUP($C1017,hdc!$B$2:$F$1600,5,FALSE())="","",VLOOKUP($C1017,hdc!$B$2:$F$1600,5,FALSE())),IF($A1017="NAUTICS",IF(VLOOKUP($C1017,nautics!$B$2:$F$1200,5,FALSE())="","",VLOOKUP($C1017,nautics!$B$2:$F$1200,5,FALSE())),IF($A1017="ST",IF(VLOOKUP($C1017,st!$B$2:$F$400,5,FALSE())="","",VLOOKUP($C1017,st!$B$2:$F$400,5,FALSE())),""))),"")</f>
        <v/>
      </c>
      <c r="H1017" s="35" t="s">
        <v>105</v>
      </c>
      <c r="I1017" s="35" t="s">
        <v>31</v>
      </c>
      <c r="J1017" s="35" t="s">
        <v>9116</v>
      </c>
      <c r="K1017" s="35">
        <f t="shared" si="3"/>
        <v>13</v>
      </c>
      <c r="L1017" s="35" t="s">
        <v>8247</v>
      </c>
      <c r="M1017" s="35" t="s">
        <v>8248</v>
      </c>
      <c r="N1017" s="35" t="s">
        <v>872</v>
      </c>
      <c r="O1017" s="35" t="s">
        <v>873</v>
      </c>
      <c r="P1017" s="35" t="s">
        <v>9117</v>
      </c>
      <c r="Q1017" s="35" t="s">
        <v>9118</v>
      </c>
      <c r="R1017" s="35" t="s">
        <v>1912</v>
      </c>
      <c r="S1017" s="35" t="s">
        <v>872</v>
      </c>
      <c r="T1017" s="35" t="s">
        <v>873</v>
      </c>
      <c r="U1017" s="35" t="s">
        <v>9119</v>
      </c>
      <c r="W1017" s="35" t="s">
        <v>78</v>
      </c>
      <c r="X1017" s="35" t="s">
        <v>1723</v>
      </c>
      <c r="Y1017" s="35" t="s">
        <v>8252</v>
      </c>
      <c r="Z1017" s="35" t="s">
        <v>9120</v>
      </c>
    </row>
    <row r="1018" spans="1:26" ht="15" customHeight="1">
      <c r="A1018" s="35" t="s">
        <v>1300</v>
      </c>
      <c r="B1018" s="35" t="s">
        <v>7129</v>
      </c>
      <c r="C1018" s="35" t="s">
        <v>9121</v>
      </c>
      <c r="D1018" s="35">
        <f>IFERROR(IF($A1018="HDC",IF(VLOOKUP($C1018,hdc!$B$2:$F$1600,2,FALSE())="","",VLOOKUP($C1018,hdc!$B$2:$F$1600,2,FALSE())),IF($A1018="NAUTICS",IF(VLOOKUP($C1018,nautics!$B$2:$F$1200,2,FALSE())="","",VLOOKUP($C1018,nautics!$B$2:$F$1200,2,FALSE())),IF($A1018="ST",IF(VLOOKUP($C1018,st!$B$2:$F$400,2,FALSE())="","",VLOOKUP($C1018,st!$B$2:$F$400,2,FALSE())),""))),"")</f>
        <v>1</v>
      </c>
      <c r="E1018" s="35">
        <f>IFERROR(IF($A1018="HDC",IF(VLOOKUP($C1018,hdc!$B$2:$F$1600,3,FALSE())="","",VLOOKUP($C1018,hdc!$B$2:$F$1600,3,FALSE())),IF($A1018="NAUTICS",IF(VLOOKUP($C1018,nautics!$B$2:$F$1200,3,FALSE())="","",VLOOKUP($C1018,nautics!$B$2:$F$1200,3,FALSE())),IF($A1018="ST",IF(VLOOKUP($C1018,st!$B$2:$F$400,3,FALSE())="","",VLOOKUP($C1018,st!$B$2:$F$400,3,FALSE())),""))),"")</f>
        <v>1</v>
      </c>
      <c r="F1018" s="35" t="str">
        <f>IFERROR(IF($A1018="HDC",IF(VLOOKUP($C1018,hdc!$B$2:$F$1600,4,FALSE())="","",VLOOKUP($C1018,hdc!$B$2:$F$1600,4,FALSE())),IF($A1018="NAUTICS",IF(VLOOKUP($C1018,nautics!$B$2:$F$1200,4,FALSE())="","",VLOOKUP($C1018,nautics!$B$2:$F$1200,4,FALSE())),IF($A1018="ST",IF(VLOOKUP($C1018,st!$B$2:$F$400,4,FALSE())="","",VLOOKUP($C1018,st!$B$2:$F$400,4,FALSE())),""))),"")</f>
        <v/>
      </c>
      <c r="G1018" s="35" t="str">
        <f>IFERROR(IF($A1018="HDC",IF(VLOOKUP($C1018,hdc!$B$2:$F$1600,5,FALSE())="","",VLOOKUP($C1018,hdc!$B$2:$F$1600,5,FALSE())),IF($A1018="NAUTICS",IF(VLOOKUP($C1018,nautics!$B$2:$F$1200,5,FALSE())="","",VLOOKUP($C1018,nautics!$B$2:$F$1200,5,FALSE())),IF($A1018="ST",IF(VLOOKUP($C1018,st!$B$2:$F$400,5,FALSE())="","",VLOOKUP($C1018,st!$B$2:$F$400,5,FALSE())),""))),"")</f>
        <v/>
      </c>
      <c r="H1018" s="35" t="s">
        <v>105</v>
      </c>
      <c r="I1018" s="35" t="s">
        <v>31</v>
      </c>
      <c r="J1018" s="35" t="s">
        <v>1590</v>
      </c>
      <c r="K1018" s="35">
        <f t="shared" si="3"/>
        <v>12</v>
      </c>
      <c r="L1018" s="35" t="s">
        <v>8247</v>
      </c>
      <c r="M1018" s="35" t="s">
        <v>8248</v>
      </c>
      <c r="N1018" s="35" t="s">
        <v>872</v>
      </c>
      <c r="O1018" s="35" t="s">
        <v>873</v>
      </c>
      <c r="P1018" s="35" t="s">
        <v>9122</v>
      </c>
      <c r="Q1018" s="35" t="s">
        <v>9123</v>
      </c>
      <c r="R1018" s="35" t="s">
        <v>152</v>
      </c>
      <c r="S1018" s="35" t="s">
        <v>872</v>
      </c>
      <c r="T1018" s="35" t="s">
        <v>873</v>
      </c>
      <c r="U1018" s="35" t="s">
        <v>9124</v>
      </c>
      <c r="W1018" s="35" t="s">
        <v>78</v>
      </c>
      <c r="X1018" s="35" t="s">
        <v>1723</v>
      </c>
      <c r="Y1018" s="35" t="s">
        <v>8252</v>
      </c>
      <c r="Z1018" s="35" t="s">
        <v>9125</v>
      </c>
    </row>
    <row r="1019" spans="1:26" ht="15" customHeight="1">
      <c r="A1019" s="35" t="s">
        <v>1300</v>
      </c>
      <c r="B1019" s="35" t="s">
        <v>7129</v>
      </c>
      <c r="C1019" s="35" t="s">
        <v>9126</v>
      </c>
      <c r="D1019" s="35">
        <f>IFERROR(IF($A1019="HDC",IF(VLOOKUP($C1019,hdc!$B$2:$F$1600,2,FALSE())="","",VLOOKUP($C1019,hdc!$B$2:$F$1600,2,FALSE())),IF($A1019="NAUTICS",IF(VLOOKUP($C1019,nautics!$B$2:$F$1200,2,FALSE())="","",VLOOKUP($C1019,nautics!$B$2:$F$1200,2,FALSE())),IF($A1019="ST",IF(VLOOKUP($C1019,st!$B$2:$F$400,2,FALSE())="","",VLOOKUP($C1019,st!$B$2:$F$400,2,FALSE())),""))),"")</f>
        <v>1</v>
      </c>
      <c r="E1019" s="35">
        <f>IFERROR(IF($A1019="HDC",IF(VLOOKUP($C1019,hdc!$B$2:$F$1600,3,FALSE())="","",VLOOKUP($C1019,hdc!$B$2:$F$1600,3,FALSE())),IF($A1019="NAUTICS",IF(VLOOKUP($C1019,nautics!$B$2:$F$1200,3,FALSE())="","",VLOOKUP($C1019,nautics!$B$2:$F$1200,3,FALSE())),IF($A1019="ST",IF(VLOOKUP($C1019,st!$B$2:$F$400,3,FALSE())="","",VLOOKUP($C1019,st!$B$2:$F$400,3,FALSE())),""))),"")</f>
        <v>1</v>
      </c>
      <c r="F1019" s="35" t="str">
        <f>IFERROR(IF($A1019="HDC",IF(VLOOKUP($C1019,hdc!$B$2:$F$1600,4,FALSE())="","",VLOOKUP($C1019,hdc!$B$2:$F$1600,4,FALSE())),IF($A1019="NAUTICS",IF(VLOOKUP($C1019,nautics!$B$2:$F$1200,4,FALSE())="","",VLOOKUP($C1019,nautics!$B$2:$F$1200,4,FALSE())),IF($A1019="ST",IF(VLOOKUP($C1019,st!$B$2:$F$400,4,FALSE())="","",VLOOKUP($C1019,st!$B$2:$F$400,4,FALSE())),""))),"")</f>
        <v/>
      </c>
      <c r="G1019" s="35" t="str">
        <f>IFERROR(IF($A1019="HDC",IF(VLOOKUP($C1019,hdc!$B$2:$F$1600,5,FALSE())="","",VLOOKUP($C1019,hdc!$B$2:$F$1600,5,FALSE())),IF($A1019="NAUTICS",IF(VLOOKUP($C1019,nautics!$B$2:$F$1200,5,FALSE())="","",VLOOKUP($C1019,nautics!$B$2:$F$1200,5,FALSE())),IF($A1019="ST",IF(VLOOKUP($C1019,st!$B$2:$F$400,5,FALSE())="","",VLOOKUP($C1019,st!$B$2:$F$400,5,FALSE())),""))),"")</f>
        <v/>
      </c>
      <c r="H1019" s="35" t="s">
        <v>105</v>
      </c>
      <c r="I1019" s="35" t="s">
        <v>31</v>
      </c>
      <c r="J1019" s="35" t="s">
        <v>9127</v>
      </c>
      <c r="K1019" s="35">
        <f t="shared" si="3"/>
        <v>8</v>
      </c>
      <c r="L1019" s="35" t="s">
        <v>8247</v>
      </c>
      <c r="M1019" s="35" t="s">
        <v>8248</v>
      </c>
      <c r="N1019" s="35" t="s">
        <v>872</v>
      </c>
      <c r="O1019" s="35" t="s">
        <v>873</v>
      </c>
      <c r="P1019" s="35" t="s">
        <v>9128</v>
      </c>
      <c r="Q1019" s="35" t="s">
        <v>9129</v>
      </c>
      <c r="R1019" s="35" t="s">
        <v>965</v>
      </c>
      <c r="S1019" s="35" t="s">
        <v>872</v>
      </c>
      <c r="T1019" s="35" t="s">
        <v>873</v>
      </c>
      <c r="U1019" s="35" t="s">
        <v>9130</v>
      </c>
      <c r="W1019" s="35" t="s">
        <v>78</v>
      </c>
      <c r="X1019" s="35" t="s">
        <v>59</v>
      </c>
      <c r="Y1019" s="35" t="s">
        <v>8252</v>
      </c>
      <c r="Z1019" s="35" t="s">
        <v>9131</v>
      </c>
    </row>
    <row r="1020" spans="1:26" ht="15" customHeight="1">
      <c r="A1020" s="35" t="s">
        <v>1300</v>
      </c>
      <c r="B1020" s="35" t="s">
        <v>7129</v>
      </c>
      <c r="C1020" s="35" t="s">
        <v>9132</v>
      </c>
      <c r="D1020" s="35">
        <f>IFERROR(IF($A1020="HDC",IF(VLOOKUP($C1020,hdc!$B$2:$F$1600,2,FALSE())="","",VLOOKUP($C1020,hdc!$B$2:$F$1600,2,FALSE())),IF($A1020="NAUTICS",IF(VLOOKUP($C1020,nautics!$B$2:$F$1200,2,FALSE())="","",VLOOKUP($C1020,nautics!$B$2:$F$1200,2,FALSE())),IF($A1020="ST",IF(VLOOKUP($C1020,st!$B$2:$F$400,2,FALSE())="","",VLOOKUP($C1020,st!$B$2:$F$400,2,FALSE())),""))),"")</f>
        <v>1</v>
      </c>
      <c r="E1020" s="35">
        <f>IFERROR(IF($A1020="HDC",IF(VLOOKUP($C1020,hdc!$B$2:$F$1600,3,FALSE())="","",VLOOKUP($C1020,hdc!$B$2:$F$1600,3,FALSE())),IF($A1020="NAUTICS",IF(VLOOKUP($C1020,nautics!$B$2:$F$1200,3,FALSE())="","",VLOOKUP($C1020,nautics!$B$2:$F$1200,3,FALSE())),IF($A1020="ST",IF(VLOOKUP($C1020,st!$B$2:$F$400,3,FALSE())="","",VLOOKUP($C1020,st!$B$2:$F$400,3,FALSE())),""))),"")</f>
        <v>1</v>
      </c>
      <c r="F1020" s="35" t="str">
        <f>IFERROR(IF($A1020="HDC",IF(VLOOKUP($C1020,hdc!$B$2:$F$1600,4,FALSE())="","",VLOOKUP($C1020,hdc!$B$2:$F$1600,4,FALSE())),IF($A1020="NAUTICS",IF(VLOOKUP($C1020,nautics!$B$2:$F$1200,4,FALSE())="","",VLOOKUP($C1020,nautics!$B$2:$F$1200,4,FALSE())),IF($A1020="ST",IF(VLOOKUP($C1020,st!$B$2:$F$400,4,FALSE())="","",VLOOKUP($C1020,st!$B$2:$F$400,4,FALSE())),""))),"")</f>
        <v/>
      </c>
      <c r="G1020" s="35" t="str">
        <f>IFERROR(IF($A1020="HDC",IF(VLOOKUP($C1020,hdc!$B$2:$F$1600,5,FALSE())="","",VLOOKUP($C1020,hdc!$B$2:$F$1600,5,FALSE())),IF($A1020="NAUTICS",IF(VLOOKUP($C1020,nautics!$B$2:$F$1200,5,FALSE())="","",VLOOKUP($C1020,nautics!$B$2:$F$1200,5,FALSE())),IF($A1020="ST",IF(VLOOKUP($C1020,st!$B$2:$F$400,5,FALSE())="","",VLOOKUP($C1020,st!$B$2:$F$400,5,FALSE())),""))),"")</f>
        <v/>
      </c>
      <c r="H1020" s="35" t="s">
        <v>105</v>
      </c>
      <c r="I1020" s="35" t="s">
        <v>31</v>
      </c>
      <c r="J1020" s="35" t="s">
        <v>9133</v>
      </c>
      <c r="K1020" s="35">
        <f t="shared" si="3"/>
        <v>9</v>
      </c>
      <c r="L1020" s="35" t="s">
        <v>8247</v>
      </c>
      <c r="M1020" s="35" t="s">
        <v>8248</v>
      </c>
      <c r="N1020" s="35" t="s">
        <v>872</v>
      </c>
      <c r="O1020" s="35" t="s">
        <v>873</v>
      </c>
      <c r="P1020" s="35" t="s">
        <v>9134</v>
      </c>
      <c r="Q1020" s="35" t="s">
        <v>9135</v>
      </c>
      <c r="R1020" s="35" t="s">
        <v>965</v>
      </c>
      <c r="S1020" s="35" t="s">
        <v>872</v>
      </c>
      <c r="T1020" s="35" t="s">
        <v>873</v>
      </c>
      <c r="U1020" s="35" t="s">
        <v>9136</v>
      </c>
      <c r="W1020" s="35" t="s">
        <v>78</v>
      </c>
      <c r="X1020" s="35" t="s">
        <v>59</v>
      </c>
      <c r="Y1020" s="35" t="s">
        <v>8252</v>
      </c>
      <c r="Z1020" s="35" t="s">
        <v>3260</v>
      </c>
    </row>
    <row r="1021" spans="1:26" ht="15" customHeight="1">
      <c r="A1021" s="35" t="s">
        <v>1300</v>
      </c>
      <c r="B1021" s="35" t="s">
        <v>7129</v>
      </c>
      <c r="C1021" s="35" t="s">
        <v>9137</v>
      </c>
      <c r="D1021" s="35">
        <f>IFERROR(IF($A1021="HDC",IF(VLOOKUP($C1021,hdc!$B$2:$F$1600,2,FALSE())="","",VLOOKUP($C1021,hdc!$B$2:$F$1600,2,FALSE())),IF($A1021="NAUTICS",IF(VLOOKUP($C1021,nautics!$B$2:$F$1200,2,FALSE())="","",VLOOKUP($C1021,nautics!$B$2:$F$1200,2,FALSE())),IF($A1021="ST",IF(VLOOKUP($C1021,st!$B$2:$F$400,2,FALSE())="","",VLOOKUP($C1021,st!$B$2:$F$400,2,FALSE())),""))),"")</f>
        <v>1</v>
      </c>
      <c r="E1021" s="35">
        <f>IFERROR(IF($A1021="HDC",IF(VLOOKUP($C1021,hdc!$B$2:$F$1600,3,FALSE())="","",VLOOKUP($C1021,hdc!$B$2:$F$1600,3,FALSE())),IF($A1021="NAUTICS",IF(VLOOKUP($C1021,nautics!$B$2:$F$1200,3,FALSE())="","",VLOOKUP($C1021,nautics!$B$2:$F$1200,3,FALSE())),IF($A1021="ST",IF(VLOOKUP($C1021,st!$B$2:$F$400,3,FALSE())="","",VLOOKUP($C1021,st!$B$2:$F$400,3,FALSE())),""))),"")</f>
        <v>1</v>
      </c>
      <c r="F1021" s="35" t="str">
        <f>IFERROR(IF($A1021="HDC",IF(VLOOKUP($C1021,hdc!$B$2:$F$1600,4,FALSE())="","",VLOOKUP($C1021,hdc!$B$2:$F$1600,4,FALSE())),IF($A1021="NAUTICS",IF(VLOOKUP($C1021,nautics!$B$2:$F$1200,4,FALSE())="","",VLOOKUP($C1021,nautics!$B$2:$F$1200,4,FALSE())),IF($A1021="ST",IF(VLOOKUP($C1021,st!$B$2:$F$400,4,FALSE())="","",VLOOKUP($C1021,st!$B$2:$F$400,4,FALSE())),""))),"")</f>
        <v/>
      </c>
      <c r="G1021" s="35" t="str">
        <f>IFERROR(IF($A1021="HDC",IF(VLOOKUP($C1021,hdc!$B$2:$F$1600,5,FALSE())="","",VLOOKUP($C1021,hdc!$B$2:$F$1600,5,FALSE())),IF($A1021="NAUTICS",IF(VLOOKUP($C1021,nautics!$B$2:$F$1200,5,FALSE())="","",VLOOKUP($C1021,nautics!$B$2:$F$1200,5,FALSE())),IF($A1021="ST",IF(VLOOKUP($C1021,st!$B$2:$F$400,5,FALSE())="","",VLOOKUP($C1021,st!$B$2:$F$400,5,FALSE())),""))),"")</f>
        <v/>
      </c>
      <c r="H1021" s="35" t="s">
        <v>105</v>
      </c>
      <c r="I1021" s="35" t="s">
        <v>31</v>
      </c>
      <c r="J1021" s="35" t="s">
        <v>9138</v>
      </c>
      <c r="K1021" s="35">
        <f t="shared" si="3"/>
        <v>9</v>
      </c>
      <c r="L1021" s="35" t="s">
        <v>8247</v>
      </c>
      <c r="M1021" s="35" t="s">
        <v>8248</v>
      </c>
      <c r="N1021" s="35" t="s">
        <v>872</v>
      </c>
      <c r="O1021" s="35" t="s">
        <v>873</v>
      </c>
      <c r="P1021" s="35" t="s">
        <v>9140</v>
      </c>
      <c r="Q1021" s="35" t="s">
        <v>9141</v>
      </c>
      <c r="R1021" s="35" t="s">
        <v>293</v>
      </c>
      <c r="S1021" s="35" t="s">
        <v>872</v>
      </c>
      <c r="T1021" s="35" t="s">
        <v>873</v>
      </c>
      <c r="U1021" s="35" t="s">
        <v>9142</v>
      </c>
      <c r="W1021" s="35" t="s">
        <v>78</v>
      </c>
      <c r="X1021" s="35" t="s">
        <v>59</v>
      </c>
      <c r="Y1021" s="35" t="s">
        <v>8252</v>
      </c>
      <c r="Z1021" s="35" t="s">
        <v>9143</v>
      </c>
    </row>
    <row r="1022" spans="1:26" ht="15" customHeight="1">
      <c r="A1022" s="35" t="s">
        <v>1300</v>
      </c>
      <c r="B1022" s="35" t="s">
        <v>7129</v>
      </c>
      <c r="C1022" s="35" t="s">
        <v>9144</v>
      </c>
      <c r="D1022" s="35">
        <f>IFERROR(IF($A1022="HDC",IF(VLOOKUP($C1022,hdc!$B$2:$F$1600,2,FALSE())="","",VLOOKUP($C1022,hdc!$B$2:$F$1600,2,FALSE())),IF($A1022="NAUTICS",IF(VLOOKUP($C1022,nautics!$B$2:$F$1200,2,FALSE())="","",VLOOKUP($C1022,nautics!$B$2:$F$1200,2,FALSE())),IF($A1022="ST",IF(VLOOKUP($C1022,st!$B$2:$F$400,2,FALSE())="","",VLOOKUP($C1022,st!$B$2:$F$400,2,FALSE())),""))),"")</f>
        <v>1</v>
      </c>
      <c r="E1022" s="35">
        <f>IFERROR(IF($A1022="HDC",IF(VLOOKUP($C1022,hdc!$B$2:$F$1600,3,FALSE())="","",VLOOKUP($C1022,hdc!$B$2:$F$1600,3,FALSE())),IF($A1022="NAUTICS",IF(VLOOKUP($C1022,nautics!$B$2:$F$1200,3,FALSE())="","",VLOOKUP($C1022,nautics!$B$2:$F$1200,3,FALSE())),IF($A1022="ST",IF(VLOOKUP($C1022,st!$B$2:$F$400,3,FALSE())="","",VLOOKUP($C1022,st!$B$2:$F$400,3,FALSE())),""))),"")</f>
        <v>1</v>
      </c>
      <c r="F1022" s="35">
        <f>IFERROR(IF($A1022="HDC",IF(VLOOKUP($C1022,hdc!$B$2:$F$1600,4,FALSE())="","",VLOOKUP($C1022,hdc!$B$2:$F$1600,4,FALSE())),IF($A1022="NAUTICS",IF(VLOOKUP($C1022,nautics!$B$2:$F$1200,4,FALSE())="","",VLOOKUP($C1022,nautics!$B$2:$F$1200,4,FALSE())),IF($A1022="ST",IF(VLOOKUP($C1022,st!$B$2:$F$400,4,FALSE())="","",VLOOKUP($C1022,st!$B$2:$F$400,4,FALSE())),""))),"")</f>
        <v>1</v>
      </c>
      <c r="G1022" s="35" t="str">
        <f>IFERROR(IF($A1022="HDC",IF(VLOOKUP($C1022,hdc!$B$2:$F$1600,5,FALSE())="","",VLOOKUP($C1022,hdc!$B$2:$F$1600,5,FALSE())),IF($A1022="NAUTICS",IF(VLOOKUP($C1022,nautics!$B$2:$F$1200,5,FALSE())="","",VLOOKUP($C1022,nautics!$B$2:$F$1200,5,FALSE())),IF($A1022="ST",IF(VLOOKUP($C1022,st!$B$2:$F$400,5,FALSE())="","",VLOOKUP($C1022,st!$B$2:$F$400,5,FALSE())),""))),"")</f>
        <v/>
      </c>
      <c r="H1022" s="35" t="s">
        <v>105</v>
      </c>
      <c r="I1022" s="35" t="s">
        <v>31</v>
      </c>
      <c r="J1022" s="35" t="s">
        <v>3871</v>
      </c>
      <c r="K1022" s="35">
        <f t="shared" ref="K1022:K1276" si="4">ROUNDUP(J1022,0)</f>
        <v>9</v>
      </c>
      <c r="L1022" s="35" t="s">
        <v>8257</v>
      </c>
      <c r="M1022" s="35" t="s">
        <v>8258</v>
      </c>
      <c r="N1022" s="35" t="s">
        <v>1838</v>
      </c>
      <c r="O1022" s="35" t="s">
        <v>1839</v>
      </c>
      <c r="P1022" s="35" t="s">
        <v>9145</v>
      </c>
      <c r="Q1022" s="35" t="s">
        <v>9146</v>
      </c>
      <c r="R1022" s="35" t="s">
        <v>1912</v>
      </c>
      <c r="S1022" s="35" t="s">
        <v>1838</v>
      </c>
      <c r="T1022" s="35" t="s">
        <v>1839</v>
      </c>
      <c r="U1022" s="35" t="s">
        <v>9147</v>
      </c>
      <c r="W1022" s="35" t="s">
        <v>78</v>
      </c>
      <c r="X1022" s="35" t="s">
        <v>1723</v>
      </c>
      <c r="Y1022" s="35" t="s">
        <v>8263</v>
      </c>
      <c r="Z1022" s="35" t="s">
        <v>1860</v>
      </c>
    </row>
    <row r="1023" spans="1:26" ht="15" customHeight="1">
      <c r="A1023" s="35" t="s">
        <v>1300</v>
      </c>
      <c r="B1023" s="35" t="s">
        <v>7129</v>
      </c>
      <c r="C1023" s="35" t="s">
        <v>9148</v>
      </c>
      <c r="D1023" s="35">
        <f>IFERROR(IF($A1023="HDC",IF(VLOOKUP($C1023,hdc!$B$2:$F$1600,2,FALSE())="","",VLOOKUP($C1023,hdc!$B$2:$F$1600,2,FALSE())),IF($A1023="NAUTICS",IF(VLOOKUP($C1023,nautics!$B$2:$F$1200,2,FALSE())="","",VLOOKUP($C1023,nautics!$B$2:$F$1200,2,FALSE())),IF($A1023="ST",IF(VLOOKUP($C1023,st!$B$2:$F$400,2,FALSE())="","",VLOOKUP($C1023,st!$B$2:$F$400,2,FALSE())),""))),"")</f>
        <v>1</v>
      </c>
      <c r="E1023" s="35">
        <f>IFERROR(IF($A1023="HDC",IF(VLOOKUP($C1023,hdc!$B$2:$F$1600,3,FALSE())="","",VLOOKUP($C1023,hdc!$B$2:$F$1600,3,FALSE())),IF($A1023="NAUTICS",IF(VLOOKUP($C1023,nautics!$B$2:$F$1200,3,FALSE())="","",VLOOKUP($C1023,nautics!$B$2:$F$1200,3,FALSE())),IF($A1023="ST",IF(VLOOKUP($C1023,st!$B$2:$F$400,3,FALSE())="","",VLOOKUP($C1023,st!$B$2:$F$400,3,FALSE())),""))),"")</f>
        <v>1</v>
      </c>
      <c r="F1023" s="35">
        <f>IFERROR(IF($A1023="HDC",IF(VLOOKUP($C1023,hdc!$B$2:$F$1600,4,FALSE())="","",VLOOKUP($C1023,hdc!$B$2:$F$1600,4,FALSE())),IF($A1023="NAUTICS",IF(VLOOKUP($C1023,nautics!$B$2:$F$1200,4,FALSE())="","",VLOOKUP($C1023,nautics!$B$2:$F$1200,4,FALSE())),IF($A1023="ST",IF(VLOOKUP($C1023,st!$B$2:$F$400,4,FALSE())="","",VLOOKUP($C1023,st!$B$2:$F$400,4,FALSE())),""))),"")</f>
        <v>1</v>
      </c>
      <c r="G1023" s="35" t="str">
        <f>IFERROR(IF($A1023="HDC",IF(VLOOKUP($C1023,hdc!$B$2:$F$1600,5,FALSE())="","",VLOOKUP($C1023,hdc!$B$2:$F$1600,5,FALSE())),IF($A1023="NAUTICS",IF(VLOOKUP($C1023,nautics!$B$2:$F$1200,5,FALSE())="","",VLOOKUP($C1023,nautics!$B$2:$F$1200,5,FALSE())),IF($A1023="ST",IF(VLOOKUP($C1023,st!$B$2:$F$400,5,FALSE())="","",VLOOKUP($C1023,st!$B$2:$F$400,5,FALSE())),""))),"")</f>
        <v/>
      </c>
      <c r="H1023" s="35" t="s">
        <v>105</v>
      </c>
      <c r="I1023" s="35" t="s">
        <v>31</v>
      </c>
      <c r="J1023" s="35" t="s">
        <v>9149</v>
      </c>
      <c r="K1023" s="35">
        <f t="shared" si="4"/>
        <v>9</v>
      </c>
      <c r="L1023" s="35" t="s">
        <v>8257</v>
      </c>
      <c r="M1023" s="35" t="s">
        <v>8258</v>
      </c>
      <c r="N1023" s="35" t="s">
        <v>1838</v>
      </c>
      <c r="O1023" s="35" t="s">
        <v>1839</v>
      </c>
      <c r="P1023" s="35" t="s">
        <v>9150</v>
      </c>
      <c r="Q1023" s="35" t="s">
        <v>9151</v>
      </c>
      <c r="R1023" s="35" t="s">
        <v>52</v>
      </c>
      <c r="S1023" s="35" t="s">
        <v>1838</v>
      </c>
      <c r="T1023" s="35" t="s">
        <v>1839</v>
      </c>
      <c r="U1023" s="35" t="s">
        <v>9152</v>
      </c>
      <c r="W1023" s="35" t="s">
        <v>78</v>
      </c>
      <c r="X1023" s="35" t="s">
        <v>1723</v>
      </c>
      <c r="Y1023" s="35" t="s">
        <v>8263</v>
      </c>
      <c r="Z1023" s="35" t="s">
        <v>9153</v>
      </c>
    </row>
    <row r="1024" spans="1:26" ht="15" customHeight="1">
      <c r="A1024" s="35" t="s">
        <v>1300</v>
      </c>
      <c r="B1024" s="35" t="s">
        <v>7129</v>
      </c>
      <c r="C1024" s="35" t="s">
        <v>9154</v>
      </c>
      <c r="D1024" s="35">
        <f>IFERROR(IF($A1024="HDC",IF(VLOOKUP($C1024,hdc!$B$2:$F$1600,2,FALSE())="","",VLOOKUP($C1024,hdc!$B$2:$F$1600,2,FALSE())),IF($A1024="NAUTICS",IF(VLOOKUP($C1024,nautics!$B$2:$F$1200,2,FALSE())="","",VLOOKUP($C1024,nautics!$B$2:$F$1200,2,FALSE())),IF($A1024="ST",IF(VLOOKUP($C1024,st!$B$2:$F$400,2,FALSE())="","",VLOOKUP($C1024,st!$B$2:$F$400,2,FALSE())),""))),"")</f>
        <v>1</v>
      </c>
      <c r="E1024" s="35">
        <f>IFERROR(IF($A1024="HDC",IF(VLOOKUP($C1024,hdc!$B$2:$F$1600,3,FALSE())="","",VLOOKUP($C1024,hdc!$B$2:$F$1600,3,FALSE())),IF($A1024="NAUTICS",IF(VLOOKUP($C1024,nautics!$B$2:$F$1200,3,FALSE())="","",VLOOKUP($C1024,nautics!$B$2:$F$1200,3,FALSE())),IF($A1024="ST",IF(VLOOKUP($C1024,st!$B$2:$F$400,3,FALSE())="","",VLOOKUP($C1024,st!$B$2:$F$400,3,FALSE())),""))),"")</f>
        <v>1</v>
      </c>
      <c r="F1024" s="35">
        <f>IFERROR(IF($A1024="HDC",IF(VLOOKUP($C1024,hdc!$B$2:$F$1600,4,FALSE())="","",VLOOKUP($C1024,hdc!$B$2:$F$1600,4,FALSE())),IF($A1024="NAUTICS",IF(VLOOKUP($C1024,nautics!$B$2:$F$1200,4,FALSE())="","",VLOOKUP($C1024,nautics!$B$2:$F$1200,4,FALSE())),IF($A1024="ST",IF(VLOOKUP($C1024,st!$B$2:$F$400,4,FALSE())="","",VLOOKUP($C1024,st!$B$2:$F$400,4,FALSE())),""))),"")</f>
        <v>1</v>
      </c>
      <c r="G1024" s="35" t="str">
        <f>IFERROR(IF($A1024="HDC",IF(VLOOKUP($C1024,hdc!$B$2:$F$1600,5,FALSE())="","",VLOOKUP($C1024,hdc!$B$2:$F$1600,5,FALSE())),IF($A1024="NAUTICS",IF(VLOOKUP($C1024,nautics!$B$2:$F$1200,5,FALSE())="","",VLOOKUP($C1024,nautics!$B$2:$F$1200,5,FALSE())),IF($A1024="ST",IF(VLOOKUP($C1024,st!$B$2:$F$400,5,FALSE())="","",VLOOKUP($C1024,st!$B$2:$F$400,5,FALSE())),""))),"")</f>
        <v/>
      </c>
      <c r="H1024" s="35" t="s">
        <v>105</v>
      </c>
      <c r="I1024" s="35" t="s">
        <v>31</v>
      </c>
      <c r="J1024" s="35" t="s">
        <v>8436</v>
      </c>
      <c r="K1024" s="35">
        <f t="shared" si="4"/>
        <v>11</v>
      </c>
      <c r="L1024" s="35" t="s">
        <v>8257</v>
      </c>
      <c r="M1024" s="35" t="s">
        <v>8258</v>
      </c>
      <c r="N1024" s="35" t="s">
        <v>1838</v>
      </c>
      <c r="O1024" s="35" t="s">
        <v>1839</v>
      </c>
      <c r="P1024" s="35" t="s">
        <v>9155</v>
      </c>
      <c r="Q1024" s="35" t="s">
        <v>9156</v>
      </c>
      <c r="R1024" s="35" t="s">
        <v>1049</v>
      </c>
      <c r="S1024" s="35" t="s">
        <v>1838</v>
      </c>
      <c r="T1024" s="35" t="s">
        <v>1839</v>
      </c>
      <c r="U1024" s="35" t="s">
        <v>9147</v>
      </c>
      <c r="W1024" s="35" t="s">
        <v>78</v>
      </c>
      <c r="X1024" s="35" t="s">
        <v>1723</v>
      </c>
      <c r="Y1024" s="35" t="s">
        <v>8263</v>
      </c>
      <c r="Z1024" s="35" t="s">
        <v>1860</v>
      </c>
    </row>
    <row r="1025" spans="1:26" ht="15" customHeight="1">
      <c r="A1025" s="35" t="s">
        <v>1300</v>
      </c>
      <c r="B1025" s="35" t="s">
        <v>7129</v>
      </c>
      <c r="C1025" s="35" t="s">
        <v>9157</v>
      </c>
      <c r="D1025" s="35">
        <f>IFERROR(IF($A1025="HDC",IF(VLOOKUP($C1025,hdc!$B$2:$F$1600,2,FALSE())="","",VLOOKUP($C1025,hdc!$B$2:$F$1600,2,FALSE())),IF($A1025="NAUTICS",IF(VLOOKUP($C1025,nautics!$B$2:$F$1200,2,FALSE())="","",VLOOKUP($C1025,nautics!$B$2:$F$1200,2,FALSE())),IF($A1025="ST",IF(VLOOKUP($C1025,st!$B$2:$F$400,2,FALSE())="","",VLOOKUP($C1025,st!$B$2:$F$400,2,FALSE())),""))),"")</f>
        <v>1</v>
      </c>
      <c r="E1025" s="35">
        <f>IFERROR(IF($A1025="HDC",IF(VLOOKUP($C1025,hdc!$B$2:$F$1600,3,FALSE())="","",VLOOKUP($C1025,hdc!$B$2:$F$1600,3,FALSE())),IF($A1025="NAUTICS",IF(VLOOKUP($C1025,nautics!$B$2:$F$1200,3,FALSE())="","",VLOOKUP($C1025,nautics!$B$2:$F$1200,3,FALSE())),IF($A1025="ST",IF(VLOOKUP($C1025,st!$B$2:$F$400,3,FALSE())="","",VLOOKUP($C1025,st!$B$2:$F$400,3,FALSE())),""))),"")</f>
        <v>1</v>
      </c>
      <c r="F1025" s="35">
        <f>IFERROR(IF($A1025="HDC",IF(VLOOKUP($C1025,hdc!$B$2:$F$1600,4,FALSE())="","",VLOOKUP($C1025,hdc!$B$2:$F$1600,4,FALSE())),IF($A1025="NAUTICS",IF(VLOOKUP($C1025,nautics!$B$2:$F$1200,4,FALSE())="","",VLOOKUP($C1025,nautics!$B$2:$F$1200,4,FALSE())),IF($A1025="ST",IF(VLOOKUP($C1025,st!$B$2:$F$400,4,FALSE())="","",VLOOKUP($C1025,st!$B$2:$F$400,4,FALSE())),""))),"")</f>
        <v>1</v>
      </c>
      <c r="G1025" s="35" t="str">
        <f>IFERROR(IF($A1025="HDC",IF(VLOOKUP($C1025,hdc!$B$2:$F$1600,5,FALSE())="","",VLOOKUP($C1025,hdc!$B$2:$F$1600,5,FALSE())),IF($A1025="NAUTICS",IF(VLOOKUP($C1025,nautics!$B$2:$F$1200,5,FALSE())="","",VLOOKUP($C1025,nautics!$B$2:$F$1200,5,FALSE())),IF($A1025="ST",IF(VLOOKUP($C1025,st!$B$2:$F$400,5,FALSE())="","",VLOOKUP($C1025,st!$B$2:$F$400,5,FALSE())),""))),"")</f>
        <v/>
      </c>
      <c r="H1025" s="35" t="s">
        <v>105</v>
      </c>
      <c r="I1025" s="35" t="s">
        <v>31</v>
      </c>
      <c r="J1025" s="35" t="s">
        <v>1896</v>
      </c>
      <c r="K1025" s="35">
        <f t="shared" si="4"/>
        <v>7</v>
      </c>
      <c r="L1025" s="35" t="s">
        <v>8257</v>
      </c>
      <c r="M1025" s="35" t="s">
        <v>8258</v>
      </c>
      <c r="N1025" s="35" t="s">
        <v>1838</v>
      </c>
      <c r="O1025" s="35" t="s">
        <v>1839</v>
      </c>
      <c r="P1025" s="35" t="s">
        <v>9158</v>
      </c>
      <c r="Q1025" s="35" t="s">
        <v>9159</v>
      </c>
      <c r="R1025" s="35" t="s">
        <v>52</v>
      </c>
      <c r="S1025" s="35" t="s">
        <v>1838</v>
      </c>
      <c r="T1025" s="35" t="s">
        <v>1839</v>
      </c>
      <c r="U1025" s="35" t="s">
        <v>9160</v>
      </c>
      <c r="W1025" s="35" t="s">
        <v>78</v>
      </c>
      <c r="X1025" s="35" t="s">
        <v>59</v>
      </c>
      <c r="Y1025" s="35" t="s">
        <v>8263</v>
      </c>
      <c r="Z1025" s="35" t="s">
        <v>8116</v>
      </c>
    </row>
    <row r="1026" spans="1:26" ht="15" customHeight="1">
      <c r="A1026" s="35" t="s">
        <v>1300</v>
      </c>
      <c r="B1026" s="35" t="s">
        <v>7129</v>
      </c>
      <c r="C1026" s="35" t="s">
        <v>9161</v>
      </c>
      <c r="D1026" s="35">
        <f>IFERROR(IF($A1026="HDC",IF(VLOOKUP($C1026,hdc!$B$2:$F$1600,2,FALSE())="","",VLOOKUP($C1026,hdc!$B$2:$F$1600,2,FALSE())),IF($A1026="NAUTICS",IF(VLOOKUP($C1026,nautics!$B$2:$F$1200,2,FALSE())="","",VLOOKUP($C1026,nautics!$B$2:$F$1200,2,FALSE())),IF($A1026="ST",IF(VLOOKUP($C1026,st!$B$2:$F$400,2,FALSE())="","",VLOOKUP($C1026,st!$B$2:$F$400,2,FALSE())),""))),"")</f>
        <v>1</v>
      </c>
      <c r="E1026" s="35">
        <f>IFERROR(IF($A1026="HDC",IF(VLOOKUP($C1026,hdc!$B$2:$F$1600,3,FALSE())="","",VLOOKUP($C1026,hdc!$B$2:$F$1600,3,FALSE())),IF($A1026="NAUTICS",IF(VLOOKUP($C1026,nautics!$B$2:$F$1200,3,FALSE())="","",VLOOKUP($C1026,nautics!$B$2:$F$1200,3,FALSE())),IF($A1026="ST",IF(VLOOKUP($C1026,st!$B$2:$F$400,3,FALSE())="","",VLOOKUP($C1026,st!$B$2:$F$400,3,FALSE())),""))),"")</f>
        <v>1</v>
      </c>
      <c r="F1026" s="35">
        <f>IFERROR(IF($A1026="HDC",IF(VLOOKUP($C1026,hdc!$B$2:$F$1600,4,FALSE())="","",VLOOKUP($C1026,hdc!$B$2:$F$1600,4,FALSE())),IF($A1026="NAUTICS",IF(VLOOKUP($C1026,nautics!$B$2:$F$1200,4,FALSE())="","",VLOOKUP($C1026,nautics!$B$2:$F$1200,4,FALSE())),IF($A1026="ST",IF(VLOOKUP($C1026,st!$B$2:$F$400,4,FALSE())="","",VLOOKUP($C1026,st!$B$2:$F$400,4,FALSE())),""))),"")</f>
        <v>1</v>
      </c>
      <c r="G1026" s="35" t="str">
        <f>IFERROR(IF($A1026="HDC",IF(VLOOKUP($C1026,hdc!$B$2:$F$1600,5,FALSE())="","",VLOOKUP($C1026,hdc!$B$2:$F$1600,5,FALSE())),IF($A1026="NAUTICS",IF(VLOOKUP($C1026,nautics!$B$2:$F$1200,5,FALSE())="","",VLOOKUP($C1026,nautics!$B$2:$F$1200,5,FALSE())),IF($A1026="ST",IF(VLOOKUP($C1026,st!$B$2:$F$400,5,FALSE())="","",VLOOKUP($C1026,st!$B$2:$F$400,5,FALSE())),""))),"")</f>
        <v/>
      </c>
      <c r="H1026" s="35" t="s">
        <v>105</v>
      </c>
      <c r="I1026" s="35" t="s">
        <v>31</v>
      </c>
      <c r="J1026" s="35" t="s">
        <v>9162</v>
      </c>
      <c r="K1026" s="35">
        <f t="shared" si="4"/>
        <v>8</v>
      </c>
      <c r="L1026" s="35" t="s">
        <v>8257</v>
      </c>
      <c r="M1026" s="35" t="s">
        <v>8258</v>
      </c>
      <c r="N1026" s="35" t="s">
        <v>1838</v>
      </c>
      <c r="O1026" s="35" t="s">
        <v>1839</v>
      </c>
      <c r="P1026" s="35" t="s">
        <v>9163</v>
      </c>
      <c r="Q1026" s="35" t="s">
        <v>9164</v>
      </c>
      <c r="R1026" s="35" t="s">
        <v>152</v>
      </c>
      <c r="S1026" s="35" t="s">
        <v>1838</v>
      </c>
      <c r="T1026" s="35" t="s">
        <v>1839</v>
      </c>
      <c r="U1026" s="35" t="s">
        <v>9160</v>
      </c>
      <c r="W1026" s="35" t="s">
        <v>78</v>
      </c>
      <c r="X1026" s="35" t="s">
        <v>59</v>
      </c>
      <c r="Y1026" s="35" t="s">
        <v>8263</v>
      </c>
      <c r="Z1026" s="35" t="s">
        <v>8116</v>
      </c>
    </row>
    <row r="1027" spans="1:26" ht="15" customHeight="1">
      <c r="A1027" s="35" t="s">
        <v>1300</v>
      </c>
      <c r="B1027" s="35" t="s">
        <v>7129</v>
      </c>
      <c r="C1027" s="35" t="s">
        <v>9165</v>
      </c>
      <c r="D1027" s="35">
        <f>IFERROR(IF($A1027="HDC",IF(VLOOKUP($C1027,hdc!$B$2:$F$1600,2,FALSE())="","",VLOOKUP($C1027,hdc!$B$2:$F$1600,2,FALSE())),IF($A1027="NAUTICS",IF(VLOOKUP($C1027,nautics!$B$2:$F$1200,2,FALSE())="","",VLOOKUP($C1027,nautics!$B$2:$F$1200,2,FALSE())),IF($A1027="ST",IF(VLOOKUP($C1027,st!$B$2:$F$400,2,FALSE())="","",VLOOKUP($C1027,st!$B$2:$F$400,2,FALSE())),""))),"")</f>
        <v>1</v>
      </c>
      <c r="E1027" s="35">
        <f>IFERROR(IF($A1027="HDC",IF(VLOOKUP($C1027,hdc!$B$2:$F$1600,3,FALSE())="","",VLOOKUP($C1027,hdc!$B$2:$F$1600,3,FALSE())),IF($A1027="NAUTICS",IF(VLOOKUP($C1027,nautics!$B$2:$F$1200,3,FALSE())="","",VLOOKUP($C1027,nautics!$B$2:$F$1200,3,FALSE())),IF($A1027="ST",IF(VLOOKUP($C1027,st!$B$2:$F$400,3,FALSE())="","",VLOOKUP($C1027,st!$B$2:$F$400,3,FALSE())),""))),"")</f>
        <v>1</v>
      </c>
      <c r="F1027" s="35">
        <f>IFERROR(IF($A1027="HDC",IF(VLOOKUP($C1027,hdc!$B$2:$F$1600,4,FALSE())="","",VLOOKUP($C1027,hdc!$B$2:$F$1600,4,FALSE())),IF($A1027="NAUTICS",IF(VLOOKUP($C1027,nautics!$B$2:$F$1200,4,FALSE())="","",VLOOKUP($C1027,nautics!$B$2:$F$1200,4,FALSE())),IF($A1027="ST",IF(VLOOKUP($C1027,st!$B$2:$F$400,4,FALSE())="","",VLOOKUP($C1027,st!$B$2:$F$400,4,FALSE())),""))),"")</f>
        <v>1</v>
      </c>
      <c r="G1027" s="35" t="str">
        <f>IFERROR(IF($A1027="HDC",IF(VLOOKUP($C1027,hdc!$B$2:$F$1600,5,FALSE())="","",VLOOKUP($C1027,hdc!$B$2:$F$1600,5,FALSE())),IF($A1027="NAUTICS",IF(VLOOKUP($C1027,nautics!$B$2:$F$1200,5,FALSE())="","",VLOOKUP($C1027,nautics!$B$2:$F$1200,5,FALSE())),IF($A1027="ST",IF(VLOOKUP($C1027,st!$B$2:$F$400,5,FALSE())="","",VLOOKUP($C1027,st!$B$2:$F$400,5,FALSE())),""))),"")</f>
        <v/>
      </c>
      <c r="H1027" s="35" t="s">
        <v>105</v>
      </c>
      <c r="I1027" s="35" t="s">
        <v>31</v>
      </c>
      <c r="J1027" s="35" t="s">
        <v>3539</v>
      </c>
      <c r="K1027" s="35">
        <f t="shared" si="4"/>
        <v>16</v>
      </c>
      <c r="L1027" s="35" t="s">
        <v>8257</v>
      </c>
      <c r="M1027" s="35" t="s">
        <v>8258</v>
      </c>
      <c r="N1027" s="35" t="s">
        <v>1838</v>
      </c>
      <c r="O1027" s="35" t="s">
        <v>1839</v>
      </c>
      <c r="P1027" s="35" t="s">
        <v>9166</v>
      </c>
      <c r="Q1027" s="35" t="s">
        <v>9167</v>
      </c>
      <c r="R1027" s="35" t="s">
        <v>52</v>
      </c>
      <c r="S1027" s="35" t="s">
        <v>369</v>
      </c>
      <c r="T1027" s="35" t="s">
        <v>370</v>
      </c>
      <c r="U1027" s="35" t="s">
        <v>9168</v>
      </c>
      <c r="W1027" s="35" t="s">
        <v>57</v>
      </c>
      <c r="X1027" s="35" t="s">
        <v>59</v>
      </c>
      <c r="Y1027" s="35" t="s">
        <v>8263</v>
      </c>
      <c r="Z1027" s="35" t="s">
        <v>9169</v>
      </c>
    </row>
    <row r="1028" spans="1:26" ht="15" customHeight="1">
      <c r="A1028" s="35" t="s">
        <v>1300</v>
      </c>
      <c r="B1028" s="35" t="s">
        <v>7129</v>
      </c>
      <c r="C1028" s="35" t="s">
        <v>9170</v>
      </c>
      <c r="D1028" s="35">
        <f>IFERROR(IF($A1028="HDC",IF(VLOOKUP($C1028,hdc!$B$2:$F$1600,2,FALSE())="","",VLOOKUP($C1028,hdc!$B$2:$F$1600,2,FALSE())),IF($A1028="NAUTICS",IF(VLOOKUP($C1028,nautics!$B$2:$F$1200,2,FALSE())="","",VLOOKUP($C1028,nautics!$B$2:$F$1200,2,FALSE())),IF($A1028="ST",IF(VLOOKUP($C1028,st!$B$2:$F$400,2,FALSE())="","",VLOOKUP($C1028,st!$B$2:$F$400,2,FALSE())),""))),"")</f>
        <v>1</v>
      </c>
      <c r="E1028" s="35">
        <f>IFERROR(IF($A1028="HDC",IF(VLOOKUP($C1028,hdc!$B$2:$F$1600,3,FALSE())="","",VLOOKUP($C1028,hdc!$B$2:$F$1600,3,FALSE())),IF($A1028="NAUTICS",IF(VLOOKUP($C1028,nautics!$B$2:$F$1200,3,FALSE())="","",VLOOKUP($C1028,nautics!$B$2:$F$1200,3,FALSE())),IF($A1028="ST",IF(VLOOKUP($C1028,st!$B$2:$F$400,3,FALSE())="","",VLOOKUP($C1028,st!$B$2:$F$400,3,FALSE())),""))),"")</f>
        <v>1</v>
      </c>
      <c r="F1028" s="35" t="str">
        <f>IFERROR(IF($A1028="HDC",IF(VLOOKUP($C1028,hdc!$B$2:$F$1600,4,FALSE())="","",VLOOKUP($C1028,hdc!$B$2:$F$1600,4,FALSE())),IF($A1028="NAUTICS",IF(VLOOKUP($C1028,nautics!$B$2:$F$1200,4,FALSE())="","",VLOOKUP($C1028,nautics!$B$2:$F$1200,4,FALSE())),IF($A1028="ST",IF(VLOOKUP($C1028,st!$B$2:$F$400,4,FALSE())="","",VLOOKUP($C1028,st!$B$2:$F$400,4,FALSE())),""))),"")</f>
        <v/>
      </c>
      <c r="G1028" s="35" t="str">
        <f>IFERROR(IF($A1028="HDC",IF(VLOOKUP($C1028,hdc!$B$2:$F$1600,5,FALSE())="","",VLOOKUP($C1028,hdc!$B$2:$F$1600,5,FALSE())),IF($A1028="NAUTICS",IF(VLOOKUP($C1028,nautics!$B$2:$F$1200,5,FALSE())="","",VLOOKUP($C1028,nautics!$B$2:$F$1200,5,FALSE())),IF($A1028="ST",IF(VLOOKUP($C1028,st!$B$2:$F$400,5,FALSE())="","",VLOOKUP($C1028,st!$B$2:$F$400,5,FALSE())),""))),"")</f>
        <v/>
      </c>
      <c r="H1028" s="35" t="s">
        <v>105</v>
      </c>
      <c r="I1028" s="35" t="s">
        <v>31</v>
      </c>
      <c r="J1028" s="35" t="s">
        <v>7545</v>
      </c>
      <c r="K1028" s="35">
        <f t="shared" si="4"/>
        <v>13</v>
      </c>
      <c r="L1028" s="35" t="s">
        <v>9171</v>
      </c>
      <c r="M1028" s="35" t="s">
        <v>9172</v>
      </c>
      <c r="N1028" s="35" t="s">
        <v>813</v>
      </c>
      <c r="O1028" s="35" t="s">
        <v>718</v>
      </c>
      <c r="P1028" s="35" t="s">
        <v>9173</v>
      </c>
      <c r="Q1028" s="35" t="s">
        <v>9174</v>
      </c>
      <c r="R1028" s="35" t="s">
        <v>1912</v>
      </c>
      <c r="S1028" s="35" t="s">
        <v>813</v>
      </c>
      <c r="T1028" s="35" t="s">
        <v>718</v>
      </c>
      <c r="U1028" s="35" t="s">
        <v>9175</v>
      </c>
      <c r="W1028" s="35" t="s">
        <v>78</v>
      </c>
      <c r="X1028" s="35" t="s">
        <v>59</v>
      </c>
      <c r="Y1028" s="35" t="s">
        <v>9176</v>
      </c>
      <c r="Z1028" s="35" t="s">
        <v>1481</v>
      </c>
    </row>
    <row r="1029" spans="1:26" ht="15" customHeight="1">
      <c r="A1029" s="35" t="s">
        <v>1300</v>
      </c>
      <c r="B1029" s="35" t="s">
        <v>7129</v>
      </c>
      <c r="C1029" s="35" t="s">
        <v>9177</v>
      </c>
      <c r="D1029" s="35">
        <f>IFERROR(IF($A1029="HDC",IF(VLOOKUP($C1029,hdc!$B$2:$F$1600,2,FALSE())="","",VLOOKUP($C1029,hdc!$B$2:$F$1600,2,FALSE())),IF($A1029="NAUTICS",IF(VLOOKUP($C1029,nautics!$B$2:$F$1200,2,FALSE())="","",VLOOKUP($C1029,nautics!$B$2:$F$1200,2,FALSE())),IF($A1029="ST",IF(VLOOKUP($C1029,st!$B$2:$F$400,2,FALSE())="","",VLOOKUP($C1029,st!$B$2:$F$400,2,FALSE())),""))),"")</f>
        <v>1</v>
      </c>
      <c r="E1029" s="35">
        <f>IFERROR(IF($A1029="HDC",IF(VLOOKUP($C1029,hdc!$B$2:$F$1600,3,FALSE())="","",VLOOKUP($C1029,hdc!$B$2:$F$1600,3,FALSE())),IF($A1029="NAUTICS",IF(VLOOKUP($C1029,nautics!$B$2:$F$1200,3,FALSE())="","",VLOOKUP($C1029,nautics!$B$2:$F$1200,3,FALSE())),IF($A1029="ST",IF(VLOOKUP($C1029,st!$B$2:$F$400,3,FALSE())="","",VLOOKUP($C1029,st!$B$2:$F$400,3,FALSE())),""))),"")</f>
        <v>1</v>
      </c>
      <c r="F1029" s="35">
        <f>IFERROR(IF($A1029="HDC",IF(VLOOKUP($C1029,hdc!$B$2:$F$1600,4,FALSE())="","",VLOOKUP($C1029,hdc!$B$2:$F$1600,4,FALSE())),IF($A1029="NAUTICS",IF(VLOOKUP($C1029,nautics!$B$2:$F$1200,4,FALSE())="","",VLOOKUP($C1029,nautics!$B$2:$F$1200,4,FALSE())),IF($A1029="ST",IF(VLOOKUP($C1029,st!$B$2:$F$400,4,FALSE())="","",VLOOKUP($C1029,st!$B$2:$F$400,4,FALSE())),""))),"")</f>
        <v>1</v>
      </c>
      <c r="G1029" s="35" t="str">
        <f>IFERROR(IF($A1029="HDC",IF(VLOOKUP($C1029,hdc!$B$2:$F$1600,5,FALSE())="","",VLOOKUP($C1029,hdc!$B$2:$F$1600,5,FALSE())),IF($A1029="NAUTICS",IF(VLOOKUP($C1029,nautics!$B$2:$F$1200,5,FALSE())="","",VLOOKUP($C1029,nautics!$B$2:$F$1200,5,FALSE())),IF($A1029="ST",IF(VLOOKUP($C1029,st!$B$2:$F$400,5,FALSE())="","",VLOOKUP($C1029,st!$B$2:$F$400,5,FALSE())),""))),"")</f>
        <v/>
      </c>
      <c r="H1029" s="35" t="s">
        <v>105</v>
      </c>
      <c r="I1029" s="35" t="s">
        <v>31</v>
      </c>
      <c r="J1029" s="35" t="s">
        <v>868</v>
      </c>
      <c r="K1029" s="35">
        <f t="shared" si="4"/>
        <v>9</v>
      </c>
      <c r="L1029" s="35" t="s">
        <v>8268</v>
      </c>
      <c r="M1029" s="35" t="s">
        <v>8269</v>
      </c>
      <c r="N1029" s="35" t="s">
        <v>931</v>
      </c>
      <c r="O1029" s="35" t="s">
        <v>932</v>
      </c>
      <c r="P1029" s="35" t="s">
        <v>9178</v>
      </c>
      <c r="Q1029" s="35" t="s">
        <v>9179</v>
      </c>
      <c r="R1029" s="35" t="s">
        <v>247</v>
      </c>
      <c r="S1029" s="35" t="s">
        <v>931</v>
      </c>
      <c r="T1029" s="35" t="s">
        <v>932</v>
      </c>
      <c r="U1029" s="35" t="s">
        <v>89</v>
      </c>
      <c r="W1029" s="35" t="s">
        <v>78</v>
      </c>
      <c r="X1029" s="35" t="s">
        <v>1723</v>
      </c>
      <c r="Y1029" s="35" t="s">
        <v>89</v>
      </c>
      <c r="Z1029" s="35" t="s">
        <v>89</v>
      </c>
    </row>
    <row r="1030" spans="1:26" ht="15" customHeight="1">
      <c r="A1030" s="35" t="s">
        <v>1300</v>
      </c>
      <c r="B1030" s="35" t="s">
        <v>7129</v>
      </c>
      <c r="C1030" s="35" t="s">
        <v>9180</v>
      </c>
      <c r="D1030" s="35">
        <f>IFERROR(IF($A1030="HDC",IF(VLOOKUP($C1030,hdc!$B$2:$F$1600,2,FALSE())="","",VLOOKUP($C1030,hdc!$B$2:$F$1600,2,FALSE())),IF($A1030="NAUTICS",IF(VLOOKUP($C1030,nautics!$B$2:$F$1200,2,FALSE())="","",VLOOKUP($C1030,nautics!$B$2:$F$1200,2,FALSE())),IF($A1030="ST",IF(VLOOKUP($C1030,st!$B$2:$F$400,2,FALSE())="","",VLOOKUP($C1030,st!$B$2:$F$400,2,FALSE())),""))),"")</f>
        <v>1</v>
      </c>
      <c r="E1030" s="35">
        <f>IFERROR(IF($A1030="HDC",IF(VLOOKUP($C1030,hdc!$B$2:$F$1600,3,FALSE())="","",VLOOKUP($C1030,hdc!$B$2:$F$1600,3,FALSE())),IF($A1030="NAUTICS",IF(VLOOKUP($C1030,nautics!$B$2:$F$1200,3,FALSE())="","",VLOOKUP($C1030,nautics!$B$2:$F$1200,3,FALSE())),IF($A1030="ST",IF(VLOOKUP($C1030,st!$B$2:$F$400,3,FALSE())="","",VLOOKUP($C1030,st!$B$2:$F$400,3,FALSE())),""))),"")</f>
        <v>1</v>
      </c>
      <c r="F1030" s="35">
        <f>IFERROR(IF($A1030="HDC",IF(VLOOKUP($C1030,hdc!$B$2:$F$1600,4,FALSE())="","",VLOOKUP($C1030,hdc!$B$2:$F$1600,4,FALSE())),IF($A1030="NAUTICS",IF(VLOOKUP($C1030,nautics!$B$2:$F$1200,4,FALSE())="","",VLOOKUP($C1030,nautics!$B$2:$F$1200,4,FALSE())),IF($A1030="ST",IF(VLOOKUP($C1030,st!$B$2:$F$400,4,FALSE())="","",VLOOKUP($C1030,st!$B$2:$F$400,4,FALSE())),""))),"")</f>
        <v>1</v>
      </c>
      <c r="G1030" s="35" t="str">
        <f>IFERROR(IF($A1030="HDC",IF(VLOOKUP($C1030,hdc!$B$2:$F$1600,5,FALSE())="","",VLOOKUP($C1030,hdc!$B$2:$F$1600,5,FALSE())),IF($A1030="NAUTICS",IF(VLOOKUP($C1030,nautics!$B$2:$F$1200,5,FALSE())="","",VLOOKUP($C1030,nautics!$B$2:$F$1200,5,FALSE())),IF($A1030="ST",IF(VLOOKUP($C1030,st!$B$2:$F$400,5,FALSE())="","",VLOOKUP($C1030,st!$B$2:$F$400,5,FALSE())),""))),"")</f>
        <v/>
      </c>
      <c r="H1030" s="35" t="s">
        <v>105</v>
      </c>
      <c r="I1030" s="35" t="s">
        <v>31</v>
      </c>
      <c r="J1030" s="35" t="s">
        <v>868</v>
      </c>
      <c r="K1030" s="35">
        <f t="shared" si="4"/>
        <v>9</v>
      </c>
      <c r="L1030" s="35" t="s">
        <v>8268</v>
      </c>
      <c r="M1030" s="35" t="s">
        <v>8269</v>
      </c>
      <c r="N1030" s="35" t="s">
        <v>931</v>
      </c>
      <c r="O1030" s="35" t="s">
        <v>932</v>
      </c>
      <c r="P1030" s="35" t="s">
        <v>9182</v>
      </c>
      <c r="Q1030" s="35" t="s">
        <v>9183</v>
      </c>
      <c r="R1030" s="35" t="s">
        <v>247</v>
      </c>
      <c r="S1030" s="35" t="s">
        <v>931</v>
      </c>
      <c r="T1030" s="35" t="s">
        <v>932</v>
      </c>
      <c r="U1030" s="35" t="s">
        <v>89</v>
      </c>
      <c r="W1030" s="35" t="s">
        <v>78</v>
      </c>
      <c r="X1030" s="35" t="s">
        <v>1723</v>
      </c>
      <c r="Y1030" s="35" t="s">
        <v>89</v>
      </c>
      <c r="Z1030" s="35" t="s">
        <v>89</v>
      </c>
    </row>
    <row r="1031" spans="1:26" ht="15" customHeight="1">
      <c r="A1031" s="35" t="s">
        <v>1300</v>
      </c>
      <c r="B1031" s="35" t="s">
        <v>7129</v>
      </c>
      <c r="C1031" s="35" t="s">
        <v>9184</v>
      </c>
      <c r="D1031" s="35">
        <f>IFERROR(IF($A1031="HDC",IF(VLOOKUP($C1031,hdc!$B$2:$F$1600,2,FALSE())="","",VLOOKUP($C1031,hdc!$B$2:$F$1600,2,FALSE())),IF($A1031="NAUTICS",IF(VLOOKUP($C1031,nautics!$B$2:$F$1200,2,FALSE())="","",VLOOKUP($C1031,nautics!$B$2:$F$1200,2,FALSE())),IF($A1031="ST",IF(VLOOKUP($C1031,st!$B$2:$F$400,2,FALSE())="","",VLOOKUP($C1031,st!$B$2:$F$400,2,FALSE())),""))),"")</f>
        <v>1</v>
      </c>
      <c r="E1031" s="35">
        <f>IFERROR(IF($A1031="HDC",IF(VLOOKUP($C1031,hdc!$B$2:$F$1600,3,FALSE())="","",VLOOKUP($C1031,hdc!$B$2:$F$1600,3,FALSE())),IF($A1031="NAUTICS",IF(VLOOKUP($C1031,nautics!$B$2:$F$1200,3,FALSE())="","",VLOOKUP($C1031,nautics!$B$2:$F$1200,3,FALSE())),IF($A1031="ST",IF(VLOOKUP($C1031,st!$B$2:$F$400,3,FALSE())="","",VLOOKUP($C1031,st!$B$2:$F$400,3,FALSE())),""))),"")</f>
        <v>1</v>
      </c>
      <c r="F1031" s="35">
        <f>IFERROR(IF($A1031="HDC",IF(VLOOKUP($C1031,hdc!$B$2:$F$1600,4,FALSE())="","",VLOOKUP($C1031,hdc!$B$2:$F$1600,4,FALSE())),IF($A1031="NAUTICS",IF(VLOOKUP($C1031,nautics!$B$2:$F$1200,4,FALSE())="","",VLOOKUP($C1031,nautics!$B$2:$F$1200,4,FALSE())),IF($A1031="ST",IF(VLOOKUP($C1031,st!$B$2:$F$400,4,FALSE())="","",VLOOKUP($C1031,st!$B$2:$F$400,4,FALSE())),""))),"")</f>
        <v>1</v>
      </c>
      <c r="G1031" s="35" t="str">
        <f>IFERROR(IF($A1031="HDC",IF(VLOOKUP($C1031,hdc!$B$2:$F$1600,5,FALSE())="","",VLOOKUP($C1031,hdc!$B$2:$F$1600,5,FALSE())),IF($A1031="NAUTICS",IF(VLOOKUP($C1031,nautics!$B$2:$F$1200,5,FALSE())="","",VLOOKUP($C1031,nautics!$B$2:$F$1200,5,FALSE())),IF($A1031="ST",IF(VLOOKUP($C1031,st!$B$2:$F$400,5,FALSE())="","",VLOOKUP($C1031,st!$B$2:$F$400,5,FALSE())),""))),"")</f>
        <v/>
      </c>
      <c r="H1031" s="35" t="s">
        <v>105</v>
      </c>
      <c r="I1031" s="35" t="s">
        <v>31</v>
      </c>
      <c r="J1031" s="35" t="s">
        <v>504</v>
      </c>
      <c r="K1031" s="35">
        <f t="shared" si="4"/>
        <v>6</v>
      </c>
      <c r="L1031" s="35" t="s">
        <v>8268</v>
      </c>
      <c r="M1031" s="35" t="s">
        <v>8269</v>
      </c>
      <c r="N1031" s="35" t="s">
        <v>931</v>
      </c>
      <c r="O1031" s="35" t="s">
        <v>932</v>
      </c>
      <c r="P1031" s="35" t="s">
        <v>9185</v>
      </c>
      <c r="Q1031" s="35" t="s">
        <v>9186</v>
      </c>
      <c r="R1031" s="35" t="s">
        <v>247</v>
      </c>
      <c r="S1031" s="35" t="s">
        <v>931</v>
      </c>
      <c r="T1031" s="35" t="s">
        <v>932</v>
      </c>
      <c r="U1031" s="35" t="s">
        <v>89</v>
      </c>
      <c r="W1031" s="35" t="s">
        <v>78</v>
      </c>
      <c r="X1031" s="35" t="s">
        <v>59</v>
      </c>
      <c r="Y1031" s="35" t="s">
        <v>89</v>
      </c>
      <c r="Z1031" s="35" t="s">
        <v>89</v>
      </c>
    </row>
    <row r="1032" spans="1:26" ht="15" customHeight="1">
      <c r="A1032" s="35" t="s">
        <v>1300</v>
      </c>
      <c r="B1032" s="35" t="s">
        <v>7129</v>
      </c>
      <c r="C1032" s="35" t="s">
        <v>9187</v>
      </c>
      <c r="D1032" s="35">
        <f>IFERROR(IF($A1032="HDC",IF(VLOOKUP($C1032,hdc!$B$2:$F$1600,2,FALSE())="","",VLOOKUP($C1032,hdc!$B$2:$F$1600,2,FALSE())),IF($A1032="NAUTICS",IF(VLOOKUP($C1032,nautics!$B$2:$F$1200,2,FALSE())="","",VLOOKUP($C1032,nautics!$B$2:$F$1200,2,FALSE())),IF($A1032="ST",IF(VLOOKUP($C1032,st!$B$2:$F$400,2,FALSE())="","",VLOOKUP($C1032,st!$B$2:$F$400,2,FALSE())),""))),"")</f>
        <v>1</v>
      </c>
      <c r="E1032" s="35">
        <f>IFERROR(IF($A1032="HDC",IF(VLOOKUP($C1032,hdc!$B$2:$F$1600,3,FALSE())="","",VLOOKUP($C1032,hdc!$B$2:$F$1600,3,FALSE())),IF($A1032="NAUTICS",IF(VLOOKUP($C1032,nautics!$B$2:$F$1200,3,FALSE())="","",VLOOKUP($C1032,nautics!$B$2:$F$1200,3,FALSE())),IF($A1032="ST",IF(VLOOKUP($C1032,st!$B$2:$F$400,3,FALSE())="","",VLOOKUP($C1032,st!$B$2:$F$400,3,FALSE())),""))),"")</f>
        <v>1</v>
      </c>
      <c r="F1032" s="35">
        <f>IFERROR(IF($A1032="HDC",IF(VLOOKUP($C1032,hdc!$B$2:$F$1600,4,FALSE())="","",VLOOKUP($C1032,hdc!$B$2:$F$1600,4,FALSE())),IF($A1032="NAUTICS",IF(VLOOKUP($C1032,nautics!$B$2:$F$1200,4,FALSE())="","",VLOOKUP($C1032,nautics!$B$2:$F$1200,4,FALSE())),IF($A1032="ST",IF(VLOOKUP($C1032,st!$B$2:$F$400,4,FALSE())="","",VLOOKUP($C1032,st!$B$2:$F$400,4,FALSE())),""))),"")</f>
        <v>1</v>
      </c>
      <c r="G1032" s="35" t="str">
        <f>IFERROR(IF($A1032="HDC",IF(VLOOKUP($C1032,hdc!$B$2:$F$1600,5,FALSE())="","",VLOOKUP($C1032,hdc!$B$2:$F$1600,5,FALSE())),IF($A1032="NAUTICS",IF(VLOOKUP($C1032,nautics!$B$2:$F$1200,5,FALSE())="","",VLOOKUP($C1032,nautics!$B$2:$F$1200,5,FALSE())),IF($A1032="ST",IF(VLOOKUP($C1032,st!$B$2:$F$400,5,FALSE())="","",VLOOKUP($C1032,st!$B$2:$F$400,5,FALSE())),""))),"")</f>
        <v/>
      </c>
      <c r="H1032" s="35" t="s">
        <v>105</v>
      </c>
      <c r="I1032" s="35" t="s">
        <v>31</v>
      </c>
      <c r="J1032" s="35" t="s">
        <v>9188</v>
      </c>
      <c r="K1032" s="35">
        <f t="shared" si="4"/>
        <v>9</v>
      </c>
      <c r="L1032" s="35" t="s">
        <v>8268</v>
      </c>
      <c r="M1032" s="35" t="s">
        <v>8269</v>
      </c>
      <c r="N1032" s="35" t="s">
        <v>931</v>
      </c>
      <c r="O1032" s="35" t="s">
        <v>932</v>
      </c>
      <c r="P1032" s="35" t="s">
        <v>9189</v>
      </c>
      <c r="Q1032" s="35" t="s">
        <v>9190</v>
      </c>
      <c r="R1032" s="35" t="s">
        <v>52</v>
      </c>
      <c r="S1032" s="35" t="s">
        <v>931</v>
      </c>
      <c r="T1032" s="35" t="s">
        <v>932</v>
      </c>
      <c r="U1032" s="35" t="s">
        <v>9191</v>
      </c>
      <c r="W1032" s="35" t="s">
        <v>78</v>
      </c>
      <c r="X1032" s="35" t="s">
        <v>59</v>
      </c>
      <c r="Y1032" s="35" t="s">
        <v>8274</v>
      </c>
      <c r="Z1032" s="35" t="s">
        <v>3377</v>
      </c>
    </row>
    <row r="1033" spans="1:26" ht="15" customHeight="1">
      <c r="A1033" s="35" t="s">
        <v>1300</v>
      </c>
      <c r="B1033" s="35" t="s">
        <v>7129</v>
      </c>
      <c r="C1033" s="35" t="s">
        <v>9192</v>
      </c>
      <c r="D1033" s="35">
        <f>IFERROR(IF($A1033="HDC",IF(VLOOKUP($C1033,hdc!$B$2:$F$1600,2,FALSE())="","",VLOOKUP($C1033,hdc!$B$2:$F$1600,2,FALSE())),IF($A1033="NAUTICS",IF(VLOOKUP($C1033,nautics!$B$2:$F$1200,2,FALSE())="","",VLOOKUP($C1033,nautics!$B$2:$F$1200,2,FALSE())),IF($A1033="ST",IF(VLOOKUP($C1033,st!$B$2:$F$400,2,FALSE())="","",VLOOKUP($C1033,st!$B$2:$F$400,2,FALSE())),""))),"")</f>
        <v>1</v>
      </c>
      <c r="E1033" s="35">
        <f>IFERROR(IF($A1033="HDC",IF(VLOOKUP($C1033,hdc!$B$2:$F$1600,3,FALSE())="","",VLOOKUP($C1033,hdc!$B$2:$F$1600,3,FALSE())),IF($A1033="NAUTICS",IF(VLOOKUP($C1033,nautics!$B$2:$F$1200,3,FALSE())="","",VLOOKUP($C1033,nautics!$B$2:$F$1200,3,FALSE())),IF($A1033="ST",IF(VLOOKUP($C1033,st!$B$2:$F$400,3,FALSE())="","",VLOOKUP($C1033,st!$B$2:$F$400,3,FALSE())),""))),"")</f>
        <v>1</v>
      </c>
      <c r="F1033" s="35" t="str">
        <f>IFERROR(IF($A1033="HDC",IF(VLOOKUP($C1033,hdc!$B$2:$F$1600,4,FALSE())="","",VLOOKUP($C1033,hdc!$B$2:$F$1600,4,FALSE())),IF($A1033="NAUTICS",IF(VLOOKUP($C1033,nautics!$B$2:$F$1200,4,FALSE())="","",VLOOKUP($C1033,nautics!$B$2:$F$1200,4,FALSE())),IF($A1033="ST",IF(VLOOKUP($C1033,st!$B$2:$F$400,4,FALSE())="","",VLOOKUP($C1033,st!$B$2:$F$400,4,FALSE())),""))),"")</f>
        <v/>
      </c>
      <c r="G1033" s="35" t="str">
        <f>IFERROR(IF($A1033="HDC",IF(VLOOKUP($C1033,hdc!$B$2:$F$1600,5,FALSE())="","",VLOOKUP($C1033,hdc!$B$2:$F$1600,5,FALSE())),IF($A1033="NAUTICS",IF(VLOOKUP($C1033,nautics!$B$2:$F$1200,5,FALSE())="","",VLOOKUP($C1033,nautics!$B$2:$F$1200,5,FALSE())),IF($A1033="ST",IF(VLOOKUP($C1033,st!$B$2:$F$400,5,FALSE())="","",VLOOKUP($C1033,st!$B$2:$F$400,5,FALSE())),""))),"")</f>
        <v/>
      </c>
      <c r="H1033" s="35" t="s">
        <v>4182</v>
      </c>
      <c r="I1033" s="35" t="s">
        <v>31</v>
      </c>
      <c r="J1033" s="35" t="s">
        <v>9193</v>
      </c>
      <c r="K1033" s="35">
        <f t="shared" si="4"/>
        <v>11</v>
      </c>
      <c r="L1033" s="35" t="s">
        <v>8280</v>
      </c>
      <c r="M1033" s="35" t="s">
        <v>8281</v>
      </c>
      <c r="N1033" s="35" t="s">
        <v>433</v>
      </c>
      <c r="O1033" s="35" t="s">
        <v>434</v>
      </c>
      <c r="P1033" s="35" t="s">
        <v>9194</v>
      </c>
      <c r="Q1033" s="35" t="s">
        <v>9195</v>
      </c>
      <c r="R1033" s="35" t="s">
        <v>52</v>
      </c>
      <c r="S1033" s="35" t="s">
        <v>433</v>
      </c>
      <c r="T1033" s="35" t="s">
        <v>434</v>
      </c>
      <c r="U1033" s="35" t="s">
        <v>9197</v>
      </c>
      <c r="W1033" s="35" t="s">
        <v>78</v>
      </c>
      <c r="X1033" s="35" t="s">
        <v>59</v>
      </c>
      <c r="Y1033" s="35" t="s">
        <v>5061</v>
      </c>
      <c r="Z1033" s="35" t="s">
        <v>9198</v>
      </c>
    </row>
    <row r="1034" spans="1:26" ht="15" customHeight="1">
      <c r="A1034" s="35" t="s">
        <v>1300</v>
      </c>
      <c r="B1034" s="35" t="s">
        <v>7129</v>
      </c>
      <c r="C1034" s="35" t="s">
        <v>9199</v>
      </c>
      <c r="D1034" s="35">
        <f>IFERROR(IF($A1034="HDC",IF(VLOOKUP($C1034,hdc!$B$2:$F$1600,2,FALSE())="","",VLOOKUP($C1034,hdc!$B$2:$F$1600,2,FALSE())),IF($A1034="NAUTICS",IF(VLOOKUP($C1034,nautics!$B$2:$F$1200,2,FALSE())="","",VLOOKUP($C1034,nautics!$B$2:$F$1200,2,FALSE())),IF($A1034="ST",IF(VLOOKUP($C1034,st!$B$2:$F$400,2,FALSE())="","",VLOOKUP($C1034,st!$B$2:$F$400,2,FALSE())),""))),"")</f>
        <v>1</v>
      </c>
      <c r="E1034" s="35">
        <f>IFERROR(IF($A1034="HDC",IF(VLOOKUP($C1034,hdc!$B$2:$F$1600,3,FALSE())="","",VLOOKUP($C1034,hdc!$B$2:$F$1600,3,FALSE())),IF($A1034="NAUTICS",IF(VLOOKUP($C1034,nautics!$B$2:$F$1200,3,FALSE())="","",VLOOKUP($C1034,nautics!$B$2:$F$1200,3,FALSE())),IF($A1034="ST",IF(VLOOKUP($C1034,st!$B$2:$F$400,3,FALSE())="","",VLOOKUP($C1034,st!$B$2:$F$400,3,FALSE())),""))),"")</f>
        <v>1</v>
      </c>
      <c r="F1034" s="35" t="str">
        <f>IFERROR(IF($A1034="HDC",IF(VLOOKUP($C1034,hdc!$B$2:$F$1600,4,FALSE())="","",VLOOKUP($C1034,hdc!$B$2:$F$1600,4,FALSE())),IF($A1034="NAUTICS",IF(VLOOKUP($C1034,nautics!$B$2:$F$1200,4,FALSE())="","",VLOOKUP($C1034,nautics!$B$2:$F$1200,4,FALSE())),IF($A1034="ST",IF(VLOOKUP($C1034,st!$B$2:$F$400,4,FALSE())="","",VLOOKUP($C1034,st!$B$2:$F$400,4,FALSE())),""))),"")</f>
        <v/>
      </c>
      <c r="G1034" s="35" t="str">
        <f>IFERROR(IF($A1034="HDC",IF(VLOOKUP($C1034,hdc!$B$2:$F$1600,5,FALSE())="","",VLOOKUP($C1034,hdc!$B$2:$F$1600,5,FALSE())),IF($A1034="NAUTICS",IF(VLOOKUP($C1034,nautics!$B$2:$F$1200,5,FALSE())="","",VLOOKUP($C1034,nautics!$B$2:$F$1200,5,FALSE())),IF($A1034="ST",IF(VLOOKUP($C1034,st!$B$2:$F$400,5,FALSE())="","",VLOOKUP($C1034,st!$B$2:$F$400,5,FALSE())),""))),"")</f>
        <v/>
      </c>
      <c r="H1034" s="35" t="s">
        <v>105</v>
      </c>
      <c r="I1034" s="35" t="s">
        <v>31</v>
      </c>
      <c r="J1034" s="35" t="s">
        <v>327</v>
      </c>
      <c r="K1034" s="35">
        <f t="shared" si="4"/>
        <v>8</v>
      </c>
      <c r="L1034" s="35" t="s">
        <v>8280</v>
      </c>
      <c r="M1034" s="35" t="s">
        <v>8281</v>
      </c>
      <c r="N1034" s="35" t="s">
        <v>433</v>
      </c>
      <c r="O1034" s="35" t="s">
        <v>434</v>
      </c>
      <c r="P1034" s="35" t="s">
        <v>9200</v>
      </c>
      <c r="Q1034" s="35" t="s">
        <v>9201</v>
      </c>
      <c r="R1034" s="35" t="s">
        <v>965</v>
      </c>
      <c r="S1034" s="35" t="s">
        <v>433</v>
      </c>
      <c r="T1034" s="35" t="s">
        <v>434</v>
      </c>
      <c r="U1034" s="35" t="s">
        <v>9202</v>
      </c>
      <c r="W1034" s="35" t="s">
        <v>78</v>
      </c>
      <c r="X1034" s="35" t="s">
        <v>59</v>
      </c>
      <c r="Y1034" s="35" t="s">
        <v>5061</v>
      </c>
      <c r="Z1034" s="35" t="s">
        <v>9203</v>
      </c>
    </row>
    <row r="1035" spans="1:26" ht="15" customHeight="1">
      <c r="A1035" s="35" t="s">
        <v>1300</v>
      </c>
      <c r="B1035" s="35" t="s">
        <v>7129</v>
      </c>
      <c r="C1035" s="35" t="s">
        <v>9204</v>
      </c>
      <c r="D1035" s="35">
        <f>IFERROR(IF($A1035="HDC",IF(VLOOKUP($C1035,hdc!$B$2:$F$1600,2,FALSE())="","",VLOOKUP($C1035,hdc!$B$2:$F$1600,2,FALSE())),IF($A1035="NAUTICS",IF(VLOOKUP($C1035,nautics!$B$2:$F$1200,2,FALSE())="","",VLOOKUP($C1035,nautics!$B$2:$F$1200,2,FALSE())),IF($A1035="ST",IF(VLOOKUP($C1035,st!$B$2:$F$400,2,FALSE())="","",VLOOKUP($C1035,st!$B$2:$F$400,2,FALSE())),""))),"")</f>
        <v>1</v>
      </c>
      <c r="E1035" s="35">
        <f>IFERROR(IF($A1035="HDC",IF(VLOOKUP($C1035,hdc!$B$2:$F$1600,3,FALSE())="","",VLOOKUP($C1035,hdc!$B$2:$F$1600,3,FALSE())),IF($A1035="NAUTICS",IF(VLOOKUP($C1035,nautics!$B$2:$F$1200,3,FALSE())="","",VLOOKUP($C1035,nautics!$B$2:$F$1200,3,FALSE())),IF($A1035="ST",IF(VLOOKUP($C1035,st!$B$2:$F$400,3,FALSE())="","",VLOOKUP($C1035,st!$B$2:$F$400,3,FALSE())),""))),"")</f>
        <v>1</v>
      </c>
      <c r="F1035" s="35" t="str">
        <f>IFERROR(IF($A1035="HDC",IF(VLOOKUP($C1035,hdc!$B$2:$F$1600,4,FALSE())="","",VLOOKUP($C1035,hdc!$B$2:$F$1600,4,FALSE())),IF($A1035="NAUTICS",IF(VLOOKUP($C1035,nautics!$B$2:$F$1200,4,FALSE())="","",VLOOKUP($C1035,nautics!$B$2:$F$1200,4,FALSE())),IF($A1035="ST",IF(VLOOKUP($C1035,st!$B$2:$F$400,4,FALSE())="","",VLOOKUP($C1035,st!$B$2:$F$400,4,FALSE())),""))),"")</f>
        <v/>
      </c>
      <c r="G1035" s="35" t="str">
        <f>IFERROR(IF($A1035="HDC",IF(VLOOKUP($C1035,hdc!$B$2:$F$1600,5,FALSE())="","",VLOOKUP($C1035,hdc!$B$2:$F$1600,5,FALSE())),IF($A1035="NAUTICS",IF(VLOOKUP($C1035,nautics!$B$2:$F$1200,5,FALSE())="","",VLOOKUP($C1035,nautics!$B$2:$F$1200,5,FALSE())),IF($A1035="ST",IF(VLOOKUP($C1035,st!$B$2:$F$400,5,FALSE())="","",VLOOKUP($C1035,st!$B$2:$F$400,5,FALSE())),""))),"")</f>
        <v/>
      </c>
      <c r="H1035" s="35" t="s">
        <v>105</v>
      </c>
      <c r="I1035" s="35" t="s">
        <v>31</v>
      </c>
      <c r="J1035" s="35" t="s">
        <v>9206</v>
      </c>
      <c r="K1035" s="35">
        <f t="shared" si="4"/>
        <v>12</v>
      </c>
      <c r="L1035" s="35" t="s">
        <v>9209</v>
      </c>
      <c r="M1035" s="35" t="s">
        <v>9210</v>
      </c>
      <c r="N1035" s="35" t="s">
        <v>931</v>
      </c>
      <c r="O1035" s="35" t="s">
        <v>932</v>
      </c>
      <c r="P1035" s="35" t="s">
        <v>9211</v>
      </c>
      <c r="Q1035" s="35" t="s">
        <v>9213</v>
      </c>
      <c r="R1035" s="35" t="s">
        <v>2270</v>
      </c>
      <c r="S1035" s="35" t="s">
        <v>931</v>
      </c>
      <c r="T1035" s="35" t="s">
        <v>932</v>
      </c>
      <c r="U1035" s="35" t="s">
        <v>9214</v>
      </c>
      <c r="W1035" s="35" t="s">
        <v>78</v>
      </c>
      <c r="X1035" s="35" t="s">
        <v>59</v>
      </c>
      <c r="Y1035" s="35" t="s">
        <v>1515</v>
      </c>
      <c r="Z1035" s="35" t="s">
        <v>938</v>
      </c>
    </row>
    <row r="1036" spans="1:26" ht="15" customHeight="1">
      <c r="A1036" s="35" t="s">
        <v>1300</v>
      </c>
      <c r="B1036" s="35" t="s">
        <v>7129</v>
      </c>
      <c r="C1036" s="35" t="s">
        <v>9217</v>
      </c>
      <c r="D1036" s="35">
        <f>IFERROR(IF($A1036="HDC",IF(VLOOKUP($C1036,hdc!$B$2:$F$1600,2,FALSE())="","",VLOOKUP($C1036,hdc!$B$2:$F$1600,2,FALSE())),IF($A1036="NAUTICS",IF(VLOOKUP($C1036,nautics!$B$2:$F$1200,2,FALSE())="","",VLOOKUP($C1036,nautics!$B$2:$F$1200,2,FALSE())),IF($A1036="ST",IF(VLOOKUP($C1036,st!$B$2:$F$400,2,FALSE())="","",VLOOKUP($C1036,st!$B$2:$F$400,2,FALSE())),""))),"")</f>
        <v>1</v>
      </c>
      <c r="E1036" s="35">
        <f>IFERROR(IF($A1036="HDC",IF(VLOOKUP($C1036,hdc!$B$2:$F$1600,3,FALSE())="","",VLOOKUP($C1036,hdc!$B$2:$F$1600,3,FALSE())),IF($A1036="NAUTICS",IF(VLOOKUP($C1036,nautics!$B$2:$F$1200,3,FALSE())="","",VLOOKUP($C1036,nautics!$B$2:$F$1200,3,FALSE())),IF($A1036="ST",IF(VLOOKUP($C1036,st!$B$2:$F$400,3,FALSE())="","",VLOOKUP($C1036,st!$B$2:$F$400,3,FALSE())),""))),"")</f>
        <v>1</v>
      </c>
      <c r="F1036" s="35" t="str">
        <f>IFERROR(IF($A1036="HDC",IF(VLOOKUP($C1036,hdc!$B$2:$F$1600,4,FALSE())="","",VLOOKUP($C1036,hdc!$B$2:$F$1600,4,FALSE())),IF($A1036="NAUTICS",IF(VLOOKUP($C1036,nautics!$B$2:$F$1200,4,FALSE())="","",VLOOKUP($C1036,nautics!$B$2:$F$1200,4,FALSE())),IF($A1036="ST",IF(VLOOKUP($C1036,st!$B$2:$F$400,4,FALSE())="","",VLOOKUP($C1036,st!$B$2:$F$400,4,FALSE())),""))),"")</f>
        <v/>
      </c>
      <c r="G1036" s="35" t="str">
        <f>IFERROR(IF($A1036="HDC",IF(VLOOKUP($C1036,hdc!$B$2:$F$1600,5,FALSE())="","",VLOOKUP($C1036,hdc!$B$2:$F$1600,5,FALSE())),IF($A1036="NAUTICS",IF(VLOOKUP($C1036,nautics!$B$2:$F$1200,5,FALSE())="","",VLOOKUP($C1036,nautics!$B$2:$F$1200,5,FALSE())),IF($A1036="ST",IF(VLOOKUP($C1036,st!$B$2:$F$400,5,FALSE())="","",VLOOKUP($C1036,st!$B$2:$F$400,5,FALSE())),""))),"")</f>
        <v/>
      </c>
      <c r="H1036" s="35" t="s">
        <v>105</v>
      </c>
      <c r="I1036" s="35" t="s">
        <v>31</v>
      </c>
      <c r="J1036" s="35" t="s">
        <v>9219</v>
      </c>
      <c r="K1036" s="35">
        <f t="shared" si="4"/>
        <v>9</v>
      </c>
      <c r="L1036" s="35" t="s">
        <v>9209</v>
      </c>
      <c r="M1036" s="35" t="s">
        <v>9210</v>
      </c>
      <c r="N1036" s="35" t="s">
        <v>931</v>
      </c>
      <c r="O1036" s="35" t="s">
        <v>932</v>
      </c>
      <c r="P1036" s="35" t="s">
        <v>9221</v>
      </c>
      <c r="Q1036" s="35" t="s">
        <v>9222</v>
      </c>
      <c r="R1036" s="35" t="s">
        <v>152</v>
      </c>
      <c r="S1036" s="35" t="s">
        <v>931</v>
      </c>
      <c r="T1036" s="35" t="s">
        <v>932</v>
      </c>
      <c r="U1036" s="35" t="s">
        <v>9225</v>
      </c>
      <c r="W1036" s="35" t="s">
        <v>78</v>
      </c>
      <c r="X1036" s="35" t="s">
        <v>59</v>
      </c>
      <c r="Y1036" s="35" t="s">
        <v>1515</v>
      </c>
      <c r="Z1036" s="35" t="s">
        <v>8274</v>
      </c>
    </row>
    <row r="1037" spans="1:26" ht="15" customHeight="1">
      <c r="A1037" s="35" t="s">
        <v>1300</v>
      </c>
      <c r="B1037" s="35" t="s">
        <v>7129</v>
      </c>
      <c r="C1037" s="35" t="s">
        <v>9227</v>
      </c>
      <c r="D1037" s="35">
        <f>IFERROR(IF($A1037="HDC",IF(VLOOKUP($C1037,hdc!$B$2:$F$1600,2,FALSE())="","",VLOOKUP($C1037,hdc!$B$2:$F$1600,2,FALSE())),IF($A1037="NAUTICS",IF(VLOOKUP($C1037,nautics!$B$2:$F$1200,2,FALSE())="","",VLOOKUP($C1037,nautics!$B$2:$F$1200,2,FALSE())),IF($A1037="ST",IF(VLOOKUP($C1037,st!$B$2:$F$400,2,FALSE())="","",VLOOKUP($C1037,st!$B$2:$F$400,2,FALSE())),""))),"")</f>
        <v>1</v>
      </c>
      <c r="E1037" s="35">
        <f>IFERROR(IF($A1037="HDC",IF(VLOOKUP($C1037,hdc!$B$2:$F$1600,3,FALSE())="","",VLOOKUP($C1037,hdc!$B$2:$F$1600,3,FALSE())),IF($A1037="NAUTICS",IF(VLOOKUP($C1037,nautics!$B$2:$F$1200,3,FALSE())="","",VLOOKUP($C1037,nautics!$B$2:$F$1200,3,FALSE())),IF($A1037="ST",IF(VLOOKUP($C1037,st!$B$2:$F$400,3,FALSE())="","",VLOOKUP($C1037,st!$B$2:$F$400,3,FALSE())),""))),"")</f>
        <v>1</v>
      </c>
      <c r="F1037" s="35">
        <f>IFERROR(IF($A1037="HDC",IF(VLOOKUP($C1037,hdc!$B$2:$F$1600,4,FALSE())="","",VLOOKUP($C1037,hdc!$B$2:$F$1600,4,FALSE())),IF($A1037="NAUTICS",IF(VLOOKUP($C1037,nautics!$B$2:$F$1200,4,FALSE())="","",VLOOKUP($C1037,nautics!$B$2:$F$1200,4,FALSE())),IF($A1037="ST",IF(VLOOKUP($C1037,st!$B$2:$F$400,4,FALSE())="","",VLOOKUP($C1037,st!$B$2:$F$400,4,FALSE())),""))),"")</f>
        <v>1</v>
      </c>
      <c r="G1037" s="35" t="str">
        <f>IFERROR(IF($A1037="HDC",IF(VLOOKUP($C1037,hdc!$B$2:$F$1600,5,FALSE())="","",VLOOKUP($C1037,hdc!$B$2:$F$1600,5,FALSE())),IF($A1037="NAUTICS",IF(VLOOKUP($C1037,nautics!$B$2:$F$1200,5,FALSE())="","",VLOOKUP($C1037,nautics!$B$2:$F$1200,5,FALSE())),IF($A1037="ST",IF(VLOOKUP($C1037,st!$B$2:$F$400,5,FALSE())="","",VLOOKUP($C1037,st!$B$2:$F$400,5,FALSE())),""))),"")</f>
        <v/>
      </c>
      <c r="H1037" s="35" t="s">
        <v>344</v>
      </c>
      <c r="I1037" s="35" t="s">
        <v>31</v>
      </c>
      <c r="J1037" s="35" t="s">
        <v>9018</v>
      </c>
      <c r="K1037" s="35">
        <f t="shared" si="4"/>
        <v>17</v>
      </c>
      <c r="L1037" s="35" t="s">
        <v>8301</v>
      </c>
      <c r="M1037" s="35" t="s">
        <v>8303</v>
      </c>
      <c r="N1037" s="35" t="s">
        <v>46</v>
      </c>
      <c r="O1037" s="35" t="s">
        <v>49</v>
      </c>
      <c r="P1037" s="35" t="s">
        <v>9228</v>
      </c>
      <c r="Q1037" s="35" t="s">
        <v>9229</v>
      </c>
      <c r="R1037" s="35" t="s">
        <v>1071</v>
      </c>
      <c r="S1037" s="35" t="s">
        <v>46</v>
      </c>
      <c r="T1037" s="35" t="s">
        <v>49</v>
      </c>
      <c r="U1037" s="35" t="s">
        <v>9230</v>
      </c>
      <c r="W1037" s="35" t="s">
        <v>78</v>
      </c>
      <c r="X1037" s="35" t="s">
        <v>926</v>
      </c>
      <c r="Y1037" s="35" t="s">
        <v>994</v>
      </c>
      <c r="Z1037" s="35" t="s">
        <v>8357</v>
      </c>
    </row>
    <row r="1038" spans="1:26" ht="15" customHeight="1">
      <c r="A1038" s="35" t="s">
        <v>1300</v>
      </c>
      <c r="B1038" s="35" t="s">
        <v>7129</v>
      </c>
      <c r="C1038" s="35" t="s">
        <v>9231</v>
      </c>
      <c r="D1038" s="35">
        <f>IFERROR(IF($A1038="HDC",IF(VLOOKUP($C1038,hdc!$B$2:$F$1600,2,FALSE())="","",VLOOKUP($C1038,hdc!$B$2:$F$1600,2,FALSE())),IF($A1038="NAUTICS",IF(VLOOKUP($C1038,nautics!$B$2:$F$1200,2,FALSE())="","",VLOOKUP($C1038,nautics!$B$2:$F$1200,2,FALSE())),IF($A1038="ST",IF(VLOOKUP($C1038,st!$B$2:$F$400,2,FALSE())="","",VLOOKUP($C1038,st!$B$2:$F$400,2,FALSE())),""))),"")</f>
        <v>1</v>
      </c>
      <c r="E1038" s="35">
        <f>IFERROR(IF($A1038="HDC",IF(VLOOKUP($C1038,hdc!$B$2:$F$1600,3,FALSE())="","",VLOOKUP($C1038,hdc!$B$2:$F$1600,3,FALSE())),IF($A1038="NAUTICS",IF(VLOOKUP($C1038,nautics!$B$2:$F$1200,3,FALSE())="","",VLOOKUP($C1038,nautics!$B$2:$F$1200,3,FALSE())),IF($A1038="ST",IF(VLOOKUP($C1038,st!$B$2:$F$400,3,FALSE())="","",VLOOKUP($C1038,st!$B$2:$F$400,3,FALSE())),""))),"")</f>
        <v>1</v>
      </c>
      <c r="F1038" s="35">
        <f>IFERROR(IF($A1038="HDC",IF(VLOOKUP($C1038,hdc!$B$2:$F$1600,4,FALSE())="","",VLOOKUP($C1038,hdc!$B$2:$F$1600,4,FALSE())),IF($A1038="NAUTICS",IF(VLOOKUP($C1038,nautics!$B$2:$F$1200,4,FALSE())="","",VLOOKUP($C1038,nautics!$B$2:$F$1200,4,FALSE())),IF($A1038="ST",IF(VLOOKUP($C1038,st!$B$2:$F$400,4,FALSE())="","",VLOOKUP($C1038,st!$B$2:$F$400,4,FALSE())),""))),"")</f>
        <v>1</v>
      </c>
      <c r="G1038" s="35" t="str">
        <f>IFERROR(IF($A1038="HDC",IF(VLOOKUP($C1038,hdc!$B$2:$F$1600,5,FALSE())="","",VLOOKUP($C1038,hdc!$B$2:$F$1600,5,FALSE())),IF($A1038="NAUTICS",IF(VLOOKUP($C1038,nautics!$B$2:$F$1200,5,FALSE())="","",VLOOKUP($C1038,nautics!$B$2:$F$1200,5,FALSE())),IF($A1038="ST",IF(VLOOKUP($C1038,st!$B$2:$F$400,5,FALSE())="","",VLOOKUP($C1038,st!$B$2:$F$400,5,FALSE())),""))),"")</f>
        <v/>
      </c>
      <c r="H1038" s="35" t="s">
        <v>344</v>
      </c>
      <c r="I1038" s="35" t="s">
        <v>34</v>
      </c>
      <c r="J1038" s="35" t="s">
        <v>9232</v>
      </c>
      <c r="K1038" s="35">
        <f t="shared" si="4"/>
        <v>11</v>
      </c>
      <c r="L1038" s="35" t="s">
        <v>8301</v>
      </c>
      <c r="M1038" s="35" t="s">
        <v>8303</v>
      </c>
      <c r="N1038" s="35" t="s">
        <v>46</v>
      </c>
      <c r="O1038" s="35" t="s">
        <v>49</v>
      </c>
      <c r="P1038" s="35" t="s">
        <v>9233</v>
      </c>
      <c r="Q1038" s="35" t="s">
        <v>9234</v>
      </c>
      <c r="R1038" s="35" t="s">
        <v>152</v>
      </c>
      <c r="S1038" s="35" t="s">
        <v>46</v>
      </c>
      <c r="T1038" s="35" t="s">
        <v>49</v>
      </c>
      <c r="U1038" s="35" t="s">
        <v>9235</v>
      </c>
      <c r="W1038" s="35" t="s">
        <v>78</v>
      </c>
      <c r="X1038" s="35" t="s">
        <v>1254</v>
      </c>
      <c r="Y1038" s="35" t="s">
        <v>994</v>
      </c>
      <c r="Z1038" s="35" t="s">
        <v>9236</v>
      </c>
    </row>
    <row r="1039" spans="1:26" ht="15" customHeight="1">
      <c r="A1039" s="35" t="s">
        <v>1300</v>
      </c>
      <c r="B1039" s="35" t="s">
        <v>7129</v>
      </c>
      <c r="C1039" s="35" t="s">
        <v>9237</v>
      </c>
      <c r="D1039" s="35">
        <f>IFERROR(IF($A1039="HDC",IF(VLOOKUP($C1039,hdc!$B$2:$F$1600,2,FALSE())="","",VLOOKUP($C1039,hdc!$B$2:$F$1600,2,FALSE())),IF($A1039="NAUTICS",IF(VLOOKUP($C1039,nautics!$B$2:$F$1200,2,FALSE())="","",VLOOKUP($C1039,nautics!$B$2:$F$1200,2,FALSE())),IF($A1039="ST",IF(VLOOKUP($C1039,st!$B$2:$F$400,2,FALSE())="","",VLOOKUP($C1039,st!$B$2:$F$400,2,FALSE())),""))),"")</f>
        <v>1</v>
      </c>
      <c r="E1039" s="35">
        <f>IFERROR(IF($A1039="HDC",IF(VLOOKUP($C1039,hdc!$B$2:$F$1600,3,FALSE())="","",VLOOKUP($C1039,hdc!$B$2:$F$1600,3,FALSE())),IF($A1039="NAUTICS",IF(VLOOKUP($C1039,nautics!$B$2:$F$1200,3,FALSE())="","",VLOOKUP($C1039,nautics!$B$2:$F$1200,3,FALSE())),IF($A1039="ST",IF(VLOOKUP($C1039,st!$B$2:$F$400,3,FALSE())="","",VLOOKUP($C1039,st!$B$2:$F$400,3,FALSE())),""))),"")</f>
        <v>1</v>
      </c>
      <c r="F1039" s="35">
        <f>IFERROR(IF($A1039="HDC",IF(VLOOKUP($C1039,hdc!$B$2:$F$1600,4,FALSE())="","",VLOOKUP($C1039,hdc!$B$2:$F$1600,4,FALSE())),IF($A1039="NAUTICS",IF(VLOOKUP($C1039,nautics!$B$2:$F$1200,4,FALSE())="","",VLOOKUP($C1039,nautics!$B$2:$F$1200,4,FALSE())),IF($A1039="ST",IF(VLOOKUP($C1039,st!$B$2:$F$400,4,FALSE())="","",VLOOKUP($C1039,st!$B$2:$F$400,4,FALSE())),""))),"")</f>
        <v>1</v>
      </c>
      <c r="G1039" s="35" t="str">
        <f>IFERROR(IF($A1039="HDC",IF(VLOOKUP($C1039,hdc!$B$2:$F$1600,5,FALSE())="","",VLOOKUP($C1039,hdc!$B$2:$F$1600,5,FALSE())),IF($A1039="NAUTICS",IF(VLOOKUP($C1039,nautics!$B$2:$F$1200,5,FALSE())="","",VLOOKUP($C1039,nautics!$B$2:$F$1200,5,FALSE())),IF($A1039="ST",IF(VLOOKUP($C1039,st!$B$2:$F$400,5,FALSE())="","",VLOOKUP($C1039,st!$B$2:$F$400,5,FALSE())),""))),"")</f>
        <v/>
      </c>
      <c r="H1039" s="35" t="s">
        <v>2500</v>
      </c>
      <c r="I1039" s="35" t="s">
        <v>31</v>
      </c>
      <c r="J1039" s="35" t="s">
        <v>9238</v>
      </c>
      <c r="K1039" s="35">
        <f t="shared" si="4"/>
        <v>10</v>
      </c>
      <c r="L1039" s="35" t="s">
        <v>9239</v>
      </c>
      <c r="M1039" s="35" t="s">
        <v>9240</v>
      </c>
      <c r="N1039" s="35" t="s">
        <v>46</v>
      </c>
      <c r="O1039" s="35" t="s">
        <v>49</v>
      </c>
      <c r="P1039" s="35" t="s">
        <v>9241</v>
      </c>
      <c r="Q1039" s="35" t="s">
        <v>9242</v>
      </c>
      <c r="R1039" s="35" t="s">
        <v>965</v>
      </c>
      <c r="S1039" s="35" t="s">
        <v>46</v>
      </c>
      <c r="T1039" s="35" t="s">
        <v>49</v>
      </c>
      <c r="U1039" s="35" t="s">
        <v>9243</v>
      </c>
      <c r="W1039" s="35" t="s">
        <v>78</v>
      </c>
      <c r="X1039" s="35" t="s">
        <v>926</v>
      </c>
      <c r="Y1039" s="35" t="s">
        <v>8431</v>
      </c>
      <c r="Z1039" s="35" t="s">
        <v>6520</v>
      </c>
    </row>
    <row r="1040" spans="1:26" ht="15" customHeight="1">
      <c r="A1040" s="35" t="s">
        <v>1300</v>
      </c>
      <c r="B1040" s="35" t="s">
        <v>7129</v>
      </c>
      <c r="C1040" s="35" t="s">
        <v>9245</v>
      </c>
      <c r="D1040" s="35">
        <f>IFERROR(IF($A1040="HDC",IF(VLOOKUP($C1040,hdc!$B$2:$F$1600,2,FALSE())="","",VLOOKUP($C1040,hdc!$B$2:$F$1600,2,FALSE())),IF($A1040="NAUTICS",IF(VLOOKUP($C1040,nautics!$B$2:$F$1200,2,FALSE())="","",VLOOKUP($C1040,nautics!$B$2:$F$1200,2,FALSE())),IF($A1040="ST",IF(VLOOKUP($C1040,st!$B$2:$F$400,2,FALSE())="","",VLOOKUP($C1040,st!$B$2:$F$400,2,FALSE())),""))),"")</f>
        <v>1</v>
      </c>
      <c r="E1040" s="35">
        <f>IFERROR(IF($A1040="HDC",IF(VLOOKUP($C1040,hdc!$B$2:$F$1600,3,FALSE())="","",VLOOKUP($C1040,hdc!$B$2:$F$1600,3,FALSE())),IF($A1040="NAUTICS",IF(VLOOKUP($C1040,nautics!$B$2:$F$1200,3,FALSE())="","",VLOOKUP($C1040,nautics!$B$2:$F$1200,3,FALSE())),IF($A1040="ST",IF(VLOOKUP($C1040,st!$B$2:$F$400,3,FALSE())="","",VLOOKUP($C1040,st!$B$2:$F$400,3,FALSE())),""))),"")</f>
        <v>1</v>
      </c>
      <c r="F1040" s="35">
        <f>IFERROR(IF($A1040="HDC",IF(VLOOKUP($C1040,hdc!$B$2:$F$1600,4,FALSE())="","",VLOOKUP($C1040,hdc!$B$2:$F$1600,4,FALSE())),IF($A1040="NAUTICS",IF(VLOOKUP($C1040,nautics!$B$2:$F$1200,4,FALSE())="","",VLOOKUP($C1040,nautics!$B$2:$F$1200,4,FALSE())),IF($A1040="ST",IF(VLOOKUP($C1040,st!$B$2:$F$400,4,FALSE())="","",VLOOKUP($C1040,st!$B$2:$F$400,4,FALSE())),""))),"")</f>
        <v>1</v>
      </c>
      <c r="G1040" s="35" t="str">
        <f>IFERROR(IF($A1040="HDC",IF(VLOOKUP($C1040,hdc!$B$2:$F$1600,5,FALSE())="","",VLOOKUP($C1040,hdc!$B$2:$F$1600,5,FALSE())),IF($A1040="NAUTICS",IF(VLOOKUP($C1040,nautics!$B$2:$F$1200,5,FALSE())="","",VLOOKUP($C1040,nautics!$B$2:$F$1200,5,FALSE())),IF($A1040="ST",IF(VLOOKUP($C1040,st!$B$2:$F$400,5,FALSE())="","",VLOOKUP($C1040,st!$B$2:$F$400,5,FALSE())),""))),"")</f>
        <v/>
      </c>
      <c r="H1040" s="35" t="s">
        <v>2500</v>
      </c>
      <c r="I1040" s="35" t="s">
        <v>31</v>
      </c>
      <c r="J1040" s="35" t="s">
        <v>9246</v>
      </c>
      <c r="K1040" s="35">
        <f t="shared" si="4"/>
        <v>7</v>
      </c>
      <c r="L1040" s="35" t="s">
        <v>9239</v>
      </c>
      <c r="M1040" s="35" t="s">
        <v>9240</v>
      </c>
      <c r="N1040" s="35" t="s">
        <v>46</v>
      </c>
      <c r="O1040" s="35" t="s">
        <v>49</v>
      </c>
      <c r="P1040" s="35" t="s">
        <v>9247</v>
      </c>
      <c r="Q1040" s="35" t="s">
        <v>9242</v>
      </c>
      <c r="R1040" s="35" t="s">
        <v>52</v>
      </c>
      <c r="S1040" s="35" t="s">
        <v>46</v>
      </c>
      <c r="T1040" s="35" t="s">
        <v>49</v>
      </c>
      <c r="U1040" s="35" t="s">
        <v>9248</v>
      </c>
      <c r="W1040" s="35" t="s">
        <v>78</v>
      </c>
      <c r="X1040" s="35" t="s">
        <v>926</v>
      </c>
      <c r="Y1040" s="35" t="s">
        <v>8431</v>
      </c>
      <c r="Z1040" s="35" t="s">
        <v>994</v>
      </c>
    </row>
    <row r="1041" spans="1:26" ht="15" customHeight="1">
      <c r="A1041" s="35" t="s">
        <v>1300</v>
      </c>
      <c r="B1041" s="35" t="s">
        <v>7129</v>
      </c>
      <c r="C1041" s="35" t="s">
        <v>9249</v>
      </c>
      <c r="D1041" s="35" t="str">
        <f>IFERROR(IF($A1041="HDC",IF(VLOOKUP($C1041,hdc!$B$2:$F$1600,2,FALSE())="","",VLOOKUP($C1041,hdc!$B$2:$F$1600,2,FALSE())),IF($A1041="NAUTICS",IF(VLOOKUP($C1041,nautics!$B$2:$F$1200,2,FALSE())="","",VLOOKUP($C1041,nautics!$B$2:$F$1200,2,FALSE())),IF($A1041="ST",IF(VLOOKUP($C1041,st!$B$2:$F$400,2,FALSE())="","",VLOOKUP($C1041,st!$B$2:$F$400,2,FALSE())),""))),"")</f>
        <v/>
      </c>
      <c r="E1041" s="35" t="str">
        <f>IFERROR(IF($A1041="HDC",IF(VLOOKUP($C1041,hdc!$B$2:$F$1600,3,FALSE())="","",VLOOKUP($C1041,hdc!$B$2:$F$1600,3,FALSE())),IF($A1041="NAUTICS",IF(VLOOKUP($C1041,nautics!$B$2:$F$1200,3,FALSE())="","",VLOOKUP($C1041,nautics!$B$2:$F$1200,3,FALSE())),IF($A1041="ST",IF(VLOOKUP($C1041,st!$B$2:$F$400,3,FALSE())="","",VLOOKUP($C1041,st!$B$2:$F$400,3,FALSE())),""))),"")</f>
        <v/>
      </c>
      <c r="F1041" s="35" t="str">
        <f>IFERROR(IF($A1041="HDC",IF(VLOOKUP($C1041,hdc!$B$2:$F$1600,4,FALSE())="","",VLOOKUP($C1041,hdc!$B$2:$F$1600,4,FALSE())),IF($A1041="NAUTICS",IF(VLOOKUP($C1041,nautics!$B$2:$F$1200,4,FALSE())="","",VLOOKUP($C1041,nautics!$B$2:$F$1200,4,FALSE())),IF($A1041="ST",IF(VLOOKUP($C1041,st!$B$2:$F$400,4,FALSE())="","",VLOOKUP($C1041,st!$B$2:$F$400,4,FALSE())),""))),"")</f>
        <v/>
      </c>
      <c r="G1041" s="35" t="str">
        <f>IFERROR(IF($A1041="HDC",IF(VLOOKUP($C1041,hdc!$B$2:$F$1600,5,FALSE())="","",VLOOKUP($C1041,hdc!$B$2:$F$1600,5,FALSE())),IF($A1041="NAUTICS",IF(VLOOKUP($C1041,nautics!$B$2:$F$1200,5,FALSE())="","",VLOOKUP($C1041,nautics!$B$2:$F$1200,5,FALSE())),IF($A1041="ST",IF(VLOOKUP($C1041,st!$B$2:$F$400,5,FALSE())="","",VLOOKUP($C1041,st!$B$2:$F$400,5,FALSE())),""))),"")</f>
        <v/>
      </c>
      <c r="H1041" s="35" t="s">
        <v>2500</v>
      </c>
      <c r="I1041" s="35" t="s">
        <v>31</v>
      </c>
      <c r="J1041" s="35" t="s">
        <v>9001</v>
      </c>
      <c r="K1041" s="35">
        <f t="shared" si="4"/>
        <v>13</v>
      </c>
      <c r="L1041" s="35" t="s">
        <v>8301</v>
      </c>
      <c r="M1041" s="35" t="s">
        <v>8303</v>
      </c>
      <c r="N1041" s="35" t="s">
        <v>46</v>
      </c>
      <c r="O1041" s="35" t="s">
        <v>49</v>
      </c>
      <c r="P1041" s="35" t="s">
        <v>9250</v>
      </c>
      <c r="Q1041" s="35" t="s">
        <v>9242</v>
      </c>
      <c r="R1041" s="35" t="s">
        <v>293</v>
      </c>
      <c r="S1041" s="35" t="s">
        <v>46</v>
      </c>
      <c r="T1041" s="35" t="s">
        <v>49</v>
      </c>
      <c r="U1041" s="35" t="s">
        <v>9251</v>
      </c>
      <c r="W1041" s="35" t="s">
        <v>78</v>
      </c>
      <c r="X1041" s="35" t="s">
        <v>59</v>
      </c>
      <c r="Y1041" s="35" t="s">
        <v>994</v>
      </c>
      <c r="Z1041" s="35" t="s">
        <v>9252</v>
      </c>
    </row>
    <row r="1042" spans="1:26" ht="15" customHeight="1">
      <c r="A1042" s="35" t="s">
        <v>1300</v>
      </c>
      <c r="B1042" s="35" t="s">
        <v>7129</v>
      </c>
      <c r="C1042" s="35" t="s">
        <v>9253</v>
      </c>
      <c r="D1042" s="35" t="str">
        <f>IFERROR(IF($A1042="HDC",IF(VLOOKUP($C1042,hdc!$B$2:$F$1600,2,FALSE())="","",VLOOKUP($C1042,hdc!$B$2:$F$1600,2,FALSE())),IF($A1042="NAUTICS",IF(VLOOKUP($C1042,nautics!$B$2:$F$1200,2,FALSE())="","",VLOOKUP($C1042,nautics!$B$2:$F$1200,2,FALSE())),IF($A1042="ST",IF(VLOOKUP($C1042,st!$B$2:$F$400,2,FALSE())="","",VLOOKUP($C1042,st!$B$2:$F$400,2,FALSE())),""))),"")</f>
        <v/>
      </c>
      <c r="E1042" s="35" t="str">
        <f>IFERROR(IF($A1042="HDC",IF(VLOOKUP($C1042,hdc!$B$2:$F$1600,3,FALSE())="","",VLOOKUP($C1042,hdc!$B$2:$F$1600,3,FALSE())),IF($A1042="NAUTICS",IF(VLOOKUP($C1042,nautics!$B$2:$F$1200,3,FALSE())="","",VLOOKUP($C1042,nautics!$B$2:$F$1200,3,FALSE())),IF($A1042="ST",IF(VLOOKUP($C1042,st!$B$2:$F$400,3,FALSE())="","",VLOOKUP($C1042,st!$B$2:$F$400,3,FALSE())),""))),"")</f>
        <v/>
      </c>
      <c r="F1042" s="35" t="str">
        <f>IFERROR(IF($A1042="HDC",IF(VLOOKUP($C1042,hdc!$B$2:$F$1600,4,FALSE())="","",VLOOKUP($C1042,hdc!$B$2:$F$1600,4,FALSE())),IF($A1042="NAUTICS",IF(VLOOKUP($C1042,nautics!$B$2:$F$1200,4,FALSE())="","",VLOOKUP($C1042,nautics!$B$2:$F$1200,4,FALSE())),IF($A1042="ST",IF(VLOOKUP($C1042,st!$B$2:$F$400,4,FALSE())="","",VLOOKUP($C1042,st!$B$2:$F$400,4,FALSE())),""))),"")</f>
        <v/>
      </c>
      <c r="G1042" s="35" t="str">
        <f>IFERROR(IF($A1042="HDC",IF(VLOOKUP($C1042,hdc!$B$2:$F$1600,5,FALSE())="","",VLOOKUP($C1042,hdc!$B$2:$F$1600,5,FALSE())),IF($A1042="NAUTICS",IF(VLOOKUP($C1042,nautics!$B$2:$F$1200,5,FALSE())="","",VLOOKUP($C1042,nautics!$B$2:$F$1200,5,FALSE())),IF($A1042="ST",IF(VLOOKUP($C1042,st!$B$2:$F$400,5,FALSE())="","",VLOOKUP($C1042,st!$B$2:$F$400,5,FALSE())),""))),"")</f>
        <v/>
      </c>
      <c r="H1042" s="35" t="s">
        <v>2500</v>
      </c>
      <c r="I1042" s="35" t="s">
        <v>31</v>
      </c>
      <c r="J1042" s="35" t="s">
        <v>9254</v>
      </c>
      <c r="K1042" s="35">
        <f t="shared" si="4"/>
        <v>12</v>
      </c>
      <c r="L1042" s="35" t="s">
        <v>8301</v>
      </c>
      <c r="M1042" s="35" t="s">
        <v>8303</v>
      </c>
      <c r="N1042" s="35" t="s">
        <v>46</v>
      </c>
      <c r="O1042" s="35" t="s">
        <v>49</v>
      </c>
      <c r="P1042" s="35" t="s">
        <v>9255</v>
      </c>
      <c r="Q1042" s="35" t="s">
        <v>9242</v>
      </c>
      <c r="R1042" s="35" t="s">
        <v>310</v>
      </c>
      <c r="S1042" s="35" t="s">
        <v>46</v>
      </c>
      <c r="T1042" s="35" t="s">
        <v>49</v>
      </c>
      <c r="U1042" s="35" t="s">
        <v>9251</v>
      </c>
      <c r="W1042" s="35" t="s">
        <v>78</v>
      </c>
      <c r="X1042" s="35" t="s">
        <v>59</v>
      </c>
      <c r="Y1042" s="35" t="s">
        <v>994</v>
      </c>
      <c r="Z1042" s="35" t="s">
        <v>9252</v>
      </c>
    </row>
    <row r="1043" spans="1:26" ht="15" customHeight="1">
      <c r="A1043" s="35" t="s">
        <v>1300</v>
      </c>
      <c r="B1043" s="35" t="s">
        <v>7129</v>
      </c>
      <c r="C1043" s="35" t="s">
        <v>9256</v>
      </c>
      <c r="D1043" s="35" t="str">
        <f>IFERROR(IF($A1043="HDC",IF(VLOOKUP($C1043,hdc!$B$2:$F$1600,2,FALSE())="","",VLOOKUP($C1043,hdc!$B$2:$F$1600,2,FALSE())),IF($A1043="NAUTICS",IF(VLOOKUP($C1043,nautics!$B$2:$F$1200,2,FALSE())="","",VLOOKUP($C1043,nautics!$B$2:$F$1200,2,FALSE())),IF($A1043="ST",IF(VLOOKUP($C1043,st!$B$2:$F$400,2,FALSE())="","",VLOOKUP($C1043,st!$B$2:$F$400,2,FALSE())),""))),"")</f>
        <v/>
      </c>
      <c r="E1043" s="35" t="str">
        <f>IFERROR(IF($A1043="HDC",IF(VLOOKUP($C1043,hdc!$B$2:$F$1600,3,FALSE())="","",VLOOKUP($C1043,hdc!$B$2:$F$1600,3,FALSE())),IF($A1043="NAUTICS",IF(VLOOKUP($C1043,nautics!$B$2:$F$1200,3,FALSE())="","",VLOOKUP($C1043,nautics!$B$2:$F$1200,3,FALSE())),IF($A1043="ST",IF(VLOOKUP($C1043,st!$B$2:$F$400,3,FALSE())="","",VLOOKUP($C1043,st!$B$2:$F$400,3,FALSE())),""))),"")</f>
        <v/>
      </c>
      <c r="F1043" s="35" t="str">
        <f>IFERROR(IF($A1043="HDC",IF(VLOOKUP($C1043,hdc!$B$2:$F$1600,4,FALSE())="","",VLOOKUP($C1043,hdc!$B$2:$F$1600,4,FALSE())),IF($A1043="NAUTICS",IF(VLOOKUP($C1043,nautics!$B$2:$F$1200,4,FALSE())="","",VLOOKUP($C1043,nautics!$B$2:$F$1200,4,FALSE())),IF($A1043="ST",IF(VLOOKUP($C1043,st!$B$2:$F$400,4,FALSE())="","",VLOOKUP($C1043,st!$B$2:$F$400,4,FALSE())),""))),"")</f>
        <v/>
      </c>
      <c r="G1043" s="35" t="str">
        <f>IFERROR(IF($A1043="HDC",IF(VLOOKUP($C1043,hdc!$B$2:$F$1600,5,FALSE())="","",VLOOKUP($C1043,hdc!$B$2:$F$1600,5,FALSE())),IF($A1043="NAUTICS",IF(VLOOKUP($C1043,nautics!$B$2:$F$1200,5,FALSE())="","",VLOOKUP($C1043,nautics!$B$2:$F$1200,5,FALSE())),IF($A1043="ST",IF(VLOOKUP($C1043,st!$B$2:$F$400,5,FALSE())="","",VLOOKUP($C1043,st!$B$2:$F$400,5,FALSE())),""))),"")</f>
        <v/>
      </c>
      <c r="H1043" s="35" t="s">
        <v>2500</v>
      </c>
      <c r="I1043" s="35" t="s">
        <v>31</v>
      </c>
      <c r="J1043" s="35" t="s">
        <v>9257</v>
      </c>
      <c r="K1043" s="35">
        <f t="shared" si="4"/>
        <v>8</v>
      </c>
      <c r="L1043" s="35" t="s">
        <v>8301</v>
      </c>
      <c r="M1043" s="35" t="s">
        <v>8303</v>
      </c>
      <c r="N1043" s="35" t="s">
        <v>46</v>
      </c>
      <c r="O1043" s="35" t="s">
        <v>49</v>
      </c>
      <c r="P1043" s="35" t="s">
        <v>9258</v>
      </c>
      <c r="Q1043" s="35" t="s">
        <v>9242</v>
      </c>
      <c r="R1043" s="35" t="s">
        <v>965</v>
      </c>
      <c r="S1043" s="35" t="s">
        <v>46</v>
      </c>
      <c r="T1043" s="35" t="s">
        <v>49</v>
      </c>
      <c r="U1043" s="35" t="s">
        <v>9259</v>
      </c>
      <c r="W1043" s="35" t="s">
        <v>78</v>
      </c>
      <c r="X1043" s="35" t="s">
        <v>59</v>
      </c>
      <c r="Y1043" s="35" t="s">
        <v>994</v>
      </c>
      <c r="Z1043" s="35" t="s">
        <v>9260</v>
      </c>
    </row>
    <row r="1044" spans="1:26" ht="15" customHeight="1">
      <c r="A1044" s="35" t="s">
        <v>1300</v>
      </c>
      <c r="B1044" s="35" t="s">
        <v>7129</v>
      </c>
      <c r="C1044" s="35" t="s">
        <v>9261</v>
      </c>
      <c r="D1044" s="35" t="str">
        <f>IFERROR(IF($A1044="HDC",IF(VLOOKUP($C1044,hdc!$B$2:$F$1600,2,FALSE())="","",VLOOKUP($C1044,hdc!$B$2:$F$1600,2,FALSE())),IF($A1044="NAUTICS",IF(VLOOKUP($C1044,nautics!$B$2:$F$1200,2,FALSE())="","",VLOOKUP($C1044,nautics!$B$2:$F$1200,2,FALSE())),IF($A1044="ST",IF(VLOOKUP($C1044,st!$B$2:$F$400,2,FALSE())="","",VLOOKUP($C1044,st!$B$2:$F$400,2,FALSE())),""))),"")</f>
        <v/>
      </c>
      <c r="E1044" s="35" t="str">
        <f>IFERROR(IF($A1044="HDC",IF(VLOOKUP($C1044,hdc!$B$2:$F$1600,3,FALSE())="","",VLOOKUP($C1044,hdc!$B$2:$F$1600,3,FALSE())),IF($A1044="NAUTICS",IF(VLOOKUP($C1044,nautics!$B$2:$F$1200,3,FALSE())="","",VLOOKUP($C1044,nautics!$B$2:$F$1200,3,FALSE())),IF($A1044="ST",IF(VLOOKUP($C1044,st!$B$2:$F$400,3,FALSE())="","",VLOOKUP($C1044,st!$B$2:$F$400,3,FALSE())),""))),"")</f>
        <v/>
      </c>
      <c r="F1044" s="35" t="str">
        <f>IFERROR(IF($A1044="HDC",IF(VLOOKUP($C1044,hdc!$B$2:$F$1600,4,FALSE())="","",VLOOKUP($C1044,hdc!$B$2:$F$1600,4,FALSE())),IF($A1044="NAUTICS",IF(VLOOKUP($C1044,nautics!$B$2:$F$1200,4,FALSE())="","",VLOOKUP($C1044,nautics!$B$2:$F$1200,4,FALSE())),IF($A1044="ST",IF(VLOOKUP($C1044,st!$B$2:$F$400,4,FALSE())="","",VLOOKUP($C1044,st!$B$2:$F$400,4,FALSE())),""))),"")</f>
        <v/>
      </c>
      <c r="G1044" s="35" t="str">
        <f>IFERROR(IF($A1044="HDC",IF(VLOOKUP($C1044,hdc!$B$2:$F$1600,5,FALSE())="","",VLOOKUP($C1044,hdc!$B$2:$F$1600,5,FALSE())),IF($A1044="NAUTICS",IF(VLOOKUP($C1044,nautics!$B$2:$F$1200,5,FALSE())="","",VLOOKUP($C1044,nautics!$B$2:$F$1200,5,FALSE())),IF($A1044="ST",IF(VLOOKUP($C1044,st!$B$2:$F$400,5,FALSE())="","",VLOOKUP($C1044,st!$B$2:$F$400,5,FALSE())),""))),"")</f>
        <v/>
      </c>
      <c r="H1044" s="35" t="s">
        <v>2500</v>
      </c>
      <c r="I1044" s="35" t="s">
        <v>31</v>
      </c>
      <c r="J1044" s="35" t="s">
        <v>9262</v>
      </c>
      <c r="K1044" s="35">
        <f t="shared" si="4"/>
        <v>13</v>
      </c>
      <c r="L1044" s="35" t="s">
        <v>8301</v>
      </c>
      <c r="M1044" s="35" t="s">
        <v>8303</v>
      </c>
      <c r="N1044" s="35" t="s">
        <v>46</v>
      </c>
      <c r="O1044" s="35" t="s">
        <v>49</v>
      </c>
      <c r="P1044" s="35" t="s">
        <v>9263</v>
      </c>
      <c r="Q1044" s="35" t="s">
        <v>9242</v>
      </c>
      <c r="R1044" s="35" t="s">
        <v>965</v>
      </c>
      <c r="S1044" s="35" t="s">
        <v>46</v>
      </c>
      <c r="T1044" s="35" t="s">
        <v>49</v>
      </c>
      <c r="U1044" s="35" t="s">
        <v>9264</v>
      </c>
      <c r="W1044" s="35" t="s">
        <v>78</v>
      </c>
      <c r="X1044" s="35" t="s">
        <v>59</v>
      </c>
      <c r="Y1044" s="35" t="s">
        <v>994</v>
      </c>
      <c r="Z1044" s="35" t="s">
        <v>451</v>
      </c>
    </row>
    <row r="1045" spans="1:26" ht="15" customHeight="1">
      <c r="A1045" s="35" t="s">
        <v>1300</v>
      </c>
      <c r="B1045" s="35" t="s">
        <v>7129</v>
      </c>
      <c r="C1045" s="35" t="s">
        <v>9265</v>
      </c>
      <c r="D1045" s="35">
        <f>IFERROR(IF($A1045="HDC",IF(VLOOKUP($C1045,hdc!$B$2:$F$1600,2,FALSE())="","",VLOOKUP($C1045,hdc!$B$2:$F$1600,2,FALSE())),IF($A1045="NAUTICS",IF(VLOOKUP($C1045,nautics!$B$2:$F$1200,2,FALSE())="","",VLOOKUP($C1045,nautics!$B$2:$F$1200,2,FALSE())),IF($A1045="ST",IF(VLOOKUP($C1045,st!$B$2:$F$400,2,FALSE())="","",VLOOKUP($C1045,st!$B$2:$F$400,2,FALSE())),""))),"")</f>
        <v>1</v>
      </c>
      <c r="E1045" s="35">
        <f>IFERROR(IF($A1045="HDC",IF(VLOOKUP($C1045,hdc!$B$2:$F$1600,3,FALSE())="","",VLOOKUP($C1045,hdc!$B$2:$F$1600,3,FALSE())),IF($A1045="NAUTICS",IF(VLOOKUP($C1045,nautics!$B$2:$F$1200,3,FALSE())="","",VLOOKUP($C1045,nautics!$B$2:$F$1200,3,FALSE())),IF($A1045="ST",IF(VLOOKUP($C1045,st!$B$2:$F$400,3,FALSE())="","",VLOOKUP($C1045,st!$B$2:$F$400,3,FALSE())),""))),"")</f>
        <v>1</v>
      </c>
      <c r="F1045" s="35">
        <f>IFERROR(IF($A1045="HDC",IF(VLOOKUP($C1045,hdc!$B$2:$F$1600,4,FALSE())="","",VLOOKUP($C1045,hdc!$B$2:$F$1600,4,FALSE())),IF($A1045="NAUTICS",IF(VLOOKUP($C1045,nautics!$B$2:$F$1200,4,FALSE())="","",VLOOKUP($C1045,nautics!$B$2:$F$1200,4,FALSE())),IF($A1045="ST",IF(VLOOKUP($C1045,st!$B$2:$F$400,4,FALSE())="","",VLOOKUP($C1045,st!$B$2:$F$400,4,FALSE())),""))),"")</f>
        <v>1</v>
      </c>
      <c r="G1045" s="35" t="str">
        <f>IFERROR(IF($A1045="HDC",IF(VLOOKUP($C1045,hdc!$B$2:$F$1600,5,FALSE())="","",VLOOKUP($C1045,hdc!$B$2:$F$1600,5,FALSE())),IF($A1045="NAUTICS",IF(VLOOKUP($C1045,nautics!$B$2:$F$1200,5,FALSE())="","",VLOOKUP($C1045,nautics!$B$2:$F$1200,5,FALSE())),IF($A1045="ST",IF(VLOOKUP($C1045,st!$B$2:$F$400,5,FALSE())="","",VLOOKUP($C1045,st!$B$2:$F$400,5,FALSE())),""))),"")</f>
        <v/>
      </c>
      <c r="H1045" s="35" t="s">
        <v>2500</v>
      </c>
      <c r="I1045" s="35" t="s">
        <v>31</v>
      </c>
      <c r="J1045" s="35" t="s">
        <v>9266</v>
      </c>
      <c r="K1045" s="35">
        <f t="shared" si="4"/>
        <v>10</v>
      </c>
      <c r="L1045" s="35" t="s">
        <v>9239</v>
      </c>
      <c r="M1045" s="35" t="s">
        <v>9240</v>
      </c>
      <c r="N1045" s="35" t="s">
        <v>46</v>
      </c>
      <c r="O1045" s="35" t="s">
        <v>49</v>
      </c>
      <c r="P1045" s="35" t="s">
        <v>9267</v>
      </c>
      <c r="Q1045" s="35" t="s">
        <v>9242</v>
      </c>
      <c r="R1045" s="35" t="s">
        <v>965</v>
      </c>
      <c r="S1045" s="35" t="s">
        <v>46</v>
      </c>
      <c r="T1045" s="35" t="s">
        <v>49</v>
      </c>
      <c r="U1045" s="35" t="s">
        <v>9268</v>
      </c>
      <c r="W1045" s="35" t="s">
        <v>78</v>
      </c>
      <c r="X1045" s="35" t="s">
        <v>926</v>
      </c>
      <c r="Y1045" s="35" t="s">
        <v>8431</v>
      </c>
      <c r="Z1045" s="35" t="s">
        <v>6569</v>
      </c>
    </row>
    <row r="1046" spans="1:26" ht="15" customHeight="1">
      <c r="A1046" s="35" t="s">
        <v>1300</v>
      </c>
      <c r="B1046" s="35" t="s">
        <v>7129</v>
      </c>
      <c r="C1046" s="35" t="s">
        <v>9269</v>
      </c>
      <c r="D1046" s="35">
        <f>IFERROR(IF($A1046="HDC",IF(VLOOKUP($C1046,hdc!$B$2:$F$1600,2,FALSE())="","",VLOOKUP($C1046,hdc!$B$2:$F$1600,2,FALSE())),IF($A1046="NAUTICS",IF(VLOOKUP($C1046,nautics!$B$2:$F$1200,2,FALSE())="","",VLOOKUP($C1046,nautics!$B$2:$F$1200,2,FALSE())),IF($A1046="ST",IF(VLOOKUP($C1046,st!$B$2:$F$400,2,FALSE())="","",VLOOKUP($C1046,st!$B$2:$F$400,2,FALSE())),""))),"")</f>
        <v>1</v>
      </c>
      <c r="E1046" s="35">
        <f>IFERROR(IF($A1046="HDC",IF(VLOOKUP($C1046,hdc!$B$2:$F$1600,3,FALSE())="","",VLOOKUP($C1046,hdc!$B$2:$F$1600,3,FALSE())),IF($A1046="NAUTICS",IF(VLOOKUP($C1046,nautics!$B$2:$F$1200,3,FALSE())="","",VLOOKUP($C1046,nautics!$B$2:$F$1200,3,FALSE())),IF($A1046="ST",IF(VLOOKUP($C1046,st!$B$2:$F$400,3,FALSE())="","",VLOOKUP($C1046,st!$B$2:$F$400,3,FALSE())),""))),"")</f>
        <v>1</v>
      </c>
      <c r="F1046" s="35" t="str">
        <f>IFERROR(IF($A1046="HDC",IF(VLOOKUP($C1046,hdc!$B$2:$F$1600,4,FALSE())="","",VLOOKUP($C1046,hdc!$B$2:$F$1600,4,FALSE())),IF($A1046="NAUTICS",IF(VLOOKUP($C1046,nautics!$B$2:$F$1200,4,FALSE())="","",VLOOKUP($C1046,nautics!$B$2:$F$1200,4,FALSE())),IF($A1046="ST",IF(VLOOKUP($C1046,st!$B$2:$F$400,4,FALSE())="","",VLOOKUP($C1046,st!$B$2:$F$400,4,FALSE())),""))),"")</f>
        <v/>
      </c>
      <c r="G1046" s="35" t="str">
        <f>IFERROR(IF($A1046="HDC",IF(VLOOKUP($C1046,hdc!$B$2:$F$1600,5,FALSE())="","",VLOOKUP($C1046,hdc!$B$2:$F$1600,5,FALSE())),IF($A1046="NAUTICS",IF(VLOOKUP($C1046,nautics!$B$2:$F$1200,5,FALSE())="","",VLOOKUP($C1046,nautics!$B$2:$F$1200,5,FALSE())),IF($A1046="ST",IF(VLOOKUP($C1046,st!$B$2:$F$400,5,FALSE())="","",VLOOKUP($C1046,st!$B$2:$F$400,5,FALSE())),""))),"")</f>
        <v/>
      </c>
      <c r="H1046" s="35" t="s">
        <v>344</v>
      </c>
      <c r="I1046" s="35" t="s">
        <v>31</v>
      </c>
      <c r="J1046" s="35" t="s">
        <v>9270</v>
      </c>
      <c r="K1046" s="35">
        <f t="shared" si="4"/>
        <v>17</v>
      </c>
      <c r="L1046" s="35" t="s">
        <v>8312</v>
      </c>
      <c r="M1046" s="35" t="s">
        <v>8313</v>
      </c>
      <c r="N1046" s="35" t="s">
        <v>872</v>
      </c>
      <c r="O1046" s="35" t="s">
        <v>873</v>
      </c>
      <c r="P1046" s="35" t="s">
        <v>9271</v>
      </c>
      <c r="Q1046" s="35" t="s">
        <v>9272</v>
      </c>
      <c r="R1046" s="35" t="s">
        <v>310</v>
      </c>
      <c r="S1046" s="35" t="s">
        <v>3391</v>
      </c>
      <c r="T1046" s="35" t="s">
        <v>3392</v>
      </c>
      <c r="U1046" s="35" t="s">
        <v>9273</v>
      </c>
      <c r="W1046" s="35" t="s">
        <v>57</v>
      </c>
      <c r="X1046" s="35" t="s">
        <v>59</v>
      </c>
      <c r="Y1046" s="35" t="s">
        <v>8316</v>
      </c>
      <c r="Z1046" s="35" t="s">
        <v>9274</v>
      </c>
    </row>
    <row r="1047" spans="1:26" ht="15" customHeight="1">
      <c r="A1047" s="35" t="s">
        <v>1300</v>
      </c>
      <c r="B1047" s="35" t="s">
        <v>7129</v>
      </c>
      <c r="C1047" s="35" t="s">
        <v>9275</v>
      </c>
      <c r="D1047" s="35">
        <f>IFERROR(IF($A1047="HDC",IF(VLOOKUP($C1047,hdc!$B$2:$F$1600,2,FALSE())="","",VLOOKUP($C1047,hdc!$B$2:$F$1600,2,FALSE())),IF($A1047="NAUTICS",IF(VLOOKUP($C1047,nautics!$B$2:$F$1200,2,FALSE())="","",VLOOKUP($C1047,nautics!$B$2:$F$1200,2,FALSE())),IF($A1047="ST",IF(VLOOKUP($C1047,st!$B$2:$F$400,2,FALSE())="","",VLOOKUP($C1047,st!$B$2:$F$400,2,FALSE())),""))),"")</f>
        <v>1</v>
      </c>
      <c r="E1047" s="35">
        <f>IFERROR(IF($A1047="HDC",IF(VLOOKUP($C1047,hdc!$B$2:$F$1600,3,FALSE())="","",VLOOKUP($C1047,hdc!$B$2:$F$1600,3,FALSE())),IF($A1047="NAUTICS",IF(VLOOKUP($C1047,nautics!$B$2:$F$1200,3,FALSE())="","",VLOOKUP($C1047,nautics!$B$2:$F$1200,3,FALSE())),IF($A1047="ST",IF(VLOOKUP($C1047,st!$B$2:$F$400,3,FALSE())="","",VLOOKUP($C1047,st!$B$2:$F$400,3,FALSE())),""))),"")</f>
        <v>1</v>
      </c>
      <c r="F1047" s="35" t="str">
        <f>IFERROR(IF($A1047="HDC",IF(VLOOKUP($C1047,hdc!$B$2:$F$1600,4,FALSE())="","",VLOOKUP($C1047,hdc!$B$2:$F$1600,4,FALSE())),IF($A1047="NAUTICS",IF(VLOOKUP($C1047,nautics!$B$2:$F$1200,4,FALSE())="","",VLOOKUP($C1047,nautics!$B$2:$F$1200,4,FALSE())),IF($A1047="ST",IF(VLOOKUP($C1047,st!$B$2:$F$400,4,FALSE())="","",VLOOKUP($C1047,st!$B$2:$F$400,4,FALSE())),""))),"")</f>
        <v/>
      </c>
      <c r="G1047" s="35" t="str">
        <f>IFERROR(IF($A1047="HDC",IF(VLOOKUP($C1047,hdc!$B$2:$F$1600,5,FALSE())="","",VLOOKUP($C1047,hdc!$B$2:$F$1600,5,FALSE())),IF($A1047="NAUTICS",IF(VLOOKUP($C1047,nautics!$B$2:$F$1200,5,FALSE())="","",VLOOKUP($C1047,nautics!$B$2:$F$1200,5,FALSE())),IF($A1047="ST",IF(VLOOKUP($C1047,st!$B$2:$F$400,5,FALSE())="","",VLOOKUP($C1047,st!$B$2:$F$400,5,FALSE())),""))),"")</f>
        <v/>
      </c>
      <c r="H1047" s="35" t="s">
        <v>344</v>
      </c>
      <c r="I1047" s="35" t="s">
        <v>31</v>
      </c>
      <c r="J1047" s="35" t="s">
        <v>9276</v>
      </c>
      <c r="K1047" s="35">
        <f t="shared" si="4"/>
        <v>23</v>
      </c>
      <c r="L1047" s="35" t="s">
        <v>8312</v>
      </c>
      <c r="M1047" s="35" t="s">
        <v>8313</v>
      </c>
      <c r="N1047" s="35" t="s">
        <v>872</v>
      </c>
      <c r="O1047" s="35" t="s">
        <v>873</v>
      </c>
      <c r="P1047" s="35" t="s">
        <v>9277</v>
      </c>
      <c r="Q1047" s="35" t="s">
        <v>9278</v>
      </c>
      <c r="R1047" s="35" t="s">
        <v>965</v>
      </c>
      <c r="S1047" s="35" t="s">
        <v>3391</v>
      </c>
      <c r="T1047" s="35" t="s">
        <v>3392</v>
      </c>
      <c r="U1047" s="35" t="s">
        <v>9279</v>
      </c>
      <c r="W1047" s="35" t="s">
        <v>57</v>
      </c>
      <c r="X1047" s="35" t="s">
        <v>59</v>
      </c>
      <c r="Y1047" s="35" t="s">
        <v>8316</v>
      </c>
      <c r="Z1047" s="35" t="s">
        <v>9280</v>
      </c>
    </row>
    <row r="1048" spans="1:26" ht="15" customHeight="1">
      <c r="A1048" s="35" t="s">
        <v>1300</v>
      </c>
      <c r="B1048" s="35" t="s">
        <v>7129</v>
      </c>
      <c r="C1048" s="35" t="s">
        <v>9281</v>
      </c>
      <c r="D1048" s="35">
        <f>IFERROR(IF($A1048="HDC",IF(VLOOKUP($C1048,hdc!$B$2:$F$1600,2,FALSE())="","",VLOOKUP($C1048,hdc!$B$2:$F$1600,2,FALSE())),IF($A1048="NAUTICS",IF(VLOOKUP($C1048,nautics!$B$2:$F$1200,2,FALSE())="","",VLOOKUP($C1048,nautics!$B$2:$F$1200,2,FALSE())),IF($A1048="ST",IF(VLOOKUP($C1048,st!$B$2:$F$400,2,FALSE())="","",VLOOKUP($C1048,st!$B$2:$F$400,2,FALSE())),""))),"")</f>
        <v>1</v>
      </c>
      <c r="E1048" s="35">
        <f>IFERROR(IF($A1048="HDC",IF(VLOOKUP($C1048,hdc!$B$2:$F$1600,3,FALSE())="","",VLOOKUP($C1048,hdc!$B$2:$F$1600,3,FALSE())),IF($A1048="NAUTICS",IF(VLOOKUP($C1048,nautics!$B$2:$F$1200,3,FALSE())="","",VLOOKUP($C1048,nautics!$B$2:$F$1200,3,FALSE())),IF($A1048="ST",IF(VLOOKUP($C1048,st!$B$2:$F$400,3,FALSE())="","",VLOOKUP($C1048,st!$B$2:$F$400,3,FALSE())),""))),"")</f>
        <v>1</v>
      </c>
      <c r="F1048" s="35" t="str">
        <f>IFERROR(IF($A1048="HDC",IF(VLOOKUP($C1048,hdc!$B$2:$F$1600,4,FALSE())="","",VLOOKUP($C1048,hdc!$B$2:$F$1600,4,FALSE())),IF($A1048="NAUTICS",IF(VLOOKUP($C1048,nautics!$B$2:$F$1200,4,FALSE())="","",VLOOKUP($C1048,nautics!$B$2:$F$1200,4,FALSE())),IF($A1048="ST",IF(VLOOKUP($C1048,st!$B$2:$F$400,4,FALSE())="","",VLOOKUP($C1048,st!$B$2:$F$400,4,FALSE())),""))),"")</f>
        <v/>
      </c>
      <c r="G1048" s="35" t="str">
        <f>IFERROR(IF($A1048="HDC",IF(VLOOKUP($C1048,hdc!$B$2:$F$1600,5,FALSE())="","",VLOOKUP($C1048,hdc!$B$2:$F$1600,5,FALSE())),IF($A1048="NAUTICS",IF(VLOOKUP($C1048,nautics!$B$2:$F$1200,5,FALSE())="","",VLOOKUP($C1048,nautics!$B$2:$F$1200,5,FALSE())),IF($A1048="ST",IF(VLOOKUP($C1048,st!$B$2:$F$400,5,FALSE())="","",VLOOKUP($C1048,st!$B$2:$F$400,5,FALSE())),""))),"")</f>
        <v/>
      </c>
      <c r="H1048" s="35" t="s">
        <v>344</v>
      </c>
      <c r="I1048" s="35" t="s">
        <v>31</v>
      </c>
      <c r="J1048" s="35" t="s">
        <v>790</v>
      </c>
      <c r="K1048" s="35">
        <f t="shared" si="4"/>
        <v>12</v>
      </c>
      <c r="L1048" s="35" t="s">
        <v>8312</v>
      </c>
      <c r="M1048" s="35" t="s">
        <v>8313</v>
      </c>
      <c r="N1048" s="35" t="s">
        <v>872</v>
      </c>
      <c r="O1048" s="35" t="s">
        <v>873</v>
      </c>
      <c r="P1048" s="35" t="s">
        <v>9282</v>
      </c>
      <c r="Q1048" s="35" t="s">
        <v>9283</v>
      </c>
      <c r="R1048" s="35" t="s">
        <v>310</v>
      </c>
      <c r="S1048" s="35" t="s">
        <v>3290</v>
      </c>
      <c r="T1048" s="35" t="s">
        <v>3291</v>
      </c>
      <c r="U1048" s="35" t="s">
        <v>9284</v>
      </c>
      <c r="W1048" s="35" t="s">
        <v>57</v>
      </c>
      <c r="X1048" s="35" t="s">
        <v>59</v>
      </c>
      <c r="Y1048" s="35" t="s">
        <v>8316</v>
      </c>
      <c r="Z1048" s="35" t="s">
        <v>9285</v>
      </c>
    </row>
    <row r="1049" spans="1:26" ht="15" customHeight="1">
      <c r="A1049" s="35" t="s">
        <v>1300</v>
      </c>
      <c r="B1049" s="35" t="s">
        <v>7129</v>
      </c>
      <c r="C1049" s="35" t="s">
        <v>9286</v>
      </c>
      <c r="D1049" s="35">
        <f>IFERROR(IF($A1049="HDC",IF(VLOOKUP($C1049,hdc!$B$2:$F$1600,2,FALSE())="","",VLOOKUP($C1049,hdc!$B$2:$F$1600,2,FALSE())),IF($A1049="NAUTICS",IF(VLOOKUP($C1049,nautics!$B$2:$F$1200,2,FALSE())="","",VLOOKUP($C1049,nautics!$B$2:$F$1200,2,FALSE())),IF($A1049="ST",IF(VLOOKUP($C1049,st!$B$2:$F$400,2,FALSE())="","",VLOOKUP($C1049,st!$B$2:$F$400,2,FALSE())),""))),"")</f>
        <v>1</v>
      </c>
      <c r="E1049" s="35">
        <f>IFERROR(IF($A1049="HDC",IF(VLOOKUP($C1049,hdc!$B$2:$F$1600,3,FALSE())="","",VLOOKUP($C1049,hdc!$B$2:$F$1600,3,FALSE())),IF($A1049="NAUTICS",IF(VLOOKUP($C1049,nautics!$B$2:$F$1200,3,FALSE())="","",VLOOKUP($C1049,nautics!$B$2:$F$1200,3,FALSE())),IF($A1049="ST",IF(VLOOKUP($C1049,st!$B$2:$F$400,3,FALSE())="","",VLOOKUP($C1049,st!$B$2:$F$400,3,FALSE())),""))),"")</f>
        <v>1</v>
      </c>
      <c r="F1049" s="35" t="str">
        <f>IFERROR(IF($A1049="HDC",IF(VLOOKUP($C1049,hdc!$B$2:$F$1600,4,FALSE())="","",VLOOKUP($C1049,hdc!$B$2:$F$1600,4,FALSE())),IF($A1049="NAUTICS",IF(VLOOKUP($C1049,nautics!$B$2:$F$1200,4,FALSE())="","",VLOOKUP($C1049,nautics!$B$2:$F$1200,4,FALSE())),IF($A1049="ST",IF(VLOOKUP($C1049,st!$B$2:$F$400,4,FALSE())="","",VLOOKUP($C1049,st!$B$2:$F$400,4,FALSE())),""))),"")</f>
        <v/>
      </c>
      <c r="G1049" s="35" t="str">
        <f>IFERROR(IF($A1049="HDC",IF(VLOOKUP($C1049,hdc!$B$2:$F$1600,5,FALSE())="","",VLOOKUP($C1049,hdc!$B$2:$F$1600,5,FALSE())),IF($A1049="NAUTICS",IF(VLOOKUP($C1049,nautics!$B$2:$F$1200,5,FALSE())="","",VLOOKUP($C1049,nautics!$B$2:$F$1200,5,FALSE())),IF($A1049="ST",IF(VLOOKUP($C1049,st!$B$2:$F$400,5,FALSE())="","",VLOOKUP($C1049,st!$B$2:$F$400,5,FALSE())),""))),"")</f>
        <v/>
      </c>
      <c r="H1049" s="35" t="s">
        <v>344</v>
      </c>
      <c r="I1049" s="35" t="s">
        <v>31</v>
      </c>
      <c r="J1049" s="35" t="s">
        <v>9287</v>
      </c>
      <c r="K1049" s="35">
        <f t="shared" si="4"/>
        <v>13</v>
      </c>
      <c r="L1049" s="35" t="s">
        <v>8312</v>
      </c>
      <c r="M1049" s="35" t="s">
        <v>8313</v>
      </c>
      <c r="N1049" s="35" t="s">
        <v>872</v>
      </c>
      <c r="O1049" s="35" t="s">
        <v>873</v>
      </c>
      <c r="P1049" s="35" t="s">
        <v>9288</v>
      </c>
      <c r="Q1049" s="35" t="s">
        <v>9289</v>
      </c>
      <c r="R1049" s="35" t="s">
        <v>52</v>
      </c>
      <c r="S1049" s="35" t="s">
        <v>3290</v>
      </c>
      <c r="T1049" s="35" t="s">
        <v>3291</v>
      </c>
      <c r="U1049" s="35" t="s">
        <v>9290</v>
      </c>
      <c r="W1049" s="35" t="s">
        <v>57</v>
      </c>
      <c r="X1049" s="35" t="s">
        <v>59</v>
      </c>
      <c r="Y1049" s="35" t="s">
        <v>8316</v>
      </c>
      <c r="Z1049" s="35" t="s">
        <v>9291</v>
      </c>
    </row>
    <row r="1050" spans="1:26" ht="15" customHeight="1">
      <c r="A1050" s="35" t="s">
        <v>1300</v>
      </c>
      <c r="B1050" s="35" t="s">
        <v>7129</v>
      </c>
      <c r="C1050" s="35" t="s">
        <v>9292</v>
      </c>
      <c r="D1050" s="35">
        <f>IFERROR(IF($A1050="HDC",IF(VLOOKUP($C1050,hdc!$B$2:$F$1600,2,FALSE())="","",VLOOKUP($C1050,hdc!$B$2:$F$1600,2,FALSE())),IF($A1050="NAUTICS",IF(VLOOKUP($C1050,nautics!$B$2:$F$1200,2,FALSE())="","",VLOOKUP($C1050,nautics!$B$2:$F$1200,2,FALSE())),IF($A1050="ST",IF(VLOOKUP($C1050,st!$B$2:$F$400,2,FALSE())="","",VLOOKUP($C1050,st!$B$2:$F$400,2,FALSE())),""))),"")</f>
        <v>1</v>
      </c>
      <c r="E1050" s="35">
        <f>IFERROR(IF($A1050="HDC",IF(VLOOKUP($C1050,hdc!$B$2:$F$1600,3,FALSE())="","",VLOOKUP($C1050,hdc!$B$2:$F$1600,3,FALSE())),IF($A1050="NAUTICS",IF(VLOOKUP($C1050,nautics!$B$2:$F$1200,3,FALSE())="","",VLOOKUP($C1050,nautics!$B$2:$F$1200,3,FALSE())),IF($A1050="ST",IF(VLOOKUP($C1050,st!$B$2:$F$400,3,FALSE())="","",VLOOKUP($C1050,st!$B$2:$F$400,3,FALSE())),""))),"")</f>
        <v>1</v>
      </c>
      <c r="F1050" s="35" t="str">
        <f>IFERROR(IF($A1050="HDC",IF(VLOOKUP($C1050,hdc!$B$2:$F$1600,4,FALSE())="","",VLOOKUP($C1050,hdc!$B$2:$F$1600,4,FALSE())),IF($A1050="NAUTICS",IF(VLOOKUP($C1050,nautics!$B$2:$F$1200,4,FALSE())="","",VLOOKUP($C1050,nautics!$B$2:$F$1200,4,FALSE())),IF($A1050="ST",IF(VLOOKUP($C1050,st!$B$2:$F$400,4,FALSE())="","",VLOOKUP($C1050,st!$B$2:$F$400,4,FALSE())),""))),"")</f>
        <v/>
      </c>
      <c r="G1050" s="35" t="str">
        <f>IFERROR(IF($A1050="HDC",IF(VLOOKUP($C1050,hdc!$B$2:$F$1600,5,FALSE())="","",VLOOKUP($C1050,hdc!$B$2:$F$1600,5,FALSE())),IF($A1050="NAUTICS",IF(VLOOKUP($C1050,nautics!$B$2:$F$1200,5,FALSE())="","",VLOOKUP($C1050,nautics!$B$2:$F$1200,5,FALSE())),IF($A1050="ST",IF(VLOOKUP($C1050,st!$B$2:$F$400,5,FALSE())="","",VLOOKUP($C1050,st!$B$2:$F$400,5,FALSE())),""))),"")</f>
        <v/>
      </c>
      <c r="H1050" s="35" t="s">
        <v>344</v>
      </c>
      <c r="I1050" s="35" t="s">
        <v>31</v>
      </c>
      <c r="J1050" s="35" t="s">
        <v>9238</v>
      </c>
      <c r="K1050" s="35">
        <f t="shared" si="4"/>
        <v>10</v>
      </c>
      <c r="L1050" s="35" t="s">
        <v>8330</v>
      </c>
      <c r="M1050" s="35" t="s">
        <v>8331</v>
      </c>
      <c r="N1050" s="35" t="s">
        <v>46</v>
      </c>
      <c r="O1050" s="35" t="s">
        <v>49</v>
      </c>
      <c r="P1050" s="35" t="s">
        <v>9294</v>
      </c>
      <c r="Q1050" s="35" t="s">
        <v>9295</v>
      </c>
      <c r="R1050" s="35" t="s">
        <v>52</v>
      </c>
      <c r="S1050" s="35" t="s">
        <v>65</v>
      </c>
      <c r="T1050" s="35" t="s">
        <v>68</v>
      </c>
      <c r="U1050" s="35" t="s">
        <v>9296</v>
      </c>
      <c r="W1050" s="35" t="s">
        <v>57</v>
      </c>
      <c r="X1050" s="35" t="s">
        <v>59</v>
      </c>
      <c r="Y1050" s="35" t="s">
        <v>6599</v>
      </c>
      <c r="Z1050" s="35" t="s">
        <v>9297</v>
      </c>
    </row>
    <row r="1051" spans="1:26" ht="15" customHeight="1">
      <c r="A1051" s="35" t="s">
        <v>1300</v>
      </c>
      <c r="B1051" s="35" t="s">
        <v>7129</v>
      </c>
      <c r="C1051" s="35" t="s">
        <v>9298</v>
      </c>
      <c r="D1051" s="35">
        <f>IFERROR(IF($A1051="HDC",IF(VLOOKUP($C1051,hdc!$B$2:$F$1600,2,FALSE())="","",VLOOKUP($C1051,hdc!$B$2:$F$1600,2,FALSE())),IF($A1051="NAUTICS",IF(VLOOKUP($C1051,nautics!$B$2:$F$1200,2,FALSE())="","",VLOOKUP($C1051,nautics!$B$2:$F$1200,2,FALSE())),IF($A1051="ST",IF(VLOOKUP($C1051,st!$B$2:$F$400,2,FALSE())="","",VLOOKUP($C1051,st!$B$2:$F$400,2,FALSE())),""))),"")</f>
        <v>1</v>
      </c>
      <c r="E1051" s="35">
        <f>IFERROR(IF($A1051="HDC",IF(VLOOKUP($C1051,hdc!$B$2:$F$1600,3,FALSE())="","",VLOOKUP($C1051,hdc!$B$2:$F$1600,3,FALSE())),IF($A1051="NAUTICS",IF(VLOOKUP($C1051,nautics!$B$2:$F$1200,3,FALSE())="","",VLOOKUP($C1051,nautics!$B$2:$F$1200,3,FALSE())),IF($A1051="ST",IF(VLOOKUP($C1051,st!$B$2:$F$400,3,FALSE())="","",VLOOKUP($C1051,st!$B$2:$F$400,3,FALSE())),""))),"")</f>
        <v>1</v>
      </c>
      <c r="F1051" s="35">
        <f>IFERROR(IF($A1051="HDC",IF(VLOOKUP($C1051,hdc!$B$2:$F$1600,4,FALSE())="","",VLOOKUP($C1051,hdc!$B$2:$F$1600,4,FALSE())),IF($A1051="NAUTICS",IF(VLOOKUP($C1051,nautics!$B$2:$F$1200,4,FALSE())="","",VLOOKUP($C1051,nautics!$B$2:$F$1200,4,FALSE())),IF($A1051="ST",IF(VLOOKUP($C1051,st!$B$2:$F$400,4,FALSE())="","",VLOOKUP($C1051,st!$B$2:$F$400,4,FALSE())),""))),"")</f>
        <v>1</v>
      </c>
      <c r="G1051" s="35" t="str">
        <f>IFERROR(IF($A1051="HDC",IF(VLOOKUP($C1051,hdc!$B$2:$F$1600,5,FALSE())="","",VLOOKUP($C1051,hdc!$B$2:$F$1600,5,FALSE())),IF($A1051="NAUTICS",IF(VLOOKUP($C1051,nautics!$B$2:$F$1200,5,FALSE())="","",VLOOKUP($C1051,nautics!$B$2:$F$1200,5,FALSE())),IF($A1051="ST",IF(VLOOKUP($C1051,st!$B$2:$F$400,5,FALSE())="","",VLOOKUP($C1051,st!$B$2:$F$400,5,FALSE())),""))),"")</f>
        <v/>
      </c>
      <c r="H1051" s="35" t="s">
        <v>344</v>
      </c>
      <c r="I1051" s="35" t="s">
        <v>31</v>
      </c>
      <c r="J1051" s="35" t="s">
        <v>9299</v>
      </c>
      <c r="K1051" s="35">
        <f t="shared" si="4"/>
        <v>63</v>
      </c>
      <c r="L1051" s="35" t="s">
        <v>749</v>
      </c>
      <c r="M1051" s="35" t="s">
        <v>750</v>
      </c>
      <c r="N1051" s="35" t="s">
        <v>433</v>
      </c>
      <c r="O1051" s="35" t="s">
        <v>434</v>
      </c>
      <c r="P1051" s="35" t="s">
        <v>9300</v>
      </c>
      <c r="Q1051" s="35" t="s">
        <v>9301</v>
      </c>
      <c r="R1051" s="35" t="s">
        <v>1071</v>
      </c>
      <c r="S1051" s="35" t="s">
        <v>2763</v>
      </c>
      <c r="T1051" s="35" t="s">
        <v>2765</v>
      </c>
      <c r="U1051" s="35" t="s">
        <v>9302</v>
      </c>
      <c r="W1051" s="35" t="s">
        <v>57</v>
      </c>
      <c r="X1051" s="35" t="s">
        <v>59</v>
      </c>
      <c r="Y1051" s="35" t="s">
        <v>754</v>
      </c>
      <c r="Z1051" s="35" t="s">
        <v>9303</v>
      </c>
    </row>
    <row r="1052" spans="1:26" ht="15" customHeight="1">
      <c r="A1052" s="35" t="s">
        <v>1300</v>
      </c>
      <c r="B1052" s="35" t="s">
        <v>7129</v>
      </c>
      <c r="C1052" s="35" t="s">
        <v>9304</v>
      </c>
      <c r="D1052" s="35">
        <f>IFERROR(IF($A1052="HDC",IF(VLOOKUP($C1052,hdc!$B$2:$F$1600,2,FALSE())="","",VLOOKUP($C1052,hdc!$B$2:$F$1600,2,FALSE())),IF($A1052="NAUTICS",IF(VLOOKUP($C1052,nautics!$B$2:$F$1200,2,FALSE())="","",VLOOKUP($C1052,nautics!$B$2:$F$1200,2,FALSE())),IF($A1052="ST",IF(VLOOKUP($C1052,st!$B$2:$F$400,2,FALSE())="","",VLOOKUP($C1052,st!$B$2:$F$400,2,FALSE())),""))),"")</f>
        <v>1</v>
      </c>
      <c r="E1052" s="35">
        <f>IFERROR(IF($A1052="HDC",IF(VLOOKUP($C1052,hdc!$B$2:$F$1600,3,FALSE())="","",VLOOKUP($C1052,hdc!$B$2:$F$1600,3,FALSE())),IF($A1052="NAUTICS",IF(VLOOKUP($C1052,nautics!$B$2:$F$1200,3,FALSE())="","",VLOOKUP($C1052,nautics!$B$2:$F$1200,3,FALSE())),IF($A1052="ST",IF(VLOOKUP($C1052,st!$B$2:$F$400,3,FALSE())="","",VLOOKUP($C1052,st!$B$2:$F$400,3,FALSE())),""))),"")</f>
        <v>1</v>
      </c>
      <c r="F1052" s="35" t="str">
        <f>IFERROR(IF($A1052="HDC",IF(VLOOKUP($C1052,hdc!$B$2:$F$1600,4,FALSE())="","",VLOOKUP($C1052,hdc!$B$2:$F$1600,4,FALSE())),IF($A1052="NAUTICS",IF(VLOOKUP($C1052,nautics!$B$2:$F$1200,4,FALSE())="","",VLOOKUP($C1052,nautics!$B$2:$F$1200,4,FALSE())),IF($A1052="ST",IF(VLOOKUP($C1052,st!$B$2:$F$400,4,FALSE())="","",VLOOKUP($C1052,st!$B$2:$F$400,4,FALSE())),""))),"")</f>
        <v/>
      </c>
      <c r="G1052" s="35" t="str">
        <f>IFERROR(IF($A1052="HDC",IF(VLOOKUP($C1052,hdc!$B$2:$F$1600,5,FALSE())="","",VLOOKUP($C1052,hdc!$B$2:$F$1600,5,FALSE())),IF($A1052="NAUTICS",IF(VLOOKUP($C1052,nautics!$B$2:$F$1200,5,FALSE())="","",VLOOKUP($C1052,nautics!$B$2:$F$1200,5,FALSE())),IF($A1052="ST",IF(VLOOKUP($C1052,st!$B$2:$F$400,5,FALSE())="","",VLOOKUP($C1052,st!$B$2:$F$400,5,FALSE())),""))),"")</f>
        <v/>
      </c>
      <c r="H1052" s="35" t="s">
        <v>344</v>
      </c>
      <c r="I1052" s="35" t="s">
        <v>31</v>
      </c>
      <c r="J1052" s="35" t="s">
        <v>9305</v>
      </c>
      <c r="K1052" s="35">
        <f t="shared" si="4"/>
        <v>10</v>
      </c>
      <c r="L1052" s="35" t="s">
        <v>8339</v>
      </c>
      <c r="M1052" s="35" t="s">
        <v>8340</v>
      </c>
      <c r="N1052" s="35" t="s">
        <v>46</v>
      </c>
      <c r="O1052" s="35" t="s">
        <v>49</v>
      </c>
      <c r="P1052" s="35" t="s">
        <v>9306</v>
      </c>
      <c r="Q1052" s="35" t="s">
        <v>9307</v>
      </c>
      <c r="R1052" s="35" t="s">
        <v>52</v>
      </c>
      <c r="S1052" s="35" t="s">
        <v>65</v>
      </c>
      <c r="T1052" s="35" t="s">
        <v>68</v>
      </c>
      <c r="U1052" s="35" t="s">
        <v>9308</v>
      </c>
      <c r="W1052" s="35" t="s">
        <v>57</v>
      </c>
      <c r="X1052" s="35" t="s">
        <v>59</v>
      </c>
      <c r="Y1052" s="35" t="s">
        <v>8344</v>
      </c>
      <c r="Z1052" s="35" t="s">
        <v>9309</v>
      </c>
    </row>
    <row r="1053" spans="1:26" ht="15" customHeight="1">
      <c r="A1053" s="35" t="s">
        <v>1300</v>
      </c>
      <c r="B1053" s="35" t="s">
        <v>7129</v>
      </c>
      <c r="C1053" s="35" t="s">
        <v>9310</v>
      </c>
      <c r="D1053" s="35">
        <f>IFERROR(IF($A1053="HDC",IF(VLOOKUP($C1053,hdc!$B$2:$F$1600,2,FALSE())="","",VLOOKUP($C1053,hdc!$B$2:$F$1600,2,FALSE())),IF($A1053="NAUTICS",IF(VLOOKUP($C1053,nautics!$B$2:$F$1200,2,FALSE())="","",VLOOKUP($C1053,nautics!$B$2:$F$1200,2,FALSE())),IF($A1053="ST",IF(VLOOKUP($C1053,st!$B$2:$F$400,2,FALSE())="","",VLOOKUP($C1053,st!$B$2:$F$400,2,FALSE())),""))),"")</f>
        <v>1</v>
      </c>
      <c r="E1053" s="35">
        <f>IFERROR(IF($A1053="HDC",IF(VLOOKUP($C1053,hdc!$B$2:$F$1600,3,FALSE())="","",VLOOKUP($C1053,hdc!$B$2:$F$1600,3,FALSE())),IF($A1053="NAUTICS",IF(VLOOKUP($C1053,nautics!$B$2:$F$1200,3,FALSE())="","",VLOOKUP($C1053,nautics!$B$2:$F$1200,3,FALSE())),IF($A1053="ST",IF(VLOOKUP($C1053,st!$B$2:$F$400,3,FALSE())="","",VLOOKUP($C1053,st!$B$2:$F$400,3,FALSE())),""))),"")</f>
        <v>1</v>
      </c>
      <c r="F1053" s="35" t="str">
        <f>IFERROR(IF($A1053="HDC",IF(VLOOKUP($C1053,hdc!$B$2:$F$1600,4,FALSE())="","",VLOOKUP($C1053,hdc!$B$2:$F$1600,4,FALSE())),IF($A1053="NAUTICS",IF(VLOOKUP($C1053,nautics!$B$2:$F$1200,4,FALSE())="","",VLOOKUP($C1053,nautics!$B$2:$F$1200,4,FALSE())),IF($A1053="ST",IF(VLOOKUP($C1053,st!$B$2:$F$400,4,FALSE())="","",VLOOKUP($C1053,st!$B$2:$F$400,4,FALSE())),""))),"")</f>
        <v/>
      </c>
      <c r="G1053" s="35" t="str">
        <f>IFERROR(IF($A1053="HDC",IF(VLOOKUP($C1053,hdc!$B$2:$F$1600,5,FALSE())="","",VLOOKUP($C1053,hdc!$B$2:$F$1600,5,FALSE())),IF($A1053="NAUTICS",IF(VLOOKUP($C1053,nautics!$B$2:$F$1200,5,FALSE())="","",VLOOKUP($C1053,nautics!$B$2:$F$1200,5,FALSE())),IF($A1053="ST",IF(VLOOKUP($C1053,st!$B$2:$F$400,5,FALSE())="","",VLOOKUP($C1053,st!$B$2:$F$400,5,FALSE())),""))),"")</f>
        <v/>
      </c>
      <c r="H1053" s="35" t="s">
        <v>344</v>
      </c>
      <c r="I1053" s="35" t="s">
        <v>31</v>
      </c>
      <c r="J1053" s="35" t="s">
        <v>2369</v>
      </c>
      <c r="K1053" s="35">
        <f t="shared" si="4"/>
        <v>8</v>
      </c>
      <c r="L1053" s="35" t="s">
        <v>8349</v>
      </c>
      <c r="M1053" s="35" t="s">
        <v>8350</v>
      </c>
      <c r="N1053" s="35" t="s">
        <v>369</v>
      </c>
      <c r="O1053" s="35" t="s">
        <v>370</v>
      </c>
      <c r="P1053" s="35" t="s">
        <v>9311</v>
      </c>
      <c r="Q1053" s="35" t="s">
        <v>9312</v>
      </c>
      <c r="R1053" s="35" t="s">
        <v>965</v>
      </c>
      <c r="S1053" s="35" t="s">
        <v>65</v>
      </c>
      <c r="T1053" s="35" t="s">
        <v>68</v>
      </c>
      <c r="U1053" s="35" t="s">
        <v>9313</v>
      </c>
      <c r="W1053" s="35" t="s">
        <v>57</v>
      </c>
      <c r="X1053" s="35" t="s">
        <v>59</v>
      </c>
      <c r="Y1053" s="35" t="s">
        <v>3220</v>
      </c>
      <c r="Z1053" s="35" t="s">
        <v>9314</v>
      </c>
    </row>
    <row r="1054" spans="1:26" ht="15" customHeight="1">
      <c r="A1054" s="35" t="s">
        <v>1300</v>
      </c>
      <c r="B1054" s="35" t="s">
        <v>7129</v>
      </c>
      <c r="C1054" s="35" t="s">
        <v>9315</v>
      </c>
      <c r="D1054" s="35">
        <f>IFERROR(IF($A1054="HDC",IF(VLOOKUP($C1054,hdc!$B$2:$F$1600,2,FALSE())="","",VLOOKUP($C1054,hdc!$B$2:$F$1600,2,FALSE())),IF($A1054="NAUTICS",IF(VLOOKUP($C1054,nautics!$B$2:$F$1200,2,FALSE())="","",VLOOKUP($C1054,nautics!$B$2:$F$1200,2,FALSE())),IF($A1054="ST",IF(VLOOKUP($C1054,st!$B$2:$F$400,2,FALSE())="","",VLOOKUP($C1054,st!$B$2:$F$400,2,FALSE())),""))),"")</f>
        <v>1</v>
      </c>
      <c r="E1054" s="35">
        <f>IFERROR(IF($A1054="HDC",IF(VLOOKUP($C1054,hdc!$B$2:$F$1600,3,FALSE())="","",VLOOKUP($C1054,hdc!$B$2:$F$1600,3,FALSE())),IF($A1054="NAUTICS",IF(VLOOKUP($C1054,nautics!$B$2:$F$1200,3,FALSE())="","",VLOOKUP($C1054,nautics!$B$2:$F$1200,3,FALSE())),IF($A1054="ST",IF(VLOOKUP($C1054,st!$B$2:$F$400,3,FALSE())="","",VLOOKUP($C1054,st!$B$2:$F$400,3,FALSE())),""))),"")</f>
        <v>1</v>
      </c>
      <c r="F1054" s="35" t="str">
        <f>IFERROR(IF($A1054="HDC",IF(VLOOKUP($C1054,hdc!$B$2:$F$1600,4,FALSE())="","",VLOOKUP($C1054,hdc!$B$2:$F$1600,4,FALSE())),IF($A1054="NAUTICS",IF(VLOOKUP($C1054,nautics!$B$2:$F$1200,4,FALSE())="","",VLOOKUP($C1054,nautics!$B$2:$F$1200,4,FALSE())),IF($A1054="ST",IF(VLOOKUP($C1054,st!$B$2:$F$400,4,FALSE())="","",VLOOKUP($C1054,st!$B$2:$F$400,4,FALSE())),""))),"")</f>
        <v/>
      </c>
      <c r="G1054" s="35" t="str">
        <f>IFERROR(IF($A1054="HDC",IF(VLOOKUP($C1054,hdc!$B$2:$F$1600,5,FALSE())="","",VLOOKUP($C1054,hdc!$B$2:$F$1600,5,FALSE())),IF($A1054="NAUTICS",IF(VLOOKUP($C1054,nautics!$B$2:$F$1200,5,FALSE())="","",VLOOKUP($C1054,nautics!$B$2:$F$1200,5,FALSE())),IF($A1054="ST",IF(VLOOKUP($C1054,st!$B$2:$F$400,5,FALSE())="","",VLOOKUP($C1054,st!$B$2:$F$400,5,FALSE())),""))),"")</f>
        <v/>
      </c>
      <c r="H1054" s="35" t="s">
        <v>88</v>
      </c>
      <c r="I1054" s="35" t="s">
        <v>31</v>
      </c>
      <c r="J1054" s="35" t="s">
        <v>9316</v>
      </c>
      <c r="K1054" s="35">
        <f t="shared" si="4"/>
        <v>8</v>
      </c>
      <c r="L1054" s="35" t="s">
        <v>8361</v>
      </c>
      <c r="M1054" s="35" t="s">
        <v>8363</v>
      </c>
      <c r="N1054" s="35" t="s">
        <v>872</v>
      </c>
      <c r="O1054" s="35" t="s">
        <v>873</v>
      </c>
      <c r="P1054" s="35" t="s">
        <v>9317</v>
      </c>
      <c r="Q1054" s="35" t="s">
        <v>9318</v>
      </c>
      <c r="R1054" s="35" t="s">
        <v>152</v>
      </c>
      <c r="S1054" s="35" t="s">
        <v>872</v>
      </c>
      <c r="T1054" s="35" t="s">
        <v>873</v>
      </c>
      <c r="U1054" s="35" t="s">
        <v>9319</v>
      </c>
      <c r="W1054" s="35" t="s">
        <v>78</v>
      </c>
      <c r="X1054" s="35" t="s">
        <v>59</v>
      </c>
      <c r="Y1054" s="35" t="s">
        <v>8367</v>
      </c>
      <c r="Z1054" s="35" t="s">
        <v>5858</v>
      </c>
    </row>
    <row r="1055" spans="1:26" ht="15" customHeight="1">
      <c r="A1055" s="35" t="s">
        <v>1300</v>
      </c>
      <c r="B1055" s="35" t="s">
        <v>7129</v>
      </c>
      <c r="C1055" s="35" t="s">
        <v>9320</v>
      </c>
      <c r="D1055" s="35">
        <f>IFERROR(IF($A1055="HDC",IF(VLOOKUP($C1055,hdc!$B$2:$F$1600,2,FALSE())="","",VLOOKUP($C1055,hdc!$B$2:$F$1600,2,FALSE())),IF($A1055="NAUTICS",IF(VLOOKUP($C1055,nautics!$B$2:$F$1200,2,FALSE())="","",VLOOKUP($C1055,nautics!$B$2:$F$1200,2,FALSE())),IF($A1055="ST",IF(VLOOKUP($C1055,st!$B$2:$F$400,2,FALSE())="","",VLOOKUP($C1055,st!$B$2:$F$400,2,FALSE())),""))),"")</f>
        <v>1</v>
      </c>
      <c r="E1055" s="35">
        <f>IFERROR(IF($A1055="HDC",IF(VLOOKUP($C1055,hdc!$B$2:$F$1600,3,FALSE())="","",VLOOKUP($C1055,hdc!$B$2:$F$1600,3,FALSE())),IF($A1055="NAUTICS",IF(VLOOKUP($C1055,nautics!$B$2:$F$1200,3,FALSE())="","",VLOOKUP($C1055,nautics!$B$2:$F$1200,3,FALSE())),IF($A1055="ST",IF(VLOOKUP($C1055,st!$B$2:$F$400,3,FALSE())="","",VLOOKUP($C1055,st!$B$2:$F$400,3,FALSE())),""))),"")</f>
        <v>1</v>
      </c>
      <c r="F1055" s="35" t="str">
        <f>IFERROR(IF($A1055="HDC",IF(VLOOKUP($C1055,hdc!$B$2:$F$1600,4,FALSE())="","",VLOOKUP($C1055,hdc!$B$2:$F$1600,4,FALSE())),IF($A1055="NAUTICS",IF(VLOOKUP($C1055,nautics!$B$2:$F$1200,4,FALSE())="","",VLOOKUP($C1055,nautics!$B$2:$F$1200,4,FALSE())),IF($A1055="ST",IF(VLOOKUP($C1055,st!$B$2:$F$400,4,FALSE())="","",VLOOKUP($C1055,st!$B$2:$F$400,4,FALSE())),""))),"")</f>
        <v/>
      </c>
      <c r="G1055" s="35" t="str">
        <f>IFERROR(IF($A1055="HDC",IF(VLOOKUP($C1055,hdc!$B$2:$F$1600,5,FALSE())="","",VLOOKUP($C1055,hdc!$B$2:$F$1600,5,FALSE())),IF($A1055="NAUTICS",IF(VLOOKUP($C1055,nautics!$B$2:$F$1200,5,FALSE())="","",VLOOKUP($C1055,nautics!$B$2:$F$1200,5,FALSE())),IF($A1055="ST",IF(VLOOKUP($C1055,st!$B$2:$F$400,5,FALSE())="","",VLOOKUP($C1055,st!$B$2:$F$400,5,FALSE())),""))),"")</f>
        <v/>
      </c>
      <c r="H1055" s="35" t="s">
        <v>88</v>
      </c>
      <c r="I1055" s="35" t="s">
        <v>31</v>
      </c>
      <c r="J1055" s="35" t="s">
        <v>2015</v>
      </c>
      <c r="K1055" s="35">
        <f t="shared" si="4"/>
        <v>12</v>
      </c>
      <c r="L1055" s="35" t="s">
        <v>8372</v>
      </c>
      <c r="M1055" s="35" t="s">
        <v>8374</v>
      </c>
      <c r="N1055" s="35" t="s">
        <v>872</v>
      </c>
      <c r="O1055" s="35" t="s">
        <v>873</v>
      </c>
      <c r="P1055" s="35" t="s">
        <v>9321</v>
      </c>
      <c r="Q1055" s="35" t="s">
        <v>9322</v>
      </c>
      <c r="R1055" s="35" t="s">
        <v>152</v>
      </c>
      <c r="S1055" s="35" t="s">
        <v>872</v>
      </c>
      <c r="T1055" s="35" t="s">
        <v>873</v>
      </c>
      <c r="U1055" s="35" t="s">
        <v>9323</v>
      </c>
      <c r="W1055" s="35" t="s">
        <v>78</v>
      </c>
      <c r="X1055" s="35" t="s">
        <v>59</v>
      </c>
      <c r="Y1055" s="35" t="s">
        <v>8367</v>
      </c>
      <c r="Z1055" s="35" t="s">
        <v>8490</v>
      </c>
    </row>
    <row r="1056" spans="1:26" ht="15" customHeight="1">
      <c r="A1056" s="35" t="s">
        <v>1300</v>
      </c>
      <c r="B1056" s="35" t="s">
        <v>7129</v>
      </c>
      <c r="C1056" s="35" t="s">
        <v>9324</v>
      </c>
      <c r="D1056" s="35">
        <f>IFERROR(IF($A1056="HDC",IF(VLOOKUP($C1056,hdc!$B$2:$F$1600,2,FALSE())="","",VLOOKUP($C1056,hdc!$B$2:$F$1600,2,FALSE())),IF($A1056="NAUTICS",IF(VLOOKUP($C1056,nautics!$B$2:$F$1200,2,FALSE())="","",VLOOKUP($C1056,nautics!$B$2:$F$1200,2,FALSE())),IF($A1056="ST",IF(VLOOKUP($C1056,st!$B$2:$F$400,2,FALSE())="","",VLOOKUP($C1056,st!$B$2:$F$400,2,FALSE())),""))),"")</f>
        <v>1</v>
      </c>
      <c r="E1056" s="35">
        <f>IFERROR(IF($A1056="HDC",IF(VLOOKUP($C1056,hdc!$B$2:$F$1600,3,FALSE())="","",VLOOKUP($C1056,hdc!$B$2:$F$1600,3,FALSE())),IF($A1056="NAUTICS",IF(VLOOKUP($C1056,nautics!$B$2:$F$1200,3,FALSE())="","",VLOOKUP($C1056,nautics!$B$2:$F$1200,3,FALSE())),IF($A1056="ST",IF(VLOOKUP($C1056,st!$B$2:$F$400,3,FALSE())="","",VLOOKUP($C1056,st!$B$2:$F$400,3,FALSE())),""))),"")</f>
        <v>1</v>
      </c>
      <c r="F1056" s="35" t="str">
        <f>IFERROR(IF($A1056="HDC",IF(VLOOKUP($C1056,hdc!$B$2:$F$1600,4,FALSE())="","",VLOOKUP($C1056,hdc!$B$2:$F$1600,4,FALSE())),IF($A1056="NAUTICS",IF(VLOOKUP($C1056,nautics!$B$2:$F$1200,4,FALSE())="","",VLOOKUP($C1056,nautics!$B$2:$F$1200,4,FALSE())),IF($A1056="ST",IF(VLOOKUP($C1056,st!$B$2:$F$400,4,FALSE())="","",VLOOKUP($C1056,st!$B$2:$F$400,4,FALSE())),""))),"")</f>
        <v/>
      </c>
      <c r="G1056" s="35" t="str">
        <f>IFERROR(IF($A1056="HDC",IF(VLOOKUP($C1056,hdc!$B$2:$F$1600,5,FALSE())="","",VLOOKUP($C1056,hdc!$B$2:$F$1600,5,FALSE())),IF($A1056="NAUTICS",IF(VLOOKUP($C1056,nautics!$B$2:$F$1200,5,FALSE())="","",VLOOKUP($C1056,nautics!$B$2:$F$1200,5,FALSE())),IF($A1056="ST",IF(VLOOKUP($C1056,st!$B$2:$F$400,5,FALSE())="","",VLOOKUP($C1056,st!$B$2:$F$400,5,FALSE())),""))),"")</f>
        <v/>
      </c>
      <c r="H1056" s="35" t="s">
        <v>88</v>
      </c>
      <c r="I1056" s="35" t="s">
        <v>31</v>
      </c>
      <c r="J1056" s="35" t="s">
        <v>3036</v>
      </c>
      <c r="K1056" s="35">
        <f t="shared" si="4"/>
        <v>15</v>
      </c>
      <c r="L1056" s="35" t="s">
        <v>8372</v>
      </c>
      <c r="M1056" s="35" t="s">
        <v>8374</v>
      </c>
      <c r="N1056" s="35" t="s">
        <v>872</v>
      </c>
      <c r="O1056" s="35" t="s">
        <v>873</v>
      </c>
      <c r="P1056" s="35" t="s">
        <v>9325</v>
      </c>
      <c r="Q1056" s="35" t="s">
        <v>9326</v>
      </c>
      <c r="R1056" s="35" t="s">
        <v>1049</v>
      </c>
      <c r="S1056" s="35" t="s">
        <v>872</v>
      </c>
      <c r="T1056" s="35" t="s">
        <v>873</v>
      </c>
      <c r="U1056" s="35" t="s">
        <v>9327</v>
      </c>
      <c r="W1056" s="35" t="s">
        <v>78</v>
      </c>
      <c r="X1056" s="35" t="s">
        <v>59</v>
      </c>
      <c r="Y1056" s="35" t="s">
        <v>8367</v>
      </c>
      <c r="Z1056" s="35" t="s">
        <v>9120</v>
      </c>
    </row>
    <row r="1057" spans="1:26" ht="15" customHeight="1">
      <c r="A1057" s="35" t="s">
        <v>1300</v>
      </c>
      <c r="B1057" s="35" t="s">
        <v>7129</v>
      </c>
      <c r="C1057" s="35" t="s">
        <v>9328</v>
      </c>
      <c r="D1057" s="35">
        <f>IFERROR(IF($A1057="HDC",IF(VLOOKUP($C1057,hdc!$B$2:$F$1600,2,FALSE())="","",VLOOKUP($C1057,hdc!$B$2:$F$1600,2,FALSE())),IF($A1057="NAUTICS",IF(VLOOKUP($C1057,nautics!$B$2:$F$1200,2,FALSE())="","",VLOOKUP($C1057,nautics!$B$2:$F$1200,2,FALSE())),IF($A1057="ST",IF(VLOOKUP($C1057,st!$B$2:$F$400,2,FALSE())="","",VLOOKUP($C1057,st!$B$2:$F$400,2,FALSE())),""))),"")</f>
        <v>1</v>
      </c>
      <c r="E1057" s="35">
        <f>IFERROR(IF($A1057="HDC",IF(VLOOKUP($C1057,hdc!$B$2:$F$1600,3,FALSE())="","",VLOOKUP($C1057,hdc!$B$2:$F$1600,3,FALSE())),IF($A1057="NAUTICS",IF(VLOOKUP($C1057,nautics!$B$2:$F$1200,3,FALSE())="","",VLOOKUP($C1057,nautics!$B$2:$F$1200,3,FALSE())),IF($A1057="ST",IF(VLOOKUP($C1057,st!$B$2:$F$400,3,FALSE())="","",VLOOKUP($C1057,st!$B$2:$F$400,3,FALSE())),""))),"")</f>
        <v>1</v>
      </c>
      <c r="F1057" s="35" t="str">
        <f>IFERROR(IF($A1057="HDC",IF(VLOOKUP($C1057,hdc!$B$2:$F$1600,4,FALSE())="","",VLOOKUP($C1057,hdc!$B$2:$F$1600,4,FALSE())),IF($A1057="NAUTICS",IF(VLOOKUP($C1057,nautics!$B$2:$F$1200,4,FALSE())="","",VLOOKUP($C1057,nautics!$B$2:$F$1200,4,FALSE())),IF($A1057="ST",IF(VLOOKUP($C1057,st!$B$2:$F$400,4,FALSE())="","",VLOOKUP($C1057,st!$B$2:$F$400,4,FALSE())),""))),"")</f>
        <v/>
      </c>
      <c r="G1057" s="35" t="str">
        <f>IFERROR(IF($A1057="HDC",IF(VLOOKUP($C1057,hdc!$B$2:$F$1600,5,FALSE())="","",VLOOKUP($C1057,hdc!$B$2:$F$1600,5,FALSE())),IF($A1057="NAUTICS",IF(VLOOKUP($C1057,nautics!$B$2:$F$1200,5,FALSE())="","",VLOOKUP($C1057,nautics!$B$2:$F$1200,5,FALSE())),IF($A1057="ST",IF(VLOOKUP($C1057,st!$B$2:$F$400,5,FALSE())="","",VLOOKUP($C1057,st!$B$2:$F$400,5,FALSE())),""))),"")</f>
        <v/>
      </c>
      <c r="H1057" s="35" t="s">
        <v>88</v>
      </c>
      <c r="I1057" s="35" t="s">
        <v>31</v>
      </c>
      <c r="J1057" s="35" t="s">
        <v>9329</v>
      </c>
      <c r="K1057" s="35">
        <f t="shared" si="4"/>
        <v>13</v>
      </c>
      <c r="L1057" s="35" t="s">
        <v>8372</v>
      </c>
      <c r="M1057" s="35" t="s">
        <v>8374</v>
      </c>
      <c r="N1057" s="35" t="s">
        <v>872</v>
      </c>
      <c r="O1057" s="35" t="s">
        <v>873</v>
      </c>
      <c r="P1057" s="35" t="s">
        <v>9330</v>
      </c>
      <c r="Q1057" s="35" t="s">
        <v>9331</v>
      </c>
      <c r="R1057" s="35" t="s">
        <v>2270</v>
      </c>
      <c r="S1057" s="35" t="s">
        <v>872</v>
      </c>
      <c r="T1057" s="35" t="s">
        <v>873</v>
      </c>
      <c r="U1057" s="35" t="s">
        <v>9332</v>
      </c>
      <c r="W1057" s="35" t="s">
        <v>78</v>
      </c>
      <c r="X1057" s="35" t="s">
        <v>59</v>
      </c>
      <c r="Y1057" s="35" t="s">
        <v>8367</v>
      </c>
      <c r="Z1057" s="35" t="s">
        <v>9125</v>
      </c>
    </row>
    <row r="1058" spans="1:26" ht="15" customHeight="1">
      <c r="A1058" s="35" t="s">
        <v>1300</v>
      </c>
      <c r="B1058" s="35" t="s">
        <v>7129</v>
      </c>
      <c r="C1058" s="35" t="s">
        <v>9333</v>
      </c>
      <c r="D1058" s="35">
        <f>IFERROR(IF($A1058="HDC",IF(VLOOKUP($C1058,hdc!$B$2:$F$1600,2,FALSE())="","",VLOOKUP($C1058,hdc!$B$2:$F$1600,2,FALSE())),IF($A1058="NAUTICS",IF(VLOOKUP($C1058,nautics!$B$2:$F$1200,2,FALSE())="","",VLOOKUP($C1058,nautics!$B$2:$F$1200,2,FALSE())),IF($A1058="ST",IF(VLOOKUP($C1058,st!$B$2:$F$400,2,FALSE())="","",VLOOKUP($C1058,st!$B$2:$F$400,2,FALSE())),""))),"")</f>
        <v>1</v>
      </c>
      <c r="E1058" s="35">
        <f>IFERROR(IF($A1058="HDC",IF(VLOOKUP($C1058,hdc!$B$2:$F$1600,3,FALSE())="","",VLOOKUP($C1058,hdc!$B$2:$F$1600,3,FALSE())),IF($A1058="NAUTICS",IF(VLOOKUP($C1058,nautics!$B$2:$F$1200,3,FALSE())="","",VLOOKUP($C1058,nautics!$B$2:$F$1200,3,FALSE())),IF($A1058="ST",IF(VLOOKUP($C1058,st!$B$2:$F$400,3,FALSE())="","",VLOOKUP($C1058,st!$B$2:$F$400,3,FALSE())),""))),"")</f>
        <v>1</v>
      </c>
      <c r="F1058" s="35" t="str">
        <f>IFERROR(IF($A1058="HDC",IF(VLOOKUP($C1058,hdc!$B$2:$F$1600,4,FALSE())="","",VLOOKUP($C1058,hdc!$B$2:$F$1600,4,FALSE())),IF($A1058="NAUTICS",IF(VLOOKUP($C1058,nautics!$B$2:$F$1200,4,FALSE())="","",VLOOKUP($C1058,nautics!$B$2:$F$1200,4,FALSE())),IF($A1058="ST",IF(VLOOKUP($C1058,st!$B$2:$F$400,4,FALSE())="","",VLOOKUP($C1058,st!$B$2:$F$400,4,FALSE())),""))),"")</f>
        <v/>
      </c>
      <c r="G1058" s="35" t="str">
        <f>IFERROR(IF($A1058="HDC",IF(VLOOKUP($C1058,hdc!$B$2:$F$1600,5,FALSE())="","",VLOOKUP($C1058,hdc!$B$2:$F$1600,5,FALSE())),IF($A1058="NAUTICS",IF(VLOOKUP($C1058,nautics!$B$2:$F$1200,5,FALSE())="","",VLOOKUP($C1058,nautics!$B$2:$F$1200,5,FALSE())),IF($A1058="ST",IF(VLOOKUP($C1058,st!$B$2:$F$400,5,FALSE())="","",VLOOKUP($C1058,st!$B$2:$F$400,5,FALSE())),""))),"")</f>
        <v/>
      </c>
      <c r="H1058" s="35" t="s">
        <v>88</v>
      </c>
      <c r="I1058" s="35" t="s">
        <v>31</v>
      </c>
      <c r="J1058" s="35" t="s">
        <v>9334</v>
      </c>
      <c r="K1058" s="35">
        <f t="shared" si="4"/>
        <v>9</v>
      </c>
      <c r="L1058" s="35" t="s">
        <v>8372</v>
      </c>
      <c r="M1058" s="35" t="s">
        <v>8374</v>
      </c>
      <c r="N1058" s="35" t="s">
        <v>872</v>
      </c>
      <c r="O1058" s="35" t="s">
        <v>873</v>
      </c>
      <c r="P1058" s="35" t="s">
        <v>9335</v>
      </c>
      <c r="Q1058" s="35" t="s">
        <v>9336</v>
      </c>
      <c r="R1058" s="35" t="s">
        <v>1071</v>
      </c>
      <c r="S1058" s="35" t="s">
        <v>872</v>
      </c>
      <c r="T1058" s="35" t="s">
        <v>873</v>
      </c>
      <c r="U1058" s="35" t="s">
        <v>9337</v>
      </c>
      <c r="W1058" s="35" t="s">
        <v>78</v>
      </c>
      <c r="X1058" s="35" t="s">
        <v>59</v>
      </c>
      <c r="Y1058" s="35" t="s">
        <v>8367</v>
      </c>
      <c r="Z1058" s="35" t="s">
        <v>8252</v>
      </c>
    </row>
    <row r="1059" spans="1:26" ht="15" customHeight="1">
      <c r="A1059" s="35" t="s">
        <v>1300</v>
      </c>
      <c r="B1059" s="35" t="s">
        <v>7129</v>
      </c>
      <c r="C1059" s="35" t="s">
        <v>9338</v>
      </c>
      <c r="D1059" s="35">
        <f>IFERROR(IF($A1059="HDC",IF(VLOOKUP($C1059,hdc!$B$2:$F$1600,2,FALSE())="","",VLOOKUP($C1059,hdc!$B$2:$F$1600,2,FALSE())),IF($A1059="NAUTICS",IF(VLOOKUP($C1059,nautics!$B$2:$F$1200,2,FALSE())="","",VLOOKUP($C1059,nautics!$B$2:$F$1200,2,FALSE())),IF($A1059="ST",IF(VLOOKUP($C1059,st!$B$2:$F$400,2,FALSE())="","",VLOOKUP($C1059,st!$B$2:$F$400,2,FALSE())),""))),"")</f>
        <v>1</v>
      </c>
      <c r="E1059" s="35">
        <f>IFERROR(IF($A1059="HDC",IF(VLOOKUP($C1059,hdc!$B$2:$F$1600,3,FALSE())="","",VLOOKUP($C1059,hdc!$B$2:$F$1600,3,FALSE())),IF($A1059="NAUTICS",IF(VLOOKUP($C1059,nautics!$B$2:$F$1200,3,FALSE())="","",VLOOKUP($C1059,nautics!$B$2:$F$1200,3,FALSE())),IF($A1059="ST",IF(VLOOKUP($C1059,st!$B$2:$F$400,3,FALSE())="","",VLOOKUP($C1059,st!$B$2:$F$400,3,FALSE())),""))),"")</f>
        <v>1</v>
      </c>
      <c r="F1059" s="35" t="str">
        <f>IFERROR(IF($A1059="HDC",IF(VLOOKUP($C1059,hdc!$B$2:$F$1600,4,FALSE())="","",VLOOKUP($C1059,hdc!$B$2:$F$1600,4,FALSE())),IF($A1059="NAUTICS",IF(VLOOKUP($C1059,nautics!$B$2:$F$1200,4,FALSE())="","",VLOOKUP($C1059,nautics!$B$2:$F$1200,4,FALSE())),IF($A1059="ST",IF(VLOOKUP($C1059,st!$B$2:$F$400,4,FALSE())="","",VLOOKUP($C1059,st!$B$2:$F$400,4,FALSE())),""))),"")</f>
        <v/>
      </c>
      <c r="G1059" s="35" t="str">
        <f>IFERROR(IF($A1059="HDC",IF(VLOOKUP($C1059,hdc!$B$2:$F$1600,5,FALSE())="","",VLOOKUP($C1059,hdc!$B$2:$F$1600,5,FALSE())),IF($A1059="NAUTICS",IF(VLOOKUP($C1059,nautics!$B$2:$F$1200,5,FALSE())="","",VLOOKUP($C1059,nautics!$B$2:$F$1200,5,FALSE())),IF($A1059="ST",IF(VLOOKUP($C1059,st!$B$2:$F$400,5,FALSE())="","",VLOOKUP($C1059,st!$B$2:$F$400,5,FALSE())),""))),"")</f>
        <v/>
      </c>
      <c r="H1059" s="35" t="s">
        <v>88</v>
      </c>
      <c r="I1059" s="35" t="s">
        <v>31</v>
      </c>
      <c r="J1059" s="35" t="s">
        <v>7469</v>
      </c>
      <c r="K1059" s="35">
        <f t="shared" si="4"/>
        <v>10</v>
      </c>
      <c r="L1059" s="35" t="s">
        <v>8383</v>
      </c>
      <c r="M1059" s="35" t="s">
        <v>8385</v>
      </c>
      <c r="N1059" s="35" t="s">
        <v>1838</v>
      </c>
      <c r="O1059" s="35" t="s">
        <v>1839</v>
      </c>
      <c r="P1059" s="35" t="s">
        <v>9340</v>
      </c>
      <c r="Q1059" s="35" t="s">
        <v>9341</v>
      </c>
      <c r="R1059" s="35" t="s">
        <v>1912</v>
      </c>
      <c r="S1059" s="35" t="s">
        <v>1838</v>
      </c>
      <c r="T1059" s="35" t="s">
        <v>1839</v>
      </c>
      <c r="U1059" s="35" t="s">
        <v>9342</v>
      </c>
      <c r="W1059" s="35" t="s">
        <v>78</v>
      </c>
      <c r="X1059" s="35" t="s">
        <v>59</v>
      </c>
      <c r="Y1059" s="35" t="s">
        <v>8263</v>
      </c>
      <c r="Z1059" s="35" t="s">
        <v>9343</v>
      </c>
    </row>
    <row r="1060" spans="1:26" ht="15" customHeight="1">
      <c r="A1060" s="35" t="s">
        <v>1300</v>
      </c>
      <c r="B1060" s="35" t="s">
        <v>7129</v>
      </c>
      <c r="C1060" s="35" t="s">
        <v>9344</v>
      </c>
      <c r="D1060" s="35">
        <f>IFERROR(IF($A1060="HDC",IF(VLOOKUP($C1060,hdc!$B$2:$F$1600,2,FALSE())="","",VLOOKUP($C1060,hdc!$B$2:$F$1600,2,FALSE())),IF($A1060="NAUTICS",IF(VLOOKUP($C1060,nautics!$B$2:$F$1200,2,FALSE())="","",VLOOKUP($C1060,nautics!$B$2:$F$1200,2,FALSE())),IF($A1060="ST",IF(VLOOKUP($C1060,st!$B$2:$F$400,2,FALSE())="","",VLOOKUP($C1060,st!$B$2:$F$400,2,FALSE())),""))),"")</f>
        <v>1</v>
      </c>
      <c r="E1060" s="35">
        <f>IFERROR(IF($A1060="HDC",IF(VLOOKUP($C1060,hdc!$B$2:$F$1600,3,FALSE())="","",VLOOKUP($C1060,hdc!$B$2:$F$1600,3,FALSE())),IF($A1060="NAUTICS",IF(VLOOKUP($C1060,nautics!$B$2:$F$1200,3,FALSE())="","",VLOOKUP($C1060,nautics!$B$2:$F$1200,3,FALSE())),IF($A1060="ST",IF(VLOOKUP($C1060,st!$B$2:$F$400,3,FALSE())="","",VLOOKUP($C1060,st!$B$2:$F$400,3,FALSE())),""))),"")</f>
        <v>1</v>
      </c>
      <c r="F1060" s="35" t="str">
        <f>IFERROR(IF($A1060="HDC",IF(VLOOKUP($C1060,hdc!$B$2:$F$1600,4,FALSE())="","",VLOOKUP($C1060,hdc!$B$2:$F$1600,4,FALSE())),IF($A1060="NAUTICS",IF(VLOOKUP($C1060,nautics!$B$2:$F$1200,4,FALSE())="","",VLOOKUP($C1060,nautics!$B$2:$F$1200,4,FALSE())),IF($A1060="ST",IF(VLOOKUP($C1060,st!$B$2:$F$400,4,FALSE())="","",VLOOKUP($C1060,st!$B$2:$F$400,4,FALSE())),""))),"")</f>
        <v/>
      </c>
      <c r="G1060" s="35" t="str">
        <f>IFERROR(IF($A1060="HDC",IF(VLOOKUP($C1060,hdc!$B$2:$F$1600,5,FALSE())="","",VLOOKUP($C1060,hdc!$B$2:$F$1600,5,FALSE())),IF($A1060="NAUTICS",IF(VLOOKUP($C1060,nautics!$B$2:$F$1200,5,FALSE())="","",VLOOKUP($C1060,nautics!$B$2:$F$1200,5,FALSE())),IF($A1060="ST",IF(VLOOKUP($C1060,st!$B$2:$F$400,5,FALSE())="","",VLOOKUP($C1060,st!$B$2:$F$400,5,FALSE())),""))),"")</f>
        <v/>
      </c>
      <c r="H1060" s="35" t="s">
        <v>88</v>
      </c>
      <c r="I1060" s="35" t="s">
        <v>31</v>
      </c>
      <c r="J1060" s="35" t="s">
        <v>9345</v>
      </c>
      <c r="K1060" s="35">
        <f t="shared" si="4"/>
        <v>12</v>
      </c>
      <c r="L1060" s="35" t="s">
        <v>8383</v>
      </c>
      <c r="M1060" s="35" t="s">
        <v>8385</v>
      </c>
      <c r="N1060" s="35" t="s">
        <v>1838</v>
      </c>
      <c r="O1060" s="35" t="s">
        <v>1839</v>
      </c>
      <c r="P1060" s="35" t="s">
        <v>9346</v>
      </c>
      <c r="Q1060" s="35" t="s">
        <v>9347</v>
      </c>
      <c r="R1060" s="35" t="s">
        <v>4088</v>
      </c>
      <c r="S1060" s="35" t="s">
        <v>1838</v>
      </c>
      <c r="T1060" s="35" t="s">
        <v>1839</v>
      </c>
      <c r="U1060" s="35" t="s">
        <v>9160</v>
      </c>
      <c r="W1060" s="35" t="s">
        <v>78</v>
      </c>
      <c r="X1060" s="35" t="s">
        <v>59</v>
      </c>
      <c r="Y1060" s="35" t="s">
        <v>8263</v>
      </c>
      <c r="Z1060" s="35" t="s">
        <v>8116</v>
      </c>
    </row>
    <row r="1061" spans="1:26" ht="15" customHeight="1">
      <c r="A1061" s="35" t="s">
        <v>1300</v>
      </c>
      <c r="B1061" s="35" t="s">
        <v>7129</v>
      </c>
      <c r="C1061" s="35" t="s">
        <v>9348</v>
      </c>
      <c r="D1061" s="35">
        <f>IFERROR(IF($A1061="HDC",IF(VLOOKUP($C1061,hdc!$B$2:$F$1600,2,FALSE())="","",VLOOKUP($C1061,hdc!$B$2:$F$1600,2,FALSE())),IF($A1061="NAUTICS",IF(VLOOKUP($C1061,nautics!$B$2:$F$1200,2,FALSE())="","",VLOOKUP($C1061,nautics!$B$2:$F$1200,2,FALSE())),IF($A1061="ST",IF(VLOOKUP($C1061,st!$B$2:$F$400,2,FALSE())="","",VLOOKUP($C1061,st!$B$2:$F$400,2,FALSE())),""))),"")</f>
        <v>1</v>
      </c>
      <c r="E1061" s="35">
        <f>IFERROR(IF($A1061="HDC",IF(VLOOKUP($C1061,hdc!$B$2:$F$1600,3,FALSE())="","",VLOOKUP($C1061,hdc!$B$2:$F$1600,3,FALSE())),IF($A1061="NAUTICS",IF(VLOOKUP($C1061,nautics!$B$2:$F$1200,3,FALSE())="","",VLOOKUP($C1061,nautics!$B$2:$F$1200,3,FALSE())),IF($A1061="ST",IF(VLOOKUP($C1061,st!$B$2:$F$400,3,FALSE())="","",VLOOKUP($C1061,st!$B$2:$F$400,3,FALSE())),""))),"")</f>
        <v>1</v>
      </c>
      <c r="F1061" s="35" t="str">
        <f>IFERROR(IF($A1061="HDC",IF(VLOOKUP($C1061,hdc!$B$2:$F$1600,4,FALSE())="","",VLOOKUP($C1061,hdc!$B$2:$F$1600,4,FALSE())),IF($A1061="NAUTICS",IF(VLOOKUP($C1061,nautics!$B$2:$F$1200,4,FALSE())="","",VLOOKUP($C1061,nautics!$B$2:$F$1200,4,FALSE())),IF($A1061="ST",IF(VLOOKUP($C1061,st!$B$2:$F$400,4,FALSE())="","",VLOOKUP($C1061,st!$B$2:$F$400,4,FALSE())),""))),"")</f>
        <v/>
      </c>
      <c r="G1061" s="35" t="str">
        <f>IFERROR(IF($A1061="HDC",IF(VLOOKUP($C1061,hdc!$B$2:$F$1600,5,FALSE())="","",VLOOKUP($C1061,hdc!$B$2:$F$1600,5,FALSE())),IF($A1061="NAUTICS",IF(VLOOKUP($C1061,nautics!$B$2:$F$1200,5,FALSE())="","",VLOOKUP($C1061,nautics!$B$2:$F$1200,5,FALSE())),IF($A1061="ST",IF(VLOOKUP($C1061,st!$B$2:$F$400,5,FALSE())="","",VLOOKUP($C1061,st!$B$2:$F$400,5,FALSE())),""))),"")</f>
        <v/>
      </c>
      <c r="H1061" s="35" t="s">
        <v>88</v>
      </c>
      <c r="I1061" s="35" t="s">
        <v>31</v>
      </c>
      <c r="J1061" s="35" t="s">
        <v>1126</v>
      </c>
      <c r="K1061" s="35">
        <f t="shared" si="4"/>
        <v>10</v>
      </c>
      <c r="L1061" s="35" t="s">
        <v>8383</v>
      </c>
      <c r="M1061" s="35" t="s">
        <v>8385</v>
      </c>
      <c r="N1061" s="35" t="s">
        <v>1838</v>
      </c>
      <c r="O1061" s="35" t="s">
        <v>1839</v>
      </c>
      <c r="P1061" s="35" t="s">
        <v>9349</v>
      </c>
      <c r="Q1061" s="35" t="s">
        <v>9350</v>
      </c>
      <c r="R1061" s="35" t="s">
        <v>978</v>
      </c>
      <c r="S1061" s="35" t="s">
        <v>1838</v>
      </c>
      <c r="T1061" s="35" t="s">
        <v>1839</v>
      </c>
      <c r="U1061" s="35" t="s">
        <v>9147</v>
      </c>
      <c r="W1061" s="35" t="s">
        <v>78</v>
      </c>
      <c r="X1061" s="35" t="s">
        <v>59</v>
      </c>
      <c r="Y1061" s="35" t="s">
        <v>8263</v>
      </c>
      <c r="Z1061" s="35" t="s">
        <v>1860</v>
      </c>
    </row>
    <row r="1062" spans="1:26" ht="15" customHeight="1">
      <c r="A1062" s="35" t="s">
        <v>1300</v>
      </c>
      <c r="B1062" s="35" t="s">
        <v>7129</v>
      </c>
      <c r="C1062" s="35" t="s">
        <v>9351</v>
      </c>
      <c r="D1062" s="35">
        <f>IFERROR(IF($A1062="HDC",IF(VLOOKUP($C1062,hdc!$B$2:$F$1600,2,FALSE())="","",VLOOKUP($C1062,hdc!$B$2:$F$1600,2,FALSE())),IF($A1062="NAUTICS",IF(VLOOKUP($C1062,nautics!$B$2:$F$1200,2,FALSE())="","",VLOOKUP($C1062,nautics!$B$2:$F$1200,2,FALSE())),IF($A1062="ST",IF(VLOOKUP($C1062,st!$B$2:$F$400,2,FALSE())="","",VLOOKUP($C1062,st!$B$2:$F$400,2,FALSE())),""))),"")</f>
        <v>1</v>
      </c>
      <c r="E1062" s="35">
        <f>IFERROR(IF($A1062="HDC",IF(VLOOKUP($C1062,hdc!$B$2:$F$1600,3,FALSE())="","",VLOOKUP($C1062,hdc!$B$2:$F$1600,3,FALSE())),IF($A1062="NAUTICS",IF(VLOOKUP($C1062,nautics!$B$2:$F$1200,3,FALSE())="","",VLOOKUP($C1062,nautics!$B$2:$F$1200,3,FALSE())),IF($A1062="ST",IF(VLOOKUP($C1062,st!$B$2:$F$400,3,FALSE())="","",VLOOKUP($C1062,st!$B$2:$F$400,3,FALSE())),""))),"")</f>
        <v>1</v>
      </c>
      <c r="F1062" s="35" t="str">
        <f>IFERROR(IF($A1062="HDC",IF(VLOOKUP($C1062,hdc!$B$2:$F$1600,4,FALSE())="","",VLOOKUP($C1062,hdc!$B$2:$F$1600,4,FALSE())),IF($A1062="NAUTICS",IF(VLOOKUP($C1062,nautics!$B$2:$F$1200,4,FALSE())="","",VLOOKUP($C1062,nautics!$B$2:$F$1200,4,FALSE())),IF($A1062="ST",IF(VLOOKUP($C1062,st!$B$2:$F$400,4,FALSE())="","",VLOOKUP($C1062,st!$B$2:$F$400,4,FALSE())),""))),"")</f>
        <v/>
      </c>
      <c r="G1062" s="35" t="str">
        <f>IFERROR(IF($A1062="HDC",IF(VLOOKUP($C1062,hdc!$B$2:$F$1600,5,FALSE())="","",VLOOKUP($C1062,hdc!$B$2:$F$1600,5,FALSE())),IF($A1062="NAUTICS",IF(VLOOKUP($C1062,nautics!$B$2:$F$1200,5,FALSE())="","",VLOOKUP($C1062,nautics!$B$2:$F$1200,5,FALSE())),IF($A1062="ST",IF(VLOOKUP($C1062,st!$B$2:$F$400,5,FALSE())="","",VLOOKUP($C1062,st!$B$2:$F$400,5,FALSE())),""))),"")</f>
        <v/>
      </c>
      <c r="H1062" s="35" t="s">
        <v>88</v>
      </c>
      <c r="I1062" s="35" t="s">
        <v>31</v>
      </c>
      <c r="J1062" s="35" t="s">
        <v>1906</v>
      </c>
      <c r="K1062" s="35">
        <f t="shared" si="4"/>
        <v>9</v>
      </c>
      <c r="L1062" s="35" t="s">
        <v>8383</v>
      </c>
      <c r="M1062" s="35" t="s">
        <v>8385</v>
      </c>
      <c r="N1062" s="35" t="s">
        <v>1838</v>
      </c>
      <c r="O1062" s="35" t="s">
        <v>1839</v>
      </c>
      <c r="P1062" s="35" t="s">
        <v>9352</v>
      </c>
      <c r="Q1062" s="35" t="s">
        <v>9353</v>
      </c>
      <c r="R1062" s="35" t="s">
        <v>1071</v>
      </c>
      <c r="S1062" s="35" t="s">
        <v>1838</v>
      </c>
      <c r="T1062" s="35" t="s">
        <v>1839</v>
      </c>
      <c r="U1062" s="35" t="s">
        <v>9160</v>
      </c>
      <c r="W1062" s="35" t="s">
        <v>78</v>
      </c>
      <c r="X1062" s="35" t="s">
        <v>59</v>
      </c>
      <c r="Y1062" s="35" t="s">
        <v>8263</v>
      </c>
      <c r="Z1062" s="35" t="s">
        <v>8116</v>
      </c>
    </row>
    <row r="1063" spans="1:26" ht="15" customHeight="1">
      <c r="A1063" s="35" t="s">
        <v>1300</v>
      </c>
      <c r="B1063" s="35" t="s">
        <v>7129</v>
      </c>
      <c r="C1063" s="35" t="s">
        <v>9354</v>
      </c>
      <c r="D1063" s="35">
        <f>IFERROR(IF($A1063="HDC",IF(VLOOKUP($C1063,hdc!$B$2:$F$1600,2,FALSE())="","",VLOOKUP($C1063,hdc!$B$2:$F$1600,2,FALSE())),IF($A1063="NAUTICS",IF(VLOOKUP($C1063,nautics!$B$2:$F$1200,2,FALSE())="","",VLOOKUP($C1063,nautics!$B$2:$F$1200,2,FALSE())),IF($A1063="ST",IF(VLOOKUP($C1063,st!$B$2:$F$400,2,FALSE())="","",VLOOKUP($C1063,st!$B$2:$F$400,2,FALSE())),""))),"")</f>
        <v>1</v>
      </c>
      <c r="E1063" s="35">
        <f>IFERROR(IF($A1063="HDC",IF(VLOOKUP($C1063,hdc!$B$2:$F$1600,3,FALSE())="","",VLOOKUP($C1063,hdc!$B$2:$F$1600,3,FALSE())),IF($A1063="NAUTICS",IF(VLOOKUP($C1063,nautics!$B$2:$F$1200,3,FALSE())="","",VLOOKUP($C1063,nautics!$B$2:$F$1200,3,FALSE())),IF($A1063="ST",IF(VLOOKUP($C1063,st!$B$2:$F$400,3,FALSE())="","",VLOOKUP($C1063,st!$B$2:$F$400,3,FALSE())),""))),"")</f>
        <v>1</v>
      </c>
      <c r="F1063" s="35" t="str">
        <f>IFERROR(IF($A1063="HDC",IF(VLOOKUP($C1063,hdc!$B$2:$F$1600,4,FALSE())="","",VLOOKUP($C1063,hdc!$B$2:$F$1600,4,FALSE())),IF($A1063="NAUTICS",IF(VLOOKUP($C1063,nautics!$B$2:$F$1200,4,FALSE())="","",VLOOKUP($C1063,nautics!$B$2:$F$1200,4,FALSE())),IF($A1063="ST",IF(VLOOKUP($C1063,st!$B$2:$F$400,4,FALSE())="","",VLOOKUP($C1063,st!$B$2:$F$400,4,FALSE())),""))),"")</f>
        <v/>
      </c>
      <c r="G1063" s="35" t="str">
        <f>IFERROR(IF($A1063="HDC",IF(VLOOKUP($C1063,hdc!$B$2:$F$1600,5,FALSE())="","",VLOOKUP($C1063,hdc!$B$2:$F$1600,5,FALSE())),IF($A1063="NAUTICS",IF(VLOOKUP($C1063,nautics!$B$2:$F$1200,5,FALSE())="","",VLOOKUP($C1063,nautics!$B$2:$F$1200,5,FALSE())),IF($A1063="ST",IF(VLOOKUP($C1063,st!$B$2:$F$400,5,FALSE())="","",VLOOKUP($C1063,st!$B$2:$F$400,5,FALSE())),""))),"")</f>
        <v/>
      </c>
      <c r="H1063" s="35" t="s">
        <v>88</v>
      </c>
      <c r="I1063" s="35" t="s">
        <v>31</v>
      </c>
      <c r="J1063" s="35" t="s">
        <v>9355</v>
      </c>
      <c r="K1063" s="35">
        <f t="shared" si="4"/>
        <v>20</v>
      </c>
      <c r="L1063" s="35" t="s">
        <v>8383</v>
      </c>
      <c r="M1063" s="35" t="s">
        <v>8385</v>
      </c>
      <c r="N1063" s="35" t="s">
        <v>1838</v>
      </c>
      <c r="O1063" s="35" t="s">
        <v>1839</v>
      </c>
      <c r="P1063" s="35" t="s">
        <v>9356</v>
      </c>
      <c r="Q1063" s="35" t="s">
        <v>9357</v>
      </c>
      <c r="R1063" s="35" t="s">
        <v>152</v>
      </c>
      <c r="S1063" s="35" t="s">
        <v>369</v>
      </c>
      <c r="T1063" s="35" t="s">
        <v>370</v>
      </c>
      <c r="U1063" s="35" t="s">
        <v>9358</v>
      </c>
      <c r="W1063" s="35" t="s">
        <v>57</v>
      </c>
      <c r="X1063" s="35" t="s">
        <v>59</v>
      </c>
      <c r="Y1063" s="35" t="s">
        <v>8263</v>
      </c>
      <c r="Z1063" s="35" t="s">
        <v>3220</v>
      </c>
    </row>
    <row r="1064" spans="1:26" ht="15" customHeight="1">
      <c r="A1064" s="35" t="s">
        <v>1300</v>
      </c>
      <c r="B1064" s="35" t="s">
        <v>7129</v>
      </c>
      <c r="C1064" s="35" t="s">
        <v>9359</v>
      </c>
      <c r="D1064" s="35">
        <f>IFERROR(IF($A1064="HDC",IF(VLOOKUP($C1064,hdc!$B$2:$F$1600,2,FALSE())="","",VLOOKUP($C1064,hdc!$B$2:$F$1600,2,FALSE())),IF($A1064="NAUTICS",IF(VLOOKUP($C1064,nautics!$B$2:$F$1200,2,FALSE())="","",VLOOKUP($C1064,nautics!$B$2:$F$1200,2,FALSE())),IF($A1064="ST",IF(VLOOKUP($C1064,st!$B$2:$F$400,2,FALSE())="","",VLOOKUP($C1064,st!$B$2:$F$400,2,FALSE())),""))),"")</f>
        <v>1</v>
      </c>
      <c r="E1064" s="35">
        <f>IFERROR(IF($A1064="HDC",IF(VLOOKUP($C1064,hdc!$B$2:$F$1600,3,FALSE())="","",VLOOKUP($C1064,hdc!$B$2:$F$1600,3,FALSE())),IF($A1064="NAUTICS",IF(VLOOKUP($C1064,nautics!$B$2:$F$1200,3,FALSE())="","",VLOOKUP($C1064,nautics!$B$2:$F$1200,3,FALSE())),IF($A1064="ST",IF(VLOOKUP($C1064,st!$B$2:$F$400,3,FALSE())="","",VLOOKUP($C1064,st!$B$2:$F$400,3,FALSE())),""))),"")</f>
        <v>1</v>
      </c>
      <c r="F1064" s="35">
        <f>IFERROR(IF($A1064="HDC",IF(VLOOKUP($C1064,hdc!$B$2:$F$1600,4,FALSE())="","",VLOOKUP($C1064,hdc!$B$2:$F$1600,4,FALSE())),IF($A1064="NAUTICS",IF(VLOOKUP($C1064,nautics!$B$2:$F$1200,4,FALSE())="","",VLOOKUP($C1064,nautics!$B$2:$F$1200,4,FALSE())),IF($A1064="ST",IF(VLOOKUP($C1064,st!$B$2:$F$400,4,FALSE())="","",VLOOKUP($C1064,st!$B$2:$F$400,4,FALSE())),""))),"")</f>
        <v>1</v>
      </c>
      <c r="G1064" s="35" t="str">
        <f>IFERROR(IF($A1064="HDC",IF(VLOOKUP($C1064,hdc!$B$2:$F$1600,5,FALSE())="","",VLOOKUP($C1064,hdc!$B$2:$F$1600,5,FALSE())),IF($A1064="NAUTICS",IF(VLOOKUP($C1064,nautics!$B$2:$F$1200,5,FALSE())="","",VLOOKUP($C1064,nautics!$B$2:$F$1200,5,FALSE())),IF($A1064="ST",IF(VLOOKUP($C1064,st!$B$2:$F$400,5,FALSE())="","",VLOOKUP($C1064,st!$B$2:$F$400,5,FALSE())),""))),"")</f>
        <v/>
      </c>
      <c r="H1064" s="35" t="s">
        <v>88</v>
      </c>
      <c r="I1064" s="35" t="s">
        <v>31</v>
      </c>
      <c r="J1064" s="35" t="s">
        <v>9360</v>
      </c>
      <c r="K1064" s="35">
        <f t="shared" si="4"/>
        <v>10</v>
      </c>
      <c r="L1064" s="35" t="s">
        <v>8392</v>
      </c>
      <c r="M1064" s="35" t="s">
        <v>8394</v>
      </c>
      <c r="N1064" s="35" t="s">
        <v>931</v>
      </c>
      <c r="O1064" s="35" t="s">
        <v>932</v>
      </c>
      <c r="P1064" s="35" t="s">
        <v>9361</v>
      </c>
      <c r="Q1064" s="35" t="s">
        <v>9362</v>
      </c>
      <c r="R1064" s="35" t="s">
        <v>2270</v>
      </c>
      <c r="S1064" s="35" t="s">
        <v>931</v>
      </c>
      <c r="T1064" s="35" t="s">
        <v>932</v>
      </c>
      <c r="U1064" s="35" t="s">
        <v>9225</v>
      </c>
      <c r="W1064" s="35" t="s">
        <v>78</v>
      </c>
      <c r="X1064" s="35" t="s">
        <v>59</v>
      </c>
      <c r="Y1064" s="35" t="s">
        <v>1515</v>
      </c>
      <c r="Z1064" s="35" t="s">
        <v>8274</v>
      </c>
    </row>
    <row r="1065" spans="1:26" ht="15" customHeight="1">
      <c r="A1065" s="35" t="s">
        <v>1300</v>
      </c>
      <c r="B1065" s="35" t="s">
        <v>7129</v>
      </c>
      <c r="C1065" s="35" t="s">
        <v>9363</v>
      </c>
      <c r="D1065" s="35">
        <f>IFERROR(IF($A1065="HDC",IF(VLOOKUP($C1065,hdc!$B$2:$F$1600,2,FALSE())="","",VLOOKUP($C1065,hdc!$B$2:$F$1600,2,FALSE())),IF($A1065="NAUTICS",IF(VLOOKUP($C1065,nautics!$B$2:$F$1200,2,FALSE())="","",VLOOKUP($C1065,nautics!$B$2:$F$1200,2,FALSE())),IF($A1065="ST",IF(VLOOKUP($C1065,st!$B$2:$F$400,2,FALSE())="","",VLOOKUP($C1065,st!$B$2:$F$400,2,FALSE())),""))),"")</f>
        <v>1</v>
      </c>
      <c r="E1065" s="35">
        <f>IFERROR(IF($A1065="HDC",IF(VLOOKUP($C1065,hdc!$B$2:$F$1600,3,FALSE())="","",VLOOKUP($C1065,hdc!$B$2:$F$1600,3,FALSE())),IF($A1065="NAUTICS",IF(VLOOKUP($C1065,nautics!$B$2:$F$1200,3,FALSE())="","",VLOOKUP($C1065,nautics!$B$2:$F$1200,3,FALSE())),IF($A1065="ST",IF(VLOOKUP($C1065,st!$B$2:$F$400,3,FALSE())="","",VLOOKUP($C1065,st!$B$2:$F$400,3,FALSE())),""))),"")</f>
        <v>1</v>
      </c>
      <c r="F1065" s="35">
        <f>IFERROR(IF($A1065="HDC",IF(VLOOKUP($C1065,hdc!$B$2:$F$1600,4,FALSE())="","",VLOOKUP($C1065,hdc!$B$2:$F$1600,4,FALSE())),IF($A1065="NAUTICS",IF(VLOOKUP($C1065,nautics!$B$2:$F$1200,4,FALSE())="","",VLOOKUP($C1065,nautics!$B$2:$F$1200,4,FALSE())),IF($A1065="ST",IF(VLOOKUP($C1065,st!$B$2:$F$400,4,FALSE())="","",VLOOKUP($C1065,st!$B$2:$F$400,4,FALSE())),""))),"")</f>
        <v>1</v>
      </c>
      <c r="G1065" s="35" t="str">
        <f>IFERROR(IF($A1065="HDC",IF(VLOOKUP($C1065,hdc!$B$2:$F$1600,5,FALSE())="","",VLOOKUP($C1065,hdc!$B$2:$F$1600,5,FALSE())),IF($A1065="NAUTICS",IF(VLOOKUP($C1065,nautics!$B$2:$F$1200,5,FALSE())="","",VLOOKUP($C1065,nautics!$B$2:$F$1200,5,FALSE())),IF($A1065="ST",IF(VLOOKUP($C1065,st!$B$2:$F$400,5,FALSE())="","",VLOOKUP($C1065,st!$B$2:$F$400,5,FALSE())),""))),"")</f>
        <v/>
      </c>
      <c r="H1065" s="35" t="s">
        <v>88</v>
      </c>
      <c r="I1065" s="35" t="s">
        <v>31</v>
      </c>
      <c r="J1065" s="35" t="s">
        <v>1736</v>
      </c>
      <c r="K1065" s="35">
        <f t="shared" si="4"/>
        <v>8</v>
      </c>
      <c r="L1065" s="35" t="s">
        <v>8392</v>
      </c>
      <c r="M1065" s="35" t="s">
        <v>8394</v>
      </c>
      <c r="N1065" s="35" t="s">
        <v>931</v>
      </c>
      <c r="O1065" s="35" t="s">
        <v>932</v>
      </c>
      <c r="P1065" s="35" t="s">
        <v>9364</v>
      </c>
      <c r="Q1065" s="35" t="s">
        <v>9365</v>
      </c>
      <c r="R1065" s="35" t="s">
        <v>247</v>
      </c>
      <c r="S1065" s="35" t="s">
        <v>931</v>
      </c>
      <c r="T1065" s="35" t="s">
        <v>932</v>
      </c>
      <c r="U1065" s="35" t="s">
        <v>89</v>
      </c>
      <c r="W1065" s="35" t="s">
        <v>78</v>
      </c>
      <c r="X1065" s="35" t="s">
        <v>59</v>
      </c>
      <c r="Y1065" s="35" t="s">
        <v>89</v>
      </c>
      <c r="Z1065" s="35" t="s">
        <v>89</v>
      </c>
    </row>
    <row r="1066" spans="1:26" ht="15" customHeight="1">
      <c r="A1066" s="35" t="s">
        <v>1300</v>
      </c>
      <c r="B1066" s="35" t="s">
        <v>7129</v>
      </c>
      <c r="C1066" s="35" t="s">
        <v>9366</v>
      </c>
      <c r="D1066" s="35">
        <f>IFERROR(IF($A1066="HDC",IF(VLOOKUP($C1066,hdc!$B$2:$F$1600,2,FALSE())="","",VLOOKUP($C1066,hdc!$B$2:$F$1600,2,FALSE())),IF($A1066="NAUTICS",IF(VLOOKUP($C1066,nautics!$B$2:$F$1200,2,FALSE())="","",VLOOKUP($C1066,nautics!$B$2:$F$1200,2,FALSE())),IF($A1066="ST",IF(VLOOKUP($C1066,st!$B$2:$F$400,2,FALSE())="","",VLOOKUP($C1066,st!$B$2:$F$400,2,FALSE())),""))),"")</f>
        <v>1</v>
      </c>
      <c r="E1066" s="35">
        <f>IFERROR(IF($A1066="HDC",IF(VLOOKUP($C1066,hdc!$B$2:$F$1600,3,FALSE())="","",VLOOKUP($C1066,hdc!$B$2:$F$1600,3,FALSE())),IF($A1066="NAUTICS",IF(VLOOKUP($C1066,nautics!$B$2:$F$1200,3,FALSE())="","",VLOOKUP($C1066,nautics!$B$2:$F$1200,3,FALSE())),IF($A1066="ST",IF(VLOOKUP($C1066,st!$B$2:$F$400,3,FALSE())="","",VLOOKUP($C1066,st!$B$2:$F$400,3,FALSE())),""))),"")</f>
        <v>1</v>
      </c>
      <c r="F1066" s="35" t="str">
        <f>IFERROR(IF($A1066="HDC",IF(VLOOKUP($C1066,hdc!$B$2:$F$1600,4,FALSE())="","",VLOOKUP($C1066,hdc!$B$2:$F$1600,4,FALSE())),IF($A1066="NAUTICS",IF(VLOOKUP($C1066,nautics!$B$2:$F$1200,4,FALSE())="","",VLOOKUP($C1066,nautics!$B$2:$F$1200,4,FALSE())),IF($A1066="ST",IF(VLOOKUP($C1066,st!$B$2:$F$400,4,FALSE())="","",VLOOKUP($C1066,st!$B$2:$F$400,4,FALSE())),""))),"")</f>
        <v/>
      </c>
      <c r="G1066" s="35" t="str">
        <f>IFERROR(IF($A1066="HDC",IF(VLOOKUP($C1066,hdc!$B$2:$F$1600,5,FALSE())="","",VLOOKUP($C1066,hdc!$B$2:$F$1600,5,FALSE())),IF($A1066="NAUTICS",IF(VLOOKUP($C1066,nautics!$B$2:$F$1200,5,FALSE())="","",VLOOKUP($C1066,nautics!$B$2:$F$1200,5,FALSE())),IF($A1066="ST",IF(VLOOKUP($C1066,st!$B$2:$F$400,5,FALSE())="","",VLOOKUP($C1066,st!$B$2:$F$400,5,FALSE())),""))),"")</f>
        <v/>
      </c>
      <c r="H1066" s="35" t="s">
        <v>88</v>
      </c>
      <c r="I1066" s="35" t="s">
        <v>31</v>
      </c>
      <c r="J1066" s="35" t="s">
        <v>552</v>
      </c>
      <c r="K1066" s="35">
        <f t="shared" si="4"/>
        <v>5</v>
      </c>
      <c r="L1066" s="35" t="s">
        <v>9364</v>
      </c>
      <c r="M1066" s="35" t="s">
        <v>9365</v>
      </c>
      <c r="N1066" s="35" t="s">
        <v>931</v>
      </c>
      <c r="O1066" s="35" t="s">
        <v>932</v>
      </c>
      <c r="P1066" s="35" t="s">
        <v>9367</v>
      </c>
      <c r="Q1066" s="35" t="s">
        <v>9368</v>
      </c>
      <c r="R1066" s="35" t="s">
        <v>247</v>
      </c>
      <c r="S1066" s="35" t="s">
        <v>931</v>
      </c>
      <c r="T1066" s="35" t="s">
        <v>932</v>
      </c>
      <c r="U1066" s="35" t="s">
        <v>89</v>
      </c>
      <c r="W1066" s="35" t="s">
        <v>78</v>
      </c>
      <c r="X1066" s="35" t="s">
        <v>59</v>
      </c>
      <c r="Y1066" s="35" t="s">
        <v>89</v>
      </c>
      <c r="Z1066" s="35" t="s">
        <v>89</v>
      </c>
    </row>
    <row r="1067" spans="1:26" ht="15" customHeight="1">
      <c r="A1067" s="35" t="s">
        <v>1300</v>
      </c>
      <c r="B1067" s="35" t="s">
        <v>7129</v>
      </c>
      <c r="C1067" s="35" t="s">
        <v>9369</v>
      </c>
      <c r="D1067" s="35">
        <f>IFERROR(IF($A1067="HDC",IF(VLOOKUP($C1067,hdc!$B$2:$F$1600,2,FALSE())="","",VLOOKUP($C1067,hdc!$B$2:$F$1600,2,FALSE())),IF($A1067="NAUTICS",IF(VLOOKUP($C1067,nautics!$B$2:$F$1200,2,FALSE())="","",VLOOKUP($C1067,nautics!$B$2:$F$1200,2,FALSE())),IF($A1067="ST",IF(VLOOKUP($C1067,st!$B$2:$F$400,2,FALSE())="","",VLOOKUP($C1067,st!$B$2:$F$400,2,FALSE())),""))),"")</f>
        <v>1</v>
      </c>
      <c r="E1067" s="35">
        <f>IFERROR(IF($A1067="HDC",IF(VLOOKUP($C1067,hdc!$B$2:$F$1600,3,FALSE())="","",VLOOKUP($C1067,hdc!$B$2:$F$1600,3,FALSE())),IF($A1067="NAUTICS",IF(VLOOKUP($C1067,nautics!$B$2:$F$1200,3,FALSE())="","",VLOOKUP($C1067,nautics!$B$2:$F$1200,3,FALSE())),IF($A1067="ST",IF(VLOOKUP($C1067,st!$B$2:$F$400,3,FALSE())="","",VLOOKUP($C1067,st!$B$2:$F$400,3,FALSE())),""))),"")</f>
        <v>1</v>
      </c>
      <c r="F1067" s="35">
        <f>IFERROR(IF($A1067="HDC",IF(VLOOKUP($C1067,hdc!$B$2:$F$1600,4,FALSE())="","",VLOOKUP($C1067,hdc!$B$2:$F$1600,4,FALSE())),IF($A1067="NAUTICS",IF(VLOOKUP($C1067,nautics!$B$2:$F$1200,4,FALSE())="","",VLOOKUP($C1067,nautics!$B$2:$F$1200,4,FALSE())),IF($A1067="ST",IF(VLOOKUP($C1067,st!$B$2:$F$400,4,FALSE())="","",VLOOKUP($C1067,st!$B$2:$F$400,4,FALSE())),""))),"")</f>
        <v>1</v>
      </c>
      <c r="G1067" s="35" t="str">
        <f>IFERROR(IF($A1067="HDC",IF(VLOOKUP($C1067,hdc!$B$2:$F$1600,5,FALSE())="","",VLOOKUP($C1067,hdc!$B$2:$F$1600,5,FALSE())),IF($A1067="NAUTICS",IF(VLOOKUP($C1067,nautics!$B$2:$F$1200,5,FALSE())="","",VLOOKUP($C1067,nautics!$B$2:$F$1200,5,FALSE())),IF($A1067="ST",IF(VLOOKUP($C1067,st!$B$2:$F$400,5,FALSE())="","",VLOOKUP($C1067,st!$B$2:$F$400,5,FALSE())),""))),"")</f>
        <v/>
      </c>
      <c r="H1067" s="35" t="s">
        <v>88</v>
      </c>
      <c r="I1067" s="35" t="s">
        <v>31</v>
      </c>
      <c r="J1067" s="35" t="s">
        <v>7469</v>
      </c>
      <c r="K1067" s="35">
        <f t="shared" si="4"/>
        <v>10</v>
      </c>
      <c r="L1067" s="35" t="s">
        <v>8392</v>
      </c>
      <c r="M1067" s="35" t="s">
        <v>8394</v>
      </c>
      <c r="N1067" s="35" t="s">
        <v>931</v>
      </c>
      <c r="O1067" s="35" t="s">
        <v>932</v>
      </c>
      <c r="P1067" s="35" t="s">
        <v>9370</v>
      </c>
      <c r="Q1067" s="35" t="s">
        <v>9371</v>
      </c>
      <c r="R1067" s="35" t="s">
        <v>152</v>
      </c>
      <c r="S1067" s="35" t="s">
        <v>931</v>
      </c>
      <c r="T1067" s="35" t="s">
        <v>932</v>
      </c>
      <c r="U1067" s="35" t="s">
        <v>9214</v>
      </c>
      <c r="W1067" s="35" t="s">
        <v>78</v>
      </c>
      <c r="X1067" s="35" t="s">
        <v>59</v>
      </c>
      <c r="Y1067" s="35" t="s">
        <v>1515</v>
      </c>
      <c r="Z1067" s="35" t="s">
        <v>938</v>
      </c>
    </row>
    <row r="1068" spans="1:26" ht="15" customHeight="1">
      <c r="A1068" s="35" t="s">
        <v>1300</v>
      </c>
      <c r="B1068" s="35" t="s">
        <v>7129</v>
      </c>
      <c r="C1068" s="35" t="s">
        <v>9372</v>
      </c>
      <c r="D1068" s="35">
        <f>IFERROR(IF($A1068="HDC",IF(VLOOKUP($C1068,hdc!$B$2:$F$1600,2,FALSE())="","",VLOOKUP($C1068,hdc!$B$2:$F$1600,2,FALSE())),IF($A1068="NAUTICS",IF(VLOOKUP($C1068,nautics!$B$2:$F$1200,2,FALSE())="","",VLOOKUP($C1068,nautics!$B$2:$F$1200,2,FALSE())),IF($A1068="ST",IF(VLOOKUP($C1068,st!$B$2:$F$400,2,FALSE())="","",VLOOKUP($C1068,st!$B$2:$F$400,2,FALSE())),""))),"")</f>
        <v>1</v>
      </c>
      <c r="E1068" s="35">
        <f>IFERROR(IF($A1068="HDC",IF(VLOOKUP($C1068,hdc!$B$2:$F$1600,3,FALSE())="","",VLOOKUP($C1068,hdc!$B$2:$F$1600,3,FALSE())),IF($A1068="NAUTICS",IF(VLOOKUP($C1068,nautics!$B$2:$F$1200,3,FALSE())="","",VLOOKUP($C1068,nautics!$B$2:$F$1200,3,FALSE())),IF($A1068="ST",IF(VLOOKUP($C1068,st!$B$2:$F$400,3,FALSE())="","",VLOOKUP($C1068,st!$B$2:$F$400,3,FALSE())),""))),"")</f>
        <v>1</v>
      </c>
      <c r="F1068" s="35" t="str">
        <f>IFERROR(IF($A1068="HDC",IF(VLOOKUP($C1068,hdc!$B$2:$F$1600,4,FALSE())="","",VLOOKUP($C1068,hdc!$B$2:$F$1600,4,FALSE())),IF($A1068="NAUTICS",IF(VLOOKUP($C1068,nautics!$B$2:$F$1200,4,FALSE())="","",VLOOKUP($C1068,nautics!$B$2:$F$1200,4,FALSE())),IF($A1068="ST",IF(VLOOKUP($C1068,st!$B$2:$F$400,4,FALSE())="","",VLOOKUP($C1068,st!$B$2:$F$400,4,FALSE())),""))),"")</f>
        <v/>
      </c>
      <c r="G1068" s="35" t="str">
        <f>IFERROR(IF($A1068="HDC",IF(VLOOKUP($C1068,hdc!$B$2:$F$1600,5,FALSE())="","",VLOOKUP($C1068,hdc!$B$2:$F$1600,5,FALSE())),IF($A1068="NAUTICS",IF(VLOOKUP($C1068,nautics!$B$2:$F$1200,5,FALSE())="","",VLOOKUP($C1068,nautics!$B$2:$F$1200,5,FALSE())),IF($A1068="ST",IF(VLOOKUP($C1068,st!$B$2:$F$400,5,FALSE())="","",VLOOKUP($C1068,st!$B$2:$F$400,5,FALSE())),""))),"")</f>
        <v/>
      </c>
      <c r="H1068" s="35" t="s">
        <v>88</v>
      </c>
      <c r="I1068" s="35" t="s">
        <v>31</v>
      </c>
      <c r="J1068" s="35" t="s">
        <v>552</v>
      </c>
      <c r="K1068" s="35">
        <f t="shared" si="4"/>
        <v>5</v>
      </c>
      <c r="L1068" s="35" t="s">
        <v>9370</v>
      </c>
      <c r="M1068" s="35" t="s">
        <v>9371</v>
      </c>
      <c r="N1068" s="35" t="s">
        <v>931</v>
      </c>
      <c r="O1068" s="35" t="s">
        <v>932</v>
      </c>
      <c r="P1068" s="35" t="s">
        <v>9373</v>
      </c>
      <c r="Q1068" s="35" t="s">
        <v>9374</v>
      </c>
      <c r="R1068" s="35" t="s">
        <v>247</v>
      </c>
      <c r="S1068" s="35" t="s">
        <v>931</v>
      </c>
      <c r="T1068" s="35" t="s">
        <v>932</v>
      </c>
      <c r="U1068" s="35" t="s">
        <v>89</v>
      </c>
      <c r="W1068" s="35" t="s">
        <v>78</v>
      </c>
      <c r="X1068" s="35" t="s">
        <v>59</v>
      </c>
      <c r="Y1068" s="35" t="s">
        <v>89</v>
      </c>
      <c r="Z1068" s="35" t="s">
        <v>89</v>
      </c>
    </row>
    <row r="1069" spans="1:26" ht="15" customHeight="1">
      <c r="A1069" s="35" t="s">
        <v>1300</v>
      </c>
      <c r="B1069" s="35" t="s">
        <v>7129</v>
      </c>
      <c r="C1069" s="35" t="s">
        <v>9376</v>
      </c>
      <c r="D1069" s="35">
        <f>IFERROR(IF($A1069="HDC",IF(VLOOKUP($C1069,hdc!$B$2:$F$1600,2,FALSE())="","",VLOOKUP($C1069,hdc!$B$2:$F$1600,2,FALSE())),IF($A1069="NAUTICS",IF(VLOOKUP($C1069,nautics!$B$2:$F$1200,2,FALSE())="","",VLOOKUP($C1069,nautics!$B$2:$F$1200,2,FALSE())),IF($A1069="ST",IF(VLOOKUP($C1069,st!$B$2:$F$400,2,FALSE())="","",VLOOKUP($C1069,st!$B$2:$F$400,2,FALSE())),""))),"")</f>
        <v>1</v>
      </c>
      <c r="E1069" s="35">
        <f>IFERROR(IF($A1069="HDC",IF(VLOOKUP($C1069,hdc!$B$2:$F$1600,3,FALSE())="","",VLOOKUP($C1069,hdc!$B$2:$F$1600,3,FALSE())),IF($A1069="NAUTICS",IF(VLOOKUP($C1069,nautics!$B$2:$F$1200,3,FALSE())="","",VLOOKUP($C1069,nautics!$B$2:$F$1200,3,FALSE())),IF($A1069="ST",IF(VLOOKUP($C1069,st!$B$2:$F$400,3,FALSE())="","",VLOOKUP($C1069,st!$B$2:$F$400,3,FALSE())),""))),"")</f>
        <v>1</v>
      </c>
      <c r="F1069" s="35">
        <f>IFERROR(IF($A1069="HDC",IF(VLOOKUP($C1069,hdc!$B$2:$F$1600,4,FALSE())="","",VLOOKUP($C1069,hdc!$B$2:$F$1600,4,FALSE())),IF($A1069="NAUTICS",IF(VLOOKUP($C1069,nautics!$B$2:$F$1200,4,FALSE())="","",VLOOKUP($C1069,nautics!$B$2:$F$1200,4,FALSE())),IF($A1069="ST",IF(VLOOKUP($C1069,st!$B$2:$F$400,4,FALSE())="","",VLOOKUP($C1069,st!$B$2:$F$400,4,FALSE())),""))),"")</f>
        <v>1</v>
      </c>
      <c r="G1069" s="35" t="str">
        <f>IFERROR(IF($A1069="HDC",IF(VLOOKUP($C1069,hdc!$B$2:$F$1600,5,FALSE())="","",VLOOKUP($C1069,hdc!$B$2:$F$1600,5,FALSE())),IF($A1069="NAUTICS",IF(VLOOKUP($C1069,nautics!$B$2:$F$1200,5,FALSE())="","",VLOOKUP($C1069,nautics!$B$2:$F$1200,5,FALSE())),IF($A1069="ST",IF(VLOOKUP($C1069,st!$B$2:$F$400,5,FALSE())="","",VLOOKUP($C1069,st!$B$2:$F$400,5,FALSE())),""))),"")</f>
        <v/>
      </c>
      <c r="H1069" s="35" t="s">
        <v>88</v>
      </c>
      <c r="I1069" s="35" t="s">
        <v>31</v>
      </c>
      <c r="J1069" s="35" t="s">
        <v>469</v>
      </c>
      <c r="K1069" s="35">
        <f t="shared" si="4"/>
        <v>15</v>
      </c>
      <c r="L1069" s="35" t="s">
        <v>8392</v>
      </c>
      <c r="M1069" s="35" t="s">
        <v>8394</v>
      </c>
      <c r="N1069" s="35" t="s">
        <v>931</v>
      </c>
      <c r="O1069" s="35" t="s">
        <v>932</v>
      </c>
      <c r="P1069" s="35" t="s">
        <v>9377</v>
      </c>
      <c r="Q1069" s="35" t="s">
        <v>9378</v>
      </c>
      <c r="R1069" s="35" t="s">
        <v>4061</v>
      </c>
      <c r="S1069" s="35" t="s">
        <v>174</v>
      </c>
      <c r="T1069" s="35" t="s">
        <v>175</v>
      </c>
      <c r="U1069" s="35" t="s">
        <v>1525</v>
      </c>
      <c r="W1069" s="35" t="s">
        <v>57</v>
      </c>
      <c r="X1069" s="35" t="s">
        <v>59</v>
      </c>
      <c r="Y1069" s="35" t="s">
        <v>1515</v>
      </c>
      <c r="Z1069" s="35" t="s">
        <v>1526</v>
      </c>
    </row>
    <row r="1070" spans="1:26" ht="15" customHeight="1">
      <c r="A1070" s="35" t="s">
        <v>1300</v>
      </c>
      <c r="B1070" s="35" t="s">
        <v>7129</v>
      </c>
      <c r="C1070" s="35" t="s">
        <v>9379</v>
      </c>
      <c r="D1070" s="35">
        <f>IFERROR(IF($A1070="HDC",IF(VLOOKUP($C1070,hdc!$B$2:$F$1600,2,FALSE())="","",VLOOKUP($C1070,hdc!$B$2:$F$1600,2,FALSE())),IF($A1070="NAUTICS",IF(VLOOKUP($C1070,nautics!$B$2:$F$1200,2,FALSE())="","",VLOOKUP($C1070,nautics!$B$2:$F$1200,2,FALSE())),IF($A1070="ST",IF(VLOOKUP($C1070,st!$B$2:$F$400,2,FALSE())="","",VLOOKUP($C1070,st!$B$2:$F$400,2,FALSE())),""))),"")</f>
        <v>1</v>
      </c>
      <c r="E1070" s="35">
        <f>IFERROR(IF($A1070="HDC",IF(VLOOKUP($C1070,hdc!$B$2:$F$1600,3,FALSE())="","",VLOOKUP($C1070,hdc!$B$2:$F$1600,3,FALSE())),IF($A1070="NAUTICS",IF(VLOOKUP($C1070,nautics!$B$2:$F$1200,3,FALSE())="","",VLOOKUP($C1070,nautics!$B$2:$F$1200,3,FALSE())),IF($A1070="ST",IF(VLOOKUP($C1070,st!$B$2:$F$400,3,FALSE())="","",VLOOKUP($C1070,st!$B$2:$F$400,3,FALSE())),""))),"")</f>
        <v>1</v>
      </c>
      <c r="F1070" s="35" t="str">
        <f>IFERROR(IF($A1070="HDC",IF(VLOOKUP($C1070,hdc!$B$2:$F$1600,4,FALSE())="","",VLOOKUP($C1070,hdc!$B$2:$F$1600,4,FALSE())),IF($A1070="NAUTICS",IF(VLOOKUP($C1070,nautics!$B$2:$F$1200,4,FALSE())="","",VLOOKUP($C1070,nautics!$B$2:$F$1200,4,FALSE())),IF($A1070="ST",IF(VLOOKUP($C1070,st!$B$2:$F$400,4,FALSE())="","",VLOOKUP($C1070,st!$B$2:$F$400,4,FALSE())),""))),"")</f>
        <v/>
      </c>
      <c r="G1070" s="35" t="str">
        <f>IFERROR(IF($A1070="HDC",IF(VLOOKUP($C1070,hdc!$B$2:$F$1600,5,FALSE())="","",VLOOKUP($C1070,hdc!$B$2:$F$1600,5,FALSE())),IF($A1070="NAUTICS",IF(VLOOKUP($C1070,nautics!$B$2:$F$1200,5,FALSE())="","",VLOOKUP($C1070,nautics!$B$2:$F$1200,5,FALSE())),IF($A1070="ST",IF(VLOOKUP($C1070,st!$B$2:$F$400,5,FALSE())="","",VLOOKUP($C1070,st!$B$2:$F$400,5,FALSE())),""))),"")</f>
        <v/>
      </c>
      <c r="H1070" s="35" t="s">
        <v>88</v>
      </c>
      <c r="I1070" s="35" t="s">
        <v>31</v>
      </c>
      <c r="J1070" s="35" t="s">
        <v>9193</v>
      </c>
      <c r="K1070" s="35">
        <f t="shared" si="4"/>
        <v>11</v>
      </c>
      <c r="L1070" s="35" t="s">
        <v>8401</v>
      </c>
      <c r="M1070" s="35" t="s">
        <v>8402</v>
      </c>
      <c r="N1070" s="35" t="s">
        <v>433</v>
      </c>
      <c r="O1070" s="35" t="s">
        <v>434</v>
      </c>
      <c r="P1070" s="35" t="s">
        <v>9380</v>
      </c>
      <c r="Q1070" s="35" t="s">
        <v>9381</v>
      </c>
      <c r="R1070" s="35" t="s">
        <v>52</v>
      </c>
      <c r="S1070" s="35" t="s">
        <v>433</v>
      </c>
      <c r="T1070" s="35" t="s">
        <v>434</v>
      </c>
      <c r="U1070" s="35" t="s">
        <v>9197</v>
      </c>
      <c r="W1070" s="35" t="s">
        <v>78</v>
      </c>
      <c r="X1070" s="35" t="s">
        <v>59</v>
      </c>
      <c r="Y1070" s="35" t="s">
        <v>5061</v>
      </c>
      <c r="Z1070" s="35" t="s">
        <v>9198</v>
      </c>
    </row>
    <row r="1071" spans="1:26" ht="15" customHeight="1">
      <c r="A1071" s="35" t="s">
        <v>1300</v>
      </c>
      <c r="B1071" s="35" t="s">
        <v>7129</v>
      </c>
      <c r="C1071" s="35" t="s">
        <v>9382</v>
      </c>
      <c r="D1071" s="35">
        <f>IFERROR(IF($A1071="HDC",IF(VLOOKUP($C1071,hdc!$B$2:$F$1600,2,FALSE())="","",VLOOKUP($C1071,hdc!$B$2:$F$1600,2,FALSE())),IF($A1071="NAUTICS",IF(VLOOKUP($C1071,nautics!$B$2:$F$1200,2,FALSE())="","",VLOOKUP($C1071,nautics!$B$2:$F$1200,2,FALSE())),IF($A1071="ST",IF(VLOOKUP($C1071,st!$B$2:$F$400,2,FALSE())="","",VLOOKUP($C1071,st!$B$2:$F$400,2,FALSE())),""))),"")</f>
        <v>1</v>
      </c>
      <c r="E1071" s="35">
        <f>IFERROR(IF($A1071="HDC",IF(VLOOKUP($C1071,hdc!$B$2:$F$1600,3,FALSE())="","",VLOOKUP($C1071,hdc!$B$2:$F$1600,3,FALSE())),IF($A1071="NAUTICS",IF(VLOOKUP($C1071,nautics!$B$2:$F$1200,3,FALSE())="","",VLOOKUP($C1071,nautics!$B$2:$F$1200,3,FALSE())),IF($A1071="ST",IF(VLOOKUP($C1071,st!$B$2:$F$400,3,FALSE())="","",VLOOKUP($C1071,st!$B$2:$F$400,3,FALSE())),""))),"")</f>
        <v>1</v>
      </c>
      <c r="F1071" s="35" t="str">
        <f>IFERROR(IF($A1071="HDC",IF(VLOOKUP($C1071,hdc!$B$2:$F$1600,4,FALSE())="","",VLOOKUP($C1071,hdc!$B$2:$F$1600,4,FALSE())),IF($A1071="NAUTICS",IF(VLOOKUP($C1071,nautics!$B$2:$F$1200,4,FALSE())="","",VLOOKUP($C1071,nautics!$B$2:$F$1200,4,FALSE())),IF($A1071="ST",IF(VLOOKUP($C1071,st!$B$2:$F$400,4,FALSE())="","",VLOOKUP($C1071,st!$B$2:$F$400,4,FALSE())),""))),"")</f>
        <v/>
      </c>
      <c r="G1071" s="35" t="str">
        <f>IFERROR(IF($A1071="HDC",IF(VLOOKUP($C1071,hdc!$B$2:$F$1600,5,FALSE())="","",VLOOKUP($C1071,hdc!$B$2:$F$1600,5,FALSE())),IF($A1071="NAUTICS",IF(VLOOKUP($C1071,nautics!$B$2:$F$1200,5,FALSE())="","",VLOOKUP($C1071,nautics!$B$2:$F$1200,5,FALSE())),IF($A1071="ST",IF(VLOOKUP($C1071,st!$B$2:$F$400,5,FALSE())="","",VLOOKUP($C1071,st!$B$2:$F$400,5,FALSE())),""))),"")</f>
        <v/>
      </c>
      <c r="H1071" s="35" t="s">
        <v>88</v>
      </c>
      <c r="I1071" s="35" t="s">
        <v>31</v>
      </c>
      <c r="J1071" s="35" t="s">
        <v>9383</v>
      </c>
      <c r="K1071" s="35">
        <f t="shared" si="4"/>
        <v>14</v>
      </c>
      <c r="L1071" s="35" t="s">
        <v>8401</v>
      </c>
      <c r="M1071" s="35" t="s">
        <v>8402</v>
      </c>
      <c r="N1071" s="35" t="s">
        <v>433</v>
      </c>
      <c r="O1071" s="35" t="s">
        <v>434</v>
      </c>
      <c r="P1071" s="35" t="s">
        <v>9384</v>
      </c>
      <c r="Q1071" s="35" t="s">
        <v>9385</v>
      </c>
      <c r="R1071" s="35" t="s">
        <v>978</v>
      </c>
      <c r="S1071" s="35" t="s">
        <v>1913</v>
      </c>
      <c r="T1071" s="35" t="s">
        <v>1914</v>
      </c>
      <c r="U1071" s="35" t="s">
        <v>9386</v>
      </c>
      <c r="W1071" s="35" t="s">
        <v>57</v>
      </c>
      <c r="X1071" s="35" t="s">
        <v>59</v>
      </c>
      <c r="Y1071" s="35" t="s">
        <v>5061</v>
      </c>
      <c r="Z1071" s="35" t="s">
        <v>1917</v>
      </c>
    </row>
    <row r="1072" spans="1:26" ht="15" customHeight="1">
      <c r="A1072" s="35" t="s">
        <v>1300</v>
      </c>
      <c r="B1072" s="35" t="s">
        <v>7129</v>
      </c>
      <c r="C1072" s="35" t="s">
        <v>9387</v>
      </c>
      <c r="D1072" s="35">
        <f>IFERROR(IF($A1072="HDC",IF(VLOOKUP($C1072,hdc!$B$2:$F$1600,2,FALSE())="","",VLOOKUP($C1072,hdc!$B$2:$F$1600,2,FALSE())),IF($A1072="NAUTICS",IF(VLOOKUP($C1072,nautics!$B$2:$F$1200,2,FALSE())="","",VLOOKUP($C1072,nautics!$B$2:$F$1200,2,FALSE())),IF($A1072="ST",IF(VLOOKUP($C1072,st!$B$2:$F$400,2,FALSE())="","",VLOOKUP($C1072,st!$B$2:$F$400,2,FALSE())),""))),"")</f>
        <v>1</v>
      </c>
      <c r="E1072" s="35">
        <f>IFERROR(IF($A1072="HDC",IF(VLOOKUP($C1072,hdc!$B$2:$F$1600,3,FALSE())="","",VLOOKUP($C1072,hdc!$B$2:$F$1600,3,FALSE())),IF($A1072="NAUTICS",IF(VLOOKUP($C1072,nautics!$B$2:$F$1200,3,FALSE())="","",VLOOKUP($C1072,nautics!$B$2:$F$1200,3,FALSE())),IF($A1072="ST",IF(VLOOKUP($C1072,st!$B$2:$F$400,3,FALSE())="","",VLOOKUP($C1072,st!$B$2:$F$400,3,FALSE())),""))),"")</f>
        <v>1</v>
      </c>
      <c r="F1072" s="35" t="str">
        <f>IFERROR(IF($A1072="HDC",IF(VLOOKUP($C1072,hdc!$B$2:$F$1600,4,FALSE())="","",VLOOKUP($C1072,hdc!$B$2:$F$1600,4,FALSE())),IF($A1072="NAUTICS",IF(VLOOKUP($C1072,nautics!$B$2:$F$1200,4,FALSE())="","",VLOOKUP($C1072,nautics!$B$2:$F$1200,4,FALSE())),IF($A1072="ST",IF(VLOOKUP($C1072,st!$B$2:$F$400,4,FALSE())="","",VLOOKUP($C1072,st!$B$2:$F$400,4,FALSE())),""))),"")</f>
        <v/>
      </c>
      <c r="G1072" s="35" t="str">
        <f>IFERROR(IF($A1072="HDC",IF(VLOOKUP($C1072,hdc!$B$2:$F$1600,5,FALSE())="","",VLOOKUP($C1072,hdc!$B$2:$F$1600,5,FALSE())),IF($A1072="NAUTICS",IF(VLOOKUP($C1072,nautics!$B$2:$F$1200,5,FALSE())="","",VLOOKUP($C1072,nautics!$B$2:$F$1200,5,FALSE())),IF($A1072="ST",IF(VLOOKUP($C1072,st!$B$2:$F$400,5,FALSE())="","",VLOOKUP($C1072,st!$B$2:$F$400,5,FALSE())),""))),"")</f>
        <v/>
      </c>
      <c r="H1072" s="35" t="s">
        <v>148</v>
      </c>
      <c r="I1072" s="35" t="s">
        <v>31</v>
      </c>
      <c r="J1072" s="35" t="s">
        <v>9388</v>
      </c>
      <c r="K1072" s="35">
        <f t="shared" si="4"/>
        <v>24</v>
      </c>
      <c r="L1072" s="35" t="s">
        <v>8401</v>
      </c>
      <c r="M1072" s="35" t="s">
        <v>8402</v>
      </c>
      <c r="N1072" s="35" t="s">
        <v>433</v>
      </c>
      <c r="O1072" s="35" t="s">
        <v>434</v>
      </c>
      <c r="P1072" s="35" t="s">
        <v>9389</v>
      </c>
      <c r="Q1072" s="35" t="s">
        <v>9390</v>
      </c>
      <c r="R1072" s="35" t="s">
        <v>485</v>
      </c>
      <c r="S1072" s="35" t="s">
        <v>1337</v>
      </c>
      <c r="T1072" s="35" t="s">
        <v>1338</v>
      </c>
      <c r="U1072" s="35" t="s">
        <v>9391</v>
      </c>
      <c r="W1072" s="35" t="s">
        <v>57</v>
      </c>
      <c r="X1072" s="35" t="s">
        <v>59</v>
      </c>
      <c r="Y1072" s="35" t="s">
        <v>5061</v>
      </c>
      <c r="Z1072" s="35" t="s">
        <v>1343</v>
      </c>
    </row>
    <row r="1073" spans="1:26" ht="15" customHeight="1">
      <c r="A1073" s="35" t="s">
        <v>1300</v>
      </c>
      <c r="B1073" s="35" t="s">
        <v>7129</v>
      </c>
      <c r="C1073" s="35" t="s">
        <v>9392</v>
      </c>
      <c r="D1073" s="35">
        <f>IFERROR(IF($A1073="HDC",IF(VLOOKUP($C1073,hdc!$B$2:$F$1600,2,FALSE())="","",VLOOKUP($C1073,hdc!$B$2:$F$1600,2,FALSE())),IF($A1073="NAUTICS",IF(VLOOKUP($C1073,nautics!$B$2:$F$1200,2,FALSE())="","",VLOOKUP($C1073,nautics!$B$2:$F$1200,2,FALSE())),IF($A1073="ST",IF(VLOOKUP($C1073,st!$B$2:$F$400,2,FALSE())="","",VLOOKUP($C1073,st!$B$2:$F$400,2,FALSE())),""))),"")</f>
        <v>1</v>
      </c>
      <c r="E1073" s="35">
        <f>IFERROR(IF($A1073="HDC",IF(VLOOKUP($C1073,hdc!$B$2:$F$1600,3,FALSE())="","",VLOOKUP($C1073,hdc!$B$2:$F$1600,3,FALSE())),IF($A1073="NAUTICS",IF(VLOOKUP($C1073,nautics!$B$2:$F$1200,3,FALSE())="","",VLOOKUP($C1073,nautics!$B$2:$F$1200,3,FALSE())),IF($A1073="ST",IF(VLOOKUP($C1073,st!$B$2:$F$400,3,FALSE())="","",VLOOKUP($C1073,st!$B$2:$F$400,3,FALSE())),""))),"")</f>
        <v>1</v>
      </c>
      <c r="F1073" s="35" t="str">
        <f>IFERROR(IF($A1073="HDC",IF(VLOOKUP($C1073,hdc!$B$2:$F$1600,4,FALSE())="","",VLOOKUP($C1073,hdc!$B$2:$F$1600,4,FALSE())),IF($A1073="NAUTICS",IF(VLOOKUP($C1073,nautics!$B$2:$F$1200,4,FALSE())="","",VLOOKUP($C1073,nautics!$B$2:$F$1200,4,FALSE())),IF($A1073="ST",IF(VLOOKUP($C1073,st!$B$2:$F$400,4,FALSE())="","",VLOOKUP($C1073,st!$B$2:$F$400,4,FALSE())),""))),"")</f>
        <v/>
      </c>
      <c r="G1073" s="35" t="str">
        <f>IFERROR(IF($A1073="HDC",IF(VLOOKUP($C1073,hdc!$B$2:$F$1600,5,FALSE())="","",VLOOKUP($C1073,hdc!$B$2:$F$1600,5,FALSE())),IF($A1073="NAUTICS",IF(VLOOKUP($C1073,nautics!$B$2:$F$1200,5,FALSE())="","",VLOOKUP($C1073,nautics!$B$2:$F$1200,5,FALSE())),IF($A1073="ST",IF(VLOOKUP($C1073,st!$B$2:$F$400,5,FALSE())="","",VLOOKUP($C1073,st!$B$2:$F$400,5,FALSE())),""))),"")</f>
        <v/>
      </c>
      <c r="H1073" s="35" t="s">
        <v>88</v>
      </c>
      <c r="I1073" s="35" t="s">
        <v>31</v>
      </c>
      <c r="J1073" s="35" t="s">
        <v>9393</v>
      </c>
      <c r="K1073" s="35">
        <f t="shared" si="4"/>
        <v>25</v>
      </c>
      <c r="L1073" s="35" t="s">
        <v>8401</v>
      </c>
      <c r="M1073" s="35" t="s">
        <v>8402</v>
      </c>
      <c r="N1073" s="35" t="s">
        <v>433</v>
      </c>
      <c r="O1073" s="35" t="s">
        <v>434</v>
      </c>
      <c r="P1073" s="35" t="s">
        <v>9394</v>
      </c>
      <c r="Q1073" s="35" t="s">
        <v>9395</v>
      </c>
      <c r="R1073" s="35" t="s">
        <v>978</v>
      </c>
      <c r="S1073" s="35" t="s">
        <v>1457</v>
      </c>
      <c r="T1073" s="35" t="s">
        <v>1458</v>
      </c>
      <c r="U1073" s="35" t="s">
        <v>9396</v>
      </c>
      <c r="W1073" s="35" t="s">
        <v>57</v>
      </c>
      <c r="X1073" s="35" t="s">
        <v>59</v>
      </c>
      <c r="Y1073" s="35" t="s">
        <v>5061</v>
      </c>
      <c r="Z1073" s="35" t="s">
        <v>1462</v>
      </c>
    </row>
    <row r="1074" spans="1:26" ht="15" customHeight="1">
      <c r="A1074" s="35" t="s">
        <v>1300</v>
      </c>
      <c r="B1074" s="35" t="s">
        <v>7129</v>
      </c>
      <c r="C1074" s="35" t="s">
        <v>9397</v>
      </c>
      <c r="D1074" s="35">
        <f>IFERROR(IF($A1074="HDC",IF(VLOOKUP($C1074,hdc!$B$2:$F$1600,2,FALSE())="","",VLOOKUP($C1074,hdc!$B$2:$F$1600,2,FALSE())),IF($A1074="NAUTICS",IF(VLOOKUP($C1074,nautics!$B$2:$F$1200,2,FALSE())="","",VLOOKUP($C1074,nautics!$B$2:$F$1200,2,FALSE())),IF($A1074="ST",IF(VLOOKUP($C1074,st!$B$2:$F$400,2,FALSE())="","",VLOOKUP($C1074,st!$B$2:$F$400,2,FALSE())),""))),"")</f>
        <v>1</v>
      </c>
      <c r="E1074" s="35">
        <f>IFERROR(IF($A1074="HDC",IF(VLOOKUP($C1074,hdc!$B$2:$F$1600,3,FALSE())="","",VLOOKUP($C1074,hdc!$B$2:$F$1600,3,FALSE())),IF($A1074="NAUTICS",IF(VLOOKUP($C1074,nautics!$B$2:$F$1200,3,FALSE())="","",VLOOKUP($C1074,nautics!$B$2:$F$1200,3,FALSE())),IF($A1074="ST",IF(VLOOKUP($C1074,st!$B$2:$F$400,3,FALSE())="","",VLOOKUP($C1074,st!$B$2:$F$400,3,FALSE())),""))),"")</f>
        <v>1</v>
      </c>
      <c r="F1074" s="35" t="str">
        <f>IFERROR(IF($A1074="HDC",IF(VLOOKUP($C1074,hdc!$B$2:$F$1600,4,FALSE())="","",VLOOKUP($C1074,hdc!$B$2:$F$1600,4,FALSE())),IF($A1074="NAUTICS",IF(VLOOKUP($C1074,nautics!$B$2:$F$1200,4,FALSE())="","",VLOOKUP($C1074,nautics!$B$2:$F$1200,4,FALSE())),IF($A1074="ST",IF(VLOOKUP($C1074,st!$B$2:$F$400,4,FALSE())="","",VLOOKUP($C1074,st!$B$2:$F$400,4,FALSE())),""))),"")</f>
        <v/>
      </c>
      <c r="G1074" s="35" t="str">
        <f>IFERROR(IF($A1074="HDC",IF(VLOOKUP($C1074,hdc!$B$2:$F$1600,5,FALSE())="","",VLOOKUP($C1074,hdc!$B$2:$F$1600,5,FALSE())),IF($A1074="NAUTICS",IF(VLOOKUP($C1074,nautics!$B$2:$F$1200,5,FALSE())="","",VLOOKUP($C1074,nautics!$B$2:$F$1200,5,FALSE())),IF($A1074="ST",IF(VLOOKUP($C1074,st!$B$2:$F$400,5,FALSE())="","",VLOOKUP($C1074,st!$B$2:$F$400,5,FALSE())),""))),"")</f>
        <v/>
      </c>
      <c r="H1074" s="35" t="s">
        <v>88</v>
      </c>
      <c r="I1074" s="35" t="s">
        <v>31</v>
      </c>
      <c r="J1074" s="35" t="s">
        <v>9398</v>
      </c>
      <c r="K1074" s="35">
        <f t="shared" si="4"/>
        <v>15</v>
      </c>
      <c r="L1074" s="35" t="s">
        <v>8401</v>
      </c>
      <c r="M1074" s="35" t="s">
        <v>8402</v>
      </c>
      <c r="N1074" s="35" t="s">
        <v>433</v>
      </c>
      <c r="O1074" s="35" t="s">
        <v>434</v>
      </c>
      <c r="P1074" s="35" t="s">
        <v>9399</v>
      </c>
      <c r="Q1074" s="35" t="s">
        <v>9400</v>
      </c>
      <c r="R1074" s="35" t="s">
        <v>965</v>
      </c>
      <c r="S1074" s="35" t="s">
        <v>813</v>
      </c>
      <c r="T1074" s="35" t="s">
        <v>718</v>
      </c>
      <c r="U1074" s="35" t="s">
        <v>9401</v>
      </c>
      <c r="W1074" s="35" t="s">
        <v>57</v>
      </c>
      <c r="X1074" s="35" t="s">
        <v>59</v>
      </c>
      <c r="Y1074" s="35" t="s">
        <v>5061</v>
      </c>
      <c r="Z1074" s="35" t="s">
        <v>9402</v>
      </c>
    </row>
    <row r="1075" spans="1:26" ht="15" customHeight="1">
      <c r="A1075" s="35" t="s">
        <v>1300</v>
      </c>
      <c r="B1075" s="35" t="s">
        <v>7129</v>
      </c>
      <c r="C1075" s="35" t="s">
        <v>9403</v>
      </c>
      <c r="D1075" s="35">
        <f>IFERROR(IF($A1075="HDC",IF(VLOOKUP($C1075,hdc!$B$2:$F$1600,2,FALSE())="","",VLOOKUP($C1075,hdc!$B$2:$F$1600,2,FALSE())),IF($A1075="NAUTICS",IF(VLOOKUP($C1075,nautics!$B$2:$F$1200,2,FALSE())="","",VLOOKUP($C1075,nautics!$B$2:$F$1200,2,FALSE())),IF($A1075="ST",IF(VLOOKUP($C1075,st!$B$2:$F$400,2,FALSE())="","",VLOOKUP($C1075,st!$B$2:$F$400,2,FALSE())),""))),"")</f>
        <v>1</v>
      </c>
      <c r="E1075" s="35">
        <f>IFERROR(IF($A1075="HDC",IF(VLOOKUP($C1075,hdc!$B$2:$F$1600,3,FALSE())="","",VLOOKUP($C1075,hdc!$B$2:$F$1600,3,FALSE())),IF($A1075="NAUTICS",IF(VLOOKUP($C1075,nautics!$B$2:$F$1200,3,FALSE())="","",VLOOKUP($C1075,nautics!$B$2:$F$1200,3,FALSE())),IF($A1075="ST",IF(VLOOKUP($C1075,st!$B$2:$F$400,3,FALSE())="","",VLOOKUP($C1075,st!$B$2:$F$400,3,FALSE())),""))),"")</f>
        <v>1</v>
      </c>
      <c r="F1075" s="35" t="str">
        <f>IFERROR(IF($A1075="HDC",IF(VLOOKUP($C1075,hdc!$B$2:$F$1600,4,FALSE())="","",VLOOKUP($C1075,hdc!$B$2:$F$1600,4,FALSE())),IF($A1075="NAUTICS",IF(VLOOKUP($C1075,nautics!$B$2:$F$1200,4,FALSE())="","",VLOOKUP($C1075,nautics!$B$2:$F$1200,4,FALSE())),IF($A1075="ST",IF(VLOOKUP($C1075,st!$B$2:$F$400,4,FALSE())="","",VLOOKUP($C1075,st!$B$2:$F$400,4,FALSE())),""))),"")</f>
        <v/>
      </c>
      <c r="G1075" s="35" t="str">
        <f>IFERROR(IF($A1075="HDC",IF(VLOOKUP($C1075,hdc!$B$2:$F$1600,5,FALSE())="","",VLOOKUP($C1075,hdc!$B$2:$F$1600,5,FALSE())),IF($A1075="NAUTICS",IF(VLOOKUP($C1075,nautics!$B$2:$F$1200,5,FALSE())="","",VLOOKUP($C1075,nautics!$B$2:$F$1200,5,FALSE())),IF($A1075="ST",IF(VLOOKUP($C1075,st!$B$2:$F$400,5,FALSE())="","",VLOOKUP($C1075,st!$B$2:$F$400,5,FALSE())),""))),"")</f>
        <v/>
      </c>
      <c r="H1075" s="35" t="s">
        <v>88</v>
      </c>
      <c r="I1075" s="35" t="s">
        <v>31</v>
      </c>
      <c r="J1075" s="35" t="s">
        <v>9404</v>
      </c>
      <c r="K1075" s="35">
        <f t="shared" si="4"/>
        <v>18</v>
      </c>
      <c r="L1075" s="35" t="s">
        <v>8414</v>
      </c>
      <c r="M1075" s="35" t="s">
        <v>8415</v>
      </c>
      <c r="N1075" s="35" t="s">
        <v>813</v>
      </c>
      <c r="O1075" s="35" t="s">
        <v>718</v>
      </c>
      <c r="P1075" s="35" t="s">
        <v>9405</v>
      </c>
      <c r="Q1075" s="35" t="s">
        <v>9406</v>
      </c>
      <c r="R1075" s="35" t="s">
        <v>978</v>
      </c>
      <c r="S1075" s="35" t="s">
        <v>931</v>
      </c>
      <c r="T1075" s="35" t="s">
        <v>932</v>
      </c>
      <c r="U1075" s="35" t="s">
        <v>9407</v>
      </c>
      <c r="W1075" s="35" t="s">
        <v>57</v>
      </c>
      <c r="X1075" s="35" t="s">
        <v>59</v>
      </c>
      <c r="Y1075" s="35" t="s">
        <v>8419</v>
      </c>
      <c r="Z1075" s="35" t="s">
        <v>3377</v>
      </c>
    </row>
    <row r="1076" spans="1:26" ht="15" customHeight="1">
      <c r="A1076" s="35" t="s">
        <v>1300</v>
      </c>
      <c r="B1076" s="35" t="s">
        <v>7129</v>
      </c>
      <c r="C1076" s="35" t="s">
        <v>9408</v>
      </c>
      <c r="D1076" s="35">
        <f>IFERROR(IF($A1076="HDC",IF(VLOOKUP($C1076,hdc!$B$2:$F$1600,2,FALSE())="","",VLOOKUP($C1076,hdc!$B$2:$F$1600,2,FALSE())),IF($A1076="NAUTICS",IF(VLOOKUP($C1076,nautics!$B$2:$F$1200,2,FALSE())="","",VLOOKUP($C1076,nautics!$B$2:$F$1200,2,FALSE())),IF($A1076="ST",IF(VLOOKUP($C1076,st!$B$2:$F$400,2,FALSE())="","",VLOOKUP($C1076,st!$B$2:$F$400,2,FALSE())),""))),"")</f>
        <v>1</v>
      </c>
      <c r="E1076" s="35">
        <f>IFERROR(IF($A1076="HDC",IF(VLOOKUP($C1076,hdc!$B$2:$F$1600,3,FALSE())="","",VLOOKUP($C1076,hdc!$B$2:$F$1600,3,FALSE())),IF($A1076="NAUTICS",IF(VLOOKUP($C1076,nautics!$B$2:$F$1200,3,FALSE())="","",VLOOKUP($C1076,nautics!$B$2:$F$1200,3,FALSE())),IF($A1076="ST",IF(VLOOKUP($C1076,st!$B$2:$F$400,3,FALSE())="","",VLOOKUP($C1076,st!$B$2:$F$400,3,FALSE())),""))),"")</f>
        <v>1</v>
      </c>
      <c r="F1076" s="35">
        <f>IFERROR(IF($A1076="HDC",IF(VLOOKUP($C1076,hdc!$B$2:$F$1600,4,FALSE())="","",VLOOKUP($C1076,hdc!$B$2:$F$1600,4,FALSE())),IF($A1076="NAUTICS",IF(VLOOKUP($C1076,nautics!$B$2:$F$1200,4,FALSE())="","",VLOOKUP($C1076,nautics!$B$2:$F$1200,4,FALSE())),IF($A1076="ST",IF(VLOOKUP($C1076,st!$B$2:$F$400,4,FALSE())="","",VLOOKUP($C1076,st!$B$2:$F$400,4,FALSE())),""))),"")</f>
        <v>1</v>
      </c>
      <c r="G1076" s="35" t="str">
        <f>IFERROR(IF($A1076="HDC",IF(VLOOKUP($C1076,hdc!$B$2:$F$1600,5,FALSE())="","",VLOOKUP($C1076,hdc!$B$2:$F$1600,5,FALSE())),IF($A1076="NAUTICS",IF(VLOOKUP($C1076,nautics!$B$2:$F$1200,5,FALSE())="","",VLOOKUP($C1076,nautics!$B$2:$F$1200,5,FALSE())),IF($A1076="ST",IF(VLOOKUP($C1076,st!$B$2:$F$400,5,FALSE())="","",VLOOKUP($C1076,st!$B$2:$F$400,5,FALSE())),""))),"")</f>
        <v/>
      </c>
      <c r="H1076" s="35" t="s">
        <v>105</v>
      </c>
      <c r="I1076" s="35" t="s">
        <v>31</v>
      </c>
      <c r="J1076" s="35" t="s">
        <v>9409</v>
      </c>
      <c r="K1076" s="35">
        <f t="shared" si="4"/>
        <v>14</v>
      </c>
      <c r="L1076" s="35" t="s">
        <v>1280</v>
      </c>
      <c r="M1076" s="35" t="s">
        <v>1282</v>
      </c>
      <c r="N1076" s="35" t="s">
        <v>174</v>
      </c>
      <c r="O1076" s="35" t="s">
        <v>175</v>
      </c>
      <c r="P1076" s="35" t="s">
        <v>9410</v>
      </c>
      <c r="Q1076" s="35" t="s">
        <v>9411</v>
      </c>
      <c r="R1076" s="35" t="s">
        <v>978</v>
      </c>
      <c r="S1076" s="35" t="s">
        <v>931</v>
      </c>
      <c r="T1076" s="35" t="s">
        <v>932</v>
      </c>
      <c r="U1076" s="35" t="s">
        <v>9412</v>
      </c>
      <c r="W1076" s="35" t="s">
        <v>57</v>
      </c>
      <c r="X1076" s="35" t="s">
        <v>9413</v>
      </c>
      <c r="Y1076" s="35" t="s">
        <v>1289</v>
      </c>
      <c r="Z1076" s="35" t="s">
        <v>938</v>
      </c>
    </row>
    <row r="1077" spans="1:26" ht="15" customHeight="1">
      <c r="A1077" s="35" t="s">
        <v>1300</v>
      </c>
      <c r="B1077" s="35" t="s">
        <v>7129</v>
      </c>
      <c r="C1077" s="35" t="s">
        <v>9414</v>
      </c>
      <c r="D1077" s="35">
        <f>IFERROR(IF($A1077="HDC",IF(VLOOKUP($C1077,hdc!$B$2:$F$1600,2,FALSE())="","",VLOOKUP($C1077,hdc!$B$2:$F$1600,2,FALSE())),IF($A1077="NAUTICS",IF(VLOOKUP($C1077,nautics!$B$2:$F$1200,2,FALSE())="","",VLOOKUP($C1077,nautics!$B$2:$F$1200,2,FALSE())),IF($A1077="ST",IF(VLOOKUP($C1077,st!$B$2:$F$400,2,FALSE())="","",VLOOKUP($C1077,st!$B$2:$F$400,2,FALSE())),""))),"")</f>
        <v>1</v>
      </c>
      <c r="E1077" s="35">
        <f>IFERROR(IF($A1077="HDC",IF(VLOOKUP($C1077,hdc!$B$2:$F$1600,3,FALSE())="","",VLOOKUP($C1077,hdc!$B$2:$F$1600,3,FALSE())),IF($A1077="NAUTICS",IF(VLOOKUP($C1077,nautics!$B$2:$F$1200,3,FALSE())="","",VLOOKUP($C1077,nautics!$B$2:$F$1200,3,FALSE())),IF($A1077="ST",IF(VLOOKUP($C1077,st!$B$2:$F$400,3,FALSE())="","",VLOOKUP($C1077,st!$B$2:$F$400,3,FALSE())),""))),"")</f>
        <v>1</v>
      </c>
      <c r="F1077" s="35" t="str">
        <f>IFERROR(IF($A1077="HDC",IF(VLOOKUP($C1077,hdc!$B$2:$F$1600,4,FALSE())="","",VLOOKUP($C1077,hdc!$B$2:$F$1600,4,FALSE())),IF($A1077="NAUTICS",IF(VLOOKUP($C1077,nautics!$B$2:$F$1200,4,FALSE())="","",VLOOKUP($C1077,nautics!$B$2:$F$1200,4,FALSE())),IF($A1077="ST",IF(VLOOKUP($C1077,st!$B$2:$F$400,4,FALSE())="","",VLOOKUP($C1077,st!$B$2:$F$400,4,FALSE())),""))),"")</f>
        <v/>
      </c>
      <c r="G1077" s="35" t="str">
        <f>IFERROR(IF($A1077="HDC",IF(VLOOKUP($C1077,hdc!$B$2:$F$1600,5,FALSE())="","",VLOOKUP($C1077,hdc!$B$2:$F$1600,5,FALSE())),IF($A1077="NAUTICS",IF(VLOOKUP($C1077,nautics!$B$2:$F$1200,5,FALSE())="","",VLOOKUP($C1077,nautics!$B$2:$F$1200,5,FALSE())),IF($A1077="ST",IF(VLOOKUP($C1077,st!$B$2:$F$400,5,FALSE())="","",VLOOKUP($C1077,st!$B$2:$F$400,5,FALSE())),""))),"")</f>
        <v/>
      </c>
      <c r="H1077" s="35" t="s">
        <v>88</v>
      </c>
      <c r="I1077" s="35" t="s">
        <v>31</v>
      </c>
      <c r="J1077" s="35" t="s">
        <v>2838</v>
      </c>
      <c r="K1077" s="35">
        <f t="shared" si="4"/>
        <v>12</v>
      </c>
      <c r="L1077" s="35" t="s">
        <v>8414</v>
      </c>
      <c r="M1077" s="35" t="s">
        <v>8415</v>
      </c>
      <c r="N1077" s="35" t="s">
        <v>813</v>
      </c>
      <c r="O1077" s="35" t="s">
        <v>718</v>
      </c>
      <c r="P1077" s="35" t="s">
        <v>9415</v>
      </c>
      <c r="Q1077" s="35" t="s">
        <v>9416</v>
      </c>
      <c r="R1077" s="35" t="s">
        <v>152</v>
      </c>
      <c r="S1077" s="35" t="s">
        <v>1476</v>
      </c>
      <c r="T1077" s="35" t="s">
        <v>1477</v>
      </c>
      <c r="U1077" s="35" t="s">
        <v>9417</v>
      </c>
      <c r="W1077" s="35" t="s">
        <v>57</v>
      </c>
      <c r="X1077" s="35" t="s">
        <v>59</v>
      </c>
      <c r="Y1077" s="35" t="s">
        <v>8419</v>
      </c>
      <c r="Z1077" s="35" t="s">
        <v>9419</v>
      </c>
    </row>
    <row r="1078" spans="1:26" ht="15" customHeight="1">
      <c r="A1078" s="35" t="s">
        <v>1300</v>
      </c>
      <c r="B1078" s="35" t="s">
        <v>7129</v>
      </c>
      <c r="C1078" s="35" t="s">
        <v>9420</v>
      </c>
      <c r="D1078" s="35">
        <f>IFERROR(IF($A1078="HDC",IF(VLOOKUP($C1078,hdc!$B$2:$F$1600,2,FALSE())="","",VLOOKUP($C1078,hdc!$B$2:$F$1600,2,FALSE())),IF($A1078="NAUTICS",IF(VLOOKUP($C1078,nautics!$B$2:$F$1200,2,FALSE())="","",VLOOKUP($C1078,nautics!$B$2:$F$1200,2,FALSE())),IF($A1078="ST",IF(VLOOKUP($C1078,st!$B$2:$F$400,2,FALSE())="","",VLOOKUP($C1078,st!$B$2:$F$400,2,FALSE())),""))),"")</f>
        <v>1</v>
      </c>
      <c r="E1078" s="35">
        <f>IFERROR(IF($A1078="HDC",IF(VLOOKUP($C1078,hdc!$B$2:$F$1600,3,FALSE())="","",VLOOKUP($C1078,hdc!$B$2:$F$1600,3,FALSE())),IF($A1078="NAUTICS",IF(VLOOKUP($C1078,nautics!$B$2:$F$1200,3,FALSE())="","",VLOOKUP($C1078,nautics!$B$2:$F$1200,3,FALSE())),IF($A1078="ST",IF(VLOOKUP($C1078,st!$B$2:$F$400,3,FALSE())="","",VLOOKUP($C1078,st!$B$2:$F$400,3,FALSE())),""))),"")</f>
        <v>1</v>
      </c>
      <c r="F1078" s="35" t="str">
        <f>IFERROR(IF($A1078="HDC",IF(VLOOKUP($C1078,hdc!$B$2:$F$1600,4,FALSE())="","",VLOOKUP($C1078,hdc!$B$2:$F$1600,4,FALSE())),IF($A1078="NAUTICS",IF(VLOOKUP($C1078,nautics!$B$2:$F$1200,4,FALSE())="","",VLOOKUP($C1078,nautics!$B$2:$F$1200,4,FALSE())),IF($A1078="ST",IF(VLOOKUP($C1078,st!$B$2:$F$400,4,FALSE())="","",VLOOKUP($C1078,st!$B$2:$F$400,4,FALSE())),""))),"")</f>
        <v/>
      </c>
      <c r="G1078" s="35" t="str">
        <f>IFERROR(IF($A1078="HDC",IF(VLOOKUP($C1078,hdc!$B$2:$F$1600,5,FALSE())="","",VLOOKUP($C1078,hdc!$B$2:$F$1600,5,FALSE())),IF($A1078="NAUTICS",IF(VLOOKUP($C1078,nautics!$B$2:$F$1200,5,FALSE())="","",VLOOKUP($C1078,nautics!$B$2:$F$1200,5,FALSE())),IF($A1078="ST",IF(VLOOKUP($C1078,st!$B$2:$F$400,5,FALSE())="","",VLOOKUP($C1078,st!$B$2:$F$400,5,FALSE())),""))),"")</f>
        <v/>
      </c>
      <c r="H1078" s="35" t="s">
        <v>88</v>
      </c>
      <c r="I1078" s="35" t="s">
        <v>31</v>
      </c>
      <c r="J1078" s="35" t="s">
        <v>9421</v>
      </c>
      <c r="K1078" s="35">
        <f t="shared" si="4"/>
        <v>14</v>
      </c>
      <c r="L1078" s="35" t="s">
        <v>8414</v>
      </c>
      <c r="M1078" s="35" t="s">
        <v>8415</v>
      </c>
      <c r="N1078" s="35" t="s">
        <v>813</v>
      </c>
      <c r="O1078" s="35" t="s">
        <v>718</v>
      </c>
      <c r="P1078" s="35" t="s">
        <v>9422</v>
      </c>
      <c r="Q1078" s="35" t="s">
        <v>9423</v>
      </c>
      <c r="R1078" s="35" t="s">
        <v>1071</v>
      </c>
      <c r="S1078" s="35" t="s">
        <v>813</v>
      </c>
      <c r="T1078" s="35" t="s">
        <v>718</v>
      </c>
      <c r="U1078" s="35" t="s">
        <v>9424</v>
      </c>
      <c r="W1078" s="35" t="s">
        <v>78</v>
      </c>
      <c r="X1078" s="35" t="s">
        <v>59</v>
      </c>
      <c r="Y1078" s="35" t="s">
        <v>8419</v>
      </c>
      <c r="Z1078" s="35" t="s">
        <v>8116</v>
      </c>
    </row>
    <row r="1079" spans="1:26" ht="15" customHeight="1">
      <c r="A1079" s="35" t="s">
        <v>1300</v>
      </c>
      <c r="B1079" s="35" t="s">
        <v>7129</v>
      </c>
      <c r="C1079" s="35" t="s">
        <v>9425</v>
      </c>
      <c r="D1079" s="35">
        <f>IFERROR(IF($A1079="HDC",IF(VLOOKUP($C1079,hdc!$B$2:$F$1600,2,FALSE())="","",VLOOKUP($C1079,hdc!$B$2:$F$1600,2,FALSE())),IF($A1079="NAUTICS",IF(VLOOKUP($C1079,nautics!$B$2:$F$1200,2,FALSE())="","",VLOOKUP($C1079,nautics!$B$2:$F$1200,2,FALSE())),IF($A1079="ST",IF(VLOOKUP($C1079,st!$B$2:$F$400,2,FALSE())="","",VLOOKUP($C1079,st!$B$2:$F$400,2,FALSE())),""))),"")</f>
        <v>1</v>
      </c>
      <c r="E1079" s="35">
        <f>IFERROR(IF($A1079="HDC",IF(VLOOKUP($C1079,hdc!$B$2:$F$1600,3,FALSE())="","",VLOOKUP($C1079,hdc!$B$2:$F$1600,3,FALSE())),IF($A1079="NAUTICS",IF(VLOOKUP($C1079,nautics!$B$2:$F$1200,3,FALSE())="","",VLOOKUP($C1079,nautics!$B$2:$F$1200,3,FALSE())),IF($A1079="ST",IF(VLOOKUP($C1079,st!$B$2:$F$400,3,FALSE())="","",VLOOKUP($C1079,st!$B$2:$F$400,3,FALSE())),""))),"")</f>
        <v>1</v>
      </c>
      <c r="F1079" s="35" t="str">
        <f>IFERROR(IF($A1079="HDC",IF(VLOOKUP($C1079,hdc!$B$2:$F$1600,4,FALSE())="","",VLOOKUP($C1079,hdc!$B$2:$F$1600,4,FALSE())),IF($A1079="NAUTICS",IF(VLOOKUP($C1079,nautics!$B$2:$F$1200,4,FALSE())="","",VLOOKUP($C1079,nautics!$B$2:$F$1200,4,FALSE())),IF($A1079="ST",IF(VLOOKUP($C1079,st!$B$2:$F$400,4,FALSE())="","",VLOOKUP($C1079,st!$B$2:$F$400,4,FALSE())),""))),"")</f>
        <v/>
      </c>
      <c r="G1079" s="35" t="str">
        <f>IFERROR(IF($A1079="HDC",IF(VLOOKUP($C1079,hdc!$B$2:$F$1600,5,FALSE())="","",VLOOKUP($C1079,hdc!$B$2:$F$1600,5,FALSE())),IF($A1079="NAUTICS",IF(VLOOKUP($C1079,nautics!$B$2:$F$1200,5,FALSE())="","",VLOOKUP($C1079,nautics!$B$2:$F$1200,5,FALSE())),IF($A1079="ST",IF(VLOOKUP($C1079,st!$B$2:$F$400,5,FALSE())="","",VLOOKUP($C1079,st!$B$2:$F$400,5,FALSE())),""))),"")</f>
        <v/>
      </c>
      <c r="H1079" s="35" t="s">
        <v>148</v>
      </c>
      <c r="I1079" s="35" t="s">
        <v>31</v>
      </c>
      <c r="J1079" s="35" t="s">
        <v>9426</v>
      </c>
      <c r="K1079" s="35">
        <f t="shared" si="4"/>
        <v>14</v>
      </c>
      <c r="L1079" s="35" t="s">
        <v>8427</v>
      </c>
      <c r="M1079" s="35" t="s">
        <v>8428</v>
      </c>
      <c r="N1079" s="35" t="s">
        <v>46</v>
      </c>
      <c r="O1079" s="35" t="s">
        <v>49</v>
      </c>
      <c r="P1079" s="35" t="s">
        <v>9427</v>
      </c>
      <c r="Q1079" s="35" t="s">
        <v>9428</v>
      </c>
      <c r="R1079" s="35" t="s">
        <v>258</v>
      </c>
      <c r="S1079" s="35" t="s">
        <v>46</v>
      </c>
      <c r="T1079" s="35" t="s">
        <v>49</v>
      </c>
      <c r="U1079" s="35" t="s">
        <v>9429</v>
      </c>
      <c r="W1079" s="35" t="s">
        <v>78</v>
      </c>
      <c r="X1079" s="35" t="s">
        <v>59</v>
      </c>
      <c r="Y1079" s="35" t="s">
        <v>8431</v>
      </c>
      <c r="Z1079" s="35" t="s">
        <v>1953</v>
      </c>
    </row>
    <row r="1080" spans="1:26" ht="15" customHeight="1">
      <c r="A1080" s="35" t="s">
        <v>1300</v>
      </c>
      <c r="B1080" s="35" t="s">
        <v>7129</v>
      </c>
      <c r="C1080" s="35" t="s">
        <v>9430</v>
      </c>
      <c r="D1080" s="35">
        <f>IFERROR(IF($A1080="HDC",IF(VLOOKUP($C1080,hdc!$B$2:$F$1600,2,FALSE())="","",VLOOKUP($C1080,hdc!$B$2:$F$1600,2,FALSE())),IF($A1080="NAUTICS",IF(VLOOKUP($C1080,nautics!$B$2:$F$1200,2,FALSE())="","",VLOOKUP($C1080,nautics!$B$2:$F$1200,2,FALSE())),IF($A1080="ST",IF(VLOOKUP($C1080,st!$B$2:$F$400,2,FALSE())="","",VLOOKUP($C1080,st!$B$2:$F$400,2,FALSE())),""))),"")</f>
        <v>1</v>
      </c>
      <c r="E1080" s="35">
        <f>IFERROR(IF($A1080="HDC",IF(VLOOKUP($C1080,hdc!$B$2:$F$1600,3,FALSE())="","",VLOOKUP($C1080,hdc!$B$2:$F$1600,3,FALSE())),IF($A1080="NAUTICS",IF(VLOOKUP($C1080,nautics!$B$2:$F$1200,3,FALSE())="","",VLOOKUP($C1080,nautics!$B$2:$F$1200,3,FALSE())),IF($A1080="ST",IF(VLOOKUP($C1080,st!$B$2:$F$400,3,FALSE())="","",VLOOKUP($C1080,st!$B$2:$F$400,3,FALSE())),""))),"")</f>
        <v>1</v>
      </c>
      <c r="F1080" s="35">
        <f>IFERROR(IF($A1080="HDC",IF(VLOOKUP($C1080,hdc!$B$2:$F$1600,4,FALSE())="","",VLOOKUP($C1080,hdc!$B$2:$F$1600,4,FALSE())),IF($A1080="NAUTICS",IF(VLOOKUP($C1080,nautics!$B$2:$F$1200,4,FALSE())="","",VLOOKUP($C1080,nautics!$B$2:$F$1200,4,FALSE())),IF($A1080="ST",IF(VLOOKUP($C1080,st!$B$2:$F$400,4,FALSE())="","",VLOOKUP($C1080,st!$B$2:$F$400,4,FALSE())),""))),"")</f>
        <v>1</v>
      </c>
      <c r="G1080" s="35" t="str">
        <f>IFERROR(IF($A1080="HDC",IF(VLOOKUP($C1080,hdc!$B$2:$F$1600,5,FALSE())="","",VLOOKUP($C1080,hdc!$B$2:$F$1600,5,FALSE())),IF($A1080="NAUTICS",IF(VLOOKUP($C1080,nautics!$B$2:$F$1200,5,FALSE())="","",VLOOKUP($C1080,nautics!$B$2:$F$1200,5,FALSE())),IF($A1080="ST",IF(VLOOKUP($C1080,st!$B$2:$F$400,5,FALSE())="","",VLOOKUP($C1080,st!$B$2:$F$400,5,FALSE())),""))),"")</f>
        <v/>
      </c>
      <c r="H1080" s="35" t="s">
        <v>4182</v>
      </c>
      <c r="I1080" s="35" t="s">
        <v>31</v>
      </c>
      <c r="J1080" s="35" t="s">
        <v>9431</v>
      </c>
      <c r="K1080" s="35">
        <f t="shared" si="4"/>
        <v>17</v>
      </c>
      <c r="L1080" s="35" t="s">
        <v>8257</v>
      </c>
      <c r="M1080" s="35" t="s">
        <v>8258</v>
      </c>
      <c r="N1080" s="35" t="s">
        <v>1838</v>
      </c>
      <c r="O1080" s="35" t="s">
        <v>1839</v>
      </c>
      <c r="P1080" s="35" t="s">
        <v>9432</v>
      </c>
      <c r="Q1080" s="35" t="s">
        <v>9433</v>
      </c>
      <c r="R1080" s="35" t="s">
        <v>965</v>
      </c>
      <c r="S1080" s="35" t="s">
        <v>369</v>
      </c>
      <c r="T1080" s="35" t="s">
        <v>370</v>
      </c>
      <c r="U1080" s="35" t="s">
        <v>9434</v>
      </c>
      <c r="W1080" s="35" t="s">
        <v>57</v>
      </c>
      <c r="X1080" s="35" t="s">
        <v>59</v>
      </c>
      <c r="Y1080" s="35" t="s">
        <v>8263</v>
      </c>
      <c r="Z1080" s="35" t="s">
        <v>2119</v>
      </c>
    </row>
    <row r="1081" spans="1:26" ht="15" customHeight="1">
      <c r="A1081" s="35" t="s">
        <v>1300</v>
      </c>
      <c r="B1081" s="35" t="s">
        <v>7129</v>
      </c>
      <c r="C1081" s="35" t="s">
        <v>9435</v>
      </c>
      <c r="D1081" s="35">
        <f>IFERROR(IF($A1081="HDC",IF(VLOOKUP($C1081,hdc!$B$2:$F$1600,2,FALSE())="","",VLOOKUP($C1081,hdc!$B$2:$F$1600,2,FALSE())),IF($A1081="NAUTICS",IF(VLOOKUP($C1081,nautics!$B$2:$F$1200,2,FALSE())="","",VLOOKUP($C1081,nautics!$B$2:$F$1200,2,FALSE())),IF($A1081="ST",IF(VLOOKUP($C1081,st!$B$2:$F$400,2,FALSE())="","",VLOOKUP($C1081,st!$B$2:$F$400,2,FALSE())),""))),"")</f>
        <v>1</v>
      </c>
      <c r="E1081" s="35">
        <f>IFERROR(IF($A1081="HDC",IF(VLOOKUP($C1081,hdc!$B$2:$F$1600,3,FALSE())="","",VLOOKUP($C1081,hdc!$B$2:$F$1600,3,FALSE())),IF($A1081="NAUTICS",IF(VLOOKUP($C1081,nautics!$B$2:$F$1200,3,FALSE())="","",VLOOKUP($C1081,nautics!$B$2:$F$1200,3,FALSE())),IF($A1081="ST",IF(VLOOKUP($C1081,st!$B$2:$F$400,3,FALSE())="","",VLOOKUP($C1081,st!$B$2:$F$400,3,FALSE())),""))),"")</f>
        <v>1</v>
      </c>
      <c r="F1081" s="35">
        <f>IFERROR(IF($A1081="HDC",IF(VLOOKUP($C1081,hdc!$B$2:$F$1600,4,FALSE())="","",VLOOKUP($C1081,hdc!$B$2:$F$1600,4,FALSE())),IF($A1081="NAUTICS",IF(VLOOKUP($C1081,nautics!$B$2:$F$1200,4,FALSE())="","",VLOOKUP($C1081,nautics!$B$2:$F$1200,4,FALSE())),IF($A1081="ST",IF(VLOOKUP($C1081,st!$B$2:$F$400,4,FALSE())="","",VLOOKUP($C1081,st!$B$2:$F$400,4,FALSE())),""))),"")</f>
        <v>1</v>
      </c>
      <c r="G1081" s="35" t="str">
        <f>IFERROR(IF($A1081="HDC",IF(VLOOKUP($C1081,hdc!$B$2:$F$1600,5,FALSE())="","",VLOOKUP($C1081,hdc!$B$2:$F$1600,5,FALSE())),IF($A1081="NAUTICS",IF(VLOOKUP($C1081,nautics!$B$2:$F$1200,5,FALSE())="","",VLOOKUP($C1081,nautics!$B$2:$F$1200,5,FALSE())),IF($A1081="ST",IF(VLOOKUP($C1081,st!$B$2:$F$400,5,FALSE())="","",VLOOKUP($C1081,st!$B$2:$F$400,5,FALSE())),""))),"")</f>
        <v/>
      </c>
      <c r="H1081" s="35" t="s">
        <v>105</v>
      </c>
      <c r="I1081" s="35" t="s">
        <v>31</v>
      </c>
      <c r="J1081" s="35" t="s">
        <v>8064</v>
      </c>
      <c r="K1081" s="35">
        <f t="shared" si="4"/>
        <v>9</v>
      </c>
      <c r="L1081" s="35" t="s">
        <v>712</v>
      </c>
      <c r="M1081" s="35" t="s">
        <v>713</v>
      </c>
      <c r="N1081" s="35" t="s">
        <v>716</v>
      </c>
      <c r="O1081" s="35" t="s">
        <v>718</v>
      </c>
      <c r="P1081" s="35" t="s">
        <v>9436</v>
      </c>
      <c r="Q1081" s="35" t="s">
        <v>9437</v>
      </c>
      <c r="R1081" s="35" t="s">
        <v>52</v>
      </c>
      <c r="S1081" s="35" t="s">
        <v>716</v>
      </c>
      <c r="T1081" s="35" t="s">
        <v>718</v>
      </c>
      <c r="U1081" s="35" t="s">
        <v>8070</v>
      </c>
      <c r="W1081" s="35" t="s">
        <v>78</v>
      </c>
      <c r="X1081" s="35" t="s">
        <v>59</v>
      </c>
      <c r="Y1081" s="35" t="s">
        <v>721</v>
      </c>
      <c r="Z1081" s="35" t="s">
        <v>1598</v>
      </c>
    </row>
    <row r="1082" spans="1:26" ht="15" customHeight="1">
      <c r="A1082" s="35" t="s">
        <v>1300</v>
      </c>
      <c r="B1082" s="35" t="s">
        <v>7129</v>
      </c>
      <c r="C1082" s="35" t="s">
        <v>9438</v>
      </c>
      <c r="D1082" s="35">
        <f>IFERROR(IF($A1082="HDC",IF(VLOOKUP($C1082,hdc!$B$2:$F$1600,2,FALSE())="","",VLOOKUP($C1082,hdc!$B$2:$F$1600,2,FALSE())),IF($A1082="NAUTICS",IF(VLOOKUP($C1082,nautics!$B$2:$F$1200,2,FALSE())="","",VLOOKUP($C1082,nautics!$B$2:$F$1200,2,FALSE())),IF($A1082="ST",IF(VLOOKUP($C1082,st!$B$2:$F$400,2,FALSE())="","",VLOOKUP($C1082,st!$B$2:$F$400,2,FALSE())),""))),"")</f>
        <v>1</v>
      </c>
      <c r="E1082" s="35">
        <f>IFERROR(IF($A1082="HDC",IF(VLOOKUP($C1082,hdc!$B$2:$F$1600,3,FALSE())="","",VLOOKUP($C1082,hdc!$B$2:$F$1600,3,FALSE())),IF($A1082="NAUTICS",IF(VLOOKUP($C1082,nautics!$B$2:$F$1200,3,FALSE())="","",VLOOKUP($C1082,nautics!$B$2:$F$1200,3,FALSE())),IF($A1082="ST",IF(VLOOKUP($C1082,st!$B$2:$F$400,3,FALSE())="","",VLOOKUP($C1082,st!$B$2:$F$400,3,FALSE())),""))),"")</f>
        <v>1</v>
      </c>
      <c r="F1082" s="35">
        <f>IFERROR(IF($A1082="HDC",IF(VLOOKUP($C1082,hdc!$B$2:$F$1600,4,FALSE())="","",VLOOKUP($C1082,hdc!$B$2:$F$1600,4,FALSE())),IF($A1082="NAUTICS",IF(VLOOKUP($C1082,nautics!$B$2:$F$1200,4,FALSE())="","",VLOOKUP($C1082,nautics!$B$2:$F$1200,4,FALSE())),IF($A1082="ST",IF(VLOOKUP($C1082,st!$B$2:$F$400,4,FALSE())="","",VLOOKUP($C1082,st!$B$2:$F$400,4,FALSE())),""))),"")</f>
        <v>1</v>
      </c>
      <c r="G1082" s="35" t="str">
        <f>IFERROR(IF($A1082="HDC",IF(VLOOKUP($C1082,hdc!$B$2:$F$1600,5,FALSE())="","",VLOOKUP($C1082,hdc!$B$2:$F$1600,5,FALSE())),IF($A1082="NAUTICS",IF(VLOOKUP($C1082,nautics!$B$2:$F$1200,5,FALSE())="","",VLOOKUP($C1082,nautics!$B$2:$F$1200,5,FALSE())),IF($A1082="ST",IF(VLOOKUP($C1082,st!$B$2:$F$400,5,FALSE())="","",VLOOKUP($C1082,st!$B$2:$F$400,5,FALSE())),""))),"")</f>
        <v/>
      </c>
      <c r="H1082" s="35" t="s">
        <v>105</v>
      </c>
      <c r="I1082" s="35" t="s">
        <v>31</v>
      </c>
      <c r="J1082" s="35" t="s">
        <v>8137</v>
      </c>
      <c r="K1082" s="35">
        <f t="shared" si="4"/>
        <v>15</v>
      </c>
      <c r="L1082" s="35" t="s">
        <v>712</v>
      </c>
      <c r="M1082" s="35" t="s">
        <v>713</v>
      </c>
      <c r="N1082" s="35" t="s">
        <v>716</v>
      </c>
      <c r="O1082" s="35" t="s">
        <v>718</v>
      </c>
      <c r="P1082" s="35" t="s">
        <v>9439</v>
      </c>
      <c r="Q1082" s="35" t="s">
        <v>9440</v>
      </c>
      <c r="R1082" s="35" t="s">
        <v>52</v>
      </c>
      <c r="S1082" s="35" t="s">
        <v>1996</v>
      </c>
      <c r="T1082" s="35" t="s">
        <v>1997</v>
      </c>
      <c r="U1082" s="35" t="s">
        <v>8142</v>
      </c>
      <c r="W1082" s="35" t="s">
        <v>57</v>
      </c>
      <c r="X1082" s="35" t="s">
        <v>59</v>
      </c>
      <c r="Y1082" s="35" t="s">
        <v>721</v>
      </c>
      <c r="Z1082" s="35" t="s">
        <v>7791</v>
      </c>
    </row>
    <row r="1083" spans="1:26" ht="15" customHeight="1">
      <c r="A1083" s="35" t="s">
        <v>1300</v>
      </c>
      <c r="B1083" s="35" t="s">
        <v>7129</v>
      </c>
      <c r="C1083" s="35" t="s">
        <v>9441</v>
      </c>
      <c r="D1083" s="35">
        <f>IFERROR(IF($A1083="HDC",IF(VLOOKUP($C1083,hdc!$B$2:$F$1600,2,FALSE())="","",VLOOKUP($C1083,hdc!$B$2:$F$1600,2,FALSE())),IF($A1083="NAUTICS",IF(VLOOKUP($C1083,nautics!$B$2:$F$1200,2,FALSE())="","",VLOOKUP($C1083,nautics!$B$2:$F$1200,2,FALSE())),IF($A1083="ST",IF(VLOOKUP($C1083,st!$B$2:$F$400,2,FALSE())="","",VLOOKUP($C1083,st!$B$2:$F$400,2,FALSE())),""))),"")</f>
        <v>1</v>
      </c>
      <c r="E1083" s="35">
        <f>IFERROR(IF($A1083="HDC",IF(VLOOKUP($C1083,hdc!$B$2:$F$1600,3,FALSE())="","",VLOOKUP($C1083,hdc!$B$2:$F$1600,3,FALSE())),IF($A1083="NAUTICS",IF(VLOOKUP($C1083,nautics!$B$2:$F$1200,3,FALSE())="","",VLOOKUP($C1083,nautics!$B$2:$F$1200,3,FALSE())),IF($A1083="ST",IF(VLOOKUP($C1083,st!$B$2:$F$400,3,FALSE())="","",VLOOKUP($C1083,st!$B$2:$F$400,3,FALSE())),""))),"")</f>
        <v>1</v>
      </c>
      <c r="F1083" s="35">
        <f>IFERROR(IF($A1083="HDC",IF(VLOOKUP($C1083,hdc!$B$2:$F$1600,4,FALSE())="","",VLOOKUP($C1083,hdc!$B$2:$F$1600,4,FALSE())),IF($A1083="NAUTICS",IF(VLOOKUP($C1083,nautics!$B$2:$F$1200,4,FALSE())="","",VLOOKUP($C1083,nautics!$B$2:$F$1200,4,FALSE())),IF($A1083="ST",IF(VLOOKUP($C1083,st!$B$2:$F$400,4,FALSE())="","",VLOOKUP($C1083,st!$B$2:$F$400,4,FALSE())),""))),"")</f>
        <v>1</v>
      </c>
      <c r="G1083" s="35" t="str">
        <f>IFERROR(IF($A1083="HDC",IF(VLOOKUP($C1083,hdc!$B$2:$F$1600,5,FALSE())="","",VLOOKUP($C1083,hdc!$B$2:$F$1600,5,FALSE())),IF($A1083="NAUTICS",IF(VLOOKUP($C1083,nautics!$B$2:$F$1200,5,FALSE())="","",VLOOKUP($C1083,nautics!$B$2:$F$1200,5,FALSE())),IF($A1083="ST",IF(VLOOKUP($C1083,st!$B$2:$F$400,5,FALSE())="","",VLOOKUP($C1083,st!$B$2:$F$400,5,FALSE())),""))),"")</f>
        <v/>
      </c>
      <c r="H1083" s="35" t="s">
        <v>105</v>
      </c>
      <c r="I1083" s="35" t="s">
        <v>31</v>
      </c>
      <c r="J1083" s="35" t="s">
        <v>9442</v>
      </c>
      <c r="K1083" s="35">
        <f t="shared" si="4"/>
        <v>26</v>
      </c>
      <c r="L1083" s="35" t="s">
        <v>712</v>
      </c>
      <c r="M1083" s="35" t="s">
        <v>713</v>
      </c>
      <c r="N1083" s="35" t="s">
        <v>716</v>
      </c>
      <c r="O1083" s="35" t="s">
        <v>718</v>
      </c>
      <c r="P1083" s="35" t="s">
        <v>9443</v>
      </c>
      <c r="Q1083" s="35" t="s">
        <v>9444</v>
      </c>
      <c r="R1083" s="35" t="s">
        <v>52</v>
      </c>
      <c r="S1083" s="35" t="s">
        <v>1634</v>
      </c>
      <c r="T1083" s="35" t="s">
        <v>1620</v>
      </c>
      <c r="U1083" s="35" t="s">
        <v>9445</v>
      </c>
      <c r="W1083" s="35" t="s">
        <v>57</v>
      </c>
      <c r="X1083" s="35" t="s">
        <v>59</v>
      </c>
      <c r="Y1083" s="35" t="s">
        <v>721</v>
      </c>
      <c r="Z1083" s="35" t="s">
        <v>8902</v>
      </c>
    </row>
    <row r="1084" spans="1:26" ht="15" customHeight="1">
      <c r="A1084" s="35" t="s">
        <v>1300</v>
      </c>
      <c r="B1084" s="35" t="s">
        <v>7129</v>
      </c>
      <c r="C1084" s="35" t="s">
        <v>9446</v>
      </c>
      <c r="D1084" s="35">
        <f>IFERROR(IF($A1084="HDC",IF(VLOOKUP($C1084,hdc!$B$2:$F$1600,2,FALSE())="","",VLOOKUP($C1084,hdc!$B$2:$F$1600,2,FALSE())),IF($A1084="NAUTICS",IF(VLOOKUP($C1084,nautics!$B$2:$F$1200,2,FALSE())="","",VLOOKUP($C1084,nautics!$B$2:$F$1200,2,FALSE())),IF($A1084="ST",IF(VLOOKUP($C1084,st!$B$2:$F$400,2,FALSE())="","",VLOOKUP($C1084,st!$B$2:$F$400,2,FALSE())),""))),"")</f>
        <v>1</v>
      </c>
      <c r="E1084" s="35">
        <f>IFERROR(IF($A1084="HDC",IF(VLOOKUP($C1084,hdc!$B$2:$F$1600,3,FALSE())="","",VLOOKUP($C1084,hdc!$B$2:$F$1600,3,FALSE())),IF($A1084="NAUTICS",IF(VLOOKUP($C1084,nautics!$B$2:$F$1200,3,FALSE())="","",VLOOKUP($C1084,nautics!$B$2:$F$1200,3,FALSE())),IF($A1084="ST",IF(VLOOKUP($C1084,st!$B$2:$F$400,3,FALSE())="","",VLOOKUP($C1084,st!$B$2:$F$400,3,FALSE())),""))),"")</f>
        <v>1</v>
      </c>
      <c r="F1084" s="35">
        <f>IFERROR(IF($A1084="HDC",IF(VLOOKUP($C1084,hdc!$B$2:$F$1600,4,FALSE())="","",VLOOKUP($C1084,hdc!$B$2:$F$1600,4,FALSE())),IF($A1084="NAUTICS",IF(VLOOKUP($C1084,nautics!$B$2:$F$1200,4,FALSE())="","",VLOOKUP($C1084,nautics!$B$2:$F$1200,4,FALSE())),IF($A1084="ST",IF(VLOOKUP($C1084,st!$B$2:$F$400,4,FALSE())="","",VLOOKUP($C1084,st!$B$2:$F$400,4,FALSE())),""))),"")</f>
        <v>1</v>
      </c>
      <c r="G1084" s="35" t="str">
        <f>IFERROR(IF($A1084="HDC",IF(VLOOKUP($C1084,hdc!$B$2:$F$1600,5,FALSE())="","",VLOOKUP($C1084,hdc!$B$2:$F$1600,5,FALSE())),IF($A1084="NAUTICS",IF(VLOOKUP($C1084,nautics!$B$2:$F$1200,5,FALSE())="","",VLOOKUP($C1084,nautics!$B$2:$F$1200,5,FALSE())),IF($A1084="ST",IF(VLOOKUP($C1084,st!$B$2:$F$400,5,FALSE())="","",VLOOKUP($C1084,st!$B$2:$F$400,5,FALSE())),""))),"")</f>
        <v/>
      </c>
      <c r="H1084" s="35" t="s">
        <v>105</v>
      </c>
      <c r="I1084" s="35" t="s">
        <v>31</v>
      </c>
      <c r="J1084" s="35" t="s">
        <v>9447</v>
      </c>
      <c r="K1084" s="35">
        <f t="shared" si="4"/>
        <v>29</v>
      </c>
      <c r="L1084" s="35" t="s">
        <v>712</v>
      </c>
      <c r="M1084" s="35" t="s">
        <v>713</v>
      </c>
      <c r="N1084" s="35" t="s">
        <v>716</v>
      </c>
      <c r="O1084" s="35" t="s">
        <v>718</v>
      </c>
      <c r="P1084" s="35" t="s">
        <v>9448</v>
      </c>
      <c r="Q1084" s="35" t="s">
        <v>9449</v>
      </c>
      <c r="R1084" s="35" t="s">
        <v>293</v>
      </c>
      <c r="S1084" s="35" t="s">
        <v>1050</v>
      </c>
      <c r="T1084" s="35" t="s">
        <v>718</v>
      </c>
      <c r="U1084" s="35" t="s">
        <v>9450</v>
      </c>
      <c r="W1084" s="35" t="s">
        <v>57</v>
      </c>
      <c r="X1084" s="35" t="s">
        <v>59</v>
      </c>
      <c r="Y1084" s="35" t="s">
        <v>721</v>
      </c>
      <c r="Z1084" s="35" t="s">
        <v>9451</v>
      </c>
    </row>
    <row r="1085" spans="1:26" ht="15" customHeight="1">
      <c r="A1085" s="35" t="s">
        <v>1300</v>
      </c>
      <c r="B1085" s="35" t="s">
        <v>7129</v>
      </c>
      <c r="C1085" s="35" t="s">
        <v>9452</v>
      </c>
      <c r="D1085" s="35">
        <f>IFERROR(IF($A1085="HDC",IF(VLOOKUP($C1085,hdc!$B$2:$F$1600,2,FALSE())="","",VLOOKUP($C1085,hdc!$B$2:$F$1600,2,FALSE())),IF($A1085="NAUTICS",IF(VLOOKUP($C1085,nautics!$B$2:$F$1200,2,FALSE())="","",VLOOKUP($C1085,nautics!$B$2:$F$1200,2,FALSE())),IF($A1085="ST",IF(VLOOKUP($C1085,st!$B$2:$F$400,2,FALSE())="","",VLOOKUP($C1085,st!$B$2:$F$400,2,FALSE())),""))),"")</f>
        <v>1</v>
      </c>
      <c r="E1085" s="35">
        <f>IFERROR(IF($A1085="HDC",IF(VLOOKUP($C1085,hdc!$B$2:$F$1600,3,FALSE())="","",VLOOKUP($C1085,hdc!$B$2:$F$1600,3,FALSE())),IF($A1085="NAUTICS",IF(VLOOKUP($C1085,nautics!$B$2:$F$1200,3,FALSE())="","",VLOOKUP($C1085,nautics!$B$2:$F$1200,3,FALSE())),IF($A1085="ST",IF(VLOOKUP($C1085,st!$B$2:$F$400,3,FALSE())="","",VLOOKUP($C1085,st!$B$2:$F$400,3,FALSE())),""))),"")</f>
        <v>1</v>
      </c>
      <c r="F1085" s="35">
        <f>IFERROR(IF($A1085="HDC",IF(VLOOKUP($C1085,hdc!$B$2:$F$1600,4,FALSE())="","",VLOOKUP($C1085,hdc!$B$2:$F$1600,4,FALSE())),IF($A1085="NAUTICS",IF(VLOOKUP($C1085,nautics!$B$2:$F$1200,4,FALSE())="","",VLOOKUP($C1085,nautics!$B$2:$F$1200,4,FALSE())),IF($A1085="ST",IF(VLOOKUP($C1085,st!$B$2:$F$400,4,FALSE())="","",VLOOKUP($C1085,st!$B$2:$F$400,4,FALSE())),""))),"")</f>
        <v>1</v>
      </c>
      <c r="G1085" s="35" t="str">
        <f>IFERROR(IF($A1085="HDC",IF(VLOOKUP($C1085,hdc!$B$2:$F$1600,5,FALSE())="","",VLOOKUP($C1085,hdc!$B$2:$F$1600,5,FALSE())),IF($A1085="NAUTICS",IF(VLOOKUP($C1085,nautics!$B$2:$F$1200,5,FALSE())="","",VLOOKUP($C1085,nautics!$B$2:$F$1200,5,FALSE())),IF($A1085="ST",IF(VLOOKUP($C1085,st!$B$2:$F$400,5,FALSE())="","",VLOOKUP($C1085,st!$B$2:$F$400,5,FALSE())),""))),"")</f>
        <v/>
      </c>
      <c r="H1085" s="35" t="s">
        <v>105</v>
      </c>
      <c r="I1085" s="35" t="s">
        <v>31</v>
      </c>
      <c r="J1085" s="35" t="s">
        <v>9453</v>
      </c>
      <c r="K1085" s="35">
        <f t="shared" si="4"/>
        <v>29</v>
      </c>
      <c r="L1085" s="35" t="s">
        <v>749</v>
      </c>
      <c r="M1085" s="35" t="s">
        <v>750</v>
      </c>
      <c r="N1085" s="35" t="s">
        <v>433</v>
      </c>
      <c r="O1085" s="35" t="s">
        <v>434</v>
      </c>
      <c r="P1085" s="35" t="s">
        <v>9454</v>
      </c>
      <c r="Q1085" s="35" t="s">
        <v>9455</v>
      </c>
      <c r="R1085" s="35" t="s">
        <v>52</v>
      </c>
      <c r="S1085" s="35" t="s">
        <v>813</v>
      </c>
      <c r="T1085" s="35" t="s">
        <v>718</v>
      </c>
      <c r="U1085" s="35" t="s">
        <v>9456</v>
      </c>
      <c r="W1085" s="35" t="s">
        <v>57</v>
      </c>
      <c r="X1085" s="35" t="s">
        <v>59</v>
      </c>
      <c r="Y1085" s="35" t="s">
        <v>754</v>
      </c>
      <c r="Z1085" s="35" t="s">
        <v>8419</v>
      </c>
    </row>
    <row r="1086" spans="1:26" ht="15" customHeight="1">
      <c r="A1086" s="35" t="s">
        <v>1300</v>
      </c>
      <c r="B1086" s="35" t="s">
        <v>7129</v>
      </c>
      <c r="C1086" s="35" t="s">
        <v>9457</v>
      </c>
      <c r="D1086" s="35">
        <f>IFERROR(IF($A1086="HDC",IF(VLOOKUP($C1086,hdc!$B$2:$F$1600,2,FALSE())="","",VLOOKUP($C1086,hdc!$B$2:$F$1600,2,FALSE())),IF($A1086="NAUTICS",IF(VLOOKUP($C1086,nautics!$B$2:$F$1200,2,FALSE())="","",VLOOKUP($C1086,nautics!$B$2:$F$1200,2,FALSE())),IF($A1086="ST",IF(VLOOKUP($C1086,st!$B$2:$F$400,2,FALSE())="","",VLOOKUP($C1086,st!$B$2:$F$400,2,FALSE())),""))),"")</f>
        <v>1</v>
      </c>
      <c r="E1086" s="35">
        <f>IFERROR(IF($A1086="HDC",IF(VLOOKUP($C1086,hdc!$B$2:$F$1600,3,FALSE())="","",VLOOKUP($C1086,hdc!$B$2:$F$1600,3,FALSE())),IF($A1086="NAUTICS",IF(VLOOKUP($C1086,nautics!$B$2:$F$1200,3,FALSE())="","",VLOOKUP($C1086,nautics!$B$2:$F$1200,3,FALSE())),IF($A1086="ST",IF(VLOOKUP($C1086,st!$B$2:$F$400,3,FALSE())="","",VLOOKUP($C1086,st!$B$2:$F$400,3,FALSE())),""))),"")</f>
        <v>1</v>
      </c>
      <c r="F1086" s="35" t="str">
        <f>IFERROR(IF($A1086="HDC",IF(VLOOKUP($C1086,hdc!$B$2:$F$1600,4,FALSE())="","",VLOOKUP($C1086,hdc!$B$2:$F$1600,4,FALSE())),IF($A1086="NAUTICS",IF(VLOOKUP($C1086,nautics!$B$2:$F$1200,4,FALSE())="","",VLOOKUP($C1086,nautics!$B$2:$F$1200,4,FALSE())),IF($A1086="ST",IF(VLOOKUP($C1086,st!$B$2:$F$400,4,FALSE())="","",VLOOKUP($C1086,st!$B$2:$F$400,4,FALSE())),""))),"")</f>
        <v/>
      </c>
      <c r="G1086" s="35" t="str">
        <f>IFERROR(IF($A1086="HDC",IF(VLOOKUP($C1086,hdc!$B$2:$F$1600,5,FALSE())="","",VLOOKUP($C1086,hdc!$B$2:$F$1600,5,FALSE())),IF($A1086="NAUTICS",IF(VLOOKUP($C1086,nautics!$B$2:$F$1200,5,FALSE())="","",VLOOKUP($C1086,nautics!$B$2:$F$1200,5,FALSE())),IF($A1086="ST",IF(VLOOKUP($C1086,st!$B$2:$F$400,5,FALSE())="","",VLOOKUP($C1086,st!$B$2:$F$400,5,FALSE())),""))),"")</f>
        <v/>
      </c>
      <c r="H1086" s="35" t="s">
        <v>105</v>
      </c>
      <c r="I1086" s="35" t="s">
        <v>31</v>
      </c>
      <c r="J1086" s="35" t="s">
        <v>9458</v>
      </c>
      <c r="K1086" s="35">
        <f t="shared" si="4"/>
        <v>8</v>
      </c>
      <c r="L1086" s="35" t="s">
        <v>7170</v>
      </c>
      <c r="M1086" s="35" t="s">
        <v>7172</v>
      </c>
      <c r="N1086" s="35" t="s">
        <v>53</v>
      </c>
      <c r="O1086" s="35" t="s">
        <v>55</v>
      </c>
      <c r="P1086" s="35" t="s">
        <v>9459</v>
      </c>
      <c r="Q1086" s="35" t="s">
        <v>9460</v>
      </c>
      <c r="R1086" s="35" t="s">
        <v>52</v>
      </c>
      <c r="S1086" s="35" t="s">
        <v>53</v>
      </c>
      <c r="T1086" s="35" t="s">
        <v>55</v>
      </c>
      <c r="U1086" s="35" t="s">
        <v>9461</v>
      </c>
      <c r="W1086" s="35" t="s">
        <v>78</v>
      </c>
      <c r="X1086" s="35" t="s">
        <v>59</v>
      </c>
      <c r="Y1086" s="35" t="s">
        <v>1074</v>
      </c>
      <c r="Z1086" s="35" t="s">
        <v>1390</v>
      </c>
    </row>
    <row r="1087" spans="1:26" ht="15" customHeight="1">
      <c r="A1087" s="35" t="s">
        <v>1300</v>
      </c>
      <c r="B1087" s="35" t="s">
        <v>7129</v>
      </c>
      <c r="C1087" s="35" t="s">
        <v>9462</v>
      </c>
      <c r="D1087" s="35">
        <f>IFERROR(IF($A1087="HDC",IF(VLOOKUP($C1087,hdc!$B$2:$F$1600,2,FALSE())="","",VLOOKUP($C1087,hdc!$B$2:$F$1600,2,FALSE())),IF($A1087="NAUTICS",IF(VLOOKUP($C1087,nautics!$B$2:$F$1200,2,FALSE())="","",VLOOKUP($C1087,nautics!$B$2:$F$1200,2,FALSE())),IF($A1087="ST",IF(VLOOKUP($C1087,st!$B$2:$F$400,2,FALSE())="","",VLOOKUP($C1087,st!$B$2:$F$400,2,FALSE())),""))),"")</f>
        <v>1</v>
      </c>
      <c r="E1087" s="35">
        <f>IFERROR(IF($A1087="HDC",IF(VLOOKUP($C1087,hdc!$B$2:$F$1600,3,FALSE())="","",VLOOKUP($C1087,hdc!$B$2:$F$1600,3,FALSE())),IF($A1087="NAUTICS",IF(VLOOKUP($C1087,nautics!$B$2:$F$1200,3,FALSE())="","",VLOOKUP($C1087,nautics!$B$2:$F$1200,3,FALSE())),IF($A1087="ST",IF(VLOOKUP($C1087,st!$B$2:$F$400,3,FALSE())="","",VLOOKUP($C1087,st!$B$2:$F$400,3,FALSE())),""))),"")</f>
        <v>1</v>
      </c>
      <c r="F1087" s="35" t="str">
        <f>IFERROR(IF($A1087="HDC",IF(VLOOKUP($C1087,hdc!$B$2:$F$1600,4,FALSE())="","",VLOOKUP($C1087,hdc!$B$2:$F$1600,4,FALSE())),IF($A1087="NAUTICS",IF(VLOOKUP($C1087,nautics!$B$2:$F$1200,4,FALSE())="","",VLOOKUP($C1087,nautics!$B$2:$F$1200,4,FALSE())),IF($A1087="ST",IF(VLOOKUP($C1087,st!$B$2:$F$400,4,FALSE())="","",VLOOKUP($C1087,st!$B$2:$F$400,4,FALSE())),""))),"")</f>
        <v/>
      </c>
      <c r="G1087" s="35" t="str">
        <f>IFERROR(IF($A1087="HDC",IF(VLOOKUP($C1087,hdc!$B$2:$F$1600,5,FALSE())="","",VLOOKUP($C1087,hdc!$B$2:$F$1600,5,FALSE())),IF($A1087="NAUTICS",IF(VLOOKUP($C1087,nautics!$B$2:$F$1200,5,FALSE())="","",VLOOKUP($C1087,nautics!$B$2:$F$1200,5,FALSE())),IF($A1087="ST",IF(VLOOKUP($C1087,st!$B$2:$F$400,5,FALSE())="","",VLOOKUP($C1087,st!$B$2:$F$400,5,FALSE())),""))),"")</f>
        <v/>
      </c>
      <c r="H1087" s="35" t="s">
        <v>105</v>
      </c>
      <c r="I1087" s="35" t="s">
        <v>31</v>
      </c>
      <c r="J1087" s="35" t="s">
        <v>5862</v>
      </c>
      <c r="K1087" s="35">
        <f t="shared" si="4"/>
        <v>12</v>
      </c>
      <c r="L1087" s="35" t="s">
        <v>9459</v>
      </c>
      <c r="M1087" s="35" t="s">
        <v>9460</v>
      </c>
      <c r="N1087" s="35" t="s">
        <v>53</v>
      </c>
      <c r="O1087" s="35" t="s">
        <v>55</v>
      </c>
      <c r="P1087" s="35" t="s">
        <v>9463</v>
      </c>
      <c r="Q1087" s="35" t="s">
        <v>9464</v>
      </c>
      <c r="R1087" s="35" t="s">
        <v>247</v>
      </c>
      <c r="S1087" s="35" t="s">
        <v>53</v>
      </c>
      <c r="T1087" s="35" t="s">
        <v>55</v>
      </c>
      <c r="U1087" s="35" t="s">
        <v>89</v>
      </c>
      <c r="W1087" s="35" t="s">
        <v>78</v>
      </c>
      <c r="X1087" s="35" t="s">
        <v>59</v>
      </c>
      <c r="Y1087" s="35" t="s">
        <v>89</v>
      </c>
      <c r="Z1087" s="35" t="s">
        <v>89</v>
      </c>
    </row>
    <row r="1088" spans="1:26" ht="15" customHeight="1">
      <c r="A1088" s="35" t="s">
        <v>1300</v>
      </c>
      <c r="B1088" s="35" t="s">
        <v>7129</v>
      </c>
      <c r="C1088" s="35" t="s">
        <v>9465</v>
      </c>
      <c r="D1088" s="35">
        <f>IFERROR(IF($A1088="HDC",IF(VLOOKUP($C1088,hdc!$B$2:$F$1600,2,FALSE())="","",VLOOKUP($C1088,hdc!$B$2:$F$1600,2,FALSE())),IF($A1088="NAUTICS",IF(VLOOKUP($C1088,nautics!$B$2:$F$1200,2,FALSE())="","",VLOOKUP($C1088,nautics!$B$2:$F$1200,2,FALSE())),IF($A1088="ST",IF(VLOOKUP($C1088,st!$B$2:$F$400,2,FALSE())="","",VLOOKUP($C1088,st!$B$2:$F$400,2,FALSE())),""))),"")</f>
        <v>1</v>
      </c>
      <c r="E1088" s="35">
        <f>IFERROR(IF($A1088="HDC",IF(VLOOKUP($C1088,hdc!$B$2:$F$1600,3,FALSE())="","",VLOOKUP($C1088,hdc!$B$2:$F$1600,3,FALSE())),IF($A1088="NAUTICS",IF(VLOOKUP($C1088,nautics!$B$2:$F$1200,3,FALSE())="","",VLOOKUP($C1088,nautics!$B$2:$F$1200,3,FALSE())),IF($A1088="ST",IF(VLOOKUP($C1088,st!$B$2:$F$400,3,FALSE())="","",VLOOKUP($C1088,st!$B$2:$F$400,3,FALSE())),""))),"")</f>
        <v>1</v>
      </c>
      <c r="F1088" s="35" t="str">
        <f>IFERROR(IF($A1088="HDC",IF(VLOOKUP($C1088,hdc!$B$2:$F$1600,4,FALSE())="","",VLOOKUP($C1088,hdc!$B$2:$F$1600,4,FALSE())),IF($A1088="NAUTICS",IF(VLOOKUP($C1088,nautics!$B$2:$F$1200,4,FALSE())="","",VLOOKUP($C1088,nautics!$B$2:$F$1200,4,FALSE())),IF($A1088="ST",IF(VLOOKUP($C1088,st!$B$2:$F$400,4,FALSE())="","",VLOOKUP($C1088,st!$B$2:$F$400,4,FALSE())),""))),"")</f>
        <v/>
      </c>
      <c r="G1088" s="35" t="str">
        <f>IFERROR(IF($A1088="HDC",IF(VLOOKUP($C1088,hdc!$B$2:$F$1600,5,FALSE())="","",VLOOKUP($C1088,hdc!$B$2:$F$1600,5,FALSE())),IF($A1088="NAUTICS",IF(VLOOKUP($C1088,nautics!$B$2:$F$1200,5,FALSE())="","",VLOOKUP($C1088,nautics!$B$2:$F$1200,5,FALSE())),IF($A1088="ST",IF(VLOOKUP($C1088,st!$B$2:$F$400,5,FALSE())="","",VLOOKUP($C1088,st!$B$2:$F$400,5,FALSE())),""))),"")</f>
        <v/>
      </c>
      <c r="H1088" s="35" t="s">
        <v>105</v>
      </c>
      <c r="I1088" s="35" t="s">
        <v>31</v>
      </c>
      <c r="J1088" s="35" t="s">
        <v>5862</v>
      </c>
      <c r="K1088" s="35">
        <f t="shared" si="4"/>
        <v>12</v>
      </c>
      <c r="L1088" s="35" t="s">
        <v>9463</v>
      </c>
      <c r="M1088" s="35" t="s">
        <v>9464</v>
      </c>
      <c r="N1088" s="35" t="s">
        <v>53</v>
      </c>
      <c r="O1088" s="35" t="s">
        <v>55</v>
      </c>
      <c r="P1088" s="35" t="s">
        <v>9466</v>
      </c>
      <c r="Q1088" s="35" t="s">
        <v>9467</v>
      </c>
      <c r="R1088" s="35" t="s">
        <v>247</v>
      </c>
      <c r="S1088" s="35" t="s">
        <v>53</v>
      </c>
      <c r="T1088" s="35" t="s">
        <v>55</v>
      </c>
      <c r="U1088" s="35" t="s">
        <v>89</v>
      </c>
      <c r="W1088" s="35" t="s">
        <v>78</v>
      </c>
      <c r="X1088" s="35" t="s">
        <v>59</v>
      </c>
      <c r="Y1088" s="35" t="s">
        <v>89</v>
      </c>
      <c r="Z1088" s="35" t="s">
        <v>89</v>
      </c>
    </row>
    <row r="1089" spans="1:26" ht="15" customHeight="1">
      <c r="A1089" s="35" t="s">
        <v>1300</v>
      </c>
      <c r="B1089" s="35" t="s">
        <v>7129</v>
      </c>
      <c r="C1089" s="35" t="s">
        <v>9468</v>
      </c>
      <c r="D1089" s="35">
        <f>IFERROR(IF($A1089="HDC",IF(VLOOKUP($C1089,hdc!$B$2:$F$1600,2,FALSE())="","",VLOOKUP($C1089,hdc!$B$2:$F$1600,2,FALSE())),IF($A1089="NAUTICS",IF(VLOOKUP($C1089,nautics!$B$2:$F$1200,2,FALSE())="","",VLOOKUP($C1089,nautics!$B$2:$F$1200,2,FALSE())),IF($A1089="ST",IF(VLOOKUP($C1089,st!$B$2:$F$400,2,FALSE())="","",VLOOKUP($C1089,st!$B$2:$F$400,2,FALSE())),""))),"")</f>
        <v>1</v>
      </c>
      <c r="E1089" s="35">
        <f>IFERROR(IF($A1089="HDC",IF(VLOOKUP($C1089,hdc!$B$2:$F$1600,3,FALSE())="","",VLOOKUP($C1089,hdc!$B$2:$F$1600,3,FALSE())),IF($A1089="NAUTICS",IF(VLOOKUP($C1089,nautics!$B$2:$F$1200,3,FALSE())="","",VLOOKUP($C1089,nautics!$B$2:$F$1200,3,FALSE())),IF($A1089="ST",IF(VLOOKUP($C1089,st!$B$2:$F$400,3,FALSE())="","",VLOOKUP($C1089,st!$B$2:$F$400,3,FALSE())),""))),"")</f>
        <v>1</v>
      </c>
      <c r="F1089" s="35" t="str">
        <f>IFERROR(IF($A1089="HDC",IF(VLOOKUP($C1089,hdc!$B$2:$F$1600,4,FALSE())="","",VLOOKUP($C1089,hdc!$B$2:$F$1600,4,FALSE())),IF($A1089="NAUTICS",IF(VLOOKUP($C1089,nautics!$B$2:$F$1200,4,FALSE())="","",VLOOKUP($C1089,nautics!$B$2:$F$1200,4,FALSE())),IF($A1089="ST",IF(VLOOKUP($C1089,st!$B$2:$F$400,4,FALSE())="","",VLOOKUP($C1089,st!$B$2:$F$400,4,FALSE())),""))),"")</f>
        <v/>
      </c>
      <c r="G1089" s="35" t="str">
        <f>IFERROR(IF($A1089="HDC",IF(VLOOKUP($C1089,hdc!$B$2:$F$1600,5,FALSE())="","",VLOOKUP($C1089,hdc!$B$2:$F$1600,5,FALSE())),IF($A1089="NAUTICS",IF(VLOOKUP($C1089,nautics!$B$2:$F$1200,5,FALSE())="","",VLOOKUP($C1089,nautics!$B$2:$F$1200,5,FALSE())),IF($A1089="ST",IF(VLOOKUP($C1089,st!$B$2:$F$400,5,FALSE())="","",VLOOKUP($C1089,st!$B$2:$F$400,5,FALSE())),""))),"")</f>
        <v/>
      </c>
      <c r="H1089" s="35" t="s">
        <v>88</v>
      </c>
      <c r="I1089" s="35" t="s">
        <v>31</v>
      </c>
      <c r="J1089" s="35" t="s">
        <v>9469</v>
      </c>
      <c r="K1089" s="35">
        <f t="shared" si="4"/>
        <v>32</v>
      </c>
      <c r="L1089" s="35" t="s">
        <v>8120</v>
      </c>
      <c r="M1089" s="35" t="s">
        <v>8121</v>
      </c>
      <c r="N1089" s="35" t="s">
        <v>716</v>
      </c>
      <c r="O1089" s="35" t="s">
        <v>718</v>
      </c>
      <c r="P1089" s="35" t="s">
        <v>9470</v>
      </c>
      <c r="Q1089" s="35" t="s">
        <v>9471</v>
      </c>
      <c r="R1089" s="35" t="s">
        <v>52</v>
      </c>
      <c r="S1089" s="35" t="s">
        <v>135</v>
      </c>
      <c r="T1089" s="35" t="s">
        <v>136</v>
      </c>
      <c r="U1089" s="35" t="s">
        <v>9472</v>
      </c>
      <c r="W1089" s="35" t="s">
        <v>57</v>
      </c>
      <c r="X1089" s="35" t="s">
        <v>59</v>
      </c>
      <c r="Y1089" s="35" t="s">
        <v>1598</v>
      </c>
      <c r="Z1089" s="35" t="s">
        <v>8049</v>
      </c>
    </row>
    <row r="1090" spans="1:26" ht="15" customHeight="1">
      <c r="A1090" s="35" t="s">
        <v>1300</v>
      </c>
      <c r="B1090" s="35" t="s">
        <v>7129</v>
      </c>
      <c r="C1090" s="35" t="s">
        <v>9474</v>
      </c>
      <c r="D1090" s="35">
        <f>IFERROR(IF($A1090="HDC",IF(VLOOKUP($C1090,hdc!$B$2:$F$1600,2,FALSE())="","",VLOOKUP($C1090,hdc!$B$2:$F$1600,2,FALSE())),IF($A1090="NAUTICS",IF(VLOOKUP($C1090,nautics!$B$2:$F$1200,2,FALSE())="","",VLOOKUP($C1090,nautics!$B$2:$F$1200,2,FALSE())),IF($A1090="ST",IF(VLOOKUP($C1090,st!$B$2:$F$400,2,FALSE())="","",VLOOKUP($C1090,st!$B$2:$F$400,2,FALSE())),""))),"")</f>
        <v>1</v>
      </c>
      <c r="E1090" s="35">
        <f>IFERROR(IF($A1090="HDC",IF(VLOOKUP($C1090,hdc!$B$2:$F$1600,3,FALSE())="","",VLOOKUP($C1090,hdc!$B$2:$F$1600,3,FALSE())),IF($A1090="NAUTICS",IF(VLOOKUP($C1090,nautics!$B$2:$F$1200,3,FALSE())="","",VLOOKUP($C1090,nautics!$B$2:$F$1200,3,FALSE())),IF($A1090="ST",IF(VLOOKUP($C1090,st!$B$2:$F$400,3,FALSE())="","",VLOOKUP($C1090,st!$B$2:$F$400,3,FALSE())),""))),"")</f>
        <v>1</v>
      </c>
      <c r="F1090" s="35" t="str">
        <f>IFERROR(IF($A1090="HDC",IF(VLOOKUP($C1090,hdc!$B$2:$F$1600,4,FALSE())="","",VLOOKUP($C1090,hdc!$B$2:$F$1600,4,FALSE())),IF($A1090="NAUTICS",IF(VLOOKUP($C1090,nautics!$B$2:$F$1200,4,FALSE())="","",VLOOKUP($C1090,nautics!$B$2:$F$1200,4,FALSE())),IF($A1090="ST",IF(VLOOKUP($C1090,st!$B$2:$F$400,4,FALSE())="","",VLOOKUP($C1090,st!$B$2:$F$400,4,FALSE())),""))),"")</f>
        <v/>
      </c>
      <c r="G1090" s="35" t="str">
        <f>IFERROR(IF($A1090="HDC",IF(VLOOKUP($C1090,hdc!$B$2:$F$1600,5,FALSE())="","",VLOOKUP($C1090,hdc!$B$2:$F$1600,5,FALSE())),IF($A1090="NAUTICS",IF(VLOOKUP($C1090,nautics!$B$2:$F$1200,5,FALSE())="","",VLOOKUP($C1090,nautics!$B$2:$F$1200,5,FALSE())),IF($A1090="ST",IF(VLOOKUP($C1090,st!$B$2:$F$400,5,FALSE())="","",VLOOKUP($C1090,st!$B$2:$F$400,5,FALSE())),""))),"")</f>
        <v/>
      </c>
      <c r="H1090" s="35" t="s">
        <v>88</v>
      </c>
      <c r="I1090" s="35" t="s">
        <v>31</v>
      </c>
      <c r="J1090" s="35" t="s">
        <v>90</v>
      </c>
      <c r="K1090" s="35">
        <f t="shared" si="4"/>
        <v>13</v>
      </c>
      <c r="L1090" s="35" t="s">
        <v>8139</v>
      </c>
      <c r="M1090" s="35" t="s">
        <v>8140</v>
      </c>
      <c r="N1090" s="35" t="s">
        <v>1996</v>
      </c>
      <c r="O1090" s="35" t="s">
        <v>1997</v>
      </c>
      <c r="P1090" s="35" t="s">
        <v>9475</v>
      </c>
      <c r="Q1090" s="35" t="s">
        <v>9476</v>
      </c>
      <c r="R1090" s="35" t="s">
        <v>1912</v>
      </c>
      <c r="S1090" s="35" t="s">
        <v>975</v>
      </c>
      <c r="T1090" s="35" t="s">
        <v>977</v>
      </c>
      <c r="U1090" s="35" t="s">
        <v>9477</v>
      </c>
      <c r="W1090" s="35" t="s">
        <v>57</v>
      </c>
      <c r="X1090" s="35" t="s">
        <v>59</v>
      </c>
      <c r="Y1090" s="35" t="s">
        <v>7791</v>
      </c>
      <c r="Z1090" s="35" t="s">
        <v>9478</v>
      </c>
    </row>
    <row r="1091" spans="1:26" ht="15" customHeight="1">
      <c r="A1091" s="35" t="s">
        <v>1300</v>
      </c>
      <c r="B1091" s="35" t="s">
        <v>7129</v>
      </c>
      <c r="C1091" s="35" t="s">
        <v>9479</v>
      </c>
      <c r="D1091" s="35">
        <f>IFERROR(IF($A1091="HDC",IF(VLOOKUP($C1091,hdc!$B$2:$F$1600,2,FALSE())="","",VLOOKUP($C1091,hdc!$B$2:$F$1600,2,FALSE())),IF($A1091="NAUTICS",IF(VLOOKUP($C1091,nautics!$B$2:$F$1200,2,FALSE())="","",VLOOKUP($C1091,nautics!$B$2:$F$1200,2,FALSE())),IF($A1091="ST",IF(VLOOKUP($C1091,st!$B$2:$F$400,2,FALSE())="","",VLOOKUP($C1091,st!$B$2:$F$400,2,FALSE())),""))),"")</f>
        <v>1</v>
      </c>
      <c r="E1091" s="35">
        <f>IFERROR(IF($A1091="HDC",IF(VLOOKUP($C1091,hdc!$B$2:$F$1600,3,FALSE())="","",VLOOKUP($C1091,hdc!$B$2:$F$1600,3,FALSE())),IF($A1091="NAUTICS",IF(VLOOKUP($C1091,nautics!$B$2:$F$1200,3,FALSE())="","",VLOOKUP($C1091,nautics!$B$2:$F$1200,3,FALSE())),IF($A1091="ST",IF(VLOOKUP($C1091,st!$B$2:$F$400,3,FALSE())="","",VLOOKUP($C1091,st!$B$2:$F$400,3,FALSE())),""))),"")</f>
        <v>1</v>
      </c>
      <c r="F1091" s="35" t="str">
        <f>IFERROR(IF($A1091="HDC",IF(VLOOKUP($C1091,hdc!$B$2:$F$1600,4,FALSE())="","",VLOOKUP($C1091,hdc!$B$2:$F$1600,4,FALSE())),IF($A1091="NAUTICS",IF(VLOOKUP($C1091,nautics!$B$2:$F$1200,4,FALSE())="","",VLOOKUP($C1091,nautics!$B$2:$F$1200,4,FALSE())),IF($A1091="ST",IF(VLOOKUP($C1091,st!$B$2:$F$400,4,FALSE())="","",VLOOKUP($C1091,st!$B$2:$F$400,4,FALSE())),""))),"")</f>
        <v/>
      </c>
      <c r="G1091" s="35" t="str">
        <f>IFERROR(IF($A1091="HDC",IF(VLOOKUP($C1091,hdc!$B$2:$F$1600,5,FALSE())="","",VLOOKUP($C1091,hdc!$B$2:$F$1600,5,FALSE())),IF($A1091="NAUTICS",IF(VLOOKUP($C1091,nautics!$B$2:$F$1200,5,FALSE())="","",VLOOKUP($C1091,nautics!$B$2:$F$1200,5,FALSE())),IF($A1091="ST",IF(VLOOKUP($C1091,st!$B$2:$F$400,5,FALSE())="","",VLOOKUP($C1091,st!$B$2:$F$400,5,FALSE())),""))),"")</f>
        <v/>
      </c>
      <c r="H1091" s="35" t="s">
        <v>4182</v>
      </c>
      <c r="I1091" s="35" t="s">
        <v>31</v>
      </c>
      <c r="J1091" s="35" t="s">
        <v>9480</v>
      </c>
      <c r="K1091" s="35">
        <f t="shared" si="4"/>
        <v>36</v>
      </c>
      <c r="L1091" s="35" t="s">
        <v>8222</v>
      </c>
      <c r="M1091" s="35" t="s">
        <v>8224</v>
      </c>
      <c r="N1091" s="35" t="s">
        <v>2763</v>
      </c>
      <c r="O1091" s="35" t="s">
        <v>2765</v>
      </c>
      <c r="P1091" s="35" t="s">
        <v>9481</v>
      </c>
      <c r="Q1091" s="35" t="s">
        <v>9482</v>
      </c>
      <c r="R1091" s="35" t="s">
        <v>5302</v>
      </c>
      <c r="S1091" s="35" t="s">
        <v>2834</v>
      </c>
      <c r="T1091" s="35" t="s">
        <v>2834</v>
      </c>
      <c r="U1091" s="35" t="s">
        <v>9483</v>
      </c>
      <c r="W1091" s="35" t="s">
        <v>57</v>
      </c>
      <c r="X1091" s="35" t="s">
        <v>59</v>
      </c>
      <c r="Y1091" s="35" t="s">
        <v>8228</v>
      </c>
      <c r="Z1091" s="35" t="s">
        <v>7106</v>
      </c>
    </row>
    <row r="1092" spans="1:26" ht="15" customHeight="1">
      <c r="A1092" s="35" t="s">
        <v>1300</v>
      </c>
      <c r="B1092" s="35" t="s">
        <v>7129</v>
      </c>
      <c r="C1092" s="35" t="s">
        <v>9484</v>
      </c>
      <c r="D1092" s="35">
        <f>IFERROR(IF($A1092="HDC",IF(VLOOKUP($C1092,hdc!$B$2:$F$1600,2,FALSE())="","",VLOOKUP($C1092,hdc!$B$2:$F$1600,2,FALSE())),IF($A1092="NAUTICS",IF(VLOOKUP($C1092,nautics!$B$2:$F$1200,2,FALSE())="","",VLOOKUP($C1092,nautics!$B$2:$F$1200,2,FALSE())),IF($A1092="ST",IF(VLOOKUP($C1092,st!$B$2:$F$400,2,FALSE())="","",VLOOKUP($C1092,st!$B$2:$F$400,2,FALSE())),""))),"")</f>
        <v>1</v>
      </c>
      <c r="E1092" s="35">
        <f>IFERROR(IF($A1092="HDC",IF(VLOOKUP($C1092,hdc!$B$2:$F$1600,3,FALSE())="","",VLOOKUP($C1092,hdc!$B$2:$F$1600,3,FALSE())),IF($A1092="NAUTICS",IF(VLOOKUP($C1092,nautics!$B$2:$F$1200,3,FALSE())="","",VLOOKUP($C1092,nautics!$B$2:$F$1200,3,FALSE())),IF($A1092="ST",IF(VLOOKUP($C1092,st!$B$2:$F$400,3,FALSE())="","",VLOOKUP($C1092,st!$B$2:$F$400,3,FALSE())),""))),"")</f>
        <v>1</v>
      </c>
      <c r="F1092" s="35" t="str">
        <f>IFERROR(IF($A1092="HDC",IF(VLOOKUP($C1092,hdc!$B$2:$F$1600,4,FALSE())="","",VLOOKUP($C1092,hdc!$B$2:$F$1600,4,FALSE())),IF($A1092="NAUTICS",IF(VLOOKUP($C1092,nautics!$B$2:$F$1200,4,FALSE())="","",VLOOKUP($C1092,nautics!$B$2:$F$1200,4,FALSE())),IF($A1092="ST",IF(VLOOKUP($C1092,st!$B$2:$F$400,4,FALSE())="","",VLOOKUP($C1092,st!$B$2:$F$400,4,FALSE())),""))),"")</f>
        <v/>
      </c>
      <c r="G1092" s="35" t="str">
        <f>IFERROR(IF($A1092="HDC",IF(VLOOKUP($C1092,hdc!$B$2:$F$1600,5,FALSE())="","",VLOOKUP($C1092,hdc!$B$2:$F$1600,5,FALSE())),IF($A1092="NAUTICS",IF(VLOOKUP($C1092,nautics!$B$2:$F$1200,5,FALSE())="","",VLOOKUP($C1092,nautics!$B$2:$F$1200,5,FALSE())),IF($A1092="ST",IF(VLOOKUP($C1092,st!$B$2:$F$400,5,FALSE())="","",VLOOKUP($C1092,st!$B$2:$F$400,5,FALSE())),""))),"")</f>
        <v/>
      </c>
      <c r="H1092" s="35" t="s">
        <v>105</v>
      </c>
      <c r="I1092" s="35" t="s">
        <v>31</v>
      </c>
      <c r="J1092" s="35" t="s">
        <v>9485</v>
      </c>
      <c r="K1092" s="35">
        <f t="shared" si="4"/>
        <v>37</v>
      </c>
      <c r="L1092" s="35" t="s">
        <v>8222</v>
      </c>
      <c r="M1092" s="35" t="s">
        <v>8224</v>
      </c>
      <c r="N1092" s="35" t="s">
        <v>2763</v>
      </c>
      <c r="O1092" s="35" t="s">
        <v>2765</v>
      </c>
      <c r="P1092" s="35" t="s">
        <v>9486</v>
      </c>
      <c r="Q1092" s="35" t="s">
        <v>9487</v>
      </c>
      <c r="R1092" s="35" t="s">
        <v>965</v>
      </c>
      <c r="S1092" s="35" t="s">
        <v>2834</v>
      </c>
      <c r="T1092" s="35" t="s">
        <v>2834</v>
      </c>
      <c r="U1092" s="35" t="s">
        <v>9483</v>
      </c>
      <c r="W1092" s="35" t="s">
        <v>57</v>
      </c>
      <c r="X1092" s="35" t="s">
        <v>59</v>
      </c>
      <c r="Y1092" s="35" t="s">
        <v>8228</v>
      </c>
      <c r="Z1092" s="35" t="s">
        <v>7106</v>
      </c>
    </row>
    <row r="1093" spans="1:26" ht="15" customHeight="1">
      <c r="A1093" s="35" t="s">
        <v>1300</v>
      </c>
      <c r="B1093" s="35" t="s">
        <v>7129</v>
      </c>
      <c r="C1093" s="35" t="s">
        <v>9488</v>
      </c>
      <c r="D1093" s="35">
        <f>IFERROR(IF($A1093="HDC",IF(VLOOKUP($C1093,hdc!$B$2:$F$1600,2,FALSE())="","",VLOOKUP($C1093,hdc!$B$2:$F$1600,2,FALSE())),IF($A1093="NAUTICS",IF(VLOOKUP($C1093,nautics!$B$2:$F$1200,2,FALSE())="","",VLOOKUP($C1093,nautics!$B$2:$F$1200,2,FALSE())),IF($A1093="ST",IF(VLOOKUP($C1093,st!$B$2:$F$400,2,FALSE())="","",VLOOKUP($C1093,st!$B$2:$F$400,2,FALSE())),""))),"")</f>
        <v>1</v>
      </c>
      <c r="E1093" s="35">
        <f>IFERROR(IF($A1093="HDC",IF(VLOOKUP($C1093,hdc!$B$2:$F$1600,3,FALSE())="","",VLOOKUP($C1093,hdc!$B$2:$F$1600,3,FALSE())),IF($A1093="NAUTICS",IF(VLOOKUP($C1093,nautics!$B$2:$F$1200,3,FALSE())="","",VLOOKUP($C1093,nautics!$B$2:$F$1200,3,FALSE())),IF($A1093="ST",IF(VLOOKUP($C1093,st!$B$2:$F$400,3,FALSE())="","",VLOOKUP($C1093,st!$B$2:$F$400,3,FALSE())),""))),"")</f>
        <v>1</v>
      </c>
      <c r="F1093" s="35" t="str">
        <f>IFERROR(IF($A1093="HDC",IF(VLOOKUP($C1093,hdc!$B$2:$F$1600,4,FALSE())="","",VLOOKUP($C1093,hdc!$B$2:$F$1600,4,FALSE())),IF($A1093="NAUTICS",IF(VLOOKUP($C1093,nautics!$B$2:$F$1200,4,FALSE())="","",VLOOKUP($C1093,nautics!$B$2:$F$1200,4,FALSE())),IF($A1093="ST",IF(VLOOKUP($C1093,st!$B$2:$F$400,4,FALSE())="","",VLOOKUP($C1093,st!$B$2:$F$400,4,FALSE())),""))),"")</f>
        <v/>
      </c>
      <c r="G1093" s="35" t="str">
        <f>IFERROR(IF($A1093="HDC",IF(VLOOKUP($C1093,hdc!$B$2:$F$1600,5,FALSE())="","",VLOOKUP($C1093,hdc!$B$2:$F$1600,5,FALSE())),IF($A1093="NAUTICS",IF(VLOOKUP($C1093,nautics!$B$2:$F$1200,5,FALSE())="","",VLOOKUP($C1093,nautics!$B$2:$F$1200,5,FALSE())),IF($A1093="ST",IF(VLOOKUP($C1093,st!$B$2:$F$400,5,FALSE())="","",VLOOKUP($C1093,st!$B$2:$F$400,5,FALSE())),""))),"")</f>
        <v/>
      </c>
      <c r="H1093" s="35" t="s">
        <v>105</v>
      </c>
      <c r="I1093" s="35" t="s">
        <v>31</v>
      </c>
      <c r="J1093" s="35" t="s">
        <v>9489</v>
      </c>
      <c r="K1093" s="35">
        <f t="shared" si="4"/>
        <v>10</v>
      </c>
      <c r="L1093" s="35" t="s">
        <v>7523</v>
      </c>
      <c r="M1093" s="35" t="s">
        <v>7524</v>
      </c>
      <c r="N1093" s="35" t="s">
        <v>2607</v>
      </c>
      <c r="O1093" s="35" t="s">
        <v>2609</v>
      </c>
      <c r="P1093" s="35" t="s">
        <v>9490</v>
      </c>
      <c r="Q1093" s="35" t="s">
        <v>9491</v>
      </c>
      <c r="R1093" s="35" t="s">
        <v>293</v>
      </c>
      <c r="S1093" s="35" t="s">
        <v>2607</v>
      </c>
      <c r="T1093" s="35" t="s">
        <v>2609</v>
      </c>
      <c r="U1093" s="35" t="s">
        <v>9492</v>
      </c>
      <c r="W1093" s="35" t="s">
        <v>78</v>
      </c>
      <c r="X1093" s="35" t="s">
        <v>59</v>
      </c>
      <c r="Y1093" s="35" t="s">
        <v>7528</v>
      </c>
      <c r="Z1093" s="35" t="s">
        <v>2641</v>
      </c>
    </row>
    <row r="1094" spans="1:26" ht="15" customHeight="1">
      <c r="A1094" s="35" t="s">
        <v>1300</v>
      </c>
      <c r="B1094" s="35" t="s">
        <v>7129</v>
      </c>
      <c r="C1094" s="35" t="s">
        <v>9493</v>
      </c>
      <c r="D1094" s="35">
        <f>IFERROR(IF($A1094="HDC",IF(VLOOKUP($C1094,hdc!$B$2:$F$1600,2,FALSE())="","",VLOOKUP($C1094,hdc!$B$2:$F$1600,2,FALSE())),IF($A1094="NAUTICS",IF(VLOOKUP($C1094,nautics!$B$2:$F$1200,2,FALSE())="","",VLOOKUP($C1094,nautics!$B$2:$F$1200,2,FALSE())),IF($A1094="ST",IF(VLOOKUP($C1094,st!$B$2:$F$400,2,FALSE())="","",VLOOKUP($C1094,st!$B$2:$F$400,2,FALSE())),""))),"")</f>
        <v>1</v>
      </c>
      <c r="E1094" s="35">
        <f>IFERROR(IF($A1094="HDC",IF(VLOOKUP($C1094,hdc!$B$2:$F$1600,3,FALSE())="","",VLOOKUP($C1094,hdc!$B$2:$F$1600,3,FALSE())),IF($A1094="NAUTICS",IF(VLOOKUP($C1094,nautics!$B$2:$F$1200,3,FALSE())="","",VLOOKUP($C1094,nautics!$B$2:$F$1200,3,FALSE())),IF($A1094="ST",IF(VLOOKUP($C1094,st!$B$2:$F$400,3,FALSE())="","",VLOOKUP($C1094,st!$B$2:$F$400,3,FALSE())),""))),"")</f>
        <v>1</v>
      </c>
      <c r="F1094" s="35" t="str">
        <f>IFERROR(IF($A1094="HDC",IF(VLOOKUP($C1094,hdc!$B$2:$F$1600,4,FALSE())="","",VLOOKUP($C1094,hdc!$B$2:$F$1600,4,FALSE())),IF($A1094="NAUTICS",IF(VLOOKUP($C1094,nautics!$B$2:$F$1200,4,FALSE())="","",VLOOKUP($C1094,nautics!$B$2:$F$1200,4,FALSE())),IF($A1094="ST",IF(VLOOKUP($C1094,st!$B$2:$F$400,4,FALSE())="","",VLOOKUP($C1094,st!$B$2:$F$400,4,FALSE())),""))),"")</f>
        <v/>
      </c>
      <c r="G1094" s="35" t="str">
        <f>IFERROR(IF($A1094="HDC",IF(VLOOKUP($C1094,hdc!$B$2:$F$1600,5,FALSE())="","",VLOOKUP($C1094,hdc!$B$2:$F$1600,5,FALSE())),IF($A1094="NAUTICS",IF(VLOOKUP($C1094,nautics!$B$2:$F$1200,5,FALSE())="","",VLOOKUP($C1094,nautics!$B$2:$F$1200,5,FALSE())),IF($A1094="ST",IF(VLOOKUP($C1094,st!$B$2:$F$400,5,FALSE())="","",VLOOKUP($C1094,st!$B$2:$F$400,5,FALSE())),""))),"")</f>
        <v/>
      </c>
      <c r="H1094" s="35" t="s">
        <v>105</v>
      </c>
      <c r="I1094" s="35" t="s">
        <v>31</v>
      </c>
      <c r="J1094" s="35" t="s">
        <v>1126</v>
      </c>
      <c r="K1094" s="35">
        <f t="shared" si="4"/>
        <v>10</v>
      </c>
      <c r="L1094" s="35" t="s">
        <v>7532</v>
      </c>
      <c r="M1094" s="35" t="s">
        <v>7533</v>
      </c>
      <c r="N1094" s="35" t="s">
        <v>2607</v>
      </c>
      <c r="O1094" s="35" t="s">
        <v>2609</v>
      </c>
      <c r="P1094" s="35" t="s">
        <v>9494</v>
      </c>
      <c r="Q1094" s="35" t="s">
        <v>9495</v>
      </c>
      <c r="R1094" s="35" t="s">
        <v>293</v>
      </c>
      <c r="S1094" s="35" t="s">
        <v>2607</v>
      </c>
      <c r="T1094" s="35" t="s">
        <v>2609</v>
      </c>
      <c r="U1094" s="35" t="s">
        <v>9496</v>
      </c>
      <c r="W1094" s="35" t="s">
        <v>78</v>
      </c>
      <c r="X1094" s="35" t="s">
        <v>59</v>
      </c>
      <c r="Y1094" s="35" t="s">
        <v>7535</v>
      </c>
      <c r="Z1094" s="35" t="s">
        <v>9497</v>
      </c>
    </row>
    <row r="1095" spans="1:26" ht="15" customHeight="1">
      <c r="A1095" s="35" t="s">
        <v>1300</v>
      </c>
      <c r="B1095" s="35" t="s">
        <v>7129</v>
      </c>
      <c r="C1095" s="35" t="s">
        <v>9498</v>
      </c>
      <c r="D1095" s="35">
        <f>IFERROR(IF($A1095="HDC",IF(VLOOKUP($C1095,hdc!$B$2:$F$1600,2,FALSE())="","",VLOOKUP($C1095,hdc!$B$2:$F$1600,2,FALSE())),IF($A1095="NAUTICS",IF(VLOOKUP($C1095,nautics!$B$2:$F$1200,2,FALSE())="","",VLOOKUP($C1095,nautics!$B$2:$F$1200,2,FALSE())),IF($A1095="ST",IF(VLOOKUP($C1095,st!$B$2:$F$400,2,FALSE())="","",VLOOKUP($C1095,st!$B$2:$F$400,2,FALSE())),""))),"")</f>
        <v>1</v>
      </c>
      <c r="E1095" s="35">
        <f>IFERROR(IF($A1095="HDC",IF(VLOOKUP($C1095,hdc!$B$2:$F$1600,3,FALSE())="","",VLOOKUP($C1095,hdc!$B$2:$F$1600,3,FALSE())),IF($A1095="NAUTICS",IF(VLOOKUP($C1095,nautics!$B$2:$F$1200,3,FALSE())="","",VLOOKUP($C1095,nautics!$B$2:$F$1200,3,FALSE())),IF($A1095="ST",IF(VLOOKUP($C1095,st!$B$2:$F$400,3,FALSE())="","",VLOOKUP($C1095,st!$B$2:$F$400,3,FALSE())),""))),"")</f>
        <v>1</v>
      </c>
      <c r="F1095" s="35" t="str">
        <f>IFERROR(IF($A1095="HDC",IF(VLOOKUP($C1095,hdc!$B$2:$F$1600,4,FALSE())="","",VLOOKUP($C1095,hdc!$B$2:$F$1600,4,FALSE())),IF($A1095="NAUTICS",IF(VLOOKUP($C1095,nautics!$B$2:$F$1200,4,FALSE())="","",VLOOKUP($C1095,nautics!$B$2:$F$1200,4,FALSE())),IF($A1095="ST",IF(VLOOKUP($C1095,st!$B$2:$F$400,4,FALSE())="","",VLOOKUP($C1095,st!$B$2:$F$400,4,FALSE())),""))),"")</f>
        <v/>
      </c>
      <c r="G1095" s="35" t="str">
        <f>IFERROR(IF($A1095="HDC",IF(VLOOKUP($C1095,hdc!$B$2:$F$1600,5,FALSE())="","",VLOOKUP($C1095,hdc!$B$2:$F$1600,5,FALSE())),IF($A1095="NAUTICS",IF(VLOOKUP($C1095,nautics!$B$2:$F$1200,5,FALSE())="","",VLOOKUP($C1095,nautics!$B$2:$F$1200,5,FALSE())),IF($A1095="ST",IF(VLOOKUP($C1095,st!$B$2:$F$400,5,FALSE())="","",VLOOKUP($C1095,st!$B$2:$F$400,5,FALSE())),""))),"")</f>
        <v/>
      </c>
      <c r="H1095" s="35" t="s">
        <v>105</v>
      </c>
      <c r="I1095" s="35" t="s">
        <v>31</v>
      </c>
      <c r="J1095" s="35" t="s">
        <v>9499</v>
      </c>
      <c r="K1095" s="35">
        <f t="shared" si="4"/>
        <v>7</v>
      </c>
      <c r="L1095" s="35" t="s">
        <v>9020</v>
      </c>
      <c r="M1095" s="35" t="s">
        <v>9021</v>
      </c>
      <c r="N1095" s="35" t="s">
        <v>2922</v>
      </c>
      <c r="O1095" s="35" t="s">
        <v>2924</v>
      </c>
      <c r="P1095" s="35" t="s">
        <v>9500</v>
      </c>
      <c r="Q1095" s="35" t="s">
        <v>9501</v>
      </c>
      <c r="R1095" s="35" t="s">
        <v>52</v>
      </c>
      <c r="S1095" s="35" t="s">
        <v>2922</v>
      </c>
      <c r="T1095" s="35" t="s">
        <v>2924</v>
      </c>
      <c r="U1095" s="35" t="s">
        <v>9502</v>
      </c>
      <c r="W1095" s="35" t="s">
        <v>78</v>
      </c>
      <c r="X1095" s="35" t="s">
        <v>59</v>
      </c>
      <c r="Y1095" s="35" t="s">
        <v>9023</v>
      </c>
      <c r="Z1095" s="35" t="s">
        <v>9503</v>
      </c>
    </row>
    <row r="1096" spans="1:26" ht="15" customHeight="1">
      <c r="A1096" s="35" t="s">
        <v>1300</v>
      </c>
      <c r="B1096" s="35" t="s">
        <v>7129</v>
      </c>
      <c r="C1096" s="35" t="s">
        <v>9504</v>
      </c>
      <c r="D1096" s="35">
        <f>IFERROR(IF($A1096="HDC",IF(VLOOKUP($C1096,hdc!$B$2:$F$1600,2,FALSE())="","",VLOOKUP($C1096,hdc!$B$2:$F$1600,2,FALSE())),IF($A1096="NAUTICS",IF(VLOOKUP($C1096,nautics!$B$2:$F$1200,2,FALSE())="","",VLOOKUP($C1096,nautics!$B$2:$F$1200,2,FALSE())),IF($A1096="ST",IF(VLOOKUP($C1096,st!$B$2:$F$400,2,FALSE())="","",VLOOKUP($C1096,st!$B$2:$F$400,2,FALSE())),""))),"")</f>
        <v>1</v>
      </c>
      <c r="E1096" s="35">
        <f>IFERROR(IF($A1096="HDC",IF(VLOOKUP($C1096,hdc!$B$2:$F$1600,3,FALSE())="","",VLOOKUP($C1096,hdc!$B$2:$F$1600,3,FALSE())),IF($A1096="NAUTICS",IF(VLOOKUP($C1096,nautics!$B$2:$F$1200,3,FALSE())="","",VLOOKUP($C1096,nautics!$B$2:$F$1200,3,FALSE())),IF($A1096="ST",IF(VLOOKUP($C1096,st!$B$2:$F$400,3,FALSE())="","",VLOOKUP($C1096,st!$B$2:$F$400,3,FALSE())),""))),"")</f>
        <v>1</v>
      </c>
      <c r="F1096" s="35" t="str">
        <f>IFERROR(IF($A1096="HDC",IF(VLOOKUP($C1096,hdc!$B$2:$F$1600,4,FALSE())="","",VLOOKUP($C1096,hdc!$B$2:$F$1600,4,FALSE())),IF($A1096="NAUTICS",IF(VLOOKUP($C1096,nautics!$B$2:$F$1200,4,FALSE())="","",VLOOKUP($C1096,nautics!$B$2:$F$1200,4,FALSE())),IF($A1096="ST",IF(VLOOKUP($C1096,st!$B$2:$F$400,4,FALSE())="","",VLOOKUP($C1096,st!$B$2:$F$400,4,FALSE())),""))),"")</f>
        <v/>
      </c>
      <c r="G1096" s="35" t="str">
        <f>IFERROR(IF($A1096="HDC",IF(VLOOKUP($C1096,hdc!$B$2:$F$1600,5,FALSE())="","",VLOOKUP($C1096,hdc!$B$2:$F$1600,5,FALSE())),IF($A1096="NAUTICS",IF(VLOOKUP($C1096,nautics!$B$2:$F$1200,5,FALSE())="","",VLOOKUP($C1096,nautics!$B$2:$F$1200,5,FALSE())),IF($A1096="ST",IF(VLOOKUP($C1096,st!$B$2:$F$400,5,FALSE())="","",VLOOKUP($C1096,st!$B$2:$F$400,5,FALSE())),""))),"")</f>
        <v/>
      </c>
      <c r="H1096" s="35" t="s">
        <v>105</v>
      </c>
      <c r="I1096" s="35" t="s">
        <v>31</v>
      </c>
      <c r="J1096" s="35" t="s">
        <v>2786</v>
      </c>
      <c r="K1096" s="35">
        <f t="shared" si="4"/>
        <v>11</v>
      </c>
      <c r="L1096" s="35" t="s">
        <v>9031</v>
      </c>
      <c r="M1096" s="35" t="s">
        <v>9032</v>
      </c>
      <c r="N1096" s="35" t="s">
        <v>2922</v>
      </c>
      <c r="O1096" s="35" t="s">
        <v>2924</v>
      </c>
      <c r="P1096" s="35" t="s">
        <v>9505</v>
      </c>
      <c r="Q1096" s="35" t="s">
        <v>9506</v>
      </c>
      <c r="R1096" s="35" t="s">
        <v>293</v>
      </c>
      <c r="S1096" s="35" t="s">
        <v>2922</v>
      </c>
      <c r="T1096" s="35" t="s">
        <v>2924</v>
      </c>
      <c r="U1096" s="35" t="s">
        <v>9507</v>
      </c>
      <c r="W1096" s="35" t="s">
        <v>78</v>
      </c>
      <c r="X1096" s="35" t="s">
        <v>59</v>
      </c>
      <c r="Y1096" s="35" t="s">
        <v>9034</v>
      </c>
      <c r="Z1096" s="35" t="s">
        <v>3002</v>
      </c>
    </row>
    <row r="1097" spans="1:26" ht="15" customHeight="1">
      <c r="A1097" s="35" t="s">
        <v>1300</v>
      </c>
      <c r="B1097" s="35" t="s">
        <v>7129</v>
      </c>
      <c r="C1097" s="35" t="s">
        <v>9508</v>
      </c>
      <c r="D1097" s="35">
        <f>IFERROR(IF($A1097="HDC",IF(VLOOKUP($C1097,hdc!$B$2:$F$1600,2,FALSE())="","",VLOOKUP($C1097,hdc!$B$2:$F$1600,2,FALSE())),IF($A1097="NAUTICS",IF(VLOOKUP($C1097,nautics!$B$2:$F$1200,2,FALSE())="","",VLOOKUP($C1097,nautics!$B$2:$F$1200,2,FALSE())),IF($A1097="ST",IF(VLOOKUP($C1097,st!$B$2:$F$400,2,FALSE())="","",VLOOKUP($C1097,st!$B$2:$F$400,2,FALSE())),""))),"")</f>
        <v>1</v>
      </c>
      <c r="E1097" s="35">
        <f>IFERROR(IF($A1097="HDC",IF(VLOOKUP($C1097,hdc!$B$2:$F$1600,3,FALSE())="","",VLOOKUP($C1097,hdc!$B$2:$F$1600,3,FALSE())),IF($A1097="NAUTICS",IF(VLOOKUP($C1097,nautics!$B$2:$F$1200,3,FALSE())="","",VLOOKUP($C1097,nautics!$B$2:$F$1200,3,FALSE())),IF($A1097="ST",IF(VLOOKUP($C1097,st!$B$2:$F$400,3,FALSE())="","",VLOOKUP($C1097,st!$B$2:$F$400,3,FALSE())),""))),"")</f>
        <v>1</v>
      </c>
      <c r="F1097" s="35" t="str">
        <f>IFERROR(IF($A1097="HDC",IF(VLOOKUP($C1097,hdc!$B$2:$F$1600,4,FALSE())="","",VLOOKUP($C1097,hdc!$B$2:$F$1600,4,FALSE())),IF($A1097="NAUTICS",IF(VLOOKUP($C1097,nautics!$B$2:$F$1200,4,FALSE())="","",VLOOKUP($C1097,nautics!$B$2:$F$1200,4,FALSE())),IF($A1097="ST",IF(VLOOKUP($C1097,st!$B$2:$F$400,4,FALSE())="","",VLOOKUP($C1097,st!$B$2:$F$400,4,FALSE())),""))),"")</f>
        <v/>
      </c>
      <c r="G1097" s="35" t="str">
        <f>IFERROR(IF($A1097="HDC",IF(VLOOKUP($C1097,hdc!$B$2:$F$1600,5,FALSE())="","",VLOOKUP($C1097,hdc!$B$2:$F$1600,5,FALSE())),IF($A1097="NAUTICS",IF(VLOOKUP($C1097,nautics!$B$2:$F$1200,5,FALSE())="","",VLOOKUP($C1097,nautics!$B$2:$F$1200,5,FALSE())),IF($A1097="ST",IF(VLOOKUP($C1097,st!$B$2:$F$400,5,FALSE())="","",VLOOKUP($C1097,st!$B$2:$F$400,5,FALSE())),""))),"")</f>
        <v/>
      </c>
      <c r="H1097" s="35" t="s">
        <v>344</v>
      </c>
      <c r="I1097" s="35" t="s">
        <v>31</v>
      </c>
      <c r="J1097" s="35" t="s">
        <v>4830</v>
      </c>
      <c r="K1097" s="35">
        <f t="shared" si="4"/>
        <v>28</v>
      </c>
      <c r="L1097" s="35" t="s">
        <v>9509</v>
      </c>
      <c r="M1097" s="35" t="s">
        <v>9510</v>
      </c>
      <c r="N1097" s="35" t="s">
        <v>2781</v>
      </c>
      <c r="O1097" s="35" t="s">
        <v>2782</v>
      </c>
      <c r="P1097" s="35" t="s">
        <v>9095</v>
      </c>
      <c r="Q1097" s="35" t="s">
        <v>9096</v>
      </c>
      <c r="R1097" s="35" t="s">
        <v>247</v>
      </c>
      <c r="S1097" s="35" t="s">
        <v>2781</v>
      </c>
      <c r="T1097" s="35" t="s">
        <v>2782</v>
      </c>
      <c r="U1097" s="35" t="s">
        <v>89</v>
      </c>
      <c r="W1097" s="35" t="s">
        <v>78</v>
      </c>
      <c r="X1097" s="35" t="s">
        <v>59</v>
      </c>
      <c r="Y1097" s="35" t="s">
        <v>89</v>
      </c>
      <c r="Z1097" s="35" t="s">
        <v>89</v>
      </c>
    </row>
    <row r="1098" spans="1:26" ht="15" customHeight="1">
      <c r="A1098" s="35" t="s">
        <v>1300</v>
      </c>
      <c r="B1098" s="35" t="s">
        <v>7129</v>
      </c>
      <c r="C1098" s="35" t="s">
        <v>9511</v>
      </c>
      <c r="D1098" s="35">
        <f>IFERROR(IF($A1098="HDC",IF(VLOOKUP($C1098,hdc!$B$2:$F$1600,2,FALSE())="","",VLOOKUP($C1098,hdc!$B$2:$F$1600,2,FALSE())),IF($A1098="NAUTICS",IF(VLOOKUP($C1098,nautics!$B$2:$F$1200,2,FALSE())="","",VLOOKUP($C1098,nautics!$B$2:$F$1200,2,FALSE())),IF($A1098="ST",IF(VLOOKUP($C1098,st!$B$2:$F$400,2,FALSE())="","",VLOOKUP($C1098,st!$B$2:$F$400,2,FALSE())),""))),"")</f>
        <v>1</v>
      </c>
      <c r="E1098" s="35">
        <f>IFERROR(IF($A1098="HDC",IF(VLOOKUP($C1098,hdc!$B$2:$F$1600,3,FALSE())="","",VLOOKUP($C1098,hdc!$B$2:$F$1600,3,FALSE())),IF($A1098="NAUTICS",IF(VLOOKUP($C1098,nautics!$B$2:$F$1200,3,FALSE())="","",VLOOKUP($C1098,nautics!$B$2:$F$1200,3,FALSE())),IF($A1098="ST",IF(VLOOKUP($C1098,st!$B$2:$F$400,3,FALSE())="","",VLOOKUP($C1098,st!$B$2:$F$400,3,FALSE())),""))),"")</f>
        <v>1</v>
      </c>
      <c r="F1098" s="35" t="str">
        <f>IFERROR(IF($A1098="HDC",IF(VLOOKUP($C1098,hdc!$B$2:$F$1600,4,FALSE())="","",VLOOKUP($C1098,hdc!$B$2:$F$1600,4,FALSE())),IF($A1098="NAUTICS",IF(VLOOKUP($C1098,nautics!$B$2:$F$1200,4,FALSE())="","",VLOOKUP($C1098,nautics!$B$2:$F$1200,4,FALSE())),IF($A1098="ST",IF(VLOOKUP($C1098,st!$B$2:$F$400,4,FALSE())="","",VLOOKUP($C1098,st!$B$2:$F$400,4,FALSE())),""))),"")</f>
        <v/>
      </c>
      <c r="G1098" s="35" t="str">
        <f>IFERROR(IF($A1098="HDC",IF(VLOOKUP($C1098,hdc!$B$2:$F$1600,5,FALSE())="","",VLOOKUP($C1098,hdc!$B$2:$F$1600,5,FALSE())),IF($A1098="NAUTICS",IF(VLOOKUP($C1098,nautics!$B$2:$F$1200,5,FALSE())="","",VLOOKUP($C1098,nautics!$B$2:$F$1200,5,FALSE())),IF($A1098="ST",IF(VLOOKUP($C1098,st!$B$2:$F$400,5,FALSE())="","",VLOOKUP($C1098,st!$B$2:$F$400,5,FALSE())),""))),"")</f>
        <v/>
      </c>
      <c r="H1098" s="35" t="s">
        <v>105</v>
      </c>
      <c r="I1098" s="35" t="s">
        <v>31</v>
      </c>
      <c r="J1098" s="35" t="s">
        <v>9512</v>
      </c>
      <c r="K1098" s="35">
        <f t="shared" si="4"/>
        <v>9</v>
      </c>
      <c r="L1098" s="35" t="s">
        <v>8280</v>
      </c>
      <c r="M1098" s="35" t="s">
        <v>8281</v>
      </c>
      <c r="N1098" s="35" t="s">
        <v>433</v>
      </c>
      <c r="O1098" s="35" t="s">
        <v>434</v>
      </c>
      <c r="P1098" s="35" t="s">
        <v>9513</v>
      </c>
      <c r="Q1098" s="35" t="s">
        <v>9514</v>
      </c>
      <c r="R1098" s="35" t="s">
        <v>52</v>
      </c>
      <c r="S1098" s="35" t="s">
        <v>433</v>
      </c>
      <c r="T1098" s="35" t="s">
        <v>434</v>
      </c>
      <c r="U1098" s="35" t="s">
        <v>9515</v>
      </c>
      <c r="W1098" s="35" t="s">
        <v>78</v>
      </c>
      <c r="X1098" s="35" t="s">
        <v>59</v>
      </c>
      <c r="Y1098" s="35" t="s">
        <v>5061</v>
      </c>
      <c r="Z1098" s="35" t="s">
        <v>9516</v>
      </c>
    </row>
    <row r="1099" spans="1:26" ht="15" customHeight="1">
      <c r="A1099" s="35" t="s">
        <v>1300</v>
      </c>
      <c r="B1099" s="35" t="s">
        <v>7129</v>
      </c>
      <c r="C1099" s="35" t="s">
        <v>9517</v>
      </c>
      <c r="D1099" s="35">
        <f>IFERROR(IF($A1099="HDC",IF(VLOOKUP($C1099,hdc!$B$2:$F$1600,2,FALSE())="","",VLOOKUP($C1099,hdc!$B$2:$F$1600,2,FALSE())),IF($A1099="NAUTICS",IF(VLOOKUP($C1099,nautics!$B$2:$F$1200,2,FALSE())="","",VLOOKUP($C1099,nautics!$B$2:$F$1200,2,FALSE())),IF($A1099="ST",IF(VLOOKUP($C1099,st!$B$2:$F$400,2,FALSE())="","",VLOOKUP($C1099,st!$B$2:$F$400,2,FALSE())),""))),"")</f>
        <v>1</v>
      </c>
      <c r="E1099" s="35">
        <f>IFERROR(IF($A1099="HDC",IF(VLOOKUP($C1099,hdc!$B$2:$F$1600,3,FALSE())="","",VLOOKUP($C1099,hdc!$B$2:$F$1600,3,FALSE())),IF($A1099="NAUTICS",IF(VLOOKUP($C1099,nautics!$B$2:$F$1200,3,FALSE())="","",VLOOKUP($C1099,nautics!$B$2:$F$1200,3,FALSE())),IF($A1099="ST",IF(VLOOKUP($C1099,st!$B$2:$F$400,3,FALSE())="","",VLOOKUP($C1099,st!$B$2:$F$400,3,FALSE())),""))),"")</f>
        <v>1</v>
      </c>
      <c r="F1099" s="35" t="str">
        <f>IFERROR(IF($A1099="HDC",IF(VLOOKUP($C1099,hdc!$B$2:$F$1600,4,FALSE())="","",VLOOKUP($C1099,hdc!$B$2:$F$1600,4,FALSE())),IF($A1099="NAUTICS",IF(VLOOKUP($C1099,nautics!$B$2:$F$1200,4,FALSE())="","",VLOOKUP($C1099,nautics!$B$2:$F$1200,4,FALSE())),IF($A1099="ST",IF(VLOOKUP($C1099,st!$B$2:$F$400,4,FALSE())="","",VLOOKUP($C1099,st!$B$2:$F$400,4,FALSE())),""))),"")</f>
        <v/>
      </c>
      <c r="G1099" s="35" t="str">
        <f>IFERROR(IF($A1099="HDC",IF(VLOOKUP($C1099,hdc!$B$2:$F$1600,5,FALSE())="","",VLOOKUP($C1099,hdc!$B$2:$F$1600,5,FALSE())),IF($A1099="NAUTICS",IF(VLOOKUP($C1099,nautics!$B$2:$F$1200,5,FALSE())="","",VLOOKUP($C1099,nautics!$B$2:$F$1200,5,FALSE())),IF($A1099="ST",IF(VLOOKUP($C1099,st!$B$2:$F$400,5,FALSE())="","",VLOOKUP($C1099,st!$B$2:$F$400,5,FALSE())),""))),"")</f>
        <v/>
      </c>
      <c r="H1099" s="35" t="s">
        <v>105</v>
      </c>
      <c r="I1099" s="35" t="s">
        <v>31</v>
      </c>
      <c r="J1099" s="35" t="s">
        <v>504</v>
      </c>
      <c r="K1099" s="35">
        <f t="shared" si="4"/>
        <v>6</v>
      </c>
      <c r="L1099" s="35" t="s">
        <v>9513</v>
      </c>
      <c r="M1099" s="35" t="s">
        <v>9514</v>
      </c>
      <c r="N1099" s="35" t="s">
        <v>433</v>
      </c>
      <c r="O1099" s="35" t="s">
        <v>434</v>
      </c>
      <c r="P1099" s="35" t="s">
        <v>9518</v>
      </c>
      <c r="Q1099" s="35" t="s">
        <v>9519</v>
      </c>
      <c r="R1099" s="35" t="s">
        <v>247</v>
      </c>
      <c r="S1099" s="35" t="s">
        <v>433</v>
      </c>
      <c r="T1099" s="35" t="s">
        <v>434</v>
      </c>
      <c r="U1099" s="35" t="s">
        <v>89</v>
      </c>
      <c r="W1099" s="35" t="s">
        <v>78</v>
      </c>
      <c r="X1099" s="35" t="s">
        <v>59</v>
      </c>
      <c r="Y1099" s="35" t="s">
        <v>89</v>
      </c>
      <c r="Z1099" s="35" t="s">
        <v>89</v>
      </c>
    </row>
    <row r="1100" spans="1:26" ht="15" customHeight="1">
      <c r="A1100" s="35" t="s">
        <v>1300</v>
      </c>
      <c r="B1100" s="35" t="s">
        <v>7129</v>
      </c>
      <c r="C1100" s="35" t="s">
        <v>9520</v>
      </c>
      <c r="D1100" s="35">
        <f>IFERROR(IF($A1100="HDC",IF(VLOOKUP($C1100,hdc!$B$2:$F$1600,2,FALSE())="","",VLOOKUP($C1100,hdc!$B$2:$F$1600,2,FALSE())),IF($A1100="NAUTICS",IF(VLOOKUP($C1100,nautics!$B$2:$F$1200,2,FALSE())="","",VLOOKUP($C1100,nautics!$B$2:$F$1200,2,FALSE())),IF($A1100="ST",IF(VLOOKUP($C1100,st!$B$2:$F$400,2,FALSE())="","",VLOOKUP($C1100,st!$B$2:$F$400,2,FALSE())),""))),"")</f>
        <v>1</v>
      </c>
      <c r="E1100" s="35">
        <f>IFERROR(IF($A1100="HDC",IF(VLOOKUP($C1100,hdc!$B$2:$F$1600,3,FALSE())="","",VLOOKUP($C1100,hdc!$B$2:$F$1600,3,FALSE())),IF($A1100="NAUTICS",IF(VLOOKUP($C1100,nautics!$B$2:$F$1200,3,FALSE())="","",VLOOKUP($C1100,nautics!$B$2:$F$1200,3,FALSE())),IF($A1100="ST",IF(VLOOKUP($C1100,st!$B$2:$F$400,3,FALSE())="","",VLOOKUP($C1100,st!$B$2:$F$400,3,FALSE())),""))),"")</f>
        <v>1</v>
      </c>
      <c r="F1100" s="35" t="str">
        <f>IFERROR(IF($A1100="HDC",IF(VLOOKUP($C1100,hdc!$B$2:$F$1600,4,FALSE())="","",VLOOKUP($C1100,hdc!$B$2:$F$1600,4,FALSE())),IF($A1100="NAUTICS",IF(VLOOKUP($C1100,nautics!$B$2:$F$1200,4,FALSE())="","",VLOOKUP($C1100,nautics!$B$2:$F$1200,4,FALSE())),IF($A1100="ST",IF(VLOOKUP($C1100,st!$B$2:$F$400,4,FALSE())="","",VLOOKUP($C1100,st!$B$2:$F$400,4,FALSE())),""))),"")</f>
        <v/>
      </c>
      <c r="G1100" s="35" t="str">
        <f>IFERROR(IF($A1100="HDC",IF(VLOOKUP($C1100,hdc!$B$2:$F$1600,5,FALSE())="","",VLOOKUP($C1100,hdc!$B$2:$F$1600,5,FALSE())),IF($A1100="NAUTICS",IF(VLOOKUP($C1100,nautics!$B$2:$F$1200,5,FALSE())="","",VLOOKUP($C1100,nautics!$B$2:$F$1200,5,FALSE())),IF($A1100="ST",IF(VLOOKUP($C1100,st!$B$2:$F$400,5,FALSE())="","",VLOOKUP($C1100,st!$B$2:$F$400,5,FALSE())),""))),"")</f>
        <v/>
      </c>
      <c r="H1100" s="35" t="s">
        <v>105</v>
      </c>
      <c r="I1100" s="35" t="s">
        <v>31</v>
      </c>
      <c r="J1100" s="35" t="s">
        <v>9521</v>
      </c>
      <c r="K1100" s="35">
        <f t="shared" si="4"/>
        <v>25</v>
      </c>
      <c r="L1100" s="35" t="s">
        <v>9513</v>
      </c>
      <c r="M1100" s="35" t="s">
        <v>9514</v>
      </c>
      <c r="N1100" s="35" t="s">
        <v>433</v>
      </c>
      <c r="O1100" s="35" t="s">
        <v>434</v>
      </c>
      <c r="P1100" s="35" t="s">
        <v>9209</v>
      </c>
      <c r="Q1100" s="35" t="s">
        <v>9210</v>
      </c>
      <c r="R1100" s="35" t="s">
        <v>52</v>
      </c>
      <c r="S1100" s="35" t="s">
        <v>931</v>
      </c>
      <c r="T1100" s="35" t="s">
        <v>932</v>
      </c>
      <c r="U1100" s="35" t="s">
        <v>9522</v>
      </c>
      <c r="W1100" s="35" t="s">
        <v>57</v>
      </c>
      <c r="X1100" s="35" t="s">
        <v>59</v>
      </c>
      <c r="Y1100" s="35" t="s">
        <v>9516</v>
      </c>
      <c r="Z1100" s="35" t="s">
        <v>1515</v>
      </c>
    </row>
    <row r="1101" spans="1:26" ht="15" customHeight="1">
      <c r="A1101" s="35" t="s">
        <v>1300</v>
      </c>
      <c r="B1101" s="35" t="s">
        <v>7129</v>
      </c>
      <c r="C1101" s="35" t="s">
        <v>9523</v>
      </c>
      <c r="D1101" s="35">
        <f>IFERROR(IF($A1101="HDC",IF(VLOOKUP($C1101,hdc!$B$2:$F$1600,2,FALSE())="","",VLOOKUP($C1101,hdc!$B$2:$F$1600,2,FALSE())),IF($A1101="NAUTICS",IF(VLOOKUP($C1101,nautics!$B$2:$F$1200,2,FALSE())="","",VLOOKUP($C1101,nautics!$B$2:$F$1200,2,FALSE())),IF($A1101="ST",IF(VLOOKUP($C1101,st!$B$2:$F$400,2,FALSE())="","",VLOOKUP($C1101,st!$B$2:$F$400,2,FALSE())),""))),"")</f>
        <v>1</v>
      </c>
      <c r="E1101" s="35">
        <f>IFERROR(IF($A1101="HDC",IF(VLOOKUP($C1101,hdc!$B$2:$F$1600,3,FALSE())="","",VLOOKUP($C1101,hdc!$B$2:$F$1600,3,FALSE())),IF($A1101="NAUTICS",IF(VLOOKUP($C1101,nautics!$B$2:$F$1200,3,FALSE())="","",VLOOKUP($C1101,nautics!$B$2:$F$1200,3,FALSE())),IF($A1101="ST",IF(VLOOKUP($C1101,st!$B$2:$F$400,3,FALSE())="","",VLOOKUP($C1101,st!$B$2:$F$400,3,FALSE())),""))),"")</f>
        <v>1</v>
      </c>
      <c r="F1101" s="35" t="str">
        <f>IFERROR(IF($A1101="HDC",IF(VLOOKUP($C1101,hdc!$B$2:$F$1600,4,FALSE())="","",VLOOKUP($C1101,hdc!$B$2:$F$1600,4,FALSE())),IF($A1101="NAUTICS",IF(VLOOKUP($C1101,nautics!$B$2:$F$1200,4,FALSE())="","",VLOOKUP($C1101,nautics!$B$2:$F$1200,4,FALSE())),IF($A1101="ST",IF(VLOOKUP($C1101,st!$B$2:$F$400,4,FALSE())="","",VLOOKUP($C1101,st!$B$2:$F$400,4,FALSE())),""))),"")</f>
        <v/>
      </c>
      <c r="G1101" s="35" t="str">
        <f>IFERROR(IF($A1101="HDC",IF(VLOOKUP($C1101,hdc!$B$2:$F$1600,5,FALSE())="","",VLOOKUP($C1101,hdc!$B$2:$F$1600,5,FALSE())),IF($A1101="NAUTICS",IF(VLOOKUP($C1101,nautics!$B$2:$F$1200,5,FALSE())="","",VLOOKUP($C1101,nautics!$B$2:$F$1200,5,FALSE())),IF($A1101="ST",IF(VLOOKUP($C1101,st!$B$2:$F$400,5,FALSE())="","",VLOOKUP($C1101,st!$B$2:$F$400,5,FALSE())),""))),"")</f>
        <v/>
      </c>
      <c r="H1101" s="35" t="s">
        <v>105</v>
      </c>
      <c r="I1101" s="35" t="s">
        <v>31</v>
      </c>
      <c r="J1101" s="35" t="s">
        <v>9524</v>
      </c>
      <c r="K1101" s="35">
        <f t="shared" si="4"/>
        <v>14</v>
      </c>
      <c r="L1101" s="35" t="s">
        <v>9171</v>
      </c>
      <c r="M1101" s="35" t="s">
        <v>9172</v>
      </c>
      <c r="N1101" s="35" t="s">
        <v>813</v>
      </c>
      <c r="O1101" s="35" t="s">
        <v>718</v>
      </c>
      <c r="P1101" s="35" t="s">
        <v>9525</v>
      </c>
      <c r="Q1101" s="35" t="s">
        <v>9526</v>
      </c>
      <c r="R1101" s="35" t="s">
        <v>1071</v>
      </c>
      <c r="S1101" s="35" t="s">
        <v>813</v>
      </c>
      <c r="T1101" s="35" t="s">
        <v>718</v>
      </c>
      <c r="U1101" s="35" t="s">
        <v>9527</v>
      </c>
      <c r="W1101" s="35" t="s">
        <v>78</v>
      </c>
      <c r="X1101" s="35" t="s">
        <v>9528</v>
      </c>
      <c r="Y1101" s="35" t="s">
        <v>9176</v>
      </c>
      <c r="Z1101" s="35" t="s">
        <v>8714</v>
      </c>
    </row>
    <row r="1102" spans="1:26" ht="15" customHeight="1">
      <c r="A1102" s="35" t="s">
        <v>1300</v>
      </c>
      <c r="B1102" s="35" t="s">
        <v>7129</v>
      </c>
      <c r="C1102" s="35" t="s">
        <v>9529</v>
      </c>
      <c r="D1102" s="35">
        <f>IFERROR(IF($A1102="HDC",IF(VLOOKUP($C1102,hdc!$B$2:$F$1600,2,FALSE())="","",VLOOKUP($C1102,hdc!$B$2:$F$1600,2,FALSE())),IF($A1102="NAUTICS",IF(VLOOKUP($C1102,nautics!$B$2:$F$1200,2,FALSE())="","",VLOOKUP($C1102,nautics!$B$2:$F$1200,2,FALSE())),IF($A1102="ST",IF(VLOOKUP($C1102,st!$B$2:$F$400,2,FALSE())="","",VLOOKUP($C1102,st!$B$2:$F$400,2,FALSE())),""))),"")</f>
        <v>1</v>
      </c>
      <c r="E1102" s="35">
        <f>IFERROR(IF($A1102="HDC",IF(VLOOKUP($C1102,hdc!$B$2:$F$1600,3,FALSE())="","",VLOOKUP($C1102,hdc!$B$2:$F$1600,3,FALSE())),IF($A1102="NAUTICS",IF(VLOOKUP($C1102,nautics!$B$2:$F$1200,3,FALSE())="","",VLOOKUP($C1102,nautics!$B$2:$F$1200,3,FALSE())),IF($A1102="ST",IF(VLOOKUP($C1102,st!$B$2:$F$400,3,FALSE())="","",VLOOKUP($C1102,st!$B$2:$F$400,3,FALSE())),""))),"")</f>
        <v>1</v>
      </c>
      <c r="F1102" s="35" t="str">
        <f>IFERROR(IF($A1102="HDC",IF(VLOOKUP($C1102,hdc!$B$2:$F$1600,4,FALSE())="","",VLOOKUP($C1102,hdc!$B$2:$F$1600,4,FALSE())),IF($A1102="NAUTICS",IF(VLOOKUP($C1102,nautics!$B$2:$F$1200,4,FALSE())="","",VLOOKUP($C1102,nautics!$B$2:$F$1200,4,FALSE())),IF($A1102="ST",IF(VLOOKUP($C1102,st!$B$2:$F$400,4,FALSE())="","",VLOOKUP($C1102,st!$B$2:$F$400,4,FALSE())),""))),"")</f>
        <v/>
      </c>
      <c r="G1102" s="35" t="str">
        <f>IFERROR(IF($A1102="HDC",IF(VLOOKUP($C1102,hdc!$B$2:$F$1600,5,FALSE())="","",VLOOKUP($C1102,hdc!$B$2:$F$1600,5,FALSE())),IF($A1102="NAUTICS",IF(VLOOKUP($C1102,nautics!$B$2:$F$1200,5,FALSE())="","",VLOOKUP($C1102,nautics!$B$2:$F$1200,5,FALSE())),IF($A1102="ST",IF(VLOOKUP($C1102,st!$B$2:$F$400,5,FALSE())="","",VLOOKUP($C1102,st!$B$2:$F$400,5,FALSE())),""))),"")</f>
        <v/>
      </c>
      <c r="H1102" s="35" t="s">
        <v>4182</v>
      </c>
      <c r="I1102" s="35" t="s">
        <v>31</v>
      </c>
      <c r="J1102" s="35" t="s">
        <v>9530</v>
      </c>
      <c r="K1102" s="35">
        <f t="shared" si="4"/>
        <v>18</v>
      </c>
      <c r="L1102" s="35" t="s">
        <v>9513</v>
      </c>
      <c r="M1102" s="35" t="s">
        <v>9514</v>
      </c>
      <c r="N1102" s="35" t="s">
        <v>433</v>
      </c>
      <c r="O1102" s="35" t="s">
        <v>434</v>
      </c>
      <c r="P1102" s="35" t="s">
        <v>9531</v>
      </c>
      <c r="Q1102" s="35" t="s">
        <v>9532</v>
      </c>
      <c r="R1102" s="35" t="s">
        <v>978</v>
      </c>
      <c r="S1102" s="35" t="s">
        <v>709</v>
      </c>
      <c r="T1102" s="35" t="s">
        <v>710</v>
      </c>
      <c r="U1102" s="35" t="s">
        <v>9533</v>
      </c>
      <c r="W1102" s="35" t="s">
        <v>57</v>
      </c>
      <c r="X1102" s="35" t="s">
        <v>59</v>
      </c>
      <c r="Y1102" s="35" t="s">
        <v>9516</v>
      </c>
      <c r="Z1102" s="35" t="s">
        <v>1903</v>
      </c>
    </row>
    <row r="1103" spans="1:26" ht="15" customHeight="1">
      <c r="A1103" s="35" t="s">
        <v>1300</v>
      </c>
      <c r="B1103" s="35" t="s">
        <v>7129</v>
      </c>
      <c r="C1103" s="35" t="s">
        <v>9534</v>
      </c>
      <c r="D1103" s="35">
        <f>IFERROR(IF($A1103="HDC",IF(VLOOKUP($C1103,hdc!$B$2:$F$1600,2,FALSE())="","",VLOOKUP($C1103,hdc!$B$2:$F$1600,2,FALSE())),IF($A1103="NAUTICS",IF(VLOOKUP($C1103,nautics!$B$2:$F$1200,2,FALSE())="","",VLOOKUP($C1103,nautics!$B$2:$F$1200,2,FALSE())),IF($A1103="ST",IF(VLOOKUP($C1103,st!$B$2:$F$400,2,FALSE())="","",VLOOKUP($C1103,st!$B$2:$F$400,2,FALSE())),""))),"")</f>
        <v>1</v>
      </c>
      <c r="E1103" s="35">
        <f>IFERROR(IF($A1103="HDC",IF(VLOOKUP($C1103,hdc!$B$2:$F$1600,3,FALSE())="","",VLOOKUP($C1103,hdc!$B$2:$F$1600,3,FALSE())),IF($A1103="NAUTICS",IF(VLOOKUP($C1103,nautics!$B$2:$F$1200,3,FALSE())="","",VLOOKUP($C1103,nautics!$B$2:$F$1200,3,FALSE())),IF($A1103="ST",IF(VLOOKUP($C1103,st!$B$2:$F$400,3,FALSE())="","",VLOOKUP($C1103,st!$B$2:$F$400,3,FALSE())),""))),"")</f>
        <v>1</v>
      </c>
      <c r="F1103" s="35" t="str">
        <f>IFERROR(IF($A1103="HDC",IF(VLOOKUP($C1103,hdc!$B$2:$F$1600,4,FALSE())="","",VLOOKUP($C1103,hdc!$B$2:$F$1600,4,FALSE())),IF($A1103="NAUTICS",IF(VLOOKUP($C1103,nautics!$B$2:$F$1200,4,FALSE())="","",VLOOKUP($C1103,nautics!$B$2:$F$1200,4,FALSE())),IF($A1103="ST",IF(VLOOKUP($C1103,st!$B$2:$F$400,4,FALSE())="","",VLOOKUP($C1103,st!$B$2:$F$400,4,FALSE())),""))),"")</f>
        <v/>
      </c>
      <c r="G1103" s="35" t="str">
        <f>IFERROR(IF($A1103="HDC",IF(VLOOKUP($C1103,hdc!$B$2:$F$1600,5,FALSE())="","",VLOOKUP($C1103,hdc!$B$2:$F$1600,5,FALSE())),IF($A1103="NAUTICS",IF(VLOOKUP($C1103,nautics!$B$2:$F$1200,5,FALSE())="","",VLOOKUP($C1103,nautics!$B$2:$F$1200,5,FALSE())),IF($A1103="ST",IF(VLOOKUP($C1103,st!$B$2:$F$400,5,FALSE())="","",VLOOKUP($C1103,st!$B$2:$F$400,5,FALSE())),""))),"")</f>
        <v/>
      </c>
      <c r="H1103" s="35" t="s">
        <v>105</v>
      </c>
      <c r="I1103" s="35" t="s">
        <v>31</v>
      </c>
      <c r="J1103" s="35" t="s">
        <v>9535</v>
      </c>
      <c r="K1103" s="35">
        <f t="shared" si="4"/>
        <v>13</v>
      </c>
      <c r="L1103" s="35" t="s">
        <v>9513</v>
      </c>
      <c r="M1103" s="35" t="s">
        <v>9514</v>
      </c>
      <c r="N1103" s="35" t="s">
        <v>433</v>
      </c>
      <c r="O1103" s="35" t="s">
        <v>434</v>
      </c>
      <c r="P1103" s="35" t="s">
        <v>9536</v>
      </c>
      <c r="Q1103" s="35" t="s">
        <v>9537</v>
      </c>
      <c r="R1103" s="35" t="s">
        <v>52</v>
      </c>
      <c r="S1103" s="35" t="s">
        <v>709</v>
      </c>
      <c r="T1103" s="35" t="s">
        <v>710</v>
      </c>
      <c r="U1103" s="35" t="s">
        <v>9538</v>
      </c>
      <c r="W1103" s="35" t="s">
        <v>57</v>
      </c>
      <c r="X1103" s="35" t="s">
        <v>59</v>
      </c>
      <c r="Y1103" s="35" t="s">
        <v>9516</v>
      </c>
      <c r="Z1103" s="35" t="s">
        <v>9539</v>
      </c>
    </row>
    <row r="1104" spans="1:26" ht="15" customHeight="1">
      <c r="A1104" s="35" t="s">
        <v>1300</v>
      </c>
      <c r="B1104" s="35" t="s">
        <v>7129</v>
      </c>
      <c r="C1104" s="35" t="s">
        <v>9540</v>
      </c>
      <c r="D1104" s="35">
        <f>IFERROR(IF($A1104="HDC",IF(VLOOKUP($C1104,hdc!$B$2:$F$1600,2,FALSE())="","",VLOOKUP($C1104,hdc!$B$2:$F$1600,2,FALSE())),IF($A1104="NAUTICS",IF(VLOOKUP($C1104,nautics!$B$2:$F$1200,2,FALSE())="","",VLOOKUP($C1104,nautics!$B$2:$F$1200,2,FALSE())),IF($A1104="ST",IF(VLOOKUP($C1104,st!$B$2:$F$400,2,FALSE())="","",VLOOKUP($C1104,st!$B$2:$F$400,2,FALSE())),""))),"")</f>
        <v>1</v>
      </c>
      <c r="E1104" s="35">
        <f>IFERROR(IF($A1104="HDC",IF(VLOOKUP($C1104,hdc!$B$2:$F$1600,3,FALSE())="","",VLOOKUP($C1104,hdc!$B$2:$F$1600,3,FALSE())),IF($A1104="NAUTICS",IF(VLOOKUP($C1104,nautics!$B$2:$F$1200,3,FALSE())="","",VLOOKUP($C1104,nautics!$B$2:$F$1200,3,FALSE())),IF($A1104="ST",IF(VLOOKUP($C1104,st!$B$2:$F$400,3,FALSE())="","",VLOOKUP($C1104,st!$B$2:$F$400,3,FALSE())),""))),"")</f>
        <v>1</v>
      </c>
      <c r="F1104" s="35" t="str">
        <f>IFERROR(IF($A1104="HDC",IF(VLOOKUP($C1104,hdc!$B$2:$F$1600,4,FALSE())="","",VLOOKUP($C1104,hdc!$B$2:$F$1600,4,FALSE())),IF($A1104="NAUTICS",IF(VLOOKUP($C1104,nautics!$B$2:$F$1200,4,FALSE())="","",VLOOKUP($C1104,nautics!$B$2:$F$1200,4,FALSE())),IF($A1104="ST",IF(VLOOKUP($C1104,st!$B$2:$F$400,4,FALSE())="","",VLOOKUP($C1104,st!$B$2:$F$400,4,FALSE())),""))),"")</f>
        <v/>
      </c>
      <c r="G1104" s="35" t="str">
        <f>IFERROR(IF($A1104="HDC",IF(VLOOKUP($C1104,hdc!$B$2:$F$1600,5,FALSE())="","",VLOOKUP($C1104,hdc!$B$2:$F$1600,5,FALSE())),IF($A1104="NAUTICS",IF(VLOOKUP($C1104,nautics!$B$2:$F$1200,5,FALSE())="","",VLOOKUP($C1104,nautics!$B$2:$F$1200,5,FALSE())),IF($A1104="ST",IF(VLOOKUP($C1104,st!$B$2:$F$400,5,FALSE())="","",VLOOKUP($C1104,st!$B$2:$F$400,5,FALSE())),""))),"")</f>
        <v/>
      </c>
      <c r="H1104" s="35" t="s">
        <v>4182</v>
      </c>
      <c r="I1104" s="35" t="s">
        <v>31</v>
      </c>
      <c r="J1104" s="35" t="s">
        <v>9541</v>
      </c>
      <c r="K1104" s="35">
        <f t="shared" si="4"/>
        <v>18</v>
      </c>
      <c r="L1104" s="35" t="s">
        <v>9518</v>
      </c>
      <c r="M1104" s="35" t="s">
        <v>9519</v>
      </c>
      <c r="N1104" s="35" t="s">
        <v>433</v>
      </c>
      <c r="O1104" s="35" t="s">
        <v>434</v>
      </c>
      <c r="P1104" s="35" t="s">
        <v>9542</v>
      </c>
      <c r="Q1104" s="35" t="s">
        <v>9543</v>
      </c>
      <c r="R1104" s="35" t="s">
        <v>233</v>
      </c>
      <c r="S1104" s="35" t="s">
        <v>1337</v>
      </c>
      <c r="T1104" s="35" t="s">
        <v>1338</v>
      </c>
      <c r="U1104" s="35" t="s">
        <v>9544</v>
      </c>
      <c r="W1104" s="35" t="s">
        <v>57</v>
      </c>
      <c r="X1104" s="35" t="s">
        <v>59</v>
      </c>
      <c r="Y1104" s="35" t="s">
        <v>9516</v>
      </c>
      <c r="Z1104" s="35" t="s">
        <v>1343</v>
      </c>
    </row>
    <row r="1105" spans="1:26" ht="15" customHeight="1">
      <c r="A1105" s="35" t="s">
        <v>1300</v>
      </c>
      <c r="B1105" s="35" t="s">
        <v>7129</v>
      </c>
      <c r="C1105" s="35" t="s">
        <v>9545</v>
      </c>
      <c r="D1105" s="35">
        <f>IFERROR(IF($A1105="HDC",IF(VLOOKUP($C1105,hdc!$B$2:$F$1600,2,FALSE())="","",VLOOKUP($C1105,hdc!$B$2:$F$1600,2,FALSE())),IF($A1105="NAUTICS",IF(VLOOKUP($C1105,nautics!$B$2:$F$1200,2,FALSE())="","",VLOOKUP($C1105,nautics!$B$2:$F$1200,2,FALSE())),IF($A1105="ST",IF(VLOOKUP($C1105,st!$B$2:$F$400,2,FALSE())="","",VLOOKUP($C1105,st!$B$2:$F$400,2,FALSE())),""))),"")</f>
        <v>1</v>
      </c>
      <c r="E1105" s="35">
        <f>IFERROR(IF($A1105="HDC",IF(VLOOKUP($C1105,hdc!$B$2:$F$1600,3,FALSE())="","",VLOOKUP($C1105,hdc!$B$2:$F$1600,3,FALSE())),IF($A1105="NAUTICS",IF(VLOOKUP($C1105,nautics!$B$2:$F$1200,3,FALSE())="","",VLOOKUP($C1105,nautics!$B$2:$F$1200,3,FALSE())),IF($A1105="ST",IF(VLOOKUP($C1105,st!$B$2:$F$400,3,FALSE())="","",VLOOKUP($C1105,st!$B$2:$F$400,3,FALSE())),""))),"")</f>
        <v>1</v>
      </c>
      <c r="F1105" s="35" t="str">
        <f>IFERROR(IF($A1105="HDC",IF(VLOOKUP($C1105,hdc!$B$2:$F$1600,4,FALSE())="","",VLOOKUP($C1105,hdc!$B$2:$F$1600,4,FALSE())),IF($A1105="NAUTICS",IF(VLOOKUP($C1105,nautics!$B$2:$F$1200,4,FALSE())="","",VLOOKUP($C1105,nautics!$B$2:$F$1200,4,FALSE())),IF($A1105="ST",IF(VLOOKUP($C1105,st!$B$2:$F$400,4,FALSE())="","",VLOOKUP($C1105,st!$B$2:$F$400,4,FALSE())),""))),"")</f>
        <v/>
      </c>
      <c r="G1105" s="35" t="str">
        <f>IFERROR(IF($A1105="HDC",IF(VLOOKUP($C1105,hdc!$B$2:$F$1600,5,FALSE())="","",VLOOKUP($C1105,hdc!$B$2:$F$1600,5,FALSE())),IF($A1105="NAUTICS",IF(VLOOKUP($C1105,nautics!$B$2:$F$1200,5,FALSE())="","",VLOOKUP($C1105,nautics!$B$2:$F$1200,5,FALSE())),IF($A1105="ST",IF(VLOOKUP($C1105,st!$B$2:$F$400,5,FALSE())="","",VLOOKUP($C1105,st!$B$2:$F$400,5,FALSE())),""))),"")</f>
        <v/>
      </c>
      <c r="H1105" s="35" t="s">
        <v>105</v>
      </c>
      <c r="I1105" s="35" t="s">
        <v>31</v>
      </c>
      <c r="J1105" s="35" t="s">
        <v>1206</v>
      </c>
      <c r="K1105" s="35">
        <f t="shared" si="4"/>
        <v>17</v>
      </c>
      <c r="L1105" s="35" t="s">
        <v>9518</v>
      </c>
      <c r="M1105" s="35" t="s">
        <v>9519</v>
      </c>
      <c r="N1105" s="35" t="s">
        <v>433</v>
      </c>
      <c r="O1105" s="35" t="s">
        <v>434</v>
      </c>
      <c r="P1105" s="35" t="s">
        <v>9546</v>
      </c>
      <c r="Q1105" s="35" t="s">
        <v>9547</v>
      </c>
      <c r="R1105" s="35" t="s">
        <v>1336</v>
      </c>
      <c r="S1105" s="35" t="s">
        <v>1337</v>
      </c>
      <c r="T1105" s="35" t="s">
        <v>1338</v>
      </c>
      <c r="U1105" s="35" t="s">
        <v>9544</v>
      </c>
      <c r="W1105" s="35" t="s">
        <v>57</v>
      </c>
      <c r="X1105" s="35" t="s">
        <v>59</v>
      </c>
      <c r="Y1105" s="35" t="s">
        <v>9516</v>
      </c>
      <c r="Z1105" s="35" t="s">
        <v>1343</v>
      </c>
    </row>
    <row r="1106" spans="1:26" ht="15" customHeight="1">
      <c r="A1106" s="35" t="s">
        <v>1300</v>
      </c>
      <c r="B1106" s="35" t="s">
        <v>7129</v>
      </c>
      <c r="C1106" s="35" t="s">
        <v>9548</v>
      </c>
      <c r="D1106" s="35">
        <f>IFERROR(IF($A1106="HDC",IF(VLOOKUP($C1106,hdc!$B$2:$F$1600,2,FALSE())="","",VLOOKUP($C1106,hdc!$B$2:$F$1600,2,FALSE())),IF($A1106="NAUTICS",IF(VLOOKUP($C1106,nautics!$B$2:$F$1200,2,FALSE())="","",VLOOKUP($C1106,nautics!$B$2:$F$1200,2,FALSE())),IF($A1106="ST",IF(VLOOKUP($C1106,st!$B$2:$F$400,2,FALSE())="","",VLOOKUP($C1106,st!$B$2:$F$400,2,FALSE())),""))),"")</f>
        <v>1</v>
      </c>
      <c r="E1106" s="35">
        <f>IFERROR(IF($A1106="HDC",IF(VLOOKUP($C1106,hdc!$B$2:$F$1600,3,FALSE())="","",VLOOKUP($C1106,hdc!$B$2:$F$1600,3,FALSE())),IF($A1106="NAUTICS",IF(VLOOKUP($C1106,nautics!$B$2:$F$1200,3,FALSE())="","",VLOOKUP($C1106,nautics!$B$2:$F$1200,3,FALSE())),IF($A1106="ST",IF(VLOOKUP($C1106,st!$B$2:$F$400,3,FALSE())="","",VLOOKUP($C1106,st!$B$2:$F$400,3,FALSE())),""))),"")</f>
        <v>1</v>
      </c>
      <c r="F1106" s="35" t="str">
        <f>IFERROR(IF($A1106="HDC",IF(VLOOKUP($C1106,hdc!$B$2:$F$1600,4,FALSE())="","",VLOOKUP($C1106,hdc!$B$2:$F$1600,4,FALSE())),IF($A1106="NAUTICS",IF(VLOOKUP($C1106,nautics!$B$2:$F$1200,4,FALSE())="","",VLOOKUP($C1106,nautics!$B$2:$F$1200,4,FALSE())),IF($A1106="ST",IF(VLOOKUP($C1106,st!$B$2:$F$400,4,FALSE())="","",VLOOKUP($C1106,st!$B$2:$F$400,4,FALSE())),""))),"")</f>
        <v/>
      </c>
      <c r="G1106" s="35" t="str">
        <f>IFERROR(IF($A1106="HDC",IF(VLOOKUP($C1106,hdc!$B$2:$F$1600,5,FALSE())="","",VLOOKUP($C1106,hdc!$B$2:$F$1600,5,FALSE())),IF($A1106="NAUTICS",IF(VLOOKUP($C1106,nautics!$B$2:$F$1200,5,FALSE())="","",VLOOKUP($C1106,nautics!$B$2:$F$1200,5,FALSE())),IF($A1106="ST",IF(VLOOKUP($C1106,st!$B$2:$F$400,5,FALSE())="","",VLOOKUP($C1106,st!$B$2:$F$400,5,FALSE())),""))),"")</f>
        <v/>
      </c>
      <c r="H1106" s="35" t="s">
        <v>4182</v>
      </c>
      <c r="I1106" s="35" t="s">
        <v>31</v>
      </c>
      <c r="J1106" s="35" t="s">
        <v>1806</v>
      </c>
      <c r="K1106" s="35">
        <f t="shared" si="4"/>
        <v>14</v>
      </c>
      <c r="L1106" s="35" t="s">
        <v>9518</v>
      </c>
      <c r="M1106" s="35" t="s">
        <v>9519</v>
      </c>
      <c r="N1106" s="35" t="s">
        <v>433</v>
      </c>
      <c r="O1106" s="35" t="s">
        <v>434</v>
      </c>
      <c r="P1106" s="35" t="s">
        <v>9549</v>
      </c>
      <c r="Q1106" s="35" t="s">
        <v>9550</v>
      </c>
      <c r="R1106" s="35" t="s">
        <v>1049</v>
      </c>
      <c r="S1106" s="35" t="s">
        <v>1337</v>
      </c>
      <c r="T1106" s="35" t="s">
        <v>1338</v>
      </c>
      <c r="U1106" s="35" t="s">
        <v>9544</v>
      </c>
      <c r="W1106" s="35" t="s">
        <v>57</v>
      </c>
      <c r="X1106" s="35" t="s">
        <v>59</v>
      </c>
      <c r="Y1106" s="35" t="s">
        <v>9516</v>
      </c>
      <c r="Z1106" s="35" t="s">
        <v>1343</v>
      </c>
    </row>
    <row r="1107" spans="1:26" ht="15" customHeight="1">
      <c r="A1107" s="35" t="s">
        <v>1300</v>
      </c>
      <c r="B1107" s="35" t="s">
        <v>7129</v>
      </c>
      <c r="C1107" s="35" t="s">
        <v>9551</v>
      </c>
      <c r="D1107" s="35">
        <f>IFERROR(IF($A1107="HDC",IF(VLOOKUP($C1107,hdc!$B$2:$F$1600,2,FALSE())="","",VLOOKUP($C1107,hdc!$B$2:$F$1600,2,FALSE())),IF($A1107="NAUTICS",IF(VLOOKUP($C1107,nautics!$B$2:$F$1200,2,FALSE())="","",VLOOKUP($C1107,nautics!$B$2:$F$1200,2,FALSE())),IF($A1107="ST",IF(VLOOKUP($C1107,st!$B$2:$F$400,2,FALSE())="","",VLOOKUP($C1107,st!$B$2:$F$400,2,FALSE())),""))),"")</f>
        <v>1</v>
      </c>
      <c r="E1107" s="35">
        <f>IFERROR(IF($A1107="HDC",IF(VLOOKUP($C1107,hdc!$B$2:$F$1600,3,FALSE())="","",VLOOKUP($C1107,hdc!$B$2:$F$1600,3,FALSE())),IF($A1107="NAUTICS",IF(VLOOKUP($C1107,nautics!$B$2:$F$1200,3,FALSE())="","",VLOOKUP($C1107,nautics!$B$2:$F$1200,3,FALSE())),IF($A1107="ST",IF(VLOOKUP($C1107,st!$B$2:$F$400,3,FALSE())="","",VLOOKUP($C1107,st!$B$2:$F$400,3,FALSE())),""))),"")</f>
        <v>1</v>
      </c>
      <c r="F1107" s="35" t="str">
        <f>IFERROR(IF($A1107="HDC",IF(VLOOKUP($C1107,hdc!$B$2:$F$1600,4,FALSE())="","",VLOOKUP($C1107,hdc!$B$2:$F$1600,4,FALSE())),IF($A1107="NAUTICS",IF(VLOOKUP($C1107,nautics!$B$2:$F$1200,4,FALSE())="","",VLOOKUP($C1107,nautics!$B$2:$F$1200,4,FALSE())),IF($A1107="ST",IF(VLOOKUP($C1107,st!$B$2:$F$400,4,FALSE())="","",VLOOKUP($C1107,st!$B$2:$F$400,4,FALSE())),""))),"")</f>
        <v/>
      </c>
      <c r="G1107" s="35" t="str">
        <f>IFERROR(IF($A1107="HDC",IF(VLOOKUP($C1107,hdc!$B$2:$F$1600,5,FALSE())="","",VLOOKUP($C1107,hdc!$B$2:$F$1600,5,FALSE())),IF($A1107="NAUTICS",IF(VLOOKUP($C1107,nautics!$B$2:$F$1200,5,FALSE())="","",VLOOKUP($C1107,nautics!$B$2:$F$1200,5,FALSE())),IF($A1107="ST",IF(VLOOKUP($C1107,st!$B$2:$F$400,5,FALSE())="","",VLOOKUP($C1107,st!$B$2:$F$400,5,FALSE())),""))),"")</f>
        <v/>
      </c>
      <c r="H1107" s="35" t="s">
        <v>105</v>
      </c>
      <c r="I1107" s="35" t="s">
        <v>31</v>
      </c>
      <c r="J1107" s="35" t="s">
        <v>9552</v>
      </c>
      <c r="K1107" s="35">
        <f t="shared" si="4"/>
        <v>10</v>
      </c>
      <c r="L1107" s="35" t="s">
        <v>9518</v>
      </c>
      <c r="M1107" s="35" t="s">
        <v>9519</v>
      </c>
      <c r="N1107" s="35" t="s">
        <v>433</v>
      </c>
      <c r="O1107" s="35" t="s">
        <v>434</v>
      </c>
      <c r="P1107" s="35" t="s">
        <v>9553</v>
      </c>
      <c r="Q1107" s="35" t="s">
        <v>9547</v>
      </c>
      <c r="R1107" s="35" t="s">
        <v>52</v>
      </c>
      <c r="S1107" s="35" t="s">
        <v>1355</v>
      </c>
      <c r="T1107" s="35" t="s">
        <v>1359</v>
      </c>
      <c r="U1107" s="35" t="s">
        <v>9544</v>
      </c>
      <c r="W1107" s="35" t="s">
        <v>57</v>
      </c>
      <c r="X1107" s="35" t="s">
        <v>59</v>
      </c>
      <c r="Y1107" s="35" t="s">
        <v>9516</v>
      </c>
      <c r="Z1107" s="35" t="s">
        <v>1343</v>
      </c>
    </row>
    <row r="1108" spans="1:26" ht="15" customHeight="1">
      <c r="A1108" s="35" t="s">
        <v>1300</v>
      </c>
      <c r="B1108" s="35" t="s">
        <v>7129</v>
      </c>
      <c r="C1108" s="35" t="s">
        <v>9554</v>
      </c>
      <c r="D1108" s="35">
        <f>IFERROR(IF($A1108="HDC",IF(VLOOKUP($C1108,hdc!$B$2:$F$1600,2,FALSE())="","",VLOOKUP($C1108,hdc!$B$2:$F$1600,2,FALSE())),IF($A1108="NAUTICS",IF(VLOOKUP($C1108,nautics!$B$2:$F$1200,2,FALSE())="","",VLOOKUP($C1108,nautics!$B$2:$F$1200,2,FALSE())),IF($A1108="ST",IF(VLOOKUP($C1108,st!$B$2:$F$400,2,FALSE())="","",VLOOKUP($C1108,st!$B$2:$F$400,2,FALSE())),""))),"")</f>
        <v>1</v>
      </c>
      <c r="E1108" s="35">
        <f>IFERROR(IF($A1108="HDC",IF(VLOOKUP($C1108,hdc!$B$2:$F$1600,3,FALSE())="","",VLOOKUP($C1108,hdc!$B$2:$F$1600,3,FALSE())),IF($A1108="NAUTICS",IF(VLOOKUP($C1108,nautics!$B$2:$F$1200,3,FALSE())="","",VLOOKUP($C1108,nautics!$B$2:$F$1200,3,FALSE())),IF($A1108="ST",IF(VLOOKUP($C1108,st!$B$2:$F$400,3,FALSE())="","",VLOOKUP($C1108,st!$B$2:$F$400,3,FALSE())),""))),"")</f>
        <v>1</v>
      </c>
      <c r="F1108" s="35" t="str">
        <f>IFERROR(IF($A1108="HDC",IF(VLOOKUP($C1108,hdc!$B$2:$F$1600,4,FALSE())="","",VLOOKUP($C1108,hdc!$B$2:$F$1600,4,FALSE())),IF($A1108="NAUTICS",IF(VLOOKUP($C1108,nautics!$B$2:$F$1200,4,FALSE())="","",VLOOKUP($C1108,nautics!$B$2:$F$1200,4,FALSE())),IF($A1108="ST",IF(VLOOKUP($C1108,st!$B$2:$F$400,4,FALSE())="","",VLOOKUP($C1108,st!$B$2:$F$400,4,FALSE())),""))),"")</f>
        <v/>
      </c>
      <c r="G1108" s="35" t="str">
        <f>IFERROR(IF($A1108="HDC",IF(VLOOKUP($C1108,hdc!$B$2:$F$1600,5,FALSE())="","",VLOOKUP($C1108,hdc!$B$2:$F$1600,5,FALSE())),IF($A1108="NAUTICS",IF(VLOOKUP($C1108,nautics!$B$2:$F$1200,5,FALSE())="","",VLOOKUP($C1108,nautics!$B$2:$F$1200,5,FALSE())),IF($A1108="ST",IF(VLOOKUP($C1108,st!$B$2:$F$400,5,FALSE())="","",VLOOKUP($C1108,st!$B$2:$F$400,5,FALSE())),""))),"")</f>
        <v/>
      </c>
      <c r="H1108" s="35" t="s">
        <v>4182</v>
      </c>
      <c r="I1108" s="35" t="s">
        <v>31</v>
      </c>
      <c r="J1108" s="35" t="s">
        <v>9555</v>
      </c>
      <c r="K1108" s="35">
        <f t="shared" si="4"/>
        <v>15</v>
      </c>
      <c r="L1108" s="35" t="s">
        <v>9518</v>
      </c>
      <c r="M1108" s="35" t="s">
        <v>9519</v>
      </c>
      <c r="N1108" s="35" t="s">
        <v>433</v>
      </c>
      <c r="O1108" s="35" t="s">
        <v>434</v>
      </c>
      <c r="P1108" s="35" t="s">
        <v>9556</v>
      </c>
      <c r="Q1108" s="35" t="s">
        <v>9557</v>
      </c>
      <c r="R1108" s="35" t="s">
        <v>4061</v>
      </c>
      <c r="S1108" s="35" t="s">
        <v>1337</v>
      </c>
      <c r="T1108" s="35" t="s">
        <v>1338</v>
      </c>
      <c r="U1108" s="35" t="s">
        <v>9544</v>
      </c>
      <c r="W1108" s="35" t="s">
        <v>57</v>
      </c>
      <c r="X1108" s="35" t="s">
        <v>59</v>
      </c>
      <c r="Y1108" s="35" t="s">
        <v>9516</v>
      </c>
      <c r="Z1108" s="35" t="s">
        <v>1343</v>
      </c>
    </row>
    <row r="1109" spans="1:26" ht="15" customHeight="1">
      <c r="A1109" s="35" t="s">
        <v>1300</v>
      </c>
      <c r="B1109" s="35" t="s">
        <v>7129</v>
      </c>
      <c r="C1109" s="35" t="s">
        <v>9558</v>
      </c>
      <c r="D1109" s="35">
        <f>IFERROR(IF($A1109="HDC",IF(VLOOKUP($C1109,hdc!$B$2:$F$1600,2,FALSE())="","",VLOOKUP($C1109,hdc!$B$2:$F$1600,2,FALSE())),IF($A1109="NAUTICS",IF(VLOOKUP($C1109,nautics!$B$2:$F$1200,2,FALSE())="","",VLOOKUP($C1109,nautics!$B$2:$F$1200,2,FALSE())),IF($A1109="ST",IF(VLOOKUP($C1109,st!$B$2:$F$400,2,FALSE())="","",VLOOKUP($C1109,st!$B$2:$F$400,2,FALSE())),""))),"")</f>
        <v>1</v>
      </c>
      <c r="E1109" s="35">
        <f>IFERROR(IF($A1109="HDC",IF(VLOOKUP($C1109,hdc!$B$2:$F$1600,3,FALSE())="","",VLOOKUP($C1109,hdc!$B$2:$F$1600,3,FALSE())),IF($A1109="NAUTICS",IF(VLOOKUP($C1109,nautics!$B$2:$F$1200,3,FALSE())="","",VLOOKUP($C1109,nautics!$B$2:$F$1200,3,FALSE())),IF($A1109="ST",IF(VLOOKUP($C1109,st!$B$2:$F$400,3,FALSE())="","",VLOOKUP($C1109,st!$B$2:$F$400,3,FALSE())),""))),"")</f>
        <v>1</v>
      </c>
      <c r="F1109" s="35" t="str">
        <f>IFERROR(IF($A1109="HDC",IF(VLOOKUP($C1109,hdc!$B$2:$F$1600,4,FALSE())="","",VLOOKUP($C1109,hdc!$B$2:$F$1600,4,FALSE())),IF($A1109="NAUTICS",IF(VLOOKUP($C1109,nautics!$B$2:$F$1200,4,FALSE())="","",VLOOKUP($C1109,nautics!$B$2:$F$1200,4,FALSE())),IF($A1109="ST",IF(VLOOKUP($C1109,st!$B$2:$F$400,4,FALSE())="","",VLOOKUP($C1109,st!$B$2:$F$400,4,FALSE())),""))),"")</f>
        <v/>
      </c>
      <c r="G1109" s="35" t="str">
        <f>IFERROR(IF($A1109="HDC",IF(VLOOKUP($C1109,hdc!$B$2:$F$1600,5,FALSE())="","",VLOOKUP($C1109,hdc!$B$2:$F$1600,5,FALSE())),IF($A1109="NAUTICS",IF(VLOOKUP($C1109,nautics!$B$2:$F$1200,5,FALSE())="","",VLOOKUP($C1109,nautics!$B$2:$F$1200,5,FALSE())),IF($A1109="ST",IF(VLOOKUP($C1109,st!$B$2:$F$400,5,FALSE())="","",VLOOKUP($C1109,st!$B$2:$F$400,5,FALSE())),""))),"")</f>
        <v/>
      </c>
      <c r="H1109" s="35" t="s">
        <v>105</v>
      </c>
      <c r="I1109" s="35" t="s">
        <v>31</v>
      </c>
      <c r="J1109" s="35" t="s">
        <v>9559</v>
      </c>
      <c r="K1109" s="35">
        <f t="shared" si="4"/>
        <v>12</v>
      </c>
      <c r="L1109" s="35" t="s">
        <v>9518</v>
      </c>
      <c r="M1109" s="35" t="s">
        <v>9519</v>
      </c>
      <c r="N1109" s="35" t="s">
        <v>433</v>
      </c>
      <c r="O1109" s="35" t="s">
        <v>434</v>
      </c>
      <c r="P1109" s="35" t="s">
        <v>9560</v>
      </c>
      <c r="Q1109" s="35" t="s">
        <v>9561</v>
      </c>
      <c r="R1109" s="35" t="s">
        <v>1071</v>
      </c>
      <c r="S1109" s="35" t="s">
        <v>1370</v>
      </c>
      <c r="T1109" s="35" t="s">
        <v>1373</v>
      </c>
      <c r="U1109" s="35" t="s">
        <v>9544</v>
      </c>
      <c r="W1109" s="35" t="s">
        <v>57</v>
      </c>
      <c r="X1109" s="35" t="s">
        <v>59</v>
      </c>
      <c r="Y1109" s="35" t="s">
        <v>9516</v>
      </c>
      <c r="Z1109" s="35" t="s">
        <v>1343</v>
      </c>
    </row>
    <row r="1110" spans="1:26" ht="15" customHeight="1">
      <c r="A1110" s="35" t="s">
        <v>1300</v>
      </c>
      <c r="B1110" s="35" t="s">
        <v>7129</v>
      </c>
      <c r="C1110" s="35" t="s">
        <v>9562</v>
      </c>
      <c r="D1110" s="35">
        <f>IFERROR(IF($A1110="HDC",IF(VLOOKUP($C1110,hdc!$B$2:$F$1600,2,FALSE())="","",VLOOKUP($C1110,hdc!$B$2:$F$1600,2,FALSE())),IF($A1110="NAUTICS",IF(VLOOKUP($C1110,nautics!$B$2:$F$1200,2,FALSE())="","",VLOOKUP($C1110,nautics!$B$2:$F$1200,2,FALSE())),IF($A1110="ST",IF(VLOOKUP($C1110,st!$B$2:$F$400,2,FALSE())="","",VLOOKUP($C1110,st!$B$2:$F$400,2,FALSE())),""))),"")</f>
        <v>1</v>
      </c>
      <c r="E1110" s="35">
        <f>IFERROR(IF($A1110="HDC",IF(VLOOKUP($C1110,hdc!$B$2:$F$1600,3,FALSE())="","",VLOOKUP($C1110,hdc!$B$2:$F$1600,3,FALSE())),IF($A1110="NAUTICS",IF(VLOOKUP($C1110,nautics!$B$2:$F$1200,3,FALSE())="","",VLOOKUP($C1110,nautics!$B$2:$F$1200,3,FALSE())),IF($A1110="ST",IF(VLOOKUP($C1110,st!$B$2:$F$400,3,FALSE())="","",VLOOKUP($C1110,st!$B$2:$F$400,3,FALSE())),""))),"")</f>
        <v>1</v>
      </c>
      <c r="F1110" s="35" t="str">
        <f>IFERROR(IF($A1110="HDC",IF(VLOOKUP($C1110,hdc!$B$2:$F$1600,4,FALSE())="","",VLOOKUP($C1110,hdc!$B$2:$F$1600,4,FALSE())),IF($A1110="NAUTICS",IF(VLOOKUP($C1110,nautics!$B$2:$F$1200,4,FALSE())="","",VLOOKUP($C1110,nautics!$B$2:$F$1200,4,FALSE())),IF($A1110="ST",IF(VLOOKUP($C1110,st!$B$2:$F$400,4,FALSE())="","",VLOOKUP($C1110,st!$B$2:$F$400,4,FALSE())),""))),"")</f>
        <v/>
      </c>
      <c r="G1110" s="35" t="str">
        <f>IFERROR(IF($A1110="HDC",IF(VLOOKUP($C1110,hdc!$B$2:$F$1600,5,FALSE())="","",VLOOKUP($C1110,hdc!$B$2:$F$1600,5,FALSE())),IF($A1110="NAUTICS",IF(VLOOKUP($C1110,nautics!$B$2:$F$1200,5,FALSE())="","",VLOOKUP($C1110,nautics!$B$2:$F$1200,5,FALSE())),IF($A1110="ST",IF(VLOOKUP($C1110,st!$B$2:$F$400,5,FALSE())="","",VLOOKUP($C1110,st!$B$2:$F$400,5,FALSE())),""))),"")</f>
        <v/>
      </c>
      <c r="H1110" s="35" t="s">
        <v>88</v>
      </c>
      <c r="I1110" s="35" t="s">
        <v>31</v>
      </c>
      <c r="J1110" s="35" t="s">
        <v>9563</v>
      </c>
      <c r="K1110" s="35">
        <f t="shared" si="4"/>
        <v>11</v>
      </c>
      <c r="L1110" s="35" t="s">
        <v>8149</v>
      </c>
      <c r="M1110" s="35" t="s">
        <v>8150</v>
      </c>
      <c r="N1110" s="35" t="s">
        <v>2007</v>
      </c>
      <c r="O1110" s="35" t="s">
        <v>1997</v>
      </c>
      <c r="P1110" s="35" t="s">
        <v>9564</v>
      </c>
      <c r="Q1110" s="35" t="s">
        <v>9565</v>
      </c>
      <c r="R1110" s="35" t="s">
        <v>1071</v>
      </c>
      <c r="S1110" s="35" t="s">
        <v>2007</v>
      </c>
      <c r="T1110" s="35" t="s">
        <v>1997</v>
      </c>
      <c r="U1110" s="35" t="s">
        <v>8023</v>
      </c>
      <c r="W1110" s="35" t="s">
        <v>78</v>
      </c>
      <c r="X1110" s="35" t="s">
        <v>59</v>
      </c>
      <c r="Y1110" s="35" t="s">
        <v>7798</v>
      </c>
      <c r="Z1110" s="35" t="s">
        <v>8025</v>
      </c>
    </row>
    <row r="1111" spans="1:26" ht="15" customHeight="1">
      <c r="A1111" s="35" t="s">
        <v>1300</v>
      </c>
      <c r="B1111" s="35" t="s">
        <v>7129</v>
      </c>
      <c r="C1111" s="35" t="s">
        <v>9566</v>
      </c>
      <c r="D1111" s="35">
        <f>IFERROR(IF($A1111="HDC",IF(VLOOKUP($C1111,hdc!$B$2:$F$1600,2,FALSE())="","",VLOOKUP($C1111,hdc!$B$2:$F$1600,2,FALSE())),IF($A1111="NAUTICS",IF(VLOOKUP($C1111,nautics!$B$2:$F$1200,2,FALSE())="","",VLOOKUP($C1111,nautics!$B$2:$F$1200,2,FALSE())),IF($A1111="ST",IF(VLOOKUP($C1111,st!$B$2:$F$400,2,FALSE())="","",VLOOKUP($C1111,st!$B$2:$F$400,2,FALSE())),""))),"")</f>
        <v>1</v>
      </c>
      <c r="E1111" s="35">
        <f>IFERROR(IF($A1111="HDC",IF(VLOOKUP($C1111,hdc!$B$2:$F$1600,3,FALSE())="","",VLOOKUP($C1111,hdc!$B$2:$F$1600,3,FALSE())),IF($A1111="NAUTICS",IF(VLOOKUP($C1111,nautics!$B$2:$F$1200,3,FALSE())="","",VLOOKUP($C1111,nautics!$B$2:$F$1200,3,FALSE())),IF($A1111="ST",IF(VLOOKUP($C1111,st!$B$2:$F$400,3,FALSE())="","",VLOOKUP($C1111,st!$B$2:$F$400,3,FALSE())),""))),"")</f>
        <v>1</v>
      </c>
      <c r="F1111" s="35">
        <f>IFERROR(IF($A1111="HDC",IF(VLOOKUP($C1111,hdc!$B$2:$F$1600,4,FALSE())="","",VLOOKUP($C1111,hdc!$B$2:$F$1600,4,FALSE())),IF($A1111="NAUTICS",IF(VLOOKUP($C1111,nautics!$B$2:$F$1200,4,FALSE())="","",VLOOKUP($C1111,nautics!$B$2:$F$1200,4,FALSE())),IF($A1111="ST",IF(VLOOKUP($C1111,st!$B$2:$F$400,4,FALSE())="","",VLOOKUP($C1111,st!$B$2:$F$400,4,FALSE())),""))),"")</f>
        <v>1</v>
      </c>
      <c r="G1111" s="35" t="str">
        <f>IFERROR(IF($A1111="HDC",IF(VLOOKUP($C1111,hdc!$B$2:$F$1600,5,FALSE())="","",VLOOKUP($C1111,hdc!$B$2:$F$1600,5,FALSE())),IF($A1111="NAUTICS",IF(VLOOKUP($C1111,nautics!$B$2:$F$1200,5,FALSE())="","",VLOOKUP($C1111,nautics!$B$2:$F$1200,5,FALSE())),IF($A1111="ST",IF(VLOOKUP($C1111,st!$B$2:$F$400,5,FALSE())="","",VLOOKUP($C1111,st!$B$2:$F$400,5,FALSE())),""))),"")</f>
        <v/>
      </c>
      <c r="H1111" s="35" t="s">
        <v>105</v>
      </c>
      <c r="I1111" s="35" t="s">
        <v>31</v>
      </c>
      <c r="J1111" s="35" t="s">
        <v>9567</v>
      </c>
      <c r="K1111" s="35">
        <f t="shared" si="4"/>
        <v>51</v>
      </c>
      <c r="L1111" s="35" t="s">
        <v>1280</v>
      </c>
      <c r="M1111" s="35" t="s">
        <v>1282</v>
      </c>
      <c r="N1111" s="35" t="s">
        <v>174</v>
      </c>
      <c r="O1111" s="35" t="s">
        <v>175</v>
      </c>
      <c r="P1111" s="35" t="s">
        <v>9568</v>
      </c>
      <c r="Q1111" s="35" t="s">
        <v>9569</v>
      </c>
      <c r="R1111" s="35" t="s">
        <v>1071</v>
      </c>
      <c r="S1111" s="35" t="s">
        <v>135</v>
      </c>
      <c r="T1111" s="35" t="s">
        <v>136</v>
      </c>
      <c r="U1111" s="35" t="s">
        <v>9570</v>
      </c>
      <c r="W1111" s="35" t="s">
        <v>57</v>
      </c>
      <c r="X1111" s="35" t="s">
        <v>9571</v>
      </c>
      <c r="Y1111" s="35" t="s">
        <v>1289</v>
      </c>
      <c r="Z1111" s="35" t="s">
        <v>951</v>
      </c>
    </row>
    <row r="1112" spans="1:26" ht="15" customHeight="1">
      <c r="A1112" s="35" t="s">
        <v>1300</v>
      </c>
      <c r="B1112" s="35" t="s">
        <v>7129</v>
      </c>
      <c r="C1112" s="35" t="s">
        <v>9572</v>
      </c>
      <c r="D1112" s="35">
        <f>IFERROR(IF($A1112="HDC",IF(VLOOKUP($C1112,hdc!$B$2:$F$1600,2,FALSE())="","",VLOOKUP($C1112,hdc!$B$2:$F$1600,2,FALSE())),IF($A1112="NAUTICS",IF(VLOOKUP($C1112,nautics!$B$2:$F$1200,2,FALSE())="","",VLOOKUP($C1112,nautics!$B$2:$F$1200,2,FALSE())),IF($A1112="ST",IF(VLOOKUP($C1112,st!$B$2:$F$400,2,FALSE())="","",VLOOKUP($C1112,st!$B$2:$F$400,2,FALSE())),""))),"")</f>
        <v>1</v>
      </c>
      <c r="E1112" s="35">
        <f>IFERROR(IF($A1112="HDC",IF(VLOOKUP($C1112,hdc!$B$2:$F$1600,3,FALSE())="","",VLOOKUP($C1112,hdc!$B$2:$F$1600,3,FALSE())),IF($A1112="NAUTICS",IF(VLOOKUP($C1112,nautics!$B$2:$F$1200,3,FALSE())="","",VLOOKUP($C1112,nautics!$B$2:$F$1200,3,FALSE())),IF($A1112="ST",IF(VLOOKUP($C1112,st!$B$2:$F$400,3,FALSE())="","",VLOOKUP($C1112,st!$B$2:$F$400,3,FALSE())),""))),"")</f>
        <v>1</v>
      </c>
      <c r="F1112" s="35">
        <f>IFERROR(IF($A1112="HDC",IF(VLOOKUP($C1112,hdc!$B$2:$F$1600,4,FALSE())="","",VLOOKUP($C1112,hdc!$B$2:$F$1600,4,FALSE())),IF($A1112="NAUTICS",IF(VLOOKUP($C1112,nautics!$B$2:$F$1200,4,FALSE())="","",VLOOKUP($C1112,nautics!$B$2:$F$1200,4,FALSE())),IF($A1112="ST",IF(VLOOKUP($C1112,st!$B$2:$F$400,4,FALSE())="","",VLOOKUP($C1112,st!$B$2:$F$400,4,FALSE())),""))),"")</f>
        <v>1</v>
      </c>
      <c r="G1112" s="35" t="str">
        <f>IFERROR(IF($A1112="HDC",IF(VLOOKUP($C1112,hdc!$B$2:$F$1600,5,FALSE())="","",VLOOKUP($C1112,hdc!$B$2:$F$1600,5,FALSE())),IF($A1112="NAUTICS",IF(VLOOKUP($C1112,nautics!$B$2:$F$1200,5,FALSE())="","",VLOOKUP($C1112,nautics!$B$2:$F$1200,5,FALSE())),IF($A1112="ST",IF(VLOOKUP($C1112,st!$B$2:$F$400,5,FALSE())="","",VLOOKUP($C1112,st!$B$2:$F$400,5,FALSE())),""))),"")</f>
        <v/>
      </c>
      <c r="H1112" s="35" t="s">
        <v>105</v>
      </c>
      <c r="I1112" s="35" t="s">
        <v>31</v>
      </c>
      <c r="J1112" s="35" t="s">
        <v>9573</v>
      </c>
      <c r="K1112" s="35">
        <f t="shared" si="4"/>
        <v>38</v>
      </c>
      <c r="L1112" s="35" t="s">
        <v>1280</v>
      </c>
      <c r="M1112" s="35" t="s">
        <v>1282</v>
      </c>
      <c r="N1112" s="35" t="s">
        <v>174</v>
      </c>
      <c r="O1112" s="35" t="s">
        <v>175</v>
      </c>
      <c r="P1112" s="35" t="s">
        <v>9574</v>
      </c>
      <c r="Q1112" s="35" t="s">
        <v>9575</v>
      </c>
      <c r="R1112" s="35" t="s">
        <v>1071</v>
      </c>
      <c r="S1112" s="35" t="s">
        <v>975</v>
      </c>
      <c r="T1112" s="35" t="s">
        <v>977</v>
      </c>
      <c r="U1112" s="35" t="s">
        <v>9576</v>
      </c>
      <c r="W1112" s="35" t="s">
        <v>57</v>
      </c>
      <c r="X1112" s="35" t="s">
        <v>9413</v>
      </c>
      <c r="Y1112" s="35" t="s">
        <v>1289</v>
      </c>
      <c r="Z1112" s="35" t="s">
        <v>3398</v>
      </c>
    </row>
    <row r="1113" spans="1:26" ht="15" customHeight="1">
      <c r="A1113" s="35" t="s">
        <v>1300</v>
      </c>
      <c r="B1113" s="35" t="s">
        <v>7129</v>
      </c>
      <c r="C1113" s="35" t="s">
        <v>9577</v>
      </c>
      <c r="D1113" s="35">
        <f>IFERROR(IF($A1113="HDC",IF(VLOOKUP($C1113,hdc!$B$2:$F$1600,2,FALSE())="","",VLOOKUP($C1113,hdc!$B$2:$F$1600,2,FALSE())),IF($A1113="NAUTICS",IF(VLOOKUP($C1113,nautics!$B$2:$F$1200,2,FALSE())="","",VLOOKUP($C1113,nautics!$B$2:$F$1200,2,FALSE())),IF($A1113="ST",IF(VLOOKUP($C1113,st!$B$2:$F$400,2,FALSE())="","",VLOOKUP($C1113,st!$B$2:$F$400,2,FALSE())),""))),"")</f>
        <v>1</v>
      </c>
      <c r="E1113" s="35">
        <f>IFERROR(IF($A1113="HDC",IF(VLOOKUP($C1113,hdc!$B$2:$F$1600,3,FALSE())="","",VLOOKUP($C1113,hdc!$B$2:$F$1600,3,FALSE())),IF($A1113="NAUTICS",IF(VLOOKUP($C1113,nautics!$B$2:$F$1200,3,FALSE())="","",VLOOKUP($C1113,nautics!$B$2:$F$1200,3,FALSE())),IF($A1113="ST",IF(VLOOKUP($C1113,st!$B$2:$F$400,3,FALSE())="","",VLOOKUP($C1113,st!$B$2:$F$400,3,FALSE())),""))),"")</f>
        <v>1</v>
      </c>
      <c r="F1113" s="35" t="str">
        <f>IFERROR(IF($A1113="HDC",IF(VLOOKUP($C1113,hdc!$B$2:$F$1600,4,FALSE())="","",VLOOKUP($C1113,hdc!$B$2:$F$1600,4,FALSE())),IF($A1113="NAUTICS",IF(VLOOKUP($C1113,nautics!$B$2:$F$1200,4,FALSE())="","",VLOOKUP($C1113,nautics!$B$2:$F$1200,4,FALSE())),IF($A1113="ST",IF(VLOOKUP($C1113,st!$B$2:$F$400,4,FALSE())="","",VLOOKUP($C1113,st!$B$2:$F$400,4,FALSE())),""))),"")</f>
        <v/>
      </c>
      <c r="G1113" s="35" t="str">
        <f>IFERROR(IF($A1113="HDC",IF(VLOOKUP($C1113,hdc!$B$2:$F$1600,5,FALSE())="","",VLOOKUP($C1113,hdc!$B$2:$F$1600,5,FALSE())),IF($A1113="NAUTICS",IF(VLOOKUP($C1113,nautics!$B$2:$F$1200,5,FALSE())="","",VLOOKUP($C1113,nautics!$B$2:$F$1200,5,FALSE())),IF($A1113="ST",IF(VLOOKUP($C1113,st!$B$2:$F$400,5,FALSE())="","",VLOOKUP($C1113,st!$B$2:$F$400,5,FALSE())),""))),"")</f>
        <v/>
      </c>
      <c r="H1113" s="35" t="s">
        <v>88</v>
      </c>
      <c r="I1113" s="35" t="s">
        <v>31</v>
      </c>
      <c r="J1113" s="35" t="s">
        <v>552</v>
      </c>
      <c r="K1113" s="35">
        <f t="shared" si="4"/>
        <v>5</v>
      </c>
      <c r="L1113" s="35" t="s">
        <v>9578</v>
      </c>
      <c r="M1113" s="35" t="s">
        <v>9579</v>
      </c>
      <c r="N1113" s="35" t="s">
        <v>2007</v>
      </c>
      <c r="O1113" s="35" t="s">
        <v>1997</v>
      </c>
      <c r="P1113" s="35" t="s">
        <v>9564</v>
      </c>
      <c r="Q1113" s="35" t="s">
        <v>9565</v>
      </c>
      <c r="R1113" s="35" t="s">
        <v>247</v>
      </c>
      <c r="S1113" s="35" t="s">
        <v>2007</v>
      </c>
      <c r="T1113" s="35" t="s">
        <v>1997</v>
      </c>
      <c r="U1113" s="35" t="s">
        <v>89</v>
      </c>
      <c r="W1113" s="35" t="s">
        <v>78</v>
      </c>
      <c r="X1113" s="35" t="s">
        <v>59</v>
      </c>
      <c r="Y1113" s="35" t="s">
        <v>89</v>
      </c>
      <c r="Z1113" s="35" t="s">
        <v>89</v>
      </c>
    </row>
    <row r="1114" spans="1:26" ht="15" customHeight="1">
      <c r="A1114" s="35" t="s">
        <v>1300</v>
      </c>
      <c r="B1114" s="35" t="s">
        <v>7129</v>
      </c>
      <c r="C1114" s="35" t="s">
        <v>9580</v>
      </c>
      <c r="D1114" s="35">
        <f>IFERROR(IF($A1114="HDC",IF(VLOOKUP($C1114,hdc!$B$2:$F$1600,2,FALSE())="","",VLOOKUP($C1114,hdc!$B$2:$F$1600,2,FALSE())),IF($A1114="NAUTICS",IF(VLOOKUP($C1114,nautics!$B$2:$F$1200,2,FALSE())="","",VLOOKUP($C1114,nautics!$B$2:$F$1200,2,FALSE())),IF($A1114="ST",IF(VLOOKUP($C1114,st!$B$2:$F$400,2,FALSE())="","",VLOOKUP($C1114,st!$B$2:$F$400,2,FALSE())),""))),"")</f>
        <v>1</v>
      </c>
      <c r="E1114" s="35">
        <f>IFERROR(IF($A1114="HDC",IF(VLOOKUP($C1114,hdc!$B$2:$F$1600,3,FALSE())="","",VLOOKUP($C1114,hdc!$B$2:$F$1600,3,FALSE())),IF($A1114="NAUTICS",IF(VLOOKUP($C1114,nautics!$B$2:$F$1200,3,FALSE())="","",VLOOKUP($C1114,nautics!$B$2:$F$1200,3,FALSE())),IF($A1114="ST",IF(VLOOKUP($C1114,st!$B$2:$F$400,3,FALSE())="","",VLOOKUP($C1114,st!$B$2:$F$400,3,FALSE())),""))),"")</f>
        <v>1</v>
      </c>
      <c r="F1114" s="35" t="str">
        <f>IFERROR(IF($A1114="HDC",IF(VLOOKUP($C1114,hdc!$B$2:$F$1600,4,FALSE())="","",VLOOKUP($C1114,hdc!$B$2:$F$1600,4,FALSE())),IF($A1114="NAUTICS",IF(VLOOKUP($C1114,nautics!$B$2:$F$1200,4,FALSE())="","",VLOOKUP($C1114,nautics!$B$2:$F$1200,4,FALSE())),IF($A1114="ST",IF(VLOOKUP($C1114,st!$B$2:$F$400,4,FALSE())="","",VLOOKUP($C1114,st!$B$2:$F$400,4,FALSE())),""))),"")</f>
        <v/>
      </c>
      <c r="G1114" s="35" t="str">
        <f>IFERROR(IF($A1114="HDC",IF(VLOOKUP($C1114,hdc!$B$2:$F$1600,5,FALSE())="","",VLOOKUP($C1114,hdc!$B$2:$F$1600,5,FALSE())),IF($A1114="NAUTICS",IF(VLOOKUP($C1114,nautics!$B$2:$F$1200,5,FALSE())="","",VLOOKUP($C1114,nautics!$B$2:$F$1200,5,FALSE())),IF($A1114="ST",IF(VLOOKUP($C1114,st!$B$2:$F$400,5,FALSE())="","",VLOOKUP($C1114,st!$B$2:$F$400,5,FALSE())),""))),"")</f>
        <v/>
      </c>
      <c r="H1114" s="35" t="s">
        <v>344</v>
      </c>
      <c r="I1114" s="35" t="s">
        <v>31</v>
      </c>
      <c r="J1114" s="35" t="s">
        <v>2629</v>
      </c>
      <c r="K1114" s="35">
        <f t="shared" si="4"/>
        <v>14</v>
      </c>
      <c r="L1114" s="35" t="s">
        <v>8330</v>
      </c>
      <c r="M1114" s="35" t="s">
        <v>8331</v>
      </c>
      <c r="N1114" s="35" t="s">
        <v>46</v>
      </c>
      <c r="O1114" s="35" t="s">
        <v>49</v>
      </c>
      <c r="P1114" s="35" t="s">
        <v>9581</v>
      </c>
      <c r="Q1114" s="35" t="s">
        <v>9582</v>
      </c>
      <c r="R1114" s="35" t="s">
        <v>52</v>
      </c>
      <c r="S1114" s="35" t="s">
        <v>65</v>
      </c>
      <c r="T1114" s="35" t="s">
        <v>68</v>
      </c>
      <c r="U1114" s="35" t="s">
        <v>9583</v>
      </c>
      <c r="W1114" s="35" t="s">
        <v>57</v>
      </c>
      <c r="X1114" s="35" t="s">
        <v>59</v>
      </c>
      <c r="Y1114" s="35" t="s">
        <v>6599</v>
      </c>
      <c r="Z1114" s="35" t="s">
        <v>9584</v>
      </c>
    </row>
    <row r="1115" spans="1:26" ht="15" customHeight="1">
      <c r="A1115" s="35" t="s">
        <v>1300</v>
      </c>
      <c r="B1115" s="35" t="s">
        <v>7129</v>
      </c>
      <c r="C1115" s="35" t="s">
        <v>9585</v>
      </c>
      <c r="D1115" s="35">
        <f>IFERROR(IF($A1115="HDC",IF(VLOOKUP($C1115,hdc!$B$2:$F$1600,2,FALSE())="","",VLOOKUP($C1115,hdc!$B$2:$F$1600,2,FALSE())),IF($A1115="NAUTICS",IF(VLOOKUP($C1115,nautics!$B$2:$F$1200,2,FALSE())="","",VLOOKUP($C1115,nautics!$B$2:$F$1200,2,FALSE())),IF($A1115="ST",IF(VLOOKUP($C1115,st!$B$2:$F$400,2,FALSE())="","",VLOOKUP($C1115,st!$B$2:$F$400,2,FALSE())),""))),"")</f>
        <v>1</v>
      </c>
      <c r="E1115" s="35">
        <f>IFERROR(IF($A1115="HDC",IF(VLOOKUP($C1115,hdc!$B$2:$F$1600,3,FALSE())="","",VLOOKUP($C1115,hdc!$B$2:$F$1600,3,FALSE())),IF($A1115="NAUTICS",IF(VLOOKUP($C1115,nautics!$B$2:$F$1200,3,FALSE())="","",VLOOKUP($C1115,nautics!$B$2:$F$1200,3,FALSE())),IF($A1115="ST",IF(VLOOKUP($C1115,st!$B$2:$F$400,3,FALSE())="","",VLOOKUP($C1115,st!$B$2:$F$400,3,FALSE())),""))),"")</f>
        <v>1</v>
      </c>
      <c r="F1115" s="35" t="str">
        <f>IFERROR(IF($A1115="HDC",IF(VLOOKUP($C1115,hdc!$B$2:$F$1600,4,FALSE())="","",VLOOKUP($C1115,hdc!$B$2:$F$1600,4,FALSE())),IF($A1115="NAUTICS",IF(VLOOKUP($C1115,nautics!$B$2:$F$1200,4,FALSE())="","",VLOOKUP($C1115,nautics!$B$2:$F$1200,4,FALSE())),IF($A1115="ST",IF(VLOOKUP($C1115,st!$B$2:$F$400,4,FALSE())="","",VLOOKUP($C1115,st!$B$2:$F$400,4,FALSE())),""))),"")</f>
        <v/>
      </c>
      <c r="G1115" s="35" t="str">
        <f>IFERROR(IF($A1115="HDC",IF(VLOOKUP($C1115,hdc!$B$2:$F$1600,5,FALSE())="","",VLOOKUP($C1115,hdc!$B$2:$F$1600,5,FALSE())),IF($A1115="NAUTICS",IF(VLOOKUP($C1115,nautics!$B$2:$F$1200,5,FALSE())="","",VLOOKUP($C1115,nautics!$B$2:$F$1200,5,FALSE())),IF($A1115="ST",IF(VLOOKUP($C1115,st!$B$2:$F$400,5,FALSE())="","",VLOOKUP($C1115,st!$B$2:$F$400,5,FALSE())),""))),"")</f>
        <v/>
      </c>
      <c r="H1115" s="35" t="s">
        <v>344</v>
      </c>
      <c r="I1115" s="35" t="s">
        <v>31</v>
      </c>
      <c r="J1115" s="35" t="s">
        <v>9586</v>
      </c>
      <c r="K1115" s="35">
        <f t="shared" si="4"/>
        <v>15</v>
      </c>
      <c r="L1115" s="35" t="s">
        <v>8339</v>
      </c>
      <c r="M1115" s="35" t="s">
        <v>8340</v>
      </c>
      <c r="N1115" s="35" t="s">
        <v>46</v>
      </c>
      <c r="O1115" s="35" t="s">
        <v>49</v>
      </c>
      <c r="P1115" s="35" t="s">
        <v>9587</v>
      </c>
      <c r="Q1115" s="35" t="s">
        <v>9588</v>
      </c>
      <c r="R1115" s="35" t="s">
        <v>258</v>
      </c>
      <c r="S1115" s="35" t="s">
        <v>65</v>
      </c>
      <c r="T1115" s="35" t="s">
        <v>68</v>
      </c>
      <c r="U1115" s="35" t="s">
        <v>9589</v>
      </c>
      <c r="W1115" s="35" t="s">
        <v>57</v>
      </c>
      <c r="X1115" s="35" t="s">
        <v>59</v>
      </c>
      <c r="Y1115" s="35" t="s">
        <v>8344</v>
      </c>
      <c r="Z1115" s="35" t="s">
        <v>9591</v>
      </c>
    </row>
    <row r="1116" spans="1:26" ht="15" customHeight="1">
      <c r="A1116" s="35" t="s">
        <v>1300</v>
      </c>
      <c r="B1116" s="35" t="s">
        <v>7129</v>
      </c>
      <c r="C1116" s="35" t="s">
        <v>9592</v>
      </c>
      <c r="D1116" s="35">
        <f>IFERROR(IF($A1116="HDC",IF(VLOOKUP($C1116,hdc!$B$2:$F$1600,2,FALSE())="","",VLOOKUP($C1116,hdc!$B$2:$F$1600,2,FALSE())),IF($A1116="NAUTICS",IF(VLOOKUP($C1116,nautics!$B$2:$F$1200,2,FALSE())="","",VLOOKUP($C1116,nautics!$B$2:$F$1200,2,FALSE())),IF($A1116="ST",IF(VLOOKUP($C1116,st!$B$2:$F$400,2,FALSE())="","",VLOOKUP($C1116,st!$B$2:$F$400,2,FALSE())),""))),"")</f>
        <v>1</v>
      </c>
      <c r="E1116" s="35">
        <f>IFERROR(IF($A1116="HDC",IF(VLOOKUP($C1116,hdc!$B$2:$F$1600,3,FALSE())="","",VLOOKUP($C1116,hdc!$B$2:$F$1600,3,FALSE())),IF($A1116="NAUTICS",IF(VLOOKUP($C1116,nautics!$B$2:$F$1200,3,FALSE())="","",VLOOKUP($C1116,nautics!$B$2:$F$1200,3,FALSE())),IF($A1116="ST",IF(VLOOKUP($C1116,st!$B$2:$F$400,3,FALSE())="","",VLOOKUP($C1116,st!$B$2:$F$400,3,FALSE())),""))),"")</f>
        <v>1</v>
      </c>
      <c r="F1116" s="35" t="str">
        <f>IFERROR(IF($A1116="HDC",IF(VLOOKUP($C1116,hdc!$B$2:$F$1600,4,FALSE())="","",VLOOKUP($C1116,hdc!$B$2:$F$1600,4,FALSE())),IF($A1116="NAUTICS",IF(VLOOKUP($C1116,nautics!$B$2:$F$1200,4,FALSE())="","",VLOOKUP($C1116,nautics!$B$2:$F$1200,4,FALSE())),IF($A1116="ST",IF(VLOOKUP($C1116,st!$B$2:$F$400,4,FALSE())="","",VLOOKUP($C1116,st!$B$2:$F$400,4,FALSE())),""))),"")</f>
        <v/>
      </c>
      <c r="G1116" s="35" t="str">
        <f>IFERROR(IF($A1116="HDC",IF(VLOOKUP($C1116,hdc!$B$2:$F$1600,5,FALSE())="","",VLOOKUP($C1116,hdc!$B$2:$F$1600,5,FALSE())),IF($A1116="NAUTICS",IF(VLOOKUP($C1116,nautics!$B$2:$F$1200,5,FALSE())="","",VLOOKUP($C1116,nautics!$B$2:$F$1200,5,FALSE())),IF($A1116="ST",IF(VLOOKUP($C1116,st!$B$2:$F$400,5,FALSE())="","",VLOOKUP($C1116,st!$B$2:$F$400,5,FALSE())),""))),"")</f>
        <v/>
      </c>
      <c r="H1116" s="35" t="s">
        <v>344</v>
      </c>
      <c r="I1116" s="35" t="s">
        <v>31</v>
      </c>
      <c r="J1116" s="35" t="s">
        <v>9593</v>
      </c>
      <c r="K1116" s="35">
        <f t="shared" si="4"/>
        <v>20</v>
      </c>
      <c r="L1116" s="35" t="s">
        <v>8320</v>
      </c>
      <c r="M1116" s="35" t="s">
        <v>8322</v>
      </c>
      <c r="N1116" s="35" t="s">
        <v>46</v>
      </c>
      <c r="O1116" s="35" t="s">
        <v>49</v>
      </c>
      <c r="P1116" s="35" t="s">
        <v>9594</v>
      </c>
      <c r="Q1116" s="35" t="s">
        <v>9595</v>
      </c>
      <c r="R1116" s="35" t="s">
        <v>965</v>
      </c>
      <c r="S1116" s="35" t="s">
        <v>4936</v>
      </c>
      <c r="T1116" s="35" t="s">
        <v>4938</v>
      </c>
      <c r="U1116" s="35" t="s">
        <v>9596</v>
      </c>
      <c r="W1116" s="35" t="s">
        <v>57</v>
      </c>
      <c r="X1116" s="35" t="s">
        <v>59</v>
      </c>
      <c r="Y1116" s="35" t="s">
        <v>994</v>
      </c>
      <c r="Z1116" s="35" t="s">
        <v>9597</v>
      </c>
    </row>
    <row r="1117" spans="1:26" ht="15" customHeight="1">
      <c r="A1117" s="35" t="s">
        <v>1300</v>
      </c>
      <c r="B1117" s="35" t="s">
        <v>7129</v>
      </c>
      <c r="C1117" s="35" t="s">
        <v>9598</v>
      </c>
      <c r="D1117" s="35">
        <f>IFERROR(IF($A1117="HDC",IF(VLOOKUP($C1117,hdc!$B$2:$F$1600,2,FALSE())="","",VLOOKUP($C1117,hdc!$B$2:$F$1600,2,FALSE())),IF($A1117="NAUTICS",IF(VLOOKUP($C1117,nautics!$B$2:$F$1200,2,FALSE())="","",VLOOKUP($C1117,nautics!$B$2:$F$1200,2,FALSE())),IF($A1117="ST",IF(VLOOKUP($C1117,st!$B$2:$F$400,2,FALSE())="","",VLOOKUP($C1117,st!$B$2:$F$400,2,FALSE())),""))),"")</f>
        <v>1</v>
      </c>
      <c r="E1117" s="35">
        <f>IFERROR(IF($A1117="HDC",IF(VLOOKUP($C1117,hdc!$B$2:$F$1600,3,FALSE())="","",VLOOKUP($C1117,hdc!$B$2:$F$1600,3,FALSE())),IF($A1117="NAUTICS",IF(VLOOKUP($C1117,nautics!$B$2:$F$1200,3,FALSE())="","",VLOOKUP($C1117,nautics!$B$2:$F$1200,3,FALSE())),IF($A1117="ST",IF(VLOOKUP($C1117,st!$B$2:$F$400,3,FALSE())="","",VLOOKUP($C1117,st!$B$2:$F$400,3,FALSE())),""))),"")</f>
        <v>1</v>
      </c>
      <c r="F1117" s="35" t="str">
        <f>IFERROR(IF($A1117="HDC",IF(VLOOKUP($C1117,hdc!$B$2:$F$1600,4,FALSE())="","",VLOOKUP($C1117,hdc!$B$2:$F$1600,4,FALSE())),IF($A1117="NAUTICS",IF(VLOOKUP($C1117,nautics!$B$2:$F$1200,4,FALSE())="","",VLOOKUP($C1117,nautics!$B$2:$F$1200,4,FALSE())),IF($A1117="ST",IF(VLOOKUP($C1117,st!$B$2:$F$400,4,FALSE())="","",VLOOKUP($C1117,st!$B$2:$F$400,4,FALSE())),""))),"")</f>
        <v/>
      </c>
      <c r="G1117" s="35" t="str">
        <f>IFERROR(IF($A1117="HDC",IF(VLOOKUP($C1117,hdc!$B$2:$F$1600,5,FALSE())="","",VLOOKUP($C1117,hdc!$B$2:$F$1600,5,FALSE())),IF($A1117="NAUTICS",IF(VLOOKUP($C1117,nautics!$B$2:$F$1200,5,FALSE())="","",VLOOKUP($C1117,nautics!$B$2:$F$1200,5,FALSE())),IF($A1117="ST",IF(VLOOKUP($C1117,st!$B$2:$F$400,5,FALSE())="","",VLOOKUP($C1117,st!$B$2:$F$400,5,FALSE())),""))),"")</f>
        <v/>
      </c>
      <c r="H1117" s="35" t="s">
        <v>344</v>
      </c>
      <c r="I1117" s="35" t="s">
        <v>31</v>
      </c>
      <c r="J1117" s="35" t="s">
        <v>91</v>
      </c>
      <c r="K1117" s="35">
        <f t="shared" si="4"/>
        <v>19</v>
      </c>
      <c r="L1117" s="35" t="s">
        <v>8320</v>
      </c>
      <c r="M1117" s="35" t="s">
        <v>8322</v>
      </c>
      <c r="N1117" s="35" t="s">
        <v>46</v>
      </c>
      <c r="O1117" s="35" t="s">
        <v>49</v>
      </c>
      <c r="P1117" s="35" t="s">
        <v>9599</v>
      </c>
      <c r="Q1117" s="35" t="s">
        <v>9600</v>
      </c>
      <c r="R1117" s="35" t="s">
        <v>965</v>
      </c>
      <c r="S1117" s="35" t="s">
        <v>4936</v>
      </c>
      <c r="T1117" s="35" t="s">
        <v>4938</v>
      </c>
      <c r="U1117" s="35" t="s">
        <v>9601</v>
      </c>
      <c r="W1117" s="35" t="s">
        <v>57</v>
      </c>
      <c r="X1117" s="35" t="s">
        <v>59</v>
      </c>
      <c r="Y1117" s="35" t="s">
        <v>994</v>
      </c>
      <c r="Z1117" s="35" t="s">
        <v>9602</v>
      </c>
    </row>
    <row r="1118" spans="1:26" ht="15" customHeight="1">
      <c r="A1118" s="35" t="s">
        <v>1300</v>
      </c>
      <c r="B1118" s="35" t="s">
        <v>7129</v>
      </c>
      <c r="C1118" s="35" t="s">
        <v>9603</v>
      </c>
      <c r="D1118" s="35">
        <f>IFERROR(IF($A1118="HDC",IF(VLOOKUP($C1118,hdc!$B$2:$F$1600,2,FALSE())="","",VLOOKUP($C1118,hdc!$B$2:$F$1600,2,FALSE())),IF($A1118="NAUTICS",IF(VLOOKUP($C1118,nautics!$B$2:$F$1200,2,FALSE())="","",VLOOKUP($C1118,nautics!$B$2:$F$1200,2,FALSE())),IF($A1118="ST",IF(VLOOKUP($C1118,st!$B$2:$F$400,2,FALSE())="","",VLOOKUP($C1118,st!$B$2:$F$400,2,FALSE())),""))),"")</f>
        <v>1</v>
      </c>
      <c r="E1118" s="35">
        <f>IFERROR(IF($A1118="HDC",IF(VLOOKUP($C1118,hdc!$B$2:$F$1600,3,FALSE())="","",VLOOKUP($C1118,hdc!$B$2:$F$1600,3,FALSE())),IF($A1118="NAUTICS",IF(VLOOKUP($C1118,nautics!$B$2:$F$1200,3,FALSE())="","",VLOOKUP($C1118,nautics!$B$2:$F$1200,3,FALSE())),IF($A1118="ST",IF(VLOOKUP($C1118,st!$B$2:$F$400,3,FALSE())="","",VLOOKUP($C1118,st!$B$2:$F$400,3,FALSE())),""))),"")</f>
        <v>1</v>
      </c>
      <c r="F1118" s="35">
        <f>IFERROR(IF($A1118="HDC",IF(VLOOKUP($C1118,hdc!$B$2:$F$1600,4,FALSE())="","",VLOOKUP($C1118,hdc!$B$2:$F$1600,4,FALSE())),IF($A1118="NAUTICS",IF(VLOOKUP($C1118,nautics!$B$2:$F$1200,4,FALSE())="","",VLOOKUP($C1118,nautics!$B$2:$F$1200,4,FALSE())),IF($A1118="ST",IF(VLOOKUP($C1118,st!$B$2:$F$400,4,FALSE())="","",VLOOKUP($C1118,st!$B$2:$F$400,4,FALSE())),""))),"")</f>
        <v>1</v>
      </c>
      <c r="G1118" s="35" t="str">
        <f>IFERROR(IF($A1118="HDC",IF(VLOOKUP($C1118,hdc!$B$2:$F$1600,5,FALSE())="","",VLOOKUP($C1118,hdc!$B$2:$F$1600,5,FALSE())),IF($A1118="NAUTICS",IF(VLOOKUP($C1118,nautics!$B$2:$F$1200,5,FALSE())="","",VLOOKUP($C1118,nautics!$B$2:$F$1200,5,FALSE())),IF($A1118="ST",IF(VLOOKUP($C1118,st!$B$2:$F$400,5,FALSE())="","",VLOOKUP($C1118,st!$B$2:$F$400,5,FALSE())),""))),"")</f>
        <v/>
      </c>
      <c r="H1118" s="35" t="s">
        <v>344</v>
      </c>
      <c r="I1118" s="35" t="s">
        <v>31</v>
      </c>
      <c r="J1118" s="35" t="s">
        <v>9604</v>
      </c>
      <c r="K1118" s="35">
        <f t="shared" si="4"/>
        <v>61</v>
      </c>
      <c r="L1118" s="35" t="s">
        <v>749</v>
      </c>
      <c r="M1118" s="35" t="s">
        <v>750</v>
      </c>
      <c r="N1118" s="35" t="s">
        <v>433</v>
      </c>
      <c r="O1118" s="35" t="s">
        <v>434</v>
      </c>
      <c r="P1118" s="35" t="s">
        <v>9605</v>
      </c>
      <c r="Q1118" s="35" t="s">
        <v>9606</v>
      </c>
      <c r="R1118" s="35" t="s">
        <v>52</v>
      </c>
      <c r="S1118" s="35" t="s">
        <v>2763</v>
      </c>
      <c r="T1118" s="35" t="s">
        <v>2765</v>
      </c>
      <c r="U1118" s="35" t="s">
        <v>9607</v>
      </c>
      <c r="W1118" s="35" t="s">
        <v>57</v>
      </c>
      <c r="X1118" s="35" t="s">
        <v>203</v>
      </c>
      <c r="Y1118" s="35" t="s">
        <v>754</v>
      </c>
      <c r="Z1118" s="35" t="s">
        <v>9608</v>
      </c>
    </row>
    <row r="1119" spans="1:26" ht="15" customHeight="1">
      <c r="A1119" s="35" t="s">
        <v>1300</v>
      </c>
      <c r="B1119" s="35" t="s">
        <v>7129</v>
      </c>
      <c r="C1119" s="35" t="s">
        <v>9609</v>
      </c>
      <c r="D1119" s="35">
        <f>IFERROR(IF($A1119="HDC",IF(VLOOKUP($C1119,hdc!$B$2:$F$1600,2,FALSE())="","",VLOOKUP($C1119,hdc!$B$2:$F$1600,2,FALSE())),IF($A1119="NAUTICS",IF(VLOOKUP($C1119,nautics!$B$2:$F$1200,2,FALSE())="","",VLOOKUP($C1119,nautics!$B$2:$F$1200,2,FALSE())),IF($A1119="ST",IF(VLOOKUP($C1119,st!$B$2:$F$400,2,FALSE())="","",VLOOKUP($C1119,st!$B$2:$F$400,2,FALSE())),""))),"")</f>
        <v>1</v>
      </c>
      <c r="E1119" s="35">
        <f>IFERROR(IF($A1119="HDC",IF(VLOOKUP($C1119,hdc!$B$2:$F$1600,3,FALSE())="","",VLOOKUP($C1119,hdc!$B$2:$F$1600,3,FALSE())),IF($A1119="NAUTICS",IF(VLOOKUP($C1119,nautics!$B$2:$F$1200,3,FALSE())="","",VLOOKUP($C1119,nautics!$B$2:$F$1200,3,FALSE())),IF($A1119="ST",IF(VLOOKUP($C1119,st!$B$2:$F$400,3,FALSE())="","",VLOOKUP($C1119,st!$B$2:$F$400,3,FALSE())),""))),"")</f>
        <v>1</v>
      </c>
      <c r="F1119" s="35" t="str">
        <f>IFERROR(IF($A1119="HDC",IF(VLOOKUP($C1119,hdc!$B$2:$F$1600,4,FALSE())="","",VLOOKUP($C1119,hdc!$B$2:$F$1600,4,FALSE())),IF($A1119="NAUTICS",IF(VLOOKUP($C1119,nautics!$B$2:$F$1200,4,FALSE())="","",VLOOKUP($C1119,nautics!$B$2:$F$1200,4,FALSE())),IF($A1119="ST",IF(VLOOKUP($C1119,st!$B$2:$F$400,4,FALSE())="","",VLOOKUP($C1119,st!$B$2:$F$400,4,FALSE())),""))),"")</f>
        <v/>
      </c>
      <c r="G1119" s="35" t="str">
        <f>IFERROR(IF($A1119="HDC",IF(VLOOKUP($C1119,hdc!$B$2:$F$1600,5,FALSE())="","",VLOOKUP($C1119,hdc!$B$2:$F$1600,5,FALSE())),IF($A1119="NAUTICS",IF(VLOOKUP($C1119,nautics!$B$2:$F$1200,5,FALSE())="","",VLOOKUP($C1119,nautics!$B$2:$F$1200,5,FALSE())),IF($A1119="ST",IF(VLOOKUP($C1119,st!$B$2:$F$400,5,FALSE())="","",VLOOKUP($C1119,st!$B$2:$F$400,5,FALSE())),""))),"")</f>
        <v/>
      </c>
      <c r="H1119" s="35" t="s">
        <v>344</v>
      </c>
      <c r="I1119" s="35" t="s">
        <v>31</v>
      </c>
      <c r="J1119" s="35" t="s">
        <v>9610</v>
      </c>
      <c r="K1119" s="35">
        <f t="shared" si="4"/>
        <v>21</v>
      </c>
      <c r="L1119" s="35" t="s">
        <v>9605</v>
      </c>
      <c r="M1119" s="35" t="s">
        <v>9606</v>
      </c>
      <c r="N1119" s="35" t="s">
        <v>2763</v>
      </c>
      <c r="O1119" s="35" t="s">
        <v>2765</v>
      </c>
      <c r="P1119" s="35" t="s">
        <v>9611</v>
      </c>
      <c r="Q1119" s="35" t="s">
        <v>9612</v>
      </c>
      <c r="R1119" s="35" t="s">
        <v>1071</v>
      </c>
      <c r="S1119" s="35" t="s">
        <v>3479</v>
      </c>
      <c r="T1119" s="35" t="s">
        <v>3480</v>
      </c>
      <c r="U1119" s="35" t="s">
        <v>9613</v>
      </c>
      <c r="W1119" s="35" t="s">
        <v>57</v>
      </c>
      <c r="X1119" s="35" t="s">
        <v>59</v>
      </c>
      <c r="Y1119" s="35" t="s">
        <v>9608</v>
      </c>
      <c r="Z1119" s="35" t="s">
        <v>9614</v>
      </c>
    </row>
    <row r="1120" spans="1:26" ht="15" customHeight="1">
      <c r="A1120" s="35" t="s">
        <v>1300</v>
      </c>
      <c r="B1120" s="35" t="s">
        <v>7129</v>
      </c>
      <c r="C1120" s="35" t="s">
        <v>9615</v>
      </c>
      <c r="D1120" s="35">
        <f>IFERROR(IF($A1120="HDC",IF(VLOOKUP($C1120,hdc!$B$2:$F$1600,2,FALSE())="","",VLOOKUP($C1120,hdc!$B$2:$F$1600,2,FALSE())),IF($A1120="NAUTICS",IF(VLOOKUP($C1120,nautics!$B$2:$F$1200,2,FALSE())="","",VLOOKUP($C1120,nautics!$B$2:$F$1200,2,FALSE())),IF($A1120="ST",IF(VLOOKUP($C1120,st!$B$2:$F$400,2,FALSE())="","",VLOOKUP($C1120,st!$B$2:$F$400,2,FALSE())),""))),"")</f>
        <v>1</v>
      </c>
      <c r="E1120" s="35">
        <f>IFERROR(IF($A1120="HDC",IF(VLOOKUP($C1120,hdc!$B$2:$F$1600,3,FALSE())="","",VLOOKUP($C1120,hdc!$B$2:$F$1600,3,FALSE())),IF($A1120="NAUTICS",IF(VLOOKUP($C1120,nautics!$B$2:$F$1200,3,FALSE())="","",VLOOKUP($C1120,nautics!$B$2:$F$1200,3,FALSE())),IF($A1120="ST",IF(VLOOKUP($C1120,st!$B$2:$F$400,3,FALSE())="","",VLOOKUP($C1120,st!$B$2:$F$400,3,FALSE())),""))),"")</f>
        <v>1</v>
      </c>
      <c r="F1120" s="35" t="str">
        <f>IFERROR(IF($A1120="HDC",IF(VLOOKUP($C1120,hdc!$B$2:$F$1600,4,FALSE())="","",VLOOKUP($C1120,hdc!$B$2:$F$1600,4,FALSE())),IF($A1120="NAUTICS",IF(VLOOKUP($C1120,nautics!$B$2:$F$1200,4,FALSE())="","",VLOOKUP($C1120,nautics!$B$2:$F$1200,4,FALSE())),IF($A1120="ST",IF(VLOOKUP($C1120,st!$B$2:$F$400,4,FALSE())="","",VLOOKUP($C1120,st!$B$2:$F$400,4,FALSE())),""))),"")</f>
        <v/>
      </c>
      <c r="G1120" s="35" t="str">
        <f>IFERROR(IF($A1120="HDC",IF(VLOOKUP($C1120,hdc!$B$2:$F$1600,5,FALSE())="","",VLOOKUP($C1120,hdc!$B$2:$F$1600,5,FALSE())),IF($A1120="NAUTICS",IF(VLOOKUP($C1120,nautics!$B$2:$F$1200,5,FALSE())="","",VLOOKUP($C1120,nautics!$B$2:$F$1200,5,FALSE())),IF($A1120="ST",IF(VLOOKUP($C1120,st!$B$2:$F$400,5,FALSE())="","",VLOOKUP($C1120,st!$B$2:$F$400,5,FALSE())),""))),"")</f>
        <v/>
      </c>
      <c r="H1120" s="35" t="s">
        <v>344</v>
      </c>
      <c r="I1120" s="35" t="s">
        <v>31</v>
      </c>
      <c r="J1120" s="35" t="s">
        <v>2544</v>
      </c>
      <c r="K1120" s="35">
        <f t="shared" si="4"/>
        <v>13</v>
      </c>
      <c r="L1120" s="35" t="s">
        <v>9605</v>
      </c>
      <c r="M1120" s="35" t="s">
        <v>9606</v>
      </c>
      <c r="N1120" s="35" t="s">
        <v>2763</v>
      </c>
      <c r="O1120" s="35" t="s">
        <v>2765</v>
      </c>
      <c r="P1120" s="35" t="s">
        <v>9616</v>
      </c>
      <c r="Q1120" s="35" t="s">
        <v>9617</v>
      </c>
      <c r="R1120" s="35" t="s">
        <v>1071</v>
      </c>
      <c r="S1120" s="35" t="s">
        <v>3479</v>
      </c>
      <c r="T1120" s="35" t="s">
        <v>3480</v>
      </c>
      <c r="U1120" s="35" t="s">
        <v>9618</v>
      </c>
      <c r="W1120" s="35" t="s">
        <v>57</v>
      </c>
      <c r="X1120" s="35" t="s">
        <v>59</v>
      </c>
      <c r="Y1120" s="35" t="s">
        <v>9608</v>
      </c>
      <c r="Z1120" s="35" t="s">
        <v>9619</v>
      </c>
    </row>
    <row r="1121" spans="1:26" ht="15" customHeight="1">
      <c r="A1121" s="35" t="s">
        <v>1300</v>
      </c>
      <c r="B1121" s="35" t="s">
        <v>7129</v>
      </c>
      <c r="C1121" s="35" t="s">
        <v>9620</v>
      </c>
      <c r="D1121" s="35">
        <f>IFERROR(IF($A1121="HDC",IF(VLOOKUP($C1121,hdc!$B$2:$F$1600,2,FALSE())="","",VLOOKUP($C1121,hdc!$B$2:$F$1600,2,FALSE())),IF($A1121="NAUTICS",IF(VLOOKUP($C1121,nautics!$B$2:$F$1200,2,FALSE())="","",VLOOKUP($C1121,nautics!$B$2:$F$1200,2,FALSE())),IF($A1121="ST",IF(VLOOKUP($C1121,st!$B$2:$F$400,2,FALSE())="","",VLOOKUP($C1121,st!$B$2:$F$400,2,FALSE())),""))),"")</f>
        <v>1</v>
      </c>
      <c r="E1121" s="35">
        <f>IFERROR(IF($A1121="HDC",IF(VLOOKUP($C1121,hdc!$B$2:$F$1600,3,FALSE())="","",VLOOKUP($C1121,hdc!$B$2:$F$1600,3,FALSE())),IF($A1121="NAUTICS",IF(VLOOKUP($C1121,nautics!$B$2:$F$1200,3,FALSE())="","",VLOOKUP($C1121,nautics!$B$2:$F$1200,3,FALSE())),IF($A1121="ST",IF(VLOOKUP($C1121,st!$B$2:$F$400,3,FALSE())="","",VLOOKUP($C1121,st!$B$2:$F$400,3,FALSE())),""))),"")</f>
        <v>1</v>
      </c>
      <c r="F1121" s="35" t="str">
        <f>IFERROR(IF($A1121="HDC",IF(VLOOKUP($C1121,hdc!$B$2:$F$1600,4,FALSE())="","",VLOOKUP($C1121,hdc!$B$2:$F$1600,4,FALSE())),IF($A1121="NAUTICS",IF(VLOOKUP($C1121,nautics!$B$2:$F$1200,4,FALSE())="","",VLOOKUP($C1121,nautics!$B$2:$F$1200,4,FALSE())),IF($A1121="ST",IF(VLOOKUP($C1121,st!$B$2:$F$400,4,FALSE())="","",VLOOKUP($C1121,st!$B$2:$F$400,4,FALSE())),""))),"")</f>
        <v/>
      </c>
      <c r="G1121" s="35" t="str">
        <f>IFERROR(IF($A1121="HDC",IF(VLOOKUP($C1121,hdc!$B$2:$F$1600,5,FALSE())="","",VLOOKUP($C1121,hdc!$B$2:$F$1600,5,FALSE())),IF($A1121="NAUTICS",IF(VLOOKUP($C1121,nautics!$B$2:$F$1200,5,FALSE())="","",VLOOKUP($C1121,nautics!$B$2:$F$1200,5,FALSE())),IF($A1121="ST",IF(VLOOKUP($C1121,st!$B$2:$F$400,5,FALSE())="","",VLOOKUP($C1121,st!$B$2:$F$400,5,FALSE())),""))),"")</f>
        <v/>
      </c>
      <c r="H1121" s="35" t="s">
        <v>344</v>
      </c>
      <c r="I1121" s="35" t="s">
        <v>31</v>
      </c>
      <c r="J1121" s="35" t="s">
        <v>9621</v>
      </c>
      <c r="K1121" s="35">
        <f t="shared" si="4"/>
        <v>16</v>
      </c>
      <c r="L1121" s="35" t="s">
        <v>9300</v>
      </c>
      <c r="M1121" s="35" t="s">
        <v>9301</v>
      </c>
      <c r="N1121" s="35" t="s">
        <v>2763</v>
      </c>
      <c r="O1121" s="35" t="s">
        <v>2765</v>
      </c>
      <c r="P1121" s="35" t="s">
        <v>9622</v>
      </c>
      <c r="Q1121" s="35" t="s">
        <v>9623</v>
      </c>
      <c r="R1121" s="35" t="s">
        <v>152</v>
      </c>
      <c r="S1121" s="35" t="s">
        <v>3479</v>
      </c>
      <c r="T1121" s="35" t="s">
        <v>3480</v>
      </c>
      <c r="U1121" s="35" t="s">
        <v>9624</v>
      </c>
      <c r="W1121" s="35" t="s">
        <v>57</v>
      </c>
      <c r="X1121" s="35" t="s">
        <v>59</v>
      </c>
      <c r="Y1121" s="35" t="s">
        <v>9303</v>
      </c>
      <c r="Z1121" s="35" t="s">
        <v>9625</v>
      </c>
    </row>
    <row r="1122" spans="1:26" ht="15" customHeight="1">
      <c r="A1122" s="35" t="s">
        <v>1300</v>
      </c>
      <c r="B1122" s="35" t="s">
        <v>7129</v>
      </c>
      <c r="C1122" s="35" t="s">
        <v>9626</v>
      </c>
      <c r="D1122" s="35">
        <f>IFERROR(IF($A1122="HDC",IF(VLOOKUP($C1122,hdc!$B$2:$F$1600,2,FALSE())="","",VLOOKUP($C1122,hdc!$B$2:$F$1600,2,FALSE())),IF($A1122="NAUTICS",IF(VLOOKUP($C1122,nautics!$B$2:$F$1200,2,FALSE())="","",VLOOKUP($C1122,nautics!$B$2:$F$1200,2,FALSE())),IF($A1122="ST",IF(VLOOKUP($C1122,st!$B$2:$F$400,2,FALSE())="","",VLOOKUP($C1122,st!$B$2:$F$400,2,FALSE())),""))),"")</f>
        <v>1</v>
      </c>
      <c r="E1122" s="35">
        <f>IFERROR(IF($A1122="HDC",IF(VLOOKUP($C1122,hdc!$B$2:$F$1600,3,FALSE())="","",VLOOKUP($C1122,hdc!$B$2:$F$1600,3,FALSE())),IF($A1122="NAUTICS",IF(VLOOKUP($C1122,nautics!$B$2:$F$1200,3,FALSE())="","",VLOOKUP($C1122,nautics!$B$2:$F$1200,3,FALSE())),IF($A1122="ST",IF(VLOOKUP($C1122,st!$B$2:$F$400,3,FALSE())="","",VLOOKUP($C1122,st!$B$2:$F$400,3,FALSE())),""))),"")</f>
        <v>1</v>
      </c>
      <c r="F1122" s="35">
        <f>IFERROR(IF($A1122="HDC",IF(VLOOKUP($C1122,hdc!$B$2:$F$1600,4,FALSE())="","",VLOOKUP($C1122,hdc!$B$2:$F$1600,4,FALSE())),IF($A1122="NAUTICS",IF(VLOOKUP($C1122,nautics!$B$2:$F$1200,4,FALSE())="","",VLOOKUP($C1122,nautics!$B$2:$F$1200,4,FALSE())),IF($A1122="ST",IF(VLOOKUP($C1122,st!$B$2:$F$400,4,FALSE())="","",VLOOKUP($C1122,st!$B$2:$F$400,4,FALSE())),""))),"")</f>
        <v>1</v>
      </c>
      <c r="G1122" s="35" t="str">
        <f>IFERROR(IF($A1122="HDC",IF(VLOOKUP($C1122,hdc!$B$2:$F$1600,5,FALSE())="","",VLOOKUP($C1122,hdc!$B$2:$F$1600,5,FALSE())),IF($A1122="NAUTICS",IF(VLOOKUP($C1122,nautics!$B$2:$F$1200,5,FALSE())="","",VLOOKUP($C1122,nautics!$B$2:$F$1200,5,FALSE())),IF($A1122="ST",IF(VLOOKUP($C1122,st!$B$2:$F$400,5,FALSE())="","",VLOOKUP($C1122,st!$B$2:$F$400,5,FALSE())),""))),"")</f>
        <v/>
      </c>
      <c r="H1122" s="35" t="s">
        <v>9627</v>
      </c>
      <c r="I1122" s="35" t="s">
        <v>31</v>
      </c>
      <c r="J1122" s="35" t="s">
        <v>9628</v>
      </c>
      <c r="K1122" s="35">
        <f t="shared" si="4"/>
        <v>41</v>
      </c>
      <c r="L1122" s="35" t="s">
        <v>749</v>
      </c>
      <c r="M1122" s="35" t="s">
        <v>750</v>
      </c>
      <c r="N1122" s="35" t="s">
        <v>433</v>
      </c>
      <c r="O1122" s="35" t="s">
        <v>434</v>
      </c>
      <c r="P1122" s="35" t="s">
        <v>9629</v>
      </c>
      <c r="Q1122" s="35" t="s">
        <v>9630</v>
      </c>
      <c r="R1122" s="35" t="s">
        <v>978</v>
      </c>
      <c r="S1122" s="35" t="s">
        <v>931</v>
      </c>
      <c r="T1122" s="35" t="s">
        <v>932</v>
      </c>
      <c r="U1122" s="35" t="s">
        <v>9631</v>
      </c>
      <c r="W1122" s="35" t="s">
        <v>57</v>
      </c>
      <c r="X1122" s="35" t="s">
        <v>59</v>
      </c>
      <c r="Y1122" s="35" t="s">
        <v>754</v>
      </c>
      <c r="Z1122" s="35" t="s">
        <v>938</v>
      </c>
    </row>
    <row r="1123" spans="1:26" ht="15" customHeight="1">
      <c r="A1123" s="35" t="s">
        <v>1300</v>
      </c>
      <c r="B1123" s="35" t="s">
        <v>7129</v>
      </c>
      <c r="C1123" s="35" t="s">
        <v>9632</v>
      </c>
      <c r="D1123" s="35">
        <f>IFERROR(IF($A1123="HDC",IF(VLOOKUP($C1123,hdc!$B$2:$F$1600,2,FALSE())="","",VLOOKUP($C1123,hdc!$B$2:$F$1600,2,FALSE())),IF($A1123="NAUTICS",IF(VLOOKUP($C1123,nautics!$B$2:$F$1200,2,FALSE())="","",VLOOKUP($C1123,nautics!$B$2:$F$1200,2,FALSE())),IF($A1123="ST",IF(VLOOKUP($C1123,st!$B$2:$F$400,2,FALSE())="","",VLOOKUP($C1123,st!$B$2:$F$400,2,FALSE())),""))),"")</f>
        <v>1</v>
      </c>
      <c r="E1123" s="35">
        <f>IFERROR(IF($A1123="HDC",IF(VLOOKUP($C1123,hdc!$B$2:$F$1600,3,FALSE())="","",VLOOKUP($C1123,hdc!$B$2:$F$1600,3,FALSE())),IF($A1123="NAUTICS",IF(VLOOKUP($C1123,nautics!$B$2:$F$1200,3,FALSE())="","",VLOOKUP($C1123,nautics!$B$2:$F$1200,3,FALSE())),IF($A1123="ST",IF(VLOOKUP($C1123,st!$B$2:$F$400,3,FALSE())="","",VLOOKUP($C1123,st!$B$2:$F$400,3,FALSE())),""))),"")</f>
        <v>1</v>
      </c>
      <c r="F1123" s="35" t="str">
        <f>IFERROR(IF($A1123="HDC",IF(VLOOKUP($C1123,hdc!$B$2:$F$1600,4,FALSE())="","",VLOOKUP($C1123,hdc!$B$2:$F$1600,4,FALSE())),IF($A1123="NAUTICS",IF(VLOOKUP($C1123,nautics!$B$2:$F$1200,4,FALSE())="","",VLOOKUP($C1123,nautics!$B$2:$F$1200,4,FALSE())),IF($A1123="ST",IF(VLOOKUP($C1123,st!$B$2:$F$400,4,FALSE())="","",VLOOKUP($C1123,st!$B$2:$F$400,4,FALSE())),""))),"")</f>
        <v/>
      </c>
      <c r="G1123" s="35" t="str">
        <f>IFERROR(IF($A1123="HDC",IF(VLOOKUP($C1123,hdc!$B$2:$F$1600,5,FALSE())="","",VLOOKUP($C1123,hdc!$B$2:$F$1600,5,FALSE())),IF($A1123="NAUTICS",IF(VLOOKUP($C1123,nautics!$B$2:$F$1200,5,FALSE())="","",VLOOKUP($C1123,nautics!$B$2:$F$1200,5,FALSE())),IF($A1123="ST",IF(VLOOKUP($C1123,st!$B$2:$F$400,5,FALSE())="","",VLOOKUP($C1123,st!$B$2:$F$400,5,FALSE())),""))),"")</f>
        <v/>
      </c>
      <c r="H1123" s="35" t="s">
        <v>105</v>
      </c>
      <c r="I1123" s="35" t="s">
        <v>31</v>
      </c>
      <c r="J1123" s="35" t="s">
        <v>5862</v>
      </c>
      <c r="K1123" s="35">
        <f t="shared" si="4"/>
        <v>12</v>
      </c>
      <c r="L1123" s="35" t="s">
        <v>9633</v>
      </c>
      <c r="M1123" s="35" t="s">
        <v>9634</v>
      </c>
      <c r="N1123" s="35" t="s">
        <v>53</v>
      </c>
      <c r="O1123" s="35" t="s">
        <v>55</v>
      </c>
      <c r="P1123" s="35" t="s">
        <v>9466</v>
      </c>
      <c r="Q1123" s="35" t="s">
        <v>9467</v>
      </c>
      <c r="R1123" s="35" t="s">
        <v>247</v>
      </c>
      <c r="S1123" s="35" t="s">
        <v>53</v>
      </c>
      <c r="T1123" s="35" t="s">
        <v>55</v>
      </c>
      <c r="U1123" s="35" t="s">
        <v>89</v>
      </c>
      <c r="W1123" s="35" t="s">
        <v>78</v>
      </c>
      <c r="X1123" s="35" t="s">
        <v>59</v>
      </c>
      <c r="Y1123" s="35" t="s">
        <v>89</v>
      </c>
      <c r="Z1123" s="35" t="s">
        <v>89</v>
      </c>
    </row>
    <row r="1124" spans="1:26" ht="15" customHeight="1">
      <c r="A1124" s="35" t="s">
        <v>1300</v>
      </c>
      <c r="B1124" s="35" t="s">
        <v>7129</v>
      </c>
      <c r="C1124" s="35" t="s">
        <v>9635</v>
      </c>
      <c r="D1124" s="35">
        <f>IFERROR(IF($A1124="HDC",IF(VLOOKUP($C1124,hdc!$B$2:$F$1600,2,FALSE())="","",VLOOKUP($C1124,hdc!$B$2:$F$1600,2,FALSE())),IF($A1124="NAUTICS",IF(VLOOKUP($C1124,nautics!$B$2:$F$1200,2,FALSE())="","",VLOOKUP($C1124,nautics!$B$2:$F$1200,2,FALSE())),IF($A1124="ST",IF(VLOOKUP($C1124,st!$B$2:$F$400,2,FALSE())="","",VLOOKUP($C1124,st!$B$2:$F$400,2,FALSE())),""))),"")</f>
        <v>1</v>
      </c>
      <c r="E1124" s="35">
        <f>IFERROR(IF($A1124="HDC",IF(VLOOKUP($C1124,hdc!$B$2:$F$1600,3,FALSE())="","",VLOOKUP($C1124,hdc!$B$2:$F$1600,3,FALSE())),IF($A1124="NAUTICS",IF(VLOOKUP($C1124,nautics!$B$2:$F$1200,3,FALSE())="","",VLOOKUP($C1124,nautics!$B$2:$F$1200,3,FALSE())),IF($A1124="ST",IF(VLOOKUP($C1124,st!$B$2:$F$400,3,FALSE())="","",VLOOKUP($C1124,st!$B$2:$F$400,3,FALSE())),""))),"")</f>
        <v>1</v>
      </c>
      <c r="F1124" s="35" t="str">
        <f>IFERROR(IF($A1124="HDC",IF(VLOOKUP($C1124,hdc!$B$2:$F$1600,4,FALSE())="","",VLOOKUP($C1124,hdc!$B$2:$F$1600,4,FALSE())),IF($A1124="NAUTICS",IF(VLOOKUP($C1124,nautics!$B$2:$F$1200,4,FALSE())="","",VLOOKUP($C1124,nautics!$B$2:$F$1200,4,FALSE())),IF($A1124="ST",IF(VLOOKUP($C1124,st!$B$2:$F$400,4,FALSE())="","",VLOOKUP($C1124,st!$B$2:$F$400,4,FALSE())),""))),"")</f>
        <v/>
      </c>
      <c r="G1124" s="35" t="str">
        <f>IFERROR(IF($A1124="HDC",IF(VLOOKUP($C1124,hdc!$B$2:$F$1600,5,FALSE())="","",VLOOKUP($C1124,hdc!$B$2:$F$1600,5,FALSE())),IF($A1124="NAUTICS",IF(VLOOKUP($C1124,nautics!$B$2:$F$1200,5,FALSE())="","",VLOOKUP($C1124,nautics!$B$2:$F$1200,5,FALSE())),IF($A1124="ST",IF(VLOOKUP($C1124,st!$B$2:$F$400,5,FALSE())="","",VLOOKUP($C1124,st!$B$2:$F$400,5,FALSE())),""))),"")</f>
        <v/>
      </c>
      <c r="H1124" s="35" t="s">
        <v>105</v>
      </c>
      <c r="I1124" s="35" t="s">
        <v>31</v>
      </c>
      <c r="J1124" s="35" t="s">
        <v>232</v>
      </c>
      <c r="K1124" s="35">
        <f t="shared" si="4"/>
        <v>10</v>
      </c>
      <c r="L1124" s="35" t="s">
        <v>9633</v>
      </c>
      <c r="M1124" s="35" t="s">
        <v>9634</v>
      </c>
      <c r="N1124" s="35" t="s">
        <v>53</v>
      </c>
      <c r="O1124" s="35" t="s">
        <v>55</v>
      </c>
      <c r="P1124" s="35" t="s">
        <v>9636</v>
      </c>
      <c r="Q1124" s="35" t="s">
        <v>9637</v>
      </c>
      <c r="R1124" s="35" t="s">
        <v>247</v>
      </c>
      <c r="S1124" s="35" t="s">
        <v>53</v>
      </c>
      <c r="T1124" s="35" t="s">
        <v>55</v>
      </c>
      <c r="U1124" s="35" t="s">
        <v>89</v>
      </c>
      <c r="W1124" s="35" t="s">
        <v>78</v>
      </c>
      <c r="X1124" s="35" t="s">
        <v>59</v>
      </c>
      <c r="Y1124" s="35" t="s">
        <v>89</v>
      </c>
      <c r="Z1124" s="35" t="s">
        <v>89</v>
      </c>
    </row>
    <row r="1125" spans="1:26" ht="15" customHeight="1">
      <c r="A1125" s="35" t="s">
        <v>1300</v>
      </c>
      <c r="B1125" s="35" t="s">
        <v>7129</v>
      </c>
      <c r="C1125" s="35" t="s">
        <v>9638</v>
      </c>
      <c r="D1125" s="35">
        <f>IFERROR(IF($A1125="HDC",IF(VLOOKUP($C1125,hdc!$B$2:$F$1600,2,FALSE())="","",VLOOKUP($C1125,hdc!$B$2:$F$1600,2,FALSE())),IF($A1125="NAUTICS",IF(VLOOKUP($C1125,nautics!$B$2:$F$1200,2,FALSE())="","",VLOOKUP($C1125,nautics!$B$2:$F$1200,2,FALSE())),IF($A1125="ST",IF(VLOOKUP($C1125,st!$B$2:$F$400,2,FALSE())="","",VLOOKUP($C1125,st!$B$2:$F$400,2,FALSE())),""))),"")</f>
        <v>1</v>
      </c>
      <c r="E1125" s="35">
        <f>IFERROR(IF($A1125="HDC",IF(VLOOKUP($C1125,hdc!$B$2:$F$1600,3,FALSE())="","",VLOOKUP($C1125,hdc!$B$2:$F$1600,3,FALSE())),IF($A1125="NAUTICS",IF(VLOOKUP($C1125,nautics!$B$2:$F$1200,3,FALSE())="","",VLOOKUP($C1125,nautics!$B$2:$F$1200,3,FALSE())),IF($A1125="ST",IF(VLOOKUP($C1125,st!$B$2:$F$400,3,FALSE())="","",VLOOKUP($C1125,st!$B$2:$F$400,3,FALSE())),""))),"")</f>
        <v>1</v>
      </c>
      <c r="F1125" s="35" t="str">
        <f>IFERROR(IF($A1125="HDC",IF(VLOOKUP($C1125,hdc!$B$2:$F$1600,4,FALSE())="","",VLOOKUP($C1125,hdc!$B$2:$F$1600,4,FALSE())),IF($A1125="NAUTICS",IF(VLOOKUP($C1125,nautics!$B$2:$F$1200,4,FALSE())="","",VLOOKUP($C1125,nautics!$B$2:$F$1200,4,FALSE())),IF($A1125="ST",IF(VLOOKUP($C1125,st!$B$2:$F$400,4,FALSE())="","",VLOOKUP($C1125,st!$B$2:$F$400,4,FALSE())),""))),"")</f>
        <v/>
      </c>
      <c r="G1125" s="35" t="str">
        <f>IFERROR(IF($A1125="HDC",IF(VLOOKUP($C1125,hdc!$B$2:$F$1600,5,FALSE())="","",VLOOKUP($C1125,hdc!$B$2:$F$1600,5,FALSE())),IF($A1125="NAUTICS",IF(VLOOKUP($C1125,nautics!$B$2:$F$1200,5,FALSE())="","",VLOOKUP($C1125,nautics!$B$2:$F$1200,5,FALSE())),IF($A1125="ST",IF(VLOOKUP($C1125,st!$B$2:$F$400,5,FALSE())="","",VLOOKUP($C1125,st!$B$2:$F$400,5,FALSE())),""))),"")</f>
        <v/>
      </c>
      <c r="H1125" s="35" t="s">
        <v>105</v>
      </c>
      <c r="I1125" s="35" t="s">
        <v>31</v>
      </c>
      <c r="J1125" s="35" t="s">
        <v>232</v>
      </c>
      <c r="K1125" s="35">
        <f t="shared" si="4"/>
        <v>10</v>
      </c>
      <c r="L1125" s="35" t="s">
        <v>9636</v>
      </c>
      <c r="M1125" s="35" t="s">
        <v>9637</v>
      </c>
      <c r="N1125" s="35" t="s">
        <v>53</v>
      </c>
      <c r="O1125" s="35" t="s">
        <v>55</v>
      </c>
      <c r="P1125" s="35" t="s">
        <v>9639</v>
      </c>
      <c r="Q1125" s="35" t="s">
        <v>9640</v>
      </c>
      <c r="R1125" s="35" t="s">
        <v>247</v>
      </c>
      <c r="S1125" s="35" t="s">
        <v>53</v>
      </c>
      <c r="T1125" s="35" t="s">
        <v>55</v>
      </c>
      <c r="U1125" s="35" t="s">
        <v>89</v>
      </c>
      <c r="W1125" s="35" t="s">
        <v>78</v>
      </c>
      <c r="X1125" s="35" t="s">
        <v>59</v>
      </c>
      <c r="Y1125" s="35" t="s">
        <v>89</v>
      </c>
      <c r="Z1125" s="35" t="s">
        <v>89</v>
      </c>
    </row>
    <row r="1126" spans="1:26" ht="15" customHeight="1">
      <c r="A1126" s="35" t="s">
        <v>1300</v>
      </c>
      <c r="B1126" s="35" t="s">
        <v>7129</v>
      </c>
      <c r="C1126" s="35" t="s">
        <v>9641</v>
      </c>
      <c r="D1126" s="35">
        <f>IFERROR(IF($A1126="HDC",IF(VLOOKUP($C1126,hdc!$B$2:$F$1600,2,FALSE())="","",VLOOKUP($C1126,hdc!$B$2:$F$1600,2,FALSE())),IF($A1126="NAUTICS",IF(VLOOKUP($C1126,nautics!$B$2:$F$1200,2,FALSE())="","",VLOOKUP($C1126,nautics!$B$2:$F$1200,2,FALSE())),IF($A1126="ST",IF(VLOOKUP($C1126,st!$B$2:$F$400,2,FALSE())="","",VLOOKUP($C1126,st!$B$2:$F$400,2,FALSE())),""))),"")</f>
        <v>1</v>
      </c>
      <c r="E1126" s="35">
        <f>IFERROR(IF($A1126="HDC",IF(VLOOKUP($C1126,hdc!$B$2:$F$1600,3,FALSE())="","",VLOOKUP($C1126,hdc!$B$2:$F$1600,3,FALSE())),IF($A1126="NAUTICS",IF(VLOOKUP($C1126,nautics!$B$2:$F$1200,3,FALSE())="","",VLOOKUP($C1126,nautics!$B$2:$F$1200,3,FALSE())),IF($A1126="ST",IF(VLOOKUP($C1126,st!$B$2:$F$400,3,FALSE())="","",VLOOKUP($C1126,st!$B$2:$F$400,3,FALSE())),""))),"")</f>
        <v>1</v>
      </c>
      <c r="F1126" s="35" t="str">
        <f>IFERROR(IF($A1126="HDC",IF(VLOOKUP($C1126,hdc!$B$2:$F$1600,4,FALSE())="","",VLOOKUP($C1126,hdc!$B$2:$F$1600,4,FALSE())),IF($A1126="NAUTICS",IF(VLOOKUP($C1126,nautics!$B$2:$F$1200,4,FALSE())="","",VLOOKUP($C1126,nautics!$B$2:$F$1200,4,FALSE())),IF($A1126="ST",IF(VLOOKUP($C1126,st!$B$2:$F$400,4,FALSE())="","",VLOOKUP($C1126,st!$B$2:$F$400,4,FALSE())),""))),"")</f>
        <v/>
      </c>
      <c r="G1126" s="35" t="str">
        <f>IFERROR(IF($A1126="HDC",IF(VLOOKUP($C1126,hdc!$B$2:$F$1600,5,FALSE())="","",VLOOKUP($C1126,hdc!$B$2:$F$1600,5,FALSE())),IF($A1126="NAUTICS",IF(VLOOKUP($C1126,nautics!$B$2:$F$1200,5,FALSE())="","",VLOOKUP($C1126,nautics!$B$2:$F$1200,5,FALSE())),IF($A1126="ST",IF(VLOOKUP($C1126,st!$B$2:$F$400,5,FALSE())="","",VLOOKUP($C1126,st!$B$2:$F$400,5,FALSE())),""))),"")</f>
        <v/>
      </c>
      <c r="H1126" s="35" t="s">
        <v>105</v>
      </c>
      <c r="I1126" s="35" t="s">
        <v>31</v>
      </c>
      <c r="J1126" s="35" t="s">
        <v>232</v>
      </c>
      <c r="K1126" s="35">
        <f t="shared" si="4"/>
        <v>10</v>
      </c>
      <c r="L1126" s="35" t="s">
        <v>9639</v>
      </c>
      <c r="M1126" s="35" t="s">
        <v>9640</v>
      </c>
      <c r="N1126" s="35" t="s">
        <v>53</v>
      </c>
      <c r="O1126" s="35" t="s">
        <v>55</v>
      </c>
      <c r="P1126" s="35" t="s">
        <v>9642</v>
      </c>
      <c r="Q1126" s="35" t="s">
        <v>9643</v>
      </c>
      <c r="R1126" s="35" t="s">
        <v>247</v>
      </c>
      <c r="S1126" s="35" t="s">
        <v>53</v>
      </c>
      <c r="T1126" s="35" t="s">
        <v>55</v>
      </c>
      <c r="U1126" s="35" t="s">
        <v>89</v>
      </c>
      <c r="W1126" s="35" t="s">
        <v>78</v>
      </c>
      <c r="X1126" s="35" t="s">
        <v>59</v>
      </c>
      <c r="Y1126" s="35" t="s">
        <v>89</v>
      </c>
      <c r="Z1126" s="35" t="s">
        <v>89</v>
      </c>
    </row>
    <row r="1127" spans="1:26" ht="15" customHeight="1">
      <c r="A1127" s="35" t="s">
        <v>1300</v>
      </c>
      <c r="B1127" s="35" t="s">
        <v>7129</v>
      </c>
      <c r="C1127" s="35" t="s">
        <v>9644</v>
      </c>
      <c r="D1127" s="35">
        <f>IFERROR(IF($A1127="HDC",IF(VLOOKUP($C1127,hdc!$B$2:$F$1600,2,FALSE())="","",VLOOKUP($C1127,hdc!$B$2:$F$1600,2,FALSE())),IF($A1127="NAUTICS",IF(VLOOKUP($C1127,nautics!$B$2:$F$1200,2,FALSE())="","",VLOOKUP($C1127,nautics!$B$2:$F$1200,2,FALSE())),IF($A1127="ST",IF(VLOOKUP($C1127,st!$B$2:$F$400,2,FALSE())="","",VLOOKUP($C1127,st!$B$2:$F$400,2,FALSE())),""))),"")</f>
        <v>1</v>
      </c>
      <c r="E1127" s="35">
        <f>IFERROR(IF($A1127="HDC",IF(VLOOKUP($C1127,hdc!$B$2:$F$1600,3,FALSE())="","",VLOOKUP($C1127,hdc!$B$2:$F$1600,3,FALSE())),IF($A1127="NAUTICS",IF(VLOOKUP($C1127,nautics!$B$2:$F$1200,3,FALSE())="","",VLOOKUP($C1127,nautics!$B$2:$F$1200,3,FALSE())),IF($A1127="ST",IF(VLOOKUP($C1127,st!$B$2:$F$400,3,FALSE())="","",VLOOKUP($C1127,st!$B$2:$F$400,3,FALSE())),""))),"")</f>
        <v>1</v>
      </c>
      <c r="F1127" s="35" t="str">
        <f>IFERROR(IF($A1127="HDC",IF(VLOOKUP($C1127,hdc!$B$2:$F$1600,4,FALSE())="","",VLOOKUP($C1127,hdc!$B$2:$F$1600,4,FALSE())),IF($A1127="NAUTICS",IF(VLOOKUP($C1127,nautics!$B$2:$F$1200,4,FALSE())="","",VLOOKUP($C1127,nautics!$B$2:$F$1200,4,FALSE())),IF($A1127="ST",IF(VLOOKUP($C1127,st!$B$2:$F$400,4,FALSE())="","",VLOOKUP($C1127,st!$B$2:$F$400,4,FALSE())),""))),"")</f>
        <v/>
      </c>
      <c r="G1127" s="35" t="str">
        <f>IFERROR(IF($A1127="HDC",IF(VLOOKUP($C1127,hdc!$B$2:$F$1600,5,FALSE())="","",VLOOKUP($C1127,hdc!$B$2:$F$1600,5,FALSE())),IF($A1127="NAUTICS",IF(VLOOKUP($C1127,nautics!$B$2:$F$1200,5,FALSE())="","",VLOOKUP($C1127,nautics!$B$2:$F$1200,5,FALSE())),IF($A1127="ST",IF(VLOOKUP($C1127,st!$B$2:$F$400,5,FALSE())="","",VLOOKUP($C1127,st!$B$2:$F$400,5,FALSE())),""))),"")</f>
        <v/>
      </c>
      <c r="H1127" s="35" t="s">
        <v>105</v>
      </c>
      <c r="I1127" s="35" t="s">
        <v>31</v>
      </c>
      <c r="J1127" s="35" t="s">
        <v>216</v>
      </c>
      <c r="K1127" s="35">
        <f t="shared" si="4"/>
        <v>15</v>
      </c>
      <c r="L1127" s="35" t="s">
        <v>9436</v>
      </c>
      <c r="M1127" s="35" t="s">
        <v>9437</v>
      </c>
      <c r="N1127" s="35" t="s">
        <v>716</v>
      </c>
      <c r="O1127" s="35" t="s">
        <v>718</v>
      </c>
      <c r="P1127" s="35" t="s">
        <v>9645</v>
      </c>
      <c r="Q1127" s="35" t="s">
        <v>9646</v>
      </c>
      <c r="R1127" s="35" t="s">
        <v>247</v>
      </c>
      <c r="S1127" s="35" t="s">
        <v>975</v>
      </c>
      <c r="T1127" s="35" t="s">
        <v>977</v>
      </c>
      <c r="U1127" s="35" t="s">
        <v>89</v>
      </c>
      <c r="W1127" s="35" t="s">
        <v>57</v>
      </c>
      <c r="X1127" s="35" t="s">
        <v>94</v>
      </c>
      <c r="Y1127" s="35" t="s">
        <v>89</v>
      </c>
      <c r="Z1127" s="35" t="s">
        <v>89</v>
      </c>
    </row>
    <row r="1128" spans="1:26" ht="15" customHeight="1">
      <c r="A1128" s="35" t="s">
        <v>1300</v>
      </c>
      <c r="B1128" s="35" t="s">
        <v>7129</v>
      </c>
      <c r="C1128" s="35" t="s">
        <v>9647</v>
      </c>
      <c r="D1128" s="35">
        <f>IFERROR(IF($A1128="HDC",IF(VLOOKUP($C1128,hdc!$B$2:$F$1600,2,FALSE())="","",VLOOKUP($C1128,hdc!$B$2:$F$1600,2,FALSE())),IF($A1128="NAUTICS",IF(VLOOKUP($C1128,nautics!$B$2:$F$1200,2,FALSE())="","",VLOOKUP($C1128,nautics!$B$2:$F$1200,2,FALSE())),IF($A1128="ST",IF(VLOOKUP($C1128,st!$B$2:$F$400,2,FALSE())="","",VLOOKUP($C1128,st!$B$2:$F$400,2,FALSE())),""))),"")</f>
        <v>1</v>
      </c>
      <c r="E1128" s="35">
        <f>IFERROR(IF($A1128="HDC",IF(VLOOKUP($C1128,hdc!$B$2:$F$1600,3,FALSE())="","",VLOOKUP($C1128,hdc!$B$2:$F$1600,3,FALSE())),IF($A1128="NAUTICS",IF(VLOOKUP($C1128,nautics!$B$2:$F$1200,3,FALSE())="","",VLOOKUP($C1128,nautics!$B$2:$F$1200,3,FALSE())),IF($A1128="ST",IF(VLOOKUP($C1128,st!$B$2:$F$400,3,FALSE())="","",VLOOKUP($C1128,st!$B$2:$F$400,3,FALSE())),""))),"")</f>
        <v>1</v>
      </c>
      <c r="F1128" s="35" t="str">
        <f>IFERROR(IF($A1128="HDC",IF(VLOOKUP($C1128,hdc!$B$2:$F$1600,4,FALSE())="","",VLOOKUP($C1128,hdc!$B$2:$F$1600,4,FALSE())),IF($A1128="NAUTICS",IF(VLOOKUP($C1128,nautics!$B$2:$F$1200,4,FALSE())="","",VLOOKUP($C1128,nautics!$B$2:$F$1200,4,FALSE())),IF($A1128="ST",IF(VLOOKUP($C1128,st!$B$2:$F$400,4,FALSE())="","",VLOOKUP($C1128,st!$B$2:$F$400,4,FALSE())),""))),"")</f>
        <v/>
      </c>
      <c r="G1128" s="35" t="str">
        <f>IFERROR(IF($A1128="HDC",IF(VLOOKUP($C1128,hdc!$B$2:$F$1600,5,FALSE())="","",VLOOKUP($C1128,hdc!$B$2:$F$1600,5,FALSE())),IF($A1128="NAUTICS",IF(VLOOKUP($C1128,nautics!$B$2:$F$1200,5,FALSE())="","",VLOOKUP($C1128,nautics!$B$2:$F$1200,5,FALSE())),IF($A1128="ST",IF(VLOOKUP($C1128,st!$B$2:$F$400,5,FALSE())="","",VLOOKUP($C1128,st!$B$2:$F$400,5,FALSE())),""))),"")</f>
        <v/>
      </c>
      <c r="H1128" s="35" t="s">
        <v>105</v>
      </c>
      <c r="I1128" s="35" t="s">
        <v>31</v>
      </c>
      <c r="J1128" s="35" t="s">
        <v>9069</v>
      </c>
      <c r="K1128" s="35">
        <f t="shared" si="4"/>
        <v>35</v>
      </c>
      <c r="L1128" s="35" t="s">
        <v>9436</v>
      </c>
      <c r="M1128" s="35" t="s">
        <v>9437</v>
      </c>
      <c r="N1128" s="35" t="s">
        <v>716</v>
      </c>
      <c r="O1128" s="35" t="s">
        <v>718</v>
      </c>
      <c r="P1128" s="35" t="s">
        <v>9648</v>
      </c>
      <c r="Q1128" s="35" t="s">
        <v>9649</v>
      </c>
      <c r="R1128" s="35" t="s">
        <v>2270</v>
      </c>
      <c r="S1128" s="35" t="s">
        <v>135</v>
      </c>
      <c r="T1128" s="35" t="s">
        <v>136</v>
      </c>
      <c r="U1128" s="35" t="s">
        <v>9650</v>
      </c>
      <c r="W1128" s="35" t="s">
        <v>57</v>
      </c>
      <c r="X1128" s="35" t="s">
        <v>94</v>
      </c>
      <c r="Y1128" s="35" t="s">
        <v>1598</v>
      </c>
      <c r="Z1128" s="35" t="s">
        <v>5518</v>
      </c>
    </row>
    <row r="1129" spans="1:26" ht="15" customHeight="1">
      <c r="A1129" s="35" t="s">
        <v>1300</v>
      </c>
      <c r="B1129" s="35" t="s">
        <v>7129</v>
      </c>
      <c r="C1129" s="35" t="s">
        <v>9651</v>
      </c>
      <c r="D1129" s="35">
        <f>IFERROR(IF($A1129="HDC",IF(VLOOKUP($C1129,hdc!$B$2:$F$1600,2,FALSE())="","",VLOOKUP($C1129,hdc!$B$2:$F$1600,2,FALSE())),IF($A1129="NAUTICS",IF(VLOOKUP($C1129,nautics!$B$2:$F$1200,2,FALSE())="","",VLOOKUP($C1129,nautics!$B$2:$F$1200,2,FALSE())),IF($A1129="ST",IF(VLOOKUP($C1129,st!$B$2:$F$400,2,FALSE())="","",VLOOKUP($C1129,st!$B$2:$F$400,2,FALSE())),""))),"")</f>
        <v>1</v>
      </c>
      <c r="E1129" s="35">
        <f>IFERROR(IF($A1129="HDC",IF(VLOOKUP($C1129,hdc!$B$2:$F$1600,3,FALSE())="","",VLOOKUP($C1129,hdc!$B$2:$F$1600,3,FALSE())),IF($A1129="NAUTICS",IF(VLOOKUP($C1129,nautics!$B$2:$F$1200,3,FALSE())="","",VLOOKUP($C1129,nautics!$B$2:$F$1200,3,FALSE())),IF($A1129="ST",IF(VLOOKUP($C1129,st!$B$2:$F$400,3,FALSE())="","",VLOOKUP($C1129,st!$B$2:$F$400,3,FALSE())),""))),"")</f>
        <v>1</v>
      </c>
      <c r="F1129" s="35" t="str">
        <f>IFERROR(IF($A1129="HDC",IF(VLOOKUP($C1129,hdc!$B$2:$F$1600,4,FALSE())="","",VLOOKUP($C1129,hdc!$B$2:$F$1600,4,FALSE())),IF($A1129="NAUTICS",IF(VLOOKUP($C1129,nautics!$B$2:$F$1200,4,FALSE())="","",VLOOKUP($C1129,nautics!$B$2:$F$1200,4,FALSE())),IF($A1129="ST",IF(VLOOKUP($C1129,st!$B$2:$F$400,4,FALSE())="","",VLOOKUP($C1129,st!$B$2:$F$400,4,FALSE())),""))),"")</f>
        <v/>
      </c>
      <c r="G1129" s="35" t="str">
        <f>IFERROR(IF($A1129="HDC",IF(VLOOKUP($C1129,hdc!$B$2:$F$1600,5,FALSE())="","",VLOOKUP($C1129,hdc!$B$2:$F$1600,5,FALSE())),IF($A1129="NAUTICS",IF(VLOOKUP($C1129,nautics!$B$2:$F$1200,5,FALSE())="","",VLOOKUP($C1129,nautics!$B$2:$F$1200,5,FALSE())),IF($A1129="ST",IF(VLOOKUP($C1129,st!$B$2:$F$400,5,FALSE())="","",VLOOKUP($C1129,st!$B$2:$F$400,5,FALSE())),""))),"")</f>
        <v/>
      </c>
      <c r="H1129" s="35" t="s">
        <v>105</v>
      </c>
      <c r="I1129" s="35" t="s">
        <v>31</v>
      </c>
      <c r="J1129" s="35" t="s">
        <v>9652</v>
      </c>
      <c r="K1129" s="35">
        <f t="shared" si="4"/>
        <v>33</v>
      </c>
      <c r="L1129" s="35" t="s">
        <v>9436</v>
      </c>
      <c r="M1129" s="35" t="s">
        <v>9437</v>
      </c>
      <c r="N1129" s="35" t="s">
        <v>716</v>
      </c>
      <c r="O1129" s="35" t="s">
        <v>718</v>
      </c>
      <c r="P1129" s="35" t="s">
        <v>9654</v>
      </c>
      <c r="Q1129" s="35" t="s">
        <v>9655</v>
      </c>
      <c r="R1129" s="35" t="s">
        <v>1071</v>
      </c>
      <c r="S1129" s="35" t="s">
        <v>2078</v>
      </c>
      <c r="T1129" s="35" t="s">
        <v>1997</v>
      </c>
      <c r="U1129" s="35" t="s">
        <v>9656</v>
      </c>
      <c r="W1129" s="35" t="s">
        <v>57</v>
      </c>
      <c r="X1129" s="35" t="s">
        <v>94</v>
      </c>
      <c r="Y1129" s="35" t="s">
        <v>1598</v>
      </c>
      <c r="Z1129" s="35" t="s">
        <v>4451</v>
      </c>
    </row>
    <row r="1130" spans="1:26" ht="15" customHeight="1">
      <c r="A1130" s="35" t="s">
        <v>1300</v>
      </c>
      <c r="B1130" s="35" t="s">
        <v>7129</v>
      </c>
      <c r="C1130" s="35" t="s">
        <v>9657</v>
      </c>
      <c r="D1130" s="35">
        <f>IFERROR(IF($A1130="HDC",IF(VLOOKUP($C1130,hdc!$B$2:$F$1600,2,FALSE())="","",VLOOKUP($C1130,hdc!$B$2:$F$1600,2,FALSE())),IF($A1130="NAUTICS",IF(VLOOKUP($C1130,nautics!$B$2:$F$1200,2,FALSE())="","",VLOOKUP($C1130,nautics!$B$2:$F$1200,2,FALSE())),IF($A1130="ST",IF(VLOOKUP($C1130,st!$B$2:$F$400,2,FALSE())="","",VLOOKUP($C1130,st!$B$2:$F$400,2,FALSE())),""))),"")</f>
        <v>1</v>
      </c>
      <c r="E1130" s="35">
        <f>IFERROR(IF($A1130="HDC",IF(VLOOKUP($C1130,hdc!$B$2:$F$1600,3,FALSE())="","",VLOOKUP($C1130,hdc!$B$2:$F$1600,3,FALSE())),IF($A1130="NAUTICS",IF(VLOOKUP($C1130,nautics!$B$2:$F$1200,3,FALSE())="","",VLOOKUP($C1130,nautics!$B$2:$F$1200,3,FALSE())),IF($A1130="ST",IF(VLOOKUP($C1130,st!$B$2:$F$400,3,FALSE())="","",VLOOKUP($C1130,st!$B$2:$F$400,3,FALSE())),""))),"")</f>
        <v>1</v>
      </c>
      <c r="F1130" s="35" t="str">
        <f>IFERROR(IF($A1130="HDC",IF(VLOOKUP($C1130,hdc!$B$2:$F$1600,4,FALSE())="","",VLOOKUP($C1130,hdc!$B$2:$F$1600,4,FALSE())),IF($A1130="NAUTICS",IF(VLOOKUP($C1130,nautics!$B$2:$F$1200,4,FALSE())="","",VLOOKUP($C1130,nautics!$B$2:$F$1200,4,FALSE())),IF($A1130="ST",IF(VLOOKUP($C1130,st!$B$2:$F$400,4,FALSE())="","",VLOOKUP($C1130,st!$B$2:$F$400,4,FALSE())),""))),"")</f>
        <v/>
      </c>
      <c r="G1130" s="35" t="str">
        <f>IFERROR(IF($A1130="HDC",IF(VLOOKUP($C1130,hdc!$B$2:$F$1600,5,FALSE())="","",VLOOKUP($C1130,hdc!$B$2:$F$1600,5,FALSE())),IF($A1130="NAUTICS",IF(VLOOKUP($C1130,nautics!$B$2:$F$1200,5,FALSE())="","",VLOOKUP($C1130,nautics!$B$2:$F$1200,5,FALSE())),IF($A1130="ST",IF(VLOOKUP($C1130,st!$B$2:$F$400,5,FALSE())="","",VLOOKUP($C1130,st!$B$2:$F$400,5,FALSE())),""))),"")</f>
        <v/>
      </c>
      <c r="H1130" s="35" t="s">
        <v>105</v>
      </c>
      <c r="I1130" s="35" t="s">
        <v>31</v>
      </c>
      <c r="J1130" s="35" t="s">
        <v>9658</v>
      </c>
      <c r="K1130" s="35">
        <f t="shared" si="4"/>
        <v>14</v>
      </c>
      <c r="L1130" s="35" t="s">
        <v>9436</v>
      </c>
      <c r="M1130" s="35" t="s">
        <v>9437</v>
      </c>
      <c r="N1130" s="35" t="s">
        <v>716</v>
      </c>
      <c r="O1130" s="35" t="s">
        <v>718</v>
      </c>
      <c r="P1130" s="35" t="s">
        <v>9659</v>
      </c>
      <c r="Q1130" s="35" t="s">
        <v>9660</v>
      </c>
      <c r="R1130" s="35" t="s">
        <v>1071</v>
      </c>
      <c r="S1130" s="35" t="s">
        <v>1996</v>
      </c>
      <c r="T1130" s="35" t="s">
        <v>1997</v>
      </c>
      <c r="U1130" s="35" t="s">
        <v>9661</v>
      </c>
      <c r="W1130" s="35" t="s">
        <v>57</v>
      </c>
      <c r="X1130" s="35" t="s">
        <v>94</v>
      </c>
      <c r="Y1130" s="35" t="s">
        <v>1598</v>
      </c>
      <c r="Z1130" s="35" t="s">
        <v>7784</v>
      </c>
    </row>
    <row r="1131" spans="1:26" ht="15" customHeight="1">
      <c r="A1131" s="35" t="s">
        <v>1300</v>
      </c>
      <c r="B1131" s="35" t="s">
        <v>7129</v>
      </c>
      <c r="C1131" s="35" t="s">
        <v>9662</v>
      </c>
      <c r="D1131" s="35">
        <f>IFERROR(IF($A1131="HDC",IF(VLOOKUP($C1131,hdc!$B$2:$F$1600,2,FALSE())="","",VLOOKUP($C1131,hdc!$B$2:$F$1600,2,FALSE())),IF($A1131="NAUTICS",IF(VLOOKUP($C1131,nautics!$B$2:$F$1200,2,FALSE())="","",VLOOKUP($C1131,nautics!$B$2:$F$1200,2,FALSE())),IF($A1131="ST",IF(VLOOKUP($C1131,st!$B$2:$F$400,2,FALSE())="","",VLOOKUP($C1131,st!$B$2:$F$400,2,FALSE())),""))),"")</f>
        <v>1</v>
      </c>
      <c r="E1131" s="35">
        <f>IFERROR(IF($A1131="HDC",IF(VLOOKUP($C1131,hdc!$B$2:$F$1600,3,FALSE())="","",VLOOKUP($C1131,hdc!$B$2:$F$1600,3,FALSE())),IF($A1131="NAUTICS",IF(VLOOKUP($C1131,nautics!$B$2:$F$1200,3,FALSE())="","",VLOOKUP($C1131,nautics!$B$2:$F$1200,3,FALSE())),IF($A1131="ST",IF(VLOOKUP($C1131,st!$B$2:$F$400,3,FALSE())="","",VLOOKUP($C1131,st!$B$2:$F$400,3,FALSE())),""))),"")</f>
        <v>1</v>
      </c>
      <c r="F1131" s="35" t="str">
        <f>IFERROR(IF($A1131="HDC",IF(VLOOKUP($C1131,hdc!$B$2:$F$1600,4,FALSE())="","",VLOOKUP($C1131,hdc!$B$2:$F$1600,4,FALSE())),IF($A1131="NAUTICS",IF(VLOOKUP($C1131,nautics!$B$2:$F$1200,4,FALSE())="","",VLOOKUP($C1131,nautics!$B$2:$F$1200,4,FALSE())),IF($A1131="ST",IF(VLOOKUP($C1131,st!$B$2:$F$400,4,FALSE())="","",VLOOKUP($C1131,st!$B$2:$F$400,4,FALSE())),""))),"")</f>
        <v/>
      </c>
      <c r="G1131" s="35" t="str">
        <f>IFERROR(IF($A1131="HDC",IF(VLOOKUP($C1131,hdc!$B$2:$F$1600,5,FALSE())="","",VLOOKUP($C1131,hdc!$B$2:$F$1600,5,FALSE())),IF($A1131="NAUTICS",IF(VLOOKUP($C1131,nautics!$B$2:$F$1200,5,FALSE())="","",VLOOKUP($C1131,nautics!$B$2:$F$1200,5,FALSE())),IF($A1131="ST",IF(VLOOKUP($C1131,st!$B$2:$F$400,5,FALSE())="","",VLOOKUP($C1131,st!$B$2:$F$400,5,FALSE())),""))),"")</f>
        <v/>
      </c>
      <c r="H1131" s="35" t="s">
        <v>105</v>
      </c>
      <c r="I1131" s="35" t="s">
        <v>31</v>
      </c>
      <c r="J1131" s="35" t="s">
        <v>9663</v>
      </c>
      <c r="K1131" s="35">
        <f t="shared" si="4"/>
        <v>16</v>
      </c>
      <c r="L1131" s="35" t="s">
        <v>9439</v>
      </c>
      <c r="M1131" s="35" t="s">
        <v>9440</v>
      </c>
      <c r="N1131" s="35" t="s">
        <v>1996</v>
      </c>
      <c r="O1131" s="35" t="s">
        <v>1997</v>
      </c>
      <c r="P1131" s="35" t="s">
        <v>9664</v>
      </c>
      <c r="Q1131" s="35" t="s">
        <v>9655</v>
      </c>
      <c r="R1131" s="35" t="s">
        <v>978</v>
      </c>
      <c r="S1131" s="35" t="s">
        <v>2007</v>
      </c>
      <c r="T1131" s="35" t="s">
        <v>1997</v>
      </c>
      <c r="U1131" s="35" t="s">
        <v>9665</v>
      </c>
      <c r="W1131" s="35" t="s">
        <v>57</v>
      </c>
      <c r="X1131" s="35" t="s">
        <v>94</v>
      </c>
      <c r="Y1131" s="35" t="s">
        <v>7791</v>
      </c>
      <c r="Z1131" s="35" t="s">
        <v>3364</v>
      </c>
    </row>
    <row r="1132" spans="1:26" ht="15" customHeight="1">
      <c r="A1132" s="35" t="s">
        <v>1300</v>
      </c>
      <c r="B1132" s="35" t="s">
        <v>7129</v>
      </c>
      <c r="C1132" s="35" t="s">
        <v>9666</v>
      </c>
      <c r="D1132" s="35">
        <f>IFERROR(IF($A1132="HDC",IF(VLOOKUP($C1132,hdc!$B$2:$F$1600,2,FALSE())="","",VLOOKUP($C1132,hdc!$B$2:$F$1600,2,FALSE())),IF($A1132="NAUTICS",IF(VLOOKUP($C1132,nautics!$B$2:$F$1200,2,FALSE())="","",VLOOKUP($C1132,nautics!$B$2:$F$1200,2,FALSE())),IF($A1132="ST",IF(VLOOKUP($C1132,st!$B$2:$F$400,2,FALSE())="","",VLOOKUP($C1132,st!$B$2:$F$400,2,FALSE())),""))),"")</f>
        <v>1</v>
      </c>
      <c r="E1132" s="35">
        <f>IFERROR(IF($A1132="HDC",IF(VLOOKUP($C1132,hdc!$B$2:$F$1600,3,FALSE())="","",VLOOKUP($C1132,hdc!$B$2:$F$1600,3,FALSE())),IF($A1132="NAUTICS",IF(VLOOKUP($C1132,nautics!$B$2:$F$1200,3,FALSE())="","",VLOOKUP($C1132,nautics!$B$2:$F$1200,3,FALSE())),IF($A1132="ST",IF(VLOOKUP($C1132,st!$B$2:$F$400,3,FALSE())="","",VLOOKUP($C1132,st!$B$2:$F$400,3,FALSE())),""))),"")</f>
        <v>1</v>
      </c>
      <c r="F1132" s="35" t="str">
        <f>IFERROR(IF($A1132="HDC",IF(VLOOKUP($C1132,hdc!$B$2:$F$1600,4,FALSE())="","",VLOOKUP($C1132,hdc!$B$2:$F$1600,4,FALSE())),IF($A1132="NAUTICS",IF(VLOOKUP($C1132,nautics!$B$2:$F$1200,4,FALSE())="","",VLOOKUP($C1132,nautics!$B$2:$F$1200,4,FALSE())),IF($A1132="ST",IF(VLOOKUP($C1132,st!$B$2:$F$400,4,FALSE())="","",VLOOKUP($C1132,st!$B$2:$F$400,4,FALSE())),""))),"")</f>
        <v/>
      </c>
      <c r="G1132" s="35" t="str">
        <f>IFERROR(IF($A1132="HDC",IF(VLOOKUP($C1132,hdc!$B$2:$F$1600,5,FALSE())="","",VLOOKUP($C1132,hdc!$B$2:$F$1600,5,FALSE())),IF($A1132="NAUTICS",IF(VLOOKUP($C1132,nautics!$B$2:$F$1200,5,FALSE())="","",VLOOKUP($C1132,nautics!$B$2:$F$1200,5,FALSE())),IF($A1132="ST",IF(VLOOKUP($C1132,st!$B$2:$F$400,5,FALSE())="","",VLOOKUP($C1132,st!$B$2:$F$400,5,FALSE())),""))),"")</f>
        <v/>
      </c>
      <c r="H1132" s="35" t="s">
        <v>105</v>
      </c>
      <c r="I1132" s="35" t="s">
        <v>31</v>
      </c>
      <c r="J1132" s="35" t="s">
        <v>8676</v>
      </c>
      <c r="K1132" s="35">
        <f t="shared" si="4"/>
        <v>19</v>
      </c>
      <c r="L1132" s="35" t="s">
        <v>9439</v>
      </c>
      <c r="M1132" s="35" t="s">
        <v>9440</v>
      </c>
      <c r="N1132" s="35" t="s">
        <v>1996</v>
      </c>
      <c r="O1132" s="35" t="s">
        <v>1997</v>
      </c>
      <c r="P1132" s="35" t="s">
        <v>9667</v>
      </c>
      <c r="Q1132" s="35" t="s">
        <v>9655</v>
      </c>
      <c r="R1132" s="35" t="s">
        <v>965</v>
      </c>
      <c r="S1132" s="35" t="s">
        <v>2043</v>
      </c>
      <c r="T1132" s="35" t="s">
        <v>1997</v>
      </c>
      <c r="U1132" s="35" t="s">
        <v>9668</v>
      </c>
      <c r="W1132" s="35" t="s">
        <v>57</v>
      </c>
      <c r="X1132" s="35" t="s">
        <v>94</v>
      </c>
      <c r="Y1132" s="35" t="s">
        <v>7791</v>
      </c>
      <c r="Z1132" s="35" t="s">
        <v>9669</v>
      </c>
    </row>
    <row r="1133" spans="1:26" ht="15" customHeight="1">
      <c r="A1133" s="35" t="s">
        <v>1300</v>
      </c>
      <c r="B1133" s="35" t="s">
        <v>7129</v>
      </c>
      <c r="C1133" s="35" t="s">
        <v>9670</v>
      </c>
      <c r="D1133" s="35">
        <f>IFERROR(IF($A1133="HDC",IF(VLOOKUP($C1133,hdc!$B$2:$F$1600,2,FALSE())="","",VLOOKUP($C1133,hdc!$B$2:$F$1600,2,FALSE())),IF($A1133="NAUTICS",IF(VLOOKUP($C1133,nautics!$B$2:$F$1200,2,FALSE())="","",VLOOKUP($C1133,nautics!$B$2:$F$1200,2,FALSE())),IF($A1133="ST",IF(VLOOKUP($C1133,st!$B$2:$F$400,2,FALSE())="","",VLOOKUP($C1133,st!$B$2:$F$400,2,FALSE())),""))),"")</f>
        <v>1</v>
      </c>
      <c r="E1133" s="35">
        <f>IFERROR(IF($A1133="HDC",IF(VLOOKUP($C1133,hdc!$B$2:$F$1600,3,FALSE())="","",VLOOKUP($C1133,hdc!$B$2:$F$1600,3,FALSE())),IF($A1133="NAUTICS",IF(VLOOKUP($C1133,nautics!$B$2:$F$1200,3,FALSE())="","",VLOOKUP($C1133,nautics!$B$2:$F$1200,3,FALSE())),IF($A1133="ST",IF(VLOOKUP($C1133,st!$B$2:$F$400,3,FALSE())="","",VLOOKUP($C1133,st!$B$2:$F$400,3,FALSE())),""))),"")</f>
        <v>1</v>
      </c>
      <c r="F1133" s="35" t="str">
        <f>IFERROR(IF($A1133="HDC",IF(VLOOKUP($C1133,hdc!$B$2:$F$1600,4,FALSE())="","",VLOOKUP($C1133,hdc!$B$2:$F$1600,4,FALSE())),IF($A1133="NAUTICS",IF(VLOOKUP($C1133,nautics!$B$2:$F$1200,4,FALSE())="","",VLOOKUP($C1133,nautics!$B$2:$F$1200,4,FALSE())),IF($A1133="ST",IF(VLOOKUP($C1133,st!$B$2:$F$400,4,FALSE())="","",VLOOKUP($C1133,st!$B$2:$F$400,4,FALSE())),""))),"")</f>
        <v/>
      </c>
      <c r="G1133" s="35" t="str">
        <f>IFERROR(IF($A1133="HDC",IF(VLOOKUP($C1133,hdc!$B$2:$F$1600,5,FALSE())="","",VLOOKUP($C1133,hdc!$B$2:$F$1600,5,FALSE())),IF($A1133="NAUTICS",IF(VLOOKUP($C1133,nautics!$B$2:$F$1200,5,FALSE())="","",VLOOKUP($C1133,nautics!$B$2:$F$1200,5,FALSE())),IF($A1133="ST",IF(VLOOKUP($C1133,st!$B$2:$F$400,5,FALSE())="","",VLOOKUP($C1133,st!$B$2:$F$400,5,FALSE())),""))),"")</f>
        <v/>
      </c>
      <c r="H1133" s="35" t="s">
        <v>105</v>
      </c>
      <c r="I1133" s="35" t="s">
        <v>31</v>
      </c>
      <c r="J1133" s="35" t="s">
        <v>3779</v>
      </c>
      <c r="K1133" s="35">
        <f t="shared" si="4"/>
        <v>28</v>
      </c>
      <c r="L1133" s="35" t="s">
        <v>9439</v>
      </c>
      <c r="M1133" s="35" t="s">
        <v>9440</v>
      </c>
      <c r="N1133" s="35" t="s">
        <v>1996</v>
      </c>
      <c r="O1133" s="35" t="s">
        <v>1997</v>
      </c>
      <c r="P1133" s="35" t="s">
        <v>9671</v>
      </c>
      <c r="Q1133" s="35" t="s">
        <v>9655</v>
      </c>
      <c r="R1133" s="35" t="s">
        <v>2270</v>
      </c>
      <c r="S1133" s="35" t="s">
        <v>2066</v>
      </c>
      <c r="T1133" s="35" t="s">
        <v>1997</v>
      </c>
      <c r="U1133" s="35" t="s">
        <v>9672</v>
      </c>
      <c r="W1133" s="35" t="s">
        <v>57</v>
      </c>
      <c r="X1133" s="35" t="s">
        <v>94</v>
      </c>
      <c r="Y1133" s="35" t="s">
        <v>7791</v>
      </c>
      <c r="Z1133" s="35" t="s">
        <v>4451</v>
      </c>
    </row>
    <row r="1134" spans="1:26" ht="15" customHeight="1">
      <c r="A1134" s="35" t="s">
        <v>1300</v>
      </c>
      <c r="B1134" s="35" t="s">
        <v>7129</v>
      </c>
      <c r="C1134" s="35" t="s">
        <v>9673</v>
      </c>
      <c r="D1134" s="35">
        <f>IFERROR(IF($A1134="HDC",IF(VLOOKUP($C1134,hdc!$B$2:$F$1600,2,FALSE())="","",VLOOKUP($C1134,hdc!$B$2:$F$1600,2,FALSE())),IF($A1134="NAUTICS",IF(VLOOKUP($C1134,nautics!$B$2:$F$1200,2,FALSE())="","",VLOOKUP($C1134,nautics!$B$2:$F$1200,2,FALSE())),IF($A1134="ST",IF(VLOOKUP($C1134,st!$B$2:$F$400,2,FALSE())="","",VLOOKUP($C1134,st!$B$2:$F$400,2,FALSE())),""))),"")</f>
        <v>1</v>
      </c>
      <c r="E1134" s="35">
        <f>IFERROR(IF($A1134="HDC",IF(VLOOKUP($C1134,hdc!$B$2:$F$1600,3,FALSE())="","",VLOOKUP($C1134,hdc!$B$2:$F$1600,3,FALSE())),IF($A1134="NAUTICS",IF(VLOOKUP($C1134,nautics!$B$2:$F$1200,3,FALSE())="","",VLOOKUP($C1134,nautics!$B$2:$F$1200,3,FALSE())),IF($A1134="ST",IF(VLOOKUP($C1134,st!$B$2:$F$400,3,FALSE())="","",VLOOKUP($C1134,st!$B$2:$F$400,3,FALSE())),""))),"")</f>
        <v>1</v>
      </c>
      <c r="F1134" s="35" t="str">
        <f>IFERROR(IF($A1134="HDC",IF(VLOOKUP($C1134,hdc!$B$2:$F$1600,4,FALSE())="","",VLOOKUP($C1134,hdc!$B$2:$F$1600,4,FALSE())),IF($A1134="NAUTICS",IF(VLOOKUP($C1134,nautics!$B$2:$F$1200,4,FALSE())="","",VLOOKUP($C1134,nautics!$B$2:$F$1200,4,FALSE())),IF($A1134="ST",IF(VLOOKUP($C1134,st!$B$2:$F$400,4,FALSE())="","",VLOOKUP($C1134,st!$B$2:$F$400,4,FALSE())),""))),"")</f>
        <v/>
      </c>
      <c r="G1134" s="35" t="str">
        <f>IFERROR(IF($A1134="HDC",IF(VLOOKUP($C1134,hdc!$B$2:$F$1600,5,FALSE())="","",VLOOKUP($C1134,hdc!$B$2:$F$1600,5,FALSE())),IF($A1134="NAUTICS",IF(VLOOKUP($C1134,nautics!$B$2:$F$1200,5,FALSE())="","",VLOOKUP($C1134,nautics!$B$2:$F$1200,5,FALSE())),IF($A1134="ST",IF(VLOOKUP($C1134,st!$B$2:$F$400,5,FALSE())="","",VLOOKUP($C1134,st!$B$2:$F$400,5,FALSE())),""))),"")</f>
        <v/>
      </c>
      <c r="H1134" s="35" t="s">
        <v>105</v>
      </c>
      <c r="I1134" s="35" t="s">
        <v>31</v>
      </c>
      <c r="J1134" s="35" t="s">
        <v>748</v>
      </c>
      <c r="K1134" s="35">
        <f t="shared" si="4"/>
        <v>26</v>
      </c>
      <c r="L1134" s="35" t="s">
        <v>9439</v>
      </c>
      <c r="M1134" s="35" t="s">
        <v>9440</v>
      </c>
      <c r="N1134" s="35" t="s">
        <v>1996</v>
      </c>
      <c r="O1134" s="35" t="s">
        <v>1997</v>
      </c>
      <c r="P1134" s="35" t="s">
        <v>9674</v>
      </c>
      <c r="Q1134" s="35" t="s">
        <v>9655</v>
      </c>
      <c r="R1134" s="35" t="s">
        <v>965</v>
      </c>
      <c r="S1134" s="35" t="s">
        <v>2055</v>
      </c>
      <c r="T1134" s="35" t="s">
        <v>1997</v>
      </c>
      <c r="U1134" s="35" t="s">
        <v>9675</v>
      </c>
      <c r="W1134" s="35" t="s">
        <v>57</v>
      </c>
      <c r="X1134" s="35" t="s">
        <v>94</v>
      </c>
      <c r="Y1134" s="35" t="s">
        <v>7791</v>
      </c>
      <c r="Z1134" s="35" t="s">
        <v>9676</v>
      </c>
    </row>
    <row r="1135" spans="1:26" ht="15" customHeight="1">
      <c r="A1135" s="35" t="s">
        <v>1300</v>
      </c>
      <c r="B1135" s="35" t="s">
        <v>7129</v>
      </c>
      <c r="C1135" s="35" t="s">
        <v>9677</v>
      </c>
      <c r="D1135" s="35">
        <f>IFERROR(IF($A1135="HDC",IF(VLOOKUP($C1135,hdc!$B$2:$F$1600,2,FALSE())="","",VLOOKUP($C1135,hdc!$B$2:$F$1600,2,FALSE())),IF($A1135="NAUTICS",IF(VLOOKUP($C1135,nautics!$B$2:$F$1200,2,FALSE())="","",VLOOKUP($C1135,nautics!$B$2:$F$1200,2,FALSE())),IF($A1135="ST",IF(VLOOKUP($C1135,st!$B$2:$F$400,2,FALSE())="","",VLOOKUP($C1135,st!$B$2:$F$400,2,FALSE())),""))),"")</f>
        <v>1</v>
      </c>
      <c r="E1135" s="35">
        <f>IFERROR(IF($A1135="HDC",IF(VLOOKUP($C1135,hdc!$B$2:$F$1600,3,FALSE())="","",VLOOKUP($C1135,hdc!$B$2:$F$1600,3,FALSE())),IF($A1135="NAUTICS",IF(VLOOKUP($C1135,nautics!$B$2:$F$1200,3,FALSE())="","",VLOOKUP($C1135,nautics!$B$2:$F$1200,3,FALSE())),IF($A1135="ST",IF(VLOOKUP($C1135,st!$B$2:$F$400,3,FALSE())="","",VLOOKUP($C1135,st!$B$2:$F$400,3,FALSE())),""))),"")</f>
        <v>1</v>
      </c>
      <c r="F1135" s="35" t="str">
        <f>IFERROR(IF($A1135="HDC",IF(VLOOKUP($C1135,hdc!$B$2:$F$1600,4,FALSE())="","",VLOOKUP($C1135,hdc!$B$2:$F$1600,4,FALSE())),IF($A1135="NAUTICS",IF(VLOOKUP($C1135,nautics!$B$2:$F$1200,4,FALSE())="","",VLOOKUP($C1135,nautics!$B$2:$F$1200,4,FALSE())),IF($A1135="ST",IF(VLOOKUP($C1135,st!$B$2:$F$400,4,FALSE())="","",VLOOKUP($C1135,st!$B$2:$F$400,4,FALSE())),""))),"")</f>
        <v/>
      </c>
      <c r="G1135" s="35" t="str">
        <f>IFERROR(IF($A1135="HDC",IF(VLOOKUP($C1135,hdc!$B$2:$F$1600,5,FALSE())="","",VLOOKUP($C1135,hdc!$B$2:$F$1600,5,FALSE())),IF($A1135="NAUTICS",IF(VLOOKUP($C1135,nautics!$B$2:$F$1200,5,FALSE())="","",VLOOKUP($C1135,nautics!$B$2:$F$1200,5,FALSE())),IF($A1135="ST",IF(VLOOKUP($C1135,st!$B$2:$F$400,5,FALSE())="","",VLOOKUP($C1135,st!$B$2:$F$400,5,FALSE())),""))),"")</f>
        <v/>
      </c>
      <c r="H1135" s="35" t="s">
        <v>105</v>
      </c>
      <c r="I1135" s="35" t="s">
        <v>31</v>
      </c>
      <c r="J1135" s="35" t="s">
        <v>1736</v>
      </c>
      <c r="K1135" s="35">
        <f t="shared" si="4"/>
        <v>8</v>
      </c>
      <c r="L1135" s="35" t="s">
        <v>9443</v>
      </c>
      <c r="M1135" s="35" t="s">
        <v>9444</v>
      </c>
      <c r="N1135" s="35" t="s">
        <v>1634</v>
      </c>
      <c r="O1135" s="35" t="s">
        <v>1620</v>
      </c>
      <c r="P1135" s="35" t="s">
        <v>9678</v>
      </c>
      <c r="Q1135" s="35" t="s">
        <v>9679</v>
      </c>
      <c r="R1135" s="35" t="s">
        <v>247</v>
      </c>
      <c r="S1135" s="35" t="s">
        <v>1634</v>
      </c>
      <c r="T1135" s="35" t="s">
        <v>1620</v>
      </c>
      <c r="U1135" s="35" t="s">
        <v>89</v>
      </c>
      <c r="W1135" s="35" t="s">
        <v>78</v>
      </c>
      <c r="X1135" s="35" t="s">
        <v>94</v>
      </c>
      <c r="Y1135" s="35" t="s">
        <v>89</v>
      </c>
      <c r="Z1135" s="35" t="s">
        <v>89</v>
      </c>
    </row>
    <row r="1136" spans="1:26" ht="15" customHeight="1">
      <c r="A1136" s="35" t="s">
        <v>1300</v>
      </c>
      <c r="B1136" s="35" t="s">
        <v>7129</v>
      </c>
      <c r="C1136" s="35" t="s">
        <v>9680</v>
      </c>
      <c r="D1136" s="35">
        <f>IFERROR(IF($A1136="HDC",IF(VLOOKUP($C1136,hdc!$B$2:$F$1600,2,FALSE())="","",VLOOKUP($C1136,hdc!$B$2:$F$1600,2,FALSE())),IF($A1136="NAUTICS",IF(VLOOKUP($C1136,nautics!$B$2:$F$1200,2,FALSE())="","",VLOOKUP($C1136,nautics!$B$2:$F$1200,2,FALSE())),IF($A1136="ST",IF(VLOOKUP($C1136,st!$B$2:$F$400,2,FALSE())="","",VLOOKUP($C1136,st!$B$2:$F$400,2,FALSE())),""))),"")</f>
        <v>1</v>
      </c>
      <c r="E1136" s="35">
        <f>IFERROR(IF($A1136="HDC",IF(VLOOKUP($C1136,hdc!$B$2:$F$1600,3,FALSE())="","",VLOOKUP($C1136,hdc!$B$2:$F$1600,3,FALSE())),IF($A1136="NAUTICS",IF(VLOOKUP($C1136,nautics!$B$2:$F$1200,3,FALSE())="","",VLOOKUP($C1136,nautics!$B$2:$F$1200,3,FALSE())),IF($A1136="ST",IF(VLOOKUP($C1136,st!$B$2:$F$400,3,FALSE())="","",VLOOKUP($C1136,st!$B$2:$F$400,3,FALSE())),""))),"")</f>
        <v>1</v>
      </c>
      <c r="F1136" s="35" t="str">
        <f>IFERROR(IF($A1136="HDC",IF(VLOOKUP($C1136,hdc!$B$2:$F$1600,4,FALSE())="","",VLOOKUP($C1136,hdc!$B$2:$F$1600,4,FALSE())),IF($A1136="NAUTICS",IF(VLOOKUP($C1136,nautics!$B$2:$F$1200,4,FALSE())="","",VLOOKUP($C1136,nautics!$B$2:$F$1200,4,FALSE())),IF($A1136="ST",IF(VLOOKUP($C1136,st!$B$2:$F$400,4,FALSE())="","",VLOOKUP($C1136,st!$B$2:$F$400,4,FALSE())),""))),"")</f>
        <v/>
      </c>
      <c r="G1136" s="35" t="str">
        <f>IFERROR(IF($A1136="HDC",IF(VLOOKUP($C1136,hdc!$B$2:$F$1600,5,FALSE())="","",VLOOKUP($C1136,hdc!$B$2:$F$1600,5,FALSE())),IF($A1136="NAUTICS",IF(VLOOKUP($C1136,nautics!$B$2:$F$1200,5,FALSE())="","",VLOOKUP($C1136,nautics!$B$2:$F$1200,5,FALSE())),IF($A1136="ST",IF(VLOOKUP($C1136,st!$B$2:$F$400,5,FALSE())="","",VLOOKUP($C1136,st!$B$2:$F$400,5,FALSE())),""))),"")</f>
        <v/>
      </c>
      <c r="H1136" s="35" t="s">
        <v>105</v>
      </c>
      <c r="I1136" s="35" t="s">
        <v>31</v>
      </c>
      <c r="J1136" s="35" t="s">
        <v>9681</v>
      </c>
      <c r="K1136" s="35">
        <f t="shared" si="4"/>
        <v>15</v>
      </c>
      <c r="L1136" s="35" t="s">
        <v>9443</v>
      </c>
      <c r="M1136" s="35" t="s">
        <v>9444</v>
      </c>
      <c r="N1136" s="35" t="s">
        <v>1634</v>
      </c>
      <c r="O1136" s="35" t="s">
        <v>1620</v>
      </c>
      <c r="P1136" s="35" t="s">
        <v>9682</v>
      </c>
      <c r="Q1136" s="35" t="s">
        <v>9679</v>
      </c>
      <c r="R1136" s="35" t="s">
        <v>152</v>
      </c>
      <c r="S1136" s="35" t="s">
        <v>1619</v>
      </c>
      <c r="T1136" s="35" t="s">
        <v>1620</v>
      </c>
      <c r="U1136" s="35" t="s">
        <v>9683</v>
      </c>
      <c r="W1136" s="35" t="s">
        <v>57</v>
      </c>
      <c r="X1136" s="35" t="s">
        <v>94</v>
      </c>
      <c r="Y1136" s="35" t="s">
        <v>8902</v>
      </c>
      <c r="Z1136" s="35" t="s">
        <v>3375</v>
      </c>
    </row>
    <row r="1137" spans="1:26" ht="15" customHeight="1">
      <c r="A1137" s="35" t="s">
        <v>1300</v>
      </c>
      <c r="B1137" s="35" t="s">
        <v>7129</v>
      </c>
      <c r="C1137" s="35" t="s">
        <v>9684</v>
      </c>
      <c r="D1137" s="35">
        <f>IFERROR(IF($A1137="HDC",IF(VLOOKUP($C1137,hdc!$B$2:$F$1600,2,FALSE())="","",VLOOKUP($C1137,hdc!$B$2:$F$1600,2,FALSE())),IF($A1137="NAUTICS",IF(VLOOKUP($C1137,nautics!$B$2:$F$1200,2,FALSE())="","",VLOOKUP($C1137,nautics!$B$2:$F$1200,2,FALSE())),IF($A1137="ST",IF(VLOOKUP($C1137,st!$B$2:$F$400,2,FALSE())="","",VLOOKUP($C1137,st!$B$2:$F$400,2,FALSE())),""))),"")</f>
        <v>1</v>
      </c>
      <c r="E1137" s="35">
        <f>IFERROR(IF($A1137="HDC",IF(VLOOKUP($C1137,hdc!$B$2:$F$1600,3,FALSE())="","",VLOOKUP($C1137,hdc!$B$2:$F$1600,3,FALSE())),IF($A1137="NAUTICS",IF(VLOOKUP($C1137,nautics!$B$2:$F$1200,3,FALSE())="","",VLOOKUP($C1137,nautics!$B$2:$F$1200,3,FALSE())),IF($A1137="ST",IF(VLOOKUP($C1137,st!$B$2:$F$400,3,FALSE())="","",VLOOKUP($C1137,st!$B$2:$F$400,3,FALSE())),""))),"")</f>
        <v>1</v>
      </c>
      <c r="F1137" s="35" t="str">
        <f>IFERROR(IF($A1137="HDC",IF(VLOOKUP($C1137,hdc!$B$2:$F$1600,4,FALSE())="","",VLOOKUP($C1137,hdc!$B$2:$F$1600,4,FALSE())),IF($A1137="NAUTICS",IF(VLOOKUP($C1137,nautics!$B$2:$F$1200,4,FALSE())="","",VLOOKUP($C1137,nautics!$B$2:$F$1200,4,FALSE())),IF($A1137="ST",IF(VLOOKUP($C1137,st!$B$2:$F$400,4,FALSE())="","",VLOOKUP($C1137,st!$B$2:$F$400,4,FALSE())),""))),"")</f>
        <v/>
      </c>
      <c r="G1137" s="35" t="str">
        <f>IFERROR(IF($A1137="HDC",IF(VLOOKUP($C1137,hdc!$B$2:$F$1600,5,FALSE())="","",VLOOKUP($C1137,hdc!$B$2:$F$1600,5,FALSE())),IF($A1137="NAUTICS",IF(VLOOKUP($C1137,nautics!$B$2:$F$1200,5,FALSE())="","",VLOOKUP($C1137,nautics!$B$2:$F$1200,5,FALSE())),IF($A1137="ST",IF(VLOOKUP($C1137,st!$B$2:$F$400,5,FALSE())="","",VLOOKUP($C1137,st!$B$2:$F$400,5,FALSE())),""))),"")</f>
        <v/>
      </c>
      <c r="H1137" s="35" t="s">
        <v>105</v>
      </c>
      <c r="I1137" s="35" t="s">
        <v>31</v>
      </c>
      <c r="J1137" s="35" t="s">
        <v>232</v>
      </c>
      <c r="K1137" s="35">
        <f t="shared" si="4"/>
        <v>10</v>
      </c>
      <c r="L1137" s="35" t="s">
        <v>9448</v>
      </c>
      <c r="M1137" s="35" t="s">
        <v>9449</v>
      </c>
      <c r="N1137" s="35" t="s">
        <v>1050</v>
      </c>
      <c r="O1137" s="35" t="s">
        <v>718</v>
      </c>
      <c r="P1137" s="35" t="s">
        <v>9685</v>
      </c>
      <c r="Q1137" s="35" t="s">
        <v>9686</v>
      </c>
      <c r="R1137" s="35" t="s">
        <v>247</v>
      </c>
      <c r="S1137" s="35" t="s">
        <v>1050</v>
      </c>
      <c r="T1137" s="35" t="s">
        <v>718</v>
      </c>
      <c r="U1137" s="35" t="s">
        <v>89</v>
      </c>
      <c r="W1137" s="35" t="s">
        <v>78</v>
      </c>
      <c r="X1137" s="35" t="s">
        <v>94</v>
      </c>
      <c r="Y1137" s="35" t="s">
        <v>89</v>
      </c>
      <c r="Z1137" s="35" t="s">
        <v>89</v>
      </c>
    </row>
    <row r="1138" spans="1:26" ht="15" customHeight="1">
      <c r="A1138" s="35" t="s">
        <v>1300</v>
      </c>
      <c r="B1138" s="35" t="s">
        <v>7129</v>
      </c>
      <c r="C1138" s="35" t="s">
        <v>9687</v>
      </c>
      <c r="D1138" s="35">
        <f>IFERROR(IF($A1138="HDC",IF(VLOOKUP($C1138,hdc!$B$2:$F$1600,2,FALSE())="","",VLOOKUP($C1138,hdc!$B$2:$F$1600,2,FALSE())),IF($A1138="NAUTICS",IF(VLOOKUP($C1138,nautics!$B$2:$F$1200,2,FALSE())="","",VLOOKUP($C1138,nautics!$B$2:$F$1200,2,FALSE())),IF($A1138="ST",IF(VLOOKUP($C1138,st!$B$2:$F$400,2,FALSE())="","",VLOOKUP($C1138,st!$B$2:$F$400,2,FALSE())),""))),"")</f>
        <v>1</v>
      </c>
      <c r="E1138" s="35">
        <f>IFERROR(IF($A1138="HDC",IF(VLOOKUP($C1138,hdc!$B$2:$F$1600,3,FALSE())="","",VLOOKUP($C1138,hdc!$B$2:$F$1600,3,FALSE())),IF($A1138="NAUTICS",IF(VLOOKUP($C1138,nautics!$B$2:$F$1200,3,FALSE())="","",VLOOKUP($C1138,nautics!$B$2:$F$1200,3,FALSE())),IF($A1138="ST",IF(VLOOKUP($C1138,st!$B$2:$F$400,3,FALSE())="","",VLOOKUP($C1138,st!$B$2:$F$400,3,FALSE())),""))),"")</f>
        <v>1</v>
      </c>
      <c r="F1138" s="35" t="str">
        <f>IFERROR(IF($A1138="HDC",IF(VLOOKUP($C1138,hdc!$B$2:$F$1600,4,FALSE())="","",VLOOKUP($C1138,hdc!$B$2:$F$1600,4,FALSE())),IF($A1138="NAUTICS",IF(VLOOKUP($C1138,nautics!$B$2:$F$1200,4,FALSE())="","",VLOOKUP($C1138,nautics!$B$2:$F$1200,4,FALSE())),IF($A1138="ST",IF(VLOOKUP($C1138,st!$B$2:$F$400,4,FALSE())="","",VLOOKUP($C1138,st!$B$2:$F$400,4,FALSE())),""))),"")</f>
        <v/>
      </c>
      <c r="G1138" s="35" t="str">
        <f>IFERROR(IF($A1138="HDC",IF(VLOOKUP($C1138,hdc!$B$2:$F$1600,5,FALSE())="","",VLOOKUP($C1138,hdc!$B$2:$F$1600,5,FALSE())),IF($A1138="NAUTICS",IF(VLOOKUP($C1138,nautics!$B$2:$F$1200,5,FALSE())="","",VLOOKUP($C1138,nautics!$B$2:$F$1200,5,FALSE())),IF($A1138="ST",IF(VLOOKUP($C1138,st!$B$2:$F$400,5,FALSE())="","",VLOOKUP($C1138,st!$B$2:$F$400,5,FALSE())),""))),"")</f>
        <v/>
      </c>
      <c r="H1138" s="35" t="s">
        <v>105</v>
      </c>
      <c r="I1138" s="35" t="s">
        <v>31</v>
      </c>
      <c r="J1138" s="35" t="s">
        <v>232</v>
      </c>
      <c r="K1138" s="35">
        <f t="shared" si="4"/>
        <v>10</v>
      </c>
      <c r="L1138" s="35" t="s">
        <v>9448</v>
      </c>
      <c r="M1138" s="35" t="s">
        <v>9449</v>
      </c>
      <c r="N1138" s="35" t="s">
        <v>1050</v>
      </c>
      <c r="O1138" s="35" t="s">
        <v>718</v>
      </c>
      <c r="P1138" s="35" t="s">
        <v>9688</v>
      </c>
      <c r="Q1138" s="35" t="s">
        <v>9689</v>
      </c>
      <c r="R1138" s="35" t="s">
        <v>247</v>
      </c>
      <c r="S1138" s="35" t="s">
        <v>1050</v>
      </c>
      <c r="T1138" s="35" t="s">
        <v>718</v>
      </c>
      <c r="U1138" s="35" t="s">
        <v>89</v>
      </c>
      <c r="W1138" s="35" t="s">
        <v>78</v>
      </c>
      <c r="X1138" s="35" t="s">
        <v>94</v>
      </c>
      <c r="Y1138" s="35" t="s">
        <v>89</v>
      </c>
      <c r="Z1138" s="35" t="s">
        <v>89</v>
      </c>
    </row>
    <row r="1139" spans="1:26" ht="15" customHeight="1">
      <c r="A1139" s="35" t="s">
        <v>1300</v>
      </c>
      <c r="B1139" s="35" t="s">
        <v>7129</v>
      </c>
      <c r="C1139" s="35" t="s">
        <v>9690</v>
      </c>
      <c r="D1139" s="35">
        <f>IFERROR(IF($A1139="HDC",IF(VLOOKUP($C1139,hdc!$B$2:$F$1600,2,FALSE())="","",VLOOKUP($C1139,hdc!$B$2:$F$1600,2,FALSE())),IF($A1139="NAUTICS",IF(VLOOKUP($C1139,nautics!$B$2:$F$1200,2,FALSE())="","",VLOOKUP($C1139,nautics!$B$2:$F$1200,2,FALSE())),IF($A1139="ST",IF(VLOOKUP($C1139,st!$B$2:$F$400,2,FALSE())="","",VLOOKUP($C1139,st!$B$2:$F$400,2,FALSE())),""))),"")</f>
        <v>1</v>
      </c>
      <c r="E1139" s="35">
        <f>IFERROR(IF($A1139="HDC",IF(VLOOKUP($C1139,hdc!$B$2:$F$1600,3,FALSE())="","",VLOOKUP($C1139,hdc!$B$2:$F$1600,3,FALSE())),IF($A1139="NAUTICS",IF(VLOOKUP($C1139,nautics!$B$2:$F$1200,3,FALSE())="","",VLOOKUP($C1139,nautics!$B$2:$F$1200,3,FALSE())),IF($A1139="ST",IF(VLOOKUP($C1139,st!$B$2:$F$400,3,FALSE())="","",VLOOKUP($C1139,st!$B$2:$F$400,3,FALSE())),""))),"")</f>
        <v>1</v>
      </c>
      <c r="F1139" s="35" t="str">
        <f>IFERROR(IF($A1139="HDC",IF(VLOOKUP($C1139,hdc!$B$2:$F$1600,4,FALSE())="","",VLOOKUP($C1139,hdc!$B$2:$F$1600,4,FALSE())),IF($A1139="NAUTICS",IF(VLOOKUP($C1139,nautics!$B$2:$F$1200,4,FALSE())="","",VLOOKUP($C1139,nautics!$B$2:$F$1200,4,FALSE())),IF($A1139="ST",IF(VLOOKUP($C1139,st!$B$2:$F$400,4,FALSE())="","",VLOOKUP($C1139,st!$B$2:$F$400,4,FALSE())),""))),"")</f>
        <v/>
      </c>
      <c r="G1139" s="35" t="str">
        <f>IFERROR(IF($A1139="HDC",IF(VLOOKUP($C1139,hdc!$B$2:$F$1600,5,FALSE())="","",VLOOKUP($C1139,hdc!$B$2:$F$1600,5,FALSE())),IF($A1139="NAUTICS",IF(VLOOKUP($C1139,nautics!$B$2:$F$1200,5,FALSE())="","",VLOOKUP($C1139,nautics!$B$2:$F$1200,5,FALSE())),IF($A1139="ST",IF(VLOOKUP($C1139,st!$B$2:$F$400,5,FALSE())="","",VLOOKUP($C1139,st!$B$2:$F$400,5,FALSE())),""))),"")</f>
        <v/>
      </c>
      <c r="H1139" s="35" t="s">
        <v>105</v>
      </c>
      <c r="I1139" s="35" t="s">
        <v>31</v>
      </c>
      <c r="J1139" s="35" t="s">
        <v>232</v>
      </c>
      <c r="K1139" s="35">
        <f t="shared" si="4"/>
        <v>10</v>
      </c>
      <c r="L1139" s="35" t="s">
        <v>9454</v>
      </c>
      <c r="M1139" s="35" t="s">
        <v>9455</v>
      </c>
      <c r="N1139" s="35" t="s">
        <v>813</v>
      </c>
      <c r="O1139" s="35" t="s">
        <v>718</v>
      </c>
      <c r="P1139" s="35" t="s">
        <v>9691</v>
      </c>
      <c r="Q1139" s="35" t="s">
        <v>9692</v>
      </c>
      <c r="R1139" s="35" t="s">
        <v>247</v>
      </c>
      <c r="S1139" s="35" t="s">
        <v>9693</v>
      </c>
      <c r="T1139" s="35" t="s">
        <v>9694</v>
      </c>
      <c r="U1139" s="35" t="s">
        <v>89</v>
      </c>
      <c r="W1139" s="35" t="s">
        <v>57</v>
      </c>
      <c r="X1139" s="35" t="s">
        <v>94</v>
      </c>
      <c r="Y1139" s="35" t="s">
        <v>89</v>
      </c>
      <c r="Z1139" s="35" t="s">
        <v>89</v>
      </c>
    </row>
    <row r="1140" spans="1:26" ht="15" customHeight="1">
      <c r="A1140" s="35" t="s">
        <v>1300</v>
      </c>
      <c r="B1140" s="35" t="s">
        <v>7129</v>
      </c>
      <c r="C1140" s="35" t="s">
        <v>9695</v>
      </c>
      <c r="D1140" s="35">
        <f>IFERROR(IF($A1140="HDC",IF(VLOOKUP($C1140,hdc!$B$2:$F$1600,2,FALSE())="","",VLOOKUP($C1140,hdc!$B$2:$F$1600,2,FALSE())),IF($A1140="NAUTICS",IF(VLOOKUP($C1140,nautics!$B$2:$F$1200,2,FALSE())="","",VLOOKUP($C1140,nautics!$B$2:$F$1200,2,FALSE())),IF($A1140="ST",IF(VLOOKUP($C1140,st!$B$2:$F$400,2,FALSE())="","",VLOOKUP($C1140,st!$B$2:$F$400,2,FALSE())),""))),"")</f>
        <v>1</v>
      </c>
      <c r="E1140" s="35">
        <f>IFERROR(IF($A1140="HDC",IF(VLOOKUP($C1140,hdc!$B$2:$F$1600,3,FALSE())="","",VLOOKUP($C1140,hdc!$B$2:$F$1600,3,FALSE())),IF($A1140="NAUTICS",IF(VLOOKUP($C1140,nautics!$B$2:$F$1200,3,FALSE())="","",VLOOKUP($C1140,nautics!$B$2:$F$1200,3,FALSE())),IF($A1140="ST",IF(VLOOKUP($C1140,st!$B$2:$F$400,3,FALSE())="","",VLOOKUP($C1140,st!$B$2:$F$400,3,FALSE())),""))),"")</f>
        <v>1</v>
      </c>
      <c r="F1140" s="35">
        <f>IFERROR(IF($A1140="HDC",IF(VLOOKUP($C1140,hdc!$B$2:$F$1600,4,FALSE())="","",VLOOKUP($C1140,hdc!$B$2:$F$1600,4,FALSE())),IF($A1140="NAUTICS",IF(VLOOKUP($C1140,nautics!$B$2:$F$1200,4,FALSE())="","",VLOOKUP($C1140,nautics!$B$2:$F$1200,4,FALSE())),IF($A1140="ST",IF(VLOOKUP($C1140,st!$B$2:$F$400,4,FALSE())="","",VLOOKUP($C1140,st!$B$2:$F$400,4,FALSE())),""))),"")</f>
        <v>1</v>
      </c>
      <c r="G1140" s="35" t="str">
        <f>IFERROR(IF($A1140="HDC",IF(VLOOKUP($C1140,hdc!$B$2:$F$1600,5,FALSE())="","",VLOOKUP($C1140,hdc!$B$2:$F$1600,5,FALSE())),IF($A1140="NAUTICS",IF(VLOOKUP($C1140,nautics!$B$2:$F$1200,5,FALSE())="","",VLOOKUP($C1140,nautics!$B$2:$F$1200,5,FALSE())),IF($A1140="ST",IF(VLOOKUP($C1140,st!$B$2:$F$400,5,FALSE())="","",VLOOKUP($C1140,st!$B$2:$F$400,5,FALSE())),""))),"")</f>
        <v/>
      </c>
      <c r="H1140" s="35" t="s">
        <v>344</v>
      </c>
      <c r="I1140" s="35" t="s">
        <v>31</v>
      </c>
      <c r="J1140" s="35" t="s">
        <v>9246</v>
      </c>
      <c r="K1140" s="35">
        <f t="shared" si="4"/>
        <v>7</v>
      </c>
      <c r="L1140" s="35" t="s">
        <v>8291</v>
      </c>
      <c r="M1140" s="35" t="s">
        <v>8292</v>
      </c>
      <c r="N1140" s="35" t="s">
        <v>46</v>
      </c>
      <c r="O1140" s="35" t="s">
        <v>49</v>
      </c>
      <c r="P1140" s="35" t="s">
        <v>9239</v>
      </c>
      <c r="Q1140" s="35" t="s">
        <v>9240</v>
      </c>
      <c r="R1140" s="35" t="s">
        <v>52</v>
      </c>
      <c r="S1140" s="35" t="s">
        <v>46</v>
      </c>
      <c r="T1140" s="35" t="s">
        <v>49</v>
      </c>
      <c r="U1140" s="35" t="s">
        <v>9696</v>
      </c>
      <c r="W1140" s="35" t="s">
        <v>78</v>
      </c>
      <c r="X1140" s="35" t="s">
        <v>94</v>
      </c>
      <c r="Y1140" s="35" t="s">
        <v>994</v>
      </c>
      <c r="Z1140" s="35" t="s">
        <v>8431</v>
      </c>
    </row>
    <row r="1141" spans="1:26" ht="15" customHeight="1">
      <c r="A1141" s="35" t="s">
        <v>1300</v>
      </c>
      <c r="B1141" s="35" t="s">
        <v>7129</v>
      </c>
      <c r="C1141" s="35" t="s">
        <v>9697</v>
      </c>
      <c r="D1141" s="35">
        <f>IFERROR(IF($A1141="HDC",IF(VLOOKUP($C1141,hdc!$B$2:$F$1600,2,FALSE())="","",VLOOKUP($C1141,hdc!$B$2:$F$1600,2,FALSE())),IF($A1141="NAUTICS",IF(VLOOKUP($C1141,nautics!$B$2:$F$1200,2,FALSE())="","",VLOOKUP($C1141,nautics!$B$2:$F$1200,2,FALSE())),IF($A1141="ST",IF(VLOOKUP($C1141,st!$B$2:$F$400,2,FALSE())="","",VLOOKUP($C1141,st!$B$2:$F$400,2,FALSE())),""))),"")</f>
        <v>1</v>
      </c>
      <c r="E1141" s="35">
        <f>IFERROR(IF($A1141="HDC",IF(VLOOKUP($C1141,hdc!$B$2:$F$1600,3,FALSE())="","",VLOOKUP($C1141,hdc!$B$2:$F$1600,3,FALSE())),IF($A1141="NAUTICS",IF(VLOOKUP($C1141,nautics!$B$2:$F$1200,3,FALSE())="","",VLOOKUP($C1141,nautics!$B$2:$F$1200,3,FALSE())),IF($A1141="ST",IF(VLOOKUP($C1141,st!$B$2:$F$400,3,FALSE())="","",VLOOKUP($C1141,st!$B$2:$F$400,3,FALSE())),""))),"")</f>
        <v>1</v>
      </c>
      <c r="F1141" s="35">
        <f>IFERROR(IF($A1141="HDC",IF(VLOOKUP($C1141,hdc!$B$2:$F$1600,4,FALSE())="","",VLOOKUP($C1141,hdc!$B$2:$F$1600,4,FALSE())),IF($A1141="NAUTICS",IF(VLOOKUP($C1141,nautics!$B$2:$F$1200,4,FALSE())="","",VLOOKUP($C1141,nautics!$B$2:$F$1200,4,FALSE())),IF($A1141="ST",IF(VLOOKUP($C1141,st!$B$2:$F$400,4,FALSE())="","",VLOOKUP($C1141,st!$B$2:$F$400,4,FALSE())),""))),"")</f>
        <v>1</v>
      </c>
      <c r="G1141" s="35" t="str">
        <f>IFERROR(IF($A1141="HDC",IF(VLOOKUP($C1141,hdc!$B$2:$F$1600,5,FALSE())="","",VLOOKUP($C1141,hdc!$B$2:$F$1600,5,FALSE())),IF($A1141="NAUTICS",IF(VLOOKUP($C1141,nautics!$B$2:$F$1200,5,FALSE())="","",VLOOKUP($C1141,nautics!$B$2:$F$1200,5,FALSE())),IF($A1141="ST",IF(VLOOKUP($C1141,st!$B$2:$F$400,5,FALSE())="","",VLOOKUP($C1141,st!$B$2:$F$400,5,FALSE())),""))),"")</f>
        <v/>
      </c>
      <c r="H1141" s="35" t="s">
        <v>344</v>
      </c>
      <c r="I1141" s="35" t="s">
        <v>31</v>
      </c>
      <c r="J1141" s="35" t="s">
        <v>9698</v>
      </c>
      <c r="K1141" s="35">
        <f t="shared" si="4"/>
        <v>12</v>
      </c>
      <c r="L1141" s="35" t="s">
        <v>9239</v>
      </c>
      <c r="M1141" s="35" t="s">
        <v>9240</v>
      </c>
      <c r="N1141" s="35" t="s">
        <v>46</v>
      </c>
      <c r="O1141" s="35" t="s">
        <v>49</v>
      </c>
      <c r="P1141" s="35" t="s">
        <v>9699</v>
      </c>
      <c r="Q1141" s="35" t="s">
        <v>9700</v>
      </c>
      <c r="R1141" s="35" t="s">
        <v>52</v>
      </c>
      <c r="S1141" s="35" t="s">
        <v>46</v>
      </c>
      <c r="T1141" s="35" t="s">
        <v>49</v>
      </c>
      <c r="U1141" s="35" t="s">
        <v>9701</v>
      </c>
      <c r="W1141" s="35" t="s">
        <v>78</v>
      </c>
      <c r="X1141" s="35" t="s">
        <v>94</v>
      </c>
      <c r="Y1141" s="35" t="s">
        <v>8431</v>
      </c>
      <c r="Z1141" s="35" t="s">
        <v>9702</v>
      </c>
    </row>
    <row r="1142" spans="1:26" ht="15" customHeight="1">
      <c r="A1142" s="35" t="s">
        <v>1300</v>
      </c>
      <c r="B1142" s="35" t="s">
        <v>7129</v>
      </c>
      <c r="C1142" s="35" t="s">
        <v>9703</v>
      </c>
      <c r="D1142" s="35">
        <f>IFERROR(IF($A1142="HDC",IF(VLOOKUP($C1142,hdc!$B$2:$F$1600,2,FALSE())="","",VLOOKUP($C1142,hdc!$B$2:$F$1600,2,FALSE())),IF($A1142="NAUTICS",IF(VLOOKUP($C1142,nautics!$B$2:$F$1200,2,FALSE())="","",VLOOKUP($C1142,nautics!$B$2:$F$1200,2,FALSE())),IF($A1142="ST",IF(VLOOKUP($C1142,st!$B$2:$F$400,2,FALSE())="","",VLOOKUP($C1142,st!$B$2:$F$400,2,FALSE())),""))),"")</f>
        <v>1</v>
      </c>
      <c r="E1142" s="35">
        <f>IFERROR(IF($A1142="HDC",IF(VLOOKUP($C1142,hdc!$B$2:$F$1600,3,FALSE())="","",VLOOKUP($C1142,hdc!$B$2:$F$1600,3,FALSE())),IF($A1142="NAUTICS",IF(VLOOKUP($C1142,nautics!$B$2:$F$1200,3,FALSE())="","",VLOOKUP($C1142,nautics!$B$2:$F$1200,3,FALSE())),IF($A1142="ST",IF(VLOOKUP($C1142,st!$B$2:$F$400,3,FALSE())="","",VLOOKUP($C1142,st!$B$2:$F$400,3,FALSE())),""))),"")</f>
        <v>1</v>
      </c>
      <c r="F1142" s="35">
        <f>IFERROR(IF($A1142="HDC",IF(VLOOKUP($C1142,hdc!$B$2:$F$1600,4,FALSE())="","",VLOOKUP($C1142,hdc!$B$2:$F$1600,4,FALSE())),IF($A1142="NAUTICS",IF(VLOOKUP($C1142,nautics!$B$2:$F$1200,4,FALSE())="","",VLOOKUP($C1142,nautics!$B$2:$F$1200,4,FALSE())),IF($A1142="ST",IF(VLOOKUP($C1142,st!$B$2:$F$400,4,FALSE())="","",VLOOKUP($C1142,st!$B$2:$F$400,4,FALSE())),""))),"")</f>
        <v>1</v>
      </c>
      <c r="G1142" s="35" t="str">
        <f>IFERROR(IF($A1142="HDC",IF(VLOOKUP($C1142,hdc!$B$2:$F$1600,5,FALSE())="","",VLOOKUP($C1142,hdc!$B$2:$F$1600,5,FALSE())),IF($A1142="NAUTICS",IF(VLOOKUP($C1142,nautics!$B$2:$F$1200,5,FALSE())="","",VLOOKUP($C1142,nautics!$B$2:$F$1200,5,FALSE())),IF($A1142="ST",IF(VLOOKUP($C1142,st!$B$2:$F$400,5,FALSE())="","",VLOOKUP($C1142,st!$B$2:$F$400,5,FALSE())),""))),"")</f>
        <v/>
      </c>
      <c r="H1142" s="35" t="s">
        <v>344</v>
      </c>
      <c r="I1142" s="35" t="s">
        <v>31</v>
      </c>
      <c r="J1142" s="35" t="s">
        <v>9704</v>
      </c>
      <c r="K1142" s="35">
        <f t="shared" si="4"/>
        <v>14</v>
      </c>
      <c r="L1142" s="35" t="s">
        <v>9239</v>
      </c>
      <c r="M1142" s="35" t="s">
        <v>9240</v>
      </c>
      <c r="N1142" s="35" t="s">
        <v>46</v>
      </c>
      <c r="O1142" s="35" t="s">
        <v>49</v>
      </c>
      <c r="P1142" s="35" t="s">
        <v>9705</v>
      </c>
      <c r="Q1142" s="35" t="s">
        <v>9706</v>
      </c>
      <c r="R1142" s="35" t="s">
        <v>1049</v>
      </c>
      <c r="S1142" s="35" t="s">
        <v>46</v>
      </c>
      <c r="T1142" s="35" t="s">
        <v>49</v>
      </c>
      <c r="U1142" s="35" t="s">
        <v>9707</v>
      </c>
      <c r="W1142" s="35" t="s">
        <v>78</v>
      </c>
      <c r="X1142" s="35" t="s">
        <v>94</v>
      </c>
      <c r="Y1142" s="35" t="s">
        <v>8431</v>
      </c>
      <c r="Z1142" s="35" t="s">
        <v>6589</v>
      </c>
    </row>
    <row r="1143" spans="1:26" ht="15" customHeight="1">
      <c r="A1143" s="35" t="s">
        <v>1300</v>
      </c>
      <c r="B1143" s="35" t="s">
        <v>7129</v>
      </c>
      <c r="C1143" s="35" t="s">
        <v>9708</v>
      </c>
      <c r="D1143" s="35">
        <f>IFERROR(IF($A1143="HDC",IF(VLOOKUP($C1143,hdc!$B$2:$F$1600,2,FALSE())="","",VLOOKUP($C1143,hdc!$B$2:$F$1600,2,FALSE())),IF($A1143="NAUTICS",IF(VLOOKUP($C1143,nautics!$B$2:$F$1200,2,FALSE())="","",VLOOKUP($C1143,nautics!$B$2:$F$1200,2,FALSE())),IF($A1143="ST",IF(VLOOKUP($C1143,st!$B$2:$F$400,2,FALSE())="","",VLOOKUP($C1143,st!$B$2:$F$400,2,FALSE())),""))),"")</f>
        <v>1</v>
      </c>
      <c r="E1143" s="35">
        <f>IFERROR(IF($A1143="HDC",IF(VLOOKUP($C1143,hdc!$B$2:$F$1600,3,FALSE())="","",VLOOKUP($C1143,hdc!$B$2:$F$1600,3,FALSE())),IF($A1143="NAUTICS",IF(VLOOKUP($C1143,nautics!$B$2:$F$1200,3,FALSE())="","",VLOOKUP($C1143,nautics!$B$2:$F$1200,3,FALSE())),IF($A1143="ST",IF(VLOOKUP($C1143,st!$B$2:$F$400,3,FALSE())="","",VLOOKUP($C1143,st!$B$2:$F$400,3,FALSE())),""))),"")</f>
        <v>1</v>
      </c>
      <c r="F1143" s="35" t="str">
        <f>IFERROR(IF($A1143="HDC",IF(VLOOKUP($C1143,hdc!$B$2:$F$1600,4,FALSE())="","",VLOOKUP($C1143,hdc!$B$2:$F$1600,4,FALSE())),IF($A1143="NAUTICS",IF(VLOOKUP($C1143,nautics!$B$2:$F$1200,4,FALSE())="","",VLOOKUP($C1143,nautics!$B$2:$F$1200,4,FALSE())),IF($A1143="ST",IF(VLOOKUP($C1143,st!$B$2:$F$400,4,FALSE())="","",VLOOKUP($C1143,st!$B$2:$F$400,4,FALSE())),""))),"")</f>
        <v/>
      </c>
      <c r="G1143" s="35" t="str">
        <f>IFERROR(IF($A1143="HDC",IF(VLOOKUP($C1143,hdc!$B$2:$F$1600,5,FALSE())="","",VLOOKUP($C1143,hdc!$B$2:$F$1600,5,FALSE())),IF($A1143="NAUTICS",IF(VLOOKUP($C1143,nautics!$B$2:$F$1200,5,FALSE())="","",VLOOKUP($C1143,nautics!$B$2:$F$1200,5,FALSE())),IF($A1143="ST",IF(VLOOKUP($C1143,st!$B$2:$F$400,5,FALSE())="","",VLOOKUP($C1143,st!$B$2:$F$400,5,FALSE())),""))),"")</f>
        <v/>
      </c>
      <c r="H1143" s="35" t="s">
        <v>148</v>
      </c>
      <c r="I1143" s="35" t="s">
        <v>31</v>
      </c>
      <c r="J1143" s="35" t="s">
        <v>9709</v>
      </c>
      <c r="K1143" s="35">
        <f t="shared" si="4"/>
        <v>19</v>
      </c>
      <c r="L1143" s="35" t="s">
        <v>8427</v>
      </c>
      <c r="M1143" s="35" t="s">
        <v>8428</v>
      </c>
      <c r="N1143" s="35" t="s">
        <v>46</v>
      </c>
      <c r="O1143" s="35" t="s">
        <v>49</v>
      </c>
      <c r="P1143" s="35" t="s">
        <v>9711</v>
      </c>
      <c r="Q1143" s="35" t="s">
        <v>9712</v>
      </c>
      <c r="R1143" s="35" t="s">
        <v>1071</v>
      </c>
      <c r="S1143" s="35" t="s">
        <v>46</v>
      </c>
      <c r="T1143" s="35" t="s">
        <v>49</v>
      </c>
      <c r="U1143" s="35" t="s">
        <v>9713</v>
      </c>
      <c r="W1143" s="35" t="s">
        <v>78</v>
      </c>
      <c r="X1143" s="35" t="s">
        <v>4104</v>
      </c>
      <c r="Y1143" s="35" t="s">
        <v>8431</v>
      </c>
      <c r="Z1143" s="35" t="s">
        <v>1096</v>
      </c>
    </row>
    <row r="1144" spans="1:26" ht="15" customHeight="1">
      <c r="A1144" s="35" t="s">
        <v>1300</v>
      </c>
      <c r="B1144" s="35" t="s">
        <v>7129</v>
      </c>
      <c r="C1144" s="35" t="s">
        <v>9714</v>
      </c>
      <c r="D1144" s="35">
        <f>IFERROR(IF($A1144="HDC",IF(VLOOKUP($C1144,hdc!$B$2:$F$1600,2,FALSE())="","",VLOOKUP($C1144,hdc!$B$2:$F$1600,2,FALSE())),IF($A1144="NAUTICS",IF(VLOOKUP($C1144,nautics!$B$2:$F$1200,2,FALSE())="","",VLOOKUP($C1144,nautics!$B$2:$F$1200,2,FALSE())),IF($A1144="ST",IF(VLOOKUP($C1144,st!$B$2:$F$400,2,FALSE())="","",VLOOKUP($C1144,st!$B$2:$F$400,2,FALSE())),""))),"")</f>
        <v>1</v>
      </c>
      <c r="E1144" s="35">
        <f>IFERROR(IF($A1144="HDC",IF(VLOOKUP($C1144,hdc!$B$2:$F$1600,3,FALSE())="","",VLOOKUP($C1144,hdc!$B$2:$F$1600,3,FALSE())),IF($A1144="NAUTICS",IF(VLOOKUP($C1144,nautics!$B$2:$F$1200,3,FALSE())="","",VLOOKUP($C1144,nautics!$B$2:$F$1200,3,FALSE())),IF($A1144="ST",IF(VLOOKUP($C1144,st!$B$2:$F$400,3,FALSE())="","",VLOOKUP($C1144,st!$B$2:$F$400,3,FALSE())),""))),"")</f>
        <v>1</v>
      </c>
      <c r="F1144" s="35" t="str">
        <f>IFERROR(IF($A1144="HDC",IF(VLOOKUP($C1144,hdc!$B$2:$F$1600,4,FALSE())="","",VLOOKUP($C1144,hdc!$B$2:$F$1600,4,FALSE())),IF($A1144="NAUTICS",IF(VLOOKUP($C1144,nautics!$B$2:$F$1200,4,FALSE())="","",VLOOKUP($C1144,nautics!$B$2:$F$1200,4,FALSE())),IF($A1144="ST",IF(VLOOKUP($C1144,st!$B$2:$F$400,4,FALSE())="","",VLOOKUP($C1144,st!$B$2:$F$400,4,FALSE())),""))),"")</f>
        <v/>
      </c>
      <c r="G1144" s="35" t="str">
        <f>IFERROR(IF($A1144="HDC",IF(VLOOKUP($C1144,hdc!$B$2:$F$1600,5,FALSE())="","",VLOOKUP($C1144,hdc!$B$2:$F$1600,5,FALSE())),IF($A1144="NAUTICS",IF(VLOOKUP($C1144,nautics!$B$2:$F$1200,5,FALSE())="","",VLOOKUP($C1144,nautics!$B$2:$F$1200,5,FALSE())),IF($A1144="ST",IF(VLOOKUP($C1144,st!$B$2:$F$400,5,FALSE())="","",VLOOKUP($C1144,st!$B$2:$F$400,5,FALSE())),""))),"")</f>
        <v/>
      </c>
      <c r="H1144" s="35" t="s">
        <v>148</v>
      </c>
      <c r="I1144" s="35" t="s">
        <v>31</v>
      </c>
      <c r="J1144" s="35" t="s">
        <v>8801</v>
      </c>
      <c r="K1144" s="35">
        <f t="shared" si="4"/>
        <v>16</v>
      </c>
      <c r="L1144" s="35" t="s">
        <v>8427</v>
      </c>
      <c r="M1144" s="35" t="s">
        <v>8428</v>
      </c>
      <c r="N1144" s="35" t="s">
        <v>46</v>
      </c>
      <c r="O1144" s="35" t="s">
        <v>49</v>
      </c>
      <c r="P1144" s="35" t="s">
        <v>9715</v>
      </c>
      <c r="Q1144" s="35" t="s">
        <v>9716</v>
      </c>
      <c r="R1144" s="35" t="s">
        <v>52</v>
      </c>
      <c r="S1144" s="35" t="s">
        <v>46</v>
      </c>
      <c r="T1144" s="35" t="s">
        <v>49</v>
      </c>
      <c r="U1144" s="35" t="s">
        <v>9717</v>
      </c>
      <c r="W1144" s="35" t="s">
        <v>78</v>
      </c>
      <c r="X1144" s="35" t="s">
        <v>9718</v>
      </c>
      <c r="Y1144" s="35" t="s">
        <v>8431</v>
      </c>
      <c r="Z1144" s="35" t="s">
        <v>9719</v>
      </c>
    </row>
    <row r="1145" spans="1:26" ht="15" customHeight="1">
      <c r="A1145" s="35" t="s">
        <v>1300</v>
      </c>
      <c r="B1145" s="35" t="s">
        <v>7129</v>
      </c>
      <c r="C1145" s="35" t="s">
        <v>9720</v>
      </c>
      <c r="D1145" s="35">
        <f>IFERROR(IF($A1145="HDC",IF(VLOOKUP($C1145,hdc!$B$2:$F$1600,2,FALSE())="","",VLOOKUP($C1145,hdc!$B$2:$F$1600,2,FALSE())),IF($A1145="NAUTICS",IF(VLOOKUP($C1145,nautics!$B$2:$F$1200,2,FALSE())="","",VLOOKUP($C1145,nautics!$B$2:$F$1200,2,FALSE())),IF($A1145="ST",IF(VLOOKUP($C1145,st!$B$2:$F$400,2,FALSE())="","",VLOOKUP($C1145,st!$B$2:$F$400,2,FALSE())),""))),"")</f>
        <v>1</v>
      </c>
      <c r="E1145" s="35">
        <f>IFERROR(IF($A1145="HDC",IF(VLOOKUP($C1145,hdc!$B$2:$F$1600,3,FALSE())="","",VLOOKUP($C1145,hdc!$B$2:$F$1600,3,FALSE())),IF($A1145="NAUTICS",IF(VLOOKUP($C1145,nautics!$B$2:$F$1200,3,FALSE())="","",VLOOKUP($C1145,nautics!$B$2:$F$1200,3,FALSE())),IF($A1145="ST",IF(VLOOKUP($C1145,st!$B$2:$F$400,3,FALSE())="","",VLOOKUP($C1145,st!$B$2:$F$400,3,FALSE())),""))),"")</f>
        <v>1</v>
      </c>
      <c r="F1145" s="35" t="str">
        <f>IFERROR(IF($A1145="HDC",IF(VLOOKUP($C1145,hdc!$B$2:$F$1600,4,FALSE())="","",VLOOKUP($C1145,hdc!$B$2:$F$1600,4,FALSE())),IF($A1145="NAUTICS",IF(VLOOKUP($C1145,nautics!$B$2:$F$1200,4,FALSE())="","",VLOOKUP($C1145,nautics!$B$2:$F$1200,4,FALSE())),IF($A1145="ST",IF(VLOOKUP($C1145,st!$B$2:$F$400,4,FALSE())="","",VLOOKUP($C1145,st!$B$2:$F$400,4,FALSE())),""))),"")</f>
        <v/>
      </c>
      <c r="G1145" s="35" t="str">
        <f>IFERROR(IF($A1145="HDC",IF(VLOOKUP($C1145,hdc!$B$2:$F$1600,5,FALSE())="","",VLOOKUP($C1145,hdc!$B$2:$F$1600,5,FALSE())),IF($A1145="NAUTICS",IF(VLOOKUP($C1145,nautics!$B$2:$F$1200,5,FALSE())="","",VLOOKUP($C1145,nautics!$B$2:$F$1200,5,FALSE())),IF($A1145="ST",IF(VLOOKUP($C1145,st!$B$2:$F$400,5,FALSE())="","",VLOOKUP($C1145,st!$B$2:$F$400,5,FALSE())),""))),"")</f>
        <v/>
      </c>
      <c r="H1145" s="35" t="s">
        <v>148</v>
      </c>
      <c r="I1145" s="35" t="s">
        <v>31</v>
      </c>
      <c r="J1145" s="35" t="s">
        <v>441</v>
      </c>
      <c r="K1145" s="35">
        <f t="shared" si="4"/>
        <v>16</v>
      </c>
      <c r="L1145" s="35" t="s">
        <v>8427</v>
      </c>
      <c r="M1145" s="35" t="s">
        <v>8428</v>
      </c>
      <c r="N1145" s="35" t="s">
        <v>46</v>
      </c>
      <c r="O1145" s="35" t="s">
        <v>49</v>
      </c>
      <c r="P1145" s="35" t="s">
        <v>9721</v>
      </c>
      <c r="Q1145" s="35" t="s">
        <v>9722</v>
      </c>
      <c r="R1145" s="35" t="s">
        <v>258</v>
      </c>
      <c r="S1145" s="35" t="s">
        <v>46</v>
      </c>
      <c r="T1145" s="35" t="s">
        <v>49</v>
      </c>
      <c r="U1145" s="35" t="s">
        <v>9723</v>
      </c>
      <c r="W1145" s="35" t="s">
        <v>78</v>
      </c>
      <c r="X1145" s="35" t="s">
        <v>4104</v>
      </c>
      <c r="Y1145" s="35" t="s">
        <v>8431</v>
      </c>
      <c r="Z1145" s="35" t="s">
        <v>329</v>
      </c>
    </row>
    <row r="1146" spans="1:26" ht="15" customHeight="1">
      <c r="A1146" s="35" t="s">
        <v>1300</v>
      </c>
      <c r="B1146" s="35" t="s">
        <v>7129</v>
      </c>
      <c r="C1146" s="35" t="s">
        <v>9724</v>
      </c>
      <c r="D1146" s="35">
        <f>IFERROR(IF($A1146="HDC",IF(VLOOKUP($C1146,hdc!$B$2:$F$1600,2,FALSE())="","",VLOOKUP($C1146,hdc!$B$2:$F$1600,2,FALSE())),IF($A1146="NAUTICS",IF(VLOOKUP($C1146,nautics!$B$2:$F$1200,2,FALSE())="","",VLOOKUP($C1146,nautics!$B$2:$F$1200,2,FALSE())),IF($A1146="ST",IF(VLOOKUP($C1146,st!$B$2:$F$400,2,FALSE())="","",VLOOKUP($C1146,st!$B$2:$F$400,2,FALSE())),""))),"")</f>
        <v>1</v>
      </c>
      <c r="E1146" s="35">
        <f>IFERROR(IF($A1146="HDC",IF(VLOOKUP($C1146,hdc!$B$2:$F$1600,3,FALSE())="","",VLOOKUP($C1146,hdc!$B$2:$F$1600,3,FALSE())),IF($A1146="NAUTICS",IF(VLOOKUP($C1146,nautics!$B$2:$F$1200,3,FALSE())="","",VLOOKUP($C1146,nautics!$B$2:$F$1200,3,FALSE())),IF($A1146="ST",IF(VLOOKUP($C1146,st!$B$2:$F$400,3,FALSE())="","",VLOOKUP($C1146,st!$B$2:$F$400,3,FALSE())),""))),"")</f>
        <v>1</v>
      </c>
      <c r="F1146" s="35" t="str">
        <f>IFERROR(IF($A1146="HDC",IF(VLOOKUP($C1146,hdc!$B$2:$F$1600,4,FALSE())="","",VLOOKUP($C1146,hdc!$B$2:$F$1600,4,FALSE())),IF($A1146="NAUTICS",IF(VLOOKUP($C1146,nautics!$B$2:$F$1200,4,FALSE())="","",VLOOKUP($C1146,nautics!$B$2:$F$1200,4,FALSE())),IF($A1146="ST",IF(VLOOKUP($C1146,st!$B$2:$F$400,4,FALSE())="","",VLOOKUP($C1146,st!$B$2:$F$400,4,FALSE())),""))),"")</f>
        <v/>
      </c>
      <c r="G1146" s="35" t="str">
        <f>IFERROR(IF($A1146="HDC",IF(VLOOKUP($C1146,hdc!$B$2:$F$1600,5,FALSE())="","",VLOOKUP($C1146,hdc!$B$2:$F$1600,5,FALSE())),IF($A1146="NAUTICS",IF(VLOOKUP($C1146,nautics!$B$2:$F$1200,5,FALSE())="","",VLOOKUP($C1146,nautics!$B$2:$F$1200,5,FALSE())),IF($A1146="ST",IF(VLOOKUP($C1146,st!$B$2:$F$400,5,FALSE())="","",VLOOKUP($C1146,st!$B$2:$F$400,5,FALSE())),""))),"")</f>
        <v/>
      </c>
      <c r="H1146" s="35" t="s">
        <v>148</v>
      </c>
      <c r="I1146" s="35" t="s">
        <v>31</v>
      </c>
      <c r="J1146" s="35" t="s">
        <v>3646</v>
      </c>
      <c r="K1146" s="35">
        <f t="shared" si="4"/>
        <v>19</v>
      </c>
      <c r="L1146" s="35" t="s">
        <v>8427</v>
      </c>
      <c r="M1146" s="35" t="s">
        <v>8428</v>
      </c>
      <c r="N1146" s="35" t="s">
        <v>46</v>
      </c>
      <c r="O1146" s="35" t="s">
        <v>49</v>
      </c>
      <c r="P1146" s="35" t="s">
        <v>9725</v>
      </c>
      <c r="Q1146" s="35" t="s">
        <v>9726</v>
      </c>
      <c r="R1146" s="35" t="s">
        <v>52</v>
      </c>
      <c r="S1146" s="35" t="s">
        <v>46</v>
      </c>
      <c r="T1146" s="35" t="s">
        <v>49</v>
      </c>
      <c r="U1146" s="35" t="s">
        <v>9727</v>
      </c>
      <c r="W1146" s="35" t="s">
        <v>78</v>
      </c>
      <c r="X1146" s="35" t="s">
        <v>9718</v>
      </c>
      <c r="Y1146" s="35" t="s">
        <v>8431</v>
      </c>
      <c r="Z1146" s="35" t="s">
        <v>9728</v>
      </c>
    </row>
    <row r="1147" spans="1:26" ht="15" customHeight="1">
      <c r="A1147" s="35" t="s">
        <v>1300</v>
      </c>
      <c r="B1147" s="35" t="s">
        <v>7129</v>
      </c>
      <c r="C1147" s="35" t="s">
        <v>9729</v>
      </c>
      <c r="D1147" s="35">
        <f>IFERROR(IF($A1147="HDC",IF(VLOOKUP($C1147,hdc!$B$2:$F$1600,2,FALSE())="","",VLOOKUP($C1147,hdc!$B$2:$F$1600,2,FALSE())),IF($A1147="NAUTICS",IF(VLOOKUP($C1147,nautics!$B$2:$F$1200,2,FALSE())="","",VLOOKUP($C1147,nautics!$B$2:$F$1200,2,FALSE())),IF($A1147="ST",IF(VLOOKUP($C1147,st!$B$2:$F$400,2,FALSE())="","",VLOOKUP($C1147,st!$B$2:$F$400,2,FALSE())),""))),"")</f>
        <v>1</v>
      </c>
      <c r="E1147" s="35">
        <f>IFERROR(IF($A1147="HDC",IF(VLOOKUP($C1147,hdc!$B$2:$F$1600,3,FALSE())="","",VLOOKUP($C1147,hdc!$B$2:$F$1600,3,FALSE())),IF($A1147="NAUTICS",IF(VLOOKUP($C1147,nautics!$B$2:$F$1200,3,FALSE())="","",VLOOKUP($C1147,nautics!$B$2:$F$1200,3,FALSE())),IF($A1147="ST",IF(VLOOKUP($C1147,st!$B$2:$F$400,3,FALSE())="","",VLOOKUP($C1147,st!$B$2:$F$400,3,FALSE())),""))),"")</f>
        <v>1</v>
      </c>
      <c r="F1147" s="35" t="str">
        <f>IFERROR(IF($A1147="HDC",IF(VLOOKUP($C1147,hdc!$B$2:$F$1600,4,FALSE())="","",VLOOKUP($C1147,hdc!$B$2:$F$1600,4,FALSE())),IF($A1147="NAUTICS",IF(VLOOKUP($C1147,nautics!$B$2:$F$1200,4,FALSE())="","",VLOOKUP($C1147,nautics!$B$2:$F$1200,4,FALSE())),IF($A1147="ST",IF(VLOOKUP($C1147,st!$B$2:$F$400,4,FALSE())="","",VLOOKUP($C1147,st!$B$2:$F$400,4,FALSE())),""))),"")</f>
        <v/>
      </c>
      <c r="G1147" s="35" t="str">
        <f>IFERROR(IF($A1147="HDC",IF(VLOOKUP($C1147,hdc!$B$2:$F$1600,5,FALSE())="","",VLOOKUP($C1147,hdc!$B$2:$F$1600,5,FALSE())),IF($A1147="NAUTICS",IF(VLOOKUP($C1147,nautics!$B$2:$F$1200,5,FALSE())="","",VLOOKUP($C1147,nautics!$B$2:$F$1200,5,FALSE())),IF($A1147="ST",IF(VLOOKUP($C1147,st!$B$2:$F$400,5,FALSE())="","",VLOOKUP($C1147,st!$B$2:$F$400,5,FALSE())),""))),"")</f>
        <v/>
      </c>
      <c r="H1147" s="35" t="s">
        <v>148</v>
      </c>
      <c r="I1147" s="35" t="s">
        <v>31</v>
      </c>
      <c r="J1147" s="35" t="s">
        <v>1852</v>
      </c>
      <c r="K1147" s="35">
        <f t="shared" si="4"/>
        <v>12</v>
      </c>
      <c r="L1147" s="35" t="s">
        <v>9711</v>
      </c>
      <c r="M1147" s="35" t="s">
        <v>9712</v>
      </c>
      <c r="N1147" s="35" t="s">
        <v>46</v>
      </c>
      <c r="O1147" s="35" t="s">
        <v>49</v>
      </c>
      <c r="P1147" s="35" t="s">
        <v>9730</v>
      </c>
      <c r="Q1147" s="35" t="s">
        <v>9731</v>
      </c>
      <c r="R1147" s="35" t="s">
        <v>258</v>
      </c>
      <c r="S1147" s="35" t="s">
        <v>46</v>
      </c>
      <c r="T1147" s="35" t="s">
        <v>49</v>
      </c>
      <c r="U1147" s="35" t="s">
        <v>9732</v>
      </c>
      <c r="W1147" s="35" t="s">
        <v>78</v>
      </c>
      <c r="X1147" s="35" t="s">
        <v>8526</v>
      </c>
      <c r="Y1147" s="35" t="s">
        <v>1096</v>
      </c>
      <c r="Z1147" s="35" t="s">
        <v>9733</v>
      </c>
    </row>
    <row r="1148" spans="1:26" ht="15" customHeight="1">
      <c r="A1148" s="35" t="s">
        <v>1300</v>
      </c>
      <c r="B1148" s="35" t="s">
        <v>7129</v>
      </c>
      <c r="C1148" s="35" t="s">
        <v>9734</v>
      </c>
      <c r="D1148" s="35">
        <f>IFERROR(IF($A1148="HDC",IF(VLOOKUP($C1148,hdc!$B$2:$F$1600,2,FALSE())="","",VLOOKUP($C1148,hdc!$B$2:$F$1600,2,FALSE())),IF($A1148="NAUTICS",IF(VLOOKUP($C1148,nautics!$B$2:$F$1200,2,FALSE())="","",VLOOKUP($C1148,nautics!$B$2:$F$1200,2,FALSE())),IF($A1148="ST",IF(VLOOKUP($C1148,st!$B$2:$F$400,2,FALSE())="","",VLOOKUP($C1148,st!$B$2:$F$400,2,FALSE())),""))),"")</f>
        <v>1</v>
      </c>
      <c r="E1148" s="35">
        <f>IFERROR(IF($A1148="HDC",IF(VLOOKUP($C1148,hdc!$B$2:$F$1600,3,FALSE())="","",VLOOKUP($C1148,hdc!$B$2:$F$1600,3,FALSE())),IF($A1148="NAUTICS",IF(VLOOKUP($C1148,nautics!$B$2:$F$1200,3,FALSE())="","",VLOOKUP($C1148,nautics!$B$2:$F$1200,3,FALSE())),IF($A1148="ST",IF(VLOOKUP($C1148,st!$B$2:$F$400,3,FALSE())="","",VLOOKUP($C1148,st!$B$2:$F$400,3,FALSE())),""))),"")</f>
        <v>1</v>
      </c>
      <c r="F1148" s="35" t="str">
        <f>IFERROR(IF($A1148="HDC",IF(VLOOKUP($C1148,hdc!$B$2:$F$1600,4,FALSE())="","",VLOOKUP($C1148,hdc!$B$2:$F$1600,4,FALSE())),IF($A1148="NAUTICS",IF(VLOOKUP($C1148,nautics!$B$2:$F$1200,4,FALSE())="","",VLOOKUP($C1148,nautics!$B$2:$F$1200,4,FALSE())),IF($A1148="ST",IF(VLOOKUP($C1148,st!$B$2:$F$400,4,FALSE())="","",VLOOKUP($C1148,st!$B$2:$F$400,4,FALSE())),""))),"")</f>
        <v/>
      </c>
      <c r="G1148" s="35" t="str">
        <f>IFERROR(IF($A1148="HDC",IF(VLOOKUP($C1148,hdc!$B$2:$F$1600,5,FALSE())="","",VLOOKUP($C1148,hdc!$B$2:$F$1600,5,FALSE())),IF($A1148="NAUTICS",IF(VLOOKUP($C1148,nautics!$B$2:$F$1200,5,FALSE())="","",VLOOKUP($C1148,nautics!$B$2:$F$1200,5,FALSE())),IF($A1148="ST",IF(VLOOKUP($C1148,st!$B$2:$F$400,5,FALSE())="","",VLOOKUP($C1148,st!$B$2:$F$400,5,FALSE())),""))),"")</f>
        <v/>
      </c>
      <c r="H1148" s="35" t="s">
        <v>148</v>
      </c>
      <c r="I1148" s="35" t="s">
        <v>31</v>
      </c>
      <c r="J1148" s="35" t="s">
        <v>4469</v>
      </c>
      <c r="K1148" s="35">
        <f t="shared" si="4"/>
        <v>10</v>
      </c>
      <c r="L1148" s="35" t="s">
        <v>9735</v>
      </c>
      <c r="M1148" s="35" t="s">
        <v>9736</v>
      </c>
      <c r="N1148" s="35" t="s">
        <v>46</v>
      </c>
      <c r="O1148" s="35" t="s">
        <v>49</v>
      </c>
      <c r="P1148" s="35" t="s">
        <v>9721</v>
      </c>
      <c r="Q1148" s="35" t="s">
        <v>9722</v>
      </c>
      <c r="R1148" s="35" t="s">
        <v>258</v>
      </c>
      <c r="S1148" s="35" t="s">
        <v>46</v>
      </c>
      <c r="T1148" s="35" t="s">
        <v>49</v>
      </c>
      <c r="U1148" s="35" t="s">
        <v>9737</v>
      </c>
      <c r="W1148" s="35" t="s">
        <v>78</v>
      </c>
      <c r="X1148" s="35" t="s">
        <v>8526</v>
      </c>
      <c r="Y1148" s="35" t="s">
        <v>9719</v>
      </c>
      <c r="Z1148" s="35" t="s">
        <v>329</v>
      </c>
    </row>
    <row r="1149" spans="1:26" ht="15" customHeight="1">
      <c r="A1149" s="35" t="s">
        <v>1300</v>
      </c>
      <c r="B1149" s="35" t="s">
        <v>7129</v>
      </c>
      <c r="C1149" s="35" t="s">
        <v>9738</v>
      </c>
      <c r="D1149" s="35">
        <f>IFERROR(IF($A1149="HDC",IF(VLOOKUP($C1149,hdc!$B$2:$F$1600,2,FALSE())="","",VLOOKUP($C1149,hdc!$B$2:$F$1600,2,FALSE())),IF($A1149="NAUTICS",IF(VLOOKUP($C1149,nautics!$B$2:$F$1200,2,FALSE())="","",VLOOKUP($C1149,nautics!$B$2:$F$1200,2,FALSE())),IF($A1149="ST",IF(VLOOKUP($C1149,st!$B$2:$F$400,2,FALSE())="","",VLOOKUP($C1149,st!$B$2:$F$400,2,FALSE())),""))),"")</f>
        <v>1</v>
      </c>
      <c r="E1149" s="35">
        <f>IFERROR(IF($A1149="HDC",IF(VLOOKUP($C1149,hdc!$B$2:$F$1600,3,FALSE())="","",VLOOKUP($C1149,hdc!$B$2:$F$1600,3,FALSE())),IF($A1149="NAUTICS",IF(VLOOKUP($C1149,nautics!$B$2:$F$1200,3,FALSE())="","",VLOOKUP($C1149,nautics!$B$2:$F$1200,3,FALSE())),IF($A1149="ST",IF(VLOOKUP($C1149,st!$B$2:$F$400,3,FALSE())="","",VLOOKUP($C1149,st!$B$2:$F$400,3,FALSE())),""))),"")</f>
        <v>1</v>
      </c>
      <c r="F1149" s="35">
        <f>IFERROR(IF($A1149="HDC",IF(VLOOKUP($C1149,hdc!$B$2:$F$1600,4,FALSE())="","",VLOOKUP($C1149,hdc!$B$2:$F$1600,4,FALSE())),IF($A1149="NAUTICS",IF(VLOOKUP($C1149,nautics!$B$2:$F$1200,4,FALSE())="","",VLOOKUP($C1149,nautics!$B$2:$F$1200,4,FALSE())),IF($A1149="ST",IF(VLOOKUP($C1149,st!$B$2:$F$400,4,FALSE())="","",VLOOKUP($C1149,st!$B$2:$F$400,4,FALSE())),""))),"")</f>
        <v>1</v>
      </c>
      <c r="G1149" s="35" t="str">
        <f>IFERROR(IF($A1149="HDC",IF(VLOOKUP($C1149,hdc!$B$2:$F$1600,5,FALSE())="","",VLOOKUP($C1149,hdc!$B$2:$F$1600,5,FALSE())),IF($A1149="NAUTICS",IF(VLOOKUP($C1149,nautics!$B$2:$F$1200,5,FALSE())="","",VLOOKUP($C1149,nautics!$B$2:$F$1200,5,FALSE())),IF($A1149="ST",IF(VLOOKUP($C1149,st!$B$2:$F$400,5,FALSE())="","",VLOOKUP($C1149,st!$B$2:$F$400,5,FALSE())),""))),"")</f>
        <v/>
      </c>
      <c r="H1149" s="35" t="s">
        <v>105</v>
      </c>
      <c r="I1149" s="35" t="s">
        <v>31</v>
      </c>
      <c r="J1149" s="35" t="s">
        <v>9739</v>
      </c>
      <c r="K1149" s="35">
        <f t="shared" si="4"/>
        <v>21</v>
      </c>
      <c r="L1149" s="35" t="s">
        <v>749</v>
      </c>
      <c r="M1149" s="35" t="s">
        <v>750</v>
      </c>
      <c r="N1149" s="35" t="s">
        <v>433</v>
      </c>
      <c r="O1149" s="35" t="s">
        <v>434</v>
      </c>
      <c r="P1149" s="35" t="s">
        <v>9171</v>
      </c>
      <c r="Q1149" s="35" t="s">
        <v>9172</v>
      </c>
      <c r="R1149" s="35" t="s">
        <v>52</v>
      </c>
      <c r="S1149" s="35" t="s">
        <v>813</v>
      </c>
      <c r="T1149" s="35" t="s">
        <v>718</v>
      </c>
      <c r="U1149" s="35" t="s">
        <v>9740</v>
      </c>
      <c r="W1149" s="35" t="s">
        <v>57</v>
      </c>
      <c r="X1149" s="35" t="s">
        <v>8526</v>
      </c>
      <c r="Y1149" s="35" t="s">
        <v>754</v>
      </c>
      <c r="Z1149" s="35" t="s">
        <v>9176</v>
      </c>
    </row>
    <row r="1150" spans="1:26" ht="15" customHeight="1">
      <c r="A1150" s="35" t="s">
        <v>1300</v>
      </c>
      <c r="B1150" s="35" t="s">
        <v>7129</v>
      </c>
      <c r="C1150" s="35" t="s">
        <v>9741</v>
      </c>
      <c r="D1150" s="35">
        <f>IFERROR(IF($A1150="HDC",IF(VLOOKUP($C1150,hdc!$B$2:$F$1600,2,FALSE())="","",VLOOKUP($C1150,hdc!$B$2:$F$1600,2,FALSE())),IF($A1150="NAUTICS",IF(VLOOKUP($C1150,nautics!$B$2:$F$1200,2,FALSE())="","",VLOOKUP($C1150,nautics!$B$2:$F$1200,2,FALSE())),IF($A1150="ST",IF(VLOOKUP($C1150,st!$B$2:$F$400,2,FALSE())="","",VLOOKUP($C1150,st!$B$2:$F$400,2,FALSE())),""))),"")</f>
        <v>1</v>
      </c>
      <c r="E1150" s="35">
        <f>IFERROR(IF($A1150="HDC",IF(VLOOKUP($C1150,hdc!$B$2:$F$1600,3,FALSE())="","",VLOOKUP($C1150,hdc!$B$2:$F$1600,3,FALSE())),IF($A1150="NAUTICS",IF(VLOOKUP($C1150,nautics!$B$2:$F$1200,3,FALSE())="","",VLOOKUP($C1150,nautics!$B$2:$F$1200,3,FALSE())),IF($A1150="ST",IF(VLOOKUP($C1150,st!$B$2:$F$400,3,FALSE())="","",VLOOKUP($C1150,st!$B$2:$F$400,3,FALSE())),""))),"")</f>
        <v>1</v>
      </c>
      <c r="F1150" s="35" t="str">
        <f>IFERROR(IF($A1150="HDC",IF(VLOOKUP($C1150,hdc!$B$2:$F$1600,4,FALSE())="","",VLOOKUP($C1150,hdc!$B$2:$F$1600,4,FALSE())),IF($A1150="NAUTICS",IF(VLOOKUP($C1150,nautics!$B$2:$F$1200,4,FALSE())="","",VLOOKUP($C1150,nautics!$B$2:$F$1200,4,FALSE())),IF($A1150="ST",IF(VLOOKUP($C1150,st!$B$2:$F$400,4,FALSE())="","",VLOOKUP($C1150,st!$B$2:$F$400,4,FALSE())),""))),"")</f>
        <v/>
      </c>
      <c r="G1150" s="35" t="str">
        <f>IFERROR(IF($A1150="HDC",IF(VLOOKUP($C1150,hdc!$B$2:$F$1600,5,FALSE())="","",VLOOKUP($C1150,hdc!$B$2:$F$1600,5,FALSE())),IF($A1150="NAUTICS",IF(VLOOKUP($C1150,nautics!$B$2:$F$1200,5,FALSE())="","",VLOOKUP($C1150,nautics!$B$2:$F$1200,5,FALSE())),IF($A1150="ST",IF(VLOOKUP($C1150,st!$B$2:$F$400,5,FALSE())="","",VLOOKUP($C1150,st!$B$2:$F$400,5,FALSE())),""))),"")</f>
        <v/>
      </c>
      <c r="H1150" s="35" t="s">
        <v>105</v>
      </c>
      <c r="I1150" s="35" t="s">
        <v>31</v>
      </c>
      <c r="J1150" s="35" t="s">
        <v>9742</v>
      </c>
      <c r="K1150" s="35">
        <f t="shared" si="4"/>
        <v>17</v>
      </c>
      <c r="L1150" s="35" t="s">
        <v>9171</v>
      </c>
      <c r="M1150" s="35" t="s">
        <v>9172</v>
      </c>
      <c r="N1150" s="35" t="s">
        <v>813</v>
      </c>
      <c r="O1150" s="35" t="s">
        <v>718</v>
      </c>
      <c r="P1150" s="35" t="s">
        <v>9743</v>
      </c>
      <c r="Q1150" s="35" t="s">
        <v>9744</v>
      </c>
      <c r="R1150" s="35" t="s">
        <v>4061</v>
      </c>
      <c r="S1150" s="35" t="s">
        <v>813</v>
      </c>
      <c r="T1150" s="35" t="s">
        <v>718</v>
      </c>
      <c r="U1150" s="35" t="s">
        <v>9745</v>
      </c>
      <c r="W1150" s="35" t="s">
        <v>78</v>
      </c>
      <c r="X1150" s="35" t="s">
        <v>8526</v>
      </c>
      <c r="Y1150" s="35" t="s">
        <v>9176</v>
      </c>
      <c r="Z1150" s="35" t="s">
        <v>9746</v>
      </c>
    </row>
    <row r="1151" spans="1:26" ht="15" customHeight="1">
      <c r="A1151" s="35" t="s">
        <v>1300</v>
      </c>
      <c r="B1151" s="35" t="s">
        <v>7129</v>
      </c>
      <c r="C1151" s="35" t="s">
        <v>9747</v>
      </c>
      <c r="D1151" s="35">
        <f>IFERROR(IF($A1151="HDC",IF(VLOOKUP($C1151,hdc!$B$2:$F$1600,2,FALSE())="","",VLOOKUP($C1151,hdc!$B$2:$F$1600,2,FALSE())),IF($A1151="NAUTICS",IF(VLOOKUP($C1151,nautics!$B$2:$F$1200,2,FALSE())="","",VLOOKUP($C1151,nautics!$B$2:$F$1200,2,FALSE())),IF($A1151="ST",IF(VLOOKUP($C1151,st!$B$2:$F$400,2,FALSE())="","",VLOOKUP($C1151,st!$B$2:$F$400,2,FALSE())),""))),"")</f>
        <v>1</v>
      </c>
      <c r="E1151" s="35">
        <f>IFERROR(IF($A1151="HDC",IF(VLOOKUP($C1151,hdc!$B$2:$F$1600,3,FALSE())="","",VLOOKUP($C1151,hdc!$B$2:$F$1600,3,FALSE())),IF($A1151="NAUTICS",IF(VLOOKUP($C1151,nautics!$B$2:$F$1200,3,FALSE())="","",VLOOKUP($C1151,nautics!$B$2:$F$1200,3,FALSE())),IF($A1151="ST",IF(VLOOKUP($C1151,st!$B$2:$F$400,3,FALSE())="","",VLOOKUP($C1151,st!$B$2:$F$400,3,FALSE())),""))),"")</f>
        <v>1</v>
      </c>
      <c r="F1151" s="35" t="str">
        <f>IFERROR(IF($A1151="HDC",IF(VLOOKUP($C1151,hdc!$B$2:$F$1600,4,FALSE())="","",VLOOKUP($C1151,hdc!$B$2:$F$1600,4,FALSE())),IF($A1151="NAUTICS",IF(VLOOKUP($C1151,nautics!$B$2:$F$1200,4,FALSE())="","",VLOOKUP($C1151,nautics!$B$2:$F$1200,4,FALSE())),IF($A1151="ST",IF(VLOOKUP($C1151,st!$B$2:$F$400,4,FALSE())="","",VLOOKUP($C1151,st!$B$2:$F$400,4,FALSE())),""))),"")</f>
        <v/>
      </c>
      <c r="G1151" s="35" t="str">
        <f>IFERROR(IF($A1151="HDC",IF(VLOOKUP($C1151,hdc!$B$2:$F$1600,5,FALSE())="","",VLOOKUP($C1151,hdc!$B$2:$F$1600,5,FALSE())),IF($A1151="NAUTICS",IF(VLOOKUP($C1151,nautics!$B$2:$F$1200,5,FALSE())="","",VLOOKUP($C1151,nautics!$B$2:$F$1200,5,FALSE())),IF($A1151="ST",IF(VLOOKUP($C1151,st!$B$2:$F$400,5,FALSE())="","",VLOOKUP($C1151,st!$B$2:$F$400,5,FALSE())),""))),"")</f>
        <v/>
      </c>
      <c r="H1151" s="35" t="s">
        <v>105</v>
      </c>
      <c r="I1151" s="35" t="s">
        <v>31</v>
      </c>
      <c r="J1151" s="35" t="s">
        <v>9748</v>
      </c>
      <c r="K1151" s="35">
        <f t="shared" si="4"/>
        <v>15</v>
      </c>
      <c r="L1151" s="35" t="s">
        <v>9171</v>
      </c>
      <c r="M1151" s="35" t="s">
        <v>9172</v>
      </c>
      <c r="N1151" s="35" t="s">
        <v>813</v>
      </c>
      <c r="O1151" s="35" t="s">
        <v>718</v>
      </c>
      <c r="P1151" s="35" t="s">
        <v>9749</v>
      </c>
      <c r="Q1151" s="35" t="s">
        <v>9744</v>
      </c>
      <c r="R1151" s="35" t="s">
        <v>978</v>
      </c>
      <c r="S1151" s="35" t="s">
        <v>813</v>
      </c>
      <c r="T1151" s="35" t="s">
        <v>718</v>
      </c>
      <c r="U1151" s="35" t="s">
        <v>9745</v>
      </c>
      <c r="W1151" s="35" t="s">
        <v>78</v>
      </c>
      <c r="X1151" s="35" t="s">
        <v>8526</v>
      </c>
      <c r="Y1151" s="35" t="s">
        <v>9176</v>
      </c>
      <c r="Z1151" s="35" t="s">
        <v>9746</v>
      </c>
    </row>
    <row r="1152" spans="1:26" ht="15" customHeight="1">
      <c r="A1152" s="35" t="s">
        <v>1300</v>
      </c>
      <c r="B1152" s="35" t="s">
        <v>7129</v>
      </c>
      <c r="C1152" s="35" t="s">
        <v>9750</v>
      </c>
      <c r="D1152" s="35">
        <f>IFERROR(IF($A1152="HDC",IF(VLOOKUP($C1152,hdc!$B$2:$F$1600,2,FALSE())="","",VLOOKUP($C1152,hdc!$B$2:$F$1600,2,FALSE())),IF($A1152="NAUTICS",IF(VLOOKUP($C1152,nautics!$B$2:$F$1200,2,FALSE())="","",VLOOKUP($C1152,nautics!$B$2:$F$1200,2,FALSE())),IF($A1152="ST",IF(VLOOKUP($C1152,st!$B$2:$F$400,2,FALSE())="","",VLOOKUP($C1152,st!$B$2:$F$400,2,FALSE())),""))),"")</f>
        <v>1</v>
      </c>
      <c r="E1152" s="35">
        <f>IFERROR(IF($A1152="HDC",IF(VLOOKUP($C1152,hdc!$B$2:$F$1600,3,FALSE())="","",VLOOKUP($C1152,hdc!$B$2:$F$1600,3,FALSE())),IF($A1152="NAUTICS",IF(VLOOKUP($C1152,nautics!$B$2:$F$1200,3,FALSE())="","",VLOOKUP($C1152,nautics!$B$2:$F$1200,3,FALSE())),IF($A1152="ST",IF(VLOOKUP($C1152,st!$B$2:$F$400,3,FALSE())="","",VLOOKUP($C1152,st!$B$2:$F$400,3,FALSE())),""))),"")</f>
        <v>1</v>
      </c>
      <c r="F1152" s="35" t="str">
        <f>IFERROR(IF($A1152="HDC",IF(VLOOKUP($C1152,hdc!$B$2:$F$1600,4,FALSE())="","",VLOOKUP($C1152,hdc!$B$2:$F$1600,4,FALSE())),IF($A1152="NAUTICS",IF(VLOOKUP($C1152,nautics!$B$2:$F$1200,4,FALSE())="","",VLOOKUP($C1152,nautics!$B$2:$F$1200,4,FALSE())),IF($A1152="ST",IF(VLOOKUP($C1152,st!$B$2:$F$400,4,FALSE())="","",VLOOKUP($C1152,st!$B$2:$F$400,4,FALSE())),""))),"")</f>
        <v/>
      </c>
      <c r="G1152" s="35" t="str">
        <f>IFERROR(IF($A1152="HDC",IF(VLOOKUP($C1152,hdc!$B$2:$F$1600,5,FALSE())="","",VLOOKUP($C1152,hdc!$B$2:$F$1600,5,FALSE())),IF($A1152="NAUTICS",IF(VLOOKUP($C1152,nautics!$B$2:$F$1200,5,FALSE())="","",VLOOKUP($C1152,nautics!$B$2:$F$1200,5,FALSE())),IF($A1152="ST",IF(VLOOKUP($C1152,st!$B$2:$F$400,5,FALSE())="","",VLOOKUP($C1152,st!$B$2:$F$400,5,FALSE())),""))),"")</f>
        <v/>
      </c>
      <c r="H1152" s="35" t="s">
        <v>105</v>
      </c>
      <c r="I1152" s="35" t="s">
        <v>31</v>
      </c>
      <c r="J1152" s="35" t="s">
        <v>9751</v>
      </c>
      <c r="K1152" s="35">
        <f t="shared" si="4"/>
        <v>12</v>
      </c>
      <c r="L1152" s="35" t="s">
        <v>9171</v>
      </c>
      <c r="M1152" s="35" t="s">
        <v>9172</v>
      </c>
      <c r="N1152" s="35" t="s">
        <v>813</v>
      </c>
      <c r="O1152" s="35" t="s">
        <v>718</v>
      </c>
      <c r="P1152" s="35" t="s">
        <v>9752</v>
      </c>
      <c r="Q1152" s="35" t="s">
        <v>9744</v>
      </c>
      <c r="R1152" s="35" t="s">
        <v>52</v>
      </c>
      <c r="S1152" s="35" t="s">
        <v>813</v>
      </c>
      <c r="T1152" s="35" t="s">
        <v>718</v>
      </c>
      <c r="U1152" s="35" t="s">
        <v>9745</v>
      </c>
      <c r="W1152" s="35" t="s">
        <v>78</v>
      </c>
      <c r="X1152" s="35" t="s">
        <v>8526</v>
      </c>
      <c r="Y1152" s="35" t="s">
        <v>9176</v>
      </c>
      <c r="Z1152" s="35" t="s">
        <v>9746</v>
      </c>
    </row>
    <row r="1153" spans="1:26" ht="15" customHeight="1">
      <c r="A1153" s="35" t="s">
        <v>1300</v>
      </c>
      <c r="B1153" s="35" t="s">
        <v>7129</v>
      </c>
      <c r="C1153" s="35" t="s">
        <v>9753</v>
      </c>
      <c r="D1153" s="35">
        <f>IFERROR(IF($A1153="HDC",IF(VLOOKUP($C1153,hdc!$B$2:$F$1600,2,FALSE())="","",VLOOKUP($C1153,hdc!$B$2:$F$1600,2,FALSE())),IF($A1153="NAUTICS",IF(VLOOKUP($C1153,nautics!$B$2:$F$1200,2,FALSE())="","",VLOOKUP($C1153,nautics!$B$2:$F$1200,2,FALSE())),IF($A1153="ST",IF(VLOOKUP($C1153,st!$B$2:$F$400,2,FALSE())="","",VLOOKUP($C1153,st!$B$2:$F$400,2,FALSE())),""))),"")</f>
        <v>1</v>
      </c>
      <c r="E1153" s="35">
        <f>IFERROR(IF($A1153="HDC",IF(VLOOKUP($C1153,hdc!$B$2:$F$1600,3,FALSE())="","",VLOOKUP($C1153,hdc!$B$2:$F$1600,3,FALSE())),IF($A1153="NAUTICS",IF(VLOOKUP($C1153,nautics!$B$2:$F$1200,3,FALSE())="","",VLOOKUP($C1153,nautics!$B$2:$F$1200,3,FALSE())),IF($A1153="ST",IF(VLOOKUP($C1153,st!$B$2:$F$400,3,FALSE())="","",VLOOKUP($C1153,st!$B$2:$F$400,3,FALSE())),""))),"")</f>
        <v>1</v>
      </c>
      <c r="F1153" s="35" t="str">
        <f>IFERROR(IF($A1153="HDC",IF(VLOOKUP($C1153,hdc!$B$2:$F$1600,4,FALSE())="","",VLOOKUP($C1153,hdc!$B$2:$F$1600,4,FALSE())),IF($A1153="NAUTICS",IF(VLOOKUP($C1153,nautics!$B$2:$F$1200,4,FALSE())="","",VLOOKUP($C1153,nautics!$B$2:$F$1200,4,FALSE())),IF($A1153="ST",IF(VLOOKUP($C1153,st!$B$2:$F$400,4,FALSE())="","",VLOOKUP($C1153,st!$B$2:$F$400,4,FALSE())),""))),"")</f>
        <v/>
      </c>
      <c r="G1153" s="35" t="str">
        <f>IFERROR(IF($A1153="HDC",IF(VLOOKUP($C1153,hdc!$B$2:$F$1600,5,FALSE())="","",VLOOKUP($C1153,hdc!$B$2:$F$1600,5,FALSE())),IF($A1153="NAUTICS",IF(VLOOKUP($C1153,nautics!$B$2:$F$1200,5,FALSE())="","",VLOOKUP($C1153,nautics!$B$2:$F$1200,5,FALSE())),IF($A1153="ST",IF(VLOOKUP($C1153,st!$B$2:$F$400,5,FALSE())="","",VLOOKUP($C1153,st!$B$2:$F$400,5,FALSE())),""))),"")</f>
        <v/>
      </c>
      <c r="H1153" s="35" t="s">
        <v>105</v>
      </c>
      <c r="I1153" s="35" t="s">
        <v>31</v>
      </c>
      <c r="J1153" s="35" t="s">
        <v>9754</v>
      </c>
      <c r="K1153" s="35">
        <f t="shared" si="4"/>
        <v>10</v>
      </c>
      <c r="L1153" s="35" t="s">
        <v>9171</v>
      </c>
      <c r="M1153" s="35" t="s">
        <v>9172</v>
      </c>
      <c r="N1153" s="35" t="s">
        <v>813</v>
      </c>
      <c r="O1153" s="35" t="s">
        <v>718</v>
      </c>
      <c r="P1153" s="35" t="s">
        <v>9755</v>
      </c>
      <c r="Q1153" s="35" t="s">
        <v>9744</v>
      </c>
      <c r="R1153" s="35" t="s">
        <v>965</v>
      </c>
      <c r="S1153" s="35" t="s">
        <v>813</v>
      </c>
      <c r="T1153" s="35" t="s">
        <v>718</v>
      </c>
      <c r="U1153" s="35" t="s">
        <v>9756</v>
      </c>
      <c r="W1153" s="35" t="s">
        <v>78</v>
      </c>
      <c r="X1153" s="35" t="s">
        <v>8526</v>
      </c>
      <c r="Y1153" s="35" t="s">
        <v>9176</v>
      </c>
      <c r="Z1153" s="35" t="s">
        <v>9757</v>
      </c>
    </row>
    <row r="1154" spans="1:26" ht="15" customHeight="1">
      <c r="A1154" s="35" t="s">
        <v>1300</v>
      </c>
      <c r="B1154" s="35" t="s">
        <v>7129</v>
      </c>
      <c r="C1154" s="35" t="s">
        <v>9758</v>
      </c>
      <c r="D1154" s="35">
        <f>IFERROR(IF($A1154="HDC",IF(VLOOKUP($C1154,hdc!$B$2:$F$1600,2,FALSE())="","",VLOOKUP($C1154,hdc!$B$2:$F$1600,2,FALSE())),IF($A1154="NAUTICS",IF(VLOOKUP($C1154,nautics!$B$2:$F$1200,2,FALSE())="","",VLOOKUP($C1154,nautics!$B$2:$F$1200,2,FALSE())),IF($A1154="ST",IF(VLOOKUP($C1154,st!$B$2:$F$400,2,FALSE())="","",VLOOKUP($C1154,st!$B$2:$F$400,2,FALSE())),""))),"")</f>
        <v>1</v>
      </c>
      <c r="E1154" s="35">
        <f>IFERROR(IF($A1154="HDC",IF(VLOOKUP($C1154,hdc!$B$2:$F$1600,3,FALSE())="","",VLOOKUP($C1154,hdc!$B$2:$F$1600,3,FALSE())),IF($A1154="NAUTICS",IF(VLOOKUP($C1154,nautics!$B$2:$F$1200,3,FALSE())="","",VLOOKUP($C1154,nautics!$B$2:$F$1200,3,FALSE())),IF($A1154="ST",IF(VLOOKUP($C1154,st!$B$2:$F$400,3,FALSE())="","",VLOOKUP($C1154,st!$B$2:$F$400,3,FALSE())),""))),"")</f>
        <v>1</v>
      </c>
      <c r="F1154" s="35" t="str">
        <f>IFERROR(IF($A1154="HDC",IF(VLOOKUP($C1154,hdc!$B$2:$F$1600,4,FALSE())="","",VLOOKUP($C1154,hdc!$B$2:$F$1600,4,FALSE())),IF($A1154="NAUTICS",IF(VLOOKUP($C1154,nautics!$B$2:$F$1200,4,FALSE())="","",VLOOKUP($C1154,nautics!$B$2:$F$1200,4,FALSE())),IF($A1154="ST",IF(VLOOKUP($C1154,st!$B$2:$F$400,4,FALSE())="","",VLOOKUP($C1154,st!$B$2:$F$400,4,FALSE())),""))),"")</f>
        <v/>
      </c>
      <c r="G1154" s="35" t="str">
        <f>IFERROR(IF($A1154="HDC",IF(VLOOKUP($C1154,hdc!$B$2:$F$1600,5,FALSE())="","",VLOOKUP($C1154,hdc!$B$2:$F$1600,5,FALSE())),IF($A1154="NAUTICS",IF(VLOOKUP($C1154,nautics!$B$2:$F$1200,5,FALSE())="","",VLOOKUP($C1154,nautics!$B$2:$F$1200,5,FALSE())),IF($A1154="ST",IF(VLOOKUP($C1154,st!$B$2:$F$400,5,FALSE())="","",VLOOKUP($C1154,st!$B$2:$F$400,5,FALSE())),""))),"")</f>
        <v/>
      </c>
      <c r="H1154" s="35" t="s">
        <v>105</v>
      </c>
      <c r="I1154" s="35" t="s">
        <v>31</v>
      </c>
      <c r="J1154" s="35" t="s">
        <v>9759</v>
      </c>
      <c r="K1154" s="35">
        <f t="shared" si="4"/>
        <v>14</v>
      </c>
      <c r="L1154" s="35" t="s">
        <v>9171</v>
      </c>
      <c r="M1154" s="35" t="s">
        <v>9172</v>
      </c>
      <c r="N1154" s="35" t="s">
        <v>813</v>
      </c>
      <c r="O1154" s="35" t="s">
        <v>718</v>
      </c>
      <c r="P1154" s="35" t="s">
        <v>9760</v>
      </c>
      <c r="Q1154" s="35" t="s">
        <v>9744</v>
      </c>
      <c r="R1154" s="35" t="s">
        <v>52</v>
      </c>
      <c r="S1154" s="35" t="s">
        <v>813</v>
      </c>
      <c r="T1154" s="35" t="s">
        <v>718</v>
      </c>
      <c r="U1154" s="35" t="s">
        <v>9761</v>
      </c>
      <c r="W1154" s="35" t="s">
        <v>78</v>
      </c>
      <c r="X1154" s="35" t="s">
        <v>8526</v>
      </c>
      <c r="Y1154" s="35" t="s">
        <v>9176</v>
      </c>
      <c r="Z1154" s="35" t="s">
        <v>9762</v>
      </c>
    </row>
    <row r="1155" spans="1:26" ht="15" customHeight="1">
      <c r="A1155" s="35" t="s">
        <v>1300</v>
      </c>
      <c r="B1155" s="35" t="s">
        <v>7129</v>
      </c>
      <c r="C1155" s="35" t="s">
        <v>9763</v>
      </c>
      <c r="D1155" s="35">
        <f>IFERROR(IF($A1155="HDC",IF(VLOOKUP($C1155,hdc!$B$2:$F$1600,2,FALSE())="","",VLOOKUP($C1155,hdc!$B$2:$F$1600,2,FALSE())),IF($A1155="NAUTICS",IF(VLOOKUP($C1155,nautics!$B$2:$F$1200,2,FALSE())="","",VLOOKUP($C1155,nautics!$B$2:$F$1200,2,FALSE())),IF($A1155="ST",IF(VLOOKUP($C1155,st!$B$2:$F$400,2,FALSE())="","",VLOOKUP($C1155,st!$B$2:$F$400,2,FALSE())),""))),"")</f>
        <v>1</v>
      </c>
      <c r="E1155" s="35">
        <f>IFERROR(IF($A1155="HDC",IF(VLOOKUP($C1155,hdc!$B$2:$F$1600,3,FALSE())="","",VLOOKUP($C1155,hdc!$B$2:$F$1600,3,FALSE())),IF($A1155="NAUTICS",IF(VLOOKUP($C1155,nautics!$B$2:$F$1200,3,FALSE())="","",VLOOKUP($C1155,nautics!$B$2:$F$1200,3,FALSE())),IF($A1155="ST",IF(VLOOKUP($C1155,st!$B$2:$F$400,3,FALSE())="","",VLOOKUP($C1155,st!$B$2:$F$400,3,FALSE())),""))),"")</f>
        <v>1</v>
      </c>
      <c r="F1155" s="35" t="str">
        <f>IFERROR(IF($A1155="HDC",IF(VLOOKUP($C1155,hdc!$B$2:$F$1600,4,FALSE())="","",VLOOKUP($C1155,hdc!$B$2:$F$1600,4,FALSE())),IF($A1155="NAUTICS",IF(VLOOKUP($C1155,nautics!$B$2:$F$1200,4,FALSE())="","",VLOOKUP($C1155,nautics!$B$2:$F$1200,4,FALSE())),IF($A1155="ST",IF(VLOOKUP($C1155,st!$B$2:$F$400,4,FALSE())="","",VLOOKUP($C1155,st!$B$2:$F$400,4,FALSE())),""))),"")</f>
        <v/>
      </c>
      <c r="G1155" s="35" t="str">
        <f>IFERROR(IF($A1155="HDC",IF(VLOOKUP($C1155,hdc!$B$2:$F$1600,5,FALSE())="","",VLOOKUP($C1155,hdc!$B$2:$F$1600,5,FALSE())),IF($A1155="NAUTICS",IF(VLOOKUP($C1155,nautics!$B$2:$F$1200,5,FALSE())="","",VLOOKUP($C1155,nautics!$B$2:$F$1200,5,FALSE())),IF($A1155="ST",IF(VLOOKUP($C1155,st!$B$2:$F$400,5,FALSE())="","",VLOOKUP($C1155,st!$B$2:$F$400,5,FALSE())),""))),"")</f>
        <v/>
      </c>
      <c r="H1155" s="35" t="s">
        <v>105</v>
      </c>
      <c r="I1155" s="35" t="s">
        <v>31</v>
      </c>
      <c r="J1155" s="35" t="s">
        <v>9764</v>
      </c>
      <c r="K1155" s="35">
        <f t="shared" si="4"/>
        <v>16</v>
      </c>
      <c r="L1155" s="35" t="s">
        <v>9171</v>
      </c>
      <c r="M1155" s="35" t="s">
        <v>9172</v>
      </c>
      <c r="N1155" s="35" t="s">
        <v>813</v>
      </c>
      <c r="O1155" s="35" t="s">
        <v>718</v>
      </c>
      <c r="P1155" s="35" t="s">
        <v>9765</v>
      </c>
      <c r="Q1155" s="35" t="s">
        <v>9744</v>
      </c>
      <c r="R1155" s="35" t="s">
        <v>965</v>
      </c>
      <c r="S1155" s="35" t="s">
        <v>813</v>
      </c>
      <c r="T1155" s="35" t="s">
        <v>718</v>
      </c>
      <c r="U1155" s="35" t="s">
        <v>9766</v>
      </c>
      <c r="W1155" s="35" t="s">
        <v>78</v>
      </c>
      <c r="X1155" s="35" t="s">
        <v>8526</v>
      </c>
      <c r="Y1155" s="35" t="s">
        <v>9176</v>
      </c>
      <c r="Z1155" s="35" t="s">
        <v>9767</v>
      </c>
    </row>
    <row r="1156" spans="1:26" ht="15" customHeight="1">
      <c r="A1156" s="35" t="s">
        <v>1300</v>
      </c>
      <c r="B1156" s="35" t="s">
        <v>7129</v>
      </c>
      <c r="C1156" s="35" t="s">
        <v>9768</v>
      </c>
      <c r="D1156" s="35">
        <f>IFERROR(IF($A1156="HDC",IF(VLOOKUP($C1156,hdc!$B$2:$F$1600,2,FALSE())="","",VLOOKUP($C1156,hdc!$B$2:$F$1600,2,FALSE())),IF($A1156="NAUTICS",IF(VLOOKUP($C1156,nautics!$B$2:$F$1200,2,FALSE())="","",VLOOKUP($C1156,nautics!$B$2:$F$1200,2,FALSE())),IF($A1156="ST",IF(VLOOKUP($C1156,st!$B$2:$F$400,2,FALSE())="","",VLOOKUP($C1156,st!$B$2:$F$400,2,FALSE())),""))),"")</f>
        <v>1</v>
      </c>
      <c r="E1156" s="35">
        <f>IFERROR(IF($A1156="HDC",IF(VLOOKUP($C1156,hdc!$B$2:$F$1600,3,FALSE())="","",VLOOKUP($C1156,hdc!$B$2:$F$1600,3,FALSE())),IF($A1156="NAUTICS",IF(VLOOKUP($C1156,nautics!$B$2:$F$1200,3,FALSE())="","",VLOOKUP($C1156,nautics!$B$2:$F$1200,3,FALSE())),IF($A1156="ST",IF(VLOOKUP($C1156,st!$B$2:$F$400,3,FALSE())="","",VLOOKUP($C1156,st!$B$2:$F$400,3,FALSE())),""))),"")</f>
        <v>1</v>
      </c>
      <c r="F1156" s="35" t="str">
        <f>IFERROR(IF($A1156="HDC",IF(VLOOKUP($C1156,hdc!$B$2:$F$1600,4,FALSE())="","",VLOOKUP($C1156,hdc!$B$2:$F$1600,4,FALSE())),IF($A1156="NAUTICS",IF(VLOOKUP($C1156,nautics!$B$2:$F$1200,4,FALSE())="","",VLOOKUP($C1156,nautics!$B$2:$F$1200,4,FALSE())),IF($A1156="ST",IF(VLOOKUP($C1156,st!$B$2:$F$400,4,FALSE())="","",VLOOKUP($C1156,st!$B$2:$F$400,4,FALSE())),""))),"")</f>
        <v/>
      </c>
      <c r="G1156" s="35" t="str">
        <f>IFERROR(IF($A1156="HDC",IF(VLOOKUP($C1156,hdc!$B$2:$F$1600,5,FALSE())="","",VLOOKUP($C1156,hdc!$B$2:$F$1600,5,FALSE())),IF($A1156="NAUTICS",IF(VLOOKUP($C1156,nautics!$B$2:$F$1200,5,FALSE())="","",VLOOKUP($C1156,nautics!$B$2:$F$1200,5,FALSE())),IF($A1156="ST",IF(VLOOKUP($C1156,st!$B$2:$F$400,5,FALSE())="","",VLOOKUP($C1156,st!$B$2:$F$400,5,FALSE())),""))),"")</f>
        <v/>
      </c>
      <c r="H1156" s="35" t="s">
        <v>105</v>
      </c>
      <c r="I1156" s="35" t="s">
        <v>31</v>
      </c>
      <c r="J1156" s="35" t="s">
        <v>9769</v>
      </c>
      <c r="K1156" s="35">
        <f t="shared" si="4"/>
        <v>14</v>
      </c>
      <c r="L1156" s="35" t="s">
        <v>9171</v>
      </c>
      <c r="M1156" s="35" t="s">
        <v>9172</v>
      </c>
      <c r="N1156" s="35" t="s">
        <v>813</v>
      </c>
      <c r="O1156" s="35" t="s">
        <v>718</v>
      </c>
      <c r="P1156" s="35" t="s">
        <v>9770</v>
      </c>
      <c r="Q1156" s="35" t="s">
        <v>9771</v>
      </c>
      <c r="R1156" s="35" t="s">
        <v>1071</v>
      </c>
      <c r="S1156" s="35" t="s">
        <v>813</v>
      </c>
      <c r="T1156" s="35" t="s">
        <v>718</v>
      </c>
      <c r="U1156" s="35" t="s">
        <v>9772</v>
      </c>
      <c r="W1156" s="35" t="s">
        <v>78</v>
      </c>
      <c r="X1156" s="35" t="s">
        <v>8526</v>
      </c>
      <c r="Y1156" s="35" t="s">
        <v>9176</v>
      </c>
      <c r="Z1156" s="35" t="s">
        <v>9773</v>
      </c>
    </row>
    <row r="1157" spans="1:26" ht="15" customHeight="1">
      <c r="A1157" s="35" t="s">
        <v>1300</v>
      </c>
      <c r="B1157" s="35" t="s">
        <v>7129</v>
      </c>
      <c r="C1157" s="35" t="s">
        <v>9774</v>
      </c>
      <c r="D1157" s="35">
        <f>IFERROR(IF($A1157="HDC",IF(VLOOKUP($C1157,hdc!$B$2:$F$1600,2,FALSE())="","",VLOOKUP($C1157,hdc!$B$2:$F$1600,2,FALSE())),IF($A1157="NAUTICS",IF(VLOOKUP($C1157,nautics!$B$2:$F$1200,2,FALSE())="","",VLOOKUP($C1157,nautics!$B$2:$F$1200,2,FALSE())),IF($A1157="ST",IF(VLOOKUP($C1157,st!$B$2:$F$400,2,FALSE())="","",VLOOKUP($C1157,st!$B$2:$F$400,2,FALSE())),""))),"")</f>
        <v>1</v>
      </c>
      <c r="E1157" s="35">
        <f>IFERROR(IF($A1157="HDC",IF(VLOOKUP($C1157,hdc!$B$2:$F$1600,3,FALSE())="","",VLOOKUP($C1157,hdc!$B$2:$F$1600,3,FALSE())),IF($A1157="NAUTICS",IF(VLOOKUP($C1157,nautics!$B$2:$F$1200,3,FALSE())="","",VLOOKUP($C1157,nautics!$B$2:$F$1200,3,FALSE())),IF($A1157="ST",IF(VLOOKUP($C1157,st!$B$2:$F$400,3,FALSE())="","",VLOOKUP($C1157,st!$B$2:$F$400,3,FALSE())),""))),"")</f>
        <v>1</v>
      </c>
      <c r="F1157" s="35" t="str">
        <f>IFERROR(IF($A1157="HDC",IF(VLOOKUP($C1157,hdc!$B$2:$F$1600,4,FALSE())="","",VLOOKUP($C1157,hdc!$B$2:$F$1600,4,FALSE())),IF($A1157="NAUTICS",IF(VLOOKUP($C1157,nautics!$B$2:$F$1200,4,FALSE())="","",VLOOKUP($C1157,nautics!$B$2:$F$1200,4,FALSE())),IF($A1157="ST",IF(VLOOKUP($C1157,st!$B$2:$F$400,4,FALSE())="","",VLOOKUP($C1157,st!$B$2:$F$400,4,FALSE())),""))),"")</f>
        <v/>
      </c>
      <c r="G1157" s="35" t="str">
        <f>IFERROR(IF($A1157="HDC",IF(VLOOKUP($C1157,hdc!$B$2:$F$1600,5,FALSE())="","",VLOOKUP($C1157,hdc!$B$2:$F$1600,5,FALSE())),IF($A1157="NAUTICS",IF(VLOOKUP($C1157,nautics!$B$2:$F$1200,5,FALSE())="","",VLOOKUP($C1157,nautics!$B$2:$F$1200,5,FALSE())),IF($A1157="ST",IF(VLOOKUP($C1157,st!$B$2:$F$400,5,FALSE())="","",VLOOKUP($C1157,st!$B$2:$F$400,5,FALSE())),""))),"")</f>
        <v/>
      </c>
      <c r="H1157" s="35" t="s">
        <v>105</v>
      </c>
      <c r="I1157" s="35" t="s">
        <v>31</v>
      </c>
      <c r="J1157" s="35" t="s">
        <v>9775</v>
      </c>
      <c r="K1157" s="35">
        <f t="shared" si="4"/>
        <v>18</v>
      </c>
      <c r="L1157" s="35" t="s">
        <v>9171</v>
      </c>
      <c r="M1157" s="35" t="s">
        <v>9172</v>
      </c>
      <c r="N1157" s="35" t="s">
        <v>813</v>
      </c>
      <c r="O1157" s="35" t="s">
        <v>718</v>
      </c>
      <c r="P1157" s="35" t="s">
        <v>9776</v>
      </c>
      <c r="Q1157" s="35" t="s">
        <v>9777</v>
      </c>
      <c r="R1157" s="35" t="s">
        <v>152</v>
      </c>
      <c r="S1157" s="35" t="s">
        <v>813</v>
      </c>
      <c r="T1157" s="35" t="s">
        <v>718</v>
      </c>
      <c r="U1157" s="35" t="s">
        <v>9766</v>
      </c>
      <c r="W1157" s="35" t="s">
        <v>78</v>
      </c>
      <c r="X1157" s="35" t="s">
        <v>8526</v>
      </c>
      <c r="Y1157" s="35" t="s">
        <v>9176</v>
      </c>
      <c r="Z1157" s="35" t="s">
        <v>9767</v>
      </c>
    </row>
    <row r="1158" spans="1:26" ht="15" customHeight="1">
      <c r="A1158" s="35" t="s">
        <v>1300</v>
      </c>
      <c r="B1158" s="35" t="s">
        <v>9778</v>
      </c>
      <c r="C1158" s="35" t="s">
        <v>9779</v>
      </c>
      <c r="D1158" s="35">
        <f>IFERROR(IF($A1158="HDC",IF(VLOOKUP($C1158,hdc!$B$2:$F$1600,2,FALSE())="","",VLOOKUP($C1158,hdc!$B$2:$F$1600,2,FALSE())),IF($A1158="NAUTICS",IF(VLOOKUP($C1158,nautics!$B$2:$F$1200,2,FALSE())="","",VLOOKUP($C1158,nautics!$B$2:$F$1200,2,FALSE())),IF($A1158="ST",IF(VLOOKUP($C1158,st!$B$2:$F$400,2,FALSE())="","",VLOOKUP($C1158,st!$B$2:$F$400,2,FALSE())),""))),"")</f>
        <v>1</v>
      </c>
      <c r="E1158" s="35">
        <f>IFERROR(IF($A1158="HDC",IF(VLOOKUP($C1158,hdc!$B$2:$F$1600,3,FALSE())="","",VLOOKUP($C1158,hdc!$B$2:$F$1600,3,FALSE())),IF($A1158="NAUTICS",IF(VLOOKUP($C1158,nautics!$B$2:$F$1200,3,FALSE())="","",VLOOKUP($C1158,nautics!$B$2:$F$1200,3,FALSE())),IF($A1158="ST",IF(VLOOKUP($C1158,st!$B$2:$F$400,3,FALSE())="","",VLOOKUP($C1158,st!$B$2:$F$400,3,FALSE())),""))),"")</f>
        <v>1</v>
      </c>
      <c r="F1158" s="35">
        <f>IFERROR(IF($A1158="HDC",IF(VLOOKUP($C1158,hdc!$B$2:$F$1600,4,FALSE())="","",VLOOKUP($C1158,hdc!$B$2:$F$1600,4,FALSE())),IF($A1158="NAUTICS",IF(VLOOKUP($C1158,nautics!$B$2:$F$1200,4,FALSE())="","",VLOOKUP($C1158,nautics!$B$2:$F$1200,4,FALSE())),IF($A1158="ST",IF(VLOOKUP($C1158,st!$B$2:$F$400,4,FALSE())="","",VLOOKUP($C1158,st!$B$2:$F$400,4,FALSE())),""))),"")</f>
        <v>1</v>
      </c>
      <c r="G1158" s="35" t="str">
        <f>IFERROR(IF($A1158="HDC",IF(VLOOKUP($C1158,hdc!$B$2:$F$1600,5,FALSE())="","",VLOOKUP($C1158,hdc!$B$2:$F$1600,5,FALSE())),IF($A1158="NAUTICS",IF(VLOOKUP($C1158,nautics!$B$2:$F$1200,5,FALSE())="","",VLOOKUP($C1158,nautics!$B$2:$F$1200,5,FALSE())),IF($A1158="ST",IF(VLOOKUP($C1158,st!$B$2:$F$400,5,FALSE())="","",VLOOKUP($C1158,st!$B$2:$F$400,5,FALSE())),""))),"")</f>
        <v/>
      </c>
      <c r="H1158" s="35" t="s">
        <v>1080</v>
      </c>
      <c r="I1158" s="35" t="s">
        <v>31</v>
      </c>
      <c r="J1158" s="35" t="s">
        <v>9780</v>
      </c>
      <c r="K1158" s="35">
        <f t="shared" si="4"/>
        <v>29</v>
      </c>
      <c r="L1158" s="35" t="s">
        <v>1046</v>
      </c>
      <c r="M1158" s="35" t="s">
        <v>1048</v>
      </c>
      <c r="N1158" s="35" t="s">
        <v>1050</v>
      </c>
      <c r="O1158" s="35" t="s">
        <v>718</v>
      </c>
      <c r="P1158" s="35" t="s">
        <v>9781</v>
      </c>
      <c r="Q1158" s="35" t="s">
        <v>9782</v>
      </c>
      <c r="R1158" s="35" t="s">
        <v>965</v>
      </c>
      <c r="S1158" s="35" t="s">
        <v>53</v>
      </c>
      <c r="T1158" s="35" t="s">
        <v>55</v>
      </c>
      <c r="U1158" s="35" t="s">
        <v>9783</v>
      </c>
      <c r="W1158" s="35" t="s">
        <v>57</v>
      </c>
      <c r="X1158" s="35" t="s">
        <v>59</v>
      </c>
      <c r="Y1158" s="35" t="s">
        <v>1054</v>
      </c>
      <c r="Z1158" s="35" t="s">
        <v>1686</v>
      </c>
    </row>
    <row r="1159" spans="1:26" ht="15" customHeight="1">
      <c r="A1159" s="35" t="s">
        <v>1300</v>
      </c>
      <c r="B1159" s="35" t="s">
        <v>9778</v>
      </c>
      <c r="C1159" s="35" t="s">
        <v>9784</v>
      </c>
      <c r="D1159" s="35">
        <f>IFERROR(IF($A1159="HDC",IF(VLOOKUP($C1159,hdc!$B$2:$F$1600,2,FALSE())="","",VLOOKUP($C1159,hdc!$B$2:$F$1600,2,FALSE())),IF($A1159="NAUTICS",IF(VLOOKUP($C1159,nautics!$B$2:$F$1200,2,FALSE())="","",VLOOKUP($C1159,nautics!$B$2:$F$1200,2,FALSE())),IF($A1159="ST",IF(VLOOKUP($C1159,st!$B$2:$F$400,2,FALSE())="","",VLOOKUP($C1159,st!$B$2:$F$400,2,FALSE())),""))),"")</f>
        <v>1</v>
      </c>
      <c r="E1159" s="35">
        <f>IFERROR(IF($A1159="HDC",IF(VLOOKUP($C1159,hdc!$B$2:$F$1600,3,FALSE())="","",VLOOKUP($C1159,hdc!$B$2:$F$1600,3,FALSE())),IF($A1159="NAUTICS",IF(VLOOKUP($C1159,nautics!$B$2:$F$1200,3,FALSE())="","",VLOOKUP($C1159,nautics!$B$2:$F$1200,3,FALSE())),IF($A1159="ST",IF(VLOOKUP($C1159,st!$B$2:$F$400,3,FALSE())="","",VLOOKUP($C1159,st!$B$2:$F$400,3,FALSE())),""))),"")</f>
        <v>1</v>
      </c>
      <c r="F1159" s="35">
        <f>IFERROR(IF($A1159="HDC",IF(VLOOKUP($C1159,hdc!$B$2:$F$1600,4,FALSE())="","",VLOOKUP($C1159,hdc!$B$2:$F$1600,4,FALSE())),IF($A1159="NAUTICS",IF(VLOOKUP($C1159,nautics!$B$2:$F$1200,4,FALSE())="","",VLOOKUP($C1159,nautics!$B$2:$F$1200,4,FALSE())),IF($A1159="ST",IF(VLOOKUP($C1159,st!$B$2:$F$400,4,FALSE())="","",VLOOKUP($C1159,st!$B$2:$F$400,4,FALSE())),""))),"")</f>
        <v>1</v>
      </c>
      <c r="G1159" s="35" t="str">
        <f>IFERROR(IF($A1159="HDC",IF(VLOOKUP($C1159,hdc!$B$2:$F$1600,5,FALSE())="","",VLOOKUP($C1159,hdc!$B$2:$F$1600,5,FALSE())),IF($A1159="NAUTICS",IF(VLOOKUP($C1159,nautics!$B$2:$F$1200,5,FALSE())="","",VLOOKUP($C1159,nautics!$B$2:$F$1200,5,FALSE())),IF($A1159="ST",IF(VLOOKUP($C1159,st!$B$2:$F$400,5,FALSE())="","",VLOOKUP($C1159,st!$B$2:$F$400,5,FALSE())),""))),"")</f>
        <v/>
      </c>
      <c r="H1159" s="35" t="s">
        <v>1080</v>
      </c>
      <c r="I1159" s="35" t="s">
        <v>31</v>
      </c>
      <c r="J1159" s="35" t="s">
        <v>9785</v>
      </c>
      <c r="K1159" s="35">
        <f t="shared" si="4"/>
        <v>13</v>
      </c>
      <c r="L1159" s="35" t="s">
        <v>1046</v>
      </c>
      <c r="M1159" s="35" t="s">
        <v>1048</v>
      </c>
      <c r="N1159" s="35" t="s">
        <v>1050</v>
      </c>
      <c r="O1159" s="35" t="s">
        <v>718</v>
      </c>
      <c r="P1159" s="35" t="s">
        <v>9786</v>
      </c>
      <c r="Q1159" s="35" t="s">
        <v>9787</v>
      </c>
      <c r="R1159" s="35" t="s">
        <v>293</v>
      </c>
      <c r="S1159" s="35" t="s">
        <v>1050</v>
      </c>
      <c r="T1159" s="35" t="s">
        <v>718</v>
      </c>
      <c r="U1159" s="35" t="s">
        <v>9789</v>
      </c>
      <c r="W1159" s="35" t="s">
        <v>78</v>
      </c>
      <c r="X1159" s="35" t="s">
        <v>59</v>
      </c>
      <c r="Y1159" s="35" t="s">
        <v>1054</v>
      </c>
      <c r="Z1159" s="35" t="s">
        <v>9451</v>
      </c>
    </row>
    <row r="1160" spans="1:26" ht="15" customHeight="1">
      <c r="A1160" s="35" t="s">
        <v>1300</v>
      </c>
      <c r="B1160" s="35" t="s">
        <v>9778</v>
      </c>
      <c r="C1160" s="35" t="s">
        <v>9790</v>
      </c>
      <c r="D1160" s="35">
        <f>IFERROR(IF($A1160="HDC",IF(VLOOKUP($C1160,hdc!$B$2:$F$1600,2,FALSE())="","",VLOOKUP($C1160,hdc!$B$2:$F$1600,2,FALSE())),IF($A1160="NAUTICS",IF(VLOOKUP($C1160,nautics!$B$2:$F$1200,2,FALSE())="","",VLOOKUP($C1160,nautics!$B$2:$F$1200,2,FALSE())),IF($A1160="ST",IF(VLOOKUP($C1160,st!$B$2:$F$400,2,FALSE())="","",VLOOKUP($C1160,st!$B$2:$F$400,2,FALSE())),""))),"")</f>
        <v>1</v>
      </c>
      <c r="E1160" s="35">
        <f>IFERROR(IF($A1160="HDC",IF(VLOOKUP($C1160,hdc!$B$2:$F$1600,3,FALSE())="","",VLOOKUP($C1160,hdc!$B$2:$F$1600,3,FALSE())),IF($A1160="NAUTICS",IF(VLOOKUP($C1160,nautics!$B$2:$F$1200,3,FALSE())="","",VLOOKUP($C1160,nautics!$B$2:$F$1200,3,FALSE())),IF($A1160="ST",IF(VLOOKUP($C1160,st!$B$2:$F$400,3,FALSE())="","",VLOOKUP($C1160,st!$B$2:$F$400,3,FALSE())),""))),"")</f>
        <v>1</v>
      </c>
      <c r="F1160" s="35" t="str">
        <f>IFERROR(IF($A1160="HDC",IF(VLOOKUP($C1160,hdc!$B$2:$F$1600,4,FALSE())="","",VLOOKUP($C1160,hdc!$B$2:$F$1600,4,FALSE())),IF($A1160="NAUTICS",IF(VLOOKUP($C1160,nautics!$B$2:$F$1200,4,FALSE())="","",VLOOKUP($C1160,nautics!$B$2:$F$1200,4,FALSE())),IF($A1160="ST",IF(VLOOKUP($C1160,st!$B$2:$F$400,4,FALSE())="","",VLOOKUP($C1160,st!$B$2:$F$400,4,FALSE())),""))),"")</f>
        <v/>
      </c>
      <c r="G1160" s="35" t="str">
        <f>IFERROR(IF($A1160="HDC",IF(VLOOKUP($C1160,hdc!$B$2:$F$1600,5,FALSE())="","",VLOOKUP($C1160,hdc!$B$2:$F$1600,5,FALSE())),IF($A1160="NAUTICS",IF(VLOOKUP($C1160,nautics!$B$2:$F$1200,5,FALSE())="","",VLOOKUP($C1160,nautics!$B$2:$F$1200,5,FALSE())),IF($A1160="ST",IF(VLOOKUP($C1160,st!$B$2:$F$400,5,FALSE())="","",VLOOKUP($C1160,st!$B$2:$F$400,5,FALSE())),""))),"")</f>
        <v/>
      </c>
      <c r="H1160" s="35" t="s">
        <v>1080</v>
      </c>
      <c r="I1160" s="35" t="s">
        <v>31</v>
      </c>
      <c r="J1160" s="35" t="s">
        <v>9791</v>
      </c>
      <c r="K1160" s="35">
        <f t="shared" si="4"/>
        <v>15</v>
      </c>
      <c r="L1160" s="35" t="s">
        <v>9786</v>
      </c>
      <c r="M1160" s="35" t="s">
        <v>9787</v>
      </c>
      <c r="N1160" s="35" t="s">
        <v>1050</v>
      </c>
      <c r="O1160" s="35" t="s">
        <v>718</v>
      </c>
      <c r="P1160" s="35" t="s">
        <v>9792</v>
      </c>
      <c r="Q1160" s="35" t="s">
        <v>9793</v>
      </c>
      <c r="R1160" s="35" t="s">
        <v>52</v>
      </c>
      <c r="S1160" s="35" t="s">
        <v>43</v>
      </c>
      <c r="T1160" s="35" t="s">
        <v>45</v>
      </c>
      <c r="U1160" s="35" t="s">
        <v>9794</v>
      </c>
      <c r="W1160" s="35" t="s">
        <v>57</v>
      </c>
      <c r="X1160" s="35" t="s">
        <v>59</v>
      </c>
      <c r="Y1160" s="35" t="s">
        <v>9451</v>
      </c>
      <c r="Z1160" s="35" t="s">
        <v>9795</v>
      </c>
    </row>
    <row r="1161" spans="1:26" ht="15" customHeight="1">
      <c r="A1161" s="35" t="s">
        <v>1300</v>
      </c>
      <c r="B1161" s="35" t="s">
        <v>9778</v>
      </c>
      <c r="C1161" s="35" t="s">
        <v>9796</v>
      </c>
      <c r="D1161" s="35">
        <f>IFERROR(IF($A1161="HDC",IF(VLOOKUP($C1161,hdc!$B$2:$F$1600,2,FALSE())="","",VLOOKUP($C1161,hdc!$B$2:$F$1600,2,FALSE())),IF($A1161="NAUTICS",IF(VLOOKUP($C1161,nautics!$B$2:$F$1200,2,FALSE())="","",VLOOKUP($C1161,nautics!$B$2:$F$1200,2,FALSE())),IF($A1161="ST",IF(VLOOKUP($C1161,st!$B$2:$F$400,2,FALSE())="","",VLOOKUP($C1161,st!$B$2:$F$400,2,FALSE())),""))),"")</f>
        <v>1</v>
      </c>
      <c r="E1161" s="35">
        <f>IFERROR(IF($A1161="HDC",IF(VLOOKUP($C1161,hdc!$B$2:$F$1600,3,FALSE())="","",VLOOKUP($C1161,hdc!$B$2:$F$1600,3,FALSE())),IF($A1161="NAUTICS",IF(VLOOKUP($C1161,nautics!$B$2:$F$1200,3,FALSE())="","",VLOOKUP($C1161,nautics!$B$2:$F$1200,3,FALSE())),IF($A1161="ST",IF(VLOOKUP($C1161,st!$B$2:$F$400,3,FALSE())="","",VLOOKUP($C1161,st!$B$2:$F$400,3,FALSE())),""))),"")</f>
        <v>1</v>
      </c>
      <c r="F1161" s="35">
        <f>IFERROR(IF($A1161="HDC",IF(VLOOKUP($C1161,hdc!$B$2:$F$1600,4,FALSE())="","",VLOOKUP($C1161,hdc!$B$2:$F$1600,4,FALSE())),IF($A1161="NAUTICS",IF(VLOOKUP($C1161,nautics!$B$2:$F$1200,4,FALSE())="","",VLOOKUP($C1161,nautics!$B$2:$F$1200,4,FALSE())),IF($A1161="ST",IF(VLOOKUP($C1161,st!$B$2:$F$400,4,FALSE())="","",VLOOKUP($C1161,st!$B$2:$F$400,4,FALSE())),""))),"")</f>
        <v>1</v>
      </c>
      <c r="G1161" s="35" t="str">
        <f>IFERROR(IF($A1161="HDC",IF(VLOOKUP($C1161,hdc!$B$2:$F$1600,5,FALSE())="","",VLOOKUP($C1161,hdc!$B$2:$F$1600,5,FALSE())),IF($A1161="NAUTICS",IF(VLOOKUP($C1161,nautics!$B$2:$F$1200,5,FALSE())="","",VLOOKUP($C1161,nautics!$B$2:$F$1200,5,FALSE())),IF($A1161="ST",IF(VLOOKUP($C1161,st!$B$2:$F$400,5,FALSE())="","",VLOOKUP($C1161,st!$B$2:$F$400,5,FALSE())),""))),"")</f>
        <v/>
      </c>
      <c r="H1161" s="35" t="s">
        <v>9797</v>
      </c>
      <c r="I1161" s="35" t="s">
        <v>31</v>
      </c>
      <c r="J1161" s="35" t="s">
        <v>9798</v>
      </c>
      <c r="K1161" s="35">
        <f t="shared" si="4"/>
        <v>28</v>
      </c>
      <c r="L1161" s="35" t="s">
        <v>1046</v>
      </c>
      <c r="M1161" s="35" t="s">
        <v>1048</v>
      </c>
      <c r="N1161" s="35" t="s">
        <v>1050</v>
      </c>
      <c r="O1161" s="35" t="s">
        <v>718</v>
      </c>
      <c r="P1161" s="35" t="s">
        <v>9799</v>
      </c>
      <c r="Q1161" s="35" t="s">
        <v>9800</v>
      </c>
      <c r="R1161" s="35" t="s">
        <v>52</v>
      </c>
      <c r="S1161" s="35" t="s">
        <v>486</v>
      </c>
      <c r="T1161" s="35" t="s">
        <v>487</v>
      </c>
      <c r="U1161" s="35" t="s">
        <v>9801</v>
      </c>
      <c r="W1161" s="35" t="s">
        <v>57</v>
      </c>
      <c r="X1161" s="35" t="s">
        <v>59</v>
      </c>
      <c r="Y1161" s="35" t="s">
        <v>1054</v>
      </c>
      <c r="Z1161" s="35" t="s">
        <v>7542</v>
      </c>
    </row>
    <row r="1162" spans="1:26" ht="15" customHeight="1">
      <c r="A1162" s="35" t="s">
        <v>1300</v>
      </c>
      <c r="B1162" s="35" t="s">
        <v>9778</v>
      </c>
      <c r="C1162" s="35" t="s">
        <v>9802</v>
      </c>
      <c r="D1162" s="35">
        <f>IFERROR(IF($A1162="HDC",IF(VLOOKUP($C1162,hdc!$B$2:$F$1600,2,FALSE())="","",VLOOKUP($C1162,hdc!$B$2:$F$1600,2,FALSE())),IF($A1162="NAUTICS",IF(VLOOKUP($C1162,nautics!$B$2:$F$1200,2,FALSE())="","",VLOOKUP($C1162,nautics!$B$2:$F$1200,2,FALSE())),IF($A1162="ST",IF(VLOOKUP($C1162,st!$B$2:$F$400,2,FALSE())="","",VLOOKUP($C1162,st!$B$2:$F$400,2,FALSE())),""))),"")</f>
        <v>1</v>
      </c>
      <c r="E1162" s="35">
        <f>IFERROR(IF($A1162="HDC",IF(VLOOKUP($C1162,hdc!$B$2:$F$1600,3,FALSE())="","",VLOOKUP($C1162,hdc!$B$2:$F$1600,3,FALSE())),IF($A1162="NAUTICS",IF(VLOOKUP($C1162,nautics!$B$2:$F$1200,3,FALSE())="","",VLOOKUP($C1162,nautics!$B$2:$F$1200,3,FALSE())),IF($A1162="ST",IF(VLOOKUP($C1162,st!$B$2:$F$400,3,FALSE())="","",VLOOKUP($C1162,st!$B$2:$F$400,3,FALSE())),""))),"")</f>
        <v>1</v>
      </c>
      <c r="F1162" s="35">
        <f>IFERROR(IF($A1162="HDC",IF(VLOOKUP($C1162,hdc!$B$2:$F$1600,4,FALSE())="","",VLOOKUP($C1162,hdc!$B$2:$F$1600,4,FALSE())),IF($A1162="NAUTICS",IF(VLOOKUP($C1162,nautics!$B$2:$F$1200,4,FALSE())="","",VLOOKUP($C1162,nautics!$B$2:$F$1200,4,FALSE())),IF($A1162="ST",IF(VLOOKUP($C1162,st!$B$2:$F$400,4,FALSE())="","",VLOOKUP($C1162,st!$B$2:$F$400,4,FALSE())),""))),"")</f>
        <v>1</v>
      </c>
      <c r="G1162" s="35" t="str">
        <f>IFERROR(IF($A1162="HDC",IF(VLOOKUP($C1162,hdc!$B$2:$F$1600,5,FALSE())="","",VLOOKUP($C1162,hdc!$B$2:$F$1600,5,FALSE())),IF($A1162="NAUTICS",IF(VLOOKUP($C1162,nautics!$B$2:$F$1200,5,FALSE())="","",VLOOKUP($C1162,nautics!$B$2:$F$1200,5,FALSE())),IF($A1162="ST",IF(VLOOKUP($C1162,st!$B$2:$F$400,5,FALSE())="","",VLOOKUP($C1162,st!$B$2:$F$400,5,FALSE())),""))),"")</f>
        <v/>
      </c>
      <c r="H1162" s="35" t="s">
        <v>9797</v>
      </c>
      <c r="I1162" s="35" t="s">
        <v>31</v>
      </c>
      <c r="J1162" s="35" t="s">
        <v>444</v>
      </c>
      <c r="K1162" s="35">
        <f t="shared" si="4"/>
        <v>26</v>
      </c>
      <c r="L1162" s="35" t="s">
        <v>1034</v>
      </c>
      <c r="M1162" s="35" t="s">
        <v>1036</v>
      </c>
      <c r="N1162" s="35" t="s">
        <v>736</v>
      </c>
      <c r="O1162" s="35" t="s">
        <v>738</v>
      </c>
      <c r="P1162" s="35" t="s">
        <v>9803</v>
      </c>
      <c r="Q1162" s="35" t="s">
        <v>9804</v>
      </c>
      <c r="R1162" s="35" t="s">
        <v>965</v>
      </c>
      <c r="S1162" s="35" t="s">
        <v>2922</v>
      </c>
      <c r="T1162" s="35" t="s">
        <v>2924</v>
      </c>
      <c r="U1162" s="35" t="s">
        <v>9805</v>
      </c>
      <c r="W1162" s="35" t="s">
        <v>57</v>
      </c>
      <c r="X1162" s="35" t="s">
        <v>59</v>
      </c>
      <c r="Y1162" s="35" t="s">
        <v>1041</v>
      </c>
      <c r="Z1162" s="35" t="s">
        <v>9806</v>
      </c>
    </row>
    <row r="1163" spans="1:26" ht="15" customHeight="1">
      <c r="A1163" s="35" t="s">
        <v>1300</v>
      </c>
      <c r="B1163" s="35" t="s">
        <v>9778</v>
      </c>
      <c r="C1163" s="35" t="s">
        <v>9807</v>
      </c>
      <c r="D1163" s="35">
        <f>IFERROR(IF($A1163="HDC",IF(VLOOKUP($C1163,hdc!$B$2:$F$1600,2,FALSE())="","",VLOOKUP($C1163,hdc!$B$2:$F$1600,2,FALSE())),IF($A1163="NAUTICS",IF(VLOOKUP($C1163,nautics!$B$2:$F$1200,2,FALSE())="","",VLOOKUP($C1163,nautics!$B$2:$F$1200,2,FALSE())),IF($A1163="ST",IF(VLOOKUP($C1163,st!$B$2:$F$400,2,FALSE())="","",VLOOKUP($C1163,st!$B$2:$F$400,2,FALSE())),""))),"")</f>
        <v>1</v>
      </c>
      <c r="E1163" s="35">
        <f>IFERROR(IF($A1163="HDC",IF(VLOOKUP($C1163,hdc!$B$2:$F$1600,3,FALSE())="","",VLOOKUP($C1163,hdc!$B$2:$F$1600,3,FALSE())),IF($A1163="NAUTICS",IF(VLOOKUP($C1163,nautics!$B$2:$F$1200,3,FALSE())="","",VLOOKUP($C1163,nautics!$B$2:$F$1200,3,FALSE())),IF($A1163="ST",IF(VLOOKUP($C1163,st!$B$2:$F$400,3,FALSE())="","",VLOOKUP($C1163,st!$B$2:$F$400,3,FALSE())),""))),"")</f>
        <v>1</v>
      </c>
      <c r="F1163" s="35">
        <f>IFERROR(IF($A1163="HDC",IF(VLOOKUP($C1163,hdc!$B$2:$F$1600,4,FALSE())="","",VLOOKUP($C1163,hdc!$B$2:$F$1600,4,FALSE())),IF($A1163="NAUTICS",IF(VLOOKUP($C1163,nautics!$B$2:$F$1200,4,FALSE())="","",VLOOKUP($C1163,nautics!$B$2:$F$1200,4,FALSE())),IF($A1163="ST",IF(VLOOKUP($C1163,st!$B$2:$F$400,4,FALSE())="","",VLOOKUP($C1163,st!$B$2:$F$400,4,FALSE())),""))),"")</f>
        <v>1</v>
      </c>
      <c r="G1163" s="35" t="str">
        <f>IFERROR(IF($A1163="HDC",IF(VLOOKUP($C1163,hdc!$B$2:$F$1600,5,FALSE())="","",VLOOKUP($C1163,hdc!$B$2:$F$1600,5,FALSE())),IF($A1163="NAUTICS",IF(VLOOKUP($C1163,nautics!$B$2:$F$1200,5,FALSE())="","",VLOOKUP($C1163,nautics!$B$2:$F$1200,5,FALSE())),IF($A1163="ST",IF(VLOOKUP($C1163,st!$B$2:$F$400,5,FALSE())="","",VLOOKUP($C1163,st!$B$2:$F$400,5,FALSE())),""))),"")</f>
        <v/>
      </c>
      <c r="H1163" s="35" t="s">
        <v>1080</v>
      </c>
      <c r="I1163" s="35" t="s">
        <v>31</v>
      </c>
      <c r="J1163" s="35" t="s">
        <v>1416</v>
      </c>
      <c r="K1163" s="35">
        <f t="shared" si="4"/>
        <v>11</v>
      </c>
      <c r="L1163" s="35" t="s">
        <v>1034</v>
      </c>
      <c r="M1163" s="35" t="s">
        <v>1036</v>
      </c>
      <c r="N1163" s="35" t="s">
        <v>736</v>
      </c>
      <c r="O1163" s="35" t="s">
        <v>738</v>
      </c>
      <c r="P1163" s="35" t="s">
        <v>9808</v>
      </c>
      <c r="Q1163" s="35" t="s">
        <v>9809</v>
      </c>
      <c r="R1163" s="35" t="s">
        <v>293</v>
      </c>
      <c r="S1163" s="35" t="s">
        <v>736</v>
      </c>
      <c r="T1163" s="35" t="s">
        <v>738</v>
      </c>
      <c r="U1163" s="35" t="s">
        <v>9810</v>
      </c>
      <c r="W1163" s="35" t="s">
        <v>78</v>
      </c>
      <c r="X1163" s="35" t="s">
        <v>59</v>
      </c>
      <c r="Y1163" s="35" t="s">
        <v>1041</v>
      </c>
      <c r="Z1163" s="35" t="s">
        <v>819</v>
      </c>
    </row>
    <row r="1164" spans="1:26" ht="15" customHeight="1">
      <c r="A1164" s="35" t="s">
        <v>1300</v>
      </c>
      <c r="B1164" s="35" t="s">
        <v>9778</v>
      </c>
      <c r="C1164" s="35" t="s">
        <v>9811</v>
      </c>
      <c r="D1164" s="35">
        <f>IFERROR(IF($A1164="HDC",IF(VLOOKUP($C1164,hdc!$B$2:$F$1600,2,FALSE())="","",VLOOKUP($C1164,hdc!$B$2:$F$1600,2,FALSE())),IF($A1164="NAUTICS",IF(VLOOKUP($C1164,nautics!$B$2:$F$1200,2,FALSE())="","",VLOOKUP($C1164,nautics!$B$2:$F$1200,2,FALSE())),IF($A1164="ST",IF(VLOOKUP($C1164,st!$B$2:$F$400,2,FALSE())="","",VLOOKUP($C1164,st!$B$2:$F$400,2,FALSE())),""))),"")</f>
        <v>1</v>
      </c>
      <c r="E1164" s="35">
        <f>IFERROR(IF($A1164="HDC",IF(VLOOKUP($C1164,hdc!$B$2:$F$1600,3,FALSE())="","",VLOOKUP($C1164,hdc!$B$2:$F$1600,3,FALSE())),IF($A1164="NAUTICS",IF(VLOOKUP($C1164,nautics!$B$2:$F$1200,3,FALSE())="","",VLOOKUP($C1164,nautics!$B$2:$F$1200,3,FALSE())),IF($A1164="ST",IF(VLOOKUP($C1164,st!$B$2:$F$400,3,FALSE())="","",VLOOKUP($C1164,st!$B$2:$F$400,3,FALSE())),""))),"")</f>
        <v>1</v>
      </c>
      <c r="F1164" s="35">
        <f>IFERROR(IF($A1164="HDC",IF(VLOOKUP($C1164,hdc!$B$2:$F$1600,4,FALSE())="","",VLOOKUP($C1164,hdc!$B$2:$F$1600,4,FALSE())),IF($A1164="NAUTICS",IF(VLOOKUP($C1164,nautics!$B$2:$F$1200,4,FALSE())="","",VLOOKUP($C1164,nautics!$B$2:$F$1200,4,FALSE())),IF($A1164="ST",IF(VLOOKUP($C1164,st!$B$2:$F$400,4,FALSE())="","",VLOOKUP($C1164,st!$B$2:$F$400,4,FALSE())),""))),"")</f>
        <v>1</v>
      </c>
      <c r="G1164" s="35" t="str">
        <f>IFERROR(IF($A1164="HDC",IF(VLOOKUP($C1164,hdc!$B$2:$F$1600,5,FALSE())="","",VLOOKUP($C1164,hdc!$B$2:$F$1600,5,FALSE())),IF($A1164="NAUTICS",IF(VLOOKUP($C1164,nautics!$B$2:$F$1200,5,FALSE())="","",VLOOKUP($C1164,nautics!$B$2:$F$1200,5,FALSE())),IF($A1164="ST",IF(VLOOKUP($C1164,st!$B$2:$F$400,5,FALSE())="","",VLOOKUP($C1164,st!$B$2:$F$400,5,FALSE())),""))),"")</f>
        <v/>
      </c>
      <c r="H1164" s="35" t="s">
        <v>9797</v>
      </c>
      <c r="I1164" s="35" t="s">
        <v>31</v>
      </c>
      <c r="J1164" s="35" t="s">
        <v>9812</v>
      </c>
      <c r="K1164" s="35">
        <f t="shared" si="4"/>
        <v>20</v>
      </c>
      <c r="L1164" s="35" t="s">
        <v>1034</v>
      </c>
      <c r="M1164" s="35" t="s">
        <v>1036</v>
      </c>
      <c r="N1164" s="35" t="s">
        <v>736</v>
      </c>
      <c r="O1164" s="35" t="s">
        <v>738</v>
      </c>
      <c r="P1164" s="35" t="s">
        <v>9813</v>
      </c>
      <c r="Q1164" s="35" t="s">
        <v>9814</v>
      </c>
      <c r="R1164" s="35" t="s">
        <v>965</v>
      </c>
      <c r="S1164" s="35" t="s">
        <v>511</v>
      </c>
      <c r="T1164" s="35" t="s">
        <v>513</v>
      </c>
      <c r="U1164" s="35" t="s">
        <v>9815</v>
      </c>
      <c r="W1164" s="35" t="s">
        <v>57</v>
      </c>
      <c r="X1164" s="35" t="s">
        <v>59</v>
      </c>
      <c r="Y1164" s="35" t="s">
        <v>1041</v>
      </c>
      <c r="Z1164" s="35" t="s">
        <v>9816</v>
      </c>
    </row>
    <row r="1165" spans="1:26" ht="15" customHeight="1">
      <c r="A1165" s="35" t="s">
        <v>1300</v>
      </c>
      <c r="B1165" s="35" t="s">
        <v>9778</v>
      </c>
      <c r="C1165" s="35" t="s">
        <v>9817</v>
      </c>
      <c r="D1165" s="35">
        <f>IFERROR(IF($A1165="HDC",IF(VLOOKUP($C1165,hdc!$B$2:$F$1600,2,FALSE())="","",VLOOKUP($C1165,hdc!$B$2:$F$1600,2,FALSE())),IF($A1165="NAUTICS",IF(VLOOKUP($C1165,nautics!$B$2:$F$1200,2,FALSE())="","",VLOOKUP($C1165,nautics!$B$2:$F$1200,2,FALSE())),IF($A1165="ST",IF(VLOOKUP($C1165,st!$B$2:$F$400,2,FALSE())="","",VLOOKUP($C1165,st!$B$2:$F$400,2,FALSE())),""))),"")</f>
        <v>1</v>
      </c>
      <c r="E1165" s="35">
        <f>IFERROR(IF($A1165="HDC",IF(VLOOKUP($C1165,hdc!$B$2:$F$1600,3,FALSE())="","",VLOOKUP($C1165,hdc!$B$2:$F$1600,3,FALSE())),IF($A1165="NAUTICS",IF(VLOOKUP($C1165,nautics!$B$2:$F$1200,3,FALSE())="","",VLOOKUP($C1165,nautics!$B$2:$F$1200,3,FALSE())),IF($A1165="ST",IF(VLOOKUP($C1165,st!$B$2:$F$400,3,FALSE())="","",VLOOKUP($C1165,st!$B$2:$F$400,3,FALSE())),""))),"")</f>
        <v>1</v>
      </c>
      <c r="F1165" s="35" t="str">
        <f>IFERROR(IF($A1165="HDC",IF(VLOOKUP($C1165,hdc!$B$2:$F$1600,4,FALSE())="","",VLOOKUP($C1165,hdc!$B$2:$F$1600,4,FALSE())),IF($A1165="NAUTICS",IF(VLOOKUP($C1165,nautics!$B$2:$F$1200,4,FALSE())="","",VLOOKUP($C1165,nautics!$B$2:$F$1200,4,FALSE())),IF($A1165="ST",IF(VLOOKUP($C1165,st!$B$2:$F$400,4,FALSE())="","",VLOOKUP($C1165,st!$B$2:$F$400,4,FALSE())),""))),"")</f>
        <v/>
      </c>
      <c r="G1165" s="35" t="str">
        <f>IFERROR(IF($A1165="HDC",IF(VLOOKUP($C1165,hdc!$B$2:$F$1600,5,FALSE())="","",VLOOKUP($C1165,hdc!$B$2:$F$1600,5,FALSE())),IF($A1165="NAUTICS",IF(VLOOKUP($C1165,nautics!$B$2:$F$1200,5,FALSE())="","",VLOOKUP($C1165,nautics!$B$2:$F$1200,5,FALSE())),IF($A1165="ST",IF(VLOOKUP($C1165,st!$B$2:$F$400,5,FALSE())="","",VLOOKUP($C1165,st!$B$2:$F$400,5,FALSE())),""))),"")</f>
        <v/>
      </c>
      <c r="H1165" s="35" t="s">
        <v>1080</v>
      </c>
      <c r="I1165" s="35" t="s">
        <v>31</v>
      </c>
      <c r="J1165" s="35" t="s">
        <v>9818</v>
      </c>
      <c r="K1165" s="35">
        <f t="shared" si="4"/>
        <v>30</v>
      </c>
      <c r="L1165" s="35" t="s">
        <v>9819</v>
      </c>
      <c r="M1165" s="35" t="s">
        <v>9820</v>
      </c>
      <c r="N1165" s="35" t="s">
        <v>511</v>
      </c>
      <c r="O1165" s="35" t="s">
        <v>513</v>
      </c>
      <c r="P1165" s="35" t="s">
        <v>9821</v>
      </c>
      <c r="Q1165" s="35" t="s">
        <v>9822</v>
      </c>
      <c r="R1165" s="35" t="s">
        <v>52</v>
      </c>
      <c r="S1165" s="35" t="s">
        <v>511</v>
      </c>
      <c r="T1165" s="35" t="s">
        <v>513</v>
      </c>
      <c r="U1165" s="35" t="s">
        <v>9823</v>
      </c>
      <c r="W1165" s="35" t="s">
        <v>78</v>
      </c>
      <c r="X1165" s="35" t="s">
        <v>59</v>
      </c>
      <c r="Y1165" s="35" t="s">
        <v>2479</v>
      </c>
      <c r="Z1165" s="35" t="s">
        <v>3040</v>
      </c>
    </row>
    <row r="1166" spans="1:26" ht="15" customHeight="1">
      <c r="A1166" s="35" t="s">
        <v>1300</v>
      </c>
      <c r="B1166" s="35" t="s">
        <v>9778</v>
      </c>
      <c r="C1166" s="35" t="s">
        <v>9824</v>
      </c>
      <c r="D1166" s="35">
        <f>IFERROR(IF($A1166="HDC",IF(VLOOKUP($C1166,hdc!$B$2:$F$1600,2,FALSE())="","",VLOOKUP($C1166,hdc!$B$2:$F$1600,2,FALSE())),IF($A1166="NAUTICS",IF(VLOOKUP($C1166,nautics!$B$2:$F$1200,2,FALSE())="","",VLOOKUP($C1166,nautics!$B$2:$F$1200,2,FALSE())),IF($A1166="ST",IF(VLOOKUP($C1166,st!$B$2:$F$400,2,FALSE())="","",VLOOKUP($C1166,st!$B$2:$F$400,2,FALSE())),""))),"")</f>
        <v>1</v>
      </c>
      <c r="E1166" s="35">
        <f>IFERROR(IF($A1166="HDC",IF(VLOOKUP($C1166,hdc!$B$2:$F$1600,3,FALSE())="","",VLOOKUP($C1166,hdc!$B$2:$F$1600,3,FALSE())),IF($A1166="NAUTICS",IF(VLOOKUP($C1166,nautics!$B$2:$F$1200,3,FALSE())="","",VLOOKUP($C1166,nautics!$B$2:$F$1200,3,FALSE())),IF($A1166="ST",IF(VLOOKUP($C1166,st!$B$2:$F$400,3,FALSE())="","",VLOOKUP($C1166,st!$B$2:$F$400,3,FALSE())),""))),"")</f>
        <v>1</v>
      </c>
      <c r="F1166" s="35">
        <f>IFERROR(IF($A1166="HDC",IF(VLOOKUP($C1166,hdc!$B$2:$F$1600,4,FALSE())="","",VLOOKUP($C1166,hdc!$B$2:$F$1600,4,FALSE())),IF($A1166="NAUTICS",IF(VLOOKUP($C1166,nautics!$B$2:$F$1200,4,FALSE())="","",VLOOKUP($C1166,nautics!$B$2:$F$1200,4,FALSE())),IF($A1166="ST",IF(VLOOKUP($C1166,st!$B$2:$F$400,4,FALSE())="","",VLOOKUP($C1166,st!$B$2:$F$400,4,FALSE())),""))),"")</f>
        <v>1</v>
      </c>
      <c r="G1166" s="35" t="str">
        <f>IFERROR(IF($A1166="HDC",IF(VLOOKUP($C1166,hdc!$B$2:$F$1600,5,FALSE())="","",VLOOKUP($C1166,hdc!$B$2:$F$1600,5,FALSE())),IF($A1166="NAUTICS",IF(VLOOKUP($C1166,nautics!$B$2:$F$1200,5,FALSE())="","",VLOOKUP($C1166,nautics!$B$2:$F$1200,5,FALSE())),IF($A1166="ST",IF(VLOOKUP($C1166,st!$B$2:$F$400,5,FALSE())="","",VLOOKUP($C1166,st!$B$2:$F$400,5,FALSE())),""))),"")</f>
        <v/>
      </c>
      <c r="H1166" s="35" t="s">
        <v>9797</v>
      </c>
      <c r="I1166" s="35" t="s">
        <v>31</v>
      </c>
      <c r="J1166" s="35" t="s">
        <v>9825</v>
      </c>
      <c r="K1166" s="35">
        <f t="shared" si="4"/>
        <v>16</v>
      </c>
      <c r="L1166" s="35" t="s">
        <v>1034</v>
      </c>
      <c r="M1166" s="35" t="s">
        <v>1036</v>
      </c>
      <c r="N1166" s="35" t="s">
        <v>736</v>
      </c>
      <c r="O1166" s="35" t="s">
        <v>738</v>
      </c>
      <c r="P1166" s="35" t="s">
        <v>9826</v>
      </c>
      <c r="Q1166" s="35" t="s">
        <v>9827</v>
      </c>
      <c r="R1166" s="35" t="s">
        <v>52</v>
      </c>
      <c r="S1166" s="35" t="s">
        <v>2763</v>
      </c>
      <c r="T1166" s="35" t="s">
        <v>2765</v>
      </c>
      <c r="U1166" s="35" t="s">
        <v>9828</v>
      </c>
      <c r="W1166" s="35" t="s">
        <v>57</v>
      </c>
      <c r="X1166" s="35" t="s">
        <v>59</v>
      </c>
      <c r="Y1166" s="35" t="s">
        <v>1041</v>
      </c>
      <c r="Z1166" s="35" t="s">
        <v>8194</v>
      </c>
    </row>
    <row r="1167" spans="1:26" ht="15" customHeight="1">
      <c r="A1167" s="35" t="s">
        <v>1300</v>
      </c>
      <c r="B1167" s="35" t="s">
        <v>9778</v>
      </c>
      <c r="C1167" s="35" t="s">
        <v>9829</v>
      </c>
      <c r="D1167" s="35">
        <f>IFERROR(IF($A1167="HDC",IF(VLOOKUP($C1167,hdc!$B$2:$F$1600,2,FALSE())="","",VLOOKUP($C1167,hdc!$B$2:$F$1600,2,FALSE())),IF($A1167="NAUTICS",IF(VLOOKUP($C1167,nautics!$B$2:$F$1200,2,FALSE())="","",VLOOKUP($C1167,nautics!$B$2:$F$1200,2,FALSE())),IF($A1167="ST",IF(VLOOKUP($C1167,st!$B$2:$F$400,2,FALSE())="","",VLOOKUP($C1167,st!$B$2:$F$400,2,FALSE())),""))),"")</f>
        <v>1</v>
      </c>
      <c r="E1167" s="35">
        <f>IFERROR(IF($A1167="HDC",IF(VLOOKUP($C1167,hdc!$B$2:$F$1600,3,FALSE())="","",VLOOKUP($C1167,hdc!$B$2:$F$1600,3,FALSE())),IF($A1167="NAUTICS",IF(VLOOKUP($C1167,nautics!$B$2:$F$1200,3,FALSE())="","",VLOOKUP($C1167,nautics!$B$2:$F$1200,3,FALSE())),IF($A1167="ST",IF(VLOOKUP($C1167,st!$B$2:$F$400,3,FALSE())="","",VLOOKUP($C1167,st!$B$2:$F$400,3,FALSE())),""))),"")</f>
        <v>1</v>
      </c>
      <c r="F1167" s="35">
        <f>IFERROR(IF($A1167="HDC",IF(VLOOKUP($C1167,hdc!$B$2:$F$1600,4,FALSE())="","",VLOOKUP($C1167,hdc!$B$2:$F$1600,4,FALSE())),IF($A1167="NAUTICS",IF(VLOOKUP($C1167,nautics!$B$2:$F$1200,4,FALSE())="","",VLOOKUP($C1167,nautics!$B$2:$F$1200,4,FALSE())),IF($A1167="ST",IF(VLOOKUP($C1167,st!$B$2:$F$400,4,FALSE())="","",VLOOKUP($C1167,st!$B$2:$F$400,4,FALSE())),""))),"")</f>
        <v>1</v>
      </c>
      <c r="G1167" s="35" t="str">
        <f>IFERROR(IF($A1167="HDC",IF(VLOOKUP($C1167,hdc!$B$2:$F$1600,5,FALSE())="","",VLOOKUP($C1167,hdc!$B$2:$F$1600,5,FALSE())),IF($A1167="NAUTICS",IF(VLOOKUP($C1167,nautics!$B$2:$F$1200,5,FALSE())="","",VLOOKUP($C1167,nautics!$B$2:$F$1200,5,FALSE())),IF($A1167="ST",IF(VLOOKUP($C1167,st!$B$2:$F$400,5,FALSE())="","",VLOOKUP($C1167,st!$B$2:$F$400,5,FALSE())),""))),"")</f>
        <v/>
      </c>
      <c r="H1167" s="35" t="s">
        <v>1080</v>
      </c>
      <c r="I1167" s="35" t="s">
        <v>31</v>
      </c>
      <c r="J1167" s="35" t="s">
        <v>9830</v>
      </c>
      <c r="K1167" s="35">
        <f t="shared" si="4"/>
        <v>21</v>
      </c>
      <c r="L1167" s="35" t="s">
        <v>1034</v>
      </c>
      <c r="M1167" s="35" t="s">
        <v>1036</v>
      </c>
      <c r="N1167" s="35" t="s">
        <v>736</v>
      </c>
      <c r="O1167" s="35" t="s">
        <v>738</v>
      </c>
      <c r="P1167" s="35" t="s">
        <v>9831</v>
      </c>
      <c r="Q1167" s="35" t="s">
        <v>9832</v>
      </c>
      <c r="R1167" s="35" t="s">
        <v>52</v>
      </c>
      <c r="S1167" s="35" t="s">
        <v>2763</v>
      </c>
      <c r="T1167" s="35" t="s">
        <v>2765</v>
      </c>
      <c r="U1167" s="35" t="s">
        <v>9833</v>
      </c>
      <c r="W1167" s="35" t="s">
        <v>57</v>
      </c>
      <c r="X1167" s="35" t="s">
        <v>59</v>
      </c>
      <c r="Y1167" s="35" t="s">
        <v>1041</v>
      </c>
      <c r="Z1167" s="35" t="s">
        <v>8823</v>
      </c>
    </row>
    <row r="1168" spans="1:26" ht="15" customHeight="1">
      <c r="A1168" s="35" t="s">
        <v>1300</v>
      </c>
      <c r="B1168" s="35" t="s">
        <v>9778</v>
      </c>
      <c r="C1168" s="35" t="s">
        <v>9834</v>
      </c>
      <c r="D1168" s="35">
        <f>IFERROR(IF($A1168="HDC",IF(VLOOKUP($C1168,hdc!$B$2:$F$1600,2,FALSE())="","",VLOOKUP($C1168,hdc!$B$2:$F$1600,2,FALSE())),IF($A1168="NAUTICS",IF(VLOOKUP($C1168,nautics!$B$2:$F$1200,2,FALSE())="","",VLOOKUP($C1168,nautics!$B$2:$F$1200,2,FALSE())),IF($A1168="ST",IF(VLOOKUP($C1168,st!$B$2:$F$400,2,FALSE())="","",VLOOKUP($C1168,st!$B$2:$F$400,2,FALSE())),""))),"")</f>
        <v>1</v>
      </c>
      <c r="E1168" s="35">
        <f>IFERROR(IF($A1168="HDC",IF(VLOOKUP($C1168,hdc!$B$2:$F$1600,3,FALSE())="","",VLOOKUP($C1168,hdc!$B$2:$F$1600,3,FALSE())),IF($A1168="NAUTICS",IF(VLOOKUP($C1168,nautics!$B$2:$F$1200,3,FALSE())="","",VLOOKUP($C1168,nautics!$B$2:$F$1200,3,FALSE())),IF($A1168="ST",IF(VLOOKUP($C1168,st!$B$2:$F$400,3,FALSE())="","",VLOOKUP($C1168,st!$B$2:$F$400,3,FALSE())),""))),"")</f>
        <v>1</v>
      </c>
      <c r="F1168" s="35">
        <f>IFERROR(IF($A1168="HDC",IF(VLOOKUP($C1168,hdc!$B$2:$F$1600,4,FALSE())="","",VLOOKUP($C1168,hdc!$B$2:$F$1600,4,FALSE())),IF($A1168="NAUTICS",IF(VLOOKUP($C1168,nautics!$B$2:$F$1200,4,FALSE())="","",VLOOKUP($C1168,nautics!$B$2:$F$1200,4,FALSE())),IF($A1168="ST",IF(VLOOKUP($C1168,st!$B$2:$F$400,4,FALSE())="","",VLOOKUP($C1168,st!$B$2:$F$400,4,FALSE())),""))),"")</f>
        <v>1</v>
      </c>
      <c r="G1168" s="35" t="str">
        <f>IFERROR(IF($A1168="HDC",IF(VLOOKUP($C1168,hdc!$B$2:$F$1600,5,FALSE())="","",VLOOKUP($C1168,hdc!$B$2:$F$1600,5,FALSE())),IF($A1168="NAUTICS",IF(VLOOKUP($C1168,nautics!$B$2:$F$1200,5,FALSE())="","",VLOOKUP($C1168,nautics!$B$2:$F$1200,5,FALSE())),IF($A1168="ST",IF(VLOOKUP($C1168,st!$B$2:$F$400,5,FALSE())="","",VLOOKUP($C1168,st!$B$2:$F$400,5,FALSE())),""))),"")</f>
        <v/>
      </c>
      <c r="H1168" s="35" t="s">
        <v>1080</v>
      </c>
      <c r="I1168" s="35" t="s">
        <v>31</v>
      </c>
      <c r="J1168" s="35" t="s">
        <v>9835</v>
      </c>
      <c r="K1168" s="35">
        <f t="shared" si="4"/>
        <v>22</v>
      </c>
      <c r="L1168" s="35" t="s">
        <v>1017</v>
      </c>
      <c r="M1168" s="35" t="s">
        <v>1019</v>
      </c>
      <c r="N1168" s="35" t="s">
        <v>716</v>
      </c>
      <c r="O1168" s="35" t="s">
        <v>718</v>
      </c>
      <c r="P1168" s="35" t="s">
        <v>9836</v>
      </c>
      <c r="Q1168" s="35" t="s">
        <v>9837</v>
      </c>
      <c r="R1168" s="35" t="s">
        <v>152</v>
      </c>
      <c r="S1168" s="35" t="s">
        <v>2019</v>
      </c>
      <c r="T1168" s="35" t="s">
        <v>2020</v>
      </c>
      <c r="U1168" s="35" t="s">
        <v>9838</v>
      </c>
      <c r="W1168" s="35" t="s">
        <v>57</v>
      </c>
      <c r="X1168" s="35" t="s">
        <v>59</v>
      </c>
      <c r="Y1168" s="35" t="s">
        <v>1023</v>
      </c>
      <c r="Z1168" s="35" t="s">
        <v>9839</v>
      </c>
    </row>
    <row r="1169" spans="1:26" ht="15" customHeight="1">
      <c r="A1169" s="35" t="s">
        <v>1300</v>
      </c>
      <c r="B1169" s="35" t="s">
        <v>9778</v>
      </c>
      <c r="C1169" s="35" t="s">
        <v>9840</v>
      </c>
      <c r="D1169" s="35">
        <f>IFERROR(IF($A1169="HDC",IF(VLOOKUP($C1169,hdc!$B$2:$F$1600,2,FALSE())="","",VLOOKUP($C1169,hdc!$B$2:$F$1600,2,FALSE())),IF($A1169="NAUTICS",IF(VLOOKUP($C1169,nautics!$B$2:$F$1200,2,FALSE())="","",VLOOKUP($C1169,nautics!$B$2:$F$1200,2,FALSE())),IF($A1169="ST",IF(VLOOKUP($C1169,st!$B$2:$F$400,2,FALSE())="","",VLOOKUP($C1169,st!$B$2:$F$400,2,FALSE())),""))),"")</f>
        <v>1</v>
      </c>
      <c r="E1169" s="35">
        <f>IFERROR(IF($A1169="HDC",IF(VLOOKUP($C1169,hdc!$B$2:$F$1600,3,FALSE())="","",VLOOKUP($C1169,hdc!$B$2:$F$1600,3,FALSE())),IF($A1169="NAUTICS",IF(VLOOKUP($C1169,nautics!$B$2:$F$1200,3,FALSE())="","",VLOOKUP($C1169,nautics!$B$2:$F$1200,3,FALSE())),IF($A1169="ST",IF(VLOOKUP($C1169,st!$B$2:$F$400,3,FALSE())="","",VLOOKUP($C1169,st!$B$2:$F$400,3,FALSE())),""))),"")</f>
        <v>1</v>
      </c>
      <c r="F1169" s="35">
        <f>IFERROR(IF($A1169="HDC",IF(VLOOKUP($C1169,hdc!$B$2:$F$1600,4,FALSE())="","",VLOOKUP($C1169,hdc!$B$2:$F$1600,4,FALSE())),IF($A1169="NAUTICS",IF(VLOOKUP($C1169,nautics!$B$2:$F$1200,4,FALSE())="","",VLOOKUP($C1169,nautics!$B$2:$F$1200,4,FALSE())),IF($A1169="ST",IF(VLOOKUP($C1169,st!$B$2:$F$400,4,FALSE())="","",VLOOKUP($C1169,st!$B$2:$F$400,4,FALSE())),""))),"")</f>
        <v>1</v>
      </c>
      <c r="G1169" s="35" t="str">
        <f>IFERROR(IF($A1169="HDC",IF(VLOOKUP($C1169,hdc!$B$2:$F$1600,5,FALSE())="","",VLOOKUP($C1169,hdc!$B$2:$F$1600,5,FALSE())),IF($A1169="NAUTICS",IF(VLOOKUP($C1169,nautics!$B$2:$F$1200,5,FALSE())="","",VLOOKUP($C1169,nautics!$B$2:$F$1200,5,FALSE())),IF($A1169="ST",IF(VLOOKUP($C1169,st!$B$2:$F$400,5,FALSE())="","",VLOOKUP($C1169,st!$B$2:$F$400,5,FALSE())),""))),"")</f>
        <v/>
      </c>
      <c r="H1169" s="35" t="s">
        <v>9797</v>
      </c>
      <c r="I1169" s="35" t="s">
        <v>31</v>
      </c>
      <c r="J1169" s="35" t="s">
        <v>9841</v>
      </c>
      <c r="K1169" s="35">
        <f t="shared" si="4"/>
        <v>39</v>
      </c>
      <c r="L1169" s="35" t="s">
        <v>1017</v>
      </c>
      <c r="M1169" s="35" t="s">
        <v>1019</v>
      </c>
      <c r="N1169" s="35" t="s">
        <v>716</v>
      </c>
      <c r="O1169" s="35" t="s">
        <v>718</v>
      </c>
      <c r="P1169" s="35" t="s">
        <v>9843</v>
      </c>
      <c r="Q1169" s="35" t="s">
        <v>9844</v>
      </c>
      <c r="R1169" s="35" t="s">
        <v>52</v>
      </c>
      <c r="S1169" s="35" t="s">
        <v>531</v>
      </c>
      <c r="T1169" s="35" t="s">
        <v>532</v>
      </c>
      <c r="U1169" s="35" t="s">
        <v>9845</v>
      </c>
      <c r="W1169" s="35" t="s">
        <v>57</v>
      </c>
      <c r="X1169" s="35" t="s">
        <v>59</v>
      </c>
      <c r="Y1169" s="35" t="s">
        <v>1023</v>
      </c>
      <c r="Z1169" s="35" t="s">
        <v>7590</v>
      </c>
    </row>
    <row r="1170" spans="1:26" ht="15" customHeight="1">
      <c r="A1170" s="35" t="s">
        <v>1300</v>
      </c>
      <c r="B1170" s="35" t="s">
        <v>9778</v>
      </c>
      <c r="C1170" s="35" t="s">
        <v>9846</v>
      </c>
      <c r="D1170" s="35">
        <f>IFERROR(IF($A1170="HDC",IF(VLOOKUP($C1170,hdc!$B$2:$F$1600,2,FALSE())="","",VLOOKUP($C1170,hdc!$B$2:$F$1600,2,FALSE())),IF($A1170="NAUTICS",IF(VLOOKUP($C1170,nautics!$B$2:$F$1200,2,FALSE())="","",VLOOKUP($C1170,nautics!$B$2:$F$1200,2,FALSE())),IF($A1170="ST",IF(VLOOKUP($C1170,st!$B$2:$F$400,2,FALSE())="","",VLOOKUP($C1170,st!$B$2:$F$400,2,FALSE())),""))),"")</f>
        <v>1</v>
      </c>
      <c r="E1170" s="35">
        <f>IFERROR(IF($A1170="HDC",IF(VLOOKUP($C1170,hdc!$B$2:$F$1600,3,FALSE())="","",VLOOKUP($C1170,hdc!$B$2:$F$1600,3,FALSE())),IF($A1170="NAUTICS",IF(VLOOKUP($C1170,nautics!$B$2:$F$1200,3,FALSE())="","",VLOOKUP($C1170,nautics!$B$2:$F$1200,3,FALSE())),IF($A1170="ST",IF(VLOOKUP($C1170,st!$B$2:$F$400,3,FALSE())="","",VLOOKUP($C1170,st!$B$2:$F$400,3,FALSE())),""))),"")</f>
        <v>1</v>
      </c>
      <c r="F1170" s="35">
        <f>IFERROR(IF($A1170="HDC",IF(VLOOKUP($C1170,hdc!$B$2:$F$1600,4,FALSE())="","",VLOOKUP($C1170,hdc!$B$2:$F$1600,4,FALSE())),IF($A1170="NAUTICS",IF(VLOOKUP($C1170,nautics!$B$2:$F$1200,4,FALSE())="","",VLOOKUP($C1170,nautics!$B$2:$F$1200,4,FALSE())),IF($A1170="ST",IF(VLOOKUP($C1170,st!$B$2:$F$400,4,FALSE())="","",VLOOKUP($C1170,st!$B$2:$F$400,4,FALSE())),""))),"")</f>
        <v>1</v>
      </c>
      <c r="G1170" s="35" t="str">
        <f>IFERROR(IF($A1170="HDC",IF(VLOOKUP($C1170,hdc!$B$2:$F$1600,5,FALSE())="","",VLOOKUP($C1170,hdc!$B$2:$F$1600,5,FALSE())),IF($A1170="NAUTICS",IF(VLOOKUP($C1170,nautics!$B$2:$F$1200,5,FALSE())="","",VLOOKUP($C1170,nautics!$B$2:$F$1200,5,FALSE())),IF($A1170="ST",IF(VLOOKUP($C1170,st!$B$2:$F$400,5,FALSE())="","",VLOOKUP($C1170,st!$B$2:$F$400,5,FALSE())),""))),"")</f>
        <v/>
      </c>
      <c r="H1170" s="35" t="s">
        <v>1080</v>
      </c>
      <c r="I1170" s="35" t="s">
        <v>31</v>
      </c>
      <c r="J1170" s="35" t="s">
        <v>9847</v>
      </c>
      <c r="K1170" s="35">
        <f t="shared" si="4"/>
        <v>32</v>
      </c>
      <c r="L1170" s="35" t="s">
        <v>1017</v>
      </c>
      <c r="M1170" s="35" t="s">
        <v>1019</v>
      </c>
      <c r="N1170" s="35" t="s">
        <v>716</v>
      </c>
      <c r="O1170" s="35" t="s">
        <v>718</v>
      </c>
      <c r="P1170" s="35" t="s">
        <v>9848</v>
      </c>
      <c r="Q1170" s="35" t="s">
        <v>9849</v>
      </c>
      <c r="R1170" s="35" t="s">
        <v>52</v>
      </c>
      <c r="S1170" s="35" t="s">
        <v>931</v>
      </c>
      <c r="T1170" s="35" t="s">
        <v>932</v>
      </c>
      <c r="U1170" s="35" t="s">
        <v>9850</v>
      </c>
      <c r="W1170" s="35" t="s">
        <v>57</v>
      </c>
      <c r="X1170" s="35" t="s">
        <v>59</v>
      </c>
      <c r="Y1170" s="35" t="s">
        <v>1023</v>
      </c>
      <c r="Z1170" s="35" t="s">
        <v>1515</v>
      </c>
    </row>
    <row r="1171" spans="1:26" ht="15" customHeight="1">
      <c r="A1171" s="35" t="s">
        <v>1300</v>
      </c>
      <c r="B1171" s="35" t="s">
        <v>9778</v>
      </c>
      <c r="C1171" s="35" t="s">
        <v>9851</v>
      </c>
      <c r="D1171" s="35">
        <f>IFERROR(IF($A1171="HDC",IF(VLOOKUP($C1171,hdc!$B$2:$F$1600,2,FALSE())="","",VLOOKUP($C1171,hdc!$B$2:$F$1600,2,FALSE())),IF($A1171="NAUTICS",IF(VLOOKUP($C1171,nautics!$B$2:$F$1200,2,FALSE())="","",VLOOKUP($C1171,nautics!$B$2:$F$1200,2,FALSE())),IF($A1171="ST",IF(VLOOKUP($C1171,st!$B$2:$F$400,2,FALSE())="","",VLOOKUP($C1171,st!$B$2:$F$400,2,FALSE())),""))),"")</f>
        <v>1</v>
      </c>
      <c r="E1171" s="35">
        <f>IFERROR(IF($A1171="HDC",IF(VLOOKUP($C1171,hdc!$B$2:$F$1600,3,FALSE())="","",VLOOKUP($C1171,hdc!$B$2:$F$1600,3,FALSE())),IF($A1171="NAUTICS",IF(VLOOKUP($C1171,nautics!$B$2:$F$1200,3,FALSE())="","",VLOOKUP($C1171,nautics!$B$2:$F$1200,3,FALSE())),IF($A1171="ST",IF(VLOOKUP($C1171,st!$B$2:$F$400,3,FALSE())="","",VLOOKUP($C1171,st!$B$2:$F$400,3,FALSE())),""))),"")</f>
        <v>1</v>
      </c>
      <c r="F1171" s="35">
        <f>IFERROR(IF($A1171="HDC",IF(VLOOKUP($C1171,hdc!$B$2:$F$1600,4,FALSE())="","",VLOOKUP($C1171,hdc!$B$2:$F$1600,4,FALSE())),IF($A1171="NAUTICS",IF(VLOOKUP($C1171,nautics!$B$2:$F$1200,4,FALSE())="","",VLOOKUP($C1171,nautics!$B$2:$F$1200,4,FALSE())),IF($A1171="ST",IF(VLOOKUP($C1171,st!$B$2:$F$400,4,FALSE())="","",VLOOKUP($C1171,st!$B$2:$F$400,4,FALSE())),""))),"")</f>
        <v>1</v>
      </c>
      <c r="G1171" s="35" t="str">
        <f>IFERROR(IF($A1171="HDC",IF(VLOOKUP($C1171,hdc!$B$2:$F$1600,5,FALSE())="","",VLOOKUP($C1171,hdc!$B$2:$F$1600,5,FALSE())),IF($A1171="NAUTICS",IF(VLOOKUP($C1171,nautics!$B$2:$F$1200,5,FALSE())="","",VLOOKUP($C1171,nautics!$B$2:$F$1200,5,FALSE())),IF($A1171="ST",IF(VLOOKUP($C1171,st!$B$2:$F$400,5,FALSE())="","",VLOOKUP($C1171,st!$B$2:$F$400,5,FALSE())),""))),"")</f>
        <v/>
      </c>
      <c r="H1171" s="35" t="s">
        <v>9797</v>
      </c>
      <c r="I1171" s="35" t="s">
        <v>31</v>
      </c>
      <c r="J1171" s="35" t="s">
        <v>9852</v>
      </c>
      <c r="K1171" s="35">
        <f t="shared" si="4"/>
        <v>45</v>
      </c>
      <c r="L1171" s="35" t="s">
        <v>1017</v>
      </c>
      <c r="M1171" s="35" t="s">
        <v>1019</v>
      </c>
      <c r="N1171" s="35" t="s">
        <v>716</v>
      </c>
      <c r="O1171" s="35" t="s">
        <v>718</v>
      </c>
      <c r="P1171" s="35" t="s">
        <v>9853</v>
      </c>
      <c r="Q1171" s="35" t="s">
        <v>9854</v>
      </c>
      <c r="R1171" s="35" t="s">
        <v>52</v>
      </c>
      <c r="S1171" s="35" t="s">
        <v>46</v>
      </c>
      <c r="T1171" s="35" t="s">
        <v>49</v>
      </c>
      <c r="U1171" s="35" t="s">
        <v>9855</v>
      </c>
      <c r="W1171" s="35" t="s">
        <v>57</v>
      </c>
      <c r="X1171" s="35" t="s">
        <v>59</v>
      </c>
      <c r="Y1171" s="35" t="s">
        <v>1023</v>
      </c>
      <c r="Z1171" s="35" t="s">
        <v>994</v>
      </c>
    </row>
    <row r="1172" spans="1:26" ht="15" customHeight="1">
      <c r="A1172" s="35" t="s">
        <v>1300</v>
      </c>
      <c r="B1172" s="35" t="s">
        <v>9778</v>
      </c>
      <c r="C1172" s="35" t="s">
        <v>9856</v>
      </c>
      <c r="D1172" s="35">
        <f>IFERROR(IF($A1172="HDC",IF(VLOOKUP($C1172,hdc!$B$2:$F$1600,2,FALSE())="","",VLOOKUP($C1172,hdc!$B$2:$F$1600,2,FALSE())),IF($A1172="NAUTICS",IF(VLOOKUP($C1172,nautics!$B$2:$F$1200,2,FALSE())="","",VLOOKUP($C1172,nautics!$B$2:$F$1200,2,FALSE())),IF($A1172="ST",IF(VLOOKUP($C1172,st!$B$2:$F$400,2,FALSE())="","",VLOOKUP($C1172,st!$B$2:$F$400,2,FALSE())),""))),"")</f>
        <v>1</v>
      </c>
      <c r="E1172" s="35">
        <f>IFERROR(IF($A1172="HDC",IF(VLOOKUP($C1172,hdc!$B$2:$F$1600,3,FALSE())="","",VLOOKUP($C1172,hdc!$B$2:$F$1600,3,FALSE())),IF($A1172="NAUTICS",IF(VLOOKUP($C1172,nautics!$B$2:$F$1200,3,FALSE())="","",VLOOKUP($C1172,nautics!$B$2:$F$1200,3,FALSE())),IF($A1172="ST",IF(VLOOKUP($C1172,st!$B$2:$F$400,3,FALSE())="","",VLOOKUP($C1172,st!$B$2:$F$400,3,FALSE())),""))),"")</f>
        <v>1</v>
      </c>
      <c r="F1172" s="35">
        <f>IFERROR(IF($A1172="HDC",IF(VLOOKUP($C1172,hdc!$B$2:$F$1600,4,FALSE())="","",VLOOKUP($C1172,hdc!$B$2:$F$1600,4,FALSE())),IF($A1172="NAUTICS",IF(VLOOKUP($C1172,nautics!$B$2:$F$1200,4,FALSE())="","",VLOOKUP($C1172,nautics!$B$2:$F$1200,4,FALSE())),IF($A1172="ST",IF(VLOOKUP($C1172,st!$B$2:$F$400,4,FALSE())="","",VLOOKUP($C1172,st!$B$2:$F$400,4,FALSE())),""))),"")</f>
        <v>1</v>
      </c>
      <c r="G1172" s="35" t="str">
        <f>IFERROR(IF($A1172="HDC",IF(VLOOKUP($C1172,hdc!$B$2:$F$1600,5,FALSE())="","",VLOOKUP($C1172,hdc!$B$2:$F$1600,5,FALSE())),IF($A1172="NAUTICS",IF(VLOOKUP($C1172,nautics!$B$2:$F$1200,5,FALSE())="","",VLOOKUP($C1172,nautics!$B$2:$F$1200,5,FALSE())),IF($A1172="ST",IF(VLOOKUP($C1172,st!$B$2:$F$400,5,FALSE())="","",VLOOKUP($C1172,st!$B$2:$F$400,5,FALSE())),""))),"")</f>
        <v/>
      </c>
      <c r="H1172" s="35" t="s">
        <v>1080</v>
      </c>
      <c r="I1172" s="35" t="s">
        <v>31</v>
      </c>
      <c r="J1172" s="35" t="s">
        <v>9857</v>
      </c>
      <c r="K1172" s="35">
        <f t="shared" si="4"/>
        <v>31</v>
      </c>
      <c r="L1172" s="35" t="s">
        <v>1017</v>
      </c>
      <c r="M1172" s="35" t="s">
        <v>1019</v>
      </c>
      <c r="N1172" s="35" t="s">
        <v>716</v>
      </c>
      <c r="O1172" s="35" t="s">
        <v>718</v>
      </c>
      <c r="P1172" s="35" t="s">
        <v>9858</v>
      </c>
      <c r="Q1172" s="35" t="s">
        <v>9859</v>
      </c>
      <c r="R1172" s="35" t="s">
        <v>52</v>
      </c>
      <c r="S1172" s="35" t="s">
        <v>813</v>
      </c>
      <c r="T1172" s="35" t="s">
        <v>718</v>
      </c>
      <c r="U1172" s="35" t="s">
        <v>9860</v>
      </c>
      <c r="W1172" s="35" t="s">
        <v>57</v>
      </c>
      <c r="X1172" s="35" t="s">
        <v>59</v>
      </c>
      <c r="Y1172" s="35" t="s">
        <v>1023</v>
      </c>
      <c r="Z1172" s="35" t="s">
        <v>8419</v>
      </c>
    </row>
    <row r="1173" spans="1:26" ht="15" customHeight="1">
      <c r="A1173" s="35" t="s">
        <v>1300</v>
      </c>
      <c r="B1173" s="35" t="s">
        <v>9778</v>
      </c>
      <c r="C1173" s="35" t="s">
        <v>9861</v>
      </c>
      <c r="D1173" s="35">
        <f>IFERROR(IF($A1173="HDC",IF(VLOOKUP($C1173,hdc!$B$2:$F$1600,2,FALSE())="","",VLOOKUP($C1173,hdc!$B$2:$F$1600,2,FALSE())),IF($A1173="NAUTICS",IF(VLOOKUP($C1173,nautics!$B$2:$F$1200,2,FALSE())="","",VLOOKUP($C1173,nautics!$B$2:$F$1200,2,FALSE())),IF($A1173="ST",IF(VLOOKUP($C1173,st!$B$2:$F$400,2,FALSE())="","",VLOOKUP($C1173,st!$B$2:$F$400,2,FALSE())),""))),"")</f>
        <v>1</v>
      </c>
      <c r="E1173" s="35">
        <f>IFERROR(IF($A1173="HDC",IF(VLOOKUP($C1173,hdc!$B$2:$F$1600,3,FALSE())="","",VLOOKUP($C1173,hdc!$B$2:$F$1600,3,FALSE())),IF($A1173="NAUTICS",IF(VLOOKUP($C1173,nautics!$B$2:$F$1200,3,FALSE())="","",VLOOKUP($C1173,nautics!$B$2:$F$1200,3,FALSE())),IF($A1173="ST",IF(VLOOKUP($C1173,st!$B$2:$F$400,3,FALSE())="","",VLOOKUP($C1173,st!$B$2:$F$400,3,FALSE())),""))),"")</f>
        <v>1</v>
      </c>
      <c r="F1173" s="35">
        <f>IFERROR(IF($A1173="HDC",IF(VLOOKUP($C1173,hdc!$B$2:$F$1600,4,FALSE())="","",VLOOKUP($C1173,hdc!$B$2:$F$1600,4,FALSE())),IF($A1173="NAUTICS",IF(VLOOKUP($C1173,nautics!$B$2:$F$1200,4,FALSE())="","",VLOOKUP($C1173,nautics!$B$2:$F$1200,4,FALSE())),IF($A1173="ST",IF(VLOOKUP($C1173,st!$B$2:$F$400,4,FALSE())="","",VLOOKUP($C1173,st!$B$2:$F$400,4,FALSE())),""))),"")</f>
        <v>1</v>
      </c>
      <c r="G1173" s="35" t="str">
        <f>IFERROR(IF($A1173="HDC",IF(VLOOKUP($C1173,hdc!$B$2:$F$1600,5,FALSE())="","",VLOOKUP($C1173,hdc!$B$2:$F$1600,5,FALSE())),IF($A1173="NAUTICS",IF(VLOOKUP($C1173,nautics!$B$2:$F$1200,5,FALSE())="","",VLOOKUP($C1173,nautics!$B$2:$F$1200,5,FALSE())),IF($A1173="ST",IF(VLOOKUP($C1173,st!$B$2:$F$400,5,FALSE())="","",VLOOKUP($C1173,st!$B$2:$F$400,5,FALSE())),""))),"")</f>
        <v/>
      </c>
      <c r="H1173" s="35" t="s">
        <v>1080</v>
      </c>
      <c r="I1173" s="35" t="s">
        <v>31</v>
      </c>
      <c r="J1173" s="35" t="s">
        <v>9857</v>
      </c>
      <c r="K1173" s="35">
        <f t="shared" si="4"/>
        <v>31</v>
      </c>
      <c r="L1173" s="35" t="s">
        <v>1017</v>
      </c>
      <c r="M1173" s="35" t="s">
        <v>1019</v>
      </c>
      <c r="N1173" s="35" t="s">
        <v>716</v>
      </c>
      <c r="O1173" s="35" t="s">
        <v>718</v>
      </c>
      <c r="P1173" s="35" t="s">
        <v>9862</v>
      </c>
      <c r="Q1173" s="35" t="s">
        <v>9863</v>
      </c>
      <c r="R1173" s="35" t="s">
        <v>52</v>
      </c>
      <c r="S1173" s="35" t="s">
        <v>813</v>
      </c>
      <c r="T1173" s="35" t="s">
        <v>718</v>
      </c>
      <c r="U1173" s="35" t="s">
        <v>9860</v>
      </c>
      <c r="W1173" s="35" t="s">
        <v>57</v>
      </c>
      <c r="X1173" s="35" t="s">
        <v>59</v>
      </c>
      <c r="Y1173" s="35" t="s">
        <v>1023</v>
      </c>
      <c r="Z1173" s="35" t="s">
        <v>8419</v>
      </c>
    </row>
    <row r="1174" spans="1:26" ht="15" customHeight="1">
      <c r="A1174" s="35" t="s">
        <v>1300</v>
      </c>
      <c r="B1174" s="35" t="s">
        <v>9778</v>
      </c>
      <c r="C1174" s="35" t="s">
        <v>9864</v>
      </c>
      <c r="D1174" s="35">
        <f>IFERROR(IF($A1174="HDC",IF(VLOOKUP($C1174,hdc!$B$2:$F$1600,2,FALSE())="","",VLOOKUP($C1174,hdc!$B$2:$F$1600,2,FALSE())),IF($A1174="NAUTICS",IF(VLOOKUP($C1174,nautics!$B$2:$F$1200,2,FALSE())="","",VLOOKUP($C1174,nautics!$B$2:$F$1200,2,FALSE())),IF($A1174="ST",IF(VLOOKUP($C1174,st!$B$2:$F$400,2,FALSE())="","",VLOOKUP($C1174,st!$B$2:$F$400,2,FALSE())),""))),"")</f>
        <v>1</v>
      </c>
      <c r="E1174" s="35">
        <f>IFERROR(IF($A1174="HDC",IF(VLOOKUP($C1174,hdc!$B$2:$F$1600,3,FALSE())="","",VLOOKUP($C1174,hdc!$B$2:$F$1600,3,FALSE())),IF($A1174="NAUTICS",IF(VLOOKUP($C1174,nautics!$B$2:$F$1200,3,FALSE())="","",VLOOKUP($C1174,nautics!$B$2:$F$1200,3,FALSE())),IF($A1174="ST",IF(VLOOKUP($C1174,st!$B$2:$F$400,3,FALSE())="","",VLOOKUP($C1174,st!$B$2:$F$400,3,FALSE())),""))),"")</f>
        <v>1</v>
      </c>
      <c r="F1174" s="35" t="str">
        <f>IFERROR(IF($A1174="HDC",IF(VLOOKUP($C1174,hdc!$B$2:$F$1600,4,FALSE())="","",VLOOKUP($C1174,hdc!$B$2:$F$1600,4,FALSE())),IF($A1174="NAUTICS",IF(VLOOKUP($C1174,nautics!$B$2:$F$1200,4,FALSE())="","",VLOOKUP($C1174,nautics!$B$2:$F$1200,4,FALSE())),IF($A1174="ST",IF(VLOOKUP($C1174,st!$B$2:$F$400,4,FALSE())="","",VLOOKUP($C1174,st!$B$2:$F$400,4,FALSE())),""))),"")</f>
        <v/>
      </c>
      <c r="G1174" s="35" t="str">
        <f>IFERROR(IF($A1174="HDC",IF(VLOOKUP($C1174,hdc!$B$2:$F$1600,5,FALSE())="","",VLOOKUP($C1174,hdc!$B$2:$F$1600,5,FALSE())),IF($A1174="NAUTICS",IF(VLOOKUP($C1174,nautics!$B$2:$F$1200,5,FALSE())="","",VLOOKUP($C1174,nautics!$B$2:$F$1200,5,FALSE())),IF($A1174="ST",IF(VLOOKUP($C1174,st!$B$2:$F$400,5,FALSE())="","",VLOOKUP($C1174,st!$B$2:$F$400,5,FALSE())),""))),"")</f>
        <v/>
      </c>
      <c r="H1174" s="35" t="s">
        <v>1080</v>
      </c>
      <c r="I1174" s="35" t="s">
        <v>31</v>
      </c>
      <c r="J1174" s="35" t="s">
        <v>9865</v>
      </c>
      <c r="K1174" s="35">
        <f t="shared" si="4"/>
        <v>8</v>
      </c>
      <c r="L1174" s="35" t="s">
        <v>9781</v>
      </c>
      <c r="M1174" s="35" t="s">
        <v>9782</v>
      </c>
      <c r="N1174" s="35" t="s">
        <v>53</v>
      </c>
      <c r="O1174" s="35" t="s">
        <v>55</v>
      </c>
      <c r="P1174" s="35" t="s">
        <v>9866</v>
      </c>
      <c r="Q1174" s="35" t="s">
        <v>9867</v>
      </c>
      <c r="R1174" s="35" t="s">
        <v>965</v>
      </c>
      <c r="S1174" s="35" t="s">
        <v>53</v>
      </c>
      <c r="T1174" s="35" t="s">
        <v>55</v>
      </c>
      <c r="U1174" s="35" t="s">
        <v>9868</v>
      </c>
      <c r="W1174" s="35" t="s">
        <v>78</v>
      </c>
      <c r="X1174" s="35" t="s">
        <v>59</v>
      </c>
      <c r="Y1174" s="35" t="s">
        <v>1686</v>
      </c>
      <c r="Z1174" s="35" t="s">
        <v>4654</v>
      </c>
    </row>
    <row r="1175" spans="1:26" ht="15" customHeight="1">
      <c r="A1175" s="35" t="s">
        <v>1300</v>
      </c>
      <c r="B1175" s="35" t="s">
        <v>9778</v>
      </c>
      <c r="C1175" s="35" t="s">
        <v>9869</v>
      </c>
      <c r="D1175" s="35">
        <f>IFERROR(IF($A1175="HDC",IF(VLOOKUP($C1175,hdc!$B$2:$F$1600,2,FALSE())="","",VLOOKUP($C1175,hdc!$B$2:$F$1600,2,FALSE())),IF($A1175="NAUTICS",IF(VLOOKUP($C1175,nautics!$B$2:$F$1200,2,FALSE())="","",VLOOKUP($C1175,nautics!$B$2:$F$1200,2,FALSE())),IF($A1175="ST",IF(VLOOKUP($C1175,st!$B$2:$F$400,2,FALSE())="","",VLOOKUP($C1175,st!$B$2:$F$400,2,FALSE())),""))),"")</f>
        <v>1</v>
      </c>
      <c r="E1175" s="35">
        <f>IFERROR(IF($A1175="HDC",IF(VLOOKUP($C1175,hdc!$B$2:$F$1600,3,FALSE())="","",VLOOKUP($C1175,hdc!$B$2:$F$1600,3,FALSE())),IF($A1175="NAUTICS",IF(VLOOKUP($C1175,nautics!$B$2:$F$1200,3,FALSE())="","",VLOOKUP($C1175,nautics!$B$2:$F$1200,3,FALSE())),IF($A1175="ST",IF(VLOOKUP($C1175,st!$B$2:$F$400,3,FALSE())="","",VLOOKUP($C1175,st!$B$2:$F$400,3,FALSE())),""))),"")</f>
        <v>1</v>
      </c>
      <c r="F1175" s="35" t="str">
        <f>IFERROR(IF($A1175="HDC",IF(VLOOKUP($C1175,hdc!$B$2:$F$1600,4,FALSE())="","",VLOOKUP($C1175,hdc!$B$2:$F$1600,4,FALSE())),IF($A1175="NAUTICS",IF(VLOOKUP($C1175,nautics!$B$2:$F$1200,4,FALSE())="","",VLOOKUP($C1175,nautics!$B$2:$F$1200,4,FALSE())),IF($A1175="ST",IF(VLOOKUP($C1175,st!$B$2:$F$400,4,FALSE())="","",VLOOKUP($C1175,st!$B$2:$F$400,4,FALSE())),""))),"")</f>
        <v/>
      </c>
      <c r="G1175" s="35" t="str">
        <f>IFERROR(IF($A1175="HDC",IF(VLOOKUP($C1175,hdc!$B$2:$F$1600,5,FALSE())="","",VLOOKUP($C1175,hdc!$B$2:$F$1600,5,FALSE())),IF($A1175="NAUTICS",IF(VLOOKUP($C1175,nautics!$B$2:$F$1200,5,FALSE())="","",VLOOKUP($C1175,nautics!$B$2:$F$1200,5,FALSE())),IF($A1175="ST",IF(VLOOKUP($C1175,st!$B$2:$F$400,5,FALSE())="","",VLOOKUP($C1175,st!$B$2:$F$400,5,FALSE())),""))),"")</f>
        <v/>
      </c>
      <c r="H1175" s="35" t="s">
        <v>1080</v>
      </c>
      <c r="I1175" s="35" t="s">
        <v>31</v>
      </c>
      <c r="J1175" s="35" t="s">
        <v>7183</v>
      </c>
      <c r="K1175" s="35">
        <f t="shared" si="4"/>
        <v>8</v>
      </c>
      <c r="L1175" s="35" t="s">
        <v>9781</v>
      </c>
      <c r="M1175" s="35" t="s">
        <v>9782</v>
      </c>
      <c r="N1175" s="35" t="s">
        <v>53</v>
      </c>
      <c r="O1175" s="35" t="s">
        <v>55</v>
      </c>
      <c r="P1175" s="35" t="s">
        <v>9870</v>
      </c>
      <c r="Q1175" s="35" t="s">
        <v>9871</v>
      </c>
      <c r="R1175" s="35" t="s">
        <v>247</v>
      </c>
      <c r="S1175" s="35" t="s">
        <v>53</v>
      </c>
      <c r="T1175" s="35" t="s">
        <v>55</v>
      </c>
      <c r="U1175" s="35" t="s">
        <v>89</v>
      </c>
      <c r="W1175" s="35" t="s">
        <v>78</v>
      </c>
      <c r="X1175" s="35" t="s">
        <v>59</v>
      </c>
      <c r="Y1175" s="35" t="s">
        <v>89</v>
      </c>
      <c r="Z1175" s="35" t="s">
        <v>89</v>
      </c>
    </row>
    <row r="1176" spans="1:26" ht="15" customHeight="1">
      <c r="A1176" s="35" t="s">
        <v>1300</v>
      </c>
      <c r="B1176" s="35" t="s">
        <v>9778</v>
      </c>
      <c r="C1176" s="35" t="s">
        <v>9872</v>
      </c>
      <c r="D1176" s="35">
        <f>IFERROR(IF($A1176="HDC",IF(VLOOKUP($C1176,hdc!$B$2:$F$1600,2,FALSE())="","",VLOOKUP($C1176,hdc!$B$2:$F$1600,2,FALSE())),IF($A1176="NAUTICS",IF(VLOOKUP($C1176,nautics!$B$2:$F$1200,2,FALSE())="","",VLOOKUP($C1176,nautics!$B$2:$F$1200,2,FALSE())),IF($A1176="ST",IF(VLOOKUP($C1176,st!$B$2:$F$400,2,FALSE())="","",VLOOKUP($C1176,st!$B$2:$F$400,2,FALSE())),""))),"")</f>
        <v>1</v>
      </c>
      <c r="E1176" s="35">
        <f>IFERROR(IF($A1176="HDC",IF(VLOOKUP($C1176,hdc!$B$2:$F$1600,3,FALSE())="","",VLOOKUP($C1176,hdc!$B$2:$F$1600,3,FALSE())),IF($A1176="NAUTICS",IF(VLOOKUP($C1176,nautics!$B$2:$F$1200,3,FALSE())="","",VLOOKUP($C1176,nautics!$B$2:$F$1200,3,FALSE())),IF($A1176="ST",IF(VLOOKUP($C1176,st!$B$2:$F$400,3,FALSE())="","",VLOOKUP($C1176,st!$B$2:$F$400,3,FALSE())),""))),"")</f>
        <v>1</v>
      </c>
      <c r="F1176" s="35" t="str">
        <f>IFERROR(IF($A1176="HDC",IF(VLOOKUP($C1176,hdc!$B$2:$F$1600,4,FALSE())="","",VLOOKUP($C1176,hdc!$B$2:$F$1600,4,FALSE())),IF($A1176="NAUTICS",IF(VLOOKUP($C1176,nautics!$B$2:$F$1200,4,FALSE())="","",VLOOKUP($C1176,nautics!$B$2:$F$1200,4,FALSE())),IF($A1176="ST",IF(VLOOKUP($C1176,st!$B$2:$F$400,4,FALSE())="","",VLOOKUP($C1176,st!$B$2:$F$400,4,FALSE())),""))),"")</f>
        <v/>
      </c>
      <c r="G1176" s="35" t="str">
        <f>IFERROR(IF($A1176="HDC",IF(VLOOKUP($C1176,hdc!$B$2:$F$1600,5,FALSE())="","",VLOOKUP($C1176,hdc!$B$2:$F$1600,5,FALSE())),IF($A1176="NAUTICS",IF(VLOOKUP($C1176,nautics!$B$2:$F$1200,5,FALSE())="","",VLOOKUP($C1176,nautics!$B$2:$F$1200,5,FALSE())),IF($A1176="ST",IF(VLOOKUP($C1176,st!$B$2:$F$400,5,FALSE())="","",VLOOKUP($C1176,st!$B$2:$F$400,5,FALSE())),""))),"")</f>
        <v/>
      </c>
      <c r="H1176" s="35" t="s">
        <v>9797</v>
      </c>
      <c r="I1176" s="35" t="s">
        <v>31</v>
      </c>
      <c r="J1176" s="35" t="s">
        <v>9873</v>
      </c>
      <c r="K1176" s="35">
        <f t="shared" si="4"/>
        <v>11</v>
      </c>
      <c r="L1176" s="35" t="s">
        <v>9874</v>
      </c>
      <c r="M1176" s="35" t="s">
        <v>9875</v>
      </c>
      <c r="N1176" s="35" t="s">
        <v>2607</v>
      </c>
      <c r="O1176" s="35" t="s">
        <v>2609</v>
      </c>
      <c r="P1176" s="35" t="s">
        <v>9876</v>
      </c>
      <c r="Q1176" s="35" t="s">
        <v>9877</v>
      </c>
      <c r="R1176" s="35" t="s">
        <v>52</v>
      </c>
      <c r="S1176" s="35" t="s">
        <v>2592</v>
      </c>
      <c r="T1176" s="35" t="s">
        <v>2443</v>
      </c>
      <c r="U1176" s="35" t="s">
        <v>9878</v>
      </c>
      <c r="W1176" s="35" t="s">
        <v>57</v>
      </c>
      <c r="X1176" s="35" t="s">
        <v>59</v>
      </c>
      <c r="Y1176" s="35" t="s">
        <v>9879</v>
      </c>
      <c r="Z1176" s="35" t="s">
        <v>2597</v>
      </c>
    </row>
    <row r="1177" spans="1:26" ht="15" customHeight="1">
      <c r="A1177" s="35" t="s">
        <v>1300</v>
      </c>
      <c r="B1177" s="35" t="s">
        <v>9778</v>
      </c>
      <c r="C1177" s="35" t="s">
        <v>9880</v>
      </c>
      <c r="D1177" s="35">
        <f>IFERROR(IF($A1177="HDC",IF(VLOOKUP($C1177,hdc!$B$2:$F$1600,2,FALSE())="","",VLOOKUP($C1177,hdc!$B$2:$F$1600,2,FALSE())),IF($A1177="NAUTICS",IF(VLOOKUP($C1177,nautics!$B$2:$F$1200,2,FALSE())="","",VLOOKUP($C1177,nautics!$B$2:$F$1200,2,FALSE())),IF($A1177="ST",IF(VLOOKUP($C1177,st!$B$2:$F$400,2,FALSE())="","",VLOOKUP($C1177,st!$B$2:$F$400,2,FALSE())),""))),"")</f>
        <v>1</v>
      </c>
      <c r="E1177" s="35">
        <f>IFERROR(IF($A1177="HDC",IF(VLOOKUP($C1177,hdc!$B$2:$F$1600,3,FALSE())="","",VLOOKUP($C1177,hdc!$B$2:$F$1600,3,FALSE())),IF($A1177="NAUTICS",IF(VLOOKUP($C1177,nautics!$B$2:$F$1200,3,FALSE())="","",VLOOKUP($C1177,nautics!$B$2:$F$1200,3,FALSE())),IF($A1177="ST",IF(VLOOKUP($C1177,st!$B$2:$F$400,3,FALSE())="","",VLOOKUP($C1177,st!$B$2:$F$400,3,FALSE())),""))),"")</f>
        <v>1</v>
      </c>
      <c r="F1177" s="35" t="str">
        <f>IFERROR(IF($A1177="HDC",IF(VLOOKUP($C1177,hdc!$B$2:$F$1600,4,FALSE())="","",VLOOKUP($C1177,hdc!$B$2:$F$1600,4,FALSE())),IF($A1177="NAUTICS",IF(VLOOKUP($C1177,nautics!$B$2:$F$1200,4,FALSE())="","",VLOOKUP($C1177,nautics!$B$2:$F$1200,4,FALSE())),IF($A1177="ST",IF(VLOOKUP($C1177,st!$B$2:$F$400,4,FALSE())="","",VLOOKUP($C1177,st!$B$2:$F$400,4,FALSE())),""))),"")</f>
        <v/>
      </c>
      <c r="G1177" s="35" t="str">
        <f>IFERROR(IF($A1177="HDC",IF(VLOOKUP($C1177,hdc!$B$2:$F$1600,5,FALSE())="","",VLOOKUP($C1177,hdc!$B$2:$F$1600,5,FALSE())),IF($A1177="NAUTICS",IF(VLOOKUP($C1177,nautics!$B$2:$F$1200,5,FALSE())="","",VLOOKUP($C1177,nautics!$B$2:$F$1200,5,FALSE())),IF($A1177="ST",IF(VLOOKUP($C1177,st!$B$2:$F$400,5,FALSE())="","",VLOOKUP($C1177,st!$B$2:$F$400,5,FALSE())),""))),"")</f>
        <v/>
      </c>
      <c r="H1177" s="35" t="s">
        <v>1080</v>
      </c>
      <c r="I1177" s="35" t="s">
        <v>31</v>
      </c>
      <c r="J1177" s="35" t="s">
        <v>8118</v>
      </c>
      <c r="K1177" s="35">
        <f t="shared" si="4"/>
        <v>8</v>
      </c>
      <c r="L1177" s="35" t="s">
        <v>9874</v>
      </c>
      <c r="M1177" s="35" t="s">
        <v>9875</v>
      </c>
      <c r="N1177" s="35" t="s">
        <v>2607</v>
      </c>
      <c r="O1177" s="35" t="s">
        <v>2609</v>
      </c>
      <c r="P1177" s="35" t="s">
        <v>9881</v>
      </c>
      <c r="Q1177" s="35" t="s">
        <v>9882</v>
      </c>
      <c r="R1177" s="35" t="s">
        <v>52</v>
      </c>
      <c r="S1177" s="35" t="s">
        <v>2607</v>
      </c>
      <c r="T1177" s="35" t="s">
        <v>2609</v>
      </c>
      <c r="U1177" s="35" t="s">
        <v>9883</v>
      </c>
      <c r="W1177" s="35" t="s">
        <v>78</v>
      </c>
      <c r="X1177" s="35" t="s">
        <v>59</v>
      </c>
      <c r="Y1177" s="35" t="s">
        <v>9879</v>
      </c>
      <c r="Z1177" s="35" t="s">
        <v>5295</v>
      </c>
    </row>
    <row r="1178" spans="1:26" ht="15" customHeight="1">
      <c r="A1178" s="35" t="s">
        <v>1300</v>
      </c>
      <c r="B1178" s="35" t="s">
        <v>9778</v>
      </c>
      <c r="C1178" s="35" t="s">
        <v>9884</v>
      </c>
      <c r="D1178" s="35">
        <f>IFERROR(IF($A1178="HDC",IF(VLOOKUP($C1178,hdc!$B$2:$F$1600,2,FALSE())="","",VLOOKUP($C1178,hdc!$B$2:$F$1600,2,FALSE())),IF($A1178="NAUTICS",IF(VLOOKUP($C1178,nautics!$B$2:$F$1200,2,FALSE())="","",VLOOKUP($C1178,nautics!$B$2:$F$1200,2,FALSE())),IF($A1178="ST",IF(VLOOKUP($C1178,st!$B$2:$F$400,2,FALSE())="","",VLOOKUP($C1178,st!$B$2:$F$400,2,FALSE())),""))),"")</f>
        <v>1</v>
      </c>
      <c r="E1178" s="35">
        <f>IFERROR(IF($A1178="HDC",IF(VLOOKUP($C1178,hdc!$B$2:$F$1600,3,FALSE())="","",VLOOKUP($C1178,hdc!$B$2:$F$1600,3,FALSE())),IF($A1178="NAUTICS",IF(VLOOKUP($C1178,nautics!$B$2:$F$1200,3,FALSE())="","",VLOOKUP($C1178,nautics!$B$2:$F$1200,3,FALSE())),IF($A1178="ST",IF(VLOOKUP($C1178,st!$B$2:$F$400,3,FALSE())="","",VLOOKUP($C1178,st!$B$2:$F$400,3,FALSE())),""))),"")</f>
        <v>1</v>
      </c>
      <c r="F1178" s="35" t="str">
        <f>IFERROR(IF($A1178="HDC",IF(VLOOKUP($C1178,hdc!$B$2:$F$1600,4,FALSE())="","",VLOOKUP($C1178,hdc!$B$2:$F$1600,4,FALSE())),IF($A1178="NAUTICS",IF(VLOOKUP($C1178,nautics!$B$2:$F$1200,4,FALSE())="","",VLOOKUP($C1178,nautics!$B$2:$F$1200,4,FALSE())),IF($A1178="ST",IF(VLOOKUP($C1178,st!$B$2:$F$400,4,FALSE())="","",VLOOKUP($C1178,st!$B$2:$F$400,4,FALSE())),""))),"")</f>
        <v/>
      </c>
      <c r="G1178" s="35" t="str">
        <f>IFERROR(IF($A1178="HDC",IF(VLOOKUP($C1178,hdc!$B$2:$F$1600,5,FALSE())="","",VLOOKUP($C1178,hdc!$B$2:$F$1600,5,FALSE())),IF($A1178="NAUTICS",IF(VLOOKUP($C1178,nautics!$B$2:$F$1200,5,FALSE())="","",VLOOKUP($C1178,nautics!$B$2:$F$1200,5,FALSE())),IF($A1178="ST",IF(VLOOKUP($C1178,st!$B$2:$F$400,5,FALSE())="","",VLOOKUP($C1178,st!$B$2:$F$400,5,FALSE())),""))),"")</f>
        <v/>
      </c>
      <c r="H1178" s="35" t="s">
        <v>1080</v>
      </c>
      <c r="I1178" s="35" t="s">
        <v>31</v>
      </c>
      <c r="J1178" s="35" t="s">
        <v>9885</v>
      </c>
      <c r="K1178" s="35">
        <f t="shared" si="4"/>
        <v>24</v>
      </c>
      <c r="L1178" s="35" t="s">
        <v>9881</v>
      </c>
      <c r="M1178" s="35" t="s">
        <v>9882</v>
      </c>
      <c r="N1178" s="35" t="s">
        <v>2607</v>
      </c>
      <c r="O1178" s="35" t="s">
        <v>2609</v>
      </c>
      <c r="P1178" s="35" t="s">
        <v>9886</v>
      </c>
      <c r="Q1178" s="35" t="s">
        <v>9887</v>
      </c>
      <c r="R1178" s="35" t="s">
        <v>965</v>
      </c>
      <c r="S1178" s="35" t="s">
        <v>2607</v>
      </c>
      <c r="T1178" s="35" t="s">
        <v>2609</v>
      </c>
      <c r="U1178" s="35" t="s">
        <v>9888</v>
      </c>
      <c r="W1178" s="35" t="s">
        <v>78</v>
      </c>
      <c r="X1178" s="35" t="s">
        <v>59</v>
      </c>
      <c r="Y1178" s="35" t="s">
        <v>5295</v>
      </c>
      <c r="Z1178" s="35" t="s">
        <v>9889</v>
      </c>
    </row>
    <row r="1179" spans="1:26" ht="15" customHeight="1">
      <c r="A1179" s="35" t="s">
        <v>1300</v>
      </c>
      <c r="B1179" s="35" t="s">
        <v>9778</v>
      </c>
      <c r="C1179" s="35" t="s">
        <v>9890</v>
      </c>
      <c r="D1179" s="35">
        <f>IFERROR(IF($A1179="HDC",IF(VLOOKUP($C1179,hdc!$B$2:$F$1600,2,FALSE())="","",VLOOKUP($C1179,hdc!$B$2:$F$1600,2,FALSE())),IF($A1179="NAUTICS",IF(VLOOKUP($C1179,nautics!$B$2:$F$1200,2,FALSE())="","",VLOOKUP($C1179,nautics!$B$2:$F$1200,2,FALSE())),IF($A1179="ST",IF(VLOOKUP($C1179,st!$B$2:$F$400,2,FALSE())="","",VLOOKUP($C1179,st!$B$2:$F$400,2,FALSE())),""))),"")</f>
        <v>1</v>
      </c>
      <c r="E1179" s="35">
        <f>IFERROR(IF($A1179="HDC",IF(VLOOKUP($C1179,hdc!$B$2:$F$1600,3,FALSE())="","",VLOOKUP($C1179,hdc!$B$2:$F$1600,3,FALSE())),IF($A1179="NAUTICS",IF(VLOOKUP($C1179,nautics!$B$2:$F$1200,3,FALSE())="","",VLOOKUP($C1179,nautics!$B$2:$F$1200,3,FALSE())),IF($A1179="ST",IF(VLOOKUP($C1179,st!$B$2:$F$400,3,FALSE())="","",VLOOKUP($C1179,st!$B$2:$F$400,3,FALSE())),""))),"")</f>
        <v>1</v>
      </c>
      <c r="F1179" s="35" t="str">
        <f>IFERROR(IF($A1179="HDC",IF(VLOOKUP($C1179,hdc!$B$2:$F$1600,4,FALSE())="","",VLOOKUP($C1179,hdc!$B$2:$F$1600,4,FALSE())),IF($A1179="NAUTICS",IF(VLOOKUP($C1179,nautics!$B$2:$F$1200,4,FALSE())="","",VLOOKUP($C1179,nautics!$B$2:$F$1200,4,FALSE())),IF($A1179="ST",IF(VLOOKUP($C1179,st!$B$2:$F$400,4,FALSE())="","",VLOOKUP($C1179,st!$B$2:$F$400,4,FALSE())),""))),"")</f>
        <v/>
      </c>
      <c r="G1179" s="35" t="str">
        <f>IFERROR(IF($A1179="HDC",IF(VLOOKUP($C1179,hdc!$B$2:$F$1600,5,FALSE())="","",VLOOKUP($C1179,hdc!$B$2:$F$1600,5,FALSE())),IF($A1179="NAUTICS",IF(VLOOKUP($C1179,nautics!$B$2:$F$1200,5,FALSE())="","",VLOOKUP($C1179,nautics!$B$2:$F$1200,5,FALSE())),IF($A1179="ST",IF(VLOOKUP($C1179,st!$B$2:$F$400,5,FALSE())="","",VLOOKUP($C1179,st!$B$2:$F$400,5,FALSE())),""))),"")</f>
        <v/>
      </c>
      <c r="H1179" s="35" t="s">
        <v>1080</v>
      </c>
      <c r="I1179" s="35" t="s">
        <v>31</v>
      </c>
      <c r="J1179" s="35" t="s">
        <v>9892</v>
      </c>
      <c r="K1179" s="35">
        <f t="shared" si="4"/>
        <v>8</v>
      </c>
      <c r="L1179" s="35" t="s">
        <v>9786</v>
      </c>
      <c r="M1179" s="35" t="s">
        <v>9787</v>
      </c>
      <c r="N1179" s="35" t="s">
        <v>1050</v>
      </c>
      <c r="O1179" s="35" t="s">
        <v>718</v>
      </c>
      <c r="P1179" s="35" t="s">
        <v>9893</v>
      </c>
      <c r="Q1179" s="35" t="s">
        <v>9894</v>
      </c>
      <c r="R1179" s="35" t="s">
        <v>52</v>
      </c>
      <c r="S1179" s="35" t="s">
        <v>1619</v>
      </c>
      <c r="T1179" s="35" t="s">
        <v>1620</v>
      </c>
      <c r="U1179" s="35" t="s">
        <v>9895</v>
      </c>
      <c r="W1179" s="35" t="s">
        <v>57</v>
      </c>
      <c r="X1179" s="35" t="s">
        <v>59</v>
      </c>
      <c r="Y1179" s="35" t="s">
        <v>9451</v>
      </c>
      <c r="Z1179" s="35" t="s">
        <v>7446</v>
      </c>
    </row>
    <row r="1180" spans="1:26" ht="15" customHeight="1">
      <c r="A1180" s="35" t="s">
        <v>1300</v>
      </c>
      <c r="B1180" s="35" t="s">
        <v>9778</v>
      </c>
      <c r="C1180" s="35" t="s">
        <v>9896</v>
      </c>
      <c r="D1180" s="35">
        <f>IFERROR(IF($A1180="HDC",IF(VLOOKUP($C1180,hdc!$B$2:$F$1600,2,FALSE())="","",VLOOKUP($C1180,hdc!$B$2:$F$1600,2,FALSE())),IF($A1180="NAUTICS",IF(VLOOKUP($C1180,nautics!$B$2:$F$1200,2,FALSE())="","",VLOOKUP($C1180,nautics!$B$2:$F$1200,2,FALSE())),IF($A1180="ST",IF(VLOOKUP($C1180,st!$B$2:$F$400,2,FALSE())="","",VLOOKUP($C1180,st!$B$2:$F$400,2,FALSE())),""))),"")</f>
        <v>1</v>
      </c>
      <c r="E1180" s="35">
        <f>IFERROR(IF($A1180="HDC",IF(VLOOKUP($C1180,hdc!$B$2:$F$1600,3,FALSE())="","",VLOOKUP($C1180,hdc!$B$2:$F$1600,3,FALSE())),IF($A1180="NAUTICS",IF(VLOOKUP($C1180,nautics!$B$2:$F$1200,3,FALSE())="","",VLOOKUP($C1180,nautics!$B$2:$F$1200,3,FALSE())),IF($A1180="ST",IF(VLOOKUP($C1180,st!$B$2:$F$400,3,FALSE())="","",VLOOKUP($C1180,st!$B$2:$F$400,3,FALSE())),""))),"")</f>
        <v>1</v>
      </c>
      <c r="F1180" s="35" t="str">
        <f>IFERROR(IF($A1180="HDC",IF(VLOOKUP($C1180,hdc!$B$2:$F$1600,4,FALSE())="","",VLOOKUP($C1180,hdc!$B$2:$F$1600,4,FALSE())),IF($A1180="NAUTICS",IF(VLOOKUP($C1180,nautics!$B$2:$F$1200,4,FALSE())="","",VLOOKUP($C1180,nautics!$B$2:$F$1200,4,FALSE())),IF($A1180="ST",IF(VLOOKUP($C1180,st!$B$2:$F$400,4,FALSE())="","",VLOOKUP($C1180,st!$B$2:$F$400,4,FALSE())),""))),"")</f>
        <v/>
      </c>
      <c r="G1180" s="35" t="str">
        <f>IFERROR(IF($A1180="HDC",IF(VLOOKUP($C1180,hdc!$B$2:$F$1600,5,FALSE())="","",VLOOKUP($C1180,hdc!$B$2:$F$1600,5,FALSE())),IF($A1180="NAUTICS",IF(VLOOKUP($C1180,nautics!$B$2:$F$1200,5,FALSE())="","",VLOOKUP($C1180,nautics!$B$2:$F$1200,5,FALSE())),IF($A1180="ST",IF(VLOOKUP($C1180,st!$B$2:$F$400,5,FALSE())="","",VLOOKUP($C1180,st!$B$2:$F$400,5,FALSE())),""))),"")</f>
        <v/>
      </c>
      <c r="H1180" s="35" t="s">
        <v>1080</v>
      </c>
      <c r="I1180" s="35" t="s">
        <v>31</v>
      </c>
      <c r="J1180" s="35" t="s">
        <v>9897</v>
      </c>
      <c r="K1180" s="35">
        <f t="shared" si="4"/>
        <v>6</v>
      </c>
      <c r="L1180" s="35" t="s">
        <v>9786</v>
      </c>
      <c r="M1180" s="35" t="s">
        <v>9787</v>
      </c>
      <c r="N1180" s="35" t="s">
        <v>1050</v>
      </c>
      <c r="O1180" s="35" t="s">
        <v>718</v>
      </c>
      <c r="P1180" s="35" t="s">
        <v>9898</v>
      </c>
      <c r="Q1180" s="35" t="s">
        <v>9899</v>
      </c>
      <c r="R1180" s="35" t="s">
        <v>965</v>
      </c>
      <c r="S1180" s="35" t="s">
        <v>1634</v>
      </c>
      <c r="T1180" s="35" t="s">
        <v>1620</v>
      </c>
      <c r="U1180" s="35" t="s">
        <v>9900</v>
      </c>
      <c r="W1180" s="35" t="s">
        <v>57</v>
      </c>
      <c r="X1180" s="35" t="s">
        <v>59</v>
      </c>
      <c r="Y1180" s="35" t="s">
        <v>9451</v>
      </c>
      <c r="Z1180" s="35" t="s">
        <v>4391</v>
      </c>
    </row>
    <row r="1181" spans="1:26" ht="15" customHeight="1">
      <c r="A1181" s="35" t="s">
        <v>1300</v>
      </c>
      <c r="B1181" s="35" t="s">
        <v>9778</v>
      </c>
      <c r="C1181" s="35" t="s">
        <v>9901</v>
      </c>
      <c r="D1181" s="35">
        <f>IFERROR(IF($A1181="HDC",IF(VLOOKUP($C1181,hdc!$B$2:$F$1600,2,FALSE())="","",VLOOKUP($C1181,hdc!$B$2:$F$1600,2,FALSE())),IF($A1181="NAUTICS",IF(VLOOKUP($C1181,nautics!$B$2:$F$1200,2,FALSE())="","",VLOOKUP($C1181,nautics!$B$2:$F$1200,2,FALSE())),IF($A1181="ST",IF(VLOOKUP($C1181,st!$B$2:$F$400,2,FALSE())="","",VLOOKUP($C1181,st!$B$2:$F$400,2,FALSE())),""))),"")</f>
        <v>1</v>
      </c>
      <c r="E1181" s="35">
        <f>IFERROR(IF($A1181="HDC",IF(VLOOKUP($C1181,hdc!$B$2:$F$1600,3,FALSE())="","",VLOOKUP($C1181,hdc!$B$2:$F$1600,3,FALSE())),IF($A1181="NAUTICS",IF(VLOOKUP($C1181,nautics!$B$2:$F$1200,3,FALSE())="","",VLOOKUP($C1181,nautics!$B$2:$F$1200,3,FALSE())),IF($A1181="ST",IF(VLOOKUP($C1181,st!$B$2:$F$400,3,FALSE())="","",VLOOKUP($C1181,st!$B$2:$F$400,3,FALSE())),""))),"")</f>
        <v>1</v>
      </c>
      <c r="F1181" s="35" t="str">
        <f>IFERROR(IF($A1181="HDC",IF(VLOOKUP($C1181,hdc!$B$2:$F$1600,4,FALSE())="","",VLOOKUP($C1181,hdc!$B$2:$F$1600,4,FALSE())),IF($A1181="NAUTICS",IF(VLOOKUP($C1181,nautics!$B$2:$F$1200,4,FALSE())="","",VLOOKUP($C1181,nautics!$B$2:$F$1200,4,FALSE())),IF($A1181="ST",IF(VLOOKUP($C1181,st!$B$2:$F$400,4,FALSE())="","",VLOOKUP($C1181,st!$B$2:$F$400,4,FALSE())),""))),"")</f>
        <v/>
      </c>
      <c r="G1181" s="35" t="str">
        <f>IFERROR(IF($A1181="HDC",IF(VLOOKUP($C1181,hdc!$B$2:$F$1600,5,FALSE())="","",VLOOKUP($C1181,hdc!$B$2:$F$1600,5,FALSE())),IF($A1181="NAUTICS",IF(VLOOKUP($C1181,nautics!$B$2:$F$1200,5,FALSE())="","",VLOOKUP($C1181,nautics!$B$2:$F$1200,5,FALSE())),IF($A1181="ST",IF(VLOOKUP($C1181,st!$B$2:$F$400,5,FALSE())="","",VLOOKUP($C1181,st!$B$2:$F$400,5,FALSE())),""))),"")</f>
        <v/>
      </c>
      <c r="H1181" s="35" t="s">
        <v>1080</v>
      </c>
      <c r="I1181" s="35" t="s">
        <v>31</v>
      </c>
      <c r="J1181" s="35" t="s">
        <v>3677</v>
      </c>
      <c r="K1181" s="35">
        <f t="shared" si="4"/>
        <v>14</v>
      </c>
      <c r="L1181" s="35" t="s">
        <v>9786</v>
      </c>
      <c r="M1181" s="35" t="s">
        <v>9787</v>
      </c>
      <c r="N1181" s="35" t="s">
        <v>1050</v>
      </c>
      <c r="O1181" s="35" t="s">
        <v>718</v>
      </c>
      <c r="P1181" s="35" t="s">
        <v>9902</v>
      </c>
      <c r="Q1181" s="35" t="s">
        <v>9903</v>
      </c>
      <c r="R1181" s="35" t="s">
        <v>965</v>
      </c>
      <c r="S1181" s="35" t="s">
        <v>1739</v>
      </c>
      <c r="T1181" s="35" t="s">
        <v>1740</v>
      </c>
      <c r="U1181" s="35" t="s">
        <v>9904</v>
      </c>
      <c r="W1181" s="35" t="s">
        <v>57</v>
      </c>
      <c r="X1181" s="35" t="s">
        <v>59</v>
      </c>
      <c r="Y1181" s="35" t="s">
        <v>9451</v>
      </c>
      <c r="Z1181" s="35" t="s">
        <v>9905</v>
      </c>
    </row>
    <row r="1182" spans="1:26" ht="15" customHeight="1">
      <c r="A1182" s="35" t="s">
        <v>1300</v>
      </c>
      <c r="B1182" s="35" t="s">
        <v>9778</v>
      </c>
      <c r="C1182" s="35" t="s">
        <v>9906</v>
      </c>
      <c r="D1182" s="35">
        <f>IFERROR(IF($A1182="HDC",IF(VLOOKUP($C1182,hdc!$B$2:$F$1600,2,FALSE())="","",VLOOKUP($C1182,hdc!$B$2:$F$1600,2,FALSE())),IF($A1182="NAUTICS",IF(VLOOKUP($C1182,nautics!$B$2:$F$1200,2,FALSE())="","",VLOOKUP($C1182,nautics!$B$2:$F$1200,2,FALSE())),IF($A1182="ST",IF(VLOOKUP($C1182,st!$B$2:$F$400,2,FALSE())="","",VLOOKUP($C1182,st!$B$2:$F$400,2,FALSE())),""))),"")</f>
        <v>1</v>
      </c>
      <c r="E1182" s="35">
        <f>IFERROR(IF($A1182="HDC",IF(VLOOKUP($C1182,hdc!$B$2:$F$1600,3,FALSE())="","",VLOOKUP($C1182,hdc!$B$2:$F$1600,3,FALSE())),IF($A1182="NAUTICS",IF(VLOOKUP($C1182,nautics!$B$2:$F$1200,3,FALSE())="","",VLOOKUP($C1182,nautics!$B$2:$F$1200,3,FALSE())),IF($A1182="ST",IF(VLOOKUP($C1182,st!$B$2:$F$400,3,FALSE())="","",VLOOKUP($C1182,st!$B$2:$F$400,3,FALSE())),""))),"")</f>
        <v>1</v>
      </c>
      <c r="F1182" s="35" t="str">
        <f>IFERROR(IF($A1182="HDC",IF(VLOOKUP($C1182,hdc!$B$2:$F$1600,4,FALSE())="","",VLOOKUP($C1182,hdc!$B$2:$F$1600,4,FALSE())),IF($A1182="NAUTICS",IF(VLOOKUP($C1182,nautics!$B$2:$F$1200,4,FALSE())="","",VLOOKUP($C1182,nautics!$B$2:$F$1200,4,FALSE())),IF($A1182="ST",IF(VLOOKUP($C1182,st!$B$2:$F$400,4,FALSE())="","",VLOOKUP($C1182,st!$B$2:$F$400,4,FALSE())),""))),"")</f>
        <v/>
      </c>
      <c r="G1182" s="35" t="str">
        <f>IFERROR(IF($A1182="HDC",IF(VLOOKUP($C1182,hdc!$B$2:$F$1600,5,FALSE())="","",VLOOKUP($C1182,hdc!$B$2:$F$1600,5,FALSE())),IF($A1182="NAUTICS",IF(VLOOKUP($C1182,nautics!$B$2:$F$1200,5,FALSE())="","",VLOOKUP($C1182,nautics!$B$2:$F$1200,5,FALSE())),IF($A1182="ST",IF(VLOOKUP($C1182,st!$B$2:$F$400,5,FALSE())="","",VLOOKUP($C1182,st!$B$2:$F$400,5,FALSE())),""))),"")</f>
        <v/>
      </c>
      <c r="H1182" s="35" t="s">
        <v>1080</v>
      </c>
      <c r="I1182" s="35" t="s">
        <v>31</v>
      </c>
      <c r="J1182" s="35" t="s">
        <v>9907</v>
      </c>
      <c r="K1182" s="35">
        <f t="shared" si="4"/>
        <v>9</v>
      </c>
      <c r="L1182" s="35" t="s">
        <v>9786</v>
      </c>
      <c r="M1182" s="35" t="s">
        <v>9787</v>
      </c>
      <c r="N1182" s="35" t="s">
        <v>1050</v>
      </c>
      <c r="O1182" s="35" t="s">
        <v>718</v>
      </c>
      <c r="P1182" s="35" t="s">
        <v>9908</v>
      </c>
      <c r="Q1182" s="35" t="s">
        <v>9909</v>
      </c>
      <c r="R1182" s="35" t="s">
        <v>965</v>
      </c>
      <c r="S1182" s="35" t="s">
        <v>1764</v>
      </c>
      <c r="T1182" s="35" t="s">
        <v>1740</v>
      </c>
      <c r="U1182" s="35" t="s">
        <v>9910</v>
      </c>
      <c r="W1182" s="35" t="s">
        <v>57</v>
      </c>
      <c r="X1182" s="35" t="s">
        <v>59</v>
      </c>
      <c r="Y1182" s="35" t="s">
        <v>9451</v>
      </c>
      <c r="Z1182" s="35" t="s">
        <v>9911</v>
      </c>
    </row>
    <row r="1183" spans="1:26" ht="15" customHeight="1">
      <c r="A1183" s="35" t="s">
        <v>1300</v>
      </c>
      <c r="B1183" s="35" t="s">
        <v>9778</v>
      </c>
      <c r="C1183" s="35" t="s">
        <v>9912</v>
      </c>
      <c r="D1183" s="35">
        <f>IFERROR(IF($A1183="HDC",IF(VLOOKUP($C1183,hdc!$B$2:$F$1600,2,FALSE())="","",VLOOKUP($C1183,hdc!$B$2:$F$1600,2,FALSE())),IF($A1183="NAUTICS",IF(VLOOKUP($C1183,nautics!$B$2:$F$1200,2,FALSE())="","",VLOOKUP($C1183,nautics!$B$2:$F$1200,2,FALSE())),IF($A1183="ST",IF(VLOOKUP($C1183,st!$B$2:$F$400,2,FALSE())="","",VLOOKUP($C1183,st!$B$2:$F$400,2,FALSE())),""))),"")</f>
        <v>1</v>
      </c>
      <c r="E1183" s="35">
        <f>IFERROR(IF($A1183="HDC",IF(VLOOKUP($C1183,hdc!$B$2:$F$1600,3,FALSE())="","",VLOOKUP($C1183,hdc!$B$2:$F$1600,3,FALSE())),IF($A1183="NAUTICS",IF(VLOOKUP($C1183,nautics!$B$2:$F$1200,3,FALSE())="","",VLOOKUP($C1183,nautics!$B$2:$F$1200,3,FALSE())),IF($A1183="ST",IF(VLOOKUP($C1183,st!$B$2:$F$400,3,FALSE())="","",VLOOKUP($C1183,st!$B$2:$F$400,3,FALSE())),""))),"")</f>
        <v>1</v>
      </c>
      <c r="F1183" s="35" t="str">
        <f>IFERROR(IF($A1183="HDC",IF(VLOOKUP($C1183,hdc!$B$2:$F$1600,4,FALSE())="","",VLOOKUP($C1183,hdc!$B$2:$F$1600,4,FALSE())),IF($A1183="NAUTICS",IF(VLOOKUP($C1183,nautics!$B$2:$F$1200,4,FALSE())="","",VLOOKUP($C1183,nautics!$B$2:$F$1200,4,FALSE())),IF($A1183="ST",IF(VLOOKUP($C1183,st!$B$2:$F$400,4,FALSE())="","",VLOOKUP($C1183,st!$B$2:$F$400,4,FALSE())),""))),"")</f>
        <v/>
      </c>
      <c r="G1183" s="35" t="str">
        <f>IFERROR(IF($A1183="HDC",IF(VLOOKUP($C1183,hdc!$B$2:$F$1600,5,FALSE())="","",VLOOKUP($C1183,hdc!$B$2:$F$1600,5,FALSE())),IF($A1183="NAUTICS",IF(VLOOKUP($C1183,nautics!$B$2:$F$1200,5,FALSE())="","",VLOOKUP($C1183,nautics!$B$2:$F$1200,5,FALSE())),IF($A1183="ST",IF(VLOOKUP($C1183,st!$B$2:$F$400,5,FALSE())="","",VLOOKUP($C1183,st!$B$2:$F$400,5,FALSE())),""))),"")</f>
        <v/>
      </c>
      <c r="H1183" s="35" t="s">
        <v>1080</v>
      </c>
      <c r="I1183" s="35" t="s">
        <v>31</v>
      </c>
      <c r="J1183" s="35" t="s">
        <v>9913</v>
      </c>
      <c r="K1183" s="35">
        <f t="shared" si="4"/>
        <v>14</v>
      </c>
      <c r="L1183" s="35" t="s">
        <v>9786</v>
      </c>
      <c r="M1183" s="35" t="s">
        <v>9787</v>
      </c>
      <c r="N1183" s="35" t="s">
        <v>1050</v>
      </c>
      <c r="O1183" s="35" t="s">
        <v>718</v>
      </c>
      <c r="P1183" s="35" t="s">
        <v>9914</v>
      </c>
      <c r="Q1183" s="35" t="s">
        <v>9915</v>
      </c>
      <c r="R1183" s="35" t="s">
        <v>293</v>
      </c>
      <c r="S1183" s="35" t="s">
        <v>1787</v>
      </c>
      <c r="T1183" s="35" t="s">
        <v>1740</v>
      </c>
      <c r="U1183" s="35" t="s">
        <v>9916</v>
      </c>
      <c r="W1183" s="35" t="s">
        <v>57</v>
      </c>
      <c r="X1183" s="35" t="s">
        <v>59</v>
      </c>
      <c r="Y1183" s="35" t="s">
        <v>9451</v>
      </c>
      <c r="Z1183" s="35" t="s">
        <v>4373</v>
      </c>
    </row>
    <row r="1184" spans="1:26" ht="15" customHeight="1">
      <c r="A1184" s="35" t="s">
        <v>1300</v>
      </c>
      <c r="B1184" s="35" t="s">
        <v>9778</v>
      </c>
      <c r="C1184" s="35" t="s">
        <v>9917</v>
      </c>
      <c r="D1184" s="35">
        <f>IFERROR(IF($A1184="HDC",IF(VLOOKUP($C1184,hdc!$B$2:$F$1600,2,FALSE())="","",VLOOKUP($C1184,hdc!$B$2:$F$1600,2,FALSE())),IF($A1184="NAUTICS",IF(VLOOKUP($C1184,nautics!$B$2:$F$1200,2,FALSE())="","",VLOOKUP($C1184,nautics!$B$2:$F$1200,2,FALSE())),IF($A1184="ST",IF(VLOOKUP($C1184,st!$B$2:$F$400,2,FALSE())="","",VLOOKUP($C1184,st!$B$2:$F$400,2,FALSE())),""))),"")</f>
        <v>1</v>
      </c>
      <c r="E1184" s="35">
        <f>IFERROR(IF($A1184="HDC",IF(VLOOKUP($C1184,hdc!$B$2:$F$1600,3,FALSE())="","",VLOOKUP($C1184,hdc!$B$2:$F$1600,3,FALSE())),IF($A1184="NAUTICS",IF(VLOOKUP($C1184,nautics!$B$2:$F$1200,3,FALSE())="","",VLOOKUP($C1184,nautics!$B$2:$F$1200,3,FALSE())),IF($A1184="ST",IF(VLOOKUP($C1184,st!$B$2:$F$400,3,FALSE())="","",VLOOKUP($C1184,st!$B$2:$F$400,3,FALSE())),""))),"")</f>
        <v>1</v>
      </c>
      <c r="F1184" s="35" t="str">
        <f>IFERROR(IF($A1184="HDC",IF(VLOOKUP($C1184,hdc!$B$2:$F$1600,4,FALSE())="","",VLOOKUP($C1184,hdc!$B$2:$F$1600,4,FALSE())),IF($A1184="NAUTICS",IF(VLOOKUP($C1184,nautics!$B$2:$F$1200,4,FALSE())="","",VLOOKUP($C1184,nautics!$B$2:$F$1200,4,FALSE())),IF($A1184="ST",IF(VLOOKUP($C1184,st!$B$2:$F$400,4,FALSE())="","",VLOOKUP($C1184,st!$B$2:$F$400,4,FALSE())),""))),"")</f>
        <v/>
      </c>
      <c r="G1184" s="35" t="str">
        <f>IFERROR(IF($A1184="HDC",IF(VLOOKUP($C1184,hdc!$B$2:$F$1600,5,FALSE())="","",VLOOKUP($C1184,hdc!$B$2:$F$1600,5,FALSE())),IF($A1184="NAUTICS",IF(VLOOKUP($C1184,nautics!$B$2:$F$1200,5,FALSE())="","",VLOOKUP($C1184,nautics!$B$2:$F$1200,5,FALSE())),IF($A1184="ST",IF(VLOOKUP($C1184,st!$B$2:$F$400,5,FALSE())="","",VLOOKUP($C1184,st!$B$2:$F$400,5,FALSE())),""))),"")</f>
        <v/>
      </c>
      <c r="H1184" s="35" t="s">
        <v>1080</v>
      </c>
      <c r="I1184" s="35" t="s">
        <v>31</v>
      </c>
      <c r="J1184" s="35" t="s">
        <v>9918</v>
      </c>
      <c r="K1184" s="35">
        <f t="shared" si="4"/>
        <v>7</v>
      </c>
      <c r="L1184" s="35" t="s">
        <v>9792</v>
      </c>
      <c r="M1184" s="35" t="s">
        <v>9793</v>
      </c>
      <c r="N1184" s="35" t="s">
        <v>43</v>
      </c>
      <c r="O1184" s="35" t="s">
        <v>45</v>
      </c>
      <c r="P1184" s="35" t="s">
        <v>9919</v>
      </c>
      <c r="Q1184" s="35" t="s">
        <v>9920</v>
      </c>
      <c r="R1184" s="35" t="s">
        <v>52</v>
      </c>
      <c r="S1184" s="35" t="s">
        <v>43</v>
      </c>
      <c r="T1184" s="35" t="s">
        <v>45</v>
      </c>
      <c r="U1184" s="35" t="s">
        <v>9921</v>
      </c>
      <c r="W1184" s="35" t="s">
        <v>78</v>
      </c>
      <c r="X1184" s="35" t="s">
        <v>59</v>
      </c>
      <c r="Y1184" s="35" t="s">
        <v>9795</v>
      </c>
      <c r="Z1184" s="35" t="s">
        <v>9922</v>
      </c>
    </row>
    <row r="1185" spans="1:26" ht="15" customHeight="1">
      <c r="A1185" s="35" t="s">
        <v>1300</v>
      </c>
      <c r="B1185" s="35" t="s">
        <v>9778</v>
      </c>
      <c r="C1185" s="35" t="s">
        <v>9923</v>
      </c>
      <c r="D1185" s="35">
        <f>IFERROR(IF($A1185="HDC",IF(VLOOKUP($C1185,hdc!$B$2:$F$1600,2,FALSE())="","",VLOOKUP($C1185,hdc!$B$2:$F$1600,2,FALSE())),IF($A1185="NAUTICS",IF(VLOOKUP($C1185,nautics!$B$2:$F$1200,2,FALSE())="","",VLOOKUP($C1185,nautics!$B$2:$F$1200,2,FALSE())),IF($A1185="ST",IF(VLOOKUP($C1185,st!$B$2:$F$400,2,FALSE())="","",VLOOKUP($C1185,st!$B$2:$F$400,2,FALSE())),""))),"")</f>
        <v>1</v>
      </c>
      <c r="E1185" s="35">
        <f>IFERROR(IF($A1185="HDC",IF(VLOOKUP($C1185,hdc!$B$2:$F$1600,3,FALSE())="","",VLOOKUP($C1185,hdc!$B$2:$F$1600,3,FALSE())),IF($A1185="NAUTICS",IF(VLOOKUP($C1185,nautics!$B$2:$F$1200,3,FALSE())="","",VLOOKUP($C1185,nautics!$B$2:$F$1200,3,FALSE())),IF($A1185="ST",IF(VLOOKUP($C1185,st!$B$2:$F$400,3,FALSE())="","",VLOOKUP($C1185,st!$B$2:$F$400,3,FALSE())),""))),"")</f>
        <v>1</v>
      </c>
      <c r="F1185" s="35" t="str">
        <f>IFERROR(IF($A1185="HDC",IF(VLOOKUP($C1185,hdc!$B$2:$F$1600,4,FALSE())="","",VLOOKUP($C1185,hdc!$B$2:$F$1600,4,FALSE())),IF($A1185="NAUTICS",IF(VLOOKUP($C1185,nautics!$B$2:$F$1200,4,FALSE())="","",VLOOKUP($C1185,nautics!$B$2:$F$1200,4,FALSE())),IF($A1185="ST",IF(VLOOKUP($C1185,st!$B$2:$F$400,4,FALSE())="","",VLOOKUP($C1185,st!$B$2:$F$400,4,FALSE())),""))),"")</f>
        <v/>
      </c>
      <c r="G1185" s="35" t="str">
        <f>IFERROR(IF($A1185="HDC",IF(VLOOKUP($C1185,hdc!$B$2:$F$1600,5,FALSE())="","",VLOOKUP($C1185,hdc!$B$2:$F$1600,5,FALSE())),IF($A1185="NAUTICS",IF(VLOOKUP($C1185,nautics!$B$2:$F$1200,5,FALSE())="","",VLOOKUP($C1185,nautics!$B$2:$F$1200,5,FALSE())),IF($A1185="ST",IF(VLOOKUP($C1185,st!$B$2:$F$400,5,FALSE())="","",VLOOKUP($C1185,st!$B$2:$F$400,5,FALSE())),""))),"")</f>
        <v/>
      </c>
      <c r="H1185" s="35" t="s">
        <v>1080</v>
      </c>
      <c r="I1185" s="35" t="s">
        <v>31</v>
      </c>
      <c r="J1185" s="35" t="s">
        <v>1497</v>
      </c>
      <c r="K1185" s="35">
        <f t="shared" si="4"/>
        <v>10</v>
      </c>
      <c r="L1185" s="35" t="s">
        <v>9792</v>
      </c>
      <c r="M1185" s="35" t="s">
        <v>9793</v>
      </c>
      <c r="N1185" s="35" t="s">
        <v>43</v>
      </c>
      <c r="O1185" s="35" t="s">
        <v>45</v>
      </c>
      <c r="P1185" s="35" t="s">
        <v>9924</v>
      </c>
      <c r="Q1185" s="35" t="s">
        <v>9925</v>
      </c>
      <c r="R1185" s="35" t="s">
        <v>52</v>
      </c>
      <c r="S1185" s="35" t="s">
        <v>43</v>
      </c>
      <c r="T1185" s="35" t="s">
        <v>45</v>
      </c>
      <c r="U1185" s="35" t="s">
        <v>9926</v>
      </c>
      <c r="W1185" s="35" t="s">
        <v>78</v>
      </c>
      <c r="X1185" s="35" t="s">
        <v>59</v>
      </c>
      <c r="Y1185" s="35" t="s">
        <v>9795</v>
      </c>
      <c r="Z1185" s="35" t="s">
        <v>9927</v>
      </c>
    </row>
    <row r="1186" spans="1:26" ht="15" customHeight="1">
      <c r="A1186" s="35" t="s">
        <v>1300</v>
      </c>
      <c r="B1186" s="35" t="s">
        <v>9778</v>
      </c>
      <c r="C1186" s="35" t="s">
        <v>9928</v>
      </c>
      <c r="D1186" s="35">
        <f>IFERROR(IF($A1186="HDC",IF(VLOOKUP($C1186,hdc!$B$2:$F$1600,2,FALSE())="","",VLOOKUP($C1186,hdc!$B$2:$F$1600,2,FALSE())),IF($A1186="NAUTICS",IF(VLOOKUP($C1186,nautics!$B$2:$F$1200,2,FALSE())="","",VLOOKUP($C1186,nautics!$B$2:$F$1200,2,FALSE())),IF($A1186="ST",IF(VLOOKUP($C1186,st!$B$2:$F$400,2,FALSE())="","",VLOOKUP($C1186,st!$B$2:$F$400,2,FALSE())),""))),"")</f>
        <v>1</v>
      </c>
      <c r="E1186" s="35">
        <f>IFERROR(IF($A1186="HDC",IF(VLOOKUP($C1186,hdc!$B$2:$F$1600,3,FALSE())="","",VLOOKUP($C1186,hdc!$B$2:$F$1600,3,FALSE())),IF($A1186="NAUTICS",IF(VLOOKUP($C1186,nautics!$B$2:$F$1200,3,FALSE())="","",VLOOKUP($C1186,nautics!$B$2:$F$1200,3,FALSE())),IF($A1186="ST",IF(VLOOKUP($C1186,st!$B$2:$F$400,3,FALSE())="","",VLOOKUP($C1186,st!$B$2:$F$400,3,FALSE())),""))),"")</f>
        <v>1</v>
      </c>
      <c r="F1186" s="35" t="str">
        <f>IFERROR(IF($A1186="HDC",IF(VLOOKUP($C1186,hdc!$B$2:$F$1600,4,FALSE())="","",VLOOKUP($C1186,hdc!$B$2:$F$1600,4,FALSE())),IF($A1186="NAUTICS",IF(VLOOKUP($C1186,nautics!$B$2:$F$1200,4,FALSE())="","",VLOOKUP($C1186,nautics!$B$2:$F$1200,4,FALSE())),IF($A1186="ST",IF(VLOOKUP($C1186,st!$B$2:$F$400,4,FALSE())="","",VLOOKUP($C1186,st!$B$2:$F$400,4,FALSE())),""))),"")</f>
        <v/>
      </c>
      <c r="G1186" s="35" t="str">
        <f>IFERROR(IF($A1186="HDC",IF(VLOOKUP($C1186,hdc!$B$2:$F$1600,5,FALSE())="","",VLOOKUP($C1186,hdc!$B$2:$F$1600,5,FALSE())),IF($A1186="NAUTICS",IF(VLOOKUP($C1186,nautics!$B$2:$F$1200,5,FALSE())="","",VLOOKUP($C1186,nautics!$B$2:$F$1200,5,FALSE())),IF($A1186="ST",IF(VLOOKUP($C1186,st!$B$2:$F$400,5,FALSE())="","",VLOOKUP($C1186,st!$B$2:$F$400,5,FALSE())),""))),"")</f>
        <v/>
      </c>
      <c r="H1186" s="35" t="s">
        <v>1080</v>
      </c>
      <c r="I1186" s="35" t="s">
        <v>31</v>
      </c>
      <c r="J1186" s="35" t="s">
        <v>7269</v>
      </c>
      <c r="K1186" s="35">
        <f t="shared" si="4"/>
        <v>10</v>
      </c>
      <c r="L1186" s="35" t="s">
        <v>9792</v>
      </c>
      <c r="M1186" s="35" t="s">
        <v>9793</v>
      </c>
      <c r="N1186" s="35" t="s">
        <v>43</v>
      </c>
      <c r="O1186" s="35" t="s">
        <v>45</v>
      </c>
      <c r="P1186" s="35" t="s">
        <v>9929</v>
      </c>
      <c r="Q1186" s="35" t="s">
        <v>9930</v>
      </c>
      <c r="R1186" s="35" t="s">
        <v>965</v>
      </c>
      <c r="S1186" s="35" t="s">
        <v>1677</v>
      </c>
      <c r="T1186" s="35" t="s">
        <v>1679</v>
      </c>
      <c r="U1186" s="35" t="s">
        <v>9931</v>
      </c>
      <c r="W1186" s="35" t="s">
        <v>57</v>
      </c>
      <c r="X1186" s="35" t="s">
        <v>59</v>
      </c>
      <c r="Y1186" s="35" t="s">
        <v>9795</v>
      </c>
      <c r="Z1186" s="35" t="s">
        <v>9932</v>
      </c>
    </row>
    <row r="1187" spans="1:26" ht="15" customHeight="1">
      <c r="A1187" s="35" t="s">
        <v>1300</v>
      </c>
      <c r="B1187" s="35" t="s">
        <v>9778</v>
      </c>
      <c r="C1187" s="35" t="s">
        <v>9933</v>
      </c>
      <c r="D1187" s="35">
        <f>IFERROR(IF($A1187="HDC",IF(VLOOKUP($C1187,hdc!$B$2:$F$1600,2,FALSE())="","",VLOOKUP($C1187,hdc!$B$2:$F$1600,2,FALSE())),IF($A1187="NAUTICS",IF(VLOOKUP($C1187,nautics!$B$2:$F$1200,2,FALSE())="","",VLOOKUP($C1187,nautics!$B$2:$F$1200,2,FALSE())),IF($A1187="ST",IF(VLOOKUP($C1187,st!$B$2:$F$400,2,FALSE())="","",VLOOKUP($C1187,st!$B$2:$F$400,2,FALSE())),""))),"")</f>
        <v>1</v>
      </c>
      <c r="E1187" s="35">
        <f>IFERROR(IF($A1187="HDC",IF(VLOOKUP($C1187,hdc!$B$2:$F$1600,3,FALSE())="","",VLOOKUP($C1187,hdc!$B$2:$F$1600,3,FALSE())),IF($A1187="NAUTICS",IF(VLOOKUP($C1187,nautics!$B$2:$F$1200,3,FALSE())="","",VLOOKUP($C1187,nautics!$B$2:$F$1200,3,FALSE())),IF($A1187="ST",IF(VLOOKUP($C1187,st!$B$2:$F$400,3,FALSE())="","",VLOOKUP($C1187,st!$B$2:$F$400,3,FALSE())),""))),"")</f>
        <v>1</v>
      </c>
      <c r="F1187" s="35" t="str">
        <f>IFERROR(IF($A1187="HDC",IF(VLOOKUP($C1187,hdc!$B$2:$F$1600,4,FALSE())="","",VLOOKUP($C1187,hdc!$B$2:$F$1600,4,FALSE())),IF($A1187="NAUTICS",IF(VLOOKUP($C1187,nautics!$B$2:$F$1200,4,FALSE())="","",VLOOKUP($C1187,nautics!$B$2:$F$1200,4,FALSE())),IF($A1187="ST",IF(VLOOKUP($C1187,st!$B$2:$F$400,4,FALSE())="","",VLOOKUP($C1187,st!$B$2:$F$400,4,FALSE())),""))),"")</f>
        <v/>
      </c>
      <c r="G1187" s="35" t="str">
        <f>IFERROR(IF($A1187="HDC",IF(VLOOKUP($C1187,hdc!$B$2:$F$1600,5,FALSE())="","",VLOOKUP($C1187,hdc!$B$2:$F$1600,5,FALSE())),IF($A1187="NAUTICS",IF(VLOOKUP($C1187,nautics!$B$2:$F$1200,5,FALSE())="","",VLOOKUP($C1187,nautics!$B$2:$F$1200,5,FALSE())),IF($A1187="ST",IF(VLOOKUP($C1187,st!$B$2:$F$400,5,FALSE())="","",VLOOKUP($C1187,st!$B$2:$F$400,5,FALSE())),""))),"")</f>
        <v/>
      </c>
      <c r="H1187" s="35" t="s">
        <v>1080</v>
      </c>
      <c r="I1187" s="35" t="s">
        <v>31</v>
      </c>
      <c r="J1187" s="35" t="s">
        <v>9934</v>
      </c>
      <c r="K1187" s="35">
        <f t="shared" si="4"/>
        <v>27</v>
      </c>
      <c r="L1187" s="35" t="s">
        <v>9792</v>
      </c>
      <c r="M1187" s="35" t="s">
        <v>9793</v>
      </c>
      <c r="N1187" s="35" t="s">
        <v>43</v>
      </c>
      <c r="O1187" s="35" t="s">
        <v>45</v>
      </c>
      <c r="P1187" s="35" t="s">
        <v>9935</v>
      </c>
      <c r="Q1187" s="35" t="s">
        <v>9936</v>
      </c>
      <c r="R1187" s="35" t="s">
        <v>258</v>
      </c>
      <c r="S1187" s="35" t="s">
        <v>1722</v>
      </c>
      <c r="T1187" s="35" t="s">
        <v>1724</v>
      </c>
      <c r="U1187" s="35" t="s">
        <v>9937</v>
      </c>
      <c r="W1187" s="35" t="s">
        <v>57</v>
      </c>
      <c r="X1187" s="35" t="s">
        <v>59</v>
      </c>
      <c r="Y1187" s="35" t="s">
        <v>9795</v>
      </c>
      <c r="Z1187" s="35" t="s">
        <v>1730</v>
      </c>
    </row>
    <row r="1188" spans="1:26" ht="15" customHeight="1">
      <c r="A1188" s="35" t="s">
        <v>1300</v>
      </c>
      <c r="B1188" s="35" t="s">
        <v>9778</v>
      </c>
      <c r="C1188" s="35" t="s">
        <v>9939</v>
      </c>
      <c r="D1188" s="35">
        <f>IFERROR(IF($A1188="HDC",IF(VLOOKUP($C1188,hdc!$B$2:$F$1600,2,FALSE())="","",VLOOKUP($C1188,hdc!$B$2:$F$1600,2,FALSE())),IF($A1188="NAUTICS",IF(VLOOKUP($C1188,nautics!$B$2:$F$1200,2,FALSE())="","",VLOOKUP($C1188,nautics!$B$2:$F$1200,2,FALSE())),IF($A1188="ST",IF(VLOOKUP($C1188,st!$B$2:$F$400,2,FALSE())="","",VLOOKUP($C1188,st!$B$2:$F$400,2,FALSE())),""))),"")</f>
        <v>1</v>
      </c>
      <c r="E1188" s="35">
        <f>IFERROR(IF($A1188="HDC",IF(VLOOKUP($C1188,hdc!$B$2:$F$1600,3,FALSE())="","",VLOOKUP($C1188,hdc!$B$2:$F$1600,3,FALSE())),IF($A1188="NAUTICS",IF(VLOOKUP($C1188,nautics!$B$2:$F$1200,3,FALSE())="","",VLOOKUP($C1188,nautics!$B$2:$F$1200,3,FALSE())),IF($A1188="ST",IF(VLOOKUP($C1188,st!$B$2:$F$400,3,FALSE())="","",VLOOKUP($C1188,st!$B$2:$F$400,3,FALSE())),""))),"")</f>
        <v>1</v>
      </c>
      <c r="F1188" s="35" t="str">
        <f>IFERROR(IF($A1188="HDC",IF(VLOOKUP($C1188,hdc!$B$2:$F$1600,4,FALSE())="","",VLOOKUP($C1188,hdc!$B$2:$F$1600,4,FALSE())),IF($A1188="NAUTICS",IF(VLOOKUP($C1188,nautics!$B$2:$F$1200,4,FALSE())="","",VLOOKUP($C1188,nautics!$B$2:$F$1200,4,FALSE())),IF($A1188="ST",IF(VLOOKUP($C1188,st!$B$2:$F$400,4,FALSE())="","",VLOOKUP($C1188,st!$B$2:$F$400,4,FALSE())),""))),"")</f>
        <v/>
      </c>
      <c r="G1188" s="35" t="str">
        <f>IFERROR(IF($A1188="HDC",IF(VLOOKUP($C1188,hdc!$B$2:$F$1600,5,FALSE())="","",VLOOKUP($C1188,hdc!$B$2:$F$1600,5,FALSE())),IF($A1188="NAUTICS",IF(VLOOKUP($C1188,nautics!$B$2:$F$1200,5,FALSE())="","",VLOOKUP($C1188,nautics!$B$2:$F$1200,5,FALSE())),IF($A1188="ST",IF(VLOOKUP($C1188,st!$B$2:$F$400,5,FALSE())="","",VLOOKUP($C1188,st!$B$2:$F$400,5,FALSE())),""))),"")</f>
        <v/>
      </c>
      <c r="H1188" s="35" t="s">
        <v>9797</v>
      </c>
      <c r="I1188" s="35" t="s">
        <v>31</v>
      </c>
      <c r="J1188" s="35" t="s">
        <v>7545</v>
      </c>
      <c r="K1188" s="35">
        <f t="shared" si="4"/>
        <v>13</v>
      </c>
      <c r="L1188" s="35" t="s">
        <v>9799</v>
      </c>
      <c r="M1188" s="35" t="s">
        <v>9800</v>
      </c>
      <c r="N1188" s="35" t="s">
        <v>486</v>
      </c>
      <c r="O1188" s="35" t="s">
        <v>487</v>
      </c>
      <c r="P1188" s="35" t="s">
        <v>9940</v>
      </c>
      <c r="Q1188" s="35" t="s">
        <v>9941</v>
      </c>
      <c r="R1188" s="35" t="s">
        <v>52</v>
      </c>
      <c r="S1188" s="35" t="s">
        <v>2463</v>
      </c>
      <c r="T1188" s="35" t="s">
        <v>2464</v>
      </c>
      <c r="U1188" s="35" t="s">
        <v>7549</v>
      </c>
      <c r="W1188" s="35" t="s">
        <v>57</v>
      </c>
      <c r="X1188" s="35" t="s">
        <v>59</v>
      </c>
      <c r="Y1188" s="35" t="s">
        <v>7542</v>
      </c>
      <c r="Z1188" s="35" t="s">
        <v>2468</v>
      </c>
    </row>
    <row r="1189" spans="1:26" ht="15" customHeight="1">
      <c r="A1189" s="35" t="s">
        <v>1300</v>
      </c>
      <c r="B1189" s="35" t="s">
        <v>9778</v>
      </c>
      <c r="C1189" s="35" t="s">
        <v>9942</v>
      </c>
      <c r="D1189" s="35">
        <f>IFERROR(IF($A1189="HDC",IF(VLOOKUP($C1189,hdc!$B$2:$F$1600,2,FALSE())="","",VLOOKUP($C1189,hdc!$B$2:$F$1600,2,FALSE())),IF($A1189="NAUTICS",IF(VLOOKUP($C1189,nautics!$B$2:$F$1200,2,FALSE())="","",VLOOKUP($C1189,nautics!$B$2:$F$1200,2,FALSE())),IF($A1189="ST",IF(VLOOKUP($C1189,st!$B$2:$F$400,2,FALSE())="","",VLOOKUP($C1189,st!$B$2:$F$400,2,FALSE())),""))),"")</f>
        <v>1</v>
      </c>
      <c r="E1189" s="35">
        <f>IFERROR(IF($A1189="HDC",IF(VLOOKUP($C1189,hdc!$B$2:$F$1600,3,FALSE())="","",VLOOKUP($C1189,hdc!$B$2:$F$1600,3,FALSE())),IF($A1189="NAUTICS",IF(VLOOKUP($C1189,nautics!$B$2:$F$1200,3,FALSE())="","",VLOOKUP($C1189,nautics!$B$2:$F$1200,3,FALSE())),IF($A1189="ST",IF(VLOOKUP($C1189,st!$B$2:$F$400,3,FALSE())="","",VLOOKUP($C1189,st!$B$2:$F$400,3,FALSE())),""))),"")</f>
        <v>1</v>
      </c>
      <c r="F1189" s="35" t="str">
        <f>IFERROR(IF($A1189="HDC",IF(VLOOKUP($C1189,hdc!$B$2:$F$1600,4,FALSE())="","",VLOOKUP($C1189,hdc!$B$2:$F$1600,4,FALSE())),IF($A1189="NAUTICS",IF(VLOOKUP($C1189,nautics!$B$2:$F$1200,4,FALSE())="","",VLOOKUP($C1189,nautics!$B$2:$F$1200,4,FALSE())),IF($A1189="ST",IF(VLOOKUP($C1189,st!$B$2:$F$400,4,FALSE())="","",VLOOKUP($C1189,st!$B$2:$F$400,4,FALSE())),""))),"")</f>
        <v/>
      </c>
      <c r="G1189" s="35" t="str">
        <f>IFERROR(IF($A1189="HDC",IF(VLOOKUP($C1189,hdc!$B$2:$F$1600,5,FALSE())="","",VLOOKUP($C1189,hdc!$B$2:$F$1600,5,FALSE())),IF($A1189="NAUTICS",IF(VLOOKUP($C1189,nautics!$B$2:$F$1200,5,FALSE())="","",VLOOKUP($C1189,nautics!$B$2:$F$1200,5,FALSE())),IF($A1189="ST",IF(VLOOKUP($C1189,st!$B$2:$F$400,5,FALSE())="","",VLOOKUP($C1189,st!$B$2:$F$400,5,FALSE())),""))),"")</f>
        <v/>
      </c>
      <c r="H1189" s="35" t="s">
        <v>1080</v>
      </c>
      <c r="I1189" s="35" t="s">
        <v>31</v>
      </c>
      <c r="J1189" s="35" t="s">
        <v>9943</v>
      </c>
      <c r="K1189" s="35">
        <f t="shared" si="4"/>
        <v>15</v>
      </c>
      <c r="L1189" s="35" t="s">
        <v>9799</v>
      </c>
      <c r="M1189" s="35" t="s">
        <v>9800</v>
      </c>
      <c r="N1189" s="35" t="s">
        <v>486</v>
      </c>
      <c r="O1189" s="35" t="s">
        <v>487</v>
      </c>
      <c r="P1189" s="35" t="s">
        <v>9944</v>
      </c>
      <c r="Q1189" s="35" t="s">
        <v>9945</v>
      </c>
      <c r="R1189" s="35" t="s">
        <v>52</v>
      </c>
      <c r="S1189" s="35" t="s">
        <v>486</v>
      </c>
      <c r="T1189" s="35" t="s">
        <v>487</v>
      </c>
      <c r="U1189" s="35" t="s">
        <v>9946</v>
      </c>
      <c r="W1189" s="35" t="s">
        <v>78</v>
      </c>
      <c r="X1189" s="35" t="s">
        <v>59</v>
      </c>
      <c r="Y1189" s="35" t="s">
        <v>7542</v>
      </c>
      <c r="Z1189" s="35" t="s">
        <v>5305</v>
      </c>
    </row>
    <row r="1190" spans="1:26" ht="15" customHeight="1">
      <c r="A1190" s="35" t="s">
        <v>1300</v>
      </c>
      <c r="B1190" s="35" t="s">
        <v>9778</v>
      </c>
      <c r="C1190" s="35" t="s">
        <v>9947</v>
      </c>
      <c r="D1190" s="35">
        <f>IFERROR(IF($A1190="HDC",IF(VLOOKUP($C1190,hdc!$B$2:$F$1600,2,FALSE())="","",VLOOKUP($C1190,hdc!$B$2:$F$1600,2,FALSE())),IF($A1190="NAUTICS",IF(VLOOKUP($C1190,nautics!$B$2:$F$1200,2,FALSE())="","",VLOOKUP($C1190,nautics!$B$2:$F$1200,2,FALSE())),IF($A1190="ST",IF(VLOOKUP($C1190,st!$B$2:$F$400,2,FALSE())="","",VLOOKUP($C1190,st!$B$2:$F$400,2,FALSE())),""))),"")</f>
        <v>1</v>
      </c>
      <c r="E1190" s="35">
        <f>IFERROR(IF($A1190="HDC",IF(VLOOKUP($C1190,hdc!$B$2:$F$1600,3,FALSE())="","",VLOOKUP($C1190,hdc!$B$2:$F$1600,3,FALSE())),IF($A1190="NAUTICS",IF(VLOOKUP($C1190,nautics!$B$2:$F$1200,3,FALSE())="","",VLOOKUP($C1190,nautics!$B$2:$F$1200,3,FALSE())),IF($A1190="ST",IF(VLOOKUP($C1190,st!$B$2:$F$400,3,FALSE())="","",VLOOKUP($C1190,st!$B$2:$F$400,3,FALSE())),""))),"")</f>
        <v>1</v>
      </c>
      <c r="F1190" s="35" t="str">
        <f>IFERROR(IF($A1190="HDC",IF(VLOOKUP($C1190,hdc!$B$2:$F$1600,4,FALSE())="","",VLOOKUP($C1190,hdc!$B$2:$F$1600,4,FALSE())),IF($A1190="NAUTICS",IF(VLOOKUP($C1190,nautics!$B$2:$F$1200,4,FALSE())="","",VLOOKUP($C1190,nautics!$B$2:$F$1200,4,FALSE())),IF($A1190="ST",IF(VLOOKUP($C1190,st!$B$2:$F$400,4,FALSE())="","",VLOOKUP($C1190,st!$B$2:$F$400,4,FALSE())),""))),"")</f>
        <v/>
      </c>
      <c r="G1190" s="35" t="str">
        <f>IFERROR(IF($A1190="HDC",IF(VLOOKUP($C1190,hdc!$B$2:$F$1600,5,FALSE())="","",VLOOKUP($C1190,hdc!$B$2:$F$1600,5,FALSE())),IF($A1190="NAUTICS",IF(VLOOKUP($C1190,nautics!$B$2:$F$1200,5,FALSE())="","",VLOOKUP($C1190,nautics!$B$2:$F$1200,5,FALSE())),IF($A1190="ST",IF(VLOOKUP($C1190,st!$B$2:$F$400,5,FALSE())="","",VLOOKUP($C1190,st!$B$2:$F$400,5,FALSE())),""))),"")</f>
        <v/>
      </c>
      <c r="H1190" s="35" t="s">
        <v>1080</v>
      </c>
      <c r="I1190" s="35" t="s">
        <v>31</v>
      </c>
      <c r="J1190" s="35" t="s">
        <v>9948</v>
      </c>
      <c r="K1190" s="35">
        <f t="shared" si="4"/>
        <v>30</v>
      </c>
      <c r="L1190" s="35" t="s">
        <v>9944</v>
      </c>
      <c r="M1190" s="35" t="s">
        <v>9945</v>
      </c>
      <c r="N1190" s="35" t="s">
        <v>486</v>
      </c>
      <c r="O1190" s="35" t="s">
        <v>487</v>
      </c>
      <c r="P1190" s="35" t="s">
        <v>9949</v>
      </c>
      <c r="Q1190" s="35" t="s">
        <v>9950</v>
      </c>
      <c r="R1190" s="35" t="s">
        <v>293</v>
      </c>
      <c r="S1190" s="35" t="s">
        <v>486</v>
      </c>
      <c r="T1190" s="35" t="s">
        <v>487</v>
      </c>
      <c r="U1190" s="35" t="s">
        <v>9951</v>
      </c>
      <c r="W1190" s="35" t="s">
        <v>78</v>
      </c>
      <c r="X1190" s="35" t="s">
        <v>59</v>
      </c>
      <c r="Y1190" s="35" t="s">
        <v>5305</v>
      </c>
      <c r="Z1190" s="35" t="s">
        <v>9952</v>
      </c>
    </row>
    <row r="1191" spans="1:26" ht="15" customHeight="1">
      <c r="A1191" s="35" t="s">
        <v>1300</v>
      </c>
      <c r="B1191" s="35" t="s">
        <v>9778</v>
      </c>
      <c r="C1191" s="35" t="s">
        <v>9953</v>
      </c>
      <c r="D1191" s="35">
        <f>IFERROR(IF($A1191="HDC",IF(VLOOKUP($C1191,hdc!$B$2:$F$1600,2,FALSE())="","",VLOOKUP($C1191,hdc!$B$2:$F$1600,2,FALSE())),IF($A1191="NAUTICS",IF(VLOOKUP($C1191,nautics!$B$2:$F$1200,2,FALSE())="","",VLOOKUP($C1191,nautics!$B$2:$F$1200,2,FALSE())),IF($A1191="ST",IF(VLOOKUP($C1191,st!$B$2:$F$400,2,FALSE())="","",VLOOKUP($C1191,st!$B$2:$F$400,2,FALSE())),""))),"")</f>
        <v>1</v>
      </c>
      <c r="E1191" s="35">
        <f>IFERROR(IF($A1191="HDC",IF(VLOOKUP($C1191,hdc!$B$2:$F$1600,3,FALSE())="","",VLOOKUP($C1191,hdc!$B$2:$F$1600,3,FALSE())),IF($A1191="NAUTICS",IF(VLOOKUP($C1191,nautics!$B$2:$F$1200,3,FALSE())="","",VLOOKUP($C1191,nautics!$B$2:$F$1200,3,FALSE())),IF($A1191="ST",IF(VLOOKUP($C1191,st!$B$2:$F$400,3,FALSE())="","",VLOOKUP($C1191,st!$B$2:$F$400,3,FALSE())),""))),"")</f>
        <v>1</v>
      </c>
      <c r="F1191" s="35" t="str">
        <f>IFERROR(IF($A1191="HDC",IF(VLOOKUP($C1191,hdc!$B$2:$F$1600,4,FALSE())="","",VLOOKUP($C1191,hdc!$B$2:$F$1600,4,FALSE())),IF($A1191="NAUTICS",IF(VLOOKUP($C1191,nautics!$B$2:$F$1200,4,FALSE())="","",VLOOKUP($C1191,nautics!$B$2:$F$1200,4,FALSE())),IF($A1191="ST",IF(VLOOKUP($C1191,st!$B$2:$F$400,4,FALSE())="","",VLOOKUP($C1191,st!$B$2:$F$400,4,FALSE())),""))),"")</f>
        <v/>
      </c>
      <c r="G1191" s="35" t="str">
        <f>IFERROR(IF($A1191="HDC",IF(VLOOKUP($C1191,hdc!$B$2:$F$1600,5,FALSE())="","",VLOOKUP($C1191,hdc!$B$2:$F$1600,5,FALSE())),IF($A1191="NAUTICS",IF(VLOOKUP($C1191,nautics!$B$2:$F$1200,5,FALSE())="","",VLOOKUP($C1191,nautics!$B$2:$F$1200,5,FALSE())),IF($A1191="ST",IF(VLOOKUP($C1191,st!$B$2:$F$400,5,FALSE())="","",VLOOKUP($C1191,st!$B$2:$F$400,5,FALSE())),""))),"")</f>
        <v/>
      </c>
      <c r="H1191" s="35" t="s">
        <v>9797</v>
      </c>
      <c r="I1191" s="35" t="s">
        <v>31</v>
      </c>
      <c r="J1191" s="35" t="s">
        <v>9954</v>
      </c>
      <c r="K1191" s="35">
        <f t="shared" si="4"/>
        <v>22</v>
      </c>
      <c r="L1191" s="35" t="s">
        <v>9803</v>
      </c>
      <c r="M1191" s="35" t="s">
        <v>9804</v>
      </c>
      <c r="N1191" s="35" t="s">
        <v>2922</v>
      </c>
      <c r="O1191" s="35" t="s">
        <v>2924</v>
      </c>
      <c r="P1191" s="35" t="s">
        <v>9955</v>
      </c>
      <c r="Q1191" s="35" t="s">
        <v>9956</v>
      </c>
      <c r="R1191" s="35" t="s">
        <v>52</v>
      </c>
      <c r="S1191" s="35" t="s">
        <v>2954</v>
      </c>
      <c r="T1191" s="35" t="s">
        <v>2485</v>
      </c>
      <c r="U1191" s="35" t="s">
        <v>9957</v>
      </c>
      <c r="W1191" s="35" t="s">
        <v>57</v>
      </c>
      <c r="X1191" s="35" t="s">
        <v>59</v>
      </c>
      <c r="Y1191" s="35" t="s">
        <v>9806</v>
      </c>
      <c r="Z1191" s="35" t="s">
        <v>5202</v>
      </c>
    </row>
    <row r="1192" spans="1:26" ht="15" customHeight="1">
      <c r="A1192" s="35" t="s">
        <v>1300</v>
      </c>
      <c r="B1192" s="35" t="s">
        <v>9778</v>
      </c>
      <c r="C1192" s="35" t="s">
        <v>9958</v>
      </c>
      <c r="D1192" s="35">
        <f>IFERROR(IF($A1192="HDC",IF(VLOOKUP($C1192,hdc!$B$2:$F$1600,2,FALSE())="","",VLOOKUP($C1192,hdc!$B$2:$F$1600,2,FALSE())),IF($A1192="NAUTICS",IF(VLOOKUP($C1192,nautics!$B$2:$F$1200,2,FALSE())="","",VLOOKUP($C1192,nautics!$B$2:$F$1200,2,FALSE())),IF($A1192="ST",IF(VLOOKUP($C1192,st!$B$2:$F$400,2,FALSE())="","",VLOOKUP($C1192,st!$B$2:$F$400,2,FALSE())),""))),"")</f>
        <v>1</v>
      </c>
      <c r="E1192" s="35">
        <f>IFERROR(IF($A1192="HDC",IF(VLOOKUP($C1192,hdc!$B$2:$F$1600,3,FALSE())="","",VLOOKUP($C1192,hdc!$B$2:$F$1600,3,FALSE())),IF($A1192="NAUTICS",IF(VLOOKUP($C1192,nautics!$B$2:$F$1200,3,FALSE())="","",VLOOKUP($C1192,nautics!$B$2:$F$1200,3,FALSE())),IF($A1192="ST",IF(VLOOKUP($C1192,st!$B$2:$F$400,3,FALSE())="","",VLOOKUP($C1192,st!$B$2:$F$400,3,FALSE())),""))),"")</f>
        <v>1</v>
      </c>
      <c r="F1192" s="35" t="str">
        <f>IFERROR(IF($A1192="HDC",IF(VLOOKUP($C1192,hdc!$B$2:$F$1600,4,FALSE())="","",VLOOKUP($C1192,hdc!$B$2:$F$1600,4,FALSE())),IF($A1192="NAUTICS",IF(VLOOKUP($C1192,nautics!$B$2:$F$1200,4,FALSE())="","",VLOOKUP($C1192,nautics!$B$2:$F$1200,4,FALSE())),IF($A1192="ST",IF(VLOOKUP($C1192,st!$B$2:$F$400,4,FALSE())="","",VLOOKUP($C1192,st!$B$2:$F$400,4,FALSE())),""))),"")</f>
        <v/>
      </c>
      <c r="G1192" s="35" t="str">
        <f>IFERROR(IF($A1192="HDC",IF(VLOOKUP($C1192,hdc!$B$2:$F$1600,5,FALSE())="","",VLOOKUP($C1192,hdc!$B$2:$F$1600,5,FALSE())),IF($A1192="NAUTICS",IF(VLOOKUP($C1192,nautics!$B$2:$F$1200,5,FALSE())="","",VLOOKUP($C1192,nautics!$B$2:$F$1200,5,FALSE())),IF($A1192="ST",IF(VLOOKUP($C1192,st!$B$2:$F$400,5,FALSE())="","",VLOOKUP($C1192,st!$B$2:$F$400,5,FALSE())),""))),"")</f>
        <v/>
      </c>
      <c r="H1192" s="35" t="s">
        <v>1080</v>
      </c>
      <c r="I1192" s="35" t="s">
        <v>31</v>
      </c>
      <c r="J1192" s="35" t="s">
        <v>9769</v>
      </c>
      <c r="K1192" s="35">
        <f t="shared" si="4"/>
        <v>14</v>
      </c>
      <c r="L1192" s="35" t="s">
        <v>9803</v>
      </c>
      <c r="M1192" s="35" t="s">
        <v>9804</v>
      </c>
      <c r="N1192" s="35" t="s">
        <v>2922</v>
      </c>
      <c r="O1192" s="35" t="s">
        <v>2924</v>
      </c>
      <c r="P1192" s="35" t="s">
        <v>9959</v>
      </c>
      <c r="Q1192" s="35" t="s">
        <v>9960</v>
      </c>
      <c r="R1192" s="35" t="s">
        <v>965</v>
      </c>
      <c r="S1192" s="35" t="s">
        <v>2922</v>
      </c>
      <c r="T1192" s="35" t="s">
        <v>2924</v>
      </c>
      <c r="U1192" s="35" t="s">
        <v>9961</v>
      </c>
      <c r="W1192" s="35" t="s">
        <v>78</v>
      </c>
      <c r="X1192" s="35" t="s">
        <v>59</v>
      </c>
      <c r="Y1192" s="35" t="s">
        <v>9806</v>
      </c>
      <c r="Z1192" s="35" t="s">
        <v>9962</v>
      </c>
    </row>
    <row r="1193" spans="1:26" ht="15" customHeight="1">
      <c r="A1193" s="35" t="s">
        <v>1300</v>
      </c>
      <c r="B1193" s="35" t="s">
        <v>9778</v>
      </c>
      <c r="C1193" s="35" t="s">
        <v>9963</v>
      </c>
      <c r="D1193" s="35">
        <f>IFERROR(IF($A1193="HDC",IF(VLOOKUP($C1193,hdc!$B$2:$F$1600,2,FALSE())="","",VLOOKUP($C1193,hdc!$B$2:$F$1600,2,FALSE())),IF($A1193="NAUTICS",IF(VLOOKUP($C1193,nautics!$B$2:$F$1200,2,FALSE())="","",VLOOKUP($C1193,nautics!$B$2:$F$1200,2,FALSE())),IF($A1193="ST",IF(VLOOKUP($C1193,st!$B$2:$F$400,2,FALSE())="","",VLOOKUP($C1193,st!$B$2:$F$400,2,FALSE())),""))),"")</f>
        <v>1</v>
      </c>
      <c r="E1193" s="35">
        <f>IFERROR(IF($A1193="HDC",IF(VLOOKUP($C1193,hdc!$B$2:$F$1600,3,FALSE())="","",VLOOKUP($C1193,hdc!$B$2:$F$1600,3,FALSE())),IF($A1193="NAUTICS",IF(VLOOKUP($C1193,nautics!$B$2:$F$1200,3,FALSE())="","",VLOOKUP($C1193,nautics!$B$2:$F$1200,3,FALSE())),IF($A1193="ST",IF(VLOOKUP($C1193,st!$B$2:$F$400,3,FALSE())="","",VLOOKUP($C1193,st!$B$2:$F$400,3,FALSE())),""))),"")</f>
        <v>1</v>
      </c>
      <c r="F1193" s="35" t="str">
        <f>IFERROR(IF($A1193="HDC",IF(VLOOKUP($C1193,hdc!$B$2:$F$1600,4,FALSE())="","",VLOOKUP($C1193,hdc!$B$2:$F$1600,4,FALSE())),IF($A1193="NAUTICS",IF(VLOOKUP($C1193,nautics!$B$2:$F$1200,4,FALSE())="","",VLOOKUP($C1193,nautics!$B$2:$F$1200,4,FALSE())),IF($A1193="ST",IF(VLOOKUP($C1193,st!$B$2:$F$400,4,FALSE())="","",VLOOKUP($C1193,st!$B$2:$F$400,4,FALSE())),""))),"")</f>
        <v/>
      </c>
      <c r="G1193" s="35" t="str">
        <f>IFERROR(IF($A1193="HDC",IF(VLOOKUP($C1193,hdc!$B$2:$F$1600,5,FALSE())="","",VLOOKUP($C1193,hdc!$B$2:$F$1600,5,FALSE())),IF($A1193="NAUTICS",IF(VLOOKUP($C1193,nautics!$B$2:$F$1200,5,FALSE())="","",VLOOKUP($C1193,nautics!$B$2:$F$1200,5,FALSE())),IF($A1193="ST",IF(VLOOKUP($C1193,st!$B$2:$F$400,5,FALSE())="","",VLOOKUP($C1193,st!$B$2:$F$400,5,FALSE())),""))),"")</f>
        <v/>
      </c>
      <c r="H1193" s="35" t="s">
        <v>1080</v>
      </c>
      <c r="I1193" s="35" t="s">
        <v>31</v>
      </c>
      <c r="J1193" s="35" t="s">
        <v>9559</v>
      </c>
      <c r="K1193" s="35">
        <f t="shared" si="4"/>
        <v>12</v>
      </c>
      <c r="L1193" s="35" t="s">
        <v>9803</v>
      </c>
      <c r="M1193" s="35" t="s">
        <v>9804</v>
      </c>
      <c r="N1193" s="35" t="s">
        <v>2922</v>
      </c>
      <c r="O1193" s="35" t="s">
        <v>2924</v>
      </c>
      <c r="P1193" s="35" t="s">
        <v>9964</v>
      </c>
      <c r="Q1193" s="35" t="s">
        <v>9965</v>
      </c>
      <c r="R1193" s="35" t="s">
        <v>293</v>
      </c>
      <c r="S1193" s="35" t="s">
        <v>2922</v>
      </c>
      <c r="T1193" s="35" t="s">
        <v>2924</v>
      </c>
      <c r="U1193" s="35" t="s">
        <v>9966</v>
      </c>
      <c r="W1193" s="35" t="s">
        <v>78</v>
      </c>
      <c r="X1193" s="35" t="s">
        <v>59</v>
      </c>
      <c r="Y1193" s="35" t="s">
        <v>9806</v>
      </c>
      <c r="Z1193" s="35" t="s">
        <v>9967</v>
      </c>
    </row>
    <row r="1194" spans="1:26" ht="15" customHeight="1">
      <c r="A1194" s="35" t="s">
        <v>1300</v>
      </c>
      <c r="B1194" s="35" t="s">
        <v>9778</v>
      </c>
      <c r="C1194" s="35" t="s">
        <v>9968</v>
      </c>
      <c r="D1194" s="35">
        <f>IFERROR(IF($A1194="HDC",IF(VLOOKUP($C1194,hdc!$B$2:$F$1600,2,FALSE())="","",VLOOKUP($C1194,hdc!$B$2:$F$1600,2,FALSE())),IF($A1194="NAUTICS",IF(VLOOKUP($C1194,nautics!$B$2:$F$1200,2,FALSE())="","",VLOOKUP($C1194,nautics!$B$2:$F$1200,2,FALSE())),IF($A1194="ST",IF(VLOOKUP($C1194,st!$B$2:$F$400,2,FALSE())="","",VLOOKUP($C1194,st!$B$2:$F$400,2,FALSE())),""))),"")</f>
        <v>1</v>
      </c>
      <c r="E1194" s="35">
        <f>IFERROR(IF($A1194="HDC",IF(VLOOKUP($C1194,hdc!$B$2:$F$1600,3,FALSE())="","",VLOOKUP($C1194,hdc!$B$2:$F$1600,3,FALSE())),IF($A1194="NAUTICS",IF(VLOOKUP($C1194,nautics!$B$2:$F$1200,3,FALSE())="","",VLOOKUP($C1194,nautics!$B$2:$F$1200,3,FALSE())),IF($A1194="ST",IF(VLOOKUP($C1194,st!$B$2:$F$400,3,FALSE())="","",VLOOKUP($C1194,st!$B$2:$F$400,3,FALSE())),""))),"")</f>
        <v>1</v>
      </c>
      <c r="F1194" s="35" t="str">
        <f>IFERROR(IF($A1194="HDC",IF(VLOOKUP($C1194,hdc!$B$2:$F$1600,4,FALSE())="","",VLOOKUP($C1194,hdc!$B$2:$F$1600,4,FALSE())),IF($A1194="NAUTICS",IF(VLOOKUP($C1194,nautics!$B$2:$F$1200,4,FALSE())="","",VLOOKUP($C1194,nautics!$B$2:$F$1200,4,FALSE())),IF($A1194="ST",IF(VLOOKUP($C1194,st!$B$2:$F$400,4,FALSE())="","",VLOOKUP($C1194,st!$B$2:$F$400,4,FALSE())),""))),"")</f>
        <v/>
      </c>
      <c r="G1194" s="35" t="str">
        <f>IFERROR(IF($A1194="HDC",IF(VLOOKUP($C1194,hdc!$B$2:$F$1600,5,FALSE())="","",VLOOKUP($C1194,hdc!$B$2:$F$1600,5,FALSE())),IF($A1194="NAUTICS",IF(VLOOKUP($C1194,nautics!$B$2:$F$1200,5,FALSE())="","",VLOOKUP($C1194,nautics!$B$2:$F$1200,5,FALSE())),IF($A1194="ST",IF(VLOOKUP($C1194,st!$B$2:$F$400,5,FALSE())="","",VLOOKUP($C1194,st!$B$2:$F$400,5,FALSE())),""))),"")</f>
        <v/>
      </c>
      <c r="H1194" s="35" t="s">
        <v>1080</v>
      </c>
      <c r="I1194" s="35" t="s">
        <v>31</v>
      </c>
      <c r="J1194" s="35" t="s">
        <v>9969</v>
      </c>
      <c r="K1194" s="35">
        <f t="shared" si="4"/>
        <v>16</v>
      </c>
      <c r="L1194" s="35" t="s">
        <v>9964</v>
      </c>
      <c r="M1194" s="35" t="s">
        <v>9965</v>
      </c>
      <c r="N1194" s="35" t="s">
        <v>2922</v>
      </c>
      <c r="O1194" s="35" t="s">
        <v>2924</v>
      </c>
      <c r="P1194" s="35" t="s">
        <v>9970</v>
      </c>
      <c r="Q1194" s="35" t="s">
        <v>9971</v>
      </c>
      <c r="R1194" s="35" t="s">
        <v>293</v>
      </c>
      <c r="S1194" s="35" t="s">
        <v>2922</v>
      </c>
      <c r="T1194" s="35" t="s">
        <v>2924</v>
      </c>
      <c r="U1194" s="35" t="s">
        <v>9972</v>
      </c>
      <c r="W1194" s="35" t="s">
        <v>78</v>
      </c>
      <c r="X1194" s="35" t="s">
        <v>59</v>
      </c>
      <c r="Y1194" s="35" t="s">
        <v>9967</v>
      </c>
      <c r="Z1194" s="35" t="s">
        <v>3002</v>
      </c>
    </row>
    <row r="1195" spans="1:26" ht="15" customHeight="1">
      <c r="A1195" s="35" t="s">
        <v>1300</v>
      </c>
      <c r="B1195" s="35" t="s">
        <v>9778</v>
      </c>
      <c r="C1195" s="35" t="s">
        <v>9973</v>
      </c>
      <c r="D1195" s="35">
        <f>IFERROR(IF($A1195="HDC",IF(VLOOKUP($C1195,hdc!$B$2:$F$1600,2,FALSE())="","",VLOOKUP($C1195,hdc!$B$2:$F$1600,2,FALSE())),IF($A1195="NAUTICS",IF(VLOOKUP($C1195,nautics!$B$2:$F$1200,2,FALSE())="","",VLOOKUP($C1195,nautics!$B$2:$F$1200,2,FALSE())),IF($A1195="ST",IF(VLOOKUP($C1195,st!$B$2:$F$400,2,FALSE())="","",VLOOKUP($C1195,st!$B$2:$F$400,2,FALSE())),""))),"")</f>
        <v>1</v>
      </c>
      <c r="E1195" s="35">
        <f>IFERROR(IF($A1195="HDC",IF(VLOOKUP($C1195,hdc!$B$2:$F$1600,3,FALSE())="","",VLOOKUP($C1195,hdc!$B$2:$F$1600,3,FALSE())),IF($A1195="NAUTICS",IF(VLOOKUP($C1195,nautics!$B$2:$F$1200,3,FALSE())="","",VLOOKUP($C1195,nautics!$B$2:$F$1200,3,FALSE())),IF($A1195="ST",IF(VLOOKUP($C1195,st!$B$2:$F$400,3,FALSE())="","",VLOOKUP($C1195,st!$B$2:$F$400,3,FALSE())),""))),"")</f>
        <v>1</v>
      </c>
      <c r="F1195" s="35" t="str">
        <f>IFERROR(IF($A1195="HDC",IF(VLOOKUP($C1195,hdc!$B$2:$F$1600,4,FALSE())="","",VLOOKUP($C1195,hdc!$B$2:$F$1600,4,FALSE())),IF($A1195="NAUTICS",IF(VLOOKUP($C1195,nautics!$B$2:$F$1200,4,FALSE())="","",VLOOKUP($C1195,nautics!$B$2:$F$1200,4,FALSE())),IF($A1195="ST",IF(VLOOKUP($C1195,st!$B$2:$F$400,4,FALSE())="","",VLOOKUP($C1195,st!$B$2:$F$400,4,FALSE())),""))),"")</f>
        <v/>
      </c>
      <c r="G1195" s="35" t="str">
        <f>IFERROR(IF($A1195="HDC",IF(VLOOKUP($C1195,hdc!$B$2:$F$1600,5,FALSE())="","",VLOOKUP($C1195,hdc!$B$2:$F$1600,5,FALSE())),IF($A1195="NAUTICS",IF(VLOOKUP($C1195,nautics!$B$2:$F$1200,5,FALSE())="","",VLOOKUP($C1195,nautics!$B$2:$F$1200,5,FALSE())),IF($A1195="ST",IF(VLOOKUP($C1195,st!$B$2:$F$400,5,FALSE())="","",VLOOKUP($C1195,st!$B$2:$F$400,5,FALSE())),""))),"")</f>
        <v/>
      </c>
      <c r="H1195" s="35" t="s">
        <v>1080</v>
      </c>
      <c r="I1195" s="35" t="s">
        <v>31</v>
      </c>
      <c r="J1195" s="35" t="s">
        <v>9974</v>
      </c>
      <c r="K1195" s="35">
        <f t="shared" si="4"/>
        <v>13</v>
      </c>
      <c r="L1195" s="35" t="s">
        <v>9808</v>
      </c>
      <c r="M1195" s="35" t="s">
        <v>9809</v>
      </c>
      <c r="N1195" s="35" t="s">
        <v>736</v>
      </c>
      <c r="O1195" s="35" t="s">
        <v>738</v>
      </c>
      <c r="P1195" s="35" t="s">
        <v>9975</v>
      </c>
      <c r="Q1195" s="35" t="s">
        <v>9976</v>
      </c>
      <c r="R1195" s="35" t="s">
        <v>152</v>
      </c>
      <c r="S1195" s="35" t="s">
        <v>796</v>
      </c>
      <c r="T1195" s="35" t="s">
        <v>797</v>
      </c>
      <c r="U1195" s="35" t="s">
        <v>9977</v>
      </c>
      <c r="W1195" s="35" t="s">
        <v>57</v>
      </c>
      <c r="X1195" s="35" t="s">
        <v>59</v>
      </c>
      <c r="Y1195" s="35" t="s">
        <v>819</v>
      </c>
      <c r="Z1195" s="35" t="s">
        <v>2517</v>
      </c>
    </row>
    <row r="1196" spans="1:26" ht="15" customHeight="1">
      <c r="A1196" s="35" t="s">
        <v>1300</v>
      </c>
      <c r="B1196" s="35" t="s">
        <v>9778</v>
      </c>
      <c r="C1196" s="35" t="s">
        <v>9978</v>
      </c>
      <c r="D1196" s="35">
        <f>IFERROR(IF($A1196="HDC",IF(VLOOKUP($C1196,hdc!$B$2:$F$1600,2,FALSE())="","",VLOOKUP($C1196,hdc!$B$2:$F$1600,2,FALSE())),IF($A1196="NAUTICS",IF(VLOOKUP($C1196,nautics!$B$2:$F$1200,2,FALSE())="","",VLOOKUP($C1196,nautics!$B$2:$F$1200,2,FALSE())),IF($A1196="ST",IF(VLOOKUP($C1196,st!$B$2:$F$400,2,FALSE())="","",VLOOKUP($C1196,st!$B$2:$F$400,2,FALSE())),""))),"")</f>
        <v>1</v>
      </c>
      <c r="E1196" s="35">
        <f>IFERROR(IF($A1196="HDC",IF(VLOOKUP($C1196,hdc!$B$2:$F$1600,3,FALSE())="","",VLOOKUP($C1196,hdc!$B$2:$F$1600,3,FALSE())),IF($A1196="NAUTICS",IF(VLOOKUP($C1196,nautics!$B$2:$F$1200,3,FALSE())="","",VLOOKUP($C1196,nautics!$B$2:$F$1200,3,FALSE())),IF($A1196="ST",IF(VLOOKUP($C1196,st!$B$2:$F$400,3,FALSE())="","",VLOOKUP($C1196,st!$B$2:$F$400,3,FALSE())),""))),"")</f>
        <v>1</v>
      </c>
      <c r="F1196" s="35" t="str">
        <f>IFERROR(IF($A1196="HDC",IF(VLOOKUP($C1196,hdc!$B$2:$F$1600,4,FALSE())="","",VLOOKUP($C1196,hdc!$B$2:$F$1600,4,FALSE())),IF($A1196="NAUTICS",IF(VLOOKUP($C1196,nautics!$B$2:$F$1200,4,FALSE())="","",VLOOKUP($C1196,nautics!$B$2:$F$1200,4,FALSE())),IF($A1196="ST",IF(VLOOKUP($C1196,st!$B$2:$F$400,4,FALSE())="","",VLOOKUP($C1196,st!$B$2:$F$400,4,FALSE())),""))),"")</f>
        <v/>
      </c>
      <c r="G1196" s="35" t="str">
        <f>IFERROR(IF($A1196="HDC",IF(VLOOKUP($C1196,hdc!$B$2:$F$1600,5,FALSE())="","",VLOOKUP($C1196,hdc!$B$2:$F$1600,5,FALSE())),IF($A1196="NAUTICS",IF(VLOOKUP($C1196,nautics!$B$2:$F$1200,5,FALSE())="","",VLOOKUP($C1196,nautics!$B$2:$F$1200,5,FALSE())),IF($A1196="ST",IF(VLOOKUP($C1196,st!$B$2:$F$400,5,FALSE())="","",VLOOKUP($C1196,st!$B$2:$F$400,5,FALSE())),""))),"")</f>
        <v/>
      </c>
      <c r="H1196" s="35" t="s">
        <v>1080</v>
      </c>
      <c r="I1196" s="35" t="s">
        <v>31</v>
      </c>
      <c r="J1196" s="35" t="s">
        <v>9979</v>
      </c>
      <c r="K1196" s="35">
        <f t="shared" si="4"/>
        <v>11</v>
      </c>
      <c r="L1196" s="35" t="s">
        <v>9808</v>
      </c>
      <c r="M1196" s="35" t="s">
        <v>9809</v>
      </c>
      <c r="N1196" s="35" t="s">
        <v>736</v>
      </c>
      <c r="O1196" s="35" t="s">
        <v>738</v>
      </c>
      <c r="P1196" s="35" t="s">
        <v>9980</v>
      </c>
      <c r="Q1196" s="35" t="s">
        <v>9981</v>
      </c>
      <c r="R1196" s="35" t="s">
        <v>293</v>
      </c>
      <c r="S1196" s="35" t="s">
        <v>736</v>
      </c>
      <c r="T1196" s="35" t="s">
        <v>738</v>
      </c>
      <c r="U1196" s="35" t="s">
        <v>2225</v>
      </c>
      <c r="W1196" s="35" t="s">
        <v>78</v>
      </c>
      <c r="X1196" s="35" t="s">
        <v>59</v>
      </c>
      <c r="Y1196" s="35" t="s">
        <v>819</v>
      </c>
      <c r="Z1196" s="35" t="s">
        <v>2216</v>
      </c>
    </row>
    <row r="1197" spans="1:26" ht="15" customHeight="1">
      <c r="A1197" s="35" t="s">
        <v>1300</v>
      </c>
      <c r="B1197" s="35" t="s">
        <v>9778</v>
      </c>
      <c r="C1197" s="35" t="s">
        <v>9983</v>
      </c>
      <c r="D1197" s="35">
        <f>IFERROR(IF($A1197="HDC",IF(VLOOKUP($C1197,hdc!$B$2:$F$1600,2,FALSE())="","",VLOOKUP($C1197,hdc!$B$2:$F$1600,2,FALSE())),IF($A1197="NAUTICS",IF(VLOOKUP($C1197,nautics!$B$2:$F$1200,2,FALSE())="","",VLOOKUP($C1197,nautics!$B$2:$F$1200,2,FALSE())),IF($A1197="ST",IF(VLOOKUP($C1197,st!$B$2:$F$400,2,FALSE())="","",VLOOKUP($C1197,st!$B$2:$F$400,2,FALSE())),""))),"")</f>
        <v>1</v>
      </c>
      <c r="E1197" s="35">
        <f>IFERROR(IF($A1197="HDC",IF(VLOOKUP($C1197,hdc!$B$2:$F$1600,3,FALSE())="","",VLOOKUP($C1197,hdc!$B$2:$F$1600,3,FALSE())),IF($A1197="NAUTICS",IF(VLOOKUP($C1197,nautics!$B$2:$F$1200,3,FALSE())="","",VLOOKUP($C1197,nautics!$B$2:$F$1200,3,FALSE())),IF($A1197="ST",IF(VLOOKUP($C1197,st!$B$2:$F$400,3,FALSE())="","",VLOOKUP($C1197,st!$B$2:$F$400,3,FALSE())),""))),"")</f>
        <v>1</v>
      </c>
      <c r="F1197" s="35" t="str">
        <f>IFERROR(IF($A1197="HDC",IF(VLOOKUP($C1197,hdc!$B$2:$F$1600,4,FALSE())="","",VLOOKUP($C1197,hdc!$B$2:$F$1600,4,FALSE())),IF($A1197="NAUTICS",IF(VLOOKUP($C1197,nautics!$B$2:$F$1200,4,FALSE())="","",VLOOKUP($C1197,nautics!$B$2:$F$1200,4,FALSE())),IF($A1197="ST",IF(VLOOKUP($C1197,st!$B$2:$F$400,4,FALSE())="","",VLOOKUP($C1197,st!$B$2:$F$400,4,FALSE())),""))),"")</f>
        <v/>
      </c>
      <c r="G1197" s="35" t="str">
        <f>IFERROR(IF($A1197="HDC",IF(VLOOKUP($C1197,hdc!$B$2:$F$1600,5,FALSE())="","",VLOOKUP($C1197,hdc!$B$2:$F$1600,5,FALSE())),IF($A1197="NAUTICS",IF(VLOOKUP($C1197,nautics!$B$2:$F$1200,5,FALSE())="","",VLOOKUP($C1197,nautics!$B$2:$F$1200,5,FALSE())),IF($A1197="ST",IF(VLOOKUP($C1197,st!$B$2:$F$400,5,FALSE())="","",VLOOKUP($C1197,st!$B$2:$F$400,5,FALSE())),""))),"")</f>
        <v/>
      </c>
      <c r="H1197" s="35" t="s">
        <v>9797</v>
      </c>
      <c r="I1197" s="35" t="s">
        <v>31</v>
      </c>
      <c r="J1197" s="35" t="s">
        <v>9984</v>
      </c>
      <c r="K1197" s="35">
        <f t="shared" si="4"/>
        <v>12</v>
      </c>
      <c r="L1197" s="35" t="s">
        <v>9813</v>
      </c>
      <c r="M1197" s="35" t="s">
        <v>9814</v>
      </c>
      <c r="N1197" s="35" t="s">
        <v>511</v>
      </c>
      <c r="O1197" s="35" t="s">
        <v>513</v>
      </c>
      <c r="P1197" s="35" t="s">
        <v>9985</v>
      </c>
      <c r="Q1197" s="35" t="s">
        <v>9986</v>
      </c>
      <c r="R1197" s="35" t="s">
        <v>152</v>
      </c>
      <c r="S1197" s="35" t="s">
        <v>2490</v>
      </c>
      <c r="T1197" s="35" t="s">
        <v>2492</v>
      </c>
      <c r="U1197" s="35" t="s">
        <v>9987</v>
      </c>
      <c r="W1197" s="35" t="s">
        <v>57</v>
      </c>
      <c r="X1197" s="35" t="s">
        <v>59</v>
      </c>
      <c r="Y1197" s="35" t="s">
        <v>9816</v>
      </c>
      <c r="Z1197" s="35" t="s">
        <v>2902</v>
      </c>
    </row>
    <row r="1198" spans="1:26" ht="15" customHeight="1">
      <c r="A1198" s="35" t="s">
        <v>1300</v>
      </c>
      <c r="B1198" s="35" t="s">
        <v>9778</v>
      </c>
      <c r="C1198" s="35" t="s">
        <v>9988</v>
      </c>
      <c r="D1198" s="35">
        <f>IFERROR(IF($A1198="HDC",IF(VLOOKUP($C1198,hdc!$B$2:$F$1600,2,FALSE())="","",VLOOKUP($C1198,hdc!$B$2:$F$1600,2,FALSE())),IF($A1198="NAUTICS",IF(VLOOKUP($C1198,nautics!$B$2:$F$1200,2,FALSE())="","",VLOOKUP($C1198,nautics!$B$2:$F$1200,2,FALSE())),IF($A1198="ST",IF(VLOOKUP($C1198,st!$B$2:$F$400,2,FALSE())="","",VLOOKUP($C1198,st!$B$2:$F$400,2,FALSE())),""))),"")</f>
        <v>1</v>
      </c>
      <c r="E1198" s="35">
        <f>IFERROR(IF($A1198="HDC",IF(VLOOKUP($C1198,hdc!$B$2:$F$1600,3,FALSE())="","",VLOOKUP($C1198,hdc!$B$2:$F$1600,3,FALSE())),IF($A1198="NAUTICS",IF(VLOOKUP($C1198,nautics!$B$2:$F$1200,3,FALSE())="","",VLOOKUP($C1198,nautics!$B$2:$F$1200,3,FALSE())),IF($A1198="ST",IF(VLOOKUP($C1198,st!$B$2:$F$400,3,FALSE())="","",VLOOKUP($C1198,st!$B$2:$F$400,3,FALSE())),""))),"")</f>
        <v>1</v>
      </c>
      <c r="F1198" s="35" t="str">
        <f>IFERROR(IF($A1198="HDC",IF(VLOOKUP($C1198,hdc!$B$2:$F$1600,4,FALSE())="","",VLOOKUP($C1198,hdc!$B$2:$F$1600,4,FALSE())),IF($A1198="NAUTICS",IF(VLOOKUP($C1198,nautics!$B$2:$F$1200,4,FALSE())="","",VLOOKUP($C1198,nautics!$B$2:$F$1200,4,FALSE())),IF($A1198="ST",IF(VLOOKUP($C1198,st!$B$2:$F$400,4,FALSE())="","",VLOOKUP($C1198,st!$B$2:$F$400,4,FALSE())),""))),"")</f>
        <v/>
      </c>
      <c r="G1198" s="35" t="str">
        <f>IFERROR(IF($A1198="HDC",IF(VLOOKUP($C1198,hdc!$B$2:$F$1600,5,FALSE())="","",VLOOKUP($C1198,hdc!$B$2:$F$1600,5,FALSE())),IF($A1198="NAUTICS",IF(VLOOKUP($C1198,nautics!$B$2:$F$1200,5,FALSE())="","",VLOOKUP($C1198,nautics!$B$2:$F$1200,5,FALSE())),IF($A1198="ST",IF(VLOOKUP($C1198,st!$B$2:$F$400,5,FALSE())="","",VLOOKUP($C1198,st!$B$2:$F$400,5,FALSE())),""))),"")</f>
        <v/>
      </c>
      <c r="H1198" s="35" t="s">
        <v>1080</v>
      </c>
      <c r="I1198" s="35" t="s">
        <v>31</v>
      </c>
      <c r="J1198" s="35" t="s">
        <v>7545</v>
      </c>
      <c r="K1198" s="35">
        <f t="shared" si="4"/>
        <v>13</v>
      </c>
      <c r="L1198" s="35" t="s">
        <v>9813</v>
      </c>
      <c r="M1198" s="35" t="s">
        <v>9814</v>
      </c>
      <c r="N1198" s="35" t="s">
        <v>511</v>
      </c>
      <c r="O1198" s="35" t="s">
        <v>513</v>
      </c>
      <c r="P1198" s="35" t="s">
        <v>9989</v>
      </c>
      <c r="Q1198" s="35" t="s">
        <v>9990</v>
      </c>
      <c r="R1198" s="35" t="s">
        <v>293</v>
      </c>
      <c r="S1198" s="35" t="s">
        <v>511</v>
      </c>
      <c r="T1198" s="35" t="s">
        <v>513</v>
      </c>
      <c r="U1198" s="35" t="s">
        <v>9991</v>
      </c>
      <c r="W1198" s="35" t="s">
        <v>78</v>
      </c>
      <c r="X1198" s="35" t="s">
        <v>59</v>
      </c>
      <c r="Y1198" s="35" t="s">
        <v>9816</v>
      </c>
      <c r="Z1198" s="35" t="s">
        <v>9992</v>
      </c>
    </row>
    <row r="1199" spans="1:26" ht="15" customHeight="1">
      <c r="A1199" s="35" t="s">
        <v>1300</v>
      </c>
      <c r="B1199" s="35" t="s">
        <v>9778</v>
      </c>
      <c r="C1199" s="35" t="s">
        <v>9993</v>
      </c>
      <c r="D1199" s="35">
        <f>IFERROR(IF($A1199="HDC",IF(VLOOKUP($C1199,hdc!$B$2:$F$1600,2,FALSE())="","",VLOOKUP($C1199,hdc!$B$2:$F$1600,2,FALSE())),IF($A1199="NAUTICS",IF(VLOOKUP($C1199,nautics!$B$2:$F$1200,2,FALSE())="","",VLOOKUP($C1199,nautics!$B$2:$F$1200,2,FALSE())),IF($A1199="ST",IF(VLOOKUP($C1199,st!$B$2:$F$400,2,FALSE())="","",VLOOKUP($C1199,st!$B$2:$F$400,2,FALSE())),""))),"")</f>
        <v>1</v>
      </c>
      <c r="E1199" s="35">
        <f>IFERROR(IF($A1199="HDC",IF(VLOOKUP($C1199,hdc!$B$2:$F$1600,3,FALSE())="","",VLOOKUP($C1199,hdc!$B$2:$F$1600,3,FALSE())),IF($A1199="NAUTICS",IF(VLOOKUP($C1199,nautics!$B$2:$F$1200,3,FALSE())="","",VLOOKUP($C1199,nautics!$B$2:$F$1200,3,FALSE())),IF($A1199="ST",IF(VLOOKUP($C1199,st!$B$2:$F$400,3,FALSE())="","",VLOOKUP($C1199,st!$B$2:$F$400,3,FALSE())),""))),"")</f>
        <v>1</v>
      </c>
      <c r="F1199" s="35" t="str">
        <f>IFERROR(IF($A1199="HDC",IF(VLOOKUP($C1199,hdc!$B$2:$F$1600,4,FALSE())="","",VLOOKUP($C1199,hdc!$B$2:$F$1600,4,FALSE())),IF($A1199="NAUTICS",IF(VLOOKUP($C1199,nautics!$B$2:$F$1200,4,FALSE())="","",VLOOKUP($C1199,nautics!$B$2:$F$1200,4,FALSE())),IF($A1199="ST",IF(VLOOKUP($C1199,st!$B$2:$F$400,4,FALSE())="","",VLOOKUP($C1199,st!$B$2:$F$400,4,FALSE())),""))),"")</f>
        <v/>
      </c>
      <c r="G1199" s="35" t="str">
        <f>IFERROR(IF($A1199="HDC",IF(VLOOKUP($C1199,hdc!$B$2:$F$1600,5,FALSE())="","",VLOOKUP($C1199,hdc!$B$2:$F$1600,5,FALSE())),IF($A1199="NAUTICS",IF(VLOOKUP($C1199,nautics!$B$2:$F$1200,5,FALSE())="","",VLOOKUP($C1199,nautics!$B$2:$F$1200,5,FALSE())),IF($A1199="ST",IF(VLOOKUP($C1199,st!$B$2:$F$400,5,FALSE())="","",VLOOKUP($C1199,st!$B$2:$F$400,5,FALSE())),""))),"")</f>
        <v/>
      </c>
      <c r="H1199" s="35" t="s">
        <v>1080</v>
      </c>
      <c r="I1199" s="35" t="s">
        <v>31</v>
      </c>
      <c r="J1199" s="35" t="s">
        <v>8887</v>
      </c>
      <c r="K1199" s="35">
        <f t="shared" si="4"/>
        <v>12</v>
      </c>
      <c r="L1199" s="35" t="s">
        <v>9813</v>
      </c>
      <c r="M1199" s="35" t="s">
        <v>9814</v>
      </c>
      <c r="N1199" s="35" t="s">
        <v>511</v>
      </c>
      <c r="O1199" s="35" t="s">
        <v>513</v>
      </c>
      <c r="P1199" s="35" t="s">
        <v>9994</v>
      </c>
      <c r="Q1199" s="35" t="s">
        <v>9995</v>
      </c>
      <c r="R1199" s="35" t="s">
        <v>293</v>
      </c>
      <c r="S1199" s="35" t="s">
        <v>511</v>
      </c>
      <c r="T1199" s="35" t="s">
        <v>513</v>
      </c>
      <c r="U1199" s="35" t="s">
        <v>9996</v>
      </c>
      <c r="W1199" s="35" t="s">
        <v>78</v>
      </c>
      <c r="X1199" s="35" t="s">
        <v>59</v>
      </c>
      <c r="Y1199" s="35" t="s">
        <v>9816</v>
      </c>
      <c r="Z1199" s="35" t="s">
        <v>9997</v>
      </c>
    </row>
    <row r="1200" spans="1:26" ht="15" customHeight="1">
      <c r="A1200" s="35" t="s">
        <v>1300</v>
      </c>
      <c r="B1200" s="35" t="s">
        <v>9778</v>
      </c>
      <c r="C1200" s="35" t="s">
        <v>9998</v>
      </c>
      <c r="D1200" s="35">
        <f>IFERROR(IF($A1200="HDC",IF(VLOOKUP($C1200,hdc!$B$2:$F$1600,2,FALSE())="","",VLOOKUP($C1200,hdc!$B$2:$F$1600,2,FALSE())),IF($A1200="NAUTICS",IF(VLOOKUP($C1200,nautics!$B$2:$F$1200,2,FALSE())="","",VLOOKUP($C1200,nautics!$B$2:$F$1200,2,FALSE())),IF($A1200="ST",IF(VLOOKUP($C1200,st!$B$2:$F$400,2,FALSE())="","",VLOOKUP($C1200,st!$B$2:$F$400,2,FALSE())),""))),"")</f>
        <v>1</v>
      </c>
      <c r="E1200" s="35">
        <f>IFERROR(IF($A1200="HDC",IF(VLOOKUP($C1200,hdc!$B$2:$F$1600,3,FALSE())="","",VLOOKUP($C1200,hdc!$B$2:$F$1600,3,FALSE())),IF($A1200="NAUTICS",IF(VLOOKUP($C1200,nautics!$B$2:$F$1200,3,FALSE())="","",VLOOKUP($C1200,nautics!$B$2:$F$1200,3,FALSE())),IF($A1200="ST",IF(VLOOKUP($C1200,st!$B$2:$F$400,3,FALSE())="","",VLOOKUP($C1200,st!$B$2:$F$400,3,FALSE())),""))),"")</f>
        <v>1</v>
      </c>
      <c r="F1200" s="35" t="str">
        <f>IFERROR(IF($A1200="HDC",IF(VLOOKUP($C1200,hdc!$B$2:$F$1600,4,FALSE())="","",VLOOKUP($C1200,hdc!$B$2:$F$1600,4,FALSE())),IF($A1200="NAUTICS",IF(VLOOKUP($C1200,nautics!$B$2:$F$1200,4,FALSE())="","",VLOOKUP($C1200,nautics!$B$2:$F$1200,4,FALSE())),IF($A1200="ST",IF(VLOOKUP($C1200,st!$B$2:$F$400,4,FALSE())="","",VLOOKUP($C1200,st!$B$2:$F$400,4,FALSE())),""))),"")</f>
        <v/>
      </c>
      <c r="G1200" s="35" t="str">
        <f>IFERROR(IF($A1200="HDC",IF(VLOOKUP($C1200,hdc!$B$2:$F$1600,5,FALSE())="","",VLOOKUP($C1200,hdc!$B$2:$F$1600,5,FALSE())),IF($A1200="NAUTICS",IF(VLOOKUP($C1200,nautics!$B$2:$F$1200,5,FALSE())="","",VLOOKUP($C1200,nautics!$B$2:$F$1200,5,FALSE())),IF($A1200="ST",IF(VLOOKUP($C1200,st!$B$2:$F$400,5,FALSE())="","",VLOOKUP($C1200,st!$B$2:$F$400,5,FALSE())),""))),"")</f>
        <v/>
      </c>
      <c r="H1200" s="35" t="s">
        <v>1080</v>
      </c>
      <c r="I1200" s="35" t="s">
        <v>31</v>
      </c>
      <c r="J1200" s="35" t="s">
        <v>9999</v>
      </c>
      <c r="K1200" s="35">
        <f t="shared" si="4"/>
        <v>17</v>
      </c>
      <c r="L1200" s="35" t="s">
        <v>9994</v>
      </c>
      <c r="M1200" s="35" t="s">
        <v>9995</v>
      </c>
      <c r="N1200" s="35" t="s">
        <v>511</v>
      </c>
      <c r="O1200" s="35" t="s">
        <v>513</v>
      </c>
      <c r="P1200" s="35" t="s">
        <v>10000</v>
      </c>
      <c r="Q1200" s="35" t="s">
        <v>10001</v>
      </c>
      <c r="R1200" s="35" t="s">
        <v>293</v>
      </c>
      <c r="S1200" s="35" t="s">
        <v>511</v>
      </c>
      <c r="T1200" s="35" t="s">
        <v>513</v>
      </c>
      <c r="U1200" s="35" t="s">
        <v>10002</v>
      </c>
      <c r="W1200" s="35" t="s">
        <v>78</v>
      </c>
      <c r="X1200" s="35" t="s">
        <v>59</v>
      </c>
      <c r="Y1200" s="35" t="s">
        <v>9997</v>
      </c>
      <c r="Z1200" s="35" t="s">
        <v>10003</v>
      </c>
    </row>
    <row r="1201" spans="1:26" ht="15" customHeight="1">
      <c r="A1201" s="35" t="s">
        <v>1300</v>
      </c>
      <c r="B1201" s="35" t="s">
        <v>9778</v>
      </c>
      <c r="C1201" s="35" t="s">
        <v>10004</v>
      </c>
      <c r="D1201" s="35">
        <f>IFERROR(IF($A1201="HDC",IF(VLOOKUP($C1201,hdc!$B$2:$F$1600,2,FALSE())="","",VLOOKUP($C1201,hdc!$B$2:$F$1600,2,FALSE())),IF($A1201="NAUTICS",IF(VLOOKUP($C1201,nautics!$B$2:$F$1200,2,FALSE())="","",VLOOKUP($C1201,nautics!$B$2:$F$1200,2,FALSE())),IF($A1201="ST",IF(VLOOKUP($C1201,st!$B$2:$F$400,2,FALSE())="","",VLOOKUP($C1201,st!$B$2:$F$400,2,FALSE())),""))),"")</f>
        <v>1</v>
      </c>
      <c r="E1201" s="35">
        <f>IFERROR(IF($A1201="HDC",IF(VLOOKUP($C1201,hdc!$B$2:$F$1600,3,FALSE())="","",VLOOKUP($C1201,hdc!$B$2:$F$1600,3,FALSE())),IF($A1201="NAUTICS",IF(VLOOKUP($C1201,nautics!$B$2:$F$1200,3,FALSE())="","",VLOOKUP($C1201,nautics!$B$2:$F$1200,3,FALSE())),IF($A1201="ST",IF(VLOOKUP($C1201,st!$B$2:$F$400,3,FALSE())="","",VLOOKUP($C1201,st!$B$2:$F$400,3,FALSE())),""))),"")</f>
        <v>1</v>
      </c>
      <c r="F1201" s="35" t="str">
        <f>IFERROR(IF($A1201="HDC",IF(VLOOKUP($C1201,hdc!$B$2:$F$1600,4,FALSE())="","",VLOOKUP($C1201,hdc!$B$2:$F$1600,4,FALSE())),IF($A1201="NAUTICS",IF(VLOOKUP($C1201,nautics!$B$2:$F$1200,4,FALSE())="","",VLOOKUP($C1201,nautics!$B$2:$F$1200,4,FALSE())),IF($A1201="ST",IF(VLOOKUP($C1201,st!$B$2:$F$400,4,FALSE())="","",VLOOKUP($C1201,st!$B$2:$F$400,4,FALSE())),""))),"")</f>
        <v/>
      </c>
      <c r="G1201" s="35" t="str">
        <f>IFERROR(IF($A1201="HDC",IF(VLOOKUP($C1201,hdc!$B$2:$F$1600,5,FALSE())="","",VLOOKUP($C1201,hdc!$B$2:$F$1600,5,FALSE())),IF($A1201="NAUTICS",IF(VLOOKUP($C1201,nautics!$B$2:$F$1200,5,FALSE())="","",VLOOKUP($C1201,nautics!$B$2:$F$1200,5,FALSE())),IF($A1201="ST",IF(VLOOKUP($C1201,st!$B$2:$F$400,5,FALSE())="","",VLOOKUP($C1201,st!$B$2:$F$400,5,FALSE())),""))),"")</f>
        <v/>
      </c>
      <c r="H1201" s="35" t="s">
        <v>1080</v>
      </c>
      <c r="I1201" s="35" t="s">
        <v>31</v>
      </c>
      <c r="J1201" s="35" t="s">
        <v>9127</v>
      </c>
      <c r="K1201" s="35">
        <f t="shared" si="4"/>
        <v>8</v>
      </c>
      <c r="L1201" s="35" t="s">
        <v>9821</v>
      </c>
      <c r="M1201" s="35" t="s">
        <v>9822</v>
      </c>
      <c r="N1201" s="35" t="s">
        <v>511</v>
      </c>
      <c r="O1201" s="35" t="s">
        <v>513</v>
      </c>
      <c r="P1201" s="35" t="s">
        <v>10005</v>
      </c>
      <c r="Q1201" s="35" t="s">
        <v>10006</v>
      </c>
      <c r="R1201" s="35" t="s">
        <v>965</v>
      </c>
      <c r="S1201" s="35" t="s">
        <v>5176</v>
      </c>
      <c r="T1201" s="35" t="s">
        <v>2528</v>
      </c>
      <c r="U1201" s="35" t="s">
        <v>10007</v>
      </c>
      <c r="W1201" s="35" t="s">
        <v>57</v>
      </c>
      <c r="X1201" s="35" t="s">
        <v>59</v>
      </c>
      <c r="Y1201" s="35" t="s">
        <v>3040</v>
      </c>
      <c r="Z1201" s="35" t="s">
        <v>5180</v>
      </c>
    </row>
    <row r="1202" spans="1:26" ht="15" customHeight="1">
      <c r="A1202" s="35" t="s">
        <v>1300</v>
      </c>
      <c r="B1202" s="35" t="s">
        <v>9778</v>
      </c>
      <c r="C1202" s="35" t="s">
        <v>10008</v>
      </c>
      <c r="D1202" s="35">
        <f>IFERROR(IF($A1202="HDC",IF(VLOOKUP($C1202,hdc!$B$2:$F$1600,2,FALSE())="","",VLOOKUP($C1202,hdc!$B$2:$F$1600,2,FALSE())),IF($A1202="NAUTICS",IF(VLOOKUP($C1202,nautics!$B$2:$F$1200,2,FALSE())="","",VLOOKUP($C1202,nautics!$B$2:$F$1200,2,FALSE())),IF($A1202="ST",IF(VLOOKUP($C1202,st!$B$2:$F$400,2,FALSE())="","",VLOOKUP($C1202,st!$B$2:$F$400,2,FALSE())),""))),"")</f>
        <v>1</v>
      </c>
      <c r="E1202" s="35">
        <f>IFERROR(IF($A1202="HDC",IF(VLOOKUP($C1202,hdc!$B$2:$F$1600,3,FALSE())="","",VLOOKUP($C1202,hdc!$B$2:$F$1600,3,FALSE())),IF($A1202="NAUTICS",IF(VLOOKUP($C1202,nautics!$B$2:$F$1200,3,FALSE())="","",VLOOKUP($C1202,nautics!$B$2:$F$1200,3,FALSE())),IF($A1202="ST",IF(VLOOKUP($C1202,st!$B$2:$F$400,3,FALSE())="","",VLOOKUP($C1202,st!$B$2:$F$400,3,FALSE())),""))),"")</f>
        <v>1</v>
      </c>
      <c r="F1202" s="35" t="str">
        <f>IFERROR(IF($A1202="HDC",IF(VLOOKUP($C1202,hdc!$B$2:$F$1600,4,FALSE())="","",VLOOKUP($C1202,hdc!$B$2:$F$1600,4,FALSE())),IF($A1202="NAUTICS",IF(VLOOKUP($C1202,nautics!$B$2:$F$1200,4,FALSE())="","",VLOOKUP($C1202,nautics!$B$2:$F$1200,4,FALSE())),IF($A1202="ST",IF(VLOOKUP($C1202,st!$B$2:$F$400,4,FALSE())="","",VLOOKUP($C1202,st!$B$2:$F$400,4,FALSE())),""))),"")</f>
        <v/>
      </c>
      <c r="G1202" s="35" t="str">
        <f>IFERROR(IF($A1202="HDC",IF(VLOOKUP($C1202,hdc!$B$2:$F$1600,5,FALSE())="","",VLOOKUP($C1202,hdc!$B$2:$F$1600,5,FALSE())),IF($A1202="NAUTICS",IF(VLOOKUP($C1202,nautics!$B$2:$F$1200,5,FALSE())="","",VLOOKUP($C1202,nautics!$B$2:$F$1200,5,FALSE())),IF($A1202="ST",IF(VLOOKUP($C1202,st!$B$2:$F$400,5,FALSE())="","",VLOOKUP($C1202,st!$B$2:$F$400,5,FALSE())),""))),"")</f>
        <v/>
      </c>
      <c r="H1202" s="35" t="s">
        <v>1080</v>
      </c>
      <c r="I1202" s="35" t="s">
        <v>31</v>
      </c>
      <c r="J1202" s="35" t="s">
        <v>10009</v>
      </c>
      <c r="K1202" s="35">
        <f t="shared" si="4"/>
        <v>56</v>
      </c>
      <c r="L1202" s="35" t="s">
        <v>9821</v>
      </c>
      <c r="M1202" s="35" t="s">
        <v>9822</v>
      </c>
      <c r="N1202" s="35" t="s">
        <v>511</v>
      </c>
      <c r="O1202" s="35" t="s">
        <v>513</v>
      </c>
      <c r="P1202" s="35" t="s">
        <v>10010</v>
      </c>
      <c r="Q1202" s="35" t="s">
        <v>10011</v>
      </c>
      <c r="R1202" s="35" t="s">
        <v>52</v>
      </c>
      <c r="S1202" s="35" t="s">
        <v>2527</v>
      </c>
      <c r="T1202" s="35" t="s">
        <v>2528</v>
      </c>
      <c r="U1202" s="35" t="s">
        <v>10012</v>
      </c>
      <c r="W1202" s="35" t="s">
        <v>57</v>
      </c>
      <c r="X1202" s="35" t="s">
        <v>59</v>
      </c>
      <c r="Y1202" s="35" t="s">
        <v>3040</v>
      </c>
      <c r="Z1202" s="35" t="s">
        <v>2531</v>
      </c>
    </row>
    <row r="1203" spans="1:26" ht="15" customHeight="1">
      <c r="A1203" s="35" t="s">
        <v>1300</v>
      </c>
      <c r="B1203" s="35" t="s">
        <v>9778</v>
      </c>
      <c r="C1203" s="35" t="s">
        <v>10013</v>
      </c>
      <c r="D1203" s="35">
        <f>IFERROR(IF($A1203="HDC",IF(VLOOKUP($C1203,hdc!$B$2:$F$1600,2,FALSE())="","",VLOOKUP($C1203,hdc!$B$2:$F$1600,2,FALSE())),IF($A1203="NAUTICS",IF(VLOOKUP($C1203,nautics!$B$2:$F$1200,2,FALSE())="","",VLOOKUP($C1203,nautics!$B$2:$F$1200,2,FALSE())),IF($A1203="ST",IF(VLOOKUP($C1203,st!$B$2:$F$400,2,FALSE())="","",VLOOKUP($C1203,st!$B$2:$F$400,2,FALSE())),""))),"")</f>
        <v>1</v>
      </c>
      <c r="E1203" s="35">
        <f>IFERROR(IF($A1203="HDC",IF(VLOOKUP($C1203,hdc!$B$2:$F$1600,3,FALSE())="","",VLOOKUP($C1203,hdc!$B$2:$F$1600,3,FALSE())),IF($A1203="NAUTICS",IF(VLOOKUP($C1203,nautics!$B$2:$F$1200,3,FALSE())="","",VLOOKUP($C1203,nautics!$B$2:$F$1200,3,FALSE())),IF($A1203="ST",IF(VLOOKUP($C1203,st!$B$2:$F$400,3,FALSE())="","",VLOOKUP($C1203,st!$B$2:$F$400,3,FALSE())),""))),"")</f>
        <v>1</v>
      </c>
      <c r="F1203" s="35" t="str">
        <f>IFERROR(IF($A1203="HDC",IF(VLOOKUP($C1203,hdc!$B$2:$F$1600,4,FALSE())="","",VLOOKUP($C1203,hdc!$B$2:$F$1600,4,FALSE())),IF($A1203="NAUTICS",IF(VLOOKUP($C1203,nautics!$B$2:$F$1200,4,FALSE())="","",VLOOKUP($C1203,nautics!$B$2:$F$1200,4,FALSE())),IF($A1203="ST",IF(VLOOKUP($C1203,st!$B$2:$F$400,4,FALSE())="","",VLOOKUP($C1203,st!$B$2:$F$400,4,FALSE())),""))),"")</f>
        <v/>
      </c>
      <c r="G1203" s="35" t="str">
        <f>IFERROR(IF($A1203="HDC",IF(VLOOKUP($C1203,hdc!$B$2:$F$1600,5,FALSE())="","",VLOOKUP($C1203,hdc!$B$2:$F$1600,5,FALSE())),IF($A1203="NAUTICS",IF(VLOOKUP($C1203,nautics!$B$2:$F$1200,5,FALSE())="","",VLOOKUP($C1203,nautics!$B$2:$F$1200,5,FALSE())),IF($A1203="ST",IF(VLOOKUP($C1203,st!$B$2:$F$400,5,FALSE())="","",VLOOKUP($C1203,st!$B$2:$F$400,5,FALSE())),""))),"")</f>
        <v/>
      </c>
      <c r="H1203" s="35" t="s">
        <v>1080</v>
      </c>
      <c r="I1203" s="35" t="s">
        <v>31</v>
      </c>
      <c r="J1203" s="35" t="s">
        <v>10014</v>
      </c>
      <c r="K1203" s="35">
        <f t="shared" si="4"/>
        <v>8</v>
      </c>
      <c r="L1203" s="35" t="s">
        <v>9826</v>
      </c>
      <c r="M1203" s="35" t="s">
        <v>9827</v>
      </c>
      <c r="N1203" s="35" t="s">
        <v>2763</v>
      </c>
      <c r="O1203" s="35" t="s">
        <v>2765</v>
      </c>
      <c r="P1203" s="35" t="s">
        <v>10015</v>
      </c>
      <c r="Q1203" s="35" t="s">
        <v>10016</v>
      </c>
      <c r="R1203" s="35" t="s">
        <v>152</v>
      </c>
      <c r="S1203" s="35" t="s">
        <v>2763</v>
      </c>
      <c r="T1203" s="35" t="s">
        <v>2765</v>
      </c>
      <c r="U1203" s="35" t="s">
        <v>10017</v>
      </c>
      <c r="W1203" s="35" t="s">
        <v>78</v>
      </c>
      <c r="X1203" s="35" t="s">
        <v>59</v>
      </c>
      <c r="Y1203" s="35" t="s">
        <v>8194</v>
      </c>
      <c r="Z1203" s="35" t="s">
        <v>3103</v>
      </c>
    </row>
    <row r="1204" spans="1:26" ht="15" customHeight="1">
      <c r="A1204" s="35" t="s">
        <v>1300</v>
      </c>
      <c r="B1204" s="35" t="s">
        <v>9778</v>
      </c>
      <c r="C1204" s="35" t="s">
        <v>10018</v>
      </c>
      <c r="D1204" s="35">
        <f>IFERROR(IF($A1204="HDC",IF(VLOOKUP($C1204,hdc!$B$2:$F$1600,2,FALSE())="","",VLOOKUP($C1204,hdc!$B$2:$F$1600,2,FALSE())),IF($A1204="NAUTICS",IF(VLOOKUP($C1204,nautics!$B$2:$F$1200,2,FALSE())="","",VLOOKUP($C1204,nautics!$B$2:$F$1200,2,FALSE())),IF($A1204="ST",IF(VLOOKUP($C1204,st!$B$2:$F$400,2,FALSE())="","",VLOOKUP($C1204,st!$B$2:$F$400,2,FALSE())),""))),"")</f>
        <v>1</v>
      </c>
      <c r="E1204" s="35">
        <f>IFERROR(IF($A1204="HDC",IF(VLOOKUP($C1204,hdc!$B$2:$F$1600,3,FALSE())="","",VLOOKUP($C1204,hdc!$B$2:$F$1600,3,FALSE())),IF($A1204="NAUTICS",IF(VLOOKUP($C1204,nautics!$B$2:$F$1200,3,FALSE())="","",VLOOKUP($C1204,nautics!$B$2:$F$1200,3,FALSE())),IF($A1204="ST",IF(VLOOKUP($C1204,st!$B$2:$F$400,3,FALSE())="","",VLOOKUP($C1204,st!$B$2:$F$400,3,FALSE())),""))),"")</f>
        <v>1</v>
      </c>
      <c r="F1204" s="35" t="str">
        <f>IFERROR(IF($A1204="HDC",IF(VLOOKUP($C1204,hdc!$B$2:$F$1600,4,FALSE())="","",VLOOKUP($C1204,hdc!$B$2:$F$1600,4,FALSE())),IF($A1204="NAUTICS",IF(VLOOKUP($C1204,nautics!$B$2:$F$1200,4,FALSE())="","",VLOOKUP($C1204,nautics!$B$2:$F$1200,4,FALSE())),IF($A1204="ST",IF(VLOOKUP($C1204,st!$B$2:$F$400,4,FALSE())="","",VLOOKUP($C1204,st!$B$2:$F$400,4,FALSE())),""))),"")</f>
        <v/>
      </c>
      <c r="G1204" s="35" t="str">
        <f>IFERROR(IF($A1204="HDC",IF(VLOOKUP($C1204,hdc!$B$2:$F$1600,5,FALSE())="","",VLOOKUP($C1204,hdc!$B$2:$F$1600,5,FALSE())),IF($A1204="NAUTICS",IF(VLOOKUP($C1204,nautics!$B$2:$F$1200,5,FALSE())="","",VLOOKUP($C1204,nautics!$B$2:$F$1200,5,FALSE())),IF($A1204="ST",IF(VLOOKUP($C1204,st!$B$2:$F$400,5,FALSE())="","",VLOOKUP($C1204,st!$B$2:$F$400,5,FALSE())),""))),"")</f>
        <v/>
      </c>
      <c r="H1204" s="35" t="s">
        <v>9797</v>
      </c>
      <c r="I1204" s="35" t="s">
        <v>31</v>
      </c>
      <c r="J1204" s="35" t="s">
        <v>10019</v>
      </c>
      <c r="K1204" s="35">
        <f t="shared" si="4"/>
        <v>34</v>
      </c>
      <c r="L1204" s="35" t="s">
        <v>10020</v>
      </c>
      <c r="M1204" s="35" t="s">
        <v>10021</v>
      </c>
      <c r="N1204" s="35" t="s">
        <v>2763</v>
      </c>
      <c r="O1204" s="35" t="s">
        <v>2765</v>
      </c>
      <c r="P1204" s="35" t="s">
        <v>10022</v>
      </c>
      <c r="Q1204" s="35" t="s">
        <v>10023</v>
      </c>
      <c r="R1204" s="35" t="s">
        <v>978</v>
      </c>
      <c r="S1204" s="35" t="s">
        <v>4913</v>
      </c>
      <c r="T1204" s="35" t="s">
        <v>2485</v>
      </c>
      <c r="U1204" s="35" t="s">
        <v>10024</v>
      </c>
      <c r="W1204" s="35" t="s">
        <v>57</v>
      </c>
      <c r="X1204" s="35" t="s">
        <v>59</v>
      </c>
      <c r="Y1204" s="35" t="s">
        <v>8823</v>
      </c>
      <c r="Z1204" s="35" t="s">
        <v>4915</v>
      </c>
    </row>
    <row r="1205" spans="1:26" ht="15" customHeight="1">
      <c r="A1205" s="35" t="s">
        <v>1300</v>
      </c>
      <c r="B1205" s="35" t="s">
        <v>9778</v>
      </c>
      <c r="C1205" s="35" t="s">
        <v>10025</v>
      </c>
      <c r="D1205" s="35">
        <f>IFERROR(IF($A1205="HDC",IF(VLOOKUP($C1205,hdc!$B$2:$F$1600,2,FALSE())="","",VLOOKUP($C1205,hdc!$B$2:$F$1600,2,FALSE())),IF($A1205="NAUTICS",IF(VLOOKUP($C1205,nautics!$B$2:$F$1200,2,FALSE())="","",VLOOKUP($C1205,nautics!$B$2:$F$1200,2,FALSE())),IF($A1205="ST",IF(VLOOKUP($C1205,st!$B$2:$F$400,2,FALSE())="","",VLOOKUP($C1205,st!$B$2:$F$400,2,FALSE())),""))),"")</f>
        <v>1</v>
      </c>
      <c r="E1205" s="35">
        <f>IFERROR(IF($A1205="HDC",IF(VLOOKUP($C1205,hdc!$B$2:$F$1600,3,FALSE())="","",VLOOKUP($C1205,hdc!$B$2:$F$1600,3,FALSE())),IF($A1205="NAUTICS",IF(VLOOKUP($C1205,nautics!$B$2:$F$1200,3,FALSE())="","",VLOOKUP($C1205,nautics!$B$2:$F$1200,3,FALSE())),IF($A1205="ST",IF(VLOOKUP($C1205,st!$B$2:$F$400,3,FALSE())="","",VLOOKUP($C1205,st!$B$2:$F$400,3,FALSE())),""))),"")</f>
        <v>1</v>
      </c>
      <c r="F1205" s="35" t="str">
        <f>IFERROR(IF($A1205="HDC",IF(VLOOKUP($C1205,hdc!$B$2:$F$1600,4,FALSE())="","",VLOOKUP($C1205,hdc!$B$2:$F$1600,4,FALSE())),IF($A1205="NAUTICS",IF(VLOOKUP($C1205,nautics!$B$2:$F$1200,4,FALSE())="","",VLOOKUP($C1205,nautics!$B$2:$F$1200,4,FALSE())),IF($A1205="ST",IF(VLOOKUP($C1205,st!$B$2:$F$400,4,FALSE())="","",VLOOKUP($C1205,st!$B$2:$F$400,4,FALSE())),""))),"")</f>
        <v/>
      </c>
      <c r="G1205" s="35" t="str">
        <f>IFERROR(IF($A1205="HDC",IF(VLOOKUP($C1205,hdc!$B$2:$F$1600,5,FALSE())="","",VLOOKUP($C1205,hdc!$B$2:$F$1600,5,FALSE())),IF($A1205="NAUTICS",IF(VLOOKUP($C1205,nautics!$B$2:$F$1200,5,FALSE())="","",VLOOKUP($C1205,nautics!$B$2:$F$1200,5,FALSE())),IF($A1205="ST",IF(VLOOKUP($C1205,st!$B$2:$F$400,5,FALSE())="","",VLOOKUP($C1205,st!$B$2:$F$400,5,FALSE())),""))),"")</f>
        <v/>
      </c>
      <c r="H1205" s="35" t="s">
        <v>1080</v>
      </c>
      <c r="I1205" s="35" t="s">
        <v>31</v>
      </c>
      <c r="J1205" s="35" t="s">
        <v>7707</v>
      </c>
      <c r="K1205" s="35">
        <f t="shared" si="4"/>
        <v>26</v>
      </c>
      <c r="L1205" s="35" t="s">
        <v>10020</v>
      </c>
      <c r="M1205" s="35" t="s">
        <v>10021</v>
      </c>
      <c r="N1205" s="35" t="s">
        <v>2763</v>
      </c>
      <c r="O1205" s="35" t="s">
        <v>2765</v>
      </c>
      <c r="P1205" s="35" t="s">
        <v>10026</v>
      </c>
      <c r="Q1205" s="35" t="s">
        <v>10027</v>
      </c>
      <c r="R1205" s="35" t="s">
        <v>152</v>
      </c>
      <c r="S1205" s="35" t="s">
        <v>2781</v>
      </c>
      <c r="T1205" s="35" t="s">
        <v>2782</v>
      </c>
      <c r="U1205" s="35" t="s">
        <v>10028</v>
      </c>
      <c r="W1205" s="35" t="s">
        <v>57</v>
      </c>
      <c r="X1205" s="35" t="s">
        <v>59</v>
      </c>
      <c r="Y1205" s="35" t="s">
        <v>8823</v>
      </c>
      <c r="Z1205" s="35" t="s">
        <v>10029</v>
      </c>
    </row>
    <row r="1206" spans="1:26" ht="15" customHeight="1">
      <c r="A1206" s="35" t="s">
        <v>1300</v>
      </c>
      <c r="B1206" s="35" t="s">
        <v>9778</v>
      </c>
      <c r="C1206" s="35" t="s">
        <v>10030</v>
      </c>
      <c r="D1206" s="35">
        <f>IFERROR(IF($A1206="HDC",IF(VLOOKUP($C1206,hdc!$B$2:$F$1600,2,FALSE())="","",VLOOKUP($C1206,hdc!$B$2:$F$1600,2,FALSE())),IF($A1206="NAUTICS",IF(VLOOKUP($C1206,nautics!$B$2:$F$1200,2,FALSE())="","",VLOOKUP($C1206,nautics!$B$2:$F$1200,2,FALSE())),IF($A1206="ST",IF(VLOOKUP($C1206,st!$B$2:$F$400,2,FALSE())="","",VLOOKUP($C1206,st!$B$2:$F$400,2,FALSE())),""))),"")</f>
        <v>1</v>
      </c>
      <c r="E1206" s="35">
        <f>IFERROR(IF($A1206="HDC",IF(VLOOKUP($C1206,hdc!$B$2:$F$1600,3,FALSE())="","",VLOOKUP($C1206,hdc!$B$2:$F$1600,3,FALSE())),IF($A1206="NAUTICS",IF(VLOOKUP($C1206,nautics!$B$2:$F$1200,3,FALSE())="","",VLOOKUP($C1206,nautics!$B$2:$F$1200,3,FALSE())),IF($A1206="ST",IF(VLOOKUP($C1206,st!$B$2:$F$400,3,FALSE())="","",VLOOKUP($C1206,st!$B$2:$F$400,3,FALSE())),""))),"")</f>
        <v>1</v>
      </c>
      <c r="F1206" s="35" t="str">
        <f>IFERROR(IF($A1206="HDC",IF(VLOOKUP($C1206,hdc!$B$2:$F$1600,4,FALSE())="","",VLOOKUP($C1206,hdc!$B$2:$F$1600,4,FALSE())),IF($A1206="NAUTICS",IF(VLOOKUP($C1206,nautics!$B$2:$F$1200,4,FALSE())="","",VLOOKUP($C1206,nautics!$B$2:$F$1200,4,FALSE())),IF($A1206="ST",IF(VLOOKUP($C1206,st!$B$2:$F$400,4,FALSE())="","",VLOOKUP($C1206,st!$B$2:$F$400,4,FALSE())),""))),"")</f>
        <v/>
      </c>
      <c r="G1206" s="35" t="str">
        <f>IFERROR(IF($A1206="HDC",IF(VLOOKUP($C1206,hdc!$B$2:$F$1600,5,FALSE())="","",VLOOKUP($C1206,hdc!$B$2:$F$1600,5,FALSE())),IF($A1206="NAUTICS",IF(VLOOKUP($C1206,nautics!$B$2:$F$1200,5,FALSE())="","",VLOOKUP($C1206,nautics!$B$2:$F$1200,5,FALSE())),IF($A1206="ST",IF(VLOOKUP($C1206,st!$B$2:$F$400,5,FALSE())="","",VLOOKUP($C1206,st!$B$2:$F$400,5,FALSE())),""))),"")</f>
        <v/>
      </c>
      <c r="H1206" s="35" t="s">
        <v>1080</v>
      </c>
      <c r="I1206" s="35" t="s">
        <v>31</v>
      </c>
      <c r="J1206" s="35" t="s">
        <v>10032</v>
      </c>
      <c r="K1206" s="35">
        <f t="shared" si="4"/>
        <v>24</v>
      </c>
      <c r="L1206" s="35" t="s">
        <v>10026</v>
      </c>
      <c r="M1206" s="35" t="s">
        <v>10027</v>
      </c>
      <c r="N1206" s="35" t="s">
        <v>2781</v>
      </c>
      <c r="O1206" s="35" t="s">
        <v>2782</v>
      </c>
      <c r="P1206" s="35" t="s">
        <v>10033</v>
      </c>
      <c r="Q1206" s="35" t="s">
        <v>10034</v>
      </c>
      <c r="R1206" s="35" t="s">
        <v>52</v>
      </c>
      <c r="S1206" s="35" t="s">
        <v>2781</v>
      </c>
      <c r="T1206" s="35" t="s">
        <v>2782</v>
      </c>
      <c r="U1206" s="35" t="s">
        <v>10035</v>
      </c>
      <c r="W1206" s="35" t="s">
        <v>78</v>
      </c>
      <c r="X1206" s="35" t="s">
        <v>59</v>
      </c>
      <c r="Y1206" s="35" t="s">
        <v>10029</v>
      </c>
      <c r="Z1206" s="35" t="s">
        <v>10036</v>
      </c>
    </row>
    <row r="1207" spans="1:26" ht="15" customHeight="1">
      <c r="A1207" s="35" t="s">
        <v>1300</v>
      </c>
      <c r="B1207" s="35" t="s">
        <v>9778</v>
      </c>
      <c r="C1207" s="35" t="s">
        <v>10037</v>
      </c>
      <c r="D1207" s="35">
        <f>IFERROR(IF($A1207="HDC",IF(VLOOKUP($C1207,hdc!$B$2:$F$1600,2,FALSE())="","",VLOOKUP($C1207,hdc!$B$2:$F$1600,2,FALSE())),IF($A1207="NAUTICS",IF(VLOOKUP($C1207,nautics!$B$2:$F$1200,2,FALSE())="","",VLOOKUP($C1207,nautics!$B$2:$F$1200,2,FALSE())),IF($A1207="ST",IF(VLOOKUP($C1207,st!$B$2:$F$400,2,FALSE())="","",VLOOKUP($C1207,st!$B$2:$F$400,2,FALSE())),""))),"")</f>
        <v>1</v>
      </c>
      <c r="E1207" s="35">
        <f>IFERROR(IF($A1207="HDC",IF(VLOOKUP($C1207,hdc!$B$2:$F$1600,3,FALSE())="","",VLOOKUP($C1207,hdc!$B$2:$F$1600,3,FALSE())),IF($A1207="NAUTICS",IF(VLOOKUP($C1207,nautics!$B$2:$F$1200,3,FALSE())="","",VLOOKUP($C1207,nautics!$B$2:$F$1200,3,FALSE())),IF($A1207="ST",IF(VLOOKUP($C1207,st!$B$2:$F$400,3,FALSE())="","",VLOOKUP($C1207,st!$B$2:$F$400,3,FALSE())),""))),"")</f>
        <v>1</v>
      </c>
      <c r="F1207" s="35" t="str">
        <f>IFERROR(IF($A1207="HDC",IF(VLOOKUP($C1207,hdc!$B$2:$F$1600,4,FALSE())="","",VLOOKUP($C1207,hdc!$B$2:$F$1600,4,FALSE())),IF($A1207="NAUTICS",IF(VLOOKUP($C1207,nautics!$B$2:$F$1200,4,FALSE())="","",VLOOKUP($C1207,nautics!$B$2:$F$1200,4,FALSE())),IF($A1207="ST",IF(VLOOKUP($C1207,st!$B$2:$F$400,4,FALSE())="","",VLOOKUP($C1207,st!$B$2:$F$400,4,FALSE())),""))),"")</f>
        <v/>
      </c>
      <c r="G1207" s="35" t="str">
        <f>IFERROR(IF($A1207="HDC",IF(VLOOKUP($C1207,hdc!$B$2:$F$1600,5,FALSE())="","",VLOOKUP($C1207,hdc!$B$2:$F$1600,5,FALSE())),IF($A1207="NAUTICS",IF(VLOOKUP($C1207,nautics!$B$2:$F$1200,5,FALSE())="","",VLOOKUP($C1207,nautics!$B$2:$F$1200,5,FALSE())),IF($A1207="ST",IF(VLOOKUP($C1207,st!$B$2:$F$400,5,FALSE())="","",VLOOKUP($C1207,st!$B$2:$F$400,5,FALSE())),""))),"")</f>
        <v/>
      </c>
      <c r="H1207" s="35" t="s">
        <v>1080</v>
      </c>
      <c r="I1207" s="35" t="s">
        <v>31</v>
      </c>
      <c r="J1207" s="35" t="s">
        <v>10038</v>
      </c>
      <c r="K1207" s="35">
        <f t="shared" si="4"/>
        <v>34</v>
      </c>
      <c r="L1207" s="35" t="s">
        <v>9831</v>
      </c>
      <c r="M1207" s="35" t="s">
        <v>9832</v>
      </c>
      <c r="N1207" s="35" t="s">
        <v>2763</v>
      </c>
      <c r="O1207" s="35" t="s">
        <v>2765</v>
      </c>
      <c r="P1207" s="35" t="s">
        <v>10039</v>
      </c>
      <c r="Q1207" s="35" t="s">
        <v>10040</v>
      </c>
      <c r="R1207" s="35" t="s">
        <v>293</v>
      </c>
      <c r="S1207" s="35" t="s">
        <v>4936</v>
      </c>
      <c r="T1207" s="35" t="s">
        <v>4938</v>
      </c>
      <c r="U1207" s="35" t="s">
        <v>10041</v>
      </c>
      <c r="W1207" s="35" t="s">
        <v>57</v>
      </c>
      <c r="X1207" s="35" t="s">
        <v>59</v>
      </c>
      <c r="Y1207" s="35" t="s">
        <v>8823</v>
      </c>
      <c r="Z1207" s="35" t="s">
        <v>7098</v>
      </c>
    </row>
    <row r="1208" spans="1:26" ht="15" customHeight="1">
      <c r="A1208" s="35" t="s">
        <v>1300</v>
      </c>
      <c r="B1208" s="35" t="s">
        <v>9778</v>
      </c>
      <c r="C1208" s="35" t="s">
        <v>10042</v>
      </c>
      <c r="D1208" s="35">
        <f>IFERROR(IF($A1208="HDC",IF(VLOOKUP($C1208,hdc!$B$2:$F$1600,2,FALSE())="","",VLOOKUP($C1208,hdc!$B$2:$F$1600,2,FALSE())),IF($A1208="NAUTICS",IF(VLOOKUP($C1208,nautics!$B$2:$F$1200,2,FALSE())="","",VLOOKUP($C1208,nautics!$B$2:$F$1200,2,FALSE())),IF($A1208="ST",IF(VLOOKUP($C1208,st!$B$2:$F$400,2,FALSE())="","",VLOOKUP($C1208,st!$B$2:$F$400,2,FALSE())),""))),"")</f>
        <v>1</v>
      </c>
      <c r="E1208" s="35">
        <f>IFERROR(IF($A1208="HDC",IF(VLOOKUP($C1208,hdc!$B$2:$F$1600,3,FALSE())="","",VLOOKUP($C1208,hdc!$B$2:$F$1600,3,FALSE())),IF($A1208="NAUTICS",IF(VLOOKUP($C1208,nautics!$B$2:$F$1200,3,FALSE())="","",VLOOKUP($C1208,nautics!$B$2:$F$1200,3,FALSE())),IF($A1208="ST",IF(VLOOKUP($C1208,st!$B$2:$F$400,3,FALSE())="","",VLOOKUP($C1208,st!$B$2:$F$400,3,FALSE())),""))),"")</f>
        <v>1</v>
      </c>
      <c r="F1208" s="35" t="str">
        <f>IFERROR(IF($A1208="HDC",IF(VLOOKUP($C1208,hdc!$B$2:$F$1600,4,FALSE())="","",VLOOKUP($C1208,hdc!$B$2:$F$1600,4,FALSE())),IF($A1208="NAUTICS",IF(VLOOKUP($C1208,nautics!$B$2:$F$1200,4,FALSE())="","",VLOOKUP($C1208,nautics!$B$2:$F$1200,4,FALSE())),IF($A1208="ST",IF(VLOOKUP($C1208,st!$B$2:$F$400,4,FALSE())="","",VLOOKUP($C1208,st!$B$2:$F$400,4,FALSE())),""))),"")</f>
        <v/>
      </c>
      <c r="G1208" s="35" t="str">
        <f>IFERROR(IF($A1208="HDC",IF(VLOOKUP($C1208,hdc!$B$2:$F$1600,5,FALSE())="","",VLOOKUP($C1208,hdc!$B$2:$F$1600,5,FALSE())),IF($A1208="NAUTICS",IF(VLOOKUP($C1208,nautics!$B$2:$F$1200,5,FALSE())="","",VLOOKUP($C1208,nautics!$B$2:$F$1200,5,FALSE())),IF($A1208="ST",IF(VLOOKUP($C1208,st!$B$2:$F$400,5,FALSE())="","",VLOOKUP($C1208,st!$B$2:$F$400,5,FALSE())),""))),"")</f>
        <v/>
      </c>
      <c r="H1208" s="35" t="s">
        <v>1080</v>
      </c>
      <c r="I1208" s="35" t="s">
        <v>31</v>
      </c>
      <c r="J1208" s="35" t="s">
        <v>10043</v>
      </c>
      <c r="K1208" s="35">
        <f t="shared" si="4"/>
        <v>20</v>
      </c>
      <c r="L1208" s="35" t="s">
        <v>9836</v>
      </c>
      <c r="M1208" s="35" t="s">
        <v>9837</v>
      </c>
      <c r="N1208" s="35" t="s">
        <v>2019</v>
      </c>
      <c r="O1208" s="35" t="s">
        <v>2020</v>
      </c>
      <c r="P1208" s="35" t="s">
        <v>10044</v>
      </c>
      <c r="Q1208" s="35" t="s">
        <v>10045</v>
      </c>
      <c r="R1208" s="35" t="s">
        <v>1912</v>
      </c>
      <c r="S1208" s="35" t="s">
        <v>2055</v>
      </c>
      <c r="T1208" s="35" t="s">
        <v>1997</v>
      </c>
      <c r="U1208" s="35" t="s">
        <v>10046</v>
      </c>
      <c r="W1208" s="35" t="s">
        <v>57</v>
      </c>
      <c r="X1208" s="35" t="s">
        <v>59</v>
      </c>
      <c r="Y1208" s="35" t="s">
        <v>9839</v>
      </c>
      <c r="Z1208" s="35" t="s">
        <v>4507</v>
      </c>
    </row>
    <row r="1209" spans="1:26" ht="15" customHeight="1">
      <c r="A1209" s="35" t="s">
        <v>1300</v>
      </c>
      <c r="B1209" s="35" t="s">
        <v>9778</v>
      </c>
      <c r="C1209" s="35" t="s">
        <v>10047</v>
      </c>
      <c r="D1209" s="35">
        <f>IFERROR(IF($A1209="HDC",IF(VLOOKUP($C1209,hdc!$B$2:$F$1600,2,FALSE())="","",VLOOKUP($C1209,hdc!$B$2:$F$1600,2,FALSE())),IF($A1209="NAUTICS",IF(VLOOKUP($C1209,nautics!$B$2:$F$1200,2,FALSE())="","",VLOOKUP($C1209,nautics!$B$2:$F$1200,2,FALSE())),IF($A1209="ST",IF(VLOOKUP($C1209,st!$B$2:$F$400,2,FALSE())="","",VLOOKUP($C1209,st!$B$2:$F$400,2,FALSE())),""))),"")</f>
        <v>1</v>
      </c>
      <c r="E1209" s="35">
        <f>IFERROR(IF($A1209="HDC",IF(VLOOKUP($C1209,hdc!$B$2:$F$1600,3,FALSE())="","",VLOOKUP($C1209,hdc!$B$2:$F$1600,3,FALSE())),IF($A1209="NAUTICS",IF(VLOOKUP($C1209,nautics!$B$2:$F$1200,3,FALSE())="","",VLOOKUP($C1209,nautics!$B$2:$F$1200,3,FALSE())),IF($A1209="ST",IF(VLOOKUP($C1209,st!$B$2:$F$400,3,FALSE())="","",VLOOKUP($C1209,st!$B$2:$F$400,3,FALSE())),""))),"")</f>
        <v>1</v>
      </c>
      <c r="F1209" s="35" t="str">
        <f>IFERROR(IF($A1209="HDC",IF(VLOOKUP($C1209,hdc!$B$2:$F$1600,4,FALSE())="","",VLOOKUP($C1209,hdc!$B$2:$F$1600,4,FALSE())),IF($A1209="NAUTICS",IF(VLOOKUP($C1209,nautics!$B$2:$F$1200,4,FALSE())="","",VLOOKUP($C1209,nautics!$B$2:$F$1200,4,FALSE())),IF($A1209="ST",IF(VLOOKUP($C1209,st!$B$2:$F$400,4,FALSE())="","",VLOOKUP($C1209,st!$B$2:$F$400,4,FALSE())),""))),"")</f>
        <v/>
      </c>
      <c r="G1209" s="35" t="str">
        <f>IFERROR(IF($A1209="HDC",IF(VLOOKUP($C1209,hdc!$B$2:$F$1600,5,FALSE())="","",VLOOKUP($C1209,hdc!$B$2:$F$1600,5,FALSE())),IF($A1209="NAUTICS",IF(VLOOKUP($C1209,nautics!$B$2:$F$1200,5,FALSE())="","",VLOOKUP($C1209,nautics!$B$2:$F$1200,5,FALSE())),IF($A1209="ST",IF(VLOOKUP($C1209,st!$B$2:$F$400,5,FALSE())="","",VLOOKUP($C1209,st!$B$2:$F$400,5,FALSE())),""))),"")</f>
        <v/>
      </c>
      <c r="H1209" s="35" t="s">
        <v>1080</v>
      </c>
      <c r="I1209" s="35" t="s">
        <v>31</v>
      </c>
      <c r="J1209" s="35" t="s">
        <v>10048</v>
      </c>
      <c r="K1209" s="35">
        <f t="shared" si="4"/>
        <v>9</v>
      </c>
      <c r="L1209" s="35" t="s">
        <v>9836</v>
      </c>
      <c r="M1209" s="35" t="s">
        <v>9837</v>
      </c>
      <c r="N1209" s="35" t="s">
        <v>2019</v>
      </c>
      <c r="O1209" s="35" t="s">
        <v>2020</v>
      </c>
      <c r="P1209" s="35" t="s">
        <v>10049</v>
      </c>
      <c r="Q1209" s="35" t="s">
        <v>10050</v>
      </c>
      <c r="R1209" s="35" t="s">
        <v>965</v>
      </c>
      <c r="S1209" s="35" t="s">
        <v>2066</v>
      </c>
      <c r="T1209" s="35" t="s">
        <v>1997</v>
      </c>
      <c r="U1209" s="35" t="s">
        <v>10051</v>
      </c>
      <c r="W1209" s="35" t="s">
        <v>57</v>
      </c>
      <c r="X1209" s="35" t="s">
        <v>59</v>
      </c>
      <c r="Y1209" s="35" t="s">
        <v>9839</v>
      </c>
      <c r="Z1209" s="35" t="s">
        <v>10052</v>
      </c>
    </row>
    <row r="1210" spans="1:26" ht="15" customHeight="1">
      <c r="A1210" s="35" t="s">
        <v>1300</v>
      </c>
      <c r="B1210" s="35" t="s">
        <v>9778</v>
      </c>
      <c r="C1210" s="35" t="s">
        <v>10053</v>
      </c>
      <c r="D1210" s="35">
        <f>IFERROR(IF($A1210="HDC",IF(VLOOKUP($C1210,hdc!$B$2:$F$1600,2,FALSE())="","",VLOOKUP($C1210,hdc!$B$2:$F$1600,2,FALSE())),IF($A1210="NAUTICS",IF(VLOOKUP($C1210,nautics!$B$2:$F$1200,2,FALSE())="","",VLOOKUP($C1210,nautics!$B$2:$F$1200,2,FALSE())),IF($A1210="ST",IF(VLOOKUP($C1210,st!$B$2:$F$400,2,FALSE())="","",VLOOKUP($C1210,st!$B$2:$F$400,2,FALSE())),""))),"")</f>
        <v>1</v>
      </c>
      <c r="E1210" s="35">
        <f>IFERROR(IF($A1210="HDC",IF(VLOOKUP($C1210,hdc!$B$2:$F$1600,3,FALSE())="","",VLOOKUP($C1210,hdc!$B$2:$F$1600,3,FALSE())),IF($A1210="NAUTICS",IF(VLOOKUP($C1210,nautics!$B$2:$F$1200,3,FALSE())="","",VLOOKUP($C1210,nautics!$B$2:$F$1200,3,FALSE())),IF($A1210="ST",IF(VLOOKUP($C1210,st!$B$2:$F$400,3,FALSE())="","",VLOOKUP($C1210,st!$B$2:$F$400,3,FALSE())),""))),"")</f>
        <v>1</v>
      </c>
      <c r="F1210" s="35" t="str">
        <f>IFERROR(IF($A1210="HDC",IF(VLOOKUP($C1210,hdc!$B$2:$F$1600,4,FALSE())="","",VLOOKUP($C1210,hdc!$B$2:$F$1600,4,FALSE())),IF($A1210="NAUTICS",IF(VLOOKUP($C1210,nautics!$B$2:$F$1200,4,FALSE())="","",VLOOKUP($C1210,nautics!$B$2:$F$1200,4,FALSE())),IF($A1210="ST",IF(VLOOKUP($C1210,st!$B$2:$F$400,4,FALSE())="","",VLOOKUP($C1210,st!$B$2:$F$400,4,FALSE())),""))),"")</f>
        <v/>
      </c>
      <c r="G1210" s="35" t="str">
        <f>IFERROR(IF($A1210="HDC",IF(VLOOKUP($C1210,hdc!$B$2:$F$1600,5,FALSE())="","",VLOOKUP($C1210,hdc!$B$2:$F$1600,5,FALSE())),IF($A1210="NAUTICS",IF(VLOOKUP($C1210,nautics!$B$2:$F$1200,5,FALSE())="","",VLOOKUP($C1210,nautics!$B$2:$F$1200,5,FALSE())),IF($A1210="ST",IF(VLOOKUP($C1210,st!$B$2:$F$400,5,FALSE())="","",VLOOKUP($C1210,st!$B$2:$F$400,5,FALSE())),""))),"")</f>
        <v/>
      </c>
      <c r="H1210" s="35" t="s">
        <v>1080</v>
      </c>
      <c r="I1210" s="35" t="s">
        <v>31</v>
      </c>
      <c r="J1210" s="35" t="s">
        <v>3497</v>
      </c>
      <c r="K1210" s="35">
        <f t="shared" si="4"/>
        <v>18</v>
      </c>
      <c r="L1210" s="35" t="s">
        <v>9836</v>
      </c>
      <c r="M1210" s="35" t="s">
        <v>9837</v>
      </c>
      <c r="N1210" s="35" t="s">
        <v>2019</v>
      </c>
      <c r="O1210" s="35" t="s">
        <v>2020</v>
      </c>
      <c r="P1210" s="35" t="s">
        <v>10054</v>
      </c>
      <c r="Q1210" s="35" t="s">
        <v>10055</v>
      </c>
      <c r="R1210" s="35" t="s">
        <v>152</v>
      </c>
      <c r="S1210" s="35" t="s">
        <v>2078</v>
      </c>
      <c r="T1210" s="35" t="s">
        <v>1997</v>
      </c>
      <c r="U1210" s="35" t="s">
        <v>10056</v>
      </c>
      <c r="W1210" s="35" t="s">
        <v>57</v>
      </c>
      <c r="X1210" s="35" t="s">
        <v>59</v>
      </c>
      <c r="Y1210" s="35" t="s">
        <v>9839</v>
      </c>
      <c r="Z1210" s="35" t="s">
        <v>8039</v>
      </c>
    </row>
    <row r="1211" spans="1:26" ht="15" customHeight="1">
      <c r="A1211" s="35" t="s">
        <v>1300</v>
      </c>
      <c r="B1211" s="35" t="s">
        <v>9778</v>
      </c>
      <c r="C1211" s="35" t="s">
        <v>10057</v>
      </c>
      <c r="D1211" s="35">
        <f>IFERROR(IF($A1211="HDC",IF(VLOOKUP($C1211,hdc!$B$2:$F$1600,2,FALSE())="","",VLOOKUP($C1211,hdc!$B$2:$F$1600,2,FALSE())),IF($A1211="NAUTICS",IF(VLOOKUP($C1211,nautics!$B$2:$F$1200,2,FALSE())="","",VLOOKUP($C1211,nautics!$B$2:$F$1200,2,FALSE())),IF($A1211="ST",IF(VLOOKUP($C1211,st!$B$2:$F$400,2,FALSE())="","",VLOOKUP($C1211,st!$B$2:$F$400,2,FALSE())),""))),"")</f>
        <v>1</v>
      </c>
      <c r="E1211" s="35">
        <f>IFERROR(IF($A1211="HDC",IF(VLOOKUP($C1211,hdc!$B$2:$F$1600,3,FALSE())="","",VLOOKUP($C1211,hdc!$B$2:$F$1600,3,FALSE())),IF($A1211="NAUTICS",IF(VLOOKUP($C1211,nautics!$B$2:$F$1200,3,FALSE())="","",VLOOKUP($C1211,nautics!$B$2:$F$1200,3,FALSE())),IF($A1211="ST",IF(VLOOKUP($C1211,st!$B$2:$F$400,3,FALSE())="","",VLOOKUP($C1211,st!$B$2:$F$400,3,FALSE())),""))),"")</f>
        <v>1</v>
      </c>
      <c r="F1211" s="35" t="str">
        <f>IFERROR(IF($A1211="HDC",IF(VLOOKUP($C1211,hdc!$B$2:$F$1600,4,FALSE())="","",VLOOKUP($C1211,hdc!$B$2:$F$1600,4,FALSE())),IF($A1211="NAUTICS",IF(VLOOKUP($C1211,nautics!$B$2:$F$1200,4,FALSE())="","",VLOOKUP($C1211,nautics!$B$2:$F$1200,4,FALSE())),IF($A1211="ST",IF(VLOOKUP($C1211,st!$B$2:$F$400,4,FALSE())="","",VLOOKUP($C1211,st!$B$2:$F$400,4,FALSE())),""))),"")</f>
        <v/>
      </c>
      <c r="G1211" s="35" t="str">
        <f>IFERROR(IF($A1211="HDC",IF(VLOOKUP($C1211,hdc!$B$2:$F$1600,5,FALSE())="","",VLOOKUP($C1211,hdc!$B$2:$F$1600,5,FALSE())),IF($A1211="NAUTICS",IF(VLOOKUP($C1211,nautics!$B$2:$F$1200,5,FALSE())="","",VLOOKUP($C1211,nautics!$B$2:$F$1200,5,FALSE())),IF($A1211="ST",IF(VLOOKUP($C1211,st!$B$2:$F$400,5,FALSE())="","",VLOOKUP($C1211,st!$B$2:$F$400,5,FALSE())),""))),"")</f>
        <v/>
      </c>
      <c r="H1211" s="35" t="s">
        <v>1080</v>
      </c>
      <c r="I1211" s="35" t="s">
        <v>31</v>
      </c>
      <c r="J1211" s="35" t="s">
        <v>10058</v>
      </c>
      <c r="K1211" s="35">
        <f t="shared" si="4"/>
        <v>23</v>
      </c>
      <c r="L1211" s="35" t="s">
        <v>9836</v>
      </c>
      <c r="M1211" s="35" t="s">
        <v>9837</v>
      </c>
      <c r="N1211" s="35" t="s">
        <v>2019</v>
      </c>
      <c r="O1211" s="35" t="s">
        <v>2020</v>
      </c>
      <c r="P1211" s="35" t="s">
        <v>10059</v>
      </c>
      <c r="Q1211" s="35" t="s">
        <v>10060</v>
      </c>
      <c r="R1211" s="35" t="s">
        <v>152</v>
      </c>
      <c r="S1211" s="35" t="s">
        <v>135</v>
      </c>
      <c r="T1211" s="35" t="s">
        <v>136</v>
      </c>
      <c r="U1211" s="35" t="s">
        <v>10061</v>
      </c>
      <c r="W1211" s="35" t="s">
        <v>57</v>
      </c>
      <c r="X1211" s="35" t="s">
        <v>59</v>
      </c>
      <c r="Y1211" s="35" t="s">
        <v>9839</v>
      </c>
      <c r="Z1211" s="35" t="s">
        <v>141</v>
      </c>
    </row>
    <row r="1212" spans="1:26" ht="15" customHeight="1">
      <c r="A1212" s="35" t="s">
        <v>1300</v>
      </c>
      <c r="B1212" s="35" t="s">
        <v>9778</v>
      </c>
      <c r="C1212" s="35" t="s">
        <v>10062</v>
      </c>
      <c r="D1212" s="35">
        <f>IFERROR(IF($A1212="HDC",IF(VLOOKUP($C1212,hdc!$B$2:$F$1600,2,FALSE())="","",VLOOKUP($C1212,hdc!$B$2:$F$1600,2,FALSE())),IF($A1212="NAUTICS",IF(VLOOKUP($C1212,nautics!$B$2:$F$1200,2,FALSE())="","",VLOOKUP($C1212,nautics!$B$2:$F$1200,2,FALSE())),IF($A1212="ST",IF(VLOOKUP($C1212,st!$B$2:$F$400,2,FALSE())="","",VLOOKUP($C1212,st!$B$2:$F$400,2,FALSE())),""))),"")</f>
        <v>1</v>
      </c>
      <c r="E1212" s="35">
        <f>IFERROR(IF($A1212="HDC",IF(VLOOKUP($C1212,hdc!$B$2:$F$1600,3,FALSE())="","",VLOOKUP($C1212,hdc!$B$2:$F$1600,3,FALSE())),IF($A1212="NAUTICS",IF(VLOOKUP($C1212,nautics!$B$2:$F$1200,3,FALSE())="","",VLOOKUP($C1212,nautics!$B$2:$F$1200,3,FALSE())),IF($A1212="ST",IF(VLOOKUP($C1212,st!$B$2:$F$400,3,FALSE())="","",VLOOKUP($C1212,st!$B$2:$F$400,3,FALSE())),""))),"")</f>
        <v>1</v>
      </c>
      <c r="F1212" s="35" t="str">
        <f>IFERROR(IF($A1212="HDC",IF(VLOOKUP($C1212,hdc!$B$2:$F$1600,4,FALSE())="","",VLOOKUP($C1212,hdc!$B$2:$F$1600,4,FALSE())),IF($A1212="NAUTICS",IF(VLOOKUP($C1212,nautics!$B$2:$F$1200,4,FALSE())="","",VLOOKUP($C1212,nautics!$B$2:$F$1200,4,FALSE())),IF($A1212="ST",IF(VLOOKUP($C1212,st!$B$2:$F$400,4,FALSE())="","",VLOOKUP($C1212,st!$B$2:$F$400,4,FALSE())),""))),"")</f>
        <v/>
      </c>
      <c r="G1212" s="35" t="str">
        <f>IFERROR(IF($A1212="HDC",IF(VLOOKUP($C1212,hdc!$B$2:$F$1600,5,FALSE())="","",VLOOKUP($C1212,hdc!$B$2:$F$1600,5,FALSE())),IF($A1212="NAUTICS",IF(VLOOKUP($C1212,nautics!$B$2:$F$1200,5,FALSE())="","",VLOOKUP($C1212,nautics!$B$2:$F$1200,5,FALSE())),IF($A1212="ST",IF(VLOOKUP($C1212,st!$B$2:$F$400,5,FALSE())="","",VLOOKUP($C1212,st!$B$2:$F$400,5,FALSE())),""))),"")</f>
        <v/>
      </c>
      <c r="H1212" s="35" t="s">
        <v>1080</v>
      </c>
      <c r="I1212" s="35" t="s">
        <v>31</v>
      </c>
      <c r="J1212" s="35" t="s">
        <v>10063</v>
      </c>
      <c r="K1212" s="35">
        <f t="shared" si="4"/>
        <v>17</v>
      </c>
      <c r="L1212" s="35" t="s">
        <v>10064</v>
      </c>
      <c r="M1212" s="35" t="s">
        <v>10065</v>
      </c>
      <c r="N1212" s="35" t="s">
        <v>2019</v>
      </c>
      <c r="O1212" s="35" t="s">
        <v>2020</v>
      </c>
      <c r="P1212" s="35" t="s">
        <v>10066</v>
      </c>
      <c r="Q1212" s="35" t="s">
        <v>10067</v>
      </c>
      <c r="R1212" s="35" t="s">
        <v>258</v>
      </c>
      <c r="S1212" s="35" t="s">
        <v>2043</v>
      </c>
      <c r="T1212" s="35" t="s">
        <v>1997</v>
      </c>
      <c r="U1212" s="35" t="s">
        <v>10068</v>
      </c>
      <c r="W1212" s="35" t="s">
        <v>57</v>
      </c>
      <c r="X1212" s="35" t="s">
        <v>59</v>
      </c>
      <c r="Y1212" s="35" t="s">
        <v>3374</v>
      </c>
      <c r="Z1212" s="35" t="s">
        <v>8162</v>
      </c>
    </row>
    <row r="1213" spans="1:26" ht="15" customHeight="1">
      <c r="A1213" s="35" t="s">
        <v>1300</v>
      </c>
      <c r="B1213" s="35" t="s">
        <v>9778</v>
      </c>
      <c r="C1213" s="35" t="s">
        <v>10069</v>
      </c>
      <c r="D1213" s="35">
        <f>IFERROR(IF($A1213="HDC",IF(VLOOKUP($C1213,hdc!$B$2:$F$1600,2,FALSE())="","",VLOOKUP($C1213,hdc!$B$2:$F$1600,2,FALSE())),IF($A1213="NAUTICS",IF(VLOOKUP($C1213,nautics!$B$2:$F$1200,2,FALSE())="","",VLOOKUP($C1213,nautics!$B$2:$F$1200,2,FALSE())),IF($A1213="ST",IF(VLOOKUP($C1213,st!$B$2:$F$400,2,FALSE())="","",VLOOKUP($C1213,st!$B$2:$F$400,2,FALSE())),""))),"")</f>
        <v>1</v>
      </c>
      <c r="E1213" s="35">
        <f>IFERROR(IF($A1213="HDC",IF(VLOOKUP($C1213,hdc!$B$2:$F$1600,3,FALSE())="","",VLOOKUP($C1213,hdc!$B$2:$F$1600,3,FALSE())),IF($A1213="NAUTICS",IF(VLOOKUP($C1213,nautics!$B$2:$F$1200,3,FALSE())="","",VLOOKUP($C1213,nautics!$B$2:$F$1200,3,FALSE())),IF($A1213="ST",IF(VLOOKUP($C1213,st!$B$2:$F$400,3,FALSE())="","",VLOOKUP($C1213,st!$B$2:$F$400,3,FALSE())),""))),"")</f>
        <v>1</v>
      </c>
      <c r="F1213" s="35" t="str">
        <f>IFERROR(IF($A1213="HDC",IF(VLOOKUP($C1213,hdc!$B$2:$F$1600,4,FALSE())="","",VLOOKUP($C1213,hdc!$B$2:$F$1600,4,FALSE())),IF($A1213="NAUTICS",IF(VLOOKUP($C1213,nautics!$B$2:$F$1200,4,FALSE())="","",VLOOKUP($C1213,nautics!$B$2:$F$1200,4,FALSE())),IF($A1213="ST",IF(VLOOKUP($C1213,st!$B$2:$F$400,4,FALSE())="","",VLOOKUP($C1213,st!$B$2:$F$400,4,FALSE())),""))),"")</f>
        <v/>
      </c>
      <c r="G1213" s="35" t="str">
        <f>IFERROR(IF($A1213="HDC",IF(VLOOKUP($C1213,hdc!$B$2:$F$1600,5,FALSE())="","",VLOOKUP($C1213,hdc!$B$2:$F$1600,5,FALSE())),IF($A1213="NAUTICS",IF(VLOOKUP($C1213,nautics!$B$2:$F$1200,5,FALSE())="","",VLOOKUP($C1213,nautics!$B$2:$F$1200,5,FALSE())),IF($A1213="ST",IF(VLOOKUP($C1213,st!$B$2:$F$400,5,FALSE())="","",VLOOKUP($C1213,st!$B$2:$F$400,5,FALSE())),""))),"")</f>
        <v/>
      </c>
      <c r="H1213" s="35" t="s">
        <v>1080</v>
      </c>
      <c r="I1213" s="35" t="s">
        <v>31</v>
      </c>
      <c r="J1213" s="35" t="s">
        <v>10070</v>
      </c>
      <c r="K1213" s="35">
        <f t="shared" si="4"/>
        <v>7</v>
      </c>
      <c r="L1213" s="35" t="s">
        <v>10064</v>
      </c>
      <c r="M1213" s="35" t="s">
        <v>10065</v>
      </c>
      <c r="N1213" s="35" t="s">
        <v>2019</v>
      </c>
      <c r="O1213" s="35" t="s">
        <v>2020</v>
      </c>
      <c r="P1213" s="35" t="s">
        <v>10071</v>
      </c>
      <c r="Q1213" s="35" t="s">
        <v>10072</v>
      </c>
      <c r="R1213" s="35" t="s">
        <v>965</v>
      </c>
      <c r="S1213" s="35" t="s">
        <v>2007</v>
      </c>
      <c r="T1213" s="35" t="s">
        <v>1997</v>
      </c>
      <c r="U1213" s="35" t="s">
        <v>10073</v>
      </c>
      <c r="W1213" s="35" t="s">
        <v>57</v>
      </c>
      <c r="X1213" s="35" t="s">
        <v>59</v>
      </c>
      <c r="Y1213" s="35" t="s">
        <v>3374</v>
      </c>
      <c r="Z1213" s="35" t="s">
        <v>10074</v>
      </c>
    </row>
    <row r="1214" spans="1:26" ht="15" customHeight="1">
      <c r="A1214" s="35" t="s">
        <v>1300</v>
      </c>
      <c r="B1214" s="35" t="s">
        <v>9778</v>
      </c>
      <c r="C1214" s="35" t="s">
        <v>10075</v>
      </c>
      <c r="D1214" s="35">
        <f>IFERROR(IF($A1214="HDC",IF(VLOOKUP($C1214,hdc!$B$2:$F$1600,2,FALSE())="","",VLOOKUP($C1214,hdc!$B$2:$F$1600,2,FALSE())),IF($A1214="NAUTICS",IF(VLOOKUP($C1214,nautics!$B$2:$F$1200,2,FALSE())="","",VLOOKUP($C1214,nautics!$B$2:$F$1200,2,FALSE())),IF($A1214="ST",IF(VLOOKUP($C1214,st!$B$2:$F$400,2,FALSE())="","",VLOOKUP($C1214,st!$B$2:$F$400,2,FALSE())),""))),"")</f>
        <v>1</v>
      </c>
      <c r="E1214" s="35">
        <f>IFERROR(IF($A1214="HDC",IF(VLOOKUP($C1214,hdc!$B$2:$F$1600,3,FALSE())="","",VLOOKUP($C1214,hdc!$B$2:$F$1600,3,FALSE())),IF($A1214="NAUTICS",IF(VLOOKUP($C1214,nautics!$B$2:$F$1200,3,FALSE())="","",VLOOKUP($C1214,nautics!$B$2:$F$1200,3,FALSE())),IF($A1214="ST",IF(VLOOKUP($C1214,st!$B$2:$F$400,3,FALSE())="","",VLOOKUP($C1214,st!$B$2:$F$400,3,FALSE())),""))),"")</f>
        <v>1</v>
      </c>
      <c r="F1214" s="35" t="str">
        <f>IFERROR(IF($A1214="HDC",IF(VLOOKUP($C1214,hdc!$B$2:$F$1600,4,FALSE())="","",VLOOKUP($C1214,hdc!$B$2:$F$1600,4,FALSE())),IF($A1214="NAUTICS",IF(VLOOKUP($C1214,nautics!$B$2:$F$1200,4,FALSE())="","",VLOOKUP($C1214,nautics!$B$2:$F$1200,4,FALSE())),IF($A1214="ST",IF(VLOOKUP($C1214,st!$B$2:$F$400,4,FALSE())="","",VLOOKUP($C1214,st!$B$2:$F$400,4,FALSE())),""))),"")</f>
        <v/>
      </c>
      <c r="G1214" s="35" t="str">
        <f>IFERROR(IF($A1214="HDC",IF(VLOOKUP($C1214,hdc!$B$2:$F$1600,5,FALSE())="","",VLOOKUP($C1214,hdc!$B$2:$F$1600,5,FALSE())),IF($A1214="NAUTICS",IF(VLOOKUP($C1214,nautics!$B$2:$F$1200,5,FALSE())="","",VLOOKUP($C1214,nautics!$B$2:$F$1200,5,FALSE())),IF($A1214="ST",IF(VLOOKUP($C1214,st!$B$2:$F$400,5,FALSE())="","",VLOOKUP($C1214,st!$B$2:$F$400,5,FALSE())),""))),"")</f>
        <v/>
      </c>
      <c r="H1214" s="35" t="s">
        <v>1080</v>
      </c>
      <c r="I1214" s="35" t="s">
        <v>31</v>
      </c>
      <c r="J1214" s="35" t="s">
        <v>10076</v>
      </c>
      <c r="K1214" s="35">
        <f t="shared" si="4"/>
        <v>12</v>
      </c>
      <c r="L1214" s="35" t="s">
        <v>10064</v>
      </c>
      <c r="M1214" s="35" t="s">
        <v>10065</v>
      </c>
      <c r="N1214" s="35" t="s">
        <v>2019</v>
      </c>
      <c r="O1214" s="35" t="s">
        <v>2020</v>
      </c>
      <c r="P1214" s="35" t="s">
        <v>10077</v>
      </c>
      <c r="Q1214" s="35" t="s">
        <v>10078</v>
      </c>
      <c r="R1214" s="35" t="s">
        <v>52</v>
      </c>
      <c r="S1214" s="35" t="s">
        <v>1996</v>
      </c>
      <c r="T1214" s="35" t="s">
        <v>1997</v>
      </c>
      <c r="U1214" s="35" t="s">
        <v>10079</v>
      </c>
      <c r="W1214" s="35" t="s">
        <v>57</v>
      </c>
      <c r="X1214" s="35" t="s">
        <v>59</v>
      </c>
      <c r="Y1214" s="35" t="s">
        <v>3374</v>
      </c>
      <c r="Z1214" s="35" t="s">
        <v>7989</v>
      </c>
    </row>
    <row r="1215" spans="1:26" ht="15" customHeight="1">
      <c r="A1215" s="35" t="s">
        <v>1300</v>
      </c>
      <c r="B1215" s="35" t="s">
        <v>9778</v>
      </c>
      <c r="C1215" s="35" t="s">
        <v>10080</v>
      </c>
      <c r="D1215" s="35">
        <f>IFERROR(IF($A1215="HDC",IF(VLOOKUP($C1215,hdc!$B$2:$F$1600,2,FALSE())="","",VLOOKUP($C1215,hdc!$B$2:$F$1600,2,FALSE())),IF($A1215="NAUTICS",IF(VLOOKUP($C1215,nautics!$B$2:$F$1200,2,FALSE())="","",VLOOKUP($C1215,nautics!$B$2:$F$1200,2,FALSE())),IF($A1215="ST",IF(VLOOKUP($C1215,st!$B$2:$F$400,2,FALSE())="","",VLOOKUP($C1215,st!$B$2:$F$400,2,FALSE())),""))),"")</f>
        <v>1</v>
      </c>
      <c r="E1215" s="35">
        <f>IFERROR(IF($A1215="HDC",IF(VLOOKUP($C1215,hdc!$B$2:$F$1600,3,FALSE())="","",VLOOKUP($C1215,hdc!$B$2:$F$1600,3,FALSE())),IF($A1215="NAUTICS",IF(VLOOKUP($C1215,nautics!$B$2:$F$1200,3,FALSE())="","",VLOOKUP($C1215,nautics!$B$2:$F$1200,3,FALSE())),IF($A1215="ST",IF(VLOOKUP($C1215,st!$B$2:$F$400,3,FALSE())="","",VLOOKUP($C1215,st!$B$2:$F$400,3,FALSE())),""))),"")</f>
        <v>1</v>
      </c>
      <c r="F1215" s="35" t="str">
        <f>IFERROR(IF($A1215="HDC",IF(VLOOKUP($C1215,hdc!$B$2:$F$1600,4,FALSE())="","",VLOOKUP($C1215,hdc!$B$2:$F$1600,4,FALSE())),IF($A1215="NAUTICS",IF(VLOOKUP($C1215,nautics!$B$2:$F$1200,4,FALSE())="","",VLOOKUP($C1215,nautics!$B$2:$F$1200,4,FALSE())),IF($A1215="ST",IF(VLOOKUP($C1215,st!$B$2:$F$400,4,FALSE())="","",VLOOKUP($C1215,st!$B$2:$F$400,4,FALSE())),""))),"")</f>
        <v/>
      </c>
      <c r="G1215" s="35" t="str">
        <f>IFERROR(IF($A1215="HDC",IF(VLOOKUP($C1215,hdc!$B$2:$F$1600,5,FALSE())="","",VLOOKUP($C1215,hdc!$B$2:$F$1600,5,FALSE())),IF($A1215="NAUTICS",IF(VLOOKUP($C1215,nautics!$B$2:$F$1200,5,FALSE())="","",VLOOKUP($C1215,nautics!$B$2:$F$1200,5,FALSE())),IF($A1215="ST",IF(VLOOKUP($C1215,st!$B$2:$F$400,5,FALSE())="","",VLOOKUP($C1215,st!$B$2:$F$400,5,FALSE())),""))),"")</f>
        <v/>
      </c>
      <c r="H1215" s="35" t="s">
        <v>1080</v>
      </c>
      <c r="I1215" s="35" t="s">
        <v>31</v>
      </c>
      <c r="J1215" s="35" t="s">
        <v>3497</v>
      </c>
      <c r="K1215" s="35">
        <f t="shared" si="4"/>
        <v>18</v>
      </c>
      <c r="L1215" s="35" t="s">
        <v>10064</v>
      </c>
      <c r="M1215" s="35" t="s">
        <v>10065</v>
      </c>
      <c r="N1215" s="35" t="s">
        <v>2019</v>
      </c>
      <c r="O1215" s="35" t="s">
        <v>2020</v>
      </c>
      <c r="P1215" s="35" t="s">
        <v>10082</v>
      </c>
      <c r="Q1215" s="35" t="s">
        <v>10083</v>
      </c>
      <c r="R1215" s="35" t="s">
        <v>52</v>
      </c>
      <c r="S1215" s="35" t="s">
        <v>975</v>
      </c>
      <c r="T1215" s="35" t="s">
        <v>977</v>
      </c>
      <c r="U1215" s="35" t="s">
        <v>10084</v>
      </c>
      <c r="W1215" s="35" t="s">
        <v>57</v>
      </c>
      <c r="X1215" s="35" t="s">
        <v>59</v>
      </c>
      <c r="Y1215" s="35" t="s">
        <v>3374</v>
      </c>
      <c r="Z1215" s="35" t="s">
        <v>10085</v>
      </c>
    </row>
    <row r="1216" spans="1:26" ht="15" customHeight="1">
      <c r="A1216" s="35" t="s">
        <v>1300</v>
      </c>
      <c r="B1216" s="35" t="s">
        <v>9778</v>
      </c>
      <c r="C1216" s="35" t="s">
        <v>10086</v>
      </c>
      <c r="D1216" s="35">
        <f>IFERROR(IF($A1216="HDC",IF(VLOOKUP($C1216,hdc!$B$2:$F$1600,2,FALSE())="","",VLOOKUP($C1216,hdc!$B$2:$F$1600,2,FALSE())),IF($A1216="NAUTICS",IF(VLOOKUP($C1216,nautics!$B$2:$F$1200,2,FALSE())="","",VLOOKUP($C1216,nautics!$B$2:$F$1200,2,FALSE())),IF($A1216="ST",IF(VLOOKUP($C1216,st!$B$2:$F$400,2,FALSE())="","",VLOOKUP($C1216,st!$B$2:$F$400,2,FALSE())),""))),"")</f>
        <v>1</v>
      </c>
      <c r="E1216" s="35">
        <f>IFERROR(IF($A1216="HDC",IF(VLOOKUP($C1216,hdc!$B$2:$F$1600,3,FALSE())="","",VLOOKUP($C1216,hdc!$B$2:$F$1600,3,FALSE())),IF($A1216="NAUTICS",IF(VLOOKUP($C1216,nautics!$B$2:$F$1200,3,FALSE())="","",VLOOKUP($C1216,nautics!$B$2:$F$1200,3,FALSE())),IF($A1216="ST",IF(VLOOKUP($C1216,st!$B$2:$F$400,3,FALSE())="","",VLOOKUP($C1216,st!$B$2:$F$400,3,FALSE())),""))),"")</f>
        <v>1</v>
      </c>
      <c r="F1216" s="35" t="str">
        <f>IFERROR(IF($A1216="HDC",IF(VLOOKUP($C1216,hdc!$B$2:$F$1600,4,FALSE())="","",VLOOKUP($C1216,hdc!$B$2:$F$1600,4,FALSE())),IF($A1216="NAUTICS",IF(VLOOKUP($C1216,nautics!$B$2:$F$1200,4,FALSE())="","",VLOOKUP($C1216,nautics!$B$2:$F$1200,4,FALSE())),IF($A1216="ST",IF(VLOOKUP($C1216,st!$B$2:$F$400,4,FALSE())="","",VLOOKUP($C1216,st!$B$2:$F$400,4,FALSE())),""))),"")</f>
        <v/>
      </c>
      <c r="G1216" s="35" t="str">
        <f>IFERROR(IF($A1216="HDC",IF(VLOOKUP($C1216,hdc!$B$2:$F$1600,5,FALSE())="","",VLOOKUP($C1216,hdc!$B$2:$F$1600,5,FALSE())),IF($A1216="NAUTICS",IF(VLOOKUP($C1216,nautics!$B$2:$F$1200,5,FALSE())="","",VLOOKUP($C1216,nautics!$B$2:$F$1200,5,FALSE())),IF($A1216="ST",IF(VLOOKUP($C1216,st!$B$2:$F$400,5,FALSE())="","",VLOOKUP($C1216,st!$B$2:$F$400,5,FALSE())),""))),"")</f>
        <v/>
      </c>
      <c r="H1216" s="35" t="s">
        <v>9797</v>
      </c>
      <c r="I1216" s="35" t="s">
        <v>31</v>
      </c>
      <c r="J1216" s="35" t="s">
        <v>10087</v>
      </c>
      <c r="K1216" s="35">
        <f t="shared" si="4"/>
        <v>54</v>
      </c>
      <c r="L1216" s="35" t="s">
        <v>9843</v>
      </c>
      <c r="M1216" s="35" t="s">
        <v>9844</v>
      </c>
      <c r="N1216" s="35" t="s">
        <v>531</v>
      </c>
      <c r="O1216" s="35" t="s">
        <v>532</v>
      </c>
      <c r="P1216" s="35" t="s">
        <v>10088</v>
      </c>
      <c r="Q1216" s="35" t="s">
        <v>10089</v>
      </c>
      <c r="R1216" s="35" t="s">
        <v>52</v>
      </c>
      <c r="S1216" s="35" t="s">
        <v>4697</v>
      </c>
      <c r="T1216" s="35" t="s">
        <v>2443</v>
      </c>
      <c r="U1216" s="35" t="s">
        <v>10090</v>
      </c>
      <c r="W1216" s="35" t="s">
        <v>57</v>
      </c>
      <c r="X1216" s="35" t="s">
        <v>59</v>
      </c>
      <c r="Y1216" s="35" t="s">
        <v>7590</v>
      </c>
      <c r="Z1216" s="35" t="s">
        <v>4699</v>
      </c>
    </row>
    <row r="1217" spans="1:26" ht="15" customHeight="1">
      <c r="A1217" s="35" t="s">
        <v>1300</v>
      </c>
      <c r="B1217" s="35" t="s">
        <v>9778</v>
      </c>
      <c r="C1217" s="35" t="s">
        <v>10091</v>
      </c>
      <c r="D1217" s="35">
        <f>IFERROR(IF($A1217="HDC",IF(VLOOKUP($C1217,hdc!$B$2:$F$1600,2,FALSE())="","",VLOOKUP($C1217,hdc!$B$2:$F$1600,2,FALSE())),IF($A1217="NAUTICS",IF(VLOOKUP($C1217,nautics!$B$2:$F$1200,2,FALSE())="","",VLOOKUP($C1217,nautics!$B$2:$F$1200,2,FALSE())),IF($A1217="ST",IF(VLOOKUP($C1217,st!$B$2:$F$400,2,FALSE())="","",VLOOKUP($C1217,st!$B$2:$F$400,2,FALSE())),""))),"")</f>
        <v>1</v>
      </c>
      <c r="E1217" s="35">
        <f>IFERROR(IF($A1217="HDC",IF(VLOOKUP($C1217,hdc!$B$2:$F$1600,3,FALSE())="","",VLOOKUP($C1217,hdc!$B$2:$F$1600,3,FALSE())),IF($A1217="NAUTICS",IF(VLOOKUP($C1217,nautics!$B$2:$F$1200,3,FALSE())="","",VLOOKUP($C1217,nautics!$B$2:$F$1200,3,FALSE())),IF($A1217="ST",IF(VLOOKUP($C1217,st!$B$2:$F$400,3,FALSE())="","",VLOOKUP($C1217,st!$B$2:$F$400,3,FALSE())),""))),"")</f>
        <v>1</v>
      </c>
      <c r="F1217" s="35" t="str">
        <f>IFERROR(IF($A1217="HDC",IF(VLOOKUP($C1217,hdc!$B$2:$F$1600,4,FALSE())="","",VLOOKUP($C1217,hdc!$B$2:$F$1600,4,FALSE())),IF($A1217="NAUTICS",IF(VLOOKUP($C1217,nautics!$B$2:$F$1200,4,FALSE())="","",VLOOKUP($C1217,nautics!$B$2:$F$1200,4,FALSE())),IF($A1217="ST",IF(VLOOKUP($C1217,st!$B$2:$F$400,4,FALSE())="","",VLOOKUP($C1217,st!$B$2:$F$400,4,FALSE())),""))),"")</f>
        <v/>
      </c>
      <c r="G1217" s="35" t="str">
        <f>IFERROR(IF($A1217="HDC",IF(VLOOKUP($C1217,hdc!$B$2:$F$1600,5,FALSE())="","",VLOOKUP($C1217,hdc!$B$2:$F$1600,5,FALSE())),IF($A1217="NAUTICS",IF(VLOOKUP($C1217,nautics!$B$2:$F$1200,5,FALSE())="","",VLOOKUP($C1217,nautics!$B$2:$F$1200,5,FALSE())),IF($A1217="ST",IF(VLOOKUP($C1217,st!$B$2:$F$400,5,FALSE())="","",VLOOKUP($C1217,st!$B$2:$F$400,5,FALSE())),""))),"")</f>
        <v/>
      </c>
      <c r="H1217" s="35" t="s">
        <v>1080</v>
      </c>
      <c r="I1217" s="35" t="s">
        <v>31</v>
      </c>
      <c r="J1217" s="35" t="s">
        <v>10092</v>
      </c>
      <c r="K1217" s="35">
        <f t="shared" si="4"/>
        <v>16</v>
      </c>
      <c r="L1217" s="35" t="s">
        <v>9843</v>
      </c>
      <c r="M1217" s="35" t="s">
        <v>9844</v>
      </c>
      <c r="N1217" s="35" t="s">
        <v>531</v>
      </c>
      <c r="O1217" s="35" t="s">
        <v>532</v>
      </c>
      <c r="P1217" s="35" t="s">
        <v>10093</v>
      </c>
      <c r="Q1217" s="35" t="s">
        <v>10094</v>
      </c>
      <c r="R1217" s="35" t="s">
        <v>152</v>
      </c>
      <c r="S1217" s="35" t="s">
        <v>531</v>
      </c>
      <c r="T1217" s="35" t="s">
        <v>532</v>
      </c>
      <c r="U1217" s="35" t="s">
        <v>10095</v>
      </c>
      <c r="W1217" s="35" t="s">
        <v>78</v>
      </c>
      <c r="X1217" s="35" t="s">
        <v>59</v>
      </c>
      <c r="Y1217" s="35" t="s">
        <v>7590</v>
      </c>
      <c r="Z1217" s="35" t="s">
        <v>3418</v>
      </c>
    </row>
    <row r="1218" spans="1:26" ht="15" customHeight="1">
      <c r="A1218" s="35" t="s">
        <v>1300</v>
      </c>
      <c r="B1218" s="35" t="s">
        <v>9778</v>
      </c>
      <c r="C1218" s="35" t="s">
        <v>10096</v>
      </c>
      <c r="D1218" s="35">
        <f>IFERROR(IF($A1218="HDC",IF(VLOOKUP($C1218,hdc!$B$2:$F$1600,2,FALSE())="","",VLOOKUP($C1218,hdc!$B$2:$F$1600,2,FALSE())),IF($A1218="NAUTICS",IF(VLOOKUP($C1218,nautics!$B$2:$F$1200,2,FALSE())="","",VLOOKUP($C1218,nautics!$B$2:$F$1200,2,FALSE())),IF($A1218="ST",IF(VLOOKUP($C1218,st!$B$2:$F$400,2,FALSE())="","",VLOOKUP($C1218,st!$B$2:$F$400,2,FALSE())),""))),"")</f>
        <v>1</v>
      </c>
      <c r="E1218" s="35">
        <f>IFERROR(IF($A1218="HDC",IF(VLOOKUP($C1218,hdc!$B$2:$F$1600,3,FALSE())="","",VLOOKUP($C1218,hdc!$B$2:$F$1600,3,FALSE())),IF($A1218="NAUTICS",IF(VLOOKUP($C1218,nautics!$B$2:$F$1200,3,FALSE())="","",VLOOKUP($C1218,nautics!$B$2:$F$1200,3,FALSE())),IF($A1218="ST",IF(VLOOKUP($C1218,st!$B$2:$F$400,3,FALSE())="","",VLOOKUP($C1218,st!$B$2:$F$400,3,FALSE())),""))),"")</f>
        <v>1</v>
      </c>
      <c r="F1218" s="35" t="str">
        <f>IFERROR(IF($A1218="HDC",IF(VLOOKUP($C1218,hdc!$B$2:$F$1600,4,FALSE())="","",VLOOKUP($C1218,hdc!$B$2:$F$1600,4,FALSE())),IF($A1218="NAUTICS",IF(VLOOKUP($C1218,nautics!$B$2:$F$1200,4,FALSE())="","",VLOOKUP($C1218,nautics!$B$2:$F$1200,4,FALSE())),IF($A1218="ST",IF(VLOOKUP($C1218,st!$B$2:$F$400,4,FALSE())="","",VLOOKUP($C1218,st!$B$2:$F$400,4,FALSE())),""))),"")</f>
        <v/>
      </c>
      <c r="G1218" s="35" t="str">
        <f>IFERROR(IF($A1218="HDC",IF(VLOOKUP($C1218,hdc!$B$2:$F$1600,5,FALSE())="","",VLOOKUP($C1218,hdc!$B$2:$F$1600,5,FALSE())),IF($A1218="NAUTICS",IF(VLOOKUP($C1218,nautics!$B$2:$F$1200,5,FALSE())="","",VLOOKUP($C1218,nautics!$B$2:$F$1200,5,FALSE())),IF($A1218="ST",IF(VLOOKUP($C1218,st!$B$2:$F$400,5,FALSE())="","",VLOOKUP($C1218,st!$B$2:$F$400,5,FALSE())),""))),"")</f>
        <v/>
      </c>
      <c r="H1218" s="35" t="s">
        <v>1080</v>
      </c>
      <c r="I1218" s="35" t="s">
        <v>31</v>
      </c>
      <c r="J1218" s="35" t="s">
        <v>10097</v>
      </c>
      <c r="K1218" s="35">
        <f t="shared" si="4"/>
        <v>27</v>
      </c>
      <c r="L1218" s="35" t="s">
        <v>10093</v>
      </c>
      <c r="M1218" s="35" t="s">
        <v>10094</v>
      </c>
      <c r="N1218" s="35" t="s">
        <v>531</v>
      </c>
      <c r="O1218" s="35" t="s">
        <v>532</v>
      </c>
      <c r="P1218" s="35" t="s">
        <v>10098</v>
      </c>
      <c r="Q1218" s="35" t="s">
        <v>10099</v>
      </c>
      <c r="R1218" s="35" t="s">
        <v>293</v>
      </c>
      <c r="S1218" s="35" t="s">
        <v>531</v>
      </c>
      <c r="T1218" s="35" t="s">
        <v>532</v>
      </c>
      <c r="U1218" s="35" t="s">
        <v>10100</v>
      </c>
      <c r="W1218" s="35" t="s">
        <v>78</v>
      </c>
      <c r="X1218" s="35" t="s">
        <v>59</v>
      </c>
      <c r="Y1218" s="35" t="s">
        <v>3404</v>
      </c>
      <c r="Z1218" s="35" t="s">
        <v>10101</v>
      </c>
    </row>
    <row r="1219" spans="1:26" ht="15" customHeight="1">
      <c r="A1219" s="35" t="s">
        <v>1300</v>
      </c>
      <c r="B1219" s="35" t="s">
        <v>9778</v>
      </c>
      <c r="C1219" s="35" t="s">
        <v>10102</v>
      </c>
      <c r="D1219" s="35">
        <f>IFERROR(IF($A1219="HDC",IF(VLOOKUP($C1219,hdc!$B$2:$F$1600,2,FALSE())="","",VLOOKUP($C1219,hdc!$B$2:$F$1600,2,FALSE())),IF($A1219="NAUTICS",IF(VLOOKUP($C1219,nautics!$B$2:$F$1200,2,FALSE())="","",VLOOKUP($C1219,nautics!$B$2:$F$1200,2,FALSE())),IF($A1219="ST",IF(VLOOKUP($C1219,st!$B$2:$F$400,2,FALSE())="","",VLOOKUP($C1219,st!$B$2:$F$400,2,FALSE())),""))),"")</f>
        <v>1</v>
      </c>
      <c r="E1219" s="35">
        <f>IFERROR(IF($A1219="HDC",IF(VLOOKUP($C1219,hdc!$B$2:$F$1600,3,FALSE())="","",VLOOKUP($C1219,hdc!$B$2:$F$1600,3,FALSE())),IF($A1219="NAUTICS",IF(VLOOKUP($C1219,nautics!$B$2:$F$1200,3,FALSE())="","",VLOOKUP($C1219,nautics!$B$2:$F$1200,3,FALSE())),IF($A1219="ST",IF(VLOOKUP($C1219,st!$B$2:$F$400,3,FALSE())="","",VLOOKUP($C1219,st!$B$2:$F$400,3,FALSE())),""))),"")</f>
        <v>1</v>
      </c>
      <c r="F1219" s="35" t="str">
        <f>IFERROR(IF($A1219="HDC",IF(VLOOKUP($C1219,hdc!$B$2:$F$1600,4,FALSE())="","",VLOOKUP($C1219,hdc!$B$2:$F$1600,4,FALSE())),IF($A1219="NAUTICS",IF(VLOOKUP($C1219,nautics!$B$2:$F$1200,4,FALSE())="","",VLOOKUP($C1219,nautics!$B$2:$F$1200,4,FALSE())),IF($A1219="ST",IF(VLOOKUP($C1219,st!$B$2:$F$400,4,FALSE())="","",VLOOKUP($C1219,st!$B$2:$F$400,4,FALSE())),""))),"")</f>
        <v/>
      </c>
      <c r="G1219" s="35" t="str">
        <f>IFERROR(IF($A1219="HDC",IF(VLOOKUP($C1219,hdc!$B$2:$F$1600,5,FALSE())="","",VLOOKUP($C1219,hdc!$B$2:$F$1600,5,FALSE())),IF($A1219="NAUTICS",IF(VLOOKUP($C1219,nautics!$B$2:$F$1200,5,FALSE())="","",VLOOKUP($C1219,nautics!$B$2:$F$1200,5,FALSE())),IF($A1219="ST",IF(VLOOKUP($C1219,st!$B$2:$F$400,5,FALSE())="","",VLOOKUP($C1219,st!$B$2:$F$400,5,FALSE())),""))),"")</f>
        <v/>
      </c>
      <c r="H1219" s="35" t="s">
        <v>1080</v>
      </c>
      <c r="I1219" s="35" t="s">
        <v>31</v>
      </c>
      <c r="J1219" s="35" t="s">
        <v>10103</v>
      </c>
      <c r="K1219" s="35">
        <f t="shared" si="4"/>
        <v>10</v>
      </c>
      <c r="L1219" s="35" t="s">
        <v>10104</v>
      </c>
      <c r="M1219" s="35" t="s">
        <v>10105</v>
      </c>
      <c r="N1219" s="35" t="s">
        <v>531</v>
      </c>
      <c r="O1219" s="35" t="s">
        <v>532</v>
      </c>
      <c r="P1219" s="35" t="s">
        <v>10106</v>
      </c>
      <c r="Q1219" s="35" t="s">
        <v>10107</v>
      </c>
      <c r="R1219" s="35" t="s">
        <v>152</v>
      </c>
      <c r="S1219" s="35" t="s">
        <v>1813</v>
      </c>
      <c r="T1219" s="35" t="s">
        <v>1802</v>
      </c>
      <c r="U1219" s="35" t="s">
        <v>10108</v>
      </c>
      <c r="W1219" s="35" t="s">
        <v>57</v>
      </c>
      <c r="X1219" s="35" t="s">
        <v>59</v>
      </c>
      <c r="Y1219" s="35" t="s">
        <v>10109</v>
      </c>
      <c r="Z1219" s="35" t="s">
        <v>1817</v>
      </c>
    </row>
    <row r="1220" spans="1:26" ht="15" customHeight="1">
      <c r="A1220" s="35" t="s">
        <v>1300</v>
      </c>
      <c r="B1220" s="35" t="s">
        <v>9778</v>
      </c>
      <c r="C1220" s="35" t="s">
        <v>10110</v>
      </c>
      <c r="D1220" s="35">
        <f>IFERROR(IF($A1220="HDC",IF(VLOOKUP($C1220,hdc!$B$2:$F$1600,2,FALSE())="","",VLOOKUP($C1220,hdc!$B$2:$F$1600,2,FALSE())),IF($A1220="NAUTICS",IF(VLOOKUP($C1220,nautics!$B$2:$F$1200,2,FALSE())="","",VLOOKUP($C1220,nautics!$B$2:$F$1200,2,FALSE())),IF($A1220="ST",IF(VLOOKUP($C1220,st!$B$2:$F$400,2,FALSE())="","",VLOOKUP($C1220,st!$B$2:$F$400,2,FALSE())),""))),"")</f>
        <v>1</v>
      </c>
      <c r="E1220" s="35">
        <f>IFERROR(IF($A1220="HDC",IF(VLOOKUP($C1220,hdc!$B$2:$F$1600,3,FALSE())="","",VLOOKUP($C1220,hdc!$B$2:$F$1600,3,FALSE())),IF($A1220="NAUTICS",IF(VLOOKUP($C1220,nautics!$B$2:$F$1200,3,FALSE())="","",VLOOKUP($C1220,nautics!$B$2:$F$1200,3,FALSE())),IF($A1220="ST",IF(VLOOKUP($C1220,st!$B$2:$F$400,3,FALSE())="","",VLOOKUP($C1220,st!$B$2:$F$400,3,FALSE())),""))),"")</f>
        <v>1</v>
      </c>
      <c r="F1220" s="35" t="str">
        <f>IFERROR(IF($A1220="HDC",IF(VLOOKUP($C1220,hdc!$B$2:$F$1600,4,FALSE())="","",VLOOKUP($C1220,hdc!$B$2:$F$1600,4,FALSE())),IF($A1220="NAUTICS",IF(VLOOKUP($C1220,nautics!$B$2:$F$1200,4,FALSE())="","",VLOOKUP($C1220,nautics!$B$2:$F$1200,4,FALSE())),IF($A1220="ST",IF(VLOOKUP($C1220,st!$B$2:$F$400,4,FALSE())="","",VLOOKUP($C1220,st!$B$2:$F$400,4,FALSE())),""))),"")</f>
        <v/>
      </c>
      <c r="G1220" s="35" t="str">
        <f>IFERROR(IF($A1220="HDC",IF(VLOOKUP($C1220,hdc!$B$2:$F$1600,5,FALSE())="","",VLOOKUP($C1220,hdc!$B$2:$F$1600,5,FALSE())),IF($A1220="NAUTICS",IF(VLOOKUP($C1220,nautics!$B$2:$F$1200,5,FALSE())="","",VLOOKUP($C1220,nautics!$B$2:$F$1200,5,FALSE())),IF($A1220="ST",IF(VLOOKUP($C1220,st!$B$2:$F$400,5,FALSE())="","",VLOOKUP($C1220,st!$B$2:$F$400,5,FALSE())),""))),"")</f>
        <v/>
      </c>
      <c r="H1220" s="35" t="s">
        <v>1080</v>
      </c>
      <c r="I1220" s="35" t="s">
        <v>31</v>
      </c>
      <c r="J1220" s="35" t="s">
        <v>10111</v>
      </c>
      <c r="K1220" s="35">
        <f t="shared" si="4"/>
        <v>8</v>
      </c>
      <c r="L1220" s="35" t="s">
        <v>10106</v>
      </c>
      <c r="M1220" s="35" t="s">
        <v>10107</v>
      </c>
      <c r="N1220" s="35" t="s">
        <v>1813</v>
      </c>
      <c r="O1220" s="35" t="s">
        <v>1802</v>
      </c>
      <c r="P1220" s="35" t="s">
        <v>10112</v>
      </c>
      <c r="Q1220" s="35" t="s">
        <v>10113</v>
      </c>
      <c r="R1220" s="35" t="s">
        <v>965</v>
      </c>
      <c r="S1220" s="35" t="s">
        <v>5078</v>
      </c>
      <c r="T1220" s="35" t="s">
        <v>1802</v>
      </c>
      <c r="U1220" s="35" t="s">
        <v>10114</v>
      </c>
      <c r="W1220" s="35" t="s">
        <v>57</v>
      </c>
      <c r="X1220" s="35" t="s">
        <v>59</v>
      </c>
      <c r="Y1220" s="35" t="s">
        <v>1817</v>
      </c>
      <c r="Z1220" s="35" t="s">
        <v>5082</v>
      </c>
    </row>
    <row r="1221" spans="1:26" ht="15" customHeight="1">
      <c r="A1221" s="35" t="s">
        <v>1300</v>
      </c>
      <c r="B1221" s="35" t="s">
        <v>9778</v>
      </c>
      <c r="C1221" s="35" t="s">
        <v>10115</v>
      </c>
      <c r="D1221" s="35">
        <f>IFERROR(IF($A1221="HDC",IF(VLOOKUP($C1221,hdc!$B$2:$F$1600,2,FALSE())="","",VLOOKUP($C1221,hdc!$B$2:$F$1600,2,FALSE())),IF($A1221="NAUTICS",IF(VLOOKUP($C1221,nautics!$B$2:$F$1200,2,FALSE())="","",VLOOKUP($C1221,nautics!$B$2:$F$1200,2,FALSE())),IF($A1221="ST",IF(VLOOKUP($C1221,st!$B$2:$F$400,2,FALSE())="","",VLOOKUP($C1221,st!$B$2:$F$400,2,FALSE())),""))),"")</f>
        <v>1</v>
      </c>
      <c r="E1221" s="35">
        <f>IFERROR(IF($A1221="HDC",IF(VLOOKUP($C1221,hdc!$B$2:$F$1600,3,FALSE())="","",VLOOKUP($C1221,hdc!$B$2:$F$1600,3,FALSE())),IF($A1221="NAUTICS",IF(VLOOKUP($C1221,nautics!$B$2:$F$1200,3,FALSE())="","",VLOOKUP($C1221,nautics!$B$2:$F$1200,3,FALSE())),IF($A1221="ST",IF(VLOOKUP($C1221,st!$B$2:$F$400,3,FALSE())="","",VLOOKUP($C1221,st!$B$2:$F$400,3,FALSE())),""))),"")</f>
        <v>1</v>
      </c>
      <c r="F1221" s="35" t="str">
        <f>IFERROR(IF($A1221="HDC",IF(VLOOKUP($C1221,hdc!$B$2:$F$1600,4,FALSE())="","",VLOOKUP($C1221,hdc!$B$2:$F$1600,4,FALSE())),IF($A1221="NAUTICS",IF(VLOOKUP($C1221,nautics!$B$2:$F$1200,4,FALSE())="","",VLOOKUP($C1221,nautics!$B$2:$F$1200,4,FALSE())),IF($A1221="ST",IF(VLOOKUP($C1221,st!$B$2:$F$400,4,FALSE())="","",VLOOKUP($C1221,st!$B$2:$F$400,4,FALSE())),""))),"")</f>
        <v/>
      </c>
      <c r="G1221" s="35" t="str">
        <f>IFERROR(IF($A1221="HDC",IF(VLOOKUP($C1221,hdc!$B$2:$F$1600,5,FALSE())="","",VLOOKUP($C1221,hdc!$B$2:$F$1600,5,FALSE())),IF($A1221="NAUTICS",IF(VLOOKUP($C1221,nautics!$B$2:$F$1200,5,FALSE())="","",VLOOKUP($C1221,nautics!$B$2:$F$1200,5,FALSE())),IF($A1221="ST",IF(VLOOKUP($C1221,st!$B$2:$F$400,5,FALSE())="","",VLOOKUP($C1221,st!$B$2:$F$400,5,FALSE())),""))),"")</f>
        <v/>
      </c>
      <c r="H1221" s="35" t="s">
        <v>1080</v>
      </c>
      <c r="I1221" s="35" t="s">
        <v>31</v>
      </c>
      <c r="J1221" s="35" t="s">
        <v>10116</v>
      </c>
      <c r="K1221" s="35">
        <f t="shared" si="4"/>
        <v>7</v>
      </c>
      <c r="L1221" s="35" t="s">
        <v>10112</v>
      </c>
      <c r="M1221" s="35" t="s">
        <v>10113</v>
      </c>
      <c r="N1221" s="35" t="s">
        <v>5078</v>
      </c>
      <c r="O1221" s="35" t="s">
        <v>1802</v>
      </c>
      <c r="P1221" s="35" t="s">
        <v>10117</v>
      </c>
      <c r="Q1221" s="35" t="s">
        <v>10118</v>
      </c>
      <c r="R1221" s="35" t="s">
        <v>965</v>
      </c>
      <c r="S1221" s="35" t="s">
        <v>1801</v>
      </c>
      <c r="T1221" s="35" t="s">
        <v>1802</v>
      </c>
      <c r="U1221" s="35" t="s">
        <v>10119</v>
      </c>
      <c r="W1221" s="35" t="s">
        <v>57</v>
      </c>
      <c r="X1221" s="35" t="s">
        <v>59</v>
      </c>
      <c r="Y1221" s="35" t="s">
        <v>5082</v>
      </c>
      <c r="Z1221" s="35" t="s">
        <v>1805</v>
      </c>
    </row>
    <row r="1222" spans="1:26" ht="15" customHeight="1">
      <c r="A1222" s="35" t="s">
        <v>1300</v>
      </c>
      <c r="B1222" s="35" t="s">
        <v>9778</v>
      </c>
      <c r="C1222" s="35" t="s">
        <v>10120</v>
      </c>
      <c r="D1222" s="35">
        <f>IFERROR(IF($A1222="HDC",IF(VLOOKUP($C1222,hdc!$B$2:$F$1600,2,FALSE())="","",VLOOKUP($C1222,hdc!$B$2:$F$1600,2,FALSE())),IF($A1222="NAUTICS",IF(VLOOKUP($C1222,nautics!$B$2:$F$1200,2,FALSE())="","",VLOOKUP($C1222,nautics!$B$2:$F$1200,2,FALSE())),IF($A1222="ST",IF(VLOOKUP($C1222,st!$B$2:$F$400,2,FALSE())="","",VLOOKUP($C1222,st!$B$2:$F$400,2,FALSE())),""))),"")</f>
        <v>1</v>
      </c>
      <c r="E1222" s="35">
        <f>IFERROR(IF($A1222="HDC",IF(VLOOKUP($C1222,hdc!$B$2:$F$1600,3,FALSE())="","",VLOOKUP($C1222,hdc!$B$2:$F$1600,3,FALSE())),IF($A1222="NAUTICS",IF(VLOOKUP($C1222,nautics!$B$2:$F$1200,3,FALSE())="","",VLOOKUP($C1222,nautics!$B$2:$F$1200,3,FALSE())),IF($A1222="ST",IF(VLOOKUP($C1222,st!$B$2:$F$400,3,FALSE())="","",VLOOKUP($C1222,st!$B$2:$F$400,3,FALSE())),""))),"")</f>
        <v>1</v>
      </c>
      <c r="F1222" s="35" t="str">
        <f>IFERROR(IF($A1222="HDC",IF(VLOOKUP($C1222,hdc!$B$2:$F$1600,4,FALSE())="","",VLOOKUP($C1222,hdc!$B$2:$F$1600,4,FALSE())),IF($A1222="NAUTICS",IF(VLOOKUP($C1222,nautics!$B$2:$F$1200,4,FALSE())="","",VLOOKUP($C1222,nautics!$B$2:$F$1200,4,FALSE())),IF($A1222="ST",IF(VLOOKUP($C1222,st!$B$2:$F$400,4,FALSE())="","",VLOOKUP($C1222,st!$B$2:$F$400,4,FALSE())),""))),"")</f>
        <v/>
      </c>
      <c r="G1222" s="35" t="str">
        <f>IFERROR(IF($A1222="HDC",IF(VLOOKUP($C1222,hdc!$B$2:$F$1600,5,FALSE())="","",VLOOKUP($C1222,hdc!$B$2:$F$1600,5,FALSE())),IF($A1222="NAUTICS",IF(VLOOKUP($C1222,nautics!$B$2:$F$1200,5,FALSE())="","",VLOOKUP($C1222,nautics!$B$2:$F$1200,5,FALSE())),IF($A1222="ST",IF(VLOOKUP($C1222,st!$B$2:$F$400,5,FALSE())="","",VLOOKUP($C1222,st!$B$2:$F$400,5,FALSE())),""))),"")</f>
        <v/>
      </c>
      <c r="H1222" s="35" t="s">
        <v>1080</v>
      </c>
      <c r="I1222" s="35" t="s">
        <v>31</v>
      </c>
      <c r="J1222" s="35" t="s">
        <v>7671</v>
      </c>
      <c r="K1222" s="35">
        <f t="shared" si="4"/>
        <v>12</v>
      </c>
      <c r="L1222" s="35" t="s">
        <v>9848</v>
      </c>
      <c r="M1222" s="35" t="s">
        <v>9849</v>
      </c>
      <c r="N1222" s="35" t="s">
        <v>931</v>
      </c>
      <c r="O1222" s="35" t="s">
        <v>932</v>
      </c>
      <c r="P1222" s="35" t="s">
        <v>10121</v>
      </c>
      <c r="Q1222" s="35" t="s">
        <v>10122</v>
      </c>
      <c r="R1222" s="35" t="s">
        <v>2270</v>
      </c>
      <c r="S1222" s="35" t="s">
        <v>174</v>
      </c>
      <c r="T1222" s="35" t="s">
        <v>175</v>
      </c>
      <c r="U1222" s="35" t="s">
        <v>1525</v>
      </c>
      <c r="W1222" s="35" t="s">
        <v>57</v>
      </c>
      <c r="X1222" s="35" t="s">
        <v>59</v>
      </c>
      <c r="Y1222" s="35" t="s">
        <v>1515</v>
      </c>
      <c r="Z1222" s="35" t="s">
        <v>1526</v>
      </c>
    </row>
    <row r="1223" spans="1:26" ht="15" customHeight="1">
      <c r="A1223" s="35" t="s">
        <v>1300</v>
      </c>
      <c r="B1223" s="35" t="s">
        <v>9778</v>
      </c>
      <c r="C1223" s="35" t="s">
        <v>10123</v>
      </c>
      <c r="D1223" s="35">
        <f>IFERROR(IF($A1223="HDC",IF(VLOOKUP($C1223,hdc!$B$2:$F$1600,2,FALSE())="","",VLOOKUP($C1223,hdc!$B$2:$F$1600,2,FALSE())),IF($A1223="NAUTICS",IF(VLOOKUP($C1223,nautics!$B$2:$F$1200,2,FALSE())="","",VLOOKUP($C1223,nautics!$B$2:$F$1200,2,FALSE())),IF($A1223="ST",IF(VLOOKUP($C1223,st!$B$2:$F$400,2,FALSE())="","",VLOOKUP($C1223,st!$B$2:$F$400,2,FALSE())),""))),"")</f>
        <v>1</v>
      </c>
      <c r="E1223" s="35">
        <f>IFERROR(IF($A1223="HDC",IF(VLOOKUP($C1223,hdc!$B$2:$F$1600,3,FALSE())="","",VLOOKUP($C1223,hdc!$B$2:$F$1600,3,FALSE())),IF($A1223="NAUTICS",IF(VLOOKUP($C1223,nautics!$B$2:$F$1200,3,FALSE())="","",VLOOKUP($C1223,nautics!$B$2:$F$1200,3,FALSE())),IF($A1223="ST",IF(VLOOKUP($C1223,st!$B$2:$F$400,3,FALSE())="","",VLOOKUP($C1223,st!$B$2:$F$400,3,FALSE())),""))),"")</f>
        <v>1</v>
      </c>
      <c r="F1223" s="35" t="str">
        <f>IFERROR(IF($A1223="HDC",IF(VLOOKUP($C1223,hdc!$B$2:$F$1600,4,FALSE())="","",VLOOKUP($C1223,hdc!$B$2:$F$1600,4,FALSE())),IF($A1223="NAUTICS",IF(VLOOKUP($C1223,nautics!$B$2:$F$1200,4,FALSE())="","",VLOOKUP($C1223,nautics!$B$2:$F$1200,4,FALSE())),IF($A1223="ST",IF(VLOOKUP($C1223,st!$B$2:$F$400,4,FALSE())="","",VLOOKUP($C1223,st!$B$2:$F$400,4,FALSE())),""))),"")</f>
        <v/>
      </c>
      <c r="G1223" s="35" t="str">
        <f>IFERROR(IF($A1223="HDC",IF(VLOOKUP($C1223,hdc!$B$2:$F$1600,5,FALSE())="","",VLOOKUP($C1223,hdc!$B$2:$F$1600,5,FALSE())),IF($A1223="NAUTICS",IF(VLOOKUP($C1223,nautics!$B$2:$F$1200,5,FALSE())="","",VLOOKUP($C1223,nautics!$B$2:$F$1200,5,FALSE())),IF($A1223="ST",IF(VLOOKUP($C1223,st!$B$2:$F$400,5,FALSE())="","",VLOOKUP($C1223,st!$B$2:$F$400,5,FALSE())),""))),"")</f>
        <v/>
      </c>
      <c r="H1223" s="35" t="s">
        <v>1080</v>
      </c>
      <c r="I1223" s="35" t="s">
        <v>31</v>
      </c>
      <c r="J1223" s="35" t="s">
        <v>10124</v>
      </c>
      <c r="K1223" s="35">
        <f t="shared" si="4"/>
        <v>11</v>
      </c>
      <c r="L1223" s="35" t="s">
        <v>9848</v>
      </c>
      <c r="M1223" s="35" t="s">
        <v>9849</v>
      </c>
      <c r="N1223" s="35" t="s">
        <v>931</v>
      </c>
      <c r="O1223" s="35" t="s">
        <v>932</v>
      </c>
      <c r="P1223" s="35" t="s">
        <v>10125</v>
      </c>
      <c r="Q1223" s="35" t="s">
        <v>10126</v>
      </c>
      <c r="R1223" s="35" t="s">
        <v>965</v>
      </c>
      <c r="S1223" s="35" t="s">
        <v>813</v>
      </c>
      <c r="T1223" s="35" t="s">
        <v>718</v>
      </c>
      <c r="U1223" s="35" t="s">
        <v>10127</v>
      </c>
      <c r="W1223" s="35" t="s">
        <v>57</v>
      </c>
      <c r="X1223" s="35" t="s">
        <v>59</v>
      </c>
      <c r="Y1223" s="35" t="s">
        <v>1515</v>
      </c>
      <c r="Z1223" s="35" t="s">
        <v>10128</v>
      </c>
    </row>
    <row r="1224" spans="1:26" ht="15" customHeight="1">
      <c r="A1224" s="35" t="s">
        <v>1300</v>
      </c>
      <c r="B1224" s="35" t="s">
        <v>9778</v>
      </c>
      <c r="C1224" s="35" t="s">
        <v>10129</v>
      </c>
      <c r="D1224" s="35">
        <f>IFERROR(IF($A1224="HDC",IF(VLOOKUP($C1224,hdc!$B$2:$F$1600,2,FALSE())="","",VLOOKUP($C1224,hdc!$B$2:$F$1600,2,FALSE())),IF($A1224="NAUTICS",IF(VLOOKUP($C1224,nautics!$B$2:$F$1200,2,FALSE())="","",VLOOKUP($C1224,nautics!$B$2:$F$1200,2,FALSE())),IF($A1224="ST",IF(VLOOKUP($C1224,st!$B$2:$F$400,2,FALSE())="","",VLOOKUP($C1224,st!$B$2:$F$400,2,FALSE())),""))),"")</f>
        <v>1</v>
      </c>
      <c r="E1224" s="35">
        <f>IFERROR(IF($A1224="HDC",IF(VLOOKUP($C1224,hdc!$B$2:$F$1600,3,FALSE())="","",VLOOKUP($C1224,hdc!$B$2:$F$1600,3,FALSE())),IF($A1224="NAUTICS",IF(VLOOKUP($C1224,nautics!$B$2:$F$1200,3,FALSE())="","",VLOOKUP($C1224,nautics!$B$2:$F$1200,3,FALSE())),IF($A1224="ST",IF(VLOOKUP($C1224,st!$B$2:$F$400,3,FALSE())="","",VLOOKUP($C1224,st!$B$2:$F$400,3,FALSE())),""))),"")</f>
        <v>1</v>
      </c>
      <c r="F1224" s="35" t="str">
        <f>IFERROR(IF($A1224="HDC",IF(VLOOKUP($C1224,hdc!$B$2:$F$1600,4,FALSE())="","",VLOOKUP($C1224,hdc!$B$2:$F$1600,4,FALSE())),IF($A1224="NAUTICS",IF(VLOOKUP($C1224,nautics!$B$2:$F$1200,4,FALSE())="","",VLOOKUP($C1224,nautics!$B$2:$F$1200,4,FALSE())),IF($A1224="ST",IF(VLOOKUP($C1224,st!$B$2:$F$400,4,FALSE())="","",VLOOKUP($C1224,st!$B$2:$F$400,4,FALSE())),""))),"")</f>
        <v/>
      </c>
      <c r="G1224" s="35" t="str">
        <f>IFERROR(IF($A1224="HDC",IF(VLOOKUP($C1224,hdc!$B$2:$F$1600,5,FALSE())="","",VLOOKUP($C1224,hdc!$B$2:$F$1600,5,FALSE())),IF($A1224="NAUTICS",IF(VLOOKUP($C1224,nautics!$B$2:$F$1200,5,FALSE())="","",VLOOKUP($C1224,nautics!$B$2:$F$1200,5,FALSE())),IF($A1224="ST",IF(VLOOKUP($C1224,st!$B$2:$F$400,5,FALSE())="","",VLOOKUP($C1224,st!$B$2:$F$400,5,FALSE())),""))),"")</f>
        <v/>
      </c>
      <c r="H1224" s="35" t="s">
        <v>1080</v>
      </c>
      <c r="I1224" s="35" t="s">
        <v>31</v>
      </c>
      <c r="J1224" s="35" t="s">
        <v>9018</v>
      </c>
      <c r="K1224" s="35">
        <f t="shared" si="4"/>
        <v>17</v>
      </c>
      <c r="L1224" s="35" t="s">
        <v>9853</v>
      </c>
      <c r="M1224" s="35" t="s">
        <v>9854</v>
      </c>
      <c r="N1224" s="35" t="s">
        <v>46</v>
      </c>
      <c r="O1224" s="35" t="s">
        <v>49</v>
      </c>
      <c r="P1224" s="35" t="s">
        <v>10132</v>
      </c>
      <c r="Q1224" s="35" t="s">
        <v>10133</v>
      </c>
      <c r="R1224" s="35" t="s">
        <v>1071</v>
      </c>
      <c r="S1224" s="35" t="s">
        <v>46</v>
      </c>
      <c r="T1224" s="35" t="s">
        <v>49</v>
      </c>
      <c r="U1224" s="35" t="s">
        <v>9230</v>
      </c>
      <c r="W1224" s="35" t="s">
        <v>78</v>
      </c>
      <c r="X1224" s="35" t="s">
        <v>59</v>
      </c>
      <c r="Y1224" s="35" t="s">
        <v>994</v>
      </c>
      <c r="Z1224" s="35" t="s">
        <v>8357</v>
      </c>
    </row>
    <row r="1225" spans="1:26" ht="15" customHeight="1">
      <c r="A1225" s="35" t="s">
        <v>1300</v>
      </c>
      <c r="B1225" s="35" t="s">
        <v>9778</v>
      </c>
      <c r="C1225" s="35" t="s">
        <v>10134</v>
      </c>
      <c r="D1225" s="35">
        <f>IFERROR(IF($A1225="HDC",IF(VLOOKUP($C1225,hdc!$B$2:$F$1600,2,FALSE())="","",VLOOKUP($C1225,hdc!$B$2:$F$1600,2,FALSE())),IF($A1225="NAUTICS",IF(VLOOKUP($C1225,nautics!$B$2:$F$1200,2,FALSE())="","",VLOOKUP($C1225,nautics!$B$2:$F$1200,2,FALSE())),IF($A1225="ST",IF(VLOOKUP($C1225,st!$B$2:$F$400,2,FALSE())="","",VLOOKUP($C1225,st!$B$2:$F$400,2,FALSE())),""))),"")</f>
        <v>1</v>
      </c>
      <c r="E1225" s="35">
        <f>IFERROR(IF($A1225="HDC",IF(VLOOKUP($C1225,hdc!$B$2:$F$1600,3,FALSE())="","",VLOOKUP($C1225,hdc!$B$2:$F$1600,3,FALSE())),IF($A1225="NAUTICS",IF(VLOOKUP($C1225,nautics!$B$2:$F$1200,3,FALSE())="","",VLOOKUP($C1225,nautics!$B$2:$F$1200,3,FALSE())),IF($A1225="ST",IF(VLOOKUP($C1225,st!$B$2:$F$400,3,FALSE())="","",VLOOKUP($C1225,st!$B$2:$F$400,3,FALSE())),""))),"")</f>
        <v>1</v>
      </c>
      <c r="F1225" s="35" t="str">
        <f>IFERROR(IF($A1225="HDC",IF(VLOOKUP($C1225,hdc!$B$2:$F$1600,4,FALSE())="","",VLOOKUP($C1225,hdc!$B$2:$F$1600,4,FALSE())),IF($A1225="NAUTICS",IF(VLOOKUP($C1225,nautics!$B$2:$F$1200,4,FALSE())="","",VLOOKUP($C1225,nautics!$B$2:$F$1200,4,FALSE())),IF($A1225="ST",IF(VLOOKUP($C1225,st!$B$2:$F$400,4,FALSE())="","",VLOOKUP($C1225,st!$B$2:$F$400,4,FALSE())),""))),"")</f>
        <v/>
      </c>
      <c r="G1225" s="35" t="str">
        <f>IFERROR(IF($A1225="HDC",IF(VLOOKUP($C1225,hdc!$B$2:$F$1600,5,FALSE())="","",VLOOKUP($C1225,hdc!$B$2:$F$1600,5,FALSE())),IF($A1225="NAUTICS",IF(VLOOKUP($C1225,nautics!$B$2:$F$1200,5,FALSE())="","",VLOOKUP($C1225,nautics!$B$2:$F$1200,5,FALSE())),IF($A1225="ST",IF(VLOOKUP($C1225,st!$B$2:$F$400,5,FALSE())="","",VLOOKUP($C1225,st!$B$2:$F$400,5,FALSE())),""))),"")</f>
        <v/>
      </c>
      <c r="H1225" s="35" t="s">
        <v>1080</v>
      </c>
      <c r="I1225" s="35" t="s">
        <v>34</v>
      </c>
      <c r="J1225" s="35" t="s">
        <v>10135</v>
      </c>
      <c r="K1225" s="35">
        <f t="shared" si="4"/>
        <v>10</v>
      </c>
      <c r="L1225" s="35" t="s">
        <v>9853</v>
      </c>
      <c r="M1225" s="35" t="s">
        <v>9854</v>
      </c>
      <c r="N1225" s="35" t="s">
        <v>46</v>
      </c>
      <c r="O1225" s="35" t="s">
        <v>49</v>
      </c>
      <c r="P1225" s="35" t="s">
        <v>10136</v>
      </c>
      <c r="Q1225" s="35" t="s">
        <v>10137</v>
      </c>
      <c r="R1225" s="35" t="s">
        <v>52</v>
      </c>
      <c r="S1225" s="35" t="s">
        <v>46</v>
      </c>
      <c r="T1225" s="35" t="s">
        <v>49</v>
      </c>
      <c r="U1225" s="35" t="s">
        <v>9235</v>
      </c>
      <c r="W1225" s="35" t="s">
        <v>78</v>
      </c>
      <c r="X1225" s="35" t="s">
        <v>203</v>
      </c>
      <c r="Y1225" s="35" t="s">
        <v>994</v>
      </c>
      <c r="Z1225" s="35" t="s">
        <v>9236</v>
      </c>
    </row>
    <row r="1226" spans="1:26" ht="15" customHeight="1">
      <c r="A1226" s="35" t="s">
        <v>1300</v>
      </c>
      <c r="B1226" s="35" t="s">
        <v>9778</v>
      </c>
      <c r="C1226" s="35" t="s">
        <v>10138</v>
      </c>
      <c r="D1226" s="35">
        <f>IFERROR(IF($A1226="HDC",IF(VLOOKUP($C1226,hdc!$B$2:$F$1600,2,FALSE())="","",VLOOKUP($C1226,hdc!$B$2:$F$1600,2,FALSE())),IF($A1226="NAUTICS",IF(VLOOKUP($C1226,nautics!$B$2:$F$1200,2,FALSE())="","",VLOOKUP($C1226,nautics!$B$2:$F$1200,2,FALSE())),IF($A1226="ST",IF(VLOOKUP($C1226,st!$B$2:$F$400,2,FALSE())="","",VLOOKUP($C1226,st!$B$2:$F$400,2,FALSE())),""))),"")</f>
        <v>1</v>
      </c>
      <c r="E1226" s="35">
        <f>IFERROR(IF($A1226="HDC",IF(VLOOKUP($C1226,hdc!$B$2:$F$1600,3,FALSE())="","",VLOOKUP($C1226,hdc!$B$2:$F$1600,3,FALSE())),IF($A1226="NAUTICS",IF(VLOOKUP($C1226,nautics!$B$2:$F$1200,3,FALSE())="","",VLOOKUP($C1226,nautics!$B$2:$F$1200,3,FALSE())),IF($A1226="ST",IF(VLOOKUP($C1226,st!$B$2:$F$400,3,FALSE())="","",VLOOKUP($C1226,st!$B$2:$F$400,3,FALSE())),""))),"")</f>
        <v>1</v>
      </c>
      <c r="F1226" s="35" t="str">
        <f>IFERROR(IF($A1226="HDC",IF(VLOOKUP($C1226,hdc!$B$2:$F$1600,4,FALSE())="","",VLOOKUP($C1226,hdc!$B$2:$F$1600,4,FALSE())),IF($A1226="NAUTICS",IF(VLOOKUP($C1226,nautics!$B$2:$F$1200,4,FALSE())="","",VLOOKUP($C1226,nautics!$B$2:$F$1200,4,FALSE())),IF($A1226="ST",IF(VLOOKUP($C1226,st!$B$2:$F$400,4,FALSE())="","",VLOOKUP($C1226,st!$B$2:$F$400,4,FALSE())),""))),"")</f>
        <v/>
      </c>
      <c r="G1226" s="35" t="str">
        <f>IFERROR(IF($A1226="HDC",IF(VLOOKUP($C1226,hdc!$B$2:$F$1600,5,FALSE())="","",VLOOKUP($C1226,hdc!$B$2:$F$1600,5,FALSE())),IF($A1226="NAUTICS",IF(VLOOKUP($C1226,nautics!$B$2:$F$1200,5,FALSE())="","",VLOOKUP($C1226,nautics!$B$2:$F$1200,5,FALSE())),IF($A1226="ST",IF(VLOOKUP($C1226,st!$B$2:$F$400,5,FALSE())="","",VLOOKUP($C1226,st!$B$2:$F$400,5,FALSE())),""))),"")</f>
        <v/>
      </c>
      <c r="H1226" s="35" t="s">
        <v>9797</v>
      </c>
      <c r="I1226" s="35" t="s">
        <v>31</v>
      </c>
      <c r="J1226" s="35" t="s">
        <v>10139</v>
      </c>
      <c r="K1226" s="35">
        <f t="shared" si="4"/>
        <v>9</v>
      </c>
      <c r="L1226" s="35" t="s">
        <v>9853</v>
      </c>
      <c r="M1226" s="35" t="s">
        <v>9854</v>
      </c>
      <c r="N1226" s="35" t="s">
        <v>46</v>
      </c>
      <c r="O1226" s="35" t="s">
        <v>49</v>
      </c>
      <c r="P1226" s="35" t="s">
        <v>10140</v>
      </c>
      <c r="Q1226" s="35" t="s">
        <v>9242</v>
      </c>
      <c r="R1226" s="35" t="s">
        <v>965</v>
      </c>
      <c r="S1226" s="35" t="s">
        <v>46</v>
      </c>
      <c r="T1226" s="35" t="s">
        <v>49</v>
      </c>
      <c r="U1226" s="35" t="s">
        <v>9235</v>
      </c>
      <c r="W1226" s="35" t="s">
        <v>78</v>
      </c>
      <c r="X1226" s="35" t="s">
        <v>59</v>
      </c>
      <c r="Y1226" s="35" t="s">
        <v>994</v>
      </c>
      <c r="Z1226" s="35" t="s">
        <v>9236</v>
      </c>
    </row>
    <row r="1227" spans="1:26" ht="15" customHeight="1">
      <c r="A1227" s="35" t="s">
        <v>1300</v>
      </c>
      <c r="B1227" s="35" t="s">
        <v>9778</v>
      </c>
      <c r="C1227" s="35" t="s">
        <v>10141</v>
      </c>
      <c r="D1227" s="35">
        <f>IFERROR(IF($A1227="HDC",IF(VLOOKUP($C1227,hdc!$B$2:$F$1600,2,FALSE())="","",VLOOKUP($C1227,hdc!$B$2:$F$1600,2,FALSE())),IF($A1227="NAUTICS",IF(VLOOKUP($C1227,nautics!$B$2:$F$1200,2,FALSE())="","",VLOOKUP($C1227,nautics!$B$2:$F$1200,2,FALSE())),IF($A1227="ST",IF(VLOOKUP($C1227,st!$B$2:$F$400,2,FALSE())="","",VLOOKUP($C1227,st!$B$2:$F$400,2,FALSE())),""))),"")</f>
        <v>1</v>
      </c>
      <c r="E1227" s="35">
        <f>IFERROR(IF($A1227="HDC",IF(VLOOKUP($C1227,hdc!$B$2:$F$1600,3,FALSE())="","",VLOOKUP($C1227,hdc!$B$2:$F$1600,3,FALSE())),IF($A1227="NAUTICS",IF(VLOOKUP($C1227,nautics!$B$2:$F$1200,3,FALSE())="","",VLOOKUP($C1227,nautics!$B$2:$F$1200,3,FALSE())),IF($A1227="ST",IF(VLOOKUP($C1227,st!$B$2:$F$400,3,FALSE())="","",VLOOKUP($C1227,st!$B$2:$F$400,3,FALSE())),""))),"")</f>
        <v>1</v>
      </c>
      <c r="F1227" s="35" t="str">
        <f>IFERROR(IF($A1227="HDC",IF(VLOOKUP($C1227,hdc!$B$2:$F$1600,4,FALSE())="","",VLOOKUP($C1227,hdc!$B$2:$F$1600,4,FALSE())),IF($A1227="NAUTICS",IF(VLOOKUP($C1227,nautics!$B$2:$F$1200,4,FALSE())="","",VLOOKUP($C1227,nautics!$B$2:$F$1200,4,FALSE())),IF($A1227="ST",IF(VLOOKUP($C1227,st!$B$2:$F$400,4,FALSE())="","",VLOOKUP($C1227,st!$B$2:$F$400,4,FALSE())),""))),"")</f>
        <v/>
      </c>
      <c r="G1227" s="35" t="str">
        <f>IFERROR(IF($A1227="HDC",IF(VLOOKUP($C1227,hdc!$B$2:$F$1600,5,FALSE())="","",VLOOKUP($C1227,hdc!$B$2:$F$1600,5,FALSE())),IF($A1227="NAUTICS",IF(VLOOKUP($C1227,nautics!$B$2:$F$1200,5,FALSE())="","",VLOOKUP($C1227,nautics!$B$2:$F$1200,5,FALSE())),IF($A1227="ST",IF(VLOOKUP($C1227,st!$B$2:$F$400,5,FALSE())="","",VLOOKUP($C1227,st!$B$2:$F$400,5,FALSE())),""))),"")</f>
        <v/>
      </c>
      <c r="H1227" s="35" t="s">
        <v>9797</v>
      </c>
      <c r="I1227" s="35" t="s">
        <v>31</v>
      </c>
      <c r="J1227" s="35" t="s">
        <v>9262</v>
      </c>
      <c r="K1227" s="35">
        <f t="shared" si="4"/>
        <v>13</v>
      </c>
      <c r="L1227" s="35" t="s">
        <v>9853</v>
      </c>
      <c r="M1227" s="35" t="s">
        <v>9854</v>
      </c>
      <c r="N1227" s="35" t="s">
        <v>46</v>
      </c>
      <c r="O1227" s="35" t="s">
        <v>49</v>
      </c>
      <c r="P1227" s="35" t="s">
        <v>10142</v>
      </c>
      <c r="Q1227" s="35" t="s">
        <v>9242</v>
      </c>
      <c r="R1227" s="35" t="s">
        <v>965</v>
      </c>
      <c r="S1227" s="35" t="s">
        <v>46</v>
      </c>
      <c r="T1227" s="35" t="s">
        <v>49</v>
      </c>
      <c r="U1227" s="35" t="s">
        <v>9264</v>
      </c>
      <c r="W1227" s="35" t="s">
        <v>78</v>
      </c>
      <c r="X1227" s="35" t="s">
        <v>59</v>
      </c>
      <c r="Y1227" s="35" t="s">
        <v>994</v>
      </c>
      <c r="Z1227" s="35" t="s">
        <v>451</v>
      </c>
    </row>
    <row r="1228" spans="1:26" ht="15" customHeight="1">
      <c r="A1228" s="35" t="s">
        <v>1300</v>
      </c>
      <c r="B1228" s="35" t="s">
        <v>9778</v>
      </c>
      <c r="C1228" s="35" t="s">
        <v>10143</v>
      </c>
      <c r="D1228" s="35">
        <f>IFERROR(IF($A1228="HDC",IF(VLOOKUP($C1228,hdc!$B$2:$F$1600,2,FALSE())="","",VLOOKUP($C1228,hdc!$B$2:$F$1600,2,FALSE())),IF($A1228="NAUTICS",IF(VLOOKUP($C1228,nautics!$B$2:$F$1200,2,FALSE())="","",VLOOKUP($C1228,nautics!$B$2:$F$1200,2,FALSE())),IF($A1228="ST",IF(VLOOKUP($C1228,st!$B$2:$F$400,2,FALSE())="","",VLOOKUP($C1228,st!$B$2:$F$400,2,FALSE())),""))),"")</f>
        <v>1</v>
      </c>
      <c r="E1228" s="35">
        <f>IFERROR(IF($A1228="HDC",IF(VLOOKUP($C1228,hdc!$B$2:$F$1600,3,FALSE())="","",VLOOKUP($C1228,hdc!$B$2:$F$1600,3,FALSE())),IF($A1228="NAUTICS",IF(VLOOKUP($C1228,nautics!$B$2:$F$1200,3,FALSE())="","",VLOOKUP($C1228,nautics!$B$2:$F$1200,3,FALSE())),IF($A1228="ST",IF(VLOOKUP($C1228,st!$B$2:$F$400,3,FALSE())="","",VLOOKUP($C1228,st!$B$2:$F$400,3,FALSE())),""))),"")</f>
        <v>1</v>
      </c>
      <c r="F1228" s="35" t="str">
        <f>IFERROR(IF($A1228="HDC",IF(VLOOKUP($C1228,hdc!$B$2:$F$1600,4,FALSE())="","",VLOOKUP($C1228,hdc!$B$2:$F$1600,4,FALSE())),IF($A1228="NAUTICS",IF(VLOOKUP($C1228,nautics!$B$2:$F$1200,4,FALSE())="","",VLOOKUP($C1228,nautics!$B$2:$F$1200,4,FALSE())),IF($A1228="ST",IF(VLOOKUP($C1228,st!$B$2:$F$400,4,FALSE())="","",VLOOKUP($C1228,st!$B$2:$F$400,4,FALSE())),""))),"")</f>
        <v/>
      </c>
      <c r="G1228" s="35" t="str">
        <f>IFERROR(IF($A1228="HDC",IF(VLOOKUP($C1228,hdc!$B$2:$F$1600,5,FALSE())="","",VLOOKUP($C1228,hdc!$B$2:$F$1600,5,FALSE())),IF($A1228="NAUTICS",IF(VLOOKUP($C1228,nautics!$B$2:$F$1200,5,FALSE())="","",VLOOKUP($C1228,nautics!$B$2:$F$1200,5,FALSE())),IF($A1228="ST",IF(VLOOKUP($C1228,st!$B$2:$F$400,5,FALSE())="","",VLOOKUP($C1228,st!$B$2:$F$400,5,FALSE())),""))),"")</f>
        <v/>
      </c>
      <c r="H1228" s="35" t="s">
        <v>9797</v>
      </c>
      <c r="I1228" s="35" t="s">
        <v>31</v>
      </c>
      <c r="J1228" s="35" t="s">
        <v>10144</v>
      </c>
      <c r="K1228" s="35">
        <f t="shared" si="4"/>
        <v>7</v>
      </c>
      <c r="L1228" s="35" t="s">
        <v>9853</v>
      </c>
      <c r="M1228" s="35" t="s">
        <v>9854</v>
      </c>
      <c r="N1228" s="35" t="s">
        <v>46</v>
      </c>
      <c r="O1228" s="35" t="s">
        <v>49</v>
      </c>
      <c r="P1228" s="35" t="s">
        <v>10145</v>
      </c>
      <c r="Q1228" s="35" t="s">
        <v>9242</v>
      </c>
      <c r="R1228" s="35" t="s">
        <v>293</v>
      </c>
      <c r="S1228" s="35" t="s">
        <v>46</v>
      </c>
      <c r="T1228" s="35" t="s">
        <v>49</v>
      </c>
      <c r="U1228" s="35" t="s">
        <v>9696</v>
      </c>
      <c r="W1228" s="35" t="s">
        <v>78</v>
      </c>
      <c r="X1228" s="35" t="s">
        <v>59</v>
      </c>
      <c r="Y1228" s="35" t="s">
        <v>994</v>
      </c>
      <c r="Z1228" s="35" t="s">
        <v>8431</v>
      </c>
    </row>
    <row r="1229" spans="1:26" ht="15" customHeight="1">
      <c r="A1229" s="35" t="s">
        <v>1300</v>
      </c>
      <c r="B1229" s="35" t="s">
        <v>9778</v>
      </c>
      <c r="C1229" s="35" t="s">
        <v>10146</v>
      </c>
      <c r="D1229" s="35">
        <f>IFERROR(IF($A1229="HDC",IF(VLOOKUP($C1229,hdc!$B$2:$F$1600,2,FALSE())="","",VLOOKUP($C1229,hdc!$B$2:$F$1600,2,FALSE())),IF($A1229="NAUTICS",IF(VLOOKUP($C1229,nautics!$B$2:$F$1200,2,FALSE())="","",VLOOKUP($C1229,nautics!$B$2:$F$1200,2,FALSE())),IF($A1229="ST",IF(VLOOKUP($C1229,st!$B$2:$F$400,2,FALSE())="","",VLOOKUP($C1229,st!$B$2:$F$400,2,FALSE())),""))),"")</f>
        <v>1</v>
      </c>
      <c r="E1229" s="35">
        <f>IFERROR(IF($A1229="HDC",IF(VLOOKUP($C1229,hdc!$B$2:$F$1600,3,FALSE())="","",VLOOKUP($C1229,hdc!$B$2:$F$1600,3,FALSE())),IF($A1229="NAUTICS",IF(VLOOKUP($C1229,nautics!$B$2:$F$1200,3,FALSE())="","",VLOOKUP($C1229,nautics!$B$2:$F$1200,3,FALSE())),IF($A1229="ST",IF(VLOOKUP($C1229,st!$B$2:$F$400,3,FALSE())="","",VLOOKUP($C1229,st!$B$2:$F$400,3,FALSE())),""))),"")</f>
        <v>1</v>
      </c>
      <c r="F1229" s="35" t="str">
        <f>IFERROR(IF($A1229="HDC",IF(VLOOKUP($C1229,hdc!$B$2:$F$1600,4,FALSE())="","",VLOOKUP($C1229,hdc!$B$2:$F$1600,4,FALSE())),IF($A1229="NAUTICS",IF(VLOOKUP($C1229,nautics!$B$2:$F$1200,4,FALSE())="","",VLOOKUP($C1229,nautics!$B$2:$F$1200,4,FALSE())),IF($A1229="ST",IF(VLOOKUP($C1229,st!$B$2:$F$400,4,FALSE())="","",VLOOKUP($C1229,st!$B$2:$F$400,4,FALSE())),""))),"")</f>
        <v/>
      </c>
      <c r="G1229" s="35" t="str">
        <f>IFERROR(IF($A1229="HDC",IF(VLOOKUP($C1229,hdc!$B$2:$F$1600,5,FALSE())="","",VLOOKUP($C1229,hdc!$B$2:$F$1600,5,FALSE())),IF($A1229="NAUTICS",IF(VLOOKUP($C1229,nautics!$B$2:$F$1200,5,FALSE())="","",VLOOKUP($C1229,nautics!$B$2:$F$1200,5,FALSE())),IF($A1229="ST",IF(VLOOKUP($C1229,st!$B$2:$F$400,5,FALSE())="","",VLOOKUP($C1229,st!$B$2:$F$400,5,FALSE())),""))),"")</f>
        <v/>
      </c>
      <c r="H1229" s="35" t="s">
        <v>1080</v>
      </c>
      <c r="I1229" s="35" t="s">
        <v>31</v>
      </c>
      <c r="J1229" s="35" t="s">
        <v>1383</v>
      </c>
      <c r="K1229" s="35">
        <f t="shared" si="4"/>
        <v>15</v>
      </c>
      <c r="L1229" s="35" t="s">
        <v>9858</v>
      </c>
      <c r="M1229" s="35" t="s">
        <v>9859</v>
      </c>
      <c r="N1229" s="35" t="s">
        <v>813</v>
      </c>
      <c r="O1229" s="35" t="s">
        <v>718</v>
      </c>
      <c r="P1229" s="35" t="s">
        <v>10147</v>
      </c>
      <c r="Q1229" s="35" t="s">
        <v>10148</v>
      </c>
      <c r="R1229" s="35" t="s">
        <v>965</v>
      </c>
      <c r="S1229" s="35" t="s">
        <v>3391</v>
      </c>
      <c r="T1229" s="35" t="s">
        <v>3392</v>
      </c>
      <c r="U1229" s="35" t="s">
        <v>10149</v>
      </c>
      <c r="W1229" s="35" t="s">
        <v>57</v>
      </c>
      <c r="X1229" s="35" t="s">
        <v>59</v>
      </c>
      <c r="Y1229" s="35" t="s">
        <v>8419</v>
      </c>
      <c r="Z1229" s="35" t="s">
        <v>10150</v>
      </c>
    </row>
    <row r="1230" spans="1:26" ht="15" customHeight="1">
      <c r="A1230" s="35" t="s">
        <v>1300</v>
      </c>
      <c r="B1230" s="35" t="s">
        <v>9778</v>
      </c>
      <c r="C1230" s="35" t="s">
        <v>10151</v>
      </c>
      <c r="D1230" s="35">
        <f>IFERROR(IF($A1230="HDC",IF(VLOOKUP($C1230,hdc!$B$2:$F$1600,2,FALSE())="","",VLOOKUP($C1230,hdc!$B$2:$F$1600,2,FALSE())),IF($A1230="NAUTICS",IF(VLOOKUP($C1230,nautics!$B$2:$F$1200,2,FALSE())="","",VLOOKUP($C1230,nautics!$B$2:$F$1200,2,FALSE())),IF($A1230="ST",IF(VLOOKUP($C1230,st!$B$2:$F$400,2,FALSE())="","",VLOOKUP($C1230,st!$B$2:$F$400,2,FALSE())),""))),"")</f>
        <v>1</v>
      </c>
      <c r="E1230" s="35">
        <f>IFERROR(IF($A1230="HDC",IF(VLOOKUP($C1230,hdc!$B$2:$F$1600,3,FALSE())="","",VLOOKUP($C1230,hdc!$B$2:$F$1600,3,FALSE())),IF($A1230="NAUTICS",IF(VLOOKUP($C1230,nautics!$B$2:$F$1200,3,FALSE())="","",VLOOKUP($C1230,nautics!$B$2:$F$1200,3,FALSE())),IF($A1230="ST",IF(VLOOKUP($C1230,st!$B$2:$F$400,3,FALSE())="","",VLOOKUP($C1230,st!$B$2:$F$400,3,FALSE())),""))),"")</f>
        <v>1</v>
      </c>
      <c r="F1230" s="35" t="str">
        <f>IFERROR(IF($A1230="HDC",IF(VLOOKUP($C1230,hdc!$B$2:$F$1600,4,FALSE())="","",VLOOKUP($C1230,hdc!$B$2:$F$1600,4,FALSE())),IF($A1230="NAUTICS",IF(VLOOKUP($C1230,nautics!$B$2:$F$1200,4,FALSE())="","",VLOOKUP($C1230,nautics!$B$2:$F$1200,4,FALSE())),IF($A1230="ST",IF(VLOOKUP($C1230,st!$B$2:$F$400,4,FALSE())="","",VLOOKUP($C1230,st!$B$2:$F$400,4,FALSE())),""))),"")</f>
        <v/>
      </c>
      <c r="G1230" s="35" t="str">
        <f>IFERROR(IF($A1230="HDC",IF(VLOOKUP($C1230,hdc!$B$2:$F$1600,5,FALSE())="","",VLOOKUP($C1230,hdc!$B$2:$F$1600,5,FALSE())),IF($A1230="NAUTICS",IF(VLOOKUP($C1230,nautics!$B$2:$F$1200,5,FALSE())="","",VLOOKUP($C1230,nautics!$B$2:$F$1200,5,FALSE())),IF($A1230="ST",IF(VLOOKUP($C1230,st!$B$2:$F$400,5,FALSE())="","",VLOOKUP($C1230,st!$B$2:$F$400,5,FALSE())),""))),"")</f>
        <v/>
      </c>
      <c r="H1230" s="35" t="s">
        <v>1080</v>
      </c>
      <c r="I1230" s="35" t="s">
        <v>31</v>
      </c>
      <c r="J1230" s="35" t="s">
        <v>9232</v>
      </c>
      <c r="K1230" s="35">
        <f t="shared" si="4"/>
        <v>11</v>
      </c>
      <c r="L1230" s="35" t="s">
        <v>9858</v>
      </c>
      <c r="M1230" s="35" t="s">
        <v>9859</v>
      </c>
      <c r="N1230" s="35" t="s">
        <v>813</v>
      </c>
      <c r="O1230" s="35" t="s">
        <v>718</v>
      </c>
      <c r="P1230" s="35" t="s">
        <v>10152</v>
      </c>
      <c r="Q1230" s="35" t="s">
        <v>10153</v>
      </c>
      <c r="R1230" s="35" t="s">
        <v>965</v>
      </c>
      <c r="S1230" s="35" t="s">
        <v>3391</v>
      </c>
      <c r="T1230" s="35" t="s">
        <v>3392</v>
      </c>
      <c r="U1230" s="35" t="s">
        <v>10154</v>
      </c>
      <c r="W1230" s="35" t="s">
        <v>57</v>
      </c>
      <c r="X1230" s="35" t="s">
        <v>59</v>
      </c>
      <c r="Y1230" s="35" t="s">
        <v>8419</v>
      </c>
      <c r="Z1230" s="35" t="s">
        <v>10155</v>
      </c>
    </row>
    <row r="1231" spans="1:26" ht="15" customHeight="1">
      <c r="A1231" s="35" t="s">
        <v>1300</v>
      </c>
      <c r="B1231" s="35" t="s">
        <v>9778</v>
      </c>
      <c r="C1231" s="35" t="s">
        <v>10156</v>
      </c>
      <c r="D1231" s="35">
        <f>IFERROR(IF($A1231="HDC",IF(VLOOKUP($C1231,hdc!$B$2:$F$1600,2,FALSE())="","",VLOOKUP($C1231,hdc!$B$2:$F$1600,2,FALSE())),IF($A1231="NAUTICS",IF(VLOOKUP($C1231,nautics!$B$2:$F$1200,2,FALSE())="","",VLOOKUP($C1231,nautics!$B$2:$F$1200,2,FALSE())),IF($A1231="ST",IF(VLOOKUP($C1231,st!$B$2:$F$400,2,FALSE())="","",VLOOKUP($C1231,st!$B$2:$F$400,2,FALSE())),""))),"")</f>
        <v>1</v>
      </c>
      <c r="E1231" s="35">
        <f>IFERROR(IF($A1231="HDC",IF(VLOOKUP($C1231,hdc!$B$2:$F$1600,3,FALSE())="","",VLOOKUP($C1231,hdc!$B$2:$F$1600,3,FALSE())),IF($A1231="NAUTICS",IF(VLOOKUP($C1231,nautics!$B$2:$F$1200,3,FALSE())="","",VLOOKUP($C1231,nautics!$B$2:$F$1200,3,FALSE())),IF($A1231="ST",IF(VLOOKUP($C1231,st!$B$2:$F$400,3,FALSE())="","",VLOOKUP($C1231,st!$B$2:$F$400,3,FALSE())),""))),"")</f>
        <v>1</v>
      </c>
      <c r="F1231" s="35" t="str">
        <f>IFERROR(IF($A1231="HDC",IF(VLOOKUP($C1231,hdc!$B$2:$F$1600,4,FALSE())="","",VLOOKUP($C1231,hdc!$B$2:$F$1600,4,FALSE())),IF($A1231="NAUTICS",IF(VLOOKUP($C1231,nautics!$B$2:$F$1200,4,FALSE())="","",VLOOKUP($C1231,nautics!$B$2:$F$1200,4,FALSE())),IF($A1231="ST",IF(VLOOKUP($C1231,st!$B$2:$F$400,4,FALSE())="","",VLOOKUP($C1231,st!$B$2:$F$400,4,FALSE())),""))),"")</f>
        <v/>
      </c>
      <c r="G1231" s="35" t="str">
        <f>IFERROR(IF($A1231="HDC",IF(VLOOKUP($C1231,hdc!$B$2:$F$1600,5,FALSE())="","",VLOOKUP($C1231,hdc!$B$2:$F$1600,5,FALSE())),IF($A1231="NAUTICS",IF(VLOOKUP($C1231,nautics!$B$2:$F$1200,5,FALSE())="","",VLOOKUP($C1231,nautics!$B$2:$F$1200,5,FALSE())),IF($A1231="ST",IF(VLOOKUP($C1231,st!$B$2:$F$400,5,FALSE())="","",VLOOKUP($C1231,st!$B$2:$F$400,5,FALSE())),""))),"")</f>
        <v/>
      </c>
      <c r="H1231" s="35" t="s">
        <v>1080</v>
      </c>
      <c r="I1231" s="35" t="s">
        <v>31</v>
      </c>
      <c r="J1231" s="35" t="s">
        <v>8198</v>
      </c>
      <c r="K1231" s="35">
        <f t="shared" si="4"/>
        <v>28</v>
      </c>
      <c r="L1231" s="35" t="s">
        <v>9858</v>
      </c>
      <c r="M1231" s="35" t="s">
        <v>9859</v>
      </c>
      <c r="N1231" s="35" t="s">
        <v>813</v>
      </c>
      <c r="O1231" s="35" t="s">
        <v>718</v>
      </c>
      <c r="P1231" s="35" t="s">
        <v>10157</v>
      </c>
      <c r="Q1231" s="35" t="s">
        <v>10158</v>
      </c>
      <c r="R1231" s="35" t="s">
        <v>52</v>
      </c>
      <c r="S1231" s="35" t="s">
        <v>3391</v>
      </c>
      <c r="T1231" s="35" t="s">
        <v>3392</v>
      </c>
      <c r="U1231" s="35" t="s">
        <v>10159</v>
      </c>
      <c r="W1231" s="35" t="s">
        <v>57</v>
      </c>
      <c r="X1231" s="35" t="s">
        <v>59</v>
      </c>
      <c r="Y1231" s="35" t="s">
        <v>8419</v>
      </c>
      <c r="Z1231" s="35" t="s">
        <v>10160</v>
      </c>
    </row>
    <row r="1232" spans="1:26" ht="15" customHeight="1">
      <c r="A1232" s="35" t="s">
        <v>1300</v>
      </c>
      <c r="B1232" s="35" t="s">
        <v>9778</v>
      </c>
      <c r="C1232" s="35" t="s">
        <v>10161</v>
      </c>
      <c r="D1232" s="35">
        <f>IFERROR(IF($A1232="HDC",IF(VLOOKUP($C1232,hdc!$B$2:$F$1600,2,FALSE())="","",VLOOKUP($C1232,hdc!$B$2:$F$1600,2,FALSE())),IF($A1232="NAUTICS",IF(VLOOKUP($C1232,nautics!$B$2:$F$1200,2,FALSE())="","",VLOOKUP($C1232,nautics!$B$2:$F$1200,2,FALSE())),IF($A1232="ST",IF(VLOOKUP($C1232,st!$B$2:$F$400,2,FALSE())="","",VLOOKUP($C1232,st!$B$2:$F$400,2,FALSE())),""))),"")</f>
        <v>1</v>
      </c>
      <c r="E1232" s="35">
        <f>IFERROR(IF($A1232="HDC",IF(VLOOKUP($C1232,hdc!$B$2:$F$1600,3,FALSE())="","",VLOOKUP($C1232,hdc!$B$2:$F$1600,3,FALSE())),IF($A1232="NAUTICS",IF(VLOOKUP($C1232,nautics!$B$2:$F$1200,3,FALSE())="","",VLOOKUP($C1232,nautics!$B$2:$F$1200,3,FALSE())),IF($A1232="ST",IF(VLOOKUP($C1232,st!$B$2:$F$400,3,FALSE())="","",VLOOKUP($C1232,st!$B$2:$F$400,3,FALSE())),""))),"")</f>
        <v>1</v>
      </c>
      <c r="F1232" s="35" t="str">
        <f>IFERROR(IF($A1232="HDC",IF(VLOOKUP($C1232,hdc!$B$2:$F$1600,4,FALSE())="","",VLOOKUP($C1232,hdc!$B$2:$F$1600,4,FALSE())),IF($A1232="NAUTICS",IF(VLOOKUP($C1232,nautics!$B$2:$F$1200,4,FALSE())="","",VLOOKUP($C1232,nautics!$B$2:$F$1200,4,FALSE())),IF($A1232="ST",IF(VLOOKUP($C1232,st!$B$2:$F$400,4,FALSE())="","",VLOOKUP($C1232,st!$B$2:$F$400,4,FALSE())),""))),"")</f>
        <v/>
      </c>
      <c r="G1232" s="35" t="str">
        <f>IFERROR(IF($A1232="HDC",IF(VLOOKUP($C1232,hdc!$B$2:$F$1600,5,FALSE())="","",VLOOKUP($C1232,hdc!$B$2:$F$1600,5,FALSE())),IF($A1232="NAUTICS",IF(VLOOKUP($C1232,nautics!$B$2:$F$1200,5,FALSE())="","",VLOOKUP($C1232,nautics!$B$2:$F$1200,5,FALSE())),IF($A1232="ST",IF(VLOOKUP($C1232,st!$B$2:$F$400,5,FALSE())="","",VLOOKUP($C1232,st!$B$2:$F$400,5,FALSE())),""))),"")</f>
        <v/>
      </c>
      <c r="H1232" s="35" t="s">
        <v>1080</v>
      </c>
      <c r="I1232" s="35" t="s">
        <v>31</v>
      </c>
      <c r="J1232" s="35" t="s">
        <v>10162</v>
      </c>
      <c r="K1232" s="35">
        <f t="shared" si="4"/>
        <v>20</v>
      </c>
      <c r="L1232" s="35" t="s">
        <v>9858</v>
      </c>
      <c r="M1232" s="35" t="s">
        <v>9859</v>
      </c>
      <c r="N1232" s="35" t="s">
        <v>813</v>
      </c>
      <c r="O1232" s="35" t="s">
        <v>718</v>
      </c>
      <c r="P1232" s="35" t="s">
        <v>10163</v>
      </c>
      <c r="Q1232" s="35" t="s">
        <v>10164</v>
      </c>
      <c r="R1232" s="35" t="s">
        <v>965</v>
      </c>
      <c r="S1232" s="35" t="s">
        <v>3290</v>
      </c>
      <c r="T1232" s="35" t="s">
        <v>3291</v>
      </c>
      <c r="U1232" s="35" t="s">
        <v>10165</v>
      </c>
      <c r="W1232" s="35" t="s">
        <v>57</v>
      </c>
      <c r="X1232" s="35" t="s">
        <v>59</v>
      </c>
      <c r="Y1232" s="35" t="s">
        <v>8419</v>
      </c>
      <c r="Z1232" s="35" t="s">
        <v>10166</v>
      </c>
    </row>
    <row r="1233" spans="1:26" ht="15" customHeight="1">
      <c r="A1233" s="35" t="s">
        <v>1300</v>
      </c>
      <c r="B1233" s="35" t="s">
        <v>9778</v>
      </c>
      <c r="C1233" s="35" t="s">
        <v>10167</v>
      </c>
      <c r="D1233" s="35">
        <f>IFERROR(IF($A1233="HDC",IF(VLOOKUP($C1233,hdc!$B$2:$F$1600,2,FALSE())="","",VLOOKUP($C1233,hdc!$B$2:$F$1600,2,FALSE())),IF($A1233="NAUTICS",IF(VLOOKUP($C1233,nautics!$B$2:$F$1200,2,FALSE())="","",VLOOKUP($C1233,nautics!$B$2:$F$1200,2,FALSE())),IF($A1233="ST",IF(VLOOKUP($C1233,st!$B$2:$F$400,2,FALSE())="","",VLOOKUP($C1233,st!$B$2:$F$400,2,FALSE())),""))),"")</f>
        <v>1</v>
      </c>
      <c r="E1233" s="35">
        <f>IFERROR(IF($A1233="HDC",IF(VLOOKUP($C1233,hdc!$B$2:$F$1600,3,FALSE())="","",VLOOKUP($C1233,hdc!$B$2:$F$1600,3,FALSE())),IF($A1233="NAUTICS",IF(VLOOKUP($C1233,nautics!$B$2:$F$1200,3,FALSE())="","",VLOOKUP($C1233,nautics!$B$2:$F$1200,3,FALSE())),IF($A1233="ST",IF(VLOOKUP($C1233,st!$B$2:$F$400,3,FALSE())="","",VLOOKUP($C1233,st!$B$2:$F$400,3,FALSE())),""))),"")</f>
        <v>1</v>
      </c>
      <c r="F1233" s="35" t="str">
        <f>IFERROR(IF($A1233="HDC",IF(VLOOKUP($C1233,hdc!$B$2:$F$1600,4,FALSE())="","",VLOOKUP($C1233,hdc!$B$2:$F$1600,4,FALSE())),IF($A1233="NAUTICS",IF(VLOOKUP($C1233,nautics!$B$2:$F$1200,4,FALSE())="","",VLOOKUP($C1233,nautics!$B$2:$F$1200,4,FALSE())),IF($A1233="ST",IF(VLOOKUP($C1233,st!$B$2:$F$400,4,FALSE())="","",VLOOKUP($C1233,st!$B$2:$F$400,4,FALSE())),""))),"")</f>
        <v/>
      </c>
      <c r="G1233" s="35" t="str">
        <f>IFERROR(IF($A1233="HDC",IF(VLOOKUP($C1233,hdc!$B$2:$F$1600,5,FALSE())="","",VLOOKUP($C1233,hdc!$B$2:$F$1600,5,FALSE())),IF($A1233="NAUTICS",IF(VLOOKUP($C1233,nautics!$B$2:$F$1200,5,FALSE())="","",VLOOKUP($C1233,nautics!$B$2:$F$1200,5,FALSE())),IF($A1233="ST",IF(VLOOKUP($C1233,st!$B$2:$F$400,5,FALSE())="","",VLOOKUP($C1233,st!$B$2:$F$400,5,FALSE())),""))),"")</f>
        <v/>
      </c>
      <c r="H1233" s="35" t="s">
        <v>1080</v>
      </c>
      <c r="I1233" s="35" t="s">
        <v>31</v>
      </c>
      <c r="J1233" s="35" t="s">
        <v>3539</v>
      </c>
      <c r="K1233" s="35">
        <f t="shared" si="4"/>
        <v>16</v>
      </c>
      <c r="L1233" s="35" t="s">
        <v>9858</v>
      </c>
      <c r="M1233" s="35" t="s">
        <v>9859</v>
      </c>
      <c r="N1233" s="35" t="s">
        <v>813</v>
      </c>
      <c r="O1233" s="35" t="s">
        <v>718</v>
      </c>
      <c r="P1233" s="35" t="s">
        <v>10168</v>
      </c>
      <c r="Q1233" s="35" t="s">
        <v>10169</v>
      </c>
      <c r="R1233" s="35" t="s">
        <v>52</v>
      </c>
      <c r="S1233" s="35" t="s">
        <v>3290</v>
      </c>
      <c r="T1233" s="35" t="s">
        <v>3291</v>
      </c>
      <c r="U1233" s="35" t="s">
        <v>10171</v>
      </c>
      <c r="W1233" s="35" t="s">
        <v>57</v>
      </c>
      <c r="X1233" s="35" t="s">
        <v>59</v>
      </c>
      <c r="Y1233" s="35" t="s">
        <v>8419</v>
      </c>
      <c r="Z1233" s="35" t="s">
        <v>10172</v>
      </c>
    </row>
    <row r="1234" spans="1:26" ht="15" customHeight="1">
      <c r="A1234" s="35" t="s">
        <v>1300</v>
      </c>
      <c r="B1234" s="35" t="s">
        <v>9778</v>
      </c>
      <c r="C1234" s="35" t="s">
        <v>10173</v>
      </c>
      <c r="D1234" s="35">
        <f>IFERROR(IF($A1234="HDC",IF(VLOOKUP($C1234,hdc!$B$2:$F$1600,2,FALSE())="","",VLOOKUP($C1234,hdc!$B$2:$F$1600,2,FALSE())),IF($A1234="NAUTICS",IF(VLOOKUP($C1234,nautics!$B$2:$F$1200,2,FALSE())="","",VLOOKUP($C1234,nautics!$B$2:$F$1200,2,FALSE())),IF($A1234="ST",IF(VLOOKUP($C1234,st!$B$2:$F$400,2,FALSE())="","",VLOOKUP($C1234,st!$B$2:$F$400,2,FALSE())),""))),"")</f>
        <v>1</v>
      </c>
      <c r="E1234" s="35">
        <f>IFERROR(IF($A1234="HDC",IF(VLOOKUP($C1234,hdc!$B$2:$F$1600,3,FALSE())="","",VLOOKUP($C1234,hdc!$B$2:$F$1600,3,FALSE())),IF($A1234="NAUTICS",IF(VLOOKUP($C1234,nautics!$B$2:$F$1200,3,FALSE())="","",VLOOKUP($C1234,nautics!$B$2:$F$1200,3,FALSE())),IF($A1234="ST",IF(VLOOKUP($C1234,st!$B$2:$F$400,3,FALSE())="","",VLOOKUP($C1234,st!$B$2:$F$400,3,FALSE())),""))),"")</f>
        <v>1</v>
      </c>
      <c r="F1234" s="35" t="str">
        <f>IFERROR(IF($A1234="HDC",IF(VLOOKUP($C1234,hdc!$B$2:$F$1600,4,FALSE())="","",VLOOKUP($C1234,hdc!$B$2:$F$1600,4,FALSE())),IF($A1234="NAUTICS",IF(VLOOKUP($C1234,nautics!$B$2:$F$1200,4,FALSE())="","",VLOOKUP($C1234,nautics!$B$2:$F$1200,4,FALSE())),IF($A1234="ST",IF(VLOOKUP($C1234,st!$B$2:$F$400,4,FALSE())="","",VLOOKUP($C1234,st!$B$2:$F$400,4,FALSE())),""))),"")</f>
        <v/>
      </c>
      <c r="G1234" s="35" t="str">
        <f>IFERROR(IF($A1234="HDC",IF(VLOOKUP($C1234,hdc!$B$2:$F$1600,5,FALSE())="","",VLOOKUP($C1234,hdc!$B$2:$F$1600,5,FALSE())),IF($A1234="NAUTICS",IF(VLOOKUP($C1234,nautics!$B$2:$F$1200,5,FALSE())="","",VLOOKUP($C1234,nautics!$B$2:$F$1200,5,FALSE())),IF($A1234="ST",IF(VLOOKUP($C1234,st!$B$2:$F$400,5,FALSE())="","",VLOOKUP($C1234,st!$B$2:$F$400,5,FALSE())),""))),"")</f>
        <v/>
      </c>
      <c r="H1234" s="35" t="s">
        <v>1080</v>
      </c>
      <c r="I1234" s="35" t="s">
        <v>31</v>
      </c>
      <c r="J1234" s="35" t="s">
        <v>10174</v>
      </c>
      <c r="K1234" s="35">
        <f t="shared" si="4"/>
        <v>34</v>
      </c>
      <c r="L1234" s="35" t="s">
        <v>9858</v>
      </c>
      <c r="M1234" s="35" t="s">
        <v>9859</v>
      </c>
      <c r="N1234" s="35" t="s">
        <v>813</v>
      </c>
      <c r="O1234" s="35" t="s">
        <v>718</v>
      </c>
      <c r="P1234" s="35" t="s">
        <v>10175</v>
      </c>
      <c r="Q1234" s="35" t="s">
        <v>10176</v>
      </c>
      <c r="R1234" s="35" t="s">
        <v>52</v>
      </c>
      <c r="S1234" s="35" t="s">
        <v>3290</v>
      </c>
      <c r="T1234" s="35" t="s">
        <v>3291</v>
      </c>
      <c r="U1234" s="35" t="s">
        <v>10177</v>
      </c>
      <c r="W1234" s="35" t="s">
        <v>57</v>
      </c>
      <c r="X1234" s="35" t="s">
        <v>59</v>
      </c>
      <c r="Y1234" s="35" t="s">
        <v>8419</v>
      </c>
      <c r="Z1234" s="35" t="s">
        <v>10178</v>
      </c>
    </row>
    <row r="1235" spans="1:26" ht="15" customHeight="1">
      <c r="A1235" s="35" t="s">
        <v>1300</v>
      </c>
      <c r="B1235" s="35" t="s">
        <v>9778</v>
      </c>
      <c r="C1235" s="35" t="s">
        <v>10179</v>
      </c>
      <c r="D1235" s="35">
        <f>IFERROR(IF($A1235="HDC",IF(VLOOKUP($C1235,hdc!$B$2:$F$1600,2,FALSE())="","",VLOOKUP($C1235,hdc!$B$2:$F$1600,2,FALSE())),IF($A1235="NAUTICS",IF(VLOOKUP($C1235,nautics!$B$2:$F$1200,2,FALSE())="","",VLOOKUP($C1235,nautics!$B$2:$F$1200,2,FALSE())),IF($A1235="ST",IF(VLOOKUP($C1235,st!$B$2:$F$400,2,FALSE())="","",VLOOKUP($C1235,st!$B$2:$F$400,2,FALSE())),""))),"")</f>
        <v>1</v>
      </c>
      <c r="E1235" s="35">
        <f>IFERROR(IF($A1235="HDC",IF(VLOOKUP($C1235,hdc!$B$2:$F$1600,3,FALSE())="","",VLOOKUP($C1235,hdc!$B$2:$F$1600,3,FALSE())),IF($A1235="NAUTICS",IF(VLOOKUP($C1235,nautics!$B$2:$F$1200,3,FALSE())="","",VLOOKUP($C1235,nautics!$B$2:$F$1200,3,FALSE())),IF($A1235="ST",IF(VLOOKUP($C1235,st!$B$2:$F$400,3,FALSE())="","",VLOOKUP($C1235,st!$B$2:$F$400,3,FALSE())),""))),"")</f>
        <v>1</v>
      </c>
      <c r="F1235" s="35" t="str">
        <f>IFERROR(IF($A1235="HDC",IF(VLOOKUP($C1235,hdc!$B$2:$F$1600,4,FALSE())="","",VLOOKUP($C1235,hdc!$B$2:$F$1600,4,FALSE())),IF($A1235="NAUTICS",IF(VLOOKUP($C1235,nautics!$B$2:$F$1200,4,FALSE())="","",VLOOKUP($C1235,nautics!$B$2:$F$1200,4,FALSE())),IF($A1235="ST",IF(VLOOKUP($C1235,st!$B$2:$F$400,4,FALSE())="","",VLOOKUP($C1235,st!$B$2:$F$400,4,FALSE())),""))),"")</f>
        <v/>
      </c>
      <c r="G1235" s="35" t="str">
        <f>IFERROR(IF($A1235="HDC",IF(VLOOKUP($C1235,hdc!$B$2:$F$1600,5,FALSE())="","",VLOOKUP($C1235,hdc!$B$2:$F$1600,5,FALSE())),IF($A1235="NAUTICS",IF(VLOOKUP($C1235,nautics!$B$2:$F$1200,5,FALSE())="","",VLOOKUP($C1235,nautics!$B$2:$F$1200,5,FALSE())),IF($A1235="ST",IF(VLOOKUP($C1235,st!$B$2:$F$400,5,FALSE())="","",VLOOKUP($C1235,st!$B$2:$F$400,5,FALSE())),""))),"")</f>
        <v/>
      </c>
      <c r="H1235" s="35" t="s">
        <v>1080</v>
      </c>
      <c r="I1235" s="35" t="s">
        <v>31</v>
      </c>
      <c r="J1235" s="35" t="s">
        <v>6593</v>
      </c>
      <c r="K1235" s="35">
        <f t="shared" si="4"/>
        <v>20</v>
      </c>
      <c r="L1235" s="35" t="s">
        <v>9862</v>
      </c>
      <c r="M1235" s="35" t="s">
        <v>9863</v>
      </c>
      <c r="N1235" s="35" t="s">
        <v>813</v>
      </c>
      <c r="O1235" s="35" t="s">
        <v>718</v>
      </c>
      <c r="P1235" s="35" t="s">
        <v>10180</v>
      </c>
      <c r="Q1235" s="35" t="s">
        <v>10181</v>
      </c>
      <c r="R1235" s="35" t="s">
        <v>965</v>
      </c>
      <c r="S1235" s="35" t="s">
        <v>842</v>
      </c>
      <c r="T1235" s="35" t="s">
        <v>843</v>
      </c>
      <c r="U1235" s="35" t="s">
        <v>10182</v>
      </c>
      <c r="W1235" s="35" t="s">
        <v>57</v>
      </c>
      <c r="X1235" s="35" t="s">
        <v>59</v>
      </c>
      <c r="Y1235" s="35" t="s">
        <v>8419</v>
      </c>
      <c r="Z1235" s="35" t="s">
        <v>10183</v>
      </c>
    </row>
    <row r="1236" spans="1:26" ht="15" customHeight="1">
      <c r="A1236" s="35" t="s">
        <v>1300</v>
      </c>
      <c r="B1236" s="35" t="s">
        <v>9778</v>
      </c>
      <c r="C1236" s="35" t="s">
        <v>10184</v>
      </c>
      <c r="D1236" s="35">
        <f>IFERROR(IF($A1236="HDC",IF(VLOOKUP($C1236,hdc!$B$2:$F$1600,2,FALSE())="","",VLOOKUP($C1236,hdc!$B$2:$F$1600,2,FALSE())),IF($A1236="NAUTICS",IF(VLOOKUP($C1236,nautics!$B$2:$F$1200,2,FALSE())="","",VLOOKUP($C1236,nautics!$B$2:$F$1200,2,FALSE())),IF($A1236="ST",IF(VLOOKUP($C1236,st!$B$2:$F$400,2,FALSE())="","",VLOOKUP($C1236,st!$B$2:$F$400,2,FALSE())),""))),"")</f>
        <v>1</v>
      </c>
      <c r="E1236" s="35">
        <f>IFERROR(IF($A1236="HDC",IF(VLOOKUP($C1236,hdc!$B$2:$F$1600,3,FALSE())="","",VLOOKUP($C1236,hdc!$B$2:$F$1600,3,FALSE())),IF($A1236="NAUTICS",IF(VLOOKUP($C1236,nautics!$B$2:$F$1200,3,FALSE())="","",VLOOKUP($C1236,nautics!$B$2:$F$1200,3,FALSE())),IF($A1236="ST",IF(VLOOKUP($C1236,st!$B$2:$F$400,3,FALSE())="","",VLOOKUP($C1236,st!$B$2:$F$400,3,FALSE())),""))),"")</f>
        <v>1</v>
      </c>
      <c r="F1236" s="35" t="str">
        <f>IFERROR(IF($A1236="HDC",IF(VLOOKUP($C1236,hdc!$B$2:$F$1600,4,FALSE())="","",VLOOKUP($C1236,hdc!$B$2:$F$1600,4,FALSE())),IF($A1236="NAUTICS",IF(VLOOKUP($C1236,nautics!$B$2:$F$1200,4,FALSE())="","",VLOOKUP($C1236,nautics!$B$2:$F$1200,4,FALSE())),IF($A1236="ST",IF(VLOOKUP($C1236,st!$B$2:$F$400,4,FALSE())="","",VLOOKUP($C1236,st!$B$2:$F$400,4,FALSE())),""))),"")</f>
        <v/>
      </c>
      <c r="G1236" s="35" t="str">
        <f>IFERROR(IF($A1236="HDC",IF(VLOOKUP($C1236,hdc!$B$2:$F$1600,5,FALSE())="","",VLOOKUP($C1236,hdc!$B$2:$F$1600,5,FALSE())),IF($A1236="NAUTICS",IF(VLOOKUP($C1236,nautics!$B$2:$F$1200,5,FALSE())="","",VLOOKUP($C1236,nautics!$B$2:$F$1200,5,FALSE())),IF($A1236="ST",IF(VLOOKUP($C1236,st!$B$2:$F$400,5,FALSE())="","",VLOOKUP($C1236,st!$B$2:$F$400,5,FALSE())),""))),"")</f>
        <v/>
      </c>
      <c r="H1236" s="35" t="s">
        <v>1080</v>
      </c>
      <c r="I1236" s="35" t="s">
        <v>31</v>
      </c>
      <c r="J1236" s="35" t="s">
        <v>10058</v>
      </c>
      <c r="K1236" s="35">
        <f t="shared" si="4"/>
        <v>23</v>
      </c>
      <c r="L1236" s="35" t="s">
        <v>9862</v>
      </c>
      <c r="M1236" s="35" t="s">
        <v>9863</v>
      </c>
      <c r="N1236" s="35" t="s">
        <v>813</v>
      </c>
      <c r="O1236" s="35" t="s">
        <v>718</v>
      </c>
      <c r="P1236" s="35" t="s">
        <v>10185</v>
      </c>
      <c r="Q1236" s="35" t="s">
        <v>10186</v>
      </c>
      <c r="R1236" s="35" t="s">
        <v>965</v>
      </c>
      <c r="S1236" s="35" t="s">
        <v>842</v>
      </c>
      <c r="T1236" s="35" t="s">
        <v>843</v>
      </c>
      <c r="U1236" s="35" t="s">
        <v>10187</v>
      </c>
      <c r="W1236" s="35" t="s">
        <v>57</v>
      </c>
      <c r="X1236" s="35" t="s">
        <v>59</v>
      </c>
      <c r="Y1236" s="35" t="s">
        <v>8419</v>
      </c>
      <c r="Z1236" s="35" t="s">
        <v>10188</v>
      </c>
    </row>
    <row r="1237" spans="1:26" ht="15" customHeight="1">
      <c r="A1237" s="35" t="s">
        <v>1300</v>
      </c>
      <c r="B1237" s="35" t="s">
        <v>9778</v>
      </c>
      <c r="C1237" s="35" t="s">
        <v>10189</v>
      </c>
      <c r="D1237" s="35">
        <f>IFERROR(IF($A1237="HDC",IF(VLOOKUP($C1237,hdc!$B$2:$F$1600,2,FALSE())="","",VLOOKUP($C1237,hdc!$B$2:$F$1600,2,FALSE())),IF($A1237="NAUTICS",IF(VLOOKUP($C1237,nautics!$B$2:$F$1200,2,FALSE())="","",VLOOKUP($C1237,nautics!$B$2:$F$1200,2,FALSE())),IF($A1237="ST",IF(VLOOKUP($C1237,st!$B$2:$F$400,2,FALSE())="","",VLOOKUP($C1237,st!$B$2:$F$400,2,FALSE())),""))),"")</f>
        <v>1</v>
      </c>
      <c r="E1237" s="35">
        <f>IFERROR(IF($A1237="HDC",IF(VLOOKUP($C1237,hdc!$B$2:$F$1600,3,FALSE())="","",VLOOKUP($C1237,hdc!$B$2:$F$1600,3,FALSE())),IF($A1237="NAUTICS",IF(VLOOKUP($C1237,nautics!$B$2:$F$1200,3,FALSE())="","",VLOOKUP($C1237,nautics!$B$2:$F$1200,3,FALSE())),IF($A1237="ST",IF(VLOOKUP($C1237,st!$B$2:$F$400,3,FALSE())="","",VLOOKUP($C1237,st!$B$2:$F$400,3,FALSE())),""))),"")</f>
        <v>1</v>
      </c>
      <c r="F1237" s="35" t="str">
        <f>IFERROR(IF($A1237="HDC",IF(VLOOKUP($C1237,hdc!$B$2:$F$1600,4,FALSE())="","",VLOOKUP($C1237,hdc!$B$2:$F$1600,4,FALSE())),IF($A1237="NAUTICS",IF(VLOOKUP($C1237,nautics!$B$2:$F$1200,4,FALSE())="","",VLOOKUP($C1237,nautics!$B$2:$F$1200,4,FALSE())),IF($A1237="ST",IF(VLOOKUP($C1237,st!$B$2:$F$400,4,FALSE())="","",VLOOKUP($C1237,st!$B$2:$F$400,4,FALSE())),""))),"")</f>
        <v/>
      </c>
      <c r="G1237" s="35" t="str">
        <f>IFERROR(IF($A1237="HDC",IF(VLOOKUP($C1237,hdc!$B$2:$F$1600,5,FALSE())="","",VLOOKUP($C1237,hdc!$B$2:$F$1600,5,FALSE())),IF($A1237="NAUTICS",IF(VLOOKUP($C1237,nautics!$B$2:$F$1200,5,FALSE())="","",VLOOKUP($C1237,nautics!$B$2:$F$1200,5,FALSE())),IF($A1237="ST",IF(VLOOKUP($C1237,st!$B$2:$F$400,5,FALSE())="","",VLOOKUP($C1237,st!$B$2:$F$400,5,FALSE())),""))),"")</f>
        <v/>
      </c>
      <c r="H1237" s="35" t="s">
        <v>1080</v>
      </c>
      <c r="I1237" s="35" t="s">
        <v>31</v>
      </c>
      <c r="J1237" s="35" t="s">
        <v>1130</v>
      </c>
      <c r="K1237" s="35">
        <f t="shared" si="4"/>
        <v>14</v>
      </c>
      <c r="L1237" s="35" t="s">
        <v>9848</v>
      </c>
      <c r="M1237" s="35" t="s">
        <v>9849</v>
      </c>
      <c r="N1237" s="35" t="s">
        <v>931</v>
      </c>
      <c r="O1237" s="35" t="s">
        <v>932</v>
      </c>
      <c r="P1237" s="35" t="s">
        <v>10190</v>
      </c>
      <c r="Q1237" s="35" t="s">
        <v>10191</v>
      </c>
      <c r="R1237" s="35" t="s">
        <v>258</v>
      </c>
      <c r="S1237" s="35" t="s">
        <v>813</v>
      </c>
      <c r="T1237" s="35" t="s">
        <v>718</v>
      </c>
      <c r="U1237" s="35" t="s">
        <v>10192</v>
      </c>
      <c r="W1237" s="35" t="s">
        <v>57</v>
      </c>
      <c r="X1237" s="35" t="s">
        <v>59</v>
      </c>
      <c r="Y1237" s="35" t="s">
        <v>1515</v>
      </c>
      <c r="Z1237" s="35" t="s">
        <v>3246</v>
      </c>
    </row>
    <row r="1238" spans="1:26" ht="15" customHeight="1">
      <c r="A1238" s="35" t="s">
        <v>1300</v>
      </c>
      <c r="B1238" s="35" t="s">
        <v>9778</v>
      </c>
      <c r="C1238" s="35" t="s">
        <v>10193</v>
      </c>
      <c r="D1238" s="35">
        <f>IFERROR(IF($A1238="HDC",IF(VLOOKUP($C1238,hdc!$B$2:$F$1600,2,FALSE())="","",VLOOKUP($C1238,hdc!$B$2:$F$1600,2,FALSE())),IF($A1238="NAUTICS",IF(VLOOKUP($C1238,nautics!$B$2:$F$1200,2,FALSE())="","",VLOOKUP($C1238,nautics!$B$2:$F$1200,2,FALSE())),IF($A1238="ST",IF(VLOOKUP($C1238,st!$B$2:$F$400,2,FALSE())="","",VLOOKUP($C1238,st!$B$2:$F$400,2,FALSE())),""))),"")</f>
        <v>1</v>
      </c>
      <c r="E1238" s="35">
        <f>IFERROR(IF($A1238="HDC",IF(VLOOKUP($C1238,hdc!$B$2:$F$1600,3,FALSE())="","",VLOOKUP($C1238,hdc!$B$2:$F$1600,3,FALSE())),IF($A1238="NAUTICS",IF(VLOOKUP($C1238,nautics!$B$2:$F$1200,3,FALSE())="","",VLOOKUP($C1238,nautics!$B$2:$F$1200,3,FALSE())),IF($A1238="ST",IF(VLOOKUP($C1238,st!$B$2:$F$400,3,FALSE())="","",VLOOKUP($C1238,st!$B$2:$F$400,3,FALSE())),""))),"")</f>
        <v>1</v>
      </c>
      <c r="F1238" s="35">
        <f>IFERROR(IF($A1238="HDC",IF(VLOOKUP($C1238,hdc!$B$2:$F$1600,4,FALSE())="","",VLOOKUP($C1238,hdc!$B$2:$F$1600,4,FALSE())),IF($A1238="NAUTICS",IF(VLOOKUP($C1238,nautics!$B$2:$F$1200,4,FALSE())="","",VLOOKUP($C1238,nautics!$B$2:$F$1200,4,FALSE())),IF($A1238="ST",IF(VLOOKUP($C1238,st!$B$2:$F$400,4,FALSE())="","",VLOOKUP($C1238,st!$B$2:$F$400,4,FALSE())),""))),"")</f>
        <v>1</v>
      </c>
      <c r="G1238" s="35" t="str">
        <f>IFERROR(IF($A1238="HDC",IF(VLOOKUP($C1238,hdc!$B$2:$F$1600,5,FALSE())="","",VLOOKUP($C1238,hdc!$B$2:$F$1600,5,FALSE())),IF($A1238="NAUTICS",IF(VLOOKUP($C1238,nautics!$B$2:$F$1200,5,FALSE())="","",VLOOKUP($C1238,nautics!$B$2:$F$1200,5,FALSE())),IF($A1238="ST",IF(VLOOKUP($C1238,st!$B$2:$F$400,5,FALSE())="","",VLOOKUP($C1238,st!$B$2:$F$400,5,FALSE())),""))),"")</f>
        <v/>
      </c>
      <c r="H1238" s="35" t="s">
        <v>1080</v>
      </c>
      <c r="I1238" s="35" t="s">
        <v>31</v>
      </c>
      <c r="J1238" s="35" t="s">
        <v>10194</v>
      </c>
      <c r="K1238" s="35">
        <f t="shared" si="4"/>
        <v>46</v>
      </c>
      <c r="L1238" s="35" t="s">
        <v>1280</v>
      </c>
      <c r="M1238" s="35" t="s">
        <v>1282</v>
      </c>
      <c r="N1238" s="35" t="s">
        <v>174</v>
      </c>
      <c r="O1238" s="35" t="s">
        <v>175</v>
      </c>
      <c r="P1238" s="35" t="s">
        <v>10195</v>
      </c>
      <c r="Q1238" s="35" t="s">
        <v>10196</v>
      </c>
      <c r="R1238" s="35" t="s">
        <v>965</v>
      </c>
      <c r="S1238" s="35" t="s">
        <v>53</v>
      </c>
      <c r="T1238" s="35" t="s">
        <v>55</v>
      </c>
      <c r="U1238" s="35" t="s">
        <v>10197</v>
      </c>
      <c r="W1238" s="35" t="s">
        <v>57</v>
      </c>
      <c r="X1238" s="35" t="s">
        <v>59</v>
      </c>
      <c r="Y1238" s="35" t="s">
        <v>1289</v>
      </c>
      <c r="Z1238" s="35" t="s">
        <v>1686</v>
      </c>
    </row>
    <row r="1239" spans="1:26" ht="15" customHeight="1">
      <c r="A1239" s="35" t="s">
        <v>1300</v>
      </c>
      <c r="B1239" s="35" t="s">
        <v>9778</v>
      </c>
      <c r="C1239" s="35" t="s">
        <v>10198</v>
      </c>
      <c r="D1239" s="35">
        <f>IFERROR(IF($A1239="HDC",IF(VLOOKUP($C1239,hdc!$B$2:$F$1600,2,FALSE())="","",VLOOKUP($C1239,hdc!$B$2:$F$1600,2,FALSE())),IF($A1239="NAUTICS",IF(VLOOKUP($C1239,nautics!$B$2:$F$1200,2,FALSE())="","",VLOOKUP($C1239,nautics!$B$2:$F$1200,2,FALSE())),IF($A1239="ST",IF(VLOOKUP($C1239,st!$B$2:$F$400,2,FALSE())="","",VLOOKUP($C1239,st!$B$2:$F$400,2,FALSE())),""))),"")</f>
        <v>1</v>
      </c>
      <c r="E1239" s="35">
        <f>IFERROR(IF($A1239="HDC",IF(VLOOKUP($C1239,hdc!$B$2:$F$1600,3,FALSE())="","",VLOOKUP($C1239,hdc!$B$2:$F$1600,3,FALSE())),IF($A1239="NAUTICS",IF(VLOOKUP($C1239,nautics!$B$2:$F$1200,3,FALSE())="","",VLOOKUP($C1239,nautics!$B$2:$F$1200,3,FALSE())),IF($A1239="ST",IF(VLOOKUP($C1239,st!$B$2:$F$400,3,FALSE())="","",VLOOKUP($C1239,st!$B$2:$F$400,3,FALSE())),""))),"")</f>
        <v>1</v>
      </c>
      <c r="F1239" s="35">
        <f>IFERROR(IF($A1239="HDC",IF(VLOOKUP($C1239,hdc!$B$2:$F$1600,4,FALSE())="","",VLOOKUP($C1239,hdc!$B$2:$F$1600,4,FALSE())),IF($A1239="NAUTICS",IF(VLOOKUP($C1239,nautics!$B$2:$F$1200,4,FALSE())="","",VLOOKUP($C1239,nautics!$B$2:$F$1200,4,FALSE())),IF($A1239="ST",IF(VLOOKUP($C1239,st!$B$2:$F$400,4,FALSE())="","",VLOOKUP($C1239,st!$B$2:$F$400,4,FALSE())),""))),"")</f>
        <v>1</v>
      </c>
      <c r="G1239" s="35" t="str">
        <f>IFERROR(IF($A1239="HDC",IF(VLOOKUP($C1239,hdc!$B$2:$F$1600,5,FALSE())="","",VLOOKUP($C1239,hdc!$B$2:$F$1600,5,FALSE())),IF($A1239="NAUTICS",IF(VLOOKUP($C1239,nautics!$B$2:$F$1200,5,FALSE())="","",VLOOKUP($C1239,nautics!$B$2:$F$1200,5,FALSE())),IF($A1239="ST",IF(VLOOKUP($C1239,st!$B$2:$F$400,5,FALSE())="","",VLOOKUP($C1239,st!$B$2:$F$400,5,FALSE())),""))),"")</f>
        <v/>
      </c>
      <c r="H1239" s="35" t="s">
        <v>1080</v>
      </c>
      <c r="I1239" s="35" t="s">
        <v>31</v>
      </c>
      <c r="J1239" s="35" t="s">
        <v>10199</v>
      </c>
      <c r="K1239" s="35">
        <f t="shared" si="4"/>
        <v>44</v>
      </c>
      <c r="L1239" s="35" t="s">
        <v>1280</v>
      </c>
      <c r="M1239" s="35" t="s">
        <v>1282</v>
      </c>
      <c r="N1239" s="35" t="s">
        <v>174</v>
      </c>
      <c r="O1239" s="35" t="s">
        <v>175</v>
      </c>
      <c r="P1239" s="35" t="s">
        <v>10200</v>
      </c>
      <c r="Q1239" s="35" t="s">
        <v>10201</v>
      </c>
      <c r="R1239" s="35" t="s">
        <v>293</v>
      </c>
      <c r="S1239" s="35" t="s">
        <v>43</v>
      </c>
      <c r="T1239" s="35" t="s">
        <v>45</v>
      </c>
      <c r="U1239" s="35" t="s">
        <v>10202</v>
      </c>
      <c r="W1239" s="35" t="s">
        <v>57</v>
      </c>
      <c r="X1239" s="35" t="s">
        <v>59</v>
      </c>
      <c r="Y1239" s="35" t="s">
        <v>1289</v>
      </c>
      <c r="Z1239" s="35" t="s">
        <v>8082</v>
      </c>
    </row>
    <row r="1240" spans="1:26" ht="15" customHeight="1">
      <c r="A1240" s="35" t="s">
        <v>1300</v>
      </c>
      <c r="B1240" s="35" t="s">
        <v>9778</v>
      </c>
      <c r="C1240" s="35" t="s">
        <v>10203</v>
      </c>
      <c r="D1240" s="35">
        <f>IFERROR(IF($A1240="HDC",IF(VLOOKUP($C1240,hdc!$B$2:$F$1600,2,FALSE())="","",VLOOKUP($C1240,hdc!$B$2:$F$1600,2,FALSE())),IF($A1240="NAUTICS",IF(VLOOKUP($C1240,nautics!$B$2:$F$1200,2,FALSE())="","",VLOOKUP($C1240,nautics!$B$2:$F$1200,2,FALSE())),IF($A1240="ST",IF(VLOOKUP($C1240,st!$B$2:$F$400,2,FALSE())="","",VLOOKUP($C1240,st!$B$2:$F$400,2,FALSE())),""))),"")</f>
        <v>1</v>
      </c>
      <c r="E1240" s="35">
        <f>IFERROR(IF($A1240="HDC",IF(VLOOKUP($C1240,hdc!$B$2:$F$1600,3,FALSE())="","",VLOOKUP($C1240,hdc!$B$2:$F$1600,3,FALSE())),IF($A1240="NAUTICS",IF(VLOOKUP($C1240,nautics!$B$2:$F$1200,3,FALSE())="","",VLOOKUP($C1240,nautics!$B$2:$F$1200,3,FALSE())),IF($A1240="ST",IF(VLOOKUP($C1240,st!$B$2:$F$400,3,FALSE())="","",VLOOKUP($C1240,st!$B$2:$F$400,3,FALSE())),""))),"")</f>
        <v>1</v>
      </c>
      <c r="F1240" s="35" t="str">
        <f>IFERROR(IF($A1240="HDC",IF(VLOOKUP($C1240,hdc!$B$2:$F$1600,4,FALSE())="","",VLOOKUP($C1240,hdc!$B$2:$F$1600,4,FALSE())),IF($A1240="NAUTICS",IF(VLOOKUP($C1240,nautics!$B$2:$F$1200,4,FALSE())="","",VLOOKUP($C1240,nautics!$B$2:$F$1200,4,FALSE())),IF($A1240="ST",IF(VLOOKUP($C1240,st!$B$2:$F$400,4,FALSE())="","",VLOOKUP($C1240,st!$B$2:$F$400,4,FALSE())),""))),"")</f>
        <v/>
      </c>
      <c r="G1240" s="35" t="str">
        <f>IFERROR(IF($A1240="HDC",IF(VLOOKUP($C1240,hdc!$B$2:$F$1600,5,FALSE())="","",VLOOKUP($C1240,hdc!$B$2:$F$1600,5,FALSE())),IF($A1240="NAUTICS",IF(VLOOKUP($C1240,nautics!$B$2:$F$1200,5,FALSE())="","",VLOOKUP($C1240,nautics!$B$2:$F$1200,5,FALSE())),IF($A1240="ST",IF(VLOOKUP($C1240,st!$B$2:$F$400,5,FALSE())="","",VLOOKUP($C1240,st!$B$2:$F$400,5,FALSE())),""))),"")</f>
        <v/>
      </c>
      <c r="H1240" s="35" t="s">
        <v>1080</v>
      </c>
      <c r="I1240" s="35" t="s">
        <v>31</v>
      </c>
      <c r="J1240" s="35" t="s">
        <v>3510</v>
      </c>
      <c r="K1240" s="35">
        <f t="shared" si="4"/>
        <v>12</v>
      </c>
      <c r="L1240" s="35" t="s">
        <v>10200</v>
      </c>
      <c r="M1240" s="35" t="s">
        <v>10201</v>
      </c>
      <c r="N1240" s="35" t="s">
        <v>43</v>
      </c>
      <c r="O1240" s="35" t="s">
        <v>45</v>
      </c>
      <c r="P1240" s="35" t="s">
        <v>10204</v>
      </c>
      <c r="Q1240" s="35" t="s">
        <v>10205</v>
      </c>
      <c r="R1240" s="35" t="s">
        <v>293</v>
      </c>
      <c r="S1240" s="35" t="s">
        <v>1050</v>
      </c>
      <c r="T1240" s="35" t="s">
        <v>718</v>
      </c>
      <c r="U1240" s="35" t="s">
        <v>10206</v>
      </c>
      <c r="W1240" s="35" t="s">
        <v>57</v>
      </c>
      <c r="X1240" s="35" t="s">
        <v>59</v>
      </c>
      <c r="Y1240" s="35" t="s">
        <v>8082</v>
      </c>
      <c r="Z1240" s="35" t="s">
        <v>9451</v>
      </c>
    </row>
    <row r="1241" spans="1:26" ht="15" customHeight="1">
      <c r="A1241" s="35" t="s">
        <v>1300</v>
      </c>
      <c r="B1241" s="35" t="s">
        <v>9778</v>
      </c>
      <c r="C1241" s="35" t="s">
        <v>10207</v>
      </c>
      <c r="D1241" s="35">
        <f>IFERROR(IF($A1241="HDC",IF(VLOOKUP($C1241,hdc!$B$2:$F$1600,2,FALSE())="","",VLOOKUP($C1241,hdc!$B$2:$F$1600,2,FALSE())),IF($A1241="NAUTICS",IF(VLOOKUP($C1241,nautics!$B$2:$F$1200,2,FALSE())="","",VLOOKUP($C1241,nautics!$B$2:$F$1200,2,FALSE())),IF($A1241="ST",IF(VLOOKUP($C1241,st!$B$2:$F$400,2,FALSE())="","",VLOOKUP($C1241,st!$B$2:$F$400,2,FALSE())),""))),"")</f>
        <v>1</v>
      </c>
      <c r="E1241" s="35">
        <f>IFERROR(IF($A1241="HDC",IF(VLOOKUP($C1241,hdc!$B$2:$F$1600,3,FALSE())="","",VLOOKUP($C1241,hdc!$B$2:$F$1600,3,FALSE())),IF($A1241="NAUTICS",IF(VLOOKUP($C1241,nautics!$B$2:$F$1200,3,FALSE())="","",VLOOKUP($C1241,nautics!$B$2:$F$1200,3,FALSE())),IF($A1241="ST",IF(VLOOKUP($C1241,st!$B$2:$F$400,3,FALSE())="","",VLOOKUP($C1241,st!$B$2:$F$400,3,FALSE())),""))),"")</f>
        <v>1</v>
      </c>
      <c r="F1241" s="35">
        <f>IFERROR(IF($A1241="HDC",IF(VLOOKUP($C1241,hdc!$B$2:$F$1600,4,FALSE())="","",VLOOKUP($C1241,hdc!$B$2:$F$1600,4,FALSE())),IF($A1241="NAUTICS",IF(VLOOKUP($C1241,nautics!$B$2:$F$1200,4,FALSE())="","",VLOOKUP($C1241,nautics!$B$2:$F$1200,4,FALSE())),IF($A1241="ST",IF(VLOOKUP($C1241,st!$B$2:$F$400,4,FALSE())="","",VLOOKUP($C1241,st!$B$2:$F$400,4,FALSE())),""))),"")</f>
        <v>1</v>
      </c>
      <c r="G1241" s="35" t="str">
        <f>IFERROR(IF($A1241="HDC",IF(VLOOKUP($C1241,hdc!$B$2:$F$1600,5,FALSE())="","",VLOOKUP($C1241,hdc!$B$2:$F$1600,5,FALSE())),IF($A1241="NAUTICS",IF(VLOOKUP($C1241,nautics!$B$2:$F$1200,5,FALSE())="","",VLOOKUP($C1241,nautics!$B$2:$F$1200,5,FALSE())),IF($A1241="ST",IF(VLOOKUP($C1241,st!$B$2:$F$400,5,FALSE())="","",VLOOKUP($C1241,st!$B$2:$F$400,5,FALSE())),""))),"")</f>
        <v/>
      </c>
      <c r="H1241" s="35" t="s">
        <v>1080</v>
      </c>
      <c r="I1241" s="35" t="s">
        <v>31</v>
      </c>
      <c r="J1241" s="35" t="s">
        <v>10208</v>
      </c>
      <c r="K1241" s="35">
        <f t="shared" si="4"/>
        <v>46</v>
      </c>
      <c r="L1241" s="35" t="s">
        <v>1280</v>
      </c>
      <c r="M1241" s="35" t="s">
        <v>1282</v>
      </c>
      <c r="N1241" s="35" t="s">
        <v>174</v>
      </c>
      <c r="O1241" s="35" t="s">
        <v>175</v>
      </c>
      <c r="P1241" s="35" t="s">
        <v>10209</v>
      </c>
      <c r="Q1241" s="35" t="s">
        <v>10210</v>
      </c>
      <c r="R1241" s="35" t="s">
        <v>1912</v>
      </c>
      <c r="S1241" s="35" t="s">
        <v>2019</v>
      </c>
      <c r="T1241" s="35" t="s">
        <v>2020</v>
      </c>
      <c r="U1241" s="35" t="s">
        <v>10211</v>
      </c>
      <c r="W1241" s="35" t="s">
        <v>57</v>
      </c>
      <c r="X1241" s="35" t="s">
        <v>59</v>
      </c>
      <c r="Y1241" s="35" t="s">
        <v>1289</v>
      </c>
      <c r="Z1241" s="35" t="s">
        <v>9839</v>
      </c>
    </row>
    <row r="1242" spans="1:26" ht="15" customHeight="1">
      <c r="A1242" s="35" t="s">
        <v>1300</v>
      </c>
      <c r="B1242" s="35" t="s">
        <v>9778</v>
      </c>
      <c r="C1242" s="35" t="s">
        <v>10212</v>
      </c>
      <c r="D1242" s="35">
        <f>IFERROR(IF($A1242="HDC",IF(VLOOKUP($C1242,hdc!$B$2:$F$1600,2,FALSE())="","",VLOOKUP($C1242,hdc!$B$2:$F$1600,2,FALSE())),IF($A1242="NAUTICS",IF(VLOOKUP($C1242,nautics!$B$2:$F$1200,2,FALSE())="","",VLOOKUP($C1242,nautics!$B$2:$F$1200,2,FALSE())),IF($A1242="ST",IF(VLOOKUP($C1242,st!$B$2:$F$400,2,FALSE())="","",VLOOKUP($C1242,st!$B$2:$F$400,2,FALSE())),""))),"")</f>
        <v>1</v>
      </c>
      <c r="E1242" s="35">
        <f>IFERROR(IF($A1242="HDC",IF(VLOOKUP($C1242,hdc!$B$2:$F$1600,3,FALSE())="","",VLOOKUP($C1242,hdc!$B$2:$F$1600,3,FALSE())),IF($A1242="NAUTICS",IF(VLOOKUP($C1242,nautics!$B$2:$F$1200,3,FALSE())="","",VLOOKUP($C1242,nautics!$B$2:$F$1200,3,FALSE())),IF($A1242="ST",IF(VLOOKUP($C1242,st!$B$2:$F$400,3,FALSE())="","",VLOOKUP($C1242,st!$B$2:$F$400,3,FALSE())),""))),"")</f>
        <v>1</v>
      </c>
      <c r="F1242" s="35">
        <f>IFERROR(IF($A1242="HDC",IF(VLOOKUP($C1242,hdc!$B$2:$F$1600,4,FALSE())="","",VLOOKUP($C1242,hdc!$B$2:$F$1600,4,FALSE())),IF($A1242="NAUTICS",IF(VLOOKUP($C1242,nautics!$B$2:$F$1200,4,FALSE())="","",VLOOKUP($C1242,nautics!$B$2:$F$1200,4,FALSE())),IF($A1242="ST",IF(VLOOKUP($C1242,st!$B$2:$F$400,4,FALSE())="","",VLOOKUP($C1242,st!$B$2:$F$400,4,FALSE())),""))),"")</f>
        <v>1</v>
      </c>
      <c r="G1242" s="35" t="str">
        <f>IFERROR(IF($A1242="HDC",IF(VLOOKUP($C1242,hdc!$B$2:$F$1600,5,FALSE())="","",VLOOKUP($C1242,hdc!$B$2:$F$1600,5,FALSE())),IF($A1242="NAUTICS",IF(VLOOKUP($C1242,nautics!$B$2:$F$1200,5,FALSE())="","",VLOOKUP($C1242,nautics!$B$2:$F$1200,5,FALSE())),IF($A1242="ST",IF(VLOOKUP($C1242,st!$B$2:$F$400,5,FALSE())="","",VLOOKUP($C1242,st!$B$2:$F$400,5,FALSE())),""))),"")</f>
        <v/>
      </c>
      <c r="H1242" s="35" t="s">
        <v>1080</v>
      </c>
      <c r="I1242" s="35" t="s">
        <v>31</v>
      </c>
      <c r="J1242" s="35" t="s">
        <v>10213</v>
      </c>
      <c r="K1242" s="35">
        <f t="shared" si="4"/>
        <v>10</v>
      </c>
      <c r="L1242" s="35" t="s">
        <v>1280</v>
      </c>
      <c r="M1242" s="35" t="s">
        <v>1282</v>
      </c>
      <c r="N1242" s="35" t="s">
        <v>174</v>
      </c>
      <c r="O1242" s="35" t="s">
        <v>175</v>
      </c>
      <c r="P1242" s="35" t="s">
        <v>10214</v>
      </c>
      <c r="Q1242" s="35" t="s">
        <v>10215</v>
      </c>
      <c r="R1242" s="35" t="s">
        <v>965</v>
      </c>
      <c r="S1242" s="35" t="s">
        <v>174</v>
      </c>
      <c r="T1242" s="35" t="s">
        <v>175</v>
      </c>
      <c r="U1242" s="35" t="s">
        <v>10216</v>
      </c>
      <c r="W1242" s="35" t="s">
        <v>78</v>
      </c>
      <c r="X1242" s="35" t="s">
        <v>59</v>
      </c>
      <c r="Y1242" s="35" t="s">
        <v>1289</v>
      </c>
      <c r="Z1242" s="35" t="s">
        <v>4339</v>
      </c>
    </row>
    <row r="1243" spans="1:26" ht="15" customHeight="1">
      <c r="A1243" s="35" t="s">
        <v>1300</v>
      </c>
      <c r="B1243" s="35" t="s">
        <v>9778</v>
      </c>
      <c r="C1243" s="35" t="s">
        <v>10218</v>
      </c>
      <c r="D1243" s="35">
        <f>IFERROR(IF($A1243="HDC",IF(VLOOKUP($C1243,hdc!$B$2:$F$1600,2,FALSE())="","",VLOOKUP($C1243,hdc!$B$2:$F$1600,2,FALSE())),IF($A1243="NAUTICS",IF(VLOOKUP($C1243,nautics!$B$2:$F$1200,2,FALSE())="","",VLOOKUP($C1243,nautics!$B$2:$F$1200,2,FALSE())),IF($A1243="ST",IF(VLOOKUP($C1243,st!$B$2:$F$400,2,FALSE())="","",VLOOKUP($C1243,st!$B$2:$F$400,2,FALSE())),""))),"")</f>
        <v>1</v>
      </c>
      <c r="E1243" s="35">
        <f>IFERROR(IF($A1243="HDC",IF(VLOOKUP($C1243,hdc!$B$2:$F$1600,3,FALSE())="","",VLOOKUP($C1243,hdc!$B$2:$F$1600,3,FALSE())),IF($A1243="NAUTICS",IF(VLOOKUP($C1243,nautics!$B$2:$F$1200,3,FALSE())="","",VLOOKUP($C1243,nautics!$B$2:$F$1200,3,FALSE())),IF($A1243="ST",IF(VLOOKUP($C1243,st!$B$2:$F$400,3,FALSE())="","",VLOOKUP($C1243,st!$B$2:$F$400,3,FALSE())),""))),"")</f>
        <v>1</v>
      </c>
      <c r="F1243" s="35" t="str">
        <f>IFERROR(IF($A1243="HDC",IF(VLOOKUP($C1243,hdc!$B$2:$F$1600,4,FALSE())="","",VLOOKUP($C1243,hdc!$B$2:$F$1600,4,FALSE())),IF($A1243="NAUTICS",IF(VLOOKUP($C1243,nautics!$B$2:$F$1200,4,FALSE())="","",VLOOKUP($C1243,nautics!$B$2:$F$1200,4,FALSE())),IF($A1243="ST",IF(VLOOKUP($C1243,st!$B$2:$F$400,4,FALSE())="","",VLOOKUP($C1243,st!$B$2:$F$400,4,FALSE())),""))),"")</f>
        <v/>
      </c>
      <c r="G1243" s="35" t="str">
        <f>IFERROR(IF($A1243="HDC",IF(VLOOKUP($C1243,hdc!$B$2:$F$1600,5,FALSE())="","",VLOOKUP($C1243,hdc!$B$2:$F$1600,5,FALSE())),IF($A1243="NAUTICS",IF(VLOOKUP($C1243,nautics!$B$2:$F$1200,5,FALSE())="","",VLOOKUP($C1243,nautics!$B$2:$F$1200,5,FALSE())),IF($A1243="ST",IF(VLOOKUP($C1243,st!$B$2:$F$400,5,FALSE())="","",VLOOKUP($C1243,st!$B$2:$F$400,5,FALSE())),""))),"")</f>
        <v/>
      </c>
      <c r="H1243" s="35" t="s">
        <v>1080</v>
      </c>
      <c r="I1243" s="35" t="s">
        <v>31</v>
      </c>
      <c r="J1243" s="35" t="s">
        <v>10219</v>
      </c>
      <c r="K1243" s="35">
        <f t="shared" si="4"/>
        <v>23</v>
      </c>
      <c r="L1243" s="35" t="s">
        <v>10214</v>
      </c>
      <c r="M1243" s="35" t="s">
        <v>10215</v>
      </c>
      <c r="N1243" s="35" t="s">
        <v>174</v>
      </c>
      <c r="O1243" s="35" t="s">
        <v>175</v>
      </c>
      <c r="P1243" s="35" t="s">
        <v>10220</v>
      </c>
      <c r="Q1243" s="35" t="s">
        <v>10221</v>
      </c>
      <c r="R1243" s="35" t="s">
        <v>52</v>
      </c>
      <c r="S1243" s="35" t="s">
        <v>1838</v>
      </c>
      <c r="T1243" s="35" t="s">
        <v>1839</v>
      </c>
      <c r="U1243" s="35" t="s">
        <v>10222</v>
      </c>
      <c r="W1243" s="35" t="s">
        <v>57</v>
      </c>
      <c r="X1243" s="35" t="s">
        <v>59</v>
      </c>
      <c r="Y1243" s="35" t="s">
        <v>4339</v>
      </c>
      <c r="Z1243" s="35" t="s">
        <v>8116</v>
      </c>
    </row>
    <row r="1244" spans="1:26" ht="15" customHeight="1">
      <c r="A1244" s="35" t="s">
        <v>1300</v>
      </c>
      <c r="B1244" s="35" t="s">
        <v>9778</v>
      </c>
      <c r="C1244" s="35" t="s">
        <v>10223</v>
      </c>
      <c r="D1244" s="35">
        <f>IFERROR(IF($A1244="HDC",IF(VLOOKUP($C1244,hdc!$B$2:$F$1600,2,FALSE())="","",VLOOKUP($C1244,hdc!$B$2:$F$1600,2,FALSE())),IF($A1244="NAUTICS",IF(VLOOKUP($C1244,nautics!$B$2:$F$1200,2,FALSE())="","",VLOOKUP($C1244,nautics!$B$2:$F$1200,2,FALSE())),IF($A1244="ST",IF(VLOOKUP($C1244,st!$B$2:$F$400,2,FALSE())="","",VLOOKUP($C1244,st!$B$2:$F$400,2,FALSE())),""))),"")</f>
        <v>1</v>
      </c>
      <c r="E1244" s="35">
        <f>IFERROR(IF($A1244="HDC",IF(VLOOKUP($C1244,hdc!$B$2:$F$1600,3,FALSE())="","",VLOOKUP($C1244,hdc!$B$2:$F$1600,3,FALSE())),IF($A1244="NAUTICS",IF(VLOOKUP($C1244,nautics!$B$2:$F$1200,3,FALSE())="","",VLOOKUP($C1244,nautics!$B$2:$F$1200,3,FALSE())),IF($A1244="ST",IF(VLOOKUP($C1244,st!$B$2:$F$400,3,FALSE())="","",VLOOKUP($C1244,st!$B$2:$F$400,3,FALSE())),""))),"")</f>
        <v>1</v>
      </c>
      <c r="F1244" s="35">
        <f>IFERROR(IF($A1244="HDC",IF(VLOOKUP($C1244,hdc!$B$2:$F$1600,4,FALSE())="","",VLOOKUP($C1244,hdc!$B$2:$F$1600,4,FALSE())),IF($A1244="NAUTICS",IF(VLOOKUP($C1244,nautics!$B$2:$F$1200,4,FALSE())="","",VLOOKUP($C1244,nautics!$B$2:$F$1200,4,FALSE())),IF($A1244="ST",IF(VLOOKUP($C1244,st!$B$2:$F$400,4,FALSE())="","",VLOOKUP($C1244,st!$B$2:$F$400,4,FALSE())),""))),"")</f>
        <v>1</v>
      </c>
      <c r="G1244" s="35" t="str">
        <f>IFERROR(IF($A1244="HDC",IF(VLOOKUP($C1244,hdc!$B$2:$F$1600,5,FALSE())="","",VLOOKUP($C1244,hdc!$B$2:$F$1600,5,FALSE())),IF($A1244="NAUTICS",IF(VLOOKUP($C1244,nautics!$B$2:$F$1200,5,FALSE())="","",VLOOKUP($C1244,nautics!$B$2:$F$1200,5,FALSE())),IF($A1244="ST",IF(VLOOKUP($C1244,st!$B$2:$F$400,5,FALSE())="","",VLOOKUP($C1244,st!$B$2:$F$400,5,FALSE())),""))),"")</f>
        <v/>
      </c>
      <c r="H1244" s="35" t="s">
        <v>1080</v>
      </c>
      <c r="I1244" s="35" t="s">
        <v>31</v>
      </c>
      <c r="J1244" s="35" t="s">
        <v>10224</v>
      </c>
      <c r="K1244" s="35">
        <f t="shared" si="4"/>
        <v>26</v>
      </c>
      <c r="L1244" s="35" t="s">
        <v>1280</v>
      </c>
      <c r="M1244" s="35" t="s">
        <v>1282</v>
      </c>
      <c r="N1244" s="35" t="s">
        <v>174</v>
      </c>
      <c r="O1244" s="35" t="s">
        <v>175</v>
      </c>
      <c r="P1244" s="35" t="s">
        <v>10225</v>
      </c>
      <c r="Q1244" s="35" t="s">
        <v>10226</v>
      </c>
      <c r="R1244" s="35" t="s">
        <v>965</v>
      </c>
      <c r="S1244" s="35" t="s">
        <v>872</v>
      </c>
      <c r="T1244" s="35" t="s">
        <v>873</v>
      </c>
      <c r="U1244" s="35" t="s">
        <v>10227</v>
      </c>
      <c r="W1244" s="35" t="s">
        <v>57</v>
      </c>
      <c r="X1244" s="35" t="s">
        <v>59</v>
      </c>
      <c r="Y1244" s="35" t="s">
        <v>1289</v>
      </c>
      <c r="Z1244" s="35" t="s">
        <v>8252</v>
      </c>
    </row>
    <row r="1245" spans="1:26" ht="15" customHeight="1">
      <c r="A1245" s="35" t="s">
        <v>1300</v>
      </c>
      <c r="B1245" s="35" t="s">
        <v>9778</v>
      </c>
      <c r="C1245" s="35" t="s">
        <v>10228</v>
      </c>
      <c r="D1245" s="35">
        <f>IFERROR(IF($A1245="HDC",IF(VLOOKUP($C1245,hdc!$B$2:$F$1600,2,FALSE())="","",VLOOKUP($C1245,hdc!$B$2:$F$1600,2,FALSE())),IF($A1245="NAUTICS",IF(VLOOKUP($C1245,nautics!$B$2:$F$1200,2,FALSE())="","",VLOOKUP($C1245,nautics!$B$2:$F$1200,2,FALSE())),IF($A1245="ST",IF(VLOOKUP($C1245,st!$B$2:$F$400,2,FALSE())="","",VLOOKUP($C1245,st!$B$2:$F$400,2,FALSE())),""))),"")</f>
        <v>1</v>
      </c>
      <c r="E1245" s="35">
        <f>IFERROR(IF($A1245="HDC",IF(VLOOKUP($C1245,hdc!$B$2:$F$1600,3,FALSE())="","",VLOOKUP($C1245,hdc!$B$2:$F$1600,3,FALSE())),IF($A1245="NAUTICS",IF(VLOOKUP($C1245,nautics!$B$2:$F$1200,3,FALSE())="","",VLOOKUP($C1245,nautics!$B$2:$F$1200,3,FALSE())),IF($A1245="ST",IF(VLOOKUP($C1245,st!$B$2:$F$400,3,FALSE())="","",VLOOKUP($C1245,st!$B$2:$F$400,3,FALSE())),""))),"")</f>
        <v>1</v>
      </c>
      <c r="F1245" s="35" t="str">
        <f>IFERROR(IF($A1245="HDC",IF(VLOOKUP($C1245,hdc!$B$2:$F$1600,4,FALSE())="","",VLOOKUP($C1245,hdc!$B$2:$F$1600,4,FALSE())),IF($A1245="NAUTICS",IF(VLOOKUP($C1245,nautics!$B$2:$F$1200,4,FALSE())="","",VLOOKUP($C1245,nautics!$B$2:$F$1200,4,FALSE())),IF($A1245="ST",IF(VLOOKUP($C1245,st!$B$2:$F$400,4,FALSE())="","",VLOOKUP($C1245,st!$B$2:$F$400,4,FALSE())),""))),"")</f>
        <v/>
      </c>
      <c r="G1245" s="35" t="str">
        <f>IFERROR(IF($A1245="HDC",IF(VLOOKUP($C1245,hdc!$B$2:$F$1600,5,FALSE())="","",VLOOKUP($C1245,hdc!$B$2:$F$1600,5,FALSE())),IF($A1245="NAUTICS",IF(VLOOKUP($C1245,nautics!$B$2:$F$1200,5,FALSE())="","",VLOOKUP($C1245,nautics!$B$2:$F$1200,5,FALSE())),IF($A1245="ST",IF(VLOOKUP($C1245,st!$B$2:$F$400,5,FALSE())="","",VLOOKUP($C1245,st!$B$2:$F$400,5,FALSE())),""))),"")</f>
        <v/>
      </c>
      <c r="H1245" s="35" t="s">
        <v>1080</v>
      </c>
      <c r="I1245" s="35" t="s">
        <v>31</v>
      </c>
      <c r="J1245" s="35" t="s">
        <v>10229</v>
      </c>
      <c r="K1245" s="35">
        <f t="shared" si="4"/>
        <v>23</v>
      </c>
      <c r="L1245" s="35" t="s">
        <v>10225</v>
      </c>
      <c r="M1245" s="35" t="s">
        <v>10226</v>
      </c>
      <c r="N1245" s="35" t="s">
        <v>872</v>
      </c>
      <c r="O1245" s="35" t="s">
        <v>873</v>
      </c>
      <c r="P1245" s="35" t="s">
        <v>10230</v>
      </c>
      <c r="Q1245" s="35" t="s">
        <v>10231</v>
      </c>
      <c r="R1245" s="35" t="s">
        <v>52</v>
      </c>
      <c r="S1245" s="35" t="s">
        <v>46</v>
      </c>
      <c r="T1245" s="35" t="s">
        <v>49</v>
      </c>
      <c r="U1245" s="35" t="s">
        <v>10232</v>
      </c>
      <c r="W1245" s="35" t="s">
        <v>57</v>
      </c>
      <c r="X1245" s="35" t="s">
        <v>59</v>
      </c>
      <c r="Y1245" s="35" t="s">
        <v>8252</v>
      </c>
      <c r="Z1245" s="35" t="s">
        <v>2775</v>
      </c>
    </row>
    <row r="1246" spans="1:26" ht="15" customHeight="1">
      <c r="A1246" s="35" t="s">
        <v>1300</v>
      </c>
      <c r="B1246" s="35" t="s">
        <v>9778</v>
      </c>
      <c r="C1246" s="35" t="s">
        <v>10233</v>
      </c>
      <c r="D1246" s="35">
        <f>IFERROR(IF($A1246="HDC",IF(VLOOKUP($C1246,hdc!$B$2:$F$1600,2,FALSE())="","",VLOOKUP($C1246,hdc!$B$2:$F$1600,2,FALSE())),IF($A1246="NAUTICS",IF(VLOOKUP($C1246,nautics!$B$2:$F$1200,2,FALSE())="","",VLOOKUP($C1246,nautics!$B$2:$F$1200,2,FALSE())),IF($A1246="ST",IF(VLOOKUP($C1246,st!$B$2:$F$400,2,FALSE())="","",VLOOKUP($C1246,st!$B$2:$F$400,2,FALSE())),""))),"")</f>
        <v>1</v>
      </c>
      <c r="E1246" s="35">
        <f>IFERROR(IF($A1246="HDC",IF(VLOOKUP($C1246,hdc!$B$2:$F$1600,3,FALSE())="","",VLOOKUP($C1246,hdc!$B$2:$F$1600,3,FALSE())),IF($A1246="NAUTICS",IF(VLOOKUP($C1246,nautics!$B$2:$F$1200,3,FALSE())="","",VLOOKUP($C1246,nautics!$B$2:$F$1200,3,FALSE())),IF($A1246="ST",IF(VLOOKUP($C1246,st!$B$2:$F$400,3,FALSE())="","",VLOOKUP($C1246,st!$B$2:$F$400,3,FALSE())),""))),"")</f>
        <v>1</v>
      </c>
      <c r="F1246" s="35">
        <f>IFERROR(IF($A1246="HDC",IF(VLOOKUP($C1246,hdc!$B$2:$F$1600,4,FALSE())="","",VLOOKUP($C1246,hdc!$B$2:$F$1600,4,FALSE())),IF($A1246="NAUTICS",IF(VLOOKUP($C1246,nautics!$B$2:$F$1200,4,FALSE())="","",VLOOKUP($C1246,nautics!$B$2:$F$1200,4,FALSE())),IF($A1246="ST",IF(VLOOKUP($C1246,st!$B$2:$F$400,4,FALSE())="","",VLOOKUP($C1246,st!$B$2:$F$400,4,FALSE())),""))),"")</f>
        <v>1</v>
      </c>
      <c r="G1246" s="35" t="str">
        <f>IFERROR(IF($A1246="HDC",IF(VLOOKUP($C1246,hdc!$B$2:$F$1600,5,FALSE())="","",VLOOKUP($C1246,hdc!$B$2:$F$1600,5,FALSE())),IF($A1246="NAUTICS",IF(VLOOKUP($C1246,nautics!$B$2:$F$1200,5,FALSE())="","",VLOOKUP($C1246,nautics!$B$2:$F$1200,5,FALSE())),IF($A1246="ST",IF(VLOOKUP($C1246,st!$B$2:$F$400,5,FALSE())="","",VLOOKUP($C1246,st!$B$2:$F$400,5,FALSE())),""))),"")</f>
        <v/>
      </c>
      <c r="H1246" s="35" t="s">
        <v>1080</v>
      </c>
      <c r="I1246" s="35" t="s">
        <v>31</v>
      </c>
      <c r="J1246" s="35" t="s">
        <v>10234</v>
      </c>
      <c r="K1246" s="35">
        <f t="shared" si="4"/>
        <v>17</v>
      </c>
      <c r="L1246" s="35" t="s">
        <v>1280</v>
      </c>
      <c r="M1246" s="35" t="s">
        <v>1282</v>
      </c>
      <c r="N1246" s="35" t="s">
        <v>174</v>
      </c>
      <c r="O1246" s="35" t="s">
        <v>175</v>
      </c>
      <c r="P1246" s="35" t="s">
        <v>10235</v>
      </c>
      <c r="Q1246" s="35" t="s">
        <v>10236</v>
      </c>
      <c r="R1246" s="35" t="s">
        <v>52</v>
      </c>
      <c r="S1246" s="35" t="s">
        <v>1476</v>
      </c>
      <c r="T1246" s="35" t="s">
        <v>1477</v>
      </c>
      <c r="U1246" s="35" t="s">
        <v>10237</v>
      </c>
      <c r="W1246" s="35" t="s">
        <v>57</v>
      </c>
      <c r="X1246" s="35" t="s">
        <v>59</v>
      </c>
      <c r="Y1246" s="35" t="s">
        <v>1289</v>
      </c>
      <c r="Z1246" s="35" t="s">
        <v>10238</v>
      </c>
    </row>
    <row r="1247" spans="1:26" ht="15" customHeight="1">
      <c r="A1247" s="35" t="s">
        <v>1300</v>
      </c>
      <c r="B1247" s="35" t="s">
        <v>9778</v>
      </c>
      <c r="C1247" s="35" t="s">
        <v>10239</v>
      </c>
      <c r="D1247" s="35">
        <f>IFERROR(IF($A1247="HDC",IF(VLOOKUP($C1247,hdc!$B$2:$F$1600,2,FALSE())="","",VLOOKUP($C1247,hdc!$B$2:$F$1600,2,FALSE())),IF($A1247="NAUTICS",IF(VLOOKUP($C1247,nautics!$B$2:$F$1200,2,FALSE())="","",VLOOKUP($C1247,nautics!$B$2:$F$1200,2,FALSE())),IF($A1247="ST",IF(VLOOKUP($C1247,st!$B$2:$F$400,2,FALSE())="","",VLOOKUP($C1247,st!$B$2:$F$400,2,FALSE())),""))),"")</f>
        <v>1</v>
      </c>
      <c r="E1247" s="35">
        <f>IFERROR(IF($A1247="HDC",IF(VLOOKUP($C1247,hdc!$B$2:$F$1600,3,FALSE())="","",VLOOKUP($C1247,hdc!$B$2:$F$1600,3,FALSE())),IF($A1247="NAUTICS",IF(VLOOKUP($C1247,nautics!$B$2:$F$1200,3,FALSE())="","",VLOOKUP($C1247,nautics!$B$2:$F$1200,3,FALSE())),IF($A1247="ST",IF(VLOOKUP($C1247,st!$B$2:$F$400,3,FALSE())="","",VLOOKUP($C1247,st!$B$2:$F$400,3,FALSE())),""))),"")</f>
        <v>1</v>
      </c>
      <c r="F1247" s="35">
        <f>IFERROR(IF($A1247="HDC",IF(VLOOKUP($C1247,hdc!$B$2:$F$1600,4,FALSE())="","",VLOOKUP($C1247,hdc!$B$2:$F$1600,4,FALSE())),IF($A1247="NAUTICS",IF(VLOOKUP($C1247,nautics!$B$2:$F$1200,4,FALSE())="","",VLOOKUP($C1247,nautics!$B$2:$F$1200,4,FALSE())),IF($A1247="ST",IF(VLOOKUP($C1247,st!$B$2:$F$400,4,FALSE())="","",VLOOKUP($C1247,st!$B$2:$F$400,4,FALSE())),""))),"")</f>
        <v>1</v>
      </c>
      <c r="G1247" s="35" t="str">
        <f>IFERROR(IF($A1247="HDC",IF(VLOOKUP($C1247,hdc!$B$2:$F$1600,5,FALSE())="","",VLOOKUP($C1247,hdc!$B$2:$F$1600,5,FALSE())),IF($A1247="NAUTICS",IF(VLOOKUP($C1247,nautics!$B$2:$F$1200,5,FALSE())="","",VLOOKUP($C1247,nautics!$B$2:$F$1200,5,FALSE())),IF($A1247="ST",IF(VLOOKUP($C1247,st!$B$2:$F$400,5,FALSE())="","",VLOOKUP($C1247,st!$B$2:$F$400,5,FALSE())),""))),"")</f>
        <v/>
      </c>
      <c r="H1247" s="35" t="s">
        <v>1080</v>
      </c>
      <c r="I1247" s="35" t="s">
        <v>31</v>
      </c>
      <c r="J1247" s="35" t="s">
        <v>10240</v>
      </c>
      <c r="K1247" s="35">
        <f t="shared" si="4"/>
        <v>61</v>
      </c>
      <c r="L1247" s="35" t="s">
        <v>1280</v>
      </c>
      <c r="M1247" s="35" t="s">
        <v>1282</v>
      </c>
      <c r="N1247" s="35" t="s">
        <v>174</v>
      </c>
      <c r="O1247" s="35" t="s">
        <v>175</v>
      </c>
      <c r="P1247" s="35" t="s">
        <v>9819</v>
      </c>
      <c r="Q1247" s="35" t="s">
        <v>9820</v>
      </c>
      <c r="R1247" s="35" t="s">
        <v>52</v>
      </c>
      <c r="S1247" s="35" t="s">
        <v>511</v>
      </c>
      <c r="T1247" s="35" t="s">
        <v>513</v>
      </c>
      <c r="U1247" s="35" t="s">
        <v>10241</v>
      </c>
      <c r="W1247" s="35" t="s">
        <v>57</v>
      </c>
      <c r="X1247" s="35" t="s">
        <v>59</v>
      </c>
      <c r="Y1247" s="35" t="s">
        <v>1289</v>
      </c>
      <c r="Z1247" s="35" t="s">
        <v>2479</v>
      </c>
    </row>
    <row r="1248" spans="1:26" ht="15" customHeight="1">
      <c r="A1248" s="35" t="s">
        <v>1300</v>
      </c>
      <c r="B1248" s="35" t="s">
        <v>9778</v>
      </c>
      <c r="C1248" s="35" t="s">
        <v>10242</v>
      </c>
      <c r="D1248" s="35">
        <f>IFERROR(IF($A1248="HDC",IF(VLOOKUP($C1248,hdc!$B$2:$F$1600,2,FALSE())="","",VLOOKUP($C1248,hdc!$B$2:$F$1600,2,FALSE())),IF($A1248="NAUTICS",IF(VLOOKUP($C1248,nautics!$B$2:$F$1200,2,FALSE())="","",VLOOKUP($C1248,nautics!$B$2:$F$1200,2,FALSE())),IF($A1248="ST",IF(VLOOKUP($C1248,st!$B$2:$F$400,2,FALSE())="","",VLOOKUP($C1248,st!$B$2:$F$400,2,FALSE())),""))),"")</f>
        <v>1</v>
      </c>
      <c r="E1248" s="35">
        <f>IFERROR(IF($A1248="HDC",IF(VLOOKUP($C1248,hdc!$B$2:$F$1600,3,FALSE())="","",VLOOKUP($C1248,hdc!$B$2:$F$1600,3,FALSE())),IF($A1248="NAUTICS",IF(VLOOKUP($C1248,nautics!$B$2:$F$1200,3,FALSE())="","",VLOOKUP($C1248,nautics!$B$2:$F$1200,3,FALSE())),IF($A1248="ST",IF(VLOOKUP($C1248,st!$B$2:$F$400,3,FALSE())="","",VLOOKUP($C1248,st!$B$2:$F$400,3,FALSE())),""))),"")</f>
        <v>1</v>
      </c>
      <c r="F1248" s="35">
        <f>IFERROR(IF($A1248="HDC",IF(VLOOKUP($C1248,hdc!$B$2:$F$1600,4,FALSE())="","",VLOOKUP($C1248,hdc!$B$2:$F$1600,4,FALSE())),IF($A1248="NAUTICS",IF(VLOOKUP($C1248,nautics!$B$2:$F$1200,4,FALSE())="","",VLOOKUP($C1248,nautics!$B$2:$F$1200,4,FALSE())),IF($A1248="ST",IF(VLOOKUP($C1248,st!$B$2:$F$400,4,FALSE())="","",VLOOKUP($C1248,st!$B$2:$F$400,4,FALSE())),""))),"")</f>
        <v>1</v>
      </c>
      <c r="G1248" s="35" t="str">
        <f>IFERROR(IF($A1248="HDC",IF(VLOOKUP($C1248,hdc!$B$2:$F$1600,5,FALSE())="","",VLOOKUP($C1248,hdc!$B$2:$F$1600,5,FALSE())),IF($A1248="NAUTICS",IF(VLOOKUP($C1248,nautics!$B$2:$F$1200,5,FALSE())="","",VLOOKUP($C1248,nautics!$B$2:$F$1200,5,FALSE())),IF($A1248="ST",IF(VLOOKUP($C1248,st!$B$2:$F$400,5,FALSE())="","",VLOOKUP($C1248,st!$B$2:$F$400,5,FALSE())),""))),"")</f>
        <v/>
      </c>
      <c r="H1248" s="35" t="s">
        <v>1080</v>
      </c>
      <c r="I1248" s="35" t="s">
        <v>31</v>
      </c>
      <c r="J1248" s="35" t="s">
        <v>3777</v>
      </c>
      <c r="K1248" s="35">
        <f t="shared" si="4"/>
        <v>27</v>
      </c>
      <c r="L1248" s="35" t="s">
        <v>1280</v>
      </c>
      <c r="M1248" s="35" t="s">
        <v>1282</v>
      </c>
      <c r="N1248" s="35" t="s">
        <v>174</v>
      </c>
      <c r="O1248" s="35" t="s">
        <v>175</v>
      </c>
      <c r="P1248" s="35" t="s">
        <v>10243</v>
      </c>
      <c r="Q1248" s="35" t="s">
        <v>10244</v>
      </c>
      <c r="R1248" s="35" t="s">
        <v>52</v>
      </c>
      <c r="S1248" s="35" t="s">
        <v>872</v>
      </c>
      <c r="T1248" s="35" t="s">
        <v>873</v>
      </c>
      <c r="U1248" s="35" t="s">
        <v>10227</v>
      </c>
      <c r="W1248" s="35" t="s">
        <v>57</v>
      </c>
      <c r="X1248" s="35" t="s">
        <v>59</v>
      </c>
      <c r="Y1248" s="35" t="s">
        <v>1289</v>
      </c>
      <c r="Z1248" s="35" t="s">
        <v>8252</v>
      </c>
    </row>
    <row r="1249" spans="1:26" ht="15" customHeight="1">
      <c r="A1249" s="35" t="s">
        <v>1300</v>
      </c>
      <c r="B1249" s="35" t="s">
        <v>9778</v>
      </c>
      <c r="C1249" s="35" t="s">
        <v>10245</v>
      </c>
      <c r="D1249" s="35">
        <f>IFERROR(IF($A1249="HDC",IF(VLOOKUP($C1249,hdc!$B$2:$F$1600,2,FALSE())="","",VLOOKUP($C1249,hdc!$B$2:$F$1600,2,FALSE())),IF($A1249="NAUTICS",IF(VLOOKUP($C1249,nautics!$B$2:$F$1200,2,FALSE())="","",VLOOKUP($C1249,nautics!$B$2:$F$1200,2,FALSE())),IF($A1249="ST",IF(VLOOKUP($C1249,st!$B$2:$F$400,2,FALSE())="","",VLOOKUP($C1249,st!$B$2:$F$400,2,FALSE())),""))),"")</f>
        <v>1</v>
      </c>
      <c r="E1249" s="35">
        <f>IFERROR(IF($A1249="HDC",IF(VLOOKUP($C1249,hdc!$B$2:$F$1600,3,FALSE())="","",VLOOKUP($C1249,hdc!$B$2:$F$1600,3,FALSE())),IF($A1249="NAUTICS",IF(VLOOKUP($C1249,nautics!$B$2:$F$1200,3,FALSE())="","",VLOOKUP($C1249,nautics!$B$2:$F$1200,3,FALSE())),IF($A1249="ST",IF(VLOOKUP($C1249,st!$B$2:$F$400,3,FALSE())="","",VLOOKUP($C1249,st!$B$2:$F$400,3,FALSE())),""))),"")</f>
        <v>1</v>
      </c>
      <c r="F1249" s="35">
        <f>IFERROR(IF($A1249="HDC",IF(VLOOKUP($C1249,hdc!$B$2:$F$1600,4,FALSE())="","",VLOOKUP($C1249,hdc!$B$2:$F$1600,4,FALSE())),IF($A1249="NAUTICS",IF(VLOOKUP($C1249,nautics!$B$2:$F$1200,4,FALSE())="","",VLOOKUP($C1249,nautics!$B$2:$F$1200,4,FALSE())),IF($A1249="ST",IF(VLOOKUP($C1249,st!$B$2:$F$400,4,FALSE())="","",VLOOKUP($C1249,st!$B$2:$F$400,4,FALSE())),""))),"")</f>
        <v>1</v>
      </c>
      <c r="G1249" s="35" t="str">
        <f>IFERROR(IF($A1249="HDC",IF(VLOOKUP($C1249,hdc!$B$2:$F$1600,5,FALSE())="","",VLOOKUP($C1249,hdc!$B$2:$F$1600,5,FALSE())),IF($A1249="NAUTICS",IF(VLOOKUP($C1249,nautics!$B$2:$F$1200,5,FALSE())="","",VLOOKUP($C1249,nautics!$B$2:$F$1200,5,FALSE())),IF($A1249="ST",IF(VLOOKUP($C1249,st!$B$2:$F$400,5,FALSE())="","",VLOOKUP($C1249,st!$B$2:$F$400,5,FALSE())),""))),"")</f>
        <v/>
      </c>
      <c r="H1249" s="35" t="s">
        <v>1080</v>
      </c>
      <c r="I1249" s="35" t="s">
        <v>31</v>
      </c>
      <c r="J1249" s="35" t="s">
        <v>9040</v>
      </c>
      <c r="K1249" s="35">
        <f t="shared" si="4"/>
        <v>12</v>
      </c>
      <c r="L1249" s="35" t="s">
        <v>1280</v>
      </c>
      <c r="M1249" s="35" t="s">
        <v>1282</v>
      </c>
      <c r="N1249" s="35" t="s">
        <v>174</v>
      </c>
      <c r="O1249" s="35" t="s">
        <v>175</v>
      </c>
      <c r="P1249" s="35" t="s">
        <v>10246</v>
      </c>
      <c r="Q1249" s="35" t="s">
        <v>10247</v>
      </c>
      <c r="R1249" s="35" t="s">
        <v>152</v>
      </c>
      <c r="S1249" s="35" t="s">
        <v>174</v>
      </c>
      <c r="T1249" s="35" t="s">
        <v>175</v>
      </c>
      <c r="U1249" s="35" t="s">
        <v>10216</v>
      </c>
      <c r="W1249" s="35" t="s">
        <v>78</v>
      </c>
      <c r="X1249" s="35" t="s">
        <v>59</v>
      </c>
      <c r="Y1249" s="35" t="s">
        <v>1289</v>
      </c>
      <c r="Z1249" s="35" t="s">
        <v>4339</v>
      </c>
    </row>
    <row r="1250" spans="1:26" ht="15" customHeight="1">
      <c r="A1250" s="35" t="s">
        <v>1300</v>
      </c>
      <c r="B1250" s="35" t="s">
        <v>9778</v>
      </c>
      <c r="C1250" s="35" t="s">
        <v>10248</v>
      </c>
      <c r="D1250" s="35">
        <f>IFERROR(IF($A1250="HDC",IF(VLOOKUP($C1250,hdc!$B$2:$F$1600,2,FALSE())="","",VLOOKUP($C1250,hdc!$B$2:$F$1600,2,FALSE())),IF($A1250="NAUTICS",IF(VLOOKUP($C1250,nautics!$B$2:$F$1200,2,FALSE())="","",VLOOKUP($C1250,nautics!$B$2:$F$1200,2,FALSE())),IF($A1250="ST",IF(VLOOKUP($C1250,st!$B$2:$F$400,2,FALSE())="","",VLOOKUP($C1250,st!$B$2:$F$400,2,FALSE())),""))),"")</f>
        <v>1</v>
      </c>
      <c r="E1250" s="35">
        <f>IFERROR(IF($A1250="HDC",IF(VLOOKUP($C1250,hdc!$B$2:$F$1600,3,FALSE())="","",VLOOKUP($C1250,hdc!$B$2:$F$1600,3,FALSE())),IF($A1250="NAUTICS",IF(VLOOKUP($C1250,nautics!$B$2:$F$1200,3,FALSE())="","",VLOOKUP($C1250,nautics!$B$2:$F$1200,3,FALSE())),IF($A1250="ST",IF(VLOOKUP($C1250,st!$B$2:$F$400,3,FALSE())="","",VLOOKUP($C1250,st!$B$2:$F$400,3,FALSE())),""))),"")</f>
        <v>1</v>
      </c>
      <c r="F1250" s="35" t="str">
        <f>IFERROR(IF($A1250="HDC",IF(VLOOKUP($C1250,hdc!$B$2:$F$1600,4,FALSE())="","",VLOOKUP($C1250,hdc!$B$2:$F$1600,4,FALSE())),IF($A1250="NAUTICS",IF(VLOOKUP($C1250,nautics!$B$2:$F$1200,4,FALSE())="","",VLOOKUP($C1250,nautics!$B$2:$F$1200,4,FALSE())),IF($A1250="ST",IF(VLOOKUP($C1250,st!$B$2:$F$400,4,FALSE())="","",VLOOKUP($C1250,st!$B$2:$F$400,4,FALSE())),""))),"")</f>
        <v/>
      </c>
      <c r="G1250" s="35" t="str">
        <f>IFERROR(IF($A1250="HDC",IF(VLOOKUP($C1250,hdc!$B$2:$F$1600,5,FALSE())="","",VLOOKUP($C1250,hdc!$B$2:$F$1600,5,FALSE())),IF($A1250="NAUTICS",IF(VLOOKUP($C1250,nautics!$B$2:$F$1200,5,FALSE())="","",VLOOKUP($C1250,nautics!$B$2:$F$1200,5,FALSE())),IF($A1250="ST",IF(VLOOKUP($C1250,st!$B$2:$F$400,5,FALSE())="","",VLOOKUP($C1250,st!$B$2:$F$400,5,FALSE())),""))),"")</f>
        <v/>
      </c>
      <c r="H1250" s="35" t="s">
        <v>1080</v>
      </c>
      <c r="I1250" s="35" t="s">
        <v>31</v>
      </c>
      <c r="J1250" s="35" t="s">
        <v>10249</v>
      </c>
      <c r="K1250" s="35">
        <f t="shared" si="4"/>
        <v>11</v>
      </c>
      <c r="L1250" s="35" t="s">
        <v>10195</v>
      </c>
      <c r="M1250" s="35" t="s">
        <v>10196</v>
      </c>
      <c r="N1250" s="35" t="s">
        <v>53</v>
      </c>
      <c r="O1250" s="35" t="s">
        <v>55</v>
      </c>
      <c r="P1250" s="35" t="s">
        <v>10250</v>
      </c>
      <c r="Q1250" s="35" t="s">
        <v>10251</v>
      </c>
      <c r="R1250" s="35" t="s">
        <v>293</v>
      </c>
      <c r="S1250" s="35" t="s">
        <v>53</v>
      </c>
      <c r="T1250" s="35" t="s">
        <v>55</v>
      </c>
      <c r="U1250" s="35" t="s">
        <v>10252</v>
      </c>
      <c r="W1250" s="35" t="s">
        <v>78</v>
      </c>
      <c r="X1250" s="35" t="s">
        <v>59</v>
      </c>
      <c r="Y1250" s="35" t="s">
        <v>1686</v>
      </c>
      <c r="Z1250" s="35" t="s">
        <v>10253</v>
      </c>
    </row>
    <row r="1251" spans="1:26" ht="15" customHeight="1">
      <c r="A1251" s="35" t="s">
        <v>1300</v>
      </c>
      <c r="B1251" s="35" t="s">
        <v>9778</v>
      </c>
      <c r="C1251" s="35" t="s">
        <v>10254</v>
      </c>
      <c r="D1251" s="35">
        <f>IFERROR(IF($A1251="HDC",IF(VLOOKUP($C1251,hdc!$B$2:$F$1600,2,FALSE())="","",VLOOKUP($C1251,hdc!$B$2:$F$1600,2,FALSE())),IF($A1251="NAUTICS",IF(VLOOKUP($C1251,nautics!$B$2:$F$1200,2,FALSE())="","",VLOOKUP($C1251,nautics!$B$2:$F$1200,2,FALSE())),IF($A1251="ST",IF(VLOOKUP($C1251,st!$B$2:$F$400,2,FALSE())="","",VLOOKUP($C1251,st!$B$2:$F$400,2,FALSE())),""))),"")</f>
        <v>1</v>
      </c>
      <c r="E1251" s="35">
        <f>IFERROR(IF($A1251="HDC",IF(VLOOKUP($C1251,hdc!$B$2:$F$1600,3,FALSE())="","",VLOOKUP($C1251,hdc!$B$2:$F$1600,3,FALSE())),IF($A1251="NAUTICS",IF(VLOOKUP($C1251,nautics!$B$2:$F$1200,3,FALSE())="","",VLOOKUP($C1251,nautics!$B$2:$F$1200,3,FALSE())),IF($A1251="ST",IF(VLOOKUP($C1251,st!$B$2:$F$400,3,FALSE())="","",VLOOKUP($C1251,st!$B$2:$F$400,3,FALSE())),""))),"")</f>
        <v>1</v>
      </c>
      <c r="F1251" s="35" t="str">
        <f>IFERROR(IF($A1251="HDC",IF(VLOOKUP($C1251,hdc!$B$2:$F$1600,4,FALSE())="","",VLOOKUP($C1251,hdc!$B$2:$F$1600,4,FALSE())),IF($A1251="NAUTICS",IF(VLOOKUP($C1251,nautics!$B$2:$F$1200,4,FALSE())="","",VLOOKUP($C1251,nautics!$B$2:$F$1200,4,FALSE())),IF($A1251="ST",IF(VLOOKUP($C1251,st!$B$2:$F$400,4,FALSE())="","",VLOOKUP($C1251,st!$B$2:$F$400,4,FALSE())),""))),"")</f>
        <v/>
      </c>
      <c r="G1251" s="35" t="str">
        <f>IFERROR(IF($A1251="HDC",IF(VLOOKUP($C1251,hdc!$B$2:$F$1600,5,FALSE())="","",VLOOKUP($C1251,hdc!$B$2:$F$1600,5,FALSE())),IF($A1251="NAUTICS",IF(VLOOKUP($C1251,nautics!$B$2:$F$1200,5,FALSE())="","",VLOOKUP($C1251,nautics!$B$2:$F$1200,5,FALSE())),IF($A1251="ST",IF(VLOOKUP($C1251,st!$B$2:$F$400,5,FALSE())="","",VLOOKUP($C1251,st!$B$2:$F$400,5,FALSE())),""))),"")</f>
        <v/>
      </c>
      <c r="H1251" s="35" t="s">
        <v>1080</v>
      </c>
      <c r="I1251" s="35" t="s">
        <v>31</v>
      </c>
      <c r="J1251" s="35" t="s">
        <v>5813</v>
      </c>
      <c r="K1251" s="35">
        <f t="shared" si="4"/>
        <v>15</v>
      </c>
      <c r="L1251" s="35" t="s">
        <v>10250</v>
      </c>
      <c r="M1251" s="35" t="s">
        <v>10251</v>
      </c>
      <c r="N1251" s="35" t="s">
        <v>53</v>
      </c>
      <c r="O1251" s="35" t="s">
        <v>55</v>
      </c>
      <c r="P1251" s="35" t="s">
        <v>10255</v>
      </c>
      <c r="Q1251" s="35" t="s">
        <v>10256</v>
      </c>
      <c r="R1251" s="35" t="s">
        <v>293</v>
      </c>
      <c r="S1251" s="35" t="s">
        <v>53</v>
      </c>
      <c r="T1251" s="35" t="s">
        <v>55</v>
      </c>
      <c r="U1251" s="35" t="s">
        <v>10257</v>
      </c>
      <c r="W1251" s="35" t="s">
        <v>78</v>
      </c>
      <c r="X1251" s="35" t="s">
        <v>59</v>
      </c>
      <c r="Y1251" s="35" t="s">
        <v>10253</v>
      </c>
      <c r="Z1251" s="35" t="s">
        <v>2207</v>
      </c>
    </row>
    <row r="1252" spans="1:26" ht="15" customHeight="1">
      <c r="A1252" s="35" t="s">
        <v>1300</v>
      </c>
      <c r="B1252" s="35" t="s">
        <v>9778</v>
      </c>
      <c r="C1252" s="35" t="s">
        <v>10258</v>
      </c>
      <c r="D1252" s="35">
        <f>IFERROR(IF($A1252="HDC",IF(VLOOKUP($C1252,hdc!$B$2:$F$1600,2,FALSE())="","",VLOOKUP($C1252,hdc!$B$2:$F$1600,2,FALSE())),IF($A1252="NAUTICS",IF(VLOOKUP($C1252,nautics!$B$2:$F$1200,2,FALSE())="","",VLOOKUP($C1252,nautics!$B$2:$F$1200,2,FALSE())),IF($A1252="ST",IF(VLOOKUP($C1252,st!$B$2:$F$400,2,FALSE())="","",VLOOKUP($C1252,st!$B$2:$F$400,2,FALSE())),""))),"")</f>
        <v>1</v>
      </c>
      <c r="E1252" s="35">
        <f>IFERROR(IF($A1252="HDC",IF(VLOOKUP($C1252,hdc!$B$2:$F$1600,3,FALSE())="","",VLOOKUP($C1252,hdc!$B$2:$F$1600,3,FALSE())),IF($A1252="NAUTICS",IF(VLOOKUP($C1252,nautics!$B$2:$F$1200,3,FALSE())="","",VLOOKUP($C1252,nautics!$B$2:$F$1200,3,FALSE())),IF($A1252="ST",IF(VLOOKUP($C1252,st!$B$2:$F$400,3,FALSE())="","",VLOOKUP($C1252,st!$B$2:$F$400,3,FALSE())),""))),"")</f>
        <v>1</v>
      </c>
      <c r="F1252" s="35" t="str">
        <f>IFERROR(IF($A1252="HDC",IF(VLOOKUP($C1252,hdc!$B$2:$F$1600,4,FALSE())="","",VLOOKUP($C1252,hdc!$B$2:$F$1600,4,FALSE())),IF($A1252="NAUTICS",IF(VLOOKUP($C1252,nautics!$B$2:$F$1200,4,FALSE())="","",VLOOKUP($C1252,nautics!$B$2:$F$1200,4,FALSE())),IF($A1252="ST",IF(VLOOKUP($C1252,st!$B$2:$F$400,4,FALSE())="","",VLOOKUP($C1252,st!$B$2:$F$400,4,FALSE())),""))),"")</f>
        <v/>
      </c>
      <c r="G1252" s="35" t="str">
        <f>IFERROR(IF($A1252="HDC",IF(VLOOKUP($C1252,hdc!$B$2:$F$1600,5,FALSE())="","",VLOOKUP($C1252,hdc!$B$2:$F$1600,5,FALSE())),IF($A1252="NAUTICS",IF(VLOOKUP($C1252,nautics!$B$2:$F$1200,5,FALSE())="","",VLOOKUP($C1252,nautics!$B$2:$F$1200,5,FALSE())),IF($A1252="ST",IF(VLOOKUP($C1252,st!$B$2:$F$400,5,FALSE())="","",VLOOKUP($C1252,st!$B$2:$F$400,5,FALSE())),""))),"")</f>
        <v/>
      </c>
      <c r="H1252" s="35" t="s">
        <v>1080</v>
      </c>
      <c r="I1252" s="35" t="s">
        <v>31</v>
      </c>
      <c r="J1252" s="35" t="s">
        <v>9458</v>
      </c>
      <c r="K1252" s="35">
        <f t="shared" si="4"/>
        <v>8</v>
      </c>
      <c r="L1252" s="35" t="s">
        <v>10255</v>
      </c>
      <c r="M1252" s="35" t="s">
        <v>10256</v>
      </c>
      <c r="N1252" s="35" t="s">
        <v>53</v>
      </c>
      <c r="O1252" s="35" t="s">
        <v>55</v>
      </c>
      <c r="P1252" s="35" t="s">
        <v>10259</v>
      </c>
      <c r="Q1252" s="35" t="s">
        <v>10260</v>
      </c>
      <c r="R1252" s="35" t="s">
        <v>293</v>
      </c>
      <c r="S1252" s="35" t="s">
        <v>53</v>
      </c>
      <c r="T1252" s="35" t="s">
        <v>55</v>
      </c>
      <c r="U1252" s="35" t="s">
        <v>10261</v>
      </c>
      <c r="W1252" s="35" t="s">
        <v>78</v>
      </c>
      <c r="X1252" s="35" t="s">
        <v>59</v>
      </c>
      <c r="Y1252" s="35" t="s">
        <v>2207</v>
      </c>
      <c r="Z1252" s="35" t="s">
        <v>3273</v>
      </c>
    </row>
    <row r="1253" spans="1:26" ht="15" customHeight="1">
      <c r="A1253" s="35" t="s">
        <v>1300</v>
      </c>
      <c r="B1253" s="35" t="s">
        <v>9778</v>
      </c>
      <c r="C1253" s="35" t="s">
        <v>10262</v>
      </c>
      <c r="D1253" s="35">
        <f>IFERROR(IF($A1253="HDC",IF(VLOOKUP($C1253,hdc!$B$2:$F$1600,2,FALSE())="","",VLOOKUP($C1253,hdc!$B$2:$F$1600,2,FALSE())),IF($A1253="NAUTICS",IF(VLOOKUP($C1253,nautics!$B$2:$F$1200,2,FALSE())="","",VLOOKUP($C1253,nautics!$B$2:$F$1200,2,FALSE())),IF($A1253="ST",IF(VLOOKUP($C1253,st!$B$2:$F$400,2,FALSE())="","",VLOOKUP($C1253,st!$B$2:$F$400,2,FALSE())),""))),"")</f>
        <v>1</v>
      </c>
      <c r="E1253" s="35">
        <f>IFERROR(IF($A1253="HDC",IF(VLOOKUP($C1253,hdc!$B$2:$F$1600,3,FALSE())="","",VLOOKUP($C1253,hdc!$B$2:$F$1600,3,FALSE())),IF($A1253="NAUTICS",IF(VLOOKUP($C1253,nautics!$B$2:$F$1200,3,FALSE())="","",VLOOKUP($C1253,nautics!$B$2:$F$1200,3,FALSE())),IF($A1253="ST",IF(VLOOKUP($C1253,st!$B$2:$F$400,3,FALSE())="","",VLOOKUP($C1253,st!$B$2:$F$400,3,FALSE())),""))),"")</f>
        <v>1</v>
      </c>
      <c r="F1253" s="35" t="str">
        <f>IFERROR(IF($A1253="HDC",IF(VLOOKUP($C1253,hdc!$B$2:$F$1600,4,FALSE())="","",VLOOKUP($C1253,hdc!$B$2:$F$1600,4,FALSE())),IF($A1253="NAUTICS",IF(VLOOKUP($C1253,nautics!$B$2:$F$1200,4,FALSE())="","",VLOOKUP($C1253,nautics!$B$2:$F$1200,4,FALSE())),IF($A1253="ST",IF(VLOOKUP($C1253,st!$B$2:$F$400,4,FALSE())="","",VLOOKUP($C1253,st!$B$2:$F$400,4,FALSE())),""))),"")</f>
        <v/>
      </c>
      <c r="G1253" s="35" t="str">
        <f>IFERROR(IF($A1253="HDC",IF(VLOOKUP($C1253,hdc!$B$2:$F$1600,5,FALSE())="","",VLOOKUP($C1253,hdc!$B$2:$F$1600,5,FALSE())),IF($A1253="NAUTICS",IF(VLOOKUP($C1253,nautics!$B$2:$F$1200,5,FALSE())="","",VLOOKUP($C1253,nautics!$B$2:$F$1200,5,FALSE())),IF($A1253="ST",IF(VLOOKUP($C1253,st!$B$2:$F$400,5,FALSE())="","",VLOOKUP($C1253,st!$B$2:$F$400,5,FALSE())),""))),"")</f>
        <v/>
      </c>
      <c r="H1253" s="35" t="s">
        <v>1080</v>
      </c>
      <c r="I1253" s="35" t="s">
        <v>31</v>
      </c>
      <c r="J1253" s="35" t="s">
        <v>10263</v>
      </c>
      <c r="K1253" s="35">
        <f t="shared" si="4"/>
        <v>8</v>
      </c>
      <c r="L1253" s="35" t="s">
        <v>10259</v>
      </c>
      <c r="M1253" s="35" t="s">
        <v>10260</v>
      </c>
      <c r="N1253" s="35" t="s">
        <v>53</v>
      </c>
      <c r="O1253" s="35" t="s">
        <v>55</v>
      </c>
      <c r="P1253" s="35" t="s">
        <v>10264</v>
      </c>
      <c r="Q1253" s="35" t="s">
        <v>10265</v>
      </c>
      <c r="R1253" s="35" t="s">
        <v>293</v>
      </c>
      <c r="S1253" s="35" t="s">
        <v>53</v>
      </c>
      <c r="T1253" s="35" t="s">
        <v>55</v>
      </c>
      <c r="U1253" s="35" t="s">
        <v>10266</v>
      </c>
      <c r="W1253" s="35" t="s">
        <v>78</v>
      </c>
      <c r="X1253" s="35" t="s">
        <v>59</v>
      </c>
      <c r="Y1253" s="35" t="s">
        <v>3273</v>
      </c>
      <c r="Z1253" s="35" t="s">
        <v>3758</v>
      </c>
    </row>
    <row r="1254" spans="1:26" ht="15" customHeight="1">
      <c r="A1254" s="35" t="s">
        <v>1300</v>
      </c>
      <c r="B1254" s="35" t="s">
        <v>9778</v>
      </c>
      <c r="C1254" s="35" t="s">
        <v>10267</v>
      </c>
      <c r="D1254" s="35">
        <f>IFERROR(IF($A1254="HDC",IF(VLOOKUP($C1254,hdc!$B$2:$F$1600,2,FALSE())="","",VLOOKUP($C1254,hdc!$B$2:$F$1600,2,FALSE())),IF($A1254="NAUTICS",IF(VLOOKUP($C1254,nautics!$B$2:$F$1200,2,FALSE())="","",VLOOKUP($C1254,nautics!$B$2:$F$1200,2,FALSE())),IF($A1254="ST",IF(VLOOKUP($C1254,st!$B$2:$F$400,2,FALSE())="","",VLOOKUP($C1254,st!$B$2:$F$400,2,FALSE())),""))),"")</f>
        <v>1</v>
      </c>
      <c r="E1254" s="35">
        <f>IFERROR(IF($A1254="HDC",IF(VLOOKUP($C1254,hdc!$B$2:$F$1600,3,FALSE())="","",VLOOKUP($C1254,hdc!$B$2:$F$1600,3,FALSE())),IF($A1254="NAUTICS",IF(VLOOKUP($C1254,nautics!$B$2:$F$1200,3,FALSE())="","",VLOOKUP($C1254,nautics!$B$2:$F$1200,3,FALSE())),IF($A1254="ST",IF(VLOOKUP($C1254,st!$B$2:$F$400,3,FALSE())="","",VLOOKUP($C1254,st!$B$2:$F$400,3,FALSE())),""))),"")</f>
        <v>1</v>
      </c>
      <c r="F1254" s="35" t="str">
        <f>IFERROR(IF($A1254="HDC",IF(VLOOKUP($C1254,hdc!$B$2:$F$1600,4,FALSE())="","",VLOOKUP($C1254,hdc!$B$2:$F$1600,4,FALSE())),IF($A1254="NAUTICS",IF(VLOOKUP($C1254,nautics!$B$2:$F$1200,4,FALSE())="","",VLOOKUP($C1254,nautics!$B$2:$F$1200,4,FALSE())),IF($A1254="ST",IF(VLOOKUP($C1254,st!$B$2:$F$400,4,FALSE())="","",VLOOKUP($C1254,st!$B$2:$F$400,4,FALSE())),""))),"")</f>
        <v/>
      </c>
      <c r="G1254" s="35" t="str">
        <f>IFERROR(IF($A1254="HDC",IF(VLOOKUP($C1254,hdc!$B$2:$F$1600,5,FALSE())="","",VLOOKUP($C1254,hdc!$B$2:$F$1600,5,FALSE())),IF($A1254="NAUTICS",IF(VLOOKUP($C1254,nautics!$B$2:$F$1200,5,FALSE())="","",VLOOKUP($C1254,nautics!$B$2:$F$1200,5,FALSE())),IF($A1254="ST",IF(VLOOKUP($C1254,st!$B$2:$F$400,5,FALSE())="","",VLOOKUP($C1254,st!$B$2:$F$400,5,FALSE())),""))),"")</f>
        <v/>
      </c>
      <c r="H1254" s="35" t="s">
        <v>1080</v>
      </c>
      <c r="I1254" s="35" t="s">
        <v>31</v>
      </c>
      <c r="J1254" s="35" t="s">
        <v>10268</v>
      </c>
      <c r="K1254" s="35">
        <f t="shared" si="4"/>
        <v>7</v>
      </c>
      <c r="L1254" s="35" t="s">
        <v>10200</v>
      </c>
      <c r="M1254" s="35" t="s">
        <v>10201</v>
      </c>
      <c r="N1254" s="35" t="s">
        <v>43</v>
      </c>
      <c r="O1254" s="35" t="s">
        <v>45</v>
      </c>
      <c r="P1254" s="35" t="s">
        <v>10269</v>
      </c>
      <c r="Q1254" s="35" t="s">
        <v>10270</v>
      </c>
      <c r="R1254" s="35" t="s">
        <v>965</v>
      </c>
      <c r="S1254" s="35" t="s">
        <v>43</v>
      </c>
      <c r="T1254" s="35" t="s">
        <v>45</v>
      </c>
      <c r="U1254" s="35" t="s">
        <v>10271</v>
      </c>
      <c r="W1254" s="35" t="s">
        <v>78</v>
      </c>
      <c r="X1254" s="35" t="s">
        <v>59</v>
      </c>
      <c r="Y1254" s="35" t="s">
        <v>8082</v>
      </c>
      <c r="Z1254" s="35" t="s">
        <v>10272</v>
      </c>
    </row>
    <row r="1255" spans="1:26" ht="15" customHeight="1">
      <c r="A1255" s="35" t="s">
        <v>1300</v>
      </c>
      <c r="B1255" s="35" t="s">
        <v>9778</v>
      </c>
      <c r="C1255" s="35" t="s">
        <v>10273</v>
      </c>
      <c r="D1255" s="35">
        <f>IFERROR(IF($A1255="HDC",IF(VLOOKUP($C1255,hdc!$B$2:$F$1600,2,FALSE())="","",VLOOKUP($C1255,hdc!$B$2:$F$1600,2,FALSE())),IF($A1255="NAUTICS",IF(VLOOKUP($C1255,nautics!$B$2:$F$1200,2,FALSE())="","",VLOOKUP($C1255,nautics!$B$2:$F$1200,2,FALSE())),IF($A1255="ST",IF(VLOOKUP($C1255,st!$B$2:$F$400,2,FALSE())="","",VLOOKUP($C1255,st!$B$2:$F$400,2,FALSE())),""))),"")</f>
        <v>1</v>
      </c>
      <c r="E1255" s="35">
        <f>IFERROR(IF($A1255="HDC",IF(VLOOKUP($C1255,hdc!$B$2:$F$1600,3,FALSE())="","",VLOOKUP($C1255,hdc!$B$2:$F$1600,3,FALSE())),IF($A1255="NAUTICS",IF(VLOOKUP($C1255,nautics!$B$2:$F$1200,3,FALSE())="","",VLOOKUP($C1255,nautics!$B$2:$F$1200,3,FALSE())),IF($A1255="ST",IF(VLOOKUP($C1255,st!$B$2:$F$400,3,FALSE())="","",VLOOKUP($C1255,st!$B$2:$F$400,3,FALSE())),""))),"")</f>
        <v>1</v>
      </c>
      <c r="F1255" s="35" t="str">
        <f>IFERROR(IF($A1255="HDC",IF(VLOOKUP($C1255,hdc!$B$2:$F$1600,4,FALSE())="","",VLOOKUP($C1255,hdc!$B$2:$F$1600,4,FALSE())),IF($A1255="NAUTICS",IF(VLOOKUP($C1255,nautics!$B$2:$F$1200,4,FALSE())="","",VLOOKUP($C1255,nautics!$B$2:$F$1200,4,FALSE())),IF($A1255="ST",IF(VLOOKUP($C1255,st!$B$2:$F$400,4,FALSE())="","",VLOOKUP($C1255,st!$B$2:$F$400,4,FALSE())),""))),"")</f>
        <v/>
      </c>
      <c r="G1255" s="35" t="str">
        <f>IFERROR(IF($A1255="HDC",IF(VLOOKUP($C1255,hdc!$B$2:$F$1600,5,FALSE())="","",VLOOKUP($C1255,hdc!$B$2:$F$1600,5,FALSE())),IF($A1255="NAUTICS",IF(VLOOKUP($C1255,nautics!$B$2:$F$1200,5,FALSE())="","",VLOOKUP($C1255,nautics!$B$2:$F$1200,5,FALSE())),IF($A1255="ST",IF(VLOOKUP($C1255,st!$B$2:$F$400,5,FALSE())="","",VLOOKUP($C1255,st!$B$2:$F$400,5,FALSE())),""))),"")</f>
        <v/>
      </c>
      <c r="H1255" s="35" t="s">
        <v>1080</v>
      </c>
      <c r="I1255" s="35" t="s">
        <v>31</v>
      </c>
      <c r="J1255" s="35" t="s">
        <v>10274</v>
      </c>
      <c r="K1255" s="35">
        <f t="shared" si="4"/>
        <v>10</v>
      </c>
      <c r="L1255" s="35" t="s">
        <v>10200</v>
      </c>
      <c r="M1255" s="35" t="s">
        <v>10201</v>
      </c>
      <c r="N1255" s="35" t="s">
        <v>43</v>
      </c>
      <c r="O1255" s="35" t="s">
        <v>45</v>
      </c>
      <c r="P1255" s="35" t="s">
        <v>10275</v>
      </c>
      <c r="Q1255" s="35" t="s">
        <v>10276</v>
      </c>
      <c r="R1255" s="35" t="s">
        <v>152</v>
      </c>
      <c r="S1255" s="35" t="s">
        <v>828</v>
      </c>
      <c r="T1255" s="35" t="s">
        <v>829</v>
      </c>
      <c r="U1255" s="35" t="s">
        <v>10277</v>
      </c>
      <c r="W1255" s="35" t="s">
        <v>57</v>
      </c>
      <c r="X1255" s="35" t="s">
        <v>59</v>
      </c>
      <c r="Y1255" s="35" t="s">
        <v>8082</v>
      </c>
      <c r="Z1255" s="35" t="s">
        <v>832</v>
      </c>
    </row>
    <row r="1256" spans="1:26" ht="15" customHeight="1">
      <c r="A1256" s="35" t="s">
        <v>1300</v>
      </c>
      <c r="B1256" s="35" t="s">
        <v>9778</v>
      </c>
      <c r="C1256" s="35" t="s">
        <v>10278</v>
      </c>
      <c r="D1256" s="35">
        <f>IFERROR(IF($A1256="HDC",IF(VLOOKUP($C1256,hdc!$B$2:$F$1600,2,FALSE())="","",VLOOKUP($C1256,hdc!$B$2:$F$1600,2,FALSE())),IF($A1256="NAUTICS",IF(VLOOKUP($C1256,nautics!$B$2:$F$1200,2,FALSE())="","",VLOOKUP($C1256,nautics!$B$2:$F$1200,2,FALSE())),IF($A1256="ST",IF(VLOOKUP($C1256,st!$B$2:$F$400,2,FALSE())="","",VLOOKUP($C1256,st!$B$2:$F$400,2,FALSE())),""))),"")</f>
        <v>1</v>
      </c>
      <c r="E1256" s="35">
        <f>IFERROR(IF($A1256="HDC",IF(VLOOKUP($C1256,hdc!$B$2:$F$1600,3,FALSE())="","",VLOOKUP($C1256,hdc!$B$2:$F$1600,3,FALSE())),IF($A1256="NAUTICS",IF(VLOOKUP($C1256,nautics!$B$2:$F$1200,3,FALSE())="","",VLOOKUP($C1256,nautics!$B$2:$F$1200,3,FALSE())),IF($A1256="ST",IF(VLOOKUP($C1256,st!$B$2:$F$400,3,FALSE())="","",VLOOKUP($C1256,st!$B$2:$F$400,3,FALSE())),""))),"")</f>
        <v>1</v>
      </c>
      <c r="F1256" s="35" t="str">
        <f>IFERROR(IF($A1256="HDC",IF(VLOOKUP($C1256,hdc!$B$2:$F$1600,4,FALSE())="","",VLOOKUP($C1256,hdc!$B$2:$F$1600,4,FALSE())),IF($A1256="NAUTICS",IF(VLOOKUP($C1256,nautics!$B$2:$F$1200,4,FALSE())="","",VLOOKUP($C1256,nautics!$B$2:$F$1200,4,FALSE())),IF($A1256="ST",IF(VLOOKUP($C1256,st!$B$2:$F$400,4,FALSE())="","",VLOOKUP($C1256,st!$B$2:$F$400,4,FALSE())),""))),"")</f>
        <v/>
      </c>
      <c r="G1256" s="35" t="str">
        <f>IFERROR(IF($A1256="HDC",IF(VLOOKUP($C1256,hdc!$B$2:$F$1600,5,FALSE())="","",VLOOKUP($C1256,hdc!$B$2:$F$1600,5,FALSE())),IF($A1256="NAUTICS",IF(VLOOKUP($C1256,nautics!$B$2:$F$1200,5,FALSE())="","",VLOOKUP($C1256,nautics!$B$2:$F$1200,5,FALSE())),IF($A1256="ST",IF(VLOOKUP($C1256,st!$B$2:$F$400,5,FALSE())="","",VLOOKUP($C1256,st!$B$2:$F$400,5,FALSE())),""))),"")</f>
        <v/>
      </c>
      <c r="H1256" s="35" t="s">
        <v>1080</v>
      </c>
      <c r="I1256" s="35" t="s">
        <v>31</v>
      </c>
      <c r="J1256" s="35" t="s">
        <v>9254</v>
      </c>
      <c r="K1256" s="35">
        <f t="shared" si="4"/>
        <v>12</v>
      </c>
      <c r="L1256" s="35" t="s">
        <v>10200</v>
      </c>
      <c r="M1256" s="35" t="s">
        <v>10201</v>
      </c>
      <c r="N1256" s="35" t="s">
        <v>43</v>
      </c>
      <c r="O1256" s="35" t="s">
        <v>45</v>
      </c>
      <c r="P1256" s="35" t="s">
        <v>10279</v>
      </c>
      <c r="Q1256" s="35" t="s">
        <v>10280</v>
      </c>
      <c r="R1256" s="35" t="s">
        <v>965</v>
      </c>
      <c r="S1256" s="35" t="s">
        <v>1677</v>
      </c>
      <c r="T1256" s="35" t="s">
        <v>1679</v>
      </c>
      <c r="U1256" s="35" t="s">
        <v>10281</v>
      </c>
      <c r="W1256" s="35" t="s">
        <v>57</v>
      </c>
      <c r="X1256" s="35" t="s">
        <v>59</v>
      </c>
      <c r="Y1256" s="35" t="s">
        <v>8082</v>
      </c>
      <c r="Z1256" s="35" t="s">
        <v>8416</v>
      </c>
    </row>
    <row r="1257" spans="1:26" ht="15" customHeight="1">
      <c r="A1257" s="35" t="s">
        <v>1300</v>
      </c>
      <c r="B1257" s="35" t="s">
        <v>9778</v>
      </c>
      <c r="C1257" s="35" t="s">
        <v>10282</v>
      </c>
      <c r="D1257" s="35">
        <f>IFERROR(IF($A1257="HDC",IF(VLOOKUP($C1257,hdc!$B$2:$F$1600,2,FALSE())="","",VLOOKUP($C1257,hdc!$B$2:$F$1600,2,FALSE())),IF($A1257="NAUTICS",IF(VLOOKUP($C1257,nautics!$B$2:$F$1200,2,FALSE())="","",VLOOKUP($C1257,nautics!$B$2:$F$1200,2,FALSE())),IF($A1257="ST",IF(VLOOKUP($C1257,st!$B$2:$F$400,2,FALSE())="","",VLOOKUP($C1257,st!$B$2:$F$400,2,FALSE())),""))),"")</f>
        <v>1</v>
      </c>
      <c r="E1257" s="35">
        <f>IFERROR(IF($A1257="HDC",IF(VLOOKUP($C1257,hdc!$B$2:$F$1600,3,FALSE())="","",VLOOKUP($C1257,hdc!$B$2:$F$1600,3,FALSE())),IF($A1257="NAUTICS",IF(VLOOKUP($C1257,nautics!$B$2:$F$1200,3,FALSE())="","",VLOOKUP($C1257,nautics!$B$2:$F$1200,3,FALSE())),IF($A1257="ST",IF(VLOOKUP($C1257,st!$B$2:$F$400,3,FALSE())="","",VLOOKUP($C1257,st!$B$2:$F$400,3,FALSE())),""))),"")</f>
        <v>1</v>
      </c>
      <c r="F1257" s="35" t="str">
        <f>IFERROR(IF($A1257="HDC",IF(VLOOKUP($C1257,hdc!$B$2:$F$1600,4,FALSE())="","",VLOOKUP($C1257,hdc!$B$2:$F$1600,4,FALSE())),IF($A1257="NAUTICS",IF(VLOOKUP($C1257,nautics!$B$2:$F$1200,4,FALSE())="","",VLOOKUP($C1257,nautics!$B$2:$F$1200,4,FALSE())),IF($A1257="ST",IF(VLOOKUP($C1257,st!$B$2:$F$400,4,FALSE())="","",VLOOKUP($C1257,st!$B$2:$F$400,4,FALSE())),""))),"")</f>
        <v/>
      </c>
      <c r="G1257" s="35" t="str">
        <f>IFERROR(IF($A1257="HDC",IF(VLOOKUP($C1257,hdc!$B$2:$F$1600,5,FALSE())="","",VLOOKUP($C1257,hdc!$B$2:$F$1600,5,FALSE())),IF($A1257="NAUTICS",IF(VLOOKUP($C1257,nautics!$B$2:$F$1200,5,FALSE())="","",VLOOKUP($C1257,nautics!$B$2:$F$1200,5,FALSE())),IF($A1257="ST",IF(VLOOKUP($C1257,st!$B$2:$F$400,5,FALSE())="","",VLOOKUP($C1257,st!$B$2:$F$400,5,FALSE())),""))),"")</f>
        <v/>
      </c>
      <c r="H1257" s="35" t="s">
        <v>1080</v>
      </c>
      <c r="I1257" s="35" t="s">
        <v>31</v>
      </c>
      <c r="J1257" s="35" t="s">
        <v>6916</v>
      </c>
      <c r="K1257" s="35">
        <f t="shared" si="4"/>
        <v>17</v>
      </c>
      <c r="L1257" s="35" t="s">
        <v>10204</v>
      </c>
      <c r="M1257" s="35" t="s">
        <v>10205</v>
      </c>
      <c r="N1257" s="35" t="s">
        <v>1050</v>
      </c>
      <c r="O1257" s="35" t="s">
        <v>718</v>
      </c>
      <c r="P1257" s="35" t="s">
        <v>10283</v>
      </c>
      <c r="Q1257" s="35" t="s">
        <v>10284</v>
      </c>
      <c r="R1257" s="35" t="s">
        <v>965</v>
      </c>
      <c r="S1257" s="35" t="s">
        <v>774</v>
      </c>
      <c r="T1257" s="35" t="s">
        <v>775</v>
      </c>
      <c r="U1257" s="35" t="s">
        <v>10285</v>
      </c>
      <c r="W1257" s="35" t="s">
        <v>57</v>
      </c>
      <c r="X1257" s="35" t="s">
        <v>59</v>
      </c>
      <c r="Y1257" s="35" t="s">
        <v>9451</v>
      </c>
      <c r="Z1257" s="35" t="s">
        <v>10286</v>
      </c>
    </row>
    <row r="1258" spans="1:26" ht="15" customHeight="1">
      <c r="A1258" s="35" t="s">
        <v>1300</v>
      </c>
      <c r="B1258" s="35" t="s">
        <v>9778</v>
      </c>
      <c r="C1258" s="35" t="s">
        <v>10287</v>
      </c>
      <c r="D1258" s="35">
        <f>IFERROR(IF($A1258="HDC",IF(VLOOKUP($C1258,hdc!$B$2:$F$1600,2,FALSE())="","",VLOOKUP($C1258,hdc!$B$2:$F$1600,2,FALSE())),IF($A1258="NAUTICS",IF(VLOOKUP($C1258,nautics!$B$2:$F$1200,2,FALSE())="","",VLOOKUP($C1258,nautics!$B$2:$F$1200,2,FALSE())),IF($A1258="ST",IF(VLOOKUP($C1258,st!$B$2:$F$400,2,FALSE())="","",VLOOKUP($C1258,st!$B$2:$F$400,2,FALSE())),""))),"")</f>
        <v>1</v>
      </c>
      <c r="E1258" s="35">
        <f>IFERROR(IF($A1258="HDC",IF(VLOOKUP($C1258,hdc!$B$2:$F$1600,3,FALSE())="","",VLOOKUP($C1258,hdc!$B$2:$F$1600,3,FALSE())),IF($A1258="NAUTICS",IF(VLOOKUP($C1258,nautics!$B$2:$F$1200,3,FALSE())="","",VLOOKUP($C1258,nautics!$B$2:$F$1200,3,FALSE())),IF($A1258="ST",IF(VLOOKUP($C1258,st!$B$2:$F$400,3,FALSE())="","",VLOOKUP($C1258,st!$B$2:$F$400,3,FALSE())),""))),"")</f>
        <v>1</v>
      </c>
      <c r="F1258" s="35" t="str">
        <f>IFERROR(IF($A1258="HDC",IF(VLOOKUP($C1258,hdc!$B$2:$F$1600,4,FALSE())="","",VLOOKUP($C1258,hdc!$B$2:$F$1600,4,FALSE())),IF($A1258="NAUTICS",IF(VLOOKUP($C1258,nautics!$B$2:$F$1200,4,FALSE())="","",VLOOKUP($C1258,nautics!$B$2:$F$1200,4,FALSE())),IF($A1258="ST",IF(VLOOKUP($C1258,st!$B$2:$F$400,4,FALSE())="","",VLOOKUP($C1258,st!$B$2:$F$400,4,FALSE())),""))),"")</f>
        <v/>
      </c>
      <c r="G1258" s="35" t="str">
        <f>IFERROR(IF($A1258="HDC",IF(VLOOKUP($C1258,hdc!$B$2:$F$1600,5,FALSE())="","",VLOOKUP($C1258,hdc!$B$2:$F$1600,5,FALSE())),IF($A1258="NAUTICS",IF(VLOOKUP($C1258,nautics!$B$2:$F$1200,5,FALSE())="","",VLOOKUP($C1258,nautics!$B$2:$F$1200,5,FALSE())),IF($A1258="ST",IF(VLOOKUP($C1258,st!$B$2:$F$400,5,FALSE())="","",VLOOKUP($C1258,st!$B$2:$F$400,5,FALSE())),""))),"")</f>
        <v/>
      </c>
      <c r="H1258" s="35" t="s">
        <v>1080</v>
      </c>
      <c r="I1258" s="35" t="s">
        <v>31</v>
      </c>
      <c r="J1258" s="35" t="s">
        <v>10288</v>
      </c>
      <c r="K1258" s="35">
        <f t="shared" si="4"/>
        <v>18</v>
      </c>
      <c r="L1258" s="35" t="s">
        <v>10204</v>
      </c>
      <c r="M1258" s="35" t="s">
        <v>10205</v>
      </c>
      <c r="N1258" s="35" t="s">
        <v>1050</v>
      </c>
      <c r="O1258" s="35" t="s">
        <v>718</v>
      </c>
      <c r="P1258" s="35" t="s">
        <v>10289</v>
      </c>
      <c r="Q1258" s="35" t="s">
        <v>10290</v>
      </c>
      <c r="R1258" s="35" t="s">
        <v>152</v>
      </c>
      <c r="S1258" s="35" t="s">
        <v>671</v>
      </c>
      <c r="T1258" s="35" t="s">
        <v>672</v>
      </c>
      <c r="U1258" s="35" t="s">
        <v>10291</v>
      </c>
      <c r="W1258" s="35" t="s">
        <v>57</v>
      </c>
      <c r="X1258" s="35" t="s">
        <v>59</v>
      </c>
      <c r="Y1258" s="35" t="s">
        <v>9451</v>
      </c>
      <c r="Z1258" s="35" t="s">
        <v>676</v>
      </c>
    </row>
    <row r="1259" spans="1:26" ht="15" customHeight="1">
      <c r="A1259" s="35" t="s">
        <v>1300</v>
      </c>
      <c r="B1259" s="35" t="s">
        <v>9778</v>
      </c>
      <c r="C1259" s="35" t="s">
        <v>10292</v>
      </c>
      <c r="D1259" s="35">
        <f>IFERROR(IF($A1259="HDC",IF(VLOOKUP($C1259,hdc!$B$2:$F$1600,2,FALSE())="","",VLOOKUP($C1259,hdc!$B$2:$F$1600,2,FALSE())),IF($A1259="NAUTICS",IF(VLOOKUP($C1259,nautics!$B$2:$F$1200,2,FALSE())="","",VLOOKUP($C1259,nautics!$B$2:$F$1200,2,FALSE())),IF($A1259="ST",IF(VLOOKUP($C1259,st!$B$2:$F$400,2,FALSE())="","",VLOOKUP($C1259,st!$B$2:$F$400,2,FALSE())),""))),"")</f>
        <v>1</v>
      </c>
      <c r="E1259" s="35">
        <f>IFERROR(IF($A1259="HDC",IF(VLOOKUP($C1259,hdc!$B$2:$F$1600,3,FALSE())="","",VLOOKUP($C1259,hdc!$B$2:$F$1600,3,FALSE())),IF($A1259="NAUTICS",IF(VLOOKUP($C1259,nautics!$B$2:$F$1200,3,FALSE())="","",VLOOKUP($C1259,nautics!$B$2:$F$1200,3,FALSE())),IF($A1259="ST",IF(VLOOKUP($C1259,st!$B$2:$F$400,3,FALSE())="","",VLOOKUP($C1259,st!$B$2:$F$400,3,FALSE())),""))),"")</f>
        <v>1</v>
      </c>
      <c r="F1259" s="35" t="str">
        <f>IFERROR(IF($A1259="HDC",IF(VLOOKUP($C1259,hdc!$B$2:$F$1600,4,FALSE())="","",VLOOKUP($C1259,hdc!$B$2:$F$1600,4,FALSE())),IF($A1259="NAUTICS",IF(VLOOKUP($C1259,nautics!$B$2:$F$1200,4,FALSE())="","",VLOOKUP($C1259,nautics!$B$2:$F$1200,4,FALSE())),IF($A1259="ST",IF(VLOOKUP($C1259,st!$B$2:$F$400,4,FALSE())="","",VLOOKUP($C1259,st!$B$2:$F$400,4,FALSE())),""))),"")</f>
        <v/>
      </c>
      <c r="G1259" s="35" t="str">
        <f>IFERROR(IF($A1259="HDC",IF(VLOOKUP($C1259,hdc!$B$2:$F$1600,5,FALSE())="","",VLOOKUP($C1259,hdc!$B$2:$F$1600,5,FALSE())),IF($A1259="NAUTICS",IF(VLOOKUP($C1259,nautics!$B$2:$F$1200,5,FALSE())="","",VLOOKUP($C1259,nautics!$B$2:$F$1200,5,FALSE())),IF($A1259="ST",IF(VLOOKUP($C1259,st!$B$2:$F$400,5,FALSE())="","",VLOOKUP($C1259,st!$B$2:$F$400,5,FALSE())),""))),"")</f>
        <v/>
      </c>
      <c r="H1259" s="35" t="s">
        <v>1080</v>
      </c>
      <c r="I1259" s="35" t="s">
        <v>31</v>
      </c>
      <c r="J1259" s="35" t="s">
        <v>10293</v>
      </c>
      <c r="K1259" s="35">
        <f t="shared" si="4"/>
        <v>7</v>
      </c>
      <c r="L1259" s="35" t="s">
        <v>10204</v>
      </c>
      <c r="M1259" s="35" t="s">
        <v>10205</v>
      </c>
      <c r="N1259" s="35" t="s">
        <v>1050</v>
      </c>
      <c r="O1259" s="35" t="s">
        <v>718</v>
      </c>
      <c r="P1259" s="35" t="s">
        <v>10294</v>
      </c>
      <c r="Q1259" s="35" t="s">
        <v>10295</v>
      </c>
      <c r="R1259" s="35" t="s">
        <v>965</v>
      </c>
      <c r="S1259" s="35" t="s">
        <v>1050</v>
      </c>
      <c r="T1259" s="35" t="s">
        <v>718</v>
      </c>
      <c r="U1259" s="35" t="s">
        <v>10296</v>
      </c>
      <c r="W1259" s="35" t="s">
        <v>78</v>
      </c>
      <c r="X1259" s="35" t="s">
        <v>59</v>
      </c>
      <c r="Y1259" s="35" t="s">
        <v>9451</v>
      </c>
      <c r="Z1259" s="35" t="s">
        <v>10297</v>
      </c>
    </row>
    <row r="1260" spans="1:26" ht="15" customHeight="1">
      <c r="A1260" s="35" t="s">
        <v>1300</v>
      </c>
      <c r="B1260" s="35" t="s">
        <v>9778</v>
      </c>
      <c r="C1260" s="35" t="s">
        <v>10298</v>
      </c>
      <c r="D1260" s="35">
        <f>IFERROR(IF($A1260="HDC",IF(VLOOKUP($C1260,hdc!$B$2:$F$1600,2,FALSE())="","",VLOOKUP($C1260,hdc!$B$2:$F$1600,2,FALSE())),IF($A1260="NAUTICS",IF(VLOOKUP($C1260,nautics!$B$2:$F$1200,2,FALSE())="","",VLOOKUP($C1260,nautics!$B$2:$F$1200,2,FALSE())),IF($A1260="ST",IF(VLOOKUP($C1260,st!$B$2:$F$400,2,FALSE())="","",VLOOKUP($C1260,st!$B$2:$F$400,2,FALSE())),""))),"")</f>
        <v>1</v>
      </c>
      <c r="E1260" s="35">
        <f>IFERROR(IF($A1260="HDC",IF(VLOOKUP($C1260,hdc!$B$2:$F$1600,3,FALSE())="","",VLOOKUP($C1260,hdc!$B$2:$F$1600,3,FALSE())),IF($A1260="NAUTICS",IF(VLOOKUP($C1260,nautics!$B$2:$F$1200,3,FALSE())="","",VLOOKUP($C1260,nautics!$B$2:$F$1200,3,FALSE())),IF($A1260="ST",IF(VLOOKUP($C1260,st!$B$2:$F$400,3,FALSE())="","",VLOOKUP($C1260,st!$B$2:$F$400,3,FALSE())),""))),"")</f>
        <v>1</v>
      </c>
      <c r="F1260" s="35" t="str">
        <f>IFERROR(IF($A1260="HDC",IF(VLOOKUP($C1260,hdc!$B$2:$F$1600,4,FALSE())="","",VLOOKUP($C1260,hdc!$B$2:$F$1600,4,FALSE())),IF($A1260="NAUTICS",IF(VLOOKUP($C1260,nautics!$B$2:$F$1200,4,FALSE())="","",VLOOKUP($C1260,nautics!$B$2:$F$1200,4,FALSE())),IF($A1260="ST",IF(VLOOKUP($C1260,st!$B$2:$F$400,4,FALSE())="","",VLOOKUP($C1260,st!$B$2:$F$400,4,FALSE())),""))),"")</f>
        <v/>
      </c>
      <c r="G1260" s="35" t="str">
        <f>IFERROR(IF($A1260="HDC",IF(VLOOKUP($C1260,hdc!$B$2:$F$1600,5,FALSE())="","",VLOOKUP($C1260,hdc!$B$2:$F$1600,5,FALSE())),IF($A1260="NAUTICS",IF(VLOOKUP($C1260,nautics!$B$2:$F$1200,5,FALSE())="","",VLOOKUP($C1260,nautics!$B$2:$F$1200,5,FALSE())),IF($A1260="ST",IF(VLOOKUP($C1260,st!$B$2:$F$400,5,FALSE())="","",VLOOKUP($C1260,st!$B$2:$F$400,5,FALSE())),""))),"")</f>
        <v/>
      </c>
      <c r="H1260" s="35" t="s">
        <v>1080</v>
      </c>
      <c r="I1260" s="35" t="s">
        <v>31</v>
      </c>
      <c r="J1260" s="35" t="s">
        <v>1751</v>
      </c>
      <c r="K1260" s="35">
        <f t="shared" si="4"/>
        <v>16</v>
      </c>
      <c r="L1260" s="35" t="s">
        <v>10204</v>
      </c>
      <c r="M1260" s="35" t="s">
        <v>10205</v>
      </c>
      <c r="N1260" s="35" t="s">
        <v>1050</v>
      </c>
      <c r="O1260" s="35" t="s">
        <v>718</v>
      </c>
      <c r="P1260" s="35" t="s">
        <v>10299</v>
      </c>
      <c r="Q1260" s="35" t="s">
        <v>10300</v>
      </c>
      <c r="R1260" s="35" t="s">
        <v>152</v>
      </c>
      <c r="S1260" s="35" t="s">
        <v>1050</v>
      </c>
      <c r="T1260" s="35" t="s">
        <v>718</v>
      </c>
      <c r="U1260" s="35" t="s">
        <v>10301</v>
      </c>
      <c r="W1260" s="35" t="s">
        <v>78</v>
      </c>
      <c r="X1260" s="35" t="s">
        <v>59</v>
      </c>
      <c r="Y1260" s="35" t="s">
        <v>9451</v>
      </c>
      <c r="Z1260" s="35" t="s">
        <v>10302</v>
      </c>
    </row>
    <row r="1261" spans="1:26" ht="15" customHeight="1">
      <c r="A1261" s="35" t="s">
        <v>1300</v>
      </c>
      <c r="B1261" s="35" t="s">
        <v>9778</v>
      </c>
      <c r="C1261" s="35" t="s">
        <v>10303</v>
      </c>
      <c r="D1261" s="35">
        <f>IFERROR(IF($A1261="HDC",IF(VLOOKUP($C1261,hdc!$B$2:$F$1600,2,FALSE())="","",VLOOKUP($C1261,hdc!$B$2:$F$1600,2,FALSE())),IF($A1261="NAUTICS",IF(VLOOKUP($C1261,nautics!$B$2:$F$1200,2,FALSE())="","",VLOOKUP($C1261,nautics!$B$2:$F$1200,2,FALSE())),IF($A1261="ST",IF(VLOOKUP($C1261,st!$B$2:$F$400,2,FALSE())="","",VLOOKUP($C1261,st!$B$2:$F$400,2,FALSE())),""))),"")</f>
        <v>1</v>
      </c>
      <c r="E1261" s="35">
        <f>IFERROR(IF($A1261="HDC",IF(VLOOKUP($C1261,hdc!$B$2:$F$1600,3,FALSE())="","",VLOOKUP($C1261,hdc!$B$2:$F$1600,3,FALSE())),IF($A1261="NAUTICS",IF(VLOOKUP($C1261,nautics!$B$2:$F$1200,3,FALSE())="","",VLOOKUP($C1261,nautics!$B$2:$F$1200,3,FALSE())),IF($A1261="ST",IF(VLOOKUP($C1261,st!$B$2:$F$400,3,FALSE())="","",VLOOKUP($C1261,st!$B$2:$F$400,3,FALSE())),""))),"")</f>
        <v>1</v>
      </c>
      <c r="F1261" s="35" t="str">
        <f>IFERROR(IF($A1261="HDC",IF(VLOOKUP($C1261,hdc!$B$2:$F$1600,4,FALSE())="","",VLOOKUP($C1261,hdc!$B$2:$F$1600,4,FALSE())),IF($A1261="NAUTICS",IF(VLOOKUP($C1261,nautics!$B$2:$F$1200,4,FALSE())="","",VLOOKUP($C1261,nautics!$B$2:$F$1200,4,FALSE())),IF($A1261="ST",IF(VLOOKUP($C1261,st!$B$2:$F$400,4,FALSE())="","",VLOOKUP($C1261,st!$B$2:$F$400,4,FALSE())),""))),"")</f>
        <v/>
      </c>
      <c r="G1261" s="35" t="str">
        <f>IFERROR(IF($A1261="HDC",IF(VLOOKUP($C1261,hdc!$B$2:$F$1600,5,FALSE())="","",VLOOKUP($C1261,hdc!$B$2:$F$1600,5,FALSE())),IF($A1261="NAUTICS",IF(VLOOKUP($C1261,nautics!$B$2:$F$1200,5,FALSE())="","",VLOOKUP($C1261,nautics!$B$2:$F$1200,5,FALSE())),IF($A1261="ST",IF(VLOOKUP($C1261,st!$B$2:$F$400,5,FALSE())="","",VLOOKUP($C1261,st!$B$2:$F$400,5,FALSE())),""))),"")</f>
        <v/>
      </c>
      <c r="H1261" s="35" t="s">
        <v>1080</v>
      </c>
      <c r="I1261" s="35" t="s">
        <v>31</v>
      </c>
      <c r="J1261" s="35" t="s">
        <v>216</v>
      </c>
      <c r="K1261" s="35">
        <f t="shared" si="4"/>
        <v>15</v>
      </c>
      <c r="L1261" s="35" t="s">
        <v>10209</v>
      </c>
      <c r="M1261" s="35" t="s">
        <v>10210</v>
      </c>
      <c r="N1261" s="35" t="s">
        <v>2019</v>
      </c>
      <c r="O1261" s="35" t="s">
        <v>2020</v>
      </c>
      <c r="P1261" s="35" t="s">
        <v>10304</v>
      </c>
      <c r="Q1261" s="35" t="s">
        <v>10305</v>
      </c>
      <c r="R1261" s="35" t="s">
        <v>247</v>
      </c>
      <c r="S1261" s="35" t="s">
        <v>2019</v>
      </c>
      <c r="T1261" s="35" t="s">
        <v>2020</v>
      </c>
      <c r="U1261" s="35" t="s">
        <v>89</v>
      </c>
      <c r="W1261" s="35" t="s">
        <v>78</v>
      </c>
      <c r="X1261" s="35" t="s">
        <v>59</v>
      </c>
      <c r="Y1261" s="35" t="s">
        <v>89</v>
      </c>
      <c r="Z1261" s="35" t="s">
        <v>89</v>
      </c>
    </row>
    <row r="1262" spans="1:26" ht="15" customHeight="1">
      <c r="A1262" s="35" t="s">
        <v>1300</v>
      </c>
      <c r="B1262" s="35" t="s">
        <v>9778</v>
      </c>
      <c r="C1262" s="35" t="s">
        <v>10306</v>
      </c>
      <c r="D1262" s="35">
        <f>IFERROR(IF($A1262="HDC",IF(VLOOKUP($C1262,hdc!$B$2:$F$1600,2,FALSE())="","",VLOOKUP($C1262,hdc!$B$2:$F$1600,2,FALSE())),IF($A1262="NAUTICS",IF(VLOOKUP($C1262,nautics!$B$2:$F$1200,2,FALSE())="","",VLOOKUP($C1262,nautics!$B$2:$F$1200,2,FALSE())),IF($A1262="ST",IF(VLOOKUP($C1262,st!$B$2:$F$400,2,FALSE())="","",VLOOKUP($C1262,st!$B$2:$F$400,2,FALSE())),""))),"")</f>
        <v>1</v>
      </c>
      <c r="E1262" s="35">
        <f>IFERROR(IF($A1262="HDC",IF(VLOOKUP($C1262,hdc!$B$2:$F$1600,3,FALSE())="","",VLOOKUP($C1262,hdc!$B$2:$F$1600,3,FALSE())),IF($A1262="NAUTICS",IF(VLOOKUP($C1262,nautics!$B$2:$F$1200,3,FALSE())="","",VLOOKUP($C1262,nautics!$B$2:$F$1200,3,FALSE())),IF($A1262="ST",IF(VLOOKUP($C1262,st!$B$2:$F$400,3,FALSE())="","",VLOOKUP($C1262,st!$B$2:$F$400,3,FALSE())),""))),"")</f>
        <v>1</v>
      </c>
      <c r="F1262" s="35" t="str">
        <f>IFERROR(IF($A1262="HDC",IF(VLOOKUP($C1262,hdc!$B$2:$F$1600,4,FALSE())="","",VLOOKUP($C1262,hdc!$B$2:$F$1600,4,FALSE())),IF($A1262="NAUTICS",IF(VLOOKUP($C1262,nautics!$B$2:$F$1200,4,FALSE())="","",VLOOKUP($C1262,nautics!$B$2:$F$1200,4,FALSE())),IF($A1262="ST",IF(VLOOKUP($C1262,st!$B$2:$F$400,4,FALSE())="","",VLOOKUP($C1262,st!$B$2:$F$400,4,FALSE())),""))),"")</f>
        <v/>
      </c>
      <c r="G1262" s="35" t="str">
        <f>IFERROR(IF($A1262="HDC",IF(VLOOKUP($C1262,hdc!$B$2:$F$1600,5,FALSE())="","",VLOOKUP($C1262,hdc!$B$2:$F$1600,5,FALSE())),IF($A1262="NAUTICS",IF(VLOOKUP($C1262,nautics!$B$2:$F$1200,5,FALSE())="","",VLOOKUP($C1262,nautics!$B$2:$F$1200,5,FALSE())),IF($A1262="ST",IF(VLOOKUP($C1262,st!$B$2:$F$400,5,FALSE())="","",VLOOKUP($C1262,st!$B$2:$F$400,5,FALSE())),""))),"")</f>
        <v/>
      </c>
      <c r="H1262" s="35" t="s">
        <v>1080</v>
      </c>
      <c r="I1262" s="35" t="s">
        <v>31</v>
      </c>
      <c r="J1262" s="35" t="s">
        <v>232</v>
      </c>
      <c r="K1262" s="35">
        <f t="shared" si="4"/>
        <v>10</v>
      </c>
      <c r="L1262" s="35" t="s">
        <v>10209</v>
      </c>
      <c r="M1262" s="35" t="s">
        <v>10210</v>
      </c>
      <c r="N1262" s="35" t="s">
        <v>2019</v>
      </c>
      <c r="O1262" s="35" t="s">
        <v>2020</v>
      </c>
      <c r="P1262" s="35" t="s">
        <v>10307</v>
      </c>
      <c r="Q1262" s="35" t="s">
        <v>10308</v>
      </c>
      <c r="R1262" s="35" t="s">
        <v>247</v>
      </c>
      <c r="S1262" s="35" t="s">
        <v>2019</v>
      </c>
      <c r="T1262" s="35" t="s">
        <v>2020</v>
      </c>
      <c r="U1262" s="35" t="s">
        <v>89</v>
      </c>
      <c r="W1262" s="35" t="s">
        <v>78</v>
      </c>
      <c r="X1262" s="35" t="s">
        <v>59</v>
      </c>
      <c r="Y1262" s="35" t="s">
        <v>89</v>
      </c>
      <c r="Z1262" s="35" t="s">
        <v>89</v>
      </c>
    </row>
    <row r="1263" spans="1:26" ht="15" customHeight="1">
      <c r="A1263" s="35" t="s">
        <v>1300</v>
      </c>
      <c r="B1263" s="35" t="s">
        <v>9778</v>
      </c>
      <c r="C1263" s="35" t="s">
        <v>10309</v>
      </c>
      <c r="D1263" s="35">
        <f>IFERROR(IF($A1263="HDC",IF(VLOOKUP($C1263,hdc!$B$2:$F$1600,2,FALSE())="","",VLOOKUP($C1263,hdc!$B$2:$F$1600,2,FALSE())),IF($A1263="NAUTICS",IF(VLOOKUP($C1263,nautics!$B$2:$F$1200,2,FALSE())="","",VLOOKUP($C1263,nautics!$B$2:$F$1200,2,FALSE())),IF($A1263="ST",IF(VLOOKUP($C1263,st!$B$2:$F$400,2,FALSE())="","",VLOOKUP($C1263,st!$B$2:$F$400,2,FALSE())),""))),"")</f>
        <v>1</v>
      </c>
      <c r="E1263" s="35">
        <f>IFERROR(IF($A1263="HDC",IF(VLOOKUP($C1263,hdc!$B$2:$F$1600,3,FALSE())="","",VLOOKUP($C1263,hdc!$B$2:$F$1600,3,FALSE())),IF($A1263="NAUTICS",IF(VLOOKUP($C1263,nautics!$B$2:$F$1200,3,FALSE())="","",VLOOKUP($C1263,nautics!$B$2:$F$1200,3,FALSE())),IF($A1263="ST",IF(VLOOKUP($C1263,st!$B$2:$F$400,3,FALSE())="","",VLOOKUP($C1263,st!$B$2:$F$400,3,FALSE())),""))),"")</f>
        <v>1</v>
      </c>
      <c r="F1263" s="35" t="str">
        <f>IFERROR(IF($A1263="HDC",IF(VLOOKUP($C1263,hdc!$B$2:$F$1600,4,FALSE())="","",VLOOKUP($C1263,hdc!$B$2:$F$1600,4,FALSE())),IF($A1263="NAUTICS",IF(VLOOKUP($C1263,nautics!$B$2:$F$1200,4,FALSE())="","",VLOOKUP($C1263,nautics!$B$2:$F$1200,4,FALSE())),IF($A1263="ST",IF(VLOOKUP($C1263,st!$B$2:$F$400,4,FALSE())="","",VLOOKUP($C1263,st!$B$2:$F$400,4,FALSE())),""))),"")</f>
        <v/>
      </c>
      <c r="G1263" s="35" t="str">
        <f>IFERROR(IF($A1263="HDC",IF(VLOOKUP($C1263,hdc!$B$2:$F$1600,5,FALSE())="","",VLOOKUP($C1263,hdc!$B$2:$F$1600,5,FALSE())),IF($A1263="NAUTICS",IF(VLOOKUP($C1263,nautics!$B$2:$F$1200,5,FALSE())="","",VLOOKUP($C1263,nautics!$B$2:$F$1200,5,FALSE())),IF($A1263="ST",IF(VLOOKUP($C1263,st!$B$2:$F$400,5,FALSE())="","",VLOOKUP($C1263,st!$B$2:$F$400,5,FALSE())),""))),"")</f>
        <v/>
      </c>
      <c r="H1263" s="35" t="s">
        <v>1080</v>
      </c>
      <c r="I1263" s="35" t="s">
        <v>31</v>
      </c>
      <c r="J1263" s="35" t="s">
        <v>10310</v>
      </c>
      <c r="K1263" s="35">
        <f t="shared" si="4"/>
        <v>23</v>
      </c>
      <c r="L1263" s="35" t="s">
        <v>10209</v>
      </c>
      <c r="M1263" s="35" t="s">
        <v>10210</v>
      </c>
      <c r="N1263" s="35" t="s">
        <v>2019</v>
      </c>
      <c r="O1263" s="35" t="s">
        <v>2020</v>
      </c>
      <c r="P1263" s="35" t="s">
        <v>10311</v>
      </c>
      <c r="Q1263" s="35" t="s">
        <v>10312</v>
      </c>
      <c r="R1263" s="35" t="s">
        <v>52</v>
      </c>
      <c r="S1263" s="35" t="s">
        <v>1606</v>
      </c>
      <c r="T1263" s="35" t="s">
        <v>718</v>
      </c>
      <c r="U1263" s="35" t="s">
        <v>10313</v>
      </c>
      <c r="W1263" s="35" t="s">
        <v>57</v>
      </c>
      <c r="X1263" s="35" t="s">
        <v>59</v>
      </c>
      <c r="Y1263" s="35" t="s">
        <v>9839</v>
      </c>
      <c r="Z1263" s="35" t="s">
        <v>1612</v>
      </c>
    </row>
    <row r="1264" spans="1:26" ht="15" customHeight="1">
      <c r="A1264" s="35" t="s">
        <v>1300</v>
      </c>
      <c r="B1264" s="35" t="s">
        <v>9778</v>
      </c>
      <c r="C1264" s="35" t="s">
        <v>10314</v>
      </c>
      <c r="D1264" s="35">
        <f>IFERROR(IF($A1264="HDC",IF(VLOOKUP($C1264,hdc!$B$2:$F$1600,2,FALSE())="","",VLOOKUP($C1264,hdc!$B$2:$F$1600,2,FALSE())),IF($A1264="NAUTICS",IF(VLOOKUP($C1264,nautics!$B$2:$F$1200,2,FALSE())="","",VLOOKUP($C1264,nautics!$B$2:$F$1200,2,FALSE())),IF($A1264="ST",IF(VLOOKUP($C1264,st!$B$2:$F$400,2,FALSE())="","",VLOOKUP($C1264,st!$B$2:$F$400,2,FALSE())),""))),"")</f>
        <v>1</v>
      </c>
      <c r="E1264" s="35">
        <f>IFERROR(IF($A1264="HDC",IF(VLOOKUP($C1264,hdc!$B$2:$F$1600,3,FALSE())="","",VLOOKUP($C1264,hdc!$B$2:$F$1600,3,FALSE())),IF($A1264="NAUTICS",IF(VLOOKUP($C1264,nautics!$B$2:$F$1200,3,FALSE())="","",VLOOKUP($C1264,nautics!$B$2:$F$1200,3,FALSE())),IF($A1264="ST",IF(VLOOKUP($C1264,st!$B$2:$F$400,3,FALSE())="","",VLOOKUP($C1264,st!$B$2:$F$400,3,FALSE())),""))),"")</f>
        <v>1</v>
      </c>
      <c r="F1264" s="35" t="str">
        <f>IFERROR(IF($A1264="HDC",IF(VLOOKUP($C1264,hdc!$B$2:$F$1600,4,FALSE())="","",VLOOKUP($C1264,hdc!$B$2:$F$1600,4,FALSE())),IF($A1264="NAUTICS",IF(VLOOKUP($C1264,nautics!$B$2:$F$1200,4,FALSE())="","",VLOOKUP($C1264,nautics!$B$2:$F$1200,4,FALSE())),IF($A1264="ST",IF(VLOOKUP($C1264,st!$B$2:$F$400,4,FALSE())="","",VLOOKUP($C1264,st!$B$2:$F$400,4,FALSE())),""))),"")</f>
        <v/>
      </c>
      <c r="G1264" s="35" t="str">
        <f>IFERROR(IF($A1264="HDC",IF(VLOOKUP($C1264,hdc!$B$2:$F$1600,5,FALSE())="","",VLOOKUP($C1264,hdc!$B$2:$F$1600,5,FALSE())),IF($A1264="NAUTICS",IF(VLOOKUP($C1264,nautics!$B$2:$F$1200,5,FALSE())="","",VLOOKUP($C1264,nautics!$B$2:$F$1200,5,FALSE())),IF($A1264="ST",IF(VLOOKUP($C1264,st!$B$2:$F$400,5,FALSE())="","",VLOOKUP($C1264,st!$B$2:$F$400,5,FALSE())),""))),"")</f>
        <v/>
      </c>
      <c r="H1264" s="35" t="s">
        <v>1080</v>
      </c>
      <c r="I1264" s="35" t="s">
        <v>31</v>
      </c>
      <c r="J1264" s="35" t="s">
        <v>4525</v>
      </c>
      <c r="K1264" s="35">
        <f t="shared" si="4"/>
        <v>23</v>
      </c>
      <c r="L1264" s="35" t="s">
        <v>10209</v>
      </c>
      <c r="M1264" s="35" t="s">
        <v>10210</v>
      </c>
      <c r="N1264" s="35" t="s">
        <v>2019</v>
      </c>
      <c r="O1264" s="35" t="s">
        <v>2020</v>
      </c>
      <c r="P1264" s="35" t="s">
        <v>10315</v>
      </c>
      <c r="Q1264" s="35" t="s">
        <v>10316</v>
      </c>
      <c r="R1264" s="35" t="s">
        <v>1071</v>
      </c>
      <c r="S1264" s="35" t="s">
        <v>716</v>
      </c>
      <c r="T1264" s="35" t="s">
        <v>718</v>
      </c>
      <c r="U1264" s="35" t="s">
        <v>10317</v>
      </c>
      <c r="W1264" s="35" t="s">
        <v>57</v>
      </c>
      <c r="X1264" s="35" t="s">
        <v>59</v>
      </c>
      <c r="Y1264" s="35" t="s">
        <v>9839</v>
      </c>
      <c r="Z1264" s="35" t="s">
        <v>1598</v>
      </c>
    </row>
    <row r="1265" spans="1:26" ht="15" customHeight="1">
      <c r="A1265" s="35" t="s">
        <v>1300</v>
      </c>
      <c r="B1265" s="35" t="s">
        <v>9778</v>
      </c>
      <c r="C1265" s="35" t="s">
        <v>10318</v>
      </c>
      <c r="D1265" s="35">
        <f>IFERROR(IF($A1265="HDC",IF(VLOOKUP($C1265,hdc!$B$2:$F$1600,2,FALSE())="","",VLOOKUP($C1265,hdc!$B$2:$F$1600,2,FALSE())),IF($A1265="NAUTICS",IF(VLOOKUP($C1265,nautics!$B$2:$F$1200,2,FALSE())="","",VLOOKUP($C1265,nautics!$B$2:$F$1200,2,FALSE())),IF($A1265="ST",IF(VLOOKUP($C1265,st!$B$2:$F$400,2,FALSE())="","",VLOOKUP($C1265,st!$B$2:$F$400,2,FALSE())),""))),"")</f>
        <v>1</v>
      </c>
      <c r="E1265" s="35">
        <f>IFERROR(IF($A1265="HDC",IF(VLOOKUP($C1265,hdc!$B$2:$F$1600,3,FALSE())="","",VLOOKUP($C1265,hdc!$B$2:$F$1600,3,FALSE())),IF($A1265="NAUTICS",IF(VLOOKUP($C1265,nautics!$B$2:$F$1200,3,FALSE())="","",VLOOKUP($C1265,nautics!$B$2:$F$1200,3,FALSE())),IF($A1265="ST",IF(VLOOKUP($C1265,st!$B$2:$F$400,3,FALSE())="","",VLOOKUP($C1265,st!$B$2:$F$400,3,FALSE())),""))),"")</f>
        <v>1</v>
      </c>
      <c r="F1265" s="35" t="str">
        <f>IFERROR(IF($A1265="HDC",IF(VLOOKUP($C1265,hdc!$B$2:$F$1600,4,FALSE())="","",VLOOKUP($C1265,hdc!$B$2:$F$1600,4,FALSE())),IF($A1265="NAUTICS",IF(VLOOKUP($C1265,nautics!$B$2:$F$1200,4,FALSE())="","",VLOOKUP($C1265,nautics!$B$2:$F$1200,4,FALSE())),IF($A1265="ST",IF(VLOOKUP($C1265,st!$B$2:$F$400,4,FALSE())="","",VLOOKUP($C1265,st!$B$2:$F$400,4,FALSE())),""))),"")</f>
        <v/>
      </c>
      <c r="G1265" s="35" t="str">
        <f>IFERROR(IF($A1265="HDC",IF(VLOOKUP($C1265,hdc!$B$2:$F$1600,5,FALSE())="","",VLOOKUP($C1265,hdc!$B$2:$F$1600,5,FALSE())),IF($A1265="NAUTICS",IF(VLOOKUP($C1265,nautics!$B$2:$F$1200,5,FALSE())="","",VLOOKUP($C1265,nautics!$B$2:$F$1200,5,FALSE())),IF($A1265="ST",IF(VLOOKUP($C1265,st!$B$2:$F$400,5,FALSE())="","",VLOOKUP($C1265,st!$B$2:$F$400,5,FALSE())),""))),"")</f>
        <v/>
      </c>
      <c r="H1265" s="35" t="s">
        <v>1080</v>
      </c>
      <c r="I1265" s="35" t="s">
        <v>31</v>
      </c>
      <c r="J1265" s="35" t="s">
        <v>552</v>
      </c>
      <c r="K1265" s="35">
        <f t="shared" si="4"/>
        <v>5</v>
      </c>
      <c r="L1265" s="35" t="s">
        <v>10214</v>
      </c>
      <c r="M1265" s="35" t="s">
        <v>10215</v>
      </c>
      <c r="N1265" s="35" t="s">
        <v>174</v>
      </c>
      <c r="O1265" s="35" t="s">
        <v>175</v>
      </c>
      <c r="P1265" s="35" t="s">
        <v>10319</v>
      </c>
      <c r="Q1265" s="35" t="s">
        <v>10320</v>
      </c>
      <c r="R1265" s="35" t="s">
        <v>247</v>
      </c>
      <c r="S1265" s="35" t="s">
        <v>174</v>
      </c>
      <c r="T1265" s="35" t="s">
        <v>175</v>
      </c>
      <c r="U1265" s="35" t="s">
        <v>89</v>
      </c>
      <c r="W1265" s="35" t="s">
        <v>78</v>
      </c>
      <c r="X1265" s="35" t="s">
        <v>59</v>
      </c>
      <c r="Y1265" s="35" t="s">
        <v>89</v>
      </c>
      <c r="Z1265" s="35" t="s">
        <v>89</v>
      </c>
    </row>
    <row r="1266" spans="1:26" ht="15" customHeight="1">
      <c r="A1266" s="35" t="s">
        <v>1300</v>
      </c>
      <c r="B1266" s="35" t="s">
        <v>9778</v>
      </c>
      <c r="C1266" s="35" t="s">
        <v>10321</v>
      </c>
      <c r="D1266" s="35">
        <f>IFERROR(IF($A1266="HDC",IF(VLOOKUP($C1266,hdc!$B$2:$F$1600,2,FALSE())="","",VLOOKUP($C1266,hdc!$B$2:$F$1600,2,FALSE())),IF($A1266="NAUTICS",IF(VLOOKUP($C1266,nautics!$B$2:$F$1200,2,FALSE())="","",VLOOKUP($C1266,nautics!$B$2:$F$1200,2,FALSE())),IF($A1266="ST",IF(VLOOKUP($C1266,st!$B$2:$F$400,2,FALSE())="","",VLOOKUP($C1266,st!$B$2:$F$400,2,FALSE())),""))),"")</f>
        <v>1</v>
      </c>
      <c r="E1266" s="35">
        <f>IFERROR(IF($A1266="HDC",IF(VLOOKUP($C1266,hdc!$B$2:$F$1600,3,FALSE())="","",VLOOKUP($C1266,hdc!$B$2:$F$1600,3,FALSE())),IF($A1266="NAUTICS",IF(VLOOKUP($C1266,nautics!$B$2:$F$1200,3,FALSE())="","",VLOOKUP($C1266,nautics!$B$2:$F$1200,3,FALSE())),IF($A1266="ST",IF(VLOOKUP($C1266,st!$B$2:$F$400,3,FALSE())="","",VLOOKUP($C1266,st!$B$2:$F$400,3,FALSE())),""))),"")</f>
        <v>1</v>
      </c>
      <c r="F1266" s="35" t="str">
        <f>IFERROR(IF($A1266="HDC",IF(VLOOKUP($C1266,hdc!$B$2:$F$1600,4,FALSE())="","",VLOOKUP($C1266,hdc!$B$2:$F$1600,4,FALSE())),IF($A1266="NAUTICS",IF(VLOOKUP($C1266,nautics!$B$2:$F$1200,4,FALSE())="","",VLOOKUP($C1266,nautics!$B$2:$F$1200,4,FALSE())),IF($A1266="ST",IF(VLOOKUP($C1266,st!$B$2:$F$400,4,FALSE())="","",VLOOKUP($C1266,st!$B$2:$F$400,4,FALSE())),""))),"")</f>
        <v/>
      </c>
      <c r="G1266" s="35" t="str">
        <f>IFERROR(IF($A1266="HDC",IF(VLOOKUP($C1266,hdc!$B$2:$F$1600,5,FALSE())="","",VLOOKUP($C1266,hdc!$B$2:$F$1600,5,FALSE())),IF($A1266="NAUTICS",IF(VLOOKUP($C1266,nautics!$B$2:$F$1200,5,FALSE())="","",VLOOKUP($C1266,nautics!$B$2:$F$1200,5,FALSE())),IF($A1266="ST",IF(VLOOKUP($C1266,st!$B$2:$F$400,5,FALSE())="","",VLOOKUP($C1266,st!$B$2:$F$400,5,FALSE())),""))),"")</f>
        <v/>
      </c>
      <c r="H1266" s="35" t="s">
        <v>1080</v>
      </c>
      <c r="I1266" s="35" t="s">
        <v>31</v>
      </c>
      <c r="J1266" s="35" t="s">
        <v>10322</v>
      </c>
      <c r="K1266" s="35">
        <f t="shared" si="4"/>
        <v>12</v>
      </c>
      <c r="L1266" s="35" t="s">
        <v>10214</v>
      </c>
      <c r="M1266" s="35" t="s">
        <v>10215</v>
      </c>
      <c r="N1266" s="35" t="s">
        <v>174</v>
      </c>
      <c r="O1266" s="35" t="s">
        <v>175</v>
      </c>
      <c r="P1266" s="35" t="s">
        <v>10323</v>
      </c>
      <c r="Q1266" s="35" t="s">
        <v>10324</v>
      </c>
      <c r="R1266" s="35" t="s">
        <v>52</v>
      </c>
      <c r="S1266" s="35" t="s">
        <v>931</v>
      </c>
      <c r="T1266" s="35" t="s">
        <v>932</v>
      </c>
      <c r="U1266" s="35" t="s">
        <v>10325</v>
      </c>
      <c r="W1266" s="35" t="s">
        <v>57</v>
      </c>
      <c r="X1266" s="35" t="s">
        <v>59</v>
      </c>
      <c r="Y1266" s="35" t="s">
        <v>4339</v>
      </c>
      <c r="Z1266" s="35" t="s">
        <v>8274</v>
      </c>
    </row>
    <row r="1267" spans="1:26" ht="15" customHeight="1">
      <c r="A1267" s="35" t="s">
        <v>1300</v>
      </c>
      <c r="B1267" s="35" t="s">
        <v>9778</v>
      </c>
      <c r="C1267" s="35" t="s">
        <v>10326</v>
      </c>
      <c r="D1267" s="35">
        <f>IFERROR(IF($A1267="HDC",IF(VLOOKUP($C1267,hdc!$B$2:$F$1600,2,FALSE())="","",VLOOKUP($C1267,hdc!$B$2:$F$1600,2,FALSE())),IF($A1267="NAUTICS",IF(VLOOKUP($C1267,nautics!$B$2:$F$1200,2,FALSE())="","",VLOOKUP($C1267,nautics!$B$2:$F$1200,2,FALSE())),IF($A1267="ST",IF(VLOOKUP($C1267,st!$B$2:$F$400,2,FALSE())="","",VLOOKUP($C1267,st!$B$2:$F$400,2,FALSE())),""))),"")</f>
        <v>1</v>
      </c>
      <c r="E1267" s="35">
        <f>IFERROR(IF($A1267="HDC",IF(VLOOKUP($C1267,hdc!$B$2:$F$1600,3,FALSE())="","",VLOOKUP($C1267,hdc!$B$2:$F$1600,3,FALSE())),IF($A1267="NAUTICS",IF(VLOOKUP($C1267,nautics!$B$2:$F$1200,3,FALSE())="","",VLOOKUP($C1267,nautics!$B$2:$F$1200,3,FALSE())),IF($A1267="ST",IF(VLOOKUP($C1267,st!$B$2:$F$400,3,FALSE())="","",VLOOKUP($C1267,st!$B$2:$F$400,3,FALSE())),""))),"")</f>
        <v>1</v>
      </c>
      <c r="F1267" s="35" t="str">
        <f>IFERROR(IF($A1267="HDC",IF(VLOOKUP($C1267,hdc!$B$2:$F$1600,4,FALSE())="","",VLOOKUP($C1267,hdc!$B$2:$F$1600,4,FALSE())),IF($A1267="NAUTICS",IF(VLOOKUP($C1267,nautics!$B$2:$F$1200,4,FALSE())="","",VLOOKUP($C1267,nautics!$B$2:$F$1200,4,FALSE())),IF($A1267="ST",IF(VLOOKUP($C1267,st!$B$2:$F$400,4,FALSE())="","",VLOOKUP($C1267,st!$B$2:$F$400,4,FALSE())),""))),"")</f>
        <v/>
      </c>
      <c r="G1267" s="35" t="str">
        <f>IFERROR(IF($A1267="HDC",IF(VLOOKUP($C1267,hdc!$B$2:$F$1600,5,FALSE())="","",VLOOKUP($C1267,hdc!$B$2:$F$1600,5,FALSE())),IF($A1267="NAUTICS",IF(VLOOKUP($C1267,nautics!$B$2:$F$1200,5,FALSE())="","",VLOOKUP($C1267,nautics!$B$2:$F$1200,5,FALSE())),IF($A1267="ST",IF(VLOOKUP($C1267,st!$B$2:$F$400,5,FALSE())="","",VLOOKUP($C1267,st!$B$2:$F$400,5,FALSE())),""))),"")</f>
        <v/>
      </c>
      <c r="H1267" s="35" t="s">
        <v>1080</v>
      </c>
      <c r="I1267" s="35" t="s">
        <v>31</v>
      </c>
      <c r="J1267" s="35" t="s">
        <v>1241</v>
      </c>
      <c r="K1267" s="35">
        <f t="shared" si="4"/>
        <v>13</v>
      </c>
      <c r="L1267" s="35" t="s">
        <v>10220</v>
      </c>
      <c r="M1267" s="35" t="s">
        <v>10221</v>
      </c>
      <c r="N1267" s="35" t="s">
        <v>1838</v>
      </c>
      <c r="O1267" s="35" t="s">
        <v>1839</v>
      </c>
      <c r="P1267" s="35" t="s">
        <v>10327</v>
      </c>
      <c r="Q1267" s="35" t="s">
        <v>10328</v>
      </c>
      <c r="R1267" s="35" t="s">
        <v>965</v>
      </c>
      <c r="S1267" s="35" t="s">
        <v>1476</v>
      </c>
      <c r="T1267" s="35" t="s">
        <v>1477</v>
      </c>
      <c r="U1267" s="35" t="s">
        <v>10329</v>
      </c>
      <c r="W1267" s="35" t="s">
        <v>57</v>
      </c>
      <c r="X1267" s="35" t="s">
        <v>94</v>
      </c>
      <c r="Y1267" s="35" t="s">
        <v>8116</v>
      </c>
      <c r="Z1267" s="35" t="s">
        <v>1482</v>
      </c>
    </row>
    <row r="1268" spans="1:26" ht="15" customHeight="1">
      <c r="A1268" s="35" t="s">
        <v>1300</v>
      </c>
      <c r="B1268" s="35" t="s">
        <v>9778</v>
      </c>
      <c r="C1268" s="35" t="s">
        <v>10330</v>
      </c>
      <c r="D1268" s="35">
        <f>IFERROR(IF($A1268="HDC",IF(VLOOKUP($C1268,hdc!$B$2:$F$1600,2,FALSE())="","",VLOOKUP($C1268,hdc!$B$2:$F$1600,2,FALSE())),IF($A1268="NAUTICS",IF(VLOOKUP($C1268,nautics!$B$2:$F$1200,2,FALSE())="","",VLOOKUP($C1268,nautics!$B$2:$F$1200,2,FALSE())),IF($A1268="ST",IF(VLOOKUP($C1268,st!$B$2:$F$400,2,FALSE())="","",VLOOKUP($C1268,st!$B$2:$F$400,2,FALSE())),""))),"")</f>
        <v>1</v>
      </c>
      <c r="E1268" s="35">
        <f>IFERROR(IF($A1268="HDC",IF(VLOOKUP($C1268,hdc!$B$2:$F$1600,3,FALSE())="","",VLOOKUP($C1268,hdc!$B$2:$F$1600,3,FALSE())),IF($A1268="NAUTICS",IF(VLOOKUP($C1268,nautics!$B$2:$F$1200,3,FALSE())="","",VLOOKUP($C1268,nautics!$B$2:$F$1200,3,FALSE())),IF($A1268="ST",IF(VLOOKUP($C1268,st!$B$2:$F$400,3,FALSE())="","",VLOOKUP($C1268,st!$B$2:$F$400,3,FALSE())),""))),"")</f>
        <v>1</v>
      </c>
      <c r="F1268" s="35" t="str">
        <f>IFERROR(IF($A1268="HDC",IF(VLOOKUP($C1268,hdc!$B$2:$F$1600,4,FALSE())="","",VLOOKUP($C1268,hdc!$B$2:$F$1600,4,FALSE())),IF($A1268="NAUTICS",IF(VLOOKUP($C1268,nautics!$B$2:$F$1200,4,FALSE())="","",VLOOKUP($C1268,nautics!$B$2:$F$1200,4,FALSE())),IF($A1268="ST",IF(VLOOKUP($C1268,st!$B$2:$F$400,4,FALSE())="","",VLOOKUP($C1268,st!$B$2:$F$400,4,FALSE())),""))),"")</f>
        <v/>
      </c>
      <c r="G1268" s="35" t="str">
        <f>IFERROR(IF($A1268="HDC",IF(VLOOKUP($C1268,hdc!$B$2:$F$1600,5,FALSE())="","",VLOOKUP($C1268,hdc!$B$2:$F$1600,5,FALSE())),IF($A1268="NAUTICS",IF(VLOOKUP($C1268,nautics!$B$2:$F$1200,5,FALSE())="","",VLOOKUP($C1268,nautics!$B$2:$F$1200,5,FALSE())),IF($A1268="ST",IF(VLOOKUP($C1268,st!$B$2:$F$400,5,FALSE())="","",VLOOKUP($C1268,st!$B$2:$F$400,5,FALSE())),""))),"")</f>
        <v/>
      </c>
      <c r="H1268" s="35" t="s">
        <v>1080</v>
      </c>
      <c r="I1268" s="35" t="s">
        <v>31</v>
      </c>
      <c r="J1268" s="35" t="s">
        <v>10331</v>
      </c>
      <c r="K1268" s="35">
        <f t="shared" si="4"/>
        <v>17</v>
      </c>
      <c r="L1268" s="35" t="s">
        <v>10220</v>
      </c>
      <c r="M1268" s="35" t="s">
        <v>10221</v>
      </c>
      <c r="N1268" s="35" t="s">
        <v>1838</v>
      </c>
      <c r="O1268" s="35" t="s">
        <v>1839</v>
      </c>
      <c r="P1268" s="35" t="s">
        <v>10332</v>
      </c>
      <c r="Q1268" s="35" t="s">
        <v>10333</v>
      </c>
      <c r="R1268" s="35" t="s">
        <v>4061</v>
      </c>
      <c r="S1268" s="35" t="s">
        <v>813</v>
      </c>
      <c r="T1268" s="35" t="s">
        <v>718</v>
      </c>
      <c r="U1268" s="35" t="s">
        <v>10334</v>
      </c>
      <c r="W1268" s="35" t="s">
        <v>57</v>
      </c>
      <c r="X1268" s="35" t="s">
        <v>59</v>
      </c>
      <c r="Y1268" s="35" t="s">
        <v>8116</v>
      </c>
      <c r="Z1268" s="35" t="s">
        <v>1481</v>
      </c>
    </row>
    <row r="1269" spans="1:26" ht="15" customHeight="1">
      <c r="A1269" s="35" t="s">
        <v>1300</v>
      </c>
      <c r="B1269" s="35" t="s">
        <v>9778</v>
      </c>
      <c r="C1269" s="35" t="s">
        <v>10335</v>
      </c>
      <c r="D1269" s="35">
        <f>IFERROR(IF($A1269="HDC",IF(VLOOKUP($C1269,hdc!$B$2:$F$1600,2,FALSE())="","",VLOOKUP($C1269,hdc!$B$2:$F$1600,2,FALSE())),IF($A1269="NAUTICS",IF(VLOOKUP($C1269,nautics!$B$2:$F$1200,2,FALSE())="","",VLOOKUP($C1269,nautics!$B$2:$F$1200,2,FALSE())),IF($A1269="ST",IF(VLOOKUP($C1269,st!$B$2:$F$400,2,FALSE())="","",VLOOKUP($C1269,st!$B$2:$F$400,2,FALSE())),""))),"")</f>
        <v>1</v>
      </c>
      <c r="E1269" s="35">
        <f>IFERROR(IF($A1269="HDC",IF(VLOOKUP($C1269,hdc!$B$2:$F$1600,3,FALSE())="","",VLOOKUP($C1269,hdc!$B$2:$F$1600,3,FALSE())),IF($A1269="NAUTICS",IF(VLOOKUP($C1269,nautics!$B$2:$F$1200,3,FALSE())="","",VLOOKUP($C1269,nautics!$B$2:$F$1200,3,FALSE())),IF($A1269="ST",IF(VLOOKUP($C1269,st!$B$2:$F$400,3,FALSE())="","",VLOOKUP($C1269,st!$B$2:$F$400,3,FALSE())),""))),"")</f>
        <v>1</v>
      </c>
      <c r="F1269" s="35" t="str">
        <f>IFERROR(IF($A1269="HDC",IF(VLOOKUP($C1269,hdc!$B$2:$F$1600,4,FALSE())="","",VLOOKUP($C1269,hdc!$B$2:$F$1600,4,FALSE())),IF($A1269="NAUTICS",IF(VLOOKUP($C1269,nautics!$B$2:$F$1200,4,FALSE())="","",VLOOKUP($C1269,nautics!$B$2:$F$1200,4,FALSE())),IF($A1269="ST",IF(VLOOKUP($C1269,st!$B$2:$F$400,4,FALSE())="","",VLOOKUP($C1269,st!$B$2:$F$400,4,FALSE())),""))),"")</f>
        <v/>
      </c>
      <c r="G1269" s="35" t="str">
        <f>IFERROR(IF($A1269="HDC",IF(VLOOKUP($C1269,hdc!$B$2:$F$1600,5,FALSE())="","",VLOOKUP($C1269,hdc!$B$2:$F$1600,5,FALSE())),IF($A1269="NAUTICS",IF(VLOOKUP($C1269,nautics!$B$2:$F$1200,5,FALSE())="","",VLOOKUP($C1269,nautics!$B$2:$F$1200,5,FALSE())),IF($A1269="ST",IF(VLOOKUP($C1269,st!$B$2:$F$400,5,FALSE())="","",VLOOKUP($C1269,st!$B$2:$F$400,5,FALSE())),""))),"")</f>
        <v/>
      </c>
      <c r="H1269" s="35" t="s">
        <v>1080</v>
      </c>
      <c r="I1269" s="35" t="s">
        <v>31</v>
      </c>
      <c r="J1269" s="35" t="s">
        <v>232</v>
      </c>
      <c r="K1269" s="35">
        <f t="shared" si="4"/>
        <v>10</v>
      </c>
      <c r="L1269" s="35" t="s">
        <v>10220</v>
      </c>
      <c r="M1269" s="35" t="s">
        <v>10221</v>
      </c>
      <c r="N1269" s="35" t="s">
        <v>1838</v>
      </c>
      <c r="O1269" s="35" t="s">
        <v>1839</v>
      </c>
      <c r="P1269" s="35" t="s">
        <v>10336</v>
      </c>
      <c r="Q1269" s="35" t="s">
        <v>10337</v>
      </c>
      <c r="R1269" s="35" t="s">
        <v>247</v>
      </c>
      <c r="S1269" s="35" t="s">
        <v>1838</v>
      </c>
      <c r="T1269" s="35" t="s">
        <v>1839</v>
      </c>
      <c r="U1269" s="35" t="s">
        <v>89</v>
      </c>
      <c r="W1269" s="35" t="s">
        <v>78</v>
      </c>
      <c r="X1269" s="35" t="s">
        <v>59</v>
      </c>
      <c r="Y1269" s="35" t="s">
        <v>89</v>
      </c>
      <c r="Z1269" s="35" t="s">
        <v>89</v>
      </c>
    </row>
    <row r="1270" spans="1:26" ht="15" customHeight="1">
      <c r="A1270" s="35" t="s">
        <v>1300</v>
      </c>
      <c r="B1270" s="35" t="s">
        <v>9778</v>
      </c>
      <c r="C1270" s="35" t="s">
        <v>10338</v>
      </c>
      <c r="D1270" s="35">
        <f>IFERROR(IF($A1270="HDC",IF(VLOOKUP($C1270,hdc!$B$2:$F$1600,2,FALSE())="","",VLOOKUP($C1270,hdc!$B$2:$F$1600,2,FALSE())),IF($A1270="NAUTICS",IF(VLOOKUP($C1270,nautics!$B$2:$F$1200,2,FALSE())="","",VLOOKUP($C1270,nautics!$B$2:$F$1200,2,FALSE())),IF($A1270="ST",IF(VLOOKUP($C1270,st!$B$2:$F$400,2,FALSE())="","",VLOOKUP($C1270,st!$B$2:$F$400,2,FALSE())),""))),"")</f>
        <v>1</v>
      </c>
      <c r="E1270" s="35">
        <f>IFERROR(IF($A1270="HDC",IF(VLOOKUP($C1270,hdc!$B$2:$F$1600,3,FALSE())="","",VLOOKUP($C1270,hdc!$B$2:$F$1600,3,FALSE())),IF($A1270="NAUTICS",IF(VLOOKUP($C1270,nautics!$B$2:$F$1200,3,FALSE())="","",VLOOKUP($C1270,nautics!$B$2:$F$1200,3,FALSE())),IF($A1270="ST",IF(VLOOKUP($C1270,st!$B$2:$F$400,3,FALSE())="","",VLOOKUP($C1270,st!$B$2:$F$400,3,FALSE())),""))),"")</f>
        <v>1</v>
      </c>
      <c r="F1270" s="35" t="str">
        <f>IFERROR(IF($A1270="HDC",IF(VLOOKUP($C1270,hdc!$B$2:$F$1600,4,FALSE())="","",VLOOKUP($C1270,hdc!$B$2:$F$1600,4,FALSE())),IF($A1270="NAUTICS",IF(VLOOKUP($C1270,nautics!$B$2:$F$1200,4,FALSE())="","",VLOOKUP($C1270,nautics!$B$2:$F$1200,4,FALSE())),IF($A1270="ST",IF(VLOOKUP($C1270,st!$B$2:$F$400,4,FALSE())="","",VLOOKUP($C1270,st!$B$2:$F$400,4,FALSE())),""))),"")</f>
        <v/>
      </c>
      <c r="G1270" s="35" t="str">
        <f>IFERROR(IF($A1270="HDC",IF(VLOOKUP($C1270,hdc!$B$2:$F$1600,5,FALSE())="","",VLOOKUP($C1270,hdc!$B$2:$F$1600,5,FALSE())),IF($A1270="NAUTICS",IF(VLOOKUP($C1270,nautics!$B$2:$F$1200,5,FALSE())="","",VLOOKUP($C1270,nautics!$B$2:$F$1200,5,FALSE())),IF($A1270="ST",IF(VLOOKUP($C1270,st!$B$2:$F$400,5,FALSE())="","",VLOOKUP($C1270,st!$B$2:$F$400,5,FALSE())),""))),"")</f>
        <v/>
      </c>
      <c r="H1270" s="35" t="s">
        <v>1080</v>
      </c>
      <c r="I1270" s="35" t="s">
        <v>31</v>
      </c>
      <c r="J1270" s="35" t="s">
        <v>232</v>
      </c>
      <c r="K1270" s="35">
        <f t="shared" si="4"/>
        <v>10</v>
      </c>
      <c r="L1270" s="35" t="s">
        <v>10220</v>
      </c>
      <c r="M1270" s="35" t="s">
        <v>10221</v>
      </c>
      <c r="N1270" s="35" t="s">
        <v>1838</v>
      </c>
      <c r="O1270" s="35" t="s">
        <v>1839</v>
      </c>
      <c r="P1270" s="35" t="s">
        <v>10339</v>
      </c>
      <c r="Q1270" s="35" t="s">
        <v>10340</v>
      </c>
      <c r="R1270" s="35" t="s">
        <v>247</v>
      </c>
      <c r="S1270" s="35" t="s">
        <v>1838</v>
      </c>
      <c r="T1270" s="35" t="s">
        <v>1839</v>
      </c>
      <c r="U1270" s="35" t="s">
        <v>89</v>
      </c>
      <c r="W1270" s="35" t="s">
        <v>78</v>
      </c>
      <c r="X1270" s="35" t="s">
        <v>59</v>
      </c>
      <c r="Y1270" s="35" t="s">
        <v>89</v>
      </c>
      <c r="Z1270" s="35" t="s">
        <v>89</v>
      </c>
    </row>
    <row r="1271" spans="1:26" ht="15" customHeight="1">
      <c r="A1271" s="35" t="s">
        <v>1300</v>
      </c>
      <c r="B1271" s="35" t="s">
        <v>9778</v>
      </c>
      <c r="C1271" s="35" t="s">
        <v>10341</v>
      </c>
      <c r="D1271" s="35">
        <f>IFERROR(IF($A1271="HDC",IF(VLOOKUP($C1271,hdc!$B$2:$F$1600,2,FALSE())="","",VLOOKUP($C1271,hdc!$B$2:$F$1600,2,FALSE())),IF($A1271="NAUTICS",IF(VLOOKUP($C1271,nautics!$B$2:$F$1200,2,FALSE())="","",VLOOKUP($C1271,nautics!$B$2:$F$1200,2,FALSE())),IF($A1271="ST",IF(VLOOKUP($C1271,st!$B$2:$F$400,2,FALSE())="","",VLOOKUP($C1271,st!$B$2:$F$400,2,FALSE())),""))),"")</f>
        <v>1</v>
      </c>
      <c r="E1271" s="35">
        <f>IFERROR(IF($A1271="HDC",IF(VLOOKUP($C1271,hdc!$B$2:$F$1600,3,FALSE())="","",VLOOKUP($C1271,hdc!$B$2:$F$1600,3,FALSE())),IF($A1271="NAUTICS",IF(VLOOKUP($C1271,nautics!$B$2:$F$1200,3,FALSE())="","",VLOOKUP($C1271,nautics!$B$2:$F$1200,3,FALSE())),IF($A1271="ST",IF(VLOOKUP($C1271,st!$B$2:$F$400,3,FALSE())="","",VLOOKUP($C1271,st!$B$2:$F$400,3,FALSE())),""))),"")</f>
        <v>1</v>
      </c>
      <c r="F1271" s="35" t="str">
        <f>IFERROR(IF($A1271="HDC",IF(VLOOKUP($C1271,hdc!$B$2:$F$1600,4,FALSE())="","",VLOOKUP($C1271,hdc!$B$2:$F$1600,4,FALSE())),IF($A1271="NAUTICS",IF(VLOOKUP($C1271,nautics!$B$2:$F$1200,4,FALSE())="","",VLOOKUP($C1271,nautics!$B$2:$F$1200,4,FALSE())),IF($A1271="ST",IF(VLOOKUP($C1271,st!$B$2:$F$400,4,FALSE())="","",VLOOKUP($C1271,st!$B$2:$F$400,4,FALSE())),""))),"")</f>
        <v/>
      </c>
      <c r="G1271" s="35" t="str">
        <f>IFERROR(IF($A1271="HDC",IF(VLOOKUP($C1271,hdc!$B$2:$F$1600,5,FALSE())="","",VLOOKUP($C1271,hdc!$B$2:$F$1600,5,FALSE())),IF($A1271="NAUTICS",IF(VLOOKUP($C1271,nautics!$B$2:$F$1200,5,FALSE())="","",VLOOKUP($C1271,nautics!$B$2:$F$1200,5,FALSE())),IF($A1271="ST",IF(VLOOKUP($C1271,st!$B$2:$F$400,5,FALSE())="","",VLOOKUP($C1271,st!$B$2:$F$400,5,FALSE())),""))),"")</f>
        <v/>
      </c>
      <c r="H1271" s="35" t="s">
        <v>1080</v>
      </c>
      <c r="I1271" s="35" t="s">
        <v>31</v>
      </c>
      <c r="J1271" s="35" t="s">
        <v>2361</v>
      </c>
      <c r="K1271" s="35">
        <f t="shared" si="4"/>
        <v>11</v>
      </c>
      <c r="L1271" s="35" t="s">
        <v>10220</v>
      </c>
      <c r="M1271" s="35" t="s">
        <v>10221</v>
      </c>
      <c r="N1271" s="35" t="s">
        <v>1838</v>
      </c>
      <c r="O1271" s="35" t="s">
        <v>1839</v>
      </c>
      <c r="P1271" s="35" t="s">
        <v>10342</v>
      </c>
      <c r="Q1271" s="35" t="s">
        <v>10343</v>
      </c>
      <c r="R1271" s="35" t="s">
        <v>52</v>
      </c>
      <c r="S1271" s="35" t="s">
        <v>872</v>
      </c>
      <c r="T1271" s="35" t="s">
        <v>873</v>
      </c>
      <c r="U1271" s="35" t="s">
        <v>10344</v>
      </c>
      <c r="W1271" s="35" t="s">
        <v>57</v>
      </c>
      <c r="X1271" s="35" t="s">
        <v>59</v>
      </c>
      <c r="Y1271" s="35" t="s">
        <v>8116</v>
      </c>
      <c r="Z1271" s="35" t="s">
        <v>1879</v>
      </c>
    </row>
    <row r="1272" spans="1:26" ht="15" customHeight="1">
      <c r="A1272" s="35" t="s">
        <v>1300</v>
      </c>
      <c r="B1272" s="35" t="s">
        <v>9778</v>
      </c>
      <c r="C1272" s="35" t="s">
        <v>10345</v>
      </c>
      <c r="D1272" s="35">
        <f>IFERROR(IF($A1272="HDC",IF(VLOOKUP($C1272,hdc!$B$2:$F$1600,2,FALSE())="","",VLOOKUP($C1272,hdc!$B$2:$F$1600,2,FALSE())),IF($A1272="NAUTICS",IF(VLOOKUP($C1272,nautics!$B$2:$F$1200,2,FALSE())="","",VLOOKUP($C1272,nautics!$B$2:$F$1200,2,FALSE())),IF($A1272="ST",IF(VLOOKUP($C1272,st!$B$2:$F$400,2,FALSE())="","",VLOOKUP($C1272,st!$B$2:$F$400,2,FALSE())),""))),"")</f>
        <v>1</v>
      </c>
      <c r="E1272" s="35">
        <f>IFERROR(IF($A1272="HDC",IF(VLOOKUP($C1272,hdc!$B$2:$F$1600,3,FALSE())="","",VLOOKUP($C1272,hdc!$B$2:$F$1600,3,FALSE())),IF($A1272="NAUTICS",IF(VLOOKUP($C1272,nautics!$B$2:$F$1200,3,FALSE())="","",VLOOKUP($C1272,nautics!$B$2:$F$1200,3,FALSE())),IF($A1272="ST",IF(VLOOKUP($C1272,st!$B$2:$F$400,3,FALSE())="","",VLOOKUP($C1272,st!$B$2:$F$400,3,FALSE())),""))),"")</f>
        <v>1</v>
      </c>
      <c r="F1272" s="35" t="str">
        <f>IFERROR(IF($A1272="HDC",IF(VLOOKUP($C1272,hdc!$B$2:$F$1600,4,FALSE())="","",VLOOKUP($C1272,hdc!$B$2:$F$1600,4,FALSE())),IF($A1272="NAUTICS",IF(VLOOKUP($C1272,nautics!$B$2:$F$1200,4,FALSE())="","",VLOOKUP($C1272,nautics!$B$2:$F$1200,4,FALSE())),IF($A1272="ST",IF(VLOOKUP($C1272,st!$B$2:$F$400,4,FALSE())="","",VLOOKUP($C1272,st!$B$2:$F$400,4,FALSE())),""))),"")</f>
        <v/>
      </c>
      <c r="G1272" s="35" t="str">
        <f>IFERROR(IF($A1272="HDC",IF(VLOOKUP($C1272,hdc!$B$2:$F$1600,5,FALSE())="","",VLOOKUP($C1272,hdc!$B$2:$F$1600,5,FALSE())),IF($A1272="NAUTICS",IF(VLOOKUP($C1272,nautics!$B$2:$F$1200,5,FALSE())="","",VLOOKUP($C1272,nautics!$B$2:$F$1200,5,FALSE())),IF($A1272="ST",IF(VLOOKUP($C1272,st!$B$2:$F$400,5,FALSE())="","",VLOOKUP($C1272,st!$B$2:$F$400,5,FALSE())),""))),"")</f>
        <v/>
      </c>
      <c r="H1272" s="35" t="s">
        <v>1080</v>
      </c>
      <c r="I1272" s="35" t="s">
        <v>31</v>
      </c>
      <c r="J1272" s="35" t="s">
        <v>10346</v>
      </c>
      <c r="K1272" s="35">
        <f t="shared" si="4"/>
        <v>18</v>
      </c>
      <c r="L1272" s="35" t="s">
        <v>10220</v>
      </c>
      <c r="M1272" s="35" t="s">
        <v>10221</v>
      </c>
      <c r="N1272" s="35" t="s">
        <v>1838</v>
      </c>
      <c r="O1272" s="35" t="s">
        <v>1839</v>
      </c>
      <c r="P1272" s="35" t="s">
        <v>10347</v>
      </c>
      <c r="Q1272" s="35" t="s">
        <v>10348</v>
      </c>
      <c r="R1272" s="35" t="s">
        <v>965</v>
      </c>
      <c r="S1272" s="35" t="s">
        <v>369</v>
      </c>
      <c r="T1272" s="35" t="s">
        <v>370</v>
      </c>
      <c r="U1272" s="35" t="s">
        <v>10349</v>
      </c>
      <c r="W1272" s="35" t="s">
        <v>57</v>
      </c>
      <c r="X1272" s="35" t="s">
        <v>59</v>
      </c>
      <c r="Y1272" s="35" t="s">
        <v>8116</v>
      </c>
      <c r="Z1272" s="35" t="s">
        <v>2131</v>
      </c>
    </row>
    <row r="1273" spans="1:26" ht="15" customHeight="1">
      <c r="A1273" s="35" t="s">
        <v>1300</v>
      </c>
      <c r="B1273" s="35" t="s">
        <v>9778</v>
      </c>
      <c r="C1273" s="35" t="s">
        <v>10350</v>
      </c>
      <c r="D1273" s="35">
        <f>IFERROR(IF($A1273="HDC",IF(VLOOKUP($C1273,hdc!$B$2:$F$1600,2,FALSE())="","",VLOOKUP($C1273,hdc!$B$2:$F$1600,2,FALSE())),IF($A1273="NAUTICS",IF(VLOOKUP($C1273,nautics!$B$2:$F$1200,2,FALSE())="","",VLOOKUP($C1273,nautics!$B$2:$F$1200,2,FALSE())),IF($A1273="ST",IF(VLOOKUP($C1273,st!$B$2:$F$400,2,FALSE())="","",VLOOKUP($C1273,st!$B$2:$F$400,2,FALSE())),""))),"")</f>
        <v>1</v>
      </c>
      <c r="E1273" s="35">
        <f>IFERROR(IF($A1273="HDC",IF(VLOOKUP($C1273,hdc!$B$2:$F$1600,3,FALSE())="","",VLOOKUP($C1273,hdc!$B$2:$F$1600,3,FALSE())),IF($A1273="NAUTICS",IF(VLOOKUP($C1273,nautics!$B$2:$F$1200,3,FALSE())="","",VLOOKUP($C1273,nautics!$B$2:$F$1200,3,FALSE())),IF($A1273="ST",IF(VLOOKUP($C1273,st!$B$2:$F$400,3,FALSE())="","",VLOOKUP($C1273,st!$B$2:$F$400,3,FALSE())),""))),"")</f>
        <v>1</v>
      </c>
      <c r="F1273" s="35" t="str">
        <f>IFERROR(IF($A1273="HDC",IF(VLOOKUP($C1273,hdc!$B$2:$F$1600,4,FALSE())="","",VLOOKUP($C1273,hdc!$B$2:$F$1600,4,FALSE())),IF($A1273="NAUTICS",IF(VLOOKUP($C1273,nautics!$B$2:$F$1200,4,FALSE())="","",VLOOKUP($C1273,nautics!$B$2:$F$1200,4,FALSE())),IF($A1273="ST",IF(VLOOKUP($C1273,st!$B$2:$F$400,4,FALSE())="","",VLOOKUP($C1273,st!$B$2:$F$400,4,FALSE())),""))),"")</f>
        <v/>
      </c>
      <c r="G1273" s="35" t="str">
        <f>IFERROR(IF($A1273="HDC",IF(VLOOKUP($C1273,hdc!$B$2:$F$1600,5,FALSE())="","",VLOOKUP($C1273,hdc!$B$2:$F$1600,5,FALSE())),IF($A1273="NAUTICS",IF(VLOOKUP($C1273,nautics!$B$2:$F$1200,5,FALSE())="","",VLOOKUP($C1273,nautics!$B$2:$F$1200,5,FALSE())),IF($A1273="ST",IF(VLOOKUP($C1273,st!$B$2:$F$400,5,FALSE())="","",VLOOKUP($C1273,st!$B$2:$F$400,5,FALSE())),""))),"")</f>
        <v/>
      </c>
      <c r="H1273" s="35" t="s">
        <v>1080</v>
      </c>
      <c r="I1273" s="35" t="s">
        <v>31</v>
      </c>
      <c r="J1273" s="35" t="s">
        <v>10351</v>
      </c>
      <c r="K1273" s="35">
        <f t="shared" si="4"/>
        <v>21</v>
      </c>
      <c r="L1273" s="35" t="s">
        <v>10225</v>
      </c>
      <c r="M1273" s="35" t="s">
        <v>10226</v>
      </c>
      <c r="N1273" s="35" t="s">
        <v>872</v>
      </c>
      <c r="O1273" s="35" t="s">
        <v>873</v>
      </c>
      <c r="P1273" s="35" t="s">
        <v>10352</v>
      </c>
      <c r="Q1273" s="35" t="s">
        <v>10353</v>
      </c>
      <c r="R1273" s="35" t="s">
        <v>52</v>
      </c>
      <c r="S1273" s="35" t="s">
        <v>1457</v>
      </c>
      <c r="T1273" s="35" t="s">
        <v>1458</v>
      </c>
      <c r="U1273" s="35" t="s">
        <v>10354</v>
      </c>
      <c r="W1273" s="35" t="s">
        <v>57</v>
      </c>
      <c r="X1273" s="35" t="s">
        <v>59</v>
      </c>
      <c r="Y1273" s="35" t="s">
        <v>8252</v>
      </c>
      <c r="Z1273" s="35" t="s">
        <v>1462</v>
      </c>
    </row>
    <row r="1274" spans="1:26" ht="15" customHeight="1">
      <c r="A1274" s="35" t="s">
        <v>1300</v>
      </c>
      <c r="B1274" s="35" t="s">
        <v>9778</v>
      </c>
      <c r="C1274" s="35" t="s">
        <v>10355</v>
      </c>
      <c r="D1274" s="35">
        <f>IFERROR(IF($A1274="HDC",IF(VLOOKUP($C1274,hdc!$B$2:$F$1600,2,FALSE())="","",VLOOKUP($C1274,hdc!$B$2:$F$1600,2,FALSE())),IF($A1274="NAUTICS",IF(VLOOKUP($C1274,nautics!$B$2:$F$1200,2,FALSE())="","",VLOOKUP($C1274,nautics!$B$2:$F$1200,2,FALSE())),IF($A1274="ST",IF(VLOOKUP($C1274,st!$B$2:$F$400,2,FALSE())="","",VLOOKUP($C1274,st!$B$2:$F$400,2,FALSE())),""))),"")</f>
        <v>1</v>
      </c>
      <c r="E1274" s="35">
        <f>IFERROR(IF($A1274="HDC",IF(VLOOKUP($C1274,hdc!$B$2:$F$1600,3,FALSE())="","",VLOOKUP($C1274,hdc!$B$2:$F$1600,3,FALSE())),IF($A1274="NAUTICS",IF(VLOOKUP($C1274,nautics!$B$2:$F$1200,3,FALSE())="","",VLOOKUP($C1274,nautics!$B$2:$F$1200,3,FALSE())),IF($A1274="ST",IF(VLOOKUP($C1274,st!$B$2:$F$400,3,FALSE())="","",VLOOKUP($C1274,st!$B$2:$F$400,3,FALSE())),""))),"")</f>
        <v>1</v>
      </c>
      <c r="F1274" s="35" t="str">
        <f>IFERROR(IF($A1274="HDC",IF(VLOOKUP($C1274,hdc!$B$2:$F$1600,4,FALSE())="","",VLOOKUP($C1274,hdc!$B$2:$F$1600,4,FALSE())),IF($A1274="NAUTICS",IF(VLOOKUP($C1274,nautics!$B$2:$F$1200,4,FALSE())="","",VLOOKUP($C1274,nautics!$B$2:$F$1200,4,FALSE())),IF($A1274="ST",IF(VLOOKUP($C1274,st!$B$2:$F$400,4,FALSE())="","",VLOOKUP($C1274,st!$B$2:$F$400,4,FALSE())),""))),"")</f>
        <v/>
      </c>
      <c r="G1274" s="35" t="str">
        <f>IFERROR(IF($A1274="HDC",IF(VLOOKUP($C1274,hdc!$B$2:$F$1600,5,FALSE())="","",VLOOKUP($C1274,hdc!$B$2:$F$1600,5,FALSE())),IF($A1274="NAUTICS",IF(VLOOKUP($C1274,nautics!$B$2:$F$1200,5,FALSE())="","",VLOOKUP($C1274,nautics!$B$2:$F$1200,5,FALSE())),IF($A1274="ST",IF(VLOOKUP($C1274,st!$B$2:$F$400,5,FALSE())="","",VLOOKUP($C1274,st!$B$2:$F$400,5,FALSE())),""))),"")</f>
        <v/>
      </c>
      <c r="H1274" s="35" t="s">
        <v>1080</v>
      </c>
      <c r="I1274" s="35" t="s">
        <v>31</v>
      </c>
      <c r="J1274" s="35" t="s">
        <v>10356</v>
      </c>
      <c r="K1274" s="35">
        <f t="shared" si="4"/>
        <v>37</v>
      </c>
      <c r="L1274" s="35" t="s">
        <v>10225</v>
      </c>
      <c r="M1274" s="35" t="s">
        <v>10226</v>
      </c>
      <c r="N1274" s="35" t="s">
        <v>872</v>
      </c>
      <c r="O1274" s="35" t="s">
        <v>873</v>
      </c>
      <c r="P1274" s="35" t="s">
        <v>10357</v>
      </c>
      <c r="Q1274" s="35" t="s">
        <v>9547</v>
      </c>
      <c r="R1274" s="35" t="s">
        <v>1336</v>
      </c>
      <c r="S1274" s="35" t="s">
        <v>1337</v>
      </c>
      <c r="T1274" s="35" t="s">
        <v>1338</v>
      </c>
      <c r="U1274" s="35" t="s">
        <v>10358</v>
      </c>
      <c r="W1274" s="35" t="s">
        <v>57</v>
      </c>
      <c r="X1274" s="35" t="s">
        <v>59</v>
      </c>
      <c r="Y1274" s="35" t="s">
        <v>8252</v>
      </c>
      <c r="Z1274" s="35" t="s">
        <v>1343</v>
      </c>
    </row>
    <row r="1275" spans="1:26" ht="15" customHeight="1">
      <c r="A1275" s="35" t="s">
        <v>1300</v>
      </c>
      <c r="B1275" s="35" t="s">
        <v>9778</v>
      </c>
      <c r="C1275" s="35" t="s">
        <v>10359</v>
      </c>
      <c r="D1275" s="35">
        <f>IFERROR(IF($A1275="HDC",IF(VLOOKUP($C1275,hdc!$B$2:$F$1600,2,FALSE())="","",VLOOKUP($C1275,hdc!$B$2:$F$1600,2,FALSE())),IF($A1275="NAUTICS",IF(VLOOKUP($C1275,nautics!$B$2:$F$1200,2,FALSE())="","",VLOOKUP($C1275,nautics!$B$2:$F$1200,2,FALSE())),IF($A1275="ST",IF(VLOOKUP($C1275,st!$B$2:$F$400,2,FALSE())="","",VLOOKUP($C1275,st!$B$2:$F$400,2,FALSE())),""))),"")</f>
        <v>1</v>
      </c>
      <c r="E1275" s="35">
        <f>IFERROR(IF($A1275="HDC",IF(VLOOKUP($C1275,hdc!$B$2:$F$1600,3,FALSE())="","",VLOOKUP($C1275,hdc!$B$2:$F$1600,3,FALSE())),IF($A1275="NAUTICS",IF(VLOOKUP($C1275,nautics!$B$2:$F$1200,3,FALSE())="","",VLOOKUP($C1275,nautics!$B$2:$F$1200,3,FALSE())),IF($A1275="ST",IF(VLOOKUP($C1275,st!$B$2:$F$400,3,FALSE())="","",VLOOKUP($C1275,st!$B$2:$F$400,3,FALSE())),""))),"")</f>
        <v>1</v>
      </c>
      <c r="F1275" s="35" t="str">
        <f>IFERROR(IF($A1275="HDC",IF(VLOOKUP($C1275,hdc!$B$2:$F$1600,4,FALSE())="","",VLOOKUP($C1275,hdc!$B$2:$F$1600,4,FALSE())),IF($A1275="NAUTICS",IF(VLOOKUP($C1275,nautics!$B$2:$F$1200,4,FALSE())="","",VLOOKUP($C1275,nautics!$B$2:$F$1200,4,FALSE())),IF($A1275="ST",IF(VLOOKUP($C1275,st!$B$2:$F$400,4,FALSE())="","",VLOOKUP($C1275,st!$B$2:$F$400,4,FALSE())),""))),"")</f>
        <v/>
      </c>
      <c r="G1275" s="35" t="str">
        <f>IFERROR(IF($A1275="HDC",IF(VLOOKUP($C1275,hdc!$B$2:$F$1600,5,FALSE())="","",VLOOKUP($C1275,hdc!$B$2:$F$1600,5,FALSE())),IF($A1275="NAUTICS",IF(VLOOKUP($C1275,nautics!$B$2:$F$1200,5,FALSE())="","",VLOOKUP($C1275,nautics!$B$2:$F$1200,5,FALSE())),IF($A1275="ST",IF(VLOOKUP($C1275,st!$B$2:$F$400,5,FALSE())="","",VLOOKUP($C1275,st!$B$2:$F$400,5,FALSE())),""))),"")</f>
        <v/>
      </c>
      <c r="H1275" s="35" t="s">
        <v>1080</v>
      </c>
      <c r="I1275" s="35" t="s">
        <v>31</v>
      </c>
      <c r="J1275" s="35" t="s">
        <v>10360</v>
      </c>
      <c r="K1275" s="35">
        <f t="shared" si="4"/>
        <v>37</v>
      </c>
      <c r="L1275" s="35" t="s">
        <v>10225</v>
      </c>
      <c r="M1275" s="35" t="s">
        <v>10226</v>
      </c>
      <c r="N1275" s="35" t="s">
        <v>872</v>
      </c>
      <c r="O1275" s="35" t="s">
        <v>873</v>
      </c>
      <c r="P1275" s="35" t="s">
        <v>10361</v>
      </c>
      <c r="Q1275" s="35" t="s">
        <v>10362</v>
      </c>
      <c r="R1275" s="35" t="s">
        <v>293</v>
      </c>
      <c r="S1275" s="35" t="s">
        <v>709</v>
      </c>
      <c r="T1275" s="35" t="s">
        <v>710</v>
      </c>
      <c r="U1275" s="35" t="s">
        <v>10363</v>
      </c>
      <c r="W1275" s="35" t="s">
        <v>57</v>
      </c>
      <c r="X1275" s="35" t="s">
        <v>59</v>
      </c>
      <c r="Y1275" s="35" t="s">
        <v>8252</v>
      </c>
      <c r="Z1275" s="35" t="s">
        <v>3333</v>
      </c>
    </row>
    <row r="1276" spans="1:26" ht="15" customHeight="1">
      <c r="A1276" s="35" t="s">
        <v>1300</v>
      </c>
      <c r="B1276" s="35" t="s">
        <v>9778</v>
      </c>
      <c r="C1276" s="35" t="s">
        <v>10364</v>
      </c>
      <c r="D1276" s="35">
        <f>IFERROR(IF($A1276="HDC",IF(VLOOKUP($C1276,hdc!$B$2:$F$1600,2,FALSE())="","",VLOOKUP($C1276,hdc!$B$2:$F$1600,2,FALSE())),IF($A1276="NAUTICS",IF(VLOOKUP($C1276,nautics!$B$2:$F$1200,2,FALSE())="","",VLOOKUP($C1276,nautics!$B$2:$F$1200,2,FALSE())),IF($A1276="ST",IF(VLOOKUP($C1276,st!$B$2:$F$400,2,FALSE())="","",VLOOKUP($C1276,st!$B$2:$F$400,2,FALSE())),""))),"")</f>
        <v>1</v>
      </c>
      <c r="E1276" s="35">
        <f>IFERROR(IF($A1276="HDC",IF(VLOOKUP($C1276,hdc!$B$2:$F$1600,3,FALSE())="","",VLOOKUP($C1276,hdc!$B$2:$F$1600,3,FALSE())),IF($A1276="NAUTICS",IF(VLOOKUP($C1276,nautics!$B$2:$F$1200,3,FALSE())="","",VLOOKUP($C1276,nautics!$B$2:$F$1200,3,FALSE())),IF($A1276="ST",IF(VLOOKUP($C1276,st!$B$2:$F$400,3,FALSE())="","",VLOOKUP($C1276,st!$B$2:$F$400,3,FALSE())),""))),"")</f>
        <v>1</v>
      </c>
      <c r="F1276" s="35" t="str">
        <f>IFERROR(IF($A1276="HDC",IF(VLOOKUP($C1276,hdc!$B$2:$F$1600,4,FALSE())="","",VLOOKUP($C1276,hdc!$B$2:$F$1600,4,FALSE())),IF($A1276="NAUTICS",IF(VLOOKUP($C1276,nautics!$B$2:$F$1200,4,FALSE())="","",VLOOKUP($C1276,nautics!$B$2:$F$1200,4,FALSE())),IF($A1276="ST",IF(VLOOKUP($C1276,st!$B$2:$F$400,4,FALSE())="","",VLOOKUP($C1276,st!$B$2:$F$400,4,FALSE())),""))),"")</f>
        <v/>
      </c>
      <c r="G1276" s="35" t="str">
        <f>IFERROR(IF($A1276="HDC",IF(VLOOKUP($C1276,hdc!$B$2:$F$1600,5,FALSE())="","",VLOOKUP($C1276,hdc!$B$2:$F$1600,5,FALSE())),IF($A1276="NAUTICS",IF(VLOOKUP($C1276,nautics!$B$2:$F$1200,5,FALSE())="","",VLOOKUP($C1276,nautics!$B$2:$F$1200,5,FALSE())),IF($A1276="ST",IF(VLOOKUP($C1276,st!$B$2:$F$400,5,FALSE())="","",VLOOKUP($C1276,st!$B$2:$F$400,5,FALSE())),""))),"")</f>
        <v/>
      </c>
      <c r="H1276" s="35" t="s">
        <v>1080</v>
      </c>
      <c r="I1276" s="35" t="s">
        <v>31</v>
      </c>
      <c r="J1276" s="35" t="s">
        <v>10365</v>
      </c>
      <c r="K1276" s="35">
        <f t="shared" si="4"/>
        <v>26</v>
      </c>
      <c r="L1276" s="35" t="s">
        <v>10225</v>
      </c>
      <c r="M1276" s="35" t="s">
        <v>10226</v>
      </c>
      <c r="N1276" s="35" t="s">
        <v>872</v>
      </c>
      <c r="O1276" s="35" t="s">
        <v>873</v>
      </c>
      <c r="P1276" s="35" t="s">
        <v>10366</v>
      </c>
      <c r="Q1276" s="35" t="s">
        <v>10367</v>
      </c>
      <c r="R1276" s="35" t="s">
        <v>293</v>
      </c>
      <c r="S1276" s="35" t="s">
        <v>813</v>
      </c>
      <c r="T1276" s="35" t="s">
        <v>718</v>
      </c>
      <c r="U1276" s="35" t="s">
        <v>10368</v>
      </c>
      <c r="W1276" s="35" t="s">
        <v>57</v>
      </c>
      <c r="X1276" s="35" t="s">
        <v>59</v>
      </c>
      <c r="Y1276" s="35" t="s">
        <v>8252</v>
      </c>
      <c r="Z1276" s="35" t="s">
        <v>10369</v>
      </c>
    </row>
    <row r="1277" spans="1:26" ht="15" customHeight="1">
      <c r="A1277" s="35" t="s">
        <v>1300</v>
      </c>
      <c r="B1277" s="35" t="s">
        <v>9778</v>
      </c>
      <c r="C1277" s="35" t="s">
        <v>10370</v>
      </c>
      <c r="D1277" s="35">
        <f>IFERROR(IF($A1277="HDC",IF(VLOOKUP($C1277,hdc!$B$2:$F$1600,2,FALSE())="","",VLOOKUP($C1277,hdc!$B$2:$F$1600,2,FALSE())),IF($A1277="NAUTICS",IF(VLOOKUP($C1277,nautics!$B$2:$F$1200,2,FALSE())="","",VLOOKUP($C1277,nautics!$B$2:$F$1200,2,FALSE())),IF($A1277="ST",IF(VLOOKUP($C1277,st!$B$2:$F$400,2,FALSE())="","",VLOOKUP($C1277,st!$B$2:$F$400,2,FALSE())),""))),"")</f>
        <v>1</v>
      </c>
      <c r="E1277" s="35">
        <f>IFERROR(IF($A1277="HDC",IF(VLOOKUP($C1277,hdc!$B$2:$F$1600,3,FALSE())="","",VLOOKUP($C1277,hdc!$B$2:$F$1600,3,FALSE())),IF($A1277="NAUTICS",IF(VLOOKUP($C1277,nautics!$B$2:$F$1200,3,FALSE())="","",VLOOKUP($C1277,nautics!$B$2:$F$1200,3,FALSE())),IF($A1277="ST",IF(VLOOKUP($C1277,st!$B$2:$F$400,3,FALSE())="","",VLOOKUP($C1277,st!$B$2:$F$400,3,FALSE())),""))),"")</f>
        <v>1</v>
      </c>
      <c r="F1277" s="35" t="str">
        <f>IFERROR(IF($A1277="HDC",IF(VLOOKUP($C1277,hdc!$B$2:$F$1600,4,FALSE())="","",VLOOKUP($C1277,hdc!$B$2:$F$1600,4,FALSE())),IF($A1277="NAUTICS",IF(VLOOKUP($C1277,nautics!$B$2:$F$1200,4,FALSE())="","",VLOOKUP($C1277,nautics!$B$2:$F$1200,4,FALSE())),IF($A1277="ST",IF(VLOOKUP($C1277,st!$B$2:$F$400,4,FALSE())="","",VLOOKUP($C1277,st!$B$2:$F$400,4,FALSE())),""))),"")</f>
        <v/>
      </c>
      <c r="G1277" s="35" t="str">
        <f>IFERROR(IF($A1277="HDC",IF(VLOOKUP($C1277,hdc!$B$2:$F$1600,5,FALSE())="","",VLOOKUP($C1277,hdc!$B$2:$F$1600,5,FALSE())),IF($A1277="NAUTICS",IF(VLOOKUP($C1277,nautics!$B$2:$F$1200,5,FALSE())="","",VLOOKUP($C1277,nautics!$B$2:$F$1200,5,FALSE())),IF($A1277="ST",IF(VLOOKUP($C1277,st!$B$2:$F$400,5,FALSE())="","",VLOOKUP($C1277,st!$B$2:$F$400,5,FALSE())),""))),"")</f>
        <v/>
      </c>
      <c r="H1277" s="35" t="s">
        <v>1080</v>
      </c>
      <c r="I1277" s="35" t="s">
        <v>31</v>
      </c>
      <c r="J1277" s="35" t="s">
        <v>10371</v>
      </c>
      <c r="K1277" s="35">
        <f t="shared" ref="K1277:K1531" si="5">ROUNDUP(J1277,0)</f>
        <v>33</v>
      </c>
      <c r="L1277" s="35" t="s">
        <v>10225</v>
      </c>
      <c r="M1277" s="35" t="s">
        <v>10226</v>
      </c>
      <c r="N1277" s="35" t="s">
        <v>872</v>
      </c>
      <c r="O1277" s="35" t="s">
        <v>873</v>
      </c>
      <c r="P1277" s="35" t="s">
        <v>10372</v>
      </c>
      <c r="Q1277" s="35" t="s">
        <v>10373</v>
      </c>
      <c r="R1277" s="35" t="s">
        <v>52</v>
      </c>
      <c r="S1277" s="35" t="s">
        <v>433</v>
      </c>
      <c r="T1277" s="35" t="s">
        <v>434</v>
      </c>
      <c r="U1277" s="35" t="s">
        <v>10374</v>
      </c>
      <c r="W1277" s="35" t="s">
        <v>57</v>
      </c>
      <c r="X1277" s="35" t="s">
        <v>59</v>
      </c>
      <c r="Y1277" s="35" t="s">
        <v>8252</v>
      </c>
      <c r="Z1277" s="35" t="s">
        <v>5724</v>
      </c>
    </row>
    <row r="1278" spans="1:26" ht="15" customHeight="1">
      <c r="A1278" s="35" t="s">
        <v>1300</v>
      </c>
      <c r="B1278" s="35" t="s">
        <v>9778</v>
      </c>
      <c r="C1278" s="35" t="s">
        <v>10375</v>
      </c>
      <c r="D1278" s="35">
        <f>IFERROR(IF($A1278="HDC",IF(VLOOKUP($C1278,hdc!$B$2:$F$1600,2,FALSE())="","",VLOOKUP($C1278,hdc!$B$2:$F$1600,2,FALSE())),IF($A1278="NAUTICS",IF(VLOOKUP($C1278,nautics!$B$2:$F$1200,2,FALSE())="","",VLOOKUP($C1278,nautics!$B$2:$F$1200,2,FALSE())),IF($A1278="ST",IF(VLOOKUP($C1278,st!$B$2:$F$400,2,FALSE())="","",VLOOKUP($C1278,st!$B$2:$F$400,2,FALSE())),""))),"")</f>
        <v>1</v>
      </c>
      <c r="E1278" s="35">
        <f>IFERROR(IF($A1278="HDC",IF(VLOOKUP($C1278,hdc!$B$2:$F$1600,3,FALSE())="","",VLOOKUP($C1278,hdc!$B$2:$F$1600,3,FALSE())),IF($A1278="NAUTICS",IF(VLOOKUP($C1278,nautics!$B$2:$F$1200,3,FALSE())="","",VLOOKUP($C1278,nautics!$B$2:$F$1200,3,FALSE())),IF($A1278="ST",IF(VLOOKUP($C1278,st!$B$2:$F$400,3,FALSE())="","",VLOOKUP($C1278,st!$B$2:$F$400,3,FALSE())),""))),"")</f>
        <v>1</v>
      </c>
      <c r="F1278" s="35" t="str">
        <f>IFERROR(IF($A1278="HDC",IF(VLOOKUP($C1278,hdc!$B$2:$F$1600,4,FALSE())="","",VLOOKUP($C1278,hdc!$B$2:$F$1600,4,FALSE())),IF($A1278="NAUTICS",IF(VLOOKUP($C1278,nautics!$B$2:$F$1200,4,FALSE())="","",VLOOKUP($C1278,nautics!$B$2:$F$1200,4,FALSE())),IF($A1278="ST",IF(VLOOKUP($C1278,st!$B$2:$F$400,4,FALSE())="","",VLOOKUP($C1278,st!$B$2:$F$400,4,FALSE())),""))),"")</f>
        <v/>
      </c>
      <c r="G1278" s="35" t="str">
        <f>IFERROR(IF($A1278="HDC",IF(VLOOKUP($C1278,hdc!$B$2:$F$1600,5,FALSE())="","",VLOOKUP($C1278,hdc!$B$2:$F$1600,5,FALSE())),IF($A1278="NAUTICS",IF(VLOOKUP($C1278,nautics!$B$2:$F$1200,5,FALSE())="","",VLOOKUP($C1278,nautics!$B$2:$F$1200,5,FALSE())),IF($A1278="ST",IF(VLOOKUP($C1278,st!$B$2:$F$400,5,FALSE())="","",VLOOKUP($C1278,st!$B$2:$F$400,5,FALSE())),""))),"")</f>
        <v/>
      </c>
      <c r="H1278" s="35" t="s">
        <v>1080</v>
      </c>
      <c r="I1278" s="35" t="s">
        <v>31</v>
      </c>
      <c r="J1278" s="35" t="s">
        <v>10376</v>
      </c>
      <c r="K1278" s="35">
        <f t="shared" si="5"/>
        <v>9</v>
      </c>
      <c r="L1278" s="35" t="s">
        <v>10372</v>
      </c>
      <c r="M1278" s="35" t="s">
        <v>10373</v>
      </c>
      <c r="N1278" s="35" t="s">
        <v>433</v>
      </c>
      <c r="O1278" s="35" t="s">
        <v>434</v>
      </c>
      <c r="P1278" s="35" t="s">
        <v>10377</v>
      </c>
      <c r="Q1278" s="35" t="s">
        <v>10378</v>
      </c>
      <c r="R1278" s="35" t="s">
        <v>52</v>
      </c>
      <c r="S1278" s="35" t="s">
        <v>433</v>
      </c>
      <c r="T1278" s="35" t="s">
        <v>434</v>
      </c>
      <c r="U1278" s="35" t="s">
        <v>10379</v>
      </c>
      <c r="W1278" s="35" t="s">
        <v>78</v>
      </c>
      <c r="X1278" s="35" t="s">
        <v>59</v>
      </c>
      <c r="Y1278" s="35" t="s">
        <v>5724</v>
      </c>
      <c r="Z1278" s="35" t="s">
        <v>9516</v>
      </c>
    </row>
    <row r="1279" spans="1:26" ht="15" customHeight="1">
      <c r="A1279" s="35" t="s">
        <v>1300</v>
      </c>
      <c r="B1279" s="35" t="s">
        <v>9778</v>
      </c>
      <c r="C1279" s="35" t="s">
        <v>10380</v>
      </c>
      <c r="D1279" s="35">
        <f>IFERROR(IF($A1279="HDC",IF(VLOOKUP($C1279,hdc!$B$2:$F$1600,2,FALSE())="","",VLOOKUP($C1279,hdc!$B$2:$F$1600,2,FALSE())),IF($A1279="NAUTICS",IF(VLOOKUP($C1279,nautics!$B$2:$F$1200,2,FALSE())="","",VLOOKUP($C1279,nautics!$B$2:$F$1200,2,FALSE())),IF($A1279="ST",IF(VLOOKUP($C1279,st!$B$2:$F$400,2,FALSE())="","",VLOOKUP($C1279,st!$B$2:$F$400,2,FALSE())),""))),"")</f>
        <v>1</v>
      </c>
      <c r="E1279" s="35">
        <f>IFERROR(IF($A1279="HDC",IF(VLOOKUP($C1279,hdc!$B$2:$F$1600,3,FALSE())="","",VLOOKUP($C1279,hdc!$B$2:$F$1600,3,FALSE())),IF($A1279="NAUTICS",IF(VLOOKUP($C1279,nautics!$B$2:$F$1200,3,FALSE())="","",VLOOKUP($C1279,nautics!$B$2:$F$1200,3,FALSE())),IF($A1279="ST",IF(VLOOKUP($C1279,st!$B$2:$F$400,3,FALSE())="","",VLOOKUP($C1279,st!$B$2:$F$400,3,FALSE())),""))),"")</f>
        <v>1</v>
      </c>
      <c r="F1279" s="35" t="str">
        <f>IFERROR(IF($A1279="HDC",IF(VLOOKUP($C1279,hdc!$B$2:$F$1600,4,FALSE())="","",VLOOKUP($C1279,hdc!$B$2:$F$1600,4,FALSE())),IF($A1279="NAUTICS",IF(VLOOKUP($C1279,nautics!$B$2:$F$1200,4,FALSE())="","",VLOOKUP($C1279,nautics!$B$2:$F$1200,4,FALSE())),IF($A1279="ST",IF(VLOOKUP($C1279,st!$B$2:$F$400,4,FALSE())="","",VLOOKUP($C1279,st!$B$2:$F$400,4,FALSE())),""))),"")</f>
        <v/>
      </c>
      <c r="G1279" s="35" t="str">
        <f>IFERROR(IF($A1279="HDC",IF(VLOOKUP($C1279,hdc!$B$2:$F$1600,5,FALSE())="","",VLOOKUP($C1279,hdc!$B$2:$F$1600,5,FALSE())),IF($A1279="NAUTICS",IF(VLOOKUP($C1279,nautics!$B$2:$F$1200,5,FALSE())="","",VLOOKUP($C1279,nautics!$B$2:$F$1200,5,FALSE())),IF($A1279="ST",IF(VLOOKUP($C1279,st!$B$2:$F$400,5,FALSE())="","",VLOOKUP($C1279,st!$B$2:$F$400,5,FALSE())),""))),"")</f>
        <v/>
      </c>
      <c r="H1279" s="35" t="s">
        <v>9797</v>
      </c>
      <c r="I1279" s="35" t="s">
        <v>31</v>
      </c>
      <c r="J1279" s="35" t="s">
        <v>10381</v>
      </c>
      <c r="K1279" s="35">
        <f t="shared" si="5"/>
        <v>8</v>
      </c>
      <c r="L1279" s="35" t="s">
        <v>10230</v>
      </c>
      <c r="M1279" s="35" t="s">
        <v>10231</v>
      </c>
      <c r="N1279" s="35" t="s">
        <v>46</v>
      </c>
      <c r="O1279" s="35" t="s">
        <v>49</v>
      </c>
      <c r="P1279" s="35" t="s">
        <v>10382</v>
      </c>
      <c r="Q1279" s="35" t="s">
        <v>9242</v>
      </c>
      <c r="R1279" s="35" t="s">
        <v>965</v>
      </c>
      <c r="S1279" s="35" t="s">
        <v>46</v>
      </c>
      <c r="T1279" s="35" t="s">
        <v>49</v>
      </c>
      <c r="U1279" s="35" t="s">
        <v>10383</v>
      </c>
      <c r="W1279" s="35" t="s">
        <v>78</v>
      </c>
      <c r="X1279" s="35" t="s">
        <v>59</v>
      </c>
      <c r="Y1279" s="35" t="s">
        <v>2775</v>
      </c>
      <c r="Z1279" s="35" t="s">
        <v>6599</v>
      </c>
    </row>
    <row r="1280" spans="1:26" ht="15" customHeight="1">
      <c r="A1280" s="35" t="s">
        <v>1300</v>
      </c>
      <c r="B1280" s="35" t="s">
        <v>9778</v>
      </c>
      <c r="C1280" s="35" t="s">
        <v>10384</v>
      </c>
      <c r="D1280" s="35">
        <f>IFERROR(IF($A1280="HDC",IF(VLOOKUP($C1280,hdc!$B$2:$F$1600,2,FALSE())="","",VLOOKUP($C1280,hdc!$B$2:$F$1600,2,FALSE())),IF($A1280="NAUTICS",IF(VLOOKUP($C1280,nautics!$B$2:$F$1200,2,FALSE())="","",VLOOKUP($C1280,nautics!$B$2:$F$1200,2,FALSE())),IF($A1280="ST",IF(VLOOKUP($C1280,st!$B$2:$F$400,2,FALSE())="","",VLOOKUP($C1280,st!$B$2:$F$400,2,FALSE())),""))),"")</f>
        <v>1</v>
      </c>
      <c r="E1280" s="35">
        <f>IFERROR(IF($A1280="HDC",IF(VLOOKUP($C1280,hdc!$B$2:$F$1600,3,FALSE())="","",VLOOKUP($C1280,hdc!$B$2:$F$1600,3,FALSE())),IF($A1280="NAUTICS",IF(VLOOKUP($C1280,nautics!$B$2:$F$1200,3,FALSE())="","",VLOOKUP($C1280,nautics!$B$2:$F$1200,3,FALSE())),IF($A1280="ST",IF(VLOOKUP($C1280,st!$B$2:$F$400,3,FALSE())="","",VLOOKUP($C1280,st!$B$2:$F$400,3,FALSE())),""))),"")</f>
        <v>1</v>
      </c>
      <c r="F1280" s="35" t="str">
        <f>IFERROR(IF($A1280="HDC",IF(VLOOKUP($C1280,hdc!$B$2:$F$1600,4,FALSE())="","",VLOOKUP($C1280,hdc!$B$2:$F$1600,4,FALSE())),IF($A1280="NAUTICS",IF(VLOOKUP($C1280,nautics!$B$2:$F$1200,4,FALSE())="","",VLOOKUP($C1280,nautics!$B$2:$F$1200,4,FALSE())),IF($A1280="ST",IF(VLOOKUP($C1280,st!$B$2:$F$400,4,FALSE())="","",VLOOKUP($C1280,st!$B$2:$F$400,4,FALSE())),""))),"")</f>
        <v/>
      </c>
      <c r="G1280" s="35" t="str">
        <f>IFERROR(IF($A1280="HDC",IF(VLOOKUP($C1280,hdc!$B$2:$F$1600,5,FALSE())="","",VLOOKUP($C1280,hdc!$B$2:$F$1600,5,FALSE())),IF($A1280="NAUTICS",IF(VLOOKUP($C1280,nautics!$B$2:$F$1200,5,FALSE())="","",VLOOKUP($C1280,nautics!$B$2:$F$1200,5,FALSE())),IF($A1280="ST",IF(VLOOKUP($C1280,st!$B$2:$F$400,5,FALSE())="","",VLOOKUP($C1280,st!$B$2:$F$400,5,FALSE())),""))),"")</f>
        <v/>
      </c>
      <c r="H1280" s="35" t="s">
        <v>9797</v>
      </c>
      <c r="I1280" s="35" t="s">
        <v>31</v>
      </c>
      <c r="J1280" s="35" t="s">
        <v>307</v>
      </c>
      <c r="K1280" s="35">
        <f t="shared" si="5"/>
        <v>12</v>
      </c>
      <c r="L1280" s="35" t="s">
        <v>10230</v>
      </c>
      <c r="M1280" s="35" t="s">
        <v>10231</v>
      </c>
      <c r="N1280" s="35" t="s">
        <v>46</v>
      </c>
      <c r="O1280" s="35" t="s">
        <v>49</v>
      </c>
      <c r="P1280" s="35" t="s">
        <v>10385</v>
      </c>
      <c r="Q1280" s="35" t="s">
        <v>9242</v>
      </c>
      <c r="R1280" s="35" t="s">
        <v>5302</v>
      </c>
      <c r="S1280" s="35" t="s">
        <v>46</v>
      </c>
      <c r="T1280" s="35" t="s">
        <v>49</v>
      </c>
      <c r="U1280" s="35" t="s">
        <v>10386</v>
      </c>
      <c r="W1280" s="35" t="s">
        <v>78</v>
      </c>
      <c r="X1280" s="35" t="s">
        <v>59</v>
      </c>
      <c r="Y1280" s="35" t="s">
        <v>2775</v>
      </c>
      <c r="Z1280" s="35" t="s">
        <v>10387</v>
      </c>
    </row>
    <row r="1281" spans="1:26" ht="15" customHeight="1">
      <c r="A1281" s="35" t="s">
        <v>1300</v>
      </c>
      <c r="B1281" s="35" t="s">
        <v>9778</v>
      </c>
      <c r="C1281" s="35" t="s">
        <v>10388</v>
      </c>
      <c r="D1281" s="35">
        <f>IFERROR(IF($A1281="HDC",IF(VLOOKUP($C1281,hdc!$B$2:$F$1600,2,FALSE())="","",VLOOKUP($C1281,hdc!$B$2:$F$1600,2,FALSE())),IF($A1281="NAUTICS",IF(VLOOKUP($C1281,nautics!$B$2:$F$1200,2,FALSE())="","",VLOOKUP($C1281,nautics!$B$2:$F$1200,2,FALSE())),IF($A1281="ST",IF(VLOOKUP($C1281,st!$B$2:$F$400,2,FALSE())="","",VLOOKUP($C1281,st!$B$2:$F$400,2,FALSE())),""))),"")</f>
        <v>1</v>
      </c>
      <c r="E1281" s="35">
        <f>IFERROR(IF($A1281="HDC",IF(VLOOKUP($C1281,hdc!$B$2:$F$1600,3,FALSE())="","",VLOOKUP($C1281,hdc!$B$2:$F$1600,3,FALSE())),IF($A1281="NAUTICS",IF(VLOOKUP($C1281,nautics!$B$2:$F$1200,3,FALSE())="","",VLOOKUP($C1281,nautics!$B$2:$F$1200,3,FALSE())),IF($A1281="ST",IF(VLOOKUP($C1281,st!$B$2:$F$400,3,FALSE())="","",VLOOKUP($C1281,st!$B$2:$F$400,3,FALSE())),""))),"")</f>
        <v>1</v>
      </c>
      <c r="F1281" s="35" t="str">
        <f>IFERROR(IF($A1281="HDC",IF(VLOOKUP($C1281,hdc!$B$2:$F$1600,4,FALSE())="","",VLOOKUP($C1281,hdc!$B$2:$F$1600,4,FALSE())),IF($A1281="NAUTICS",IF(VLOOKUP($C1281,nautics!$B$2:$F$1200,4,FALSE())="","",VLOOKUP($C1281,nautics!$B$2:$F$1200,4,FALSE())),IF($A1281="ST",IF(VLOOKUP($C1281,st!$B$2:$F$400,4,FALSE())="","",VLOOKUP($C1281,st!$B$2:$F$400,4,FALSE())),""))),"")</f>
        <v/>
      </c>
      <c r="G1281" s="35" t="str">
        <f>IFERROR(IF($A1281="HDC",IF(VLOOKUP($C1281,hdc!$B$2:$F$1600,5,FALSE())="","",VLOOKUP($C1281,hdc!$B$2:$F$1600,5,FALSE())),IF($A1281="NAUTICS",IF(VLOOKUP($C1281,nautics!$B$2:$F$1200,5,FALSE())="","",VLOOKUP($C1281,nautics!$B$2:$F$1200,5,FALSE())),IF($A1281="ST",IF(VLOOKUP($C1281,st!$B$2:$F$400,5,FALSE())="","",VLOOKUP($C1281,st!$B$2:$F$400,5,FALSE())),""))),"")</f>
        <v/>
      </c>
      <c r="H1281" s="35" t="s">
        <v>1080</v>
      </c>
      <c r="I1281" s="35" t="s">
        <v>31</v>
      </c>
      <c r="J1281" s="35" t="s">
        <v>8630</v>
      </c>
      <c r="K1281" s="35">
        <f t="shared" si="5"/>
        <v>9</v>
      </c>
      <c r="L1281" s="35" t="s">
        <v>10235</v>
      </c>
      <c r="M1281" s="35" t="s">
        <v>10236</v>
      </c>
      <c r="N1281" s="35" t="s">
        <v>1476</v>
      </c>
      <c r="O1281" s="35" t="s">
        <v>1477</v>
      </c>
      <c r="P1281" s="35" t="s">
        <v>10389</v>
      </c>
      <c r="Q1281" s="35" t="s">
        <v>10390</v>
      </c>
      <c r="R1281" s="35" t="s">
        <v>965</v>
      </c>
      <c r="S1281" s="35" t="s">
        <v>2442</v>
      </c>
      <c r="T1281" s="35" t="s">
        <v>2443</v>
      </c>
      <c r="U1281" s="35" t="s">
        <v>10391</v>
      </c>
      <c r="W1281" s="35" t="s">
        <v>57</v>
      </c>
      <c r="X1281" s="35" t="s">
        <v>59</v>
      </c>
      <c r="Y1281" s="35" t="s">
        <v>10238</v>
      </c>
      <c r="Z1281" s="35" t="s">
        <v>10392</v>
      </c>
    </row>
    <row r="1282" spans="1:26" ht="15" customHeight="1">
      <c r="A1282" s="35" t="s">
        <v>1300</v>
      </c>
      <c r="B1282" s="35" t="s">
        <v>9778</v>
      </c>
      <c r="C1282" s="35" t="s">
        <v>10393</v>
      </c>
      <c r="D1282" s="35">
        <f>IFERROR(IF($A1282="HDC",IF(VLOOKUP($C1282,hdc!$B$2:$F$1600,2,FALSE())="","",VLOOKUP($C1282,hdc!$B$2:$F$1600,2,FALSE())),IF($A1282="NAUTICS",IF(VLOOKUP($C1282,nautics!$B$2:$F$1200,2,FALSE())="","",VLOOKUP($C1282,nautics!$B$2:$F$1200,2,FALSE())),IF($A1282="ST",IF(VLOOKUP($C1282,st!$B$2:$F$400,2,FALSE())="","",VLOOKUP($C1282,st!$B$2:$F$400,2,FALSE())),""))),"")</f>
        <v>1</v>
      </c>
      <c r="E1282" s="35">
        <f>IFERROR(IF($A1282="HDC",IF(VLOOKUP($C1282,hdc!$B$2:$F$1600,3,FALSE())="","",VLOOKUP($C1282,hdc!$B$2:$F$1600,3,FALSE())),IF($A1282="NAUTICS",IF(VLOOKUP($C1282,nautics!$B$2:$F$1200,3,FALSE())="","",VLOOKUP($C1282,nautics!$B$2:$F$1200,3,FALSE())),IF($A1282="ST",IF(VLOOKUP($C1282,st!$B$2:$F$400,3,FALSE())="","",VLOOKUP($C1282,st!$B$2:$F$400,3,FALSE())),""))),"")</f>
        <v>1</v>
      </c>
      <c r="F1282" s="35" t="str">
        <f>IFERROR(IF($A1282="HDC",IF(VLOOKUP($C1282,hdc!$B$2:$F$1600,4,FALSE())="","",VLOOKUP($C1282,hdc!$B$2:$F$1600,4,FALSE())),IF($A1282="NAUTICS",IF(VLOOKUP($C1282,nautics!$B$2:$F$1200,4,FALSE())="","",VLOOKUP($C1282,nautics!$B$2:$F$1200,4,FALSE())),IF($A1282="ST",IF(VLOOKUP($C1282,st!$B$2:$F$400,4,FALSE())="","",VLOOKUP($C1282,st!$B$2:$F$400,4,FALSE())),""))),"")</f>
        <v/>
      </c>
      <c r="G1282" s="35" t="str">
        <f>IFERROR(IF($A1282="HDC",IF(VLOOKUP($C1282,hdc!$B$2:$F$1600,5,FALSE())="","",VLOOKUP($C1282,hdc!$B$2:$F$1600,5,FALSE())),IF($A1282="NAUTICS",IF(VLOOKUP($C1282,nautics!$B$2:$F$1200,5,FALSE())="","",VLOOKUP($C1282,nautics!$B$2:$F$1200,5,FALSE())),IF($A1282="ST",IF(VLOOKUP($C1282,st!$B$2:$F$400,5,FALSE())="","",VLOOKUP($C1282,st!$B$2:$F$400,5,FALSE())),""))),"")</f>
        <v/>
      </c>
      <c r="H1282" s="35" t="s">
        <v>1080</v>
      </c>
      <c r="I1282" s="35" t="s">
        <v>31</v>
      </c>
      <c r="J1282" s="35" t="s">
        <v>2838</v>
      </c>
      <c r="K1282" s="35">
        <f t="shared" si="5"/>
        <v>12</v>
      </c>
      <c r="L1282" s="35" t="s">
        <v>10389</v>
      </c>
      <c r="M1282" s="35" t="s">
        <v>10390</v>
      </c>
      <c r="N1282" s="35" t="s">
        <v>2442</v>
      </c>
      <c r="O1282" s="35" t="s">
        <v>2443</v>
      </c>
      <c r="P1282" s="35" t="s">
        <v>10394</v>
      </c>
      <c r="Q1282" s="35" t="s">
        <v>10395</v>
      </c>
      <c r="R1282" s="35" t="s">
        <v>52</v>
      </c>
      <c r="S1282" s="35" t="s">
        <v>2463</v>
      </c>
      <c r="T1282" s="35" t="s">
        <v>2464</v>
      </c>
      <c r="U1282" s="35" t="s">
        <v>10396</v>
      </c>
      <c r="W1282" s="35" t="s">
        <v>57</v>
      </c>
      <c r="X1282" s="35" t="s">
        <v>59</v>
      </c>
      <c r="Y1282" s="35" t="s">
        <v>10392</v>
      </c>
      <c r="Z1282" s="35" t="s">
        <v>2468</v>
      </c>
    </row>
    <row r="1283" spans="1:26" ht="15" customHeight="1">
      <c r="A1283" s="35" t="s">
        <v>1300</v>
      </c>
      <c r="B1283" s="35" t="s">
        <v>9778</v>
      </c>
      <c r="C1283" s="35" t="s">
        <v>10397</v>
      </c>
      <c r="D1283" s="35">
        <f>IFERROR(IF($A1283="HDC",IF(VLOOKUP($C1283,hdc!$B$2:$F$1600,2,FALSE())="","",VLOOKUP($C1283,hdc!$B$2:$F$1600,2,FALSE())),IF($A1283="NAUTICS",IF(VLOOKUP($C1283,nautics!$B$2:$F$1200,2,FALSE())="","",VLOOKUP($C1283,nautics!$B$2:$F$1200,2,FALSE())),IF($A1283="ST",IF(VLOOKUP($C1283,st!$B$2:$F$400,2,FALSE())="","",VLOOKUP($C1283,st!$B$2:$F$400,2,FALSE())),""))),"")</f>
        <v>1</v>
      </c>
      <c r="E1283" s="35">
        <f>IFERROR(IF($A1283="HDC",IF(VLOOKUP($C1283,hdc!$B$2:$F$1600,3,FALSE())="","",VLOOKUP($C1283,hdc!$B$2:$F$1600,3,FALSE())),IF($A1283="NAUTICS",IF(VLOOKUP($C1283,nautics!$B$2:$F$1200,3,FALSE())="","",VLOOKUP($C1283,nautics!$B$2:$F$1200,3,FALSE())),IF($A1283="ST",IF(VLOOKUP($C1283,st!$B$2:$F$400,3,FALSE())="","",VLOOKUP($C1283,st!$B$2:$F$400,3,FALSE())),""))),"")</f>
        <v>1</v>
      </c>
      <c r="F1283" s="35" t="str">
        <f>IFERROR(IF($A1283="HDC",IF(VLOOKUP($C1283,hdc!$B$2:$F$1600,4,FALSE())="","",VLOOKUP($C1283,hdc!$B$2:$F$1600,4,FALSE())),IF($A1283="NAUTICS",IF(VLOOKUP($C1283,nautics!$B$2:$F$1200,4,FALSE())="","",VLOOKUP($C1283,nautics!$B$2:$F$1200,4,FALSE())),IF($A1283="ST",IF(VLOOKUP($C1283,st!$B$2:$F$400,4,FALSE())="","",VLOOKUP($C1283,st!$B$2:$F$400,4,FALSE())),""))),"")</f>
        <v/>
      </c>
      <c r="G1283" s="35" t="str">
        <f>IFERROR(IF($A1283="HDC",IF(VLOOKUP($C1283,hdc!$B$2:$F$1600,5,FALSE())="","",VLOOKUP($C1283,hdc!$B$2:$F$1600,5,FALSE())),IF($A1283="NAUTICS",IF(VLOOKUP($C1283,nautics!$B$2:$F$1200,5,FALSE())="","",VLOOKUP($C1283,nautics!$B$2:$F$1200,5,FALSE())),IF($A1283="ST",IF(VLOOKUP($C1283,st!$B$2:$F$400,5,FALSE())="","",VLOOKUP($C1283,st!$B$2:$F$400,5,FALSE())),""))),"")</f>
        <v/>
      </c>
      <c r="H1283" s="35" t="s">
        <v>1080</v>
      </c>
      <c r="I1283" s="35" t="s">
        <v>31</v>
      </c>
      <c r="J1283" s="35" t="s">
        <v>10398</v>
      </c>
      <c r="K1283" s="35">
        <f t="shared" si="5"/>
        <v>61</v>
      </c>
      <c r="L1283" s="35" t="s">
        <v>10214</v>
      </c>
      <c r="M1283" s="35" t="s">
        <v>10215</v>
      </c>
      <c r="N1283" s="35" t="s">
        <v>174</v>
      </c>
      <c r="O1283" s="35" t="s">
        <v>175</v>
      </c>
      <c r="P1283" s="35" t="s">
        <v>10399</v>
      </c>
      <c r="Q1283" s="35" t="s">
        <v>10400</v>
      </c>
      <c r="R1283" s="35" t="s">
        <v>965</v>
      </c>
      <c r="S1283" s="35" t="s">
        <v>4697</v>
      </c>
      <c r="T1283" s="35" t="s">
        <v>2443</v>
      </c>
      <c r="U1283" s="35" t="s">
        <v>10401</v>
      </c>
      <c r="W1283" s="35" t="s">
        <v>57</v>
      </c>
      <c r="X1283" s="35" t="s">
        <v>59</v>
      </c>
      <c r="Y1283" s="35" t="s">
        <v>4339</v>
      </c>
      <c r="Z1283" s="35" t="s">
        <v>4699</v>
      </c>
    </row>
    <row r="1284" spans="1:26" ht="15" customHeight="1">
      <c r="A1284" s="35" t="s">
        <v>1300</v>
      </c>
      <c r="B1284" s="35" t="s">
        <v>9778</v>
      </c>
      <c r="C1284" s="35" t="s">
        <v>10402</v>
      </c>
      <c r="D1284" s="35">
        <f>IFERROR(IF($A1284="HDC",IF(VLOOKUP($C1284,hdc!$B$2:$F$1600,2,FALSE())="","",VLOOKUP($C1284,hdc!$B$2:$F$1600,2,FALSE())),IF($A1284="NAUTICS",IF(VLOOKUP($C1284,nautics!$B$2:$F$1200,2,FALSE())="","",VLOOKUP($C1284,nautics!$B$2:$F$1200,2,FALSE())),IF($A1284="ST",IF(VLOOKUP($C1284,st!$B$2:$F$400,2,FALSE())="","",VLOOKUP($C1284,st!$B$2:$F$400,2,FALSE())),""))),"")</f>
        <v>1</v>
      </c>
      <c r="E1284" s="35">
        <f>IFERROR(IF($A1284="HDC",IF(VLOOKUP($C1284,hdc!$B$2:$F$1600,3,FALSE())="","",VLOOKUP($C1284,hdc!$B$2:$F$1600,3,FALSE())),IF($A1284="NAUTICS",IF(VLOOKUP($C1284,nautics!$B$2:$F$1200,3,FALSE())="","",VLOOKUP($C1284,nautics!$B$2:$F$1200,3,FALSE())),IF($A1284="ST",IF(VLOOKUP($C1284,st!$B$2:$F$400,3,FALSE())="","",VLOOKUP($C1284,st!$B$2:$F$400,3,FALSE())),""))),"")</f>
        <v>1</v>
      </c>
      <c r="F1284" s="35" t="str">
        <f>IFERROR(IF($A1284="HDC",IF(VLOOKUP($C1284,hdc!$B$2:$F$1600,4,FALSE())="","",VLOOKUP($C1284,hdc!$B$2:$F$1600,4,FALSE())),IF($A1284="NAUTICS",IF(VLOOKUP($C1284,nautics!$B$2:$F$1200,4,FALSE())="","",VLOOKUP($C1284,nautics!$B$2:$F$1200,4,FALSE())),IF($A1284="ST",IF(VLOOKUP($C1284,st!$B$2:$F$400,4,FALSE())="","",VLOOKUP($C1284,st!$B$2:$F$400,4,FALSE())),""))),"")</f>
        <v/>
      </c>
      <c r="G1284" s="35" t="str">
        <f>IFERROR(IF($A1284="HDC",IF(VLOOKUP($C1284,hdc!$B$2:$F$1600,5,FALSE())="","",VLOOKUP($C1284,hdc!$B$2:$F$1600,5,FALSE())),IF($A1284="NAUTICS",IF(VLOOKUP($C1284,nautics!$B$2:$F$1200,5,FALSE())="","",VLOOKUP($C1284,nautics!$B$2:$F$1200,5,FALSE())),IF($A1284="ST",IF(VLOOKUP($C1284,st!$B$2:$F$400,5,FALSE())="","",VLOOKUP($C1284,st!$B$2:$F$400,5,FALSE())),""))),"")</f>
        <v/>
      </c>
      <c r="H1284" s="35" t="s">
        <v>1080</v>
      </c>
      <c r="I1284" s="35" t="s">
        <v>31</v>
      </c>
      <c r="J1284" s="35" t="s">
        <v>10403</v>
      </c>
      <c r="K1284" s="35">
        <f t="shared" si="5"/>
        <v>10</v>
      </c>
      <c r="L1284" s="35" t="s">
        <v>10399</v>
      </c>
      <c r="M1284" s="35" t="s">
        <v>10400</v>
      </c>
      <c r="N1284" s="35" t="s">
        <v>4697</v>
      </c>
      <c r="O1284" s="35" t="s">
        <v>2443</v>
      </c>
      <c r="P1284" s="35" t="s">
        <v>10404</v>
      </c>
      <c r="Q1284" s="35" t="s">
        <v>10405</v>
      </c>
      <c r="R1284" s="35" t="s">
        <v>965</v>
      </c>
      <c r="S1284" s="35" t="s">
        <v>2592</v>
      </c>
      <c r="T1284" s="35" t="s">
        <v>2443</v>
      </c>
      <c r="U1284" s="35" t="s">
        <v>10406</v>
      </c>
      <c r="W1284" s="35" t="s">
        <v>57</v>
      </c>
      <c r="X1284" s="35" t="s">
        <v>59</v>
      </c>
      <c r="Y1284" s="35" t="s">
        <v>4699</v>
      </c>
      <c r="Z1284" s="35" t="s">
        <v>2597</v>
      </c>
    </row>
    <row r="1285" spans="1:26" ht="15" customHeight="1">
      <c r="A1285" s="35" t="s">
        <v>1300</v>
      </c>
      <c r="B1285" s="35" t="s">
        <v>9778</v>
      </c>
      <c r="C1285" s="35" t="s">
        <v>10407</v>
      </c>
      <c r="D1285" s="35">
        <f>IFERROR(IF($A1285="HDC",IF(VLOOKUP($C1285,hdc!$B$2:$F$1600,2,FALSE())="","",VLOOKUP($C1285,hdc!$B$2:$F$1600,2,FALSE())),IF($A1285="NAUTICS",IF(VLOOKUP($C1285,nautics!$B$2:$F$1200,2,FALSE())="","",VLOOKUP($C1285,nautics!$B$2:$F$1200,2,FALSE())),IF($A1285="ST",IF(VLOOKUP($C1285,st!$B$2:$F$400,2,FALSE())="","",VLOOKUP($C1285,st!$B$2:$F$400,2,FALSE())),""))),"")</f>
        <v>1</v>
      </c>
      <c r="E1285" s="35">
        <f>IFERROR(IF($A1285="HDC",IF(VLOOKUP($C1285,hdc!$B$2:$F$1600,3,FALSE())="","",VLOOKUP($C1285,hdc!$B$2:$F$1600,3,FALSE())),IF($A1285="NAUTICS",IF(VLOOKUP($C1285,nautics!$B$2:$F$1200,3,FALSE())="","",VLOOKUP($C1285,nautics!$B$2:$F$1200,3,FALSE())),IF($A1285="ST",IF(VLOOKUP($C1285,st!$B$2:$F$400,3,FALSE())="","",VLOOKUP($C1285,st!$B$2:$F$400,3,FALSE())),""))),"")</f>
        <v>1</v>
      </c>
      <c r="F1285" s="35" t="str">
        <f>IFERROR(IF($A1285="HDC",IF(VLOOKUP($C1285,hdc!$B$2:$F$1600,4,FALSE())="","",VLOOKUP($C1285,hdc!$B$2:$F$1600,4,FALSE())),IF($A1285="NAUTICS",IF(VLOOKUP($C1285,nautics!$B$2:$F$1200,4,FALSE())="","",VLOOKUP($C1285,nautics!$B$2:$F$1200,4,FALSE())),IF($A1285="ST",IF(VLOOKUP($C1285,st!$B$2:$F$400,4,FALSE())="","",VLOOKUP($C1285,st!$B$2:$F$400,4,FALSE())),""))),"")</f>
        <v/>
      </c>
      <c r="G1285" s="35" t="str">
        <f>IFERROR(IF($A1285="HDC",IF(VLOOKUP($C1285,hdc!$B$2:$F$1600,5,FALSE())="","",VLOOKUP($C1285,hdc!$B$2:$F$1600,5,FALSE())),IF($A1285="NAUTICS",IF(VLOOKUP($C1285,nautics!$B$2:$F$1200,5,FALSE())="","",VLOOKUP($C1285,nautics!$B$2:$F$1200,5,FALSE())),IF($A1285="ST",IF(VLOOKUP($C1285,st!$B$2:$F$400,5,FALSE())="","",VLOOKUP($C1285,st!$B$2:$F$400,5,FALSE())),""))),"")</f>
        <v/>
      </c>
      <c r="H1285" s="35" t="s">
        <v>1080</v>
      </c>
      <c r="I1285" s="35" t="s">
        <v>31</v>
      </c>
      <c r="J1285" s="35" t="s">
        <v>10408</v>
      </c>
      <c r="K1285" s="35">
        <f t="shared" si="5"/>
        <v>15</v>
      </c>
      <c r="L1285" s="35" t="s">
        <v>9819</v>
      </c>
      <c r="M1285" s="35" t="s">
        <v>9820</v>
      </c>
      <c r="N1285" s="35" t="s">
        <v>511</v>
      </c>
      <c r="O1285" s="35" t="s">
        <v>513</v>
      </c>
      <c r="P1285" s="35" t="s">
        <v>10409</v>
      </c>
      <c r="Q1285" s="35" t="s">
        <v>10410</v>
      </c>
      <c r="R1285" s="35" t="s">
        <v>978</v>
      </c>
      <c r="S1285" s="35" t="s">
        <v>4913</v>
      </c>
      <c r="T1285" s="35" t="s">
        <v>2485</v>
      </c>
      <c r="U1285" s="35" t="s">
        <v>10411</v>
      </c>
      <c r="W1285" s="35" t="s">
        <v>57</v>
      </c>
      <c r="X1285" s="35" t="s">
        <v>59</v>
      </c>
      <c r="Y1285" s="35" t="s">
        <v>2479</v>
      </c>
      <c r="Z1285" s="35" t="s">
        <v>4915</v>
      </c>
    </row>
    <row r="1286" spans="1:26" ht="15" customHeight="1">
      <c r="A1286" s="35" t="s">
        <v>1300</v>
      </c>
      <c r="B1286" s="35" t="s">
        <v>9778</v>
      </c>
      <c r="C1286" s="35" t="s">
        <v>10412</v>
      </c>
      <c r="D1286" s="35">
        <f>IFERROR(IF($A1286="HDC",IF(VLOOKUP($C1286,hdc!$B$2:$F$1600,2,FALSE())="","",VLOOKUP($C1286,hdc!$B$2:$F$1600,2,FALSE())),IF($A1286="NAUTICS",IF(VLOOKUP($C1286,nautics!$B$2:$F$1200,2,FALSE())="","",VLOOKUP($C1286,nautics!$B$2:$F$1200,2,FALSE())),IF($A1286="ST",IF(VLOOKUP($C1286,st!$B$2:$F$400,2,FALSE())="","",VLOOKUP($C1286,st!$B$2:$F$400,2,FALSE())),""))),"")</f>
        <v>1</v>
      </c>
      <c r="E1286" s="35">
        <f>IFERROR(IF($A1286="HDC",IF(VLOOKUP($C1286,hdc!$B$2:$F$1600,3,FALSE())="","",VLOOKUP($C1286,hdc!$B$2:$F$1600,3,FALSE())),IF($A1286="NAUTICS",IF(VLOOKUP($C1286,nautics!$B$2:$F$1200,3,FALSE())="","",VLOOKUP($C1286,nautics!$B$2:$F$1200,3,FALSE())),IF($A1286="ST",IF(VLOOKUP($C1286,st!$B$2:$F$400,3,FALSE())="","",VLOOKUP($C1286,st!$B$2:$F$400,3,FALSE())),""))),"")</f>
        <v>1</v>
      </c>
      <c r="F1286" s="35" t="str">
        <f>IFERROR(IF($A1286="HDC",IF(VLOOKUP($C1286,hdc!$B$2:$F$1600,4,FALSE())="","",VLOOKUP($C1286,hdc!$B$2:$F$1600,4,FALSE())),IF($A1286="NAUTICS",IF(VLOOKUP($C1286,nautics!$B$2:$F$1200,4,FALSE())="","",VLOOKUP($C1286,nautics!$B$2:$F$1200,4,FALSE())),IF($A1286="ST",IF(VLOOKUP($C1286,st!$B$2:$F$400,4,FALSE())="","",VLOOKUP($C1286,st!$B$2:$F$400,4,FALSE())),""))),"")</f>
        <v/>
      </c>
      <c r="G1286" s="35" t="str">
        <f>IFERROR(IF($A1286="HDC",IF(VLOOKUP($C1286,hdc!$B$2:$F$1600,5,FALSE())="","",VLOOKUP($C1286,hdc!$B$2:$F$1600,5,FALSE())),IF($A1286="NAUTICS",IF(VLOOKUP($C1286,nautics!$B$2:$F$1200,5,FALSE())="","",VLOOKUP($C1286,nautics!$B$2:$F$1200,5,FALSE())),IF($A1286="ST",IF(VLOOKUP($C1286,st!$B$2:$F$400,5,FALSE())="","",VLOOKUP($C1286,st!$B$2:$F$400,5,FALSE())),""))),"")</f>
        <v/>
      </c>
      <c r="H1286" s="35" t="s">
        <v>1080</v>
      </c>
      <c r="I1286" s="35" t="s">
        <v>31</v>
      </c>
      <c r="J1286" s="35" t="s">
        <v>2502</v>
      </c>
      <c r="K1286" s="35">
        <f t="shared" si="5"/>
        <v>8</v>
      </c>
      <c r="L1286" s="35" t="s">
        <v>10413</v>
      </c>
      <c r="M1286" s="35" t="s">
        <v>10414</v>
      </c>
      <c r="N1286" s="35" t="s">
        <v>511</v>
      </c>
      <c r="O1286" s="35" t="s">
        <v>513</v>
      </c>
      <c r="P1286" s="35" t="s">
        <v>10415</v>
      </c>
      <c r="Q1286" s="35" t="s">
        <v>10416</v>
      </c>
      <c r="R1286" s="35" t="s">
        <v>52</v>
      </c>
      <c r="S1286" s="35" t="s">
        <v>2490</v>
      </c>
      <c r="T1286" s="35" t="s">
        <v>2492</v>
      </c>
      <c r="U1286" s="35" t="s">
        <v>10417</v>
      </c>
      <c r="W1286" s="35" t="s">
        <v>57</v>
      </c>
      <c r="X1286" s="35" t="s">
        <v>59</v>
      </c>
      <c r="Y1286" s="35" t="s">
        <v>2479</v>
      </c>
      <c r="Z1286" s="35" t="s">
        <v>2902</v>
      </c>
    </row>
    <row r="1287" spans="1:26" ht="15" customHeight="1">
      <c r="A1287" s="35" t="s">
        <v>1300</v>
      </c>
      <c r="B1287" s="35" t="s">
        <v>9778</v>
      </c>
      <c r="C1287" s="35" t="s">
        <v>10418</v>
      </c>
      <c r="D1287" s="35">
        <f>IFERROR(IF($A1287="HDC",IF(VLOOKUP($C1287,hdc!$B$2:$F$1600,2,FALSE())="","",VLOOKUP($C1287,hdc!$B$2:$F$1600,2,FALSE())),IF($A1287="NAUTICS",IF(VLOOKUP($C1287,nautics!$B$2:$F$1200,2,FALSE())="","",VLOOKUP($C1287,nautics!$B$2:$F$1200,2,FALSE())),IF($A1287="ST",IF(VLOOKUP($C1287,st!$B$2:$F$400,2,FALSE())="","",VLOOKUP($C1287,st!$B$2:$F$400,2,FALSE())),""))),"")</f>
        <v>1</v>
      </c>
      <c r="E1287" s="35">
        <f>IFERROR(IF($A1287="HDC",IF(VLOOKUP($C1287,hdc!$B$2:$F$1600,3,FALSE())="","",VLOOKUP($C1287,hdc!$B$2:$F$1600,3,FALSE())),IF($A1287="NAUTICS",IF(VLOOKUP($C1287,nautics!$B$2:$F$1200,3,FALSE())="","",VLOOKUP($C1287,nautics!$B$2:$F$1200,3,FALSE())),IF($A1287="ST",IF(VLOOKUP($C1287,st!$B$2:$F$400,3,FALSE())="","",VLOOKUP($C1287,st!$B$2:$F$400,3,FALSE())),""))),"")</f>
        <v>1</v>
      </c>
      <c r="F1287" s="35" t="str">
        <f>IFERROR(IF($A1287="HDC",IF(VLOOKUP($C1287,hdc!$B$2:$F$1600,4,FALSE())="","",VLOOKUP($C1287,hdc!$B$2:$F$1600,4,FALSE())),IF($A1287="NAUTICS",IF(VLOOKUP($C1287,nautics!$B$2:$F$1200,4,FALSE())="","",VLOOKUP($C1287,nautics!$B$2:$F$1200,4,FALSE())),IF($A1287="ST",IF(VLOOKUP($C1287,st!$B$2:$F$400,4,FALSE())="","",VLOOKUP($C1287,st!$B$2:$F$400,4,FALSE())),""))),"")</f>
        <v/>
      </c>
      <c r="G1287" s="35" t="str">
        <f>IFERROR(IF($A1287="HDC",IF(VLOOKUP($C1287,hdc!$B$2:$F$1600,5,FALSE())="","",VLOOKUP($C1287,hdc!$B$2:$F$1600,5,FALSE())),IF($A1287="NAUTICS",IF(VLOOKUP($C1287,nautics!$B$2:$F$1200,5,FALSE())="","",VLOOKUP($C1287,nautics!$B$2:$F$1200,5,FALSE())),IF($A1287="ST",IF(VLOOKUP($C1287,st!$B$2:$F$400,5,FALSE())="","",VLOOKUP($C1287,st!$B$2:$F$400,5,FALSE())),""))),"")</f>
        <v/>
      </c>
      <c r="H1287" s="35" t="s">
        <v>1080</v>
      </c>
      <c r="I1287" s="35" t="s">
        <v>31</v>
      </c>
      <c r="J1287" s="35" t="s">
        <v>9206</v>
      </c>
      <c r="K1287" s="35">
        <f t="shared" si="5"/>
        <v>12</v>
      </c>
      <c r="L1287" s="35" t="s">
        <v>10419</v>
      </c>
      <c r="M1287" s="35" t="s">
        <v>10420</v>
      </c>
      <c r="N1287" s="35" t="s">
        <v>2484</v>
      </c>
      <c r="O1287" s="35" t="s">
        <v>2485</v>
      </c>
      <c r="P1287" s="35" t="s">
        <v>10415</v>
      </c>
      <c r="Q1287" s="35" t="s">
        <v>10416</v>
      </c>
      <c r="R1287" s="35" t="s">
        <v>52</v>
      </c>
      <c r="S1287" s="35" t="s">
        <v>2490</v>
      </c>
      <c r="T1287" s="35" t="s">
        <v>2492</v>
      </c>
      <c r="U1287" s="35" t="s">
        <v>10421</v>
      </c>
      <c r="W1287" s="35" t="s">
        <v>57</v>
      </c>
      <c r="X1287" s="35" t="s">
        <v>59</v>
      </c>
      <c r="Y1287" s="35" t="s">
        <v>2494</v>
      </c>
      <c r="Z1287" s="35" t="s">
        <v>2902</v>
      </c>
    </row>
    <row r="1288" spans="1:26" ht="15" customHeight="1">
      <c r="A1288" s="35" t="s">
        <v>1300</v>
      </c>
      <c r="B1288" s="35" t="s">
        <v>9778</v>
      </c>
      <c r="C1288" s="35" t="s">
        <v>10422</v>
      </c>
      <c r="D1288" s="35">
        <f>IFERROR(IF($A1288="HDC",IF(VLOOKUP($C1288,hdc!$B$2:$F$1600,2,FALSE())="","",VLOOKUP($C1288,hdc!$B$2:$F$1600,2,FALSE())),IF($A1288="NAUTICS",IF(VLOOKUP($C1288,nautics!$B$2:$F$1200,2,FALSE())="","",VLOOKUP($C1288,nautics!$B$2:$F$1200,2,FALSE())),IF($A1288="ST",IF(VLOOKUP($C1288,st!$B$2:$F$400,2,FALSE())="","",VLOOKUP($C1288,st!$B$2:$F$400,2,FALSE())),""))),"")</f>
        <v>1</v>
      </c>
      <c r="E1288" s="35">
        <f>IFERROR(IF($A1288="HDC",IF(VLOOKUP($C1288,hdc!$B$2:$F$1600,3,FALSE())="","",VLOOKUP($C1288,hdc!$B$2:$F$1600,3,FALSE())),IF($A1288="NAUTICS",IF(VLOOKUP($C1288,nautics!$B$2:$F$1200,3,FALSE())="","",VLOOKUP($C1288,nautics!$B$2:$F$1200,3,FALSE())),IF($A1288="ST",IF(VLOOKUP($C1288,st!$B$2:$F$400,3,FALSE())="","",VLOOKUP($C1288,st!$B$2:$F$400,3,FALSE())),""))),"")</f>
        <v>1</v>
      </c>
      <c r="F1288" s="35" t="str">
        <f>IFERROR(IF($A1288="HDC",IF(VLOOKUP($C1288,hdc!$B$2:$F$1600,4,FALSE())="","",VLOOKUP($C1288,hdc!$B$2:$F$1600,4,FALSE())),IF($A1288="NAUTICS",IF(VLOOKUP($C1288,nautics!$B$2:$F$1200,4,FALSE())="","",VLOOKUP($C1288,nautics!$B$2:$F$1200,4,FALSE())),IF($A1288="ST",IF(VLOOKUP($C1288,st!$B$2:$F$400,4,FALSE())="","",VLOOKUP($C1288,st!$B$2:$F$400,4,FALSE())),""))),"")</f>
        <v/>
      </c>
      <c r="G1288" s="35" t="str">
        <f>IFERROR(IF($A1288="HDC",IF(VLOOKUP($C1288,hdc!$B$2:$F$1600,5,FALSE())="","",VLOOKUP($C1288,hdc!$B$2:$F$1600,5,FALSE())),IF($A1288="NAUTICS",IF(VLOOKUP($C1288,nautics!$B$2:$F$1200,5,FALSE())="","",VLOOKUP($C1288,nautics!$B$2:$F$1200,5,FALSE())),IF($A1288="ST",IF(VLOOKUP($C1288,st!$B$2:$F$400,5,FALSE())="","",VLOOKUP($C1288,st!$B$2:$F$400,5,FALSE())),""))),"")</f>
        <v/>
      </c>
      <c r="H1288" s="35" t="s">
        <v>1080</v>
      </c>
      <c r="I1288" s="35" t="s">
        <v>31</v>
      </c>
      <c r="J1288" s="35" t="s">
        <v>4379</v>
      </c>
      <c r="K1288" s="35">
        <f t="shared" si="5"/>
        <v>12</v>
      </c>
      <c r="L1288" s="35" t="s">
        <v>9819</v>
      </c>
      <c r="M1288" s="35" t="s">
        <v>9820</v>
      </c>
      <c r="N1288" s="35" t="s">
        <v>511</v>
      </c>
      <c r="O1288" s="35" t="s">
        <v>513</v>
      </c>
      <c r="P1288" s="35" t="s">
        <v>10423</v>
      </c>
      <c r="Q1288" s="35" t="s">
        <v>10424</v>
      </c>
      <c r="R1288" s="35" t="s">
        <v>52</v>
      </c>
      <c r="S1288" s="35" t="s">
        <v>2954</v>
      </c>
      <c r="T1288" s="35" t="s">
        <v>2485</v>
      </c>
      <c r="U1288" s="35" t="s">
        <v>10425</v>
      </c>
      <c r="W1288" s="35" t="s">
        <v>57</v>
      </c>
      <c r="X1288" s="35" t="s">
        <v>59</v>
      </c>
      <c r="Y1288" s="35" t="s">
        <v>2479</v>
      </c>
      <c r="Z1288" s="35" t="s">
        <v>5202</v>
      </c>
    </row>
    <row r="1289" spans="1:26" ht="15" customHeight="1">
      <c r="A1289" s="35" t="s">
        <v>1300</v>
      </c>
      <c r="B1289" s="35" t="s">
        <v>9778</v>
      </c>
      <c r="C1289" s="35" t="s">
        <v>10426</v>
      </c>
      <c r="D1289" s="35">
        <f>IFERROR(IF($A1289="HDC",IF(VLOOKUP($C1289,hdc!$B$2:$F$1600,2,FALSE())="","",VLOOKUP($C1289,hdc!$B$2:$F$1600,2,FALSE())),IF($A1289="NAUTICS",IF(VLOOKUP($C1289,nautics!$B$2:$F$1200,2,FALSE())="","",VLOOKUP($C1289,nautics!$B$2:$F$1200,2,FALSE())),IF($A1289="ST",IF(VLOOKUP($C1289,st!$B$2:$F$400,2,FALSE())="","",VLOOKUP($C1289,st!$B$2:$F$400,2,FALSE())),""))),"")</f>
        <v>1</v>
      </c>
      <c r="E1289" s="35">
        <f>IFERROR(IF($A1289="HDC",IF(VLOOKUP($C1289,hdc!$B$2:$F$1600,3,FALSE())="","",VLOOKUP($C1289,hdc!$B$2:$F$1600,3,FALSE())),IF($A1289="NAUTICS",IF(VLOOKUP($C1289,nautics!$B$2:$F$1200,3,FALSE())="","",VLOOKUP($C1289,nautics!$B$2:$F$1200,3,FALSE())),IF($A1289="ST",IF(VLOOKUP($C1289,st!$B$2:$F$400,3,FALSE())="","",VLOOKUP($C1289,st!$B$2:$F$400,3,FALSE())),""))),"")</f>
        <v>1</v>
      </c>
      <c r="F1289" s="35" t="str">
        <f>IFERROR(IF($A1289="HDC",IF(VLOOKUP($C1289,hdc!$B$2:$F$1600,4,FALSE())="","",VLOOKUP($C1289,hdc!$B$2:$F$1600,4,FALSE())),IF($A1289="NAUTICS",IF(VLOOKUP($C1289,nautics!$B$2:$F$1200,4,FALSE())="","",VLOOKUP($C1289,nautics!$B$2:$F$1200,4,FALSE())),IF($A1289="ST",IF(VLOOKUP($C1289,st!$B$2:$F$400,4,FALSE())="","",VLOOKUP($C1289,st!$B$2:$F$400,4,FALSE())),""))),"")</f>
        <v/>
      </c>
      <c r="G1289" s="35" t="str">
        <f>IFERROR(IF($A1289="HDC",IF(VLOOKUP($C1289,hdc!$B$2:$F$1600,5,FALSE())="","",VLOOKUP($C1289,hdc!$B$2:$F$1600,5,FALSE())),IF($A1289="NAUTICS",IF(VLOOKUP($C1289,nautics!$B$2:$F$1200,5,FALSE())="","",VLOOKUP($C1289,nautics!$B$2:$F$1200,5,FALSE())),IF($A1289="ST",IF(VLOOKUP($C1289,st!$B$2:$F$400,5,FALSE())="","",VLOOKUP($C1289,st!$B$2:$F$400,5,FALSE())),""))),"")</f>
        <v/>
      </c>
      <c r="H1289" s="35" t="s">
        <v>1080</v>
      </c>
      <c r="I1289" s="35" t="s">
        <v>31</v>
      </c>
      <c r="J1289" s="35" t="s">
        <v>557</v>
      </c>
      <c r="K1289" s="35">
        <f t="shared" si="5"/>
        <v>22</v>
      </c>
      <c r="L1289" s="35" t="s">
        <v>10243</v>
      </c>
      <c r="M1289" s="35" t="s">
        <v>10244</v>
      </c>
      <c r="N1289" s="35" t="s">
        <v>872</v>
      </c>
      <c r="O1289" s="35" t="s">
        <v>873</v>
      </c>
      <c r="P1289" s="35" t="s">
        <v>10428</v>
      </c>
      <c r="Q1289" s="35" t="s">
        <v>10429</v>
      </c>
      <c r="R1289" s="35" t="s">
        <v>965</v>
      </c>
      <c r="S1289" s="35" t="s">
        <v>3290</v>
      </c>
      <c r="T1289" s="35" t="s">
        <v>3291</v>
      </c>
      <c r="U1289" s="35" t="s">
        <v>10430</v>
      </c>
      <c r="W1289" s="35" t="s">
        <v>57</v>
      </c>
      <c r="X1289" s="35" t="s">
        <v>59</v>
      </c>
      <c r="Y1289" s="35" t="s">
        <v>8252</v>
      </c>
      <c r="Z1289" s="35" t="s">
        <v>10431</v>
      </c>
    </row>
    <row r="1290" spans="1:26" ht="15" customHeight="1">
      <c r="A1290" s="35" t="s">
        <v>1300</v>
      </c>
      <c r="B1290" s="35" t="s">
        <v>9778</v>
      </c>
      <c r="C1290" s="35" t="s">
        <v>10432</v>
      </c>
      <c r="D1290" s="35">
        <f>IFERROR(IF($A1290="HDC",IF(VLOOKUP($C1290,hdc!$B$2:$F$1600,2,FALSE())="","",VLOOKUP($C1290,hdc!$B$2:$F$1600,2,FALSE())),IF($A1290="NAUTICS",IF(VLOOKUP($C1290,nautics!$B$2:$F$1200,2,FALSE())="","",VLOOKUP($C1290,nautics!$B$2:$F$1200,2,FALSE())),IF($A1290="ST",IF(VLOOKUP($C1290,st!$B$2:$F$400,2,FALSE())="","",VLOOKUP($C1290,st!$B$2:$F$400,2,FALSE())),""))),"")</f>
        <v>1</v>
      </c>
      <c r="E1290" s="35">
        <f>IFERROR(IF($A1290="HDC",IF(VLOOKUP($C1290,hdc!$B$2:$F$1600,3,FALSE())="","",VLOOKUP($C1290,hdc!$B$2:$F$1600,3,FALSE())),IF($A1290="NAUTICS",IF(VLOOKUP($C1290,nautics!$B$2:$F$1200,3,FALSE())="","",VLOOKUP($C1290,nautics!$B$2:$F$1200,3,FALSE())),IF($A1290="ST",IF(VLOOKUP($C1290,st!$B$2:$F$400,3,FALSE())="","",VLOOKUP($C1290,st!$B$2:$F$400,3,FALSE())),""))),"")</f>
        <v>1</v>
      </c>
      <c r="F1290" s="35" t="str">
        <f>IFERROR(IF($A1290="HDC",IF(VLOOKUP($C1290,hdc!$B$2:$F$1600,4,FALSE())="","",VLOOKUP($C1290,hdc!$B$2:$F$1600,4,FALSE())),IF($A1290="NAUTICS",IF(VLOOKUP($C1290,nautics!$B$2:$F$1200,4,FALSE())="","",VLOOKUP($C1290,nautics!$B$2:$F$1200,4,FALSE())),IF($A1290="ST",IF(VLOOKUP($C1290,st!$B$2:$F$400,4,FALSE())="","",VLOOKUP($C1290,st!$B$2:$F$400,4,FALSE())),""))),"")</f>
        <v/>
      </c>
      <c r="G1290" s="35" t="str">
        <f>IFERROR(IF($A1290="HDC",IF(VLOOKUP($C1290,hdc!$B$2:$F$1600,5,FALSE())="","",VLOOKUP($C1290,hdc!$B$2:$F$1600,5,FALSE())),IF($A1290="NAUTICS",IF(VLOOKUP($C1290,nautics!$B$2:$F$1200,5,FALSE())="","",VLOOKUP($C1290,nautics!$B$2:$F$1200,5,FALSE())),IF($A1290="ST",IF(VLOOKUP($C1290,st!$B$2:$F$400,5,FALSE())="","",VLOOKUP($C1290,st!$B$2:$F$400,5,FALSE())),""))),"")</f>
        <v/>
      </c>
      <c r="H1290" s="35" t="s">
        <v>1080</v>
      </c>
      <c r="I1290" s="35" t="s">
        <v>31</v>
      </c>
      <c r="J1290" s="35" t="s">
        <v>10433</v>
      </c>
      <c r="K1290" s="35">
        <f t="shared" si="5"/>
        <v>49</v>
      </c>
      <c r="L1290" s="35" t="s">
        <v>10243</v>
      </c>
      <c r="M1290" s="35" t="s">
        <v>10244</v>
      </c>
      <c r="N1290" s="35" t="s">
        <v>872</v>
      </c>
      <c r="O1290" s="35" t="s">
        <v>873</v>
      </c>
      <c r="P1290" s="35" t="s">
        <v>10434</v>
      </c>
      <c r="Q1290" s="35" t="s">
        <v>10435</v>
      </c>
      <c r="R1290" s="35" t="s">
        <v>52</v>
      </c>
      <c r="S1290" s="35" t="s">
        <v>3290</v>
      </c>
      <c r="T1290" s="35" t="s">
        <v>3291</v>
      </c>
      <c r="U1290" s="35" t="s">
        <v>10436</v>
      </c>
      <c r="W1290" s="35" t="s">
        <v>57</v>
      </c>
      <c r="X1290" s="35" t="s">
        <v>59</v>
      </c>
      <c r="Y1290" s="35" t="s">
        <v>8252</v>
      </c>
      <c r="Z1290" s="35" t="s">
        <v>10437</v>
      </c>
    </row>
    <row r="1291" spans="1:26" ht="15" customHeight="1">
      <c r="A1291" s="35" t="s">
        <v>1300</v>
      </c>
      <c r="B1291" s="35" t="s">
        <v>9778</v>
      </c>
      <c r="C1291" s="35" t="s">
        <v>10438</v>
      </c>
      <c r="D1291" s="35">
        <f>IFERROR(IF($A1291="HDC",IF(VLOOKUP($C1291,hdc!$B$2:$F$1600,2,FALSE())="","",VLOOKUP($C1291,hdc!$B$2:$F$1600,2,FALSE())),IF($A1291="NAUTICS",IF(VLOOKUP($C1291,nautics!$B$2:$F$1200,2,FALSE())="","",VLOOKUP($C1291,nautics!$B$2:$F$1200,2,FALSE())),IF($A1291="ST",IF(VLOOKUP($C1291,st!$B$2:$F$400,2,FALSE())="","",VLOOKUP($C1291,st!$B$2:$F$400,2,FALSE())),""))),"")</f>
        <v>1</v>
      </c>
      <c r="E1291" s="35">
        <f>IFERROR(IF($A1291="HDC",IF(VLOOKUP($C1291,hdc!$B$2:$F$1600,3,FALSE())="","",VLOOKUP($C1291,hdc!$B$2:$F$1600,3,FALSE())),IF($A1291="NAUTICS",IF(VLOOKUP($C1291,nautics!$B$2:$F$1200,3,FALSE())="","",VLOOKUP($C1291,nautics!$B$2:$F$1200,3,FALSE())),IF($A1291="ST",IF(VLOOKUP($C1291,st!$B$2:$F$400,3,FALSE())="","",VLOOKUP($C1291,st!$B$2:$F$400,3,FALSE())),""))),"")</f>
        <v>1</v>
      </c>
      <c r="F1291" s="35" t="str">
        <f>IFERROR(IF($A1291="HDC",IF(VLOOKUP($C1291,hdc!$B$2:$F$1600,4,FALSE())="","",VLOOKUP($C1291,hdc!$B$2:$F$1600,4,FALSE())),IF($A1291="NAUTICS",IF(VLOOKUP($C1291,nautics!$B$2:$F$1200,4,FALSE())="","",VLOOKUP($C1291,nautics!$B$2:$F$1200,4,FALSE())),IF($A1291="ST",IF(VLOOKUP($C1291,st!$B$2:$F$400,4,FALSE())="","",VLOOKUP($C1291,st!$B$2:$F$400,4,FALSE())),""))),"")</f>
        <v/>
      </c>
      <c r="G1291" s="35" t="str">
        <f>IFERROR(IF($A1291="HDC",IF(VLOOKUP($C1291,hdc!$B$2:$F$1600,5,FALSE())="","",VLOOKUP($C1291,hdc!$B$2:$F$1600,5,FALSE())),IF($A1291="NAUTICS",IF(VLOOKUP($C1291,nautics!$B$2:$F$1200,5,FALSE())="","",VLOOKUP($C1291,nautics!$B$2:$F$1200,5,FALSE())),IF($A1291="ST",IF(VLOOKUP($C1291,st!$B$2:$F$400,5,FALSE())="","",VLOOKUP($C1291,st!$B$2:$F$400,5,FALSE())),""))),"")</f>
        <v/>
      </c>
      <c r="H1291" s="35" t="s">
        <v>1080</v>
      </c>
      <c r="I1291" s="35" t="s">
        <v>31</v>
      </c>
      <c r="J1291" s="35" t="s">
        <v>10439</v>
      </c>
      <c r="K1291" s="35">
        <f t="shared" si="5"/>
        <v>38</v>
      </c>
      <c r="L1291" s="35" t="s">
        <v>10246</v>
      </c>
      <c r="M1291" s="35" t="s">
        <v>10247</v>
      </c>
      <c r="N1291" s="35" t="s">
        <v>174</v>
      </c>
      <c r="O1291" s="35" t="s">
        <v>175</v>
      </c>
      <c r="P1291" s="35" t="s">
        <v>10440</v>
      </c>
      <c r="Q1291" s="35" t="s">
        <v>10441</v>
      </c>
      <c r="R1291" s="35" t="s">
        <v>52</v>
      </c>
      <c r="S1291" s="35" t="s">
        <v>842</v>
      </c>
      <c r="T1291" s="35" t="s">
        <v>843</v>
      </c>
      <c r="U1291" s="35" t="s">
        <v>10442</v>
      </c>
      <c r="W1291" s="35" t="s">
        <v>57</v>
      </c>
      <c r="X1291" s="35" t="s">
        <v>59</v>
      </c>
      <c r="Y1291" s="35" t="s">
        <v>4339</v>
      </c>
      <c r="Z1291" s="35" t="s">
        <v>10443</v>
      </c>
    </row>
    <row r="1292" spans="1:26" ht="15" customHeight="1">
      <c r="A1292" s="35" t="s">
        <v>1300</v>
      </c>
      <c r="B1292" s="35" t="s">
        <v>9778</v>
      </c>
      <c r="C1292" s="35" t="s">
        <v>10444</v>
      </c>
      <c r="D1292" s="35">
        <f>IFERROR(IF($A1292="HDC",IF(VLOOKUP($C1292,hdc!$B$2:$F$1600,2,FALSE())="","",VLOOKUP($C1292,hdc!$B$2:$F$1600,2,FALSE())),IF($A1292="NAUTICS",IF(VLOOKUP($C1292,nautics!$B$2:$F$1200,2,FALSE())="","",VLOOKUP($C1292,nautics!$B$2:$F$1200,2,FALSE())),IF($A1292="ST",IF(VLOOKUP($C1292,st!$B$2:$F$400,2,FALSE())="","",VLOOKUP($C1292,st!$B$2:$F$400,2,FALSE())),""))),"")</f>
        <v>1</v>
      </c>
      <c r="E1292" s="35">
        <f>IFERROR(IF($A1292="HDC",IF(VLOOKUP($C1292,hdc!$B$2:$F$1600,3,FALSE())="","",VLOOKUP($C1292,hdc!$B$2:$F$1600,3,FALSE())),IF($A1292="NAUTICS",IF(VLOOKUP($C1292,nautics!$B$2:$F$1200,3,FALSE())="","",VLOOKUP($C1292,nautics!$B$2:$F$1200,3,FALSE())),IF($A1292="ST",IF(VLOOKUP($C1292,st!$B$2:$F$400,3,FALSE())="","",VLOOKUP($C1292,st!$B$2:$F$400,3,FALSE())),""))),"")</f>
        <v>1</v>
      </c>
      <c r="F1292" s="35" t="str">
        <f>IFERROR(IF($A1292="HDC",IF(VLOOKUP($C1292,hdc!$B$2:$F$1600,4,FALSE())="","",VLOOKUP($C1292,hdc!$B$2:$F$1600,4,FALSE())),IF($A1292="NAUTICS",IF(VLOOKUP($C1292,nautics!$B$2:$F$1200,4,FALSE())="","",VLOOKUP($C1292,nautics!$B$2:$F$1200,4,FALSE())),IF($A1292="ST",IF(VLOOKUP($C1292,st!$B$2:$F$400,4,FALSE())="","",VLOOKUP($C1292,st!$B$2:$F$400,4,FALSE())),""))),"")</f>
        <v/>
      </c>
      <c r="G1292" s="35" t="str">
        <f>IFERROR(IF($A1292="HDC",IF(VLOOKUP($C1292,hdc!$B$2:$F$1600,5,FALSE())="","",VLOOKUP($C1292,hdc!$B$2:$F$1600,5,FALSE())),IF($A1292="NAUTICS",IF(VLOOKUP($C1292,nautics!$B$2:$F$1200,5,FALSE())="","",VLOOKUP($C1292,nautics!$B$2:$F$1200,5,FALSE())),IF($A1292="ST",IF(VLOOKUP($C1292,st!$B$2:$F$400,5,FALSE())="","",VLOOKUP($C1292,st!$B$2:$F$400,5,FALSE())),""))),"")</f>
        <v/>
      </c>
      <c r="H1292" s="35" t="s">
        <v>1080</v>
      </c>
      <c r="I1292" s="35" t="s">
        <v>31</v>
      </c>
      <c r="J1292" s="35" t="s">
        <v>10445</v>
      </c>
      <c r="K1292" s="35">
        <f t="shared" si="5"/>
        <v>46</v>
      </c>
      <c r="L1292" s="35" t="s">
        <v>10246</v>
      </c>
      <c r="M1292" s="35" t="s">
        <v>10247</v>
      </c>
      <c r="N1292" s="35" t="s">
        <v>174</v>
      </c>
      <c r="O1292" s="35" t="s">
        <v>175</v>
      </c>
      <c r="P1292" s="35" t="s">
        <v>10446</v>
      </c>
      <c r="Q1292" s="35" t="s">
        <v>10447</v>
      </c>
      <c r="R1292" s="35" t="s">
        <v>152</v>
      </c>
      <c r="S1292" s="35" t="s">
        <v>842</v>
      </c>
      <c r="T1292" s="35" t="s">
        <v>843</v>
      </c>
      <c r="U1292" s="35" t="s">
        <v>10448</v>
      </c>
      <c r="W1292" s="35" t="s">
        <v>57</v>
      </c>
      <c r="X1292" s="35" t="s">
        <v>59</v>
      </c>
      <c r="Y1292" s="35" t="s">
        <v>4339</v>
      </c>
      <c r="Z1292" s="35" t="s">
        <v>10449</v>
      </c>
    </row>
    <row r="1293" spans="1:26" ht="15" customHeight="1">
      <c r="A1293" s="35" t="s">
        <v>1300</v>
      </c>
      <c r="B1293" s="35" t="s">
        <v>9778</v>
      </c>
      <c r="C1293" s="35" t="s">
        <v>10450</v>
      </c>
      <c r="D1293" s="35">
        <f>IFERROR(IF($A1293="HDC",IF(VLOOKUP($C1293,hdc!$B$2:$F$1600,2,FALSE())="","",VLOOKUP($C1293,hdc!$B$2:$F$1600,2,FALSE())),IF($A1293="NAUTICS",IF(VLOOKUP($C1293,nautics!$B$2:$F$1200,2,FALSE())="","",VLOOKUP($C1293,nautics!$B$2:$F$1200,2,FALSE())),IF($A1293="ST",IF(VLOOKUP($C1293,st!$B$2:$F$400,2,FALSE())="","",VLOOKUP($C1293,st!$B$2:$F$400,2,FALSE())),""))),"")</f>
        <v>1</v>
      </c>
      <c r="E1293" s="35">
        <f>IFERROR(IF($A1293="HDC",IF(VLOOKUP($C1293,hdc!$B$2:$F$1600,3,FALSE())="","",VLOOKUP($C1293,hdc!$B$2:$F$1600,3,FALSE())),IF($A1293="NAUTICS",IF(VLOOKUP($C1293,nautics!$B$2:$F$1200,3,FALSE())="","",VLOOKUP($C1293,nautics!$B$2:$F$1200,3,FALSE())),IF($A1293="ST",IF(VLOOKUP($C1293,st!$B$2:$F$400,3,FALSE())="","",VLOOKUP($C1293,st!$B$2:$F$400,3,FALSE())),""))),"")</f>
        <v>1</v>
      </c>
      <c r="F1293" s="35" t="str">
        <f>IFERROR(IF($A1293="HDC",IF(VLOOKUP($C1293,hdc!$B$2:$F$1600,4,FALSE())="","",VLOOKUP($C1293,hdc!$B$2:$F$1600,4,FALSE())),IF($A1293="NAUTICS",IF(VLOOKUP($C1293,nautics!$B$2:$F$1200,4,FALSE())="","",VLOOKUP($C1293,nautics!$B$2:$F$1200,4,FALSE())),IF($A1293="ST",IF(VLOOKUP($C1293,st!$B$2:$F$400,4,FALSE())="","",VLOOKUP($C1293,st!$B$2:$F$400,4,FALSE())),""))),"")</f>
        <v/>
      </c>
      <c r="G1293" s="35" t="str">
        <f>IFERROR(IF($A1293="HDC",IF(VLOOKUP($C1293,hdc!$B$2:$F$1600,5,FALSE())="","",VLOOKUP($C1293,hdc!$B$2:$F$1600,5,FALSE())),IF($A1293="NAUTICS",IF(VLOOKUP($C1293,nautics!$B$2:$F$1200,5,FALSE())="","",VLOOKUP($C1293,nautics!$B$2:$F$1200,5,FALSE())),IF($A1293="ST",IF(VLOOKUP($C1293,st!$B$2:$F$400,5,FALSE())="","",VLOOKUP($C1293,st!$B$2:$F$400,5,FALSE())),""))),"")</f>
        <v/>
      </c>
      <c r="H1293" s="35" t="s">
        <v>1080</v>
      </c>
      <c r="I1293" s="35" t="s">
        <v>31</v>
      </c>
      <c r="J1293" s="35" t="s">
        <v>10451</v>
      </c>
      <c r="K1293" s="35">
        <f t="shared" si="5"/>
        <v>13</v>
      </c>
      <c r="L1293" s="35" t="s">
        <v>10246</v>
      </c>
      <c r="M1293" s="35" t="s">
        <v>10247</v>
      </c>
      <c r="N1293" s="35" t="s">
        <v>174</v>
      </c>
      <c r="O1293" s="35" t="s">
        <v>175</v>
      </c>
      <c r="P1293" s="35" t="s">
        <v>10452</v>
      </c>
      <c r="Q1293" s="35" t="s">
        <v>10453</v>
      </c>
      <c r="R1293" s="35" t="s">
        <v>52</v>
      </c>
      <c r="S1293" s="35" t="s">
        <v>65</v>
      </c>
      <c r="T1293" s="35" t="s">
        <v>68</v>
      </c>
      <c r="U1293" s="35" t="s">
        <v>10454</v>
      </c>
      <c r="W1293" s="35" t="s">
        <v>57</v>
      </c>
      <c r="X1293" s="35" t="s">
        <v>59</v>
      </c>
      <c r="Y1293" s="35" t="s">
        <v>4339</v>
      </c>
      <c r="Z1293" s="35" t="s">
        <v>10455</v>
      </c>
    </row>
    <row r="1294" spans="1:26" ht="15" customHeight="1">
      <c r="A1294" s="35" t="s">
        <v>1300</v>
      </c>
      <c r="B1294" s="35" t="s">
        <v>9778</v>
      </c>
      <c r="C1294" s="35" t="s">
        <v>10456</v>
      </c>
      <c r="D1294" s="35">
        <f>IFERROR(IF($A1294="HDC",IF(VLOOKUP($C1294,hdc!$B$2:$F$1600,2,FALSE())="","",VLOOKUP($C1294,hdc!$B$2:$F$1600,2,FALSE())),IF($A1294="NAUTICS",IF(VLOOKUP($C1294,nautics!$B$2:$F$1200,2,FALSE())="","",VLOOKUP($C1294,nautics!$B$2:$F$1200,2,FALSE())),IF($A1294="ST",IF(VLOOKUP($C1294,st!$B$2:$F$400,2,FALSE())="","",VLOOKUP($C1294,st!$B$2:$F$400,2,FALSE())),""))),"")</f>
        <v>1</v>
      </c>
      <c r="E1294" s="35">
        <f>IFERROR(IF($A1294="HDC",IF(VLOOKUP($C1294,hdc!$B$2:$F$1600,3,FALSE())="","",VLOOKUP($C1294,hdc!$B$2:$F$1600,3,FALSE())),IF($A1294="NAUTICS",IF(VLOOKUP($C1294,nautics!$B$2:$F$1200,3,FALSE())="","",VLOOKUP($C1294,nautics!$B$2:$F$1200,3,FALSE())),IF($A1294="ST",IF(VLOOKUP($C1294,st!$B$2:$F$400,3,FALSE())="","",VLOOKUP($C1294,st!$B$2:$F$400,3,FALSE())),""))),"")</f>
        <v>1</v>
      </c>
      <c r="F1294" s="35" t="str">
        <f>IFERROR(IF($A1294="HDC",IF(VLOOKUP($C1294,hdc!$B$2:$F$1600,4,FALSE())="","",VLOOKUP($C1294,hdc!$B$2:$F$1600,4,FALSE())),IF($A1294="NAUTICS",IF(VLOOKUP($C1294,nautics!$B$2:$F$1200,4,FALSE())="","",VLOOKUP($C1294,nautics!$B$2:$F$1200,4,FALSE())),IF($A1294="ST",IF(VLOOKUP($C1294,st!$B$2:$F$400,4,FALSE())="","",VLOOKUP($C1294,st!$B$2:$F$400,4,FALSE())),""))),"")</f>
        <v/>
      </c>
      <c r="G1294" s="35" t="str">
        <f>IFERROR(IF($A1294="HDC",IF(VLOOKUP($C1294,hdc!$B$2:$F$1600,5,FALSE())="","",VLOOKUP($C1294,hdc!$B$2:$F$1600,5,FALSE())),IF($A1294="NAUTICS",IF(VLOOKUP($C1294,nautics!$B$2:$F$1200,5,FALSE())="","",VLOOKUP($C1294,nautics!$B$2:$F$1200,5,FALSE())),IF($A1294="ST",IF(VLOOKUP($C1294,st!$B$2:$F$400,5,FALSE())="","",VLOOKUP($C1294,st!$B$2:$F$400,5,FALSE())),""))),"")</f>
        <v/>
      </c>
      <c r="H1294" s="35" t="s">
        <v>1080</v>
      </c>
      <c r="I1294" s="35" t="s">
        <v>31</v>
      </c>
      <c r="J1294" s="35" t="s">
        <v>10457</v>
      </c>
      <c r="K1294" s="35">
        <f t="shared" si="5"/>
        <v>8</v>
      </c>
      <c r="L1294" s="35" t="s">
        <v>9836</v>
      </c>
      <c r="M1294" s="35" t="s">
        <v>9837</v>
      </c>
      <c r="N1294" s="35" t="s">
        <v>2019</v>
      </c>
      <c r="O1294" s="35" t="s">
        <v>2020</v>
      </c>
      <c r="P1294" s="35" t="s">
        <v>10064</v>
      </c>
      <c r="Q1294" s="35" t="s">
        <v>10065</v>
      </c>
      <c r="R1294" s="35" t="s">
        <v>52</v>
      </c>
      <c r="S1294" s="35" t="s">
        <v>2019</v>
      </c>
      <c r="T1294" s="35" t="s">
        <v>2020</v>
      </c>
      <c r="U1294" s="35" t="s">
        <v>10458</v>
      </c>
      <c r="W1294" s="35" t="s">
        <v>78</v>
      </c>
      <c r="X1294" s="35" t="s">
        <v>59</v>
      </c>
      <c r="Y1294" s="35" t="s">
        <v>9839</v>
      </c>
      <c r="Z1294" s="35" t="s">
        <v>3374</v>
      </c>
    </row>
    <row r="1295" spans="1:26" ht="15" customHeight="1">
      <c r="A1295" s="35" t="s">
        <v>1300</v>
      </c>
      <c r="B1295" s="35" t="s">
        <v>9778</v>
      </c>
      <c r="C1295" s="35" t="s">
        <v>10459</v>
      </c>
      <c r="D1295" s="35">
        <f>IFERROR(IF($A1295="HDC",IF(VLOOKUP($C1295,hdc!$B$2:$F$1600,2,FALSE())="","",VLOOKUP($C1295,hdc!$B$2:$F$1600,2,FALSE())),IF($A1295="NAUTICS",IF(VLOOKUP($C1295,nautics!$B$2:$F$1200,2,FALSE())="","",VLOOKUP($C1295,nautics!$B$2:$F$1200,2,FALSE())),IF($A1295="ST",IF(VLOOKUP($C1295,st!$B$2:$F$400,2,FALSE())="","",VLOOKUP($C1295,st!$B$2:$F$400,2,FALSE())),""))),"")</f>
        <v>1</v>
      </c>
      <c r="E1295" s="35">
        <f>IFERROR(IF($A1295="HDC",IF(VLOOKUP($C1295,hdc!$B$2:$F$1600,3,FALSE())="","",VLOOKUP($C1295,hdc!$B$2:$F$1600,3,FALSE())),IF($A1295="NAUTICS",IF(VLOOKUP($C1295,nautics!$B$2:$F$1200,3,FALSE())="","",VLOOKUP($C1295,nautics!$B$2:$F$1200,3,FALSE())),IF($A1295="ST",IF(VLOOKUP($C1295,st!$B$2:$F$400,3,FALSE())="","",VLOOKUP($C1295,st!$B$2:$F$400,3,FALSE())),""))),"")</f>
        <v>1</v>
      </c>
      <c r="F1295" s="35" t="str">
        <f>IFERROR(IF($A1295="HDC",IF(VLOOKUP($C1295,hdc!$B$2:$F$1600,4,FALSE())="","",VLOOKUP($C1295,hdc!$B$2:$F$1600,4,FALSE())),IF($A1295="NAUTICS",IF(VLOOKUP($C1295,nautics!$B$2:$F$1200,4,FALSE())="","",VLOOKUP($C1295,nautics!$B$2:$F$1200,4,FALSE())),IF($A1295="ST",IF(VLOOKUP($C1295,st!$B$2:$F$400,4,FALSE())="","",VLOOKUP($C1295,st!$B$2:$F$400,4,FALSE())),""))),"")</f>
        <v/>
      </c>
      <c r="G1295" s="35" t="str">
        <f>IFERROR(IF($A1295="HDC",IF(VLOOKUP($C1295,hdc!$B$2:$F$1600,5,FALSE())="","",VLOOKUP($C1295,hdc!$B$2:$F$1600,5,FALSE())),IF($A1295="NAUTICS",IF(VLOOKUP($C1295,nautics!$B$2:$F$1200,5,FALSE())="","",VLOOKUP($C1295,nautics!$B$2:$F$1200,5,FALSE())),IF($A1295="ST",IF(VLOOKUP($C1295,st!$B$2:$F$400,5,FALSE())="","",VLOOKUP($C1295,st!$B$2:$F$400,5,FALSE())),""))),"")</f>
        <v/>
      </c>
      <c r="H1295" s="35" t="s">
        <v>1080</v>
      </c>
      <c r="I1295" s="35" t="s">
        <v>31</v>
      </c>
      <c r="J1295" s="35" t="s">
        <v>10460</v>
      </c>
      <c r="K1295" s="35">
        <f t="shared" si="5"/>
        <v>34</v>
      </c>
      <c r="L1295" s="35" t="s">
        <v>10235</v>
      </c>
      <c r="M1295" s="35" t="s">
        <v>10236</v>
      </c>
      <c r="N1295" s="35" t="s">
        <v>1476</v>
      </c>
      <c r="O1295" s="35" t="s">
        <v>1477</v>
      </c>
      <c r="P1295" s="35" t="s">
        <v>10104</v>
      </c>
      <c r="Q1295" s="35" t="s">
        <v>10105</v>
      </c>
      <c r="R1295" s="35" t="s">
        <v>52</v>
      </c>
      <c r="S1295" s="35" t="s">
        <v>531</v>
      </c>
      <c r="T1295" s="35" t="s">
        <v>532</v>
      </c>
      <c r="U1295" s="35" t="s">
        <v>10461</v>
      </c>
      <c r="W1295" s="35" t="s">
        <v>57</v>
      </c>
      <c r="X1295" s="35" t="s">
        <v>59</v>
      </c>
      <c r="Y1295" s="35" t="s">
        <v>10238</v>
      </c>
      <c r="Z1295" s="35" t="s">
        <v>10109</v>
      </c>
    </row>
    <row r="1296" spans="1:26" ht="15" customHeight="1">
      <c r="A1296" s="35" t="s">
        <v>1300</v>
      </c>
      <c r="B1296" s="35" t="s">
        <v>9778</v>
      </c>
      <c r="C1296" s="35" t="s">
        <v>10462</v>
      </c>
      <c r="D1296" s="35">
        <f>IFERROR(IF($A1296="HDC",IF(VLOOKUP($C1296,hdc!$B$2:$F$1600,2,FALSE())="","",VLOOKUP($C1296,hdc!$B$2:$F$1600,2,FALSE())),IF($A1296="NAUTICS",IF(VLOOKUP($C1296,nautics!$B$2:$F$1200,2,FALSE())="","",VLOOKUP($C1296,nautics!$B$2:$F$1200,2,FALSE())),IF($A1296="ST",IF(VLOOKUP($C1296,st!$B$2:$F$400,2,FALSE())="","",VLOOKUP($C1296,st!$B$2:$F$400,2,FALSE())),""))),"")</f>
        <v>1</v>
      </c>
      <c r="E1296" s="35">
        <f>IFERROR(IF($A1296="HDC",IF(VLOOKUP($C1296,hdc!$B$2:$F$1600,3,FALSE())="","",VLOOKUP($C1296,hdc!$B$2:$F$1600,3,FALSE())),IF($A1296="NAUTICS",IF(VLOOKUP($C1296,nautics!$B$2:$F$1200,3,FALSE())="","",VLOOKUP($C1296,nautics!$B$2:$F$1200,3,FALSE())),IF($A1296="ST",IF(VLOOKUP($C1296,st!$B$2:$F$400,3,FALSE())="","",VLOOKUP($C1296,st!$B$2:$F$400,3,FALSE())),""))),"")</f>
        <v>1</v>
      </c>
      <c r="F1296" s="35" t="str">
        <f>IFERROR(IF($A1296="HDC",IF(VLOOKUP($C1296,hdc!$B$2:$F$1600,4,FALSE())="","",VLOOKUP($C1296,hdc!$B$2:$F$1600,4,FALSE())),IF($A1296="NAUTICS",IF(VLOOKUP($C1296,nautics!$B$2:$F$1200,4,FALSE())="","",VLOOKUP($C1296,nautics!$B$2:$F$1200,4,FALSE())),IF($A1296="ST",IF(VLOOKUP($C1296,st!$B$2:$F$400,4,FALSE())="","",VLOOKUP($C1296,st!$B$2:$F$400,4,FALSE())),""))),"")</f>
        <v/>
      </c>
      <c r="G1296" s="35" t="str">
        <f>IFERROR(IF($A1296="HDC",IF(VLOOKUP($C1296,hdc!$B$2:$F$1600,5,FALSE())="","",VLOOKUP($C1296,hdc!$B$2:$F$1600,5,FALSE())),IF($A1296="NAUTICS",IF(VLOOKUP($C1296,nautics!$B$2:$F$1200,5,FALSE())="","",VLOOKUP($C1296,nautics!$B$2:$F$1200,5,FALSE())),IF($A1296="ST",IF(VLOOKUP($C1296,st!$B$2:$F$400,5,FALSE())="","",VLOOKUP($C1296,st!$B$2:$F$400,5,FALSE())),""))),"")</f>
        <v/>
      </c>
      <c r="H1296" s="35" t="s">
        <v>1080</v>
      </c>
      <c r="I1296" s="35" t="s">
        <v>31</v>
      </c>
      <c r="J1296" s="35" t="s">
        <v>10463</v>
      </c>
      <c r="K1296" s="35">
        <f t="shared" si="5"/>
        <v>33</v>
      </c>
      <c r="L1296" s="35" t="s">
        <v>9821</v>
      </c>
      <c r="M1296" s="35" t="s">
        <v>9822</v>
      </c>
      <c r="N1296" s="35" t="s">
        <v>511</v>
      </c>
      <c r="O1296" s="35" t="s">
        <v>513</v>
      </c>
      <c r="P1296" s="35" t="s">
        <v>10464</v>
      </c>
      <c r="Q1296" s="35" t="s">
        <v>10465</v>
      </c>
      <c r="R1296" s="35" t="s">
        <v>52</v>
      </c>
      <c r="S1296" s="35" t="s">
        <v>736</v>
      </c>
      <c r="T1296" s="35" t="s">
        <v>738</v>
      </c>
      <c r="U1296" s="35" t="s">
        <v>10466</v>
      </c>
      <c r="W1296" s="35" t="s">
        <v>57</v>
      </c>
      <c r="X1296" s="35" t="s">
        <v>59</v>
      </c>
      <c r="Y1296" s="35" t="s">
        <v>3040</v>
      </c>
      <c r="Z1296" s="35" t="s">
        <v>2466</v>
      </c>
    </row>
    <row r="1297" spans="1:26" ht="15" customHeight="1">
      <c r="A1297" s="35" t="s">
        <v>1300</v>
      </c>
      <c r="B1297" s="35" t="s">
        <v>9778</v>
      </c>
      <c r="C1297" s="35" t="s">
        <v>10467</v>
      </c>
      <c r="D1297" s="35">
        <f>IFERROR(IF($A1297="HDC",IF(VLOOKUP($C1297,hdc!$B$2:$F$1600,2,FALSE())="","",VLOOKUP($C1297,hdc!$B$2:$F$1600,2,FALSE())),IF($A1297="NAUTICS",IF(VLOOKUP($C1297,nautics!$B$2:$F$1200,2,FALSE())="","",VLOOKUP($C1297,nautics!$B$2:$F$1200,2,FALSE())),IF($A1297="ST",IF(VLOOKUP($C1297,st!$B$2:$F$400,2,FALSE())="","",VLOOKUP($C1297,st!$B$2:$F$400,2,FALSE())),""))),"")</f>
        <v>1</v>
      </c>
      <c r="E1297" s="35">
        <f>IFERROR(IF($A1297="HDC",IF(VLOOKUP($C1297,hdc!$B$2:$F$1600,3,FALSE())="","",VLOOKUP($C1297,hdc!$B$2:$F$1600,3,FALSE())),IF($A1297="NAUTICS",IF(VLOOKUP($C1297,nautics!$B$2:$F$1200,3,FALSE())="","",VLOOKUP($C1297,nautics!$B$2:$F$1200,3,FALSE())),IF($A1297="ST",IF(VLOOKUP($C1297,st!$B$2:$F$400,3,FALSE())="","",VLOOKUP($C1297,st!$B$2:$F$400,3,FALSE())),""))),"")</f>
        <v>1</v>
      </c>
      <c r="F1297" s="35" t="str">
        <f>IFERROR(IF($A1297="HDC",IF(VLOOKUP($C1297,hdc!$B$2:$F$1600,4,FALSE())="","",VLOOKUP($C1297,hdc!$B$2:$F$1600,4,FALSE())),IF($A1297="NAUTICS",IF(VLOOKUP($C1297,nautics!$B$2:$F$1200,4,FALSE())="","",VLOOKUP($C1297,nautics!$B$2:$F$1200,4,FALSE())),IF($A1297="ST",IF(VLOOKUP($C1297,st!$B$2:$F$400,4,FALSE())="","",VLOOKUP($C1297,st!$B$2:$F$400,4,FALSE())),""))),"")</f>
        <v/>
      </c>
      <c r="G1297" s="35" t="str">
        <f>IFERROR(IF($A1297="HDC",IF(VLOOKUP($C1297,hdc!$B$2:$F$1600,5,FALSE())="","",VLOOKUP($C1297,hdc!$B$2:$F$1600,5,FALSE())),IF($A1297="NAUTICS",IF(VLOOKUP($C1297,nautics!$B$2:$F$1200,5,FALSE())="","",VLOOKUP($C1297,nautics!$B$2:$F$1200,5,FALSE())),IF($A1297="ST",IF(VLOOKUP($C1297,st!$B$2:$F$400,5,FALSE())="","",VLOOKUP($C1297,st!$B$2:$F$400,5,FALSE())),""))),"")</f>
        <v/>
      </c>
      <c r="H1297" s="35" t="s">
        <v>1080</v>
      </c>
      <c r="I1297" s="35" t="s">
        <v>31</v>
      </c>
      <c r="J1297" s="35" t="s">
        <v>10468</v>
      </c>
      <c r="K1297" s="35">
        <f t="shared" si="5"/>
        <v>23</v>
      </c>
      <c r="L1297" s="35" t="s">
        <v>10464</v>
      </c>
      <c r="M1297" s="35" t="s">
        <v>10465</v>
      </c>
      <c r="N1297" s="35" t="s">
        <v>736</v>
      </c>
      <c r="O1297" s="35" t="s">
        <v>738</v>
      </c>
      <c r="P1297" s="35" t="s">
        <v>10469</v>
      </c>
      <c r="Q1297" s="35" t="s">
        <v>10470</v>
      </c>
      <c r="R1297" s="35" t="s">
        <v>965</v>
      </c>
      <c r="S1297" s="35" t="s">
        <v>1135</v>
      </c>
      <c r="T1297" s="35" t="s">
        <v>1136</v>
      </c>
      <c r="U1297" s="35" t="s">
        <v>10471</v>
      </c>
      <c r="W1297" s="35" t="s">
        <v>57</v>
      </c>
      <c r="X1297" s="35" t="s">
        <v>59</v>
      </c>
      <c r="Y1297" s="35" t="s">
        <v>2466</v>
      </c>
      <c r="Z1297" s="35" t="s">
        <v>1139</v>
      </c>
    </row>
    <row r="1298" spans="1:26" ht="15" customHeight="1">
      <c r="A1298" s="35" t="s">
        <v>1300</v>
      </c>
      <c r="B1298" s="35" t="s">
        <v>9778</v>
      </c>
      <c r="C1298" s="35" t="s">
        <v>10472</v>
      </c>
      <c r="D1298" s="35">
        <f>IFERROR(IF($A1298="HDC",IF(VLOOKUP($C1298,hdc!$B$2:$F$1600,2,FALSE())="","",VLOOKUP($C1298,hdc!$B$2:$F$1600,2,FALSE())),IF($A1298="NAUTICS",IF(VLOOKUP($C1298,nautics!$B$2:$F$1200,2,FALSE())="","",VLOOKUP($C1298,nautics!$B$2:$F$1200,2,FALSE())),IF($A1298="ST",IF(VLOOKUP($C1298,st!$B$2:$F$400,2,FALSE())="","",VLOOKUP($C1298,st!$B$2:$F$400,2,FALSE())),""))),"")</f>
        <v>1</v>
      </c>
      <c r="E1298" s="35">
        <f>IFERROR(IF($A1298="HDC",IF(VLOOKUP($C1298,hdc!$B$2:$F$1600,3,FALSE())="","",VLOOKUP($C1298,hdc!$B$2:$F$1600,3,FALSE())),IF($A1298="NAUTICS",IF(VLOOKUP($C1298,nautics!$B$2:$F$1200,3,FALSE())="","",VLOOKUP($C1298,nautics!$B$2:$F$1200,3,FALSE())),IF($A1298="ST",IF(VLOOKUP($C1298,st!$B$2:$F$400,3,FALSE())="","",VLOOKUP($C1298,st!$B$2:$F$400,3,FALSE())),""))),"")</f>
        <v>1</v>
      </c>
      <c r="F1298" s="35" t="str">
        <f>IFERROR(IF($A1298="HDC",IF(VLOOKUP($C1298,hdc!$B$2:$F$1600,4,FALSE())="","",VLOOKUP($C1298,hdc!$B$2:$F$1600,4,FALSE())),IF($A1298="NAUTICS",IF(VLOOKUP($C1298,nautics!$B$2:$F$1200,4,FALSE())="","",VLOOKUP($C1298,nautics!$B$2:$F$1200,4,FALSE())),IF($A1298="ST",IF(VLOOKUP($C1298,st!$B$2:$F$400,4,FALSE())="","",VLOOKUP($C1298,st!$B$2:$F$400,4,FALSE())),""))),"")</f>
        <v/>
      </c>
      <c r="G1298" s="35" t="str">
        <f>IFERROR(IF($A1298="HDC",IF(VLOOKUP($C1298,hdc!$B$2:$F$1600,5,FALSE())="","",VLOOKUP($C1298,hdc!$B$2:$F$1600,5,FALSE())),IF($A1298="NAUTICS",IF(VLOOKUP($C1298,nautics!$B$2:$F$1200,5,FALSE())="","",VLOOKUP($C1298,nautics!$B$2:$F$1200,5,FALSE())),IF($A1298="ST",IF(VLOOKUP($C1298,st!$B$2:$F$400,5,FALSE())="","",VLOOKUP($C1298,st!$B$2:$F$400,5,FALSE())),""))),"")</f>
        <v/>
      </c>
      <c r="H1298" s="35" t="s">
        <v>1080</v>
      </c>
      <c r="I1298" s="35" t="s">
        <v>31</v>
      </c>
      <c r="J1298" s="35" t="s">
        <v>5540</v>
      </c>
      <c r="K1298" s="35">
        <f t="shared" si="5"/>
        <v>26</v>
      </c>
      <c r="L1298" s="35" t="s">
        <v>10464</v>
      </c>
      <c r="M1298" s="35" t="s">
        <v>10465</v>
      </c>
      <c r="N1298" s="35" t="s">
        <v>736</v>
      </c>
      <c r="O1298" s="35" t="s">
        <v>738</v>
      </c>
      <c r="P1298" s="35" t="s">
        <v>10473</v>
      </c>
      <c r="Q1298" s="35" t="s">
        <v>10474</v>
      </c>
      <c r="R1298" s="35" t="s">
        <v>52</v>
      </c>
      <c r="S1298" s="35" t="s">
        <v>2548</v>
      </c>
      <c r="T1298" s="35" t="s">
        <v>2549</v>
      </c>
      <c r="U1298" s="35" t="s">
        <v>10475</v>
      </c>
      <c r="W1298" s="35" t="s">
        <v>57</v>
      </c>
      <c r="X1298" s="35" t="s">
        <v>59</v>
      </c>
      <c r="Y1298" s="35" t="s">
        <v>2466</v>
      </c>
      <c r="Z1298" s="35" t="s">
        <v>10477</v>
      </c>
    </row>
    <row r="1299" spans="1:26" ht="15" customHeight="1">
      <c r="A1299" s="35" t="s">
        <v>1300</v>
      </c>
      <c r="B1299" s="35" t="s">
        <v>9778</v>
      </c>
      <c r="C1299" s="35" t="s">
        <v>10478</v>
      </c>
      <c r="D1299" s="35">
        <f>IFERROR(IF($A1299="HDC",IF(VLOOKUP($C1299,hdc!$B$2:$F$1600,2,FALSE())="","",VLOOKUP($C1299,hdc!$B$2:$F$1600,2,FALSE())),IF($A1299="NAUTICS",IF(VLOOKUP($C1299,nautics!$B$2:$F$1200,2,FALSE())="","",VLOOKUP($C1299,nautics!$B$2:$F$1200,2,FALSE())),IF($A1299="ST",IF(VLOOKUP($C1299,st!$B$2:$F$400,2,FALSE())="","",VLOOKUP($C1299,st!$B$2:$F$400,2,FALSE())),""))),"")</f>
        <v>1</v>
      </c>
      <c r="E1299" s="35">
        <f>IFERROR(IF($A1299="HDC",IF(VLOOKUP($C1299,hdc!$B$2:$F$1600,3,FALSE())="","",VLOOKUP($C1299,hdc!$B$2:$F$1600,3,FALSE())),IF($A1299="NAUTICS",IF(VLOOKUP($C1299,nautics!$B$2:$F$1200,3,FALSE())="","",VLOOKUP($C1299,nautics!$B$2:$F$1200,3,FALSE())),IF($A1299="ST",IF(VLOOKUP($C1299,st!$B$2:$F$400,3,FALSE())="","",VLOOKUP($C1299,st!$B$2:$F$400,3,FALSE())),""))),"")</f>
        <v>1</v>
      </c>
      <c r="F1299" s="35" t="str">
        <f>IFERROR(IF($A1299="HDC",IF(VLOOKUP($C1299,hdc!$B$2:$F$1600,4,FALSE())="","",VLOOKUP($C1299,hdc!$B$2:$F$1600,4,FALSE())),IF($A1299="NAUTICS",IF(VLOOKUP($C1299,nautics!$B$2:$F$1200,4,FALSE())="","",VLOOKUP($C1299,nautics!$B$2:$F$1200,4,FALSE())),IF($A1299="ST",IF(VLOOKUP($C1299,st!$B$2:$F$400,4,FALSE())="","",VLOOKUP($C1299,st!$B$2:$F$400,4,FALSE())),""))),"")</f>
        <v/>
      </c>
      <c r="G1299" s="35" t="str">
        <f>IFERROR(IF($A1299="HDC",IF(VLOOKUP($C1299,hdc!$B$2:$F$1600,5,FALSE())="","",VLOOKUP($C1299,hdc!$B$2:$F$1600,5,FALSE())),IF($A1299="NAUTICS",IF(VLOOKUP($C1299,nautics!$B$2:$F$1200,5,FALSE())="","",VLOOKUP($C1299,nautics!$B$2:$F$1200,5,FALSE())),IF($A1299="ST",IF(VLOOKUP($C1299,st!$B$2:$F$400,5,FALSE())="","",VLOOKUP($C1299,st!$B$2:$F$400,5,FALSE())),""))),"")</f>
        <v/>
      </c>
      <c r="H1299" s="35" t="s">
        <v>1080</v>
      </c>
      <c r="I1299" s="35" t="s">
        <v>31</v>
      </c>
      <c r="J1299" s="35" t="s">
        <v>10479</v>
      </c>
      <c r="K1299" s="35">
        <f t="shared" si="5"/>
        <v>12</v>
      </c>
      <c r="L1299" s="35" t="s">
        <v>10464</v>
      </c>
      <c r="M1299" s="35" t="s">
        <v>10465</v>
      </c>
      <c r="N1299" s="35" t="s">
        <v>736</v>
      </c>
      <c r="O1299" s="35" t="s">
        <v>738</v>
      </c>
      <c r="P1299" s="35" t="s">
        <v>10480</v>
      </c>
      <c r="Q1299" s="35" t="s">
        <v>10481</v>
      </c>
      <c r="R1299" s="35" t="s">
        <v>52</v>
      </c>
      <c r="S1299" s="35" t="s">
        <v>736</v>
      </c>
      <c r="T1299" s="35" t="s">
        <v>738</v>
      </c>
      <c r="U1299" s="35" t="s">
        <v>10482</v>
      </c>
      <c r="W1299" s="35" t="s">
        <v>78</v>
      </c>
      <c r="X1299" s="35" t="s">
        <v>59</v>
      </c>
      <c r="Y1299" s="35" t="s">
        <v>2466</v>
      </c>
      <c r="Z1299" s="35" t="s">
        <v>10483</v>
      </c>
    </row>
    <row r="1300" spans="1:26" ht="15" customHeight="1">
      <c r="A1300" s="35" t="s">
        <v>1300</v>
      </c>
      <c r="B1300" s="35" t="s">
        <v>9778</v>
      </c>
      <c r="C1300" s="35" t="s">
        <v>10484</v>
      </c>
      <c r="D1300" s="35">
        <f>IFERROR(IF($A1300="HDC",IF(VLOOKUP($C1300,hdc!$B$2:$F$1600,2,FALSE())="","",VLOOKUP($C1300,hdc!$B$2:$F$1600,2,FALSE())),IF($A1300="NAUTICS",IF(VLOOKUP($C1300,nautics!$B$2:$F$1200,2,FALSE())="","",VLOOKUP($C1300,nautics!$B$2:$F$1200,2,FALSE())),IF($A1300="ST",IF(VLOOKUP($C1300,st!$B$2:$F$400,2,FALSE())="","",VLOOKUP($C1300,st!$B$2:$F$400,2,FALSE())),""))),"")</f>
        <v>1</v>
      </c>
      <c r="E1300" s="35">
        <f>IFERROR(IF($A1300="HDC",IF(VLOOKUP($C1300,hdc!$B$2:$F$1600,3,FALSE())="","",VLOOKUP($C1300,hdc!$B$2:$F$1600,3,FALSE())),IF($A1300="NAUTICS",IF(VLOOKUP($C1300,nautics!$B$2:$F$1200,3,FALSE())="","",VLOOKUP($C1300,nautics!$B$2:$F$1200,3,FALSE())),IF($A1300="ST",IF(VLOOKUP($C1300,st!$B$2:$F$400,3,FALSE())="","",VLOOKUP($C1300,st!$B$2:$F$400,3,FALSE())),""))),"")</f>
        <v>1</v>
      </c>
      <c r="F1300" s="35" t="str">
        <f>IFERROR(IF($A1300="HDC",IF(VLOOKUP($C1300,hdc!$B$2:$F$1600,4,FALSE())="","",VLOOKUP($C1300,hdc!$B$2:$F$1600,4,FALSE())),IF($A1300="NAUTICS",IF(VLOOKUP($C1300,nautics!$B$2:$F$1200,4,FALSE())="","",VLOOKUP($C1300,nautics!$B$2:$F$1200,4,FALSE())),IF($A1300="ST",IF(VLOOKUP($C1300,st!$B$2:$F$400,4,FALSE())="","",VLOOKUP($C1300,st!$B$2:$F$400,4,FALSE())),""))),"")</f>
        <v/>
      </c>
      <c r="G1300" s="35" t="str">
        <f>IFERROR(IF($A1300="HDC",IF(VLOOKUP($C1300,hdc!$B$2:$F$1600,5,FALSE())="","",VLOOKUP($C1300,hdc!$B$2:$F$1600,5,FALSE())),IF($A1300="NAUTICS",IF(VLOOKUP($C1300,nautics!$B$2:$F$1200,5,FALSE())="","",VLOOKUP($C1300,nautics!$B$2:$F$1200,5,FALSE())),IF($A1300="ST",IF(VLOOKUP($C1300,st!$B$2:$F$400,5,FALSE())="","",VLOOKUP($C1300,st!$B$2:$F$400,5,FALSE())),""))),"")</f>
        <v/>
      </c>
      <c r="H1300" s="35" t="s">
        <v>1080</v>
      </c>
      <c r="I1300" s="35" t="s">
        <v>31</v>
      </c>
      <c r="J1300" s="35" t="s">
        <v>10485</v>
      </c>
      <c r="K1300" s="35">
        <f t="shared" si="5"/>
        <v>16</v>
      </c>
      <c r="L1300" s="35" t="s">
        <v>10480</v>
      </c>
      <c r="M1300" s="35" t="s">
        <v>10481</v>
      </c>
      <c r="N1300" s="35" t="s">
        <v>736</v>
      </c>
      <c r="O1300" s="35" t="s">
        <v>738</v>
      </c>
      <c r="P1300" s="35" t="s">
        <v>10486</v>
      </c>
      <c r="Q1300" s="35" t="s">
        <v>10487</v>
      </c>
      <c r="R1300" s="35" t="s">
        <v>293</v>
      </c>
      <c r="S1300" s="35" t="s">
        <v>796</v>
      </c>
      <c r="T1300" s="35" t="s">
        <v>797</v>
      </c>
      <c r="U1300" s="35" t="s">
        <v>10488</v>
      </c>
      <c r="W1300" s="35" t="s">
        <v>57</v>
      </c>
      <c r="X1300" s="35" t="s">
        <v>59</v>
      </c>
      <c r="Y1300" s="35" t="s">
        <v>10483</v>
      </c>
      <c r="Z1300" s="35" t="s">
        <v>4473</v>
      </c>
    </row>
    <row r="1301" spans="1:26" ht="15" customHeight="1">
      <c r="A1301" s="35" t="s">
        <v>1300</v>
      </c>
      <c r="B1301" s="35" t="s">
        <v>9778</v>
      </c>
      <c r="C1301" s="35" t="s">
        <v>10489</v>
      </c>
      <c r="D1301" s="35">
        <f>IFERROR(IF($A1301="HDC",IF(VLOOKUP($C1301,hdc!$B$2:$F$1600,2,FALSE())="","",VLOOKUP($C1301,hdc!$B$2:$F$1600,2,FALSE())),IF($A1301="NAUTICS",IF(VLOOKUP($C1301,nautics!$B$2:$F$1200,2,FALSE())="","",VLOOKUP($C1301,nautics!$B$2:$F$1200,2,FALSE())),IF($A1301="ST",IF(VLOOKUP($C1301,st!$B$2:$F$400,2,FALSE())="","",VLOOKUP($C1301,st!$B$2:$F$400,2,FALSE())),""))),"")</f>
        <v>1</v>
      </c>
      <c r="E1301" s="35">
        <f>IFERROR(IF($A1301="HDC",IF(VLOOKUP($C1301,hdc!$B$2:$F$1600,3,FALSE())="","",VLOOKUP($C1301,hdc!$B$2:$F$1600,3,FALSE())),IF($A1301="NAUTICS",IF(VLOOKUP($C1301,nautics!$B$2:$F$1200,3,FALSE())="","",VLOOKUP($C1301,nautics!$B$2:$F$1200,3,FALSE())),IF($A1301="ST",IF(VLOOKUP($C1301,st!$B$2:$F$400,3,FALSE())="","",VLOOKUP($C1301,st!$B$2:$F$400,3,FALSE())),""))),"")</f>
        <v>1</v>
      </c>
      <c r="F1301" s="35" t="str">
        <f>IFERROR(IF($A1301="HDC",IF(VLOOKUP($C1301,hdc!$B$2:$F$1600,4,FALSE())="","",VLOOKUP($C1301,hdc!$B$2:$F$1600,4,FALSE())),IF($A1301="NAUTICS",IF(VLOOKUP($C1301,nautics!$B$2:$F$1200,4,FALSE())="","",VLOOKUP($C1301,nautics!$B$2:$F$1200,4,FALSE())),IF($A1301="ST",IF(VLOOKUP($C1301,st!$B$2:$F$400,4,FALSE())="","",VLOOKUP($C1301,st!$B$2:$F$400,4,FALSE())),""))),"")</f>
        <v/>
      </c>
      <c r="G1301" s="35" t="str">
        <f>IFERROR(IF($A1301="HDC",IF(VLOOKUP($C1301,hdc!$B$2:$F$1600,5,FALSE())="","",VLOOKUP($C1301,hdc!$B$2:$F$1600,5,FALSE())),IF($A1301="NAUTICS",IF(VLOOKUP($C1301,nautics!$B$2:$F$1200,5,FALSE())="","",VLOOKUP($C1301,nautics!$B$2:$F$1200,5,FALSE())),IF($A1301="ST",IF(VLOOKUP($C1301,st!$B$2:$F$400,5,FALSE())="","",VLOOKUP($C1301,st!$B$2:$F$400,5,FALSE())),""))),"")</f>
        <v/>
      </c>
      <c r="H1301" s="35" t="s">
        <v>1080</v>
      </c>
      <c r="I1301" s="35" t="s">
        <v>31</v>
      </c>
      <c r="J1301" s="35" t="s">
        <v>10490</v>
      </c>
      <c r="K1301" s="35">
        <f t="shared" si="5"/>
        <v>19</v>
      </c>
      <c r="L1301" s="35" t="s">
        <v>10230</v>
      </c>
      <c r="M1301" s="35" t="s">
        <v>10231</v>
      </c>
      <c r="N1301" s="35" t="s">
        <v>46</v>
      </c>
      <c r="O1301" s="35" t="s">
        <v>49</v>
      </c>
      <c r="P1301" s="35" t="s">
        <v>10491</v>
      </c>
      <c r="Q1301" s="35" t="s">
        <v>10492</v>
      </c>
      <c r="R1301" s="35" t="s">
        <v>1071</v>
      </c>
      <c r="S1301" s="35" t="s">
        <v>46</v>
      </c>
      <c r="T1301" s="35" t="s">
        <v>49</v>
      </c>
      <c r="U1301" s="35" t="s">
        <v>10493</v>
      </c>
      <c r="W1301" s="35" t="s">
        <v>78</v>
      </c>
      <c r="X1301" s="35" t="s">
        <v>59</v>
      </c>
      <c r="Y1301" s="35" t="s">
        <v>2775</v>
      </c>
      <c r="Z1301" s="35" t="s">
        <v>10494</v>
      </c>
    </row>
    <row r="1302" spans="1:26" ht="15" customHeight="1">
      <c r="A1302" s="35" t="s">
        <v>1300</v>
      </c>
      <c r="B1302" s="35" t="s">
        <v>9778</v>
      </c>
      <c r="C1302" s="35" t="s">
        <v>10495</v>
      </c>
      <c r="D1302" s="35">
        <f>IFERROR(IF($A1302="HDC",IF(VLOOKUP($C1302,hdc!$B$2:$F$1600,2,FALSE())="","",VLOOKUP($C1302,hdc!$B$2:$F$1600,2,FALSE())),IF($A1302="NAUTICS",IF(VLOOKUP($C1302,nautics!$B$2:$F$1200,2,FALSE())="","",VLOOKUP($C1302,nautics!$B$2:$F$1200,2,FALSE())),IF($A1302="ST",IF(VLOOKUP($C1302,st!$B$2:$F$400,2,FALSE())="","",VLOOKUP($C1302,st!$B$2:$F$400,2,FALSE())),""))),"")</f>
        <v>1</v>
      </c>
      <c r="E1302" s="35">
        <f>IFERROR(IF($A1302="HDC",IF(VLOOKUP($C1302,hdc!$B$2:$F$1600,3,FALSE())="","",VLOOKUP($C1302,hdc!$B$2:$F$1600,3,FALSE())),IF($A1302="NAUTICS",IF(VLOOKUP($C1302,nautics!$B$2:$F$1200,3,FALSE())="","",VLOOKUP($C1302,nautics!$B$2:$F$1200,3,FALSE())),IF($A1302="ST",IF(VLOOKUP($C1302,st!$B$2:$F$400,3,FALSE())="","",VLOOKUP($C1302,st!$B$2:$F$400,3,FALSE())),""))),"")</f>
        <v>1</v>
      </c>
      <c r="F1302" s="35" t="str">
        <f>IFERROR(IF($A1302="HDC",IF(VLOOKUP($C1302,hdc!$B$2:$F$1600,4,FALSE())="","",VLOOKUP($C1302,hdc!$B$2:$F$1600,4,FALSE())),IF($A1302="NAUTICS",IF(VLOOKUP($C1302,nautics!$B$2:$F$1200,4,FALSE())="","",VLOOKUP($C1302,nautics!$B$2:$F$1200,4,FALSE())),IF($A1302="ST",IF(VLOOKUP($C1302,st!$B$2:$F$400,4,FALSE())="","",VLOOKUP($C1302,st!$B$2:$F$400,4,FALSE())),""))),"")</f>
        <v/>
      </c>
      <c r="G1302" s="35" t="str">
        <f>IFERROR(IF($A1302="HDC",IF(VLOOKUP($C1302,hdc!$B$2:$F$1600,5,FALSE())="","",VLOOKUP($C1302,hdc!$B$2:$F$1600,5,FALSE())),IF($A1302="NAUTICS",IF(VLOOKUP($C1302,nautics!$B$2:$F$1200,5,FALSE())="","",VLOOKUP($C1302,nautics!$B$2:$F$1200,5,FALSE())),IF($A1302="ST",IF(VLOOKUP($C1302,st!$B$2:$F$400,5,FALSE())="","",VLOOKUP($C1302,st!$B$2:$F$400,5,FALSE())),""))),"")</f>
        <v/>
      </c>
      <c r="H1302" s="35" t="s">
        <v>1080</v>
      </c>
      <c r="I1302" s="35" t="s">
        <v>34</v>
      </c>
      <c r="J1302" s="35" t="s">
        <v>10496</v>
      </c>
      <c r="K1302" s="35">
        <f t="shared" si="5"/>
        <v>9</v>
      </c>
      <c r="L1302" s="35" t="s">
        <v>10230</v>
      </c>
      <c r="M1302" s="35" t="s">
        <v>10231</v>
      </c>
      <c r="N1302" s="35" t="s">
        <v>46</v>
      </c>
      <c r="O1302" s="35" t="s">
        <v>49</v>
      </c>
      <c r="P1302" s="35" t="s">
        <v>10497</v>
      </c>
      <c r="Q1302" s="35" t="s">
        <v>10498</v>
      </c>
      <c r="R1302" s="35" t="s">
        <v>52</v>
      </c>
      <c r="S1302" s="35" t="s">
        <v>46</v>
      </c>
      <c r="T1302" s="35" t="s">
        <v>49</v>
      </c>
      <c r="U1302" s="35" t="s">
        <v>10499</v>
      </c>
      <c r="W1302" s="35" t="s">
        <v>78</v>
      </c>
      <c r="X1302" s="35" t="s">
        <v>94</v>
      </c>
      <c r="Y1302" s="35" t="s">
        <v>2775</v>
      </c>
      <c r="Z1302" s="35" t="s">
        <v>9236</v>
      </c>
    </row>
    <row r="1303" spans="1:26" ht="15" customHeight="1">
      <c r="A1303" s="35" t="s">
        <v>1300</v>
      </c>
      <c r="B1303" s="35" t="s">
        <v>9778</v>
      </c>
      <c r="C1303" s="35" t="s">
        <v>10500</v>
      </c>
      <c r="D1303" s="35">
        <f>IFERROR(IF($A1303="HDC",IF(VLOOKUP($C1303,hdc!$B$2:$F$1600,2,FALSE())="","",VLOOKUP($C1303,hdc!$B$2:$F$1600,2,FALSE())),IF($A1303="NAUTICS",IF(VLOOKUP($C1303,nautics!$B$2:$F$1200,2,FALSE())="","",VLOOKUP($C1303,nautics!$B$2:$F$1200,2,FALSE())),IF($A1303="ST",IF(VLOOKUP($C1303,st!$B$2:$F$400,2,FALSE())="","",VLOOKUP($C1303,st!$B$2:$F$400,2,FALSE())),""))),"")</f>
        <v>1</v>
      </c>
      <c r="E1303" s="35">
        <f>IFERROR(IF($A1303="HDC",IF(VLOOKUP($C1303,hdc!$B$2:$F$1600,3,FALSE())="","",VLOOKUP($C1303,hdc!$B$2:$F$1600,3,FALSE())),IF($A1303="NAUTICS",IF(VLOOKUP($C1303,nautics!$B$2:$F$1200,3,FALSE())="","",VLOOKUP($C1303,nautics!$B$2:$F$1200,3,FALSE())),IF($A1303="ST",IF(VLOOKUP($C1303,st!$B$2:$F$400,3,FALSE())="","",VLOOKUP($C1303,st!$B$2:$F$400,3,FALSE())),""))),"")</f>
        <v>1</v>
      </c>
      <c r="F1303" s="35">
        <f>IFERROR(IF($A1303="HDC",IF(VLOOKUP($C1303,hdc!$B$2:$F$1600,4,FALSE())="","",VLOOKUP($C1303,hdc!$B$2:$F$1600,4,FALSE())),IF($A1303="NAUTICS",IF(VLOOKUP($C1303,nautics!$B$2:$F$1200,4,FALSE())="","",VLOOKUP($C1303,nautics!$B$2:$F$1200,4,FALSE())),IF($A1303="ST",IF(VLOOKUP($C1303,st!$B$2:$F$400,4,FALSE())="","",VLOOKUP($C1303,st!$B$2:$F$400,4,FALSE())),""))),"")</f>
        <v>1</v>
      </c>
      <c r="G1303" s="35" t="str">
        <f>IFERROR(IF($A1303="HDC",IF(VLOOKUP($C1303,hdc!$B$2:$F$1600,5,FALSE())="","",VLOOKUP($C1303,hdc!$B$2:$F$1600,5,FALSE())),IF($A1303="NAUTICS",IF(VLOOKUP($C1303,nautics!$B$2:$F$1200,5,FALSE())="","",VLOOKUP($C1303,nautics!$B$2:$F$1200,5,FALSE())),IF($A1303="ST",IF(VLOOKUP($C1303,st!$B$2:$F$400,5,FALSE())="","",VLOOKUP($C1303,st!$B$2:$F$400,5,FALSE())),""))),"")</f>
        <v/>
      </c>
      <c r="H1303" s="35" t="s">
        <v>9797</v>
      </c>
      <c r="I1303" s="35" t="s">
        <v>31</v>
      </c>
      <c r="J1303" s="35" t="s">
        <v>10501</v>
      </c>
      <c r="K1303" s="35">
        <f t="shared" si="5"/>
        <v>38</v>
      </c>
      <c r="L1303" s="35" t="s">
        <v>1046</v>
      </c>
      <c r="M1303" s="35" t="s">
        <v>1048</v>
      </c>
      <c r="N1303" s="35" t="s">
        <v>1050</v>
      </c>
      <c r="O1303" s="35" t="s">
        <v>718</v>
      </c>
      <c r="P1303" s="35" t="s">
        <v>9874</v>
      </c>
      <c r="Q1303" s="35" t="s">
        <v>9875</v>
      </c>
      <c r="R1303" s="35" t="s">
        <v>965</v>
      </c>
      <c r="S1303" s="35" t="s">
        <v>2607</v>
      </c>
      <c r="T1303" s="35" t="s">
        <v>2609</v>
      </c>
      <c r="U1303" s="35" t="s">
        <v>10502</v>
      </c>
      <c r="W1303" s="35" t="s">
        <v>57</v>
      </c>
      <c r="X1303" s="35" t="s">
        <v>59</v>
      </c>
      <c r="Y1303" s="35" t="s">
        <v>1054</v>
      </c>
      <c r="Z1303" s="35" t="s">
        <v>9879</v>
      </c>
    </row>
    <row r="1304" spans="1:26" ht="15" customHeight="1">
      <c r="A1304" s="35" t="s">
        <v>1300</v>
      </c>
      <c r="B1304" s="35" t="s">
        <v>9778</v>
      </c>
      <c r="C1304" s="35" t="s">
        <v>10503</v>
      </c>
      <c r="D1304" s="35">
        <f>IFERROR(IF($A1304="HDC",IF(VLOOKUP($C1304,hdc!$B$2:$F$1600,2,FALSE())="","",VLOOKUP($C1304,hdc!$B$2:$F$1600,2,FALSE())),IF($A1304="NAUTICS",IF(VLOOKUP($C1304,nautics!$B$2:$F$1200,2,FALSE())="","",VLOOKUP($C1304,nautics!$B$2:$F$1200,2,FALSE())),IF($A1304="ST",IF(VLOOKUP($C1304,st!$B$2:$F$400,2,FALSE())="","",VLOOKUP($C1304,st!$B$2:$F$400,2,FALSE())),""))),"")</f>
        <v>1</v>
      </c>
      <c r="E1304" s="35">
        <f>IFERROR(IF($A1304="HDC",IF(VLOOKUP($C1304,hdc!$B$2:$F$1600,3,FALSE())="","",VLOOKUP($C1304,hdc!$B$2:$F$1600,3,FALSE())),IF($A1304="NAUTICS",IF(VLOOKUP($C1304,nautics!$B$2:$F$1200,3,FALSE())="","",VLOOKUP($C1304,nautics!$B$2:$F$1200,3,FALSE())),IF($A1304="ST",IF(VLOOKUP($C1304,st!$B$2:$F$400,3,FALSE())="","",VLOOKUP($C1304,st!$B$2:$F$400,3,FALSE())),""))),"")</f>
        <v>1</v>
      </c>
      <c r="F1304" s="35" t="str">
        <f>IFERROR(IF($A1304="HDC",IF(VLOOKUP($C1304,hdc!$B$2:$F$1600,4,FALSE())="","",VLOOKUP($C1304,hdc!$B$2:$F$1600,4,FALSE())),IF($A1304="NAUTICS",IF(VLOOKUP($C1304,nautics!$B$2:$F$1200,4,FALSE())="","",VLOOKUP($C1304,nautics!$B$2:$F$1200,4,FALSE())),IF($A1304="ST",IF(VLOOKUP($C1304,st!$B$2:$F$400,4,FALSE())="","",VLOOKUP($C1304,st!$B$2:$F$400,4,FALSE())),""))),"")</f>
        <v/>
      </c>
      <c r="G1304" s="35" t="str">
        <f>IFERROR(IF($A1304="HDC",IF(VLOOKUP($C1304,hdc!$B$2:$F$1600,5,FALSE())="","",VLOOKUP($C1304,hdc!$B$2:$F$1600,5,FALSE())),IF($A1304="NAUTICS",IF(VLOOKUP($C1304,nautics!$B$2:$F$1200,5,FALSE())="","",VLOOKUP($C1304,nautics!$B$2:$F$1200,5,FALSE())),IF($A1304="ST",IF(VLOOKUP($C1304,st!$B$2:$F$400,5,FALSE())="","",VLOOKUP($C1304,st!$B$2:$F$400,5,FALSE())),""))),"")</f>
        <v/>
      </c>
      <c r="H1304" s="35" t="s">
        <v>1080</v>
      </c>
      <c r="I1304" s="35" t="s">
        <v>31</v>
      </c>
      <c r="J1304" s="35" t="s">
        <v>7383</v>
      </c>
      <c r="K1304" s="35">
        <f t="shared" si="5"/>
        <v>9</v>
      </c>
      <c r="L1304" s="35" t="s">
        <v>9826</v>
      </c>
      <c r="M1304" s="35" t="s">
        <v>9827</v>
      </c>
      <c r="N1304" s="35" t="s">
        <v>2763</v>
      </c>
      <c r="O1304" s="35" t="s">
        <v>2765</v>
      </c>
      <c r="P1304" s="35" t="s">
        <v>10504</v>
      </c>
      <c r="Q1304" s="35" t="s">
        <v>10505</v>
      </c>
      <c r="R1304" s="35" t="s">
        <v>293</v>
      </c>
      <c r="S1304" s="35" t="s">
        <v>1135</v>
      </c>
      <c r="T1304" s="35" t="s">
        <v>1136</v>
      </c>
      <c r="U1304" s="35" t="s">
        <v>8966</v>
      </c>
      <c r="W1304" s="35" t="s">
        <v>57</v>
      </c>
      <c r="X1304" s="35" t="s">
        <v>59</v>
      </c>
      <c r="Y1304" s="35" t="s">
        <v>8194</v>
      </c>
      <c r="Z1304" s="35" t="s">
        <v>1139</v>
      </c>
    </row>
    <row r="1305" spans="1:26" ht="15" customHeight="1">
      <c r="A1305" s="35" t="s">
        <v>1300</v>
      </c>
      <c r="B1305" s="35" t="s">
        <v>9778</v>
      </c>
      <c r="C1305" s="35" t="s">
        <v>10506</v>
      </c>
      <c r="D1305" s="35">
        <f>IFERROR(IF($A1305="HDC",IF(VLOOKUP($C1305,hdc!$B$2:$F$1600,2,FALSE())="","",VLOOKUP($C1305,hdc!$B$2:$F$1600,2,FALSE())),IF($A1305="NAUTICS",IF(VLOOKUP($C1305,nautics!$B$2:$F$1200,2,FALSE())="","",VLOOKUP($C1305,nautics!$B$2:$F$1200,2,FALSE())),IF($A1305="ST",IF(VLOOKUP($C1305,st!$B$2:$F$400,2,FALSE())="","",VLOOKUP($C1305,st!$B$2:$F$400,2,FALSE())),""))),"")</f>
        <v>1</v>
      </c>
      <c r="E1305" s="35">
        <f>IFERROR(IF($A1305="HDC",IF(VLOOKUP($C1305,hdc!$B$2:$F$1600,3,FALSE())="","",VLOOKUP($C1305,hdc!$B$2:$F$1600,3,FALSE())),IF($A1305="NAUTICS",IF(VLOOKUP($C1305,nautics!$B$2:$F$1200,3,FALSE())="","",VLOOKUP($C1305,nautics!$B$2:$F$1200,3,FALSE())),IF($A1305="ST",IF(VLOOKUP($C1305,st!$B$2:$F$400,3,FALSE())="","",VLOOKUP($C1305,st!$B$2:$F$400,3,FALSE())),""))),"")</f>
        <v>1</v>
      </c>
      <c r="F1305" s="35" t="str">
        <f>IFERROR(IF($A1305="HDC",IF(VLOOKUP($C1305,hdc!$B$2:$F$1600,4,FALSE())="","",VLOOKUP($C1305,hdc!$B$2:$F$1600,4,FALSE())),IF($A1305="NAUTICS",IF(VLOOKUP($C1305,nautics!$B$2:$F$1200,4,FALSE())="","",VLOOKUP($C1305,nautics!$B$2:$F$1200,4,FALSE())),IF($A1305="ST",IF(VLOOKUP($C1305,st!$B$2:$F$400,4,FALSE())="","",VLOOKUP($C1305,st!$B$2:$F$400,4,FALSE())),""))),"")</f>
        <v/>
      </c>
      <c r="G1305" s="35" t="str">
        <f>IFERROR(IF($A1305="HDC",IF(VLOOKUP($C1305,hdc!$B$2:$F$1600,5,FALSE())="","",VLOOKUP($C1305,hdc!$B$2:$F$1600,5,FALSE())),IF($A1305="NAUTICS",IF(VLOOKUP($C1305,nautics!$B$2:$F$1200,5,FALSE())="","",VLOOKUP($C1305,nautics!$B$2:$F$1200,5,FALSE())),IF($A1305="ST",IF(VLOOKUP($C1305,st!$B$2:$F$400,5,FALSE())="","",VLOOKUP($C1305,st!$B$2:$F$400,5,FALSE())),""))),"")</f>
        <v/>
      </c>
      <c r="H1305" s="35" t="s">
        <v>1080</v>
      </c>
      <c r="I1305" s="35" t="s">
        <v>31</v>
      </c>
      <c r="J1305" s="35" t="s">
        <v>10508</v>
      </c>
      <c r="K1305" s="35">
        <f t="shared" si="5"/>
        <v>50</v>
      </c>
      <c r="L1305" s="35" t="s">
        <v>10225</v>
      </c>
      <c r="M1305" s="35" t="s">
        <v>10226</v>
      </c>
      <c r="N1305" s="35" t="s">
        <v>872</v>
      </c>
      <c r="O1305" s="35" t="s">
        <v>873</v>
      </c>
      <c r="P1305" s="35" t="s">
        <v>10413</v>
      </c>
      <c r="Q1305" s="35" t="s">
        <v>10414</v>
      </c>
      <c r="R1305" s="35" t="s">
        <v>965</v>
      </c>
      <c r="S1305" s="35" t="s">
        <v>511</v>
      </c>
      <c r="T1305" s="35" t="s">
        <v>513</v>
      </c>
      <c r="U1305" s="35" t="s">
        <v>10509</v>
      </c>
      <c r="W1305" s="35" t="s">
        <v>57</v>
      </c>
      <c r="X1305" s="35" t="s">
        <v>59</v>
      </c>
      <c r="Y1305" s="35" t="s">
        <v>8252</v>
      </c>
      <c r="Z1305" s="35" t="s">
        <v>2479</v>
      </c>
    </row>
    <row r="1306" spans="1:26" ht="15" customHeight="1">
      <c r="A1306" s="35" t="s">
        <v>1300</v>
      </c>
      <c r="B1306" s="35" t="s">
        <v>9778</v>
      </c>
      <c r="C1306" s="35" t="s">
        <v>10510</v>
      </c>
      <c r="D1306" s="35">
        <f>IFERROR(IF($A1306="HDC",IF(VLOOKUP($C1306,hdc!$B$2:$F$1600,2,FALSE())="","",VLOOKUP($C1306,hdc!$B$2:$F$1600,2,FALSE())),IF($A1306="NAUTICS",IF(VLOOKUP($C1306,nautics!$B$2:$F$1200,2,FALSE())="","",VLOOKUP($C1306,nautics!$B$2:$F$1200,2,FALSE())),IF($A1306="ST",IF(VLOOKUP($C1306,st!$B$2:$F$400,2,FALSE())="","",VLOOKUP($C1306,st!$B$2:$F$400,2,FALSE())),""))),"")</f>
        <v>1</v>
      </c>
      <c r="E1306" s="35">
        <f>IFERROR(IF($A1306="HDC",IF(VLOOKUP($C1306,hdc!$B$2:$F$1600,3,FALSE())="","",VLOOKUP($C1306,hdc!$B$2:$F$1600,3,FALSE())),IF($A1306="NAUTICS",IF(VLOOKUP($C1306,nautics!$B$2:$F$1200,3,FALSE())="","",VLOOKUP($C1306,nautics!$B$2:$F$1200,3,FALSE())),IF($A1306="ST",IF(VLOOKUP($C1306,st!$B$2:$F$400,3,FALSE())="","",VLOOKUP($C1306,st!$B$2:$F$400,3,FALSE())),""))),"")</f>
        <v>1</v>
      </c>
      <c r="F1306" s="35" t="str">
        <f>IFERROR(IF($A1306="HDC",IF(VLOOKUP($C1306,hdc!$B$2:$F$1600,4,FALSE())="","",VLOOKUP($C1306,hdc!$B$2:$F$1600,4,FALSE())),IF($A1306="NAUTICS",IF(VLOOKUP($C1306,nautics!$B$2:$F$1200,4,FALSE())="","",VLOOKUP($C1306,nautics!$B$2:$F$1200,4,FALSE())),IF($A1306="ST",IF(VLOOKUP($C1306,st!$B$2:$F$400,4,FALSE())="","",VLOOKUP($C1306,st!$B$2:$F$400,4,FALSE())),""))),"")</f>
        <v/>
      </c>
      <c r="G1306" s="35" t="str">
        <f>IFERROR(IF($A1306="HDC",IF(VLOOKUP($C1306,hdc!$B$2:$F$1600,5,FALSE())="","",VLOOKUP($C1306,hdc!$B$2:$F$1600,5,FALSE())),IF($A1306="NAUTICS",IF(VLOOKUP($C1306,nautics!$B$2:$F$1200,5,FALSE())="","",VLOOKUP($C1306,nautics!$B$2:$F$1200,5,FALSE())),IF($A1306="ST",IF(VLOOKUP($C1306,st!$B$2:$F$400,5,FALSE())="","",VLOOKUP($C1306,st!$B$2:$F$400,5,FALSE())),""))),"")</f>
        <v/>
      </c>
      <c r="H1306" s="35" t="s">
        <v>1080</v>
      </c>
      <c r="I1306" s="35" t="s">
        <v>31</v>
      </c>
      <c r="J1306" s="35" t="s">
        <v>7983</v>
      </c>
      <c r="K1306" s="35">
        <f t="shared" si="5"/>
        <v>13</v>
      </c>
      <c r="L1306" s="35" t="s">
        <v>9870</v>
      </c>
      <c r="M1306" s="35" t="s">
        <v>9871</v>
      </c>
      <c r="N1306" s="35" t="s">
        <v>53</v>
      </c>
      <c r="O1306" s="35" t="s">
        <v>55</v>
      </c>
      <c r="P1306" s="35" t="s">
        <v>10511</v>
      </c>
      <c r="Q1306" s="35" t="s">
        <v>10512</v>
      </c>
      <c r="R1306" s="35" t="s">
        <v>965</v>
      </c>
      <c r="S1306" s="35" t="s">
        <v>53</v>
      </c>
      <c r="T1306" s="35" t="s">
        <v>55</v>
      </c>
      <c r="U1306" s="35" t="s">
        <v>10513</v>
      </c>
      <c r="W1306" s="35" t="s">
        <v>78</v>
      </c>
      <c r="X1306" s="35" t="s">
        <v>59</v>
      </c>
      <c r="Y1306" s="35" t="s">
        <v>1686</v>
      </c>
      <c r="Z1306" s="35" t="s">
        <v>1074</v>
      </c>
    </row>
    <row r="1307" spans="1:26" ht="15" customHeight="1">
      <c r="A1307" s="35" t="s">
        <v>1300</v>
      </c>
      <c r="B1307" s="35" t="s">
        <v>9778</v>
      </c>
      <c r="C1307" s="35" t="s">
        <v>10514</v>
      </c>
      <c r="D1307" s="35">
        <f>IFERROR(IF($A1307="HDC",IF(VLOOKUP($C1307,hdc!$B$2:$F$1600,2,FALSE())="","",VLOOKUP($C1307,hdc!$B$2:$F$1600,2,FALSE())),IF($A1307="NAUTICS",IF(VLOOKUP($C1307,nautics!$B$2:$F$1200,2,FALSE())="","",VLOOKUP($C1307,nautics!$B$2:$F$1200,2,FALSE())),IF($A1307="ST",IF(VLOOKUP($C1307,st!$B$2:$F$400,2,FALSE())="","",VLOOKUP($C1307,st!$B$2:$F$400,2,FALSE())),""))),"")</f>
        <v>1</v>
      </c>
      <c r="E1307" s="35">
        <f>IFERROR(IF($A1307="HDC",IF(VLOOKUP($C1307,hdc!$B$2:$F$1600,3,FALSE())="","",VLOOKUP($C1307,hdc!$B$2:$F$1600,3,FALSE())),IF($A1307="NAUTICS",IF(VLOOKUP($C1307,nautics!$B$2:$F$1200,3,FALSE())="","",VLOOKUP($C1307,nautics!$B$2:$F$1200,3,FALSE())),IF($A1307="ST",IF(VLOOKUP($C1307,st!$B$2:$F$400,3,FALSE())="","",VLOOKUP($C1307,st!$B$2:$F$400,3,FALSE())),""))),"")</f>
        <v>1</v>
      </c>
      <c r="F1307" s="35" t="str">
        <f>IFERROR(IF($A1307="HDC",IF(VLOOKUP($C1307,hdc!$B$2:$F$1600,4,FALSE())="","",VLOOKUP($C1307,hdc!$B$2:$F$1600,4,FALSE())),IF($A1307="NAUTICS",IF(VLOOKUP($C1307,nautics!$B$2:$F$1200,4,FALSE())="","",VLOOKUP($C1307,nautics!$B$2:$F$1200,4,FALSE())),IF($A1307="ST",IF(VLOOKUP($C1307,st!$B$2:$F$400,4,FALSE())="","",VLOOKUP($C1307,st!$B$2:$F$400,4,FALSE())),""))),"")</f>
        <v/>
      </c>
      <c r="G1307" s="35" t="str">
        <f>IFERROR(IF($A1307="HDC",IF(VLOOKUP($C1307,hdc!$B$2:$F$1600,5,FALSE())="","",VLOOKUP($C1307,hdc!$B$2:$F$1600,5,FALSE())),IF($A1307="NAUTICS",IF(VLOOKUP($C1307,nautics!$B$2:$F$1200,5,FALSE())="","",VLOOKUP($C1307,nautics!$B$2:$F$1200,5,FALSE())),IF($A1307="ST",IF(VLOOKUP($C1307,st!$B$2:$F$400,5,FALSE())="","",VLOOKUP($C1307,st!$B$2:$F$400,5,FALSE())),""))),"")</f>
        <v/>
      </c>
      <c r="H1307" s="35" t="s">
        <v>1080</v>
      </c>
      <c r="I1307" s="35" t="s">
        <v>31</v>
      </c>
      <c r="J1307" s="35" t="s">
        <v>4558</v>
      </c>
      <c r="K1307" s="35">
        <f t="shared" si="5"/>
        <v>7</v>
      </c>
      <c r="L1307" s="35" t="s">
        <v>10515</v>
      </c>
      <c r="M1307" s="35" t="s">
        <v>10516</v>
      </c>
      <c r="N1307" s="35" t="s">
        <v>1397</v>
      </c>
      <c r="O1307" s="35" t="s">
        <v>1398</v>
      </c>
      <c r="P1307" s="35" t="s">
        <v>10517</v>
      </c>
      <c r="Q1307" s="35" t="s">
        <v>10518</v>
      </c>
      <c r="R1307" s="35" t="s">
        <v>247</v>
      </c>
      <c r="S1307" s="35" t="s">
        <v>1397</v>
      </c>
      <c r="T1307" s="35" t="s">
        <v>1398</v>
      </c>
      <c r="U1307" s="35" t="s">
        <v>89</v>
      </c>
      <c r="W1307" s="35" t="s">
        <v>78</v>
      </c>
      <c r="X1307" s="35" t="s">
        <v>59</v>
      </c>
      <c r="Y1307" s="35" t="s">
        <v>89</v>
      </c>
      <c r="Z1307" s="35" t="s">
        <v>89</v>
      </c>
    </row>
    <row r="1308" spans="1:26" ht="15" customHeight="1">
      <c r="A1308" s="35" t="s">
        <v>1300</v>
      </c>
      <c r="B1308" s="35" t="s">
        <v>9778</v>
      </c>
      <c r="C1308" s="35" t="s">
        <v>10519</v>
      </c>
      <c r="D1308" s="35">
        <f>IFERROR(IF($A1308="HDC",IF(VLOOKUP($C1308,hdc!$B$2:$F$1600,2,FALSE())="","",VLOOKUP($C1308,hdc!$B$2:$F$1600,2,FALSE())),IF($A1308="NAUTICS",IF(VLOOKUP($C1308,nautics!$B$2:$F$1200,2,FALSE())="","",VLOOKUP($C1308,nautics!$B$2:$F$1200,2,FALSE())),IF($A1308="ST",IF(VLOOKUP($C1308,st!$B$2:$F$400,2,FALSE())="","",VLOOKUP($C1308,st!$B$2:$F$400,2,FALSE())),""))),"")</f>
        <v>1</v>
      </c>
      <c r="E1308" s="35">
        <f>IFERROR(IF($A1308="HDC",IF(VLOOKUP($C1308,hdc!$B$2:$F$1600,3,FALSE())="","",VLOOKUP($C1308,hdc!$B$2:$F$1600,3,FALSE())),IF($A1308="NAUTICS",IF(VLOOKUP($C1308,nautics!$B$2:$F$1200,3,FALSE())="","",VLOOKUP($C1308,nautics!$B$2:$F$1200,3,FALSE())),IF($A1308="ST",IF(VLOOKUP($C1308,st!$B$2:$F$400,3,FALSE())="","",VLOOKUP($C1308,st!$B$2:$F$400,3,FALSE())),""))),"")</f>
        <v>1</v>
      </c>
      <c r="F1308" s="35" t="str">
        <f>IFERROR(IF($A1308="HDC",IF(VLOOKUP($C1308,hdc!$B$2:$F$1600,4,FALSE())="","",VLOOKUP($C1308,hdc!$B$2:$F$1600,4,FALSE())),IF($A1308="NAUTICS",IF(VLOOKUP($C1308,nautics!$B$2:$F$1200,4,FALSE())="","",VLOOKUP($C1308,nautics!$B$2:$F$1200,4,FALSE())),IF($A1308="ST",IF(VLOOKUP($C1308,st!$B$2:$F$400,4,FALSE())="","",VLOOKUP($C1308,st!$B$2:$F$400,4,FALSE())),""))),"")</f>
        <v/>
      </c>
      <c r="G1308" s="35" t="str">
        <f>IFERROR(IF($A1308="HDC",IF(VLOOKUP($C1308,hdc!$B$2:$F$1600,5,FALSE())="","",VLOOKUP($C1308,hdc!$B$2:$F$1600,5,FALSE())),IF($A1308="NAUTICS",IF(VLOOKUP($C1308,nautics!$B$2:$F$1200,5,FALSE())="","",VLOOKUP($C1308,nautics!$B$2:$F$1200,5,FALSE())),IF($A1308="ST",IF(VLOOKUP($C1308,st!$B$2:$F$400,5,FALSE())="","",VLOOKUP($C1308,st!$B$2:$F$400,5,FALSE())),""))),"")</f>
        <v/>
      </c>
      <c r="H1308" s="35" t="s">
        <v>1080</v>
      </c>
      <c r="I1308" s="35" t="s">
        <v>31</v>
      </c>
      <c r="J1308" s="35" t="s">
        <v>8278</v>
      </c>
      <c r="K1308" s="35">
        <f t="shared" si="5"/>
        <v>12</v>
      </c>
      <c r="L1308" s="35" t="s">
        <v>10372</v>
      </c>
      <c r="M1308" s="35" t="s">
        <v>10373</v>
      </c>
      <c r="N1308" s="35" t="s">
        <v>433</v>
      </c>
      <c r="O1308" s="35" t="s">
        <v>434</v>
      </c>
      <c r="P1308" s="35" t="s">
        <v>10517</v>
      </c>
      <c r="Q1308" s="35" t="s">
        <v>10518</v>
      </c>
      <c r="R1308" s="35" t="s">
        <v>293</v>
      </c>
      <c r="S1308" s="35" t="s">
        <v>1397</v>
      </c>
      <c r="T1308" s="35" t="s">
        <v>1398</v>
      </c>
      <c r="U1308" s="35" t="s">
        <v>10520</v>
      </c>
      <c r="W1308" s="35" t="s">
        <v>57</v>
      </c>
      <c r="X1308" s="35" t="s">
        <v>59</v>
      </c>
      <c r="Y1308" s="35" t="s">
        <v>5724</v>
      </c>
      <c r="Z1308" s="35" t="s">
        <v>1402</v>
      </c>
    </row>
    <row r="1309" spans="1:26" ht="15" customHeight="1">
      <c r="A1309" s="35" t="s">
        <v>1300</v>
      </c>
      <c r="B1309" s="35" t="s">
        <v>9778</v>
      </c>
      <c r="C1309" s="35" t="s">
        <v>10521</v>
      </c>
      <c r="D1309" s="35">
        <f>IFERROR(IF($A1309="HDC",IF(VLOOKUP($C1309,hdc!$B$2:$F$1600,2,FALSE())="","",VLOOKUP($C1309,hdc!$B$2:$F$1600,2,FALSE())),IF($A1309="NAUTICS",IF(VLOOKUP($C1309,nautics!$B$2:$F$1200,2,FALSE())="","",VLOOKUP($C1309,nautics!$B$2:$F$1200,2,FALSE())),IF($A1309="ST",IF(VLOOKUP($C1309,st!$B$2:$F$400,2,FALSE())="","",VLOOKUP($C1309,st!$B$2:$F$400,2,FALSE())),""))),"")</f>
        <v>1</v>
      </c>
      <c r="E1309" s="35">
        <f>IFERROR(IF($A1309="HDC",IF(VLOOKUP($C1309,hdc!$B$2:$F$1600,3,FALSE())="","",VLOOKUP($C1309,hdc!$B$2:$F$1600,3,FALSE())),IF($A1309="NAUTICS",IF(VLOOKUP($C1309,nautics!$B$2:$F$1200,3,FALSE())="","",VLOOKUP($C1309,nautics!$B$2:$F$1200,3,FALSE())),IF($A1309="ST",IF(VLOOKUP($C1309,st!$B$2:$F$400,3,FALSE())="","",VLOOKUP($C1309,st!$B$2:$F$400,3,FALSE())),""))),"")</f>
        <v>1</v>
      </c>
      <c r="F1309" s="35" t="str">
        <f>IFERROR(IF($A1309="HDC",IF(VLOOKUP($C1309,hdc!$B$2:$F$1600,4,FALSE())="","",VLOOKUP($C1309,hdc!$B$2:$F$1600,4,FALSE())),IF($A1309="NAUTICS",IF(VLOOKUP($C1309,nautics!$B$2:$F$1200,4,FALSE())="","",VLOOKUP($C1309,nautics!$B$2:$F$1200,4,FALSE())),IF($A1309="ST",IF(VLOOKUP($C1309,st!$B$2:$F$400,4,FALSE())="","",VLOOKUP($C1309,st!$B$2:$F$400,4,FALSE())),""))),"")</f>
        <v/>
      </c>
      <c r="G1309" s="35" t="str">
        <f>IFERROR(IF($A1309="HDC",IF(VLOOKUP($C1309,hdc!$B$2:$F$1600,5,FALSE())="","",VLOOKUP($C1309,hdc!$B$2:$F$1600,5,FALSE())),IF($A1309="NAUTICS",IF(VLOOKUP($C1309,nautics!$B$2:$F$1200,5,FALSE())="","",VLOOKUP($C1309,nautics!$B$2:$F$1200,5,FALSE())),IF($A1309="ST",IF(VLOOKUP($C1309,st!$B$2:$F$400,5,FALSE())="","",VLOOKUP($C1309,st!$B$2:$F$400,5,FALSE())),""))),"")</f>
        <v/>
      </c>
      <c r="H1309" s="35" t="s">
        <v>1080</v>
      </c>
      <c r="I1309" s="35" t="s">
        <v>31</v>
      </c>
      <c r="J1309" s="35" t="s">
        <v>2677</v>
      </c>
      <c r="K1309" s="35">
        <f t="shared" si="5"/>
        <v>14</v>
      </c>
      <c r="L1309" s="35" t="s">
        <v>10372</v>
      </c>
      <c r="M1309" s="35" t="s">
        <v>10373</v>
      </c>
      <c r="N1309" s="35" t="s">
        <v>433</v>
      </c>
      <c r="O1309" s="35" t="s">
        <v>434</v>
      </c>
      <c r="P1309" s="35" t="s">
        <v>10522</v>
      </c>
      <c r="Q1309" s="35" t="s">
        <v>10523</v>
      </c>
      <c r="R1309" s="35" t="s">
        <v>1071</v>
      </c>
      <c r="S1309" s="35" t="s">
        <v>1913</v>
      </c>
      <c r="T1309" s="35" t="s">
        <v>1914</v>
      </c>
      <c r="U1309" s="35" t="s">
        <v>10524</v>
      </c>
      <c r="W1309" s="35" t="s">
        <v>57</v>
      </c>
      <c r="X1309" s="35" t="s">
        <v>59</v>
      </c>
      <c r="Y1309" s="35" t="s">
        <v>5724</v>
      </c>
      <c r="Z1309" s="35" t="s">
        <v>3323</v>
      </c>
    </row>
    <row r="1310" spans="1:26" ht="15" customHeight="1">
      <c r="A1310" s="35" t="s">
        <v>1300</v>
      </c>
      <c r="B1310" s="35" t="s">
        <v>9778</v>
      </c>
      <c r="C1310" s="35" t="s">
        <v>10525</v>
      </c>
      <c r="D1310" s="35">
        <f>IFERROR(IF($A1310="HDC",IF(VLOOKUP($C1310,hdc!$B$2:$F$1600,2,FALSE())="","",VLOOKUP($C1310,hdc!$B$2:$F$1600,2,FALSE())),IF($A1310="NAUTICS",IF(VLOOKUP($C1310,nautics!$B$2:$F$1200,2,FALSE())="","",VLOOKUP($C1310,nautics!$B$2:$F$1200,2,FALSE())),IF($A1310="ST",IF(VLOOKUP($C1310,st!$B$2:$F$400,2,FALSE())="","",VLOOKUP($C1310,st!$B$2:$F$400,2,FALSE())),""))),"")</f>
        <v>1</v>
      </c>
      <c r="E1310" s="35">
        <f>IFERROR(IF($A1310="HDC",IF(VLOOKUP($C1310,hdc!$B$2:$F$1600,3,FALSE())="","",VLOOKUP($C1310,hdc!$B$2:$F$1600,3,FALSE())),IF($A1310="NAUTICS",IF(VLOOKUP($C1310,nautics!$B$2:$F$1200,3,FALSE())="","",VLOOKUP($C1310,nautics!$B$2:$F$1200,3,FALSE())),IF($A1310="ST",IF(VLOOKUP($C1310,st!$B$2:$F$400,3,FALSE())="","",VLOOKUP($C1310,st!$B$2:$F$400,3,FALSE())),""))),"")</f>
        <v>1</v>
      </c>
      <c r="F1310" s="35" t="str">
        <f>IFERROR(IF($A1310="HDC",IF(VLOOKUP($C1310,hdc!$B$2:$F$1600,4,FALSE())="","",VLOOKUP($C1310,hdc!$B$2:$F$1600,4,FALSE())),IF($A1310="NAUTICS",IF(VLOOKUP($C1310,nautics!$B$2:$F$1200,4,FALSE())="","",VLOOKUP($C1310,nautics!$B$2:$F$1200,4,FALSE())),IF($A1310="ST",IF(VLOOKUP($C1310,st!$B$2:$F$400,4,FALSE())="","",VLOOKUP($C1310,st!$B$2:$F$400,4,FALSE())),""))),"")</f>
        <v/>
      </c>
      <c r="G1310" s="35" t="str">
        <f>IFERROR(IF($A1310="HDC",IF(VLOOKUP($C1310,hdc!$B$2:$F$1600,5,FALSE())="","",VLOOKUP($C1310,hdc!$B$2:$F$1600,5,FALSE())),IF($A1310="NAUTICS",IF(VLOOKUP($C1310,nautics!$B$2:$F$1200,5,FALSE())="","",VLOOKUP($C1310,nautics!$B$2:$F$1200,5,FALSE())),IF($A1310="ST",IF(VLOOKUP($C1310,st!$B$2:$F$400,5,FALSE())="","",VLOOKUP($C1310,st!$B$2:$F$400,5,FALSE())),""))),"")</f>
        <v/>
      </c>
      <c r="H1310" s="35" t="s">
        <v>1080</v>
      </c>
      <c r="I1310" s="35" t="s">
        <v>31</v>
      </c>
      <c r="J1310" s="35" t="s">
        <v>10526</v>
      </c>
      <c r="K1310" s="35">
        <f t="shared" si="5"/>
        <v>10</v>
      </c>
      <c r="L1310" s="35" t="s">
        <v>10527</v>
      </c>
      <c r="M1310" s="35" t="s">
        <v>10528</v>
      </c>
      <c r="N1310" s="35" t="s">
        <v>1913</v>
      </c>
      <c r="O1310" s="35" t="s">
        <v>1914</v>
      </c>
      <c r="P1310" s="35" t="s">
        <v>10522</v>
      </c>
      <c r="Q1310" s="35" t="s">
        <v>10523</v>
      </c>
      <c r="R1310" s="35" t="s">
        <v>1071</v>
      </c>
      <c r="S1310" s="35" t="s">
        <v>1913</v>
      </c>
      <c r="T1310" s="35" t="s">
        <v>1914</v>
      </c>
      <c r="U1310" s="35" t="s">
        <v>10529</v>
      </c>
      <c r="W1310" s="35" t="s">
        <v>78</v>
      </c>
      <c r="X1310" s="35" t="s">
        <v>59</v>
      </c>
      <c r="Y1310" s="35" t="s">
        <v>5376</v>
      </c>
      <c r="Z1310" s="35" t="s">
        <v>3323</v>
      </c>
    </row>
    <row r="1311" spans="1:26" ht="15" customHeight="1">
      <c r="A1311" s="35" t="s">
        <v>1300</v>
      </c>
      <c r="B1311" s="35" t="s">
        <v>9778</v>
      </c>
      <c r="C1311" s="35" t="s">
        <v>10530</v>
      </c>
      <c r="D1311" s="35">
        <f>IFERROR(IF($A1311="HDC",IF(VLOOKUP($C1311,hdc!$B$2:$F$1600,2,FALSE())="","",VLOOKUP($C1311,hdc!$B$2:$F$1600,2,FALSE())),IF($A1311="NAUTICS",IF(VLOOKUP($C1311,nautics!$B$2:$F$1200,2,FALSE())="","",VLOOKUP($C1311,nautics!$B$2:$F$1200,2,FALSE())),IF($A1311="ST",IF(VLOOKUP($C1311,st!$B$2:$F$400,2,FALSE())="","",VLOOKUP($C1311,st!$B$2:$F$400,2,FALSE())),""))),"")</f>
        <v>1</v>
      </c>
      <c r="E1311" s="35">
        <f>IFERROR(IF($A1311="HDC",IF(VLOOKUP($C1311,hdc!$B$2:$F$1600,3,FALSE())="","",VLOOKUP($C1311,hdc!$B$2:$F$1600,3,FALSE())),IF($A1311="NAUTICS",IF(VLOOKUP($C1311,nautics!$B$2:$F$1200,3,FALSE())="","",VLOOKUP($C1311,nautics!$B$2:$F$1200,3,FALSE())),IF($A1311="ST",IF(VLOOKUP($C1311,st!$B$2:$F$400,3,FALSE())="","",VLOOKUP($C1311,st!$B$2:$F$400,3,FALSE())),""))),"")</f>
        <v>1</v>
      </c>
      <c r="F1311" s="35" t="str">
        <f>IFERROR(IF($A1311="HDC",IF(VLOOKUP($C1311,hdc!$B$2:$F$1600,4,FALSE())="","",VLOOKUP($C1311,hdc!$B$2:$F$1600,4,FALSE())),IF($A1311="NAUTICS",IF(VLOOKUP($C1311,nautics!$B$2:$F$1200,4,FALSE())="","",VLOOKUP($C1311,nautics!$B$2:$F$1200,4,FALSE())),IF($A1311="ST",IF(VLOOKUP($C1311,st!$B$2:$F$400,4,FALSE())="","",VLOOKUP($C1311,st!$B$2:$F$400,4,FALSE())),""))),"")</f>
        <v/>
      </c>
      <c r="G1311" s="35" t="str">
        <f>IFERROR(IF($A1311="HDC",IF(VLOOKUP($C1311,hdc!$B$2:$F$1600,5,FALSE())="","",VLOOKUP($C1311,hdc!$B$2:$F$1600,5,FALSE())),IF($A1311="NAUTICS",IF(VLOOKUP($C1311,nautics!$B$2:$F$1200,5,FALSE())="","",VLOOKUP($C1311,nautics!$B$2:$F$1200,5,FALSE())),IF($A1311="ST",IF(VLOOKUP($C1311,st!$B$2:$F$400,5,FALSE())="","",VLOOKUP($C1311,st!$B$2:$F$400,5,FALSE())),""))),"")</f>
        <v/>
      </c>
      <c r="H1311" s="35" t="s">
        <v>1080</v>
      </c>
      <c r="I1311" s="35" t="s">
        <v>31</v>
      </c>
      <c r="J1311" s="35" t="s">
        <v>10531</v>
      </c>
      <c r="K1311" s="35">
        <f t="shared" si="5"/>
        <v>48</v>
      </c>
      <c r="L1311" s="35" t="s">
        <v>10243</v>
      </c>
      <c r="M1311" s="35" t="s">
        <v>10244</v>
      </c>
      <c r="N1311" s="35" t="s">
        <v>872</v>
      </c>
      <c r="O1311" s="35" t="s">
        <v>873</v>
      </c>
      <c r="P1311" s="35" t="s">
        <v>10532</v>
      </c>
      <c r="Q1311" s="35" t="s">
        <v>10533</v>
      </c>
      <c r="R1311" s="35" t="s">
        <v>52</v>
      </c>
      <c r="S1311" s="35" t="s">
        <v>3391</v>
      </c>
      <c r="T1311" s="35" t="s">
        <v>3392</v>
      </c>
      <c r="U1311" s="35" t="s">
        <v>10534</v>
      </c>
      <c r="W1311" s="35" t="s">
        <v>57</v>
      </c>
      <c r="X1311" s="35" t="s">
        <v>976</v>
      </c>
      <c r="Y1311" s="35" t="s">
        <v>8252</v>
      </c>
      <c r="Z1311" s="35" t="s">
        <v>10535</v>
      </c>
    </row>
    <row r="1312" spans="1:26" ht="15" customHeight="1">
      <c r="A1312" s="35" t="s">
        <v>1300</v>
      </c>
      <c r="B1312" s="35" t="s">
        <v>9778</v>
      </c>
      <c r="C1312" s="35" t="s">
        <v>10536</v>
      </c>
      <c r="D1312" s="35">
        <f>IFERROR(IF($A1312="HDC",IF(VLOOKUP($C1312,hdc!$B$2:$F$1600,2,FALSE())="","",VLOOKUP($C1312,hdc!$B$2:$F$1600,2,FALSE())),IF($A1312="NAUTICS",IF(VLOOKUP($C1312,nautics!$B$2:$F$1200,2,FALSE())="","",VLOOKUP($C1312,nautics!$B$2:$F$1200,2,FALSE())),IF($A1312="ST",IF(VLOOKUP($C1312,st!$B$2:$F$400,2,FALSE())="","",VLOOKUP($C1312,st!$B$2:$F$400,2,FALSE())),""))),"")</f>
        <v>1</v>
      </c>
      <c r="E1312" s="35">
        <f>IFERROR(IF($A1312="HDC",IF(VLOOKUP($C1312,hdc!$B$2:$F$1600,3,FALSE())="","",VLOOKUP($C1312,hdc!$B$2:$F$1600,3,FALSE())),IF($A1312="NAUTICS",IF(VLOOKUP($C1312,nautics!$B$2:$F$1200,3,FALSE())="","",VLOOKUP($C1312,nautics!$B$2:$F$1200,3,FALSE())),IF($A1312="ST",IF(VLOOKUP($C1312,st!$B$2:$F$400,3,FALSE())="","",VLOOKUP($C1312,st!$B$2:$F$400,3,FALSE())),""))),"")</f>
        <v>1</v>
      </c>
      <c r="F1312" s="35" t="str">
        <f>IFERROR(IF($A1312="HDC",IF(VLOOKUP($C1312,hdc!$B$2:$F$1600,4,FALSE())="","",VLOOKUP($C1312,hdc!$B$2:$F$1600,4,FALSE())),IF($A1312="NAUTICS",IF(VLOOKUP($C1312,nautics!$B$2:$F$1200,4,FALSE())="","",VLOOKUP($C1312,nautics!$B$2:$F$1200,4,FALSE())),IF($A1312="ST",IF(VLOOKUP($C1312,st!$B$2:$F$400,4,FALSE())="","",VLOOKUP($C1312,st!$B$2:$F$400,4,FALSE())),""))),"")</f>
        <v/>
      </c>
      <c r="G1312" s="35" t="str">
        <f>IFERROR(IF($A1312="HDC",IF(VLOOKUP($C1312,hdc!$B$2:$F$1600,5,FALSE())="","",VLOOKUP($C1312,hdc!$B$2:$F$1600,5,FALSE())),IF($A1312="NAUTICS",IF(VLOOKUP($C1312,nautics!$B$2:$F$1200,5,FALSE())="","",VLOOKUP($C1312,nautics!$B$2:$F$1200,5,FALSE())),IF($A1312="ST",IF(VLOOKUP($C1312,st!$B$2:$F$400,5,FALSE())="","",VLOOKUP($C1312,st!$B$2:$F$400,5,FALSE())),""))),"")</f>
        <v/>
      </c>
      <c r="H1312" s="35" t="s">
        <v>1080</v>
      </c>
      <c r="I1312" s="35" t="s">
        <v>31</v>
      </c>
      <c r="J1312" s="35" t="s">
        <v>216</v>
      </c>
      <c r="K1312" s="35">
        <f t="shared" si="5"/>
        <v>15</v>
      </c>
      <c r="L1312" s="35" t="s">
        <v>10327</v>
      </c>
      <c r="M1312" s="35" t="s">
        <v>10328</v>
      </c>
      <c r="N1312" s="35" t="s">
        <v>1476</v>
      </c>
      <c r="O1312" s="35" t="s">
        <v>1477</v>
      </c>
      <c r="P1312" s="35" t="s">
        <v>10537</v>
      </c>
      <c r="Q1312" s="35" t="s">
        <v>10538</v>
      </c>
      <c r="R1312" s="35" t="s">
        <v>247</v>
      </c>
      <c r="S1312" s="35" t="s">
        <v>1476</v>
      </c>
      <c r="T1312" s="35" t="s">
        <v>1477</v>
      </c>
      <c r="U1312" s="35" t="s">
        <v>89</v>
      </c>
      <c r="W1312" s="35" t="s">
        <v>78</v>
      </c>
      <c r="X1312" s="35" t="s">
        <v>59</v>
      </c>
      <c r="Y1312" s="35" t="s">
        <v>89</v>
      </c>
      <c r="Z1312" s="35" t="s">
        <v>89</v>
      </c>
    </row>
    <row r="1313" spans="1:26" ht="15" customHeight="1">
      <c r="A1313" s="35" t="s">
        <v>1300</v>
      </c>
      <c r="B1313" s="35" t="s">
        <v>9778</v>
      </c>
      <c r="C1313" s="35" t="s">
        <v>10539</v>
      </c>
      <c r="D1313" s="35">
        <f>IFERROR(IF($A1313="HDC",IF(VLOOKUP($C1313,hdc!$B$2:$F$1600,2,FALSE())="","",VLOOKUP($C1313,hdc!$B$2:$F$1600,2,FALSE())),IF($A1313="NAUTICS",IF(VLOOKUP($C1313,nautics!$B$2:$F$1200,2,FALSE())="","",VLOOKUP($C1313,nautics!$B$2:$F$1200,2,FALSE())),IF($A1313="ST",IF(VLOOKUP($C1313,st!$B$2:$F$400,2,FALSE())="","",VLOOKUP($C1313,st!$B$2:$F$400,2,FALSE())),""))),"")</f>
        <v>1</v>
      </c>
      <c r="E1313" s="35">
        <f>IFERROR(IF($A1313="HDC",IF(VLOOKUP($C1313,hdc!$B$2:$F$1600,3,FALSE())="","",VLOOKUP($C1313,hdc!$B$2:$F$1600,3,FALSE())),IF($A1313="NAUTICS",IF(VLOOKUP($C1313,nautics!$B$2:$F$1200,3,FALSE())="","",VLOOKUP($C1313,nautics!$B$2:$F$1200,3,FALSE())),IF($A1313="ST",IF(VLOOKUP($C1313,st!$B$2:$F$400,3,FALSE())="","",VLOOKUP($C1313,st!$B$2:$F$400,3,FALSE())),""))),"")</f>
        <v>1</v>
      </c>
      <c r="F1313" s="35" t="str">
        <f>IFERROR(IF($A1313="HDC",IF(VLOOKUP($C1313,hdc!$B$2:$F$1600,4,FALSE())="","",VLOOKUP($C1313,hdc!$B$2:$F$1600,4,FALSE())),IF($A1313="NAUTICS",IF(VLOOKUP($C1313,nautics!$B$2:$F$1200,4,FALSE())="","",VLOOKUP($C1313,nautics!$B$2:$F$1200,4,FALSE())),IF($A1313="ST",IF(VLOOKUP($C1313,st!$B$2:$F$400,4,FALSE())="","",VLOOKUP($C1313,st!$B$2:$F$400,4,FALSE())),""))),"")</f>
        <v/>
      </c>
      <c r="G1313" s="35" t="str">
        <f>IFERROR(IF($A1313="HDC",IF(VLOOKUP($C1313,hdc!$B$2:$F$1600,5,FALSE())="","",VLOOKUP($C1313,hdc!$B$2:$F$1600,5,FALSE())),IF($A1313="NAUTICS",IF(VLOOKUP($C1313,nautics!$B$2:$F$1200,5,FALSE())="","",VLOOKUP($C1313,nautics!$B$2:$F$1200,5,FALSE())),IF($A1313="ST",IF(VLOOKUP($C1313,st!$B$2:$F$400,5,FALSE())="","",VLOOKUP($C1313,st!$B$2:$F$400,5,FALSE())),""))),"")</f>
        <v/>
      </c>
      <c r="H1313" s="35" t="s">
        <v>1080</v>
      </c>
      <c r="I1313" s="35" t="s">
        <v>31</v>
      </c>
      <c r="J1313" s="35" t="s">
        <v>216</v>
      </c>
      <c r="K1313" s="35">
        <f t="shared" si="5"/>
        <v>15</v>
      </c>
      <c r="L1313" s="35" t="s">
        <v>10540</v>
      </c>
      <c r="M1313" s="35" t="s">
        <v>10541</v>
      </c>
      <c r="N1313" s="35" t="s">
        <v>1476</v>
      </c>
      <c r="O1313" s="35" t="s">
        <v>1477</v>
      </c>
      <c r="P1313" s="35" t="s">
        <v>10537</v>
      </c>
      <c r="Q1313" s="35" t="s">
        <v>10538</v>
      </c>
      <c r="R1313" s="35" t="s">
        <v>247</v>
      </c>
      <c r="S1313" s="35" t="s">
        <v>1476</v>
      </c>
      <c r="T1313" s="35" t="s">
        <v>1477</v>
      </c>
      <c r="U1313" s="35" t="s">
        <v>89</v>
      </c>
      <c r="W1313" s="35" t="s">
        <v>78</v>
      </c>
      <c r="X1313" s="35" t="s">
        <v>59</v>
      </c>
      <c r="Y1313" s="35" t="s">
        <v>89</v>
      </c>
      <c r="Z1313" s="35" t="s">
        <v>89</v>
      </c>
    </row>
    <row r="1314" spans="1:26" ht="15" customHeight="1">
      <c r="A1314" s="35" t="s">
        <v>1300</v>
      </c>
      <c r="B1314" s="35" t="s">
        <v>9778</v>
      </c>
      <c r="C1314" s="35" t="s">
        <v>10542</v>
      </c>
      <c r="D1314" s="35">
        <f>IFERROR(IF($A1314="HDC",IF(VLOOKUP($C1314,hdc!$B$2:$F$1600,2,FALSE())="","",VLOOKUP($C1314,hdc!$B$2:$F$1600,2,FALSE())),IF($A1314="NAUTICS",IF(VLOOKUP($C1314,nautics!$B$2:$F$1200,2,FALSE())="","",VLOOKUP($C1314,nautics!$B$2:$F$1200,2,FALSE())),IF($A1314="ST",IF(VLOOKUP($C1314,st!$B$2:$F$400,2,FALSE())="","",VLOOKUP($C1314,st!$B$2:$F$400,2,FALSE())),""))),"")</f>
        <v>1</v>
      </c>
      <c r="E1314" s="35">
        <f>IFERROR(IF($A1314="HDC",IF(VLOOKUP($C1314,hdc!$B$2:$F$1600,3,FALSE())="","",VLOOKUP($C1314,hdc!$B$2:$F$1600,3,FALSE())),IF($A1314="NAUTICS",IF(VLOOKUP($C1314,nautics!$B$2:$F$1200,3,FALSE())="","",VLOOKUP($C1314,nautics!$B$2:$F$1200,3,FALSE())),IF($A1314="ST",IF(VLOOKUP($C1314,st!$B$2:$F$400,3,FALSE())="","",VLOOKUP($C1314,st!$B$2:$F$400,3,FALSE())),""))),"")</f>
        <v>1</v>
      </c>
      <c r="F1314" s="35" t="str">
        <f>IFERROR(IF($A1314="HDC",IF(VLOOKUP($C1314,hdc!$B$2:$F$1600,4,FALSE())="","",VLOOKUP($C1314,hdc!$B$2:$F$1600,4,FALSE())),IF($A1314="NAUTICS",IF(VLOOKUP($C1314,nautics!$B$2:$F$1200,4,FALSE())="","",VLOOKUP($C1314,nautics!$B$2:$F$1200,4,FALSE())),IF($A1314="ST",IF(VLOOKUP($C1314,st!$B$2:$F$400,4,FALSE())="","",VLOOKUP($C1314,st!$B$2:$F$400,4,FALSE())),""))),"")</f>
        <v/>
      </c>
      <c r="G1314" s="35" t="str">
        <f>IFERROR(IF($A1314="HDC",IF(VLOOKUP($C1314,hdc!$B$2:$F$1600,5,FALSE())="","",VLOOKUP($C1314,hdc!$B$2:$F$1600,5,FALSE())),IF($A1314="NAUTICS",IF(VLOOKUP($C1314,nautics!$B$2:$F$1200,5,FALSE())="","",VLOOKUP($C1314,nautics!$B$2:$F$1200,5,FALSE())),IF($A1314="ST",IF(VLOOKUP($C1314,st!$B$2:$F$400,5,FALSE())="","",VLOOKUP($C1314,st!$B$2:$F$400,5,FALSE())),""))),"")</f>
        <v/>
      </c>
      <c r="H1314" s="35" t="s">
        <v>1080</v>
      </c>
      <c r="I1314" s="35" t="s">
        <v>31</v>
      </c>
      <c r="J1314" s="35" t="s">
        <v>8552</v>
      </c>
      <c r="K1314" s="35">
        <f t="shared" si="5"/>
        <v>29</v>
      </c>
      <c r="L1314" s="35" t="s">
        <v>9858</v>
      </c>
      <c r="M1314" s="35" t="s">
        <v>9859</v>
      </c>
      <c r="N1314" s="35" t="s">
        <v>813</v>
      </c>
      <c r="O1314" s="35" t="s">
        <v>718</v>
      </c>
      <c r="P1314" s="35" t="s">
        <v>10543</v>
      </c>
      <c r="Q1314" s="35" t="s">
        <v>10544</v>
      </c>
      <c r="R1314" s="35" t="s">
        <v>52</v>
      </c>
      <c r="S1314" s="35" t="s">
        <v>3290</v>
      </c>
      <c r="T1314" s="35" t="s">
        <v>3291</v>
      </c>
      <c r="U1314" s="35" t="s">
        <v>10545</v>
      </c>
      <c r="W1314" s="35" t="s">
        <v>57</v>
      </c>
      <c r="X1314" s="35" t="s">
        <v>59</v>
      </c>
      <c r="Y1314" s="35" t="s">
        <v>8419</v>
      </c>
      <c r="Z1314" s="35" t="s">
        <v>3323</v>
      </c>
    </row>
    <row r="1315" spans="1:26" ht="15" customHeight="1">
      <c r="A1315" s="35" t="s">
        <v>1300</v>
      </c>
      <c r="B1315" s="35" t="s">
        <v>9778</v>
      </c>
      <c r="C1315" s="35" t="s">
        <v>10546</v>
      </c>
      <c r="D1315" s="35">
        <f>IFERROR(IF($A1315="HDC",IF(VLOOKUP($C1315,hdc!$B$2:$F$1600,2,FALSE())="","",VLOOKUP($C1315,hdc!$B$2:$F$1600,2,FALSE())),IF($A1315="NAUTICS",IF(VLOOKUP($C1315,nautics!$B$2:$F$1200,2,FALSE())="","",VLOOKUP($C1315,nautics!$B$2:$F$1200,2,FALSE())),IF($A1315="ST",IF(VLOOKUP($C1315,st!$B$2:$F$400,2,FALSE())="","",VLOOKUP($C1315,st!$B$2:$F$400,2,FALSE())),""))),"")</f>
        <v>1</v>
      </c>
      <c r="E1315" s="35">
        <f>IFERROR(IF($A1315="HDC",IF(VLOOKUP($C1315,hdc!$B$2:$F$1600,3,FALSE())="","",VLOOKUP($C1315,hdc!$B$2:$F$1600,3,FALSE())),IF($A1315="NAUTICS",IF(VLOOKUP($C1315,nautics!$B$2:$F$1200,3,FALSE())="","",VLOOKUP($C1315,nautics!$B$2:$F$1200,3,FALSE())),IF($A1315="ST",IF(VLOOKUP($C1315,st!$B$2:$F$400,3,FALSE())="","",VLOOKUP($C1315,st!$B$2:$F$400,3,FALSE())),""))),"")</f>
        <v>1</v>
      </c>
      <c r="F1315" s="35" t="str">
        <f>IFERROR(IF($A1315="HDC",IF(VLOOKUP($C1315,hdc!$B$2:$F$1600,4,FALSE())="","",VLOOKUP($C1315,hdc!$B$2:$F$1600,4,FALSE())),IF($A1315="NAUTICS",IF(VLOOKUP($C1315,nautics!$B$2:$F$1200,4,FALSE())="","",VLOOKUP($C1315,nautics!$B$2:$F$1200,4,FALSE())),IF($A1315="ST",IF(VLOOKUP($C1315,st!$B$2:$F$400,4,FALSE())="","",VLOOKUP($C1315,st!$B$2:$F$400,4,FALSE())),""))),"")</f>
        <v/>
      </c>
      <c r="G1315" s="35" t="str">
        <f>IFERROR(IF($A1315="HDC",IF(VLOOKUP($C1315,hdc!$B$2:$F$1600,5,FALSE())="","",VLOOKUP($C1315,hdc!$B$2:$F$1600,5,FALSE())),IF($A1315="NAUTICS",IF(VLOOKUP($C1315,nautics!$B$2:$F$1200,5,FALSE())="","",VLOOKUP($C1315,nautics!$B$2:$F$1200,5,FALSE())),IF($A1315="ST",IF(VLOOKUP($C1315,st!$B$2:$F$400,5,FALSE())="","",VLOOKUP($C1315,st!$B$2:$F$400,5,FALSE())),""))),"")</f>
        <v/>
      </c>
      <c r="H1315" s="35" t="s">
        <v>1080</v>
      </c>
      <c r="I1315" s="35" t="s">
        <v>31</v>
      </c>
      <c r="J1315" s="35" t="s">
        <v>10547</v>
      </c>
      <c r="K1315" s="35">
        <f t="shared" si="5"/>
        <v>56</v>
      </c>
      <c r="L1315" s="35" t="s">
        <v>9862</v>
      </c>
      <c r="M1315" s="35" t="s">
        <v>9863</v>
      </c>
      <c r="N1315" s="35" t="s">
        <v>813</v>
      </c>
      <c r="O1315" s="35" t="s">
        <v>718</v>
      </c>
      <c r="P1315" s="35" t="s">
        <v>10548</v>
      </c>
      <c r="Q1315" s="35" t="s">
        <v>10549</v>
      </c>
      <c r="R1315" s="35" t="s">
        <v>152</v>
      </c>
      <c r="S1315" s="35" t="s">
        <v>842</v>
      </c>
      <c r="T1315" s="35" t="s">
        <v>843</v>
      </c>
      <c r="U1315" s="35" t="s">
        <v>10550</v>
      </c>
      <c r="W1315" s="35" t="s">
        <v>57</v>
      </c>
      <c r="X1315" s="35" t="s">
        <v>59</v>
      </c>
      <c r="Y1315" s="35" t="s">
        <v>8419</v>
      </c>
      <c r="Z1315" s="35" t="s">
        <v>10551</v>
      </c>
    </row>
    <row r="1316" spans="1:26" ht="15" customHeight="1">
      <c r="A1316" s="35" t="s">
        <v>1300</v>
      </c>
      <c r="B1316" s="35" t="s">
        <v>9778</v>
      </c>
      <c r="C1316" s="35" t="s">
        <v>10552</v>
      </c>
      <c r="D1316" s="35">
        <f>IFERROR(IF($A1316="HDC",IF(VLOOKUP($C1316,hdc!$B$2:$F$1600,2,FALSE())="","",VLOOKUP($C1316,hdc!$B$2:$F$1600,2,FALSE())),IF($A1316="NAUTICS",IF(VLOOKUP($C1316,nautics!$B$2:$F$1200,2,FALSE())="","",VLOOKUP($C1316,nautics!$B$2:$F$1200,2,FALSE())),IF($A1316="ST",IF(VLOOKUP($C1316,st!$B$2:$F$400,2,FALSE())="","",VLOOKUP($C1316,st!$B$2:$F$400,2,FALSE())),""))),"")</f>
        <v>1</v>
      </c>
      <c r="E1316" s="35">
        <f>IFERROR(IF($A1316="HDC",IF(VLOOKUP($C1316,hdc!$B$2:$F$1600,3,FALSE())="","",VLOOKUP($C1316,hdc!$B$2:$F$1600,3,FALSE())),IF($A1316="NAUTICS",IF(VLOOKUP($C1316,nautics!$B$2:$F$1200,3,FALSE())="","",VLOOKUP($C1316,nautics!$B$2:$F$1200,3,FALSE())),IF($A1316="ST",IF(VLOOKUP($C1316,st!$B$2:$F$400,3,FALSE())="","",VLOOKUP($C1316,st!$B$2:$F$400,3,FALSE())),""))),"")</f>
        <v>1</v>
      </c>
      <c r="F1316" s="35" t="str">
        <f>IFERROR(IF($A1316="HDC",IF(VLOOKUP($C1316,hdc!$B$2:$F$1600,4,FALSE())="","",VLOOKUP($C1316,hdc!$B$2:$F$1600,4,FALSE())),IF($A1316="NAUTICS",IF(VLOOKUP($C1316,nautics!$B$2:$F$1200,4,FALSE())="","",VLOOKUP($C1316,nautics!$B$2:$F$1200,4,FALSE())),IF($A1316="ST",IF(VLOOKUP($C1316,st!$B$2:$F$400,4,FALSE())="","",VLOOKUP($C1316,st!$B$2:$F$400,4,FALSE())),""))),"")</f>
        <v/>
      </c>
      <c r="G1316" s="35" t="str">
        <f>IFERROR(IF($A1316="HDC",IF(VLOOKUP($C1316,hdc!$B$2:$F$1600,5,FALSE())="","",VLOOKUP($C1316,hdc!$B$2:$F$1600,5,FALSE())),IF($A1316="NAUTICS",IF(VLOOKUP($C1316,nautics!$B$2:$F$1200,5,FALSE())="","",VLOOKUP($C1316,nautics!$B$2:$F$1200,5,FALSE())),IF($A1316="ST",IF(VLOOKUP($C1316,st!$B$2:$F$400,5,FALSE())="","",VLOOKUP($C1316,st!$B$2:$F$400,5,FALSE())),""))),"")</f>
        <v/>
      </c>
      <c r="H1316" s="35" t="s">
        <v>1080</v>
      </c>
      <c r="I1316" s="35" t="s">
        <v>31</v>
      </c>
      <c r="J1316" s="35" t="s">
        <v>10553</v>
      </c>
      <c r="K1316" s="35">
        <f t="shared" si="5"/>
        <v>37</v>
      </c>
      <c r="L1316" s="35" t="s">
        <v>9862</v>
      </c>
      <c r="M1316" s="35" t="s">
        <v>9863</v>
      </c>
      <c r="N1316" s="35" t="s">
        <v>813</v>
      </c>
      <c r="O1316" s="35" t="s">
        <v>718</v>
      </c>
      <c r="P1316" s="35" t="s">
        <v>10554</v>
      </c>
      <c r="Q1316" s="35" t="s">
        <v>10555</v>
      </c>
      <c r="R1316" s="35" t="s">
        <v>152</v>
      </c>
      <c r="S1316" s="35" t="s">
        <v>842</v>
      </c>
      <c r="T1316" s="35" t="s">
        <v>843</v>
      </c>
      <c r="U1316" s="35" t="s">
        <v>10556</v>
      </c>
      <c r="W1316" s="35" t="s">
        <v>57</v>
      </c>
      <c r="X1316" s="35" t="s">
        <v>59</v>
      </c>
      <c r="Y1316" s="35" t="s">
        <v>8419</v>
      </c>
      <c r="Z1316" s="35" t="s">
        <v>10557</v>
      </c>
    </row>
    <row r="1317" spans="1:26" ht="15" customHeight="1">
      <c r="A1317" s="35" t="s">
        <v>1300</v>
      </c>
      <c r="B1317" s="35" t="s">
        <v>9778</v>
      </c>
      <c r="C1317" s="35" t="s">
        <v>10558</v>
      </c>
      <c r="D1317" s="35">
        <f>IFERROR(IF($A1317="HDC",IF(VLOOKUP($C1317,hdc!$B$2:$F$1600,2,FALSE())="","",VLOOKUP($C1317,hdc!$B$2:$F$1600,2,FALSE())),IF($A1317="NAUTICS",IF(VLOOKUP($C1317,nautics!$B$2:$F$1200,2,FALSE())="","",VLOOKUP($C1317,nautics!$B$2:$F$1200,2,FALSE())),IF($A1317="ST",IF(VLOOKUP($C1317,st!$B$2:$F$400,2,FALSE())="","",VLOOKUP($C1317,st!$B$2:$F$400,2,FALSE())),""))),"")</f>
        <v>1</v>
      </c>
      <c r="E1317" s="35">
        <f>IFERROR(IF($A1317="HDC",IF(VLOOKUP($C1317,hdc!$B$2:$F$1600,3,FALSE())="","",VLOOKUP($C1317,hdc!$B$2:$F$1600,3,FALSE())),IF($A1317="NAUTICS",IF(VLOOKUP($C1317,nautics!$B$2:$F$1200,3,FALSE())="","",VLOOKUP($C1317,nautics!$B$2:$F$1200,3,FALSE())),IF($A1317="ST",IF(VLOOKUP($C1317,st!$B$2:$F$400,3,FALSE())="","",VLOOKUP($C1317,st!$B$2:$F$400,3,FALSE())),""))),"")</f>
        <v>1</v>
      </c>
      <c r="F1317" s="35" t="str">
        <f>IFERROR(IF($A1317="HDC",IF(VLOOKUP($C1317,hdc!$B$2:$F$1600,4,FALSE())="","",VLOOKUP($C1317,hdc!$B$2:$F$1600,4,FALSE())),IF($A1317="NAUTICS",IF(VLOOKUP($C1317,nautics!$B$2:$F$1200,4,FALSE())="","",VLOOKUP($C1317,nautics!$B$2:$F$1200,4,FALSE())),IF($A1317="ST",IF(VLOOKUP($C1317,st!$B$2:$F$400,4,FALSE())="","",VLOOKUP($C1317,st!$B$2:$F$400,4,FALSE())),""))),"")</f>
        <v/>
      </c>
      <c r="G1317" s="35" t="str">
        <f>IFERROR(IF($A1317="HDC",IF(VLOOKUP($C1317,hdc!$B$2:$F$1600,5,FALSE())="","",VLOOKUP($C1317,hdc!$B$2:$F$1600,5,FALSE())),IF($A1317="NAUTICS",IF(VLOOKUP($C1317,nautics!$B$2:$F$1200,5,FALSE())="","",VLOOKUP($C1317,nautics!$B$2:$F$1200,5,FALSE())),IF($A1317="ST",IF(VLOOKUP($C1317,st!$B$2:$F$400,5,FALSE())="","",VLOOKUP($C1317,st!$B$2:$F$400,5,FALSE())),""))),"")</f>
        <v/>
      </c>
      <c r="H1317" s="35" t="s">
        <v>996</v>
      </c>
      <c r="I1317" s="35" t="s">
        <v>31</v>
      </c>
      <c r="J1317" s="35" t="s">
        <v>2837</v>
      </c>
      <c r="K1317" s="35">
        <f t="shared" si="5"/>
        <v>16</v>
      </c>
      <c r="L1317" s="35" t="s">
        <v>9831</v>
      </c>
      <c r="M1317" s="35" t="s">
        <v>9832</v>
      </c>
      <c r="N1317" s="35" t="s">
        <v>2763</v>
      </c>
      <c r="O1317" s="35" t="s">
        <v>2765</v>
      </c>
      <c r="P1317" s="35" t="s">
        <v>10559</v>
      </c>
      <c r="Q1317" s="35" t="s">
        <v>10560</v>
      </c>
      <c r="R1317" s="35" t="s">
        <v>52</v>
      </c>
      <c r="S1317" s="35" t="s">
        <v>896</v>
      </c>
      <c r="T1317" s="35" t="s">
        <v>897</v>
      </c>
      <c r="U1317" s="35" t="s">
        <v>10561</v>
      </c>
      <c r="W1317" s="35" t="s">
        <v>57</v>
      </c>
      <c r="X1317" s="35" t="s">
        <v>59</v>
      </c>
      <c r="Y1317" s="35" t="s">
        <v>8823</v>
      </c>
      <c r="Z1317" s="35" t="s">
        <v>10562</v>
      </c>
    </row>
    <row r="1318" spans="1:26" ht="15" customHeight="1">
      <c r="A1318" s="35" t="s">
        <v>1300</v>
      </c>
      <c r="B1318" s="35" t="s">
        <v>9778</v>
      </c>
      <c r="C1318" s="35" t="s">
        <v>10563</v>
      </c>
      <c r="D1318" s="35">
        <f>IFERROR(IF($A1318="HDC",IF(VLOOKUP($C1318,hdc!$B$2:$F$1600,2,FALSE())="","",VLOOKUP($C1318,hdc!$B$2:$F$1600,2,FALSE())),IF($A1318="NAUTICS",IF(VLOOKUP($C1318,nautics!$B$2:$F$1200,2,FALSE())="","",VLOOKUP($C1318,nautics!$B$2:$F$1200,2,FALSE())),IF($A1318="ST",IF(VLOOKUP($C1318,st!$B$2:$F$400,2,FALSE())="","",VLOOKUP($C1318,st!$B$2:$F$400,2,FALSE())),""))),"")</f>
        <v>1</v>
      </c>
      <c r="E1318" s="35">
        <f>IFERROR(IF($A1318="HDC",IF(VLOOKUP($C1318,hdc!$B$2:$F$1600,3,FALSE())="","",VLOOKUP($C1318,hdc!$B$2:$F$1600,3,FALSE())),IF($A1318="NAUTICS",IF(VLOOKUP($C1318,nautics!$B$2:$F$1200,3,FALSE())="","",VLOOKUP($C1318,nautics!$B$2:$F$1200,3,FALSE())),IF($A1318="ST",IF(VLOOKUP($C1318,st!$B$2:$F$400,3,FALSE())="","",VLOOKUP($C1318,st!$B$2:$F$400,3,FALSE())),""))),"")</f>
        <v>1</v>
      </c>
      <c r="F1318" s="35" t="str">
        <f>IFERROR(IF($A1318="HDC",IF(VLOOKUP($C1318,hdc!$B$2:$F$1600,4,FALSE())="","",VLOOKUP($C1318,hdc!$B$2:$F$1600,4,FALSE())),IF($A1318="NAUTICS",IF(VLOOKUP($C1318,nautics!$B$2:$F$1200,4,FALSE())="","",VLOOKUP($C1318,nautics!$B$2:$F$1200,4,FALSE())),IF($A1318="ST",IF(VLOOKUP($C1318,st!$B$2:$F$400,4,FALSE())="","",VLOOKUP($C1318,st!$B$2:$F$400,4,FALSE())),""))),"")</f>
        <v/>
      </c>
      <c r="G1318" s="35" t="str">
        <f>IFERROR(IF($A1318="HDC",IF(VLOOKUP($C1318,hdc!$B$2:$F$1600,5,FALSE())="","",VLOOKUP($C1318,hdc!$B$2:$F$1600,5,FALSE())),IF($A1318="NAUTICS",IF(VLOOKUP($C1318,nautics!$B$2:$F$1200,5,FALSE())="","",VLOOKUP($C1318,nautics!$B$2:$F$1200,5,FALSE())),IF($A1318="ST",IF(VLOOKUP($C1318,st!$B$2:$F$400,5,FALSE())="","",VLOOKUP($C1318,st!$B$2:$F$400,5,FALSE())),""))),"")</f>
        <v/>
      </c>
      <c r="H1318" s="35" t="s">
        <v>996</v>
      </c>
      <c r="I1318" s="35" t="s">
        <v>31</v>
      </c>
      <c r="J1318" s="35" t="s">
        <v>6358</v>
      </c>
      <c r="K1318" s="35">
        <f t="shared" si="5"/>
        <v>13</v>
      </c>
      <c r="L1318" s="35" t="s">
        <v>9831</v>
      </c>
      <c r="M1318" s="35" t="s">
        <v>9832</v>
      </c>
      <c r="N1318" s="35" t="s">
        <v>2763</v>
      </c>
      <c r="O1318" s="35" t="s">
        <v>2765</v>
      </c>
      <c r="P1318" s="35" t="s">
        <v>10564</v>
      </c>
      <c r="Q1318" s="35" t="s">
        <v>10565</v>
      </c>
      <c r="R1318" s="35" t="s">
        <v>52</v>
      </c>
      <c r="S1318" s="35" t="s">
        <v>896</v>
      </c>
      <c r="T1318" s="35" t="s">
        <v>897</v>
      </c>
      <c r="U1318" s="35" t="s">
        <v>10566</v>
      </c>
      <c r="W1318" s="35" t="s">
        <v>57</v>
      </c>
      <c r="X1318" s="35" t="s">
        <v>59</v>
      </c>
      <c r="Y1318" s="35" t="s">
        <v>8823</v>
      </c>
      <c r="Z1318" s="35" t="s">
        <v>10567</v>
      </c>
    </row>
    <row r="1319" spans="1:26" ht="15" customHeight="1">
      <c r="A1319" s="35" t="s">
        <v>1300</v>
      </c>
      <c r="B1319" s="35" t="s">
        <v>9778</v>
      </c>
      <c r="C1319" s="35" t="s">
        <v>10568</v>
      </c>
      <c r="D1319" s="35">
        <f>IFERROR(IF($A1319="HDC",IF(VLOOKUP($C1319,hdc!$B$2:$F$1600,2,FALSE())="","",VLOOKUP($C1319,hdc!$B$2:$F$1600,2,FALSE())),IF($A1319="NAUTICS",IF(VLOOKUP($C1319,nautics!$B$2:$F$1200,2,FALSE())="","",VLOOKUP($C1319,nautics!$B$2:$F$1200,2,FALSE())),IF($A1319="ST",IF(VLOOKUP($C1319,st!$B$2:$F$400,2,FALSE())="","",VLOOKUP($C1319,st!$B$2:$F$400,2,FALSE())),""))),"")</f>
        <v>1</v>
      </c>
      <c r="E1319" s="35">
        <f>IFERROR(IF($A1319="HDC",IF(VLOOKUP($C1319,hdc!$B$2:$F$1600,3,FALSE())="","",VLOOKUP($C1319,hdc!$B$2:$F$1600,3,FALSE())),IF($A1319="NAUTICS",IF(VLOOKUP($C1319,nautics!$B$2:$F$1200,3,FALSE())="","",VLOOKUP($C1319,nautics!$B$2:$F$1200,3,FALSE())),IF($A1319="ST",IF(VLOOKUP($C1319,st!$B$2:$F$400,3,FALSE())="","",VLOOKUP($C1319,st!$B$2:$F$400,3,FALSE())),""))),"")</f>
        <v>1</v>
      </c>
      <c r="F1319" s="35" t="str">
        <f>IFERROR(IF($A1319="HDC",IF(VLOOKUP($C1319,hdc!$B$2:$F$1600,4,FALSE())="","",VLOOKUP($C1319,hdc!$B$2:$F$1600,4,FALSE())),IF($A1319="NAUTICS",IF(VLOOKUP($C1319,nautics!$B$2:$F$1200,4,FALSE())="","",VLOOKUP($C1319,nautics!$B$2:$F$1200,4,FALSE())),IF($A1319="ST",IF(VLOOKUP($C1319,st!$B$2:$F$400,4,FALSE())="","",VLOOKUP($C1319,st!$B$2:$F$400,4,FALSE())),""))),"")</f>
        <v/>
      </c>
      <c r="G1319" s="35" t="str">
        <f>IFERROR(IF($A1319="HDC",IF(VLOOKUP($C1319,hdc!$B$2:$F$1600,5,FALSE())="","",VLOOKUP($C1319,hdc!$B$2:$F$1600,5,FALSE())),IF($A1319="NAUTICS",IF(VLOOKUP($C1319,nautics!$B$2:$F$1200,5,FALSE())="","",VLOOKUP($C1319,nautics!$B$2:$F$1200,5,FALSE())),IF($A1319="ST",IF(VLOOKUP($C1319,st!$B$2:$F$400,5,FALSE())="","",VLOOKUP($C1319,st!$B$2:$F$400,5,FALSE())),""))),"")</f>
        <v/>
      </c>
      <c r="H1319" s="35" t="s">
        <v>1080</v>
      </c>
      <c r="I1319" s="35" t="s">
        <v>31</v>
      </c>
      <c r="J1319" s="35" t="s">
        <v>10569</v>
      </c>
      <c r="K1319" s="35">
        <f t="shared" si="5"/>
        <v>26</v>
      </c>
      <c r="L1319" s="35" t="s">
        <v>9831</v>
      </c>
      <c r="M1319" s="35" t="s">
        <v>9832</v>
      </c>
      <c r="N1319" s="35" t="s">
        <v>2763</v>
      </c>
      <c r="O1319" s="35" t="s">
        <v>2765</v>
      </c>
      <c r="P1319" s="35" t="s">
        <v>10570</v>
      </c>
      <c r="Q1319" s="35" t="s">
        <v>10571</v>
      </c>
      <c r="R1319" s="35" t="s">
        <v>52</v>
      </c>
      <c r="S1319" s="35" t="s">
        <v>3479</v>
      </c>
      <c r="T1319" s="35" t="s">
        <v>3480</v>
      </c>
      <c r="U1319" s="35" t="s">
        <v>10572</v>
      </c>
      <c r="W1319" s="35" t="s">
        <v>57</v>
      </c>
      <c r="X1319" s="35" t="s">
        <v>59</v>
      </c>
      <c r="Y1319" s="35" t="s">
        <v>8823</v>
      </c>
      <c r="Z1319" s="35" t="s">
        <v>10573</v>
      </c>
    </row>
    <row r="1320" spans="1:26" ht="15" customHeight="1">
      <c r="A1320" s="35" t="s">
        <v>1300</v>
      </c>
      <c r="B1320" s="35" t="s">
        <v>9778</v>
      </c>
      <c r="C1320" s="35" t="s">
        <v>10574</v>
      </c>
      <c r="D1320" s="35">
        <f>IFERROR(IF($A1320="HDC",IF(VLOOKUP($C1320,hdc!$B$2:$F$1600,2,FALSE())="","",VLOOKUP($C1320,hdc!$B$2:$F$1600,2,FALSE())),IF($A1320="NAUTICS",IF(VLOOKUP($C1320,nautics!$B$2:$F$1200,2,FALSE())="","",VLOOKUP($C1320,nautics!$B$2:$F$1200,2,FALSE())),IF($A1320="ST",IF(VLOOKUP($C1320,st!$B$2:$F$400,2,FALSE())="","",VLOOKUP($C1320,st!$B$2:$F$400,2,FALSE())),""))),"")</f>
        <v>1</v>
      </c>
      <c r="E1320" s="35">
        <f>IFERROR(IF($A1320="HDC",IF(VLOOKUP($C1320,hdc!$B$2:$F$1600,3,FALSE())="","",VLOOKUP($C1320,hdc!$B$2:$F$1600,3,FALSE())),IF($A1320="NAUTICS",IF(VLOOKUP($C1320,nautics!$B$2:$F$1200,3,FALSE())="","",VLOOKUP($C1320,nautics!$B$2:$F$1200,3,FALSE())),IF($A1320="ST",IF(VLOOKUP($C1320,st!$B$2:$F$400,3,FALSE())="","",VLOOKUP($C1320,st!$B$2:$F$400,3,FALSE())),""))),"")</f>
        <v>1</v>
      </c>
      <c r="F1320" s="35" t="str">
        <f>IFERROR(IF($A1320="HDC",IF(VLOOKUP($C1320,hdc!$B$2:$F$1600,4,FALSE())="","",VLOOKUP($C1320,hdc!$B$2:$F$1600,4,FALSE())),IF($A1320="NAUTICS",IF(VLOOKUP($C1320,nautics!$B$2:$F$1200,4,FALSE())="","",VLOOKUP($C1320,nautics!$B$2:$F$1200,4,FALSE())),IF($A1320="ST",IF(VLOOKUP($C1320,st!$B$2:$F$400,4,FALSE())="","",VLOOKUP($C1320,st!$B$2:$F$400,4,FALSE())),""))),"")</f>
        <v/>
      </c>
      <c r="G1320" s="35" t="str">
        <f>IFERROR(IF($A1320="HDC",IF(VLOOKUP($C1320,hdc!$B$2:$F$1600,5,FALSE())="","",VLOOKUP($C1320,hdc!$B$2:$F$1600,5,FALSE())),IF($A1320="NAUTICS",IF(VLOOKUP($C1320,nautics!$B$2:$F$1200,5,FALSE())="","",VLOOKUP($C1320,nautics!$B$2:$F$1200,5,FALSE())),IF($A1320="ST",IF(VLOOKUP($C1320,st!$B$2:$F$400,5,FALSE())="","",VLOOKUP($C1320,st!$B$2:$F$400,5,FALSE())),""))),"")</f>
        <v/>
      </c>
      <c r="H1320" s="35" t="s">
        <v>1080</v>
      </c>
      <c r="I1320" s="35" t="s">
        <v>31</v>
      </c>
      <c r="J1320" s="35" t="s">
        <v>882</v>
      </c>
      <c r="K1320" s="35">
        <f t="shared" si="5"/>
        <v>23</v>
      </c>
      <c r="L1320" s="35" t="s">
        <v>9831</v>
      </c>
      <c r="M1320" s="35" t="s">
        <v>9832</v>
      </c>
      <c r="N1320" s="35" t="s">
        <v>2763</v>
      </c>
      <c r="O1320" s="35" t="s">
        <v>2765</v>
      </c>
      <c r="P1320" s="35" t="s">
        <v>10575</v>
      </c>
      <c r="Q1320" s="35" t="s">
        <v>10576</v>
      </c>
      <c r="R1320" s="35" t="s">
        <v>52</v>
      </c>
      <c r="S1320" s="35" t="s">
        <v>3479</v>
      </c>
      <c r="T1320" s="35" t="s">
        <v>3480</v>
      </c>
      <c r="U1320" s="35" t="s">
        <v>10577</v>
      </c>
      <c r="W1320" s="35" t="s">
        <v>57</v>
      </c>
      <c r="X1320" s="35" t="s">
        <v>59</v>
      </c>
      <c r="Y1320" s="35" t="s">
        <v>8823</v>
      </c>
      <c r="Z1320" s="35" t="s">
        <v>10578</v>
      </c>
    </row>
    <row r="1321" spans="1:26" ht="15" customHeight="1">
      <c r="A1321" s="35" t="s">
        <v>1300</v>
      </c>
      <c r="B1321" s="35" t="s">
        <v>9778</v>
      </c>
      <c r="C1321" s="35" t="s">
        <v>10579</v>
      </c>
      <c r="D1321" s="35">
        <f>IFERROR(IF($A1321="HDC",IF(VLOOKUP($C1321,hdc!$B$2:$F$1600,2,FALSE())="","",VLOOKUP($C1321,hdc!$B$2:$F$1600,2,FALSE())),IF($A1321="NAUTICS",IF(VLOOKUP($C1321,nautics!$B$2:$F$1200,2,FALSE())="","",VLOOKUP($C1321,nautics!$B$2:$F$1200,2,FALSE())),IF($A1321="ST",IF(VLOOKUP($C1321,st!$B$2:$F$400,2,FALSE())="","",VLOOKUP($C1321,st!$B$2:$F$400,2,FALSE())),""))),"")</f>
        <v>1</v>
      </c>
      <c r="E1321" s="35">
        <f>IFERROR(IF($A1321="HDC",IF(VLOOKUP($C1321,hdc!$B$2:$F$1600,3,FALSE())="","",VLOOKUP($C1321,hdc!$B$2:$F$1600,3,FALSE())),IF($A1321="NAUTICS",IF(VLOOKUP($C1321,nautics!$B$2:$F$1200,3,FALSE())="","",VLOOKUP($C1321,nautics!$B$2:$F$1200,3,FALSE())),IF($A1321="ST",IF(VLOOKUP($C1321,st!$B$2:$F$400,3,FALSE())="","",VLOOKUP($C1321,st!$B$2:$F$400,3,FALSE())),""))),"")</f>
        <v>1</v>
      </c>
      <c r="F1321" s="35">
        <f>IFERROR(IF($A1321="HDC",IF(VLOOKUP($C1321,hdc!$B$2:$F$1600,4,FALSE())="","",VLOOKUP($C1321,hdc!$B$2:$F$1600,4,FALSE())),IF($A1321="NAUTICS",IF(VLOOKUP($C1321,nautics!$B$2:$F$1200,4,FALSE())="","",VLOOKUP($C1321,nautics!$B$2:$F$1200,4,FALSE())),IF($A1321="ST",IF(VLOOKUP($C1321,st!$B$2:$F$400,4,FALSE())="","",VLOOKUP($C1321,st!$B$2:$F$400,4,FALSE())),""))),"")</f>
        <v>1</v>
      </c>
      <c r="G1321" s="35" t="str">
        <f>IFERROR(IF($A1321="HDC",IF(VLOOKUP($C1321,hdc!$B$2:$F$1600,5,FALSE())="","",VLOOKUP($C1321,hdc!$B$2:$F$1600,5,FALSE())),IF($A1321="NAUTICS",IF(VLOOKUP($C1321,nautics!$B$2:$F$1200,5,FALSE())="","",VLOOKUP($C1321,nautics!$B$2:$F$1200,5,FALSE())),IF($A1321="ST",IF(VLOOKUP($C1321,st!$B$2:$F$400,5,FALSE())="","",VLOOKUP($C1321,st!$B$2:$F$400,5,FALSE())),""))),"")</f>
        <v/>
      </c>
      <c r="H1321" s="35" t="s">
        <v>9797</v>
      </c>
      <c r="I1321" s="35" t="s">
        <v>31</v>
      </c>
      <c r="J1321" s="35" t="s">
        <v>9830</v>
      </c>
      <c r="K1321" s="35">
        <f t="shared" si="5"/>
        <v>21</v>
      </c>
      <c r="L1321" s="35" t="s">
        <v>1034</v>
      </c>
      <c r="M1321" s="35" t="s">
        <v>1036</v>
      </c>
      <c r="N1321" s="35" t="s">
        <v>736</v>
      </c>
      <c r="O1321" s="35" t="s">
        <v>738</v>
      </c>
      <c r="P1321" s="35" t="s">
        <v>10020</v>
      </c>
      <c r="Q1321" s="35" t="s">
        <v>10021</v>
      </c>
      <c r="R1321" s="35" t="s">
        <v>52</v>
      </c>
      <c r="S1321" s="35" t="s">
        <v>2763</v>
      </c>
      <c r="T1321" s="35" t="s">
        <v>2765</v>
      </c>
      <c r="U1321" s="35" t="s">
        <v>9833</v>
      </c>
      <c r="W1321" s="35" t="s">
        <v>57</v>
      </c>
      <c r="X1321" s="35" t="s">
        <v>59</v>
      </c>
      <c r="Y1321" s="35" t="s">
        <v>1041</v>
      </c>
      <c r="Z1321" s="35" t="s">
        <v>8823</v>
      </c>
    </row>
    <row r="1322" spans="1:26" ht="15" customHeight="1">
      <c r="A1322" s="35" t="s">
        <v>1300</v>
      </c>
      <c r="B1322" s="35" t="s">
        <v>9778</v>
      </c>
      <c r="C1322" s="35" t="s">
        <v>10580</v>
      </c>
      <c r="D1322" s="35">
        <f>IFERROR(IF($A1322="HDC",IF(VLOOKUP($C1322,hdc!$B$2:$F$1600,2,FALSE())="","",VLOOKUP($C1322,hdc!$B$2:$F$1600,2,FALSE())),IF($A1322="NAUTICS",IF(VLOOKUP($C1322,nautics!$B$2:$F$1200,2,FALSE())="","",VLOOKUP($C1322,nautics!$B$2:$F$1200,2,FALSE())),IF($A1322="ST",IF(VLOOKUP($C1322,st!$B$2:$F$400,2,FALSE())="","",VLOOKUP($C1322,st!$B$2:$F$400,2,FALSE())),""))),"")</f>
        <v>1</v>
      </c>
      <c r="E1322" s="35">
        <f>IFERROR(IF($A1322="HDC",IF(VLOOKUP($C1322,hdc!$B$2:$F$1600,3,FALSE())="","",VLOOKUP($C1322,hdc!$B$2:$F$1600,3,FALSE())),IF($A1322="NAUTICS",IF(VLOOKUP($C1322,nautics!$B$2:$F$1200,3,FALSE())="","",VLOOKUP($C1322,nautics!$B$2:$F$1200,3,FALSE())),IF($A1322="ST",IF(VLOOKUP($C1322,st!$B$2:$F$400,3,FALSE())="","",VLOOKUP($C1322,st!$B$2:$F$400,3,FALSE())),""))),"")</f>
        <v>1</v>
      </c>
      <c r="F1322" s="35">
        <f>IFERROR(IF($A1322="HDC",IF(VLOOKUP($C1322,hdc!$B$2:$F$1600,4,FALSE())="","",VLOOKUP($C1322,hdc!$B$2:$F$1600,4,FALSE())),IF($A1322="NAUTICS",IF(VLOOKUP($C1322,nautics!$B$2:$F$1200,4,FALSE())="","",VLOOKUP($C1322,nautics!$B$2:$F$1200,4,FALSE())),IF($A1322="ST",IF(VLOOKUP($C1322,st!$B$2:$F$400,4,FALSE())="","",VLOOKUP($C1322,st!$B$2:$F$400,4,FALSE())),""))),"")</f>
        <v>1</v>
      </c>
      <c r="G1322" s="35" t="str">
        <f>IFERROR(IF($A1322="HDC",IF(VLOOKUP($C1322,hdc!$B$2:$F$1600,5,FALSE())="","",VLOOKUP($C1322,hdc!$B$2:$F$1600,5,FALSE())),IF($A1322="NAUTICS",IF(VLOOKUP($C1322,nautics!$B$2:$F$1200,5,FALSE())="","",VLOOKUP($C1322,nautics!$B$2:$F$1200,5,FALSE())),IF($A1322="ST",IF(VLOOKUP($C1322,st!$B$2:$F$400,5,FALSE())="","",VLOOKUP($C1322,st!$B$2:$F$400,5,FALSE())),""))),"")</f>
        <v/>
      </c>
      <c r="H1322" s="35" t="s">
        <v>1080</v>
      </c>
      <c r="I1322" s="35" t="s">
        <v>31</v>
      </c>
      <c r="J1322" s="35" t="s">
        <v>9785</v>
      </c>
      <c r="K1322" s="35">
        <f t="shared" si="5"/>
        <v>13</v>
      </c>
      <c r="L1322" s="35" t="s">
        <v>1046</v>
      </c>
      <c r="M1322" s="35" t="s">
        <v>1048</v>
      </c>
      <c r="N1322" s="35" t="s">
        <v>1050</v>
      </c>
      <c r="O1322" s="35" t="s">
        <v>718</v>
      </c>
      <c r="P1322" s="35" t="s">
        <v>9786</v>
      </c>
      <c r="Q1322" s="35" t="s">
        <v>9787</v>
      </c>
      <c r="R1322" s="35" t="s">
        <v>293</v>
      </c>
      <c r="S1322" s="35" t="s">
        <v>1050</v>
      </c>
      <c r="T1322" s="35" t="s">
        <v>718</v>
      </c>
      <c r="U1322" s="35" t="s">
        <v>9789</v>
      </c>
      <c r="W1322" s="35" t="s">
        <v>78</v>
      </c>
      <c r="X1322" s="35" t="s">
        <v>59</v>
      </c>
      <c r="Y1322" s="35" t="s">
        <v>1054</v>
      </c>
      <c r="Z1322" s="35" t="s">
        <v>9451</v>
      </c>
    </row>
    <row r="1323" spans="1:26" ht="15" customHeight="1">
      <c r="A1323" s="35" t="s">
        <v>1300</v>
      </c>
      <c r="B1323" s="35" t="s">
        <v>9778</v>
      </c>
      <c r="C1323" s="35" t="s">
        <v>10581</v>
      </c>
      <c r="D1323" s="35">
        <f>IFERROR(IF($A1323="HDC",IF(VLOOKUP($C1323,hdc!$B$2:$F$1600,2,FALSE())="","",VLOOKUP($C1323,hdc!$B$2:$F$1600,2,FALSE())),IF($A1323="NAUTICS",IF(VLOOKUP($C1323,nautics!$B$2:$F$1200,2,FALSE())="","",VLOOKUP($C1323,nautics!$B$2:$F$1200,2,FALSE())),IF($A1323="ST",IF(VLOOKUP($C1323,st!$B$2:$F$400,2,FALSE())="","",VLOOKUP($C1323,st!$B$2:$F$400,2,FALSE())),""))),"")</f>
        <v>1</v>
      </c>
      <c r="E1323" s="35">
        <f>IFERROR(IF($A1323="HDC",IF(VLOOKUP($C1323,hdc!$B$2:$F$1600,3,FALSE())="","",VLOOKUP($C1323,hdc!$B$2:$F$1600,3,FALSE())),IF($A1323="NAUTICS",IF(VLOOKUP($C1323,nautics!$B$2:$F$1200,3,FALSE())="","",VLOOKUP($C1323,nautics!$B$2:$F$1200,3,FALSE())),IF($A1323="ST",IF(VLOOKUP($C1323,st!$B$2:$F$400,3,FALSE())="","",VLOOKUP($C1323,st!$B$2:$F$400,3,FALSE())),""))),"")</f>
        <v>1</v>
      </c>
      <c r="F1323" s="35" t="str">
        <f>IFERROR(IF($A1323="HDC",IF(VLOOKUP($C1323,hdc!$B$2:$F$1600,4,FALSE())="","",VLOOKUP($C1323,hdc!$B$2:$F$1600,4,FALSE())),IF($A1323="NAUTICS",IF(VLOOKUP($C1323,nautics!$B$2:$F$1200,4,FALSE())="","",VLOOKUP($C1323,nautics!$B$2:$F$1200,4,FALSE())),IF($A1323="ST",IF(VLOOKUP($C1323,st!$B$2:$F$400,4,FALSE())="","",VLOOKUP($C1323,st!$B$2:$F$400,4,FALSE())),""))),"")</f>
        <v/>
      </c>
      <c r="G1323" s="35" t="str">
        <f>IFERROR(IF($A1323="HDC",IF(VLOOKUP($C1323,hdc!$B$2:$F$1600,5,FALSE())="","",VLOOKUP($C1323,hdc!$B$2:$F$1600,5,FALSE())),IF($A1323="NAUTICS",IF(VLOOKUP($C1323,nautics!$B$2:$F$1200,5,FALSE())="","",VLOOKUP($C1323,nautics!$B$2:$F$1200,5,FALSE())),IF($A1323="ST",IF(VLOOKUP($C1323,st!$B$2:$F$400,5,FALSE())="","",VLOOKUP($C1323,st!$B$2:$F$400,5,FALSE())),""))),"")</f>
        <v/>
      </c>
      <c r="H1323" s="35" t="s">
        <v>1080</v>
      </c>
      <c r="I1323" s="35" t="s">
        <v>31</v>
      </c>
      <c r="J1323" s="35" t="s">
        <v>1751</v>
      </c>
      <c r="K1323" s="35">
        <f t="shared" si="5"/>
        <v>16</v>
      </c>
      <c r="L1323" s="35" t="s">
        <v>10246</v>
      </c>
      <c r="M1323" s="35" t="s">
        <v>10247</v>
      </c>
      <c r="N1323" s="35" t="s">
        <v>174</v>
      </c>
      <c r="O1323" s="35" t="s">
        <v>175</v>
      </c>
      <c r="P1323" s="35" t="s">
        <v>10582</v>
      </c>
      <c r="Q1323" s="35" t="s">
        <v>10583</v>
      </c>
      <c r="R1323" s="35" t="s">
        <v>152</v>
      </c>
      <c r="S1323" s="35" t="s">
        <v>65</v>
      </c>
      <c r="T1323" s="35" t="s">
        <v>68</v>
      </c>
      <c r="U1323" s="35" t="s">
        <v>10584</v>
      </c>
      <c r="W1323" s="35" t="s">
        <v>57</v>
      </c>
      <c r="X1323" s="35" t="s">
        <v>59</v>
      </c>
      <c r="Y1323" s="35" t="s">
        <v>4339</v>
      </c>
      <c r="Z1323" s="35" t="s">
        <v>10585</v>
      </c>
    </row>
    <row r="1324" spans="1:26" ht="15" customHeight="1">
      <c r="A1324" s="35" t="s">
        <v>1300</v>
      </c>
      <c r="B1324" s="35" t="s">
        <v>9778</v>
      </c>
      <c r="C1324" s="35" t="s">
        <v>10586</v>
      </c>
      <c r="D1324" s="35">
        <f>IFERROR(IF($A1324="HDC",IF(VLOOKUP($C1324,hdc!$B$2:$F$1600,2,FALSE())="","",VLOOKUP($C1324,hdc!$B$2:$F$1600,2,FALSE())),IF($A1324="NAUTICS",IF(VLOOKUP($C1324,nautics!$B$2:$F$1200,2,FALSE())="","",VLOOKUP($C1324,nautics!$B$2:$F$1200,2,FALSE())),IF($A1324="ST",IF(VLOOKUP($C1324,st!$B$2:$F$400,2,FALSE())="","",VLOOKUP($C1324,st!$B$2:$F$400,2,FALSE())),""))),"")</f>
        <v>1</v>
      </c>
      <c r="E1324" s="35">
        <f>IFERROR(IF($A1324="HDC",IF(VLOOKUP($C1324,hdc!$B$2:$F$1600,3,FALSE())="","",VLOOKUP($C1324,hdc!$B$2:$F$1600,3,FALSE())),IF($A1324="NAUTICS",IF(VLOOKUP($C1324,nautics!$B$2:$F$1200,3,FALSE())="","",VLOOKUP($C1324,nautics!$B$2:$F$1200,3,FALSE())),IF($A1324="ST",IF(VLOOKUP($C1324,st!$B$2:$F$400,3,FALSE())="","",VLOOKUP($C1324,st!$B$2:$F$400,3,FALSE())),""))),"")</f>
        <v>1</v>
      </c>
      <c r="F1324" s="35" t="str">
        <f>IFERROR(IF($A1324="HDC",IF(VLOOKUP($C1324,hdc!$B$2:$F$1600,4,FALSE())="","",VLOOKUP($C1324,hdc!$B$2:$F$1600,4,FALSE())),IF($A1324="NAUTICS",IF(VLOOKUP($C1324,nautics!$B$2:$F$1200,4,FALSE())="","",VLOOKUP($C1324,nautics!$B$2:$F$1200,4,FALSE())),IF($A1324="ST",IF(VLOOKUP($C1324,st!$B$2:$F$400,4,FALSE())="","",VLOOKUP($C1324,st!$B$2:$F$400,4,FALSE())),""))),"")</f>
        <v/>
      </c>
      <c r="G1324" s="35" t="str">
        <f>IFERROR(IF($A1324="HDC",IF(VLOOKUP($C1324,hdc!$B$2:$F$1600,5,FALSE())="","",VLOOKUP($C1324,hdc!$B$2:$F$1600,5,FALSE())),IF($A1324="NAUTICS",IF(VLOOKUP($C1324,nautics!$B$2:$F$1200,5,FALSE())="","",VLOOKUP($C1324,nautics!$B$2:$F$1200,5,FALSE())),IF($A1324="ST",IF(VLOOKUP($C1324,st!$B$2:$F$400,5,FALSE())="","",VLOOKUP($C1324,st!$B$2:$F$400,5,FALSE())),""))),"")</f>
        <v/>
      </c>
      <c r="H1324" s="35" t="s">
        <v>1080</v>
      </c>
      <c r="I1324" s="35" t="s">
        <v>31</v>
      </c>
      <c r="J1324" s="35" t="s">
        <v>10587</v>
      </c>
      <c r="K1324" s="35">
        <f t="shared" si="5"/>
        <v>36</v>
      </c>
      <c r="L1324" s="35" t="s">
        <v>10246</v>
      </c>
      <c r="M1324" s="35" t="s">
        <v>10247</v>
      </c>
      <c r="N1324" s="35" t="s">
        <v>174</v>
      </c>
      <c r="O1324" s="35" t="s">
        <v>175</v>
      </c>
      <c r="P1324" s="35" t="s">
        <v>10588</v>
      </c>
      <c r="Q1324" s="35" t="s">
        <v>10589</v>
      </c>
      <c r="R1324" s="35" t="s">
        <v>152</v>
      </c>
      <c r="S1324" s="35" t="s">
        <v>65</v>
      </c>
      <c r="T1324" s="35" t="s">
        <v>68</v>
      </c>
      <c r="U1324" s="35" t="s">
        <v>10590</v>
      </c>
      <c r="W1324" s="35" t="s">
        <v>57</v>
      </c>
      <c r="X1324" s="35" t="s">
        <v>59</v>
      </c>
      <c r="Y1324" s="35" t="s">
        <v>4339</v>
      </c>
      <c r="Z1324" s="35" t="s">
        <v>10591</v>
      </c>
    </row>
    <row r="1325" spans="1:26" ht="15" customHeight="1">
      <c r="A1325" s="35" t="s">
        <v>1300</v>
      </c>
      <c r="B1325" s="35" t="s">
        <v>9778</v>
      </c>
      <c r="C1325" s="35" t="s">
        <v>10592</v>
      </c>
      <c r="D1325" s="35">
        <f>IFERROR(IF($A1325="HDC",IF(VLOOKUP($C1325,hdc!$B$2:$F$1600,2,FALSE())="","",VLOOKUP($C1325,hdc!$B$2:$F$1600,2,FALSE())),IF($A1325="NAUTICS",IF(VLOOKUP($C1325,nautics!$B$2:$F$1200,2,FALSE())="","",VLOOKUP($C1325,nautics!$B$2:$F$1200,2,FALSE())),IF($A1325="ST",IF(VLOOKUP($C1325,st!$B$2:$F$400,2,FALSE())="","",VLOOKUP($C1325,st!$B$2:$F$400,2,FALSE())),""))),"")</f>
        <v>1</v>
      </c>
      <c r="E1325" s="35">
        <f>IFERROR(IF($A1325="HDC",IF(VLOOKUP($C1325,hdc!$B$2:$F$1600,3,FALSE())="","",VLOOKUP($C1325,hdc!$B$2:$F$1600,3,FALSE())),IF($A1325="NAUTICS",IF(VLOOKUP($C1325,nautics!$B$2:$F$1200,3,FALSE())="","",VLOOKUP($C1325,nautics!$B$2:$F$1200,3,FALSE())),IF($A1325="ST",IF(VLOOKUP($C1325,st!$B$2:$F$400,3,FALSE())="","",VLOOKUP($C1325,st!$B$2:$F$400,3,FALSE())),""))),"")</f>
        <v>1</v>
      </c>
      <c r="F1325" s="35" t="str">
        <f>IFERROR(IF($A1325="HDC",IF(VLOOKUP($C1325,hdc!$B$2:$F$1600,4,FALSE())="","",VLOOKUP($C1325,hdc!$B$2:$F$1600,4,FALSE())),IF($A1325="NAUTICS",IF(VLOOKUP($C1325,nautics!$B$2:$F$1200,4,FALSE())="","",VLOOKUP($C1325,nautics!$B$2:$F$1200,4,FALSE())),IF($A1325="ST",IF(VLOOKUP($C1325,st!$B$2:$F$400,4,FALSE())="","",VLOOKUP($C1325,st!$B$2:$F$400,4,FALSE())),""))),"")</f>
        <v/>
      </c>
      <c r="G1325" s="35" t="str">
        <f>IFERROR(IF($A1325="HDC",IF(VLOOKUP($C1325,hdc!$B$2:$F$1600,5,FALSE())="","",VLOOKUP($C1325,hdc!$B$2:$F$1600,5,FALSE())),IF($A1325="NAUTICS",IF(VLOOKUP($C1325,nautics!$B$2:$F$1200,5,FALSE())="","",VLOOKUP($C1325,nautics!$B$2:$F$1200,5,FALSE())),IF($A1325="ST",IF(VLOOKUP($C1325,st!$B$2:$F$400,5,FALSE())="","",VLOOKUP($C1325,st!$B$2:$F$400,5,FALSE())),""))),"")</f>
        <v/>
      </c>
      <c r="H1325" s="35" t="s">
        <v>9797</v>
      </c>
      <c r="I1325" s="35" t="s">
        <v>31</v>
      </c>
      <c r="J1325" s="35" t="s">
        <v>216</v>
      </c>
      <c r="K1325" s="35">
        <f t="shared" si="5"/>
        <v>15</v>
      </c>
      <c r="L1325" s="35" t="s">
        <v>10220</v>
      </c>
      <c r="M1325" s="35" t="s">
        <v>10221</v>
      </c>
      <c r="N1325" s="35" t="s">
        <v>1838</v>
      </c>
      <c r="O1325" s="35" t="s">
        <v>1839</v>
      </c>
      <c r="P1325" s="35" t="s">
        <v>10593</v>
      </c>
      <c r="Q1325" s="35" t="s">
        <v>10594</v>
      </c>
      <c r="R1325" s="35" t="s">
        <v>247</v>
      </c>
      <c r="S1325" s="35" t="s">
        <v>1838</v>
      </c>
      <c r="T1325" s="35" t="s">
        <v>1839</v>
      </c>
      <c r="U1325" s="35" t="s">
        <v>89</v>
      </c>
      <c r="W1325" s="35" t="s">
        <v>78</v>
      </c>
      <c r="X1325" s="35" t="s">
        <v>59</v>
      </c>
      <c r="Y1325" s="35" t="s">
        <v>89</v>
      </c>
      <c r="Z1325" s="35" t="s">
        <v>89</v>
      </c>
    </row>
    <row r="1326" spans="1:26" ht="15" customHeight="1">
      <c r="A1326" s="35" t="s">
        <v>1300</v>
      </c>
      <c r="B1326" s="35" t="s">
        <v>9778</v>
      </c>
      <c r="C1326" s="35" t="s">
        <v>10595</v>
      </c>
      <c r="D1326" s="35">
        <f>IFERROR(IF($A1326="HDC",IF(VLOOKUP($C1326,hdc!$B$2:$F$1600,2,FALSE())="","",VLOOKUP($C1326,hdc!$B$2:$F$1600,2,FALSE())),IF($A1326="NAUTICS",IF(VLOOKUP($C1326,nautics!$B$2:$F$1200,2,FALSE())="","",VLOOKUP($C1326,nautics!$B$2:$F$1200,2,FALSE())),IF($A1326="ST",IF(VLOOKUP($C1326,st!$B$2:$F$400,2,FALSE())="","",VLOOKUP($C1326,st!$B$2:$F$400,2,FALSE())),""))),"")</f>
        <v>1</v>
      </c>
      <c r="E1326" s="35">
        <f>IFERROR(IF($A1326="HDC",IF(VLOOKUP($C1326,hdc!$B$2:$F$1600,3,FALSE())="","",VLOOKUP($C1326,hdc!$B$2:$F$1600,3,FALSE())),IF($A1326="NAUTICS",IF(VLOOKUP($C1326,nautics!$B$2:$F$1200,3,FALSE())="","",VLOOKUP($C1326,nautics!$B$2:$F$1200,3,FALSE())),IF($A1326="ST",IF(VLOOKUP($C1326,st!$B$2:$F$400,3,FALSE())="","",VLOOKUP($C1326,st!$B$2:$F$400,3,FALSE())),""))),"")</f>
        <v>1</v>
      </c>
      <c r="F1326" s="35" t="str">
        <f>IFERROR(IF($A1326="HDC",IF(VLOOKUP($C1326,hdc!$B$2:$F$1600,4,FALSE())="","",VLOOKUP($C1326,hdc!$B$2:$F$1600,4,FALSE())),IF($A1326="NAUTICS",IF(VLOOKUP($C1326,nautics!$B$2:$F$1200,4,FALSE())="","",VLOOKUP($C1326,nautics!$B$2:$F$1200,4,FALSE())),IF($A1326="ST",IF(VLOOKUP($C1326,st!$B$2:$F$400,4,FALSE())="","",VLOOKUP($C1326,st!$B$2:$F$400,4,FALSE())),""))),"")</f>
        <v/>
      </c>
      <c r="G1326" s="35" t="str">
        <f>IFERROR(IF($A1326="HDC",IF(VLOOKUP($C1326,hdc!$B$2:$F$1600,5,FALSE())="","",VLOOKUP($C1326,hdc!$B$2:$F$1600,5,FALSE())),IF($A1326="NAUTICS",IF(VLOOKUP($C1326,nautics!$B$2:$F$1200,5,FALSE())="","",VLOOKUP($C1326,nautics!$B$2:$F$1200,5,FALSE())),IF($A1326="ST",IF(VLOOKUP($C1326,st!$B$2:$F$400,5,FALSE())="","",VLOOKUP($C1326,st!$B$2:$F$400,5,FALSE())),""))),"")</f>
        <v/>
      </c>
      <c r="H1326" s="35" t="s">
        <v>996</v>
      </c>
      <c r="I1326" s="35" t="s">
        <v>31</v>
      </c>
      <c r="J1326" s="35" t="s">
        <v>10596</v>
      </c>
      <c r="K1326" s="35">
        <f t="shared" si="5"/>
        <v>25</v>
      </c>
      <c r="L1326" s="35" t="s">
        <v>9831</v>
      </c>
      <c r="M1326" s="35" t="s">
        <v>9832</v>
      </c>
      <c r="N1326" s="35" t="s">
        <v>2763</v>
      </c>
      <c r="O1326" s="35" t="s">
        <v>2765</v>
      </c>
      <c r="P1326" s="35" t="s">
        <v>10597</v>
      </c>
      <c r="Q1326" s="35" t="s">
        <v>10598</v>
      </c>
      <c r="R1326" s="35" t="s">
        <v>52</v>
      </c>
      <c r="S1326" s="35" t="s">
        <v>4936</v>
      </c>
      <c r="T1326" s="35" t="s">
        <v>4938</v>
      </c>
      <c r="U1326" s="35" t="s">
        <v>10599</v>
      </c>
      <c r="W1326" s="35" t="s">
        <v>57</v>
      </c>
      <c r="X1326" s="35" t="s">
        <v>94</v>
      </c>
      <c r="Y1326" s="35" t="s">
        <v>8823</v>
      </c>
      <c r="Z1326" s="35" t="s">
        <v>10600</v>
      </c>
    </row>
    <row r="1327" spans="1:26" ht="15" customHeight="1">
      <c r="A1327" s="35" t="s">
        <v>1300</v>
      </c>
      <c r="B1327" s="35" t="s">
        <v>9778</v>
      </c>
      <c r="C1327" s="35" t="s">
        <v>10601</v>
      </c>
      <c r="D1327" s="35" t="str">
        <f>IFERROR(IF($A1327="HDC",IF(VLOOKUP($C1327,hdc!$B$2:$F$1600,2,FALSE())="","",VLOOKUP($C1327,hdc!$B$2:$F$1600,2,FALSE())),IF($A1327="NAUTICS",IF(VLOOKUP($C1327,nautics!$B$2:$F$1200,2,FALSE())="","",VLOOKUP($C1327,nautics!$B$2:$F$1200,2,FALSE())),IF($A1327="ST",IF(VLOOKUP($C1327,st!$B$2:$F$400,2,FALSE())="","",VLOOKUP($C1327,st!$B$2:$F$400,2,FALSE())),""))),"")</f>
        <v/>
      </c>
      <c r="E1327" s="35" t="str">
        <f>IFERROR(IF($A1327="HDC",IF(VLOOKUP($C1327,hdc!$B$2:$F$1600,3,FALSE())="","",VLOOKUP($C1327,hdc!$B$2:$F$1600,3,FALSE())),IF($A1327="NAUTICS",IF(VLOOKUP($C1327,nautics!$B$2:$F$1200,3,FALSE())="","",VLOOKUP($C1327,nautics!$B$2:$F$1200,3,FALSE())),IF($A1327="ST",IF(VLOOKUP($C1327,st!$B$2:$F$400,3,FALSE())="","",VLOOKUP($C1327,st!$B$2:$F$400,3,FALSE())),""))),"")</f>
        <v/>
      </c>
      <c r="F1327" s="35" t="str">
        <f>IFERROR(IF($A1327="HDC",IF(VLOOKUP($C1327,hdc!$B$2:$F$1600,4,FALSE())="","",VLOOKUP($C1327,hdc!$B$2:$F$1600,4,FALSE())),IF($A1327="NAUTICS",IF(VLOOKUP($C1327,nautics!$B$2:$F$1200,4,FALSE())="","",VLOOKUP($C1327,nautics!$B$2:$F$1200,4,FALSE())),IF($A1327="ST",IF(VLOOKUP($C1327,st!$B$2:$F$400,4,FALSE())="","",VLOOKUP($C1327,st!$B$2:$F$400,4,FALSE())),""))),"")</f>
        <v/>
      </c>
      <c r="G1327" s="35" t="str">
        <f>IFERROR(IF($A1327="HDC",IF(VLOOKUP($C1327,hdc!$B$2:$F$1600,5,FALSE())="","",VLOOKUP($C1327,hdc!$B$2:$F$1600,5,FALSE())),IF($A1327="NAUTICS",IF(VLOOKUP($C1327,nautics!$B$2:$F$1200,5,FALSE())="","",VLOOKUP($C1327,nautics!$B$2:$F$1200,5,FALSE())),IF($A1327="ST",IF(VLOOKUP($C1327,st!$B$2:$F$400,5,FALSE())="","",VLOOKUP($C1327,st!$B$2:$F$400,5,FALSE())),""))),"")</f>
        <v/>
      </c>
      <c r="H1327" s="35" t="s">
        <v>3183</v>
      </c>
      <c r="I1327" s="35" t="s">
        <v>31</v>
      </c>
      <c r="J1327" s="35" t="s">
        <v>8144</v>
      </c>
      <c r="K1327" s="35">
        <f t="shared" si="5"/>
        <v>15</v>
      </c>
      <c r="L1327" s="35" t="s">
        <v>10372</v>
      </c>
      <c r="M1327" s="35" t="s">
        <v>10373</v>
      </c>
      <c r="N1327" s="35" t="s">
        <v>433</v>
      </c>
      <c r="O1327" s="35" t="s">
        <v>434</v>
      </c>
      <c r="P1327" s="35" t="s">
        <v>10602</v>
      </c>
      <c r="Q1327" s="35" t="s">
        <v>10603</v>
      </c>
      <c r="R1327" s="35" t="s">
        <v>1071</v>
      </c>
      <c r="S1327" s="35" t="s">
        <v>642</v>
      </c>
      <c r="T1327" s="35" t="s">
        <v>643</v>
      </c>
      <c r="U1327" s="35" t="s">
        <v>10604</v>
      </c>
      <c r="W1327" s="35" t="s">
        <v>57</v>
      </c>
      <c r="X1327" s="35" t="s">
        <v>2279</v>
      </c>
      <c r="Y1327" s="35" t="s">
        <v>5724</v>
      </c>
      <c r="Z1327" s="35" t="s">
        <v>647</v>
      </c>
    </row>
    <row r="1328" spans="1:26" ht="15" customHeight="1">
      <c r="A1328" s="35" t="s">
        <v>1300</v>
      </c>
      <c r="B1328" s="35" t="s">
        <v>9778</v>
      </c>
      <c r="C1328" s="35" t="s">
        <v>10605</v>
      </c>
      <c r="D1328" s="35" t="str">
        <f>IFERROR(IF($A1328="HDC",IF(VLOOKUP($C1328,hdc!$B$2:$F$1600,2,FALSE())="","",VLOOKUP($C1328,hdc!$B$2:$F$1600,2,FALSE())),IF($A1328="NAUTICS",IF(VLOOKUP($C1328,nautics!$B$2:$F$1200,2,FALSE())="","",VLOOKUP($C1328,nautics!$B$2:$F$1200,2,FALSE())),IF($A1328="ST",IF(VLOOKUP($C1328,st!$B$2:$F$400,2,FALSE())="","",VLOOKUP($C1328,st!$B$2:$F$400,2,FALSE())),""))),"")</f>
        <v/>
      </c>
      <c r="E1328" s="35" t="str">
        <f>IFERROR(IF($A1328="HDC",IF(VLOOKUP($C1328,hdc!$B$2:$F$1600,3,FALSE())="","",VLOOKUP($C1328,hdc!$B$2:$F$1600,3,FALSE())),IF($A1328="NAUTICS",IF(VLOOKUP($C1328,nautics!$B$2:$F$1200,3,FALSE())="","",VLOOKUP($C1328,nautics!$B$2:$F$1200,3,FALSE())),IF($A1328="ST",IF(VLOOKUP($C1328,st!$B$2:$F$400,3,FALSE())="","",VLOOKUP($C1328,st!$B$2:$F$400,3,FALSE())),""))),"")</f>
        <v/>
      </c>
      <c r="F1328" s="35" t="str">
        <f>IFERROR(IF($A1328="HDC",IF(VLOOKUP($C1328,hdc!$B$2:$F$1600,4,FALSE())="","",VLOOKUP($C1328,hdc!$B$2:$F$1600,4,FALSE())),IF($A1328="NAUTICS",IF(VLOOKUP($C1328,nautics!$B$2:$F$1200,4,FALSE())="","",VLOOKUP($C1328,nautics!$B$2:$F$1200,4,FALSE())),IF($A1328="ST",IF(VLOOKUP($C1328,st!$B$2:$F$400,4,FALSE())="","",VLOOKUP($C1328,st!$B$2:$F$400,4,FALSE())),""))),"")</f>
        <v/>
      </c>
      <c r="G1328" s="35" t="str">
        <f>IFERROR(IF($A1328="HDC",IF(VLOOKUP($C1328,hdc!$B$2:$F$1600,5,FALSE())="","",VLOOKUP($C1328,hdc!$B$2:$F$1600,5,FALSE())),IF($A1328="NAUTICS",IF(VLOOKUP($C1328,nautics!$B$2:$F$1200,5,FALSE())="","",VLOOKUP($C1328,nautics!$B$2:$F$1200,5,FALSE())),IF($A1328="ST",IF(VLOOKUP($C1328,st!$B$2:$F$400,5,FALSE())="","",VLOOKUP($C1328,st!$B$2:$F$400,5,FALSE())),""))),"")</f>
        <v/>
      </c>
      <c r="H1328" s="35" t="s">
        <v>6316</v>
      </c>
      <c r="I1328" s="35" t="s">
        <v>31</v>
      </c>
      <c r="J1328" s="35" t="s">
        <v>307</v>
      </c>
      <c r="K1328" s="35">
        <f t="shared" si="5"/>
        <v>12</v>
      </c>
      <c r="L1328" s="35" t="s">
        <v>10372</v>
      </c>
      <c r="M1328" s="35" t="s">
        <v>10373</v>
      </c>
      <c r="N1328" s="35" t="s">
        <v>433</v>
      </c>
      <c r="O1328" s="35" t="s">
        <v>434</v>
      </c>
      <c r="P1328" s="35" t="s">
        <v>10606</v>
      </c>
      <c r="Q1328" s="35" t="s">
        <v>10607</v>
      </c>
      <c r="R1328" s="35" t="s">
        <v>965</v>
      </c>
      <c r="S1328" s="35" t="s">
        <v>642</v>
      </c>
      <c r="T1328" s="35" t="s">
        <v>643</v>
      </c>
      <c r="U1328" s="35" t="s">
        <v>10608</v>
      </c>
      <c r="W1328" s="35" t="s">
        <v>57</v>
      </c>
      <c r="X1328" s="35" t="s">
        <v>2279</v>
      </c>
      <c r="Y1328" s="35" t="s">
        <v>5724</v>
      </c>
      <c r="Z1328" s="35" t="s">
        <v>1953</v>
      </c>
    </row>
    <row r="1329" spans="1:26" ht="15" customHeight="1">
      <c r="A1329" s="35" t="s">
        <v>1300</v>
      </c>
      <c r="B1329" s="35" t="s">
        <v>9778</v>
      </c>
      <c r="C1329" s="35" t="s">
        <v>10609</v>
      </c>
      <c r="D1329" s="35" t="str">
        <f>IFERROR(IF($A1329="HDC",IF(VLOOKUP($C1329,hdc!$B$2:$F$1600,2,FALSE())="","",VLOOKUP($C1329,hdc!$B$2:$F$1600,2,FALSE())),IF($A1329="NAUTICS",IF(VLOOKUP($C1329,nautics!$B$2:$F$1200,2,FALSE())="","",VLOOKUP($C1329,nautics!$B$2:$F$1200,2,FALSE())),IF($A1329="ST",IF(VLOOKUP($C1329,st!$B$2:$F$400,2,FALSE())="","",VLOOKUP($C1329,st!$B$2:$F$400,2,FALSE())),""))),"")</f>
        <v/>
      </c>
      <c r="E1329" s="35" t="str">
        <f>IFERROR(IF($A1329="HDC",IF(VLOOKUP($C1329,hdc!$B$2:$F$1600,3,FALSE())="","",VLOOKUP($C1329,hdc!$B$2:$F$1600,3,FALSE())),IF($A1329="NAUTICS",IF(VLOOKUP($C1329,nautics!$B$2:$F$1200,3,FALSE())="","",VLOOKUP($C1329,nautics!$B$2:$F$1200,3,FALSE())),IF($A1329="ST",IF(VLOOKUP($C1329,st!$B$2:$F$400,3,FALSE())="","",VLOOKUP($C1329,st!$B$2:$F$400,3,FALSE())),""))),"")</f>
        <v/>
      </c>
      <c r="F1329" s="35" t="str">
        <f>IFERROR(IF($A1329="HDC",IF(VLOOKUP($C1329,hdc!$B$2:$F$1600,4,FALSE())="","",VLOOKUP($C1329,hdc!$B$2:$F$1600,4,FALSE())),IF($A1329="NAUTICS",IF(VLOOKUP($C1329,nautics!$B$2:$F$1200,4,FALSE())="","",VLOOKUP($C1329,nautics!$B$2:$F$1200,4,FALSE())),IF($A1329="ST",IF(VLOOKUP($C1329,st!$B$2:$F$400,4,FALSE())="","",VLOOKUP($C1329,st!$B$2:$F$400,4,FALSE())),""))),"")</f>
        <v/>
      </c>
      <c r="G1329" s="35" t="str">
        <f>IFERROR(IF($A1329="HDC",IF(VLOOKUP($C1329,hdc!$B$2:$F$1600,5,FALSE())="","",VLOOKUP($C1329,hdc!$B$2:$F$1600,5,FALSE())),IF($A1329="NAUTICS",IF(VLOOKUP($C1329,nautics!$B$2:$F$1200,5,FALSE())="","",VLOOKUP($C1329,nautics!$B$2:$F$1200,5,FALSE())),IF($A1329="ST",IF(VLOOKUP($C1329,st!$B$2:$F$400,5,FALSE())="","",VLOOKUP($C1329,st!$B$2:$F$400,5,FALSE())),""))),"")</f>
        <v/>
      </c>
      <c r="H1329" s="35" t="s">
        <v>6316</v>
      </c>
      <c r="I1329" s="35" t="s">
        <v>31</v>
      </c>
      <c r="J1329" s="35" t="s">
        <v>7183</v>
      </c>
      <c r="K1329" s="35">
        <f t="shared" si="5"/>
        <v>8</v>
      </c>
      <c r="L1329" s="35" t="s">
        <v>10606</v>
      </c>
      <c r="M1329" s="35" t="s">
        <v>10607</v>
      </c>
      <c r="N1329" s="35" t="s">
        <v>642</v>
      </c>
      <c r="O1329" s="35" t="s">
        <v>643</v>
      </c>
      <c r="P1329" s="35" t="s">
        <v>10610</v>
      </c>
      <c r="Q1329" s="35" t="s">
        <v>10607</v>
      </c>
      <c r="R1329" s="35" t="s">
        <v>247</v>
      </c>
      <c r="S1329" s="35" t="s">
        <v>642</v>
      </c>
      <c r="T1329" s="35" t="s">
        <v>643</v>
      </c>
      <c r="U1329" s="35" t="s">
        <v>89</v>
      </c>
      <c r="W1329" s="35" t="s">
        <v>78</v>
      </c>
      <c r="X1329" s="35" t="s">
        <v>2279</v>
      </c>
      <c r="Y1329" s="35" t="s">
        <v>89</v>
      </c>
      <c r="Z1329" s="35" t="s">
        <v>89</v>
      </c>
    </row>
    <row r="1330" spans="1:26" ht="15" customHeight="1">
      <c r="A1330" s="35" t="s">
        <v>1300</v>
      </c>
      <c r="B1330" s="35" t="s">
        <v>9778</v>
      </c>
      <c r="C1330" s="35" t="s">
        <v>10611</v>
      </c>
      <c r="D1330" s="35" t="str">
        <f>IFERROR(IF($A1330="HDC",IF(VLOOKUP($C1330,hdc!$B$2:$F$1600,2,FALSE())="","",VLOOKUP($C1330,hdc!$B$2:$F$1600,2,FALSE())),IF($A1330="NAUTICS",IF(VLOOKUP($C1330,nautics!$B$2:$F$1200,2,FALSE())="","",VLOOKUP($C1330,nautics!$B$2:$F$1200,2,FALSE())),IF($A1330="ST",IF(VLOOKUP($C1330,st!$B$2:$F$400,2,FALSE())="","",VLOOKUP($C1330,st!$B$2:$F$400,2,FALSE())),""))),"")</f>
        <v/>
      </c>
      <c r="E1330" s="35" t="str">
        <f>IFERROR(IF($A1330="HDC",IF(VLOOKUP($C1330,hdc!$B$2:$F$1600,3,FALSE())="","",VLOOKUP($C1330,hdc!$B$2:$F$1600,3,FALSE())),IF($A1330="NAUTICS",IF(VLOOKUP($C1330,nautics!$B$2:$F$1200,3,FALSE())="","",VLOOKUP($C1330,nautics!$B$2:$F$1200,3,FALSE())),IF($A1330="ST",IF(VLOOKUP($C1330,st!$B$2:$F$400,3,FALSE())="","",VLOOKUP($C1330,st!$B$2:$F$400,3,FALSE())),""))),"")</f>
        <v/>
      </c>
      <c r="F1330" s="35" t="str">
        <f>IFERROR(IF($A1330="HDC",IF(VLOOKUP($C1330,hdc!$B$2:$F$1600,4,FALSE())="","",VLOOKUP($C1330,hdc!$B$2:$F$1600,4,FALSE())),IF($A1330="NAUTICS",IF(VLOOKUP($C1330,nautics!$B$2:$F$1200,4,FALSE())="","",VLOOKUP($C1330,nautics!$B$2:$F$1200,4,FALSE())),IF($A1330="ST",IF(VLOOKUP($C1330,st!$B$2:$F$400,4,FALSE())="","",VLOOKUP($C1330,st!$B$2:$F$400,4,FALSE())),""))),"")</f>
        <v/>
      </c>
      <c r="G1330" s="35" t="str">
        <f>IFERROR(IF($A1330="HDC",IF(VLOOKUP($C1330,hdc!$B$2:$F$1600,5,FALSE())="","",VLOOKUP($C1330,hdc!$B$2:$F$1600,5,FALSE())),IF($A1330="NAUTICS",IF(VLOOKUP($C1330,nautics!$B$2:$F$1200,5,FALSE())="","",VLOOKUP($C1330,nautics!$B$2:$F$1200,5,FALSE())),IF($A1330="ST",IF(VLOOKUP($C1330,st!$B$2:$F$400,5,FALSE())="","",VLOOKUP($C1330,st!$B$2:$F$400,5,FALSE())),""))),"")</f>
        <v/>
      </c>
      <c r="H1330" s="35" t="s">
        <v>6316</v>
      </c>
      <c r="I1330" s="35" t="s">
        <v>31</v>
      </c>
      <c r="J1330" s="35" t="s">
        <v>7183</v>
      </c>
      <c r="K1330" s="35">
        <f t="shared" si="5"/>
        <v>8</v>
      </c>
      <c r="L1330" s="35" t="s">
        <v>10610</v>
      </c>
      <c r="M1330" s="35" t="s">
        <v>10607</v>
      </c>
      <c r="N1330" s="35" t="s">
        <v>642</v>
      </c>
      <c r="O1330" s="35" t="s">
        <v>643</v>
      </c>
      <c r="P1330" s="35" t="s">
        <v>10612</v>
      </c>
      <c r="Q1330" s="35" t="s">
        <v>10607</v>
      </c>
      <c r="R1330" s="35" t="s">
        <v>247</v>
      </c>
      <c r="S1330" s="35" t="s">
        <v>642</v>
      </c>
      <c r="T1330" s="35" t="s">
        <v>643</v>
      </c>
      <c r="U1330" s="35" t="s">
        <v>89</v>
      </c>
      <c r="W1330" s="35" t="s">
        <v>78</v>
      </c>
      <c r="X1330" s="35" t="s">
        <v>2279</v>
      </c>
      <c r="Y1330" s="35" t="s">
        <v>89</v>
      </c>
      <c r="Z1330" s="35" t="s">
        <v>89</v>
      </c>
    </row>
    <row r="1331" spans="1:26" ht="15" customHeight="1">
      <c r="A1331" s="35" t="s">
        <v>1300</v>
      </c>
      <c r="B1331" s="35" t="s">
        <v>10130</v>
      </c>
      <c r="C1331" s="35" t="s">
        <v>10613</v>
      </c>
      <c r="D1331" s="35">
        <f>IFERROR(IF($A1331="HDC",IF(VLOOKUP($C1331,hdc!$B$2:$F$1600,2,FALSE())="","",VLOOKUP($C1331,hdc!$B$2:$F$1600,2,FALSE())),IF($A1331="NAUTICS",IF(VLOOKUP($C1331,nautics!$B$2:$F$1200,2,FALSE())="","",VLOOKUP($C1331,nautics!$B$2:$F$1200,2,FALSE())),IF($A1331="ST",IF(VLOOKUP($C1331,st!$B$2:$F$400,2,FALSE())="","",VLOOKUP($C1331,st!$B$2:$F$400,2,FALSE())),""))),"")</f>
        <v>1</v>
      </c>
      <c r="E1331" s="35" t="str">
        <f>IFERROR(IF($A1331="HDC",IF(VLOOKUP($C1331,hdc!$B$2:$F$1600,3,FALSE())="","",VLOOKUP($C1331,hdc!$B$2:$F$1600,3,FALSE())),IF($A1331="NAUTICS",IF(VLOOKUP($C1331,nautics!$B$2:$F$1200,3,FALSE())="","",VLOOKUP($C1331,nautics!$B$2:$F$1200,3,FALSE())),IF($A1331="ST",IF(VLOOKUP($C1331,st!$B$2:$F$400,3,FALSE())="","",VLOOKUP($C1331,st!$B$2:$F$400,3,FALSE())),""))),"")</f>
        <v/>
      </c>
      <c r="F1331" s="35" t="str">
        <f>IFERROR(IF($A1331="HDC",IF(VLOOKUP($C1331,hdc!$B$2:$F$1600,4,FALSE())="","",VLOOKUP($C1331,hdc!$B$2:$F$1600,4,FALSE())),IF($A1331="NAUTICS",IF(VLOOKUP($C1331,nautics!$B$2:$F$1200,4,FALSE())="","",VLOOKUP($C1331,nautics!$B$2:$F$1200,4,FALSE())),IF($A1331="ST",IF(VLOOKUP($C1331,st!$B$2:$F$400,4,FALSE())="","",VLOOKUP($C1331,st!$B$2:$F$400,4,FALSE())),""))),"")</f>
        <v/>
      </c>
      <c r="G1331" s="35" t="str">
        <f>IFERROR(IF($A1331="HDC",IF(VLOOKUP($C1331,hdc!$B$2:$F$1600,5,FALSE())="","",VLOOKUP($C1331,hdc!$B$2:$F$1600,5,FALSE())),IF($A1331="NAUTICS",IF(VLOOKUP($C1331,nautics!$B$2:$F$1200,5,FALSE())="","",VLOOKUP($C1331,nautics!$B$2:$F$1200,5,FALSE())),IF($A1331="ST",IF(VLOOKUP($C1331,st!$B$2:$F$400,5,FALSE())="","",VLOOKUP($C1331,st!$B$2:$F$400,5,FALSE())),""))),"")</f>
        <v/>
      </c>
      <c r="H1331" s="35" t="s">
        <v>344</v>
      </c>
      <c r="I1331" s="35" t="s">
        <v>31</v>
      </c>
      <c r="J1331" s="35" t="s">
        <v>10614</v>
      </c>
      <c r="K1331" s="35">
        <f t="shared" si="5"/>
        <v>46</v>
      </c>
      <c r="L1331" s="35" t="s">
        <v>712</v>
      </c>
      <c r="M1331" s="35" t="s">
        <v>713</v>
      </c>
      <c r="N1331" s="35" t="s">
        <v>716</v>
      </c>
      <c r="O1331" s="35" t="s">
        <v>718</v>
      </c>
      <c r="P1331" s="35" t="s">
        <v>1242</v>
      </c>
      <c r="Q1331" s="35" t="s">
        <v>1243</v>
      </c>
      <c r="R1331" s="35" t="s">
        <v>1071</v>
      </c>
      <c r="S1331" s="35" t="s">
        <v>46</v>
      </c>
      <c r="T1331" s="35" t="s">
        <v>49</v>
      </c>
      <c r="U1331" s="35" t="s">
        <v>10615</v>
      </c>
      <c r="W1331" s="35" t="s">
        <v>57</v>
      </c>
      <c r="X1331" s="35" t="s">
        <v>59</v>
      </c>
      <c r="Y1331" s="35" t="s">
        <v>721</v>
      </c>
      <c r="Z1331" s="35" t="s">
        <v>1255</v>
      </c>
    </row>
    <row r="1332" spans="1:26" ht="15" customHeight="1">
      <c r="A1332" s="35" t="s">
        <v>1300</v>
      </c>
      <c r="B1332" s="35" t="s">
        <v>10130</v>
      </c>
      <c r="C1332" s="35" t="s">
        <v>10616</v>
      </c>
      <c r="D1332" s="35">
        <f>IFERROR(IF($A1332="HDC",IF(VLOOKUP($C1332,hdc!$B$2:$F$1600,2,FALSE())="","",VLOOKUP($C1332,hdc!$B$2:$F$1600,2,FALSE())),IF($A1332="NAUTICS",IF(VLOOKUP($C1332,nautics!$B$2:$F$1200,2,FALSE())="","",VLOOKUP($C1332,nautics!$B$2:$F$1200,2,FALSE())),IF($A1332="ST",IF(VLOOKUP($C1332,st!$B$2:$F$400,2,FALSE())="","",VLOOKUP($C1332,st!$B$2:$F$400,2,FALSE())),""))),"")</f>
        <v>1</v>
      </c>
      <c r="E1332" s="35">
        <f>IFERROR(IF($A1332="HDC",IF(VLOOKUP($C1332,hdc!$B$2:$F$1600,3,FALSE())="","",VLOOKUP($C1332,hdc!$B$2:$F$1600,3,FALSE())),IF($A1332="NAUTICS",IF(VLOOKUP($C1332,nautics!$B$2:$F$1200,3,FALSE())="","",VLOOKUP($C1332,nautics!$B$2:$F$1200,3,FALSE())),IF($A1332="ST",IF(VLOOKUP($C1332,st!$B$2:$F$400,3,FALSE())="","",VLOOKUP($C1332,st!$B$2:$F$400,3,FALSE())),""))),"")</f>
        <v>1</v>
      </c>
      <c r="F1332" s="35">
        <f>IFERROR(IF($A1332="HDC",IF(VLOOKUP($C1332,hdc!$B$2:$F$1600,4,FALSE())="","",VLOOKUP($C1332,hdc!$B$2:$F$1600,4,FALSE())),IF($A1332="NAUTICS",IF(VLOOKUP($C1332,nautics!$B$2:$F$1200,4,FALSE())="","",VLOOKUP($C1332,nautics!$B$2:$F$1200,4,FALSE())),IF($A1332="ST",IF(VLOOKUP($C1332,st!$B$2:$F$400,4,FALSE())="","",VLOOKUP($C1332,st!$B$2:$F$400,4,FALSE())),""))),"")</f>
        <v>1</v>
      </c>
      <c r="G1332" s="35" t="str">
        <f>IFERROR(IF($A1332="HDC",IF(VLOOKUP($C1332,hdc!$B$2:$F$1600,5,FALSE())="","",VLOOKUP($C1332,hdc!$B$2:$F$1600,5,FALSE())),IF($A1332="NAUTICS",IF(VLOOKUP($C1332,nautics!$B$2:$F$1200,5,FALSE())="","",VLOOKUP($C1332,nautics!$B$2:$F$1200,5,FALSE())),IF($A1332="ST",IF(VLOOKUP($C1332,st!$B$2:$F$400,5,FALSE())="","",VLOOKUP($C1332,st!$B$2:$F$400,5,FALSE())),""))),"")</f>
        <v/>
      </c>
      <c r="H1332" s="35" t="s">
        <v>344</v>
      </c>
      <c r="I1332" s="35" t="s">
        <v>31</v>
      </c>
      <c r="J1332" s="35" t="s">
        <v>10617</v>
      </c>
      <c r="K1332" s="35">
        <f t="shared" si="5"/>
        <v>22</v>
      </c>
      <c r="L1332" s="35" t="s">
        <v>749</v>
      </c>
      <c r="M1332" s="35" t="s">
        <v>750</v>
      </c>
      <c r="N1332" s="35" t="s">
        <v>433</v>
      </c>
      <c r="O1332" s="35" t="s">
        <v>434</v>
      </c>
      <c r="P1332" s="35" t="s">
        <v>1242</v>
      </c>
      <c r="Q1332" s="35" t="s">
        <v>1243</v>
      </c>
      <c r="R1332" s="35" t="s">
        <v>1071</v>
      </c>
      <c r="S1332" s="35" t="s">
        <v>46</v>
      </c>
      <c r="T1332" s="35" t="s">
        <v>49</v>
      </c>
      <c r="U1332" s="35" t="s">
        <v>10618</v>
      </c>
      <c r="W1332" s="35" t="s">
        <v>57</v>
      </c>
      <c r="X1332" s="35" t="s">
        <v>59</v>
      </c>
      <c r="Y1332" s="35" t="s">
        <v>754</v>
      </c>
      <c r="Z1332" s="35" t="s">
        <v>1255</v>
      </c>
    </row>
    <row r="1333" spans="1:26" ht="15" customHeight="1">
      <c r="A1333" s="35" t="s">
        <v>1300</v>
      </c>
      <c r="B1333" s="35" t="s">
        <v>10130</v>
      </c>
      <c r="C1333" s="35" t="s">
        <v>10619</v>
      </c>
      <c r="D1333" s="35">
        <f>IFERROR(IF($A1333="HDC",IF(VLOOKUP($C1333,hdc!$B$2:$F$1600,2,FALSE())="","",VLOOKUP($C1333,hdc!$B$2:$F$1600,2,FALSE())),IF($A1333="NAUTICS",IF(VLOOKUP($C1333,nautics!$B$2:$F$1200,2,FALSE())="","",VLOOKUP($C1333,nautics!$B$2:$F$1200,2,FALSE())),IF($A1333="ST",IF(VLOOKUP($C1333,st!$B$2:$F$400,2,FALSE())="","",VLOOKUP($C1333,st!$B$2:$F$400,2,FALSE())),""))),"")</f>
        <v>1</v>
      </c>
      <c r="E1333" s="35">
        <f>IFERROR(IF($A1333="HDC",IF(VLOOKUP($C1333,hdc!$B$2:$F$1600,3,FALSE())="","",VLOOKUP($C1333,hdc!$B$2:$F$1600,3,FALSE())),IF($A1333="NAUTICS",IF(VLOOKUP($C1333,nautics!$B$2:$F$1200,3,FALSE())="","",VLOOKUP($C1333,nautics!$B$2:$F$1200,3,FALSE())),IF($A1333="ST",IF(VLOOKUP($C1333,st!$B$2:$F$400,3,FALSE())="","",VLOOKUP($C1333,st!$B$2:$F$400,3,FALSE())),""))),"")</f>
        <v>1</v>
      </c>
      <c r="F1333" s="35">
        <f>IFERROR(IF($A1333="HDC",IF(VLOOKUP($C1333,hdc!$B$2:$F$1600,4,FALSE())="","",VLOOKUP($C1333,hdc!$B$2:$F$1600,4,FALSE())),IF($A1333="NAUTICS",IF(VLOOKUP($C1333,nautics!$B$2:$F$1200,4,FALSE())="","",VLOOKUP($C1333,nautics!$B$2:$F$1200,4,FALSE())),IF($A1333="ST",IF(VLOOKUP($C1333,st!$B$2:$F$400,4,FALSE())="","",VLOOKUP($C1333,st!$B$2:$F$400,4,FALSE())),""))),"")</f>
        <v>1</v>
      </c>
      <c r="G1333" s="35" t="str">
        <f>IFERROR(IF($A1333="HDC",IF(VLOOKUP($C1333,hdc!$B$2:$F$1600,5,FALSE())="","",VLOOKUP($C1333,hdc!$B$2:$F$1600,5,FALSE())),IF($A1333="NAUTICS",IF(VLOOKUP($C1333,nautics!$B$2:$F$1200,5,FALSE())="","",VLOOKUP($C1333,nautics!$B$2:$F$1200,5,FALSE())),IF($A1333="ST",IF(VLOOKUP($C1333,st!$B$2:$F$400,5,FALSE())="","",VLOOKUP($C1333,st!$B$2:$F$400,5,FALSE())),""))),"")</f>
        <v/>
      </c>
      <c r="H1333" s="35" t="s">
        <v>344</v>
      </c>
      <c r="I1333" s="35" t="s">
        <v>31</v>
      </c>
      <c r="J1333" s="35" t="s">
        <v>10617</v>
      </c>
      <c r="K1333" s="35">
        <f t="shared" si="5"/>
        <v>22</v>
      </c>
      <c r="L1333" s="35" t="s">
        <v>749</v>
      </c>
      <c r="M1333" s="35" t="s">
        <v>750</v>
      </c>
      <c r="N1333" s="35" t="s">
        <v>433</v>
      </c>
      <c r="O1333" s="35" t="s">
        <v>434</v>
      </c>
      <c r="P1333" s="35" t="s">
        <v>1242</v>
      </c>
      <c r="Q1333" s="35" t="s">
        <v>1243</v>
      </c>
      <c r="R1333" s="35" t="s">
        <v>1071</v>
      </c>
      <c r="S1333" s="35" t="s">
        <v>46</v>
      </c>
      <c r="T1333" s="35" t="s">
        <v>49</v>
      </c>
      <c r="U1333" s="35" t="s">
        <v>10618</v>
      </c>
      <c r="W1333" s="35" t="s">
        <v>57</v>
      </c>
      <c r="X1333" s="35" t="s">
        <v>59</v>
      </c>
      <c r="Y1333" s="35" t="s">
        <v>754</v>
      </c>
      <c r="Z1333" s="35" t="s">
        <v>1255</v>
      </c>
    </row>
    <row r="1334" spans="1:26" ht="15" customHeight="1">
      <c r="A1334" s="35" t="s">
        <v>1300</v>
      </c>
      <c r="B1334" s="35" t="s">
        <v>10130</v>
      </c>
      <c r="C1334" s="35" t="s">
        <v>10620</v>
      </c>
      <c r="D1334" s="35">
        <f>IFERROR(IF($A1334="HDC",IF(VLOOKUP($C1334,hdc!$B$2:$F$1600,2,FALSE())="","",VLOOKUP($C1334,hdc!$B$2:$F$1600,2,FALSE())),IF($A1334="NAUTICS",IF(VLOOKUP($C1334,nautics!$B$2:$F$1200,2,FALSE())="","",VLOOKUP($C1334,nautics!$B$2:$F$1200,2,FALSE())),IF($A1334="ST",IF(VLOOKUP($C1334,st!$B$2:$F$400,2,FALSE())="","",VLOOKUP($C1334,st!$B$2:$F$400,2,FALSE())),""))),"")</f>
        <v>1</v>
      </c>
      <c r="E1334" s="35">
        <f>IFERROR(IF($A1334="HDC",IF(VLOOKUP($C1334,hdc!$B$2:$F$1600,3,FALSE())="","",VLOOKUP($C1334,hdc!$B$2:$F$1600,3,FALSE())),IF($A1334="NAUTICS",IF(VLOOKUP($C1334,nautics!$B$2:$F$1200,3,FALSE())="","",VLOOKUP($C1334,nautics!$B$2:$F$1200,3,FALSE())),IF($A1334="ST",IF(VLOOKUP($C1334,st!$B$2:$F$400,3,FALSE())="","",VLOOKUP($C1334,st!$B$2:$F$400,3,FALSE())),""))),"")</f>
        <v>1</v>
      </c>
      <c r="F1334" s="35">
        <f>IFERROR(IF($A1334="HDC",IF(VLOOKUP($C1334,hdc!$B$2:$F$1600,4,FALSE())="","",VLOOKUP($C1334,hdc!$B$2:$F$1600,4,FALSE())),IF($A1334="NAUTICS",IF(VLOOKUP($C1334,nautics!$B$2:$F$1200,4,FALSE())="","",VLOOKUP($C1334,nautics!$B$2:$F$1200,4,FALSE())),IF($A1334="ST",IF(VLOOKUP($C1334,st!$B$2:$F$400,4,FALSE())="","",VLOOKUP($C1334,st!$B$2:$F$400,4,FALSE())),""))),"")</f>
        <v>1</v>
      </c>
      <c r="G1334" s="35" t="str">
        <f>IFERROR(IF($A1334="HDC",IF(VLOOKUP($C1334,hdc!$B$2:$F$1600,5,FALSE())="","",VLOOKUP($C1334,hdc!$B$2:$F$1600,5,FALSE())),IF($A1334="NAUTICS",IF(VLOOKUP($C1334,nautics!$B$2:$F$1200,5,FALSE())="","",VLOOKUP($C1334,nautics!$B$2:$F$1200,5,FALSE())),IF($A1334="ST",IF(VLOOKUP($C1334,st!$B$2:$F$400,5,FALSE())="","",VLOOKUP($C1334,st!$B$2:$F$400,5,FALSE())),""))),"")</f>
        <v/>
      </c>
      <c r="H1334" s="35" t="s">
        <v>344</v>
      </c>
      <c r="I1334" s="35" t="s">
        <v>31</v>
      </c>
      <c r="J1334" s="35" t="s">
        <v>10617</v>
      </c>
      <c r="K1334" s="35">
        <f t="shared" si="5"/>
        <v>22</v>
      </c>
      <c r="L1334" s="35" t="s">
        <v>749</v>
      </c>
      <c r="M1334" s="35" t="s">
        <v>750</v>
      </c>
      <c r="N1334" s="35" t="s">
        <v>433</v>
      </c>
      <c r="O1334" s="35" t="s">
        <v>434</v>
      </c>
      <c r="P1334" s="35" t="s">
        <v>1242</v>
      </c>
      <c r="Q1334" s="35" t="s">
        <v>1243</v>
      </c>
      <c r="R1334" s="35" t="s">
        <v>1071</v>
      </c>
      <c r="S1334" s="35" t="s">
        <v>46</v>
      </c>
      <c r="T1334" s="35" t="s">
        <v>49</v>
      </c>
      <c r="U1334" s="35" t="s">
        <v>10618</v>
      </c>
      <c r="W1334" s="35" t="s">
        <v>57</v>
      </c>
      <c r="X1334" s="35" t="s">
        <v>59</v>
      </c>
      <c r="Y1334" s="35" t="s">
        <v>754</v>
      </c>
      <c r="Z1334" s="35" t="s">
        <v>1255</v>
      </c>
    </row>
    <row r="1335" spans="1:26" ht="15" customHeight="1">
      <c r="A1335" s="35" t="s">
        <v>1300</v>
      </c>
      <c r="B1335" s="35" t="s">
        <v>10130</v>
      </c>
      <c r="C1335" s="35" t="s">
        <v>10621</v>
      </c>
      <c r="D1335" s="35">
        <f>IFERROR(IF($A1335="HDC",IF(VLOOKUP($C1335,hdc!$B$2:$F$1600,2,FALSE())="","",VLOOKUP($C1335,hdc!$B$2:$F$1600,2,FALSE())),IF($A1335="NAUTICS",IF(VLOOKUP($C1335,nautics!$B$2:$F$1200,2,FALSE())="","",VLOOKUP($C1335,nautics!$B$2:$F$1200,2,FALSE())),IF($A1335="ST",IF(VLOOKUP($C1335,st!$B$2:$F$400,2,FALSE())="","",VLOOKUP($C1335,st!$B$2:$F$400,2,FALSE())),""))),"")</f>
        <v>1</v>
      </c>
      <c r="E1335" s="35">
        <f>IFERROR(IF($A1335="HDC",IF(VLOOKUP($C1335,hdc!$B$2:$F$1600,3,FALSE())="","",VLOOKUP($C1335,hdc!$B$2:$F$1600,3,FALSE())),IF($A1335="NAUTICS",IF(VLOOKUP($C1335,nautics!$B$2:$F$1200,3,FALSE())="","",VLOOKUP($C1335,nautics!$B$2:$F$1200,3,FALSE())),IF($A1335="ST",IF(VLOOKUP($C1335,st!$B$2:$F$400,3,FALSE())="","",VLOOKUP($C1335,st!$B$2:$F$400,3,FALSE())),""))),"")</f>
        <v>1</v>
      </c>
      <c r="F1335" s="35">
        <f>IFERROR(IF($A1335="HDC",IF(VLOOKUP($C1335,hdc!$B$2:$F$1600,4,FALSE())="","",VLOOKUP($C1335,hdc!$B$2:$F$1600,4,FALSE())),IF($A1335="NAUTICS",IF(VLOOKUP($C1335,nautics!$B$2:$F$1200,4,FALSE())="","",VLOOKUP($C1335,nautics!$B$2:$F$1200,4,FALSE())),IF($A1335="ST",IF(VLOOKUP($C1335,st!$B$2:$F$400,4,FALSE())="","",VLOOKUP($C1335,st!$B$2:$F$400,4,FALSE())),""))),"")</f>
        <v>1</v>
      </c>
      <c r="G1335" s="35" t="str">
        <f>IFERROR(IF($A1335="HDC",IF(VLOOKUP($C1335,hdc!$B$2:$F$1600,5,FALSE())="","",VLOOKUP($C1335,hdc!$B$2:$F$1600,5,FALSE())),IF($A1335="NAUTICS",IF(VLOOKUP($C1335,nautics!$B$2:$F$1200,5,FALSE())="","",VLOOKUP($C1335,nautics!$B$2:$F$1200,5,FALSE())),IF($A1335="ST",IF(VLOOKUP($C1335,st!$B$2:$F$400,5,FALSE())="","",VLOOKUP($C1335,st!$B$2:$F$400,5,FALSE())),""))),"")</f>
        <v/>
      </c>
      <c r="H1335" s="35" t="s">
        <v>344</v>
      </c>
      <c r="I1335" s="35" t="s">
        <v>31</v>
      </c>
      <c r="J1335" s="35" t="s">
        <v>10617</v>
      </c>
      <c r="K1335" s="35">
        <f t="shared" si="5"/>
        <v>22</v>
      </c>
      <c r="L1335" s="35" t="s">
        <v>749</v>
      </c>
      <c r="M1335" s="35" t="s">
        <v>750</v>
      </c>
      <c r="N1335" s="35" t="s">
        <v>433</v>
      </c>
      <c r="O1335" s="35" t="s">
        <v>434</v>
      </c>
      <c r="P1335" s="35" t="s">
        <v>1242</v>
      </c>
      <c r="Q1335" s="35" t="s">
        <v>1243</v>
      </c>
      <c r="R1335" s="35" t="s">
        <v>1071</v>
      </c>
      <c r="S1335" s="35" t="s">
        <v>46</v>
      </c>
      <c r="T1335" s="35" t="s">
        <v>49</v>
      </c>
      <c r="U1335" s="35" t="s">
        <v>10618</v>
      </c>
      <c r="W1335" s="35" t="s">
        <v>57</v>
      </c>
      <c r="X1335" s="35" t="s">
        <v>59</v>
      </c>
      <c r="Y1335" s="35" t="s">
        <v>754</v>
      </c>
      <c r="Z1335" s="35" t="s">
        <v>1255</v>
      </c>
    </row>
    <row r="1336" spans="1:26" ht="15" customHeight="1">
      <c r="A1336" s="35" t="s">
        <v>1300</v>
      </c>
      <c r="B1336" s="35" t="s">
        <v>10130</v>
      </c>
      <c r="C1336" s="35" t="s">
        <v>10622</v>
      </c>
      <c r="D1336" s="35">
        <f>IFERROR(IF($A1336="HDC",IF(VLOOKUP($C1336,hdc!$B$2:$F$1600,2,FALSE())="","",VLOOKUP($C1336,hdc!$B$2:$F$1600,2,FALSE())),IF($A1336="NAUTICS",IF(VLOOKUP($C1336,nautics!$B$2:$F$1200,2,FALSE())="","",VLOOKUP($C1336,nautics!$B$2:$F$1200,2,FALSE())),IF($A1336="ST",IF(VLOOKUP($C1336,st!$B$2:$F$400,2,FALSE())="","",VLOOKUP($C1336,st!$B$2:$F$400,2,FALSE())),""))),"")</f>
        <v>1</v>
      </c>
      <c r="E1336" s="35" t="str">
        <f>IFERROR(IF($A1336="HDC",IF(VLOOKUP($C1336,hdc!$B$2:$F$1600,3,FALSE())="","",VLOOKUP($C1336,hdc!$B$2:$F$1600,3,FALSE())),IF($A1336="NAUTICS",IF(VLOOKUP($C1336,nautics!$B$2:$F$1200,3,FALSE())="","",VLOOKUP($C1336,nautics!$B$2:$F$1200,3,FALSE())),IF($A1336="ST",IF(VLOOKUP($C1336,st!$B$2:$F$400,3,FALSE())="","",VLOOKUP($C1336,st!$B$2:$F$400,3,FALSE())),""))),"")</f>
        <v/>
      </c>
      <c r="F1336" s="35" t="str">
        <f>IFERROR(IF($A1336="HDC",IF(VLOOKUP($C1336,hdc!$B$2:$F$1600,4,FALSE())="","",VLOOKUP($C1336,hdc!$B$2:$F$1600,4,FALSE())),IF($A1336="NAUTICS",IF(VLOOKUP($C1336,nautics!$B$2:$F$1200,4,FALSE())="","",VLOOKUP($C1336,nautics!$B$2:$F$1200,4,FALSE())),IF($A1336="ST",IF(VLOOKUP($C1336,st!$B$2:$F$400,4,FALSE())="","",VLOOKUP($C1336,st!$B$2:$F$400,4,FALSE())),""))),"")</f>
        <v/>
      </c>
      <c r="G1336" s="35" t="str">
        <f>IFERROR(IF($A1336="HDC",IF(VLOOKUP($C1336,hdc!$B$2:$F$1600,5,FALSE())="","",VLOOKUP($C1336,hdc!$B$2:$F$1600,5,FALSE())),IF($A1336="NAUTICS",IF(VLOOKUP($C1336,nautics!$B$2:$F$1200,5,FALSE())="","",VLOOKUP($C1336,nautics!$B$2:$F$1200,5,FALSE())),IF($A1336="ST",IF(VLOOKUP($C1336,st!$B$2:$F$400,5,FALSE())="","",VLOOKUP($C1336,st!$B$2:$F$400,5,FALSE())),""))),"")</f>
        <v/>
      </c>
      <c r="H1336" s="35" t="s">
        <v>1080</v>
      </c>
      <c r="I1336" s="35" t="s">
        <v>31</v>
      </c>
      <c r="J1336" s="35" t="s">
        <v>10623</v>
      </c>
      <c r="K1336" s="35">
        <f t="shared" si="5"/>
        <v>46</v>
      </c>
      <c r="L1336" s="35" t="s">
        <v>1017</v>
      </c>
      <c r="M1336" s="35" t="s">
        <v>1019</v>
      </c>
      <c r="N1336" s="35" t="s">
        <v>716</v>
      </c>
      <c r="O1336" s="35" t="s">
        <v>718</v>
      </c>
      <c r="P1336" s="35" t="s">
        <v>1242</v>
      </c>
      <c r="Q1336" s="35" t="s">
        <v>1243</v>
      </c>
      <c r="R1336" s="35" t="s">
        <v>1071</v>
      </c>
      <c r="S1336" s="35" t="s">
        <v>46</v>
      </c>
      <c r="T1336" s="35" t="s">
        <v>49</v>
      </c>
      <c r="U1336" s="35" t="s">
        <v>10624</v>
      </c>
      <c r="W1336" s="35" t="s">
        <v>57</v>
      </c>
      <c r="X1336" s="35" t="s">
        <v>59</v>
      </c>
      <c r="Y1336" s="35" t="s">
        <v>1023</v>
      </c>
      <c r="Z1336" s="35" t="s">
        <v>1255</v>
      </c>
    </row>
    <row r="1337" spans="1:26" ht="15" customHeight="1">
      <c r="A1337" s="35" t="s">
        <v>1300</v>
      </c>
      <c r="B1337" s="35" t="s">
        <v>10130</v>
      </c>
      <c r="C1337" s="35" t="s">
        <v>10625</v>
      </c>
      <c r="D1337" s="35">
        <f>IFERROR(IF($A1337="HDC",IF(VLOOKUP($C1337,hdc!$B$2:$F$1600,2,FALSE())="","",VLOOKUP($C1337,hdc!$B$2:$F$1600,2,FALSE())),IF($A1337="NAUTICS",IF(VLOOKUP($C1337,nautics!$B$2:$F$1200,2,FALSE())="","",VLOOKUP($C1337,nautics!$B$2:$F$1200,2,FALSE())),IF($A1337="ST",IF(VLOOKUP($C1337,st!$B$2:$F$400,2,FALSE())="","",VLOOKUP($C1337,st!$B$2:$F$400,2,FALSE())),""))),"")</f>
        <v>1</v>
      </c>
      <c r="E1337" s="35" t="str">
        <f>IFERROR(IF($A1337="HDC",IF(VLOOKUP($C1337,hdc!$B$2:$F$1600,3,FALSE())="","",VLOOKUP($C1337,hdc!$B$2:$F$1600,3,FALSE())),IF($A1337="NAUTICS",IF(VLOOKUP($C1337,nautics!$B$2:$F$1200,3,FALSE())="","",VLOOKUP($C1337,nautics!$B$2:$F$1200,3,FALSE())),IF($A1337="ST",IF(VLOOKUP($C1337,st!$B$2:$F$400,3,FALSE())="","",VLOOKUP($C1337,st!$B$2:$F$400,3,FALSE())),""))),"")</f>
        <v/>
      </c>
      <c r="F1337" s="35" t="str">
        <f>IFERROR(IF($A1337="HDC",IF(VLOOKUP($C1337,hdc!$B$2:$F$1600,4,FALSE())="","",VLOOKUP($C1337,hdc!$B$2:$F$1600,4,FALSE())),IF($A1337="NAUTICS",IF(VLOOKUP($C1337,nautics!$B$2:$F$1200,4,FALSE())="","",VLOOKUP($C1337,nautics!$B$2:$F$1200,4,FALSE())),IF($A1337="ST",IF(VLOOKUP($C1337,st!$B$2:$F$400,4,FALSE())="","",VLOOKUP($C1337,st!$B$2:$F$400,4,FALSE())),""))),"")</f>
        <v/>
      </c>
      <c r="G1337" s="35" t="str">
        <f>IFERROR(IF($A1337="HDC",IF(VLOOKUP($C1337,hdc!$B$2:$F$1600,5,FALSE())="","",VLOOKUP($C1337,hdc!$B$2:$F$1600,5,FALSE())),IF($A1337="NAUTICS",IF(VLOOKUP($C1337,nautics!$B$2:$F$1200,5,FALSE())="","",VLOOKUP($C1337,nautics!$B$2:$F$1200,5,FALSE())),IF($A1337="ST",IF(VLOOKUP($C1337,st!$B$2:$F$400,5,FALSE())="","",VLOOKUP($C1337,st!$B$2:$F$400,5,FALSE())),""))),"")</f>
        <v/>
      </c>
      <c r="H1337" s="35" t="s">
        <v>1080</v>
      </c>
      <c r="I1337" s="35" t="s">
        <v>31</v>
      </c>
      <c r="J1337" s="35" t="s">
        <v>10623</v>
      </c>
      <c r="K1337" s="35">
        <f t="shared" si="5"/>
        <v>46</v>
      </c>
      <c r="L1337" s="35" t="s">
        <v>1017</v>
      </c>
      <c r="M1337" s="35" t="s">
        <v>1019</v>
      </c>
      <c r="N1337" s="35" t="s">
        <v>716</v>
      </c>
      <c r="O1337" s="35" t="s">
        <v>718</v>
      </c>
      <c r="P1337" s="35" t="s">
        <v>1242</v>
      </c>
      <c r="Q1337" s="35" t="s">
        <v>1243</v>
      </c>
      <c r="R1337" s="35" t="s">
        <v>1071</v>
      </c>
      <c r="S1337" s="35" t="s">
        <v>46</v>
      </c>
      <c r="T1337" s="35" t="s">
        <v>49</v>
      </c>
      <c r="U1337" s="35" t="s">
        <v>10624</v>
      </c>
      <c r="W1337" s="35" t="s">
        <v>57</v>
      </c>
      <c r="X1337" s="35" t="s">
        <v>59</v>
      </c>
      <c r="Y1337" s="35" t="s">
        <v>1023</v>
      </c>
      <c r="Z1337" s="35" t="s">
        <v>1255</v>
      </c>
    </row>
    <row r="1338" spans="1:26" ht="15" customHeight="1">
      <c r="A1338" s="35" t="s">
        <v>1300</v>
      </c>
      <c r="B1338" s="35" t="s">
        <v>10130</v>
      </c>
      <c r="C1338" s="35" t="s">
        <v>10626</v>
      </c>
      <c r="D1338" s="35">
        <f>IFERROR(IF($A1338="HDC",IF(VLOOKUP($C1338,hdc!$B$2:$F$1600,2,FALSE())="","",VLOOKUP($C1338,hdc!$B$2:$F$1600,2,FALSE())),IF($A1338="NAUTICS",IF(VLOOKUP($C1338,nautics!$B$2:$F$1200,2,FALSE())="","",VLOOKUP($C1338,nautics!$B$2:$F$1200,2,FALSE())),IF($A1338="ST",IF(VLOOKUP($C1338,st!$B$2:$F$400,2,FALSE())="","",VLOOKUP($C1338,st!$B$2:$F$400,2,FALSE())),""))),"")</f>
        <v>1</v>
      </c>
      <c r="E1338" s="35">
        <f>IFERROR(IF($A1338="HDC",IF(VLOOKUP($C1338,hdc!$B$2:$F$1600,3,FALSE())="","",VLOOKUP($C1338,hdc!$B$2:$F$1600,3,FALSE())),IF($A1338="NAUTICS",IF(VLOOKUP($C1338,nautics!$B$2:$F$1200,3,FALSE())="","",VLOOKUP($C1338,nautics!$B$2:$F$1200,3,FALSE())),IF($A1338="ST",IF(VLOOKUP($C1338,st!$B$2:$F$400,3,FALSE())="","",VLOOKUP($C1338,st!$B$2:$F$400,3,FALSE())),""))),"")</f>
        <v>1</v>
      </c>
      <c r="F1338" s="35">
        <f>IFERROR(IF($A1338="HDC",IF(VLOOKUP($C1338,hdc!$B$2:$F$1600,4,FALSE())="","",VLOOKUP($C1338,hdc!$B$2:$F$1600,4,FALSE())),IF($A1338="NAUTICS",IF(VLOOKUP($C1338,nautics!$B$2:$F$1200,4,FALSE())="","",VLOOKUP($C1338,nautics!$B$2:$F$1200,4,FALSE())),IF($A1338="ST",IF(VLOOKUP($C1338,st!$B$2:$F$400,4,FALSE())="","",VLOOKUP($C1338,st!$B$2:$F$400,4,FALSE())),""))),"")</f>
        <v>1</v>
      </c>
      <c r="G1338" s="35" t="str">
        <f>IFERROR(IF($A1338="HDC",IF(VLOOKUP($C1338,hdc!$B$2:$F$1600,5,FALSE())="","",VLOOKUP($C1338,hdc!$B$2:$F$1600,5,FALSE())),IF($A1338="NAUTICS",IF(VLOOKUP($C1338,nautics!$B$2:$F$1200,5,FALSE())="","",VLOOKUP($C1338,nautics!$B$2:$F$1200,5,FALSE())),IF($A1338="ST",IF(VLOOKUP($C1338,st!$B$2:$F$400,5,FALSE())="","",VLOOKUP($C1338,st!$B$2:$F$400,5,FALSE())),""))),"")</f>
        <v/>
      </c>
      <c r="H1338" s="35" t="s">
        <v>1080</v>
      </c>
      <c r="I1338" s="35" t="s">
        <v>31</v>
      </c>
      <c r="J1338" s="35" t="s">
        <v>8828</v>
      </c>
      <c r="K1338" s="35">
        <f t="shared" si="5"/>
        <v>61</v>
      </c>
      <c r="L1338" s="35" t="s">
        <v>1034</v>
      </c>
      <c r="M1338" s="35" t="s">
        <v>1036</v>
      </c>
      <c r="N1338" s="35" t="s">
        <v>736</v>
      </c>
      <c r="O1338" s="35" t="s">
        <v>738</v>
      </c>
      <c r="P1338" s="35" t="s">
        <v>1242</v>
      </c>
      <c r="Q1338" s="35" t="s">
        <v>1243</v>
      </c>
      <c r="R1338" s="35" t="s">
        <v>1071</v>
      </c>
      <c r="S1338" s="35" t="s">
        <v>46</v>
      </c>
      <c r="T1338" s="35" t="s">
        <v>49</v>
      </c>
      <c r="U1338" s="35" t="s">
        <v>10627</v>
      </c>
      <c r="W1338" s="35" t="s">
        <v>57</v>
      </c>
      <c r="X1338" s="35" t="s">
        <v>59</v>
      </c>
      <c r="Y1338" s="35" t="s">
        <v>1041</v>
      </c>
      <c r="Z1338" s="35" t="s">
        <v>1255</v>
      </c>
    </row>
    <row r="1339" spans="1:26" ht="15" customHeight="1">
      <c r="A1339" s="35" t="s">
        <v>1300</v>
      </c>
      <c r="B1339" s="35" t="s">
        <v>10130</v>
      </c>
      <c r="C1339" s="35" t="s">
        <v>10628</v>
      </c>
      <c r="D1339" s="35">
        <f>IFERROR(IF($A1339="HDC",IF(VLOOKUP($C1339,hdc!$B$2:$F$1600,2,FALSE())="","",VLOOKUP($C1339,hdc!$B$2:$F$1600,2,FALSE())),IF($A1339="NAUTICS",IF(VLOOKUP($C1339,nautics!$B$2:$F$1200,2,FALSE())="","",VLOOKUP($C1339,nautics!$B$2:$F$1200,2,FALSE())),IF($A1339="ST",IF(VLOOKUP($C1339,st!$B$2:$F$400,2,FALSE())="","",VLOOKUP($C1339,st!$B$2:$F$400,2,FALSE())),""))),"")</f>
        <v>1</v>
      </c>
      <c r="E1339" s="35">
        <f>IFERROR(IF($A1339="HDC",IF(VLOOKUP($C1339,hdc!$B$2:$F$1600,3,FALSE())="","",VLOOKUP($C1339,hdc!$B$2:$F$1600,3,FALSE())),IF($A1339="NAUTICS",IF(VLOOKUP($C1339,nautics!$B$2:$F$1200,3,FALSE())="","",VLOOKUP($C1339,nautics!$B$2:$F$1200,3,FALSE())),IF($A1339="ST",IF(VLOOKUP($C1339,st!$B$2:$F$400,3,FALSE())="","",VLOOKUP($C1339,st!$B$2:$F$400,3,FALSE())),""))),"")</f>
        <v>1</v>
      </c>
      <c r="F1339" s="35">
        <f>IFERROR(IF($A1339="HDC",IF(VLOOKUP($C1339,hdc!$B$2:$F$1600,4,FALSE())="","",VLOOKUP($C1339,hdc!$B$2:$F$1600,4,FALSE())),IF($A1339="NAUTICS",IF(VLOOKUP($C1339,nautics!$B$2:$F$1200,4,FALSE())="","",VLOOKUP($C1339,nautics!$B$2:$F$1200,4,FALSE())),IF($A1339="ST",IF(VLOOKUP($C1339,st!$B$2:$F$400,4,FALSE())="","",VLOOKUP($C1339,st!$B$2:$F$400,4,FALSE())),""))),"")</f>
        <v>1</v>
      </c>
      <c r="G1339" s="35" t="str">
        <f>IFERROR(IF($A1339="HDC",IF(VLOOKUP($C1339,hdc!$B$2:$F$1600,5,FALSE())="","",VLOOKUP($C1339,hdc!$B$2:$F$1600,5,FALSE())),IF($A1339="NAUTICS",IF(VLOOKUP($C1339,nautics!$B$2:$F$1200,5,FALSE())="","",VLOOKUP($C1339,nautics!$B$2:$F$1200,5,FALSE())),IF($A1339="ST",IF(VLOOKUP($C1339,st!$B$2:$F$400,5,FALSE())="","",VLOOKUP($C1339,st!$B$2:$F$400,5,FALSE())),""))),"")</f>
        <v/>
      </c>
      <c r="H1339" s="35" t="s">
        <v>1080</v>
      </c>
      <c r="I1339" s="35" t="s">
        <v>31</v>
      </c>
      <c r="J1339" s="35" t="s">
        <v>2347</v>
      </c>
      <c r="K1339" s="35">
        <f t="shared" si="5"/>
        <v>45</v>
      </c>
      <c r="L1339" s="35" t="s">
        <v>1280</v>
      </c>
      <c r="M1339" s="35" t="s">
        <v>1282</v>
      </c>
      <c r="N1339" s="35" t="s">
        <v>174</v>
      </c>
      <c r="O1339" s="35" t="s">
        <v>175</v>
      </c>
      <c r="P1339" s="35" t="s">
        <v>1242</v>
      </c>
      <c r="Q1339" s="35" t="s">
        <v>1243</v>
      </c>
      <c r="R1339" s="35" t="s">
        <v>1071</v>
      </c>
      <c r="S1339" s="35" t="s">
        <v>46</v>
      </c>
      <c r="T1339" s="35" t="s">
        <v>49</v>
      </c>
      <c r="U1339" s="35" t="s">
        <v>10629</v>
      </c>
      <c r="W1339" s="35" t="s">
        <v>57</v>
      </c>
      <c r="X1339" s="35" t="s">
        <v>59</v>
      </c>
      <c r="Y1339" s="35" t="s">
        <v>1289</v>
      </c>
      <c r="Z1339" s="35" t="s">
        <v>1255</v>
      </c>
    </row>
    <row r="1340" spans="1:26" ht="15" customHeight="1">
      <c r="A1340" s="35" t="s">
        <v>1300</v>
      </c>
      <c r="B1340" s="35" t="s">
        <v>10130</v>
      </c>
      <c r="C1340" s="35" t="s">
        <v>10630</v>
      </c>
      <c r="D1340" s="35">
        <f>IFERROR(IF($A1340="HDC",IF(VLOOKUP($C1340,hdc!$B$2:$F$1600,2,FALSE())="","",VLOOKUP($C1340,hdc!$B$2:$F$1600,2,FALSE())),IF($A1340="NAUTICS",IF(VLOOKUP($C1340,nautics!$B$2:$F$1200,2,FALSE())="","",VLOOKUP($C1340,nautics!$B$2:$F$1200,2,FALSE())),IF($A1340="ST",IF(VLOOKUP($C1340,st!$B$2:$F$400,2,FALSE())="","",VLOOKUP($C1340,st!$B$2:$F$400,2,FALSE())),""))),"")</f>
        <v>1</v>
      </c>
      <c r="E1340" s="35" t="str">
        <f>IFERROR(IF($A1340="HDC",IF(VLOOKUP($C1340,hdc!$B$2:$F$1600,3,FALSE())="","",VLOOKUP($C1340,hdc!$B$2:$F$1600,3,FALSE())),IF($A1340="NAUTICS",IF(VLOOKUP($C1340,nautics!$B$2:$F$1200,3,FALSE())="","",VLOOKUP($C1340,nautics!$B$2:$F$1200,3,FALSE())),IF($A1340="ST",IF(VLOOKUP($C1340,st!$B$2:$F$400,3,FALSE())="","",VLOOKUP($C1340,st!$B$2:$F$400,3,FALSE())),""))),"")</f>
        <v/>
      </c>
      <c r="F1340" s="35" t="str">
        <f>IFERROR(IF($A1340="HDC",IF(VLOOKUP($C1340,hdc!$B$2:$F$1600,4,FALSE())="","",VLOOKUP($C1340,hdc!$B$2:$F$1600,4,FALSE())),IF($A1340="NAUTICS",IF(VLOOKUP($C1340,nautics!$B$2:$F$1200,4,FALSE())="","",VLOOKUP($C1340,nautics!$B$2:$F$1200,4,FALSE())),IF($A1340="ST",IF(VLOOKUP($C1340,st!$B$2:$F$400,4,FALSE())="","",VLOOKUP($C1340,st!$B$2:$F$400,4,FALSE())),""))),"")</f>
        <v/>
      </c>
      <c r="G1340" s="35" t="str">
        <f>IFERROR(IF($A1340="HDC",IF(VLOOKUP($C1340,hdc!$B$2:$F$1600,5,FALSE())="","",VLOOKUP($C1340,hdc!$B$2:$F$1600,5,FALSE())),IF($A1340="NAUTICS",IF(VLOOKUP($C1340,nautics!$B$2:$F$1200,5,FALSE())="","",VLOOKUP($C1340,nautics!$B$2:$F$1200,5,FALSE())),IF($A1340="ST",IF(VLOOKUP($C1340,st!$B$2:$F$400,5,FALSE())="","",VLOOKUP($C1340,st!$B$2:$F$400,5,FALSE())),""))),"")</f>
        <v/>
      </c>
      <c r="H1340" s="35" t="s">
        <v>1080</v>
      </c>
      <c r="I1340" s="35" t="s">
        <v>31</v>
      </c>
      <c r="J1340" s="35" t="s">
        <v>2347</v>
      </c>
      <c r="K1340" s="35">
        <f t="shared" si="5"/>
        <v>45</v>
      </c>
      <c r="L1340" s="35" t="s">
        <v>1280</v>
      </c>
      <c r="M1340" s="35" t="s">
        <v>1282</v>
      </c>
      <c r="N1340" s="35" t="s">
        <v>174</v>
      </c>
      <c r="O1340" s="35" t="s">
        <v>175</v>
      </c>
      <c r="P1340" s="35" t="s">
        <v>1242</v>
      </c>
      <c r="Q1340" s="35" t="s">
        <v>1243</v>
      </c>
      <c r="R1340" s="35" t="s">
        <v>1071</v>
      </c>
      <c r="S1340" s="35" t="s">
        <v>46</v>
      </c>
      <c r="T1340" s="35" t="s">
        <v>49</v>
      </c>
      <c r="U1340" s="35" t="s">
        <v>10629</v>
      </c>
      <c r="W1340" s="35" t="s">
        <v>57</v>
      </c>
      <c r="X1340" s="35" t="s">
        <v>59</v>
      </c>
      <c r="Y1340" s="35" t="s">
        <v>1289</v>
      </c>
      <c r="Z1340" s="35" t="s">
        <v>1255</v>
      </c>
    </row>
    <row r="1341" spans="1:26" ht="15" customHeight="1">
      <c r="A1341" s="35" t="s">
        <v>1300</v>
      </c>
      <c r="B1341" s="35" t="s">
        <v>10130</v>
      </c>
      <c r="C1341" s="35" t="s">
        <v>10631</v>
      </c>
      <c r="D1341" s="35">
        <f>IFERROR(IF($A1341="HDC",IF(VLOOKUP($C1341,hdc!$B$2:$F$1600,2,FALSE())="","",VLOOKUP($C1341,hdc!$B$2:$F$1600,2,FALSE())),IF($A1341="NAUTICS",IF(VLOOKUP($C1341,nautics!$B$2:$F$1200,2,FALSE())="","",VLOOKUP($C1341,nautics!$B$2:$F$1200,2,FALSE())),IF($A1341="ST",IF(VLOOKUP($C1341,st!$B$2:$F$400,2,FALSE())="","",VLOOKUP($C1341,st!$B$2:$F$400,2,FALSE())),""))),"")</f>
        <v>1</v>
      </c>
      <c r="E1341" s="35">
        <f>IFERROR(IF($A1341="HDC",IF(VLOOKUP($C1341,hdc!$B$2:$F$1600,3,FALSE())="","",VLOOKUP($C1341,hdc!$B$2:$F$1600,3,FALSE())),IF($A1341="NAUTICS",IF(VLOOKUP($C1341,nautics!$B$2:$F$1200,3,FALSE())="","",VLOOKUP($C1341,nautics!$B$2:$F$1200,3,FALSE())),IF($A1341="ST",IF(VLOOKUP($C1341,st!$B$2:$F$400,3,FALSE())="","",VLOOKUP($C1341,st!$B$2:$F$400,3,FALSE())),""))),"")</f>
        <v>1</v>
      </c>
      <c r="F1341" s="35">
        <f>IFERROR(IF($A1341="HDC",IF(VLOOKUP($C1341,hdc!$B$2:$F$1600,4,FALSE())="","",VLOOKUP($C1341,hdc!$B$2:$F$1600,4,FALSE())),IF($A1341="NAUTICS",IF(VLOOKUP($C1341,nautics!$B$2:$F$1200,4,FALSE())="","",VLOOKUP($C1341,nautics!$B$2:$F$1200,4,FALSE())),IF($A1341="ST",IF(VLOOKUP($C1341,st!$B$2:$F$400,4,FALSE())="","",VLOOKUP($C1341,st!$B$2:$F$400,4,FALSE())),""))),"")</f>
        <v>1</v>
      </c>
      <c r="G1341" s="35" t="str">
        <f>IFERROR(IF($A1341="HDC",IF(VLOOKUP($C1341,hdc!$B$2:$F$1600,5,FALSE())="","",VLOOKUP($C1341,hdc!$B$2:$F$1600,5,FALSE())),IF($A1341="NAUTICS",IF(VLOOKUP($C1341,nautics!$B$2:$F$1200,5,FALSE())="","",VLOOKUP($C1341,nautics!$B$2:$F$1200,5,FALSE())),IF($A1341="ST",IF(VLOOKUP($C1341,st!$B$2:$F$400,5,FALSE())="","",VLOOKUP($C1341,st!$B$2:$F$400,5,FALSE())),""))),"")</f>
        <v/>
      </c>
      <c r="H1341" s="35" t="s">
        <v>1080</v>
      </c>
      <c r="I1341" s="35" t="s">
        <v>31</v>
      </c>
      <c r="J1341" s="35" t="s">
        <v>10632</v>
      </c>
      <c r="K1341" s="35">
        <f t="shared" si="5"/>
        <v>72</v>
      </c>
      <c r="L1341" s="35" t="s">
        <v>318</v>
      </c>
      <c r="M1341" s="35" t="s">
        <v>319</v>
      </c>
      <c r="N1341" s="35" t="s">
        <v>174</v>
      </c>
      <c r="O1341" s="35" t="s">
        <v>175</v>
      </c>
      <c r="P1341" s="35" t="s">
        <v>1034</v>
      </c>
      <c r="Q1341" s="35" t="s">
        <v>1036</v>
      </c>
      <c r="R1341" s="35" t="s">
        <v>52</v>
      </c>
      <c r="S1341" s="35" t="s">
        <v>736</v>
      </c>
      <c r="T1341" s="35" t="s">
        <v>738</v>
      </c>
      <c r="U1341" s="35" t="s">
        <v>10633</v>
      </c>
      <c r="W1341" s="35" t="s">
        <v>57</v>
      </c>
      <c r="X1341" s="35" t="s">
        <v>59</v>
      </c>
      <c r="Y1341" s="35" t="s">
        <v>323</v>
      </c>
      <c r="Z1341" s="35" t="s">
        <v>1041</v>
      </c>
    </row>
    <row r="1342" spans="1:26" ht="15" customHeight="1">
      <c r="A1342" s="35" t="s">
        <v>1300</v>
      </c>
      <c r="B1342" s="35" t="s">
        <v>10130</v>
      </c>
      <c r="C1342" s="35" t="s">
        <v>10634</v>
      </c>
      <c r="D1342" s="35">
        <f>IFERROR(IF($A1342="HDC",IF(VLOOKUP($C1342,hdc!$B$2:$F$1600,2,FALSE())="","",VLOOKUP($C1342,hdc!$B$2:$F$1600,2,FALSE())),IF($A1342="NAUTICS",IF(VLOOKUP($C1342,nautics!$B$2:$F$1200,2,FALSE())="","",VLOOKUP($C1342,nautics!$B$2:$F$1200,2,FALSE())),IF($A1342="ST",IF(VLOOKUP($C1342,st!$B$2:$F$400,2,FALSE())="","",VLOOKUP($C1342,st!$B$2:$F$400,2,FALSE())),""))),"")</f>
        <v>1</v>
      </c>
      <c r="E1342" s="35" t="str">
        <f>IFERROR(IF($A1342="HDC",IF(VLOOKUP($C1342,hdc!$B$2:$F$1600,3,FALSE())="","",VLOOKUP($C1342,hdc!$B$2:$F$1600,3,FALSE())),IF($A1342="NAUTICS",IF(VLOOKUP($C1342,nautics!$B$2:$F$1200,3,FALSE())="","",VLOOKUP($C1342,nautics!$B$2:$F$1200,3,FALSE())),IF($A1342="ST",IF(VLOOKUP($C1342,st!$B$2:$F$400,3,FALSE())="","",VLOOKUP($C1342,st!$B$2:$F$400,3,FALSE())),""))),"")</f>
        <v/>
      </c>
      <c r="F1342" s="35" t="str">
        <f>IFERROR(IF($A1342="HDC",IF(VLOOKUP($C1342,hdc!$B$2:$F$1600,4,FALSE())="","",VLOOKUP($C1342,hdc!$B$2:$F$1600,4,FALSE())),IF($A1342="NAUTICS",IF(VLOOKUP($C1342,nautics!$B$2:$F$1200,4,FALSE())="","",VLOOKUP($C1342,nautics!$B$2:$F$1200,4,FALSE())),IF($A1342="ST",IF(VLOOKUP($C1342,st!$B$2:$F$400,4,FALSE())="","",VLOOKUP($C1342,st!$B$2:$F$400,4,FALSE())),""))),"")</f>
        <v/>
      </c>
      <c r="G1342" s="35" t="str">
        <f>IFERROR(IF($A1342="HDC",IF(VLOOKUP($C1342,hdc!$B$2:$F$1600,5,FALSE())="","",VLOOKUP($C1342,hdc!$B$2:$F$1600,5,FALSE())),IF($A1342="NAUTICS",IF(VLOOKUP($C1342,nautics!$B$2:$F$1200,5,FALSE())="","",VLOOKUP($C1342,nautics!$B$2:$F$1200,5,FALSE())),IF($A1342="ST",IF(VLOOKUP($C1342,st!$B$2:$F$400,5,FALSE())="","",VLOOKUP($C1342,st!$B$2:$F$400,5,FALSE())),""))),"")</f>
        <v/>
      </c>
      <c r="H1342" s="35" t="s">
        <v>1080</v>
      </c>
      <c r="I1342" s="35" t="s">
        <v>31</v>
      </c>
      <c r="J1342" s="35" t="s">
        <v>10635</v>
      </c>
      <c r="K1342" s="35">
        <f t="shared" si="5"/>
        <v>17</v>
      </c>
      <c r="L1342" s="35" t="s">
        <v>318</v>
      </c>
      <c r="M1342" s="35" t="s">
        <v>319</v>
      </c>
      <c r="N1342" s="35" t="s">
        <v>174</v>
      </c>
      <c r="O1342" s="35" t="s">
        <v>175</v>
      </c>
      <c r="P1342" s="35" t="s">
        <v>1017</v>
      </c>
      <c r="Q1342" s="35" t="s">
        <v>1019</v>
      </c>
      <c r="R1342" s="35" t="s">
        <v>52</v>
      </c>
      <c r="S1342" s="35" t="s">
        <v>716</v>
      </c>
      <c r="T1342" s="35" t="s">
        <v>718</v>
      </c>
      <c r="U1342" s="35" t="s">
        <v>10636</v>
      </c>
      <c r="W1342" s="35" t="s">
        <v>57</v>
      </c>
      <c r="X1342" s="35" t="s">
        <v>59</v>
      </c>
      <c r="Y1342" s="35" t="s">
        <v>323</v>
      </c>
      <c r="Z1342" s="35" t="s">
        <v>1023</v>
      </c>
    </row>
    <row r="1343" spans="1:26" ht="15" customHeight="1">
      <c r="A1343" s="35" t="s">
        <v>1300</v>
      </c>
      <c r="B1343" s="35" t="s">
        <v>10130</v>
      </c>
      <c r="C1343" s="35" t="s">
        <v>10637</v>
      </c>
      <c r="D1343" s="35">
        <f>IFERROR(IF($A1343="HDC",IF(VLOOKUP($C1343,hdc!$B$2:$F$1600,2,FALSE())="","",VLOOKUP($C1343,hdc!$B$2:$F$1600,2,FALSE())),IF($A1343="NAUTICS",IF(VLOOKUP($C1343,nautics!$B$2:$F$1200,2,FALSE())="","",VLOOKUP($C1343,nautics!$B$2:$F$1200,2,FALSE())),IF($A1343="ST",IF(VLOOKUP($C1343,st!$B$2:$F$400,2,FALSE())="","",VLOOKUP($C1343,st!$B$2:$F$400,2,FALSE())),""))),"")</f>
        <v>1</v>
      </c>
      <c r="E1343" s="35" t="str">
        <f>IFERROR(IF($A1343="HDC",IF(VLOOKUP($C1343,hdc!$B$2:$F$1600,3,FALSE())="","",VLOOKUP($C1343,hdc!$B$2:$F$1600,3,FALSE())),IF($A1343="NAUTICS",IF(VLOOKUP($C1343,nautics!$B$2:$F$1200,3,FALSE())="","",VLOOKUP($C1343,nautics!$B$2:$F$1200,3,FALSE())),IF($A1343="ST",IF(VLOOKUP($C1343,st!$B$2:$F$400,3,FALSE())="","",VLOOKUP($C1343,st!$B$2:$F$400,3,FALSE())),""))),"")</f>
        <v/>
      </c>
      <c r="F1343" s="35" t="str">
        <f>IFERROR(IF($A1343="HDC",IF(VLOOKUP($C1343,hdc!$B$2:$F$1600,4,FALSE())="","",VLOOKUP($C1343,hdc!$B$2:$F$1600,4,FALSE())),IF($A1343="NAUTICS",IF(VLOOKUP($C1343,nautics!$B$2:$F$1200,4,FALSE())="","",VLOOKUP($C1343,nautics!$B$2:$F$1200,4,FALSE())),IF($A1343="ST",IF(VLOOKUP($C1343,st!$B$2:$F$400,4,FALSE())="","",VLOOKUP($C1343,st!$B$2:$F$400,4,FALSE())),""))),"")</f>
        <v/>
      </c>
      <c r="G1343" s="35" t="str">
        <f>IFERROR(IF($A1343="HDC",IF(VLOOKUP($C1343,hdc!$B$2:$F$1600,5,FALSE())="","",VLOOKUP($C1343,hdc!$B$2:$F$1600,5,FALSE())),IF($A1343="NAUTICS",IF(VLOOKUP($C1343,nautics!$B$2:$F$1200,5,FALSE())="","",VLOOKUP($C1343,nautics!$B$2:$F$1200,5,FALSE())),IF($A1343="ST",IF(VLOOKUP($C1343,st!$B$2:$F$400,5,FALSE())="","",VLOOKUP($C1343,st!$B$2:$F$400,5,FALSE())),""))),"")</f>
        <v/>
      </c>
      <c r="H1343" s="35" t="s">
        <v>1080</v>
      </c>
      <c r="I1343" s="35" t="s">
        <v>31</v>
      </c>
      <c r="J1343" s="35" t="s">
        <v>10638</v>
      </c>
      <c r="K1343" s="35">
        <f t="shared" si="5"/>
        <v>36</v>
      </c>
      <c r="L1343" s="35" t="s">
        <v>318</v>
      </c>
      <c r="M1343" s="35" t="s">
        <v>319</v>
      </c>
      <c r="N1343" s="35" t="s">
        <v>174</v>
      </c>
      <c r="O1343" s="35" t="s">
        <v>175</v>
      </c>
      <c r="P1343" s="35" t="s">
        <v>1046</v>
      </c>
      <c r="Q1343" s="35" t="s">
        <v>1048</v>
      </c>
      <c r="R1343" s="35" t="s">
        <v>1049</v>
      </c>
      <c r="S1343" s="35" t="s">
        <v>1050</v>
      </c>
      <c r="T1343" s="35" t="s">
        <v>718</v>
      </c>
      <c r="U1343" s="35" t="s">
        <v>10639</v>
      </c>
      <c r="W1343" s="35" t="s">
        <v>57</v>
      </c>
      <c r="X1343" s="35" t="s">
        <v>59</v>
      </c>
      <c r="Y1343" s="35" t="s">
        <v>323</v>
      </c>
      <c r="Z1343" s="35" t="s">
        <v>1054</v>
      </c>
    </row>
    <row r="1344" spans="1:26" ht="15" customHeight="1">
      <c r="A1344" s="35" t="s">
        <v>1300</v>
      </c>
      <c r="B1344" s="35" t="s">
        <v>10130</v>
      </c>
      <c r="C1344" s="35" t="s">
        <v>10640</v>
      </c>
      <c r="D1344" s="35">
        <f>IFERROR(IF($A1344="HDC",IF(VLOOKUP($C1344,hdc!$B$2:$F$1600,2,FALSE())="","",VLOOKUP($C1344,hdc!$B$2:$F$1600,2,FALSE())),IF($A1344="NAUTICS",IF(VLOOKUP($C1344,nautics!$B$2:$F$1200,2,FALSE())="","",VLOOKUP($C1344,nautics!$B$2:$F$1200,2,FALSE())),IF($A1344="ST",IF(VLOOKUP($C1344,st!$B$2:$F$400,2,FALSE())="","",VLOOKUP($C1344,st!$B$2:$F$400,2,FALSE())),""))),"")</f>
        <v>1</v>
      </c>
      <c r="E1344" s="35">
        <f>IFERROR(IF($A1344="HDC",IF(VLOOKUP($C1344,hdc!$B$2:$F$1600,3,FALSE())="","",VLOOKUP($C1344,hdc!$B$2:$F$1600,3,FALSE())),IF($A1344="NAUTICS",IF(VLOOKUP($C1344,nautics!$B$2:$F$1200,3,FALSE())="","",VLOOKUP($C1344,nautics!$B$2:$F$1200,3,FALSE())),IF($A1344="ST",IF(VLOOKUP($C1344,st!$B$2:$F$400,3,FALSE())="","",VLOOKUP($C1344,st!$B$2:$F$400,3,FALSE())),""))),"")</f>
        <v>1</v>
      </c>
      <c r="F1344" s="35">
        <f>IFERROR(IF($A1344="HDC",IF(VLOOKUP($C1344,hdc!$B$2:$F$1600,4,FALSE())="","",VLOOKUP($C1344,hdc!$B$2:$F$1600,4,FALSE())),IF($A1344="NAUTICS",IF(VLOOKUP($C1344,nautics!$B$2:$F$1200,4,FALSE())="","",VLOOKUP($C1344,nautics!$B$2:$F$1200,4,FALSE())),IF($A1344="ST",IF(VLOOKUP($C1344,st!$B$2:$F$400,4,FALSE())="","",VLOOKUP($C1344,st!$B$2:$F$400,4,FALSE())),""))),"")</f>
        <v>1</v>
      </c>
      <c r="G1344" s="35" t="str">
        <f>IFERROR(IF($A1344="HDC",IF(VLOOKUP($C1344,hdc!$B$2:$F$1600,5,FALSE())="","",VLOOKUP($C1344,hdc!$B$2:$F$1600,5,FALSE())),IF($A1344="NAUTICS",IF(VLOOKUP($C1344,nautics!$B$2:$F$1200,5,FALSE())="","",VLOOKUP($C1344,nautics!$B$2:$F$1200,5,FALSE())),IF($A1344="ST",IF(VLOOKUP($C1344,st!$B$2:$F$400,5,FALSE())="","",VLOOKUP($C1344,st!$B$2:$F$400,5,FALSE())),""))),"")</f>
        <v/>
      </c>
      <c r="H1344" s="35" t="s">
        <v>344</v>
      </c>
      <c r="I1344" s="35" t="s">
        <v>31</v>
      </c>
      <c r="J1344" s="35" t="s">
        <v>10617</v>
      </c>
      <c r="K1344" s="35">
        <f t="shared" si="5"/>
        <v>22</v>
      </c>
      <c r="L1344" s="35" t="s">
        <v>749</v>
      </c>
      <c r="M1344" s="35" t="s">
        <v>750</v>
      </c>
      <c r="N1344" s="35" t="s">
        <v>433</v>
      </c>
      <c r="O1344" s="35" t="s">
        <v>434</v>
      </c>
      <c r="P1344" s="35" t="s">
        <v>1242</v>
      </c>
      <c r="Q1344" s="35" t="s">
        <v>1243</v>
      </c>
      <c r="R1344" s="35" t="s">
        <v>1071</v>
      </c>
      <c r="S1344" s="35" t="s">
        <v>46</v>
      </c>
      <c r="T1344" s="35" t="s">
        <v>49</v>
      </c>
      <c r="U1344" s="35" t="s">
        <v>10618</v>
      </c>
      <c r="W1344" s="35" t="s">
        <v>57</v>
      </c>
      <c r="X1344" s="35" t="s">
        <v>59</v>
      </c>
      <c r="Y1344" s="35" t="s">
        <v>754</v>
      </c>
      <c r="Z1344" s="35" t="s">
        <v>1255</v>
      </c>
    </row>
    <row r="1345" spans="1:26" ht="15" customHeight="1">
      <c r="A1345" s="35" t="s">
        <v>1300</v>
      </c>
      <c r="B1345" s="35" t="s">
        <v>10130</v>
      </c>
      <c r="C1345" s="35" t="s">
        <v>10641</v>
      </c>
      <c r="D1345" s="35">
        <f>IFERROR(IF($A1345="HDC",IF(VLOOKUP($C1345,hdc!$B$2:$F$1600,2,FALSE())="","",VLOOKUP($C1345,hdc!$B$2:$F$1600,2,FALSE())),IF($A1345="NAUTICS",IF(VLOOKUP($C1345,nautics!$B$2:$F$1200,2,FALSE())="","",VLOOKUP($C1345,nautics!$B$2:$F$1200,2,FALSE())),IF($A1345="ST",IF(VLOOKUP($C1345,st!$B$2:$F$400,2,FALSE())="","",VLOOKUP($C1345,st!$B$2:$F$400,2,FALSE())),""))),"")</f>
        <v>1</v>
      </c>
      <c r="E1345" s="35">
        <f>IFERROR(IF($A1345="HDC",IF(VLOOKUP($C1345,hdc!$B$2:$F$1600,3,FALSE())="","",VLOOKUP($C1345,hdc!$B$2:$F$1600,3,FALSE())),IF($A1345="NAUTICS",IF(VLOOKUP($C1345,nautics!$B$2:$F$1200,3,FALSE())="","",VLOOKUP($C1345,nautics!$B$2:$F$1200,3,FALSE())),IF($A1345="ST",IF(VLOOKUP($C1345,st!$B$2:$F$400,3,FALSE())="","",VLOOKUP($C1345,st!$B$2:$F$400,3,FALSE())),""))),"")</f>
        <v>1</v>
      </c>
      <c r="F1345" s="35">
        <f>IFERROR(IF($A1345="HDC",IF(VLOOKUP($C1345,hdc!$B$2:$F$1600,4,FALSE())="","",VLOOKUP($C1345,hdc!$B$2:$F$1600,4,FALSE())),IF($A1345="NAUTICS",IF(VLOOKUP($C1345,nautics!$B$2:$F$1200,4,FALSE())="","",VLOOKUP($C1345,nautics!$B$2:$F$1200,4,FALSE())),IF($A1345="ST",IF(VLOOKUP($C1345,st!$B$2:$F$400,4,FALSE())="","",VLOOKUP($C1345,st!$B$2:$F$400,4,FALSE())),""))),"")</f>
        <v>1</v>
      </c>
      <c r="G1345" s="35" t="str">
        <f>IFERROR(IF($A1345="HDC",IF(VLOOKUP($C1345,hdc!$B$2:$F$1600,5,FALSE())="","",VLOOKUP($C1345,hdc!$B$2:$F$1600,5,FALSE())),IF($A1345="NAUTICS",IF(VLOOKUP($C1345,nautics!$B$2:$F$1200,5,FALSE())="","",VLOOKUP($C1345,nautics!$B$2:$F$1200,5,FALSE())),IF($A1345="ST",IF(VLOOKUP($C1345,st!$B$2:$F$400,5,FALSE())="","",VLOOKUP($C1345,st!$B$2:$F$400,5,FALSE())),""))),"")</f>
        <v/>
      </c>
      <c r="H1345" s="35" t="s">
        <v>344</v>
      </c>
      <c r="I1345" s="35" t="s">
        <v>31</v>
      </c>
      <c r="J1345" s="35" t="s">
        <v>10617</v>
      </c>
      <c r="K1345" s="35">
        <f t="shared" si="5"/>
        <v>22</v>
      </c>
      <c r="L1345" s="35" t="s">
        <v>749</v>
      </c>
      <c r="M1345" s="35" t="s">
        <v>750</v>
      </c>
      <c r="N1345" s="35" t="s">
        <v>433</v>
      </c>
      <c r="O1345" s="35" t="s">
        <v>434</v>
      </c>
      <c r="P1345" s="35" t="s">
        <v>1242</v>
      </c>
      <c r="Q1345" s="35" t="s">
        <v>1243</v>
      </c>
      <c r="R1345" s="35" t="s">
        <v>1071</v>
      </c>
      <c r="S1345" s="35" t="s">
        <v>46</v>
      </c>
      <c r="T1345" s="35" t="s">
        <v>49</v>
      </c>
      <c r="U1345" s="35" t="s">
        <v>10618</v>
      </c>
      <c r="W1345" s="35" t="s">
        <v>57</v>
      </c>
      <c r="X1345" s="35" t="s">
        <v>59</v>
      </c>
      <c r="Y1345" s="35" t="s">
        <v>754</v>
      </c>
      <c r="Z1345" s="35" t="s">
        <v>1255</v>
      </c>
    </row>
    <row r="1346" spans="1:26" ht="15" customHeight="1">
      <c r="A1346" s="35" t="s">
        <v>1300</v>
      </c>
      <c r="B1346" s="35" t="s">
        <v>10130</v>
      </c>
      <c r="C1346" s="35" t="s">
        <v>10642</v>
      </c>
      <c r="D1346" s="35">
        <f>IFERROR(IF($A1346="HDC",IF(VLOOKUP($C1346,hdc!$B$2:$F$1600,2,FALSE())="","",VLOOKUP($C1346,hdc!$B$2:$F$1600,2,FALSE())),IF($A1346="NAUTICS",IF(VLOOKUP($C1346,nautics!$B$2:$F$1200,2,FALSE())="","",VLOOKUP($C1346,nautics!$B$2:$F$1200,2,FALSE())),IF($A1346="ST",IF(VLOOKUP($C1346,st!$B$2:$F$400,2,FALSE())="","",VLOOKUP($C1346,st!$B$2:$F$400,2,FALSE())),""))),"")</f>
        <v>1</v>
      </c>
      <c r="E1346" s="35">
        <f>IFERROR(IF($A1346="HDC",IF(VLOOKUP($C1346,hdc!$B$2:$F$1600,3,FALSE())="","",VLOOKUP($C1346,hdc!$B$2:$F$1600,3,FALSE())),IF($A1346="NAUTICS",IF(VLOOKUP($C1346,nautics!$B$2:$F$1200,3,FALSE())="","",VLOOKUP($C1346,nautics!$B$2:$F$1200,3,FALSE())),IF($A1346="ST",IF(VLOOKUP($C1346,st!$B$2:$F$400,3,FALSE())="","",VLOOKUP($C1346,st!$B$2:$F$400,3,FALSE())),""))),"")</f>
        <v>1</v>
      </c>
      <c r="F1346" s="35" t="str">
        <f>IFERROR(IF($A1346="HDC",IF(VLOOKUP($C1346,hdc!$B$2:$F$1600,4,FALSE())="","",VLOOKUP($C1346,hdc!$B$2:$F$1600,4,FALSE())),IF($A1346="NAUTICS",IF(VLOOKUP($C1346,nautics!$B$2:$F$1200,4,FALSE())="","",VLOOKUP($C1346,nautics!$B$2:$F$1200,4,FALSE())),IF($A1346="ST",IF(VLOOKUP($C1346,st!$B$2:$F$400,4,FALSE())="","",VLOOKUP($C1346,st!$B$2:$F$400,4,FALSE())),""))),"")</f>
        <v/>
      </c>
      <c r="G1346" s="35" t="str">
        <f>IFERROR(IF($A1346="HDC",IF(VLOOKUP($C1346,hdc!$B$2:$F$1600,5,FALSE())="","",VLOOKUP($C1346,hdc!$B$2:$F$1600,5,FALSE())),IF($A1346="NAUTICS",IF(VLOOKUP($C1346,nautics!$B$2:$F$1200,5,FALSE())="","",VLOOKUP($C1346,nautics!$B$2:$F$1200,5,FALSE())),IF($A1346="ST",IF(VLOOKUP($C1346,st!$B$2:$F$400,5,FALSE())="","",VLOOKUP($C1346,st!$B$2:$F$400,5,FALSE())),""))),"")</f>
        <v/>
      </c>
      <c r="H1346" s="35" t="s">
        <v>259</v>
      </c>
      <c r="I1346" s="35" t="s">
        <v>31</v>
      </c>
      <c r="J1346" s="35" t="s">
        <v>1852</v>
      </c>
      <c r="K1346" s="35">
        <f t="shared" si="5"/>
        <v>12</v>
      </c>
      <c r="L1346" s="35" t="s">
        <v>637</v>
      </c>
      <c r="M1346" s="35" t="s">
        <v>639</v>
      </c>
      <c r="N1346" s="35" t="s">
        <v>46</v>
      </c>
      <c r="O1346" s="35" t="s">
        <v>49</v>
      </c>
      <c r="P1346" s="35" t="s">
        <v>1242</v>
      </c>
      <c r="Q1346" s="35" t="s">
        <v>1243</v>
      </c>
      <c r="R1346" s="35" t="s">
        <v>1071</v>
      </c>
      <c r="S1346" s="35" t="s">
        <v>46</v>
      </c>
      <c r="T1346" s="35" t="s">
        <v>49</v>
      </c>
      <c r="U1346" s="35" t="s">
        <v>2686</v>
      </c>
      <c r="W1346" s="35" t="s">
        <v>78</v>
      </c>
      <c r="X1346" s="35" t="s">
        <v>59</v>
      </c>
      <c r="Y1346" s="35" t="s">
        <v>646</v>
      </c>
      <c r="Z1346" s="35" t="s">
        <v>1255</v>
      </c>
    </row>
    <row r="1347" spans="1:26" ht="15" customHeight="1">
      <c r="A1347" s="35" t="s">
        <v>1300</v>
      </c>
      <c r="B1347" s="35" t="s">
        <v>10130</v>
      </c>
      <c r="C1347" s="35" t="s">
        <v>10643</v>
      </c>
      <c r="D1347" s="35">
        <f>IFERROR(IF($A1347="HDC",IF(VLOOKUP($C1347,hdc!$B$2:$F$1600,2,FALSE())="","",VLOOKUP($C1347,hdc!$B$2:$F$1600,2,FALSE())),IF($A1347="NAUTICS",IF(VLOOKUP($C1347,nautics!$B$2:$F$1200,2,FALSE())="","",VLOOKUP($C1347,nautics!$B$2:$F$1200,2,FALSE())),IF($A1347="ST",IF(VLOOKUP($C1347,st!$B$2:$F$400,2,FALSE())="","",VLOOKUP($C1347,st!$B$2:$F$400,2,FALSE())),""))),"")</f>
        <v>1</v>
      </c>
      <c r="E1347" s="35">
        <f>IFERROR(IF($A1347="HDC",IF(VLOOKUP($C1347,hdc!$B$2:$F$1600,3,FALSE())="","",VLOOKUP($C1347,hdc!$B$2:$F$1600,3,FALSE())),IF($A1347="NAUTICS",IF(VLOOKUP($C1347,nautics!$B$2:$F$1200,3,FALSE())="","",VLOOKUP($C1347,nautics!$B$2:$F$1200,3,FALSE())),IF($A1347="ST",IF(VLOOKUP($C1347,st!$B$2:$F$400,3,FALSE())="","",VLOOKUP($C1347,st!$B$2:$F$400,3,FALSE())),""))),"")</f>
        <v>1</v>
      </c>
      <c r="F1347" s="35" t="str">
        <f>IFERROR(IF($A1347="HDC",IF(VLOOKUP($C1347,hdc!$B$2:$F$1600,4,FALSE())="","",VLOOKUP($C1347,hdc!$B$2:$F$1600,4,FALSE())),IF($A1347="NAUTICS",IF(VLOOKUP($C1347,nautics!$B$2:$F$1200,4,FALSE())="","",VLOOKUP($C1347,nautics!$B$2:$F$1200,4,FALSE())),IF($A1347="ST",IF(VLOOKUP($C1347,st!$B$2:$F$400,4,FALSE())="","",VLOOKUP($C1347,st!$B$2:$F$400,4,FALSE())),""))),"")</f>
        <v/>
      </c>
      <c r="G1347" s="35" t="str">
        <f>IFERROR(IF($A1347="HDC",IF(VLOOKUP($C1347,hdc!$B$2:$F$1600,5,FALSE())="","",VLOOKUP($C1347,hdc!$B$2:$F$1600,5,FALSE())),IF($A1347="NAUTICS",IF(VLOOKUP($C1347,nautics!$B$2:$F$1200,5,FALSE())="","",VLOOKUP($C1347,nautics!$B$2:$F$1200,5,FALSE())),IF($A1347="ST",IF(VLOOKUP($C1347,st!$B$2:$F$400,5,FALSE())="","",VLOOKUP($C1347,st!$B$2:$F$400,5,FALSE())),""))),"")</f>
        <v/>
      </c>
      <c r="H1347" s="35" t="s">
        <v>344</v>
      </c>
      <c r="I1347" s="35" t="s">
        <v>31</v>
      </c>
      <c r="J1347" s="35" t="s">
        <v>10644</v>
      </c>
      <c r="K1347" s="35">
        <f t="shared" si="5"/>
        <v>15</v>
      </c>
      <c r="L1347" s="35" t="s">
        <v>1242</v>
      </c>
      <c r="M1347" s="35" t="s">
        <v>1243</v>
      </c>
      <c r="N1347" s="35" t="s">
        <v>46</v>
      </c>
      <c r="O1347" s="35" t="s">
        <v>49</v>
      </c>
      <c r="P1347" s="35" t="s">
        <v>325</v>
      </c>
      <c r="Q1347" s="35" t="s">
        <v>326</v>
      </c>
      <c r="R1347" s="35" t="s">
        <v>1071</v>
      </c>
      <c r="S1347" s="35" t="s">
        <v>46</v>
      </c>
      <c r="T1347" s="35" t="s">
        <v>49</v>
      </c>
      <c r="U1347" s="35" t="s">
        <v>10645</v>
      </c>
      <c r="W1347" s="35" t="s">
        <v>78</v>
      </c>
      <c r="X1347" s="35" t="s">
        <v>59</v>
      </c>
      <c r="Y1347" s="35" t="s">
        <v>1255</v>
      </c>
      <c r="Z1347" s="35" t="s">
        <v>329</v>
      </c>
    </row>
    <row r="1348" spans="1:26" ht="15" customHeight="1">
      <c r="A1348" s="35" t="s">
        <v>1300</v>
      </c>
      <c r="B1348" s="35" t="s">
        <v>10130</v>
      </c>
      <c r="C1348" s="35" t="s">
        <v>10646</v>
      </c>
      <c r="D1348" s="35">
        <f>IFERROR(IF($A1348="HDC",IF(VLOOKUP($C1348,hdc!$B$2:$F$1600,2,FALSE())="","",VLOOKUP($C1348,hdc!$B$2:$F$1600,2,FALSE())),IF($A1348="NAUTICS",IF(VLOOKUP($C1348,nautics!$B$2:$F$1200,2,FALSE())="","",VLOOKUP($C1348,nautics!$B$2:$F$1200,2,FALSE())),IF($A1348="ST",IF(VLOOKUP($C1348,st!$B$2:$F$400,2,FALSE())="","",VLOOKUP($C1348,st!$B$2:$F$400,2,FALSE())),""))),"")</f>
        <v>1</v>
      </c>
      <c r="E1348" s="35" t="str">
        <f>IFERROR(IF($A1348="HDC",IF(VLOOKUP($C1348,hdc!$B$2:$F$1600,3,FALSE())="","",VLOOKUP($C1348,hdc!$B$2:$F$1600,3,FALSE())),IF($A1348="NAUTICS",IF(VLOOKUP($C1348,nautics!$B$2:$F$1200,3,FALSE())="","",VLOOKUP($C1348,nautics!$B$2:$F$1200,3,FALSE())),IF($A1348="ST",IF(VLOOKUP($C1348,st!$B$2:$F$400,3,FALSE())="","",VLOOKUP($C1348,st!$B$2:$F$400,3,FALSE())),""))),"")</f>
        <v/>
      </c>
      <c r="F1348" s="35" t="str">
        <f>IFERROR(IF($A1348="HDC",IF(VLOOKUP($C1348,hdc!$B$2:$F$1600,4,FALSE())="","",VLOOKUP($C1348,hdc!$B$2:$F$1600,4,FALSE())),IF($A1348="NAUTICS",IF(VLOOKUP($C1348,nautics!$B$2:$F$1200,4,FALSE())="","",VLOOKUP($C1348,nautics!$B$2:$F$1200,4,FALSE())),IF($A1348="ST",IF(VLOOKUP($C1348,st!$B$2:$F$400,4,FALSE())="","",VLOOKUP($C1348,st!$B$2:$F$400,4,FALSE())),""))),"")</f>
        <v/>
      </c>
      <c r="G1348" s="35" t="str">
        <f>IFERROR(IF($A1348="HDC",IF(VLOOKUP($C1348,hdc!$B$2:$F$1600,5,FALSE())="","",VLOOKUP($C1348,hdc!$B$2:$F$1600,5,FALSE())),IF($A1348="NAUTICS",IF(VLOOKUP($C1348,nautics!$B$2:$F$1200,5,FALSE())="","",VLOOKUP($C1348,nautics!$B$2:$F$1200,5,FALSE())),IF($A1348="ST",IF(VLOOKUP($C1348,st!$B$2:$F$400,5,FALSE())="","",VLOOKUP($C1348,st!$B$2:$F$400,5,FALSE())),""))),"")</f>
        <v/>
      </c>
      <c r="H1348" s="35" t="s">
        <v>2500</v>
      </c>
      <c r="I1348" s="35" t="s">
        <v>31</v>
      </c>
      <c r="J1348" s="35" t="s">
        <v>10644</v>
      </c>
      <c r="K1348" s="35">
        <f t="shared" si="5"/>
        <v>15</v>
      </c>
      <c r="L1348" s="35" t="s">
        <v>1242</v>
      </c>
      <c r="M1348" s="35" t="s">
        <v>1243</v>
      </c>
      <c r="N1348" s="35" t="s">
        <v>46</v>
      </c>
      <c r="O1348" s="35" t="s">
        <v>49</v>
      </c>
      <c r="P1348" s="35" t="s">
        <v>325</v>
      </c>
      <c r="Q1348" s="35" t="s">
        <v>326</v>
      </c>
      <c r="R1348" s="35" t="s">
        <v>1071</v>
      </c>
      <c r="S1348" s="35" t="s">
        <v>46</v>
      </c>
      <c r="T1348" s="35" t="s">
        <v>49</v>
      </c>
      <c r="U1348" s="35" t="s">
        <v>10645</v>
      </c>
      <c r="W1348" s="35" t="s">
        <v>78</v>
      </c>
      <c r="X1348" s="35" t="s">
        <v>3063</v>
      </c>
      <c r="Y1348" s="35" t="s">
        <v>1255</v>
      </c>
      <c r="Z1348" s="35" t="s">
        <v>329</v>
      </c>
    </row>
    <row r="1349" spans="1:26" ht="15" customHeight="1">
      <c r="A1349" s="35" t="s">
        <v>1304</v>
      </c>
      <c r="B1349" s="35" t="s">
        <v>25</v>
      </c>
      <c r="C1349" s="35" t="s">
        <v>27</v>
      </c>
      <c r="D1349" s="35">
        <f>IFERROR(IF($A1349="HDC",IF(VLOOKUP($C1349,hdc!$B$2:$F$1600,2,FALSE())="","",VLOOKUP($C1349,hdc!$B$2:$F$1600,2,FALSE())),IF($A1349="NAUTICS",IF(VLOOKUP($C1349,nautics!$B$2:$F$1200,2,FALSE())="","",VLOOKUP($C1349,nautics!$B$2:$F$1200,2,FALSE())),IF($A1349="ST",IF(VLOOKUP($C1349,st!$B$2:$F$400,2,FALSE())="","",VLOOKUP($C1349,st!$B$2:$F$400,2,FALSE())),""))),"")</f>
        <v>1</v>
      </c>
      <c r="E1349" s="35">
        <f>IFERROR(IF($A1349="HDC",IF(VLOOKUP($C1349,hdc!$B$2:$F$1600,3,FALSE())="","",VLOOKUP($C1349,hdc!$B$2:$F$1600,3,FALSE())),IF($A1349="NAUTICS",IF(VLOOKUP($C1349,nautics!$B$2:$F$1200,3,FALSE())="","",VLOOKUP($C1349,nautics!$B$2:$F$1200,3,FALSE())),IF($A1349="ST",IF(VLOOKUP($C1349,st!$B$2:$F$400,3,FALSE())="","",VLOOKUP($C1349,st!$B$2:$F$400,3,FALSE())),""))),"")</f>
        <v>1</v>
      </c>
      <c r="F1349" s="35" t="str">
        <f>IFERROR(IF($A1349="HDC",IF(VLOOKUP($C1349,hdc!$B$2:$F$1600,4,FALSE())="","",VLOOKUP($C1349,hdc!$B$2:$F$1600,4,FALSE())),IF($A1349="NAUTICS",IF(VLOOKUP($C1349,nautics!$B$2:$F$1200,4,FALSE())="","",VLOOKUP($C1349,nautics!$B$2:$F$1200,4,FALSE())),IF($A1349="ST",IF(VLOOKUP($C1349,st!$B$2:$F$400,4,FALSE())="","",VLOOKUP($C1349,st!$B$2:$F$400,4,FALSE())),""))),"")</f>
        <v/>
      </c>
      <c r="G1349" s="35" t="str">
        <f>IFERROR(IF($A1349="HDC",IF(VLOOKUP($C1349,hdc!$B$2:$F$1600,5,FALSE())="","",VLOOKUP($C1349,hdc!$B$2:$F$1600,5,FALSE())),IF($A1349="NAUTICS",IF(VLOOKUP($C1349,nautics!$B$2:$F$1200,5,FALSE())="","",VLOOKUP($C1349,nautics!$B$2:$F$1200,5,FALSE())),IF($A1349="ST",IF(VLOOKUP($C1349,st!$B$2:$F$400,5,FALSE())="","",VLOOKUP($C1349,st!$B$2:$F$400,5,FALSE())),""))),"")</f>
        <v/>
      </c>
      <c r="H1349" s="35" t="s">
        <v>33</v>
      </c>
      <c r="I1349" s="35" t="s">
        <v>34</v>
      </c>
      <c r="J1349" s="35" t="s">
        <v>35</v>
      </c>
      <c r="K1349" s="35">
        <f t="shared" si="5"/>
        <v>20</v>
      </c>
      <c r="L1349" s="35" t="s">
        <v>40</v>
      </c>
      <c r="M1349" s="35" t="s">
        <v>42</v>
      </c>
      <c r="N1349" s="35" t="s">
        <v>43</v>
      </c>
      <c r="O1349" s="35" t="s">
        <v>45</v>
      </c>
      <c r="P1349" s="35" t="s">
        <v>48</v>
      </c>
      <c r="Q1349" s="35" t="s">
        <v>51</v>
      </c>
      <c r="S1349" s="35" t="s">
        <v>53</v>
      </c>
      <c r="T1349" s="35" t="s">
        <v>55</v>
      </c>
      <c r="U1349" s="35" t="s">
        <v>56</v>
      </c>
      <c r="W1349" s="35" t="s">
        <v>57</v>
      </c>
      <c r="X1349" s="35" t="s">
        <v>59</v>
      </c>
      <c r="Y1349" s="35" t="s">
        <v>60</v>
      </c>
      <c r="Z1349" s="35" t="s">
        <v>61</v>
      </c>
    </row>
    <row r="1350" spans="1:26" ht="15" customHeight="1">
      <c r="A1350" s="35" t="s">
        <v>1304</v>
      </c>
      <c r="C1350" s="35" t="s">
        <v>66</v>
      </c>
      <c r="D1350" s="35">
        <f>IFERROR(IF($A1350="HDC",IF(VLOOKUP($C1350,hdc!$B$2:$F$1600,2,FALSE())="","",VLOOKUP($C1350,hdc!$B$2:$F$1600,2,FALSE())),IF($A1350="NAUTICS",IF(VLOOKUP($C1350,nautics!$B$2:$F$1200,2,FALSE())="","",VLOOKUP($C1350,nautics!$B$2:$F$1200,2,FALSE())),IF($A1350="ST",IF(VLOOKUP($C1350,st!$B$2:$F$400,2,FALSE())="","",VLOOKUP($C1350,st!$B$2:$F$400,2,FALSE())),""))),"")</f>
        <v>1</v>
      </c>
      <c r="E1350" s="35">
        <f>IFERROR(IF($A1350="HDC",IF(VLOOKUP($C1350,hdc!$B$2:$F$1600,3,FALSE())="","",VLOOKUP($C1350,hdc!$B$2:$F$1600,3,FALSE())),IF($A1350="NAUTICS",IF(VLOOKUP($C1350,nautics!$B$2:$F$1200,3,FALSE())="","",VLOOKUP($C1350,nautics!$B$2:$F$1200,3,FALSE())),IF($A1350="ST",IF(VLOOKUP($C1350,st!$B$2:$F$400,3,FALSE())="","",VLOOKUP($C1350,st!$B$2:$F$400,3,FALSE())),""))),"")</f>
        <v>1</v>
      </c>
      <c r="F1350" s="35" t="str">
        <f>IFERROR(IF($A1350="HDC",IF(VLOOKUP($C1350,hdc!$B$2:$F$1600,4,FALSE())="","",VLOOKUP($C1350,hdc!$B$2:$F$1600,4,FALSE())),IF($A1350="NAUTICS",IF(VLOOKUP($C1350,nautics!$B$2:$F$1200,4,FALSE())="","",VLOOKUP($C1350,nautics!$B$2:$F$1200,4,FALSE())),IF($A1350="ST",IF(VLOOKUP($C1350,st!$B$2:$F$400,4,FALSE())="","",VLOOKUP($C1350,st!$B$2:$F$400,4,FALSE())),""))),"")</f>
        <v/>
      </c>
      <c r="G1350" s="35" t="str">
        <f>IFERROR(IF($A1350="HDC",IF(VLOOKUP($C1350,hdc!$B$2:$F$1600,5,FALSE())="","",VLOOKUP($C1350,hdc!$B$2:$F$1600,5,FALSE())),IF($A1350="NAUTICS",IF(VLOOKUP($C1350,nautics!$B$2:$F$1200,5,FALSE())="","",VLOOKUP($C1350,nautics!$B$2:$F$1200,5,FALSE())),IF($A1350="ST",IF(VLOOKUP($C1350,st!$B$2:$F$400,5,FALSE())="","",VLOOKUP($C1350,st!$B$2:$F$400,5,FALSE())),""))),"")</f>
        <v/>
      </c>
      <c r="H1350" s="35" t="s">
        <v>70</v>
      </c>
      <c r="I1350" s="35" t="s">
        <v>31</v>
      </c>
      <c r="J1350" s="35" t="s">
        <v>71</v>
      </c>
      <c r="K1350" s="35">
        <f t="shared" si="5"/>
        <v>26</v>
      </c>
      <c r="L1350" s="35" t="s">
        <v>48</v>
      </c>
      <c r="M1350" s="35" t="s">
        <v>51</v>
      </c>
      <c r="N1350" s="35" t="s">
        <v>53</v>
      </c>
      <c r="O1350" s="35" t="s">
        <v>55</v>
      </c>
      <c r="P1350" s="35" t="s">
        <v>75</v>
      </c>
      <c r="Q1350" s="35" t="s">
        <v>76</v>
      </c>
      <c r="S1350" s="35" t="s">
        <v>53</v>
      </c>
      <c r="T1350" s="35" t="s">
        <v>55</v>
      </c>
      <c r="U1350" s="35" t="s">
        <v>77</v>
      </c>
      <c r="W1350" s="35" t="s">
        <v>78</v>
      </c>
      <c r="X1350" s="35" t="s">
        <v>59</v>
      </c>
      <c r="Y1350" s="35" t="s">
        <v>61</v>
      </c>
      <c r="Z1350" s="35" t="s">
        <v>80</v>
      </c>
    </row>
    <row r="1351" spans="1:26" ht="15" customHeight="1">
      <c r="A1351" s="35" t="s">
        <v>1304</v>
      </c>
      <c r="C1351" s="35" t="s">
        <v>81</v>
      </c>
      <c r="D1351" s="35">
        <f>IFERROR(IF($A1351="HDC",IF(VLOOKUP($C1351,hdc!$B$2:$F$1600,2,FALSE())="","",VLOOKUP($C1351,hdc!$B$2:$F$1600,2,FALSE())),IF($A1351="NAUTICS",IF(VLOOKUP($C1351,nautics!$B$2:$F$1200,2,FALSE())="","",VLOOKUP($C1351,nautics!$B$2:$F$1200,2,FALSE())),IF($A1351="ST",IF(VLOOKUP($C1351,st!$B$2:$F$400,2,FALSE())="","",VLOOKUP($C1351,st!$B$2:$F$400,2,FALSE())),""))),"")</f>
        <v>1</v>
      </c>
      <c r="E1351" s="35">
        <f>IFERROR(IF($A1351="HDC",IF(VLOOKUP($C1351,hdc!$B$2:$F$1600,3,FALSE())="","",VLOOKUP($C1351,hdc!$B$2:$F$1600,3,FALSE())),IF($A1351="NAUTICS",IF(VLOOKUP($C1351,nautics!$B$2:$F$1200,3,FALSE())="","",VLOOKUP($C1351,nautics!$B$2:$F$1200,3,FALSE())),IF($A1351="ST",IF(VLOOKUP($C1351,st!$B$2:$F$400,3,FALSE())="","",VLOOKUP($C1351,st!$B$2:$F$400,3,FALSE())),""))),"")</f>
        <v>1</v>
      </c>
      <c r="F1351" s="35" t="str">
        <f>IFERROR(IF($A1351="HDC",IF(VLOOKUP($C1351,hdc!$B$2:$F$1600,4,FALSE())="","",VLOOKUP($C1351,hdc!$B$2:$F$1600,4,FALSE())),IF($A1351="NAUTICS",IF(VLOOKUP($C1351,nautics!$B$2:$F$1200,4,FALSE())="","",VLOOKUP($C1351,nautics!$B$2:$F$1200,4,FALSE())),IF($A1351="ST",IF(VLOOKUP($C1351,st!$B$2:$F$400,4,FALSE())="","",VLOOKUP($C1351,st!$B$2:$F$400,4,FALSE())),""))),"")</f>
        <v/>
      </c>
      <c r="G1351" s="35" t="str">
        <f>IFERROR(IF($A1351="HDC",IF(VLOOKUP($C1351,hdc!$B$2:$F$1600,5,FALSE())="","",VLOOKUP($C1351,hdc!$B$2:$F$1600,5,FALSE())),IF($A1351="NAUTICS",IF(VLOOKUP($C1351,nautics!$B$2:$F$1200,5,FALSE())="","",VLOOKUP($C1351,nautics!$B$2:$F$1200,5,FALSE())),IF($A1351="ST",IF(VLOOKUP($C1351,st!$B$2:$F$400,5,FALSE())="","",VLOOKUP($C1351,st!$B$2:$F$400,5,FALSE())),""))),"")</f>
        <v/>
      </c>
      <c r="H1351" s="35" t="s">
        <v>84</v>
      </c>
      <c r="I1351" s="35" t="s">
        <v>34</v>
      </c>
      <c r="J1351" s="35" t="s">
        <v>71</v>
      </c>
      <c r="K1351" s="35">
        <f t="shared" si="5"/>
        <v>26</v>
      </c>
      <c r="L1351" s="35" t="s">
        <v>48</v>
      </c>
      <c r="M1351" s="35" t="s">
        <v>51</v>
      </c>
      <c r="N1351" s="35" t="s">
        <v>53</v>
      </c>
      <c r="O1351" s="35" t="s">
        <v>55</v>
      </c>
      <c r="P1351" s="35" t="s">
        <v>75</v>
      </c>
      <c r="Q1351" s="35" t="s">
        <v>76</v>
      </c>
      <c r="S1351" s="35" t="s">
        <v>53</v>
      </c>
      <c r="T1351" s="35" t="s">
        <v>55</v>
      </c>
      <c r="U1351" s="35" t="s">
        <v>77</v>
      </c>
      <c r="W1351" s="35" t="s">
        <v>78</v>
      </c>
      <c r="X1351" s="35" t="s">
        <v>59</v>
      </c>
      <c r="Y1351" s="35" t="s">
        <v>61</v>
      </c>
      <c r="Z1351" s="35" t="s">
        <v>80</v>
      </c>
    </row>
    <row r="1352" spans="1:26" ht="15" customHeight="1">
      <c r="A1352" s="35" t="s">
        <v>1304</v>
      </c>
      <c r="C1352" s="35" t="s">
        <v>86</v>
      </c>
      <c r="D1352" s="35" t="str">
        <f>IFERROR(IF($A1352="HDC",IF(VLOOKUP($C1352,hdc!$B$2:$F$1600,2,FALSE())="","",VLOOKUP($C1352,hdc!$B$2:$F$1600,2,FALSE())),IF($A1352="NAUTICS",IF(VLOOKUP($C1352,nautics!$B$2:$F$1200,2,FALSE())="","",VLOOKUP($C1352,nautics!$B$2:$F$1200,2,FALSE())),IF($A1352="ST",IF(VLOOKUP($C1352,st!$B$2:$F$400,2,FALSE())="","",VLOOKUP($C1352,st!$B$2:$F$400,2,FALSE())),""))),"")</f>
        <v/>
      </c>
      <c r="E1352" s="35" t="str">
        <f>IFERROR(IF($A1352="HDC",IF(VLOOKUP($C1352,hdc!$B$2:$F$1600,3,FALSE())="","",VLOOKUP($C1352,hdc!$B$2:$F$1600,3,FALSE())),IF($A1352="NAUTICS",IF(VLOOKUP($C1352,nautics!$B$2:$F$1200,3,FALSE())="","",VLOOKUP($C1352,nautics!$B$2:$F$1200,3,FALSE())),IF($A1352="ST",IF(VLOOKUP($C1352,st!$B$2:$F$400,3,FALSE())="","",VLOOKUP($C1352,st!$B$2:$F$400,3,FALSE())),""))),"")</f>
        <v/>
      </c>
      <c r="F1352" s="35" t="str">
        <f>IFERROR(IF($A1352="HDC",IF(VLOOKUP($C1352,hdc!$B$2:$F$1600,4,FALSE())="","",VLOOKUP($C1352,hdc!$B$2:$F$1600,4,FALSE())),IF($A1352="NAUTICS",IF(VLOOKUP($C1352,nautics!$B$2:$F$1200,4,FALSE())="","",VLOOKUP($C1352,nautics!$B$2:$F$1200,4,FALSE())),IF($A1352="ST",IF(VLOOKUP($C1352,st!$B$2:$F$400,4,FALSE())="","",VLOOKUP($C1352,st!$B$2:$F$400,4,FALSE())),""))),"")</f>
        <v/>
      </c>
      <c r="G1352" s="35" t="str">
        <f>IFERROR(IF($A1352="HDC",IF(VLOOKUP($C1352,hdc!$B$2:$F$1600,5,FALSE())="","",VLOOKUP($C1352,hdc!$B$2:$F$1600,5,FALSE())),IF($A1352="NAUTICS",IF(VLOOKUP($C1352,nautics!$B$2:$F$1200,5,FALSE())="","",VLOOKUP($C1352,nautics!$B$2:$F$1200,5,FALSE())),IF($A1352="ST",IF(VLOOKUP($C1352,st!$B$2:$F$400,5,FALSE())="","",VLOOKUP($C1352,st!$B$2:$F$400,5,FALSE())),""))),"")</f>
        <v/>
      </c>
      <c r="H1352" s="35" t="s">
        <v>83</v>
      </c>
      <c r="I1352" s="35" t="s">
        <v>34</v>
      </c>
      <c r="J1352" s="35" t="s">
        <v>90</v>
      </c>
      <c r="K1352" s="35">
        <f t="shared" si="5"/>
        <v>13</v>
      </c>
      <c r="L1352" s="35" t="s">
        <v>92</v>
      </c>
      <c r="M1352" s="35" t="s">
        <v>93</v>
      </c>
      <c r="N1352" s="35" t="s">
        <v>53</v>
      </c>
      <c r="O1352" s="35" t="s">
        <v>55</v>
      </c>
      <c r="P1352" s="35" t="s">
        <v>75</v>
      </c>
      <c r="Q1352" s="35" t="s">
        <v>76</v>
      </c>
      <c r="S1352" s="35" t="s">
        <v>53</v>
      </c>
      <c r="T1352" s="35" t="s">
        <v>55</v>
      </c>
      <c r="U1352" s="35" t="s">
        <v>97</v>
      </c>
      <c r="W1352" s="35" t="s">
        <v>78</v>
      </c>
      <c r="X1352" s="35" t="s">
        <v>59</v>
      </c>
      <c r="Y1352" s="35" t="s">
        <v>99</v>
      </c>
      <c r="Z1352" s="35" t="s">
        <v>80</v>
      </c>
    </row>
    <row r="1353" spans="1:26" ht="15" customHeight="1">
      <c r="A1353" s="35" t="s">
        <v>1304</v>
      </c>
      <c r="C1353" s="35" t="s">
        <v>101</v>
      </c>
      <c r="D1353" s="35" t="str">
        <f>IFERROR(IF($A1353="HDC",IF(VLOOKUP($C1353,hdc!$B$2:$F$1600,2,FALSE())="","",VLOOKUP($C1353,hdc!$B$2:$F$1600,2,FALSE())),IF($A1353="NAUTICS",IF(VLOOKUP($C1353,nautics!$B$2:$F$1200,2,FALSE())="","",VLOOKUP($C1353,nautics!$B$2:$F$1200,2,FALSE())),IF($A1353="ST",IF(VLOOKUP($C1353,st!$B$2:$F$400,2,FALSE())="","",VLOOKUP($C1353,st!$B$2:$F$400,2,FALSE())),""))),"")</f>
        <v/>
      </c>
      <c r="E1353" s="35" t="str">
        <f>IFERROR(IF($A1353="HDC",IF(VLOOKUP($C1353,hdc!$B$2:$F$1600,3,FALSE())="","",VLOOKUP($C1353,hdc!$B$2:$F$1600,3,FALSE())),IF($A1353="NAUTICS",IF(VLOOKUP($C1353,nautics!$B$2:$F$1200,3,FALSE())="","",VLOOKUP($C1353,nautics!$B$2:$F$1200,3,FALSE())),IF($A1353="ST",IF(VLOOKUP($C1353,st!$B$2:$F$400,3,FALSE())="","",VLOOKUP($C1353,st!$B$2:$F$400,3,FALSE())),""))),"")</f>
        <v/>
      </c>
      <c r="F1353" s="35" t="str">
        <f>IFERROR(IF($A1353="HDC",IF(VLOOKUP($C1353,hdc!$B$2:$F$1600,4,FALSE())="","",VLOOKUP($C1353,hdc!$B$2:$F$1600,4,FALSE())),IF($A1353="NAUTICS",IF(VLOOKUP($C1353,nautics!$B$2:$F$1200,4,FALSE())="","",VLOOKUP($C1353,nautics!$B$2:$F$1200,4,FALSE())),IF($A1353="ST",IF(VLOOKUP($C1353,st!$B$2:$F$400,4,FALSE())="","",VLOOKUP($C1353,st!$B$2:$F$400,4,FALSE())),""))),"")</f>
        <v/>
      </c>
      <c r="G1353" s="35" t="str">
        <f>IFERROR(IF($A1353="HDC",IF(VLOOKUP($C1353,hdc!$B$2:$F$1600,5,FALSE())="","",VLOOKUP($C1353,hdc!$B$2:$F$1600,5,FALSE())),IF($A1353="NAUTICS",IF(VLOOKUP($C1353,nautics!$B$2:$F$1200,5,FALSE())="","",VLOOKUP($C1353,nautics!$B$2:$F$1200,5,FALSE())),IF($A1353="ST",IF(VLOOKUP($C1353,st!$B$2:$F$400,5,FALSE())="","",VLOOKUP($C1353,st!$B$2:$F$400,5,FALSE())),""))),"")</f>
        <v/>
      </c>
      <c r="H1353" s="35" t="s">
        <v>83</v>
      </c>
      <c r="I1353" s="35" t="s">
        <v>34</v>
      </c>
      <c r="J1353" s="35" t="s">
        <v>90</v>
      </c>
      <c r="K1353" s="35">
        <f t="shared" si="5"/>
        <v>13</v>
      </c>
      <c r="L1353" s="35" t="s">
        <v>92</v>
      </c>
      <c r="M1353" s="35" t="s">
        <v>93</v>
      </c>
      <c r="N1353" s="35" t="s">
        <v>53</v>
      </c>
      <c r="O1353" s="35" t="s">
        <v>55</v>
      </c>
      <c r="P1353" s="35" t="s">
        <v>75</v>
      </c>
      <c r="Q1353" s="35" t="s">
        <v>76</v>
      </c>
      <c r="S1353" s="35" t="s">
        <v>53</v>
      </c>
      <c r="T1353" s="35" t="s">
        <v>55</v>
      </c>
      <c r="U1353" s="35" t="s">
        <v>97</v>
      </c>
      <c r="W1353" s="35" t="s">
        <v>78</v>
      </c>
      <c r="X1353" s="35" t="s">
        <v>59</v>
      </c>
      <c r="Y1353" s="35" t="s">
        <v>99</v>
      </c>
      <c r="Z1353" s="35" t="s">
        <v>80</v>
      </c>
    </row>
    <row r="1354" spans="1:26" ht="15" customHeight="1">
      <c r="A1354" s="35" t="s">
        <v>1304</v>
      </c>
      <c r="C1354" s="35" t="s">
        <v>106</v>
      </c>
      <c r="D1354" s="35" t="str">
        <f>IFERROR(IF($A1354="HDC",IF(VLOOKUP($C1354,hdc!$B$2:$F$1600,2,FALSE())="","",VLOOKUP($C1354,hdc!$B$2:$F$1600,2,FALSE())),IF($A1354="NAUTICS",IF(VLOOKUP($C1354,nautics!$B$2:$F$1200,2,FALSE())="","",VLOOKUP($C1354,nautics!$B$2:$F$1200,2,FALSE())),IF($A1354="ST",IF(VLOOKUP($C1354,st!$B$2:$F$400,2,FALSE())="","",VLOOKUP($C1354,st!$B$2:$F$400,2,FALSE())),""))),"")</f>
        <v/>
      </c>
      <c r="E1354" s="35" t="str">
        <f>IFERROR(IF($A1354="HDC",IF(VLOOKUP($C1354,hdc!$B$2:$F$1600,3,FALSE())="","",VLOOKUP($C1354,hdc!$B$2:$F$1600,3,FALSE())),IF($A1354="NAUTICS",IF(VLOOKUP($C1354,nautics!$B$2:$F$1200,3,FALSE())="","",VLOOKUP($C1354,nautics!$B$2:$F$1200,3,FALSE())),IF($A1354="ST",IF(VLOOKUP($C1354,st!$B$2:$F$400,3,FALSE())="","",VLOOKUP($C1354,st!$B$2:$F$400,3,FALSE())),""))),"")</f>
        <v/>
      </c>
      <c r="F1354" s="35" t="str">
        <f>IFERROR(IF($A1354="HDC",IF(VLOOKUP($C1354,hdc!$B$2:$F$1600,4,FALSE())="","",VLOOKUP($C1354,hdc!$B$2:$F$1600,4,FALSE())),IF($A1354="NAUTICS",IF(VLOOKUP($C1354,nautics!$B$2:$F$1200,4,FALSE())="","",VLOOKUP($C1354,nautics!$B$2:$F$1200,4,FALSE())),IF($A1354="ST",IF(VLOOKUP($C1354,st!$B$2:$F$400,4,FALSE())="","",VLOOKUP($C1354,st!$B$2:$F$400,4,FALSE())),""))),"")</f>
        <v/>
      </c>
      <c r="G1354" s="35" t="str">
        <f>IFERROR(IF($A1354="HDC",IF(VLOOKUP($C1354,hdc!$B$2:$F$1600,5,FALSE())="","",VLOOKUP($C1354,hdc!$B$2:$F$1600,5,FALSE())),IF($A1354="NAUTICS",IF(VLOOKUP($C1354,nautics!$B$2:$F$1200,5,FALSE())="","",VLOOKUP($C1354,nautics!$B$2:$F$1200,5,FALSE())),IF($A1354="ST",IF(VLOOKUP($C1354,st!$B$2:$F$400,5,FALSE())="","",VLOOKUP($C1354,st!$B$2:$F$400,5,FALSE())),""))),"")</f>
        <v/>
      </c>
      <c r="H1354" s="35" t="s">
        <v>83</v>
      </c>
      <c r="I1354" s="35" t="s">
        <v>34</v>
      </c>
      <c r="J1354" s="35" t="s">
        <v>90</v>
      </c>
      <c r="K1354" s="35">
        <f t="shared" si="5"/>
        <v>13</v>
      </c>
      <c r="L1354" s="35" t="s">
        <v>92</v>
      </c>
      <c r="M1354" s="35" t="s">
        <v>93</v>
      </c>
      <c r="N1354" s="35" t="s">
        <v>53</v>
      </c>
      <c r="O1354" s="35" t="s">
        <v>55</v>
      </c>
      <c r="P1354" s="35" t="s">
        <v>75</v>
      </c>
      <c r="Q1354" s="35" t="s">
        <v>76</v>
      </c>
      <c r="S1354" s="35" t="s">
        <v>53</v>
      </c>
      <c r="T1354" s="35" t="s">
        <v>55</v>
      </c>
      <c r="U1354" s="35" t="s">
        <v>97</v>
      </c>
      <c r="W1354" s="35" t="s">
        <v>78</v>
      </c>
      <c r="X1354" s="35" t="s">
        <v>59</v>
      </c>
      <c r="Y1354" s="35" t="s">
        <v>99</v>
      </c>
      <c r="Z1354" s="35" t="s">
        <v>80</v>
      </c>
    </row>
    <row r="1355" spans="1:26" ht="15" customHeight="1">
      <c r="A1355" s="35" t="s">
        <v>1304</v>
      </c>
      <c r="C1355" s="35" t="s">
        <v>113</v>
      </c>
      <c r="D1355" s="35" t="str">
        <f>IFERROR(IF($A1355="HDC",IF(VLOOKUP($C1355,hdc!$B$2:$F$1600,2,FALSE())="","",VLOOKUP($C1355,hdc!$B$2:$F$1600,2,FALSE())),IF($A1355="NAUTICS",IF(VLOOKUP($C1355,nautics!$B$2:$F$1200,2,FALSE())="","",VLOOKUP($C1355,nautics!$B$2:$F$1200,2,FALSE())),IF($A1355="ST",IF(VLOOKUP($C1355,st!$B$2:$F$400,2,FALSE())="","",VLOOKUP($C1355,st!$B$2:$F$400,2,FALSE())),""))),"")</f>
        <v/>
      </c>
      <c r="E1355" s="35" t="str">
        <f>IFERROR(IF($A1355="HDC",IF(VLOOKUP($C1355,hdc!$B$2:$F$1600,3,FALSE())="","",VLOOKUP($C1355,hdc!$B$2:$F$1600,3,FALSE())),IF($A1355="NAUTICS",IF(VLOOKUP($C1355,nautics!$B$2:$F$1200,3,FALSE())="","",VLOOKUP($C1355,nautics!$B$2:$F$1200,3,FALSE())),IF($A1355="ST",IF(VLOOKUP($C1355,st!$B$2:$F$400,3,FALSE())="","",VLOOKUP($C1355,st!$B$2:$F$400,3,FALSE())),""))),"")</f>
        <v/>
      </c>
      <c r="F1355" s="35" t="str">
        <f>IFERROR(IF($A1355="HDC",IF(VLOOKUP($C1355,hdc!$B$2:$F$1600,4,FALSE())="","",VLOOKUP($C1355,hdc!$B$2:$F$1600,4,FALSE())),IF($A1355="NAUTICS",IF(VLOOKUP($C1355,nautics!$B$2:$F$1200,4,FALSE())="","",VLOOKUP($C1355,nautics!$B$2:$F$1200,4,FALSE())),IF($A1355="ST",IF(VLOOKUP($C1355,st!$B$2:$F$400,4,FALSE())="","",VLOOKUP($C1355,st!$B$2:$F$400,4,FALSE())),""))),"")</f>
        <v/>
      </c>
      <c r="G1355" s="35" t="str">
        <f>IFERROR(IF($A1355="HDC",IF(VLOOKUP($C1355,hdc!$B$2:$F$1600,5,FALSE())="","",VLOOKUP($C1355,hdc!$B$2:$F$1600,5,FALSE())),IF($A1355="NAUTICS",IF(VLOOKUP($C1355,nautics!$B$2:$F$1200,5,FALSE())="","",VLOOKUP($C1355,nautics!$B$2:$F$1200,5,FALSE())),IF($A1355="ST",IF(VLOOKUP($C1355,st!$B$2:$F$400,5,FALSE())="","",VLOOKUP($C1355,st!$B$2:$F$400,5,FALSE())),""))),"")</f>
        <v/>
      </c>
      <c r="H1355" s="35" t="s">
        <v>83</v>
      </c>
      <c r="I1355" s="35" t="s">
        <v>34</v>
      </c>
      <c r="J1355" s="35" t="s">
        <v>116</v>
      </c>
      <c r="K1355" s="35">
        <f t="shared" si="5"/>
        <v>17</v>
      </c>
      <c r="L1355" s="35" t="s">
        <v>119</v>
      </c>
      <c r="M1355" s="35" t="s">
        <v>120</v>
      </c>
      <c r="N1355" s="35" t="s">
        <v>53</v>
      </c>
      <c r="O1355" s="35" t="s">
        <v>55</v>
      </c>
      <c r="P1355" s="35" t="s">
        <v>75</v>
      </c>
      <c r="Q1355" s="35" t="s">
        <v>76</v>
      </c>
      <c r="S1355" s="35" t="s">
        <v>53</v>
      </c>
      <c r="T1355" s="35" t="s">
        <v>55</v>
      </c>
      <c r="U1355" s="35" t="s">
        <v>97</v>
      </c>
      <c r="W1355" s="35" t="s">
        <v>78</v>
      </c>
      <c r="X1355" s="35" t="s">
        <v>59</v>
      </c>
      <c r="Y1355" s="35" t="s">
        <v>99</v>
      </c>
      <c r="Z1355" s="35" t="s">
        <v>80</v>
      </c>
    </row>
    <row r="1356" spans="1:26" ht="15" customHeight="1">
      <c r="A1356" s="35" t="s">
        <v>1304</v>
      </c>
      <c r="C1356" s="35" t="s">
        <v>121</v>
      </c>
      <c r="D1356" s="35" t="str">
        <f>IFERROR(IF($A1356="HDC",IF(VLOOKUP($C1356,hdc!$B$2:$F$1600,2,FALSE())="","",VLOOKUP($C1356,hdc!$B$2:$F$1600,2,FALSE())),IF($A1356="NAUTICS",IF(VLOOKUP($C1356,nautics!$B$2:$F$1200,2,FALSE())="","",VLOOKUP($C1356,nautics!$B$2:$F$1200,2,FALSE())),IF($A1356="ST",IF(VLOOKUP($C1356,st!$B$2:$F$400,2,FALSE())="","",VLOOKUP($C1356,st!$B$2:$F$400,2,FALSE())),""))),"")</f>
        <v/>
      </c>
      <c r="E1356" s="35" t="str">
        <f>IFERROR(IF($A1356="HDC",IF(VLOOKUP($C1356,hdc!$B$2:$F$1600,3,FALSE())="","",VLOOKUP($C1356,hdc!$B$2:$F$1600,3,FALSE())),IF($A1356="NAUTICS",IF(VLOOKUP($C1356,nautics!$B$2:$F$1200,3,FALSE())="","",VLOOKUP($C1356,nautics!$B$2:$F$1200,3,FALSE())),IF($A1356="ST",IF(VLOOKUP($C1356,st!$B$2:$F$400,3,FALSE())="","",VLOOKUP($C1356,st!$B$2:$F$400,3,FALSE())),""))),"")</f>
        <v/>
      </c>
      <c r="F1356" s="35" t="str">
        <f>IFERROR(IF($A1356="HDC",IF(VLOOKUP($C1356,hdc!$B$2:$F$1600,4,FALSE())="","",VLOOKUP($C1356,hdc!$B$2:$F$1600,4,FALSE())),IF($A1356="NAUTICS",IF(VLOOKUP($C1356,nautics!$B$2:$F$1200,4,FALSE())="","",VLOOKUP($C1356,nautics!$B$2:$F$1200,4,FALSE())),IF($A1356="ST",IF(VLOOKUP($C1356,st!$B$2:$F$400,4,FALSE())="","",VLOOKUP($C1356,st!$B$2:$F$400,4,FALSE())),""))),"")</f>
        <v/>
      </c>
      <c r="G1356" s="35" t="str">
        <f>IFERROR(IF($A1356="HDC",IF(VLOOKUP($C1356,hdc!$B$2:$F$1600,5,FALSE())="","",VLOOKUP($C1356,hdc!$B$2:$F$1600,5,FALSE())),IF($A1356="NAUTICS",IF(VLOOKUP($C1356,nautics!$B$2:$F$1200,5,FALSE())="","",VLOOKUP($C1356,nautics!$B$2:$F$1200,5,FALSE())),IF($A1356="ST",IF(VLOOKUP($C1356,st!$B$2:$F$400,5,FALSE())="","",VLOOKUP($C1356,st!$B$2:$F$400,5,FALSE())),""))),"")</f>
        <v/>
      </c>
      <c r="H1356" s="35" t="s">
        <v>83</v>
      </c>
      <c r="I1356" s="35" t="s">
        <v>34</v>
      </c>
      <c r="J1356" s="35" t="s">
        <v>122</v>
      </c>
      <c r="K1356" s="35">
        <f t="shared" si="5"/>
        <v>16</v>
      </c>
      <c r="L1356" s="35" t="s">
        <v>124</v>
      </c>
      <c r="M1356" s="35" t="s">
        <v>125</v>
      </c>
      <c r="N1356" s="35" t="s">
        <v>53</v>
      </c>
      <c r="O1356" s="35" t="s">
        <v>55</v>
      </c>
      <c r="P1356" s="35" t="s">
        <v>75</v>
      </c>
      <c r="Q1356" s="35" t="s">
        <v>76</v>
      </c>
      <c r="S1356" s="35" t="s">
        <v>53</v>
      </c>
      <c r="T1356" s="35" t="s">
        <v>55</v>
      </c>
      <c r="U1356" s="35" t="s">
        <v>127</v>
      </c>
      <c r="W1356" s="35" t="s">
        <v>78</v>
      </c>
      <c r="X1356" s="35" t="s">
        <v>59</v>
      </c>
      <c r="Y1356" s="35" t="s">
        <v>128</v>
      </c>
      <c r="Z1356" s="35" t="s">
        <v>80</v>
      </c>
    </row>
    <row r="1357" spans="1:26" ht="15" customHeight="1">
      <c r="A1357" s="35" t="s">
        <v>1304</v>
      </c>
      <c r="C1357" s="35" t="s">
        <v>129</v>
      </c>
      <c r="D1357" s="35" t="str">
        <f>IFERROR(IF($A1357="HDC",IF(VLOOKUP($C1357,hdc!$B$2:$F$1600,2,FALSE())="","",VLOOKUP($C1357,hdc!$B$2:$F$1600,2,FALSE())),IF($A1357="NAUTICS",IF(VLOOKUP($C1357,nautics!$B$2:$F$1200,2,FALSE())="","",VLOOKUP($C1357,nautics!$B$2:$F$1200,2,FALSE())),IF($A1357="ST",IF(VLOOKUP($C1357,st!$B$2:$F$400,2,FALSE())="","",VLOOKUP($C1357,st!$B$2:$F$400,2,FALSE())),""))),"")</f>
        <v/>
      </c>
      <c r="E1357" s="35" t="str">
        <f>IFERROR(IF($A1357="HDC",IF(VLOOKUP($C1357,hdc!$B$2:$F$1600,3,FALSE())="","",VLOOKUP($C1357,hdc!$B$2:$F$1600,3,FALSE())),IF($A1357="NAUTICS",IF(VLOOKUP($C1357,nautics!$B$2:$F$1200,3,FALSE())="","",VLOOKUP($C1357,nautics!$B$2:$F$1200,3,FALSE())),IF($A1357="ST",IF(VLOOKUP($C1357,st!$B$2:$F$400,3,FALSE())="","",VLOOKUP($C1357,st!$B$2:$F$400,3,FALSE())),""))),"")</f>
        <v/>
      </c>
      <c r="F1357" s="35" t="str">
        <f>IFERROR(IF($A1357="HDC",IF(VLOOKUP($C1357,hdc!$B$2:$F$1600,4,FALSE())="","",VLOOKUP($C1357,hdc!$B$2:$F$1600,4,FALSE())),IF($A1357="NAUTICS",IF(VLOOKUP($C1357,nautics!$B$2:$F$1200,4,FALSE())="","",VLOOKUP($C1357,nautics!$B$2:$F$1200,4,FALSE())),IF($A1357="ST",IF(VLOOKUP($C1357,st!$B$2:$F$400,4,FALSE())="","",VLOOKUP($C1357,st!$B$2:$F$400,4,FALSE())),""))),"")</f>
        <v/>
      </c>
      <c r="G1357" s="35" t="str">
        <f>IFERROR(IF($A1357="HDC",IF(VLOOKUP($C1357,hdc!$B$2:$F$1600,5,FALSE())="","",VLOOKUP($C1357,hdc!$B$2:$F$1600,5,FALSE())),IF($A1357="NAUTICS",IF(VLOOKUP($C1357,nautics!$B$2:$F$1200,5,FALSE())="","",VLOOKUP($C1357,nautics!$B$2:$F$1200,5,FALSE())),IF($A1357="ST",IF(VLOOKUP($C1357,st!$B$2:$F$400,5,FALSE())="","",VLOOKUP($C1357,st!$B$2:$F$400,5,FALSE())),""))),"")</f>
        <v/>
      </c>
      <c r="H1357" s="35" t="s">
        <v>83</v>
      </c>
      <c r="I1357" s="35" t="s">
        <v>34</v>
      </c>
      <c r="J1357" s="35" t="s">
        <v>130</v>
      </c>
      <c r="K1357" s="35">
        <f t="shared" si="5"/>
        <v>15</v>
      </c>
      <c r="L1357" s="35" t="s">
        <v>133</v>
      </c>
      <c r="M1357" s="35" t="s">
        <v>134</v>
      </c>
      <c r="N1357" s="35" t="s">
        <v>53</v>
      </c>
      <c r="O1357" s="35" t="s">
        <v>55</v>
      </c>
      <c r="P1357" s="35" t="s">
        <v>75</v>
      </c>
      <c r="Q1357" s="35" t="s">
        <v>76</v>
      </c>
      <c r="S1357" s="35" t="s">
        <v>53</v>
      </c>
      <c r="T1357" s="35" t="s">
        <v>55</v>
      </c>
      <c r="U1357" s="35" t="s">
        <v>138</v>
      </c>
      <c r="W1357" s="35" t="s">
        <v>78</v>
      </c>
      <c r="X1357" s="35" t="s">
        <v>59</v>
      </c>
      <c r="Y1357" s="35" t="s">
        <v>140</v>
      </c>
      <c r="Z1357" s="35" t="s">
        <v>80</v>
      </c>
    </row>
    <row r="1358" spans="1:26" ht="15" customHeight="1">
      <c r="A1358" s="35" t="s">
        <v>1304</v>
      </c>
      <c r="C1358" s="35" t="s">
        <v>142</v>
      </c>
      <c r="D1358" s="35">
        <f>IFERROR(IF($A1358="HDC",IF(VLOOKUP($C1358,hdc!$B$2:$F$1600,2,FALSE())="","",VLOOKUP($C1358,hdc!$B$2:$F$1600,2,FALSE())),IF($A1358="NAUTICS",IF(VLOOKUP($C1358,nautics!$B$2:$F$1200,2,FALSE())="","",VLOOKUP($C1358,nautics!$B$2:$F$1200,2,FALSE())),IF($A1358="ST",IF(VLOOKUP($C1358,st!$B$2:$F$400,2,FALSE())="","",VLOOKUP($C1358,st!$B$2:$F$400,2,FALSE())),""))),"")</f>
        <v>1</v>
      </c>
      <c r="E1358" s="35">
        <f>IFERROR(IF($A1358="HDC",IF(VLOOKUP($C1358,hdc!$B$2:$F$1600,3,FALSE())="","",VLOOKUP($C1358,hdc!$B$2:$F$1600,3,FALSE())),IF($A1358="NAUTICS",IF(VLOOKUP($C1358,nautics!$B$2:$F$1200,3,FALSE())="","",VLOOKUP($C1358,nautics!$B$2:$F$1200,3,FALSE())),IF($A1358="ST",IF(VLOOKUP($C1358,st!$B$2:$F$400,3,FALSE())="","",VLOOKUP($C1358,st!$B$2:$F$400,3,FALSE())),""))),"")</f>
        <v>1</v>
      </c>
      <c r="F1358" s="35">
        <f>IFERROR(IF($A1358="HDC",IF(VLOOKUP($C1358,hdc!$B$2:$F$1600,4,FALSE())="","",VLOOKUP($C1358,hdc!$B$2:$F$1600,4,FALSE())),IF($A1358="NAUTICS",IF(VLOOKUP($C1358,nautics!$B$2:$F$1200,4,FALSE())="","",VLOOKUP($C1358,nautics!$B$2:$F$1200,4,FALSE())),IF($A1358="ST",IF(VLOOKUP($C1358,st!$B$2:$F$400,4,FALSE())="","",VLOOKUP($C1358,st!$B$2:$F$400,4,FALSE())),""))),"")</f>
        <v>1</v>
      </c>
      <c r="G1358" s="35" t="str">
        <f>IFERROR(IF($A1358="HDC",IF(VLOOKUP($C1358,hdc!$B$2:$F$1600,5,FALSE())="","",VLOOKUP($C1358,hdc!$B$2:$F$1600,5,FALSE())),IF($A1358="NAUTICS",IF(VLOOKUP($C1358,nautics!$B$2:$F$1200,5,FALSE())="","",VLOOKUP($C1358,nautics!$B$2:$F$1200,5,FALSE())),IF($A1358="ST",IF(VLOOKUP($C1358,st!$B$2:$F$400,5,FALSE())="","",VLOOKUP($C1358,st!$B$2:$F$400,5,FALSE())),""))),"")</f>
        <v/>
      </c>
      <c r="H1358" s="35" t="s">
        <v>145</v>
      </c>
      <c r="I1358" s="35" t="s">
        <v>34</v>
      </c>
      <c r="J1358" s="35" t="s">
        <v>147</v>
      </c>
      <c r="K1358" s="35">
        <f t="shared" si="5"/>
        <v>18</v>
      </c>
      <c r="L1358" s="35" t="s">
        <v>38</v>
      </c>
      <c r="M1358" s="35" t="s">
        <v>41</v>
      </c>
      <c r="N1358" s="35" t="s">
        <v>43</v>
      </c>
      <c r="O1358" s="35" t="s">
        <v>45</v>
      </c>
      <c r="P1358" s="35" t="s">
        <v>48</v>
      </c>
      <c r="Q1358" s="35" t="s">
        <v>51</v>
      </c>
      <c r="S1358" s="35" t="s">
        <v>53</v>
      </c>
      <c r="T1358" s="35" t="s">
        <v>55</v>
      </c>
      <c r="U1358" s="35" t="s">
        <v>151</v>
      </c>
      <c r="W1358" s="35" t="s">
        <v>57</v>
      </c>
      <c r="X1358" s="35" t="s">
        <v>59</v>
      </c>
      <c r="Y1358" s="35" t="s">
        <v>62</v>
      </c>
      <c r="Z1358" s="35" t="s">
        <v>61</v>
      </c>
    </row>
    <row r="1359" spans="1:26" ht="15" customHeight="1">
      <c r="A1359" s="35" t="s">
        <v>1304</v>
      </c>
      <c r="C1359" s="35" t="s">
        <v>154</v>
      </c>
      <c r="D1359" s="35">
        <f>IFERROR(IF($A1359="HDC",IF(VLOOKUP($C1359,hdc!$B$2:$F$1600,2,FALSE())="","",VLOOKUP($C1359,hdc!$B$2:$F$1600,2,FALSE())),IF($A1359="NAUTICS",IF(VLOOKUP($C1359,nautics!$B$2:$F$1200,2,FALSE())="","",VLOOKUP($C1359,nautics!$B$2:$F$1200,2,FALSE())),IF($A1359="ST",IF(VLOOKUP($C1359,st!$B$2:$F$400,2,FALSE())="","",VLOOKUP($C1359,st!$B$2:$F$400,2,FALSE())),""))),"")</f>
        <v>1</v>
      </c>
      <c r="E1359" s="35">
        <f>IFERROR(IF($A1359="HDC",IF(VLOOKUP($C1359,hdc!$B$2:$F$1600,3,FALSE())="","",VLOOKUP($C1359,hdc!$B$2:$F$1600,3,FALSE())),IF($A1359="NAUTICS",IF(VLOOKUP($C1359,nautics!$B$2:$F$1200,3,FALSE())="","",VLOOKUP($C1359,nautics!$B$2:$F$1200,3,FALSE())),IF($A1359="ST",IF(VLOOKUP($C1359,st!$B$2:$F$400,3,FALSE())="","",VLOOKUP($C1359,st!$B$2:$F$400,3,FALSE())),""))),"")</f>
        <v>1</v>
      </c>
      <c r="F1359" s="35">
        <f>IFERROR(IF($A1359="HDC",IF(VLOOKUP($C1359,hdc!$B$2:$F$1600,4,FALSE())="","",VLOOKUP($C1359,hdc!$B$2:$F$1600,4,FALSE())),IF($A1359="NAUTICS",IF(VLOOKUP($C1359,nautics!$B$2:$F$1200,4,FALSE())="","",VLOOKUP($C1359,nautics!$B$2:$F$1200,4,FALSE())),IF($A1359="ST",IF(VLOOKUP($C1359,st!$B$2:$F$400,4,FALSE())="","",VLOOKUP($C1359,st!$B$2:$F$400,4,FALSE())),""))),"")</f>
        <v>1</v>
      </c>
      <c r="G1359" s="35" t="str">
        <f>IFERROR(IF($A1359="HDC",IF(VLOOKUP($C1359,hdc!$B$2:$F$1600,5,FALSE())="","",VLOOKUP($C1359,hdc!$B$2:$F$1600,5,FALSE())),IF($A1359="NAUTICS",IF(VLOOKUP($C1359,nautics!$B$2:$F$1200,5,FALSE())="","",VLOOKUP($C1359,nautics!$B$2:$F$1200,5,FALSE())),IF($A1359="ST",IF(VLOOKUP($C1359,st!$B$2:$F$400,5,FALSE())="","",VLOOKUP($C1359,st!$B$2:$F$400,5,FALSE())),""))),"")</f>
        <v/>
      </c>
      <c r="H1359" s="35" t="s">
        <v>155</v>
      </c>
      <c r="I1359" s="35" t="s">
        <v>34</v>
      </c>
      <c r="J1359" s="35" t="s">
        <v>147</v>
      </c>
      <c r="K1359" s="35">
        <f t="shared" si="5"/>
        <v>18</v>
      </c>
      <c r="L1359" s="35" t="s">
        <v>38</v>
      </c>
      <c r="M1359" s="35" t="s">
        <v>41</v>
      </c>
      <c r="N1359" s="35" t="s">
        <v>43</v>
      </c>
      <c r="O1359" s="35" t="s">
        <v>45</v>
      </c>
      <c r="P1359" s="35" t="s">
        <v>48</v>
      </c>
      <c r="Q1359" s="35" t="s">
        <v>51</v>
      </c>
      <c r="S1359" s="35" t="s">
        <v>53</v>
      </c>
      <c r="T1359" s="35" t="s">
        <v>55</v>
      </c>
      <c r="U1359" s="35" t="s">
        <v>151</v>
      </c>
      <c r="W1359" s="35" t="s">
        <v>57</v>
      </c>
      <c r="X1359" s="35" t="s">
        <v>59</v>
      </c>
      <c r="Y1359" s="35" t="s">
        <v>62</v>
      </c>
      <c r="Z1359" s="35" t="s">
        <v>61</v>
      </c>
    </row>
    <row r="1360" spans="1:26" ht="15" customHeight="1">
      <c r="A1360" s="35" t="s">
        <v>1304</v>
      </c>
      <c r="C1360" s="35" t="s">
        <v>161</v>
      </c>
      <c r="D1360" s="35" t="str">
        <f>IFERROR(IF($A1360="HDC",IF(VLOOKUP($C1360,hdc!$B$2:$F$1600,2,FALSE())="","",VLOOKUP($C1360,hdc!$B$2:$F$1600,2,FALSE())),IF($A1360="NAUTICS",IF(VLOOKUP($C1360,nautics!$B$2:$F$1200,2,FALSE())="","",VLOOKUP($C1360,nautics!$B$2:$F$1200,2,FALSE())),IF($A1360="ST",IF(VLOOKUP($C1360,st!$B$2:$F$400,2,FALSE())="","",VLOOKUP($C1360,st!$B$2:$F$400,2,FALSE())),""))),"")</f>
        <v/>
      </c>
      <c r="E1360" s="35" t="str">
        <f>IFERROR(IF($A1360="HDC",IF(VLOOKUP($C1360,hdc!$B$2:$F$1600,3,FALSE())="","",VLOOKUP($C1360,hdc!$B$2:$F$1600,3,FALSE())),IF($A1360="NAUTICS",IF(VLOOKUP($C1360,nautics!$B$2:$F$1200,3,FALSE())="","",VLOOKUP($C1360,nautics!$B$2:$F$1200,3,FALSE())),IF($A1360="ST",IF(VLOOKUP($C1360,st!$B$2:$F$400,3,FALSE())="","",VLOOKUP($C1360,st!$B$2:$F$400,3,FALSE())),""))),"")</f>
        <v/>
      </c>
      <c r="F1360" s="35" t="str">
        <f>IFERROR(IF($A1360="HDC",IF(VLOOKUP($C1360,hdc!$B$2:$F$1600,4,FALSE())="","",VLOOKUP($C1360,hdc!$B$2:$F$1600,4,FALSE())),IF($A1360="NAUTICS",IF(VLOOKUP($C1360,nautics!$B$2:$F$1200,4,FALSE())="","",VLOOKUP($C1360,nautics!$B$2:$F$1200,4,FALSE())),IF($A1360="ST",IF(VLOOKUP($C1360,st!$B$2:$F$400,4,FALSE())="","",VLOOKUP($C1360,st!$B$2:$F$400,4,FALSE())),""))),"")</f>
        <v/>
      </c>
      <c r="G1360" s="35" t="str">
        <f>IFERROR(IF($A1360="HDC",IF(VLOOKUP($C1360,hdc!$B$2:$F$1600,5,FALSE())="","",VLOOKUP($C1360,hdc!$B$2:$F$1600,5,FALSE())),IF($A1360="NAUTICS",IF(VLOOKUP($C1360,nautics!$B$2:$F$1200,5,FALSE())="","",VLOOKUP($C1360,nautics!$B$2:$F$1200,5,FALSE())),IF($A1360="ST",IF(VLOOKUP($C1360,st!$B$2:$F$400,5,FALSE())="","",VLOOKUP($C1360,st!$B$2:$F$400,5,FALSE())),""))),"")</f>
        <v/>
      </c>
      <c r="H1360" s="35" t="s">
        <v>83</v>
      </c>
      <c r="I1360" s="35" t="s">
        <v>34</v>
      </c>
      <c r="J1360" s="35" t="s">
        <v>90</v>
      </c>
      <c r="K1360" s="35">
        <f t="shared" si="5"/>
        <v>13</v>
      </c>
      <c r="L1360" s="35" t="s">
        <v>92</v>
      </c>
      <c r="M1360" s="35" t="s">
        <v>93</v>
      </c>
      <c r="N1360" s="35" t="s">
        <v>53</v>
      </c>
      <c r="O1360" s="35" t="s">
        <v>55</v>
      </c>
      <c r="P1360" s="35" t="s">
        <v>75</v>
      </c>
      <c r="Q1360" s="35" t="s">
        <v>76</v>
      </c>
      <c r="S1360" s="35" t="s">
        <v>53</v>
      </c>
      <c r="T1360" s="35" t="s">
        <v>55</v>
      </c>
      <c r="U1360" s="35" t="s">
        <v>97</v>
      </c>
      <c r="W1360" s="35" t="s">
        <v>78</v>
      </c>
      <c r="X1360" s="35" t="s">
        <v>59</v>
      </c>
      <c r="Y1360" s="35" t="s">
        <v>99</v>
      </c>
      <c r="Z1360" s="35" t="s">
        <v>80</v>
      </c>
    </row>
    <row r="1361" spans="1:26" ht="15" customHeight="1">
      <c r="A1361" s="35" t="s">
        <v>1304</v>
      </c>
      <c r="C1361" s="35" t="s">
        <v>173</v>
      </c>
      <c r="D1361" s="35" t="str">
        <f>IFERROR(IF($A1361="HDC",IF(VLOOKUP($C1361,hdc!$B$2:$F$1600,2,FALSE())="","",VLOOKUP($C1361,hdc!$B$2:$F$1600,2,FALSE())),IF($A1361="NAUTICS",IF(VLOOKUP($C1361,nautics!$B$2:$F$1200,2,FALSE())="","",VLOOKUP($C1361,nautics!$B$2:$F$1200,2,FALSE())),IF($A1361="ST",IF(VLOOKUP($C1361,st!$B$2:$F$400,2,FALSE())="","",VLOOKUP($C1361,st!$B$2:$F$400,2,FALSE())),""))),"")</f>
        <v/>
      </c>
      <c r="E1361" s="35" t="str">
        <f>IFERROR(IF($A1361="HDC",IF(VLOOKUP($C1361,hdc!$B$2:$F$1600,3,FALSE())="","",VLOOKUP($C1361,hdc!$B$2:$F$1600,3,FALSE())),IF($A1361="NAUTICS",IF(VLOOKUP($C1361,nautics!$B$2:$F$1200,3,FALSE())="","",VLOOKUP($C1361,nautics!$B$2:$F$1200,3,FALSE())),IF($A1361="ST",IF(VLOOKUP($C1361,st!$B$2:$F$400,3,FALSE())="","",VLOOKUP($C1361,st!$B$2:$F$400,3,FALSE())),""))),"")</f>
        <v/>
      </c>
      <c r="F1361" s="35" t="str">
        <f>IFERROR(IF($A1361="HDC",IF(VLOOKUP($C1361,hdc!$B$2:$F$1600,4,FALSE())="","",VLOOKUP($C1361,hdc!$B$2:$F$1600,4,FALSE())),IF($A1361="NAUTICS",IF(VLOOKUP($C1361,nautics!$B$2:$F$1200,4,FALSE())="","",VLOOKUP($C1361,nautics!$B$2:$F$1200,4,FALSE())),IF($A1361="ST",IF(VLOOKUP($C1361,st!$B$2:$F$400,4,FALSE())="","",VLOOKUP($C1361,st!$B$2:$F$400,4,FALSE())),""))),"")</f>
        <v/>
      </c>
      <c r="G1361" s="35" t="str">
        <f>IFERROR(IF($A1361="HDC",IF(VLOOKUP($C1361,hdc!$B$2:$F$1600,5,FALSE())="","",VLOOKUP($C1361,hdc!$B$2:$F$1600,5,FALSE())),IF($A1361="NAUTICS",IF(VLOOKUP($C1361,nautics!$B$2:$F$1200,5,FALSE())="","",VLOOKUP($C1361,nautics!$B$2:$F$1200,5,FALSE())),IF($A1361="ST",IF(VLOOKUP($C1361,st!$B$2:$F$400,5,FALSE())="","",VLOOKUP($C1361,st!$B$2:$F$400,5,FALSE())),""))),"")</f>
        <v/>
      </c>
      <c r="H1361" s="35" t="s">
        <v>83</v>
      </c>
      <c r="I1361" s="35" t="s">
        <v>34</v>
      </c>
      <c r="J1361" s="35" t="s">
        <v>90</v>
      </c>
      <c r="K1361" s="35">
        <f t="shared" si="5"/>
        <v>13</v>
      </c>
      <c r="L1361" s="35" t="s">
        <v>92</v>
      </c>
      <c r="M1361" s="35" t="s">
        <v>93</v>
      </c>
      <c r="N1361" s="35" t="s">
        <v>53</v>
      </c>
      <c r="O1361" s="35" t="s">
        <v>55</v>
      </c>
      <c r="P1361" s="35" t="s">
        <v>75</v>
      </c>
      <c r="Q1361" s="35" t="s">
        <v>76</v>
      </c>
      <c r="S1361" s="35" t="s">
        <v>53</v>
      </c>
      <c r="T1361" s="35" t="s">
        <v>55</v>
      </c>
      <c r="U1361" s="35" t="s">
        <v>97</v>
      </c>
      <c r="W1361" s="35" t="s">
        <v>78</v>
      </c>
      <c r="X1361" s="35" t="s">
        <v>59</v>
      </c>
      <c r="Y1361" s="35" t="s">
        <v>99</v>
      </c>
      <c r="Z1361" s="35" t="s">
        <v>80</v>
      </c>
    </row>
    <row r="1362" spans="1:26" ht="15" customHeight="1">
      <c r="A1362" s="35" t="s">
        <v>1304</v>
      </c>
      <c r="C1362" s="35" t="s">
        <v>181</v>
      </c>
      <c r="D1362" s="35" t="str">
        <f>IFERROR(IF($A1362="HDC",IF(VLOOKUP($C1362,hdc!$B$2:$F$1600,2,FALSE())="","",VLOOKUP($C1362,hdc!$B$2:$F$1600,2,FALSE())),IF($A1362="NAUTICS",IF(VLOOKUP($C1362,nautics!$B$2:$F$1200,2,FALSE())="","",VLOOKUP($C1362,nautics!$B$2:$F$1200,2,FALSE())),IF($A1362="ST",IF(VLOOKUP($C1362,st!$B$2:$F$400,2,FALSE())="","",VLOOKUP($C1362,st!$B$2:$F$400,2,FALSE())),""))),"")</f>
        <v/>
      </c>
      <c r="E1362" s="35" t="str">
        <f>IFERROR(IF($A1362="HDC",IF(VLOOKUP($C1362,hdc!$B$2:$F$1600,3,FALSE())="","",VLOOKUP($C1362,hdc!$B$2:$F$1600,3,FALSE())),IF($A1362="NAUTICS",IF(VLOOKUP($C1362,nautics!$B$2:$F$1200,3,FALSE())="","",VLOOKUP($C1362,nautics!$B$2:$F$1200,3,FALSE())),IF($A1362="ST",IF(VLOOKUP($C1362,st!$B$2:$F$400,3,FALSE())="","",VLOOKUP($C1362,st!$B$2:$F$400,3,FALSE())),""))),"")</f>
        <v/>
      </c>
      <c r="F1362" s="35" t="str">
        <f>IFERROR(IF($A1362="HDC",IF(VLOOKUP($C1362,hdc!$B$2:$F$1600,4,FALSE())="","",VLOOKUP($C1362,hdc!$B$2:$F$1600,4,FALSE())),IF($A1362="NAUTICS",IF(VLOOKUP($C1362,nautics!$B$2:$F$1200,4,FALSE())="","",VLOOKUP($C1362,nautics!$B$2:$F$1200,4,FALSE())),IF($A1362="ST",IF(VLOOKUP($C1362,st!$B$2:$F$400,4,FALSE())="","",VLOOKUP($C1362,st!$B$2:$F$400,4,FALSE())),""))),"")</f>
        <v/>
      </c>
      <c r="G1362" s="35" t="str">
        <f>IFERROR(IF($A1362="HDC",IF(VLOOKUP($C1362,hdc!$B$2:$F$1600,5,FALSE())="","",VLOOKUP($C1362,hdc!$B$2:$F$1600,5,FALSE())),IF($A1362="NAUTICS",IF(VLOOKUP($C1362,nautics!$B$2:$F$1200,5,FALSE())="","",VLOOKUP($C1362,nautics!$B$2:$F$1200,5,FALSE())),IF($A1362="ST",IF(VLOOKUP($C1362,st!$B$2:$F$400,5,FALSE())="","",VLOOKUP($C1362,st!$B$2:$F$400,5,FALSE())),""))),"")</f>
        <v/>
      </c>
      <c r="H1362" s="35" t="s">
        <v>83</v>
      </c>
      <c r="I1362" s="35" t="s">
        <v>34</v>
      </c>
      <c r="J1362" s="35" t="s">
        <v>184</v>
      </c>
      <c r="K1362" s="35">
        <f t="shared" si="5"/>
        <v>16</v>
      </c>
      <c r="L1362" s="35" t="s">
        <v>185</v>
      </c>
      <c r="M1362" s="35" t="s">
        <v>186</v>
      </c>
      <c r="N1362" s="35" t="s">
        <v>53</v>
      </c>
      <c r="O1362" s="35" t="s">
        <v>55</v>
      </c>
      <c r="P1362" s="35" t="s">
        <v>75</v>
      </c>
      <c r="Q1362" s="35" t="s">
        <v>76</v>
      </c>
      <c r="S1362" s="35" t="s">
        <v>53</v>
      </c>
      <c r="T1362" s="35" t="s">
        <v>55</v>
      </c>
      <c r="U1362" s="35" t="s">
        <v>138</v>
      </c>
      <c r="W1362" s="35" t="s">
        <v>78</v>
      </c>
      <c r="X1362" s="35" t="s">
        <v>59</v>
      </c>
      <c r="Y1362" s="35" t="s">
        <v>140</v>
      </c>
      <c r="Z1362" s="35" t="s">
        <v>80</v>
      </c>
    </row>
    <row r="1363" spans="1:26" ht="15" customHeight="1">
      <c r="A1363" s="35" t="s">
        <v>1304</v>
      </c>
      <c r="C1363" s="35" t="s">
        <v>191</v>
      </c>
      <c r="D1363" s="35">
        <f>IFERROR(IF($A1363="HDC",IF(VLOOKUP($C1363,hdc!$B$2:$F$1600,2,FALSE())="","",VLOOKUP($C1363,hdc!$B$2:$F$1600,2,FALSE())),IF($A1363="NAUTICS",IF(VLOOKUP($C1363,nautics!$B$2:$F$1200,2,FALSE())="","",VLOOKUP($C1363,nautics!$B$2:$F$1200,2,FALSE())),IF($A1363="ST",IF(VLOOKUP($C1363,st!$B$2:$F$400,2,FALSE())="","",VLOOKUP($C1363,st!$B$2:$F$400,2,FALSE())),""))),"")</f>
        <v>1</v>
      </c>
      <c r="E1363" s="35">
        <f>IFERROR(IF($A1363="HDC",IF(VLOOKUP($C1363,hdc!$B$2:$F$1600,3,FALSE())="","",VLOOKUP($C1363,hdc!$B$2:$F$1600,3,FALSE())),IF($A1363="NAUTICS",IF(VLOOKUP($C1363,nautics!$B$2:$F$1200,3,FALSE())="","",VLOOKUP($C1363,nautics!$B$2:$F$1200,3,FALSE())),IF($A1363="ST",IF(VLOOKUP($C1363,st!$B$2:$F$400,3,FALSE())="","",VLOOKUP($C1363,st!$B$2:$F$400,3,FALSE())),""))),"")</f>
        <v>1</v>
      </c>
      <c r="F1363" s="35" t="str">
        <f>IFERROR(IF($A1363="HDC",IF(VLOOKUP($C1363,hdc!$B$2:$F$1600,4,FALSE())="","",VLOOKUP($C1363,hdc!$B$2:$F$1600,4,FALSE())),IF($A1363="NAUTICS",IF(VLOOKUP($C1363,nautics!$B$2:$F$1200,4,FALSE())="","",VLOOKUP($C1363,nautics!$B$2:$F$1200,4,FALSE())),IF($A1363="ST",IF(VLOOKUP($C1363,st!$B$2:$F$400,4,FALSE())="","",VLOOKUP($C1363,st!$B$2:$F$400,4,FALSE())),""))),"")</f>
        <v/>
      </c>
      <c r="G1363" s="35" t="str">
        <f>IFERROR(IF($A1363="HDC",IF(VLOOKUP($C1363,hdc!$B$2:$F$1600,5,FALSE())="","",VLOOKUP($C1363,hdc!$B$2:$F$1600,5,FALSE())),IF($A1363="NAUTICS",IF(VLOOKUP($C1363,nautics!$B$2:$F$1200,5,FALSE())="","",VLOOKUP($C1363,nautics!$B$2:$F$1200,5,FALSE())),IF($A1363="ST",IF(VLOOKUP($C1363,st!$B$2:$F$400,5,FALSE())="","",VLOOKUP($C1363,st!$B$2:$F$400,5,FALSE())),""))),"")</f>
        <v/>
      </c>
      <c r="H1363" s="35" t="s">
        <v>193</v>
      </c>
      <c r="I1363" s="35" t="s">
        <v>34</v>
      </c>
      <c r="J1363" s="35" t="s">
        <v>194</v>
      </c>
      <c r="K1363" s="35">
        <f t="shared" si="5"/>
        <v>59</v>
      </c>
      <c r="L1363" s="35" t="s">
        <v>170</v>
      </c>
      <c r="M1363" s="35" t="s">
        <v>171</v>
      </c>
      <c r="N1363" s="35" t="s">
        <v>46</v>
      </c>
      <c r="O1363" s="35" t="s">
        <v>49</v>
      </c>
      <c r="P1363" s="35" t="s">
        <v>48</v>
      </c>
      <c r="Q1363" s="35" t="s">
        <v>51</v>
      </c>
      <c r="S1363" s="35" t="s">
        <v>53</v>
      </c>
      <c r="T1363" s="35" t="s">
        <v>55</v>
      </c>
      <c r="U1363" s="35" t="s">
        <v>201</v>
      </c>
      <c r="W1363" s="35" t="s">
        <v>57</v>
      </c>
      <c r="X1363" s="35" t="s">
        <v>203</v>
      </c>
      <c r="Y1363" s="35" t="s">
        <v>177</v>
      </c>
      <c r="Z1363" s="35" t="s">
        <v>61</v>
      </c>
    </row>
    <row r="1364" spans="1:26" ht="15" customHeight="1">
      <c r="A1364" s="35" t="s">
        <v>1304</v>
      </c>
      <c r="B1364" s="35" t="s">
        <v>189</v>
      </c>
      <c r="C1364" s="35" t="s">
        <v>206</v>
      </c>
      <c r="D1364" s="35">
        <f>IFERROR(IF($A1364="HDC",IF(VLOOKUP($C1364,hdc!$B$2:$F$1600,2,FALSE())="","",VLOOKUP($C1364,hdc!$B$2:$F$1600,2,FALSE())),IF($A1364="NAUTICS",IF(VLOOKUP($C1364,nautics!$B$2:$F$1200,2,FALSE())="","",VLOOKUP($C1364,nautics!$B$2:$F$1200,2,FALSE())),IF($A1364="ST",IF(VLOOKUP($C1364,st!$B$2:$F$400,2,FALSE())="","",VLOOKUP($C1364,st!$B$2:$F$400,2,FALSE())),""))),"")</f>
        <v>1</v>
      </c>
      <c r="E1364" s="35">
        <f>IFERROR(IF($A1364="HDC",IF(VLOOKUP($C1364,hdc!$B$2:$F$1600,3,FALSE())="","",VLOOKUP($C1364,hdc!$B$2:$F$1600,3,FALSE())),IF($A1364="NAUTICS",IF(VLOOKUP($C1364,nautics!$B$2:$F$1200,3,FALSE())="","",VLOOKUP($C1364,nautics!$B$2:$F$1200,3,FALSE())),IF($A1364="ST",IF(VLOOKUP($C1364,st!$B$2:$F$400,3,FALSE())="","",VLOOKUP($C1364,st!$B$2:$F$400,3,FALSE())),""))),"")</f>
        <v>1</v>
      </c>
      <c r="F1364" s="35" t="str">
        <f>IFERROR(IF($A1364="HDC",IF(VLOOKUP($C1364,hdc!$B$2:$F$1600,4,FALSE())="","",VLOOKUP($C1364,hdc!$B$2:$F$1600,4,FALSE())),IF($A1364="NAUTICS",IF(VLOOKUP($C1364,nautics!$B$2:$F$1200,4,FALSE())="","",VLOOKUP($C1364,nautics!$B$2:$F$1200,4,FALSE())),IF($A1364="ST",IF(VLOOKUP($C1364,st!$B$2:$F$400,4,FALSE())="","",VLOOKUP($C1364,st!$B$2:$F$400,4,FALSE())),""))),"")</f>
        <v/>
      </c>
      <c r="G1364" s="35" t="str">
        <f>IFERROR(IF($A1364="HDC",IF(VLOOKUP($C1364,hdc!$B$2:$F$1600,5,FALSE())="","",VLOOKUP($C1364,hdc!$B$2:$F$1600,5,FALSE())),IF($A1364="NAUTICS",IF(VLOOKUP($C1364,nautics!$B$2:$F$1200,5,FALSE())="","",VLOOKUP($C1364,nautics!$B$2:$F$1200,5,FALSE())),IF($A1364="ST",IF(VLOOKUP($C1364,st!$B$2:$F$400,5,FALSE())="","",VLOOKUP($C1364,st!$B$2:$F$400,5,FALSE())),""))),"")</f>
        <v/>
      </c>
      <c r="H1364" s="35" t="s">
        <v>33</v>
      </c>
      <c r="I1364" s="35" t="s">
        <v>34</v>
      </c>
      <c r="J1364" s="35" t="s">
        <v>207</v>
      </c>
      <c r="K1364" s="35">
        <f t="shared" si="5"/>
        <v>15</v>
      </c>
      <c r="L1364" s="35" t="s">
        <v>40</v>
      </c>
      <c r="M1364" s="35" t="s">
        <v>42</v>
      </c>
      <c r="N1364" s="35" t="s">
        <v>43</v>
      </c>
      <c r="O1364" s="35" t="s">
        <v>45</v>
      </c>
      <c r="P1364" s="35" t="s">
        <v>209</v>
      </c>
      <c r="Q1364" s="35" t="s">
        <v>210</v>
      </c>
      <c r="S1364" s="35" t="s">
        <v>53</v>
      </c>
      <c r="T1364" s="35" t="s">
        <v>55</v>
      </c>
      <c r="U1364" s="35" t="s">
        <v>211</v>
      </c>
      <c r="W1364" s="35" t="s">
        <v>57</v>
      </c>
      <c r="X1364" s="35" t="s">
        <v>59</v>
      </c>
      <c r="Y1364" s="35" t="s">
        <v>60</v>
      </c>
      <c r="Z1364" s="35" t="s">
        <v>212</v>
      </c>
    </row>
    <row r="1365" spans="1:26" ht="15" customHeight="1">
      <c r="A1365" s="35" t="s">
        <v>1304</v>
      </c>
      <c r="C1365" s="35" t="s">
        <v>213</v>
      </c>
      <c r="D1365" s="35">
        <f>IFERROR(IF($A1365="HDC",IF(VLOOKUP($C1365,hdc!$B$2:$F$1600,2,FALSE())="","",VLOOKUP($C1365,hdc!$B$2:$F$1600,2,FALSE())),IF($A1365="NAUTICS",IF(VLOOKUP($C1365,nautics!$B$2:$F$1200,2,FALSE())="","",VLOOKUP($C1365,nautics!$B$2:$F$1200,2,FALSE())),IF($A1365="ST",IF(VLOOKUP($C1365,st!$B$2:$F$400,2,FALSE())="","",VLOOKUP($C1365,st!$B$2:$F$400,2,FALSE())),""))),"")</f>
        <v>1</v>
      </c>
      <c r="E1365" s="35">
        <f>IFERROR(IF($A1365="HDC",IF(VLOOKUP($C1365,hdc!$B$2:$F$1600,3,FALSE())="","",VLOOKUP($C1365,hdc!$B$2:$F$1600,3,FALSE())),IF($A1365="NAUTICS",IF(VLOOKUP($C1365,nautics!$B$2:$F$1200,3,FALSE())="","",VLOOKUP($C1365,nautics!$B$2:$F$1200,3,FALSE())),IF($A1365="ST",IF(VLOOKUP($C1365,st!$B$2:$F$400,3,FALSE())="","",VLOOKUP($C1365,st!$B$2:$F$400,3,FALSE())),""))),"")</f>
        <v>1</v>
      </c>
      <c r="F1365" s="35" t="str">
        <f>IFERROR(IF($A1365="HDC",IF(VLOOKUP($C1365,hdc!$B$2:$F$1600,4,FALSE())="","",VLOOKUP($C1365,hdc!$B$2:$F$1600,4,FALSE())),IF($A1365="NAUTICS",IF(VLOOKUP($C1365,nautics!$B$2:$F$1200,4,FALSE())="","",VLOOKUP($C1365,nautics!$B$2:$F$1200,4,FALSE())),IF($A1365="ST",IF(VLOOKUP($C1365,st!$B$2:$F$400,4,FALSE())="","",VLOOKUP($C1365,st!$B$2:$F$400,4,FALSE())),""))),"")</f>
        <v/>
      </c>
      <c r="G1365" s="35" t="str">
        <f>IFERROR(IF($A1365="HDC",IF(VLOOKUP($C1365,hdc!$B$2:$F$1600,5,FALSE())="","",VLOOKUP($C1365,hdc!$B$2:$F$1600,5,FALSE())),IF($A1365="NAUTICS",IF(VLOOKUP($C1365,nautics!$B$2:$F$1200,5,FALSE())="","",VLOOKUP($C1365,nautics!$B$2:$F$1200,5,FALSE())),IF($A1365="ST",IF(VLOOKUP($C1365,st!$B$2:$F$400,5,FALSE())="","",VLOOKUP($C1365,st!$B$2:$F$400,5,FALSE())),""))),"")</f>
        <v/>
      </c>
      <c r="H1365" s="35" t="s">
        <v>70</v>
      </c>
      <c r="I1365" s="35" t="s">
        <v>31</v>
      </c>
      <c r="J1365" s="35" t="s">
        <v>216</v>
      </c>
      <c r="K1365" s="35">
        <f t="shared" si="5"/>
        <v>15</v>
      </c>
      <c r="L1365" s="35" t="s">
        <v>209</v>
      </c>
      <c r="M1365" s="35" t="s">
        <v>210</v>
      </c>
      <c r="N1365" s="35" t="s">
        <v>53</v>
      </c>
      <c r="O1365" s="35" t="s">
        <v>55</v>
      </c>
      <c r="P1365" s="35" t="s">
        <v>218</v>
      </c>
      <c r="Q1365" s="35" t="s">
        <v>220</v>
      </c>
      <c r="S1365" s="35" t="s">
        <v>53</v>
      </c>
      <c r="T1365" s="35" t="s">
        <v>55</v>
      </c>
      <c r="U1365" s="35" t="s">
        <v>89</v>
      </c>
      <c r="W1365" s="35" t="s">
        <v>78</v>
      </c>
      <c r="X1365" s="35" t="s">
        <v>221</v>
      </c>
      <c r="Y1365" s="35" t="s">
        <v>89</v>
      </c>
      <c r="Z1365" s="35" t="s">
        <v>89</v>
      </c>
    </row>
    <row r="1366" spans="1:26" ht="15" customHeight="1">
      <c r="A1366" s="35" t="s">
        <v>1304</v>
      </c>
      <c r="C1366" s="35" t="s">
        <v>223</v>
      </c>
      <c r="D1366" s="35">
        <f>IFERROR(IF($A1366="HDC",IF(VLOOKUP($C1366,hdc!$B$2:$F$1600,2,FALSE())="","",VLOOKUP($C1366,hdc!$B$2:$F$1600,2,FALSE())),IF($A1366="NAUTICS",IF(VLOOKUP($C1366,nautics!$B$2:$F$1200,2,FALSE())="","",VLOOKUP($C1366,nautics!$B$2:$F$1200,2,FALSE())),IF($A1366="ST",IF(VLOOKUP($C1366,st!$B$2:$F$400,2,FALSE())="","",VLOOKUP($C1366,st!$B$2:$F$400,2,FALSE())),""))),"")</f>
        <v>1</v>
      </c>
      <c r="E1366" s="35">
        <f>IFERROR(IF($A1366="HDC",IF(VLOOKUP($C1366,hdc!$B$2:$F$1600,3,FALSE())="","",VLOOKUP($C1366,hdc!$B$2:$F$1600,3,FALSE())),IF($A1366="NAUTICS",IF(VLOOKUP($C1366,nautics!$B$2:$F$1200,3,FALSE())="","",VLOOKUP($C1366,nautics!$B$2:$F$1200,3,FALSE())),IF($A1366="ST",IF(VLOOKUP($C1366,st!$B$2:$F$400,3,FALSE())="","",VLOOKUP($C1366,st!$B$2:$F$400,3,FALSE())),""))),"")</f>
        <v>1</v>
      </c>
      <c r="F1366" s="35" t="str">
        <f>IFERROR(IF($A1366="HDC",IF(VLOOKUP($C1366,hdc!$B$2:$F$1600,4,FALSE())="","",VLOOKUP($C1366,hdc!$B$2:$F$1600,4,FALSE())),IF($A1366="NAUTICS",IF(VLOOKUP($C1366,nautics!$B$2:$F$1200,4,FALSE())="","",VLOOKUP($C1366,nautics!$B$2:$F$1200,4,FALSE())),IF($A1366="ST",IF(VLOOKUP($C1366,st!$B$2:$F$400,4,FALSE())="","",VLOOKUP($C1366,st!$B$2:$F$400,4,FALSE())),""))),"")</f>
        <v/>
      </c>
      <c r="G1366" s="35" t="str">
        <f>IFERROR(IF($A1366="HDC",IF(VLOOKUP($C1366,hdc!$B$2:$F$1600,5,FALSE())="","",VLOOKUP($C1366,hdc!$B$2:$F$1600,5,FALSE())),IF($A1366="NAUTICS",IF(VLOOKUP($C1366,nautics!$B$2:$F$1200,5,FALSE())="","",VLOOKUP($C1366,nautics!$B$2:$F$1200,5,FALSE())),IF($A1366="ST",IF(VLOOKUP($C1366,st!$B$2:$F$400,5,FALSE())="","",VLOOKUP($C1366,st!$B$2:$F$400,5,FALSE())),""))),"")</f>
        <v/>
      </c>
      <c r="H1366" s="35" t="s">
        <v>84</v>
      </c>
      <c r="I1366" s="35" t="s">
        <v>34</v>
      </c>
      <c r="J1366" s="35" t="s">
        <v>216</v>
      </c>
      <c r="K1366" s="35">
        <f t="shared" si="5"/>
        <v>15</v>
      </c>
      <c r="L1366" s="35" t="s">
        <v>209</v>
      </c>
      <c r="M1366" s="35" t="s">
        <v>210</v>
      </c>
      <c r="N1366" s="35" t="s">
        <v>53</v>
      </c>
      <c r="O1366" s="35" t="s">
        <v>55</v>
      </c>
      <c r="P1366" s="35" t="s">
        <v>218</v>
      </c>
      <c r="Q1366" s="35" t="s">
        <v>220</v>
      </c>
      <c r="S1366" s="35" t="s">
        <v>53</v>
      </c>
      <c r="T1366" s="35" t="s">
        <v>55</v>
      </c>
      <c r="U1366" s="35" t="s">
        <v>89</v>
      </c>
      <c r="W1366" s="35" t="s">
        <v>78</v>
      </c>
      <c r="X1366" s="35" t="s">
        <v>221</v>
      </c>
      <c r="Y1366" s="35" t="s">
        <v>89</v>
      </c>
      <c r="Z1366" s="35" t="s">
        <v>89</v>
      </c>
    </row>
    <row r="1367" spans="1:26" ht="15" customHeight="1">
      <c r="A1367" s="35" t="s">
        <v>1304</v>
      </c>
      <c r="C1367" s="35" t="s">
        <v>230</v>
      </c>
      <c r="D1367" s="35" t="str">
        <f>IFERROR(IF($A1367="HDC",IF(VLOOKUP($C1367,hdc!$B$2:$F$1600,2,FALSE())="","",VLOOKUP($C1367,hdc!$B$2:$F$1600,2,FALSE())),IF($A1367="NAUTICS",IF(VLOOKUP($C1367,nautics!$B$2:$F$1200,2,FALSE())="","",VLOOKUP($C1367,nautics!$B$2:$F$1200,2,FALSE())),IF($A1367="ST",IF(VLOOKUP($C1367,st!$B$2:$F$400,2,FALSE())="","",VLOOKUP($C1367,st!$B$2:$F$400,2,FALSE())),""))),"")</f>
        <v/>
      </c>
      <c r="E1367" s="35" t="str">
        <f>IFERROR(IF($A1367="HDC",IF(VLOOKUP($C1367,hdc!$B$2:$F$1600,3,FALSE())="","",VLOOKUP($C1367,hdc!$B$2:$F$1600,3,FALSE())),IF($A1367="NAUTICS",IF(VLOOKUP($C1367,nautics!$B$2:$F$1200,3,FALSE())="","",VLOOKUP($C1367,nautics!$B$2:$F$1200,3,FALSE())),IF($A1367="ST",IF(VLOOKUP($C1367,st!$B$2:$F$400,3,FALSE())="","",VLOOKUP($C1367,st!$B$2:$F$400,3,FALSE())),""))),"")</f>
        <v/>
      </c>
      <c r="F1367" s="35" t="str">
        <f>IFERROR(IF($A1367="HDC",IF(VLOOKUP($C1367,hdc!$B$2:$F$1600,4,FALSE())="","",VLOOKUP($C1367,hdc!$B$2:$F$1600,4,FALSE())),IF($A1367="NAUTICS",IF(VLOOKUP($C1367,nautics!$B$2:$F$1200,4,FALSE())="","",VLOOKUP($C1367,nautics!$B$2:$F$1200,4,FALSE())),IF($A1367="ST",IF(VLOOKUP($C1367,st!$B$2:$F$400,4,FALSE())="","",VLOOKUP($C1367,st!$B$2:$F$400,4,FALSE())),""))),"")</f>
        <v/>
      </c>
      <c r="G1367" s="35" t="str">
        <f>IFERROR(IF($A1367="HDC",IF(VLOOKUP($C1367,hdc!$B$2:$F$1600,5,FALSE())="","",VLOOKUP($C1367,hdc!$B$2:$F$1600,5,FALSE())),IF($A1367="NAUTICS",IF(VLOOKUP($C1367,nautics!$B$2:$F$1200,5,FALSE())="","",VLOOKUP($C1367,nautics!$B$2:$F$1200,5,FALSE())),IF($A1367="ST",IF(VLOOKUP($C1367,st!$B$2:$F$400,5,FALSE())="","",VLOOKUP($C1367,st!$B$2:$F$400,5,FALSE())),""))),"")</f>
        <v/>
      </c>
      <c r="H1367" s="35" t="s">
        <v>83</v>
      </c>
      <c r="I1367" s="35" t="s">
        <v>34</v>
      </c>
      <c r="J1367" s="35" t="s">
        <v>232</v>
      </c>
      <c r="K1367" s="35">
        <f t="shared" si="5"/>
        <v>10</v>
      </c>
      <c r="L1367" s="35" t="s">
        <v>234</v>
      </c>
      <c r="M1367" s="35" t="s">
        <v>235</v>
      </c>
      <c r="N1367" s="35" t="s">
        <v>53</v>
      </c>
      <c r="O1367" s="35" t="s">
        <v>55</v>
      </c>
      <c r="P1367" s="35" t="s">
        <v>218</v>
      </c>
      <c r="Q1367" s="35" t="s">
        <v>220</v>
      </c>
      <c r="S1367" s="35" t="s">
        <v>53</v>
      </c>
      <c r="T1367" s="35" t="s">
        <v>55</v>
      </c>
      <c r="U1367" s="35" t="s">
        <v>236</v>
      </c>
      <c r="W1367" s="35" t="s">
        <v>78</v>
      </c>
      <c r="X1367" s="35" t="s">
        <v>59</v>
      </c>
      <c r="Y1367" s="35" t="s">
        <v>237</v>
      </c>
      <c r="Z1367" s="35" t="s">
        <v>238</v>
      </c>
    </row>
    <row r="1368" spans="1:26" ht="15" customHeight="1">
      <c r="A1368" s="35" t="s">
        <v>1304</v>
      </c>
      <c r="C1368" s="35" t="s">
        <v>240</v>
      </c>
      <c r="D1368" s="35" t="str">
        <f>IFERROR(IF($A1368="HDC",IF(VLOOKUP($C1368,hdc!$B$2:$F$1600,2,FALSE())="","",VLOOKUP($C1368,hdc!$B$2:$F$1600,2,FALSE())),IF($A1368="NAUTICS",IF(VLOOKUP($C1368,nautics!$B$2:$F$1200,2,FALSE())="","",VLOOKUP($C1368,nautics!$B$2:$F$1200,2,FALSE())),IF($A1368="ST",IF(VLOOKUP($C1368,st!$B$2:$F$400,2,FALSE())="","",VLOOKUP($C1368,st!$B$2:$F$400,2,FALSE())),""))),"")</f>
        <v/>
      </c>
      <c r="E1368" s="35" t="str">
        <f>IFERROR(IF($A1368="HDC",IF(VLOOKUP($C1368,hdc!$B$2:$F$1600,3,FALSE())="","",VLOOKUP($C1368,hdc!$B$2:$F$1600,3,FALSE())),IF($A1368="NAUTICS",IF(VLOOKUP($C1368,nautics!$B$2:$F$1200,3,FALSE())="","",VLOOKUP($C1368,nautics!$B$2:$F$1200,3,FALSE())),IF($A1368="ST",IF(VLOOKUP($C1368,st!$B$2:$F$400,3,FALSE())="","",VLOOKUP($C1368,st!$B$2:$F$400,3,FALSE())),""))),"")</f>
        <v/>
      </c>
      <c r="F1368" s="35" t="str">
        <f>IFERROR(IF($A1368="HDC",IF(VLOOKUP($C1368,hdc!$B$2:$F$1600,4,FALSE())="","",VLOOKUP($C1368,hdc!$B$2:$F$1600,4,FALSE())),IF($A1368="NAUTICS",IF(VLOOKUP($C1368,nautics!$B$2:$F$1200,4,FALSE())="","",VLOOKUP($C1368,nautics!$B$2:$F$1200,4,FALSE())),IF($A1368="ST",IF(VLOOKUP($C1368,st!$B$2:$F$400,4,FALSE())="","",VLOOKUP($C1368,st!$B$2:$F$400,4,FALSE())),""))),"")</f>
        <v/>
      </c>
      <c r="G1368" s="35" t="str">
        <f>IFERROR(IF($A1368="HDC",IF(VLOOKUP($C1368,hdc!$B$2:$F$1600,5,FALSE())="","",VLOOKUP($C1368,hdc!$B$2:$F$1600,5,FALSE())),IF($A1368="NAUTICS",IF(VLOOKUP($C1368,nautics!$B$2:$F$1200,5,FALSE())="","",VLOOKUP($C1368,nautics!$B$2:$F$1200,5,FALSE())),IF($A1368="ST",IF(VLOOKUP($C1368,st!$B$2:$F$400,5,FALSE())="","",VLOOKUP($C1368,st!$B$2:$F$400,5,FALSE())),""))),"")</f>
        <v/>
      </c>
      <c r="H1368" s="35" t="s">
        <v>83</v>
      </c>
      <c r="I1368" s="35" t="s">
        <v>34</v>
      </c>
      <c r="J1368" s="35" t="s">
        <v>232</v>
      </c>
      <c r="K1368" s="35">
        <f t="shared" si="5"/>
        <v>10</v>
      </c>
      <c r="L1368" s="35" t="s">
        <v>234</v>
      </c>
      <c r="M1368" s="35" t="s">
        <v>235</v>
      </c>
      <c r="N1368" s="35" t="s">
        <v>53</v>
      </c>
      <c r="O1368" s="35" t="s">
        <v>55</v>
      </c>
      <c r="P1368" s="35" t="s">
        <v>218</v>
      </c>
      <c r="Q1368" s="35" t="s">
        <v>220</v>
      </c>
      <c r="S1368" s="35" t="s">
        <v>53</v>
      </c>
      <c r="T1368" s="35" t="s">
        <v>55</v>
      </c>
      <c r="U1368" s="35" t="s">
        <v>236</v>
      </c>
      <c r="W1368" s="35" t="s">
        <v>78</v>
      </c>
      <c r="X1368" s="35" t="s">
        <v>59</v>
      </c>
      <c r="Y1368" s="35" t="s">
        <v>237</v>
      </c>
      <c r="Z1368" s="35" t="s">
        <v>238</v>
      </c>
    </row>
    <row r="1369" spans="1:26" ht="15" customHeight="1">
      <c r="A1369" s="35" t="s">
        <v>1304</v>
      </c>
      <c r="C1369" s="35" t="s">
        <v>245</v>
      </c>
      <c r="D1369" s="35" t="str">
        <f>IFERROR(IF($A1369="HDC",IF(VLOOKUP($C1369,hdc!$B$2:$F$1600,2,FALSE())="","",VLOOKUP($C1369,hdc!$B$2:$F$1600,2,FALSE())),IF($A1369="NAUTICS",IF(VLOOKUP($C1369,nautics!$B$2:$F$1200,2,FALSE())="","",VLOOKUP($C1369,nautics!$B$2:$F$1200,2,FALSE())),IF($A1369="ST",IF(VLOOKUP($C1369,st!$B$2:$F$400,2,FALSE())="","",VLOOKUP($C1369,st!$B$2:$F$400,2,FALSE())),""))),"")</f>
        <v/>
      </c>
      <c r="E1369" s="35" t="str">
        <f>IFERROR(IF($A1369="HDC",IF(VLOOKUP($C1369,hdc!$B$2:$F$1600,3,FALSE())="","",VLOOKUP($C1369,hdc!$B$2:$F$1600,3,FALSE())),IF($A1369="NAUTICS",IF(VLOOKUP($C1369,nautics!$B$2:$F$1200,3,FALSE())="","",VLOOKUP($C1369,nautics!$B$2:$F$1200,3,FALSE())),IF($A1369="ST",IF(VLOOKUP($C1369,st!$B$2:$F$400,3,FALSE())="","",VLOOKUP($C1369,st!$B$2:$F$400,3,FALSE())),""))),"")</f>
        <v/>
      </c>
      <c r="F1369" s="35" t="str">
        <f>IFERROR(IF($A1369="HDC",IF(VLOOKUP($C1369,hdc!$B$2:$F$1600,4,FALSE())="","",VLOOKUP($C1369,hdc!$B$2:$F$1600,4,FALSE())),IF($A1369="NAUTICS",IF(VLOOKUP($C1369,nautics!$B$2:$F$1200,4,FALSE())="","",VLOOKUP($C1369,nautics!$B$2:$F$1200,4,FALSE())),IF($A1369="ST",IF(VLOOKUP($C1369,st!$B$2:$F$400,4,FALSE())="","",VLOOKUP($C1369,st!$B$2:$F$400,4,FALSE())),""))),"")</f>
        <v/>
      </c>
      <c r="G1369" s="35" t="str">
        <f>IFERROR(IF($A1369="HDC",IF(VLOOKUP($C1369,hdc!$B$2:$F$1600,5,FALSE())="","",VLOOKUP($C1369,hdc!$B$2:$F$1600,5,FALSE())),IF($A1369="NAUTICS",IF(VLOOKUP($C1369,nautics!$B$2:$F$1200,5,FALSE())="","",VLOOKUP($C1369,nautics!$B$2:$F$1200,5,FALSE())),IF($A1369="ST",IF(VLOOKUP($C1369,st!$B$2:$F$400,5,FALSE())="","",VLOOKUP($C1369,st!$B$2:$F$400,5,FALSE())),""))),"")</f>
        <v/>
      </c>
      <c r="H1369" s="35" t="s">
        <v>83</v>
      </c>
      <c r="I1369" s="35" t="s">
        <v>34</v>
      </c>
      <c r="J1369" s="35" t="s">
        <v>232</v>
      </c>
      <c r="K1369" s="35">
        <f t="shared" si="5"/>
        <v>10</v>
      </c>
      <c r="L1369" s="35" t="s">
        <v>234</v>
      </c>
      <c r="M1369" s="35" t="s">
        <v>235</v>
      </c>
      <c r="N1369" s="35" t="s">
        <v>53</v>
      </c>
      <c r="O1369" s="35" t="s">
        <v>55</v>
      </c>
      <c r="P1369" s="35" t="s">
        <v>218</v>
      </c>
      <c r="Q1369" s="35" t="s">
        <v>220</v>
      </c>
      <c r="S1369" s="35" t="s">
        <v>53</v>
      </c>
      <c r="T1369" s="35" t="s">
        <v>55</v>
      </c>
      <c r="U1369" s="35" t="s">
        <v>236</v>
      </c>
      <c r="W1369" s="35" t="s">
        <v>78</v>
      </c>
      <c r="X1369" s="35" t="s">
        <v>59</v>
      </c>
      <c r="Y1369" s="35" t="s">
        <v>237</v>
      </c>
      <c r="Z1369" s="35" t="s">
        <v>238</v>
      </c>
    </row>
    <row r="1370" spans="1:26" ht="15" customHeight="1">
      <c r="A1370" s="35" t="s">
        <v>1304</v>
      </c>
      <c r="C1370" s="35" t="s">
        <v>248</v>
      </c>
      <c r="D1370" s="35" t="str">
        <f>IFERROR(IF($A1370="HDC",IF(VLOOKUP($C1370,hdc!$B$2:$F$1600,2,FALSE())="","",VLOOKUP($C1370,hdc!$B$2:$F$1600,2,FALSE())),IF($A1370="NAUTICS",IF(VLOOKUP($C1370,nautics!$B$2:$F$1200,2,FALSE())="","",VLOOKUP($C1370,nautics!$B$2:$F$1200,2,FALSE())),IF($A1370="ST",IF(VLOOKUP($C1370,st!$B$2:$F$400,2,FALSE())="","",VLOOKUP($C1370,st!$B$2:$F$400,2,FALSE())),""))),"")</f>
        <v/>
      </c>
      <c r="E1370" s="35" t="str">
        <f>IFERROR(IF($A1370="HDC",IF(VLOOKUP($C1370,hdc!$B$2:$F$1600,3,FALSE())="","",VLOOKUP($C1370,hdc!$B$2:$F$1600,3,FALSE())),IF($A1370="NAUTICS",IF(VLOOKUP($C1370,nautics!$B$2:$F$1200,3,FALSE())="","",VLOOKUP($C1370,nautics!$B$2:$F$1200,3,FALSE())),IF($A1370="ST",IF(VLOOKUP($C1370,st!$B$2:$F$400,3,FALSE())="","",VLOOKUP($C1370,st!$B$2:$F$400,3,FALSE())),""))),"")</f>
        <v/>
      </c>
      <c r="F1370" s="35" t="str">
        <f>IFERROR(IF($A1370="HDC",IF(VLOOKUP($C1370,hdc!$B$2:$F$1600,4,FALSE())="","",VLOOKUP($C1370,hdc!$B$2:$F$1600,4,FALSE())),IF($A1370="NAUTICS",IF(VLOOKUP($C1370,nautics!$B$2:$F$1200,4,FALSE())="","",VLOOKUP($C1370,nautics!$B$2:$F$1200,4,FALSE())),IF($A1370="ST",IF(VLOOKUP($C1370,st!$B$2:$F$400,4,FALSE())="","",VLOOKUP($C1370,st!$B$2:$F$400,4,FALSE())),""))),"")</f>
        <v/>
      </c>
      <c r="G1370" s="35" t="str">
        <f>IFERROR(IF($A1370="HDC",IF(VLOOKUP($C1370,hdc!$B$2:$F$1600,5,FALSE())="","",VLOOKUP($C1370,hdc!$B$2:$F$1600,5,FALSE())),IF($A1370="NAUTICS",IF(VLOOKUP($C1370,nautics!$B$2:$F$1200,5,FALSE())="","",VLOOKUP($C1370,nautics!$B$2:$F$1200,5,FALSE())),IF($A1370="ST",IF(VLOOKUP($C1370,st!$B$2:$F$400,5,FALSE())="","",VLOOKUP($C1370,st!$B$2:$F$400,5,FALSE())),""))),"")</f>
        <v/>
      </c>
      <c r="H1370" s="35" t="s">
        <v>83</v>
      </c>
      <c r="I1370" s="35" t="s">
        <v>34</v>
      </c>
      <c r="J1370" s="35" t="s">
        <v>249</v>
      </c>
      <c r="K1370" s="35">
        <f t="shared" si="5"/>
        <v>14</v>
      </c>
      <c r="L1370" s="35" t="s">
        <v>250</v>
      </c>
      <c r="M1370" s="35" t="s">
        <v>252</v>
      </c>
      <c r="N1370" s="35" t="s">
        <v>53</v>
      </c>
      <c r="O1370" s="35" t="s">
        <v>55</v>
      </c>
      <c r="P1370" s="35" t="s">
        <v>218</v>
      </c>
      <c r="Q1370" s="35" t="s">
        <v>220</v>
      </c>
      <c r="S1370" s="35" t="s">
        <v>53</v>
      </c>
      <c r="T1370" s="35" t="s">
        <v>55</v>
      </c>
      <c r="U1370" s="35" t="s">
        <v>254</v>
      </c>
      <c r="W1370" s="35" t="s">
        <v>78</v>
      </c>
      <c r="X1370" s="35" t="s">
        <v>59</v>
      </c>
      <c r="Y1370" s="35" t="s">
        <v>255</v>
      </c>
      <c r="Z1370" s="35" t="s">
        <v>238</v>
      </c>
    </row>
    <row r="1371" spans="1:26" ht="15" customHeight="1">
      <c r="A1371" s="35" t="s">
        <v>1304</v>
      </c>
      <c r="C1371" s="35" t="s">
        <v>257</v>
      </c>
      <c r="D1371" s="35" t="str">
        <f>IFERROR(IF($A1371="HDC",IF(VLOOKUP($C1371,hdc!$B$2:$F$1600,2,FALSE())="","",VLOOKUP($C1371,hdc!$B$2:$F$1600,2,FALSE())),IF($A1371="NAUTICS",IF(VLOOKUP($C1371,nautics!$B$2:$F$1200,2,FALSE())="","",VLOOKUP($C1371,nautics!$B$2:$F$1200,2,FALSE())),IF($A1371="ST",IF(VLOOKUP($C1371,st!$B$2:$F$400,2,FALSE())="","",VLOOKUP($C1371,st!$B$2:$F$400,2,FALSE())),""))),"")</f>
        <v/>
      </c>
      <c r="E1371" s="35" t="str">
        <f>IFERROR(IF($A1371="HDC",IF(VLOOKUP($C1371,hdc!$B$2:$F$1600,3,FALSE())="","",VLOOKUP($C1371,hdc!$B$2:$F$1600,3,FALSE())),IF($A1371="NAUTICS",IF(VLOOKUP($C1371,nautics!$B$2:$F$1200,3,FALSE())="","",VLOOKUP($C1371,nautics!$B$2:$F$1200,3,FALSE())),IF($A1371="ST",IF(VLOOKUP($C1371,st!$B$2:$F$400,3,FALSE())="","",VLOOKUP($C1371,st!$B$2:$F$400,3,FALSE())),""))),"")</f>
        <v/>
      </c>
      <c r="F1371" s="35" t="str">
        <f>IFERROR(IF($A1371="HDC",IF(VLOOKUP($C1371,hdc!$B$2:$F$1600,4,FALSE())="","",VLOOKUP($C1371,hdc!$B$2:$F$1600,4,FALSE())),IF($A1371="NAUTICS",IF(VLOOKUP($C1371,nautics!$B$2:$F$1200,4,FALSE())="","",VLOOKUP($C1371,nautics!$B$2:$F$1200,4,FALSE())),IF($A1371="ST",IF(VLOOKUP($C1371,st!$B$2:$F$400,4,FALSE())="","",VLOOKUP($C1371,st!$B$2:$F$400,4,FALSE())),""))),"")</f>
        <v/>
      </c>
      <c r="G1371" s="35" t="str">
        <f>IFERROR(IF($A1371="HDC",IF(VLOOKUP($C1371,hdc!$B$2:$F$1600,5,FALSE())="","",VLOOKUP($C1371,hdc!$B$2:$F$1600,5,FALSE())),IF($A1371="NAUTICS",IF(VLOOKUP($C1371,nautics!$B$2:$F$1200,5,FALSE())="","",VLOOKUP($C1371,nautics!$B$2:$F$1200,5,FALSE())),IF($A1371="ST",IF(VLOOKUP($C1371,st!$B$2:$F$400,5,FALSE())="","",VLOOKUP($C1371,st!$B$2:$F$400,5,FALSE())),""))),"")</f>
        <v/>
      </c>
      <c r="H1371" s="35" t="s">
        <v>83</v>
      </c>
      <c r="I1371" s="35" t="s">
        <v>34</v>
      </c>
      <c r="J1371" s="35" t="s">
        <v>261</v>
      </c>
      <c r="K1371" s="35">
        <f t="shared" si="5"/>
        <v>17</v>
      </c>
      <c r="L1371" s="35" t="s">
        <v>262</v>
      </c>
      <c r="M1371" s="35" t="s">
        <v>263</v>
      </c>
      <c r="N1371" s="35" t="s">
        <v>53</v>
      </c>
      <c r="O1371" s="35" t="s">
        <v>55</v>
      </c>
      <c r="P1371" s="35" t="s">
        <v>218</v>
      </c>
      <c r="Q1371" s="35" t="s">
        <v>220</v>
      </c>
      <c r="S1371" s="35" t="s">
        <v>53</v>
      </c>
      <c r="T1371" s="35" t="s">
        <v>55</v>
      </c>
      <c r="U1371" s="35" t="s">
        <v>265</v>
      </c>
      <c r="W1371" s="35" t="s">
        <v>78</v>
      </c>
      <c r="X1371" s="35" t="s">
        <v>59</v>
      </c>
      <c r="Y1371" s="35" t="s">
        <v>267</v>
      </c>
      <c r="Z1371" s="35" t="s">
        <v>238</v>
      </c>
    </row>
    <row r="1372" spans="1:26" ht="15" customHeight="1">
      <c r="A1372" s="35" t="s">
        <v>1304</v>
      </c>
      <c r="C1372" s="35" t="s">
        <v>268</v>
      </c>
      <c r="D1372" s="35" t="str">
        <f>IFERROR(IF($A1372="HDC",IF(VLOOKUP($C1372,hdc!$B$2:$F$1600,2,FALSE())="","",VLOOKUP($C1372,hdc!$B$2:$F$1600,2,FALSE())),IF($A1372="NAUTICS",IF(VLOOKUP($C1372,nautics!$B$2:$F$1200,2,FALSE())="","",VLOOKUP($C1372,nautics!$B$2:$F$1200,2,FALSE())),IF($A1372="ST",IF(VLOOKUP($C1372,st!$B$2:$F$400,2,FALSE())="","",VLOOKUP($C1372,st!$B$2:$F$400,2,FALSE())),""))),"")</f>
        <v/>
      </c>
      <c r="E1372" s="35" t="str">
        <f>IFERROR(IF($A1372="HDC",IF(VLOOKUP($C1372,hdc!$B$2:$F$1600,3,FALSE())="","",VLOOKUP($C1372,hdc!$B$2:$F$1600,3,FALSE())),IF($A1372="NAUTICS",IF(VLOOKUP($C1372,nautics!$B$2:$F$1200,3,FALSE())="","",VLOOKUP($C1372,nautics!$B$2:$F$1200,3,FALSE())),IF($A1372="ST",IF(VLOOKUP($C1372,st!$B$2:$F$400,3,FALSE())="","",VLOOKUP($C1372,st!$B$2:$F$400,3,FALSE())),""))),"")</f>
        <v/>
      </c>
      <c r="F1372" s="35" t="str">
        <f>IFERROR(IF($A1372="HDC",IF(VLOOKUP($C1372,hdc!$B$2:$F$1600,4,FALSE())="","",VLOOKUP($C1372,hdc!$B$2:$F$1600,4,FALSE())),IF($A1372="NAUTICS",IF(VLOOKUP($C1372,nautics!$B$2:$F$1200,4,FALSE())="","",VLOOKUP($C1372,nautics!$B$2:$F$1200,4,FALSE())),IF($A1372="ST",IF(VLOOKUP($C1372,st!$B$2:$F$400,4,FALSE())="","",VLOOKUP($C1372,st!$B$2:$F$400,4,FALSE())),""))),"")</f>
        <v/>
      </c>
      <c r="G1372" s="35" t="str">
        <f>IFERROR(IF($A1372="HDC",IF(VLOOKUP($C1372,hdc!$B$2:$F$1600,5,FALSE())="","",VLOOKUP($C1372,hdc!$B$2:$F$1600,5,FALSE())),IF($A1372="NAUTICS",IF(VLOOKUP($C1372,nautics!$B$2:$F$1200,5,FALSE())="","",VLOOKUP($C1372,nautics!$B$2:$F$1200,5,FALSE())),IF($A1372="ST",IF(VLOOKUP($C1372,st!$B$2:$F$400,5,FALSE())="","",VLOOKUP($C1372,st!$B$2:$F$400,5,FALSE())),""))),"")</f>
        <v/>
      </c>
      <c r="H1372" s="35" t="s">
        <v>83</v>
      </c>
      <c r="I1372" s="35" t="s">
        <v>34</v>
      </c>
      <c r="J1372" s="35" t="s">
        <v>270</v>
      </c>
      <c r="K1372" s="35">
        <f t="shared" si="5"/>
        <v>9</v>
      </c>
      <c r="L1372" s="35" t="s">
        <v>271</v>
      </c>
      <c r="M1372" s="35" t="s">
        <v>272</v>
      </c>
      <c r="N1372" s="35" t="s">
        <v>53</v>
      </c>
      <c r="O1372" s="35" t="s">
        <v>55</v>
      </c>
      <c r="P1372" s="35" t="s">
        <v>218</v>
      </c>
      <c r="Q1372" s="35" t="s">
        <v>220</v>
      </c>
      <c r="S1372" s="35" t="s">
        <v>53</v>
      </c>
      <c r="T1372" s="35" t="s">
        <v>55</v>
      </c>
      <c r="U1372" s="35" t="s">
        <v>274</v>
      </c>
      <c r="W1372" s="35" t="s">
        <v>78</v>
      </c>
      <c r="X1372" s="35" t="s">
        <v>59</v>
      </c>
      <c r="Y1372" s="35" t="s">
        <v>277</v>
      </c>
      <c r="Z1372" s="35" t="s">
        <v>238</v>
      </c>
    </row>
    <row r="1373" spans="1:26" ht="15" customHeight="1">
      <c r="A1373" s="35" t="s">
        <v>1304</v>
      </c>
      <c r="C1373" s="35" t="s">
        <v>278</v>
      </c>
      <c r="D1373" s="35">
        <f>IFERROR(IF($A1373="HDC",IF(VLOOKUP($C1373,hdc!$B$2:$F$1600,2,FALSE())="","",VLOOKUP($C1373,hdc!$B$2:$F$1600,2,FALSE())),IF($A1373="NAUTICS",IF(VLOOKUP($C1373,nautics!$B$2:$F$1200,2,FALSE())="","",VLOOKUP($C1373,nautics!$B$2:$F$1200,2,FALSE())),IF($A1373="ST",IF(VLOOKUP($C1373,st!$B$2:$F$400,2,FALSE())="","",VLOOKUP($C1373,st!$B$2:$F$400,2,FALSE())),""))),"")</f>
        <v>1</v>
      </c>
      <c r="E1373" s="35">
        <f>IFERROR(IF($A1373="HDC",IF(VLOOKUP($C1373,hdc!$B$2:$F$1600,3,FALSE())="","",VLOOKUP($C1373,hdc!$B$2:$F$1600,3,FALSE())),IF($A1373="NAUTICS",IF(VLOOKUP($C1373,nautics!$B$2:$F$1200,3,FALSE())="","",VLOOKUP($C1373,nautics!$B$2:$F$1200,3,FALSE())),IF($A1373="ST",IF(VLOOKUP($C1373,st!$B$2:$F$400,3,FALSE())="","",VLOOKUP($C1373,st!$B$2:$F$400,3,FALSE())),""))),"")</f>
        <v>1</v>
      </c>
      <c r="F1373" s="35">
        <f>IFERROR(IF($A1373="HDC",IF(VLOOKUP($C1373,hdc!$B$2:$F$1600,4,FALSE())="","",VLOOKUP($C1373,hdc!$B$2:$F$1600,4,FALSE())),IF($A1373="NAUTICS",IF(VLOOKUP($C1373,nautics!$B$2:$F$1200,4,FALSE())="","",VLOOKUP($C1373,nautics!$B$2:$F$1200,4,FALSE())),IF($A1373="ST",IF(VLOOKUP($C1373,st!$B$2:$F$400,4,FALSE())="","",VLOOKUP($C1373,st!$B$2:$F$400,4,FALSE())),""))),"")</f>
        <v>1</v>
      </c>
      <c r="G1373" s="35" t="str">
        <f>IFERROR(IF($A1373="HDC",IF(VLOOKUP($C1373,hdc!$B$2:$F$1600,5,FALSE())="","",VLOOKUP($C1373,hdc!$B$2:$F$1600,5,FALSE())),IF($A1373="NAUTICS",IF(VLOOKUP($C1373,nautics!$B$2:$F$1200,5,FALSE())="","",VLOOKUP($C1373,nautics!$B$2:$F$1200,5,FALSE())),IF($A1373="ST",IF(VLOOKUP($C1373,st!$B$2:$F$400,5,FALSE())="","",VLOOKUP($C1373,st!$B$2:$F$400,5,FALSE())),""))),"")</f>
        <v/>
      </c>
      <c r="H1373" s="35" t="s">
        <v>145</v>
      </c>
      <c r="I1373" s="35" t="s">
        <v>34</v>
      </c>
      <c r="J1373" s="35" t="s">
        <v>279</v>
      </c>
      <c r="K1373" s="35">
        <f t="shared" si="5"/>
        <v>17</v>
      </c>
      <c r="L1373" s="35" t="s">
        <v>195</v>
      </c>
      <c r="M1373" s="35" t="s">
        <v>196</v>
      </c>
      <c r="N1373" s="35" t="s">
        <v>43</v>
      </c>
      <c r="O1373" s="35" t="s">
        <v>45</v>
      </c>
      <c r="P1373" s="35" t="s">
        <v>209</v>
      </c>
      <c r="Q1373" s="35" t="s">
        <v>210</v>
      </c>
      <c r="S1373" s="35" t="s">
        <v>53</v>
      </c>
      <c r="T1373" s="35" t="s">
        <v>55</v>
      </c>
      <c r="U1373" s="35" t="s">
        <v>282</v>
      </c>
      <c r="W1373" s="35" t="s">
        <v>57</v>
      </c>
      <c r="X1373" s="35" t="s">
        <v>59</v>
      </c>
      <c r="Y1373" s="35" t="s">
        <v>200</v>
      </c>
      <c r="Z1373" s="35" t="s">
        <v>212</v>
      </c>
    </row>
    <row r="1374" spans="1:26" ht="15" customHeight="1">
      <c r="A1374" s="35" t="s">
        <v>1304</v>
      </c>
      <c r="C1374" s="35" t="s">
        <v>283</v>
      </c>
      <c r="D1374" s="35">
        <f>IFERROR(IF($A1374="HDC",IF(VLOOKUP($C1374,hdc!$B$2:$F$1600,2,FALSE())="","",VLOOKUP($C1374,hdc!$B$2:$F$1600,2,FALSE())),IF($A1374="NAUTICS",IF(VLOOKUP($C1374,nautics!$B$2:$F$1200,2,FALSE())="","",VLOOKUP($C1374,nautics!$B$2:$F$1200,2,FALSE())),IF($A1374="ST",IF(VLOOKUP($C1374,st!$B$2:$F$400,2,FALSE())="","",VLOOKUP($C1374,st!$B$2:$F$400,2,FALSE())),""))),"")</f>
        <v>1</v>
      </c>
      <c r="E1374" s="35">
        <f>IFERROR(IF($A1374="HDC",IF(VLOOKUP($C1374,hdc!$B$2:$F$1600,3,FALSE())="","",VLOOKUP($C1374,hdc!$B$2:$F$1600,3,FALSE())),IF($A1374="NAUTICS",IF(VLOOKUP($C1374,nautics!$B$2:$F$1200,3,FALSE())="","",VLOOKUP($C1374,nautics!$B$2:$F$1200,3,FALSE())),IF($A1374="ST",IF(VLOOKUP($C1374,st!$B$2:$F$400,3,FALSE())="","",VLOOKUP($C1374,st!$B$2:$F$400,3,FALSE())),""))),"")</f>
        <v>1</v>
      </c>
      <c r="F1374" s="35">
        <f>IFERROR(IF($A1374="HDC",IF(VLOOKUP($C1374,hdc!$B$2:$F$1600,4,FALSE())="","",VLOOKUP($C1374,hdc!$B$2:$F$1600,4,FALSE())),IF($A1374="NAUTICS",IF(VLOOKUP($C1374,nautics!$B$2:$F$1200,4,FALSE())="","",VLOOKUP($C1374,nautics!$B$2:$F$1200,4,FALSE())),IF($A1374="ST",IF(VLOOKUP($C1374,st!$B$2:$F$400,4,FALSE())="","",VLOOKUP($C1374,st!$B$2:$F$400,4,FALSE())),""))),"")</f>
        <v>1</v>
      </c>
      <c r="G1374" s="35" t="str">
        <f>IFERROR(IF($A1374="HDC",IF(VLOOKUP($C1374,hdc!$B$2:$F$1600,5,FALSE())="","",VLOOKUP($C1374,hdc!$B$2:$F$1600,5,FALSE())),IF($A1374="NAUTICS",IF(VLOOKUP($C1374,nautics!$B$2:$F$1200,5,FALSE())="","",VLOOKUP($C1374,nautics!$B$2:$F$1200,5,FALSE())),IF($A1374="ST",IF(VLOOKUP($C1374,st!$B$2:$F$400,5,FALSE())="","",VLOOKUP($C1374,st!$B$2:$F$400,5,FALSE())),""))),"")</f>
        <v/>
      </c>
      <c r="H1374" s="35" t="s">
        <v>155</v>
      </c>
      <c r="I1374" s="35" t="s">
        <v>34</v>
      </c>
      <c r="J1374" s="35" t="s">
        <v>279</v>
      </c>
      <c r="K1374" s="35">
        <f t="shared" si="5"/>
        <v>17</v>
      </c>
      <c r="L1374" s="35" t="s">
        <v>195</v>
      </c>
      <c r="M1374" s="35" t="s">
        <v>196</v>
      </c>
      <c r="N1374" s="35" t="s">
        <v>43</v>
      </c>
      <c r="O1374" s="35" t="s">
        <v>45</v>
      </c>
      <c r="P1374" s="35" t="s">
        <v>209</v>
      </c>
      <c r="Q1374" s="35" t="s">
        <v>210</v>
      </c>
      <c r="S1374" s="35" t="s">
        <v>53</v>
      </c>
      <c r="T1374" s="35" t="s">
        <v>55</v>
      </c>
      <c r="U1374" s="35" t="s">
        <v>282</v>
      </c>
      <c r="W1374" s="35" t="s">
        <v>57</v>
      </c>
      <c r="X1374" s="35" t="s">
        <v>59</v>
      </c>
      <c r="Y1374" s="35" t="s">
        <v>200</v>
      </c>
      <c r="Z1374" s="35" t="s">
        <v>212</v>
      </c>
    </row>
    <row r="1375" spans="1:26" ht="15" customHeight="1">
      <c r="A1375" s="35" t="s">
        <v>1304</v>
      </c>
      <c r="C1375" s="35" t="s">
        <v>290</v>
      </c>
      <c r="D1375" s="35" t="str">
        <f>IFERROR(IF($A1375="HDC",IF(VLOOKUP($C1375,hdc!$B$2:$F$1600,2,FALSE())="","",VLOOKUP($C1375,hdc!$B$2:$F$1600,2,FALSE())),IF($A1375="NAUTICS",IF(VLOOKUP($C1375,nautics!$B$2:$F$1200,2,FALSE())="","",VLOOKUP($C1375,nautics!$B$2:$F$1200,2,FALSE())),IF($A1375="ST",IF(VLOOKUP($C1375,st!$B$2:$F$400,2,FALSE())="","",VLOOKUP($C1375,st!$B$2:$F$400,2,FALSE())),""))),"")</f>
        <v/>
      </c>
      <c r="E1375" s="35" t="str">
        <f>IFERROR(IF($A1375="HDC",IF(VLOOKUP($C1375,hdc!$B$2:$F$1600,3,FALSE())="","",VLOOKUP($C1375,hdc!$B$2:$F$1600,3,FALSE())),IF($A1375="NAUTICS",IF(VLOOKUP($C1375,nautics!$B$2:$F$1200,3,FALSE())="","",VLOOKUP($C1375,nautics!$B$2:$F$1200,3,FALSE())),IF($A1375="ST",IF(VLOOKUP($C1375,st!$B$2:$F$400,3,FALSE())="","",VLOOKUP($C1375,st!$B$2:$F$400,3,FALSE())),""))),"")</f>
        <v/>
      </c>
      <c r="F1375" s="35" t="str">
        <f>IFERROR(IF($A1375="HDC",IF(VLOOKUP($C1375,hdc!$B$2:$F$1600,4,FALSE())="","",VLOOKUP($C1375,hdc!$B$2:$F$1600,4,FALSE())),IF($A1375="NAUTICS",IF(VLOOKUP($C1375,nautics!$B$2:$F$1200,4,FALSE())="","",VLOOKUP($C1375,nautics!$B$2:$F$1200,4,FALSE())),IF($A1375="ST",IF(VLOOKUP($C1375,st!$B$2:$F$400,4,FALSE())="","",VLOOKUP($C1375,st!$B$2:$F$400,4,FALSE())),""))),"")</f>
        <v/>
      </c>
      <c r="G1375" s="35" t="str">
        <f>IFERROR(IF($A1375="HDC",IF(VLOOKUP($C1375,hdc!$B$2:$F$1600,5,FALSE())="","",VLOOKUP($C1375,hdc!$B$2:$F$1600,5,FALSE())),IF($A1375="NAUTICS",IF(VLOOKUP($C1375,nautics!$B$2:$F$1200,5,FALSE())="","",VLOOKUP($C1375,nautics!$B$2:$F$1200,5,FALSE())),IF($A1375="ST",IF(VLOOKUP($C1375,st!$B$2:$F$400,5,FALSE())="","",VLOOKUP($C1375,st!$B$2:$F$400,5,FALSE())),""))),"")</f>
        <v/>
      </c>
      <c r="H1375" s="35" t="s">
        <v>83</v>
      </c>
      <c r="I1375" s="35" t="s">
        <v>34</v>
      </c>
      <c r="J1375" s="35" t="s">
        <v>232</v>
      </c>
      <c r="K1375" s="35">
        <f t="shared" si="5"/>
        <v>10</v>
      </c>
      <c r="L1375" s="35" t="s">
        <v>234</v>
      </c>
      <c r="M1375" s="35" t="s">
        <v>235</v>
      </c>
      <c r="N1375" s="35" t="s">
        <v>53</v>
      </c>
      <c r="O1375" s="35" t="s">
        <v>55</v>
      </c>
      <c r="P1375" s="35" t="s">
        <v>218</v>
      </c>
      <c r="Q1375" s="35" t="s">
        <v>220</v>
      </c>
      <c r="S1375" s="35" t="s">
        <v>53</v>
      </c>
      <c r="T1375" s="35" t="s">
        <v>55</v>
      </c>
      <c r="U1375" s="35" t="s">
        <v>236</v>
      </c>
      <c r="W1375" s="35" t="s">
        <v>78</v>
      </c>
      <c r="X1375" s="35" t="s">
        <v>59</v>
      </c>
      <c r="Y1375" s="35" t="s">
        <v>237</v>
      </c>
      <c r="Z1375" s="35" t="s">
        <v>238</v>
      </c>
    </row>
    <row r="1376" spans="1:26" ht="15" customHeight="1">
      <c r="A1376" s="35" t="s">
        <v>1304</v>
      </c>
      <c r="C1376" s="35" t="s">
        <v>299</v>
      </c>
      <c r="D1376" s="35" t="str">
        <f>IFERROR(IF($A1376="HDC",IF(VLOOKUP($C1376,hdc!$B$2:$F$1600,2,FALSE())="","",VLOOKUP($C1376,hdc!$B$2:$F$1600,2,FALSE())),IF($A1376="NAUTICS",IF(VLOOKUP($C1376,nautics!$B$2:$F$1200,2,FALSE())="","",VLOOKUP($C1376,nautics!$B$2:$F$1200,2,FALSE())),IF($A1376="ST",IF(VLOOKUP($C1376,st!$B$2:$F$400,2,FALSE())="","",VLOOKUP($C1376,st!$B$2:$F$400,2,FALSE())),""))),"")</f>
        <v/>
      </c>
      <c r="E1376" s="35" t="str">
        <f>IFERROR(IF($A1376="HDC",IF(VLOOKUP($C1376,hdc!$B$2:$F$1600,3,FALSE())="","",VLOOKUP($C1376,hdc!$B$2:$F$1600,3,FALSE())),IF($A1376="NAUTICS",IF(VLOOKUP($C1376,nautics!$B$2:$F$1200,3,FALSE())="","",VLOOKUP($C1376,nautics!$B$2:$F$1200,3,FALSE())),IF($A1376="ST",IF(VLOOKUP($C1376,st!$B$2:$F$400,3,FALSE())="","",VLOOKUP($C1376,st!$B$2:$F$400,3,FALSE())),""))),"")</f>
        <v/>
      </c>
      <c r="F1376" s="35" t="str">
        <f>IFERROR(IF($A1376="HDC",IF(VLOOKUP($C1376,hdc!$B$2:$F$1600,4,FALSE())="","",VLOOKUP($C1376,hdc!$B$2:$F$1600,4,FALSE())),IF($A1376="NAUTICS",IF(VLOOKUP($C1376,nautics!$B$2:$F$1200,4,FALSE())="","",VLOOKUP($C1376,nautics!$B$2:$F$1200,4,FALSE())),IF($A1376="ST",IF(VLOOKUP($C1376,st!$B$2:$F$400,4,FALSE())="","",VLOOKUP($C1376,st!$B$2:$F$400,4,FALSE())),""))),"")</f>
        <v/>
      </c>
      <c r="G1376" s="35" t="str">
        <f>IFERROR(IF($A1376="HDC",IF(VLOOKUP($C1376,hdc!$B$2:$F$1600,5,FALSE())="","",VLOOKUP($C1376,hdc!$B$2:$F$1600,5,FALSE())),IF($A1376="NAUTICS",IF(VLOOKUP($C1376,nautics!$B$2:$F$1200,5,FALSE())="","",VLOOKUP($C1376,nautics!$B$2:$F$1200,5,FALSE())),IF($A1376="ST",IF(VLOOKUP($C1376,st!$B$2:$F$400,5,FALSE())="","",VLOOKUP($C1376,st!$B$2:$F$400,5,FALSE())),""))),"")</f>
        <v/>
      </c>
      <c r="H1376" s="35" t="s">
        <v>83</v>
      </c>
      <c r="I1376" s="35" t="s">
        <v>34</v>
      </c>
      <c r="J1376" s="35" t="s">
        <v>232</v>
      </c>
      <c r="K1376" s="35">
        <f t="shared" si="5"/>
        <v>10</v>
      </c>
      <c r="L1376" s="35" t="s">
        <v>234</v>
      </c>
      <c r="M1376" s="35" t="s">
        <v>235</v>
      </c>
      <c r="N1376" s="35" t="s">
        <v>53</v>
      </c>
      <c r="O1376" s="35" t="s">
        <v>55</v>
      </c>
      <c r="P1376" s="35" t="s">
        <v>218</v>
      </c>
      <c r="Q1376" s="35" t="s">
        <v>220</v>
      </c>
      <c r="S1376" s="35" t="s">
        <v>53</v>
      </c>
      <c r="T1376" s="35" t="s">
        <v>55</v>
      </c>
      <c r="U1376" s="35" t="s">
        <v>236</v>
      </c>
      <c r="W1376" s="35" t="s">
        <v>78</v>
      </c>
      <c r="X1376" s="35" t="s">
        <v>59</v>
      </c>
      <c r="Y1376" s="35" t="s">
        <v>237</v>
      </c>
      <c r="Z1376" s="35" t="s">
        <v>238</v>
      </c>
    </row>
    <row r="1377" spans="1:26" ht="15" customHeight="1">
      <c r="A1377" s="35" t="s">
        <v>1304</v>
      </c>
      <c r="C1377" s="35" t="s">
        <v>305</v>
      </c>
      <c r="D1377" s="35" t="str">
        <f>IFERROR(IF($A1377="HDC",IF(VLOOKUP($C1377,hdc!$B$2:$F$1600,2,FALSE())="","",VLOOKUP($C1377,hdc!$B$2:$F$1600,2,FALSE())),IF($A1377="NAUTICS",IF(VLOOKUP($C1377,nautics!$B$2:$F$1200,2,FALSE())="","",VLOOKUP($C1377,nautics!$B$2:$F$1200,2,FALSE())),IF($A1377="ST",IF(VLOOKUP($C1377,st!$B$2:$F$400,2,FALSE())="","",VLOOKUP($C1377,st!$B$2:$F$400,2,FALSE())),""))),"")</f>
        <v/>
      </c>
      <c r="E1377" s="35" t="str">
        <f>IFERROR(IF($A1377="HDC",IF(VLOOKUP($C1377,hdc!$B$2:$F$1600,3,FALSE())="","",VLOOKUP($C1377,hdc!$B$2:$F$1600,3,FALSE())),IF($A1377="NAUTICS",IF(VLOOKUP($C1377,nautics!$B$2:$F$1200,3,FALSE())="","",VLOOKUP($C1377,nautics!$B$2:$F$1200,3,FALSE())),IF($A1377="ST",IF(VLOOKUP($C1377,st!$B$2:$F$400,3,FALSE())="","",VLOOKUP($C1377,st!$B$2:$F$400,3,FALSE())),""))),"")</f>
        <v/>
      </c>
      <c r="F1377" s="35" t="str">
        <f>IFERROR(IF($A1377="HDC",IF(VLOOKUP($C1377,hdc!$B$2:$F$1600,4,FALSE())="","",VLOOKUP($C1377,hdc!$B$2:$F$1600,4,FALSE())),IF($A1377="NAUTICS",IF(VLOOKUP($C1377,nautics!$B$2:$F$1200,4,FALSE())="","",VLOOKUP($C1377,nautics!$B$2:$F$1200,4,FALSE())),IF($A1377="ST",IF(VLOOKUP($C1377,st!$B$2:$F$400,4,FALSE())="","",VLOOKUP($C1377,st!$B$2:$F$400,4,FALSE())),""))),"")</f>
        <v/>
      </c>
      <c r="G1377" s="35" t="str">
        <f>IFERROR(IF($A1377="HDC",IF(VLOOKUP($C1377,hdc!$B$2:$F$1600,5,FALSE())="","",VLOOKUP($C1377,hdc!$B$2:$F$1600,5,FALSE())),IF($A1377="NAUTICS",IF(VLOOKUP($C1377,nautics!$B$2:$F$1200,5,FALSE())="","",VLOOKUP($C1377,nautics!$B$2:$F$1200,5,FALSE())),IF($A1377="ST",IF(VLOOKUP($C1377,st!$B$2:$F$400,5,FALSE())="","",VLOOKUP($C1377,st!$B$2:$F$400,5,FALSE())),""))),"")</f>
        <v/>
      </c>
      <c r="H1377" s="35" t="s">
        <v>83</v>
      </c>
      <c r="I1377" s="35" t="s">
        <v>34</v>
      </c>
      <c r="J1377" s="35" t="s">
        <v>307</v>
      </c>
      <c r="K1377" s="35">
        <f t="shared" si="5"/>
        <v>12</v>
      </c>
      <c r="L1377" s="35" t="s">
        <v>308</v>
      </c>
      <c r="M1377" s="35" t="s">
        <v>309</v>
      </c>
      <c r="N1377" s="35" t="s">
        <v>53</v>
      </c>
      <c r="O1377" s="35" t="s">
        <v>55</v>
      </c>
      <c r="P1377" s="35" t="s">
        <v>218</v>
      </c>
      <c r="Q1377" s="35" t="s">
        <v>220</v>
      </c>
      <c r="S1377" s="35" t="s">
        <v>53</v>
      </c>
      <c r="T1377" s="35" t="s">
        <v>55</v>
      </c>
      <c r="U1377" s="35" t="s">
        <v>311</v>
      </c>
      <c r="W1377" s="35" t="s">
        <v>78</v>
      </c>
      <c r="X1377" s="35" t="s">
        <v>59</v>
      </c>
      <c r="Y1377" s="35" t="s">
        <v>140</v>
      </c>
      <c r="Z1377" s="35" t="s">
        <v>238</v>
      </c>
    </row>
    <row r="1378" spans="1:26" ht="15" customHeight="1">
      <c r="A1378" s="35" t="s">
        <v>1304</v>
      </c>
      <c r="C1378" s="35" t="s">
        <v>314</v>
      </c>
      <c r="D1378" s="35">
        <f>IFERROR(IF($A1378="HDC",IF(VLOOKUP($C1378,hdc!$B$2:$F$1600,2,FALSE())="","",VLOOKUP($C1378,hdc!$B$2:$F$1600,2,FALSE())),IF($A1378="NAUTICS",IF(VLOOKUP($C1378,nautics!$B$2:$F$1200,2,FALSE())="","",VLOOKUP($C1378,nautics!$B$2:$F$1200,2,FALSE())),IF($A1378="ST",IF(VLOOKUP($C1378,st!$B$2:$F$400,2,FALSE())="","",VLOOKUP($C1378,st!$B$2:$F$400,2,FALSE())),""))),"")</f>
        <v>1</v>
      </c>
      <c r="E1378" s="35">
        <f>IFERROR(IF($A1378="HDC",IF(VLOOKUP($C1378,hdc!$B$2:$F$1600,3,FALSE())="","",VLOOKUP($C1378,hdc!$B$2:$F$1600,3,FALSE())),IF($A1378="NAUTICS",IF(VLOOKUP($C1378,nautics!$B$2:$F$1200,3,FALSE())="","",VLOOKUP($C1378,nautics!$B$2:$F$1200,3,FALSE())),IF($A1378="ST",IF(VLOOKUP($C1378,st!$B$2:$F$400,3,FALSE())="","",VLOOKUP($C1378,st!$B$2:$F$400,3,FALSE())),""))),"")</f>
        <v>1</v>
      </c>
      <c r="F1378" s="35" t="str">
        <f>IFERROR(IF($A1378="HDC",IF(VLOOKUP($C1378,hdc!$B$2:$F$1600,4,FALSE())="","",VLOOKUP($C1378,hdc!$B$2:$F$1600,4,FALSE())),IF($A1378="NAUTICS",IF(VLOOKUP($C1378,nautics!$B$2:$F$1200,4,FALSE())="","",VLOOKUP($C1378,nautics!$B$2:$F$1200,4,FALSE())),IF($A1378="ST",IF(VLOOKUP($C1378,st!$B$2:$F$400,4,FALSE())="","",VLOOKUP($C1378,st!$B$2:$F$400,4,FALSE())),""))),"")</f>
        <v/>
      </c>
      <c r="G1378" s="35" t="str">
        <f>IFERROR(IF($A1378="HDC",IF(VLOOKUP($C1378,hdc!$B$2:$F$1600,5,FALSE())="","",VLOOKUP($C1378,hdc!$B$2:$F$1600,5,FALSE())),IF($A1378="NAUTICS",IF(VLOOKUP($C1378,nautics!$B$2:$F$1200,5,FALSE())="","",VLOOKUP($C1378,nautics!$B$2:$F$1200,5,FALSE())),IF($A1378="ST",IF(VLOOKUP($C1378,st!$B$2:$F$400,5,FALSE())="","",VLOOKUP($C1378,st!$B$2:$F$400,5,FALSE())),""))),"")</f>
        <v/>
      </c>
      <c r="H1378" s="35" t="s">
        <v>193</v>
      </c>
      <c r="I1378" s="35" t="s">
        <v>34</v>
      </c>
      <c r="J1378" s="35" t="s">
        <v>276</v>
      </c>
      <c r="K1378" s="35">
        <f t="shared" si="5"/>
        <v>58</v>
      </c>
      <c r="L1378" s="35" t="s">
        <v>170</v>
      </c>
      <c r="M1378" s="35" t="s">
        <v>171</v>
      </c>
      <c r="N1378" s="35" t="s">
        <v>46</v>
      </c>
      <c r="O1378" s="35" t="s">
        <v>49</v>
      </c>
      <c r="P1378" s="35" t="s">
        <v>209</v>
      </c>
      <c r="Q1378" s="35" t="s">
        <v>210</v>
      </c>
      <c r="S1378" s="35" t="s">
        <v>53</v>
      </c>
      <c r="T1378" s="35" t="s">
        <v>55</v>
      </c>
      <c r="U1378" s="35" t="s">
        <v>280</v>
      </c>
      <c r="W1378" s="35" t="s">
        <v>57</v>
      </c>
      <c r="X1378" s="35" t="s">
        <v>203</v>
      </c>
      <c r="Y1378" s="35" t="s">
        <v>177</v>
      </c>
      <c r="Z1378" s="35" t="s">
        <v>212</v>
      </c>
    </row>
    <row r="1379" spans="1:26" ht="15" customHeight="1">
      <c r="A1379" s="35" t="s">
        <v>1304</v>
      </c>
      <c r="B1379" s="35" t="s">
        <v>285</v>
      </c>
      <c r="C1379" s="35" t="s">
        <v>315</v>
      </c>
      <c r="D1379" s="35">
        <f>IFERROR(IF($A1379="HDC",IF(VLOOKUP($C1379,hdc!$B$2:$F$1600,2,FALSE())="","",VLOOKUP($C1379,hdc!$B$2:$F$1600,2,FALSE())),IF($A1379="NAUTICS",IF(VLOOKUP($C1379,nautics!$B$2:$F$1200,2,FALSE())="","",VLOOKUP($C1379,nautics!$B$2:$F$1200,2,FALSE())),IF($A1379="ST",IF(VLOOKUP($C1379,st!$B$2:$F$400,2,FALSE())="","",VLOOKUP($C1379,st!$B$2:$F$400,2,FALSE())),""))),"")</f>
        <v>1</v>
      </c>
      <c r="E1379" s="35">
        <f>IFERROR(IF($A1379="HDC",IF(VLOOKUP($C1379,hdc!$B$2:$F$1600,3,FALSE())="","",VLOOKUP($C1379,hdc!$B$2:$F$1600,3,FALSE())),IF($A1379="NAUTICS",IF(VLOOKUP($C1379,nautics!$B$2:$F$1200,3,FALSE())="","",VLOOKUP($C1379,nautics!$B$2:$F$1200,3,FALSE())),IF($A1379="ST",IF(VLOOKUP($C1379,st!$B$2:$F$400,3,FALSE())="","",VLOOKUP($C1379,st!$B$2:$F$400,3,FALSE())),""))),"")</f>
        <v>1</v>
      </c>
      <c r="F1379" s="35">
        <f>IFERROR(IF($A1379="HDC",IF(VLOOKUP($C1379,hdc!$B$2:$F$1600,4,FALSE())="","",VLOOKUP($C1379,hdc!$B$2:$F$1600,4,FALSE())),IF($A1379="NAUTICS",IF(VLOOKUP($C1379,nautics!$B$2:$F$1200,4,FALSE())="","",VLOOKUP($C1379,nautics!$B$2:$F$1200,4,FALSE())),IF($A1379="ST",IF(VLOOKUP($C1379,st!$B$2:$F$400,4,FALSE())="","",VLOOKUP($C1379,st!$B$2:$F$400,4,FALSE())),""))),"")</f>
        <v>2</v>
      </c>
      <c r="G1379" s="35" t="str">
        <f>IFERROR(IF($A1379="HDC",IF(VLOOKUP($C1379,hdc!$B$2:$F$1600,5,FALSE())="","",VLOOKUP($C1379,hdc!$B$2:$F$1600,5,FALSE())),IF($A1379="NAUTICS",IF(VLOOKUP($C1379,nautics!$B$2:$F$1200,5,FALSE())="","",VLOOKUP($C1379,nautics!$B$2:$F$1200,5,FALSE())),IF($A1379="ST",IF(VLOOKUP($C1379,st!$B$2:$F$400,5,FALSE())="","",VLOOKUP($C1379,st!$B$2:$F$400,5,FALSE())),""))),"")</f>
        <v/>
      </c>
      <c r="H1379" s="35" t="s">
        <v>316</v>
      </c>
      <c r="I1379" s="35" t="s">
        <v>34</v>
      </c>
      <c r="J1379" s="35" t="s">
        <v>317</v>
      </c>
      <c r="K1379" s="35">
        <f t="shared" si="5"/>
        <v>9</v>
      </c>
      <c r="L1379" s="35" t="s">
        <v>318</v>
      </c>
      <c r="M1379" s="35" t="s">
        <v>319</v>
      </c>
      <c r="N1379" s="35" t="s">
        <v>174</v>
      </c>
      <c r="O1379" s="35" t="s">
        <v>175</v>
      </c>
      <c r="P1379" s="35" t="s">
        <v>291</v>
      </c>
      <c r="Q1379" s="35" t="s">
        <v>292</v>
      </c>
      <c r="S1379" s="35" t="s">
        <v>174</v>
      </c>
      <c r="T1379" s="35" t="s">
        <v>175</v>
      </c>
      <c r="U1379" s="35" t="s">
        <v>321</v>
      </c>
      <c r="W1379" s="35" t="s">
        <v>78</v>
      </c>
      <c r="X1379" s="35" t="s">
        <v>59</v>
      </c>
      <c r="Y1379" s="35" t="s">
        <v>323</v>
      </c>
      <c r="Z1379" s="35" t="s">
        <v>296</v>
      </c>
    </row>
    <row r="1380" spans="1:26" ht="15" customHeight="1">
      <c r="A1380" s="35" t="s">
        <v>1304</v>
      </c>
      <c r="C1380" s="35" t="s">
        <v>324</v>
      </c>
      <c r="D1380" s="35">
        <f>IFERROR(IF($A1380="HDC",IF(VLOOKUP($C1380,hdc!$B$2:$F$1600,2,FALSE())="","",VLOOKUP($C1380,hdc!$B$2:$F$1600,2,FALSE())),IF($A1380="NAUTICS",IF(VLOOKUP($C1380,nautics!$B$2:$F$1200,2,FALSE())="","",VLOOKUP($C1380,nautics!$B$2:$F$1200,2,FALSE())),IF($A1380="ST",IF(VLOOKUP($C1380,st!$B$2:$F$400,2,FALSE())="","",VLOOKUP($C1380,st!$B$2:$F$400,2,FALSE())),""))),"")</f>
        <v>1</v>
      </c>
      <c r="E1380" s="35">
        <f>IFERROR(IF($A1380="HDC",IF(VLOOKUP($C1380,hdc!$B$2:$F$1600,3,FALSE())="","",VLOOKUP($C1380,hdc!$B$2:$F$1600,3,FALSE())),IF($A1380="NAUTICS",IF(VLOOKUP($C1380,nautics!$B$2:$F$1200,3,FALSE())="","",VLOOKUP($C1380,nautics!$B$2:$F$1200,3,FALSE())),IF($A1380="ST",IF(VLOOKUP($C1380,st!$B$2:$F$400,3,FALSE())="","",VLOOKUP($C1380,st!$B$2:$F$400,3,FALSE())),""))),"")</f>
        <v>1</v>
      </c>
      <c r="F1380" s="35">
        <f>IFERROR(IF($A1380="HDC",IF(VLOOKUP($C1380,hdc!$B$2:$F$1600,4,FALSE())="","",VLOOKUP($C1380,hdc!$B$2:$F$1600,4,FALSE())),IF($A1380="NAUTICS",IF(VLOOKUP($C1380,nautics!$B$2:$F$1200,4,FALSE())="","",VLOOKUP($C1380,nautics!$B$2:$F$1200,4,FALSE())),IF($A1380="ST",IF(VLOOKUP($C1380,st!$B$2:$F$400,4,FALSE())="","",VLOOKUP($C1380,st!$B$2:$F$400,4,FALSE())),""))),"")</f>
        <v>2</v>
      </c>
      <c r="G1380" s="35" t="str">
        <f>IFERROR(IF($A1380="HDC",IF(VLOOKUP($C1380,hdc!$B$2:$F$1600,5,FALSE())="","",VLOOKUP($C1380,hdc!$B$2:$F$1600,5,FALSE())),IF($A1380="NAUTICS",IF(VLOOKUP($C1380,nautics!$B$2:$F$1200,5,FALSE())="","",VLOOKUP($C1380,nautics!$B$2:$F$1200,5,FALSE())),IF($A1380="ST",IF(VLOOKUP($C1380,st!$B$2:$F$400,5,FALSE())="","",VLOOKUP($C1380,st!$B$2:$F$400,5,FALSE())),""))),"")</f>
        <v/>
      </c>
      <c r="H1380" s="35" t="s">
        <v>145</v>
      </c>
      <c r="I1380" s="35" t="s">
        <v>34</v>
      </c>
      <c r="J1380" s="35" t="s">
        <v>317</v>
      </c>
      <c r="K1380" s="35">
        <f t="shared" si="5"/>
        <v>9</v>
      </c>
      <c r="L1380" s="35" t="s">
        <v>318</v>
      </c>
      <c r="M1380" s="35" t="s">
        <v>319</v>
      </c>
      <c r="N1380" s="35" t="s">
        <v>174</v>
      </c>
      <c r="O1380" s="35" t="s">
        <v>175</v>
      </c>
      <c r="P1380" s="35" t="s">
        <v>291</v>
      </c>
      <c r="Q1380" s="35" t="s">
        <v>292</v>
      </c>
      <c r="S1380" s="35" t="s">
        <v>174</v>
      </c>
      <c r="T1380" s="35" t="s">
        <v>175</v>
      </c>
      <c r="U1380" s="35" t="s">
        <v>321</v>
      </c>
      <c r="W1380" s="35" t="s">
        <v>78</v>
      </c>
      <c r="X1380" s="35" t="s">
        <v>59</v>
      </c>
      <c r="Y1380" s="35" t="s">
        <v>323</v>
      </c>
      <c r="Z1380" s="35" t="s">
        <v>296</v>
      </c>
    </row>
    <row r="1381" spans="1:26" ht="15" customHeight="1">
      <c r="A1381" s="35" t="s">
        <v>1304</v>
      </c>
      <c r="C1381" s="35" t="s">
        <v>330</v>
      </c>
      <c r="D1381" s="35">
        <f>IFERROR(IF($A1381="HDC",IF(VLOOKUP($C1381,hdc!$B$2:$F$1600,2,FALSE())="","",VLOOKUP($C1381,hdc!$B$2:$F$1600,2,FALSE())),IF($A1381="NAUTICS",IF(VLOOKUP($C1381,nautics!$B$2:$F$1200,2,FALSE())="","",VLOOKUP($C1381,nautics!$B$2:$F$1200,2,FALSE())),IF($A1381="ST",IF(VLOOKUP($C1381,st!$B$2:$F$400,2,FALSE())="","",VLOOKUP($C1381,st!$B$2:$F$400,2,FALSE())),""))),"")</f>
        <v>1</v>
      </c>
      <c r="E1381" s="35">
        <f>IFERROR(IF($A1381="HDC",IF(VLOOKUP($C1381,hdc!$B$2:$F$1600,3,FALSE())="","",VLOOKUP($C1381,hdc!$B$2:$F$1600,3,FALSE())),IF($A1381="NAUTICS",IF(VLOOKUP($C1381,nautics!$B$2:$F$1200,3,FALSE())="","",VLOOKUP($C1381,nautics!$B$2:$F$1200,3,FALSE())),IF($A1381="ST",IF(VLOOKUP($C1381,st!$B$2:$F$400,3,FALSE())="","",VLOOKUP($C1381,st!$B$2:$F$400,3,FALSE())),""))),"")</f>
        <v>1</v>
      </c>
      <c r="F1381" s="35" t="str">
        <f>IFERROR(IF($A1381="HDC",IF(VLOOKUP($C1381,hdc!$B$2:$F$1600,4,FALSE())="","",VLOOKUP($C1381,hdc!$B$2:$F$1600,4,FALSE())),IF($A1381="NAUTICS",IF(VLOOKUP($C1381,nautics!$B$2:$F$1200,4,FALSE())="","",VLOOKUP($C1381,nautics!$B$2:$F$1200,4,FALSE())),IF($A1381="ST",IF(VLOOKUP($C1381,st!$B$2:$F$400,4,FALSE())="","",VLOOKUP($C1381,st!$B$2:$F$400,4,FALSE())),""))),"")</f>
        <v/>
      </c>
      <c r="G1381" s="35" t="str">
        <f>IFERROR(IF($A1381="HDC",IF(VLOOKUP($C1381,hdc!$B$2:$F$1600,5,FALSE())="","",VLOOKUP($C1381,hdc!$B$2:$F$1600,5,FALSE())),IF($A1381="NAUTICS",IF(VLOOKUP($C1381,nautics!$B$2:$F$1200,5,FALSE())="","",VLOOKUP($C1381,nautics!$B$2:$F$1200,5,FALSE())),IF($A1381="ST",IF(VLOOKUP($C1381,st!$B$2:$F$400,5,FALSE())="","",VLOOKUP($C1381,st!$B$2:$F$400,5,FALSE())),""))),"")</f>
        <v/>
      </c>
      <c r="H1381" s="35" t="s">
        <v>33</v>
      </c>
      <c r="I1381" s="35" t="s">
        <v>34</v>
      </c>
      <c r="J1381" s="35" t="s">
        <v>331</v>
      </c>
      <c r="K1381" s="35">
        <f t="shared" si="5"/>
        <v>45</v>
      </c>
      <c r="L1381" s="35" t="s">
        <v>170</v>
      </c>
      <c r="M1381" s="35" t="s">
        <v>171</v>
      </c>
      <c r="N1381" s="35" t="s">
        <v>46</v>
      </c>
      <c r="O1381" s="35" t="s">
        <v>49</v>
      </c>
      <c r="P1381" s="35" t="s">
        <v>291</v>
      </c>
      <c r="Q1381" s="35" t="s">
        <v>292</v>
      </c>
      <c r="S1381" s="35" t="s">
        <v>174</v>
      </c>
      <c r="T1381" s="35" t="s">
        <v>175</v>
      </c>
      <c r="U1381" s="35" t="s">
        <v>335</v>
      </c>
      <c r="W1381" s="35" t="s">
        <v>57</v>
      </c>
      <c r="X1381" s="35" t="s">
        <v>59</v>
      </c>
      <c r="Y1381" s="35" t="s">
        <v>177</v>
      </c>
      <c r="Z1381" s="35" t="s">
        <v>296</v>
      </c>
    </row>
    <row r="1382" spans="1:26" ht="15" customHeight="1">
      <c r="A1382" s="35" t="s">
        <v>1304</v>
      </c>
      <c r="B1382" s="35" t="s">
        <v>337</v>
      </c>
      <c r="C1382" s="35" t="s">
        <v>338</v>
      </c>
      <c r="D1382" s="35">
        <f>IFERROR(IF($A1382="HDC",IF(VLOOKUP($C1382,hdc!$B$2:$F$1600,2,FALSE())="","",VLOOKUP($C1382,hdc!$B$2:$F$1600,2,FALSE())),IF($A1382="NAUTICS",IF(VLOOKUP($C1382,nautics!$B$2:$F$1200,2,FALSE())="","",VLOOKUP($C1382,nautics!$B$2:$F$1200,2,FALSE())),IF($A1382="ST",IF(VLOOKUP($C1382,st!$B$2:$F$400,2,FALSE())="","",VLOOKUP($C1382,st!$B$2:$F$400,2,FALSE())),""))),"")</f>
        <v>1</v>
      </c>
      <c r="E1382" s="35">
        <f>IFERROR(IF($A1382="HDC",IF(VLOOKUP($C1382,hdc!$B$2:$F$1600,3,FALSE())="","",VLOOKUP($C1382,hdc!$B$2:$F$1600,3,FALSE())),IF($A1382="NAUTICS",IF(VLOOKUP($C1382,nautics!$B$2:$F$1200,3,FALSE())="","",VLOOKUP($C1382,nautics!$B$2:$F$1200,3,FALSE())),IF($A1382="ST",IF(VLOOKUP($C1382,st!$B$2:$F$400,3,FALSE())="","",VLOOKUP($C1382,st!$B$2:$F$400,3,FALSE())),""))),"")</f>
        <v>1</v>
      </c>
      <c r="F1382" s="35">
        <f>IFERROR(IF($A1382="HDC",IF(VLOOKUP($C1382,hdc!$B$2:$F$1600,4,FALSE())="","",VLOOKUP($C1382,hdc!$B$2:$F$1600,4,FALSE())),IF($A1382="NAUTICS",IF(VLOOKUP($C1382,nautics!$B$2:$F$1200,4,FALSE())="","",VLOOKUP($C1382,nautics!$B$2:$F$1200,4,FALSE())),IF($A1382="ST",IF(VLOOKUP($C1382,st!$B$2:$F$400,4,FALSE())="","",VLOOKUP($C1382,st!$B$2:$F$400,4,FALSE())),""))),"")</f>
        <v>1</v>
      </c>
      <c r="G1382" s="35" t="str">
        <f>IFERROR(IF($A1382="HDC",IF(VLOOKUP($C1382,hdc!$B$2:$F$1600,5,FALSE())="","",VLOOKUP($C1382,hdc!$B$2:$F$1600,5,FALSE())),IF($A1382="NAUTICS",IF(VLOOKUP($C1382,nautics!$B$2:$F$1200,5,FALSE())="","",VLOOKUP($C1382,nautics!$B$2:$F$1200,5,FALSE())),IF($A1382="ST",IF(VLOOKUP($C1382,st!$B$2:$F$400,5,FALSE())="","",VLOOKUP($C1382,st!$B$2:$F$400,5,FALSE())),""))),"")</f>
        <v/>
      </c>
      <c r="H1382" s="35" t="s">
        <v>104</v>
      </c>
      <c r="I1382" s="35" t="s">
        <v>34</v>
      </c>
      <c r="J1382" s="35" t="s">
        <v>339</v>
      </c>
      <c r="K1382" s="35">
        <f t="shared" si="5"/>
        <v>14</v>
      </c>
      <c r="L1382" s="35" t="s">
        <v>340</v>
      </c>
      <c r="M1382" s="35" t="s">
        <v>341</v>
      </c>
      <c r="N1382" s="35" t="s">
        <v>43</v>
      </c>
      <c r="O1382" s="35" t="s">
        <v>45</v>
      </c>
      <c r="P1382" s="35" t="s">
        <v>40</v>
      </c>
      <c r="Q1382" s="35" t="s">
        <v>42</v>
      </c>
      <c r="S1382" s="35" t="s">
        <v>43</v>
      </c>
      <c r="T1382" s="35" t="s">
        <v>45</v>
      </c>
      <c r="U1382" s="35" t="s">
        <v>343</v>
      </c>
      <c r="W1382" s="35" t="s">
        <v>78</v>
      </c>
      <c r="X1382" s="35" t="s">
        <v>59</v>
      </c>
      <c r="Y1382" s="35" t="s">
        <v>345</v>
      </c>
      <c r="Z1382" s="35" t="s">
        <v>60</v>
      </c>
    </row>
    <row r="1383" spans="1:26" ht="15" customHeight="1">
      <c r="A1383" s="35" t="s">
        <v>1304</v>
      </c>
      <c r="C1383" s="35" t="s">
        <v>347</v>
      </c>
      <c r="D1383" s="35">
        <f>IFERROR(IF($A1383="HDC",IF(VLOOKUP($C1383,hdc!$B$2:$F$1600,2,FALSE())="","",VLOOKUP($C1383,hdc!$B$2:$F$1600,2,FALSE())),IF($A1383="NAUTICS",IF(VLOOKUP($C1383,nautics!$B$2:$F$1200,2,FALSE())="","",VLOOKUP($C1383,nautics!$B$2:$F$1200,2,FALSE())),IF($A1383="ST",IF(VLOOKUP($C1383,st!$B$2:$F$400,2,FALSE())="","",VLOOKUP($C1383,st!$B$2:$F$400,2,FALSE())),""))),"")</f>
        <v>1</v>
      </c>
      <c r="E1383" s="35">
        <f>IFERROR(IF($A1383="HDC",IF(VLOOKUP($C1383,hdc!$B$2:$F$1600,3,FALSE())="","",VLOOKUP($C1383,hdc!$B$2:$F$1600,3,FALSE())),IF($A1383="NAUTICS",IF(VLOOKUP($C1383,nautics!$B$2:$F$1200,3,FALSE())="","",VLOOKUP($C1383,nautics!$B$2:$F$1200,3,FALSE())),IF($A1383="ST",IF(VLOOKUP($C1383,st!$B$2:$F$400,3,FALSE())="","",VLOOKUP($C1383,st!$B$2:$F$400,3,FALSE())),""))),"")</f>
        <v>1</v>
      </c>
      <c r="F1383" s="35">
        <f>IFERROR(IF($A1383="HDC",IF(VLOOKUP($C1383,hdc!$B$2:$F$1600,4,FALSE())="","",VLOOKUP($C1383,hdc!$B$2:$F$1600,4,FALSE())),IF($A1383="NAUTICS",IF(VLOOKUP($C1383,nautics!$B$2:$F$1200,4,FALSE())="","",VLOOKUP($C1383,nautics!$B$2:$F$1200,4,FALSE())),IF($A1383="ST",IF(VLOOKUP($C1383,st!$B$2:$F$400,4,FALSE())="","",VLOOKUP($C1383,st!$B$2:$F$400,4,FALSE())),""))),"")</f>
        <v>1</v>
      </c>
      <c r="G1383" s="35" t="str">
        <f>IFERROR(IF($A1383="HDC",IF(VLOOKUP($C1383,hdc!$B$2:$F$1600,5,FALSE())="","",VLOOKUP($C1383,hdc!$B$2:$F$1600,5,FALSE())),IF($A1383="NAUTICS",IF(VLOOKUP($C1383,nautics!$B$2:$F$1200,5,FALSE())="","",VLOOKUP($C1383,nautics!$B$2:$F$1200,5,FALSE())),IF($A1383="ST",IF(VLOOKUP($C1383,st!$B$2:$F$400,5,FALSE())="","",VLOOKUP($C1383,st!$B$2:$F$400,5,FALSE())),""))),"")</f>
        <v/>
      </c>
      <c r="H1383" s="35" t="s">
        <v>104</v>
      </c>
      <c r="I1383" s="35" t="s">
        <v>34</v>
      </c>
      <c r="J1383" s="35" t="s">
        <v>348</v>
      </c>
      <c r="K1383" s="35">
        <f t="shared" si="5"/>
        <v>16</v>
      </c>
      <c r="L1383" s="35" t="s">
        <v>349</v>
      </c>
      <c r="M1383" s="35" t="s">
        <v>350</v>
      </c>
      <c r="N1383" s="35" t="s">
        <v>43</v>
      </c>
      <c r="O1383" s="35" t="s">
        <v>45</v>
      </c>
      <c r="P1383" s="35" t="s">
        <v>40</v>
      </c>
      <c r="Q1383" s="35" t="s">
        <v>42</v>
      </c>
      <c r="S1383" s="35" t="s">
        <v>43</v>
      </c>
      <c r="T1383" s="35" t="s">
        <v>45</v>
      </c>
      <c r="U1383" s="35" t="s">
        <v>352</v>
      </c>
      <c r="W1383" s="35" t="s">
        <v>78</v>
      </c>
      <c r="X1383" s="35" t="s">
        <v>59</v>
      </c>
      <c r="Y1383" s="35" t="s">
        <v>354</v>
      </c>
      <c r="Z1383" s="35" t="s">
        <v>60</v>
      </c>
    </row>
    <row r="1384" spans="1:26" ht="15" customHeight="1">
      <c r="A1384" s="35" t="s">
        <v>1304</v>
      </c>
      <c r="B1384" s="35" t="s">
        <v>355</v>
      </c>
      <c r="C1384" s="35" t="s">
        <v>358</v>
      </c>
      <c r="D1384" s="35">
        <f>IFERROR(IF($A1384="HDC",IF(VLOOKUP($C1384,hdc!$B$2:$F$1600,2,FALSE())="","",VLOOKUP($C1384,hdc!$B$2:$F$1600,2,FALSE())),IF($A1384="NAUTICS",IF(VLOOKUP($C1384,nautics!$B$2:$F$1200,2,FALSE())="","",VLOOKUP($C1384,nautics!$B$2:$F$1200,2,FALSE())),IF($A1384="ST",IF(VLOOKUP($C1384,st!$B$2:$F$400,2,FALSE())="","",VLOOKUP($C1384,st!$B$2:$F$400,2,FALSE())),""))),"")</f>
        <v>1</v>
      </c>
      <c r="E1384" s="35">
        <f>IFERROR(IF($A1384="HDC",IF(VLOOKUP($C1384,hdc!$B$2:$F$1600,3,FALSE())="","",VLOOKUP($C1384,hdc!$B$2:$F$1600,3,FALSE())),IF($A1384="NAUTICS",IF(VLOOKUP($C1384,nautics!$B$2:$F$1200,3,FALSE())="","",VLOOKUP($C1384,nautics!$B$2:$F$1200,3,FALSE())),IF($A1384="ST",IF(VLOOKUP($C1384,st!$B$2:$F$400,3,FALSE())="","",VLOOKUP($C1384,st!$B$2:$F$400,3,FALSE())),""))),"")</f>
        <v>1</v>
      </c>
      <c r="F1384" s="35">
        <f>IFERROR(IF($A1384="HDC",IF(VLOOKUP($C1384,hdc!$B$2:$F$1600,4,FALSE())="","",VLOOKUP($C1384,hdc!$B$2:$F$1600,4,FALSE())),IF($A1384="NAUTICS",IF(VLOOKUP($C1384,nautics!$B$2:$F$1200,4,FALSE())="","",VLOOKUP($C1384,nautics!$B$2:$F$1200,4,FALSE())),IF($A1384="ST",IF(VLOOKUP($C1384,st!$B$2:$F$400,4,FALSE())="","",VLOOKUP($C1384,st!$B$2:$F$400,4,FALSE())),""))),"")</f>
        <v>1</v>
      </c>
      <c r="G1384" s="35" t="str">
        <f>IFERROR(IF($A1384="HDC",IF(VLOOKUP($C1384,hdc!$B$2:$F$1600,5,FALSE())="","",VLOOKUP($C1384,hdc!$B$2:$F$1600,5,FALSE())),IF($A1384="NAUTICS",IF(VLOOKUP($C1384,nautics!$B$2:$F$1200,5,FALSE())="","",VLOOKUP($C1384,nautics!$B$2:$F$1200,5,FALSE())),IF($A1384="ST",IF(VLOOKUP($C1384,st!$B$2:$F$400,5,FALSE())="","",VLOOKUP($C1384,st!$B$2:$F$400,5,FALSE())),""))),"")</f>
        <v/>
      </c>
      <c r="H1384" s="35" t="s">
        <v>359</v>
      </c>
      <c r="I1384" s="35" t="s">
        <v>34</v>
      </c>
      <c r="J1384" s="35" t="s">
        <v>339</v>
      </c>
      <c r="K1384" s="35">
        <f t="shared" si="5"/>
        <v>14</v>
      </c>
      <c r="L1384" s="35" t="s">
        <v>340</v>
      </c>
      <c r="M1384" s="35" t="s">
        <v>341</v>
      </c>
      <c r="N1384" s="35" t="s">
        <v>43</v>
      </c>
      <c r="O1384" s="35" t="s">
        <v>45</v>
      </c>
      <c r="P1384" s="35" t="s">
        <v>40</v>
      </c>
      <c r="Q1384" s="35" t="s">
        <v>42</v>
      </c>
      <c r="S1384" s="35" t="s">
        <v>43</v>
      </c>
      <c r="T1384" s="35" t="s">
        <v>45</v>
      </c>
      <c r="U1384" s="35" t="s">
        <v>343</v>
      </c>
      <c r="W1384" s="35" t="s">
        <v>78</v>
      </c>
      <c r="X1384" s="35" t="s">
        <v>59</v>
      </c>
      <c r="Y1384" s="35" t="s">
        <v>345</v>
      </c>
      <c r="Z1384" s="35" t="s">
        <v>60</v>
      </c>
    </row>
    <row r="1385" spans="1:26" ht="15" customHeight="1">
      <c r="A1385" s="35" t="s">
        <v>1304</v>
      </c>
      <c r="C1385" s="35" t="s">
        <v>363</v>
      </c>
      <c r="D1385" s="35">
        <f>IFERROR(IF($A1385="HDC",IF(VLOOKUP($C1385,hdc!$B$2:$F$1600,2,FALSE())="","",VLOOKUP($C1385,hdc!$B$2:$F$1600,2,FALSE())),IF($A1385="NAUTICS",IF(VLOOKUP($C1385,nautics!$B$2:$F$1200,2,FALSE())="","",VLOOKUP($C1385,nautics!$B$2:$F$1200,2,FALSE())),IF($A1385="ST",IF(VLOOKUP($C1385,st!$B$2:$F$400,2,FALSE())="","",VLOOKUP($C1385,st!$B$2:$F$400,2,FALSE())),""))),"")</f>
        <v>1</v>
      </c>
      <c r="E1385" s="35">
        <f>IFERROR(IF($A1385="HDC",IF(VLOOKUP($C1385,hdc!$B$2:$F$1600,3,FALSE())="","",VLOOKUP($C1385,hdc!$B$2:$F$1600,3,FALSE())),IF($A1385="NAUTICS",IF(VLOOKUP($C1385,nautics!$B$2:$F$1200,3,FALSE())="","",VLOOKUP($C1385,nautics!$B$2:$F$1200,3,FALSE())),IF($A1385="ST",IF(VLOOKUP($C1385,st!$B$2:$F$400,3,FALSE())="","",VLOOKUP($C1385,st!$B$2:$F$400,3,FALSE())),""))),"")</f>
        <v>1</v>
      </c>
      <c r="F1385" s="35">
        <f>IFERROR(IF($A1385="HDC",IF(VLOOKUP($C1385,hdc!$B$2:$F$1600,4,FALSE())="","",VLOOKUP($C1385,hdc!$B$2:$F$1600,4,FALSE())),IF($A1385="NAUTICS",IF(VLOOKUP($C1385,nautics!$B$2:$F$1200,4,FALSE())="","",VLOOKUP($C1385,nautics!$B$2:$F$1200,4,FALSE())),IF($A1385="ST",IF(VLOOKUP($C1385,st!$B$2:$F$400,4,FALSE())="","",VLOOKUP($C1385,st!$B$2:$F$400,4,FALSE())),""))),"")</f>
        <v>1</v>
      </c>
      <c r="G1385" s="35" t="str">
        <f>IFERROR(IF($A1385="HDC",IF(VLOOKUP($C1385,hdc!$B$2:$F$1600,5,FALSE())="","",VLOOKUP($C1385,hdc!$B$2:$F$1600,5,FALSE())),IF($A1385="NAUTICS",IF(VLOOKUP($C1385,nautics!$B$2:$F$1200,5,FALSE())="","",VLOOKUP($C1385,nautics!$B$2:$F$1200,5,FALSE())),IF($A1385="ST",IF(VLOOKUP($C1385,st!$B$2:$F$400,5,FALSE())="","",VLOOKUP($C1385,st!$B$2:$F$400,5,FALSE())),""))),"")</f>
        <v/>
      </c>
      <c r="H1385" s="35" t="s">
        <v>359</v>
      </c>
      <c r="I1385" s="35" t="s">
        <v>34</v>
      </c>
      <c r="J1385" s="35" t="s">
        <v>339</v>
      </c>
      <c r="K1385" s="35">
        <f t="shared" si="5"/>
        <v>14</v>
      </c>
      <c r="L1385" s="35" t="s">
        <v>340</v>
      </c>
      <c r="M1385" s="35" t="s">
        <v>341</v>
      </c>
      <c r="N1385" s="35" t="s">
        <v>43</v>
      </c>
      <c r="O1385" s="35" t="s">
        <v>45</v>
      </c>
      <c r="P1385" s="35" t="s">
        <v>40</v>
      </c>
      <c r="Q1385" s="35" t="s">
        <v>42</v>
      </c>
      <c r="S1385" s="35" t="s">
        <v>43</v>
      </c>
      <c r="T1385" s="35" t="s">
        <v>45</v>
      </c>
      <c r="U1385" s="35" t="s">
        <v>343</v>
      </c>
      <c r="W1385" s="35" t="s">
        <v>78</v>
      </c>
      <c r="X1385" s="35" t="s">
        <v>59</v>
      </c>
      <c r="Y1385" s="35" t="s">
        <v>345</v>
      </c>
      <c r="Z1385" s="35" t="s">
        <v>60</v>
      </c>
    </row>
    <row r="1386" spans="1:26" ht="15" customHeight="1">
      <c r="A1386" s="35" t="s">
        <v>1304</v>
      </c>
      <c r="C1386" s="35" t="s">
        <v>366</v>
      </c>
      <c r="D1386" s="35">
        <f>IFERROR(IF($A1386="HDC",IF(VLOOKUP($C1386,hdc!$B$2:$F$1600,2,FALSE())="","",VLOOKUP($C1386,hdc!$B$2:$F$1600,2,FALSE())),IF($A1386="NAUTICS",IF(VLOOKUP($C1386,nautics!$B$2:$F$1200,2,FALSE())="","",VLOOKUP($C1386,nautics!$B$2:$F$1200,2,FALSE())),IF($A1386="ST",IF(VLOOKUP($C1386,st!$B$2:$F$400,2,FALSE())="","",VLOOKUP($C1386,st!$B$2:$F$400,2,FALSE())),""))),"")</f>
        <v>1</v>
      </c>
      <c r="E1386" s="35">
        <f>IFERROR(IF($A1386="HDC",IF(VLOOKUP($C1386,hdc!$B$2:$F$1600,3,FALSE())="","",VLOOKUP($C1386,hdc!$B$2:$F$1600,3,FALSE())),IF($A1386="NAUTICS",IF(VLOOKUP($C1386,nautics!$B$2:$F$1200,3,FALSE())="","",VLOOKUP($C1386,nautics!$B$2:$F$1200,3,FALSE())),IF($A1386="ST",IF(VLOOKUP($C1386,st!$B$2:$F$400,3,FALSE())="","",VLOOKUP($C1386,st!$B$2:$F$400,3,FALSE())),""))),"")</f>
        <v>1</v>
      </c>
      <c r="F1386" s="35">
        <f>IFERROR(IF($A1386="HDC",IF(VLOOKUP($C1386,hdc!$B$2:$F$1600,4,FALSE())="","",VLOOKUP($C1386,hdc!$B$2:$F$1600,4,FALSE())),IF($A1386="NAUTICS",IF(VLOOKUP($C1386,nautics!$B$2:$F$1200,4,FALSE())="","",VLOOKUP($C1386,nautics!$B$2:$F$1200,4,FALSE())),IF($A1386="ST",IF(VLOOKUP($C1386,st!$B$2:$F$400,4,FALSE())="","",VLOOKUP($C1386,st!$B$2:$F$400,4,FALSE())),""))),"")</f>
        <v>1</v>
      </c>
      <c r="G1386" s="35" t="str">
        <f>IFERROR(IF($A1386="HDC",IF(VLOOKUP($C1386,hdc!$B$2:$F$1600,5,FALSE())="","",VLOOKUP($C1386,hdc!$B$2:$F$1600,5,FALSE())),IF($A1386="NAUTICS",IF(VLOOKUP($C1386,nautics!$B$2:$F$1200,5,FALSE())="","",VLOOKUP($C1386,nautics!$B$2:$F$1200,5,FALSE())),IF($A1386="ST",IF(VLOOKUP($C1386,st!$B$2:$F$400,5,FALSE())="","",VLOOKUP($C1386,st!$B$2:$F$400,5,FALSE())),""))),"")</f>
        <v/>
      </c>
      <c r="H1386" s="35" t="s">
        <v>316</v>
      </c>
      <c r="I1386" s="35" t="s">
        <v>34</v>
      </c>
      <c r="J1386" s="35" t="s">
        <v>348</v>
      </c>
      <c r="K1386" s="35">
        <f t="shared" si="5"/>
        <v>16</v>
      </c>
      <c r="L1386" s="35" t="s">
        <v>349</v>
      </c>
      <c r="M1386" s="35" t="s">
        <v>350</v>
      </c>
      <c r="N1386" s="35" t="s">
        <v>43</v>
      </c>
      <c r="O1386" s="35" t="s">
        <v>45</v>
      </c>
      <c r="P1386" s="35" t="s">
        <v>40</v>
      </c>
      <c r="Q1386" s="35" t="s">
        <v>42</v>
      </c>
      <c r="S1386" s="35" t="s">
        <v>43</v>
      </c>
      <c r="T1386" s="35" t="s">
        <v>45</v>
      </c>
      <c r="U1386" s="35" t="s">
        <v>352</v>
      </c>
      <c r="W1386" s="35" t="s">
        <v>78</v>
      </c>
      <c r="X1386" s="35" t="s">
        <v>59</v>
      </c>
      <c r="Y1386" s="35" t="s">
        <v>354</v>
      </c>
      <c r="Z1386" s="35" t="s">
        <v>60</v>
      </c>
    </row>
    <row r="1387" spans="1:26" ht="15" customHeight="1">
      <c r="A1387" s="35" t="s">
        <v>1304</v>
      </c>
      <c r="C1387" s="35" t="s">
        <v>374</v>
      </c>
      <c r="D1387" s="35">
        <f>IFERROR(IF($A1387="HDC",IF(VLOOKUP($C1387,hdc!$B$2:$F$1600,2,FALSE())="","",VLOOKUP($C1387,hdc!$B$2:$F$1600,2,FALSE())),IF($A1387="NAUTICS",IF(VLOOKUP($C1387,nautics!$B$2:$F$1200,2,FALSE())="","",VLOOKUP($C1387,nautics!$B$2:$F$1200,2,FALSE())),IF($A1387="ST",IF(VLOOKUP($C1387,st!$B$2:$F$400,2,FALSE())="","",VLOOKUP($C1387,st!$B$2:$F$400,2,FALSE())),""))),"")</f>
        <v>1</v>
      </c>
      <c r="E1387" s="35">
        <f>IFERROR(IF($A1387="HDC",IF(VLOOKUP($C1387,hdc!$B$2:$F$1600,3,FALSE())="","",VLOOKUP($C1387,hdc!$B$2:$F$1600,3,FALSE())),IF($A1387="NAUTICS",IF(VLOOKUP($C1387,nautics!$B$2:$F$1200,3,FALSE())="","",VLOOKUP($C1387,nautics!$B$2:$F$1200,3,FALSE())),IF($A1387="ST",IF(VLOOKUP($C1387,st!$B$2:$F$400,3,FALSE())="","",VLOOKUP($C1387,st!$B$2:$F$400,3,FALSE())),""))),"")</f>
        <v>1</v>
      </c>
      <c r="F1387" s="35">
        <f>IFERROR(IF($A1387="HDC",IF(VLOOKUP($C1387,hdc!$B$2:$F$1600,4,FALSE())="","",VLOOKUP($C1387,hdc!$B$2:$F$1600,4,FALSE())),IF($A1387="NAUTICS",IF(VLOOKUP($C1387,nautics!$B$2:$F$1200,4,FALSE())="","",VLOOKUP($C1387,nautics!$B$2:$F$1200,4,FALSE())),IF($A1387="ST",IF(VLOOKUP($C1387,st!$B$2:$F$400,4,FALSE())="","",VLOOKUP($C1387,st!$B$2:$F$400,4,FALSE())),""))),"")</f>
        <v>1</v>
      </c>
      <c r="G1387" s="35" t="str">
        <f>IFERROR(IF($A1387="HDC",IF(VLOOKUP($C1387,hdc!$B$2:$F$1600,5,FALSE())="","",VLOOKUP($C1387,hdc!$B$2:$F$1600,5,FALSE())),IF($A1387="NAUTICS",IF(VLOOKUP($C1387,nautics!$B$2:$F$1200,5,FALSE())="","",VLOOKUP($C1387,nautics!$B$2:$F$1200,5,FALSE())),IF($A1387="ST",IF(VLOOKUP($C1387,st!$B$2:$F$400,5,FALSE())="","",VLOOKUP($C1387,st!$B$2:$F$400,5,FALSE())),""))),"")</f>
        <v/>
      </c>
      <c r="H1387" s="35" t="s">
        <v>316</v>
      </c>
      <c r="I1387" s="35" t="s">
        <v>34</v>
      </c>
      <c r="J1387" s="35" t="s">
        <v>348</v>
      </c>
      <c r="K1387" s="35">
        <f t="shared" si="5"/>
        <v>16</v>
      </c>
      <c r="L1387" s="35" t="s">
        <v>349</v>
      </c>
      <c r="M1387" s="35" t="s">
        <v>350</v>
      </c>
      <c r="N1387" s="35" t="s">
        <v>43</v>
      </c>
      <c r="O1387" s="35" t="s">
        <v>45</v>
      </c>
      <c r="P1387" s="35" t="s">
        <v>40</v>
      </c>
      <c r="Q1387" s="35" t="s">
        <v>42</v>
      </c>
      <c r="S1387" s="35" t="s">
        <v>43</v>
      </c>
      <c r="T1387" s="35" t="s">
        <v>45</v>
      </c>
      <c r="U1387" s="35" t="s">
        <v>352</v>
      </c>
      <c r="W1387" s="35" t="s">
        <v>78</v>
      </c>
      <c r="X1387" s="35" t="s">
        <v>59</v>
      </c>
      <c r="Y1387" s="35" t="s">
        <v>354</v>
      </c>
      <c r="Z1387" s="35" t="s">
        <v>60</v>
      </c>
    </row>
    <row r="1388" spans="1:26" ht="15" customHeight="1">
      <c r="A1388" s="35" t="s">
        <v>1304</v>
      </c>
      <c r="C1388" s="35" t="s">
        <v>376</v>
      </c>
      <c r="D1388" s="35">
        <f>IFERROR(IF($A1388="HDC",IF(VLOOKUP($C1388,hdc!$B$2:$F$1600,2,FALSE())="","",VLOOKUP($C1388,hdc!$B$2:$F$1600,2,FALSE())),IF($A1388="NAUTICS",IF(VLOOKUP($C1388,nautics!$B$2:$F$1200,2,FALSE())="","",VLOOKUP($C1388,nautics!$B$2:$F$1200,2,FALSE())),IF($A1388="ST",IF(VLOOKUP($C1388,st!$B$2:$F$400,2,FALSE())="","",VLOOKUP($C1388,st!$B$2:$F$400,2,FALSE())),""))),"")</f>
        <v>1</v>
      </c>
      <c r="E1388" s="35">
        <f>IFERROR(IF($A1388="HDC",IF(VLOOKUP($C1388,hdc!$B$2:$F$1600,3,FALSE())="","",VLOOKUP($C1388,hdc!$B$2:$F$1600,3,FALSE())),IF($A1388="NAUTICS",IF(VLOOKUP($C1388,nautics!$B$2:$F$1200,3,FALSE())="","",VLOOKUP($C1388,nautics!$B$2:$F$1200,3,FALSE())),IF($A1388="ST",IF(VLOOKUP($C1388,st!$B$2:$F$400,3,FALSE())="","",VLOOKUP($C1388,st!$B$2:$F$400,3,FALSE())),""))),"")</f>
        <v>1</v>
      </c>
      <c r="F1388" s="35">
        <f>IFERROR(IF($A1388="HDC",IF(VLOOKUP($C1388,hdc!$B$2:$F$1600,4,FALSE())="","",VLOOKUP($C1388,hdc!$B$2:$F$1600,4,FALSE())),IF($A1388="NAUTICS",IF(VLOOKUP($C1388,nautics!$B$2:$F$1200,4,FALSE())="","",VLOOKUP($C1388,nautics!$B$2:$F$1200,4,FALSE())),IF($A1388="ST",IF(VLOOKUP($C1388,st!$B$2:$F$400,4,FALSE())="","",VLOOKUP($C1388,st!$B$2:$F$400,4,FALSE())),""))),"")</f>
        <v>1</v>
      </c>
      <c r="G1388" s="35" t="str">
        <f>IFERROR(IF($A1388="HDC",IF(VLOOKUP($C1388,hdc!$B$2:$F$1600,5,FALSE())="","",VLOOKUP($C1388,hdc!$B$2:$F$1600,5,FALSE())),IF($A1388="NAUTICS",IF(VLOOKUP($C1388,nautics!$B$2:$F$1200,5,FALSE())="","",VLOOKUP($C1388,nautics!$B$2:$F$1200,5,FALSE())),IF($A1388="ST",IF(VLOOKUP($C1388,st!$B$2:$F$400,5,FALSE())="","",VLOOKUP($C1388,st!$B$2:$F$400,5,FALSE())),""))),"")</f>
        <v/>
      </c>
      <c r="H1388" s="35" t="s">
        <v>145</v>
      </c>
      <c r="I1388" s="35" t="s">
        <v>34</v>
      </c>
      <c r="J1388" s="35" t="s">
        <v>377</v>
      </c>
      <c r="K1388" s="35">
        <f t="shared" si="5"/>
        <v>12</v>
      </c>
      <c r="L1388" s="35" t="s">
        <v>379</v>
      </c>
      <c r="M1388" s="35" t="s">
        <v>380</v>
      </c>
      <c r="N1388" s="35" t="s">
        <v>43</v>
      </c>
      <c r="O1388" s="35" t="s">
        <v>45</v>
      </c>
      <c r="P1388" s="35" t="s">
        <v>40</v>
      </c>
      <c r="Q1388" s="35" t="s">
        <v>42</v>
      </c>
      <c r="S1388" s="35" t="s">
        <v>43</v>
      </c>
      <c r="T1388" s="35" t="s">
        <v>45</v>
      </c>
      <c r="U1388" s="35" t="s">
        <v>382</v>
      </c>
      <c r="W1388" s="35" t="s">
        <v>78</v>
      </c>
      <c r="X1388" s="35" t="s">
        <v>59</v>
      </c>
      <c r="Y1388" s="35" t="s">
        <v>383</v>
      </c>
      <c r="Z1388" s="35" t="s">
        <v>60</v>
      </c>
    </row>
    <row r="1389" spans="1:26" ht="15" customHeight="1">
      <c r="A1389" s="35" t="s">
        <v>1304</v>
      </c>
      <c r="C1389" s="35" t="s">
        <v>386</v>
      </c>
      <c r="D1389" s="35">
        <f>IFERROR(IF($A1389="HDC",IF(VLOOKUP($C1389,hdc!$B$2:$F$1600,2,FALSE())="","",VLOOKUP($C1389,hdc!$B$2:$F$1600,2,FALSE())),IF($A1389="NAUTICS",IF(VLOOKUP($C1389,nautics!$B$2:$F$1200,2,FALSE())="","",VLOOKUP($C1389,nautics!$B$2:$F$1200,2,FALSE())),IF($A1389="ST",IF(VLOOKUP($C1389,st!$B$2:$F$400,2,FALSE())="","",VLOOKUP($C1389,st!$B$2:$F$400,2,FALSE())),""))),"")</f>
        <v>1</v>
      </c>
      <c r="E1389" s="35">
        <f>IFERROR(IF($A1389="HDC",IF(VLOOKUP($C1389,hdc!$B$2:$F$1600,3,FALSE())="","",VLOOKUP($C1389,hdc!$B$2:$F$1600,3,FALSE())),IF($A1389="NAUTICS",IF(VLOOKUP($C1389,nautics!$B$2:$F$1200,3,FALSE())="","",VLOOKUP($C1389,nautics!$B$2:$F$1200,3,FALSE())),IF($A1389="ST",IF(VLOOKUP($C1389,st!$B$2:$F$400,3,FALSE())="","",VLOOKUP($C1389,st!$B$2:$F$400,3,FALSE())),""))),"")</f>
        <v>1</v>
      </c>
      <c r="F1389" s="35">
        <f>IFERROR(IF($A1389="HDC",IF(VLOOKUP($C1389,hdc!$B$2:$F$1600,4,FALSE())="","",VLOOKUP($C1389,hdc!$B$2:$F$1600,4,FALSE())),IF($A1389="NAUTICS",IF(VLOOKUP($C1389,nautics!$B$2:$F$1200,4,FALSE())="","",VLOOKUP($C1389,nautics!$B$2:$F$1200,4,FALSE())),IF($A1389="ST",IF(VLOOKUP($C1389,st!$B$2:$F$400,4,FALSE())="","",VLOOKUP($C1389,st!$B$2:$F$400,4,FALSE())),""))),"")</f>
        <v>1</v>
      </c>
      <c r="G1389" s="35" t="str">
        <f>IFERROR(IF($A1389="HDC",IF(VLOOKUP($C1389,hdc!$B$2:$F$1600,5,FALSE())="","",VLOOKUP($C1389,hdc!$B$2:$F$1600,5,FALSE())),IF($A1389="NAUTICS",IF(VLOOKUP($C1389,nautics!$B$2:$F$1200,5,FALSE())="","",VLOOKUP($C1389,nautics!$B$2:$F$1200,5,FALSE())),IF($A1389="ST",IF(VLOOKUP($C1389,st!$B$2:$F$400,5,FALSE())="","",VLOOKUP($C1389,st!$B$2:$F$400,5,FALSE())),""))),"")</f>
        <v/>
      </c>
      <c r="H1389" s="35" t="s">
        <v>155</v>
      </c>
      <c r="I1389" s="35" t="s">
        <v>34</v>
      </c>
      <c r="J1389" s="35" t="s">
        <v>387</v>
      </c>
      <c r="K1389" s="35">
        <f t="shared" si="5"/>
        <v>12</v>
      </c>
      <c r="L1389" s="35" t="s">
        <v>388</v>
      </c>
      <c r="M1389" s="35" t="s">
        <v>390</v>
      </c>
      <c r="N1389" s="35" t="s">
        <v>43</v>
      </c>
      <c r="O1389" s="35" t="s">
        <v>45</v>
      </c>
      <c r="P1389" s="35" t="s">
        <v>40</v>
      </c>
      <c r="Q1389" s="35" t="s">
        <v>42</v>
      </c>
      <c r="S1389" s="35" t="s">
        <v>43</v>
      </c>
      <c r="T1389" s="35" t="s">
        <v>45</v>
      </c>
      <c r="U1389" s="35" t="s">
        <v>393</v>
      </c>
      <c r="W1389" s="35" t="s">
        <v>78</v>
      </c>
      <c r="X1389" s="35" t="s">
        <v>59</v>
      </c>
      <c r="Y1389" s="35" t="s">
        <v>394</v>
      </c>
      <c r="Z1389" s="35" t="s">
        <v>60</v>
      </c>
    </row>
    <row r="1390" spans="1:26" ht="15" customHeight="1">
      <c r="A1390" s="35" t="s">
        <v>1304</v>
      </c>
      <c r="C1390" s="35" t="s">
        <v>395</v>
      </c>
      <c r="D1390" s="35">
        <f>IFERROR(IF($A1390="HDC",IF(VLOOKUP($C1390,hdc!$B$2:$F$1600,2,FALSE())="","",VLOOKUP($C1390,hdc!$B$2:$F$1600,2,FALSE())),IF($A1390="NAUTICS",IF(VLOOKUP($C1390,nautics!$B$2:$F$1200,2,FALSE())="","",VLOOKUP($C1390,nautics!$B$2:$F$1200,2,FALSE())),IF($A1390="ST",IF(VLOOKUP($C1390,st!$B$2:$F$400,2,FALSE())="","",VLOOKUP($C1390,st!$B$2:$F$400,2,FALSE())),""))),"")</f>
        <v>1</v>
      </c>
      <c r="E1390" s="35">
        <f>IFERROR(IF($A1390="HDC",IF(VLOOKUP($C1390,hdc!$B$2:$F$1600,3,FALSE())="","",VLOOKUP($C1390,hdc!$B$2:$F$1600,3,FALSE())),IF($A1390="NAUTICS",IF(VLOOKUP($C1390,nautics!$B$2:$F$1200,3,FALSE())="","",VLOOKUP($C1390,nautics!$B$2:$F$1200,3,FALSE())),IF($A1390="ST",IF(VLOOKUP($C1390,st!$B$2:$F$400,3,FALSE())="","",VLOOKUP($C1390,st!$B$2:$F$400,3,FALSE())),""))),"")</f>
        <v>1</v>
      </c>
      <c r="F1390" s="35">
        <f>IFERROR(IF($A1390="HDC",IF(VLOOKUP($C1390,hdc!$B$2:$F$1600,4,FALSE())="","",VLOOKUP($C1390,hdc!$B$2:$F$1600,4,FALSE())),IF($A1390="NAUTICS",IF(VLOOKUP($C1390,nautics!$B$2:$F$1200,4,FALSE())="","",VLOOKUP($C1390,nautics!$B$2:$F$1200,4,FALSE())),IF($A1390="ST",IF(VLOOKUP($C1390,st!$B$2:$F$400,4,FALSE())="","",VLOOKUP($C1390,st!$B$2:$F$400,4,FALSE())),""))),"")</f>
        <v>1</v>
      </c>
      <c r="G1390" s="35" t="str">
        <f>IFERROR(IF($A1390="HDC",IF(VLOOKUP($C1390,hdc!$B$2:$F$1600,5,FALSE())="","",VLOOKUP($C1390,hdc!$B$2:$F$1600,5,FALSE())),IF($A1390="NAUTICS",IF(VLOOKUP($C1390,nautics!$B$2:$F$1200,5,FALSE())="","",VLOOKUP($C1390,nautics!$B$2:$F$1200,5,FALSE())),IF($A1390="ST",IF(VLOOKUP($C1390,st!$B$2:$F$400,5,FALSE())="","",VLOOKUP($C1390,st!$B$2:$F$400,5,FALSE())),""))),"")</f>
        <v/>
      </c>
      <c r="H1390" s="35" t="s">
        <v>155</v>
      </c>
      <c r="I1390" s="35" t="s">
        <v>34</v>
      </c>
      <c r="J1390" s="35" t="s">
        <v>396</v>
      </c>
      <c r="K1390" s="35">
        <f t="shared" si="5"/>
        <v>14</v>
      </c>
      <c r="L1390" s="35" t="s">
        <v>397</v>
      </c>
      <c r="M1390" s="35" t="s">
        <v>398</v>
      </c>
      <c r="N1390" s="35" t="s">
        <v>43</v>
      </c>
      <c r="O1390" s="35" t="s">
        <v>45</v>
      </c>
      <c r="P1390" s="35" t="s">
        <v>40</v>
      </c>
      <c r="Q1390" s="35" t="s">
        <v>42</v>
      </c>
      <c r="S1390" s="35" t="s">
        <v>43</v>
      </c>
      <c r="T1390" s="35" t="s">
        <v>45</v>
      </c>
      <c r="U1390" s="35" t="s">
        <v>400</v>
      </c>
      <c r="W1390" s="35" t="s">
        <v>78</v>
      </c>
      <c r="X1390" s="35" t="s">
        <v>59</v>
      </c>
      <c r="Y1390" s="35" t="s">
        <v>401</v>
      </c>
      <c r="Z1390" s="35" t="s">
        <v>60</v>
      </c>
    </row>
    <row r="1391" spans="1:26" ht="15" customHeight="1">
      <c r="A1391" s="35" t="s">
        <v>1304</v>
      </c>
      <c r="C1391" s="35" t="s">
        <v>403</v>
      </c>
      <c r="D1391" s="35">
        <f>IFERROR(IF($A1391="HDC",IF(VLOOKUP($C1391,hdc!$B$2:$F$1600,2,FALSE())="","",VLOOKUP($C1391,hdc!$B$2:$F$1600,2,FALSE())),IF($A1391="NAUTICS",IF(VLOOKUP($C1391,nautics!$B$2:$F$1200,2,FALSE())="","",VLOOKUP($C1391,nautics!$B$2:$F$1200,2,FALSE())),IF($A1391="ST",IF(VLOOKUP($C1391,st!$B$2:$F$400,2,FALSE())="","",VLOOKUP($C1391,st!$B$2:$F$400,2,FALSE())),""))),"")</f>
        <v>1</v>
      </c>
      <c r="E1391" s="35">
        <f>IFERROR(IF($A1391="HDC",IF(VLOOKUP($C1391,hdc!$B$2:$F$1600,3,FALSE())="","",VLOOKUP($C1391,hdc!$B$2:$F$1600,3,FALSE())),IF($A1391="NAUTICS",IF(VLOOKUP($C1391,nautics!$B$2:$F$1200,3,FALSE())="","",VLOOKUP($C1391,nautics!$B$2:$F$1200,3,FALSE())),IF($A1391="ST",IF(VLOOKUP($C1391,st!$B$2:$F$400,3,FALSE())="","",VLOOKUP($C1391,st!$B$2:$F$400,3,FALSE())),""))),"")</f>
        <v>1</v>
      </c>
      <c r="F1391" s="35">
        <f>IFERROR(IF($A1391="HDC",IF(VLOOKUP($C1391,hdc!$B$2:$F$1600,4,FALSE())="","",VLOOKUP($C1391,hdc!$B$2:$F$1600,4,FALSE())),IF($A1391="NAUTICS",IF(VLOOKUP($C1391,nautics!$B$2:$F$1200,4,FALSE())="","",VLOOKUP($C1391,nautics!$B$2:$F$1200,4,FALSE())),IF($A1391="ST",IF(VLOOKUP($C1391,st!$B$2:$F$400,4,FALSE())="","",VLOOKUP($C1391,st!$B$2:$F$400,4,FALSE())),""))),"")</f>
        <v>1</v>
      </c>
      <c r="G1391" s="35" t="str">
        <f>IFERROR(IF($A1391="HDC",IF(VLOOKUP($C1391,hdc!$B$2:$F$1600,5,FALSE())="","",VLOOKUP($C1391,hdc!$B$2:$F$1600,5,FALSE())),IF($A1391="NAUTICS",IF(VLOOKUP($C1391,nautics!$B$2:$F$1200,5,FALSE())="","",VLOOKUP($C1391,nautics!$B$2:$F$1200,5,FALSE())),IF($A1391="ST",IF(VLOOKUP($C1391,st!$B$2:$F$400,5,FALSE())="","",VLOOKUP($C1391,st!$B$2:$F$400,5,FALSE())),""))),"")</f>
        <v/>
      </c>
      <c r="H1391" s="35" t="s">
        <v>145</v>
      </c>
      <c r="I1391" s="35" t="s">
        <v>34</v>
      </c>
      <c r="J1391" s="35" t="s">
        <v>348</v>
      </c>
      <c r="K1391" s="35">
        <f t="shared" si="5"/>
        <v>16</v>
      </c>
      <c r="L1391" s="35" t="s">
        <v>349</v>
      </c>
      <c r="M1391" s="35" t="s">
        <v>350</v>
      </c>
      <c r="N1391" s="35" t="s">
        <v>43</v>
      </c>
      <c r="O1391" s="35" t="s">
        <v>45</v>
      </c>
      <c r="P1391" s="35" t="s">
        <v>40</v>
      </c>
      <c r="Q1391" s="35" t="s">
        <v>42</v>
      </c>
      <c r="S1391" s="35" t="s">
        <v>43</v>
      </c>
      <c r="T1391" s="35" t="s">
        <v>45</v>
      </c>
      <c r="U1391" s="35" t="s">
        <v>352</v>
      </c>
      <c r="W1391" s="35" t="s">
        <v>78</v>
      </c>
      <c r="X1391" s="35" t="s">
        <v>59</v>
      </c>
      <c r="Y1391" s="35" t="s">
        <v>354</v>
      </c>
      <c r="Z1391" s="35" t="s">
        <v>60</v>
      </c>
    </row>
    <row r="1392" spans="1:26" ht="15" customHeight="1">
      <c r="A1392" s="35" t="s">
        <v>1304</v>
      </c>
      <c r="C1392" s="35" t="s">
        <v>406</v>
      </c>
      <c r="D1392" s="35">
        <f>IFERROR(IF($A1392="HDC",IF(VLOOKUP($C1392,hdc!$B$2:$F$1600,2,FALSE())="","",VLOOKUP($C1392,hdc!$B$2:$F$1600,2,FALSE())),IF($A1392="NAUTICS",IF(VLOOKUP($C1392,nautics!$B$2:$F$1200,2,FALSE())="","",VLOOKUP($C1392,nautics!$B$2:$F$1200,2,FALSE())),IF($A1392="ST",IF(VLOOKUP($C1392,st!$B$2:$F$400,2,FALSE())="","",VLOOKUP($C1392,st!$B$2:$F$400,2,FALSE())),""))),"")</f>
        <v>1</v>
      </c>
      <c r="E1392" s="35">
        <f>IFERROR(IF($A1392="HDC",IF(VLOOKUP($C1392,hdc!$B$2:$F$1600,3,FALSE())="","",VLOOKUP($C1392,hdc!$B$2:$F$1600,3,FALSE())),IF($A1392="NAUTICS",IF(VLOOKUP($C1392,nautics!$B$2:$F$1200,3,FALSE())="","",VLOOKUP($C1392,nautics!$B$2:$F$1200,3,FALSE())),IF($A1392="ST",IF(VLOOKUP($C1392,st!$B$2:$F$400,3,FALSE())="","",VLOOKUP($C1392,st!$B$2:$F$400,3,FALSE())),""))),"")</f>
        <v>1</v>
      </c>
      <c r="F1392" s="35">
        <f>IFERROR(IF($A1392="HDC",IF(VLOOKUP($C1392,hdc!$B$2:$F$1600,4,FALSE())="","",VLOOKUP($C1392,hdc!$B$2:$F$1600,4,FALSE())),IF($A1392="NAUTICS",IF(VLOOKUP($C1392,nautics!$B$2:$F$1200,4,FALSE())="","",VLOOKUP($C1392,nautics!$B$2:$F$1200,4,FALSE())),IF($A1392="ST",IF(VLOOKUP($C1392,st!$B$2:$F$400,4,FALSE())="","",VLOOKUP($C1392,st!$B$2:$F$400,4,FALSE())),""))),"")</f>
        <v>1</v>
      </c>
      <c r="G1392" s="35" t="str">
        <f>IFERROR(IF($A1392="HDC",IF(VLOOKUP($C1392,hdc!$B$2:$F$1600,5,FALSE())="","",VLOOKUP($C1392,hdc!$B$2:$F$1600,5,FALSE())),IF($A1392="NAUTICS",IF(VLOOKUP($C1392,nautics!$B$2:$F$1200,5,FALSE())="","",VLOOKUP($C1392,nautics!$B$2:$F$1200,5,FALSE())),IF($A1392="ST",IF(VLOOKUP($C1392,st!$B$2:$F$400,5,FALSE())="","",VLOOKUP($C1392,st!$B$2:$F$400,5,FALSE())),""))),"")</f>
        <v/>
      </c>
      <c r="H1392" s="35" t="s">
        <v>104</v>
      </c>
      <c r="I1392" s="35" t="s">
        <v>34</v>
      </c>
      <c r="J1392" s="35" t="s">
        <v>407</v>
      </c>
      <c r="K1392" s="35">
        <f t="shared" si="5"/>
        <v>13</v>
      </c>
      <c r="L1392" s="35" t="s">
        <v>38</v>
      </c>
      <c r="M1392" s="35" t="s">
        <v>41</v>
      </c>
      <c r="N1392" s="35" t="s">
        <v>43</v>
      </c>
      <c r="O1392" s="35" t="s">
        <v>45</v>
      </c>
      <c r="P1392" s="35" t="s">
        <v>40</v>
      </c>
      <c r="Q1392" s="35" t="s">
        <v>42</v>
      </c>
      <c r="S1392" s="35" t="s">
        <v>43</v>
      </c>
      <c r="T1392" s="35" t="s">
        <v>45</v>
      </c>
      <c r="U1392" s="35" t="s">
        <v>409</v>
      </c>
      <c r="W1392" s="35" t="s">
        <v>78</v>
      </c>
      <c r="X1392" s="35" t="s">
        <v>59</v>
      </c>
      <c r="Y1392" s="35" t="s">
        <v>62</v>
      </c>
      <c r="Z1392" s="35" t="s">
        <v>60</v>
      </c>
    </row>
    <row r="1393" spans="1:26" ht="15" customHeight="1">
      <c r="A1393" s="35" t="s">
        <v>1304</v>
      </c>
      <c r="C1393" s="35" t="s">
        <v>412</v>
      </c>
      <c r="D1393" s="35">
        <f>IFERROR(IF($A1393="HDC",IF(VLOOKUP($C1393,hdc!$B$2:$F$1600,2,FALSE())="","",VLOOKUP($C1393,hdc!$B$2:$F$1600,2,FALSE())),IF($A1393="NAUTICS",IF(VLOOKUP($C1393,nautics!$B$2:$F$1200,2,FALSE())="","",VLOOKUP($C1393,nautics!$B$2:$F$1200,2,FALSE())),IF($A1393="ST",IF(VLOOKUP($C1393,st!$B$2:$F$400,2,FALSE())="","",VLOOKUP($C1393,st!$B$2:$F$400,2,FALSE())),""))),"")</f>
        <v>1</v>
      </c>
      <c r="E1393" s="35">
        <f>IFERROR(IF($A1393="HDC",IF(VLOOKUP($C1393,hdc!$B$2:$F$1600,3,FALSE())="","",VLOOKUP($C1393,hdc!$B$2:$F$1600,3,FALSE())),IF($A1393="NAUTICS",IF(VLOOKUP($C1393,nautics!$B$2:$F$1200,3,FALSE())="","",VLOOKUP($C1393,nautics!$B$2:$F$1200,3,FALSE())),IF($A1393="ST",IF(VLOOKUP($C1393,st!$B$2:$F$400,3,FALSE())="","",VLOOKUP($C1393,st!$B$2:$F$400,3,FALSE())),""))),"")</f>
        <v>1</v>
      </c>
      <c r="F1393" s="35">
        <f>IFERROR(IF($A1393="HDC",IF(VLOOKUP($C1393,hdc!$B$2:$F$1600,4,FALSE())="","",VLOOKUP($C1393,hdc!$B$2:$F$1600,4,FALSE())),IF($A1393="NAUTICS",IF(VLOOKUP($C1393,nautics!$B$2:$F$1200,4,FALSE())="","",VLOOKUP($C1393,nautics!$B$2:$F$1200,4,FALSE())),IF($A1393="ST",IF(VLOOKUP($C1393,st!$B$2:$F$400,4,FALSE())="","",VLOOKUP($C1393,st!$B$2:$F$400,4,FALSE())),""))),"")</f>
        <v>1</v>
      </c>
      <c r="G1393" s="35" t="str">
        <f>IFERROR(IF($A1393="HDC",IF(VLOOKUP($C1393,hdc!$B$2:$F$1600,5,FALSE())="","",VLOOKUP($C1393,hdc!$B$2:$F$1600,5,FALSE())),IF($A1393="NAUTICS",IF(VLOOKUP($C1393,nautics!$B$2:$F$1200,5,FALSE())="","",VLOOKUP($C1393,nautics!$B$2:$F$1200,5,FALSE())),IF($A1393="ST",IF(VLOOKUP($C1393,st!$B$2:$F$400,5,FALSE())="","",VLOOKUP($C1393,st!$B$2:$F$400,5,FALSE())),""))),"")</f>
        <v/>
      </c>
      <c r="H1393" s="35" t="s">
        <v>104</v>
      </c>
      <c r="I1393" s="35" t="s">
        <v>34</v>
      </c>
      <c r="J1393" s="35" t="s">
        <v>414</v>
      </c>
      <c r="K1393" s="35">
        <f t="shared" si="5"/>
        <v>14</v>
      </c>
      <c r="L1393" s="35" t="s">
        <v>195</v>
      </c>
      <c r="M1393" s="35" t="s">
        <v>196</v>
      </c>
      <c r="N1393" s="35" t="s">
        <v>43</v>
      </c>
      <c r="O1393" s="35" t="s">
        <v>45</v>
      </c>
      <c r="P1393" s="35" t="s">
        <v>40</v>
      </c>
      <c r="Q1393" s="35" t="s">
        <v>42</v>
      </c>
      <c r="S1393" s="35" t="s">
        <v>43</v>
      </c>
      <c r="T1393" s="35" t="s">
        <v>45</v>
      </c>
      <c r="U1393" s="35" t="s">
        <v>418</v>
      </c>
      <c r="W1393" s="35" t="s">
        <v>78</v>
      </c>
      <c r="X1393" s="35" t="s">
        <v>59</v>
      </c>
      <c r="Y1393" s="35" t="s">
        <v>200</v>
      </c>
      <c r="Z1393" s="35" t="s">
        <v>60</v>
      </c>
    </row>
    <row r="1394" spans="1:26" ht="15" customHeight="1">
      <c r="A1394" s="35" t="s">
        <v>1304</v>
      </c>
      <c r="B1394" s="35" t="s">
        <v>422</v>
      </c>
      <c r="C1394" s="35" t="s">
        <v>425</v>
      </c>
      <c r="D1394" s="35">
        <f>IFERROR(IF($A1394="HDC",IF(VLOOKUP($C1394,hdc!$B$2:$F$1600,2,FALSE())="","",VLOOKUP($C1394,hdc!$B$2:$F$1600,2,FALSE())),IF($A1394="NAUTICS",IF(VLOOKUP($C1394,nautics!$B$2:$F$1200,2,FALSE())="","",VLOOKUP($C1394,nautics!$B$2:$F$1200,2,FALSE())),IF($A1394="ST",IF(VLOOKUP($C1394,st!$B$2:$F$400,2,FALSE())="","",VLOOKUP($C1394,st!$B$2:$F$400,2,FALSE())),""))),"")</f>
        <v>1</v>
      </c>
      <c r="E1394" s="35">
        <f>IFERROR(IF($A1394="HDC",IF(VLOOKUP($C1394,hdc!$B$2:$F$1600,3,FALSE())="","",VLOOKUP($C1394,hdc!$B$2:$F$1600,3,FALSE())),IF($A1394="NAUTICS",IF(VLOOKUP($C1394,nautics!$B$2:$F$1200,3,FALSE())="","",VLOOKUP($C1394,nautics!$B$2:$F$1200,3,FALSE())),IF($A1394="ST",IF(VLOOKUP($C1394,st!$B$2:$F$400,3,FALSE())="","",VLOOKUP($C1394,st!$B$2:$F$400,3,FALSE())),""))),"")</f>
        <v>1</v>
      </c>
      <c r="F1394" s="35">
        <f>IFERROR(IF($A1394="HDC",IF(VLOOKUP($C1394,hdc!$B$2:$F$1600,4,FALSE())="","",VLOOKUP($C1394,hdc!$B$2:$F$1600,4,FALSE())),IF($A1394="NAUTICS",IF(VLOOKUP($C1394,nautics!$B$2:$F$1200,4,FALSE())="","",VLOOKUP($C1394,nautics!$B$2:$F$1200,4,FALSE())),IF($A1394="ST",IF(VLOOKUP($C1394,st!$B$2:$F$400,4,FALSE())="","",VLOOKUP($C1394,st!$B$2:$F$400,4,FALSE())),""))),"")</f>
        <v>2</v>
      </c>
      <c r="G1394" s="35" t="str">
        <f>IFERROR(IF($A1394="HDC",IF(VLOOKUP($C1394,hdc!$B$2:$F$1600,5,FALSE())="","",VLOOKUP($C1394,hdc!$B$2:$F$1600,5,FALSE())),IF($A1394="NAUTICS",IF(VLOOKUP($C1394,nautics!$B$2:$F$1200,5,FALSE())="","",VLOOKUP($C1394,nautics!$B$2:$F$1200,5,FALSE())),IF($A1394="ST",IF(VLOOKUP($C1394,st!$B$2:$F$400,5,FALSE())="","",VLOOKUP($C1394,st!$B$2:$F$400,5,FALSE())),""))),"")</f>
        <v/>
      </c>
      <c r="H1394" s="35" t="s">
        <v>84</v>
      </c>
      <c r="I1394" s="35" t="s">
        <v>34</v>
      </c>
      <c r="J1394" s="35" t="s">
        <v>428</v>
      </c>
      <c r="K1394" s="35">
        <f t="shared" si="5"/>
        <v>47</v>
      </c>
      <c r="L1394" s="35" t="s">
        <v>340</v>
      </c>
      <c r="M1394" s="35" t="s">
        <v>341</v>
      </c>
      <c r="N1394" s="35" t="s">
        <v>43</v>
      </c>
      <c r="O1394" s="35" t="s">
        <v>45</v>
      </c>
      <c r="P1394" s="35" t="s">
        <v>429</v>
      </c>
      <c r="Q1394" s="35" t="s">
        <v>431</v>
      </c>
      <c r="S1394" s="35" t="s">
        <v>433</v>
      </c>
      <c r="T1394" s="35" t="s">
        <v>434</v>
      </c>
      <c r="U1394" s="35" t="s">
        <v>435</v>
      </c>
      <c r="W1394" s="35" t="s">
        <v>57</v>
      </c>
      <c r="X1394" s="35" t="s">
        <v>59</v>
      </c>
      <c r="Y1394" s="35" t="s">
        <v>345</v>
      </c>
      <c r="Z1394" s="35" t="s">
        <v>437</v>
      </c>
    </row>
    <row r="1395" spans="1:26" ht="15" customHeight="1">
      <c r="A1395" s="35" t="s">
        <v>1304</v>
      </c>
      <c r="C1395" s="35" t="s">
        <v>438</v>
      </c>
      <c r="D1395" s="35">
        <f>IFERROR(IF($A1395="HDC",IF(VLOOKUP($C1395,hdc!$B$2:$F$1600,2,FALSE())="","",VLOOKUP($C1395,hdc!$B$2:$F$1600,2,FALSE())),IF($A1395="NAUTICS",IF(VLOOKUP($C1395,nautics!$B$2:$F$1200,2,FALSE())="","",VLOOKUP($C1395,nautics!$B$2:$F$1200,2,FALSE())),IF($A1395="ST",IF(VLOOKUP($C1395,st!$B$2:$F$400,2,FALSE())="","",VLOOKUP($C1395,st!$B$2:$F$400,2,FALSE())),""))),"")</f>
        <v>1</v>
      </c>
      <c r="E1395" s="35">
        <f>IFERROR(IF($A1395="HDC",IF(VLOOKUP($C1395,hdc!$B$2:$F$1600,3,FALSE())="","",VLOOKUP($C1395,hdc!$B$2:$F$1600,3,FALSE())),IF($A1395="NAUTICS",IF(VLOOKUP($C1395,nautics!$B$2:$F$1200,3,FALSE())="","",VLOOKUP($C1395,nautics!$B$2:$F$1200,3,FALSE())),IF($A1395="ST",IF(VLOOKUP($C1395,st!$B$2:$F$400,3,FALSE())="","",VLOOKUP($C1395,st!$B$2:$F$400,3,FALSE())),""))),"")</f>
        <v>1</v>
      </c>
      <c r="F1395" s="35">
        <f>IFERROR(IF($A1395="HDC",IF(VLOOKUP($C1395,hdc!$B$2:$F$1600,4,FALSE())="","",VLOOKUP($C1395,hdc!$B$2:$F$1600,4,FALSE())),IF($A1395="NAUTICS",IF(VLOOKUP($C1395,nautics!$B$2:$F$1200,4,FALSE())="","",VLOOKUP($C1395,nautics!$B$2:$F$1200,4,FALSE())),IF($A1395="ST",IF(VLOOKUP($C1395,st!$B$2:$F$400,4,FALSE())="","",VLOOKUP($C1395,st!$B$2:$F$400,4,FALSE())),""))),"")</f>
        <v>1</v>
      </c>
      <c r="G1395" s="35" t="str">
        <f>IFERROR(IF($A1395="HDC",IF(VLOOKUP($C1395,hdc!$B$2:$F$1600,5,FALSE())="","",VLOOKUP($C1395,hdc!$B$2:$F$1600,5,FALSE())),IF($A1395="NAUTICS",IF(VLOOKUP($C1395,nautics!$B$2:$F$1200,5,FALSE())="","",VLOOKUP($C1395,nautics!$B$2:$F$1200,5,FALSE())),IF($A1395="ST",IF(VLOOKUP($C1395,st!$B$2:$F$400,5,FALSE())="","",VLOOKUP($C1395,st!$B$2:$F$400,5,FALSE())),""))),"")</f>
        <v/>
      </c>
      <c r="H1395" s="35" t="s">
        <v>145</v>
      </c>
      <c r="I1395" s="35" t="s">
        <v>34</v>
      </c>
      <c r="J1395" s="35" t="s">
        <v>441</v>
      </c>
      <c r="K1395" s="35">
        <f t="shared" si="5"/>
        <v>16</v>
      </c>
      <c r="L1395" s="35" t="s">
        <v>95</v>
      </c>
      <c r="M1395" s="35" t="s">
        <v>96</v>
      </c>
      <c r="N1395" s="35" t="s">
        <v>43</v>
      </c>
      <c r="O1395" s="35" t="s">
        <v>45</v>
      </c>
      <c r="P1395" s="35" t="s">
        <v>40</v>
      </c>
      <c r="Q1395" s="35" t="s">
        <v>42</v>
      </c>
      <c r="S1395" s="35" t="s">
        <v>43</v>
      </c>
      <c r="T1395" s="35" t="s">
        <v>45</v>
      </c>
      <c r="U1395" s="35" t="s">
        <v>445</v>
      </c>
      <c r="W1395" s="35" t="s">
        <v>78</v>
      </c>
      <c r="X1395" s="35" t="s">
        <v>59</v>
      </c>
      <c r="Y1395" s="35" t="s">
        <v>102</v>
      </c>
      <c r="Z1395" s="35" t="s">
        <v>60</v>
      </c>
    </row>
    <row r="1396" spans="1:26" ht="15" customHeight="1">
      <c r="A1396" s="35" t="s">
        <v>1304</v>
      </c>
      <c r="C1396" s="35" t="s">
        <v>449</v>
      </c>
      <c r="D1396" s="35">
        <f>IFERROR(IF($A1396="HDC",IF(VLOOKUP($C1396,hdc!$B$2:$F$1600,2,FALSE())="","",VLOOKUP($C1396,hdc!$B$2:$F$1600,2,FALSE())),IF($A1396="NAUTICS",IF(VLOOKUP($C1396,nautics!$B$2:$F$1200,2,FALSE())="","",VLOOKUP($C1396,nautics!$B$2:$F$1200,2,FALSE())),IF($A1396="ST",IF(VLOOKUP($C1396,st!$B$2:$F$400,2,FALSE())="","",VLOOKUP($C1396,st!$B$2:$F$400,2,FALSE())),""))),"")</f>
        <v>1</v>
      </c>
      <c r="E1396" s="35">
        <f>IFERROR(IF($A1396="HDC",IF(VLOOKUP($C1396,hdc!$B$2:$F$1600,3,FALSE())="","",VLOOKUP($C1396,hdc!$B$2:$F$1600,3,FALSE())),IF($A1396="NAUTICS",IF(VLOOKUP($C1396,nautics!$B$2:$F$1200,3,FALSE())="","",VLOOKUP($C1396,nautics!$B$2:$F$1200,3,FALSE())),IF($A1396="ST",IF(VLOOKUP($C1396,st!$B$2:$F$400,3,FALSE())="","",VLOOKUP($C1396,st!$B$2:$F$400,3,FALSE())),""))),"")</f>
        <v>1</v>
      </c>
      <c r="F1396" s="35" t="str">
        <f>IFERROR(IF($A1396="HDC",IF(VLOOKUP($C1396,hdc!$B$2:$F$1600,4,FALSE())="","",VLOOKUP($C1396,hdc!$B$2:$F$1600,4,FALSE())),IF($A1396="NAUTICS",IF(VLOOKUP($C1396,nautics!$B$2:$F$1200,4,FALSE())="","",VLOOKUP($C1396,nautics!$B$2:$F$1200,4,FALSE())),IF($A1396="ST",IF(VLOOKUP($C1396,st!$B$2:$F$400,4,FALSE())="","",VLOOKUP($C1396,st!$B$2:$F$400,4,FALSE())),""))),"")</f>
        <v/>
      </c>
      <c r="G1396" s="35" t="str">
        <f>IFERROR(IF($A1396="HDC",IF(VLOOKUP($C1396,hdc!$B$2:$F$1600,5,FALSE())="","",VLOOKUP($C1396,hdc!$B$2:$F$1600,5,FALSE())),IF($A1396="NAUTICS",IF(VLOOKUP($C1396,nautics!$B$2:$F$1200,5,FALSE())="","",VLOOKUP($C1396,nautics!$B$2:$F$1200,5,FALSE())),IF($A1396="ST",IF(VLOOKUP($C1396,st!$B$2:$F$400,5,FALSE())="","",VLOOKUP($C1396,st!$B$2:$F$400,5,FALSE())),""))),"")</f>
        <v/>
      </c>
      <c r="H1396" s="35" t="s">
        <v>155</v>
      </c>
      <c r="I1396" s="35" t="s">
        <v>34</v>
      </c>
      <c r="J1396" s="35" t="s">
        <v>453</v>
      </c>
      <c r="K1396" s="35">
        <f t="shared" si="5"/>
        <v>17</v>
      </c>
      <c r="L1396" s="35" t="s">
        <v>455</v>
      </c>
      <c r="M1396" s="35" t="s">
        <v>456</v>
      </c>
      <c r="N1396" s="35" t="s">
        <v>46</v>
      </c>
      <c r="O1396" s="35" t="s">
        <v>49</v>
      </c>
      <c r="P1396" s="35" t="s">
        <v>170</v>
      </c>
      <c r="Q1396" s="35" t="s">
        <v>171</v>
      </c>
      <c r="S1396" s="35" t="s">
        <v>46</v>
      </c>
      <c r="T1396" s="35" t="s">
        <v>49</v>
      </c>
      <c r="U1396" s="35" t="s">
        <v>458</v>
      </c>
      <c r="W1396" s="35" t="s">
        <v>78</v>
      </c>
      <c r="X1396" s="35" t="s">
        <v>59</v>
      </c>
      <c r="Y1396" s="35" t="s">
        <v>460</v>
      </c>
      <c r="Z1396" s="35" t="s">
        <v>177</v>
      </c>
    </row>
    <row r="1397" spans="1:26" ht="15" customHeight="1">
      <c r="A1397" s="35" t="s">
        <v>1304</v>
      </c>
      <c r="B1397" s="35" t="s">
        <v>462</v>
      </c>
      <c r="C1397" s="35" t="s">
        <v>465</v>
      </c>
      <c r="D1397" s="35">
        <f>IFERROR(IF($A1397="HDC",IF(VLOOKUP($C1397,hdc!$B$2:$F$1600,2,FALSE())="","",VLOOKUP($C1397,hdc!$B$2:$F$1600,2,FALSE())),IF($A1397="NAUTICS",IF(VLOOKUP($C1397,nautics!$B$2:$F$1200,2,FALSE())="","",VLOOKUP($C1397,nautics!$B$2:$F$1200,2,FALSE())),IF($A1397="ST",IF(VLOOKUP($C1397,st!$B$2:$F$400,2,FALSE())="","",VLOOKUP($C1397,st!$B$2:$F$400,2,FALSE())),""))),"")</f>
        <v>1</v>
      </c>
      <c r="E1397" s="35">
        <f>IFERROR(IF($A1397="HDC",IF(VLOOKUP($C1397,hdc!$B$2:$F$1600,3,FALSE())="","",VLOOKUP($C1397,hdc!$B$2:$F$1600,3,FALSE())),IF($A1397="NAUTICS",IF(VLOOKUP($C1397,nautics!$B$2:$F$1200,3,FALSE())="","",VLOOKUP($C1397,nautics!$B$2:$F$1200,3,FALSE())),IF($A1397="ST",IF(VLOOKUP($C1397,st!$B$2:$F$400,3,FALSE())="","",VLOOKUP($C1397,st!$B$2:$F$400,3,FALSE())),""))),"")</f>
        <v>1</v>
      </c>
      <c r="F1397" s="35" t="str">
        <f>IFERROR(IF($A1397="HDC",IF(VLOOKUP($C1397,hdc!$B$2:$F$1600,4,FALSE())="","",VLOOKUP($C1397,hdc!$B$2:$F$1600,4,FALSE())),IF($A1397="NAUTICS",IF(VLOOKUP($C1397,nautics!$B$2:$F$1200,4,FALSE())="","",VLOOKUP($C1397,nautics!$B$2:$F$1200,4,FALSE())),IF($A1397="ST",IF(VLOOKUP($C1397,st!$B$2:$F$400,4,FALSE())="","",VLOOKUP($C1397,st!$B$2:$F$400,4,FALSE())),""))),"")</f>
        <v/>
      </c>
      <c r="G1397" s="35" t="str">
        <f>IFERROR(IF($A1397="HDC",IF(VLOOKUP($C1397,hdc!$B$2:$F$1600,5,FALSE())="","",VLOOKUP($C1397,hdc!$B$2:$F$1600,5,FALSE())),IF($A1397="NAUTICS",IF(VLOOKUP($C1397,nautics!$B$2:$F$1200,5,FALSE())="","",VLOOKUP($C1397,nautics!$B$2:$F$1200,5,FALSE())),IF($A1397="ST",IF(VLOOKUP($C1397,st!$B$2:$F$400,5,FALSE())="","",VLOOKUP($C1397,st!$B$2:$F$400,5,FALSE())),""))),"")</f>
        <v/>
      </c>
      <c r="H1397" s="35" t="s">
        <v>104</v>
      </c>
      <c r="I1397" s="35" t="s">
        <v>34</v>
      </c>
      <c r="J1397" s="35" t="s">
        <v>468</v>
      </c>
      <c r="K1397" s="35">
        <f t="shared" si="5"/>
        <v>23</v>
      </c>
      <c r="L1397" s="35" t="s">
        <v>110</v>
      </c>
      <c r="M1397" s="35" t="s">
        <v>111</v>
      </c>
      <c r="N1397" s="35" t="s">
        <v>53</v>
      </c>
      <c r="O1397" s="35" t="s">
        <v>55</v>
      </c>
      <c r="P1397" s="35" t="s">
        <v>40</v>
      </c>
      <c r="Q1397" s="35" t="s">
        <v>42</v>
      </c>
      <c r="S1397" s="35" t="s">
        <v>43</v>
      </c>
      <c r="T1397" s="35" t="s">
        <v>45</v>
      </c>
      <c r="U1397" s="35" t="s">
        <v>471</v>
      </c>
      <c r="W1397" s="35" t="s">
        <v>57</v>
      </c>
      <c r="X1397" s="35" t="s">
        <v>59</v>
      </c>
      <c r="Y1397" s="35" t="s">
        <v>115</v>
      </c>
      <c r="Z1397" s="35" t="s">
        <v>60</v>
      </c>
    </row>
    <row r="1398" spans="1:26" ht="15" customHeight="1">
      <c r="A1398" s="35" t="s">
        <v>1304</v>
      </c>
      <c r="C1398" s="35" t="s">
        <v>475</v>
      </c>
      <c r="D1398" s="35">
        <f>IFERROR(IF($A1398="HDC",IF(VLOOKUP($C1398,hdc!$B$2:$F$1600,2,FALSE())="","",VLOOKUP($C1398,hdc!$B$2:$F$1600,2,FALSE())),IF($A1398="NAUTICS",IF(VLOOKUP($C1398,nautics!$B$2:$F$1200,2,FALSE())="","",VLOOKUP($C1398,nautics!$B$2:$F$1200,2,FALSE())),IF($A1398="ST",IF(VLOOKUP($C1398,st!$B$2:$F$400,2,FALSE())="","",VLOOKUP($C1398,st!$B$2:$F$400,2,FALSE())),""))),"")</f>
        <v>1</v>
      </c>
      <c r="E1398" s="35">
        <f>IFERROR(IF($A1398="HDC",IF(VLOOKUP($C1398,hdc!$B$2:$F$1600,3,FALSE())="","",VLOOKUP($C1398,hdc!$B$2:$F$1600,3,FALSE())),IF($A1398="NAUTICS",IF(VLOOKUP($C1398,nautics!$B$2:$F$1200,3,FALSE())="","",VLOOKUP($C1398,nautics!$B$2:$F$1200,3,FALSE())),IF($A1398="ST",IF(VLOOKUP($C1398,st!$B$2:$F$400,3,FALSE())="","",VLOOKUP($C1398,st!$B$2:$F$400,3,FALSE())),""))),"")</f>
        <v>1</v>
      </c>
      <c r="F1398" s="35" t="str">
        <f>IFERROR(IF($A1398="HDC",IF(VLOOKUP($C1398,hdc!$B$2:$F$1600,4,FALSE())="","",VLOOKUP($C1398,hdc!$B$2:$F$1600,4,FALSE())),IF($A1398="NAUTICS",IF(VLOOKUP($C1398,nautics!$B$2:$F$1200,4,FALSE())="","",VLOOKUP($C1398,nautics!$B$2:$F$1200,4,FALSE())),IF($A1398="ST",IF(VLOOKUP($C1398,st!$B$2:$F$400,4,FALSE())="","",VLOOKUP($C1398,st!$B$2:$F$400,4,FALSE())),""))),"")</f>
        <v/>
      </c>
      <c r="G1398" s="35" t="str">
        <f>IFERROR(IF($A1398="HDC",IF(VLOOKUP($C1398,hdc!$B$2:$F$1600,5,FALSE())="","",VLOOKUP($C1398,hdc!$B$2:$F$1600,5,FALSE())),IF($A1398="NAUTICS",IF(VLOOKUP($C1398,nautics!$B$2:$F$1200,5,FALSE())="","",VLOOKUP($C1398,nautics!$B$2:$F$1200,5,FALSE())),IF($A1398="ST",IF(VLOOKUP($C1398,st!$B$2:$F$400,5,FALSE())="","",VLOOKUP($C1398,st!$B$2:$F$400,5,FALSE())),""))),"")</f>
        <v/>
      </c>
      <c r="H1398" s="35" t="s">
        <v>84</v>
      </c>
      <c r="I1398" s="35" t="s">
        <v>34</v>
      </c>
      <c r="J1398" s="35" t="s">
        <v>477</v>
      </c>
      <c r="K1398" s="35">
        <f t="shared" si="5"/>
        <v>4</v>
      </c>
      <c r="L1398" s="35" t="s">
        <v>110</v>
      </c>
      <c r="M1398" s="35" t="s">
        <v>111</v>
      </c>
      <c r="N1398" s="35" t="s">
        <v>53</v>
      </c>
      <c r="O1398" s="35" t="s">
        <v>55</v>
      </c>
      <c r="P1398" s="35" t="s">
        <v>480</v>
      </c>
      <c r="Q1398" s="35" t="s">
        <v>481</v>
      </c>
      <c r="S1398" s="35" t="s">
        <v>53</v>
      </c>
      <c r="T1398" s="35" t="s">
        <v>55</v>
      </c>
      <c r="U1398" s="35" t="s">
        <v>89</v>
      </c>
      <c r="W1398" s="35" t="s">
        <v>78</v>
      </c>
      <c r="X1398" s="35" t="s">
        <v>59</v>
      </c>
      <c r="Y1398" s="35" t="s">
        <v>89</v>
      </c>
      <c r="Z1398" s="35" t="s">
        <v>89</v>
      </c>
    </row>
    <row r="1399" spans="1:26" ht="15" customHeight="1">
      <c r="A1399" s="35" t="s">
        <v>1304</v>
      </c>
      <c r="C1399" s="35" t="s">
        <v>484</v>
      </c>
      <c r="D1399" s="35">
        <f>IFERROR(IF($A1399="HDC",IF(VLOOKUP($C1399,hdc!$B$2:$F$1600,2,FALSE())="","",VLOOKUP($C1399,hdc!$B$2:$F$1600,2,FALSE())),IF($A1399="NAUTICS",IF(VLOOKUP($C1399,nautics!$B$2:$F$1200,2,FALSE())="","",VLOOKUP($C1399,nautics!$B$2:$F$1200,2,FALSE())),IF($A1399="ST",IF(VLOOKUP($C1399,st!$B$2:$F$400,2,FALSE())="","",VLOOKUP($C1399,st!$B$2:$F$400,2,FALSE())),""))),"")</f>
        <v>1</v>
      </c>
      <c r="E1399" s="35">
        <f>IFERROR(IF($A1399="HDC",IF(VLOOKUP($C1399,hdc!$B$2:$F$1600,3,FALSE())="","",VLOOKUP($C1399,hdc!$B$2:$F$1600,3,FALSE())),IF($A1399="NAUTICS",IF(VLOOKUP($C1399,nautics!$B$2:$F$1200,3,FALSE())="","",VLOOKUP($C1399,nautics!$B$2:$F$1200,3,FALSE())),IF($A1399="ST",IF(VLOOKUP($C1399,st!$B$2:$F$400,3,FALSE())="","",VLOOKUP($C1399,st!$B$2:$F$400,3,FALSE())),""))),"")</f>
        <v>1</v>
      </c>
      <c r="F1399" s="35" t="str">
        <f>IFERROR(IF($A1399="HDC",IF(VLOOKUP($C1399,hdc!$B$2:$F$1600,4,FALSE())="","",VLOOKUP($C1399,hdc!$B$2:$F$1600,4,FALSE())),IF($A1399="NAUTICS",IF(VLOOKUP($C1399,nautics!$B$2:$F$1200,4,FALSE())="","",VLOOKUP($C1399,nautics!$B$2:$F$1200,4,FALSE())),IF($A1399="ST",IF(VLOOKUP($C1399,st!$B$2:$F$400,4,FALSE())="","",VLOOKUP($C1399,st!$B$2:$F$400,4,FALSE())),""))),"")</f>
        <v/>
      </c>
      <c r="G1399" s="35" t="str">
        <f>IFERROR(IF($A1399="HDC",IF(VLOOKUP($C1399,hdc!$B$2:$F$1600,5,FALSE())="","",VLOOKUP($C1399,hdc!$B$2:$F$1600,5,FALSE())),IF($A1399="NAUTICS",IF(VLOOKUP($C1399,nautics!$B$2:$F$1200,5,FALSE())="","",VLOOKUP($C1399,nautics!$B$2:$F$1200,5,FALSE())),IF($A1399="ST",IF(VLOOKUP($C1399,st!$B$2:$F$400,5,FALSE())="","",VLOOKUP($C1399,st!$B$2:$F$400,5,FALSE())),""))),"")</f>
        <v/>
      </c>
      <c r="H1399" s="35" t="s">
        <v>84</v>
      </c>
      <c r="I1399" s="35" t="s">
        <v>34</v>
      </c>
      <c r="J1399" s="35" t="s">
        <v>477</v>
      </c>
      <c r="K1399" s="35">
        <f t="shared" si="5"/>
        <v>4</v>
      </c>
      <c r="L1399" s="35" t="s">
        <v>110</v>
      </c>
      <c r="M1399" s="35" t="s">
        <v>111</v>
      </c>
      <c r="N1399" s="35" t="s">
        <v>53</v>
      </c>
      <c r="O1399" s="35" t="s">
        <v>55</v>
      </c>
      <c r="P1399" s="35" t="s">
        <v>495</v>
      </c>
      <c r="Q1399" s="35" t="s">
        <v>496</v>
      </c>
      <c r="S1399" s="35" t="s">
        <v>53</v>
      </c>
      <c r="T1399" s="35" t="s">
        <v>55</v>
      </c>
      <c r="U1399" s="35" t="s">
        <v>89</v>
      </c>
      <c r="W1399" s="35" t="s">
        <v>78</v>
      </c>
      <c r="X1399" s="35" t="s">
        <v>59</v>
      </c>
      <c r="Y1399" s="35" t="s">
        <v>89</v>
      </c>
      <c r="Z1399" s="35" t="s">
        <v>89</v>
      </c>
    </row>
    <row r="1400" spans="1:26" ht="15" customHeight="1">
      <c r="A1400" s="35" t="s">
        <v>1304</v>
      </c>
      <c r="C1400" s="35" t="s">
        <v>498</v>
      </c>
      <c r="D1400" s="35">
        <f>IFERROR(IF($A1400="HDC",IF(VLOOKUP($C1400,hdc!$B$2:$F$1600,2,FALSE())="","",VLOOKUP($C1400,hdc!$B$2:$F$1600,2,FALSE())),IF($A1400="NAUTICS",IF(VLOOKUP($C1400,nautics!$B$2:$F$1200,2,FALSE())="","",VLOOKUP($C1400,nautics!$B$2:$F$1200,2,FALSE())),IF($A1400="ST",IF(VLOOKUP($C1400,st!$B$2:$F$400,2,FALSE())="","",VLOOKUP($C1400,st!$B$2:$F$400,2,FALSE())),""))),"")</f>
        <v>1</v>
      </c>
      <c r="E1400" s="35">
        <f>IFERROR(IF($A1400="HDC",IF(VLOOKUP($C1400,hdc!$B$2:$F$1600,3,FALSE())="","",VLOOKUP($C1400,hdc!$B$2:$F$1600,3,FALSE())),IF($A1400="NAUTICS",IF(VLOOKUP($C1400,nautics!$B$2:$F$1200,3,FALSE())="","",VLOOKUP($C1400,nautics!$B$2:$F$1200,3,FALSE())),IF($A1400="ST",IF(VLOOKUP($C1400,st!$B$2:$F$400,3,FALSE())="","",VLOOKUP($C1400,st!$B$2:$F$400,3,FALSE())),""))),"")</f>
        <v>1</v>
      </c>
      <c r="F1400" s="35">
        <f>IFERROR(IF($A1400="HDC",IF(VLOOKUP($C1400,hdc!$B$2:$F$1600,4,FALSE())="","",VLOOKUP($C1400,hdc!$B$2:$F$1600,4,FALSE())),IF($A1400="NAUTICS",IF(VLOOKUP($C1400,nautics!$B$2:$F$1200,4,FALSE())="","",VLOOKUP($C1400,nautics!$B$2:$F$1200,4,FALSE())),IF($A1400="ST",IF(VLOOKUP($C1400,st!$B$2:$F$400,4,FALSE())="","",VLOOKUP($C1400,st!$B$2:$F$400,4,FALSE())),""))),"")</f>
        <v>2</v>
      </c>
      <c r="G1400" s="35" t="str">
        <f>IFERROR(IF($A1400="HDC",IF(VLOOKUP($C1400,hdc!$B$2:$F$1600,5,FALSE())="","",VLOOKUP($C1400,hdc!$B$2:$F$1600,5,FALSE())),IF($A1400="NAUTICS",IF(VLOOKUP($C1400,nautics!$B$2:$F$1200,5,FALSE())="","",VLOOKUP($C1400,nautics!$B$2:$F$1200,5,FALSE())),IF($A1400="ST",IF(VLOOKUP($C1400,st!$B$2:$F$400,5,FALSE())="","",VLOOKUP($C1400,st!$B$2:$F$400,5,FALSE())),""))),"")</f>
        <v/>
      </c>
      <c r="H1400" s="35" t="s">
        <v>84</v>
      </c>
      <c r="I1400" s="35" t="s">
        <v>34</v>
      </c>
      <c r="J1400" s="35" t="s">
        <v>504</v>
      </c>
      <c r="K1400" s="35">
        <f t="shared" si="5"/>
        <v>6</v>
      </c>
      <c r="L1400" s="35" t="s">
        <v>288</v>
      </c>
      <c r="M1400" s="35" t="s">
        <v>289</v>
      </c>
      <c r="N1400" s="35" t="s">
        <v>174</v>
      </c>
      <c r="O1400" s="35" t="s">
        <v>175</v>
      </c>
      <c r="P1400" s="35" t="s">
        <v>509</v>
      </c>
      <c r="Q1400" s="35" t="s">
        <v>510</v>
      </c>
      <c r="S1400" s="35" t="s">
        <v>174</v>
      </c>
      <c r="T1400" s="35" t="s">
        <v>175</v>
      </c>
      <c r="U1400" s="35" t="s">
        <v>89</v>
      </c>
      <c r="W1400" s="35" t="s">
        <v>78</v>
      </c>
      <c r="X1400" s="35" t="s">
        <v>59</v>
      </c>
      <c r="Y1400" s="35" t="s">
        <v>89</v>
      </c>
      <c r="Z1400" s="35" t="s">
        <v>89</v>
      </c>
    </row>
    <row r="1401" spans="1:26" ht="15" customHeight="1">
      <c r="A1401" s="35" t="s">
        <v>1304</v>
      </c>
      <c r="C1401" s="35" t="s">
        <v>517</v>
      </c>
      <c r="D1401" s="35">
        <f>IFERROR(IF($A1401="HDC",IF(VLOOKUP($C1401,hdc!$B$2:$F$1600,2,FALSE())="","",VLOOKUP($C1401,hdc!$B$2:$F$1600,2,FALSE())),IF($A1401="NAUTICS",IF(VLOOKUP($C1401,nautics!$B$2:$F$1200,2,FALSE())="","",VLOOKUP($C1401,nautics!$B$2:$F$1200,2,FALSE())),IF($A1401="ST",IF(VLOOKUP($C1401,st!$B$2:$F$400,2,FALSE())="","",VLOOKUP($C1401,st!$B$2:$F$400,2,FALSE())),""))),"")</f>
        <v>1</v>
      </c>
      <c r="E1401" s="35">
        <f>IFERROR(IF($A1401="HDC",IF(VLOOKUP($C1401,hdc!$B$2:$F$1600,3,FALSE())="","",VLOOKUP($C1401,hdc!$B$2:$F$1600,3,FALSE())),IF($A1401="NAUTICS",IF(VLOOKUP($C1401,nautics!$B$2:$F$1200,3,FALSE())="","",VLOOKUP($C1401,nautics!$B$2:$F$1200,3,FALSE())),IF($A1401="ST",IF(VLOOKUP($C1401,st!$B$2:$F$400,3,FALSE())="","",VLOOKUP($C1401,st!$B$2:$F$400,3,FALSE())),""))),"")</f>
        <v>1</v>
      </c>
      <c r="F1401" s="35">
        <f>IFERROR(IF($A1401="HDC",IF(VLOOKUP($C1401,hdc!$B$2:$F$1600,4,FALSE())="","",VLOOKUP($C1401,hdc!$B$2:$F$1600,4,FALSE())),IF($A1401="NAUTICS",IF(VLOOKUP($C1401,nautics!$B$2:$F$1200,4,FALSE())="","",VLOOKUP($C1401,nautics!$B$2:$F$1200,4,FALSE())),IF($A1401="ST",IF(VLOOKUP($C1401,st!$B$2:$F$400,4,FALSE())="","",VLOOKUP($C1401,st!$B$2:$F$400,4,FALSE())),""))),"")</f>
        <v>2</v>
      </c>
      <c r="G1401" s="35" t="str">
        <f>IFERROR(IF($A1401="HDC",IF(VLOOKUP($C1401,hdc!$B$2:$F$1600,5,FALSE())="","",VLOOKUP($C1401,hdc!$B$2:$F$1600,5,FALSE())),IF($A1401="NAUTICS",IF(VLOOKUP($C1401,nautics!$B$2:$F$1200,5,FALSE())="","",VLOOKUP($C1401,nautics!$B$2:$F$1200,5,FALSE())),IF($A1401="ST",IF(VLOOKUP($C1401,st!$B$2:$F$400,5,FALSE())="","",VLOOKUP($C1401,st!$B$2:$F$400,5,FALSE())),""))),"")</f>
        <v/>
      </c>
      <c r="H1401" s="35" t="s">
        <v>145</v>
      </c>
      <c r="I1401" s="35" t="s">
        <v>34</v>
      </c>
      <c r="J1401" s="35" t="s">
        <v>461</v>
      </c>
      <c r="K1401" s="35">
        <f t="shared" si="5"/>
        <v>28</v>
      </c>
      <c r="L1401" s="35" t="s">
        <v>379</v>
      </c>
      <c r="M1401" s="35" t="s">
        <v>380</v>
      </c>
      <c r="N1401" s="35" t="s">
        <v>43</v>
      </c>
      <c r="O1401" s="35" t="s">
        <v>45</v>
      </c>
      <c r="P1401" s="35" t="s">
        <v>318</v>
      </c>
      <c r="Q1401" s="35" t="s">
        <v>319</v>
      </c>
      <c r="S1401" s="35" t="s">
        <v>174</v>
      </c>
      <c r="T1401" s="35" t="s">
        <v>175</v>
      </c>
      <c r="U1401" s="35" t="s">
        <v>464</v>
      </c>
      <c r="W1401" s="35" t="s">
        <v>57</v>
      </c>
      <c r="X1401" s="35" t="s">
        <v>59</v>
      </c>
      <c r="Y1401" s="35" t="s">
        <v>383</v>
      </c>
      <c r="Z1401" s="35" t="s">
        <v>323</v>
      </c>
    </row>
    <row r="1402" spans="1:26" ht="15" customHeight="1">
      <c r="A1402" s="35" t="s">
        <v>1304</v>
      </c>
      <c r="C1402" s="35" t="s">
        <v>528</v>
      </c>
      <c r="D1402" s="35">
        <f>IFERROR(IF($A1402="HDC",IF(VLOOKUP($C1402,hdc!$B$2:$F$1600,2,FALSE())="","",VLOOKUP($C1402,hdc!$B$2:$F$1600,2,FALSE())),IF($A1402="NAUTICS",IF(VLOOKUP($C1402,nautics!$B$2:$F$1200,2,FALSE())="","",VLOOKUP($C1402,nautics!$B$2:$F$1200,2,FALSE())),IF($A1402="ST",IF(VLOOKUP($C1402,st!$B$2:$F$400,2,FALSE())="","",VLOOKUP($C1402,st!$B$2:$F$400,2,FALSE())),""))),"")</f>
        <v>1</v>
      </c>
      <c r="E1402" s="35">
        <f>IFERROR(IF($A1402="HDC",IF(VLOOKUP($C1402,hdc!$B$2:$F$1600,3,FALSE())="","",VLOOKUP($C1402,hdc!$B$2:$F$1600,3,FALSE())),IF($A1402="NAUTICS",IF(VLOOKUP($C1402,nautics!$B$2:$F$1200,3,FALSE())="","",VLOOKUP($C1402,nautics!$B$2:$F$1200,3,FALSE())),IF($A1402="ST",IF(VLOOKUP($C1402,st!$B$2:$F$400,3,FALSE())="","",VLOOKUP($C1402,st!$B$2:$F$400,3,FALSE())),""))),"")</f>
        <v>1</v>
      </c>
      <c r="F1402" s="35">
        <f>IFERROR(IF($A1402="HDC",IF(VLOOKUP($C1402,hdc!$B$2:$F$1600,4,FALSE())="","",VLOOKUP($C1402,hdc!$B$2:$F$1600,4,FALSE())),IF($A1402="NAUTICS",IF(VLOOKUP($C1402,nautics!$B$2:$F$1200,4,FALSE())="","",VLOOKUP($C1402,nautics!$B$2:$F$1200,4,FALSE())),IF($A1402="ST",IF(VLOOKUP($C1402,st!$B$2:$F$400,4,FALSE())="","",VLOOKUP($C1402,st!$B$2:$F$400,4,FALSE())),""))),"")</f>
        <v>2</v>
      </c>
      <c r="G1402" s="35" t="str">
        <f>IFERROR(IF($A1402="HDC",IF(VLOOKUP($C1402,hdc!$B$2:$F$1600,5,FALSE())="","",VLOOKUP($C1402,hdc!$B$2:$F$1600,5,FALSE())),IF($A1402="NAUTICS",IF(VLOOKUP($C1402,nautics!$B$2:$F$1200,5,FALSE())="","",VLOOKUP($C1402,nautics!$B$2:$F$1200,5,FALSE())),IF($A1402="ST",IF(VLOOKUP($C1402,st!$B$2:$F$400,5,FALSE())="","",VLOOKUP($C1402,st!$B$2:$F$400,5,FALSE())),""))),"")</f>
        <v/>
      </c>
      <c r="H1402" s="35" t="s">
        <v>84</v>
      </c>
      <c r="I1402" s="35" t="s">
        <v>34</v>
      </c>
      <c r="J1402" s="35" t="s">
        <v>504</v>
      </c>
      <c r="K1402" s="35">
        <f t="shared" si="5"/>
        <v>6</v>
      </c>
      <c r="L1402" s="35" t="s">
        <v>288</v>
      </c>
      <c r="M1402" s="35" t="s">
        <v>289</v>
      </c>
      <c r="N1402" s="35" t="s">
        <v>174</v>
      </c>
      <c r="O1402" s="35" t="s">
        <v>175</v>
      </c>
      <c r="P1402" s="35" t="s">
        <v>534</v>
      </c>
      <c r="Q1402" s="35" t="s">
        <v>535</v>
      </c>
      <c r="S1402" s="35" t="s">
        <v>174</v>
      </c>
      <c r="T1402" s="35" t="s">
        <v>175</v>
      </c>
      <c r="U1402" s="35" t="s">
        <v>89</v>
      </c>
      <c r="W1402" s="35" t="s">
        <v>78</v>
      </c>
      <c r="X1402" s="35" t="s">
        <v>59</v>
      </c>
      <c r="Y1402" s="35" t="s">
        <v>89</v>
      </c>
      <c r="Z1402" s="35" t="s">
        <v>89</v>
      </c>
    </row>
    <row r="1403" spans="1:26" ht="15" customHeight="1">
      <c r="A1403" s="35" t="s">
        <v>1304</v>
      </c>
      <c r="C1403" s="35" t="s">
        <v>540</v>
      </c>
      <c r="D1403" s="35">
        <f>IFERROR(IF($A1403="HDC",IF(VLOOKUP($C1403,hdc!$B$2:$F$1600,2,FALSE())="","",VLOOKUP($C1403,hdc!$B$2:$F$1600,2,FALSE())),IF($A1403="NAUTICS",IF(VLOOKUP($C1403,nautics!$B$2:$F$1200,2,FALSE())="","",VLOOKUP($C1403,nautics!$B$2:$F$1200,2,FALSE())),IF($A1403="ST",IF(VLOOKUP($C1403,st!$B$2:$F$400,2,FALSE())="","",VLOOKUP($C1403,st!$B$2:$F$400,2,FALSE())),""))),"")</f>
        <v>1</v>
      </c>
      <c r="E1403" s="35">
        <f>IFERROR(IF($A1403="HDC",IF(VLOOKUP($C1403,hdc!$B$2:$F$1600,3,FALSE())="","",VLOOKUP($C1403,hdc!$B$2:$F$1600,3,FALSE())),IF($A1403="NAUTICS",IF(VLOOKUP($C1403,nautics!$B$2:$F$1200,3,FALSE())="","",VLOOKUP($C1403,nautics!$B$2:$F$1200,3,FALSE())),IF($A1403="ST",IF(VLOOKUP($C1403,st!$B$2:$F$400,3,FALSE())="","",VLOOKUP($C1403,st!$B$2:$F$400,3,FALSE())),""))),"")</f>
        <v>1</v>
      </c>
      <c r="F1403" s="35">
        <f>IFERROR(IF($A1403="HDC",IF(VLOOKUP($C1403,hdc!$B$2:$F$1600,4,FALSE())="","",VLOOKUP($C1403,hdc!$B$2:$F$1600,4,FALSE())),IF($A1403="NAUTICS",IF(VLOOKUP($C1403,nautics!$B$2:$F$1200,4,FALSE())="","",VLOOKUP($C1403,nautics!$B$2:$F$1200,4,FALSE())),IF($A1403="ST",IF(VLOOKUP($C1403,st!$B$2:$F$400,4,FALSE())="","",VLOOKUP($C1403,st!$B$2:$F$400,4,FALSE())),""))),"")</f>
        <v>1</v>
      </c>
      <c r="G1403" s="35" t="str">
        <f>IFERROR(IF($A1403="HDC",IF(VLOOKUP($C1403,hdc!$B$2:$F$1600,5,FALSE())="","",VLOOKUP($C1403,hdc!$B$2:$F$1600,5,FALSE())),IF($A1403="NAUTICS",IF(VLOOKUP($C1403,nautics!$B$2:$F$1200,5,FALSE())="","",VLOOKUP($C1403,nautics!$B$2:$F$1200,5,FALSE())),IF($A1403="ST",IF(VLOOKUP($C1403,st!$B$2:$F$400,5,FALSE())="","",VLOOKUP($C1403,st!$B$2:$F$400,5,FALSE())),""))),"")</f>
        <v/>
      </c>
      <c r="H1403" s="35" t="s">
        <v>145</v>
      </c>
      <c r="I1403" s="35" t="s">
        <v>34</v>
      </c>
      <c r="J1403" s="35" t="s">
        <v>543</v>
      </c>
      <c r="K1403" s="35">
        <f t="shared" si="5"/>
        <v>51</v>
      </c>
      <c r="L1403" s="35" t="s">
        <v>288</v>
      </c>
      <c r="M1403" s="35" t="s">
        <v>289</v>
      </c>
      <c r="N1403" s="35" t="s">
        <v>174</v>
      </c>
      <c r="O1403" s="35" t="s">
        <v>175</v>
      </c>
      <c r="P1403" s="35" t="s">
        <v>170</v>
      </c>
      <c r="Q1403" s="35" t="s">
        <v>171</v>
      </c>
      <c r="S1403" s="35" t="s">
        <v>46</v>
      </c>
      <c r="T1403" s="35" t="s">
        <v>49</v>
      </c>
      <c r="U1403" s="35" t="s">
        <v>546</v>
      </c>
      <c r="W1403" s="35" t="s">
        <v>57</v>
      </c>
      <c r="X1403" s="35" t="s">
        <v>94</v>
      </c>
      <c r="Y1403" s="35" t="s">
        <v>295</v>
      </c>
      <c r="Z1403" s="35" t="s">
        <v>177</v>
      </c>
    </row>
    <row r="1404" spans="1:26" ht="15" customHeight="1">
      <c r="A1404" s="35" t="s">
        <v>1304</v>
      </c>
      <c r="C1404" s="35" t="s">
        <v>550</v>
      </c>
      <c r="D1404" s="35">
        <f>IFERROR(IF($A1404="HDC",IF(VLOOKUP($C1404,hdc!$B$2:$F$1600,2,FALSE())="","",VLOOKUP($C1404,hdc!$B$2:$F$1600,2,FALSE())),IF($A1404="NAUTICS",IF(VLOOKUP($C1404,nautics!$B$2:$F$1200,2,FALSE())="","",VLOOKUP($C1404,nautics!$B$2:$F$1200,2,FALSE())),IF($A1404="ST",IF(VLOOKUP($C1404,st!$B$2:$F$400,2,FALSE())="","",VLOOKUP($C1404,st!$B$2:$F$400,2,FALSE())),""))),"")</f>
        <v>1</v>
      </c>
      <c r="E1404" s="35">
        <f>IFERROR(IF($A1404="HDC",IF(VLOOKUP($C1404,hdc!$B$2:$F$1600,3,FALSE())="","",VLOOKUP($C1404,hdc!$B$2:$F$1600,3,FALSE())),IF($A1404="NAUTICS",IF(VLOOKUP($C1404,nautics!$B$2:$F$1200,3,FALSE())="","",VLOOKUP($C1404,nautics!$B$2:$F$1200,3,FALSE())),IF($A1404="ST",IF(VLOOKUP($C1404,st!$B$2:$F$400,3,FALSE())="","",VLOOKUP($C1404,st!$B$2:$F$400,3,FALSE())),""))),"")</f>
        <v>1</v>
      </c>
      <c r="F1404" s="35">
        <f>IFERROR(IF($A1404="HDC",IF(VLOOKUP($C1404,hdc!$B$2:$F$1600,4,FALSE())="","",VLOOKUP($C1404,hdc!$B$2:$F$1600,4,FALSE())),IF($A1404="NAUTICS",IF(VLOOKUP($C1404,nautics!$B$2:$F$1200,4,FALSE())="","",VLOOKUP($C1404,nautics!$B$2:$F$1200,4,FALSE())),IF($A1404="ST",IF(VLOOKUP($C1404,st!$B$2:$F$400,4,FALSE())="","",VLOOKUP($C1404,st!$B$2:$F$400,4,FALSE())),""))),"")</f>
        <v>2</v>
      </c>
      <c r="G1404" s="35" t="str">
        <f>IFERROR(IF($A1404="HDC",IF(VLOOKUP($C1404,hdc!$B$2:$F$1600,5,FALSE())="","",VLOOKUP($C1404,hdc!$B$2:$F$1600,5,FALSE())),IF($A1404="NAUTICS",IF(VLOOKUP($C1404,nautics!$B$2:$F$1200,5,FALSE())="","",VLOOKUP($C1404,nautics!$B$2:$F$1200,5,FALSE())),IF($A1404="ST",IF(VLOOKUP($C1404,st!$B$2:$F$400,5,FALSE())="","",VLOOKUP($C1404,st!$B$2:$F$400,5,FALSE())),""))),"")</f>
        <v/>
      </c>
      <c r="H1404" s="35" t="s">
        <v>84</v>
      </c>
      <c r="I1404" s="35" t="s">
        <v>34</v>
      </c>
      <c r="J1404" s="35" t="s">
        <v>552</v>
      </c>
      <c r="K1404" s="35">
        <f t="shared" si="5"/>
        <v>5</v>
      </c>
      <c r="L1404" s="35" t="s">
        <v>159</v>
      </c>
      <c r="M1404" s="35" t="s">
        <v>160</v>
      </c>
      <c r="N1404" s="35" t="s">
        <v>43</v>
      </c>
      <c r="O1404" s="35" t="s">
        <v>45</v>
      </c>
      <c r="P1404" s="35" t="s">
        <v>555</v>
      </c>
      <c r="Q1404" s="35" t="s">
        <v>556</v>
      </c>
      <c r="S1404" s="35" t="s">
        <v>43</v>
      </c>
      <c r="T1404" s="35" t="s">
        <v>45</v>
      </c>
      <c r="U1404" s="35" t="s">
        <v>89</v>
      </c>
      <c r="W1404" s="35" t="s">
        <v>78</v>
      </c>
      <c r="X1404" s="35" t="s">
        <v>59</v>
      </c>
      <c r="Y1404" s="35" t="s">
        <v>89</v>
      </c>
      <c r="Z1404" s="35" t="s">
        <v>89</v>
      </c>
    </row>
    <row r="1405" spans="1:26" ht="15" customHeight="1">
      <c r="A1405" s="35" t="s">
        <v>1304</v>
      </c>
      <c r="C1405" s="35" t="s">
        <v>558</v>
      </c>
      <c r="D1405" s="35">
        <f>IFERROR(IF($A1405="HDC",IF(VLOOKUP($C1405,hdc!$B$2:$F$1600,2,FALSE())="","",VLOOKUP($C1405,hdc!$B$2:$F$1600,2,FALSE())),IF($A1405="NAUTICS",IF(VLOOKUP($C1405,nautics!$B$2:$F$1200,2,FALSE())="","",VLOOKUP($C1405,nautics!$B$2:$F$1200,2,FALSE())),IF($A1405="ST",IF(VLOOKUP($C1405,st!$B$2:$F$400,2,FALSE())="","",VLOOKUP($C1405,st!$B$2:$F$400,2,FALSE())),""))),"")</f>
        <v>1</v>
      </c>
      <c r="E1405" s="35">
        <f>IFERROR(IF($A1405="HDC",IF(VLOOKUP($C1405,hdc!$B$2:$F$1600,3,FALSE())="","",VLOOKUP($C1405,hdc!$B$2:$F$1600,3,FALSE())),IF($A1405="NAUTICS",IF(VLOOKUP($C1405,nautics!$B$2:$F$1200,3,FALSE())="","",VLOOKUP($C1405,nautics!$B$2:$F$1200,3,FALSE())),IF($A1405="ST",IF(VLOOKUP($C1405,st!$B$2:$F$400,3,FALSE())="","",VLOOKUP($C1405,st!$B$2:$F$400,3,FALSE())),""))),"")</f>
        <v>1</v>
      </c>
      <c r="F1405" s="35">
        <f>IFERROR(IF($A1405="HDC",IF(VLOOKUP($C1405,hdc!$B$2:$F$1600,4,FALSE())="","",VLOOKUP($C1405,hdc!$B$2:$F$1600,4,FALSE())),IF($A1405="NAUTICS",IF(VLOOKUP($C1405,nautics!$B$2:$F$1200,4,FALSE())="","",VLOOKUP($C1405,nautics!$B$2:$F$1200,4,FALSE())),IF($A1405="ST",IF(VLOOKUP($C1405,st!$B$2:$F$400,4,FALSE())="","",VLOOKUP($C1405,st!$B$2:$F$400,4,FALSE())),""))),"")</f>
        <v>1</v>
      </c>
      <c r="G1405" s="35" t="str">
        <f>IFERROR(IF($A1405="HDC",IF(VLOOKUP($C1405,hdc!$B$2:$F$1600,5,FALSE())="","",VLOOKUP($C1405,hdc!$B$2:$F$1600,5,FALSE())),IF($A1405="NAUTICS",IF(VLOOKUP($C1405,nautics!$B$2:$F$1200,5,FALSE())="","",VLOOKUP($C1405,nautics!$B$2:$F$1200,5,FALSE())),IF($A1405="ST",IF(VLOOKUP($C1405,st!$B$2:$F$400,5,FALSE())="","",VLOOKUP($C1405,st!$B$2:$F$400,5,FALSE())),""))),"")</f>
        <v/>
      </c>
      <c r="H1405" s="35" t="s">
        <v>104</v>
      </c>
      <c r="I1405" s="35" t="s">
        <v>34</v>
      </c>
      <c r="J1405" s="35" t="s">
        <v>559</v>
      </c>
      <c r="K1405" s="35">
        <f t="shared" si="5"/>
        <v>23</v>
      </c>
      <c r="L1405" s="35" t="s">
        <v>159</v>
      </c>
      <c r="M1405" s="35" t="s">
        <v>160</v>
      </c>
      <c r="N1405" s="35" t="s">
        <v>43</v>
      </c>
      <c r="O1405" s="35" t="s">
        <v>45</v>
      </c>
      <c r="P1405" s="35" t="s">
        <v>40</v>
      </c>
      <c r="Q1405" s="35" t="s">
        <v>42</v>
      </c>
      <c r="S1405" s="35" t="s">
        <v>43</v>
      </c>
      <c r="T1405" s="35" t="s">
        <v>45</v>
      </c>
      <c r="U1405" s="35" t="s">
        <v>562</v>
      </c>
      <c r="W1405" s="35" t="s">
        <v>78</v>
      </c>
      <c r="X1405" s="35" t="s">
        <v>59</v>
      </c>
      <c r="Y1405" s="35" t="s">
        <v>164</v>
      </c>
      <c r="Z1405" s="35" t="s">
        <v>60</v>
      </c>
    </row>
    <row r="1406" spans="1:26" ht="15" customHeight="1">
      <c r="A1406" s="35" t="s">
        <v>1304</v>
      </c>
      <c r="C1406" s="35" t="s">
        <v>566</v>
      </c>
      <c r="D1406" s="35">
        <f>IFERROR(IF($A1406="HDC",IF(VLOOKUP($C1406,hdc!$B$2:$F$1600,2,FALSE())="","",VLOOKUP($C1406,hdc!$B$2:$F$1600,2,FALSE())),IF($A1406="NAUTICS",IF(VLOOKUP($C1406,nautics!$B$2:$F$1200,2,FALSE())="","",VLOOKUP($C1406,nautics!$B$2:$F$1200,2,FALSE())),IF($A1406="ST",IF(VLOOKUP($C1406,st!$B$2:$F$400,2,FALSE())="","",VLOOKUP($C1406,st!$B$2:$F$400,2,FALSE())),""))),"")</f>
        <v>1</v>
      </c>
      <c r="E1406" s="35">
        <f>IFERROR(IF($A1406="HDC",IF(VLOOKUP($C1406,hdc!$B$2:$F$1600,3,FALSE())="","",VLOOKUP($C1406,hdc!$B$2:$F$1600,3,FALSE())),IF($A1406="NAUTICS",IF(VLOOKUP($C1406,nautics!$B$2:$F$1200,3,FALSE())="","",VLOOKUP($C1406,nautics!$B$2:$F$1200,3,FALSE())),IF($A1406="ST",IF(VLOOKUP($C1406,st!$B$2:$F$400,3,FALSE())="","",VLOOKUP($C1406,st!$B$2:$F$400,3,FALSE())),""))),"")</f>
        <v>1</v>
      </c>
      <c r="F1406" s="35">
        <f>IFERROR(IF($A1406="HDC",IF(VLOOKUP($C1406,hdc!$B$2:$F$1600,4,FALSE())="","",VLOOKUP($C1406,hdc!$B$2:$F$1600,4,FALSE())),IF($A1406="NAUTICS",IF(VLOOKUP($C1406,nautics!$B$2:$F$1200,4,FALSE())="","",VLOOKUP($C1406,nautics!$B$2:$F$1200,4,FALSE())),IF($A1406="ST",IF(VLOOKUP($C1406,st!$B$2:$F$400,4,FALSE())="","",VLOOKUP($C1406,st!$B$2:$F$400,4,FALSE())),""))),"")</f>
        <v>2</v>
      </c>
      <c r="G1406" s="35" t="str">
        <f>IFERROR(IF($A1406="HDC",IF(VLOOKUP($C1406,hdc!$B$2:$F$1600,5,FALSE())="","",VLOOKUP($C1406,hdc!$B$2:$F$1600,5,FALSE())),IF($A1406="NAUTICS",IF(VLOOKUP($C1406,nautics!$B$2:$F$1200,5,FALSE())="","",VLOOKUP($C1406,nautics!$B$2:$F$1200,5,FALSE())),IF($A1406="ST",IF(VLOOKUP($C1406,st!$B$2:$F$400,5,FALSE())="","",VLOOKUP($C1406,st!$B$2:$F$400,5,FALSE())),""))),"")</f>
        <v/>
      </c>
      <c r="H1406" s="35" t="s">
        <v>84</v>
      </c>
      <c r="I1406" s="35" t="s">
        <v>34</v>
      </c>
      <c r="J1406" s="35" t="s">
        <v>552</v>
      </c>
      <c r="K1406" s="35">
        <f t="shared" si="5"/>
        <v>5</v>
      </c>
      <c r="L1406" s="35" t="s">
        <v>159</v>
      </c>
      <c r="M1406" s="35" t="s">
        <v>160</v>
      </c>
      <c r="N1406" s="35" t="s">
        <v>43</v>
      </c>
      <c r="O1406" s="35" t="s">
        <v>45</v>
      </c>
      <c r="P1406" s="35" t="s">
        <v>569</v>
      </c>
      <c r="Q1406" s="35" t="s">
        <v>572</v>
      </c>
      <c r="S1406" s="35" t="s">
        <v>43</v>
      </c>
      <c r="T1406" s="35" t="s">
        <v>45</v>
      </c>
      <c r="U1406" s="35" t="s">
        <v>89</v>
      </c>
      <c r="W1406" s="35" t="s">
        <v>78</v>
      </c>
      <c r="X1406" s="35" t="s">
        <v>59</v>
      </c>
      <c r="Y1406" s="35" t="s">
        <v>89</v>
      </c>
      <c r="Z1406" s="35" t="s">
        <v>89</v>
      </c>
    </row>
    <row r="1407" spans="1:26" ht="15" customHeight="1">
      <c r="A1407" s="35" t="s">
        <v>1304</v>
      </c>
      <c r="B1407" s="35" t="s">
        <v>574</v>
      </c>
      <c r="C1407" s="35" t="s">
        <v>575</v>
      </c>
      <c r="D1407" s="35">
        <f>IFERROR(IF($A1407="HDC",IF(VLOOKUP($C1407,hdc!$B$2:$F$1600,2,FALSE())="","",VLOOKUP($C1407,hdc!$B$2:$F$1600,2,FALSE())),IF($A1407="NAUTICS",IF(VLOOKUP($C1407,nautics!$B$2:$F$1200,2,FALSE())="","",VLOOKUP($C1407,nautics!$B$2:$F$1200,2,FALSE())),IF($A1407="ST",IF(VLOOKUP($C1407,st!$B$2:$F$400,2,FALSE())="","",VLOOKUP($C1407,st!$B$2:$F$400,2,FALSE())),""))),"")</f>
        <v>1</v>
      </c>
      <c r="E1407" s="35">
        <f>IFERROR(IF($A1407="HDC",IF(VLOOKUP($C1407,hdc!$B$2:$F$1600,3,FALSE())="","",VLOOKUP($C1407,hdc!$B$2:$F$1600,3,FALSE())),IF($A1407="NAUTICS",IF(VLOOKUP($C1407,nautics!$B$2:$F$1200,3,FALSE())="","",VLOOKUP($C1407,nautics!$B$2:$F$1200,3,FALSE())),IF($A1407="ST",IF(VLOOKUP($C1407,st!$B$2:$F$400,3,FALSE())="","",VLOOKUP($C1407,st!$B$2:$F$400,3,FALSE())),""))),"")</f>
        <v>1</v>
      </c>
      <c r="F1407" s="35">
        <f>IFERROR(IF($A1407="HDC",IF(VLOOKUP($C1407,hdc!$B$2:$F$1600,4,FALSE())="","",VLOOKUP($C1407,hdc!$B$2:$F$1600,4,FALSE())),IF($A1407="NAUTICS",IF(VLOOKUP($C1407,nautics!$B$2:$F$1200,4,FALSE())="","",VLOOKUP($C1407,nautics!$B$2:$F$1200,4,FALSE())),IF($A1407="ST",IF(VLOOKUP($C1407,st!$B$2:$F$400,4,FALSE())="","",VLOOKUP($C1407,st!$B$2:$F$400,4,FALSE())),""))),"")</f>
        <v>1</v>
      </c>
      <c r="G1407" s="35" t="str">
        <f>IFERROR(IF($A1407="HDC",IF(VLOOKUP($C1407,hdc!$B$2:$F$1600,5,FALSE())="","",VLOOKUP($C1407,hdc!$B$2:$F$1600,5,FALSE())),IF($A1407="NAUTICS",IF(VLOOKUP($C1407,nautics!$B$2:$F$1200,5,FALSE())="","",VLOOKUP($C1407,nautics!$B$2:$F$1200,5,FALSE())),IF($A1407="ST",IF(VLOOKUP($C1407,st!$B$2:$F$400,5,FALSE())="","",VLOOKUP($C1407,st!$B$2:$F$400,5,FALSE())),""))),"")</f>
        <v/>
      </c>
      <c r="H1407" s="35" t="s">
        <v>359</v>
      </c>
      <c r="I1407" s="35" t="s">
        <v>34</v>
      </c>
      <c r="J1407" s="35" t="s">
        <v>577</v>
      </c>
      <c r="K1407" s="35">
        <f t="shared" si="5"/>
        <v>69</v>
      </c>
      <c r="L1407" s="35" t="s">
        <v>318</v>
      </c>
      <c r="M1407" s="35" t="s">
        <v>319</v>
      </c>
      <c r="N1407" s="35" t="s">
        <v>174</v>
      </c>
      <c r="O1407" s="35" t="s">
        <v>175</v>
      </c>
      <c r="P1407" s="35" t="s">
        <v>170</v>
      </c>
      <c r="Q1407" s="35" t="s">
        <v>171</v>
      </c>
      <c r="S1407" s="35" t="s">
        <v>46</v>
      </c>
      <c r="T1407" s="35" t="s">
        <v>49</v>
      </c>
      <c r="U1407" s="35" t="s">
        <v>581</v>
      </c>
      <c r="W1407" s="35" t="s">
        <v>57</v>
      </c>
      <c r="X1407" s="35" t="s">
        <v>59</v>
      </c>
      <c r="Y1407" s="35" t="s">
        <v>323</v>
      </c>
      <c r="Z1407" s="35" t="s">
        <v>177</v>
      </c>
    </row>
    <row r="1408" spans="1:26" ht="15" customHeight="1">
      <c r="A1408" s="35" t="s">
        <v>1304</v>
      </c>
      <c r="B1408" s="35" t="s">
        <v>584</v>
      </c>
      <c r="C1408" s="35" t="s">
        <v>588</v>
      </c>
      <c r="D1408" s="35">
        <f>IFERROR(IF($A1408="HDC",IF(VLOOKUP($C1408,hdc!$B$2:$F$1600,2,FALSE())="","",VLOOKUP($C1408,hdc!$B$2:$F$1600,2,FALSE())),IF($A1408="NAUTICS",IF(VLOOKUP($C1408,nautics!$B$2:$F$1200,2,FALSE())="","",VLOOKUP($C1408,nautics!$B$2:$F$1200,2,FALSE())),IF($A1408="ST",IF(VLOOKUP($C1408,st!$B$2:$F$400,2,FALSE())="","",VLOOKUP($C1408,st!$B$2:$F$400,2,FALSE())),""))),"")</f>
        <v>1</v>
      </c>
      <c r="E1408" s="35">
        <f>IFERROR(IF($A1408="HDC",IF(VLOOKUP($C1408,hdc!$B$2:$F$1600,3,FALSE())="","",VLOOKUP($C1408,hdc!$B$2:$F$1600,3,FALSE())),IF($A1408="NAUTICS",IF(VLOOKUP($C1408,nautics!$B$2:$F$1200,3,FALSE())="","",VLOOKUP($C1408,nautics!$B$2:$F$1200,3,FALSE())),IF($A1408="ST",IF(VLOOKUP($C1408,st!$B$2:$F$400,3,FALSE())="","",VLOOKUP($C1408,st!$B$2:$F$400,3,FALSE())),""))),"")</f>
        <v>1</v>
      </c>
      <c r="F1408" s="35">
        <f>IFERROR(IF($A1408="HDC",IF(VLOOKUP($C1408,hdc!$B$2:$F$1600,4,FALSE())="","",VLOOKUP($C1408,hdc!$B$2:$F$1600,4,FALSE())),IF($A1408="NAUTICS",IF(VLOOKUP($C1408,nautics!$B$2:$F$1200,4,FALSE())="","",VLOOKUP($C1408,nautics!$B$2:$F$1200,4,FALSE())),IF($A1408="ST",IF(VLOOKUP($C1408,st!$B$2:$F$400,4,FALSE())="","",VLOOKUP($C1408,st!$B$2:$F$400,4,FALSE())),""))),"")</f>
        <v>1</v>
      </c>
      <c r="G1408" s="35" t="str">
        <f>IFERROR(IF($A1408="HDC",IF(VLOOKUP($C1408,hdc!$B$2:$F$1600,5,FALSE())="","",VLOOKUP($C1408,hdc!$B$2:$F$1600,5,FALSE())),IF($A1408="NAUTICS",IF(VLOOKUP($C1408,nautics!$B$2:$F$1200,5,FALSE())="","",VLOOKUP($C1408,nautics!$B$2:$F$1200,5,FALSE())),IF($A1408="ST",IF(VLOOKUP($C1408,st!$B$2:$F$400,5,FALSE())="","",VLOOKUP($C1408,st!$B$2:$F$400,5,FALSE())),""))),"")</f>
        <v/>
      </c>
      <c r="H1408" s="35" t="s">
        <v>104</v>
      </c>
      <c r="I1408" s="35" t="s">
        <v>34</v>
      </c>
      <c r="J1408" s="35" t="s">
        <v>592</v>
      </c>
      <c r="K1408" s="35">
        <f t="shared" si="5"/>
        <v>40</v>
      </c>
      <c r="L1408" s="35" t="s">
        <v>169</v>
      </c>
      <c r="M1408" s="35" t="s">
        <v>172</v>
      </c>
      <c r="N1408" s="35" t="s">
        <v>174</v>
      </c>
      <c r="O1408" s="35" t="s">
        <v>175</v>
      </c>
      <c r="P1408" s="35" t="s">
        <v>170</v>
      </c>
      <c r="Q1408" s="35" t="s">
        <v>171</v>
      </c>
      <c r="S1408" s="35" t="s">
        <v>46</v>
      </c>
      <c r="T1408" s="35" t="s">
        <v>49</v>
      </c>
      <c r="U1408" s="35" t="s">
        <v>595</v>
      </c>
      <c r="W1408" s="35" t="s">
        <v>57</v>
      </c>
      <c r="X1408" s="35" t="s">
        <v>59</v>
      </c>
      <c r="Y1408" s="35" t="s">
        <v>180</v>
      </c>
      <c r="Z1408" s="35" t="s">
        <v>177</v>
      </c>
    </row>
    <row r="1409" spans="1:26" ht="15" customHeight="1">
      <c r="A1409" s="35" t="s">
        <v>1304</v>
      </c>
      <c r="C1409" s="35" t="s">
        <v>597</v>
      </c>
      <c r="D1409" s="35">
        <f>IFERROR(IF($A1409="HDC",IF(VLOOKUP($C1409,hdc!$B$2:$F$1600,2,FALSE())="","",VLOOKUP($C1409,hdc!$B$2:$F$1600,2,FALSE())),IF($A1409="NAUTICS",IF(VLOOKUP($C1409,nautics!$B$2:$F$1200,2,FALSE())="","",VLOOKUP($C1409,nautics!$B$2:$F$1200,2,FALSE())),IF($A1409="ST",IF(VLOOKUP($C1409,st!$B$2:$F$400,2,FALSE())="","",VLOOKUP($C1409,st!$B$2:$F$400,2,FALSE())),""))),"")</f>
        <v>1</v>
      </c>
      <c r="E1409" s="35">
        <f>IFERROR(IF($A1409="HDC",IF(VLOOKUP($C1409,hdc!$B$2:$F$1600,3,FALSE())="","",VLOOKUP($C1409,hdc!$B$2:$F$1600,3,FALSE())),IF($A1409="NAUTICS",IF(VLOOKUP($C1409,nautics!$B$2:$F$1200,3,FALSE())="","",VLOOKUP($C1409,nautics!$B$2:$F$1200,3,FALSE())),IF($A1409="ST",IF(VLOOKUP($C1409,st!$B$2:$F$400,3,FALSE())="","",VLOOKUP($C1409,st!$B$2:$F$400,3,FALSE())),""))),"")</f>
        <v>1</v>
      </c>
      <c r="F1409" s="35">
        <f>IFERROR(IF($A1409="HDC",IF(VLOOKUP($C1409,hdc!$B$2:$F$1600,4,FALSE())="","",VLOOKUP($C1409,hdc!$B$2:$F$1600,4,FALSE())),IF($A1409="NAUTICS",IF(VLOOKUP($C1409,nautics!$B$2:$F$1200,4,FALSE())="","",VLOOKUP($C1409,nautics!$B$2:$F$1200,4,FALSE())),IF($A1409="ST",IF(VLOOKUP($C1409,st!$B$2:$F$400,4,FALSE())="","",VLOOKUP($C1409,st!$B$2:$F$400,4,FALSE())),""))),"")</f>
        <v>1</v>
      </c>
      <c r="G1409" s="35" t="str">
        <f>IFERROR(IF($A1409="HDC",IF(VLOOKUP($C1409,hdc!$B$2:$F$1600,5,FALSE())="","",VLOOKUP($C1409,hdc!$B$2:$F$1600,5,FALSE())),IF($A1409="NAUTICS",IF(VLOOKUP($C1409,nautics!$B$2:$F$1200,5,FALSE())="","",VLOOKUP($C1409,nautics!$B$2:$F$1200,5,FALSE())),IF($A1409="ST",IF(VLOOKUP($C1409,st!$B$2:$F$400,5,FALSE())="","",VLOOKUP($C1409,st!$B$2:$F$400,5,FALSE())),""))),"")</f>
        <v/>
      </c>
      <c r="H1409" s="35" t="s">
        <v>359</v>
      </c>
      <c r="I1409" s="35" t="s">
        <v>34</v>
      </c>
      <c r="J1409" s="35" t="s">
        <v>601</v>
      </c>
      <c r="K1409" s="35">
        <f t="shared" si="5"/>
        <v>13</v>
      </c>
      <c r="L1409" s="35" t="s">
        <v>602</v>
      </c>
      <c r="M1409" s="35" t="s">
        <v>603</v>
      </c>
      <c r="N1409" s="35" t="s">
        <v>43</v>
      </c>
      <c r="O1409" s="35" t="s">
        <v>45</v>
      </c>
      <c r="P1409" s="35" t="s">
        <v>40</v>
      </c>
      <c r="Q1409" s="35" t="s">
        <v>42</v>
      </c>
      <c r="S1409" s="35" t="s">
        <v>43</v>
      </c>
      <c r="T1409" s="35" t="s">
        <v>45</v>
      </c>
      <c r="U1409" s="35" t="s">
        <v>606</v>
      </c>
      <c r="W1409" s="35" t="s">
        <v>78</v>
      </c>
      <c r="X1409" s="35" t="s">
        <v>59</v>
      </c>
      <c r="Y1409" s="35" t="s">
        <v>607</v>
      </c>
      <c r="Z1409" s="35" t="s">
        <v>60</v>
      </c>
    </row>
    <row r="1410" spans="1:26" ht="15" customHeight="1">
      <c r="A1410" s="35" t="s">
        <v>1304</v>
      </c>
      <c r="C1410" s="35" t="s">
        <v>609</v>
      </c>
      <c r="D1410" s="35">
        <f>IFERROR(IF($A1410="HDC",IF(VLOOKUP($C1410,hdc!$B$2:$F$1600,2,FALSE())="","",VLOOKUP($C1410,hdc!$B$2:$F$1600,2,FALSE())),IF($A1410="NAUTICS",IF(VLOOKUP($C1410,nautics!$B$2:$F$1200,2,FALSE())="","",VLOOKUP($C1410,nautics!$B$2:$F$1200,2,FALSE())),IF($A1410="ST",IF(VLOOKUP($C1410,st!$B$2:$F$400,2,FALSE())="","",VLOOKUP($C1410,st!$B$2:$F$400,2,FALSE())),""))),"")</f>
        <v>1</v>
      </c>
      <c r="E1410" s="35">
        <f>IFERROR(IF($A1410="HDC",IF(VLOOKUP($C1410,hdc!$B$2:$F$1600,3,FALSE())="","",VLOOKUP($C1410,hdc!$B$2:$F$1600,3,FALSE())),IF($A1410="NAUTICS",IF(VLOOKUP($C1410,nautics!$B$2:$F$1200,3,FALSE())="","",VLOOKUP($C1410,nautics!$B$2:$F$1200,3,FALSE())),IF($A1410="ST",IF(VLOOKUP($C1410,st!$B$2:$F$400,3,FALSE())="","",VLOOKUP($C1410,st!$B$2:$F$400,3,FALSE())),""))),"")</f>
        <v>1</v>
      </c>
      <c r="F1410" s="35">
        <f>IFERROR(IF($A1410="HDC",IF(VLOOKUP($C1410,hdc!$B$2:$F$1600,4,FALSE())="","",VLOOKUP($C1410,hdc!$B$2:$F$1600,4,FALSE())),IF($A1410="NAUTICS",IF(VLOOKUP($C1410,nautics!$B$2:$F$1200,4,FALSE())="","",VLOOKUP($C1410,nautics!$B$2:$F$1200,4,FALSE())),IF($A1410="ST",IF(VLOOKUP($C1410,st!$B$2:$F$400,4,FALSE())="","",VLOOKUP($C1410,st!$B$2:$F$400,4,FALSE())),""))),"")</f>
        <v>1</v>
      </c>
      <c r="G1410" s="35" t="str">
        <f>IFERROR(IF($A1410="HDC",IF(VLOOKUP($C1410,hdc!$B$2:$F$1600,5,FALSE())="","",VLOOKUP($C1410,hdc!$B$2:$F$1600,5,FALSE())),IF($A1410="NAUTICS",IF(VLOOKUP($C1410,nautics!$B$2:$F$1200,5,FALSE())="","",VLOOKUP($C1410,nautics!$B$2:$F$1200,5,FALSE())),IF($A1410="ST",IF(VLOOKUP($C1410,st!$B$2:$F$400,5,FALSE())="","",VLOOKUP($C1410,st!$B$2:$F$400,5,FALSE())),""))),"")</f>
        <v/>
      </c>
      <c r="H1410" s="35" t="s">
        <v>359</v>
      </c>
      <c r="I1410" s="35" t="s">
        <v>34</v>
      </c>
      <c r="J1410" s="35" t="s">
        <v>601</v>
      </c>
      <c r="K1410" s="35">
        <f t="shared" si="5"/>
        <v>13</v>
      </c>
      <c r="L1410" s="35" t="s">
        <v>602</v>
      </c>
      <c r="M1410" s="35" t="s">
        <v>603</v>
      </c>
      <c r="N1410" s="35" t="s">
        <v>43</v>
      </c>
      <c r="O1410" s="35" t="s">
        <v>45</v>
      </c>
      <c r="P1410" s="35" t="s">
        <v>40</v>
      </c>
      <c r="Q1410" s="35" t="s">
        <v>42</v>
      </c>
      <c r="S1410" s="35" t="s">
        <v>43</v>
      </c>
      <c r="T1410" s="35" t="s">
        <v>45</v>
      </c>
      <c r="U1410" s="35" t="s">
        <v>606</v>
      </c>
      <c r="W1410" s="35" t="s">
        <v>78</v>
      </c>
      <c r="X1410" s="35" t="s">
        <v>59</v>
      </c>
      <c r="Y1410" s="35" t="s">
        <v>607</v>
      </c>
      <c r="Z1410" s="35" t="s">
        <v>60</v>
      </c>
    </row>
    <row r="1411" spans="1:26" ht="15" customHeight="1">
      <c r="A1411" s="35" t="s">
        <v>1304</v>
      </c>
      <c r="C1411" s="35" t="s">
        <v>615</v>
      </c>
      <c r="D1411" s="35">
        <f>IFERROR(IF($A1411="HDC",IF(VLOOKUP($C1411,hdc!$B$2:$F$1600,2,FALSE())="","",VLOOKUP($C1411,hdc!$B$2:$F$1600,2,FALSE())),IF($A1411="NAUTICS",IF(VLOOKUP($C1411,nautics!$B$2:$F$1200,2,FALSE())="","",VLOOKUP($C1411,nautics!$B$2:$F$1200,2,FALSE())),IF($A1411="ST",IF(VLOOKUP($C1411,st!$B$2:$F$400,2,FALSE())="","",VLOOKUP($C1411,st!$B$2:$F$400,2,FALSE())),""))),"")</f>
        <v>1</v>
      </c>
      <c r="E1411" s="35">
        <f>IFERROR(IF($A1411="HDC",IF(VLOOKUP($C1411,hdc!$B$2:$F$1600,3,FALSE())="","",VLOOKUP($C1411,hdc!$B$2:$F$1600,3,FALSE())),IF($A1411="NAUTICS",IF(VLOOKUP($C1411,nautics!$B$2:$F$1200,3,FALSE())="","",VLOOKUP($C1411,nautics!$B$2:$F$1200,3,FALSE())),IF($A1411="ST",IF(VLOOKUP($C1411,st!$B$2:$F$400,3,FALSE())="","",VLOOKUP($C1411,st!$B$2:$F$400,3,FALSE())),""))),"")</f>
        <v>1</v>
      </c>
      <c r="F1411" s="35">
        <f>IFERROR(IF($A1411="HDC",IF(VLOOKUP($C1411,hdc!$B$2:$F$1600,4,FALSE())="","",VLOOKUP($C1411,hdc!$B$2:$F$1600,4,FALSE())),IF($A1411="NAUTICS",IF(VLOOKUP($C1411,nautics!$B$2:$F$1200,4,FALSE())="","",VLOOKUP($C1411,nautics!$B$2:$F$1200,4,FALSE())),IF($A1411="ST",IF(VLOOKUP($C1411,st!$B$2:$F$400,4,FALSE())="","",VLOOKUP($C1411,st!$B$2:$F$400,4,FALSE())),""))),"")</f>
        <v>1</v>
      </c>
      <c r="G1411" s="35" t="str">
        <f>IFERROR(IF($A1411="HDC",IF(VLOOKUP($C1411,hdc!$B$2:$F$1600,5,FALSE())="","",VLOOKUP($C1411,hdc!$B$2:$F$1600,5,FALSE())),IF($A1411="NAUTICS",IF(VLOOKUP($C1411,nautics!$B$2:$F$1200,5,FALSE())="","",VLOOKUP($C1411,nautics!$B$2:$F$1200,5,FALSE())),IF($A1411="ST",IF(VLOOKUP($C1411,st!$B$2:$F$400,5,FALSE())="","",VLOOKUP($C1411,st!$B$2:$F$400,5,FALSE())),""))),"")</f>
        <v/>
      </c>
      <c r="H1411" s="35" t="s">
        <v>359</v>
      </c>
      <c r="I1411" s="35" t="s">
        <v>34</v>
      </c>
      <c r="J1411" s="35" t="s">
        <v>601</v>
      </c>
      <c r="K1411" s="35">
        <f t="shared" si="5"/>
        <v>13</v>
      </c>
      <c r="L1411" s="35" t="s">
        <v>602</v>
      </c>
      <c r="M1411" s="35" t="s">
        <v>603</v>
      </c>
      <c r="N1411" s="35" t="s">
        <v>43</v>
      </c>
      <c r="O1411" s="35" t="s">
        <v>45</v>
      </c>
      <c r="P1411" s="35" t="s">
        <v>40</v>
      </c>
      <c r="Q1411" s="35" t="s">
        <v>42</v>
      </c>
      <c r="S1411" s="35" t="s">
        <v>43</v>
      </c>
      <c r="T1411" s="35" t="s">
        <v>45</v>
      </c>
      <c r="U1411" s="35" t="s">
        <v>606</v>
      </c>
      <c r="W1411" s="35" t="s">
        <v>78</v>
      </c>
      <c r="X1411" s="35" t="s">
        <v>59</v>
      </c>
      <c r="Y1411" s="35" t="s">
        <v>607</v>
      </c>
      <c r="Z1411" s="35" t="s">
        <v>60</v>
      </c>
    </row>
    <row r="1412" spans="1:26" ht="15" customHeight="1">
      <c r="A1412" s="35" t="s">
        <v>1304</v>
      </c>
      <c r="C1412" s="35" t="s">
        <v>621</v>
      </c>
      <c r="D1412" s="35">
        <f>IFERROR(IF($A1412="HDC",IF(VLOOKUP($C1412,hdc!$B$2:$F$1600,2,FALSE())="","",VLOOKUP($C1412,hdc!$B$2:$F$1600,2,FALSE())),IF($A1412="NAUTICS",IF(VLOOKUP($C1412,nautics!$B$2:$F$1200,2,FALSE())="","",VLOOKUP($C1412,nautics!$B$2:$F$1200,2,FALSE())),IF($A1412="ST",IF(VLOOKUP($C1412,st!$B$2:$F$400,2,FALSE())="","",VLOOKUP($C1412,st!$B$2:$F$400,2,FALSE())),""))),"")</f>
        <v>1</v>
      </c>
      <c r="E1412" s="35">
        <f>IFERROR(IF($A1412="HDC",IF(VLOOKUP($C1412,hdc!$B$2:$F$1600,3,FALSE())="","",VLOOKUP($C1412,hdc!$B$2:$F$1600,3,FALSE())),IF($A1412="NAUTICS",IF(VLOOKUP($C1412,nautics!$B$2:$F$1200,3,FALSE())="","",VLOOKUP($C1412,nautics!$B$2:$F$1200,3,FALSE())),IF($A1412="ST",IF(VLOOKUP($C1412,st!$B$2:$F$400,3,FALSE())="","",VLOOKUP($C1412,st!$B$2:$F$400,3,FALSE())),""))),"")</f>
        <v>1</v>
      </c>
      <c r="F1412" s="35">
        <f>IFERROR(IF($A1412="HDC",IF(VLOOKUP($C1412,hdc!$B$2:$F$1600,4,FALSE())="","",VLOOKUP($C1412,hdc!$B$2:$F$1600,4,FALSE())),IF($A1412="NAUTICS",IF(VLOOKUP($C1412,nautics!$B$2:$F$1200,4,FALSE())="","",VLOOKUP($C1412,nautics!$B$2:$F$1200,4,FALSE())),IF($A1412="ST",IF(VLOOKUP($C1412,st!$B$2:$F$400,4,FALSE())="","",VLOOKUP($C1412,st!$B$2:$F$400,4,FALSE())),""))),"")</f>
        <v>1</v>
      </c>
      <c r="G1412" s="35" t="str">
        <f>IFERROR(IF($A1412="HDC",IF(VLOOKUP($C1412,hdc!$B$2:$F$1600,5,FALSE())="","",VLOOKUP($C1412,hdc!$B$2:$F$1600,5,FALSE())),IF($A1412="NAUTICS",IF(VLOOKUP($C1412,nautics!$B$2:$F$1200,5,FALSE())="","",VLOOKUP($C1412,nautics!$B$2:$F$1200,5,FALSE())),IF($A1412="ST",IF(VLOOKUP($C1412,st!$B$2:$F$400,5,FALSE())="","",VLOOKUP($C1412,st!$B$2:$F$400,5,FALSE())),""))),"")</f>
        <v/>
      </c>
      <c r="H1412" s="35" t="s">
        <v>359</v>
      </c>
      <c r="I1412" s="35" t="s">
        <v>34</v>
      </c>
      <c r="J1412" s="35" t="s">
        <v>601</v>
      </c>
      <c r="K1412" s="35">
        <f t="shared" si="5"/>
        <v>13</v>
      </c>
      <c r="L1412" s="35" t="s">
        <v>602</v>
      </c>
      <c r="M1412" s="35" t="s">
        <v>603</v>
      </c>
      <c r="N1412" s="35" t="s">
        <v>43</v>
      </c>
      <c r="O1412" s="35" t="s">
        <v>45</v>
      </c>
      <c r="P1412" s="35" t="s">
        <v>40</v>
      </c>
      <c r="Q1412" s="35" t="s">
        <v>42</v>
      </c>
      <c r="S1412" s="35" t="s">
        <v>43</v>
      </c>
      <c r="T1412" s="35" t="s">
        <v>45</v>
      </c>
      <c r="U1412" s="35" t="s">
        <v>606</v>
      </c>
      <c r="W1412" s="35" t="s">
        <v>78</v>
      </c>
      <c r="X1412" s="35" t="s">
        <v>59</v>
      </c>
      <c r="Y1412" s="35" t="s">
        <v>607</v>
      </c>
      <c r="Z1412" s="35" t="s">
        <v>60</v>
      </c>
    </row>
    <row r="1413" spans="1:26" ht="15" customHeight="1">
      <c r="A1413" s="35" t="s">
        <v>1304</v>
      </c>
      <c r="B1413" s="35" t="s">
        <v>630</v>
      </c>
      <c r="C1413" s="35" t="s">
        <v>632</v>
      </c>
      <c r="D1413" s="35">
        <f>IFERROR(IF($A1413="HDC",IF(VLOOKUP($C1413,hdc!$B$2:$F$1600,2,FALSE())="","",VLOOKUP($C1413,hdc!$B$2:$F$1600,2,FALSE())),IF($A1413="NAUTICS",IF(VLOOKUP($C1413,nautics!$B$2:$F$1200,2,FALSE())="","",VLOOKUP($C1413,nautics!$B$2:$F$1200,2,FALSE())),IF($A1413="ST",IF(VLOOKUP($C1413,st!$B$2:$F$400,2,FALSE())="","",VLOOKUP($C1413,st!$B$2:$F$400,2,FALSE())),""))),"")</f>
        <v>1</v>
      </c>
      <c r="E1413" s="35">
        <f>IFERROR(IF($A1413="HDC",IF(VLOOKUP($C1413,hdc!$B$2:$F$1600,3,FALSE())="","",VLOOKUP($C1413,hdc!$B$2:$F$1600,3,FALSE())),IF($A1413="NAUTICS",IF(VLOOKUP($C1413,nautics!$B$2:$F$1200,3,FALSE())="","",VLOOKUP($C1413,nautics!$B$2:$F$1200,3,FALSE())),IF($A1413="ST",IF(VLOOKUP($C1413,st!$B$2:$F$400,3,FALSE())="","",VLOOKUP($C1413,st!$B$2:$F$400,3,FALSE())),""))),"")</f>
        <v>1</v>
      </c>
      <c r="F1413" s="35" t="str">
        <f>IFERROR(IF($A1413="HDC",IF(VLOOKUP($C1413,hdc!$B$2:$F$1600,4,FALSE())="","",VLOOKUP($C1413,hdc!$B$2:$F$1600,4,FALSE())),IF($A1413="NAUTICS",IF(VLOOKUP($C1413,nautics!$B$2:$F$1200,4,FALSE())="","",VLOOKUP($C1413,nautics!$B$2:$F$1200,4,FALSE())),IF($A1413="ST",IF(VLOOKUP($C1413,st!$B$2:$F$400,4,FALSE())="","",VLOOKUP($C1413,st!$B$2:$F$400,4,FALSE())),""))),"")</f>
        <v/>
      </c>
      <c r="G1413" s="35" t="str">
        <f>IFERROR(IF($A1413="HDC",IF(VLOOKUP($C1413,hdc!$B$2:$F$1600,5,FALSE())="","",VLOOKUP($C1413,hdc!$B$2:$F$1600,5,FALSE())),IF($A1413="NAUTICS",IF(VLOOKUP($C1413,nautics!$B$2:$F$1200,5,FALSE())="","",VLOOKUP($C1413,nautics!$B$2:$F$1200,5,FALSE())),IF($A1413="ST",IF(VLOOKUP($C1413,st!$B$2:$F$400,5,FALSE())="","",VLOOKUP($C1413,st!$B$2:$F$400,5,FALSE())),""))),"")</f>
        <v/>
      </c>
      <c r="H1413" s="35" t="s">
        <v>84</v>
      </c>
      <c r="I1413" s="35" t="s">
        <v>34</v>
      </c>
      <c r="J1413" s="35" t="s">
        <v>635</v>
      </c>
      <c r="K1413" s="35">
        <f t="shared" si="5"/>
        <v>14</v>
      </c>
      <c r="L1413" s="35" t="s">
        <v>637</v>
      </c>
      <c r="M1413" s="35" t="s">
        <v>639</v>
      </c>
      <c r="N1413" s="35" t="s">
        <v>46</v>
      </c>
      <c r="O1413" s="35" t="s">
        <v>49</v>
      </c>
      <c r="P1413" s="35" t="s">
        <v>640</v>
      </c>
      <c r="Q1413" s="35" t="s">
        <v>641</v>
      </c>
      <c r="S1413" s="35" t="s">
        <v>642</v>
      </c>
      <c r="T1413" s="35" t="s">
        <v>643</v>
      </c>
      <c r="U1413" s="35" t="s">
        <v>644</v>
      </c>
      <c r="W1413" s="35" t="s">
        <v>57</v>
      </c>
      <c r="X1413" s="35" t="s">
        <v>59</v>
      </c>
      <c r="Y1413" s="35" t="s">
        <v>646</v>
      </c>
      <c r="Z1413" s="35" t="s">
        <v>647</v>
      </c>
    </row>
    <row r="1414" spans="1:26" ht="15" customHeight="1">
      <c r="A1414" s="35" t="s">
        <v>1304</v>
      </c>
      <c r="C1414" s="35" t="s">
        <v>649</v>
      </c>
      <c r="D1414" s="35">
        <f>IFERROR(IF($A1414="HDC",IF(VLOOKUP($C1414,hdc!$B$2:$F$1600,2,FALSE())="","",VLOOKUP($C1414,hdc!$B$2:$F$1600,2,FALSE())),IF($A1414="NAUTICS",IF(VLOOKUP($C1414,nautics!$B$2:$F$1200,2,FALSE())="","",VLOOKUP($C1414,nautics!$B$2:$F$1200,2,FALSE())),IF($A1414="ST",IF(VLOOKUP($C1414,st!$B$2:$F$400,2,FALSE())="","",VLOOKUP($C1414,st!$B$2:$F$400,2,FALSE())),""))),"")</f>
        <v>1</v>
      </c>
      <c r="E1414" s="35">
        <f>IFERROR(IF($A1414="HDC",IF(VLOOKUP($C1414,hdc!$B$2:$F$1600,3,FALSE())="","",VLOOKUP($C1414,hdc!$B$2:$F$1600,3,FALSE())),IF($A1414="NAUTICS",IF(VLOOKUP($C1414,nautics!$B$2:$F$1200,3,FALSE())="","",VLOOKUP($C1414,nautics!$B$2:$F$1200,3,FALSE())),IF($A1414="ST",IF(VLOOKUP($C1414,st!$B$2:$F$400,3,FALSE())="","",VLOOKUP($C1414,st!$B$2:$F$400,3,FALSE())),""))),"")</f>
        <v>1</v>
      </c>
      <c r="F1414" s="35" t="str">
        <f>IFERROR(IF($A1414="HDC",IF(VLOOKUP($C1414,hdc!$B$2:$F$1600,4,FALSE())="","",VLOOKUP($C1414,hdc!$B$2:$F$1600,4,FALSE())),IF($A1414="NAUTICS",IF(VLOOKUP($C1414,nautics!$B$2:$F$1200,4,FALSE())="","",VLOOKUP($C1414,nautics!$B$2:$F$1200,4,FALSE())),IF($A1414="ST",IF(VLOOKUP($C1414,st!$B$2:$F$400,4,FALSE())="","",VLOOKUP($C1414,st!$B$2:$F$400,4,FALSE())),""))),"")</f>
        <v/>
      </c>
      <c r="G1414" s="35" t="str">
        <f>IFERROR(IF($A1414="HDC",IF(VLOOKUP($C1414,hdc!$B$2:$F$1600,5,FALSE())="","",VLOOKUP($C1414,hdc!$B$2:$F$1600,5,FALSE())),IF($A1414="NAUTICS",IF(VLOOKUP($C1414,nautics!$B$2:$F$1200,5,FALSE())="","",VLOOKUP($C1414,nautics!$B$2:$F$1200,5,FALSE())),IF($A1414="ST",IF(VLOOKUP($C1414,st!$B$2:$F$400,5,FALSE())="","",VLOOKUP($C1414,st!$B$2:$F$400,5,FALSE())),""))),"")</f>
        <v/>
      </c>
      <c r="H1414" s="35" t="s">
        <v>104</v>
      </c>
      <c r="I1414" s="35" t="s">
        <v>34</v>
      </c>
      <c r="J1414" s="35" t="s">
        <v>651</v>
      </c>
      <c r="K1414" s="35">
        <f t="shared" si="5"/>
        <v>18</v>
      </c>
      <c r="L1414" s="35" t="s">
        <v>637</v>
      </c>
      <c r="M1414" s="35" t="s">
        <v>639</v>
      </c>
      <c r="N1414" s="35" t="s">
        <v>46</v>
      </c>
      <c r="O1414" s="35" t="s">
        <v>49</v>
      </c>
      <c r="P1414" s="35" t="s">
        <v>170</v>
      </c>
      <c r="Q1414" s="35" t="s">
        <v>171</v>
      </c>
      <c r="S1414" s="35" t="s">
        <v>46</v>
      </c>
      <c r="T1414" s="35" t="s">
        <v>49</v>
      </c>
      <c r="U1414" s="35" t="s">
        <v>652</v>
      </c>
      <c r="W1414" s="35" t="s">
        <v>78</v>
      </c>
      <c r="X1414" s="35" t="s">
        <v>59</v>
      </c>
      <c r="Y1414" s="35" t="s">
        <v>646</v>
      </c>
      <c r="Z1414" s="35" t="s">
        <v>177</v>
      </c>
    </row>
    <row r="1415" spans="1:26" ht="15" customHeight="1">
      <c r="A1415" s="35" t="s">
        <v>1304</v>
      </c>
      <c r="C1415" s="35" t="s">
        <v>655</v>
      </c>
      <c r="D1415" s="35">
        <f>IFERROR(IF($A1415="HDC",IF(VLOOKUP($C1415,hdc!$B$2:$F$1600,2,FALSE())="","",VLOOKUP($C1415,hdc!$B$2:$F$1600,2,FALSE())),IF($A1415="NAUTICS",IF(VLOOKUP($C1415,nautics!$B$2:$F$1200,2,FALSE())="","",VLOOKUP($C1415,nautics!$B$2:$F$1200,2,FALSE())),IF($A1415="ST",IF(VLOOKUP($C1415,st!$B$2:$F$400,2,FALSE())="","",VLOOKUP($C1415,st!$B$2:$F$400,2,FALSE())),""))),"")</f>
        <v>1</v>
      </c>
      <c r="E1415" s="35">
        <f>IFERROR(IF($A1415="HDC",IF(VLOOKUP($C1415,hdc!$B$2:$F$1600,3,FALSE())="","",VLOOKUP($C1415,hdc!$B$2:$F$1600,3,FALSE())),IF($A1415="NAUTICS",IF(VLOOKUP($C1415,nautics!$B$2:$F$1200,3,FALSE())="","",VLOOKUP($C1415,nautics!$B$2:$F$1200,3,FALSE())),IF($A1415="ST",IF(VLOOKUP($C1415,st!$B$2:$F$400,3,FALSE())="","",VLOOKUP($C1415,st!$B$2:$F$400,3,FALSE())),""))),"")</f>
        <v>1</v>
      </c>
      <c r="F1415" s="35" t="str">
        <f>IFERROR(IF($A1415="HDC",IF(VLOOKUP($C1415,hdc!$B$2:$F$1600,4,FALSE())="","",VLOOKUP($C1415,hdc!$B$2:$F$1600,4,FALSE())),IF($A1415="NAUTICS",IF(VLOOKUP($C1415,nautics!$B$2:$F$1200,4,FALSE())="","",VLOOKUP($C1415,nautics!$B$2:$F$1200,4,FALSE())),IF($A1415="ST",IF(VLOOKUP($C1415,st!$B$2:$F$400,4,FALSE())="","",VLOOKUP($C1415,st!$B$2:$F$400,4,FALSE())),""))),"")</f>
        <v/>
      </c>
      <c r="G1415" s="35" t="str">
        <f>IFERROR(IF($A1415="HDC",IF(VLOOKUP($C1415,hdc!$B$2:$F$1600,5,FALSE())="","",VLOOKUP($C1415,hdc!$B$2:$F$1600,5,FALSE())),IF($A1415="NAUTICS",IF(VLOOKUP($C1415,nautics!$B$2:$F$1200,5,FALSE())="","",VLOOKUP($C1415,nautics!$B$2:$F$1200,5,FALSE())),IF($A1415="ST",IF(VLOOKUP($C1415,st!$B$2:$F$400,5,FALSE())="","",VLOOKUP($C1415,st!$B$2:$F$400,5,FALSE())),""))),"")</f>
        <v/>
      </c>
      <c r="H1415" s="35" t="s">
        <v>84</v>
      </c>
      <c r="I1415" s="35" t="s">
        <v>34</v>
      </c>
      <c r="J1415" s="35" t="s">
        <v>635</v>
      </c>
      <c r="K1415" s="35">
        <f t="shared" si="5"/>
        <v>14</v>
      </c>
      <c r="L1415" s="35" t="s">
        <v>637</v>
      </c>
      <c r="M1415" s="35" t="s">
        <v>639</v>
      </c>
      <c r="N1415" s="35" t="s">
        <v>46</v>
      </c>
      <c r="O1415" s="35" t="s">
        <v>49</v>
      </c>
      <c r="P1415" s="35" t="s">
        <v>657</v>
      </c>
      <c r="Q1415" s="35" t="s">
        <v>658</v>
      </c>
      <c r="S1415" s="35" t="s">
        <v>642</v>
      </c>
      <c r="T1415" s="35" t="s">
        <v>643</v>
      </c>
      <c r="U1415" s="35" t="s">
        <v>644</v>
      </c>
      <c r="W1415" s="35" t="s">
        <v>57</v>
      </c>
      <c r="X1415" s="35" t="s">
        <v>59</v>
      </c>
      <c r="Y1415" s="35" t="s">
        <v>646</v>
      </c>
      <c r="Z1415" s="35" t="s">
        <v>647</v>
      </c>
    </row>
    <row r="1416" spans="1:26" ht="15" customHeight="1">
      <c r="A1416" s="35" t="s">
        <v>1304</v>
      </c>
      <c r="B1416" s="35" t="s">
        <v>659</v>
      </c>
      <c r="C1416" s="35" t="s">
        <v>662</v>
      </c>
      <c r="D1416" s="35">
        <f>IFERROR(IF($A1416="HDC",IF(VLOOKUP($C1416,hdc!$B$2:$F$1600,2,FALSE())="","",VLOOKUP($C1416,hdc!$B$2:$F$1600,2,FALSE())),IF($A1416="NAUTICS",IF(VLOOKUP($C1416,nautics!$B$2:$F$1200,2,FALSE())="","",VLOOKUP($C1416,nautics!$B$2:$F$1200,2,FALSE())),IF($A1416="ST",IF(VLOOKUP($C1416,st!$B$2:$F$400,2,FALSE())="","",VLOOKUP($C1416,st!$B$2:$F$400,2,FALSE())),""))),"")</f>
        <v>1</v>
      </c>
      <c r="E1416" s="35">
        <f>IFERROR(IF($A1416="HDC",IF(VLOOKUP($C1416,hdc!$B$2:$F$1600,3,FALSE())="","",VLOOKUP($C1416,hdc!$B$2:$F$1600,3,FALSE())),IF($A1416="NAUTICS",IF(VLOOKUP($C1416,nautics!$B$2:$F$1200,3,FALSE())="","",VLOOKUP($C1416,nautics!$B$2:$F$1200,3,FALSE())),IF($A1416="ST",IF(VLOOKUP($C1416,st!$B$2:$F$400,3,FALSE())="","",VLOOKUP($C1416,st!$B$2:$F$400,3,FALSE())),""))),"")</f>
        <v>1</v>
      </c>
      <c r="F1416" s="35" t="str">
        <f>IFERROR(IF($A1416="HDC",IF(VLOOKUP($C1416,hdc!$B$2:$F$1600,4,FALSE())="","",VLOOKUP($C1416,hdc!$B$2:$F$1600,4,FALSE())),IF($A1416="NAUTICS",IF(VLOOKUP($C1416,nautics!$B$2:$F$1200,4,FALSE())="","",VLOOKUP($C1416,nautics!$B$2:$F$1200,4,FALSE())),IF($A1416="ST",IF(VLOOKUP($C1416,st!$B$2:$F$400,4,FALSE())="","",VLOOKUP($C1416,st!$B$2:$F$400,4,FALSE())),""))),"")</f>
        <v/>
      </c>
      <c r="G1416" s="35" t="str">
        <f>IFERROR(IF($A1416="HDC",IF(VLOOKUP($C1416,hdc!$B$2:$F$1600,5,FALSE())="","",VLOOKUP($C1416,hdc!$B$2:$F$1600,5,FALSE())),IF($A1416="NAUTICS",IF(VLOOKUP($C1416,nautics!$B$2:$F$1200,5,FALSE())="","",VLOOKUP($C1416,nautics!$B$2:$F$1200,5,FALSE())),IF($A1416="ST",IF(VLOOKUP($C1416,st!$B$2:$F$400,5,FALSE())="","",VLOOKUP($C1416,st!$B$2:$F$400,5,FALSE())),""))),"")</f>
        <v/>
      </c>
      <c r="H1416" s="35" t="s">
        <v>664</v>
      </c>
      <c r="I1416" s="35" t="s">
        <v>34</v>
      </c>
      <c r="J1416" s="35" t="s">
        <v>666</v>
      </c>
      <c r="K1416" s="35">
        <f t="shared" si="5"/>
        <v>66</v>
      </c>
      <c r="L1416" s="35" t="s">
        <v>170</v>
      </c>
      <c r="M1416" s="35" t="s">
        <v>171</v>
      </c>
      <c r="N1416" s="35" t="s">
        <v>46</v>
      </c>
      <c r="O1416" s="35" t="s">
        <v>49</v>
      </c>
      <c r="P1416" s="35" t="s">
        <v>668</v>
      </c>
      <c r="Q1416" s="35" t="s">
        <v>669</v>
      </c>
      <c r="S1416" s="35" t="s">
        <v>671</v>
      </c>
      <c r="T1416" s="35" t="s">
        <v>672</v>
      </c>
      <c r="U1416" s="35" t="s">
        <v>674</v>
      </c>
      <c r="W1416" s="35" t="s">
        <v>57</v>
      </c>
      <c r="X1416" s="35" t="s">
        <v>675</v>
      </c>
      <c r="Y1416" s="35" t="s">
        <v>177</v>
      </c>
      <c r="Z1416" s="35" t="s">
        <v>676</v>
      </c>
    </row>
    <row r="1417" spans="1:26" ht="15" customHeight="1">
      <c r="A1417" s="35" t="s">
        <v>1304</v>
      </c>
      <c r="B1417" s="35" t="s">
        <v>677</v>
      </c>
      <c r="C1417" s="35" t="s">
        <v>679</v>
      </c>
      <c r="D1417" s="35">
        <f>IFERROR(IF($A1417="HDC",IF(VLOOKUP($C1417,hdc!$B$2:$F$1600,2,FALSE())="","",VLOOKUP($C1417,hdc!$B$2:$F$1600,2,FALSE())),IF($A1417="NAUTICS",IF(VLOOKUP($C1417,nautics!$B$2:$F$1200,2,FALSE())="","",VLOOKUP($C1417,nautics!$B$2:$F$1200,2,FALSE())),IF($A1417="ST",IF(VLOOKUP($C1417,st!$B$2:$F$400,2,FALSE())="","",VLOOKUP($C1417,st!$B$2:$F$400,2,FALSE())),""))),"")</f>
        <v>1</v>
      </c>
      <c r="E1417" s="35">
        <f>IFERROR(IF($A1417="HDC",IF(VLOOKUP($C1417,hdc!$B$2:$F$1600,3,FALSE())="","",VLOOKUP($C1417,hdc!$B$2:$F$1600,3,FALSE())),IF($A1417="NAUTICS",IF(VLOOKUP($C1417,nautics!$B$2:$F$1200,3,FALSE())="","",VLOOKUP($C1417,nautics!$B$2:$F$1200,3,FALSE())),IF($A1417="ST",IF(VLOOKUP($C1417,st!$B$2:$F$400,3,FALSE())="","",VLOOKUP($C1417,st!$B$2:$F$400,3,FALSE())),""))),"")</f>
        <v>1</v>
      </c>
      <c r="F1417" s="35" t="str">
        <f>IFERROR(IF($A1417="HDC",IF(VLOOKUP($C1417,hdc!$B$2:$F$1600,4,FALSE())="","",VLOOKUP($C1417,hdc!$B$2:$F$1600,4,FALSE())),IF($A1417="NAUTICS",IF(VLOOKUP($C1417,nautics!$B$2:$F$1200,4,FALSE())="","",VLOOKUP($C1417,nautics!$B$2:$F$1200,4,FALSE())),IF($A1417="ST",IF(VLOOKUP($C1417,st!$B$2:$F$400,4,FALSE())="","",VLOOKUP($C1417,st!$B$2:$F$400,4,FALSE())),""))),"")</f>
        <v/>
      </c>
      <c r="G1417" s="35" t="str">
        <f>IFERROR(IF($A1417="HDC",IF(VLOOKUP($C1417,hdc!$B$2:$F$1600,5,FALSE())="","",VLOOKUP($C1417,hdc!$B$2:$F$1600,5,FALSE())),IF($A1417="NAUTICS",IF(VLOOKUP($C1417,nautics!$B$2:$F$1200,5,FALSE())="","",VLOOKUP($C1417,nautics!$B$2:$F$1200,5,FALSE())),IF($A1417="ST",IF(VLOOKUP($C1417,st!$B$2:$F$400,5,FALSE())="","",VLOOKUP($C1417,st!$B$2:$F$400,5,FALSE())),""))),"")</f>
        <v/>
      </c>
      <c r="H1417" s="35" t="s">
        <v>33</v>
      </c>
      <c r="I1417" s="35" t="s">
        <v>34</v>
      </c>
      <c r="J1417" s="35" t="s">
        <v>683</v>
      </c>
      <c r="K1417" s="35">
        <f t="shared" si="5"/>
        <v>59</v>
      </c>
      <c r="L1417" s="35" t="s">
        <v>40</v>
      </c>
      <c r="M1417" s="35" t="s">
        <v>42</v>
      </c>
      <c r="N1417" s="35" t="s">
        <v>43</v>
      </c>
      <c r="O1417" s="35" t="s">
        <v>45</v>
      </c>
      <c r="P1417" s="35" t="s">
        <v>325</v>
      </c>
      <c r="Q1417" s="35" t="s">
        <v>326</v>
      </c>
      <c r="S1417" s="35" t="s">
        <v>46</v>
      </c>
      <c r="T1417" s="35" t="s">
        <v>49</v>
      </c>
      <c r="U1417" s="35" t="s">
        <v>687</v>
      </c>
      <c r="W1417" s="35" t="s">
        <v>57</v>
      </c>
      <c r="X1417" s="35" t="s">
        <v>59</v>
      </c>
      <c r="Y1417" s="35" t="s">
        <v>60</v>
      </c>
      <c r="Z1417" s="35" t="s">
        <v>329</v>
      </c>
    </row>
    <row r="1418" spans="1:26" ht="15" customHeight="1">
      <c r="A1418" s="35" t="s">
        <v>1304</v>
      </c>
      <c r="C1418" s="35" t="s">
        <v>689</v>
      </c>
      <c r="D1418" s="35">
        <f>IFERROR(IF($A1418="HDC",IF(VLOOKUP($C1418,hdc!$B$2:$F$1600,2,FALSE())="","",VLOOKUP($C1418,hdc!$B$2:$F$1600,2,FALSE())),IF($A1418="NAUTICS",IF(VLOOKUP($C1418,nautics!$B$2:$F$1200,2,FALSE())="","",VLOOKUP($C1418,nautics!$B$2:$F$1200,2,FALSE())),IF($A1418="ST",IF(VLOOKUP($C1418,st!$B$2:$F$400,2,FALSE())="","",VLOOKUP($C1418,st!$B$2:$F$400,2,FALSE())),""))),"")</f>
        <v>1</v>
      </c>
      <c r="E1418" s="35">
        <f>IFERROR(IF($A1418="HDC",IF(VLOOKUP($C1418,hdc!$B$2:$F$1600,3,FALSE())="","",VLOOKUP($C1418,hdc!$B$2:$F$1600,3,FALSE())),IF($A1418="NAUTICS",IF(VLOOKUP($C1418,nautics!$B$2:$F$1200,3,FALSE())="","",VLOOKUP($C1418,nautics!$B$2:$F$1200,3,FALSE())),IF($A1418="ST",IF(VLOOKUP($C1418,st!$B$2:$F$400,3,FALSE())="","",VLOOKUP($C1418,st!$B$2:$F$400,3,FALSE())),""))),"")</f>
        <v>1</v>
      </c>
      <c r="F1418" s="35" t="str">
        <f>IFERROR(IF($A1418="HDC",IF(VLOOKUP($C1418,hdc!$B$2:$F$1600,4,FALSE())="","",VLOOKUP($C1418,hdc!$B$2:$F$1600,4,FALSE())),IF($A1418="NAUTICS",IF(VLOOKUP($C1418,nautics!$B$2:$F$1200,4,FALSE())="","",VLOOKUP($C1418,nautics!$B$2:$F$1200,4,FALSE())),IF($A1418="ST",IF(VLOOKUP($C1418,st!$B$2:$F$400,4,FALSE())="","",VLOOKUP($C1418,st!$B$2:$F$400,4,FALSE())),""))),"")</f>
        <v/>
      </c>
      <c r="G1418" s="35" t="str">
        <f>IFERROR(IF($A1418="HDC",IF(VLOOKUP($C1418,hdc!$B$2:$F$1600,5,FALSE())="","",VLOOKUP($C1418,hdc!$B$2:$F$1600,5,FALSE())),IF($A1418="NAUTICS",IF(VLOOKUP($C1418,nautics!$B$2:$F$1200,5,FALSE())="","",VLOOKUP($C1418,nautics!$B$2:$F$1200,5,FALSE())),IF($A1418="ST",IF(VLOOKUP($C1418,st!$B$2:$F$400,5,FALSE())="","",VLOOKUP($C1418,st!$B$2:$F$400,5,FALSE())),""))),"")</f>
        <v/>
      </c>
      <c r="H1418" s="35" t="s">
        <v>691</v>
      </c>
      <c r="I1418" s="35" t="s">
        <v>34</v>
      </c>
      <c r="J1418" s="35" t="s">
        <v>683</v>
      </c>
      <c r="K1418" s="35">
        <f t="shared" si="5"/>
        <v>59</v>
      </c>
      <c r="L1418" s="35" t="s">
        <v>40</v>
      </c>
      <c r="M1418" s="35" t="s">
        <v>42</v>
      </c>
      <c r="N1418" s="35" t="s">
        <v>43</v>
      </c>
      <c r="O1418" s="35" t="s">
        <v>45</v>
      </c>
      <c r="P1418" s="35" t="s">
        <v>325</v>
      </c>
      <c r="Q1418" s="35" t="s">
        <v>326</v>
      </c>
      <c r="S1418" s="35" t="s">
        <v>46</v>
      </c>
      <c r="T1418" s="35" t="s">
        <v>49</v>
      </c>
      <c r="U1418" s="35" t="s">
        <v>687</v>
      </c>
      <c r="W1418" s="35" t="s">
        <v>57</v>
      </c>
      <c r="X1418" s="35" t="s">
        <v>59</v>
      </c>
      <c r="Y1418" s="35" t="s">
        <v>60</v>
      </c>
      <c r="Z1418" s="35" t="s">
        <v>329</v>
      </c>
    </row>
    <row r="1419" spans="1:26" ht="15" customHeight="1">
      <c r="A1419" s="35" t="s">
        <v>1304</v>
      </c>
      <c r="C1419" s="35" t="s">
        <v>693</v>
      </c>
      <c r="D1419" s="35">
        <f>IFERROR(IF($A1419="HDC",IF(VLOOKUP($C1419,hdc!$B$2:$F$1600,2,FALSE())="","",VLOOKUP($C1419,hdc!$B$2:$F$1600,2,FALSE())),IF($A1419="NAUTICS",IF(VLOOKUP($C1419,nautics!$B$2:$F$1200,2,FALSE())="","",VLOOKUP($C1419,nautics!$B$2:$F$1200,2,FALSE())),IF($A1419="ST",IF(VLOOKUP($C1419,st!$B$2:$F$400,2,FALSE())="","",VLOOKUP($C1419,st!$B$2:$F$400,2,FALSE())),""))),"")</f>
        <v>1</v>
      </c>
      <c r="E1419" s="35">
        <f>IFERROR(IF($A1419="HDC",IF(VLOOKUP($C1419,hdc!$B$2:$F$1600,3,FALSE())="","",VLOOKUP($C1419,hdc!$B$2:$F$1600,3,FALSE())),IF($A1419="NAUTICS",IF(VLOOKUP($C1419,nautics!$B$2:$F$1200,3,FALSE())="","",VLOOKUP($C1419,nautics!$B$2:$F$1200,3,FALSE())),IF($A1419="ST",IF(VLOOKUP($C1419,st!$B$2:$F$400,3,FALSE())="","",VLOOKUP($C1419,st!$B$2:$F$400,3,FALSE())),""))),"")</f>
        <v>1</v>
      </c>
      <c r="F1419" s="35" t="str">
        <f>IFERROR(IF($A1419="HDC",IF(VLOOKUP($C1419,hdc!$B$2:$F$1600,4,FALSE())="","",VLOOKUP($C1419,hdc!$B$2:$F$1600,4,FALSE())),IF($A1419="NAUTICS",IF(VLOOKUP($C1419,nautics!$B$2:$F$1200,4,FALSE())="","",VLOOKUP($C1419,nautics!$B$2:$F$1200,4,FALSE())),IF($A1419="ST",IF(VLOOKUP($C1419,st!$B$2:$F$400,4,FALSE())="","",VLOOKUP($C1419,st!$B$2:$F$400,4,FALSE())),""))),"")</f>
        <v/>
      </c>
      <c r="G1419" s="35" t="str">
        <f>IFERROR(IF($A1419="HDC",IF(VLOOKUP($C1419,hdc!$B$2:$F$1600,5,FALSE())="","",VLOOKUP($C1419,hdc!$B$2:$F$1600,5,FALSE())),IF($A1419="NAUTICS",IF(VLOOKUP($C1419,nautics!$B$2:$F$1200,5,FALSE())="","",VLOOKUP($C1419,nautics!$B$2:$F$1200,5,FALSE())),IF($A1419="ST",IF(VLOOKUP($C1419,st!$B$2:$F$400,5,FALSE())="","",VLOOKUP($C1419,st!$B$2:$F$400,5,FALSE())),""))),"")</f>
        <v/>
      </c>
      <c r="H1419" s="35" t="s">
        <v>691</v>
      </c>
      <c r="I1419" s="35" t="s">
        <v>34</v>
      </c>
      <c r="J1419" s="35" t="s">
        <v>696</v>
      </c>
      <c r="K1419" s="35">
        <f t="shared" si="5"/>
        <v>19</v>
      </c>
      <c r="L1419" s="35" t="s">
        <v>325</v>
      </c>
      <c r="M1419" s="35" t="s">
        <v>326</v>
      </c>
      <c r="N1419" s="35" t="s">
        <v>46</v>
      </c>
      <c r="O1419" s="35" t="s">
        <v>49</v>
      </c>
      <c r="P1419" s="35" t="s">
        <v>170</v>
      </c>
      <c r="Q1419" s="35" t="s">
        <v>171</v>
      </c>
      <c r="S1419" s="35" t="s">
        <v>46</v>
      </c>
      <c r="T1419" s="35" t="s">
        <v>49</v>
      </c>
      <c r="U1419" s="35" t="s">
        <v>699</v>
      </c>
      <c r="W1419" s="35" t="s">
        <v>78</v>
      </c>
      <c r="X1419" s="35" t="s">
        <v>59</v>
      </c>
      <c r="Y1419" s="35" t="s">
        <v>329</v>
      </c>
      <c r="Z1419" s="35" t="s">
        <v>177</v>
      </c>
    </row>
    <row r="1420" spans="1:26" ht="15" customHeight="1">
      <c r="A1420" s="35" t="s">
        <v>1304</v>
      </c>
      <c r="C1420" s="35" t="s">
        <v>700</v>
      </c>
      <c r="D1420" s="35">
        <f>IFERROR(IF($A1420="HDC",IF(VLOOKUP($C1420,hdc!$B$2:$F$1600,2,FALSE())="","",VLOOKUP($C1420,hdc!$B$2:$F$1600,2,FALSE())),IF($A1420="NAUTICS",IF(VLOOKUP($C1420,nautics!$B$2:$F$1200,2,FALSE())="","",VLOOKUP($C1420,nautics!$B$2:$F$1200,2,FALSE())),IF($A1420="ST",IF(VLOOKUP($C1420,st!$B$2:$F$400,2,FALSE())="","",VLOOKUP($C1420,st!$B$2:$F$400,2,FALSE())),""))),"")</f>
        <v>1</v>
      </c>
      <c r="E1420" s="35">
        <f>IFERROR(IF($A1420="HDC",IF(VLOOKUP($C1420,hdc!$B$2:$F$1600,3,FALSE())="","",VLOOKUP($C1420,hdc!$B$2:$F$1600,3,FALSE())),IF($A1420="NAUTICS",IF(VLOOKUP($C1420,nautics!$B$2:$F$1200,3,FALSE())="","",VLOOKUP($C1420,nautics!$B$2:$F$1200,3,FALSE())),IF($A1420="ST",IF(VLOOKUP($C1420,st!$B$2:$F$400,3,FALSE())="","",VLOOKUP($C1420,st!$B$2:$F$400,3,FALSE())),""))),"")</f>
        <v>1</v>
      </c>
      <c r="F1420" s="35" t="str">
        <f>IFERROR(IF($A1420="HDC",IF(VLOOKUP($C1420,hdc!$B$2:$F$1600,4,FALSE())="","",VLOOKUP($C1420,hdc!$B$2:$F$1600,4,FALSE())),IF($A1420="NAUTICS",IF(VLOOKUP($C1420,nautics!$B$2:$F$1200,4,FALSE())="","",VLOOKUP($C1420,nautics!$B$2:$F$1200,4,FALSE())),IF($A1420="ST",IF(VLOOKUP($C1420,st!$B$2:$F$400,4,FALSE())="","",VLOOKUP($C1420,st!$B$2:$F$400,4,FALSE())),""))),"")</f>
        <v/>
      </c>
      <c r="G1420" s="35" t="str">
        <f>IFERROR(IF($A1420="HDC",IF(VLOOKUP($C1420,hdc!$B$2:$F$1600,5,FALSE())="","",VLOOKUP($C1420,hdc!$B$2:$F$1600,5,FALSE())),IF($A1420="NAUTICS",IF(VLOOKUP($C1420,nautics!$B$2:$F$1200,5,FALSE())="","",VLOOKUP($C1420,nautics!$B$2:$F$1200,5,FALSE())),IF($A1420="ST",IF(VLOOKUP($C1420,st!$B$2:$F$400,5,FALSE())="","",VLOOKUP($C1420,st!$B$2:$F$400,5,FALSE())),""))),"")</f>
        <v/>
      </c>
      <c r="H1420" s="35" t="s">
        <v>33</v>
      </c>
      <c r="I1420" s="35" t="s">
        <v>34</v>
      </c>
      <c r="J1420" s="35" t="s">
        <v>696</v>
      </c>
      <c r="K1420" s="35">
        <f t="shared" si="5"/>
        <v>19</v>
      </c>
      <c r="L1420" s="35" t="s">
        <v>325</v>
      </c>
      <c r="M1420" s="35" t="s">
        <v>326</v>
      </c>
      <c r="N1420" s="35" t="s">
        <v>46</v>
      </c>
      <c r="O1420" s="35" t="s">
        <v>49</v>
      </c>
      <c r="P1420" s="35" t="s">
        <v>170</v>
      </c>
      <c r="Q1420" s="35" t="s">
        <v>171</v>
      </c>
      <c r="S1420" s="35" t="s">
        <v>46</v>
      </c>
      <c r="T1420" s="35" t="s">
        <v>49</v>
      </c>
      <c r="U1420" s="35" t="s">
        <v>699</v>
      </c>
      <c r="W1420" s="35" t="s">
        <v>78</v>
      </c>
      <c r="X1420" s="35" t="s">
        <v>59</v>
      </c>
      <c r="Y1420" s="35" t="s">
        <v>329</v>
      </c>
      <c r="Z1420" s="35" t="s">
        <v>177</v>
      </c>
    </row>
    <row r="1421" spans="1:26" ht="15" customHeight="1">
      <c r="A1421" s="35" t="s">
        <v>1304</v>
      </c>
      <c r="C1421" s="35" t="s">
        <v>704</v>
      </c>
      <c r="D1421" s="35">
        <f>IFERROR(IF($A1421="HDC",IF(VLOOKUP($C1421,hdc!$B$2:$F$1600,2,FALSE())="","",VLOOKUP($C1421,hdc!$B$2:$F$1600,2,FALSE())),IF($A1421="NAUTICS",IF(VLOOKUP($C1421,nautics!$B$2:$F$1200,2,FALSE())="","",VLOOKUP($C1421,nautics!$B$2:$F$1200,2,FALSE())),IF($A1421="ST",IF(VLOOKUP($C1421,st!$B$2:$F$400,2,FALSE())="","",VLOOKUP($C1421,st!$B$2:$F$400,2,FALSE())),""))),"")</f>
        <v>1</v>
      </c>
      <c r="E1421" s="35">
        <f>IFERROR(IF($A1421="HDC",IF(VLOOKUP($C1421,hdc!$B$2:$F$1600,3,FALSE())="","",VLOOKUP($C1421,hdc!$B$2:$F$1600,3,FALSE())),IF($A1421="NAUTICS",IF(VLOOKUP($C1421,nautics!$B$2:$F$1200,3,FALSE())="","",VLOOKUP($C1421,nautics!$B$2:$F$1200,3,FALSE())),IF($A1421="ST",IF(VLOOKUP($C1421,st!$B$2:$F$400,3,FALSE())="","",VLOOKUP($C1421,st!$B$2:$F$400,3,FALSE())),""))),"")</f>
        <v>1</v>
      </c>
      <c r="F1421" s="35" t="str">
        <f>IFERROR(IF($A1421="HDC",IF(VLOOKUP($C1421,hdc!$B$2:$F$1600,4,FALSE())="","",VLOOKUP($C1421,hdc!$B$2:$F$1600,4,FALSE())),IF($A1421="NAUTICS",IF(VLOOKUP($C1421,nautics!$B$2:$F$1200,4,FALSE())="","",VLOOKUP($C1421,nautics!$B$2:$F$1200,4,FALSE())),IF($A1421="ST",IF(VLOOKUP($C1421,st!$B$2:$F$400,4,FALSE())="","",VLOOKUP($C1421,st!$B$2:$F$400,4,FALSE())),""))),"")</f>
        <v/>
      </c>
      <c r="G1421" s="35" t="str">
        <f>IFERROR(IF($A1421="HDC",IF(VLOOKUP($C1421,hdc!$B$2:$F$1600,5,FALSE())="","",VLOOKUP($C1421,hdc!$B$2:$F$1600,5,FALSE())),IF($A1421="NAUTICS",IF(VLOOKUP($C1421,nautics!$B$2:$F$1200,5,FALSE())="","",VLOOKUP($C1421,nautics!$B$2:$F$1200,5,FALSE())),IF($A1421="ST",IF(VLOOKUP($C1421,st!$B$2:$F$400,5,FALSE())="","",VLOOKUP($C1421,st!$B$2:$F$400,5,FALSE())),""))),"")</f>
        <v/>
      </c>
      <c r="H1421" s="35" t="s">
        <v>664</v>
      </c>
      <c r="I1421" s="35" t="s">
        <v>34</v>
      </c>
      <c r="J1421" s="35" t="s">
        <v>705</v>
      </c>
      <c r="K1421" s="35">
        <f t="shared" si="5"/>
        <v>22</v>
      </c>
      <c r="L1421" s="35" t="s">
        <v>325</v>
      </c>
      <c r="M1421" s="35" t="s">
        <v>326</v>
      </c>
      <c r="N1421" s="35" t="s">
        <v>46</v>
      </c>
      <c r="O1421" s="35" t="s">
        <v>49</v>
      </c>
      <c r="P1421" s="35" t="s">
        <v>707</v>
      </c>
      <c r="Q1421" s="35" t="s">
        <v>708</v>
      </c>
      <c r="S1421" s="35" t="s">
        <v>709</v>
      </c>
      <c r="T1421" s="35" t="s">
        <v>710</v>
      </c>
      <c r="U1421" s="35" t="s">
        <v>711</v>
      </c>
      <c r="W1421" s="35" t="s">
        <v>57</v>
      </c>
      <c r="X1421" s="35" t="s">
        <v>714</v>
      </c>
      <c r="Y1421" s="35" t="s">
        <v>329</v>
      </c>
      <c r="Z1421" s="35" t="s">
        <v>715</v>
      </c>
    </row>
    <row r="1422" spans="1:26" ht="15" customHeight="1">
      <c r="A1422" s="35" t="s">
        <v>1304</v>
      </c>
      <c r="B1422" s="35" t="s">
        <v>717</v>
      </c>
      <c r="C1422" s="35" t="s">
        <v>720</v>
      </c>
      <c r="D1422" s="35" t="str">
        <f>IFERROR(IF($A1422="HDC",IF(VLOOKUP($C1422,hdc!$B$2:$F$1600,2,FALSE())="","",VLOOKUP($C1422,hdc!$B$2:$F$1600,2,FALSE())),IF($A1422="NAUTICS",IF(VLOOKUP($C1422,nautics!$B$2:$F$1200,2,FALSE())="","",VLOOKUP($C1422,nautics!$B$2:$F$1200,2,FALSE())),IF($A1422="ST",IF(VLOOKUP($C1422,st!$B$2:$F$400,2,FALSE())="","",VLOOKUP($C1422,st!$B$2:$F$400,2,FALSE())),""))),"")</f>
        <v/>
      </c>
      <c r="E1422" s="35" t="str">
        <f>IFERROR(IF($A1422="HDC",IF(VLOOKUP($C1422,hdc!$B$2:$F$1600,3,FALSE())="","",VLOOKUP($C1422,hdc!$B$2:$F$1600,3,FALSE())),IF($A1422="NAUTICS",IF(VLOOKUP($C1422,nautics!$B$2:$F$1200,3,FALSE())="","",VLOOKUP($C1422,nautics!$B$2:$F$1200,3,FALSE())),IF($A1422="ST",IF(VLOOKUP($C1422,st!$B$2:$F$400,3,FALSE())="","",VLOOKUP($C1422,st!$B$2:$F$400,3,FALSE())),""))),"")</f>
        <v/>
      </c>
      <c r="F1422" s="35" t="str">
        <f>IFERROR(IF($A1422="HDC",IF(VLOOKUP($C1422,hdc!$B$2:$F$1600,4,FALSE())="","",VLOOKUP($C1422,hdc!$B$2:$F$1600,4,FALSE())),IF($A1422="NAUTICS",IF(VLOOKUP($C1422,nautics!$B$2:$F$1200,4,FALSE())="","",VLOOKUP($C1422,nautics!$B$2:$F$1200,4,FALSE())),IF($A1422="ST",IF(VLOOKUP($C1422,st!$B$2:$F$400,4,FALSE())="","",VLOOKUP($C1422,st!$B$2:$F$400,4,FALSE())),""))),"")</f>
        <v/>
      </c>
      <c r="G1422" s="35" t="str">
        <f>IFERROR(IF($A1422="HDC",IF(VLOOKUP($C1422,hdc!$B$2:$F$1600,5,FALSE())="","",VLOOKUP($C1422,hdc!$B$2:$F$1600,5,FALSE())),IF($A1422="NAUTICS",IF(VLOOKUP($C1422,nautics!$B$2:$F$1200,5,FALSE())="","",VLOOKUP($C1422,nautics!$B$2:$F$1200,5,FALSE())),IF($A1422="ST",IF(VLOOKUP($C1422,st!$B$2:$F$400,5,FALSE())="","",VLOOKUP($C1422,st!$B$2:$F$400,5,FALSE())),""))),"")</f>
        <v/>
      </c>
      <c r="H1422" s="35" t="s">
        <v>83</v>
      </c>
      <c r="I1422" s="35" t="s">
        <v>34</v>
      </c>
      <c r="J1422" s="35" t="s">
        <v>723</v>
      </c>
      <c r="K1422" s="35">
        <f t="shared" si="5"/>
        <v>10</v>
      </c>
      <c r="L1422" s="35" t="s">
        <v>725</v>
      </c>
      <c r="M1422" s="35" t="s">
        <v>727</v>
      </c>
      <c r="N1422" s="35" t="s">
        <v>46</v>
      </c>
      <c r="O1422" s="35" t="s">
        <v>49</v>
      </c>
      <c r="P1422" s="35" t="s">
        <v>728</v>
      </c>
      <c r="Q1422" s="35" t="s">
        <v>729</v>
      </c>
      <c r="S1422" s="35" t="s">
        <v>65</v>
      </c>
      <c r="T1422" s="35" t="s">
        <v>68</v>
      </c>
      <c r="U1422" s="35" t="s">
        <v>730</v>
      </c>
      <c r="W1422" s="35" t="s">
        <v>57</v>
      </c>
      <c r="X1422" s="35" t="s">
        <v>59</v>
      </c>
      <c r="Y1422" s="35" t="s">
        <v>732</v>
      </c>
      <c r="Z1422" s="35" t="s">
        <v>733</v>
      </c>
    </row>
    <row r="1423" spans="1:26" ht="15" customHeight="1">
      <c r="A1423" s="35" t="s">
        <v>1304</v>
      </c>
      <c r="C1423" s="35" t="s">
        <v>735</v>
      </c>
      <c r="D1423" s="35">
        <f>IFERROR(IF($A1423="HDC",IF(VLOOKUP($C1423,hdc!$B$2:$F$1600,2,FALSE())="","",VLOOKUP($C1423,hdc!$B$2:$F$1600,2,FALSE())),IF($A1423="NAUTICS",IF(VLOOKUP($C1423,nautics!$B$2:$F$1200,2,FALSE())="","",VLOOKUP($C1423,nautics!$B$2:$F$1200,2,FALSE())),IF($A1423="ST",IF(VLOOKUP($C1423,st!$B$2:$F$400,2,FALSE())="","",VLOOKUP($C1423,st!$B$2:$F$400,2,FALSE())),""))),"")</f>
        <v>1</v>
      </c>
      <c r="E1423" s="35">
        <f>IFERROR(IF($A1423="HDC",IF(VLOOKUP($C1423,hdc!$B$2:$F$1600,3,FALSE())="","",VLOOKUP($C1423,hdc!$B$2:$F$1600,3,FALSE())),IF($A1423="NAUTICS",IF(VLOOKUP($C1423,nautics!$B$2:$F$1200,3,FALSE())="","",VLOOKUP($C1423,nautics!$B$2:$F$1200,3,FALSE())),IF($A1423="ST",IF(VLOOKUP($C1423,st!$B$2:$F$400,3,FALSE())="","",VLOOKUP($C1423,st!$B$2:$F$400,3,FALSE())),""))),"")</f>
        <v>1</v>
      </c>
      <c r="F1423" s="35" t="str">
        <f>IFERROR(IF($A1423="HDC",IF(VLOOKUP($C1423,hdc!$B$2:$F$1600,4,FALSE())="","",VLOOKUP($C1423,hdc!$B$2:$F$1600,4,FALSE())),IF($A1423="NAUTICS",IF(VLOOKUP($C1423,nautics!$B$2:$F$1200,4,FALSE())="","",VLOOKUP($C1423,nautics!$B$2:$F$1200,4,FALSE())),IF($A1423="ST",IF(VLOOKUP($C1423,st!$B$2:$F$400,4,FALSE())="","",VLOOKUP($C1423,st!$B$2:$F$400,4,FALSE())),""))),"")</f>
        <v/>
      </c>
      <c r="G1423" s="35" t="str">
        <f>IFERROR(IF($A1423="HDC",IF(VLOOKUP($C1423,hdc!$B$2:$F$1600,5,FALSE())="","",VLOOKUP($C1423,hdc!$B$2:$F$1600,5,FALSE())),IF($A1423="NAUTICS",IF(VLOOKUP($C1423,nautics!$B$2:$F$1200,5,FALSE())="","",VLOOKUP($C1423,nautics!$B$2:$F$1200,5,FALSE())),IF($A1423="ST",IF(VLOOKUP($C1423,st!$B$2:$F$400,5,FALSE())="","",VLOOKUP($C1423,st!$B$2:$F$400,5,FALSE())),""))),"")</f>
        <v/>
      </c>
      <c r="H1423" s="35" t="s">
        <v>145</v>
      </c>
      <c r="I1423" s="35" t="s">
        <v>34</v>
      </c>
      <c r="J1423" s="35" t="s">
        <v>740</v>
      </c>
      <c r="K1423" s="35">
        <f t="shared" si="5"/>
        <v>15</v>
      </c>
      <c r="L1423" s="35" t="s">
        <v>446</v>
      </c>
      <c r="M1423" s="35" t="s">
        <v>447</v>
      </c>
      <c r="N1423" s="35" t="s">
        <v>46</v>
      </c>
      <c r="O1423" s="35" t="s">
        <v>49</v>
      </c>
      <c r="P1423" s="35" t="s">
        <v>725</v>
      </c>
      <c r="Q1423" s="35" t="s">
        <v>727</v>
      </c>
      <c r="S1423" s="35" t="s">
        <v>46</v>
      </c>
      <c r="T1423" s="35" t="s">
        <v>49</v>
      </c>
      <c r="U1423" s="35" t="s">
        <v>745</v>
      </c>
      <c r="W1423" s="35" t="s">
        <v>78</v>
      </c>
      <c r="X1423" s="35" t="s">
        <v>59</v>
      </c>
      <c r="Y1423" s="35" t="s">
        <v>451</v>
      </c>
      <c r="Z1423" s="35" t="s">
        <v>732</v>
      </c>
    </row>
    <row r="1424" spans="1:26" ht="15" customHeight="1">
      <c r="A1424" s="35" t="s">
        <v>1304</v>
      </c>
      <c r="C1424" s="35" t="s">
        <v>746</v>
      </c>
      <c r="D1424" s="35">
        <f>IFERROR(IF($A1424="HDC",IF(VLOOKUP($C1424,hdc!$B$2:$F$1600,2,FALSE())="","",VLOOKUP($C1424,hdc!$B$2:$F$1600,2,FALSE())),IF($A1424="NAUTICS",IF(VLOOKUP($C1424,nautics!$B$2:$F$1200,2,FALSE())="","",VLOOKUP($C1424,nautics!$B$2:$F$1200,2,FALSE())),IF($A1424="ST",IF(VLOOKUP($C1424,st!$B$2:$F$400,2,FALSE())="","",VLOOKUP($C1424,st!$B$2:$F$400,2,FALSE())),""))),"")</f>
        <v>1</v>
      </c>
      <c r="E1424" s="35">
        <f>IFERROR(IF($A1424="HDC",IF(VLOOKUP($C1424,hdc!$B$2:$F$1600,3,FALSE())="","",VLOOKUP($C1424,hdc!$B$2:$F$1600,3,FALSE())),IF($A1424="NAUTICS",IF(VLOOKUP($C1424,nautics!$B$2:$F$1200,3,FALSE())="","",VLOOKUP($C1424,nautics!$B$2:$F$1200,3,FALSE())),IF($A1424="ST",IF(VLOOKUP($C1424,st!$B$2:$F$400,3,FALSE())="","",VLOOKUP($C1424,st!$B$2:$F$400,3,FALSE())),""))),"")</f>
        <v>1</v>
      </c>
      <c r="F1424" s="35" t="str">
        <f>IFERROR(IF($A1424="HDC",IF(VLOOKUP($C1424,hdc!$B$2:$F$1600,4,FALSE())="","",VLOOKUP($C1424,hdc!$B$2:$F$1600,4,FALSE())),IF($A1424="NAUTICS",IF(VLOOKUP($C1424,nautics!$B$2:$F$1200,4,FALSE())="","",VLOOKUP($C1424,nautics!$B$2:$F$1200,4,FALSE())),IF($A1424="ST",IF(VLOOKUP($C1424,st!$B$2:$F$400,4,FALSE())="","",VLOOKUP($C1424,st!$B$2:$F$400,4,FALSE())),""))),"")</f>
        <v/>
      </c>
      <c r="G1424" s="35" t="str">
        <f>IFERROR(IF($A1424="HDC",IF(VLOOKUP($C1424,hdc!$B$2:$F$1600,5,FALSE())="","",VLOOKUP($C1424,hdc!$B$2:$F$1600,5,FALSE())),IF($A1424="NAUTICS",IF(VLOOKUP($C1424,nautics!$B$2:$F$1200,5,FALSE())="","",VLOOKUP($C1424,nautics!$B$2:$F$1200,5,FALSE())),IF($A1424="ST",IF(VLOOKUP($C1424,st!$B$2:$F$400,5,FALSE())="","",VLOOKUP($C1424,st!$B$2:$F$400,5,FALSE())),""))),"")</f>
        <v/>
      </c>
      <c r="H1424" s="35" t="s">
        <v>84</v>
      </c>
      <c r="I1424" s="35" t="s">
        <v>34</v>
      </c>
      <c r="J1424" s="35" t="s">
        <v>748</v>
      </c>
      <c r="K1424" s="35">
        <f t="shared" si="5"/>
        <v>26</v>
      </c>
      <c r="L1424" s="35" t="s">
        <v>170</v>
      </c>
      <c r="M1424" s="35" t="s">
        <v>171</v>
      </c>
      <c r="N1424" s="35" t="s">
        <v>46</v>
      </c>
      <c r="O1424" s="35" t="s">
        <v>49</v>
      </c>
      <c r="P1424" s="35" t="s">
        <v>446</v>
      </c>
      <c r="Q1424" s="35" t="s">
        <v>447</v>
      </c>
      <c r="S1424" s="35" t="s">
        <v>46</v>
      </c>
      <c r="T1424" s="35" t="s">
        <v>49</v>
      </c>
      <c r="U1424" s="35" t="s">
        <v>751</v>
      </c>
      <c r="W1424" s="35" t="s">
        <v>78</v>
      </c>
      <c r="X1424" s="35" t="s">
        <v>59</v>
      </c>
      <c r="Y1424" s="35" t="s">
        <v>177</v>
      </c>
      <c r="Z1424" s="35" t="s">
        <v>451</v>
      </c>
    </row>
    <row r="1425" spans="1:26" ht="15" customHeight="1">
      <c r="A1425" s="35" t="s">
        <v>1304</v>
      </c>
      <c r="B1425" s="35" t="s">
        <v>753</v>
      </c>
      <c r="C1425" s="35" t="s">
        <v>756</v>
      </c>
      <c r="D1425" s="35">
        <f>IFERROR(IF($A1425="HDC",IF(VLOOKUP($C1425,hdc!$B$2:$F$1600,2,FALSE())="","",VLOOKUP($C1425,hdc!$B$2:$F$1600,2,FALSE())),IF($A1425="NAUTICS",IF(VLOOKUP($C1425,nautics!$B$2:$F$1200,2,FALSE())="","",VLOOKUP($C1425,nautics!$B$2:$F$1200,2,FALSE())),IF($A1425="ST",IF(VLOOKUP($C1425,st!$B$2:$F$400,2,FALSE())="","",VLOOKUP($C1425,st!$B$2:$F$400,2,FALSE())),""))),"")</f>
        <v>1</v>
      </c>
      <c r="E1425" s="35">
        <f>IFERROR(IF($A1425="HDC",IF(VLOOKUP($C1425,hdc!$B$2:$F$1600,3,FALSE())="","",VLOOKUP($C1425,hdc!$B$2:$F$1600,3,FALSE())),IF($A1425="NAUTICS",IF(VLOOKUP($C1425,nautics!$B$2:$F$1200,3,FALSE())="","",VLOOKUP($C1425,nautics!$B$2:$F$1200,3,FALSE())),IF($A1425="ST",IF(VLOOKUP($C1425,st!$B$2:$F$400,3,FALSE())="","",VLOOKUP($C1425,st!$B$2:$F$400,3,FALSE())),""))),"")</f>
        <v>1</v>
      </c>
      <c r="F1425" s="35" t="str">
        <f>IFERROR(IF($A1425="HDC",IF(VLOOKUP($C1425,hdc!$B$2:$F$1600,4,FALSE())="","",VLOOKUP($C1425,hdc!$B$2:$F$1600,4,FALSE())),IF($A1425="NAUTICS",IF(VLOOKUP($C1425,nautics!$B$2:$F$1200,4,FALSE())="","",VLOOKUP($C1425,nautics!$B$2:$F$1200,4,FALSE())),IF($A1425="ST",IF(VLOOKUP($C1425,st!$B$2:$F$400,4,FALSE())="","",VLOOKUP($C1425,st!$B$2:$F$400,4,FALSE())),""))),"")</f>
        <v/>
      </c>
      <c r="G1425" s="35" t="str">
        <f>IFERROR(IF($A1425="HDC",IF(VLOOKUP($C1425,hdc!$B$2:$F$1600,5,FALSE())="","",VLOOKUP($C1425,hdc!$B$2:$F$1600,5,FALSE())),IF($A1425="NAUTICS",IF(VLOOKUP($C1425,nautics!$B$2:$F$1200,5,FALSE())="","",VLOOKUP($C1425,nautics!$B$2:$F$1200,5,FALSE())),IF($A1425="ST",IF(VLOOKUP($C1425,st!$B$2:$F$400,5,FALSE())="","",VLOOKUP($C1425,st!$B$2:$F$400,5,FALSE())),""))),"")</f>
        <v/>
      </c>
      <c r="H1425" s="35" t="s">
        <v>758</v>
      </c>
      <c r="I1425" s="35" t="s">
        <v>31</v>
      </c>
      <c r="J1425" s="35" t="s">
        <v>759</v>
      </c>
      <c r="K1425" s="35">
        <f t="shared" si="5"/>
        <v>16</v>
      </c>
      <c r="L1425" s="35" t="s">
        <v>40</v>
      </c>
      <c r="M1425" s="35" t="s">
        <v>42</v>
      </c>
      <c r="N1425" s="35" t="s">
        <v>43</v>
      </c>
      <c r="O1425" s="35" t="s">
        <v>45</v>
      </c>
      <c r="P1425" s="35" t="s">
        <v>761</v>
      </c>
      <c r="Q1425" s="35" t="s">
        <v>762</v>
      </c>
      <c r="S1425" s="35" t="s">
        <v>53</v>
      </c>
      <c r="T1425" s="35" t="s">
        <v>55</v>
      </c>
      <c r="U1425" s="35" t="s">
        <v>763</v>
      </c>
      <c r="W1425" s="35" t="s">
        <v>57</v>
      </c>
      <c r="X1425" s="35" t="s">
        <v>59</v>
      </c>
      <c r="Y1425" s="35" t="s">
        <v>60</v>
      </c>
      <c r="Z1425" s="35" t="s">
        <v>764</v>
      </c>
    </row>
    <row r="1426" spans="1:26" ht="15" customHeight="1">
      <c r="A1426" s="35" t="s">
        <v>1304</v>
      </c>
      <c r="C1426" s="35" t="s">
        <v>765</v>
      </c>
      <c r="D1426" s="35">
        <f>IFERROR(IF($A1426="HDC",IF(VLOOKUP($C1426,hdc!$B$2:$F$1600,2,FALSE())="","",VLOOKUP($C1426,hdc!$B$2:$F$1600,2,FALSE())),IF($A1426="NAUTICS",IF(VLOOKUP($C1426,nautics!$B$2:$F$1200,2,FALSE())="","",VLOOKUP($C1426,nautics!$B$2:$F$1200,2,FALSE())),IF($A1426="ST",IF(VLOOKUP($C1426,st!$B$2:$F$400,2,FALSE())="","",VLOOKUP($C1426,st!$B$2:$F$400,2,FALSE())),""))),"")</f>
        <v>1</v>
      </c>
      <c r="E1426" s="35">
        <f>IFERROR(IF($A1426="HDC",IF(VLOOKUP($C1426,hdc!$B$2:$F$1600,3,FALSE())="","",VLOOKUP($C1426,hdc!$B$2:$F$1600,3,FALSE())),IF($A1426="NAUTICS",IF(VLOOKUP($C1426,nautics!$B$2:$F$1200,3,FALSE())="","",VLOOKUP($C1426,nautics!$B$2:$F$1200,3,FALSE())),IF($A1426="ST",IF(VLOOKUP($C1426,st!$B$2:$F$400,3,FALSE())="","",VLOOKUP($C1426,st!$B$2:$F$400,3,FALSE())),""))),"")</f>
        <v>1</v>
      </c>
      <c r="F1426" s="35" t="str">
        <f>IFERROR(IF($A1426="HDC",IF(VLOOKUP($C1426,hdc!$B$2:$F$1600,4,FALSE())="","",VLOOKUP($C1426,hdc!$B$2:$F$1600,4,FALSE())),IF($A1426="NAUTICS",IF(VLOOKUP($C1426,nautics!$B$2:$F$1200,4,FALSE())="","",VLOOKUP($C1426,nautics!$B$2:$F$1200,4,FALSE())),IF($A1426="ST",IF(VLOOKUP($C1426,st!$B$2:$F$400,4,FALSE())="","",VLOOKUP($C1426,st!$B$2:$F$400,4,FALSE())),""))),"")</f>
        <v/>
      </c>
      <c r="G1426" s="35" t="str">
        <f>IFERROR(IF($A1426="HDC",IF(VLOOKUP($C1426,hdc!$B$2:$F$1600,5,FALSE())="","",VLOOKUP($C1426,hdc!$B$2:$F$1600,5,FALSE())),IF($A1426="NAUTICS",IF(VLOOKUP($C1426,nautics!$B$2:$F$1200,5,FALSE())="","",VLOOKUP($C1426,nautics!$B$2:$F$1200,5,FALSE())),IF($A1426="ST",IF(VLOOKUP($C1426,st!$B$2:$F$400,5,FALSE())="","",VLOOKUP($C1426,st!$B$2:$F$400,5,FALSE())),""))),"")</f>
        <v/>
      </c>
      <c r="H1426" s="35" t="s">
        <v>769</v>
      </c>
      <c r="I1426" s="35" t="s">
        <v>31</v>
      </c>
      <c r="J1426" s="35" t="s">
        <v>770</v>
      </c>
      <c r="K1426" s="35">
        <f t="shared" si="5"/>
        <v>40</v>
      </c>
      <c r="L1426" s="35" t="s">
        <v>40</v>
      </c>
      <c r="M1426" s="35" t="s">
        <v>42</v>
      </c>
      <c r="N1426" s="35" t="s">
        <v>43</v>
      </c>
      <c r="O1426" s="35" t="s">
        <v>45</v>
      </c>
      <c r="P1426" s="35" t="s">
        <v>772</v>
      </c>
      <c r="Q1426" s="35" t="s">
        <v>773</v>
      </c>
      <c r="S1426" s="35" t="s">
        <v>774</v>
      </c>
      <c r="T1426" s="35" t="s">
        <v>775</v>
      </c>
      <c r="U1426" s="35" t="s">
        <v>777</v>
      </c>
      <c r="W1426" s="35" t="s">
        <v>57</v>
      </c>
      <c r="X1426" s="35" t="s">
        <v>59</v>
      </c>
      <c r="Y1426" s="35" t="s">
        <v>60</v>
      </c>
      <c r="Z1426" s="35" t="s">
        <v>779</v>
      </c>
    </row>
    <row r="1427" spans="1:26" ht="15" customHeight="1">
      <c r="A1427" s="35" t="s">
        <v>1304</v>
      </c>
      <c r="C1427" s="35" t="s">
        <v>780</v>
      </c>
      <c r="D1427" s="35">
        <f>IFERROR(IF($A1427="HDC",IF(VLOOKUP($C1427,hdc!$B$2:$F$1600,2,FALSE())="","",VLOOKUP($C1427,hdc!$B$2:$F$1600,2,FALSE())),IF($A1427="NAUTICS",IF(VLOOKUP($C1427,nautics!$B$2:$F$1200,2,FALSE())="","",VLOOKUP($C1427,nautics!$B$2:$F$1200,2,FALSE())),IF($A1427="ST",IF(VLOOKUP($C1427,st!$B$2:$F$400,2,FALSE())="","",VLOOKUP($C1427,st!$B$2:$F$400,2,FALSE())),""))),"")</f>
        <v>1</v>
      </c>
      <c r="E1427" s="35">
        <f>IFERROR(IF($A1427="HDC",IF(VLOOKUP($C1427,hdc!$B$2:$F$1600,3,FALSE())="","",VLOOKUP($C1427,hdc!$B$2:$F$1600,3,FALSE())),IF($A1427="NAUTICS",IF(VLOOKUP($C1427,nautics!$B$2:$F$1200,3,FALSE())="","",VLOOKUP($C1427,nautics!$B$2:$F$1200,3,FALSE())),IF($A1427="ST",IF(VLOOKUP($C1427,st!$B$2:$F$400,3,FALSE())="","",VLOOKUP($C1427,st!$B$2:$F$400,3,FALSE())),""))),"")</f>
        <v>1</v>
      </c>
      <c r="F1427" s="35" t="str">
        <f>IFERROR(IF($A1427="HDC",IF(VLOOKUP($C1427,hdc!$B$2:$F$1600,4,FALSE())="","",VLOOKUP($C1427,hdc!$B$2:$F$1600,4,FALSE())),IF($A1427="NAUTICS",IF(VLOOKUP($C1427,nautics!$B$2:$F$1200,4,FALSE())="","",VLOOKUP($C1427,nautics!$B$2:$F$1200,4,FALSE())),IF($A1427="ST",IF(VLOOKUP($C1427,st!$B$2:$F$400,4,FALSE())="","",VLOOKUP($C1427,st!$B$2:$F$400,4,FALSE())),""))),"")</f>
        <v/>
      </c>
      <c r="G1427" s="35" t="str">
        <f>IFERROR(IF($A1427="HDC",IF(VLOOKUP($C1427,hdc!$B$2:$F$1600,5,FALSE())="","",VLOOKUP($C1427,hdc!$B$2:$F$1600,5,FALSE())),IF($A1427="NAUTICS",IF(VLOOKUP($C1427,nautics!$B$2:$F$1200,5,FALSE())="","",VLOOKUP($C1427,nautics!$B$2:$F$1200,5,FALSE())),IF($A1427="ST",IF(VLOOKUP($C1427,st!$B$2:$F$400,5,FALSE())="","",VLOOKUP($C1427,st!$B$2:$F$400,5,FALSE())),""))),"")</f>
        <v/>
      </c>
      <c r="H1427" s="35" t="s">
        <v>769</v>
      </c>
      <c r="I1427" s="35" t="s">
        <v>31</v>
      </c>
      <c r="J1427" s="35" t="s">
        <v>781</v>
      </c>
      <c r="K1427" s="35">
        <f t="shared" si="5"/>
        <v>51</v>
      </c>
      <c r="L1427" s="35" t="s">
        <v>40</v>
      </c>
      <c r="M1427" s="35" t="s">
        <v>42</v>
      </c>
      <c r="N1427" s="35" t="s">
        <v>43</v>
      </c>
      <c r="O1427" s="35" t="s">
        <v>45</v>
      </c>
      <c r="P1427" s="35" t="s">
        <v>783</v>
      </c>
      <c r="Q1427" s="35" t="s">
        <v>785</v>
      </c>
      <c r="S1427" s="35" t="s">
        <v>174</v>
      </c>
      <c r="T1427" s="35" t="s">
        <v>175</v>
      </c>
      <c r="U1427" s="35" t="s">
        <v>788</v>
      </c>
      <c r="W1427" s="35" t="s">
        <v>57</v>
      </c>
      <c r="X1427" s="35" t="s">
        <v>59</v>
      </c>
      <c r="Y1427" s="35" t="s">
        <v>60</v>
      </c>
      <c r="Z1427" s="35" t="s">
        <v>789</v>
      </c>
    </row>
    <row r="1428" spans="1:26" ht="15" customHeight="1">
      <c r="A1428" s="35" t="s">
        <v>1304</v>
      </c>
      <c r="C1428" s="35" t="s">
        <v>791</v>
      </c>
      <c r="D1428" s="35">
        <f>IFERROR(IF($A1428="HDC",IF(VLOOKUP($C1428,hdc!$B$2:$F$1600,2,FALSE())="","",VLOOKUP($C1428,hdc!$B$2:$F$1600,2,FALSE())),IF($A1428="NAUTICS",IF(VLOOKUP($C1428,nautics!$B$2:$F$1200,2,FALSE())="","",VLOOKUP($C1428,nautics!$B$2:$F$1200,2,FALSE())),IF($A1428="ST",IF(VLOOKUP($C1428,st!$B$2:$F$400,2,FALSE())="","",VLOOKUP($C1428,st!$B$2:$F$400,2,FALSE())),""))),"")</f>
        <v>1</v>
      </c>
      <c r="E1428" s="35">
        <f>IFERROR(IF($A1428="HDC",IF(VLOOKUP($C1428,hdc!$B$2:$F$1600,3,FALSE())="","",VLOOKUP($C1428,hdc!$B$2:$F$1600,3,FALSE())),IF($A1428="NAUTICS",IF(VLOOKUP($C1428,nautics!$B$2:$F$1200,3,FALSE())="","",VLOOKUP($C1428,nautics!$B$2:$F$1200,3,FALSE())),IF($A1428="ST",IF(VLOOKUP($C1428,st!$B$2:$F$400,3,FALSE())="","",VLOOKUP($C1428,st!$B$2:$F$400,3,FALSE())),""))),"")</f>
        <v>1</v>
      </c>
      <c r="F1428" s="35" t="str">
        <f>IFERROR(IF($A1428="HDC",IF(VLOOKUP($C1428,hdc!$B$2:$F$1600,4,FALSE())="","",VLOOKUP($C1428,hdc!$B$2:$F$1600,4,FALSE())),IF($A1428="NAUTICS",IF(VLOOKUP($C1428,nautics!$B$2:$F$1200,4,FALSE())="","",VLOOKUP($C1428,nautics!$B$2:$F$1200,4,FALSE())),IF($A1428="ST",IF(VLOOKUP($C1428,st!$B$2:$F$400,4,FALSE())="","",VLOOKUP($C1428,st!$B$2:$F$400,4,FALSE())),""))),"")</f>
        <v/>
      </c>
      <c r="G1428" s="35" t="str">
        <f>IFERROR(IF($A1428="HDC",IF(VLOOKUP($C1428,hdc!$B$2:$F$1600,5,FALSE())="","",VLOOKUP($C1428,hdc!$B$2:$F$1600,5,FALSE())),IF($A1428="NAUTICS",IF(VLOOKUP($C1428,nautics!$B$2:$F$1200,5,FALSE())="","",VLOOKUP($C1428,nautics!$B$2:$F$1200,5,FALSE())),IF($A1428="ST",IF(VLOOKUP($C1428,st!$B$2:$F$400,5,FALSE())="","",VLOOKUP($C1428,st!$B$2:$F$400,5,FALSE())),""))),"")</f>
        <v/>
      </c>
      <c r="H1428" s="35" t="s">
        <v>769</v>
      </c>
      <c r="I1428" s="35" t="s">
        <v>31</v>
      </c>
      <c r="J1428" s="35" t="s">
        <v>792</v>
      </c>
      <c r="K1428" s="35">
        <f t="shared" si="5"/>
        <v>61</v>
      </c>
      <c r="L1428" s="35" t="s">
        <v>40</v>
      </c>
      <c r="M1428" s="35" t="s">
        <v>42</v>
      </c>
      <c r="N1428" s="35" t="s">
        <v>43</v>
      </c>
      <c r="O1428" s="35" t="s">
        <v>45</v>
      </c>
      <c r="P1428" s="35" t="s">
        <v>794</v>
      </c>
      <c r="Q1428" s="35" t="s">
        <v>773</v>
      </c>
      <c r="S1428" s="35" t="s">
        <v>796</v>
      </c>
      <c r="T1428" s="35" t="s">
        <v>797</v>
      </c>
      <c r="U1428" s="35" t="s">
        <v>798</v>
      </c>
      <c r="W1428" s="35" t="s">
        <v>57</v>
      </c>
      <c r="X1428" s="35" t="s">
        <v>59</v>
      </c>
      <c r="Y1428" s="35" t="s">
        <v>60</v>
      </c>
      <c r="Z1428" s="35" t="s">
        <v>799</v>
      </c>
    </row>
    <row r="1429" spans="1:26" ht="15" customHeight="1">
      <c r="A1429" s="35" t="s">
        <v>1304</v>
      </c>
      <c r="B1429" s="35" t="s">
        <v>800</v>
      </c>
      <c r="C1429" s="35" t="s">
        <v>802</v>
      </c>
      <c r="D1429" s="35">
        <f>IFERROR(IF($A1429="HDC",IF(VLOOKUP($C1429,hdc!$B$2:$F$1600,2,FALSE())="","",VLOOKUP($C1429,hdc!$B$2:$F$1600,2,FALSE())),IF($A1429="NAUTICS",IF(VLOOKUP($C1429,nautics!$B$2:$F$1200,2,FALSE())="","",VLOOKUP($C1429,nautics!$B$2:$F$1200,2,FALSE())),IF($A1429="ST",IF(VLOOKUP($C1429,st!$B$2:$F$400,2,FALSE())="","",VLOOKUP($C1429,st!$B$2:$F$400,2,FALSE())),""))),"")</f>
        <v>1</v>
      </c>
      <c r="E1429" s="35">
        <f>IFERROR(IF($A1429="HDC",IF(VLOOKUP($C1429,hdc!$B$2:$F$1600,3,FALSE())="","",VLOOKUP($C1429,hdc!$B$2:$F$1600,3,FALSE())),IF($A1429="NAUTICS",IF(VLOOKUP($C1429,nautics!$B$2:$F$1200,3,FALSE())="","",VLOOKUP($C1429,nautics!$B$2:$F$1200,3,FALSE())),IF($A1429="ST",IF(VLOOKUP($C1429,st!$B$2:$F$400,3,FALSE())="","",VLOOKUP($C1429,st!$B$2:$F$400,3,FALSE())),""))),"")</f>
        <v>1</v>
      </c>
      <c r="F1429" s="35" t="str">
        <f>IFERROR(IF($A1429="HDC",IF(VLOOKUP($C1429,hdc!$B$2:$F$1600,4,FALSE())="","",VLOOKUP($C1429,hdc!$B$2:$F$1600,4,FALSE())),IF($A1429="NAUTICS",IF(VLOOKUP($C1429,nautics!$B$2:$F$1200,4,FALSE())="","",VLOOKUP($C1429,nautics!$B$2:$F$1200,4,FALSE())),IF($A1429="ST",IF(VLOOKUP($C1429,st!$B$2:$F$400,4,FALSE())="","",VLOOKUP($C1429,st!$B$2:$F$400,4,FALSE())),""))),"")</f>
        <v/>
      </c>
      <c r="G1429" s="35" t="str">
        <f>IFERROR(IF($A1429="HDC",IF(VLOOKUP($C1429,hdc!$B$2:$F$1600,5,FALSE())="","",VLOOKUP($C1429,hdc!$B$2:$F$1600,5,FALSE())),IF($A1429="NAUTICS",IF(VLOOKUP($C1429,nautics!$B$2:$F$1200,5,FALSE())="","",VLOOKUP($C1429,nautics!$B$2:$F$1200,5,FALSE())),IF($A1429="ST",IF(VLOOKUP($C1429,st!$B$2:$F$400,5,FALSE())="","",VLOOKUP($C1429,st!$B$2:$F$400,5,FALSE())),""))),"")</f>
        <v/>
      </c>
      <c r="H1429" s="35" t="s">
        <v>691</v>
      </c>
      <c r="I1429" s="35" t="s">
        <v>34</v>
      </c>
      <c r="J1429" s="35" t="s">
        <v>683</v>
      </c>
      <c r="K1429" s="35">
        <f t="shared" si="5"/>
        <v>59</v>
      </c>
      <c r="L1429" s="35" t="s">
        <v>40</v>
      </c>
      <c r="M1429" s="35" t="s">
        <v>42</v>
      </c>
      <c r="N1429" s="35" t="s">
        <v>43</v>
      </c>
      <c r="O1429" s="35" t="s">
        <v>45</v>
      </c>
      <c r="P1429" s="35" t="s">
        <v>325</v>
      </c>
      <c r="Q1429" s="35" t="s">
        <v>326</v>
      </c>
      <c r="S1429" s="35" t="s">
        <v>46</v>
      </c>
      <c r="T1429" s="35" t="s">
        <v>49</v>
      </c>
      <c r="U1429" s="35" t="s">
        <v>687</v>
      </c>
      <c r="W1429" s="35" t="s">
        <v>57</v>
      </c>
      <c r="X1429" s="35" t="s">
        <v>59</v>
      </c>
      <c r="Y1429" s="35" t="s">
        <v>60</v>
      </c>
      <c r="Z1429" s="35" t="s">
        <v>329</v>
      </c>
    </row>
    <row r="1430" spans="1:26" ht="15" customHeight="1">
      <c r="A1430" s="35" t="s">
        <v>1304</v>
      </c>
      <c r="C1430" s="35" t="s">
        <v>805</v>
      </c>
      <c r="D1430" s="35">
        <f>IFERROR(IF($A1430="HDC",IF(VLOOKUP($C1430,hdc!$B$2:$F$1600,2,FALSE())="","",VLOOKUP($C1430,hdc!$B$2:$F$1600,2,FALSE())),IF($A1430="NAUTICS",IF(VLOOKUP($C1430,nautics!$B$2:$F$1200,2,FALSE())="","",VLOOKUP($C1430,nautics!$B$2:$F$1200,2,FALSE())),IF($A1430="ST",IF(VLOOKUP($C1430,st!$B$2:$F$400,2,FALSE())="","",VLOOKUP($C1430,st!$B$2:$F$400,2,FALSE())),""))),"")</f>
        <v>1</v>
      </c>
      <c r="E1430" s="35">
        <f>IFERROR(IF($A1430="HDC",IF(VLOOKUP($C1430,hdc!$B$2:$F$1600,3,FALSE())="","",VLOOKUP($C1430,hdc!$B$2:$F$1600,3,FALSE())),IF($A1430="NAUTICS",IF(VLOOKUP($C1430,nautics!$B$2:$F$1200,3,FALSE())="","",VLOOKUP($C1430,nautics!$B$2:$F$1200,3,FALSE())),IF($A1430="ST",IF(VLOOKUP($C1430,st!$B$2:$F$400,3,FALSE())="","",VLOOKUP($C1430,st!$B$2:$F$400,3,FALSE())),""))),"")</f>
        <v>1</v>
      </c>
      <c r="F1430" s="35" t="str">
        <f>IFERROR(IF($A1430="HDC",IF(VLOOKUP($C1430,hdc!$B$2:$F$1600,4,FALSE())="","",VLOOKUP($C1430,hdc!$B$2:$F$1600,4,FALSE())),IF($A1430="NAUTICS",IF(VLOOKUP($C1430,nautics!$B$2:$F$1200,4,FALSE())="","",VLOOKUP($C1430,nautics!$B$2:$F$1200,4,FALSE())),IF($A1430="ST",IF(VLOOKUP($C1430,st!$B$2:$F$400,4,FALSE())="","",VLOOKUP($C1430,st!$B$2:$F$400,4,FALSE())),""))),"")</f>
        <v/>
      </c>
      <c r="G1430" s="35" t="str">
        <f>IFERROR(IF($A1430="HDC",IF(VLOOKUP($C1430,hdc!$B$2:$F$1600,5,FALSE())="","",VLOOKUP($C1430,hdc!$B$2:$F$1600,5,FALSE())),IF($A1430="NAUTICS",IF(VLOOKUP($C1430,nautics!$B$2:$F$1200,5,FALSE())="","",VLOOKUP($C1430,nautics!$B$2:$F$1200,5,FALSE())),IF($A1430="ST",IF(VLOOKUP($C1430,st!$B$2:$F$400,5,FALSE())="","",VLOOKUP($C1430,st!$B$2:$F$400,5,FALSE())),""))),"")</f>
        <v/>
      </c>
      <c r="H1430" s="35" t="s">
        <v>664</v>
      </c>
      <c r="I1430" s="35" t="s">
        <v>34</v>
      </c>
      <c r="J1430" s="35" t="s">
        <v>696</v>
      </c>
      <c r="K1430" s="35">
        <f t="shared" si="5"/>
        <v>19</v>
      </c>
      <c r="L1430" s="35" t="s">
        <v>325</v>
      </c>
      <c r="M1430" s="35" t="s">
        <v>326</v>
      </c>
      <c r="N1430" s="35" t="s">
        <v>46</v>
      </c>
      <c r="O1430" s="35" t="s">
        <v>49</v>
      </c>
      <c r="P1430" s="35" t="s">
        <v>170</v>
      </c>
      <c r="Q1430" s="35" t="s">
        <v>171</v>
      </c>
      <c r="S1430" s="35" t="s">
        <v>46</v>
      </c>
      <c r="T1430" s="35" t="s">
        <v>49</v>
      </c>
      <c r="U1430" s="35" t="s">
        <v>699</v>
      </c>
      <c r="W1430" s="35" t="s">
        <v>78</v>
      </c>
      <c r="X1430" s="35" t="s">
        <v>59</v>
      </c>
      <c r="Y1430" s="35" t="s">
        <v>329</v>
      </c>
      <c r="Z1430" s="35" t="s">
        <v>177</v>
      </c>
    </row>
    <row r="1431" spans="1:26" ht="15" customHeight="1">
      <c r="A1431" s="35" t="s">
        <v>1304</v>
      </c>
      <c r="B1431" s="35" t="s">
        <v>807</v>
      </c>
      <c r="C1431" s="35" t="s">
        <v>809</v>
      </c>
      <c r="D1431" s="35">
        <f>IFERROR(IF($A1431="HDC",IF(VLOOKUP($C1431,hdc!$B$2:$F$1600,2,FALSE())="","",VLOOKUP($C1431,hdc!$B$2:$F$1600,2,FALSE())),IF($A1431="NAUTICS",IF(VLOOKUP($C1431,nautics!$B$2:$F$1200,2,FALSE())="","",VLOOKUP($C1431,nautics!$B$2:$F$1200,2,FALSE())),IF($A1431="ST",IF(VLOOKUP($C1431,st!$B$2:$F$400,2,FALSE())="","",VLOOKUP($C1431,st!$B$2:$F$400,2,FALSE())),""))),"")</f>
        <v>1</v>
      </c>
      <c r="E1431" s="35">
        <f>IFERROR(IF($A1431="HDC",IF(VLOOKUP($C1431,hdc!$B$2:$F$1600,3,FALSE())="","",VLOOKUP($C1431,hdc!$B$2:$F$1600,3,FALSE())),IF($A1431="NAUTICS",IF(VLOOKUP($C1431,nautics!$B$2:$F$1200,3,FALSE())="","",VLOOKUP($C1431,nautics!$B$2:$F$1200,3,FALSE())),IF($A1431="ST",IF(VLOOKUP($C1431,st!$B$2:$F$400,3,FALSE())="","",VLOOKUP($C1431,st!$B$2:$F$400,3,FALSE())),""))),"")</f>
        <v>1</v>
      </c>
      <c r="F1431" s="35">
        <f>IFERROR(IF($A1431="HDC",IF(VLOOKUP($C1431,hdc!$B$2:$F$1600,4,FALSE())="","",VLOOKUP($C1431,hdc!$B$2:$F$1600,4,FALSE())),IF($A1431="NAUTICS",IF(VLOOKUP($C1431,nautics!$B$2:$F$1200,4,FALSE())="","",VLOOKUP($C1431,nautics!$B$2:$F$1200,4,FALSE())),IF($A1431="ST",IF(VLOOKUP($C1431,st!$B$2:$F$400,4,FALSE())="","",VLOOKUP($C1431,st!$B$2:$F$400,4,FALSE())),""))),"")</f>
        <v>1</v>
      </c>
      <c r="G1431" s="35" t="str">
        <f>IFERROR(IF($A1431="HDC",IF(VLOOKUP($C1431,hdc!$B$2:$F$1600,5,FALSE())="","",VLOOKUP($C1431,hdc!$B$2:$F$1600,5,FALSE())),IF($A1431="NAUTICS",IF(VLOOKUP($C1431,nautics!$B$2:$F$1200,5,FALSE())="","",VLOOKUP($C1431,nautics!$B$2:$F$1200,5,FALSE())),IF($A1431="ST",IF(VLOOKUP($C1431,st!$B$2:$F$400,5,FALSE())="","",VLOOKUP($C1431,st!$B$2:$F$400,5,FALSE())),""))),"")</f>
        <v/>
      </c>
      <c r="H1431" s="35" t="s">
        <v>84</v>
      </c>
      <c r="I1431" s="35" t="s">
        <v>34</v>
      </c>
      <c r="J1431" s="35" t="s">
        <v>810</v>
      </c>
      <c r="K1431" s="35">
        <f t="shared" si="5"/>
        <v>62</v>
      </c>
      <c r="L1431" s="35" t="s">
        <v>811</v>
      </c>
      <c r="M1431" s="35" t="s">
        <v>812</v>
      </c>
      <c r="N1431" s="35" t="s">
        <v>813</v>
      </c>
      <c r="O1431" s="35" t="s">
        <v>718</v>
      </c>
      <c r="P1431" s="35" t="s">
        <v>815</v>
      </c>
      <c r="Q1431" s="35" t="s">
        <v>816</v>
      </c>
      <c r="S1431" s="35" t="s">
        <v>736</v>
      </c>
      <c r="T1431" s="35" t="s">
        <v>738</v>
      </c>
      <c r="U1431" s="35" t="s">
        <v>817</v>
      </c>
      <c r="W1431" s="35" t="s">
        <v>57</v>
      </c>
      <c r="X1431" s="35" t="s">
        <v>94</v>
      </c>
      <c r="Y1431" s="35" t="s">
        <v>818</v>
      </c>
      <c r="Z1431" s="35" t="s">
        <v>819</v>
      </c>
    </row>
    <row r="1432" spans="1:26" ht="15" customHeight="1">
      <c r="A1432" s="35" t="s">
        <v>1304</v>
      </c>
      <c r="B1432" s="35" t="s">
        <v>820</v>
      </c>
      <c r="C1432" s="35" t="s">
        <v>822</v>
      </c>
      <c r="D1432" s="35">
        <f>IFERROR(IF($A1432="HDC",IF(VLOOKUP($C1432,hdc!$B$2:$F$1600,2,FALSE())="","",VLOOKUP($C1432,hdc!$B$2:$F$1600,2,FALSE())),IF($A1432="NAUTICS",IF(VLOOKUP($C1432,nautics!$B$2:$F$1200,2,FALSE())="","",VLOOKUP($C1432,nautics!$B$2:$F$1200,2,FALSE())),IF($A1432="ST",IF(VLOOKUP($C1432,st!$B$2:$F$400,2,FALSE())="","",VLOOKUP($C1432,st!$B$2:$F$400,2,FALSE())),""))),"")</f>
        <v>1</v>
      </c>
      <c r="E1432" s="35">
        <f>IFERROR(IF($A1432="HDC",IF(VLOOKUP($C1432,hdc!$B$2:$F$1600,3,FALSE())="","",VLOOKUP($C1432,hdc!$B$2:$F$1600,3,FALSE())),IF($A1432="NAUTICS",IF(VLOOKUP($C1432,nautics!$B$2:$F$1200,3,FALSE())="","",VLOOKUP($C1432,nautics!$B$2:$F$1200,3,FALSE())),IF($A1432="ST",IF(VLOOKUP($C1432,st!$B$2:$F$400,3,FALSE())="","",VLOOKUP($C1432,st!$B$2:$F$400,3,FALSE())),""))),"")</f>
        <v>1</v>
      </c>
      <c r="F1432" s="35">
        <f>IFERROR(IF($A1432="HDC",IF(VLOOKUP($C1432,hdc!$B$2:$F$1600,4,FALSE())="","",VLOOKUP($C1432,hdc!$B$2:$F$1600,4,FALSE())),IF($A1432="NAUTICS",IF(VLOOKUP($C1432,nautics!$B$2:$F$1200,4,FALSE())="","",VLOOKUP($C1432,nautics!$B$2:$F$1200,4,FALSE())),IF($A1432="ST",IF(VLOOKUP($C1432,st!$B$2:$F$400,4,FALSE())="","",VLOOKUP($C1432,st!$B$2:$F$400,4,FALSE())),""))),"")</f>
        <v>1</v>
      </c>
      <c r="G1432" s="35" t="str">
        <f>IFERROR(IF($A1432="HDC",IF(VLOOKUP($C1432,hdc!$B$2:$F$1600,5,FALSE())="","",VLOOKUP($C1432,hdc!$B$2:$F$1600,5,FALSE())),IF($A1432="NAUTICS",IF(VLOOKUP($C1432,nautics!$B$2:$F$1200,5,FALSE())="","",VLOOKUP($C1432,nautics!$B$2:$F$1200,5,FALSE())),IF($A1432="ST",IF(VLOOKUP($C1432,st!$B$2:$F$400,5,FALSE())="","",VLOOKUP($C1432,st!$B$2:$F$400,5,FALSE())),""))),"")</f>
        <v/>
      </c>
      <c r="H1432" s="35" t="s">
        <v>664</v>
      </c>
      <c r="I1432" s="35" t="s">
        <v>34</v>
      </c>
      <c r="J1432" s="35" t="s">
        <v>824</v>
      </c>
      <c r="K1432" s="35">
        <f t="shared" si="5"/>
        <v>21</v>
      </c>
      <c r="L1432" s="35" t="s">
        <v>340</v>
      </c>
      <c r="M1432" s="35" t="s">
        <v>341</v>
      </c>
      <c r="N1432" s="35" t="s">
        <v>43</v>
      </c>
      <c r="O1432" s="35" t="s">
        <v>45</v>
      </c>
      <c r="P1432" s="35" t="s">
        <v>825</v>
      </c>
      <c r="Q1432" s="35" t="s">
        <v>827</v>
      </c>
      <c r="S1432" s="35" t="s">
        <v>828</v>
      </c>
      <c r="T1432" s="35" t="s">
        <v>829</v>
      </c>
      <c r="U1432" s="35" t="s">
        <v>830</v>
      </c>
      <c r="W1432" s="35" t="s">
        <v>57</v>
      </c>
      <c r="X1432" s="35" t="s">
        <v>59</v>
      </c>
      <c r="Y1432" s="35" t="s">
        <v>345</v>
      </c>
      <c r="Z1432" s="35" t="s">
        <v>832</v>
      </c>
    </row>
    <row r="1433" spans="1:26" ht="15" customHeight="1">
      <c r="A1433" s="35" t="s">
        <v>1304</v>
      </c>
      <c r="C1433" s="35" t="s">
        <v>833</v>
      </c>
      <c r="D1433" s="35">
        <f>IFERROR(IF($A1433="HDC",IF(VLOOKUP($C1433,hdc!$B$2:$F$1600,2,FALSE())="","",VLOOKUP($C1433,hdc!$B$2:$F$1600,2,FALSE())),IF($A1433="NAUTICS",IF(VLOOKUP($C1433,nautics!$B$2:$F$1200,2,FALSE())="","",VLOOKUP($C1433,nautics!$B$2:$F$1200,2,FALSE())),IF($A1433="ST",IF(VLOOKUP($C1433,st!$B$2:$F$400,2,FALSE())="","",VLOOKUP($C1433,st!$B$2:$F$400,2,FALSE())),""))),"")</f>
        <v>1</v>
      </c>
      <c r="E1433" s="35">
        <f>IFERROR(IF($A1433="HDC",IF(VLOOKUP($C1433,hdc!$B$2:$F$1600,3,FALSE())="","",VLOOKUP($C1433,hdc!$B$2:$F$1600,3,FALSE())),IF($A1433="NAUTICS",IF(VLOOKUP($C1433,nautics!$B$2:$F$1200,3,FALSE())="","",VLOOKUP($C1433,nautics!$B$2:$F$1200,3,FALSE())),IF($A1433="ST",IF(VLOOKUP($C1433,st!$B$2:$F$400,3,FALSE())="","",VLOOKUP($C1433,st!$B$2:$F$400,3,FALSE())),""))),"")</f>
        <v>1</v>
      </c>
      <c r="F1433" s="35">
        <f>IFERROR(IF($A1433="HDC",IF(VLOOKUP($C1433,hdc!$B$2:$F$1600,4,FALSE())="","",VLOOKUP($C1433,hdc!$B$2:$F$1600,4,FALSE())),IF($A1433="NAUTICS",IF(VLOOKUP($C1433,nautics!$B$2:$F$1200,4,FALSE())="","",VLOOKUP($C1433,nautics!$B$2:$F$1200,4,FALSE())),IF($A1433="ST",IF(VLOOKUP($C1433,st!$B$2:$F$400,4,FALSE())="","",VLOOKUP($C1433,st!$B$2:$F$400,4,FALSE())),""))),"")</f>
        <v>1</v>
      </c>
      <c r="G1433" s="35" t="str">
        <f>IFERROR(IF($A1433="HDC",IF(VLOOKUP($C1433,hdc!$B$2:$F$1600,5,FALSE())="","",VLOOKUP($C1433,hdc!$B$2:$F$1600,5,FALSE())),IF($A1433="NAUTICS",IF(VLOOKUP($C1433,nautics!$B$2:$F$1200,5,FALSE())="","",VLOOKUP($C1433,nautics!$B$2:$F$1200,5,FALSE())),IF($A1433="ST",IF(VLOOKUP($C1433,st!$B$2:$F$400,5,FALSE())="","",VLOOKUP($C1433,st!$B$2:$F$400,5,FALSE())),""))),"")</f>
        <v/>
      </c>
      <c r="H1433" s="35" t="s">
        <v>664</v>
      </c>
      <c r="I1433" s="35" t="s">
        <v>34</v>
      </c>
      <c r="J1433" s="35" t="s">
        <v>836</v>
      </c>
      <c r="K1433" s="35">
        <f t="shared" si="5"/>
        <v>35</v>
      </c>
      <c r="L1433" s="35" t="s">
        <v>340</v>
      </c>
      <c r="M1433" s="35" t="s">
        <v>341</v>
      </c>
      <c r="N1433" s="35" t="s">
        <v>43</v>
      </c>
      <c r="O1433" s="35" t="s">
        <v>45</v>
      </c>
      <c r="P1433" s="35" t="s">
        <v>838</v>
      </c>
      <c r="Q1433" s="35" t="s">
        <v>841</v>
      </c>
      <c r="S1433" s="35" t="s">
        <v>842</v>
      </c>
      <c r="T1433" s="35" t="s">
        <v>843</v>
      </c>
      <c r="U1433" s="35" t="s">
        <v>844</v>
      </c>
      <c r="W1433" s="35" t="s">
        <v>57</v>
      </c>
      <c r="X1433" s="35" t="s">
        <v>59</v>
      </c>
      <c r="Y1433" s="35" t="s">
        <v>345</v>
      </c>
      <c r="Z1433" s="35" t="s">
        <v>848</v>
      </c>
    </row>
    <row r="1434" spans="1:26" ht="15" customHeight="1">
      <c r="A1434" s="35" t="s">
        <v>1304</v>
      </c>
      <c r="C1434" s="35" t="s">
        <v>850</v>
      </c>
      <c r="D1434" s="35">
        <f>IFERROR(IF($A1434="HDC",IF(VLOOKUP($C1434,hdc!$B$2:$F$1600,2,FALSE())="","",VLOOKUP($C1434,hdc!$B$2:$F$1600,2,FALSE())),IF($A1434="NAUTICS",IF(VLOOKUP($C1434,nautics!$B$2:$F$1200,2,FALSE())="","",VLOOKUP($C1434,nautics!$B$2:$F$1200,2,FALSE())),IF($A1434="ST",IF(VLOOKUP($C1434,st!$B$2:$F$400,2,FALSE())="","",VLOOKUP($C1434,st!$B$2:$F$400,2,FALSE())),""))),"")</f>
        <v>1</v>
      </c>
      <c r="E1434" s="35">
        <f>IFERROR(IF($A1434="HDC",IF(VLOOKUP($C1434,hdc!$B$2:$F$1600,3,FALSE())="","",VLOOKUP($C1434,hdc!$B$2:$F$1600,3,FALSE())),IF($A1434="NAUTICS",IF(VLOOKUP($C1434,nautics!$B$2:$F$1200,3,FALSE())="","",VLOOKUP($C1434,nautics!$B$2:$F$1200,3,FALSE())),IF($A1434="ST",IF(VLOOKUP($C1434,st!$B$2:$F$400,3,FALSE())="","",VLOOKUP($C1434,st!$B$2:$F$400,3,FALSE())),""))),"")</f>
        <v>1</v>
      </c>
      <c r="F1434" s="35">
        <f>IFERROR(IF($A1434="HDC",IF(VLOOKUP($C1434,hdc!$B$2:$F$1600,4,FALSE())="","",VLOOKUP($C1434,hdc!$B$2:$F$1600,4,FALSE())),IF($A1434="NAUTICS",IF(VLOOKUP($C1434,nautics!$B$2:$F$1200,4,FALSE())="","",VLOOKUP($C1434,nautics!$B$2:$F$1200,4,FALSE())),IF($A1434="ST",IF(VLOOKUP($C1434,st!$B$2:$F$400,4,FALSE())="","",VLOOKUP($C1434,st!$B$2:$F$400,4,FALSE())),""))),"")</f>
        <v>1</v>
      </c>
      <c r="G1434" s="35" t="str">
        <f>IFERROR(IF($A1434="HDC",IF(VLOOKUP($C1434,hdc!$B$2:$F$1600,5,FALSE())="","",VLOOKUP($C1434,hdc!$B$2:$F$1600,5,FALSE())),IF($A1434="NAUTICS",IF(VLOOKUP($C1434,nautics!$B$2:$F$1200,5,FALSE())="","",VLOOKUP($C1434,nautics!$B$2:$F$1200,5,FALSE())),IF($A1434="ST",IF(VLOOKUP($C1434,st!$B$2:$F$400,5,FALSE())="","",VLOOKUP($C1434,st!$B$2:$F$400,5,FALSE())),""))),"")</f>
        <v/>
      </c>
      <c r="H1434" s="35" t="s">
        <v>664</v>
      </c>
      <c r="I1434" s="35" t="s">
        <v>34</v>
      </c>
      <c r="J1434" s="35" t="s">
        <v>853</v>
      </c>
      <c r="K1434" s="35">
        <f t="shared" si="5"/>
        <v>23</v>
      </c>
      <c r="L1434" s="35" t="s">
        <v>340</v>
      </c>
      <c r="M1434" s="35" t="s">
        <v>341</v>
      </c>
      <c r="N1434" s="35" t="s">
        <v>43</v>
      </c>
      <c r="O1434" s="35" t="s">
        <v>45</v>
      </c>
      <c r="P1434" s="35" t="s">
        <v>857</v>
      </c>
      <c r="Q1434" s="35" t="s">
        <v>858</v>
      </c>
      <c r="S1434" s="35" t="s">
        <v>53</v>
      </c>
      <c r="T1434" s="35" t="s">
        <v>55</v>
      </c>
      <c r="U1434" s="35" t="s">
        <v>860</v>
      </c>
      <c r="W1434" s="35" t="s">
        <v>57</v>
      </c>
      <c r="X1434" s="35" t="s">
        <v>59</v>
      </c>
      <c r="Y1434" s="35" t="s">
        <v>345</v>
      </c>
      <c r="Z1434" s="35" t="s">
        <v>863</v>
      </c>
    </row>
    <row r="1435" spans="1:26" ht="15" customHeight="1">
      <c r="A1435" s="35" t="s">
        <v>1304</v>
      </c>
      <c r="C1435" s="35" t="s">
        <v>866</v>
      </c>
      <c r="D1435" s="35">
        <f>IFERROR(IF($A1435="HDC",IF(VLOOKUP($C1435,hdc!$B$2:$F$1600,2,FALSE())="","",VLOOKUP($C1435,hdc!$B$2:$F$1600,2,FALSE())),IF($A1435="NAUTICS",IF(VLOOKUP($C1435,nautics!$B$2:$F$1200,2,FALSE())="","",VLOOKUP($C1435,nautics!$B$2:$F$1200,2,FALSE())),IF($A1435="ST",IF(VLOOKUP($C1435,st!$B$2:$F$400,2,FALSE())="","",VLOOKUP($C1435,st!$B$2:$F$400,2,FALSE())),""))),"")</f>
        <v>1</v>
      </c>
      <c r="E1435" s="35">
        <f>IFERROR(IF($A1435="HDC",IF(VLOOKUP($C1435,hdc!$B$2:$F$1600,3,FALSE())="","",VLOOKUP($C1435,hdc!$B$2:$F$1600,3,FALSE())),IF($A1435="NAUTICS",IF(VLOOKUP($C1435,nautics!$B$2:$F$1200,3,FALSE())="","",VLOOKUP($C1435,nautics!$B$2:$F$1200,3,FALSE())),IF($A1435="ST",IF(VLOOKUP($C1435,st!$B$2:$F$400,3,FALSE())="","",VLOOKUP($C1435,st!$B$2:$F$400,3,FALSE())),""))),"")</f>
        <v>1</v>
      </c>
      <c r="F1435" s="35">
        <f>IFERROR(IF($A1435="HDC",IF(VLOOKUP($C1435,hdc!$B$2:$F$1600,4,FALSE())="","",VLOOKUP($C1435,hdc!$B$2:$F$1600,4,FALSE())),IF($A1435="NAUTICS",IF(VLOOKUP($C1435,nautics!$B$2:$F$1200,4,FALSE())="","",VLOOKUP($C1435,nautics!$B$2:$F$1200,4,FALSE())),IF($A1435="ST",IF(VLOOKUP($C1435,st!$B$2:$F$400,4,FALSE())="","",VLOOKUP($C1435,st!$B$2:$F$400,4,FALSE())),""))),"")</f>
        <v>1</v>
      </c>
      <c r="G1435" s="35" t="str">
        <f>IFERROR(IF($A1435="HDC",IF(VLOOKUP($C1435,hdc!$B$2:$F$1600,5,FALSE())="","",VLOOKUP($C1435,hdc!$B$2:$F$1600,5,FALSE())),IF($A1435="NAUTICS",IF(VLOOKUP($C1435,nautics!$B$2:$F$1200,5,FALSE())="","",VLOOKUP($C1435,nautics!$B$2:$F$1200,5,FALSE())),IF($A1435="ST",IF(VLOOKUP($C1435,st!$B$2:$F$400,5,FALSE())="","",VLOOKUP($C1435,st!$B$2:$F$400,5,FALSE())),""))),"")</f>
        <v/>
      </c>
      <c r="H1435" s="35" t="s">
        <v>664</v>
      </c>
      <c r="I1435" s="35" t="s">
        <v>34</v>
      </c>
      <c r="J1435" s="35" t="s">
        <v>867</v>
      </c>
      <c r="K1435" s="35">
        <f t="shared" si="5"/>
        <v>51</v>
      </c>
      <c r="L1435" s="35" t="s">
        <v>95</v>
      </c>
      <c r="M1435" s="35" t="s">
        <v>96</v>
      </c>
      <c r="N1435" s="35" t="s">
        <v>43</v>
      </c>
      <c r="O1435" s="35" t="s">
        <v>45</v>
      </c>
      <c r="P1435" s="35" t="s">
        <v>870</v>
      </c>
      <c r="Q1435" s="35" t="s">
        <v>871</v>
      </c>
      <c r="S1435" s="35" t="s">
        <v>872</v>
      </c>
      <c r="T1435" s="35" t="s">
        <v>873</v>
      </c>
      <c r="U1435" s="35" t="s">
        <v>874</v>
      </c>
      <c r="W1435" s="35" t="s">
        <v>57</v>
      </c>
      <c r="X1435" s="35" t="s">
        <v>876</v>
      </c>
      <c r="Y1435" s="35" t="s">
        <v>102</v>
      </c>
      <c r="Z1435" s="35" t="s">
        <v>877</v>
      </c>
    </row>
    <row r="1436" spans="1:26" ht="15" customHeight="1">
      <c r="A1436" s="35" t="s">
        <v>1304</v>
      </c>
      <c r="C1436" s="35" t="s">
        <v>878</v>
      </c>
      <c r="D1436" s="35">
        <f>IFERROR(IF($A1436="HDC",IF(VLOOKUP($C1436,hdc!$B$2:$F$1600,2,FALSE())="","",VLOOKUP($C1436,hdc!$B$2:$F$1600,2,FALSE())),IF($A1436="NAUTICS",IF(VLOOKUP($C1436,nautics!$B$2:$F$1200,2,FALSE())="","",VLOOKUP($C1436,nautics!$B$2:$F$1200,2,FALSE())),IF($A1436="ST",IF(VLOOKUP($C1436,st!$B$2:$F$400,2,FALSE())="","",VLOOKUP($C1436,st!$B$2:$F$400,2,FALSE())),""))),"")</f>
        <v>1</v>
      </c>
      <c r="E1436" s="35">
        <f>IFERROR(IF($A1436="HDC",IF(VLOOKUP($C1436,hdc!$B$2:$F$1600,3,FALSE())="","",VLOOKUP($C1436,hdc!$B$2:$F$1600,3,FALSE())),IF($A1436="NAUTICS",IF(VLOOKUP($C1436,nautics!$B$2:$F$1200,3,FALSE())="","",VLOOKUP($C1436,nautics!$B$2:$F$1200,3,FALSE())),IF($A1436="ST",IF(VLOOKUP($C1436,st!$B$2:$F$400,3,FALSE())="","",VLOOKUP($C1436,st!$B$2:$F$400,3,FALSE())),""))),"")</f>
        <v>1</v>
      </c>
      <c r="F1436" s="35">
        <f>IFERROR(IF($A1436="HDC",IF(VLOOKUP($C1436,hdc!$B$2:$F$1600,4,FALSE())="","",VLOOKUP($C1436,hdc!$B$2:$F$1600,4,FALSE())),IF($A1436="NAUTICS",IF(VLOOKUP($C1436,nautics!$B$2:$F$1200,4,FALSE())="","",VLOOKUP($C1436,nautics!$B$2:$F$1200,4,FALSE())),IF($A1436="ST",IF(VLOOKUP($C1436,st!$B$2:$F$400,4,FALSE())="","",VLOOKUP($C1436,st!$B$2:$F$400,4,FALSE())),""))),"")</f>
        <v>1</v>
      </c>
      <c r="G1436" s="35" t="str">
        <f>IFERROR(IF($A1436="HDC",IF(VLOOKUP($C1436,hdc!$B$2:$F$1600,5,FALSE())="","",VLOOKUP($C1436,hdc!$B$2:$F$1600,5,FALSE())),IF($A1436="NAUTICS",IF(VLOOKUP($C1436,nautics!$B$2:$F$1200,5,FALSE())="","",VLOOKUP($C1436,nautics!$B$2:$F$1200,5,FALSE())),IF($A1436="ST",IF(VLOOKUP($C1436,st!$B$2:$F$400,5,FALSE())="","",VLOOKUP($C1436,st!$B$2:$F$400,5,FALSE())),""))),"")</f>
        <v/>
      </c>
      <c r="H1436" s="35" t="s">
        <v>664</v>
      </c>
      <c r="I1436" s="35" t="s">
        <v>34</v>
      </c>
      <c r="J1436" s="35" t="s">
        <v>882</v>
      </c>
      <c r="K1436" s="35">
        <f t="shared" si="5"/>
        <v>23</v>
      </c>
      <c r="L1436" s="35" t="s">
        <v>340</v>
      </c>
      <c r="M1436" s="35" t="s">
        <v>341</v>
      </c>
      <c r="N1436" s="35" t="s">
        <v>43</v>
      </c>
      <c r="O1436" s="35" t="s">
        <v>45</v>
      </c>
      <c r="P1436" s="35" t="s">
        <v>883</v>
      </c>
      <c r="Q1436" s="35" t="s">
        <v>884</v>
      </c>
      <c r="S1436" s="35" t="s">
        <v>842</v>
      </c>
      <c r="T1436" s="35" t="s">
        <v>843</v>
      </c>
      <c r="U1436" s="35" t="s">
        <v>886</v>
      </c>
      <c r="W1436" s="35" t="s">
        <v>57</v>
      </c>
      <c r="X1436" s="35" t="s">
        <v>59</v>
      </c>
      <c r="Y1436" s="35" t="s">
        <v>345</v>
      </c>
      <c r="Z1436" s="35" t="s">
        <v>887</v>
      </c>
    </row>
    <row r="1437" spans="1:26" ht="15" customHeight="1">
      <c r="A1437" s="35" t="s">
        <v>1304</v>
      </c>
      <c r="C1437" s="35" t="s">
        <v>889</v>
      </c>
      <c r="D1437" s="35">
        <f>IFERROR(IF($A1437="HDC",IF(VLOOKUP($C1437,hdc!$B$2:$F$1600,2,FALSE())="","",VLOOKUP($C1437,hdc!$B$2:$F$1600,2,FALSE())),IF($A1437="NAUTICS",IF(VLOOKUP($C1437,nautics!$B$2:$F$1200,2,FALSE())="","",VLOOKUP($C1437,nautics!$B$2:$F$1200,2,FALSE())),IF($A1437="ST",IF(VLOOKUP($C1437,st!$B$2:$F$400,2,FALSE())="","",VLOOKUP($C1437,st!$B$2:$F$400,2,FALSE())),""))),"")</f>
        <v>1</v>
      </c>
      <c r="E1437" s="35">
        <f>IFERROR(IF($A1437="HDC",IF(VLOOKUP($C1437,hdc!$B$2:$F$1600,3,FALSE())="","",VLOOKUP($C1437,hdc!$B$2:$F$1600,3,FALSE())),IF($A1437="NAUTICS",IF(VLOOKUP($C1437,nautics!$B$2:$F$1200,3,FALSE())="","",VLOOKUP($C1437,nautics!$B$2:$F$1200,3,FALSE())),IF($A1437="ST",IF(VLOOKUP($C1437,st!$B$2:$F$400,3,FALSE())="","",VLOOKUP($C1437,st!$B$2:$F$400,3,FALSE())),""))),"")</f>
        <v>1</v>
      </c>
      <c r="F1437" s="35">
        <f>IFERROR(IF($A1437="HDC",IF(VLOOKUP($C1437,hdc!$B$2:$F$1600,4,FALSE())="","",VLOOKUP($C1437,hdc!$B$2:$F$1600,4,FALSE())),IF($A1437="NAUTICS",IF(VLOOKUP($C1437,nautics!$B$2:$F$1200,4,FALSE())="","",VLOOKUP($C1437,nautics!$B$2:$F$1200,4,FALSE())),IF($A1437="ST",IF(VLOOKUP($C1437,st!$B$2:$F$400,4,FALSE())="","",VLOOKUP($C1437,st!$B$2:$F$400,4,FALSE())),""))),"")</f>
        <v>1</v>
      </c>
      <c r="G1437" s="35" t="str">
        <f>IFERROR(IF($A1437="HDC",IF(VLOOKUP($C1437,hdc!$B$2:$F$1600,5,FALSE())="","",VLOOKUP($C1437,hdc!$B$2:$F$1600,5,FALSE())),IF($A1437="NAUTICS",IF(VLOOKUP($C1437,nautics!$B$2:$F$1200,5,FALSE())="","",VLOOKUP($C1437,nautics!$B$2:$F$1200,5,FALSE())),IF($A1437="ST",IF(VLOOKUP($C1437,st!$B$2:$F$400,5,FALSE())="","",VLOOKUP($C1437,st!$B$2:$F$400,5,FALSE())),""))),"")</f>
        <v/>
      </c>
      <c r="H1437" s="35" t="s">
        <v>691</v>
      </c>
      <c r="I1437" s="35" t="s">
        <v>34</v>
      </c>
      <c r="J1437" s="35" t="s">
        <v>891</v>
      </c>
      <c r="K1437" s="35">
        <f t="shared" si="5"/>
        <v>57</v>
      </c>
      <c r="L1437" s="35" t="s">
        <v>340</v>
      </c>
      <c r="M1437" s="35" t="s">
        <v>341</v>
      </c>
      <c r="N1437" s="35" t="s">
        <v>43</v>
      </c>
      <c r="O1437" s="35" t="s">
        <v>45</v>
      </c>
      <c r="P1437" s="35" t="s">
        <v>325</v>
      </c>
      <c r="Q1437" s="35" t="s">
        <v>326</v>
      </c>
      <c r="S1437" s="35" t="s">
        <v>46</v>
      </c>
      <c r="T1437" s="35" t="s">
        <v>49</v>
      </c>
      <c r="U1437" s="35" t="s">
        <v>895</v>
      </c>
      <c r="W1437" s="35" t="s">
        <v>57</v>
      </c>
      <c r="X1437" s="35" t="s">
        <v>59</v>
      </c>
      <c r="Y1437" s="35" t="s">
        <v>345</v>
      </c>
      <c r="Z1437" s="35" t="s">
        <v>329</v>
      </c>
    </row>
    <row r="1438" spans="1:26" ht="15" customHeight="1">
      <c r="A1438" s="35" t="s">
        <v>1304</v>
      </c>
      <c r="C1438" s="35" t="s">
        <v>900</v>
      </c>
      <c r="D1438" s="35">
        <f>IFERROR(IF($A1438="HDC",IF(VLOOKUP($C1438,hdc!$B$2:$F$1600,2,FALSE())="","",VLOOKUP($C1438,hdc!$B$2:$F$1600,2,FALSE())),IF($A1438="NAUTICS",IF(VLOOKUP($C1438,nautics!$B$2:$F$1200,2,FALSE())="","",VLOOKUP($C1438,nautics!$B$2:$F$1200,2,FALSE())),IF($A1438="ST",IF(VLOOKUP($C1438,st!$B$2:$F$400,2,FALSE())="","",VLOOKUP($C1438,st!$B$2:$F$400,2,FALSE())),""))),"")</f>
        <v>1</v>
      </c>
      <c r="E1438" s="35">
        <f>IFERROR(IF($A1438="HDC",IF(VLOOKUP($C1438,hdc!$B$2:$F$1600,3,FALSE())="","",VLOOKUP($C1438,hdc!$B$2:$F$1600,3,FALSE())),IF($A1438="NAUTICS",IF(VLOOKUP($C1438,nautics!$B$2:$F$1200,3,FALSE())="","",VLOOKUP($C1438,nautics!$B$2:$F$1200,3,FALSE())),IF($A1438="ST",IF(VLOOKUP($C1438,st!$B$2:$F$400,3,FALSE())="","",VLOOKUP($C1438,st!$B$2:$F$400,3,FALSE())),""))),"")</f>
        <v>1</v>
      </c>
      <c r="F1438" s="35">
        <f>IFERROR(IF($A1438="HDC",IF(VLOOKUP($C1438,hdc!$B$2:$F$1600,4,FALSE())="","",VLOOKUP($C1438,hdc!$B$2:$F$1600,4,FALSE())),IF($A1438="NAUTICS",IF(VLOOKUP($C1438,nautics!$B$2:$F$1200,4,FALSE())="","",VLOOKUP($C1438,nautics!$B$2:$F$1200,4,FALSE())),IF($A1438="ST",IF(VLOOKUP($C1438,st!$B$2:$F$400,4,FALSE())="","",VLOOKUP($C1438,st!$B$2:$F$400,4,FALSE())),""))),"")</f>
        <v>1</v>
      </c>
      <c r="G1438" s="35" t="str">
        <f>IFERROR(IF($A1438="HDC",IF(VLOOKUP($C1438,hdc!$B$2:$F$1600,5,FALSE())="","",VLOOKUP($C1438,hdc!$B$2:$F$1600,5,FALSE())),IF($A1438="NAUTICS",IF(VLOOKUP($C1438,nautics!$B$2:$F$1200,5,FALSE())="","",VLOOKUP($C1438,nautics!$B$2:$F$1200,5,FALSE())),IF($A1438="ST",IF(VLOOKUP($C1438,st!$B$2:$F$400,5,FALSE())="","",VLOOKUP($C1438,st!$B$2:$F$400,5,FALSE())),""))),"")</f>
        <v/>
      </c>
      <c r="H1438" s="35" t="s">
        <v>691</v>
      </c>
      <c r="I1438" s="35" t="s">
        <v>34</v>
      </c>
      <c r="J1438" s="35" t="s">
        <v>903</v>
      </c>
      <c r="K1438" s="35">
        <f t="shared" si="5"/>
        <v>55</v>
      </c>
      <c r="L1438" s="35" t="s">
        <v>95</v>
      </c>
      <c r="M1438" s="35" t="s">
        <v>96</v>
      </c>
      <c r="N1438" s="35" t="s">
        <v>43</v>
      </c>
      <c r="O1438" s="35" t="s">
        <v>45</v>
      </c>
      <c r="P1438" s="35" t="s">
        <v>325</v>
      </c>
      <c r="Q1438" s="35" t="s">
        <v>326</v>
      </c>
      <c r="S1438" s="35" t="s">
        <v>46</v>
      </c>
      <c r="T1438" s="35" t="s">
        <v>49</v>
      </c>
      <c r="U1438" s="35" t="s">
        <v>906</v>
      </c>
      <c r="W1438" s="35" t="s">
        <v>57</v>
      </c>
      <c r="X1438" s="35" t="s">
        <v>59</v>
      </c>
      <c r="Y1438" s="35" t="s">
        <v>102</v>
      </c>
      <c r="Z1438" s="35" t="s">
        <v>329</v>
      </c>
    </row>
    <row r="1439" spans="1:26" ht="15" customHeight="1">
      <c r="A1439" s="35" t="s">
        <v>1304</v>
      </c>
      <c r="C1439" s="35" t="s">
        <v>909</v>
      </c>
      <c r="D1439" s="35">
        <f>IFERROR(IF($A1439="HDC",IF(VLOOKUP($C1439,hdc!$B$2:$F$1600,2,FALSE())="","",VLOOKUP($C1439,hdc!$B$2:$F$1600,2,FALSE())),IF($A1439="NAUTICS",IF(VLOOKUP($C1439,nautics!$B$2:$F$1200,2,FALSE())="","",VLOOKUP($C1439,nautics!$B$2:$F$1200,2,FALSE())),IF($A1439="ST",IF(VLOOKUP($C1439,st!$B$2:$F$400,2,FALSE())="","",VLOOKUP($C1439,st!$B$2:$F$400,2,FALSE())),""))),"")</f>
        <v>1</v>
      </c>
      <c r="E1439" s="35">
        <f>IFERROR(IF($A1439="HDC",IF(VLOOKUP($C1439,hdc!$B$2:$F$1600,3,FALSE())="","",VLOOKUP($C1439,hdc!$B$2:$F$1600,3,FALSE())),IF($A1439="NAUTICS",IF(VLOOKUP($C1439,nautics!$B$2:$F$1200,3,FALSE())="","",VLOOKUP($C1439,nautics!$B$2:$F$1200,3,FALSE())),IF($A1439="ST",IF(VLOOKUP($C1439,st!$B$2:$F$400,3,FALSE())="","",VLOOKUP($C1439,st!$B$2:$F$400,3,FALSE())),""))),"")</f>
        <v>1</v>
      </c>
      <c r="F1439" s="35">
        <f>IFERROR(IF($A1439="HDC",IF(VLOOKUP($C1439,hdc!$B$2:$F$1600,4,FALSE())="","",VLOOKUP($C1439,hdc!$B$2:$F$1600,4,FALSE())),IF($A1439="NAUTICS",IF(VLOOKUP($C1439,nautics!$B$2:$F$1200,4,FALSE())="","",VLOOKUP($C1439,nautics!$B$2:$F$1200,4,FALSE())),IF($A1439="ST",IF(VLOOKUP($C1439,st!$B$2:$F$400,4,FALSE())="","",VLOOKUP($C1439,st!$B$2:$F$400,4,FALSE())),""))),"")</f>
        <v>1</v>
      </c>
      <c r="G1439" s="35" t="str">
        <f>IFERROR(IF($A1439="HDC",IF(VLOOKUP($C1439,hdc!$B$2:$F$1600,5,FALSE())="","",VLOOKUP($C1439,hdc!$B$2:$F$1600,5,FALSE())),IF($A1439="NAUTICS",IF(VLOOKUP($C1439,nautics!$B$2:$F$1200,5,FALSE())="","",VLOOKUP($C1439,nautics!$B$2:$F$1200,5,FALSE())),IF($A1439="ST",IF(VLOOKUP($C1439,st!$B$2:$F$400,5,FALSE())="","",VLOOKUP($C1439,st!$B$2:$F$400,5,FALSE())),""))),"")</f>
        <v/>
      </c>
      <c r="H1439" s="35" t="s">
        <v>911</v>
      </c>
      <c r="I1439" s="35" t="s">
        <v>34</v>
      </c>
      <c r="J1439" s="35" t="s">
        <v>912</v>
      </c>
      <c r="K1439" s="35">
        <f t="shared" si="5"/>
        <v>41</v>
      </c>
      <c r="L1439" s="35" t="s">
        <v>318</v>
      </c>
      <c r="M1439" s="35" t="s">
        <v>319</v>
      </c>
      <c r="N1439" s="35" t="s">
        <v>174</v>
      </c>
      <c r="O1439" s="35" t="s">
        <v>175</v>
      </c>
      <c r="P1439" s="35" t="s">
        <v>325</v>
      </c>
      <c r="Q1439" s="35" t="s">
        <v>326</v>
      </c>
      <c r="S1439" s="35" t="s">
        <v>46</v>
      </c>
      <c r="T1439" s="35" t="s">
        <v>49</v>
      </c>
      <c r="U1439" s="35" t="s">
        <v>914</v>
      </c>
      <c r="W1439" s="35" t="s">
        <v>57</v>
      </c>
      <c r="X1439" s="35" t="s">
        <v>203</v>
      </c>
      <c r="Y1439" s="35" t="s">
        <v>323</v>
      </c>
      <c r="Z1439" s="35" t="s">
        <v>329</v>
      </c>
    </row>
    <row r="1440" spans="1:26" ht="15" customHeight="1">
      <c r="A1440" s="35" t="s">
        <v>1304</v>
      </c>
      <c r="C1440" s="35" t="s">
        <v>917</v>
      </c>
      <c r="D1440" s="35">
        <f>IFERROR(IF($A1440="HDC",IF(VLOOKUP($C1440,hdc!$B$2:$F$1600,2,FALSE())="","",VLOOKUP($C1440,hdc!$B$2:$F$1600,2,FALSE())),IF($A1440="NAUTICS",IF(VLOOKUP($C1440,nautics!$B$2:$F$1200,2,FALSE())="","",VLOOKUP($C1440,nautics!$B$2:$F$1200,2,FALSE())),IF($A1440="ST",IF(VLOOKUP($C1440,st!$B$2:$F$400,2,FALSE())="","",VLOOKUP($C1440,st!$B$2:$F$400,2,FALSE())),""))),"")</f>
        <v>1</v>
      </c>
      <c r="E1440" s="35">
        <f>IFERROR(IF($A1440="HDC",IF(VLOOKUP($C1440,hdc!$B$2:$F$1600,3,FALSE())="","",VLOOKUP($C1440,hdc!$B$2:$F$1600,3,FALSE())),IF($A1440="NAUTICS",IF(VLOOKUP($C1440,nautics!$B$2:$F$1200,3,FALSE())="","",VLOOKUP($C1440,nautics!$B$2:$F$1200,3,FALSE())),IF($A1440="ST",IF(VLOOKUP($C1440,st!$B$2:$F$400,3,FALSE())="","",VLOOKUP($C1440,st!$B$2:$F$400,3,FALSE())),""))),"")</f>
        <v>1</v>
      </c>
      <c r="F1440" s="35">
        <f>IFERROR(IF($A1440="HDC",IF(VLOOKUP($C1440,hdc!$B$2:$F$1600,4,FALSE())="","",VLOOKUP($C1440,hdc!$B$2:$F$1600,4,FALSE())),IF($A1440="NAUTICS",IF(VLOOKUP($C1440,nautics!$B$2:$F$1200,4,FALSE())="","",VLOOKUP($C1440,nautics!$B$2:$F$1200,4,FALSE())),IF($A1440="ST",IF(VLOOKUP($C1440,st!$B$2:$F$400,4,FALSE())="","",VLOOKUP($C1440,st!$B$2:$F$400,4,FALSE())),""))),"")</f>
        <v>1</v>
      </c>
      <c r="G1440" s="35" t="str">
        <f>IFERROR(IF($A1440="HDC",IF(VLOOKUP($C1440,hdc!$B$2:$F$1600,5,FALSE())="","",VLOOKUP($C1440,hdc!$B$2:$F$1600,5,FALSE())),IF($A1440="NAUTICS",IF(VLOOKUP($C1440,nautics!$B$2:$F$1200,5,FALSE())="","",VLOOKUP($C1440,nautics!$B$2:$F$1200,5,FALSE())),IF($A1440="ST",IF(VLOOKUP($C1440,st!$B$2:$F$400,5,FALSE())="","",VLOOKUP($C1440,st!$B$2:$F$400,5,FALSE())),""))),"")</f>
        <v/>
      </c>
      <c r="H1440" s="35" t="s">
        <v>664</v>
      </c>
      <c r="I1440" s="35" t="s">
        <v>34</v>
      </c>
      <c r="J1440" s="35" t="s">
        <v>919</v>
      </c>
      <c r="K1440" s="35">
        <f t="shared" si="5"/>
        <v>28</v>
      </c>
      <c r="L1440" s="35" t="s">
        <v>318</v>
      </c>
      <c r="M1440" s="35" t="s">
        <v>319</v>
      </c>
      <c r="N1440" s="35" t="s">
        <v>174</v>
      </c>
      <c r="O1440" s="35" t="s">
        <v>175</v>
      </c>
      <c r="P1440" s="35" t="s">
        <v>922</v>
      </c>
      <c r="Q1440" s="35" t="s">
        <v>923</v>
      </c>
      <c r="S1440" s="35" t="s">
        <v>828</v>
      </c>
      <c r="T1440" s="35" t="s">
        <v>829</v>
      </c>
      <c r="U1440" s="35" t="s">
        <v>925</v>
      </c>
      <c r="W1440" s="35" t="s">
        <v>57</v>
      </c>
      <c r="X1440" s="35" t="s">
        <v>926</v>
      </c>
      <c r="Y1440" s="35" t="s">
        <v>323</v>
      </c>
      <c r="Z1440" s="35" t="s">
        <v>832</v>
      </c>
    </row>
    <row r="1441" spans="1:26" ht="15" customHeight="1">
      <c r="A1441" s="35" t="s">
        <v>1304</v>
      </c>
      <c r="C1441" s="35" t="s">
        <v>928</v>
      </c>
      <c r="D1441" s="35">
        <f>IFERROR(IF($A1441="HDC",IF(VLOOKUP($C1441,hdc!$B$2:$F$1600,2,FALSE())="","",VLOOKUP($C1441,hdc!$B$2:$F$1600,2,FALSE())),IF($A1441="NAUTICS",IF(VLOOKUP($C1441,nautics!$B$2:$F$1200,2,FALSE())="","",VLOOKUP($C1441,nautics!$B$2:$F$1200,2,FALSE())),IF($A1441="ST",IF(VLOOKUP($C1441,st!$B$2:$F$400,2,FALSE())="","",VLOOKUP($C1441,st!$B$2:$F$400,2,FALSE())),""))),"")</f>
        <v>1</v>
      </c>
      <c r="E1441" s="35">
        <f>IFERROR(IF($A1441="HDC",IF(VLOOKUP($C1441,hdc!$B$2:$F$1600,3,FALSE())="","",VLOOKUP($C1441,hdc!$B$2:$F$1600,3,FALSE())),IF($A1441="NAUTICS",IF(VLOOKUP($C1441,nautics!$B$2:$F$1200,3,FALSE())="","",VLOOKUP($C1441,nautics!$B$2:$F$1200,3,FALSE())),IF($A1441="ST",IF(VLOOKUP($C1441,st!$B$2:$F$400,3,FALSE())="","",VLOOKUP($C1441,st!$B$2:$F$400,3,FALSE())),""))),"")</f>
        <v>1</v>
      </c>
      <c r="F1441" s="35">
        <f>IFERROR(IF($A1441="HDC",IF(VLOOKUP($C1441,hdc!$B$2:$F$1600,4,FALSE())="","",VLOOKUP($C1441,hdc!$B$2:$F$1600,4,FALSE())),IF($A1441="NAUTICS",IF(VLOOKUP($C1441,nautics!$B$2:$F$1200,4,FALSE())="","",VLOOKUP($C1441,nautics!$B$2:$F$1200,4,FALSE())),IF($A1441="ST",IF(VLOOKUP($C1441,st!$B$2:$F$400,4,FALSE())="","",VLOOKUP($C1441,st!$B$2:$F$400,4,FALSE())),""))),"")</f>
        <v>1</v>
      </c>
      <c r="G1441" s="35" t="str">
        <f>IFERROR(IF($A1441="HDC",IF(VLOOKUP($C1441,hdc!$B$2:$F$1600,5,FALSE())="","",VLOOKUP($C1441,hdc!$B$2:$F$1600,5,FALSE())),IF($A1441="NAUTICS",IF(VLOOKUP($C1441,nautics!$B$2:$F$1200,5,FALSE())="","",VLOOKUP($C1441,nautics!$B$2:$F$1200,5,FALSE())),IF($A1441="ST",IF(VLOOKUP($C1441,st!$B$2:$F$400,5,FALSE())="","",VLOOKUP($C1441,st!$B$2:$F$400,5,FALSE())),""))),"")</f>
        <v/>
      </c>
      <c r="H1441" s="35" t="s">
        <v>664</v>
      </c>
      <c r="I1441" s="35" t="s">
        <v>34</v>
      </c>
      <c r="J1441" s="35" t="s">
        <v>934</v>
      </c>
      <c r="K1441" s="35">
        <f t="shared" si="5"/>
        <v>38</v>
      </c>
      <c r="L1441" s="35" t="s">
        <v>318</v>
      </c>
      <c r="M1441" s="35" t="s">
        <v>319</v>
      </c>
      <c r="N1441" s="35" t="s">
        <v>174</v>
      </c>
      <c r="O1441" s="35" t="s">
        <v>175</v>
      </c>
      <c r="P1441" s="35" t="s">
        <v>936</v>
      </c>
      <c r="Q1441" s="35" t="s">
        <v>937</v>
      </c>
      <c r="S1441" s="35" t="s">
        <v>53</v>
      </c>
      <c r="T1441" s="35" t="s">
        <v>55</v>
      </c>
      <c r="U1441" s="35" t="s">
        <v>939</v>
      </c>
      <c r="W1441" s="35" t="s">
        <v>57</v>
      </c>
      <c r="X1441" s="35" t="s">
        <v>926</v>
      </c>
      <c r="Y1441" s="35" t="s">
        <v>323</v>
      </c>
      <c r="Z1441" s="35" t="s">
        <v>863</v>
      </c>
    </row>
    <row r="1442" spans="1:26" ht="15" customHeight="1">
      <c r="A1442" s="35" t="s">
        <v>1304</v>
      </c>
      <c r="C1442" s="35" t="s">
        <v>941</v>
      </c>
      <c r="D1442" s="35">
        <f>IFERROR(IF($A1442="HDC",IF(VLOOKUP($C1442,hdc!$B$2:$F$1600,2,FALSE())="","",VLOOKUP($C1442,hdc!$B$2:$F$1600,2,FALSE())),IF($A1442="NAUTICS",IF(VLOOKUP($C1442,nautics!$B$2:$F$1200,2,FALSE())="","",VLOOKUP($C1442,nautics!$B$2:$F$1200,2,FALSE())),IF($A1442="ST",IF(VLOOKUP($C1442,st!$B$2:$F$400,2,FALSE())="","",VLOOKUP($C1442,st!$B$2:$F$400,2,FALSE())),""))),"")</f>
        <v>1</v>
      </c>
      <c r="E1442" s="35">
        <f>IFERROR(IF($A1442="HDC",IF(VLOOKUP($C1442,hdc!$B$2:$F$1600,3,FALSE())="","",VLOOKUP($C1442,hdc!$B$2:$F$1600,3,FALSE())),IF($A1442="NAUTICS",IF(VLOOKUP($C1442,nautics!$B$2:$F$1200,3,FALSE())="","",VLOOKUP($C1442,nautics!$B$2:$F$1200,3,FALSE())),IF($A1442="ST",IF(VLOOKUP($C1442,st!$B$2:$F$400,3,FALSE())="","",VLOOKUP($C1442,st!$B$2:$F$400,3,FALSE())),""))),"")</f>
        <v>1</v>
      </c>
      <c r="F1442" s="35">
        <f>IFERROR(IF($A1442="HDC",IF(VLOOKUP($C1442,hdc!$B$2:$F$1600,4,FALSE())="","",VLOOKUP($C1442,hdc!$B$2:$F$1600,4,FALSE())),IF($A1442="NAUTICS",IF(VLOOKUP($C1442,nautics!$B$2:$F$1200,4,FALSE())="","",VLOOKUP($C1442,nautics!$B$2:$F$1200,4,FALSE())),IF($A1442="ST",IF(VLOOKUP($C1442,st!$B$2:$F$400,4,FALSE())="","",VLOOKUP($C1442,st!$B$2:$F$400,4,FALSE())),""))),"")</f>
        <v>1</v>
      </c>
      <c r="G1442" s="35" t="str">
        <f>IFERROR(IF($A1442="HDC",IF(VLOOKUP($C1442,hdc!$B$2:$F$1600,5,FALSE())="","",VLOOKUP($C1442,hdc!$B$2:$F$1600,5,FALSE())),IF($A1442="NAUTICS",IF(VLOOKUP($C1442,nautics!$B$2:$F$1200,5,FALSE())="","",VLOOKUP($C1442,nautics!$B$2:$F$1200,5,FALSE())),IF($A1442="ST",IF(VLOOKUP($C1442,st!$B$2:$F$400,5,FALSE())="","",VLOOKUP($C1442,st!$B$2:$F$400,5,FALSE())),""))),"")</f>
        <v/>
      </c>
      <c r="H1442" s="35" t="s">
        <v>664</v>
      </c>
      <c r="I1442" s="35" t="s">
        <v>34</v>
      </c>
      <c r="J1442" s="35" t="s">
        <v>944</v>
      </c>
      <c r="K1442" s="35">
        <f t="shared" si="5"/>
        <v>35</v>
      </c>
      <c r="L1442" s="35" t="s">
        <v>95</v>
      </c>
      <c r="M1442" s="35" t="s">
        <v>96</v>
      </c>
      <c r="N1442" s="35" t="s">
        <v>43</v>
      </c>
      <c r="O1442" s="35" t="s">
        <v>45</v>
      </c>
      <c r="P1442" s="35" t="s">
        <v>947</v>
      </c>
      <c r="Q1442" s="35" t="s">
        <v>948</v>
      </c>
      <c r="S1442" s="35" t="s">
        <v>369</v>
      </c>
      <c r="T1442" s="35" t="s">
        <v>370</v>
      </c>
      <c r="U1442" s="35" t="s">
        <v>950</v>
      </c>
      <c r="W1442" s="35" t="s">
        <v>57</v>
      </c>
      <c r="X1442" s="35" t="s">
        <v>952</v>
      </c>
      <c r="Y1442" s="35" t="s">
        <v>102</v>
      </c>
      <c r="Z1442" s="35" t="s">
        <v>953</v>
      </c>
    </row>
    <row r="1443" spans="1:26" ht="15" customHeight="1">
      <c r="A1443" s="35" t="s">
        <v>1304</v>
      </c>
      <c r="C1443" s="35" t="s">
        <v>954</v>
      </c>
      <c r="D1443" s="35">
        <f>IFERROR(IF($A1443="HDC",IF(VLOOKUP($C1443,hdc!$B$2:$F$1600,2,FALSE())="","",VLOOKUP($C1443,hdc!$B$2:$F$1600,2,FALSE())),IF($A1443="NAUTICS",IF(VLOOKUP($C1443,nautics!$B$2:$F$1200,2,FALSE())="","",VLOOKUP($C1443,nautics!$B$2:$F$1200,2,FALSE())),IF($A1443="ST",IF(VLOOKUP($C1443,st!$B$2:$F$400,2,FALSE())="","",VLOOKUP($C1443,st!$B$2:$F$400,2,FALSE())),""))),"")</f>
        <v>1</v>
      </c>
      <c r="E1443" s="35">
        <f>IFERROR(IF($A1443="HDC",IF(VLOOKUP($C1443,hdc!$B$2:$F$1600,3,FALSE())="","",VLOOKUP($C1443,hdc!$B$2:$F$1600,3,FALSE())),IF($A1443="NAUTICS",IF(VLOOKUP($C1443,nautics!$B$2:$F$1200,3,FALSE())="","",VLOOKUP($C1443,nautics!$B$2:$F$1200,3,FALSE())),IF($A1443="ST",IF(VLOOKUP($C1443,st!$B$2:$F$400,3,FALSE())="","",VLOOKUP($C1443,st!$B$2:$F$400,3,FALSE())),""))),"")</f>
        <v>1</v>
      </c>
      <c r="F1443" s="35">
        <f>IFERROR(IF($A1443="HDC",IF(VLOOKUP($C1443,hdc!$B$2:$F$1600,4,FALSE())="","",VLOOKUP($C1443,hdc!$B$2:$F$1600,4,FALSE())),IF($A1443="NAUTICS",IF(VLOOKUP($C1443,nautics!$B$2:$F$1200,4,FALSE())="","",VLOOKUP($C1443,nautics!$B$2:$F$1200,4,FALSE())),IF($A1443="ST",IF(VLOOKUP($C1443,st!$B$2:$F$400,4,FALSE())="","",VLOOKUP($C1443,st!$B$2:$F$400,4,FALSE())),""))),"")</f>
        <v>1</v>
      </c>
      <c r="G1443" s="35" t="str">
        <f>IFERROR(IF($A1443="HDC",IF(VLOOKUP($C1443,hdc!$B$2:$F$1600,5,FALSE())="","",VLOOKUP($C1443,hdc!$B$2:$F$1600,5,FALSE())),IF($A1443="NAUTICS",IF(VLOOKUP($C1443,nautics!$B$2:$F$1200,5,FALSE())="","",VLOOKUP($C1443,nautics!$B$2:$F$1200,5,FALSE())),IF($A1443="ST",IF(VLOOKUP($C1443,st!$B$2:$F$400,5,FALSE())="","",VLOOKUP($C1443,st!$B$2:$F$400,5,FALSE())),""))),"")</f>
        <v/>
      </c>
      <c r="H1443" s="35" t="s">
        <v>145</v>
      </c>
      <c r="I1443" s="35" t="s">
        <v>34</v>
      </c>
      <c r="J1443" s="35" t="s">
        <v>957</v>
      </c>
      <c r="K1443" s="35">
        <f t="shared" si="5"/>
        <v>12</v>
      </c>
      <c r="L1443" s="35" t="s">
        <v>340</v>
      </c>
      <c r="M1443" s="35" t="s">
        <v>341</v>
      </c>
      <c r="N1443" s="35" t="s">
        <v>43</v>
      </c>
      <c r="O1443" s="35" t="s">
        <v>45</v>
      </c>
      <c r="P1443" s="35" t="s">
        <v>95</v>
      </c>
      <c r="Q1443" s="35" t="s">
        <v>96</v>
      </c>
      <c r="S1443" s="35" t="s">
        <v>43</v>
      </c>
      <c r="T1443" s="35" t="s">
        <v>45</v>
      </c>
      <c r="U1443" s="35" t="s">
        <v>962</v>
      </c>
      <c r="W1443" s="35" t="s">
        <v>78</v>
      </c>
      <c r="X1443" s="35" t="s">
        <v>59</v>
      </c>
      <c r="Y1443" s="35" t="s">
        <v>345</v>
      </c>
      <c r="Z1443" s="35" t="s">
        <v>102</v>
      </c>
    </row>
    <row r="1444" spans="1:26" ht="15" customHeight="1">
      <c r="A1444" s="35" t="s">
        <v>1304</v>
      </c>
      <c r="C1444" s="35" t="s">
        <v>966</v>
      </c>
      <c r="D1444" s="35">
        <f>IFERROR(IF($A1444="HDC",IF(VLOOKUP($C1444,hdc!$B$2:$F$1600,2,FALSE())="","",VLOOKUP($C1444,hdc!$B$2:$F$1600,2,FALSE())),IF($A1444="NAUTICS",IF(VLOOKUP($C1444,nautics!$B$2:$F$1200,2,FALSE())="","",VLOOKUP($C1444,nautics!$B$2:$F$1200,2,FALSE())),IF($A1444="ST",IF(VLOOKUP($C1444,st!$B$2:$F$400,2,FALSE())="","",VLOOKUP($C1444,st!$B$2:$F$400,2,FALSE())),""))),"")</f>
        <v>1</v>
      </c>
      <c r="E1444" s="35">
        <f>IFERROR(IF($A1444="HDC",IF(VLOOKUP($C1444,hdc!$B$2:$F$1600,3,FALSE())="","",VLOOKUP($C1444,hdc!$B$2:$F$1600,3,FALSE())),IF($A1444="NAUTICS",IF(VLOOKUP($C1444,nautics!$B$2:$F$1200,3,FALSE())="","",VLOOKUP($C1444,nautics!$B$2:$F$1200,3,FALSE())),IF($A1444="ST",IF(VLOOKUP($C1444,st!$B$2:$F$400,3,FALSE())="","",VLOOKUP($C1444,st!$B$2:$F$400,3,FALSE())),""))),"")</f>
        <v>1</v>
      </c>
      <c r="F1444" s="35">
        <f>IFERROR(IF($A1444="HDC",IF(VLOOKUP($C1444,hdc!$B$2:$F$1600,4,FALSE())="","",VLOOKUP($C1444,hdc!$B$2:$F$1600,4,FALSE())),IF($A1444="NAUTICS",IF(VLOOKUP($C1444,nautics!$B$2:$F$1200,4,FALSE())="","",VLOOKUP($C1444,nautics!$B$2:$F$1200,4,FALSE())),IF($A1444="ST",IF(VLOOKUP($C1444,st!$B$2:$F$400,4,FALSE())="","",VLOOKUP($C1444,st!$B$2:$F$400,4,FALSE())),""))),"")</f>
        <v>1</v>
      </c>
      <c r="G1444" s="35" t="str">
        <f>IFERROR(IF($A1444="HDC",IF(VLOOKUP($C1444,hdc!$B$2:$F$1600,5,FALSE())="","",VLOOKUP($C1444,hdc!$B$2:$F$1600,5,FALSE())),IF($A1444="NAUTICS",IF(VLOOKUP($C1444,nautics!$B$2:$F$1200,5,FALSE())="","",VLOOKUP($C1444,nautics!$B$2:$F$1200,5,FALSE())),IF($A1444="ST",IF(VLOOKUP($C1444,st!$B$2:$F$400,5,FALSE())="","",VLOOKUP($C1444,st!$B$2:$F$400,5,FALSE())),""))),"")</f>
        <v/>
      </c>
      <c r="H1444" s="35" t="s">
        <v>155</v>
      </c>
      <c r="I1444" s="35" t="s">
        <v>34</v>
      </c>
      <c r="J1444" s="35" t="s">
        <v>339</v>
      </c>
      <c r="K1444" s="35">
        <f t="shared" si="5"/>
        <v>14</v>
      </c>
      <c r="L1444" s="35" t="s">
        <v>340</v>
      </c>
      <c r="M1444" s="35" t="s">
        <v>341</v>
      </c>
      <c r="N1444" s="35" t="s">
        <v>43</v>
      </c>
      <c r="O1444" s="35" t="s">
        <v>45</v>
      </c>
      <c r="P1444" s="35" t="s">
        <v>40</v>
      </c>
      <c r="Q1444" s="35" t="s">
        <v>42</v>
      </c>
      <c r="S1444" s="35" t="s">
        <v>43</v>
      </c>
      <c r="T1444" s="35" t="s">
        <v>45</v>
      </c>
      <c r="U1444" s="35" t="s">
        <v>343</v>
      </c>
      <c r="W1444" s="35" t="s">
        <v>78</v>
      </c>
      <c r="X1444" s="35" t="s">
        <v>976</v>
      </c>
      <c r="Y1444" s="35" t="s">
        <v>345</v>
      </c>
      <c r="Z1444" s="35" t="s">
        <v>60</v>
      </c>
    </row>
    <row r="1445" spans="1:26" ht="15" customHeight="1">
      <c r="A1445" s="35" t="s">
        <v>1304</v>
      </c>
      <c r="C1445" s="35" t="s">
        <v>979</v>
      </c>
      <c r="D1445" s="35">
        <f>IFERROR(IF($A1445="HDC",IF(VLOOKUP($C1445,hdc!$B$2:$F$1600,2,FALSE())="","",VLOOKUP($C1445,hdc!$B$2:$F$1600,2,FALSE())),IF($A1445="NAUTICS",IF(VLOOKUP($C1445,nautics!$B$2:$F$1200,2,FALSE())="","",VLOOKUP($C1445,nautics!$B$2:$F$1200,2,FALSE())),IF($A1445="ST",IF(VLOOKUP($C1445,st!$B$2:$F$400,2,FALSE())="","",VLOOKUP($C1445,st!$B$2:$F$400,2,FALSE())),""))),"")</f>
        <v>1</v>
      </c>
      <c r="E1445" s="35">
        <f>IFERROR(IF($A1445="HDC",IF(VLOOKUP($C1445,hdc!$B$2:$F$1600,3,FALSE())="","",VLOOKUP($C1445,hdc!$B$2:$F$1600,3,FALSE())),IF($A1445="NAUTICS",IF(VLOOKUP($C1445,nautics!$B$2:$F$1200,3,FALSE())="","",VLOOKUP($C1445,nautics!$B$2:$F$1200,3,FALSE())),IF($A1445="ST",IF(VLOOKUP($C1445,st!$B$2:$F$400,3,FALSE())="","",VLOOKUP($C1445,st!$B$2:$F$400,3,FALSE())),""))),"")</f>
        <v>1</v>
      </c>
      <c r="F1445" s="35">
        <f>IFERROR(IF($A1445="HDC",IF(VLOOKUP($C1445,hdc!$B$2:$F$1600,4,FALSE())="","",VLOOKUP($C1445,hdc!$B$2:$F$1600,4,FALSE())),IF($A1445="NAUTICS",IF(VLOOKUP($C1445,nautics!$B$2:$F$1200,4,FALSE())="","",VLOOKUP($C1445,nautics!$B$2:$F$1200,4,FALSE())),IF($A1445="ST",IF(VLOOKUP($C1445,st!$B$2:$F$400,4,FALSE())="","",VLOOKUP($C1445,st!$B$2:$F$400,4,FALSE())),""))),"")</f>
        <v>1</v>
      </c>
      <c r="G1445" s="35" t="str">
        <f>IFERROR(IF($A1445="HDC",IF(VLOOKUP($C1445,hdc!$B$2:$F$1600,5,FALSE())="","",VLOOKUP($C1445,hdc!$B$2:$F$1600,5,FALSE())),IF($A1445="NAUTICS",IF(VLOOKUP($C1445,nautics!$B$2:$F$1200,5,FALSE())="","",VLOOKUP($C1445,nautics!$B$2:$F$1200,5,FALSE())),IF($A1445="ST",IF(VLOOKUP($C1445,st!$B$2:$F$400,5,FALSE())="","",VLOOKUP($C1445,st!$B$2:$F$400,5,FALSE())),""))),"")</f>
        <v/>
      </c>
      <c r="H1445" s="35" t="s">
        <v>691</v>
      </c>
      <c r="I1445" s="35" t="s">
        <v>34</v>
      </c>
      <c r="J1445" s="35" t="s">
        <v>441</v>
      </c>
      <c r="K1445" s="35">
        <f t="shared" si="5"/>
        <v>16</v>
      </c>
      <c r="L1445" s="35" t="s">
        <v>95</v>
      </c>
      <c r="M1445" s="35" t="s">
        <v>96</v>
      </c>
      <c r="N1445" s="35" t="s">
        <v>43</v>
      </c>
      <c r="O1445" s="35" t="s">
        <v>45</v>
      </c>
      <c r="P1445" s="35" t="s">
        <v>40</v>
      </c>
      <c r="Q1445" s="35" t="s">
        <v>42</v>
      </c>
      <c r="S1445" s="35" t="s">
        <v>43</v>
      </c>
      <c r="T1445" s="35" t="s">
        <v>45</v>
      </c>
      <c r="U1445" s="35" t="s">
        <v>445</v>
      </c>
      <c r="W1445" s="35" t="s">
        <v>78</v>
      </c>
      <c r="X1445" s="35" t="s">
        <v>203</v>
      </c>
      <c r="Y1445" s="35" t="s">
        <v>102</v>
      </c>
      <c r="Z1445" s="35" t="s">
        <v>60</v>
      </c>
    </row>
    <row r="1446" spans="1:26" ht="15" customHeight="1">
      <c r="A1446" s="35" t="s">
        <v>1304</v>
      </c>
      <c r="C1446" s="35" t="s">
        <v>988</v>
      </c>
      <c r="D1446" s="35">
        <f>IFERROR(IF($A1446="HDC",IF(VLOOKUP($C1446,hdc!$B$2:$F$1600,2,FALSE())="","",VLOOKUP($C1446,hdc!$B$2:$F$1600,2,FALSE())),IF($A1446="NAUTICS",IF(VLOOKUP($C1446,nautics!$B$2:$F$1200,2,FALSE())="","",VLOOKUP($C1446,nautics!$B$2:$F$1200,2,FALSE())),IF($A1446="ST",IF(VLOOKUP($C1446,st!$B$2:$F$400,2,FALSE())="","",VLOOKUP($C1446,st!$B$2:$F$400,2,FALSE())),""))),"")</f>
        <v>1</v>
      </c>
      <c r="E1446" s="35">
        <f>IFERROR(IF($A1446="HDC",IF(VLOOKUP($C1446,hdc!$B$2:$F$1600,3,FALSE())="","",VLOOKUP($C1446,hdc!$B$2:$F$1600,3,FALSE())),IF($A1446="NAUTICS",IF(VLOOKUP($C1446,nautics!$B$2:$F$1200,3,FALSE())="","",VLOOKUP($C1446,nautics!$B$2:$F$1200,3,FALSE())),IF($A1446="ST",IF(VLOOKUP($C1446,st!$B$2:$F$400,3,FALSE())="","",VLOOKUP($C1446,st!$B$2:$F$400,3,FALSE())),""))),"")</f>
        <v>1</v>
      </c>
      <c r="F1446" s="35">
        <f>IFERROR(IF($A1446="HDC",IF(VLOOKUP($C1446,hdc!$B$2:$F$1600,4,FALSE())="","",VLOOKUP($C1446,hdc!$B$2:$F$1600,4,FALSE())),IF($A1446="NAUTICS",IF(VLOOKUP($C1446,nautics!$B$2:$F$1200,4,FALSE())="","",VLOOKUP($C1446,nautics!$B$2:$F$1200,4,FALSE())),IF($A1446="ST",IF(VLOOKUP($C1446,st!$B$2:$F$400,4,FALSE())="","",VLOOKUP($C1446,st!$B$2:$F$400,4,FALSE())),""))),"")</f>
        <v>1</v>
      </c>
      <c r="G1446" s="35" t="str">
        <f>IFERROR(IF($A1446="HDC",IF(VLOOKUP($C1446,hdc!$B$2:$F$1600,5,FALSE())="","",VLOOKUP($C1446,hdc!$B$2:$F$1600,5,FALSE())),IF($A1446="NAUTICS",IF(VLOOKUP($C1446,nautics!$B$2:$F$1200,5,FALSE())="","",VLOOKUP($C1446,nautics!$B$2:$F$1200,5,FALSE())),IF($A1446="ST",IF(VLOOKUP($C1446,st!$B$2:$F$400,5,FALSE())="","",VLOOKUP($C1446,st!$B$2:$F$400,5,FALSE())),""))),"")</f>
        <v/>
      </c>
      <c r="H1446" s="35" t="s">
        <v>664</v>
      </c>
      <c r="I1446" s="35" t="s">
        <v>34</v>
      </c>
      <c r="J1446" s="35" t="s">
        <v>469</v>
      </c>
      <c r="K1446" s="35">
        <f t="shared" si="5"/>
        <v>15</v>
      </c>
      <c r="L1446" s="35" t="s">
        <v>318</v>
      </c>
      <c r="M1446" s="35" t="s">
        <v>319</v>
      </c>
      <c r="N1446" s="35" t="s">
        <v>174</v>
      </c>
      <c r="O1446" s="35" t="s">
        <v>175</v>
      </c>
      <c r="P1446" s="35" t="s">
        <v>993</v>
      </c>
      <c r="Q1446" s="35" t="s">
        <v>995</v>
      </c>
      <c r="S1446" s="35" t="s">
        <v>842</v>
      </c>
      <c r="T1446" s="35" t="s">
        <v>843</v>
      </c>
      <c r="U1446" s="35" t="s">
        <v>998</v>
      </c>
      <c r="W1446" s="35" t="s">
        <v>57</v>
      </c>
      <c r="X1446" s="35" t="s">
        <v>59</v>
      </c>
      <c r="Y1446" s="35" t="s">
        <v>323</v>
      </c>
      <c r="Z1446" s="35" t="s">
        <v>1000</v>
      </c>
    </row>
    <row r="1447" spans="1:26" ht="15" customHeight="1">
      <c r="A1447" s="35" t="s">
        <v>1304</v>
      </c>
      <c r="C1447" s="35" t="s">
        <v>1001</v>
      </c>
      <c r="D1447" s="35">
        <f>IFERROR(IF($A1447="HDC",IF(VLOOKUP($C1447,hdc!$B$2:$F$1600,2,FALSE())="","",VLOOKUP($C1447,hdc!$B$2:$F$1600,2,FALSE())),IF($A1447="NAUTICS",IF(VLOOKUP($C1447,nautics!$B$2:$F$1200,2,FALSE())="","",VLOOKUP($C1447,nautics!$B$2:$F$1200,2,FALSE())),IF($A1447="ST",IF(VLOOKUP($C1447,st!$B$2:$F$400,2,FALSE())="","",VLOOKUP($C1447,st!$B$2:$F$400,2,FALSE())),""))),"")</f>
        <v>1</v>
      </c>
      <c r="E1447" s="35">
        <f>IFERROR(IF($A1447="HDC",IF(VLOOKUP($C1447,hdc!$B$2:$F$1600,3,FALSE())="","",VLOOKUP($C1447,hdc!$B$2:$F$1600,3,FALSE())),IF($A1447="NAUTICS",IF(VLOOKUP($C1447,nautics!$B$2:$F$1200,3,FALSE())="","",VLOOKUP($C1447,nautics!$B$2:$F$1200,3,FALSE())),IF($A1447="ST",IF(VLOOKUP($C1447,st!$B$2:$F$400,3,FALSE())="","",VLOOKUP($C1447,st!$B$2:$F$400,3,FALSE())),""))),"")</f>
        <v>1</v>
      </c>
      <c r="F1447" s="35" t="str">
        <f>IFERROR(IF($A1447="HDC",IF(VLOOKUP($C1447,hdc!$B$2:$F$1600,4,FALSE())="","",VLOOKUP($C1447,hdc!$B$2:$F$1600,4,FALSE())),IF($A1447="NAUTICS",IF(VLOOKUP($C1447,nautics!$B$2:$F$1200,4,FALSE())="","",VLOOKUP($C1447,nautics!$B$2:$F$1200,4,FALSE())),IF($A1447="ST",IF(VLOOKUP($C1447,st!$B$2:$F$400,4,FALSE())="","",VLOOKUP($C1447,st!$B$2:$F$400,4,FALSE())),""))),"")</f>
        <v/>
      </c>
      <c r="G1447" s="35" t="str">
        <f>IFERROR(IF($A1447="HDC",IF(VLOOKUP($C1447,hdc!$B$2:$F$1600,5,FALSE())="","",VLOOKUP($C1447,hdc!$B$2:$F$1600,5,FALSE())),IF($A1447="NAUTICS",IF(VLOOKUP($C1447,nautics!$B$2:$F$1200,5,FALSE())="","",VLOOKUP($C1447,nautics!$B$2:$F$1200,5,FALSE())),IF($A1447="ST",IF(VLOOKUP($C1447,st!$B$2:$F$400,5,FALSE())="","",VLOOKUP($C1447,st!$B$2:$F$400,5,FALSE())),""))),"")</f>
        <v/>
      </c>
      <c r="H1447" s="35" t="s">
        <v>1003</v>
      </c>
      <c r="I1447" s="35" t="s">
        <v>34</v>
      </c>
      <c r="J1447" s="35" t="s">
        <v>696</v>
      </c>
      <c r="K1447" s="35">
        <f t="shared" si="5"/>
        <v>19</v>
      </c>
      <c r="L1447" s="35" t="s">
        <v>325</v>
      </c>
      <c r="M1447" s="35" t="s">
        <v>326</v>
      </c>
      <c r="N1447" s="35" t="s">
        <v>46</v>
      </c>
      <c r="O1447" s="35" t="s">
        <v>49</v>
      </c>
      <c r="P1447" s="35" t="s">
        <v>170</v>
      </c>
      <c r="Q1447" s="35" t="s">
        <v>171</v>
      </c>
      <c r="S1447" s="35" t="s">
        <v>46</v>
      </c>
      <c r="T1447" s="35" t="s">
        <v>49</v>
      </c>
      <c r="U1447" s="35" t="s">
        <v>699</v>
      </c>
      <c r="W1447" s="35" t="s">
        <v>78</v>
      </c>
      <c r="X1447" s="35" t="s">
        <v>59</v>
      </c>
      <c r="Y1447" s="35" t="s">
        <v>329</v>
      </c>
      <c r="Z1447" s="35" t="s">
        <v>177</v>
      </c>
    </row>
    <row r="1448" spans="1:26" ht="15" customHeight="1">
      <c r="A1448" s="35" t="s">
        <v>1304</v>
      </c>
      <c r="C1448" s="35" t="s">
        <v>1009</v>
      </c>
      <c r="D1448" s="35">
        <f>IFERROR(IF($A1448="HDC",IF(VLOOKUP($C1448,hdc!$B$2:$F$1600,2,FALSE())="","",VLOOKUP($C1448,hdc!$B$2:$F$1600,2,FALSE())),IF($A1448="NAUTICS",IF(VLOOKUP($C1448,nautics!$B$2:$F$1200,2,FALSE())="","",VLOOKUP($C1448,nautics!$B$2:$F$1200,2,FALSE())),IF($A1448="ST",IF(VLOOKUP($C1448,st!$B$2:$F$400,2,FALSE())="","",VLOOKUP($C1448,st!$B$2:$F$400,2,FALSE())),""))),"")</f>
        <v>1</v>
      </c>
      <c r="E1448" s="35">
        <f>IFERROR(IF($A1448="HDC",IF(VLOOKUP($C1448,hdc!$B$2:$F$1600,3,FALSE())="","",VLOOKUP($C1448,hdc!$B$2:$F$1600,3,FALSE())),IF($A1448="NAUTICS",IF(VLOOKUP($C1448,nautics!$B$2:$F$1200,3,FALSE())="","",VLOOKUP($C1448,nautics!$B$2:$F$1200,3,FALSE())),IF($A1448="ST",IF(VLOOKUP($C1448,st!$B$2:$F$400,3,FALSE())="","",VLOOKUP($C1448,st!$B$2:$F$400,3,FALSE())),""))),"")</f>
        <v>1</v>
      </c>
      <c r="F1448" s="35">
        <f>IFERROR(IF($A1448="HDC",IF(VLOOKUP($C1448,hdc!$B$2:$F$1600,4,FALSE())="","",VLOOKUP($C1448,hdc!$B$2:$F$1600,4,FALSE())),IF($A1448="NAUTICS",IF(VLOOKUP($C1448,nautics!$B$2:$F$1200,4,FALSE())="","",VLOOKUP($C1448,nautics!$B$2:$F$1200,4,FALSE())),IF($A1448="ST",IF(VLOOKUP($C1448,st!$B$2:$F$400,4,FALSE())="","",VLOOKUP($C1448,st!$B$2:$F$400,4,FALSE())),""))),"")</f>
        <v>1</v>
      </c>
      <c r="G1448" s="35" t="str">
        <f>IFERROR(IF($A1448="HDC",IF(VLOOKUP($C1448,hdc!$B$2:$F$1600,5,FALSE())="","",VLOOKUP($C1448,hdc!$B$2:$F$1600,5,FALSE())),IF($A1448="NAUTICS",IF(VLOOKUP($C1448,nautics!$B$2:$F$1200,5,FALSE())="","",VLOOKUP($C1448,nautics!$B$2:$F$1200,5,FALSE())),IF($A1448="ST",IF(VLOOKUP($C1448,st!$B$2:$F$400,5,FALSE())="","",VLOOKUP($C1448,st!$B$2:$F$400,5,FALSE())),""))),"")</f>
        <v/>
      </c>
      <c r="H1448" s="35" t="s">
        <v>691</v>
      </c>
      <c r="I1448" s="35" t="s">
        <v>34</v>
      </c>
      <c r="J1448" s="35" t="s">
        <v>149</v>
      </c>
      <c r="K1448" s="35">
        <f t="shared" si="5"/>
        <v>12</v>
      </c>
      <c r="L1448" s="35" t="s">
        <v>340</v>
      </c>
      <c r="M1448" s="35" t="s">
        <v>341</v>
      </c>
      <c r="N1448" s="35" t="s">
        <v>43</v>
      </c>
      <c r="O1448" s="35" t="s">
        <v>45</v>
      </c>
      <c r="P1448" s="35" t="s">
        <v>349</v>
      </c>
      <c r="Q1448" s="35" t="s">
        <v>350</v>
      </c>
      <c r="S1448" s="35" t="s">
        <v>43</v>
      </c>
      <c r="T1448" s="35" t="s">
        <v>45</v>
      </c>
      <c r="U1448" s="35" t="s">
        <v>1015</v>
      </c>
      <c r="W1448" s="35" t="s">
        <v>78</v>
      </c>
      <c r="X1448" s="35" t="s">
        <v>94</v>
      </c>
      <c r="Y1448" s="35" t="s">
        <v>345</v>
      </c>
      <c r="Z1448" s="35" t="s">
        <v>354</v>
      </c>
    </row>
    <row r="1449" spans="1:26" ht="15" customHeight="1">
      <c r="A1449" s="35" t="s">
        <v>1304</v>
      </c>
      <c r="C1449" s="35" t="s">
        <v>1018</v>
      </c>
      <c r="D1449" s="35">
        <f>IFERROR(IF($A1449="HDC",IF(VLOOKUP($C1449,hdc!$B$2:$F$1600,2,FALSE())="","",VLOOKUP($C1449,hdc!$B$2:$F$1600,2,FALSE())),IF($A1449="NAUTICS",IF(VLOOKUP($C1449,nautics!$B$2:$F$1200,2,FALSE())="","",VLOOKUP($C1449,nautics!$B$2:$F$1200,2,FALSE())),IF($A1449="ST",IF(VLOOKUP($C1449,st!$B$2:$F$400,2,FALSE())="","",VLOOKUP($C1449,st!$B$2:$F$400,2,FALSE())),""))),"")</f>
        <v>1</v>
      </c>
      <c r="E1449" s="35">
        <f>IFERROR(IF($A1449="HDC",IF(VLOOKUP($C1449,hdc!$B$2:$F$1600,3,FALSE())="","",VLOOKUP($C1449,hdc!$B$2:$F$1600,3,FALSE())),IF($A1449="NAUTICS",IF(VLOOKUP($C1449,nautics!$B$2:$F$1200,3,FALSE())="","",VLOOKUP($C1449,nautics!$B$2:$F$1200,3,FALSE())),IF($A1449="ST",IF(VLOOKUP($C1449,st!$B$2:$F$400,3,FALSE())="","",VLOOKUP($C1449,st!$B$2:$F$400,3,FALSE())),""))),"")</f>
        <v>1</v>
      </c>
      <c r="F1449" s="35" t="str">
        <f>IFERROR(IF($A1449="HDC",IF(VLOOKUP($C1449,hdc!$B$2:$F$1600,4,FALSE())="","",VLOOKUP($C1449,hdc!$B$2:$F$1600,4,FALSE())),IF($A1449="NAUTICS",IF(VLOOKUP($C1449,nautics!$B$2:$F$1200,4,FALSE())="","",VLOOKUP($C1449,nautics!$B$2:$F$1200,4,FALSE())),IF($A1449="ST",IF(VLOOKUP($C1449,st!$B$2:$F$400,4,FALSE())="","",VLOOKUP($C1449,st!$B$2:$F$400,4,FALSE())),""))),"")</f>
        <v/>
      </c>
      <c r="G1449" s="35" t="str">
        <f>IFERROR(IF($A1449="HDC",IF(VLOOKUP($C1449,hdc!$B$2:$F$1600,5,FALSE())="","",VLOOKUP($C1449,hdc!$B$2:$F$1600,5,FALSE())),IF($A1449="NAUTICS",IF(VLOOKUP($C1449,nautics!$B$2:$F$1200,5,FALSE())="","",VLOOKUP($C1449,nautics!$B$2:$F$1200,5,FALSE())),IF($A1449="ST",IF(VLOOKUP($C1449,st!$B$2:$F$400,5,FALSE())="","",VLOOKUP($C1449,st!$B$2:$F$400,5,FALSE())),""))),"")</f>
        <v/>
      </c>
      <c r="H1449" s="35" t="s">
        <v>664</v>
      </c>
      <c r="I1449" s="35" t="s">
        <v>34</v>
      </c>
      <c r="J1449" s="35" t="s">
        <v>1022</v>
      </c>
      <c r="K1449" s="35">
        <f t="shared" si="5"/>
        <v>32</v>
      </c>
      <c r="L1449" s="35" t="s">
        <v>40</v>
      </c>
      <c r="M1449" s="35" t="s">
        <v>42</v>
      </c>
      <c r="N1449" s="35" t="s">
        <v>43</v>
      </c>
      <c r="O1449" s="35" t="s">
        <v>45</v>
      </c>
      <c r="P1449" s="35" t="s">
        <v>1026</v>
      </c>
      <c r="Q1449" s="35" t="s">
        <v>1027</v>
      </c>
      <c r="S1449" s="35" t="s">
        <v>774</v>
      </c>
      <c r="T1449" s="35" t="s">
        <v>775</v>
      </c>
      <c r="U1449" s="35" t="s">
        <v>1029</v>
      </c>
      <c r="W1449" s="35" t="s">
        <v>57</v>
      </c>
      <c r="X1449" s="35" t="s">
        <v>94</v>
      </c>
      <c r="Y1449" s="35" t="s">
        <v>60</v>
      </c>
      <c r="Z1449" s="35" t="s">
        <v>1032</v>
      </c>
    </row>
    <row r="1450" spans="1:26" ht="15" customHeight="1">
      <c r="A1450" s="35" t="s">
        <v>1304</v>
      </c>
      <c r="C1450" s="35" t="s">
        <v>1035</v>
      </c>
      <c r="D1450" s="35">
        <f>IFERROR(IF($A1450="HDC",IF(VLOOKUP($C1450,hdc!$B$2:$F$1600,2,FALSE())="","",VLOOKUP($C1450,hdc!$B$2:$F$1600,2,FALSE())),IF($A1450="NAUTICS",IF(VLOOKUP($C1450,nautics!$B$2:$F$1200,2,FALSE())="","",VLOOKUP($C1450,nautics!$B$2:$F$1200,2,FALSE())),IF($A1450="ST",IF(VLOOKUP($C1450,st!$B$2:$F$400,2,FALSE())="","",VLOOKUP($C1450,st!$B$2:$F$400,2,FALSE())),""))),"")</f>
        <v>1</v>
      </c>
      <c r="E1450" s="35">
        <f>IFERROR(IF($A1450="HDC",IF(VLOOKUP($C1450,hdc!$B$2:$F$1600,3,FALSE())="","",VLOOKUP($C1450,hdc!$B$2:$F$1600,3,FALSE())),IF($A1450="NAUTICS",IF(VLOOKUP($C1450,nautics!$B$2:$F$1200,3,FALSE())="","",VLOOKUP($C1450,nautics!$B$2:$F$1200,3,FALSE())),IF($A1450="ST",IF(VLOOKUP($C1450,st!$B$2:$F$400,3,FALSE())="","",VLOOKUP($C1450,st!$B$2:$F$400,3,FALSE())),""))),"")</f>
        <v>1</v>
      </c>
      <c r="F1450" s="35">
        <f>IFERROR(IF($A1450="HDC",IF(VLOOKUP($C1450,hdc!$B$2:$F$1600,4,FALSE())="","",VLOOKUP($C1450,hdc!$B$2:$F$1600,4,FALSE())),IF($A1450="NAUTICS",IF(VLOOKUP($C1450,nautics!$B$2:$F$1200,4,FALSE())="","",VLOOKUP($C1450,nautics!$B$2:$F$1200,4,FALSE())),IF($A1450="ST",IF(VLOOKUP($C1450,st!$B$2:$F$400,4,FALSE())="","",VLOOKUP($C1450,st!$B$2:$F$400,4,FALSE())),""))),"")</f>
        <v>1</v>
      </c>
      <c r="G1450" s="35" t="str">
        <f>IFERROR(IF($A1450="HDC",IF(VLOOKUP($C1450,hdc!$B$2:$F$1600,5,FALSE())="","",VLOOKUP($C1450,hdc!$B$2:$F$1600,5,FALSE())),IF($A1450="NAUTICS",IF(VLOOKUP($C1450,nautics!$B$2:$F$1200,5,FALSE())="","",VLOOKUP($C1450,nautics!$B$2:$F$1200,5,FALSE())),IF($A1450="ST",IF(VLOOKUP($C1450,st!$B$2:$F$400,5,FALSE())="","",VLOOKUP($C1450,st!$B$2:$F$400,5,FALSE())),""))),"")</f>
        <v/>
      </c>
      <c r="H1450" s="35" t="s">
        <v>691</v>
      </c>
      <c r="I1450" s="35" t="s">
        <v>34</v>
      </c>
      <c r="J1450" s="35" t="s">
        <v>1039</v>
      </c>
      <c r="K1450" s="35">
        <f t="shared" si="5"/>
        <v>78</v>
      </c>
      <c r="L1450" s="35" t="s">
        <v>340</v>
      </c>
      <c r="M1450" s="35" t="s">
        <v>341</v>
      </c>
      <c r="N1450" s="35" t="s">
        <v>43</v>
      </c>
      <c r="O1450" s="35" t="s">
        <v>45</v>
      </c>
      <c r="P1450" s="35" t="s">
        <v>325</v>
      </c>
      <c r="Q1450" s="35" t="s">
        <v>326</v>
      </c>
      <c r="S1450" s="35" t="s">
        <v>46</v>
      </c>
      <c r="T1450" s="35" t="s">
        <v>49</v>
      </c>
      <c r="U1450" s="35" t="s">
        <v>1045</v>
      </c>
      <c r="W1450" s="35" t="s">
        <v>57</v>
      </c>
      <c r="X1450" s="35" t="s">
        <v>94</v>
      </c>
      <c r="Y1450" s="35" t="s">
        <v>345</v>
      </c>
      <c r="Z1450" s="35" t="s">
        <v>329</v>
      </c>
    </row>
    <row r="1451" spans="1:26" ht="15" customHeight="1">
      <c r="A1451" s="35" t="s">
        <v>1304</v>
      </c>
      <c r="C1451" s="35" t="s">
        <v>1047</v>
      </c>
      <c r="D1451" s="35">
        <f>IFERROR(IF($A1451="HDC",IF(VLOOKUP($C1451,hdc!$B$2:$F$1600,2,FALSE())="","",VLOOKUP($C1451,hdc!$B$2:$F$1600,2,FALSE())),IF($A1451="NAUTICS",IF(VLOOKUP($C1451,nautics!$B$2:$F$1200,2,FALSE())="","",VLOOKUP($C1451,nautics!$B$2:$F$1200,2,FALSE())),IF($A1451="ST",IF(VLOOKUP($C1451,st!$B$2:$F$400,2,FALSE())="","",VLOOKUP($C1451,st!$B$2:$F$400,2,FALSE())),""))),"")</f>
        <v>1</v>
      </c>
      <c r="E1451" s="35">
        <f>IFERROR(IF($A1451="HDC",IF(VLOOKUP($C1451,hdc!$B$2:$F$1600,3,FALSE())="","",VLOOKUP($C1451,hdc!$B$2:$F$1600,3,FALSE())),IF($A1451="NAUTICS",IF(VLOOKUP($C1451,nautics!$B$2:$F$1200,3,FALSE())="","",VLOOKUP($C1451,nautics!$B$2:$F$1200,3,FALSE())),IF($A1451="ST",IF(VLOOKUP($C1451,st!$B$2:$F$400,3,FALSE())="","",VLOOKUP($C1451,st!$B$2:$F$400,3,FALSE())),""))),"")</f>
        <v>1</v>
      </c>
      <c r="F1451" s="35">
        <f>IFERROR(IF($A1451="HDC",IF(VLOOKUP($C1451,hdc!$B$2:$F$1600,4,FALSE())="","",VLOOKUP($C1451,hdc!$B$2:$F$1600,4,FALSE())),IF($A1451="NAUTICS",IF(VLOOKUP($C1451,nautics!$B$2:$F$1200,4,FALSE())="","",VLOOKUP($C1451,nautics!$B$2:$F$1200,4,FALSE())),IF($A1451="ST",IF(VLOOKUP($C1451,st!$B$2:$F$400,4,FALSE())="","",VLOOKUP($C1451,st!$B$2:$F$400,4,FALSE())),""))),"")</f>
        <v>1</v>
      </c>
      <c r="G1451" s="35" t="str">
        <f>IFERROR(IF($A1451="HDC",IF(VLOOKUP($C1451,hdc!$B$2:$F$1600,5,FALSE())="","",VLOOKUP($C1451,hdc!$B$2:$F$1600,5,FALSE())),IF($A1451="NAUTICS",IF(VLOOKUP($C1451,nautics!$B$2:$F$1200,5,FALSE())="","",VLOOKUP($C1451,nautics!$B$2:$F$1200,5,FALSE())),IF($A1451="ST",IF(VLOOKUP($C1451,st!$B$2:$F$400,5,FALSE())="","",VLOOKUP($C1451,st!$B$2:$F$400,5,FALSE())),""))),"")</f>
        <v/>
      </c>
      <c r="H1451" s="35" t="s">
        <v>664</v>
      </c>
      <c r="I1451" s="35" t="s">
        <v>34</v>
      </c>
      <c r="J1451" s="35" t="s">
        <v>1052</v>
      </c>
      <c r="K1451" s="35">
        <f t="shared" si="5"/>
        <v>31</v>
      </c>
      <c r="L1451" s="35" t="s">
        <v>318</v>
      </c>
      <c r="M1451" s="35" t="s">
        <v>319</v>
      </c>
      <c r="N1451" s="35" t="s">
        <v>174</v>
      </c>
      <c r="O1451" s="35" t="s">
        <v>175</v>
      </c>
      <c r="P1451" s="35" t="s">
        <v>40</v>
      </c>
      <c r="Q1451" s="35" t="s">
        <v>42</v>
      </c>
      <c r="S1451" s="35" t="s">
        <v>43</v>
      </c>
      <c r="T1451" s="35" t="s">
        <v>45</v>
      </c>
      <c r="U1451" s="35" t="s">
        <v>1058</v>
      </c>
      <c r="W1451" s="35" t="s">
        <v>57</v>
      </c>
      <c r="X1451" s="35" t="s">
        <v>94</v>
      </c>
      <c r="Y1451" s="35" t="s">
        <v>323</v>
      </c>
      <c r="Z1451" s="35" t="s">
        <v>60</v>
      </c>
    </row>
    <row r="1452" spans="1:26" ht="15" customHeight="1">
      <c r="A1452" s="35" t="s">
        <v>1304</v>
      </c>
      <c r="C1452" s="35" t="s">
        <v>1061</v>
      </c>
      <c r="D1452" s="35">
        <f>IFERROR(IF($A1452="HDC",IF(VLOOKUP($C1452,hdc!$B$2:$F$1600,2,FALSE())="","",VLOOKUP($C1452,hdc!$B$2:$F$1600,2,FALSE())),IF($A1452="NAUTICS",IF(VLOOKUP($C1452,nautics!$B$2:$F$1200,2,FALSE())="","",VLOOKUP($C1452,nautics!$B$2:$F$1200,2,FALSE())),IF($A1452="ST",IF(VLOOKUP($C1452,st!$B$2:$F$400,2,FALSE())="","",VLOOKUP($C1452,st!$B$2:$F$400,2,FALSE())),""))),"")</f>
        <v>1</v>
      </c>
      <c r="E1452" s="35">
        <f>IFERROR(IF($A1452="HDC",IF(VLOOKUP($C1452,hdc!$B$2:$F$1600,3,FALSE())="","",VLOOKUP($C1452,hdc!$B$2:$F$1600,3,FALSE())),IF($A1452="NAUTICS",IF(VLOOKUP($C1452,nautics!$B$2:$F$1200,3,FALSE())="","",VLOOKUP($C1452,nautics!$B$2:$F$1200,3,FALSE())),IF($A1452="ST",IF(VLOOKUP($C1452,st!$B$2:$F$400,3,FALSE())="","",VLOOKUP($C1452,st!$B$2:$F$400,3,FALSE())),""))),"")</f>
        <v>1</v>
      </c>
      <c r="F1452" s="35">
        <f>IFERROR(IF($A1452="HDC",IF(VLOOKUP($C1452,hdc!$B$2:$F$1600,4,FALSE())="","",VLOOKUP($C1452,hdc!$B$2:$F$1600,4,FALSE())),IF($A1452="NAUTICS",IF(VLOOKUP($C1452,nautics!$B$2:$F$1200,4,FALSE())="","",VLOOKUP($C1452,nautics!$B$2:$F$1200,4,FALSE())),IF($A1452="ST",IF(VLOOKUP($C1452,st!$B$2:$F$400,4,FALSE())="","",VLOOKUP($C1452,st!$B$2:$F$400,4,FALSE())),""))),"")</f>
        <v>2</v>
      </c>
      <c r="G1452" s="35" t="str">
        <f>IFERROR(IF($A1452="HDC",IF(VLOOKUP($C1452,hdc!$B$2:$F$1600,5,FALSE())="","",VLOOKUP($C1452,hdc!$B$2:$F$1600,5,FALSE())),IF($A1452="NAUTICS",IF(VLOOKUP($C1452,nautics!$B$2:$F$1200,5,FALSE())="","",VLOOKUP($C1452,nautics!$B$2:$F$1200,5,FALSE())),IF($A1452="ST",IF(VLOOKUP($C1452,st!$B$2:$F$400,5,FALSE())="","",VLOOKUP($C1452,st!$B$2:$F$400,5,FALSE())),""))),"")</f>
        <v/>
      </c>
      <c r="H1452" s="35" t="s">
        <v>691</v>
      </c>
      <c r="I1452" s="35" t="s">
        <v>34</v>
      </c>
      <c r="J1452" s="35" t="s">
        <v>1062</v>
      </c>
      <c r="K1452" s="35">
        <f t="shared" si="5"/>
        <v>27</v>
      </c>
      <c r="L1452" s="35" t="s">
        <v>340</v>
      </c>
      <c r="M1452" s="35" t="s">
        <v>341</v>
      </c>
      <c r="N1452" s="35" t="s">
        <v>43</v>
      </c>
      <c r="O1452" s="35" t="s">
        <v>45</v>
      </c>
      <c r="P1452" s="35" t="s">
        <v>318</v>
      </c>
      <c r="Q1452" s="35" t="s">
        <v>319</v>
      </c>
      <c r="S1452" s="35" t="s">
        <v>174</v>
      </c>
      <c r="T1452" s="35" t="s">
        <v>175</v>
      </c>
      <c r="U1452" s="35" t="s">
        <v>1064</v>
      </c>
      <c r="W1452" s="35" t="s">
        <v>57</v>
      </c>
      <c r="X1452" s="35" t="s">
        <v>94</v>
      </c>
      <c r="Y1452" s="35" t="s">
        <v>345</v>
      </c>
      <c r="Z1452" s="35" t="s">
        <v>323</v>
      </c>
    </row>
    <row r="1453" spans="1:26" ht="15" customHeight="1">
      <c r="A1453" s="35" t="s">
        <v>1304</v>
      </c>
      <c r="B1453" s="35" t="s">
        <v>1066</v>
      </c>
      <c r="C1453" s="35" t="s">
        <v>1070</v>
      </c>
      <c r="D1453" s="35">
        <f>IFERROR(IF($A1453="HDC",IF(VLOOKUP($C1453,hdc!$B$2:$F$1600,2,FALSE())="","",VLOOKUP($C1453,hdc!$B$2:$F$1600,2,FALSE())),IF($A1453="NAUTICS",IF(VLOOKUP($C1453,nautics!$B$2:$F$1200,2,FALSE())="","",VLOOKUP($C1453,nautics!$B$2:$F$1200,2,FALSE())),IF($A1453="ST",IF(VLOOKUP($C1453,st!$B$2:$F$400,2,FALSE())="","",VLOOKUP($C1453,st!$B$2:$F$400,2,FALSE())),""))),"")</f>
        <v>1</v>
      </c>
      <c r="E1453" s="35">
        <f>IFERROR(IF($A1453="HDC",IF(VLOOKUP($C1453,hdc!$B$2:$F$1600,3,FALSE())="","",VLOOKUP($C1453,hdc!$B$2:$F$1600,3,FALSE())),IF($A1453="NAUTICS",IF(VLOOKUP($C1453,nautics!$B$2:$F$1200,3,FALSE())="","",VLOOKUP($C1453,nautics!$B$2:$F$1200,3,FALSE())),IF($A1453="ST",IF(VLOOKUP($C1453,st!$B$2:$F$400,3,FALSE())="","",VLOOKUP($C1453,st!$B$2:$F$400,3,FALSE())),""))),"")</f>
        <v>1</v>
      </c>
      <c r="F1453" s="35">
        <f>IFERROR(IF($A1453="HDC",IF(VLOOKUP($C1453,hdc!$B$2:$F$1600,4,FALSE())="","",VLOOKUP($C1453,hdc!$B$2:$F$1600,4,FALSE())),IF($A1453="NAUTICS",IF(VLOOKUP($C1453,nautics!$B$2:$F$1200,4,FALSE())="","",VLOOKUP($C1453,nautics!$B$2:$F$1200,4,FALSE())),IF($A1453="ST",IF(VLOOKUP($C1453,st!$B$2:$F$400,4,FALSE())="","",VLOOKUP($C1453,st!$B$2:$F$400,4,FALSE())),""))),"")</f>
        <v>1</v>
      </c>
      <c r="G1453" s="35" t="str">
        <f>IFERROR(IF($A1453="HDC",IF(VLOOKUP($C1453,hdc!$B$2:$F$1600,5,FALSE())="","",VLOOKUP($C1453,hdc!$B$2:$F$1600,5,FALSE())),IF($A1453="NAUTICS",IF(VLOOKUP($C1453,nautics!$B$2:$F$1200,5,FALSE())="","",VLOOKUP($C1453,nautics!$B$2:$F$1200,5,FALSE())),IF($A1453="ST",IF(VLOOKUP($C1453,st!$B$2:$F$400,5,FALSE())="","",VLOOKUP($C1453,st!$B$2:$F$400,5,FALSE())),""))),"")</f>
        <v/>
      </c>
      <c r="H1453" s="35" t="s">
        <v>155</v>
      </c>
      <c r="I1453" s="35" t="s">
        <v>34</v>
      </c>
      <c r="J1453" s="35" t="s">
        <v>1073</v>
      </c>
      <c r="K1453" s="35">
        <f t="shared" si="5"/>
        <v>62</v>
      </c>
      <c r="L1453" s="35" t="s">
        <v>195</v>
      </c>
      <c r="M1453" s="35" t="s">
        <v>196</v>
      </c>
      <c r="N1453" s="35" t="s">
        <v>43</v>
      </c>
      <c r="O1453" s="35" t="s">
        <v>45</v>
      </c>
      <c r="P1453" s="35" t="s">
        <v>1078</v>
      </c>
      <c r="Q1453" s="35" t="s">
        <v>1079</v>
      </c>
      <c r="S1453" s="35" t="s">
        <v>796</v>
      </c>
      <c r="T1453" s="35" t="s">
        <v>797</v>
      </c>
      <c r="U1453" s="35" t="s">
        <v>1081</v>
      </c>
      <c r="W1453" s="35" t="s">
        <v>57</v>
      </c>
      <c r="X1453" s="35" t="s">
        <v>59</v>
      </c>
      <c r="Y1453" s="35" t="s">
        <v>200</v>
      </c>
      <c r="Z1453" s="35" t="s">
        <v>1082</v>
      </c>
    </row>
    <row r="1454" spans="1:26" ht="15" customHeight="1">
      <c r="A1454" s="35" t="s">
        <v>1304</v>
      </c>
      <c r="C1454" s="35" t="s">
        <v>1084</v>
      </c>
      <c r="D1454" s="35" t="str">
        <f>IFERROR(IF($A1454="HDC",IF(VLOOKUP($C1454,hdc!$B$2:$F$1600,2,FALSE())="","",VLOOKUP($C1454,hdc!$B$2:$F$1600,2,FALSE())),IF($A1454="NAUTICS",IF(VLOOKUP($C1454,nautics!$B$2:$F$1200,2,FALSE())="","",VLOOKUP($C1454,nautics!$B$2:$F$1200,2,FALSE())),IF($A1454="ST",IF(VLOOKUP($C1454,st!$B$2:$F$400,2,FALSE())="","",VLOOKUP($C1454,st!$B$2:$F$400,2,FALSE())),""))),"")</f>
        <v/>
      </c>
      <c r="E1454" s="35" t="str">
        <f>IFERROR(IF($A1454="HDC",IF(VLOOKUP($C1454,hdc!$B$2:$F$1600,3,FALSE())="","",VLOOKUP($C1454,hdc!$B$2:$F$1600,3,FALSE())),IF($A1454="NAUTICS",IF(VLOOKUP($C1454,nautics!$B$2:$F$1200,3,FALSE())="","",VLOOKUP($C1454,nautics!$B$2:$F$1200,3,FALSE())),IF($A1454="ST",IF(VLOOKUP($C1454,st!$B$2:$F$400,3,FALSE())="","",VLOOKUP($C1454,st!$B$2:$F$400,3,FALSE())),""))),"")</f>
        <v/>
      </c>
      <c r="F1454" s="35" t="str">
        <f>IFERROR(IF($A1454="HDC",IF(VLOOKUP($C1454,hdc!$B$2:$F$1600,4,FALSE())="","",VLOOKUP($C1454,hdc!$B$2:$F$1600,4,FALSE())),IF($A1454="NAUTICS",IF(VLOOKUP($C1454,nautics!$B$2:$F$1200,4,FALSE())="","",VLOOKUP($C1454,nautics!$B$2:$F$1200,4,FALSE())),IF($A1454="ST",IF(VLOOKUP($C1454,st!$B$2:$F$400,4,FALSE())="","",VLOOKUP($C1454,st!$B$2:$F$400,4,FALSE())),""))),"")</f>
        <v/>
      </c>
      <c r="G1454" s="35" t="str">
        <f>IFERROR(IF($A1454="HDC",IF(VLOOKUP($C1454,hdc!$B$2:$F$1600,5,FALSE())="","",VLOOKUP($C1454,hdc!$B$2:$F$1600,5,FALSE())),IF($A1454="NAUTICS",IF(VLOOKUP($C1454,nautics!$B$2:$F$1200,5,FALSE())="","",VLOOKUP($C1454,nautics!$B$2:$F$1200,5,FALSE())),IF($A1454="ST",IF(VLOOKUP($C1454,st!$B$2:$F$400,5,FALSE())="","",VLOOKUP($C1454,st!$B$2:$F$400,5,FALSE())),""))),"")</f>
        <v/>
      </c>
      <c r="H1454" s="35" t="s">
        <v>145</v>
      </c>
      <c r="I1454" s="35" t="s">
        <v>34</v>
      </c>
      <c r="J1454" s="35" t="s">
        <v>1085</v>
      </c>
      <c r="K1454" s="35">
        <f t="shared" si="5"/>
        <v>9</v>
      </c>
      <c r="L1454" s="35" t="s">
        <v>1087</v>
      </c>
      <c r="M1454" s="35" t="s">
        <v>1089</v>
      </c>
      <c r="N1454" s="35" t="s">
        <v>796</v>
      </c>
      <c r="O1454" s="35" t="s">
        <v>797</v>
      </c>
      <c r="P1454" s="35" t="s">
        <v>1078</v>
      </c>
      <c r="Q1454" s="35" t="s">
        <v>1079</v>
      </c>
      <c r="S1454" s="35" t="s">
        <v>796</v>
      </c>
      <c r="T1454" s="35" t="s">
        <v>797</v>
      </c>
      <c r="U1454" s="35" t="s">
        <v>1092</v>
      </c>
      <c r="W1454" s="35" t="s">
        <v>78</v>
      </c>
      <c r="X1454" s="35" t="s">
        <v>59</v>
      </c>
      <c r="Y1454" s="35" t="s">
        <v>1094</v>
      </c>
      <c r="Z1454" s="35" t="s">
        <v>1082</v>
      </c>
    </row>
    <row r="1455" spans="1:26" ht="15" customHeight="1">
      <c r="A1455" s="35" t="s">
        <v>1304</v>
      </c>
      <c r="C1455" s="35" t="s">
        <v>1095</v>
      </c>
      <c r="D1455" s="35">
        <f>IFERROR(IF($A1455="HDC",IF(VLOOKUP($C1455,hdc!$B$2:$F$1600,2,FALSE())="","",VLOOKUP($C1455,hdc!$B$2:$F$1600,2,FALSE())),IF($A1455="NAUTICS",IF(VLOOKUP($C1455,nautics!$B$2:$F$1200,2,FALSE())="","",VLOOKUP($C1455,nautics!$B$2:$F$1200,2,FALSE())),IF($A1455="ST",IF(VLOOKUP($C1455,st!$B$2:$F$400,2,FALSE())="","",VLOOKUP($C1455,st!$B$2:$F$400,2,FALSE())),""))),"")</f>
        <v>1</v>
      </c>
      <c r="E1455" s="35">
        <f>IFERROR(IF($A1455="HDC",IF(VLOOKUP($C1455,hdc!$B$2:$F$1600,3,FALSE())="","",VLOOKUP($C1455,hdc!$B$2:$F$1600,3,FALSE())),IF($A1455="NAUTICS",IF(VLOOKUP($C1455,nautics!$B$2:$F$1200,3,FALSE())="","",VLOOKUP($C1455,nautics!$B$2:$F$1200,3,FALSE())),IF($A1455="ST",IF(VLOOKUP($C1455,st!$B$2:$F$400,3,FALSE())="","",VLOOKUP($C1455,st!$B$2:$F$400,3,FALSE())),""))),"")</f>
        <v>1</v>
      </c>
      <c r="F1455" s="35">
        <f>IFERROR(IF($A1455="HDC",IF(VLOOKUP($C1455,hdc!$B$2:$F$1600,4,FALSE())="","",VLOOKUP($C1455,hdc!$B$2:$F$1600,4,FALSE())),IF($A1455="NAUTICS",IF(VLOOKUP($C1455,nautics!$B$2:$F$1200,4,FALSE())="","",VLOOKUP($C1455,nautics!$B$2:$F$1200,4,FALSE())),IF($A1455="ST",IF(VLOOKUP($C1455,st!$B$2:$F$400,4,FALSE())="","",VLOOKUP($C1455,st!$B$2:$F$400,4,FALSE())),""))),"")</f>
        <v>1</v>
      </c>
      <c r="G1455" s="35" t="str">
        <f>IFERROR(IF($A1455="HDC",IF(VLOOKUP($C1455,hdc!$B$2:$F$1600,5,FALSE())="","",VLOOKUP($C1455,hdc!$B$2:$F$1600,5,FALSE())),IF($A1455="NAUTICS",IF(VLOOKUP($C1455,nautics!$B$2:$F$1200,5,FALSE())="","",VLOOKUP($C1455,nautics!$B$2:$F$1200,5,FALSE())),IF($A1455="ST",IF(VLOOKUP($C1455,st!$B$2:$F$400,5,FALSE())="","",VLOOKUP($C1455,st!$B$2:$F$400,5,FALSE())),""))),"")</f>
        <v/>
      </c>
      <c r="H1455" s="35" t="s">
        <v>104</v>
      </c>
      <c r="I1455" s="35" t="s">
        <v>34</v>
      </c>
      <c r="J1455" s="35" t="s">
        <v>1098</v>
      </c>
      <c r="K1455" s="35">
        <f t="shared" si="5"/>
        <v>53</v>
      </c>
      <c r="L1455" s="35" t="s">
        <v>195</v>
      </c>
      <c r="M1455" s="35" t="s">
        <v>196</v>
      </c>
      <c r="N1455" s="35" t="s">
        <v>43</v>
      </c>
      <c r="O1455" s="35" t="s">
        <v>45</v>
      </c>
      <c r="P1455" s="35" t="s">
        <v>1101</v>
      </c>
      <c r="Q1455" s="35" t="s">
        <v>1102</v>
      </c>
      <c r="S1455" s="35" t="s">
        <v>46</v>
      </c>
      <c r="T1455" s="35" t="s">
        <v>49</v>
      </c>
      <c r="U1455" s="35" t="s">
        <v>1104</v>
      </c>
      <c r="W1455" s="35" t="s">
        <v>57</v>
      </c>
      <c r="X1455" s="35" t="s">
        <v>59</v>
      </c>
      <c r="Y1455" s="35" t="s">
        <v>200</v>
      </c>
      <c r="Z1455" s="35" t="s">
        <v>1096</v>
      </c>
    </row>
    <row r="1456" spans="1:26" ht="15" customHeight="1">
      <c r="A1456" s="35" t="s">
        <v>1304</v>
      </c>
      <c r="C1456" s="35" t="s">
        <v>1107</v>
      </c>
      <c r="D1456" s="35">
        <f>IFERROR(IF($A1456="HDC",IF(VLOOKUP($C1456,hdc!$B$2:$F$1600,2,FALSE())="","",VLOOKUP($C1456,hdc!$B$2:$F$1600,2,FALSE())),IF($A1456="NAUTICS",IF(VLOOKUP($C1456,nautics!$B$2:$F$1200,2,FALSE())="","",VLOOKUP($C1456,nautics!$B$2:$F$1200,2,FALSE())),IF($A1456="ST",IF(VLOOKUP($C1456,st!$B$2:$F$400,2,FALSE())="","",VLOOKUP($C1456,st!$B$2:$F$400,2,FALSE())),""))),"")</f>
        <v>1</v>
      </c>
      <c r="E1456" s="35">
        <f>IFERROR(IF($A1456="HDC",IF(VLOOKUP($C1456,hdc!$B$2:$F$1600,3,FALSE())="","",VLOOKUP($C1456,hdc!$B$2:$F$1600,3,FALSE())),IF($A1456="NAUTICS",IF(VLOOKUP($C1456,nautics!$B$2:$F$1200,3,FALSE())="","",VLOOKUP($C1456,nautics!$B$2:$F$1200,3,FALSE())),IF($A1456="ST",IF(VLOOKUP($C1456,st!$B$2:$F$400,3,FALSE())="","",VLOOKUP($C1456,st!$B$2:$F$400,3,FALSE())),""))),"")</f>
        <v>1</v>
      </c>
      <c r="F1456" s="35" t="str">
        <f>IFERROR(IF($A1456="HDC",IF(VLOOKUP($C1456,hdc!$B$2:$F$1600,4,FALSE())="","",VLOOKUP($C1456,hdc!$B$2:$F$1600,4,FALSE())),IF($A1456="NAUTICS",IF(VLOOKUP($C1456,nautics!$B$2:$F$1200,4,FALSE())="","",VLOOKUP($C1456,nautics!$B$2:$F$1200,4,FALSE())),IF($A1456="ST",IF(VLOOKUP($C1456,st!$B$2:$F$400,4,FALSE())="","",VLOOKUP($C1456,st!$B$2:$F$400,4,FALSE())),""))),"")</f>
        <v/>
      </c>
      <c r="G1456" s="35" t="str">
        <f>IFERROR(IF($A1456="HDC",IF(VLOOKUP($C1456,hdc!$B$2:$F$1600,5,FALSE())="","",VLOOKUP($C1456,hdc!$B$2:$F$1600,5,FALSE())),IF($A1456="NAUTICS",IF(VLOOKUP($C1456,nautics!$B$2:$F$1200,5,FALSE())="","",VLOOKUP($C1456,nautics!$B$2:$F$1200,5,FALSE())),IF($A1456="ST",IF(VLOOKUP($C1456,st!$B$2:$F$400,5,FALSE())="","",VLOOKUP($C1456,st!$B$2:$F$400,5,FALSE())),""))),"")</f>
        <v/>
      </c>
      <c r="H1456" s="35" t="s">
        <v>104</v>
      </c>
      <c r="I1456" s="35" t="s">
        <v>34</v>
      </c>
      <c r="J1456" s="35" t="s">
        <v>1110</v>
      </c>
      <c r="K1456" s="35">
        <f t="shared" si="5"/>
        <v>22</v>
      </c>
      <c r="L1456" s="35" t="s">
        <v>815</v>
      </c>
      <c r="M1456" s="35" t="s">
        <v>816</v>
      </c>
      <c r="N1456" s="35" t="s">
        <v>736</v>
      </c>
      <c r="O1456" s="35" t="s">
        <v>738</v>
      </c>
      <c r="P1456" s="35" t="s">
        <v>1078</v>
      </c>
      <c r="Q1456" s="35" t="s">
        <v>1079</v>
      </c>
      <c r="S1456" s="35" t="s">
        <v>796</v>
      </c>
      <c r="T1456" s="35" t="s">
        <v>797</v>
      </c>
      <c r="U1456" s="35" t="s">
        <v>1116</v>
      </c>
      <c r="W1456" s="35" t="s">
        <v>57</v>
      </c>
      <c r="X1456" s="35" t="s">
        <v>59</v>
      </c>
      <c r="Y1456" s="35" t="s">
        <v>819</v>
      </c>
      <c r="Z1456" s="35" t="s">
        <v>1082</v>
      </c>
    </row>
    <row r="1457" spans="1:26" ht="15" customHeight="1">
      <c r="A1457" s="35" t="s">
        <v>1304</v>
      </c>
      <c r="C1457" s="35" t="s">
        <v>1117</v>
      </c>
      <c r="D1457" s="35">
        <f>IFERROR(IF($A1457="HDC",IF(VLOOKUP($C1457,hdc!$B$2:$F$1600,2,FALSE())="","",VLOOKUP($C1457,hdc!$B$2:$F$1600,2,FALSE())),IF($A1457="NAUTICS",IF(VLOOKUP($C1457,nautics!$B$2:$F$1200,2,FALSE())="","",VLOOKUP($C1457,nautics!$B$2:$F$1200,2,FALSE())),IF($A1457="ST",IF(VLOOKUP($C1457,st!$B$2:$F$400,2,FALSE())="","",VLOOKUP($C1457,st!$B$2:$F$400,2,FALSE())),""))),"")</f>
        <v>1</v>
      </c>
      <c r="E1457" s="35">
        <f>IFERROR(IF($A1457="HDC",IF(VLOOKUP($C1457,hdc!$B$2:$F$1600,3,FALSE())="","",VLOOKUP($C1457,hdc!$B$2:$F$1600,3,FALSE())),IF($A1457="NAUTICS",IF(VLOOKUP($C1457,nautics!$B$2:$F$1200,3,FALSE())="","",VLOOKUP($C1457,nautics!$B$2:$F$1200,3,FALSE())),IF($A1457="ST",IF(VLOOKUP($C1457,st!$B$2:$F$400,3,FALSE())="","",VLOOKUP($C1457,st!$B$2:$F$400,3,FALSE())),""))),"")</f>
        <v>1</v>
      </c>
      <c r="F1457" s="35" t="str">
        <f>IFERROR(IF($A1457="HDC",IF(VLOOKUP($C1457,hdc!$B$2:$F$1600,4,FALSE())="","",VLOOKUP($C1457,hdc!$B$2:$F$1600,4,FALSE())),IF($A1457="NAUTICS",IF(VLOOKUP($C1457,nautics!$B$2:$F$1200,4,FALSE())="","",VLOOKUP($C1457,nautics!$B$2:$F$1200,4,FALSE())),IF($A1457="ST",IF(VLOOKUP($C1457,st!$B$2:$F$400,4,FALSE())="","",VLOOKUP($C1457,st!$B$2:$F$400,4,FALSE())),""))),"")</f>
        <v/>
      </c>
      <c r="G1457" s="35" t="str">
        <f>IFERROR(IF($A1457="HDC",IF(VLOOKUP($C1457,hdc!$B$2:$F$1600,5,FALSE())="","",VLOOKUP($C1457,hdc!$B$2:$F$1600,5,FALSE())),IF($A1457="NAUTICS",IF(VLOOKUP($C1457,nautics!$B$2:$F$1200,5,FALSE())="","",VLOOKUP($C1457,nautics!$B$2:$F$1200,5,FALSE())),IF($A1457="ST",IF(VLOOKUP($C1457,st!$B$2:$F$400,5,FALSE())="","",VLOOKUP($C1457,st!$B$2:$F$400,5,FALSE())),""))),"")</f>
        <v/>
      </c>
      <c r="H1457" s="35" t="s">
        <v>33</v>
      </c>
      <c r="I1457" s="35" t="s">
        <v>34</v>
      </c>
      <c r="J1457" s="35" t="s">
        <v>1110</v>
      </c>
      <c r="K1457" s="35">
        <f t="shared" si="5"/>
        <v>22</v>
      </c>
      <c r="L1457" s="35" t="s">
        <v>815</v>
      </c>
      <c r="M1457" s="35" t="s">
        <v>816</v>
      </c>
      <c r="N1457" s="35" t="s">
        <v>736</v>
      </c>
      <c r="O1457" s="35" t="s">
        <v>738</v>
      </c>
      <c r="P1457" s="35" t="s">
        <v>1078</v>
      </c>
      <c r="Q1457" s="35" t="s">
        <v>1079</v>
      </c>
      <c r="S1457" s="35" t="s">
        <v>796</v>
      </c>
      <c r="T1457" s="35" t="s">
        <v>797</v>
      </c>
      <c r="U1457" s="35" t="s">
        <v>1116</v>
      </c>
      <c r="W1457" s="35" t="s">
        <v>57</v>
      </c>
      <c r="X1457" s="35" t="s">
        <v>59</v>
      </c>
      <c r="Y1457" s="35" t="s">
        <v>819</v>
      </c>
      <c r="Z1457" s="35" t="s">
        <v>1082</v>
      </c>
    </row>
    <row r="1458" spans="1:26" ht="15" customHeight="1">
      <c r="A1458" s="35" t="s">
        <v>1304</v>
      </c>
      <c r="C1458" s="35" t="s">
        <v>1121</v>
      </c>
      <c r="D1458" s="35">
        <f>IFERROR(IF($A1458="HDC",IF(VLOOKUP($C1458,hdc!$B$2:$F$1600,2,FALSE())="","",VLOOKUP($C1458,hdc!$B$2:$F$1600,2,FALSE())),IF($A1458="NAUTICS",IF(VLOOKUP($C1458,nautics!$B$2:$F$1200,2,FALSE())="","",VLOOKUP($C1458,nautics!$B$2:$F$1200,2,FALSE())),IF($A1458="ST",IF(VLOOKUP($C1458,st!$B$2:$F$400,2,FALSE())="","",VLOOKUP($C1458,st!$B$2:$F$400,2,FALSE())),""))),"")</f>
        <v>1</v>
      </c>
      <c r="E1458" s="35">
        <f>IFERROR(IF($A1458="HDC",IF(VLOOKUP($C1458,hdc!$B$2:$F$1600,3,FALSE())="","",VLOOKUP($C1458,hdc!$B$2:$F$1600,3,FALSE())),IF($A1458="NAUTICS",IF(VLOOKUP($C1458,nautics!$B$2:$F$1200,3,FALSE())="","",VLOOKUP($C1458,nautics!$B$2:$F$1200,3,FALSE())),IF($A1458="ST",IF(VLOOKUP($C1458,st!$B$2:$F$400,3,FALSE())="","",VLOOKUP($C1458,st!$B$2:$F$400,3,FALSE())),""))),"")</f>
        <v>1</v>
      </c>
      <c r="F1458" s="35" t="str">
        <f>IFERROR(IF($A1458="HDC",IF(VLOOKUP($C1458,hdc!$B$2:$F$1600,4,FALSE())="","",VLOOKUP($C1458,hdc!$B$2:$F$1600,4,FALSE())),IF($A1458="NAUTICS",IF(VLOOKUP($C1458,nautics!$B$2:$F$1200,4,FALSE())="","",VLOOKUP($C1458,nautics!$B$2:$F$1200,4,FALSE())),IF($A1458="ST",IF(VLOOKUP($C1458,st!$B$2:$F$400,4,FALSE())="","",VLOOKUP($C1458,st!$B$2:$F$400,4,FALSE())),""))),"")</f>
        <v/>
      </c>
      <c r="G1458" s="35" t="str">
        <f>IFERROR(IF($A1458="HDC",IF(VLOOKUP($C1458,hdc!$B$2:$F$1600,5,FALSE())="","",VLOOKUP($C1458,hdc!$B$2:$F$1600,5,FALSE())),IF($A1458="NAUTICS",IF(VLOOKUP($C1458,nautics!$B$2:$F$1200,5,FALSE())="","",VLOOKUP($C1458,nautics!$B$2:$F$1200,5,FALSE())),IF($A1458="ST",IF(VLOOKUP($C1458,st!$B$2:$F$400,5,FALSE())="","",VLOOKUP($C1458,st!$B$2:$F$400,5,FALSE())),""))),"")</f>
        <v/>
      </c>
      <c r="H1458" s="35" t="s">
        <v>104</v>
      </c>
      <c r="I1458" s="35" t="s">
        <v>34</v>
      </c>
      <c r="J1458" s="35" t="s">
        <v>1110</v>
      </c>
      <c r="K1458" s="35">
        <f t="shared" si="5"/>
        <v>22</v>
      </c>
      <c r="L1458" s="35" t="s">
        <v>815</v>
      </c>
      <c r="M1458" s="35" t="s">
        <v>816</v>
      </c>
      <c r="N1458" s="35" t="s">
        <v>736</v>
      </c>
      <c r="O1458" s="35" t="s">
        <v>738</v>
      </c>
      <c r="P1458" s="35" t="s">
        <v>1078</v>
      </c>
      <c r="Q1458" s="35" t="s">
        <v>1079</v>
      </c>
      <c r="S1458" s="35" t="s">
        <v>796</v>
      </c>
      <c r="T1458" s="35" t="s">
        <v>797</v>
      </c>
      <c r="U1458" s="35" t="s">
        <v>1116</v>
      </c>
      <c r="W1458" s="35" t="s">
        <v>57</v>
      </c>
      <c r="X1458" s="35" t="s">
        <v>59</v>
      </c>
      <c r="Y1458" s="35" t="s">
        <v>819</v>
      </c>
      <c r="Z1458" s="35" t="s">
        <v>1082</v>
      </c>
    </row>
    <row r="1459" spans="1:26" ht="15" customHeight="1">
      <c r="A1459" s="35" t="s">
        <v>1304</v>
      </c>
      <c r="C1459" s="35" t="s">
        <v>1123</v>
      </c>
      <c r="D1459" s="35">
        <f>IFERROR(IF($A1459="HDC",IF(VLOOKUP($C1459,hdc!$B$2:$F$1600,2,FALSE())="","",VLOOKUP($C1459,hdc!$B$2:$F$1600,2,FALSE())),IF($A1459="NAUTICS",IF(VLOOKUP($C1459,nautics!$B$2:$F$1200,2,FALSE())="","",VLOOKUP($C1459,nautics!$B$2:$F$1200,2,FALSE())),IF($A1459="ST",IF(VLOOKUP($C1459,st!$B$2:$F$400,2,FALSE())="","",VLOOKUP($C1459,st!$B$2:$F$400,2,FALSE())),""))),"")</f>
        <v>1</v>
      </c>
      <c r="E1459" s="35">
        <f>IFERROR(IF($A1459="HDC",IF(VLOOKUP($C1459,hdc!$B$2:$F$1600,3,FALSE())="","",VLOOKUP($C1459,hdc!$B$2:$F$1600,3,FALSE())),IF($A1459="NAUTICS",IF(VLOOKUP($C1459,nautics!$B$2:$F$1200,3,FALSE())="","",VLOOKUP($C1459,nautics!$B$2:$F$1200,3,FALSE())),IF($A1459="ST",IF(VLOOKUP($C1459,st!$B$2:$F$400,3,FALSE())="","",VLOOKUP($C1459,st!$B$2:$F$400,3,FALSE())),""))),"")</f>
        <v>1</v>
      </c>
      <c r="F1459" s="35">
        <f>IFERROR(IF($A1459="HDC",IF(VLOOKUP($C1459,hdc!$B$2:$F$1600,4,FALSE())="","",VLOOKUP($C1459,hdc!$B$2:$F$1600,4,FALSE())),IF($A1459="NAUTICS",IF(VLOOKUP($C1459,nautics!$B$2:$F$1200,4,FALSE())="","",VLOOKUP($C1459,nautics!$B$2:$F$1200,4,FALSE())),IF($A1459="ST",IF(VLOOKUP($C1459,st!$B$2:$F$400,4,FALSE())="","",VLOOKUP($C1459,st!$B$2:$F$400,4,FALSE())),""))),"")</f>
        <v>1</v>
      </c>
      <c r="G1459" s="35" t="str">
        <f>IFERROR(IF($A1459="HDC",IF(VLOOKUP($C1459,hdc!$B$2:$F$1600,5,FALSE())="","",VLOOKUP($C1459,hdc!$B$2:$F$1600,5,FALSE())),IF($A1459="NAUTICS",IF(VLOOKUP($C1459,nautics!$B$2:$F$1200,5,FALSE())="","",VLOOKUP($C1459,nautics!$B$2:$F$1200,5,FALSE())),IF($A1459="ST",IF(VLOOKUP($C1459,st!$B$2:$F$400,5,FALSE())="","",VLOOKUP($C1459,st!$B$2:$F$400,5,FALSE())),""))),"")</f>
        <v/>
      </c>
      <c r="H1459" s="35" t="s">
        <v>155</v>
      </c>
      <c r="I1459" s="35" t="s">
        <v>34</v>
      </c>
      <c r="J1459" s="35" t="s">
        <v>1126</v>
      </c>
      <c r="K1459" s="35">
        <f t="shared" si="5"/>
        <v>10</v>
      </c>
      <c r="L1459" s="35" t="s">
        <v>397</v>
      </c>
      <c r="M1459" s="35" t="s">
        <v>398</v>
      </c>
      <c r="N1459" s="35" t="s">
        <v>43</v>
      </c>
      <c r="O1459" s="35" t="s">
        <v>45</v>
      </c>
      <c r="P1459" s="35" t="s">
        <v>195</v>
      </c>
      <c r="Q1459" s="35" t="s">
        <v>196</v>
      </c>
      <c r="S1459" s="35" t="s">
        <v>43</v>
      </c>
      <c r="T1459" s="35" t="s">
        <v>45</v>
      </c>
      <c r="U1459" s="35" t="s">
        <v>1128</v>
      </c>
      <c r="W1459" s="35" t="s">
        <v>78</v>
      </c>
      <c r="X1459" s="35" t="s">
        <v>59</v>
      </c>
      <c r="Y1459" s="35" t="s">
        <v>401</v>
      </c>
      <c r="Z1459" s="35" t="s">
        <v>200</v>
      </c>
    </row>
    <row r="1460" spans="1:26" ht="15" customHeight="1">
      <c r="A1460" s="35" t="s">
        <v>1304</v>
      </c>
      <c r="C1460" s="35" t="s">
        <v>1129</v>
      </c>
      <c r="D1460" s="35">
        <f>IFERROR(IF($A1460="HDC",IF(VLOOKUP($C1460,hdc!$B$2:$F$1600,2,FALSE())="","",VLOOKUP($C1460,hdc!$B$2:$F$1600,2,FALSE())),IF($A1460="NAUTICS",IF(VLOOKUP($C1460,nautics!$B$2:$F$1200,2,FALSE())="","",VLOOKUP($C1460,nautics!$B$2:$F$1200,2,FALSE())),IF($A1460="ST",IF(VLOOKUP($C1460,st!$B$2:$F$400,2,FALSE())="","",VLOOKUP($C1460,st!$B$2:$F$400,2,FALSE())),""))),"")</f>
        <v>1</v>
      </c>
      <c r="E1460" s="35">
        <f>IFERROR(IF($A1460="HDC",IF(VLOOKUP($C1460,hdc!$B$2:$F$1600,3,FALSE())="","",VLOOKUP($C1460,hdc!$B$2:$F$1600,3,FALSE())),IF($A1460="NAUTICS",IF(VLOOKUP($C1460,nautics!$B$2:$F$1200,3,FALSE())="","",VLOOKUP($C1460,nautics!$B$2:$F$1200,3,FALSE())),IF($A1460="ST",IF(VLOOKUP($C1460,st!$B$2:$F$400,3,FALSE())="","",VLOOKUP($C1460,st!$B$2:$F$400,3,FALSE())),""))),"")</f>
        <v>1</v>
      </c>
      <c r="F1460" s="35" t="str">
        <f>IFERROR(IF($A1460="HDC",IF(VLOOKUP($C1460,hdc!$B$2:$F$1600,4,FALSE())="","",VLOOKUP($C1460,hdc!$B$2:$F$1600,4,FALSE())),IF($A1460="NAUTICS",IF(VLOOKUP($C1460,nautics!$B$2:$F$1200,4,FALSE())="","",VLOOKUP($C1460,nautics!$B$2:$F$1200,4,FALSE())),IF($A1460="ST",IF(VLOOKUP($C1460,st!$B$2:$F$400,4,FALSE())="","",VLOOKUP($C1460,st!$B$2:$F$400,4,FALSE())),""))),"")</f>
        <v/>
      </c>
      <c r="G1460" s="35" t="str">
        <f>IFERROR(IF($A1460="HDC",IF(VLOOKUP($C1460,hdc!$B$2:$F$1600,5,FALSE())="","",VLOOKUP($C1460,hdc!$B$2:$F$1600,5,FALSE())),IF($A1460="NAUTICS",IF(VLOOKUP($C1460,nautics!$B$2:$F$1200,5,FALSE())="","",VLOOKUP($C1460,nautics!$B$2:$F$1200,5,FALSE())),IF($A1460="ST",IF(VLOOKUP($C1460,st!$B$2:$F$400,5,FALSE())="","",VLOOKUP($C1460,st!$B$2:$F$400,5,FALSE())),""))),"")</f>
        <v/>
      </c>
      <c r="H1460" s="35" t="s">
        <v>155</v>
      </c>
      <c r="I1460" s="35" t="s">
        <v>34</v>
      </c>
      <c r="J1460" s="35" t="s">
        <v>1130</v>
      </c>
      <c r="K1460" s="35">
        <f t="shared" si="5"/>
        <v>14</v>
      </c>
      <c r="L1460" s="35" t="s">
        <v>815</v>
      </c>
      <c r="M1460" s="35" t="s">
        <v>816</v>
      </c>
      <c r="N1460" s="35" t="s">
        <v>736</v>
      </c>
      <c r="O1460" s="35" t="s">
        <v>738</v>
      </c>
      <c r="P1460" s="35" t="s">
        <v>1133</v>
      </c>
      <c r="Q1460" s="35" t="s">
        <v>1134</v>
      </c>
      <c r="S1460" s="35" t="s">
        <v>1135</v>
      </c>
      <c r="T1460" s="35" t="s">
        <v>1136</v>
      </c>
      <c r="U1460" s="35" t="s">
        <v>1137</v>
      </c>
      <c r="W1460" s="35" t="s">
        <v>57</v>
      </c>
      <c r="X1460" s="35" t="s">
        <v>59</v>
      </c>
      <c r="Y1460" s="35" t="s">
        <v>819</v>
      </c>
      <c r="Z1460" s="35" t="s">
        <v>1139</v>
      </c>
    </row>
    <row r="1461" spans="1:26" ht="15" customHeight="1">
      <c r="A1461" s="35" t="s">
        <v>1304</v>
      </c>
      <c r="B1461" s="35" t="s">
        <v>1140</v>
      </c>
      <c r="C1461" s="35" t="s">
        <v>1143</v>
      </c>
      <c r="D1461" s="35">
        <f>IFERROR(IF($A1461="HDC",IF(VLOOKUP($C1461,hdc!$B$2:$F$1600,2,FALSE())="","",VLOOKUP($C1461,hdc!$B$2:$F$1600,2,FALSE())),IF($A1461="NAUTICS",IF(VLOOKUP($C1461,nautics!$B$2:$F$1200,2,FALSE())="","",VLOOKUP($C1461,nautics!$B$2:$F$1200,2,FALSE())),IF($A1461="ST",IF(VLOOKUP($C1461,st!$B$2:$F$400,2,FALSE())="","",VLOOKUP($C1461,st!$B$2:$F$400,2,FALSE())),""))),"")</f>
        <v>1</v>
      </c>
      <c r="E1461" s="35">
        <f>IFERROR(IF($A1461="HDC",IF(VLOOKUP($C1461,hdc!$B$2:$F$1600,3,FALSE())="","",VLOOKUP($C1461,hdc!$B$2:$F$1600,3,FALSE())),IF($A1461="NAUTICS",IF(VLOOKUP($C1461,nautics!$B$2:$F$1200,3,FALSE())="","",VLOOKUP($C1461,nautics!$B$2:$F$1200,3,FALSE())),IF($A1461="ST",IF(VLOOKUP($C1461,st!$B$2:$F$400,3,FALSE())="","",VLOOKUP($C1461,st!$B$2:$F$400,3,FALSE())),""))),"")</f>
        <v>1</v>
      </c>
      <c r="F1461" s="35" t="str">
        <f>IFERROR(IF($A1461="HDC",IF(VLOOKUP($C1461,hdc!$B$2:$F$1600,4,FALSE())="","",VLOOKUP($C1461,hdc!$B$2:$F$1600,4,FALSE())),IF($A1461="NAUTICS",IF(VLOOKUP($C1461,nautics!$B$2:$F$1200,4,FALSE())="","",VLOOKUP($C1461,nautics!$B$2:$F$1200,4,FALSE())),IF($A1461="ST",IF(VLOOKUP($C1461,st!$B$2:$F$400,4,FALSE())="","",VLOOKUP($C1461,st!$B$2:$F$400,4,FALSE())),""))),"")</f>
        <v/>
      </c>
      <c r="G1461" s="35" t="str">
        <f>IFERROR(IF($A1461="HDC",IF(VLOOKUP($C1461,hdc!$B$2:$F$1600,5,FALSE())="","",VLOOKUP($C1461,hdc!$B$2:$F$1600,5,FALSE())),IF($A1461="NAUTICS",IF(VLOOKUP($C1461,nautics!$B$2:$F$1200,5,FALSE())="","",VLOOKUP($C1461,nautics!$B$2:$F$1200,5,FALSE())),IF($A1461="ST",IF(VLOOKUP($C1461,st!$B$2:$F$400,5,FALSE())="","",VLOOKUP($C1461,st!$B$2:$F$400,5,FALSE())),""))),"")</f>
        <v/>
      </c>
      <c r="H1461" s="35" t="s">
        <v>155</v>
      </c>
      <c r="I1461" s="35" t="s">
        <v>34</v>
      </c>
      <c r="J1461" s="35" t="s">
        <v>790</v>
      </c>
      <c r="K1461" s="35">
        <f t="shared" si="5"/>
        <v>12</v>
      </c>
      <c r="L1461" s="35" t="s">
        <v>1145</v>
      </c>
      <c r="M1461" s="35" t="s">
        <v>1146</v>
      </c>
      <c r="N1461" s="35" t="s">
        <v>53</v>
      </c>
      <c r="O1461" s="35" t="s">
        <v>55</v>
      </c>
      <c r="P1461" s="35" t="s">
        <v>1149</v>
      </c>
      <c r="Q1461" s="35" t="s">
        <v>1150</v>
      </c>
      <c r="S1461" s="35" t="s">
        <v>53</v>
      </c>
      <c r="T1461" s="35" t="s">
        <v>55</v>
      </c>
      <c r="U1461" s="35" t="s">
        <v>1152</v>
      </c>
      <c r="W1461" s="35" t="s">
        <v>78</v>
      </c>
      <c r="X1461" s="35" t="s">
        <v>59</v>
      </c>
      <c r="Y1461" s="35" t="s">
        <v>1153</v>
      </c>
      <c r="Z1461" s="35" t="s">
        <v>238</v>
      </c>
    </row>
    <row r="1462" spans="1:26" ht="15" customHeight="1">
      <c r="A1462" s="35" t="s">
        <v>1304</v>
      </c>
      <c r="C1462" s="35" t="s">
        <v>1154</v>
      </c>
      <c r="D1462" s="35" t="str">
        <f>IFERROR(IF($A1462="HDC",IF(VLOOKUP($C1462,hdc!$B$2:$F$1600,2,FALSE())="","",VLOOKUP($C1462,hdc!$B$2:$F$1600,2,FALSE())),IF($A1462="NAUTICS",IF(VLOOKUP($C1462,nautics!$B$2:$F$1200,2,FALSE())="","",VLOOKUP($C1462,nautics!$B$2:$F$1200,2,FALSE())),IF($A1462="ST",IF(VLOOKUP($C1462,st!$B$2:$F$400,2,FALSE())="","",VLOOKUP($C1462,st!$B$2:$F$400,2,FALSE())),""))),"")</f>
        <v/>
      </c>
      <c r="E1462" s="35" t="str">
        <f>IFERROR(IF($A1462="HDC",IF(VLOOKUP($C1462,hdc!$B$2:$F$1600,3,FALSE())="","",VLOOKUP($C1462,hdc!$B$2:$F$1600,3,FALSE())),IF($A1462="NAUTICS",IF(VLOOKUP($C1462,nautics!$B$2:$F$1200,3,FALSE())="","",VLOOKUP($C1462,nautics!$B$2:$F$1200,3,FALSE())),IF($A1462="ST",IF(VLOOKUP($C1462,st!$B$2:$F$400,3,FALSE())="","",VLOOKUP($C1462,st!$B$2:$F$400,3,FALSE())),""))),"")</f>
        <v/>
      </c>
      <c r="F1462" s="35" t="str">
        <f>IFERROR(IF($A1462="HDC",IF(VLOOKUP($C1462,hdc!$B$2:$F$1600,4,FALSE())="","",VLOOKUP($C1462,hdc!$B$2:$F$1600,4,FALSE())),IF($A1462="NAUTICS",IF(VLOOKUP($C1462,nautics!$B$2:$F$1200,4,FALSE())="","",VLOOKUP($C1462,nautics!$B$2:$F$1200,4,FALSE())),IF($A1462="ST",IF(VLOOKUP($C1462,st!$B$2:$F$400,4,FALSE())="","",VLOOKUP($C1462,st!$B$2:$F$400,4,FALSE())),""))),"")</f>
        <v/>
      </c>
      <c r="G1462" s="35" t="str">
        <f>IFERROR(IF($A1462="HDC",IF(VLOOKUP($C1462,hdc!$B$2:$F$1600,5,FALSE())="","",VLOOKUP($C1462,hdc!$B$2:$F$1600,5,FALSE())),IF($A1462="NAUTICS",IF(VLOOKUP($C1462,nautics!$B$2:$F$1200,5,FALSE())="","",VLOOKUP($C1462,nautics!$B$2:$F$1200,5,FALSE())),IF($A1462="ST",IF(VLOOKUP($C1462,st!$B$2:$F$400,5,FALSE())="","",VLOOKUP($C1462,st!$B$2:$F$400,5,FALSE())),""))),"")</f>
        <v/>
      </c>
      <c r="H1462" s="35" t="s">
        <v>83</v>
      </c>
      <c r="I1462" s="35" t="s">
        <v>34</v>
      </c>
      <c r="J1462" s="35" t="s">
        <v>1157</v>
      </c>
      <c r="K1462" s="35">
        <f t="shared" si="5"/>
        <v>11</v>
      </c>
      <c r="L1462" s="35" t="s">
        <v>1158</v>
      </c>
      <c r="M1462" s="35" t="s">
        <v>1159</v>
      </c>
      <c r="N1462" s="35" t="s">
        <v>53</v>
      </c>
      <c r="O1462" s="35" t="s">
        <v>55</v>
      </c>
      <c r="P1462" s="35" t="s">
        <v>1149</v>
      </c>
      <c r="Q1462" s="35" t="s">
        <v>1150</v>
      </c>
      <c r="S1462" s="35" t="s">
        <v>53</v>
      </c>
      <c r="T1462" s="35" t="s">
        <v>55</v>
      </c>
      <c r="U1462" s="35" t="s">
        <v>1162</v>
      </c>
      <c r="W1462" s="35" t="s">
        <v>78</v>
      </c>
      <c r="X1462" s="35" t="s">
        <v>59</v>
      </c>
      <c r="Y1462" s="35" t="s">
        <v>1163</v>
      </c>
      <c r="Z1462" s="35" t="s">
        <v>238</v>
      </c>
    </row>
    <row r="1463" spans="1:26" ht="15" customHeight="1">
      <c r="A1463" s="35" t="s">
        <v>1304</v>
      </c>
      <c r="C1463" s="35" t="s">
        <v>1165</v>
      </c>
      <c r="D1463" s="35" t="str">
        <f>IFERROR(IF($A1463="HDC",IF(VLOOKUP($C1463,hdc!$B$2:$F$1600,2,FALSE())="","",VLOOKUP($C1463,hdc!$B$2:$F$1600,2,FALSE())),IF($A1463="NAUTICS",IF(VLOOKUP($C1463,nautics!$B$2:$F$1200,2,FALSE())="","",VLOOKUP($C1463,nautics!$B$2:$F$1200,2,FALSE())),IF($A1463="ST",IF(VLOOKUP($C1463,st!$B$2:$F$400,2,FALSE())="","",VLOOKUP($C1463,st!$B$2:$F$400,2,FALSE())),""))),"")</f>
        <v/>
      </c>
      <c r="E1463" s="35" t="str">
        <f>IFERROR(IF($A1463="HDC",IF(VLOOKUP($C1463,hdc!$B$2:$F$1600,3,FALSE())="","",VLOOKUP($C1463,hdc!$B$2:$F$1600,3,FALSE())),IF($A1463="NAUTICS",IF(VLOOKUP($C1463,nautics!$B$2:$F$1200,3,FALSE())="","",VLOOKUP($C1463,nautics!$B$2:$F$1200,3,FALSE())),IF($A1463="ST",IF(VLOOKUP($C1463,st!$B$2:$F$400,3,FALSE())="","",VLOOKUP($C1463,st!$B$2:$F$400,3,FALSE())),""))),"")</f>
        <v/>
      </c>
      <c r="F1463" s="35" t="str">
        <f>IFERROR(IF($A1463="HDC",IF(VLOOKUP($C1463,hdc!$B$2:$F$1600,4,FALSE())="","",VLOOKUP($C1463,hdc!$B$2:$F$1600,4,FALSE())),IF($A1463="NAUTICS",IF(VLOOKUP($C1463,nautics!$B$2:$F$1200,4,FALSE())="","",VLOOKUP($C1463,nautics!$B$2:$F$1200,4,FALSE())),IF($A1463="ST",IF(VLOOKUP($C1463,st!$B$2:$F$400,4,FALSE())="","",VLOOKUP($C1463,st!$B$2:$F$400,4,FALSE())),""))),"")</f>
        <v/>
      </c>
      <c r="G1463" s="35" t="str">
        <f>IFERROR(IF($A1463="HDC",IF(VLOOKUP($C1463,hdc!$B$2:$F$1600,5,FALSE())="","",VLOOKUP($C1463,hdc!$B$2:$F$1600,5,FALSE())),IF($A1463="NAUTICS",IF(VLOOKUP($C1463,nautics!$B$2:$F$1200,5,FALSE())="","",VLOOKUP($C1463,nautics!$B$2:$F$1200,5,FALSE())),IF($A1463="ST",IF(VLOOKUP($C1463,st!$B$2:$F$400,5,FALSE())="","",VLOOKUP($C1463,st!$B$2:$F$400,5,FALSE())),""))),"")</f>
        <v/>
      </c>
      <c r="H1463" s="35" t="s">
        <v>83</v>
      </c>
      <c r="I1463" s="35" t="s">
        <v>34</v>
      </c>
      <c r="J1463" s="35" t="s">
        <v>1157</v>
      </c>
      <c r="K1463" s="35">
        <f t="shared" si="5"/>
        <v>11</v>
      </c>
      <c r="L1463" s="35" t="s">
        <v>1158</v>
      </c>
      <c r="M1463" s="35" t="s">
        <v>1159</v>
      </c>
      <c r="N1463" s="35" t="s">
        <v>53</v>
      </c>
      <c r="O1463" s="35" t="s">
        <v>55</v>
      </c>
      <c r="P1463" s="35" t="s">
        <v>1149</v>
      </c>
      <c r="Q1463" s="35" t="s">
        <v>1150</v>
      </c>
      <c r="S1463" s="35" t="s">
        <v>53</v>
      </c>
      <c r="T1463" s="35" t="s">
        <v>55</v>
      </c>
      <c r="U1463" s="35" t="s">
        <v>1162</v>
      </c>
      <c r="W1463" s="35" t="s">
        <v>78</v>
      </c>
      <c r="X1463" s="35" t="s">
        <v>59</v>
      </c>
      <c r="Y1463" s="35" t="s">
        <v>1163</v>
      </c>
      <c r="Z1463" s="35" t="s">
        <v>238</v>
      </c>
    </row>
    <row r="1464" spans="1:26" ht="15" customHeight="1">
      <c r="A1464" s="35" t="s">
        <v>1304</v>
      </c>
      <c r="C1464" s="35" t="s">
        <v>1172</v>
      </c>
      <c r="D1464" s="35" t="str">
        <f>IFERROR(IF($A1464="HDC",IF(VLOOKUP($C1464,hdc!$B$2:$F$1600,2,FALSE())="","",VLOOKUP($C1464,hdc!$B$2:$F$1600,2,FALSE())),IF($A1464="NAUTICS",IF(VLOOKUP($C1464,nautics!$B$2:$F$1200,2,FALSE())="","",VLOOKUP($C1464,nautics!$B$2:$F$1200,2,FALSE())),IF($A1464="ST",IF(VLOOKUP($C1464,st!$B$2:$F$400,2,FALSE())="","",VLOOKUP($C1464,st!$B$2:$F$400,2,FALSE())),""))),"")</f>
        <v/>
      </c>
      <c r="E1464" s="35" t="str">
        <f>IFERROR(IF($A1464="HDC",IF(VLOOKUP($C1464,hdc!$B$2:$F$1600,3,FALSE())="","",VLOOKUP($C1464,hdc!$B$2:$F$1600,3,FALSE())),IF($A1464="NAUTICS",IF(VLOOKUP($C1464,nautics!$B$2:$F$1200,3,FALSE())="","",VLOOKUP($C1464,nautics!$B$2:$F$1200,3,FALSE())),IF($A1464="ST",IF(VLOOKUP($C1464,st!$B$2:$F$400,3,FALSE())="","",VLOOKUP($C1464,st!$B$2:$F$400,3,FALSE())),""))),"")</f>
        <v/>
      </c>
      <c r="F1464" s="35" t="str">
        <f>IFERROR(IF($A1464="HDC",IF(VLOOKUP($C1464,hdc!$B$2:$F$1600,4,FALSE())="","",VLOOKUP($C1464,hdc!$B$2:$F$1600,4,FALSE())),IF($A1464="NAUTICS",IF(VLOOKUP($C1464,nautics!$B$2:$F$1200,4,FALSE())="","",VLOOKUP($C1464,nautics!$B$2:$F$1200,4,FALSE())),IF($A1464="ST",IF(VLOOKUP($C1464,st!$B$2:$F$400,4,FALSE())="","",VLOOKUP($C1464,st!$B$2:$F$400,4,FALSE())),""))),"")</f>
        <v/>
      </c>
      <c r="G1464" s="35" t="str">
        <f>IFERROR(IF($A1464="HDC",IF(VLOOKUP($C1464,hdc!$B$2:$F$1600,5,FALSE())="","",VLOOKUP($C1464,hdc!$B$2:$F$1600,5,FALSE())),IF($A1464="NAUTICS",IF(VLOOKUP($C1464,nautics!$B$2:$F$1200,5,FALSE())="","",VLOOKUP($C1464,nautics!$B$2:$F$1200,5,FALSE())),IF($A1464="ST",IF(VLOOKUP($C1464,st!$B$2:$F$400,5,FALSE())="","",VLOOKUP($C1464,st!$B$2:$F$400,5,FALSE())),""))),"")</f>
        <v/>
      </c>
      <c r="H1464" s="35" t="s">
        <v>83</v>
      </c>
      <c r="I1464" s="35" t="s">
        <v>34</v>
      </c>
      <c r="J1464" s="35" t="s">
        <v>1157</v>
      </c>
      <c r="K1464" s="35">
        <f t="shared" si="5"/>
        <v>11</v>
      </c>
      <c r="L1464" s="35" t="s">
        <v>1158</v>
      </c>
      <c r="M1464" s="35" t="s">
        <v>1159</v>
      </c>
      <c r="N1464" s="35" t="s">
        <v>53</v>
      </c>
      <c r="O1464" s="35" t="s">
        <v>55</v>
      </c>
      <c r="P1464" s="35" t="s">
        <v>1149</v>
      </c>
      <c r="Q1464" s="35" t="s">
        <v>1150</v>
      </c>
      <c r="S1464" s="35" t="s">
        <v>53</v>
      </c>
      <c r="T1464" s="35" t="s">
        <v>55</v>
      </c>
      <c r="U1464" s="35" t="s">
        <v>1162</v>
      </c>
      <c r="W1464" s="35" t="s">
        <v>78</v>
      </c>
      <c r="X1464" s="35" t="s">
        <v>59</v>
      </c>
      <c r="Y1464" s="35" t="s">
        <v>1163</v>
      </c>
      <c r="Z1464" s="35" t="s">
        <v>238</v>
      </c>
    </row>
    <row r="1465" spans="1:26" ht="15" customHeight="1">
      <c r="A1465" s="35" t="s">
        <v>1304</v>
      </c>
      <c r="C1465" s="35" t="s">
        <v>1179</v>
      </c>
      <c r="D1465" s="35" t="str">
        <f>IFERROR(IF($A1465="HDC",IF(VLOOKUP($C1465,hdc!$B$2:$F$1600,2,FALSE())="","",VLOOKUP($C1465,hdc!$B$2:$F$1600,2,FALSE())),IF($A1465="NAUTICS",IF(VLOOKUP($C1465,nautics!$B$2:$F$1200,2,FALSE())="","",VLOOKUP($C1465,nautics!$B$2:$F$1200,2,FALSE())),IF($A1465="ST",IF(VLOOKUP($C1465,st!$B$2:$F$400,2,FALSE())="","",VLOOKUP($C1465,st!$B$2:$F$400,2,FALSE())),""))),"")</f>
        <v/>
      </c>
      <c r="E1465" s="35" t="str">
        <f>IFERROR(IF($A1465="HDC",IF(VLOOKUP($C1465,hdc!$B$2:$F$1600,3,FALSE())="","",VLOOKUP($C1465,hdc!$B$2:$F$1600,3,FALSE())),IF($A1465="NAUTICS",IF(VLOOKUP($C1465,nautics!$B$2:$F$1200,3,FALSE())="","",VLOOKUP($C1465,nautics!$B$2:$F$1200,3,FALSE())),IF($A1465="ST",IF(VLOOKUP($C1465,st!$B$2:$F$400,3,FALSE())="","",VLOOKUP($C1465,st!$B$2:$F$400,3,FALSE())),""))),"")</f>
        <v/>
      </c>
      <c r="F1465" s="35" t="str">
        <f>IFERROR(IF($A1465="HDC",IF(VLOOKUP($C1465,hdc!$B$2:$F$1600,4,FALSE())="","",VLOOKUP($C1465,hdc!$B$2:$F$1600,4,FALSE())),IF($A1465="NAUTICS",IF(VLOOKUP($C1465,nautics!$B$2:$F$1200,4,FALSE())="","",VLOOKUP($C1465,nautics!$B$2:$F$1200,4,FALSE())),IF($A1465="ST",IF(VLOOKUP($C1465,st!$B$2:$F$400,4,FALSE())="","",VLOOKUP($C1465,st!$B$2:$F$400,4,FALSE())),""))),"")</f>
        <v/>
      </c>
      <c r="G1465" s="35" t="str">
        <f>IFERROR(IF($A1465="HDC",IF(VLOOKUP($C1465,hdc!$B$2:$F$1600,5,FALSE())="","",VLOOKUP($C1465,hdc!$B$2:$F$1600,5,FALSE())),IF($A1465="NAUTICS",IF(VLOOKUP($C1465,nautics!$B$2:$F$1200,5,FALSE())="","",VLOOKUP($C1465,nautics!$B$2:$F$1200,5,FALSE())),IF($A1465="ST",IF(VLOOKUP($C1465,st!$B$2:$F$400,5,FALSE())="","",VLOOKUP($C1465,st!$B$2:$F$400,5,FALSE())),""))),"")</f>
        <v/>
      </c>
      <c r="H1465" s="35" t="s">
        <v>83</v>
      </c>
      <c r="I1465" s="35" t="s">
        <v>34</v>
      </c>
      <c r="J1465" s="35" t="s">
        <v>1180</v>
      </c>
      <c r="K1465" s="35">
        <f t="shared" si="5"/>
        <v>16</v>
      </c>
      <c r="L1465" s="35" t="s">
        <v>1182</v>
      </c>
      <c r="M1465" s="35" t="s">
        <v>1184</v>
      </c>
      <c r="N1465" s="35" t="s">
        <v>53</v>
      </c>
      <c r="O1465" s="35" t="s">
        <v>55</v>
      </c>
      <c r="P1465" s="35" t="s">
        <v>1149</v>
      </c>
      <c r="Q1465" s="35" t="s">
        <v>1150</v>
      </c>
      <c r="S1465" s="35" t="s">
        <v>53</v>
      </c>
      <c r="T1465" s="35" t="s">
        <v>55</v>
      </c>
      <c r="U1465" s="35" t="s">
        <v>89</v>
      </c>
      <c r="W1465" s="35" t="s">
        <v>78</v>
      </c>
      <c r="X1465" s="35" t="s">
        <v>59</v>
      </c>
      <c r="Y1465" s="35" t="s">
        <v>89</v>
      </c>
      <c r="Z1465" s="35" t="s">
        <v>89</v>
      </c>
    </row>
    <row r="1466" spans="1:26" ht="15" customHeight="1">
      <c r="A1466" s="35" t="s">
        <v>1304</v>
      </c>
      <c r="C1466" s="35" t="s">
        <v>1186</v>
      </c>
      <c r="D1466" s="35" t="str">
        <f>IFERROR(IF($A1466="HDC",IF(VLOOKUP($C1466,hdc!$B$2:$F$1600,2,FALSE())="","",VLOOKUP($C1466,hdc!$B$2:$F$1600,2,FALSE())),IF($A1466="NAUTICS",IF(VLOOKUP($C1466,nautics!$B$2:$F$1200,2,FALSE())="","",VLOOKUP($C1466,nautics!$B$2:$F$1200,2,FALSE())),IF($A1466="ST",IF(VLOOKUP($C1466,st!$B$2:$F$400,2,FALSE())="","",VLOOKUP($C1466,st!$B$2:$F$400,2,FALSE())),""))),"")</f>
        <v/>
      </c>
      <c r="E1466" s="35" t="str">
        <f>IFERROR(IF($A1466="HDC",IF(VLOOKUP($C1466,hdc!$B$2:$F$1600,3,FALSE())="","",VLOOKUP($C1466,hdc!$B$2:$F$1600,3,FALSE())),IF($A1466="NAUTICS",IF(VLOOKUP($C1466,nautics!$B$2:$F$1200,3,FALSE())="","",VLOOKUP($C1466,nautics!$B$2:$F$1200,3,FALSE())),IF($A1466="ST",IF(VLOOKUP($C1466,st!$B$2:$F$400,3,FALSE())="","",VLOOKUP($C1466,st!$B$2:$F$400,3,FALSE())),""))),"")</f>
        <v/>
      </c>
      <c r="F1466" s="35" t="str">
        <f>IFERROR(IF($A1466="HDC",IF(VLOOKUP($C1466,hdc!$B$2:$F$1600,4,FALSE())="","",VLOOKUP($C1466,hdc!$B$2:$F$1600,4,FALSE())),IF($A1466="NAUTICS",IF(VLOOKUP($C1466,nautics!$B$2:$F$1200,4,FALSE())="","",VLOOKUP($C1466,nautics!$B$2:$F$1200,4,FALSE())),IF($A1466="ST",IF(VLOOKUP($C1466,st!$B$2:$F$400,4,FALSE())="","",VLOOKUP($C1466,st!$B$2:$F$400,4,FALSE())),""))),"")</f>
        <v/>
      </c>
      <c r="G1466" s="35" t="str">
        <f>IFERROR(IF($A1466="HDC",IF(VLOOKUP($C1466,hdc!$B$2:$F$1600,5,FALSE())="","",VLOOKUP($C1466,hdc!$B$2:$F$1600,5,FALSE())),IF($A1466="NAUTICS",IF(VLOOKUP($C1466,nautics!$B$2:$F$1200,5,FALSE())="","",VLOOKUP($C1466,nautics!$B$2:$F$1200,5,FALSE())),IF($A1466="ST",IF(VLOOKUP($C1466,st!$B$2:$F$400,5,FALSE())="","",VLOOKUP($C1466,st!$B$2:$F$400,5,FALSE())),""))),"")</f>
        <v/>
      </c>
      <c r="H1466" s="35" t="s">
        <v>83</v>
      </c>
      <c r="I1466" s="35" t="s">
        <v>34</v>
      </c>
      <c r="J1466" s="35" t="s">
        <v>1188</v>
      </c>
      <c r="K1466" s="35">
        <f t="shared" si="5"/>
        <v>16</v>
      </c>
      <c r="L1466" s="35" t="s">
        <v>1189</v>
      </c>
      <c r="M1466" s="35" t="s">
        <v>1191</v>
      </c>
      <c r="N1466" s="35" t="s">
        <v>53</v>
      </c>
      <c r="O1466" s="35" t="s">
        <v>55</v>
      </c>
      <c r="P1466" s="35" t="s">
        <v>1149</v>
      </c>
      <c r="Q1466" s="35" t="s">
        <v>1150</v>
      </c>
      <c r="S1466" s="35" t="s">
        <v>53</v>
      </c>
      <c r="T1466" s="35" t="s">
        <v>55</v>
      </c>
      <c r="U1466" s="35" t="s">
        <v>265</v>
      </c>
      <c r="W1466" s="35" t="s">
        <v>78</v>
      </c>
      <c r="X1466" s="35" t="s">
        <v>59</v>
      </c>
      <c r="Y1466" s="35" t="s">
        <v>267</v>
      </c>
      <c r="Z1466" s="35" t="s">
        <v>238</v>
      </c>
    </row>
    <row r="1467" spans="1:26" ht="15" customHeight="1">
      <c r="A1467" s="35" t="s">
        <v>1304</v>
      </c>
      <c r="C1467" s="35" t="s">
        <v>1197</v>
      </c>
      <c r="D1467" s="35" t="str">
        <f>IFERROR(IF($A1467="HDC",IF(VLOOKUP($C1467,hdc!$B$2:$F$1600,2,FALSE())="","",VLOOKUP($C1467,hdc!$B$2:$F$1600,2,FALSE())),IF($A1467="NAUTICS",IF(VLOOKUP($C1467,nautics!$B$2:$F$1200,2,FALSE())="","",VLOOKUP($C1467,nautics!$B$2:$F$1200,2,FALSE())),IF($A1467="ST",IF(VLOOKUP($C1467,st!$B$2:$F$400,2,FALSE())="","",VLOOKUP($C1467,st!$B$2:$F$400,2,FALSE())),""))),"")</f>
        <v/>
      </c>
      <c r="E1467" s="35" t="str">
        <f>IFERROR(IF($A1467="HDC",IF(VLOOKUP($C1467,hdc!$B$2:$F$1600,3,FALSE())="","",VLOOKUP($C1467,hdc!$B$2:$F$1600,3,FALSE())),IF($A1467="NAUTICS",IF(VLOOKUP($C1467,nautics!$B$2:$F$1200,3,FALSE())="","",VLOOKUP($C1467,nautics!$B$2:$F$1200,3,FALSE())),IF($A1467="ST",IF(VLOOKUP($C1467,st!$B$2:$F$400,3,FALSE())="","",VLOOKUP($C1467,st!$B$2:$F$400,3,FALSE())),""))),"")</f>
        <v/>
      </c>
      <c r="F1467" s="35" t="str">
        <f>IFERROR(IF($A1467="HDC",IF(VLOOKUP($C1467,hdc!$B$2:$F$1600,4,FALSE())="","",VLOOKUP($C1467,hdc!$B$2:$F$1600,4,FALSE())),IF($A1467="NAUTICS",IF(VLOOKUP($C1467,nautics!$B$2:$F$1200,4,FALSE())="","",VLOOKUP($C1467,nautics!$B$2:$F$1200,4,FALSE())),IF($A1467="ST",IF(VLOOKUP($C1467,st!$B$2:$F$400,4,FALSE())="","",VLOOKUP($C1467,st!$B$2:$F$400,4,FALSE())),""))),"")</f>
        <v/>
      </c>
      <c r="G1467" s="35" t="str">
        <f>IFERROR(IF($A1467="HDC",IF(VLOOKUP($C1467,hdc!$B$2:$F$1600,5,FALSE())="","",VLOOKUP($C1467,hdc!$B$2:$F$1600,5,FALSE())),IF($A1467="NAUTICS",IF(VLOOKUP($C1467,nautics!$B$2:$F$1200,5,FALSE())="","",VLOOKUP($C1467,nautics!$B$2:$F$1200,5,FALSE())),IF($A1467="ST",IF(VLOOKUP($C1467,st!$B$2:$F$400,5,FALSE())="","",VLOOKUP($C1467,st!$B$2:$F$400,5,FALSE())),""))),"")</f>
        <v/>
      </c>
      <c r="H1467" s="35" t="s">
        <v>83</v>
      </c>
      <c r="I1467" s="35" t="s">
        <v>34</v>
      </c>
      <c r="J1467" s="35" t="s">
        <v>1201</v>
      </c>
      <c r="K1467" s="35">
        <f t="shared" si="5"/>
        <v>11</v>
      </c>
      <c r="L1467" s="35" t="s">
        <v>1203</v>
      </c>
      <c r="M1467" s="35" t="s">
        <v>1204</v>
      </c>
      <c r="N1467" s="35" t="s">
        <v>53</v>
      </c>
      <c r="O1467" s="35" t="s">
        <v>55</v>
      </c>
      <c r="P1467" s="35" t="s">
        <v>1149</v>
      </c>
      <c r="Q1467" s="35" t="s">
        <v>1150</v>
      </c>
      <c r="S1467" s="35" t="s">
        <v>53</v>
      </c>
      <c r="T1467" s="35" t="s">
        <v>55</v>
      </c>
      <c r="U1467" s="35" t="s">
        <v>254</v>
      </c>
      <c r="W1467" s="35" t="s">
        <v>78</v>
      </c>
      <c r="X1467" s="35" t="s">
        <v>59</v>
      </c>
      <c r="Y1467" s="35" t="s">
        <v>255</v>
      </c>
      <c r="Z1467" s="35" t="s">
        <v>238</v>
      </c>
    </row>
    <row r="1468" spans="1:26" ht="15" customHeight="1">
      <c r="A1468" s="35" t="s">
        <v>1304</v>
      </c>
      <c r="C1468" s="35" t="s">
        <v>1209</v>
      </c>
      <c r="D1468" s="35">
        <f>IFERROR(IF($A1468="HDC",IF(VLOOKUP($C1468,hdc!$B$2:$F$1600,2,FALSE())="","",VLOOKUP($C1468,hdc!$B$2:$F$1600,2,FALSE())),IF($A1468="NAUTICS",IF(VLOOKUP($C1468,nautics!$B$2:$F$1200,2,FALSE())="","",VLOOKUP($C1468,nautics!$B$2:$F$1200,2,FALSE())),IF($A1468="ST",IF(VLOOKUP($C1468,st!$B$2:$F$400,2,FALSE())="","",VLOOKUP($C1468,st!$B$2:$F$400,2,FALSE())),""))),"")</f>
        <v>1</v>
      </c>
      <c r="E1468" s="35">
        <f>IFERROR(IF($A1468="HDC",IF(VLOOKUP($C1468,hdc!$B$2:$F$1600,3,FALSE())="","",VLOOKUP($C1468,hdc!$B$2:$F$1600,3,FALSE())),IF($A1468="NAUTICS",IF(VLOOKUP($C1468,nautics!$B$2:$F$1200,3,FALSE())="","",VLOOKUP($C1468,nautics!$B$2:$F$1200,3,FALSE())),IF($A1468="ST",IF(VLOOKUP($C1468,st!$B$2:$F$400,3,FALSE())="","",VLOOKUP($C1468,st!$B$2:$F$400,3,FALSE())),""))),"")</f>
        <v>1</v>
      </c>
      <c r="F1468" s="35" t="str">
        <f>IFERROR(IF($A1468="HDC",IF(VLOOKUP($C1468,hdc!$B$2:$F$1600,4,FALSE())="","",VLOOKUP($C1468,hdc!$B$2:$F$1600,4,FALSE())),IF($A1468="NAUTICS",IF(VLOOKUP($C1468,nautics!$B$2:$F$1200,4,FALSE())="","",VLOOKUP($C1468,nautics!$B$2:$F$1200,4,FALSE())),IF($A1468="ST",IF(VLOOKUP($C1468,st!$B$2:$F$400,4,FALSE())="","",VLOOKUP($C1468,st!$B$2:$F$400,4,FALSE())),""))),"")</f>
        <v/>
      </c>
      <c r="G1468" s="35" t="str">
        <f>IFERROR(IF($A1468="HDC",IF(VLOOKUP($C1468,hdc!$B$2:$F$1600,5,FALSE())="","",VLOOKUP($C1468,hdc!$B$2:$F$1600,5,FALSE())),IF($A1468="NAUTICS",IF(VLOOKUP($C1468,nautics!$B$2:$F$1200,5,FALSE())="","",VLOOKUP($C1468,nautics!$B$2:$F$1200,5,FALSE())),IF($A1468="ST",IF(VLOOKUP($C1468,st!$B$2:$F$400,5,FALSE())="","",VLOOKUP($C1468,st!$B$2:$F$400,5,FALSE())),""))),"")</f>
        <v/>
      </c>
      <c r="H1468" s="35" t="s">
        <v>33</v>
      </c>
      <c r="I1468" s="35" t="s">
        <v>34</v>
      </c>
      <c r="J1468" s="35" t="s">
        <v>1211</v>
      </c>
      <c r="K1468" s="35">
        <f t="shared" si="5"/>
        <v>11</v>
      </c>
      <c r="L1468" s="35" t="s">
        <v>40</v>
      </c>
      <c r="M1468" s="35" t="s">
        <v>42</v>
      </c>
      <c r="N1468" s="35" t="s">
        <v>43</v>
      </c>
      <c r="O1468" s="35" t="s">
        <v>45</v>
      </c>
      <c r="P1468" s="35" t="s">
        <v>1145</v>
      </c>
      <c r="Q1468" s="35" t="s">
        <v>1146</v>
      </c>
      <c r="S1468" s="35" t="s">
        <v>53</v>
      </c>
      <c r="T1468" s="35" t="s">
        <v>55</v>
      </c>
      <c r="U1468" s="35" t="s">
        <v>1213</v>
      </c>
      <c r="W1468" s="35" t="s">
        <v>57</v>
      </c>
      <c r="X1468" s="35" t="s">
        <v>59</v>
      </c>
      <c r="Y1468" s="35" t="s">
        <v>60</v>
      </c>
      <c r="Z1468" s="35" t="s">
        <v>1153</v>
      </c>
    </row>
    <row r="1469" spans="1:26" ht="15" customHeight="1">
      <c r="A1469" s="35" t="s">
        <v>1304</v>
      </c>
      <c r="C1469" s="35" t="s">
        <v>1216</v>
      </c>
      <c r="D1469" s="35">
        <f>IFERROR(IF($A1469="HDC",IF(VLOOKUP($C1469,hdc!$B$2:$F$1600,2,FALSE())="","",VLOOKUP($C1469,hdc!$B$2:$F$1600,2,FALSE())),IF($A1469="NAUTICS",IF(VLOOKUP($C1469,nautics!$B$2:$F$1200,2,FALSE())="","",VLOOKUP($C1469,nautics!$B$2:$F$1200,2,FALSE())),IF($A1469="ST",IF(VLOOKUP($C1469,st!$B$2:$F$400,2,FALSE())="","",VLOOKUP($C1469,st!$B$2:$F$400,2,FALSE())),""))),"")</f>
        <v>1</v>
      </c>
      <c r="E1469" s="35">
        <f>IFERROR(IF($A1469="HDC",IF(VLOOKUP($C1469,hdc!$B$2:$F$1600,3,FALSE())="","",VLOOKUP($C1469,hdc!$B$2:$F$1600,3,FALSE())),IF($A1469="NAUTICS",IF(VLOOKUP($C1469,nautics!$B$2:$F$1200,3,FALSE())="","",VLOOKUP($C1469,nautics!$B$2:$F$1200,3,FALSE())),IF($A1469="ST",IF(VLOOKUP($C1469,st!$B$2:$F$400,3,FALSE())="","",VLOOKUP($C1469,st!$B$2:$F$400,3,FALSE())),""))),"")</f>
        <v>1</v>
      </c>
      <c r="F1469" s="35" t="str">
        <f>IFERROR(IF($A1469="HDC",IF(VLOOKUP($C1469,hdc!$B$2:$F$1600,4,FALSE())="","",VLOOKUP($C1469,hdc!$B$2:$F$1600,4,FALSE())),IF($A1469="NAUTICS",IF(VLOOKUP($C1469,nautics!$B$2:$F$1200,4,FALSE())="","",VLOOKUP($C1469,nautics!$B$2:$F$1200,4,FALSE())),IF($A1469="ST",IF(VLOOKUP($C1469,st!$B$2:$F$400,4,FALSE())="","",VLOOKUP($C1469,st!$B$2:$F$400,4,FALSE())),""))),"")</f>
        <v/>
      </c>
      <c r="G1469" s="35" t="str">
        <f>IFERROR(IF($A1469="HDC",IF(VLOOKUP($C1469,hdc!$B$2:$F$1600,5,FALSE())="","",VLOOKUP($C1469,hdc!$B$2:$F$1600,5,FALSE())),IF($A1469="NAUTICS",IF(VLOOKUP($C1469,nautics!$B$2:$F$1200,5,FALSE())="","",VLOOKUP($C1469,nautics!$B$2:$F$1200,5,FALSE())),IF($A1469="ST",IF(VLOOKUP($C1469,st!$B$2:$F$400,5,FALSE())="","",VLOOKUP($C1469,st!$B$2:$F$400,5,FALSE())),""))),"")</f>
        <v/>
      </c>
      <c r="H1469" s="35" t="s">
        <v>145</v>
      </c>
      <c r="I1469" s="35" t="s">
        <v>34</v>
      </c>
      <c r="J1469" s="35" t="s">
        <v>1211</v>
      </c>
      <c r="K1469" s="35">
        <f t="shared" si="5"/>
        <v>11</v>
      </c>
      <c r="L1469" s="35" t="s">
        <v>40</v>
      </c>
      <c r="M1469" s="35" t="s">
        <v>42</v>
      </c>
      <c r="N1469" s="35" t="s">
        <v>43</v>
      </c>
      <c r="O1469" s="35" t="s">
        <v>45</v>
      </c>
      <c r="P1469" s="35" t="s">
        <v>1145</v>
      </c>
      <c r="Q1469" s="35" t="s">
        <v>1146</v>
      </c>
      <c r="S1469" s="35" t="s">
        <v>53</v>
      </c>
      <c r="T1469" s="35" t="s">
        <v>55</v>
      </c>
      <c r="U1469" s="35" t="s">
        <v>1213</v>
      </c>
      <c r="W1469" s="35" t="s">
        <v>57</v>
      </c>
      <c r="X1469" s="35" t="s">
        <v>59</v>
      </c>
      <c r="Y1469" s="35" t="s">
        <v>60</v>
      </c>
      <c r="Z1469" s="35" t="s">
        <v>1153</v>
      </c>
    </row>
    <row r="1470" spans="1:26" ht="15" customHeight="1">
      <c r="A1470" s="35" t="s">
        <v>1304</v>
      </c>
      <c r="C1470" s="35" t="s">
        <v>1223</v>
      </c>
      <c r="D1470" s="35" t="str">
        <f>IFERROR(IF($A1470="HDC",IF(VLOOKUP($C1470,hdc!$B$2:$F$1600,2,FALSE())="","",VLOOKUP($C1470,hdc!$B$2:$F$1600,2,FALSE())),IF($A1470="NAUTICS",IF(VLOOKUP($C1470,nautics!$B$2:$F$1200,2,FALSE())="","",VLOOKUP($C1470,nautics!$B$2:$F$1200,2,FALSE())),IF($A1470="ST",IF(VLOOKUP($C1470,st!$B$2:$F$400,2,FALSE())="","",VLOOKUP($C1470,st!$B$2:$F$400,2,FALSE())),""))),"")</f>
        <v/>
      </c>
      <c r="E1470" s="35" t="str">
        <f>IFERROR(IF($A1470="HDC",IF(VLOOKUP($C1470,hdc!$B$2:$F$1600,3,FALSE())="","",VLOOKUP($C1470,hdc!$B$2:$F$1600,3,FALSE())),IF($A1470="NAUTICS",IF(VLOOKUP($C1470,nautics!$B$2:$F$1200,3,FALSE())="","",VLOOKUP($C1470,nautics!$B$2:$F$1200,3,FALSE())),IF($A1470="ST",IF(VLOOKUP($C1470,st!$B$2:$F$400,3,FALSE())="","",VLOOKUP($C1470,st!$B$2:$F$400,3,FALSE())),""))),"")</f>
        <v/>
      </c>
      <c r="F1470" s="35" t="str">
        <f>IFERROR(IF($A1470="HDC",IF(VLOOKUP($C1470,hdc!$B$2:$F$1600,4,FALSE())="","",VLOOKUP($C1470,hdc!$B$2:$F$1600,4,FALSE())),IF($A1470="NAUTICS",IF(VLOOKUP($C1470,nautics!$B$2:$F$1200,4,FALSE())="","",VLOOKUP($C1470,nautics!$B$2:$F$1200,4,FALSE())),IF($A1470="ST",IF(VLOOKUP($C1470,st!$B$2:$F$400,4,FALSE())="","",VLOOKUP($C1470,st!$B$2:$F$400,4,FALSE())),""))),"")</f>
        <v/>
      </c>
      <c r="G1470" s="35" t="str">
        <f>IFERROR(IF($A1470="HDC",IF(VLOOKUP($C1470,hdc!$B$2:$F$1600,5,FALSE())="","",VLOOKUP($C1470,hdc!$B$2:$F$1600,5,FALSE())),IF($A1470="NAUTICS",IF(VLOOKUP($C1470,nautics!$B$2:$F$1200,5,FALSE())="","",VLOOKUP($C1470,nautics!$B$2:$F$1200,5,FALSE())),IF($A1470="ST",IF(VLOOKUP($C1470,st!$B$2:$F$400,5,FALSE())="","",VLOOKUP($C1470,st!$B$2:$F$400,5,FALSE())),""))),"")</f>
        <v/>
      </c>
      <c r="H1470" s="35" t="s">
        <v>83</v>
      </c>
      <c r="I1470" s="35" t="s">
        <v>34</v>
      </c>
      <c r="J1470" s="35" t="s">
        <v>1157</v>
      </c>
      <c r="K1470" s="35">
        <f t="shared" si="5"/>
        <v>11</v>
      </c>
      <c r="L1470" s="35" t="s">
        <v>1158</v>
      </c>
      <c r="M1470" s="35" t="s">
        <v>1159</v>
      </c>
      <c r="N1470" s="35" t="s">
        <v>53</v>
      </c>
      <c r="O1470" s="35" t="s">
        <v>55</v>
      </c>
      <c r="P1470" s="35" t="s">
        <v>1149</v>
      </c>
      <c r="Q1470" s="35" t="s">
        <v>1150</v>
      </c>
      <c r="S1470" s="35" t="s">
        <v>53</v>
      </c>
      <c r="T1470" s="35" t="s">
        <v>55</v>
      </c>
      <c r="U1470" s="35" t="s">
        <v>1162</v>
      </c>
      <c r="W1470" s="35" t="s">
        <v>78</v>
      </c>
      <c r="X1470" s="35" t="s">
        <v>59</v>
      </c>
      <c r="Y1470" s="35" t="s">
        <v>1163</v>
      </c>
      <c r="Z1470" s="35" t="s">
        <v>238</v>
      </c>
    </row>
    <row r="1471" spans="1:26" ht="15" customHeight="1">
      <c r="A1471" s="35" t="s">
        <v>1304</v>
      </c>
      <c r="C1471" s="35" t="s">
        <v>1229</v>
      </c>
      <c r="D1471" s="35" t="str">
        <f>IFERROR(IF($A1471="HDC",IF(VLOOKUP($C1471,hdc!$B$2:$F$1600,2,FALSE())="","",VLOOKUP($C1471,hdc!$B$2:$F$1600,2,FALSE())),IF($A1471="NAUTICS",IF(VLOOKUP($C1471,nautics!$B$2:$F$1200,2,FALSE())="","",VLOOKUP($C1471,nautics!$B$2:$F$1200,2,FALSE())),IF($A1471="ST",IF(VLOOKUP($C1471,st!$B$2:$F$400,2,FALSE())="","",VLOOKUP($C1471,st!$B$2:$F$400,2,FALSE())),""))),"")</f>
        <v/>
      </c>
      <c r="E1471" s="35" t="str">
        <f>IFERROR(IF($A1471="HDC",IF(VLOOKUP($C1471,hdc!$B$2:$F$1600,3,FALSE())="","",VLOOKUP($C1471,hdc!$B$2:$F$1600,3,FALSE())),IF($A1471="NAUTICS",IF(VLOOKUP($C1471,nautics!$B$2:$F$1200,3,FALSE())="","",VLOOKUP($C1471,nautics!$B$2:$F$1200,3,FALSE())),IF($A1471="ST",IF(VLOOKUP($C1471,st!$B$2:$F$400,3,FALSE())="","",VLOOKUP($C1471,st!$B$2:$F$400,3,FALSE())),""))),"")</f>
        <v/>
      </c>
      <c r="F1471" s="35" t="str">
        <f>IFERROR(IF($A1471="HDC",IF(VLOOKUP($C1471,hdc!$B$2:$F$1600,4,FALSE())="","",VLOOKUP($C1471,hdc!$B$2:$F$1600,4,FALSE())),IF($A1471="NAUTICS",IF(VLOOKUP($C1471,nautics!$B$2:$F$1200,4,FALSE())="","",VLOOKUP($C1471,nautics!$B$2:$F$1200,4,FALSE())),IF($A1471="ST",IF(VLOOKUP($C1471,st!$B$2:$F$400,4,FALSE())="","",VLOOKUP($C1471,st!$B$2:$F$400,4,FALSE())),""))),"")</f>
        <v/>
      </c>
      <c r="G1471" s="35" t="str">
        <f>IFERROR(IF($A1471="HDC",IF(VLOOKUP($C1471,hdc!$B$2:$F$1600,5,FALSE())="","",VLOOKUP($C1471,hdc!$B$2:$F$1600,5,FALSE())),IF($A1471="NAUTICS",IF(VLOOKUP($C1471,nautics!$B$2:$F$1200,5,FALSE())="","",VLOOKUP($C1471,nautics!$B$2:$F$1200,5,FALSE())),IF($A1471="ST",IF(VLOOKUP($C1471,st!$B$2:$F$400,5,FALSE())="","",VLOOKUP($C1471,st!$B$2:$F$400,5,FALSE())),""))),"")</f>
        <v/>
      </c>
      <c r="H1471" s="35" t="s">
        <v>83</v>
      </c>
      <c r="I1471" s="35" t="s">
        <v>34</v>
      </c>
      <c r="J1471" s="35" t="s">
        <v>1157</v>
      </c>
      <c r="K1471" s="35">
        <f t="shared" si="5"/>
        <v>11</v>
      </c>
      <c r="L1471" s="35" t="s">
        <v>1158</v>
      </c>
      <c r="M1471" s="35" t="s">
        <v>1159</v>
      </c>
      <c r="N1471" s="35" t="s">
        <v>53</v>
      </c>
      <c r="O1471" s="35" t="s">
        <v>55</v>
      </c>
      <c r="P1471" s="35" t="s">
        <v>1149</v>
      </c>
      <c r="Q1471" s="35" t="s">
        <v>1150</v>
      </c>
      <c r="S1471" s="35" t="s">
        <v>53</v>
      </c>
      <c r="T1471" s="35" t="s">
        <v>55</v>
      </c>
      <c r="U1471" s="35" t="s">
        <v>1162</v>
      </c>
      <c r="W1471" s="35" t="s">
        <v>78</v>
      </c>
      <c r="X1471" s="35" t="s">
        <v>59</v>
      </c>
      <c r="Y1471" s="35" t="s">
        <v>1163</v>
      </c>
      <c r="Z1471" s="35" t="s">
        <v>238</v>
      </c>
    </row>
    <row r="1472" spans="1:26" ht="15" customHeight="1">
      <c r="A1472" s="35" t="s">
        <v>1304</v>
      </c>
      <c r="C1472" s="35" t="s">
        <v>1235</v>
      </c>
      <c r="D1472" s="35" t="str">
        <f>IFERROR(IF($A1472="HDC",IF(VLOOKUP($C1472,hdc!$B$2:$F$1600,2,FALSE())="","",VLOOKUP($C1472,hdc!$B$2:$F$1600,2,FALSE())),IF($A1472="NAUTICS",IF(VLOOKUP($C1472,nautics!$B$2:$F$1200,2,FALSE())="","",VLOOKUP($C1472,nautics!$B$2:$F$1200,2,FALSE())),IF($A1472="ST",IF(VLOOKUP($C1472,st!$B$2:$F$400,2,FALSE())="","",VLOOKUP($C1472,st!$B$2:$F$400,2,FALSE())),""))),"")</f>
        <v/>
      </c>
      <c r="E1472" s="35" t="str">
        <f>IFERROR(IF($A1472="HDC",IF(VLOOKUP($C1472,hdc!$B$2:$F$1600,3,FALSE())="","",VLOOKUP($C1472,hdc!$B$2:$F$1600,3,FALSE())),IF($A1472="NAUTICS",IF(VLOOKUP($C1472,nautics!$B$2:$F$1200,3,FALSE())="","",VLOOKUP($C1472,nautics!$B$2:$F$1200,3,FALSE())),IF($A1472="ST",IF(VLOOKUP($C1472,st!$B$2:$F$400,3,FALSE())="","",VLOOKUP($C1472,st!$B$2:$F$400,3,FALSE())),""))),"")</f>
        <v/>
      </c>
      <c r="F1472" s="35" t="str">
        <f>IFERROR(IF($A1472="HDC",IF(VLOOKUP($C1472,hdc!$B$2:$F$1600,4,FALSE())="","",VLOOKUP($C1472,hdc!$B$2:$F$1600,4,FALSE())),IF($A1472="NAUTICS",IF(VLOOKUP($C1472,nautics!$B$2:$F$1200,4,FALSE())="","",VLOOKUP($C1472,nautics!$B$2:$F$1200,4,FALSE())),IF($A1472="ST",IF(VLOOKUP($C1472,st!$B$2:$F$400,4,FALSE())="","",VLOOKUP($C1472,st!$B$2:$F$400,4,FALSE())),""))),"")</f>
        <v/>
      </c>
      <c r="G1472" s="35" t="str">
        <f>IFERROR(IF($A1472="HDC",IF(VLOOKUP($C1472,hdc!$B$2:$F$1600,5,FALSE())="","",VLOOKUP($C1472,hdc!$B$2:$F$1600,5,FALSE())),IF($A1472="NAUTICS",IF(VLOOKUP($C1472,nautics!$B$2:$F$1200,5,FALSE())="","",VLOOKUP($C1472,nautics!$B$2:$F$1200,5,FALSE())),IF($A1472="ST",IF(VLOOKUP($C1472,st!$B$2:$F$400,5,FALSE())="","",VLOOKUP($C1472,st!$B$2:$F$400,5,FALSE())),""))),"")</f>
        <v/>
      </c>
      <c r="H1472" s="35" t="s">
        <v>83</v>
      </c>
      <c r="I1472" s="35" t="s">
        <v>34</v>
      </c>
      <c r="J1472" s="35" t="s">
        <v>1157</v>
      </c>
      <c r="K1472" s="35">
        <f t="shared" si="5"/>
        <v>11</v>
      </c>
      <c r="L1472" s="35" t="s">
        <v>1236</v>
      </c>
      <c r="M1472" s="35" t="s">
        <v>309</v>
      </c>
      <c r="N1472" s="35" t="s">
        <v>53</v>
      </c>
      <c r="O1472" s="35" t="s">
        <v>55</v>
      </c>
      <c r="P1472" s="35" t="s">
        <v>1149</v>
      </c>
      <c r="Q1472" s="35" t="s">
        <v>1150</v>
      </c>
      <c r="S1472" s="35" t="s">
        <v>53</v>
      </c>
      <c r="T1472" s="35" t="s">
        <v>55</v>
      </c>
      <c r="U1472" s="35" t="s">
        <v>1162</v>
      </c>
      <c r="W1472" s="35" t="s">
        <v>78</v>
      </c>
      <c r="X1472" s="35" t="s">
        <v>59</v>
      </c>
      <c r="Y1472" s="35" t="s">
        <v>1163</v>
      </c>
      <c r="Z1472" s="35" t="s">
        <v>238</v>
      </c>
    </row>
    <row r="1473" spans="1:26" ht="15" customHeight="1">
      <c r="A1473" s="35" t="s">
        <v>1304</v>
      </c>
      <c r="C1473" s="35" t="s">
        <v>1239</v>
      </c>
      <c r="D1473" s="35" t="str">
        <f>IFERROR(IF($A1473="HDC",IF(VLOOKUP($C1473,hdc!$B$2:$F$1600,2,FALSE())="","",VLOOKUP($C1473,hdc!$B$2:$F$1600,2,FALSE())),IF($A1473="NAUTICS",IF(VLOOKUP($C1473,nautics!$B$2:$F$1200,2,FALSE())="","",VLOOKUP($C1473,nautics!$B$2:$F$1200,2,FALSE())),IF($A1473="ST",IF(VLOOKUP($C1473,st!$B$2:$F$400,2,FALSE())="","",VLOOKUP($C1473,st!$B$2:$F$400,2,FALSE())),""))),"")</f>
        <v/>
      </c>
      <c r="E1473" s="35" t="str">
        <f>IFERROR(IF($A1473="HDC",IF(VLOOKUP($C1473,hdc!$B$2:$F$1600,3,FALSE())="","",VLOOKUP($C1473,hdc!$B$2:$F$1600,3,FALSE())),IF($A1473="NAUTICS",IF(VLOOKUP($C1473,nautics!$B$2:$F$1200,3,FALSE())="","",VLOOKUP($C1473,nautics!$B$2:$F$1200,3,FALSE())),IF($A1473="ST",IF(VLOOKUP($C1473,st!$B$2:$F$400,3,FALSE())="","",VLOOKUP($C1473,st!$B$2:$F$400,3,FALSE())),""))),"")</f>
        <v/>
      </c>
      <c r="F1473" s="35" t="str">
        <f>IFERROR(IF($A1473="HDC",IF(VLOOKUP($C1473,hdc!$B$2:$F$1600,4,FALSE())="","",VLOOKUP($C1473,hdc!$B$2:$F$1600,4,FALSE())),IF($A1473="NAUTICS",IF(VLOOKUP($C1473,nautics!$B$2:$F$1200,4,FALSE())="","",VLOOKUP($C1473,nautics!$B$2:$F$1200,4,FALSE())),IF($A1473="ST",IF(VLOOKUP($C1473,st!$B$2:$F$400,4,FALSE())="","",VLOOKUP($C1473,st!$B$2:$F$400,4,FALSE())),""))),"")</f>
        <v/>
      </c>
      <c r="G1473" s="35" t="str">
        <f>IFERROR(IF($A1473="HDC",IF(VLOOKUP($C1473,hdc!$B$2:$F$1600,5,FALSE())="","",VLOOKUP($C1473,hdc!$B$2:$F$1600,5,FALSE())),IF($A1473="NAUTICS",IF(VLOOKUP($C1473,nautics!$B$2:$F$1200,5,FALSE())="","",VLOOKUP($C1473,nautics!$B$2:$F$1200,5,FALSE())),IF($A1473="ST",IF(VLOOKUP($C1473,st!$B$2:$F$400,5,FALSE())="","",VLOOKUP($C1473,st!$B$2:$F$400,5,FALSE())),""))),"")</f>
        <v/>
      </c>
      <c r="H1473" s="35" t="s">
        <v>155</v>
      </c>
      <c r="I1473" s="35" t="s">
        <v>34</v>
      </c>
      <c r="J1473" s="35" t="s">
        <v>1244</v>
      </c>
      <c r="K1473" s="35">
        <f t="shared" si="5"/>
        <v>10</v>
      </c>
      <c r="L1473" s="35" t="s">
        <v>1247</v>
      </c>
      <c r="M1473" s="35" t="s">
        <v>1249</v>
      </c>
      <c r="N1473" s="35" t="s">
        <v>53</v>
      </c>
      <c r="O1473" s="35" t="s">
        <v>55</v>
      </c>
      <c r="P1473" s="35" t="s">
        <v>1250</v>
      </c>
      <c r="Q1473" s="35" t="s">
        <v>1253</v>
      </c>
      <c r="S1473" s="35" t="s">
        <v>53</v>
      </c>
      <c r="T1473" s="35" t="s">
        <v>55</v>
      </c>
      <c r="U1473" s="35" t="s">
        <v>1256</v>
      </c>
      <c r="W1473" s="35" t="s">
        <v>78</v>
      </c>
      <c r="X1473" s="35" t="s">
        <v>203</v>
      </c>
      <c r="Y1473" s="35" t="s">
        <v>1258</v>
      </c>
      <c r="Z1473" s="35" t="s">
        <v>267</v>
      </c>
    </row>
    <row r="1474" spans="1:26" ht="15" customHeight="1">
      <c r="A1474" s="35" t="s">
        <v>1304</v>
      </c>
      <c r="C1474" s="35" t="s">
        <v>1262</v>
      </c>
      <c r="D1474" s="35">
        <f>IFERROR(IF($A1474="HDC",IF(VLOOKUP($C1474,hdc!$B$2:$F$1600,2,FALSE())="","",VLOOKUP($C1474,hdc!$B$2:$F$1600,2,FALSE())),IF($A1474="NAUTICS",IF(VLOOKUP($C1474,nautics!$B$2:$F$1200,2,FALSE())="","",VLOOKUP($C1474,nautics!$B$2:$F$1200,2,FALSE())),IF($A1474="ST",IF(VLOOKUP($C1474,st!$B$2:$F$400,2,FALSE())="","",VLOOKUP($C1474,st!$B$2:$F$400,2,FALSE())),""))),"")</f>
        <v>1</v>
      </c>
      <c r="E1474" s="35">
        <f>IFERROR(IF($A1474="HDC",IF(VLOOKUP($C1474,hdc!$B$2:$F$1600,3,FALSE())="","",VLOOKUP($C1474,hdc!$B$2:$F$1600,3,FALSE())),IF($A1474="NAUTICS",IF(VLOOKUP($C1474,nautics!$B$2:$F$1200,3,FALSE())="","",VLOOKUP($C1474,nautics!$B$2:$F$1200,3,FALSE())),IF($A1474="ST",IF(VLOOKUP($C1474,st!$B$2:$F$400,3,FALSE())="","",VLOOKUP($C1474,st!$B$2:$F$400,3,FALSE())),""))),"")</f>
        <v>1</v>
      </c>
      <c r="F1474" s="35" t="str">
        <f>IFERROR(IF($A1474="HDC",IF(VLOOKUP($C1474,hdc!$B$2:$F$1600,4,FALSE())="","",VLOOKUP($C1474,hdc!$B$2:$F$1600,4,FALSE())),IF($A1474="NAUTICS",IF(VLOOKUP($C1474,nautics!$B$2:$F$1200,4,FALSE())="","",VLOOKUP($C1474,nautics!$B$2:$F$1200,4,FALSE())),IF($A1474="ST",IF(VLOOKUP($C1474,st!$B$2:$F$400,4,FALSE())="","",VLOOKUP($C1474,st!$B$2:$F$400,4,FALSE())),""))),"")</f>
        <v/>
      </c>
      <c r="G1474" s="35" t="str">
        <f>IFERROR(IF($A1474="HDC",IF(VLOOKUP($C1474,hdc!$B$2:$F$1600,5,FALSE())="","",VLOOKUP($C1474,hdc!$B$2:$F$1600,5,FALSE())),IF($A1474="NAUTICS",IF(VLOOKUP($C1474,nautics!$B$2:$F$1200,5,FALSE())="","",VLOOKUP($C1474,nautics!$B$2:$F$1200,5,FALSE())),IF($A1474="ST",IF(VLOOKUP($C1474,st!$B$2:$F$400,5,FALSE())="","",VLOOKUP($C1474,st!$B$2:$F$400,5,FALSE())),""))),"")</f>
        <v/>
      </c>
      <c r="H1474" s="35" t="s">
        <v>84</v>
      </c>
      <c r="I1474" s="35" t="s">
        <v>34</v>
      </c>
      <c r="J1474" s="35" t="s">
        <v>625</v>
      </c>
      <c r="K1474" s="35">
        <f t="shared" si="5"/>
        <v>15</v>
      </c>
      <c r="L1474" s="35" t="s">
        <v>1247</v>
      </c>
      <c r="M1474" s="35" t="s">
        <v>1249</v>
      </c>
      <c r="N1474" s="35" t="s">
        <v>53</v>
      </c>
      <c r="O1474" s="35" t="s">
        <v>55</v>
      </c>
      <c r="P1474" s="35" t="s">
        <v>1263</v>
      </c>
      <c r="Q1474" s="35" t="s">
        <v>1264</v>
      </c>
      <c r="S1474" s="35" t="s">
        <v>1265</v>
      </c>
      <c r="T1474" s="35" t="s">
        <v>1266</v>
      </c>
      <c r="U1474" s="35" t="s">
        <v>1267</v>
      </c>
      <c r="W1474" s="35" t="s">
        <v>57</v>
      </c>
      <c r="X1474" s="35" t="s">
        <v>450</v>
      </c>
      <c r="Y1474" s="35" t="s">
        <v>1258</v>
      </c>
      <c r="Z1474" s="35" t="s">
        <v>1269</v>
      </c>
    </row>
    <row r="1475" spans="1:26" ht="15" customHeight="1">
      <c r="A1475" s="35" t="s">
        <v>1304</v>
      </c>
      <c r="C1475" s="35" t="s">
        <v>1271</v>
      </c>
      <c r="D1475" s="35">
        <f>IFERROR(IF($A1475="HDC",IF(VLOOKUP($C1475,hdc!$B$2:$F$1600,2,FALSE())="","",VLOOKUP($C1475,hdc!$B$2:$F$1600,2,FALSE())),IF($A1475="NAUTICS",IF(VLOOKUP($C1475,nautics!$B$2:$F$1200,2,FALSE())="","",VLOOKUP($C1475,nautics!$B$2:$F$1200,2,FALSE())),IF($A1475="ST",IF(VLOOKUP($C1475,st!$B$2:$F$400,2,FALSE())="","",VLOOKUP($C1475,st!$B$2:$F$400,2,FALSE())),""))),"")</f>
        <v>1</v>
      </c>
      <c r="E1475" s="35">
        <f>IFERROR(IF($A1475="HDC",IF(VLOOKUP($C1475,hdc!$B$2:$F$1600,3,FALSE())="","",VLOOKUP($C1475,hdc!$B$2:$F$1600,3,FALSE())),IF($A1475="NAUTICS",IF(VLOOKUP($C1475,nautics!$B$2:$F$1200,3,FALSE())="","",VLOOKUP($C1475,nautics!$B$2:$F$1200,3,FALSE())),IF($A1475="ST",IF(VLOOKUP($C1475,st!$B$2:$F$400,3,FALSE())="","",VLOOKUP($C1475,st!$B$2:$F$400,3,FALSE())),""))),"")</f>
        <v>1</v>
      </c>
      <c r="F1475" s="35" t="str">
        <f>IFERROR(IF($A1475="HDC",IF(VLOOKUP($C1475,hdc!$B$2:$F$1600,4,FALSE())="","",VLOOKUP($C1475,hdc!$B$2:$F$1600,4,FALSE())),IF($A1475="NAUTICS",IF(VLOOKUP($C1475,nautics!$B$2:$F$1200,4,FALSE())="","",VLOOKUP($C1475,nautics!$B$2:$F$1200,4,FALSE())),IF($A1475="ST",IF(VLOOKUP($C1475,st!$B$2:$F$400,4,FALSE())="","",VLOOKUP($C1475,st!$B$2:$F$400,4,FALSE())),""))),"")</f>
        <v/>
      </c>
      <c r="G1475" s="35" t="str">
        <f>IFERROR(IF($A1475="HDC",IF(VLOOKUP($C1475,hdc!$B$2:$F$1600,5,FALSE())="","",VLOOKUP($C1475,hdc!$B$2:$F$1600,5,FALSE())),IF($A1475="NAUTICS",IF(VLOOKUP($C1475,nautics!$B$2:$F$1200,5,FALSE())="","",VLOOKUP($C1475,nautics!$B$2:$F$1200,5,FALSE())),IF($A1475="ST",IF(VLOOKUP($C1475,st!$B$2:$F$400,5,FALSE())="","",VLOOKUP($C1475,st!$B$2:$F$400,5,FALSE())),""))),"")</f>
        <v/>
      </c>
      <c r="H1475" s="35" t="s">
        <v>84</v>
      </c>
      <c r="I1475" s="35" t="s">
        <v>34</v>
      </c>
      <c r="J1475" s="35" t="s">
        <v>625</v>
      </c>
      <c r="K1475" s="35">
        <f t="shared" si="5"/>
        <v>15</v>
      </c>
      <c r="L1475" s="35" t="s">
        <v>1247</v>
      </c>
      <c r="M1475" s="35" t="s">
        <v>1249</v>
      </c>
      <c r="N1475" s="35" t="s">
        <v>53</v>
      </c>
      <c r="O1475" s="35" t="s">
        <v>55</v>
      </c>
      <c r="P1475" s="35" t="s">
        <v>1274</v>
      </c>
      <c r="Q1475" s="35" t="s">
        <v>1275</v>
      </c>
      <c r="S1475" s="35" t="s">
        <v>1265</v>
      </c>
      <c r="T1475" s="35" t="s">
        <v>1266</v>
      </c>
      <c r="U1475" s="35" t="s">
        <v>1267</v>
      </c>
      <c r="W1475" s="35" t="s">
        <v>57</v>
      </c>
      <c r="X1475" s="35" t="s">
        <v>450</v>
      </c>
      <c r="Y1475" s="35" t="s">
        <v>1258</v>
      </c>
      <c r="Z1475" s="35" t="s">
        <v>1269</v>
      </c>
    </row>
    <row r="1476" spans="1:26" ht="15" customHeight="1">
      <c r="A1476" s="35" t="s">
        <v>1304</v>
      </c>
      <c r="C1476" s="35" t="s">
        <v>1277</v>
      </c>
      <c r="D1476" s="35">
        <f>IFERROR(IF($A1476="HDC",IF(VLOOKUP($C1476,hdc!$B$2:$F$1600,2,FALSE())="","",VLOOKUP($C1476,hdc!$B$2:$F$1600,2,FALSE())),IF($A1476="NAUTICS",IF(VLOOKUP($C1476,nautics!$B$2:$F$1200,2,FALSE())="","",VLOOKUP($C1476,nautics!$B$2:$F$1200,2,FALSE())),IF($A1476="ST",IF(VLOOKUP($C1476,st!$B$2:$F$400,2,FALSE())="","",VLOOKUP($C1476,st!$B$2:$F$400,2,FALSE())),""))),"")</f>
        <v>1</v>
      </c>
      <c r="E1476" s="35">
        <f>IFERROR(IF($A1476="HDC",IF(VLOOKUP($C1476,hdc!$B$2:$F$1600,3,FALSE())="","",VLOOKUP($C1476,hdc!$B$2:$F$1600,3,FALSE())),IF($A1476="NAUTICS",IF(VLOOKUP($C1476,nautics!$B$2:$F$1200,3,FALSE())="","",VLOOKUP($C1476,nautics!$B$2:$F$1200,3,FALSE())),IF($A1476="ST",IF(VLOOKUP($C1476,st!$B$2:$F$400,3,FALSE())="","",VLOOKUP($C1476,st!$B$2:$F$400,3,FALSE())),""))),"")</f>
        <v>1</v>
      </c>
      <c r="F1476" s="35" t="str">
        <f>IFERROR(IF($A1476="HDC",IF(VLOOKUP($C1476,hdc!$B$2:$F$1600,4,FALSE())="","",VLOOKUP($C1476,hdc!$B$2:$F$1600,4,FALSE())),IF($A1476="NAUTICS",IF(VLOOKUP($C1476,nautics!$B$2:$F$1200,4,FALSE())="","",VLOOKUP($C1476,nautics!$B$2:$F$1200,4,FALSE())),IF($A1476="ST",IF(VLOOKUP($C1476,st!$B$2:$F$400,4,FALSE())="","",VLOOKUP($C1476,st!$B$2:$F$400,4,FALSE())),""))),"")</f>
        <v/>
      </c>
      <c r="G1476" s="35" t="str">
        <f>IFERROR(IF($A1476="HDC",IF(VLOOKUP($C1476,hdc!$B$2:$F$1600,5,FALSE())="","",VLOOKUP($C1476,hdc!$B$2:$F$1600,5,FALSE())),IF($A1476="NAUTICS",IF(VLOOKUP($C1476,nautics!$B$2:$F$1200,5,FALSE())="","",VLOOKUP($C1476,nautics!$B$2:$F$1200,5,FALSE())),IF($A1476="ST",IF(VLOOKUP($C1476,st!$B$2:$F$400,5,FALSE())="","",VLOOKUP($C1476,st!$B$2:$F$400,5,FALSE())),""))),"")</f>
        <v/>
      </c>
      <c r="H1476" s="35" t="s">
        <v>84</v>
      </c>
      <c r="I1476" s="35" t="s">
        <v>34</v>
      </c>
      <c r="J1476" s="35" t="s">
        <v>1281</v>
      </c>
      <c r="K1476" s="35">
        <f t="shared" si="5"/>
        <v>21</v>
      </c>
      <c r="L1476" s="35" t="s">
        <v>1247</v>
      </c>
      <c r="M1476" s="35" t="s">
        <v>1249</v>
      </c>
      <c r="N1476" s="35" t="s">
        <v>53</v>
      </c>
      <c r="O1476" s="35" t="s">
        <v>55</v>
      </c>
      <c r="P1476" s="35" t="s">
        <v>1284</v>
      </c>
      <c r="Q1476" s="35" t="s">
        <v>1285</v>
      </c>
      <c r="S1476" s="35" t="s">
        <v>1287</v>
      </c>
      <c r="T1476" s="35" t="s">
        <v>1288</v>
      </c>
      <c r="U1476" s="35" t="s">
        <v>1290</v>
      </c>
      <c r="W1476" s="35" t="s">
        <v>57</v>
      </c>
      <c r="X1476" s="35" t="s">
        <v>450</v>
      </c>
      <c r="Y1476" s="35" t="s">
        <v>1258</v>
      </c>
      <c r="Z1476" s="35" t="s">
        <v>1292</v>
      </c>
    </row>
    <row r="1477" spans="1:26" ht="15" customHeight="1">
      <c r="A1477" s="35" t="s">
        <v>1304</v>
      </c>
      <c r="C1477" s="35" t="s">
        <v>1294</v>
      </c>
      <c r="D1477" s="35">
        <f>IFERROR(IF($A1477="HDC",IF(VLOOKUP($C1477,hdc!$B$2:$F$1600,2,FALSE())="","",VLOOKUP($C1477,hdc!$B$2:$F$1600,2,FALSE())),IF($A1477="NAUTICS",IF(VLOOKUP($C1477,nautics!$B$2:$F$1200,2,FALSE())="","",VLOOKUP($C1477,nautics!$B$2:$F$1200,2,FALSE())),IF($A1477="ST",IF(VLOOKUP($C1477,st!$B$2:$F$400,2,FALSE())="","",VLOOKUP($C1477,st!$B$2:$F$400,2,FALSE())),""))),"")</f>
        <v>1</v>
      </c>
      <c r="E1477" s="35">
        <f>IFERROR(IF($A1477="HDC",IF(VLOOKUP($C1477,hdc!$B$2:$F$1600,3,FALSE())="","",VLOOKUP($C1477,hdc!$B$2:$F$1600,3,FALSE())),IF($A1477="NAUTICS",IF(VLOOKUP($C1477,nautics!$B$2:$F$1200,3,FALSE())="","",VLOOKUP($C1477,nautics!$B$2:$F$1200,3,FALSE())),IF($A1477="ST",IF(VLOOKUP($C1477,st!$B$2:$F$400,3,FALSE())="","",VLOOKUP($C1477,st!$B$2:$F$400,3,FALSE())),""))),"")</f>
        <v>1</v>
      </c>
      <c r="F1477" s="35" t="str">
        <f>IFERROR(IF($A1477="HDC",IF(VLOOKUP($C1477,hdc!$B$2:$F$1600,4,FALSE())="","",VLOOKUP($C1477,hdc!$B$2:$F$1600,4,FALSE())),IF($A1477="NAUTICS",IF(VLOOKUP($C1477,nautics!$B$2:$F$1200,4,FALSE())="","",VLOOKUP($C1477,nautics!$B$2:$F$1200,4,FALSE())),IF($A1477="ST",IF(VLOOKUP($C1477,st!$B$2:$F$400,4,FALSE())="","",VLOOKUP($C1477,st!$B$2:$F$400,4,FALSE())),""))),"")</f>
        <v/>
      </c>
      <c r="G1477" s="35" t="str">
        <f>IFERROR(IF($A1477="HDC",IF(VLOOKUP($C1477,hdc!$B$2:$F$1600,5,FALSE())="","",VLOOKUP($C1477,hdc!$B$2:$F$1600,5,FALSE())),IF($A1477="NAUTICS",IF(VLOOKUP($C1477,nautics!$B$2:$F$1200,5,FALSE())="","",VLOOKUP($C1477,nautics!$B$2:$F$1200,5,FALSE())),IF($A1477="ST",IF(VLOOKUP($C1477,st!$B$2:$F$400,5,FALSE())="","",VLOOKUP($C1477,st!$B$2:$F$400,5,FALSE())),""))),"")</f>
        <v/>
      </c>
      <c r="H1477" s="35" t="s">
        <v>84</v>
      </c>
      <c r="I1477" s="35" t="s">
        <v>34</v>
      </c>
      <c r="J1477" s="35" t="s">
        <v>1281</v>
      </c>
      <c r="K1477" s="35">
        <f t="shared" si="5"/>
        <v>21</v>
      </c>
      <c r="L1477" s="35" t="s">
        <v>1247</v>
      </c>
      <c r="M1477" s="35" t="s">
        <v>1249</v>
      </c>
      <c r="N1477" s="35" t="s">
        <v>53</v>
      </c>
      <c r="O1477" s="35" t="s">
        <v>55</v>
      </c>
      <c r="P1477" s="35" t="s">
        <v>1302</v>
      </c>
      <c r="Q1477" s="35" t="s">
        <v>1303</v>
      </c>
      <c r="S1477" s="35" t="s">
        <v>1287</v>
      </c>
      <c r="T1477" s="35" t="s">
        <v>1288</v>
      </c>
      <c r="U1477" s="35" t="s">
        <v>1290</v>
      </c>
      <c r="W1477" s="35" t="s">
        <v>57</v>
      </c>
      <c r="X1477" s="35" t="s">
        <v>490</v>
      </c>
      <c r="Y1477" s="35" t="s">
        <v>1258</v>
      </c>
      <c r="Z1477" s="35" t="s">
        <v>1292</v>
      </c>
    </row>
    <row r="1478" spans="1:26" ht="15" customHeight="1">
      <c r="A1478" s="35" t="s">
        <v>1304</v>
      </c>
      <c r="C1478" s="35" t="s">
        <v>1309</v>
      </c>
      <c r="D1478" s="35">
        <f>IFERROR(IF($A1478="HDC",IF(VLOOKUP($C1478,hdc!$B$2:$F$1600,2,FALSE())="","",VLOOKUP($C1478,hdc!$B$2:$F$1600,2,FALSE())),IF($A1478="NAUTICS",IF(VLOOKUP($C1478,nautics!$B$2:$F$1200,2,FALSE())="","",VLOOKUP($C1478,nautics!$B$2:$F$1200,2,FALSE())),IF($A1478="ST",IF(VLOOKUP($C1478,st!$B$2:$F$400,2,FALSE())="","",VLOOKUP($C1478,st!$B$2:$F$400,2,FALSE())),""))),"")</f>
        <v>1</v>
      </c>
      <c r="E1478" s="35">
        <f>IFERROR(IF($A1478="HDC",IF(VLOOKUP($C1478,hdc!$B$2:$F$1600,3,FALSE())="","",VLOOKUP($C1478,hdc!$B$2:$F$1600,3,FALSE())),IF($A1478="NAUTICS",IF(VLOOKUP($C1478,nautics!$B$2:$F$1200,3,FALSE())="","",VLOOKUP($C1478,nautics!$B$2:$F$1200,3,FALSE())),IF($A1478="ST",IF(VLOOKUP($C1478,st!$B$2:$F$400,3,FALSE())="","",VLOOKUP($C1478,st!$B$2:$F$400,3,FALSE())),""))),"")</f>
        <v>1</v>
      </c>
      <c r="F1478" s="35" t="str">
        <f>IFERROR(IF($A1478="HDC",IF(VLOOKUP($C1478,hdc!$B$2:$F$1600,4,FALSE())="","",VLOOKUP($C1478,hdc!$B$2:$F$1600,4,FALSE())),IF($A1478="NAUTICS",IF(VLOOKUP($C1478,nautics!$B$2:$F$1200,4,FALSE())="","",VLOOKUP($C1478,nautics!$B$2:$F$1200,4,FALSE())),IF($A1478="ST",IF(VLOOKUP($C1478,st!$B$2:$F$400,4,FALSE())="","",VLOOKUP($C1478,st!$B$2:$F$400,4,FALSE())),""))),"")</f>
        <v/>
      </c>
      <c r="G1478" s="35" t="str">
        <f>IFERROR(IF($A1478="HDC",IF(VLOOKUP($C1478,hdc!$B$2:$F$1600,5,FALSE())="","",VLOOKUP($C1478,hdc!$B$2:$F$1600,5,FALSE())),IF($A1478="NAUTICS",IF(VLOOKUP($C1478,nautics!$B$2:$F$1200,5,FALSE())="","",VLOOKUP($C1478,nautics!$B$2:$F$1200,5,FALSE())),IF($A1478="ST",IF(VLOOKUP($C1478,st!$B$2:$F$400,5,FALSE())="","",VLOOKUP($C1478,st!$B$2:$F$400,5,FALSE())),""))),"")</f>
        <v/>
      </c>
      <c r="H1478" s="35" t="s">
        <v>155</v>
      </c>
      <c r="I1478" s="35" t="s">
        <v>34</v>
      </c>
      <c r="J1478" s="35" t="s">
        <v>1313</v>
      </c>
      <c r="K1478" s="35">
        <f t="shared" si="5"/>
        <v>18</v>
      </c>
      <c r="L1478" s="35" t="s">
        <v>1247</v>
      </c>
      <c r="M1478" s="35" t="s">
        <v>1249</v>
      </c>
      <c r="N1478" s="35" t="s">
        <v>53</v>
      </c>
      <c r="O1478" s="35" t="s">
        <v>55</v>
      </c>
      <c r="P1478" s="35" t="s">
        <v>1315</v>
      </c>
      <c r="Q1478" s="35" t="s">
        <v>1316</v>
      </c>
      <c r="S1478" s="35" t="s">
        <v>53</v>
      </c>
      <c r="T1478" s="35" t="s">
        <v>55</v>
      </c>
      <c r="U1478" s="35" t="s">
        <v>1318</v>
      </c>
      <c r="W1478" s="35" t="s">
        <v>78</v>
      </c>
      <c r="X1478" s="35" t="s">
        <v>518</v>
      </c>
      <c r="Y1478" s="35" t="s">
        <v>1258</v>
      </c>
      <c r="Z1478" s="35" t="s">
        <v>128</v>
      </c>
    </row>
    <row r="1479" spans="1:26" ht="15" customHeight="1">
      <c r="A1479" s="35" t="s">
        <v>1304</v>
      </c>
      <c r="C1479" s="35" t="s">
        <v>1320</v>
      </c>
      <c r="D1479" s="35">
        <f>IFERROR(IF($A1479="HDC",IF(VLOOKUP($C1479,hdc!$B$2:$F$1600,2,FALSE())="","",VLOOKUP($C1479,hdc!$B$2:$F$1600,2,FALSE())),IF($A1479="NAUTICS",IF(VLOOKUP($C1479,nautics!$B$2:$F$1200,2,FALSE())="","",VLOOKUP($C1479,nautics!$B$2:$F$1200,2,FALSE())),IF($A1479="ST",IF(VLOOKUP($C1479,st!$B$2:$F$400,2,FALSE())="","",VLOOKUP($C1479,st!$B$2:$F$400,2,FALSE())),""))),"")</f>
        <v>1</v>
      </c>
      <c r="E1479" s="35">
        <f>IFERROR(IF($A1479="HDC",IF(VLOOKUP($C1479,hdc!$B$2:$F$1600,3,FALSE())="","",VLOOKUP($C1479,hdc!$B$2:$F$1600,3,FALSE())),IF($A1479="NAUTICS",IF(VLOOKUP($C1479,nautics!$B$2:$F$1200,3,FALSE())="","",VLOOKUP($C1479,nautics!$B$2:$F$1200,3,FALSE())),IF($A1479="ST",IF(VLOOKUP($C1479,st!$B$2:$F$400,3,FALSE())="","",VLOOKUP($C1479,st!$B$2:$F$400,3,FALSE())),""))),"")</f>
        <v>1</v>
      </c>
      <c r="F1479" s="35" t="str">
        <f>IFERROR(IF($A1479="HDC",IF(VLOOKUP($C1479,hdc!$B$2:$F$1600,4,FALSE())="","",VLOOKUP($C1479,hdc!$B$2:$F$1600,4,FALSE())),IF($A1479="NAUTICS",IF(VLOOKUP($C1479,nautics!$B$2:$F$1200,4,FALSE())="","",VLOOKUP($C1479,nautics!$B$2:$F$1200,4,FALSE())),IF($A1479="ST",IF(VLOOKUP($C1479,st!$B$2:$F$400,4,FALSE())="","",VLOOKUP($C1479,st!$B$2:$F$400,4,FALSE())),""))),"")</f>
        <v/>
      </c>
      <c r="G1479" s="35" t="str">
        <f>IFERROR(IF($A1479="HDC",IF(VLOOKUP($C1479,hdc!$B$2:$F$1600,5,FALSE())="","",VLOOKUP($C1479,hdc!$B$2:$F$1600,5,FALSE())),IF($A1479="NAUTICS",IF(VLOOKUP($C1479,nautics!$B$2:$F$1200,5,FALSE())="","",VLOOKUP($C1479,nautics!$B$2:$F$1200,5,FALSE())),IF($A1479="ST",IF(VLOOKUP($C1479,st!$B$2:$F$400,5,FALSE())="","",VLOOKUP($C1479,st!$B$2:$F$400,5,FALSE())),""))),"")</f>
        <v/>
      </c>
      <c r="H1479" s="35" t="s">
        <v>155</v>
      </c>
      <c r="I1479" s="35" t="s">
        <v>34</v>
      </c>
      <c r="J1479" s="35" t="s">
        <v>1324</v>
      </c>
      <c r="K1479" s="35">
        <f t="shared" si="5"/>
        <v>60</v>
      </c>
      <c r="L1479" s="35" t="s">
        <v>170</v>
      </c>
      <c r="M1479" s="35" t="s">
        <v>171</v>
      </c>
      <c r="N1479" s="35" t="s">
        <v>46</v>
      </c>
      <c r="O1479" s="35" t="s">
        <v>49</v>
      </c>
      <c r="P1479" s="35" t="s">
        <v>1145</v>
      </c>
      <c r="Q1479" s="35" t="s">
        <v>1146</v>
      </c>
      <c r="S1479" s="35" t="s">
        <v>53</v>
      </c>
      <c r="T1479" s="35" t="s">
        <v>55</v>
      </c>
      <c r="U1479" s="35" t="s">
        <v>1327</v>
      </c>
      <c r="W1479" s="35" t="s">
        <v>57</v>
      </c>
      <c r="X1479" s="35" t="s">
        <v>59</v>
      </c>
      <c r="Y1479" s="35" t="s">
        <v>177</v>
      </c>
      <c r="Z1479" s="35" t="s">
        <v>1153</v>
      </c>
    </row>
    <row r="1480" spans="1:26" ht="15" customHeight="1">
      <c r="A1480" s="35" t="s">
        <v>1304</v>
      </c>
      <c r="C1480" s="35" t="s">
        <v>1329</v>
      </c>
      <c r="D1480" s="35" t="str">
        <f>IFERROR(IF($A1480="HDC",IF(VLOOKUP($C1480,hdc!$B$2:$F$1600,2,FALSE())="","",VLOOKUP($C1480,hdc!$B$2:$F$1600,2,FALSE())),IF($A1480="NAUTICS",IF(VLOOKUP($C1480,nautics!$B$2:$F$1200,2,FALSE())="","",VLOOKUP($C1480,nautics!$B$2:$F$1200,2,FALSE())),IF($A1480="ST",IF(VLOOKUP($C1480,st!$B$2:$F$400,2,FALSE())="","",VLOOKUP($C1480,st!$B$2:$F$400,2,FALSE())),""))),"")</f>
        <v/>
      </c>
      <c r="E1480" s="35" t="str">
        <f>IFERROR(IF($A1480="HDC",IF(VLOOKUP($C1480,hdc!$B$2:$F$1600,3,FALSE())="","",VLOOKUP($C1480,hdc!$B$2:$F$1600,3,FALSE())),IF($A1480="NAUTICS",IF(VLOOKUP($C1480,nautics!$B$2:$F$1200,3,FALSE())="","",VLOOKUP($C1480,nautics!$B$2:$F$1200,3,FALSE())),IF($A1480="ST",IF(VLOOKUP($C1480,st!$B$2:$F$400,3,FALSE())="","",VLOOKUP($C1480,st!$B$2:$F$400,3,FALSE())),""))),"")</f>
        <v/>
      </c>
      <c r="F1480" s="35" t="str">
        <f>IFERROR(IF($A1480="HDC",IF(VLOOKUP($C1480,hdc!$B$2:$F$1600,4,FALSE())="","",VLOOKUP($C1480,hdc!$B$2:$F$1600,4,FALSE())),IF($A1480="NAUTICS",IF(VLOOKUP($C1480,nautics!$B$2:$F$1200,4,FALSE())="","",VLOOKUP($C1480,nautics!$B$2:$F$1200,4,FALSE())),IF($A1480="ST",IF(VLOOKUP($C1480,st!$B$2:$F$400,4,FALSE())="","",VLOOKUP($C1480,st!$B$2:$F$400,4,FALSE())),""))),"")</f>
        <v/>
      </c>
      <c r="G1480" s="35" t="str">
        <f>IFERROR(IF($A1480="HDC",IF(VLOOKUP($C1480,hdc!$B$2:$F$1600,5,FALSE())="","",VLOOKUP($C1480,hdc!$B$2:$F$1600,5,FALSE())),IF($A1480="NAUTICS",IF(VLOOKUP($C1480,nautics!$B$2:$F$1200,5,FALSE())="","",VLOOKUP($C1480,nautics!$B$2:$F$1200,5,FALSE())),IF($A1480="ST",IF(VLOOKUP($C1480,st!$B$2:$F$400,5,FALSE())="","",VLOOKUP($C1480,st!$B$2:$F$400,5,FALSE())),""))),"")</f>
        <v/>
      </c>
      <c r="H1480" s="35" t="s">
        <v>104</v>
      </c>
      <c r="I1480" s="35" t="s">
        <v>34</v>
      </c>
      <c r="J1480" s="35" t="s">
        <v>270</v>
      </c>
      <c r="K1480" s="35">
        <f t="shared" si="5"/>
        <v>9</v>
      </c>
      <c r="L1480" s="35" t="s">
        <v>40</v>
      </c>
      <c r="M1480" s="35" t="s">
        <v>42</v>
      </c>
      <c r="N1480" s="35" t="s">
        <v>43</v>
      </c>
      <c r="O1480" s="35" t="s">
        <v>45</v>
      </c>
      <c r="P1480" s="35" t="s">
        <v>1247</v>
      </c>
      <c r="Q1480" s="35" t="s">
        <v>1249</v>
      </c>
      <c r="S1480" s="35" t="s">
        <v>53</v>
      </c>
      <c r="T1480" s="35" t="s">
        <v>55</v>
      </c>
      <c r="U1480" s="35" t="s">
        <v>1339</v>
      </c>
      <c r="W1480" s="35" t="s">
        <v>57</v>
      </c>
      <c r="X1480" s="35" t="s">
        <v>94</v>
      </c>
      <c r="Y1480" s="35" t="s">
        <v>60</v>
      </c>
      <c r="Z1480" s="35" t="s">
        <v>1258</v>
      </c>
    </row>
    <row r="1481" spans="1:26" ht="15" customHeight="1">
      <c r="A1481" s="35" t="s">
        <v>1304</v>
      </c>
      <c r="C1481" s="35" t="s">
        <v>1344</v>
      </c>
      <c r="D1481" s="35">
        <f>IFERROR(IF($A1481="HDC",IF(VLOOKUP($C1481,hdc!$B$2:$F$1600,2,FALSE())="","",VLOOKUP($C1481,hdc!$B$2:$F$1600,2,FALSE())),IF($A1481="NAUTICS",IF(VLOOKUP($C1481,nautics!$B$2:$F$1200,2,FALSE())="","",VLOOKUP($C1481,nautics!$B$2:$F$1200,2,FALSE())),IF($A1481="ST",IF(VLOOKUP($C1481,st!$B$2:$F$400,2,FALSE())="","",VLOOKUP($C1481,st!$B$2:$F$400,2,FALSE())),""))),"")</f>
        <v>1</v>
      </c>
      <c r="E1481" s="35">
        <f>IFERROR(IF($A1481="HDC",IF(VLOOKUP($C1481,hdc!$B$2:$F$1600,3,FALSE())="","",VLOOKUP($C1481,hdc!$B$2:$F$1600,3,FALSE())),IF($A1481="NAUTICS",IF(VLOOKUP($C1481,nautics!$B$2:$F$1200,3,FALSE())="","",VLOOKUP($C1481,nautics!$B$2:$F$1200,3,FALSE())),IF($A1481="ST",IF(VLOOKUP($C1481,st!$B$2:$F$400,3,FALSE())="","",VLOOKUP($C1481,st!$B$2:$F$400,3,FALSE())),""))),"")</f>
        <v>1</v>
      </c>
      <c r="F1481" s="35" t="str">
        <f>IFERROR(IF($A1481="HDC",IF(VLOOKUP($C1481,hdc!$B$2:$F$1600,4,FALSE())="","",VLOOKUP($C1481,hdc!$B$2:$F$1600,4,FALSE())),IF($A1481="NAUTICS",IF(VLOOKUP($C1481,nautics!$B$2:$F$1200,4,FALSE())="","",VLOOKUP($C1481,nautics!$B$2:$F$1200,4,FALSE())),IF($A1481="ST",IF(VLOOKUP($C1481,st!$B$2:$F$400,4,FALSE())="","",VLOOKUP($C1481,st!$B$2:$F$400,4,FALSE())),""))),"")</f>
        <v/>
      </c>
      <c r="G1481" s="35" t="str">
        <f>IFERROR(IF($A1481="HDC",IF(VLOOKUP($C1481,hdc!$B$2:$F$1600,5,FALSE())="","",VLOOKUP($C1481,hdc!$B$2:$F$1600,5,FALSE())),IF($A1481="NAUTICS",IF(VLOOKUP($C1481,nautics!$B$2:$F$1200,5,FALSE())="","",VLOOKUP($C1481,nautics!$B$2:$F$1200,5,FALSE())),IF($A1481="ST",IF(VLOOKUP($C1481,st!$B$2:$F$400,5,FALSE())="","",VLOOKUP($C1481,st!$B$2:$F$400,5,FALSE())),""))),"")</f>
        <v/>
      </c>
      <c r="H1481" s="35" t="s">
        <v>155</v>
      </c>
      <c r="I1481" s="35" t="s">
        <v>34</v>
      </c>
      <c r="J1481" s="35" t="s">
        <v>1348</v>
      </c>
      <c r="K1481" s="35">
        <f t="shared" si="5"/>
        <v>18</v>
      </c>
      <c r="L1481" s="35" t="s">
        <v>40</v>
      </c>
      <c r="M1481" s="35" t="s">
        <v>42</v>
      </c>
      <c r="N1481" s="35" t="s">
        <v>43</v>
      </c>
      <c r="O1481" s="35" t="s">
        <v>45</v>
      </c>
      <c r="P1481" s="35" t="s">
        <v>1351</v>
      </c>
      <c r="Q1481" s="35" t="s">
        <v>1352</v>
      </c>
      <c r="S1481" s="35" t="s">
        <v>53</v>
      </c>
      <c r="T1481" s="35" t="s">
        <v>55</v>
      </c>
      <c r="U1481" s="35" t="s">
        <v>1357</v>
      </c>
      <c r="W1481" s="35" t="s">
        <v>57</v>
      </c>
      <c r="X1481" s="35" t="s">
        <v>94</v>
      </c>
      <c r="Y1481" s="35" t="s">
        <v>60</v>
      </c>
      <c r="Z1481" s="35" t="s">
        <v>1360</v>
      </c>
    </row>
    <row r="1482" spans="1:26" ht="15" customHeight="1">
      <c r="A1482" s="35" t="s">
        <v>1304</v>
      </c>
      <c r="B1482" s="35" t="s">
        <v>1361</v>
      </c>
      <c r="C1482" s="35" t="s">
        <v>1365</v>
      </c>
      <c r="D1482" s="35">
        <f>IFERROR(IF($A1482="HDC",IF(VLOOKUP($C1482,hdc!$B$2:$F$1600,2,FALSE())="","",VLOOKUP($C1482,hdc!$B$2:$F$1600,2,FALSE())),IF($A1482="NAUTICS",IF(VLOOKUP($C1482,nautics!$B$2:$F$1200,2,FALSE())="","",VLOOKUP($C1482,nautics!$B$2:$F$1200,2,FALSE())),IF($A1482="ST",IF(VLOOKUP($C1482,st!$B$2:$F$400,2,FALSE())="","",VLOOKUP($C1482,st!$B$2:$F$400,2,FALSE())),""))),"")</f>
        <v>1</v>
      </c>
      <c r="E1482" s="35">
        <f>IFERROR(IF($A1482="HDC",IF(VLOOKUP($C1482,hdc!$B$2:$F$1600,3,FALSE())="","",VLOOKUP($C1482,hdc!$B$2:$F$1600,3,FALSE())),IF($A1482="NAUTICS",IF(VLOOKUP($C1482,nautics!$B$2:$F$1200,3,FALSE())="","",VLOOKUP($C1482,nautics!$B$2:$F$1200,3,FALSE())),IF($A1482="ST",IF(VLOOKUP($C1482,st!$B$2:$F$400,3,FALSE())="","",VLOOKUP($C1482,st!$B$2:$F$400,3,FALSE())),""))),"")</f>
        <v>1</v>
      </c>
      <c r="F1482" s="35" t="str">
        <f>IFERROR(IF($A1482="HDC",IF(VLOOKUP($C1482,hdc!$B$2:$F$1600,4,FALSE())="","",VLOOKUP($C1482,hdc!$B$2:$F$1600,4,FALSE())),IF($A1482="NAUTICS",IF(VLOOKUP($C1482,nautics!$B$2:$F$1200,4,FALSE())="","",VLOOKUP($C1482,nautics!$B$2:$F$1200,4,FALSE())),IF($A1482="ST",IF(VLOOKUP($C1482,st!$B$2:$F$400,4,FALSE())="","",VLOOKUP($C1482,st!$B$2:$F$400,4,FALSE())),""))),"")</f>
        <v/>
      </c>
      <c r="G1482" s="35" t="str">
        <f>IFERROR(IF($A1482="HDC",IF(VLOOKUP($C1482,hdc!$B$2:$F$1600,5,FALSE())="","",VLOOKUP($C1482,hdc!$B$2:$F$1600,5,FALSE())),IF($A1482="NAUTICS",IF(VLOOKUP($C1482,nautics!$B$2:$F$1200,5,FALSE())="","",VLOOKUP($C1482,nautics!$B$2:$F$1200,5,FALSE())),IF($A1482="ST",IF(VLOOKUP($C1482,st!$B$2:$F$400,5,FALSE())="","",VLOOKUP($C1482,st!$B$2:$F$400,5,FALSE())),""))),"")</f>
        <v/>
      </c>
      <c r="H1482" s="35" t="s">
        <v>155</v>
      </c>
      <c r="I1482" s="35" t="s">
        <v>34</v>
      </c>
      <c r="J1482" s="35" t="s">
        <v>1366</v>
      </c>
      <c r="K1482" s="35">
        <f t="shared" si="5"/>
        <v>11</v>
      </c>
      <c r="L1482" s="35" t="s">
        <v>1369</v>
      </c>
      <c r="M1482" s="35" t="s">
        <v>1371</v>
      </c>
      <c r="N1482" s="35" t="s">
        <v>53</v>
      </c>
      <c r="O1482" s="35" t="s">
        <v>55</v>
      </c>
      <c r="P1482" s="35" t="s">
        <v>1374</v>
      </c>
      <c r="Q1482" s="35" t="s">
        <v>1375</v>
      </c>
      <c r="S1482" s="35" t="s">
        <v>53</v>
      </c>
      <c r="T1482" s="35" t="s">
        <v>55</v>
      </c>
      <c r="U1482" s="35" t="s">
        <v>1376</v>
      </c>
      <c r="W1482" s="35" t="s">
        <v>78</v>
      </c>
      <c r="X1482" s="35" t="s">
        <v>59</v>
      </c>
      <c r="Y1482" s="35" t="s">
        <v>1379</v>
      </c>
      <c r="Z1482" s="35" t="s">
        <v>80</v>
      </c>
    </row>
    <row r="1483" spans="1:26" ht="15" customHeight="1">
      <c r="A1483" s="35" t="s">
        <v>1304</v>
      </c>
      <c r="C1483" s="35" t="s">
        <v>1380</v>
      </c>
      <c r="D1483" s="35" t="str">
        <f>IFERROR(IF($A1483="HDC",IF(VLOOKUP($C1483,hdc!$B$2:$F$1600,2,FALSE())="","",VLOOKUP($C1483,hdc!$B$2:$F$1600,2,FALSE())),IF($A1483="NAUTICS",IF(VLOOKUP($C1483,nautics!$B$2:$F$1200,2,FALSE())="","",VLOOKUP($C1483,nautics!$B$2:$F$1200,2,FALSE())),IF($A1483="ST",IF(VLOOKUP($C1483,st!$B$2:$F$400,2,FALSE())="","",VLOOKUP($C1483,st!$B$2:$F$400,2,FALSE())),""))),"")</f>
        <v/>
      </c>
      <c r="E1483" s="35" t="str">
        <f>IFERROR(IF($A1483="HDC",IF(VLOOKUP($C1483,hdc!$B$2:$F$1600,3,FALSE())="","",VLOOKUP($C1483,hdc!$B$2:$F$1600,3,FALSE())),IF($A1483="NAUTICS",IF(VLOOKUP($C1483,nautics!$B$2:$F$1200,3,FALSE())="","",VLOOKUP($C1483,nautics!$B$2:$F$1200,3,FALSE())),IF($A1483="ST",IF(VLOOKUP($C1483,st!$B$2:$F$400,3,FALSE())="","",VLOOKUP($C1483,st!$B$2:$F$400,3,FALSE())),""))),"")</f>
        <v/>
      </c>
      <c r="F1483" s="35" t="str">
        <f>IFERROR(IF($A1483="HDC",IF(VLOOKUP($C1483,hdc!$B$2:$F$1600,4,FALSE())="","",VLOOKUP($C1483,hdc!$B$2:$F$1600,4,FALSE())),IF($A1483="NAUTICS",IF(VLOOKUP($C1483,nautics!$B$2:$F$1200,4,FALSE())="","",VLOOKUP($C1483,nautics!$B$2:$F$1200,4,FALSE())),IF($A1483="ST",IF(VLOOKUP($C1483,st!$B$2:$F$400,4,FALSE())="","",VLOOKUP($C1483,st!$B$2:$F$400,4,FALSE())),""))),"")</f>
        <v/>
      </c>
      <c r="G1483" s="35" t="str">
        <f>IFERROR(IF($A1483="HDC",IF(VLOOKUP($C1483,hdc!$B$2:$F$1600,5,FALSE())="","",VLOOKUP($C1483,hdc!$B$2:$F$1600,5,FALSE())),IF($A1483="NAUTICS",IF(VLOOKUP($C1483,nautics!$B$2:$F$1200,5,FALSE())="","",VLOOKUP($C1483,nautics!$B$2:$F$1200,5,FALSE())),IF($A1483="ST",IF(VLOOKUP($C1483,st!$B$2:$F$400,5,FALSE())="","",VLOOKUP($C1483,st!$B$2:$F$400,5,FALSE())),""))),"")</f>
        <v/>
      </c>
      <c r="H1483" s="35" t="s">
        <v>83</v>
      </c>
      <c r="I1483" s="35" t="s">
        <v>34</v>
      </c>
      <c r="J1483" s="35" t="s">
        <v>1383</v>
      </c>
      <c r="K1483" s="35">
        <f t="shared" si="5"/>
        <v>15</v>
      </c>
      <c r="L1483" s="35" t="s">
        <v>1385</v>
      </c>
      <c r="M1483" s="35" t="s">
        <v>1387</v>
      </c>
      <c r="N1483" s="35" t="s">
        <v>53</v>
      </c>
      <c r="O1483" s="35" t="s">
        <v>55</v>
      </c>
      <c r="P1483" s="35" t="s">
        <v>1374</v>
      </c>
      <c r="Q1483" s="35" t="s">
        <v>1375</v>
      </c>
      <c r="S1483" s="35" t="s">
        <v>53</v>
      </c>
      <c r="T1483" s="35" t="s">
        <v>55</v>
      </c>
      <c r="U1483" s="35" t="s">
        <v>1389</v>
      </c>
      <c r="W1483" s="35" t="s">
        <v>78</v>
      </c>
      <c r="X1483" s="35" t="s">
        <v>59</v>
      </c>
      <c r="Y1483" s="35" t="s">
        <v>1390</v>
      </c>
      <c r="Z1483" s="35" t="s">
        <v>80</v>
      </c>
    </row>
    <row r="1484" spans="1:26" ht="15" customHeight="1">
      <c r="A1484" s="35" t="s">
        <v>1304</v>
      </c>
      <c r="C1484" s="35" t="s">
        <v>1392</v>
      </c>
      <c r="D1484" s="35" t="str">
        <f>IFERROR(IF($A1484="HDC",IF(VLOOKUP($C1484,hdc!$B$2:$F$1600,2,FALSE())="","",VLOOKUP($C1484,hdc!$B$2:$F$1600,2,FALSE())),IF($A1484="NAUTICS",IF(VLOOKUP($C1484,nautics!$B$2:$F$1200,2,FALSE())="","",VLOOKUP($C1484,nautics!$B$2:$F$1200,2,FALSE())),IF($A1484="ST",IF(VLOOKUP($C1484,st!$B$2:$F$400,2,FALSE())="","",VLOOKUP($C1484,st!$B$2:$F$400,2,FALSE())),""))),"")</f>
        <v/>
      </c>
      <c r="E1484" s="35" t="str">
        <f>IFERROR(IF($A1484="HDC",IF(VLOOKUP($C1484,hdc!$B$2:$F$1600,3,FALSE())="","",VLOOKUP($C1484,hdc!$B$2:$F$1600,3,FALSE())),IF($A1484="NAUTICS",IF(VLOOKUP($C1484,nautics!$B$2:$F$1200,3,FALSE())="","",VLOOKUP($C1484,nautics!$B$2:$F$1200,3,FALSE())),IF($A1484="ST",IF(VLOOKUP($C1484,st!$B$2:$F$400,3,FALSE())="","",VLOOKUP($C1484,st!$B$2:$F$400,3,FALSE())),""))),"")</f>
        <v/>
      </c>
      <c r="F1484" s="35" t="str">
        <f>IFERROR(IF($A1484="HDC",IF(VLOOKUP($C1484,hdc!$B$2:$F$1600,4,FALSE())="","",VLOOKUP($C1484,hdc!$B$2:$F$1600,4,FALSE())),IF($A1484="NAUTICS",IF(VLOOKUP($C1484,nautics!$B$2:$F$1200,4,FALSE())="","",VLOOKUP($C1484,nautics!$B$2:$F$1200,4,FALSE())),IF($A1484="ST",IF(VLOOKUP($C1484,st!$B$2:$F$400,4,FALSE())="","",VLOOKUP($C1484,st!$B$2:$F$400,4,FALSE())),""))),"")</f>
        <v/>
      </c>
      <c r="G1484" s="35" t="str">
        <f>IFERROR(IF($A1484="HDC",IF(VLOOKUP($C1484,hdc!$B$2:$F$1600,5,FALSE())="","",VLOOKUP($C1484,hdc!$B$2:$F$1600,5,FALSE())),IF($A1484="NAUTICS",IF(VLOOKUP($C1484,nautics!$B$2:$F$1200,5,FALSE())="","",VLOOKUP($C1484,nautics!$B$2:$F$1200,5,FALSE())),IF($A1484="ST",IF(VLOOKUP($C1484,st!$B$2:$F$400,5,FALSE())="","",VLOOKUP($C1484,st!$B$2:$F$400,5,FALSE())),""))),"")</f>
        <v/>
      </c>
      <c r="H1484" s="35" t="s">
        <v>83</v>
      </c>
      <c r="I1484" s="35" t="s">
        <v>34</v>
      </c>
      <c r="J1484" s="35" t="s">
        <v>1383</v>
      </c>
      <c r="K1484" s="35">
        <f t="shared" si="5"/>
        <v>15</v>
      </c>
      <c r="L1484" s="35" t="s">
        <v>1385</v>
      </c>
      <c r="M1484" s="35" t="s">
        <v>1387</v>
      </c>
      <c r="N1484" s="35" t="s">
        <v>53</v>
      </c>
      <c r="O1484" s="35" t="s">
        <v>55</v>
      </c>
      <c r="P1484" s="35" t="s">
        <v>1374</v>
      </c>
      <c r="Q1484" s="35" t="s">
        <v>1375</v>
      </c>
      <c r="S1484" s="35" t="s">
        <v>53</v>
      </c>
      <c r="T1484" s="35" t="s">
        <v>55</v>
      </c>
      <c r="U1484" s="35" t="s">
        <v>1389</v>
      </c>
      <c r="W1484" s="35" t="s">
        <v>78</v>
      </c>
      <c r="X1484" s="35" t="s">
        <v>59</v>
      </c>
      <c r="Y1484" s="35" t="s">
        <v>1390</v>
      </c>
      <c r="Z1484" s="35" t="s">
        <v>80</v>
      </c>
    </row>
    <row r="1485" spans="1:26" ht="15" customHeight="1">
      <c r="A1485" s="35" t="s">
        <v>1304</v>
      </c>
      <c r="C1485" s="35" t="s">
        <v>1401</v>
      </c>
      <c r="D1485" s="35" t="str">
        <f>IFERROR(IF($A1485="HDC",IF(VLOOKUP($C1485,hdc!$B$2:$F$1600,2,FALSE())="","",VLOOKUP($C1485,hdc!$B$2:$F$1600,2,FALSE())),IF($A1485="NAUTICS",IF(VLOOKUP($C1485,nautics!$B$2:$F$1200,2,FALSE())="","",VLOOKUP($C1485,nautics!$B$2:$F$1200,2,FALSE())),IF($A1485="ST",IF(VLOOKUP($C1485,st!$B$2:$F$400,2,FALSE())="","",VLOOKUP($C1485,st!$B$2:$F$400,2,FALSE())),""))),"")</f>
        <v/>
      </c>
      <c r="E1485" s="35" t="str">
        <f>IFERROR(IF($A1485="HDC",IF(VLOOKUP($C1485,hdc!$B$2:$F$1600,3,FALSE())="","",VLOOKUP($C1485,hdc!$B$2:$F$1600,3,FALSE())),IF($A1485="NAUTICS",IF(VLOOKUP($C1485,nautics!$B$2:$F$1200,3,FALSE())="","",VLOOKUP($C1485,nautics!$B$2:$F$1200,3,FALSE())),IF($A1485="ST",IF(VLOOKUP($C1485,st!$B$2:$F$400,3,FALSE())="","",VLOOKUP($C1485,st!$B$2:$F$400,3,FALSE())),""))),"")</f>
        <v/>
      </c>
      <c r="F1485" s="35" t="str">
        <f>IFERROR(IF($A1485="HDC",IF(VLOOKUP($C1485,hdc!$B$2:$F$1600,4,FALSE())="","",VLOOKUP($C1485,hdc!$B$2:$F$1600,4,FALSE())),IF($A1485="NAUTICS",IF(VLOOKUP($C1485,nautics!$B$2:$F$1200,4,FALSE())="","",VLOOKUP($C1485,nautics!$B$2:$F$1200,4,FALSE())),IF($A1485="ST",IF(VLOOKUP($C1485,st!$B$2:$F$400,4,FALSE())="","",VLOOKUP($C1485,st!$B$2:$F$400,4,FALSE())),""))),"")</f>
        <v/>
      </c>
      <c r="G1485" s="35" t="str">
        <f>IFERROR(IF($A1485="HDC",IF(VLOOKUP($C1485,hdc!$B$2:$F$1600,5,FALSE())="","",VLOOKUP($C1485,hdc!$B$2:$F$1600,5,FALSE())),IF($A1485="NAUTICS",IF(VLOOKUP($C1485,nautics!$B$2:$F$1200,5,FALSE())="","",VLOOKUP($C1485,nautics!$B$2:$F$1200,5,FALSE())),IF($A1485="ST",IF(VLOOKUP($C1485,st!$B$2:$F$400,5,FALSE())="","",VLOOKUP($C1485,st!$B$2:$F$400,5,FALSE())),""))),"")</f>
        <v/>
      </c>
      <c r="H1485" s="35" t="s">
        <v>83</v>
      </c>
      <c r="I1485" s="35" t="s">
        <v>34</v>
      </c>
      <c r="J1485" s="35" t="s">
        <v>1383</v>
      </c>
      <c r="K1485" s="35">
        <f t="shared" si="5"/>
        <v>15</v>
      </c>
      <c r="L1485" s="35" t="s">
        <v>1385</v>
      </c>
      <c r="M1485" s="35" t="s">
        <v>1387</v>
      </c>
      <c r="N1485" s="35" t="s">
        <v>53</v>
      </c>
      <c r="O1485" s="35" t="s">
        <v>55</v>
      </c>
      <c r="P1485" s="35" t="s">
        <v>1374</v>
      </c>
      <c r="Q1485" s="35" t="s">
        <v>1375</v>
      </c>
      <c r="S1485" s="35" t="s">
        <v>53</v>
      </c>
      <c r="T1485" s="35" t="s">
        <v>55</v>
      </c>
      <c r="U1485" s="35" t="s">
        <v>1389</v>
      </c>
      <c r="W1485" s="35" t="s">
        <v>78</v>
      </c>
      <c r="X1485" s="35" t="s">
        <v>59</v>
      </c>
      <c r="Y1485" s="35" t="s">
        <v>1390</v>
      </c>
      <c r="Z1485" s="35" t="s">
        <v>80</v>
      </c>
    </row>
    <row r="1486" spans="1:26" ht="15" customHeight="1">
      <c r="A1486" s="35" t="s">
        <v>1304</v>
      </c>
      <c r="C1486" s="35" t="s">
        <v>1408</v>
      </c>
      <c r="D1486" s="35" t="str">
        <f>IFERROR(IF($A1486="HDC",IF(VLOOKUP($C1486,hdc!$B$2:$F$1600,2,FALSE())="","",VLOOKUP($C1486,hdc!$B$2:$F$1600,2,FALSE())),IF($A1486="NAUTICS",IF(VLOOKUP($C1486,nautics!$B$2:$F$1200,2,FALSE())="","",VLOOKUP($C1486,nautics!$B$2:$F$1200,2,FALSE())),IF($A1486="ST",IF(VLOOKUP($C1486,st!$B$2:$F$400,2,FALSE())="","",VLOOKUP($C1486,st!$B$2:$F$400,2,FALSE())),""))),"")</f>
        <v/>
      </c>
      <c r="E1486" s="35" t="str">
        <f>IFERROR(IF($A1486="HDC",IF(VLOOKUP($C1486,hdc!$B$2:$F$1600,3,FALSE())="","",VLOOKUP($C1486,hdc!$B$2:$F$1600,3,FALSE())),IF($A1486="NAUTICS",IF(VLOOKUP($C1486,nautics!$B$2:$F$1200,3,FALSE())="","",VLOOKUP($C1486,nautics!$B$2:$F$1200,3,FALSE())),IF($A1486="ST",IF(VLOOKUP($C1486,st!$B$2:$F$400,3,FALSE())="","",VLOOKUP($C1486,st!$B$2:$F$400,3,FALSE())),""))),"")</f>
        <v/>
      </c>
      <c r="F1486" s="35" t="str">
        <f>IFERROR(IF($A1486="HDC",IF(VLOOKUP($C1486,hdc!$B$2:$F$1600,4,FALSE())="","",VLOOKUP($C1486,hdc!$B$2:$F$1600,4,FALSE())),IF($A1486="NAUTICS",IF(VLOOKUP($C1486,nautics!$B$2:$F$1200,4,FALSE())="","",VLOOKUP($C1486,nautics!$B$2:$F$1200,4,FALSE())),IF($A1486="ST",IF(VLOOKUP($C1486,st!$B$2:$F$400,4,FALSE())="","",VLOOKUP($C1486,st!$B$2:$F$400,4,FALSE())),""))),"")</f>
        <v/>
      </c>
      <c r="G1486" s="35" t="str">
        <f>IFERROR(IF($A1486="HDC",IF(VLOOKUP($C1486,hdc!$B$2:$F$1600,5,FALSE())="","",VLOOKUP($C1486,hdc!$B$2:$F$1600,5,FALSE())),IF($A1486="NAUTICS",IF(VLOOKUP($C1486,nautics!$B$2:$F$1200,5,FALSE())="","",VLOOKUP($C1486,nautics!$B$2:$F$1200,5,FALSE())),IF($A1486="ST",IF(VLOOKUP($C1486,st!$B$2:$F$400,5,FALSE())="","",VLOOKUP($C1486,st!$B$2:$F$400,5,FALSE())),""))),"")</f>
        <v/>
      </c>
      <c r="H1486" s="35" t="s">
        <v>83</v>
      </c>
      <c r="I1486" s="35" t="s">
        <v>34</v>
      </c>
      <c r="J1486" s="35" t="s">
        <v>1411</v>
      </c>
      <c r="K1486" s="35">
        <f t="shared" si="5"/>
        <v>17</v>
      </c>
      <c r="L1486" s="35" t="s">
        <v>1413</v>
      </c>
      <c r="M1486" s="35" t="s">
        <v>1414</v>
      </c>
      <c r="N1486" s="35" t="s">
        <v>53</v>
      </c>
      <c r="O1486" s="35" t="s">
        <v>55</v>
      </c>
      <c r="P1486" s="35" t="s">
        <v>1374</v>
      </c>
      <c r="Q1486" s="35" t="s">
        <v>1375</v>
      </c>
      <c r="S1486" s="35" t="s">
        <v>53</v>
      </c>
      <c r="T1486" s="35" t="s">
        <v>55</v>
      </c>
      <c r="U1486" s="35" t="s">
        <v>1389</v>
      </c>
      <c r="W1486" s="35" t="s">
        <v>78</v>
      </c>
      <c r="X1486" s="35" t="s">
        <v>59</v>
      </c>
      <c r="Y1486" s="35" t="s">
        <v>1390</v>
      </c>
      <c r="Z1486" s="35" t="s">
        <v>80</v>
      </c>
    </row>
    <row r="1487" spans="1:26" ht="15" customHeight="1">
      <c r="A1487" s="35" t="s">
        <v>1304</v>
      </c>
      <c r="C1487" s="35" t="s">
        <v>1420</v>
      </c>
      <c r="D1487" s="35" t="str">
        <f>IFERROR(IF($A1487="HDC",IF(VLOOKUP($C1487,hdc!$B$2:$F$1600,2,FALSE())="","",VLOOKUP($C1487,hdc!$B$2:$F$1600,2,FALSE())),IF($A1487="NAUTICS",IF(VLOOKUP($C1487,nautics!$B$2:$F$1200,2,FALSE())="","",VLOOKUP($C1487,nautics!$B$2:$F$1200,2,FALSE())),IF($A1487="ST",IF(VLOOKUP($C1487,st!$B$2:$F$400,2,FALSE())="","",VLOOKUP($C1487,st!$B$2:$F$400,2,FALSE())),""))),"")</f>
        <v/>
      </c>
      <c r="E1487" s="35" t="str">
        <f>IFERROR(IF($A1487="HDC",IF(VLOOKUP($C1487,hdc!$B$2:$F$1600,3,FALSE())="","",VLOOKUP($C1487,hdc!$B$2:$F$1600,3,FALSE())),IF($A1487="NAUTICS",IF(VLOOKUP($C1487,nautics!$B$2:$F$1200,3,FALSE())="","",VLOOKUP($C1487,nautics!$B$2:$F$1200,3,FALSE())),IF($A1487="ST",IF(VLOOKUP($C1487,st!$B$2:$F$400,3,FALSE())="","",VLOOKUP($C1487,st!$B$2:$F$400,3,FALSE())),""))),"")</f>
        <v/>
      </c>
      <c r="F1487" s="35" t="str">
        <f>IFERROR(IF($A1487="HDC",IF(VLOOKUP($C1487,hdc!$B$2:$F$1600,4,FALSE())="","",VLOOKUP($C1487,hdc!$B$2:$F$1600,4,FALSE())),IF($A1487="NAUTICS",IF(VLOOKUP($C1487,nautics!$B$2:$F$1200,4,FALSE())="","",VLOOKUP($C1487,nautics!$B$2:$F$1200,4,FALSE())),IF($A1487="ST",IF(VLOOKUP($C1487,st!$B$2:$F$400,4,FALSE())="","",VLOOKUP($C1487,st!$B$2:$F$400,4,FALSE())),""))),"")</f>
        <v/>
      </c>
      <c r="G1487" s="35" t="str">
        <f>IFERROR(IF($A1487="HDC",IF(VLOOKUP($C1487,hdc!$B$2:$F$1600,5,FALSE())="","",VLOOKUP($C1487,hdc!$B$2:$F$1600,5,FALSE())),IF($A1487="NAUTICS",IF(VLOOKUP($C1487,nautics!$B$2:$F$1200,5,FALSE())="","",VLOOKUP($C1487,nautics!$B$2:$F$1200,5,FALSE())),IF($A1487="ST",IF(VLOOKUP($C1487,st!$B$2:$F$400,5,FALSE())="","",VLOOKUP($C1487,st!$B$2:$F$400,5,FALSE())),""))),"")</f>
        <v/>
      </c>
      <c r="H1487" s="35" t="s">
        <v>83</v>
      </c>
      <c r="I1487" s="35" t="s">
        <v>34</v>
      </c>
      <c r="J1487" s="35" t="s">
        <v>1426</v>
      </c>
      <c r="K1487" s="35">
        <f t="shared" si="5"/>
        <v>16</v>
      </c>
      <c r="L1487" s="35" t="s">
        <v>1429</v>
      </c>
      <c r="M1487" s="35" t="s">
        <v>1430</v>
      </c>
      <c r="N1487" s="35" t="s">
        <v>53</v>
      </c>
      <c r="O1487" s="35" t="s">
        <v>55</v>
      </c>
      <c r="P1487" s="35" t="s">
        <v>1374</v>
      </c>
      <c r="Q1487" s="35" t="s">
        <v>1375</v>
      </c>
      <c r="S1487" s="35" t="s">
        <v>53</v>
      </c>
      <c r="T1487" s="35" t="s">
        <v>55</v>
      </c>
      <c r="U1487" s="35" t="s">
        <v>1432</v>
      </c>
      <c r="W1487" s="35" t="s">
        <v>78</v>
      </c>
      <c r="X1487" s="35" t="s">
        <v>59</v>
      </c>
      <c r="Y1487" s="35" t="s">
        <v>128</v>
      </c>
      <c r="Z1487" s="35" t="s">
        <v>1390</v>
      </c>
    </row>
    <row r="1488" spans="1:26" ht="15" customHeight="1">
      <c r="A1488" s="35" t="s">
        <v>1304</v>
      </c>
      <c r="C1488" s="35" t="s">
        <v>1436</v>
      </c>
      <c r="D1488" s="35" t="str">
        <f>IFERROR(IF($A1488="HDC",IF(VLOOKUP($C1488,hdc!$B$2:$F$1600,2,FALSE())="","",VLOOKUP($C1488,hdc!$B$2:$F$1600,2,FALSE())),IF($A1488="NAUTICS",IF(VLOOKUP($C1488,nautics!$B$2:$F$1200,2,FALSE())="","",VLOOKUP($C1488,nautics!$B$2:$F$1200,2,FALSE())),IF($A1488="ST",IF(VLOOKUP($C1488,st!$B$2:$F$400,2,FALSE())="","",VLOOKUP($C1488,st!$B$2:$F$400,2,FALSE())),""))),"")</f>
        <v/>
      </c>
      <c r="E1488" s="35" t="str">
        <f>IFERROR(IF($A1488="HDC",IF(VLOOKUP($C1488,hdc!$B$2:$F$1600,3,FALSE())="","",VLOOKUP($C1488,hdc!$B$2:$F$1600,3,FALSE())),IF($A1488="NAUTICS",IF(VLOOKUP($C1488,nautics!$B$2:$F$1200,3,FALSE())="","",VLOOKUP($C1488,nautics!$B$2:$F$1200,3,FALSE())),IF($A1488="ST",IF(VLOOKUP($C1488,st!$B$2:$F$400,3,FALSE())="","",VLOOKUP($C1488,st!$B$2:$F$400,3,FALSE())),""))),"")</f>
        <v/>
      </c>
      <c r="F1488" s="35" t="str">
        <f>IFERROR(IF($A1488="HDC",IF(VLOOKUP($C1488,hdc!$B$2:$F$1600,4,FALSE())="","",VLOOKUP($C1488,hdc!$B$2:$F$1600,4,FALSE())),IF($A1488="NAUTICS",IF(VLOOKUP($C1488,nautics!$B$2:$F$1200,4,FALSE())="","",VLOOKUP($C1488,nautics!$B$2:$F$1200,4,FALSE())),IF($A1488="ST",IF(VLOOKUP($C1488,st!$B$2:$F$400,4,FALSE())="","",VLOOKUP($C1488,st!$B$2:$F$400,4,FALSE())),""))),"")</f>
        <v/>
      </c>
      <c r="G1488" s="35" t="str">
        <f>IFERROR(IF($A1488="HDC",IF(VLOOKUP($C1488,hdc!$B$2:$F$1600,5,FALSE())="","",VLOOKUP($C1488,hdc!$B$2:$F$1600,5,FALSE())),IF($A1488="NAUTICS",IF(VLOOKUP($C1488,nautics!$B$2:$F$1200,5,FALSE())="","",VLOOKUP($C1488,nautics!$B$2:$F$1200,5,FALSE())),IF($A1488="ST",IF(VLOOKUP($C1488,st!$B$2:$F$400,5,FALSE())="","",VLOOKUP($C1488,st!$B$2:$F$400,5,FALSE())),""))),"")</f>
        <v/>
      </c>
      <c r="H1488" s="35" t="s">
        <v>83</v>
      </c>
      <c r="I1488" s="35" t="s">
        <v>34</v>
      </c>
      <c r="J1488" s="35" t="s">
        <v>1438</v>
      </c>
      <c r="K1488" s="35">
        <f t="shared" si="5"/>
        <v>18</v>
      </c>
      <c r="L1488" s="35" t="s">
        <v>1441</v>
      </c>
      <c r="M1488" s="35" t="s">
        <v>1442</v>
      </c>
      <c r="N1488" s="35" t="s">
        <v>53</v>
      </c>
      <c r="O1488" s="35" t="s">
        <v>55</v>
      </c>
      <c r="P1488" s="35" t="s">
        <v>1374</v>
      </c>
      <c r="Q1488" s="35" t="s">
        <v>1375</v>
      </c>
      <c r="S1488" s="35" t="s">
        <v>53</v>
      </c>
      <c r="T1488" s="35" t="s">
        <v>55</v>
      </c>
      <c r="U1488" s="35" t="s">
        <v>1389</v>
      </c>
      <c r="W1488" s="35" t="s">
        <v>78</v>
      </c>
      <c r="X1488" s="35" t="s">
        <v>59</v>
      </c>
      <c r="Y1488" s="35" t="s">
        <v>1390</v>
      </c>
      <c r="Z1488" s="35" t="s">
        <v>80</v>
      </c>
    </row>
    <row r="1489" spans="1:26" ht="15" customHeight="1">
      <c r="A1489" s="35" t="s">
        <v>1304</v>
      </c>
      <c r="C1489" s="35" t="s">
        <v>1448</v>
      </c>
      <c r="D1489" s="35">
        <f>IFERROR(IF($A1489="HDC",IF(VLOOKUP($C1489,hdc!$B$2:$F$1600,2,FALSE())="","",VLOOKUP($C1489,hdc!$B$2:$F$1600,2,FALSE())),IF($A1489="NAUTICS",IF(VLOOKUP($C1489,nautics!$B$2:$F$1200,2,FALSE())="","",VLOOKUP($C1489,nautics!$B$2:$F$1200,2,FALSE())),IF($A1489="ST",IF(VLOOKUP($C1489,st!$B$2:$F$400,2,FALSE())="","",VLOOKUP($C1489,st!$B$2:$F$400,2,FALSE())),""))),"")</f>
        <v>1</v>
      </c>
      <c r="E1489" s="35">
        <f>IFERROR(IF($A1489="HDC",IF(VLOOKUP($C1489,hdc!$B$2:$F$1600,3,FALSE())="","",VLOOKUP($C1489,hdc!$B$2:$F$1600,3,FALSE())),IF($A1489="NAUTICS",IF(VLOOKUP($C1489,nautics!$B$2:$F$1200,3,FALSE())="","",VLOOKUP($C1489,nautics!$B$2:$F$1200,3,FALSE())),IF($A1489="ST",IF(VLOOKUP($C1489,st!$B$2:$F$400,3,FALSE())="","",VLOOKUP($C1489,st!$B$2:$F$400,3,FALSE())),""))),"")</f>
        <v>1</v>
      </c>
      <c r="F1489" s="35" t="str">
        <f>IFERROR(IF($A1489="HDC",IF(VLOOKUP($C1489,hdc!$B$2:$F$1600,4,FALSE())="","",VLOOKUP($C1489,hdc!$B$2:$F$1600,4,FALSE())),IF($A1489="NAUTICS",IF(VLOOKUP($C1489,nautics!$B$2:$F$1200,4,FALSE())="","",VLOOKUP($C1489,nautics!$B$2:$F$1200,4,FALSE())),IF($A1489="ST",IF(VLOOKUP($C1489,st!$B$2:$F$400,4,FALSE())="","",VLOOKUP($C1489,st!$B$2:$F$400,4,FALSE())),""))),"")</f>
        <v/>
      </c>
      <c r="G1489" s="35" t="str">
        <f>IFERROR(IF($A1489="HDC",IF(VLOOKUP($C1489,hdc!$B$2:$F$1600,5,FALSE())="","",VLOOKUP($C1489,hdc!$B$2:$F$1600,5,FALSE())),IF($A1489="NAUTICS",IF(VLOOKUP($C1489,nautics!$B$2:$F$1200,5,FALSE())="","",VLOOKUP($C1489,nautics!$B$2:$F$1200,5,FALSE())),IF($A1489="ST",IF(VLOOKUP($C1489,st!$B$2:$F$400,5,FALSE())="","",VLOOKUP($C1489,st!$B$2:$F$400,5,FALSE())),""))),"")</f>
        <v/>
      </c>
      <c r="H1489" s="35" t="s">
        <v>33</v>
      </c>
      <c r="I1489" s="35" t="s">
        <v>34</v>
      </c>
      <c r="J1489" s="35" t="s">
        <v>1451</v>
      </c>
      <c r="K1489" s="35">
        <f t="shared" si="5"/>
        <v>19</v>
      </c>
      <c r="L1489" s="35" t="s">
        <v>40</v>
      </c>
      <c r="M1489" s="35" t="s">
        <v>42</v>
      </c>
      <c r="N1489" s="35" t="s">
        <v>43</v>
      </c>
      <c r="O1489" s="35" t="s">
        <v>45</v>
      </c>
      <c r="P1489" s="35" t="s">
        <v>1369</v>
      </c>
      <c r="Q1489" s="35" t="s">
        <v>1371</v>
      </c>
      <c r="S1489" s="35" t="s">
        <v>53</v>
      </c>
      <c r="T1489" s="35" t="s">
        <v>55</v>
      </c>
      <c r="U1489" s="35" t="s">
        <v>1455</v>
      </c>
      <c r="W1489" s="35" t="s">
        <v>57</v>
      </c>
      <c r="X1489" s="35" t="s">
        <v>59</v>
      </c>
      <c r="Y1489" s="35" t="s">
        <v>60</v>
      </c>
      <c r="Z1489" s="35" t="s">
        <v>1379</v>
      </c>
    </row>
    <row r="1490" spans="1:26" ht="15" customHeight="1">
      <c r="A1490" s="35" t="s">
        <v>1304</v>
      </c>
      <c r="C1490" s="35" t="s">
        <v>1460</v>
      </c>
      <c r="D1490" s="35">
        <f>IFERROR(IF($A1490="HDC",IF(VLOOKUP($C1490,hdc!$B$2:$F$1600,2,FALSE())="","",VLOOKUP($C1490,hdc!$B$2:$F$1600,2,FALSE())),IF($A1490="NAUTICS",IF(VLOOKUP($C1490,nautics!$B$2:$F$1200,2,FALSE())="","",VLOOKUP($C1490,nautics!$B$2:$F$1200,2,FALSE())),IF($A1490="ST",IF(VLOOKUP($C1490,st!$B$2:$F$400,2,FALSE())="","",VLOOKUP($C1490,st!$B$2:$F$400,2,FALSE())),""))),"")</f>
        <v>1</v>
      </c>
      <c r="E1490" s="35">
        <f>IFERROR(IF($A1490="HDC",IF(VLOOKUP($C1490,hdc!$B$2:$F$1600,3,FALSE())="","",VLOOKUP($C1490,hdc!$B$2:$F$1600,3,FALSE())),IF($A1490="NAUTICS",IF(VLOOKUP($C1490,nautics!$B$2:$F$1200,3,FALSE())="","",VLOOKUP($C1490,nautics!$B$2:$F$1200,3,FALSE())),IF($A1490="ST",IF(VLOOKUP($C1490,st!$B$2:$F$400,3,FALSE())="","",VLOOKUP($C1490,st!$B$2:$F$400,3,FALSE())),""))),"")</f>
        <v>1</v>
      </c>
      <c r="F1490" s="35" t="str">
        <f>IFERROR(IF($A1490="HDC",IF(VLOOKUP($C1490,hdc!$B$2:$F$1600,4,FALSE())="","",VLOOKUP($C1490,hdc!$B$2:$F$1600,4,FALSE())),IF($A1490="NAUTICS",IF(VLOOKUP($C1490,nautics!$B$2:$F$1200,4,FALSE())="","",VLOOKUP($C1490,nautics!$B$2:$F$1200,4,FALSE())),IF($A1490="ST",IF(VLOOKUP($C1490,st!$B$2:$F$400,4,FALSE())="","",VLOOKUP($C1490,st!$B$2:$F$400,4,FALSE())),""))),"")</f>
        <v/>
      </c>
      <c r="G1490" s="35" t="str">
        <f>IFERROR(IF($A1490="HDC",IF(VLOOKUP($C1490,hdc!$B$2:$F$1600,5,FALSE())="","",VLOOKUP($C1490,hdc!$B$2:$F$1600,5,FALSE())),IF($A1490="NAUTICS",IF(VLOOKUP($C1490,nautics!$B$2:$F$1200,5,FALSE())="","",VLOOKUP($C1490,nautics!$B$2:$F$1200,5,FALSE())),IF($A1490="ST",IF(VLOOKUP($C1490,st!$B$2:$F$400,5,FALSE())="","",VLOOKUP($C1490,st!$B$2:$F$400,5,FALSE())),""))),"")</f>
        <v/>
      </c>
      <c r="H1490" s="35" t="s">
        <v>145</v>
      </c>
      <c r="I1490" s="35" t="s">
        <v>34</v>
      </c>
      <c r="J1490" s="35" t="s">
        <v>564</v>
      </c>
      <c r="K1490" s="35">
        <f t="shared" si="5"/>
        <v>19</v>
      </c>
      <c r="L1490" s="35" t="s">
        <v>40</v>
      </c>
      <c r="M1490" s="35" t="s">
        <v>42</v>
      </c>
      <c r="N1490" s="35" t="s">
        <v>43</v>
      </c>
      <c r="O1490" s="35" t="s">
        <v>45</v>
      </c>
      <c r="P1490" s="35" t="s">
        <v>1369</v>
      </c>
      <c r="Q1490" s="35" t="s">
        <v>1371</v>
      </c>
      <c r="S1490" s="35" t="s">
        <v>53</v>
      </c>
      <c r="T1490" s="35" t="s">
        <v>55</v>
      </c>
      <c r="U1490" s="35" t="s">
        <v>1465</v>
      </c>
      <c r="W1490" s="35" t="s">
        <v>57</v>
      </c>
      <c r="X1490" s="35" t="s">
        <v>59</v>
      </c>
      <c r="Y1490" s="35" t="s">
        <v>60</v>
      </c>
      <c r="Z1490" s="35" t="s">
        <v>1379</v>
      </c>
    </row>
    <row r="1491" spans="1:26" ht="15" customHeight="1">
      <c r="A1491" s="35" t="s">
        <v>1304</v>
      </c>
      <c r="C1491" s="35" t="s">
        <v>1468</v>
      </c>
      <c r="D1491" s="35" t="str">
        <f>IFERROR(IF($A1491="HDC",IF(VLOOKUP($C1491,hdc!$B$2:$F$1600,2,FALSE())="","",VLOOKUP($C1491,hdc!$B$2:$F$1600,2,FALSE())),IF($A1491="NAUTICS",IF(VLOOKUP($C1491,nautics!$B$2:$F$1200,2,FALSE())="","",VLOOKUP($C1491,nautics!$B$2:$F$1200,2,FALSE())),IF($A1491="ST",IF(VLOOKUP($C1491,st!$B$2:$F$400,2,FALSE())="","",VLOOKUP($C1491,st!$B$2:$F$400,2,FALSE())),""))),"")</f>
        <v/>
      </c>
      <c r="E1491" s="35" t="str">
        <f>IFERROR(IF($A1491="HDC",IF(VLOOKUP($C1491,hdc!$B$2:$F$1600,3,FALSE())="","",VLOOKUP($C1491,hdc!$B$2:$F$1600,3,FALSE())),IF($A1491="NAUTICS",IF(VLOOKUP($C1491,nautics!$B$2:$F$1200,3,FALSE())="","",VLOOKUP($C1491,nautics!$B$2:$F$1200,3,FALSE())),IF($A1491="ST",IF(VLOOKUP($C1491,st!$B$2:$F$400,3,FALSE())="","",VLOOKUP($C1491,st!$B$2:$F$400,3,FALSE())),""))),"")</f>
        <v/>
      </c>
      <c r="F1491" s="35" t="str">
        <f>IFERROR(IF($A1491="HDC",IF(VLOOKUP($C1491,hdc!$B$2:$F$1600,4,FALSE())="","",VLOOKUP($C1491,hdc!$B$2:$F$1600,4,FALSE())),IF($A1491="NAUTICS",IF(VLOOKUP($C1491,nautics!$B$2:$F$1200,4,FALSE())="","",VLOOKUP($C1491,nautics!$B$2:$F$1200,4,FALSE())),IF($A1491="ST",IF(VLOOKUP($C1491,st!$B$2:$F$400,4,FALSE())="","",VLOOKUP($C1491,st!$B$2:$F$400,4,FALSE())),""))),"")</f>
        <v/>
      </c>
      <c r="G1491" s="35" t="str">
        <f>IFERROR(IF($A1491="HDC",IF(VLOOKUP($C1491,hdc!$B$2:$F$1600,5,FALSE())="","",VLOOKUP($C1491,hdc!$B$2:$F$1600,5,FALSE())),IF($A1491="NAUTICS",IF(VLOOKUP($C1491,nautics!$B$2:$F$1200,5,FALSE())="","",VLOOKUP($C1491,nautics!$B$2:$F$1200,5,FALSE())),IF($A1491="ST",IF(VLOOKUP($C1491,st!$B$2:$F$400,5,FALSE())="","",VLOOKUP($C1491,st!$B$2:$F$400,5,FALSE())),""))),"")</f>
        <v/>
      </c>
      <c r="H1491" s="35" t="s">
        <v>83</v>
      </c>
      <c r="I1491" s="35" t="s">
        <v>34</v>
      </c>
      <c r="J1491" s="35" t="s">
        <v>1383</v>
      </c>
      <c r="K1491" s="35">
        <f t="shared" si="5"/>
        <v>15</v>
      </c>
      <c r="L1491" s="35" t="s">
        <v>1385</v>
      </c>
      <c r="M1491" s="35" t="s">
        <v>1387</v>
      </c>
      <c r="N1491" s="35" t="s">
        <v>53</v>
      </c>
      <c r="O1491" s="35" t="s">
        <v>55</v>
      </c>
      <c r="P1491" s="35" t="s">
        <v>1374</v>
      </c>
      <c r="Q1491" s="35" t="s">
        <v>1375</v>
      </c>
      <c r="S1491" s="35" t="s">
        <v>53</v>
      </c>
      <c r="T1491" s="35" t="s">
        <v>55</v>
      </c>
      <c r="U1491" s="35" t="s">
        <v>1389</v>
      </c>
      <c r="W1491" s="35" t="s">
        <v>78</v>
      </c>
      <c r="X1491" s="35" t="s">
        <v>59</v>
      </c>
      <c r="Y1491" s="35" t="s">
        <v>1390</v>
      </c>
      <c r="Z1491" s="35" t="s">
        <v>80</v>
      </c>
    </row>
    <row r="1492" spans="1:26" ht="15" customHeight="1">
      <c r="A1492" s="35" t="s">
        <v>1304</v>
      </c>
      <c r="C1492" s="35" t="s">
        <v>1475</v>
      </c>
      <c r="D1492" s="35" t="str">
        <f>IFERROR(IF($A1492="HDC",IF(VLOOKUP($C1492,hdc!$B$2:$F$1600,2,FALSE())="","",VLOOKUP($C1492,hdc!$B$2:$F$1600,2,FALSE())),IF($A1492="NAUTICS",IF(VLOOKUP($C1492,nautics!$B$2:$F$1200,2,FALSE())="","",VLOOKUP($C1492,nautics!$B$2:$F$1200,2,FALSE())),IF($A1492="ST",IF(VLOOKUP($C1492,st!$B$2:$F$400,2,FALSE())="","",VLOOKUP($C1492,st!$B$2:$F$400,2,FALSE())),""))),"")</f>
        <v/>
      </c>
      <c r="E1492" s="35" t="str">
        <f>IFERROR(IF($A1492="HDC",IF(VLOOKUP($C1492,hdc!$B$2:$F$1600,3,FALSE())="","",VLOOKUP($C1492,hdc!$B$2:$F$1600,3,FALSE())),IF($A1492="NAUTICS",IF(VLOOKUP($C1492,nautics!$B$2:$F$1200,3,FALSE())="","",VLOOKUP($C1492,nautics!$B$2:$F$1200,3,FALSE())),IF($A1492="ST",IF(VLOOKUP($C1492,st!$B$2:$F$400,3,FALSE())="","",VLOOKUP($C1492,st!$B$2:$F$400,3,FALSE())),""))),"")</f>
        <v/>
      </c>
      <c r="F1492" s="35" t="str">
        <f>IFERROR(IF($A1492="HDC",IF(VLOOKUP($C1492,hdc!$B$2:$F$1600,4,FALSE())="","",VLOOKUP($C1492,hdc!$B$2:$F$1600,4,FALSE())),IF($A1492="NAUTICS",IF(VLOOKUP($C1492,nautics!$B$2:$F$1200,4,FALSE())="","",VLOOKUP($C1492,nautics!$B$2:$F$1200,4,FALSE())),IF($A1492="ST",IF(VLOOKUP($C1492,st!$B$2:$F$400,4,FALSE())="","",VLOOKUP($C1492,st!$B$2:$F$400,4,FALSE())),""))),"")</f>
        <v/>
      </c>
      <c r="G1492" s="35" t="str">
        <f>IFERROR(IF($A1492="HDC",IF(VLOOKUP($C1492,hdc!$B$2:$F$1600,5,FALSE())="","",VLOOKUP($C1492,hdc!$B$2:$F$1600,5,FALSE())),IF($A1492="NAUTICS",IF(VLOOKUP($C1492,nautics!$B$2:$F$1200,5,FALSE())="","",VLOOKUP($C1492,nautics!$B$2:$F$1200,5,FALSE())),IF($A1492="ST",IF(VLOOKUP($C1492,st!$B$2:$F$400,5,FALSE())="","",VLOOKUP($C1492,st!$B$2:$F$400,5,FALSE())),""))),"")</f>
        <v/>
      </c>
      <c r="H1492" s="35" t="s">
        <v>83</v>
      </c>
      <c r="I1492" s="35" t="s">
        <v>34</v>
      </c>
      <c r="J1492" s="35" t="s">
        <v>1383</v>
      </c>
      <c r="K1492" s="35">
        <f t="shared" si="5"/>
        <v>15</v>
      </c>
      <c r="L1492" s="35" t="s">
        <v>1385</v>
      </c>
      <c r="M1492" s="35" t="s">
        <v>1387</v>
      </c>
      <c r="N1492" s="35" t="s">
        <v>53</v>
      </c>
      <c r="O1492" s="35" t="s">
        <v>55</v>
      </c>
      <c r="P1492" s="35" t="s">
        <v>1374</v>
      </c>
      <c r="Q1492" s="35" t="s">
        <v>1375</v>
      </c>
      <c r="S1492" s="35" t="s">
        <v>53</v>
      </c>
      <c r="T1492" s="35" t="s">
        <v>55</v>
      </c>
      <c r="U1492" s="35" t="s">
        <v>1389</v>
      </c>
      <c r="W1492" s="35" t="s">
        <v>78</v>
      </c>
      <c r="X1492" s="35" t="s">
        <v>59</v>
      </c>
      <c r="Y1492" s="35" t="s">
        <v>1390</v>
      </c>
      <c r="Z1492" s="35" t="s">
        <v>80</v>
      </c>
    </row>
    <row r="1493" spans="1:26" ht="15" customHeight="1">
      <c r="A1493" s="35" t="s">
        <v>1304</v>
      </c>
      <c r="C1493" s="35" t="s">
        <v>1490</v>
      </c>
      <c r="D1493" s="35" t="str">
        <f>IFERROR(IF($A1493="HDC",IF(VLOOKUP($C1493,hdc!$B$2:$F$1600,2,FALSE())="","",VLOOKUP($C1493,hdc!$B$2:$F$1600,2,FALSE())),IF($A1493="NAUTICS",IF(VLOOKUP($C1493,nautics!$B$2:$F$1200,2,FALSE())="","",VLOOKUP($C1493,nautics!$B$2:$F$1200,2,FALSE())),IF($A1493="ST",IF(VLOOKUP($C1493,st!$B$2:$F$400,2,FALSE())="","",VLOOKUP($C1493,st!$B$2:$F$400,2,FALSE())),""))),"")</f>
        <v/>
      </c>
      <c r="E1493" s="35" t="str">
        <f>IFERROR(IF($A1493="HDC",IF(VLOOKUP($C1493,hdc!$B$2:$F$1600,3,FALSE())="","",VLOOKUP($C1493,hdc!$B$2:$F$1600,3,FALSE())),IF($A1493="NAUTICS",IF(VLOOKUP($C1493,nautics!$B$2:$F$1200,3,FALSE())="","",VLOOKUP($C1493,nautics!$B$2:$F$1200,3,FALSE())),IF($A1493="ST",IF(VLOOKUP($C1493,st!$B$2:$F$400,3,FALSE())="","",VLOOKUP($C1493,st!$B$2:$F$400,3,FALSE())),""))),"")</f>
        <v/>
      </c>
      <c r="F1493" s="35" t="str">
        <f>IFERROR(IF($A1493="HDC",IF(VLOOKUP($C1493,hdc!$B$2:$F$1600,4,FALSE())="","",VLOOKUP($C1493,hdc!$B$2:$F$1600,4,FALSE())),IF($A1493="NAUTICS",IF(VLOOKUP($C1493,nautics!$B$2:$F$1200,4,FALSE())="","",VLOOKUP($C1493,nautics!$B$2:$F$1200,4,FALSE())),IF($A1493="ST",IF(VLOOKUP($C1493,st!$B$2:$F$400,4,FALSE())="","",VLOOKUP($C1493,st!$B$2:$F$400,4,FALSE())),""))),"")</f>
        <v/>
      </c>
      <c r="G1493" s="35" t="str">
        <f>IFERROR(IF($A1493="HDC",IF(VLOOKUP($C1493,hdc!$B$2:$F$1600,5,FALSE())="","",VLOOKUP($C1493,hdc!$B$2:$F$1600,5,FALSE())),IF($A1493="NAUTICS",IF(VLOOKUP($C1493,nautics!$B$2:$F$1200,5,FALSE())="","",VLOOKUP($C1493,nautics!$B$2:$F$1200,5,FALSE())),IF($A1493="ST",IF(VLOOKUP($C1493,st!$B$2:$F$400,5,FALSE())="","",VLOOKUP($C1493,st!$B$2:$F$400,5,FALSE())),""))),"")</f>
        <v/>
      </c>
      <c r="H1493" s="35" t="s">
        <v>83</v>
      </c>
      <c r="I1493" s="35" t="s">
        <v>34</v>
      </c>
      <c r="J1493" s="35" t="s">
        <v>1491</v>
      </c>
      <c r="K1493" s="35">
        <f t="shared" si="5"/>
        <v>15</v>
      </c>
      <c r="L1493" s="35" t="s">
        <v>1492</v>
      </c>
      <c r="M1493" s="35" t="s">
        <v>186</v>
      </c>
      <c r="N1493" s="35" t="s">
        <v>53</v>
      </c>
      <c r="O1493" s="35" t="s">
        <v>55</v>
      </c>
      <c r="P1493" s="35" t="s">
        <v>1374</v>
      </c>
      <c r="Q1493" s="35" t="s">
        <v>1375</v>
      </c>
      <c r="S1493" s="35" t="s">
        <v>53</v>
      </c>
      <c r="T1493" s="35" t="s">
        <v>55</v>
      </c>
      <c r="U1493" s="35" t="s">
        <v>97</v>
      </c>
      <c r="W1493" s="35" t="s">
        <v>78</v>
      </c>
      <c r="X1493" s="35" t="s">
        <v>59</v>
      </c>
      <c r="Y1493" s="35" t="s">
        <v>99</v>
      </c>
      <c r="Z1493" s="35" t="s">
        <v>80</v>
      </c>
    </row>
    <row r="1494" spans="1:26" ht="15" customHeight="1">
      <c r="A1494" s="35" t="s">
        <v>1304</v>
      </c>
      <c r="C1494" s="35" t="s">
        <v>1499</v>
      </c>
      <c r="D1494" s="35">
        <f>IFERROR(IF($A1494="HDC",IF(VLOOKUP($C1494,hdc!$B$2:$F$1600,2,FALSE())="","",VLOOKUP($C1494,hdc!$B$2:$F$1600,2,FALSE())),IF($A1494="NAUTICS",IF(VLOOKUP($C1494,nautics!$B$2:$F$1200,2,FALSE())="","",VLOOKUP($C1494,nautics!$B$2:$F$1200,2,FALSE())),IF($A1494="ST",IF(VLOOKUP($C1494,st!$B$2:$F$400,2,FALSE())="","",VLOOKUP($C1494,st!$B$2:$F$400,2,FALSE())),""))),"")</f>
        <v>1</v>
      </c>
      <c r="E1494" s="35">
        <f>IFERROR(IF($A1494="HDC",IF(VLOOKUP($C1494,hdc!$B$2:$F$1600,3,FALSE())="","",VLOOKUP($C1494,hdc!$B$2:$F$1600,3,FALSE())),IF($A1494="NAUTICS",IF(VLOOKUP($C1494,nautics!$B$2:$F$1200,3,FALSE())="","",VLOOKUP($C1494,nautics!$B$2:$F$1200,3,FALSE())),IF($A1494="ST",IF(VLOOKUP($C1494,st!$B$2:$F$400,3,FALSE())="","",VLOOKUP($C1494,st!$B$2:$F$400,3,FALSE())),""))),"")</f>
        <v>1</v>
      </c>
      <c r="F1494" s="35" t="str">
        <f>IFERROR(IF($A1494="HDC",IF(VLOOKUP($C1494,hdc!$B$2:$F$1600,4,FALSE())="","",VLOOKUP($C1494,hdc!$B$2:$F$1600,4,FALSE())),IF($A1494="NAUTICS",IF(VLOOKUP($C1494,nautics!$B$2:$F$1200,4,FALSE())="","",VLOOKUP($C1494,nautics!$B$2:$F$1200,4,FALSE())),IF($A1494="ST",IF(VLOOKUP($C1494,st!$B$2:$F$400,4,FALSE())="","",VLOOKUP($C1494,st!$B$2:$F$400,4,FALSE())),""))),"")</f>
        <v/>
      </c>
      <c r="G1494" s="35" t="str">
        <f>IFERROR(IF($A1494="HDC",IF(VLOOKUP($C1494,hdc!$B$2:$F$1600,5,FALSE())="","",VLOOKUP($C1494,hdc!$B$2:$F$1600,5,FALSE())),IF($A1494="NAUTICS",IF(VLOOKUP($C1494,nautics!$B$2:$F$1200,5,FALSE())="","",VLOOKUP($C1494,nautics!$B$2:$F$1200,5,FALSE())),IF($A1494="ST",IF(VLOOKUP($C1494,st!$B$2:$F$400,5,FALSE())="","",VLOOKUP($C1494,st!$B$2:$F$400,5,FALSE())),""))),"")</f>
        <v/>
      </c>
      <c r="H1494" s="35" t="s">
        <v>155</v>
      </c>
      <c r="I1494" s="35" t="s">
        <v>34</v>
      </c>
      <c r="J1494" s="35" t="s">
        <v>1502</v>
      </c>
      <c r="K1494" s="35">
        <f t="shared" si="5"/>
        <v>53</v>
      </c>
      <c r="L1494" s="35" t="s">
        <v>170</v>
      </c>
      <c r="M1494" s="35" t="s">
        <v>171</v>
      </c>
      <c r="N1494" s="35" t="s">
        <v>46</v>
      </c>
      <c r="O1494" s="35" t="s">
        <v>49</v>
      </c>
      <c r="P1494" s="35" t="s">
        <v>1369</v>
      </c>
      <c r="Q1494" s="35" t="s">
        <v>1371</v>
      </c>
      <c r="S1494" s="35" t="s">
        <v>53</v>
      </c>
      <c r="T1494" s="35" t="s">
        <v>55</v>
      </c>
      <c r="U1494" s="35" t="s">
        <v>1505</v>
      </c>
      <c r="W1494" s="35" t="s">
        <v>57</v>
      </c>
      <c r="X1494" s="35" t="s">
        <v>59</v>
      </c>
      <c r="Y1494" s="35" t="s">
        <v>177</v>
      </c>
      <c r="Z1494" s="35" t="s">
        <v>1379</v>
      </c>
    </row>
    <row r="1495" spans="1:26" ht="15" customHeight="1">
      <c r="A1495" s="35" t="s">
        <v>1304</v>
      </c>
      <c r="C1495" s="35" t="s">
        <v>1507</v>
      </c>
      <c r="D1495" s="35">
        <f>IFERROR(IF($A1495="HDC",IF(VLOOKUP($C1495,hdc!$B$2:$F$1600,2,FALSE())="","",VLOOKUP($C1495,hdc!$B$2:$F$1600,2,FALSE())),IF($A1495="NAUTICS",IF(VLOOKUP($C1495,nautics!$B$2:$F$1200,2,FALSE())="","",VLOOKUP($C1495,nautics!$B$2:$F$1200,2,FALSE())),IF($A1495="ST",IF(VLOOKUP($C1495,st!$B$2:$F$400,2,FALSE())="","",VLOOKUP($C1495,st!$B$2:$F$400,2,FALSE())),""))),"")</f>
        <v>1</v>
      </c>
      <c r="E1495" s="35">
        <f>IFERROR(IF($A1495="HDC",IF(VLOOKUP($C1495,hdc!$B$2:$F$1600,3,FALSE())="","",VLOOKUP($C1495,hdc!$B$2:$F$1600,3,FALSE())),IF($A1495="NAUTICS",IF(VLOOKUP($C1495,nautics!$B$2:$F$1200,3,FALSE())="","",VLOOKUP($C1495,nautics!$B$2:$F$1200,3,FALSE())),IF($A1495="ST",IF(VLOOKUP($C1495,st!$B$2:$F$400,3,FALSE())="","",VLOOKUP($C1495,st!$B$2:$F$400,3,FALSE())),""))),"")</f>
        <v>1</v>
      </c>
      <c r="F1495" s="35" t="str">
        <f>IFERROR(IF($A1495="HDC",IF(VLOOKUP($C1495,hdc!$B$2:$F$1600,4,FALSE())="","",VLOOKUP($C1495,hdc!$B$2:$F$1600,4,FALSE())),IF($A1495="NAUTICS",IF(VLOOKUP($C1495,nautics!$B$2:$F$1200,4,FALSE())="","",VLOOKUP($C1495,nautics!$B$2:$F$1200,4,FALSE())),IF($A1495="ST",IF(VLOOKUP($C1495,st!$B$2:$F$400,4,FALSE())="","",VLOOKUP($C1495,st!$B$2:$F$400,4,FALSE())),""))),"")</f>
        <v/>
      </c>
      <c r="G1495" s="35" t="str">
        <f>IFERROR(IF($A1495="HDC",IF(VLOOKUP($C1495,hdc!$B$2:$F$1600,5,FALSE())="","",VLOOKUP($C1495,hdc!$B$2:$F$1600,5,FALSE())),IF($A1495="NAUTICS",IF(VLOOKUP($C1495,nautics!$B$2:$F$1200,5,FALSE())="","",VLOOKUP($C1495,nautics!$B$2:$F$1200,5,FALSE())),IF($A1495="ST",IF(VLOOKUP($C1495,st!$B$2:$F$400,5,FALSE())="","",VLOOKUP($C1495,st!$B$2:$F$400,5,FALSE())),""))),"")</f>
        <v/>
      </c>
      <c r="H1495" s="35" t="s">
        <v>155</v>
      </c>
      <c r="I1495" s="35" t="s">
        <v>34</v>
      </c>
      <c r="J1495" s="35" t="s">
        <v>706</v>
      </c>
      <c r="K1495" s="35">
        <f t="shared" si="5"/>
        <v>24</v>
      </c>
      <c r="L1495" s="35" t="s">
        <v>40</v>
      </c>
      <c r="M1495" s="35" t="s">
        <v>42</v>
      </c>
      <c r="N1495" s="35" t="s">
        <v>43</v>
      </c>
      <c r="O1495" s="35" t="s">
        <v>45</v>
      </c>
      <c r="P1495" s="35" t="s">
        <v>1513</v>
      </c>
      <c r="Q1495" s="35" t="s">
        <v>1514</v>
      </c>
      <c r="S1495" s="35" t="s">
        <v>53</v>
      </c>
      <c r="T1495" s="35" t="s">
        <v>55</v>
      </c>
      <c r="U1495" s="35" t="s">
        <v>1516</v>
      </c>
      <c r="W1495" s="35" t="s">
        <v>57</v>
      </c>
      <c r="X1495" s="35" t="s">
        <v>94</v>
      </c>
      <c r="Y1495" s="35" t="s">
        <v>60</v>
      </c>
      <c r="Z1495" s="35" t="s">
        <v>1518</v>
      </c>
    </row>
    <row r="1496" spans="1:26" ht="15" customHeight="1">
      <c r="A1496" s="35" t="s">
        <v>1304</v>
      </c>
      <c r="B1496" s="35" t="s">
        <v>1519</v>
      </c>
      <c r="C1496" s="35" t="s">
        <v>1523</v>
      </c>
      <c r="D1496" s="35">
        <f>IFERROR(IF($A1496="HDC",IF(VLOOKUP($C1496,hdc!$B$2:$F$1600,2,FALSE())="","",VLOOKUP($C1496,hdc!$B$2:$F$1600,2,FALSE())),IF($A1496="NAUTICS",IF(VLOOKUP($C1496,nautics!$B$2:$F$1200,2,FALSE())="","",VLOOKUP($C1496,nautics!$B$2:$F$1200,2,FALSE())),IF($A1496="ST",IF(VLOOKUP($C1496,st!$B$2:$F$400,2,FALSE())="","",VLOOKUP($C1496,st!$B$2:$F$400,2,FALSE())),""))),"")</f>
        <v>1</v>
      </c>
      <c r="E1496" s="35">
        <f>IFERROR(IF($A1496="HDC",IF(VLOOKUP($C1496,hdc!$B$2:$F$1600,3,FALSE())="","",VLOOKUP($C1496,hdc!$B$2:$F$1600,3,FALSE())),IF($A1496="NAUTICS",IF(VLOOKUP($C1496,nautics!$B$2:$F$1200,3,FALSE())="","",VLOOKUP($C1496,nautics!$B$2:$F$1200,3,FALSE())),IF($A1496="ST",IF(VLOOKUP($C1496,st!$B$2:$F$400,3,FALSE())="","",VLOOKUP($C1496,st!$B$2:$F$400,3,FALSE())),""))),"")</f>
        <v>1</v>
      </c>
      <c r="F1496" s="35" t="str">
        <f>IFERROR(IF($A1496="HDC",IF(VLOOKUP($C1496,hdc!$B$2:$F$1600,4,FALSE())="","",VLOOKUP($C1496,hdc!$B$2:$F$1600,4,FALSE())),IF($A1496="NAUTICS",IF(VLOOKUP($C1496,nautics!$B$2:$F$1200,4,FALSE())="","",VLOOKUP($C1496,nautics!$B$2:$F$1200,4,FALSE())),IF($A1496="ST",IF(VLOOKUP($C1496,st!$B$2:$F$400,4,FALSE())="","",VLOOKUP($C1496,st!$B$2:$F$400,4,FALSE())),""))),"")</f>
        <v/>
      </c>
      <c r="G1496" s="35" t="str">
        <f>IFERROR(IF($A1496="HDC",IF(VLOOKUP($C1496,hdc!$B$2:$F$1600,5,FALSE())="","",VLOOKUP($C1496,hdc!$B$2:$F$1600,5,FALSE())),IF($A1496="NAUTICS",IF(VLOOKUP($C1496,nautics!$B$2:$F$1200,5,FALSE())="","",VLOOKUP($C1496,nautics!$B$2:$F$1200,5,FALSE())),IF($A1496="ST",IF(VLOOKUP($C1496,st!$B$2:$F$400,5,FALSE())="","",VLOOKUP($C1496,st!$B$2:$F$400,5,FALSE())),""))),"")</f>
        <v/>
      </c>
      <c r="H1496" s="35" t="s">
        <v>33</v>
      </c>
      <c r="I1496" s="35" t="s">
        <v>34</v>
      </c>
      <c r="J1496" s="35" t="s">
        <v>1527</v>
      </c>
      <c r="K1496" s="35">
        <f t="shared" si="5"/>
        <v>11</v>
      </c>
      <c r="L1496" s="35" t="s">
        <v>40</v>
      </c>
      <c r="M1496" s="35" t="s">
        <v>42</v>
      </c>
      <c r="N1496" s="35" t="s">
        <v>43</v>
      </c>
      <c r="O1496" s="35" t="s">
        <v>45</v>
      </c>
      <c r="P1496" s="35" t="s">
        <v>1530</v>
      </c>
      <c r="Q1496" s="35" t="s">
        <v>1531</v>
      </c>
      <c r="S1496" s="35" t="s">
        <v>53</v>
      </c>
      <c r="T1496" s="35" t="s">
        <v>55</v>
      </c>
      <c r="U1496" s="35" t="s">
        <v>1533</v>
      </c>
      <c r="W1496" s="35" t="s">
        <v>57</v>
      </c>
      <c r="X1496" s="35" t="s">
        <v>59</v>
      </c>
      <c r="Y1496" s="35" t="s">
        <v>60</v>
      </c>
      <c r="Z1496" s="35" t="s">
        <v>267</v>
      </c>
    </row>
    <row r="1497" spans="1:26" ht="15" customHeight="1">
      <c r="A1497" s="35" t="s">
        <v>1304</v>
      </c>
      <c r="C1497" s="35" t="s">
        <v>1536</v>
      </c>
      <c r="D1497" s="35" t="str">
        <f>IFERROR(IF($A1497="HDC",IF(VLOOKUP($C1497,hdc!$B$2:$F$1600,2,FALSE())="","",VLOOKUP($C1497,hdc!$B$2:$F$1600,2,FALSE())),IF($A1497="NAUTICS",IF(VLOOKUP($C1497,nautics!$B$2:$F$1200,2,FALSE())="","",VLOOKUP($C1497,nautics!$B$2:$F$1200,2,FALSE())),IF($A1497="ST",IF(VLOOKUP($C1497,st!$B$2:$F$400,2,FALSE())="","",VLOOKUP($C1497,st!$B$2:$F$400,2,FALSE())),""))),"")</f>
        <v/>
      </c>
      <c r="E1497" s="35" t="str">
        <f>IFERROR(IF($A1497="HDC",IF(VLOOKUP($C1497,hdc!$B$2:$F$1600,3,FALSE())="","",VLOOKUP($C1497,hdc!$B$2:$F$1600,3,FALSE())),IF($A1497="NAUTICS",IF(VLOOKUP($C1497,nautics!$B$2:$F$1200,3,FALSE())="","",VLOOKUP($C1497,nautics!$B$2:$F$1200,3,FALSE())),IF($A1497="ST",IF(VLOOKUP($C1497,st!$B$2:$F$400,3,FALSE())="","",VLOOKUP($C1497,st!$B$2:$F$400,3,FALSE())),""))),"")</f>
        <v/>
      </c>
      <c r="F1497" s="35" t="str">
        <f>IFERROR(IF($A1497="HDC",IF(VLOOKUP($C1497,hdc!$B$2:$F$1600,4,FALSE())="","",VLOOKUP($C1497,hdc!$B$2:$F$1600,4,FALSE())),IF($A1497="NAUTICS",IF(VLOOKUP($C1497,nautics!$B$2:$F$1200,4,FALSE())="","",VLOOKUP($C1497,nautics!$B$2:$F$1200,4,FALSE())),IF($A1497="ST",IF(VLOOKUP($C1497,st!$B$2:$F$400,4,FALSE())="","",VLOOKUP($C1497,st!$B$2:$F$400,4,FALSE())),""))),"")</f>
        <v/>
      </c>
      <c r="G1497" s="35" t="str">
        <f>IFERROR(IF($A1497="HDC",IF(VLOOKUP($C1497,hdc!$B$2:$F$1600,5,FALSE())="","",VLOOKUP($C1497,hdc!$B$2:$F$1600,5,FALSE())),IF($A1497="NAUTICS",IF(VLOOKUP($C1497,nautics!$B$2:$F$1200,5,FALSE())="","",VLOOKUP($C1497,nautics!$B$2:$F$1200,5,FALSE())),IF($A1497="ST",IF(VLOOKUP($C1497,st!$B$2:$F$400,5,FALSE())="","",VLOOKUP($C1497,st!$B$2:$F$400,5,FALSE())),""))),"")</f>
        <v/>
      </c>
      <c r="H1497" s="35" t="s">
        <v>33</v>
      </c>
      <c r="I1497" s="35" t="s">
        <v>34</v>
      </c>
      <c r="J1497" s="35" t="s">
        <v>1537</v>
      </c>
      <c r="K1497" s="35">
        <f t="shared" si="5"/>
        <v>3</v>
      </c>
      <c r="L1497" s="35" t="s">
        <v>1539</v>
      </c>
      <c r="M1497" s="35" t="s">
        <v>1540</v>
      </c>
      <c r="N1497" s="35" t="s">
        <v>53</v>
      </c>
      <c r="O1497" s="35" t="s">
        <v>55</v>
      </c>
      <c r="P1497" s="35" t="s">
        <v>1530</v>
      </c>
      <c r="Q1497" s="35" t="s">
        <v>1531</v>
      </c>
      <c r="S1497" s="35" t="s">
        <v>53</v>
      </c>
      <c r="T1497" s="35" t="s">
        <v>55</v>
      </c>
      <c r="U1497" s="35" t="s">
        <v>89</v>
      </c>
      <c r="W1497" s="35" t="s">
        <v>78</v>
      </c>
      <c r="X1497" s="35" t="s">
        <v>59</v>
      </c>
      <c r="Y1497" s="35" t="s">
        <v>89</v>
      </c>
      <c r="Z1497" s="35" t="s">
        <v>89</v>
      </c>
    </row>
    <row r="1498" spans="1:26" ht="15" customHeight="1">
      <c r="A1498" s="35" t="s">
        <v>1304</v>
      </c>
      <c r="C1498" s="35" t="s">
        <v>1545</v>
      </c>
      <c r="D1498" s="35">
        <f>IFERROR(IF($A1498="HDC",IF(VLOOKUP($C1498,hdc!$B$2:$F$1600,2,FALSE())="","",VLOOKUP($C1498,hdc!$B$2:$F$1600,2,FALSE())),IF($A1498="NAUTICS",IF(VLOOKUP($C1498,nautics!$B$2:$F$1200,2,FALSE())="","",VLOOKUP($C1498,nautics!$B$2:$F$1200,2,FALSE())),IF($A1498="ST",IF(VLOOKUP($C1498,st!$B$2:$F$400,2,FALSE())="","",VLOOKUP($C1498,st!$B$2:$F$400,2,FALSE())),""))),"")</f>
        <v>1</v>
      </c>
      <c r="E1498" s="35">
        <f>IFERROR(IF($A1498="HDC",IF(VLOOKUP($C1498,hdc!$B$2:$F$1600,3,FALSE())="","",VLOOKUP($C1498,hdc!$B$2:$F$1600,3,FALSE())),IF($A1498="NAUTICS",IF(VLOOKUP($C1498,nautics!$B$2:$F$1200,3,FALSE())="","",VLOOKUP($C1498,nautics!$B$2:$F$1200,3,FALSE())),IF($A1498="ST",IF(VLOOKUP($C1498,st!$B$2:$F$400,3,FALSE())="","",VLOOKUP($C1498,st!$B$2:$F$400,3,FALSE())),""))),"")</f>
        <v>1</v>
      </c>
      <c r="F1498" s="35" t="str">
        <f>IFERROR(IF($A1498="HDC",IF(VLOOKUP($C1498,hdc!$B$2:$F$1600,4,FALSE())="","",VLOOKUP($C1498,hdc!$B$2:$F$1600,4,FALSE())),IF($A1498="NAUTICS",IF(VLOOKUP($C1498,nautics!$B$2:$F$1200,4,FALSE())="","",VLOOKUP($C1498,nautics!$B$2:$F$1200,4,FALSE())),IF($A1498="ST",IF(VLOOKUP($C1498,st!$B$2:$F$400,4,FALSE())="","",VLOOKUP($C1498,st!$B$2:$F$400,4,FALSE())),""))),"")</f>
        <v/>
      </c>
      <c r="G1498" s="35" t="str">
        <f>IFERROR(IF($A1498="HDC",IF(VLOOKUP($C1498,hdc!$B$2:$F$1600,5,FALSE())="","",VLOOKUP($C1498,hdc!$B$2:$F$1600,5,FALSE())),IF($A1498="NAUTICS",IF(VLOOKUP($C1498,nautics!$B$2:$F$1200,5,FALSE())="","",VLOOKUP($C1498,nautics!$B$2:$F$1200,5,FALSE())),IF($A1498="ST",IF(VLOOKUP($C1498,st!$B$2:$F$400,5,FALSE())="","",VLOOKUP($C1498,st!$B$2:$F$400,5,FALSE())),""))),"")</f>
        <v/>
      </c>
      <c r="H1498" s="35" t="s">
        <v>33</v>
      </c>
      <c r="I1498" s="35" t="s">
        <v>34</v>
      </c>
      <c r="J1498" s="35" t="s">
        <v>1547</v>
      </c>
      <c r="K1498" s="35">
        <f t="shared" si="5"/>
        <v>40</v>
      </c>
      <c r="L1498" s="35" t="s">
        <v>1548</v>
      </c>
      <c r="M1498" s="35" t="s">
        <v>1549</v>
      </c>
      <c r="N1498" s="35" t="s">
        <v>671</v>
      </c>
      <c r="O1498" s="35" t="s">
        <v>672</v>
      </c>
      <c r="P1498" s="35" t="s">
        <v>1539</v>
      </c>
      <c r="Q1498" s="35" t="s">
        <v>1540</v>
      </c>
      <c r="S1498" s="35" t="s">
        <v>53</v>
      </c>
      <c r="T1498" s="35" t="s">
        <v>55</v>
      </c>
      <c r="U1498" s="35" t="s">
        <v>1552</v>
      </c>
      <c r="W1498" s="35" t="s">
        <v>57</v>
      </c>
      <c r="X1498" s="35" t="s">
        <v>59</v>
      </c>
      <c r="Y1498" s="35" t="s">
        <v>676</v>
      </c>
      <c r="Z1498" s="35" t="s">
        <v>267</v>
      </c>
    </row>
    <row r="1499" spans="1:26" ht="15" customHeight="1">
      <c r="A1499" s="35" t="s">
        <v>1304</v>
      </c>
      <c r="C1499" s="35" t="s">
        <v>1554</v>
      </c>
      <c r="D1499" s="35">
        <f>IFERROR(IF($A1499="HDC",IF(VLOOKUP($C1499,hdc!$B$2:$F$1600,2,FALSE())="","",VLOOKUP($C1499,hdc!$B$2:$F$1600,2,FALSE())),IF($A1499="NAUTICS",IF(VLOOKUP($C1499,nautics!$B$2:$F$1200,2,FALSE())="","",VLOOKUP($C1499,nautics!$B$2:$F$1200,2,FALSE())),IF($A1499="ST",IF(VLOOKUP($C1499,st!$B$2:$F$400,2,FALSE())="","",VLOOKUP($C1499,st!$B$2:$F$400,2,FALSE())),""))),"")</f>
        <v>1</v>
      </c>
      <c r="E1499" s="35">
        <f>IFERROR(IF($A1499="HDC",IF(VLOOKUP($C1499,hdc!$B$2:$F$1600,3,FALSE())="","",VLOOKUP($C1499,hdc!$B$2:$F$1600,3,FALSE())),IF($A1499="NAUTICS",IF(VLOOKUP($C1499,nautics!$B$2:$F$1200,3,FALSE())="","",VLOOKUP($C1499,nautics!$B$2:$F$1200,3,FALSE())),IF($A1499="ST",IF(VLOOKUP($C1499,st!$B$2:$F$400,3,FALSE())="","",VLOOKUP($C1499,st!$B$2:$F$400,3,FALSE())),""))),"")</f>
        <v>1</v>
      </c>
      <c r="F1499" s="35" t="str">
        <f>IFERROR(IF($A1499="HDC",IF(VLOOKUP($C1499,hdc!$B$2:$F$1600,4,FALSE())="","",VLOOKUP($C1499,hdc!$B$2:$F$1600,4,FALSE())),IF($A1499="NAUTICS",IF(VLOOKUP($C1499,nautics!$B$2:$F$1200,4,FALSE())="","",VLOOKUP($C1499,nautics!$B$2:$F$1200,4,FALSE())),IF($A1499="ST",IF(VLOOKUP($C1499,st!$B$2:$F$400,4,FALSE())="","",VLOOKUP($C1499,st!$B$2:$F$400,4,FALSE())),""))),"")</f>
        <v/>
      </c>
      <c r="G1499" s="35" t="str">
        <f>IFERROR(IF($A1499="HDC",IF(VLOOKUP($C1499,hdc!$B$2:$F$1600,5,FALSE())="","",VLOOKUP($C1499,hdc!$B$2:$F$1600,5,FALSE())),IF($A1499="NAUTICS",IF(VLOOKUP($C1499,nautics!$B$2:$F$1200,5,FALSE())="","",VLOOKUP($C1499,nautics!$B$2:$F$1200,5,FALSE())),IF($A1499="ST",IF(VLOOKUP($C1499,st!$B$2:$F$400,5,FALSE())="","",VLOOKUP($C1499,st!$B$2:$F$400,5,FALSE())),""))),"")</f>
        <v/>
      </c>
      <c r="H1499" s="35" t="s">
        <v>33</v>
      </c>
      <c r="I1499" s="35" t="s">
        <v>34</v>
      </c>
      <c r="J1499" s="35" t="s">
        <v>1555</v>
      </c>
      <c r="K1499" s="35">
        <f t="shared" si="5"/>
        <v>45</v>
      </c>
      <c r="L1499" s="35" t="s">
        <v>1558</v>
      </c>
      <c r="M1499" s="35" t="s">
        <v>1559</v>
      </c>
      <c r="N1499" s="35" t="s">
        <v>43</v>
      </c>
      <c r="O1499" s="35" t="s">
        <v>45</v>
      </c>
      <c r="P1499" s="35" t="s">
        <v>1548</v>
      </c>
      <c r="Q1499" s="35" t="s">
        <v>1549</v>
      </c>
      <c r="S1499" s="35" t="s">
        <v>671</v>
      </c>
      <c r="T1499" s="35" t="s">
        <v>672</v>
      </c>
      <c r="U1499" s="35" t="s">
        <v>1561</v>
      </c>
      <c r="W1499" s="35" t="s">
        <v>57</v>
      </c>
      <c r="X1499" s="35" t="s">
        <v>59</v>
      </c>
      <c r="Y1499" s="35" t="s">
        <v>1563</v>
      </c>
      <c r="Z1499" s="35" t="s">
        <v>676</v>
      </c>
    </row>
    <row r="1500" spans="1:26" ht="15" customHeight="1">
      <c r="A1500" s="35" t="s">
        <v>1304</v>
      </c>
      <c r="C1500" s="35" t="s">
        <v>1565</v>
      </c>
      <c r="D1500" s="35">
        <f>IFERROR(IF($A1500="HDC",IF(VLOOKUP($C1500,hdc!$B$2:$F$1600,2,FALSE())="","",VLOOKUP($C1500,hdc!$B$2:$F$1600,2,FALSE())),IF($A1500="NAUTICS",IF(VLOOKUP($C1500,nautics!$B$2:$F$1200,2,FALSE())="","",VLOOKUP($C1500,nautics!$B$2:$F$1200,2,FALSE())),IF($A1500="ST",IF(VLOOKUP($C1500,st!$B$2:$F$400,2,FALSE())="","",VLOOKUP($C1500,st!$B$2:$F$400,2,FALSE())),""))),"")</f>
        <v>1</v>
      </c>
      <c r="E1500" s="35">
        <f>IFERROR(IF($A1500="HDC",IF(VLOOKUP($C1500,hdc!$B$2:$F$1600,3,FALSE())="","",VLOOKUP($C1500,hdc!$B$2:$F$1600,3,FALSE())),IF($A1500="NAUTICS",IF(VLOOKUP($C1500,nautics!$B$2:$F$1200,3,FALSE())="","",VLOOKUP($C1500,nautics!$B$2:$F$1200,3,FALSE())),IF($A1500="ST",IF(VLOOKUP($C1500,st!$B$2:$F$400,3,FALSE())="","",VLOOKUP($C1500,st!$B$2:$F$400,3,FALSE())),""))),"")</f>
        <v>1</v>
      </c>
      <c r="F1500" s="35" t="str">
        <f>IFERROR(IF($A1500="HDC",IF(VLOOKUP($C1500,hdc!$B$2:$F$1600,4,FALSE())="","",VLOOKUP($C1500,hdc!$B$2:$F$1600,4,FALSE())),IF($A1500="NAUTICS",IF(VLOOKUP($C1500,nautics!$B$2:$F$1200,4,FALSE())="","",VLOOKUP($C1500,nautics!$B$2:$F$1200,4,FALSE())),IF($A1500="ST",IF(VLOOKUP($C1500,st!$B$2:$F$400,4,FALSE())="","",VLOOKUP($C1500,st!$B$2:$F$400,4,FALSE())),""))),"")</f>
        <v/>
      </c>
      <c r="G1500" s="35" t="str">
        <f>IFERROR(IF($A1500="HDC",IF(VLOOKUP($C1500,hdc!$B$2:$F$1600,5,FALSE())="","",VLOOKUP($C1500,hdc!$B$2:$F$1600,5,FALSE())),IF($A1500="NAUTICS",IF(VLOOKUP($C1500,nautics!$B$2:$F$1200,5,FALSE())="","",VLOOKUP($C1500,nautics!$B$2:$F$1200,5,FALSE())),IF($A1500="ST",IF(VLOOKUP($C1500,st!$B$2:$F$400,5,FALSE())="","",VLOOKUP($C1500,st!$B$2:$F$400,5,FALSE())),""))),"")</f>
        <v/>
      </c>
      <c r="H1500" s="35" t="s">
        <v>33</v>
      </c>
      <c r="I1500" s="35" t="s">
        <v>34</v>
      </c>
      <c r="J1500" s="35" t="s">
        <v>1567</v>
      </c>
      <c r="K1500" s="35">
        <f t="shared" si="5"/>
        <v>40</v>
      </c>
      <c r="L1500" s="35" t="s">
        <v>1558</v>
      </c>
      <c r="M1500" s="35" t="s">
        <v>1559</v>
      </c>
      <c r="N1500" s="35" t="s">
        <v>43</v>
      </c>
      <c r="O1500" s="35" t="s">
        <v>45</v>
      </c>
      <c r="P1500" s="35" t="s">
        <v>1569</v>
      </c>
      <c r="Q1500" s="35" t="s">
        <v>1570</v>
      </c>
      <c r="S1500" s="35" t="s">
        <v>671</v>
      </c>
      <c r="T1500" s="35" t="s">
        <v>672</v>
      </c>
      <c r="U1500" s="35" t="s">
        <v>1561</v>
      </c>
      <c r="W1500" s="35" t="s">
        <v>57</v>
      </c>
      <c r="X1500" s="35" t="s">
        <v>59</v>
      </c>
      <c r="Y1500" s="35" t="s">
        <v>1563</v>
      </c>
      <c r="Z1500" s="35" t="s">
        <v>676</v>
      </c>
    </row>
    <row r="1501" spans="1:26" ht="15" customHeight="1">
      <c r="A1501" s="35" t="s">
        <v>1304</v>
      </c>
      <c r="C1501" s="35" t="s">
        <v>1576</v>
      </c>
      <c r="D1501" s="35">
        <f>IFERROR(IF($A1501="HDC",IF(VLOOKUP($C1501,hdc!$B$2:$F$1600,2,FALSE())="","",VLOOKUP($C1501,hdc!$B$2:$F$1600,2,FALSE())),IF($A1501="NAUTICS",IF(VLOOKUP($C1501,nautics!$B$2:$F$1200,2,FALSE())="","",VLOOKUP($C1501,nautics!$B$2:$F$1200,2,FALSE())),IF($A1501="ST",IF(VLOOKUP($C1501,st!$B$2:$F$400,2,FALSE())="","",VLOOKUP($C1501,st!$B$2:$F$400,2,FALSE())),""))),"")</f>
        <v>1</v>
      </c>
      <c r="E1501" s="35">
        <f>IFERROR(IF($A1501="HDC",IF(VLOOKUP($C1501,hdc!$B$2:$F$1600,3,FALSE())="","",VLOOKUP($C1501,hdc!$B$2:$F$1600,3,FALSE())),IF($A1501="NAUTICS",IF(VLOOKUP($C1501,nautics!$B$2:$F$1200,3,FALSE())="","",VLOOKUP($C1501,nautics!$B$2:$F$1200,3,FALSE())),IF($A1501="ST",IF(VLOOKUP($C1501,st!$B$2:$F$400,3,FALSE())="","",VLOOKUP($C1501,st!$B$2:$F$400,3,FALSE())),""))),"")</f>
        <v>1</v>
      </c>
      <c r="F1501" s="35" t="str">
        <f>IFERROR(IF($A1501="HDC",IF(VLOOKUP($C1501,hdc!$B$2:$F$1600,4,FALSE())="","",VLOOKUP($C1501,hdc!$B$2:$F$1600,4,FALSE())),IF($A1501="NAUTICS",IF(VLOOKUP($C1501,nautics!$B$2:$F$1200,4,FALSE())="","",VLOOKUP($C1501,nautics!$B$2:$F$1200,4,FALSE())),IF($A1501="ST",IF(VLOOKUP($C1501,st!$B$2:$F$400,4,FALSE())="","",VLOOKUP($C1501,st!$B$2:$F$400,4,FALSE())),""))),"")</f>
        <v/>
      </c>
      <c r="G1501" s="35" t="str">
        <f>IFERROR(IF($A1501="HDC",IF(VLOOKUP($C1501,hdc!$B$2:$F$1600,5,FALSE())="","",VLOOKUP($C1501,hdc!$B$2:$F$1600,5,FALSE())),IF($A1501="NAUTICS",IF(VLOOKUP($C1501,nautics!$B$2:$F$1200,5,FALSE())="","",VLOOKUP($C1501,nautics!$B$2:$F$1200,5,FALSE())),IF($A1501="ST",IF(VLOOKUP($C1501,st!$B$2:$F$400,5,FALSE())="","",VLOOKUP($C1501,st!$B$2:$F$400,5,FALSE())),""))),"")</f>
        <v/>
      </c>
      <c r="H1501" s="35" t="s">
        <v>33</v>
      </c>
      <c r="I1501" s="35" t="s">
        <v>34</v>
      </c>
      <c r="J1501" s="35" t="s">
        <v>1580</v>
      </c>
      <c r="K1501" s="35">
        <f t="shared" si="5"/>
        <v>41</v>
      </c>
      <c r="L1501" s="35" t="s">
        <v>1569</v>
      </c>
      <c r="M1501" s="35" t="s">
        <v>1570</v>
      </c>
      <c r="N1501" s="35" t="s">
        <v>671</v>
      </c>
      <c r="O1501" s="35" t="s">
        <v>672</v>
      </c>
      <c r="P1501" s="35" t="s">
        <v>1581</v>
      </c>
      <c r="Q1501" s="35" t="s">
        <v>1582</v>
      </c>
      <c r="S1501" s="35" t="s">
        <v>53</v>
      </c>
      <c r="T1501" s="35" t="s">
        <v>55</v>
      </c>
      <c r="U1501" s="35" t="s">
        <v>1583</v>
      </c>
      <c r="W1501" s="35" t="s">
        <v>57</v>
      </c>
      <c r="X1501" s="35" t="s">
        <v>59</v>
      </c>
      <c r="Y1501" s="35" t="s">
        <v>676</v>
      </c>
      <c r="Z1501" s="35" t="s">
        <v>1585</v>
      </c>
    </row>
    <row r="1502" spans="1:26" ht="15" customHeight="1">
      <c r="A1502" s="35" t="s">
        <v>1304</v>
      </c>
      <c r="C1502" s="35" t="s">
        <v>1586</v>
      </c>
      <c r="D1502" s="35">
        <f>IFERROR(IF($A1502="HDC",IF(VLOOKUP($C1502,hdc!$B$2:$F$1600,2,FALSE())="","",VLOOKUP($C1502,hdc!$B$2:$F$1600,2,FALSE())),IF($A1502="NAUTICS",IF(VLOOKUP($C1502,nautics!$B$2:$F$1200,2,FALSE())="","",VLOOKUP($C1502,nautics!$B$2:$F$1200,2,FALSE())),IF($A1502="ST",IF(VLOOKUP($C1502,st!$B$2:$F$400,2,FALSE())="","",VLOOKUP($C1502,st!$B$2:$F$400,2,FALSE())),""))),"")</f>
        <v>1</v>
      </c>
      <c r="E1502" s="35">
        <f>IFERROR(IF($A1502="HDC",IF(VLOOKUP($C1502,hdc!$B$2:$F$1600,3,FALSE())="","",VLOOKUP($C1502,hdc!$B$2:$F$1600,3,FALSE())),IF($A1502="NAUTICS",IF(VLOOKUP($C1502,nautics!$B$2:$F$1200,3,FALSE())="","",VLOOKUP($C1502,nautics!$B$2:$F$1200,3,FALSE())),IF($A1502="ST",IF(VLOOKUP($C1502,st!$B$2:$F$400,3,FALSE())="","",VLOOKUP($C1502,st!$B$2:$F$400,3,FALSE())),""))),"")</f>
        <v>1</v>
      </c>
      <c r="F1502" s="35" t="str">
        <f>IFERROR(IF($A1502="HDC",IF(VLOOKUP($C1502,hdc!$B$2:$F$1600,4,FALSE())="","",VLOOKUP($C1502,hdc!$B$2:$F$1600,4,FALSE())),IF($A1502="NAUTICS",IF(VLOOKUP($C1502,nautics!$B$2:$F$1200,4,FALSE())="","",VLOOKUP($C1502,nautics!$B$2:$F$1200,4,FALSE())),IF($A1502="ST",IF(VLOOKUP($C1502,st!$B$2:$F$400,4,FALSE())="","",VLOOKUP($C1502,st!$B$2:$F$400,4,FALSE())),""))),"")</f>
        <v/>
      </c>
      <c r="G1502" s="35" t="str">
        <f>IFERROR(IF($A1502="HDC",IF(VLOOKUP($C1502,hdc!$B$2:$F$1600,5,FALSE())="","",VLOOKUP($C1502,hdc!$B$2:$F$1600,5,FALSE())),IF($A1502="NAUTICS",IF(VLOOKUP($C1502,nautics!$B$2:$F$1200,5,FALSE())="","",VLOOKUP($C1502,nautics!$B$2:$F$1200,5,FALSE())),IF($A1502="ST",IF(VLOOKUP($C1502,st!$B$2:$F$400,5,FALSE())="","",VLOOKUP($C1502,st!$B$2:$F$400,5,FALSE())),""))),"")</f>
        <v/>
      </c>
      <c r="H1502" s="35" t="s">
        <v>33</v>
      </c>
      <c r="I1502" s="35" t="s">
        <v>34</v>
      </c>
      <c r="J1502" s="35" t="s">
        <v>1589</v>
      </c>
      <c r="K1502" s="35">
        <f t="shared" si="5"/>
        <v>55</v>
      </c>
      <c r="L1502" s="35" t="s">
        <v>170</v>
      </c>
      <c r="M1502" s="35" t="s">
        <v>171</v>
      </c>
      <c r="N1502" s="35" t="s">
        <v>46</v>
      </c>
      <c r="O1502" s="35" t="s">
        <v>49</v>
      </c>
      <c r="P1502" s="35" t="s">
        <v>1581</v>
      </c>
      <c r="Q1502" s="35" t="s">
        <v>1582</v>
      </c>
      <c r="S1502" s="35" t="s">
        <v>53</v>
      </c>
      <c r="T1502" s="35" t="s">
        <v>55</v>
      </c>
      <c r="U1502" s="35" t="s">
        <v>1591</v>
      </c>
      <c r="W1502" s="35" t="s">
        <v>57</v>
      </c>
      <c r="X1502" s="35" t="s">
        <v>59</v>
      </c>
      <c r="Y1502" s="35" t="s">
        <v>177</v>
      </c>
      <c r="Z1502" s="35" t="s">
        <v>1585</v>
      </c>
    </row>
    <row r="1503" spans="1:26" ht="15" customHeight="1">
      <c r="A1503" s="35" t="s">
        <v>1304</v>
      </c>
      <c r="C1503" s="35" t="s">
        <v>1594</v>
      </c>
      <c r="D1503" s="35">
        <f>IFERROR(IF($A1503="HDC",IF(VLOOKUP($C1503,hdc!$B$2:$F$1600,2,FALSE())="","",VLOOKUP($C1503,hdc!$B$2:$F$1600,2,FALSE())),IF($A1503="NAUTICS",IF(VLOOKUP($C1503,nautics!$B$2:$F$1200,2,FALSE())="","",VLOOKUP($C1503,nautics!$B$2:$F$1200,2,FALSE())),IF($A1503="ST",IF(VLOOKUP($C1503,st!$B$2:$F$400,2,FALSE())="","",VLOOKUP($C1503,st!$B$2:$F$400,2,FALSE())),""))),"")</f>
        <v>1</v>
      </c>
      <c r="E1503" s="35">
        <f>IFERROR(IF($A1503="HDC",IF(VLOOKUP($C1503,hdc!$B$2:$F$1600,3,FALSE())="","",VLOOKUP($C1503,hdc!$B$2:$F$1600,3,FALSE())),IF($A1503="NAUTICS",IF(VLOOKUP($C1503,nautics!$B$2:$F$1200,3,FALSE())="","",VLOOKUP($C1503,nautics!$B$2:$F$1200,3,FALSE())),IF($A1503="ST",IF(VLOOKUP($C1503,st!$B$2:$F$400,3,FALSE())="","",VLOOKUP($C1503,st!$B$2:$F$400,3,FALSE())),""))),"")</f>
        <v>1</v>
      </c>
      <c r="F1503" s="35" t="str">
        <f>IFERROR(IF($A1503="HDC",IF(VLOOKUP($C1503,hdc!$B$2:$F$1600,4,FALSE())="","",VLOOKUP($C1503,hdc!$B$2:$F$1600,4,FALSE())),IF($A1503="NAUTICS",IF(VLOOKUP($C1503,nautics!$B$2:$F$1200,4,FALSE())="","",VLOOKUP($C1503,nautics!$B$2:$F$1200,4,FALSE())),IF($A1503="ST",IF(VLOOKUP($C1503,st!$B$2:$F$400,4,FALSE())="","",VLOOKUP($C1503,st!$B$2:$F$400,4,FALSE())),""))),"")</f>
        <v/>
      </c>
      <c r="G1503" s="35" t="str">
        <f>IFERROR(IF($A1503="HDC",IF(VLOOKUP($C1503,hdc!$B$2:$F$1600,5,FALSE())="","",VLOOKUP($C1503,hdc!$B$2:$F$1600,5,FALSE())),IF($A1503="NAUTICS",IF(VLOOKUP($C1503,nautics!$B$2:$F$1200,5,FALSE())="","",VLOOKUP($C1503,nautics!$B$2:$F$1200,5,FALSE())),IF($A1503="ST",IF(VLOOKUP($C1503,st!$B$2:$F$400,5,FALSE())="","",VLOOKUP($C1503,st!$B$2:$F$400,5,FALSE())),""))),"")</f>
        <v/>
      </c>
      <c r="H1503" s="35" t="s">
        <v>84</v>
      </c>
      <c r="I1503" s="35" t="s">
        <v>34</v>
      </c>
      <c r="J1503" s="35" t="s">
        <v>1596</v>
      </c>
      <c r="K1503" s="35">
        <f t="shared" si="5"/>
        <v>56</v>
      </c>
      <c r="L1503" s="35" t="s">
        <v>170</v>
      </c>
      <c r="M1503" s="35" t="s">
        <v>171</v>
      </c>
      <c r="N1503" s="35" t="s">
        <v>46</v>
      </c>
      <c r="O1503" s="35" t="s">
        <v>49</v>
      </c>
      <c r="P1503" s="35" t="s">
        <v>1539</v>
      </c>
      <c r="Q1503" s="35" t="s">
        <v>1540</v>
      </c>
      <c r="S1503" s="35" t="s">
        <v>53</v>
      </c>
      <c r="T1503" s="35" t="s">
        <v>55</v>
      </c>
      <c r="U1503" s="35" t="s">
        <v>1601</v>
      </c>
      <c r="W1503" s="35" t="s">
        <v>57</v>
      </c>
      <c r="X1503" s="35" t="s">
        <v>59</v>
      </c>
      <c r="Y1503" s="35" t="s">
        <v>177</v>
      </c>
      <c r="Z1503" s="35" t="s">
        <v>267</v>
      </c>
    </row>
    <row r="1504" spans="1:26" ht="15" customHeight="1">
      <c r="A1504" s="35" t="s">
        <v>1304</v>
      </c>
      <c r="C1504" s="35" t="s">
        <v>1603</v>
      </c>
      <c r="D1504" s="35">
        <f>IFERROR(IF($A1504="HDC",IF(VLOOKUP($C1504,hdc!$B$2:$F$1600,2,FALSE())="","",VLOOKUP($C1504,hdc!$B$2:$F$1600,2,FALSE())),IF($A1504="NAUTICS",IF(VLOOKUP($C1504,nautics!$B$2:$F$1200,2,FALSE())="","",VLOOKUP($C1504,nautics!$B$2:$F$1200,2,FALSE())),IF($A1504="ST",IF(VLOOKUP($C1504,st!$B$2:$F$400,2,FALSE())="","",VLOOKUP($C1504,st!$B$2:$F$400,2,FALSE())),""))),"")</f>
        <v>1</v>
      </c>
      <c r="E1504" s="35">
        <f>IFERROR(IF($A1504="HDC",IF(VLOOKUP($C1504,hdc!$B$2:$F$1600,3,FALSE())="","",VLOOKUP($C1504,hdc!$B$2:$F$1600,3,FALSE())),IF($A1504="NAUTICS",IF(VLOOKUP($C1504,nautics!$B$2:$F$1200,3,FALSE())="","",VLOOKUP($C1504,nautics!$B$2:$F$1200,3,FALSE())),IF($A1504="ST",IF(VLOOKUP($C1504,st!$B$2:$F$400,3,FALSE())="","",VLOOKUP($C1504,st!$B$2:$F$400,3,FALSE())),""))),"")</f>
        <v>1</v>
      </c>
      <c r="F1504" s="35" t="str">
        <f>IFERROR(IF($A1504="HDC",IF(VLOOKUP($C1504,hdc!$B$2:$F$1600,4,FALSE())="","",VLOOKUP($C1504,hdc!$B$2:$F$1600,4,FALSE())),IF($A1504="NAUTICS",IF(VLOOKUP($C1504,nautics!$B$2:$F$1200,4,FALSE())="","",VLOOKUP($C1504,nautics!$B$2:$F$1200,4,FALSE())),IF($A1504="ST",IF(VLOOKUP($C1504,st!$B$2:$F$400,4,FALSE())="","",VLOOKUP($C1504,st!$B$2:$F$400,4,FALSE())),""))),"")</f>
        <v/>
      </c>
      <c r="G1504" s="35" t="str">
        <f>IFERROR(IF($A1504="HDC",IF(VLOOKUP($C1504,hdc!$B$2:$F$1600,5,FALSE())="","",VLOOKUP($C1504,hdc!$B$2:$F$1600,5,FALSE())),IF($A1504="NAUTICS",IF(VLOOKUP($C1504,nautics!$B$2:$F$1200,5,FALSE())="","",VLOOKUP($C1504,nautics!$B$2:$F$1200,5,FALSE())),IF($A1504="ST",IF(VLOOKUP($C1504,st!$B$2:$F$400,5,FALSE())="","",VLOOKUP($C1504,st!$B$2:$F$400,5,FALSE())),""))),"")</f>
        <v/>
      </c>
      <c r="H1504" s="35" t="s">
        <v>145</v>
      </c>
      <c r="I1504" s="35" t="s">
        <v>34</v>
      </c>
      <c r="J1504" s="35" t="s">
        <v>346</v>
      </c>
      <c r="K1504" s="35">
        <f t="shared" si="5"/>
        <v>12</v>
      </c>
      <c r="L1504" s="35" t="s">
        <v>1539</v>
      </c>
      <c r="M1504" s="35" t="s">
        <v>1540</v>
      </c>
      <c r="N1504" s="35" t="s">
        <v>53</v>
      </c>
      <c r="O1504" s="35" t="s">
        <v>55</v>
      </c>
      <c r="P1504" s="35" t="s">
        <v>1607</v>
      </c>
      <c r="Q1504" s="35" t="s">
        <v>1608</v>
      </c>
      <c r="S1504" s="35" t="s">
        <v>53</v>
      </c>
      <c r="T1504" s="35" t="s">
        <v>55</v>
      </c>
      <c r="U1504" s="35" t="s">
        <v>1609</v>
      </c>
      <c r="W1504" s="35" t="s">
        <v>78</v>
      </c>
      <c r="X1504" s="35" t="s">
        <v>59</v>
      </c>
      <c r="Y1504" s="35" t="s">
        <v>267</v>
      </c>
      <c r="Z1504" s="35" t="s">
        <v>1360</v>
      </c>
    </row>
    <row r="1505" spans="1:26" ht="15" customHeight="1">
      <c r="A1505" s="35" t="s">
        <v>1304</v>
      </c>
      <c r="C1505" s="35" t="s">
        <v>1611</v>
      </c>
      <c r="D1505" s="35">
        <f>IFERROR(IF($A1505="HDC",IF(VLOOKUP($C1505,hdc!$B$2:$F$1600,2,FALSE())="","",VLOOKUP($C1505,hdc!$B$2:$F$1600,2,FALSE())),IF($A1505="NAUTICS",IF(VLOOKUP($C1505,nautics!$B$2:$F$1200,2,FALSE())="","",VLOOKUP($C1505,nautics!$B$2:$F$1200,2,FALSE())),IF($A1505="ST",IF(VLOOKUP($C1505,st!$B$2:$F$400,2,FALSE())="","",VLOOKUP($C1505,st!$B$2:$F$400,2,FALSE())),""))),"")</f>
        <v>1</v>
      </c>
      <c r="E1505" s="35">
        <f>IFERROR(IF($A1505="HDC",IF(VLOOKUP($C1505,hdc!$B$2:$F$1600,3,FALSE())="","",VLOOKUP($C1505,hdc!$B$2:$F$1600,3,FALSE())),IF($A1505="NAUTICS",IF(VLOOKUP($C1505,nautics!$B$2:$F$1200,3,FALSE())="","",VLOOKUP($C1505,nautics!$B$2:$F$1200,3,FALSE())),IF($A1505="ST",IF(VLOOKUP($C1505,st!$B$2:$F$400,3,FALSE())="","",VLOOKUP($C1505,st!$B$2:$F$400,3,FALSE())),""))),"")</f>
        <v>1</v>
      </c>
      <c r="F1505" s="35" t="str">
        <f>IFERROR(IF($A1505="HDC",IF(VLOOKUP($C1505,hdc!$B$2:$F$1600,4,FALSE())="","",VLOOKUP($C1505,hdc!$B$2:$F$1600,4,FALSE())),IF($A1505="NAUTICS",IF(VLOOKUP($C1505,nautics!$B$2:$F$1200,4,FALSE())="","",VLOOKUP($C1505,nautics!$B$2:$F$1200,4,FALSE())),IF($A1505="ST",IF(VLOOKUP($C1505,st!$B$2:$F$400,4,FALSE())="","",VLOOKUP($C1505,st!$B$2:$F$400,4,FALSE())),""))),"")</f>
        <v/>
      </c>
      <c r="G1505" s="35" t="str">
        <f>IFERROR(IF($A1505="HDC",IF(VLOOKUP($C1505,hdc!$B$2:$F$1600,5,FALSE())="","",VLOOKUP($C1505,hdc!$B$2:$F$1600,5,FALSE())),IF($A1505="NAUTICS",IF(VLOOKUP($C1505,nautics!$B$2:$F$1200,5,FALSE())="","",VLOOKUP($C1505,nautics!$B$2:$F$1200,5,FALSE())),IF($A1505="ST",IF(VLOOKUP($C1505,st!$B$2:$F$400,5,FALSE())="","",VLOOKUP($C1505,st!$B$2:$F$400,5,FALSE())),""))),"")</f>
        <v/>
      </c>
      <c r="H1505" s="35" t="s">
        <v>84</v>
      </c>
      <c r="I1505" s="35" t="s">
        <v>34</v>
      </c>
      <c r="J1505" s="35" t="s">
        <v>1589</v>
      </c>
      <c r="K1505" s="35">
        <f t="shared" si="5"/>
        <v>55</v>
      </c>
      <c r="L1505" s="35" t="s">
        <v>170</v>
      </c>
      <c r="M1505" s="35" t="s">
        <v>171</v>
      </c>
      <c r="N1505" s="35" t="s">
        <v>46</v>
      </c>
      <c r="O1505" s="35" t="s">
        <v>49</v>
      </c>
      <c r="P1505" s="35" t="s">
        <v>1581</v>
      </c>
      <c r="Q1505" s="35" t="s">
        <v>1582</v>
      </c>
      <c r="S1505" s="35" t="s">
        <v>53</v>
      </c>
      <c r="T1505" s="35" t="s">
        <v>55</v>
      </c>
      <c r="U1505" s="35" t="s">
        <v>1591</v>
      </c>
      <c r="W1505" s="35" t="s">
        <v>57</v>
      </c>
      <c r="X1505" s="35" t="s">
        <v>59</v>
      </c>
      <c r="Y1505" s="35" t="s">
        <v>177</v>
      </c>
      <c r="Z1505" s="35" t="s">
        <v>1585</v>
      </c>
    </row>
    <row r="1506" spans="1:26" ht="15" customHeight="1">
      <c r="A1506" s="35" t="s">
        <v>1304</v>
      </c>
      <c r="C1506" s="35" t="s">
        <v>1618</v>
      </c>
      <c r="D1506" s="35" t="str">
        <f>IFERROR(IF($A1506="HDC",IF(VLOOKUP($C1506,hdc!$B$2:$F$1600,2,FALSE())="","",VLOOKUP($C1506,hdc!$B$2:$F$1600,2,FALSE())),IF($A1506="NAUTICS",IF(VLOOKUP($C1506,nautics!$B$2:$F$1200,2,FALSE())="","",VLOOKUP($C1506,nautics!$B$2:$F$1200,2,FALSE())),IF($A1506="ST",IF(VLOOKUP($C1506,st!$B$2:$F$400,2,FALSE())="","",VLOOKUP($C1506,st!$B$2:$F$400,2,FALSE())),""))),"")</f>
        <v/>
      </c>
      <c r="E1506" s="35" t="str">
        <f>IFERROR(IF($A1506="HDC",IF(VLOOKUP($C1506,hdc!$B$2:$F$1600,3,FALSE())="","",VLOOKUP($C1506,hdc!$B$2:$F$1600,3,FALSE())),IF($A1506="NAUTICS",IF(VLOOKUP($C1506,nautics!$B$2:$F$1200,3,FALSE())="","",VLOOKUP($C1506,nautics!$B$2:$F$1200,3,FALSE())),IF($A1506="ST",IF(VLOOKUP($C1506,st!$B$2:$F$400,3,FALSE())="","",VLOOKUP($C1506,st!$B$2:$F$400,3,FALSE())),""))),"")</f>
        <v/>
      </c>
      <c r="F1506" s="35" t="str">
        <f>IFERROR(IF($A1506="HDC",IF(VLOOKUP($C1506,hdc!$B$2:$F$1600,4,FALSE())="","",VLOOKUP($C1506,hdc!$B$2:$F$1600,4,FALSE())),IF($A1506="NAUTICS",IF(VLOOKUP($C1506,nautics!$B$2:$F$1200,4,FALSE())="","",VLOOKUP($C1506,nautics!$B$2:$F$1200,4,FALSE())),IF($A1506="ST",IF(VLOOKUP($C1506,st!$B$2:$F$400,4,FALSE())="","",VLOOKUP($C1506,st!$B$2:$F$400,4,FALSE())),""))),"")</f>
        <v/>
      </c>
      <c r="G1506" s="35" t="str">
        <f>IFERROR(IF($A1506="HDC",IF(VLOOKUP($C1506,hdc!$B$2:$F$1600,5,FALSE())="","",VLOOKUP($C1506,hdc!$B$2:$F$1600,5,FALSE())),IF($A1506="NAUTICS",IF(VLOOKUP($C1506,nautics!$B$2:$F$1200,5,FALSE())="","",VLOOKUP($C1506,nautics!$B$2:$F$1200,5,FALSE())),IF($A1506="ST",IF(VLOOKUP($C1506,st!$B$2:$F$400,5,FALSE())="","",VLOOKUP($C1506,st!$B$2:$F$400,5,FALSE())),""))),"")</f>
        <v/>
      </c>
      <c r="H1506" s="35" t="s">
        <v>145</v>
      </c>
      <c r="I1506" s="35" t="s">
        <v>34</v>
      </c>
      <c r="J1506" s="35" t="s">
        <v>1622</v>
      </c>
      <c r="K1506" s="35">
        <f t="shared" si="5"/>
        <v>6</v>
      </c>
      <c r="L1506" s="35" t="s">
        <v>1581</v>
      </c>
      <c r="M1506" s="35" t="s">
        <v>1582</v>
      </c>
      <c r="N1506" s="35" t="s">
        <v>53</v>
      </c>
      <c r="O1506" s="35" t="s">
        <v>55</v>
      </c>
      <c r="P1506" s="35" t="s">
        <v>1625</v>
      </c>
      <c r="Q1506" s="35" t="s">
        <v>1626</v>
      </c>
      <c r="S1506" s="35" t="s">
        <v>53</v>
      </c>
      <c r="T1506" s="35" t="s">
        <v>55</v>
      </c>
      <c r="U1506" s="35" t="s">
        <v>1627</v>
      </c>
      <c r="W1506" s="35" t="s">
        <v>78</v>
      </c>
      <c r="X1506" s="35" t="s">
        <v>59</v>
      </c>
      <c r="Y1506" s="35" t="s">
        <v>1585</v>
      </c>
      <c r="Z1506" s="35" t="s">
        <v>1518</v>
      </c>
    </row>
    <row r="1507" spans="1:26" ht="15" customHeight="1">
      <c r="A1507" s="35" t="s">
        <v>1304</v>
      </c>
      <c r="C1507" s="35" t="s">
        <v>1630</v>
      </c>
      <c r="D1507" s="35">
        <f>IFERROR(IF($A1507="HDC",IF(VLOOKUP($C1507,hdc!$B$2:$F$1600,2,FALSE())="","",VLOOKUP($C1507,hdc!$B$2:$F$1600,2,FALSE())),IF($A1507="NAUTICS",IF(VLOOKUP($C1507,nautics!$B$2:$F$1200,2,FALSE())="","",VLOOKUP($C1507,nautics!$B$2:$F$1200,2,FALSE())),IF($A1507="ST",IF(VLOOKUP($C1507,st!$B$2:$F$400,2,FALSE())="","",VLOOKUP($C1507,st!$B$2:$F$400,2,FALSE())),""))),"")</f>
        <v>1</v>
      </c>
      <c r="E1507" s="35">
        <f>IFERROR(IF($A1507="HDC",IF(VLOOKUP($C1507,hdc!$B$2:$F$1600,3,FALSE())="","",VLOOKUP($C1507,hdc!$B$2:$F$1600,3,FALSE())),IF($A1507="NAUTICS",IF(VLOOKUP($C1507,nautics!$B$2:$F$1200,3,FALSE())="","",VLOOKUP($C1507,nautics!$B$2:$F$1200,3,FALSE())),IF($A1507="ST",IF(VLOOKUP($C1507,st!$B$2:$F$400,3,FALSE())="","",VLOOKUP($C1507,st!$B$2:$F$400,3,FALSE())),""))),"")</f>
        <v>1</v>
      </c>
      <c r="F1507" s="35" t="str">
        <f>IFERROR(IF($A1507="HDC",IF(VLOOKUP($C1507,hdc!$B$2:$F$1600,4,FALSE())="","",VLOOKUP($C1507,hdc!$B$2:$F$1600,4,FALSE())),IF($A1507="NAUTICS",IF(VLOOKUP($C1507,nautics!$B$2:$F$1200,4,FALSE())="","",VLOOKUP($C1507,nautics!$B$2:$F$1200,4,FALSE())),IF($A1507="ST",IF(VLOOKUP($C1507,st!$B$2:$F$400,4,FALSE())="","",VLOOKUP($C1507,st!$B$2:$F$400,4,FALSE())),""))),"")</f>
        <v/>
      </c>
      <c r="G1507" s="35" t="str">
        <f>IFERROR(IF($A1507="HDC",IF(VLOOKUP($C1507,hdc!$B$2:$F$1600,5,FALSE())="","",VLOOKUP($C1507,hdc!$B$2:$F$1600,5,FALSE())),IF($A1507="NAUTICS",IF(VLOOKUP($C1507,nautics!$B$2:$F$1200,5,FALSE())="","",VLOOKUP($C1507,nautics!$B$2:$F$1200,5,FALSE())),IF($A1507="ST",IF(VLOOKUP($C1507,st!$B$2:$F$400,5,FALSE())="","",VLOOKUP($C1507,st!$B$2:$F$400,5,FALSE())),""))),"")</f>
        <v/>
      </c>
      <c r="H1507" s="35" t="s">
        <v>84</v>
      </c>
      <c r="I1507" s="35" t="s">
        <v>34</v>
      </c>
      <c r="J1507" s="35" t="s">
        <v>1633</v>
      </c>
      <c r="K1507" s="35">
        <f t="shared" si="5"/>
        <v>22</v>
      </c>
      <c r="L1507" s="35" t="s">
        <v>1548</v>
      </c>
      <c r="M1507" s="35" t="s">
        <v>1549</v>
      </c>
      <c r="N1507" s="35" t="s">
        <v>671</v>
      </c>
      <c r="O1507" s="35" t="s">
        <v>672</v>
      </c>
      <c r="P1507" s="35" t="s">
        <v>1636</v>
      </c>
      <c r="Q1507" s="35" t="s">
        <v>1637</v>
      </c>
      <c r="S1507" s="35" t="s">
        <v>774</v>
      </c>
      <c r="T1507" s="35" t="s">
        <v>775</v>
      </c>
      <c r="U1507" s="35" t="s">
        <v>1639</v>
      </c>
      <c r="W1507" s="35" t="s">
        <v>57</v>
      </c>
      <c r="X1507" s="35" t="s">
        <v>1641</v>
      </c>
      <c r="Y1507" s="35" t="s">
        <v>676</v>
      </c>
      <c r="Z1507" s="35" t="s">
        <v>1642</v>
      </c>
    </row>
    <row r="1508" spans="1:26" ht="15" customHeight="1">
      <c r="A1508" s="35" t="s">
        <v>1304</v>
      </c>
      <c r="C1508" s="35" t="s">
        <v>1643</v>
      </c>
      <c r="D1508" s="35">
        <f>IFERROR(IF($A1508="HDC",IF(VLOOKUP($C1508,hdc!$B$2:$F$1600,2,FALSE())="","",VLOOKUP($C1508,hdc!$B$2:$F$1600,2,FALSE())),IF($A1508="NAUTICS",IF(VLOOKUP($C1508,nautics!$B$2:$F$1200,2,FALSE())="","",VLOOKUP($C1508,nautics!$B$2:$F$1200,2,FALSE())),IF($A1508="ST",IF(VLOOKUP($C1508,st!$B$2:$F$400,2,FALSE())="","",VLOOKUP($C1508,st!$B$2:$F$400,2,FALSE())),""))),"")</f>
        <v>1</v>
      </c>
      <c r="E1508" s="35">
        <f>IFERROR(IF($A1508="HDC",IF(VLOOKUP($C1508,hdc!$B$2:$F$1600,3,FALSE())="","",VLOOKUP($C1508,hdc!$B$2:$F$1600,3,FALSE())),IF($A1508="NAUTICS",IF(VLOOKUP($C1508,nautics!$B$2:$F$1200,3,FALSE())="","",VLOOKUP($C1508,nautics!$B$2:$F$1200,3,FALSE())),IF($A1508="ST",IF(VLOOKUP($C1508,st!$B$2:$F$400,3,FALSE())="","",VLOOKUP($C1508,st!$B$2:$F$400,3,FALSE())),""))),"")</f>
        <v>1</v>
      </c>
      <c r="F1508" s="35" t="str">
        <f>IFERROR(IF($A1508="HDC",IF(VLOOKUP($C1508,hdc!$B$2:$F$1600,4,FALSE())="","",VLOOKUP($C1508,hdc!$B$2:$F$1600,4,FALSE())),IF($A1508="NAUTICS",IF(VLOOKUP($C1508,nautics!$B$2:$F$1200,4,FALSE())="","",VLOOKUP($C1508,nautics!$B$2:$F$1200,4,FALSE())),IF($A1508="ST",IF(VLOOKUP($C1508,st!$B$2:$F$400,4,FALSE())="","",VLOOKUP($C1508,st!$B$2:$F$400,4,FALSE())),""))),"")</f>
        <v/>
      </c>
      <c r="G1508" s="35" t="str">
        <f>IFERROR(IF($A1508="HDC",IF(VLOOKUP($C1508,hdc!$B$2:$F$1600,5,FALSE())="","",VLOOKUP($C1508,hdc!$B$2:$F$1600,5,FALSE())),IF($A1508="NAUTICS",IF(VLOOKUP($C1508,nautics!$B$2:$F$1200,5,FALSE())="","",VLOOKUP($C1508,nautics!$B$2:$F$1200,5,FALSE())),IF($A1508="ST",IF(VLOOKUP($C1508,st!$B$2:$F$400,5,FALSE())="","",VLOOKUP($C1508,st!$B$2:$F$400,5,FALSE())),""))),"")</f>
        <v/>
      </c>
      <c r="H1508" s="35" t="s">
        <v>84</v>
      </c>
      <c r="I1508" s="35" t="s">
        <v>34</v>
      </c>
      <c r="J1508" s="35" t="s">
        <v>1646</v>
      </c>
      <c r="K1508" s="35">
        <f t="shared" si="5"/>
        <v>18</v>
      </c>
      <c r="L1508" s="35" t="s">
        <v>1569</v>
      </c>
      <c r="M1508" s="35" t="s">
        <v>1570</v>
      </c>
      <c r="N1508" s="35" t="s">
        <v>671</v>
      </c>
      <c r="O1508" s="35" t="s">
        <v>672</v>
      </c>
      <c r="P1508" s="35" t="s">
        <v>1636</v>
      </c>
      <c r="Q1508" s="35" t="s">
        <v>1637</v>
      </c>
      <c r="S1508" s="35" t="s">
        <v>774</v>
      </c>
      <c r="T1508" s="35" t="s">
        <v>775</v>
      </c>
      <c r="U1508" s="35" t="s">
        <v>1639</v>
      </c>
      <c r="W1508" s="35" t="s">
        <v>57</v>
      </c>
      <c r="X1508" s="35" t="s">
        <v>59</v>
      </c>
      <c r="Y1508" s="35" t="s">
        <v>676</v>
      </c>
      <c r="Z1508" s="35" t="s">
        <v>1642</v>
      </c>
    </row>
    <row r="1509" spans="1:26" ht="15" customHeight="1">
      <c r="A1509" s="35" t="s">
        <v>1304</v>
      </c>
      <c r="C1509" s="35" t="s">
        <v>1649</v>
      </c>
      <c r="D1509" s="35">
        <f>IFERROR(IF($A1509="HDC",IF(VLOOKUP($C1509,hdc!$B$2:$F$1600,2,FALSE())="","",VLOOKUP($C1509,hdc!$B$2:$F$1600,2,FALSE())),IF($A1509="NAUTICS",IF(VLOOKUP($C1509,nautics!$B$2:$F$1200,2,FALSE())="","",VLOOKUP($C1509,nautics!$B$2:$F$1200,2,FALSE())),IF($A1509="ST",IF(VLOOKUP($C1509,st!$B$2:$F$400,2,FALSE())="","",VLOOKUP($C1509,st!$B$2:$F$400,2,FALSE())),""))),"")</f>
        <v>1</v>
      </c>
      <c r="E1509" s="35">
        <f>IFERROR(IF($A1509="HDC",IF(VLOOKUP($C1509,hdc!$B$2:$F$1600,3,FALSE())="","",VLOOKUP($C1509,hdc!$B$2:$F$1600,3,FALSE())),IF($A1509="NAUTICS",IF(VLOOKUP($C1509,nautics!$B$2:$F$1200,3,FALSE())="","",VLOOKUP($C1509,nautics!$B$2:$F$1200,3,FALSE())),IF($A1509="ST",IF(VLOOKUP($C1509,st!$B$2:$F$400,3,FALSE())="","",VLOOKUP($C1509,st!$B$2:$F$400,3,FALSE())),""))),"")</f>
        <v>1</v>
      </c>
      <c r="F1509" s="35" t="str">
        <f>IFERROR(IF($A1509="HDC",IF(VLOOKUP($C1509,hdc!$B$2:$F$1600,4,FALSE())="","",VLOOKUP($C1509,hdc!$B$2:$F$1600,4,FALSE())),IF($A1509="NAUTICS",IF(VLOOKUP($C1509,nautics!$B$2:$F$1200,4,FALSE())="","",VLOOKUP($C1509,nautics!$B$2:$F$1200,4,FALSE())),IF($A1509="ST",IF(VLOOKUP($C1509,st!$B$2:$F$400,4,FALSE())="","",VLOOKUP($C1509,st!$B$2:$F$400,4,FALSE())),""))),"")</f>
        <v/>
      </c>
      <c r="G1509" s="35" t="str">
        <f>IFERROR(IF($A1509="HDC",IF(VLOOKUP($C1509,hdc!$B$2:$F$1600,5,FALSE())="","",VLOOKUP($C1509,hdc!$B$2:$F$1600,5,FALSE())),IF($A1509="NAUTICS",IF(VLOOKUP($C1509,nautics!$B$2:$F$1200,5,FALSE())="","",VLOOKUP($C1509,nautics!$B$2:$F$1200,5,FALSE())),IF($A1509="ST",IF(VLOOKUP($C1509,st!$B$2:$F$400,5,FALSE())="","",VLOOKUP($C1509,st!$B$2:$F$400,5,FALSE())),""))),"")</f>
        <v/>
      </c>
      <c r="H1509" s="35" t="s">
        <v>33</v>
      </c>
      <c r="I1509" s="35" t="s">
        <v>34</v>
      </c>
      <c r="J1509" s="35" t="s">
        <v>1652</v>
      </c>
      <c r="K1509" s="35">
        <f t="shared" si="5"/>
        <v>61</v>
      </c>
      <c r="L1509" s="35" t="s">
        <v>40</v>
      </c>
      <c r="M1509" s="35" t="s">
        <v>42</v>
      </c>
      <c r="N1509" s="35" t="s">
        <v>43</v>
      </c>
      <c r="O1509" s="35" t="s">
        <v>45</v>
      </c>
      <c r="P1509" s="35" t="s">
        <v>170</v>
      </c>
      <c r="Q1509" s="35" t="s">
        <v>171</v>
      </c>
      <c r="S1509" s="35" t="s">
        <v>46</v>
      </c>
      <c r="T1509" s="35" t="s">
        <v>49</v>
      </c>
      <c r="U1509" s="35" t="s">
        <v>1655</v>
      </c>
      <c r="W1509" s="35" t="s">
        <v>57</v>
      </c>
      <c r="X1509" s="35" t="s">
        <v>59</v>
      </c>
      <c r="Y1509" s="35" t="s">
        <v>60</v>
      </c>
      <c r="Z1509" s="35" t="s">
        <v>177</v>
      </c>
    </row>
    <row r="1510" spans="1:26" ht="15" customHeight="1">
      <c r="A1510" s="35" t="s">
        <v>1304</v>
      </c>
      <c r="C1510" s="35" t="s">
        <v>1657</v>
      </c>
      <c r="D1510" s="35">
        <f>IFERROR(IF($A1510="HDC",IF(VLOOKUP($C1510,hdc!$B$2:$F$1600,2,FALSE())="","",VLOOKUP($C1510,hdc!$B$2:$F$1600,2,FALSE())),IF($A1510="NAUTICS",IF(VLOOKUP($C1510,nautics!$B$2:$F$1200,2,FALSE())="","",VLOOKUP($C1510,nautics!$B$2:$F$1200,2,FALSE())),IF($A1510="ST",IF(VLOOKUP($C1510,st!$B$2:$F$400,2,FALSE())="","",VLOOKUP($C1510,st!$B$2:$F$400,2,FALSE())),""))),"")</f>
        <v>1</v>
      </c>
      <c r="E1510" s="35">
        <f>IFERROR(IF($A1510="HDC",IF(VLOOKUP($C1510,hdc!$B$2:$F$1600,3,FALSE())="","",VLOOKUP($C1510,hdc!$B$2:$F$1600,3,FALSE())),IF($A1510="NAUTICS",IF(VLOOKUP($C1510,nautics!$B$2:$F$1200,3,FALSE())="","",VLOOKUP($C1510,nautics!$B$2:$F$1200,3,FALSE())),IF($A1510="ST",IF(VLOOKUP($C1510,st!$B$2:$F$400,3,FALSE())="","",VLOOKUP($C1510,st!$B$2:$F$400,3,FALSE())),""))),"")</f>
        <v>1</v>
      </c>
      <c r="F1510" s="35" t="str">
        <f>IFERROR(IF($A1510="HDC",IF(VLOOKUP($C1510,hdc!$B$2:$F$1600,4,FALSE())="","",VLOOKUP($C1510,hdc!$B$2:$F$1600,4,FALSE())),IF($A1510="NAUTICS",IF(VLOOKUP($C1510,nautics!$B$2:$F$1200,4,FALSE())="","",VLOOKUP($C1510,nautics!$B$2:$F$1200,4,FALSE())),IF($A1510="ST",IF(VLOOKUP($C1510,st!$B$2:$F$400,4,FALSE())="","",VLOOKUP($C1510,st!$B$2:$F$400,4,FALSE())),""))),"")</f>
        <v/>
      </c>
      <c r="G1510" s="35" t="str">
        <f>IFERROR(IF($A1510="HDC",IF(VLOOKUP($C1510,hdc!$B$2:$F$1600,5,FALSE())="","",VLOOKUP($C1510,hdc!$B$2:$F$1600,5,FALSE())),IF($A1510="NAUTICS",IF(VLOOKUP($C1510,nautics!$B$2:$F$1200,5,FALSE())="","",VLOOKUP($C1510,nautics!$B$2:$F$1200,5,FALSE())),IF($A1510="ST",IF(VLOOKUP($C1510,st!$B$2:$F$400,5,FALSE())="","",VLOOKUP($C1510,st!$B$2:$F$400,5,FALSE())),""))),"")</f>
        <v/>
      </c>
      <c r="H1510" s="35" t="s">
        <v>104</v>
      </c>
      <c r="I1510" s="35" t="s">
        <v>34</v>
      </c>
      <c r="J1510" s="35" t="s">
        <v>1658</v>
      </c>
      <c r="K1510" s="35">
        <f t="shared" si="5"/>
        <v>14</v>
      </c>
      <c r="L1510" s="35" t="s">
        <v>40</v>
      </c>
      <c r="M1510" s="35" t="s">
        <v>42</v>
      </c>
      <c r="N1510" s="35" t="s">
        <v>43</v>
      </c>
      <c r="O1510" s="35" t="s">
        <v>45</v>
      </c>
      <c r="P1510" s="35" t="s">
        <v>1662</v>
      </c>
      <c r="Q1510" s="35" t="s">
        <v>1663</v>
      </c>
      <c r="S1510" s="35" t="s">
        <v>53</v>
      </c>
      <c r="T1510" s="35" t="s">
        <v>55</v>
      </c>
      <c r="U1510" s="35" t="s">
        <v>1665</v>
      </c>
      <c r="W1510" s="35" t="s">
        <v>57</v>
      </c>
      <c r="X1510" s="35" t="s">
        <v>94</v>
      </c>
      <c r="Y1510" s="35" t="s">
        <v>60</v>
      </c>
      <c r="Z1510" s="35" t="s">
        <v>1667</v>
      </c>
    </row>
    <row r="1511" spans="1:26" ht="15" customHeight="1">
      <c r="A1511" s="35" t="s">
        <v>1304</v>
      </c>
      <c r="B1511" s="35" t="s">
        <v>1668</v>
      </c>
      <c r="C1511" s="35" t="s">
        <v>1673</v>
      </c>
      <c r="D1511" s="35">
        <f>IFERROR(IF($A1511="HDC",IF(VLOOKUP($C1511,hdc!$B$2:$F$1600,2,FALSE())="","",VLOOKUP($C1511,hdc!$B$2:$F$1600,2,FALSE())),IF($A1511="NAUTICS",IF(VLOOKUP($C1511,nautics!$B$2:$F$1200,2,FALSE())="","",VLOOKUP($C1511,nautics!$B$2:$F$1200,2,FALSE())),IF($A1511="ST",IF(VLOOKUP($C1511,st!$B$2:$F$400,2,FALSE())="","",VLOOKUP($C1511,st!$B$2:$F$400,2,FALSE())),""))),"")</f>
        <v>1</v>
      </c>
      <c r="E1511" s="35">
        <f>IFERROR(IF($A1511="HDC",IF(VLOOKUP($C1511,hdc!$B$2:$F$1600,3,FALSE())="","",VLOOKUP($C1511,hdc!$B$2:$F$1600,3,FALSE())),IF($A1511="NAUTICS",IF(VLOOKUP($C1511,nautics!$B$2:$F$1200,3,FALSE())="","",VLOOKUP($C1511,nautics!$B$2:$F$1200,3,FALSE())),IF($A1511="ST",IF(VLOOKUP($C1511,st!$B$2:$F$400,3,FALSE())="","",VLOOKUP($C1511,st!$B$2:$F$400,3,FALSE())),""))),"")</f>
        <v>1</v>
      </c>
      <c r="F1511" s="35" t="str">
        <f>IFERROR(IF($A1511="HDC",IF(VLOOKUP($C1511,hdc!$B$2:$F$1600,4,FALSE())="","",VLOOKUP($C1511,hdc!$B$2:$F$1600,4,FALSE())),IF($A1511="NAUTICS",IF(VLOOKUP($C1511,nautics!$B$2:$F$1200,4,FALSE())="","",VLOOKUP($C1511,nautics!$B$2:$F$1200,4,FALSE())),IF($A1511="ST",IF(VLOOKUP($C1511,st!$B$2:$F$400,4,FALSE())="","",VLOOKUP($C1511,st!$B$2:$F$400,4,FALSE())),""))),"")</f>
        <v/>
      </c>
      <c r="G1511" s="35" t="str">
        <f>IFERROR(IF($A1511="HDC",IF(VLOOKUP($C1511,hdc!$B$2:$F$1600,5,FALSE())="","",VLOOKUP($C1511,hdc!$B$2:$F$1600,5,FALSE())),IF($A1511="NAUTICS",IF(VLOOKUP($C1511,nautics!$B$2:$F$1200,5,FALSE())="","",VLOOKUP($C1511,nautics!$B$2:$F$1200,5,FALSE())),IF($A1511="ST",IF(VLOOKUP($C1511,st!$B$2:$F$400,5,FALSE())="","",VLOOKUP($C1511,st!$B$2:$F$400,5,FALSE())),""))),"")</f>
        <v/>
      </c>
      <c r="H1511" s="35" t="s">
        <v>691</v>
      </c>
      <c r="I1511" s="35" t="s">
        <v>34</v>
      </c>
      <c r="J1511" s="35" t="s">
        <v>1680</v>
      </c>
      <c r="K1511" s="35">
        <f t="shared" si="5"/>
        <v>57</v>
      </c>
      <c r="L1511" s="35" t="s">
        <v>170</v>
      </c>
      <c r="M1511" s="35" t="s">
        <v>171</v>
      </c>
      <c r="N1511" s="35" t="s">
        <v>46</v>
      </c>
      <c r="O1511" s="35" t="s">
        <v>49</v>
      </c>
      <c r="P1511" s="35" t="s">
        <v>1681</v>
      </c>
      <c r="Q1511" s="35" t="s">
        <v>1682</v>
      </c>
      <c r="S1511" s="35" t="s">
        <v>53</v>
      </c>
      <c r="T1511" s="35" t="s">
        <v>55</v>
      </c>
      <c r="U1511" s="35" t="s">
        <v>1684</v>
      </c>
      <c r="W1511" s="35" t="s">
        <v>57</v>
      </c>
      <c r="X1511" s="35" t="s">
        <v>59</v>
      </c>
      <c r="Y1511" s="35" t="s">
        <v>177</v>
      </c>
      <c r="Z1511" s="35" t="s">
        <v>1686</v>
      </c>
    </row>
    <row r="1512" spans="1:26" ht="15" customHeight="1">
      <c r="A1512" s="35" t="s">
        <v>1304</v>
      </c>
      <c r="C1512" s="35" t="s">
        <v>1690</v>
      </c>
      <c r="D1512" s="35">
        <f>IFERROR(IF($A1512="HDC",IF(VLOOKUP($C1512,hdc!$B$2:$F$1600,2,FALSE())="","",VLOOKUP($C1512,hdc!$B$2:$F$1600,2,FALSE())),IF($A1512="NAUTICS",IF(VLOOKUP($C1512,nautics!$B$2:$F$1200,2,FALSE())="","",VLOOKUP($C1512,nautics!$B$2:$F$1200,2,FALSE())),IF($A1512="ST",IF(VLOOKUP($C1512,st!$B$2:$F$400,2,FALSE())="","",VLOOKUP($C1512,st!$B$2:$F$400,2,FALSE())),""))),"")</f>
        <v>1</v>
      </c>
      <c r="E1512" s="35">
        <f>IFERROR(IF($A1512="HDC",IF(VLOOKUP($C1512,hdc!$B$2:$F$1600,3,FALSE())="","",VLOOKUP($C1512,hdc!$B$2:$F$1600,3,FALSE())),IF($A1512="NAUTICS",IF(VLOOKUP($C1512,nautics!$B$2:$F$1200,3,FALSE())="","",VLOOKUP($C1512,nautics!$B$2:$F$1200,3,FALSE())),IF($A1512="ST",IF(VLOOKUP($C1512,st!$B$2:$F$400,3,FALSE())="","",VLOOKUP($C1512,st!$B$2:$F$400,3,FALSE())),""))),"")</f>
        <v>1</v>
      </c>
      <c r="F1512" s="35" t="str">
        <f>IFERROR(IF($A1512="HDC",IF(VLOOKUP($C1512,hdc!$B$2:$F$1600,4,FALSE())="","",VLOOKUP($C1512,hdc!$B$2:$F$1600,4,FALSE())),IF($A1512="NAUTICS",IF(VLOOKUP($C1512,nautics!$B$2:$F$1200,4,FALSE())="","",VLOOKUP($C1512,nautics!$B$2:$F$1200,4,FALSE())),IF($A1512="ST",IF(VLOOKUP($C1512,st!$B$2:$F$400,4,FALSE())="","",VLOOKUP($C1512,st!$B$2:$F$400,4,FALSE())),""))),"")</f>
        <v/>
      </c>
      <c r="G1512" s="35" t="str">
        <f>IFERROR(IF($A1512="HDC",IF(VLOOKUP($C1512,hdc!$B$2:$F$1600,5,FALSE())="","",VLOOKUP($C1512,hdc!$B$2:$F$1600,5,FALSE())),IF($A1512="NAUTICS",IF(VLOOKUP($C1512,nautics!$B$2:$F$1200,5,FALSE())="","",VLOOKUP($C1512,nautics!$B$2:$F$1200,5,FALSE())),IF($A1512="ST",IF(VLOOKUP($C1512,st!$B$2:$F$400,5,FALSE())="","",VLOOKUP($C1512,st!$B$2:$F$400,5,FALSE())),""))),"")</f>
        <v/>
      </c>
      <c r="H1512" s="35" t="s">
        <v>691</v>
      </c>
      <c r="I1512" s="35" t="s">
        <v>34</v>
      </c>
      <c r="J1512" s="35" t="s">
        <v>1692</v>
      </c>
      <c r="K1512" s="35">
        <f t="shared" si="5"/>
        <v>55</v>
      </c>
      <c r="L1512" s="35" t="s">
        <v>170</v>
      </c>
      <c r="M1512" s="35" t="s">
        <v>171</v>
      </c>
      <c r="N1512" s="35" t="s">
        <v>46</v>
      </c>
      <c r="O1512" s="35" t="s">
        <v>49</v>
      </c>
      <c r="P1512" s="35" t="s">
        <v>1696</v>
      </c>
      <c r="Q1512" s="35" t="s">
        <v>1697</v>
      </c>
      <c r="S1512" s="35" t="s">
        <v>53</v>
      </c>
      <c r="T1512" s="35" t="s">
        <v>55</v>
      </c>
      <c r="U1512" s="35" t="s">
        <v>1699</v>
      </c>
      <c r="W1512" s="35" t="s">
        <v>57</v>
      </c>
      <c r="X1512" s="35" t="s">
        <v>59</v>
      </c>
      <c r="Y1512" s="35" t="s">
        <v>177</v>
      </c>
      <c r="Z1512" s="35" t="s">
        <v>1702</v>
      </c>
    </row>
    <row r="1513" spans="1:26" ht="15" customHeight="1">
      <c r="A1513" s="35" t="s">
        <v>1304</v>
      </c>
      <c r="B1513" s="35" t="s">
        <v>1703</v>
      </c>
      <c r="C1513" s="35" t="s">
        <v>1708</v>
      </c>
      <c r="D1513" s="35">
        <f>IFERROR(IF($A1513="HDC",IF(VLOOKUP($C1513,hdc!$B$2:$F$1600,2,FALSE())="","",VLOOKUP($C1513,hdc!$B$2:$F$1600,2,FALSE())),IF($A1513="NAUTICS",IF(VLOOKUP($C1513,nautics!$B$2:$F$1200,2,FALSE())="","",VLOOKUP($C1513,nautics!$B$2:$F$1200,2,FALSE())),IF($A1513="ST",IF(VLOOKUP($C1513,st!$B$2:$F$400,2,FALSE())="","",VLOOKUP($C1513,st!$B$2:$F$400,2,FALSE())),""))),"")</f>
        <v>1</v>
      </c>
      <c r="E1513" s="35">
        <f>IFERROR(IF($A1513="HDC",IF(VLOOKUP($C1513,hdc!$B$2:$F$1600,3,FALSE())="","",VLOOKUP($C1513,hdc!$B$2:$F$1600,3,FALSE())),IF($A1513="NAUTICS",IF(VLOOKUP($C1513,nautics!$B$2:$F$1200,3,FALSE())="","",VLOOKUP($C1513,nautics!$B$2:$F$1200,3,FALSE())),IF($A1513="ST",IF(VLOOKUP($C1513,st!$B$2:$F$400,3,FALSE())="","",VLOOKUP($C1513,st!$B$2:$F$400,3,FALSE())),""))),"")</f>
        <v>1</v>
      </c>
      <c r="F1513" s="35">
        <f>IFERROR(IF($A1513="HDC",IF(VLOOKUP($C1513,hdc!$B$2:$F$1600,4,FALSE())="","",VLOOKUP($C1513,hdc!$B$2:$F$1600,4,FALSE())),IF($A1513="NAUTICS",IF(VLOOKUP($C1513,nautics!$B$2:$F$1200,4,FALSE())="","",VLOOKUP($C1513,nautics!$B$2:$F$1200,4,FALSE())),IF($A1513="ST",IF(VLOOKUP($C1513,st!$B$2:$F$400,4,FALSE())="","",VLOOKUP($C1513,st!$B$2:$F$400,4,FALSE())),""))),"")</f>
        <v>1</v>
      </c>
      <c r="G1513" s="35" t="str">
        <f>IFERROR(IF($A1513="HDC",IF(VLOOKUP($C1513,hdc!$B$2:$F$1600,5,FALSE())="","",VLOOKUP($C1513,hdc!$B$2:$F$1600,5,FALSE())),IF($A1513="NAUTICS",IF(VLOOKUP($C1513,nautics!$B$2:$F$1200,5,FALSE())="","",VLOOKUP($C1513,nautics!$B$2:$F$1200,5,FALSE())),IF($A1513="ST",IF(VLOOKUP($C1513,st!$B$2:$F$400,5,FALSE())="","",VLOOKUP($C1513,st!$B$2:$F$400,5,FALSE())),""))),"")</f>
        <v/>
      </c>
      <c r="H1513" s="35" t="s">
        <v>1069</v>
      </c>
      <c r="I1513" s="35" t="s">
        <v>34</v>
      </c>
      <c r="J1513" s="35" t="s">
        <v>1712</v>
      </c>
      <c r="K1513" s="35">
        <f t="shared" si="5"/>
        <v>41</v>
      </c>
      <c r="L1513" s="35" t="s">
        <v>1714</v>
      </c>
      <c r="M1513" s="35" t="s">
        <v>1715</v>
      </c>
      <c r="N1513" s="35" t="s">
        <v>53</v>
      </c>
      <c r="O1513" s="35" t="s">
        <v>55</v>
      </c>
      <c r="P1513" s="35" t="s">
        <v>1717</v>
      </c>
      <c r="Q1513" s="35" t="s">
        <v>1718</v>
      </c>
      <c r="S1513" s="35" t="s">
        <v>774</v>
      </c>
      <c r="T1513" s="35" t="s">
        <v>775</v>
      </c>
      <c r="U1513" s="35" t="s">
        <v>1721</v>
      </c>
      <c r="W1513" s="35" t="s">
        <v>57</v>
      </c>
      <c r="X1513" s="35" t="s">
        <v>1723</v>
      </c>
      <c r="Y1513" s="35" t="s">
        <v>1725</v>
      </c>
      <c r="Z1513" s="35" t="s">
        <v>1726</v>
      </c>
    </row>
    <row r="1514" spans="1:26" ht="15" customHeight="1">
      <c r="A1514" s="35" t="s">
        <v>1304</v>
      </c>
      <c r="C1514" s="35" t="s">
        <v>1727</v>
      </c>
      <c r="D1514" s="35">
        <f>IFERROR(IF($A1514="HDC",IF(VLOOKUP($C1514,hdc!$B$2:$F$1600,2,FALSE())="","",VLOOKUP($C1514,hdc!$B$2:$F$1600,2,FALSE())),IF($A1514="NAUTICS",IF(VLOOKUP($C1514,nautics!$B$2:$F$1200,2,FALSE())="","",VLOOKUP($C1514,nautics!$B$2:$F$1200,2,FALSE())),IF($A1514="ST",IF(VLOOKUP($C1514,st!$B$2:$F$400,2,FALSE())="","",VLOOKUP($C1514,st!$B$2:$F$400,2,FALSE())),""))),"")</f>
        <v>1</v>
      </c>
      <c r="E1514" s="35">
        <f>IFERROR(IF($A1514="HDC",IF(VLOOKUP($C1514,hdc!$B$2:$F$1600,3,FALSE())="","",VLOOKUP($C1514,hdc!$B$2:$F$1600,3,FALSE())),IF($A1514="NAUTICS",IF(VLOOKUP($C1514,nautics!$B$2:$F$1200,3,FALSE())="","",VLOOKUP($C1514,nautics!$B$2:$F$1200,3,FALSE())),IF($A1514="ST",IF(VLOOKUP($C1514,st!$B$2:$F$400,3,FALSE())="","",VLOOKUP($C1514,st!$B$2:$F$400,3,FALSE())),""))),"")</f>
        <v>1</v>
      </c>
      <c r="F1514" s="35">
        <f>IFERROR(IF($A1514="HDC",IF(VLOOKUP($C1514,hdc!$B$2:$F$1600,4,FALSE())="","",VLOOKUP($C1514,hdc!$B$2:$F$1600,4,FALSE())),IF($A1514="NAUTICS",IF(VLOOKUP($C1514,nautics!$B$2:$F$1200,4,FALSE())="","",VLOOKUP($C1514,nautics!$B$2:$F$1200,4,FALSE())),IF($A1514="ST",IF(VLOOKUP($C1514,st!$B$2:$F$400,4,FALSE())="","",VLOOKUP($C1514,st!$B$2:$F$400,4,FALSE())),""))),"")</f>
        <v>1</v>
      </c>
      <c r="G1514" s="35" t="str">
        <f>IFERROR(IF($A1514="HDC",IF(VLOOKUP($C1514,hdc!$B$2:$F$1600,5,FALSE())="","",VLOOKUP($C1514,hdc!$B$2:$F$1600,5,FALSE())),IF($A1514="NAUTICS",IF(VLOOKUP($C1514,nautics!$B$2:$F$1200,5,FALSE())="","",VLOOKUP($C1514,nautics!$B$2:$F$1200,5,FALSE())),IF($A1514="ST",IF(VLOOKUP($C1514,st!$B$2:$F$400,5,FALSE())="","",VLOOKUP($C1514,st!$B$2:$F$400,5,FALSE())),""))),"")</f>
        <v/>
      </c>
      <c r="H1514" s="35" t="s">
        <v>316</v>
      </c>
      <c r="I1514" s="35" t="s">
        <v>34</v>
      </c>
      <c r="J1514" s="35" t="s">
        <v>1729</v>
      </c>
      <c r="K1514" s="35">
        <f t="shared" si="5"/>
        <v>71</v>
      </c>
      <c r="L1514" s="35" t="s">
        <v>170</v>
      </c>
      <c r="M1514" s="35" t="s">
        <v>171</v>
      </c>
      <c r="N1514" s="35" t="s">
        <v>46</v>
      </c>
      <c r="O1514" s="35" t="s">
        <v>49</v>
      </c>
      <c r="P1514" s="35" t="s">
        <v>1717</v>
      </c>
      <c r="Q1514" s="35" t="s">
        <v>1718</v>
      </c>
      <c r="S1514" s="35" t="s">
        <v>774</v>
      </c>
      <c r="T1514" s="35" t="s">
        <v>775</v>
      </c>
      <c r="U1514" s="35" t="s">
        <v>1733</v>
      </c>
      <c r="W1514" s="35" t="s">
        <v>57</v>
      </c>
      <c r="X1514" s="35" t="s">
        <v>59</v>
      </c>
      <c r="Y1514" s="35" t="s">
        <v>177</v>
      </c>
      <c r="Z1514" s="35" t="s">
        <v>1726</v>
      </c>
    </row>
    <row r="1515" spans="1:26" ht="15" customHeight="1">
      <c r="A1515" s="35" t="s">
        <v>1304</v>
      </c>
      <c r="C1515" s="35" t="s">
        <v>1735</v>
      </c>
      <c r="D1515" s="35" t="str">
        <f>IFERROR(IF($A1515="HDC",IF(VLOOKUP($C1515,hdc!$B$2:$F$1600,2,FALSE())="","",VLOOKUP($C1515,hdc!$B$2:$F$1600,2,FALSE())),IF($A1515="NAUTICS",IF(VLOOKUP($C1515,nautics!$B$2:$F$1200,2,FALSE())="","",VLOOKUP($C1515,nautics!$B$2:$F$1200,2,FALSE())),IF($A1515="ST",IF(VLOOKUP($C1515,st!$B$2:$F$400,2,FALSE())="","",VLOOKUP($C1515,st!$B$2:$F$400,2,FALSE())),""))),"")</f>
        <v/>
      </c>
      <c r="E1515" s="35" t="str">
        <f>IFERROR(IF($A1515="HDC",IF(VLOOKUP($C1515,hdc!$B$2:$F$1600,3,FALSE())="","",VLOOKUP($C1515,hdc!$B$2:$F$1600,3,FALSE())),IF($A1515="NAUTICS",IF(VLOOKUP($C1515,nautics!$B$2:$F$1200,3,FALSE())="","",VLOOKUP($C1515,nautics!$B$2:$F$1200,3,FALSE())),IF($A1515="ST",IF(VLOOKUP($C1515,st!$B$2:$F$400,3,FALSE())="","",VLOOKUP($C1515,st!$B$2:$F$400,3,FALSE())),""))),"")</f>
        <v/>
      </c>
      <c r="F1515" s="35" t="str">
        <f>IFERROR(IF($A1515="HDC",IF(VLOOKUP($C1515,hdc!$B$2:$F$1600,4,FALSE())="","",VLOOKUP($C1515,hdc!$B$2:$F$1600,4,FALSE())),IF($A1515="NAUTICS",IF(VLOOKUP($C1515,nautics!$B$2:$F$1200,4,FALSE())="","",VLOOKUP($C1515,nautics!$B$2:$F$1200,4,FALSE())),IF($A1515="ST",IF(VLOOKUP($C1515,st!$B$2:$F$400,4,FALSE())="","",VLOOKUP($C1515,st!$B$2:$F$400,4,FALSE())),""))),"")</f>
        <v/>
      </c>
      <c r="G1515" s="35" t="str">
        <f>IFERROR(IF($A1515="HDC",IF(VLOOKUP($C1515,hdc!$B$2:$F$1600,5,FALSE())="","",VLOOKUP($C1515,hdc!$B$2:$F$1600,5,FALSE())),IF($A1515="NAUTICS",IF(VLOOKUP($C1515,nautics!$B$2:$F$1200,5,FALSE())="","",VLOOKUP($C1515,nautics!$B$2:$F$1200,5,FALSE())),IF($A1515="ST",IF(VLOOKUP($C1515,st!$B$2:$F$400,5,FALSE())="","",VLOOKUP($C1515,st!$B$2:$F$400,5,FALSE())),""))),"")</f>
        <v/>
      </c>
      <c r="H1515" s="35" t="s">
        <v>316</v>
      </c>
      <c r="I1515" s="35" t="s">
        <v>34</v>
      </c>
      <c r="J1515" s="35" t="s">
        <v>1736</v>
      </c>
      <c r="K1515" s="35">
        <f t="shared" si="5"/>
        <v>8</v>
      </c>
      <c r="L1515" s="35" t="s">
        <v>170</v>
      </c>
      <c r="M1515" s="35" t="s">
        <v>171</v>
      </c>
      <c r="N1515" s="35" t="s">
        <v>46</v>
      </c>
      <c r="O1515" s="35" t="s">
        <v>49</v>
      </c>
      <c r="P1515" s="35" t="s">
        <v>170</v>
      </c>
      <c r="Q1515" s="35" t="s">
        <v>171</v>
      </c>
      <c r="S1515" s="35" t="s">
        <v>46</v>
      </c>
      <c r="T1515" s="35" t="s">
        <v>49</v>
      </c>
      <c r="U1515" s="35" t="s">
        <v>89</v>
      </c>
      <c r="W1515" s="35" t="s">
        <v>78</v>
      </c>
      <c r="X1515" s="35" t="s">
        <v>59</v>
      </c>
      <c r="Y1515" s="35" t="s">
        <v>89</v>
      </c>
      <c r="Z1515" s="35" t="s">
        <v>89</v>
      </c>
    </row>
    <row r="1516" spans="1:26" ht="15" customHeight="1">
      <c r="A1516" s="35" t="s">
        <v>1304</v>
      </c>
      <c r="C1516" s="35" t="s">
        <v>1742</v>
      </c>
      <c r="D1516" s="35" t="str">
        <f>IFERROR(IF($A1516="HDC",IF(VLOOKUP($C1516,hdc!$B$2:$F$1600,2,FALSE())="","",VLOOKUP($C1516,hdc!$B$2:$F$1600,2,FALSE())),IF($A1516="NAUTICS",IF(VLOOKUP($C1516,nautics!$B$2:$F$1200,2,FALSE())="","",VLOOKUP($C1516,nautics!$B$2:$F$1200,2,FALSE())),IF($A1516="ST",IF(VLOOKUP($C1516,st!$B$2:$F$400,2,FALSE())="","",VLOOKUP($C1516,st!$B$2:$F$400,2,FALSE())),""))),"")</f>
        <v/>
      </c>
      <c r="E1516" s="35" t="str">
        <f>IFERROR(IF($A1516="HDC",IF(VLOOKUP($C1516,hdc!$B$2:$F$1600,3,FALSE())="","",VLOOKUP($C1516,hdc!$B$2:$F$1600,3,FALSE())),IF($A1516="NAUTICS",IF(VLOOKUP($C1516,nautics!$B$2:$F$1200,3,FALSE())="","",VLOOKUP($C1516,nautics!$B$2:$F$1200,3,FALSE())),IF($A1516="ST",IF(VLOOKUP($C1516,st!$B$2:$F$400,3,FALSE())="","",VLOOKUP($C1516,st!$B$2:$F$400,3,FALSE())),""))),"")</f>
        <v/>
      </c>
      <c r="F1516" s="35" t="str">
        <f>IFERROR(IF($A1516="HDC",IF(VLOOKUP($C1516,hdc!$B$2:$F$1600,4,FALSE())="","",VLOOKUP($C1516,hdc!$B$2:$F$1600,4,FALSE())),IF($A1516="NAUTICS",IF(VLOOKUP($C1516,nautics!$B$2:$F$1200,4,FALSE())="","",VLOOKUP($C1516,nautics!$B$2:$F$1200,4,FALSE())),IF($A1516="ST",IF(VLOOKUP($C1516,st!$B$2:$F$400,4,FALSE())="","",VLOOKUP($C1516,st!$B$2:$F$400,4,FALSE())),""))),"")</f>
        <v/>
      </c>
      <c r="G1516" s="35" t="str">
        <f>IFERROR(IF($A1516="HDC",IF(VLOOKUP($C1516,hdc!$B$2:$F$1600,5,FALSE())="","",VLOOKUP($C1516,hdc!$B$2:$F$1600,5,FALSE())),IF($A1516="NAUTICS",IF(VLOOKUP($C1516,nautics!$B$2:$F$1200,5,FALSE())="","",VLOOKUP($C1516,nautics!$B$2:$F$1200,5,FALSE())),IF($A1516="ST",IF(VLOOKUP($C1516,st!$B$2:$F$400,5,FALSE())="","",VLOOKUP($C1516,st!$B$2:$F$400,5,FALSE())),""))),"")</f>
        <v/>
      </c>
      <c r="H1516" s="35" t="s">
        <v>316</v>
      </c>
      <c r="I1516" s="35" t="s">
        <v>34</v>
      </c>
      <c r="J1516" s="35" t="s">
        <v>1736</v>
      </c>
      <c r="K1516" s="35">
        <f t="shared" si="5"/>
        <v>8</v>
      </c>
      <c r="L1516" s="35" t="s">
        <v>170</v>
      </c>
      <c r="M1516" s="35" t="s">
        <v>171</v>
      </c>
      <c r="N1516" s="35" t="s">
        <v>46</v>
      </c>
      <c r="O1516" s="35" t="s">
        <v>49</v>
      </c>
      <c r="P1516" s="35" t="s">
        <v>170</v>
      </c>
      <c r="Q1516" s="35" t="s">
        <v>171</v>
      </c>
      <c r="S1516" s="35" t="s">
        <v>46</v>
      </c>
      <c r="T1516" s="35" t="s">
        <v>49</v>
      </c>
      <c r="U1516" s="35" t="s">
        <v>89</v>
      </c>
      <c r="W1516" s="35" t="s">
        <v>78</v>
      </c>
      <c r="X1516" s="35" t="s">
        <v>59</v>
      </c>
      <c r="Y1516" s="35" t="s">
        <v>89</v>
      </c>
      <c r="Z1516" s="35" t="s">
        <v>89</v>
      </c>
    </row>
    <row r="1517" spans="1:26" ht="15" customHeight="1">
      <c r="A1517" s="35" t="s">
        <v>1304</v>
      </c>
      <c r="C1517" s="35" t="s">
        <v>1748</v>
      </c>
      <c r="D1517" s="35">
        <f>IFERROR(IF($A1517="HDC",IF(VLOOKUP($C1517,hdc!$B$2:$F$1600,2,FALSE())="","",VLOOKUP($C1517,hdc!$B$2:$F$1600,2,FALSE())),IF($A1517="NAUTICS",IF(VLOOKUP($C1517,nautics!$B$2:$F$1200,2,FALSE())="","",VLOOKUP($C1517,nautics!$B$2:$F$1200,2,FALSE())),IF($A1517="ST",IF(VLOOKUP($C1517,st!$B$2:$F$400,2,FALSE())="","",VLOOKUP($C1517,st!$B$2:$F$400,2,FALSE())),""))),"")</f>
        <v>1</v>
      </c>
      <c r="E1517" s="35">
        <f>IFERROR(IF($A1517="HDC",IF(VLOOKUP($C1517,hdc!$B$2:$F$1600,3,FALSE())="","",VLOOKUP($C1517,hdc!$B$2:$F$1600,3,FALSE())),IF($A1517="NAUTICS",IF(VLOOKUP($C1517,nautics!$B$2:$F$1200,3,FALSE())="","",VLOOKUP($C1517,nautics!$B$2:$F$1200,3,FALSE())),IF($A1517="ST",IF(VLOOKUP($C1517,st!$B$2:$F$400,3,FALSE())="","",VLOOKUP($C1517,st!$B$2:$F$400,3,FALSE())),""))),"")</f>
        <v>1</v>
      </c>
      <c r="F1517" s="35">
        <f>IFERROR(IF($A1517="HDC",IF(VLOOKUP($C1517,hdc!$B$2:$F$1600,4,FALSE())="","",VLOOKUP($C1517,hdc!$B$2:$F$1600,4,FALSE())),IF($A1517="NAUTICS",IF(VLOOKUP($C1517,nautics!$B$2:$F$1200,4,FALSE())="","",VLOOKUP($C1517,nautics!$B$2:$F$1200,4,FALSE())),IF($A1517="ST",IF(VLOOKUP($C1517,st!$B$2:$F$400,4,FALSE())="","",VLOOKUP($C1517,st!$B$2:$F$400,4,FALSE())),""))),"")</f>
        <v>1</v>
      </c>
      <c r="G1517" s="35" t="str">
        <f>IFERROR(IF($A1517="HDC",IF(VLOOKUP($C1517,hdc!$B$2:$F$1600,5,FALSE())="","",VLOOKUP($C1517,hdc!$B$2:$F$1600,5,FALSE())),IF($A1517="NAUTICS",IF(VLOOKUP($C1517,nautics!$B$2:$F$1200,5,FALSE())="","",VLOOKUP($C1517,nautics!$B$2:$F$1200,5,FALSE())),IF($A1517="ST",IF(VLOOKUP($C1517,st!$B$2:$F$400,5,FALSE())="","",VLOOKUP($C1517,st!$B$2:$F$400,5,FALSE())),""))),"")</f>
        <v/>
      </c>
      <c r="H1517" s="35" t="s">
        <v>1750</v>
      </c>
      <c r="I1517" s="35" t="s">
        <v>31</v>
      </c>
      <c r="J1517" s="35" t="s">
        <v>1751</v>
      </c>
      <c r="K1517" s="35">
        <f t="shared" si="5"/>
        <v>16</v>
      </c>
      <c r="L1517" s="35" t="s">
        <v>1753</v>
      </c>
      <c r="M1517" s="35" t="s">
        <v>1754</v>
      </c>
      <c r="N1517" s="35" t="s">
        <v>774</v>
      </c>
      <c r="O1517" s="35" t="s">
        <v>775</v>
      </c>
      <c r="P1517" s="35" t="s">
        <v>1717</v>
      </c>
      <c r="Q1517" s="35" t="s">
        <v>1718</v>
      </c>
      <c r="S1517" s="35" t="s">
        <v>774</v>
      </c>
      <c r="T1517" s="35" t="s">
        <v>775</v>
      </c>
      <c r="U1517" s="35" t="s">
        <v>1757</v>
      </c>
      <c r="W1517" s="35" t="s">
        <v>78</v>
      </c>
      <c r="X1517" s="35" t="s">
        <v>59</v>
      </c>
      <c r="Y1517" s="35" t="s">
        <v>1759</v>
      </c>
      <c r="Z1517" s="35" t="s">
        <v>1726</v>
      </c>
    </row>
    <row r="1518" spans="1:26" ht="15" customHeight="1">
      <c r="A1518" s="35" t="s">
        <v>1304</v>
      </c>
      <c r="C1518" s="35" t="s">
        <v>1760</v>
      </c>
      <c r="D1518" s="35">
        <f>IFERROR(IF($A1518="HDC",IF(VLOOKUP($C1518,hdc!$B$2:$F$1600,2,FALSE())="","",VLOOKUP($C1518,hdc!$B$2:$F$1600,2,FALSE())),IF($A1518="NAUTICS",IF(VLOOKUP($C1518,nautics!$B$2:$F$1200,2,FALSE())="","",VLOOKUP($C1518,nautics!$B$2:$F$1200,2,FALSE())),IF($A1518="ST",IF(VLOOKUP($C1518,st!$B$2:$F$400,2,FALSE())="","",VLOOKUP($C1518,st!$B$2:$F$400,2,FALSE())),""))),"")</f>
        <v>1</v>
      </c>
      <c r="E1518" s="35">
        <f>IFERROR(IF($A1518="HDC",IF(VLOOKUP($C1518,hdc!$B$2:$F$1600,3,FALSE())="","",VLOOKUP($C1518,hdc!$B$2:$F$1600,3,FALSE())),IF($A1518="NAUTICS",IF(VLOOKUP($C1518,nautics!$B$2:$F$1200,3,FALSE())="","",VLOOKUP($C1518,nautics!$B$2:$F$1200,3,FALSE())),IF($A1518="ST",IF(VLOOKUP($C1518,st!$B$2:$F$400,3,FALSE())="","",VLOOKUP($C1518,st!$B$2:$F$400,3,FALSE())),""))),"")</f>
        <v>1</v>
      </c>
      <c r="F1518" s="35">
        <f>IFERROR(IF($A1518="HDC",IF(VLOOKUP($C1518,hdc!$B$2:$F$1600,4,FALSE())="","",VLOOKUP($C1518,hdc!$B$2:$F$1600,4,FALSE())),IF($A1518="NAUTICS",IF(VLOOKUP($C1518,nautics!$B$2:$F$1200,4,FALSE())="","",VLOOKUP($C1518,nautics!$B$2:$F$1200,4,FALSE())),IF($A1518="ST",IF(VLOOKUP($C1518,st!$B$2:$F$400,4,FALSE())="","",VLOOKUP($C1518,st!$B$2:$F$400,4,FALSE())),""))),"")</f>
        <v>1</v>
      </c>
      <c r="G1518" s="35" t="str">
        <f>IFERROR(IF($A1518="HDC",IF(VLOOKUP($C1518,hdc!$B$2:$F$1600,5,FALSE())="","",VLOOKUP($C1518,hdc!$B$2:$F$1600,5,FALSE())),IF($A1518="NAUTICS",IF(VLOOKUP($C1518,nautics!$B$2:$F$1200,5,FALSE())="","",VLOOKUP($C1518,nautics!$B$2:$F$1200,5,FALSE())),IF($A1518="ST",IF(VLOOKUP($C1518,st!$B$2:$F$400,5,FALSE())="","",VLOOKUP($C1518,st!$B$2:$F$400,5,FALSE())),""))),"")</f>
        <v/>
      </c>
      <c r="H1518" s="35" t="s">
        <v>316</v>
      </c>
      <c r="I1518" s="35" t="s">
        <v>34</v>
      </c>
      <c r="J1518" s="35" t="s">
        <v>1762</v>
      </c>
      <c r="K1518" s="35">
        <f t="shared" si="5"/>
        <v>67</v>
      </c>
      <c r="L1518" s="35" t="s">
        <v>170</v>
      </c>
      <c r="M1518" s="35" t="s">
        <v>171</v>
      </c>
      <c r="N1518" s="35" t="s">
        <v>46</v>
      </c>
      <c r="O1518" s="35" t="s">
        <v>49</v>
      </c>
      <c r="P1518" s="35" t="s">
        <v>1765</v>
      </c>
      <c r="Q1518" s="35" t="s">
        <v>1766</v>
      </c>
      <c r="S1518" s="35" t="s">
        <v>774</v>
      </c>
      <c r="T1518" s="35" t="s">
        <v>775</v>
      </c>
      <c r="U1518" s="35" t="s">
        <v>1768</v>
      </c>
      <c r="W1518" s="35" t="s">
        <v>57</v>
      </c>
      <c r="X1518" s="35" t="s">
        <v>59</v>
      </c>
      <c r="Y1518" s="35" t="s">
        <v>177</v>
      </c>
      <c r="Z1518" s="35" t="s">
        <v>1770</v>
      </c>
    </row>
    <row r="1519" spans="1:26" ht="15" customHeight="1">
      <c r="A1519" s="35" t="s">
        <v>1304</v>
      </c>
      <c r="C1519" s="35" t="s">
        <v>1773</v>
      </c>
      <c r="D1519" s="35">
        <f>IFERROR(IF($A1519="HDC",IF(VLOOKUP($C1519,hdc!$B$2:$F$1600,2,FALSE())="","",VLOOKUP($C1519,hdc!$B$2:$F$1600,2,FALSE())),IF($A1519="NAUTICS",IF(VLOOKUP($C1519,nautics!$B$2:$F$1200,2,FALSE())="","",VLOOKUP($C1519,nautics!$B$2:$F$1200,2,FALSE())),IF($A1519="ST",IF(VLOOKUP($C1519,st!$B$2:$F$400,2,FALSE())="","",VLOOKUP($C1519,st!$B$2:$F$400,2,FALSE())),""))),"")</f>
        <v>1</v>
      </c>
      <c r="E1519" s="35">
        <f>IFERROR(IF($A1519="HDC",IF(VLOOKUP($C1519,hdc!$B$2:$F$1600,3,FALSE())="","",VLOOKUP($C1519,hdc!$B$2:$F$1600,3,FALSE())),IF($A1519="NAUTICS",IF(VLOOKUP($C1519,nautics!$B$2:$F$1200,3,FALSE())="","",VLOOKUP($C1519,nautics!$B$2:$F$1200,3,FALSE())),IF($A1519="ST",IF(VLOOKUP($C1519,st!$B$2:$F$400,3,FALSE())="","",VLOOKUP($C1519,st!$B$2:$F$400,3,FALSE())),""))),"")</f>
        <v>1</v>
      </c>
      <c r="F1519" s="35">
        <f>IFERROR(IF($A1519="HDC",IF(VLOOKUP($C1519,hdc!$B$2:$F$1600,4,FALSE())="","",VLOOKUP($C1519,hdc!$B$2:$F$1600,4,FALSE())),IF($A1519="NAUTICS",IF(VLOOKUP($C1519,nautics!$B$2:$F$1200,4,FALSE())="","",VLOOKUP($C1519,nautics!$B$2:$F$1200,4,FALSE())),IF($A1519="ST",IF(VLOOKUP($C1519,st!$B$2:$F$400,4,FALSE())="","",VLOOKUP($C1519,st!$B$2:$F$400,4,FALSE())),""))),"")</f>
        <v>1</v>
      </c>
      <c r="G1519" s="35" t="str">
        <f>IFERROR(IF($A1519="HDC",IF(VLOOKUP($C1519,hdc!$B$2:$F$1600,5,FALSE())="","",VLOOKUP($C1519,hdc!$B$2:$F$1600,5,FALSE())),IF($A1519="NAUTICS",IF(VLOOKUP($C1519,nautics!$B$2:$F$1200,5,FALSE())="","",VLOOKUP($C1519,nautics!$B$2:$F$1200,5,FALSE())),IF($A1519="ST",IF(VLOOKUP($C1519,st!$B$2:$F$400,5,FALSE())="","",VLOOKUP($C1519,st!$B$2:$F$400,5,FALSE())),""))),"")</f>
        <v/>
      </c>
      <c r="H1519" s="35" t="s">
        <v>1750</v>
      </c>
      <c r="I1519" s="35" t="s">
        <v>31</v>
      </c>
      <c r="J1519" s="35" t="s">
        <v>1775</v>
      </c>
      <c r="K1519" s="35">
        <f t="shared" si="5"/>
        <v>11</v>
      </c>
      <c r="L1519" s="35" t="s">
        <v>1777</v>
      </c>
      <c r="M1519" s="35" t="s">
        <v>1778</v>
      </c>
      <c r="N1519" s="35" t="s">
        <v>774</v>
      </c>
      <c r="O1519" s="35" t="s">
        <v>775</v>
      </c>
      <c r="P1519" s="35" t="s">
        <v>1765</v>
      </c>
      <c r="Q1519" s="35" t="s">
        <v>1766</v>
      </c>
      <c r="S1519" s="35" t="s">
        <v>774</v>
      </c>
      <c r="T1519" s="35" t="s">
        <v>775</v>
      </c>
      <c r="U1519" s="35" t="s">
        <v>1780</v>
      </c>
      <c r="W1519" s="35" t="s">
        <v>78</v>
      </c>
      <c r="X1519" s="35" t="s">
        <v>59</v>
      </c>
      <c r="Y1519" s="35" t="s">
        <v>1782</v>
      </c>
      <c r="Z1519" s="35" t="s">
        <v>1770</v>
      </c>
    </row>
    <row r="1520" spans="1:26" ht="15" customHeight="1">
      <c r="A1520" s="35" t="s">
        <v>1304</v>
      </c>
      <c r="C1520" s="35" t="s">
        <v>1783</v>
      </c>
      <c r="D1520" s="35">
        <f>IFERROR(IF($A1520="HDC",IF(VLOOKUP($C1520,hdc!$B$2:$F$1600,2,FALSE())="","",VLOOKUP($C1520,hdc!$B$2:$F$1600,2,FALSE())),IF($A1520="NAUTICS",IF(VLOOKUP($C1520,nautics!$B$2:$F$1200,2,FALSE())="","",VLOOKUP($C1520,nautics!$B$2:$F$1200,2,FALSE())),IF($A1520="ST",IF(VLOOKUP($C1520,st!$B$2:$F$400,2,FALSE())="","",VLOOKUP($C1520,st!$B$2:$F$400,2,FALSE())),""))),"")</f>
        <v>1</v>
      </c>
      <c r="E1520" s="35">
        <f>IFERROR(IF($A1520="HDC",IF(VLOOKUP($C1520,hdc!$B$2:$F$1600,3,FALSE())="","",VLOOKUP($C1520,hdc!$B$2:$F$1600,3,FALSE())),IF($A1520="NAUTICS",IF(VLOOKUP($C1520,nautics!$B$2:$F$1200,3,FALSE())="","",VLOOKUP($C1520,nautics!$B$2:$F$1200,3,FALSE())),IF($A1520="ST",IF(VLOOKUP($C1520,st!$B$2:$F$400,3,FALSE())="","",VLOOKUP($C1520,st!$B$2:$F$400,3,FALSE())),""))),"")</f>
        <v>1</v>
      </c>
      <c r="F1520" s="35">
        <f>IFERROR(IF($A1520="HDC",IF(VLOOKUP($C1520,hdc!$B$2:$F$1600,4,FALSE())="","",VLOOKUP($C1520,hdc!$B$2:$F$1600,4,FALSE())),IF($A1520="NAUTICS",IF(VLOOKUP($C1520,nautics!$B$2:$F$1200,4,FALSE())="","",VLOOKUP($C1520,nautics!$B$2:$F$1200,4,FALSE())),IF($A1520="ST",IF(VLOOKUP($C1520,st!$B$2:$F$400,4,FALSE())="","",VLOOKUP($C1520,st!$B$2:$F$400,4,FALSE())),""))),"")</f>
        <v>1</v>
      </c>
      <c r="G1520" s="35" t="str">
        <f>IFERROR(IF($A1520="HDC",IF(VLOOKUP($C1520,hdc!$B$2:$F$1600,5,FALSE())="","",VLOOKUP($C1520,hdc!$B$2:$F$1600,5,FALSE())),IF($A1520="NAUTICS",IF(VLOOKUP($C1520,nautics!$B$2:$F$1200,5,FALSE())="","",VLOOKUP($C1520,nautics!$B$2:$F$1200,5,FALSE())),IF($A1520="ST",IF(VLOOKUP($C1520,st!$B$2:$F$400,5,FALSE())="","",VLOOKUP($C1520,st!$B$2:$F$400,5,FALSE())),""))),"")</f>
        <v/>
      </c>
      <c r="H1520" s="35" t="s">
        <v>145</v>
      </c>
      <c r="I1520" s="35" t="s">
        <v>34</v>
      </c>
      <c r="J1520" s="35" t="s">
        <v>1775</v>
      </c>
      <c r="K1520" s="35">
        <f t="shared" si="5"/>
        <v>11</v>
      </c>
      <c r="L1520" s="35" t="s">
        <v>1788</v>
      </c>
      <c r="M1520" s="35" t="s">
        <v>1790</v>
      </c>
      <c r="N1520" s="35" t="s">
        <v>774</v>
      </c>
      <c r="O1520" s="35" t="s">
        <v>775</v>
      </c>
      <c r="P1520" s="35" t="s">
        <v>1765</v>
      </c>
      <c r="Q1520" s="35" t="s">
        <v>1766</v>
      </c>
      <c r="S1520" s="35" t="s">
        <v>774</v>
      </c>
      <c r="T1520" s="35" t="s">
        <v>775</v>
      </c>
      <c r="U1520" s="35" t="s">
        <v>1780</v>
      </c>
      <c r="W1520" s="35" t="s">
        <v>78</v>
      </c>
      <c r="X1520" s="35" t="s">
        <v>59</v>
      </c>
      <c r="Y1520" s="35" t="s">
        <v>1782</v>
      </c>
      <c r="Z1520" s="35" t="s">
        <v>1770</v>
      </c>
    </row>
    <row r="1521" spans="1:26" ht="15" customHeight="1">
      <c r="A1521" s="35" t="s">
        <v>1304</v>
      </c>
      <c r="C1521" s="35" t="s">
        <v>1794</v>
      </c>
      <c r="D1521" s="35">
        <f>IFERROR(IF($A1521="HDC",IF(VLOOKUP($C1521,hdc!$B$2:$F$1600,2,FALSE())="","",VLOOKUP($C1521,hdc!$B$2:$F$1600,2,FALSE())),IF($A1521="NAUTICS",IF(VLOOKUP($C1521,nautics!$B$2:$F$1200,2,FALSE())="","",VLOOKUP($C1521,nautics!$B$2:$F$1200,2,FALSE())),IF($A1521="ST",IF(VLOOKUP($C1521,st!$B$2:$F$400,2,FALSE())="","",VLOOKUP($C1521,st!$B$2:$F$400,2,FALSE())),""))),"")</f>
        <v>1</v>
      </c>
      <c r="E1521" s="35">
        <f>IFERROR(IF($A1521="HDC",IF(VLOOKUP($C1521,hdc!$B$2:$F$1600,3,FALSE())="","",VLOOKUP($C1521,hdc!$B$2:$F$1600,3,FALSE())),IF($A1521="NAUTICS",IF(VLOOKUP($C1521,nautics!$B$2:$F$1200,3,FALSE())="","",VLOOKUP($C1521,nautics!$B$2:$F$1200,3,FALSE())),IF($A1521="ST",IF(VLOOKUP($C1521,st!$B$2:$F$400,3,FALSE())="","",VLOOKUP($C1521,st!$B$2:$F$400,3,FALSE())),""))),"")</f>
        <v>1</v>
      </c>
      <c r="F1521" s="35">
        <f>IFERROR(IF($A1521="HDC",IF(VLOOKUP($C1521,hdc!$B$2:$F$1600,4,FALSE())="","",VLOOKUP($C1521,hdc!$B$2:$F$1600,4,FALSE())),IF($A1521="NAUTICS",IF(VLOOKUP($C1521,nautics!$B$2:$F$1200,4,FALSE())="","",VLOOKUP($C1521,nautics!$B$2:$F$1200,4,FALSE())),IF($A1521="ST",IF(VLOOKUP($C1521,st!$B$2:$F$400,4,FALSE())="","",VLOOKUP($C1521,st!$B$2:$F$400,4,FALSE())),""))),"")</f>
        <v>1</v>
      </c>
      <c r="G1521" s="35" t="str">
        <f>IFERROR(IF($A1521="HDC",IF(VLOOKUP($C1521,hdc!$B$2:$F$1600,5,FALSE())="","",VLOOKUP($C1521,hdc!$B$2:$F$1600,5,FALSE())),IF($A1521="NAUTICS",IF(VLOOKUP($C1521,nautics!$B$2:$F$1200,5,FALSE())="","",VLOOKUP($C1521,nautics!$B$2:$F$1200,5,FALSE())),IF($A1521="ST",IF(VLOOKUP($C1521,st!$B$2:$F$400,5,FALSE())="","",VLOOKUP($C1521,st!$B$2:$F$400,5,FALSE())),""))),"")</f>
        <v/>
      </c>
      <c r="H1521" s="35" t="s">
        <v>145</v>
      </c>
      <c r="I1521" s="35" t="s">
        <v>34</v>
      </c>
      <c r="J1521" s="35" t="s">
        <v>1751</v>
      </c>
      <c r="K1521" s="35">
        <f t="shared" si="5"/>
        <v>16</v>
      </c>
      <c r="L1521" s="35" t="s">
        <v>1797</v>
      </c>
      <c r="M1521" s="35" t="s">
        <v>1799</v>
      </c>
      <c r="N1521" s="35" t="s">
        <v>774</v>
      </c>
      <c r="O1521" s="35" t="s">
        <v>775</v>
      </c>
      <c r="P1521" s="35" t="s">
        <v>1717</v>
      </c>
      <c r="Q1521" s="35" t="s">
        <v>1718</v>
      </c>
      <c r="S1521" s="35" t="s">
        <v>774</v>
      </c>
      <c r="T1521" s="35" t="s">
        <v>775</v>
      </c>
      <c r="U1521" s="35" t="s">
        <v>1757</v>
      </c>
      <c r="W1521" s="35" t="s">
        <v>78</v>
      </c>
      <c r="X1521" s="35" t="s">
        <v>59</v>
      </c>
      <c r="Y1521" s="35" t="s">
        <v>1759</v>
      </c>
      <c r="Z1521" s="35" t="s">
        <v>1726</v>
      </c>
    </row>
    <row r="1522" spans="1:26" ht="15" customHeight="1">
      <c r="A1522" s="35" t="s">
        <v>1304</v>
      </c>
      <c r="C1522" s="35" t="s">
        <v>1803</v>
      </c>
      <c r="D1522" s="35">
        <f>IFERROR(IF($A1522="HDC",IF(VLOOKUP($C1522,hdc!$B$2:$F$1600,2,FALSE())="","",VLOOKUP($C1522,hdc!$B$2:$F$1600,2,FALSE())),IF($A1522="NAUTICS",IF(VLOOKUP($C1522,nautics!$B$2:$F$1200,2,FALSE())="","",VLOOKUP($C1522,nautics!$B$2:$F$1200,2,FALSE())),IF($A1522="ST",IF(VLOOKUP($C1522,st!$B$2:$F$400,2,FALSE())="","",VLOOKUP($C1522,st!$B$2:$F$400,2,FALSE())),""))),"")</f>
        <v>1</v>
      </c>
      <c r="E1522" s="35">
        <f>IFERROR(IF($A1522="HDC",IF(VLOOKUP($C1522,hdc!$B$2:$F$1600,3,FALSE())="","",VLOOKUP($C1522,hdc!$B$2:$F$1600,3,FALSE())),IF($A1522="NAUTICS",IF(VLOOKUP($C1522,nautics!$B$2:$F$1200,3,FALSE())="","",VLOOKUP($C1522,nautics!$B$2:$F$1200,3,FALSE())),IF($A1522="ST",IF(VLOOKUP($C1522,st!$B$2:$F$400,3,FALSE())="","",VLOOKUP($C1522,st!$B$2:$F$400,3,FALSE())),""))),"")</f>
        <v>1</v>
      </c>
      <c r="F1522" s="35">
        <f>IFERROR(IF($A1522="HDC",IF(VLOOKUP($C1522,hdc!$B$2:$F$1600,4,FALSE())="","",VLOOKUP($C1522,hdc!$B$2:$F$1600,4,FALSE())),IF($A1522="NAUTICS",IF(VLOOKUP($C1522,nautics!$B$2:$F$1200,4,FALSE())="","",VLOOKUP($C1522,nautics!$B$2:$F$1200,4,FALSE())),IF($A1522="ST",IF(VLOOKUP($C1522,st!$B$2:$F$400,4,FALSE())="","",VLOOKUP($C1522,st!$B$2:$F$400,4,FALSE())),""))),"")</f>
        <v>1</v>
      </c>
      <c r="G1522" s="35" t="str">
        <f>IFERROR(IF($A1522="HDC",IF(VLOOKUP($C1522,hdc!$B$2:$F$1600,5,FALSE())="","",VLOOKUP($C1522,hdc!$B$2:$F$1600,5,FALSE())),IF($A1522="NAUTICS",IF(VLOOKUP($C1522,nautics!$B$2:$F$1200,5,FALSE())="","",VLOOKUP($C1522,nautics!$B$2:$F$1200,5,FALSE())),IF($A1522="ST",IF(VLOOKUP($C1522,st!$B$2:$F$400,5,FALSE())="","",VLOOKUP($C1522,st!$B$2:$F$400,5,FALSE())),""))),"")</f>
        <v/>
      </c>
      <c r="H1522" s="35" t="s">
        <v>145</v>
      </c>
      <c r="I1522" s="35" t="s">
        <v>34</v>
      </c>
      <c r="J1522" s="35" t="s">
        <v>1806</v>
      </c>
      <c r="K1522" s="35">
        <f t="shared" si="5"/>
        <v>14</v>
      </c>
      <c r="L1522" s="35" t="s">
        <v>1788</v>
      </c>
      <c r="M1522" s="35" t="s">
        <v>1790</v>
      </c>
      <c r="N1522" s="35" t="s">
        <v>774</v>
      </c>
      <c r="O1522" s="35" t="s">
        <v>775</v>
      </c>
      <c r="P1522" s="35" t="s">
        <v>1717</v>
      </c>
      <c r="Q1522" s="35" t="s">
        <v>1718</v>
      </c>
      <c r="S1522" s="35" t="s">
        <v>774</v>
      </c>
      <c r="T1522" s="35" t="s">
        <v>775</v>
      </c>
      <c r="U1522" s="35" t="s">
        <v>1809</v>
      </c>
      <c r="W1522" s="35" t="s">
        <v>78</v>
      </c>
      <c r="X1522" s="35" t="s">
        <v>59</v>
      </c>
      <c r="Y1522" s="35" t="s">
        <v>1782</v>
      </c>
      <c r="Z1522" s="35" t="s">
        <v>1726</v>
      </c>
    </row>
    <row r="1523" spans="1:26" ht="15" customHeight="1">
      <c r="A1523" s="35" t="s">
        <v>1304</v>
      </c>
      <c r="C1523" s="35" t="s">
        <v>1811</v>
      </c>
      <c r="D1523" s="35">
        <f>IFERROR(IF($A1523="HDC",IF(VLOOKUP($C1523,hdc!$B$2:$F$1600,2,FALSE())="","",VLOOKUP($C1523,hdc!$B$2:$F$1600,2,FALSE())),IF($A1523="NAUTICS",IF(VLOOKUP($C1523,nautics!$B$2:$F$1200,2,FALSE())="","",VLOOKUP($C1523,nautics!$B$2:$F$1200,2,FALSE())),IF($A1523="ST",IF(VLOOKUP($C1523,st!$B$2:$F$400,2,FALSE())="","",VLOOKUP($C1523,st!$B$2:$F$400,2,FALSE())),""))),"")</f>
        <v>1</v>
      </c>
      <c r="E1523" s="35">
        <f>IFERROR(IF($A1523="HDC",IF(VLOOKUP($C1523,hdc!$B$2:$F$1600,3,FALSE())="","",VLOOKUP($C1523,hdc!$B$2:$F$1600,3,FALSE())),IF($A1523="NAUTICS",IF(VLOOKUP($C1523,nautics!$B$2:$F$1200,3,FALSE())="","",VLOOKUP($C1523,nautics!$B$2:$F$1200,3,FALSE())),IF($A1523="ST",IF(VLOOKUP($C1523,st!$B$2:$F$400,3,FALSE())="","",VLOOKUP($C1523,st!$B$2:$F$400,3,FALSE())),""))),"")</f>
        <v>1</v>
      </c>
      <c r="F1523" s="35">
        <f>IFERROR(IF($A1523="HDC",IF(VLOOKUP($C1523,hdc!$B$2:$F$1600,4,FALSE())="","",VLOOKUP($C1523,hdc!$B$2:$F$1600,4,FALSE())),IF($A1523="NAUTICS",IF(VLOOKUP($C1523,nautics!$B$2:$F$1200,4,FALSE())="","",VLOOKUP($C1523,nautics!$B$2:$F$1200,4,FALSE())),IF($A1523="ST",IF(VLOOKUP($C1523,st!$B$2:$F$400,4,FALSE())="","",VLOOKUP($C1523,st!$B$2:$F$400,4,FALSE())),""))),"")</f>
        <v>1</v>
      </c>
      <c r="G1523" s="35" t="str">
        <f>IFERROR(IF($A1523="HDC",IF(VLOOKUP($C1523,hdc!$B$2:$F$1600,5,FALSE())="","",VLOOKUP($C1523,hdc!$B$2:$F$1600,5,FALSE())),IF($A1523="NAUTICS",IF(VLOOKUP($C1523,nautics!$B$2:$F$1200,5,FALSE())="","",VLOOKUP($C1523,nautics!$B$2:$F$1200,5,FALSE())),IF($A1523="ST",IF(VLOOKUP($C1523,st!$B$2:$F$400,5,FALSE())="","",VLOOKUP($C1523,st!$B$2:$F$400,5,FALSE())),""))),"")</f>
        <v/>
      </c>
      <c r="H1523" s="35" t="s">
        <v>145</v>
      </c>
      <c r="I1523" s="35" t="s">
        <v>34</v>
      </c>
      <c r="J1523" s="35" t="s">
        <v>1438</v>
      </c>
      <c r="K1523" s="35">
        <f t="shared" si="5"/>
        <v>18</v>
      </c>
      <c r="L1523" s="35" t="s">
        <v>1797</v>
      </c>
      <c r="M1523" s="35" t="s">
        <v>1799</v>
      </c>
      <c r="N1523" s="35" t="s">
        <v>774</v>
      </c>
      <c r="O1523" s="35" t="s">
        <v>775</v>
      </c>
      <c r="P1523" s="35" t="s">
        <v>1765</v>
      </c>
      <c r="Q1523" s="35" t="s">
        <v>1766</v>
      </c>
      <c r="S1523" s="35" t="s">
        <v>774</v>
      </c>
      <c r="T1523" s="35" t="s">
        <v>775</v>
      </c>
      <c r="U1523" s="35" t="s">
        <v>1815</v>
      </c>
      <c r="W1523" s="35" t="s">
        <v>78</v>
      </c>
      <c r="X1523" s="35" t="s">
        <v>59</v>
      </c>
      <c r="Y1523" s="35" t="s">
        <v>1816</v>
      </c>
      <c r="Z1523" s="35" t="s">
        <v>1770</v>
      </c>
    </row>
    <row r="1524" spans="1:26" ht="15" customHeight="1">
      <c r="A1524" s="35" t="s">
        <v>1304</v>
      </c>
      <c r="C1524" s="35" t="s">
        <v>1819</v>
      </c>
      <c r="D1524" s="35">
        <f>IFERROR(IF($A1524="HDC",IF(VLOOKUP($C1524,hdc!$B$2:$F$1600,2,FALSE())="","",VLOOKUP($C1524,hdc!$B$2:$F$1600,2,FALSE())),IF($A1524="NAUTICS",IF(VLOOKUP($C1524,nautics!$B$2:$F$1200,2,FALSE())="","",VLOOKUP($C1524,nautics!$B$2:$F$1200,2,FALSE())),IF($A1524="ST",IF(VLOOKUP($C1524,st!$B$2:$F$400,2,FALSE())="","",VLOOKUP($C1524,st!$B$2:$F$400,2,FALSE())),""))),"")</f>
        <v>1</v>
      </c>
      <c r="E1524" s="35">
        <f>IFERROR(IF($A1524="HDC",IF(VLOOKUP($C1524,hdc!$B$2:$F$1600,3,FALSE())="","",VLOOKUP($C1524,hdc!$B$2:$F$1600,3,FALSE())),IF($A1524="NAUTICS",IF(VLOOKUP($C1524,nautics!$B$2:$F$1200,3,FALSE())="","",VLOOKUP($C1524,nautics!$B$2:$F$1200,3,FALSE())),IF($A1524="ST",IF(VLOOKUP($C1524,st!$B$2:$F$400,3,FALSE())="","",VLOOKUP($C1524,st!$B$2:$F$400,3,FALSE())),""))),"")</f>
        <v>1</v>
      </c>
      <c r="F1524" s="35">
        <f>IFERROR(IF($A1524="HDC",IF(VLOOKUP($C1524,hdc!$B$2:$F$1600,4,FALSE())="","",VLOOKUP($C1524,hdc!$B$2:$F$1600,4,FALSE())),IF($A1524="NAUTICS",IF(VLOOKUP($C1524,nautics!$B$2:$F$1200,4,FALSE())="","",VLOOKUP($C1524,nautics!$B$2:$F$1200,4,FALSE())),IF($A1524="ST",IF(VLOOKUP($C1524,st!$B$2:$F$400,4,FALSE())="","",VLOOKUP($C1524,st!$B$2:$F$400,4,FALSE())),""))),"")</f>
        <v>1</v>
      </c>
      <c r="G1524" s="35" t="str">
        <f>IFERROR(IF($A1524="HDC",IF(VLOOKUP($C1524,hdc!$B$2:$F$1600,5,FALSE())="","",VLOOKUP($C1524,hdc!$B$2:$F$1600,5,FALSE())),IF($A1524="NAUTICS",IF(VLOOKUP($C1524,nautics!$B$2:$F$1200,5,FALSE())="","",VLOOKUP($C1524,nautics!$B$2:$F$1200,5,FALSE())),IF($A1524="ST",IF(VLOOKUP($C1524,st!$B$2:$F$400,5,FALSE())="","",VLOOKUP($C1524,st!$B$2:$F$400,5,FALSE())),""))),"")</f>
        <v/>
      </c>
      <c r="H1524" s="35" t="s">
        <v>155</v>
      </c>
      <c r="I1524" s="35" t="s">
        <v>34</v>
      </c>
      <c r="J1524" s="35" t="s">
        <v>1821</v>
      </c>
      <c r="K1524" s="35">
        <f t="shared" si="5"/>
        <v>21</v>
      </c>
      <c r="L1524" s="35" t="s">
        <v>40</v>
      </c>
      <c r="M1524" s="35" t="s">
        <v>42</v>
      </c>
      <c r="N1524" s="35" t="s">
        <v>43</v>
      </c>
      <c r="O1524" s="35" t="s">
        <v>45</v>
      </c>
      <c r="P1524" s="35" t="s">
        <v>1823</v>
      </c>
      <c r="Q1524" s="35" t="s">
        <v>1824</v>
      </c>
      <c r="S1524" s="35" t="s">
        <v>53</v>
      </c>
      <c r="T1524" s="35" t="s">
        <v>55</v>
      </c>
      <c r="U1524" s="35" t="s">
        <v>211</v>
      </c>
      <c r="W1524" s="35" t="s">
        <v>57</v>
      </c>
      <c r="X1524" s="35" t="s">
        <v>926</v>
      </c>
      <c r="Y1524" s="35" t="s">
        <v>60</v>
      </c>
      <c r="Z1524" s="35" t="s">
        <v>212</v>
      </c>
    </row>
    <row r="1525" spans="1:26" ht="15" customHeight="1">
      <c r="A1525" s="35" t="s">
        <v>1304</v>
      </c>
      <c r="C1525" s="35" t="s">
        <v>1827</v>
      </c>
      <c r="D1525" s="35">
        <f>IFERROR(IF($A1525="HDC",IF(VLOOKUP($C1525,hdc!$B$2:$F$1600,2,FALSE())="","",VLOOKUP($C1525,hdc!$B$2:$F$1600,2,FALSE())),IF($A1525="NAUTICS",IF(VLOOKUP($C1525,nautics!$B$2:$F$1200,2,FALSE())="","",VLOOKUP($C1525,nautics!$B$2:$F$1200,2,FALSE())),IF($A1525="ST",IF(VLOOKUP($C1525,st!$B$2:$F$400,2,FALSE())="","",VLOOKUP($C1525,st!$B$2:$F$400,2,FALSE())),""))),"")</f>
        <v>1</v>
      </c>
      <c r="E1525" s="35">
        <f>IFERROR(IF($A1525="HDC",IF(VLOOKUP($C1525,hdc!$B$2:$F$1600,3,FALSE())="","",VLOOKUP($C1525,hdc!$B$2:$F$1600,3,FALSE())),IF($A1525="NAUTICS",IF(VLOOKUP($C1525,nautics!$B$2:$F$1200,3,FALSE())="","",VLOOKUP($C1525,nautics!$B$2:$F$1200,3,FALSE())),IF($A1525="ST",IF(VLOOKUP($C1525,st!$B$2:$F$400,3,FALSE())="","",VLOOKUP($C1525,st!$B$2:$F$400,3,FALSE())),""))),"")</f>
        <v>1</v>
      </c>
      <c r="F1525" s="35">
        <f>IFERROR(IF($A1525="HDC",IF(VLOOKUP($C1525,hdc!$B$2:$F$1600,4,FALSE())="","",VLOOKUP($C1525,hdc!$B$2:$F$1600,4,FALSE())),IF($A1525="NAUTICS",IF(VLOOKUP($C1525,nautics!$B$2:$F$1200,4,FALSE())="","",VLOOKUP($C1525,nautics!$B$2:$F$1200,4,FALSE())),IF($A1525="ST",IF(VLOOKUP($C1525,st!$B$2:$F$400,4,FALSE())="","",VLOOKUP($C1525,st!$B$2:$F$400,4,FALSE())),""))),"")</f>
        <v>1</v>
      </c>
      <c r="G1525" s="35" t="str">
        <f>IFERROR(IF($A1525="HDC",IF(VLOOKUP($C1525,hdc!$B$2:$F$1600,5,FALSE())="","",VLOOKUP($C1525,hdc!$B$2:$F$1600,5,FALSE())),IF($A1525="NAUTICS",IF(VLOOKUP($C1525,nautics!$B$2:$F$1200,5,FALSE())="","",VLOOKUP($C1525,nautics!$B$2:$F$1200,5,FALSE())),IF($A1525="ST",IF(VLOOKUP($C1525,st!$B$2:$F$400,5,FALSE())="","",VLOOKUP($C1525,st!$B$2:$F$400,5,FALSE())),""))),"")</f>
        <v/>
      </c>
      <c r="H1525" s="35" t="s">
        <v>155</v>
      </c>
      <c r="I1525" s="35" t="s">
        <v>34</v>
      </c>
      <c r="J1525" s="35" t="s">
        <v>1821</v>
      </c>
      <c r="K1525" s="35">
        <f t="shared" si="5"/>
        <v>21</v>
      </c>
      <c r="L1525" s="35" t="s">
        <v>40</v>
      </c>
      <c r="M1525" s="35" t="s">
        <v>42</v>
      </c>
      <c r="N1525" s="35" t="s">
        <v>43</v>
      </c>
      <c r="O1525" s="35" t="s">
        <v>45</v>
      </c>
      <c r="P1525" s="35" t="s">
        <v>1830</v>
      </c>
      <c r="Q1525" s="35" t="s">
        <v>1824</v>
      </c>
      <c r="S1525" s="35" t="s">
        <v>53</v>
      </c>
      <c r="T1525" s="35" t="s">
        <v>55</v>
      </c>
      <c r="U1525" s="35" t="s">
        <v>211</v>
      </c>
      <c r="W1525" s="35" t="s">
        <v>57</v>
      </c>
      <c r="X1525" s="35" t="s">
        <v>926</v>
      </c>
      <c r="Y1525" s="35" t="s">
        <v>60</v>
      </c>
      <c r="Z1525" s="35" t="s">
        <v>212</v>
      </c>
    </row>
    <row r="1526" spans="1:26" ht="15" customHeight="1">
      <c r="A1526" s="35" t="s">
        <v>1304</v>
      </c>
      <c r="B1526" s="35" t="s">
        <v>1832</v>
      </c>
      <c r="C1526" s="35" t="s">
        <v>1834</v>
      </c>
      <c r="D1526" s="35">
        <f>IFERROR(IF($A1526="HDC",IF(VLOOKUP($C1526,hdc!$B$2:$F$1600,2,FALSE())="","",VLOOKUP($C1526,hdc!$B$2:$F$1600,2,FALSE())),IF($A1526="NAUTICS",IF(VLOOKUP($C1526,nautics!$B$2:$F$1200,2,FALSE())="","",VLOOKUP($C1526,nautics!$B$2:$F$1200,2,FALSE())),IF($A1526="ST",IF(VLOOKUP($C1526,st!$B$2:$F$400,2,FALSE())="","",VLOOKUP($C1526,st!$B$2:$F$400,2,FALSE())),""))),"")</f>
        <v>1</v>
      </c>
      <c r="E1526" s="35">
        <f>IFERROR(IF($A1526="HDC",IF(VLOOKUP($C1526,hdc!$B$2:$F$1600,3,FALSE())="","",VLOOKUP($C1526,hdc!$B$2:$F$1600,3,FALSE())),IF($A1526="NAUTICS",IF(VLOOKUP($C1526,nautics!$B$2:$F$1200,3,FALSE())="","",VLOOKUP($C1526,nautics!$B$2:$F$1200,3,FALSE())),IF($A1526="ST",IF(VLOOKUP($C1526,st!$B$2:$F$400,3,FALSE())="","",VLOOKUP($C1526,st!$B$2:$F$400,3,FALSE())),""))),"")</f>
        <v>1</v>
      </c>
      <c r="F1526" s="35" t="str">
        <f>IFERROR(IF($A1526="HDC",IF(VLOOKUP($C1526,hdc!$B$2:$F$1600,4,FALSE())="","",VLOOKUP($C1526,hdc!$B$2:$F$1600,4,FALSE())),IF($A1526="NAUTICS",IF(VLOOKUP($C1526,nautics!$B$2:$F$1200,4,FALSE())="","",VLOOKUP($C1526,nautics!$B$2:$F$1200,4,FALSE())),IF($A1526="ST",IF(VLOOKUP($C1526,st!$B$2:$F$400,4,FALSE())="","",VLOOKUP($C1526,st!$B$2:$F$400,4,FALSE())),""))),"")</f>
        <v/>
      </c>
      <c r="G1526" s="35" t="str">
        <f>IFERROR(IF($A1526="HDC",IF(VLOOKUP($C1526,hdc!$B$2:$F$1600,5,FALSE())="","",VLOOKUP($C1526,hdc!$B$2:$F$1600,5,FALSE())),IF($A1526="NAUTICS",IF(VLOOKUP($C1526,nautics!$B$2:$F$1200,5,FALSE())="","",VLOOKUP($C1526,nautics!$B$2:$F$1200,5,FALSE())),IF($A1526="ST",IF(VLOOKUP($C1526,st!$B$2:$F$400,5,FALSE())="","",VLOOKUP($C1526,st!$B$2:$F$400,5,FALSE())),""))),"")</f>
        <v/>
      </c>
      <c r="H1526" s="35" t="s">
        <v>1837</v>
      </c>
      <c r="I1526" s="35" t="s">
        <v>34</v>
      </c>
      <c r="J1526" s="35" t="s">
        <v>1840</v>
      </c>
      <c r="K1526" s="35">
        <f t="shared" si="5"/>
        <v>24</v>
      </c>
      <c r="L1526" s="35" t="s">
        <v>1842</v>
      </c>
      <c r="M1526" s="35" t="s">
        <v>1843</v>
      </c>
      <c r="N1526" s="35" t="s">
        <v>53</v>
      </c>
      <c r="O1526" s="35" t="s">
        <v>55</v>
      </c>
      <c r="P1526" s="35" t="s">
        <v>1844</v>
      </c>
      <c r="Q1526" s="35" t="s">
        <v>1846</v>
      </c>
      <c r="S1526" s="35" t="s">
        <v>53</v>
      </c>
      <c r="T1526" s="35" t="s">
        <v>55</v>
      </c>
      <c r="U1526" s="35" t="s">
        <v>1847</v>
      </c>
      <c r="W1526" s="35" t="s">
        <v>78</v>
      </c>
      <c r="X1526" s="35" t="s">
        <v>1723</v>
      </c>
      <c r="Y1526" s="35" t="s">
        <v>1360</v>
      </c>
      <c r="Z1526" s="35" t="s">
        <v>1849</v>
      </c>
    </row>
    <row r="1527" spans="1:26" ht="15" customHeight="1">
      <c r="A1527" s="35" t="s">
        <v>1304</v>
      </c>
      <c r="C1527" s="35" t="s">
        <v>1851</v>
      </c>
      <c r="D1527" s="35">
        <f>IFERROR(IF($A1527="HDC",IF(VLOOKUP($C1527,hdc!$B$2:$F$1600,2,FALSE())="","",VLOOKUP($C1527,hdc!$B$2:$F$1600,2,FALSE())),IF($A1527="NAUTICS",IF(VLOOKUP($C1527,nautics!$B$2:$F$1200,2,FALSE())="","",VLOOKUP($C1527,nautics!$B$2:$F$1200,2,FALSE())),IF($A1527="ST",IF(VLOOKUP($C1527,st!$B$2:$F$400,2,FALSE())="","",VLOOKUP($C1527,st!$B$2:$F$400,2,FALSE())),""))),"")</f>
        <v>1</v>
      </c>
      <c r="E1527" s="35">
        <f>IFERROR(IF($A1527="HDC",IF(VLOOKUP($C1527,hdc!$B$2:$F$1600,3,FALSE())="","",VLOOKUP($C1527,hdc!$B$2:$F$1600,3,FALSE())),IF($A1527="NAUTICS",IF(VLOOKUP($C1527,nautics!$B$2:$F$1200,3,FALSE())="","",VLOOKUP($C1527,nautics!$B$2:$F$1200,3,FALSE())),IF($A1527="ST",IF(VLOOKUP($C1527,st!$B$2:$F$400,3,FALSE())="","",VLOOKUP($C1527,st!$B$2:$F$400,3,FALSE())),""))),"")</f>
        <v>1</v>
      </c>
      <c r="F1527" s="35" t="str">
        <f>IFERROR(IF($A1527="HDC",IF(VLOOKUP($C1527,hdc!$B$2:$F$1600,4,FALSE())="","",VLOOKUP($C1527,hdc!$B$2:$F$1600,4,FALSE())),IF($A1527="NAUTICS",IF(VLOOKUP($C1527,nautics!$B$2:$F$1200,4,FALSE())="","",VLOOKUP($C1527,nautics!$B$2:$F$1200,4,FALSE())),IF($A1527="ST",IF(VLOOKUP($C1527,st!$B$2:$F$400,4,FALSE())="","",VLOOKUP($C1527,st!$B$2:$F$400,4,FALSE())),""))),"")</f>
        <v/>
      </c>
      <c r="G1527" s="35" t="str">
        <f>IFERROR(IF($A1527="HDC",IF(VLOOKUP($C1527,hdc!$B$2:$F$1600,5,FALSE())="","",VLOOKUP($C1527,hdc!$B$2:$F$1600,5,FALSE())),IF($A1527="NAUTICS",IF(VLOOKUP($C1527,nautics!$B$2:$F$1200,5,FALSE())="","",VLOOKUP($C1527,nautics!$B$2:$F$1200,5,FALSE())),IF($A1527="ST",IF(VLOOKUP($C1527,st!$B$2:$F$400,5,FALSE())="","",VLOOKUP($C1527,st!$B$2:$F$400,5,FALSE())),""))),"")</f>
        <v/>
      </c>
      <c r="H1527" s="35" t="s">
        <v>155</v>
      </c>
      <c r="I1527" s="35" t="s">
        <v>34</v>
      </c>
      <c r="J1527" s="35" t="s">
        <v>1840</v>
      </c>
      <c r="K1527" s="35">
        <f t="shared" si="5"/>
        <v>24</v>
      </c>
      <c r="L1527" s="35" t="s">
        <v>1842</v>
      </c>
      <c r="M1527" s="35" t="s">
        <v>1843</v>
      </c>
      <c r="N1527" s="35" t="s">
        <v>53</v>
      </c>
      <c r="O1527" s="35" t="s">
        <v>55</v>
      </c>
      <c r="P1527" s="35" t="s">
        <v>1844</v>
      </c>
      <c r="Q1527" s="35" t="s">
        <v>1846</v>
      </c>
      <c r="S1527" s="35" t="s">
        <v>53</v>
      </c>
      <c r="T1527" s="35" t="s">
        <v>55</v>
      </c>
      <c r="U1527" s="35" t="s">
        <v>1847</v>
      </c>
      <c r="W1527" s="35" t="s">
        <v>78</v>
      </c>
      <c r="X1527" s="35" t="s">
        <v>59</v>
      </c>
      <c r="Y1527" s="35" t="s">
        <v>1360</v>
      </c>
      <c r="Z1527" s="35" t="s">
        <v>1849</v>
      </c>
    </row>
    <row r="1528" spans="1:26" ht="15" customHeight="1">
      <c r="A1528" s="35" t="s">
        <v>1304</v>
      </c>
      <c r="C1528" s="35" t="s">
        <v>1857</v>
      </c>
      <c r="D1528" s="35">
        <f>IFERROR(IF($A1528="HDC",IF(VLOOKUP($C1528,hdc!$B$2:$F$1600,2,FALSE())="","",VLOOKUP($C1528,hdc!$B$2:$F$1600,2,FALSE())),IF($A1528="NAUTICS",IF(VLOOKUP($C1528,nautics!$B$2:$F$1200,2,FALSE())="","",VLOOKUP($C1528,nautics!$B$2:$F$1200,2,FALSE())),IF($A1528="ST",IF(VLOOKUP($C1528,st!$B$2:$F$400,2,FALSE())="","",VLOOKUP($C1528,st!$B$2:$F$400,2,FALSE())),""))),"")</f>
        <v>1</v>
      </c>
      <c r="E1528" s="35">
        <f>IFERROR(IF($A1528="HDC",IF(VLOOKUP($C1528,hdc!$B$2:$F$1600,3,FALSE())="","",VLOOKUP($C1528,hdc!$B$2:$F$1600,3,FALSE())),IF($A1528="NAUTICS",IF(VLOOKUP($C1528,nautics!$B$2:$F$1200,3,FALSE())="","",VLOOKUP($C1528,nautics!$B$2:$F$1200,3,FALSE())),IF($A1528="ST",IF(VLOOKUP($C1528,st!$B$2:$F$400,3,FALSE())="","",VLOOKUP($C1528,st!$B$2:$F$400,3,FALSE())),""))),"")</f>
        <v>1</v>
      </c>
      <c r="F1528" s="35" t="str">
        <f>IFERROR(IF($A1528="HDC",IF(VLOOKUP($C1528,hdc!$B$2:$F$1600,4,FALSE())="","",VLOOKUP($C1528,hdc!$B$2:$F$1600,4,FALSE())),IF($A1528="NAUTICS",IF(VLOOKUP($C1528,nautics!$B$2:$F$1200,4,FALSE())="","",VLOOKUP($C1528,nautics!$B$2:$F$1200,4,FALSE())),IF($A1528="ST",IF(VLOOKUP($C1528,st!$B$2:$F$400,4,FALSE())="","",VLOOKUP($C1528,st!$B$2:$F$400,4,FALSE())),""))),"")</f>
        <v/>
      </c>
      <c r="G1528" s="35" t="str">
        <f>IFERROR(IF($A1528="HDC",IF(VLOOKUP($C1528,hdc!$B$2:$F$1600,5,FALSE())="","",VLOOKUP($C1528,hdc!$B$2:$F$1600,5,FALSE())),IF($A1528="NAUTICS",IF(VLOOKUP($C1528,nautics!$B$2:$F$1200,5,FALSE())="","",VLOOKUP($C1528,nautics!$B$2:$F$1200,5,FALSE())),IF($A1528="ST",IF(VLOOKUP($C1528,st!$B$2:$F$400,5,FALSE())="","",VLOOKUP($C1528,st!$B$2:$F$400,5,FALSE())),""))),"")</f>
        <v/>
      </c>
      <c r="H1528" s="35" t="s">
        <v>1837</v>
      </c>
      <c r="I1528" s="35" t="s">
        <v>34</v>
      </c>
      <c r="J1528" s="35" t="s">
        <v>1859</v>
      </c>
      <c r="K1528" s="35">
        <f t="shared" si="5"/>
        <v>18</v>
      </c>
      <c r="L1528" s="35" t="s">
        <v>1861</v>
      </c>
      <c r="M1528" s="35" t="s">
        <v>1863</v>
      </c>
      <c r="N1528" s="35" t="s">
        <v>53</v>
      </c>
      <c r="O1528" s="35" t="s">
        <v>55</v>
      </c>
      <c r="P1528" s="35" t="s">
        <v>1714</v>
      </c>
      <c r="Q1528" s="35" t="s">
        <v>1715</v>
      </c>
      <c r="S1528" s="35" t="s">
        <v>53</v>
      </c>
      <c r="T1528" s="35" t="s">
        <v>55</v>
      </c>
      <c r="U1528" s="35" t="s">
        <v>1865</v>
      </c>
      <c r="W1528" s="35" t="s">
        <v>78</v>
      </c>
      <c r="X1528" s="35" t="s">
        <v>1723</v>
      </c>
      <c r="Y1528" s="35" t="s">
        <v>1867</v>
      </c>
      <c r="Z1528" s="35" t="s">
        <v>1725</v>
      </c>
    </row>
    <row r="1529" spans="1:26" ht="15" customHeight="1">
      <c r="A1529" s="35" t="s">
        <v>1304</v>
      </c>
      <c r="C1529" s="35" t="s">
        <v>1870</v>
      </c>
      <c r="D1529" s="35">
        <f>IFERROR(IF($A1529="HDC",IF(VLOOKUP($C1529,hdc!$B$2:$F$1600,2,FALSE())="","",VLOOKUP($C1529,hdc!$B$2:$F$1600,2,FALSE())),IF($A1529="NAUTICS",IF(VLOOKUP($C1529,nautics!$B$2:$F$1200,2,FALSE())="","",VLOOKUP($C1529,nautics!$B$2:$F$1200,2,FALSE())),IF($A1529="ST",IF(VLOOKUP($C1529,st!$B$2:$F$400,2,FALSE())="","",VLOOKUP($C1529,st!$B$2:$F$400,2,FALSE())),""))),"")</f>
        <v>1</v>
      </c>
      <c r="E1529" s="35">
        <f>IFERROR(IF($A1529="HDC",IF(VLOOKUP($C1529,hdc!$B$2:$F$1600,3,FALSE())="","",VLOOKUP($C1529,hdc!$B$2:$F$1600,3,FALSE())),IF($A1529="NAUTICS",IF(VLOOKUP($C1529,nautics!$B$2:$F$1200,3,FALSE())="","",VLOOKUP($C1529,nautics!$B$2:$F$1200,3,FALSE())),IF($A1529="ST",IF(VLOOKUP($C1529,st!$B$2:$F$400,3,FALSE())="","",VLOOKUP($C1529,st!$B$2:$F$400,3,FALSE())),""))),"")</f>
        <v>1</v>
      </c>
      <c r="F1529" s="35" t="str">
        <f>IFERROR(IF($A1529="HDC",IF(VLOOKUP($C1529,hdc!$B$2:$F$1600,4,FALSE())="","",VLOOKUP($C1529,hdc!$B$2:$F$1600,4,FALSE())),IF($A1529="NAUTICS",IF(VLOOKUP($C1529,nautics!$B$2:$F$1200,4,FALSE())="","",VLOOKUP($C1529,nautics!$B$2:$F$1200,4,FALSE())),IF($A1529="ST",IF(VLOOKUP($C1529,st!$B$2:$F$400,4,FALSE())="","",VLOOKUP($C1529,st!$B$2:$F$400,4,FALSE())),""))),"")</f>
        <v/>
      </c>
      <c r="G1529" s="35" t="str">
        <f>IFERROR(IF($A1529="HDC",IF(VLOOKUP($C1529,hdc!$B$2:$F$1600,5,FALSE())="","",VLOOKUP($C1529,hdc!$B$2:$F$1600,5,FALSE())),IF($A1529="NAUTICS",IF(VLOOKUP($C1529,nautics!$B$2:$F$1200,5,FALSE())="","",VLOOKUP($C1529,nautics!$B$2:$F$1200,5,FALSE())),IF($A1529="ST",IF(VLOOKUP($C1529,st!$B$2:$F$400,5,FALSE())="","",VLOOKUP($C1529,st!$B$2:$F$400,5,FALSE())),""))),"")</f>
        <v/>
      </c>
      <c r="H1529" s="35" t="s">
        <v>155</v>
      </c>
      <c r="I1529" s="35" t="s">
        <v>34</v>
      </c>
      <c r="J1529" s="35" t="s">
        <v>1859</v>
      </c>
      <c r="K1529" s="35">
        <f t="shared" si="5"/>
        <v>18</v>
      </c>
      <c r="L1529" s="35" t="s">
        <v>1861</v>
      </c>
      <c r="M1529" s="35" t="s">
        <v>1863</v>
      </c>
      <c r="N1529" s="35" t="s">
        <v>53</v>
      </c>
      <c r="O1529" s="35" t="s">
        <v>55</v>
      </c>
      <c r="P1529" s="35" t="s">
        <v>1714</v>
      </c>
      <c r="Q1529" s="35" t="s">
        <v>1715</v>
      </c>
      <c r="S1529" s="35" t="s">
        <v>53</v>
      </c>
      <c r="T1529" s="35" t="s">
        <v>55</v>
      </c>
      <c r="U1529" s="35" t="s">
        <v>1865</v>
      </c>
      <c r="W1529" s="35" t="s">
        <v>78</v>
      </c>
      <c r="X1529" s="35" t="s">
        <v>59</v>
      </c>
      <c r="Y1529" s="35" t="s">
        <v>1867</v>
      </c>
      <c r="Z1529" s="35" t="s">
        <v>1725</v>
      </c>
    </row>
    <row r="1530" spans="1:26" ht="15" customHeight="1">
      <c r="A1530" s="35" t="s">
        <v>1304</v>
      </c>
      <c r="C1530" s="35" t="s">
        <v>1881</v>
      </c>
      <c r="D1530" s="35">
        <f>IFERROR(IF($A1530="HDC",IF(VLOOKUP($C1530,hdc!$B$2:$F$1600,2,FALSE())="","",VLOOKUP($C1530,hdc!$B$2:$F$1600,2,FALSE())),IF($A1530="NAUTICS",IF(VLOOKUP($C1530,nautics!$B$2:$F$1200,2,FALSE())="","",VLOOKUP($C1530,nautics!$B$2:$F$1200,2,FALSE())),IF($A1530="ST",IF(VLOOKUP($C1530,st!$B$2:$F$400,2,FALSE())="","",VLOOKUP($C1530,st!$B$2:$F$400,2,FALSE())),""))),"")</f>
        <v>1</v>
      </c>
      <c r="E1530" s="35">
        <f>IFERROR(IF($A1530="HDC",IF(VLOOKUP($C1530,hdc!$B$2:$F$1600,3,FALSE())="","",VLOOKUP($C1530,hdc!$B$2:$F$1600,3,FALSE())),IF($A1530="NAUTICS",IF(VLOOKUP($C1530,nautics!$B$2:$F$1200,3,FALSE())="","",VLOOKUP($C1530,nautics!$B$2:$F$1200,3,FALSE())),IF($A1530="ST",IF(VLOOKUP($C1530,st!$B$2:$F$400,3,FALSE())="","",VLOOKUP($C1530,st!$B$2:$F$400,3,FALSE())),""))),"")</f>
        <v>1</v>
      </c>
      <c r="F1530" s="35" t="str">
        <f>IFERROR(IF($A1530="HDC",IF(VLOOKUP($C1530,hdc!$B$2:$F$1600,4,FALSE())="","",VLOOKUP($C1530,hdc!$B$2:$F$1600,4,FALSE())),IF($A1530="NAUTICS",IF(VLOOKUP($C1530,nautics!$B$2:$F$1200,4,FALSE())="","",VLOOKUP($C1530,nautics!$B$2:$F$1200,4,FALSE())),IF($A1530="ST",IF(VLOOKUP($C1530,st!$B$2:$F$400,4,FALSE())="","",VLOOKUP($C1530,st!$B$2:$F$400,4,FALSE())),""))),"")</f>
        <v/>
      </c>
      <c r="G1530" s="35" t="str">
        <f>IFERROR(IF($A1530="HDC",IF(VLOOKUP($C1530,hdc!$B$2:$F$1600,5,FALSE())="","",VLOOKUP($C1530,hdc!$B$2:$F$1600,5,FALSE())),IF($A1530="NAUTICS",IF(VLOOKUP($C1530,nautics!$B$2:$F$1200,5,FALSE())="","",VLOOKUP($C1530,nautics!$B$2:$F$1200,5,FALSE())),IF($A1530="ST",IF(VLOOKUP($C1530,st!$B$2:$F$400,5,FALSE())="","",VLOOKUP($C1530,st!$B$2:$F$400,5,FALSE())),""))),"")</f>
        <v/>
      </c>
      <c r="H1530" s="35" t="s">
        <v>1837</v>
      </c>
      <c r="I1530" s="35" t="s">
        <v>34</v>
      </c>
      <c r="J1530" s="35" t="s">
        <v>1883</v>
      </c>
      <c r="K1530" s="35">
        <f t="shared" si="5"/>
        <v>20</v>
      </c>
      <c r="L1530" s="35" t="s">
        <v>1842</v>
      </c>
      <c r="M1530" s="35" t="s">
        <v>1843</v>
      </c>
      <c r="N1530" s="35" t="s">
        <v>53</v>
      </c>
      <c r="O1530" s="35" t="s">
        <v>55</v>
      </c>
      <c r="P1530" s="35" t="s">
        <v>1844</v>
      </c>
      <c r="Q1530" s="35" t="s">
        <v>1846</v>
      </c>
      <c r="S1530" s="35" t="s">
        <v>53</v>
      </c>
      <c r="T1530" s="35" t="s">
        <v>55</v>
      </c>
      <c r="U1530" s="35" t="s">
        <v>1886</v>
      </c>
      <c r="W1530" s="35" t="s">
        <v>78</v>
      </c>
      <c r="X1530" s="35" t="s">
        <v>1888</v>
      </c>
      <c r="Y1530" s="35" t="s">
        <v>1360</v>
      </c>
      <c r="Z1530" s="35" t="s">
        <v>1849</v>
      </c>
    </row>
    <row r="1531" spans="1:26" ht="15" customHeight="1">
      <c r="A1531" s="35" t="s">
        <v>1304</v>
      </c>
      <c r="C1531" s="35" t="s">
        <v>1889</v>
      </c>
      <c r="D1531" s="35">
        <f>IFERROR(IF($A1531="HDC",IF(VLOOKUP($C1531,hdc!$B$2:$F$1600,2,FALSE())="","",VLOOKUP($C1531,hdc!$B$2:$F$1600,2,FALSE())),IF($A1531="NAUTICS",IF(VLOOKUP($C1531,nautics!$B$2:$F$1200,2,FALSE())="","",VLOOKUP($C1531,nautics!$B$2:$F$1200,2,FALSE())),IF($A1531="ST",IF(VLOOKUP($C1531,st!$B$2:$F$400,2,FALSE())="","",VLOOKUP($C1531,st!$B$2:$F$400,2,FALSE())),""))),"")</f>
        <v>1</v>
      </c>
      <c r="E1531" s="35">
        <f>IFERROR(IF($A1531="HDC",IF(VLOOKUP($C1531,hdc!$B$2:$F$1600,3,FALSE())="","",VLOOKUP($C1531,hdc!$B$2:$F$1600,3,FALSE())),IF($A1531="NAUTICS",IF(VLOOKUP($C1531,nautics!$B$2:$F$1200,3,FALSE())="","",VLOOKUP($C1531,nautics!$B$2:$F$1200,3,FALSE())),IF($A1531="ST",IF(VLOOKUP($C1531,st!$B$2:$F$400,3,FALSE())="","",VLOOKUP($C1531,st!$B$2:$F$400,3,FALSE())),""))),"")</f>
        <v>1</v>
      </c>
      <c r="F1531" s="35" t="str">
        <f>IFERROR(IF($A1531="HDC",IF(VLOOKUP($C1531,hdc!$B$2:$F$1600,4,FALSE())="","",VLOOKUP($C1531,hdc!$B$2:$F$1600,4,FALSE())),IF($A1531="NAUTICS",IF(VLOOKUP($C1531,nautics!$B$2:$F$1200,4,FALSE())="","",VLOOKUP($C1531,nautics!$B$2:$F$1200,4,FALSE())),IF($A1531="ST",IF(VLOOKUP($C1531,st!$B$2:$F$400,4,FALSE())="","",VLOOKUP($C1531,st!$B$2:$F$400,4,FALSE())),""))),"")</f>
        <v/>
      </c>
      <c r="G1531" s="35" t="str">
        <f>IFERROR(IF($A1531="HDC",IF(VLOOKUP($C1531,hdc!$B$2:$F$1600,5,FALSE())="","",VLOOKUP($C1531,hdc!$B$2:$F$1600,5,FALSE())),IF($A1531="NAUTICS",IF(VLOOKUP($C1531,nautics!$B$2:$F$1200,5,FALSE())="","",VLOOKUP($C1531,nautics!$B$2:$F$1200,5,FALSE())),IF($A1531="ST",IF(VLOOKUP($C1531,st!$B$2:$F$400,5,FALSE())="","",VLOOKUP($C1531,st!$B$2:$F$400,5,FALSE())),""))),"")</f>
        <v/>
      </c>
      <c r="H1531" s="35" t="s">
        <v>1837</v>
      </c>
      <c r="I1531" s="35" t="s">
        <v>34</v>
      </c>
      <c r="J1531" s="35" t="s">
        <v>1859</v>
      </c>
      <c r="K1531" s="35">
        <f t="shared" si="5"/>
        <v>18</v>
      </c>
      <c r="L1531" s="35" t="s">
        <v>1861</v>
      </c>
      <c r="M1531" s="35" t="s">
        <v>1863</v>
      </c>
      <c r="N1531" s="35" t="s">
        <v>53</v>
      </c>
      <c r="O1531" s="35" t="s">
        <v>55</v>
      </c>
      <c r="P1531" s="35" t="s">
        <v>1714</v>
      </c>
      <c r="Q1531" s="35" t="s">
        <v>1715</v>
      </c>
      <c r="S1531" s="35" t="s">
        <v>53</v>
      </c>
      <c r="T1531" s="35" t="s">
        <v>55</v>
      </c>
      <c r="U1531" s="35" t="s">
        <v>1865</v>
      </c>
      <c r="W1531" s="35" t="s">
        <v>78</v>
      </c>
      <c r="X1531" s="35" t="s">
        <v>1888</v>
      </c>
      <c r="Y1531" s="35" t="s">
        <v>1867</v>
      </c>
      <c r="Z1531" s="35" t="s">
        <v>1725</v>
      </c>
    </row>
    <row r="1532" spans="1:26" ht="15" customHeight="1">
      <c r="A1532" s="35" t="s">
        <v>1304</v>
      </c>
      <c r="C1532" s="35" t="s">
        <v>1895</v>
      </c>
      <c r="D1532" s="35">
        <f>IFERROR(IF($A1532="HDC",IF(VLOOKUP($C1532,hdc!$B$2:$F$1600,2,FALSE())="","",VLOOKUP($C1532,hdc!$B$2:$F$1600,2,FALSE())),IF($A1532="NAUTICS",IF(VLOOKUP($C1532,nautics!$B$2:$F$1200,2,FALSE())="","",VLOOKUP($C1532,nautics!$B$2:$F$1200,2,FALSE())),IF($A1532="ST",IF(VLOOKUP($C1532,st!$B$2:$F$400,2,FALSE())="","",VLOOKUP($C1532,st!$B$2:$F$400,2,FALSE())),""))),"")</f>
        <v>1</v>
      </c>
      <c r="E1532" s="35">
        <f>IFERROR(IF($A1532="HDC",IF(VLOOKUP($C1532,hdc!$B$2:$F$1600,3,FALSE())="","",VLOOKUP($C1532,hdc!$B$2:$F$1600,3,FALSE())),IF($A1532="NAUTICS",IF(VLOOKUP($C1532,nautics!$B$2:$F$1200,3,FALSE())="","",VLOOKUP($C1532,nautics!$B$2:$F$1200,3,FALSE())),IF($A1532="ST",IF(VLOOKUP($C1532,st!$B$2:$F$400,3,FALSE())="","",VLOOKUP($C1532,st!$B$2:$F$400,3,FALSE())),""))),"")</f>
        <v>1</v>
      </c>
      <c r="F1532" s="35" t="str">
        <f>IFERROR(IF($A1532="HDC",IF(VLOOKUP($C1532,hdc!$B$2:$F$1600,4,FALSE())="","",VLOOKUP($C1532,hdc!$B$2:$F$1600,4,FALSE())),IF($A1532="NAUTICS",IF(VLOOKUP($C1532,nautics!$B$2:$F$1200,4,FALSE())="","",VLOOKUP($C1532,nautics!$B$2:$F$1200,4,FALSE())),IF($A1532="ST",IF(VLOOKUP($C1532,st!$B$2:$F$400,4,FALSE())="","",VLOOKUP($C1532,st!$B$2:$F$400,4,FALSE())),""))),"")</f>
        <v/>
      </c>
      <c r="G1532" s="35" t="str">
        <f>IFERROR(IF($A1532="HDC",IF(VLOOKUP($C1532,hdc!$B$2:$F$1600,5,FALSE())="","",VLOOKUP($C1532,hdc!$B$2:$F$1600,5,FALSE())),IF($A1532="NAUTICS",IF(VLOOKUP($C1532,nautics!$B$2:$F$1200,5,FALSE())="","",VLOOKUP($C1532,nautics!$B$2:$F$1200,5,FALSE())),IF($A1532="ST",IF(VLOOKUP($C1532,st!$B$2:$F$400,5,FALSE())="","",VLOOKUP($C1532,st!$B$2:$F$400,5,FALSE())),""))),"")</f>
        <v/>
      </c>
      <c r="H1532" s="35" t="s">
        <v>104</v>
      </c>
      <c r="I1532" s="35" t="s">
        <v>34</v>
      </c>
      <c r="J1532" s="35" t="s">
        <v>1897</v>
      </c>
      <c r="K1532" s="35">
        <f t="shared" ref="K1532:K1786" si="6">ROUNDUP(J1532,0)</f>
        <v>16</v>
      </c>
      <c r="L1532" s="35" t="s">
        <v>1842</v>
      </c>
      <c r="M1532" s="35" t="s">
        <v>1843</v>
      </c>
      <c r="N1532" s="35" t="s">
        <v>53</v>
      </c>
      <c r="O1532" s="35" t="s">
        <v>55</v>
      </c>
      <c r="P1532" s="35" t="s">
        <v>1145</v>
      </c>
      <c r="Q1532" s="35" t="s">
        <v>1146</v>
      </c>
      <c r="S1532" s="35" t="s">
        <v>53</v>
      </c>
      <c r="T1532" s="35" t="s">
        <v>55</v>
      </c>
      <c r="U1532" s="35" t="s">
        <v>1901</v>
      </c>
      <c r="W1532" s="35" t="s">
        <v>78</v>
      </c>
      <c r="X1532" s="35" t="s">
        <v>59</v>
      </c>
      <c r="Y1532" s="35" t="s">
        <v>1360</v>
      </c>
      <c r="Z1532" s="35" t="s">
        <v>1153</v>
      </c>
    </row>
    <row r="1533" spans="1:26" ht="15" customHeight="1">
      <c r="A1533" s="35" t="s">
        <v>1304</v>
      </c>
      <c r="C1533" s="35" t="s">
        <v>1904</v>
      </c>
      <c r="D1533" s="35">
        <f>IFERROR(IF($A1533="HDC",IF(VLOOKUP($C1533,hdc!$B$2:$F$1600,2,FALSE())="","",VLOOKUP($C1533,hdc!$B$2:$F$1600,2,FALSE())),IF($A1533="NAUTICS",IF(VLOOKUP($C1533,nautics!$B$2:$F$1200,2,FALSE())="","",VLOOKUP($C1533,nautics!$B$2:$F$1200,2,FALSE())),IF($A1533="ST",IF(VLOOKUP($C1533,st!$B$2:$F$400,2,FALSE())="","",VLOOKUP($C1533,st!$B$2:$F$400,2,FALSE())),""))),"")</f>
        <v>1</v>
      </c>
      <c r="E1533" s="35">
        <f>IFERROR(IF($A1533="HDC",IF(VLOOKUP($C1533,hdc!$B$2:$F$1600,3,FALSE())="","",VLOOKUP($C1533,hdc!$B$2:$F$1600,3,FALSE())),IF($A1533="NAUTICS",IF(VLOOKUP($C1533,nautics!$B$2:$F$1200,3,FALSE())="","",VLOOKUP($C1533,nautics!$B$2:$F$1200,3,FALSE())),IF($A1533="ST",IF(VLOOKUP($C1533,st!$B$2:$F$400,3,FALSE())="","",VLOOKUP($C1533,st!$B$2:$F$400,3,FALSE())),""))),"")</f>
        <v>1</v>
      </c>
      <c r="F1533" s="35" t="str">
        <f>IFERROR(IF($A1533="HDC",IF(VLOOKUP($C1533,hdc!$B$2:$F$1600,4,FALSE())="","",VLOOKUP($C1533,hdc!$B$2:$F$1600,4,FALSE())),IF($A1533="NAUTICS",IF(VLOOKUP($C1533,nautics!$B$2:$F$1200,4,FALSE())="","",VLOOKUP($C1533,nautics!$B$2:$F$1200,4,FALSE())),IF($A1533="ST",IF(VLOOKUP($C1533,st!$B$2:$F$400,4,FALSE())="","",VLOOKUP($C1533,st!$B$2:$F$400,4,FALSE())),""))),"")</f>
        <v/>
      </c>
      <c r="G1533" s="35" t="str">
        <f>IFERROR(IF($A1533="HDC",IF(VLOOKUP($C1533,hdc!$B$2:$F$1600,5,FALSE())="","",VLOOKUP($C1533,hdc!$B$2:$F$1600,5,FALSE())),IF($A1533="NAUTICS",IF(VLOOKUP($C1533,nautics!$B$2:$F$1200,5,FALSE())="","",VLOOKUP($C1533,nautics!$B$2:$F$1200,5,FALSE())),IF($A1533="ST",IF(VLOOKUP($C1533,st!$B$2:$F$400,5,FALSE())="","",VLOOKUP($C1533,st!$B$2:$F$400,5,FALSE())),""))),"")</f>
        <v/>
      </c>
      <c r="H1533" s="35" t="s">
        <v>104</v>
      </c>
      <c r="I1533" s="35" t="s">
        <v>34</v>
      </c>
      <c r="J1533" s="35" t="s">
        <v>1906</v>
      </c>
      <c r="K1533" s="35">
        <f t="shared" si="6"/>
        <v>9</v>
      </c>
      <c r="L1533" s="35" t="s">
        <v>1861</v>
      </c>
      <c r="M1533" s="35" t="s">
        <v>1863</v>
      </c>
      <c r="N1533" s="35" t="s">
        <v>53</v>
      </c>
      <c r="O1533" s="35" t="s">
        <v>55</v>
      </c>
      <c r="P1533" s="35" t="s">
        <v>1369</v>
      </c>
      <c r="Q1533" s="35" t="s">
        <v>1371</v>
      </c>
      <c r="S1533" s="35" t="s">
        <v>53</v>
      </c>
      <c r="T1533" s="35" t="s">
        <v>55</v>
      </c>
      <c r="U1533" s="35" t="s">
        <v>1911</v>
      </c>
      <c r="W1533" s="35" t="s">
        <v>78</v>
      </c>
      <c r="X1533" s="35" t="s">
        <v>59</v>
      </c>
      <c r="Y1533" s="35" t="s">
        <v>1867</v>
      </c>
      <c r="Z1533" s="35" t="s">
        <v>1379</v>
      </c>
    </row>
    <row r="1534" spans="1:26" ht="15" customHeight="1">
      <c r="A1534" s="35" t="s">
        <v>1304</v>
      </c>
      <c r="B1534" s="35" t="s">
        <v>1915</v>
      </c>
      <c r="C1534" s="35" t="s">
        <v>1920</v>
      </c>
      <c r="D1534" s="35">
        <f>IFERROR(IF($A1534="HDC",IF(VLOOKUP($C1534,hdc!$B$2:$F$1600,2,FALSE())="","",VLOOKUP($C1534,hdc!$B$2:$F$1600,2,FALSE())),IF($A1534="NAUTICS",IF(VLOOKUP($C1534,nautics!$B$2:$F$1200,2,FALSE())="","",VLOOKUP($C1534,nautics!$B$2:$F$1200,2,FALSE())),IF($A1534="ST",IF(VLOOKUP($C1534,st!$B$2:$F$400,2,FALSE())="","",VLOOKUP($C1534,st!$B$2:$F$400,2,FALSE())),""))),"")</f>
        <v>1</v>
      </c>
      <c r="E1534" s="35">
        <f>IFERROR(IF($A1534="HDC",IF(VLOOKUP($C1534,hdc!$B$2:$F$1600,3,FALSE())="","",VLOOKUP($C1534,hdc!$B$2:$F$1600,3,FALSE())),IF($A1534="NAUTICS",IF(VLOOKUP($C1534,nautics!$B$2:$F$1200,3,FALSE())="","",VLOOKUP($C1534,nautics!$B$2:$F$1200,3,FALSE())),IF($A1534="ST",IF(VLOOKUP($C1534,st!$B$2:$F$400,3,FALSE())="","",VLOOKUP($C1534,st!$B$2:$F$400,3,FALSE())),""))),"")</f>
        <v>1</v>
      </c>
      <c r="F1534" s="35">
        <f>IFERROR(IF($A1534="HDC",IF(VLOOKUP($C1534,hdc!$B$2:$F$1600,4,FALSE())="","",VLOOKUP($C1534,hdc!$B$2:$F$1600,4,FALSE())),IF($A1534="NAUTICS",IF(VLOOKUP($C1534,nautics!$B$2:$F$1200,4,FALSE())="","",VLOOKUP($C1534,nautics!$B$2:$F$1200,4,FALSE())),IF($A1534="ST",IF(VLOOKUP($C1534,st!$B$2:$F$400,4,FALSE())="","",VLOOKUP($C1534,st!$B$2:$F$400,4,FALSE())),""))),"")</f>
        <v>1</v>
      </c>
      <c r="G1534" s="35" t="str">
        <f>IFERROR(IF($A1534="HDC",IF(VLOOKUP($C1534,hdc!$B$2:$F$1600,5,FALSE())="","",VLOOKUP($C1534,hdc!$B$2:$F$1600,5,FALSE())),IF($A1534="NAUTICS",IF(VLOOKUP($C1534,nautics!$B$2:$F$1200,5,FALSE())="","",VLOOKUP($C1534,nautics!$B$2:$F$1200,5,FALSE())),IF($A1534="ST",IF(VLOOKUP($C1534,st!$B$2:$F$400,5,FALSE())="","",VLOOKUP($C1534,st!$B$2:$F$400,5,FALSE())),""))),"")</f>
        <v/>
      </c>
      <c r="H1534" s="35" t="s">
        <v>104</v>
      </c>
      <c r="I1534" s="35" t="s">
        <v>34</v>
      </c>
      <c r="J1534" s="35" t="s">
        <v>1923</v>
      </c>
      <c r="K1534" s="35">
        <f t="shared" si="6"/>
        <v>21</v>
      </c>
      <c r="L1534" s="35" t="s">
        <v>95</v>
      </c>
      <c r="M1534" s="35" t="s">
        <v>96</v>
      </c>
      <c r="N1534" s="35" t="s">
        <v>43</v>
      </c>
      <c r="O1534" s="35" t="s">
        <v>45</v>
      </c>
      <c r="P1534" s="35" t="s">
        <v>1926</v>
      </c>
      <c r="Q1534" s="35" t="s">
        <v>1927</v>
      </c>
      <c r="S1534" s="35" t="s">
        <v>53</v>
      </c>
      <c r="T1534" s="35" t="s">
        <v>55</v>
      </c>
      <c r="U1534" s="35" t="s">
        <v>1929</v>
      </c>
      <c r="W1534" s="35" t="s">
        <v>57</v>
      </c>
      <c r="X1534" s="35" t="s">
        <v>926</v>
      </c>
      <c r="Y1534" s="35" t="s">
        <v>102</v>
      </c>
      <c r="Z1534" s="35" t="s">
        <v>238</v>
      </c>
    </row>
    <row r="1535" spans="1:26" ht="15" customHeight="1">
      <c r="A1535" s="35" t="s">
        <v>1304</v>
      </c>
      <c r="C1535" s="35" t="s">
        <v>1932</v>
      </c>
      <c r="D1535" s="35">
        <f>IFERROR(IF($A1535="HDC",IF(VLOOKUP($C1535,hdc!$B$2:$F$1600,2,FALSE())="","",VLOOKUP($C1535,hdc!$B$2:$F$1600,2,FALSE())),IF($A1535="NAUTICS",IF(VLOOKUP($C1535,nautics!$B$2:$F$1200,2,FALSE())="","",VLOOKUP($C1535,nautics!$B$2:$F$1200,2,FALSE())),IF($A1535="ST",IF(VLOOKUP($C1535,st!$B$2:$F$400,2,FALSE())="","",VLOOKUP($C1535,st!$B$2:$F$400,2,FALSE())),""))),"")</f>
        <v>1</v>
      </c>
      <c r="E1535" s="35">
        <f>IFERROR(IF($A1535="HDC",IF(VLOOKUP($C1535,hdc!$B$2:$F$1600,3,FALSE())="","",VLOOKUP($C1535,hdc!$B$2:$F$1600,3,FALSE())),IF($A1535="NAUTICS",IF(VLOOKUP($C1535,nautics!$B$2:$F$1200,3,FALSE())="","",VLOOKUP($C1535,nautics!$B$2:$F$1200,3,FALSE())),IF($A1535="ST",IF(VLOOKUP($C1535,st!$B$2:$F$400,3,FALSE())="","",VLOOKUP($C1535,st!$B$2:$F$400,3,FALSE())),""))),"")</f>
        <v>1</v>
      </c>
      <c r="F1535" s="35">
        <f>IFERROR(IF($A1535="HDC",IF(VLOOKUP($C1535,hdc!$B$2:$F$1600,4,FALSE())="","",VLOOKUP($C1535,hdc!$B$2:$F$1600,4,FALSE())),IF($A1535="NAUTICS",IF(VLOOKUP($C1535,nautics!$B$2:$F$1200,4,FALSE())="","",VLOOKUP($C1535,nautics!$B$2:$F$1200,4,FALSE())),IF($A1535="ST",IF(VLOOKUP($C1535,st!$B$2:$F$400,4,FALSE())="","",VLOOKUP($C1535,st!$B$2:$F$400,4,FALSE())),""))),"")</f>
        <v>1</v>
      </c>
      <c r="G1535" s="35" t="str">
        <f>IFERROR(IF($A1535="HDC",IF(VLOOKUP($C1535,hdc!$B$2:$F$1600,5,FALSE())="","",VLOOKUP($C1535,hdc!$B$2:$F$1600,5,FALSE())),IF($A1535="NAUTICS",IF(VLOOKUP($C1535,nautics!$B$2:$F$1200,5,FALSE())="","",VLOOKUP($C1535,nautics!$B$2:$F$1200,5,FALSE())),IF($A1535="ST",IF(VLOOKUP($C1535,st!$B$2:$F$400,5,FALSE())="","",VLOOKUP($C1535,st!$B$2:$F$400,5,FALSE())),""))),"")</f>
        <v/>
      </c>
      <c r="H1535" s="35" t="s">
        <v>104</v>
      </c>
      <c r="I1535" s="35" t="s">
        <v>34</v>
      </c>
      <c r="J1535" s="35" t="s">
        <v>1937</v>
      </c>
      <c r="K1535" s="35">
        <f t="shared" si="6"/>
        <v>28</v>
      </c>
      <c r="L1535" s="35" t="s">
        <v>95</v>
      </c>
      <c r="M1535" s="35" t="s">
        <v>96</v>
      </c>
      <c r="N1535" s="35" t="s">
        <v>43</v>
      </c>
      <c r="O1535" s="35" t="s">
        <v>45</v>
      </c>
      <c r="P1535" s="35" t="s">
        <v>1941</v>
      </c>
      <c r="Q1535" s="35" t="s">
        <v>1943</v>
      </c>
      <c r="S1535" s="35" t="s">
        <v>53</v>
      </c>
      <c r="T1535" s="35" t="s">
        <v>55</v>
      </c>
      <c r="U1535" s="35" t="s">
        <v>1944</v>
      </c>
      <c r="W1535" s="35" t="s">
        <v>57</v>
      </c>
      <c r="X1535" s="35" t="s">
        <v>926</v>
      </c>
      <c r="Y1535" s="35" t="s">
        <v>102</v>
      </c>
      <c r="Z1535" s="35" t="s">
        <v>99</v>
      </c>
    </row>
    <row r="1536" spans="1:26" ht="15" customHeight="1">
      <c r="A1536" s="35" t="s">
        <v>1304</v>
      </c>
      <c r="C1536" s="35" t="s">
        <v>1948</v>
      </c>
      <c r="D1536" s="35">
        <f>IFERROR(IF($A1536="HDC",IF(VLOOKUP($C1536,hdc!$B$2:$F$1600,2,FALSE())="","",VLOOKUP($C1536,hdc!$B$2:$F$1600,2,FALSE())),IF($A1536="NAUTICS",IF(VLOOKUP($C1536,nautics!$B$2:$F$1200,2,FALSE())="","",VLOOKUP($C1536,nautics!$B$2:$F$1200,2,FALSE())),IF($A1536="ST",IF(VLOOKUP($C1536,st!$B$2:$F$400,2,FALSE())="","",VLOOKUP($C1536,st!$B$2:$F$400,2,FALSE())),""))),"")</f>
        <v>1</v>
      </c>
      <c r="E1536" s="35">
        <f>IFERROR(IF($A1536="HDC",IF(VLOOKUP($C1536,hdc!$B$2:$F$1600,3,FALSE())="","",VLOOKUP($C1536,hdc!$B$2:$F$1600,3,FALSE())),IF($A1536="NAUTICS",IF(VLOOKUP($C1536,nautics!$B$2:$F$1200,3,FALSE())="","",VLOOKUP($C1536,nautics!$B$2:$F$1200,3,FALSE())),IF($A1536="ST",IF(VLOOKUP($C1536,st!$B$2:$F$400,3,FALSE())="","",VLOOKUP($C1536,st!$B$2:$F$400,3,FALSE())),""))),"")</f>
        <v>1</v>
      </c>
      <c r="F1536" s="35">
        <f>IFERROR(IF($A1536="HDC",IF(VLOOKUP($C1536,hdc!$B$2:$F$1600,4,FALSE())="","",VLOOKUP($C1536,hdc!$B$2:$F$1600,4,FALSE())),IF($A1536="NAUTICS",IF(VLOOKUP($C1536,nautics!$B$2:$F$1200,4,FALSE())="","",VLOOKUP($C1536,nautics!$B$2:$F$1200,4,FALSE())),IF($A1536="ST",IF(VLOOKUP($C1536,st!$B$2:$F$400,4,FALSE())="","",VLOOKUP($C1536,st!$B$2:$F$400,4,FALSE())),""))),"")</f>
        <v>1</v>
      </c>
      <c r="G1536" s="35" t="str">
        <f>IFERROR(IF($A1536="HDC",IF(VLOOKUP($C1536,hdc!$B$2:$F$1600,5,FALSE())="","",VLOOKUP($C1536,hdc!$B$2:$F$1600,5,FALSE())),IF($A1536="NAUTICS",IF(VLOOKUP($C1536,nautics!$B$2:$F$1200,5,FALSE())="","",VLOOKUP($C1536,nautics!$B$2:$F$1200,5,FALSE())),IF($A1536="ST",IF(VLOOKUP($C1536,st!$B$2:$F$400,5,FALSE())="","",VLOOKUP($C1536,st!$B$2:$F$400,5,FALSE())),""))),"")</f>
        <v/>
      </c>
      <c r="H1536" s="35" t="s">
        <v>104</v>
      </c>
      <c r="I1536" s="35" t="s">
        <v>34</v>
      </c>
      <c r="J1536" s="35" t="s">
        <v>1951</v>
      </c>
      <c r="K1536" s="35">
        <f t="shared" si="6"/>
        <v>21</v>
      </c>
      <c r="L1536" s="35" t="s">
        <v>95</v>
      </c>
      <c r="M1536" s="35" t="s">
        <v>96</v>
      </c>
      <c r="N1536" s="35" t="s">
        <v>43</v>
      </c>
      <c r="O1536" s="35" t="s">
        <v>45</v>
      </c>
      <c r="P1536" s="35" t="s">
        <v>1955</v>
      </c>
      <c r="Q1536" s="35" t="s">
        <v>1956</v>
      </c>
      <c r="S1536" s="35" t="s">
        <v>53</v>
      </c>
      <c r="T1536" s="35" t="s">
        <v>55</v>
      </c>
      <c r="U1536" s="35" t="s">
        <v>1959</v>
      </c>
      <c r="W1536" s="35" t="s">
        <v>57</v>
      </c>
      <c r="X1536" s="35" t="s">
        <v>926</v>
      </c>
      <c r="Y1536" s="35" t="s">
        <v>102</v>
      </c>
      <c r="Z1536" s="35" t="s">
        <v>1960</v>
      </c>
    </row>
    <row r="1537" spans="1:26" ht="15" customHeight="1">
      <c r="A1537" s="35" t="s">
        <v>1304</v>
      </c>
      <c r="C1537" s="35" t="s">
        <v>1962</v>
      </c>
      <c r="D1537" s="35">
        <f>IFERROR(IF($A1537="HDC",IF(VLOOKUP($C1537,hdc!$B$2:$F$1600,2,FALSE())="","",VLOOKUP($C1537,hdc!$B$2:$F$1600,2,FALSE())),IF($A1537="NAUTICS",IF(VLOOKUP($C1537,nautics!$B$2:$F$1200,2,FALSE())="","",VLOOKUP($C1537,nautics!$B$2:$F$1200,2,FALSE())),IF($A1537="ST",IF(VLOOKUP($C1537,st!$B$2:$F$400,2,FALSE())="","",VLOOKUP($C1537,st!$B$2:$F$400,2,FALSE())),""))),"")</f>
        <v>1</v>
      </c>
      <c r="E1537" s="35">
        <f>IFERROR(IF($A1537="HDC",IF(VLOOKUP($C1537,hdc!$B$2:$F$1600,3,FALSE())="","",VLOOKUP($C1537,hdc!$B$2:$F$1600,3,FALSE())),IF($A1537="NAUTICS",IF(VLOOKUP($C1537,nautics!$B$2:$F$1200,3,FALSE())="","",VLOOKUP($C1537,nautics!$B$2:$F$1200,3,FALSE())),IF($A1537="ST",IF(VLOOKUP($C1537,st!$B$2:$F$400,3,FALSE())="","",VLOOKUP($C1537,st!$B$2:$F$400,3,FALSE())),""))),"")</f>
        <v>1</v>
      </c>
      <c r="F1537" s="35">
        <f>IFERROR(IF($A1537="HDC",IF(VLOOKUP($C1537,hdc!$B$2:$F$1600,4,FALSE())="","",VLOOKUP($C1537,hdc!$B$2:$F$1600,4,FALSE())),IF($A1537="NAUTICS",IF(VLOOKUP($C1537,nautics!$B$2:$F$1200,4,FALSE())="","",VLOOKUP($C1537,nautics!$B$2:$F$1200,4,FALSE())),IF($A1537="ST",IF(VLOOKUP($C1537,st!$B$2:$F$400,4,FALSE())="","",VLOOKUP($C1537,st!$B$2:$F$400,4,FALSE())),""))),"")</f>
        <v>1</v>
      </c>
      <c r="G1537" s="35" t="str">
        <f>IFERROR(IF($A1537="HDC",IF(VLOOKUP($C1537,hdc!$B$2:$F$1600,5,FALSE())="","",VLOOKUP($C1537,hdc!$B$2:$F$1600,5,FALSE())),IF($A1537="NAUTICS",IF(VLOOKUP($C1537,nautics!$B$2:$F$1200,5,FALSE())="","",VLOOKUP($C1537,nautics!$B$2:$F$1200,5,FALSE())),IF($A1537="ST",IF(VLOOKUP($C1537,st!$B$2:$F$400,5,FALSE())="","",VLOOKUP($C1537,st!$B$2:$F$400,5,FALSE())),""))),"")</f>
        <v/>
      </c>
      <c r="H1537" s="35" t="s">
        <v>104</v>
      </c>
      <c r="I1537" s="35" t="s">
        <v>34</v>
      </c>
      <c r="J1537" s="35" t="s">
        <v>1937</v>
      </c>
      <c r="K1537" s="35">
        <f t="shared" si="6"/>
        <v>28</v>
      </c>
      <c r="L1537" s="35" t="s">
        <v>95</v>
      </c>
      <c r="M1537" s="35" t="s">
        <v>96</v>
      </c>
      <c r="N1537" s="35" t="s">
        <v>43</v>
      </c>
      <c r="O1537" s="35" t="s">
        <v>45</v>
      </c>
      <c r="P1537" s="35" t="s">
        <v>1965</v>
      </c>
      <c r="Q1537" s="35" t="s">
        <v>1967</v>
      </c>
      <c r="S1537" s="35" t="s">
        <v>53</v>
      </c>
      <c r="T1537" s="35" t="s">
        <v>55</v>
      </c>
      <c r="U1537" s="35" t="s">
        <v>1944</v>
      </c>
      <c r="W1537" s="35" t="s">
        <v>57</v>
      </c>
      <c r="X1537" s="35" t="s">
        <v>926</v>
      </c>
      <c r="Y1537" s="35" t="s">
        <v>102</v>
      </c>
      <c r="Z1537" s="35" t="s">
        <v>99</v>
      </c>
    </row>
    <row r="1538" spans="1:26" ht="15" customHeight="1">
      <c r="A1538" s="35" t="s">
        <v>1304</v>
      </c>
      <c r="C1538" s="35" t="s">
        <v>1972</v>
      </c>
      <c r="D1538" s="35">
        <f>IFERROR(IF($A1538="HDC",IF(VLOOKUP($C1538,hdc!$B$2:$F$1600,2,FALSE())="","",VLOOKUP($C1538,hdc!$B$2:$F$1600,2,FALSE())),IF($A1538="NAUTICS",IF(VLOOKUP($C1538,nautics!$B$2:$F$1200,2,FALSE())="","",VLOOKUP($C1538,nautics!$B$2:$F$1200,2,FALSE())),IF($A1538="ST",IF(VLOOKUP($C1538,st!$B$2:$F$400,2,FALSE())="","",VLOOKUP($C1538,st!$B$2:$F$400,2,FALSE())),""))),"")</f>
        <v>1</v>
      </c>
      <c r="E1538" s="35">
        <f>IFERROR(IF($A1538="HDC",IF(VLOOKUP($C1538,hdc!$B$2:$F$1600,3,FALSE())="","",VLOOKUP($C1538,hdc!$B$2:$F$1600,3,FALSE())),IF($A1538="NAUTICS",IF(VLOOKUP($C1538,nautics!$B$2:$F$1200,3,FALSE())="","",VLOOKUP($C1538,nautics!$B$2:$F$1200,3,FALSE())),IF($A1538="ST",IF(VLOOKUP($C1538,st!$B$2:$F$400,3,FALSE())="","",VLOOKUP($C1538,st!$B$2:$F$400,3,FALSE())),""))),"")</f>
        <v>1</v>
      </c>
      <c r="F1538" s="35" t="str">
        <f>IFERROR(IF($A1538="HDC",IF(VLOOKUP($C1538,hdc!$B$2:$F$1600,4,FALSE())="","",VLOOKUP($C1538,hdc!$B$2:$F$1600,4,FALSE())),IF($A1538="NAUTICS",IF(VLOOKUP($C1538,nautics!$B$2:$F$1200,4,FALSE())="","",VLOOKUP($C1538,nautics!$B$2:$F$1200,4,FALSE())),IF($A1538="ST",IF(VLOOKUP($C1538,st!$B$2:$F$400,4,FALSE())="","",VLOOKUP($C1538,st!$B$2:$F$400,4,FALSE())),""))),"")</f>
        <v/>
      </c>
      <c r="G1538" s="35" t="str">
        <f>IFERROR(IF($A1538="HDC",IF(VLOOKUP($C1538,hdc!$B$2:$F$1600,5,FALSE())="","",VLOOKUP($C1538,hdc!$B$2:$F$1600,5,FALSE())),IF($A1538="NAUTICS",IF(VLOOKUP($C1538,nautics!$B$2:$F$1200,5,FALSE())="","",VLOOKUP($C1538,nautics!$B$2:$F$1200,5,FALSE())),IF($A1538="ST",IF(VLOOKUP($C1538,st!$B$2:$F$400,5,FALSE())="","",VLOOKUP($C1538,st!$B$2:$F$400,5,FALSE())),""))),"")</f>
        <v/>
      </c>
      <c r="H1538" s="35" t="s">
        <v>155</v>
      </c>
      <c r="I1538" s="35" t="s">
        <v>34</v>
      </c>
      <c r="J1538" s="35" t="s">
        <v>261</v>
      </c>
      <c r="K1538" s="35">
        <f t="shared" si="6"/>
        <v>17</v>
      </c>
      <c r="L1538" s="35" t="s">
        <v>1974</v>
      </c>
      <c r="M1538" s="35" t="s">
        <v>727</v>
      </c>
      <c r="N1538" s="35" t="s">
        <v>53</v>
      </c>
      <c r="O1538" s="35" t="s">
        <v>55</v>
      </c>
      <c r="P1538" s="35" t="s">
        <v>1369</v>
      </c>
      <c r="Q1538" s="35" t="s">
        <v>1371</v>
      </c>
      <c r="S1538" s="35" t="s">
        <v>53</v>
      </c>
      <c r="T1538" s="35" t="s">
        <v>55</v>
      </c>
      <c r="U1538" s="35" t="s">
        <v>1979</v>
      </c>
      <c r="W1538" s="35" t="s">
        <v>78</v>
      </c>
      <c r="X1538" s="35" t="s">
        <v>59</v>
      </c>
      <c r="Y1538" s="35" t="s">
        <v>1981</v>
      </c>
      <c r="Z1538" s="35" t="s">
        <v>1379</v>
      </c>
    </row>
    <row r="1539" spans="1:26" ht="15" customHeight="1">
      <c r="A1539" s="35" t="s">
        <v>1304</v>
      </c>
      <c r="C1539" s="35" t="s">
        <v>1983</v>
      </c>
      <c r="D1539" s="35">
        <f>IFERROR(IF($A1539="HDC",IF(VLOOKUP($C1539,hdc!$B$2:$F$1600,2,FALSE())="","",VLOOKUP($C1539,hdc!$B$2:$F$1600,2,FALSE())),IF($A1539="NAUTICS",IF(VLOOKUP($C1539,nautics!$B$2:$F$1200,2,FALSE())="","",VLOOKUP($C1539,nautics!$B$2:$F$1200,2,FALSE())),IF($A1539="ST",IF(VLOOKUP($C1539,st!$B$2:$F$400,2,FALSE())="","",VLOOKUP($C1539,st!$B$2:$F$400,2,FALSE())),""))),"")</f>
        <v>1</v>
      </c>
      <c r="E1539" s="35">
        <f>IFERROR(IF($A1539="HDC",IF(VLOOKUP($C1539,hdc!$B$2:$F$1600,3,FALSE())="","",VLOOKUP($C1539,hdc!$B$2:$F$1600,3,FALSE())),IF($A1539="NAUTICS",IF(VLOOKUP($C1539,nautics!$B$2:$F$1200,3,FALSE())="","",VLOOKUP($C1539,nautics!$B$2:$F$1200,3,FALSE())),IF($A1539="ST",IF(VLOOKUP($C1539,st!$B$2:$F$400,3,FALSE())="","",VLOOKUP($C1539,st!$B$2:$F$400,3,FALSE())),""))),"")</f>
        <v>1</v>
      </c>
      <c r="F1539" s="35">
        <f>IFERROR(IF($A1539="HDC",IF(VLOOKUP($C1539,hdc!$B$2:$F$1600,4,FALSE())="","",VLOOKUP($C1539,hdc!$B$2:$F$1600,4,FALSE())),IF($A1539="NAUTICS",IF(VLOOKUP($C1539,nautics!$B$2:$F$1200,4,FALSE())="","",VLOOKUP($C1539,nautics!$B$2:$F$1200,4,FALSE())),IF($A1539="ST",IF(VLOOKUP($C1539,st!$B$2:$F$400,4,FALSE())="","",VLOOKUP($C1539,st!$B$2:$F$400,4,FALSE())),""))),"")</f>
        <v>1</v>
      </c>
      <c r="G1539" s="35" t="str">
        <f>IFERROR(IF($A1539="HDC",IF(VLOOKUP($C1539,hdc!$B$2:$F$1600,5,FALSE())="","",VLOOKUP($C1539,hdc!$B$2:$F$1600,5,FALSE())),IF($A1539="NAUTICS",IF(VLOOKUP($C1539,nautics!$B$2:$F$1200,5,FALSE())="","",VLOOKUP($C1539,nautics!$B$2:$F$1200,5,FALSE())),IF($A1539="ST",IF(VLOOKUP($C1539,st!$B$2:$F$400,5,FALSE())="","",VLOOKUP($C1539,st!$B$2:$F$400,5,FALSE())),""))),"")</f>
        <v/>
      </c>
      <c r="H1539" s="35" t="s">
        <v>316</v>
      </c>
      <c r="I1539" s="35" t="s">
        <v>34</v>
      </c>
      <c r="J1539" s="35" t="s">
        <v>1985</v>
      </c>
      <c r="K1539" s="35">
        <f t="shared" si="6"/>
        <v>15</v>
      </c>
      <c r="L1539" s="35" t="s">
        <v>95</v>
      </c>
      <c r="M1539" s="35" t="s">
        <v>96</v>
      </c>
      <c r="N1539" s="35" t="s">
        <v>43</v>
      </c>
      <c r="O1539" s="35" t="s">
        <v>45</v>
      </c>
      <c r="P1539" s="35" t="s">
        <v>1974</v>
      </c>
      <c r="Q1539" s="35" t="s">
        <v>727</v>
      </c>
      <c r="S1539" s="35" t="s">
        <v>53</v>
      </c>
      <c r="T1539" s="35" t="s">
        <v>55</v>
      </c>
      <c r="U1539" s="35" t="s">
        <v>1987</v>
      </c>
      <c r="W1539" s="35" t="s">
        <v>57</v>
      </c>
      <c r="X1539" s="35" t="s">
        <v>926</v>
      </c>
      <c r="Y1539" s="35" t="s">
        <v>102</v>
      </c>
      <c r="Z1539" s="35" t="s">
        <v>1981</v>
      </c>
    </row>
    <row r="1540" spans="1:26" ht="15" customHeight="1">
      <c r="A1540" s="35" t="s">
        <v>1304</v>
      </c>
      <c r="C1540" s="35" t="s">
        <v>1989</v>
      </c>
      <c r="D1540" s="35" t="str">
        <f>IFERROR(IF($A1540="HDC",IF(VLOOKUP($C1540,hdc!$B$2:$F$1600,2,FALSE())="","",VLOOKUP($C1540,hdc!$B$2:$F$1600,2,FALSE())),IF($A1540="NAUTICS",IF(VLOOKUP($C1540,nautics!$B$2:$F$1200,2,FALSE())="","",VLOOKUP($C1540,nautics!$B$2:$F$1200,2,FALSE())),IF($A1540="ST",IF(VLOOKUP($C1540,st!$B$2:$F$400,2,FALSE())="","",VLOOKUP($C1540,st!$B$2:$F$400,2,FALSE())),""))),"")</f>
        <v/>
      </c>
      <c r="E1540" s="35" t="str">
        <f>IFERROR(IF($A1540="HDC",IF(VLOOKUP($C1540,hdc!$B$2:$F$1600,3,FALSE())="","",VLOOKUP($C1540,hdc!$B$2:$F$1600,3,FALSE())),IF($A1540="NAUTICS",IF(VLOOKUP($C1540,nautics!$B$2:$F$1200,3,FALSE())="","",VLOOKUP($C1540,nautics!$B$2:$F$1200,3,FALSE())),IF($A1540="ST",IF(VLOOKUP($C1540,st!$B$2:$F$400,3,FALSE())="","",VLOOKUP($C1540,st!$B$2:$F$400,3,FALSE())),""))),"")</f>
        <v/>
      </c>
      <c r="F1540" s="35" t="str">
        <f>IFERROR(IF($A1540="HDC",IF(VLOOKUP($C1540,hdc!$B$2:$F$1600,4,FALSE())="","",VLOOKUP($C1540,hdc!$B$2:$F$1600,4,FALSE())),IF($A1540="NAUTICS",IF(VLOOKUP($C1540,nautics!$B$2:$F$1200,4,FALSE())="","",VLOOKUP($C1540,nautics!$B$2:$F$1200,4,FALSE())),IF($A1540="ST",IF(VLOOKUP($C1540,st!$B$2:$F$400,4,FALSE())="","",VLOOKUP($C1540,st!$B$2:$F$400,4,FALSE())),""))),"")</f>
        <v/>
      </c>
      <c r="G1540" s="35" t="str">
        <f>IFERROR(IF($A1540="HDC",IF(VLOOKUP($C1540,hdc!$B$2:$F$1600,5,FALSE())="","",VLOOKUP($C1540,hdc!$B$2:$F$1600,5,FALSE())),IF($A1540="NAUTICS",IF(VLOOKUP($C1540,nautics!$B$2:$F$1200,5,FALSE())="","",VLOOKUP($C1540,nautics!$B$2:$F$1200,5,FALSE())),IF($A1540="ST",IF(VLOOKUP($C1540,st!$B$2:$F$400,5,FALSE())="","",VLOOKUP($C1540,st!$B$2:$F$400,5,FALSE())),""))),"")</f>
        <v/>
      </c>
      <c r="H1540" s="35" t="s">
        <v>155</v>
      </c>
      <c r="I1540" s="35" t="s">
        <v>34</v>
      </c>
      <c r="J1540" s="35" t="s">
        <v>1991</v>
      </c>
      <c r="K1540" s="35">
        <f t="shared" si="6"/>
        <v>9</v>
      </c>
      <c r="L1540" s="35" t="s">
        <v>1974</v>
      </c>
      <c r="M1540" s="35" t="s">
        <v>727</v>
      </c>
      <c r="N1540" s="35" t="s">
        <v>53</v>
      </c>
      <c r="O1540" s="35" t="s">
        <v>55</v>
      </c>
      <c r="P1540" s="35" t="s">
        <v>1145</v>
      </c>
      <c r="Q1540" s="35" t="s">
        <v>1146</v>
      </c>
      <c r="S1540" s="35" t="s">
        <v>53</v>
      </c>
      <c r="T1540" s="35" t="s">
        <v>55</v>
      </c>
      <c r="U1540" s="35" t="s">
        <v>1999</v>
      </c>
      <c r="W1540" s="35" t="s">
        <v>78</v>
      </c>
      <c r="X1540" s="35" t="s">
        <v>59</v>
      </c>
      <c r="Y1540" s="35" t="s">
        <v>1981</v>
      </c>
      <c r="Z1540" s="35" t="s">
        <v>1153</v>
      </c>
    </row>
    <row r="1541" spans="1:26" ht="15" customHeight="1">
      <c r="A1541" s="35" t="s">
        <v>1304</v>
      </c>
      <c r="C1541" s="35" t="s">
        <v>2002</v>
      </c>
      <c r="D1541" s="35">
        <f>IFERROR(IF($A1541="HDC",IF(VLOOKUP($C1541,hdc!$B$2:$F$1600,2,FALSE())="","",VLOOKUP($C1541,hdc!$B$2:$F$1600,2,FALSE())),IF($A1541="NAUTICS",IF(VLOOKUP($C1541,nautics!$B$2:$F$1200,2,FALSE())="","",VLOOKUP($C1541,nautics!$B$2:$F$1200,2,FALSE())),IF($A1541="ST",IF(VLOOKUP($C1541,st!$B$2:$F$400,2,FALSE())="","",VLOOKUP($C1541,st!$B$2:$F$400,2,FALSE())),""))),"")</f>
        <v>1</v>
      </c>
      <c r="E1541" s="35">
        <f>IFERROR(IF($A1541="HDC",IF(VLOOKUP($C1541,hdc!$B$2:$F$1600,3,FALSE())="","",VLOOKUP($C1541,hdc!$B$2:$F$1600,3,FALSE())),IF($A1541="NAUTICS",IF(VLOOKUP($C1541,nautics!$B$2:$F$1200,3,FALSE())="","",VLOOKUP($C1541,nautics!$B$2:$F$1200,3,FALSE())),IF($A1541="ST",IF(VLOOKUP($C1541,st!$B$2:$F$400,3,FALSE())="","",VLOOKUP($C1541,st!$B$2:$F$400,3,FALSE())),""))),"")</f>
        <v>1</v>
      </c>
      <c r="F1541" s="35" t="str">
        <f>IFERROR(IF($A1541="HDC",IF(VLOOKUP($C1541,hdc!$B$2:$F$1600,4,FALSE())="","",VLOOKUP($C1541,hdc!$B$2:$F$1600,4,FALSE())),IF($A1541="NAUTICS",IF(VLOOKUP($C1541,nautics!$B$2:$F$1200,4,FALSE())="","",VLOOKUP($C1541,nautics!$B$2:$F$1200,4,FALSE())),IF($A1541="ST",IF(VLOOKUP($C1541,st!$B$2:$F$400,4,FALSE())="","",VLOOKUP($C1541,st!$B$2:$F$400,4,FALSE())),""))),"")</f>
        <v/>
      </c>
      <c r="G1541" s="35" t="str">
        <f>IFERROR(IF($A1541="HDC",IF(VLOOKUP($C1541,hdc!$B$2:$F$1600,5,FALSE())="","",VLOOKUP($C1541,hdc!$B$2:$F$1600,5,FALSE())),IF($A1541="NAUTICS",IF(VLOOKUP($C1541,nautics!$B$2:$F$1200,5,FALSE())="","",VLOOKUP($C1541,nautics!$B$2:$F$1200,5,FALSE())),IF($A1541="ST",IF(VLOOKUP($C1541,st!$B$2:$F$400,5,FALSE())="","",VLOOKUP($C1541,st!$B$2:$F$400,5,FALSE())),""))),"")</f>
        <v/>
      </c>
      <c r="H1541" s="35" t="s">
        <v>155</v>
      </c>
      <c r="I1541" s="35" t="s">
        <v>34</v>
      </c>
      <c r="J1541" s="35" t="s">
        <v>2004</v>
      </c>
      <c r="K1541" s="35">
        <f t="shared" si="6"/>
        <v>18</v>
      </c>
      <c r="L1541" s="35" t="s">
        <v>48</v>
      </c>
      <c r="M1541" s="35" t="s">
        <v>51</v>
      </c>
      <c r="N1541" s="35" t="s">
        <v>53</v>
      </c>
      <c r="O1541" s="35" t="s">
        <v>55</v>
      </c>
      <c r="P1541" s="35" t="s">
        <v>1974</v>
      </c>
      <c r="Q1541" s="35" t="s">
        <v>727</v>
      </c>
      <c r="S1541" s="35" t="s">
        <v>53</v>
      </c>
      <c r="T1541" s="35" t="s">
        <v>55</v>
      </c>
      <c r="U1541" s="35" t="s">
        <v>2010</v>
      </c>
      <c r="W1541" s="35" t="s">
        <v>78</v>
      </c>
      <c r="X1541" s="35" t="s">
        <v>59</v>
      </c>
      <c r="Y1541" s="35" t="s">
        <v>61</v>
      </c>
      <c r="Z1541" s="35" t="s">
        <v>1981</v>
      </c>
    </row>
    <row r="1542" spans="1:26" ht="15" customHeight="1">
      <c r="A1542" s="35" t="s">
        <v>1304</v>
      </c>
      <c r="C1542" s="35" t="s">
        <v>2014</v>
      </c>
      <c r="D1542" s="35">
        <f>IFERROR(IF($A1542="HDC",IF(VLOOKUP($C1542,hdc!$B$2:$F$1600,2,FALSE())="","",VLOOKUP($C1542,hdc!$B$2:$F$1600,2,FALSE())),IF($A1542="NAUTICS",IF(VLOOKUP($C1542,nautics!$B$2:$F$1200,2,FALSE())="","",VLOOKUP($C1542,nautics!$B$2:$F$1200,2,FALSE())),IF($A1542="ST",IF(VLOOKUP($C1542,st!$B$2:$F$400,2,FALSE())="","",VLOOKUP($C1542,st!$B$2:$F$400,2,FALSE())),""))),"")</f>
        <v>1</v>
      </c>
      <c r="E1542" s="35">
        <f>IFERROR(IF($A1542="HDC",IF(VLOOKUP($C1542,hdc!$B$2:$F$1600,3,FALSE())="","",VLOOKUP($C1542,hdc!$B$2:$F$1600,3,FALSE())),IF($A1542="NAUTICS",IF(VLOOKUP($C1542,nautics!$B$2:$F$1200,3,FALSE())="","",VLOOKUP($C1542,nautics!$B$2:$F$1200,3,FALSE())),IF($A1542="ST",IF(VLOOKUP($C1542,st!$B$2:$F$400,3,FALSE())="","",VLOOKUP($C1542,st!$B$2:$F$400,3,FALSE())),""))),"")</f>
        <v>1</v>
      </c>
      <c r="F1542" s="35" t="str">
        <f>IFERROR(IF($A1542="HDC",IF(VLOOKUP($C1542,hdc!$B$2:$F$1600,4,FALSE())="","",VLOOKUP($C1542,hdc!$B$2:$F$1600,4,FALSE())),IF($A1542="NAUTICS",IF(VLOOKUP($C1542,nautics!$B$2:$F$1200,4,FALSE())="","",VLOOKUP($C1542,nautics!$B$2:$F$1200,4,FALSE())),IF($A1542="ST",IF(VLOOKUP($C1542,st!$B$2:$F$400,4,FALSE())="","",VLOOKUP($C1542,st!$B$2:$F$400,4,FALSE())),""))),"")</f>
        <v/>
      </c>
      <c r="G1542" s="35" t="str">
        <f>IFERROR(IF($A1542="HDC",IF(VLOOKUP($C1542,hdc!$B$2:$F$1600,5,FALSE())="","",VLOOKUP($C1542,hdc!$B$2:$F$1600,5,FALSE())),IF($A1542="NAUTICS",IF(VLOOKUP($C1542,nautics!$B$2:$F$1200,5,FALSE())="","",VLOOKUP($C1542,nautics!$B$2:$F$1200,5,FALSE())),IF($A1542="ST",IF(VLOOKUP($C1542,st!$B$2:$F$400,5,FALSE())="","",VLOOKUP($C1542,st!$B$2:$F$400,5,FALSE())),""))),"")</f>
        <v/>
      </c>
      <c r="H1542" s="35" t="s">
        <v>155</v>
      </c>
      <c r="I1542" s="35" t="s">
        <v>34</v>
      </c>
      <c r="J1542" s="35" t="s">
        <v>2016</v>
      </c>
      <c r="K1542" s="35">
        <f t="shared" si="6"/>
        <v>13</v>
      </c>
      <c r="L1542" s="35" t="s">
        <v>209</v>
      </c>
      <c r="M1542" s="35" t="s">
        <v>210</v>
      </c>
      <c r="N1542" s="35" t="s">
        <v>53</v>
      </c>
      <c r="O1542" s="35" t="s">
        <v>55</v>
      </c>
      <c r="P1542" s="35" t="s">
        <v>1974</v>
      </c>
      <c r="Q1542" s="35" t="s">
        <v>727</v>
      </c>
      <c r="S1542" s="35" t="s">
        <v>53</v>
      </c>
      <c r="T1542" s="35" t="s">
        <v>55</v>
      </c>
      <c r="U1542" s="35" t="s">
        <v>2022</v>
      </c>
      <c r="W1542" s="35" t="s">
        <v>78</v>
      </c>
      <c r="X1542" s="35" t="s">
        <v>59</v>
      </c>
      <c r="Y1542" s="35" t="s">
        <v>212</v>
      </c>
      <c r="Z1542" s="35" t="s">
        <v>1981</v>
      </c>
    </row>
    <row r="1543" spans="1:26" ht="15" customHeight="1">
      <c r="A1543" s="35" t="s">
        <v>1304</v>
      </c>
      <c r="C1543" s="35" t="s">
        <v>2028</v>
      </c>
      <c r="D1543" s="35">
        <f>IFERROR(IF($A1543="HDC",IF(VLOOKUP($C1543,hdc!$B$2:$F$1600,2,FALSE())="","",VLOOKUP($C1543,hdc!$B$2:$F$1600,2,FALSE())),IF($A1543="NAUTICS",IF(VLOOKUP($C1543,nautics!$B$2:$F$1200,2,FALSE())="","",VLOOKUP($C1543,nautics!$B$2:$F$1200,2,FALSE())),IF($A1543="ST",IF(VLOOKUP($C1543,st!$B$2:$F$400,2,FALSE())="","",VLOOKUP($C1543,st!$B$2:$F$400,2,FALSE())),""))),"")</f>
        <v>1</v>
      </c>
      <c r="E1543" s="35">
        <f>IFERROR(IF($A1543="HDC",IF(VLOOKUP($C1543,hdc!$B$2:$F$1600,3,FALSE())="","",VLOOKUP($C1543,hdc!$B$2:$F$1600,3,FALSE())),IF($A1543="NAUTICS",IF(VLOOKUP($C1543,nautics!$B$2:$F$1200,3,FALSE())="","",VLOOKUP($C1543,nautics!$B$2:$F$1200,3,FALSE())),IF($A1543="ST",IF(VLOOKUP($C1543,st!$B$2:$F$400,3,FALSE())="","",VLOOKUP($C1543,st!$B$2:$F$400,3,FALSE())),""))),"")</f>
        <v>1</v>
      </c>
      <c r="F1543" s="35">
        <f>IFERROR(IF($A1543="HDC",IF(VLOOKUP($C1543,hdc!$B$2:$F$1600,4,FALSE())="","",VLOOKUP($C1543,hdc!$B$2:$F$1600,4,FALSE())),IF($A1543="NAUTICS",IF(VLOOKUP($C1543,nautics!$B$2:$F$1200,4,FALSE())="","",VLOOKUP($C1543,nautics!$B$2:$F$1200,4,FALSE())),IF($A1543="ST",IF(VLOOKUP($C1543,st!$B$2:$F$400,4,FALSE())="","",VLOOKUP($C1543,st!$B$2:$F$400,4,FALSE())),""))),"")</f>
        <v>1</v>
      </c>
      <c r="G1543" s="35" t="str">
        <f>IFERROR(IF($A1543="HDC",IF(VLOOKUP($C1543,hdc!$B$2:$F$1600,5,FALSE())="","",VLOOKUP($C1543,hdc!$B$2:$F$1600,5,FALSE())),IF($A1543="NAUTICS",IF(VLOOKUP($C1543,nautics!$B$2:$F$1200,5,FALSE())="","",VLOOKUP($C1543,nautics!$B$2:$F$1200,5,FALSE())),IF($A1543="ST",IF(VLOOKUP($C1543,st!$B$2:$F$400,5,FALSE())="","",VLOOKUP($C1543,st!$B$2:$F$400,5,FALSE())),""))),"")</f>
        <v/>
      </c>
      <c r="H1543" s="35" t="s">
        <v>316</v>
      </c>
      <c r="I1543" s="35" t="s">
        <v>34</v>
      </c>
      <c r="J1543" s="35" t="s">
        <v>688</v>
      </c>
      <c r="K1543" s="35">
        <f t="shared" si="6"/>
        <v>16</v>
      </c>
      <c r="L1543" s="35" t="s">
        <v>95</v>
      </c>
      <c r="M1543" s="35" t="s">
        <v>96</v>
      </c>
      <c r="N1543" s="35" t="s">
        <v>43</v>
      </c>
      <c r="O1543" s="35" t="s">
        <v>45</v>
      </c>
      <c r="P1543" s="35" t="s">
        <v>40</v>
      </c>
      <c r="Q1543" s="35" t="s">
        <v>42</v>
      </c>
      <c r="S1543" s="35" t="s">
        <v>43</v>
      </c>
      <c r="T1543" s="35" t="s">
        <v>45</v>
      </c>
      <c r="U1543" s="35" t="s">
        <v>445</v>
      </c>
      <c r="W1543" s="35" t="s">
        <v>78</v>
      </c>
      <c r="X1543" s="35" t="s">
        <v>926</v>
      </c>
      <c r="Y1543" s="35" t="s">
        <v>102</v>
      </c>
      <c r="Z1543" s="35" t="s">
        <v>60</v>
      </c>
    </row>
    <row r="1544" spans="1:26" ht="15" customHeight="1">
      <c r="A1544" s="35" t="s">
        <v>1304</v>
      </c>
      <c r="C1544" s="35" t="s">
        <v>2035</v>
      </c>
      <c r="D1544" s="35">
        <f>IFERROR(IF($A1544="HDC",IF(VLOOKUP($C1544,hdc!$B$2:$F$1600,2,FALSE())="","",VLOOKUP($C1544,hdc!$B$2:$F$1600,2,FALSE())),IF($A1544="NAUTICS",IF(VLOOKUP($C1544,nautics!$B$2:$F$1200,2,FALSE())="","",VLOOKUP($C1544,nautics!$B$2:$F$1200,2,FALSE())),IF($A1544="ST",IF(VLOOKUP($C1544,st!$B$2:$F$400,2,FALSE())="","",VLOOKUP($C1544,st!$B$2:$F$400,2,FALSE())),""))),"")</f>
        <v>1</v>
      </c>
      <c r="E1544" s="35">
        <f>IFERROR(IF($A1544="HDC",IF(VLOOKUP($C1544,hdc!$B$2:$F$1600,3,FALSE())="","",VLOOKUP($C1544,hdc!$B$2:$F$1600,3,FALSE())),IF($A1544="NAUTICS",IF(VLOOKUP($C1544,nautics!$B$2:$F$1200,3,FALSE())="","",VLOOKUP($C1544,nautics!$B$2:$F$1200,3,FALSE())),IF($A1544="ST",IF(VLOOKUP($C1544,st!$B$2:$F$400,3,FALSE())="","",VLOOKUP($C1544,st!$B$2:$F$400,3,FALSE())),""))),"")</f>
        <v>1</v>
      </c>
      <c r="F1544" s="35" t="str">
        <f>IFERROR(IF($A1544="HDC",IF(VLOOKUP($C1544,hdc!$B$2:$F$1600,4,FALSE())="","",VLOOKUP($C1544,hdc!$B$2:$F$1600,4,FALSE())),IF($A1544="NAUTICS",IF(VLOOKUP($C1544,nautics!$B$2:$F$1200,4,FALSE())="","",VLOOKUP($C1544,nautics!$B$2:$F$1200,4,FALSE())),IF($A1544="ST",IF(VLOOKUP($C1544,st!$B$2:$F$400,4,FALSE())="","",VLOOKUP($C1544,st!$B$2:$F$400,4,FALSE())),""))),"")</f>
        <v/>
      </c>
      <c r="G1544" s="35" t="str">
        <f>IFERROR(IF($A1544="HDC",IF(VLOOKUP($C1544,hdc!$B$2:$F$1600,5,FALSE())="","",VLOOKUP($C1544,hdc!$B$2:$F$1600,5,FALSE())),IF($A1544="NAUTICS",IF(VLOOKUP($C1544,nautics!$B$2:$F$1200,5,FALSE())="","",VLOOKUP($C1544,nautics!$B$2:$F$1200,5,FALSE())),IF($A1544="ST",IF(VLOOKUP($C1544,st!$B$2:$F$400,5,FALSE())="","",VLOOKUP($C1544,st!$B$2:$F$400,5,FALSE())),""))),"")</f>
        <v/>
      </c>
      <c r="H1544" s="35" t="s">
        <v>84</v>
      </c>
      <c r="I1544" s="35" t="s">
        <v>34</v>
      </c>
      <c r="J1544" s="35" t="s">
        <v>2038</v>
      </c>
      <c r="K1544" s="35">
        <f t="shared" si="6"/>
        <v>29</v>
      </c>
      <c r="L1544" s="35" t="s">
        <v>1369</v>
      </c>
      <c r="M1544" s="35" t="s">
        <v>1371</v>
      </c>
      <c r="N1544" s="35" t="s">
        <v>53</v>
      </c>
      <c r="O1544" s="35" t="s">
        <v>55</v>
      </c>
      <c r="P1544" s="35" t="s">
        <v>2040</v>
      </c>
      <c r="Q1544" s="35" t="s">
        <v>2042</v>
      </c>
      <c r="S1544" s="35" t="s">
        <v>774</v>
      </c>
      <c r="T1544" s="35" t="s">
        <v>775</v>
      </c>
      <c r="U1544" s="35" t="s">
        <v>2044</v>
      </c>
      <c r="W1544" s="35" t="s">
        <v>57</v>
      </c>
      <c r="X1544" s="35" t="s">
        <v>2045</v>
      </c>
      <c r="Y1544" s="35" t="s">
        <v>1379</v>
      </c>
      <c r="Z1544" s="35" t="s">
        <v>2046</v>
      </c>
    </row>
    <row r="1545" spans="1:26" ht="15" customHeight="1">
      <c r="A1545" s="35" t="s">
        <v>1304</v>
      </c>
      <c r="C1545" s="35" t="s">
        <v>2047</v>
      </c>
      <c r="D1545" s="35">
        <f>IFERROR(IF($A1545="HDC",IF(VLOOKUP($C1545,hdc!$B$2:$F$1600,2,FALSE())="","",VLOOKUP($C1545,hdc!$B$2:$F$1600,2,FALSE())),IF($A1545="NAUTICS",IF(VLOOKUP($C1545,nautics!$B$2:$F$1200,2,FALSE())="","",VLOOKUP($C1545,nautics!$B$2:$F$1200,2,FALSE())),IF($A1545="ST",IF(VLOOKUP($C1545,st!$B$2:$F$400,2,FALSE())="","",VLOOKUP($C1545,st!$B$2:$F$400,2,FALSE())),""))),"")</f>
        <v>1</v>
      </c>
      <c r="E1545" s="35">
        <f>IFERROR(IF($A1545="HDC",IF(VLOOKUP($C1545,hdc!$B$2:$F$1600,3,FALSE())="","",VLOOKUP($C1545,hdc!$B$2:$F$1600,3,FALSE())),IF($A1545="NAUTICS",IF(VLOOKUP($C1545,nautics!$B$2:$F$1200,3,FALSE())="","",VLOOKUP($C1545,nautics!$B$2:$F$1200,3,FALSE())),IF($A1545="ST",IF(VLOOKUP($C1545,st!$B$2:$F$400,3,FALSE())="","",VLOOKUP($C1545,st!$B$2:$F$400,3,FALSE())),""))),"")</f>
        <v>1</v>
      </c>
      <c r="F1545" s="35" t="str">
        <f>IFERROR(IF($A1545="HDC",IF(VLOOKUP($C1545,hdc!$B$2:$F$1600,4,FALSE())="","",VLOOKUP($C1545,hdc!$B$2:$F$1600,4,FALSE())),IF($A1545="NAUTICS",IF(VLOOKUP($C1545,nautics!$B$2:$F$1200,4,FALSE())="","",VLOOKUP($C1545,nautics!$B$2:$F$1200,4,FALSE())),IF($A1545="ST",IF(VLOOKUP($C1545,st!$B$2:$F$400,4,FALSE())="","",VLOOKUP($C1545,st!$B$2:$F$400,4,FALSE())),""))),"")</f>
        <v/>
      </c>
      <c r="G1545" s="35" t="str">
        <f>IFERROR(IF($A1545="HDC",IF(VLOOKUP($C1545,hdc!$B$2:$F$1600,5,FALSE())="","",VLOOKUP($C1545,hdc!$B$2:$F$1600,5,FALSE())),IF($A1545="NAUTICS",IF(VLOOKUP($C1545,nautics!$B$2:$F$1200,5,FALSE())="","",VLOOKUP($C1545,nautics!$B$2:$F$1200,5,FALSE())),IF($A1545="ST",IF(VLOOKUP($C1545,st!$B$2:$F$400,5,FALSE())="","",VLOOKUP($C1545,st!$B$2:$F$400,5,FALSE())),""))),"")</f>
        <v/>
      </c>
      <c r="H1545" s="35" t="s">
        <v>84</v>
      </c>
      <c r="I1545" s="35" t="s">
        <v>34</v>
      </c>
      <c r="J1545" s="35" t="s">
        <v>2049</v>
      </c>
      <c r="K1545" s="35">
        <f t="shared" si="6"/>
        <v>45</v>
      </c>
      <c r="L1545" s="35" t="s">
        <v>48</v>
      </c>
      <c r="M1545" s="35" t="s">
        <v>51</v>
      </c>
      <c r="N1545" s="35" t="s">
        <v>53</v>
      </c>
      <c r="O1545" s="35" t="s">
        <v>55</v>
      </c>
      <c r="P1545" s="35" t="s">
        <v>2052</v>
      </c>
      <c r="Q1545" s="35" t="s">
        <v>2054</v>
      </c>
      <c r="S1545" s="35" t="s">
        <v>774</v>
      </c>
      <c r="T1545" s="35" t="s">
        <v>775</v>
      </c>
      <c r="U1545" s="35" t="s">
        <v>2056</v>
      </c>
      <c r="W1545" s="35" t="s">
        <v>57</v>
      </c>
      <c r="X1545" s="35" t="s">
        <v>2045</v>
      </c>
      <c r="Y1545" s="35" t="s">
        <v>61</v>
      </c>
      <c r="Z1545" s="35" t="s">
        <v>2057</v>
      </c>
    </row>
    <row r="1546" spans="1:26" ht="15" customHeight="1">
      <c r="A1546" s="35" t="s">
        <v>1304</v>
      </c>
      <c r="C1546" s="35" t="s">
        <v>2059</v>
      </c>
      <c r="D1546" s="35">
        <f>IFERROR(IF($A1546="HDC",IF(VLOOKUP($C1546,hdc!$B$2:$F$1600,2,FALSE())="","",VLOOKUP($C1546,hdc!$B$2:$F$1600,2,FALSE())),IF($A1546="NAUTICS",IF(VLOOKUP($C1546,nautics!$B$2:$F$1200,2,FALSE())="","",VLOOKUP($C1546,nautics!$B$2:$F$1200,2,FALSE())),IF($A1546="ST",IF(VLOOKUP($C1546,st!$B$2:$F$400,2,FALSE())="","",VLOOKUP($C1546,st!$B$2:$F$400,2,FALSE())),""))),"")</f>
        <v>1</v>
      </c>
      <c r="E1546" s="35">
        <f>IFERROR(IF($A1546="HDC",IF(VLOOKUP($C1546,hdc!$B$2:$F$1600,3,FALSE())="","",VLOOKUP($C1546,hdc!$B$2:$F$1600,3,FALSE())),IF($A1546="NAUTICS",IF(VLOOKUP($C1546,nautics!$B$2:$F$1200,3,FALSE())="","",VLOOKUP($C1546,nautics!$B$2:$F$1200,3,FALSE())),IF($A1546="ST",IF(VLOOKUP($C1546,st!$B$2:$F$400,3,FALSE())="","",VLOOKUP($C1546,st!$B$2:$F$400,3,FALSE())),""))),"")</f>
        <v>1</v>
      </c>
      <c r="F1546" s="35" t="str">
        <f>IFERROR(IF($A1546="HDC",IF(VLOOKUP($C1546,hdc!$B$2:$F$1600,4,FALSE())="","",VLOOKUP($C1546,hdc!$B$2:$F$1600,4,FALSE())),IF($A1546="NAUTICS",IF(VLOOKUP($C1546,nautics!$B$2:$F$1200,4,FALSE())="","",VLOOKUP($C1546,nautics!$B$2:$F$1200,4,FALSE())),IF($A1546="ST",IF(VLOOKUP($C1546,st!$B$2:$F$400,4,FALSE())="","",VLOOKUP($C1546,st!$B$2:$F$400,4,FALSE())),""))),"")</f>
        <v/>
      </c>
      <c r="G1546" s="35" t="str">
        <f>IFERROR(IF($A1546="HDC",IF(VLOOKUP($C1546,hdc!$B$2:$F$1600,5,FALSE())="","",VLOOKUP($C1546,hdc!$B$2:$F$1600,5,FALSE())),IF($A1546="NAUTICS",IF(VLOOKUP($C1546,nautics!$B$2:$F$1200,5,FALSE())="","",VLOOKUP($C1546,nautics!$B$2:$F$1200,5,FALSE())),IF($A1546="ST",IF(VLOOKUP($C1546,st!$B$2:$F$400,5,FALSE())="","",VLOOKUP($C1546,st!$B$2:$F$400,5,FALSE())),""))),"")</f>
        <v/>
      </c>
      <c r="H1546" s="35" t="s">
        <v>84</v>
      </c>
      <c r="I1546" s="35" t="s">
        <v>34</v>
      </c>
      <c r="J1546" s="35" t="s">
        <v>2061</v>
      </c>
      <c r="K1546" s="35">
        <f t="shared" si="6"/>
        <v>35</v>
      </c>
      <c r="L1546" s="35" t="s">
        <v>209</v>
      </c>
      <c r="M1546" s="35" t="s">
        <v>210</v>
      </c>
      <c r="N1546" s="35" t="s">
        <v>53</v>
      </c>
      <c r="O1546" s="35" t="s">
        <v>55</v>
      </c>
      <c r="P1546" s="35" t="s">
        <v>2064</v>
      </c>
      <c r="Q1546" s="35" t="s">
        <v>2065</v>
      </c>
      <c r="S1546" s="35" t="s">
        <v>774</v>
      </c>
      <c r="T1546" s="35" t="s">
        <v>775</v>
      </c>
      <c r="U1546" s="35" t="s">
        <v>2067</v>
      </c>
      <c r="W1546" s="35" t="s">
        <v>57</v>
      </c>
      <c r="X1546" s="35" t="s">
        <v>2045</v>
      </c>
      <c r="Y1546" s="35" t="s">
        <v>212</v>
      </c>
      <c r="Z1546" s="35" t="s">
        <v>2069</v>
      </c>
    </row>
    <row r="1547" spans="1:26" ht="15" customHeight="1">
      <c r="A1547" s="35" t="s">
        <v>1304</v>
      </c>
      <c r="C1547" s="35" t="s">
        <v>2072</v>
      </c>
      <c r="D1547" s="35">
        <f>IFERROR(IF($A1547="HDC",IF(VLOOKUP($C1547,hdc!$B$2:$F$1600,2,FALSE())="","",VLOOKUP($C1547,hdc!$B$2:$F$1600,2,FALSE())),IF($A1547="NAUTICS",IF(VLOOKUP($C1547,nautics!$B$2:$F$1200,2,FALSE())="","",VLOOKUP($C1547,nautics!$B$2:$F$1200,2,FALSE())),IF($A1547="ST",IF(VLOOKUP($C1547,st!$B$2:$F$400,2,FALSE())="","",VLOOKUP($C1547,st!$B$2:$F$400,2,FALSE())),""))),"")</f>
        <v>1</v>
      </c>
      <c r="E1547" s="35">
        <f>IFERROR(IF($A1547="HDC",IF(VLOOKUP($C1547,hdc!$B$2:$F$1600,3,FALSE())="","",VLOOKUP($C1547,hdc!$B$2:$F$1600,3,FALSE())),IF($A1547="NAUTICS",IF(VLOOKUP($C1547,nautics!$B$2:$F$1200,3,FALSE())="","",VLOOKUP($C1547,nautics!$B$2:$F$1200,3,FALSE())),IF($A1547="ST",IF(VLOOKUP($C1547,st!$B$2:$F$400,3,FALSE())="","",VLOOKUP($C1547,st!$B$2:$F$400,3,FALSE())),""))),"")</f>
        <v>1</v>
      </c>
      <c r="F1547" s="35" t="str">
        <f>IFERROR(IF($A1547="HDC",IF(VLOOKUP($C1547,hdc!$B$2:$F$1600,4,FALSE())="","",VLOOKUP($C1547,hdc!$B$2:$F$1600,4,FALSE())),IF($A1547="NAUTICS",IF(VLOOKUP($C1547,nautics!$B$2:$F$1200,4,FALSE())="","",VLOOKUP($C1547,nautics!$B$2:$F$1200,4,FALSE())),IF($A1547="ST",IF(VLOOKUP($C1547,st!$B$2:$F$400,4,FALSE())="","",VLOOKUP($C1547,st!$B$2:$F$400,4,FALSE())),""))),"")</f>
        <v/>
      </c>
      <c r="G1547" s="35" t="str">
        <f>IFERROR(IF($A1547="HDC",IF(VLOOKUP($C1547,hdc!$B$2:$F$1600,5,FALSE())="","",VLOOKUP($C1547,hdc!$B$2:$F$1600,5,FALSE())),IF($A1547="NAUTICS",IF(VLOOKUP($C1547,nautics!$B$2:$F$1200,5,FALSE())="","",VLOOKUP($C1547,nautics!$B$2:$F$1200,5,FALSE())),IF($A1547="ST",IF(VLOOKUP($C1547,st!$B$2:$F$400,5,FALSE())="","",VLOOKUP($C1547,st!$B$2:$F$400,5,FALSE())),""))),"")</f>
        <v/>
      </c>
      <c r="H1547" s="35" t="s">
        <v>84</v>
      </c>
      <c r="I1547" s="35" t="s">
        <v>34</v>
      </c>
      <c r="J1547" s="35" t="s">
        <v>2074</v>
      </c>
      <c r="K1547" s="35">
        <f t="shared" si="6"/>
        <v>33</v>
      </c>
      <c r="L1547" s="35" t="s">
        <v>2075</v>
      </c>
      <c r="M1547" s="35" t="s">
        <v>2076</v>
      </c>
      <c r="N1547" s="35" t="s">
        <v>774</v>
      </c>
      <c r="O1547" s="35" t="s">
        <v>775</v>
      </c>
      <c r="P1547" s="35" t="s">
        <v>1145</v>
      </c>
      <c r="Q1547" s="35" t="s">
        <v>1146</v>
      </c>
      <c r="S1547" s="35" t="s">
        <v>53</v>
      </c>
      <c r="T1547" s="35" t="s">
        <v>55</v>
      </c>
      <c r="U1547" s="35" t="s">
        <v>2080</v>
      </c>
      <c r="W1547" s="35" t="s">
        <v>57</v>
      </c>
      <c r="X1547" s="35" t="s">
        <v>2082</v>
      </c>
      <c r="Y1547" s="35" t="s">
        <v>2083</v>
      </c>
      <c r="Z1547" s="35" t="s">
        <v>1153</v>
      </c>
    </row>
    <row r="1548" spans="1:26" ht="15" customHeight="1">
      <c r="A1548" s="35" t="s">
        <v>1304</v>
      </c>
      <c r="B1548" s="35" t="s">
        <v>2085</v>
      </c>
      <c r="C1548" s="35" t="s">
        <v>2087</v>
      </c>
      <c r="D1548" s="35">
        <f>IFERROR(IF($A1548="HDC",IF(VLOOKUP($C1548,hdc!$B$2:$F$1600,2,FALSE())="","",VLOOKUP($C1548,hdc!$B$2:$F$1600,2,FALSE())),IF($A1548="NAUTICS",IF(VLOOKUP($C1548,nautics!$B$2:$F$1200,2,FALSE())="","",VLOOKUP($C1548,nautics!$B$2:$F$1200,2,FALSE())),IF($A1548="ST",IF(VLOOKUP($C1548,st!$B$2:$F$400,2,FALSE())="","",VLOOKUP($C1548,st!$B$2:$F$400,2,FALSE())),""))),"")</f>
        <v>1</v>
      </c>
      <c r="E1548" s="35">
        <f>IFERROR(IF($A1548="HDC",IF(VLOOKUP($C1548,hdc!$B$2:$F$1600,3,FALSE())="","",VLOOKUP($C1548,hdc!$B$2:$F$1600,3,FALSE())),IF($A1548="NAUTICS",IF(VLOOKUP($C1548,nautics!$B$2:$F$1200,3,FALSE())="","",VLOOKUP($C1548,nautics!$B$2:$F$1200,3,FALSE())),IF($A1548="ST",IF(VLOOKUP($C1548,st!$B$2:$F$400,3,FALSE())="","",VLOOKUP($C1548,st!$B$2:$F$400,3,FALSE())),""))),"")</f>
        <v>1</v>
      </c>
      <c r="F1548" s="35">
        <f>IFERROR(IF($A1548="HDC",IF(VLOOKUP($C1548,hdc!$B$2:$F$1600,4,FALSE())="","",VLOOKUP($C1548,hdc!$B$2:$F$1600,4,FALSE())),IF($A1548="NAUTICS",IF(VLOOKUP($C1548,nautics!$B$2:$F$1200,4,FALSE())="","",VLOOKUP($C1548,nautics!$B$2:$F$1200,4,FALSE())),IF($A1548="ST",IF(VLOOKUP($C1548,st!$B$2:$F$400,4,FALSE())="","",VLOOKUP($C1548,st!$B$2:$F$400,4,FALSE())),""))),"")</f>
        <v>1</v>
      </c>
      <c r="G1548" s="35" t="str">
        <f>IFERROR(IF($A1548="HDC",IF(VLOOKUP($C1548,hdc!$B$2:$F$1600,5,FALSE())="","",VLOOKUP($C1548,hdc!$B$2:$F$1600,5,FALSE())),IF($A1548="NAUTICS",IF(VLOOKUP($C1548,nautics!$B$2:$F$1200,5,FALSE())="","",VLOOKUP($C1548,nautics!$B$2:$F$1200,5,FALSE())),IF($A1548="ST",IF(VLOOKUP($C1548,st!$B$2:$F$400,5,FALSE())="","",VLOOKUP($C1548,st!$B$2:$F$400,5,FALSE())),""))),"")</f>
        <v/>
      </c>
      <c r="H1548" s="35" t="s">
        <v>155</v>
      </c>
      <c r="I1548" s="35" t="s">
        <v>34</v>
      </c>
      <c r="J1548" s="35" t="s">
        <v>339</v>
      </c>
      <c r="K1548" s="35">
        <f t="shared" si="6"/>
        <v>14</v>
      </c>
      <c r="L1548" s="35" t="s">
        <v>340</v>
      </c>
      <c r="M1548" s="35" t="s">
        <v>341</v>
      </c>
      <c r="N1548" s="35" t="s">
        <v>43</v>
      </c>
      <c r="O1548" s="35" t="s">
        <v>45</v>
      </c>
      <c r="P1548" s="35" t="s">
        <v>40</v>
      </c>
      <c r="Q1548" s="35" t="s">
        <v>42</v>
      </c>
      <c r="S1548" s="35" t="s">
        <v>43</v>
      </c>
      <c r="T1548" s="35" t="s">
        <v>45</v>
      </c>
      <c r="U1548" s="35" t="s">
        <v>343</v>
      </c>
      <c r="W1548" s="35" t="s">
        <v>78</v>
      </c>
      <c r="X1548" s="35" t="s">
        <v>59</v>
      </c>
      <c r="Y1548" s="35" t="s">
        <v>345</v>
      </c>
      <c r="Z1548" s="35" t="s">
        <v>60</v>
      </c>
    </row>
    <row r="1549" spans="1:26" ht="15" customHeight="1">
      <c r="A1549" s="35" t="s">
        <v>1304</v>
      </c>
      <c r="C1549" s="35" t="s">
        <v>2092</v>
      </c>
      <c r="D1549" s="35">
        <f>IFERROR(IF($A1549="HDC",IF(VLOOKUP($C1549,hdc!$B$2:$F$1600,2,FALSE())="","",VLOOKUP($C1549,hdc!$B$2:$F$1600,2,FALSE())),IF($A1549="NAUTICS",IF(VLOOKUP($C1549,nautics!$B$2:$F$1200,2,FALSE())="","",VLOOKUP($C1549,nautics!$B$2:$F$1200,2,FALSE())),IF($A1549="ST",IF(VLOOKUP($C1549,st!$B$2:$F$400,2,FALSE())="","",VLOOKUP($C1549,st!$B$2:$F$400,2,FALSE())),""))),"")</f>
        <v>1</v>
      </c>
      <c r="E1549" s="35">
        <f>IFERROR(IF($A1549="HDC",IF(VLOOKUP($C1549,hdc!$B$2:$F$1600,3,FALSE())="","",VLOOKUP($C1549,hdc!$B$2:$F$1600,3,FALSE())),IF($A1549="NAUTICS",IF(VLOOKUP($C1549,nautics!$B$2:$F$1200,3,FALSE())="","",VLOOKUP($C1549,nautics!$B$2:$F$1200,3,FALSE())),IF($A1549="ST",IF(VLOOKUP($C1549,st!$B$2:$F$400,3,FALSE())="","",VLOOKUP($C1549,st!$B$2:$F$400,3,FALSE())),""))),"")</f>
        <v>1</v>
      </c>
      <c r="F1549" s="35" t="str">
        <f>IFERROR(IF($A1549="HDC",IF(VLOOKUP($C1549,hdc!$B$2:$F$1600,4,FALSE())="","",VLOOKUP($C1549,hdc!$B$2:$F$1600,4,FALSE())),IF($A1549="NAUTICS",IF(VLOOKUP($C1549,nautics!$B$2:$F$1200,4,FALSE())="","",VLOOKUP($C1549,nautics!$B$2:$F$1200,4,FALSE())),IF($A1549="ST",IF(VLOOKUP($C1549,st!$B$2:$F$400,4,FALSE())="","",VLOOKUP($C1549,st!$B$2:$F$400,4,FALSE())),""))),"")</f>
        <v/>
      </c>
      <c r="G1549" s="35" t="str">
        <f>IFERROR(IF($A1549="HDC",IF(VLOOKUP($C1549,hdc!$B$2:$F$1600,5,FALSE())="","",VLOOKUP($C1549,hdc!$B$2:$F$1600,5,FALSE())),IF($A1549="NAUTICS",IF(VLOOKUP($C1549,nautics!$B$2:$F$1200,5,FALSE())="","",VLOOKUP($C1549,nautics!$B$2:$F$1200,5,FALSE())),IF($A1549="ST",IF(VLOOKUP($C1549,st!$B$2:$F$400,5,FALSE())="","",VLOOKUP($C1549,st!$B$2:$F$400,5,FALSE())),""))),"")</f>
        <v/>
      </c>
      <c r="H1549" s="35" t="s">
        <v>145</v>
      </c>
      <c r="I1549" s="35" t="s">
        <v>34</v>
      </c>
      <c r="J1549" s="35" t="s">
        <v>2095</v>
      </c>
      <c r="K1549" s="35">
        <f t="shared" si="6"/>
        <v>36</v>
      </c>
      <c r="L1549" s="35" t="s">
        <v>40</v>
      </c>
      <c r="M1549" s="35" t="s">
        <v>42</v>
      </c>
      <c r="N1549" s="35" t="s">
        <v>43</v>
      </c>
      <c r="O1549" s="35" t="s">
        <v>45</v>
      </c>
      <c r="P1549" s="35" t="s">
        <v>2098</v>
      </c>
      <c r="Q1549" s="35" t="s">
        <v>2099</v>
      </c>
      <c r="S1549" s="35" t="s">
        <v>486</v>
      </c>
      <c r="T1549" s="35" t="s">
        <v>487</v>
      </c>
      <c r="U1549" s="35" t="s">
        <v>2101</v>
      </c>
      <c r="W1549" s="35" t="s">
        <v>57</v>
      </c>
      <c r="X1549" s="35" t="s">
        <v>94</v>
      </c>
      <c r="Y1549" s="35" t="s">
        <v>60</v>
      </c>
      <c r="Z1549" s="35" t="s">
        <v>2102</v>
      </c>
    </row>
    <row r="1550" spans="1:26" ht="15" customHeight="1">
      <c r="A1550" s="35" t="s">
        <v>1304</v>
      </c>
      <c r="C1550" s="35" t="s">
        <v>2104</v>
      </c>
      <c r="D1550" s="35">
        <f>IFERROR(IF($A1550="HDC",IF(VLOOKUP($C1550,hdc!$B$2:$F$1600,2,FALSE())="","",VLOOKUP($C1550,hdc!$B$2:$F$1600,2,FALSE())),IF($A1550="NAUTICS",IF(VLOOKUP($C1550,nautics!$B$2:$F$1200,2,FALSE())="","",VLOOKUP($C1550,nautics!$B$2:$F$1200,2,FALSE())),IF($A1550="ST",IF(VLOOKUP($C1550,st!$B$2:$F$400,2,FALSE())="","",VLOOKUP($C1550,st!$B$2:$F$400,2,FALSE())),""))),"")</f>
        <v>1</v>
      </c>
      <c r="E1550" s="35">
        <f>IFERROR(IF($A1550="HDC",IF(VLOOKUP($C1550,hdc!$B$2:$F$1600,3,FALSE())="","",VLOOKUP($C1550,hdc!$B$2:$F$1600,3,FALSE())),IF($A1550="NAUTICS",IF(VLOOKUP($C1550,nautics!$B$2:$F$1200,3,FALSE())="","",VLOOKUP($C1550,nautics!$B$2:$F$1200,3,FALSE())),IF($A1550="ST",IF(VLOOKUP($C1550,st!$B$2:$F$400,3,FALSE())="","",VLOOKUP($C1550,st!$B$2:$F$400,3,FALSE())),""))),"")</f>
        <v>1</v>
      </c>
      <c r="F1550" s="35" t="str">
        <f>IFERROR(IF($A1550="HDC",IF(VLOOKUP($C1550,hdc!$B$2:$F$1600,4,FALSE())="","",VLOOKUP($C1550,hdc!$B$2:$F$1600,4,FALSE())),IF($A1550="NAUTICS",IF(VLOOKUP($C1550,nautics!$B$2:$F$1200,4,FALSE())="","",VLOOKUP($C1550,nautics!$B$2:$F$1200,4,FALSE())),IF($A1550="ST",IF(VLOOKUP($C1550,st!$B$2:$F$400,4,FALSE())="","",VLOOKUP($C1550,st!$B$2:$F$400,4,FALSE())),""))),"")</f>
        <v/>
      </c>
      <c r="G1550" s="35" t="str">
        <f>IFERROR(IF($A1550="HDC",IF(VLOOKUP($C1550,hdc!$B$2:$F$1600,5,FALSE())="","",VLOOKUP($C1550,hdc!$B$2:$F$1600,5,FALSE())),IF($A1550="NAUTICS",IF(VLOOKUP($C1550,nautics!$B$2:$F$1200,5,FALSE())="","",VLOOKUP($C1550,nautics!$B$2:$F$1200,5,FALSE())),IF($A1550="ST",IF(VLOOKUP($C1550,st!$B$2:$F$400,5,FALSE())="","",VLOOKUP($C1550,st!$B$2:$F$400,5,FALSE())),""))),"")</f>
        <v/>
      </c>
      <c r="H1550" s="35" t="s">
        <v>84</v>
      </c>
      <c r="I1550" s="35" t="s">
        <v>34</v>
      </c>
      <c r="J1550" s="35" t="s">
        <v>2107</v>
      </c>
      <c r="K1550" s="35">
        <f t="shared" si="6"/>
        <v>19</v>
      </c>
      <c r="L1550" s="35" t="s">
        <v>2109</v>
      </c>
      <c r="M1550" s="35" t="s">
        <v>2111</v>
      </c>
      <c r="N1550" s="35" t="s">
        <v>486</v>
      </c>
      <c r="O1550" s="35" t="s">
        <v>487</v>
      </c>
      <c r="P1550" s="35" t="s">
        <v>2098</v>
      </c>
      <c r="Q1550" s="35" t="s">
        <v>2099</v>
      </c>
      <c r="S1550" s="35" t="s">
        <v>486</v>
      </c>
      <c r="T1550" s="35" t="s">
        <v>487</v>
      </c>
      <c r="U1550" s="35" t="s">
        <v>2113</v>
      </c>
      <c r="W1550" s="35" t="s">
        <v>78</v>
      </c>
      <c r="X1550" s="35" t="s">
        <v>59</v>
      </c>
      <c r="Y1550" s="35" t="s">
        <v>2115</v>
      </c>
      <c r="Z1550" s="35" t="s">
        <v>2102</v>
      </c>
    </row>
    <row r="1551" spans="1:26" ht="15" customHeight="1">
      <c r="A1551" s="35" t="s">
        <v>1304</v>
      </c>
      <c r="C1551" s="35" t="s">
        <v>2116</v>
      </c>
      <c r="D1551" s="35">
        <f>IFERROR(IF($A1551="HDC",IF(VLOOKUP($C1551,hdc!$B$2:$F$1600,2,FALSE())="","",VLOOKUP($C1551,hdc!$B$2:$F$1600,2,FALSE())),IF($A1551="NAUTICS",IF(VLOOKUP($C1551,nautics!$B$2:$F$1200,2,FALSE())="","",VLOOKUP($C1551,nautics!$B$2:$F$1200,2,FALSE())),IF($A1551="ST",IF(VLOOKUP($C1551,st!$B$2:$F$400,2,FALSE())="","",VLOOKUP($C1551,st!$B$2:$F$400,2,FALSE())),""))),"")</f>
        <v>1</v>
      </c>
      <c r="E1551" s="35">
        <f>IFERROR(IF($A1551="HDC",IF(VLOOKUP($C1551,hdc!$B$2:$F$1600,3,FALSE())="","",VLOOKUP($C1551,hdc!$B$2:$F$1600,3,FALSE())),IF($A1551="NAUTICS",IF(VLOOKUP($C1551,nautics!$B$2:$F$1200,3,FALSE())="","",VLOOKUP($C1551,nautics!$B$2:$F$1200,3,FALSE())),IF($A1551="ST",IF(VLOOKUP($C1551,st!$B$2:$F$400,3,FALSE())="","",VLOOKUP($C1551,st!$B$2:$F$400,3,FALSE())),""))),"")</f>
        <v>1</v>
      </c>
      <c r="F1551" s="35" t="str">
        <f>IFERROR(IF($A1551="HDC",IF(VLOOKUP($C1551,hdc!$B$2:$F$1600,4,FALSE())="","",VLOOKUP($C1551,hdc!$B$2:$F$1600,4,FALSE())),IF($A1551="NAUTICS",IF(VLOOKUP($C1551,nautics!$B$2:$F$1200,4,FALSE())="","",VLOOKUP($C1551,nautics!$B$2:$F$1200,4,FALSE())),IF($A1551="ST",IF(VLOOKUP($C1551,st!$B$2:$F$400,4,FALSE())="","",VLOOKUP($C1551,st!$B$2:$F$400,4,FALSE())),""))),"")</f>
        <v/>
      </c>
      <c r="G1551" s="35" t="str">
        <f>IFERROR(IF($A1551="HDC",IF(VLOOKUP($C1551,hdc!$B$2:$F$1600,5,FALSE())="","",VLOOKUP($C1551,hdc!$B$2:$F$1600,5,FALSE())),IF($A1551="NAUTICS",IF(VLOOKUP($C1551,nautics!$B$2:$F$1200,5,FALSE())="","",VLOOKUP($C1551,nautics!$B$2:$F$1200,5,FALSE())),IF($A1551="ST",IF(VLOOKUP($C1551,st!$B$2:$F$400,5,FALSE())="","",VLOOKUP($C1551,st!$B$2:$F$400,5,FALSE())),""))),"")</f>
        <v/>
      </c>
      <c r="H1551" s="35" t="s">
        <v>84</v>
      </c>
      <c r="I1551" s="35" t="s">
        <v>34</v>
      </c>
      <c r="J1551" s="35" t="s">
        <v>2118</v>
      </c>
      <c r="K1551" s="35">
        <f t="shared" si="6"/>
        <v>39</v>
      </c>
      <c r="L1551" s="35" t="s">
        <v>2121</v>
      </c>
      <c r="M1551" s="35" t="s">
        <v>2123</v>
      </c>
      <c r="N1551" s="35" t="s">
        <v>486</v>
      </c>
      <c r="O1551" s="35" t="s">
        <v>487</v>
      </c>
      <c r="P1551" s="35" t="s">
        <v>2098</v>
      </c>
      <c r="Q1551" s="35" t="s">
        <v>2099</v>
      </c>
      <c r="S1551" s="35" t="s">
        <v>486</v>
      </c>
      <c r="T1551" s="35" t="s">
        <v>487</v>
      </c>
      <c r="U1551" s="35" t="s">
        <v>2125</v>
      </c>
      <c r="W1551" s="35" t="s">
        <v>78</v>
      </c>
      <c r="X1551" s="35" t="s">
        <v>221</v>
      </c>
      <c r="Y1551" s="35" t="s">
        <v>2127</v>
      </c>
      <c r="Z1551" s="35" t="s">
        <v>2102</v>
      </c>
    </row>
    <row r="1552" spans="1:26" ht="15" customHeight="1">
      <c r="A1552" s="35" t="s">
        <v>1304</v>
      </c>
      <c r="C1552" s="35" t="s">
        <v>2128</v>
      </c>
      <c r="D1552" s="35">
        <f>IFERROR(IF($A1552="HDC",IF(VLOOKUP($C1552,hdc!$B$2:$F$1600,2,FALSE())="","",VLOOKUP($C1552,hdc!$B$2:$F$1600,2,FALSE())),IF($A1552="NAUTICS",IF(VLOOKUP($C1552,nautics!$B$2:$F$1200,2,FALSE())="","",VLOOKUP($C1552,nautics!$B$2:$F$1200,2,FALSE())),IF($A1552="ST",IF(VLOOKUP($C1552,st!$B$2:$F$400,2,FALSE())="","",VLOOKUP($C1552,st!$B$2:$F$400,2,FALSE())),""))),"")</f>
        <v>1</v>
      </c>
      <c r="E1552" s="35">
        <f>IFERROR(IF($A1552="HDC",IF(VLOOKUP($C1552,hdc!$B$2:$F$1600,3,FALSE())="","",VLOOKUP($C1552,hdc!$B$2:$F$1600,3,FALSE())),IF($A1552="NAUTICS",IF(VLOOKUP($C1552,nautics!$B$2:$F$1200,3,FALSE())="","",VLOOKUP($C1552,nautics!$B$2:$F$1200,3,FALSE())),IF($A1552="ST",IF(VLOOKUP($C1552,st!$B$2:$F$400,3,FALSE())="","",VLOOKUP($C1552,st!$B$2:$F$400,3,FALSE())),""))),"")</f>
        <v>1</v>
      </c>
      <c r="F1552" s="35" t="str">
        <f>IFERROR(IF($A1552="HDC",IF(VLOOKUP($C1552,hdc!$B$2:$F$1600,4,FALSE())="","",VLOOKUP($C1552,hdc!$B$2:$F$1600,4,FALSE())),IF($A1552="NAUTICS",IF(VLOOKUP($C1552,nautics!$B$2:$F$1200,4,FALSE())="","",VLOOKUP($C1552,nautics!$B$2:$F$1200,4,FALSE())),IF($A1552="ST",IF(VLOOKUP($C1552,st!$B$2:$F$400,4,FALSE())="","",VLOOKUP($C1552,st!$B$2:$F$400,4,FALSE())),""))),"")</f>
        <v/>
      </c>
      <c r="G1552" s="35" t="str">
        <f>IFERROR(IF($A1552="HDC",IF(VLOOKUP($C1552,hdc!$B$2:$F$1600,5,FALSE())="","",VLOOKUP($C1552,hdc!$B$2:$F$1600,5,FALSE())),IF($A1552="NAUTICS",IF(VLOOKUP($C1552,nautics!$B$2:$F$1200,5,FALSE())="","",VLOOKUP($C1552,nautics!$B$2:$F$1200,5,FALSE())),IF($A1552="ST",IF(VLOOKUP($C1552,st!$B$2:$F$400,5,FALSE())="","",VLOOKUP($C1552,st!$B$2:$F$400,5,FALSE())),""))),"")</f>
        <v/>
      </c>
      <c r="H1552" s="35" t="s">
        <v>84</v>
      </c>
      <c r="I1552" s="35" t="s">
        <v>34</v>
      </c>
      <c r="J1552" s="35" t="s">
        <v>2130</v>
      </c>
      <c r="K1552" s="35">
        <f t="shared" si="6"/>
        <v>25</v>
      </c>
      <c r="L1552" s="35" t="s">
        <v>2132</v>
      </c>
      <c r="M1552" s="35" t="s">
        <v>2135</v>
      </c>
      <c r="N1552" s="35" t="s">
        <v>486</v>
      </c>
      <c r="O1552" s="35" t="s">
        <v>487</v>
      </c>
      <c r="P1552" s="35" t="s">
        <v>2098</v>
      </c>
      <c r="Q1552" s="35" t="s">
        <v>2099</v>
      </c>
      <c r="S1552" s="35" t="s">
        <v>486</v>
      </c>
      <c r="T1552" s="35" t="s">
        <v>487</v>
      </c>
      <c r="U1552" s="35" t="s">
        <v>2138</v>
      </c>
      <c r="W1552" s="35" t="s">
        <v>78</v>
      </c>
      <c r="X1552" s="35" t="s">
        <v>59</v>
      </c>
      <c r="Y1552" s="35" t="s">
        <v>493</v>
      </c>
      <c r="Z1552" s="35" t="s">
        <v>2102</v>
      </c>
    </row>
    <row r="1553" spans="1:26" ht="15" customHeight="1">
      <c r="A1553" s="35" t="s">
        <v>1304</v>
      </c>
      <c r="C1553" s="35" t="s">
        <v>2141</v>
      </c>
      <c r="D1553" s="35">
        <f>IFERROR(IF($A1553="HDC",IF(VLOOKUP($C1553,hdc!$B$2:$F$1600,2,FALSE())="","",VLOOKUP($C1553,hdc!$B$2:$F$1600,2,FALSE())),IF($A1553="NAUTICS",IF(VLOOKUP($C1553,nautics!$B$2:$F$1200,2,FALSE())="","",VLOOKUP($C1553,nautics!$B$2:$F$1200,2,FALSE())),IF($A1553="ST",IF(VLOOKUP($C1553,st!$B$2:$F$400,2,FALSE())="","",VLOOKUP($C1553,st!$B$2:$F$400,2,FALSE())),""))),"")</f>
        <v>1</v>
      </c>
      <c r="E1553" s="35">
        <f>IFERROR(IF($A1553="HDC",IF(VLOOKUP($C1553,hdc!$B$2:$F$1600,3,FALSE())="","",VLOOKUP($C1553,hdc!$B$2:$F$1600,3,FALSE())),IF($A1553="NAUTICS",IF(VLOOKUP($C1553,nautics!$B$2:$F$1200,3,FALSE())="","",VLOOKUP($C1553,nautics!$B$2:$F$1200,3,FALSE())),IF($A1553="ST",IF(VLOOKUP($C1553,st!$B$2:$F$400,3,FALSE())="","",VLOOKUP($C1553,st!$B$2:$F$400,3,FALSE())),""))),"")</f>
        <v>1</v>
      </c>
      <c r="F1553" s="35" t="str">
        <f>IFERROR(IF($A1553="HDC",IF(VLOOKUP($C1553,hdc!$B$2:$F$1600,4,FALSE())="","",VLOOKUP($C1553,hdc!$B$2:$F$1600,4,FALSE())),IF($A1553="NAUTICS",IF(VLOOKUP($C1553,nautics!$B$2:$F$1200,4,FALSE())="","",VLOOKUP($C1553,nautics!$B$2:$F$1200,4,FALSE())),IF($A1553="ST",IF(VLOOKUP($C1553,st!$B$2:$F$400,4,FALSE())="","",VLOOKUP($C1553,st!$B$2:$F$400,4,FALSE())),""))),"")</f>
        <v/>
      </c>
      <c r="G1553" s="35" t="str">
        <f>IFERROR(IF($A1553="HDC",IF(VLOOKUP($C1553,hdc!$B$2:$F$1600,5,FALSE())="","",VLOOKUP($C1553,hdc!$B$2:$F$1600,5,FALSE())),IF($A1553="NAUTICS",IF(VLOOKUP($C1553,nautics!$B$2:$F$1200,5,FALSE())="","",VLOOKUP($C1553,nautics!$B$2:$F$1200,5,FALSE())),IF($A1553="ST",IF(VLOOKUP($C1553,st!$B$2:$F$400,5,FALSE())="","",VLOOKUP($C1553,st!$B$2:$F$400,5,FALSE())),""))),"")</f>
        <v/>
      </c>
      <c r="H1553" s="35" t="s">
        <v>84</v>
      </c>
      <c r="I1553" s="35" t="s">
        <v>34</v>
      </c>
      <c r="J1553" s="35" t="s">
        <v>2145</v>
      </c>
      <c r="K1553" s="35">
        <f t="shared" si="6"/>
        <v>45</v>
      </c>
      <c r="L1553" s="35" t="s">
        <v>2147</v>
      </c>
      <c r="M1553" s="35" t="s">
        <v>2148</v>
      </c>
      <c r="N1553" s="35" t="s">
        <v>486</v>
      </c>
      <c r="O1553" s="35" t="s">
        <v>487</v>
      </c>
      <c r="P1553" s="35" t="s">
        <v>2098</v>
      </c>
      <c r="Q1553" s="35" t="s">
        <v>2099</v>
      </c>
      <c r="S1553" s="35" t="s">
        <v>486</v>
      </c>
      <c r="T1553" s="35" t="s">
        <v>487</v>
      </c>
      <c r="U1553" s="35" t="s">
        <v>2152</v>
      </c>
      <c r="W1553" s="35" t="s">
        <v>78</v>
      </c>
      <c r="X1553" s="35" t="s">
        <v>221</v>
      </c>
      <c r="Y1553" s="35" t="s">
        <v>2154</v>
      </c>
      <c r="Z1553" s="35" t="s">
        <v>2102</v>
      </c>
    </row>
    <row r="1554" spans="1:26" ht="15" customHeight="1">
      <c r="A1554" s="35" t="s">
        <v>1304</v>
      </c>
      <c r="C1554" s="35" t="s">
        <v>2156</v>
      </c>
      <c r="D1554" s="35">
        <f>IFERROR(IF($A1554="HDC",IF(VLOOKUP($C1554,hdc!$B$2:$F$1600,2,FALSE())="","",VLOOKUP($C1554,hdc!$B$2:$F$1600,2,FALSE())),IF($A1554="NAUTICS",IF(VLOOKUP($C1554,nautics!$B$2:$F$1200,2,FALSE())="","",VLOOKUP($C1554,nautics!$B$2:$F$1200,2,FALSE())),IF($A1554="ST",IF(VLOOKUP($C1554,st!$B$2:$F$400,2,FALSE())="","",VLOOKUP($C1554,st!$B$2:$F$400,2,FALSE())),""))),"")</f>
        <v>1</v>
      </c>
      <c r="E1554" s="35">
        <f>IFERROR(IF($A1554="HDC",IF(VLOOKUP($C1554,hdc!$B$2:$F$1600,3,FALSE())="","",VLOOKUP($C1554,hdc!$B$2:$F$1600,3,FALSE())),IF($A1554="NAUTICS",IF(VLOOKUP($C1554,nautics!$B$2:$F$1200,3,FALSE())="","",VLOOKUP($C1554,nautics!$B$2:$F$1200,3,FALSE())),IF($A1554="ST",IF(VLOOKUP($C1554,st!$B$2:$F$400,3,FALSE())="","",VLOOKUP($C1554,st!$B$2:$F$400,3,FALSE())),""))),"")</f>
        <v>1</v>
      </c>
      <c r="F1554" s="35" t="str">
        <f>IFERROR(IF($A1554="HDC",IF(VLOOKUP($C1554,hdc!$B$2:$F$1600,4,FALSE())="","",VLOOKUP($C1554,hdc!$B$2:$F$1600,4,FALSE())),IF($A1554="NAUTICS",IF(VLOOKUP($C1554,nautics!$B$2:$F$1200,4,FALSE())="","",VLOOKUP($C1554,nautics!$B$2:$F$1200,4,FALSE())),IF($A1554="ST",IF(VLOOKUP($C1554,st!$B$2:$F$400,4,FALSE())="","",VLOOKUP($C1554,st!$B$2:$F$400,4,FALSE())),""))),"")</f>
        <v/>
      </c>
      <c r="G1554" s="35" t="str">
        <f>IFERROR(IF($A1554="HDC",IF(VLOOKUP($C1554,hdc!$B$2:$F$1600,5,FALSE())="","",VLOOKUP($C1554,hdc!$B$2:$F$1600,5,FALSE())),IF($A1554="NAUTICS",IF(VLOOKUP($C1554,nautics!$B$2:$F$1200,5,FALSE())="","",VLOOKUP($C1554,nautics!$B$2:$F$1200,5,FALSE())),IF($A1554="ST",IF(VLOOKUP($C1554,st!$B$2:$F$400,5,FALSE())="","",VLOOKUP($C1554,st!$B$2:$F$400,5,FALSE())),""))),"")</f>
        <v/>
      </c>
      <c r="H1554" s="35" t="s">
        <v>84</v>
      </c>
      <c r="I1554" s="35" t="s">
        <v>34</v>
      </c>
      <c r="J1554" s="35" t="s">
        <v>2159</v>
      </c>
      <c r="K1554" s="35">
        <f t="shared" si="6"/>
        <v>20</v>
      </c>
      <c r="L1554" s="35" t="s">
        <v>2162</v>
      </c>
      <c r="M1554" s="35" t="s">
        <v>2163</v>
      </c>
      <c r="N1554" s="35" t="s">
        <v>53</v>
      </c>
      <c r="O1554" s="35" t="s">
        <v>55</v>
      </c>
      <c r="P1554" s="35" t="s">
        <v>2166</v>
      </c>
      <c r="Q1554" s="35" t="s">
        <v>2167</v>
      </c>
      <c r="S1554" s="35" t="s">
        <v>53</v>
      </c>
      <c r="T1554" s="35" t="s">
        <v>55</v>
      </c>
      <c r="U1554" s="35" t="s">
        <v>2168</v>
      </c>
      <c r="W1554" s="35" t="s">
        <v>78</v>
      </c>
      <c r="X1554" s="35" t="s">
        <v>59</v>
      </c>
      <c r="Y1554" s="35" t="s">
        <v>2170</v>
      </c>
      <c r="Z1554" s="35" t="s">
        <v>2172</v>
      </c>
    </row>
    <row r="1555" spans="1:26" ht="15" customHeight="1">
      <c r="A1555" s="35" t="s">
        <v>1304</v>
      </c>
      <c r="C1555" s="35" t="s">
        <v>2174</v>
      </c>
      <c r="D1555" s="35">
        <f>IFERROR(IF($A1555="HDC",IF(VLOOKUP($C1555,hdc!$B$2:$F$1600,2,FALSE())="","",VLOOKUP($C1555,hdc!$B$2:$F$1600,2,FALSE())),IF($A1555="NAUTICS",IF(VLOOKUP($C1555,nautics!$B$2:$F$1200,2,FALSE())="","",VLOOKUP($C1555,nautics!$B$2:$F$1200,2,FALSE())),IF($A1555="ST",IF(VLOOKUP($C1555,st!$B$2:$F$400,2,FALSE())="","",VLOOKUP($C1555,st!$B$2:$F$400,2,FALSE())),""))),"")</f>
        <v>1</v>
      </c>
      <c r="E1555" s="35">
        <f>IFERROR(IF($A1555="HDC",IF(VLOOKUP($C1555,hdc!$B$2:$F$1600,3,FALSE())="","",VLOOKUP($C1555,hdc!$B$2:$F$1600,3,FALSE())),IF($A1555="NAUTICS",IF(VLOOKUP($C1555,nautics!$B$2:$F$1200,3,FALSE())="","",VLOOKUP($C1555,nautics!$B$2:$F$1200,3,FALSE())),IF($A1555="ST",IF(VLOOKUP($C1555,st!$B$2:$F$400,3,FALSE())="","",VLOOKUP($C1555,st!$B$2:$F$400,3,FALSE())),""))),"")</f>
        <v>1</v>
      </c>
      <c r="F1555" s="35" t="str">
        <f>IFERROR(IF($A1555="HDC",IF(VLOOKUP($C1555,hdc!$B$2:$F$1600,4,FALSE())="","",VLOOKUP($C1555,hdc!$B$2:$F$1600,4,FALSE())),IF($A1555="NAUTICS",IF(VLOOKUP($C1555,nautics!$B$2:$F$1200,4,FALSE())="","",VLOOKUP($C1555,nautics!$B$2:$F$1200,4,FALSE())),IF($A1555="ST",IF(VLOOKUP($C1555,st!$B$2:$F$400,4,FALSE())="","",VLOOKUP($C1555,st!$B$2:$F$400,4,FALSE())),""))),"")</f>
        <v/>
      </c>
      <c r="G1555" s="35" t="str">
        <f>IFERROR(IF($A1555="HDC",IF(VLOOKUP($C1555,hdc!$B$2:$F$1600,5,FALSE())="","",VLOOKUP($C1555,hdc!$B$2:$F$1600,5,FALSE())),IF($A1555="NAUTICS",IF(VLOOKUP($C1555,nautics!$B$2:$F$1200,5,FALSE())="","",VLOOKUP($C1555,nautics!$B$2:$F$1200,5,FALSE())),IF($A1555="ST",IF(VLOOKUP($C1555,st!$B$2:$F$400,5,FALSE())="","",VLOOKUP($C1555,st!$B$2:$F$400,5,FALSE())),""))),"")</f>
        <v/>
      </c>
      <c r="H1555" s="35" t="s">
        <v>84</v>
      </c>
      <c r="I1555" s="35" t="s">
        <v>34</v>
      </c>
      <c r="J1555" s="35" t="s">
        <v>2175</v>
      </c>
      <c r="K1555" s="35">
        <f t="shared" si="6"/>
        <v>17</v>
      </c>
      <c r="L1555" s="35" t="s">
        <v>2177</v>
      </c>
      <c r="M1555" s="35" t="s">
        <v>2178</v>
      </c>
      <c r="N1555" s="35" t="s">
        <v>486</v>
      </c>
      <c r="O1555" s="35" t="s">
        <v>487</v>
      </c>
      <c r="P1555" s="35" t="s">
        <v>2098</v>
      </c>
      <c r="Q1555" s="35" t="s">
        <v>2099</v>
      </c>
      <c r="S1555" s="35" t="s">
        <v>486</v>
      </c>
      <c r="T1555" s="35" t="s">
        <v>487</v>
      </c>
      <c r="U1555" s="35" t="s">
        <v>2181</v>
      </c>
      <c r="W1555" s="35" t="s">
        <v>78</v>
      </c>
      <c r="X1555" s="35" t="s">
        <v>59</v>
      </c>
      <c r="Y1555" s="35" t="s">
        <v>2183</v>
      </c>
      <c r="Z1555" s="35" t="s">
        <v>2102</v>
      </c>
    </row>
    <row r="1556" spans="1:26" ht="15" customHeight="1">
      <c r="A1556" s="35" t="s">
        <v>1304</v>
      </c>
      <c r="C1556" s="35" t="s">
        <v>2184</v>
      </c>
      <c r="D1556" s="35">
        <f>IFERROR(IF($A1556="HDC",IF(VLOOKUP($C1556,hdc!$B$2:$F$1600,2,FALSE())="","",VLOOKUP($C1556,hdc!$B$2:$F$1600,2,FALSE())),IF($A1556="NAUTICS",IF(VLOOKUP($C1556,nautics!$B$2:$F$1200,2,FALSE())="","",VLOOKUP($C1556,nautics!$B$2:$F$1200,2,FALSE())),IF($A1556="ST",IF(VLOOKUP($C1556,st!$B$2:$F$400,2,FALSE())="","",VLOOKUP($C1556,st!$B$2:$F$400,2,FALSE())),""))),"")</f>
        <v>1</v>
      </c>
      <c r="E1556" s="35">
        <f>IFERROR(IF($A1556="HDC",IF(VLOOKUP($C1556,hdc!$B$2:$F$1600,3,FALSE())="","",VLOOKUP($C1556,hdc!$B$2:$F$1600,3,FALSE())),IF($A1556="NAUTICS",IF(VLOOKUP($C1556,nautics!$B$2:$F$1200,3,FALSE())="","",VLOOKUP($C1556,nautics!$B$2:$F$1200,3,FALSE())),IF($A1556="ST",IF(VLOOKUP($C1556,st!$B$2:$F$400,3,FALSE())="","",VLOOKUP($C1556,st!$B$2:$F$400,3,FALSE())),""))),"")</f>
        <v>1</v>
      </c>
      <c r="F1556" s="35" t="str">
        <f>IFERROR(IF($A1556="HDC",IF(VLOOKUP($C1556,hdc!$B$2:$F$1600,4,FALSE())="","",VLOOKUP($C1556,hdc!$B$2:$F$1600,4,FALSE())),IF($A1556="NAUTICS",IF(VLOOKUP($C1556,nautics!$B$2:$F$1200,4,FALSE())="","",VLOOKUP($C1556,nautics!$B$2:$F$1200,4,FALSE())),IF($A1556="ST",IF(VLOOKUP($C1556,st!$B$2:$F$400,4,FALSE())="","",VLOOKUP($C1556,st!$B$2:$F$400,4,FALSE())),""))),"")</f>
        <v/>
      </c>
      <c r="G1556" s="35" t="str">
        <f>IFERROR(IF($A1556="HDC",IF(VLOOKUP($C1556,hdc!$B$2:$F$1600,5,FALSE())="","",VLOOKUP($C1556,hdc!$B$2:$F$1600,5,FALSE())),IF($A1556="NAUTICS",IF(VLOOKUP($C1556,nautics!$B$2:$F$1200,5,FALSE())="","",VLOOKUP($C1556,nautics!$B$2:$F$1200,5,FALSE())),IF($A1556="ST",IF(VLOOKUP($C1556,st!$B$2:$F$400,5,FALSE())="","",VLOOKUP($C1556,st!$B$2:$F$400,5,FALSE())),""))),"")</f>
        <v/>
      </c>
      <c r="H1556" s="35" t="s">
        <v>691</v>
      </c>
      <c r="I1556" s="35" t="s">
        <v>34</v>
      </c>
      <c r="J1556" s="35" t="s">
        <v>2187</v>
      </c>
      <c r="K1556" s="35">
        <f t="shared" si="6"/>
        <v>21</v>
      </c>
      <c r="L1556" s="35" t="s">
        <v>2162</v>
      </c>
      <c r="M1556" s="35" t="s">
        <v>2163</v>
      </c>
      <c r="N1556" s="35" t="s">
        <v>53</v>
      </c>
      <c r="O1556" s="35" t="s">
        <v>55</v>
      </c>
      <c r="P1556" s="35" t="s">
        <v>40</v>
      </c>
      <c r="Q1556" s="35" t="s">
        <v>42</v>
      </c>
      <c r="S1556" s="35" t="s">
        <v>43</v>
      </c>
      <c r="T1556" s="35" t="s">
        <v>45</v>
      </c>
      <c r="U1556" s="35" t="s">
        <v>2191</v>
      </c>
      <c r="W1556" s="35" t="s">
        <v>57</v>
      </c>
      <c r="X1556" s="35" t="s">
        <v>59</v>
      </c>
      <c r="Y1556" s="35" t="s">
        <v>2170</v>
      </c>
      <c r="Z1556" s="35" t="s">
        <v>60</v>
      </c>
    </row>
    <row r="1557" spans="1:26" ht="15" customHeight="1">
      <c r="A1557" s="35" t="s">
        <v>1304</v>
      </c>
      <c r="C1557" s="35" t="s">
        <v>2193</v>
      </c>
      <c r="D1557" s="35">
        <f>IFERROR(IF($A1557="HDC",IF(VLOOKUP($C1557,hdc!$B$2:$F$1600,2,FALSE())="","",VLOOKUP($C1557,hdc!$B$2:$F$1600,2,FALSE())),IF($A1557="NAUTICS",IF(VLOOKUP($C1557,nautics!$B$2:$F$1200,2,FALSE())="","",VLOOKUP($C1557,nautics!$B$2:$F$1200,2,FALSE())),IF($A1557="ST",IF(VLOOKUP($C1557,st!$B$2:$F$400,2,FALSE())="","",VLOOKUP($C1557,st!$B$2:$F$400,2,FALSE())),""))),"")</f>
        <v>1</v>
      </c>
      <c r="E1557" s="35">
        <f>IFERROR(IF($A1557="HDC",IF(VLOOKUP($C1557,hdc!$B$2:$F$1600,3,FALSE())="","",VLOOKUP($C1557,hdc!$B$2:$F$1600,3,FALSE())),IF($A1557="NAUTICS",IF(VLOOKUP($C1557,nautics!$B$2:$F$1200,3,FALSE())="","",VLOOKUP($C1557,nautics!$B$2:$F$1200,3,FALSE())),IF($A1557="ST",IF(VLOOKUP($C1557,st!$B$2:$F$400,3,FALSE())="","",VLOOKUP($C1557,st!$B$2:$F$400,3,FALSE())),""))),"")</f>
        <v>1</v>
      </c>
      <c r="F1557" s="35" t="str">
        <f>IFERROR(IF($A1557="HDC",IF(VLOOKUP($C1557,hdc!$B$2:$F$1600,4,FALSE())="","",VLOOKUP($C1557,hdc!$B$2:$F$1600,4,FALSE())),IF($A1557="NAUTICS",IF(VLOOKUP($C1557,nautics!$B$2:$F$1200,4,FALSE())="","",VLOOKUP($C1557,nautics!$B$2:$F$1200,4,FALSE())),IF($A1557="ST",IF(VLOOKUP($C1557,st!$B$2:$F$400,4,FALSE())="","",VLOOKUP($C1557,st!$B$2:$F$400,4,FALSE())),""))),"")</f>
        <v/>
      </c>
      <c r="G1557" s="35" t="str">
        <f>IFERROR(IF($A1557="HDC",IF(VLOOKUP($C1557,hdc!$B$2:$F$1600,5,FALSE())="","",VLOOKUP($C1557,hdc!$B$2:$F$1600,5,FALSE())),IF($A1557="NAUTICS",IF(VLOOKUP($C1557,nautics!$B$2:$F$1200,5,FALSE())="","",VLOOKUP($C1557,nautics!$B$2:$F$1200,5,FALSE())),IF($A1557="ST",IF(VLOOKUP($C1557,st!$B$2:$F$400,5,FALSE())="","",VLOOKUP($C1557,st!$B$2:$F$400,5,FALSE())),""))),"")</f>
        <v/>
      </c>
      <c r="H1557" s="35" t="s">
        <v>84</v>
      </c>
      <c r="I1557" s="35" t="s">
        <v>34</v>
      </c>
      <c r="J1557" s="35" t="s">
        <v>2195</v>
      </c>
      <c r="K1557" s="35">
        <f t="shared" si="6"/>
        <v>46</v>
      </c>
      <c r="L1557" s="35" t="s">
        <v>170</v>
      </c>
      <c r="M1557" s="35" t="s">
        <v>171</v>
      </c>
      <c r="N1557" s="35" t="s">
        <v>46</v>
      </c>
      <c r="O1557" s="35" t="s">
        <v>49</v>
      </c>
      <c r="P1557" s="35" t="s">
        <v>2198</v>
      </c>
      <c r="Q1557" s="35" t="s">
        <v>2199</v>
      </c>
      <c r="S1557" s="35" t="s">
        <v>174</v>
      </c>
      <c r="T1557" s="35" t="s">
        <v>175</v>
      </c>
      <c r="U1557" s="35" t="s">
        <v>2201</v>
      </c>
      <c r="W1557" s="35" t="s">
        <v>57</v>
      </c>
      <c r="X1557" s="35" t="s">
        <v>59</v>
      </c>
      <c r="Y1557" s="35" t="s">
        <v>177</v>
      </c>
      <c r="Z1557" s="35" t="s">
        <v>789</v>
      </c>
    </row>
    <row r="1558" spans="1:26" ht="15" customHeight="1">
      <c r="A1558" s="35" t="s">
        <v>1304</v>
      </c>
      <c r="C1558" s="35" t="s">
        <v>2203</v>
      </c>
      <c r="D1558" s="35">
        <f>IFERROR(IF($A1558="HDC",IF(VLOOKUP($C1558,hdc!$B$2:$F$1600,2,FALSE())="","",VLOOKUP($C1558,hdc!$B$2:$F$1600,2,FALSE())),IF($A1558="NAUTICS",IF(VLOOKUP($C1558,nautics!$B$2:$F$1200,2,FALSE())="","",VLOOKUP($C1558,nautics!$B$2:$F$1200,2,FALSE())),IF($A1558="ST",IF(VLOOKUP($C1558,st!$B$2:$F$400,2,FALSE())="","",VLOOKUP($C1558,st!$B$2:$F$400,2,FALSE())),""))),"")</f>
        <v>1</v>
      </c>
      <c r="E1558" s="35">
        <f>IFERROR(IF($A1558="HDC",IF(VLOOKUP($C1558,hdc!$B$2:$F$1600,3,FALSE())="","",VLOOKUP($C1558,hdc!$B$2:$F$1600,3,FALSE())),IF($A1558="NAUTICS",IF(VLOOKUP($C1558,nautics!$B$2:$F$1200,3,FALSE())="","",VLOOKUP($C1558,nautics!$B$2:$F$1200,3,FALSE())),IF($A1558="ST",IF(VLOOKUP($C1558,st!$B$2:$F$400,3,FALSE())="","",VLOOKUP($C1558,st!$B$2:$F$400,3,FALSE())),""))),"")</f>
        <v>1</v>
      </c>
      <c r="F1558" s="35">
        <f>IFERROR(IF($A1558="HDC",IF(VLOOKUP($C1558,hdc!$B$2:$F$1600,4,FALSE())="","",VLOOKUP($C1558,hdc!$B$2:$F$1600,4,FALSE())),IF($A1558="NAUTICS",IF(VLOOKUP($C1558,nautics!$B$2:$F$1200,4,FALSE())="","",VLOOKUP($C1558,nautics!$B$2:$F$1200,4,FALSE())),IF($A1558="ST",IF(VLOOKUP($C1558,st!$B$2:$F$400,4,FALSE())="","",VLOOKUP($C1558,st!$B$2:$F$400,4,FALSE())),""))),"")</f>
        <v>1</v>
      </c>
      <c r="G1558" s="35" t="str">
        <f>IFERROR(IF($A1558="HDC",IF(VLOOKUP($C1558,hdc!$B$2:$F$1600,5,FALSE())="","",VLOOKUP($C1558,hdc!$B$2:$F$1600,5,FALSE())),IF($A1558="NAUTICS",IF(VLOOKUP($C1558,nautics!$B$2:$F$1200,5,FALSE())="","",VLOOKUP($C1558,nautics!$B$2:$F$1200,5,FALSE())),IF($A1558="ST",IF(VLOOKUP($C1558,st!$B$2:$F$400,5,FALSE())="","",VLOOKUP($C1558,st!$B$2:$F$400,5,FALSE())),""))),"")</f>
        <v/>
      </c>
      <c r="H1558" s="35" t="s">
        <v>664</v>
      </c>
      <c r="I1558" s="35" t="s">
        <v>34</v>
      </c>
      <c r="J1558" s="35" t="s">
        <v>2205</v>
      </c>
      <c r="K1558" s="35">
        <f t="shared" si="6"/>
        <v>20</v>
      </c>
      <c r="L1558" s="35" t="s">
        <v>340</v>
      </c>
      <c r="M1558" s="35" t="s">
        <v>341</v>
      </c>
      <c r="N1558" s="35" t="s">
        <v>43</v>
      </c>
      <c r="O1558" s="35" t="s">
        <v>45</v>
      </c>
      <c r="P1558" s="35" t="s">
        <v>2162</v>
      </c>
      <c r="Q1558" s="35" t="s">
        <v>2163</v>
      </c>
      <c r="S1558" s="35" t="s">
        <v>53</v>
      </c>
      <c r="T1558" s="35" t="s">
        <v>55</v>
      </c>
      <c r="U1558" s="35" t="s">
        <v>2209</v>
      </c>
      <c r="W1558" s="35" t="s">
        <v>57</v>
      </c>
      <c r="X1558" s="35" t="s">
        <v>59</v>
      </c>
      <c r="Y1558" s="35" t="s">
        <v>345</v>
      </c>
      <c r="Z1558" s="35" t="s">
        <v>2170</v>
      </c>
    </row>
    <row r="1559" spans="1:26" ht="15" customHeight="1">
      <c r="A1559" s="35" t="s">
        <v>1304</v>
      </c>
      <c r="C1559" s="35" t="s">
        <v>2212</v>
      </c>
      <c r="D1559" s="35" t="str">
        <f>IFERROR(IF($A1559="HDC",IF(VLOOKUP($C1559,hdc!$B$2:$F$1600,2,FALSE())="","",VLOOKUP($C1559,hdc!$B$2:$F$1600,2,FALSE())),IF($A1559="NAUTICS",IF(VLOOKUP($C1559,nautics!$B$2:$F$1200,2,FALSE())="","",VLOOKUP($C1559,nautics!$B$2:$F$1200,2,FALSE())),IF($A1559="ST",IF(VLOOKUP($C1559,st!$B$2:$F$400,2,FALSE())="","",VLOOKUP($C1559,st!$B$2:$F$400,2,FALSE())),""))),"")</f>
        <v/>
      </c>
      <c r="E1559" s="35" t="str">
        <f>IFERROR(IF($A1559="HDC",IF(VLOOKUP($C1559,hdc!$B$2:$F$1600,3,FALSE())="","",VLOOKUP($C1559,hdc!$B$2:$F$1600,3,FALSE())),IF($A1559="NAUTICS",IF(VLOOKUP($C1559,nautics!$B$2:$F$1200,3,FALSE())="","",VLOOKUP($C1559,nautics!$B$2:$F$1200,3,FALSE())),IF($A1559="ST",IF(VLOOKUP($C1559,st!$B$2:$F$400,3,FALSE())="","",VLOOKUP($C1559,st!$B$2:$F$400,3,FALSE())),""))),"")</f>
        <v/>
      </c>
      <c r="F1559" s="35" t="str">
        <f>IFERROR(IF($A1559="HDC",IF(VLOOKUP($C1559,hdc!$B$2:$F$1600,4,FALSE())="","",VLOOKUP($C1559,hdc!$B$2:$F$1600,4,FALSE())),IF($A1559="NAUTICS",IF(VLOOKUP($C1559,nautics!$B$2:$F$1200,4,FALSE())="","",VLOOKUP($C1559,nautics!$B$2:$F$1200,4,FALSE())),IF($A1559="ST",IF(VLOOKUP($C1559,st!$B$2:$F$400,4,FALSE())="","",VLOOKUP($C1559,st!$B$2:$F$400,4,FALSE())),""))),"")</f>
        <v/>
      </c>
      <c r="G1559" s="35" t="str">
        <f>IFERROR(IF($A1559="HDC",IF(VLOOKUP($C1559,hdc!$B$2:$F$1600,5,FALSE())="","",VLOOKUP($C1559,hdc!$B$2:$F$1600,5,FALSE())),IF($A1559="NAUTICS",IF(VLOOKUP($C1559,nautics!$B$2:$F$1200,5,FALSE())="","",VLOOKUP($C1559,nautics!$B$2:$F$1200,5,FALSE())),IF($A1559="ST",IF(VLOOKUP($C1559,st!$B$2:$F$400,5,FALSE())="","",VLOOKUP($C1559,st!$B$2:$F$400,5,FALSE())),""))),"")</f>
        <v/>
      </c>
      <c r="H1559" s="35" t="s">
        <v>664</v>
      </c>
      <c r="I1559" s="35" t="s">
        <v>34</v>
      </c>
      <c r="J1559" s="35" t="s">
        <v>1537</v>
      </c>
      <c r="K1559" s="35">
        <f t="shared" si="6"/>
        <v>3</v>
      </c>
      <c r="L1559" s="35" t="s">
        <v>2162</v>
      </c>
      <c r="M1559" s="35" t="s">
        <v>2163</v>
      </c>
      <c r="N1559" s="35" t="s">
        <v>53</v>
      </c>
      <c r="O1559" s="35" t="s">
        <v>55</v>
      </c>
      <c r="P1559" s="35" t="s">
        <v>2215</v>
      </c>
      <c r="Q1559" s="35" t="s">
        <v>2217</v>
      </c>
      <c r="S1559" s="35" t="s">
        <v>53</v>
      </c>
      <c r="T1559" s="35" t="s">
        <v>55</v>
      </c>
      <c r="U1559" s="35" t="s">
        <v>89</v>
      </c>
      <c r="W1559" s="35" t="s">
        <v>78</v>
      </c>
      <c r="X1559" s="35" t="s">
        <v>59</v>
      </c>
      <c r="Y1559" s="35" t="s">
        <v>89</v>
      </c>
      <c r="Z1559" s="35" t="s">
        <v>89</v>
      </c>
    </row>
    <row r="1560" spans="1:26" ht="15" customHeight="1">
      <c r="A1560" s="35" t="s">
        <v>1304</v>
      </c>
      <c r="C1560" s="35" t="s">
        <v>2220</v>
      </c>
      <c r="D1560" s="35">
        <f>IFERROR(IF($A1560="HDC",IF(VLOOKUP($C1560,hdc!$B$2:$F$1600,2,FALSE())="","",VLOOKUP($C1560,hdc!$B$2:$F$1600,2,FALSE())),IF($A1560="NAUTICS",IF(VLOOKUP($C1560,nautics!$B$2:$F$1200,2,FALSE())="","",VLOOKUP($C1560,nautics!$B$2:$F$1200,2,FALSE())),IF($A1560="ST",IF(VLOOKUP($C1560,st!$B$2:$F$400,2,FALSE())="","",VLOOKUP($C1560,st!$B$2:$F$400,2,FALSE())),""))),"")</f>
        <v>1</v>
      </c>
      <c r="E1560" s="35" t="str">
        <f>IFERROR(IF($A1560="HDC",IF(VLOOKUP($C1560,hdc!$B$2:$F$1600,3,FALSE())="","",VLOOKUP($C1560,hdc!$B$2:$F$1600,3,FALSE())),IF($A1560="NAUTICS",IF(VLOOKUP($C1560,nautics!$B$2:$F$1200,3,FALSE())="","",VLOOKUP($C1560,nautics!$B$2:$F$1200,3,FALSE())),IF($A1560="ST",IF(VLOOKUP($C1560,st!$B$2:$F$400,3,FALSE())="","",VLOOKUP($C1560,st!$B$2:$F$400,3,FALSE())),""))),"")</f>
        <v/>
      </c>
      <c r="F1560" s="35" t="str">
        <f>IFERROR(IF($A1560="HDC",IF(VLOOKUP($C1560,hdc!$B$2:$F$1600,4,FALSE())="","",VLOOKUP($C1560,hdc!$B$2:$F$1600,4,FALSE())),IF($A1560="NAUTICS",IF(VLOOKUP($C1560,nautics!$B$2:$F$1200,4,FALSE())="","",VLOOKUP($C1560,nautics!$B$2:$F$1200,4,FALSE())),IF($A1560="ST",IF(VLOOKUP($C1560,st!$B$2:$F$400,4,FALSE())="","",VLOOKUP($C1560,st!$B$2:$F$400,4,FALSE())),""))),"")</f>
        <v/>
      </c>
      <c r="G1560" s="35" t="str">
        <f>IFERROR(IF($A1560="HDC",IF(VLOOKUP($C1560,hdc!$B$2:$F$1600,5,FALSE())="","",VLOOKUP($C1560,hdc!$B$2:$F$1600,5,FALSE())),IF($A1560="NAUTICS",IF(VLOOKUP($C1560,nautics!$B$2:$F$1200,5,FALSE())="","",VLOOKUP($C1560,nautics!$B$2:$F$1200,5,FALSE())),IF($A1560="ST",IF(VLOOKUP($C1560,st!$B$2:$F$400,5,FALSE())="","",VLOOKUP($C1560,st!$B$2:$F$400,5,FALSE())),""))),"")</f>
        <v/>
      </c>
      <c r="H1560" s="35" t="s">
        <v>84</v>
      </c>
      <c r="I1560" s="35" t="s">
        <v>34</v>
      </c>
      <c r="J1560" s="35" t="s">
        <v>2223</v>
      </c>
      <c r="K1560" s="35">
        <f t="shared" si="6"/>
        <v>26</v>
      </c>
      <c r="L1560" s="35" t="s">
        <v>40</v>
      </c>
      <c r="M1560" s="35" t="s">
        <v>42</v>
      </c>
      <c r="N1560" s="35" t="s">
        <v>43</v>
      </c>
      <c r="O1560" s="35" t="s">
        <v>45</v>
      </c>
      <c r="P1560" s="35" t="s">
        <v>2226</v>
      </c>
      <c r="Q1560" s="35" t="s">
        <v>2227</v>
      </c>
      <c r="S1560" s="35" t="s">
        <v>1050</v>
      </c>
      <c r="T1560" s="35" t="s">
        <v>718</v>
      </c>
      <c r="U1560" s="35" t="s">
        <v>2231</v>
      </c>
      <c r="W1560" s="35" t="s">
        <v>57</v>
      </c>
      <c r="X1560" s="35" t="s">
        <v>59</v>
      </c>
      <c r="Y1560" s="35" t="s">
        <v>60</v>
      </c>
      <c r="Z1560" s="35" t="s">
        <v>2232</v>
      </c>
    </row>
    <row r="1561" spans="1:26" ht="15" customHeight="1">
      <c r="A1561" s="35" t="s">
        <v>1304</v>
      </c>
      <c r="C1561" s="35" t="s">
        <v>2234</v>
      </c>
      <c r="D1561" s="35">
        <f>IFERROR(IF($A1561="HDC",IF(VLOOKUP($C1561,hdc!$B$2:$F$1600,2,FALSE())="","",VLOOKUP($C1561,hdc!$B$2:$F$1600,2,FALSE())),IF($A1561="NAUTICS",IF(VLOOKUP($C1561,nautics!$B$2:$F$1200,2,FALSE())="","",VLOOKUP($C1561,nautics!$B$2:$F$1200,2,FALSE())),IF($A1561="ST",IF(VLOOKUP($C1561,st!$B$2:$F$400,2,FALSE())="","",VLOOKUP($C1561,st!$B$2:$F$400,2,FALSE())),""))),"")</f>
        <v>1</v>
      </c>
      <c r="E1561" s="35">
        <f>IFERROR(IF($A1561="HDC",IF(VLOOKUP($C1561,hdc!$B$2:$F$1600,3,FALSE())="","",VLOOKUP($C1561,hdc!$B$2:$F$1600,3,FALSE())),IF($A1561="NAUTICS",IF(VLOOKUP($C1561,nautics!$B$2:$F$1200,3,FALSE())="","",VLOOKUP($C1561,nautics!$B$2:$F$1200,3,FALSE())),IF($A1561="ST",IF(VLOOKUP($C1561,st!$B$2:$F$400,3,FALSE())="","",VLOOKUP($C1561,st!$B$2:$F$400,3,FALSE())),""))),"")</f>
        <v>1</v>
      </c>
      <c r="F1561" s="35" t="str">
        <f>IFERROR(IF($A1561="HDC",IF(VLOOKUP($C1561,hdc!$B$2:$F$1600,4,FALSE())="","",VLOOKUP($C1561,hdc!$B$2:$F$1600,4,FALSE())),IF($A1561="NAUTICS",IF(VLOOKUP($C1561,nautics!$B$2:$F$1200,4,FALSE())="","",VLOOKUP($C1561,nautics!$B$2:$F$1200,4,FALSE())),IF($A1561="ST",IF(VLOOKUP($C1561,st!$B$2:$F$400,4,FALSE())="","",VLOOKUP($C1561,st!$B$2:$F$400,4,FALSE())),""))),"")</f>
        <v/>
      </c>
      <c r="G1561" s="35" t="str">
        <f>IFERROR(IF($A1561="HDC",IF(VLOOKUP($C1561,hdc!$B$2:$F$1600,5,FALSE())="","",VLOOKUP($C1561,hdc!$B$2:$F$1600,5,FALSE())),IF($A1561="NAUTICS",IF(VLOOKUP($C1561,nautics!$B$2:$F$1200,5,FALSE())="","",VLOOKUP($C1561,nautics!$B$2:$F$1200,5,FALSE())),IF($A1561="ST",IF(VLOOKUP($C1561,st!$B$2:$F$400,5,FALSE())="","",VLOOKUP($C1561,st!$B$2:$F$400,5,FALSE())),""))),"")</f>
        <v/>
      </c>
      <c r="H1561" s="35" t="s">
        <v>84</v>
      </c>
      <c r="I1561" s="35" t="s">
        <v>34</v>
      </c>
      <c r="J1561" s="35" t="s">
        <v>2223</v>
      </c>
      <c r="K1561" s="35">
        <f t="shared" si="6"/>
        <v>26</v>
      </c>
      <c r="L1561" s="35" t="s">
        <v>40</v>
      </c>
      <c r="M1561" s="35" t="s">
        <v>42</v>
      </c>
      <c r="N1561" s="35" t="s">
        <v>43</v>
      </c>
      <c r="O1561" s="35" t="s">
        <v>45</v>
      </c>
      <c r="P1561" s="35" t="s">
        <v>2239</v>
      </c>
      <c r="Q1561" s="35" t="s">
        <v>2240</v>
      </c>
      <c r="S1561" s="35" t="s">
        <v>1050</v>
      </c>
      <c r="T1561" s="35" t="s">
        <v>718</v>
      </c>
      <c r="U1561" s="35" t="s">
        <v>2231</v>
      </c>
      <c r="W1561" s="35" t="s">
        <v>57</v>
      </c>
      <c r="X1561" s="35" t="s">
        <v>59</v>
      </c>
      <c r="Y1561" s="35" t="s">
        <v>60</v>
      </c>
      <c r="Z1561" s="35" t="s">
        <v>2232</v>
      </c>
    </row>
    <row r="1562" spans="1:26" ht="15" customHeight="1">
      <c r="A1562" s="35" t="s">
        <v>1304</v>
      </c>
      <c r="C1562" s="35" t="s">
        <v>2244</v>
      </c>
      <c r="D1562" s="35">
        <f>IFERROR(IF($A1562="HDC",IF(VLOOKUP($C1562,hdc!$B$2:$F$1600,2,FALSE())="","",VLOOKUP($C1562,hdc!$B$2:$F$1600,2,FALSE())),IF($A1562="NAUTICS",IF(VLOOKUP($C1562,nautics!$B$2:$F$1200,2,FALSE())="","",VLOOKUP($C1562,nautics!$B$2:$F$1200,2,FALSE())),IF($A1562="ST",IF(VLOOKUP($C1562,st!$B$2:$F$400,2,FALSE())="","",VLOOKUP($C1562,st!$B$2:$F$400,2,FALSE())),""))),"")</f>
        <v>1</v>
      </c>
      <c r="E1562" s="35">
        <f>IFERROR(IF($A1562="HDC",IF(VLOOKUP($C1562,hdc!$B$2:$F$1600,3,FALSE())="","",VLOOKUP($C1562,hdc!$B$2:$F$1600,3,FALSE())),IF($A1562="NAUTICS",IF(VLOOKUP($C1562,nautics!$B$2:$F$1200,3,FALSE())="","",VLOOKUP($C1562,nautics!$B$2:$F$1200,3,FALSE())),IF($A1562="ST",IF(VLOOKUP($C1562,st!$B$2:$F$400,3,FALSE())="","",VLOOKUP($C1562,st!$B$2:$F$400,3,FALSE())),""))),"")</f>
        <v>1</v>
      </c>
      <c r="F1562" s="35" t="str">
        <f>IFERROR(IF($A1562="HDC",IF(VLOOKUP($C1562,hdc!$B$2:$F$1600,4,FALSE())="","",VLOOKUP($C1562,hdc!$B$2:$F$1600,4,FALSE())),IF($A1562="NAUTICS",IF(VLOOKUP($C1562,nautics!$B$2:$F$1200,4,FALSE())="","",VLOOKUP($C1562,nautics!$B$2:$F$1200,4,FALSE())),IF($A1562="ST",IF(VLOOKUP($C1562,st!$B$2:$F$400,4,FALSE())="","",VLOOKUP($C1562,st!$B$2:$F$400,4,FALSE())),""))),"")</f>
        <v/>
      </c>
      <c r="G1562" s="35" t="str">
        <f>IFERROR(IF($A1562="HDC",IF(VLOOKUP($C1562,hdc!$B$2:$F$1600,5,FALSE())="","",VLOOKUP($C1562,hdc!$B$2:$F$1600,5,FALSE())),IF($A1562="NAUTICS",IF(VLOOKUP($C1562,nautics!$B$2:$F$1200,5,FALSE())="","",VLOOKUP($C1562,nautics!$B$2:$F$1200,5,FALSE())),IF($A1562="ST",IF(VLOOKUP($C1562,st!$B$2:$F$400,5,FALSE())="","",VLOOKUP($C1562,st!$B$2:$F$400,5,FALSE())),""))),"")</f>
        <v/>
      </c>
      <c r="H1562" s="35" t="s">
        <v>84</v>
      </c>
      <c r="I1562" s="35" t="s">
        <v>34</v>
      </c>
      <c r="J1562" s="35" t="s">
        <v>2245</v>
      </c>
      <c r="K1562" s="35">
        <f t="shared" si="6"/>
        <v>28</v>
      </c>
      <c r="L1562" s="35" t="s">
        <v>170</v>
      </c>
      <c r="M1562" s="35" t="s">
        <v>171</v>
      </c>
      <c r="N1562" s="35" t="s">
        <v>46</v>
      </c>
      <c r="O1562" s="35" t="s">
        <v>49</v>
      </c>
      <c r="P1562" s="35" t="s">
        <v>2249</v>
      </c>
      <c r="Q1562" s="35" t="s">
        <v>2250</v>
      </c>
      <c r="S1562" s="35" t="s">
        <v>813</v>
      </c>
      <c r="T1562" s="35" t="s">
        <v>718</v>
      </c>
      <c r="U1562" s="35" t="s">
        <v>2254</v>
      </c>
      <c r="W1562" s="35" t="s">
        <v>57</v>
      </c>
      <c r="X1562" s="35" t="s">
        <v>59</v>
      </c>
      <c r="Y1562" s="35" t="s">
        <v>177</v>
      </c>
      <c r="Z1562" s="35" t="s">
        <v>2256</v>
      </c>
    </row>
    <row r="1563" spans="1:26" ht="15" customHeight="1">
      <c r="A1563" s="35" t="s">
        <v>1304</v>
      </c>
      <c r="C1563" s="35" t="s">
        <v>2257</v>
      </c>
      <c r="D1563" s="35">
        <f>IFERROR(IF($A1563="HDC",IF(VLOOKUP($C1563,hdc!$B$2:$F$1600,2,FALSE())="","",VLOOKUP($C1563,hdc!$B$2:$F$1600,2,FALSE())),IF($A1563="NAUTICS",IF(VLOOKUP($C1563,nautics!$B$2:$F$1200,2,FALSE())="","",VLOOKUP($C1563,nautics!$B$2:$F$1200,2,FALSE())),IF($A1563="ST",IF(VLOOKUP($C1563,st!$B$2:$F$400,2,FALSE())="","",VLOOKUP($C1563,st!$B$2:$F$400,2,FALSE())),""))),"")</f>
        <v>1</v>
      </c>
      <c r="E1563" s="35">
        <f>IFERROR(IF($A1563="HDC",IF(VLOOKUP($C1563,hdc!$B$2:$F$1600,3,FALSE())="","",VLOOKUP($C1563,hdc!$B$2:$F$1600,3,FALSE())),IF($A1563="NAUTICS",IF(VLOOKUP($C1563,nautics!$B$2:$F$1200,3,FALSE())="","",VLOOKUP($C1563,nautics!$B$2:$F$1200,3,FALSE())),IF($A1563="ST",IF(VLOOKUP($C1563,st!$B$2:$F$400,3,FALSE())="","",VLOOKUP($C1563,st!$B$2:$F$400,3,FALSE())),""))),"")</f>
        <v>1</v>
      </c>
      <c r="F1563" s="35">
        <f>IFERROR(IF($A1563="HDC",IF(VLOOKUP($C1563,hdc!$B$2:$F$1600,4,FALSE())="","",VLOOKUP($C1563,hdc!$B$2:$F$1600,4,FALSE())),IF($A1563="NAUTICS",IF(VLOOKUP($C1563,nautics!$B$2:$F$1200,4,FALSE())="","",VLOOKUP($C1563,nautics!$B$2:$F$1200,4,FALSE())),IF($A1563="ST",IF(VLOOKUP($C1563,st!$B$2:$F$400,4,FALSE())="","",VLOOKUP($C1563,st!$B$2:$F$400,4,FALSE())),""))),"")</f>
        <v>1</v>
      </c>
      <c r="G1563" s="35" t="str">
        <f>IFERROR(IF($A1563="HDC",IF(VLOOKUP($C1563,hdc!$B$2:$F$1600,5,FALSE())="","",VLOOKUP($C1563,hdc!$B$2:$F$1600,5,FALSE())),IF($A1563="NAUTICS",IF(VLOOKUP($C1563,nautics!$B$2:$F$1200,5,FALSE())="","",VLOOKUP($C1563,nautics!$B$2:$F$1200,5,FALSE())),IF($A1563="ST",IF(VLOOKUP($C1563,st!$B$2:$F$400,5,FALSE())="","",VLOOKUP($C1563,st!$B$2:$F$400,5,FALSE())),""))),"")</f>
        <v/>
      </c>
      <c r="H1563" s="35" t="s">
        <v>104</v>
      </c>
      <c r="I1563" s="35" t="s">
        <v>34</v>
      </c>
      <c r="J1563" s="35" t="s">
        <v>2261</v>
      </c>
      <c r="K1563" s="35">
        <f t="shared" si="6"/>
        <v>23</v>
      </c>
      <c r="L1563" s="35" t="s">
        <v>340</v>
      </c>
      <c r="M1563" s="35" t="s">
        <v>341</v>
      </c>
      <c r="N1563" s="35" t="s">
        <v>43</v>
      </c>
      <c r="O1563" s="35" t="s">
        <v>45</v>
      </c>
      <c r="P1563" s="35" t="s">
        <v>2263</v>
      </c>
      <c r="Q1563" s="35" t="s">
        <v>2265</v>
      </c>
      <c r="S1563" s="35" t="s">
        <v>53</v>
      </c>
      <c r="T1563" s="35" t="s">
        <v>55</v>
      </c>
      <c r="U1563" s="35" t="s">
        <v>2209</v>
      </c>
      <c r="W1563" s="35" t="s">
        <v>57</v>
      </c>
      <c r="X1563" s="35" t="s">
        <v>59</v>
      </c>
      <c r="Y1563" s="35" t="s">
        <v>345</v>
      </c>
      <c r="Z1563" s="35" t="s">
        <v>2170</v>
      </c>
    </row>
    <row r="1564" spans="1:26" ht="15" customHeight="1">
      <c r="A1564" s="35" t="s">
        <v>1304</v>
      </c>
      <c r="C1564" s="35" t="s">
        <v>2269</v>
      </c>
      <c r="D1564" s="35" t="str">
        <f>IFERROR(IF($A1564="HDC",IF(VLOOKUP($C1564,hdc!$B$2:$F$1600,2,FALSE())="","",VLOOKUP($C1564,hdc!$B$2:$F$1600,2,FALSE())),IF($A1564="NAUTICS",IF(VLOOKUP($C1564,nautics!$B$2:$F$1200,2,FALSE())="","",VLOOKUP($C1564,nautics!$B$2:$F$1200,2,FALSE())),IF($A1564="ST",IF(VLOOKUP($C1564,st!$B$2:$F$400,2,FALSE())="","",VLOOKUP($C1564,st!$B$2:$F$400,2,FALSE())),""))),"")</f>
        <v/>
      </c>
      <c r="E1564" s="35" t="str">
        <f>IFERROR(IF($A1564="HDC",IF(VLOOKUP($C1564,hdc!$B$2:$F$1600,3,FALSE())="","",VLOOKUP($C1564,hdc!$B$2:$F$1600,3,FALSE())),IF($A1564="NAUTICS",IF(VLOOKUP($C1564,nautics!$B$2:$F$1200,3,FALSE())="","",VLOOKUP($C1564,nautics!$B$2:$F$1200,3,FALSE())),IF($A1564="ST",IF(VLOOKUP($C1564,st!$B$2:$F$400,3,FALSE())="","",VLOOKUP($C1564,st!$B$2:$F$400,3,FALSE())),""))),"")</f>
        <v/>
      </c>
      <c r="F1564" s="35" t="str">
        <f>IFERROR(IF($A1564="HDC",IF(VLOOKUP($C1564,hdc!$B$2:$F$1600,4,FALSE())="","",VLOOKUP($C1564,hdc!$B$2:$F$1600,4,FALSE())),IF($A1564="NAUTICS",IF(VLOOKUP($C1564,nautics!$B$2:$F$1200,4,FALSE())="","",VLOOKUP($C1564,nautics!$B$2:$F$1200,4,FALSE())),IF($A1564="ST",IF(VLOOKUP($C1564,st!$B$2:$F$400,4,FALSE())="","",VLOOKUP($C1564,st!$B$2:$F$400,4,FALSE())),""))),"")</f>
        <v/>
      </c>
      <c r="G1564" s="35" t="str">
        <f>IFERROR(IF($A1564="HDC",IF(VLOOKUP($C1564,hdc!$B$2:$F$1600,5,FALSE())="","",VLOOKUP($C1564,hdc!$B$2:$F$1600,5,FALSE())),IF($A1564="NAUTICS",IF(VLOOKUP($C1564,nautics!$B$2:$F$1200,5,FALSE())="","",VLOOKUP($C1564,nautics!$B$2:$F$1200,5,FALSE())),IF($A1564="ST",IF(VLOOKUP($C1564,st!$B$2:$F$400,5,FALSE())="","",VLOOKUP($C1564,st!$B$2:$F$400,5,FALSE())),""))),"")</f>
        <v/>
      </c>
      <c r="H1564" s="35" t="s">
        <v>2271</v>
      </c>
      <c r="I1564" s="35" t="s">
        <v>34</v>
      </c>
      <c r="J1564" s="35" t="s">
        <v>2272</v>
      </c>
      <c r="K1564" s="35">
        <f t="shared" si="6"/>
        <v>18</v>
      </c>
      <c r="L1564" s="35" t="s">
        <v>40</v>
      </c>
      <c r="M1564" s="35" t="s">
        <v>42</v>
      </c>
      <c r="N1564" s="35" t="s">
        <v>43</v>
      </c>
      <c r="O1564" s="35" t="s">
        <v>45</v>
      </c>
      <c r="P1564" s="35" t="s">
        <v>2274</v>
      </c>
      <c r="Q1564" s="35" t="s">
        <v>2275</v>
      </c>
      <c r="S1564" s="35" t="s">
        <v>53</v>
      </c>
      <c r="T1564" s="35" t="s">
        <v>55</v>
      </c>
      <c r="U1564" s="35" t="s">
        <v>2278</v>
      </c>
      <c r="W1564" s="35" t="s">
        <v>57</v>
      </c>
      <c r="X1564" s="35" t="s">
        <v>2279</v>
      </c>
      <c r="Y1564" s="35" t="s">
        <v>60</v>
      </c>
      <c r="Z1564" s="35" t="s">
        <v>2280</v>
      </c>
    </row>
    <row r="1565" spans="1:26" ht="15" customHeight="1">
      <c r="A1565" s="35" t="s">
        <v>1304</v>
      </c>
      <c r="B1565" s="35" t="s">
        <v>2282</v>
      </c>
      <c r="C1565" s="35" t="s">
        <v>2285</v>
      </c>
      <c r="D1565" s="35">
        <f>IFERROR(IF($A1565="HDC",IF(VLOOKUP($C1565,hdc!$B$2:$F$1600,2,FALSE())="","",VLOOKUP($C1565,hdc!$B$2:$F$1600,2,FALSE())),IF($A1565="NAUTICS",IF(VLOOKUP($C1565,nautics!$B$2:$F$1200,2,FALSE())="","",VLOOKUP($C1565,nautics!$B$2:$F$1200,2,FALSE())),IF($A1565="ST",IF(VLOOKUP($C1565,st!$B$2:$F$400,2,FALSE())="","",VLOOKUP($C1565,st!$B$2:$F$400,2,FALSE())),""))),"")</f>
        <v>1</v>
      </c>
      <c r="E1565" s="35">
        <f>IFERROR(IF($A1565="HDC",IF(VLOOKUP($C1565,hdc!$B$2:$F$1600,3,FALSE())="","",VLOOKUP($C1565,hdc!$B$2:$F$1600,3,FALSE())),IF($A1565="NAUTICS",IF(VLOOKUP($C1565,nautics!$B$2:$F$1200,3,FALSE())="","",VLOOKUP($C1565,nautics!$B$2:$F$1200,3,FALSE())),IF($A1565="ST",IF(VLOOKUP($C1565,st!$B$2:$F$400,3,FALSE())="","",VLOOKUP($C1565,st!$B$2:$F$400,3,FALSE())),""))),"")</f>
        <v>1</v>
      </c>
      <c r="F1565" s="35">
        <f>IFERROR(IF($A1565="HDC",IF(VLOOKUP($C1565,hdc!$B$2:$F$1600,4,FALSE())="","",VLOOKUP($C1565,hdc!$B$2:$F$1600,4,FALSE())),IF($A1565="NAUTICS",IF(VLOOKUP($C1565,nautics!$B$2:$F$1200,4,FALSE())="","",VLOOKUP($C1565,nautics!$B$2:$F$1200,4,FALSE())),IF($A1565="ST",IF(VLOOKUP($C1565,st!$B$2:$F$400,4,FALSE())="","",VLOOKUP($C1565,st!$B$2:$F$400,4,FALSE())),""))),"")</f>
        <v>1</v>
      </c>
      <c r="G1565" s="35" t="str">
        <f>IFERROR(IF($A1565="HDC",IF(VLOOKUP($C1565,hdc!$B$2:$F$1600,5,FALSE())="","",VLOOKUP($C1565,hdc!$B$2:$F$1600,5,FALSE())),IF($A1565="NAUTICS",IF(VLOOKUP($C1565,nautics!$B$2:$F$1200,5,FALSE())="","",VLOOKUP($C1565,nautics!$B$2:$F$1200,5,FALSE())),IF($A1565="ST",IF(VLOOKUP($C1565,st!$B$2:$F$400,5,FALSE())="","",VLOOKUP($C1565,st!$B$2:$F$400,5,FALSE())),""))),"")</f>
        <v/>
      </c>
      <c r="H1565" s="35" t="s">
        <v>104</v>
      </c>
      <c r="I1565" s="35" t="s">
        <v>34</v>
      </c>
      <c r="J1565" s="35" t="s">
        <v>2287</v>
      </c>
      <c r="K1565" s="35">
        <f t="shared" si="6"/>
        <v>68</v>
      </c>
      <c r="L1565" s="35" t="s">
        <v>340</v>
      </c>
      <c r="M1565" s="35" t="s">
        <v>341</v>
      </c>
      <c r="N1565" s="35" t="s">
        <v>43</v>
      </c>
      <c r="O1565" s="35" t="s">
        <v>45</v>
      </c>
      <c r="P1565" s="35" t="s">
        <v>2290</v>
      </c>
      <c r="Q1565" s="35" t="s">
        <v>2293</v>
      </c>
      <c r="S1565" s="35" t="s">
        <v>736</v>
      </c>
      <c r="T1565" s="35" t="s">
        <v>738</v>
      </c>
      <c r="U1565" s="35" t="s">
        <v>2294</v>
      </c>
      <c r="W1565" s="35" t="s">
        <v>57</v>
      </c>
      <c r="X1565" s="35" t="s">
        <v>59</v>
      </c>
      <c r="Y1565" s="35" t="s">
        <v>345</v>
      </c>
      <c r="Z1565" s="35" t="s">
        <v>2296</v>
      </c>
    </row>
    <row r="1566" spans="1:26" ht="15" customHeight="1">
      <c r="A1566" s="35" t="s">
        <v>1304</v>
      </c>
      <c r="C1566" s="35" t="s">
        <v>2298</v>
      </c>
      <c r="D1566" s="35">
        <f>IFERROR(IF($A1566="HDC",IF(VLOOKUP($C1566,hdc!$B$2:$F$1600,2,FALSE())="","",VLOOKUP($C1566,hdc!$B$2:$F$1600,2,FALSE())),IF($A1566="NAUTICS",IF(VLOOKUP($C1566,nautics!$B$2:$F$1200,2,FALSE())="","",VLOOKUP($C1566,nautics!$B$2:$F$1200,2,FALSE())),IF($A1566="ST",IF(VLOOKUP($C1566,st!$B$2:$F$400,2,FALSE())="","",VLOOKUP($C1566,st!$B$2:$F$400,2,FALSE())),""))),"")</f>
        <v>1</v>
      </c>
      <c r="E1566" s="35">
        <f>IFERROR(IF($A1566="HDC",IF(VLOOKUP($C1566,hdc!$B$2:$F$1600,3,FALSE())="","",VLOOKUP($C1566,hdc!$B$2:$F$1600,3,FALSE())),IF($A1566="NAUTICS",IF(VLOOKUP($C1566,nautics!$B$2:$F$1200,3,FALSE())="","",VLOOKUP($C1566,nautics!$B$2:$F$1200,3,FALSE())),IF($A1566="ST",IF(VLOOKUP($C1566,st!$B$2:$F$400,3,FALSE())="","",VLOOKUP($C1566,st!$B$2:$F$400,3,FALSE())),""))),"")</f>
        <v>1</v>
      </c>
      <c r="F1566" s="35" t="str">
        <f>IFERROR(IF($A1566="HDC",IF(VLOOKUP($C1566,hdc!$B$2:$F$1600,4,FALSE())="","",VLOOKUP($C1566,hdc!$B$2:$F$1600,4,FALSE())),IF($A1566="NAUTICS",IF(VLOOKUP($C1566,nautics!$B$2:$F$1200,4,FALSE())="","",VLOOKUP($C1566,nautics!$B$2:$F$1200,4,FALSE())),IF($A1566="ST",IF(VLOOKUP($C1566,st!$B$2:$F$400,4,FALSE())="","",VLOOKUP($C1566,st!$B$2:$F$400,4,FALSE())),""))),"")</f>
        <v/>
      </c>
      <c r="G1566" s="35" t="str">
        <f>IFERROR(IF($A1566="HDC",IF(VLOOKUP($C1566,hdc!$B$2:$F$1600,5,FALSE())="","",VLOOKUP($C1566,hdc!$B$2:$F$1600,5,FALSE())),IF($A1566="NAUTICS",IF(VLOOKUP($C1566,nautics!$B$2:$F$1200,5,FALSE())="","",VLOOKUP($C1566,nautics!$B$2:$F$1200,5,FALSE())),IF($A1566="ST",IF(VLOOKUP($C1566,st!$B$2:$F$400,5,FALSE())="","",VLOOKUP($C1566,st!$B$2:$F$400,5,FALSE())),""))),"")</f>
        <v/>
      </c>
      <c r="H1566" s="35" t="s">
        <v>84</v>
      </c>
      <c r="I1566" s="35" t="s">
        <v>34</v>
      </c>
      <c r="J1566" s="35" t="s">
        <v>2302</v>
      </c>
      <c r="K1566" s="35">
        <f t="shared" si="6"/>
        <v>13</v>
      </c>
      <c r="L1566" s="35" t="s">
        <v>815</v>
      </c>
      <c r="M1566" s="35" t="s">
        <v>816</v>
      </c>
      <c r="N1566" s="35" t="s">
        <v>736</v>
      </c>
      <c r="O1566" s="35" t="s">
        <v>738</v>
      </c>
      <c r="P1566" s="35" t="s">
        <v>2304</v>
      </c>
      <c r="Q1566" s="35" t="s">
        <v>2305</v>
      </c>
      <c r="S1566" s="35" t="s">
        <v>736</v>
      </c>
      <c r="T1566" s="35" t="s">
        <v>738</v>
      </c>
      <c r="U1566" s="35" t="s">
        <v>2307</v>
      </c>
      <c r="W1566" s="35" t="s">
        <v>78</v>
      </c>
      <c r="X1566" s="35" t="s">
        <v>59</v>
      </c>
      <c r="Y1566" s="35" t="s">
        <v>819</v>
      </c>
      <c r="Z1566" s="35" t="s">
        <v>2309</v>
      </c>
    </row>
    <row r="1567" spans="1:26" ht="15" customHeight="1">
      <c r="A1567" s="35" t="s">
        <v>1304</v>
      </c>
      <c r="C1567" s="35" t="s">
        <v>2311</v>
      </c>
      <c r="D1567" s="35">
        <f>IFERROR(IF($A1567="HDC",IF(VLOOKUP($C1567,hdc!$B$2:$F$1600,2,FALSE())="","",VLOOKUP($C1567,hdc!$B$2:$F$1600,2,FALSE())),IF($A1567="NAUTICS",IF(VLOOKUP($C1567,nautics!$B$2:$F$1200,2,FALSE())="","",VLOOKUP($C1567,nautics!$B$2:$F$1200,2,FALSE())),IF($A1567="ST",IF(VLOOKUP($C1567,st!$B$2:$F$400,2,FALSE())="","",VLOOKUP($C1567,st!$B$2:$F$400,2,FALSE())),""))),"")</f>
        <v>1</v>
      </c>
      <c r="E1567" s="35">
        <f>IFERROR(IF($A1567="HDC",IF(VLOOKUP($C1567,hdc!$B$2:$F$1600,3,FALSE())="","",VLOOKUP($C1567,hdc!$B$2:$F$1600,3,FALSE())),IF($A1567="NAUTICS",IF(VLOOKUP($C1567,nautics!$B$2:$F$1200,3,FALSE())="","",VLOOKUP($C1567,nautics!$B$2:$F$1200,3,FALSE())),IF($A1567="ST",IF(VLOOKUP($C1567,st!$B$2:$F$400,3,FALSE())="","",VLOOKUP($C1567,st!$B$2:$F$400,3,FALSE())),""))),"")</f>
        <v>1</v>
      </c>
      <c r="F1567" s="35" t="str">
        <f>IFERROR(IF($A1567="HDC",IF(VLOOKUP($C1567,hdc!$B$2:$F$1600,4,FALSE())="","",VLOOKUP($C1567,hdc!$B$2:$F$1600,4,FALSE())),IF($A1567="NAUTICS",IF(VLOOKUP($C1567,nautics!$B$2:$F$1200,4,FALSE())="","",VLOOKUP($C1567,nautics!$B$2:$F$1200,4,FALSE())),IF($A1567="ST",IF(VLOOKUP($C1567,st!$B$2:$F$400,4,FALSE())="","",VLOOKUP($C1567,st!$B$2:$F$400,4,FALSE())),""))),"")</f>
        <v/>
      </c>
      <c r="G1567" s="35" t="str">
        <f>IFERROR(IF($A1567="HDC",IF(VLOOKUP($C1567,hdc!$B$2:$F$1600,5,FALSE())="","",VLOOKUP($C1567,hdc!$B$2:$F$1600,5,FALSE())),IF($A1567="NAUTICS",IF(VLOOKUP($C1567,nautics!$B$2:$F$1200,5,FALSE())="","",VLOOKUP($C1567,nautics!$B$2:$F$1200,5,FALSE())),IF($A1567="ST",IF(VLOOKUP($C1567,st!$B$2:$F$400,5,FALSE())="","",VLOOKUP($C1567,st!$B$2:$F$400,5,FALSE())),""))),"")</f>
        <v/>
      </c>
      <c r="H1567" s="35" t="s">
        <v>84</v>
      </c>
      <c r="I1567" s="35" t="s">
        <v>34</v>
      </c>
      <c r="J1567" s="35" t="s">
        <v>2313</v>
      </c>
      <c r="K1567" s="35">
        <f t="shared" si="6"/>
        <v>32</v>
      </c>
      <c r="L1567" s="35" t="s">
        <v>40</v>
      </c>
      <c r="M1567" s="35" t="s">
        <v>42</v>
      </c>
      <c r="N1567" s="35" t="s">
        <v>43</v>
      </c>
      <c r="O1567" s="35" t="s">
        <v>45</v>
      </c>
      <c r="P1567" s="35" t="s">
        <v>2315</v>
      </c>
      <c r="Q1567" s="35" t="s">
        <v>2316</v>
      </c>
      <c r="S1567" s="35" t="s">
        <v>1606</v>
      </c>
      <c r="T1567" s="35" t="s">
        <v>718</v>
      </c>
      <c r="U1567" s="35" t="s">
        <v>2317</v>
      </c>
      <c r="W1567" s="35" t="s">
        <v>57</v>
      </c>
      <c r="X1567" s="35" t="s">
        <v>59</v>
      </c>
      <c r="Y1567" s="35" t="s">
        <v>60</v>
      </c>
      <c r="Z1567" s="35" t="s">
        <v>1612</v>
      </c>
    </row>
    <row r="1568" spans="1:26" ht="15" customHeight="1">
      <c r="A1568" s="35" t="s">
        <v>1304</v>
      </c>
      <c r="C1568" s="35" t="s">
        <v>2320</v>
      </c>
      <c r="D1568" s="35">
        <f>IFERROR(IF($A1568="HDC",IF(VLOOKUP($C1568,hdc!$B$2:$F$1600,2,FALSE())="","",VLOOKUP($C1568,hdc!$B$2:$F$1600,2,FALSE())),IF($A1568="NAUTICS",IF(VLOOKUP($C1568,nautics!$B$2:$F$1200,2,FALSE())="","",VLOOKUP($C1568,nautics!$B$2:$F$1200,2,FALSE())),IF($A1568="ST",IF(VLOOKUP($C1568,st!$B$2:$F$400,2,FALSE())="","",VLOOKUP($C1568,st!$B$2:$F$400,2,FALSE())),""))),"")</f>
        <v>1</v>
      </c>
      <c r="E1568" s="35">
        <f>IFERROR(IF($A1568="HDC",IF(VLOOKUP($C1568,hdc!$B$2:$F$1600,3,FALSE())="","",VLOOKUP($C1568,hdc!$B$2:$F$1600,3,FALSE())),IF($A1568="NAUTICS",IF(VLOOKUP($C1568,nautics!$B$2:$F$1200,3,FALSE())="","",VLOOKUP($C1568,nautics!$B$2:$F$1200,3,FALSE())),IF($A1568="ST",IF(VLOOKUP($C1568,st!$B$2:$F$400,3,FALSE())="","",VLOOKUP($C1568,st!$B$2:$F$400,3,FALSE())),""))),"")</f>
        <v>1</v>
      </c>
      <c r="F1568" s="35" t="str">
        <f>IFERROR(IF($A1568="HDC",IF(VLOOKUP($C1568,hdc!$B$2:$F$1600,4,FALSE())="","",VLOOKUP($C1568,hdc!$B$2:$F$1600,4,FALSE())),IF($A1568="NAUTICS",IF(VLOOKUP($C1568,nautics!$B$2:$F$1200,4,FALSE())="","",VLOOKUP($C1568,nautics!$B$2:$F$1200,4,FALSE())),IF($A1568="ST",IF(VLOOKUP($C1568,st!$B$2:$F$400,4,FALSE())="","",VLOOKUP($C1568,st!$B$2:$F$400,4,FALSE())),""))),"")</f>
        <v/>
      </c>
      <c r="G1568" s="35" t="str">
        <f>IFERROR(IF($A1568="HDC",IF(VLOOKUP($C1568,hdc!$B$2:$F$1600,5,FALSE())="","",VLOOKUP($C1568,hdc!$B$2:$F$1600,5,FALSE())),IF($A1568="NAUTICS",IF(VLOOKUP($C1568,nautics!$B$2:$F$1200,5,FALSE())="","",VLOOKUP($C1568,nautics!$B$2:$F$1200,5,FALSE())),IF($A1568="ST",IF(VLOOKUP($C1568,st!$B$2:$F$400,5,FALSE())="","",VLOOKUP($C1568,st!$B$2:$F$400,5,FALSE())),""))),"")</f>
        <v/>
      </c>
      <c r="H1568" s="35" t="s">
        <v>84</v>
      </c>
      <c r="I1568" s="35" t="s">
        <v>34</v>
      </c>
      <c r="J1568" s="35" t="s">
        <v>2313</v>
      </c>
      <c r="K1568" s="35">
        <f t="shared" si="6"/>
        <v>32</v>
      </c>
      <c r="L1568" s="35" t="s">
        <v>40</v>
      </c>
      <c r="M1568" s="35" t="s">
        <v>42</v>
      </c>
      <c r="N1568" s="35" t="s">
        <v>43</v>
      </c>
      <c r="O1568" s="35" t="s">
        <v>45</v>
      </c>
      <c r="P1568" s="35" t="s">
        <v>2324</v>
      </c>
      <c r="Q1568" s="35" t="s">
        <v>2326</v>
      </c>
      <c r="S1568" s="35" t="s">
        <v>1606</v>
      </c>
      <c r="T1568" s="35" t="s">
        <v>718</v>
      </c>
      <c r="U1568" s="35" t="s">
        <v>2317</v>
      </c>
      <c r="W1568" s="35" t="s">
        <v>57</v>
      </c>
      <c r="X1568" s="35" t="s">
        <v>59</v>
      </c>
      <c r="Y1568" s="35" t="s">
        <v>60</v>
      </c>
      <c r="Z1568" s="35" t="s">
        <v>1612</v>
      </c>
    </row>
    <row r="1569" spans="1:26" ht="15" customHeight="1">
      <c r="A1569" s="35" t="s">
        <v>1304</v>
      </c>
      <c r="C1569" s="35" t="s">
        <v>2328</v>
      </c>
      <c r="D1569" s="35" t="str">
        <f>IFERROR(IF($A1569="HDC",IF(VLOOKUP($C1569,hdc!$B$2:$F$1600,2,FALSE())="","",VLOOKUP($C1569,hdc!$B$2:$F$1600,2,FALSE())),IF($A1569="NAUTICS",IF(VLOOKUP($C1569,nautics!$B$2:$F$1200,2,FALSE())="","",VLOOKUP($C1569,nautics!$B$2:$F$1200,2,FALSE())),IF($A1569="ST",IF(VLOOKUP($C1569,st!$B$2:$F$400,2,FALSE())="","",VLOOKUP($C1569,st!$B$2:$F$400,2,FALSE())),""))),"")</f>
        <v/>
      </c>
      <c r="E1569" s="35" t="str">
        <f>IFERROR(IF($A1569="HDC",IF(VLOOKUP($C1569,hdc!$B$2:$F$1600,3,FALSE())="","",VLOOKUP($C1569,hdc!$B$2:$F$1600,3,FALSE())),IF($A1569="NAUTICS",IF(VLOOKUP($C1569,nautics!$B$2:$F$1200,3,FALSE())="","",VLOOKUP($C1569,nautics!$B$2:$F$1200,3,FALSE())),IF($A1569="ST",IF(VLOOKUP($C1569,st!$B$2:$F$400,3,FALSE())="","",VLOOKUP($C1569,st!$B$2:$F$400,3,FALSE())),""))),"")</f>
        <v/>
      </c>
      <c r="F1569" s="35" t="str">
        <f>IFERROR(IF($A1569="HDC",IF(VLOOKUP($C1569,hdc!$B$2:$F$1600,4,FALSE())="","",VLOOKUP($C1569,hdc!$B$2:$F$1600,4,FALSE())),IF($A1569="NAUTICS",IF(VLOOKUP($C1569,nautics!$B$2:$F$1200,4,FALSE())="","",VLOOKUP($C1569,nautics!$B$2:$F$1200,4,FALSE())),IF($A1569="ST",IF(VLOOKUP($C1569,st!$B$2:$F$400,4,FALSE())="","",VLOOKUP($C1569,st!$B$2:$F$400,4,FALSE())),""))),"")</f>
        <v/>
      </c>
      <c r="G1569" s="35" t="str">
        <f>IFERROR(IF($A1569="HDC",IF(VLOOKUP($C1569,hdc!$B$2:$F$1600,5,FALSE())="","",VLOOKUP($C1569,hdc!$B$2:$F$1600,5,FALSE())),IF($A1569="NAUTICS",IF(VLOOKUP($C1569,nautics!$B$2:$F$1200,5,FALSE())="","",VLOOKUP($C1569,nautics!$B$2:$F$1200,5,FALSE())),IF($A1569="ST",IF(VLOOKUP($C1569,st!$B$2:$F$400,5,FALSE())="","",VLOOKUP($C1569,st!$B$2:$F$400,5,FALSE())),""))),"")</f>
        <v/>
      </c>
      <c r="H1569" s="35" t="s">
        <v>145</v>
      </c>
      <c r="I1569" s="35" t="s">
        <v>34</v>
      </c>
      <c r="J1569" s="35" t="s">
        <v>270</v>
      </c>
      <c r="K1569" s="35">
        <f t="shared" si="6"/>
        <v>9</v>
      </c>
      <c r="L1569" s="35" t="s">
        <v>40</v>
      </c>
      <c r="M1569" s="35" t="s">
        <v>42</v>
      </c>
      <c r="N1569" s="35" t="s">
        <v>43</v>
      </c>
      <c r="O1569" s="35" t="s">
        <v>45</v>
      </c>
      <c r="P1569" s="35" t="s">
        <v>1247</v>
      </c>
      <c r="Q1569" s="35" t="s">
        <v>1249</v>
      </c>
      <c r="S1569" s="35" t="s">
        <v>53</v>
      </c>
      <c r="T1569" s="35" t="s">
        <v>55</v>
      </c>
      <c r="U1569" s="35" t="s">
        <v>1339</v>
      </c>
      <c r="W1569" s="35" t="s">
        <v>57</v>
      </c>
      <c r="X1569" s="35" t="s">
        <v>59</v>
      </c>
      <c r="Y1569" s="35" t="s">
        <v>60</v>
      </c>
      <c r="Z1569" s="35" t="s">
        <v>1258</v>
      </c>
    </row>
    <row r="1570" spans="1:26" ht="15" customHeight="1">
      <c r="A1570" s="35" t="s">
        <v>1304</v>
      </c>
      <c r="C1570" s="35" t="s">
        <v>2334</v>
      </c>
      <c r="D1570" s="35">
        <f>IFERROR(IF($A1570="HDC",IF(VLOOKUP($C1570,hdc!$B$2:$F$1600,2,FALSE())="","",VLOOKUP($C1570,hdc!$B$2:$F$1600,2,FALSE())),IF($A1570="NAUTICS",IF(VLOOKUP($C1570,nautics!$B$2:$F$1200,2,FALSE())="","",VLOOKUP($C1570,nautics!$B$2:$F$1200,2,FALSE())),IF($A1570="ST",IF(VLOOKUP($C1570,st!$B$2:$F$400,2,FALSE())="","",VLOOKUP($C1570,st!$B$2:$F$400,2,FALSE())),""))),"")</f>
        <v>1</v>
      </c>
      <c r="E1570" s="35">
        <f>IFERROR(IF($A1570="HDC",IF(VLOOKUP($C1570,hdc!$B$2:$F$1600,3,FALSE())="","",VLOOKUP($C1570,hdc!$B$2:$F$1600,3,FALSE())),IF($A1570="NAUTICS",IF(VLOOKUP($C1570,nautics!$B$2:$F$1200,3,FALSE())="","",VLOOKUP($C1570,nautics!$B$2:$F$1200,3,FALSE())),IF($A1570="ST",IF(VLOOKUP($C1570,st!$B$2:$F$400,3,FALSE())="","",VLOOKUP($C1570,st!$B$2:$F$400,3,FALSE())),""))),"")</f>
        <v>1</v>
      </c>
      <c r="F1570" s="35" t="str">
        <f>IFERROR(IF($A1570="HDC",IF(VLOOKUP($C1570,hdc!$B$2:$F$1600,4,FALSE())="","",VLOOKUP($C1570,hdc!$B$2:$F$1600,4,FALSE())),IF($A1570="NAUTICS",IF(VLOOKUP($C1570,nautics!$B$2:$F$1200,4,FALSE())="","",VLOOKUP($C1570,nautics!$B$2:$F$1200,4,FALSE())),IF($A1570="ST",IF(VLOOKUP($C1570,st!$B$2:$F$400,4,FALSE())="","",VLOOKUP($C1570,st!$B$2:$F$400,4,FALSE())),""))),"")</f>
        <v/>
      </c>
      <c r="G1570" s="35" t="str">
        <f>IFERROR(IF($A1570="HDC",IF(VLOOKUP($C1570,hdc!$B$2:$F$1600,5,FALSE())="","",VLOOKUP($C1570,hdc!$B$2:$F$1600,5,FALSE())),IF($A1570="NAUTICS",IF(VLOOKUP($C1570,nautics!$B$2:$F$1200,5,FALSE())="","",VLOOKUP($C1570,nautics!$B$2:$F$1200,5,FALSE())),IF($A1570="ST",IF(VLOOKUP($C1570,st!$B$2:$F$400,5,FALSE())="","",VLOOKUP($C1570,st!$B$2:$F$400,5,FALSE())),""))),"")</f>
        <v/>
      </c>
      <c r="H1570" s="35" t="s">
        <v>84</v>
      </c>
      <c r="I1570" s="35" t="s">
        <v>34</v>
      </c>
      <c r="J1570" s="35" t="s">
        <v>2336</v>
      </c>
      <c r="K1570" s="35">
        <f t="shared" si="6"/>
        <v>35</v>
      </c>
      <c r="L1570" s="35" t="s">
        <v>40</v>
      </c>
      <c r="M1570" s="35" t="s">
        <v>42</v>
      </c>
      <c r="N1570" s="35" t="s">
        <v>43</v>
      </c>
      <c r="O1570" s="35" t="s">
        <v>45</v>
      </c>
      <c r="P1570" s="35" t="s">
        <v>2338</v>
      </c>
      <c r="Q1570" s="35" t="s">
        <v>2339</v>
      </c>
      <c r="S1570" s="35" t="s">
        <v>774</v>
      </c>
      <c r="T1570" s="35" t="s">
        <v>775</v>
      </c>
      <c r="U1570" s="35" t="s">
        <v>2340</v>
      </c>
      <c r="W1570" s="35" t="s">
        <v>57</v>
      </c>
      <c r="X1570" s="35" t="s">
        <v>59</v>
      </c>
      <c r="Y1570" s="35" t="s">
        <v>60</v>
      </c>
      <c r="Z1570" s="35" t="s">
        <v>1032</v>
      </c>
    </row>
    <row r="1571" spans="1:26" ht="15" customHeight="1">
      <c r="A1571" s="35" t="s">
        <v>1304</v>
      </c>
      <c r="C1571" s="35" t="s">
        <v>2344</v>
      </c>
      <c r="D1571" s="35">
        <f>IFERROR(IF($A1571="HDC",IF(VLOOKUP($C1571,hdc!$B$2:$F$1600,2,FALSE())="","",VLOOKUP($C1571,hdc!$B$2:$F$1600,2,FALSE())),IF($A1571="NAUTICS",IF(VLOOKUP($C1571,nautics!$B$2:$F$1200,2,FALSE())="","",VLOOKUP($C1571,nautics!$B$2:$F$1200,2,FALSE())),IF($A1571="ST",IF(VLOOKUP($C1571,st!$B$2:$F$400,2,FALSE())="","",VLOOKUP($C1571,st!$B$2:$F$400,2,FALSE())),""))),"")</f>
        <v>1</v>
      </c>
      <c r="E1571" s="35">
        <f>IFERROR(IF($A1571="HDC",IF(VLOOKUP($C1571,hdc!$B$2:$F$1600,3,FALSE())="","",VLOOKUP($C1571,hdc!$B$2:$F$1600,3,FALSE())),IF($A1571="NAUTICS",IF(VLOOKUP($C1571,nautics!$B$2:$F$1200,3,FALSE())="","",VLOOKUP($C1571,nautics!$B$2:$F$1200,3,FALSE())),IF($A1571="ST",IF(VLOOKUP($C1571,st!$B$2:$F$400,3,FALSE())="","",VLOOKUP($C1571,st!$B$2:$F$400,3,FALSE())),""))),"")</f>
        <v>1</v>
      </c>
      <c r="F1571" s="35" t="str">
        <f>IFERROR(IF($A1571="HDC",IF(VLOOKUP($C1571,hdc!$B$2:$F$1600,4,FALSE())="","",VLOOKUP($C1571,hdc!$B$2:$F$1600,4,FALSE())),IF($A1571="NAUTICS",IF(VLOOKUP($C1571,nautics!$B$2:$F$1200,4,FALSE())="","",VLOOKUP($C1571,nautics!$B$2:$F$1200,4,FALSE())),IF($A1571="ST",IF(VLOOKUP($C1571,st!$B$2:$F$400,4,FALSE())="","",VLOOKUP($C1571,st!$B$2:$F$400,4,FALSE())),""))),"")</f>
        <v/>
      </c>
      <c r="G1571" s="35" t="str">
        <f>IFERROR(IF($A1571="HDC",IF(VLOOKUP($C1571,hdc!$B$2:$F$1600,5,FALSE())="","",VLOOKUP($C1571,hdc!$B$2:$F$1600,5,FALSE())),IF($A1571="NAUTICS",IF(VLOOKUP($C1571,nautics!$B$2:$F$1200,5,FALSE())="","",VLOOKUP($C1571,nautics!$B$2:$F$1200,5,FALSE())),IF($A1571="ST",IF(VLOOKUP($C1571,st!$B$2:$F$400,5,FALSE())="","",VLOOKUP($C1571,st!$B$2:$F$400,5,FALSE())),""))),"")</f>
        <v/>
      </c>
      <c r="H1571" s="35" t="s">
        <v>84</v>
      </c>
      <c r="I1571" s="35" t="s">
        <v>34</v>
      </c>
      <c r="J1571" s="35" t="s">
        <v>2347</v>
      </c>
      <c r="K1571" s="35">
        <f t="shared" si="6"/>
        <v>45</v>
      </c>
      <c r="L1571" s="35" t="s">
        <v>40</v>
      </c>
      <c r="M1571" s="35" t="s">
        <v>42</v>
      </c>
      <c r="N1571" s="35" t="s">
        <v>43</v>
      </c>
      <c r="O1571" s="35" t="s">
        <v>45</v>
      </c>
      <c r="P1571" s="35" t="s">
        <v>2349</v>
      </c>
      <c r="Q1571" s="35" t="s">
        <v>2350</v>
      </c>
      <c r="S1571" s="35" t="s">
        <v>774</v>
      </c>
      <c r="T1571" s="35" t="s">
        <v>775</v>
      </c>
      <c r="U1571" s="35" t="s">
        <v>2352</v>
      </c>
      <c r="W1571" s="35" t="s">
        <v>57</v>
      </c>
      <c r="X1571" s="35" t="s">
        <v>59</v>
      </c>
      <c r="Y1571" s="35" t="s">
        <v>60</v>
      </c>
      <c r="Z1571" s="35" t="s">
        <v>2353</v>
      </c>
    </row>
    <row r="1572" spans="1:26" ht="15" customHeight="1">
      <c r="A1572" s="35" t="s">
        <v>1304</v>
      </c>
      <c r="C1572" s="35" t="s">
        <v>2355</v>
      </c>
      <c r="D1572" s="35">
        <f>IFERROR(IF($A1572="HDC",IF(VLOOKUP($C1572,hdc!$B$2:$F$1600,2,FALSE())="","",VLOOKUP($C1572,hdc!$B$2:$F$1600,2,FALSE())),IF($A1572="NAUTICS",IF(VLOOKUP($C1572,nautics!$B$2:$F$1200,2,FALSE())="","",VLOOKUP($C1572,nautics!$B$2:$F$1200,2,FALSE())),IF($A1572="ST",IF(VLOOKUP($C1572,st!$B$2:$F$400,2,FALSE())="","",VLOOKUP($C1572,st!$B$2:$F$400,2,FALSE())),""))),"")</f>
        <v>1</v>
      </c>
      <c r="E1572" s="35">
        <f>IFERROR(IF($A1572="HDC",IF(VLOOKUP($C1572,hdc!$B$2:$F$1600,3,FALSE())="","",VLOOKUP($C1572,hdc!$B$2:$F$1600,3,FALSE())),IF($A1572="NAUTICS",IF(VLOOKUP($C1572,nautics!$B$2:$F$1200,3,FALSE())="","",VLOOKUP($C1572,nautics!$B$2:$F$1200,3,FALSE())),IF($A1572="ST",IF(VLOOKUP($C1572,st!$B$2:$F$400,3,FALSE())="","",VLOOKUP($C1572,st!$B$2:$F$400,3,FALSE())),""))),"")</f>
        <v>1</v>
      </c>
      <c r="F1572" s="35" t="str">
        <f>IFERROR(IF($A1572="HDC",IF(VLOOKUP($C1572,hdc!$B$2:$F$1600,4,FALSE())="","",VLOOKUP($C1572,hdc!$B$2:$F$1600,4,FALSE())),IF($A1572="NAUTICS",IF(VLOOKUP($C1572,nautics!$B$2:$F$1200,4,FALSE())="","",VLOOKUP($C1572,nautics!$B$2:$F$1200,4,FALSE())),IF($A1572="ST",IF(VLOOKUP($C1572,st!$B$2:$F$400,4,FALSE())="","",VLOOKUP($C1572,st!$B$2:$F$400,4,FALSE())),""))),"")</f>
        <v/>
      </c>
      <c r="G1572" s="35" t="str">
        <f>IFERROR(IF($A1572="HDC",IF(VLOOKUP($C1572,hdc!$B$2:$F$1600,5,FALSE())="","",VLOOKUP($C1572,hdc!$B$2:$F$1600,5,FALSE())),IF($A1572="NAUTICS",IF(VLOOKUP($C1572,nautics!$B$2:$F$1200,5,FALSE())="","",VLOOKUP($C1572,nautics!$B$2:$F$1200,5,FALSE())),IF($A1572="ST",IF(VLOOKUP($C1572,st!$B$2:$F$400,5,FALSE())="","",VLOOKUP($C1572,st!$B$2:$F$400,5,FALSE())),""))),"")</f>
        <v/>
      </c>
      <c r="H1572" s="35" t="s">
        <v>84</v>
      </c>
      <c r="I1572" s="35" t="s">
        <v>34</v>
      </c>
      <c r="J1572" s="35" t="s">
        <v>2358</v>
      </c>
      <c r="K1572" s="35">
        <f t="shared" si="6"/>
        <v>23</v>
      </c>
      <c r="L1572" s="35" t="s">
        <v>1247</v>
      </c>
      <c r="M1572" s="35" t="s">
        <v>1249</v>
      </c>
      <c r="N1572" s="35" t="s">
        <v>53</v>
      </c>
      <c r="O1572" s="35" t="s">
        <v>55</v>
      </c>
      <c r="P1572" s="35" t="s">
        <v>2362</v>
      </c>
      <c r="Q1572" s="35" t="s">
        <v>2363</v>
      </c>
      <c r="S1572" s="35" t="s">
        <v>53</v>
      </c>
      <c r="T1572" s="35" t="s">
        <v>55</v>
      </c>
      <c r="U1572" s="35" t="s">
        <v>2364</v>
      </c>
      <c r="W1572" s="35" t="s">
        <v>78</v>
      </c>
      <c r="X1572" s="35" t="s">
        <v>59</v>
      </c>
      <c r="Y1572" s="35" t="s">
        <v>1258</v>
      </c>
      <c r="Z1572" s="35" t="s">
        <v>2170</v>
      </c>
    </row>
    <row r="1573" spans="1:26" ht="15" customHeight="1">
      <c r="A1573" s="35" t="s">
        <v>1304</v>
      </c>
      <c r="C1573" s="35" t="s">
        <v>2366</v>
      </c>
      <c r="D1573" s="35">
        <f>IFERROR(IF($A1573="HDC",IF(VLOOKUP($C1573,hdc!$B$2:$F$1600,2,FALSE())="","",VLOOKUP($C1573,hdc!$B$2:$F$1600,2,FALSE())),IF($A1573="NAUTICS",IF(VLOOKUP($C1573,nautics!$B$2:$F$1200,2,FALSE())="","",VLOOKUP($C1573,nautics!$B$2:$F$1200,2,FALSE())),IF($A1573="ST",IF(VLOOKUP($C1573,st!$B$2:$F$400,2,FALSE())="","",VLOOKUP($C1573,st!$B$2:$F$400,2,FALSE())),""))),"")</f>
        <v>1</v>
      </c>
      <c r="E1573" s="35">
        <f>IFERROR(IF($A1573="HDC",IF(VLOOKUP($C1573,hdc!$B$2:$F$1600,3,FALSE())="","",VLOOKUP($C1573,hdc!$B$2:$F$1600,3,FALSE())),IF($A1573="NAUTICS",IF(VLOOKUP($C1573,nautics!$B$2:$F$1200,3,FALSE())="","",VLOOKUP($C1573,nautics!$B$2:$F$1200,3,FALSE())),IF($A1573="ST",IF(VLOOKUP($C1573,st!$B$2:$F$400,3,FALSE())="","",VLOOKUP($C1573,st!$B$2:$F$400,3,FALSE())),""))),"")</f>
        <v>1</v>
      </c>
      <c r="F1573" s="35" t="str">
        <f>IFERROR(IF($A1573="HDC",IF(VLOOKUP($C1573,hdc!$B$2:$F$1600,4,FALSE())="","",VLOOKUP($C1573,hdc!$B$2:$F$1600,4,FALSE())),IF($A1573="NAUTICS",IF(VLOOKUP($C1573,nautics!$B$2:$F$1200,4,FALSE())="","",VLOOKUP($C1573,nautics!$B$2:$F$1200,4,FALSE())),IF($A1573="ST",IF(VLOOKUP($C1573,st!$B$2:$F$400,4,FALSE())="","",VLOOKUP($C1573,st!$B$2:$F$400,4,FALSE())),""))),"")</f>
        <v/>
      </c>
      <c r="G1573" s="35" t="str">
        <f>IFERROR(IF($A1573="HDC",IF(VLOOKUP($C1573,hdc!$B$2:$F$1600,5,FALSE())="","",VLOOKUP($C1573,hdc!$B$2:$F$1600,5,FALSE())),IF($A1573="NAUTICS",IF(VLOOKUP($C1573,nautics!$B$2:$F$1200,5,FALSE())="","",VLOOKUP($C1573,nautics!$B$2:$F$1200,5,FALSE())),IF($A1573="ST",IF(VLOOKUP($C1573,st!$B$2:$F$400,5,FALSE())="","",VLOOKUP($C1573,st!$B$2:$F$400,5,FALSE())),""))),"")</f>
        <v/>
      </c>
      <c r="H1573" s="35" t="s">
        <v>84</v>
      </c>
      <c r="I1573" s="35" t="s">
        <v>34</v>
      </c>
      <c r="J1573" s="35" t="s">
        <v>2358</v>
      </c>
      <c r="K1573" s="35">
        <f t="shared" si="6"/>
        <v>23</v>
      </c>
      <c r="L1573" s="35" t="s">
        <v>1247</v>
      </c>
      <c r="M1573" s="35" t="s">
        <v>1249</v>
      </c>
      <c r="N1573" s="35" t="s">
        <v>53</v>
      </c>
      <c r="O1573" s="35" t="s">
        <v>55</v>
      </c>
      <c r="P1573" s="35" t="s">
        <v>2370</v>
      </c>
      <c r="Q1573" s="35" t="s">
        <v>2371</v>
      </c>
      <c r="S1573" s="35" t="s">
        <v>53</v>
      </c>
      <c r="T1573" s="35" t="s">
        <v>55</v>
      </c>
      <c r="U1573" s="35" t="s">
        <v>2364</v>
      </c>
      <c r="W1573" s="35" t="s">
        <v>78</v>
      </c>
      <c r="X1573" s="35" t="s">
        <v>59</v>
      </c>
      <c r="Y1573" s="35" t="s">
        <v>1258</v>
      </c>
      <c r="Z1573" s="35" t="s">
        <v>2170</v>
      </c>
    </row>
    <row r="1574" spans="1:26" ht="15" customHeight="1">
      <c r="A1574" s="35" t="s">
        <v>1304</v>
      </c>
      <c r="C1574" s="35" t="s">
        <v>2375</v>
      </c>
      <c r="D1574" s="35">
        <f>IFERROR(IF($A1574="HDC",IF(VLOOKUP($C1574,hdc!$B$2:$F$1600,2,FALSE())="","",VLOOKUP($C1574,hdc!$B$2:$F$1600,2,FALSE())),IF($A1574="NAUTICS",IF(VLOOKUP($C1574,nautics!$B$2:$F$1200,2,FALSE())="","",VLOOKUP($C1574,nautics!$B$2:$F$1200,2,FALSE())),IF($A1574="ST",IF(VLOOKUP($C1574,st!$B$2:$F$400,2,FALSE())="","",VLOOKUP($C1574,st!$B$2:$F$400,2,FALSE())),""))),"")</f>
        <v>1</v>
      </c>
      <c r="E1574" s="35">
        <f>IFERROR(IF($A1574="HDC",IF(VLOOKUP($C1574,hdc!$B$2:$F$1600,3,FALSE())="","",VLOOKUP($C1574,hdc!$B$2:$F$1600,3,FALSE())),IF($A1574="NAUTICS",IF(VLOOKUP($C1574,nautics!$B$2:$F$1200,3,FALSE())="","",VLOOKUP($C1574,nautics!$B$2:$F$1200,3,FALSE())),IF($A1574="ST",IF(VLOOKUP($C1574,st!$B$2:$F$400,3,FALSE())="","",VLOOKUP($C1574,st!$B$2:$F$400,3,FALSE())),""))),"")</f>
        <v>1</v>
      </c>
      <c r="F1574" s="35">
        <f>IFERROR(IF($A1574="HDC",IF(VLOOKUP($C1574,hdc!$B$2:$F$1600,4,FALSE())="","",VLOOKUP($C1574,hdc!$B$2:$F$1600,4,FALSE())),IF($A1574="NAUTICS",IF(VLOOKUP($C1574,nautics!$B$2:$F$1200,4,FALSE())="","",VLOOKUP($C1574,nautics!$B$2:$F$1200,4,FALSE())),IF($A1574="ST",IF(VLOOKUP($C1574,st!$B$2:$F$400,4,FALSE())="","",VLOOKUP($C1574,st!$B$2:$F$400,4,FALSE())),""))),"")</f>
        <v>1</v>
      </c>
      <c r="G1574" s="35" t="str">
        <f>IFERROR(IF($A1574="HDC",IF(VLOOKUP($C1574,hdc!$B$2:$F$1600,5,FALSE())="","",VLOOKUP($C1574,hdc!$B$2:$F$1600,5,FALSE())),IF($A1574="NAUTICS",IF(VLOOKUP($C1574,nautics!$B$2:$F$1200,5,FALSE())="","",VLOOKUP($C1574,nautics!$B$2:$F$1200,5,FALSE())),IF($A1574="ST",IF(VLOOKUP($C1574,st!$B$2:$F$400,5,FALSE())="","",VLOOKUP($C1574,st!$B$2:$F$400,5,FALSE())),""))),"")</f>
        <v/>
      </c>
      <c r="H1574" s="35" t="s">
        <v>104</v>
      </c>
      <c r="I1574" s="35" t="s">
        <v>34</v>
      </c>
      <c r="J1574" s="35" t="s">
        <v>2378</v>
      </c>
      <c r="K1574" s="35">
        <f t="shared" si="6"/>
        <v>29</v>
      </c>
      <c r="L1574" s="35" t="s">
        <v>340</v>
      </c>
      <c r="M1574" s="35" t="s">
        <v>341</v>
      </c>
      <c r="N1574" s="35" t="s">
        <v>43</v>
      </c>
      <c r="O1574" s="35" t="s">
        <v>45</v>
      </c>
      <c r="P1574" s="35" t="s">
        <v>2380</v>
      </c>
      <c r="Q1574" s="35" t="s">
        <v>2381</v>
      </c>
      <c r="S1574" s="35" t="s">
        <v>774</v>
      </c>
      <c r="T1574" s="35" t="s">
        <v>775</v>
      </c>
      <c r="U1574" s="35" t="s">
        <v>2384</v>
      </c>
      <c r="W1574" s="35" t="s">
        <v>57</v>
      </c>
      <c r="X1574" s="35" t="s">
        <v>59</v>
      </c>
      <c r="Y1574" s="35" t="s">
        <v>345</v>
      </c>
      <c r="Z1574" s="35" t="s">
        <v>2385</v>
      </c>
    </row>
    <row r="1575" spans="1:26" ht="15" customHeight="1">
      <c r="A1575" s="35" t="s">
        <v>1304</v>
      </c>
      <c r="C1575" s="35" t="s">
        <v>2386</v>
      </c>
      <c r="D1575" s="35">
        <f>IFERROR(IF($A1575="HDC",IF(VLOOKUP($C1575,hdc!$B$2:$F$1600,2,FALSE())="","",VLOOKUP($C1575,hdc!$B$2:$F$1600,2,FALSE())),IF($A1575="NAUTICS",IF(VLOOKUP($C1575,nautics!$B$2:$F$1200,2,FALSE())="","",VLOOKUP($C1575,nautics!$B$2:$F$1200,2,FALSE())),IF($A1575="ST",IF(VLOOKUP($C1575,st!$B$2:$F$400,2,FALSE())="","",VLOOKUP($C1575,st!$B$2:$F$400,2,FALSE())),""))),"")</f>
        <v>1</v>
      </c>
      <c r="E1575" s="35">
        <f>IFERROR(IF($A1575="HDC",IF(VLOOKUP($C1575,hdc!$B$2:$F$1600,3,FALSE())="","",VLOOKUP($C1575,hdc!$B$2:$F$1600,3,FALSE())),IF($A1575="NAUTICS",IF(VLOOKUP($C1575,nautics!$B$2:$F$1200,3,FALSE())="","",VLOOKUP($C1575,nautics!$B$2:$F$1200,3,FALSE())),IF($A1575="ST",IF(VLOOKUP($C1575,st!$B$2:$F$400,3,FALSE())="","",VLOOKUP($C1575,st!$B$2:$F$400,3,FALSE())),""))),"")</f>
        <v>1</v>
      </c>
      <c r="F1575" s="35" t="str">
        <f>IFERROR(IF($A1575="HDC",IF(VLOOKUP($C1575,hdc!$B$2:$F$1600,4,FALSE())="","",VLOOKUP($C1575,hdc!$B$2:$F$1600,4,FALSE())),IF($A1575="NAUTICS",IF(VLOOKUP($C1575,nautics!$B$2:$F$1200,4,FALSE())="","",VLOOKUP($C1575,nautics!$B$2:$F$1200,4,FALSE())),IF($A1575="ST",IF(VLOOKUP($C1575,st!$B$2:$F$400,4,FALSE())="","",VLOOKUP($C1575,st!$B$2:$F$400,4,FALSE())),""))),"")</f>
        <v/>
      </c>
      <c r="G1575" s="35" t="str">
        <f>IFERROR(IF($A1575="HDC",IF(VLOOKUP($C1575,hdc!$B$2:$F$1600,5,FALSE())="","",VLOOKUP($C1575,hdc!$B$2:$F$1600,5,FALSE())),IF($A1575="NAUTICS",IF(VLOOKUP($C1575,nautics!$B$2:$F$1200,5,FALSE())="","",VLOOKUP($C1575,nautics!$B$2:$F$1200,5,FALSE())),IF($A1575="ST",IF(VLOOKUP($C1575,st!$B$2:$F$400,5,FALSE())="","",VLOOKUP($C1575,st!$B$2:$F$400,5,FALSE())),""))),"")</f>
        <v/>
      </c>
      <c r="H1575" s="35" t="s">
        <v>155</v>
      </c>
      <c r="I1575" s="35" t="s">
        <v>34</v>
      </c>
      <c r="J1575" s="35" t="s">
        <v>192</v>
      </c>
      <c r="K1575" s="35">
        <f t="shared" si="6"/>
        <v>19</v>
      </c>
      <c r="L1575" s="35" t="s">
        <v>40</v>
      </c>
      <c r="M1575" s="35" t="s">
        <v>42</v>
      </c>
      <c r="N1575" s="35" t="s">
        <v>43</v>
      </c>
      <c r="O1575" s="35" t="s">
        <v>45</v>
      </c>
      <c r="P1575" s="35" t="s">
        <v>2389</v>
      </c>
      <c r="Q1575" s="35" t="s">
        <v>2390</v>
      </c>
      <c r="S1575" s="35" t="s">
        <v>53</v>
      </c>
      <c r="T1575" s="35" t="s">
        <v>55</v>
      </c>
      <c r="U1575" s="35" t="s">
        <v>2391</v>
      </c>
      <c r="W1575" s="35" t="s">
        <v>57</v>
      </c>
      <c r="X1575" s="35" t="s">
        <v>59</v>
      </c>
      <c r="Y1575" s="35" t="s">
        <v>60</v>
      </c>
      <c r="Z1575" s="35" t="s">
        <v>2345</v>
      </c>
    </row>
    <row r="1576" spans="1:26" ht="15" customHeight="1">
      <c r="A1576" s="35" t="s">
        <v>1304</v>
      </c>
      <c r="C1576" s="35" t="s">
        <v>2394</v>
      </c>
      <c r="D1576" s="35">
        <f>IFERROR(IF($A1576="HDC",IF(VLOOKUP($C1576,hdc!$B$2:$F$1600,2,FALSE())="","",VLOOKUP($C1576,hdc!$B$2:$F$1600,2,FALSE())),IF($A1576="NAUTICS",IF(VLOOKUP($C1576,nautics!$B$2:$F$1200,2,FALSE())="","",VLOOKUP($C1576,nautics!$B$2:$F$1200,2,FALSE())),IF($A1576="ST",IF(VLOOKUP($C1576,st!$B$2:$F$400,2,FALSE())="","",VLOOKUP($C1576,st!$B$2:$F$400,2,FALSE())),""))),"")</f>
        <v>1</v>
      </c>
      <c r="E1576" s="35">
        <f>IFERROR(IF($A1576="HDC",IF(VLOOKUP($C1576,hdc!$B$2:$F$1600,3,FALSE())="","",VLOOKUP($C1576,hdc!$B$2:$F$1600,3,FALSE())),IF($A1576="NAUTICS",IF(VLOOKUP($C1576,nautics!$B$2:$F$1200,3,FALSE())="","",VLOOKUP($C1576,nautics!$B$2:$F$1200,3,FALSE())),IF($A1576="ST",IF(VLOOKUP($C1576,st!$B$2:$F$400,3,FALSE())="","",VLOOKUP($C1576,st!$B$2:$F$400,3,FALSE())),""))),"")</f>
        <v>1</v>
      </c>
      <c r="F1576" s="35" t="str">
        <f>IFERROR(IF($A1576="HDC",IF(VLOOKUP($C1576,hdc!$B$2:$F$1600,4,FALSE())="","",VLOOKUP($C1576,hdc!$B$2:$F$1600,4,FALSE())),IF($A1576="NAUTICS",IF(VLOOKUP($C1576,nautics!$B$2:$F$1200,4,FALSE())="","",VLOOKUP($C1576,nautics!$B$2:$F$1200,4,FALSE())),IF($A1576="ST",IF(VLOOKUP($C1576,st!$B$2:$F$400,4,FALSE())="","",VLOOKUP($C1576,st!$B$2:$F$400,4,FALSE())),""))),"")</f>
        <v/>
      </c>
      <c r="G1576" s="35" t="str">
        <f>IFERROR(IF($A1576="HDC",IF(VLOOKUP($C1576,hdc!$B$2:$F$1600,5,FALSE())="","",VLOOKUP($C1576,hdc!$B$2:$F$1600,5,FALSE())),IF($A1576="NAUTICS",IF(VLOOKUP($C1576,nautics!$B$2:$F$1200,5,FALSE())="","",VLOOKUP($C1576,nautics!$B$2:$F$1200,5,FALSE())),IF($A1576="ST",IF(VLOOKUP($C1576,st!$B$2:$F$400,5,FALSE())="","",VLOOKUP($C1576,st!$B$2:$F$400,5,FALSE())),""))),"")</f>
        <v/>
      </c>
      <c r="H1576" s="35" t="s">
        <v>155</v>
      </c>
      <c r="I1576" s="35" t="s">
        <v>34</v>
      </c>
      <c r="J1576" s="35" t="s">
        <v>2396</v>
      </c>
      <c r="K1576" s="35">
        <f t="shared" si="6"/>
        <v>25</v>
      </c>
      <c r="L1576" s="35" t="s">
        <v>40</v>
      </c>
      <c r="M1576" s="35" t="s">
        <v>42</v>
      </c>
      <c r="N1576" s="35" t="s">
        <v>43</v>
      </c>
      <c r="O1576" s="35" t="s">
        <v>45</v>
      </c>
      <c r="P1576" s="35" t="s">
        <v>2398</v>
      </c>
      <c r="Q1576" s="35" t="s">
        <v>2401</v>
      </c>
      <c r="S1576" s="35" t="s">
        <v>53</v>
      </c>
      <c r="T1576" s="35" t="s">
        <v>55</v>
      </c>
      <c r="U1576" s="35" t="s">
        <v>2402</v>
      </c>
      <c r="W1576" s="35" t="s">
        <v>57</v>
      </c>
      <c r="X1576" s="35" t="s">
        <v>59</v>
      </c>
      <c r="Y1576" s="35" t="s">
        <v>60</v>
      </c>
      <c r="Z1576" s="35" t="s">
        <v>1074</v>
      </c>
    </row>
    <row r="1577" spans="1:26" ht="15" customHeight="1">
      <c r="A1577" s="35" t="s">
        <v>1304</v>
      </c>
      <c r="B1577" s="35" t="s">
        <v>2405</v>
      </c>
      <c r="C1577" s="35" t="s">
        <v>2408</v>
      </c>
      <c r="D1577" s="35">
        <f>IFERROR(IF($A1577="HDC",IF(VLOOKUP($C1577,hdc!$B$2:$F$1600,2,FALSE())="","",VLOOKUP($C1577,hdc!$B$2:$F$1600,2,FALSE())),IF($A1577="NAUTICS",IF(VLOOKUP($C1577,nautics!$B$2:$F$1200,2,FALSE())="","",VLOOKUP($C1577,nautics!$B$2:$F$1200,2,FALSE())),IF($A1577="ST",IF(VLOOKUP($C1577,st!$B$2:$F$400,2,FALSE())="","",VLOOKUP($C1577,st!$B$2:$F$400,2,FALSE())),""))),"")</f>
        <v>1</v>
      </c>
      <c r="E1577" s="35">
        <f>IFERROR(IF($A1577="HDC",IF(VLOOKUP($C1577,hdc!$B$2:$F$1600,3,FALSE())="","",VLOOKUP($C1577,hdc!$B$2:$F$1600,3,FALSE())),IF($A1577="NAUTICS",IF(VLOOKUP($C1577,nautics!$B$2:$F$1200,3,FALSE())="","",VLOOKUP($C1577,nautics!$B$2:$F$1200,3,FALSE())),IF($A1577="ST",IF(VLOOKUP($C1577,st!$B$2:$F$400,3,FALSE())="","",VLOOKUP($C1577,st!$B$2:$F$400,3,FALSE())),""))),"")</f>
        <v>1</v>
      </c>
      <c r="F1577" s="35">
        <f>IFERROR(IF($A1577="HDC",IF(VLOOKUP($C1577,hdc!$B$2:$F$1600,4,FALSE())="","",VLOOKUP($C1577,hdc!$B$2:$F$1600,4,FALSE())),IF($A1577="NAUTICS",IF(VLOOKUP($C1577,nautics!$B$2:$F$1200,4,FALSE())="","",VLOOKUP($C1577,nautics!$B$2:$F$1200,4,FALSE())),IF($A1577="ST",IF(VLOOKUP($C1577,st!$B$2:$F$400,4,FALSE())="","",VLOOKUP($C1577,st!$B$2:$F$400,4,FALSE())),""))),"")</f>
        <v>1</v>
      </c>
      <c r="G1577" s="35" t="str">
        <f>IFERROR(IF($A1577="HDC",IF(VLOOKUP($C1577,hdc!$B$2:$F$1600,5,FALSE())="","",VLOOKUP($C1577,hdc!$B$2:$F$1600,5,FALSE())),IF($A1577="NAUTICS",IF(VLOOKUP($C1577,nautics!$B$2:$F$1200,5,FALSE())="","",VLOOKUP($C1577,nautics!$B$2:$F$1200,5,FALSE())),IF($A1577="ST",IF(VLOOKUP($C1577,st!$B$2:$F$400,5,FALSE())="","",VLOOKUP($C1577,st!$B$2:$F$400,5,FALSE())),""))),"")</f>
        <v/>
      </c>
      <c r="H1577" s="35" t="s">
        <v>104</v>
      </c>
      <c r="I1577" s="35" t="s">
        <v>34</v>
      </c>
      <c r="J1577" s="35" t="s">
        <v>2411</v>
      </c>
      <c r="K1577" s="35">
        <f t="shared" si="6"/>
        <v>22</v>
      </c>
      <c r="L1577" s="35" t="s">
        <v>340</v>
      </c>
      <c r="M1577" s="35" t="s">
        <v>341</v>
      </c>
      <c r="N1577" s="35" t="s">
        <v>43</v>
      </c>
      <c r="O1577" s="35" t="s">
        <v>45</v>
      </c>
      <c r="P1577" s="35" t="s">
        <v>2413</v>
      </c>
      <c r="Q1577" s="35" t="s">
        <v>2414</v>
      </c>
      <c r="S1577" s="35" t="s">
        <v>53</v>
      </c>
      <c r="T1577" s="35" t="s">
        <v>55</v>
      </c>
      <c r="U1577" s="35" t="s">
        <v>2416</v>
      </c>
      <c r="W1577" s="35" t="s">
        <v>57</v>
      </c>
      <c r="X1577" s="35" t="s">
        <v>59</v>
      </c>
      <c r="Y1577" s="35" t="s">
        <v>345</v>
      </c>
      <c r="Z1577" s="35" t="s">
        <v>1390</v>
      </c>
    </row>
    <row r="1578" spans="1:26" ht="15" customHeight="1">
      <c r="A1578" s="35" t="s">
        <v>1304</v>
      </c>
      <c r="C1578" s="35" t="s">
        <v>2419</v>
      </c>
      <c r="D1578" s="35">
        <f>IFERROR(IF($A1578="HDC",IF(VLOOKUP($C1578,hdc!$B$2:$F$1600,2,FALSE())="","",VLOOKUP($C1578,hdc!$B$2:$F$1600,2,FALSE())),IF($A1578="NAUTICS",IF(VLOOKUP($C1578,nautics!$B$2:$F$1200,2,FALSE())="","",VLOOKUP($C1578,nautics!$B$2:$F$1200,2,FALSE())),IF($A1578="ST",IF(VLOOKUP($C1578,st!$B$2:$F$400,2,FALSE())="","",VLOOKUP($C1578,st!$B$2:$F$400,2,FALSE())),""))),"")</f>
        <v>1</v>
      </c>
      <c r="E1578" s="35">
        <f>IFERROR(IF($A1578="HDC",IF(VLOOKUP($C1578,hdc!$B$2:$F$1600,3,FALSE())="","",VLOOKUP($C1578,hdc!$B$2:$F$1600,3,FALSE())),IF($A1578="NAUTICS",IF(VLOOKUP($C1578,nautics!$B$2:$F$1200,3,FALSE())="","",VLOOKUP($C1578,nautics!$B$2:$F$1200,3,FALSE())),IF($A1578="ST",IF(VLOOKUP($C1578,st!$B$2:$F$400,3,FALSE())="","",VLOOKUP($C1578,st!$B$2:$F$400,3,FALSE())),""))),"")</f>
        <v>1</v>
      </c>
      <c r="F1578" s="35" t="str">
        <f>IFERROR(IF($A1578="HDC",IF(VLOOKUP($C1578,hdc!$B$2:$F$1600,4,FALSE())="","",VLOOKUP($C1578,hdc!$B$2:$F$1600,4,FALSE())),IF($A1578="NAUTICS",IF(VLOOKUP($C1578,nautics!$B$2:$F$1200,4,FALSE())="","",VLOOKUP($C1578,nautics!$B$2:$F$1200,4,FALSE())),IF($A1578="ST",IF(VLOOKUP($C1578,st!$B$2:$F$400,4,FALSE())="","",VLOOKUP($C1578,st!$B$2:$F$400,4,FALSE())),""))),"")</f>
        <v/>
      </c>
      <c r="G1578" s="35" t="str">
        <f>IFERROR(IF($A1578="HDC",IF(VLOOKUP($C1578,hdc!$B$2:$F$1600,5,FALSE())="","",VLOOKUP($C1578,hdc!$B$2:$F$1600,5,FALSE())),IF($A1578="NAUTICS",IF(VLOOKUP($C1578,nautics!$B$2:$F$1200,5,FALSE())="","",VLOOKUP($C1578,nautics!$B$2:$F$1200,5,FALSE())),IF($A1578="ST",IF(VLOOKUP($C1578,st!$B$2:$F$400,5,FALSE())="","",VLOOKUP($C1578,st!$B$2:$F$400,5,FALSE())),""))),"")</f>
        <v/>
      </c>
      <c r="H1578" s="35" t="s">
        <v>155</v>
      </c>
      <c r="I1578" s="35" t="s">
        <v>34</v>
      </c>
      <c r="J1578" s="35" t="s">
        <v>2422</v>
      </c>
      <c r="K1578" s="35">
        <f t="shared" si="6"/>
        <v>16</v>
      </c>
      <c r="L1578" s="35" t="s">
        <v>40</v>
      </c>
      <c r="M1578" s="35" t="s">
        <v>42</v>
      </c>
      <c r="N1578" s="35" t="s">
        <v>43</v>
      </c>
      <c r="O1578" s="35" t="s">
        <v>45</v>
      </c>
      <c r="P1578" s="35" t="s">
        <v>2424</v>
      </c>
      <c r="Q1578" s="35" t="s">
        <v>2425</v>
      </c>
      <c r="S1578" s="35" t="s">
        <v>53</v>
      </c>
      <c r="T1578" s="35" t="s">
        <v>55</v>
      </c>
      <c r="U1578" s="35" t="s">
        <v>1533</v>
      </c>
      <c r="W1578" s="35" t="s">
        <v>57</v>
      </c>
      <c r="X1578" s="35" t="s">
        <v>59</v>
      </c>
      <c r="Y1578" s="35" t="s">
        <v>60</v>
      </c>
      <c r="Z1578" s="35" t="s">
        <v>267</v>
      </c>
    </row>
    <row r="1579" spans="1:26" ht="15" customHeight="1">
      <c r="A1579" s="35" t="s">
        <v>1304</v>
      </c>
      <c r="C1579" s="35" t="s">
        <v>2429</v>
      </c>
      <c r="D1579" s="35">
        <f>IFERROR(IF($A1579="HDC",IF(VLOOKUP($C1579,hdc!$B$2:$F$1600,2,FALSE())="","",VLOOKUP($C1579,hdc!$B$2:$F$1600,2,FALSE())),IF($A1579="NAUTICS",IF(VLOOKUP($C1579,nautics!$B$2:$F$1200,2,FALSE())="","",VLOOKUP($C1579,nautics!$B$2:$F$1200,2,FALSE())),IF($A1579="ST",IF(VLOOKUP($C1579,st!$B$2:$F$400,2,FALSE())="","",VLOOKUP($C1579,st!$B$2:$F$400,2,FALSE())),""))),"")</f>
        <v>1</v>
      </c>
      <c r="E1579" s="35">
        <f>IFERROR(IF($A1579="HDC",IF(VLOOKUP($C1579,hdc!$B$2:$F$1600,3,FALSE())="","",VLOOKUP($C1579,hdc!$B$2:$F$1600,3,FALSE())),IF($A1579="NAUTICS",IF(VLOOKUP($C1579,nautics!$B$2:$F$1200,3,FALSE())="","",VLOOKUP($C1579,nautics!$B$2:$F$1200,3,FALSE())),IF($A1579="ST",IF(VLOOKUP($C1579,st!$B$2:$F$400,3,FALSE())="","",VLOOKUP($C1579,st!$B$2:$F$400,3,FALSE())),""))),"")</f>
        <v>1</v>
      </c>
      <c r="F1579" s="35">
        <f>IFERROR(IF($A1579="HDC",IF(VLOOKUP($C1579,hdc!$B$2:$F$1600,4,FALSE())="","",VLOOKUP($C1579,hdc!$B$2:$F$1600,4,FALSE())),IF($A1579="NAUTICS",IF(VLOOKUP($C1579,nautics!$B$2:$F$1200,4,FALSE())="","",VLOOKUP($C1579,nautics!$B$2:$F$1200,4,FALSE())),IF($A1579="ST",IF(VLOOKUP($C1579,st!$B$2:$F$400,4,FALSE())="","",VLOOKUP($C1579,st!$B$2:$F$400,4,FALSE())),""))),"")</f>
        <v>1</v>
      </c>
      <c r="G1579" s="35" t="str">
        <f>IFERROR(IF($A1579="HDC",IF(VLOOKUP($C1579,hdc!$B$2:$F$1600,5,FALSE())="","",VLOOKUP($C1579,hdc!$B$2:$F$1600,5,FALSE())),IF($A1579="NAUTICS",IF(VLOOKUP($C1579,nautics!$B$2:$F$1200,5,FALSE())="","",VLOOKUP($C1579,nautics!$B$2:$F$1200,5,FALSE())),IF($A1579="ST",IF(VLOOKUP($C1579,st!$B$2:$F$400,5,FALSE())="","",VLOOKUP($C1579,st!$B$2:$F$400,5,FALSE())),""))),"")</f>
        <v/>
      </c>
      <c r="H1579" s="35" t="s">
        <v>104</v>
      </c>
      <c r="I1579" s="35" t="s">
        <v>34</v>
      </c>
      <c r="J1579" s="35" t="s">
        <v>2431</v>
      </c>
      <c r="K1579" s="35">
        <f t="shared" si="6"/>
        <v>68</v>
      </c>
      <c r="L1579" s="35" t="s">
        <v>349</v>
      </c>
      <c r="M1579" s="35" t="s">
        <v>350</v>
      </c>
      <c r="N1579" s="35" t="s">
        <v>43</v>
      </c>
      <c r="O1579" s="35" t="s">
        <v>45</v>
      </c>
      <c r="P1579" s="35" t="s">
        <v>2432</v>
      </c>
      <c r="Q1579" s="35" t="s">
        <v>2433</v>
      </c>
      <c r="S1579" s="35" t="s">
        <v>796</v>
      </c>
      <c r="T1579" s="35" t="s">
        <v>797</v>
      </c>
      <c r="U1579" s="35" t="s">
        <v>2436</v>
      </c>
      <c r="W1579" s="35" t="s">
        <v>57</v>
      </c>
      <c r="X1579" s="35" t="s">
        <v>59</v>
      </c>
      <c r="Y1579" s="35" t="s">
        <v>354</v>
      </c>
      <c r="Z1579" s="35" t="s">
        <v>2437</v>
      </c>
    </row>
    <row r="1580" spans="1:26" ht="15" customHeight="1">
      <c r="A1580" s="35" t="s">
        <v>1304</v>
      </c>
      <c r="C1580" s="35" t="s">
        <v>2438</v>
      </c>
      <c r="D1580" s="35">
        <f>IFERROR(IF($A1580="HDC",IF(VLOOKUP($C1580,hdc!$B$2:$F$1600,2,FALSE())="","",VLOOKUP($C1580,hdc!$B$2:$F$1600,2,FALSE())),IF($A1580="NAUTICS",IF(VLOOKUP($C1580,nautics!$B$2:$F$1200,2,FALSE())="","",VLOOKUP($C1580,nautics!$B$2:$F$1200,2,FALSE())),IF($A1580="ST",IF(VLOOKUP($C1580,st!$B$2:$F$400,2,FALSE())="","",VLOOKUP($C1580,st!$B$2:$F$400,2,FALSE())),""))),"")</f>
        <v>1</v>
      </c>
      <c r="E1580" s="35">
        <f>IFERROR(IF($A1580="HDC",IF(VLOOKUP($C1580,hdc!$B$2:$F$1600,3,FALSE())="","",VLOOKUP($C1580,hdc!$B$2:$F$1600,3,FALSE())),IF($A1580="NAUTICS",IF(VLOOKUP($C1580,nautics!$B$2:$F$1200,3,FALSE())="","",VLOOKUP($C1580,nautics!$B$2:$F$1200,3,FALSE())),IF($A1580="ST",IF(VLOOKUP($C1580,st!$B$2:$F$400,3,FALSE())="","",VLOOKUP($C1580,st!$B$2:$F$400,3,FALSE())),""))),"")</f>
        <v>1</v>
      </c>
      <c r="F1580" s="35" t="str">
        <f>IFERROR(IF($A1580="HDC",IF(VLOOKUP($C1580,hdc!$B$2:$F$1600,4,FALSE())="","",VLOOKUP($C1580,hdc!$B$2:$F$1600,4,FALSE())),IF($A1580="NAUTICS",IF(VLOOKUP($C1580,nautics!$B$2:$F$1200,4,FALSE())="","",VLOOKUP($C1580,nautics!$B$2:$F$1200,4,FALSE())),IF($A1580="ST",IF(VLOOKUP($C1580,st!$B$2:$F$400,4,FALSE())="","",VLOOKUP($C1580,st!$B$2:$F$400,4,FALSE())),""))),"")</f>
        <v/>
      </c>
      <c r="G1580" s="35" t="str">
        <f>IFERROR(IF($A1580="HDC",IF(VLOOKUP($C1580,hdc!$B$2:$F$1600,5,FALSE())="","",VLOOKUP($C1580,hdc!$B$2:$F$1600,5,FALSE())),IF($A1580="NAUTICS",IF(VLOOKUP($C1580,nautics!$B$2:$F$1200,5,FALSE())="","",VLOOKUP($C1580,nautics!$B$2:$F$1200,5,FALSE())),IF($A1580="ST",IF(VLOOKUP($C1580,st!$B$2:$F$400,5,FALSE())="","",VLOOKUP($C1580,st!$B$2:$F$400,5,FALSE())),""))),"")</f>
        <v/>
      </c>
      <c r="H1580" s="35" t="s">
        <v>155</v>
      </c>
      <c r="I1580" s="35" t="s">
        <v>34</v>
      </c>
      <c r="J1580" s="35" t="s">
        <v>2422</v>
      </c>
      <c r="K1580" s="35">
        <f t="shared" si="6"/>
        <v>16</v>
      </c>
      <c r="L1580" s="35" t="s">
        <v>40</v>
      </c>
      <c r="M1580" s="35" t="s">
        <v>42</v>
      </c>
      <c r="N1580" s="35" t="s">
        <v>43</v>
      </c>
      <c r="O1580" s="35" t="s">
        <v>45</v>
      </c>
      <c r="P1580" s="35" t="s">
        <v>2424</v>
      </c>
      <c r="Q1580" s="35" t="s">
        <v>2425</v>
      </c>
      <c r="S1580" s="35" t="s">
        <v>53</v>
      </c>
      <c r="T1580" s="35" t="s">
        <v>55</v>
      </c>
      <c r="U1580" s="35" t="s">
        <v>1533</v>
      </c>
      <c r="W1580" s="35" t="s">
        <v>57</v>
      </c>
      <c r="X1580" s="35" t="s">
        <v>59</v>
      </c>
      <c r="Y1580" s="35" t="s">
        <v>60</v>
      </c>
      <c r="Z1580" s="35" t="s">
        <v>267</v>
      </c>
    </row>
    <row r="1581" spans="1:26" ht="15" customHeight="1">
      <c r="A1581" s="35" t="s">
        <v>1304</v>
      </c>
      <c r="C1581" s="35" t="s">
        <v>2445</v>
      </c>
      <c r="D1581" s="35">
        <f>IFERROR(IF($A1581="HDC",IF(VLOOKUP($C1581,hdc!$B$2:$F$1600,2,FALSE())="","",VLOOKUP($C1581,hdc!$B$2:$F$1600,2,FALSE())),IF($A1581="NAUTICS",IF(VLOOKUP($C1581,nautics!$B$2:$F$1200,2,FALSE())="","",VLOOKUP($C1581,nautics!$B$2:$F$1200,2,FALSE())),IF($A1581="ST",IF(VLOOKUP($C1581,st!$B$2:$F$400,2,FALSE())="","",VLOOKUP($C1581,st!$B$2:$F$400,2,FALSE())),""))),"")</f>
        <v>1</v>
      </c>
      <c r="E1581" s="35">
        <f>IFERROR(IF($A1581="HDC",IF(VLOOKUP($C1581,hdc!$B$2:$F$1600,3,FALSE())="","",VLOOKUP($C1581,hdc!$B$2:$F$1600,3,FALSE())),IF($A1581="NAUTICS",IF(VLOOKUP($C1581,nautics!$B$2:$F$1200,3,FALSE())="","",VLOOKUP($C1581,nautics!$B$2:$F$1200,3,FALSE())),IF($A1581="ST",IF(VLOOKUP($C1581,st!$B$2:$F$400,3,FALSE())="","",VLOOKUP($C1581,st!$B$2:$F$400,3,FALSE())),""))),"")</f>
        <v>1</v>
      </c>
      <c r="F1581" s="35" t="str">
        <f>IFERROR(IF($A1581="HDC",IF(VLOOKUP($C1581,hdc!$B$2:$F$1600,4,FALSE())="","",VLOOKUP($C1581,hdc!$B$2:$F$1600,4,FALSE())),IF($A1581="NAUTICS",IF(VLOOKUP($C1581,nautics!$B$2:$F$1200,4,FALSE())="","",VLOOKUP($C1581,nautics!$B$2:$F$1200,4,FALSE())),IF($A1581="ST",IF(VLOOKUP($C1581,st!$B$2:$F$400,4,FALSE())="","",VLOOKUP($C1581,st!$B$2:$F$400,4,FALSE())),""))),"")</f>
        <v/>
      </c>
      <c r="G1581" s="35" t="str">
        <f>IFERROR(IF($A1581="HDC",IF(VLOOKUP($C1581,hdc!$B$2:$F$1600,5,FALSE())="","",VLOOKUP($C1581,hdc!$B$2:$F$1600,5,FALSE())),IF($A1581="NAUTICS",IF(VLOOKUP($C1581,nautics!$B$2:$F$1200,5,FALSE())="","",VLOOKUP($C1581,nautics!$B$2:$F$1200,5,FALSE())),IF($A1581="ST",IF(VLOOKUP($C1581,st!$B$2:$F$400,5,FALSE())="","",VLOOKUP($C1581,st!$B$2:$F$400,5,FALSE())),""))),"")</f>
        <v/>
      </c>
      <c r="H1581" s="35" t="s">
        <v>84</v>
      </c>
      <c r="I1581" s="35" t="s">
        <v>34</v>
      </c>
      <c r="J1581" s="35" t="s">
        <v>2449</v>
      </c>
      <c r="K1581" s="35">
        <f t="shared" si="6"/>
        <v>31</v>
      </c>
      <c r="L1581" s="35" t="s">
        <v>40</v>
      </c>
      <c r="M1581" s="35" t="s">
        <v>42</v>
      </c>
      <c r="N1581" s="35" t="s">
        <v>43</v>
      </c>
      <c r="O1581" s="35" t="s">
        <v>45</v>
      </c>
      <c r="P1581" s="35" t="s">
        <v>2451</v>
      </c>
      <c r="Q1581" s="35" t="s">
        <v>2452</v>
      </c>
      <c r="S1581" s="35" t="s">
        <v>1764</v>
      </c>
      <c r="T1581" s="35" t="s">
        <v>1740</v>
      </c>
      <c r="U1581" s="35" t="s">
        <v>2453</v>
      </c>
      <c r="W1581" s="35" t="s">
        <v>57</v>
      </c>
      <c r="X1581" s="35" t="s">
        <v>59</v>
      </c>
      <c r="Y1581" s="35" t="s">
        <v>60</v>
      </c>
      <c r="Z1581" s="35" t="s">
        <v>2454</v>
      </c>
    </row>
    <row r="1582" spans="1:26" ht="15" customHeight="1">
      <c r="A1582" s="35" t="s">
        <v>1304</v>
      </c>
      <c r="C1582" s="35" t="s">
        <v>2455</v>
      </c>
      <c r="D1582" s="35">
        <f>IFERROR(IF($A1582="HDC",IF(VLOOKUP($C1582,hdc!$B$2:$F$1600,2,FALSE())="","",VLOOKUP($C1582,hdc!$B$2:$F$1600,2,FALSE())),IF($A1582="NAUTICS",IF(VLOOKUP($C1582,nautics!$B$2:$F$1200,2,FALSE())="","",VLOOKUP($C1582,nautics!$B$2:$F$1200,2,FALSE())),IF($A1582="ST",IF(VLOOKUP($C1582,st!$B$2:$F$400,2,FALSE())="","",VLOOKUP($C1582,st!$B$2:$F$400,2,FALSE())),""))),"")</f>
        <v>1</v>
      </c>
      <c r="E1582" s="35">
        <f>IFERROR(IF($A1582="HDC",IF(VLOOKUP($C1582,hdc!$B$2:$F$1600,3,FALSE())="","",VLOOKUP($C1582,hdc!$B$2:$F$1600,3,FALSE())),IF($A1582="NAUTICS",IF(VLOOKUP($C1582,nautics!$B$2:$F$1200,3,FALSE())="","",VLOOKUP($C1582,nautics!$B$2:$F$1200,3,FALSE())),IF($A1582="ST",IF(VLOOKUP($C1582,st!$B$2:$F$400,3,FALSE())="","",VLOOKUP($C1582,st!$B$2:$F$400,3,FALSE())),""))),"")</f>
        <v>1</v>
      </c>
      <c r="F1582" s="35" t="str">
        <f>IFERROR(IF($A1582="HDC",IF(VLOOKUP($C1582,hdc!$B$2:$F$1600,4,FALSE())="","",VLOOKUP($C1582,hdc!$B$2:$F$1600,4,FALSE())),IF($A1582="NAUTICS",IF(VLOOKUP($C1582,nautics!$B$2:$F$1200,4,FALSE())="","",VLOOKUP($C1582,nautics!$B$2:$F$1200,4,FALSE())),IF($A1582="ST",IF(VLOOKUP($C1582,st!$B$2:$F$400,4,FALSE())="","",VLOOKUP($C1582,st!$B$2:$F$400,4,FALSE())),""))),"")</f>
        <v/>
      </c>
      <c r="G1582" s="35" t="str">
        <f>IFERROR(IF($A1582="HDC",IF(VLOOKUP($C1582,hdc!$B$2:$F$1600,5,FALSE())="","",VLOOKUP($C1582,hdc!$B$2:$F$1600,5,FALSE())),IF($A1582="NAUTICS",IF(VLOOKUP($C1582,nautics!$B$2:$F$1200,5,FALSE())="","",VLOOKUP($C1582,nautics!$B$2:$F$1200,5,FALSE())),IF($A1582="ST",IF(VLOOKUP($C1582,st!$B$2:$F$400,5,FALSE())="","",VLOOKUP($C1582,st!$B$2:$F$400,5,FALSE())),""))),"")</f>
        <v/>
      </c>
      <c r="H1582" s="35" t="s">
        <v>84</v>
      </c>
      <c r="I1582" s="35" t="s">
        <v>34</v>
      </c>
      <c r="J1582" s="35" t="s">
        <v>2457</v>
      </c>
      <c r="K1582" s="35">
        <f t="shared" si="6"/>
        <v>15</v>
      </c>
      <c r="L1582" s="35" t="s">
        <v>815</v>
      </c>
      <c r="M1582" s="35" t="s">
        <v>816</v>
      </c>
      <c r="N1582" s="35" t="s">
        <v>736</v>
      </c>
      <c r="O1582" s="35" t="s">
        <v>738</v>
      </c>
      <c r="P1582" s="35" t="s">
        <v>2458</v>
      </c>
      <c r="Q1582" s="35" t="s">
        <v>2460</v>
      </c>
      <c r="S1582" s="35" t="s">
        <v>736</v>
      </c>
      <c r="T1582" s="35" t="s">
        <v>738</v>
      </c>
      <c r="U1582" s="35" t="s">
        <v>2462</v>
      </c>
      <c r="W1582" s="35" t="s">
        <v>78</v>
      </c>
      <c r="X1582" s="35" t="s">
        <v>59</v>
      </c>
      <c r="Y1582" s="35" t="s">
        <v>819</v>
      </c>
      <c r="Z1582" s="35" t="s">
        <v>2466</v>
      </c>
    </row>
    <row r="1583" spans="1:26" ht="15" customHeight="1">
      <c r="A1583" s="35" t="s">
        <v>1304</v>
      </c>
      <c r="C1583" s="35" t="s">
        <v>2467</v>
      </c>
      <c r="D1583" s="35">
        <f>IFERROR(IF($A1583="HDC",IF(VLOOKUP($C1583,hdc!$B$2:$F$1600,2,FALSE())="","",VLOOKUP($C1583,hdc!$B$2:$F$1600,2,FALSE())),IF($A1583="NAUTICS",IF(VLOOKUP($C1583,nautics!$B$2:$F$1200,2,FALSE())="","",VLOOKUP($C1583,nautics!$B$2:$F$1200,2,FALSE())),IF($A1583="ST",IF(VLOOKUP($C1583,st!$B$2:$F$400,2,FALSE())="","",VLOOKUP($C1583,st!$B$2:$F$400,2,FALSE())),""))),"")</f>
        <v>1</v>
      </c>
      <c r="E1583" s="35">
        <f>IFERROR(IF($A1583="HDC",IF(VLOOKUP($C1583,hdc!$B$2:$F$1600,3,FALSE())="","",VLOOKUP($C1583,hdc!$B$2:$F$1600,3,FALSE())),IF($A1583="NAUTICS",IF(VLOOKUP($C1583,nautics!$B$2:$F$1200,3,FALSE())="","",VLOOKUP($C1583,nautics!$B$2:$F$1200,3,FALSE())),IF($A1583="ST",IF(VLOOKUP($C1583,st!$B$2:$F$400,3,FALSE())="","",VLOOKUP($C1583,st!$B$2:$F$400,3,FALSE())),""))),"")</f>
        <v>1</v>
      </c>
      <c r="F1583" s="35" t="str">
        <f>IFERROR(IF($A1583="HDC",IF(VLOOKUP($C1583,hdc!$B$2:$F$1600,4,FALSE())="","",VLOOKUP($C1583,hdc!$B$2:$F$1600,4,FALSE())),IF($A1583="NAUTICS",IF(VLOOKUP($C1583,nautics!$B$2:$F$1200,4,FALSE())="","",VLOOKUP($C1583,nautics!$B$2:$F$1200,4,FALSE())),IF($A1583="ST",IF(VLOOKUP($C1583,st!$B$2:$F$400,4,FALSE())="","",VLOOKUP($C1583,st!$B$2:$F$400,4,FALSE())),""))),"")</f>
        <v/>
      </c>
      <c r="G1583" s="35" t="str">
        <f>IFERROR(IF($A1583="HDC",IF(VLOOKUP($C1583,hdc!$B$2:$F$1600,5,FALSE())="","",VLOOKUP($C1583,hdc!$B$2:$F$1600,5,FALSE())),IF($A1583="NAUTICS",IF(VLOOKUP($C1583,nautics!$B$2:$F$1200,5,FALSE())="","",VLOOKUP($C1583,nautics!$B$2:$F$1200,5,FALSE())),IF($A1583="ST",IF(VLOOKUP($C1583,st!$B$2:$F$400,5,FALSE())="","",VLOOKUP($C1583,st!$B$2:$F$400,5,FALSE())),""))),"")</f>
        <v/>
      </c>
      <c r="H1583" s="35" t="s">
        <v>84</v>
      </c>
      <c r="I1583" s="35" t="s">
        <v>34</v>
      </c>
      <c r="J1583" s="35" t="s">
        <v>776</v>
      </c>
      <c r="K1583" s="35">
        <f t="shared" si="6"/>
        <v>13</v>
      </c>
      <c r="L1583" s="35" t="s">
        <v>815</v>
      </c>
      <c r="M1583" s="35" t="s">
        <v>816</v>
      </c>
      <c r="N1583" s="35" t="s">
        <v>736</v>
      </c>
      <c r="O1583" s="35" t="s">
        <v>738</v>
      </c>
      <c r="P1583" s="35" t="s">
        <v>2472</v>
      </c>
      <c r="Q1583" s="35" t="s">
        <v>2473</v>
      </c>
      <c r="S1583" s="35" t="s">
        <v>736</v>
      </c>
      <c r="T1583" s="35" t="s">
        <v>738</v>
      </c>
      <c r="U1583" s="35" t="s">
        <v>2474</v>
      </c>
      <c r="W1583" s="35" t="s">
        <v>78</v>
      </c>
      <c r="X1583" s="35" t="s">
        <v>59</v>
      </c>
      <c r="Y1583" s="35" t="s">
        <v>819</v>
      </c>
      <c r="Z1583" s="35" t="s">
        <v>2475</v>
      </c>
    </row>
    <row r="1584" spans="1:26" ht="15" customHeight="1">
      <c r="A1584" s="35" t="s">
        <v>1304</v>
      </c>
      <c r="C1584" s="35" t="s">
        <v>2478</v>
      </c>
      <c r="D1584" s="35">
        <f>IFERROR(IF($A1584="HDC",IF(VLOOKUP($C1584,hdc!$B$2:$F$1600,2,FALSE())="","",VLOOKUP($C1584,hdc!$B$2:$F$1600,2,FALSE())),IF($A1584="NAUTICS",IF(VLOOKUP($C1584,nautics!$B$2:$F$1200,2,FALSE())="","",VLOOKUP($C1584,nautics!$B$2:$F$1200,2,FALSE())),IF($A1584="ST",IF(VLOOKUP($C1584,st!$B$2:$F$400,2,FALSE())="","",VLOOKUP($C1584,st!$B$2:$F$400,2,FALSE())),""))),"")</f>
        <v>1</v>
      </c>
      <c r="E1584" s="35">
        <f>IFERROR(IF($A1584="HDC",IF(VLOOKUP($C1584,hdc!$B$2:$F$1600,3,FALSE())="","",VLOOKUP($C1584,hdc!$B$2:$F$1600,3,FALSE())),IF($A1584="NAUTICS",IF(VLOOKUP($C1584,nautics!$B$2:$F$1200,3,FALSE())="","",VLOOKUP($C1584,nautics!$B$2:$F$1200,3,FALSE())),IF($A1584="ST",IF(VLOOKUP($C1584,st!$B$2:$F$400,3,FALSE())="","",VLOOKUP($C1584,st!$B$2:$F$400,3,FALSE())),""))),"")</f>
        <v>1</v>
      </c>
      <c r="F1584" s="35" t="str">
        <f>IFERROR(IF($A1584="HDC",IF(VLOOKUP($C1584,hdc!$B$2:$F$1600,4,FALSE())="","",VLOOKUP($C1584,hdc!$B$2:$F$1600,4,FALSE())),IF($A1584="NAUTICS",IF(VLOOKUP($C1584,nautics!$B$2:$F$1200,4,FALSE())="","",VLOOKUP($C1584,nautics!$B$2:$F$1200,4,FALSE())),IF($A1584="ST",IF(VLOOKUP($C1584,st!$B$2:$F$400,4,FALSE())="","",VLOOKUP($C1584,st!$B$2:$F$400,4,FALSE())),""))),"")</f>
        <v/>
      </c>
      <c r="G1584" s="35" t="str">
        <f>IFERROR(IF($A1584="HDC",IF(VLOOKUP($C1584,hdc!$B$2:$F$1600,5,FALSE())="","",VLOOKUP($C1584,hdc!$B$2:$F$1600,5,FALSE())),IF($A1584="NAUTICS",IF(VLOOKUP($C1584,nautics!$B$2:$F$1200,5,FALSE())="","",VLOOKUP($C1584,nautics!$B$2:$F$1200,5,FALSE())),IF($A1584="ST",IF(VLOOKUP($C1584,st!$B$2:$F$400,5,FALSE())="","",VLOOKUP($C1584,st!$B$2:$F$400,5,FALSE())),""))),"")</f>
        <v/>
      </c>
      <c r="H1584" s="35" t="s">
        <v>691</v>
      </c>
      <c r="I1584" s="35" t="s">
        <v>34</v>
      </c>
      <c r="J1584" s="35" t="s">
        <v>645</v>
      </c>
      <c r="K1584" s="35">
        <f t="shared" si="6"/>
        <v>16</v>
      </c>
      <c r="L1584" s="35" t="s">
        <v>815</v>
      </c>
      <c r="M1584" s="35" t="s">
        <v>816</v>
      </c>
      <c r="N1584" s="35" t="s">
        <v>736</v>
      </c>
      <c r="O1584" s="35" t="s">
        <v>738</v>
      </c>
      <c r="P1584" s="35" t="s">
        <v>2486</v>
      </c>
      <c r="Q1584" s="35" t="s">
        <v>2488</v>
      </c>
      <c r="S1584" s="35" t="s">
        <v>736</v>
      </c>
      <c r="T1584" s="35" t="s">
        <v>738</v>
      </c>
      <c r="U1584" s="35" t="s">
        <v>2491</v>
      </c>
      <c r="W1584" s="35" t="s">
        <v>78</v>
      </c>
      <c r="X1584" s="35" t="s">
        <v>59</v>
      </c>
      <c r="Y1584" s="35" t="s">
        <v>819</v>
      </c>
      <c r="Z1584" s="35" t="s">
        <v>2296</v>
      </c>
    </row>
    <row r="1585" spans="1:26" ht="15" customHeight="1">
      <c r="A1585" s="35" t="s">
        <v>1304</v>
      </c>
      <c r="C1585" s="35" t="s">
        <v>2495</v>
      </c>
      <c r="D1585" s="35">
        <f>IFERROR(IF($A1585="HDC",IF(VLOOKUP($C1585,hdc!$B$2:$F$1600,2,FALSE())="","",VLOOKUP($C1585,hdc!$B$2:$F$1600,2,FALSE())),IF($A1585="NAUTICS",IF(VLOOKUP($C1585,nautics!$B$2:$F$1200,2,FALSE())="","",VLOOKUP($C1585,nautics!$B$2:$F$1200,2,FALSE())),IF($A1585="ST",IF(VLOOKUP($C1585,st!$B$2:$F$400,2,FALSE())="","",VLOOKUP($C1585,st!$B$2:$F$400,2,FALSE())),""))),"")</f>
        <v>1</v>
      </c>
      <c r="E1585" s="35">
        <f>IFERROR(IF($A1585="HDC",IF(VLOOKUP($C1585,hdc!$B$2:$F$1600,3,FALSE())="","",VLOOKUP($C1585,hdc!$B$2:$F$1600,3,FALSE())),IF($A1585="NAUTICS",IF(VLOOKUP($C1585,nautics!$B$2:$F$1200,3,FALSE())="","",VLOOKUP($C1585,nautics!$B$2:$F$1200,3,FALSE())),IF($A1585="ST",IF(VLOOKUP($C1585,st!$B$2:$F$400,3,FALSE())="","",VLOOKUP($C1585,st!$B$2:$F$400,3,FALSE())),""))),"")</f>
        <v>1</v>
      </c>
      <c r="F1585" s="35">
        <f>IFERROR(IF($A1585="HDC",IF(VLOOKUP($C1585,hdc!$B$2:$F$1600,4,FALSE())="","",VLOOKUP($C1585,hdc!$B$2:$F$1600,4,FALSE())),IF($A1585="NAUTICS",IF(VLOOKUP($C1585,nautics!$B$2:$F$1200,4,FALSE())="","",VLOOKUP($C1585,nautics!$B$2:$F$1200,4,FALSE())),IF($A1585="ST",IF(VLOOKUP($C1585,st!$B$2:$F$400,4,FALSE())="","",VLOOKUP($C1585,st!$B$2:$F$400,4,FALSE())),""))),"")</f>
        <v>1</v>
      </c>
      <c r="G1585" s="35" t="str">
        <f>IFERROR(IF($A1585="HDC",IF(VLOOKUP($C1585,hdc!$B$2:$F$1600,5,FALSE())="","",VLOOKUP($C1585,hdc!$B$2:$F$1600,5,FALSE())),IF($A1585="NAUTICS",IF(VLOOKUP($C1585,nautics!$B$2:$F$1200,5,FALSE())="","",VLOOKUP($C1585,nautics!$B$2:$F$1200,5,FALSE())),IF($A1585="ST",IF(VLOOKUP($C1585,st!$B$2:$F$400,5,FALSE())="","",VLOOKUP($C1585,st!$B$2:$F$400,5,FALSE())),""))),"")</f>
        <v/>
      </c>
      <c r="H1585" s="35" t="s">
        <v>2500</v>
      </c>
      <c r="I1585" s="35" t="s">
        <v>31</v>
      </c>
      <c r="J1585" s="35" t="s">
        <v>2501</v>
      </c>
      <c r="K1585" s="35">
        <f t="shared" si="6"/>
        <v>71</v>
      </c>
      <c r="L1585" s="35" t="s">
        <v>602</v>
      </c>
      <c r="M1585" s="35" t="s">
        <v>603</v>
      </c>
      <c r="N1585" s="35" t="s">
        <v>43</v>
      </c>
      <c r="O1585" s="35" t="s">
        <v>45</v>
      </c>
      <c r="P1585" s="35" t="s">
        <v>2503</v>
      </c>
      <c r="Q1585" s="35" t="s">
        <v>2504</v>
      </c>
      <c r="S1585" s="35" t="s">
        <v>796</v>
      </c>
      <c r="T1585" s="35" t="s">
        <v>797</v>
      </c>
      <c r="U1585" s="35" t="s">
        <v>2505</v>
      </c>
      <c r="W1585" s="35" t="s">
        <v>57</v>
      </c>
      <c r="X1585" s="35" t="s">
        <v>59</v>
      </c>
      <c r="Y1585" s="35" t="s">
        <v>2507</v>
      </c>
      <c r="Z1585" s="35" t="s">
        <v>2241</v>
      </c>
    </row>
    <row r="1586" spans="1:26" ht="15" customHeight="1">
      <c r="A1586" s="35" t="s">
        <v>1304</v>
      </c>
      <c r="C1586" s="35" t="s">
        <v>2508</v>
      </c>
      <c r="D1586" s="35">
        <f>IFERROR(IF($A1586="HDC",IF(VLOOKUP($C1586,hdc!$B$2:$F$1600,2,FALSE())="","",VLOOKUP($C1586,hdc!$B$2:$F$1600,2,FALSE())),IF($A1586="NAUTICS",IF(VLOOKUP($C1586,nautics!$B$2:$F$1200,2,FALSE())="","",VLOOKUP($C1586,nautics!$B$2:$F$1200,2,FALSE())),IF($A1586="ST",IF(VLOOKUP($C1586,st!$B$2:$F$400,2,FALSE())="","",VLOOKUP($C1586,st!$B$2:$F$400,2,FALSE())),""))),"")</f>
        <v>1</v>
      </c>
      <c r="E1586" s="35">
        <f>IFERROR(IF($A1586="HDC",IF(VLOOKUP($C1586,hdc!$B$2:$F$1600,3,FALSE())="","",VLOOKUP($C1586,hdc!$B$2:$F$1600,3,FALSE())),IF($A1586="NAUTICS",IF(VLOOKUP($C1586,nautics!$B$2:$F$1200,3,FALSE())="","",VLOOKUP($C1586,nautics!$B$2:$F$1200,3,FALSE())),IF($A1586="ST",IF(VLOOKUP($C1586,st!$B$2:$F$400,3,FALSE())="","",VLOOKUP($C1586,st!$B$2:$F$400,3,FALSE())),""))),"")</f>
        <v>1</v>
      </c>
      <c r="F1586" s="35">
        <f>IFERROR(IF($A1586="HDC",IF(VLOOKUP($C1586,hdc!$B$2:$F$1600,4,FALSE())="","",VLOOKUP($C1586,hdc!$B$2:$F$1600,4,FALSE())),IF($A1586="NAUTICS",IF(VLOOKUP($C1586,nautics!$B$2:$F$1200,4,FALSE())="","",VLOOKUP($C1586,nautics!$B$2:$F$1200,4,FALSE())),IF($A1586="ST",IF(VLOOKUP($C1586,st!$B$2:$F$400,4,FALSE())="","",VLOOKUP($C1586,st!$B$2:$F$400,4,FALSE())),""))),"")</f>
        <v>1</v>
      </c>
      <c r="G1586" s="35" t="str">
        <f>IFERROR(IF($A1586="HDC",IF(VLOOKUP($C1586,hdc!$B$2:$F$1600,5,FALSE())="","",VLOOKUP($C1586,hdc!$B$2:$F$1600,5,FALSE())),IF($A1586="NAUTICS",IF(VLOOKUP($C1586,nautics!$B$2:$F$1200,5,FALSE())="","",VLOOKUP($C1586,nautics!$B$2:$F$1200,5,FALSE())),IF($A1586="ST",IF(VLOOKUP($C1586,st!$B$2:$F$400,5,FALSE())="","",VLOOKUP($C1586,st!$B$2:$F$400,5,FALSE())),""))),"")</f>
        <v/>
      </c>
      <c r="H1586" s="35" t="s">
        <v>2500</v>
      </c>
      <c r="I1586" s="35" t="s">
        <v>31</v>
      </c>
      <c r="J1586" s="35" t="s">
        <v>2510</v>
      </c>
      <c r="K1586" s="35">
        <f t="shared" si="6"/>
        <v>68</v>
      </c>
      <c r="L1586" s="35" t="s">
        <v>602</v>
      </c>
      <c r="M1586" s="35" t="s">
        <v>603</v>
      </c>
      <c r="N1586" s="35" t="s">
        <v>43</v>
      </c>
      <c r="O1586" s="35" t="s">
        <v>45</v>
      </c>
      <c r="P1586" s="35" t="s">
        <v>2512</v>
      </c>
      <c r="Q1586" s="35" t="s">
        <v>2513</v>
      </c>
      <c r="S1586" s="35" t="s">
        <v>796</v>
      </c>
      <c r="T1586" s="35" t="s">
        <v>797</v>
      </c>
      <c r="U1586" s="35" t="s">
        <v>2516</v>
      </c>
      <c r="W1586" s="35" t="s">
        <v>57</v>
      </c>
      <c r="X1586" s="35" t="s">
        <v>59</v>
      </c>
      <c r="Y1586" s="35" t="s">
        <v>2507</v>
      </c>
      <c r="Z1586" s="35" t="s">
        <v>2517</v>
      </c>
    </row>
    <row r="1587" spans="1:26" ht="15" customHeight="1">
      <c r="A1587" s="35" t="s">
        <v>1304</v>
      </c>
      <c r="C1587" s="35" t="s">
        <v>2519</v>
      </c>
      <c r="D1587" s="35">
        <f>IFERROR(IF($A1587="HDC",IF(VLOOKUP($C1587,hdc!$B$2:$F$1600,2,FALSE())="","",VLOOKUP($C1587,hdc!$B$2:$F$1600,2,FALSE())),IF($A1587="NAUTICS",IF(VLOOKUP($C1587,nautics!$B$2:$F$1200,2,FALSE())="","",VLOOKUP($C1587,nautics!$B$2:$F$1200,2,FALSE())),IF($A1587="ST",IF(VLOOKUP($C1587,st!$B$2:$F$400,2,FALSE())="","",VLOOKUP($C1587,st!$B$2:$F$400,2,FALSE())),""))),"")</f>
        <v>1</v>
      </c>
      <c r="E1587" s="35">
        <f>IFERROR(IF($A1587="HDC",IF(VLOOKUP($C1587,hdc!$B$2:$F$1600,3,FALSE())="","",VLOOKUP($C1587,hdc!$B$2:$F$1600,3,FALSE())),IF($A1587="NAUTICS",IF(VLOOKUP($C1587,nautics!$B$2:$F$1200,3,FALSE())="","",VLOOKUP($C1587,nautics!$B$2:$F$1200,3,FALSE())),IF($A1587="ST",IF(VLOOKUP($C1587,st!$B$2:$F$400,3,FALSE())="","",VLOOKUP($C1587,st!$B$2:$F$400,3,FALSE())),""))),"")</f>
        <v>1</v>
      </c>
      <c r="F1587" s="35">
        <f>IFERROR(IF($A1587="HDC",IF(VLOOKUP($C1587,hdc!$B$2:$F$1600,4,FALSE())="","",VLOOKUP($C1587,hdc!$B$2:$F$1600,4,FALSE())),IF($A1587="NAUTICS",IF(VLOOKUP($C1587,nautics!$B$2:$F$1200,4,FALSE())="","",VLOOKUP($C1587,nautics!$B$2:$F$1200,4,FALSE())),IF($A1587="ST",IF(VLOOKUP($C1587,st!$B$2:$F$400,4,FALSE())="","",VLOOKUP($C1587,st!$B$2:$F$400,4,FALSE())),""))),"")</f>
        <v>1</v>
      </c>
      <c r="G1587" s="35" t="str">
        <f>IFERROR(IF($A1587="HDC",IF(VLOOKUP($C1587,hdc!$B$2:$F$1600,5,FALSE())="","",VLOOKUP($C1587,hdc!$B$2:$F$1600,5,FALSE())),IF($A1587="NAUTICS",IF(VLOOKUP($C1587,nautics!$B$2:$F$1200,5,FALSE())="","",VLOOKUP($C1587,nautics!$B$2:$F$1200,5,FALSE())),IF($A1587="ST",IF(VLOOKUP($C1587,st!$B$2:$F$400,5,FALSE())="","",VLOOKUP($C1587,st!$B$2:$F$400,5,FALSE())),""))),"")</f>
        <v/>
      </c>
      <c r="H1587" s="35" t="s">
        <v>2500</v>
      </c>
      <c r="I1587" s="35" t="s">
        <v>31</v>
      </c>
      <c r="J1587" s="35" t="s">
        <v>2522</v>
      </c>
      <c r="K1587" s="35">
        <f t="shared" si="6"/>
        <v>64</v>
      </c>
      <c r="L1587" s="35" t="s">
        <v>602</v>
      </c>
      <c r="M1587" s="35" t="s">
        <v>603</v>
      </c>
      <c r="N1587" s="35" t="s">
        <v>43</v>
      </c>
      <c r="O1587" s="35" t="s">
        <v>45</v>
      </c>
      <c r="P1587" s="35" t="s">
        <v>2524</v>
      </c>
      <c r="Q1587" s="35" t="s">
        <v>2526</v>
      </c>
      <c r="S1587" s="35" t="s">
        <v>796</v>
      </c>
      <c r="T1587" s="35" t="s">
        <v>797</v>
      </c>
      <c r="U1587" s="35" t="s">
        <v>2529</v>
      </c>
      <c r="W1587" s="35" t="s">
        <v>57</v>
      </c>
      <c r="X1587" s="35" t="s">
        <v>59</v>
      </c>
      <c r="Y1587" s="35" t="s">
        <v>2507</v>
      </c>
      <c r="Z1587" s="35" t="s">
        <v>2253</v>
      </c>
    </row>
    <row r="1588" spans="1:26" ht="15" customHeight="1">
      <c r="A1588" s="35" t="s">
        <v>1304</v>
      </c>
      <c r="C1588" s="35" t="s">
        <v>2532</v>
      </c>
      <c r="D1588" s="35">
        <f>IFERROR(IF($A1588="HDC",IF(VLOOKUP($C1588,hdc!$B$2:$F$1600,2,FALSE())="","",VLOOKUP($C1588,hdc!$B$2:$F$1600,2,FALSE())),IF($A1588="NAUTICS",IF(VLOOKUP($C1588,nautics!$B$2:$F$1200,2,FALSE())="","",VLOOKUP($C1588,nautics!$B$2:$F$1200,2,FALSE())),IF($A1588="ST",IF(VLOOKUP($C1588,st!$B$2:$F$400,2,FALSE())="","",VLOOKUP($C1588,st!$B$2:$F$400,2,FALSE())),""))),"")</f>
        <v>1</v>
      </c>
      <c r="E1588" s="35">
        <f>IFERROR(IF($A1588="HDC",IF(VLOOKUP($C1588,hdc!$B$2:$F$1600,3,FALSE())="","",VLOOKUP($C1588,hdc!$B$2:$F$1600,3,FALSE())),IF($A1588="NAUTICS",IF(VLOOKUP($C1588,nautics!$B$2:$F$1200,3,FALSE())="","",VLOOKUP($C1588,nautics!$B$2:$F$1200,3,FALSE())),IF($A1588="ST",IF(VLOOKUP($C1588,st!$B$2:$F$400,3,FALSE())="","",VLOOKUP($C1588,st!$B$2:$F$400,3,FALSE())),""))),"")</f>
        <v>1</v>
      </c>
      <c r="F1588" s="35">
        <f>IFERROR(IF($A1588="HDC",IF(VLOOKUP($C1588,hdc!$B$2:$F$1600,4,FALSE())="","",VLOOKUP($C1588,hdc!$B$2:$F$1600,4,FALSE())),IF($A1588="NAUTICS",IF(VLOOKUP($C1588,nautics!$B$2:$F$1200,4,FALSE())="","",VLOOKUP($C1588,nautics!$B$2:$F$1200,4,FALSE())),IF($A1588="ST",IF(VLOOKUP($C1588,st!$B$2:$F$400,4,FALSE())="","",VLOOKUP($C1588,st!$B$2:$F$400,4,FALSE())),""))),"")</f>
        <v>1</v>
      </c>
      <c r="G1588" s="35" t="str">
        <f>IFERROR(IF($A1588="HDC",IF(VLOOKUP($C1588,hdc!$B$2:$F$1600,5,FALSE())="","",VLOOKUP($C1588,hdc!$B$2:$F$1600,5,FALSE())),IF($A1588="NAUTICS",IF(VLOOKUP($C1588,nautics!$B$2:$F$1200,5,FALSE())="","",VLOOKUP($C1588,nautics!$B$2:$F$1200,5,FALSE())),IF($A1588="ST",IF(VLOOKUP($C1588,st!$B$2:$F$400,5,FALSE())="","",VLOOKUP($C1588,st!$B$2:$F$400,5,FALSE())),""))),"")</f>
        <v/>
      </c>
      <c r="H1588" s="35" t="s">
        <v>2500</v>
      </c>
      <c r="I1588" s="35" t="s">
        <v>31</v>
      </c>
      <c r="J1588" s="35" t="s">
        <v>2535</v>
      </c>
      <c r="K1588" s="35">
        <f t="shared" si="6"/>
        <v>67</v>
      </c>
      <c r="L1588" s="35" t="s">
        <v>602</v>
      </c>
      <c r="M1588" s="35" t="s">
        <v>603</v>
      </c>
      <c r="N1588" s="35" t="s">
        <v>43</v>
      </c>
      <c r="O1588" s="35" t="s">
        <v>45</v>
      </c>
      <c r="P1588" s="35" t="s">
        <v>2537</v>
      </c>
      <c r="Q1588" s="35" t="s">
        <v>2538</v>
      </c>
      <c r="S1588" s="35" t="s">
        <v>796</v>
      </c>
      <c r="T1588" s="35" t="s">
        <v>797</v>
      </c>
      <c r="U1588" s="35" t="s">
        <v>2529</v>
      </c>
      <c r="W1588" s="35" t="s">
        <v>57</v>
      </c>
      <c r="X1588" s="35" t="s">
        <v>59</v>
      </c>
      <c r="Y1588" s="35" t="s">
        <v>2507</v>
      </c>
      <c r="Z1588" s="35" t="s">
        <v>2253</v>
      </c>
    </row>
    <row r="1589" spans="1:26" ht="15" customHeight="1">
      <c r="A1589" s="35" t="s">
        <v>1304</v>
      </c>
      <c r="C1589" s="35" t="s">
        <v>2541</v>
      </c>
      <c r="D1589" s="35">
        <f>IFERROR(IF($A1589="HDC",IF(VLOOKUP($C1589,hdc!$B$2:$F$1600,2,FALSE())="","",VLOOKUP($C1589,hdc!$B$2:$F$1600,2,FALSE())),IF($A1589="NAUTICS",IF(VLOOKUP($C1589,nautics!$B$2:$F$1200,2,FALSE())="","",VLOOKUP($C1589,nautics!$B$2:$F$1200,2,FALSE())),IF($A1589="ST",IF(VLOOKUP($C1589,st!$B$2:$F$400,2,FALSE())="","",VLOOKUP($C1589,st!$B$2:$F$400,2,FALSE())),""))),"")</f>
        <v>1</v>
      </c>
      <c r="E1589" s="35">
        <f>IFERROR(IF($A1589="HDC",IF(VLOOKUP($C1589,hdc!$B$2:$F$1600,3,FALSE())="","",VLOOKUP($C1589,hdc!$B$2:$F$1600,3,FALSE())),IF($A1589="NAUTICS",IF(VLOOKUP($C1589,nautics!$B$2:$F$1200,3,FALSE())="","",VLOOKUP($C1589,nautics!$B$2:$F$1200,3,FALSE())),IF($A1589="ST",IF(VLOOKUP($C1589,st!$B$2:$F$400,3,FALSE())="","",VLOOKUP($C1589,st!$B$2:$F$400,3,FALSE())),""))),"")</f>
        <v>1</v>
      </c>
      <c r="F1589" s="35">
        <f>IFERROR(IF($A1589="HDC",IF(VLOOKUP($C1589,hdc!$B$2:$F$1600,4,FALSE())="","",VLOOKUP($C1589,hdc!$B$2:$F$1600,4,FALSE())),IF($A1589="NAUTICS",IF(VLOOKUP($C1589,nautics!$B$2:$F$1200,4,FALSE())="","",VLOOKUP($C1589,nautics!$B$2:$F$1200,4,FALSE())),IF($A1589="ST",IF(VLOOKUP($C1589,st!$B$2:$F$400,4,FALSE())="","",VLOOKUP($C1589,st!$B$2:$F$400,4,FALSE())),""))),"")</f>
        <v>1</v>
      </c>
      <c r="G1589" s="35" t="str">
        <f>IFERROR(IF($A1589="HDC",IF(VLOOKUP($C1589,hdc!$B$2:$F$1600,5,FALSE())="","",VLOOKUP($C1589,hdc!$B$2:$F$1600,5,FALSE())),IF($A1589="NAUTICS",IF(VLOOKUP($C1589,nautics!$B$2:$F$1200,5,FALSE())="","",VLOOKUP($C1589,nautics!$B$2:$F$1200,5,FALSE())),IF($A1589="ST",IF(VLOOKUP($C1589,st!$B$2:$F$400,5,FALSE())="","",VLOOKUP($C1589,st!$B$2:$F$400,5,FALSE())),""))),"")</f>
        <v/>
      </c>
      <c r="H1589" s="35" t="s">
        <v>2500</v>
      </c>
      <c r="I1589" s="35" t="s">
        <v>31</v>
      </c>
      <c r="J1589" s="35" t="s">
        <v>2543</v>
      </c>
      <c r="K1589" s="35">
        <f t="shared" si="6"/>
        <v>61</v>
      </c>
      <c r="L1589" s="35" t="s">
        <v>602</v>
      </c>
      <c r="M1589" s="35" t="s">
        <v>603</v>
      </c>
      <c r="N1589" s="35" t="s">
        <v>43</v>
      </c>
      <c r="O1589" s="35" t="s">
        <v>45</v>
      </c>
      <c r="P1589" s="35" t="s">
        <v>2545</v>
      </c>
      <c r="Q1589" s="35" t="s">
        <v>2547</v>
      </c>
      <c r="S1589" s="35" t="s">
        <v>796</v>
      </c>
      <c r="T1589" s="35" t="s">
        <v>797</v>
      </c>
      <c r="U1589" s="35" t="s">
        <v>2550</v>
      </c>
      <c r="W1589" s="35" t="s">
        <v>57</v>
      </c>
      <c r="X1589" s="35" t="s">
        <v>59</v>
      </c>
      <c r="Y1589" s="35" t="s">
        <v>2507</v>
      </c>
      <c r="Z1589" s="35" t="s">
        <v>2552</v>
      </c>
    </row>
    <row r="1590" spans="1:26" ht="15" customHeight="1">
      <c r="A1590" s="35" t="s">
        <v>1304</v>
      </c>
      <c r="C1590" s="35" t="s">
        <v>2555</v>
      </c>
      <c r="D1590" s="35">
        <f>IFERROR(IF($A1590="HDC",IF(VLOOKUP($C1590,hdc!$B$2:$F$1600,2,FALSE())="","",VLOOKUP($C1590,hdc!$B$2:$F$1600,2,FALSE())),IF($A1590="NAUTICS",IF(VLOOKUP($C1590,nautics!$B$2:$F$1200,2,FALSE())="","",VLOOKUP($C1590,nautics!$B$2:$F$1200,2,FALSE())),IF($A1590="ST",IF(VLOOKUP($C1590,st!$B$2:$F$400,2,FALSE())="","",VLOOKUP($C1590,st!$B$2:$F$400,2,FALSE())),""))),"")</f>
        <v>1</v>
      </c>
      <c r="E1590" s="35">
        <f>IFERROR(IF($A1590="HDC",IF(VLOOKUP($C1590,hdc!$B$2:$F$1600,3,FALSE())="","",VLOOKUP($C1590,hdc!$B$2:$F$1600,3,FALSE())),IF($A1590="NAUTICS",IF(VLOOKUP($C1590,nautics!$B$2:$F$1200,3,FALSE())="","",VLOOKUP($C1590,nautics!$B$2:$F$1200,3,FALSE())),IF($A1590="ST",IF(VLOOKUP($C1590,st!$B$2:$F$400,3,FALSE())="","",VLOOKUP($C1590,st!$B$2:$F$400,3,FALSE())),""))),"")</f>
        <v>1</v>
      </c>
      <c r="F1590" s="35">
        <f>IFERROR(IF($A1590="HDC",IF(VLOOKUP($C1590,hdc!$B$2:$F$1600,4,FALSE())="","",VLOOKUP($C1590,hdc!$B$2:$F$1600,4,FALSE())),IF($A1590="NAUTICS",IF(VLOOKUP($C1590,nautics!$B$2:$F$1200,4,FALSE())="","",VLOOKUP($C1590,nautics!$B$2:$F$1200,4,FALSE())),IF($A1590="ST",IF(VLOOKUP($C1590,st!$B$2:$F$400,4,FALSE())="","",VLOOKUP($C1590,st!$B$2:$F$400,4,FALSE())),""))),"")</f>
        <v>1</v>
      </c>
      <c r="G1590" s="35" t="str">
        <f>IFERROR(IF($A1590="HDC",IF(VLOOKUP($C1590,hdc!$B$2:$F$1600,5,FALSE())="","",VLOOKUP($C1590,hdc!$B$2:$F$1600,5,FALSE())),IF($A1590="NAUTICS",IF(VLOOKUP($C1590,nautics!$B$2:$F$1200,5,FALSE())="","",VLOOKUP($C1590,nautics!$B$2:$F$1200,5,FALSE())),IF($A1590="ST",IF(VLOOKUP($C1590,st!$B$2:$F$400,5,FALSE())="","",VLOOKUP($C1590,st!$B$2:$F$400,5,FALSE())),""))),"")</f>
        <v/>
      </c>
      <c r="H1590" s="35" t="s">
        <v>155</v>
      </c>
      <c r="I1590" s="35" t="s">
        <v>34</v>
      </c>
      <c r="J1590" s="35" t="s">
        <v>2501</v>
      </c>
      <c r="K1590" s="35">
        <f t="shared" si="6"/>
        <v>71</v>
      </c>
      <c r="L1590" s="35" t="s">
        <v>602</v>
      </c>
      <c r="M1590" s="35" t="s">
        <v>603</v>
      </c>
      <c r="N1590" s="35" t="s">
        <v>43</v>
      </c>
      <c r="O1590" s="35" t="s">
        <v>45</v>
      </c>
      <c r="P1590" s="35" t="s">
        <v>2503</v>
      </c>
      <c r="Q1590" s="35" t="s">
        <v>2504</v>
      </c>
      <c r="S1590" s="35" t="s">
        <v>796</v>
      </c>
      <c r="T1590" s="35" t="s">
        <v>797</v>
      </c>
      <c r="U1590" s="35" t="s">
        <v>2505</v>
      </c>
      <c r="W1590" s="35" t="s">
        <v>57</v>
      </c>
      <c r="X1590" s="35" t="s">
        <v>59</v>
      </c>
      <c r="Y1590" s="35" t="s">
        <v>2507</v>
      </c>
      <c r="Z1590" s="35" t="s">
        <v>2241</v>
      </c>
    </row>
    <row r="1591" spans="1:26" ht="15" customHeight="1">
      <c r="A1591" s="35" t="s">
        <v>1304</v>
      </c>
      <c r="C1591" s="35" t="s">
        <v>2561</v>
      </c>
      <c r="D1591" s="35">
        <f>IFERROR(IF($A1591="HDC",IF(VLOOKUP($C1591,hdc!$B$2:$F$1600,2,FALSE())="","",VLOOKUP($C1591,hdc!$B$2:$F$1600,2,FALSE())),IF($A1591="NAUTICS",IF(VLOOKUP($C1591,nautics!$B$2:$F$1200,2,FALSE())="","",VLOOKUP($C1591,nautics!$B$2:$F$1200,2,FALSE())),IF($A1591="ST",IF(VLOOKUP($C1591,st!$B$2:$F$400,2,FALSE())="","",VLOOKUP($C1591,st!$B$2:$F$400,2,FALSE())),""))),"")</f>
        <v>1</v>
      </c>
      <c r="E1591" s="35">
        <f>IFERROR(IF($A1591="HDC",IF(VLOOKUP($C1591,hdc!$B$2:$F$1600,3,FALSE())="","",VLOOKUP($C1591,hdc!$B$2:$F$1600,3,FALSE())),IF($A1591="NAUTICS",IF(VLOOKUP($C1591,nautics!$B$2:$F$1200,3,FALSE())="","",VLOOKUP($C1591,nautics!$B$2:$F$1200,3,FALSE())),IF($A1591="ST",IF(VLOOKUP($C1591,st!$B$2:$F$400,3,FALSE())="","",VLOOKUP($C1591,st!$B$2:$F$400,3,FALSE())),""))),"")</f>
        <v>1</v>
      </c>
      <c r="F1591" s="35">
        <f>IFERROR(IF($A1591="HDC",IF(VLOOKUP($C1591,hdc!$B$2:$F$1600,4,FALSE())="","",VLOOKUP($C1591,hdc!$B$2:$F$1600,4,FALSE())),IF($A1591="NAUTICS",IF(VLOOKUP($C1591,nautics!$B$2:$F$1200,4,FALSE())="","",VLOOKUP($C1591,nautics!$B$2:$F$1200,4,FALSE())),IF($A1591="ST",IF(VLOOKUP($C1591,st!$B$2:$F$400,4,FALSE())="","",VLOOKUP($C1591,st!$B$2:$F$400,4,FALSE())),""))),"")</f>
        <v>1</v>
      </c>
      <c r="G1591" s="35" t="str">
        <f>IFERROR(IF($A1591="HDC",IF(VLOOKUP($C1591,hdc!$B$2:$F$1600,5,FALSE())="","",VLOOKUP($C1591,hdc!$B$2:$F$1600,5,FALSE())),IF($A1591="NAUTICS",IF(VLOOKUP($C1591,nautics!$B$2:$F$1200,5,FALSE())="","",VLOOKUP($C1591,nautics!$B$2:$F$1200,5,FALSE())),IF($A1591="ST",IF(VLOOKUP($C1591,st!$B$2:$F$400,5,FALSE())="","",VLOOKUP($C1591,st!$B$2:$F$400,5,FALSE())),""))),"")</f>
        <v/>
      </c>
      <c r="H1591" s="35" t="s">
        <v>155</v>
      </c>
      <c r="I1591" s="35" t="s">
        <v>34</v>
      </c>
      <c r="J1591" s="35" t="s">
        <v>2510</v>
      </c>
      <c r="K1591" s="35">
        <f t="shared" si="6"/>
        <v>68</v>
      </c>
      <c r="L1591" s="35" t="s">
        <v>602</v>
      </c>
      <c r="M1591" s="35" t="s">
        <v>603</v>
      </c>
      <c r="N1591" s="35" t="s">
        <v>43</v>
      </c>
      <c r="O1591" s="35" t="s">
        <v>45</v>
      </c>
      <c r="P1591" s="35" t="s">
        <v>2512</v>
      </c>
      <c r="Q1591" s="35" t="s">
        <v>2513</v>
      </c>
      <c r="S1591" s="35" t="s">
        <v>796</v>
      </c>
      <c r="T1591" s="35" t="s">
        <v>797</v>
      </c>
      <c r="U1591" s="35" t="s">
        <v>2516</v>
      </c>
      <c r="W1591" s="35" t="s">
        <v>57</v>
      </c>
      <c r="X1591" s="35" t="s">
        <v>59</v>
      </c>
      <c r="Y1591" s="35" t="s">
        <v>2507</v>
      </c>
      <c r="Z1591" s="35" t="s">
        <v>2517</v>
      </c>
    </row>
    <row r="1592" spans="1:26" ht="15" customHeight="1">
      <c r="A1592" s="35" t="s">
        <v>1304</v>
      </c>
      <c r="C1592" s="35" t="s">
        <v>2566</v>
      </c>
      <c r="D1592" s="35">
        <f>IFERROR(IF($A1592="HDC",IF(VLOOKUP($C1592,hdc!$B$2:$F$1600,2,FALSE())="","",VLOOKUP($C1592,hdc!$B$2:$F$1600,2,FALSE())),IF($A1592="NAUTICS",IF(VLOOKUP($C1592,nautics!$B$2:$F$1200,2,FALSE())="","",VLOOKUP($C1592,nautics!$B$2:$F$1200,2,FALSE())),IF($A1592="ST",IF(VLOOKUP($C1592,st!$B$2:$F$400,2,FALSE())="","",VLOOKUP($C1592,st!$B$2:$F$400,2,FALSE())),""))),"")</f>
        <v>1</v>
      </c>
      <c r="E1592" s="35">
        <f>IFERROR(IF($A1592="HDC",IF(VLOOKUP($C1592,hdc!$B$2:$F$1600,3,FALSE())="","",VLOOKUP($C1592,hdc!$B$2:$F$1600,3,FALSE())),IF($A1592="NAUTICS",IF(VLOOKUP($C1592,nautics!$B$2:$F$1200,3,FALSE())="","",VLOOKUP($C1592,nautics!$B$2:$F$1200,3,FALSE())),IF($A1592="ST",IF(VLOOKUP($C1592,st!$B$2:$F$400,3,FALSE())="","",VLOOKUP($C1592,st!$B$2:$F$400,3,FALSE())),""))),"")</f>
        <v>1</v>
      </c>
      <c r="F1592" s="35">
        <f>IFERROR(IF($A1592="HDC",IF(VLOOKUP($C1592,hdc!$B$2:$F$1600,4,FALSE())="","",VLOOKUP($C1592,hdc!$B$2:$F$1600,4,FALSE())),IF($A1592="NAUTICS",IF(VLOOKUP($C1592,nautics!$B$2:$F$1200,4,FALSE())="","",VLOOKUP($C1592,nautics!$B$2:$F$1200,4,FALSE())),IF($A1592="ST",IF(VLOOKUP($C1592,st!$B$2:$F$400,4,FALSE())="","",VLOOKUP($C1592,st!$B$2:$F$400,4,FALSE())),""))),"")</f>
        <v>1</v>
      </c>
      <c r="G1592" s="35" t="str">
        <f>IFERROR(IF($A1592="HDC",IF(VLOOKUP($C1592,hdc!$B$2:$F$1600,5,FALSE())="","",VLOOKUP($C1592,hdc!$B$2:$F$1600,5,FALSE())),IF($A1592="NAUTICS",IF(VLOOKUP($C1592,nautics!$B$2:$F$1200,5,FALSE())="","",VLOOKUP($C1592,nautics!$B$2:$F$1200,5,FALSE())),IF($A1592="ST",IF(VLOOKUP($C1592,st!$B$2:$F$400,5,FALSE())="","",VLOOKUP($C1592,st!$B$2:$F$400,5,FALSE())),""))),"")</f>
        <v/>
      </c>
      <c r="H1592" s="35" t="s">
        <v>155</v>
      </c>
      <c r="I1592" s="35" t="s">
        <v>34</v>
      </c>
      <c r="J1592" s="35" t="s">
        <v>2522</v>
      </c>
      <c r="K1592" s="35">
        <f t="shared" si="6"/>
        <v>64</v>
      </c>
      <c r="L1592" s="35" t="s">
        <v>602</v>
      </c>
      <c r="M1592" s="35" t="s">
        <v>603</v>
      </c>
      <c r="N1592" s="35" t="s">
        <v>43</v>
      </c>
      <c r="O1592" s="35" t="s">
        <v>45</v>
      </c>
      <c r="P1592" s="35" t="s">
        <v>2524</v>
      </c>
      <c r="Q1592" s="35" t="s">
        <v>2526</v>
      </c>
      <c r="S1592" s="35" t="s">
        <v>796</v>
      </c>
      <c r="T1592" s="35" t="s">
        <v>797</v>
      </c>
      <c r="U1592" s="35" t="s">
        <v>2529</v>
      </c>
      <c r="W1592" s="35" t="s">
        <v>57</v>
      </c>
      <c r="X1592" s="35" t="s">
        <v>59</v>
      </c>
      <c r="Y1592" s="35" t="s">
        <v>2507</v>
      </c>
      <c r="Z1592" s="35" t="s">
        <v>2253</v>
      </c>
    </row>
    <row r="1593" spans="1:26" ht="15" customHeight="1">
      <c r="A1593" s="35" t="s">
        <v>1304</v>
      </c>
      <c r="C1593" s="35" t="s">
        <v>2575</v>
      </c>
      <c r="D1593" s="35">
        <f>IFERROR(IF($A1593="HDC",IF(VLOOKUP($C1593,hdc!$B$2:$F$1600,2,FALSE())="","",VLOOKUP($C1593,hdc!$B$2:$F$1600,2,FALSE())),IF($A1593="NAUTICS",IF(VLOOKUP($C1593,nautics!$B$2:$F$1200,2,FALSE())="","",VLOOKUP($C1593,nautics!$B$2:$F$1200,2,FALSE())),IF($A1593="ST",IF(VLOOKUP($C1593,st!$B$2:$F$400,2,FALSE())="","",VLOOKUP($C1593,st!$B$2:$F$400,2,FALSE())),""))),"")</f>
        <v>1</v>
      </c>
      <c r="E1593" s="35">
        <f>IFERROR(IF($A1593="HDC",IF(VLOOKUP($C1593,hdc!$B$2:$F$1600,3,FALSE())="","",VLOOKUP($C1593,hdc!$B$2:$F$1600,3,FALSE())),IF($A1593="NAUTICS",IF(VLOOKUP($C1593,nautics!$B$2:$F$1200,3,FALSE())="","",VLOOKUP($C1593,nautics!$B$2:$F$1200,3,FALSE())),IF($A1593="ST",IF(VLOOKUP($C1593,st!$B$2:$F$400,3,FALSE())="","",VLOOKUP($C1593,st!$B$2:$F$400,3,FALSE())),""))),"")</f>
        <v>1</v>
      </c>
      <c r="F1593" s="35">
        <f>IFERROR(IF($A1593="HDC",IF(VLOOKUP($C1593,hdc!$B$2:$F$1600,4,FALSE())="","",VLOOKUP($C1593,hdc!$B$2:$F$1600,4,FALSE())),IF($A1593="NAUTICS",IF(VLOOKUP($C1593,nautics!$B$2:$F$1200,4,FALSE())="","",VLOOKUP($C1593,nautics!$B$2:$F$1200,4,FALSE())),IF($A1593="ST",IF(VLOOKUP($C1593,st!$B$2:$F$400,4,FALSE())="","",VLOOKUP($C1593,st!$B$2:$F$400,4,FALSE())),""))),"")</f>
        <v>1</v>
      </c>
      <c r="G1593" s="35" t="str">
        <f>IFERROR(IF($A1593="HDC",IF(VLOOKUP($C1593,hdc!$B$2:$F$1600,5,FALSE())="","",VLOOKUP($C1593,hdc!$B$2:$F$1600,5,FALSE())),IF($A1593="NAUTICS",IF(VLOOKUP($C1593,nautics!$B$2:$F$1200,5,FALSE())="","",VLOOKUP($C1593,nautics!$B$2:$F$1200,5,FALSE())),IF($A1593="ST",IF(VLOOKUP($C1593,st!$B$2:$F$400,5,FALSE())="","",VLOOKUP($C1593,st!$B$2:$F$400,5,FALSE())),""))),"")</f>
        <v/>
      </c>
      <c r="H1593" s="35" t="s">
        <v>155</v>
      </c>
      <c r="I1593" s="35" t="s">
        <v>34</v>
      </c>
      <c r="J1593" s="35" t="s">
        <v>2535</v>
      </c>
      <c r="K1593" s="35">
        <f t="shared" si="6"/>
        <v>67</v>
      </c>
      <c r="L1593" s="35" t="s">
        <v>602</v>
      </c>
      <c r="M1593" s="35" t="s">
        <v>603</v>
      </c>
      <c r="N1593" s="35" t="s">
        <v>43</v>
      </c>
      <c r="O1593" s="35" t="s">
        <v>45</v>
      </c>
      <c r="P1593" s="35" t="s">
        <v>2537</v>
      </c>
      <c r="Q1593" s="35" t="s">
        <v>2538</v>
      </c>
      <c r="S1593" s="35" t="s">
        <v>796</v>
      </c>
      <c r="T1593" s="35" t="s">
        <v>797</v>
      </c>
      <c r="U1593" s="35" t="s">
        <v>2529</v>
      </c>
      <c r="W1593" s="35" t="s">
        <v>57</v>
      </c>
      <c r="X1593" s="35" t="s">
        <v>59</v>
      </c>
      <c r="Y1593" s="35" t="s">
        <v>2507</v>
      </c>
      <c r="Z1593" s="35" t="s">
        <v>2253</v>
      </c>
    </row>
    <row r="1594" spans="1:26" ht="15" customHeight="1">
      <c r="A1594" s="35" t="s">
        <v>1304</v>
      </c>
      <c r="C1594" s="35" t="s">
        <v>2585</v>
      </c>
      <c r="D1594" s="35">
        <f>IFERROR(IF($A1594="HDC",IF(VLOOKUP($C1594,hdc!$B$2:$F$1600,2,FALSE())="","",VLOOKUP($C1594,hdc!$B$2:$F$1600,2,FALSE())),IF($A1594="NAUTICS",IF(VLOOKUP($C1594,nautics!$B$2:$F$1200,2,FALSE())="","",VLOOKUP($C1594,nautics!$B$2:$F$1200,2,FALSE())),IF($A1594="ST",IF(VLOOKUP($C1594,st!$B$2:$F$400,2,FALSE())="","",VLOOKUP($C1594,st!$B$2:$F$400,2,FALSE())),""))),"")</f>
        <v>1</v>
      </c>
      <c r="E1594" s="35">
        <f>IFERROR(IF($A1594="HDC",IF(VLOOKUP($C1594,hdc!$B$2:$F$1600,3,FALSE())="","",VLOOKUP($C1594,hdc!$B$2:$F$1600,3,FALSE())),IF($A1594="NAUTICS",IF(VLOOKUP($C1594,nautics!$B$2:$F$1200,3,FALSE())="","",VLOOKUP($C1594,nautics!$B$2:$F$1200,3,FALSE())),IF($A1594="ST",IF(VLOOKUP($C1594,st!$B$2:$F$400,3,FALSE())="","",VLOOKUP($C1594,st!$B$2:$F$400,3,FALSE())),""))),"")</f>
        <v>1</v>
      </c>
      <c r="F1594" s="35">
        <f>IFERROR(IF($A1594="HDC",IF(VLOOKUP($C1594,hdc!$B$2:$F$1600,4,FALSE())="","",VLOOKUP($C1594,hdc!$B$2:$F$1600,4,FALSE())),IF($A1594="NAUTICS",IF(VLOOKUP($C1594,nautics!$B$2:$F$1200,4,FALSE())="","",VLOOKUP($C1594,nautics!$B$2:$F$1200,4,FALSE())),IF($A1594="ST",IF(VLOOKUP($C1594,st!$B$2:$F$400,4,FALSE())="","",VLOOKUP($C1594,st!$B$2:$F$400,4,FALSE())),""))),"")</f>
        <v>1</v>
      </c>
      <c r="G1594" s="35" t="str">
        <f>IFERROR(IF($A1594="HDC",IF(VLOOKUP($C1594,hdc!$B$2:$F$1600,5,FALSE())="","",VLOOKUP($C1594,hdc!$B$2:$F$1600,5,FALSE())),IF($A1594="NAUTICS",IF(VLOOKUP($C1594,nautics!$B$2:$F$1200,5,FALSE())="","",VLOOKUP($C1594,nautics!$B$2:$F$1200,5,FALSE())),IF($A1594="ST",IF(VLOOKUP($C1594,st!$B$2:$F$400,5,FALSE())="","",VLOOKUP($C1594,st!$B$2:$F$400,5,FALSE())),""))),"")</f>
        <v/>
      </c>
      <c r="H1594" s="35" t="s">
        <v>155</v>
      </c>
      <c r="I1594" s="35" t="s">
        <v>34</v>
      </c>
      <c r="J1594" s="35" t="s">
        <v>2543</v>
      </c>
      <c r="K1594" s="35">
        <f t="shared" si="6"/>
        <v>61</v>
      </c>
      <c r="L1594" s="35" t="s">
        <v>602</v>
      </c>
      <c r="M1594" s="35" t="s">
        <v>603</v>
      </c>
      <c r="N1594" s="35" t="s">
        <v>43</v>
      </c>
      <c r="O1594" s="35" t="s">
        <v>45</v>
      </c>
      <c r="P1594" s="35" t="s">
        <v>2545</v>
      </c>
      <c r="Q1594" s="35" t="s">
        <v>2547</v>
      </c>
      <c r="S1594" s="35" t="s">
        <v>796</v>
      </c>
      <c r="T1594" s="35" t="s">
        <v>797</v>
      </c>
      <c r="U1594" s="35" t="s">
        <v>2550</v>
      </c>
      <c r="W1594" s="35" t="s">
        <v>57</v>
      </c>
      <c r="X1594" s="35" t="s">
        <v>59</v>
      </c>
      <c r="Y1594" s="35" t="s">
        <v>2507</v>
      </c>
      <c r="Z1594" s="35" t="s">
        <v>2552</v>
      </c>
    </row>
    <row r="1595" spans="1:26" ht="15" customHeight="1">
      <c r="A1595" s="35" t="s">
        <v>1304</v>
      </c>
      <c r="C1595" s="35" t="s">
        <v>2594</v>
      </c>
      <c r="D1595" s="35">
        <f>IFERROR(IF($A1595="HDC",IF(VLOOKUP($C1595,hdc!$B$2:$F$1600,2,FALSE())="","",VLOOKUP($C1595,hdc!$B$2:$F$1600,2,FALSE())),IF($A1595="NAUTICS",IF(VLOOKUP($C1595,nautics!$B$2:$F$1200,2,FALSE())="","",VLOOKUP($C1595,nautics!$B$2:$F$1200,2,FALSE())),IF($A1595="ST",IF(VLOOKUP($C1595,st!$B$2:$F$400,2,FALSE())="","",VLOOKUP($C1595,st!$B$2:$F$400,2,FALSE())),""))),"")</f>
        <v>1</v>
      </c>
      <c r="E1595" s="35">
        <f>IFERROR(IF($A1595="HDC",IF(VLOOKUP($C1595,hdc!$B$2:$F$1600,3,FALSE())="","",VLOOKUP($C1595,hdc!$B$2:$F$1600,3,FALSE())),IF($A1595="NAUTICS",IF(VLOOKUP($C1595,nautics!$B$2:$F$1200,3,FALSE())="","",VLOOKUP($C1595,nautics!$B$2:$F$1200,3,FALSE())),IF($A1595="ST",IF(VLOOKUP($C1595,st!$B$2:$F$400,3,FALSE())="","",VLOOKUP($C1595,st!$B$2:$F$400,3,FALSE())),""))),"")</f>
        <v>1</v>
      </c>
      <c r="F1595" s="35">
        <f>IFERROR(IF($A1595="HDC",IF(VLOOKUP($C1595,hdc!$B$2:$F$1600,4,FALSE())="","",VLOOKUP($C1595,hdc!$B$2:$F$1600,4,FALSE())),IF($A1595="NAUTICS",IF(VLOOKUP($C1595,nautics!$B$2:$F$1200,4,FALSE())="","",VLOOKUP($C1595,nautics!$B$2:$F$1200,4,FALSE())),IF($A1595="ST",IF(VLOOKUP($C1595,st!$B$2:$F$400,4,FALSE())="","",VLOOKUP($C1595,st!$B$2:$F$400,4,FALSE())),""))),"")</f>
        <v>1</v>
      </c>
      <c r="G1595" s="35" t="str">
        <f>IFERROR(IF($A1595="HDC",IF(VLOOKUP($C1595,hdc!$B$2:$F$1600,5,FALSE())="","",VLOOKUP($C1595,hdc!$B$2:$F$1600,5,FALSE())),IF($A1595="NAUTICS",IF(VLOOKUP($C1595,nautics!$B$2:$F$1200,5,FALSE())="","",VLOOKUP($C1595,nautics!$B$2:$F$1200,5,FALSE())),IF($A1595="ST",IF(VLOOKUP($C1595,st!$B$2:$F$400,5,FALSE())="","",VLOOKUP($C1595,st!$B$2:$F$400,5,FALSE())),""))),"")</f>
        <v/>
      </c>
      <c r="H1595" s="35" t="s">
        <v>155</v>
      </c>
      <c r="I1595" s="35" t="s">
        <v>34</v>
      </c>
      <c r="J1595" s="35" t="s">
        <v>2598</v>
      </c>
      <c r="K1595" s="35">
        <f t="shared" si="6"/>
        <v>36</v>
      </c>
      <c r="L1595" s="35" t="s">
        <v>318</v>
      </c>
      <c r="M1595" s="35" t="s">
        <v>319</v>
      </c>
      <c r="N1595" s="35" t="s">
        <v>174</v>
      </c>
      <c r="O1595" s="35" t="s">
        <v>175</v>
      </c>
      <c r="P1595" s="35" t="s">
        <v>2602</v>
      </c>
      <c r="Q1595" s="35" t="s">
        <v>2603</v>
      </c>
      <c r="S1595" s="35" t="s">
        <v>53</v>
      </c>
      <c r="T1595" s="35" t="s">
        <v>55</v>
      </c>
      <c r="U1595" s="35" t="s">
        <v>2604</v>
      </c>
      <c r="W1595" s="35" t="s">
        <v>57</v>
      </c>
      <c r="X1595" s="35" t="s">
        <v>59</v>
      </c>
      <c r="Y1595" s="35" t="s">
        <v>323</v>
      </c>
      <c r="Z1595" s="35" t="s">
        <v>2606</v>
      </c>
    </row>
    <row r="1596" spans="1:26" ht="15" customHeight="1">
      <c r="A1596" s="35" t="s">
        <v>1304</v>
      </c>
      <c r="C1596" s="35" t="s">
        <v>2610</v>
      </c>
      <c r="D1596" s="35">
        <f>IFERROR(IF($A1596="HDC",IF(VLOOKUP($C1596,hdc!$B$2:$F$1600,2,FALSE())="","",VLOOKUP($C1596,hdc!$B$2:$F$1600,2,FALSE())),IF($A1596="NAUTICS",IF(VLOOKUP($C1596,nautics!$B$2:$F$1200,2,FALSE())="","",VLOOKUP($C1596,nautics!$B$2:$F$1200,2,FALSE())),IF($A1596="ST",IF(VLOOKUP($C1596,st!$B$2:$F$400,2,FALSE())="","",VLOOKUP($C1596,st!$B$2:$F$400,2,FALSE())),""))),"")</f>
        <v>1</v>
      </c>
      <c r="E1596" s="35">
        <f>IFERROR(IF($A1596="HDC",IF(VLOOKUP($C1596,hdc!$B$2:$F$1600,3,FALSE())="","",VLOOKUP($C1596,hdc!$B$2:$F$1600,3,FALSE())),IF($A1596="NAUTICS",IF(VLOOKUP($C1596,nautics!$B$2:$F$1200,3,FALSE())="","",VLOOKUP($C1596,nautics!$B$2:$F$1200,3,FALSE())),IF($A1596="ST",IF(VLOOKUP($C1596,st!$B$2:$F$400,3,FALSE())="","",VLOOKUP($C1596,st!$B$2:$F$400,3,FALSE())),""))),"")</f>
        <v>1</v>
      </c>
      <c r="F1596" s="35" t="str">
        <f>IFERROR(IF($A1596="HDC",IF(VLOOKUP($C1596,hdc!$B$2:$F$1600,4,FALSE())="","",VLOOKUP($C1596,hdc!$B$2:$F$1600,4,FALSE())),IF($A1596="NAUTICS",IF(VLOOKUP($C1596,nautics!$B$2:$F$1200,4,FALSE())="","",VLOOKUP($C1596,nautics!$B$2:$F$1200,4,FALSE())),IF($A1596="ST",IF(VLOOKUP($C1596,st!$B$2:$F$400,4,FALSE())="","",VLOOKUP($C1596,st!$B$2:$F$400,4,FALSE())),""))),"")</f>
        <v/>
      </c>
      <c r="G1596" s="35" t="str">
        <f>IFERROR(IF($A1596="HDC",IF(VLOOKUP($C1596,hdc!$B$2:$F$1600,5,FALSE())="","",VLOOKUP($C1596,hdc!$B$2:$F$1600,5,FALSE())),IF($A1596="NAUTICS",IF(VLOOKUP($C1596,nautics!$B$2:$F$1200,5,FALSE())="","",VLOOKUP($C1596,nautics!$B$2:$F$1200,5,FALSE())),IF($A1596="ST",IF(VLOOKUP($C1596,st!$B$2:$F$400,5,FALSE())="","",VLOOKUP($C1596,st!$B$2:$F$400,5,FALSE())),""))),"")</f>
        <v/>
      </c>
      <c r="H1596" s="35" t="s">
        <v>691</v>
      </c>
      <c r="I1596" s="35" t="s">
        <v>34</v>
      </c>
      <c r="J1596" s="35" t="s">
        <v>2614</v>
      </c>
      <c r="K1596" s="35">
        <f t="shared" si="6"/>
        <v>20</v>
      </c>
      <c r="L1596" s="35" t="s">
        <v>40</v>
      </c>
      <c r="M1596" s="35" t="s">
        <v>42</v>
      </c>
      <c r="N1596" s="35" t="s">
        <v>43</v>
      </c>
      <c r="O1596" s="35" t="s">
        <v>45</v>
      </c>
      <c r="P1596" s="35" t="s">
        <v>2616</v>
      </c>
      <c r="Q1596" s="35" t="s">
        <v>2617</v>
      </c>
      <c r="S1596" s="35" t="s">
        <v>53</v>
      </c>
      <c r="T1596" s="35" t="s">
        <v>55</v>
      </c>
      <c r="U1596" s="35" t="s">
        <v>2619</v>
      </c>
      <c r="W1596" s="35" t="s">
        <v>57</v>
      </c>
      <c r="X1596" s="35" t="s">
        <v>59</v>
      </c>
      <c r="Y1596" s="35" t="s">
        <v>60</v>
      </c>
      <c r="Z1596" s="35" t="s">
        <v>2620</v>
      </c>
    </row>
    <row r="1597" spans="1:26" ht="15" customHeight="1">
      <c r="A1597" s="35" t="s">
        <v>1304</v>
      </c>
      <c r="C1597" s="35" t="s">
        <v>2621</v>
      </c>
      <c r="D1597" s="35">
        <f>IFERROR(IF($A1597="HDC",IF(VLOOKUP($C1597,hdc!$B$2:$F$1600,2,FALSE())="","",VLOOKUP($C1597,hdc!$B$2:$F$1600,2,FALSE())),IF($A1597="NAUTICS",IF(VLOOKUP($C1597,nautics!$B$2:$F$1200,2,FALSE())="","",VLOOKUP($C1597,nautics!$B$2:$F$1200,2,FALSE())),IF($A1597="ST",IF(VLOOKUP($C1597,st!$B$2:$F$400,2,FALSE())="","",VLOOKUP($C1597,st!$B$2:$F$400,2,FALSE())),""))),"")</f>
        <v>1</v>
      </c>
      <c r="E1597" s="35">
        <f>IFERROR(IF($A1597="HDC",IF(VLOOKUP($C1597,hdc!$B$2:$F$1600,3,FALSE())="","",VLOOKUP($C1597,hdc!$B$2:$F$1600,3,FALSE())),IF($A1597="NAUTICS",IF(VLOOKUP($C1597,nautics!$B$2:$F$1200,3,FALSE())="","",VLOOKUP($C1597,nautics!$B$2:$F$1200,3,FALSE())),IF($A1597="ST",IF(VLOOKUP($C1597,st!$B$2:$F$400,3,FALSE())="","",VLOOKUP($C1597,st!$B$2:$F$400,3,FALSE())),""))),"")</f>
        <v>1</v>
      </c>
      <c r="F1597" s="35">
        <f>IFERROR(IF($A1597="HDC",IF(VLOOKUP($C1597,hdc!$B$2:$F$1600,4,FALSE())="","",VLOOKUP($C1597,hdc!$B$2:$F$1600,4,FALSE())),IF($A1597="NAUTICS",IF(VLOOKUP($C1597,nautics!$B$2:$F$1200,4,FALSE())="","",VLOOKUP($C1597,nautics!$B$2:$F$1200,4,FALSE())),IF($A1597="ST",IF(VLOOKUP($C1597,st!$B$2:$F$400,4,FALSE())="","",VLOOKUP($C1597,st!$B$2:$F$400,4,FALSE())),""))),"")</f>
        <v>1</v>
      </c>
      <c r="G1597" s="35" t="str">
        <f>IFERROR(IF($A1597="HDC",IF(VLOOKUP($C1597,hdc!$B$2:$F$1600,5,FALSE())="","",VLOOKUP($C1597,hdc!$B$2:$F$1600,5,FALSE())),IF($A1597="NAUTICS",IF(VLOOKUP($C1597,nautics!$B$2:$F$1200,5,FALSE())="","",VLOOKUP($C1597,nautics!$B$2:$F$1200,5,FALSE())),IF($A1597="ST",IF(VLOOKUP($C1597,st!$B$2:$F$400,5,FALSE())="","",VLOOKUP($C1597,st!$B$2:$F$400,5,FALSE())),""))),"")</f>
        <v/>
      </c>
      <c r="H1597" s="35" t="s">
        <v>2500</v>
      </c>
      <c r="I1597" s="35" t="s">
        <v>31</v>
      </c>
      <c r="J1597" s="35" t="s">
        <v>2623</v>
      </c>
      <c r="K1597" s="35">
        <f t="shared" si="6"/>
        <v>66</v>
      </c>
      <c r="L1597" s="35" t="s">
        <v>602</v>
      </c>
      <c r="M1597" s="35" t="s">
        <v>603</v>
      </c>
      <c r="N1597" s="35" t="s">
        <v>43</v>
      </c>
      <c r="O1597" s="35" t="s">
        <v>45</v>
      </c>
      <c r="P1597" s="35" t="s">
        <v>2625</v>
      </c>
      <c r="Q1597" s="35" t="s">
        <v>2627</v>
      </c>
      <c r="S1597" s="35" t="s">
        <v>796</v>
      </c>
      <c r="T1597" s="35" t="s">
        <v>797</v>
      </c>
      <c r="U1597" s="35" t="s">
        <v>2628</v>
      </c>
      <c r="W1597" s="35" t="s">
        <v>57</v>
      </c>
      <c r="X1597" s="35" t="s">
        <v>59</v>
      </c>
      <c r="Y1597" s="35" t="s">
        <v>2507</v>
      </c>
      <c r="Z1597" s="35" t="s">
        <v>2251</v>
      </c>
    </row>
    <row r="1598" spans="1:26" ht="15" customHeight="1">
      <c r="A1598" s="35" t="s">
        <v>1304</v>
      </c>
      <c r="C1598" s="35" t="s">
        <v>2631</v>
      </c>
      <c r="D1598" s="35">
        <f>IFERROR(IF($A1598="HDC",IF(VLOOKUP($C1598,hdc!$B$2:$F$1600,2,FALSE())="","",VLOOKUP($C1598,hdc!$B$2:$F$1600,2,FALSE())),IF($A1598="NAUTICS",IF(VLOOKUP($C1598,nautics!$B$2:$F$1200,2,FALSE())="","",VLOOKUP($C1598,nautics!$B$2:$F$1200,2,FALSE())),IF($A1598="ST",IF(VLOOKUP($C1598,st!$B$2:$F$400,2,FALSE())="","",VLOOKUP($C1598,st!$B$2:$F$400,2,FALSE())),""))),"")</f>
        <v>1</v>
      </c>
      <c r="E1598" s="35">
        <f>IFERROR(IF($A1598="HDC",IF(VLOOKUP($C1598,hdc!$B$2:$F$1600,3,FALSE())="","",VLOOKUP($C1598,hdc!$B$2:$F$1600,3,FALSE())),IF($A1598="NAUTICS",IF(VLOOKUP($C1598,nautics!$B$2:$F$1200,3,FALSE())="","",VLOOKUP($C1598,nautics!$B$2:$F$1200,3,FALSE())),IF($A1598="ST",IF(VLOOKUP($C1598,st!$B$2:$F$400,3,FALSE())="","",VLOOKUP($C1598,st!$B$2:$F$400,3,FALSE())),""))),"")</f>
        <v>1</v>
      </c>
      <c r="F1598" s="35">
        <f>IFERROR(IF($A1598="HDC",IF(VLOOKUP($C1598,hdc!$B$2:$F$1600,4,FALSE())="","",VLOOKUP($C1598,hdc!$B$2:$F$1600,4,FALSE())),IF($A1598="NAUTICS",IF(VLOOKUP($C1598,nautics!$B$2:$F$1200,4,FALSE())="","",VLOOKUP($C1598,nautics!$B$2:$F$1200,4,FALSE())),IF($A1598="ST",IF(VLOOKUP($C1598,st!$B$2:$F$400,4,FALSE())="","",VLOOKUP($C1598,st!$B$2:$F$400,4,FALSE())),""))),"")</f>
        <v>1</v>
      </c>
      <c r="G1598" s="35" t="str">
        <f>IFERROR(IF($A1598="HDC",IF(VLOOKUP($C1598,hdc!$B$2:$F$1600,5,FALSE())="","",VLOOKUP($C1598,hdc!$B$2:$F$1600,5,FALSE())),IF($A1598="NAUTICS",IF(VLOOKUP($C1598,nautics!$B$2:$F$1200,5,FALSE())="","",VLOOKUP($C1598,nautics!$B$2:$F$1200,5,FALSE())),IF($A1598="ST",IF(VLOOKUP($C1598,st!$B$2:$F$400,5,FALSE())="","",VLOOKUP($C1598,st!$B$2:$F$400,5,FALSE())),""))),"")</f>
        <v/>
      </c>
      <c r="H1598" s="35" t="s">
        <v>155</v>
      </c>
      <c r="I1598" s="35" t="s">
        <v>34</v>
      </c>
      <c r="J1598" s="35" t="s">
        <v>2623</v>
      </c>
      <c r="K1598" s="35">
        <f t="shared" si="6"/>
        <v>66</v>
      </c>
      <c r="L1598" s="35" t="s">
        <v>602</v>
      </c>
      <c r="M1598" s="35" t="s">
        <v>603</v>
      </c>
      <c r="N1598" s="35" t="s">
        <v>43</v>
      </c>
      <c r="O1598" s="35" t="s">
        <v>45</v>
      </c>
      <c r="P1598" s="35" t="s">
        <v>2625</v>
      </c>
      <c r="Q1598" s="35" t="s">
        <v>2627</v>
      </c>
      <c r="S1598" s="35" t="s">
        <v>796</v>
      </c>
      <c r="T1598" s="35" t="s">
        <v>797</v>
      </c>
      <c r="U1598" s="35" t="s">
        <v>2628</v>
      </c>
      <c r="W1598" s="35" t="s">
        <v>57</v>
      </c>
      <c r="X1598" s="35" t="s">
        <v>59</v>
      </c>
      <c r="Y1598" s="35" t="s">
        <v>2507</v>
      </c>
      <c r="Z1598" s="35" t="s">
        <v>2251</v>
      </c>
    </row>
    <row r="1599" spans="1:26" ht="15" customHeight="1">
      <c r="A1599" s="35" t="s">
        <v>1304</v>
      </c>
      <c r="C1599" s="35" t="s">
        <v>2639</v>
      </c>
      <c r="D1599" s="35">
        <f>IFERROR(IF($A1599="HDC",IF(VLOOKUP($C1599,hdc!$B$2:$F$1600,2,FALSE())="","",VLOOKUP($C1599,hdc!$B$2:$F$1600,2,FALSE())),IF($A1599="NAUTICS",IF(VLOOKUP($C1599,nautics!$B$2:$F$1200,2,FALSE())="","",VLOOKUP($C1599,nautics!$B$2:$F$1200,2,FALSE())),IF($A1599="ST",IF(VLOOKUP($C1599,st!$B$2:$F$400,2,FALSE())="","",VLOOKUP($C1599,st!$B$2:$F$400,2,FALSE())),""))),"")</f>
        <v>1</v>
      </c>
      <c r="E1599" s="35">
        <f>IFERROR(IF($A1599="HDC",IF(VLOOKUP($C1599,hdc!$B$2:$F$1600,3,FALSE())="","",VLOOKUP($C1599,hdc!$B$2:$F$1600,3,FALSE())),IF($A1599="NAUTICS",IF(VLOOKUP($C1599,nautics!$B$2:$F$1200,3,FALSE())="","",VLOOKUP($C1599,nautics!$B$2:$F$1200,3,FALSE())),IF($A1599="ST",IF(VLOOKUP($C1599,st!$B$2:$F$400,3,FALSE())="","",VLOOKUP($C1599,st!$B$2:$F$400,3,FALSE())),""))),"")</f>
        <v>1</v>
      </c>
      <c r="F1599" s="35" t="str">
        <f>IFERROR(IF($A1599="HDC",IF(VLOOKUP($C1599,hdc!$B$2:$F$1600,4,FALSE())="","",VLOOKUP($C1599,hdc!$B$2:$F$1600,4,FALSE())),IF($A1599="NAUTICS",IF(VLOOKUP($C1599,nautics!$B$2:$F$1200,4,FALSE())="","",VLOOKUP($C1599,nautics!$B$2:$F$1200,4,FALSE())),IF($A1599="ST",IF(VLOOKUP($C1599,st!$B$2:$F$400,4,FALSE())="","",VLOOKUP($C1599,st!$B$2:$F$400,4,FALSE())),""))),"")</f>
        <v/>
      </c>
      <c r="G1599" s="35" t="str">
        <f>IFERROR(IF($A1599="HDC",IF(VLOOKUP($C1599,hdc!$B$2:$F$1600,5,FALSE())="","",VLOOKUP($C1599,hdc!$B$2:$F$1600,5,FALSE())),IF($A1599="NAUTICS",IF(VLOOKUP($C1599,nautics!$B$2:$F$1200,5,FALSE())="","",VLOOKUP($C1599,nautics!$B$2:$F$1200,5,FALSE())),IF($A1599="ST",IF(VLOOKUP($C1599,st!$B$2:$F$400,5,FALSE())="","",VLOOKUP($C1599,st!$B$2:$F$400,5,FALSE())),""))),"")</f>
        <v/>
      </c>
      <c r="H1599" s="35" t="s">
        <v>84</v>
      </c>
      <c r="I1599" s="35" t="s">
        <v>34</v>
      </c>
      <c r="J1599" s="35" t="s">
        <v>2643</v>
      </c>
      <c r="K1599" s="35">
        <f t="shared" si="6"/>
        <v>13</v>
      </c>
      <c r="L1599" s="35" t="s">
        <v>40</v>
      </c>
      <c r="M1599" s="35" t="s">
        <v>42</v>
      </c>
      <c r="N1599" s="35" t="s">
        <v>43</v>
      </c>
      <c r="O1599" s="35" t="s">
        <v>45</v>
      </c>
      <c r="P1599" s="35" t="s">
        <v>2645</v>
      </c>
      <c r="Q1599" s="35" t="s">
        <v>2646</v>
      </c>
      <c r="S1599" s="35" t="s">
        <v>1634</v>
      </c>
      <c r="T1599" s="35" t="s">
        <v>1620</v>
      </c>
      <c r="U1599" s="35" t="s">
        <v>2647</v>
      </c>
      <c r="W1599" s="35" t="s">
        <v>57</v>
      </c>
      <c r="X1599" s="35" t="s">
        <v>59</v>
      </c>
      <c r="Y1599" s="35" t="s">
        <v>60</v>
      </c>
      <c r="Z1599" s="35" t="s">
        <v>2649</v>
      </c>
    </row>
    <row r="1600" spans="1:26" ht="15" customHeight="1">
      <c r="A1600" s="35" t="s">
        <v>1304</v>
      </c>
      <c r="B1600" s="35" t="s">
        <v>2651</v>
      </c>
      <c r="C1600" s="35" t="s">
        <v>2656</v>
      </c>
      <c r="D1600" s="35">
        <f>IFERROR(IF($A1600="HDC",IF(VLOOKUP($C1600,hdc!$B$2:$F$1600,2,FALSE())="","",VLOOKUP($C1600,hdc!$B$2:$F$1600,2,FALSE())),IF($A1600="NAUTICS",IF(VLOOKUP($C1600,nautics!$B$2:$F$1200,2,FALSE())="","",VLOOKUP($C1600,nautics!$B$2:$F$1200,2,FALSE())),IF($A1600="ST",IF(VLOOKUP($C1600,st!$B$2:$F$400,2,FALSE())="","",VLOOKUP($C1600,st!$B$2:$F$400,2,FALSE())),""))),"")</f>
        <v>1</v>
      </c>
      <c r="E1600" s="35">
        <f>IFERROR(IF($A1600="HDC",IF(VLOOKUP($C1600,hdc!$B$2:$F$1600,3,FALSE())="","",VLOOKUP($C1600,hdc!$B$2:$F$1600,3,FALSE())),IF($A1600="NAUTICS",IF(VLOOKUP($C1600,nautics!$B$2:$F$1200,3,FALSE())="","",VLOOKUP($C1600,nautics!$B$2:$F$1200,3,FALSE())),IF($A1600="ST",IF(VLOOKUP($C1600,st!$B$2:$F$400,3,FALSE())="","",VLOOKUP($C1600,st!$B$2:$F$400,3,FALSE())),""))),"")</f>
        <v>1</v>
      </c>
      <c r="F1600" s="35">
        <f>IFERROR(IF($A1600="HDC",IF(VLOOKUP($C1600,hdc!$B$2:$F$1600,4,FALSE())="","",VLOOKUP($C1600,hdc!$B$2:$F$1600,4,FALSE())),IF($A1600="NAUTICS",IF(VLOOKUP($C1600,nautics!$B$2:$F$1200,4,FALSE())="","",VLOOKUP($C1600,nautics!$B$2:$F$1200,4,FALSE())),IF($A1600="ST",IF(VLOOKUP($C1600,st!$B$2:$F$400,4,FALSE())="","",VLOOKUP($C1600,st!$B$2:$F$400,4,FALSE())),""))),"")</f>
        <v>1</v>
      </c>
      <c r="G1600" s="35" t="str">
        <f>IFERROR(IF($A1600="HDC",IF(VLOOKUP($C1600,hdc!$B$2:$F$1600,5,FALSE())="","",VLOOKUP($C1600,hdc!$B$2:$F$1600,5,FALSE())),IF($A1600="NAUTICS",IF(VLOOKUP($C1600,nautics!$B$2:$F$1200,5,FALSE())="","",VLOOKUP($C1600,nautics!$B$2:$F$1200,5,FALSE())),IF($A1600="ST",IF(VLOOKUP($C1600,st!$B$2:$F$400,5,FALSE())="","",VLOOKUP($C1600,st!$B$2:$F$400,5,FALSE())),""))),"")</f>
        <v/>
      </c>
      <c r="H1600" s="35" t="s">
        <v>84</v>
      </c>
      <c r="I1600" s="35" t="s">
        <v>34</v>
      </c>
      <c r="J1600" s="35" t="s">
        <v>2658</v>
      </c>
      <c r="K1600" s="35">
        <f t="shared" si="6"/>
        <v>30</v>
      </c>
      <c r="L1600" s="35" t="s">
        <v>318</v>
      </c>
      <c r="M1600" s="35" t="s">
        <v>319</v>
      </c>
      <c r="N1600" s="35" t="s">
        <v>174</v>
      </c>
      <c r="O1600" s="35" t="s">
        <v>175</v>
      </c>
      <c r="P1600" s="35" t="s">
        <v>1145</v>
      </c>
      <c r="Q1600" s="35" t="s">
        <v>1146</v>
      </c>
      <c r="S1600" s="35" t="s">
        <v>53</v>
      </c>
      <c r="T1600" s="35" t="s">
        <v>55</v>
      </c>
      <c r="U1600" s="35" t="s">
        <v>2662</v>
      </c>
      <c r="W1600" s="35" t="s">
        <v>57</v>
      </c>
      <c r="X1600" s="35" t="s">
        <v>926</v>
      </c>
      <c r="Y1600" s="35" t="s">
        <v>323</v>
      </c>
      <c r="Z1600" s="35" t="s">
        <v>1153</v>
      </c>
    </row>
    <row r="1601" spans="1:26" ht="15" customHeight="1">
      <c r="A1601" s="35" t="s">
        <v>1304</v>
      </c>
      <c r="C1601" s="35" t="s">
        <v>2666</v>
      </c>
      <c r="D1601" s="35">
        <f>IFERROR(IF($A1601="HDC",IF(VLOOKUP($C1601,hdc!$B$2:$F$1600,2,FALSE())="","",VLOOKUP($C1601,hdc!$B$2:$F$1600,2,FALSE())),IF($A1601="NAUTICS",IF(VLOOKUP($C1601,nautics!$B$2:$F$1200,2,FALSE())="","",VLOOKUP($C1601,nautics!$B$2:$F$1200,2,FALSE())),IF($A1601="ST",IF(VLOOKUP($C1601,st!$B$2:$F$400,2,FALSE())="","",VLOOKUP($C1601,st!$B$2:$F$400,2,FALSE())),""))),"")</f>
        <v>1</v>
      </c>
      <c r="E1601" s="35">
        <f>IFERROR(IF($A1601="HDC",IF(VLOOKUP($C1601,hdc!$B$2:$F$1600,3,FALSE())="","",VLOOKUP($C1601,hdc!$B$2:$F$1600,3,FALSE())),IF($A1601="NAUTICS",IF(VLOOKUP($C1601,nautics!$B$2:$F$1200,3,FALSE())="","",VLOOKUP($C1601,nautics!$B$2:$F$1200,3,FALSE())),IF($A1601="ST",IF(VLOOKUP($C1601,st!$B$2:$F$400,3,FALSE())="","",VLOOKUP($C1601,st!$B$2:$F$400,3,FALSE())),""))),"")</f>
        <v>1</v>
      </c>
      <c r="F1601" s="35">
        <f>IFERROR(IF($A1601="HDC",IF(VLOOKUP($C1601,hdc!$B$2:$F$1600,4,FALSE())="","",VLOOKUP($C1601,hdc!$B$2:$F$1600,4,FALSE())),IF($A1601="NAUTICS",IF(VLOOKUP($C1601,nautics!$B$2:$F$1200,4,FALSE())="","",VLOOKUP($C1601,nautics!$B$2:$F$1200,4,FALSE())),IF($A1601="ST",IF(VLOOKUP($C1601,st!$B$2:$F$400,4,FALSE())="","",VLOOKUP($C1601,st!$B$2:$F$400,4,FALSE())),""))),"")</f>
        <v>1</v>
      </c>
      <c r="G1601" s="35" t="str">
        <f>IFERROR(IF($A1601="HDC",IF(VLOOKUP($C1601,hdc!$B$2:$F$1600,5,FALSE())="","",VLOOKUP($C1601,hdc!$B$2:$F$1600,5,FALSE())),IF($A1601="NAUTICS",IF(VLOOKUP($C1601,nautics!$B$2:$F$1200,5,FALSE())="","",VLOOKUP($C1601,nautics!$B$2:$F$1200,5,FALSE())),IF($A1601="ST",IF(VLOOKUP($C1601,st!$B$2:$F$400,5,FALSE())="","",VLOOKUP($C1601,st!$B$2:$F$400,5,FALSE())),""))),"")</f>
        <v/>
      </c>
      <c r="H1601" s="35" t="s">
        <v>155</v>
      </c>
      <c r="I1601" s="35" t="s">
        <v>34</v>
      </c>
      <c r="J1601" s="35" t="s">
        <v>2669</v>
      </c>
      <c r="K1601" s="35">
        <f t="shared" si="6"/>
        <v>37</v>
      </c>
      <c r="L1601" s="35" t="s">
        <v>318</v>
      </c>
      <c r="M1601" s="35" t="s">
        <v>319</v>
      </c>
      <c r="N1601" s="35" t="s">
        <v>174</v>
      </c>
      <c r="O1601" s="35" t="s">
        <v>175</v>
      </c>
      <c r="P1601" s="35" t="s">
        <v>2672</v>
      </c>
      <c r="Q1601" s="35" t="s">
        <v>2673</v>
      </c>
      <c r="S1601" s="35" t="s">
        <v>433</v>
      </c>
      <c r="T1601" s="35" t="s">
        <v>434</v>
      </c>
      <c r="U1601" s="35" t="s">
        <v>2676</v>
      </c>
      <c r="W1601" s="35" t="s">
        <v>57</v>
      </c>
      <c r="X1601" s="35" t="s">
        <v>926</v>
      </c>
      <c r="Y1601" s="35" t="s">
        <v>323</v>
      </c>
      <c r="Z1601" s="35" t="s">
        <v>2678</v>
      </c>
    </row>
    <row r="1602" spans="1:26" ht="15" customHeight="1">
      <c r="A1602" s="35" t="s">
        <v>1304</v>
      </c>
      <c r="C1602" s="35" t="s">
        <v>2679</v>
      </c>
      <c r="D1602" s="35">
        <f>IFERROR(IF($A1602="HDC",IF(VLOOKUP($C1602,hdc!$B$2:$F$1600,2,FALSE())="","",VLOOKUP($C1602,hdc!$B$2:$F$1600,2,FALSE())),IF($A1602="NAUTICS",IF(VLOOKUP($C1602,nautics!$B$2:$F$1200,2,FALSE())="","",VLOOKUP($C1602,nautics!$B$2:$F$1200,2,FALSE())),IF($A1602="ST",IF(VLOOKUP($C1602,st!$B$2:$F$400,2,FALSE())="","",VLOOKUP($C1602,st!$B$2:$F$400,2,FALSE())),""))),"")</f>
        <v>1</v>
      </c>
      <c r="E1602" s="35">
        <f>IFERROR(IF($A1602="HDC",IF(VLOOKUP($C1602,hdc!$B$2:$F$1600,3,FALSE())="","",VLOOKUP($C1602,hdc!$B$2:$F$1600,3,FALSE())),IF($A1602="NAUTICS",IF(VLOOKUP($C1602,nautics!$B$2:$F$1200,3,FALSE())="","",VLOOKUP($C1602,nautics!$B$2:$F$1200,3,FALSE())),IF($A1602="ST",IF(VLOOKUP($C1602,st!$B$2:$F$400,3,FALSE())="","",VLOOKUP($C1602,st!$B$2:$F$400,3,FALSE())),""))),"")</f>
        <v>1</v>
      </c>
      <c r="F1602" s="35">
        <f>IFERROR(IF($A1602="HDC",IF(VLOOKUP($C1602,hdc!$B$2:$F$1600,4,FALSE())="","",VLOOKUP($C1602,hdc!$B$2:$F$1600,4,FALSE())),IF($A1602="NAUTICS",IF(VLOOKUP($C1602,nautics!$B$2:$F$1200,4,FALSE())="","",VLOOKUP($C1602,nautics!$B$2:$F$1200,4,FALSE())),IF($A1602="ST",IF(VLOOKUP($C1602,st!$B$2:$F$400,4,FALSE())="","",VLOOKUP($C1602,st!$B$2:$F$400,4,FALSE())),""))),"")</f>
        <v>1</v>
      </c>
      <c r="G1602" s="35" t="str">
        <f>IFERROR(IF($A1602="HDC",IF(VLOOKUP($C1602,hdc!$B$2:$F$1600,5,FALSE())="","",VLOOKUP($C1602,hdc!$B$2:$F$1600,5,FALSE())),IF($A1602="NAUTICS",IF(VLOOKUP($C1602,nautics!$B$2:$F$1200,5,FALSE())="","",VLOOKUP($C1602,nautics!$B$2:$F$1200,5,FALSE())),IF($A1602="ST",IF(VLOOKUP($C1602,st!$B$2:$F$400,5,FALSE())="","",VLOOKUP($C1602,st!$B$2:$F$400,5,FALSE())),""))),"")</f>
        <v/>
      </c>
      <c r="H1602" s="35" t="s">
        <v>84</v>
      </c>
      <c r="I1602" s="35" t="s">
        <v>34</v>
      </c>
      <c r="J1602" s="35" t="s">
        <v>2682</v>
      </c>
      <c r="K1602" s="35">
        <f t="shared" si="6"/>
        <v>19</v>
      </c>
      <c r="L1602" s="35" t="s">
        <v>349</v>
      </c>
      <c r="M1602" s="35" t="s">
        <v>350</v>
      </c>
      <c r="N1602" s="35" t="s">
        <v>43</v>
      </c>
      <c r="O1602" s="35" t="s">
        <v>45</v>
      </c>
      <c r="P1602" s="35" t="s">
        <v>1369</v>
      </c>
      <c r="Q1602" s="35" t="s">
        <v>1371</v>
      </c>
      <c r="S1602" s="35" t="s">
        <v>53</v>
      </c>
      <c r="T1602" s="35" t="s">
        <v>55</v>
      </c>
      <c r="U1602" s="35" t="s">
        <v>2685</v>
      </c>
      <c r="W1602" s="35" t="s">
        <v>57</v>
      </c>
      <c r="X1602" s="35" t="s">
        <v>1781</v>
      </c>
      <c r="Y1602" s="35" t="s">
        <v>354</v>
      </c>
      <c r="Z1602" s="35" t="s">
        <v>1379</v>
      </c>
    </row>
    <row r="1603" spans="1:26" ht="15" customHeight="1">
      <c r="A1603" s="35" t="s">
        <v>1304</v>
      </c>
      <c r="C1603" s="35" t="s">
        <v>2688</v>
      </c>
      <c r="D1603" s="35">
        <f>IFERROR(IF($A1603="HDC",IF(VLOOKUP($C1603,hdc!$B$2:$F$1600,2,FALSE())="","",VLOOKUP($C1603,hdc!$B$2:$F$1600,2,FALSE())),IF($A1603="NAUTICS",IF(VLOOKUP($C1603,nautics!$B$2:$F$1200,2,FALSE())="","",VLOOKUP($C1603,nautics!$B$2:$F$1200,2,FALSE())),IF($A1603="ST",IF(VLOOKUP($C1603,st!$B$2:$F$400,2,FALSE())="","",VLOOKUP($C1603,st!$B$2:$F$400,2,FALSE())),""))),"")</f>
        <v>1</v>
      </c>
      <c r="E1603" s="35">
        <f>IFERROR(IF($A1603="HDC",IF(VLOOKUP($C1603,hdc!$B$2:$F$1600,3,FALSE())="","",VLOOKUP($C1603,hdc!$B$2:$F$1600,3,FALSE())),IF($A1603="NAUTICS",IF(VLOOKUP($C1603,nautics!$B$2:$F$1200,3,FALSE())="","",VLOOKUP($C1603,nautics!$B$2:$F$1200,3,FALSE())),IF($A1603="ST",IF(VLOOKUP($C1603,st!$B$2:$F$400,3,FALSE())="","",VLOOKUP($C1603,st!$B$2:$F$400,3,FALSE())),""))),"")</f>
        <v>1</v>
      </c>
      <c r="F1603" s="35">
        <f>IFERROR(IF($A1603="HDC",IF(VLOOKUP($C1603,hdc!$B$2:$F$1600,4,FALSE())="","",VLOOKUP($C1603,hdc!$B$2:$F$1600,4,FALSE())),IF($A1603="NAUTICS",IF(VLOOKUP($C1603,nautics!$B$2:$F$1200,4,FALSE())="","",VLOOKUP($C1603,nautics!$B$2:$F$1200,4,FALSE())),IF($A1603="ST",IF(VLOOKUP($C1603,st!$B$2:$F$400,4,FALSE())="","",VLOOKUP($C1603,st!$B$2:$F$400,4,FALSE())),""))),"")</f>
        <v>1</v>
      </c>
      <c r="G1603" s="35" t="str">
        <f>IFERROR(IF($A1603="HDC",IF(VLOOKUP($C1603,hdc!$B$2:$F$1600,5,FALSE())="","",VLOOKUP($C1603,hdc!$B$2:$F$1600,5,FALSE())),IF($A1603="NAUTICS",IF(VLOOKUP($C1603,nautics!$B$2:$F$1200,5,FALSE())="","",VLOOKUP($C1603,nautics!$B$2:$F$1200,5,FALSE())),IF($A1603="ST",IF(VLOOKUP($C1603,st!$B$2:$F$400,5,FALSE())="","",VLOOKUP($C1603,st!$B$2:$F$400,5,FALSE())),""))),"")</f>
        <v/>
      </c>
      <c r="H1603" s="35" t="s">
        <v>2500</v>
      </c>
      <c r="I1603" s="35" t="s">
        <v>31</v>
      </c>
      <c r="J1603" s="35" t="s">
        <v>2691</v>
      </c>
      <c r="K1603" s="35">
        <f t="shared" si="6"/>
        <v>41</v>
      </c>
      <c r="L1603" s="35" t="s">
        <v>602</v>
      </c>
      <c r="M1603" s="35" t="s">
        <v>603</v>
      </c>
      <c r="N1603" s="35" t="s">
        <v>43</v>
      </c>
      <c r="O1603" s="35" t="s">
        <v>45</v>
      </c>
      <c r="P1603" s="35" t="s">
        <v>2694</v>
      </c>
      <c r="Q1603" s="35" t="s">
        <v>2696</v>
      </c>
      <c r="S1603" s="35" t="s">
        <v>531</v>
      </c>
      <c r="T1603" s="35" t="s">
        <v>532</v>
      </c>
      <c r="U1603" s="35" t="s">
        <v>2698</v>
      </c>
      <c r="W1603" s="35" t="s">
        <v>57</v>
      </c>
      <c r="X1603" s="35" t="s">
        <v>59</v>
      </c>
      <c r="Y1603" s="35" t="s">
        <v>2507</v>
      </c>
      <c r="Z1603" s="35" t="s">
        <v>2700</v>
      </c>
    </row>
    <row r="1604" spans="1:26" ht="15" customHeight="1">
      <c r="A1604" s="35" t="s">
        <v>1304</v>
      </c>
      <c r="C1604" s="35" t="s">
        <v>2702</v>
      </c>
      <c r="D1604" s="35">
        <f>IFERROR(IF($A1604="HDC",IF(VLOOKUP($C1604,hdc!$B$2:$F$1600,2,FALSE())="","",VLOOKUP($C1604,hdc!$B$2:$F$1600,2,FALSE())),IF($A1604="NAUTICS",IF(VLOOKUP($C1604,nautics!$B$2:$F$1200,2,FALSE())="","",VLOOKUP($C1604,nautics!$B$2:$F$1200,2,FALSE())),IF($A1604="ST",IF(VLOOKUP($C1604,st!$B$2:$F$400,2,FALSE())="","",VLOOKUP($C1604,st!$B$2:$F$400,2,FALSE())),""))),"")</f>
        <v>1</v>
      </c>
      <c r="E1604" s="35">
        <f>IFERROR(IF($A1604="HDC",IF(VLOOKUP($C1604,hdc!$B$2:$F$1600,3,FALSE())="","",VLOOKUP($C1604,hdc!$B$2:$F$1600,3,FALSE())),IF($A1604="NAUTICS",IF(VLOOKUP($C1604,nautics!$B$2:$F$1200,3,FALSE())="","",VLOOKUP($C1604,nautics!$B$2:$F$1200,3,FALSE())),IF($A1604="ST",IF(VLOOKUP($C1604,st!$B$2:$F$400,3,FALSE())="","",VLOOKUP($C1604,st!$B$2:$F$400,3,FALSE())),""))),"")</f>
        <v>1</v>
      </c>
      <c r="F1604" s="35">
        <f>IFERROR(IF($A1604="HDC",IF(VLOOKUP($C1604,hdc!$B$2:$F$1600,4,FALSE())="","",VLOOKUP($C1604,hdc!$B$2:$F$1600,4,FALSE())),IF($A1604="NAUTICS",IF(VLOOKUP($C1604,nautics!$B$2:$F$1200,4,FALSE())="","",VLOOKUP($C1604,nautics!$B$2:$F$1200,4,FALSE())),IF($A1604="ST",IF(VLOOKUP($C1604,st!$B$2:$F$400,4,FALSE())="","",VLOOKUP($C1604,st!$B$2:$F$400,4,FALSE())),""))),"")</f>
        <v>1</v>
      </c>
      <c r="G1604" s="35" t="str">
        <f>IFERROR(IF($A1604="HDC",IF(VLOOKUP($C1604,hdc!$B$2:$F$1600,5,FALSE())="","",VLOOKUP($C1604,hdc!$B$2:$F$1600,5,FALSE())),IF($A1604="NAUTICS",IF(VLOOKUP($C1604,nautics!$B$2:$F$1200,5,FALSE())="","",VLOOKUP($C1604,nautics!$B$2:$F$1200,5,FALSE())),IF($A1604="ST",IF(VLOOKUP($C1604,st!$B$2:$F$400,5,FALSE())="","",VLOOKUP($C1604,st!$B$2:$F$400,5,FALSE())),""))),"")</f>
        <v/>
      </c>
      <c r="H1604" s="35" t="s">
        <v>2500</v>
      </c>
      <c r="I1604" s="35" t="s">
        <v>31</v>
      </c>
      <c r="J1604" s="35" t="s">
        <v>2705</v>
      </c>
      <c r="K1604" s="35">
        <f t="shared" si="6"/>
        <v>57</v>
      </c>
      <c r="L1604" s="35" t="s">
        <v>602</v>
      </c>
      <c r="M1604" s="35" t="s">
        <v>603</v>
      </c>
      <c r="N1604" s="35" t="s">
        <v>43</v>
      </c>
      <c r="O1604" s="35" t="s">
        <v>45</v>
      </c>
      <c r="P1604" s="35" t="s">
        <v>2707</v>
      </c>
      <c r="Q1604" s="35" t="s">
        <v>2708</v>
      </c>
      <c r="S1604" s="35" t="s">
        <v>736</v>
      </c>
      <c r="T1604" s="35" t="s">
        <v>738</v>
      </c>
      <c r="U1604" s="35" t="s">
        <v>2710</v>
      </c>
      <c r="W1604" s="35" t="s">
        <v>57</v>
      </c>
      <c r="X1604" s="35" t="s">
        <v>59</v>
      </c>
      <c r="Y1604" s="35" t="s">
        <v>2507</v>
      </c>
      <c r="Z1604" s="35" t="s">
        <v>2216</v>
      </c>
    </row>
    <row r="1605" spans="1:26" ht="15" customHeight="1">
      <c r="A1605" s="35" t="s">
        <v>1304</v>
      </c>
      <c r="C1605" s="35" t="s">
        <v>2712</v>
      </c>
      <c r="D1605" s="35">
        <f>IFERROR(IF($A1605="HDC",IF(VLOOKUP($C1605,hdc!$B$2:$F$1600,2,FALSE())="","",VLOOKUP($C1605,hdc!$B$2:$F$1600,2,FALSE())),IF($A1605="NAUTICS",IF(VLOOKUP($C1605,nautics!$B$2:$F$1200,2,FALSE())="","",VLOOKUP($C1605,nautics!$B$2:$F$1200,2,FALSE())),IF($A1605="ST",IF(VLOOKUP($C1605,st!$B$2:$F$400,2,FALSE())="","",VLOOKUP($C1605,st!$B$2:$F$400,2,FALSE())),""))),"")</f>
        <v>1</v>
      </c>
      <c r="E1605" s="35">
        <f>IFERROR(IF($A1605="HDC",IF(VLOOKUP($C1605,hdc!$B$2:$F$1600,3,FALSE())="","",VLOOKUP($C1605,hdc!$B$2:$F$1600,3,FALSE())),IF($A1605="NAUTICS",IF(VLOOKUP($C1605,nautics!$B$2:$F$1200,3,FALSE())="","",VLOOKUP($C1605,nautics!$B$2:$F$1200,3,FALSE())),IF($A1605="ST",IF(VLOOKUP($C1605,st!$B$2:$F$400,3,FALSE())="","",VLOOKUP($C1605,st!$B$2:$F$400,3,FALSE())),""))),"")</f>
        <v>1</v>
      </c>
      <c r="F1605" s="35">
        <f>IFERROR(IF($A1605="HDC",IF(VLOOKUP($C1605,hdc!$B$2:$F$1600,4,FALSE())="","",VLOOKUP($C1605,hdc!$B$2:$F$1600,4,FALSE())),IF($A1605="NAUTICS",IF(VLOOKUP($C1605,nautics!$B$2:$F$1200,4,FALSE())="","",VLOOKUP($C1605,nautics!$B$2:$F$1200,4,FALSE())),IF($A1605="ST",IF(VLOOKUP($C1605,st!$B$2:$F$400,4,FALSE())="","",VLOOKUP($C1605,st!$B$2:$F$400,4,FALSE())),""))),"")</f>
        <v>1</v>
      </c>
      <c r="G1605" s="35" t="str">
        <f>IFERROR(IF($A1605="HDC",IF(VLOOKUP($C1605,hdc!$B$2:$F$1600,5,FALSE())="","",VLOOKUP($C1605,hdc!$B$2:$F$1600,5,FALSE())),IF($A1605="NAUTICS",IF(VLOOKUP($C1605,nautics!$B$2:$F$1200,5,FALSE())="","",VLOOKUP($C1605,nautics!$B$2:$F$1200,5,FALSE())),IF($A1605="ST",IF(VLOOKUP($C1605,st!$B$2:$F$400,5,FALSE())="","",VLOOKUP($C1605,st!$B$2:$F$400,5,FALSE())),""))),"")</f>
        <v/>
      </c>
      <c r="H1605" s="35" t="s">
        <v>2500</v>
      </c>
      <c r="I1605" s="35" t="s">
        <v>31</v>
      </c>
      <c r="J1605" s="35" t="s">
        <v>2714</v>
      </c>
      <c r="K1605" s="35">
        <f t="shared" si="6"/>
        <v>62</v>
      </c>
      <c r="L1605" s="35" t="s">
        <v>602</v>
      </c>
      <c r="M1605" s="35" t="s">
        <v>603</v>
      </c>
      <c r="N1605" s="35" t="s">
        <v>43</v>
      </c>
      <c r="O1605" s="35" t="s">
        <v>45</v>
      </c>
      <c r="P1605" s="35" t="s">
        <v>2716</v>
      </c>
      <c r="Q1605" s="35" t="s">
        <v>2717</v>
      </c>
      <c r="S1605" s="35" t="s">
        <v>796</v>
      </c>
      <c r="T1605" s="35" t="s">
        <v>797</v>
      </c>
      <c r="U1605" s="35" t="s">
        <v>2718</v>
      </c>
      <c r="W1605" s="35" t="s">
        <v>57</v>
      </c>
      <c r="X1605" s="35" t="s">
        <v>59</v>
      </c>
      <c r="Y1605" s="35" t="s">
        <v>2507</v>
      </c>
      <c r="Z1605" s="35" t="s">
        <v>2720</v>
      </c>
    </row>
    <row r="1606" spans="1:26" ht="15" customHeight="1">
      <c r="A1606" s="35" t="s">
        <v>1304</v>
      </c>
      <c r="C1606" s="35" t="s">
        <v>2722</v>
      </c>
      <c r="D1606" s="35">
        <f>IFERROR(IF($A1606="HDC",IF(VLOOKUP($C1606,hdc!$B$2:$F$1600,2,FALSE())="","",VLOOKUP($C1606,hdc!$B$2:$F$1600,2,FALSE())),IF($A1606="NAUTICS",IF(VLOOKUP($C1606,nautics!$B$2:$F$1200,2,FALSE())="","",VLOOKUP($C1606,nautics!$B$2:$F$1200,2,FALSE())),IF($A1606="ST",IF(VLOOKUP($C1606,st!$B$2:$F$400,2,FALSE())="","",VLOOKUP($C1606,st!$B$2:$F$400,2,FALSE())),""))),"")</f>
        <v>1</v>
      </c>
      <c r="E1606" s="35">
        <f>IFERROR(IF($A1606="HDC",IF(VLOOKUP($C1606,hdc!$B$2:$F$1600,3,FALSE())="","",VLOOKUP($C1606,hdc!$B$2:$F$1600,3,FALSE())),IF($A1606="NAUTICS",IF(VLOOKUP($C1606,nautics!$B$2:$F$1200,3,FALSE())="","",VLOOKUP($C1606,nautics!$B$2:$F$1200,3,FALSE())),IF($A1606="ST",IF(VLOOKUP($C1606,st!$B$2:$F$400,3,FALSE())="","",VLOOKUP($C1606,st!$B$2:$F$400,3,FALSE())),""))),"")</f>
        <v>1</v>
      </c>
      <c r="F1606" s="35">
        <f>IFERROR(IF($A1606="HDC",IF(VLOOKUP($C1606,hdc!$B$2:$F$1600,4,FALSE())="","",VLOOKUP($C1606,hdc!$B$2:$F$1600,4,FALSE())),IF($A1606="NAUTICS",IF(VLOOKUP($C1606,nautics!$B$2:$F$1200,4,FALSE())="","",VLOOKUP($C1606,nautics!$B$2:$F$1200,4,FALSE())),IF($A1606="ST",IF(VLOOKUP($C1606,st!$B$2:$F$400,4,FALSE())="","",VLOOKUP($C1606,st!$B$2:$F$400,4,FALSE())),""))),"")</f>
        <v>1</v>
      </c>
      <c r="G1606" s="35" t="str">
        <f>IFERROR(IF($A1606="HDC",IF(VLOOKUP($C1606,hdc!$B$2:$F$1600,5,FALSE())="","",VLOOKUP($C1606,hdc!$B$2:$F$1600,5,FALSE())),IF($A1606="NAUTICS",IF(VLOOKUP($C1606,nautics!$B$2:$F$1200,5,FALSE())="","",VLOOKUP($C1606,nautics!$B$2:$F$1200,5,FALSE())),IF($A1606="ST",IF(VLOOKUP($C1606,st!$B$2:$F$400,5,FALSE())="","",VLOOKUP($C1606,st!$B$2:$F$400,5,FALSE())),""))),"")</f>
        <v/>
      </c>
      <c r="H1606" s="35" t="s">
        <v>155</v>
      </c>
      <c r="I1606" s="35" t="s">
        <v>34</v>
      </c>
      <c r="J1606" s="35" t="s">
        <v>2691</v>
      </c>
      <c r="K1606" s="35">
        <f t="shared" si="6"/>
        <v>41</v>
      </c>
      <c r="L1606" s="35" t="s">
        <v>602</v>
      </c>
      <c r="M1606" s="35" t="s">
        <v>603</v>
      </c>
      <c r="N1606" s="35" t="s">
        <v>43</v>
      </c>
      <c r="O1606" s="35" t="s">
        <v>45</v>
      </c>
      <c r="P1606" s="35" t="s">
        <v>2694</v>
      </c>
      <c r="Q1606" s="35" t="s">
        <v>2696</v>
      </c>
      <c r="S1606" s="35" t="s">
        <v>531</v>
      </c>
      <c r="T1606" s="35" t="s">
        <v>532</v>
      </c>
      <c r="U1606" s="35" t="s">
        <v>2698</v>
      </c>
      <c r="W1606" s="35" t="s">
        <v>57</v>
      </c>
      <c r="X1606" s="35" t="s">
        <v>59</v>
      </c>
      <c r="Y1606" s="35" t="s">
        <v>2507</v>
      </c>
      <c r="Z1606" s="35" t="s">
        <v>2700</v>
      </c>
    </row>
    <row r="1607" spans="1:26" ht="15" customHeight="1">
      <c r="A1607" s="35" t="s">
        <v>1304</v>
      </c>
      <c r="C1607" s="35" t="s">
        <v>2732</v>
      </c>
      <c r="D1607" s="35">
        <f>IFERROR(IF($A1607="HDC",IF(VLOOKUP($C1607,hdc!$B$2:$F$1600,2,FALSE())="","",VLOOKUP($C1607,hdc!$B$2:$F$1600,2,FALSE())),IF($A1607="NAUTICS",IF(VLOOKUP($C1607,nautics!$B$2:$F$1200,2,FALSE())="","",VLOOKUP($C1607,nautics!$B$2:$F$1200,2,FALSE())),IF($A1607="ST",IF(VLOOKUP($C1607,st!$B$2:$F$400,2,FALSE())="","",VLOOKUP($C1607,st!$B$2:$F$400,2,FALSE())),""))),"")</f>
        <v>1</v>
      </c>
      <c r="E1607" s="35">
        <f>IFERROR(IF($A1607="HDC",IF(VLOOKUP($C1607,hdc!$B$2:$F$1600,3,FALSE())="","",VLOOKUP($C1607,hdc!$B$2:$F$1600,3,FALSE())),IF($A1607="NAUTICS",IF(VLOOKUP($C1607,nautics!$B$2:$F$1200,3,FALSE())="","",VLOOKUP($C1607,nautics!$B$2:$F$1200,3,FALSE())),IF($A1607="ST",IF(VLOOKUP($C1607,st!$B$2:$F$400,3,FALSE())="","",VLOOKUP($C1607,st!$B$2:$F$400,3,FALSE())),""))),"")</f>
        <v>1</v>
      </c>
      <c r="F1607" s="35">
        <f>IFERROR(IF($A1607="HDC",IF(VLOOKUP($C1607,hdc!$B$2:$F$1600,4,FALSE())="","",VLOOKUP($C1607,hdc!$B$2:$F$1600,4,FALSE())),IF($A1607="NAUTICS",IF(VLOOKUP($C1607,nautics!$B$2:$F$1200,4,FALSE())="","",VLOOKUP($C1607,nautics!$B$2:$F$1200,4,FALSE())),IF($A1607="ST",IF(VLOOKUP($C1607,st!$B$2:$F$400,4,FALSE())="","",VLOOKUP($C1607,st!$B$2:$F$400,4,FALSE())),""))),"")</f>
        <v>1</v>
      </c>
      <c r="G1607" s="35" t="str">
        <f>IFERROR(IF($A1607="HDC",IF(VLOOKUP($C1607,hdc!$B$2:$F$1600,5,FALSE())="","",VLOOKUP($C1607,hdc!$B$2:$F$1600,5,FALSE())),IF($A1607="NAUTICS",IF(VLOOKUP($C1607,nautics!$B$2:$F$1200,5,FALSE())="","",VLOOKUP($C1607,nautics!$B$2:$F$1200,5,FALSE())),IF($A1607="ST",IF(VLOOKUP($C1607,st!$B$2:$F$400,5,FALSE())="","",VLOOKUP($C1607,st!$B$2:$F$400,5,FALSE())),""))),"")</f>
        <v/>
      </c>
      <c r="H1607" s="35" t="s">
        <v>155</v>
      </c>
      <c r="I1607" s="35" t="s">
        <v>34</v>
      </c>
      <c r="J1607" s="35" t="s">
        <v>2705</v>
      </c>
      <c r="K1607" s="35">
        <f t="shared" si="6"/>
        <v>57</v>
      </c>
      <c r="L1607" s="35" t="s">
        <v>602</v>
      </c>
      <c r="M1607" s="35" t="s">
        <v>603</v>
      </c>
      <c r="N1607" s="35" t="s">
        <v>43</v>
      </c>
      <c r="O1607" s="35" t="s">
        <v>45</v>
      </c>
      <c r="P1607" s="35" t="s">
        <v>2707</v>
      </c>
      <c r="Q1607" s="35" t="s">
        <v>2708</v>
      </c>
      <c r="S1607" s="35" t="s">
        <v>736</v>
      </c>
      <c r="T1607" s="35" t="s">
        <v>738</v>
      </c>
      <c r="U1607" s="35" t="s">
        <v>2710</v>
      </c>
      <c r="W1607" s="35" t="s">
        <v>57</v>
      </c>
      <c r="X1607" s="35" t="s">
        <v>59</v>
      </c>
      <c r="Y1607" s="35" t="s">
        <v>2507</v>
      </c>
      <c r="Z1607" s="35" t="s">
        <v>2216</v>
      </c>
    </row>
    <row r="1608" spans="1:26" ht="15" customHeight="1">
      <c r="A1608" s="35" t="s">
        <v>1304</v>
      </c>
      <c r="C1608" s="35" t="s">
        <v>2741</v>
      </c>
      <c r="D1608" s="35">
        <f>IFERROR(IF($A1608="HDC",IF(VLOOKUP($C1608,hdc!$B$2:$F$1600,2,FALSE())="","",VLOOKUP($C1608,hdc!$B$2:$F$1600,2,FALSE())),IF($A1608="NAUTICS",IF(VLOOKUP($C1608,nautics!$B$2:$F$1200,2,FALSE())="","",VLOOKUP($C1608,nautics!$B$2:$F$1200,2,FALSE())),IF($A1608="ST",IF(VLOOKUP($C1608,st!$B$2:$F$400,2,FALSE())="","",VLOOKUP($C1608,st!$B$2:$F$400,2,FALSE())),""))),"")</f>
        <v>1</v>
      </c>
      <c r="E1608" s="35">
        <f>IFERROR(IF($A1608="HDC",IF(VLOOKUP($C1608,hdc!$B$2:$F$1600,3,FALSE())="","",VLOOKUP($C1608,hdc!$B$2:$F$1600,3,FALSE())),IF($A1608="NAUTICS",IF(VLOOKUP($C1608,nautics!$B$2:$F$1200,3,FALSE())="","",VLOOKUP($C1608,nautics!$B$2:$F$1200,3,FALSE())),IF($A1608="ST",IF(VLOOKUP($C1608,st!$B$2:$F$400,3,FALSE())="","",VLOOKUP($C1608,st!$B$2:$F$400,3,FALSE())),""))),"")</f>
        <v>1</v>
      </c>
      <c r="F1608" s="35">
        <f>IFERROR(IF($A1608="HDC",IF(VLOOKUP($C1608,hdc!$B$2:$F$1600,4,FALSE())="","",VLOOKUP($C1608,hdc!$B$2:$F$1600,4,FALSE())),IF($A1608="NAUTICS",IF(VLOOKUP($C1608,nautics!$B$2:$F$1200,4,FALSE())="","",VLOOKUP($C1608,nautics!$B$2:$F$1200,4,FALSE())),IF($A1608="ST",IF(VLOOKUP($C1608,st!$B$2:$F$400,4,FALSE())="","",VLOOKUP($C1608,st!$B$2:$F$400,4,FALSE())),""))),"")</f>
        <v>1</v>
      </c>
      <c r="G1608" s="35" t="str">
        <f>IFERROR(IF($A1608="HDC",IF(VLOOKUP($C1608,hdc!$B$2:$F$1600,5,FALSE())="","",VLOOKUP($C1608,hdc!$B$2:$F$1600,5,FALSE())),IF($A1608="NAUTICS",IF(VLOOKUP($C1608,nautics!$B$2:$F$1200,5,FALSE())="","",VLOOKUP($C1608,nautics!$B$2:$F$1200,5,FALSE())),IF($A1608="ST",IF(VLOOKUP($C1608,st!$B$2:$F$400,5,FALSE())="","",VLOOKUP($C1608,st!$B$2:$F$400,5,FALSE())),""))),"")</f>
        <v/>
      </c>
      <c r="H1608" s="35" t="s">
        <v>155</v>
      </c>
      <c r="I1608" s="35" t="s">
        <v>34</v>
      </c>
      <c r="J1608" s="35" t="s">
        <v>2714</v>
      </c>
      <c r="K1608" s="35">
        <f t="shared" si="6"/>
        <v>62</v>
      </c>
      <c r="L1608" s="35" t="s">
        <v>602</v>
      </c>
      <c r="M1608" s="35" t="s">
        <v>603</v>
      </c>
      <c r="N1608" s="35" t="s">
        <v>43</v>
      </c>
      <c r="O1608" s="35" t="s">
        <v>45</v>
      </c>
      <c r="P1608" s="35" t="s">
        <v>2716</v>
      </c>
      <c r="Q1608" s="35" t="s">
        <v>2717</v>
      </c>
      <c r="S1608" s="35" t="s">
        <v>796</v>
      </c>
      <c r="T1608" s="35" t="s">
        <v>797</v>
      </c>
      <c r="U1608" s="35" t="s">
        <v>2718</v>
      </c>
      <c r="W1608" s="35" t="s">
        <v>57</v>
      </c>
      <c r="X1608" s="35" t="s">
        <v>59</v>
      </c>
      <c r="Y1608" s="35" t="s">
        <v>2507</v>
      </c>
      <c r="Z1608" s="35" t="s">
        <v>2720</v>
      </c>
    </row>
    <row r="1609" spans="1:26" ht="15" customHeight="1">
      <c r="A1609" s="35" t="s">
        <v>1304</v>
      </c>
      <c r="C1609" s="35" t="s">
        <v>2748</v>
      </c>
      <c r="D1609" s="35">
        <f>IFERROR(IF($A1609="HDC",IF(VLOOKUP($C1609,hdc!$B$2:$F$1600,2,FALSE())="","",VLOOKUP($C1609,hdc!$B$2:$F$1600,2,FALSE())),IF($A1609="NAUTICS",IF(VLOOKUP($C1609,nautics!$B$2:$F$1200,2,FALSE())="","",VLOOKUP($C1609,nautics!$B$2:$F$1200,2,FALSE())),IF($A1609="ST",IF(VLOOKUP($C1609,st!$B$2:$F$400,2,FALSE())="","",VLOOKUP($C1609,st!$B$2:$F$400,2,FALSE())),""))),"")</f>
        <v>1</v>
      </c>
      <c r="E1609" s="35">
        <f>IFERROR(IF($A1609="HDC",IF(VLOOKUP($C1609,hdc!$B$2:$F$1600,3,FALSE())="","",VLOOKUP($C1609,hdc!$B$2:$F$1600,3,FALSE())),IF($A1609="NAUTICS",IF(VLOOKUP($C1609,nautics!$B$2:$F$1200,3,FALSE())="","",VLOOKUP($C1609,nautics!$B$2:$F$1200,3,FALSE())),IF($A1609="ST",IF(VLOOKUP($C1609,st!$B$2:$F$400,3,FALSE())="","",VLOOKUP($C1609,st!$B$2:$F$400,3,FALSE())),""))),"")</f>
        <v>1</v>
      </c>
      <c r="F1609" s="35" t="str">
        <f>IFERROR(IF($A1609="HDC",IF(VLOOKUP($C1609,hdc!$B$2:$F$1600,4,FALSE())="","",VLOOKUP($C1609,hdc!$B$2:$F$1600,4,FALSE())),IF($A1609="NAUTICS",IF(VLOOKUP($C1609,nautics!$B$2:$F$1200,4,FALSE())="","",VLOOKUP($C1609,nautics!$B$2:$F$1200,4,FALSE())),IF($A1609="ST",IF(VLOOKUP($C1609,st!$B$2:$F$400,4,FALSE())="","",VLOOKUP($C1609,st!$B$2:$F$400,4,FALSE())),""))),"")</f>
        <v/>
      </c>
      <c r="G1609" s="35" t="str">
        <f>IFERROR(IF($A1609="HDC",IF(VLOOKUP($C1609,hdc!$B$2:$F$1600,5,FALSE())="","",VLOOKUP($C1609,hdc!$B$2:$F$1600,5,FALSE())),IF($A1609="NAUTICS",IF(VLOOKUP($C1609,nautics!$B$2:$F$1200,5,FALSE())="","",VLOOKUP($C1609,nautics!$B$2:$F$1200,5,FALSE())),IF($A1609="ST",IF(VLOOKUP($C1609,st!$B$2:$F$400,5,FALSE())="","",VLOOKUP($C1609,st!$B$2:$F$400,5,FALSE())),""))),"")</f>
        <v/>
      </c>
      <c r="H1609" s="35" t="s">
        <v>84</v>
      </c>
      <c r="I1609" s="35" t="s">
        <v>34</v>
      </c>
      <c r="J1609" s="35" t="s">
        <v>2751</v>
      </c>
      <c r="K1609" s="35">
        <f t="shared" si="6"/>
        <v>19</v>
      </c>
      <c r="L1609" s="35" t="s">
        <v>40</v>
      </c>
      <c r="M1609" s="35" t="s">
        <v>42</v>
      </c>
      <c r="N1609" s="35" t="s">
        <v>43</v>
      </c>
      <c r="O1609" s="35" t="s">
        <v>45</v>
      </c>
      <c r="P1609" s="35" t="s">
        <v>2754</v>
      </c>
      <c r="Q1609" s="35" t="s">
        <v>2755</v>
      </c>
      <c r="S1609" s="35" t="s">
        <v>53</v>
      </c>
      <c r="T1609" s="35" t="s">
        <v>55</v>
      </c>
      <c r="U1609" s="35" t="s">
        <v>2758</v>
      </c>
      <c r="W1609" s="35" t="s">
        <v>57</v>
      </c>
      <c r="X1609" s="35" t="s">
        <v>59</v>
      </c>
      <c r="Y1609" s="35" t="s">
        <v>60</v>
      </c>
      <c r="Z1609" s="35" t="s">
        <v>2620</v>
      </c>
    </row>
    <row r="1610" spans="1:26" ht="15" customHeight="1">
      <c r="A1610" s="35" t="s">
        <v>1304</v>
      </c>
      <c r="C1610" s="35" t="s">
        <v>2760</v>
      </c>
      <c r="D1610" s="35">
        <f>IFERROR(IF($A1610="HDC",IF(VLOOKUP($C1610,hdc!$B$2:$F$1600,2,FALSE())="","",VLOOKUP($C1610,hdc!$B$2:$F$1600,2,FALSE())),IF($A1610="NAUTICS",IF(VLOOKUP($C1610,nautics!$B$2:$F$1200,2,FALSE())="","",VLOOKUP($C1610,nautics!$B$2:$F$1200,2,FALSE())),IF($A1610="ST",IF(VLOOKUP($C1610,st!$B$2:$F$400,2,FALSE())="","",VLOOKUP($C1610,st!$B$2:$F$400,2,FALSE())),""))),"")</f>
        <v>1</v>
      </c>
      <c r="E1610" s="35">
        <f>IFERROR(IF($A1610="HDC",IF(VLOOKUP($C1610,hdc!$B$2:$F$1600,3,FALSE())="","",VLOOKUP($C1610,hdc!$B$2:$F$1600,3,FALSE())),IF($A1610="NAUTICS",IF(VLOOKUP($C1610,nautics!$B$2:$F$1200,3,FALSE())="","",VLOOKUP($C1610,nautics!$B$2:$F$1200,3,FALSE())),IF($A1610="ST",IF(VLOOKUP($C1610,st!$B$2:$F$400,3,FALSE())="","",VLOOKUP($C1610,st!$B$2:$F$400,3,FALSE())),""))),"")</f>
        <v>1</v>
      </c>
      <c r="F1610" s="35" t="str">
        <f>IFERROR(IF($A1610="HDC",IF(VLOOKUP($C1610,hdc!$B$2:$F$1600,4,FALSE())="","",VLOOKUP($C1610,hdc!$B$2:$F$1600,4,FALSE())),IF($A1610="NAUTICS",IF(VLOOKUP($C1610,nautics!$B$2:$F$1200,4,FALSE())="","",VLOOKUP($C1610,nautics!$B$2:$F$1200,4,FALSE())),IF($A1610="ST",IF(VLOOKUP($C1610,st!$B$2:$F$400,4,FALSE())="","",VLOOKUP($C1610,st!$B$2:$F$400,4,FALSE())),""))),"")</f>
        <v/>
      </c>
      <c r="G1610" s="35" t="str">
        <f>IFERROR(IF($A1610="HDC",IF(VLOOKUP($C1610,hdc!$B$2:$F$1600,5,FALSE())="","",VLOOKUP($C1610,hdc!$B$2:$F$1600,5,FALSE())),IF($A1610="NAUTICS",IF(VLOOKUP($C1610,nautics!$B$2:$F$1200,5,FALSE())="","",VLOOKUP($C1610,nautics!$B$2:$F$1200,5,FALSE())),IF($A1610="ST",IF(VLOOKUP($C1610,st!$B$2:$F$400,5,FALSE())="","",VLOOKUP($C1610,st!$B$2:$F$400,5,FALSE())),""))),"")</f>
        <v/>
      </c>
      <c r="H1610" s="35" t="s">
        <v>84</v>
      </c>
      <c r="I1610" s="35" t="s">
        <v>34</v>
      </c>
      <c r="J1610" s="35" t="s">
        <v>2764</v>
      </c>
      <c r="K1610" s="35">
        <f t="shared" si="6"/>
        <v>27</v>
      </c>
      <c r="L1610" s="35" t="s">
        <v>40</v>
      </c>
      <c r="M1610" s="35" t="s">
        <v>42</v>
      </c>
      <c r="N1610" s="35" t="s">
        <v>43</v>
      </c>
      <c r="O1610" s="35" t="s">
        <v>45</v>
      </c>
      <c r="P1610" s="35" t="s">
        <v>2769</v>
      </c>
      <c r="Q1610" s="35" t="s">
        <v>2771</v>
      </c>
      <c r="S1610" s="35" t="s">
        <v>53</v>
      </c>
      <c r="T1610" s="35" t="s">
        <v>55</v>
      </c>
      <c r="U1610" s="35" t="s">
        <v>2774</v>
      </c>
      <c r="W1610" s="35" t="s">
        <v>57</v>
      </c>
      <c r="X1610" s="35" t="s">
        <v>59</v>
      </c>
      <c r="Y1610" s="35" t="s">
        <v>60</v>
      </c>
      <c r="Z1610" s="35" t="s">
        <v>2267</v>
      </c>
    </row>
    <row r="1611" spans="1:26" ht="15" customHeight="1">
      <c r="A1611" s="35" t="s">
        <v>1304</v>
      </c>
      <c r="C1611" s="35" t="s">
        <v>2778</v>
      </c>
      <c r="D1611" s="35">
        <f>IFERROR(IF($A1611="HDC",IF(VLOOKUP($C1611,hdc!$B$2:$F$1600,2,FALSE())="","",VLOOKUP($C1611,hdc!$B$2:$F$1600,2,FALSE())),IF($A1611="NAUTICS",IF(VLOOKUP($C1611,nautics!$B$2:$F$1200,2,FALSE())="","",VLOOKUP($C1611,nautics!$B$2:$F$1200,2,FALSE())),IF($A1611="ST",IF(VLOOKUP($C1611,st!$B$2:$F$400,2,FALSE())="","",VLOOKUP($C1611,st!$B$2:$F$400,2,FALSE())),""))),"")</f>
        <v>1</v>
      </c>
      <c r="E1611" s="35">
        <f>IFERROR(IF($A1611="HDC",IF(VLOOKUP($C1611,hdc!$B$2:$F$1600,3,FALSE())="","",VLOOKUP($C1611,hdc!$B$2:$F$1600,3,FALSE())),IF($A1611="NAUTICS",IF(VLOOKUP($C1611,nautics!$B$2:$F$1200,3,FALSE())="","",VLOOKUP($C1611,nautics!$B$2:$F$1200,3,FALSE())),IF($A1611="ST",IF(VLOOKUP($C1611,st!$B$2:$F$400,3,FALSE())="","",VLOOKUP($C1611,st!$B$2:$F$400,3,FALSE())),""))),"")</f>
        <v>1</v>
      </c>
      <c r="F1611" s="35">
        <f>IFERROR(IF($A1611="HDC",IF(VLOOKUP($C1611,hdc!$B$2:$F$1600,4,FALSE())="","",VLOOKUP($C1611,hdc!$B$2:$F$1600,4,FALSE())),IF($A1611="NAUTICS",IF(VLOOKUP($C1611,nautics!$B$2:$F$1200,4,FALSE())="","",VLOOKUP($C1611,nautics!$B$2:$F$1200,4,FALSE())),IF($A1611="ST",IF(VLOOKUP($C1611,st!$B$2:$F$400,4,FALSE())="","",VLOOKUP($C1611,st!$B$2:$F$400,4,FALSE())),""))),"")</f>
        <v>1</v>
      </c>
      <c r="G1611" s="35" t="str">
        <f>IFERROR(IF($A1611="HDC",IF(VLOOKUP($C1611,hdc!$B$2:$F$1600,5,FALSE())="","",VLOOKUP($C1611,hdc!$B$2:$F$1600,5,FALSE())),IF($A1611="NAUTICS",IF(VLOOKUP($C1611,nautics!$B$2:$F$1200,5,FALSE())="","",VLOOKUP($C1611,nautics!$B$2:$F$1200,5,FALSE())),IF($A1611="ST",IF(VLOOKUP($C1611,st!$B$2:$F$400,5,FALSE())="","",VLOOKUP($C1611,st!$B$2:$F$400,5,FALSE())),""))),"")</f>
        <v/>
      </c>
      <c r="H1611" s="35" t="s">
        <v>104</v>
      </c>
      <c r="I1611" s="35" t="s">
        <v>34</v>
      </c>
      <c r="J1611" s="35" t="s">
        <v>1052</v>
      </c>
      <c r="K1611" s="35">
        <f t="shared" si="6"/>
        <v>31</v>
      </c>
      <c r="L1611" s="35" t="s">
        <v>318</v>
      </c>
      <c r="M1611" s="35" t="s">
        <v>319</v>
      </c>
      <c r="N1611" s="35" t="s">
        <v>174</v>
      </c>
      <c r="O1611" s="35" t="s">
        <v>175</v>
      </c>
      <c r="P1611" s="35" t="s">
        <v>40</v>
      </c>
      <c r="Q1611" s="35" t="s">
        <v>42</v>
      </c>
      <c r="S1611" s="35" t="s">
        <v>43</v>
      </c>
      <c r="T1611" s="35" t="s">
        <v>45</v>
      </c>
      <c r="U1611" s="35" t="s">
        <v>1058</v>
      </c>
      <c r="W1611" s="35" t="s">
        <v>57</v>
      </c>
      <c r="X1611" s="35" t="s">
        <v>94</v>
      </c>
      <c r="Y1611" s="35" t="s">
        <v>323</v>
      </c>
      <c r="Z1611" s="35" t="s">
        <v>60</v>
      </c>
    </row>
    <row r="1612" spans="1:26" ht="15" customHeight="1">
      <c r="A1612" s="35" t="s">
        <v>1304</v>
      </c>
      <c r="B1612" s="35" t="s">
        <v>2787</v>
      </c>
      <c r="C1612" s="35" t="s">
        <v>2790</v>
      </c>
      <c r="D1612" s="35">
        <f>IFERROR(IF($A1612="HDC",IF(VLOOKUP($C1612,hdc!$B$2:$F$1600,2,FALSE())="","",VLOOKUP($C1612,hdc!$B$2:$F$1600,2,FALSE())),IF($A1612="NAUTICS",IF(VLOOKUP($C1612,nautics!$B$2:$F$1200,2,FALSE())="","",VLOOKUP($C1612,nautics!$B$2:$F$1200,2,FALSE())),IF($A1612="ST",IF(VLOOKUP($C1612,st!$B$2:$F$400,2,FALSE())="","",VLOOKUP($C1612,st!$B$2:$F$400,2,FALSE())),""))),"")</f>
        <v>1</v>
      </c>
      <c r="E1612" s="35">
        <f>IFERROR(IF($A1612="HDC",IF(VLOOKUP($C1612,hdc!$B$2:$F$1600,3,FALSE())="","",VLOOKUP($C1612,hdc!$B$2:$F$1600,3,FALSE())),IF($A1612="NAUTICS",IF(VLOOKUP($C1612,nautics!$B$2:$F$1200,3,FALSE())="","",VLOOKUP($C1612,nautics!$B$2:$F$1200,3,FALSE())),IF($A1612="ST",IF(VLOOKUP($C1612,st!$B$2:$F$400,3,FALSE())="","",VLOOKUP($C1612,st!$B$2:$F$400,3,FALSE())),""))),"")</f>
        <v>1</v>
      </c>
      <c r="F1612" s="35">
        <f>IFERROR(IF($A1612="HDC",IF(VLOOKUP($C1612,hdc!$B$2:$F$1600,4,FALSE())="","",VLOOKUP($C1612,hdc!$B$2:$F$1600,4,FALSE())),IF($A1612="NAUTICS",IF(VLOOKUP($C1612,nautics!$B$2:$F$1200,4,FALSE())="","",VLOOKUP($C1612,nautics!$B$2:$F$1200,4,FALSE())),IF($A1612="ST",IF(VLOOKUP($C1612,st!$B$2:$F$400,4,FALSE())="","",VLOOKUP($C1612,st!$B$2:$F$400,4,FALSE())),""))),"")</f>
        <v>1</v>
      </c>
      <c r="G1612" s="35" t="str">
        <f>IFERROR(IF($A1612="HDC",IF(VLOOKUP($C1612,hdc!$B$2:$F$1600,5,FALSE())="","",VLOOKUP($C1612,hdc!$B$2:$F$1600,5,FALSE())),IF($A1612="NAUTICS",IF(VLOOKUP($C1612,nautics!$B$2:$F$1200,5,FALSE())="","",VLOOKUP($C1612,nautics!$B$2:$F$1200,5,FALSE())),IF($A1612="ST",IF(VLOOKUP($C1612,st!$B$2:$F$400,5,FALSE())="","",VLOOKUP($C1612,st!$B$2:$F$400,5,FALSE())),""))),"")</f>
        <v/>
      </c>
      <c r="H1612" s="35" t="s">
        <v>104</v>
      </c>
      <c r="I1612" s="35" t="s">
        <v>34</v>
      </c>
      <c r="J1612" s="35" t="s">
        <v>2793</v>
      </c>
      <c r="K1612" s="35">
        <f t="shared" si="6"/>
        <v>28</v>
      </c>
      <c r="L1612" s="35" t="s">
        <v>340</v>
      </c>
      <c r="M1612" s="35" t="s">
        <v>341</v>
      </c>
      <c r="N1612" s="35" t="s">
        <v>43</v>
      </c>
      <c r="O1612" s="35" t="s">
        <v>45</v>
      </c>
      <c r="P1612" s="35" t="s">
        <v>2796</v>
      </c>
      <c r="Q1612" s="35" t="s">
        <v>2797</v>
      </c>
      <c r="S1612" s="35" t="s">
        <v>53</v>
      </c>
      <c r="T1612" s="35" t="s">
        <v>55</v>
      </c>
      <c r="U1612" s="35" t="s">
        <v>2798</v>
      </c>
      <c r="W1612" s="35" t="s">
        <v>57</v>
      </c>
      <c r="X1612" s="35" t="s">
        <v>59</v>
      </c>
      <c r="Y1612" s="35" t="s">
        <v>345</v>
      </c>
      <c r="Z1612" s="35" t="s">
        <v>2801</v>
      </c>
    </row>
    <row r="1613" spans="1:26" ht="15" customHeight="1">
      <c r="A1613" s="35" t="s">
        <v>1304</v>
      </c>
      <c r="C1613" s="35" t="s">
        <v>2802</v>
      </c>
      <c r="D1613" s="35">
        <f>IFERROR(IF($A1613="HDC",IF(VLOOKUP($C1613,hdc!$B$2:$F$1600,2,FALSE())="","",VLOOKUP($C1613,hdc!$B$2:$F$1600,2,FALSE())),IF($A1613="NAUTICS",IF(VLOOKUP($C1613,nautics!$B$2:$F$1200,2,FALSE())="","",VLOOKUP($C1613,nautics!$B$2:$F$1200,2,FALSE())),IF($A1613="ST",IF(VLOOKUP($C1613,st!$B$2:$F$400,2,FALSE())="","",VLOOKUP($C1613,st!$B$2:$F$400,2,FALSE())),""))),"")</f>
        <v>1</v>
      </c>
      <c r="E1613" s="35">
        <f>IFERROR(IF($A1613="HDC",IF(VLOOKUP($C1613,hdc!$B$2:$F$1600,3,FALSE())="","",VLOOKUP($C1613,hdc!$B$2:$F$1600,3,FALSE())),IF($A1613="NAUTICS",IF(VLOOKUP($C1613,nautics!$B$2:$F$1200,3,FALSE())="","",VLOOKUP($C1613,nautics!$B$2:$F$1200,3,FALSE())),IF($A1613="ST",IF(VLOOKUP($C1613,st!$B$2:$F$400,3,FALSE())="","",VLOOKUP($C1613,st!$B$2:$F$400,3,FALSE())),""))),"")</f>
        <v>1</v>
      </c>
      <c r="F1613" s="35" t="str">
        <f>IFERROR(IF($A1613="HDC",IF(VLOOKUP($C1613,hdc!$B$2:$F$1600,4,FALSE())="","",VLOOKUP($C1613,hdc!$B$2:$F$1600,4,FALSE())),IF($A1613="NAUTICS",IF(VLOOKUP($C1613,nautics!$B$2:$F$1200,4,FALSE())="","",VLOOKUP($C1613,nautics!$B$2:$F$1200,4,FALSE())),IF($A1613="ST",IF(VLOOKUP($C1613,st!$B$2:$F$400,4,FALSE())="","",VLOOKUP($C1613,st!$B$2:$F$400,4,FALSE())),""))),"")</f>
        <v/>
      </c>
      <c r="G1613" s="35" t="str">
        <f>IFERROR(IF($A1613="HDC",IF(VLOOKUP($C1613,hdc!$B$2:$F$1600,5,FALSE())="","",VLOOKUP($C1613,hdc!$B$2:$F$1600,5,FALSE())),IF($A1613="NAUTICS",IF(VLOOKUP($C1613,nautics!$B$2:$F$1200,5,FALSE())="","",VLOOKUP($C1613,nautics!$B$2:$F$1200,5,FALSE())),IF($A1613="ST",IF(VLOOKUP($C1613,st!$B$2:$F$400,5,FALSE())="","",VLOOKUP($C1613,st!$B$2:$F$400,5,FALSE())),""))),"")</f>
        <v/>
      </c>
      <c r="H1613" s="35" t="s">
        <v>84</v>
      </c>
      <c r="I1613" s="35" t="s">
        <v>34</v>
      </c>
      <c r="J1613" s="35" t="s">
        <v>2805</v>
      </c>
      <c r="K1613" s="35">
        <f t="shared" si="6"/>
        <v>27</v>
      </c>
      <c r="L1613" s="35" t="s">
        <v>40</v>
      </c>
      <c r="M1613" s="35" t="s">
        <v>42</v>
      </c>
      <c r="N1613" s="35" t="s">
        <v>43</v>
      </c>
      <c r="O1613" s="35" t="s">
        <v>45</v>
      </c>
      <c r="P1613" s="35" t="s">
        <v>2808</v>
      </c>
      <c r="Q1613" s="35" t="s">
        <v>2809</v>
      </c>
      <c r="S1613" s="35" t="s">
        <v>53</v>
      </c>
      <c r="T1613" s="35" t="s">
        <v>55</v>
      </c>
      <c r="U1613" s="35" t="s">
        <v>2811</v>
      </c>
      <c r="W1613" s="35" t="s">
        <v>57</v>
      </c>
      <c r="X1613" s="35" t="s">
        <v>59</v>
      </c>
      <c r="Y1613" s="35" t="s">
        <v>60</v>
      </c>
      <c r="Z1613" s="35" t="s">
        <v>2801</v>
      </c>
    </row>
    <row r="1614" spans="1:26" ht="15" customHeight="1">
      <c r="A1614" s="35" t="s">
        <v>1304</v>
      </c>
      <c r="B1614" s="35" t="s">
        <v>2814</v>
      </c>
      <c r="C1614" s="35" t="s">
        <v>2817</v>
      </c>
      <c r="D1614" s="35">
        <f>IFERROR(IF($A1614="HDC",IF(VLOOKUP($C1614,hdc!$B$2:$F$1600,2,FALSE())="","",VLOOKUP($C1614,hdc!$B$2:$F$1600,2,FALSE())),IF($A1614="NAUTICS",IF(VLOOKUP($C1614,nautics!$B$2:$F$1200,2,FALSE())="","",VLOOKUP($C1614,nautics!$B$2:$F$1200,2,FALSE())),IF($A1614="ST",IF(VLOOKUP($C1614,st!$B$2:$F$400,2,FALSE())="","",VLOOKUP($C1614,st!$B$2:$F$400,2,FALSE())),""))),"")</f>
        <v>1</v>
      </c>
      <c r="E1614" s="35">
        <f>IFERROR(IF($A1614="HDC",IF(VLOOKUP($C1614,hdc!$B$2:$F$1600,3,FALSE())="","",VLOOKUP($C1614,hdc!$B$2:$F$1600,3,FALSE())),IF($A1614="NAUTICS",IF(VLOOKUP($C1614,nautics!$B$2:$F$1200,3,FALSE())="","",VLOOKUP($C1614,nautics!$B$2:$F$1200,3,FALSE())),IF($A1614="ST",IF(VLOOKUP($C1614,st!$B$2:$F$400,3,FALSE())="","",VLOOKUP($C1614,st!$B$2:$F$400,3,FALSE())),""))),"")</f>
        <v>1</v>
      </c>
      <c r="F1614" s="35" t="str">
        <f>IFERROR(IF($A1614="HDC",IF(VLOOKUP($C1614,hdc!$B$2:$F$1600,4,FALSE())="","",VLOOKUP($C1614,hdc!$B$2:$F$1600,4,FALSE())),IF($A1614="NAUTICS",IF(VLOOKUP($C1614,nautics!$B$2:$F$1200,4,FALSE())="","",VLOOKUP($C1614,nautics!$B$2:$F$1200,4,FALSE())),IF($A1614="ST",IF(VLOOKUP($C1614,st!$B$2:$F$400,4,FALSE())="","",VLOOKUP($C1614,st!$B$2:$F$400,4,FALSE())),""))),"")</f>
        <v/>
      </c>
      <c r="G1614" s="35" t="str">
        <f>IFERROR(IF($A1614="HDC",IF(VLOOKUP($C1614,hdc!$B$2:$F$1600,5,FALSE())="","",VLOOKUP($C1614,hdc!$B$2:$F$1600,5,FALSE())),IF($A1614="NAUTICS",IF(VLOOKUP($C1614,nautics!$B$2:$F$1200,5,FALSE())="","",VLOOKUP($C1614,nautics!$B$2:$F$1200,5,FALSE())),IF($A1614="ST",IF(VLOOKUP($C1614,st!$B$2:$F$400,5,FALSE())="","",VLOOKUP($C1614,st!$B$2:$F$400,5,FALSE())),""))),"")</f>
        <v/>
      </c>
      <c r="H1614" s="35" t="s">
        <v>84</v>
      </c>
      <c r="I1614" s="35" t="s">
        <v>34</v>
      </c>
      <c r="J1614" s="35" t="s">
        <v>2821</v>
      </c>
      <c r="K1614" s="35">
        <f t="shared" si="6"/>
        <v>39</v>
      </c>
      <c r="L1614" s="35" t="s">
        <v>40</v>
      </c>
      <c r="M1614" s="35" t="s">
        <v>42</v>
      </c>
      <c r="N1614" s="35" t="s">
        <v>43</v>
      </c>
      <c r="O1614" s="35" t="s">
        <v>45</v>
      </c>
      <c r="P1614" s="35" t="s">
        <v>2825</v>
      </c>
      <c r="Q1614" s="35" t="s">
        <v>2826</v>
      </c>
      <c r="S1614" s="35" t="s">
        <v>774</v>
      </c>
      <c r="T1614" s="35" t="s">
        <v>775</v>
      </c>
      <c r="U1614" s="35" t="s">
        <v>2829</v>
      </c>
      <c r="W1614" s="35" t="s">
        <v>57</v>
      </c>
      <c r="X1614" s="35" t="s">
        <v>926</v>
      </c>
      <c r="Y1614" s="35" t="s">
        <v>60</v>
      </c>
      <c r="Z1614" s="35" t="s">
        <v>1770</v>
      </c>
    </row>
    <row r="1615" spans="1:26" ht="15" customHeight="1">
      <c r="A1615" s="35" t="s">
        <v>1304</v>
      </c>
      <c r="C1615" s="35" t="s">
        <v>2832</v>
      </c>
      <c r="D1615" s="35">
        <f>IFERROR(IF($A1615="HDC",IF(VLOOKUP($C1615,hdc!$B$2:$F$1600,2,FALSE())="","",VLOOKUP($C1615,hdc!$B$2:$F$1600,2,FALSE())),IF($A1615="NAUTICS",IF(VLOOKUP($C1615,nautics!$B$2:$F$1200,2,FALSE())="","",VLOOKUP($C1615,nautics!$B$2:$F$1200,2,FALSE())),IF($A1615="ST",IF(VLOOKUP($C1615,st!$B$2:$F$400,2,FALSE())="","",VLOOKUP($C1615,st!$B$2:$F$400,2,FALSE())),""))),"")</f>
        <v>1</v>
      </c>
      <c r="E1615" s="35">
        <f>IFERROR(IF($A1615="HDC",IF(VLOOKUP($C1615,hdc!$B$2:$F$1600,3,FALSE())="","",VLOOKUP($C1615,hdc!$B$2:$F$1600,3,FALSE())),IF($A1615="NAUTICS",IF(VLOOKUP($C1615,nautics!$B$2:$F$1200,3,FALSE())="","",VLOOKUP($C1615,nautics!$B$2:$F$1200,3,FALSE())),IF($A1615="ST",IF(VLOOKUP($C1615,st!$B$2:$F$400,3,FALSE())="","",VLOOKUP($C1615,st!$B$2:$F$400,3,FALSE())),""))),"")</f>
        <v>1</v>
      </c>
      <c r="F1615" s="35">
        <f>IFERROR(IF($A1615="HDC",IF(VLOOKUP($C1615,hdc!$B$2:$F$1600,4,FALSE())="","",VLOOKUP($C1615,hdc!$B$2:$F$1600,4,FALSE())),IF($A1615="NAUTICS",IF(VLOOKUP($C1615,nautics!$B$2:$F$1200,4,FALSE())="","",VLOOKUP($C1615,nautics!$B$2:$F$1200,4,FALSE())),IF($A1615="ST",IF(VLOOKUP($C1615,st!$B$2:$F$400,4,FALSE())="","",VLOOKUP($C1615,st!$B$2:$F$400,4,FALSE())),""))),"")</f>
        <v>1</v>
      </c>
      <c r="G1615" s="35" t="str">
        <f>IFERROR(IF($A1615="HDC",IF(VLOOKUP($C1615,hdc!$B$2:$F$1600,5,FALSE())="","",VLOOKUP($C1615,hdc!$B$2:$F$1600,5,FALSE())),IF($A1615="NAUTICS",IF(VLOOKUP($C1615,nautics!$B$2:$F$1200,5,FALSE())="","",VLOOKUP($C1615,nautics!$B$2:$F$1200,5,FALSE())),IF($A1615="ST",IF(VLOOKUP($C1615,st!$B$2:$F$400,5,FALSE())="","",VLOOKUP($C1615,st!$B$2:$F$400,5,FALSE())),""))),"")</f>
        <v/>
      </c>
      <c r="H1615" s="35" t="s">
        <v>911</v>
      </c>
      <c r="I1615" s="35" t="s">
        <v>34</v>
      </c>
      <c r="J1615" s="35" t="s">
        <v>2837</v>
      </c>
      <c r="K1615" s="35">
        <f t="shared" si="6"/>
        <v>16</v>
      </c>
      <c r="L1615" s="35" t="s">
        <v>95</v>
      </c>
      <c r="M1615" s="35" t="s">
        <v>96</v>
      </c>
      <c r="N1615" s="35" t="s">
        <v>43</v>
      </c>
      <c r="O1615" s="35" t="s">
        <v>45</v>
      </c>
      <c r="P1615" s="35" t="s">
        <v>40</v>
      </c>
      <c r="Q1615" s="35" t="s">
        <v>42</v>
      </c>
      <c r="S1615" s="35" t="s">
        <v>43</v>
      </c>
      <c r="T1615" s="35" t="s">
        <v>45</v>
      </c>
      <c r="U1615" s="35" t="s">
        <v>2841</v>
      </c>
      <c r="W1615" s="35" t="s">
        <v>78</v>
      </c>
      <c r="X1615" s="35" t="s">
        <v>2844</v>
      </c>
      <c r="Y1615" s="35" t="s">
        <v>102</v>
      </c>
      <c r="Z1615" s="35" t="s">
        <v>60</v>
      </c>
    </row>
    <row r="1616" spans="1:26" ht="15" customHeight="1">
      <c r="A1616" s="35" t="s">
        <v>1304</v>
      </c>
      <c r="C1616" s="35" t="s">
        <v>2847</v>
      </c>
      <c r="D1616" s="35">
        <f>IFERROR(IF($A1616="HDC",IF(VLOOKUP($C1616,hdc!$B$2:$F$1600,2,FALSE())="","",VLOOKUP($C1616,hdc!$B$2:$F$1600,2,FALSE())),IF($A1616="NAUTICS",IF(VLOOKUP($C1616,nautics!$B$2:$F$1200,2,FALSE())="","",VLOOKUP($C1616,nautics!$B$2:$F$1200,2,FALSE())),IF($A1616="ST",IF(VLOOKUP($C1616,st!$B$2:$F$400,2,FALSE())="","",VLOOKUP($C1616,st!$B$2:$F$400,2,FALSE())),""))),"")</f>
        <v>1</v>
      </c>
      <c r="E1616" s="35">
        <f>IFERROR(IF($A1616="HDC",IF(VLOOKUP($C1616,hdc!$B$2:$F$1600,3,FALSE())="","",VLOOKUP($C1616,hdc!$B$2:$F$1600,3,FALSE())),IF($A1616="NAUTICS",IF(VLOOKUP($C1616,nautics!$B$2:$F$1200,3,FALSE())="","",VLOOKUP($C1616,nautics!$B$2:$F$1200,3,FALSE())),IF($A1616="ST",IF(VLOOKUP($C1616,st!$B$2:$F$400,3,FALSE())="","",VLOOKUP($C1616,st!$B$2:$F$400,3,FALSE())),""))),"")</f>
        <v>1</v>
      </c>
      <c r="F1616" s="35" t="str">
        <f>IFERROR(IF($A1616="HDC",IF(VLOOKUP($C1616,hdc!$B$2:$F$1600,4,FALSE())="","",VLOOKUP($C1616,hdc!$B$2:$F$1600,4,FALSE())),IF($A1616="NAUTICS",IF(VLOOKUP($C1616,nautics!$B$2:$F$1200,4,FALSE())="","",VLOOKUP($C1616,nautics!$B$2:$F$1200,4,FALSE())),IF($A1616="ST",IF(VLOOKUP($C1616,st!$B$2:$F$400,4,FALSE())="","",VLOOKUP($C1616,st!$B$2:$F$400,4,FALSE())),""))),"")</f>
        <v/>
      </c>
      <c r="G1616" s="35" t="str">
        <f>IFERROR(IF($A1616="HDC",IF(VLOOKUP($C1616,hdc!$B$2:$F$1600,5,FALSE())="","",VLOOKUP($C1616,hdc!$B$2:$F$1600,5,FALSE())),IF($A1616="NAUTICS",IF(VLOOKUP($C1616,nautics!$B$2:$F$1200,5,FALSE())="","",VLOOKUP($C1616,nautics!$B$2:$F$1200,5,FALSE())),IF($A1616="ST",IF(VLOOKUP($C1616,st!$B$2:$F$400,5,FALSE())="","",VLOOKUP($C1616,st!$B$2:$F$400,5,FALSE())),""))),"")</f>
        <v/>
      </c>
      <c r="H1616" s="35" t="s">
        <v>84</v>
      </c>
      <c r="I1616" s="35" t="s">
        <v>34</v>
      </c>
      <c r="J1616" s="35" t="s">
        <v>2851</v>
      </c>
      <c r="K1616" s="35">
        <f t="shared" si="6"/>
        <v>41</v>
      </c>
      <c r="L1616" s="35" t="s">
        <v>40</v>
      </c>
      <c r="M1616" s="35" t="s">
        <v>42</v>
      </c>
      <c r="N1616" s="35" t="s">
        <v>43</v>
      </c>
      <c r="O1616" s="35" t="s">
        <v>45</v>
      </c>
      <c r="P1616" s="35" t="s">
        <v>2855</v>
      </c>
      <c r="Q1616" s="35" t="s">
        <v>2856</v>
      </c>
      <c r="S1616" s="35" t="s">
        <v>774</v>
      </c>
      <c r="T1616" s="35" t="s">
        <v>775</v>
      </c>
      <c r="U1616" s="35" t="s">
        <v>2858</v>
      </c>
      <c r="W1616" s="35" t="s">
        <v>57</v>
      </c>
      <c r="X1616" s="35" t="s">
        <v>876</v>
      </c>
      <c r="Y1616" s="35" t="s">
        <v>60</v>
      </c>
      <c r="Z1616" s="35" t="s">
        <v>1726</v>
      </c>
    </row>
    <row r="1617" spans="1:26" ht="15" customHeight="1">
      <c r="A1617" s="35" t="s">
        <v>1304</v>
      </c>
      <c r="C1617" s="35" t="s">
        <v>2861</v>
      </c>
      <c r="D1617" s="35">
        <f>IFERROR(IF($A1617="HDC",IF(VLOOKUP($C1617,hdc!$B$2:$F$1600,2,FALSE())="","",VLOOKUP($C1617,hdc!$B$2:$F$1600,2,FALSE())),IF($A1617="NAUTICS",IF(VLOOKUP($C1617,nautics!$B$2:$F$1200,2,FALSE())="","",VLOOKUP($C1617,nautics!$B$2:$F$1200,2,FALSE())),IF($A1617="ST",IF(VLOOKUP($C1617,st!$B$2:$F$400,2,FALSE())="","",VLOOKUP($C1617,st!$B$2:$F$400,2,FALSE())),""))),"")</f>
        <v>1</v>
      </c>
      <c r="E1617" s="35">
        <f>IFERROR(IF($A1617="HDC",IF(VLOOKUP($C1617,hdc!$B$2:$F$1600,3,FALSE())="","",VLOOKUP($C1617,hdc!$B$2:$F$1600,3,FALSE())),IF($A1617="NAUTICS",IF(VLOOKUP($C1617,nautics!$B$2:$F$1200,3,FALSE())="","",VLOOKUP($C1617,nautics!$B$2:$F$1200,3,FALSE())),IF($A1617="ST",IF(VLOOKUP($C1617,st!$B$2:$F$400,3,FALSE())="","",VLOOKUP($C1617,st!$B$2:$F$400,3,FALSE())),""))),"")</f>
        <v>1</v>
      </c>
      <c r="F1617" s="35">
        <f>IFERROR(IF($A1617="HDC",IF(VLOOKUP($C1617,hdc!$B$2:$F$1600,4,FALSE())="","",VLOOKUP($C1617,hdc!$B$2:$F$1600,4,FALSE())),IF($A1617="NAUTICS",IF(VLOOKUP($C1617,nautics!$B$2:$F$1200,4,FALSE())="","",VLOOKUP($C1617,nautics!$B$2:$F$1200,4,FALSE())),IF($A1617="ST",IF(VLOOKUP($C1617,st!$B$2:$F$400,4,FALSE())="","",VLOOKUP($C1617,st!$B$2:$F$400,4,FALSE())),""))),"")</f>
        <v>1</v>
      </c>
      <c r="G1617" s="35" t="str">
        <f>IFERROR(IF($A1617="HDC",IF(VLOOKUP($C1617,hdc!$B$2:$F$1600,5,FALSE())="","",VLOOKUP($C1617,hdc!$B$2:$F$1600,5,FALSE())),IF($A1617="NAUTICS",IF(VLOOKUP($C1617,nautics!$B$2:$F$1200,5,FALSE())="","",VLOOKUP($C1617,nautics!$B$2:$F$1200,5,FALSE())),IF($A1617="ST",IF(VLOOKUP($C1617,st!$B$2:$F$400,5,FALSE())="","",VLOOKUP($C1617,st!$B$2:$F$400,5,FALSE())),""))),"")</f>
        <v/>
      </c>
      <c r="H1617" s="35" t="s">
        <v>2863</v>
      </c>
      <c r="I1617" s="35" t="s">
        <v>31</v>
      </c>
      <c r="J1617" s="35" t="s">
        <v>2864</v>
      </c>
      <c r="K1617" s="35">
        <f t="shared" si="6"/>
        <v>79</v>
      </c>
      <c r="L1617" s="35" t="s">
        <v>318</v>
      </c>
      <c r="M1617" s="35" t="s">
        <v>319</v>
      </c>
      <c r="N1617" s="35" t="s">
        <v>174</v>
      </c>
      <c r="O1617" s="35" t="s">
        <v>175</v>
      </c>
      <c r="P1617" s="35" t="s">
        <v>325</v>
      </c>
      <c r="Q1617" s="35" t="s">
        <v>326</v>
      </c>
      <c r="S1617" s="35" t="s">
        <v>46</v>
      </c>
      <c r="T1617" s="35" t="s">
        <v>49</v>
      </c>
      <c r="U1617" s="35" t="s">
        <v>2868</v>
      </c>
      <c r="W1617" s="35" t="s">
        <v>57</v>
      </c>
      <c r="X1617" s="35" t="s">
        <v>59</v>
      </c>
      <c r="Y1617" s="35" t="s">
        <v>323</v>
      </c>
      <c r="Z1617" s="35" t="s">
        <v>329</v>
      </c>
    </row>
    <row r="1618" spans="1:26" ht="15" customHeight="1">
      <c r="A1618" s="35" t="s">
        <v>1304</v>
      </c>
      <c r="C1618" s="35" t="s">
        <v>2872</v>
      </c>
      <c r="D1618" s="35">
        <f>IFERROR(IF($A1618="HDC",IF(VLOOKUP($C1618,hdc!$B$2:$F$1600,2,FALSE())="","",VLOOKUP($C1618,hdc!$B$2:$F$1600,2,FALSE())),IF($A1618="NAUTICS",IF(VLOOKUP($C1618,nautics!$B$2:$F$1200,2,FALSE())="","",VLOOKUP($C1618,nautics!$B$2:$F$1200,2,FALSE())),IF($A1618="ST",IF(VLOOKUP($C1618,st!$B$2:$F$400,2,FALSE())="","",VLOOKUP($C1618,st!$B$2:$F$400,2,FALSE())),""))),"")</f>
        <v>1</v>
      </c>
      <c r="E1618" s="35">
        <f>IFERROR(IF($A1618="HDC",IF(VLOOKUP($C1618,hdc!$B$2:$F$1600,3,FALSE())="","",VLOOKUP($C1618,hdc!$B$2:$F$1600,3,FALSE())),IF($A1618="NAUTICS",IF(VLOOKUP($C1618,nautics!$B$2:$F$1200,3,FALSE())="","",VLOOKUP($C1618,nautics!$B$2:$F$1200,3,FALSE())),IF($A1618="ST",IF(VLOOKUP($C1618,st!$B$2:$F$400,3,FALSE())="","",VLOOKUP($C1618,st!$B$2:$F$400,3,FALSE())),""))),"")</f>
        <v>1</v>
      </c>
      <c r="F1618" s="35" t="str">
        <f>IFERROR(IF($A1618="HDC",IF(VLOOKUP($C1618,hdc!$B$2:$F$1600,4,FALSE())="","",VLOOKUP($C1618,hdc!$B$2:$F$1600,4,FALSE())),IF($A1618="NAUTICS",IF(VLOOKUP($C1618,nautics!$B$2:$F$1200,4,FALSE())="","",VLOOKUP($C1618,nautics!$B$2:$F$1200,4,FALSE())),IF($A1618="ST",IF(VLOOKUP($C1618,st!$B$2:$F$400,4,FALSE())="","",VLOOKUP($C1618,st!$B$2:$F$400,4,FALSE())),""))),"")</f>
        <v/>
      </c>
      <c r="G1618" s="35" t="str">
        <f>IFERROR(IF($A1618="HDC",IF(VLOOKUP($C1618,hdc!$B$2:$F$1600,5,FALSE())="","",VLOOKUP($C1618,hdc!$B$2:$F$1600,5,FALSE())),IF($A1618="NAUTICS",IF(VLOOKUP($C1618,nautics!$B$2:$F$1200,5,FALSE())="","",VLOOKUP($C1618,nautics!$B$2:$F$1200,5,FALSE())),IF($A1618="ST",IF(VLOOKUP($C1618,st!$B$2:$F$400,5,FALSE())="","",VLOOKUP($C1618,st!$B$2:$F$400,5,FALSE())),""))),"")</f>
        <v/>
      </c>
      <c r="H1618" s="35" t="s">
        <v>104</v>
      </c>
      <c r="I1618" s="35" t="s">
        <v>34</v>
      </c>
      <c r="J1618" s="35" t="s">
        <v>2874</v>
      </c>
      <c r="K1618" s="35">
        <f t="shared" si="6"/>
        <v>26</v>
      </c>
      <c r="L1618" s="35" t="s">
        <v>40</v>
      </c>
      <c r="M1618" s="35" t="s">
        <v>42</v>
      </c>
      <c r="N1618" s="35" t="s">
        <v>43</v>
      </c>
      <c r="O1618" s="35" t="s">
        <v>45</v>
      </c>
      <c r="P1618" s="35" t="s">
        <v>2878</v>
      </c>
      <c r="Q1618" s="35" t="s">
        <v>2879</v>
      </c>
      <c r="S1618" s="35" t="s">
        <v>53</v>
      </c>
      <c r="T1618" s="35" t="s">
        <v>55</v>
      </c>
      <c r="U1618" s="35" t="s">
        <v>2881</v>
      </c>
      <c r="W1618" s="35" t="s">
        <v>57</v>
      </c>
      <c r="X1618" s="35" t="s">
        <v>59</v>
      </c>
      <c r="Y1618" s="35" t="s">
        <v>60</v>
      </c>
      <c r="Z1618" s="35" t="s">
        <v>1292</v>
      </c>
    </row>
    <row r="1619" spans="1:26" ht="15" customHeight="1">
      <c r="A1619" s="35" t="s">
        <v>1304</v>
      </c>
      <c r="C1619" s="35" t="s">
        <v>2883</v>
      </c>
      <c r="D1619" s="35">
        <f>IFERROR(IF($A1619="HDC",IF(VLOOKUP($C1619,hdc!$B$2:$F$1600,2,FALSE())="","",VLOOKUP($C1619,hdc!$B$2:$F$1600,2,FALSE())),IF($A1619="NAUTICS",IF(VLOOKUP($C1619,nautics!$B$2:$F$1200,2,FALSE())="","",VLOOKUP($C1619,nautics!$B$2:$F$1200,2,FALSE())),IF($A1619="ST",IF(VLOOKUP($C1619,st!$B$2:$F$400,2,FALSE())="","",VLOOKUP($C1619,st!$B$2:$F$400,2,FALSE())),""))),"")</f>
        <v>1</v>
      </c>
      <c r="E1619" s="35">
        <f>IFERROR(IF($A1619="HDC",IF(VLOOKUP($C1619,hdc!$B$2:$F$1600,3,FALSE())="","",VLOOKUP($C1619,hdc!$B$2:$F$1600,3,FALSE())),IF($A1619="NAUTICS",IF(VLOOKUP($C1619,nautics!$B$2:$F$1200,3,FALSE())="","",VLOOKUP($C1619,nautics!$B$2:$F$1200,3,FALSE())),IF($A1619="ST",IF(VLOOKUP($C1619,st!$B$2:$F$400,3,FALSE())="","",VLOOKUP($C1619,st!$B$2:$F$400,3,FALSE())),""))),"")</f>
        <v>1</v>
      </c>
      <c r="F1619" s="35">
        <f>IFERROR(IF($A1619="HDC",IF(VLOOKUP($C1619,hdc!$B$2:$F$1600,4,FALSE())="","",VLOOKUP($C1619,hdc!$B$2:$F$1600,4,FALSE())),IF($A1619="NAUTICS",IF(VLOOKUP($C1619,nautics!$B$2:$F$1200,4,FALSE())="","",VLOOKUP($C1619,nautics!$B$2:$F$1200,4,FALSE())),IF($A1619="ST",IF(VLOOKUP($C1619,st!$B$2:$F$400,4,FALSE())="","",VLOOKUP($C1619,st!$B$2:$F$400,4,FALSE())),""))),"")</f>
        <v>1</v>
      </c>
      <c r="G1619" s="35" t="str">
        <f>IFERROR(IF($A1619="HDC",IF(VLOOKUP($C1619,hdc!$B$2:$F$1600,5,FALSE())="","",VLOOKUP($C1619,hdc!$B$2:$F$1600,5,FALSE())),IF($A1619="NAUTICS",IF(VLOOKUP($C1619,nautics!$B$2:$F$1200,5,FALSE())="","",VLOOKUP($C1619,nautics!$B$2:$F$1200,5,FALSE())),IF($A1619="ST",IF(VLOOKUP($C1619,st!$B$2:$F$400,5,FALSE())="","",VLOOKUP($C1619,st!$B$2:$F$400,5,FALSE())),""))),"")</f>
        <v/>
      </c>
      <c r="H1619" s="35" t="s">
        <v>911</v>
      </c>
      <c r="I1619" s="35" t="s">
        <v>34</v>
      </c>
      <c r="J1619" s="35" t="s">
        <v>2886</v>
      </c>
      <c r="K1619" s="35">
        <f t="shared" si="6"/>
        <v>36</v>
      </c>
      <c r="L1619" s="35" t="s">
        <v>95</v>
      </c>
      <c r="M1619" s="35" t="s">
        <v>96</v>
      </c>
      <c r="N1619" s="35" t="s">
        <v>43</v>
      </c>
      <c r="O1619" s="35" t="s">
        <v>45</v>
      </c>
      <c r="P1619" s="35" t="s">
        <v>2888</v>
      </c>
      <c r="Q1619" s="35" t="s">
        <v>2889</v>
      </c>
      <c r="S1619" s="35" t="s">
        <v>53</v>
      </c>
      <c r="T1619" s="35" t="s">
        <v>55</v>
      </c>
      <c r="U1619" s="35" t="s">
        <v>2890</v>
      </c>
      <c r="W1619" s="35" t="s">
        <v>57</v>
      </c>
      <c r="X1619" s="35" t="s">
        <v>2844</v>
      </c>
      <c r="Y1619" s="35" t="s">
        <v>102</v>
      </c>
      <c r="Z1619" s="35" t="s">
        <v>2267</v>
      </c>
    </row>
    <row r="1620" spans="1:26" ht="15" customHeight="1">
      <c r="A1620" s="35" t="s">
        <v>1304</v>
      </c>
      <c r="C1620" s="35" t="s">
        <v>2893</v>
      </c>
      <c r="D1620" s="35">
        <f>IFERROR(IF($A1620="HDC",IF(VLOOKUP($C1620,hdc!$B$2:$F$1600,2,FALSE())="","",VLOOKUP($C1620,hdc!$B$2:$F$1600,2,FALSE())),IF($A1620="NAUTICS",IF(VLOOKUP($C1620,nautics!$B$2:$F$1200,2,FALSE())="","",VLOOKUP($C1620,nautics!$B$2:$F$1200,2,FALSE())),IF($A1620="ST",IF(VLOOKUP($C1620,st!$B$2:$F$400,2,FALSE())="","",VLOOKUP($C1620,st!$B$2:$F$400,2,FALSE())),""))),"")</f>
        <v>1</v>
      </c>
      <c r="E1620" s="35">
        <f>IFERROR(IF($A1620="HDC",IF(VLOOKUP($C1620,hdc!$B$2:$F$1600,3,FALSE())="","",VLOOKUP($C1620,hdc!$B$2:$F$1600,3,FALSE())),IF($A1620="NAUTICS",IF(VLOOKUP($C1620,nautics!$B$2:$F$1200,3,FALSE())="","",VLOOKUP($C1620,nautics!$B$2:$F$1200,3,FALSE())),IF($A1620="ST",IF(VLOOKUP($C1620,st!$B$2:$F$400,3,FALSE())="","",VLOOKUP($C1620,st!$B$2:$F$400,3,FALSE())),""))),"")</f>
        <v>1</v>
      </c>
      <c r="F1620" s="35">
        <f>IFERROR(IF($A1620="HDC",IF(VLOOKUP($C1620,hdc!$B$2:$F$1600,4,FALSE())="","",VLOOKUP($C1620,hdc!$B$2:$F$1600,4,FALSE())),IF($A1620="NAUTICS",IF(VLOOKUP($C1620,nautics!$B$2:$F$1200,4,FALSE())="","",VLOOKUP($C1620,nautics!$B$2:$F$1200,4,FALSE())),IF($A1620="ST",IF(VLOOKUP($C1620,st!$B$2:$F$400,4,FALSE())="","",VLOOKUP($C1620,st!$B$2:$F$400,4,FALSE())),""))),"")</f>
        <v>1</v>
      </c>
      <c r="G1620" s="35" t="str">
        <f>IFERROR(IF($A1620="HDC",IF(VLOOKUP($C1620,hdc!$B$2:$F$1600,5,FALSE())="","",VLOOKUP($C1620,hdc!$B$2:$F$1600,5,FALSE())),IF($A1620="NAUTICS",IF(VLOOKUP($C1620,nautics!$B$2:$F$1200,5,FALSE())="","",VLOOKUP($C1620,nautics!$B$2:$F$1200,5,FALSE())),IF($A1620="ST",IF(VLOOKUP($C1620,st!$B$2:$F$400,5,FALSE())="","",VLOOKUP($C1620,st!$B$2:$F$400,5,FALSE())),""))),"")</f>
        <v/>
      </c>
      <c r="H1620" s="35" t="s">
        <v>104</v>
      </c>
      <c r="I1620" s="35" t="s">
        <v>34</v>
      </c>
      <c r="J1620" s="35" t="s">
        <v>2894</v>
      </c>
      <c r="K1620" s="35">
        <f t="shared" si="6"/>
        <v>25</v>
      </c>
      <c r="L1620" s="35" t="s">
        <v>349</v>
      </c>
      <c r="M1620" s="35" t="s">
        <v>350</v>
      </c>
      <c r="N1620" s="35" t="s">
        <v>43</v>
      </c>
      <c r="O1620" s="35" t="s">
        <v>45</v>
      </c>
      <c r="P1620" s="35" t="s">
        <v>2896</v>
      </c>
      <c r="Q1620" s="35" t="s">
        <v>2897</v>
      </c>
      <c r="S1620" s="35" t="s">
        <v>53</v>
      </c>
      <c r="T1620" s="35" t="s">
        <v>55</v>
      </c>
      <c r="U1620" s="35" t="s">
        <v>2900</v>
      </c>
      <c r="W1620" s="35" t="s">
        <v>57</v>
      </c>
      <c r="X1620" s="35" t="s">
        <v>59</v>
      </c>
      <c r="Y1620" s="35" t="s">
        <v>354</v>
      </c>
      <c r="Z1620" s="35" t="s">
        <v>2903</v>
      </c>
    </row>
    <row r="1621" spans="1:26" ht="15" customHeight="1">
      <c r="A1621" s="35" t="s">
        <v>1304</v>
      </c>
      <c r="C1621" s="35" t="s">
        <v>2906</v>
      </c>
      <c r="D1621" s="35">
        <f>IFERROR(IF($A1621="HDC",IF(VLOOKUP($C1621,hdc!$B$2:$F$1600,2,FALSE())="","",VLOOKUP($C1621,hdc!$B$2:$F$1600,2,FALSE())),IF($A1621="NAUTICS",IF(VLOOKUP($C1621,nautics!$B$2:$F$1200,2,FALSE())="","",VLOOKUP($C1621,nautics!$B$2:$F$1200,2,FALSE())),IF($A1621="ST",IF(VLOOKUP($C1621,st!$B$2:$F$400,2,FALSE())="","",VLOOKUP($C1621,st!$B$2:$F$400,2,FALSE())),""))),"")</f>
        <v>1</v>
      </c>
      <c r="E1621" s="35">
        <f>IFERROR(IF($A1621="HDC",IF(VLOOKUP($C1621,hdc!$B$2:$F$1600,3,FALSE())="","",VLOOKUP($C1621,hdc!$B$2:$F$1600,3,FALSE())),IF($A1621="NAUTICS",IF(VLOOKUP($C1621,nautics!$B$2:$F$1200,3,FALSE())="","",VLOOKUP($C1621,nautics!$B$2:$F$1200,3,FALSE())),IF($A1621="ST",IF(VLOOKUP($C1621,st!$B$2:$F$400,3,FALSE())="","",VLOOKUP($C1621,st!$B$2:$F$400,3,FALSE())),""))),"")</f>
        <v>1</v>
      </c>
      <c r="F1621" s="35">
        <f>IFERROR(IF($A1621="HDC",IF(VLOOKUP($C1621,hdc!$B$2:$F$1600,4,FALSE())="","",VLOOKUP($C1621,hdc!$B$2:$F$1600,4,FALSE())),IF($A1621="NAUTICS",IF(VLOOKUP($C1621,nautics!$B$2:$F$1200,4,FALSE())="","",VLOOKUP($C1621,nautics!$B$2:$F$1200,4,FALSE())),IF($A1621="ST",IF(VLOOKUP($C1621,st!$B$2:$F$400,4,FALSE())="","",VLOOKUP($C1621,st!$B$2:$F$400,4,FALSE())),""))),"")</f>
        <v>1</v>
      </c>
      <c r="G1621" s="35" t="str">
        <f>IFERROR(IF($A1621="HDC",IF(VLOOKUP($C1621,hdc!$B$2:$F$1600,5,FALSE())="","",VLOOKUP($C1621,hdc!$B$2:$F$1600,5,FALSE())),IF($A1621="NAUTICS",IF(VLOOKUP($C1621,nautics!$B$2:$F$1200,5,FALSE())="","",VLOOKUP($C1621,nautics!$B$2:$F$1200,5,FALSE())),IF($A1621="ST",IF(VLOOKUP($C1621,st!$B$2:$F$400,5,FALSE())="","",VLOOKUP($C1621,st!$B$2:$F$400,5,FALSE())),""))),"")</f>
        <v/>
      </c>
      <c r="H1621" s="35" t="s">
        <v>1069</v>
      </c>
      <c r="I1621" s="35" t="s">
        <v>31</v>
      </c>
      <c r="J1621" s="35" t="s">
        <v>2910</v>
      </c>
      <c r="K1621" s="35">
        <f t="shared" si="6"/>
        <v>62</v>
      </c>
      <c r="L1621" s="35" t="s">
        <v>95</v>
      </c>
      <c r="M1621" s="35" t="s">
        <v>96</v>
      </c>
      <c r="N1621" s="35" t="s">
        <v>43</v>
      </c>
      <c r="O1621" s="35" t="s">
        <v>45</v>
      </c>
      <c r="P1621" s="35" t="s">
        <v>325</v>
      </c>
      <c r="Q1621" s="35" t="s">
        <v>326</v>
      </c>
      <c r="S1621" s="35" t="s">
        <v>46</v>
      </c>
      <c r="T1621" s="35" t="s">
        <v>49</v>
      </c>
      <c r="U1621" s="35" t="s">
        <v>2913</v>
      </c>
      <c r="W1621" s="35" t="s">
        <v>57</v>
      </c>
      <c r="X1621" s="35" t="s">
        <v>2914</v>
      </c>
      <c r="Y1621" s="35" t="s">
        <v>102</v>
      </c>
      <c r="Z1621" s="35" t="s">
        <v>329</v>
      </c>
    </row>
    <row r="1622" spans="1:26" ht="15" customHeight="1">
      <c r="A1622" s="35" t="s">
        <v>1304</v>
      </c>
      <c r="C1622" s="35" t="s">
        <v>2918</v>
      </c>
      <c r="D1622" s="35">
        <f>IFERROR(IF($A1622="HDC",IF(VLOOKUP($C1622,hdc!$B$2:$F$1600,2,FALSE())="","",VLOOKUP($C1622,hdc!$B$2:$F$1600,2,FALSE())),IF($A1622="NAUTICS",IF(VLOOKUP($C1622,nautics!$B$2:$F$1200,2,FALSE())="","",VLOOKUP($C1622,nautics!$B$2:$F$1200,2,FALSE())),IF($A1622="ST",IF(VLOOKUP($C1622,st!$B$2:$F$400,2,FALSE())="","",VLOOKUP($C1622,st!$B$2:$F$400,2,FALSE())),""))),"")</f>
        <v>1</v>
      </c>
      <c r="E1622" s="35">
        <f>IFERROR(IF($A1622="HDC",IF(VLOOKUP($C1622,hdc!$B$2:$F$1600,3,FALSE())="","",VLOOKUP($C1622,hdc!$B$2:$F$1600,3,FALSE())),IF($A1622="NAUTICS",IF(VLOOKUP($C1622,nautics!$B$2:$F$1200,3,FALSE())="","",VLOOKUP($C1622,nautics!$B$2:$F$1200,3,FALSE())),IF($A1622="ST",IF(VLOOKUP($C1622,st!$B$2:$F$400,3,FALSE())="","",VLOOKUP($C1622,st!$B$2:$F$400,3,FALSE())),""))),"")</f>
        <v>1</v>
      </c>
      <c r="F1622" s="35">
        <f>IFERROR(IF($A1622="HDC",IF(VLOOKUP($C1622,hdc!$B$2:$F$1600,4,FALSE())="","",VLOOKUP($C1622,hdc!$B$2:$F$1600,4,FALSE())),IF($A1622="NAUTICS",IF(VLOOKUP($C1622,nautics!$B$2:$F$1200,4,FALSE())="","",VLOOKUP($C1622,nautics!$B$2:$F$1200,4,FALSE())),IF($A1622="ST",IF(VLOOKUP($C1622,st!$B$2:$F$400,4,FALSE())="","",VLOOKUP($C1622,st!$B$2:$F$400,4,FALSE())),""))),"")</f>
        <v>2</v>
      </c>
      <c r="G1622" s="35" t="str">
        <f>IFERROR(IF($A1622="HDC",IF(VLOOKUP($C1622,hdc!$B$2:$F$1600,5,FALSE())="","",VLOOKUP($C1622,hdc!$B$2:$F$1600,5,FALSE())),IF($A1622="NAUTICS",IF(VLOOKUP($C1622,nautics!$B$2:$F$1200,5,FALSE())="","",VLOOKUP($C1622,nautics!$B$2:$F$1200,5,FALSE())),IF($A1622="ST",IF(VLOOKUP($C1622,st!$B$2:$F$400,5,FALSE())="","",VLOOKUP($C1622,st!$B$2:$F$400,5,FALSE())),""))),"")</f>
        <v/>
      </c>
      <c r="H1622" s="35" t="s">
        <v>911</v>
      </c>
      <c r="I1622" s="35" t="s">
        <v>34</v>
      </c>
      <c r="J1622" s="35" t="s">
        <v>645</v>
      </c>
      <c r="K1622" s="35">
        <f t="shared" si="6"/>
        <v>16</v>
      </c>
      <c r="L1622" s="35" t="s">
        <v>95</v>
      </c>
      <c r="M1622" s="35" t="s">
        <v>96</v>
      </c>
      <c r="N1622" s="35" t="s">
        <v>43</v>
      </c>
      <c r="O1622" s="35" t="s">
        <v>45</v>
      </c>
      <c r="P1622" s="35" t="s">
        <v>2920</v>
      </c>
      <c r="Q1622" s="35" t="s">
        <v>2923</v>
      </c>
      <c r="S1622" s="35" t="s">
        <v>43</v>
      </c>
      <c r="T1622" s="35" t="s">
        <v>45</v>
      </c>
      <c r="U1622" s="35" t="s">
        <v>2926</v>
      </c>
      <c r="W1622" s="35" t="s">
        <v>78</v>
      </c>
      <c r="X1622" s="35" t="s">
        <v>2914</v>
      </c>
      <c r="Y1622" s="35" t="s">
        <v>102</v>
      </c>
      <c r="Z1622" s="35" t="s">
        <v>1563</v>
      </c>
    </row>
    <row r="1623" spans="1:26" ht="15" customHeight="1">
      <c r="A1623" s="35" t="s">
        <v>1304</v>
      </c>
      <c r="C1623" s="35" t="s">
        <v>2931</v>
      </c>
      <c r="D1623" s="35">
        <f>IFERROR(IF($A1623="HDC",IF(VLOOKUP($C1623,hdc!$B$2:$F$1600,2,FALSE())="","",VLOOKUP($C1623,hdc!$B$2:$F$1600,2,FALSE())),IF($A1623="NAUTICS",IF(VLOOKUP($C1623,nautics!$B$2:$F$1200,2,FALSE())="","",VLOOKUP($C1623,nautics!$B$2:$F$1200,2,FALSE())),IF($A1623="ST",IF(VLOOKUP($C1623,st!$B$2:$F$400,2,FALSE())="","",VLOOKUP($C1623,st!$B$2:$F$400,2,FALSE())),""))),"")</f>
        <v>1</v>
      </c>
      <c r="E1623" s="35">
        <f>IFERROR(IF($A1623="HDC",IF(VLOOKUP($C1623,hdc!$B$2:$F$1600,3,FALSE())="","",VLOOKUP($C1623,hdc!$B$2:$F$1600,3,FALSE())),IF($A1623="NAUTICS",IF(VLOOKUP($C1623,nautics!$B$2:$F$1200,3,FALSE())="","",VLOOKUP($C1623,nautics!$B$2:$F$1200,3,FALSE())),IF($A1623="ST",IF(VLOOKUP($C1623,st!$B$2:$F$400,3,FALSE())="","",VLOOKUP($C1623,st!$B$2:$F$400,3,FALSE())),""))),"")</f>
        <v>1</v>
      </c>
      <c r="F1623" s="35" t="str">
        <f>IFERROR(IF($A1623="HDC",IF(VLOOKUP($C1623,hdc!$B$2:$F$1600,4,FALSE())="","",VLOOKUP($C1623,hdc!$B$2:$F$1600,4,FALSE())),IF($A1623="NAUTICS",IF(VLOOKUP($C1623,nautics!$B$2:$F$1200,4,FALSE())="","",VLOOKUP($C1623,nautics!$B$2:$F$1200,4,FALSE())),IF($A1623="ST",IF(VLOOKUP($C1623,st!$B$2:$F$400,4,FALSE())="","",VLOOKUP($C1623,st!$B$2:$F$400,4,FALSE())),""))),"")</f>
        <v/>
      </c>
      <c r="G1623" s="35" t="str">
        <f>IFERROR(IF($A1623="HDC",IF(VLOOKUP($C1623,hdc!$B$2:$F$1600,5,FALSE())="","",VLOOKUP($C1623,hdc!$B$2:$F$1600,5,FALSE())),IF($A1623="NAUTICS",IF(VLOOKUP($C1623,nautics!$B$2:$F$1200,5,FALSE())="","",VLOOKUP($C1623,nautics!$B$2:$F$1200,5,FALSE())),IF($A1623="ST",IF(VLOOKUP($C1623,st!$B$2:$F$400,5,FALSE())="","",VLOOKUP($C1623,st!$B$2:$F$400,5,FALSE())),""))),"")</f>
        <v/>
      </c>
      <c r="H1623" s="35" t="s">
        <v>84</v>
      </c>
      <c r="I1623" s="35" t="s">
        <v>34</v>
      </c>
      <c r="J1623" s="35" t="s">
        <v>2934</v>
      </c>
      <c r="K1623" s="35">
        <f t="shared" si="6"/>
        <v>35</v>
      </c>
      <c r="L1623" s="35" t="s">
        <v>40</v>
      </c>
      <c r="M1623" s="35" t="s">
        <v>42</v>
      </c>
      <c r="N1623" s="35" t="s">
        <v>43</v>
      </c>
      <c r="O1623" s="35" t="s">
        <v>45</v>
      </c>
      <c r="P1623" s="35" t="s">
        <v>2936</v>
      </c>
      <c r="Q1623" s="35" t="s">
        <v>2937</v>
      </c>
      <c r="S1623" s="35" t="s">
        <v>53</v>
      </c>
      <c r="T1623" s="35" t="s">
        <v>55</v>
      </c>
      <c r="U1623" s="35" t="s">
        <v>2940</v>
      </c>
      <c r="W1623" s="35" t="s">
        <v>57</v>
      </c>
      <c r="X1623" s="35" t="s">
        <v>94</v>
      </c>
      <c r="Y1623" s="35" t="s">
        <v>60</v>
      </c>
      <c r="Z1623" s="35" t="s">
        <v>2944</v>
      </c>
    </row>
    <row r="1624" spans="1:26" ht="15" customHeight="1">
      <c r="A1624" s="35" t="s">
        <v>1304</v>
      </c>
      <c r="C1624" s="35" t="s">
        <v>2946</v>
      </c>
      <c r="D1624" s="35">
        <f>IFERROR(IF($A1624="HDC",IF(VLOOKUP($C1624,hdc!$B$2:$F$1600,2,FALSE())="","",VLOOKUP($C1624,hdc!$B$2:$F$1600,2,FALSE())),IF($A1624="NAUTICS",IF(VLOOKUP($C1624,nautics!$B$2:$F$1200,2,FALSE())="","",VLOOKUP($C1624,nautics!$B$2:$F$1200,2,FALSE())),IF($A1624="ST",IF(VLOOKUP($C1624,st!$B$2:$F$400,2,FALSE())="","",VLOOKUP($C1624,st!$B$2:$F$400,2,FALSE())),""))),"")</f>
        <v>1</v>
      </c>
      <c r="E1624" s="35">
        <f>IFERROR(IF($A1624="HDC",IF(VLOOKUP($C1624,hdc!$B$2:$F$1600,3,FALSE())="","",VLOOKUP($C1624,hdc!$B$2:$F$1600,3,FALSE())),IF($A1624="NAUTICS",IF(VLOOKUP($C1624,nautics!$B$2:$F$1200,3,FALSE())="","",VLOOKUP($C1624,nautics!$B$2:$F$1200,3,FALSE())),IF($A1624="ST",IF(VLOOKUP($C1624,st!$B$2:$F$400,3,FALSE())="","",VLOOKUP($C1624,st!$B$2:$F$400,3,FALSE())),""))),"")</f>
        <v>1</v>
      </c>
      <c r="F1624" s="35" t="str">
        <f>IFERROR(IF($A1624="HDC",IF(VLOOKUP($C1624,hdc!$B$2:$F$1600,4,FALSE())="","",VLOOKUP($C1624,hdc!$B$2:$F$1600,4,FALSE())),IF($A1624="NAUTICS",IF(VLOOKUP($C1624,nautics!$B$2:$F$1200,4,FALSE())="","",VLOOKUP($C1624,nautics!$B$2:$F$1200,4,FALSE())),IF($A1624="ST",IF(VLOOKUP($C1624,st!$B$2:$F$400,4,FALSE())="","",VLOOKUP($C1624,st!$B$2:$F$400,4,FALSE())),""))),"")</f>
        <v/>
      </c>
      <c r="G1624" s="35" t="str">
        <f>IFERROR(IF($A1624="HDC",IF(VLOOKUP($C1624,hdc!$B$2:$F$1600,5,FALSE())="","",VLOOKUP($C1624,hdc!$B$2:$F$1600,5,FALSE())),IF($A1624="NAUTICS",IF(VLOOKUP($C1624,nautics!$B$2:$F$1200,5,FALSE())="","",VLOOKUP($C1624,nautics!$B$2:$F$1200,5,FALSE())),IF($A1624="ST",IF(VLOOKUP($C1624,st!$B$2:$F$400,5,FALSE())="","",VLOOKUP($C1624,st!$B$2:$F$400,5,FALSE())),""))),"")</f>
        <v/>
      </c>
      <c r="H1624" s="35" t="s">
        <v>84</v>
      </c>
      <c r="I1624" s="35" t="s">
        <v>34</v>
      </c>
      <c r="J1624" s="35" t="s">
        <v>2950</v>
      </c>
      <c r="K1624" s="35">
        <f t="shared" si="6"/>
        <v>26</v>
      </c>
      <c r="L1624" s="35" t="s">
        <v>40</v>
      </c>
      <c r="M1624" s="35" t="s">
        <v>42</v>
      </c>
      <c r="N1624" s="35" t="s">
        <v>43</v>
      </c>
      <c r="O1624" s="35" t="s">
        <v>45</v>
      </c>
      <c r="P1624" s="35" t="s">
        <v>2955</v>
      </c>
      <c r="Q1624" s="35" t="s">
        <v>2956</v>
      </c>
      <c r="S1624" s="35" t="s">
        <v>53</v>
      </c>
      <c r="T1624" s="35" t="s">
        <v>55</v>
      </c>
      <c r="U1624" s="35" t="s">
        <v>211</v>
      </c>
      <c r="W1624" s="35" t="s">
        <v>57</v>
      </c>
      <c r="X1624" s="35" t="s">
        <v>94</v>
      </c>
      <c r="Y1624" s="35" t="s">
        <v>60</v>
      </c>
      <c r="Z1624" s="35" t="s">
        <v>212</v>
      </c>
    </row>
    <row r="1625" spans="1:26" ht="15" customHeight="1">
      <c r="A1625" s="35" t="s">
        <v>1304</v>
      </c>
      <c r="C1625" s="35" t="s">
        <v>2960</v>
      </c>
      <c r="D1625" s="35">
        <f>IFERROR(IF($A1625="HDC",IF(VLOOKUP($C1625,hdc!$B$2:$F$1600,2,FALSE())="","",VLOOKUP($C1625,hdc!$B$2:$F$1600,2,FALSE())),IF($A1625="NAUTICS",IF(VLOOKUP($C1625,nautics!$B$2:$F$1200,2,FALSE())="","",VLOOKUP($C1625,nautics!$B$2:$F$1200,2,FALSE())),IF($A1625="ST",IF(VLOOKUP($C1625,st!$B$2:$F$400,2,FALSE())="","",VLOOKUP($C1625,st!$B$2:$F$400,2,FALSE())),""))),"")</f>
        <v>1</v>
      </c>
      <c r="E1625" s="35">
        <f>IFERROR(IF($A1625="HDC",IF(VLOOKUP($C1625,hdc!$B$2:$F$1600,3,FALSE())="","",VLOOKUP($C1625,hdc!$B$2:$F$1600,3,FALSE())),IF($A1625="NAUTICS",IF(VLOOKUP($C1625,nautics!$B$2:$F$1200,3,FALSE())="","",VLOOKUP($C1625,nautics!$B$2:$F$1200,3,FALSE())),IF($A1625="ST",IF(VLOOKUP($C1625,st!$B$2:$F$400,3,FALSE())="","",VLOOKUP($C1625,st!$B$2:$F$400,3,FALSE())),""))),"")</f>
        <v>1</v>
      </c>
      <c r="F1625" s="35">
        <f>IFERROR(IF($A1625="HDC",IF(VLOOKUP($C1625,hdc!$B$2:$F$1600,4,FALSE())="","",VLOOKUP($C1625,hdc!$B$2:$F$1600,4,FALSE())),IF($A1625="NAUTICS",IF(VLOOKUP($C1625,nautics!$B$2:$F$1200,4,FALSE())="","",VLOOKUP($C1625,nautics!$B$2:$F$1200,4,FALSE())),IF($A1625="ST",IF(VLOOKUP($C1625,st!$B$2:$F$400,4,FALSE())="","",VLOOKUP($C1625,st!$B$2:$F$400,4,FALSE())),""))),"")</f>
        <v>2</v>
      </c>
      <c r="G1625" s="35" t="str">
        <f>IFERROR(IF($A1625="HDC",IF(VLOOKUP($C1625,hdc!$B$2:$F$1600,5,FALSE())="","",VLOOKUP($C1625,hdc!$B$2:$F$1600,5,FALSE())),IF($A1625="NAUTICS",IF(VLOOKUP($C1625,nautics!$B$2:$F$1200,5,FALSE())="","",VLOOKUP($C1625,nautics!$B$2:$F$1200,5,FALSE())),IF($A1625="ST",IF(VLOOKUP($C1625,st!$B$2:$F$400,5,FALSE())="","",VLOOKUP($C1625,st!$B$2:$F$400,5,FALSE())),""))),"")</f>
        <v/>
      </c>
      <c r="H1625" s="35" t="s">
        <v>84</v>
      </c>
      <c r="I1625" s="35" t="s">
        <v>34</v>
      </c>
      <c r="J1625" s="35" t="s">
        <v>2963</v>
      </c>
      <c r="K1625" s="35">
        <f t="shared" si="6"/>
        <v>40</v>
      </c>
      <c r="L1625" s="35" t="s">
        <v>318</v>
      </c>
      <c r="M1625" s="35" t="s">
        <v>319</v>
      </c>
      <c r="N1625" s="35" t="s">
        <v>174</v>
      </c>
      <c r="O1625" s="35" t="s">
        <v>175</v>
      </c>
      <c r="P1625" s="35" t="s">
        <v>95</v>
      </c>
      <c r="Q1625" s="35" t="s">
        <v>96</v>
      </c>
      <c r="S1625" s="35" t="s">
        <v>43</v>
      </c>
      <c r="T1625" s="35" t="s">
        <v>45</v>
      </c>
      <c r="U1625" s="35" t="s">
        <v>2966</v>
      </c>
      <c r="W1625" s="35" t="s">
        <v>57</v>
      </c>
      <c r="X1625" s="35" t="s">
        <v>2968</v>
      </c>
      <c r="Y1625" s="35" t="s">
        <v>323</v>
      </c>
      <c r="Z1625" s="35" t="s">
        <v>102</v>
      </c>
    </row>
    <row r="1626" spans="1:26" ht="15" customHeight="1">
      <c r="A1626" s="35" t="s">
        <v>1304</v>
      </c>
      <c r="B1626" s="35" t="s">
        <v>2972</v>
      </c>
      <c r="C1626" s="35" t="s">
        <v>2981</v>
      </c>
      <c r="D1626" s="35">
        <f>IFERROR(IF($A1626="HDC",IF(VLOOKUP($C1626,hdc!$B$2:$F$1600,2,FALSE())="","",VLOOKUP($C1626,hdc!$B$2:$F$1600,2,FALSE())),IF($A1626="NAUTICS",IF(VLOOKUP($C1626,nautics!$B$2:$F$1200,2,FALSE())="","",VLOOKUP($C1626,nautics!$B$2:$F$1200,2,FALSE())),IF($A1626="ST",IF(VLOOKUP($C1626,st!$B$2:$F$400,2,FALSE())="","",VLOOKUP($C1626,st!$B$2:$F$400,2,FALSE())),""))),"")</f>
        <v>1</v>
      </c>
      <c r="E1626" s="35">
        <f>IFERROR(IF($A1626="HDC",IF(VLOOKUP($C1626,hdc!$B$2:$F$1600,3,FALSE())="","",VLOOKUP($C1626,hdc!$B$2:$F$1600,3,FALSE())),IF($A1626="NAUTICS",IF(VLOOKUP($C1626,nautics!$B$2:$F$1200,3,FALSE())="","",VLOOKUP($C1626,nautics!$B$2:$F$1200,3,FALSE())),IF($A1626="ST",IF(VLOOKUP($C1626,st!$B$2:$F$400,3,FALSE())="","",VLOOKUP($C1626,st!$B$2:$F$400,3,FALSE())),""))),"")</f>
        <v>1</v>
      </c>
      <c r="F1626" s="35" t="str">
        <f>IFERROR(IF($A1626="HDC",IF(VLOOKUP($C1626,hdc!$B$2:$F$1600,4,FALSE())="","",VLOOKUP($C1626,hdc!$B$2:$F$1600,4,FALSE())),IF($A1626="NAUTICS",IF(VLOOKUP($C1626,nautics!$B$2:$F$1200,4,FALSE())="","",VLOOKUP($C1626,nautics!$B$2:$F$1200,4,FALSE())),IF($A1626="ST",IF(VLOOKUP($C1626,st!$B$2:$F$400,4,FALSE())="","",VLOOKUP($C1626,st!$B$2:$F$400,4,FALSE())),""))),"")</f>
        <v/>
      </c>
      <c r="G1626" s="35" t="str">
        <f>IFERROR(IF($A1626="HDC",IF(VLOOKUP($C1626,hdc!$B$2:$F$1600,5,FALSE())="","",VLOOKUP($C1626,hdc!$B$2:$F$1600,5,FALSE())),IF($A1626="NAUTICS",IF(VLOOKUP($C1626,nautics!$B$2:$F$1200,5,FALSE())="","",VLOOKUP($C1626,nautics!$B$2:$F$1200,5,FALSE())),IF($A1626="ST",IF(VLOOKUP($C1626,st!$B$2:$F$400,5,FALSE())="","",VLOOKUP($C1626,st!$B$2:$F$400,5,FALSE())),""))),"")</f>
        <v/>
      </c>
      <c r="H1626" s="35" t="s">
        <v>145</v>
      </c>
      <c r="I1626" s="35" t="s">
        <v>34</v>
      </c>
      <c r="J1626" s="35" t="s">
        <v>2983</v>
      </c>
      <c r="K1626" s="35">
        <f t="shared" si="6"/>
        <v>24</v>
      </c>
      <c r="L1626" s="35" t="s">
        <v>40</v>
      </c>
      <c r="M1626" s="35" t="s">
        <v>42</v>
      </c>
      <c r="N1626" s="35" t="s">
        <v>43</v>
      </c>
      <c r="O1626" s="35" t="s">
        <v>45</v>
      </c>
      <c r="P1626" s="35" t="s">
        <v>2987</v>
      </c>
      <c r="Q1626" s="35" t="s">
        <v>2988</v>
      </c>
      <c r="S1626" s="35" t="s">
        <v>2607</v>
      </c>
      <c r="T1626" s="35" t="s">
        <v>2609</v>
      </c>
      <c r="U1626" s="35" t="s">
        <v>2990</v>
      </c>
      <c r="W1626" s="35" t="s">
        <v>57</v>
      </c>
      <c r="X1626" s="35" t="s">
        <v>59</v>
      </c>
      <c r="Y1626" s="35" t="s">
        <v>60</v>
      </c>
      <c r="Z1626" s="35" t="s">
        <v>2653</v>
      </c>
    </row>
    <row r="1627" spans="1:26" ht="15" customHeight="1">
      <c r="A1627" s="35" t="s">
        <v>1304</v>
      </c>
      <c r="C1627" s="35" t="s">
        <v>2992</v>
      </c>
      <c r="D1627" s="35">
        <f>IFERROR(IF($A1627="HDC",IF(VLOOKUP($C1627,hdc!$B$2:$F$1600,2,FALSE())="","",VLOOKUP($C1627,hdc!$B$2:$F$1600,2,FALSE())),IF($A1627="NAUTICS",IF(VLOOKUP($C1627,nautics!$B$2:$F$1200,2,FALSE())="","",VLOOKUP($C1627,nautics!$B$2:$F$1200,2,FALSE())),IF($A1627="ST",IF(VLOOKUP($C1627,st!$B$2:$F$400,2,FALSE())="","",VLOOKUP($C1627,st!$B$2:$F$400,2,FALSE())),""))),"")</f>
        <v>1</v>
      </c>
      <c r="E1627" s="35">
        <f>IFERROR(IF($A1627="HDC",IF(VLOOKUP($C1627,hdc!$B$2:$F$1600,3,FALSE())="","",VLOOKUP($C1627,hdc!$B$2:$F$1600,3,FALSE())),IF($A1627="NAUTICS",IF(VLOOKUP($C1627,nautics!$B$2:$F$1200,3,FALSE())="","",VLOOKUP($C1627,nautics!$B$2:$F$1200,3,FALSE())),IF($A1627="ST",IF(VLOOKUP($C1627,st!$B$2:$F$400,3,FALSE())="","",VLOOKUP($C1627,st!$B$2:$F$400,3,FALSE())),""))),"")</f>
        <v>1</v>
      </c>
      <c r="F1627" s="35" t="str">
        <f>IFERROR(IF($A1627="HDC",IF(VLOOKUP($C1627,hdc!$B$2:$F$1600,4,FALSE())="","",VLOOKUP($C1627,hdc!$B$2:$F$1600,4,FALSE())),IF($A1627="NAUTICS",IF(VLOOKUP($C1627,nautics!$B$2:$F$1200,4,FALSE())="","",VLOOKUP($C1627,nautics!$B$2:$F$1200,4,FALSE())),IF($A1627="ST",IF(VLOOKUP($C1627,st!$B$2:$F$400,4,FALSE())="","",VLOOKUP($C1627,st!$B$2:$F$400,4,FALSE())),""))),"")</f>
        <v/>
      </c>
      <c r="G1627" s="35" t="str">
        <f>IFERROR(IF($A1627="HDC",IF(VLOOKUP($C1627,hdc!$B$2:$F$1600,5,FALSE())="","",VLOOKUP($C1627,hdc!$B$2:$F$1600,5,FALSE())),IF($A1627="NAUTICS",IF(VLOOKUP($C1627,nautics!$B$2:$F$1200,5,FALSE())="","",VLOOKUP($C1627,nautics!$B$2:$F$1200,5,FALSE())),IF($A1627="ST",IF(VLOOKUP($C1627,st!$B$2:$F$400,5,FALSE())="","",VLOOKUP($C1627,st!$B$2:$F$400,5,FALSE())),""))),"")</f>
        <v/>
      </c>
      <c r="H1627" s="35" t="s">
        <v>84</v>
      </c>
      <c r="I1627" s="35" t="s">
        <v>34</v>
      </c>
      <c r="J1627" s="35" t="s">
        <v>2994</v>
      </c>
      <c r="K1627" s="35">
        <f t="shared" si="6"/>
        <v>12</v>
      </c>
      <c r="L1627" s="35" t="s">
        <v>2987</v>
      </c>
      <c r="M1627" s="35" t="s">
        <v>2988</v>
      </c>
      <c r="N1627" s="35" t="s">
        <v>2607</v>
      </c>
      <c r="O1627" s="35" t="s">
        <v>2609</v>
      </c>
      <c r="P1627" s="35" t="s">
        <v>2996</v>
      </c>
      <c r="Q1627" s="35" t="s">
        <v>2997</v>
      </c>
      <c r="S1627" s="35" t="s">
        <v>2607</v>
      </c>
      <c r="T1627" s="35" t="s">
        <v>2609</v>
      </c>
      <c r="U1627" s="35" t="s">
        <v>2999</v>
      </c>
      <c r="W1627" s="35" t="s">
        <v>78</v>
      </c>
      <c r="X1627" s="35" t="s">
        <v>59</v>
      </c>
      <c r="Y1627" s="35" t="s">
        <v>2653</v>
      </c>
      <c r="Z1627" s="35" t="s">
        <v>3004</v>
      </c>
    </row>
    <row r="1628" spans="1:26" ht="15" customHeight="1">
      <c r="A1628" s="35" t="s">
        <v>1304</v>
      </c>
      <c r="C1628" s="35" t="s">
        <v>3006</v>
      </c>
      <c r="D1628" s="35">
        <f>IFERROR(IF($A1628="HDC",IF(VLOOKUP($C1628,hdc!$B$2:$F$1600,2,FALSE())="","",VLOOKUP($C1628,hdc!$B$2:$F$1600,2,FALSE())),IF($A1628="NAUTICS",IF(VLOOKUP($C1628,nautics!$B$2:$F$1200,2,FALSE())="","",VLOOKUP($C1628,nautics!$B$2:$F$1200,2,FALSE())),IF($A1628="ST",IF(VLOOKUP($C1628,st!$B$2:$F$400,2,FALSE())="","",VLOOKUP($C1628,st!$B$2:$F$400,2,FALSE())),""))),"")</f>
        <v>1</v>
      </c>
      <c r="E1628" s="35">
        <f>IFERROR(IF($A1628="HDC",IF(VLOOKUP($C1628,hdc!$B$2:$F$1600,3,FALSE())="","",VLOOKUP($C1628,hdc!$B$2:$F$1600,3,FALSE())),IF($A1628="NAUTICS",IF(VLOOKUP($C1628,nautics!$B$2:$F$1200,3,FALSE())="","",VLOOKUP($C1628,nautics!$B$2:$F$1200,3,FALSE())),IF($A1628="ST",IF(VLOOKUP($C1628,st!$B$2:$F$400,3,FALSE())="","",VLOOKUP($C1628,st!$B$2:$F$400,3,FALSE())),""))),"")</f>
        <v>1</v>
      </c>
      <c r="F1628" s="35" t="str">
        <f>IFERROR(IF($A1628="HDC",IF(VLOOKUP($C1628,hdc!$B$2:$F$1600,4,FALSE())="","",VLOOKUP($C1628,hdc!$B$2:$F$1600,4,FALSE())),IF($A1628="NAUTICS",IF(VLOOKUP($C1628,nautics!$B$2:$F$1200,4,FALSE())="","",VLOOKUP($C1628,nautics!$B$2:$F$1200,4,FALSE())),IF($A1628="ST",IF(VLOOKUP($C1628,st!$B$2:$F$400,4,FALSE())="","",VLOOKUP($C1628,st!$B$2:$F$400,4,FALSE())),""))),"")</f>
        <v/>
      </c>
      <c r="G1628" s="35" t="str">
        <f>IFERROR(IF($A1628="HDC",IF(VLOOKUP($C1628,hdc!$B$2:$F$1600,5,FALSE())="","",VLOOKUP($C1628,hdc!$B$2:$F$1600,5,FALSE())),IF($A1628="NAUTICS",IF(VLOOKUP($C1628,nautics!$B$2:$F$1200,5,FALSE())="","",VLOOKUP($C1628,nautics!$B$2:$F$1200,5,FALSE())),IF($A1628="ST",IF(VLOOKUP($C1628,st!$B$2:$F$400,5,FALSE())="","",VLOOKUP($C1628,st!$B$2:$F$400,5,FALSE())),""))),"")</f>
        <v/>
      </c>
      <c r="H1628" s="35" t="s">
        <v>84</v>
      </c>
      <c r="I1628" s="35" t="s">
        <v>34</v>
      </c>
      <c r="J1628" s="35" t="s">
        <v>3010</v>
      </c>
      <c r="K1628" s="35">
        <f t="shared" si="6"/>
        <v>13</v>
      </c>
      <c r="L1628" s="35" t="s">
        <v>2987</v>
      </c>
      <c r="M1628" s="35" t="s">
        <v>2988</v>
      </c>
      <c r="N1628" s="35" t="s">
        <v>2607</v>
      </c>
      <c r="O1628" s="35" t="s">
        <v>2609</v>
      </c>
      <c r="P1628" s="35" t="s">
        <v>3013</v>
      </c>
      <c r="Q1628" s="35" t="s">
        <v>3015</v>
      </c>
      <c r="S1628" s="35" t="s">
        <v>2607</v>
      </c>
      <c r="T1628" s="35" t="s">
        <v>2609</v>
      </c>
      <c r="U1628" s="35" t="s">
        <v>3017</v>
      </c>
      <c r="W1628" s="35" t="s">
        <v>78</v>
      </c>
      <c r="X1628" s="35" t="s">
        <v>59</v>
      </c>
      <c r="Y1628" s="35" t="s">
        <v>2653</v>
      </c>
      <c r="Z1628" s="35" t="s">
        <v>3018</v>
      </c>
    </row>
    <row r="1629" spans="1:26" ht="15" customHeight="1">
      <c r="A1629" s="35" t="s">
        <v>1304</v>
      </c>
      <c r="C1629" s="35" t="s">
        <v>3020</v>
      </c>
      <c r="D1629" s="35">
        <f>IFERROR(IF($A1629="HDC",IF(VLOOKUP($C1629,hdc!$B$2:$F$1600,2,FALSE())="","",VLOOKUP($C1629,hdc!$B$2:$F$1600,2,FALSE())),IF($A1629="NAUTICS",IF(VLOOKUP($C1629,nautics!$B$2:$F$1200,2,FALSE())="","",VLOOKUP($C1629,nautics!$B$2:$F$1200,2,FALSE())),IF($A1629="ST",IF(VLOOKUP($C1629,st!$B$2:$F$400,2,FALSE())="","",VLOOKUP($C1629,st!$B$2:$F$400,2,FALSE())),""))),"")</f>
        <v>1</v>
      </c>
      <c r="E1629" s="35">
        <f>IFERROR(IF($A1629="HDC",IF(VLOOKUP($C1629,hdc!$B$2:$F$1600,3,FALSE())="","",VLOOKUP($C1629,hdc!$B$2:$F$1600,3,FALSE())),IF($A1629="NAUTICS",IF(VLOOKUP($C1629,nautics!$B$2:$F$1200,3,FALSE())="","",VLOOKUP($C1629,nautics!$B$2:$F$1200,3,FALSE())),IF($A1629="ST",IF(VLOOKUP($C1629,st!$B$2:$F$400,3,FALSE())="","",VLOOKUP($C1629,st!$B$2:$F$400,3,FALSE())),""))),"")</f>
        <v>1</v>
      </c>
      <c r="F1629" s="35" t="str">
        <f>IFERROR(IF($A1629="HDC",IF(VLOOKUP($C1629,hdc!$B$2:$F$1600,4,FALSE())="","",VLOOKUP($C1629,hdc!$B$2:$F$1600,4,FALSE())),IF($A1629="NAUTICS",IF(VLOOKUP($C1629,nautics!$B$2:$F$1200,4,FALSE())="","",VLOOKUP($C1629,nautics!$B$2:$F$1200,4,FALSE())),IF($A1629="ST",IF(VLOOKUP($C1629,st!$B$2:$F$400,4,FALSE())="","",VLOOKUP($C1629,st!$B$2:$F$400,4,FALSE())),""))),"")</f>
        <v/>
      </c>
      <c r="G1629" s="35" t="str">
        <f>IFERROR(IF($A1629="HDC",IF(VLOOKUP($C1629,hdc!$B$2:$F$1600,5,FALSE())="","",VLOOKUP($C1629,hdc!$B$2:$F$1600,5,FALSE())),IF($A1629="NAUTICS",IF(VLOOKUP($C1629,nautics!$B$2:$F$1200,5,FALSE())="","",VLOOKUP($C1629,nautics!$B$2:$F$1200,5,FALSE())),IF($A1629="ST",IF(VLOOKUP($C1629,st!$B$2:$F$400,5,FALSE())="","",VLOOKUP($C1629,st!$B$2:$F$400,5,FALSE())),""))),"")</f>
        <v/>
      </c>
      <c r="H1629" s="35" t="s">
        <v>84</v>
      </c>
      <c r="I1629" s="35" t="s">
        <v>34</v>
      </c>
      <c r="J1629" s="35" t="s">
        <v>3023</v>
      </c>
      <c r="K1629" s="35">
        <f t="shared" si="6"/>
        <v>15</v>
      </c>
      <c r="L1629" s="35" t="s">
        <v>2987</v>
      </c>
      <c r="M1629" s="35" t="s">
        <v>2988</v>
      </c>
      <c r="N1629" s="35" t="s">
        <v>2607</v>
      </c>
      <c r="O1629" s="35" t="s">
        <v>2609</v>
      </c>
      <c r="P1629" s="35" t="s">
        <v>3026</v>
      </c>
      <c r="Q1629" s="35" t="s">
        <v>3028</v>
      </c>
      <c r="S1629" s="35" t="s">
        <v>486</v>
      </c>
      <c r="T1629" s="35" t="s">
        <v>487</v>
      </c>
      <c r="U1629" s="35" t="s">
        <v>3030</v>
      </c>
      <c r="W1629" s="35" t="s">
        <v>57</v>
      </c>
      <c r="X1629" s="35" t="s">
        <v>3031</v>
      </c>
      <c r="Y1629" s="35" t="s">
        <v>2653</v>
      </c>
      <c r="Z1629" s="35" t="s">
        <v>3032</v>
      </c>
    </row>
    <row r="1630" spans="1:26" ht="15" customHeight="1">
      <c r="A1630" s="35" t="s">
        <v>1304</v>
      </c>
      <c r="C1630" s="35" t="s">
        <v>3034</v>
      </c>
      <c r="D1630" s="35">
        <f>IFERROR(IF($A1630="HDC",IF(VLOOKUP($C1630,hdc!$B$2:$F$1600,2,FALSE())="","",VLOOKUP($C1630,hdc!$B$2:$F$1600,2,FALSE())),IF($A1630="NAUTICS",IF(VLOOKUP($C1630,nautics!$B$2:$F$1200,2,FALSE())="","",VLOOKUP($C1630,nautics!$B$2:$F$1200,2,FALSE())),IF($A1630="ST",IF(VLOOKUP($C1630,st!$B$2:$F$400,2,FALSE())="","",VLOOKUP($C1630,st!$B$2:$F$400,2,FALSE())),""))),"")</f>
        <v>1</v>
      </c>
      <c r="E1630" s="35">
        <f>IFERROR(IF($A1630="HDC",IF(VLOOKUP($C1630,hdc!$B$2:$F$1600,3,FALSE())="","",VLOOKUP($C1630,hdc!$B$2:$F$1600,3,FALSE())),IF($A1630="NAUTICS",IF(VLOOKUP($C1630,nautics!$B$2:$F$1200,3,FALSE())="","",VLOOKUP($C1630,nautics!$B$2:$F$1200,3,FALSE())),IF($A1630="ST",IF(VLOOKUP($C1630,st!$B$2:$F$400,3,FALSE())="","",VLOOKUP($C1630,st!$B$2:$F$400,3,FALSE())),""))),"")</f>
        <v>1</v>
      </c>
      <c r="F1630" s="35" t="str">
        <f>IFERROR(IF($A1630="HDC",IF(VLOOKUP($C1630,hdc!$B$2:$F$1600,4,FALSE())="","",VLOOKUP($C1630,hdc!$B$2:$F$1600,4,FALSE())),IF($A1630="NAUTICS",IF(VLOOKUP($C1630,nautics!$B$2:$F$1200,4,FALSE())="","",VLOOKUP($C1630,nautics!$B$2:$F$1200,4,FALSE())),IF($A1630="ST",IF(VLOOKUP($C1630,st!$B$2:$F$400,4,FALSE())="","",VLOOKUP($C1630,st!$B$2:$F$400,4,FALSE())),""))),"")</f>
        <v/>
      </c>
      <c r="G1630" s="35" t="str">
        <f>IFERROR(IF($A1630="HDC",IF(VLOOKUP($C1630,hdc!$B$2:$F$1600,5,FALSE())="","",VLOOKUP($C1630,hdc!$B$2:$F$1600,5,FALSE())),IF($A1630="NAUTICS",IF(VLOOKUP($C1630,nautics!$B$2:$F$1200,5,FALSE())="","",VLOOKUP($C1630,nautics!$B$2:$F$1200,5,FALSE())),IF($A1630="ST",IF(VLOOKUP($C1630,st!$B$2:$F$400,5,FALSE())="","",VLOOKUP($C1630,st!$B$2:$F$400,5,FALSE())),""))),"")</f>
        <v/>
      </c>
      <c r="H1630" s="35" t="s">
        <v>84</v>
      </c>
      <c r="I1630" s="35" t="s">
        <v>34</v>
      </c>
      <c r="J1630" s="35" t="s">
        <v>3036</v>
      </c>
      <c r="K1630" s="35">
        <f t="shared" si="6"/>
        <v>15</v>
      </c>
      <c r="L1630" s="35" t="s">
        <v>2987</v>
      </c>
      <c r="M1630" s="35" t="s">
        <v>2988</v>
      </c>
      <c r="N1630" s="35" t="s">
        <v>2607</v>
      </c>
      <c r="O1630" s="35" t="s">
        <v>2609</v>
      </c>
      <c r="P1630" s="35" t="s">
        <v>3039</v>
      </c>
      <c r="Q1630" s="35" t="s">
        <v>3041</v>
      </c>
      <c r="S1630" s="35" t="s">
        <v>486</v>
      </c>
      <c r="T1630" s="35" t="s">
        <v>487</v>
      </c>
      <c r="U1630" s="35" t="s">
        <v>3043</v>
      </c>
      <c r="W1630" s="35" t="s">
        <v>57</v>
      </c>
      <c r="X1630" s="35" t="s">
        <v>3031</v>
      </c>
      <c r="Y1630" s="35" t="s">
        <v>2653</v>
      </c>
      <c r="Z1630" s="35" t="s">
        <v>3046</v>
      </c>
    </row>
    <row r="1631" spans="1:26" ht="15" customHeight="1">
      <c r="A1631" s="35" t="s">
        <v>1304</v>
      </c>
      <c r="C1631" s="35" t="s">
        <v>3048</v>
      </c>
      <c r="D1631" s="35">
        <f>IFERROR(IF($A1631="HDC",IF(VLOOKUP($C1631,hdc!$B$2:$F$1600,2,FALSE())="","",VLOOKUP($C1631,hdc!$B$2:$F$1600,2,FALSE())),IF($A1631="NAUTICS",IF(VLOOKUP($C1631,nautics!$B$2:$F$1200,2,FALSE())="","",VLOOKUP($C1631,nautics!$B$2:$F$1200,2,FALSE())),IF($A1631="ST",IF(VLOOKUP($C1631,st!$B$2:$F$400,2,FALSE())="","",VLOOKUP($C1631,st!$B$2:$F$400,2,FALSE())),""))),"")</f>
        <v>1</v>
      </c>
      <c r="E1631" s="35">
        <f>IFERROR(IF($A1631="HDC",IF(VLOOKUP($C1631,hdc!$B$2:$F$1600,3,FALSE())="","",VLOOKUP($C1631,hdc!$B$2:$F$1600,3,FALSE())),IF($A1631="NAUTICS",IF(VLOOKUP($C1631,nautics!$B$2:$F$1200,3,FALSE())="","",VLOOKUP($C1631,nautics!$B$2:$F$1200,3,FALSE())),IF($A1631="ST",IF(VLOOKUP($C1631,st!$B$2:$F$400,3,FALSE())="","",VLOOKUP($C1631,st!$B$2:$F$400,3,FALSE())),""))),"")</f>
        <v>1</v>
      </c>
      <c r="F1631" s="35" t="str">
        <f>IFERROR(IF($A1631="HDC",IF(VLOOKUP($C1631,hdc!$B$2:$F$1600,4,FALSE())="","",VLOOKUP($C1631,hdc!$B$2:$F$1600,4,FALSE())),IF($A1631="NAUTICS",IF(VLOOKUP($C1631,nautics!$B$2:$F$1200,4,FALSE())="","",VLOOKUP($C1631,nautics!$B$2:$F$1200,4,FALSE())),IF($A1631="ST",IF(VLOOKUP($C1631,st!$B$2:$F$400,4,FALSE())="","",VLOOKUP($C1631,st!$B$2:$F$400,4,FALSE())),""))),"")</f>
        <v/>
      </c>
      <c r="G1631" s="35" t="str">
        <f>IFERROR(IF($A1631="HDC",IF(VLOOKUP($C1631,hdc!$B$2:$F$1600,5,FALSE())="","",VLOOKUP($C1631,hdc!$B$2:$F$1600,5,FALSE())),IF($A1631="NAUTICS",IF(VLOOKUP($C1631,nautics!$B$2:$F$1200,5,FALSE())="","",VLOOKUP($C1631,nautics!$B$2:$F$1200,5,FALSE())),IF($A1631="ST",IF(VLOOKUP($C1631,st!$B$2:$F$400,5,FALSE())="","",VLOOKUP($C1631,st!$B$2:$F$400,5,FALSE())),""))),"")</f>
        <v/>
      </c>
      <c r="H1631" s="35" t="s">
        <v>84</v>
      </c>
      <c r="I1631" s="35" t="s">
        <v>34</v>
      </c>
      <c r="J1631" s="35" t="s">
        <v>3050</v>
      </c>
      <c r="K1631" s="35">
        <f t="shared" si="6"/>
        <v>49</v>
      </c>
      <c r="L1631" s="35" t="s">
        <v>2987</v>
      </c>
      <c r="M1631" s="35" t="s">
        <v>2988</v>
      </c>
      <c r="N1631" s="35" t="s">
        <v>2607</v>
      </c>
      <c r="O1631" s="35" t="s">
        <v>2609</v>
      </c>
      <c r="P1631" s="35" t="s">
        <v>3054</v>
      </c>
      <c r="Q1631" s="35" t="s">
        <v>3055</v>
      </c>
      <c r="S1631" s="35" t="s">
        <v>774</v>
      </c>
      <c r="T1631" s="35" t="s">
        <v>775</v>
      </c>
      <c r="U1631" s="35" t="s">
        <v>3058</v>
      </c>
      <c r="W1631" s="35" t="s">
        <v>57</v>
      </c>
      <c r="X1631" s="35" t="s">
        <v>59</v>
      </c>
      <c r="Y1631" s="35" t="s">
        <v>2653</v>
      </c>
      <c r="Z1631" s="35" t="s">
        <v>2353</v>
      </c>
    </row>
    <row r="1632" spans="1:26" ht="15" customHeight="1">
      <c r="A1632" s="35" t="s">
        <v>1304</v>
      </c>
      <c r="C1632" s="35" t="s">
        <v>3060</v>
      </c>
      <c r="D1632" s="35">
        <f>IFERROR(IF($A1632="HDC",IF(VLOOKUP($C1632,hdc!$B$2:$F$1600,2,FALSE())="","",VLOOKUP($C1632,hdc!$B$2:$F$1600,2,FALSE())),IF($A1632="NAUTICS",IF(VLOOKUP($C1632,nautics!$B$2:$F$1200,2,FALSE())="","",VLOOKUP($C1632,nautics!$B$2:$F$1200,2,FALSE())),IF($A1632="ST",IF(VLOOKUP($C1632,st!$B$2:$F$400,2,FALSE())="","",VLOOKUP($C1632,st!$B$2:$F$400,2,FALSE())),""))),"")</f>
        <v>1</v>
      </c>
      <c r="E1632" s="35">
        <f>IFERROR(IF($A1632="HDC",IF(VLOOKUP($C1632,hdc!$B$2:$F$1600,3,FALSE())="","",VLOOKUP($C1632,hdc!$B$2:$F$1600,3,FALSE())),IF($A1632="NAUTICS",IF(VLOOKUP($C1632,nautics!$B$2:$F$1200,3,FALSE())="","",VLOOKUP($C1632,nautics!$B$2:$F$1200,3,FALSE())),IF($A1632="ST",IF(VLOOKUP($C1632,st!$B$2:$F$400,3,FALSE())="","",VLOOKUP($C1632,st!$B$2:$F$400,3,FALSE())),""))),"")</f>
        <v>1</v>
      </c>
      <c r="F1632" s="35" t="str">
        <f>IFERROR(IF($A1632="HDC",IF(VLOOKUP($C1632,hdc!$B$2:$F$1600,4,FALSE())="","",VLOOKUP($C1632,hdc!$B$2:$F$1600,4,FALSE())),IF($A1632="NAUTICS",IF(VLOOKUP($C1632,nautics!$B$2:$F$1200,4,FALSE())="","",VLOOKUP($C1632,nautics!$B$2:$F$1200,4,FALSE())),IF($A1632="ST",IF(VLOOKUP($C1632,st!$B$2:$F$400,4,FALSE())="","",VLOOKUP($C1632,st!$B$2:$F$400,4,FALSE())),""))),"")</f>
        <v/>
      </c>
      <c r="G1632" s="35" t="str">
        <f>IFERROR(IF($A1632="HDC",IF(VLOOKUP($C1632,hdc!$B$2:$F$1600,5,FALSE())="","",VLOOKUP($C1632,hdc!$B$2:$F$1600,5,FALSE())),IF($A1632="NAUTICS",IF(VLOOKUP($C1632,nautics!$B$2:$F$1200,5,FALSE())="","",VLOOKUP($C1632,nautics!$B$2:$F$1200,5,FALSE())),IF($A1632="ST",IF(VLOOKUP($C1632,st!$B$2:$F$400,5,FALSE())="","",VLOOKUP($C1632,st!$B$2:$F$400,5,FALSE())),""))),"")</f>
        <v/>
      </c>
      <c r="H1632" s="35" t="s">
        <v>84</v>
      </c>
      <c r="I1632" s="35" t="s">
        <v>34</v>
      </c>
      <c r="J1632" s="35" t="s">
        <v>3065</v>
      </c>
      <c r="K1632" s="35">
        <f t="shared" si="6"/>
        <v>51</v>
      </c>
      <c r="L1632" s="35" t="s">
        <v>2987</v>
      </c>
      <c r="M1632" s="35" t="s">
        <v>2988</v>
      </c>
      <c r="N1632" s="35" t="s">
        <v>2607</v>
      </c>
      <c r="O1632" s="35" t="s">
        <v>2609</v>
      </c>
      <c r="P1632" s="35" t="s">
        <v>3068</v>
      </c>
      <c r="Q1632" s="35" t="s">
        <v>3070</v>
      </c>
      <c r="S1632" s="35" t="s">
        <v>671</v>
      </c>
      <c r="T1632" s="35" t="s">
        <v>672</v>
      </c>
      <c r="U1632" s="35" t="s">
        <v>3072</v>
      </c>
      <c r="W1632" s="35" t="s">
        <v>57</v>
      </c>
      <c r="X1632" s="35" t="s">
        <v>59</v>
      </c>
      <c r="Y1632" s="35" t="s">
        <v>2653</v>
      </c>
      <c r="Z1632" s="35" t="s">
        <v>676</v>
      </c>
    </row>
    <row r="1633" spans="1:26" ht="15" customHeight="1">
      <c r="A1633" s="35" t="s">
        <v>1304</v>
      </c>
      <c r="C1633" s="35" t="s">
        <v>3074</v>
      </c>
      <c r="D1633" s="35">
        <f>IFERROR(IF($A1633="HDC",IF(VLOOKUP($C1633,hdc!$B$2:$F$1600,2,FALSE())="","",VLOOKUP($C1633,hdc!$B$2:$F$1600,2,FALSE())),IF($A1633="NAUTICS",IF(VLOOKUP($C1633,nautics!$B$2:$F$1200,2,FALSE())="","",VLOOKUP($C1633,nautics!$B$2:$F$1200,2,FALSE())),IF($A1633="ST",IF(VLOOKUP($C1633,st!$B$2:$F$400,2,FALSE())="","",VLOOKUP($C1633,st!$B$2:$F$400,2,FALSE())),""))),"")</f>
        <v>1</v>
      </c>
      <c r="E1633" s="35">
        <f>IFERROR(IF($A1633="HDC",IF(VLOOKUP($C1633,hdc!$B$2:$F$1600,3,FALSE())="","",VLOOKUP($C1633,hdc!$B$2:$F$1600,3,FALSE())),IF($A1633="NAUTICS",IF(VLOOKUP($C1633,nautics!$B$2:$F$1200,3,FALSE())="","",VLOOKUP($C1633,nautics!$B$2:$F$1200,3,FALSE())),IF($A1633="ST",IF(VLOOKUP($C1633,st!$B$2:$F$400,3,FALSE())="","",VLOOKUP($C1633,st!$B$2:$F$400,3,FALSE())),""))),"")</f>
        <v>1</v>
      </c>
      <c r="F1633" s="35" t="str">
        <f>IFERROR(IF($A1633="HDC",IF(VLOOKUP($C1633,hdc!$B$2:$F$1600,4,FALSE())="","",VLOOKUP($C1633,hdc!$B$2:$F$1600,4,FALSE())),IF($A1633="NAUTICS",IF(VLOOKUP($C1633,nautics!$B$2:$F$1200,4,FALSE())="","",VLOOKUP($C1633,nautics!$B$2:$F$1200,4,FALSE())),IF($A1633="ST",IF(VLOOKUP($C1633,st!$B$2:$F$400,4,FALSE())="","",VLOOKUP($C1633,st!$B$2:$F$400,4,FALSE())),""))),"")</f>
        <v/>
      </c>
      <c r="G1633" s="35" t="str">
        <f>IFERROR(IF($A1633="HDC",IF(VLOOKUP($C1633,hdc!$B$2:$F$1600,5,FALSE())="","",VLOOKUP($C1633,hdc!$B$2:$F$1600,5,FALSE())),IF($A1633="NAUTICS",IF(VLOOKUP($C1633,nautics!$B$2:$F$1200,5,FALSE())="","",VLOOKUP($C1633,nautics!$B$2:$F$1200,5,FALSE())),IF($A1633="ST",IF(VLOOKUP($C1633,st!$B$2:$F$400,5,FALSE())="","",VLOOKUP($C1633,st!$B$2:$F$400,5,FALSE())),""))),"")</f>
        <v/>
      </c>
      <c r="H1633" s="35" t="s">
        <v>145</v>
      </c>
      <c r="I1633" s="35" t="s">
        <v>34</v>
      </c>
      <c r="J1633" s="35" t="s">
        <v>2060</v>
      </c>
      <c r="K1633" s="35">
        <f t="shared" si="6"/>
        <v>10</v>
      </c>
      <c r="L1633" s="35" t="s">
        <v>40</v>
      </c>
      <c r="M1633" s="35" t="s">
        <v>42</v>
      </c>
      <c r="N1633" s="35" t="s">
        <v>43</v>
      </c>
      <c r="O1633" s="35" t="s">
        <v>45</v>
      </c>
      <c r="P1633" s="35" t="s">
        <v>3083</v>
      </c>
      <c r="Q1633" s="35" t="s">
        <v>3084</v>
      </c>
      <c r="S1633" s="35" t="s">
        <v>53</v>
      </c>
      <c r="T1633" s="35" t="s">
        <v>55</v>
      </c>
      <c r="U1633" s="35" t="s">
        <v>3085</v>
      </c>
      <c r="W1633" s="35" t="s">
        <v>57</v>
      </c>
      <c r="X1633" s="35" t="s">
        <v>59</v>
      </c>
      <c r="Y1633" s="35" t="s">
        <v>60</v>
      </c>
      <c r="Z1633" s="35" t="s">
        <v>1258</v>
      </c>
    </row>
    <row r="1634" spans="1:26" ht="15" customHeight="1">
      <c r="A1634" s="35" t="s">
        <v>1304</v>
      </c>
      <c r="C1634" s="35" t="s">
        <v>3088</v>
      </c>
      <c r="D1634" s="35">
        <f>IFERROR(IF($A1634="HDC",IF(VLOOKUP($C1634,hdc!$B$2:$F$1600,2,FALSE())="","",VLOOKUP($C1634,hdc!$B$2:$F$1600,2,FALSE())),IF($A1634="NAUTICS",IF(VLOOKUP($C1634,nautics!$B$2:$F$1200,2,FALSE())="","",VLOOKUP($C1634,nautics!$B$2:$F$1200,2,FALSE())),IF($A1634="ST",IF(VLOOKUP($C1634,st!$B$2:$F$400,2,FALSE())="","",VLOOKUP($C1634,st!$B$2:$F$400,2,FALSE())),""))),"")</f>
        <v>1</v>
      </c>
      <c r="E1634" s="35">
        <f>IFERROR(IF($A1634="HDC",IF(VLOOKUP($C1634,hdc!$B$2:$F$1600,3,FALSE())="","",VLOOKUP($C1634,hdc!$B$2:$F$1600,3,FALSE())),IF($A1634="NAUTICS",IF(VLOOKUP($C1634,nautics!$B$2:$F$1200,3,FALSE())="","",VLOOKUP($C1634,nautics!$B$2:$F$1200,3,FALSE())),IF($A1634="ST",IF(VLOOKUP($C1634,st!$B$2:$F$400,3,FALSE())="","",VLOOKUP($C1634,st!$B$2:$F$400,3,FALSE())),""))),"")</f>
        <v>1</v>
      </c>
      <c r="F1634" s="35" t="str">
        <f>IFERROR(IF($A1634="HDC",IF(VLOOKUP($C1634,hdc!$B$2:$F$1600,4,FALSE())="","",VLOOKUP($C1634,hdc!$B$2:$F$1600,4,FALSE())),IF($A1634="NAUTICS",IF(VLOOKUP($C1634,nautics!$B$2:$F$1200,4,FALSE())="","",VLOOKUP($C1634,nautics!$B$2:$F$1200,4,FALSE())),IF($A1634="ST",IF(VLOOKUP($C1634,st!$B$2:$F$400,4,FALSE())="","",VLOOKUP($C1634,st!$B$2:$F$400,4,FALSE())),""))),"")</f>
        <v/>
      </c>
      <c r="G1634" s="35" t="str">
        <f>IFERROR(IF($A1634="HDC",IF(VLOOKUP($C1634,hdc!$B$2:$F$1600,5,FALSE())="","",VLOOKUP($C1634,hdc!$B$2:$F$1600,5,FALSE())),IF($A1634="NAUTICS",IF(VLOOKUP($C1634,nautics!$B$2:$F$1200,5,FALSE())="","",VLOOKUP($C1634,nautics!$B$2:$F$1200,5,FALSE())),IF($A1634="ST",IF(VLOOKUP($C1634,st!$B$2:$F$400,5,FALSE())="","",VLOOKUP($C1634,st!$B$2:$F$400,5,FALSE())),""))),"")</f>
        <v/>
      </c>
      <c r="H1634" s="35" t="s">
        <v>84</v>
      </c>
      <c r="I1634" s="35" t="s">
        <v>34</v>
      </c>
      <c r="J1634" s="35" t="s">
        <v>3090</v>
      </c>
      <c r="K1634" s="35">
        <f t="shared" si="6"/>
        <v>28</v>
      </c>
      <c r="L1634" s="35" t="s">
        <v>3083</v>
      </c>
      <c r="M1634" s="35" t="s">
        <v>3084</v>
      </c>
      <c r="N1634" s="35" t="s">
        <v>53</v>
      </c>
      <c r="O1634" s="35" t="s">
        <v>55</v>
      </c>
      <c r="P1634" s="35" t="s">
        <v>3093</v>
      </c>
      <c r="Q1634" s="35" t="s">
        <v>3094</v>
      </c>
      <c r="S1634" s="35" t="s">
        <v>53</v>
      </c>
      <c r="T1634" s="35" t="s">
        <v>55</v>
      </c>
      <c r="U1634" s="35" t="s">
        <v>3096</v>
      </c>
      <c r="W1634" s="35" t="s">
        <v>78</v>
      </c>
      <c r="X1634" s="35" t="s">
        <v>59</v>
      </c>
      <c r="Y1634" s="35" t="s">
        <v>1258</v>
      </c>
      <c r="Z1634" s="35" t="s">
        <v>2267</v>
      </c>
    </row>
    <row r="1635" spans="1:26" ht="15" customHeight="1">
      <c r="A1635" s="35" t="s">
        <v>1304</v>
      </c>
      <c r="C1635" s="35" t="s">
        <v>3100</v>
      </c>
      <c r="D1635" s="35">
        <f>IFERROR(IF($A1635="HDC",IF(VLOOKUP($C1635,hdc!$B$2:$F$1600,2,FALSE())="","",VLOOKUP($C1635,hdc!$B$2:$F$1600,2,FALSE())),IF($A1635="NAUTICS",IF(VLOOKUP($C1635,nautics!$B$2:$F$1200,2,FALSE())="","",VLOOKUP($C1635,nautics!$B$2:$F$1200,2,FALSE())),IF($A1635="ST",IF(VLOOKUP($C1635,st!$B$2:$F$400,2,FALSE())="","",VLOOKUP($C1635,st!$B$2:$F$400,2,FALSE())),""))),"")</f>
        <v>1</v>
      </c>
      <c r="E1635" s="35">
        <f>IFERROR(IF($A1635="HDC",IF(VLOOKUP($C1635,hdc!$B$2:$F$1600,3,FALSE())="","",VLOOKUP($C1635,hdc!$B$2:$F$1600,3,FALSE())),IF($A1635="NAUTICS",IF(VLOOKUP($C1635,nautics!$B$2:$F$1200,3,FALSE())="","",VLOOKUP($C1635,nautics!$B$2:$F$1200,3,FALSE())),IF($A1635="ST",IF(VLOOKUP($C1635,st!$B$2:$F$400,3,FALSE())="","",VLOOKUP($C1635,st!$B$2:$F$400,3,FALSE())),""))),"")</f>
        <v>1</v>
      </c>
      <c r="F1635" s="35" t="str">
        <f>IFERROR(IF($A1635="HDC",IF(VLOOKUP($C1635,hdc!$B$2:$F$1600,4,FALSE())="","",VLOOKUP($C1635,hdc!$B$2:$F$1600,4,FALSE())),IF($A1635="NAUTICS",IF(VLOOKUP($C1635,nautics!$B$2:$F$1200,4,FALSE())="","",VLOOKUP($C1635,nautics!$B$2:$F$1200,4,FALSE())),IF($A1635="ST",IF(VLOOKUP($C1635,st!$B$2:$F$400,4,FALSE())="","",VLOOKUP($C1635,st!$B$2:$F$400,4,FALSE())),""))),"")</f>
        <v/>
      </c>
      <c r="G1635" s="35" t="str">
        <f>IFERROR(IF($A1635="HDC",IF(VLOOKUP($C1635,hdc!$B$2:$F$1600,5,FALSE())="","",VLOOKUP($C1635,hdc!$B$2:$F$1600,5,FALSE())),IF($A1635="NAUTICS",IF(VLOOKUP($C1635,nautics!$B$2:$F$1200,5,FALSE())="","",VLOOKUP($C1635,nautics!$B$2:$F$1200,5,FALSE())),IF($A1635="ST",IF(VLOOKUP($C1635,st!$B$2:$F$400,5,FALSE())="","",VLOOKUP($C1635,st!$B$2:$F$400,5,FALSE())),""))),"")</f>
        <v/>
      </c>
      <c r="H1635" s="35" t="s">
        <v>84</v>
      </c>
      <c r="I1635" s="35" t="s">
        <v>34</v>
      </c>
      <c r="J1635" s="35" t="s">
        <v>3090</v>
      </c>
      <c r="K1635" s="35">
        <f t="shared" si="6"/>
        <v>28</v>
      </c>
      <c r="L1635" s="35" t="s">
        <v>3083</v>
      </c>
      <c r="M1635" s="35" t="s">
        <v>3084</v>
      </c>
      <c r="N1635" s="35" t="s">
        <v>53</v>
      </c>
      <c r="O1635" s="35" t="s">
        <v>55</v>
      </c>
      <c r="P1635" s="35" t="s">
        <v>3106</v>
      </c>
      <c r="Q1635" s="35" t="s">
        <v>3108</v>
      </c>
      <c r="S1635" s="35" t="s">
        <v>53</v>
      </c>
      <c r="T1635" s="35" t="s">
        <v>55</v>
      </c>
      <c r="U1635" s="35" t="s">
        <v>3096</v>
      </c>
      <c r="W1635" s="35" t="s">
        <v>78</v>
      </c>
      <c r="X1635" s="35" t="s">
        <v>59</v>
      </c>
      <c r="Y1635" s="35" t="s">
        <v>1258</v>
      </c>
      <c r="Z1635" s="35" t="s">
        <v>2267</v>
      </c>
    </row>
    <row r="1636" spans="1:26" ht="15" customHeight="1">
      <c r="A1636" s="35" t="s">
        <v>1304</v>
      </c>
      <c r="C1636" s="35" t="s">
        <v>3112</v>
      </c>
      <c r="D1636" s="35">
        <f>IFERROR(IF($A1636="HDC",IF(VLOOKUP($C1636,hdc!$B$2:$F$1600,2,FALSE())="","",VLOOKUP($C1636,hdc!$B$2:$F$1600,2,FALSE())),IF($A1636="NAUTICS",IF(VLOOKUP($C1636,nautics!$B$2:$F$1200,2,FALSE())="","",VLOOKUP($C1636,nautics!$B$2:$F$1200,2,FALSE())),IF($A1636="ST",IF(VLOOKUP($C1636,st!$B$2:$F$400,2,FALSE())="","",VLOOKUP($C1636,st!$B$2:$F$400,2,FALSE())),""))),"")</f>
        <v>1</v>
      </c>
      <c r="E1636" s="35">
        <f>IFERROR(IF($A1636="HDC",IF(VLOOKUP($C1636,hdc!$B$2:$F$1600,3,FALSE())="","",VLOOKUP($C1636,hdc!$B$2:$F$1600,3,FALSE())),IF($A1636="NAUTICS",IF(VLOOKUP($C1636,nautics!$B$2:$F$1200,3,FALSE())="","",VLOOKUP($C1636,nautics!$B$2:$F$1200,3,FALSE())),IF($A1636="ST",IF(VLOOKUP($C1636,st!$B$2:$F$400,3,FALSE())="","",VLOOKUP($C1636,st!$B$2:$F$400,3,FALSE())),""))),"")</f>
        <v>1</v>
      </c>
      <c r="F1636" s="35" t="str">
        <f>IFERROR(IF($A1636="HDC",IF(VLOOKUP($C1636,hdc!$B$2:$F$1600,4,FALSE())="","",VLOOKUP($C1636,hdc!$B$2:$F$1600,4,FALSE())),IF($A1636="NAUTICS",IF(VLOOKUP($C1636,nautics!$B$2:$F$1200,4,FALSE())="","",VLOOKUP($C1636,nautics!$B$2:$F$1200,4,FALSE())),IF($A1636="ST",IF(VLOOKUP($C1636,st!$B$2:$F$400,4,FALSE())="","",VLOOKUP($C1636,st!$B$2:$F$400,4,FALSE())),""))),"")</f>
        <v/>
      </c>
      <c r="G1636" s="35" t="str">
        <f>IFERROR(IF($A1636="HDC",IF(VLOOKUP($C1636,hdc!$B$2:$F$1600,5,FALSE())="","",VLOOKUP($C1636,hdc!$B$2:$F$1600,5,FALSE())),IF($A1636="NAUTICS",IF(VLOOKUP($C1636,nautics!$B$2:$F$1200,5,FALSE())="","",VLOOKUP($C1636,nautics!$B$2:$F$1200,5,FALSE())),IF($A1636="ST",IF(VLOOKUP($C1636,st!$B$2:$F$400,5,FALSE())="","",VLOOKUP($C1636,st!$B$2:$F$400,5,FALSE())),""))),"")</f>
        <v/>
      </c>
      <c r="H1636" s="35" t="s">
        <v>145</v>
      </c>
      <c r="I1636" s="35" t="s">
        <v>34</v>
      </c>
      <c r="J1636" s="35" t="s">
        <v>3115</v>
      </c>
      <c r="K1636" s="35">
        <f t="shared" si="6"/>
        <v>26</v>
      </c>
      <c r="L1636" s="35" t="s">
        <v>815</v>
      </c>
      <c r="M1636" s="35" t="s">
        <v>816</v>
      </c>
      <c r="N1636" s="35" t="s">
        <v>736</v>
      </c>
      <c r="O1636" s="35" t="s">
        <v>738</v>
      </c>
      <c r="P1636" s="35" t="s">
        <v>3118</v>
      </c>
      <c r="Q1636" s="35" t="s">
        <v>3120</v>
      </c>
      <c r="S1636" s="35" t="s">
        <v>2922</v>
      </c>
      <c r="T1636" s="35" t="s">
        <v>2924</v>
      </c>
      <c r="U1636" s="35" t="s">
        <v>3122</v>
      </c>
      <c r="W1636" s="35" t="s">
        <v>57</v>
      </c>
      <c r="X1636" s="35" t="s">
        <v>59</v>
      </c>
      <c r="Y1636" s="35" t="s">
        <v>819</v>
      </c>
      <c r="Z1636" s="35" t="s">
        <v>3124</v>
      </c>
    </row>
    <row r="1637" spans="1:26" ht="15" customHeight="1">
      <c r="A1637" s="35" t="s">
        <v>1304</v>
      </c>
      <c r="C1637" s="35" t="s">
        <v>3126</v>
      </c>
      <c r="D1637" s="35">
        <f>IFERROR(IF($A1637="HDC",IF(VLOOKUP($C1637,hdc!$B$2:$F$1600,2,FALSE())="","",VLOOKUP($C1637,hdc!$B$2:$F$1600,2,FALSE())),IF($A1637="NAUTICS",IF(VLOOKUP($C1637,nautics!$B$2:$F$1200,2,FALSE())="","",VLOOKUP($C1637,nautics!$B$2:$F$1200,2,FALSE())),IF($A1637="ST",IF(VLOOKUP($C1637,st!$B$2:$F$400,2,FALSE())="","",VLOOKUP($C1637,st!$B$2:$F$400,2,FALSE())),""))),"")</f>
        <v>1</v>
      </c>
      <c r="E1637" s="35">
        <f>IFERROR(IF($A1637="HDC",IF(VLOOKUP($C1637,hdc!$B$2:$F$1600,3,FALSE())="","",VLOOKUP($C1637,hdc!$B$2:$F$1600,3,FALSE())),IF($A1637="NAUTICS",IF(VLOOKUP($C1637,nautics!$B$2:$F$1200,3,FALSE())="","",VLOOKUP($C1637,nautics!$B$2:$F$1200,3,FALSE())),IF($A1637="ST",IF(VLOOKUP($C1637,st!$B$2:$F$400,3,FALSE())="","",VLOOKUP($C1637,st!$B$2:$F$400,3,FALSE())),""))),"")</f>
        <v>1</v>
      </c>
      <c r="F1637" s="35" t="str">
        <f>IFERROR(IF($A1637="HDC",IF(VLOOKUP($C1637,hdc!$B$2:$F$1600,4,FALSE())="","",VLOOKUP($C1637,hdc!$B$2:$F$1600,4,FALSE())),IF($A1637="NAUTICS",IF(VLOOKUP($C1637,nautics!$B$2:$F$1200,4,FALSE())="","",VLOOKUP($C1637,nautics!$B$2:$F$1200,4,FALSE())),IF($A1637="ST",IF(VLOOKUP($C1637,st!$B$2:$F$400,4,FALSE())="","",VLOOKUP($C1637,st!$B$2:$F$400,4,FALSE())),""))),"")</f>
        <v/>
      </c>
      <c r="G1637" s="35" t="str">
        <f>IFERROR(IF($A1637="HDC",IF(VLOOKUP($C1637,hdc!$B$2:$F$1600,5,FALSE())="","",VLOOKUP($C1637,hdc!$B$2:$F$1600,5,FALSE())),IF($A1637="NAUTICS",IF(VLOOKUP($C1637,nautics!$B$2:$F$1200,5,FALSE())="","",VLOOKUP($C1637,nautics!$B$2:$F$1200,5,FALSE())),IF($A1637="ST",IF(VLOOKUP($C1637,st!$B$2:$F$400,5,FALSE())="","",VLOOKUP($C1637,st!$B$2:$F$400,5,FALSE())),""))),"")</f>
        <v/>
      </c>
      <c r="H1637" s="35" t="s">
        <v>84</v>
      </c>
      <c r="I1637" s="35" t="s">
        <v>34</v>
      </c>
      <c r="J1637" s="35" t="s">
        <v>3129</v>
      </c>
      <c r="K1637" s="35">
        <f t="shared" si="6"/>
        <v>30</v>
      </c>
      <c r="L1637" s="35" t="s">
        <v>3118</v>
      </c>
      <c r="M1637" s="35" t="s">
        <v>3120</v>
      </c>
      <c r="N1637" s="35" t="s">
        <v>2922</v>
      </c>
      <c r="O1637" s="35" t="s">
        <v>2924</v>
      </c>
      <c r="P1637" s="35" t="s">
        <v>3132</v>
      </c>
      <c r="Q1637" s="35" t="s">
        <v>3133</v>
      </c>
      <c r="S1637" s="35" t="s">
        <v>2922</v>
      </c>
      <c r="T1637" s="35" t="s">
        <v>2924</v>
      </c>
      <c r="U1637" s="35" t="s">
        <v>3134</v>
      </c>
      <c r="W1637" s="35" t="s">
        <v>78</v>
      </c>
      <c r="X1637" s="35" t="s">
        <v>59</v>
      </c>
      <c r="Y1637" s="35" t="s">
        <v>3124</v>
      </c>
      <c r="Z1637" s="35" t="s">
        <v>3137</v>
      </c>
    </row>
    <row r="1638" spans="1:26" ht="15" customHeight="1">
      <c r="A1638" s="35" t="s">
        <v>1304</v>
      </c>
      <c r="C1638" s="35" t="s">
        <v>3138</v>
      </c>
      <c r="D1638" s="35">
        <f>IFERROR(IF($A1638="HDC",IF(VLOOKUP($C1638,hdc!$B$2:$F$1600,2,FALSE())="","",VLOOKUP($C1638,hdc!$B$2:$F$1600,2,FALSE())),IF($A1638="NAUTICS",IF(VLOOKUP($C1638,nautics!$B$2:$F$1200,2,FALSE())="","",VLOOKUP($C1638,nautics!$B$2:$F$1200,2,FALSE())),IF($A1638="ST",IF(VLOOKUP($C1638,st!$B$2:$F$400,2,FALSE())="","",VLOOKUP($C1638,st!$B$2:$F$400,2,FALSE())),""))),"")</f>
        <v>1</v>
      </c>
      <c r="E1638" s="35">
        <f>IFERROR(IF($A1638="HDC",IF(VLOOKUP($C1638,hdc!$B$2:$F$1600,3,FALSE())="","",VLOOKUP($C1638,hdc!$B$2:$F$1600,3,FALSE())),IF($A1638="NAUTICS",IF(VLOOKUP($C1638,nautics!$B$2:$F$1200,3,FALSE())="","",VLOOKUP($C1638,nautics!$B$2:$F$1200,3,FALSE())),IF($A1638="ST",IF(VLOOKUP($C1638,st!$B$2:$F$400,3,FALSE())="","",VLOOKUP($C1638,st!$B$2:$F$400,3,FALSE())),""))),"")</f>
        <v>1</v>
      </c>
      <c r="F1638" s="35" t="str">
        <f>IFERROR(IF($A1638="HDC",IF(VLOOKUP($C1638,hdc!$B$2:$F$1600,4,FALSE())="","",VLOOKUP($C1638,hdc!$B$2:$F$1600,4,FALSE())),IF($A1638="NAUTICS",IF(VLOOKUP($C1638,nautics!$B$2:$F$1200,4,FALSE())="","",VLOOKUP($C1638,nautics!$B$2:$F$1200,4,FALSE())),IF($A1638="ST",IF(VLOOKUP($C1638,st!$B$2:$F$400,4,FALSE())="","",VLOOKUP($C1638,st!$B$2:$F$400,4,FALSE())),""))),"")</f>
        <v/>
      </c>
      <c r="G1638" s="35" t="str">
        <f>IFERROR(IF($A1638="HDC",IF(VLOOKUP($C1638,hdc!$B$2:$F$1600,5,FALSE())="","",VLOOKUP($C1638,hdc!$B$2:$F$1600,5,FALSE())),IF($A1638="NAUTICS",IF(VLOOKUP($C1638,nautics!$B$2:$F$1200,5,FALSE())="","",VLOOKUP($C1638,nautics!$B$2:$F$1200,5,FALSE())),IF($A1638="ST",IF(VLOOKUP($C1638,st!$B$2:$F$400,5,FALSE())="","",VLOOKUP($C1638,st!$B$2:$F$400,5,FALSE())),""))),"")</f>
        <v/>
      </c>
      <c r="H1638" s="35" t="s">
        <v>84</v>
      </c>
      <c r="I1638" s="35" t="s">
        <v>34</v>
      </c>
      <c r="J1638" s="35" t="s">
        <v>3141</v>
      </c>
      <c r="K1638" s="35">
        <f t="shared" si="6"/>
        <v>36</v>
      </c>
      <c r="L1638" s="35" t="s">
        <v>3118</v>
      </c>
      <c r="M1638" s="35" t="s">
        <v>3120</v>
      </c>
      <c r="N1638" s="35" t="s">
        <v>2922</v>
      </c>
      <c r="O1638" s="35" t="s">
        <v>2924</v>
      </c>
      <c r="P1638" s="35" t="s">
        <v>3143</v>
      </c>
      <c r="Q1638" s="35" t="s">
        <v>3145</v>
      </c>
      <c r="S1638" s="35" t="s">
        <v>511</v>
      </c>
      <c r="T1638" s="35" t="s">
        <v>513</v>
      </c>
      <c r="U1638" s="35" t="s">
        <v>3146</v>
      </c>
      <c r="W1638" s="35" t="s">
        <v>57</v>
      </c>
      <c r="X1638" s="35" t="s">
        <v>3031</v>
      </c>
      <c r="Y1638" s="35" t="s">
        <v>3124</v>
      </c>
      <c r="Z1638" s="35" t="s">
        <v>3148</v>
      </c>
    </row>
    <row r="1639" spans="1:26" ht="15" customHeight="1">
      <c r="A1639" s="35" t="s">
        <v>1304</v>
      </c>
      <c r="C1639" s="35" t="s">
        <v>3150</v>
      </c>
      <c r="D1639" s="35">
        <f>IFERROR(IF($A1639="HDC",IF(VLOOKUP($C1639,hdc!$B$2:$F$1600,2,FALSE())="","",VLOOKUP($C1639,hdc!$B$2:$F$1600,2,FALSE())),IF($A1639="NAUTICS",IF(VLOOKUP($C1639,nautics!$B$2:$F$1200,2,FALSE())="","",VLOOKUP($C1639,nautics!$B$2:$F$1200,2,FALSE())),IF($A1639="ST",IF(VLOOKUP($C1639,st!$B$2:$F$400,2,FALSE())="","",VLOOKUP($C1639,st!$B$2:$F$400,2,FALSE())),""))),"")</f>
        <v>1</v>
      </c>
      <c r="E1639" s="35">
        <f>IFERROR(IF($A1639="HDC",IF(VLOOKUP($C1639,hdc!$B$2:$F$1600,3,FALSE())="","",VLOOKUP($C1639,hdc!$B$2:$F$1600,3,FALSE())),IF($A1639="NAUTICS",IF(VLOOKUP($C1639,nautics!$B$2:$F$1200,3,FALSE())="","",VLOOKUP($C1639,nautics!$B$2:$F$1200,3,FALSE())),IF($A1639="ST",IF(VLOOKUP($C1639,st!$B$2:$F$400,3,FALSE())="","",VLOOKUP($C1639,st!$B$2:$F$400,3,FALSE())),""))),"")</f>
        <v>1</v>
      </c>
      <c r="F1639" s="35" t="str">
        <f>IFERROR(IF($A1639="HDC",IF(VLOOKUP($C1639,hdc!$B$2:$F$1600,4,FALSE())="","",VLOOKUP($C1639,hdc!$B$2:$F$1600,4,FALSE())),IF($A1639="NAUTICS",IF(VLOOKUP($C1639,nautics!$B$2:$F$1200,4,FALSE())="","",VLOOKUP($C1639,nautics!$B$2:$F$1200,4,FALSE())),IF($A1639="ST",IF(VLOOKUP($C1639,st!$B$2:$F$400,4,FALSE())="","",VLOOKUP($C1639,st!$B$2:$F$400,4,FALSE())),""))),"")</f>
        <v/>
      </c>
      <c r="G1639" s="35" t="str">
        <f>IFERROR(IF($A1639="HDC",IF(VLOOKUP($C1639,hdc!$B$2:$F$1600,5,FALSE())="","",VLOOKUP($C1639,hdc!$B$2:$F$1600,5,FALSE())),IF($A1639="NAUTICS",IF(VLOOKUP($C1639,nautics!$B$2:$F$1200,5,FALSE())="","",VLOOKUP($C1639,nautics!$B$2:$F$1200,5,FALSE())),IF($A1639="ST",IF(VLOOKUP($C1639,st!$B$2:$F$400,5,FALSE())="","",VLOOKUP($C1639,st!$B$2:$F$400,5,FALSE())),""))),"")</f>
        <v/>
      </c>
      <c r="H1639" s="35" t="s">
        <v>84</v>
      </c>
      <c r="I1639" s="35" t="s">
        <v>34</v>
      </c>
      <c r="J1639" s="35" t="s">
        <v>3152</v>
      </c>
      <c r="K1639" s="35">
        <f t="shared" si="6"/>
        <v>28</v>
      </c>
      <c r="L1639" s="35" t="s">
        <v>3118</v>
      </c>
      <c r="M1639" s="35" t="s">
        <v>3120</v>
      </c>
      <c r="N1639" s="35" t="s">
        <v>2922</v>
      </c>
      <c r="O1639" s="35" t="s">
        <v>2924</v>
      </c>
      <c r="P1639" s="35" t="s">
        <v>3154</v>
      </c>
      <c r="Q1639" s="35" t="s">
        <v>3155</v>
      </c>
      <c r="S1639" s="35" t="s">
        <v>511</v>
      </c>
      <c r="T1639" s="35" t="s">
        <v>513</v>
      </c>
      <c r="U1639" s="35" t="s">
        <v>3156</v>
      </c>
      <c r="W1639" s="35" t="s">
        <v>57</v>
      </c>
      <c r="X1639" s="35" t="s">
        <v>59</v>
      </c>
      <c r="Y1639" s="35" t="s">
        <v>3124</v>
      </c>
      <c r="Z1639" s="35" t="s">
        <v>3157</v>
      </c>
    </row>
    <row r="1640" spans="1:26" ht="15" customHeight="1">
      <c r="A1640" s="35" t="s">
        <v>1304</v>
      </c>
      <c r="C1640" s="35" t="s">
        <v>3159</v>
      </c>
      <c r="D1640" s="35">
        <f>IFERROR(IF($A1640="HDC",IF(VLOOKUP($C1640,hdc!$B$2:$F$1600,2,FALSE())="","",VLOOKUP($C1640,hdc!$B$2:$F$1600,2,FALSE())),IF($A1640="NAUTICS",IF(VLOOKUP($C1640,nautics!$B$2:$F$1200,2,FALSE())="","",VLOOKUP($C1640,nautics!$B$2:$F$1200,2,FALSE())),IF($A1640="ST",IF(VLOOKUP($C1640,st!$B$2:$F$400,2,FALSE())="","",VLOOKUP($C1640,st!$B$2:$F$400,2,FALSE())),""))),"")</f>
        <v>1</v>
      </c>
      <c r="E1640" s="35">
        <f>IFERROR(IF($A1640="HDC",IF(VLOOKUP($C1640,hdc!$B$2:$F$1600,3,FALSE())="","",VLOOKUP($C1640,hdc!$B$2:$F$1600,3,FALSE())),IF($A1640="NAUTICS",IF(VLOOKUP($C1640,nautics!$B$2:$F$1200,3,FALSE())="","",VLOOKUP($C1640,nautics!$B$2:$F$1200,3,FALSE())),IF($A1640="ST",IF(VLOOKUP($C1640,st!$B$2:$F$400,3,FALSE())="","",VLOOKUP($C1640,st!$B$2:$F$400,3,FALSE())),""))),"")</f>
        <v>1</v>
      </c>
      <c r="F1640" s="35" t="str">
        <f>IFERROR(IF($A1640="HDC",IF(VLOOKUP($C1640,hdc!$B$2:$F$1600,4,FALSE())="","",VLOOKUP($C1640,hdc!$B$2:$F$1600,4,FALSE())),IF($A1640="NAUTICS",IF(VLOOKUP($C1640,nautics!$B$2:$F$1200,4,FALSE())="","",VLOOKUP($C1640,nautics!$B$2:$F$1200,4,FALSE())),IF($A1640="ST",IF(VLOOKUP($C1640,st!$B$2:$F$400,4,FALSE())="","",VLOOKUP($C1640,st!$B$2:$F$400,4,FALSE())),""))),"")</f>
        <v/>
      </c>
      <c r="G1640" s="35" t="str">
        <f>IFERROR(IF($A1640="HDC",IF(VLOOKUP($C1640,hdc!$B$2:$F$1600,5,FALSE())="","",VLOOKUP($C1640,hdc!$B$2:$F$1600,5,FALSE())),IF($A1640="NAUTICS",IF(VLOOKUP($C1640,nautics!$B$2:$F$1200,5,FALSE())="","",VLOOKUP($C1640,nautics!$B$2:$F$1200,5,FALSE())),IF($A1640="ST",IF(VLOOKUP($C1640,st!$B$2:$F$400,5,FALSE())="","",VLOOKUP($C1640,st!$B$2:$F$400,5,FALSE())),""))),"")</f>
        <v/>
      </c>
      <c r="H1640" s="35" t="s">
        <v>84</v>
      </c>
      <c r="I1640" s="35" t="s">
        <v>34</v>
      </c>
      <c r="J1640" s="35" t="s">
        <v>3162</v>
      </c>
      <c r="K1640" s="35">
        <f t="shared" si="6"/>
        <v>20</v>
      </c>
      <c r="L1640" s="35" t="s">
        <v>815</v>
      </c>
      <c r="M1640" s="35" t="s">
        <v>816</v>
      </c>
      <c r="N1640" s="35" t="s">
        <v>736</v>
      </c>
      <c r="O1640" s="35" t="s">
        <v>738</v>
      </c>
      <c r="P1640" s="35" t="s">
        <v>3164</v>
      </c>
      <c r="Q1640" s="35" t="s">
        <v>3165</v>
      </c>
      <c r="S1640" s="35" t="s">
        <v>2763</v>
      </c>
      <c r="T1640" s="35" t="s">
        <v>2765</v>
      </c>
      <c r="U1640" s="35" t="s">
        <v>3166</v>
      </c>
      <c r="W1640" s="35" t="s">
        <v>57</v>
      </c>
      <c r="X1640" s="35" t="s">
        <v>221</v>
      </c>
      <c r="Y1640" s="35" t="s">
        <v>819</v>
      </c>
      <c r="Z1640" s="35" t="s">
        <v>3168</v>
      </c>
    </row>
    <row r="1641" spans="1:26" ht="15" customHeight="1">
      <c r="A1641" s="35" t="s">
        <v>1304</v>
      </c>
      <c r="C1641" s="35" t="s">
        <v>3169</v>
      </c>
      <c r="D1641" s="35">
        <f>IFERROR(IF($A1641="HDC",IF(VLOOKUP($C1641,hdc!$B$2:$F$1600,2,FALSE())="","",VLOOKUP($C1641,hdc!$B$2:$F$1600,2,FALSE())),IF($A1641="NAUTICS",IF(VLOOKUP($C1641,nautics!$B$2:$F$1200,2,FALSE())="","",VLOOKUP($C1641,nautics!$B$2:$F$1200,2,FALSE())),IF($A1641="ST",IF(VLOOKUP($C1641,st!$B$2:$F$400,2,FALSE())="","",VLOOKUP($C1641,st!$B$2:$F$400,2,FALSE())),""))),"")</f>
        <v>1</v>
      </c>
      <c r="E1641" s="35">
        <f>IFERROR(IF($A1641="HDC",IF(VLOOKUP($C1641,hdc!$B$2:$F$1600,3,FALSE())="","",VLOOKUP($C1641,hdc!$B$2:$F$1600,3,FALSE())),IF($A1641="NAUTICS",IF(VLOOKUP($C1641,nautics!$B$2:$F$1200,3,FALSE())="","",VLOOKUP($C1641,nautics!$B$2:$F$1200,3,FALSE())),IF($A1641="ST",IF(VLOOKUP($C1641,st!$B$2:$F$400,3,FALSE())="","",VLOOKUP($C1641,st!$B$2:$F$400,3,FALSE())),""))),"")</f>
        <v>1</v>
      </c>
      <c r="F1641" s="35" t="str">
        <f>IFERROR(IF($A1641="HDC",IF(VLOOKUP($C1641,hdc!$B$2:$F$1600,4,FALSE())="","",VLOOKUP($C1641,hdc!$B$2:$F$1600,4,FALSE())),IF($A1641="NAUTICS",IF(VLOOKUP($C1641,nautics!$B$2:$F$1200,4,FALSE())="","",VLOOKUP($C1641,nautics!$B$2:$F$1200,4,FALSE())),IF($A1641="ST",IF(VLOOKUP($C1641,st!$B$2:$F$400,4,FALSE())="","",VLOOKUP($C1641,st!$B$2:$F$400,4,FALSE())),""))),"")</f>
        <v/>
      </c>
      <c r="G1641" s="35" t="str">
        <f>IFERROR(IF($A1641="HDC",IF(VLOOKUP($C1641,hdc!$B$2:$F$1600,5,FALSE())="","",VLOOKUP($C1641,hdc!$B$2:$F$1600,5,FALSE())),IF($A1641="NAUTICS",IF(VLOOKUP($C1641,nautics!$B$2:$F$1200,5,FALSE())="","",VLOOKUP($C1641,nautics!$B$2:$F$1200,5,FALSE())),IF($A1641="ST",IF(VLOOKUP($C1641,st!$B$2:$F$400,5,FALSE())="","",VLOOKUP($C1641,st!$B$2:$F$400,5,FALSE())),""))),"")</f>
        <v/>
      </c>
      <c r="H1641" s="35" t="s">
        <v>84</v>
      </c>
      <c r="I1641" s="35" t="s">
        <v>34</v>
      </c>
      <c r="J1641" s="35" t="s">
        <v>3172</v>
      </c>
      <c r="K1641" s="35">
        <f t="shared" si="6"/>
        <v>22</v>
      </c>
      <c r="L1641" s="35" t="s">
        <v>815</v>
      </c>
      <c r="M1641" s="35" t="s">
        <v>816</v>
      </c>
      <c r="N1641" s="35" t="s">
        <v>736</v>
      </c>
      <c r="O1641" s="35" t="s">
        <v>738</v>
      </c>
      <c r="P1641" s="35" t="s">
        <v>3173</v>
      </c>
      <c r="Q1641" s="35" t="s">
        <v>3174</v>
      </c>
      <c r="S1641" s="35" t="s">
        <v>796</v>
      </c>
      <c r="T1641" s="35" t="s">
        <v>797</v>
      </c>
      <c r="U1641" s="35" t="s">
        <v>3175</v>
      </c>
      <c r="W1641" s="35" t="s">
        <v>57</v>
      </c>
      <c r="X1641" s="35" t="s">
        <v>59</v>
      </c>
      <c r="Y1641" s="35" t="s">
        <v>819</v>
      </c>
      <c r="Z1641" s="35" t="s">
        <v>3178</v>
      </c>
    </row>
    <row r="1642" spans="1:26" ht="15" customHeight="1">
      <c r="A1642" s="35" t="s">
        <v>1304</v>
      </c>
      <c r="C1642" s="35" t="s">
        <v>3180</v>
      </c>
      <c r="D1642" s="35">
        <f>IFERROR(IF($A1642="HDC",IF(VLOOKUP($C1642,hdc!$B$2:$F$1600,2,FALSE())="","",VLOOKUP($C1642,hdc!$B$2:$F$1600,2,FALSE())),IF($A1642="NAUTICS",IF(VLOOKUP($C1642,nautics!$B$2:$F$1200,2,FALSE())="","",VLOOKUP($C1642,nautics!$B$2:$F$1200,2,FALSE())),IF($A1642="ST",IF(VLOOKUP($C1642,st!$B$2:$F$400,2,FALSE())="","",VLOOKUP($C1642,st!$B$2:$F$400,2,FALSE())),""))),"")</f>
        <v>1</v>
      </c>
      <c r="E1642" s="35">
        <f>IFERROR(IF($A1642="HDC",IF(VLOOKUP($C1642,hdc!$B$2:$F$1600,3,FALSE())="","",VLOOKUP($C1642,hdc!$B$2:$F$1600,3,FALSE())),IF($A1642="NAUTICS",IF(VLOOKUP($C1642,nautics!$B$2:$F$1200,3,FALSE())="","",VLOOKUP($C1642,nautics!$B$2:$F$1200,3,FALSE())),IF($A1642="ST",IF(VLOOKUP($C1642,st!$B$2:$F$400,3,FALSE())="","",VLOOKUP($C1642,st!$B$2:$F$400,3,FALSE())),""))),"")</f>
        <v>1</v>
      </c>
      <c r="F1642" s="35" t="str">
        <f>IFERROR(IF($A1642="HDC",IF(VLOOKUP($C1642,hdc!$B$2:$F$1600,4,FALSE())="","",VLOOKUP($C1642,hdc!$B$2:$F$1600,4,FALSE())),IF($A1642="NAUTICS",IF(VLOOKUP($C1642,nautics!$B$2:$F$1200,4,FALSE())="","",VLOOKUP($C1642,nautics!$B$2:$F$1200,4,FALSE())),IF($A1642="ST",IF(VLOOKUP($C1642,st!$B$2:$F$400,4,FALSE())="","",VLOOKUP($C1642,st!$B$2:$F$400,4,FALSE())),""))),"")</f>
        <v/>
      </c>
      <c r="G1642" s="35" t="str">
        <f>IFERROR(IF($A1642="HDC",IF(VLOOKUP($C1642,hdc!$B$2:$F$1600,5,FALSE())="","",VLOOKUP($C1642,hdc!$B$2:$F$1600,5,FALSE())),IF($A1642="NAUTICS",IF(VLOOKUP($C1642,nautics!$B$2:$F$1200,5,FALSE())="","",VLOOKUP($C1642,nautics!$B$2:$F$1200,5,FALSE())),IF($A1642="ST",IF(VLOOKUP($C1642,st!$B$2:$F$400,5,FALSE())="","",VLOOKUP($C1642,st!$B$2:$F$400,5,FALSE())),""))),"")</f>
        <v/>
      </c>
      <c r="H1642" s="35" t="s">
        <v>84</v>
      </c>
      <c r="I1642" s="35" t="s">
        <v>34</v>
      </c>
      <c r="J1642" s="35" t="s">
        <v>3182</v>
      </c>
      <c r="K1642" s="35">
        <f t="shared" si="6"/>
        <v>44</v>
      </c>
      <c r="L1642" s="35" t="s">
        <v>3185</v>
      </c>
      <c r="M1642" s="35" t="s">
        <v>3186</v>
      </c>
      <c r="N1642" s="35" t="s">
        <v>2922</v>
      </c>
      <c r="O1642" s="35" t="s">
        <v>2924</v>
      </c>
      <c r="P1642" s="35" t="s">
        <v>3188</v>
      </c>
      <c r="Q1642" s="35" t="s">
        <v>3189</v>
      </c>
      <c r="S1642" s="35" t="s">
        <v>511</v>
      </c>
      <c r="T1642" s="35" t="s">
        <v>513</v>
      </c>
      <c r="U1642" s="35" t="s">
        <v>3192</v>
      </c>
      <c r="W1642" s="35" t="s">
        <v>57</v>
      </c>
      <c r="X1642" s="35" t="s">
        <v>59</v>
      </c>
      <c r="Y1642" s="35" t="s">
        <v>3193</v>
      </c>
      <c r="Z1642" s="35" t="s">
        <v>3194</v>
      </c>
    </row>
    <row r="1643" spans="1:26" ht="15" customHeight="1">
      <c r="A1643" s="35" t="s">
        <v>1304</v>
      </c>
      <c r="C1643" s="35" t="s">
        <v>3196</v>
      </c>
      <c r="D1643" s="35">
        <f>IFERROR(IF($A1643="HDC",IF(VLOOKUP($C1643,hdc!$B$2:$F$1600,2,FALSE())="","",VLOOKUP($C1643,hdc!$B$2:$F$1600,2,FALSE())),IF($A1643="NAUTICS",IF(VLOOKUP($C1643,nautics!$B$2:$F$1200,2,FALSE())="","",VLOOKUP($C1643,nautics!$B$2:$F$1200,2,FALSE())),IF($A1643="ST",IF(VLOOKUP($C1643,st!$B$2:$F$400,2,FALSE())="","",VLOOKUP($C1643,st!$B$2:$F$400,2,FALSE())),""))),"")</f>
        <v>1</v>
      </c>
      <c r="E1643" s="35">
        <f>IFERROR(IF($A1643="HDC",IF(VLOOKUP($C1643,hdc!$B$2:$F$1600,3,FALSE())="","",VLOOKUP($C1643,hdc!$B$2:$F$1600,3,FALSE())),IF($A1643="NAUTICS",IF(VLOOKUP($C1643,nautics!$B$2:$F$1200,3,FALSE())="","",VLOOKUP($C1643,nautics!$B$2:$F$1200,3,FALSE())),IF($A1643="ST",IF(VLOOKUP($C1643,st!$B$2:$F$400,3,FALSE())="","",VLOOKUP($C1643,st!$B$2:$F$400,3,FALSE())),""))),"")</f>
        <v>1</v>
      </c>
      <c r="F1643" s="35" t="str">
        <f>IFERROR(IF($A1643="HDC",IF(VLOOKUP($C1643,hdc!$B$2:$F$1600,4,FALSE())="","",VLOOKUP($C1643,hdc!$B$2:$F$1600,4,FALSE())),IF($A1643="NAUTICS",IF(VLOOKUP($C1643,nautics!$B$2:$F$1200,4,FALSE())="","",VLOOKUP($C1643,nautics!$B$2:$F$1200,4,FALSE())),IF($A1643="ST",IF(VLOOKUP($C1643,st!$B$2:$F$400,4,FALSE())="","",VLOOKUP($C1643,st!$B$2:$F$400,4,FALSE())),""))),"")</f>
        <v/>
      </c>
      <c r="G1643" s="35" t="str">
        <f>IFERROR(IF($A1643="HDC",IF(VLOOKUP($C1643,hdc!$B$2:$F$1600,5,FALSE())="","",VLOOKUP($C1643,hdc!$B$2:$F$1600,5,FALSE())),IF($A1643="NAUTICS",IF(VLOOKUP($C1643,nautics!$B$2:$F$1200,5,FALSE())="","",VLOOKUP($C1643,nautics!$B$2:$F$1200,5,FALSE())),IF($A1643="ST",IF(VLOOKUP($C1643,st!$B$2:$F$400,5,FALSE())="","",VLOOKUP($C1643,st!$B$2:$F$400,5,FALSE())),""))),"")</f>
        <v/>
      </c>
      <c r="H1643" s="35" t="s">
        <v>84</v>
      </c>
      <c r="I1643" s="35" t="s">
        <v>34</v>
      </c>
      <c r="J1643" s="35" t="s">
        <v>3198</v>
      </c>
      <c r="K1643" s="35">
        <f t="shared" si="6"/>
        <v>37</v>
      </c>
      <c r="L1643" s="35" t="s">
        <v>3185</v>
      </c>
      <c r="M1643" s="35" t="s">
        <v>3186</v>
      </c>
      <c r="N1643" s="35" t="s">
        <v>2922</v>
      </c>
      <c r="O1643" s="35" t="s">
        <v>2924</v>
      </c>
      <c r="P1643" s="35" t="s">
        <v>3202</v>
      </c>
      <c r="Q1643" s="35" t="s">
        <v>3204</v>
      </c>
      <c r="S1643" s="35" t="s">
        <v>511</v>
      </c>
      <c r="T1643" s="35" t="s">
        <v>513</v>
      </c>
      <c r="U1643" s="35" t="s">
        <v>3205</v>
      </c>
      <c r="W1643" s="35" t="s">
        <v>57</v>
      </c>
      <c r="X1643" s="35" t="s">
        <v>59</v>
      </c>
      <c r="Y1643" s="35" t="s">
        <v>3193</v>
      </c>
      <c r="Z1643" s="35" t="s">
        <v>3207</v>
      </c>
    </row>
    <row r="1644" spans="1:26" ht="15" customHeight="1">
      <c r="A1644" s="35" t="s">
        <v>1304</v>
      </c>
      <c r="C1644" s="35" t="s">
        <v>3209</v>
      </c>
      <c r="D1644" s="35">
        <f>IFERROR(IF($A1644="HDC",IF(VLOOKUP($C1644,hdc!$B$2:$F$1600,2,FALSE())="","",VLOOKUP($C1644,hdc!$B$2:$F$1600,2,FALSE())),IF($A1644="NAUTICS",IF(VLOOKUP($C1644,nautics!$B$2:$F$1200,2,FALSE())="","",VLOOKUP($C1644,nautics!$B$2:$F$1200,2,FALSE())),IF($A1644="ST",IF(VLOOKUP($C1644,st!$B$2:$F$400,2,FALSE())="","",VLOOKUP($C1644,st!$B$2:$F$400,2,FALSE())),""))),"")</f>
        <v>1</v>
      </c>
      <c r="E1644" s="35">
        <f>IFERROR(IF($A1644="HDC",IF(VLOOKUP($C1644,hdc!$B$2:$F$1600,3,FALSE())="","",VLOOKUP($C1644,hdc!$B$2:$F$1600,3,FALSE())),IF($A1644="NAUTICS",IF(VLOOKUP($C1644,nautics!$B$2:$F$1200,3,FALSE())="","",VLOOKUP($C1644,nautics!$B$2:$F$1200,3,FALSE())),IF($A1644="ST",IF(VLOOKUP($C1644,st!$B$2:$F$400,3,FALSE())="","",VLOOKUP($C1644,st!$B$2:$F$400,3,FALSE())),""))),"")</f>
        <v>1</v>
      </c>
      <c r="F1644" s="35" t="str">
        <f>IFERROR(IF($A1644="HDC",IF(VLOOKUP($C1644,hdc!$B$2:$F$1600,4,FALSE())="","",VLOOKUP($C1644,hdc!$B$2:$F$1600,4,FALSE())),IF($A1644="NAUTICS",IF(VLOOKUP($C1644,nautics!$B$2:$F$1200,4,FALSE())="","",VLOOKUP($C1644,nautics!$B$2:$F$1200,4,FALSE())),IF($A1644="ST",IF(VLOOKUP($C1644,st!$B$2:$F$400,4,FALSE())="","",VLOOKUP($C1644,st!$B$2:$F$400,4,FALSE())),""))),"")</f>
        <v/>
      </c>
      <c r="G1644" s="35" t="str">
        <f>IFERROR(IF($A1644="HDC",IF(VLOOKUP($C1644,hdc!$B$2:$F$1600,5,FALSE())="","",VLOOKUP($C1644,hdc!$B$2:$F$1600,5,FALSE())),IF($A1644="NAUTICS",IF(VLOOKUP($C1644,nautics!$B$2:$F$1200,5,FALSE())="","",VLOOKUP($C1644,nautics!$B$2:$F$1200,5,FALSE())),IF($A1644="ST",IF(VLOOKUP($C1644,st!$B$2:$F$400,5,FALSE())="","",VLOOKUP($C1644,st!$B$2:$F$400,5,FALSE())),""))),"")</f>
        <v/>
      </c>
      <c r="H1644" s="35" t="s">
        <v>316</v>
      </c>
      <c r="I1644" s="35" t="s">
        <v>34</v>
      </c>
      <c r="J1644" s="35" t="s">
        <v>3212</v>
      </c>
      <c r="K1644" s="35">
        <f t="shared" si="6"/>
        <v>26</v>
      </c>
      <c r="L1644" s="35" t="s">
        <v>815</v>
      </c>
      <c r="M1644" s="35" t="s">
        <v>816</v>
      </c>
      <c r="N1644" s="35" t="s">
        <v>736</v>
      </c>
      <c r="O1644" s="35" t="s">
        <v>738</v>
      </c>
      <c r="P1644" s="35" t="s">
        <v>3185</v>
      </c>
      <c r="Q1644" s="35" t="s">
        <v>3186</v>
      </c>
      <c r="S1644" s="35" t="s">
        <v>2922</v>
      </c>
      <c r="T1644" s="35" t="s">
        <v>2924</v>
      </c>
      <c r="U1644" s="35" t="s">
        <v>3216</v>
      </c>
      <c r="W1644" s="35" t="s">
        <v>57</v>
      </c>
      <c r="X1644" s="35" t="s">
        <v>59</v>
      </c>
      <c r="Y1644" s="35" t="s">
        <v>819</v>
      </c>
      <c r="Z1644" s="35" t="s">
        <v>3193</v>
      </c>
    </row>
    <row r="1645" spans="1:26" ht="15" customHeight="1">
      <c r="A1645" s="35" t="s">
        <v>1304</v>
      </c>
      <c r="C1645" s="35" t="s">
        <v>3219</v>
      </c>
      <c r="D1645" s="35">
        <f>IFERROR(IF($A1645="HDC",IF(VLOOKUP($C1645,hdc!$B$2:$F$1600,2,FALSE())="","",VLOOKUP($C1645,hdc!$B$2:$F$1600,2,FALSE())),IF($A1645="NAUTICS",IF(VLOOKUP($C1645,nautics!$B$2:$F$1200,2,FALSE())="","",VLOOKUP($C1645,nautics!$B$2:$F$1200,2,FALSE())),IF($A1645="ST",IF(VLOOKUP($C1645,st!$B$2:$F$400,2,FALSE())="","",VLOOKUP($C1645,st!$B$2:$F$400,2,FALSE())),""))),"")</f>
        <v>1</v>
      </c>
      <c r="E1645" s="35">
        <f>IFERROR(IF($A1645="HDC",IF(VLOOKUP($C1645,hdc!$B$2:$F$1600,3,FALSE())="","",VLOOKUP($C1645,hdc!$B$2:$F$1600,3,FALSE())),IF($A1645="NAUTICS",IF(VLOOKUP($C1645,nautics!$B$2:$F$1200,3,FALSE())="","",VLOOKUP($C1645,nautics!$B$2:$F$1200,3,FALSE())),IF($A1645="ST",IF(VLOOKUP($C1645,st!$B$2:$F$400,3,FALSE())="","",VLOOKUP($C1645,st!$B$2:$F$400,3,FALSE())),""))),"")</f>
        <v>1</v>
      </c>
      <c r="F1645" s="35" t="str">
        <f>IFERROR(IF($A1645="HDC",IF(VLOOKUP($C1645,hdc!$B$2:$F$1600,4,FALSE())="","",VLOOKUP($C1645,hdc!$B$2:$F$1600,4,FALSE())),IF($A1645="NAUTICS",IF(VLOOKUP($C1645,nautics!$B$2:$F$1200,4,FALSE())="","",VLOOKUP($C1645,nautics!$B$2:$F$1200,4,FALSE())),IF($A1645="ST",IF(VLOOKUP($C1645,st!$B$2:$F$400,4,FALSE())="","",VLOOKUP($C1645,st!$B$2:$F$400,4,FALSE())),""))),"")</f>
        <v/>
      </c>
      <c r="G1645" s="35" t="str">
        <f>IFERROR(IF($A1645="HDC",IF(VLOOKUP($C1645,hdc!$B$2:$F$1600,5,FALSE())="","",VLOOKUP($C1645,hdc!$B$2:$F$1600,5,FALSE())),IF($A1645="NAUTICS",IF(VLOOKUP($C1645,nautics!$B$2:$F$1200,5,FALSE())="","",VLOOKUP($C1645,nautics!$B$2:$F$1200,5,FALSE())),IF($A1645="ST",IF(VLOOKUP($C1645,st!$B$2:$F$400,5,FALSE())="","",VLOOKUP($C1645,st!$B$2:$F$400,5,FALSE())),""))),"")</f>
        <v/>
      </c>
      <c r="H1645" s="35" t="s">
        <v>84</v>
      </c>
      <c r="I1645" s="35" t="s">
        <v>34</v>
      </c>
      <c r="J1645" s="35" t="s">
        <v>3226</v>
      </c>
      <c r="K1645" s="35">
        <f t="shared" si="6"/>
        <v>39</v>
      </c>
      <c r="L1645" s="35" t="s">
        <v>3185</v>
      </c>
      <c r="M1645" s="35" t="s">
        <v>3186</v>
      </c>
      <c r="N1645" s="35" t="s">
        <v>2922</v>
      </c>
      <c r="O1645" s="35" t="s">
        <v>2924</v>
      </c>
      <c r="P1645" s="35" t="s">
        <v>3229</v>
      </c>
      <c r="Q1645" s="35" t="s">
        <v>3231</v>
      </c>
      <c r="S1645" s="35" t="s">
        <v>2548</v>
      </c>
      <c r="T1645" s="35" t="s">
        <v>2549</v>
      </c>
      <c r="U1645" s="35" t="s">
        <v>3233</v>
      </c>
      <c r="W1645" s="35" t="s">
        <v>57</v>
      </c>
      <c r="X1645" s="35" t="s">
        <v>59</v>
      </c>
      <c r="Y1645" s="35" t="s">
        <v>3193</v>
      </c>
      <c r="Z1645" s="35" t="s">
        <v>2554</v>
      </c>
    </row>
    <row r="1646" spans="1:26" ht="15" customHeight="1">
      <c r="A1646" s="35" t="s">
        <v>1304</v>
      </c>
      <c r="C1646" s="35" t="s">
        <v>3236</v>
      </c>
      <c r="D1646" s="35">
        <f>IFERROR(IF($A1646="HDC",IF(VLOOKUP($C1646,hdc!$B$2:$F$1600,2,FALSE())="","",VLOOKUP($C1646,hdc!$B$2:$F$1600,2,FALSE())),IF($A1646="NAUTICS",IF(VLOOKUP($C1646,nautics!$B$2:$F$1200,2,FALSE())="","",VLOOKUP($C1646,nautics!$B$2:$F$1200,2,FALSE())),IF($A1646="ST",IF(VLOOKUP($C1646,st!$B$2:$F$400,2,FALSE())="","",VLOOKUP($C1646,st!$B$2:$F$400,2,FALSE())),""))),"")</f>
        <v>1</v>
      </c>
      <c r="E1646" s="35">
        <f>IFERROR(IF($A1646="HDC",IF(VLOOKUP($C1646,hdc!$B$2:$F$1600,3,FALSE())="","",VLOOKUP($C1646,hdc!$B$2:$F$1600,3,FALSE())),IF($A1646="NAUTICS",IF(VLOOKUP($C1646,nautics!$B$2:$F$1200,3,FALSE())="","",VLOOKUP($C1646,nautics!$B$2:$F$1200,3,FALSE())),IF($A1646="ST",IF(VLOOKUP($C1646,st!$B$2:$F$400,3,FALSE())="","",VLOOKUP($C1646,st!$B$2:$F$400,3,FALSE())),""))),"")</f>
        <v>1</v>
      </c>
      <c r="F1646" s="35" t="str">
        <f>IFERROR(IF($A1646="HDC",IF(VLOOKUP($C1646,hdc!$B$2:$F$1600,4,FALSE())="","",VLOOKUP($C1646,hdc!$B$2:$F$1600,4,FALSE())),IF($A1646="NAUTICS",IF(VLOOKUP($C1646,nautics!$B$2:$F$1200,4,FALSE())="","",VLOOKUP($C1646,nautics!$B$2:$F$1200,4,FALSE())),IF($A1646="ST",IF(VLOOKUP($C1646,st!$B$2:$F$400,4,FALSE())="","",VLOOKUP($C1646,st!$B$2:$F$400,4,FALSE())),""))),"")</f>
        <v/>
      </c>
      <c r="G1646" s="35" t="str">
        <f>IFERROR(IF($A1646="HDC",IF(VLOOKUP($C1646,hdc!$B$2:$F$1600,5,FALSE())="","",VLOOKUP($C1646,hdc!$B$2:$F$1600,5,FALSE())),IF($A1646="NAUTICS",IF(VLOOKUP($C1646,nautics!$B$2:$F$1200,5,FALSE())="","",VLOOKUP($C1646,nautics!$B$2:$F$1200,5,FALSE())),IF($A1646="ST",IF(VLOOKUP($C1646,st!$B$2:$F$400,5,FALSE())="","",VLOOKUP($C1646,st!$B$2:$F$400,5,FALSE())),""))),"")</f>
        <v/>
      </c>
      <c r="H1646" s="35" t="s">
        <v>84</v>
      </c>
      <c r="I1646" s="35" t="s">
        <v>34</v>
      </c>
      <c r="J1646" s="35" t="s">
        <v>3239</v>
      </c>
      <c r="K1646" s="35">
        <f t="shared" si="6"/>
        <v>13</v>
      </c>
      <c r="L1646" s="35" t="s">
        <v>3185</v>
      </c>
      <c r="M1646" s="35" t="s">
        <v>3186</v>
      </c>
      <c r="N1646" s="35" t="s">
        <v>2922</v>
      </c>
      <c r="O1646" s="35" t="s">
        <v>2924</v>
      </c>
      <c r="P1646" s="35" t="s">
        <v>3241</v>
      </c>
      <c r="Q1646" s="35" t="s">
        <v>3243</v>
      </c>
      <c r="S1646" s="35" t="s">
        <v>2922</v>
      </c>
      <c r="T1646" s="35" t="s">
        <v>2924</v>
      </c>
      <c r="U1646" s="35" t="s">
        <v>3245</v>
      </c>
      <c r="W1646" s="35" t="s">
        <v>78</v>
      </c>
      <c r="X1646" s="35" t="s">
        <v>59</v>
      </c>
      <c r="Y1646" s="35" t="s">
        <v>3193</v>
      </c>
      <c r="Z1646" s="35" t="s">
        <v>2928</v>
      </c>
    </row>
    <row r="1647" spans="1:26" ht="15" customHeight="1">
      <c r="A1647" s="35" t="s">
        <v>1304</v>
      </c>
      <c r="C1647" s="35" t="s">
        <v>3249</v>
      </c>
      <c r="D1647" s="35">
        <f>IFERROR(IF($A1647="HDC",IF(VLOOKUP($C1647,hdc!$B$2:$F$1600,2,FALSE())="","",VLOOKUP($C1647,hdc!$B$2:$F$1600,2,FALSE())),IF($A1647="NAUTICS",IF(VLOOKUP($C1647,nautics!$B$2:$F$1200,2,FALSE())="","",VLOOKUP($C1647,nautics!$B$2:$F$1200,2,FALSE())),IF($A1647="ST",IF(VLOOKUP($C1647,st!$B$2:$F$400,2,FALSE())="","",VLOOKUP($C1647,st!$B$2:$F$400,2,FALSE())),""))),"")</f>
        <v>1</v>
      </c>
      <c r="E1647" s="35">
        <f>IFERROR(IF($A1647="HDC",IF(VLOOKUP($C1647,hdc!$B$2:$F$1600,3,FALSE())="","",VLOOKUP($C1647,hdc!$B$2:$F$1600,3,FALSE())),IF($A1647="NAUTICS",IF(VLOOKUP($C1647,nautics!$B$2:$F$1200,3,FALSE())="","",VLOOKUP($C1647,nautics!$B$2:$F$1200,3,FALSE())),IF($A1647="ST",IF(VLOOKUP($C1647,st!$B$2:$F$400,3,FALSE())="","",VLOOKUP($C1647,st!$B$2:$F$400,3,FALSE())),""))),"")</f>
        <v>1</v>
      </c>
      <c r="F1647" s="35" t="str">
        <f>IFERROR(IF($A1647="HDC",IF(VLOOKUP($C1647,hdc!$B$2:$F$1600,4,FALSE())="","",VLOOKUP($C1647,hdc!$B$2:$F$1600,4,FALSE())),IF($A1647="NAUTICS",IF(VLOOKUP($C1647,nautics!$B$2:$F$1200,4,FALSE())="","",VLOOKUP($C1647,nautics!$B$2:$F$1200,4,FALSE())),IF($A1647="ST",IF(VLOOKUP($C1647,st!$B$2:$F$400,4,FALSE())="","",VLOOKUP($C1647,st!$B$2:$F$400,4,FALSE())),""))),"")</f>
        <v/>
      </c>
      <c r="G1647" s="35" t="str">
        <f>IFERROR(IF($A1647="HDC",IF(VLOOKUP($C1647,hdc!$B$2:$F$1600,5,FALSE())="","",VLOOKUP($C1647,hdc!$B$2:$F$1600,5,FALSE())),IF($A1647="NAUTICS",IF(VLOOKUP($C1647,nautics!$B$2:$F$1200,5,FALSE())="","",VLOOKUP($C1647,nautics!$B$2:$F$1200,5,FALSE())),IF($A1647="ST",IF(VLOOKUP($C1647,st!$B$2:$F$400,5,FALSE())="","",VLOOKUP($C1647,st!$B$2:$F$400,5,FALSE())),""))),"")</f>
        <v/>
      </c>
      <c r="H1647" s="35" t="s">
        <v>84</v>
      </c>
      <c r="I1647" s="35" t="s">
        <v>34</v>
      </c>
      <c r="J1647" s="35" t="s">
        <v>3252</v>
      </c>
      <c r="K1647" s="35">
        <f t="shared" si="6"/>
        <v>11</v>
      </c>
      <c r="L1647" s="35" t="s">
        <v>3185</v>
      </c>
      <c r="M1647" s="35" t="s">
        <v>3186</v>
      </c>
      <c r="N1647" s="35" t="s">
        <v>2922</v>
      </c>
      <c r="O1647" s="35" t="s">
        <v>2924</v>
      </c>
      <c r="P1647" s="35" t="s">
        <v>3256</v>
      </c>
      <c r="Q1647" s="35" t="s">
        <v>3258</v>
      </c>
      <c r="S1647" s="35" t="s">
        <v>2922</v>
      </c>
      <c r="T1647" s="35" t="s">
        <v>2924</v>
      </c>
      <c r="U1647" s="35" t="s">
        <v>3259</v>
      </c>
      <c r="W1647" s="35" t="s">
        <v>78</v>
      </c>
      <c r="X1647" s="35" t="s">
        <v>59</v>
      </c>
      <c r="Y1647" s="35" t="s">
        <v>3193</v>
      </c>
      <c r="Z1647" s="35" t="s">
        <v>3027</v>
      </c>
    </row>
    <row r="1648" spans="1:26" ht="15" customHeight="1">
      <c r="A1648" s="35" t="s">
        <v>1304</v>
      </c>
      <c r="C1648" s="35" t="s">
        <v>3262</v>
      </c>
      <c r="D1648" s="35">
        <f>IFERROR(IF($A1648="HDC",IF(VLOOKUP($C1648,hdc!$B$2:$F$1600,2,FALSE())="","",VLOOKUP($C1648,hdc!$B$2:$F$1600,2,FALSE())),IF($A1648="NAUTICS",IF(VLOOKUP($C1648,nautics!$B$2:$F$1200,2,FALSE())="","",VLOOKUP($C1648,nautics!$B$2:$F$1200,2,FALSE())),IF($A1648="ST",IF(VLOOKUP($C1648,st!$B$2:$F$400,2,FALSE())="","",VLOOKUP($C1648,st!$B$2:$F$400,2,FALSE())),""))),"")</f>
        <v>1</v>
      </c>
      <c r="E1648" s="35">
        <f>IFERROR(IF($A1648="HDC",IF(VLOOKUP($C1648,hdc!$B$2:$F$1600,3,FALSE())="","",VLOOKUP($C1648,hdc!$B$2:$F$1600,3,FALSE())),IF($A1648="NAUTICS",IF(VLOOKUP($C1648,nautics!$B$2:$F$1200,3,FALSE())="","",VLOOKUP($C1648,nautics!$B$2:$F$1200,3,FALSE())),IF($A1648="ST",IF(VLOOKUP($C1648,st!$B$2:$F$400,3,FALSE())="","",VLOOKUP($C1648,st!$B$2:$F$400,3,FALSE())),""))),"")</f>
        <v>1</v>
      </c>
      <c r="F1648" s="35" t="str">
        <f>IFERROR(IF($A1648="HDC",IF(VLOOKUP($C1648,hdc!$B$2:$F$1600,4,FALSE())="","",VLOOKUP($C1648,hdc!$B$2:$F$1600,4,FALSE())),IF($A1648="NAUTICS",IF(VLOOKUP($C1648,nautics!$B$2:$F$1200,4,FALSE())="","",VLOOKUP($C1648,nautics!$B$2:$F$1200,4,FALSE())),IF($A1648="ST",IF(VLOOKUP($C1648,st!$B$2:$F$400,4,FALSE())="","",VLOOKUP($C1648,st!$B$2:$F$400,4,FALSE())),""))),"")</f>
        <v/>
      </c>
      <c r="G1648" s="35" t="str">
        <f>IFERROR(IF($A1648="HDC",IF(VLOOKUP($C1648,hdc!$B$2:$F$1600,5,FALSE())="","",VLOOKUP($C1648,hdc!$B$2:$F$1600,5,FALSE())),IF($A1648="NAUTICS",IF(VLOOKUP($C1648,nautics!$B$2:$F$1200,5,FALSE())="","",VLOOKUP($C1648,nautics!$B$2:$F$1200,5,FALSE())),IF($A1648="ST",IF(VLOOKUP($C1648,st!$B$2:$F$400,5,FALSE())="","",VLOOKUP($C1648,st!$B$2:$F$400,5,FALSE())),""))),"")</f>
        <v/>
      </c>
      <c r="H1648" s="35" t="s">
        <v>84</v>
      </c>
      <c r="I1648" s="35" t="s">
        <v>34</v>
      </c>
      <c r="J1648" s="35" t="s">
        <v>3266</v>
      </c>
      <c r="K1648" s="35">
        <f t="shared" si="6"/>
        <v>24</v>
      </c>
      <c r="L1648" s="35" t="s">
        <v>3083</v>
      </c>
      <c r="M1648" s="35" t="s">
        <v>3084</v>
      </c>
      <c r="N1648" s="35" t="s">
        <v>53</v>
      </c>
      <c r="O1648" s="35" t="s">
        <v>55</v>
      </c>
      <c r="P1648" s="35" t="s">
        <v>3267</v>
      </c>
      <c r="Q1648" s="35" t="s">
        <v>3268</v>
      </c>
      <c r="S1648" s="35" t="s">
        <v>53</v>
      </c>
      <c r="T1648" s="35" t="s">
        <v>55</v>
      </c>
      <c r="U1648" s="35" t="s">
        <v>3271</v>
      </c>
      <c r="W1648" s="35" t="s">
        <v>78</v>
      </c>
      <c r="X1648" s="35" t="s">
        <v>59</v>
      </c>
      <c r="Y1648" s="35" t="s">
        <v>1258</v>
      </c>
      <c r="Z1648" s="35" t="s">
        <v>3273</v>
      </c>
    </row>
    <row r="1649" spans="1:26" ht="15" customHeight="1">
      <c r="A1649" s="35" t="s">
        <v>1304</v>
      </c>
      <c r="C1649" s="35" t="s">
        <v>3274</v>
      </c>
      <c r="D1649" s="35">
        <f>IFERROR(IF($A1649="HDC",IF(VLOOKUP($C1649,hdc!$B$2:$F$1600,2,FALSE())="","",VLOOKUP($C1649,hdc!$B$2:$F$1600,2,FALSE())),IF($A1649="NAUTICS",IF(VLOOKUP($C1649,nautics!$B$2:$F$1200,2,FALSE())="","",VLOOKUP($C1649,nautics!$B$2:$F$1200,2,FALSE())),IF($A1649="ST",IF(VLOOKUP($C1649,st!$B$2:$F$400,2,FALSE())="","",VLOOKUP($C1649,st!$B$2:$F$400,2,FALSE())),""))),"")</f>
        <v>1</v>
      </c>
      <c r="E1649" s="35">
        <f>IFERROR(IF($A1649="HDC",IF(VLOOKUP($C1649,hdc!$B$2:$F$1600,3,FALSE())="","",VLOOKUP($C1649,hdc!$B$2:$F$1600,3,FALSE())),IF($A1649="NAUTICS",IF(VLOOKUP($C1649,nautics!$B$2:$F$1200,3,FALSE())="","",VLOOKUP($C1649,nautics!$B$2:$F$1200,3,FALSE())),IF($A1649="ST",IF(VLOOKUP($C1649,st!$B$2:$F$400,3,FALSE())="","",VLOOKUP($C1649,st!$B$2:$F$400,3,FALSE())),""))),"")</f>
        <v>1</v>
      </c>
      <c r="F1649" s="35" t="str">
        <f>IFERROR(IF($A1649="HDC",IF(VLOOKUP($C1649,hdc!$B$2:$F$1600,4,FALSE())="","",VLOOKUP($C1649,hdc!$B$2:$F$1600,4,FALSE())),IF($A1649="NAUTICS",IF(VLOOKUP($C1649,nautics!$B$2:$F$1200,4,FALSE())="","",VLOOKUP($C1649,nautics!$B$2:$F$1200,4,FALSE())),IF($A1649="ST",IF(VLOOKUP($C1649,st!$B$2:$F$400,4,FALSE())="","",VLOOKUP($C1649,st!$B$2:$F$400,4,FALSE())),""))),"")</f>
        <v/>
      </c>
      <c r="G1649" s="35" t="str">
        <f>IFERROR(IF($A1649="HDC",IF(VLOOKUP($C1649,hdc!$B$2:$F$1600,5,FALSE())="","",VLOOKUP($C1649,hdc!$B$2:$F$1600,5,FALSE())),IF($A1649="NAUTICS",IF(VLOOKUP($C1649,nautics!$B$2:$F$1200,5,FALSE())="","",VLOOKUP($C1649,nautics!$B$2:$F$1200,5,FALSE())),IF($A1649="ST",IF(VLOOKUP($C1649,st!$B$2:$F$400,5,FALSE())="","",VLOOKUP($C1649,st!$B$2:$F$400,5,FALSE())),""))),"")</f>
        <v/>
      </c>
      <c r="H1649" s="35" t="s">
        <v>84</v>
      </c>
      <c r="I1649" s="35" t="s">
        <v>34</v>
      </c>
      <c r="J1649" s="35" t="s">
        <v>3277</v>
      </c>
      <c r="K1649" s="35">
        <f t="shared" si="6"/>
        <v>27</v>
      </c>
      <c r="L1649" s="35" t="s">
        <v>3083</v>
      </c>
      <c r="M1649" s="35" t="s">
        <v>3084</v>
      </c>
      <c r="N1649" s="35" t="s">
        <v>53</v>
      </c>
      <c r="O1649" s="35" t="s">
        <v>55</v>
      </c>
      <c r="P1649" s="35" t="s">
        <v>3281</v>
      </c>
      <c r="Q1649" s="35" t="s">
        <v>3282</v>
      </c>
      <c r="S1649" s="35" t="s">
        <v>53</v>
      </c>
      <c r="T1649" s="35" t="s">
        <v>55</v>
      </c>
      <c r="U1649" s="35" t="s">
        <v>3271</v>
      </c>
      <c r="W1649" s="35" t="s">
        <v>78</v>
      </c>
      <c r="X1649" s="35" t="s">
        <v>59</v>
      </c>
      <c r="Y1649" s="35" t="s">
        <v>1258</v>
      </c>
      <c r="Z1649" s="35" t="s">
        <v>3273</v>
      </c>
    </row>
    <row r="1650" spans="1:26" ht="15" customHeight="1">
      <c r="A1650" s="35" t="s">
        <v>1304</v>
      </c>
      <c r="C1650" s="35" t="s">
        <v>3284</v>
      </c>
      <c r="D1650" s="35">
        <f>IFERROR(IF($A1650="HDC",IF(VLOOKUP($C1650,hdc!$B$2:$F$1600,2,FALSE())="","",VLOOKUP($C1650,hdc!$B$2:$F$1600,2,FALSE())),IF($A1650="NAUTICS",IF(VLOOKUP($C1650,nautics!$B$2:$F$1200,2,FALSE())="","",VLOOKUP($C1650,nautics!$B$2:$F$1200,2,FALSE())),IF($A1650="ST",IF(VLOOKUP($C1650,st!$B$2:$F$400,2,FALSE())="","",VLOOKUP($C1650,st!$B$2:$F$400,2,FALSE())),""))),"")</f>
        <v>1</v>
      </c>
      <c r="E1650" s="35">
        <f>IFERROR(IF($A1650="HDC",IF(VLOOKUP($C1650,hdc!$B$2:$F$1600,3,FALSE())="","",VLOOKUP($C1650,hdc!$B$2:$F$1600,3,FALSE())),IF($A1650="NAUTICS",IF(VLOOKUP($C1650,nautics!$B$2:$F$1200,3,FALSE())="","",VLOOKUP($C1650,nautics!$B$2:$F$1200,3,FALSE())),IF($A1650="ST",IF(VLOOKUP($C1650,st!$B$2:$F$400,3,FALSE())="","",VLOOKUP($C1650,st!$B$2:$F$400,3,FALSE())),""))),"")</f>
        <v>1</v>
      </c>
      <c r="F1650" s="35">
        <f>IFERROR(IF($A1650="HDC",IF(VLOOKUP($C1650,hdc!$B$2:$F$1600,4,FALSE())="","",VLOOKUP($C1650,hdc!$B$2:$F$1600,4,FALSE())),IF($A1650="NAUTICS",IF(VLOOKUP($C1650,nautics!$B$2:$F$1200,4,FALSE())="","",VLOOKUP($C1650,nautics!$B$2:$F$1200,4,FALSE())),IF($A1650="ST",IF(VLOOKUP($C1650,st!$B$2:$F$400,4,FALSE())="","",VLOOKUP($C1650,st!$B$2:$F$400,4,FALSE())),""))),"")</f>
        <v>1</v>
      </c>
      <c r="G1650" s="35" t="str">
        <f>IFERROR(IF($A1650="HDC",IF(VLOOKUP($C1650,hdc!$B$2:$F$1600,5,FALSE())="","",VLOOKUP($C1650,hdc!$B$2:$F$1600,5,FALSE())),IF($A1650="NAUTICS",IF(VLOOKUP($C1650,nautics!$B$2:$F$1200,5,FALSE())="","",VLOOKUP($C1650,nautics!$B$2:$F$1200,5,FALSE())),IF($A1650="ST",IF(VLOOKUP($C1650,st!$B$2:$F$400,5,FALSE())="","",VLOOKUP($C1650,st!$B$2:$F$400,5,FALSE())),""))),"")</f>
        <v/>
      </c>
      <c r="H1650" s="35" t="s">
        <v>2500</v>
      </c>
      <c r="I1650" s="35" t="s">
        <v>31</v>
      </c>
      <c r="J1650" s="35" t="s">
        <v>3287</v>
      </c>
      <c r="K1650" s="35">
        <f t="shared" si="6"/>
        <v>20</v>
      </c>
      <c r="L1650" s="35" t="s">
        <v>602</v>
      </c>
      <c r="M1650" s="35" t="s">
        <v>603</v>
      </c>
      <c r="N1650" s="35" t="s">
        <v>43</v>
      </c>
      <c r="O1650" s="35" t="s">
        <v>45</v>
      </c>
      <c r="P1650" s="35" t="s">
        <v>3294</v>
      </c>
      <c r="Q1650" s="35" t="s">
        <v>3296</v>
      </c>
      <c r="S1650" s="35" t="s">
        <v>53</v>
      </c>
      <c r="T1650" s="35" t="s">
        <v>55</v>
      </c>
      <c r="U1650" s="35" t="s">
        <v>3298</v>
      </c>
      <c r="W1650" s="35" t="s">
        <v>57</v>
      </c>
      <c r="X1650" s="35" t="s">
        <v>59</v>
      </c>
      <c r="Y1650" s="35" t="s">
        <v>2507</v>
      </c>
      <c r="Z1650" s="35" t="s">
        <v>3273</v>
      </c>
    </row>
    <row r="1651" spans="1:26" ht="15" customHeight="1">
      <c r="A1651" s="35" t="s">
        <v>1304</v>
      </c>
      <c r="C1651" s="35" t="s">
        <v>3301</v>
      </c>
      <c r="D1651" s="35">
        <f>IFERROR(IF($A1651="HDC",IF(VLOOKUP($C1651,hdc!$B$2:$F$1600,2,FALSE())="","",VLOOKUP($C1651,hdc!$B$2:$F$1600,2,FALSE())),IF($A1651="NAUTICS",IF(VLOOKUP($C1651,nautics!$B$2:$F$1200,2,FALSE())="","",VLOOKUP($C1651,nautics!$B$2:$F$1200,2,FALSE())),IF($A1651="ST",IF(VLOOKUP($C1651,st!$B$2:$F$400,2,FALSE())="","",VLOOKUP($C1651,st!$B$2:$F$400,2,FALSE())),""))),"")</f>
        <v>1</v>
      </c>
      <c r="E1651" s="35">
        <f>IFERROR(IF($A1651="HDC",IF(VLOOKUP($C1651,hdc!$B$2:$F$1600,3,FALSE())="","",VLOOKUP($C1651,hdc!$B$2:$F$1600,3,FALSE())),IF($A1651="NAUTICS",IF(VLOOKUP($C1651,nautics!$B$2:$F$1200,3,FALSE())="","",VLOOKUP($C1651,nautics!$B$2:$F$1200,3,FALSE())),IF($A1651="ST",IF(VLOOKUP($C1651,st!$B$2:$F$400,3,FALSE())="","",VLOOKUP($C1651,st!$B$2:$F$400,3,FALSE())),""))),"")</f>
        <v>1</v>
      </c>
      <c r="F1651" s="35">
        <f>IFERROR(IF($A1651="HDC",IF(VLOOKUP($C1651,hdc!$B$2:$F$1600,4,FALSE())="","",VLOOKUP($C1651,hdc!$B$2:$F$1600,4,FALSE())),IF($A1651="NAUTICS",IF(VLOOKUP($C1651,nautics!$B$2:$F$1200,4,FALSE())="","",VLOOKUP($C1651,nautics!$B$2:$F$1200,4,FALSE())),IF($A1651="ST",IF(VLOOKUP($C1651,st!$B$2:$F$400,4,FALSE())="","",VLOOKUP($C1651,st!$B$2:$F$400,4,FALSE())),""))),"")</f>
        <v>1</v>
      </c>
      <c r="G1651" s="35" t="str">
        <f>IFERROR(IF($A1651="HDC",IF(VLOOKUP($C1651,hdc!$B$2:$F$1600,5,FALSE())="","",VLOOKUP($C1651,hdc!$B$2:$F$1600,5,FALSE())),IF($A1651="NAUTICS",IF(VLOOKUP($C1651,nautics!$B$2:$F$1200,5,FALSE())="","",VLOOKUP($C1651,nautics!$B$2:$F$1200,5,FALSE())),IF($A1651="ST",IF(VLOOKUP($C1651,st!$B$2:$F$400,5,FALSE())="","",VLOOKUP($C1651,st!$B$2:$F$400,5,FALSE())),""))),"")</f>
        <v/>
      </c>
      <c r="H1651" s="35" t="s">
        <v>155</v>
      </c>
      <c r="I1651" s="35" t="s">
        <v>34</v>
      </c>
      <c r="J1651" s="35" t="s">
        <v>3287</v>
      </c>
      <c r="K1651" s="35">
        <f t="shared" si="6"/>
        <v>20</v>
      </c>
      <c r="L1651" s="35" t="s">
        <v>602</v>
      </c>
      <c r="M1651" s="35" t="s">
        <v>603</v>
      </c>
      <c r="N1651" s="35" t="s">
        <v>43</v>
      </c>
      <c r="O1651" s="35" t="s">
        <v>45</v>
      </c>
      <c r="P1651" s="35" t="s">
        <v>3294</v>
      </c>
      <c r="Q1651" s="35" t="s">
        <v>3296</v>
      </c>
      <c r="S1651" s="35" t="s">
        <v>53</v>
      </c>
      <c r="T1651" s="35" t="s">
        <v>55</v>
      </c>
      <c r="U1651" s="35" t="s">
        <v>3298</v>
      </c>
      <c r="W1651" s="35" t="s">
        <v>57</v>
      </c>
      <c r="X1651" s="35" t="s">
        <v>59</v>
      </c>
      <c r="Y1651" s="35" t="s">
        <v>2507</v>
      </c>
      <c r="Z1651" s="35" t="s">
        <v>3273</v>
      </c>
    </row>
    <row r="1652" spans="1:26" ht="15" customHeight="1">
      <c r="A1652" s="35" t="s">
        <v>1304</v>
      </c>
      <c r="C1652" s="35" t="s">
        <v>3307</v>
      </c>
      <c r="D1652" s="35">
        <f>IFERROR(IF($A1652="HDC",IF(VLOOKUP($C1652,hdc!$B$2:$F$1600,2,FALSE())="","",VLOOKUP($C1652,hdc!$B$2:$F$1600,2,FALSE())),IF($A1652="NAUTICS",IF(VLOOKUP($C1652,nautics!$B$2:$F$1200,2,FALSE())="","",VLOOKUP($C1652,nautics!$B$2:$F$1200,2,FALSE())),IF($A1652="ST",IF(VLOOKUP($C1652,st!$B$2:$F$400,2,FALSE())="","",VLOOKUP($C1652,st!$B$2:$F$400,2,FALSE())),""))),"")</f>
        <v>1</v>
      </c>
      <c r="E1652" s="35">
        <f>IFERROR(IF($A1652="HDC",IF(VLOOKUP($C1652,hdc!$B$2:$F$1600,3,FALSE())="","",VLOOKUP($C1652,hdc!$B$2:$F$1600,3,FALSE())),IF($A1652="NAUTICS",IF(VLOOKUP($C1652,nautics!$B$2:$F$1200,3,FALSE())="","",VLOOKUP($C1652,nautics!$B$2:$F$1200,3,FALSE())),IF($A1652="ST",IF(VLOOKUP($C1652,st!$B$2:$F$400,3,FALSE())="","",VLOOKUP($C1652,st!$B$2:$F$400,3,FALSE())),""))),"")</f>
        <v>1</v>
      </c>
      <c r="F1652" s="35">
        <f>IFERROR(IF($A1652="HDC",IF(VLOOKUP($C1652,hdc!$B$2:$F$1600,4,FALSE())="","",VLOOKUP($C1652,hdc!$B$2:$F$1600,4,FALSE())),IF($A1652="NAUTICS",IF(VLOOKUP($C1652,nautics!$B$2:$F$1200,4,FALSE())="","",VLOOKUP($C1652,nautics!$B$2:$F$1200,4,FALSE())),IF($A1652="ST",IF(VLOOKUP($C1652,st!$B$2:$F$400,4,FALSE())="","",VLOOKUP($C1652,st!$B$2:$F$400,4,FALSE())),""))),"")</f>
        <v>1</v>
      </c>
      <c r="G1652" s="35" t="str">
        <f>IFERROR(IF($A1652="HDC",IF(VLOOKUP($C1652,hdc!$B$2:$F$1600,5,FALSE())="","",VLOOKUP($C1652,hdc!$B$2:$F$1600,5,FALSE())),IF($A1652="NAUTICS",IF(VLOOKUP($C1652,nautics!$B$2:$F$1200,5,FALSE())="","",VLOOKUP($C1652,nautics!$B$2:$F$1200,5,FALSE())),IF($A1652="ST",IF(VLOOKUP($C1652,st!$B$2:$F$400,5,FALSE())="","",VLOOKUP($C1652,st!$B$2:$F$400,5,FALSE())),""))),"")</f>
        <v/>
      </c>
      <c r="H1652" s="35" t="s">
        <v>2500</v>
      </c>
      <c r="I1652" s="35" t="s">
        <v>31</v>
      </c>
      <c r="J1652" s="35" t="s">
        <v>3308</v>
      </c>
      <c r="K1652" s="35">
        <f t="shared" si="6"/>
        <v>17</v>
      </c>
      <c r="L1652" s="35" t="s">
        <v>602</v>
      </c>
      <c r="M1652" s="35" t="s">
        <v>603</v>
      </c>
      <c r="N1652" s="35" t="s">
        <v>43</v>
      </c>
      <c r="O1652" s="35" t="s">
        <v>45</v>
      </c>
      <c r="P1652" s="35" t="s">
        <v>3310</v>
      </c>
      <c r="Q1652" s="35" t="s">
        <v>3311</v>
      </c>
      <c r="S1652" s="35" t="s">
        <v>53</v>
      </c>
      <c r="T1652" s="35" t="s">
        <v>55</v>
      </c>
      <c r="U1652" s="35" t="s">
        <v>3313</v>
      </c>
      <c r="W1652" s="35" t="s">
        <v>57</v>
      </c>
      <c r="X1652" s="35" t="s">
        <v>59</v>
      </c>
      <c r="Y1652" s="35" t="s">
        <v>2507</v>
      </c>
      <c r="Z1652" s="35" t="s">
        <v>3315</v>
      </c>
    </row>
    <row r="1653" spans="1:26" ht="15" customHeight="1">
      <c r="A1653" s="35" t="s">
        <v>1304</v>
      </c>
      <c r="C1653" s="35" t="s">
        <v>3318</v>
      </c>
      <c r="D1653" s="35">
        <f>IFERROR(IF($A1653="HDC",IF(VLOOKUP($C1653,hdc!$B$2:$F$1600,2,FALSE())="","",VLOOKUP($C1653,hdc!$B$2:$F$1600,2,FALSE())),IF($A1653="NAUTICS",IF(VLOOKUP($C1653,nautics!$B$2:$F$1200,2,FALSE())="","",VLOOKUP($C1653,nautics!$B$2:$F$1200,2,FALSE())),IF($A1653="ST",IF(VLOOKUP($C1653,st!$B$2:$F$400,2,FALSE())="","",VLOOKUP($C1653,st!$B$2:$F$400,2,FALSE())),""))),"")</f>
        <v>1</v>
      </c>
      <c r="E1653" s="35">
        <f>IFERROR(IF($A1653="HDC",IF(VLOOKUP($C1653,hdc!$B$2:$F$1600,3,FALSE())="","",VLOOKUP($C1653,hdc!$B$2:$F$1600,3,FALSE())),IF($A1653="NAUTICS",IF(VLOOKUP($C1653,nautics!$B$2:$F$1200,3,FALSE())="","",VLOOKUP($C1653,nautics!$B$2:$F$1200,3,FALSE())),IF($A1653="ST",IF(VLOOKUP($C1653,st!$B$2:$F$400,3,FALSE())="","",VLOOKUP($C1653,st!$B$2:$F$400,3,FALSE())),""))),"")</f>
        <v>1</v>
      </c>
      <c r="F1653" s="35">
        <f>IFERROR(IF($A1653="HDC",IF(VLOOKUP($C1653,hdc!$B$2:$F$1600,4,FALSE())="","",VLOOKUP($C1653,hdc!$B$2:$F$1600,4,FALSE())),IF($A1653="NAUTICS",IF(VLOOKUP($C1653,nautics!$B$2:$F$1200,4,FALSE())="","",VLOOKUP($C1653,nautics!$B$2:$F$1200,4,FALSE())),IF($A1653="ST",IF(VLOOKUP($C1653,st!$B$2:$F$400,4,FALSE())="","",VLOOKUP($C1653,st!$B$2:$F$400,4,FALSE())),""))),"")</f>
        <v>1</v>
      </c>
      <c r="G1653" s="35" t="str">
        <f>IFERROR(IF($A1653="HDC",IF(VLOOKUP($C1653,hdc!$B$2:$F$1600,5,FALSE())="","",VLOOKUP($C1653,hdc!$B$2:$F$1600,5,FALSE())),IF($A1653="NAUTICS",IF(VLOOKUP($C1653,nautics!$B$2:$F$1200,5,FALSE())="","",VLOOKUP($C1653,nautics!$B$2:$F$1200,5,FALSE())),IF($A1653="ST",IF(VLOOKUP($C1653,st!$B$2:$F$400,5,FALSE())="","",VLOOKUP($C1653,st!$B$2:$F$400,5,FALSE())),""))),"")</f>
        <v/>
      </c>
      <c r="H1653" s="35" t="s">
        <v>155</v>
      </c>
      <c r="I1653" s="35" t="s">
        <v>34</v>
      </c>
      <c r="J1653" s="35" t="s">
        <v>3308</v>
      </c>
      <c r="K1653" s="35">
        <f t="shared" si="6"/>
        <v>17</v>
      </c>
      <c r="L1653" s="35" t="s">
        <v>602</v>
      </c>
      <c r="M1653" s="35" t="s">
        <v>603</v>
      </c>
      <c r="N1653" s="35" t="s">
        <v>43</v>
      </c>
      <c r="O1653" s="35" t="s">
        <v>45</v>
      </c>
      <c r="P1653" s="35" t="s">
        <v>3310</v>
      </c>
      <c r="Q1653" s="35" t="s">
        <v>3311</v>
      </c>
      <c r="S1653" s="35" t="s">
        <v>53</v>
      </c>
      <c r="T1653" s="35" t="s">
        <v>55</v>
      </c>
      <c r="U1653" s="35" t="s">
        <v>3313</v>
      </c>
      <c r="W1653" s="35" t="s">
        <v>57</v>
      </c>
      <c r="X1653" s="35" t="s">
        <v>59</v>
      </c>
      <c r="Y1653" s="35" t="s">
        <v>2507</v>
      </c>
      <c r="Z1653" s="35" t="s">
        <v>3315</v>
      </c>
    </row>
    <row r="1654" spans="1:26" ht="15" customHeight="1">
      <c r="A1654" s="35" t="s">
        <v>1304</v>
      </c>
      <c r="C1654" s="35" t="s">
        <v>3327</v>
      </c>
      <c r="D1654" s="35">
        <f>IFERROR(IF($A1654="HDC",IF(VLOOKUP($C1654,hdc!$B$2:$F$1600,2,FALSE())="","",VLOOKUP($C1654,hdc!$B$2:$F$1600,2,FALSE())),IF($A1654="NAUTICS",IF(VLOOKUP($C1654,nautics!$B$2:$F$1200,2,FALSE())="","",VLOOKUP($C1654,nautics!$B$2:$F$1200,2,FALSE())),IF($A1654="ST",IF(VLOOKUP($C1654,st!$B$2:$F$400,2,FALSE())="","",VLOOKUP($C1654,st!$B$2:$F$400,2,FALSE())),""))),"")</f>
        <v>1</v>
      </c>
      <c r="E1654" s="35">
        <f>IFERROR(IF($A1654="HDC",IF(VLOOKUP($C1654,hdc!$B$2:$F$1600,3,FALSE())="","",VLOOKUP($C1654,hdc!$B$2:$F$1600,3,FALSE())),IF($A1654="NAUTICS",IF(VLOOKUP($C1654,nautics!$B$2:$F$1200,3,FALSE())="","",VLOOKUP($C1654,nautics!$B$2:$F$1200,3,FALSE())),IF($A1654="ST",IF(VLOOKUP($C1654,st!$B$2:$F$400,3,FALSE())="","",VLOOKUP($C1654,st!$B$2:$F$400,3,FALSE())),""))),"")</f>
        <v>1</v>
      </c>
      <c r="F1654" s="35">
        <f>IFERROR(IF($A1654="HDC",IF(VLOOKUP($C1654,hdc!$B$2:$F$1600,4,FALSE())="","",VLOOKUP($C1654,hdc!$B$2:$F$1600,4,FALSE())),IF($A1654="NAUTICS",IF(VLOOKUP($C1654,nautics!$B$2:$F$1200,4,FALSE())="","",VLOOKUP($C1654,nautics!$B$2:$F$1200,4,FALSE())),IF($A1654="ST",IF(VLOOKUP($C1654,st!$B$2:$F$400,4,FALSE())="","",VLOOKUP($C1654,st!$B$2:$F$400,4,FALSE())),""))),"")</f>
        <v>1</v>
      </c>
      <c r="G1654" s="35" t="str">
        <f>IFERROR(IF($A1654="HDC",IF(VLOOKUP($C1654,hdc!$B$2:$F$1600,5,FALSE())="","",VLOOKUP($C1654,hdc!$B$2:$F$1600,5,FALSE())),IF($A1654="NAUTICS",IF(VLOOKUP($C1654,nautics!$B$2:$F$1200,5,FALSE())="","",VLOOKUP($C1654,nautics!$B$2:$F$1200,5,FALSE())),IF($A1654="ST",IF(VLOOKUP($C1654,st!$B$2:$F$400,5,FALSE())="","",VLOOKUP($C1654,st!$B$2:$F$400,5,FALSE())),""))),"")</f>
        <v/>
      </c>
      <c r="H1654" s="35" t="s">
        <v>2500</v>
      </c>
      <c r="I1654" s="35" t="s">
        <v>31</v>
      </c>
      <c r="J1654" s="35" t="s">
        <v>3336</v>
      </c>
      <c r="K1654" s="35">
        <f t="shared" si="6"/>
        <v>19</v>
      </c>
      <c r="L1654" s="35" t="s">
        <v>602</v>
      </c>
      <c r="M1654" s="35" t="s">
        <v>603</v>
      </c>
      <c r="N1654" s="35" t="s">
        <v>43</v>
      </c>
      <c r="O1654" s="35" t="s">
        <v>45</v>
      </c>
      <c r="P1654" s="35" t="s">
        <v>3339</v>
      </c>
      <c r="Q1654" s="35" t="s">
        <v>3341</v>
      </c>
      <c r="S1654" s="35" t="s">
        <v>53</v>
      </c>
      <c r="T1654" s="35" t="s">
        <v>55</v>
      </c>
      <c r="U1654" s="35" t="s">
        <v>3313</v>
      </c>
      <c r="W1654" s="35" t="s">
        <v>57</v>
      </c>
      <c r="X1654" s="35" t="s">
        <v>59</v>
      </c>
      <c r="Y1654" s="35" t="s">
        <v>2507</v>
      </c>
      <c r="Z1654" s="35" t="s">
        <v>3315</v>
      </c>
    </row>
    <row r="1655" spans="1:26" ht="15" customHeight="1">
      <c r="A1655" s="35" t="s">
        <v>1304</v>
      </c>
      <c r="C1655" s="35" t="s">
        <v>3344</v>
      </c>
      <c r="D1655" s="35">
        <f>IFERROR(IF($A1655="HDC",IF(VLOOKUP($C1655,hdc!$B$2:$F$1600,2,FALSE())="","",VLOOKUP($C1655,hdc!$B$2:$F$1600,2,FALSE())),IF($A1655="NAUTICS",IF(VLOOKUP($C1655,nautics!$B$2:$F$1200,2,FALSE())="","",VLOOKUP($C1655,nautics!$B$2:$F$1200,2,FALSE())),IF($A1655="ST",IF(VLOOKUP($C1655,st!$B$2:$F$400,2,FALSE())="","",VLOOKUP($C1655,st!$B$2:$F$400,2,FALSE())),""))),"")</f>
        <v>1</v>
      </c>
      <c r="E1655" s="35">
        <f>IFERROR(IF($A1655="HDC",IF(VLOOKUP($C1655,hdc!$B$2:$F$1600,3,FALSE())="","",VLOOKUP($C1655,hdc!$B$2:$F$1600,3,FALSE())),IF($A1655="NAUTICS",IF(VLOOKUP($C1655,nautics!$B$2:$F$1200,3,FALSE())="","",VLOOKUP($C1655,nautics!$B$2:$F$1200,3,FALSE())),IF($A1655="ST",IF(VLOOKUP($C1655,st!$B$2:$F$400,3,FALSE())="","",VLOOKUP($C1655,st!$B$2:$F$400,3,FALSE())),""))),"")</f>
        <v>1</v>
      </c>
      <c r="F1655" s="35">
        <f>IFERROR(IF($A1655="HDC",IF(VLOOKUP($C1655,hdc!$B$2:$F$1600,4,FALSE())="","",VLOOKUP($C1655,hdc!$B$2:$F$1600,4,FALSE())),IF($A1655="NAUTICS",IF(VLOOKUP($C1655,nautics!$B$2:$F$1200,4,FALSE())="","",VLOOKUP($C1655,nautics!$B$2:$F$1200,4,FALSE())),IF($A1655="ST",IF(VLOOKUP($C1655,st!$B$2:$F$400,4,FALSE())="","",VLOOKUP($C1655,st!$B$2:$F$400,4,FALSE())),""))),"")</f>
        <v>1</v>
      </c>
      <c r="G1655" s="35" t="str">
        <f>IFERROR(IF($A1655="HDC",IF(VLOOKUP($C1655,hdc!$B$2:$F$1600,5,FALSE())="","",VLOOKUP($C1655,hdc!$B$2:$F$1600,5,FALSE())),IF($A1655="NAUTICS",IF(VLOOKUP($C1655,nautics!$B$2:$F$1200,5,FALSE())="","",VLOOKUP($C1655,nautics!$B$2:$F$1200,5,FALSE())),IF($A1655="ST",IF(VLOOKUP($C1655,st!$B$2:$F$400,5,FALSE())="","",VLOOKUP($C1655,st!$B$2:$F$400,5,FALSE())),""))),"")</f>
        <v/>
      </c>
      <c r="H1655" s="35" t="s">
        <v>155</v>
      </c>
      <c r="I1655" s="35" t="s">
        <v>34</v>
      </c>
      <c r="J1655" s="35" t="s">
        <v>3336</v>
      </c>
      <c r="K1655" s="35">
        <f t="shared" si="6"/>
        <v>19</v>
      </c>
      <c r="L1655" s="35" t="s">
        <v>602</v>
      </c>
      <c r="M1655" s="35" t="s">
        <v>603</v>
      </c>
      <c r="N1655" s="35" t="s">
        <v>43</v>
      </c>
      <c r="O1655" s="35" t="s">
        <v>45</v>
      </c>
      <c r="P1655" s="35" t="s">
        <v>3339</v>
      </c>
      <c r="Q1655" s="35" t="s">
        <v>3341</v>
      </c>
      <c r="S1655" s="35" t="s">
        <v>53</v>
      </c>
      <c r="T1655" s="35" t="s">
        <v>55</v>
      </c>
      <c r="U1655" s="35" t="s">
        <v>3313</v>
      </c>
      <c r="W1655" s="35" t="s">
        <v>57</v>
      </c>
      <c r="X1655" s="35" t="s">
        <v>59</v>
      </c>
      <c r="Y1655" s="35" t="s">
        <v>2507</v>
      </c>
      <c r="Z1655" s="35" t="s">
        <v>3315</v>
      </c>
    </row>
    <row r="1656" spans="1:26" ht="15" customHeight="1">
      <c r="A1656" s="35" t="s">
        <v>1304</v>
      </c>
      <c r="C1656" s="35" t="s">
        <v>3354</v>
      </c>
      <c r="D1656" s="35">
        <f>IFERROR(IF($A1656="HDC",IF(VLOOKUP($C1656,hdc!$B$2:$F$1600,2,FALSE())="","",VLOOKUP($C1656,hdc!$B$2:$F$1600,2,FALSE())),IF($A1656="NAUTICS",IF(VLOOKUP($C1656,nautics!$B$2:$F$1200,2,FALSE())="","",VLOOKUP($C1656,nautics!$B$2:$F$1200,2,FALSE())),IF($A1656="ST",IF(VLOOKUP($C1656,st!$B$2:$F$400,2,FALSE())="","",VLOOKUP($C1656,st!$B$2:$F$400,2,FALSE())),""))),"")</f>
        <v>1</v>
      </c>
      <c r="E1656" s="35">
        <f>IFERROR(IF($A1656="HDC",IF(VLOOKUP($C1656,hdc!$B$2:$F$1600,3,FALSE())="","",VLOOKUP($C1656,hdc!$B$2:$F$1600,3,FALSE())),IF($A1656="NAUTICS",IF(VLOOKUP($C1656,nautics!$B$2:$F$1200,3,FALSE())="","",VLOOKUP($C1656,nautics!$B$2:$F$1200,3,FALSE())),IF($A1656="ST",IF(VLOOKUP($C1656,st!$B$2:$F$400,3,FALSE())="","",VLOOKUP($C1656,st!$B$2:$F$400,3,FALSE())),""))),"")</f>
        <v>1</v>
      </c>
      <c r="F1656" s="35">
        <f>IFERROR(IF($A1656="HDC",IF(VLOOKUP($C1656,hdc!$B$2:$F$1600,4,FALSE())="","",VLOOKUP($C1656,hdc!$B$2:$F$1600,4,FALSE())),IF($A1656="NAUTICS",IF(VLOOKUP($C1656,nautics!$B$2:$F$1200,4,FALSE())="","",VLOOKUP($C1656,nautics!$B$2:$F$1200,4,FALSE())),IF($A1656="ST",IF(VLOOKUP($C1656,st!$B$2:$F$400,4,FALSE())="","",VLOOKUP($C1656,st!$B$2:$F$400,4,FALSE())),""))),"")</f>
        <v>1</v>
      </c>
      <c r="G1656" s="35" t="str">
        <f>IFERROR(IF($A1656="HDC",IF(VLOOKUP($C1656,hdc!$B$2:$F$1600,5,FALSE())="","",VLOOKUP($C1656,hdc!$B$2:$F$1600,5,FALSE())),IF($A1656="NAUTICS",IF(VLOOKUP($C1656,nautics!$B$2:$F$1200,5,FALSE())="","",VLOOKUP($C1656,nautics!$B$2:$F$1200,5,FALSE())),IF($A1656="ST",IF(VLOOKUP($C1656,st!$B$2:$F$400,5,FALSE())="","",VLOOKUP($C1656,st!$B$2:$F$400,5,FALSE())),""))),"")</f>
        <v/>
      </c>
      <c r="H1656" s="35" t="s">
        <v>2500</v>
      </c>
      <c r="I1656" s="35" t="s">
        <v>31</v>
      </c>
      <c r="J1656" s="35" t="s">
        <v>3336</v>
      </c>
      <c r="K1656" s="35">
        <f t="shared" si="6"/>
        <v>19</v>
      </c>
      <c r="L1656" s="35" t="s">
        <v>602</v>
      </c>
      <c r="M1656" s="35" t="s">
        <v>603</v>
      </c>
      <c r="N1656" s="35" t="s">
        <v>43</v>
      </c>
      <c r="O1656" s="35" t="s">
        <v>45</v>
      </c>
      <c r="P1656" s="35" t="s">
        <v>3358</v>
      </c>
      <c r="Q1656" s="35" t="s">
        <v>3360</v>
      </c>
      <c r="S1656" s="35" t="s">
        <v>53</v>
      </c>
      <c r="T1656" s="35" t="s">
        <v>55</v>
      </c>
      <c r="U1656" s="35" t="s">
        <v>3313</v>
      </c>
      <c r="W1656" s="35" t="s">
        <v>57</v>
      </c>
      <c r="X1656" s="35" t="s">
        <v>59</v>
      </c>
      <c r="Y1656" s="35" t="s">
        <v>2507</v>
      </c>
      <c r="Z1656" s="35" t="s">
        <v>3315</v>
      </c>
    </row>
    <row r="1657" spans="1:26" ht="15" customHeight="1">
      <c r="A1657" s="35" t="s">
        <v>1304</v>
      </c>
      <c r="C1657" s="35" t="s">
        <v>3363</v>
      </c>
      <c r="D1657" s="35">
        <f>IFERROR(IF($A1657="HDC",IF(VLOOKUP($C1657,hdc!$B$2:$F$1600,2,FALSE())="","",VLOOKUP($C1657,hdc!$B$2:$F$1600,2,FALSE())),IF($A1657="NAUTICS",IF(VLOOKUP($C1657,nautics!$B$2:$F$1200,2,FALSE())="","",VLOOKUP($C1657,nautics!$B$2:$F$1200,2,FALSE())),IF($A1657="ST",IF(VLOOKUP($C1657,st!$B$2:$F$400,2,FALSE())="","",VLOOKUP($C1657,st!$B$2:$F$400,2,FALSE())),""))),"")</f>
        <v>1</v>
      </c>
      <c r="E1657" s="35">
        <f>IFERROR(IF($A1657="HDC",IF(VLOOKUP($C1657,hdc!$B$2:$F$1600,3,FALSE())="","",VLOOKUP($C1657,hdc!$B$2:$F$1600,3,FALSE())),IF($A1657="NAUTICS",IF(VLOOKUP($C1657,nautics!$B$2:$F$1200,3,FALSE())="","",VLOOKUP($C1657,nautics!$B$2:$F$1200,3,FALSE())),IF($A1657="ST",IF(VLOOKUP($C1657,st!$B$2:$F$400,3,FALSE())="","",VLOOKUP($C1657,st!$B$2:$F$400,3,FALSE())),""))),"")</f>
        <v>1</v>
      </c>
      <c r="F1657" s="35">
        <f>IFERROR(IF($A1657="HDC",IF(VLOOKUP($C1657,hdc!$B$2:$F$1600,4,FALSE())="","",VLOOKUP($C1657,hdc!$B$2:$F$1600,4,FALSE())),IF($A1657="NAUTICS",IF(VLOOKUP($C1657,nautics!$B$2:$F$1200,4,FALSE())="","",VLOOKUP($C1657,nautics!$B$2:$F$1200,4,FALSE())),IF($A1657="ST",IF(VLOOKUP($C1657,st!$B$2:$F$400,4,FALSE())="","",VLOOKUP($C1657,st!$B$2:$F$400,4,FALSE())),""))),"")</f>
        <v>1</v>
      </c>
      <c r="G1657" s="35" t="str">
        <f>IFERROR(IF($A1657="HDC",IF(VLOOKUP($C1657,hdc!$B$2:$F$1600,5,FALSE())="","",VLOOKUP($C1657,hdc!$B$2:$F$1600,5,FALSE())),IF($A1657="NAUTICS",IF(VLOOKUP($C1657,nautics!$B$2:$F$1200,5,FALSE())="","",VLOOKUP($C1657,nautics!$B$2:$F$1200,5,FALSE())),IF($A1657="ST",IF(VLOOKUP($C1657,st!$B$2:$F$400,5,FALSE())="","",VLOOKUP($C1657,st!$B$2:$F$400,5,FALSE())),""))),"")</f>
        <v/>
      </c>
      <c r="H1657" s="35" t="s">
        <v>155</v>
      </c>
      <c r="I1657" s="35" t="s">
        <v>34</v>
      </c>
      <c r="J1657" s="35" t="s">
        <v>3336</v>
      </c>
      <c r="K1657" s="35">
        <f t="shared" si="6"/>
        <v>19</v>
      </c>
      <c r="L1657" s="35" t="s">
        <v>602</v>
      </c>
      <c r="M1657" s="35" t="s">
        <v>603</v>
      </c>
      <c r="N1657" s="35" t="s">
        <v>43</v>
      </c>
      <c r="O1657" s="35" t="s">
        <v>45</v>
      </c>
      <c r="P1657" s="35" t="s">
        <v>3358</v>
      </c>
      <c r="Q1657" s="35" t="s">
        <v>3360</v>
      </c>
      <c r="S1657" s="35" t="s">
        <v>53</v>
      </c>
      <c r="T1657" s="35" t="s">
        <v>55</v>
      </c>
      <c r="U1657" s="35" t="s">
        <v>3313</v>
      </c>
      <c r="W1657" s="35" t="s">
        <v>57</v>
      </c>
      <c r="X1657" s="35" t="s">
        <v>59</v>
      </c>
      <c r="Y1657" s="35" t="s">
        <v>2507</v>
      </c>
      <c r="Z1657" s="35" t="s">
        <v>3315</v>
      </c>
    </row>
    <row r="1658" spans="1:26" ht="15" customHeight="1">
      <c r="A1658" s="35" t="s">
        <v>1304</v>
      </c>
      <c r="C1658" s="35" t="s">
        <v>3373</v>
      </c>
      <c r="D1658" s="35">
        <f>IFERROR(IF($A1658="HDC",IF(VLOOKUP($C1658,hdc!$B$2:$F$1600,2,FALSE())="","",VLOOKUP($C1658,hdc!$B$2:$F$1600,2,FALSE())),IF($A1658="NAUTICS",IF(VLOOKUP($C1658,nautics!$B$2:$F$1200,2,FALSE())="","",VLOOKUP($C1658,nautics!$B$2:$F$1200,2,FALSE())),IF($A1658="ST",IF(VLOOKUP($C1658,st!$B$2:$F$400,2,FALSE())="","",VLOOKUP($C1658,st!$B$2:$F$400,2,FALSE())),""))),"")</f>
        <v>1</v>
      </c>
      <c r="E1658" s="35">
        <f>IFERROR(IF($A1658="HDC",IF(VLOOKUP($C1658,hdc!$B$2:$F$1600,3,FALSE())="","",VLOOKUP($C1658,hdc!$B$2:$F$1600,3,FALSE())),IF($A1658="NAUTICS",IF(VLOOKUP($C1658,nautics!$B$2:$F$1200,3,FALSE())="","",VLOOKUP($C1658,nautics!$B$2:$F$1200,3,FALSE())),IF($A1658="ST",IF(VLOOKUP($C1658,st!$B$2:$F$400,3,FALSE())="","",VLOOKUP($C1658,st!$B$2:$F$400,3,FALSE())),""))),"")</f>
        <v>1</v>
      </c>
      <c r="F1658" s="35">
        <f>IFERROR(IF($A1658="HDC",IF(VLOOKUP($C1658,hdc!$B$2:$F$1600,4,FALSE())="","",VLOOKUP($C1658,hdc!$B$2:$F$1600,4,FALSE())),IF($A1658="NAUTICS",IF(VLOOKUP($C1658,nautics!$B$2:$F$1200,4,FALSE())="","",VLOOKUP($C1658,nautics!$B$2:$F$1200,4,FALSE())),IF($A1658="ST",IF(VLOOKUP($C1658,st!$B$2:$F$400,4,FALSE())="","",VLOOKUP($C1658,st!$B$2:$F$400,4,FALSE())),""))),"")</f>
        <v>1</v>
      </c>
      <c r="G1658" s="35" t="str">
        <f>IFERROR(IF($A1658="HDC",IF(VLOOKUP($C1658,hdc!$B$2:$F$1600,5,FALSE())="","",VLOOKUP($C1658,hdc!$B$2:$F$1600,5,FALSE())),IF($A1658="NAUTICS",IF(VLOOKUP($C1658,nautics!$B$2:$F$1200,5,FALSE())="","",VLOOKUP($C1658,nautics!$B$2:$F$1200,5,FALSE())),IF($A1658="ST",IF(VLOOKUP($C1658,st!$B$2:$F$400,5,FALSE())="","",VLOOKUP($C1658,st!$B$2:$F$400,5,FALSE())),""))),"")</f>
        <v/>
      </c>
      <c r="H1658" s="35" t="s">
        <v>2500</v>
      </c>
      <c r="I1658" s="35" t="s">
        <v>31</v>
      </c>
      <c r="J1658" s="35" t="s">
        <v>3336</v>
      </c>
      <c r="K1658" s="35">
        <f t="shared" si="6"/>
        <v>19</v>
      </c>
      <c r="L1658" s="35" t="s">
        <v>602</v>
      </c>
      <c r="M1658" s="35" t="s">
        <v>603</v>
      </c>
      <c r="N1658" s="35" t="s">
        <v>43</v>
      </c>
      <c r="O1658" s="35" t="s">
        <v>45</v>
      </c>
      <c r="P1658" s="35" t="s">
        <v>3384</v>
      </c>
      <c r="Q1658" s="35" t="s">
        <v>3385</v>
      </c>
      <c r="S1658" s="35" t="s">
        <v>53</v>
      </c>
      <c r="T1658" s="35" t="s">
        <v>55</v>
      </c>
      <c r="U1658" s="35" t="s">
        <v>3313</v>
      </c>
      <c r="W1658" s="35" t="s">
        <v>57</v>
      </c>
      <c r="X1658" s="35" t="s">
        <v>59</v>
      </c>
      <c r="Y1658" s="35" t="s">
        <v>2507</v>
      </c>
      <c r="Z1658" s="35" t="s">
        <v>3315</v>
      </c>
    </row>
    <row r="1659" spans="1:26" ht="15" customHeight="1">
      <c r="A1659" s="35" t="s">
        <v>1304</v>
      </c>
      <c r="C1659" s="35" t="s">
        <v>3390</v>
      </c>
      <c r="D1659" s="35">
        <f>IFERROR(IF($A1659="HDC",IF(VLOOKUP($C1659,hdc!$B$2:$F$1600,2,FALSE())="","",VLOOKUP($C1659,hdc!$B$2:$F$1600,2,FALSE())),IF($A1659="NAUTICS",IF(VLOOKUP($C1659,nautics!$B$2:$F$1200,2,FALSE())="","",VLOOKUP($C1659,nautics!$B$2:$F$1200,2,FALSE())),IF($A1659="ST",IF(VLOOKUP($C1659,st!$B$2:$F$400,2,FALSE())="","",VLOOKUP($C1659,st!$B$2:$F$400,2,FALSE())),""))),"")</f>
        <v>1</v>
      </c>
      <c r="E1659" s="35">
        <f>IFERROR(IF($A1659="HDC",IF(VLOOKUP($C1659,hdc!$B$2:$F$1600,3,FALSE())="","",VLOOKUP($C1659,hdc!$B$2:$F$1600,3,FALSE())),IF($A1659="NAUTICS",IF(VLOOKUP($C1659,nautics!$B$2:$F$1200,3,FALSE())="","",VLOOKUP($C1659,nautics!$B$2:$F$1200,3,FALSE())),IF($A1659="ST",IF(VLOOKUP($C1659,st!$B$2:$F$400,3,FALSE())="","",VLOOKUP($C1659,st!$B$2:$F$400,3,FALSE())),""))),"")</f>
        <v>1</v>
      </c>
      <c r="F1659" s="35">
        <f>IFERROR(IF($A1659="HDC",IF(VLOOKUP($C1659,hdc!$B$2:$F$1600,4,FALSE())="","",VLOOKUP($C1659,hdc!$B$2:$F$1600,4,FALSE())),IF($A1659="NAUTICS",IF(VLOOKUP($C1659,nautics!$B$2:$F$1200,4,FALSE())="","",VLOOKUP($C1659,nautics!$B$2:$F$1200,4,FALSE())),IF($A1659="ST",IF(VLOOKUP($C1659,st!$B$2:$F$400,4,FALSE())="","",VLOOKUP($C1659,st!$B$2:$F$400,4,FALSE())),""))),"")</f>
        <v>1</v>
      </c>
      <c r="G1659" s="35" t="str">
        <f>IFERROR(IF($A1659="HDC",IF(VLOOKUP($C1659,hdc!$B$2:$F$1600,5,FALSE())="","",VLOOKUP($C1659,hdc!$B$2:$F$1600,5,FALSE())),IF($A1659="NAUTICS",IF(VLOOKUP($C1659,nautics!$B$2:$F$1200,5,FALSE())="","",VLOOKUP($C1659,nautics!$B$2:$F$1200,5,FALSE())),IF($A1659="ST",IF(VLOOKUP($C1659,st!$B$2:$F$400,5,FALSE())="","",VLOOKUP($C1659,st!$B$2:$F$400,5,FALSE())),""))),"")</f>
        <v/>
      </c>
      <c r="H1659" s="35" t="s">
        <v>155</v>
      </c>
      <c r="I1659" s="35" t="s">
        <v>34</v>
      </c>
      <c r="J1659" s="35" t="s">
        <v>3336</v>
      </c>
      <c r="K1659" s="35">
        <f t="shared" si="6"/>
        <v>19</v>
      </c>
      <c r="L1659" s="35" t="s">
        <v>602</v>
      </c>
      <c r="M1659" s="35" t="s">
        <v>603</v>
      </c>
      <c r="N1659" s="35" t="s">
        <v>43</v>
      </c>
      <c r="O1659" s="35" t="s">
        <v>45</v>
      </c>
      <c r="P1659" s="35" t="s">
        <v>3384</v>
      </c>
      <c r="Q1659" s="35" t="s">
        <v>3385</v>
      </c>
      <c r="S1659" s="35" t="s">
        <v>53</v>
      </c>
      <c r="T1659" s="35" t="s">
        <v>55</v>
      </c>
      <c r="U1659" s="35" t="s">
        <v>3313</v>
      </c>
      <c r="W1659" s="35" t="s">
        <v>57</v>
      </c>
      <c r="X1659" s="35" t="s">
        <v>59</v>
      </c>
      <c r="Y1659" s="35" t="s">
        <v>2507</v>
      </c>
      <c r="Z1659" s="35" t="s">
        <v>3315</v>
      </c>
    </row>
    <row r="1660" spans="1:26" ht="15" customHeight="1">
      <c r="A1660" s="35" t="s">
        <v>1304</v>
      </c>
      <c r="C1660" s="35" t="s">
        <v>3401</v>
      </c>
      <c r="D1660" s="35">
        <f>IFERROR(IF($A1660="HDC",IF(VLOOKUP($C1660,hdc!$B$2:$F$1600,2,FALSE())="","",VLOOKUP($C1660,hdc!$B$2:$F$1600,2,FALSE())),IF($A1660="NAUTICS",IF(VLOOKUP($C1660,nautics!$B$2:$F$1200,2,FALSE())="","",VLOOKUP($C1660,nautics!$B$2:$F$1200,2,FALSE())),IF($A1660="ST",IF(VLOOKUP($C1660,st!$B$2:$F$400,2,FALSE())="","",VLOOKUP($C1660,st!$B$2:$F$400,2,FALSE())),""))),"")</f>
        <v>1</v>
      </c>
      <c r="E1660" s="35">
        <f>IFERROR(IF($A1660="HDC",IF(VLOOKUP($C1660,hdc!$B$2:$F$1600,3,FALSE())="","",VLOOKUP($C1660,hdc!$B$2:$F$1600,3,FALSE())),IF($A1660="NAUTICS",IF(VLOOKUP($C1660,nautics!$B$2:$F$1200,3,FALSE())="","",VLOOKUP($C1660,nautics!$B$2:$F$1200,3,FALSE())),IF($A1660="ST",IF(VLOOKUP($C1660,st!$B$2:$F$400,3,FALSE())="","",VLOOKUP($C1660,st!$B$2:$F$400,3,FALSE())),""))),"")</f>
        <v>1</v>
      </c>
      <c r="F1660" s="35">
        <f>IFERROR(IF($A1660="HDC",IF(VLOOKUP($C1660,hdc!$B$2:$F$1600,4,FALSE())="","",VLOOKUP($C1660,hdc!$B$2:$F$1600,4,FALSE())),IF($A1660="NAUTICS",IF(VLOOKUP($C1660,nautics!$B$2:$F$1200,4,FALSE())="","",VLOOKUP($C1660,nautics!$B$2:$F$1200,4,FALSE())),IF($A1660="ST",IF(VLOOKUP($C1660,st!$B$2:$F$400,4,FALSE())="","",VLOOKUP($C1660,st!$B$2:$F$400,4,FALSE())),""))),"")</f>
        <v>1</v>
      </c>
      <c r="G1660" s="35" t="str">
        <f>IFERROR(IF($A1660="HDC",IF(VLOOKUP($C1660,hdc!$B$2:$F$1600,5,FALSE())="","",VLOOKUP($C1660,hdc!$B$2:$F$1600,5,FALSE())),IF($A1660="NAUTICS",IF(VLOOKUP($C1660,nautics!$B$2:$F$1200,5,FALSE())="","",VLOOKUP($C1660,nautics!$B$2:$F$1200,5,FALSE())),IF($A1660="ST",IF(VLOOKUP($C1660,st!$B$2:$F$400,5,FALSE())="","",VLOOKUP($C1660,st!$B$2:$F$400,5,FALSE())),""))),"")</f>
        <v/>
      </c>
      <c r="H1660" s="35" t="s">
        <v>2500</v>
      </c>
      <c r="I1660" s="35" t="s">
        <v>31</v>
      </c>
      <c r="J1660" s="35" t="s">
        <v>3405</v>
      </c>
      <c r="K1660" s="35">
        <f t="shared" si="6"/>
        <v>18</v>
      </c>
      <c r="L1660" s="35" t="s">
        <v>602</v>
      </c>
      <c r="M1660" s="35" t="s">
        <v>603</v>
      </c>
      <c r="N1660" s="35" t="s">
        <v>43</v>
      </c>
      <c r="O1660" s="35" t="s">
        <v>45</v>
      </c>
      <c r="P1660" s="35" t="s">
        <v>3408</v>
      </c>
      <c r="Q1660" s="35" t="s">
        <v>3409</v>
      </c>
      <c r="S1660" s="35" t="s">
        <v>53</v>
      </c>
      <c r="T1660" s="35" t="s">
        <v>55</v>
      </c>
      <c r="U1660" s="35" t="s">
        <v>3411</v>
      </c>
      <c r="W1660" s="35" t="s">
        <v>57</v>
      </c>
      <c r="X1660" s="35" t="s">
        <v>59</v>
      </c>
      <c r="Y1660" s="35" t="s">
        <v>2507</v>
      </c>
      <c r="Z1660" s="35" t="s">
        <v>3414</v>
      </c>
    </row>
    <row r="1661" spans="1:26" ht="15" customHeight="1">
      <c r="A1661" s="35" t="s">
        <v>1304</v>
      </c>
      <c r="C1661" s="35" t="s">
        <v>3415</v>
      </c>
      <c r="D1661" s="35">
        <f>IFERROR(IF($A1661="HDC",IF(VLOOKUP($C1661,hdc!$B$2:$F$1600,2,FALSE())="","",VLOOKUP($C1661,hdc!$B$2:$F$1600,2,FALSE())),IF($A1661="NAUTICS",IF(VLOOKUP($C1661,nautics!$B$2:$F$1200,2,FALSE())="","",VLOOKUP($C1661,nautics!$B$2:$F$1200,2,FALSE())),IF($A1661="ST",IF(VLOOKUP($C1661,st!$B$2:$F$400,2,FALSE())="","",VLOOKUP($C1661,st!$B$2:$F$400,2,FALSE())),""))),"")</f>
        <v>1</v>
      </c>
      <c r="E1661" s="35">
        <f>IFERROR(IF($A1661="HDC",IF(VLOOKUP($C1661,hdc!$B$2:$F$1600,3,FALSE())="","",VLOOKUP($C1661,hdc!$B$2:$F$1600,3,FALSE())),IF($A1661="NAUTICS",IF(VLOOKUP($C1661,nautics!$B$2:$F$1200,3,FALSE())="","",VLOOKUP($C1661,nautics!$B$2:$F$1200,3,FALSE())),IF($A1661="ST",IF(VLOOKUP($C1661,st!$B$2:$F$400,3,FALSE())="","",VLOOKUP($C1661,st!$B$2:$F$400,3,FALSE())),""))),"")</f>
        <v>1</v>
      </c>
      <c r="F1661" s="35">
        <f>IFERROR(IF($A1661="HDC",IF(VLOOKUP($C1661,hdc!$B$2:$F$1600,4,FALSE())="","",VLOOKUP($C1661,hdc!$B$2:$F$1600,4,FALSE())),IF($A1661="NAUTICS",IF(VLOOKUP($C1661,nautics!$B$2:$F$1200,4,FALSE())="","",VLOOKUP($C1661,nautics!$B$2:$F$1200,4,FALSE())),IF($A1661="ST",IF(VLOOKUP($C1661,st!$B$2:$F$400,4,FALSE())="","",VLOOKUP($C1661,st!$B$2:$F$400,4,FALSE())),""))),"")</f>
        <v>1</v>
      </c>
      <c r="G1661" s="35" t="str">
        <f>IFERROR(IF($A1661="HDC",IF(VLOOKUP($C1661,hdc!$B$2:$F$1600,5,FALSE())="","",VLOOKUP($C1661,hdc!$B$2:$F$1600,5,FALSE())),IF($A1661="NAUTICS",IF(VLOOKUP($C1661,nautics!$B$2:$F$1200,5,FALSE())="","",VLOOKUP($C1661,nautics!$B$2:$F$1200,5,FALSE())),IF($A1661="ST",IF(VLOOKUP($C1661,st!$B$2:$F$400,5,FALSE())="","",VLOOKUP($C1661,st!$B$2:$F$400,5,FALSE())),""))),"")</f>
        <v/>
      </c>
      <c r="H1661" s="35" t="s">
        <v>155</v>
      </c>
      <c r="I1661" s="35" t="s">
        <v>34</v>
      </c>
      <c r="J1661" s="35" t="s">
        <v>3405</v>
      </c>
      <c r="K1661" s="35">
        <f t="shared" si="6"/>
        <v>18</v>
      </c>
      <c r="L1661" s="35" t="s">
        <v>602</v>
      </c>
      <c r="M1661" s="35" t="s">
        <v>603</v>
      </c>
      <c r="N1661" s="35" t="s">
        <v>43</v>
      </c>
      <c r="O1661" s="35" t="s">
        <v>45</v>
      </c>
      <c r="P1661" s="35" t="s">
        <v>3408</v>
      </c>
      <c r="Q1661" s="35" t="s">
        <v>3409</v>
      </c>
      <c r="S1661" s="35" t="s">
        <v>53</v>
      </c>
      <c r="T1661" s="35" t="s">
        <v>55</v>
      </c>
      <c r="U1661" s="35" t="s">
        <v>3411</v>
      </c>
      <c r="W1661" s="35" t="s">
        <v>57</v>
      </c>
      <c r="X1661" s="35" t="s">
        <v>59</v>
      </c>
      <c r="Y1661" s="35" t="s">
        <v>2507</v>
      </c>
      <c r="Z1661" s="35" t="s">
        <v>3414</v>
      </c>
    </row>
    <row r="1662" spans="1:26" ht="15" customHeight="1">
      <c r="A1662" s="35" t="s">
        <v>1304</v>
      </c>
      <c r="C1662" s="35" t="s">
        <v>3426</v>
      </c>
      <c r="D1662" s="35">
        <f>IFERROR(IF($A1662="HDC",IF(VLOOKUP($C1662,hdc!$B$2:$F$1600,2,FALSE())="","",VLOOKUP($C1662,hdc!$B$2:$F$1600,2,FALSE())),IF($A1662="NAUTICS",IF(VLOOKUP($C1662,nautics!$B$2:$F$1200,2,FALSE())="","",VLOOKUP($C1662,nautics!$B$2:$F$1200,2,FALSE())),IF($A1662="ST",IF(VLOOKUP($C1662,st!$B$2:$F$400,2,FALSE())="","",VLOOKUP($C1662,st!$B$2:$F$400,2,FALSE())),""))),"")</f>
        <v>1</v>
      </c>
      <c r="E1662" s="35">
        <f>IFERROR(IF($A1662="HDC",IF(VLOOKUP($C1662,hdc!$B$2:$F$1600,3,FALSE())="","",VLOOKUP($C1662,hdc!$B$2:$F$1600,3,FALSE())),IF($A1662="NAUTICS",IF(VLOOKUP($C1662,nautics!$B$2:$F$1200,3,FALSE())="","",VLOOKUP($C1662,nautics!$B$2:$F$1200,3,FALSE())),IF($A1662="ST",IF(VLOOKUP($C1662,st!$B$2:$F$400,3,FALSE())="","",VLOOKUP($C1662,st!$B$2:$F$400,3,FALSE())),""))),"")</f>
        <v>1</v>
      </c>
      <c r="F1662" s="35">
        <f>IFERROR(IF($A1662="HDC",IF(VLOOKUP($C1662,hdc!$B$2:$F$1600,4,FALSE())="","",VLOOKUP($C1662,hdc!$B$2:$F$1600,4,FALSE())),IF($A1662="NAUTICS",IF(VLOOKUP($C1662,nautics!$B$2:$F$1200,4,FALSE())="","",VLOOKUP($C1662,nautics!$B$2:$F$1200,4,FALSE())),IF($A1662="ST",IF(VLOOKUP($C1662,st!$B$2:$F$400,4,FALSE())="","",VLOOKUP($C1662,st!$B$2:$F$400,4,FALSE())),""))),"")</f>
        <v>1</v>
      </c>
      <c r="G1662" s="35" t="str">
        <f>IFERROR(IF($A1662="HDC",IF(VLOOKUP($C1662,hdc!$B$2:$F$1600,5,FALSE())="","",VLOOKUP($C1662,hdc!$B$2:$F$1600,5,FALSE())),IF($A1662="NAUTICS",IF(VLOOKUP($C1662,nautics!$B$2:$F$1200,5,FALSE())="","",VLOOKUP($C1662,nautics!$B$2:$F$1200,5,FALSE())),IF($A1662="ST",IF(VLOOKUP($C1662,st!$B$2:$F$400,5,FALSE())="","",VLOOKUP($C1662,st!$B$2:$F$400,5,FALSE())),""))),"")</f>
        <v/>
      </c>
      <c r="H1662" s="35" t="s">
        <v>2500</v>
      </c>
      <c r="I1662" s="35" t="s">
        <v>31</v>
      </c>
      <c r="J1662" s="35" t="s">
        <v>3405</v>
      </c>
      <c r="K1662" s="35">
        <f t="shared" si="6"/>
        <v>18</v>
      </c>
      <c r="L1662" s="35" t="s">
        <v>602</v>
      </c>
      <c r="M1662" s="35" t="s">
        <v>603</v>
      </c>
      <c r="N1662" s="35" t="s">
        <v>43</v>
      </c>
      <c r="O1662" s="35" t="s">
        <v>45</v>
      </c>
      <c r="P1662" s="35" t="s">
        <v>3430</v>
      </c>
      <c r="Q1662" s="35" t="s">
        <v>3431</v>
      </c>
      <c r="S1662" s="35" t="s">
        <v>53</v>
      </c>
      <c r="T1662" s="35" t="s">
        <v>55</v>
      </c>
      <c r="U1662" s="35" t="s">
        <v>3411</v>
      </c>
      <c r="W1662" s="35" t="s">
        <v>57</v>
      </c>
      <c r="X1662" s="35" t="s">
        <v>59</v>
      </c>
      <c r="Y1662" s="35" t="s">
        <v>2507</v>
      </c>
      <c r="Z1662" s="35" t="s">
        <v>3414</v>
      </c>
    </row>
    <row r="1663" spans="1:26" ht="15" customHeight="1">
      <c r="A1663" s="35" t="s">
        <v>1304</v>
      </c>
      <c r="C1663" s="35" t="s">
        <v>3434</v>
      </c>
      <c r="D1663" s="35">
        <f>IFERROR(IF($A1663="HDC",IF(VLOOKUP($C1663,hdc!$B$2:$F$1600,2,FALSE())="","",VLOOKUP($C1663,hdc!$B$2:$F$1600,2,FALSE())),IF($A1663="NAUTICS",IF(VLOOKUP($C1663,nautics!$B$2:$F$1200,2,FALSE())="","",VLOOKUP($C1663,nautics!$B$2:$F$1200,2,FALSE())),IF($A1663="ST",IF(VLOOKUP($C1663,st!$B$2:$F$400,2,FALSE())="","",VLOOKUP($C1663,st!$B$2:$F$400,2,FALSE())),""))),"")</f>
        <v>1</v>
      </c>
      <c r="E1663" s="35">
        <f>IFERROR(IF($A1663="HDC",IF(VLOOKUP($C1663,hdc!$B$2:$F$1600,3,FALSE())="","",VLOOKUP($C1663,hdc!$B$2:$F$1600,3,FALSE())),IF($A1663="NAUTICS",IF(VLOOKUP($C1663,nautics!$B$2:$F$1200,3,FALSE())="","",VLOOKUP($C1663,nautics!$B$2:$F$1200,3,FALSE())),IF($A1663="ST",IF(VLOOKUP($C1663,st!$B$2:$F$400,3,FALSE())="","",VLOOKUP($C1663,st!$B$2:$F$400,3,FALSE())),""))),"")</f>
        <v>1</v>
      </c>
      <c r="F1663" s="35">
        <f>IFERROR(IF($A1663="HDC",IF(VLOOKUP($C1663,hdc!$B$2:$F$1600,4,FALSE())="","",VLOOKUP($C1663,hdc!$B$2:$F$1600,4,FALSE())),IF($A1663="NAUTICS",IF(VLOOKUP($C1663,nautics!$B$2:$F$1200,4,FALSE())="","",VLOOKUP($C1663,nautics!$B$2:$F$1200,4,FALSE())),IF($A1663="ST",IF(VLOOKUP($C1663,st!$B$2:$F$400,4,FALSE())="","",VLOOKUP($C1663,st!$B$2:$F$400,4,FALSE())),""))),"")</f>
        <v>1</v>
      </c>
      <c r="G1663" s="35" t="str">
        <f>IFERROR(IF($A1663="HDC",IF(VLOOKUP($C1663,hdc!$B$2:$F$1600,5,FALSE())="","",VLOOKUP($C1663,hdc!$B$2:$F$1600,5,FALSE())),IF($A1663="NAUTICS",IF(VLOOKUP($C1663,nautics!$B$2:$F$1200,5,FALSE())="","",VLOOKUP($C1663,nautics!$B$2:$F$1200,5,FALSE())),IF($A1663="ST",IF(VLOOKUP($C1663,st!$B$2:$F$400,5,FALSE())="","",VLOOKUP($C1663,st!$B$2:$F$400,5,FALSE())),""))),"")</f>
        <v/>
      </c>
      <c r="H1663" s="35" t="s">
        <v>155</v>
      </c>
      <c r="I1663" s="35" t="s">
        <v>34</v>
      </c>
      <c r="J1663" s="35" t="s">
        <v>3405</v>
      </c>
      <c r="K1663" s="35">
        <f t="shared" si="6"/>
        <v>18</v>
      </c>
      <c r="L1663" s="35" t="s">
        <v>602</v>
      </c>
      <c r="M1663" s="35" t="s">
        <v>603</v>
      </c>
      <c r="N1663" s="35" t="s">
        <v>43</v>
      </c>
      <c r="O1663" s="35" t="s">
        <v>45</v>
      </c>
      <c r="P1663" s="35" t="s">
        <v>3430</v>
      </c>
      <c r="Q1663" s="35" t="s">
        <v>3431</v>
      </c>
      <c r="S1663" s="35" t="s">
        <v>53</v>
      </c>
      <c r="T1663" s="35" t="s">
        <v>55</v>
      </c>
      <c r="U1663" s="35" t="s">
        <v>3411</v>
      </c>
      <c r="W1663" s="35" t="s">
        <v>57</v>
      </c>
      <c r="X1663" s="35" t="s">
        <v>59</v>
      </c>
      <c r="Y1663" s="35" t="s">
        <v>2507</v>
      </c>
      <c r="Z1663" s="35" t="s">
        <v>3414</v>
      </c>
    </row>
    <row r="1664" spans="1:26" ht="15" customHeight="1">
      <c r="A1664" s="35" t="s">
        <v>1304</v>
      </c>
      <c r="C1664" s="35" t="s">
        <v>3441</v>
      </c>
      <c r="D1664" s="35">
        <f>IFERROR(IF($A1664="HDC",IF(VLOOKUP($C1664,hdc!$B$2:$F$1600,2,FALSE())="","",VLOOKUP($C1664,hdc!$B$2:$F$1600,2,FALSE())),IF($A1664="NAUTICS",IF(VLOOKUP($C1664,nautics!$B$2:$F$1200,2,FALSE())="","",VLOOKUP($C1664,nautics!$B$2:$F$1200,2,FALSE())),IF($A1664="ST",IF(VLOOKUP($C1664,st!$B$2:$F$400,2,FALSE())="","",VLOOKUP($C1664,st!$B$2:$F$400,2,FALSE())),""))),"")</f>
        <v>1</v>
      </c>
      <c r="E1664" s="35">
        <f>IFERROR(IF($A1664="HDC",IF(VLOOKUP($C1664,hdc!$B$2:$F$1600,3,FALSE())="","",VLOOKUP($C1664,hdc!$B$2:$F$1600,3,FALSE())),IF($A1664="NAUTICS",IF(VLOOKUP($C1664,nautics!$B$2:$F$1200,3,FALSE())="","",VLOOKUP($C1664,nautics!$B$2:$F$1200,3,FALSE())),IF($A1664="ST",IF(VLOOKUP($C1664,st!$B$2:$F$400,3,FALSE())="","",VLOOKUP($C1664,st!$B$2:$F$400,3,FALSE())),""))),"")</f>
        <v>1</v>
      </c>
      <c r="F1664" s="35">
        <f>IFERROR(IF($A1664="HDC",IF(VLOOKUP($C1664,hdc!$B$2:$F$1600,4,FALSE())="","",VLOOKUP($C1664,hdc!$B$2:$F$1600,4,FALSE())),IF($A1664="NAUTICS",IF(VLOOKUP($C1664,nautics!$B$2:$F$1200,4,FALSE())="","",VLOOKUP($C1664,nautics!$B$2:$F$1200,4,FALSE())),IF($A1664="ST",IF(VLOOKUP($C1664,st!$B$2:$F$400,4,FALSE())="","",VLOOKUP($C1664,st!$B$2:$F$400,4,FALSE())),""))),"")</f>
        <v>1</v>
      </c>
      <c r="G1664" s="35" t="str">
        <f>IFERROR(IF($A1664="HDC",IF(VLOOKUP($C1664,hdc!$B$2:$F$1600,5,FALSE())="","",VLOOKUP($C1664,hdc!$B$2:$F$1600,5,FALSE())),IF($A1664="NAUTICS",IF(VLOOKUP($C1664,nautics!$B$2:$F$1200,5,FALSE())="","",VLOOKUP($C1664,nautics!$B$2:$F$1200,5,FALSE())),IF($A1664="ST",IF(VLOOKUP($C1664,st!$B$2:$F$400,5,FALSE())="","",VLOOKUP($C1664,st!$B$2:$F$400,5,FALSE())),""))),"")</f>
        <v/>
      </c>
      <c r="H1664" s="35" t="s">
        <v>2500</v>
      </c>
      <c r="I1664" s="35" t="s">
        <v>31</v>
      </c>
      <c r="J1664" s="35" t="s">
        <v>3444</v>
      </c>
      <c r="K1664" s="35">
        <f t="shared" si="6"/>
        <v>19</v>
      </c>
      <c r="L1664" s="35" t="s">
        <v>602</v>
      </c>
      <c r="M1664" s="35" t="s">
        <v>603</v>
      </c>
      <c r="N1664" s="35" t="s">
        <v>43</v>
      </c>
      <c r="O1664" s="35" t="s">
        <v>45</v>
      </c>
      <c r="P1664" s="35" t="s">
        <v>3447</v>
      </c>
      <c r="Q1664" s="35" t="s">
        <v>3449</v>
      </c>
      <c r="S1664" s="35" t="s">
        <v>53</v>
      </c>
      <c r="T1664" s="35" t="s">
        <v>55</v>
      </c>
      <c r="U1664" s="35" t="s">
        <v>3450</v>
      </c>
      <c r="W1664" s="35" t="s">
        <v>57</v>
      </c>
      <c r="X1664" s="35" t="s">
        <v>59</v>
      </c>
      <c r="Y1664" s="35" t="s">
        <v>2507</v>
      </c>
      <c r="Z1664" s="35" t="s">
        <v>3452</v>
      </c>
    </row>
    <row r="1665" spans="1:26" ht="15" customHeight="1">
      <c r="A1665" s="35" t="s">
        <v>1304</v>
      </c>
      <c r="C1665" s="35" t="s">
        <v>3454</v>
      </c>
      <c r="D1665" s="35">
        <f>IFERROR(IF($A1665="HDC",IF(VLOOKUP($C1665,hdc!$B$2:$F$1600,2,FALSE())="","",VLOOKUP($C1665,hdc!$B$2:$F$1600,2,FALSE())),IF($A1665="NAUTICS",IF(VLOOKUP($C1665,nautics!$B$2:$F$1200,2,FALSE())="","",VLOOKUP($C1665,nautics!$B$2:$F$1200,2,FALSE())),IF($A1665="ST",IF(VLOOKUP($C1665,st!$B$2:$F$400,2,FALSE())="","",VLOOKUP($C1665,st!$B$2:$F$400,2,FALSE())),""))),"")</f>
        <v>1</v>
      </c>
      <c r="E1665" s="35">
        <f>IFERROR(IF($A1665="HDC",IF(VLOOKUP($C1665,hdc!$B$2:$F$1600,3,FALSE())="","",VLOOKUP($C1665,hdc!$B$2:$F$1600,3,FALSE())),IF($A1665="NAUTICS",IF(VLOOKUP($C1665,nautics!$B$2:$F$1200,3,FALSE())="","",VLOOKUP($C1665,nautics!$B$2:$F$1200,3,FALSE())),IF($A1665="ST",IF(VLOOKUP($C1665,st!$B$2:$F$400,3,FALSE())="","",VLOOKUP($C1665,st!$B$2:$F$400,3,FALSE())),""))),"")</f>
        <v>1</v>
      </c>
      <c r="F1665" s="35">
        <f>IFERROR(IF($A1665="HDC",IF(VLOOKUP($C1665,hdc!$B$2:$F$1600,4,FALSE())="","",VLOOKUP($C1665,hdc!$B$2:$F$1600,4,FALSE())),IF($A1665="NAUTICS",IF(VLOOKUP($C1665,nautics!$B$2:$F$1200,4,FALSE())="","",VLOOKUP($C1665,nautics!$B$2:$F$1200,4,FALSE())),IF($A1665="ST",IF(VLOOKUP($C1665,st!$B$2:$F$400,4,FALSE())="","",VLOOKUP($C1665,st!$B$2:$F$400,4,FALSE())),""))),"")</f>
        <v>1</v>
      </c>
      <c r="G1665" s="35" t="str">
        <f>IFERROR(IF($A1665="HDC",IF(VLOOKUP($C1665,hdc!$B$2:$F$1600,5,FALSE())="","",VLOOKUP($C1665,hdc!$B$2:$F$1600,5,FALSE())),IF($A1665="NAUTICS",IF(VLOOKUP($C1665,nautics!$B$2:$F$1200,5,FALSE())="","",VLOOKUP($C1665,nautics!$B$2:$F$1200,5,FALSE())),IF($A1665="ST",IF(VLOOKUP($C1665,st!$B$2:$F$400,5,FALSE())="","",VLOOKUP($C1665,st!$B$2:$F$400,5,FALSE())),""))),"")</f>
        <v/>
      </c>
      <c r="H1665" s="35" t="s">
        <v>155</v>
      </c>
      <c r="I1665" s="35" t="s">
        <v>34</v>
      </c>
      <c r="J1665" s="35" t="s">
        <v>3444</v>
      </c>
      <c r="K1665" s="35">
        <f t="shared" si="6"/>
        <v>19</v>
      </c>
      <c r="L1665" s="35" t="s">
        <v>602</v>
      </c>
      <c r="M1665" s="35" t="s">
        <v>603</v>
      </c>
      <c r="N1665" s="35" t="s">
        <v>43</v>
      </c>
      <c r="O1665" s="35" t="s">
        <v>45</v>
      </c>
      <c r="P1665" s="35" t="s">
        <v>3447</v>
      </c>
      <c r="Q1665" s="35" t="s">
        <v>3449</v>
      </c>
      <c r="S1665" s="35" t="s">
        <v>53</v>
      </c>
      <c r="T1665" s="35" t="s">
        <v>55</v>
      </c>
      <c r="U1665" s="35" t="s">
        <v>3450</v>
      </c>
      <c r="W1665" s="35" t="s">
        <v>57</v>
      </c>
      <c r="X1665" s="35" t="s">
        <v>59</v>
      </c>
      <c r="Y1665" s="35" t="s">
        <v>2507</v>
      </c>
      <c r="Z1665" s="35" t="s">
        <v>3452</v>
      </c>
    </row>
    <row r="1666" spans="1:26" ht="15" customHeight="1">
      <c r="A1666" s="35" t="s">
        <v>1304</v>
      </c>
      <c r="C1666" s="35" t="s">
        <v>3460</v>
      </c>
      <c r="D1666" s="35">
        <f>IFERROR(IF($A1666="HDC",IF(VLOOKUP($C1666,hdc!$B$2:$F$1600,2,FALSE())="","",VLOOKUP($C1666,hdc!$B$2:$F$1600,2,FALSE())),IF($A1666="NAUTICS",IF(VLOOKUP($C1666,nautics!$B$2:$F$1200,2,FALSE())="","",VLOOKUP($C1666,nautics!$B$2:$F$1200,2,FALSE())),IF($A1666="ST",IF(VLOOKUP($C1666,st!$B$2:$F$400,2,FALSE())="","",VLOOKUP($C1666,st!$B$2:$F$400,2,FALSE())),""))),"")</f>
        <v>1</v>
      </c>
      <c r="E1666" s="35">
        <f>IFERROR(IF($A1666="HDC",IF(VLOOKUP($C1666,hdc!$B$2:$F$1600,3,FALSE())="","",VLOOKUP($C1666,hdc!$B$2:$F$1600,3,FALSE())),IF($A1666="NAUTICS",IF(VLOOKUP($C1666,nautics!$B$2:$F$1200,3,FALSE())="","",VLOOKUP($C1666,nautics!$B$2:$F$1200,3,FALSE())),IF($A1666="ST",IF(VLOOKUP($C1666,st!$B$2:$F$400,3,FALSE())="","",VLOOKUP($C1666,st!$B$2:$F$400,3,FALSE())),""))),"")</f>
        <v>1</v>
      </c>
      <c r="F1666" s="35">
        <f>IFERROR(IF($A1666="HDC",IF(VLOOKUP($C1666,hdc!$B$2:$F$1600,4,FALSE())="","",VLOOKUP($C1666,hdc!$B$2:$F$1600,4,FALSE())),IF($A1666="NAUTICS",IF(VLOOKUP($C1666,nautics!$B$2:$F$1200,4,FALSE())="","",VLOOKUP($C1666,nautics!$B$2:$F$1200,4,FALSE())),IF($A1666="ST",IF(VLOOKUP($C1666,st!$B$2:$F$400,4,FALSE())="","",VLOOKUP($C1666,st!$B$2:$F$400,4,FALSE())),""))),"")</f>
        <v>1</v>
      </c>
      <c r="G1666" s="35" t="str">
        <f>IFERROR(IF($A1666="HDC",IF(VLOOKUP($C1666,hdc!$B$2:$F$1600,5,FALSE())="","",VLOOKUP($C1666,hdc!$B$2:$F$1600,5,FALSE())),IF($A1666="NAUTICS",IF(VLOOKUP($C1666,nautics!$B$2:$F$1200,5,FALSE())="","",VLOOKUP($C1666,nautics!$B$2:$F$1200,5,FALSE())),IF($A1666="ST",IF(VLOOKUP($C1666,st!$B$2:$F$400,5,FALSE())="","",VLOOKUP($C1666,st!$B$2:$F$400,5,FALSE())),""))),"")</f>
        <v/>
      </c>
      <c r="H1666" s="35" t="s">
        <v>2500</v>
      </c>
      <c r="I1666" s="35" t="s">
        <v>31</v>
      </c>
      <c r="J1666" s="35" t="s">
        <v>3463</v>
      </c>
      <c r="K1666" s="35">
        <f t="shared" si="6"/>
        <v>65</v>
      </c>
      <c r="L1666" s="35" t="s">
        <v>602</v>
      </c>
      <c r="M1666" s="35" t="s">
        <v>603</v>
      </c>
      <c r="N1666" s="35" t="s">
        <v>43</v>
      </c>
      <c r="O1666" s="35" t="s">
        <v>45</v>
      </c>
      <c r="P1666" s="35" t="s">
        <v>3465</v>
      </c>
      <c r="Q1666" s="35" t="s">
        <v>3466</v>
      </c>
      <c r="S1666" s="35" t="s">
        <v>796</v>
      </c>
      <c r="T1666" s="35" t="s">
        <v>797</v>
      </c>
      <c r="U1666" s="35" t="s">
        <v>2505</v>
      </c>
      <c r="W1666" s="35" t="s">
        <v>57</v>
      </c>
      <c r="X1666" s="35" t="s">
        <v>59</v>
      </c>
      <c r="Y1666" s="35" t="s">
        <v>2507</v>
      </c>
      <c r="Z1666" s="35" t="s">
        <v>2241</v>
      </c>
    </row>
    <row r="1667" spans="1:26" ht="15" customHeight="1">
      <c r="A1667" s="35" t="s">
        <v>1304</v>
      </c>
      <c r="C1667" s="35" t="s">
        <v>3469</v>
      </c>
      <c r="D1667" s="35">
        <f>IFERROR(IF($A1667="HDC",IF(VLOOKUP($C1667,hdc!$B$2:$F$1600,2,FALSE())="","",VLOOKUP($C1667,hdc!$B$2:$F$1600,2,FALSE())),IF($A1667="NAUTICS",IF(VLOOKUP($C1667,nautics!$B$2:$F$1200,2,FALSE())="","",VLOOKUP($C1667,nautics!$B$2:$F$1200,2,FALSE())),IF($A1667="ST",IF(VLOOKUP($C1667,st!$B$2:$F$400,2,FALSE())="","",VLOOKUP($C1667,st!$B$2:$F$400,2,FALSE())),""))),"")</f>
        <v>1</v>
      </c>
      <c r="E1667" s="35">
        <f>IFERROR(IF($A1667="HDC",IF(VLOOKUP($C1667,hdc!$B$2:$F$1600,3,FALSE())="","",VLOOKUP($C1667,hdc!$B$2:$F$1600,3,FALSE())),IF($A1667="NAUTICS",IF(VLOOKUP($C1667,nautics!$B$2:$F$1200,3,FALSE())="","",VLOOKUP($C1667,nautics!$B$2:$F$1200,3,FALSE())),IF($A1667="ST",IF(VLOOKUP($C1667,st!$B$2:$F$400,3,FALSE())="","",VLOOKUP($C1667,st!$B$2:$F$400,3,FALSE())),""))),"")</f>
        <v>1</v>
      </c>
      <c r="F1667" s="35">
        <f>IFERROR(IF($A1667="HDC",IF(VLOOKUP($C1667,hdc!$B$2:$F$1600,4,FALSE())="","",VLOOKUP($C1667,hdc!$B$2:$F$1600,4,FALSE())),IF($A1667="NAUTICS",IF(VLOOKUP($C1667,nautics!$B$2:$F$1200,4,FALSE())="","",VLOOKUP($C1667,nautics!$B$2:$F$1200,4,FALSE())),IF($A1667="ST",IF(VLOOKUP($C1667,st!$B$2:$F$400,4,FALSE())="","",VLOOKUP($C1667,st!$B$2:$F$400,4,FALSE())),""))),"")</f>
        <v>1</v>
      </c>
      <c r="G1667" s="35" t="str">
        <f>IFERROR(IF($A1667="HDC",IF(VLOOKUP($C1667,hdc!$B$2:$F$1600,5,FALSE())="","",VLOOKUP($C1667,hdc!$B$2:$F$1600,5,FALSE())),IF($A1667="NAUTICS",IF(VLOOKUP($C1667,nautics!$B$2:$F$1200,5,FALSE())="","",VLOOKUP($C1667,nautics!$B$2:$F$1200,5,FALSE())),IF($A1667="ST",IF(VLOOKUP($C1667,st!$B$2:$F$400,5,FALSE())="","",VLOOKUP($C1667,st!$B$2:$F$400,5,FALSE())),""))),"")</f>
        <v/>
      </c>
      <c r="H1667" s="35" t="s">
        <v>155</v>
      </c>
      <c r="I1667" s="35" t="s">
        <v>34</v>
      </c>
      <c r="J1667" s="35" t="s">
        <v>3463</v>
      </c>
      <c r="K1667" s="35">
        <f t="shared" si="6"/>
        <v>65</v>
      </c>
      <c r="L1667" s="35" t="s">
        <v>602</v>
      </c>
      <c r="M1667" s="35" t="s">
        <v>603</v>
      </c>
      <c r="N1667" s="35" t="s">
        <v>43</v>
      </c>
      <c r="O1667" s="35" t="s">
        <v>45</v>
      </c>
      <c r="P1667" s="35" t="s">
        <v>3465</v>
      </c>
      <c r="Q1667" s="35" t="s">
        <v>3466</v>
      </c>
      <c r="S1667" s="35" t="s">
        <v>796</v>
      </c>
      <c r="T1667" s="35" t="s">
        <v>797</v>
      </c>
      <c r="U1667" s="35" t="s">
        <v>2505</v>
      </c>
      <c r="W1667" s="35" t="s">
        <v>57</v>
      </c>
      <c r="X1667" s="35" t="s">
        <v>59</v>
      </c>
      <c r="Y1667" s="35" t="s">
        <v>2507</v>
      </c>
      <c r="Z1667" s="35" t="s">
        <v>2241</v>
      </c>
    </row>
    <row r="1668" spans="1:26" ht="15" customHeight="1">
      <c r="A1668" s="35" t="s">
        <v>1304</v>
      </c>
      <c r="C1668" s="35" t="s">
        <v>3475</v>
      </c>
      <c r="D1668" s="35">
        <f>IFERROR(IF($A1668="HDC",IF(VLOOKUP($C1668,hdc!$B$2:$F$1600,2,FALSE())="","",VLOOKUP($C1668,hdc!$B$2:$F$1600,2,FALSE())),IF($A1668="NAUTICS",IF(VLOOKUP($C1668,nautics!$B$2:$F$1200,2,FALSE())="","",VLOOKUP($C1668,nautics!$B$2:$F$1200,2,FALSE())),IF($A1668="ST",IF(VLOOKUP($C1668,st!$B$2:$F$400,2,FALSE())="","",VLOOKUP($C1668,st!$B$2:$F$400,2,FALSE())),""))),"")</f>
        <v>1</v>
      </c>
      <c r="E1668" s="35">
        <f>IFERROR(IF($A1668="HDC",IF(VLOOKUP($C1668,hdc!$B$2:$F$1600,3,FALSE())="","",VLOOKUP($C1668,hdc!$B$2:$F$1600,3,FALSE())),IF($A1668="NAUTICS",IF(VLOOKUP($C1668,nautics!$B$2:$F$1200,3,FALSE())="","",VLOOKUP($C1668,nautics!$B$2:$F$1200,3,FALSE())),IF($A1668="ST",IF(VLOOKUP($C1668,st!$B$2:$F$400,3,FALSE())="","",VLOOKUP($C1668,st!$B$2:$F$400,3,FALSE())),""))),"")</f>
        <v>1</v>
      </c>
      <c r="F1668" s="35">
        <f>IFERROR(IF($A1668="HDC",IF(VLOOKUP($C1668,hdc!$B$2:$F$1600,4,FALSE())="","",VLOOKUP($C1668,hdc!$B$2:$F$1600,4,FALSE())),IF($A1668="NAUTICS",IF(VLOOKUP($C1668,nautics!$B$2:$F$1200,4,FALSE())="","",VLOOKUP($C1668,nautics!$B$2:$F$1200,4,FALSE())),IF($A1668="ST",IF(VLOOKUP($C1668,st!$B$2:$F$400,4,FALSE())="","",VLOOKUP($C1668,st!$B$2:$F$400,4,FALSE())),""))),"")</f>
        <v>1</v>
      </c>
      <c r="G1668" s="35" t="str">
        <f>IFERROR(IF($A1668="HDC",IF(VLOOKUP($C1668,hdc!$B$2:$F$1600,5,FALSE())="","",VLOOKUP($C1668,hdc!$B$2:$F$1600,5,FALSE())),IF($A1668="NAUTICS",IF(VLOOKUP($C1668,nautics!$B$2:$F$1200,5,FALSE())="","",VLOOKUP($C1668,nautics!$B$2:$F$1200,5,FALSE())),IF($A1668="ST",IF(VLOOKUP($C1668,st!$B$2:$F$400,5,FALSE())="","",VLOOKUP($C1668,st!$B$2:$F$400,5,FALSE())),""))),"")</f>
        <v/>
      </c>
      <c r="H1668" s="35" t="s">
        <v>2500</v>
      </c>
      <c r="I1668" s="35" t="s">
        <v>31</v>
      </c>
      <c r="J1668" s="35" t="s">
        <v>3287</v>
      </c>
      <c r="K1668" s="35">
        <f t="shared" si="6"/>
        <v>20</v>
      </c>
      <c r="L1668" s="35" t="s">
        <v>602</v>
      </c>
      <c r="M1668" s="35" t="s">
        <v>603</v>
      </c>
      <c r="N1668" s="35" t="s">
        <v>43</v>
      </c>
      <c r="O1668" s="35" t="s">
        <v>45</v>
      </c>
      <c r="P1668" s="35" t="s">
        <v>3483</v>
      </c>
      <c r="Q1668" s="35" t="s">
        <v>3484</v>
      </c>
      <c r="S1668" s="35" t="s">
        <v>53</v>
      </c>
      <c r="T1668" s="35" t="s">
        <v>55</v>
      </c>
      <c r="U1668" s="35" t="s">
        <v>3298</v>
      </c>
      <c r="W1668" s="35" t="s">
        <v>57</v>
      </c>
      <c r="X1668" s="35" t="s">
        <v>59</v>
      </c>
      <c r="Y1668" s="35" t="s">
        <v>2507</v>
      </c>
      <c r="Z1668" s="35" t="s">
        <v>3273</v>
      </c>
    </row>
    <row r="1669" spans="1:26" ht="15" customHeight="1">
      <c r="A1669" s="35" t="s">
        <v>1304</v>
      </c>
      <c r="C1669" s="35" t="s">
        <v>3487</v>
      </c>
      <c r="D1669" s="35">
        <f>IFERROR(IF($A1669="HDC",IF(VLOOKUP($C1669,hdc!$B$2:$F$1600,2,FALSE())="","",VLOOKUP($C1669,hdc!$B$2:$F$1600,2,FALSE())),IF($A1669="NAUTICS",IF(VLOOKUP($C1669,nautics!$B$2:$F$1200,2,FALSE())="","",VLOOKUP($C1669,nautics!$B$2:$F$1200,2,FALSE())),IF($A1669="ST",IF(VLOOKUP($C1669,st!$B$2:$F$400,2,FALSE())="","",VLOOKUP($C1669,st!$B$2:$F$400,2,FALSE())),""))),"")</f>
        <v>1</v>
      </c>
      <c r="E1669" s="35">
        <f>IFERROR(IF($A1669="HDC",IF(VLOOKUP($C1669,hdc!$B$2:$F$1600,3,FALSE())="","",VLOOKUP($C1669,hdc!$B$2:$F$1600,3,FALSE())),IF($A1669="NAUTICS",IF(VLOOKUP($C1669,nautics!$B$2:$F$1200,3,FALSE())="","",VLOOKUP($C1669,nautics!$B$2:$F$1200,3,FALSE())),IF($A1669="ST",IF(VLOOKUP($C1669,st!$B$2:$F$400,3,FALSE())="","",VLOOKUP($C1669,st!$B$2:$F$400,3,FALSE())),""))),"")</f>
        <v>1</v>
      </c>
      <c r="F1669" s="35">
        <f>IFERROR(IF($A1669="HDC",IF(VLOOKUP($C1669,hdc!$B$2:$F$1600,4,FALSE())="","",VLOOKUP($C1669,hdc!$B$2:$F$1600,4,FALSE())),IF($A1669="NAUTICS",IF(VLOOKUP($C1669,nautics!$B$2:$F$1200,4,FALSE())="","",VLOOKUP($C1669,nautics!$B$2:$F$1200,4,FALSE())),IF($A1669="ST",IF(VLOOKUP($C1669,st!$B$2:$F$400,4,FALSE())="","",VLOOKUP($C1669,st!$B$2:$F$400,4,FALSE())),""))),"")</f>
        <v>1</v>
      </c>
      <c r="G1669" s="35" t="str">
        <f>IFERROR(IF($A1669="HDC",IF(VLOOKUP($C1669,hdc!$B$2:$F$1600,5,FALSE())="","",VLOOKUP($C1669,hdc!$B$2:$F$1600,5,FALSE())),IF($A1669="NAUTICS",IF(VLOOKUP($C1669,nautics!$B$2:$F$1200,5,FALSE())="","",VLOOKUP($C1669,nautics!$B$2:$F$1200,5,FALSE())),IF($A1669="ST",IF(VLOOKUP($C1669,st!$B$2:$F$400,5,FALSE())="","",VLOOKUP($C1669,st!$B$2:$F$400,5,FALSE())),""))),"")</f>
        <v/>
      </c>
      <c r="H1669" s="35" t="s">
        <v>155</v>
      </c>
      <c r="I1669" s="35" t="s">
        <v>34</v>
      </c>
      <c r="J1669" s="35" t="s">
        <v>3287</v>
      </c>
      <c r="K1669" s="35">
        <f t="shared" si="6"/>
        <v>20</v>
      </c>
      <c r="L1669" s="35" t="s">
        <v>602</v>
      </c>
      <c r="M1669" s="35" t="s">
        <v>603</v>
      </c>
      <c r="N1669" s="35" t="s">
        <v>43</v>
      </c>
      <c r="O1669" s="35" t="s">
        <v>45</v>
      </c>
      <c r="P1669" s="35" t="s">
        <v>3483</v>
      </c>
      <c r="Q1669" s="35" t="s">
        <v>3484</v>
      </c>
      <c r="S1669" s="35" t="s">
        <v>53</v>
      </c>
      <c r="T1669" s="35" t="s">
        <v>55</v>
      </c>
      <c r="U1669" s="35" t="s">
        <v>3298</v>
      </c>
      <c r="W1669" s="35" t="s">
        <v>57</v>
      </c>
      <c r="X1669" s="35" t="s">
        <v>59</v>
      </c>
      <c r="Y1669" s="35" t="s">
        <v>2507</v>
      </c>
      <c r="Z1669" s="35" t="s">
        <v>3273</v>
      </c>
    </row>
    <row r="1670" spans="1:26" ht="15" customHeight="1">
      <c r="A1670" s="35" t="s">
        <v>1304</v>
      </c>
      <c r="C1670" s="35" t="s">
        <v>3494</v>
      </c>
      <c r="D1670" s="35">
        <f>IFERROR(IF($A1670="HDC",IF(VLOOKUP($C1670,hdc!$B$2:$F$1600,2,FALSE())="","",VLOOKUP($C1670,hdc!$B$2:$F$1600,2,FALSE())),IF($A1670="NAUTICS",IF(VLOOKUP($C1670,nautics!$B$2:$F$1200,2,FALSE())="","",VLOOKUP($C1670,nautics!$B$2:$F$1200,2,FALSE())),IF($A1670="ST",IF(VLOOKUP($C1670,st!$B$2:$F$400,2,FALSE())="","",VLOOKUP($C1670,st!$B$2:$F$400,2,FALSE())),""))),"")</f>
        <v>1</v>
      </c>
      <c r="E1670" s="35">
        <f>IFERROR(IF($A1670="HDC",IF(VLOOKUP($C1670,hdc!$B$2:$F$1600,3,FALSE())="","",VLOOKUP($C1670,hdc!$B$2:$F$1600,3,FALSE())),IF($A1670="NAUTICS",IF(VLOOKUP($C1670,nautics!$B$2:$F$1200,3,FALSE())="","",VLOOKUP($C1670,nautics!$B$2:$F$1200,3,FALSE())),IF($A1670="ST",IF(VLOOKUP($C1670,st!$B$2:$F$400,3,FALSE())="","",VLOOKUP($C1670,st!$B$2:$F$400,3,FALSE())),""))),"")</f>
        <v>1</v>
      </c>
      <c r="F1670" s="35" t="str">
        <f>IFERROR(IF($A1670="HDC",IF(VLOOKUP($C1670,hdc!$B$2:$F$1600,4,FALSE())="","",VLOOKUP($C1670,hdc!$B$2:$F$1600,4,FALSE())),IF($A1670="NAUTICS",IF(VLOOKUP($C1670,nautics!$B$2:$F$1200,4,FALSE())="","",VLOOKUP($C1670,nautics!$B$2:$F$1200,4,FALSE())),IF($A1670="ST",IF(VLOOKUP($C1670,st!$B$2:$F$400,4,FALSE())="","",VLOOKUP($C1670,st!$B$2:$F$400,4,FALSE())),""))),"")</f>
        <v/>
      </c>
      <c r="G1670" s="35" t="str">
        <f>IFERROR(IF($A1670="HDC",IF(VLOOKUP($C1670,hdc!$B$2:$F$1600,5,FALSE())="","",VLOOKUP($C1670,hdc!$B$2:$F$1600,5,FALSE())),IF($A1670="NAUTICS",IF(VLOOKUP($C1670,nautics!$B$2:$F$1200,5,FALSE())="","",VLOOKUP($C1670,nautics!$B$2:$F$1200,5,FALSE())),IF($A1670="ST",IF(VLOOKUP($C1670,st!$B$2:$F$400,5,FALSE())="","",VLOOKUP($C1670,st!$B$2:$F$400,5,FALSE())),""))),"")</f>
        <v/>
      </c>
      <c r="H1670" s="35" t="s">
        <v>84</v>
      </c>
      <c r="I1670" s="35" t="s">
        <v>34</v>
      </c>
      <c r="J1670" s="35" t="s">
        <v>3497</v>
      </c>
      <c r="K1670" s="35">
        <f t="shared" si="6"/>
        <v>18</v>
      </c>
      <c r="L1670" s="35" t="s">
        <v>40</v>
      </c>
      <c r="M1670" s="35" t="s">
        <v>42</v>
      </c>
      <c r="N1670" s="35" t="s">
        <v>43</v>
      </c>
      <c r="O1670" s="35" t="s">
        <v>45</v>
      </c>
      <c r="P1670" s="35" t="s">
        <v>3501</v>
      </c>
      <c r="Q1670" s="35" t="s">
        <v>3502</v>
      </c>
      <c r="S1670" s="35" t="s">
        <v>53</v>
      </c>
      <c r="T1670" s="35" t="s">
        <v>55</v>
      </c>
      <c r="U1670" s="35" t="s">
        <v>3504</v>
      </c>
      <c r="W1670" s="35" t="s">
        <v>57</v>
      </c>
      <c r="X1670" s="35" t="s">
        <v>59</v>
      </c>
      <c r="Y1670" s="35" t="s">
        <v>60</v>
      </c>
      <c r="Z1670" s="35" t="s">
        <v>764</v>
      </c>
    </row>
    <row r="1671" spans="1:26" ht="15" customHeight="1">
      <c r="A1671" s="35" t="s">
        <v>1304</v>
      </c>
      <c r="C1671" s="35" t="s">
        <v>3507</v>
      </c>
      <c r="D1671" s="35">
        <f>IFERROR(IF($A1671="HDC",IF(VLOOKUP($C1671,hdc!$B$2:$F$1600,2,FALSE())="","",VLOOKUP($C1671,hdc!$B$2:$F$1600,2,FALSE())),IF($A1671="NAUTICS",IF(VLOOKUP($C1671,nautics!$B$2:$F$1200,2,FALSE())="","",VLOOKUP($C1671,nautics!$B$2:$F$1200,2,FALSE())),IF($A1671="ST",IF(VLOOKUP($C1671,st!$B$2:$F$400,2,FALSE())="","",VLOOKUP($C1671,st!$B$2:$F$400,2,FALSE())),""))),"")</f>
        <v>1</v>
      </c>
      <c r="E1671" s="35">
        <f>IFERROR(IF($A1671="HDC",IF(VLOOKUP($C1671,hdc!$B$2:$F$1600,3,FALSE())="","",VLOOKUP($C1671,hdc!$B$2:$F$1600,3,FALSE())),IF($A1671="NAUTICS",IF(VLOOKUP($C1671,nautics!$B$2:$F$1200,3,FALSE())="","",VLOOKUP($C1671,nautics!$B$2:$F$1200,3,FALSE())),IF($A1671="ST",IF(VLOOKUP($C1671,st!$B$2:$F$400,3,FALSE())="","",VLOOKUP($C1671,st!$B$2:$F$400,3,FALSE())),""))),"")</f>
        <v>1</v>
      </c>
      <c r="F1671" s="35" t="str">
        <f>IFERROR(IF($A1671="HDC",IF(VLOOKUP($C1671,hdc!$B$2:$F$1600,4,FALSE())="","",VLOOKUP($C1671,hdc!$B$2:$F$1600,4,FALSE())),IF($A1671="NAUTICS",IF(VLOOKUP($C1671,nautics!$B$2:$F$1200,4,FALSE())="","",VLOOKUP($C1671,nautics!$B$2:$F$1200,4,FALSE())),IF($A1671="ST",IF(VLOOKUP($C1671,st!$B$2:$F$400,4,FALSE())="","",VLOOKUP($C1671,st!$B$2:$F$400,4,FALSE())),""))),"")</f>
        <v/>
      </c>
      <c r="G1671" s="35" t="str">
        <f>IFERROR(IF($A1671="HDC",IF(VLOOKUP($C1671,hdc!$B$2:$F$1600,5,FALSE())="","",VLOOKUP($C1671,hdc!$B$2:$F$1600,5,FALSE())),IF($A1671="NAUTICS",IF(VLOOKUP($C1671,nautics!$B$2:$F$1200,5,FALSE())="","",VLOOKUP($C1671,nautics!$B$2:$F$1200,5,FALSE())),IF($A1671="ST",IF(VLOOKUP($C1671,st!$B$2:$F$400,5,FALSE())="","",VLOOKUP($C1671,st!$B$2:$F$400,5,FALSE())),""))),"")</f>
        <v/>
      </c>
      <c r="H1671" s="35" t="s">
        <v>84</v>
      </c>
      <c r="I1671" s="35" t="s">
        <v>34</v>
      </c>
      <c r="J1671" s="35" t="s">
        <v>3510</v>
      </c>
      <c r="K1671" s="35">
        <f t="shared" si="6"/>
        <v>12</v>
      </c>
      <c r="L1671" s="35" t="s">
        <v>170</v>
      </c>
      <c r="M1671" s="35" t="s">
        <v>171</v>
      </c>
      <c r="N1671" s="35" t="s">
        <v>46</v>
      </c>
      <c r="O1671" s="35" t="s">
        <v>49</v>
      </c>
      <c r="P1671" s="35" t="s">
        <v>3512</v>
      </c>
      <c r="Q1671" s="35" t="s">
        <v>3513</v>
      </c>
      <c r="S1671" s="35" t="s">
        <v>642</v>
      </c>
      <c r="T1671" s="35" t="s">
        <v>643</v>
      </c>
      <c r="U1671" s="35" t="s">
        <v>3514</v>
      </c>
      <c r="W1671" s="35" t="s">
        <v>57</v>
      </c>
      <c r="X1671" s="35" t="s">
        <v>59</v>
      </c>
      <c r="Y1671" s="35" t="s">
        <v>177</v>
      </c>
      <c r="Z1671" s="35" t="s">
        <v>3515</v>
      </c>
    </row>
    <row r="1672" spans="1:26" ht="15" customHeight="1">
      <c r="A1672" s="35" t="s">
        <v>1304</v>
      </c>
      <c r="C1672" s="35" t="s">
        <v>3517</v>
      </c>
      <c r="D1672" s="35">
        <f>IFERROR(IF($A1672="HDC",IF(VLOOKUP($C1672,hdc!$B$2:$F$1600,2,FALSE())="","",VLOOKUP($C1672,hdc!$B$2:$F$1600,2,FALSE())),IF($A1672="NAUTICS",IF(VLOOKUP($C1672,nautics!$B$2:$F$1200,2,FALSE())="","",VLOOKUP($C1672,nautics!$B$2:$F$1200,2,FALSE())),IF($A1672="ST",IF(VLOOKUP($C1672,st!$B$2:$F$400,2,FALSE())="","",VLOOKUP($C1672,st!$B$2:$F$400,2,FALSE())),""))),"")</f>
        <v>1</v>
      </c>
      <c r="E1672" s="35">
        <f>IFERROR(IF($A1672="HDC",IF(VLOOKUP($C1672,hdc!$B$2:$F$1600,3,FALSE())="","",VLOOKUP($C1672,hdc!$B$2:$F$1600,3,FALSE())),IF($A1672="NAUTICS",IF(VLOOKUP($C1672,nautics!$B$2:$F$1200,3,FALSE())="","",VLOOKUP($C1672,nautics!$B$2:$F$1200,3,FALSE())),IF($A1672="ST",IF(VLOOKUP($C1672,st!$B$2:$F$400,3,FALSE())="","",VLOOKUP($C1672,st!$B$2:$F$400,3,FALSE())),""))),"")</f>
        <v>1</v>
      </c>
      <c r="F1672" s="35" t="str">
        <f>IFERROR(IF($A1672="HDC",IF(VLOOKUP($C1672,hdc!$B$2:$F$1600,4,FALSE())="","",VLOOKUP($C1672,hdc!$B$2:$F$1600,4,FALSE())),IF($A1672="NAUTICS",IF(VLOOKUP($C1672,nautics!$B$2:$F$1200,4,FALSE())="","",VLOOKUP($C1672,nautics!$B$2:$F$1200,4,FALSE())),IF($A1672="ST",IF(VLOOKUP($C1672,st!$B$2:$F$400,4,FALSE())="","",VLOOKUP($C1672,st!$B$2:$F$400,4,FALSE())),""))),"")</f>
        <v/>
      </c>
      <c r="G1672" s="35" t="str">
        <f>IFERROR(IF($A1672="HDC",IF(VLOOKUP($C1672,hdc!$B$2:$F$1600,5,FALSE())="","",VLOOKUP($C1672,hdc!$B$2:$F$1600,5,FALSE())),IF($A1672="NAUTICS",IF(VLOOKUP($C1672,nautics!$B$2:$F$1200,5,FALSE())="","",VLOOKUP($C1672,nautics!$B$2:$F$1200,5,FALSE())),IF($A1672="ST",IF(VLOOKUP($C1672,st!$B$2:$F$400,5,FALSE())="","",VLOOKUP($C1672,st!$B$2:$F$400,5,FALSE())),""))),"")</f>
        <v/>
      </c>
      <c r="H1672" s="35" t="s">
        <v>84</v>
      </c>
      <c r="I1672" s="35" t="s">
        <v>34</v>
      </c>
      <c r="J1672" s="35" t="s">
        <v>3510</v>
      </c>
      <c r="K1672" s="35">
        <f t="shared" si="6"/>
        <v>12</v>
      </c>
      <c r="L1672" s="35" t="s">
        <v>170</v>
      </c>
      <c r="M1672" s="35" t="s">
        <v>171</v>
      </c>
      <c r="N1672" s="35" t="s">
        <v>46</v>
      </c>
      <c r="O1672" s="35" t="s">
        <v>49</v>
      </c>
      <c r="P1672" s="35" t="s">
        <v>3519</v>
      </c>
      <c r="Q1672" s="35" t="s">
        <v>3520</v>
      </c>
      <c r="S1672" s="35" t="s">
        <v>642</v>
      </c>
      <c r="T1672" s="35" t="s">
        <v>643</v>
      </c>
      <c r="U1672" s="35" t="s">
        <v>3514</v>
      </c>
      <c r="W1672" s="35" t="s">
        <v>57</v>
      </c>
      <c r="X1672" s="35" t="s">
        <v>59</v>
      </c>
      <c r="Y1672" s="35" t="s">
        <v>177</v>
      </c>
      <c r="Z1672" s="35" t="s">
        <v>3515</v>
      </c>
    </row>
    <row r="1673" spans="1:26" ht="15" customHeight="1">
      <c r="A1673" s="35" t="s">
        <v>1304</v>
      </c>
      <c r="C1673" s="35" t="s">
        <v>3522</v>
      </c>
      <c r="D1673" s="35">
        <f>IFERROR(IF($A1673="HDC",IF(VLOOKUP($C1673,hdc!$B$2:$F$1600,2,FALSE())="","",VLOOKUP($C1673,hdc!$B$2:$F$1600,2,FALSE())),IF($A1673="NAUTICS",IF(VLOOKUP($C1673,nautics!$B$2:$F$1200,2,FALSE())="","",VLOOKUP($C1673,nautics!$B$2:$F$1200,2,FALSE())),IF($A1673="ST",IF(VLOOKUP($C1673,st!$B$2:$F$400,2,FALSE())="","",VLOOKUP($C1673,st!$B$2:$F$400,2,FALSE())),""))),"")</f>
        <v>1</v>
      </c>
      <c r="E1673" s="35">
        <f>IFERROR(IF($A1673="HDC",IF(VLOOKUP($C1673,hdc!$B$2:$F$1600,3,FALSE())="","",VLOOKUP($C1673,hdc!$B$2:$F$1600,3,FALSE())),IF($A1673="NAUTICS",IF(VLOOKUP($C1673,nautics!$B$2:$F$1200,3,FALSE())="","",VLOOKUP($C1673,nautics!$B$2:$F$1200,3,FALSE())),IF($A1673="ST",IF(VLOOKUP($C1673,st!$B$2:$F$400,3,FALSE())="","",VLOOKUP($C1673,st!$B$2:$F$400,3,FALSE())),""))),"")</f>
        <v>1</v>
      </c>
      <c r="F1673" s="35" t="str">
        <f>IFERROR(IF($A1673="HDC",IF(VLOOKUP($C1673,hdc!$B$2:$F$1600,4,FALSE())="","",VLOOKUP($C1673,hdc!$B$2:$F$1600,4,FALSE())),IF($A1673="NAUTICS",IF(VLOOKUP($C1673,nautics!$B$2:$F$1200,4,FALSE())="","",VLOOKUP($C1673,nautics!$B$2:$F$1200,4,FALSE())),IF($A1673="ST",IF(VLOOKUP($C1673,st!$B$2:$F$400,4,FALSE())="","",VLOOKUP($C1673,st!$B$2:$F$400,4,FALSE())),""))),"")</f>
        <v/>
      </c>
      <c r="G1673" s="35" t="str">
        <f>IFERROR(IF($A1673="HDC",IF(VLOOKUP($C1673,hdc!$B$2:$F$1600,5,FALSE())="","",VLOOKUP($C1673,hdc!$B$2:$F$1600,5,FALSE())),IF($A1673="NAUTICS",IF(VLOOKUP($C1673,nautics!$B$2:$F$1200,5,FALSE())="","",VLOOKUP($C1673,nautics!$B$2:$F$1200,5,FALSE())),IF($A1673="ST",IF(VLOOKUP($C1673,st!$B$2:$F$400,5,FALSE())="","",VLOOKUP($C1673,st!$B$2:$F$400,5,FALSE())),""))),"")</f>
        <v/>
      </c>
      <c r="H1673" s="35" t="s">
        <v>84</v>
      </c>
      <c r="I1673" s="35" t="s">
        <v>34</v>
      </c>
      <c r="J1673" s="35" t="s">
        <v>3526</v>
      </c>
      <c r="K1673" s="35">
        <f t="shared" si="6"/>
        <v>15</v>
      </c>
      <c r="L1673" s="35" t="s">
        <v>170</v>
      </c>
      <c r="M1673" s="35" t="s">
        <v>171</v>
      </c>
      <c r="N1673" s="35" t="s">
        <v>46</v>
      </c>
      <c r="O1673" s="35" t="s">
        <v>49</v>
      </c>
      <c r="P1673" s="35" t="s">
        <v>3528</v>
      </c>
      <c r="Q1673" s="35" t="s">
        <v>3529</v>
      </c>
      <c r="S1673" s="35" t="s">
        <v>642</v>
      </c>
      <c r="T1673" s="35" t="s">
        <v>643</v>
      </c>
      <c r="U1673" s="35" t="s">
        <v>3532</v>
      </c>
      <c r="W1673" s="35" t="s">
        <v>57</v>
      </c>
      <c r="X1673" s="35" t="s">
        <v>59</v>
      </c>
      <c r="Y1673" s="35" t="s">
        <v>177</v>
      </c>
      <c r="Z1673" s="35" t="s">
        <v>3534</v>
      </c>
    </row>
    <row r="1674" spans="1:26" ht="15" customHeight="1">
      <c r="A1674" s="35" t="s">
        <v>1304</v>
      </c>
      <c r="C1674" s="35" t="s">
        <v>3536</v>
      </c>
      <c r="D1674" s="35">
        <f>IFERROR(IF($A1674="HDC",IF(VLOOKUP($C1674,hdc!$B$2:$F$1600,2,FALSE())="","",VLOOKUP($C1674,hdc!$B$2:$F$1600,2,FALSE())),IF($A1674="NAUTICS",IF(VLOOKUP($C1674,nautics!$B$2:$F$1200,2,FALSE())="","",VLOOKUP($C1674,nautics!$B$2:$F$1200,2,FALSE())),IF($A1674="ST",IF(VLOOKUP($C1674,st!$B$2:$F$400,2,FALSE())="","",VLOOKUP($C1674,st!$B$2:$F$400,2,FALSE())),""))),"")</f>
        <v>1</v>
      </c>
      <c r="E1674" s="35">
        <f>IFERROR(IF($A1674="HDC",IF(VLOOKUP($C1674,hdc!$B$2:$F$1600,3,FALSE())="","",VLOOKUP($C1674,hdc!$B$2:$F$1600,3,FALSE())),IF($A1674="NAUTICS",IF(VLOOKUP($C1674,nautics!$B$2:$F$1200,3,FALSE())="","",VLOOKUP($C1674,nautics!$B$2:$F$1200,3,FALSE())),IF($A1674="ST",IF(VLOOKUP($C1674,st!$B$2:$F$400,3,FALSE())="","",VLOOKUP($C1674,st!$B$2:$F$400,3,FALSE())),""))),"")</f>
        <v>1</v>
      </c>
      <c r="F1674" s="35" t="str">
        <f>IFERROR(IF($A1674="HDC",IF(VLOOKUP($C1674,hdc!$B$2:$F$1600,4,FALSE())="","",VLOOKUP($C1674,hdc!$B$2:$F$1600,4,FALSE())),IF($A1674="NAUTICS",IF(VLOOKUP($C1674,nautics!$B$2:$F$1200,4,FALSE())="","",VLOOKUP($C1674,nautics!$B$2:$F$1200,4,FALSE())),IF($A1674="ST",IF(VLOOKUP($C1674,st!$B$2:$F$400,4,FALSE())="","",VLOOKUP($C1674,st!$B$2:$F$400,4,FALSE())),""))),"")</f>
        <v/>
      </c>
      <c r="G1674" s="35" t="str">
        <f>IFERROR(IF($A1674="HDC",IF(VLOOKUP($C1674,hdc!$B$2:$F$1600,5,FALSE())="","",VLOOKUP($C1674,hdc!$B$2:$F$1600,5,FALSE())),IF($A1674="NAUTICS",IF(VLOOKUP($C1674,nautics!$B$2:$F$1200,5,FALSE())="","",VLOOKUP($C1674,nautics!$B$2:$F$1200,5,FALSE())),IF($A1674="ST",IF(VLOOKUP($C1674,st!$B$2:$F$400,5,FALSE())="","",VLOOKUP($C1674,st!$B$2:$F$400,5,FALSE())),""))),"")</f>
        <v/>
      </c>
      <c r="H1674" s="35" t="s">
        <v>84</v>
      </c>
      <c r="I1674" s="35" t="s">
        <v>34</v>
      </c>
      <c r="J1674" s="35" t="s">
        <v>3538</v>
      </c>
      <c r="K1674" s="35">
        <f t="shared" si="6"/>
        <v>34</v>
      </c>
      <c r="L1674" s="35" t="s">
        <v>3118</v>
      </c>
      <c r="M1674" s="35" t="s">
        <v>3120</v>
      </c>
      <c r="N1674" s="35" t="s">
        <v>2922</v>
      </c>
      <c r="O1674" s="35" t="s">
        <v>2924</v>
      </c>
      <c r="P1674" s="35" t="s">
        <v>3541</v>
      </c>
      <c r="Q1674" s="35" t="s">
        <v>3543</v>
      </c>
      <c r="S1674" s="35" t="s">
        <v>2922</v>
      </c>
      <c r="T1674" s="35" t="s">
        <v>2924</v>
      </c>
      <c r="U1674" s="35" t="s">
        <v>3544</v>
      </c>
      <c r="W1674" s="35" t="s">
        <v>78</v>
      </c>
      <c r="X1674" s="35" t="s">
        <v>59</v>
      </c>
      <c r="Y1674" s="35" t="s">
        <v>3124</v>
      </c>
      <c r="Z1674" s="35" t="s">
        <v>3545</v>
      </c>
    </row>
    <row r="1675" spans="1:26" ht="15" customHeight="1">
      <c r="A1675" s="35" t="s">
        <v>1304</v>
      </c>
      <c r="C1675" s="35" t="s">
        <v>3547</v>
      </c>
      <c r="D1675" s="35">
        <f>IFERROR(IF($A1675="HDC",IF(VLOOKUP($C1675,hdc!$B$2:$F$1600,2,FALSE())="","",VLOOKUP($C1675,hdc!$B$2:$F$1600,2,FALSE())),IF($A1675="NAUTICS",IF(VLOOKUP($C1675,nautics!$B$2:$F$1200,2,FALSE())="","",VLOOKUP($C1675,nautics!$B$2:$F$1200,2,FALSE())),IF($A1675="ST",IF(VLOOKUP($C1675,st!$B$2:$F$400,2,FALSE())="","",VLOOKUP($C1675,st!$B$2:$F$400,2,FALSE())),""))),"")</f>
        <v>1</v>
      </c>
      <c r="E1675" s="35">
        <f>IFERROR(IF($A1675="HDC",IF(VLOOKUP($C1675,hdc!$B$2:$F$1600,3,FALSE())="","",VLOOKUP($C1675,hdc!$B$2:$F$1600,3,FALSE())),IF($A1675="NAUTICS",IF(VLOOKUP($C1675,nautics!$B$2:$F$1200,3,FALSE())="","",VLOOKUP($C1675,nautics!$B$2:$F$1200,3,FALSE())),IF($A1675="ST",IF(VLOOKUP($C1675,st!$B$2:$F$400,3,FALSE())="","",VLOOKUP($C1675,st!$B$2:$F$400,3,FALSE())),""))),"")</f>
        <v>1</v>
      </c>
      <c r="F1675" s="35" t="str">
        <f>IFERROR(IF($A1675="HDC",IF(VLOOKUP($C1675,hdc!$B$2:$F$1600,4,FALSE())="","",VLOOKUP($C1675,hdc!$B$2:$F$1600,4,FALSE())),IF($A1675="NAUTICS",IF(VLOOKUP($C1675,nautics!$B$2:$F$1200,4,FALSE())="","",VLOOKUP($C1675,nautics!$B$2:$F$1200,4,FALSE())),IF($A1675="ST",IF(VLOOKUP($C1675,st!$B$2:$F$400,4,FALSE())="","",VLOOKUP($C1675,st!$B$2:$F$400,4,FALSE())),""))),"")</f>
        <v/>
      </c>
      <c r="G1675" s="35" t="str">
        <f>IFERROR(IF($A1675="HDC",IF(VLOOKUP($C1675,hdc!$B$2:$F$1600,5,FALSE())="","",VLOOKUP($C1675,hdc!$B$2:$F$1600,5,FALSE())),IF($A1675="NAUTICS",IF(VLOOKUP($C1675,nautics!$B$2:$F$1200,5,FALSE())="","",VLOOKUP($C1675,nautics!$B$2:$F$1200,5,FALSE())),IF($A1675="ST",IF(VLOOKUP($C1675,st!$B$2:$F$400,5,FALSE())="","",VLOOKUP($C1675,st!$B$2:$F$400,5,FALSE())),""))),"")</f>
        <v/>
      </c>
      <c r="H1675" s="35" t="s">
        <v>84</v>
      </c>
      <c r="I1675" s="35" t="s">
        <v>34</v>
      </c>
      <c r="J1675" s="35" t="s">
        <v>3549</v>
      </c>
      <c r="K1675" s="35">
        <f t="shared" si="6"/>
        <v>39</v>
      </c>
      <c r="L1675" s="35" t="s">
        <v>815</v>
      </c>
      <c r="M1675" s="35" t="s">
        <v>816</v>
      </c>
      <c r="N1675" s="35" t="s">
        <v>736</v>
      </c>
      <c r="O1675" s="35" t="s">
        <v>738</v>
      </c>
      <c r="P1675" s="35" t="s">
        <v>3557</v>
      </c>
      <c r="Q1675" s="35" t="s">
        <v>3559</v>
      </c>
      <c r="S1675" s="35" t="s">
        <v>511</v>
      </c>
      <c r="T1675" s="35" t="s">
        <v>513</v>
      </c>
      <c r="U1675" s="35" t="s">
        <v>3562</v>
      </c>
      <c r="W1675" s="35" t="s">
        <v>57</v>
      </c>
      <c r="X1675" s="35" t="s">
        <v>2967</v>
      </c>
      <c r="Y1675" s="35" t="s">
        <v>819</v>
      </c>
      <c r="Z1675" s="35" t="s">
        <v>3563</v>
      </c>
    </row>
    <row r="1676" spans="1:26" ht="15" customHeight="1">
      <c r="A1676" s="35" t="s">
        <v>1304</v>
      </c>
      <c r="C1676" s="35" t="s">
        <v>3565</v>
      </c>
      <c r="D1676" s="35" t="str">
        <f>IFERROR(IF($A1676="HDC",IF(VLOOKUP($C1676,hdc!$B$2:$F$1600,2,FALSE())="","",VLOOKUP($C1676,hdc!$B$2:$F$1600,2,FALSE())),IF($A1676="NAUTICS",IF(VLOOKUP($C1676,nautics!$B$2:$F$1200,2,FALSE())="","",VLOOKUP($C1676,nautics!$B$2:$F$1200,2,FALSE())),IF($A1676="ST",IF(VLOOKUP($C1676,st!$B$2:$F$400,2,FALSE())="","",VLOOKUP($C1676,st!$B$2:$F$400,2,FALSE())),""))),"")</f>
        <v/>
      </c>
      <c r="E1676" s="35" t="str">
        <f>IFERROR(IF($A1676="HDC",IF(VLOOKUP($C1676,hdc!$B$2:$F$1600,3,FALSE())="","",VLOOKUP($C1676,hdc!$B$2:$F$1600,3,FALSE())),IF($A1676="NAUTICS",IF(VLOOKUP($C1676,nautics!$B$2:$F$1200,3,FALSE())="","",VLOOKUP($C1676,nautics!$B$2:$F$1200,3,FALSE())),IF($A1676="ST",IF(VLOOKUP($C1676,st!$B$2:$F$400,3,FALSE())="","",VLOOKUP($C1676,st!$B$2:$F$400,3,FALSE())),""))),"")</f>
        <v/>
      </c>
      <c r="F1676" s="35" t="str">
        <f>IFERROR(IF($A1676="HDC",IF(VLOOKUP($C1676,hdc!$B$2:$F$1600,4,FALSE())="","",VLOOKUP($C1676,hdc!$B$2:$F$1600,4,FALSE())),IF($A1676="NAUTICS",IF(VLOOKUP($C1676,nautics!$B$2:$F$1200,4,FALSE())="","",VLOOKUP($C1676,nautics!$B$2:$F$1200,4,FALSE())),IF($A1676="ST",IF(VLOOKUP($C1676,st!$B$2:$F$400,4,FALSE())="","",VLOOKUP($C1676,st!$B$2:$F$400,4,FALSE())),""))),"")</f>
        <v/>
      </c>
      <c r="G1676" s="35" t="str">
        <f>IFERROR(IF($A1676="HDC",IF(VLOOKUP($C1676,hdc!$B$2:$F$1600,5,FALSE())="","",VLOOKUP($C1676,hdc!$B$2:$F$1600,5,FALSE())),IF($A1676="NAUTICS",IF(VLOOKUP($C1676,nautics!$B$2:$F$1200,5,FALSE())="","",VLOOKUP($C1676,nautics!$B$2:$F$1200,5,FALSE())),IF($A1676="ST",IF(VLOOKUP($C1676,st!$B$2:$F$400,5,FALSE())="","",VLOOKUP($C1676,st!$B$2:$F$400,5,FALSE())),""))),"")</f>
        <v/>
      </c>
      <c r="H1676" s="35" t="s">
        <v>84</v>
      </c>
      <c r="I1676" s="35" t="s">
        <v>34</v>
      </c>
      <c r="J1676" s="35" t="s">
        <v>3566</v>
      </c>
      <c r="K1676" s="35">
        <f t="shared" si="6"/>
        <v>8</v>
      </c>
      <c r="L1676" s="35" t="s">
        <v>3568</v>
      </c>
      <c r="M1676" s="35" t="s">
        <v>3570</v>
      </c>
      <c r="N1676" s="35" t="s">
        <v>511</v>
      </c>
      <c r="O1676" s="35" t="s">
        <v>513</v>
      </c>
      <c r="P1676" s="35" t="s">
        <v>3557</v>
      </c>
      <c r="Q1676" s="35" t="s">
        <v>3559</v>
      </c>
      <c r="S1676" s="35" t="s">
        <v>511</v>
      </c>
      <c r="T1676" s="35" t="s">
        <v>513</v>
      </c>
      <c r="U1676" s="35" t="s">
        <v>3575</v>
      </c>
      <c r="W1676" s="35" t="s">
        <v>78</v>
      </c>
      <c r="X1676" s="35" t="s">
        <v>2958</v>
      </c>
      <c r="Y1676" s="35" t="s">
        <v>3577</v>
      </c>
      <c r="Z1676" s="35" t="s">
        <v>3563</v>
      </c>
    </row>
    <row r="1677" spans="1:26" ht="15" customHeight="1">
      <c r="A1677" s="35" t="s">
        <v>1304</v>
      </c>
      <c r="C1677" s="35" t="s">
        <v>3579</v>
      </c>
      <c r="D1677" s="35" t="str">
        <f>IFERROR(IF($A1677="HDC",IF(VLOOKUP($C1677,hdc!$B$2:$F$1600,2,FALSE())="","",VLOOKUP($C1677,hdc!$B$2:$F$1600,2,FALSE())),IF($A1677="NAUTICS",IF(VLOOKUP($C1677,nautics!$B$2:$F$1200,2,FALSE())="","",VLOOKUP($C1677,nautics!$B$2:$F$1200,2,FALSE())),IF($A1677="ST",IF(VLOOKUP($C1677,st!$B$2:$F$400,2,FALSE())="","",VLOOKUP($C1677,st!$B$2:$F$400,2,FALSE())),""))),"")</f>
        <v/>
      </c>
      <c r="E1677" s="35" t="str">
        <f>IFERROR(IF($A1677="HDC",IF(VLOOKUP($C1677,hdc!$B$2:$F$1600,3,FALSE())="","",VLOOKUP($C1677,hdc!$B$2:$F$1600,3,FALSE())),IF($A1677="NAUTICS",IF(VLOOKUP($C1677,nautics!$B$2:$F$1200,3,FALSE())="","",VLOOKUP($C1677,nautics!$B$2:$F$1200,3,FALSE())),IF($A1677="ST",IF(VLOOKUP($C1677,st!$B$2:$F$400,3,FALSE())="","",VLOOKUP($C1677,st!$B$2:$F$400,3,FALSE())),""))),"")</f>
        <v/>
      </c>
      <c r="F1677" s="35" t="str">
        <f>IFERROR(IF($A1677="HDC",IF(VLOOKUP($C1677,hdc!$B$2:$F$1600,4,FALSE())="","",VLOOKUP($C1677,hdc!$B$2:$F$1600,4,FALSE())),IF($A1677="NAUTICS",IF(VLOOKUP($C1677,nautics!$B$2:$F$1200,4,FALSE())="","",VLOOKUP($C1677,nautics!$B$2:$F$1200,4,FALSE())),IF($A1677="ST",IF(VLOOKUP($C1677,st!$B$2:$F$400,4,FALSE())="","",VLOOKUP($C1677,st!$B$2:$F$400,4,FALSE())),""))),"")</f>
        <v/>
      </c>
      <c r="G1677" s="35" t="str">
        <f>IFERROR(IF($A1677="HDC",IF(VLOOKUP($C1677,hdc!$B$2:$F$1600,5,FALSE())="","",VLOOKUP($C1677,hdc!$B$2:$F$1600,5,FALSE())),IF($A1677="NAUTICS",IF(VLOOKUP($C1677,nautics!$B$2:$F$1200,5,FALSE())="","",VLOOKUP($C1677,nautics!$B$2:$F$1200,5,FALSE())),IF($A1677="ST",IF(VLOOKUP($C1677,st!$B$2:$F$400,5,FALSE())="","",VLOOKUP($C1677,st!$B$2:$F$400,5,FALSE())),""))),"")</f>
        <v/>
      </c>
      <c r="H1677" s="35" t="s">
        <v>84</v>
      </c>
      <c r="I1677" s="35" t="s">
        <v>34</v>
      </c>
      <c r="J1677" s="35" t="s">
        <v>3566</v>
      </c>
      <c r="K1677" s="35">
        <f t="shared" si="6"/>
        <v>8</v>
      </c>
      <c r="L1677" s="35" t="s">
        <v>3568</v>
      </c>
      <c r="M1677" s="35" t="s">
        <v>3570</v>
      </c>
      <c r="N1677" s="35" t="s">
        <v>511</v>
      </c>
      <c r="O1677" s="35" t="s">
        <v>513</v>
      </c>
      <c r="P1677" s="35" t="s">
        <v>3584</v>
      </c>
      <c r="Q1677" s="35" t="s">
        <v>3559</v>
      </c>
      <c r="S1677" s="35" t="s">
        <v>511</v>
      </c>
      <c r="T1677" s="35" t="s">
        <v>513</v>
      </c>
      <c r="U1677" s="35" t="s">
        <v>3575</v>
      </c>
      <c r="W1677" s="35" t="s">
        <v>78</v>
      </c>
      <c r="X1677" s="35" t="s">
        <v>2958</v>
      </c>
      <c r="Y1677" s="35" t="s">
        <v>3577</v>
      </c>
      <c r="Z1677" s="35" t="s">
        <v>3563</v>
      </c>
    </row>
    <row r="1678" spans="1:26" ht="15" customHeight="1">
      <c r="A1678" s="35" t="s">
        <v>1304</v>
      </c>
      <c r="C1678" s="35" t="s">
        <v>3589</v>
      </c>
      <c r="D1678" s="35">
        <f>IFERROR(IF($A1678="HDC",IF(VLOOKUP($C1678,hdc!$B$2:$F$1600,2,FALSE())="","",VLOOKUP($C1678,hdc!$B$2:$F$1600,2,FALSE())),IF($A1678="NAUTICS",IF(VLOOKUP($C1678,nautics!$B$2:$F$1200,2,FALSE())="","",VLOOKUP($C1678,nautics!$B$2:$F$1200,2,FALSE())),IF($A1678="ST",IF(VLOOKUP($C1678,st!$B$2:$F$400,2,FALSE())="","",VLOOKUP($C1678,st!$B$2:$F$400,2,FALSE())),""))),"")</f>
        <v>1</v>
      </c>
      <c r="E1678" s="35">
        <f>IFERROR(IF($A1678="HDC",IF(VLOOKUP($C1678,hdc!$B$2:$F$1600,3,FALSE())="","",VLOOKUP($C1678,hdc!$B$2:$F$1600,3,FALSE())),IF($A1678="NAUTICS",IF(VLOOKUP($C1678,nautics!$B$2:$F$1200,3,FALSE())="","",VLOOKUP($C1678,nautics!$B$2:$F$1200,3,FALSE())),IF($A1678="ST",IF(VLOOKUP($C1678,st!$B$2:$F$400,3,FALSE())="","",VLOOKUP($C1678,st!$B$2:$F$400,3,FALSE())),""))),"")</f>
        <v>1</v>
      </c>
      <c r="F1678" s="35" t="str">
        <f>IFERROR(IF($A1678="HDC",IF(VLOOKUP($C1678,hdc!$B$2:$F$1600,4,FALSE())="","",VLOOKUP($C1678,hdc!$B$2:$F$1600,4,FALSE())),IF($A1678="NAUTICS",IF(VLOOKUP($C1678,nautics!$B$2:$F$1200,4,FALSE())="","",VLOOKUP($C1678,nautics!$B$2:$F$1200,4,FALSE())),IF($A1678="ST",IF(VLOOKUP($C1678,st!$B$2:$F$400,4,FALSE())="","",VLOOKUP($C1678,st!$B$2:$F$400,4,FALSE())),""))),"")</f>
        <v/>
      </c>
      <c r="G1678" s="35" t="str">
        <f>IFERROR(IF($A1678="HDC",IF(VLOOKUP($C1678,hdc!$B$2:$F$1600,5,FALSE())="","",VLOOKUP($C1678,hdc!$B$2:$F$1600,5,FALSE())),IF($A1678="NAUTICS",IF(VLOOKUP($C1678,nautics!$B$2:$F$1200,5,FALSE())="","",VLOOKUP($C1678,nautics!$B$2:$F$1200,5,FALSE())),IF($A1678="ST",IF(VLOOKUP($C1678,st!$B$2:$F$400,5,FALSE())="","",VLOOKUP($C1678,st!$B$2:$F$400,5,FALSE())),""))),"")</f>
        <v/>
      </c>
      <c r="H1678" s="35" t="s">
        <v>84</v>
      </c>
      <c r="I1678" s="35" t="s">
        <v>34</v>
      </c>
      <c r="J1678" s="35" t="s">
        <v>3590</v>
      </c>
      <c r="K1678" s="35">
        <f t="shared" si="6"/>
        <v>36</v>
      </c>
      <c r="L1678" s="35" t="s">
        <v>815</v>
      </c>
      <c r="M1678" s="35" t="s">
        <v>816</v>
      </c>
      <c r="N1678" s="35" t="s">
        <v>736</v>
      </c>
      <c r="O1678" s="35" t="s">
        <v>738</v>
      </c>
      <c r="P1678" s="35" t="s">
        <v>3594</v>
      </c>
      <c r="Q1678" s="35" t="s">
        <v>3595</v>
      </c>
      <c r="S1678" s="35" t="s">
        <v>511</v>
      </c>
      <c r="T1678" s="35" t="s">
        <v>513</v>
      </c>
      <c r="U1678" s="35" t="s">
        <v>3597</v>
      </c>
      <c r="W1678" s="35" t="s">
        <v>57</v>
      </c>
      <c r="X1678" s="35" t="s">
        <v>2967</v>
      </c>
      <c r="Y1678" s="35" t="s">
        <v>819</v>
      </c>
      <c r="Z1678" s="35" t="s">
        <v>3600</v>
      </c>
    </row>
    <row r="1679" spans="1:26" ht="15" customHeight="1">
      <c r="A1679" s="35" t="s">
        <v>1304</v>
      </c>
      <c r="C1679" s="35" t="s">
        <v>3603</v>
      </c>
      <c r="D1679" s="35">
        <f>IFERROR(IF($A1679="HDC",IF(VLOOKUP($C1679,hdc!$B$2:$F$1600,2,FALSE())="","",VLOOKUP($C1679,hdc!$B$2:$F$1600,2,FALSE())),IF($A1679="NAUTICS",IF(VLOOKUP($C1679,nautics!$B$2:$F$1200,2,FALSE())="","",VLOOKUP($C1679,nautics!$B$2:$F$1200,2,FALSE())),IF($A1679="ST",IF(VLOOKUP($C1679,st!$B$2:$F$400,2,FALSE())="","",VLOOKUP($C1679,st!$B$2:$F$400,2,FALSE())),""))),"")</f>
        <v>1</v>
      </c>
      <c r="E1679" s="35">
        <f>IFERROR(IF($A1679="HDC",IF(VLOOKUP($C1679,hdc!$B$2:$F$1600,3,FALSE())="","",VLOOKUP($C1679,hdc!$B$2:$F$1600,3,FALSE())),IF($A1679="NAUTICS",IF(VLOOKUP($C1679,nautics!$B$2:$F$1200,3,FALSE())="","",VLOOKUP($C1679,nautics!$B$2:$F$1200,3,FALSE())),IF($A1679="ST",IF(VLOOKUP($C1679,st!$B$2:$F$400,3,FALSE())="","",VLOOKUP($C1679,st!$B$2:$F$400,3,FALSE())),""))),"")</f>
        <v>1</v>
      </c>
      <c r="F1679" s="35" t="str">
        <f>IFERROR(IF($A1679="HDC",IF(VLOOKUP($C1679,hdc!$B$2:$F$1600,4,FALSE())="","",VLOOKUP($C1679,hdc!$B$2:$F$1600,4,FALSE())),IF($A1679="NAUTICS",IF(VLOOKUP($C1679,nautics!$B$2:$F$1200,4,FALSE())="","",VLOOKUP($C1679,nautics!$B$2:$F$1200,4,FALSE())),IF($A1679="ST",IF(VLOOKUP($C1679,st!$B$2:$F$400,4,FALSE())="","",VLOOKUP($C1679,st!$B$2:$F$400,4,FALSE())),""))),"")</f>
        <v/>
      </c>
      <c r="G1679" s="35" t="str">
        <f>IFERROR(IF($A1679="HDC",IF(VLOOKUP($C1679,hdc!$B$2:$F$1600,5,FALSE())="","",VLOOKUP($C1679,hdc!$B$2:$F$1600,5,FALSE())),IF($A1679="NAUTICS",IF(VLOOKUP($C1679,nautics!$B$2:$F$1200,5,FALSE())="","",VLOOKUP($C1679,nautics!$B$2:$F$1200,5,FALSE())),IF($A1679="ST",IF(VLOOKUP($C1679,st!$B$2:$F$400,5,FALSE())="","",VLOOKUP($C1679,st!$B$2:$F$400,5,FALSE())),""))),"")</f>
        <v/>
      </c>
      <c r="H1679" s="35" t="s">
        <v>84</v>
      </c>
      <c r="I1679" s="35" t="s">
        <v>34</v>
      </c>
      <c r="J1679" s="35" t="s">
        <v>3605</v>
      </c>
      <c r="K1679" s="35">
        <f t="shared" si="6"/>
        <v>21</v>
      </c>
      <c r="L1679" s="35" t="s">
        <v>3568</v>
      </c>
      <c r="M1679" s="35" t="s">
        <v>3570</v>
      </c>
      <c r="N1679" s="35" t="s">
        <v>511</v>
      </c>
      <c r="O1679" s="35" t="s">
        <v>513</v>
      </c>
      <c r="P1679" s="35" t="s">
        <v>3594</v>
      </c>
      <c r="Q1679" s="35" t="s">
        <v>3595</v>
      </c>
      <c r="S1679" s="35" t="s">
        <v>511</v>
      </c>
      <c r="T1679" s="35" t="s">
        <v>513</v>
      </c>
      <c r="U1679" s="35" t="s">
        <v>3608</v>
      </c>
      <c r="W1679" s="35" t="s">
        <v>78</v>
      </c>
      <c r="X1679" s="35" t="s">
        <v>2958</v>
      </c>
      <c r="Y1679" s="35" t="s">
        <v>3577</v>
      </c>
      <c r="Z1679" s="35" t="s">
        <v>3600</v>
      </c>
    </row>
    <row r="1680" spans="1:26" ht="15" customHeight="1">
      <c r="A1680" s="35" t="s">
        <v>1304</v>
      </c>
      <c r="C1680" s="35" t="s">
        <v>3611</v>
      </c>
      <c r="D1680" s="35">
        <f>IFERROR(IF($A1680="HDC",IF(VLOOKUP($C1680,hdc!$B$2:$F$1600,2,FALSE())="","",VLOOKUP($C1680,hdc!$B$2:$F$1600,2,FALSE())),IF($A1680="NAUTICS",IF(VLOOKUP($C1680,nautics!$B$2:$F$1200,2,FALSE())="","",VLOOKUP($C1680,nautics!$B$2:$F$1200,2,FALSE())),IF($A1680="ST",IF(VLOOKUP($C1680,st!$B$2:$F$400,2,FALSE())="","",VLOOKUP($C1680,st!$B$2:$F$400,2,FALSE())),""))),"")</f>
        <v>1</v>
      </c>
      <c r="E1680" s="35">
        <f>IFERROR(IF($A1680="HDC",IF(VLOOKUP($C1680,hdc!$B$2:$F$1600,3,FALSE())="","",VLOOKUP($C1680,hdc!$B$2:$F$1600,3,FALSE())),IF($A1680="NAUTICS",IF(VLOOKUP($C1680,nautics!$B$2:$F$1200,3,FALSE())="","",VLOOKUP($C1680,nautics!$B$2:$F$1200,3,FALSE())),IF($A1680="ST",IF(VLOOKUP($C1680,st!$B$2:$F$400,3,FALSE())="","",VLOOKUP($C1680,st!$B$2:$F$400,3,FALSE())),""))),"")</f>
        <v>1</v>
      </c>
      <c r="F1680" s="35" t="str">
        <f>IFERROR(IF($A1680="HDC",IF(VLOOKUP($C1680,hdc!$B$2:$F$1600,4,FALSE())="","",VLOOKUP($C1680,hdc!$B$2:$F$1600,4,FALSE())),IF($A1680="NAUTICS",IF(VLOOKUP($C1680,nautics!$B$2:$F$1200,4,FALSE())="","",VLOOKUP($C1680,nautics!$B$2:$F$1200,4,FALSE())),IF($A1680="ST",IF(VLOOKUP($C1680,st!$B$2:$F$400,4,FALSE())="","",VLOOKUP($C1680,st!$B$2:$F$400,4,FALSE())),""))),"")</f>
        <v/>
      </c>
      <c r="G1680" s="35" t="str">
        <f>IFERROR(IF($A1680="HDC",IF(VLOOKUP($C1680,hdc!$B$2:$F$1600,5,FALSE())="","",VLOOKUP($C1680,hdc!$B$2:$F$1600,5,FALSE())),IF($A1680="NAUTICS",IF(VLOOKUP($C1680,nautics!$B$2:$F$1200,5,FALSE())="","",VLOOKUP($C1680,nautics!$B$2:$F$1200,5,FALSE())),IF($A1680="ST",IF(VLOOKUP($C1680,st!$B$2:$F$400,5,FALSE())="","",VLOOKUP($C1680,st!$B$2:$F$400,5,FALSE())),""))),"")</f>
        <v/>
      </c>
      <c r="H1680" s="35" t="s">
        <v>84</v>
      </c>
      <c r="I1680" s="35" t="s">
        <v>34</v>
      </c>
      <c r="J1680" s="35" t="s">
        <v>3605</v>
      </c>
      <c r="K1680" s="35">
        <f t="shared" si="6"/>
        <v>21</v>
      </c>
      <c r="L1680" s="35" t="s">
        <v>3568</v>
      </c>
      <c r="M1680" s="35" t="s">
        <v>3570</v>
      </c>
      <c r="N1680" s="35" t="s">
        <v>511</v>
      </c>
      <c r="O1680" s="35" t="s">
        <v>513</v>
      </c>
      <c r="P1680" s="35" t="s">
        <v>3615</v>
      </c>
      <c r="Q1680" s="35" t="s">
        <v>3595</v>
      </c>
      <c r="S1680" s="35" t="s">
        <v>511</v>
      </c>
      <c r="T1680" s="35" t="s">
        <v>513</v>
      </c>
      <c r="U1680" s="35" t="s">
        <v>3608</v>
      </c>
      <c r="W1680" s="35" t="s">
        <v>78</v>
      </c>
      <c r="X1680" s="35" t="s">
        <v>2958</v>
      </c>
      <c r="Y1680" s="35" t="s">
        <v>3577</v>
      </c>
      <c r="Z1680" s="35" t="s">
        <v>3600</v>
      </c>
    </row>
    <row r="1681" spans="1:26" ht="15" customHeight="1">
      <c r="A1681" s="35" t="s">
        <v>1304</v>
      </c>
      <c r="C1681" s="35" t="s">
        <v>3618</v>
      </c>
      <c r="D1681" s="35">
        <f>IFERROR(IF($A1681="HDC",IF(VLOOKUP($C1681,hdc!$B$2:$F$1600,2,FALSE())="","",VLOOKUP($C1681,hdc!$B$2:$F$1600,2,FALSE())),IF($A1681="NAUTICS",IF(VLOOKUP($C1681,nautics!$B$2:$F$1200,2,FALSE())="","",VLOOKUP($C1681,nautics!$B$2:$F$1200,2,FALSE())),IF($A1681="ST",IF(VLOOKUP($C1681,st!$B$2:$F$400,2,FALSE())="","",VLOOKUP($C1681,st!$B$2:$F$400,2,FALSE())),""))),"")</f>
        <v>1</v>
      </c>
      <c r="E1681" s="35">
        <f>IFERROR(IF($A1681="HDC",IF(VLOOKUP($C1681,hdc!$B$2:$F$1600,3,FALSE())="","",VLOOKUP($C1681,hdc!$B$2:$F$1600,3,FALSE())),IF($A1681="NAUTICS",IF(VLOOKUP($C1681,nautics!$B$2:$F$1200,3,FALSE())="","",VLOOKUP($C1681,nautics!$B$2:$F$1200,3,FALSE())),IF($A1681="ST",IF(VLOOKUP($C1681,st!$B$2:$F$400,3,FALSE())="","",VLOOKUP($C1681,st!$B$2:$F$400,3,FALSE())),""))),"")</f>
        <v>1</v>
      </c>
      <c r="F1681" s="35" t="str">
        <f>IFERROR(IF($A1681="HDC",IF(VLOOKUP($C1681,hdc!$B$2:$F$1600,4,FALSE())="","",VLOOKUP($C1681,hdc!$B$2:$F$1600,4,FALSE())),IF($A1681="NAUTICS",IF(VLOOKUP($C1681,nautics!$B$2:$F$1200,4,FALSE())="","",VLOOKUP($C1681,nautics!$B$2:$F$1200,4,FALSE())),IF($A1681="ST",IF(VLOOKUP($C1681,st!$B$2:$F$400,4,FALSE())="","",VLOOKUP($C1681,st!$B$2:$F$400,4,FALSE())),""))),"")</f>
        <v/>
      </c>
      <c r="G1681" s="35" t="str">
        <f>IFERROR(IF($A1681="HDC",IF(VLOOKUP($C1681,hdc!$B$2:$F$1600,5,FALSE())="","",VLOOKUP($C1681,hdc!$B$2:$F$1600,5,FALSE())),IF($A1681="NAUTICS",IF(VLOOKUP($C1681,nautics!$B$2:$F$1200,5,FALSE())="","",VLOOKUP($C1681,nautics!$B$2:$F$1200,5,FALSE())),IF($A1681="ST",IF(VLOOKUP($C1681,st!$B$2:$F$400,5,FALSE())="","",VLOOKUP($C1681,st!$B$2:$F$400,5,FALSE())),""))),"")</f>
        <v/>
      </c>
      <c r="H1681" s="35" t="s">
        <v>84</v>
      </c>
      <c r="I1681" s="35" t="s">
        <v>34</v>
      </c>
      <c r="J1681" s="35" t="s">
        <v>3620</v>
      </c>
      <c r="K1681" s="35">
        <f t="shared" si="6"/>
        <v>32</v>
      </c>
      <c r="L1681" s="35" t="s">
        <v>40</v>
      </c>
      <c r="M1681" s="35" t="s">
        <v>42</v>
      </c>
      <c r="N1681" s="35" t="s">
        <v>43</v>
      </c>
      <c r="O1681" s="35" t="s">
        <v>45</v>
      </c>
      <c r="P1681" s="35" t="s">
        <v>3623</v>
      </c>
      <c r="Q1681" s="35" t="s">
        <v>3624</v>
      </c>
      <c r="S1681" s="35" t="s">
        <v>531</v>
      </c>
      <c r="T1681" s="35" t="s">
        <v>532</v>
      </c>
      <c r="U1681" s="35" t="s">
        <v>3626</v>
      </c>
      <c r="W1681" s="35" t="s">
        <v>57</v>
      </c>
      <c r="X1681" s="35" t="s">
        <v>3031</v>
      </c>
      <c r="Y1681" s="35" t="s">
        <v>60</v>
      </c>
      <c r="Z1681" s="35" t="s">
        <v>3627</v>
      </c>
    </row>
    <row r="1682" spans="1:26" ht="15" customHeight="1">
      <c r="A1682" s="35" t="s">
        <v>1304</v>
      </c>
      <c r="C1682" s="35" t="s">
        <v>3628</v>
      </c>
      <c r="D1682" s="35">
        <f>IFERROR(IF($A1682="HDC",IF(VLOOKUP($C1682,hdc!$B$2:$F$1600,2,FALSE())="","",VLOOKUP($C1682,hdc!$B$2:$F$1600,2,FALSE())),IF($A1682="NAUTICS",IF(VLOOKUP($C1682,nautics!$B$2:$F$1200,2,FALSE())="","",VLOOKUP($C1682,nautics!$B$2:$F$1200,2,FALSE())),IF($A1682="ST",IF(VLOOKUP($C1682,st!$B$2:$F$400,2,FALSE())="","",VLOOKUP($C1682,st!$B$2:$F$400,2,FALSE())),""))),"")</f>
        <v>1</v>
      </c>
      <c r="E1682" s="35">
        <f>IFERROR(IF($A1682="HDC",IF(VLOOKUP($C1682,hdc!$B$2:$F$1600,3,FALSE())="","",VLOOKUP($C1682,hdc!$B$2:$F$1600,3,FALSE())),IF($A1682="NAUTICS",IF(VLOOKUP($C1682,nautics!$B$2:$F$1200,3,FALSE())="","",VLOOKUP($C1682,nautics!$B$2:$F$1200,3,FALSE())),IF($A1682="ST",IF(VLOOKUP($C1682,st!$B$2:$F$400,3,FALSE())="","",VLOOKUP($C1682,st!$B$2:$F$400,3,FALSE())),""))),"")</f>
        <v>1</v>
      </c>
      <c r="F1682" s="35" t="str">
        <f>IFERROR(IF($A1682="HDC",IF(VLOOKUP($C1682,hdc!$B$2:$F$1600,4,FALSE())="","",VLOOKUP($C1682,hdc!$B$2:$F$1600,4,FALSE())),IF($A1682="NAUTICS",IF(VLOOKUP($C1682,nautics!$B$2:$F$1200,4,FALSE())="","",VLOOKUP($C1682,nautics!$B$2:$F$1200,4,FALSE())),IF($A1682="ST",IF(VLOOKUP($C1682,st!$B$2:$F$400,4,FALSE())="","",VLOOKUP($C1682,st!$B$2:$F$400,4,FALSE())),""))),"")</f>
        <v/>
      </c>
      <c r="G1682" s="35" t="str">
        <f>IFERROR(IF($A1682="HDC",IF(VLOOKUP($C1682,hdc!$B$2:$F$1600,5,FALSE())="","",VLOOKUP($C1682,hdc!$B$2:$F$1600,5,FALSE())),IF($A1682="NAUTICS",IF(VLOOKUP($C1682,nautics!$B$2:$F$1200,5,FALSE())="","",VLOOKUP($C1682,nautics!$B$2:$F$1200,5,FALSE())),IF($A1682="ST",IF(VLOOKUP($C1682,st!$B$2:$F$400,5,FALSE())="","",VLOOKUP($C1682,st!$B$2:$F$400,5,FALSE())),""))),"")</f>
        <v/>
      </c>
      <c r="H1682" s="35" t="s">
        <v>84</v>
      </c>
      <c r="I1682" s="35" t="s">
        <v>34</v>
      </c>
      <c r="J1682" s="35" t="s">
        <v>3630</v>
      </c>
      <c r="K1682" s="35">
        <f t="shared" si="6"/>
        <v>33</v>
      </c>
      <c r="L1682" s="35" t="s">
        <v>40</v>
      </c>
      <c r="M1682" s="35" t="s">
        <v>42</v>
      </c>
      <c r="N1682" s="35" t="s">
        <v>43</v>
      </c>
      <c r="O1682" s="35" t="s">
        <v>45</v>
      </c>
      <c r="P1682" s="35" t="s">
        <v>3633</v>
      </c>
      <c r="Q1682" s="35" t="s">
        <v>3635</v>
      </c>
      <c r="S1682" s="35" t="s">
        <v>531</v>
      </c>
      <c r="T1682" s="35" t="s">
        <v>532</v>
      </c>
      <c r="U1682" s="35" t="s">
        <v>3637</v>
      </c>
      <c r="W1682" s="35" t="s">
        <v>57</v>
      </c>
      <c r="X1682" s="35" t="s">
        <v>3031</v>
      </c>
      <c r="Y1682" s="35" t="s">
        <v>60</v>
      </c>
      <c r="Z1682" s="35" t="s">
        <v>3638</v>
      </c>
    </row>
    <row r="1683" spans="1:26" ht="15" customHeight="1">
      <c r="A1683" s="35" t="s">
        <v>1304</v>
      </c>
      <c r="C1683" s="35" t="s">
        <v>3640</v>
      </c>
      <c r="D1683" s="35">
        <f>IFERROR(IF($A1683="HDC",IF(VLOOKUP($C1683,hdc!$B$2:$F$1600,2,FALSE())="","",VLOOKUP($C1683,hdc!$B$2:$F$1600,2,FALSE())),IF($A1683="NAUTICS",IF(VLOOKUP($C1683,nautics!$B$2:$F$1200,2,FALSE())="","",VLOOKUP($C1683,nautics!$B$2:$F$1200,2,FALSE())),IF($A1683="ST",IF(VLOOKUP($C1683,st!$B$2:$F$400,2,FALSE())="","",VLOOKUP($C1683,st!$B$2:$F$400,2,FALSE())),""))),"")</f>
        <v>1</v>
      </c>
      <c r="E1683" s="35">
        <f>IFERROR(IF($A1683="HDC",IF(VLOOKUP($C1683,hdc!$B$2:$F$1600,3,FALSE())="","",VLOOKUP($C1683,hdc!$B$2:$F$1600,3,FALSE())),IF($A1683="NAUTICS",IF(VLOOKUP($C1683,nautics!$B$2:$F$1200,3,FALSE())="","",VLOOKUP($C1683,nautics!$B$2:$F$1200,3,FALSE())),IF($A1683="ST",IF(VLOOKUP($C1683,st!$B$2:$F$400,3,FALSE())="","",VLOOKUP($C1683,st!$B$2:$F$400,3,FALSE())),""))),"")</f>
        <v>1</v>
      </c>
      <c r="F1683" s="35" t="str">
        <f>IFERROR(IF($A1683="HDC",IF(VLOOKUP($C1683,hdc!$B$2:$F$1600,4,FALSE())="","",VLOOKUP($C1683,hdc!$B$2:$F$1600,4,FALSE())),IF($A1683="NAUTICS",IF(VLOOKUP($C1683,nautics!$B$2:$F$1200,4,FALSE())="","",VLOOKUP($C1683,nautics!$B$2:$F$1200,4,FALSE())),IF($A1683="ST",IF(VLOOKUP($C1683,st!$B$2:$F$400,4,FALSE())="","",VLOOKUP($C1683,st!$B$2:$F$400,4,FALSE())),""))),"")</f>
        <v/>
      </c>
      <c r="G1683" s="35" t="str">
        <f>IFERROR(IF($A1683="HDC",IF(VLOOKUP($C1683,hdc!$B$2:$F$1600,5,FALSE())="","",VLOOKUP($C1683,hdc!$B$2:$F$1600,5,FALSE())),IF($A1683="NAUTICS",IF(VLOOKUP($C1683,nautics!$B$2:$F$1200,5,FALSE())="","",VLOOKUP($C1683,nautics!$B$2:$F$1200,5,FALSE())),IF($A1683="ST",IF(VLOOKUP($C1683,st!$B$2:$F$400,5,FALSE())="","",VLOOKUP($C1683,st!$B$2:$F$400,5,FALSE())),""))),"")</f>
        <v/>
      </c>
      <c r="H1683" s="35" t="s">
        <v>104</v>
      </c>
      <c r="I1683" s="35" t="s">
        <v>34</v>
      </c>
      <c r="J1683" s="35" t="s">
        <v>3643</v>
      </c>
      <c r="K1683" s="35">
        <f t="shared" si="6"/>
        <v>19</v>
      </c>
      <c r="L1683" s="35" t="s">
        <v>2162</v>
      </c>
      <c r="M1683" s="35" t="s">
        <v>2163</v>
      </c>
      <c r="N1683" s="35" t="s">
        <v>53</v>
      </c>
      <c r="O1683" s="35" t="s">
        <v>55</v>
      </c>
      <c r="P1683" s="35" t="s">
        <v>3083</v>
      </c>
      <c r="Q1683" s="35" t="s">
        <v>3084</v>
      </c>
      <c r="S1683" s="35" t="s">
        <v>53</v>
      </c>
      <c r="T1683" s="35" t="s">
        <v>55</v>
      </c>
      <c r="U1683" s="35" t="s">
        <v>3647</v>
      </c>
      <c r="W1683" s="35" t="s">
        <v>78</v>
      </c>
      <c r="X1683" s="35" t="s">
        <v>59</v>
      </c>
      <c r="Y1683" s="35" t="s">
        <v>2170</v>
      </c>
      <c r="Z1683" s="35" t="s">
        <v>1258</v>
      </c>
    </row>
    <row r="1684" spans="1:26" ht="15" customHeight="1">
      <c r="A1684" s="35" t="s">
        <v>1304</v>
      </c>
      <c r="C1684" s="35" t="s">
        <v>3649</v>
      </c>
      <c r="D1684" s="35">
        <f>IFERROR(IF($A1684="HDC",IF(VLOOKUP($C1684,hdc!$B$2:$F$1600,2,FALSE())="","",VLOOKUP($C1684,hdc!$B$2:$F$1600,2,FALSE())),IF($A1684="NAUTICS",IF(VLOOKUP($C1684,nautics!$B$2:$F$1200,2,FALSE())="","",VLOOKUP($C1684,nautics!$B$2:$F$1200,2,FALSE())),IF($A1684="ST",IF(VLOOKUP($C1684,st!$B$2:$F$400,2,FALSE())="","",VLOOKUP($C1684,st!$B$2:$F$400,2,FALSE())),""))),"")</f>
        <v>1</v>
      </c>
      <c r="E1684" s="35">
        <f>IFERROR(IF($A1684="HDC",IF(VLOOKUP($C1684,hdc!$B$2:$F$1600,3,FALSE())="","",VLOOKUP($C1684,hdc!$B$2:$F$1600,3,FALSE())),IF($A1684="NAUTICS",IF(VLOOKUP($C1684,nautics!$B$2:$F$1200,3,FALSE())="","",VLOOKUP($C1684,nautics!$B$2:$F$1200,3,FALSE())),IF($A1684="ST",IF(VLOOKUP($C1684,st!$B$2:$F$400,3,FALSE())="","",VLOOKUP($C1684,st!$B$2:$F$400,3,FALSE())),""))),"")</f>
        <v>1</v>
      </c>
      <c r="F1684" s="35" t="str">
        <f>IFERROR(IF($A1684="HDC",IF(VLOOKUP($C1684,hdc!$B$2:$F$1600,4,FALSE())="","",VLOOKUP($C1684,hdc!$B$2:$F$1600,4,FALSE())),IF($A1684="NAUTICS",IF(VLOOKUP($C1684,nautics!$B$2:$F$1200,4,FALSE())="","",VLOOKUP($C1684,nautics!$B$2:$F$1200,4,FALSE())),IF($A1684="ST",IF(VLOOKUP($C1684,st!$B$2:$F$400,4,FALSE())="","",VLOOKUP($C1684,st!$B$2:$F$400,4,FALSE())),""))),"")</f>
        <v/>
      </c>
      <c r="G1684" s="35" t="str">
        <f>IFERROR(IF($A1684="HDC",IF(VLOOKUP($C1684,hdc!$B$2:$F$1600,5,FALSE())="","",VLOOKUP($C1684,hdc!$B$2:$F$1600,5,FALSE())),IF($A1684="NAUTICS",IF(VLOOKUP($C1684,nautics!$B$2:$F$1200,5,FALSE())="","",VLOOKUP($C1684,nautics!$B$2:$F$1200,5,FALSE())),IF($A1684="ST",IF(VLOOKUP($C1684,st!$B$2:$F$400,5,FALSE())="","",VLOOKUP($C1684,st!$B$2:$F$400,5,FALSE())),""))),"")</f>
        <v/>
      </c>
      <c r="H1684" s="35" t="s">
        <v>84</v>
      </c>
      <c r="I1684" s="35" t="s">
        <v>34</v>
      </c>
      <c r="J1684" s="35" t="s">
        <v>1472</v>
      </c>
      <c r="K1684" s="35">
        <f t="shared" si="6"/>
        <v>29</v>
      </c>
      <c r="L1684" s="35" t="s">
        <v>815</v>
      </c>
      <c r="M1684" s="35" t="s">
        <v>816</v>
      </c>
      <c r="N1684" s="35" t="s">
        <v>736</v>
      </c>
      <c r="O1684" s="35" t="s">
        <v>738</v>
      </c>
      <c r="P1684" s="35" t="s">
        <v>3653</v>
      </c>
      <c r="Q1684" s="35" t="s">
        <v>3654</v>
      </c>
      <c r="S1684" s="35" t="s">
        <v>3656</v>
      </c>
      <c r="T1684" s="35" t="s">
        <v>3658</v>
      </c>
      <c r="U1684" s="35" t="s">
        <v>3659</v>
      </c>
      <c r="W1684" s="35" t="s">
        <v>57</v>
      </c>
      <c r="X1684" s="35" t="s">
        <v>94</v>
      </c>
      <c r="Y1684" s="35" t="s">
        <v>819</v>
      </c>
      <c r="Z1684" s="35" t="s">
        <v>3660</v>
      </c>
    </row>
    <row r="1685" spans="1:26" ht="15" customHeight="1">
      <c r="A1685" s="35" t="s">
        <v>1304</v>
      </c>
      <c r="C1685" s="35" t="s">
        <v>3662</v>
      </c>
      <c r="D1685" s="35">
        <f>IFERROR(IF($A1685="HDC",IF(VLOOKUP($C1685,hdc!$B$2:$F$1600,2,FALSE())="","",VLOOKUP($C1685,hdc!$B$2:$F$1600,2,FALSE())),IF($A1685="NAUTICS",IF(VLOOKUP($C1685,nautics!$B$2:$F$1200,2,FALSE())="","",VLOOKUP($C1685,nautics!$B$2:$F$1200,2,FALSE())),IF($A1685="ST",IF(VLOOKUP($C1685,st!$B$2:$F$400,2,FALSE())="","",VLOOKUP($C1685,st!$B$2:$F$400,2,FALSE())),""))),"")</f>
        <v>1</v>
      </c>
      <c r="E1685" s="35">
        <f>IFERROR(IF($A1685="HDC",IF(VLOOKUP($C1685,hdc!$B$2:$F$1600,3,FALSE())="","",VLOOKUP($C1685,hdc!$B$2:$F$1600,3,FALSE())),IF($A1685="NAUTICS",IF(VLOOKUP($C1685,nautics!$B$2:$F$1200,3,FALSE())="","",VLOOKUP($C1685,nautics!$B$2:$F$1200,3,FALSE())),IF($A1685="ST",IF(VLOOKUP($C1685,st!$B$2:$F$400,3,FALSE())="","",VLOOKUP($C1685,st!$B$2:$F$400,3,FALSE())),""))),"")</f>
        <v>1</v>
      </c>
      <c r="F1685" s="35">
        <f>IFERROR(IF($A1685="HDC",IF(VLOOKUP($C1685,hdc!$B$2:$F$1600,4,FALSE())="","",VLOOKUP($C1685,hdc!$B$2:$F$1600,4,FALSE())),IF($A1685="NAUTICS",IF(VLOOKUP($C1685,nautics!$B$2:$F$1200,4,FALSE())="","",VLOOKUP($C1685,nautics!$B$2:$F$1200,4,FALSE())),IF($A1685="ST",IF(VLOOKUP($C1685,st!$B$2:$F$400,4,FALSE())="","",VLOOKUP($C1685,st!$B$2:$F$400,4,FALSE())),""))),"")</f>
        <v>1</v>
      </c>
      <c r="G1685" s="35" t="str">
        <f>IFERROR(IF($A1685="HDC",IF(VLOOKUP($C1685,hdc!$B$2:$F$1600,5,FALSE())="","",VLOOKUP($C1685,hdc!$B$2:$F$1600,5,FALSE())),IF($A1685="NAUTICS",IF(VLOOKUP($C1685,nautics!$B$2:$F$1200,5,FALSE())="","",VLOOKUP($C1685,nautics!$B$2:$F$1200,5,FALSE())),IF($A1685="ST",IF(VLOOKUP($C1685,st!$B$2:$F$400,5,FALSE())="","",VLOOKUP($C1685,st!$B$2:$F$400,5,FALSE())),""))),"")</f>
        <v/>
      </c>
      <c r="H1685" s="35" t="s">
        <v>2500</v>
      </c>
      <c r="I1685" s="35" t="s">
        <v>31</v>
      </c>
      <c r="J1685" s="35" t="s">
        <v>3665</v>
      </c>
      <c r="K1685" s="35">
        <f t="shared" si="6"/>
        <v>22</v>
      </c>
      <c r="L1685" s="35" t="s">
        <v>602</v>
      </c>
      <c r="M1685" s="35" t="s">
        <v>603</v>
      </c>
      <c r="N1685" s="35" t="s">
        <v>43</v>
      </c>
      <c r="O1685" s="35" t="s">
        <v>45</v>
      </c>
      <c r="P1685" s="35" t="s">
        <v>3668</v>
      </c>
      <c r="Q1685" s="35" t="s">
        <v>3670</v>
      </c>
      <c r="S1685" s="35" t="s">
        <v>53</v>
      </c>
      <c r="T1685" s="35" t="s">
        <v>55</v>
      </c>
      <c r="U1685" s="35" t="s">
        <v>3671</v>
      </c>
      <c r="W1685" s="35" t="s">
        <v>57</v>
      </c>
      <c r="X1685" s="35" t="s">
        <v>94</v>
      </c>
      <c r="Y1685" s="35" t="s">
        <v>2507</v>
      </c>
      <c r="Z1685" s="35" t="s">
        <v>2944</v>
      </c>
    </row>
    <row r="1686" spans="1:26" ht="15" customHeight="1">
      <c r="A1686" s="35" t="s">
        <v>1304</v>
      </c>
      <c r="C1686" s="35" t="s">
        <v>3674</v>
      </c>
      <c r="D1686" s="35">
        <f>IFERROR(IF($A1686="HDC",IF(VLOOKUP($C1686,hdc!$B$2:$F$1600,2,FALSE())="","",VLOOKUP($C1686,hdc!$B$2:$F$1600,2,FALSE())),IF($A1686="NAUTICS",IF(VLOOKUP($C1686,nautics!$B$2:$F$1200,2,FALSE())="","",VLOOKUP($C1686,nautics!$B$2:$F$1200,2,FALSE())),IF($A1686="ST",IF(VLOOKUP($C1686,st!$B$2:$F$400,2,FALSE())="","",VLOOKUP($C1686,st!$B$2:$F$400,2,FALSE())),""))),"")</f>
        <v>1</v>
      </c>
      <c r="E1686" s="35">
        <f>IFERROR(IF($A1686="HDC",IF(VLOOKUP($C1686,hdc!$B$2:$F$1600,3,FALSE())="","",VLOOKUP($C1686,hdc!$B$2:$F$1600,3,FALSE())),IF($A1686="NAUTICS",IF(VLOOKUP($C1686,nautics!$B$2:$F$1200,3,FALSE())="","",VLOOKUP($C1686,nautics!$B$2:$F$1200,3,FALSE())),IF($A1686="ST",IF(VLOOKUP($C1686,st!$B$2:$F$400,3,FALSE())="","",VLOOKUP($C1686,st!$B$2:$F$400,3,FALSE())),""))),"")</f>
        <v>1</v>
      </c>
      <c r="F1686" s="35">
        <f>IFERROR(IF($A1686="HDC",IF(VLOOKUP($C1686,hdc!$B$2:$F$1600,4,FALSE())="","",VLOOKUP($C1686,hdc!$B$2:$F$1600,4,FALSE())),IF($A1686="NAUTICS",IF(VLOOKUP($C1686,nautics!$B$2:$F$1200,4,FALSE())="","",VLOOKUP($C1686,nautics!$B$2:$F$1200,4,FALSE())),IF($A1686="ST",IF(VLOOKUP($C1686,st!$B$2:$F$400,4,FALSE())="","",VLOOKUP($C1686,st!$B$2:$F$400,4,FALSE())),""))),"")</f>
        <v>1</v>
      </c>
      <c r="G1686" s="35" t="str">
        <f>IFERROR(IF($A1686="HDC",IF(VLOOKUP($C1686,hdc!$B$2:$F$1600,5,FALSE())="","",VLOOKUP($C1686,hdc!$B$2:$F$1600,5,FALSE())),IF($A1686="NAUTICS",IF(VLOOKUP($C1686,nautics!$B$2:$F$1200,5,FALSE())="","",VLOOKUP($C1686,nautics!$B$2:$F$1200,5,FALSE())),IF($A1686="ST",IF(VLOOKUP($C1686,st!$B$2:$F$400,5,FALSE())="","",VLOOKUP($C1686,st!$B$2:$F$400,5,FALSE())),""))),"")</f>
        <v/>
      </c>
      <c r="H1686" s="35" t="s">
        <v>155</v>
      </c>
      <c r="I1686" s="35" t="s">
        <v>34</v>
      </c>
      <c r="J1686" s="35" t="s">
        <v>3665</v>
      </c>
      <c r="K1686" s="35">
        <f t="shared" si="6"/>
        <v>22</v>
      </c>
      <c r="L1686" s="35" t="s">
        <v>602</v>
      </c>
      <c r="M1686" s="35" t="s">
        <v>603</v>
      </c>
      <c r="N1686" s="35" t="s">
        <v>43</v>
      </c>
      <c r="O1686" s="35" t="s">
        <v>45</v>
      </c>
      <c r="P1686" s="35" t="s">
        <v>3668</v>
      </c>
      <c r="Q1686" s="35" t="s">
        <v>3670</v>
      </c>
      <c r="S1686" s="35" t="s">
        <v>53</v>
      </c>
      <c r="T1686" s="35" t="s">
        <v>55</v>
      </c>
      <c r="U1686" s="35" t="s">
        <v>3671</v>
      </c>
      <c r="W1686" s="35" t="s">
        <v>57</v>
      </c>
      <c r="X1686" s="35" t="s">
        <v>94</v>
      </c>
      <c r="Y1686" s="35" t="s">
        <v>2507</v>
      </c>
      <c r="Z1686" s="35" t="s">
        <v>2944</v>
      </c>
    </row>
    <row r="1687" spans="1:26" ht="15" customHeight="1">
      <c r="A1687" s="35" t="s">
        <v>1304</v>
      </c>
      <c r="C1687" s="35" t="s">
        <v>3678</v>
      </c>
      <c r="D1687" s="35">
        <f>IFERROR(IF($A1687="HDC",IF(VLOOKUP($C1687,hdc!$B$2:$F$1600,2,FALSE())="","",VLOOKUP($C1687,hdc!$B$2:$F$1600,2,FALSE())),IF($A1687="NAUTICS",IF(VLOOKUP($C1687,nautics!$B$2:$F$1200,2,FALSE())="","",VLOOKUP($C1687,nautics!$B$2:$F$1200,2,FALSE())),IF($A1687="ST",IF(VLOOKUP($C1687,st!$B$2:$F$400,2,FALSE())="","",VLOOKUP($C1687,st!$B$2:$F$400,2,FALSE())),""))),"")</f>
        <v>1</v>
      </c>
      <c r="E1687" s="35">
        <f>IFERROR(IF($A1687="HDC",IF(VLOOKUP($C1687,hdc!$B$2:$F$1600,3,FALSE())="","",VLOOKUP($C1687,hdc!$B$2:$F$1600,3,FALSE())),IF($A1687="NAUTICS",IF(VLOOKUP($C1687,nautics!$B$2:$F$1200,3,FALSE())="","",VLOOKUP($C1687,nautics!$B$2:$F$1200,3,FALSE())),IF($A1687="ST",IF(VLOOKUP($C1687,st!$B$2:$F$400,3,FALSE())="","",VLOOKUP($C1687,st!$B$2:$F$400,3,FALSE())),""))),"")</f>
        <v>1</v>
      </c>
      <c r="F1687" s="35">
        <f>IFERROR(IF($A1687="HDC",IF(VLOOKUP($C1687,hdc!$B$2:$F$1600,4,FALSE())="","",VLOOKUP($C1687,hdc!$B$2:$F$1600,4,FALSE())),IF($A1687="NAUTICS",IF(VLOOKUP($C1687,nautics!$B$2:$F$1200,4,FALSE())="","",VLOOKUP($C1687,nautics!$B$2:$F$1200,4,FALSE())),IF($A1687="ST",IF(VLOOKUP($C1687,st!$B$2:$F$400,4,FALSE())="","",VLOOKUP($C1687,st!$B$2:$F$400,4,FALSE())),""))),"")</f>
        <v>1</v>
      </c>
      <c r="G1687" s="35" t="str">
        <f>IFERROR(IF($A1687="HDC",IF(VLOOKUP($C1687,hdc!$B$2:$F$1600,5,FALSE())="","",VLOOKUP($C1687,hdc!$B$2:$F$1600,5,FALSE())),IF($A1687="NAUTICS",IF(VLOOKUP($C1687,nautics!$B$2:$F$1200,5,FALSE())="","",VLOOKUP($C1687,nautics!$B$2:$F$1200,5,FALSE())),IF($A1687="ST",IF(VLOOKUP($C1687,st!$B$2:$F$400,5,FALSE())="","",VLOOKUP($C1687,st!$B$2:$F$400,5,FALSE())),""))),"")</f>
        <v/>
      </c>
      <c r="H1687" s="35" t="s">
        <v>2500</v>
      </c>
      <c r="I1687" s="35" t="s">
        <v>31</v>
      </c>
      <c r="J1687" s="35" t="s">
        <v>3682</v>
      </c>
      <c r="K1687" s="35">
        <f t="shared" si="6"/>
        <v>32</v>
      </c>
      <c r="L1687" s="35" t="s">
        <v>602</v>
      </c>
      <c r="M1687" s="35" t="s">
        <v>603</v>
      </c>
      <c r="N1687" s="35" t="s">
        <v>43</v>
      </c>
      <c r="O1687" s="35" t="s">
        <v>45</v>
      </c>
      <c r="P1687" s="35" t="s">
        <v>3685</v>
      </c>
      <c r="Q1687" s="35" t="s">
        <v>3686</v>
      </c>
      <c r="S1687" s="35" t="s">
        <v>53</v>
      </c>
      <c r="T1687" s="35" t="s">
        <v>55</v>
      </c>
      <c r="U1687" s="35" t="s">
        <v>3688</v>
      </c>
      <c r="W1687" s="35" t="s">
        <v>57</v>
      </c>
      <c r="X1687" s="35" t="s">
        <v>94</v>
      </c>
      <c r="Y1687" s="35" t="s">
        <v>2507</v>
      </c>
      <c r="Z1687" s="35" t="s">
        <v>2267</v>
      </c>
    </row>
    <row r="1688" spans="1:26" ht="15" customHeight="1">
      <c r="A1688" s="35" t="s">
        <v>1304</v>
      </c>
      <c r="C1688" s="35" t="s">
        <v>3693</v>
      </c>
      <c r="D1688" s="35">
        <f>IFERROR(IF($A1688="HDC",IF(VLOOKUP($C1688,hdc!$B$2:$F$1600,2,FALSE())="","",VLOOKUP($C1688,hdc!$B$2:$F$1600,2,FALSE())),IF($A1688="NAUTICS",IF(VLOOKUP($C1688,nautics!$B$2:$F$1200,2,FALSE())="","",VLOOKUP($C1688,nautics!$B$2:$F$1200,2,FALSE())),IF($A1688="ST",IF(VLOOKUP($C1688,st!$B$2:$F$400,2,FALSE())="","",VLOOKUP($C1688,st!$B$2:$F$400,2,FALSE())),""))),"")</f>
        <v>1</v>
      </c>
      <c r="E1688" s="35">
        <f>IFERROR(IF($A1688="HDC",IF(VLOOKUP($C1688,hdc!$B$2:$F$1600,3,FALSE())="","",VLOOKUP($C1688,hdc!$B$2:$F$1600,3,FALSE())),IF($A1688="NAUTICS",IF(VLOOKUP($C1688,nautics!$B$2:$F$1200,3,FALSE())="","",VLOOKUP($C1688,nautics!$B$2:$F$1200,3,FALSE())),IF($A1688="ST",IF(VLOOKUP($C1688,st!$B$2:$F$400,3,FALSE())="","",VLOOKUP($C1688,st!$B$2:$F$400,3,FALSE())),""))),"")</f>
        <v>1</v>
      </c>
      <c r="F1688" s="35">
        <f>IFERROR(IF($A1688="HDC",IF(VLOOKUP($C1688,hdc!$B$2:$F$1600,4,FALSE())="","",VLOOKUP($C1688,hdc!$B$2:$F$1600,4,FALSE())),IF($A1688="NAUTICS",IF(VLOOKUP($C1688,nautics!$B$2:$F$1200,4,FALSE())="","",VLOOKUP($C1688,nautics!$B$2:$F$1200,4,FALSE())),IF($A1688="ST",IF(VLOOKUP($C1688,st!$B$2:$F$400,4,FALSE())="","",VLOOKUP($C1688,st!$B$2:$F$400,4,FALSE())),""))),"")</f>
        <v>1</v>
      </c>
      <c r="G1688" s="35" t="str">
        <f>IFERROR(IF($A1688="HDC",IF(VLOOKUP($C1688,hdc!$B$2:$F$1600,5,FALSE())="","",VLOOKUP($C1688,hdc!$B$2:$F$1600,5,FALSE())),IF($A1688="NAUTICS",IF(VLOOKUP($C1688,nautics!$B$2:$F$1200,5,FALSE())="","",VLOOKUP($C1688,nautics!$B$2:$F$1200,5,FALSE())),IF($A1688="ST",IF(VLOOKUP($C1688,st!$B$2:$F$400,5,FALSE())="","",VLOOKUP($C1688,st!$B$2:$F$400,5,FALSE())),""))),"")</f>
        <v/>
      </c>
      <c r="H1688" s="35" t="s">
        <v>155</v>
      </c>
      <c r="I1688" s="35" t="s">
        <v>34</v>
      </c>
      <c r="J1688" s="35" t="s">
        <v>3682</v>
      </c>
      <c r="K1688" s="35">
        <f t="shared" si="6"/>
        <v>32</v>
      </c>
      <c r="L1688" s="35" t="s">
        <v>602</v>
      </c>
      <c r="M1688" s="35" t="s">
        <v>603</v>
      </c>
      <c r="N1688" s="35" t="s">
        <v>43</v>
      </c>
      <c r="O1688" s="35" t="s">
        <v>45</v>
      </c>
      <c r="P1688" s="35" t="s">
        <v>3685</v>
      </c>
      <c r="Q1688" s="35" t="s">
        <v>3686</v>
      </c>
      <c r="S1688" s="35" t="s">
        <v>53</v>
      </c>
      <c r="T1688" s="35" t="s">
        <v>55</v>
      </c>
      <c r="U1688" s="35" t="s">
        <v>3688</v>
      </c>
      <c r="W1688" s="35" t="s">
        <v>57</v>
      </c>
      <c r="X1688" s="35" t="s">
        <v>94</v>
      </c>
      <c r="Y1688" s="35" t="s">
        <v>2507</v>
      </c>
      <c r="Z1688" s="35" t="s">
        <v>2267</v>
      </c>
    </row>
    <row r="1689" spans="1:26" ht="15" customHeight="1">
      <c r="A1689" s="35" t="s">
        <v>1304</v>
      </c>
      <c r="C1689" s="35" t="s">
        <v>3698</v>
      </c>
      <c r="D1689" s="35">
        <f>IFERROR(IF($A1689="HDC",IF(VLOOKUP($C1689,hdc!$B$2:$F$1600,2,FALSE())="","",VLOOKUP($C1689,hdc!$B$2:$F$1600,2,FALSE())),IF($A1689="NAUTICS",IF(VLOOKUP($C1689,nautics!$B$2:$F$1200,2,FALSE())="","",VLOOKUP($C1689,nautics!$B$2:$F$1200,2,FALSE())),IF($A1689="ST",IF(VLOOKUP($C1689,st!$B$2:$F$400,2,FALSE())="","",VLOOKUP($C1689,st!$B$2:$F$400,2,FALSE())),""))),"")</f>
        <v>1</v>
      </c>
      <c r="E1689" s="35">
        <f>IFERROR(IF($A1689="HDC",IF(VLOOKUP($C1689,hdc!$B$2:$F$1600,3,FALSE())="","",VLOOKUP($C1689,hdc!$B$2:$F$1600,3,FALSE())),IF($A1689="NAUTICS",IF(VLOOKUP($C1689,nautics!$B$2:$F$1200,3,FALSE())="","",VLOOKUP($C1689,nautics!$B$2:$F$1200,3,FALSE())),IF($A1689="ST",IF(VLOOKUP($C1689,st!$B$2:$F$400,3,FALSE())="","",VLOOKUP($C1689,st!$B$2:$F$400,3,FALSE())),""))),"")</f>
        <v>1</v>
      </c>
      <c r="F1689" s="35">
        <f>IFERROR(IF($A1689="HDC",IF(VLOOKUP($C1689,hdc!$B$2:$F$1600,4,FALSE())="","",VLOOKUP($C1689,hdc!$B$2:$F$1600,4,FALSE())),IF($A1689="NAUTICS",IF(VLOOKUP($C1689,nautics!$B$2:$F$1200,4,FALSE())="","",VLOOKUP($C1689,nautics!$B$2:$F$1200,4,FALSE())),IF($A1689="ST",IF(VLOOKUP($C1689,st!$B$2:$F$400,4,FALSE())="","",VLOOKUP($C1689,st!$B$2:$F$400,4,FALSE())),""))),"")</f>
        <v>1</v>
      </c>
      <c r="G1689" s="35" t="str">
        <f>IFERROR(IF($A1689="HDC",IF(VLOOKUP($C1689,hdc!$B$2:$F$1600,5,FALSE())="","",VLOOKUP($C1689,hdc!$B$2:$F$1600,5,FALSE())),IF($A1689="NAUTICS",IF(VLOOKUP($C1689,nautics!$B$2:$F$1200,5,FALSE())="","",VLOOKUP($C1689,nautics!$B$2:$F$1200,5,FALSE())),IF($A1689="ST",IF(VLOOKUP($C1689,st!$B$2:$F$400,5,FALSE())="","",VLOOKUP($C1689,st!$B$2:$F$400,5,FALSE())),""))),"")</f>
        <v/>
      </c>
      <c r="H1689" s="35" t="s">
        <v>2500</v>
      </c>
      <c r="I1689" s="35" t="s">
        <v>31</v>
      </c>
      <c r="J1689" s="35" t="s">
        <v>3699</v>
      </c>
      <c r="K1689" s="35">
        <f t="shared" si="6"/>
        <v>23</v>
      </c>
      <c r="L1689" s="35" t="s">
        <v>602</v>
      </c>
      <c r="M1689" s="35" t="s">
        <v>603</v>
      </c>
      <c r="N1689" s="35" t="s">
        <v>43</v>
      </c>
      <c r="O1689" s="35" t="s">
        <v>45</v>
      </c>
      <c r="P1689" s="35" t="s">
        <v>3702</v>
      </c>
      <c r="Q1689" s="35" t="s">
        <v>3703</v>
      </c>
      <c r="S1689" s="35" t="s">
        <v>53</v>
      </c>
      <c r="T1689" s="35" t="s">
        <v>55</v>
      </c>
      <c r="U1689" s="35" t="s">
        <v>3705</v>
      </c>
      <c r="W1689" s="35" t="s">
        <v>57</v>
      </c>
      <c r="X1689" s="35" t="s">
        <v>94</v>
      </c>
      <c r="Y1689" s="35" t="s">
        <v>2507</v>
      </c>
      <c r="Z1689" s="35" t="s">
        <v>2944</v>
      </c>
    </row>
    <row r="1690" spans="1:26" ht="15" customHeight="1">
      <c r="A1690" s="35" t="s">
        <v>1304</v>
      </c>
      <c r="C1690" s="35" t="s">
        <v>3706</v>
      </c>
      <c r="D1690" s="35">
        <f>IFERROR(IF($A1690="HDC",IF(VLOOKUP($C1690,hdc!$B$2:$F$1600,2,FALSE())="","",VLOOKUP($C1690,hdc!$B$2:$F$1600,2,FALSE())),IF($A1690="NAUTICS",IF(VLOOKUP($C1690,nautics!$B$2:$F$1200,2,FALSE())="","",VLOOKUP($C1690,nautics!$B$2:$F$1200,2,FALSE())),IF($A1690="ST",IF(VLOOKUP($C1690,st!$B$2:$F$400,2,FALSE())="","",VLOOKUP($C1690,st!$B$2:$F$400,2,FALSE())),""))),"")</f>
        <v>1</v>
      </c>
      <c r="E1690" s="35">
        <f>IFERROR(IF($A1690="HDC",IF(VLOOKUP($C1690,hdc!$B$2:$F$1600,3,FALSE())="","",VLOOKUP($C1690,hdc!$B$2:$F$1600,3,FALSE())),IF($A1690="NAUTICS",IF(VLOOKUP($C1690,nautics!$B$2:$F$1200,3,FALSE())="","",VLOOKUP($C1690,nautics!$B$2:$F$1200,3,FALSE())),IF($A1690="ST",IF(VLOOKUP($C1690,st!$B$2:$F$400,3,FALSE())="","",VLOOKUP($C1690,st!$B$2:$F$400,3,FALSE())),""))),"")</f>
        <v>1</v>
      </c>
      <c r="F1690" s="35">
        <f>IFERROR(IF($A1690="HDC",IF(VLOOKUP($C1690,hdc!$B$2:$F$1600,4,FALSE())="","",VLOOKUP($C1690,hdc!$B$2:$F$1600,4,FALSE())),IF($A1690="NAUTICS",IF(VLOOKUP($C1690,nautics!$B$2:$F$1200,4,FALSE())="","",VLOOKUP($C1690,nautics!$B$2:$F$1200,4,FALSE())),IF($A1690="ST",IF(VLOOKUP($C1690,st!$B$2:$F$400,4,FALSE())="","",VLOOKUP($C1690,st!$B$2:$F$400,4,FALSE())),""))),"")</f>
        <v>1</v>
      </c>
      <c r="G1690" s="35" t="str">
        <f>IFERROR(IF($A1690="HDC",IF(VLOOKUP($C1690,hdc!$B$2:$F$1600,5,FALSE())="","",VLOOKUP($C1690,hdc!$B$2:$F$1600,5,FALSE())),IF($A1690="NAUTICS",IF(VLOOKUP($C1690,nautics!$B$2:$F$1200,5,FALSE())="","",VLOOKUP($C1690,nautics!$B$2:$F$1200,5,FALSE())),IF($A1690="ST",IF(VLOOKUP($C1690,st!$B$2:$F$400,5,FALSE())="","",VLOOKUP($C1690,st!$B$2:$F$400,5,FALSE())),""))),"")</f>
        <v/>
      </c>
      <c r="H1690" s="35" t="s">
        <v>155</v>
      </c>
      <c r="I1690" s="35" t="s">
        <v>34</v>
      </c>
      <c r="J1690" s="35" t="s">
        <v>3699</v>
      </c>
      <c r="K1690" s="35">
        <f t="shared" si="6"/>
        <v>23</v>
      </c>
      <c r="L1690" s="35" t="s">
        <v>602</v>
      </c>
      <c r="M1690" s="35" t="s">
        <v>603</v>
      </c>
      <c r="N1690" s="35" t="s">
        <v>43</v>
      </c>
      <c r="O1690" s="35" t="s">
        <v>45</v>
      </c>
      <c r="P1690" s="35" t="s">
        <v>3702</v>
      </c>
      <c r="Q1690" s="35" t="s">
        <v>3703</v>
      </c>
      <c r="S1690" s="35" t="s">
        <v>53</v>
      </c>
      <c r="T1690" s="35" t="s">
        <v>55</v>
      </c>
      <c r="U1690" s="35" t="s">
        <v>3705</v>
      </c>
      <c r="W1690" s="35" t="s">
        <v>57</v>
      </c>
      <c r="X1690" s="35" t="s">
        <v>94</v>
      </c>
      <c r="Y1690" s="35" t="s">
        <v>2507</v>
      </c>
      <c r="Z1690" s="35" t="s">
        <v>2944</v>
      </c>
    </row>
    <row r="1691" spans="1:26" ht="15" customHeight="1">
      <c r="A1691" s="35" t="s">
        <v>1304</v>
      </c>
      <c r="C1691" s="35" t="s">
        <v>3709</v>
      </c>
      <c r="D1691" s="35" t="str">
        <f>IFERROR(IF($A1691="HDC",IF(VLOOKUP($C1691,hdc!$B$2:$F$1600,2,FALSE())="","",VLOOKUP($C1691,hdc!$B$2:$F$1600,2,FALSE())),IF($A1691="NAUTICS",IF(VLOOKUP($C1691,nautics!$B$2:$F$1200,2,FALSE())="","",VLOOKUP($C1691,nautics!$B$2:$F$1200,2,FALSE())),IF($A1691="ST",IF(VLOOKUP($C1691,st!$B$2:$F$400,2,FALSE())="","",VLOOKUP($C1691,st!$B$2:$F$400,2,FALSE())),""))),"")</f>
        <v/>
      </c>
      <c r="E1691" s="35" t="str">
        <f>IFERROR(IF($A1691="HDC",IF(VLOOKUP($C1691,hdc!$B$2:$F$1600,3,FALSE())="","",VLOOKUP($C1691,hdc!$B$2:$F$1600,3,FALSE())),IF($A1691="NAUTICS",IF(VLOOKUP($C1691,nautics!$B$2:$F$1200,3,FALSE())="","",VLOOKUP($C1691,nautics!$B$2:$F$1200,3,FALSE())),IF($A1691="ST",IF(VLOOKUP($C1691,st!$B$2:$F$400,3,FALSE())="","",VLOOKUP($C1691,st!$B$2:$F$400,3,FALSE())),""))),"")</f>
        <v/>
      </c>
      <c r="F1691" s="35" t="str">
        <f>IFERROR(IF($A1691="HDC",IF(VLOOKUP($C1691,hdc!$B$2:$F$1600,4,FALSE())="","",VLOOKUP($C1691,hdc!$B$2:$F$1600,4,FALSE())),IF($A1691="NAUTICS",IF(VLOOKUP($C1691,nautics!$B$2:$F$1200,4,FALSE())="","",VLOOKUP($C1691,nautics!$B$2:$F$1200,4,FALSE())),IF($A1691="ST",IF(VLOOKUP($C1691,st!$B$2:$F$400,4,FALSE())="","",VLOOKUP($C1691,st!$B$2:$F$400,4,FALSE())),""))),"")</f>
        <v/>
      </c>
      <c r="G1691" s="35" t="str">
        <f>IFERROR(IF($A1691="HDC",IF(VLOOKUP($C1691,hdc!$B$2:$F$1600,5,FALSE())="","",VLOOKUP($C1691,hdc!$B$2:$F$1600,5,FALSE())),IF($A1691="NAUTICS",IF(VLOOKUP($C1691,nautics!$B$2:$F$1200,5,FALSE())="","",VLOOKUP($C1691,nautics!$B$2:$F$1200,5,FALSE())),IF($A1691="ST",IF(VLOOKUP($C1691,st!$B$2:$F$400,5,FALSE())="","",VLOOKUP($C1691,st!$B$2:$F$400,5,FALSE())),""))),"")</f>
        <v/>
      </c>
      <c r="H1691" s="35" t="s">
        <v>84</v>
      </c>
      <c r="I1691" s="35" t="s">
        <v>34</v>
      </c>
      <c r="J1691" s="35" t="s">
        <v>1043</v>
      </c>
      <c r="K1691" s="35">
        <f t="shared" si="6"/>
        <v>5</v>
      </c>
      <c r="L1691" s="35" t="s">
        <v>3083</v>
      </c>
      <c r="M1691" s="35" t="s">
        <v>3084</v>
      </c>
      <c r="N1691" s="35" t="s">
        <v>53</v>
      </c>
      <c r="O1691" s="35" t="s">
        <v>55</v>
      </c>
      <c r="P1691" s="35" t="s">
        <v>3714</v>
      </c>
      <c r="Q1691" s="35" t="s">
        <v>3715</v>
      </c>
      <c r="S1691" s="35" t="s">
        <v>53</v>
      </c>
      <c r="T1691" s="35" t="s">
        <v>55</v>
      </c>
      <c r="U1691" s="35" t="s">
        <v>89</v>
      </c>
      <c r="W1691" s="35" t="s">
        <v>78</v>
      </c>
      <c r="X1691" s="35" t="s">
        <v>3718</v>
      </c>
      <c r="Y1691" s="35" t="s">
        <v>89</v>
      </c>
      <c r="Z1691" s="35" t="s">
        <v>89</v>
      </c>
    </row>
    <row r="1692" spans="1:26" ht="15" customHeight="1">
      <c r="A1692" s="35" t="s">
        <v>1304</v>
      </c>
      <c r="B1692" s="35" t="s">
        <v>3721</v>
      </c>
      <c r="C1692" s="35" t="s">
        <v>3723</v>
      </c>
      <c r="D1692" s="35">
        <f>IFERROR(IF($A1692="HDC",IF(VLOOKUP($C1692,hdc!$B$2:$F$1600,2,FALSE())="","",VLOOKUP($C1692,hdc!$B$2:$F$1600,2,FALSE())),IF($A1692="NAUTICS",IF(VLOOKUP($C1692,nautics!$B$2:$F$1200,2,FALSE())="","",VLOOKUP($C1692,nautics!$B$2:$F$1200,2,FALSE())),IF($A1692="ST",IF(VLOOKUP($C1692,st!$B$2:$F$400,2,FALSE())="","",VLOOKUP($C1692,st!$B$2:$F$400,2,FALSE())),""))),"")</f>
        <v>1</v>
      </c>
      <c r="E1692" s="35">
        <f>IFERROR(IF($A1692="HDC",IF(VLOOKUP($C1692,hdc!$B$2:$F$1600,3,FALSE())="","",VLOOKUP($C1692,hdc!$B$2:$F$1600,3,FALSE())),IF($A1692="NAUTICS",IF(VLOOKUP($C1692,nautics!$B$2:$F$1200,3,FALSE())="","",VLOOKUP($C1692,nautics!$B$2:$F$1200,3,FALSE())),IF($A1692="ST",IF(VLOOKUP($C1692,st!$B$2:$F$400,3,FALSE())="","",VLOOKUP($C1692,st!$B$2:$F$400,3,FALSE())),""))),"")</f>
        <v>1</v>
      </c>
      <c r="F1692" s="35" t="str">
        <f>IFERROR(IF($A1692="HDC",IF(VLOOKUP($C1692,hdc!$B$2:$F$1600,4,FALSE())="","",VLOOKUP($C1692,hdc!$B$2:$F$1600,4,FALSE())),IF($A1692="NAUTICS",IF(VLOOKUP($C1692,nautics!$B$2:$F$1200,4,FALSE())="","",VLOOKUP($C1692,nautics!$B$2:$F$1200,4,FALSE())),IF($A1692="ST",IF(VLOOKUP($C1692,st!$B$2:$F$400,4,FALSE())="","",VLOOKUP($C1692,st!$B$2:$F$400,4,FALSE())),""))),"")</f>
        <v/>
      </c>
      <c r="G1692" s="35" t="str">
        <f>IFERROR(IF($A1692="HDC",IF(VLOOKUP($C1692,hdc!$B$2:$F$1600,5,FALSE())="","",VLOOKUP($C1692,hdc!$B$2:$F$1600,5,FALSE())),IF($A1692="NAUTICS",IF(VLOOKUP($C1692,nautics!$B$2:$F$1200,5,FALSE())="","",VLOOKUP($C1692,nautics!$B$2:$F$1200,5,FALSE())),IF($A1692="ST",IF(VLOOKUP($C1692,st!$B$2:$F$400,5,FALSE())="","",VLOOKUP($C1692,st!$B$2:$F$400,5,FALSE())),""))),"")</f>
        <v/>
      </c>
      <c r="H1692" s="35" t="s">
        <v>145</v>
      </c>
      <c r="I1692" s="35" t="s">
        <v>34</v>
      </c>
      <c r="J1692" s="35" t="s">
        <v>3727</v>
      </c>
      <c r="K1692" s="35">
        <f t="shared" si="6"/>
        <v>29</v>
      </c>
      <c r="L1692" s="35" t="s">
        <v>40</v>
      </c>
      <c r="M1692" s="35" t="s">
        <v>42</v>
      </c>
      <c r="N1692" s="35" t="s">
        <v>43</v>
      </c>
      <c r="O1692" s="35" t="s">
        <v>45</v>
      </c>
      <c r="P1692" s="35" t="s">
        <v>3730</v>
      </c>
      <c r="Q1692" s="35" t="s">
        <v>3731</v>
      </c>
      <c r="S1692" s="35" t="s">
        <v>53</v>
      </c>
      <c r="T1692" s="35" t="s">
        <v>55</v>
      </c>
      <c r="U1692" s="35" t="s">
        <v>3733</v>
      </c>
      <c r="W1692" s="35" t="s">
        <v>57</v>
      </c>
      <c r="X1692" s="35" t="s">
        <v>59</v>
      </c>
      <c r="Y1692" s="35" t="s">
        <v>60</v>
      </c>
      <c r="Z1692" s="35" t="s">
        <v>1292</v>
      </c>
    </row>
    <row r="1693" spans="1:26" ht="15" customHeight="1">
      <c r="A1693" s="35" t="s">
        <v>1304</v>
      </c>
      <c r="C1693" s="35" t="s">
        <v>3735</v>
      </c>
      <c r="D1693" s="35">
        <f>IFERROR(IF($A1693="HDC",IF(VLOOKUP($C1693,hdc!$B$2:$F$1600,2,FALSE())="","",VLOOKUP($C1693,hdc!$B$2:$F$1600,2,FALSE())),IF($A1693="NAUTICS",IF(VLOOKUP($C1693,nautics!$B$2:$F$1200,2,FALSE())="","",VLOOKUP($C1693,nautics!$B$2:$F$1200,2,FALSE())),IF($A1693="ST",IF(VLOOKUP($C1693,st!$B$2:$F$400,2,FALSE())="","",VLOOKUP($C1693,st!$B$2:$F$400,2,FALSE())),""))),"")</f>
        <v>1</v>
      </c>
      <c r="E1693" s="35">
        <f>IFERROR(IF($A1693="HDC",IF(VLOOKUP($C1693,hdc!$B$2:$F$1600,3,FALSE())="","",VLOOKUP($C1693,hdc!$B$2:$F$1600,3,FALSE())),IF($A1693="NAUTICS",IF(VLOOKUP($C1693,nautics!$B$2:$F$1200,3,FALSE())="","",VLOOKUP($C1693,nautics!$B$2:$F$1200,3,FALSE())),IF($A1693="ST",IF(VLOOKUP($C1693,st!$B$2:$F$400,3,FALSE())="","",VLOOKUP($C1693,st!$B$2:$F$400,3,FALSE())),""))),"")</f>
        <v>1</v>
      </c>
      <c r="F1693" s="35" t="str">
        <f>IFERROR(IF($A1693="HDC",IF(VLOOKUP($C1693,hdc!$B$2:$F$1600,4,FALSE())="","",VLOOKUP($C1693,hdc!$B$2:$F$1600,4,FALSE())),IF($A1693="NAUTICS",IF(VLOOKUP($C1693,nautics!$B$2:$F$1200,4,FALSE())="","",VLOOKUP($C1693,nautics!$B$2:$F$1200,4,FALSE())),IF($A1693="ST",IF(VLOOKUP($C1693,st!$B$2:$F$400,4,FALSE())="","",VLOOKUP($C1693,st!$B$2:$F$400,4,FALSE())),""))),"")</f>
        <v>kg có cầu đấu</v>
      </c>
      <c r="G1693" s="35" t="str">
        <f>IFERROR(IF($A1693="HDC",IF(VLOOKUP($C1693,hdc!$B$2:$F$1600,5,FALSE())="","",VLOOKUP($C1693,hdc!$B$2:$F$1600,5,FALSE())),IF($A1693="NAUTICS",IF(VLOOKUP($C1693,nautics!$B$2:$F$1200,5,FALSE())="","",VLOOKUP($C1693,nautics!$B$2:$F$1200,5,FALSE())),IF($A1693="ST",IF(VLOOKUP($C1693,st!$B$2:$F$400,5,FALSE())="","",VLOOKUP($C1693,st!$B$2:$F$400,5,FALSE())),""))),"")</f>
        <v/>
      </c>
      <c r="H1693" s="35" t="s">
        <v>104</v>
      </c>
      <c r="I1693" s="35" t="s">
        <v>34</v>
      </c>
      <c r="J1693" s="35" t="s">
        <v>3737</v>
      </c>
      <c r="K1693" s="35">
        <f t="shared" si="6"/>
        <v>27</v>
      </c>
      <c r="L1693" s="35" t="s">
        <v>602</v>
      </c>
      <c r="M1693" s="35" t="s">
        <v>603</v>
      </c>
      <c r="N1693" s="35" t="s">
        <v>43</v>
      </c>
      <c r="O1693" s="35" t="s">
        <v>45</v>
      </c>
      <c r="P1693" s="35" t="s">
        <v>3730</v>
      </c>
      <c r="Q1693" s="35" t="s">
        <v>3731</v>
      </c>
      <c r="S1693" s="35" t="s">
        <v>53</v>
      </c>
      <c r="T1693" s="35" t="s">
        <v>55</v>
      </c>
      <c r="U1693" s="35" t="s">
        <v>3740</v>
      </c>
      <c r="W1693" s="35" t="s">
        <v>57</v>
      </c>
      <c r="X1693" s="35" t="s">
        <v>3741</v>
      </c>
      <c r="Y1693" s="35" t="s">
        <v>2507</v>
      </c>
      <c r="Z1693" s="35" t="s">
        <v>1292</v>
      </c>
    </row>
    <row r="1694" spans="1:26" ht="15" customHeight="1">
      <c r="A1694" s="35" t="s">
        <v>1304</v>
      </c>
      <c r="C1694" s="35" t="s">
        <v>3743</v>
      </c>
      <c r="D1694" s="35">
        <f>IFERROR(IF($A1694="HDC",IF(VLOOKUP($C1694,hdc!$B$2:$F$1600,2,FALSE())="","",VLOOKUP($C1694,hdc!$B$2:$F$1600,2,FALSE())),IF($A1694="NAUTICS",IF(VLOOKUP($C1694,nautics!$B$2:$F$1200,2,FALSE())="","",VLOOKUP($C1694,nautics!$B$2:$F$1200,2,FALSE())),IF($A1694="ST",IF(VLOOKUP($C1694,st!$B$2:$F$400,2,FALSE())="","",VLOOKUP($C1694,st!$B$2:$F$400,2,FALSE())),""))),"")</f>
        <v>1</v>
      </c>
      <c r="E1694" s="35">
        <f>IFERROR(IF($A1694="HDC",IF(VLOOKUP($C1694,hdc!$B$2:$F$1600,3,FALSE())="","",VLOOKUP($C1694,hdc!$B$2:$F$1600,3,FALSE())),IF($A1694="NAUTICS",IF(VLOOKUP($C1694,nautics!$B$2:$F$1200,3,FALSE())="","",VLOOKUP($C1694,nautics!$B$2:$F$1200,3,FALSE())),IF($A1694="ST",IF(VLOOKUP($C1694,st!$B$2:$F$400,3,FALSE())="","",VLOOKUP($C1694,st!$B$2:$F$400,3,FALSE())),""))),"")</f>
        <v>1</v>
      </c>
      <c r="F1694" s="35" t="str">
        <f>IFERROR(IF($A1694="HDC",IF(VLOOKUP($C1694,hdc!$B$2:$F$1600,4,FALSE())="","",VLOOKUP($C1694,hdc!$B$2:$F$1600,4,FALSE())),IF($A1694="NAUTICS",IF(VLOOKUP($C1694,nautics!$B$2:$F$1200,4,FALSE())="","",VLOOKUP($C1694,nautics!$B$2:$F$1200,4,FALSE())),IF($A1694="ST",IF(VLOOKUP($C1694,st!$B$2:$F$400,4,FALSE())="","",VLOOKUP($C1694,st!$B$2:$F$400,4,FALSE())),""))),"")</f>
        <v/>
      </c>
      <c r="G1694" s="35" t="str">
        <f>IFERROR(IF($A1694="HDC",IF(VLOOKUP($C1694,hdc!$B$2:$F$1600,5,FALSE())="","",VLOOKUP($C1694,hdc!$B$2:$F$1600,5,FALSE())),IF($A1694="NAUTICS",IF(VLOOKUP($C1694,nautics!$B$2:$F$1200,5,FALSE())="","",VLOOKUP($C1694,nautics!$B$2:$F$1200,5,FALSE())),IF($A1694="ST",IF(VLOOKUP($C1694,st!$B$2:$F$400,5,FALSE())="","",VLOOKUP($C1694,st!$B$2:$F$400,5,FALSE())),""))),"")</f>
        <v/>
      </c>
      <c r="H1694" s="35" t="s">
        <v>155</v>
      </c>
      <c r="I1694" s="35" t="s">
        <v>34</v>
      </c>
      <c r="J1694" s="35" t="s">
        <v>3745</v>
      </c>
      <c r="K1694" s="35">
        <f t="shared" si="6"/>
        <v>17</v>
      </c>
      <c r="L1694" s="35" t="s">
        <v>3747</v>
      </c>
      <c r="M1694" s="35" t="s">
        <v>3748</v>
      </c>
      <c r="N1694" s="35" t="s">
        <v>53</v>
      </c>
      <c r="O1694" s="35" t="s">
        <v>55</v>
      </c>
      <c r="P1694" s="35" t="s">
        <v>3730</v>
      </c>
      <c r="Q1694" s="35" t="s">
        <v>3731</v>
      </c>
      <c r="S1694" s="35" t="s">
        <v>53</v>
      </c>
      <c r="T1694" s="35" t="s">
        <v>55</v>
      </c>
      <c r="U1694" s="35" t="s">
        <v>3754</v>
      </c>
      <c r="W1694" s="35" t="s">
        <v>78</v>
      </c>
      <c r="X1694" s="35" t="s">
        <v>3755</v>
      </c>
      <c r="Y1694" s="35" t="s">
        <v>3758</v>
      </c>
      <c r="Z1694" s="35" t="s">
        <v>1292</v>
      </c>
    </row>
    <row r="1695" spans="1:26" ht="15" customHeight="1">
      <c r="A1695" s="35" t="s">
        <v>1304</v>
      </c>
      <c r="C1695" s="35" t="s">
        <v>3760</v>
      </c>
      <c r="D1695" s="35">
        <f>IFERROR(IF($A1695="HDC",IF(VLOOKUP($C1695,hdc!$B$2:$F$1600,2,FALSE())="","",VLOOKUP($C1695,hdc!$B$2:$F$1600,2,FALSE())),IF($A1695="NAUTICS",IF(VLOOKUP($C1695,nautics!$B$2:$F$1200,2,FALSE())="","",VLOOKUP($C1695,nautics!$B$2:$F$1200,2,FALSE())),IF($A1695="ST",IF(VLOOKUP($C1695,st!$B$2:$F$400,2,FALSE())="","",VLOOKUP($C1695,st!$B$2:$F$400,2,FALSE())),""))),"")</f>
        <v>1</v>
      </c>
      <c r="E1695" s="35">
        <f>IFERROR(IF($A1695="HDC",IF(VLOOKUP($C1695,hdc!$B$2:$F$1600,3,FALSE())="","",VLOOKUP($C1695,hdc!$B$2:$F$1600,3,FALSE())),IF($A1695="NAUTICS",IF(VLOOKUP($C1695,nautics!$B$2:$F$1200,3,FALSE())="","",VLOOKUP($C1695,nautics!$B$2:$F$1200,3,FALSE())),IF($A1695="ST",IF(VLOOKUP($C1695,st!$B$2:$F$400,3,FALSE())="","",VLOOKUP($C1695,st!$B$2:$F$400,3,FALSE())),""))),"")</f>
        <v>1</v>
      </c>
      <c r="F1695" s="35" t="str">
        <f>IFERROR(IF($A1695="HDC",IF(VLOOKUP($C1695,hdc!$B$2:$F$1600,4,FALSE())="","",VLOOKUP($C1695,hdc!$B$2:$F$1600,4,FALSE())),IF($A1695="NAUTICS",IF(VLOOKUP($C1695,nautics!$B$2:$F$1200,4,FALSE())="","",VLOOKUP($C1695,nautics!$B$2:$F$1200,4,FALSE())),IF($A1695="ST",IF(VLOOKUP($C1695,st!$B$2:$F$400,4,FALSE())="","",VLOOKUP($C1695,st!$B$2:$F$400,4,FALSE())),""))),"")</f>
        <v/>
      </c>
      <c r="G1695" s="35" t="str">
        <f>IFERROR(IF($A1695="HDC",IF(VLOOKUP($C1695,hdc!$B$2:$F$1600,5,FALSE())="","",VLOOKUP($C1695,hdc!$B$2:$F$1600,5,FALSE())),IF($A1695="NAUTICS",IF(VLOOKUP($C1695,nautics!$B$2:$F$1200,5,FALSE())="","",VLOOKUP($C1695,nautics!$B$2:$F$1200,5,FALSE())),IF($A1695="ST",IF(VLOOKUP($C1695,st!$B$2:$F$400,5,FALSE())="","",VLOOKUP($C1695,st!$B$2:$F$400,5,FALSE())),""))),"")</f>
        <v/>
      </c>
      <c r="H1695" s="35" t="s">
        <v>33</v>
      </c>
      <c r="I1695" s="35" t="s">
        <v>34</v>
      </c>
      <c r="J1695" s="35" t="s">
        <v>3727</v>
      </c>
      <c r="K1695" s="35">
        <f t="shared" si="6"/>
        <v>29</v>
      </c>
      <c r="L1695" s="35" t="s">
        <v>40</v>
      </c>
      <c r="M1695" s="35" t="s">
        <v>42</v>
      </c>
      <c r="N1695" s="35" t="s">
        <v>43</v>
      </c>
      <c r="O1695" s="35" t="s">
        <v>45</v>
      </c>
      <c r="P1695" s="35" t="s">
        <v>3730</v>
      </c>
      <c r="Q1695" s="35" t="s">
        <v>3731</v>
      </c>
      <c r="S1695" s="35" t="s">
        <v>53</v>
      </c>
      <c r="T1695" s="35" t="s">
        <v>55</v>
      </c>
      <c r="U1695" s="35" t="s">
        <v>3733</v>
      </c>
      <c r="W1695" s="35" t="s">
        <v>57</v>
      </c>
      <c r="X1695" s="35" t="s">
        <v>3741</v>
      </c>
      <c r="Y1695" s="35" t="s">
        <v>60</v>
      </c>
      <c r="Z1695" s="35" t="s">
        <v>1292</v>
      </c>
    </row>
    <row r="1696" spans="1:26" ht="15" customHeight="1">
      <c r="A1696" s="35" t="s">
        <v>1304</v>
      </c>
      <c r="B1696" s="35" t="s">
        <v>3764</v>
      </c>
      <c r="C1696" s="35" t="s">
        <v>3768</v>
      </c>
      <c r="D1696" s="35">
        <f>IFERROR(IF($A1696="HDC",IF(VLOOKUP($C1696,hdc!$B$2:$F$1600,2,FALSE())="","",VLOOKUP($C1696,hdc!$B$2:$F$1600,2,FALSE())),IF($A1696="NAUTICS",IF(VLOOKUP($C1696,nautics!$B$2:$F$1200,2,FALSE())="","",VLOOKUP($C1696,nautics!$B$2:$F$1200,2,FALSE())),IF($A1696="ST",IF(VLOOKUP($C1696,st!$B$2:$F$400,2,FALSE())="","",VLOOKUP($C1696,st!$B$2:$F$400,2,FALSE())),""))),"")</f>
        <v>1</v>
      </c>
      <c r="E1696" s="35">
        <f>IFERROR(IF($A1696="HDC",IF(VLOOKUP($C1696,hdc!$B$2:$F$1600,3,FALSE())="","",VLOOKUP($C1696,hdc!$B$2:$F$1600,3,FALSE())),IF($A1696="NAUTICS",IF(VLOOKUP($C1696,nautics!$B$2:$F$1200,3,FALSE())="","",VLOOKUP($C1696,nautics!$B$2:$F$1200,3,FALSE())),IF($A1696="ST",IF(VLOOKUP($C1696,st!$B$2:$F$400,3,FALSE())="","",VLOOKUP($C1696,st!$B$2:$F$400,3,FALSE())),""))),"")</f>
        <v>1</v>
      </c>
      <c r="F1696" s="35">
        <f>IFERROR(IF($A1696="HDC",IF(VLOOKUP($C1696,hdc!$B$2:$F$1600,4,FALSE())="","",VLOOKUP($C1696,hdc!$B$2:$F$1600,4,FALSE())),IF($A1696="NAUTICS",IF(VLOOKUP($C1696,nautics!$B$2:$F$1200,4,FALSE())="","",VLOOKUP($C1696,nautics!$B$2:$F$1200,4,FALSE())),IF($A1696="ST",IF(VLOOKUP($C1696,st!$B$2:$F$400,4,FALSE())="","",VLOOKUP($C1696,st!$B$2:$F$400,4,FALSE())),""))),"")</f>
        <v>1</v>
      </c>
      <c r="G1696" s="35" t="str">
        <f>IFERROR(IF($A1696="HDC",IF(VLOOKUP($C1696,hdc!$B$2:$F$1600,5,FALSE())="","",VLOOKUP($C1696,hdc!$B$2:$F$1600,5,FALSE())),IF($A1696="NAUTICS",IF(VLOOKUP($C1696,nautics!$B$2:$F$1200,5,FALSE())="","",VLOOKUP($C1696,nautics!$B$2:$F$1200,5,FALSE())),IF($A1696="ST",IF(VLOOKUP($C1696,st!$B$2:$F$400,5,FALSE())="","",VLOOKUP($C1696,st!$B$2:$F$400,5,FALSE())),""))),"")</f>
        <v/>
      </c>
      <c r="H1696" s="35" t="s">
        <v>155</v>
      </c>
      <c r="I1696" s="35" t="s">
        <v>34</v>
      </c>
      <c r="J1696" s="35" t="s">
        <v>339</v>
      </c>
      <c r="K1696" s="35">
        <f t="shared" si="6"/>
        <v>14</v>
      </c>
      <c r="L1696" s="35" t="s">
        <v>340</v>
      </c>
      <c r="M1696" s="35" t="s">
        <v>341</v>
      </c>
      <c r="N1696" s="35" t="s">
        <v>43</v>
      </c>
      <c r="O1696" s="35" t="s">
        <v>45</v>
      </c>
      <c r="P1696" s="35" t="s">
        <v>40</v>
      </c>
      <c r="Q1696" s="35" t="s">
        <v>42</v>
      </c>
      <c r="S1696" s="35" t="s">
        <v>43</v>
      </c>
      <c r="T1696" s="35" t="s">
        <v>45</v>
      </c>
      <c r="U1696" s="35" t="s">
        <v>343</v>
      </c>
      <c r="W1696" s="35" t="s">
        <v>78</v>
      </c>
      <c r="X1696" s="35" t="s">
        <v>59</v>
      </c>
      <c r="Y1696" s="35" t="s">
        <v>345</v>
      </c>
      <c r="Z1696" s="35" t="s">
        <v>60</v>
      </c>
    </row>
    <row r="1697" spans="1:26" ht="15" customHeight="1">
      <c r="A1697" s="35" t="s">
        <v>1304</v>
      </c>
      <c r="C1697" s="35" t="s">
        <v>3776</v>
      </c>
      <c r="D1697" s="35">
        <f>IFERROR(IF($A1697="HDC",IF(VLOOKUP($C1697,hdc!$B$2:$F$1600,2,FALSE())="","",VLOOKUP($C1697,hdc!$B$2:$F$1600,2,FALSE())),IF($A1697="NAUTICS",IF(VLOOKUP($C1697,nautics!$B$2:$F$1200,2,FALSE())="","",VLOOKUP($C1697,nautics!$B$2:$F$1200,2,FALSE())),IF($A1697="ST",IF(VLOOKUP($C1697,st!$B$2:$F$400,2,FALSE())="","",VLOOKUP($C1697,st!$B$2:$F$400,2,FALSE())),""))),"")</f>
        <v>1</v>
      </c>
      <c r="E1697" s="35">
        <f>IFERROR(IF($A1697="HDC",IF(VLOOKUP($C1697,hdc!$B$2:$F$1600,3,FALSE())="","",VLOOKUP($C1697,hdc!$B$2:$F$1600,3,FALSE())),IF($A1697="NAUTICS",IF(VLOOKUP($C1697,nautics!$B$2:$F$1200,3,FALSE())="","",VLOOKUP($C1697,nautics!$B$2:$F$1200,3,FALSE())),IF($A1697="ST",IF(VLOOKUP($C1697,st!$B$2:$F$400,3,FALSE())="","",VLOOKUP($C1697,st!$B$2:$F$400,3,FALSE())),""))),"")</f>
        <v>1</v>
      </c>
      <c r="F1697" s="35">
        <f>IFERROR(IF($A1697="HDC",IF(VLOOKUP($C1697,hdc!$B$2:$F$1600,4,FALSE())="","",VLOOKUP($C1697,hdc!$B$2:$F$1600,4,FALSE())),IF($A1697="NAUTICS",IF(VLOOKUP($C1697,nautics!$B$2:$F$1200,4,FALSE())="","",VLOOKUP($C1697,nautics!$B$2:$F$1200,4,FALSE())),IF($A1697="ST",IF(VLOOKUP($C1697,st!$B$2:$F$400,4,FALSE())="","",VLOOKUP($C1697,st!$B$2:$F$400,4,FALSE())),""))),"")</f>
        <v>1</v>
      </c>
      <c r="G1697" s="35" t="str">
        <f>IFERROR(IF($A1697="HDC",IF(VLOOKUP($C1697,hdc!$B$2:$F$1600,5,FALSE())="","",VLOOKUP($C1697,hdc!$B$2:$F$1600,5,FALSE())),IF($A1697="NAUTICS",IF(VLOOKUP($C1697,nautics!$B$2:$F$1200,5,FALSE())="","",VLOOKUP($C1697,nautics!$B$2:$F$1200,5,FALSE())),IF($A1697="ST",IF(VLOOKUP($C1697,st!$B$2:$F$400,5,FALSE())="","",VLOOKUP($C1697,st!$B$2:$F$400,5,FALSE())),""))),"")</f>
        <v/>
      </c>
      <c r="H1697" s="35" t="s">
        <v>104</v>
      </c>
      <c r="I1697" s="35" t="s">
        <v>34</v>
      </c>
      <c r="J1697" s="35" t="s">
        <v>3779</v>
      </c>
      <c r="K1697" s="35">
        <f t="shared" si="6"/>
        <v>28</v>
      </c>
      <c r="L1697" s="35" t="s">
        <v>340</v>
      </c>
      <c r="M1697" s="35" t="s">
        <v>341</v>
      </c>
      <c r="N1697" s="35" t="s">
        <v>43</v>
      </c>
      <c r="O1697" s="35" t="s">
        <v>45</v>
      </c>
      <c r="P1697" s="35" t="s">
        <v>3781</v>
      </c>
      <c r="Q1697" s="35" t="s">
        <v>3783</v>
      </c>
      <c r="S1697" s="35" t="s">
        <v>53</v>
      </c>
      <c r="T1697" s="35" t="s">
        <v>55</v>
      </c>
      <c r="U1697" s="35" t="s">
        <v>3785</v>
      </c>
      <c r="W1697" s="35" t="s">
        <v>57</v>
      </c>
      <c r="X1697" s="35" t="s">
        <v>59</v>
      </c>
      <c r="Y1697" s="35" t="s">
        <v>345</v>
      </c>
      <c r="Z1697" s="35" t="s">
        <v>2267</v>
      </c>
    </row>
    <row r="1698" spans="1:26" ht="15" customHeight="1">
      <c r="A1698" s="35" t="s">
        <v>1304</v>
      </c>
      <c r="C1698" s="35" t="s">
        <v>3790</v>
      </c>
      <c r="D1698" s="35">
        <f>IFERROR(IF($A1698="HDC",IF(VLOOKUP($C1698,hdc!$B$2:$F$1600,2,FALSE())="","",VLOOKUP($C1698,hdc!$B$2:$F$1600,2,FALSE())),IF($A1698="NAUTICS",IF(VLOOKUP($C1698,nautics!$B$2:$F$1200,2,FALSE())="","",VLOOKUP($C1698,nautics!$B$2:$F$1200,2,FALSE())),IF($A1698="ST",IF(VLOOKUP($C1698,st!$B$2:$F$400,2,FALSE())="","",VLOOKUP($C1698,st!$B$2:$F$400,2,FALSE())),""))),"")</f>
        <v>1</v>
      </c>
      <c r="E1698" s="35">
        <f>IFERROR(IF($A1698="HDC",IF(VLOOKUP($C1698,hdc!$B$2:$F$1600,3,FALSE())="","",VLOOKUP($C1698,hdc!$B$2:$F$1600,3,FALSE())),IF($A1698="NAUTICS",IF(VLOOKUP($C1698,nautics!$B$2:$F$1200,3,FALSE())="","",VLOOKUP($C1698,nautics!$B$2:$F$1200,3,FALSE())),IF($A1698="ST",IF(VLOOKUP($C1698,st!$B$2:$F$400,3,FALSE())="","",VLOOKUP($C1698,st!$B$2:$F$400,3,FALSE())),""))),"")</f>
        <v>1</v>
      </c>
      <c r="F1698" s="35" t="str">
        <f>IFERROR(IF($A1698="HDC",IF(VLOOKUP($C1698,hdc!$B$2:$F$1600,4,FALSE())="","",VLOOKUP($C1698,hdc!$B$2:$F$1600,4,FALSE())),IF($A1698="NAUTICS",IF(VLOOKUP($C1698,nautics!$B$2:$F$1200,4,FALSE())="","",VLOOKUP($C1698,nautics!$B$2:$F$1200,4,FALSE())),IF($A1698="ST",IF(VLOOKUP($C1698,st!$B$2:$F$400,4,FALSE())="","",VLOOKUP($C1698,st!$B$2:$F$400,4,FALSE())),""))),"")</f>
        <v/>
      </c>
      <c r="G1698" s="35" t="str">
        <f>IFERROR(IF($A1698="HDC",IF(VLOOKUP($C1698,hdc!$B$2:$F$1600,5,FALSE())="","",VLOOKUP($C1698,hdc!$B$2:$F$1600,5,FALSE())),IF($A1698="NAUTICS",IF(VLOOKUP($C1698,nautics!$B$2:$F$1200,5,FALSE())="","",VLOOKUP($C1698,nautics!$B$2:$F$1200,5,FALSE())),IF($A1698="ST",IF(VLOOKUP($C1698,st!$B$2:$F$400,5,FALSE())="","",VLOOKUP($C1698,st!$B$2:$F$400,5,FALSE())),""))),"")</f>
        <v/>
      </c>
      <c r="H1698" s="35" t="s">
        <v>155</v>
      </c>
      <c r="I1698" s="35" t="s">
        <v>34</v>
      </c>
      <c r="J1698" s="35" t="s">
        <v>3792</v>
      </c>
      <c r="K1698" s="35">
        <f t="shared" si="6"/>
        <v>62</v>
      </c>
      <c r="L1698" s="35" t="s">
        <v>602</v>
      </c>
      <c r="M1698" s="35" t="s">
        <v>603</v>
      </c>
      <c r="N1698" s="35" t="s">
        <v>43</v>
      </c>
      <c r="O1698" s="35" t="s">
        <v>45</v>
      </c>
      <c r="P1698" s="35" t="s">
        <v>3795</v>
      </c>
      <c r="Q1698" s="35" t="s">
        <v>3796</v>
      </c>
      <c r="S1698" s="35" t="s">
        <v>796</v>
      </c>
      <c r="T1698" s="35" t="s">
        <v>797</v>
      </c>
      <c r="U1698" s="35" t="s">
        <v>3797</v>
      </c>
      <c r="W1698" s="35" t="s">
        <v>57</v>
      </c>
      <c r="X1698" s="35" t="s">
        <v>59</v>
      </c>
      <c r="Y1698" s="35" t="s">
        <v>2507</v>
      </c>
      <c r="Z1698" s="35" t="s">
        <v>799</v>
      </c>
    </row>
    <row r="1699" spans="1:26" ht="15" customHeight="1">
      <c r="A1699" s="35" t="s">
        <v>1304</v>
      </c>
      <c r="C1699" s="35" t="s">
        <v>3802</v>
      </c>
      <c r="D1699" s="35">
        <f>IFERROR(IF($A1699="HDC",IF(VLOOKUP($C1699,hdc!$B$2:$F$1600,2,FALSE())="","",VLOOKUP($C1699,hdc!$B$2:$F$1600,2,FALSE())),IF($A1699="NAUTICS",IF(VLOOKUP($C1699,nautics!$B$2:$F$1200,2,FALSE())="","",VLOOKUP($C1699,nautics!$B$2:$F$1200,2,FALSE())),IF($A1699="ST",IF(VLOOKUP($C1699,st!$B$2:$F$400,2,FALSE())="","",VLOOKUP($C1699,st!$B$2:$F$400,2,FALSE())),""))),"")</f>
        <v>1</v>
      </c>
      <c r="E1699" s="35">
        <f>IFERROR(IF($A1699="HDC",IF(VLOOKUP($C1699,hdc!$B$2:$F$1600,3,FALSE())="","",VLOOKUP($C1699,hdc!$B$2:$F$1600,3,FALSE())),IF($A1699="NAUTICS",IF(VLOOKUP($C1699,nautics!$B$2:$F$1200,3,FALSE())="","",VLOOKUP($C1699,nautics!$B$2:$F$1200,3,FALSE())),IF($A1699="ST",IF(VLOOKUP($C1699,st!$B$2:$F$400,3,FALSE())="","",VLOOKUP($C1699,st!$B$2:$F$400,3,FALSE())),""))),"")</f>
        <v>1</v>
      </c>
      <c r="F1699" s="35">
        <f>IFERROR(IF($A1699="HDC",IF(VLOOKUP($C1699,hdc!$B$2:$F$1600,4,FALSE())="","",VLOOKUP($C1699,hdc!$B$2:$F$1600,4,FALSE())),IF($A1699="NAUTICS",IF(VLOOKUP($C1699,nautics!$B$2:$F$1200,4,FALSE())="","",VLOOKUP($C1699,nautics!$B$2:$F$1200,4,FALSE())),IF($A1699="ST",IF(VLOOKUP($C1699,st!$B$2:$F$400,4,FALSE())="","",VLOOKUP($C1699,st!$B$2:$F$400,4,FALSE())),""))),"")</f>
        <v>1</v>
      </c>
      <c r="G1699" s="35" t="str">
        <f>IFERROR(IF($A1699="HDC",IF(VLOOKUP($C1699,hdc!$B$2:$F$1600,5,FALSE())="","",VLOOKUP($C1699,hdc!$B$2:$F$1600,5,FALSE())),IF($A1699="NAUTICS",IF(VLOOKUP($C1699,nautics!$B$2:$F$1200,5,FALSE())="","",VLOOKUP($C1699,nautics!$B$2:$F$1200,5,FALSE())),IF($A1699="ST",IF(VLOOKUP($C1699,st!$B$2:$F$400,5,FALSE())="","",VLOOKUP($C1699,st!$B$2:$F$400,5,FALSE())),""))),"")</f>
        <v/>
      </c>
      <c r="H1699" s="35" t="s">
        <v>911</v>
      </c>
      <c r="I1699" s="35" t="s">
        <v>34</v>
      </c>
      <c r="J1699" s="35" t="s">
        <v>3804</v>
      </c>
      <c r="K1699" s="35">
        <f t="shared" si="6"/>
        <v>22</v>
      </c>
      <c r="L1699" s="35" t="s">
        <v>40</v>
      </c>
      <c r="M1699" s="35" t="s">
        <v>42</v>
      </c>
      <c r="N1699" s="35" t="s">
        <v>43</v>
      </c>
      <c r="O1699" s="35" t="s">
        <v>45</v>
      </c>
      <c r="P1699" s="35" t="s">
        <v>3806</v>
      </c>
      <c r="Q1699" s="35" t="s">
        <v>3807</v>
      </c>
      <c r="S1699" s="35" t="s">
        <v>716</v>
      </c>
      <c r="T1699" s="35" t="s">
        <v>718</v>
      </c>
      <c r="U1699" s="35" t="s">
        <v>3809</v>
      </c>
      <c r="W1699" s="35" t="s">
        <v>57</v>
      </c>
      <c r="X1699" s="35" t="s">
        <v>59</v>
      </c>
      <c r="Y1699" s="35" t="s">
        <v>60</v>
      </c>
      <c r="Z1699" s="35" t="s">
        <v>3811</v>
      </c>
    </row>
    <row r="1700" spans="1:26" ht="15" customHeight="1">
      <c r="A1700" s="35" t="s">
        <v>1304</v>
      </c>
      <c r="C1700" s="35" t="s">
        <v>3814</v>
      </c>
      <c r="D1700" s="35">
        <f>IFERROR(IF($A1700="HDC",IF(VLOOKUP($C1700,hdc!$B$2:$F$1600,2,FALSE())="","",VLOOKUP($C1700,hdc!$B$2:$F$1600,2,FALSE())),IF($A1700="NAUTICS",IF(VLOOKUP($C1700,nautics!$B$2:$F$1200,2,FALSE())="","",VLOOKUP($C1700,nautics!$B$2:$F$1200,2,FALSE())),IF($A1700="ST",IF(VLOOKUP($C1700,st!$B$2:$F$400,2,FALSE())="","",VLOOKUP($C1700,st!$B$2:$F$400,2,FALSE())),""))),"")</f>
        <v>1</v>
      </c>
      <c r="E1700" s="35">
        <f>IFERROR(IF($A1700="HDC",IF(VLOOKUP($C1700,hdc!$B$2:$F$1600,3,FALSE())="","",VLOOKUP($C1700,hdc!$B$2:$F$1600,3,FALSE())),IF($A1700="NAUTICS",IF(VLOOKUP($C1700,nautics!$B$2:$F$1200,3,FALSE())="","",VLOOKUP($C1700,nautics!$B$2:$F$1200,3,FALSE())),IF($A1700="ST",IF(VLOOKUP($C1700,st!$B$2:$F$400,3,FALSE())="","",VLOOKUP($C1700,st!$B$2:$F$400,3,FALSE())),""))),"")</f>
        <v>1</v>
      </c>
      <c r="F1700" s="35">
        <f>IFERROR(IF($A1700="HDC",IF(VLOOKUP($C1700,hdc!$B$2:$F$1600,4,FALSE())="","",VLOOKUP($C1700,hdc!$B$2:$F$1600,4,FALSE())),IF($A1700="NAUTICS",IF(VLOOKUP($C1700,nautics!$B$2:$F$1200,4,FALSE())="","",VLOOKUP($C1700,nautics!$B$2:$F$1200,4,FALSE())),IF($A1700="ST",IF(VLOOKUP($C1700,st!$B$2:$F$400,4,FALSE())="","",VLOOKUP($C1700,st!$B$2:$F$400,4,FALSE())),""))),"")</f>
        <v>1</v>
      </c>
      <c r="G1700" s="35" t="str">
        <f>IFERROR(IF($A1700="HDC",IF(VLOOKUP($C1700,hdc!$B$2:$F$1600,5,FALSE())="","",VLOOKUP($C1700,hdc!$B$2:$F$1600,5,FALSE())),IF($A1700="NAUTICS",IF(VLOOKUP($C1700,nautics!$B$2:$F$1200,5,FALSE())="","",VLOOKUP($C1700,nautics!$B$2:$F$1200,5,FALSE())),IF($A1700="ST",IF(VLOOKUP($C1700,st!$B$2:$F$400,5,FALSE())="","",VLOOKUP($C1700,st!$B$2:$F$400,5,FALSE())),""))),"")</f>
        <v/>
      </c>
      <c r="H1700" s="35" t="s">
        <v>911</v>
      </c>
      <c r="I1700" s="35" t="s">
        <v>34</v>
      </c>
      <c r="J1700" s="35" t="s">
        <v>3804</v>
      </c>
      <c r="K1700" s="35">
        <f t="shared" si="6"/>
        <v>22</v>
      </c>
      <c r="L1700" s="35" t="s">
        <v>40</v>
      </c>
      <c r="M1700" s="35" t="s">
        <v>42</v>
      </c>
      <c r="N1700" s="35" t="s">
        <v>43</v>
      </c>
      <c r="O1700" s="35" t="s">
        <v>45</v>
      </c>
      <c r="P1700" s="35" t="s">
        <v>3818</v>
      </c>
      <c r="Q1700" s="35" t="s">
        <v>3819</v>
      </c>
      <c r="S1700" s="35" t="s">
        <v>716</v>
      </c>
      <c r="T1700" s="35" t="s">
        <v>718</v>
      </c>
      <c r="U1700" s="35" t="s">
        <v>3809</v>
      </c>
      <c r="W1700" s="35" t="s">
        <v>57</v>
      </c>
      <c r="X1700" s="35" t="s">
        <v>59</v>
      </c>
      <c r="Y1700" s="35" t="s">
        <v>60</v>
      </c>
      <c r="Z1700" s="35" t="s">
        <v>3811</v>
      </c>
    </row>
    <row r="1701" spans="1:26" ht="15" customHeight="1">
      <c r="A1701" s="35" t="s">
        <v>1304</v>
      </c>
      <c r="C1701" s="35" t="s">
        <v>3821</v>
      </c>
      <c r="D1701" s="35">
        <f>IFERROR(IF($A1701="HDC",IF(VLOOKUP($C1701,hdc!$B$2:$F$1600,2,FALSE())="","",VLOOKUP($C1701,hdc!$B$2:$F$1600,2,FALSE())),IF($A1701="NAUTICS",IF(VLOOKUP($C1701,nautics!$B$2:$F$1200,2,FALSE())="","",VLOOKUP($C1701,nautics!$B$2:$F$1200,2,FALSE())),IF($A1701="ST",IF(VLOOKUP($C1701,st!$B$2:$F$400,2,FALSE())="","",VLOOKUP($C1701,st!$B$2:$F$400,2,FALSE())),""))),"")</f>
        <v>1</v>
      </c>
      <c r="E1701" s="35">
        <f>IFERROR(IF($A1701="HDC",IF(VLOOKUP($C1701,hdc!$B$2:$F$1600,3,FALSE())="","",VLOOKUP($C1701,hdc!$B$2:$F$1600,3,FALSE())),IF($A1701="NAUTICS",IF(VLOOKUP($C1701,nautics!$B$2:$F$1200,3,FALSE())="","",VLOOKUP($C1701,nautics!$B$2:$F$1200,3,FALSE())),IF($A1701="ST",IF(VLOOKUP($C1701,st!$B$2:$F$400,3,FALSE())="","",VLOOKUP($C1701,st!$B$2:$F$400,3,FALSE())),""))),"")</f>
        <v>1</v>
      </c>
      <c r="F1701" s="35" t="str">
        <f>IFERROR(IF($A1701="HDC",IF(VLOOKUP($C1701,hdc!$B$2:$F$1600,4,FALSE())="","",VLOOKUP($C1701,hdc!$B$2:$F$1600,4,FALSE())),IF($A1701="NAUTICS",IF(VLOOKUP($C1701,nautics!$B$2:$F$1200,4,FALSE())="","",VLOOKUP($C1701,nautics!$B$2:$F$1200,4,FALSE())),IF($A1701="ST",IF(VLOOKUP($C1701,st!$B$2:$F$400,4,FALSE())="","",VLOOKUP($C1701,st!$B$2:$F$400,4,FALSE())),""))),"")</f>
        <v/>
      </c>
      <c r="G1701" s="35" t="str">
        <f>IFERROR(IF($A1701="HDC",IF(VLOOKUP($C1701,hdc!$B$2:$F$1600,5,FALSE())="","",VLOOKUP($C1701,hdc!$B$2:$F$1600,5,FALSE())),IF($A1701="NAUTICS",IF(VLOOKUP($C1701,nautics!$B$2:$F$1200,5,FALSE())="","",VLOOKUP($C1701,nautics!$B$2:$F$1200,5,FALSE())),IF($A1701="ST",IF(VLOOKUP($C1701,st!$B$2:$F$400,5,FALSE())="","",VLOOKUP($C1701,st!$B$2:$F$400,5,FALSE())),""))),"")</f>
        <v/>
      </c>
      <c r="H1701" s="35" t="s">
        <v>911</v>
      </c>
      <c r="I1701" s="35" t="s">
        <v>34</v>
      </c>
      <c r="J1701" s="35" t="s">
        <v>3823</v>
      </c>
      <c r="K1701" s="35">
        <f t="shared" si="6"/>
        <v>56</v>
      </c>
      <c r="L1701" s="35" t="s">
        <v>40</v>
      </c>
      <c r="M1701" s="35" t="s">
        <v>42</v>
      </c>
      <c r="N1701" s="35" t="s">
        <v>43</v>
      </c>
      <c r="O1701" s="35" t="s">
        <v>45</v>
      </c>
      <c r="P1701" s="35" t="s">
        <v>3824</v>
      </c>
      <c r="Q1701" s="35" t="s">
        <v>3825</v>
      </c>
      <c r="S1701" s="35" t="s">
        <v>1397</v>
      </c>
      <c r="T1701" s="35" t="s">
        <v>1398</v>
      </c>
      <c r="U1701" s="35" t="s">
        <v>3829</v>
      </c>
      <c r="W1701" s="35" t="s">
        <v>57</v>
      </c>
      <c r="X1701" s="35" t="s">
        <v>3322</v>
      </c>
      <c r="Y1701" s="35" t="s">
        <v>60</v>
      </c>
      <c r="Z1701" s="35" t="s">
        <v>3831</v>
      </c>
    </row>
    <row r="1702" spans="1:26" ht="15" customHeight="1">
      <c r="A1702" s="35" t="s">
        <v>1304</v>
      </c>
      <c r="C1702" s="35" t="s">
        <v>3833</v>
      </c>
      <c r="D1702" s="35">
        <f>IFERROR(IF($A1702="HDC",IF(VLOOKUP($C1702,hdc!$B$2:$F$1600,2,FALSE())="","",VLOOKUP($C1702,hdc!$B$2:$F$1600,2,FALSE())),IF($A1702="NAUTICS",IF(VLOOKUP($C1702,nautics!$B$2:$F$1200,2,FALSE())="","",VLOOKUP($C1702,nautics!$B$2:$F$1200,2,FALSE())),IF($A1702="ST",IF(VLOOKUP($C1702,st!$B$2:$F$400,2,FALSE())="","",VLOOKUP($C1702,st!$B$2:$F$400,2,FALSE())),""))),"")</f>
        <v>1</v>
      </c>
      <c r="E1702" s="35">
        <f>IFERROR(IF($A1702="HDC",IF(VLOOKUP($C1702,hdc!$B$2:$F$1600,3,FALSE())="","",VLOOKUP($C1702,hdc!$B$2:$F$1600,3,FALSE())),IF($A1702="NAUTICS",IF(VLOOKUP($C1702,nautics!$B$2:$F$1200,3,FALSE())="","",VLOOKUP($C1702,nautics!$B$2:$F$1200,3,FALSE())),IF($A1702="ST",IF(VLOOKUP($C1702,st!$B$2:$F$400,3,FALSE())="","",VLOOKUP($C1702,st!$B$2:$F$400,3,FALSE())),""))),"")</f>
        <v>1</v>
      </c>
      <c r="F1702" s="35" t="str">
        <f>IFERROR(IF($A1702="HDC",IF(VLOOKUP($C1702,hdc!$B$2:$F$1600,4,FALSE())="","",VLOOKUP($C1702,hdc!$B$2:$F$1600,4,FALSE())),IF($A1702="NAUTICS",IF(VLOOKUP($C1702,nautics!$B$2:$F$1200,4,FALSE())="","",VLOOKUP($C1702,nautics!$B$2:$F$1200,4,FALSE())),IF($A1702="ST",IF(VLOOKUP($C1702,st!$B$2:$F$400,4,FALSE())="","",VLOOKUP($C1702,st!$B$2:$F$400,4,FALSE())),""))),"")</f>
        <v/>
      </c>
      <c r="G1702" s="35" t="str">
        <f>IFERROR(IF($A1702="HDC",IF(VLOOKUP($C1702,hdc!$B$2:$F$1600,5,FALSE())="","",VLOOKUP($C1702,hdc!$B$2:$F$1600,5,FALSE())),IF($A1702="NAUTICS",IF(VLOOKUP($C1702,nautics!$B$2:$F$1200,5,FALSE())="","",VLOOKUP($C1702,nautics!$B$2:$F$1200,5,FALSE())),IF($A1702="ST",IF(VLOOKUP($C1702,st!$B$2:$F$400,5,FALSE())="","",VLOOKUP($C1702,st!$B$2:$F$400,5,FALSE())),""))),"")</f>
        <v/>
      </c>
      <c r="H1702" s="35" t="s">
        <v>911</v>
      </c>
      <c r="I1702" s="35" t="s">
        <v>34</v>
      </c>
      <c r="J1702" s="35" t="s">
        <v>3823</v>
      </c>
      <c r="K1702" s="35">
        <f t="shared" si="6"/>
        <v>56</v>
      </c>
      <c r="L1702" s="35" t="s">
        <v>40</v>
      </c>
      <c r="M1702" s="35" t="s">
        <v>42</v>
      </c>
      <c r="N1702" s="35" t="s">
        <v>43</v>
      </c>
      <c r="O1702" s="35" t="s">
        <v>45</v>
      </c>
      <c r="P1702" s="35" t="s">
        <v>3824</v>
      </c>
      <c r="Q1702" s="35" t="s">
        <v>3825</v>
      </c>
      <c r="S1702" s="35" t="s">
        <v>1397</v>
      </c>
      <c r="T1702" s="35" t="s">
        <v>1398</v>
      </c>
      <c r="U1702" s="35" t="s">
        <v>3834</v>
      </c>
      <c r="W1702" s="35" t="s">
        <v>57</v>
      </c>
      <c r="X1702" s="35" t="s">
        <v>94</v>
      </c>
      <c r="Y1702" s="35" t="s">
        <v>60</v>
      </c>
      <c r="Z1702" s="35" t="s">
        <v>3831</v>
      </c>
    </row>
    <row r="1703" spans="1:26" ht="15" customHeight="1">
      <c r="A1703" s="35" t="s">
        <v>1304</v>
      </c>
      <c r="C1703" s="35" t="s">
        <v>3837</v>
      </c>
      <c r="D1703" s="35" t="str">
        <f>IFERROR(IF($A1703="HDC",IF(VLOOKUP($C1703,hdc!$B$2:$F$1600,2,FALSE())="","",VLOOKUP($C1703,hdc!$B$2:$F$1600,2,FALSE())),IF($A1703="NAUTICS",IF(VLOOKUP($C1703,nautics!$B$2:$F$1200,2,FALSE())="","",VLOOKUP($C1703,nautics!$B$2:$F$1200,2,FALSE())),IF($A1703="ST",IF(VLOOKUP($C1703,st!$B$2:$F$400,2,FALSE())="","",VLOOKUP($C1703,st!$B$2:$F$400,2,FALSE())),""))),"")</f>
        <v/>
      </c>
      <c r="E1703" s="35" t="str">
        <f>IFERROR(IF($A1703="HDC",IF(VLOOKUP($C1703,hdc!$B$2:$F$1600,3,FALSE())="","",VLOOKUP($C1703,hdc!$B$2:$F$1600,3,FALSE())),IF($A1703="NAUTICS",IF(VLOOKUP($C1703,nautics!$B$2:$F$1200,3,FALSE())="","",VLOOKUP($C1703,nautics!$B$2:$F$1200,3,FALSE())),IF($A1703="ST",IF(VLOOKUP($C1703,st!$B$2:$F$400,3,FALSE())="","",VLOOKUP($C1703,st!$B$2:$F$400,3,FALSE())),""))),"")</f>
        <v/>
      </c>
      <c r="F1703" s="35" t="str">
        <f>IFERROR(IF($A1703="HDC",IF(VLOOKUP($C1703,hdc!$B$2:$F$1600,4,FALSE())="","",VLOOKUP($C1703,hdc!$B$2:$F$1600,4,FALSE())),IF($A1703="NAUTICS",IF(VLOOKUP($C1703,nautics!$B$2:$F$1200,4,FALSE())="","",VLOOKUP($C1703,nautics!$B$2:$F$1200,4,FALSE())),IF($A1703="ST",IF(VLOOKUP($C1703,st!$B$2:$F$400,4,FALSE())="","",VLOOKUP($C1703,st!$B$2:$F$400,4,FALSE())),""))),"")</f>
        <v/>
      </c>
      <c r="G1703" s="35" t="str">
        <f>IFERROR(IF($A1703="HDC",IF(VLOOKUP($C1703,hdc!$B$2:$F$1600,5,FALSE())="","",VLOOKUP($C1703,hdc!$B$2:$F$1600,5,FALSE())),IF($A1703="NAUTICS",IF(VLOOKUP($C1703,nautics!$B$2:$F$1200,5,FALSE())="","",VLOOKUP($C1703,nautics!$B$2:$F$1200,5,FALSE())),IF($A1703="ST",IF(VLOOKUP($C1703,st!$B$2:$F$400,5,FALSE())="","",VLOOKUP($C1703,st!$B$2:$F$400,5,FALSE())),""))),"")</f>
        <v/>
      </c>
      <c r="H1703" s="35" t="s">
        <v>664</v>
      </c>
      <c r="I1703" s="35" t="s">
        <v>34</v>
      </c>
      <c r="J1703" s="35" t="s">
        <v>552</v>
      </c>
      <c r="K1703" s="35">
        <f t="shared" si="6"/>
        <v>5</v>
      </c>
      <c r="L1703" s="35" t="s">
        <v>3824</v>
      </c>
      <c r="M1703" s="35" t="s">
        <v>3825</v>
      </c>
      <c r="N1703" s="35" t="s">
        <v>1397</v>
      </c>
      <c r="O1703" s="35" t="s">
        <v>1398</v>
      </c>
      <c r="P1703" s="35" t="s">
        <v>3841</v>
      </c>
      <c r="Q1703" s="35" t="s">
        <v>3842</v>
      </c>
      <c r="S1703" s="35" t="s">
        <v>1397</v>
      </c>
      <c r="T1703" s="35" t="s">
        <v>1398</v>
      </c>
      <c r="U1703" s="35" t="s">
        <v>89</v>
      </c>
      <c r="W1703" s="35" t="s">
        <v>78</v>
      </c>
      <c r="X1703" s="35" t="s">
        <v>952</v>
      </c>
      <c r="Y1703" s="35" t="s">
        <v>89</v>
      </c>
      <c r="Z1703" s="35" t="s">
        <v>89</v>
      </c>
    </row>
    <row r="1704" spans="1:26" ht="15" customHeight="1">
      <c r="A1704" s="35" t="s">
        <v>1304</v>
      </c>
      <c r="C1704" s="35" t="s">
        <v>3846</v>
      </c>
      <c r="D1704" s="35" t="str">
        <f>IFERROR(IF($A1704="HDC",IF(VLOOKUP($C1704,hdc!$B$2:$F$1600,2,FALSE())="","",VLOOKUP($C1704,hdc!$B$2:$F$1600,2,FALSE())),IF($A1704="NAUTICS",IF(VLOOKUP($C1704,nautics!$B$2:$F$1200,2,FALSE())="","",VLOOKUP($C1704,nautics!$B$2:$F$1200,2,FALSE())),IF($A1704="ST",IF(VLOOKUP($C1704,st!$B$2:$F$400,2,FALSE())="","",VLOOKUP($C1704,st!$B$2:$F$400,2,FALSE())),""))),"")</f>
        <v/>
      </c>
      <c r="E1704" s="35" t="str">
        <f>IFERROR(IF($A1704="HDC",IF(VLOOKUP($C1704,hdc!$B$2:$F$1600,3,FALSE())="","",VLOOKUP($C1704,hdc!$B$2:$F$1600,3,FALSE())),IF($A1704="NAUTICS",IF(VLOOKUP($C1704,nautics!$B$2:$F$1200,3,FALSE())="","",VLOOKUP($C1704,nautics!$B$2:$F$1200,3,FALSE())),IF($A1704="ST",IF(VLOOKUP($C1704,st!$B$2:$F$400,3,FALSE())="","",VLOOKUP($C1704,st!$B$2:$F$400,3,FALSE())),""))),"")</f>
        <v/>
      </c>
      <c r="F1704" s="35" t="str">
        <f>IFERROR(IF($A1704="HDC",IF(VLOOKUP($C1704,hdc!$B$2:$F$1600,4,FALSE())="","",VLOOKUP($C1704,hdc!$B$2:$F$1600,4,FALSE())),IF($A1704="NAUTICS",IF(VLOOKUP($C1704,nautics!$B$2:$F$1200,4,FALSE())="","",VLOOKUP($C1704,nautics!$B$2:$F$1200,4,FALSE())),IF($A1704="ST",IF(VLOOKUP($C1704,st!$B$2:$F$400,4,FALSE())="","",VLOOKUP($C1704,st!$B$2:$F$400,4,FALSE())),""))),"")</f>
        <v/>
      </c>
      <c r="G1704" s="35" t="str">
        <f>IFERROR(IF($A1704="HDC",IF(VLOOKUP($C1704,hdc!$B$2:$F$1600,5,FALSE())="","",VLOOKUP($C1704,hdc!$B$2:$F$1600,5,FALSE())),IF($A1704="NAUTICS",IF(VLOOKUP($C1704,nautics!$B$2:$F$1200,5,FALSE())="","",VLOOKUP($C1704,nautics!$B$2:$F$1200,5,FALSE())),IF($A1704="ST",IF(VLOOKUP($C1704,st!$B$2:$F$400,5,FALSE())="","",VLOOKUP($C1704,st!$B$2:$F$400,5,FALSE())),""))),"")</f>
        <v/>
      </c>
      <c r="H1704" s="35" t="s">
        <v>664</v>
      </c>
      <c r="I1704" s="35" t="s">
        <v>34</v>
      </c>
      <c r="J1704" s="35" t="s">
        <v>552</v>
      </c>
      <c r="K1704" s="35">
        <f t="shared" si="6"/>
        <v>5</v>
      </c>
      <c r="L1704" s="35" t="s">
        <v>3824</v>
      </c>
      <c r="M1704" s="35" t="s">
        <v>3825</v>
      </c>
      <c r="N1704" s="35" t="s">
        <v>1397</v>
      </c>
      <c r="O1704" s="35" t="s">
        <v>1398</v>
      </c>
      <c r="P1704" s="35" t="s">
        <v>3848</v>
      </c>
      <c r="Q1704" s="35" t="s">
        <v>3849</v>
      </c>
      <c r="S1704" s="35" t="s">
        <v>1397</v>
      </c>
      <c r="T1704" s="35" t="s">
        <v>1398</v>
      </c>
      <c r="U1704" s="35" t="s">
        <v>89</v>
      </c>
      <c r="W1704" s="35" t="s">
        <v>78</v>
      </c>
      <c r="X1704" s="35" t="s">
        <v>952</v>
      </c>
      <c r="Y1704" s="35" t="s">
        <v>89</v>
      </c>
      <c r="Z1704" s="35" t="s">
        <v>89</v>
      </c>
    </row>
    <row r="1705" spans="1:26" ht="15" customHeight="1">
      <c r="A1705" s="35" t="s">
        <v>1304</v>
      </c>
      <c r="C1705" s="35" t="s">
        <v>3853</v>
      </c>
      <c r="D1705" s="35" t="str">
        <f>IFERROR(IF($A1705="HDC",IF(VLOOKUP($C1705,hdc!$B$2:$F$1600,2,FALSE())="","",VLOOKUP($C1705,hdc!$B$2:$F$1600,2,FALSE())),IF($A1705="NAUTICS",IF(VLOOKUP($C1705,nautics!$B$2:$F$1200,2,FALSE())="","",VLOOKUP($C1705,nautics!$B$2:$F$1200,2,FALSE())),IF($A1705="ST",IF(VLOOKUP($C1705,st!$B$2:$F$400,2,FALSE())="","",VLOOKUP($C1705,st!$B$2:$F$400,2,FALSE())),""))),"")</f>
        <v/>
      </c>
      <c r="E1705" s="35" t="str">
        <f>IFERROR(IF($A1705="HDC",IF(VLOOKUP($C1705,hdc!$B$2:$F$1600,3,FALSE())="","",VLOOKUP($C1705,hdc!$B$2:$F$1600,3,FALSE())),IF($A1705="NAUTICS",IF(VLOOKUP($C1705,nautics!$B$2:$F$1200,3,FALSE())="","",VLOOKUP($C1705,nautics!$B$2:$F$1200,3,FALSE())),IF($A1705="ST",IF(VLOOKUP($C1705,st!$B$2:$F$400,3,FALSE())="","",VLOOKUP($C1705,st!$B$2:$F$400,3,FALSE())),""))),"")</f>
        <v/>
      </c>
      <c r="F1705" s="35" t="str">
        <f>IFERROR(IF($A1705="HDC",IF(VLOOKUP($C1705,hdc!$B$2:$F$1600,4,FALSE())="","",VLOOKUP($C1705,hdc!$B$2:$F$1600,4,FALSE())),IF($A1705="NAUTICS",IF(VLOOKUP($C1705,nautics!$B$2:$F$1200,4,FALSE())="","",VLOOKUP($C1705,nautics!$B$2:$F$1200,4,FALSE())),IF($A1705="ST",IF(VLOOKUP($C1705,st!$B$2:$F$400,4,FALSE())="","",VLOOKUP($C1705,st!$B$2:$F$400,4,FALSE())),""))),"")</f>
        <v/>
      </c>
      <c r="G1705" s="35" t="str">
        <f>IFERROR(IF($A1705="HDC",IF(VLOOKUP($C1705,hdc!$B$2:$F$1600,5,FALSE())="","",VLOOKUP($C1705,hdc!$B$2:$F$1600,5,FALSE())),IF($A1705="NAUTICS",IF(VLOOKUP($C1705,nautics!$B$2:$F$1200,5,FALSE())="","",VLOOKUP($C1705,nautics!$B$2:$F$1200,5,FALSE())),IF($A1705="ST",IF(VLOOKUP($C1705,st!$B$2:$F$400,5,FALSE())="","",VLOOKUP($C1705,st!$B$2:$F$400,5,FALSE())),""))),"")</f>
        <v/>
      </c>
      <c r="H1705" s="35" t="s">
        <v>664</v>
      </c>
      <c r="I1705" s="35" t="s">
        <v>34</v>
      </c>
      <c r="J1705" s="35" t="s">
        <v>552</v>
      </c>
      <c r="K1705" s="35">
        <f t="shared" si="6"/>
        <v>5</v>
      </c>
      <c r="L1705" s="35" t="s">
        <v>3824</v>
      </c>
      <c r="M1705" s="35" t="s">
        <v>3825</v>
      </c>
      <c r="N1705" s="35" t="s">
        <v>1397</v>
      </c>
      <c r="O1705" s="35" t="s">
        <v>1398</v>
      </c>
      <c r="P1705" s="35" t="s">
        <v>3857</v>
      </c>
      <c r="Q1705" s="35" t="s">
        <v>3858</v>
      </c>
      <c r="S1705" s="35" t="s">
        <v>1397</v>
      </c>
      <c r="T1705" s="35" t="s">
        <v>1398</v>
      </c>
      <c r="U1705" s="35" t="s">
        <v>89</v>
      </c>
      <c r="W1705" s="35" t="s">
        <v>78</v>
      </c>
      <c r="X1705" s="35" t="s">
        <v>952</v>
      </c>
      <c r="Y1705" s="35" t="s">
        <v>89</v>
      </c>
      <c r="Z1705" s="35" t="s">
        <v>89</v>
      </c>
    </row>
    <row r="1706" spans="1:26" ht="15" customHeight="1">
      <c r="A1706" s="35" t="s">
        <v>1304</v>
      </c>
      <c r="C1706" s="35" t="s">
        <v>3864</v>
      </c>
      <c r="D1706" s="35">
        <f>IFERROR(IF($A1706="HDC",IF(VLOOKUP($C1706,hdc!$B$2:$F$1600,2,FALSE())="","",VLOOKUP($C1706,hdc!$B$2:$F$1600,2,FALSE())),IF($A1706="NAUTICS",IF(VLOOKUP($C1706,nautics!$B$2:$F$1200,2,FALSE())="","",VLOOKUP($C1706,nautics!$B$2:$F$1200,2,FALSE())),IF($A1706="ST",IF(VLOOKUP($C1706,st!$B$2:$F$400,2,FALSE())="","",VLOOKUP($C1706,st!$B$2:$F$400,2,FALSE())),""))),"")</f>
        <v>1</v>
      </c>
      <c r="E1706" s="35">
        <f>IFERROR(IF($A1706="HDC",IF(VLOOKUP($C1706,hdc!$B$2:$F$1600,3,FALSE())="","",VLOOKUP($C1706,hdc!$B$2:$F$1600,3,FALSE())),IF($A1706="NAUTICS",IF(VLOOKUP($C1706,nautics!$B$2:$F$1200,3,FALSE())="","",VLOOKUP($C1706,nautics!$B$2:$F$1200,3,FALSE())),IF($A1706="ST",IF(VLOOKUP($C1706,st!$B$2:$F$400,3,FALSE())="","",VLOOKUP($C1706,st!$B$2:$F$400,3,FALSE())),""))),"")</f>
        <v>1</v>
      </c>
      <c r="F1706" s="35" t="str">
        <f>IFERROR(IF($A1706="HDC",IF(VLOOKUP($C1706,hdc!$B$2:$F$1600,4,FALSE())="","",VLOOKUP($C1706,hdc!$B$2:$F$1600,4,FALSE())),IF($A1706="NAUTICS",IF(VLOOKUP($C1706,nautics!$B$2:$F$1200,4,FALSE())="","",VLOOKUP($C1706,nautics!$B$2:$F$1200,4,FALSE())),IF($A1706="ST",IF(VLOOKUP($C1706,st!$B$2:$F$400,4,FALSE())="","",VLOOKUP($C1706,st!$B$2:$F$400,4,FALSE())),""))),"")</f>
        <v/>
      </c>
      <c r="G1706" s="35" t="str">
        <f>IFERROR(IF($A1706="HDC",IF(VLOOKUP($C1706,hdc!$B$2:$F$1600,5,FALSE())="","",VLOOKUP($C1706,hdc!$B$2:$F$1600,5,FALSE())),IF($A1706="NAUTICS",IF(VLOOKUP($C1706,nautics!$B$2:$F$1200,5,FALSE())="","",VLOOKUP($C1706,nautics!$B$2:$F$1200,5,FALSE())),IF($A1706="ST",IF(VLOOKUP($C1706,st!$B$2:$F$400,5,FALSE())="","",VLOOKUP($C1706,st!$B$2:$F$400,5,FALSE())),""))),"")</f>
        <v/>
      </c>
      <c r="H1706" s="35" t="s">
        <v>691</v>
      </c>
      <c r="I1706" s="35" t="s">
        <v>34</v>
      </c>
      <c r="J1706" s="35" t="s">
        <v>3823</v>
      </c>
      <c r="K1706" s="35">
        <f t="shared" si="6"/>
        <v>56</v>
      </c>
      <c r="L1706" s="35" t="s">
        <v>40</v>
      </c>
      <c r="M1706" s="35" t="s">
        <v>42</v>
      </c>
      <c r="N1706" s="35" t="s">
        <v>43</v>
      </c>
      <c r="O1706" s="35" t="s">
        <v>45</v>
      </c>
      <c r="P1706" s="35" t="s">
        <v>3868</v>
      </c>
      <c r="Q1706" s="35" t="s">
        <v>3869</v>
      </c>
      <c r="S1706" s="35" t="s">
        <v>1397</v>
      </c>
      <c r="T1706" s="35" t="s">
        <v>1398</v>
      </c>
      <c r="U1706" s="35" t="s">
        <v>3829</v>
      </c>
      <c r="W1706" s="35" t="s">
        <v>57</v>
      </c>
      <c r="X1706" s="35" t="s">
        <v>3322</v>
      </c>
      <c r="Y1706" s="35" t="s">
        <v>60</v>
      </c>
      <c r="Z1706" s="35" t="s">
        <v>3831</v>
      </c>
    </row>
    <row r="1707" spans="1:26" ht="15" customHeight="1">
      <c r="A1707" s="35" t="s">
        <v>1304</v>
      </c>
      <c r="C1707" s="35" t="s">
        <v>3873</v>
      </c>
      <c r="D1707" s="35">
        <f>IFERROR(IF($A1707="HDC",IF(VLOOKUP($C1707,hdc!$B$2:$F$1600,2,FALSE())="","",VLOOKUP($C1707,hdc!$B$2:$F$1600,2,FALSE())),IF($A1707="NAUTICS",IF(VLOOKUP($C1707,nautics!$B$2:$F$1200,2,FALSE())="","",VLOOKUP($C1707,nautics!$B$2:$F$1200,2,FALSE())),IF($A1707="ST",IF(VLOOKUP($C1707,st!$B$2:$F$400,2,FALSE())="","",VLOOKUP($C1707,st!$B$2:$F$400,2,FALSE())),""))),"")</f>
        <v>1</v>
      </c>
      <c r="E1707" s="35">
        <f>IFERROR(IF($A1707="HDC",IF(VLOOKUP($C1707,hdc!$B$2:$F$1600,3,FALSE())="","",VLOOKUP($C1707,hdc!$B$2:$F$1600,3,FALSE())),IF($A1707="NAUTICS",IF(VLOOKUP($C1707,nautics!$B$2:$F$1200,3,FALSE())="","",VLOOKUP($C1707,nautics!$B$2:$F$1200,3,FALSE())),IF($A1707="ST",IF(VLOOKUP($C1707,st!$B$2:$F$400,3,FALSE())="","",VLOOKUP($C1707,st!$B$2:$F$400,3,FALSE())),""))),"")</f>
        <v>1</v>
      </c>
      <c r="F1707" s="35">
        <f>IFERROR(IF($A1707="HDC",IF(VLOOKUP($C1707,hdc!$B$2:$F$1600,4,FALSE())="","",VLOOKUP($C1707,hdc!$B$2:$F$1600,4,FALSE())),IF($A1707="NAUTICS",IF(VLOOKUP($C1707,nautics!$B$2:$F$1200,4,FALSE())="","",VLOOKUP($C1707,nautics!$B$2:$F$1200,4,FALSE())),IF($A1707="ST",IF(VLOOKUP($C1707,st!$B$2:$F$400,4,FALSE())="","",VLOOKUP($C1707,st!$B$2:$F$400,4,FALSE())),""))),"")</f>
        <v>1</v>
      </c>
      <c r="G1707" s="35" t="str">
        <f>IFERROR(IF($A1707="HDC",IF(VLOOKUP($C1707,hdc!$B$2:$F$1600,5,FALSE())="","",VLOOKUP($C1707,hdc!$B$2:$F$1600,5,FALSE())),IF($A1707="NAUTICS",IF(VLOOKUP($C1707,nautics!$B$2:$F$1200,5,FALSE())="","",VLOOKUP($C1707,nautics!$B$2:$F$1200,5,FALSE())),IF($A1707="ST",IF(VLOOKUP($C1707,st!$B$2:$F$400,5,FALSE())="","",VLOOKUP($C1707,st!$B$2:$F$400,5,FALSE())),""))),"")</f>
        <v/>
      </c>
      <c r="H1707" s="35" t="s">
        <v>664</v>
      </c>
      <c r="I1707" s="35" t="s">
        <v>34</v>
      </c>
      <c r="J1707" s="35" t="s">
        <v>3804</v>
      </c>
      <c r="K1707" s="35">
        <f t="shared" si="6"/>
        <v>22</v>
      </c>
      <c r="L1707" s="35" t="s">
        <v>40</v>
      </c>
      <c r="M1707" s="35" t="s">
        <v>42</v>
      </c>
      <c r="N1707" s="35" t="s">
        <v>43</v>
      </c>
      <c r="O1707" s="35" t="s">
        <v>45</v>
      </c>
      <c r="P1707" s="35" t="s">
        <v>3806</v>
      </c>
      <c r="Q1707" s="35" t="s">
        <v>3807</v>
      </c>
      <c r="S1707" s="35" t="s">
        <v>716</v>
      </c>
      <c r="T1707" s="35" t="s">
        <v>718</v>
      </c>
      <c r="U1707" s="35" t="s">
        <v>3809</v>
      </c>
      <c r="W1707" s="35" t="s">
        <v>57</v>
      </c>
      <c r="X1707" s="35" t="s">
        <v>59</v>
      </c>
      <c r="Y1707" s="35" t="s">
        <v>60</v>
      </c>
      <c r="Z1707" s="35" t="s">
        <v>3811</v>
      </c>
    </row>
    <row r="1708" spans="1:26" ht="15" customHeight="1">
      <c r="A1708" s="35" t="s">
        <v>1304</v>
      </c>
      <c r="B1708" s="35" t="s">
        <v>3882</v>
      </c>
      <c r="C1708" s="35" t="s">
        <v>3884</v>
      </c>
      <c r="D1708" s="35">
        <f>IFERROR(IF($A1708="HDC",IF(VLOOKUP($C1708,hdc!$B$2:$F$1600,2,FALSE())="","",VLOOKUP($C1708,hdc!$B$2:$F$1600,2,FALSE())),IF($A1708="NAUTICS",IF(VLOOKUP($C1708,nautics!$B$2:$F$1200,2,FALSE())="","",VLOOKUP($C1708,nautics!$B$2:$F$1200,2,FALSE())),IF($A1708="ST",IF(VLOOKUP($C1708,st!$B$2:$F$400,2,FALSE())="","",VLOOKUP($C1708,st!$B$2:$F$400,2,FALSE())),""))),"")</f>
        <v>1</v>
      </c>
      <c r="E1708" s="35">
        <f>IFERROR(IF($A1708="HDC",IF(VLOOKUP($C1708,hdc!$B$2:$F$1600,3,FALSE())="","",VLOOKUP($C1708,hdc!$B$2:$F$1600,3,FALSE())),IF($A1708="NAUTICS",IF(VLOOKUP($C1708,nautics!$B$2:$F$1200,3,FALSE())="","",VLOOKUP($C1708,nautics!$B$2:$F$1200,3,FALSE())),IF($A1708="ST",IF(VLOOKUP($C1708,st!$B$2:$F$400,3,FALSE())="","",VLOOKUP($C1708,st!$B$2:$F$400,3,FALSE())),""))),"")</f>
        <v>1</v>
      </c>
      <c r="F1708" s="35" t="str">
        <f>IFERROR(IF($A1708="HDC",IF(VLOOKUP($C1708,hdc!$B$2:$F$1600,4,FALSE())="","",VLOOKUP($C1708,hdc!$B$2:$F$1600,4,FALSE())),IF($A1708="NAUTICS",IF(VLOOKUP($C1708,nautics!$B$2:$F$1200,4,FALSE())="","",VLOOKUP($C1708,nautics!$B$2:$F$1200,4,FALSE())),IF($A1708="ST",IF(VLOOKUP($C1708,st!$B$2:$F$400,4,FALSE())="","",VLOOKUP($C1708,st!$B$2:$F$400,4,FALSE())),""))),"")</f>
        <v/>
      </c>
      <c r="G1708" s="35" t="str">
        <f>IFERROR(IF($A1708="HDC",IF(VLOOKUP($C1708,hdc!$B$2:$F$1600,5,FALSE())="","",VLOOKUP($C1708,hdc!$B$2:$F$1600,5,FALSE())),IF($A1708="NAUTICS",IF(VLOOKUP($C1708,nautics!$B$2:$F$1200,5,FALSE())="","",VLOOKUP($C1708,nautics!$B$2:$F$1200,5,FALSE())),IF($A1708="ST",IF(VLOOKUP($C1708,st!$B$2:$F$400,5,FALSE())="","",VLOOKUP($C1708,st!$B$2:$F$400,5,FALSE())),""))),"")</f>
        <v/>
      </c>
      <c r="H1708" s="35" t="s">
        <v>911</v>
      </c>
      <c r="I1708" s="35" t="s">
        <v>34</v>
      </c>
      <c r="J1708" s="35" t="s">
        <v>3887</v>
      </c>
      <c r="K1708" s="35">
        <f t="shared" si="6"/>
        <v>70</v>
      </c>
      <c r="L1708" s="35" t="s">
        <v>40</v>
      </c>
      <c r="M1708" s="35" t="s">
        <v>42</v>
      </c>
      <c r="N1708" s="35" t="s">
        <v>43</v>
      </c>
      <c r="O1708" s="35" t="s">
        <v>45</v>
      </c>
      <c r="P1708" s="35" t="s">
        <v>3889</v>
      </c>
      <c r="Q1708" s="35" t="s">
        <v>3890</v>
      </c>
      <c r="S1708" s="35" t="s">
        <v>1397</v>
      </c>
      <c r="T1708" s="35" t="s">
        <v>1398</v>
      </c>
      <c r="U1708" s="35" t="s">
        <v>3893</v>
      </c>
      <c r="W1708" s="35" t="s">
        <v>57</v>
      </c>
      <c r="X1708" s="35" t="s">
        <v>3894</v>
      </c>
      <c r="Y1708" s="35" t="s">
        <v>60</v>
      </c>
      <c r="Z1708" s="35" t="s">
        <v>1402</v>
      </c>
    </row>
    <row r="1709" spans="1:26" ht="15" customHeight="1">
      <c r="A1709" s="35" t="s">
        <v>1304</v>
      </c>
      <c r="C1709" s="35" t="s">
        <v>3895</v>
      </c>
      <c r="D1709" s="35" t="str">
        <f>IFERROR(IF($A1709="HDC",IF(VLOOKUP($C1709,hdc!$B$2:$F$1600,2,FALSE())="","",VLOOKUP($C1709,hdc!$B$2:$F$1600,2,FALSE())),IF($A1709="NAUTICS",IF(VLOOKUP($C1709,nautics!$B$2:$F$1200,2,FALSE())="","",VLOOKUP($C1709,nautics!$B$2:$F$1200,2,FALSE())),IF($A1709="ST",IF(VLOOKUP($C1709,st!$B$2:$F$400,2,FALSE())="","",VLOOKUP($C1709,st!$B$2:$F$400,2,FALSE())),""))),"")</f>
        <v/>
      </c>
      <c r="E1709" s="35" t="str">
        <f>IFERROR(IF($A1709="HDC",IF(VLOOKUP($C1709,hdc!$B$2:$F$1600,3,FALSE())="","",VLOOKUP($C1709,hdc!$B$2:$F$1600,3,FALSE())),IF($A1709="NAUTICS",IF(VLOOKUP($C1709,nautics!$B$2:$F$1200,3,FALSE())="","",VLOOKUP($C1709,nautics!$B$2:$F$1200,3,FALSE())),IF($A1709="ST",IF(VLOOKUP($C1709,st!$B$2:$F$400,3,FALSE())="","",VLOOKUP($C1709,st!$B$2:$F$400,3,FALSE())),""))),"")</f>
        <v/>
      </c>
      <c r="F1709" s="35" t="str">
        <f>IFERROR(IF($A1709="HDC",IF(VLOOKUP($C1709,hdc!$B$2:$F$1600,4,FALSE())="","",VLOOKUP($C1709,hdc!$B$2:$F$1600,4,FALSE())),IF($A1709="NAUTICS",IF(VLOOKUP($C1709,nautics!$B$2:$F$1200,4,FALSE())="","",VLOOKUP($C1709,nautics!$B$2:$F$1200,4,FALSE())),IF($A1709="ST",IF(VLOOKUP($C1709,st!$B$2:$F$400,4,FALSE())="","",VLOOKUP($C1709,st!$B$2:$F$400,4,FALSE())),""))),"")</f>
        <v/>
      </c>
      <c r="G1709" s="35" t="str">
        <f>IFERROR(IF($A1709="HDC",IF(VLOOKUP($C1709,hdc!$B$2:$F$1600,5,FALSE())="","",VLOOKUP($C1709,hdc!$B$2:$F$1600,5,FALSE())),IF($A1709="NAUTICS",IF(VLOOKUP($C1709,nautics!$B$2:$F$1200,5,FALSE())="","",VLOOKUP($C1709,nautics!$B$2:$F$1200,5,FALSE())),IF($A1709="ST",IF(VLOOKUP($C1709,st!$B$2:$F$400,5,FALSE())="","",VLOOKUP($C1709,st!$B$2:$F$400,5,FALSE())),""))),"")</f>
        <v/>
      </c>
      <c r="H1709" s="35" t="s">
        <v>664</v>
      </c>
      <c r="I1709" s="35" t="s">
        <v>34</v>
      </c>
      <c r="J1709" s="35" t="s">
        <v>232</v>
      </c>
      <c r="K1709" s="35">
        <f t="shared" si="6"/>
        <v>10</v>
      </c>
      <c r="L1709" s="35" t="s">
        <v>3899</v>
      </c>
      <c r="M1709" s="35" t="s">
        <v>3900</v>
      </c>
      <c r="N1709" s="35" t="s">
        <v>1397</v>
      </c>
      <c r="O1709" s="35" t="s">
        <v>1398</v>
      </c>
      <c r="P1709" s="35" t="s">
        <v>3889</v>
      </c>
      <c r="Q1709" s="35" t="s">
        <v>3890</v>
      </c>
      <c r="S1709" s="35" t="s">
        <v>1397</v>
      </c>
      <c r="T1709" s="35" t="s">
        <v>1398</v>
      </c>
      <c r="U1709" s="35" t="s">
        <v>89</v>
      </c>
      <c r="W1709" s="35" t="s">
        <v>78</v>
      </c>
      <c r="X1709" s="35" t="s">
        <v>3894</v>
      </c>
      <c r="Y1709" s="35" t="s">
        <v>89</v>
      </c>
      <c r="Z1709" s="35" t="s">
        <v>89</v>
      </c>
    </row>
    <row r="1710" spans="1:26" ht="15" customHeight="1">
      <c r="A1710" s="35" t="s">
        <v>1304</v>
      </c>
      <c r="C1710" s="35" t="s">
        <v>3902</v>
      </c>
      <c r="D1710" s="35" t="str">
        <f>IFERROR(IF($A1710="HDC",IF(VLOOKUP($C1710,hdc!$B$2:$F$1600,2,FALSE())="","",VLOOKUP($C1710,hdc!$B$2:$F$1600,2,FALSE())),IF($A1710="NAUTICS",IF(VLOOKUP($C1710,nautics!$B$2:$F$1200,2,FALSE())="","",VLOOKUP($C1710,nautics!$B$2:$F$1200,2,FALSE())),IF($A1710="ST",IF(VLOOKUP($C1710,st!$B$2:$F$400,2,FALSE())="","",VLOOKUP($C1710,st!$B$2:$F$400,2,FALSE())),""))),"")</f>
        <v/>
      </c>
      <c r="E1710" s="35" t="str">
        <f>IFERROR(IF($A1710="HDC",IF(VLOOKUP($C1710,hdc!$B$2:$F$1600,3,FALSE())="","",VLOOKUP($C1710,hdc!$B$2:$F$1600,3,FALSE())),IF($A1710="NAUTICS",IF(VLOOKUP($C1710,nautics!$B$2:$F$1200,3,FALSE())="","",VLOOKUP($C1710,nautics!$B$2:$F$1200,3,FALSE())),IF($A1710="ST",IF(VLOOKUP($C1710,st!$B$2:$F$400,3,FALSE())="","",VLOOKUP($C1710,st!$B$2:$F$400,3,FALSE())),""))),"")</f>
        <v/>
      </c>
      <c r="F1710" s="35" t="str">
        <f>IFERROR(IF($A1710="HDC",IF(VLOOKUP($C1710,hdc!$B$2:$F$1600,4,FALSE())="","",VLOOKUP($C1710,hdc!$B$2:$F$1600,4,FALSE())),IF($A1710="NAUTICS",IF(VLOOKUP($C1710,nautics!$B$2:$F$1200,4,FALSE())="","",VLOOKUP($C1710,nautics!$B$2:$F$1200,4,FALSE())),IF($A1710="ST",IF(VLOOKUP($C1710,st!$B$2:$F$400,4,FALSE())="","",VLOOKUP($C1710,st!$B$2:$F$400,4,FALSE())),""))),"")</f>
        <v/>
      </c>
      <c r="G1710" s="35" t="str">
        <f>IFERROR(IF($A1710="HDC",IF(VLOOKUP($C1710,hdc!$B$2:$F$1600,5,FALSE())="","",VLOOKUP($C1710,hdc!$B$2:$F$1600,5,FALSE())),IF($A1710="NAUTICS",IF(VLOOKUP($C1710,nautics!$B$2:$F$1200,5,FALSE())="","",VLOOKUP($C1710,nautics!$B$2:$F$1200,5,FALSE())),IF($A1710="ST",IF(VLOOKUP($C1710,st!$B$2:$F$400,5,FALSE())="","",VLOOKUP($C1710,st!$B$2:$F$400,5,FALSE())),""))),"")</f>
        <v/>
      </c>
      <c r="H1710" s="35" t="s">
        <v>664</v>
      </c>
      <c r="I1710" s="35" t="s">
        <v>34</v>
      </c>
      <c r="J1710" s="35" t="s">
        <v>232</v>
      </c>
      <c r="K1710" s="35">
        <f t="shared" si="6"/>
        <v>10</v>
      </c>
      <c r="L1710" s="35" t="s">
        <v>3904</v>
      </c>
      <c r="M1710" s="35" t="s">
        <v>3905</v>
      </c>
      <c r="N1710" s="35" t="s">
        <v>1397</v>
      </c>
      <c r="O1710" s="35" t="s">
        <v>1398</v>
      </c>
      <c r="P1710" s="35" t="s">
        <v>3889</v>
      </c>
      <c r="Q1710" s="35" t="s">
        <v>3890</v>
      </c>
      <c r="S1710" s="35" t="s">
        <v>1397</v>
      </c>
      <c r="T1710" s="35" t="s">
        <v>1398</v>
      </c>
      <c r="U1710" s="35" t="s">
        <v>89</v>
      </c>
      <c r="W1710" s="35" t="s">
        <v>78</v>
      </c>
      <c r="X1710" s="35" t="s">
        <v>3894</v>
      </c>
      <c r="Y1710" s="35" t="s">
        <v>89</v>
      </c>
      <c r="Z1710" s="35" t="s">
        <v>89</v>
      </c>
    </row>
    <row r="1711" spans="1:26" ht="15" customHeight="1">
      <c r="A1711" s="35" t="s">
        <v>1304</v>
      </c>
      <c r="C1711" s="35" t="s">
        <v>3908</v>
      </c>
      <c r="D1711" s="35" t="str">
        <f>IFERROR(IF($A1711="HDC",IF(VLOOKUP($C1711,hdc!$B$2:$F$1600,2,FALSE())="","",VLOOKUP($C1711,hdc!$B$2:$F$1600,2,FALSE())),IF($A1711="NAUTICS",IF(VLOOKUP($C1711,nautics!$B$2:$F$1200,2,FALSE())="","",VLOOKUP($C1711,nautics!$B$2:$F$1200,2,FALSE())),IF($A1711="ST",IF(VLOOKUP($C1711,st!$B$2:$F$400,2,FALSE())="","",VLOOKUP($C1711,st!$B$2:$F$400,2,FALSE())),""))),"")</f>
        <v/>
      </c>
      <c r="E1711" s="35" t="str">
        <f>IFERROR(IF($A1711="HDC",IF(VLOOKUP($C1711,hdc!$B$2:$F$1600,3,FALSE())="","",VLOOKUP($C1711,hdc!$B$2:$F$1600,3,FALSE())),IF($A1711="NAUTICS",IF(VLOOKUP($C1711,nautics!$B$2:$F$1200,3,FALSE())="","",VLOOKUP($C1711,nautics!$B$2:$F$1200,3,FALSE())),IF($A1711="ST",IF(VLOOKUP($C1711,st!$B$2:$F$400,3,FALSE())="","",VLOOKUP($C1711,st!$B$2:$F$400,3,FALSE())),""))),"")</f>
        <v/>
      </c>
      <c r="F1711" s="35" t="str">
        <f>IFERROR(IF($A1711="HDC",IF(VLOOKUP($C1711,hdc!$B$2:$F$1600,4,FALSE())="","",VLOOKUP($C1711,hdc!$B$2:$F$1600,4,FALSE())),IF($A1711="NAUTICS",IF(VLOOKUP($C1711,nautics!$B$2:$F$1200,4,FALSE())="","",VLOOKUP($C1711,nautics!$B$2:$F$1200,4,FALSE())),IF($A1711="ST",IF(VLOOKUP($C1711,st!$B$2:$F$400,4,FALSE())="","",VLOOKUP($C1711,st!$B$2:$F$400,4,FALSE())),""))),"")</f>
        <v/>
      </c>
      <c r="G1711" s="35" t="str">
        <f>IFERROR(IF($A1711="HDC",IF(VLOOKUP($C1711,hdc!$B$2:$F$1600,5,FALSE())="","",VLOOKUP($C1711,hdc!$B$2:$F$1600,5,FALSE())),IF($A1711="NAUTICS",IF(VLOOKUP($C1711,nautics!$B$2:$F$1200,5,FALSE())="","",VLOOKUP($C1711,nautics!$B$2:$F$1200,5,FALSE())),IF($A1711="ST",IF(VLOOKUP($C1711,st!$B$2:$F$400,5,FALSE())="","",VLOOKUP($C1711,st!$B$2:$F$400,5,FALSE())),""))),"")</f>
        <v/>
      </c>
      <c r="H1711" s="35" t="s">
        <v>664</v>
      </c>
      <c r="I1711" s="35" t="s">
        <v>34</v>
      </c>
      <c r="J1711" s="35" t="s">
        <v>232</v>
      </c>
      <c r="K1711" s="35">
        <f t="shared" si="6"/>
        <v>10</v>
      </c>
      <c r="L1711" s="35" t="s">
        <v>3912</v>
      </c>
      <c r="M1711" s="35" t="s">
        <v>3849</v>
      </c>
      <c r="N1711" s="35" t="s">
        <v>1397</v>
      </c>
      <c r="O1711" s="35" t="s">
        <v>1398</v>
      </c>
      <c r="P1711" s="35" t="s">
        <v>3889</v>
      </c>
      <c r="Q1711" s="35" t="s">
        <v>3890</v>
      </c>
      <c r="S1711" s="35" t="s">
        <v>1397</v>
      </c>
      <c r="T1711" s="35" t="s">
        <v>1398</v>
      </c>
      <c r="U1711" s="35" t="s">
        <v>89</v>
      </c>
      <c r="W1711" s="35" t="s">
        <v>78</v>
      </c>
      <c r="X1711" s="35" t="s">
        <v>3894</v>
      </c>
      <c r="Y1711" s="35" t="s">
        <v>89</v>
      </c>
      <c r="Z1711" s="35" t="s">
        <v>89</v>
      </c>
    </row>
    <row r="1712" spans="1:26" ht="15" customHeight="1">
      <c r="A1712" s="35" t="s">
        <v>1304</v>
      </c>
      <c r="C1712" s="35" t="s">
        <v>3916</v>
      </c>
      <c r="D1712" s="35">
        <f>IFERROR(IF($A1712="HDC",IF(VLOOKUP($C1712,hdc!$B$2:$F$1600,2,FALSE())="","",VLOOKUP($C1712,hdc!$B$2:$F$1600,2,FALSE())),IF($A1712="NAUTICS",IF(VLOOKUP($C1712,nautics!$B$2:$F$1200,2,FALSE())="","",VLOOKUP($C1712,nautics!$B$2:$F$1200,2,FALSE())),IF($A1712="ST",IF(VLOOKUP($C1712,st!$B$2:$F$400,2,FALSE())="","",VLOOKUP($C1712,st!$B$2:$F$400,2,FALSE())),""))),"")</f>
        <v>1</v>
      </c>
      <c r="E1712" s="35">
        <f>IFERROR(IF($A1712="HDC",IF(VLOOKUP($C1712,hdc!$B$2:$F$1600,3,FALSE())="","",VLOOKUP($C1712,hdc!$B$2:$F$1600,3,FALSE())),IF($A1712="NAUTICS",IF(VLOOKUP($C1712,nautics!$B$2:$F$1200,3,FALSE())="","",VLOOKUP($C1712,nautics!$B$2:$F$1200,3,FALSE())),IF($A1712="ST",IF(VLOOKUP($C1712,st!$B$2:$F$400,3,FALSE())="","",VLOOKUP($C1712,st!$B$2:$F$400,3,FALSE())),""))),"")</f>
        <v>1</v>
      </c>
      <c r="F1712" s="35" t="str">
        <f>IFERROR(IF($A1712="HDC",IF(VLOOKUP($C1712,hdc!$B$2:$F$1600,4,FALSE())="","",VLOOKUP($C1712,hdc!$B$2:$F$1600,4,FALSE())),IF($A1712="NAUTICS",IF(VLOOKUP($C1712,nautics!$B$2:$F$1200,4,FALSE())="","",VLOOKUP($C1712,nautics!$B$2:$F$1200,4,FALSE())),IF($A1712="ST",IF(VLOOKUP($C1712,st!$B$2:$F$400,4,FALSE())="","",VLOOKUP($C1712,st!$B$2:$F$400,4,FALSE())),""))),"")</f>
        <v/>
      </c>
      <c r="G1712" s="35" t="str">
        <f>IFERROR(IF($A1712="HDC",IF(VLOOKUP($C1712,hdc!$B$2:$F$1600,5,FALSE())="","",VLOOKUP($C1712,hdc!$B$2:$F$1600,5,FALSE())),IF($A1712="NAUTICS",IF(VLOOKUP($C1712,nautics!$B$2:$F$1200,5,FALSE())="","",VLOOKUP($C1712,nautics!$B$2:$F$1200,5,FALSE())),IF($A1712="ST",IF(VLOOKUP($C1712,st!$B$2:$F$400,5,FALSE())="","",VLOOKUP($C1712,st!$B$2:$F$400,5,FALSE())),""))),"")</f>
        <v/>
      </c>
      <c r="H1712" s="35" t="s">
        <v>664</v>
      </c>
      <c r="I1712" s="35" t="s">
        <v>34</v>
      </c>
      <c r="J1712" s="35" t="s">
        <v>3918</v>
      </c>
      <c r="K1712" s="35">
        <f t="shared" si="6"/>
        <v>64</v>
      </c>
      <c r="L1712" s="35" t="s">
        <v>40</v>
      </c>
      <c r="M1712" s="35" t="s">
        <v>42</v>
      </c>
      <c r="N1712" s="35" t="s">
        <v>43</v>
      </c>
      <c r="O1712" s="35" t="s">
        <v>45</v>
      </c>
      <c r="P1712" s="35" t="s">
        <v>3920</v>
      </c>
      <c r="Q1712" s="35" t="s">
        <v>3921</v>
      </c>
      <c r="S1712" s="35" t="s">
        <v>1397</v>
      </c>
      <c r="T1712" s="35" t="s">
        <v>1398</v>
      </c>
      <c r="U1712" s="35" t="s">
        <v>3922</v>
      </c>
      <c r="W1712" s="35" t="s">
        <v>57</v>
      </c>
      <c r="X1712" s="35" t="s">
        <v>3894</v>
      </c>
      <c r="Y1712" s="35" t="s">
        <v>60</v>
      </c>
      <c r="Z1712" s="35" t="s">
        <v>1402</v>
      </c>
    </row>
    <row r="1713" spans="1:26" ht="15" customHeight="1">
      <c r="A1713" s="35" t="s">
        <v>1304</v>
      </c>
      <c r="C1713" s="35" t="s">
        <v>3925</v>
      </c>
      <c r="D1713" s="35" t="str">
        <f>IFERROR(IF($A1713="HDC",IF(VLOOKUP($C1713,hdc!$B$2:$F$1600,2,FALSE())="","",VLOOKUP($C1713,hdc!$B$2:$F$1600,2,FALSE())),IF($A1713="NAUTICS",IF(VLOOKUP($C1713,nautics!$B$2:$F$1200,2,FALSE())="","",VLOOKUP($C1713,nautics!$B$2:$F$1200,2,FALSE())),IF($A1713="ST",IF(VLOOKUP($C1713,st!$B$2:$F$400,2,FALSE())="","",VLOOKUP($C1713,st!$B$2:$F$400,2,FALSE())),""))),"")</f>
        <v/>
      </c>
      <c r="E1713" s="35" t="str">
        <f>IFERROR(IF($A1713="HDC",IF(VLOOKUP($C1713,hdc!$B$2:$F$1600,3,FALSE())="","",VLOOKUP($C1713,hdc!$B$2:$F$1600,3,FALSE())),IF($A1713="NAUTICS",IF(VLOOKUP($C1713,nautics!$B$2:$F$1200,3,FALSE())="","",VLOOKUP($C1713,nautics!$B$2:$F$1200,3,FALSE())),IF($A1713="ST",IF(VLOOKUP($C1713,st!$B$2:$F$400,3,FALSE())="","",VLOOKUP($C1713,st!$B$2:$F$400,3,FALSE())),""))),"")</f>
        <v/>
      </c>
      <c r="F1713" s="35" t="str">
        <f>IFERROR(IF($A1713="HDC",IF(VLOOKUP($C1713,hdc!$B$2:$F$1600,4,FALSE())="","",VLOOKUP($C1713,hdc!$B$2:$F$1600,4,FALSE())),IF($A1713="NAUTICS",IF(VLOOKUP($C1713,nautics!$B$2:$F$1200,4,FALSE())="","",VLOOKUP($C1713,nautics!$B$2:$F$1200,4,FALSE())),IF($A1713="ST",IF(VLOOKUP($C1713,st!$B$2:$F$400,4,FALSE())="","",VLOOKUP($C1713,st!$B$2:$F$400,4,FALSE())),""))),"")</f>
        <v/>
      </c>
      <c r="G1713" s="35" t="str">
        <f>IFERROR(IF($A1713="HDC",IF(VLOOKUP($C1713,hdc!$B$2:$F$1600,5,FALSE())="","",VLOOKUP($C1713,hdc!$B$2:$F$1600,5,FALSE())),IF($A1713="NAUTICS",IF(VLOOKUP($C1713,nautics!$B$2:$F$1200,5,FALSE())="","",VLOOKUP($C1713,nautics!$B$2:$F$1200,5,FALSE())),IF($A1713="ST",IF(VLOOKUP($C1713,st!$B$2:$F$400,5,FALSE())="","",VLOOKUP($C1713,st!$B$2:$F$400,5,FALSE())),""))),"")</f>
        <v/>
      </c>
      <c r="H1713" s="35" t="s">
        <v>664</v>
      </c>
      <c r="I1713" s="35" t="s">
        <v>34</v>
      </c>
      <c r="J1713" s="35" t="s">
        <v>232</v>
      </c>
      <c r="K1713" s="35">
        <f t="shared" si="6"/>
        <v>10</v>
      </c>
      <c r="L1713" s="35" t="s">
        <v>3929</v>
      </c>
      <c r="M1713" s="35" t="s">
        <v>3931</v>
      </c>
      <c r="N1713" s="35" t="s">
        <v>1397</v>
      </c>
      <c r="O1713" s="35" t="s">
        <v>1398</v>
      </c>
      <c r="P1713" s="35" t="s">
        <v>3932</v>
      </c>
      <c r="Q1713" s="35" t="s">
        <v>3933</v>
      </c>
      <c r="S1713" s="35" t="s">
        <v>1397</v>
      </c>
      <c r="T1713" s="35" t="s">
        <v>1398</v>
      </c>
      <c r="U1713" s="35" t="s">
        <v>89</v>
      </c>
      <c r="W1713" s="35" t="s">
        <v>78</v>
      </c>
      <c r="X1713" s="35" t="s">
        <v>3894</v>
      </c>
      <c r="Y1713" s="35" t="s">
        <v>89</v>
      </c>
      <c r="Z1713" s="35" t="s">
        <v>89</v>
      </c>
    </row>
    <row r="1714" spans="1:26" ht="15" customHeight="1">
      <c r="A1714" s="35" t="s">
        <v>1304</v>
      </c>
      <c r="C1714" s="35" t="s">
        <v>3935</v>
      </c>
      <c r="D1714" s="35" t="str">
        <f>IFERROR(IF($A1714="HDC",IF(VLOOKUP($C1714,hdc!$B$2:$F$1600,2,FALSE())="","",VLOOKUP($C1714,hdc!$B$2:$F$1600,2,FALSE())),IF($A1714="NAUTICS",IF(VLOOKUP($C1714,nautics!$B$2:$F$1200,2,FALSE())="","",VLOOKUP($C1714,nautics!$B$2:$F$1200,2,FALSE())),IF($A1714="ST",IF(VLOOKUP($C1714,st!$B$2:$F$400,2,FALSE())="","",VLOOKUP($C1714,st!$B$2:$F$400,2,FALSE())),""))),"")</f>
        <v/>
      </c>
      <c r="E1714" s="35" t="str">
        <f>IFERROR(IF($A1714="HDC",IF(VLOOKUP($C1714,hdc!$B$2:$F$1600,3,FALSE())="","",VLOOKUP($C1714,hdc!$B$2:$F$1600,3,FALSE())),IF($A1714="NAUTICS",IF(VLOOKUP($C1714,nautics!$B$2:$F$1200,3,FALSE())="","",VLOOKUP($C1714,nautics!$B$2:$F$1200,3,FALSE())),IF($A1714="ST",IF(VLOOKUP($C1714,st!$B$2:$F$400,3,FALSE())="","",VLOOKUP($C1714,st!$B$2:$F$400,3,FALSE())),""))),"")</f>
        <v/>
      </c>
      <c r="F1714" s="35" t="str">
        <f>IFERROR(IF($A1714="HDC",IF(VLOOKUP($C1714,hdc!$B$2:$F$1600,4,FALSE())="","",VLOOKUP($C1714,hdc!$B$2:$F$1600,4,FALSE())),IF($A1714="NAUTICS",IF(VLOOKUP($C1714,nautics!$B$2:$F$1200,4,FALSE())="","",VLOOKUP($C1714,nautics!$B$2:$F$1200,4,FALSE())),IF($A1714="ST",IF(VLOOKUP($C1714,st!$B$2:$F$400,4,FALSE())="","",VLOOKUP($C1714,st!$B$2:$F$400,4,FALSE())),""))),"")</f>
        <v/>
      </c>
      <c r="G1714" s="35" t="str">
        <f>IFERROR(IF($A1714="HDC",IF(VLOOKUP($C1714,hdc!$B$2:$F$1600,5,FALSE())="","",VLOOKUP($C1714,hdc!$B$2:$F$1600,5,FALSE())),IF($A1714="NAUTICS",IF(VLOOKUP($C1714,nautics!$B$2:$F$1200,5,FALSE())="","",VLOOKUP($C1714,nautics!$B$2:$F$1200,5,FALSE())),IF($A1714="ST",IF(VLOOKUP($C1714,st!$B$2:$F$400,5,FALSE())="","",VLOOKUP($C1714,st!$B$2:$F$400,5,FALSE())),""))),"")</f>
        <v/>
      </c>
      <c r="H1714" s="35" t="s">
        <v>664</v>
      </c>
      <c r="I1714" s="35" t="s">
        <v>34</v>
      </c>
      <c r="J1714" s="35" t="s">
        <v>232</v>
      </c>
      <c r="K1714" s="35">
        <f t="shared" si="6"/>
        <v>10</v>
      </c>
      <c r="L1714" s="35" t="s">
        <v>3929</v>
      </c>
      <c r="M1714" s="35" t="s">
        <v>3931</v>
      </c>
      <c r="N1714" s="35" t="s">
        <v>1397</v>
      </c>
      <c r="O1714" s="35" t="s">
        <v>1398</v>
      </c>
      <c r="P1714" s="35" t="s">
        <v>3940</v>
      </c>
      <c r="Q1714" s="35" t="s">
        <v>3941</v>
      </c>
      <c r="S1714" s="35" t="s">
        <v>1397</v>
      </c>
      <c r="T1714" s="35" t="s">
        <v>1398</v>
      </c>
      <c r="U1714" s="35" t="s">
        <v>89</v>
      </c>
      <c r="W1714" s="35" t="s">
        <v>78</v>
      </c>
      <c r="X1714" s="35" t="s">
        <v>3894</v>
      </c>
      <c r="Y1714" s="35" t="s">
        <v>89</v>
      </c>
      <c r="Z1714" s="35" t="s">
        <v>89</v>
      </c>
    </row>
    <row r="1715" spans="1:26" ht="15" customHeight="1">
      <c r="A1715" s="35" t="s">
        <v>1304</v>
      </c>
      <c r="C1715" s="35" t="s">
        <v>3946</v>
      </c>
      <c r="D1715" s="35" t="str">
        <f>IFERROR(IF($A1715="HDC",IF(VLOOKUP($C1715,hdc!$B$2:$F$1600,2,FALSE())="","",VLOOKUP($C1715,hdc!$B$2:$F$1600,2,FALSE())),IF($A1715="NAUTICS",IF(VLOOKUP($C1715,nautics!$B$2:$F$1200,2,FALSE())="","",VLOOKUP($C1715,nautics!$B$2:$F$1200,2,FALSE())),IF($A1715="ST",IF(VLOOKUP($C1715,st!$B$2:$F$400,2,FALSE())="","",VLOOKUP($C1715,st!$B$2:$F$400,2,FALSE())),""))),"")</f>
        <v/>
      </c>
      <c r="E1715" s="35" t="str">
        <f>IFERROR(IF($A1715="HDC",IF(VLOOKUP($C1715,hdc!$B$2:$F$1600,3,FALSE())="","",VLOOKUP($C1715,hdc!$B$2:$F$1600,3,FALSE())),IF($A1715="NAUTICS",IF(VLOOKUP($C1715,nautics!$B$2:$F$1200,3,FALSE())="","",VLOOKUP($C1715,nautics!$B$2:$F$1200,3,FALSE())),IF($A1715="ST",IF(VLOOKUP($C1715,st!$B$2:$F$400,3,FALSE())="","",VLOOKUP($C1715,st!$B$2:$F$400,3,FALSE())),""))),"")</f>
        <v/>
      </c>
      <c r="F1715" s="35" t="str">
        <f>IFERROR(IF($A1715="HDC",IF(VLOOKUP($C1715,hdc!$B$2:$F$1600,4,FALSE())="","",VLOOKUP($C1715,hdc!$B$2:$F$1600,4,FALSE())),IF($A1715="NAUTICS",IF(VLOOKUP($C1715,nautics!$B$2:$F$1200,4,FALSE())="","",VLOOKUP($C1715,nautics!$B$2:$F$1200,4,FALSE())),IF($A1715="ST",IF(VLOOKUP($C1715,st!$B$2:$F$400,4,FALSE())="","",VLOOKUP($C1715,st!$B$2:$F$400,4,FALSE())),""))),"")</f>
        <v/>
      </c>
      <c r="G1715" s="35" t="str">
        <f>IFERROR(IF($A1715="HDC",IF(VLOOKUP($C1715,hdc!$B$2:$F$1600,5,FALSE())="","",VLOOKUP($C1715,hdc!$B$2:$F$1600,5,FALSE())),IF($A1715="NAUTICS",IF(VLOOKUP($C1715,nautics!$B$2:$F$1200,5,FALSE())="","",VLOOKUP($C1715,nautics!$B$2:$F$1200,5,FALSE())),IF($A1715="ST",IF(VLOOKUP($C1715,st!$B$2:$F$400,5,FALSE())="","",VLOOKUP($C1715,st!$B$2:$F$400,5,FALSE())),""))),"")</f>
        <v/>
      </c>
      <c r="H1715" s="35" t="s">
        <v>664</v>
      </c>
      <c r="I1715" s="35" t="s">
        <v>34</v>
      </c>
      <c r="J1715" s="35" t="s">
        <v>232</v>
      </c>
      <c r="K1715" s="35">
        <f t="shared" si="6"/>
        <v>10</v>
      </c>
      <c r="L1715" s="35" t="s">
        <v>3929</v>
      </c>
      <c r="M1715" s="35" t="s">
        <v>3931</v>
      </c>
      <c r="N1715" s="35" t="s">
        <v>1397</v>
      </c>
      <c r="O1715" s="35" t="s">
        <v>1398</v>
      </c>
      <c r="P1715" s="35" t="s">
        <v>3949</v>
      </c>
      <c r="Q1715" s="35" t="s">
        <v>3950</v>
      </c>
      <c r="S1715" s="35" t="s">
        <v>1397</v>
      </c>
      <c r="T1715" s="35" t="s">
        <v>1398</v>
      </c>
      <c r="U1715" s="35" t="s">
        <v>89</v>
      </c>
      <c r="W1715" s="35" t="s">
        <v>78</v>
      </c>
      <c r="X1715" s="35" t="s">
        <v>3894</v>
      </c>
      <c r="Y1715" s="35" t="s">
        <v>89</v>
      </c>
      <c r="Z1715" s="35" t="s">
        <v>89</v>
      </c>
    </row>
    <row r="1716" spans="1:26" ht="15" customHeight="1">
      <c r="A1716" s="35" t="s">
        <v>1304</v>
      </c>
      <c r="C1716" s="35" t="s">
        <v>3951</v>
      </c>
      <c r="D1716" s="35" t="str">
        <f>IFERROR(IF($A1716="HDC",IF(VLOOKUP($C1716,hdc!$B$2:$F$1600,2,FALSE())="","",VLOOKUP($C1716,hdc!$B$2:$F$1600,2,FALSE())),IF($A1716="NAUTICS",IF(VLOOKUP($C1716,nautics!$B$2:$F$1200,2,FALSE())="","",VLOOKUP($C1716,nautics!$B$2:$F$1200,2,FALSE())),IF($A1716="ST",IF(VLOOKUP($C1716,st!$B$2:$F$400,2,FALSE())="","",VLOOKUP($C1716,st!$B$2:$F$400,2,FALSE())),""))),"")</f>
        <v/>
      </c>
      <c r="E1716" s="35" t="str">
        <f>IFERROR(IF($A1716="HDC",IF(VLOOKUP($C1716,hdc!$B$2:$F$1600,3,FALSE())="","",VLOOKUP($C1716,hdc!$B$2:$F$1600,3,FALSE())),IF($A1716="NAUTICS",IF(VLOOKUP($C1716,nautics!$B$2:$F$1200,3,FALSE())="","",VLOOKUP($C1716,nautics!$B$2:$F$1200,3,FALSE())),IF($A1716="ST",IF(VLOOKUP($C1716,st!$B$2:$F$400,3,FALSE())="","",VLOOKUP($C1716,st!$B$2:$F$400,3,FALSE())),""))),"")</f>
        <v/>
      </c>
      <c r="F1716" s="35" t="str">
        <f>IFERROR(IF($A1716="HDC",IF(VLOOKUP($C1716,hdc!$B$2:$F$1600,4,FALSE())="","",VLOOKUP($C1716,hdc!$B$2:$F$1600,4,FALSE())),IF($A1716="NAUTICS",IF(VLOOKUP($C1716,nautics!$B$2:$F$1200,4,FALSE())="","",VLOOKUP($C1716,nautics!$B$2:$F$1200,4,FALSE())),IF($A1716="ST",IF(VLOOKUP($C1716,st!$B$2:$F$400,4,FALSE())="","",VLOOKUP($C1716,st!$B$2:$F$400,4,FALSE())),""))),"")</f>
        <v/>
      </c>
      <c r="G1716" s="35" t="str">
        <f>IFERROR(IF($A1716="HDC",IF(VLOOKUP($C1716,hdc!$B$2:$F$1600,5,FALSE())="","",VLOOKUP($C1716,hdc!$B$2:$F$1600,5,FALSE())),IF($A1716="NAUTICS",IF(VLOOKUP($C1716,nautics!$B$2:$F$1200,5,FALSE())="","",VLOOKUP($C1716,nautics!$B$2:$F$1200,5,FALSE())),IF($A1716="ST",IF(VLOOKUP($C1716,st!$B$2:$F$400,5,FALSE())="","",VLOOKUP($C1716,st!$B$2:$F$400,5,FALSE())),""))),"")</f>
        <v/>
      </c>
      <c r="H1716" s="35" t="s">
        <v>664</v>
      </c>
      <c r="I1716" s="35" t="s">
        <v>34</v>
      </c>
      <c r="J1716" s="35" t="s">
        <v>232</v>
      </c>
      <c r="K1716" s="35">
        <f t="shared" si="6"/>
        <v>10</v>
      </c>
      <c r="L1716" s="35" t="s">
        <v>3929</v>
      </c>
      <c r="M1716" s="35" t="s">
        <v>3931</v>
      </c>
      <c r="N1716" s="35" t="s">
        <v>1397</v>
      </c>
      <c r="O1716" s="35" t="s">
        <v>1398</v>
      </c>
      <c r="P1716" s="35" t="s">
        <v>3953</v>
      </c>
      <c r="Q1716" s="35" t="s">
        <v>3954</v>
      </c>
      <c r="S1716" s="35" t="s">
        <v>1397</v>
      </c>
      <c r="T1716" s="35" t="s">
        <v>1398</v>
      </c>
      <c r="U1716" s="35" t="s">
        <v>89</v>
      </c>
      <c r="W1716" s="35" t="s">
        <v>78</v>
      </c>
      <c r="X1716" s="35" t="s">
        <v>3894</v>
      </c>
      <c r="Y1716" s="35" t="s">
        <v>89</v>
      </c>
      <c r="Z1716" s="35" t="s">
        <v>89</v>
      </c>
    </row>
    <row r="1717" spans="1:26" ht="15" customHeight="1">
      <c r="A1717" s="35" t="s">
        <v>1304</v>
      </c>
      <c r="C1717" s="35" t="s">
        <v>3957</v>
      </c>
      <c r="D1717" s="35">
        <f>IFERROR(IF($A1717="HDC",IF(VLOOKUP($C1717,hdc!$B$2:$F$1600,2,FALSE())="","",VLOOKUP($C1717,hdc!$B$2:$F$1600,2,FALSE())),IF($A1717="NAUTICS",IF(VLOOKUP($C1717,nautics!$B$2:$F$1200,2,FALSE())="","",VLOOKUP($C1717,nautics!$B$2:$F$1200,2,FALSE())),IF($A1717="ST",IF(VLOOKUP($C1717,st!$B$2:$F$400,2,FALSE())="","",VLOOKUP($C1717,st!$B$2:$F$400,2,FALSE())),""))),"")</f>
        <v>1</v>
      </c>
      <c r="E1717" s="35">
        <f>IFERROR(IF($A1717="HDC",IF(VLOOKUP($C1717,hdc!$B$2:$F$1600,3,FALSE())="","",VLOOKUP($C1717,hdc!$B$2:$F$1600,3,FALSE())),IF($A1717="NAUTICS",IF(VLOOKUP($C1717,nautics!$B$2:$F$1200,3,FALSE())="","",VLOOKUP($C1717,nautics!$B$2:$F$1200,3,FALSE())),IF($A1717="ST",IF(VLOOKUP($C1717,st!$B$2:$F$400,3,FALSE())="","",VLOOKUP($C1717,st!$B$2:$F$400,3,FALSE())),""))),"")</f>
        <v>1</v>
      </c>
      <c r="F1717" s="35" t="str">
        <f>IFERROR(IF($A1717="HDC",IF(VLOOKUP($C1717,hdc!$B$2:$F$1600,4,FALSE())="","",VLOOKUP($C1717,hdc!$B$2:$F$1600,4,FALSE())),IF($A1717="NAUTICS",IF(VLOOKUP($C1717,nautics!$B$2:$F$1200,4,FALSE())="","",VLOOKUP($C1717,nautics!$B$2:$F$1200,4,FALSE())),IF($A1717="ST",IF(VLOOKUP($C1717,st!$B$2:$F$400,4,FALSE())="","",VLOOKUP($C1717,st!$B$2:$F$400,4,FALSE())),""))),"")</f>
        <v/>
      </c>
      <c r="G1717" s="35" t="str">
        <f>IFERROR(IF($A1717="HDC",IF(VLOOKUP($C1717,hdc!$B$2:$F$1600,5,FALSE())="","",VLOOKUP($C1717,hdc!$B$2:$F$1600,5,FALSE())),IF($A1717="NAUTICS",IF(VLOOKUP($C1717,nautics!$B$2:$F$1200,5,FALSE())="","",VLOOKUP($C1717,nautics!$B$2:$F$1200,5,FALSE())),IF($A1717="ST",IF(VLOOKUP($C1717,st!$B$2:$F$400,5,FALSE())="","",VLOOKUP($C1717,st!$B$2:$F$400,5,FALSE())),""))),"")</f>
        <v/>
      </c>
      <c r="H1717" s="35" t="s">
        <v>1003</v>
      </c>
      <c r="I1717" s="35" t="s">
        <v>34</v>
      </c>
      <c r="J1717" s="35" t="s">
        <v>3959</v>
      </c>
      <c r="K1717" s="35">
        <f t="shared" si="6"/>
        <v>27</v>
      </c>
      <c r="L1717" s="35" t="s">
        <v>3929</v>
      </c>
      <c r="M1717" s="35" t="s">
        <v>3931</v>
      </c>
      <c r="N1717" s="35" t="s">
        <v>1397</v>
      </c>
      <c r="O1717" s="35" t="s">
        <v>1398</v>
      </c>
      <c r="P1717" s="35" t="s">
        <v>170</v>
      </c>
      <c r="Q1717" s="35" t="s">
        <v>171</v>
      </c>
      <c r="S1717" s="35" t="s">
        <v>46</v>
      </c>
      <c r="T1717" s="35" t="s">
        <v>49</v>
      </c>
      <c r="U1717" s="35" t="s">
        <v>3962</v>
      </c>
      <c r="W1717" s="35" t="s">
        <v>57</v>
      </c>
      <c r="X1717" s="35" t="s">
        <v>3894</v>
      </c>
      <c r="Y1717" s="35" t="s">
        <v>1402</v>
      </c>
      <c r="Z1717" s="35" t="s">
        <v>177</v>
      </c>
    </row>
    <row r="1718" spans="1:26" ht="15" customHeight="1">
      <c r="A1718" s="35" t="s">
        <v>1304</v>
      </c>
      <c r="C1718" s="35" t="s">
        <v>3966</v>
      </c>
      <c r="D1718" s="35" t="str">
        <f>IFERROR(IF($A1718="HDC",IF(VLOOKUP($C1718,hdc!$B$2:$F$1600,2,FALSE())="","",VLOOKUP($C1718,hdc!$B$2:$F$1600,2,FALSE())),IF($A1718="NAUTICS",IF(VLOOKUP($C1718,nautics!$B$2:$F$1200,2,FALSE())="","",VLOOKUP($C1718,nautics!$B$2:$F$1200,2,FALSE())),IF($A1718="ST",IF(VLOOKUP($C1718,st!$B$2:$F$400,2,FALSE())="","",VLOOKUP($C1718,st!$B$2:$F$400,2,FALSE())),""))),"")</f>
        <v/>
      </c>
      <c r="E1718" s="35" t="str">
        <f>IFERROR(IF($A1718="HDC",IF(VLOOKUP($C1718,hdc!$B$2:$F$1600,3,FALSE())="","",VLOOKUP($C1718,hdc!$B$2:$F$1600,3,FALSE())),IF($A1718="NAUTICS",IF(VLOOKUP($C1718,nautics!$B$2:$F$1200,3,FALSE())="","",VLOOKUP($C1718,nautics!$B$2:$F$1200,3,FALSE())),IF($A1718="ST",IF(VLOOKUP($C1718,st!$B$2:$F$400,3,FALSE())="","",VLOOKUP($C1718,st!$B$2:$F$400,3,FALSE())),""))),"")</f>
        <v/>
      </c>
      <c r="F1718" s="35" t="str">
        <f>IFERROR(IF($A1718="HDC",IF(VLOOKUP($C1718,hdc!$B$2:$F$1600,4,FALSE())="","",VLOOKUP($C1718,hdc!$B$2:$F$1600,4,FALSE())),IF($A1718="NAUTICS",IF(VLOOKUP($C1718,nautics!$B$2:$F$1200,4,FALSE())="","",VLOOKUP($C1718,nautics!$B$2:$F$1200,4,FALSE())),IF($A1718="ST",IF(VLOOKUP($C1718,st!$B$2:$F$400,4,FALSE())="","",VLOOKUP($C1718,st!$B$2:$F$400,4,FALSE())),""))),"")</f>
        <v/>
      </c>
      <c r="G1718" s="35" t="str">
        <f>IFERROR(IF($A1718="HDC",IF(VLOOKUP($C1718,hdc!$B$2:$F$1600,5,FALSE())="","",VLOOKUP($C1718,hdc!$B$2:$F$1600,5,FALSE())),IF($A1718="NAUTICS",IF(VLOOKUP($C1718,nautics!$B$2:$F$1200,5,FALSE())="","",VLOOKUP($C1718,nautics!$B$2:$F$1200,5,FALSE())),IF($A1718="ST",IF(VLOOKUP($C1718,st!$B$2:$F$400,5,FALSE())="","",VLOOKUP($C1718,st!$B$2:$F$400,5,FALSE())),""))),"")</f>
        <v/>
      </c>
      <c r="H1718" s="35" t="s">
        <v>664</v>
      </c>
      <c r="I1718" s="35" t="s">
        <v>34</v>
      </c>
      <c r="J1718" s="35" t="s">
        <v>232</v>
      </c>
      <c r="K1718" s="35">
        <f t="shared" si="6"/>
        <v>10</v>
      </c>
      <c r="L1718" s="35" t="s">
        <v>3929</v>
      </c>
      <c r="M1718" s="35" t="s">
        <v>3931</v>
      </c>
      <c r="N1718" s="35" t="s">
        <v>1397</v>
      </c>
      <c r="O1718" s="35" t="s">
        <v>1398</v>
      </c>
      <c r="P1718" s="35" t="s">
        <v>3969</v>
      </c>
      <c r="Q1718" s="35" t="s">
        <v>3970</v>
      </c>
      <c r="S1718" s="35" t="s">
        <v>1397</v>
      </c>
      <c r="T1718" s="35" t="s">
        <v>1398</v>
      </c>
      <c r="U1718" s="35" t="s">
        <v>89</v>
      </c>
      <c r="W1718" s="35" t="s">
        <v>78</v>
      </c>
      <c r="X1718" s="35" t="s">
        <v>3894</v>
      </c>
      <c r="Y1718" s="35" t="s">
        <v>89</v>
      </c>
      <c r="Z1718" s="35" t="s">
        <v>89</v>
      </c>
    </row>
    <row r="1719" spans="1:26" ht="15" customHeight="1">
      <c r="A1719" s="35" t="s">
        <v>1304</v>
      </c>
      <c r="B1719" s="35" t="s">
        <v>3972</v>
      </c>
      <c r="C1719" s="35" t="s">
        <v>3975</v>
      </c>
      <c r="D1719" s="35">
        <f>IFERROR(IF($A1719="HDC",IF(VLOOKUP($C1719,hdc!$B$2:$F$1600,2,FALSE())="","",VLOOKUP($C1719,hdc!$B$2:$F$1600,2,FALSE())),IF($A1719="NAUTICS",IF(VLOOKUP($C1719,nautics!$B$2:$F$1200,2,FALSE())="","",VLOOKUP($C1719,nautics!$B$2:$F$1200,2,FALSE())),IF($A1719="ST",IF(VLOOKUP($C1719,st!$B$2:$F$400,2,FALSE())="","",VLOOKUP($C1719,st!$B$2:$F$400,2,FALSE())),""))),"")</f>
        <v>1</v>
      </c>
      <c r="E1719" s="35">
        <f>IFERROR(IF($A1719="HDC",IF(VLOOKUP($C1719,hdc!$B$2:$F$1600,3,FALSE())="","",VLOOKUP($C1719,hdc!$B$2:$F$1600,3,FALSE())),IF($A1719="NAUTICS",IF(VLOOKUP($C1719,nautics!$B$2:$F$1200,3,FALSE())="","",VLOOKUP($C1719,nautics!$B$2:$F$1200,3,FALSE())),IF($A1719="ST",IF(VLOOKUP($C1719,st!$B$2:$F$400,3,FALSE())="","",VLOOKUP($C1719,st!$B$2:$F$400,3,FALSE())),""))),"")</f>
        <v>1</v>
      </c>
      <c r="F1719" s="35">
        <f>IFERROR(IF($A1719="HDC",IF(VLOOKUP($C1719,hdc!$B$2:$F$1600,4,FALSE())="","",VLOOKUP($C1719,hdc!$B$2:$F$1600,4,FALSE())),IF($A1719="NAUTICS",IF(VLOOKUP($C1719,nautics!$B$2:$F$1200,4,FALSE())="","",VLOOKUP($C1719,nautics!$B$2:$F$1200,4,FALSE())),IF($A1719="ST",IF(VLOOKUP($C1719,st!$B$2:$F$400,4,FALSE())="","",VLOOKUP($C1719,st!$B$2:$F$400,4,FALSE())),""))),"")</f>
        <v>1</v>
      </c>
      <c r="G1719" s="35" t="str">
        <f>IFERROR(IF($A1719="HDC",IF(VLOOKUP($C1719,hdc!$B$2:$F$1600,5,FALSE())="","",VLOOKUP($C1719,hdc!$B$2:$F$1600,5,FALSE())),IF($A1719="NAUTICS",IF(VLOOKUP($C1719,nautics!$B$2:$F$1200,5,FALSE())="","",VLOOKUP($C1719,nautics!$B$2:$F$1200,5,FALSE())),IF($A1719="ST",IF(VLOOKUP($C1719,st!$B$2:$F$400,5,FALSE())="","",VLOOKUP($C1719,st!$B$2:$F$400,5,FALSE())),""))),"")</f>
        <v/>
      </c>
      <c r="H1719" s="35" t="s">
        <v>104</v>
      </c>
      <c r="I1719" s="35" t="s">
        <v>34</v>
      </c>
      <c r="J1719" s="35" t="s">
        <v>3976</v>
      </c>
      <c r="K1719" s="35">
        <f t="shared" si="6"/>
        <v>39</v>
      </c>
      <c r="L1719" s="35" t="s">
        <v>340</v>
      </c>
      <c r="M1719" s="35" t="s">
        <v>341</v>
      </c>
      <c r="N1719" s="35" t="s">
        <v>43</v>
      </c>
      <c r="O1719" s="35" t="s">
        <v>45</v>
      </c>
      <c r="P1719" s="35" t="s">
        <v>3978</v>
      </c>
      <c r="Q1719" s="35" t="s">
        <v>3979</v>
      </c>
      <c r="S1719" s="35" t="s">
        <v>774</v>
      </c>
      <c r="T1719" s="35" t="s">
        <v>775</v>
      </c>
      <c r="U1719" s="35" t="s">
        <v>3980</v>
      </c>
      <c r="W1719" s="35" t="s">
        <v>57</v>
      </c>
      <c r="X1719" s="35" t="s">
        <v>59</v>
      </c>
      <c r="Y1719" s="35" t="s">
        <v>345</v>
      </c>
      <c r="Z1719" s="35" t="s">
        <v>3105</v>
      </c>
    </row>
    <row r="1720" spans="1:26" ht="15" customHeight="1">
      <c r="A1720" s="35" t="s">
        <v>1304</v>
      </c>
      <c r="C1720" s="35" t="s">
        <v>3983</v>
      </c>
      <c r="D1720" s="35">
        <f>IFERROR(IF($A1720="HDC",IF(VLOOKUP($C1720,hdc!$B$2:$F$1600,2,FALSE())="","",VLOOKUP($C1720,hdc!$B$2:$F$1600,2,FALSE())),IF($A1720="NAUTICS",IF(VLOOKUP($C1720,nautics!$B$2:$F$1200,2,FALSE())="","",VLOOKUP($C1720,nautics!$B$2:$F$1200,2,FALSE())),IF($A1720="ST",IF(VLOOKUP($C1720,st!$B$2:$F$400,2,FALSE())="","",VLOOKUP($C1720,st!$B$2:$F$400,2,FALSE())),""))),"")</f>
        <v>1</v>
      </c>
      <c r="E1720" s="35">
        <f>IFERROR(IF($A1720="HDC",IF(VLOOKUP($C1720,hdc!$B$2:$F$1600,3,FALSE())="","",VLOOKUP($C1720,hdc!$B$2:$F$1600,3,FALSE())),IF($A1720="NAUTICS",IF(VLOOKUP($C1720,nautics!$B$2:$F$1200,3,FALSE())="","",VLOOKUP($C1720,nautics!$B$2:$F$1200,3,FALSE())),IF($A1720="ST",IF(VLOOKUP($C1720,st!$B$2:$F$400,3,FALSE())="","",VLOOKUP($C1720,st!$B$2:$F$400,3,FALSE())),""))),"")</f>
        <v>1</v>
      </c>
      <c r="F1720" s="35">
        <f>IFERROR(IF($A1720="HDC",IF(VLOOKUP($C1720,hdc!$B$2:$F$1600,4,FALSE())="","",VLOOKUP($C1720,hdc!$B$2:$F$1600,4,FALSE())),IF($A1720="NAUTICS",IF(VLOOKUP($C1720,nautics!$B$2:$F$1200,4,FALSE())="","",VLOOKUP($C1720,nautics!$B$2:$F$1200,4,FALSE())),IF($A1720="ST",IF(VLOOKUP($C1720,st!$B$2:$F$400,4,FALSE())="","",VLOOKUP($C1720,st!$B$2:$F$400,4,FALSE())),""))),"")</f>
        <v>1</v>
      </c>
      <c r="G1720" s="35" t="str">
        <f>IFERROR(IF($A1720="HDC",IF(VLOOKUP($C1720,hdc!$B$2:$F$1600,5,FALSE())="","",VLOOKUP($C1720,hdc!$B$2:$F$1600,5,FALSE())),IF($A1720="NAUTICS",IF(VLOOKUP($C1720,nautics!$B$2:$F$1200,5,FALSE())="","",VLOOKUP($C1720,nautics!$B$2:$F$1200,5,FALSE())),IF($A1720="ST",IF(VLOOKUP($C1720,st!$B$2:$F$400,5,FALSE())="","",VLOOKUP($C1720,st!$B$2:$F$400,5,FALSE())),""))),"")</f>
        <v/>
      </c>
      <c r="H1720" s="35" t="s">
        <v>104</v>
      </c>
      <c r="I1720" s="35" t="s">
        <v>34</v>
      </c>
      <c r="J1720" s="35" t="s">
        <v>3984</v>
      </c>
      <c r="K1720" s="35">
        <f t="shared" si="6"/>
        <v>20</v>
      </c>
      <c r="L1720" s="35" t="s">
        <v>340</v>
      </c>
      <c r="M1720" s="35" t="s">
        <v>341</v>
      </c>
      <c r="N1720" s="35" t="s">
        <v>43</v>
      </c>
      <c r="O1720" s="35" t="s">
        <v>45</v>
      </c>
      <c r="P1720" s="35" t="s">
        <v>3985</v>
      </c>
      <c r="Q1720" s="35" t="s">
        <v>3986</v>
      </c>
      <c r="S1720" s="35" t="s">
        <v>53</v>
      </c>
      <c r="T1720" s="35" t="s">
        <v>55</v>
      </c>
      <c r="U1720" s="35" t="s">
        <v>3987</v>
      </c>
      <c r="W1720" s="35" t="s">
        <v>57</v>
      </c>
      <c r="X1720" s="35" t="s">
        <v>59</v>
      </c>
      <c r="Y1720" s="35" t="s">
        <v>345</v>
      </c>
      <c r="Z1720" s="35" t="s">
        <v>3989</v>
      </c>
    </row>
    <row r="1721" spans="1:26" ht="15" customHeight="1">
      <c r="A1721" s="35" t="s">
        <v>1304</v>
      </c>
      <c r="B1721" s="35" t="s">
        <v>3990</v>
      </c>
      <c r="C1721" s="35" t="s">
        <v>3998</v>
      </c>
      <c r="D1721" s="35">
        <f>IFERROR(IF($A1721="HDC",IF(VLOOKUP($C1721,hdc!$B$2:$F$1600,2,FALSE())="","",VLOOKUP($C1721,hdc!$B$2:$F$1600,2,FALSE())),IF($A1721="NAUTICS",IF(VLOOKUP($C1721,nautics!$B$2:$F$1200,2,FALSE())="","",VLOOKUP($C1721,nautics!$B$2:$F$1200,2,FALSE())),IF($A1721="ST",IF(VLOOKUP($C1721,st!$B$2:$F$400,2,FALSE())="","",VLOOKUP($C1721,st!$B$2:$F$400,2,FALSE())),""))),"")</f>
        <v>1</v>
      </c>
      <c r="E1721" s="35">
        <f>IFERROR(IF($A1721="HDC",IF(VLOOKUP($C1721,hdc!$B$2:$F$1600,3,FALSE())="","",VLOOKUP($C1721,hdc!$B$2:$F$1600,3,FALSE())),IF($A1721="NAUTICS",IF(VLOOKUP($C1721,nautics!$B$2:$F$1200,3,FALSE())="","",VLOOKUP($C1721,nautics!$B$2:$F$1200,3,FALSE())),IF($A1721="ST",IF(VLOOKUP($C1721,st!$B$2:$F$400,3,FALSE())="","",VLOOKUP($C1721,st!$B$2:$F$400,3,FALSE())),""))),"")</f>
        <v>1</v>
      </c>
      <c r="F1721" s="35">
        <f>IFERROR(IF($A1721="HDC",IF(VLOOKUP($C1721,hdc!$B$2:$F$1600,4,FALSE())="","",VLOOKUP($C1721,hdc!$B$2:$F$1600,4,FALSE())),IF($A1721="NAUTICS",IF(VLOOKUP($C1721,nautics!$B$2:$F$1200,4,FALSE())="","",VLOOKUP($C1721,nautics!$B$2:$F$1200,4,FALSE())),IF($A1721="ST",IF(VLOOKUP($C1721,st!$B$2:$F$400,4,FALSE())="","",VLOOKUP($C1721,st!$B$2:$F$400,4,FALSE())),""))),"")</f>
        <v>1</v>
      </c>
      <c r="G1721" s="35" t="str">
        <f>IFERROR(IF($A1721="HDC",IF(VLOOKUP($C1721,hdc!$B$2:$F$1600,5,FALSE())="","",VLOOKUP($C1721,hdc!$B$2:$F$1600,5,FALSE())),IF($A1721="NAUTICS",IF(VLOOKUP($C1721,nautics!$B$2:$F$1200,5,FALSE())="","",VLOOKUP($C1721,nautics!$B$2:$F$1200,5,FALSE())),IF($A1721="ST",IF(VLOOKUP($C1721,st!$B$2:$F$400,5,FALSE())="","",VLOOKUP($C1721,st!$B$2:$F$400,5,FALSE())),""))),"")</f>
        <v/>
      </c>
      <c r="H1721" s="35" t="s">
        <v>155</v>
      </c>
      <c r="I1721" s="35" t="s">
        <v>34</v>
      </c>
      <c r="J1721" s="35" t="s">
        <v>3999</v>
      </c>
      <c r="K1721" s="35">
        <f t="shared" si="6"/>
        <v>27</v>
      </c>
      <c r="L1721" s="35" t="s">
        <v>40</v>
      </c>
      <c r="M1721" s="35" t="s">
        <v>42</v>
      </c>
      <c r="N1721" s="35" t="s">
        <v>43</v>
      </c>
      <c r="O1721" s="35" t="s">
        <v>45</v>
      </c>
      <c r="P1721" s="35" t="s">
        <v>4001</v>
      </c>
      <c r="Q1721" s="35" t="s">
        <v>4002</v>
      </c>
      <c r="S1721" s="35" t="s">
        <v>1677</v>
      </c>
      <c r="T1721" s="35" t="s">
        <v>1679</v>
      </c>
      <c r="U1721" s="35" t="s">
        <v>4003</v>
      </c>
      <c r="W1721" s="35" t="s">
        <v>57</v>
      </c>
      <c r="X1721" s="35" t="s">
        <v>203</v>
      </c>
      <c r="Y1721" s="35" t="s">
        <v>60</v>
      </c>
      <c r="Z1721" s="35" t="s">
        <v>4004</v>
      </c>
    </row>
    <row r="1722" spans="1:26" ht="15" customHeight="1">
      <c r="A1722" s="35" t="s">
        <v>1304</v>
      </c>
      <c r="C1722" s="35" t="s">
        <v>4005</v>
      </c>
      <c r="D1722" s="35">
        <f>IFERROR(IF($A1722="HDC",IF(VLOOKUP($C1722,hdc!$B$2:$F$1600,2,FALSE())="","",VLOOKUP($C1722,hdc!$B$2:$F$1600,2,FALSE())),IF($A1722="NAUTICS",IF(VLOOKUP($C1722,nautics!$B$2:$F$1200,2,FALSE())="","",VLOOKUP($C1722,nautics!$B$2:$F$1200,2,FALSE())),IF($A1722="ST",IF(VLOOKUP($C1722,st!$B$2:$F$400,2,FALSE())="","",VLOOKUP($C1722,st!$B$2:$F$400,2,FALSE())),""))),"")</f>
        <v>1</v>
      </c>
      <c r="E1722" s="35">
        <f>IFERROR(IF($A1722="HDC",IF(VLOOKUP($C1722,hdc!$B$2:$F$1600,3,FALSE())="","",VLOOKUP($C1722,hdc!$B$2:$F$1600,3,FALSE())),IF($A1722="NAUTICS",IF(VLOOKUP($C1722,nautics!$B$2:$F$1200,3,FALSE())="","",VLOOKUP($C1722,nautics!$B$2:$F$1200,3,FALSE())),IF($A1722="ST",IF(VLOOKUP($C1722,st!$B$2:$F$400,3,FALSE())="","",VLOOKUP($C1722,st!$B$2:$F$400,3,FALSE())),""))),"")</f>
        <v>1</v>
      </c>
      <c r="F1722" s="35">
        <f>IFERROR(IF($A1722="HDC",IF(VLOOKUP($C1722,hdc!$B$2:$F$1600,4,FALSE())="","",VLOOKUP($C1722,hdc!$B$2:$F$1600,4,FALSE())),IF($A1722="NAUTICS",IF(VLOOKUP($C1722,nautics!$B$2:$F$1200,4,FALSE())="","",VLOOKUP($C1722,nautics!$B$2:$F$1200,4,FALSE())),IF($A1722="ST",IF(VLOOKUP($C1722,st!$B$2:$F$400,4,FALSE())="","",VLOOKUP($C1722,st!$B$2:$F$400,4,FALSE())),""))),"")</f>
        <v>2</v>
      </c>
      <c r="G1722" s="35" t="str">
        <f>IFERROR(IF($A1722="HDC",IF(VLOOKUP($C1722,hdc!$B$2:$F$1600,5,FALSE())="","",VLOOKUP($C1722,hdc!$B$2:$F$1600,5,FALSE())),IF($A1722="NAUTICS",IF(VLOOKUP($C1722,nautics!$B$2:$F$1200,5,FALSE())="","",VLOOKUP($C1722,nautics!$B$2:$F$1200,5,FALSE())),IF($A1722="ST",IF(VLOOKUP($C1722,st!$B$2:$F$400,5,FALSE())="","",VLOOKUP($C1722,st!$B$2:$F$400,5,FALSE())),""))),"")</f>
        <v/>
      </c>
      <c r="H1722" s="35" t="s">
        <v>769</v>
      </c>
      <c r="I1722" s="35" t="s">
        <v>31</v>
      </c>
      <c r="J1722" s="35" t="s">
        <v>4007</v>
      </c>
      <c r="K1722" s="35">
        <f t="shared" si="6"/>
        <v>25</v>
      </c>
      <c r="L1722" s="35" t="s">
        <v>95</v>
      </c>
      <c r="M1722" s="35" t="s">
        <v>96</v>
      </c>
      <c r="N1722" s="35" t="s">
        <v>43</v>
      </c>
      <c r="O1722" s="35" t="s">
        <v>45</v>
      </c>
      <c r="P1722" s="35" t="s">
        <v>318</v>
      </c>
      <c r="Q1722" s="35" t="s">
        <v>319</v>
      </c>
      <c r="S1722" s="35" t="s">
        <v>174</v>
      </c>
      <c r="T1722" s="35" t="s">
        <v>175</v>
      </c>
      <c r="U1722" s="35" t="s">
        <v>4010</v>
      </c>
      <c r="W1722" s="35" t="s">
        <v>57</v>
      </c>
      <c r="X1722" s="35" t="s">
        <v>59</v>
      </c>
      <c r="Y1722" s="35" t="s">
        <v>102</v>
      </c>
      <c r="Z1722" s="35" t="s">
        <v>323</v>
      </c>
    </row>
    <row r="1723" spans="1:26" ht="15" customHeight="1">
      <c r="A1723" s="35" t="s">
        <v>1304</v>
      </c>
      <c r="C1723" s="35" t="s">
        <v>4014</v>
      </c>
      <c r="D1723" s="35">
        <f>IFERROR(IF($A1723="HDC",IF(VLOOKUP($C1723,hdc!$B$2:$F$1600,2,FALSE())="","",VLOOKUP($C1723,hdc!$B$2:$F$1600,2,FALSE())),IF($A1723="NAUTICS",IF(VLOOKUP($C1723,nautics!$B$2:$F$1200,2,FALSE())="","",VLOOKUP($C1723,nautics!$B$2:$F$1200,2,FALSE())),IF($A1723="ST",IF(VLOOKUP($C1723,st!$B$2:$F$400,2,FALSE())="","",VLOOKUP($C1723,st!$B$2:$F$400,2,FALSE())),""))),"")</f>
        <v>1</v>
      </c>
      <c r="E1723" s="35">
        <f>IFERROR(IF($A1723="HDC",IF(VLOOKUP($C1723,hdc!$B$2:$F$1600,3,FALSE())="","",VLOOKUP($C1723,hdc!$B$2:$F$1600,3,FALSE())),IF($A1723="NAUTICS",IF(VLOOKUP($C1723,nautics!$B$2:$F$1200,3,FALSE())="","",VLOOKUP($C1723,nautics!$B$2:$F$1200,3,FALSE())),IF($A1723="ST",IF(VLOOKUP($C1723,st!$B$2:$F$400,3,FALSE())="","",VLOOKUP($C1723,st!$B$2:$F$400,3,FALSE())),""))),"")</f>
        <v>1</v>
      </c>
      <c r="F1723" s="35">
        <f>IFERROR(IF($A1723="HDC",IF(VLOOKUP($C1723,hdc!$B$2:$F$1600,4,FALSE())="","",VLOOKUP($C1723,hdc!$B$2:$F$1600,4,FALSE())),IF($A1723="NAUTICS",IF(VLOOKUP($C1723,nautics!$B$2:$F$1200,4,FALSE())="","",VLOOKUP($C1723,nautics!$B$2:$F$1200,4,FALSE())),IF($A1723="ST",IF(VLOOKUP($C1723,st!$B$2:$F$400,4,FALSE())="","",VLOOKUP($C1723,st!$B$2:$F$400,4,FALSE())),""))),"")</f>
        <v>1</v>
      </c>
      <c r="G1723" s="35" t="str">
        <f>IFERROR(IF($A1723="HDC",IF(VLOOKUP($C1723,hdc!$B$2:$F$1600,5,FALSE())="","",VLOOKUP($C1723,hdc!$B$2:$F$1600,5,FALSE())),IF($A1723="NAUTICS",IF(VLOOKUP($C1723,nautics!$B$2:$F$1200,5,FALSE())="","",VLOOKUP($C1723,nautics!$B$2:$F$1200,5,FALSE())),IF($A1723="ST",IF(VLOOKUP($C1723,st!$B$2:$F$400,5,FALSE())="","",VLOOKUP($C1723,st!$B$2:$F$400,5,FALSE())),""))),"")</f>
        <v/>
      </c>
      <c r="H1723" s="35" t="s">
        <v>155</v>
      </c>
      <c r="I1723" s="35" t="s">
        <v>34</v>
      </c>
      <c r="J1723" s="35" t="s">
        <v>4017</v>
      </c>
      <c r="K1723" s="35">
        <f t="shared" si="6"/>
        <v>77</v>
      </c>
      <c r="L1723" s="35" t="s">
        <v>40</v>
      </c>
      <c r="M1723" s="35" t="s">
        <v>42</v>
      </c>
      <c r="N1723" s="35" t="s">
        <v>43</v>
      </c>
      <c r="O1723" s="35" t="s">
        <v>45</v>
      </c>
      <c r="P1723" s="35" t="s">
        <v>4018</v>
      </c>
      <c r="Q1723" s="35" t="s">
        <v>4019</v>
      </c>
      <c r="S1723" s="35" t="s">
        <v>736</v>
      </c>
      <c r="T1723" s="35" t="s">
        <v>738</v>
      </c>
      <c r="U1723" s="35" t="s">
        <v>4020</v>
      </c>
      <c r="W1723" s="35" t="s">
        <v>57</v>
      </c>
      <c r="X1723" s="35" t="s">
        <v>203</v>
      </c>
      <c r="Y1723" s="35" t="s">
        <v>60</v>
      </c>
      <c r="Z1723" s="35" t="s">
        <v>4021</v>
      </c>
    </row>
    <row r="1724" spans="1:26" ht="15" customHeight="1">
      <c r="A1724" s="35" t="s">
        <v>1304</v>
      </c>
      <c r="C1724" s="35" t="s">
        <v>4022</v>
      </c>
      <c r="D1724" s="35">
        <f>IFERROR(IF($A1724="HDC",IF(VLOOKUP($C1724,hdc!$B$2:$F$1600,2,FALSE())="","",VLOOKUP($C1724,hdc!$B$2:$F$1600,2,FALSE())),IF($A1724="NAUTICS",IF(VLOOKUP($C1724,nautics!$B$2:$F$1200,2,FALSE())="","",VLOOKUP($C1724,nautics!$B$2:$F$1200,2,FALSE())),IF($A1724="ST",IF(VLOOKUP($C1724,st!$B$2:$F$400,2,FALSE())="","",VLOOKUP($C1724,st!$B$2:$F$400,2,FALSE())),""))),"")</f>
        <v>1</v>
      </c>
      <c r="E1724" s="35">
        <f>IFERROR(IF($A1724="HDC",IF(VLOOKUP($C1724,hdc!$B$2:$F$1600,3,FALSE())="","",VLOOKUP($C1724,hdc!$B$2:$F$1600,3,FALSE())),IF($A1724="NAUTICS",IF(VLOOKUP($C1724,nautics!$B$2:$F$1200,3,FALSE())="","",VLOOKUP($C1724,nautics!$B$2:$F$1200,3,FALSE())),IF($A1724="ST",IF(VLOOKUP($C1724,st!$B$2:$F$400,3,FALSE())="","",VLOOKUP($C1724,st!$B$2:$F$400,3,FALSE())),""))),"")</f>
        <v>1</v>
      </c>
      <c r="F1724" s="35">
        <f>IFERROR(IF($A1724="HDC",IF(VLOOKUP($C1724,hdc!$B$2:$F$1600,4,FALSE())="","",VLOOKUP($C1724,hdc!$B$2:$F$1600,4,FALSE())),IF($A1724="NAUTICS",IF(VLOOKUP($C1724,nautics!$B$2:$F$1200,4,FALSE())="","",VLOOKUP($C1724,nautics!$B$2:$F$1200,4,FALSE())),IF($A1724="ST",IF(VLOOKUP($C1724,st!$B$2:$F$400,4,FALSE())="","",VLOOKUP($C1724,st!$B$2:$F$400,4,FALSE())),""))),"")</f>
        <v>1</v>
      </c>
      <c r="G1724" s="35" t="str">
        <f>IFERROR(IF($A1724="HDC",IF(VLOOKUP($C1724,hdc!$B$2:$F$1600,5,FALSE())="","",VLOOKUP($C1724,hdc!$B$2:$F$1600,5,FALSE())),IF($A1724="NAUTICS",IF(VLOOKUP($C1724,nautics!$B$2:$F$1200,5,FALSE())="","",VLOOKUP($C1724,nautics!$B$2:$F$1200,5,FALSE())),IF($A1724="ST",IF(VLOOKUP($C1724,st!$B$2:$F$400,5,FALSE())="","",VLOOKUP($C1724,st!$B$2:$F$400,5,FALSE())),""))),"")</f>
        <v/>
      </c>
      <c r="H1724" s="35" t="s">
        <v>155</v>
      </c>
      <c r="I1724" s="35" t="s">
        <v>34</v>
      </c>
      <c r="J1724" s="35" t="s">
        <v>4024</v>
      </c>
      <c r="K1724" s="35">
        <f t="shared" si="6"/>
        <v>41</v>
      </c>
      <c r="L1724" s="35" t="s">
        <v>318</v>
      </c>
      <c r="M1724" s="35" t="s">
        <v>319</v>
      </c>
      <c r="N1724" s="35" t="s">
        <v>174</v>
      </c>
      <c r="O1724" s="35" t="s">
        <v>175</v>
      </c>
      <c r="P1724" s="35" t="s">
        <v>170</v>
      </c>
      <c r="Q1724" s="35" t="s">
        <v>171</v>
      </c>
      <c r="S1724" s="35" t="s">
        <v>46</v>
      </c>
      <c r="T1724" s="35" t="s">
        <v>49</v>
      </c>
      <c r="U1724" s="35" t="s">
        <v>4025</v>
      </c>
      <c r="W1724" s="35" t="s">
        <v>57</v>
      </c>
      <c r="X1724" s="35" t="s">
        <v>59</v>
      </c>
      <c r="Y1724" s="35" t="s">
        <v>323</v>
      </c>
      <c r="Z1724" s="35" t="s">
        <v>177</v>
      </c>
    </row>
    <row r="1725" spans="1:26" ht="15" customHeight="1">
      <c r="A1725" s="35" t="s">
        <v>1304</v>
      </c>
      <c r="C1725" s="35" t="s">
        <v>4026</v>
      </c>
      <c r="D1725" s="35">
        <f>IFERROR(IF($A1725="HDC",IF(VLOOKUP($C1725,hdc!$B$2:$F$1600,2,FALSE())="","",VLOOKUP($C1725,hdc!$B$2:$F$1600,2,FALSE())),IF($A1725="NAUTICS",IF(VLOOKUP($C1725,nautics!$B$2:$F$1200,2,FALSE())="","",VLOOKUP($C1725,nautics!$B$2:$F$1200,2,FALSE())),IF($A1725="ST",IF(VLOOKUP($C1725,st!$B$2:$F$400,2,FALSE())="","",VLOOKUP($C1725,st!$B$2:$F$400,2,FALSE())),""))),"")</f>
        <v>1</v>
      </c>
      <c r="E1725" s="35">
        <f>IFERROR(IF($A1725="HDC",IF(VLOOKUP($C1725,hdc!$B$2:$F$1600,3,FALSE())="","",VLOOKUP($C1725,hdc!$B$2:$F$1600,3,FALSE())),IF($A1725="NAUTICS",IF(VLOOKUP($C1725,nautics!$B$2:$F$1200,3,FALSE())="","",VLOOKUP($C1725,nautics!$B$2:$F$1200,3,FALSE())),IF($A1725="ST",IF(VLOOKUP($C1725,st!$B$2:$F$400,3,FALSE())="","",VLOOKUP($C1725,st!$B$2:$F$400,3,FALSE())),""))),"")</f>
        <v>1</v>
      </c>
      <c r="F1725" s="35">
        <f>IFERROR(IF($A1725="HDC",IF(VLOOKUP($C1725,hdc!$B$2:$F$1600,4,FALSE())="","",VLOOKUP($C1725,hdc!$B$2:$F$1600,4,FALSE())),IF($A1725="NAUTICS",IF(VLOOKUP($C1725,nautics!$B$2:$F$1200,4,FALSE())="","",VLOOKUP($C1725,nautics!$B$2:$F$1200,4,FALSE())),IF($A1725="ST",IF(VLOOKUP($C1725,st!$B$2:$F$400,4,FALSE())="","",VLOOKUP($C1725,st!$B$2:$F$400,4,FALSE())),""))),"")</f>
        <v>1</v>
      </c>
      <c r="G1725" s="35" t="str">
        <f>IFERROR(IF($A1725="HDC",IF(VLOOKUP($C1725,hdc!$B$2:$F$1600,5,FALSE())="","",VLOOKUP($C1725,hdc!$B$2:$F$1600,5,FALSE())),IF($A1725="NAUTICS",IF(VLOOKUP($C1725,nautics!$B$2:$F$1200,5,FALSE())="","",VLOOKUP($C1725,nautics!$B$2:$F$1200,5,FALSE())),IF($A1725="ST",IF(VLOOKUP($C1725,st!$B$2:$F$400,5,FALSE())="","",VLOOKUP($C1725,st!$B$2:$F$400,5,FALSE())),""))),"")</f>
        <v/>
      </c>
      <c r="H1725" s="35" t="s">
        <v>104</v>
      </c>
      <c r="I1725" s="35" t="s">
        <v>34</v>
      </c>
      <c r="J1725" s="35" t="s">
        <v>441</v>
      </c>
      <c r="K1725" s="35">
        <f t="shared" si="6"/>
        <v>16</v>
      </c>
      <c r="L1725" s="35" t="s">
        <v>95</v>
      </c>
      <c r="M1725" s="35" t="s">
        <v>96</v>
      </c>
      <c r="N1725" s="35" t="s">
        <v>43</v>
      </c>
      <c r="O1725" s="35" t="s">
        <v>45</v>
      </c>
      <c r="P1725" s="35" t="s">
        <v>40</v>
      </c>
      <c r="Q1725" s="35" t="s">
        <v>42</v>
      </c>
      <c r="S1725" s="35" t="s">
        <v>43</v>
      </c>
      <c r="T1725" s="35" t="s">
        <v>45</v>
      </c>
      <c r="U1725" s="35" t="s">
        <v>445</v>
      </c>
      <c r="W1725" s="35" t="s">
        <v>78</v>
      </c>
      <c r="X1725" s="35" t="s">
        <v>926</v>
      </c>
      <c r="Y1725" s="35" t="s">
        <v>102</v>
      </c>
      <c r="Z1725" s="35" t="s">
        <v>60</v>
      </c>
    </row>
    <row r="1726" spans="1:26" ht="15" customHeight="1">
      <c r="A1726" s="35" t="s">
        <v>1304</v>
      </c>
      <c r="C1726" s="35" t="s">
        <v>4031</v>
      </c>
      <c r="D1726" s="35">
        <f>IFERROR(IF($A1726="HDC",IF(VLOOKUP($C1726,hdc!$B$2:$F$1600,2,FALSE())="","",VLOOKUP($C1726,hdc!$B$2:$F$1600,2,FALSE())),IF($A1726="NAUTICS",IF(VLOOKUP($C1726,nautics!$B$2:$F$1200,2,FALSE())="","",VLOOKUP($C1726,nautics!$B$2:$F$1200,2,FALSE())),IF($A1726="ST",IF(VLOOKUP($C1726,st!$B$2:$F$400,2,FALSE())="","",VLOOKUP($C1726,st!$B$2:$F$400,2,FALSE())),""))),"")</f>
        <v>1</v>
      </c>
      <c r="E1726" s="35">
        <f>IFERROR(IF($A1726="HDC",IF(VLOOKUP($C1726,hdc!$B$2:$F$1600,3,FALSE())="","",VLOOKUP($C1726,hdc!$B$2:$F$1600,3,FALSE())),IF($A1726="NAUTICS",IF(VLOOKUP($C1726,nautics!$B$2:$F$1200,3,FALSE())="","",VLOOKUP($C1726,nautics!$B$2:$F$1200,3,FALSE())),IF($A1726="ST",IF(VLOOKUP($C1726,st!$B$2:$F$400,3,FALSE())="","",VLOOKUP($C1726,st!$B$2:$F$400,3,FALSE())),""))),"")</f>
        <v>1</v>
      </c>
      <c r="F1726" s="35">
        <f>IFERROR(IF($A1726="HDC",IF(VLOOKUP($C1726,hdc!$B$2:$F$1600,4,FALSE())="","",VLOOKUP($C1726,hdc!$B$2:$F$1600,4,FALSE())),IF($A1726="NAUTICS",IF(VLOOKUP($C1726,nautics!$B$2:$F$1200,4,FALSE())="","",VLOOKUP($C1726,nautics!$B$2:$F$1200,4,FALSE())),IF($A1726="ST",IF(VLOOKUP($C1726,st!$B$2:$F$400,4,FALSE())="","",VLOOKUP($C1726,st!$B$2:$F$400,4,FALSE())),""))),"")</f>
        <v>1</v>
      </c>
      <c r="G1726" s="35" t="str">
        <f>IFERROR(IF($A1726="HDC",IF(VLOOKUP($C1726,hdc!$B$2:$F$1600,5,FALSE())="","",VLOOKUP($C1726,hdc!$B$2:$F$1600,5,FALSE())),IF($A1726="NAUTICS",IF(VLOOKUP($C1726,nautics!$B$2:$F$1200,5,FALSE())="","",VLOOKUP($C1726,nautics!$B$2:$F$1200,5,FALSE())),IF($A1726="ST",IF(VLOOKUP($C1726,st!$B$2:$F$400,5,FALSE())="","",VLOOKUP($C1726,st!$B$2:$F$400,5,FALSE())),""))),"")</f>
        <v/>
      </c>
      <c r="H1726" s="35" t="s">
        <v>155</v>
      </c>
      <c r="I1726" s="35" t="s">
        <v>34</v>
      </c>
      <c r="J1726" s="35" t="s">
        <v>4033</v>
      </c>
      <c r="K1726" s="35">
        <f t="shared" si="6"/>
        <v>57</v>
      </c>
      <c r="L1726" s="35" t="s">
        <v>40</v>
      </c>
      <c r="M1726" s="35" t="s">
        <v>42</v>
      </c>
      <c r="N1726" s="35" t="s">
        <v>43</v>
      </c>
      <c r="O1726" s="35" t="s">
        <v>45</v>
      </c>
      <c r="P1726" s="35" t="s">
        <v>4034</v>
      </c>
      <c r="Q1726" s="35" t="s">
        <v>4035</v>
      </c>
      <c r="S1726" s="35" t="s">
        <v>433</v>
      </c>
      <c r="T1726" s="35" t="s">
        <v>434</v>
      </c>
      <c r="U1726" s="35" t="s">
        <v>4036</v>
      </c>
      <c r="W1726" s="35" t="s">
        <v>57</v>
      </c>
      <c r="X1726" s="35" t="s">
        <v>203</v>
      </c>
      <c r="Y1726" s="35" t="s">
        <v>60</v>
      </c>
      <c r="Z1726" s="35" t="s">
        <v>4038</v>
      </c>
    </row>
    <row r="1727" spans="1:26" ht="15" customHeight="1">
      <c r="A1727" s="35" t="s">
        <v>1304</v>
      </c>
      <c r="C1727" s="35" t="s">
        <v>4040</v>
      </c>
      <c r="D1727" s="35">
        <f>IFERROR(IF($A1727="HDC",IF(VLOOKUP($C1727,hdc!$B$2:$F$1600,2,FALSE())="","",VLOOKUP($C1727,hdc!$B$2:$F$1600,2,FALSE())),IF($A1727="NAUTICS",IF(VLOOKUP($C1727,nautics!$B$2:$F$1200,2,FALSE())="","",VLOOKUP($C1727,nautics!$B$2:$F$1200,2,FALSE())),IF($A1727="ST",IF(VLOOKUP($C1727,st!$B$2:$F$400,2,FALSE())="","",VLOOKUP($C1727,st!$B$2:$F$400,2,FALSE())),""))),"")</f>
        <v>1</v>
      </c>
      <c r="E1727" s="35">
        <f>IFERROR(IF($A1727="HDC",IF(VLOOKUP($C1727,hdc!$B$2:$F$1600,3,FALSE())="","",VLOOKUP($C1727,hdc!$B$2:$F$1600,3,FALSE())),IF($A1727="NAUTICS",IF(VLOOKUP($C1727,nautics!$B$2:$F$1200,3,FALSE())="","",VLOOKUP($C1727,nautics!$B$2:$F$1200,3,FALSE())),IF($A1727="ST",IF(VLOOKUP($C1727,st!$B$2:$F$400,3,FALSE())="","",VLOOKUP($C1727,st!$B$2:$F$400,3,FALSE())),""))),"")</f>
        <v>1</v>
      </c>
      <c r="F1727" s="35">
        <f>IFERROR(IF($A1727="HDC",IF(VLOOKUP($C1727,hdc!$B$2:$F$1600,4,FALSE())="","",VLOOKUP($C1727,hdc!$B$2:$F$1600,4,FALSE())),IF($A1727="NAUTICS",IF(VLOOKUP($C1727,nautics!$B$2:$F$1200,4,FALSE())="","",VLOOKUP($C1727,nautics!$B$2:$F$1200,4,FALSE())),IF($A1727="ST",IF(VLOOKUP($C1727,st!$B$2:$F$400,4,FALSE())="","",VLOOKUP($C1727,st!$B$2:$F$400,4,FALSE())),""))),"")</f>
        <v>1</v>
      </c>
      <c r="G1727" s="35" t="str">
        <f>IFERROR(IF($A1727="HDC",IF(VLOOKUP($C1727,hdc!$B$2:$F$1600,5,FALSE())="","",VLOOKUP($C1727,hdc!$B$2:$F$1600,5,FALSE())),IF($A1727="NAUTICS",IF(VLOOKUP($C1727,nautics!$B$2:$F$1200,5,FALSE())="","",VLOOKUP($C1727,nautics!$B$2:$F$1200,5,FALSE())),IF($A1727="ST",IF(VLOOKUP($C1727,st!$B$2:$F$400,5,FALSE())="","",VLOOKUP($C1727,st!$B$2:$F$400,5,FALSE())),""))),"")</f>
        <v/>
      </c>
      <c r="H1727" s="35" t="s">
        <v>155</v>
      </c>
      <c r="I1727" s="35" t="s">
        <v>34</v>
      </c>
      <c r="J1727" s="35" t="s">
        <v>4033</v>
      </c>
      <c r="K1727" s="35">
        <f t="shared" si="6"/>
        <v>57</v>
      </c>
      <c r="L1727" s="35" t="s">
        <v>40</v>
      </c>
      <c r="M1727" s="35" t="s">
        <v>42</v>
      </c>
      <c r="N1727" s="35" t="s">
        <v>43</v>
      </c>
      <c r="O1727" s="35" t="s">
        <v>45</v>
      </c>
      <c r="P1727" s="35" t="s">
        <v>4041</v>
      </c>
      <c r="Q1727" s="35" t="s">
        <v>4042</v>
      </c>
      <c r="S1727" s="35" t="s">
        <v>433</v>
      </c>
      <c r="T1727" s="35" t="s">
        <v>434</v>
      </c>
      <c r="U1727" s="35" t="s">
        <v>4036</v>
      </c>
      <c r="W1727" s="35" t="s">
        <v>57</v>
      </c>
      <c r="X1727" s="35" t="s">
        <v>203</v>
      </c>
      <c r="Y1727" s="35" t="s">
        <v>60</v>
      </c>
      <c r="Z1727" s="35" t="s">
        <v>4038</v>
      </c>
    </row>
    <row r="1728" spans="1:26" ht="15" customHeight="1">
      <c r="A1728" s="35" t="s">
        <v>1304</v>
      </c>
      <c r="C1728" s="35" t="s">
        <v>4045</v>
      </c>
      <c r="D1728" s="35">
        <f>IFERROR(IF($A1728="HDC",IF(VLOOKUP($C1728,hdc!$B$2:$F$1600,2,FALSE())="","",VLOOKUP($C1728,hdc!$B$2:$F$1600,2,FALSE())),IF($A1728="NAUTICS",IF(VLOOKUP($C1728,nautics!$B$2:$F$1200,2,FALSE())="","",VLOOKUP($C1728,nautics!$B$2:$F$1200,2,FALSE())),IF($A1728="ST",IF(VLOOKUP($C1728,st!$B$2:$F$400,2,FALSE())="","",VLOOKUP($C1728,st!$B$2:$F$400,2,FALSE())),""))),"")</f>
        <v>1</v>
      </c>
      <c r="E1728" s="35">
        <f>IFERROR(IF($A1728="HDC",IF(VLOOKUP($C1728,hdc!$B$2:$F$1600,3,FALSE())="","",VLOOKUP($C1728,hdc!$B$2:$F$1600,3,FALSE())),IF($A1728="NAUTICS",IF(VLOOKUP($C1728,nautics!$B$2:$F$1200,3,FALSE())="","",VLOOKUP($C1728,nautics!$B$2:$F$1200,3,FALSE())),IF($A1728="ST",IF(VLOOKUP($C1728,st!$B$2:$F$400,3,FALSE())="","",VLOOKUP($C1728,st!$B$2:$F$400,3,FALSE())),""))),"")</f>
        <v>1</v>
      </c>
      <c r="F1728" s="35">
        <f>IFERROR(IF($A1728="HDC",IF(VLOOKUP($C1728,hdc!$B$2:$F$1600,4,FALSE())="","",VLOOKUP($C1728,hdc!$B$2:$F$1600,4,FALSE())),IF($A1728="NAUTICS",IF(VLOOKUP($C1728,nautics!$B$2:$F$1200,4,FALSE())="","",VLOOKUP($C1728,nautics!$B$2:$F$1200,4,FALSE())),IF($A1728="ST",IF(VLOOKUP($C1728,st!$B$2:$F$400,4,FALSE())="","",VLOOKUP($C1728,st!$B$2:$F$400,4,FALSE())),""))),"")</f>
        <v>1</v>
      </c>
      <c r="G1728" s="35" t="str">
        <f>IFERROR(IF($A1728="HDC",IF(VLOOKUP($C1728,hdc!$B$2:$F$1600,5,FALSE())="","",VLOOKUP($C1728,hdc!$B$2:$F$1600,5,FALSE())),IF($A1728="NAUTICS",IF(VLOOKUP($C1728,nautics!$B$2:$F$1200,5,FALSE())="","",VLOOKUP($C1728,nautics!$B$2:$F$1200,5,FALSE())),IF($A1728="ST",IF(VLOOKUP($C1728,st!$B$2:$F$400,5,FALSE())="","",VLOOKUP($C1728,st!$B$2:$F$400,5,FALSE())),""))),"")</f>
        <v/>
      </c>
      <c r="H1728" s="35" t="s">
        <v>104</v>
      </c>
      <c r="I1728" s="35" t="s">
        <v>34</v>
      </c>
      <c r="J1728" s="35" t="s">
        <v>339</v>
      </c>
      <c r="K1728" s="35">
        <f t="shared" si="6"/>
        <v>14</v>
      </c>
      <c r="L1728" s="35" t="s">
        <v>340</v>
      </c>
      <c r="M1728" s="35" t="s">
        <v>341</v>
      </c>
      <c r="N1728" s="35" t="s">
        <v>43</v>
      </c>
      <c r="O1728" s="35" t="s">
        <v>45</v>
      </c>
      <c r="P1728" s="35" t="s">
        <v>40</v>
      </c>
      <c r="Q1728" s="35" t="s">
        <v>42</v>
      </c>
      <c r="S1728" s="35" t="s">
        <v>43</v>
      </c>
      <c r="T1728" s="35" t="s">
        <v>45</v>
      </c>
      <c r="U1728" s="35" t="s">
        <v>343</v>
      </c>
      <c r="W1728" s="35" t="s">
        <v>78</v>
      </c>
      <c r="X1728" s="35" t="s">
        <v>59</v>
      </c>
      <c r="Y1728" s="35" t="s">
        <v>345</v>
      </c>
      <c r="Z1728" s="35" t="s">
        <v>60</v>
      </c>
    </row>
    <row r="1729" spans="1:26" ht="15" customHeight="1">
      <c r="A1729" s="35" t="s">
        <v>1304</v>
      </c>
      <c r="C1729" s="35" t="s">
        <v>4050</v>
      </c>
      <c r="D1729" s="35">
        <f>IFERROR(IF($A1729="HDC",IF(VLOOKUP($C1729,hdc!$B$2:$F$1600,2,FALSE())="","",VLOOKUP($C1729,hdc!$B$2:$F$1600,2,FALSE())),IF($A1729="NAUTICS",IF(VLOOKUP($C1729,nautics!$B$2:$F$1200,2,FALSE())="","",VLOOKUP($C1729,nautics!$B$2:$F$1200,2,FALSE())),IF($A1729="ST",IF(VLOOKUP($C1729,st!$B$2:$F$400,2,FALSE())="","",VLOOKUP($C1729,st!$B$2:$F$400,2,FALSE())),""))),"")</f>
        <v>1</v>
      </c>
      <c r="E1729" s="35">
        <f>IFERROR(IF($A1729="HDC",IF(VLOOKUP($C1729,hdc!$B$2:$F$1600,3,FALSE())="","",VLOOKUP($C1729,hdc!$B$2:$F$1600,3,FALSE())),IF($A1729="NAUTICS",IF(VLOOKUP($C1729,nautics!$B$2:$F$1200,3,FALSE())="","",VLOOKUP($C1729,nautics!$B$2:$F$1200,3,FALSE())),IF($A1729="ST",IF(VLOOKUP($C1729,st!$B$2:$F$400,3,FALSE())="","",VLOOKUP($C1729,st!$B$2:$F$400,3,FALSE())),""))),"")</f>
        <v>1</v>
      </c>
      <c r="F1729" s="35">
        <f>IFERROR(IF($A1729="HDC",IF(VLOOKUP($C1729,hdc!$B$2:$F$1600,4,FALSE())="","",VLOOKUP($C1729,hdc!$B$2:$F$1600,4,FALSE())),IF($A1729="NAUTICS",IF(VLOOKUP($C1729,nautics!$B$2:$F$1200,4,FALSE())="","",VLOOKUP($C1729,nautics!$B$2:$F$1200,4,FALSE())),IF($A1729="ST",IF(VLOOKUP($C1729,st!$B$2:$F$400,4,FALSE())="","",VLOOKUP($C1729,st!$B$2:$F$400,4,FALSE())),""))),"")</f>
        <v>1</v>
      </c>
      <c r="G1729" s="35" t="str">
        <f>IFERROR(IF($A1729="HDC",IF(VLOOKUP($C1729,hdc!$B$2:$F$1600,5,FALSE())="","",VLOOKUP($C1729,hdc!$B$2:$F$1600,5,FALSE())),IF($A1729="NAUTICS",IF(VLOOKUP($C1729,nautics!$B$2:$F$1200,5,FALSE())="","",VLOOKUP($C1729,nautics!$B$2:$F$1200,5,FALSE())),IF($A1729="ST",IF(VLOOKUP($C1729,st!$B$2:$F$400,5,FALSE())="","",VLOOKUP($C1729,st!$B$2:$F$400,5,FALSE())),""))),"")</f>
        <v/>
      </c>
      <c r="H1729" s="35" t="s">
        <v>911</v>
      </c>
      <c r="I1729" s="35" t="s">
        <v>34</v>
      </c>
      <c r="J1729" s="35" t="s">
        <v>4052</v>
      </c>
      <c r="K1729" s="35">
        <f t="shared" si="6"/>
        <v>76</v>
      </c>
      <c r="L1729" s="35" t="s">
        <v>318</v>
      </c>
      <c r="M1729" s="35" t="s">
        <v>319</v>
      </c>
      <c r="N1729" s="35" t="s">
        <v>174</v>
      </c>
      <c r="O1729" s="35" t="s">
        <v>175</v>
      </c>
      <c r="P1729" s="35" t="s">
        <v>170</v>
      </c>
      <c r="Q1729" s="35" t="s">
        <v>171</v>
      </c>
      <c r="S1729" s="35" t="s">
        <v>46</v>
      </c>
      <c r="T1729" s="35" t="s">
        <v>49</v>
      </c>
      <c r="U1729" s="35" t="s">
        <v>4054</v>
      </c>
      <c r="W1729" s="35" t="s">
        <v>57</v>
      </c>
      <c r="X1729" s="35" t="s">
        <v>59</v>
      </c>
      <c r="Y1729" s="35" t="s">
        <v>323</v>
      </c>
      <c r="Z1729" s="35" t="s">
        <v>177</v>
      </c>
    </row>
    <row r="1730" spans="1:26" ht="15" customHeight="1">
      <c r="A1730" s="35" t="s">
        <v>1304</v>
      </c>
      <c r="C1730" s="35" t="s">
        <v>4056</v>
      </c>
      <c r="D1730" s="35">
        <f>IFERROR(IF($A1730="HDC",IF(VLOOKUP($C1730,hdc!$B$2:$F$1600,2,FALSE())="","",VLOOKUP($C1730,hdc!$B$2:$F$1600,2,FALSE())),IF($A1730="NAUTICS",IF(VLOOKUP($C1730,nautics!$B$2:$F$1200,2,FALSE())="","",VLOOKUP($C1730,nautics!$B$2:$F$1200,2,FALSE())),IF($A1730="ST",IF(VLOOKUP($C1730,st!$B$2:$F$400,2,FALSE())="","",VLOOKUP($C1730,st!$B$2:$F$400,2,FALSE())),""))),"")</f>
        <v>1</v>
      </c>
      <c r="E1730" s="35">
        <f>IFERROR(IF($A1730="HDC",IF(VLOOKUP($C1730,hdc!$B$2:$F$1600,3,FALSE())="","",VLOOKUP($C1730,hdc!$B$2:$F$1600,3,FALSE())),IF($A1730="NAUTICS",IF(VLOOKUP($C1730,nautics!$B$2:$F$1200,3,FALSE())="","",VLOOKUP($C1730,nautics!$B$2:$F$1200,3,FALSE())),IF($A1730="ST",IF(VLOOKUP($C1730,st!$B$2:$F$400,3,FALSE())="","",VLOOKUP($C1730,st!$B$2:$F$400,3,FALSE())),""))),"")</f>
        <v>1</v>
      </c>
      <c r="F1730" s="35">
        <f>IFERROR(IF($A1730="HDC",IF(VLOOKUP($C1730,hdc!$B$2:$F$1600,4,FALSE())="","",VLOOKUP($C1730,hdc!$B$2:$F$1600,4,FALSE())),IF($A1730="NAUTICS",IF(VLOOKUP($C1730,nautics!$B$2:$F$1200,4,FALSE())="","",VLOOKUP($C1730,nautics!$B$2:$F$1200,4,FALSE())),IF($A1730="ST",IF(VLOOKUP($C1730,st!$B$2:$F$400,4,FALSE())="","",VLOOKUP($C1730,st!$B$2:$F$400,4,FALSE())),""))),"")</f>
        <v>1</v>
      </c>
      <c r="G1730" s="35" t="str">
        <f>IFERROR(IF($A1730="HDC",IF(VLOOKUP($C1730,hdc!$B$2:$F$1600,5,FALSE())="","",VLOOKUP($C1730,hdc!$B$2:$F$1600,5,FALSE())),IF($A1730="NAUTICS",IF(VLOOKUP($C1730,nautics!$B$2:$F$1200,5,FALSE())="","",VLOOKUP($C1730,nautics!$B$2:$F$1200,5,FALSE())),IF($A1730="ST",IF(VLOOKUP($C1730,st!$B$2:$F$400,5,FALSE())="","",VLOOKUP($C1730,st!$B$2:$F$400,5,FALSE())),""))),"")</f>
        <v/>
      </c>
      <c r="H1730" s="35" t="s">
        <v>145</v>
      </c>
      <c r="I1730" s="35" t="s">
        <v>34</v>
      </c>
      <c r="J1730" s="35" t="s">
        <v>4059</v>
      </c>
      <c r="K1730" s="35">
        <f t="shared" si="6"/>
        <v>16</v>
      </c>
      <c r="L1730" s="35" t="s">
        <v>95</v>
      </c>
      <c r="M1730" s="35" t="s">
        <v>96</v>
      </c>
      <c r="N1730" s="35" t="s">
        <v>43</v>
      </c>
      <c r="O1730" s="35" t="s">
        <v>45</v>
      </c>
      <c r="P1730" s="35" t="s">
        <v>40</v>
      </c>
      <c r="Q1730" s="35" t="s">
        <v>42</v>
      </c>
      <c r="S1730" s="35" t="s">
        <v>43</v>
      </c>
      <c r="T1730" s="35" t="s">
        <v>45</v>
      </c>
      <c r="U1730" s="35" t="s">
        <v>4062</v>
      </c>
      <c r="W1730" s="35" t="s">
        <v>78</v>
      </c>
      <c r="X1730" s="35" t="s">
        <v>59</v>
      </c>
      <c r="Y1730" s="35" t="s">
        <v>102</v>
      </c>
      <c r="Z1730" s="35" t="s">
        <v>60</v>
      </c>
    </row>
    <row r="1731" spans="1:26" ht="15" customHeight="1">
      <c r="A1731" s="35" t="s">
        <v>1304</v>
      </c>
      <c r="C1731" s="35" t="s">
        <v>4064</v>
      </c>
      <c r="D1731" s="35">
        <f>IFERROR(IF($A1731="HDC",IF(VLOOKUP($C1731,hdc!$B$2:$F$1600,2,FALSE())="","",VLOOKUP($C1731,hdc!$B$2:$F$1600,2,FALSE())),IF($A1731="NAUTICS",IF(VLOOKUP($C1731,nautics!$B$2:$F$1200,2,FALSE())="","",VLOOKUP($C1731,nautics!$B$2:$F$1200,2,FALSE())),IF($A1731="ST",IF(VLOOKUP($C1731,st!$B$2:$F$400,2,FALSE())="","",VLOOKUP($C1731,st!$B$2:$F$400,2,FALSE())),""))),"")</f>
        <v>1</v>
      </c>
      <c r="E1731" s="35">
        <f>IFERROR(IF($A1731="HDC",IF(VLOOKUP($C1731,hdc!$B$2:$F$1600,3,FALSE())="","",VLOOKUP($C1731,hdc!$B$2:$F$1600,3,FALSE())),IF($A1731="NAUTICS",IF(VLOOKUP($C1731,nautics!$B$2:$F$1200,3,FALSE())="","",VLOOKUP($C1731,nautics!$B$2:$F$1200,3,FALSE())),IF($A1731="ST",IF(VLOOKUP($C1731,st!$B$2:$F$400,3,FALSE())="","",VLOOKUP($C1731,st!$B$2:$F$400,3,FALSE())),""))),"")</f>
        <v>1</v>
      </c>
      <c r="F1731" s="35">
        <f>IFERROR(IF($A1731="HDC",IF(VLOOKUP($C1731,hdc!$B$2:$F$1600,4,FALSE())="","",VLOOKUP($C1731,hdc!$B$2:$F$1600,4,FALSE())),IF($A1731="NAUTICS",IF(VLOOKUP($C1731,nautics!$B$2:$F$1200,4,FALSE())="","",VLOOKUP($C1731,nautics!$B$2:$F$1200,4,FALSE())),IF($A1731="ST",IF(VLOOKUP($C1731,st!$B$2:$F$400,4,FALSE())="","",VLOOKUP($C1731,st!$B$2:$F$400,4,FALSE())),""))),"")</f>
        <v>1</v>
      </c>
      <c r="G1731" s="35" t="str">
        <f>IFERROR(IF($A1731="HDC",IF(VLOOKUP($C1731,hdc!$B$2:$F$1600,5,FALSE())="","",VLOOKUP($C1731,hdc!$B$2:$F$1600,5,FALSE())),IF($A1731="NAUTICS",IF(VLOOKUP($C1731,nautics!$B$2:$F$1200,5,FALSE())="","",VLOOKUP($C1731,nautics!$B$2:$F$1200,5,FALSE())),IF($A1731="ST",IF(VLOOKUP($C1731,st!$B$2:$F$400,5,FALSE())="","",VLOOKUP($C1731,st!$B$2:$F$400,5,FALSE())),""))),"")</f>
        <v/>
      </c>
      <c r="H1731" s="35" t="s">
        <v>84</v>
      </c>
      <c r="I1731" s="35" t="s">
        <v>34</v>
      </c>
      <c r="J1731" s="35" t="s">
        <v>1270</v>
      </c>
      <c r="K1731" s="35">
        <f t="shared" si="6"/>
        <v>36</v>
      </c>
      <c r="L1731" s="35" t="s">
        <v>318</v>
      </c>
      <c r="M1731" s="35" t="s">
        <v>319</v>
      </c>
      <c r="N1731" s="35" t="s">
        <v>174</v>
      </c>
      <c r="O1731" s="35" t="s">
        <v>175</v>
      </c>
      <c r="P1731" s="35" t="s">
        <v>4067</v>
      </c>
      <c r="Q1731" s="35" t="s">
        <v>4068</v>
      </c>
      <c r="S1731" s="35" t="s">
        <v>671</v>
      </c>
      <c r="T1731" s="35" t="s">
        <v>672</v>
      </c>
      <c r="U1731" s="35" t="s">
        <v>1273</v>
      </c>
      <c r="W1731" s="35" t="s">
        <v>57</v>
      </c>
      <c r="X1731" s="35" t="s">
        <v>4069</v>
      </c>
      <c r="Y1731" s="35" t="s">
        <v>323</v>
      </c>
      <c r="Z1731" s="35" t="s">
        <v>676</v>
      </c>
    </row>
    <row r="1732" spans="1:26" ht="15" customHeight="1">
      <c r="A1732" s="35" t="s">
        <v>1304</v>
      </c>
      <c r="C1732" s="35" t="s">
        <v>4071</v>
      </c>
      <c r="D1732" s="35" t="str">
        <f>IFERROR(IF($A1732="HDC",IF(VLOOKUP($C1732,hdc!$B$2:$F$1600,2,FALSE())="","",VLOOKUP($C1732,hdc!$B$2:$F$1600,2,FALSE())),IF($A1732="NAUTICS",IF(VLOOKUP($C1732,nautics!$B$2:$F$1200,2,FALSE())="","",VLOOKUP($C1732,nautics!$B$2:$F$1200,2,FALSE())),IF($A1732="ST",IF(VLOOKUP($C1732,st!$B$2:$F$400,2,FALSE())="","",VLOOKUP($C1732,st!$B$2:$F$400,2,FALSE())),""))),"")</f>
        <v/>
      </c>
      <c r="E1732" s="35" t="str">
        <f>IFERROR(IF($A1732="HDC",IF(VLOOKUP($C1732,hdc!$B$2:$F$1600,3,FALSE())="","",VLOOKUP($C1732,hdc!$B$2:$F$1600,3,FALSE())),IF($A1732="NAUTICS",IF(VLOOKUP($C1732,nautics!$B$2:$F$1200,3,FALSE())="","",VLOOKUP($C1732,nautics!$B$2:$F$1200,3,FALSE())),IF($A1732="ST",IF(VLOOKUP($C1732,st!$B$2:$F$400,3,FALSE())="","",VLOOKUP($C1732,st!$B$2:$F$400,3,FALSE())),""))),"")</f>
        <v/>
      </c>
      <c r="F1732" s="35" t="str">
        <f>IFERROR(IF($A1732="HDC",IF(VLOOKUP($C1732,hdc!$B$2:$F$1600,4,FALSE())="","",VLOOKUP($C1732,hdc!$B$2:$F$1600,4,FALSE())),IF($A1732="NAUTICS",IF(VLOOKUP($C1732,nautics!$B$2:$F$1200,4,FALSE())="","",VLOOKUP($C1732,nautics!$B$2:$F$1200,4,FALSE())),IF($A1732="ST",IF(VLOOKUP($C1732,st!$B$2:$F$400,4,FALSE())="","",VLOOKUP($C1732,st!$B$2:$F$400,4,FALSE())),""))),"")</f>
        <v/>
      </c>
      <c r="G1732" s="35" t="str">
        <f>IFERROR(IF($A1732="HDC",IF(VLOOKUP($C1732,hdc!$B$2:$F$1600,5,FALSE())="","",VLOOKUP($C1732,hdc!$B$2:$F$1600,5,FALSE())),IF($A1732="NAUTICS",IF(VLOOKUP($C1732,nautics!$B$2:$F$1200,5,FALSE())="","",VLOOKUP($C1732,nautics!$B$2:$F$1200,5,FALSE())),IF($A1732="ST",IF(VLOOKUP($C1732,st!$B$2:$F$400,5,FALSE())="","",VLOOKUP($C1732,st!$B$2:$F$400,5,FALSE())),""))),"")</f>
        <v/>
      </c>
      <c r="H1732" s="35" t="s">
        <v>155</v>
      </c>
      <c r="I1732" s="35" t="s">
        <v>34</v>
      </c>
      <c r="J1732" s="35" t="s">
        <v>247</v>
      </c>
      <c r="K1732" s="35">
        <f t="shared" si="6"/>
        <v>0</v>
      </c>
      <c r="L1732" s="35" t="s">
        <v>40</v>
      </c>
      <c r="M1732" s="35" t="s">
        <v>42</v>
      </c>
      <c r="N1732" s="35" t="s">
        <v>43</v>
      </c>
      <c r="O1732" s="35" t="s">
        <v>45</v>
      </c>
      <c r="P1732" s="35" t="s">
        <v>4067</v>
      </c>
      <c r="Q1732" s="35" t="s">
        <v>4068</v>
      </c>
      <c r="S1732" s="35" t="s">
        <v>671</v>
      </c>
      <c r="T1732" s="35" t="s">
        <v>672</v>
      </c>
      <c r="W1732" s="35" t="s">
        <v>57</v>
      </c>
      <c r="X1732" s="35" t="s">
        <v>4075</v>
      </c>
      <c r="Y1732" s="35" t="s">
        <v>60</v>
      </c>
      <c r="Z1732" s="35" t="s">
        <v>676</v>
      </c>
    </row>
    <row r="1733" spans="1:26" ht="15" customHeight="1">
      <c r="A1733" s="35" t="s">
        <v>1304</v>
      </c>
      <c r="C1733" s="35" t="s">
        <v>4076</v>
      </c>
      <c r="D1733" s="35">
        <f>IFERROR(IF($A1733="HDC",IF(VLOOKUP($C1733,hdc!$B$2:$F$1600,2,FALSE())="","",VLOOKUP($C1733,hdc!$B$2:$F$1600,2,FALSE())),IF($A1733="NAUTICS",IF(VLOOKUP($C1733,nautics!$B$2:$F$1200,2,FALSE())="","",VLOOKUP($C1733,nautics!$B$2:$F$1200,2,FALSE())),IF($A1733="ST",IF(VLOOKUP($C1733,st!$B$2:$F$400,2,FALSE())="","",VLOOKUP($C1733,st!$B$2:$F$400,2,FALSE())),""))),"")</f>
        <v>1</v>
      </c>
      <c r="E1733" s="35">
        <f>IFERROR(IF($A1733="HDC",IF(VLOOKUP($C1733,hdc!$B$2:$F$1600,3,FALSE())="","",VLOOKUP($C1733,hdc!$B$2:$F$1600,3,FALSE())),IF($A1733="NAUTICS",IF(VLOOKUP($C1733,nautics!$B$2:$F$1200,3,FALSE())="","",VLOOKUP($C1733,nautics!$B$2:$F$1200,3,FALSE())),IF($A1733="ST",IF(VLOOKUP($C1733,st!$B$2:$F$400,3,FALSE())="","",VLOOKUP($C1733,st!$B$2:$F$400,3,FALSE())),""))),"")</f>
        <v>1</v>
      </c>
      <c r="F1733" s="35">
        <f>IFERROR(IF($A1733="HDC",IF(VLOOKUP($C1733,hdc!$B$2:$F$1600,4,FALSE())="","",VLOOKUP($C1733,hdc!$B$2:$F$1600,4,FALSE())),IF($A1733="NAUTICS",IF(VLOOKUP($C1733,nautics!$B$2:$F$1200,4,FALSE())="","",VLOOKUP($C1733,nautics!$B$2:$F$1200,4,FALSE())),IF($A1733="ST",IF(VLOOKUP($C1733,st!$B$2:$F$400,4,FALSE())="","",VLOOKUP($C1733,st!$B$2:$F$400,4,FALSE())),""))),"")</f>
        <v>1</v>
      </c>
      <c r="G1733" s="35" t="str">
        <f>IFERROR(IF($A1733="HDC",IF(VLOOKUP($C1733,hdc!$B$2:$F$1600,5,FALSE())="","",VLOOKUP($C1733,hdc!$B$2:$F$1600,5,FALSE())),IF($A1733="NAUTICS",IF(VLOOKUP($C1733,nautics!$B$2:$F$1200,5,FALSE())="","",VLOOKUP($C1733,nautics!$B$2:$F$1200,5,FALSE())),IF($A1733="ST",IF(VLOOKUP($C1733,st!$B$2:$F$400,5,FALSE())="","",VLOOKUP($C1733,st!$B$2:$F$400,5,FALSE())),""))),"")</f>
        <v/>
      </c>
      <c r="H1733" s="35" t="s">
        <v>104</v>
      </c>
      <c r="I1733" s="35" t="s">
        <v>34</v>
      </c>
      <c r="J1733" s="35" t="s">
        <v>4078</v>
      </c>
      <c r="K1733" s="35">
        <f t="shared" si="6"/>
        <v>73</v>
      </c>
      <c r="L1733" s="35" t="s">
        <v>170</v>
      </c>
      <c r="M1733" s="35" t="s">
        <v>171</v>
      </c>
      <c r="N1733" s="35" t="s">
        <v>46</v>
      </c>
      <c r="O1733" s="35" t="s">
        <v>49</v>
      </c>
      <c r="P1733" s="35" t="s">
        <v>4080</v>
      </c>
      <c r="Q1733" s="35" t="s">
        <v>4081</v>
      </c>
      <c r="S1733" s="35" t="s">
        <v>1677</v>
      </c>
      <c r="T1733" s="35" t="s">
        <v>1679</v>
      </c>
      <c r="U1733" s="35" t="s">
        <v>4082</v>
      </c>
      <c r="W1733" s="35" t="s">
        <v>57</v>
      </c>
      <c r="X1733" s="35" t="s">
        <v>926</v>
      </c>
      <c r="Y1733" s="35" t="s">
        <v>177</v>
      </c>
      <c r="Z1733" s="35" t="s">
        <v>1685</v>
      </c>
    </row>
    <row r="1734" spans="1:26" ht="15" customHeight="1">
      <c r="A1734" s="35" t="s">
        <v>1304</v>
      </c>
      <c r="C1734" s="35" t="s">
        <v>4085</v>
      </c>
      <c r="D1734" s="35" t="str">
        <f>IFERROR(IF($A1734="HDC",IF(VLOOKUP($C1734,hdc!$B$2:$F$1600,2,FALSE())="","",VLOOKUP($C1734,hdc!$B$2:$F$1600,2,FALSE())),IF($A1734="NAUTICS",IF(VLOOKUP($C1734,nautics!$B$2:$F$1200,2,FALSE())="","",VLOOKUP($C1734,nautics!$B$2:$F$1200,2,FALSE())),IF($A1734="ST",IF(VLOOKUP($C1734,st!$B$2:$F$400,2,FALSE())="","",VLOOKUP($C1734,st!$B$2:$F$400,2,FALSE())),""))),"")</f>
        <v/>
      </c>
      <c r="E1734" s="35" t="str">
        <f>IFERROR(IF($A1734="HDC",IF(VLOOKUP($C1734,hdc!$B$2:$F$1600,3,FALSE())="","",VLOOKUP($C1734,hdc!$B$2:$F$1600,3,FALSE())),IF($A1734="NAUTICS",IF(VLOOKUP($C1734,nautics!$B$2:$F$1200,3,FALSE())="","",VLOOKUP($C1734,nautics!$B$2:$F$1200,3,FALSE())),IF($A1734="ST",IF(VLOOKUP($C1734,st!$B$2:$F$400,3,FALSE())="","",VLOOKUP($C1734,st!$B$2:$F$400,3,FALSE())),""))),"")</f>
        <v/>
      </c>
      <c r="F1734" s="35" t="str">
        <f>IFERROR(IF($A1734="HDC",IF(VLOOKUP($C1734,hdc!$B$2:$F$1600,4,FALSE())="","",VLOOKUP($C1734,hdc!$B$2:$F$1600,4,FALSE())),IF($A1734="NAUTICS",IF(VLOOKUP($C1734,nautics!$B$2:$F$1200,4,FALSE())="","",VLOOKUP($C1734,nautics!$B$2:$F$1200,4,FALSE())),IF($A1734="ST",IF(VLOOKUP($C1734,st!$B$2:$F$400,4,FALSE())="","",VLOOKUP($C1734,st!$B$2:$F$400,4,FALSE())),""))),"")</f>
        <v/>
      </c>
      <c r="G1734" s="35" t="str">
        <f>IFERROR(IF($A1734="HDC",IF(VLOOKUP($C1734,hdc!$B$2:$F$1600,5,FALSE())="","",VLOOKUP($C1734,hdc!$B$2:$F$1600,5,FALSE())),IF($A1734="NAUTICS",IF(VLOOKUP($C1734,nautics!$B$2:$F$1200,5,FALSE())="","",VLOOKUP($C1734,nautics!$B$2:$F$1200,5,FALSE())),IF($A1734="ST",IF(VLOOKUP($C1734,st!$B$2:$F$400,5,FALSE())="","",VLOOKUP($C1734,st!$B$2:$F$400,5,FALSE())),""))),"")</f>
        <v/>
      </c>
      <c r="H1734" s="35" t="s">
        <v>104</v>
      </c>
      <c r="I1734" s="35" t="s">
        <v>34</v>
      </c>
      <c r="J1734" s="35" t="s">
        <v>232</v>
      </c>
      <c r="K1734" s="35">
        <f t="shared" si="6"/>
        <v>10</v>
      </c>
      <c r="L1734" s="35" t="s">
        <v>4086</v>
      </c>
      <c r="M1734" s="35" t="s">
        <v>4087</v>
      </c>
      <c r="N1734" s="35" t="s">
        <v>369</v>
      </c>
      <c r="O1734" s="35" t="s">
        <v>370</v>
      </c>
      <c r="P1734" s="35" t="s">
        <v>947</v>
      </c>
      <c r="Q1734" s="35" t="s">
        <v>948</v>
      </c>
      <c r="S1734" s="35" t="s">
        <v>369</v>
      </c>
      <c r="T1734" s="35" t="s">
        <v>370</v>
      </c>
      <c r="U1734" s="35" t="s">
        <v>89</v>
      </c>
      <c r="W1734" s="35" t="s">
        <v>78</v>
      </c>
      <c r="X1734" s="35" t="s">
        <v>203</v>
      </c>
      <c r="Y1734" s="35" t="s">
        <v>89</v>
      </c>
      <c r="Z1734" s="35" t="s">
        <v>89</v>
      </c>
    </row>
    <row r="1735" spans="1:26" ht="15" customHeight="1">
      <c r="A1735" s="35" t="s">
        <v>1304</v>
      </c>
      <c r="C1735" s="35" t="s">
        <v>4089</v>
      </c>
      <c r="D1735" s="35" t="str">
        <f>IFERROR(IF($A1735="HDC",IF(VLOOKUP($C1735,hdc!$B$2:$F$1600,2,FALSE())="","",VLOOKUP($C1735,hdc!$B$2:$F$1600,2,FALSE())),IF($A1735="NAUTICS",IF(VLOOKUP($C1735,nautics!$B$2:$F$1200,2,FALSE())="","",VLOOKUP($C1735,nautics!$B$2:$F$1200,2,FALSE())),IF($A1735="ST",IF(VLOOKUP($C1735,st!$B$2:$F$400,2,FALSE())="","",VLOOKUP($C1735,st!$B$2:$F$400,2,FALSE())),""))),"")</f>
        <v/>
      </c>
      <c r="E1735" s="35" t="str">
        <f>IFERROR(IF($A1735="HDC",IF(VLOOKUP($C1735,hdc!$B$2:$F$1600,3,FALSE())="","",VLOOKUP($C1735,hdc!$B$2:$F$1600,3,FALSE())),IF($A1735="NAUTICS",IF(VLOOKUP($C1735,nautics!$B$2:$F$1200,3,FALSE())="","",VLOOKUP($C1735,nautics!$B$2:$F$1200,3,FALSE())),IF($A1735="ST",IF(VLOOKUP($C1735,st!$B$2:$F$400,3,FALSE())="","",VLOOKUP($C1735,st!$B$2:$F$400,3,FALSE())),""))),"")</f>
        <v/>
      </c>
      <c r="F1735" s="35" t="str">
        <f>IFERROR(IF($A1735="HDC",IF(VLOOKUP($C1735,hdc!$B$2:$F$1600,4,FALSE())="","",VLOOKUP($C1735,hdc!$B$2:$F$1600,4,FALSE())),IF($A1735="NAUTICS",IF(VLOOKUP($C1735,nautics!$B$2:$F$1200,4,FALSE())="","",VLOOKUP($C1735,nautics!$B$2:$F$1200,4,FALSE())),IF($A1735="ST",IF(VLOOKUP($C1735,st!$B$2:$F$400,4,FALSE())="","",VLOOKUP($C1735,st!$B$2:$F$400,4,FALSE())),""))),"")</f>
        <v/>
      </c>
      <c r="G1735" s="35" t="str">
        <f>IFERROR(IF($A1735="HDC",IF(VLOOKUP($C1735,hdc!$B$2:$F$1600,5,FALSE())="","",VLOOKUP($C1735,hdc!$B$2:$F$1600,5,FALSE())),IF($A1735="NAUTICS",IF(VLOOKUP($C1735,nautics!$B$2:$F$1200,5,FALSE())="","",VLOOKUP($C1735,nautics!$B$2:$F$1200,5,FALSE())),IF($A1735="ST",IF(VLOOKUP($C1735,st!$B$2:$F$400,5,FALSE())="","",VLOOKUP($C1735,st!$B$2:$F$400,5,FALSE())),""))),"")</f>
        <v/>
      </c>
      <c r="H1735" s="35" t="s">
        <v>155</v>
      </c>
      <c r="I1735" s="35" t="s">
        <v>34</v>
      </c>
      <c r="J1735" s="35" t="s">
        <v>232</v>
      </c>
      <c r="K1735" s="35">
        <f t="shared" si="6"/>
        <v>10</v>
      </c>
      <c r="L1735" s="35" t="s">
        <v>4091</v>
      </c>
      <c r="M1735" s="35" t="s">
        <v>4092</v>
      </c>
      <c r="N1735" s="35" t="s">
        <v>369</v>
      </c>
      <c r="O1735" s="35" t="s">
        <v>370</v>
      </c>
      <c r="P1735" s="35" t="s">
        <v>947</v>
      </c>
      <c r="Q1735" s="35" t="s">
        <v>948</v>
      </c>
      <c r="S1735" s="35" t="s">
        <v>369</v>
      </c>
      <c r="T1735" s="35" t="s">
        <v>370</v>
      </c>
      <c r="U1735" s="35" t="s">
        <v>89</v>
      </c>
      <c r="W1735" s="35" t="s">
        <v>78</v>
      </c>
      <c r="X1735" s="35" t="s">
        <v>203</v>
      </c>
      <c r="Y1735" s="35" t="s">
        <v>89</v>
      </c>
      <c r="Z1735" s="35" t="s">
        <v>89</v>
      </c>
    </row>
    <row r="1736" spans="1:26" ht="15" customHeight="1">
      <c r="A1736" s="35" t="s">
        <v>1304</v>
      </c>
      <c r="C1736" s="35" t="s">
        <v>4094</v>
      </c>
      <c r="D1736" s="35">
        <f>IFERROR(IF($A1736="HDC",IF(VLOOKUP($C1736,hdc!$B$2:$F$1600,2,FALSE())="","",VLOOKUP($C1736,hdc!$B$2:$F$1600,2,FALSE())),IF($A1736="NAUTICS",IF(VLOOKUP($C1736,nautics!$B$2:$F$1200,2,FALSE())="","",VLOOKUP($C1736,nautics!$B$2:$F$1200,2,FALSE())),IF($A1736="ST",IF(VLOOKUP($C1736,st!$B$2:$F$400,2,FALSE())="","",VLOOKUP($C1736,st!$B$2:$F$400,2,FALSE())),""))),"")</f>
        <v>1</v>
      </c>
      <c r="E1736" s="35">
        <f>IFERROR(IF($A1736="HDC",IF(VLOOKUP($C1736,hdc!$B$2:$F$1600,3,FALSE())="","",VLOOKUP($C1736,hdc!$B$2:$F$1600,3,FALSE())),IF($A1736="NAUTICS",IF(VLOOKUP($C1736,nautics!$B$2:$F$1200,3,FALSE())="","",VLOOKUP($C1736,nautics!$B$2:$F$1200,3,FALSE())),IF($A1736="ST",IF(VLOOKUP($C1736,st!$B$2:$F$400,3,FALSE())="","",VLOOKUP($C1736,st!$B$2:$F$400,3,FALSE())),""))),"")</f>
        <v>1</v>
      </c>
      <c r="F1736" s="35" t="str">
        <f>IFERROR(IF($A1736="HDC",IF(VLOOKUP($C1736,hdc!$B$2:$F$1600,4,FALSE())="","",VLOOKUP($C1736,hdc!$B$2:$F$1600,4,FALSE())),IF($A1736="NAUTICS",IF(VLOOKUP($C1736,nautics!$B$2:$F$1200,4,FALSE())="","",VLOOKUP($C1736,nautics!$B$2:$F$1200,4,FALSE())),IF($A1736="ST",IF(VLOOKUP($C1736,st!$B$2:$F$400,4,FALSE())="","",VLOOKUP($C1736,st!$B$2:$F$400,4,FALSE())),""))),"")</f>
        <v/>
      </c>
      <c r="G1736" s="35" t="str">
        <f>IFERROR(IF($A1736="HDC",IF(VLOOKUP($C1736,hdc!$B$2:$F$1600,5,FALSE())="","",VLOOKUP($C1736,hdc!$B$2:$F$1600,5,FALSE())),IF($A1736="NAUTICS",IF(VLOOKUP($C1736,nautics!$B$2:$F$1200,5,FALSE())="","",VLOOKUP($C1736,nautics!$B$2:$F$1200,5,FALSE())),IF($A1736="ST",IF(VLOOKUP($C1736,st!$B$2:$F$400,5,FALSE())="","",VLOOKUP($C1736,st!$B$2:$F$400,5,FALSE())),""))),"")</f>
        <v/>
      </c>
      <c r="H1736" s="35" t="s">
        <v>104</v>
      </c>
      <c r="I1736" s="35" t="s">
        <v>34</v>
      </c>
      <c r="J1736" s="35" t="s">
        <v>4095</v>
      </c>
      <c r="K1736" s="35">
        <f t="shared" si="6"/>
        <v>60</v>
      </c>
      <c r="L1736" s="35" t="s">
        <v>4096</v>
      </c>
      <c r="M1736" s="35" t="s">
        <v>4097</v>
      </c>
      <c r="N1736" s="35" t="s">
        <v>46</v>
      </c>
      <c r="O1736" s="35" t="s">
        <v>49</v>
      </c>
      <c r="P1736" s="35" t="s">
        <v>947</v>
      </c>
      <c r="Q1736" s="35" t="s">
        <v>948</v>
      </c>
      <c r="S1736" s="35" t="s">
        <v>369</v>
      </c>
      <c r="T1736" s="35" t="s">
        <v>370</v>
      </c>
      <c r="U1736" s="35" t="s">
        <v>4100</v>
      </c>
      <c r="W1736" s="35" t="s">
        <v>57</v>
      </c>
      <c r="X1736" s="35" t="s">
        <v>203</v>
      </c>
      <c r="Y1736" s="35" t="s">
        <v>4101</v>
      </c>
      <c r="Z1736" s="35" t="s">
        <v>953</v>
      </c>
    </row>
    <row r="1737" spans="1:26" ht="15" customHeight="1">
      <c r="A1737" s="35" t="s">
        <v>1304</v>
      </c>
      <c r="C1737" s="35" t="s">
        <v>4103</v>
      </c>
      <c r="D1737" s="35">
        <f>IFERROR(IF($A1737="HDC",IF(VLOOKUP($C1737,hdc!$B$2:$F$1600,2,FALSE())="","",VLOOKUP($C1737,hdc!$B$2:$F$1600,2,FALSE())),IF($A1737="NAUTICS",IF(VLOOKUP($C1737,nautics!$B$2:$F$1200,2,FALSE())="","",VLOOKUP($C1737,nautics!$B$2:$F$1200,2,FALSE())),IF($A1737="ST",IF(VLOOKUP($C1737,st!$B$2:$F$400,2,FALSE())="","",VLOOKUP($C1737,st!$B$2:$F$400,2,FALSE())),""))),"")</f>
        <v>1</v>
      </c>
      <c r="E1737" s="35">
        <f>IFERROR(IF($A1737="HDC",IF(VLOOKUP($C1737,hdc!$B$2:$F$1600,3,FALSE())="","",VLOOKUP($C1737,hdc!$B$2:$F$1600,3,FALSE())),IF($A1737="NAUTICS",IF(VLOOKUP($C1737,nautics!$B$2:$F$1200,3,FALSE())="","",VLOOKUP($C1737,nautics!$B$2:$F$1200,3,FALSE())),IF($A1737="ST",IF(VLOOKUP($C1737,st!$B$2:$F$400,3,FALSE())="","",VLOOKUP($C1737,st!$B$2:$F$400,3,FALSE())),""))),"")</f>
        <v>1</v>
      </c>
      <c r="F1737" s="35" t="str">
        <f>IFERROR(IF($A1737="HDC",IF(VLOOKUP($C1737,hdc!$B$2:$F$1600,4,FALSE())="","",VLOOKUP($C1737,hdc!$B$2:$F$1600,4,FALSE())),IF($A1737="NAUTICS",IF(VLOOKUP($C1737,nautics!$B$2:$F$1200,4,FALSE())="","",VLOOKUP($C1737,nautics!$B$2:$F$1200,4,FALSE())),IF($A1737="ST",IF(VLOOKUP($C1737,st!$B$2:$F$400,4,FALSE())="","",VLOOKUP($C1737,st!$B$2:$F$400,4,FALSE())),""))),"")</f>
        <v/>
      </c>
      <c r="G1737" s="35" t="str">
        <f>IFERROR(IF($A1737="HDC",IF(VLOOKUP($C1737,hdc!$B$2:$F$1600,5,FALSE())="","",VLOOKUP($C1737,hdc!$B$2:$F$1600,5,FALSE())),IF($A1737="NAUTICS",IF(VLOOKUP($C1737,nautics!$B$2:$F$1200,5,FALSE())="","",VLOOKUP($C1737,nautics!$B$2:$F$1200,5,FALSE())),IF($A1737="ST",IF(VLOOKUP($C1737,st!$B$2:$F$400,5,FALSE())="","",VLOOKUP($C1737,st!$B$2:$F$400,5,FALSE())),""))),"")</f>
        <v/>
      </c>
      <c r="H1737" s="35" t="s">
        <v>104</v>
      </c>
      <c r="I1737" s="35" t="s">
        <v>34</v>
      </c>
      <c r="J1737" s="35" t="s">
        <v>4106</v>
      </c>
      <c r="K1737" s="35">
        <f t="shared" si="6"/>
        <v>53</v>
      </c>
      <c r="L1737" s="35" t="s">
        <v>40</v>
      </c>
      <c r="M1737" s="35" t="s">
        <v>42</v>
      </c>
      <c r="N1737" s="35" t="s">
        <v>43</v>
      </c>
      <c r="O1737" s="35" t="s">
        <v>45</v>
      </c>
      <c r="P1737" s="35" t="s">
        <v>947</v>
      </c>
      <c r="Q1737" s="35" t="s">
        <v>948</v>
      </c>
      <c r="S1737" s="35" t="s">
        <v>369</v>
      </c>
      <c r="T1737" s="35" t="s">
        <v>370</v>
      </c>
      <c r="U1737" s="35" t="s">
        <v>4107</v>
      </c>
      <c r="W1737" s="35" t="s">
        <v>57</v>
      </c>
      <c r="X1737" s="35" t="s">
        <v>4109</v>
      </c>
      <c r="Y1737" s="35" t="s">
        <v>60</v>
      </c>
      <c r="Z1737" s="35" t="s">
        <v>953</v>
      </c>
    </row>
    <row r="1738" spans="1:26" ht="15" customHeight="1">
      <c r="A1738" s="35" t="s">
        <v>1304</v>
      </c>
      <c r="C1738" s="35" t="s">
        <v>4110</v>
      </c>
      <c r="D1738" s="35">
        <f>IFERROR(IF($A1738="HDC",IF(VLOOKUP($C1738,hdc!$B$2:$F$1600,2,FALSE())="","",VLOOKUP($C1738,hdc!$B$2:$F$1600,2,FALSE())),IF($A1738="NAUTICS",IF(VLOOKUP($C1738,nautics!$B$2:$F$1200,2,FALSE())="","",VLOOKUP($C1738,nautics!$B$2:$F$1200,2,FALSE())),IF($A1738="ST",IF(VLOOKUP($C1738,st!$B$2:$F$400,2,FALSE())="","",VLOOKUP($C1738,st!$B$2:$F$400,2,FALSE())),""))),"")</f>
        <v>1</v>
      </c>
      <c r="E1738" s="35">
        <f>IFERROR(IF($A1738="HDC",IF(VLOOKUP($C1738,hdc!$B$2:$F$1600,3,FALSE())="","",VLOOKUP($C1738,hdc!$B$2:$F$1600,3,FALSE())),IF($A1738="NAUTICS",IF(VLOOKUP($C1738,nautics!$B$2:$F$1200,3,FALSE())="","",VLOOKUP($C1738,nautics!$B$2:$F$1200,3,FALSE())),IF($A1738="ST",IF(VLOOKUP($C1738,st!$B$2:$F$400,3,FALSE())="","",VLOOKUP($C1738,st!$B$2:$F$400,3,FALSE())),""))),"")</f>
        <v>1</v>
      </c>
      <c r="F1738" s="35">
        <f>IFERROR(IF($A1738="HDC",IF(VLOOKUP($C1738,hdc!$B$2:$F$1600,4,FALSE())="","",VLOOKUP($C1738,hdc!$B$2:$F$1600,4,FALSE())),IF($A1738="NAUTICS",IF(VLOOKUP($C1738,nautics!$B$2:$F$1200,4,FALSE())="","",VLOOKUP($C1738,nautics!$B$2:$F$1200,4,FALSE())),IF($A1738="ST",IF(VLOOKUP($C1738,st!$B$2:$F$400,4,FALSE())="","",VLOOKUP($C1738,st!$B$2:$F$400,4,FALSE())),""))),"")</f>
        <v>2</v>
      </c>
      <c r="G1738" s="35" t="str">
        <f>IFERROR(IF($A1738="HDC",IF(VLOOKUP($C1738,hdc!$B$2:$F$1600,5,FALSE())="","",VLOOKUP($C1738,hdc!$B$2:$F$1600,5,FALSE())),IF($A1738="NAUTICS",IF(VLOOKUP($C1738,nautics!$B$2:$F$1200,5,FALSE())="","",VLOOKUP($C1738,nautics!$B$2:$F$1200,5,FALSE())),IF($A1738="ST",IF(VLOOKUP($C1738,st!$B$2:$F$400,5,FALSE())="","",VLOOKUP($C1738,st!$B$2:$F$400,5,FALSE())),""))),"")</f>
        <v/>
      </c>
      <c r="H1738" s="35" t="s">
        <v>84</v>
      </c>
      <c r="I1738" s="35" t="s">
        <v>34</v>
      </c>
      <c r="J1738" s="35" t="s">
        <v>4007</v>
      </c>
      <c r="K1738" s="35">
        <f t="shared" si="6"/>
        <v>25</v>
      </c>
      <c r="L1738" s="35" t="s">
        <v>95</v>
      </c>
      <c r="M1738" s="35" t="s">
        <v>96</v>
      </c>
      <c r="N1738" s="35" t="s">
        <v>43</v>
      </c>
      <c r="O1738" s="35" t="s">
        <v>45</v>
      </c>
      <c r="P1738" s="35" t="s">
        <v>318</v>
      </c>
      <c r="Q1738" s="35" t="s">
        <v>319</v>
      </c>
      <c r="S1738" s="35" t="s">
        <v>174</v>
      </c>
      <c r="T1738" s="35" t="s">
        <v>175</v>
      </c>
      <c r="U1738" s="35" t="s">
        <v>4010</v>
      </c>
      <c r="W1738" s="35" t="s">
        <v>57</v>
      </c>
      <c r="X1738" s="35" t="s">
        <v>4112</v>
      </c>
      <c r="Y1738" s="35" t="s">
        <v>102</v>
      </c>
      <c r="Z1738" s="35" t="s">
        <v>323</v>
      </c>
    </row>
    <row r="1739" spans="1:26" ht="15" customHeight="1">
      <c r="A1739" s="35" t="s">
        <v>1304</v>
      </c>
      <c r="C1739" s="35" t="s">
        <v>4113</v>
      </c>
      <c r="D1739" s="35" t="str">
        <f>IFERROR(IF($A1739="HDC",IF(VLOOKUP($C1739,hdc!$B$2:$F$1600,2,FALSE())="","",VLOOKUP($C1739,hdc!$B$2:$F$1600,2,FALSE())),IF($A1739="NAUTICS",IF(VLOOKUP($C1739,nautics!$B$2:$F$1200,2,FALSE())="","",VLOOKUP($C1739,nautics!$B$2:$F$1200,2,FALSE())),IF($A1739="ST",IF(VLOOKUP($C1739,st!$B$2:$F$400,2,FALSE())="","",VLOOKUP($C1739,st!$B$2:$F$400,2,FALSE())),""))),"")</f>
        <v/>
      </c>
      <c r="E1739" s="35" t="str">
        <f>IFERROR(IF($A1739="HDC",IF(VLOOKUP($C1739,hdc!$B$2:$F$1600,3,FALSE())="","",VLOOKUP($C1739,hdc!$B$2:$F$1600,3,FALSE())),IF($A1739="NAUTICS",IF(VLOOKUP($C1739,nautics!$B$2:$F$1200,3,FALSE())="","",VLOOKUP($C1739,nautics!$B$2:$F$1200,3,FALSE())),IF($A1739="ST",IF(VLOOKUP($C1739,st!$B$2:$F$400,3,FALSE())="","",VLOOKUP($C1739,st!$B$2:$F$400,3,FALSE())),""))),"")</f>
        <v/>
      </c>
      <c r="F1739" s="35">
        <f>IFERROR(IF($A1739="HDC",IF(VLOOKUP($C1739,hdc!$B$2:$F$1600,4,FALSE())="","",VLOOKUP($C1739,hdc!$B$2:$F$1600,4,FALSE())),IF($A1739="NAUTICS",IF(VLOOKUP($C1739,nautics!$B$2:$F$1200,4,FALSE())="","",VLOOKUP($C1739,nautics!$B$2:$F$1200,4,FALSE())),IF($A1739="ST",IF(VLOOKUP($C1739,st!$B$2:$F$400,4,FALSE())="","",VLOOKUP($C1739,st!$B$2:$F$400,4,FALSE())),""))),"")</f>
        <v>2</v>
      </c>
      <c r="G1739" s="35" t="str">
        <f>IFERROR(IF($A1739="HDC",IF(VLOOKUP($C1739,hdc!$B$2:$F$1600,5,FALSE())="","",VLOOKUP($C1739,hdc!$B$2:$F$1600,5,FALSE())),IF($A1739="NAUTICS",IF(VLOOKUP($C1739,nautics!$B$2:$F$1200,5,FALSE())="","",VLOOKUP($C1739,nautics!$B$2:$F$1200,5,FALSE())),IF($A1739="ST",IF(VLOOKUP($C1739,st!$B$2:$F$400,5,FALSE())="","",VLOOKUP($C1739,st!$B$2:$F$400,5,FALSE())),""))),"")</f>
        <v/>
      </c>
      <c r="H1739" s="35" t="s">
        <v>167</v>
      </c>
      <c r="I1739" s="35" t="s">
        <v>31</v>
      </c>
      <c r="J1739" s="35" t="s">
        <v>4114</v>
      </c>
      <c r="K1739" s="35">
        <f t="shared" si="6"/>
        <v>25</v>
      </c>
      <c r="L1739" s="35" t="s">
        <v>95</v>
      </c>
      <c r="M1739" s="35" t="s">
        <v>96</v>
      </c>
      <c r="N1739" s="35" t="s">
        <v>43</v>
      </c>
      <c r="O1739" s="35" t="s">
        <v>45</v>
      </c>
      <c r="P1739" s="35" t="s">
        <v>169</v>
      </c>
      <c r="Q1739" s="35" t="s">
        <v>172</v>
      </c>
      <c r="S1739" s="35" t="s">
        <v>174</v>
      </c>
      <c r="T1739" s="35" t="s">
        <v>175</v>
      </c>
      <c r="U1739" s="35" t="s">
        <v>4116</v>
      </c>
      <c r="W1739" s="35" t="s">
        <v>57</v>
      </c>
      <c r="X1739" s="35" t="s">
        <v>1254</v>
      </c>
      <c r="Y1739" s="35" t="s">
        <v>102</v>
      </c>
      <c r="Z1739" s="35" t="s">
        <v>180</v>
      </c>
    </row>
    <row r="1740" spans="1:26" ht="15" customHeight="1">
      <c r="A1740" s="35" t="s">
        <v>1304</v>
      </c>
      <c r="C1740" s="35" t="s">
        <v>4117</v>
      </c>
      <c r="D1740" s="35">
        <f>IFERROR(IF($A1740="HDC",IF(VLOOKUP($C1740,hdc!$B$2:$F$1600,2,FALSE())="","",VLOOKUP($C1740,hdc!$B$2:$F$1600,2,FALSE())),IF($A1740="NAUTICS",IF(VLOOKUP($C1740,nautics!$B$2:$F$1200,2,FALSE())="","",VLOOKUP($C1740,nautics!$B$2:$F$1200,2,FALSE())),IF($A1740="ST",IF(VLOOKUP($C1740,st!$B$2:$F$400,2,FALSE())="","",VLOOKUP($C1740,st!$B$2:$F$400,2,FALSE())),""))),"")</f>
        <v>1</v>
      </c>
      <c r="E1740" s="35">
        <f>IFERROR(IF($A1740="HDC",IF(VLOOKUP($C1740,hdc!$B$2:$F$1600,3,FALSE())="","",VLOOKUP($C1740,hdc!$B$2:$F$1600,3,FALSE())),IF($A1740="NAUTICS",IF(VLOOKUP($C1740,nautics!$B$2:$F$1200,3,FALSE())="","",VLOOKUP($C1740,nautics!$B$2:$F$1200,3,FALSE())),IF($A1740="ST",IF(VLOOKUP($C1740,st!$B$2:$F$400,3,FALSE())="","",VLOOKUP($C1740,st!$B$2:$F$400,3,FALSE())),""))),"")</f>
        <v>1</v>
      </c>
      <c r="F1740" s="35">
        <f>IFERROR(IF($A1740="HDC",IF(VLOOKUP($C1740,hdc!$B$2:$F$1600,4,FALSE())="","",VLOOKUP($C1740,hdc!$B$2:$F$1600,4,FALSE())),IF($A1740="NAUTICS",IF(VLOOKUP($C1740,nautics!$B$2:$F$1200,4,FALSE())="","",VLOOKUP($C1740,nautics!$B$2:$F$1200,4,FALSE())),IF($A1740="ST",IF(VLOOKUP($C1740,st!$B$2:$F$400,4,FALSE())="","",VLOOKUP($C1740,st!$B$2:$F$400,4,FALSE())),""))),"")</f>
        <v>1</v>
      </c>
      <c r="G1740" s="35" t="str">
        <f>IFERROR(IF($A1740="HDC",IF(VLOOKUP($C1740,hdc!$B$2:$F$1600,5,FALSE())="","",VLOOKUP($C1740,hdc!$B$2:$F$1600,5,FALSE())),IF($A1740="NAUTICS",IF(VLOOKUP($C1740,nautics!$B$2:$F$1200,5,FALSE())="","",VLOOKUP($C1740,nautics!$B$2:$F$1200,5,FALSE())),IF($A1740="ST",IF(VLOOKUP($C1740,st!$B$2:$F$400,5,FALSE())="","",VLOOKUP($C1740,st!$B$2:$F$400,5,FALSE())),""))),"")</f>
        <v/>
      </c>
      <c r="H1740" s="35" t="s">
        <v>84</v>
      </c>
      <c r="I1740" s="35" t="s">
        <v>34</v>
      </c>
      <c r="J1740" s="35" t="s">
        <v>4118</v>
      </c>
      <c r="K1740" s="35">
        <f t="shared" si="6"/>
        <v>16</v>
      </c>
      <c r="L1740" s="35" t="s">
        <v>349</v>
      </c>
      <c r="M1740" s="35" t="s">
        <v>350</v>
      </c>
      <c r="N1740" s="35" t="s">
        <v>43</v>
      </c>
      <c r="O1740" s="35" t="s">
        <v>45</v>
      </c>
      <c r="P1740" s="35" t="s">
        <v>40</v>
      </c>
      <c r="Q1740" s="35" t="s">
        <v>42</v>
      </c>
      <c r="S1740" s="35" t="s">
        <v>43</v>
      </c>
      <c r="T1740" s="35" t="s">
        <v>45</v>
      </c>
      <c r="U1740" s="35" t="s">
        <v>4120</v>
      </c>
      <c r="W1740" s="35" t="s">
        <v>78</v>
      </c>
      <c r="X1740" s="35" t="s">
        <v>59</v>
      </c>
      <c r="Y1740" s="35" t="s">
        <v>354</v>
      </c>
      <c r="Z1740" s="35" t="s">
        <v>60</v>
      </c>
    </row>
    <row r="1741" spans="1:26" ht="15" customHeight="1">
      <c r="A1741" s="35" t="s">
        <v>1304</v>
      </c>
      <c r="C1741" s="35" t="s">
        <v>4122</v>
      </c>
      <c r="D1741" s="35">
        <f>IFERROR(IF($A1741="HDC",IF(VLOOKUP($C1741,hdc!$B$2:$F$1600,2,FALSE())="","",VLOOKUP($C1741,hdc!$B$2:$F$1600,2,FALSE())),IF($A1741="NAUTICS",IF(VLOOKUP($C1741,nautics!$B$2:$F$1200,2,FALSE())="","",VLOOKUP($C1741,nautics!$B$2:$F$1200,2,FALSE())),IF($A1741="ST",IF(VLOOKUP($C1741,st!$B$2:$F$400,2,FALSE())="","",VLOOKUP($C1741,st!$B$2:$F$400,2,FALSE())),""))),"")</f>
        <v>1</v>
      </c>
      <c r="E1741" s="35">
        <f>IFERROR(IF($A1741="HDC",IF(VLOOKUP($C1741,hdc!$B$2:$F$1600,3,FALSE())="","",VLOOKUP($C1741,hdc!$B$2:$F$1600,3,FALSE())),IF($A1741="NAUTICS",IF(VLOOKUP($C1741,nautics!$B$2:$F$1200,3,FALSE())="","",VLOOKUP($C1741,nautics!$B$2:$F$1200,3,FALSE())),IF($A1741="ST",IF(VLOOKUP($C1741,st!$B$2:$F$400,3,FALSE())="","",VLOOKUP($C1741,st!$B$2:$F$400,3,FALSE())),""))),"")</f>
        <v>1</v>
      </c>
      <c r="F1741" s="35" t="str">
        <f>IFERROR(IF($A1741="HDC",IF(VLOOKUP($C1741,hdc!$B$2:$F$1600,4,FALSE())="","",VLOOKUP($C1741,hdc!$B$2:$F$1600,4,FALSE())),IF($A1741="NAUTICS",IF(VLOOKUP($C1741,nautics!$B$2:$F$1200,4,FALSE())="","",VLOOKUP($C1741,nautics!$B$2:$F$1200,4,FALSE())),IF($A1741="ST",IF(VLOOKUP($C1741,st!$B$2:$F$400,4,FALSE())="","",VLOOKUP($C1741,st!$B$2:$F$400,4,FALSE())),""))),"")</f>
        <v/>
      </c>
      <c r="G1741" s="35" t="str">
        <f>IFERROR(IF($A1741="HDC",IF(VLOOKUP($C1741,hdc!$B$2:$F$1600,5,FALSE())="","",VLOOKUP($C1741,hdc!$B$2:$F$1600,5,FALSE())),IF($A1741="NAUTICS",IF(VLOOKUP($C1741,nautics!$B$2:$F$1200,5,FALSE())="","",VLOOKUP($C1741,nautics!$B$2:$F$1200,5,FALSE())),IF($A1741="ST",IF(VLOOKUP($C1741,st!$B$2:$F$400,5,FALSE())="","",VLOOKUP($C1741,st!$B$2:$F$400,5,FALSE())),""))),"")</f>
        <v/>
      </c>
      <c r="H1741" s="35" t="s">
        <v>2500</v>
      </c>
      <c r="I1741" s="35" t="s">
        <v>34</v>
      </c>
      <c r="J1741" s="35" t="s">
        <v>3429</v>
      </c>
      <c r="K1741" s="35">
        <f t="shared" si="6"/>
        <v>53</v>
      </c>
      <c r="L1741" s="35" t="s">
        <v>947</v>
      </c>
      <c r="M1741" s="35" t="s">
        <v>948</v>
      </c>
      <c r="N1741" s="35" t="s">
        <v>369</v>
      </c>
      <c r="O1741" s="35" t="s">
        <v>370</v>
      </c>
      <c r="P1741" s="35" t="s">
        <v>4125</v>
      </c>
      <c r="Q1741" s="35" t="s">
        <v>4126</v>
      </c>
      <c r="S1741" s="35" t="s">
        <v>46</v>
      </c>
      <c r="T1741" s="35" t="s">
        <v>49</v>
      </c>
      <c r="U1741" s="35" t="s">
        <v>4127</v>
      </c>
      <c r="W1741" s="35" t="s">
        <v>57</v>
      </c>
      <c r="X1741" s="35" t="s">
        <v>4129</v>
      </c>
      <c r="Y1741" s="35" t="s">
        <v>953</v>
      </c>
      <c r="Z1741" s="35" t="s">
        <v>4130</v>
      </c>
    </row>
    <row r="1742" spans="1:26" ht="15" customHeight="1">
      <c r="A1742" s="35" t="s">
        <v>1304</v>
      </c>
      <c r="C1742" s="35" t="s">
        <v>4131</v>
      </c>
      <c r="D1742" s="35">
        <f>IFERROR(IF($A1742="HDC",IF(VLOOKUP($C1742,hdc!$B$2:$F$1600,2,FALSE())="","",VLOOKUP($C1742,hdc!$B$2:$F$1600,2,FALSE())),IF($A1742="NAUTICS",IF(VLOOKUP($C1742,nautics!$B$2:$F$1200,2,FALSE())="","",VLOOKUP($C1742,nautics!$B$2:$F$1200,2,FALSE())),IF($A1742="ST",IF(VLOOKUP($C1742,st!$B$2:$F$400,2,FALSE())="","",VLOOKUP($C1742,st!$B$2:$F$400,2,FALSE())),""))),"")</f>
        <v>1</v>
      </c>
      <c r="E1742" s="35">
        <f>IFERROR(IF($A1742="HDC",IF(VLOOKUP($C1742,hdc!$B$2:$F$1600,3,FALSE())="","",VLOOKUP($C1742,hdc!$B$2:$F$1600,3,FALSE())),IF($A1742="NAUTICS",IF(VLOOKUP($C1742,nautics!$B$2:$F$1200,3,FALSE())="","",VLOOKUP($C1742,nautics!$B$2:$F$1200,3,FALSE())),IF($A1742="ST",IF(VLOOKUP($C1742,st!$B$2:$F$400,3,FALSE())="","",VLOOKUP($C1742,st!$B$2:$F$400,3,FALSE())),""))),"")</f>
        <v>1</v>
      </c>
      <c r="F1742" s="35" t="str">
        <f>IFERROR(IF($A1742="HDC",IF(VLOOKUP($C1742,hdc!$B$2:$F$1600,4,FALSE())="","",VLOOKUP($C1742,hdc!$B$2:$F$1600,4,FALSE())),IF($A1742="NAUTICS",IF(VLOOKUP($C1742,nautics!$B$2:$F$1200,4,FALSE())="","",VLOOKUP($C1742,nautics!$B$2:$F$1200,4,FALSE())),IF($A1742="ST",IF(VLOOKUP($C1742,st!$B$2:$F$400,4,FALSE())="","",VLOOKUP($C1742,st!$B$2:$F$400,4,FALSE())),""))),"")</f>
        <v/>
      </c>
      <c r="G1742" s="35" t="str">
        <f>IFERROR(IF($A1742="HDC",IF(VLOOKUP($C1742,hdc!$B$2:$F$1600,5,FALSE())="","",VLOOKUP($C1742,hdc!$B$2:$F$1600,5,FALSE())),IF($A1742="NAUTICS",IF(VLOOKUP($C1742,nautics!$B$2:$F$1200,5,FALSE())="","",VLOOKUP($C1742,nautics!$B$2:$F$1200,5,FALSE())),IF($A1742="ST",IF(VLOOKUP($C1742,st!$B$2:$F$400,5,FALSE())="","",VLOOKUP($C1742,st!$B$2:$F$400,5,FALSE())),""))),"")</f>
        <v/>
      </c>
      <c r="H1742" s="35" t="s">
        <v>2500</v>
      </c>
      <c r="I1742" s="35" t="s">
        <v>34</v>
      </c>
      <c r="J1742" s="35" t="s">
        <v>3429</v>
      </c>
      <c r="K1742" s="35">
        <f t="shared" si="6"/>
        <v>53</v>
      </c>
      <c r="L1742" s="35" t="s">
        <v>947</v>
      </c>
      <c r="M1742" s="35" t="s">
        <v>948</v>
      </c>
      <c r="N1742" s="35" t="s">
        <v>369</v>
      </c>
      <c r="O1742" s="35" t="s">
        <v>370</v>
      </c>
      <c r="P1742" s="35" t="s">
        <v>4125</v>
      </c>
      <c r="Q1742" s="35" t="s">
        <v>4126</v>
      </c>
      <c r="S1742" s="35" t="s">
        <v>46</v>
      </c>
      <c r="T1742" s="35" t="s">
        <v>49</v>
      </c>
      <c r="U1742" s="35" t="s">
        <v>4134</v>
      </c>
      <c r="W1742" s="35" t="s">
        <v>57</v>
      </c>
      <c r="X1742" s="35" t="s">
        <v>4129</v>
      </c>
      <c r="Y1742" s="35" t="s">
        <v>953</v>
      </c>
      <c r="Z1742" s="35" t="s">
        <v>4130</v>
      </c>
    </row>
    <row r="1743" spans="1:26" ht="15" customHeight="1">
      <c r="A1743" s="35" t="s">
        <v>1304</v>
      </c>
      <c r="C1743" s="35" t="s">
        <v>4135</v>
      </c>
      <c r="D1743" s="35" t="str">
        <f>IFERROR(IF($A1743="HDC",IF(VLOOKUP($C1743,hdc!$B$2:$F$1600,2,FALSE())="","",VLOOKUP($C1743,hdc!$B$2:$F$1600,2,FALSE())),IF($A1743="NAUTICS",IF(VLOOKUP($C1743,nautics!$B$2:$F$1200,2,FALSE())="","",VLOOKUP($C1743,nautics!$B$2:$F$1200,2,FALSE())),IF($A1743="ST",IF(VLOOKUP($C1743,st!$B$2:$F$400,2,FALSE())="","",VLOOKUP($C1743,st!$B$2:$F$400,2,FALSE())),""))),"")</f>
        <v/>
      </c>
      <c r="E1743" s="35" t="str">
        <f>IFERROR(IF($A1743="HDC",IF(VLOOKUP($C1743,hdc!$B$2:$F$1600,3,FALSE())="","",VLOOKUP($C1743,hdc!$B$2:$F$1600,3,FALSE())),IF($A1743="NAUTICS",IF(VLOOKUP($C1743,nautics!$B$2:$F$1200,3,FALSE())="","",VLOOKUP($C1743,nautics!$B$2:$F$1200,3,FALSE())),IF($A1743="ST",IF(VLOOKUP($C1743,st!$B$2:$F$400,3,FALSE())="","",VLOOKUP($C1743,st!$B$2:$F$400,3,FALSE())),""))),"")</f>
        <v/>
      </c>
      <c r="F1743" s="35" t="str">
        <f>IFERROR(IF($A1743="HDC",IF(VLOOKUP($C1743,hdc!$B$2:$F$1600,4,FALSE())="","",VLOOKUP($C1743,hdc!$B$2:$F$1600,4,FALSE())),IF($A1743="NAUTICS",IF(VLOOKUP($C1743,nautics!$B$2:$F$1200,4,FALSE())="","",VLOOKUP($C1743,nautics!$B$2:$F$1200,4,FALSE())),IF($A1743="ST",IF(VLOOKUP($C1743,st!$B$2:$F$400,4,FALSE())="","",VLOOKUP($C1743,st!$B$2:$F$400,4,FALSE())),""))),"")</f>
        <v/>
      </c>
      <c r="G1743" s="35" t="str">
        <f>IFERROR(IF($A1743="HDC",IF(VLOOKUP($C1743,hdc!$B$2:$F$1600,5,FALSE())="","",VLOOKUP($C1743,hdc!$B$2:$F$1600,5,FALSE())),IF($A1743="NAUTICS",IF(VLOOKUP($C1743,nautics!$B$2:$F$1200,5,FALSE())="","",VLOOKUP($C1743,nautics!$B$2:$F$1200,5,FALSE())),IF($A1743="ST",IF(VLOOKUP($C1743,st!$B$2:$F$400,5,FALSE())="","",VLOOKUP($C1743,st!$B$2:$F$400,5,FALSE())),""))),"")</f>
        <v/>
      </c>
      <c r="H1743" s="35" t="s">
        <v>2500</v>
      </c>
      <c r="I1743" s="35" t="s">
        <v>34</v>
      </c>
      <c r="J1743" s="35" t="s">
        <v>232</v>
      </c>
      <c r="K1743" s="35">
        <f t="shared" si="6"/>
        <v>10</v>
      </c>
      <c r="L1743" s="35" t="s">
        <v>4136</v>
      </c>
      <c r="M1743" s="35" t="s">
        <v>4138</v>
      </c>
      <c r="N1743" s="35" t="s">
        <v>369</v>
      </c>
      <c r="O1743" s="35" t="s">
        <v>370</v>
      </c>
      <c r="P1743" s="35" t="s">
        <v>947</v>
      </c>
      <c r="Q1743" s="35" t="s">
        <v>948</v>
      </c>
      <c r="S1743" s="35" t="s">
        <v>369</v>
      </c>
      <c r="T1743" s="35" t="s">
        <v>370</v>
      </c>
      <c r="U1743" s="35" t="s">
        <v>89</v>
      </c>
      <c r="W1743" s="35" t="s">
        <v>78</v>
      </c>
      <c r="X1743" s="35" t="s">
        <v>94</v>
      </c>
      <c r="Y1743" s="35" t="s">
        <v>89</v>
      </c>
      <c r="Z1743" s="35" t="s">
        <v>89</v>
      </c>
    </row>
    <row r="1744" spans="1:26" ht="15" customHeight="1">
      <c r="A1744" s="35" t="s">
        <v>1304</v>
      </c>
      <c r="C1744" s="35" t="s">
        <v>4140</v>
      </c>
      <c r="D1744" s="35" t="str">
        <f>IFERROR(IF($A1744="HDC",IF(VLOOKUP($C1744,hdc!$B$2:$F$1600,2,FALSE())="","",VLOOKUP($C1744,hdc!$B$2:$F$1600,2,FALSE())),IF($A1744="NAUTICS",IF(VLOOKUP($C1744,nautics!$B$2:$F$1200,2,FALSE())="","",VLOOKUP($C1744,nautics!$B$2:$F$1200,2,FALSE())),IF($A1744="ST",IF(VLOOKUP($C1744,st!$B$2:$F$400,2,FALSE())="","",VLOOKUP($C1744,st!$B$2:$F$400,2,FALSE())),""))),"")</f>
        <v/>
      </c>
      <c r="E1744" s="35" t="str">
        <f>IFERROR(IF($A1744="HDC",IF(VLOOKUP($C1744,hdc!$B$2:$F$1600,3,FALSE())="","",VLOOKUP($C1744,hdc!$B$2:$F$1600,3,FALSE())),IF($A1744="NAUTICS",IF(VLOOKUP($C1744,nautics!$B$2:$F$1200,3,FALSE())="","",VLOOKUP($C1744,nautics!$B$2:$F$1200,3,FALSE())),IF($A1744="ST",IF(VLOOKUP($C1744,st!$B$2:$F$400,3,FALSE())="","",VLOOKUP($C1744,st!$B$2:$F$400,3,FALSE())),""))),"")</f>
        <v/>
      </c>
      <c r="F1744" s="35" t="str">
        <f>IFERROR(IF($A1744="HDC",IF(VLOOKUP($C1744,hdc!$B$2:$F$1600,4,FALSE())="","",VLOOKUP($C1744,hdc!$B$2:$F$1600,4,FALSE())),IF($A1744="NAUTICS",IF(VLOOKUP($C1744,nautics!$B$2:$F$1200,4,FALSE())="","",VLOOKUP($C1744,nautics!$B$2:$F$1200,4,FALSE())),IF($A1744="ST",IF(VLOOKUP($C1744,st!$B$2:$F$400,4,FALSE())="","",VLOOKUP($C1744,st!$B$2:$F$400,4,FALSE())),""))),"")</f>
        <v/>
      </c>
      <c r="G1744" s="35" t="str">
        <f>IFERROR(IF($A1744="HDC",IF(VLOOKUP($C1744,hdc!$B$2:$F$1600,5,FALSE())="","",VLOOKUP($C1744,hdc!$B$2:$F$1600,5,FALSE())),IF($A1744="NAUTICS",IF(VLOOKUP($C1744,nautics!$B$2:$F$1200,5,FALSE())="","",VLOOKUP($C1744,nautics!$B$2:$F$1200,5,FALSE())),IF($A1744="ST",IF(VLOOKUP($C1744,st!$B$2:$F$400,5,FALSE())="","",VLOOKUP($C1744,st!$B$2:$F$400,5,FALSE())),""))),"")</f>
        <v/>
      </c>
      <c r="H1744" s="35" t="s">
        <v>2500</v>
      </c>
      <c r="I1744" s="35" t="s">
        <v>34</v>
      </c>
      <c r="J1744" s="35" t="s">
        <v>232</v>
      </c>
      <c r="K1744" s="35">
        <f t="shared" si="6"/>
        <v>10</v>
      </c>
      <c r="L1744" s="35" t="s">
        <v>4142</v>
      </c>
      <c r="M1744" s="35" t="s">
        <v>4143</v>
      </c>
      <c r="N1744" s="35" t="s">
        <v>369</v>
      </c>
      <c r="O1744" s="35" t="s">
        <v>370</v>
      </c>
      <c r="P1744" s="35" t="s">
        <v>947</v>
      </c>
      <c r="Q1744" s="35" t="s">
        <v>948</v>
      </c>
      <c r="S1744" s="35" t="s">
        <v>369</v>
      </c>
      <c r="T1744" s="35" t="s">
        <v>370</v>
      </c>
      <c r="U1744" s="35" t="s">
        <v>89</v>
      </c>
      <c r="W1744" s="35" t="s">
        <v>78</v>
      </c>
      <c r="X1744" s="35" t="s">
        <v>94</v>
      </c>
      <c r="Y1744" s="35" t="s">
        <v>89</v>
      </c>
      <c r="Z1744" s="35" t="s">
        <v>89</v>
      </c>
    </row>
    <row r="1745" spans="1:26" ht="15" customHeight="1">
      <c r="A1745" s="35" t="s">
        <v>1304</v>
      </c>
      <c r="C1745" s="35" t="s">
        <v>4147</v>
      </c>
      <c r="D1745" s="35">
        <f>IFERROR(IF($A1745="HDC",IF(VLOOKUP($C1745,hdc!$B$2:$F$1600,2,FALSE())="","",VLOOKUP($C1745,hdc!$B$2:$F$1600,2,FALSE())),IF($A1745="NAUTICS",IF(VLOOKUP($C1745,nautics!$B$2:$F$1200,2,FALSE())="","",VLOOKUP($C1745,nautics!$B$2:$F$1200,2,FALSE())),IF($A1745="ST",IF(VLOOKUP($C1745,st!$B$2:$F$400,2,FALSE())="","",VLOOKUP($C1745,st!$B$2:$F$400,2,FALSE())),""))),"")</f>
        <v>1</v>
      </c>
      <c r="E1745" s="35">
        <f>IFERROR(IF($A1745="HDC",IF(VLOOKUP($C1745,hdc!$B$2:$F$1600,3,FALSE())="","",VLOOKUP($C1745,hdc!$B$2:$F$1600,3,FALSE())),IF($A1745="NAUTICS",IF(VLOOKUP($C1745,nautics!$B$2:$F$1200,3,FALSE())="","",VLOOKUP($C1745,nautics!$B$2:$F$1200,3,FALSE())),IF($A1745="ST",IF(VLOOKUP($C1745,st!$B$2:$F$400,3,FALSE())="","",VLOOKUP($C1745,st!$B$2:$F$400,3,FALSE())),""))),"")</f>
        <v>1</v>
      </c>
      <c r="F1745" s="35">
        <f>IFERROR(IF($A1745="HDC",IF(VLOOKUP($C1745,hdc!$B$2:$F$1600,4,FALSE())="","",VLOOKUP($C1745,hdc!$B$2:$F$1600,4,FALSE())),IF($A1745="NAUTICS",IF(VLOOKUP($C1745,nautics!$B$2:$F$1200,4,FALSE())="","",VLOOKUP($C1745,nautics!$B$2:$F$1200,4,FALSE())),IF($A1745="ST",IF(VLOOKUP($C1745,st!$B$2:$F$400,4,FALSE())="","",VLOOKUP($C1745,st!$B$2:$F$400,4,FALSE())),""))),"")</f>
        <v>2</v>
      </c>
      <c r="G1745" s="35" t="str">
        <f>IFERROR(IF($A1745="HDC",IF(VLOOKUP($C1745,hdc!$B$2:$F$1600,5,FALSE())="","",VLOOKUP($C1745,hdc!$B$2:$F$1600,5,FALSE())),IF($A1745="NAUTICS",IF(VLOOKUP($C1745,nautics!$B$2:$F$1200,5,FALSE())="","",VLOOKUP($C1745,nautics!$B$2:$F$1200,5,FALSE())),IF($A1745="ST",IF(VLOOKUP($C1745,st!$B$2:$F$400,5,FALSE())="","",VLOOKUP($C1745,st!$B$2:$F$400,5,FALSE())),""))),"")</f>
        <v/>
      </c>
      <c r="H1745" s="35" t="s">
        <v>664</v>
      </c>
      <c r="I1745" s="35" t="s">
        <v>34</v>
      </c>
      <c r="J1745" s="35" t="s">
        <v>4149</v>
      </c>
      <c r="K1745" s="35">
        <f t="shared" si="6"/>
        <v>55</v>
      </c>
      <c r="L1745" s="35" t="s">
        <v>95</v>
      </c>
      <c r="M1745" s="35" t="s">
        <v>96</v>
      </c>
      <c r="N1745" s="35" t="s">
        <v>43</v>
      </c>
      <c r="O1745" s="35" t="s">
        <v>45</v>
      </c>
      <c r="P1745" s="35" t="s">
        <v>749</v>
      </c>
      <c r="Q1745" s="35" t="s">
        <v>750</v>
      </c>
      <c r="S1745" s="35" t="s">
        <v>433</v>
      </c>
      <c r="T1745" s="35" t="s">
        <v>434</v>
      </c>
      <c r="U1745" s="35" t="s">
        <v>4152</v>
      </c>
      <c r="W1745" s="35" t="s">
        <v>57</v>
      </c>
      <c r="X1745" s="35" t="s">
        <v>94</v>
      </c>
      <c r="Y1745" s="35" t="s">
        <v>102</v>
      </c>
      <c r="Z1745" s="35" t="s">
        <v>754</v>
      </c>
    </row>
    <row r="1746" spans="1:26" ht="15" customHeight="1">
      <c r="A1746" s="35" t="s">
        <v>1304</v>
      </c>
      <c r="C1746" s="35" t="s">
        <v>4155</v>
      </c>
      <c r="D1746" s="35">
        <f>IFERROR(IF($A1746="HDC",IF(VLOOKUP($C1746,hdc!$B$2:$F$1600,2,FALSE())="","",VLOOKUP($C1746,hdc!$B$2:$F$1600,2,FALSE())),IF($A1746="NAUTICS",IF(VLOOKUP($C1746,nautics!$B$2:$F$1200,2,FALSE())="","",VLOOKUP($C1746,nautics!$B$2:$F$1200,2,FALSE())),IF($A1746="ST",IF(VLOOKUP($C1746,st!$B$2:$F$400,2,FALSE())="","",VLOOKUP($C1746,st!$B$2:$F$400,2,FALSE())),""))),"")</f>
        <v>1</v>
      </c>
      <c r="E1746" s="35">
        <f>IFERROR(IF($A1746="HDC",IF(VLOOKUP($C1746,hdc!$B$2:$F$1600,3,FALSE())="","",VLOOKUP($C1746,hdc!$B$2:$F$1600,3,FALSE())),IF($A1746="NAUTICS",IF(VLOOKUP($C1746,nautics!$B$2:$F$1200,3,FALSE())="","",VLOOKUP($C1746,nautics!$B$2:$F$1200,3,FALSE())),IF($A1746="ST",IF(VLOOKUP($C1746,st!$B$2:$F$400,3,FALSE())="","",VLOOKUP($C1746,st!$B$2:$F$400,3,FALSE())),""))),"")</f>
        <v>1</v>
      </c>
      <c r="F1746" s="35">
        <f>IFERROR(IF($A1746="HDC",IF(VLOOKUP($C1746,hdc!$B$2:$F$1600,4,FALSE())="","",VLOOKUP($C1746,hdc!$B$2:$F$1600,4,FALSE())),IF($A1746="NAUTICS",IF(VLOOKUP($C1746,nautics!$B$2:$F$1200,4,FALSE())="","",VLOOKUP($C1746,nautics!$B$2:$F$1200,4,FALSE())),IF($A1746="ST",IF(VLOOKUP($C1746,st!$B$2:$F$400,4,FALSE())="","",VLOOKUP($C1746,st!$B$2:$F$400,4,FALSE())),""))),"")</f>
        <v>1</v>
      </c>
      <c r="G1746" s="35" t="str">
        <f>IFERROR(IF($A1746="HDC",IF(VLOOKUP($C1746,hdc!$B$2:$F$1600,5,FALSE())="","",VLOOKUP($C1746,hdc!$B$2:$F$1600,5,FALSE())),IF($A1746="NAUTICS",IF(VLOOKUP($C1746,nautics!$B$2:$F$1200,5,FALSE())="","",VLOOKUP($C1746,nautics!$B$2:$F$1200,5,FALSE())),IF($A1746="ST",IF(VLOOKUP($C1746,st!$B$2:$F$400,5,FALSE())="","",VLOOKUP($C1746,st!$B$2:$F$400,5,FALSE())),""))),"")</f>
        <v/>
      </c>
      <c r="H1746" s="35" t="s">
        <v>155</v>
      </c>
      <c r="I1746" s="35" t="s">
        <v>34</v>
      </c>
      <c r="J1746" s="35" t="s">
        <v>4158</v>
      </c>
      <c r="K1746" s="35">
        <f t="shared" si="6"/>
        <v>34</v>
      </c>
      <c r="L1746" s="35" t="s">
        <v>379</v>
      </c>
      <c r="M1746" s="35" t="s">
        <v>380</v>
      </c>
      <c r="N1746" s="35" t="s">
        <v>43</v>
      </c>
      <c r="O1746" s="35" t="s">
        <v>45</v>
      </c>
      <c r="P1746" s="35" t="s">
        <v>947</v>
      </c>
      <c r="Q1746" s="35" t="s">
        <v>948</v>
      </c>
      <c r="S1746" s="35" t="s">
        <v>369</v>
      </c>
      <c r="T1746" s="35" t="s">
        <v>370</v>
      </c>
      <c r="U1746" s="35" t="s">
        <v>4162</v>
      </c>
      <c r="W1746" s="35" t="s">
        <v>57</v>
      </c>
      <c r="X1746" s="35" t="s">
        <v>94</v>
      </c>
      <c r="Y1746" s="35" t="s">
        <v>383</v>
      </c>
      <c r="Z1746" s="35" t="s">
        <v>953</v>
      </c>
    </row>
    <row r="1747" spans="1:26" ht="15" customHeight="1">
      <c r="A1747" s="35" t="s">
        <v>1304</v>
      </c>
      <c r="C1747" s="35" t="s">
        <v>4163</v>
      </c>
      <c r="D1747" s="35">
        <f>IFERROR(IF($A1747="HDC",IF(VLOOKUP($C1747,hdc!$B$2:$F$1600,2,FALSE())="","",VLOOKUP($C1747,hdc!$B$2:$F$1600,2,FALSE())),IF($A1747="NAUTICS",IF(VLOOKUP($C1747,nautics!$B$2:$F$1200,2,FALSE())="","",VLOOKUP($C1747,nautics!$B$2:$F$1200,2,FALSE())),IF($A1747="ST",IF(VLOOKUP($C1747,st!$B$2:$F$400,2,FALSE())="","",VLOOKUP($C1747,st!$B$2:$F$400,2,FALSE())),""))),"")</f>
        <v>1</v>
      </c>
      <c r="E1747" s="35">
        <f>IFERROR(IF($A1747="HDC",IF(VLOOKUP($C1747,hdc!$B$2:$F$1600,3,FALSE())="","",VLOOKUP($C1747,hdc!$B$2:$F$1600,3,FALSE())),IF($A1747="NAUTICS",IF(VLOOKUP($C1747,nautics!$B$2:$F$1200,3,FALSE())="","",VLOOKUP($C1747,nautics!$B$2:$F$1200,3,FALSE())),IF($A1747="ST",IF(VLOOKUP($C1747,st!$B$2:$F$400,3,FALSE())="","",VLOOKUP($C1747,st!$B$2:$F$400,3,FALSE())),""))),"")</f>
        <v>1</v>
      </c>
      <c r="F1747" s="35">
        <f>IFERROR(IF($A1747="HDC",IF(VLOOKUP($C1747,hdc!$B$2:$F$1600,4,FALSE())="","",VLOOKUP($C1747,hdc!$B$2:$F$1600,4,FALSE())),IF($A1747="NAUTICS",IF(VLOOKUP($C1747,nautics!$B$2:$F$1200,4,FALSE())="","",VLOOKUP($C1747,nautics!$B$2:$F$1200,4,FALSE())),IF($A1747="ST",IF(VLOOKUP($C1747,st!$B$2:$F$400,4,FALSE())="","",VLOOKUP($C1747,st!$B$2:$F$400,4,FALSE())),""))),"")</f>
        <v>1</v>
      </c>
      <c r="G1747" s="35" t="str">
        <f>IFERROR(IF($A1747="HDC",IF(VLOOKUP($C1747,hdc!$B$2:$F$1600,5,FALSE())="","",VLOOKUP($C1747,hdc!$B$2:$F$1600,5,FALSE())),IF($A1747="NAUTICS",IF(VLOOKUP($C1747,nautics!$B$2:$F$1200,5,FALSE())="","",VLOOKUP($C1747,nautics!$B$2:$F$1200,5,FALSE())),IF($A1747="ST",IF(VLOOKUP($C1747,st!$B$2:$F$400,5,FALSE())="","",VLOOKUP($C1747,st!$B$2:$F$400,5,FALSE())),""))),"")</f>
        <v/>
      </c>
      <c r="H1747" s="35" t="s">
        <v>155</v>
      </c>
      <c r="I1747" s="35" t="s">
        <v>34</v>
      </c>
      <c r="J1747" s="35" t="s">
        <v>3999</v>
      </c>
      <c r="K1747" s="35">
        <f t="shared" si="6"/>
        <v>27</v>
      </c>
      <c r="L1747" s="35" t="s">
        <v>40</v>
      </c>
      <c r="M1747" s="35" t="s">
        <v>42</v>
      </c>
      <c r="N1747" s="35" t="s">
        <v>43</v>
      </c>
      <c r="O1747" s="35" t="s">
        <v>45</v>
      </c>
      <c r="P1747" s="35" t="s">
        <v>4001</v>
      </c>
      <c r="Q1747" s="35" t="s">
        <v>4002</v>
      </c>
      <c r="S1747" s="35" t="s">
        <v>1677</v>
      </c>
      <c r="T1747" s="35" t="s">
        <v>1679</v>
      </c>
      <c r="U1747" s="35" t="s">
        <v>4003</v>
      </c>
      <c r="W1747" s="35" t="s">
        <v>57</v>
      </c>
      <c r="X1747" s="35" t="s">
        <v>94</v>
      </c>
      <c r="Y1747" s="35" t="s">
        <v>60</v>
      </c>
      <c r="Z1747" s="35" t="s">
        <v>4004</v>
      </c>
    </row>
    <row r="1748" spans="1:26" ht="15" customHeight="1">
      <c r="A1748" s="35" t="s">
        <v>1304</v>
      </c>
      <c r="C1748" s="35" t="s">
        <v>4166</v>
      </c>
      <c r="D1748" s="35">
        <f>IFERROR(IF($A1748="HDC",IF(VLOOKUP($C1748,hdc!$B$2:$F$1600,2,FALSE())="","",VLOOKUP($C1748,hdc!$B$2:$F$1600,2,FALSE())),IF($A1748="NAUTICS",IF(VLOOKUP($C1748,nautics!$B$2:$F$1200,2,FALSE())="","",VLOOKUP($C1748,nautics!$B$2:$F$1200,2,FALSE())),IF($A1748="ST",IF(VLOOKUP($C1748,st!$B$2:$F$400,2,FALSE())="","",VLOOKUP($C1748,st!$B$2:$F$400,2,FALSE())),""))),"")</f>
        <v>1</v>
      </c>
      <c r="E1748" s="35">
        <f>IFERROR(IF($A1748="HDC",IF(VLOOKUP($C1748,hdc!$B$2:$F$1600,3,FALSE())="","",VLOOKUP($C1748,hdc!$B$2:$F$1600,3,FALSE())),IF($A1748="NAUTICS",IF(VLOOKUP($C1748,nautics!$B$2:$F$1200,3,FALSE())="","",VLOOKUP($C1748,nautics!$B$2:$F$1200,3,FALSE())),IF($A1748="ST",IF(VLOOKUP($C1748,st!$B$2:$F$400,3,FALSE())="","",VLOOKUP($C1748,st!$B$2:$F$400,3,FALSE())),""))),"")</f>
        <v>1</v>
      </c>
      <c r="F1748" s="35">
        <f>IFERROR(IF($A1748="HDC",IF(VLOOKUP($C1748,hdc!$B$2:$F$1600,4,FALSE())="","",VLOOKUP($C1748,hdc!$B$2:$F$1600,4,FALSE())),IF($A1748="NAUTICS",IF(VLOOKUP($C1748,nautics!$B$2:$F$1200,4,FALSE())="","",VLOOKUP($C1748,nautics!$B$2:$F$1200,4,FALSE())),IF($A1748="ST",IF(VLOOKUP($C1748,st!$B$2:$F$400,4,FALSE())="","",VLOOKUP($C1748,st!$B$2:$F$400,4,FALSE())),""))),"")</f>
        <v>1</v>
      </c>
      <c r="G1748" s="35" t="str">
        <f>IFERROR(IF($A1748="HDC",IF(VLOOKUP($C1748,hdc!$B$2:$F$1600,5,FALSE())="","",VLOOKUP($C1748,hdc!$B$2:$F$1600,5,FALSE())),IF($A1748="NAUTICS",IF(VLOOKUP($C1748,nautics!$B$2:$F$1200,5,FALSE())="","",VLOOKUP($C1748,nautics!$B$2:$F$1200,5,FALSE())),IF($A1748="ST",IF(VLOOKUP($C1748,st!$B$2:$F$400,5,FALSE())="","",VLOOKUP($C1748,st!$B$2:$F$400,5,FALSE())),""))),"")</f>
        <v/>
      </c>
      <c r="H1748" s="35" t="s">
        <v>155</v>
      </c>
      <c r="I1748" s="35" t="s">
        <v>34</v>
      </c>
      <c r="J1748" s="35" t="s">
        <v>4167</v>
      </c>
      <c r="K1748" s="35">
        <f t="shared" si="6"/>
        <v>76</v>
      </c>
      <c r="L1748" s="35" t="s">
        <v>40</v>
      </c>
      <c r="M1748" s="35" t="s">
        <v>42</v>
      </c>
      <c r="N1748" s="35" t="s">
        <v>43</v>
      </c>
      <c r="O1748" s="35" t="s">
        <v>45</v>
      </c>
      <c r="P1748" s="35" t="s">
        <v>4018</v>
      </c>
      <c r="Q1748" s="35" t="s">
        <v>4019</v>
      </c>
      <c r="S1748" s="35" t="s">
        <v>736</v>
      </c>
      <c r="T1748" s="35" t="s">
        <v>738</v>
      </c>
      <c r="U1748" s="35" t="s">
        <v>4170</v>
      </c>
      <c r="W1748" s="35" t="s">
        <v>57</v>
      </c>
      <c r="X1748" s="35" t="s">
        <v>94</v>
      </c>
      <c r="Y1748" s="35" t="s">
        <v>60</v>
      </c>
      <c r="Z1748" s="35" t="s">
        <v>4021</v>
      </c>
    </row>
    <row r="1749" spans="1:26" ht="15" customHeight="1">
      <c r="A1749" s="35" t="s">
        <v>1304</v>
      </c>
      <c r="C1749" s="35" t="s">
        <v>4171</v>
      </c>
      <c r="D1749" s="35">
        <f>IFERROR(IF($A1749="HDC",IF(VLOOKUP($C1749,hdc!$B$2:$F$1600,2,FALSE())="","",VLOOKUP($C1749,hdc!$B$2:$F$1600,2,FALSE())),IF($A1749="NAUTICS",IF(VLOOKUP($C1749,nautics!$B$2:$F$1200,2,FALSE())="","",VLOOKUP($C1749,nautics!$B$2:$F$1200,2,FALSE())),IF($A1749="ST",IF(VLOOKUP($C1749,st!$B$2:$F$400,2,FALSE())="","",VLOOKUP($C1749,st!$B$2:$F$400,2,FALSE())),""))),"")</f>
        <v>1</v>
      </c>
      <c r="E1749" s="35">
        <f>IFERROR(IF($A1749="HDC",IF(VLOOKUP($C1749,hdc!$B$2:$F$1600,3,FALSE())="","",VLOOKUP($C1749,hdc!$B$2:$F$1600,3,FALSE())),IF($A1749="NAUTICS",IF(VLOOKUP($C1749,nautics!$B$2:$F$1200,3,FALSE())="","",VLOOKUP($C1749,nautics!$B$2:$F$1200,3,FALSE())),IF($A1749="ST",IF(VLOOKUP($C1749,st!$B$2:$F$400,3,FALSE())="","",VLOOKUP($C1749,st!$B$2:$F$400,3,FALSE())),""))),"")</f>
        <v>1</v>
      </c>
      <c r="F1749" s="35">
        <f>IFERROR(IF($A1749="HDC",IF(VLOOKUP($C1749,hdc!$B$2:$F$1600,4,FALSE())="","",VLOOKUP($C1749,hdc!$B$2:$F$1600,4,FALSE())),IF($A1749="NAUTICS",IF(VLOOKUP($C1749,nautics!$B$2:$F$1200,4,FALSE())="","",VLOOKUP($C1749,nautics!$B$2:$F$1200,4,FALSE())),IF($A1749="ST",IF(VLOOKUP($C1749,st!$B$2:$F$400,4,FALSE())="","",VLOOKUP($C1749,st!$B$2:$F$400,4,FALSE())),""))),"")</f>
        <v>1</v>
      </c>
      <c r="G1749" s="35" t="str">
        <f>IFERROR(IF($A1749="HDC",IF(VLOOKUP($C1749,hdc!$B$2:$F$1600,5,FALSE())="","",VLOOKUP($C1749,hdc!$B$2:$F$1600,5,FALSE())),IF($A1749="NAUTICS",IF(VLOOKUP($C1749,nautics!$B$2:$F$1200,5,FALSE())="","",VLOOKUP($C1749,nautics!$B$2:$F$1200,5,FALSE())),IF($A1749="ST",IF(VLOOKUP($C1749,st!$B$2:$F$400,5,FALSE())="","",VLOOKUP($C1749,st!$B$2:$F$400,5,FALSE())),""))),"")</f>
        <v/>
      </c>
      <c r="H1749" s="35" t="s">
        <v>104</v>
      </c>
      <c r="I1749" s="35" t="s">
        <v>34</v>
      </c>
      <c r="J1749" s="35" t="s">
        <v>4173</v>
      </c>
      <c r="K1749" s="35">
        <f t="shared" si="6"/>
        <v>31</v>
      </c>
      <c r="L1749" s="35" t="s">
        <v>40</v>
      </c>
      <c r="M1749" s="35" t="s">
        <v>42</v>
      </c>
      <c r="N1749" s="35" t="s">
        <v>43</v>
      </c>
      <c r="O1749" s="35" t="s">
        <v>45</v>
      </c>
      <c r="P1749" s="35" t="s">
        <v>4080</v>
      </c>
      <c r="Q1749" s="35" t="s">
        <v>4081</v>
      </c>
      <c r="S1749" s="35" t="s">
        <v>1677</v>
      </c>
      <c r="T1749" s="35" t="s">
        <v>1679</v>
      </c>
      <c r="U1749" s="35" t="s">
        <v>4176</v>
      </c>
      <c r="W1749" s="35" t="s">
        <v>57</v>
      </c>
      <c r="X1749" s="35" t="s">
        <v>94</v>
      </c>
      <c r="Y1749" s="35" t="s">
        <v>60</v>
      </c>
      <c r="Z1749" s="35" t="s">
        <v>1685</v>
      </c>
    </row>
    <row r="1750" spans="1:26" ht="15" customHeight="1">
      <c r="A1750" s="35" t="s">
        <v>1304</v>
      </c>
      <c r="C1750" s="35" t="s">
        <v>4178</v>
      </c>
      <c r="D1750" s="35">
        <f>IFERROR(IF($A1750="HDC",IF(VLOOKUP($C1750,hdc!$B$2:$F$1600,2,FALSE())="","",VLOOKUP($C1750,hdc!$B$2:$F$1600,2,FALSE())),IF($A1750="NAUTICS",IF(VLOOKUP($C1750,nautics!$B$2:$F$1200,2,FALSE())="","",VLOOKUP($C1750,nautics!$B$2:$F$1200,2,FALSE())),IF($A1750="ST",IF(VLOOKUP($C1750,st!$B$2:$F$400,2,FALSE())="","",VLOOKUP($C1750,st!$B$2:$F$400,2,FALSE())),""))),"")</f>
        <v>1</v>
      </c>
      <c r="E1750" s="35">
        <f>IFERROR(IF($A1750="HDC",IF(VLOOKUP($C1750,hdc!$B$2:$F$1600,3,FALSE())="","",VLOOKUP($C1750,hdc!$B$2:$F$1600,3,FALSE())),IF($A1750="NAUTICS",IF(VLOOKUP($C1750,nautics!$B$2:$F$1200,3,FALSE())="","",VLOOKUP($C1750,nautics!$B$2:$F$1200,3,FALSE())),IF($A1750="ST",IF(VLOOKUP($C1750,st!$B$2:$F$400,3,FALSE())="","",VLOOKUP($C1750,st!$B$2:$F$400,3,FALSE())),""))),"")</f>
        <v>1</v>
      </c>
      <c r="F1750" s="35">
        <f>IFERROR(IF($A1750="HDC",IF(VLOOKUP($C1750,hdc!$B$2:$F$1600,4,FALSE())="","",VLOOKUP($C1750,hdc!$B$2:$F$1600,4,FALSE())),IF($A1750="NAUTICS",IF(VLOOKUP($C1750,nautics!$B$2:$F$1200,4,FALSE())="","",VLOOKUP($C1750,nautics!$B$2:$F$1200,4,FALSE())),IF($A1750="ST",IF(VLOOKUP($C1750,st!$B$2:$F$400,4,FALSE())="","",VLOOKUP($C1750,st!$B$2:$F$400,4,FALSE())),""))),"")</f>
        <v>1</v>
      </c>
      <c r="G1750" s="35" t="str">
        <f>IFERROR(IF($A1750="HDC",IF(VLOOKUP($C1750,hdc!$B$2:$F$1600,5,FALSE())="","",VLOOKUP($C1750,hdc!$B$2:$F$1600,5,FALSE())),IF($A1750="NAUTICS",IF(VLOOKUP($C1750,nautics!$B$2:$F$1200,5,FALSE())="","",VLOOKUP($C1750,nautics!$B$2:$F$1200,5,FALSE())),IF($A1750="ST",IF(VLOOKUP($C1750,st!$B$2:$F$400,5,FALSE())="","",VLOOKUP($C1750,st!$B$2:$F$400,5,FALSE())),""))),"")</f>
        <v/>
      </c>
      <c r="H1750" s="35" t="s">
        <v>155</v>
      </c>
      <c r="I1750" s="35" t="s">
        <v>34</v>
      </c>
      <c r="J1750" s="35" t="s">
        <v>4180</v>
      </c>
      <c r="K1750" s="35">
        <f t="shared" si="6"/>
        <v>62</v>
      </c>
      <c r="L1750" s="35" t="s">
        <v>40</v>
      </c>
      <c r="M1750" s="35" t="s">
        <v>42</v>
      </c>
      <c r="N1750" s="35" t="s">
        <v>43</v>
      </c>
      <c r="O1750" s="35" t="s">
        <v>45</v>
      </c>
      <c r="P1750" s="35" t="s">
        <v>4034</v>
      </c>
      <c r="Q1750" s="35" t="s">
        <v>4035</v>
      </c>
      <c r="S1750" s="35" t="s">
        <v>433</v>
      </c>
      <c r="T1750" s="35" t="s">
        <v>434</v>
      </c>
      <c r="U1750" s="35" t="s">
        <v>4183</v>
      </c>
      <c r="W1750" s="35" t="s">
        <v>57</v>
      </c>
      <c r="X1750" s="35" t="s">
        <v>94</v>
      </c>
      <c r="Y1750" s="35" t="s">
        <v>60</v>
      </c>
      <c r="Z1750" s="35" t="s">
        <v>4038</v>
      </c>
    </row>
    <row r="1751" spans="1:26" ht="15" customHeight="1">
      <c r="A1751" s="35" t="s">
        <v>1304</v>
      </c>
      <c r="C1751" s="35" t="s">
        <v>4184</v>
      </c>
      <c r="D1751" s="35">
        <f>IFERROR(IF($A1751="HDC",IF(VLOOKUP($C1751,hdc!$B$2:$F$1600,2,FALSE())="","",VLOOKUP($C1751,hdc!$B$2:$F$1600,2,FALSE())),IF($A1751="NAUTICS",IF(VLOOKUP($C1751,nautics!$B$2:$F$1200,2,FALSE())="","",VLOOKUP($C1751,nautics!$B$2:$F$1200,2,FALSE())),IF($A1751="ST",IF(VLOOKUP($C1751,st!$B$2:$F$400,2,FALSE())="","",VLOOKUP($C1751,st!$B$2:$F$400,2,FALSE())),""))),"")</f>
        <v>1</v>
      </c>
      <c r="E1751" s="35">
        <f>IFERROR(IF($A1751="HDC",IF(VLOOKUP($C1751,hdc!$B$2:$F$1600,3,FALSE())="","",VLOOKUP($C1751,hdc!$B$2:$F$1600,3,FALSE())),IF($A1751="NAUTICS",IF(VLOOKUP($C1751,nautics!$B$2:$F$1200,3,FALSE())="","",VLOOKUP($C1751,nautics!$B$2:$F$1200,3,FALSE())),IF($A1751="ST",IF(VLOOKUP($C1751,st!$B$2:$F$400,3,FALSE())="","",VLOOKUP($C1751,st!$B$2:$F$400,3,FALSE())),""))),"")</f>
        <v>1</v>
      </c>
      <c r="F1751" s="35">
        <f>IFERROR(IF($A1751="HDC",IF(VLOOKUP($C1751,hdc!$B$2:$F$1600,4,FALSE())="","",VLOOKUP($C1751,hdc!$B$2:$F$1600,4,FALSE())),IF($A1751="NAUTICS",IF(VLOOKUP($C1751,nautics!$B$2:$F$1200,4,FALSE())="","",VLOOKUP($C1751,nautics!$B$2:$F$1200,4,FALSE())),IF($A1751="ST",IF(VLOOKUP($C1751,st!$B$2:$F$400,4,FALSE())="","",VLOOKUP($C1751,st!$B$2:$F$400,4,FALSE())),""))),"")</f>
        <v>1</v>
      </c>
      <c r="G1751" s="35" t="str">
        <f>IFERROR(IF($A1751="HDC",IF(VLOOKUP($C1751,hdc!$B$2:$F$1600,5,FALSE())="","",VLOOKUP($C1751,hdc!$B$2:$F$1600,5,FALSE())),IF($A1751="NAUTICS",IF(VLOOKUP($C1751,nautics!$B$2:$F$1200,5,FALSE())="","",VLOOKUP($C1751,nautics!$B$2:$F$1200,5,FALSE())),IF($A1751="ST",IF(VLOOKUP($C1751,st!$B$2:$F$400,5,FALSE())="","",VLOOKUP($C1751,st!$B$2:$F$400,5,FALSE())),""))),"")</f>
        <v/>
      </c>
      <c r="H1751" s="35" t="s">
        <v>155</v>
      </c>
      <c r="I1751" s="35" t="s">
        <v>34</v>
      </c>
      <c r="J1751" s="35" t="s">
        <v>4180</v>
      </c>
      <c r="K1751" s="35">
        <f t="shared" si="6"/>
        <v>62</v>
      </c>
      <c r="L1751" s="35" t="s">
        <v>40</v>
      </c>
      <c r="M1751" s="35" t="s">
        <v>42</v>
      </c>
      <c r="N1751" s="35" t="s">
        <v>43</v>
      </c>
      <c r="O1751" s="35" t="s">
        <v>45</v>
      </c>
      <c r="P1751" s="35" t="s">
        <v>4041</v>
      </c>
      <c r="Q1751" s="35" t="s">
        <v>4042</v>
      </c>
      <c r="S1751" s="35" t="s">
        <v>433</v>
      </c>
      <c r="T1751" s="35" t="s">
        <v>434</v>
      </c>
      <c r="U1751" s="35" t="s">
        <v>4183</v>
      </c>
      <c r="W1751" s="35" t="s">
        <v>57</v>
      </c>
      <c r="X1751" s="35" t="s">
        <v>94</v>
      </c>
      <c r="Y1751" s="35" t="s">
        <v>60</v>
      </c>
      <c r="Z1751" s="35" t="s">
        <v>4038</v>
      </c>
    </row>
    <row r="1752" spans="1:26" ht="15" customHeight="1">
      <c r="A1752" s="35" t="s">
        <v>1304</v>
      </c>
      <c r="C1752" s="35" t="s">
        <v>4192</v>
      </c>
      <c r="D1752" s="35">
        <f>IFERROR(IF($A1752="HDC",IF(VLOOKUP($C1752,hdc!$B$2:$F$1600,2,FALSE())="","",VLOOKUP($C1752,hdc!$B$2:$F$1600,2,FALSE())),IF($A1752="NAUTICS",IF(VLOOKUP($C1752,nautics!$B$2:$F$1200,2,FALSE())="","",VLOOKUP($C1752,nautics!$B$2:$F$1200,2,FALSE())),IF($A1752="ST",IF(VLOOKUP($C1752,st!$B$2:$F$400,2,FALSE())="","",VLOOKUP($C1752,st!$B$2:$F$400,2,FALSE())),""))),"")</f>
        <v>1</v>
      </c>
      <c r="E1752" s="35">
        <f>IFERROR(IF($A1752="HDC",IF(VLOOKUP($C1752,hdc!$B$2:$F$1600,3,FALSE())="","",VLOOKUP($C1752,hdc!$B$2:$F$1600,3,FALSE())),IF($A1752="NAUTICS",IF(VLOOKUP($C1752,nautics!$B$2:$F$1200,3,FALSE())="","",VLOOKUP($C1752,nautics!$B$2:$F$1200,3,FALSE())),IF($A1752="ST",IF(VLOOKUP($C1752,st!$B$2:$F$400,3,FALSE())="","",VLOOKUP($C1752,st!$B$2:$F$400,3,FALSE())),""))),"")</f>
        <v>1</v>
      </c>
      <c r="F1752" s="35">
        <f>IFERROR(IF($A1752="HDC",IF(VLOOKUP($C1752,hdc!$B$2:$F$1600,4,FALSE())="","",VLOOKUP($C1752,hdc!$B$2:$F$1600,4,FALSE())),IF($A1752="NAUTICS",IF(VLOOKUP($C1752,nautics!$B$2:$F$1200,4,FALSE())="","",VLOOKUP($C1752,nautics!$B$2:$F$1200,4,FALSE())),IF($A1752="ST",IF(VLOOKUP($C1752,st!$B$2:$F$400,4,FALSE())="","",VLOOKUP($C1752,st!$B$2:$F$400,4,FALSE())),""))),"")</f>
        <v>1</v>
      </c>
      <c r="G1752" s="35" t="str">
        <f>IFERROR(IF($A1752="HDC",IF(VLOOKUP($C1752,hdc!$B$2:$F$1600,5,FALSE())="","",VLOOKUP($C1752,hdc!$B$2:$F$1600,5,FALSE())),IF($A1752="NAUTICS",IF(VLOOKUP($C1752,nautics!$B$2:$F$1200,5,FALSE())="","",VLOOKUP($C1752,nautics!$B$2:$F$1200,5,FALSE())),IF($A1752="ST",IF(VLOOKUP($C1752,st!$B$2:$F$400,5,FALSE())="","",VLOOKUP($C1752,st!$B$2:$F$400,5,FALSE())),""))),"")</f>
        <v/>
      </c>
      <c r="H1752" s="35" t="s">
        <v>155</v>
      </c>
      <c r="I1752" s="35" t="s">
        <v>34</v>
      </c>
      <c r="J1752" s="35" t="s">
        <v>339</v>
      </c>
      <c r="K1752" s="35">
        <f t="shared" si="6"/>
        <v>14</v>
      </c>
      <c r="L1752" s="35" t="s">
        <v>340</v>
      </c>
      <c r="M1752" s="35" t="s">
        <v>341</v>
      </c>
      <c r="N1752" s="35" t="s">
        <v>43</v>
      </c>
      <c r="O1752" s="35" t="s">
        <v>45</v>
      </c>
      <c r="P1752" s="35" t="s">
        <v>40</v>
      </c>
      <c r="Q1752" s="35" t="s">
        <v>42</v>
      </c>
      <c r="S1752" s="35" t="s">
        <v>43</v>
      </c>
      <c r="T1752" s="35" t="s">
        <v>45</v>
      </c>
      <c r="U1752" s="35" t="s">
        <v>343</v>
      </c>
      <c r="W1752" s="35" t="s">
        <v>78</v>
      </c>
      <c r="X1752" s="35" t="s">
        <v>94</v>
      </c>
      <c r="Y1752" s="35" t="s">
        <v>345</v>
      </c>
      <c r="Z1752" s="35" t="s">
        <v>60</v>
      </c>
    </row>
    <row r="1753" spans="1:26" ht="15" customHeight="1">
      <c r="A1753" s="35" t="s">
        <v>1304</v>
      </c>
      <c r="C1753" s="35" t="s">
        <v>4197</v>
      </c>
      <c r="D1753" s="35">
        <f>IFERROR(IF($A1753="HDC",IF(VLOOKUP($C1753,hdc!$B$2:$F$1600,2,FALSE())="","",VLOOKUP($C1753,hdc!$B$2:$F$1600,2,FALSE())),IF($A1753="NAUTICS",IF(VLOOKUP($C1753,nautics!$B$2:$F$1200,2,FALSE())="","",VLOOKUP($C1753,nautics!$B$2:$F$1200,2,FALSE())),IF($A1753="ST",IF(VLOOKUP($C1753,st!$B$2:$F$400,2,FALSE())="","",VLOOKUP($C1753,st!$B$2:$F$400,2,FALSE())),""))),"")</f>
        <v>1</v>
      </c>
      <c r="E1753" s="35">
        <f>IFERROR(IF($A1753="HDC",IF(VLOOKUP($C1753,hdc!$B$2:$F$1600,3,FALSE())="","",VLOOKUP($C1753,hdc!$B$2:$F$1600,3,FALSE())),IF($A1753="NAUTICS",IF(VLOOKUP($C1753,nautics!$B$2:$F$1200,3,FALSE())="","",VLOOKUP($C1753,nautics!$B$2:$F$1200,3,FALSE())),IF($A1753="ST",IF(VLOOKUP($C1753,st!$B$2:$F$400,3,FALSE())="","",VLOOKUP($C1753,st!$B$2:$F$400,3,FALSE())),""))),"")</f>
        <v>1</v>
      </c>
      <c r="F1753" s="35">
        <f>IFERROR(IF($A1753="HDC",IF(VLOOKUP($C1753,hdc!$B$2:$F$1600,4,FALSE())="","",VLOOKUP($C1753,hdc!$B$2:$F$1600,4,FALSE())),IF($A1753="NAUTICS",IF(VLOOKUP($C1753,nautics!$B$2:$F$1200,4,FALSE())="","",VLOOKUP($C1753,nautics!$B$2:$F$1200,4,FALSE())),IF($A1753="ST",IF(VLOOKUP($C1753,st!$B$2:$F$400,4,FALSE())="","",VLOOKUP($C1753,st!$B$2:$F$400,4,FALSE())),""))),"")</f>
        <v>1</v>
      </c>
      <c r="G1753" s="35" t="str">
        <f>IFERROR(IF($A1753="HDC",IF(VLOOKUP($C1753,hdc!$B$2:$F$1600,5,FALSE())="","",VLOOKUP($C1753,hdc!$B$2:$F$1600,5,FALSE())),IF($A1753="NAUTICS",IF(VLOOKUP($C1753,nautics!$B$2:$F$1200,5,FALSE())="","",VLOOKUP($C1753,nautics!$B$2:$F$1200,5,FALSE())),IF($A1753="ST",IF(VLOOKUP($C1753,st!$B$2:$F$400,5,FALSE())="","",VLOOKUP($C1753,st!$B$2:$F$400,5,FALSE())),""))),"")</f>
        <v/>
      </c>
      <c r="H1753" s="35" t="s">
        <v>155</v>
      </c>
      <c r="I1753" s="35" t="s">
        <v>34</v>
      </c>
      <c r="J1753" s="35" t="s">
        <v>4200</v>
      </c>
      <c r="K1753" s="35">
        <f t="shared" si="6"/>
        <v>64</v>
      </c>
      <c r="L1753" s="35" t="s">
        <v>170</v>
      </c>
      <c r="M1753" s="35" t="s">
        <v>171</v>
      </c>
      <c r="N1753" s="35" t="s">
        <v>46</v>
      </c>
      <c r="O1753" s="35" t="s">
        <v>49</v>
      </c>
      <c r="P1753" s="35" t="s">
        <v>4001</v>
      </c>
      <c r="Q1753" s="35" t="s">
        <v>4002</v>
      </c>
      <c r="S1753" s="35" t="s">
        <v>1677</v>
      </c>
      <c r="T1753" s="35" t="s">
        <v>1679</v>
      </c>
      <c r="U1753" s="35" t="s">
        <v>4203</v>
      </c>
      <c r="W1753" s="35" t="s">
        <v>57</v>
      </c>
      <c r="X1753" s="35" t="s">
        <v>94</v>
      </c>
      <c r="Y1753" s="35" t="s">
        <v>177</v>
      </c>
      <c r="Z1753" s="35" t="s">
        <v>4004</v>
      </c>
    </row>
    <row r="1754" spans="1:26" ht="15" customHeight="1">
      <c r="A1754" s="35" t="s">
        <v>1304</v>
      </c>
      <c r="C1754" s="35" t="s">
        <v>4205</v>
      </c>
      <c r="D1754" s="35">
        <f>IFERROR(IF($A1754="HDC",IF(VLOOKUP($C1754,hdc!$B$2:$F$1600,2,FALSE())="","",VLOOKUP($C1754,hdc!$B$2:$F$1600,2,FALSE())),IF($A1754="NAUTICS",IF(VLOOKUP($C1754,nautics!$B$2:$F$1200,2,FALSE())="","",VLOOKUP($C1754,nautics!$B$2:$F$1200,2,FALSE())),IF($A1754="ST",IF(VLOOKUP($C1754,st!$B$2:$F$400,2,FALSE())="","",VLOOKUP($C1754,st!$B$2:$F$400,2,FALSE())),""))),"")</f>
        <v>1</v>
      </c>
      <c r="E1754" s="35">
        <f>IFERROR(IF($A1754="HDC",IF(VLOOKUP($C1754,hdc!$B$2:$F$1600,3,FALSE())="","",VLOOKUP($C1754,hdc!$B$2:$F$1600,3,FALSE())),IF($A1754="NAUTICS",IF(VLOOKUP($C1754,nautics!$B$2:$F$1200,3,FALSE())="","",VLOOKUP($C1754,nautics!$B$2:$F$1200,3,FALSE())),IF($A1754="ST",IF(VLOOKUP($C1754,st!$B$2:$F$400,3,FALSE())="","",VLOOKUP($C1754,st!$B$2:$F$400,3,FALSE())),""))),"")</f>
        <v>1</v>
      </c>
      <c r="F1754" s="35">
        <f>IFERROR(IF($A1754="HDC",IF(VLOOKUP($C1754,hdc!$B$2:$F$1600,4,FALSE())="","",VLOOKUP($C1754,hdc!$B$2:$F$1600,4,FALSE())),IF($A1754="NAUTICS",IF(VLOOKUP($C1754,nautics!$B$2:$F$1200,4,FALSE())="","",VLOOKUP($C1754,nautics!$B$2:$F$1200,4,FALSE())),IF($A1754="ST",IF(VLOOKUP($C1754,st!$B$2:$F$400,4,FALSE())="","",VLOOKUP($C1754,st!$B$2:$F$400,4,FALSE())),""))),"")</f>
        <v>1</v>
      </c>
      <c r="G1754" s="35" t="str">
        <f>IFERROR(IF($A1754="HDC",IF(VLOOKUP($C1754,hdc!$B$2:$F$1600,5,FALSE())="","",VLOOKUP($C1754,hdc!$B$2:$F$1600,5,FALSE())),IF($A1754="NAUTICS",IF(VLOOKUP($C1754,nautics!$B$2:$F$1200,5,FALSE())="","",VLOOKUP($C1754,nautics!$B$2:$F$1200,5,FALSE())),IF($A1754="ST",IF(VLOOKUP($C1754,st!$B$2:$F$400,5,FALSE())="","",VLOOKUP($C1754,st!$B$2:$F$400,5,FALSE())),""))),"")</f>
        <v/>
      </c>
      <c r="H1754" s="35" t="s">
        <v>155</v>
      </c>
      <c r="I1754" s="35" t="s">
        <v>34</v>
      </c>
      <c r="J1754" s="35" t="s">
        <v>4200</v>
      </c>
      <c r="K1754" s="35">
        <f t="shared" si="6"/>
        <v>64</v>
      </c>
      <c r="L1754" s="35" t="s">
        <v>170</v>
      </c>
      <c r="M1754" s="35" t="s">
        <v>171</v>
      </c>
      <c r="N1754" s="35" t="s">
        <v>46</v>
      </c>
      <c r="O1754" s="35" t="s">
        <v>49</v>
      </c>
      <c r="P1754" s="35" t="s">
        <v>4001</v>
      </c>
      <c r="Q1754" s="35" t="s">
        <v>4002</v>
      </c>
      <c r="S1754" s="35" t="s">
        <v>1677</v>
      </c>
      <c r="T1754" s="35" t="s">
        <v>1679</v>
      </c>
      <c r="U1754" s="35" t="s">
        <v>4203</v>
      </c>
      <c r="W1754" s="35" t="s">
        <v>57</v>
      </c>
      <c r="X1754" s="35" t="s">
        <v>94</v>
      </c>
      <c r="Y1754" s="35" t="s">
        <v>177</v>
      </c>
      <c r="Z1754" s="35" t="s">
        <v>4004</v>
      </c>
    </row>
    <row r="1755" spans="1:26" ht="15" customHeight="1">
      <c r="A1755" s="35" t="s">
        <v>1304</v>
      </c>
      <c r="C1755" s="35" t="s">
        <v>4210</v>
      </c>
      <c r="D1755" s="35">
        <f>IFERROR(IF($A1755="HDC",IF(VLOOKUP($C1755,hdc!$B$2:$F$1600,2,FALSE())="","",VLOOKUP($C1755,hdc!$B$2:$F$1600,2,FALSE())),IF($A1755="NAUTICS",IF(VLOOKUP($C1755,nautics!$B$2:$F$1200,2,FALSE())="","",VLOOKUP($C1755,nautics!$B$2:$F$1200,2,FALSE())),IF($A1755="ST",IF(VLOOKUP($C1755,st!$B$2:$F$400,2,FALSE())="","",VLOOKUP($C1755,st!$B$2:$F$400,2,FALSE())),""))),"")</f>
        <v>1</v>
      </c>
      <c r="E1755" s="35">
        <f>IFERROR(IF($A1755="HDC",IF(VLOOKUP($C1755,hdc!$B$2:$F$1600,3,FALSE())="","",VLOOKUP($C1755,hdc!$B$2:$F$1600,3,FALSE())),IF($A1755="NAUTICS",IF(VLOOKUP($C1755,nautics!$B$2:$F$1200,3,FALSE())="","",VLOOKUP($C1755,nautics!$B$2:$F$1200,3,FALSE())),IF($A1755="ST",IF(VLOOKUP($C1755,st!$B$2:$F$400,3,FALSE())="","",VLOOKUP($C1755,st!$B$2:$F$400,3,FALSE())),""))),"")</f>
        <v>1</v>
      </c>
      <c r="F1755" s="35">
        <f>IFERROR(IF($A1755="HDC",IF(VLOOKUP($C1755,hdc!$B$2:$F$1600,4,FALSE())="","",VLOOKUP($C1755,hdc!$B$2:$F$1600,4,FALSE())),IF($A1755="NAUTICS",IF(VLOOKUP($C1755,nautics!$B$2:$F$1200,4,FALSE())="","",VLOOKUP($C1755,nautics!$B$2:$F$1200,4,FALSE())),IF($A1755="ST",IF(VLOOKUP($C1755,st!$B$2:$F$400,4,FALSE())="","",VLOOKUP($C1755,st!$B$2:$F$400,4,FALSE())),""))),"")</f>
        <v>1</v>
      </c>
      <c r="G1755" s="35" t="str">
        <f>IFERROR(IF($A1755="HDC",IF(VLOOKUP($C1755,hdc!$B$2:$F$1600,5,FALSE())="","",VLOOKUP($C1755,hdc!$B$2:$F$1600,5,FALSE())),IF($A1755="NAUTICS",IF(VLOOKUP($C1755,nautics!$B$2:$F$1200,5,FALSE())="","",VLOOKUP($C1755,nautics!$B$2:$F$1200,5,FALSE())),IF($A1755="ST",IF(VLOOKUP($C1755,st!$B$2:$F$400,5,FALSE())="","",VLOOKUP($C1755,st!$B$2:$F$400,5,FALSE())),""))),"")</f>
        <v/>
      </c>
      <c r="H1755" s="35" t="s">
        <v>155</v>
      </c>
      <c r="I1755" s="35" t="s">
        <v>34</v>
      </c>
      <c r="J1755" s="35" t="s">
        <v>4213</v>
      </c>
      <c r="K1755" s="35">
        <f t="shared" si="6"/>
        <v>73</v>
      </c>
      <c r="L1755" s="35" t="s">
        <v>170</v>
      </c>
      <c r="M1755" s="35" t="s">
        <v>171</v>
      </c>
      <c r="N1755" s="35" t="s">
        <v>46</v>
      </c>
      <c r="O1755" s="35" t="s">
        <v>49</v>
      </c>
      <c r="P1755" s="35" t="s">
        <v>4018</v>
      </c>
      <c r="Q1755" s="35" t="s">
        <v>4019</v>
      </c>
      <c r="S1755" s="35" t="s">
        <v>736</v>
      </c>
      <c r="T1755" s="35" t="s">
        <v>738</v>
      </c>
      <c r="U1755" s="35" t="s">
        <v>4216</v>
      </c>
      <c r="W1755" s="35" t="s">
        <v>57</v>
      </c>
      <c r="X1755" s="35" t="s">
        <v>94</v>
      </c>
      <c r="Y1755" s="35" t="s">
        <v>177</v>
      </c>
      <c r="Z1755" s="35" t="s">
        <v>4021</v>
      </c>
    </row>
    <row r="1756" spans="1:26" ht="15" customHeight="1">
      <c r="A1756" s="35" t="s">
        <v>1304</v>
      </c>
      <c r="C1756" s="35" t="s">
        <v>4217</v>
      </c>
      <c r="D1756" s="35">
        <f>IFERROR(IF($A1756="HDC",IF(VLOOKUP($C1756,hdc!$B$2:$F$1600,2,FALSE())="","",VLOOKUP($C1756,hdc!$B$2:$F$1600,2,FALSE())),IF($A1756="NAUTICS",IF(VLOOKUP($C1756,nautics!$B$2:$F$1200,2,FALSE())="","",VLOOKUP($C1756,nautics!$B$2:$F$1200,2,FALSE())),IF($A1756="ST",IF(VLOOKUP($C1756,st!$B$2:$F$400,2,FALSE())="","",VLOOKUP($C1756,st!$B$2:$F$400,2,FALSE())),""))),"")</f>
        <v>1</v>
      </c>
      <c r="E1756" s="35">
        <f>IFERROR(IF($A1756="HDC",IF(VLOOKUP($C1756,hdc!$B$2:$F$1600,3,FALSE())="","",VLOOKUP($C1756,hdc!$B$2:$F$1600,3,FALSE())),IF($A1756="NAUTICS",IF(VLOOKUP($C1756,nautics!$B$2:$F$1200,3,FALSE())="","",VLOOKUP($C1756,nautics!$B$2:$F$1200,3,FALSE())),IF($A1756="ST",IF(VLOOKUP($C1756,st!$B$2:$F$400,3,FALSE())="","",VLOOKUP($C1756,st!$B$2:$F$400,3,FALSE())),""))),"")</f>
        <v>1</v>
      </c>
      <c r="F1756" s="35">
        <f>IFERROR(IF($A1756="HDC",IF(VLOOKUP($C1756,hdc!$B$2:$F$1600,4,FALSE())="","",VLOOKUP($C1756,hdc!$B$2:$F$1600,4,FALSE())),IF($A1756="NAUTICS",IF(VLOOKUP($C1756,nautics!$B$2:$F$1200,4,FALSE())="","",VLOOKUP($C1756,nautics!$B$2:$F$1200,4,FALSE())),IF($A1756="ST",IF(VLOOKUP($C1756,st!$B$2:$F$400,4,FALSE())="","",VLOOKUP($C1756,st!$B$2:$F$400,4,FALSE())),""))),"")</f>
        <v>1</v>
      </c>
      <c r="G1756" s="35" t="str">
        <f>IFERROR(IF($A1756="HDC",IF(VLOOKUP($C1756,hdc!$B$2:$F$1600,5,FALSE())="","",VLOOKUP($C1756,hdc!$B$2:$F$1600,5,FALSE())),IF($A1756="NAUTICS",IF(VLOOKUP($C1756,nautics!$B$2:$F$1200,5,FALSE())="","",VLOOKUP($C1756,nautics!$B$2:$F$1200,5,FALSE())),IF($A1756="ST",IF(VLOOKUP($C1756,st!$B$2:$F$400,5,FALSE())="","",VLOOKUP($C1756,st!$B$2:$F$400,5,FALSE())),""))),"")</f>
        <v/>
      </c>
      <c r="H1756" s="35" t="s">
        <v>155</v>
      </c>
      <c r="I1756" s="35" t="s">
        <v>34</v>
      </c>
      <c r="J1756" s="35" t="s">
        <v>4213</v>
      </c>
      <c r="K1756" s="35">
        <f t="shared" si="6"/>
        <v>73</v>
      </c>
      <c r="L1756" s="35" t="s">
        <v>170</v>
      </c>
      <c r="M1756" s="35" t="s">
        <v>171</v>
      </c>
      <c r="N1756" s="35" t="s">
        <v>46</v>
      </c>
      <c r="O1756" s="35" t="s">
        <v>49</v>
      </c>
      <c r="P1756" s="35" t="s">
        <v>4018</v>
      </c>
      <c r="Q1756" s="35" t="s">
        <v>4019</v>
      </c>
      <c r="S1756" s="35" t="s">
        <v>736</v>
      </c>
      <c r="T1756" s="35" t="s">
        <v>738</v>
      </c>
      <c r="U1756" s="35" t="s">
        <v>4216</v>
      </c>
      <c r="W1756" s="35" t="s">
        <v>57</v>
      </c>
      <c r="X1756" s="35" t="s">
        <v>94</v>
      </c>
      <c r="Y1756" s="35" t="s">
        <v>177</v>
      </c>
      <c r="Z1756" s="35" t="s">
        <v>4021</v>
      </c>
    </row>
    <row r="1757" spans="1:26" ht="15" customHeight="1">
      <c r="A1757" s="35" t="s">
        <v>1304</v>
      </c>
      <c r="C1757" s="35" t="s">
        <v>4220</v>
      </c>
      <c r="D1757" s="35">
        <f>IFERROR(IF($A1757="HDC",IF(VLOOKUP($C1757,hdc!$B$2:$F$1600,2,FALSE())="","",VLOOKUP($C1757,hdc!$B$2:$F$1600,2,FALSE())),IF($A1757="NAUTICS",IF(VLOOKUP($C1757,nautics!$B$2:$F$1200,2,FALSE())="","",VLOOKUP($C1757,nautics!$B$2:$F$1200,2,FALSE())),IF($A1757="ST",IF(VLOOKUP($C1757,st!$B$2:$F$400,2,FALSE())="","",VLOOKUP($C1757,st!$B$2:$F$400,2,FALSE())),""))),"")</f>
        <v>1</v>
      </c>
      <c r="E1757" s="35">
        <f>IFERROR(IF($A1757="HDC",IF(VLOOKUP($C1757,hdc!$B$2:$F$1600,3,FALSE())="","",VLOOKUP($C1757,hdc!$B$2:$F$1600,3,FALSE())),IF($A1757="NAUTICS",IF(VLOOKUP($C1757,nautics!$B$2:$F$1200,3,FALSE())="","",VLOOKUP($C1757,nautics!$B$2:$F$1200,3,FALSE())),IF($A1757="ST",IF(VLOOKUP($C1757,st!$B$2:$F$400,3,FALSE())="","",VLOOKUP($C1757,st!$B$2:$F$400,3,FALSE())),""))),"")</f>
        <v>1</v>
      </c>
      <c r="F1757" s="35">
        <f>IFERROR(IF($A1757="HDC",IF(VLOOKUP($C1757,hdc!$B$2:$F$1600,4,FALSE())="","",VLOOKUP($C1757,hdc!$B$2:$F$1600,4,FALSE())),IF($A1757="NAUTICS",IF(VLOOKUP($C1757,nautics!$B$2:$F$1200,4,FALSE())="","",VLOOKUP($C1757,nautics!$B$2:$F$1200,4,FALSE())),IF($A1757="ST",IF(VLOOKUP($C1757,st!$B$2:$F$400,4,FALSE())="","",VLOOKUP($C1757,st!$B$2:$F$400,4,FALSE())),""))),"")</f>
        <v>1</v>
      </c>
      <c r="G1757" s="35" t="str">
        <f>IFERROR(IF($A1757="HDC",IF(VLOOKUP($C1757,hdc!$B$2:$F$1600,5,FALSE())="","",VLOOKUP($C1757,hdc!$B$2:$F$1600,5,FALSE())),IF($A1757="NAUTICS",IF(VLOOKUP($C1757,nautics!$B$2:$F$1200,5,FALSE())="","",VLOOKUP($C1757,nautics!$B$2:$F$1200,5,FALSE())),IF($A1757="ST",IF(VLOOKUP($C1757,st!$B$2:$F$400,5,FALSE())="","",VLOOKUP($C1757,st!$B$2:$F$400,5,FALSE())),""))),"")</f>
        <v/>
      </c>
      <c r="H1757" s="35" t="s">
        <v>155</v>
      </c>
      <c r="I1757" s="35" t="s">
        <v>34</v>
      </c>
      <c r="J1757" s="35" t="s">
        <v>4223</v>
      </c>
      <c r="K1757" s="35">
        <f t="shared" si="6"/>
        <v>68</v>
      </c>
      <c r="L1757" s="35" t="s">
        <v>170</v>
      </c>
      <c r="M1757" s="35" t="s">
        <v>171</v>
      </c>
      <c r="N1757" s="35" t="s">
        <v>46</v>
      </c>
      <c r="O1757" s="35" t="s">
        <v>49</v>
      </c>
      <c r="P1757" s="35" t="s">
        <v>4080</v>
      </c>
      <c r="Q1757" s="35" t="s">
        <v>4081</v>
      </c>
      <c r="S1757" s="35" t="s">
        <v>1677</v>
      </c>
      <c r="T1757" s="35" t="s">
        <v>1679</v>
      </c>
      <c r="U1757" s="35" t="s">
        <v>4225</v>
      </c>
      <c r="W1757" s="35" t="s">
        <v>57</v>
      </c>
      <c r="X1757" s="35" t="s">
        <v>94</v>
      </c>
      <c r="Y1757" s="35" t="s">
        <v>177</v>
      </c>
      <c r="Z1757" s="35" t="s">
        <v>1685</v>
      </c>
    </row>
    <row r="1758" spans="1:26" ht="15" customHeight="1">
      <c r="A1758" s="35" t="s">
        <v>1304</v>
      </c>
      <c r="C1758" s="35" t="s">
        <v>4226</v>
      </c>
      <c r="D1758" s="35">
        <f>IFERROR(IF($A1758="HDC",IF(VLOOKUP($C1758,hdc!$B$2:$F$1600,2,FALSE())="","",VLOOKUP($C1758,hdc!$B$2:$F$1600,2,FALSE())),IF($A1758="NAUTICS",IF(VLOOKUP($C1758,nautics!$B$2:$F$1200,2,FALSE())="","",VLOOKUP($C1758,nautics!$B$2:$F$1200,2,FALSE())),IF($A1758="ST",IF(VLOOKUP($C1758,st!$B$2:$F$400,2,FALSE())="","",VLOOKUP($C1758,st!$B$2:$F$400,2,FALSE())),""))),"")</f>
        <v>1</v>
      </c>
      <c r="E1758" s="35">
        <f>IFERROR(IF($A1758="HDC",IF(VLOOKUP($C1758,hdc!$B$2:$F$1600,3,FALSE())="","",VLOOKUP($C1758,hdc!$B$2:$F$1600,3,FALSE())),IF($A1758="NAUTICS",IF(VLOOKUP($C1758,nautics!$B$2:$F$1200,3,FALSE())="","",VLOOKUP($C1758,nautics!$B$2:$F$1200,3,FALSE())),IF($A1758="ST",IF(VLOOKUP($C1758,st!$B$2:$F$400,3,FALSE())="","",VLOOKUP($C1758,st!$B$2:$F$400,3,FALSE())),""))),"")</f>
        <v>1</v>
      </c>
      <c r="F1758" s="35">
        <f>IFERROR(IF($A1758="HDC",IF(VLOOKUP($C1758,hdc!$B$2:$F$1600,4,FALSE())="","",VLOOKUP($C1758,hdc!$B$2:$F$1600,4,FALSE())),IF($A1758="NAUTICS",IF(VLOOKUP($C1758,nautics!$B$2:$F$1200,4,FALSE())="","",VLOOKUP($C1758,nautics!$B$2:$F$1200,4,FALSE())),IF($A1758="ST",IF(VLOOKUP($C1758,st!$B$2:$F$400,4,FALSE())="","",VLOOKUP($C1758,st!$B$2:$F$400,4,FALSE())),""))),"")</f>
        <v>1</v>
      </c>
      <c r="G1758" s="35" t="str">
        <f>IFERROR(IF($A1758="HDC",IF(VLOOKUP($C1758,hdc!$B$2:$F$1600,5,FALSE())="","",VLOOKUP($C1758,hdc!$B$2:$F$1600,5,FALSE())),IF($A1758="NAUTICS",IF(VLOOKUP($C1758,nautics!$B$2:$F$1200,5,FALSE())="","",VLOOKUP($C1758,nautics!$B$2:$F$1200,5,FALSE())),IF($A1758="ST",IF(VLOOKUP($C1758,st!$B$2:$F$400,5,FALSE())="","",VLOOKUP($C1758,st!$B$2:$F$400,5,FALSE())),""))),"")</f>
        <v/>
      </c>
      <c r="H1758" s="35" t="s">
        <v>155</v>
      </c>
      <c r="I1758" s="35" t="s">
        <v>34</v>
      </c>
      <c r="J1758" s="35" t="s">
        <v>4229</v>
      </c>
      <c r="K1758" s="35">
        <f t="shared" si="6"/>
        <v>21</v>
      </c>
      <c r="L1758" s="35" t="s">
        <v>170</v>
      </c>
      <c r="M1758" s="35" t="s">
        <v>171</v>
      </c>
      <c r="N1758" s="35" t="s">
        <v>46</v>
      </c>
      <c r="O1758" s="35" t="s">
        <v>49</v>
      </c>
      <c r="P1758" s="35" t="s">
        <v>4034</v>
      </c>
      <c r="Q1758" s="35" t="s">
        <v>4035</v>
      </c>
      <c r="S1758" s="35" t="s">
        <v>433</v>
      </c>
      <c r="T1758" s="35" t="s">
        <v>434</v>
      </c>
      <c r="U1758" s="35" t="s">
        <v>4231</v>
      </c>
      <c r="W1758" s="35" t="s">
        <v>57</v>
      </c>
      <c r="X1758" s="35" t="s">
        <v>94</v>
      </c>
      <c r="Y1758" s="35" t="s">
        <v>177</v>
      </c>
      <c r="Z1758" s="35" t="s">
        <v>4038</v>
      </c>
    </row>
    <row r="1759" spans="1:26" ht="15" customHeight="1">
      <c r="A1759" s="35" t="s">
        <v>1304</v>
      </c>
      <c r="C1759" s="35" t="s">
        <v>4233</v>
      </c>
      <c r="D1759" s="35">
        <f>IFERROR(IF($A1759="HDC",IF(VLOOKUP($C1759,hdc!$B$2:$F$1600,2,FALSE())="","",VLOOKUP($C1759,hdc!$B$2:$F$1600,2,FALSE())),IF($A1759="NAUTICS",IF(VLOOKUP($C1759,nautics!$B$2:$F$1200,2,FALSE())="","",VLOOKUP($C1759,nautics!$B$2:$F$1200,2,FALSE())),IF($A1759="ST",IF(VLOOKUP($C1759,st!$B$2:$F$400,2,FALSE())="","",VLOOKUP($C1759,st!$B$2:$F$400,2,FALSE())),""))),"")</f>
        <v>1</v>
      </c>
      <c r="E1759" s="35">
        <f>IFERROR(IF($A1759="HDC",IF(VLOOKUP($C1759,hdc!$B$2:$F$1600,3,FALSE())="","",VLOOKUP($C1759,hdc!$B$2:$F$1600,3,FALSE())),IF($A1759="NAUTICS",IF(VLOOKUP($C1759,nautics!$B$2:$F$1200,3,FALSE())="","",VLOOKUP($C1759,nautics!$B$2:$F$1200,3,FALSE())),IF($A1759="ST",IF(VLOOKUP($C1759,st!$B$2:$F$400,3,FALSE())="","",VLOOKUP($C1759,st!$B$2:$F$400,3,FALSE())),""))),"")</f>
        <v>1</v>
      </c>
      <c r="F1759" s="35">
        <f>IFERROR(IF($A1759="HDC",IF(VLOOKUP($C1759,hdc!$B$2:$F$1600,4,FALSE())="","",VLOOKUP($C1759,hdc!$B$2:$F$1600,4,FALSE())),IF($A1759="NAUTICS",IF(VLOOKUP($C1759,nautics!$B$2:$F$1200,4,FALSE())="","",VLOOKUP($C1759,nautics!$B$2:$F$1200,4,FALSE())),IF($A1759="ST",IF(VLOOKUP($C1759,st!$B$2:$F$400,4,FALSE())="","",VLOOKUP($C1759,st!$B$2:$F$400,4,FALSE())),""))),"")</f>
        <v>1</v>
      </c>
      <c r="G1759" s="35" t="str">
        <f>IFERROR(IF($A1759="HDC",IF(VLOOKUP($C1759,hdc!$B$2:$F$1600,5,FALSE())="","",VLOOKUP($C1759,hdc!$B$2:$F$1600,5,FALSE())),IF($A1759="NAUTICS",IF(VLOOKUP($C1759,nautics!$B$2:$F$1200,5,FALSE())="","",VLOOKUP($C1759,nautics!$B$2:$F$1200,5,FALSE())),IF($A1759="ST",IF(VLOOKUP($C1759,st!$B$2:$F$400,5,FALSE())="","",VLOOKUP($C1759,st!$B$2:$F$400,5,FALSE())),""))),"")</f>
        <v/>
      </c>
      <c r="H1759" s="35" t="s">
        <v>155</v>
      </c>
      <c r="I1759" s="35" t="s">
        <v>34</v>
      </c>
      <c r="J1759" s="35" t="s">
        <v>4229</v>
      </c>
      <c r="K1759" s="35">
        <f t="shared" si="6"/>
        <v>21</v>
      </c>
      <c r="L1759" s="35" t="s">
        <v>170</v>
      </c>
      <c r="M1759" s="35" t="s">
        <v>171</v>
      </c>
      <c r="N1759" s="35" t="s">
        <v>46</v>
      </c>
      <c r="O1759" s="35" t="s">
        <v>49</v>
      </c>
      <c r="P1759" s="35" t="s">
        <v>4034</v>
      </c>
      <c r="Q1759" s="35" t="s">
        <v>4035</v>
      </c>
      <c r="S1759" s="35" t="s">
        <v>433</v>
      </c>
      <c r="T1759" s="35" t="s">
        <v>434</v>
      </c>
      <c r="U1759" s="35" t="s">
        <v>4231</v>
      </c>
      <c r="W1759" s="35" t="s">
        <v>57</v>
      </c>
      <c r="X1759" s="35" t="s">
        <v>94</v>
      </c>
      <c r="Y1759" s="35" t="s">
        <v>177</v>
      </c>
      <c r="Z1759" s="35" t="s">
        <v>4038</v>
      </c>
    </row>
    <row r="1760" spans="1:26" ht="15" customHeight="1">
      <c r="A1760" s="35" t="s">
        <v>1304</v>
      </c>
      <c r="C1760" s="35" t="s">
        <v>4236</v>
      </c>
      <c r="D1760" s="35">
        <f>IFERROR(IF($A1760="HDC",IF(VLOOKUP($C1760,hdc!$B$2:$F$1600,2,FALSE())="","",VLOOKUP($C1760,hdc!$B$2:$F$1600,2,FALSE())),IF($A1760="NAUTICS",IF(VLOOKUP($C1760,nautics!$B$2:$F$1200,2,FALSE())="","",VLOOKUP($C1760,nautics!$B$2:$F$1200,2,FALSE())),IF($A1760="ST",IF(VLOOKUP($C1760,st!$B$2:$F$400,2,FALSE())="","",VLOOKUP($C1760,st!$B$2:$F$400,2,FALSE())),""))),"")</f>
        <v>1</v>
      </c>
      <c r="E1760" s="35">
        <f>IFERROR(IF($A1760="HDC",IF(VLOOKUP($C1760,hdc!$B$2:$F$1600,3,FALSE())="","",VLOOKUP($C1760,hdc!$B$2:$F$1600,3,FALSE())),IF($A1760="NAUTICS",IF(VLOOKUP($C1760,nautics!$B$2:$F$1200,3,FALSE())="","",VLOOKUP($C1760,nautics!$B$2:$F$1200,3,FALSE())),IF($A1760="ST",IF(VLOOKUP($C1760,st!$B$2:$F$400,3,FALSE())="","",VLOOKUP($C1760,st!$B$2:$F$400,3,FALSE())),""))),"")</f>
        <v>1</v>
      </c>
      <c r="F1760" s="35">
        <f>IFERROR(IF($A1760="HDC",IF(VLOOKUP($C1760,hdc!$B$2:$F$1600,4,FALSE())="","",VLOOKUP($C1760,hdc!$B$2:$F$1600,4,FALSE())),IF($A1760="NAUTICS",IF(VLOOKUP($C1760,nautics!$B$2:$F$1200,4,FALSE())="","",VLOOKUP($C1760,nautics!$B$2:$F$1200,4,FALSE())),IF($A1760="ST",IF(VLOOKUP($C1760,st!$B$2:$F$400,4,FALSE())="","",VLOOKUP($C1760,st!$B$2:$F$400,4,FALSE())),""))),"")</f>
        <v>1</v>
      </c>
      <c r="G1760" s="35" t="str">
        <f>IFERROR(IF($A1760="HDC",IF(VLOOKUP($C1760,hdc!$B$2:$F$1600,5,FALSE())="","",VLOOKUP($C1760,hdc!$B$2:$F$1600,5,FALSE())),IF($A1760="NAUTICS",IF(VLOOKUP($C1760,nautics!$B$2:$F$1200,5,FALSE())="","",VLOOKUP($C1760,nautics!$B$2:$F$1200,5,FALSE())),IF($A1760="ST",IF(VLOOKUP($C1760,st!$B$2:$F$400,5,FALSE())="","",VLOOKUP($C1760,st!$B$2:$F$400,5,FALSE())),""))),"")</f>
        <v/>
      </c>
      <c r="H1760" s="35" t="s">
        <v>155</v>
      </c>
      <c r="I1760" s="35" t="s">
        <v>34</v>
      </c>
      <c r="J1760" s="35" t="s">
        <v>4229</v>
      </c>
      <c r="K1760" s="35">
        <f t="shared" si="6"/>
        <v>21</v>
      </c>
      <c r="L1760" s="35" t="s">
        <v>170</v>
      </c>
      <c r="M1760" s="35" t="s">
        <v>171</v>
      </c>
      <c r="N1760" s="35" t="s">
        <v>46</v>
      </c>
      <c r="O1760" s="35" t="s">
        <v>49</v>
      </c>
      <c r="P1760" s="35" t="s">
        <v>4041</v>
      </c>
      <c r="Q1760" s="35" t="s">
        <v>4042</v>
      </c>
      <c r="S1760" s="35" t="s">
        <v>433</v>
      </c>
      <c r="T1760" s="35" t="s">
        <v>434</v>
      </c>
      <c r="U1760" s="35" t="s">
        <v>4231</v>
      </c>
      <c r="W1760" s="35" t="s">
        <v>57</v>
      </c>
      <c r="X1760" s="35" t="s">
        <v>94</v>
      </c>
      <c r="Y1760" s="35" t="s">
        <v>177</v>
      </c>
      <c r="Z1760" s="35" t="s">
        <v>4038</v>
      </c>
    </row>
    <row r="1761" spans="1:26" ht="15" customHeight="1">
      <c r="A1761" s="35" t="s">
        <v>1304</v>
      </c>
      <c r="C1761" s="35" t="s">
        <v>4240</v>
      </c>
      <c r="D1761" s="35">
        <f>IFERROR(IF($A1761="HDC",IF(VLOOKUP($C1761,hdc!$B$2:$F$1600,2,FALSE())="","",VLOOKUP($C1761,hdc!$B$2:$F$1600,2,FALSE())),IF($A1761="NAUTICS",IF(VLOOKUP($C1761,nautics!$B$2:$F$1200,2,FALSE())="","",VLOOKUP($C1761,nautics!$B$2:$F$1200,2,FALSE())),IF($A1761="ST",IF(VLOOKUP($C1761,st!$B$2:$F$400,2,FALSE())="","",VLOOKUP($C1761,st!$B$2:$F$400,2,FALSE())),""))),"")</f>
        <v>1</v>
      </c>
      <c r="E1761" s="35">
        <f>IFERROR(IF($A1761="HDC",IF(VLOOKUP($C1761,hdc!$B$2:$F$1600,3,FALSE())="","",VLOOKUP($C1761,hdc!$B$2:$F$1600,3,FALSE())),IF($A1761="NAUTICS",IF(VLOOKUP($C1761,nautics!$B$2:$F$1200,3,FALSE())="","",VLOOKUP($C1761,nautics!$B$2:$F$1200,3,FALSE())),IF($A1761="ST",IF(VLOOKUP($C1761,st!$B$2:$F$400,3,FALSE())="","",VLOOKUP($C1761,st!$B$2:$F$400,3,FALSE())),""))),"")</f>
        <v>1</v>
      </c>
      <c r="F1761" s="35">
        <f>IFERROR(IF($A1761="HDC",IF(VLOOKUP($C1761,hdc!$B$2:$F$1600,4,FALSE())="","",VLOOKUP($C1761,hdc!$B$2:$F$1600,4,FALSE())),IF($A1761="NAUTICS",IF(VLOOKUP($C1761,nautics!$B$2:$F$1200,4,FALSE())="","",VLOOKUP($C1761,nautics!$B$2:$F$1200,4,FALSE())),IF($A1761="ST",IF(VLOOKUP($C1761,st!$B$2:$F$400,4,FALSE())="","",VLOOKUP($C1761,st!$B$2:$F$400,4,FALSE())),""))),"")</f>
        <v>1</v>
      </c>
      <c r="G1761" s="35" t="str">
        <f>IFERROR(IF($A1761="HDC",IF(VLOOKUP($C1761,hdc!$B$2:$F$1600,5,FALSE())="","",VLOOKUP($C1761,hdc!$B$2:$F$1600,5,FALSE())),IF($A1761="NAUTICS",IF(VLOOKUP($C1761,nautics!$B$2:$F$1200,5,FALSE())="","",VLOOKUP($C1761,nautics!$B$2:$F$1200,5,FALSE())),IF($A1761="ST",IF(VLOOKUP($C1761,st!$B$2:$F$400,5,FALSE())="","",VLOOKUP($C1761,st!$B$2:$F$400,5,FALSE())),""))),"")</f>
        <v/>
      </c>
      <c r="H1761" s="35" t="s">
        <v>155</v>
      </c>
      <c r="I1761" s="35" t="s">
        <v>34</v>
      </c>
      <c r="J1761" s="35" t="s">
        <v>4229</v>
      </c>
      <c r="K1761" s="35">
        <f t="shared" si="6"/>
        <v>21</v>
      </c>
      <c r="L1761" s="35" t="s">
        <v>170</v>
      </c>
      <c r="M1761" s="35" t="s">
        <v>171</v>
      </c>
      <c r="N1761" s="35" t="s">
        <v>46</v>
      </c>
      <c r="O1761" s="35" t="s">
        <v>49</v>
      </c>
      <c r="P1761" s="35" t="s">
        <v>4041</v>
      </c>
      <c r="Q1761" s="35" t="s">
        <v>4042</v>
      </c>
      <c r="S1761" s="35" t="s">
        <v>433</v>
      </c>
      <c r="T1761" s="35" t="s">
        <v>434</v>
      </c>
      <c r="U1761" s="35" t="s">
        <v>4231</v>
      </c>
      <c r="W1761" s="35" t="s">
        <v>57</v>
      </c>
      <c r="X1761" s="35" t="s">
        <v>94</v>
      </c>
      <c r="Y1761" s="35" t="s">
        <v>177</v>
      </c>
      <c r="Z1761" s="35" t="s">
        <v>4038</v>
      </c>
    </row>
    <row r="1762" spans="1:26" ht="15" customHeight="1">
      <c r="A1762" s="35" t="s">
        <v>1304</v>
      </c>
      <c r="C1762" s="35" t="s">
        <v>4242</v>
      </c>
      <c r="D1762" s="35">
        <f>IFERROR(IF($A1762="HDC",IF(VLOOKUP($C1762,hdc!$B$2:$F$1600,2,FALSE())="","",VLOOKUP($C1762,hdc!$B$2:$F$1600,2,FALSE())),IF($A1762="NAUTICS",IF(VLOOKUP($C1762,nautics!$B$2:$F$1200,2,FALSE())="","",VLOOKUP($C1762,nautics!$B$2:$F$1200,2,FALSE())),IF($A1762="ST",IF(VLOOKUP($C1762,st!$B$2:$F$400,2,FALSE())="","",VLOOKUP($C1762,st!$B$2:$F$400,2,FALSE())),""))),"")</f>
        <v>1</v>
      </c>
      <c r="E1762" s="35">
        <f>IFERROR(IF($A1762="HDC",IF(VLOOKUP($C1762,hdc!$B$2:$F$1600,3,FALSE())="","",VLOOKUP($C1762,hdc!$B$2:$F$1600,3,FALSE())),IF($A1762="NAUTICS",IF(VLOOKUP($C1762,nautics!$B$2:$F$1200,3,FALSE())="","",VLOOKUP($C1762,nautics!$B$2:$F$1200,3,FALSE())),IF($A1762="ST",IF(VLOOKUP($C1762,st!$B$2:$F$400,3,FALSE())="","",VLOOKUP($C1762,st!$B$2:$F$400,3,FALSE())),""))),"")</f>
        <v>1</v>
      </c>
      <c r="F1762" s="35">
        <f>IFERROR(IF($A1762="HDC",IF(VLOOKUP($C1762,hdc!$B$2:$F$1600,4,FALSE())="","",VLOOKUP($C1762,hdc!$B$2:$F$1600,4,FALSE())),IF($A1762="NAUTICS",IF(VLOOKUP($C1762,nautics!$B$2:$F$1200,4,FALSE())="","",VLOOKUP($C1762,nautics!$B$2:$F$1200,4,FALSE())),IF($A1762="ST",IF(VLOOKUP($C1762,st!$B$2:$F$400,4,FALSE())="","",VLOOKUP($C1762,st!$B$2:$F$400,4,FALSE())),""))),"")</f>
        <v>1</v>
      </c>
      <c r="G1762" s="35" t="str">
        <f>IFERROR(IF($A1762="HDC",IF(VLOOKUP($C1762,hdc!$B$2:$F$1600,5,FALSE())="","",VLOOKUP($C1762,hdc!$B$2:$F$1600,5,FALSE())),IF($A1762="NAUTICS",IF(VLOOKUP($C1762,nautics!$B$2:$F$1200,5,FALSE())="","",VLOOKUP($C1762,nautics!$B$2:$F$1200,5,FALSE())),IF($A1762="ST",IF(VLOOKUP($C1762,st!$B$2:$F$400,5,FALSE())="","",VLOOKUP($C1762,st!$B$2:$F$400,5,FALSE())),""))),"")</f>
        <v/>
      </c>
      <c r="H1762" s="35" t="s">
        <v>664</v>
      </c>
      <c r="I1762" s="35" t="s">
        <v>34</v>
      </c>
      <c r="J1762" s="35" t="s">
        <v>4243</v>
      </c>
      <c r="K1762" s="35">
        <f t="shared" si="6"/>
        <v>46</v>
      </c>
      <c r="L1762" s="35" t="s">
        <v>429</v>
      </c>
      <c r="M1762" s="35" t="s">
        <v>431</v>
      </c>
      <c r="N1762" s="35" t="s">
        <v>433</v>
      </c>
      <c r="O1762" s="35" t="s">
        <v>434</v>
      </c>
      <c r="P1762" s="35" t="s">
        <v>947</v>
      </c>
      <c r="Q1762" s="35" t="s">
        <v>948</v>
      </c>
      <c r="S1762" s="35" t="s">
        <v>369</v>
      </c>
      <c r="T1762" s="35" t="s">
        <v>370</v>
      </c>
      <c r="U1762" s="35" t="s">
        <v>4246</v>
      </c>
      <c r="W1762" s="35" t="s">
        <v>57</v>
      </c>
      <c r="X1762" s="35" t="s">
        <v>1888</v>
      </c>
      <c r="Y1762" s="35" t="s">
        <v>437</v>
      </c>
      <c r="Z1762" s="35" t="s">
        <v>953</v>
      </c>
    </row>
    <row r="1763" spans="1:26" ht="15" customHeight="1">
      <c r="A1763" s="35" t="s">
        <v>1304</v>
      </c>
      <c r="C1763" s="35" t="s">
        <v>4250</v>
      </c>
      <c r="D1763" s="35">
        <f>IFERROR(IF($A1763="HDC",IF(VLOOKUP($C1763,hdc!$B$2:$F$1600,2,FALSE())="","",VLOOKUP($C1763,hdc!$B$2:$F$1600,2,FALSE())),IF($A1763="NAUTICS",IF(VLOOKUP($C1763,nautics!$B$2:$F$1200,2,FALSE())="","",VLOOKUP($C1763,nautics!$B$2:$F$1200,2,FALSE())),IF($A1763="ST",IF(VLOOKUP($C1763,st!$B$2:$F$400,2,FALSE())="","",VLOOKUP($C1763,st!$B$2:$F$400,2,FALSE())),""))),"")</f>
        <v>1</v>
      </c>
      <c r="E1763" s="35">
        <f>IFERROR(IF($A1763="HDC",IF(VLOOKUP($C1763,hdc!$B$2:$F$1600,3,FALSE())="","",VLOOKUP($C1763,hdc!$B$2:$F$1600,3,FALSE())),IF($A1763="NAUTICS",IF(VLOOKUP($C1763,nautics!$B$2:$F$1200,3,FALSE())="","",VLOOKUP($C1763,nautics!$B$2:$F$1200,3,FALSE())),IF($A1763="ST",IF(VLOOKUP($C1763,st!$B$2:$F$400,3,FALSE())="","",VLOOKUP($C1763,st!$B$2:$F$400,3,FALSE())),""))),"")</f>
        <v>1</v>
      </c>
      <c r="F1763" s="35" t="str">
        <f>IFERROR(IF($A1763="HDC",IF(VLOOKUP($C1763,hdc!$B$2:$F$1600,4,FALSE())="","",VLOOKUP($C1763,hdc!$B$2:$F$1600,4,FALSE())),IF($A1763="NAUTICS",IF(VLOOKUP($C1763,nautics!$B$2:$F$1200,4,FALSE())="","",VLOOKUP($C1763,nautics!$B$2:$F$1200,4,FALSE())),IF($A1763="ST",IF(VLOOKUP($C1763,st!$B$2:$F$400,4,FALSE())="","",VLOOKUP($C1763,st!$B$2:$F$400,4,FALSE())),""))),"")</f>
        <v/>
      </c>
      <c r="G1763" s="35" t="str">
        <f>IFERROR(IF($A1763="HDC",IF(VLOOKUP($C1763,hdc!$B$2:$F$1600,5,FALSE())="","",VLOOKUP($C1763,hdc!$B$2:$F$1600,5,FALSE())),IF($A1763="NAUTICS",IF(VLOOKUP($C1763,nautics!$B$2:$F$1200,5,FALSE())="","",VLOOKUP($C1763,nautics!$B$2:$F$1200,5,FALSE())),IF($A1763="ST",IF(VLOOKUP($C1763,st!$B$2:$F$400,5,FALSE())="","",VLOOKUP($C1763,st!$B$2:$F$400,5,FALSE())),""))),"")</f>
        <v/>
      </c>
      <c r="H1763" s="35" t="s">
        <v>2500</v>
      </c>
      <c r="I1763" s="35" t="s">
        <v>34</v>
      </c>
      <c r="J1763" s="35" t="s">
        <v>4253</v>
      </c>
      <c r="K1763" s="35">
        <f t="shared" si="6"/>
        <v>56</v>
      </c>
      <c r="L1763" s="35" t="s">
        <v>947</v>
      </c>
      <c r="M1763" s="35" t="s">
        <v>948</v>
      </c>
      <c r="N1763" s="35" t="s">
        <v>369</v>
      </c>
      <c r="O1763" s="35" t="s">
        <v>370</v>
      </c>
      <c r="P1763" s="35" t="s">
        <v>4256</v>
      </c>
      <c r="Q1763" s="35" t="s">
        <v>4257</v>
      </c>
      <c r="S1763" s="35" t="s">
        <v>709</v>
      </c>
      <c r="T1763" s="35" t="s">
        <v>710</v>
      </c>
      <c r="U1763" s="35" t="s">
        <v>4259</v>
      </c>
      <c r="W1763" s="35" t="s">
        <v>57</v>
      </c>
      <c r="X1763" s="35" t="s">
        <v>4104</v>
      </c>
      <c r="Y1763" s="35" t="s">
        <v>953</v>
      </c>
      <c r="Z1763" s="35" t="s">
        <v>1893</v>
      </c>
    </row>
    <row r="1764" spans="1:26" ht="15" customHeight="1">
      <c r="A1764" s="35" t="s">
        <v>1304</v>
      </c>
      <c r="B1764" s="35" t="s">
        <v>4261</v>
      </c>
      <c r="C1764" s="35" t="s">
        <v>4263</v>
      </c>
      <c r="D1764" s="35">
        <f>IFERROR(IF($A1764="HDC",IF(VLOOKUP($C1764,hdc!$B$2:$F$1600,2,FALSE())="","",VLOOKUP($C1764,hdc!$B$2:$F$1600,2,FALSE())),IF($A1764="NAUTICS",IF(VLOOKUP($C1764,nautics!$B$2:$F$1200,2,FALSE())="","",VLOOKUP($C1764,nautics!$B$2:$F$1200,2,FALSE())),IF($A1764="ST",IF(VLOOKUP($C1764,st!$B$2:$F$400,2,FALSE())="","",VLOOKUP($C1764,st!$B$2:$F$400,2,FALSE())),""))),"")</f>
        <v>1</v>
      </c>
      <c r="E1764" s="35">
        <f>IFERROR(IF($A1764="HDC",IF(VLOOKUP($C1764,hdc!$B$2:$F$1600,3,FALSE())="","",VLOOKUP($C1764,hdc!$B$2:$F$1600,3,FALSE())),IF($A1764="NAUTICS",IF(VLOOKUP($C1764,nautics!$B$2:$F$1200,3,FALSE())="","",VLOOKUP($C1764,nautics!$B$2:$F$1200,3,FALSE())),IF($A1764="ST",IF(VLOOKUP($C1764,st!$B$2:$F$400,3,FALSE())="","",VLOOKUP($C1764,st!$B$2:$F$400,3,FALSE())),""))),"")</f>
        <v>1</v>
      </c>
      <c r="F1764" s="35" t="str">
        <f>IFERROR(IF($A1764="HDC",IF(VLOOKUP($C1764,hdc!$B$2:$F$1600,4,FALSE())="","",VLOOKUP($C1764,hdc!$B$2:$F$1600,4,FALSE())),IF($A1764="NAUTICS",IF(VLOOKUP($C1764,nautics!$B$2:$F$1200,4,FALSE())="","",VLOOKUP($C1764,nautics!$B$2:$F$1200,4,FALSE())),IF($A1764="ST",IF(VLOOKUP($C1764,st!$B$2:$F$400,4,FALSE())="","",VLOOKUP($C1764,st!$B$2:$F$400,4,FALSE())),""))),"")</f>
        <v/>
      </c>
      <c r="G1764" s="35" t="str">
        <f>IFERROR(IF($A1764="HDC",IF(VLOOKUP($C1764,hdc!$B$2:$F$1600,5,FALSE())="","",VLOOKUP($C1764,hdc!$B$2:$F$1600,5,FALSE())),IF($A1764="NAUTICS",IF(VLOOKUP($C1764,nautics!$B$2:$F$1200,5,FALSE())="","",VLOOKUP($C1764,nautics!$B$2:$F$1200,5,FALSE())),IF($A1764="ST",IF(VLOOKUP($C1764,st!$B$2:$F$400,5,FALSE())="","",VLOOKUP($C1764,st!$B$2:$F$400,5,FALSE())),""))),"")</f>
        <v/>
      </c>
      <c r="H1764" s="35" t="s">
        <v>84</v>
      </c>
      <c r="I1764" s="35" t="s">
        <v>34</v>
      </c>
      <c r="J1764" s="35" t="s">
        <v>4265</v>
      </c>
      <c r="K1764" s="35">
        <f t="shared" si="6"/>
        <v>20</v>
      </c>
      <c r="L1764" s="35" t="s">
        <v>40</v>
      </c>
      <c r="M1764" s="35" t="s">
        <v>42</v>
      </c>
      <c r="N1764" s="35" t="s">
        <v>43</v>
      </c>
      <c r="O1764" s="35" t="s">
        <v>45</v>
      </c>
      <c r="P1764" s="35" t="s">
        <v>4267</v>
      </c>
      <c r="Q1764" s="35" t="s">
        <v>4268</v>
      </c>
      <c r="S1764" s="35" t="s">
        <v>53</v>
      </c>
      <c r="T1764" s="35" t="s">
        <v>55</v>
      </c>
      <c r="U1764" s="35" t="s">
        <v>4270</v>
      </c>
      <c r="W1764" s="35" t="s">
        <v>57</v>
      </c>
      <c r="X1764" s="35" t="s">
        <v>1254</v>
      </c>
      <c r="Y1764" s="35" t="s">
        <v>60</v>
      </c>
      <c r="Z1764" s="35" t="s">
        <v>4271</v>
      </c>
    </row>
    <row r="1765" spans="1:26" ht="15" customHeight="1">
      <c r="A1765" s="35" t="s">
        <v>1304</v>
      </c>
      <c r="B1765" s="35" t="s">
        <v>4272</v>
      </c>
      <c r="C1765" s="35" t="s">
        <v>4275</v>
      </c>
      <c r="D1765" s="35">
        <f>IFERROR(IF($A1765="HDC",IF(VLOOKUP($C1765,hdc!$B$2:$F$1600,2,FALSE())="","",VLOOKUP($C1765,hdc!$B$2:$F$1600,2,FALSE())),IF($A1765="NAUTICS",IF(VLOOKUP($C1765,nautics!$B$2:$F$1200,2,FALSE())="","",VLOOKUP($C1765,nautics!$B$2:$F$1200,2,FALSE())),IF($A1765="ST",IF(VLOOKUP($C1765,st!$B$2:$F$400,2,FALSE())="","",VLOOKUP($C1765,st!$B$2:$F$400,2,FALSE())),""))),"")</f>
        <v>1</v>
      </c>
      <c r="E1765" s="35">
        <f>IFERROR(IF($A1765="HDC",IF(VLOOKUP($C1765,hdc!$B$2:$F$1600,3,FALSE())="","",VLOOKUP($C1765,hdc!$B$2:$F$1600,3,FALSE())),IF($A1765="NAUTICS",IF(VLOOKUP($C1765,nautics!$B$2:$F$1200,3,FALSE())="","",VLOOKUP($C1765,nautics!$B$2:$F$1200,3,FALSE())),IF($A1765="ST",IF(VLOOKUP($C1765,st!$B$2:$F$400,3,FALSE())="","",VLOOKUP($C1765,st!$B$2:$F$400,3,FALSE())),""))),"")</f>
        <v>1</v>
      </c>
      <c r="F1765" s="35" t="str">
        <f>IFERROR(IF($A1765="HDC",IF(VLOOKUP($C1765,hdc!$B$2:$F$1600,4,FALSE())="","",VLOOKUP($C1765,hdc!$B$2:$F$1600,4,FALSE())),IF($A1765="NAUTICS",IF(VLOOKUP($C1765,nautics!$B$2:$F$1200,4,FALSE())="","",VLOOKUP($C1765,nautics!$B$2:$F$1200,4,FALSE())),IF($A1765="ST",IF(VLOOKUP($C1765,st!$B$2:$F$400,4,FALSE())="","",VLOOKUP($C1765,st!$B$2:$F$400,4,FALSE())),""))),"")</f>
        <v/>
      </c>
      <c r="G1765" s="35" t="str">
        <f>IFERROR(IF($A1765="HDC",IF(VLOOKUP($C1765,hdc!$B$2:$F$1600,5,FALSE())="","",VLOOKUP($C1765,hdc!$B$2:$F$1600,5,FALSE())),IF($A1765="NAUTICS",IF(VLOOKUP($C1765,nautics!$B$2:$F$1200,5,FALSE())="","",VLOOKUP($C1765,nautics!$B$2:$F$1200,5,FALSE())),IF($A1765="ST",IF(VLOOKUP($C1765,st!$B$2:$F$400,5,FALSE())="","",VLOOKUP($C1765,st!$B$2:$F$400,5,FALSE())),""))),"")</f>
        <v/>
      </c>
      <c r="H1765" s="35" t="s">
        <v>691</v>
      </c>
      <c r="I1765" s="35" t="s">
        <v>34</v>
      </c>
      <c r="J1765" s="35" t="s">
        <v>4277</v>
      </c>
      <c r="K1765" s="35">
        <f t="shared" si="6"/>
        <v>40</v>
      </c>
      <c r="L1765" s="35" t="s">
        <v>40</v>
      </c>
      <c r="M1765" s="35" t="s">
        <v>42</v>
      </c>
      <c r="N1765" s="35" t="s">
        <v>43</v>
      </c>
      <c r="O1765" s="35" t="s">
        <v>45</v>
      </c>
      <c r="P1765" s="35" t="s">
        <v>4281</v>
      </c>
      <c r="Q1765" s="35" t="s">
        <v>4282</v>
      </c>
      <c r="S1765" s="35" t="s">
        <v>2607</v>
      </c>
      <c r="T1765" s="35" t="s">
        <v>2609</v>
      </c>
      <c r="U1765" s="35" t="s">
        <v>4284</v>
      </c>
      <c r="W1765" s="35" t="s">
        <v>57</v>
      </c>
      <c r="X1765" s="35" t="s">
        <v>59</v>
      </c>
      <c r="Y1765" s="35" t="s">
        <v>60</v>
      </c>
      <c r="Z1765" s="35" t="s">
        <v>4285</v>
      </c>
    </row>
    <row r="1766" spans="1:26" ht="15" customHeight="1">
      <c r="A1766" s="35" t="s">
        <v>1304</v>
      </c>
      <c r="C1766" s="35" t="s">
        <v>4287</v>
      </c>
      <c r="D1766" s="35">
        <f>IFERROR(IF($A1766="HDC",IF(VLOOKUP($C1766,hdc!$B$2:$F$1600,2,FALSE())="","",VLOOKUP($C1766,hdc!$B$2:$F$1600,2,FALSE())),IF($A1766="NAUTICS",IF(VLOOKUP($C1766,nautics!$B$2:$F$1200,2,FALSE())="","",VLOOKUP($C1766,nautics!$B$2:$F$1200,2,FALSE())),IF($A1766="ST",IF(VLOOKUP($C1766,st!$B$2:$F$400,2,FALSE())="","",VLOOKUP($C1766,st!$B$2:$F$400,2,FALSE())),""))),"")</f>
        <v>1</v>
      </c>
      <c r="E1766" s="35">
        <f>IFERROR(IF($A1766="HDC",IF(VLOOKUP($C1766,hdc!$B$2:$F$1600,3,FALSE())="","",VLOOKUP($C1766,hdc!$B$2:$F$1600,3,FALSE())),IF($A1766="NAUTICS",IF(VLOOKUP($C1766,nautics!$B$2:$F$1200,3,FALSE())="","",VLOOKUP($C1766,nautics!$B$2:$F$1200,3,FALSE())),IF($A1766="ST",IF(VLOOKUP($C1766,st!$B$2:$F$400,3,FALSE())="","",VLOOKUP($C1766,st!$B$2:$F$400,3,FALSE())),""))),"")</f>
        <v>1</v>
      </c>
      <c r="F1766" s="35" t="str">
        <f>IFERROR(IF($A1766="HDC",IF(VLOOKUP($C1766,hdc!$B$2:$F$1600,4,FALSE())="","",VLOOKUP($C1766,hdc!$B$2:$F$1600,4,FALSE())),IF($A1766="NAUTICS",IF(VLOOKUP($C1766,nautics!$B$2:$F$1200,4,FALSE())="","",VLOOKUP($C1766,nautics!$B$2:$F$1200,4,FALSE())),IF($A1766="ST",IF(VLOOKUP($C1766,st!$B$2:$F$400,4,FALSE())="","",VLOOKUP($C1766,st!$B$2:$F$400,4,FALSE())),""))),"")</f>
        <v/>
      </c>
      <c r="G1766" s="35" t="str">
        <f>IFERROR(IF($A1766="HDC",IF(VLOOKUP($C1766,hdc!$B$2:$F$1600,5,FALSE())="","",VLOOKUP($C1766,hdc!$B$2:$F$1600,5,FALSE())),IF($A1766="NAUTICS",IF(VLOOKUP($C1766,nautics!$B$2:$F$1200,5,FALSE())="","",VLOOKUP($C1766,nautics!$B$2:$F$1200,5,FALSE())),IF($A1766="ST",IF(VLOOKUP($C1766,st!$B$2:$F$400,5,FALSE())="","",VLOOKUP($C1766,st!$B$2:$F$400,5,FALSE())),""))),"")</f>
        <v/>
      </c>
      <c r="H1766" s="35" t="s">
        <v>691</v>
      </c>
      <c r="I1766" s="35" t="s">
        <v>34</v>
      </c>
      <c r="J1766" s="35" t="s">
        <v>4288</v>
      </c>
      <c r="K1766" s="35">
        <f t="shared" si="6"/>
        <v>42</v>
      </c>
      <c r="L1766" s="35" t="s">
        <v>815</v>
      </c>
      <c r="M1766" s="35" t="s">
        <v>816</v>
      </c>
      <c r="N1766" s="35" t="s">
        <v>736</v>
      </c>
      <c r="O1766" s="35" t="s">
        <v>738</v>
      </c>
      <c r="P1766" s="35" t="s">
        <v>4293</v>
      </c>
      <c r="Q1766" s="35" t="s">
        <v>4282</v>
      </c>
      <c r="S1766" s="35" t="s">
        <v>2922</v>
      </c>
      <c r="T1766" s="35" t="s">
        <v>2924</v>
      </c>
      <c r="U1766" s="35" t="s">
        <v>4294</v>
      </c>
      <c r="W1766" s="35" t="s">
        <v>57</v>
      </c>
      <c r="X1766" s="35" t="s">
        <v>59</v>
      </c>
      <c r="Y1766" s="35" t="s">
        <v>819</v>
      </c>
      <c r="Z1766" s="35" t="s">
        <v>4295</v>
      </c>
    </row>
    <row r="1767" spans="1:26" ht="15" customHeight="1">
      <c r="A1767" s="35" t="s">
        <v>1304</v>
      </c>
      <c r="C1767" s="35" t="s">
        <v>4297</v>
      </c>
      <c r="D1767" s="35">
        <f>IFERROR(IF($A1767="HDC",IF(VLOOKUP($C1767,hdc!$B$2:$F$1600,2,FALSE())="","",VLOOKUP($C1767,hdc!$B$2:$F$1600,2,FALSE())),IF($A1767="NAUTICS",IF(VLOOKUP($C1767,nautics!$B$2:$F$1200,2,FALSE())="","",VLOOKUP($C1767,nautics!$B$2:$F$1200,2,FALSE())),IF($A1767="ST",IF(VLOOKUP($C1767,st!$B$2:$F$400,2,FALSE())="","",VLOOKUP($C1767,st!$B$2:$F$400,2,FALSE())),""))),"")</f>
        <v>1</v>
      </c>
      <c r="E1767" s="35">
        <f>IFERROR(IF($A1767="HDC",IF(VLOOKUP($C1767,hdc!$B$2:$F$1600,3,FALSE())="","",VLOOKUP($C1767,hdc!$B$2:$F$1600,3,FALSE())),IF($A1767="NAUTICS",IF(VLOOKUP($C1767,nautics!$B$2:$F$1200,3,FALSE())="","",VLOOKUP($C1767,nautics!$B$2:$F$1200,3,FALSE())),IF($A1767="ST",IF(VLOOKUP($C1767,st!$B$2:$F$400,3,FALSE())="","",VLOOKUP($C1767,st!$B$2:$F$400,3,FALSE())),""))),"")</f>
        <v>1</v>
      </c>
      <c r="F1767" s="35" t="str">
        <f>IFERROR(IF($A1767="HDC",IF(VLOOKUP($C1767,hdc!$B$2:$F$1600,4,FALSE())="","",VLOOKUP($C1767,hdc!$B$2:$F$1600,4,FALSE())),IF($A1767="NAUTICS",IF(VLOOKUP($C1767,nautics!$B$2:$F$1200,4,FALSE())="","",VLOOKUP($C1767,nautics!$B$2:$F$1200,4,FALSE())),IF($A1767="ST",IF(VLOOKUP($C1767,st!$B$2:$F$400,4,FALSE())="","",VLOOKUP($C1767,st!$B$2:$F$400,4,FALSE())),""))),"")</f>
        <v/>
      </c>
      <c r="G1767" s="35" t="str">
        <f>IFERROR(IF($A1767="HDC",IF(VLOOKUP($C1767,hdc!$B$2:$F$1600,5,FALSE())="","",VLOOKUP($C1767,hdc!$B$2:$F$1600,5,FALSE())),IF($A1767="NAUTICS",IF(VLOOKUP($C1767,nautics!$B$2:$F$1200,5,FALSE())="","",VLOOKUP($C1767,nautics!$B$2:$F$1200,5,FALSE())),IF($A1767="ST",IF(VLOOKUP($C1767,st!$B$2:$F$400,5,FALSE())="","",VLOOKUP($C1767,st!$B$2:$F$400,5,FALSE())),""))),"")</f>
        <v/>
      </c>
      <c r="H1767" s="35" t="s">
        <v>691</v>
      </c>
      <c r="I1767" s="35" t="s">
        <v>34</v>
      </c>
      <c r="J1767" s="35" t="s">
        <v>4299</v>
      </c>
      <c r="K1767" s="35">
        <f t="shared" si="6"/>
        <v>45</v>
      </c>
      <c r="L1767" s="35" t="s">
        <v>40</v>
      </c>
      <c r="M1767" s="35" t="s">
        <v>42</v>
      </c>
      <c r="N1767" s="35" t="s">
        <v>43</v>
      </c>
      <c r="O1767" s="35" t="s">
        <v>45</v>
      </c>
      <c r="P1767" s="35" t="s">
        <v>4301</v>
      </c>
      <c r="Q1767" s="35" t="s">
        <v>4282</v>
      </c>
      <c r="S1767" s="35" t="s">
        <v>486</v>
      </c>
      <c r="T1767" s="35" t="s">
        <v>487</v>
      </c>
      <c r="U1767" s="35" t="s">
        <v>4302</v>
      </c>
      <c r="W1767" s="35" t="s">
        <v>57</v>
      </c>
      <c r="X1767" s="35" t="s">
        <v>59</v>
      </c>
      <c r="Y1767" s="35" t="s">
        <v>60</v>
      </c>
      <c r="Z1767" s="35" t="s">
        <v>4305</v>
      </c>
    </row>
    <row r="1768" spans="1:26" ht="15" customHeight="1">
      <c r="A1768" s="35" t="s">
        <v>1304</v>
      </c>
      <c r="C1768" s="35" t="s">
        <v>4306</v>
      </c>
      <c r="D1768" s="35">
        <f>IFERROR(IF($A1768="HDC",IF(VLOOKUP($C1768,hdc!$B$2:$F$1600,2,FALSE())="","",VLOOKUP($C1768,hdc!$B$2:$F$1600,2,FALSE())),IF($A1768="NAUTICS",IF(VLOOKUP($C1768,nautics!$B$2:$F$1200,2,FALSE())="","",VLOOKUP($C1768,nautics!$B$2:$F$1200,2,FALSE())),IF($A1768="ST",IF(VLOOKUP($C1768,st!$B$2:$F$400,2,FALSE())="","",VLOOKUP($C1768,st!$B$2:$F$400,2,FALSE())),""))),"")</f>
        <v>1</v>
      </c>
      <c r="E1768" s="35">
        <f>IFERROR(IF($A1768="HDC",IF(VLOOKUP($C1768,hdc!$B$2:$F$1600,3,FALSE())="","",VLOOKUP($C1768,hdc!$B$2:$F$1600,3,FALSE())),IF($A1768="NAUTICS",IF(VLOOKUP($C1768,nautics!$B$2:$F$1200,3,FALSE())="","",VLOOKUP($C1768,nautics!$B$2:$F$1200,3,FALSE())),IF($A1768="ST",IF(VLOOKUP($C1768,st!$B$2:$F$400,3,FALSE())="","",VLOOKUP($C1768,st!$B$2:$F$400,3,FALSE())),""))),"")</f>
        <v>1</v>
      </c>
      <c r="F1768" s="35" t="str">
        <f>IFERROR(IF($A1768="HDC",IF(VLOOKUP($C1768,hdc!$B$2:$F$1600,4,FALSE())="","",VLOOKUP($C1768,hdc!$B$2:$F$1600,4,FALSE())),IF($A1768="NAUTICS",IF(VLOOKUP($C1768,nautics!$B$2:$F$1200,4,FALSE())="","",VLOOKUP($C1768,nautics!$B$2:$F$1200,4,FALSE())),IF($A1768="ST",IF(VLOOKUP($C1768,st!$B$2:$F$400,4,FALSE())="","",VLOOKUP($C1768,st!$B$2:$F$400,4,FALSE())),""))),"")</f>
        <v/>
      </c>
      <c r="G1768" s="35" t="str">
        <f>IFERROR(IF($A1768="HDC",IF(VLOOKUP($C1768,hdc!$B$2:$F$1600,5,FALSE())="","",VLOOKUP($C1768,hdc!$B$2:$F$1600,5,FALSE())),IF($A1768="NAUTICS",IF(VLOOKUP($C1768,nautics!$B$2:$F$1200,5,FALSE())="","",VLOOKUP($C1768,nautics!$B$2:$F$1200,5,FALSE())),IF($A1768="ST",IF(VLOOKUP($C1768,st!$B$2:$F$400,5,FALSE())="","",VLOOKUP($C1768,st!$B$2:$F$400,5,FALSE())),""))),"")</f>
        <v/>
      </c>
      <c r="H1768" s="35" t="s">
        <v>691</v>
      </c>
      <c r="I1768" s="35" t="s">
        <v>34</v>
      </c>
      <c r="J1768" s="35" t="s">
        <v>4308</v>
      </c>
      <c r="K1768" s="35">
        <f t="shared" si="6"/>
        <v>34</v>
      </c>
      <c r="L1768" s="35" t="s">
        <v>815</v>
      </c>
      <c r="M1768" s="35" t="s">
        <v>816</v>
      </c>
      <c r="N1768" s="35" t="s">
        <v>736</v>
      </c>
      <c r="O1768" s="35" t="s">
        <v>738</v>
      </c>
      <c r="P1768" s="35" t="s">
        <v>4310</v>
      </c>
      <c r="Q1768" s="35" t="s">
        <v>4282</v>
      </c>
      <c r="S1768" s="35" t="s">
        <v>511</v>
      </c>
      <c r="T1768" s="35" t="s">
        <v>513</v>
      </c>
      <c r="U1768" s="35" t="s">
        <v>4311</v>
      </c>
      <c r="W1768" s="35" t="s">
        <v>57</v>
      </c>
      <c r="X1768" s="35" t="s">
        <v>59</v>
      </c>
      <c r="Y1768" s="35" t="s">
        <v>819</v>
      </c>
      <c r="Z1768" s="35" t="s">
        <v>3040</v>
      </c>
    </row>
    <row r="1769" spans="1:26" ht="15" customHeight="1">
      <c r="A1769" s="35" t="s">
        <v>1304</v>
      </c>
      <c r="C1769" s="35" t="s">
        <v>4315</v>
      </c>
      <c r="D1769" s="35">
        <f>IFERROR(IF($A1769="HDC",IF(VLOOKUP($C1769,hdc!$B$2:$F$1600,2,FALSE())="","",VLOOKUP($C1769,hdc!$B$2:$F$1600,2,FALSE())),IF($A1769="NAUTICS",IF(VLOOKUP($C1769,nautics!$B$2:$F$1200,2,FALSE())="","",VLOOKUP($C1769,nautics!$B$2:$F$1200,2,FALSE())),IF($A1769="ST",IF(VLOOKUP($C1769,st!$B$2:$F$400,2,FALSE())="","",VLOOKUP($C1769,st!$B$2:$F$400,2,FALSE())),""))),"")</f>
        <v>1</v>
      </c>
      <c r="E1769" s="35">
        <f>IFERROR(IF($A1769="HDC",IF(VLOOKUP($C1769,hdc!$B$2:$F$1600,3,FALSE())="","",VLOOKUP($C1769,hdc!$B$2:$F$1600,3,FALSE())),IF($A1769="NAUTICS",IF(VLOOKUP($C1769,nautics!$B$2:$F$1200,3,FALSE())="","",VLOOKUP($C1769,nautics!$B$2:$F$1200,3,FALSE())),IF($A1769="ST",IF(VLOOKUP($C1769,st!$B$2:$F$400,3,FALSE())="","",VLOOKUP($C1769,st!$B$2:$F$400,3,FALSE())),""))),"")</f>
        <v>1</v>
      </c>
      <c r="F1769" s="35" t="str">
        <f>IFERROR(IF($A1769="HDC",IF(VLOOKUP($C1769,hdc!$B$2:$F$1600,4,FALSE())="","",VLOOKUP($C1769,hdc!$B$2:$F$1600,4,FALSE())),IF($A1769="NAUTICS",IF(VLOOKUP($C1769,nautics!$B$2:$F$1200,4,FALSE())="","",VLOOKUP($C1769,nautics!$B$2:$F$1200,4,FALSE())),IF($A1769="ST",IF(VLOOKUP($C1769,st!$B$2:$F$400,4,FALSE())="","",VLOOKUP($C1769,st!$B$2:$F$400,4,FALSE())),""))),"")</f>
        <v/>
      </c>
      <c r="G1769" s="35" t="str">
        <f>IFERROR(IF($A1769="HDC",IF(VLOOKUP($C1769,hdc!$B$2:$F$1600,5,FALSE())="","",VLOOKUP($C1769,hdc!$B$2:$F$1600,5,FALSE())),IF($A1769="NAUTICS",IF(VLOOKUP($C1769,nautics!$B$2:$F$1200,5,FALSE())="","",VLOOKUP($C1769,nautics!$B$2:$F$1200,5,FALSE())),IF($A1769="ST",IF(VLOOKUP($C1769,st!$B$2:$F$400,5,FALSE())="","",VLOOKUP($C1769,st!$B$2:$F$400,5,FALSE())),""))),"")</f>
        <v/>
      </c>
      <c r="H1769" s="35" t="s">
        <v>691</v>
      </c>
      <c r="I1769" s="35" t="s">
        <v>34</v>
      </c>
      <c r="J1769" s="35" t="s">
        <v>4317</v>
      </c>
      <c r="K1769" s="35">
        <f t="shared" si="6"/>
        <v>20</v>
      </c>
      <c r="L1769" s="35" t="s">
        <v>170</v>
      </c>
      <c r="M1769" s="35" t="s">
        <v>171</v>
      </c>
      <c r="N1769" s="35" t="s">
        <v>46</v>
      </c>
      <c r="O1769" s="35" t="s">
        <v>49</v>
      </c>
      <c r="P1769" s="35" t="s">
        <v>4318</v>
      </c>
      <c r="Q1769" s="35" t="s">
        <v>4282</v>
      </c>
      <c r="S1769" s="35" t="s">
        <v>531</v>
      </c>
      <c r="T1769" s="35" t="s">
        <v>532</v>
      </c>
      <c r="U1769" s="35" t="s">
        <v>4319</v>
      </c>
      <c r="W1769" s="35" t="s">
        <v>57</v>
      </c>
      <c r="X1769" s="35" t="s">
        <v>59</v>
      </c>
      <c r="Y1769" s="35" t="s">
        <v>177</v>
      </c>
      <c r="Z1769" s="35" t="s">
        <v>4320</v>
      </c>
    </row>
    <row r="1770" spans="1:26" ht="15" customHeight="1">
      <c r="A1770" s="35" t="s">
        <v>1304</v>
      </c>
      <c r="C1770" s="35" t="s">
        <v>4321</v>
      </c>
      <c r="D1770" s="35">
        <f>IFERROR(IF($A1770="HDC",IF(VLOOKUP($C1770,hdc!$B$2:$F$1600,2,FALSE())="","",VLOOKUP($C1770,hdc!$B$2:$F$1600,2,FALSE())),IF($A1770="NAUTICS",IF(VLOOKUP($C1770,nautics!$B$2:$F$1200,2,FALSE())="","",VLOOKUP($C1770,nautics!$B$2:$F$1200,2,FALSE())),IF($A1770="ST",IF(VLOOKUP($C1770,st!$B$2:$F$400,2,FALSE())="","",VLOOKUP($C1770,st!$B$2:$F$400,2,FALSE())),""))),"")</f>
        <v>1</v>
      </c>
      <c r="E1770" s="35">
        <f>IFERROR(IF($A1770="HDC",IF(VLOOKUP($C1770,hdc!$B$2:$F$1600,3,FALSE())="","",VLOOKUP($C1770,hdc!$B$2:$F$1600,3,FALSE())),IF($A1770="NAUTICS",IF(VLOOKUP($C1770,nautics!$B$2:$F$1200,3,FALSE())="","",VLOOKUP($C1770,nautics!$B$2:$F$1200,3,FALSE())),IF($A1770="ST",IF(VLOOKUP($C1770,st!$B$2:$F$400,3,FALSE())="","",VLOOKUP($C1770,st!$B$2:$F$400,3,FALSE())),""))),"")</f>
        <v>1</v>
      </c>
      <c r="F1770" s="35">
        <f>IFERROR(IF($A1770="HDC",IF(VLOOKUP($C1770,hdc!$B$2:$F$1600,4,FALSE())="","",VLOOKUP($C1770,hdc!$B$2:$F$1600,4,FALSE())),IF($A1770="NAUTICS",IF(VLOOKUP($C1770,nautics!$B$2:$F$1200,4,FALSE())="","",VLOOKUP($C1770,nautics!$B$2:$F$1200,4,FALSE())),IF($A1770="ST",IF(VLOOKUP($C1770,st!$B$2:$F$400,4,FALSE())="","",VLOOKUP($C1770,st!$B$2:$F$400,4,FALSE())),""))),"")</f>
        <v>1</v>
      </c>
      <c r="G1770" s="35" t="str">
        <f>IFERROR(IF($A1770="HDC",IF(VLOOKUP($C1770,hdc!$B$2:$F$1600,5,FALSE())="","",VLOOKUP($C1770,hdc!$B$2:$F$1600,5,FALSE())),IF($A1770="NAUTICS",IF(VLOOKUP($C1770,nautics!$B$2:$F$1200,5,FALSE())="","",VLOOKUP($C1770,nautics!$B$2:$F$1200,5,FALSE())),IF($A1770="ST",IF(VLOOKUP($C1770,st!$B$2:$F$400,5,FALSE())="","",VLOOKUP($C1770,st!$B$2:$F$400,5,FALSE())),""))),"")</f>
        <v/>
      </c>
      <c r="H1770" s="35" t="s">
        <v>84</v>
      </c>
      <c r="I1770" s="35" t="s">
        <v>34</v>
      </c>
      <c r="J1770" s="35" t="s">
        <v>2983</v>
      </c>
      <c r="K1770" s="35">
        <f t="shared" si="6"/>
        <v>24</v>
      </c>
      <c r="L1770" s="35" t="s">
        <v>4324</v>
      </c>
      <c r="M1770" s="35" t="s">
        <v>4325</v>
      </c>
      <c r="N1770" s="35" t="s">
        <v>433</v>
      </c>
      <c r="O1770" s="35" t="s">
        <v>434</v>
      </c>
      <c r="P1770" s="35" t="s">
        <v>170</v>
      </c>
      <c r="Q1770" s="35" t="s">
        <v>171</v>
      </c>
      <c r="S1770" s="35" t="s">
        <v>46</v>
      </c>
      <c r="T1770" s="35" t="s">
        <v>49</v>
      </c>
      <c r="U1770" s="35" t="s">
        <v>4327</v>
      </c>
      <c r="W1770" s="35" t="s">
        <v>57</v>
      </c>
      <c r="X1770" s="35" t="s">
        <v>94</v>
      </c>
      <c r="Y1770" s="35" t="s">
        <v>2108</v>
      </c>
      <c r="Z1770" s="35" t="s">
        <v>177</v>
      </c>
    </row>
    <row r="1771" spans="1:26" ht="15" customHeight="1">
      <c r="A1771" s="35" t="s">
        <v>1304</v>
      </c>
      <c r="C1771" s="35" t="s">
        <v>4330</v>
      </c>
      <c r="D1771" s="35">
        <f>IFERROR(IF($A1771="HDC",IF(VLOOKUP($C1771,hdc!$B$2:$F$1600,2,FALSE())="","",VLOOKUP($C1771,hdc!$B$2:$F$1600,2,FALSE())),IF($A1771="NAUTICS",IF(VLOOKUP($C1771,nautics!$B$2:$F$1200,2,FALSE())="","",VLOOKUP($C1771,nautics!$B$2:$F$1200,2,FALSE())),IF($A1771="ST",IF(VLOOKUP($C1771,st!$B$2:$F$400,2,FALSE())="","",VLOOKUP($C1771,st!$B$2:$F$400,2,FALSE())),""))),"")</f>
        <v>1</v>
      </c>
      <c r="E1771" s="35">
        <f>IFERROR(IF($A1771="HDC",IF(VLOOKUP($C1771,hdc!$B$2:$F$1600,3,FALSE())="","",VLOOKUP($C1771,hdc!$B$2:$F$1600,3,FALSE())),IF($A1771="NAUTICS",IF(VLOOKUP($C1771,nautics!$B$2:$F$1200,3,FALSE())="","",VLOOKUP($C1771,nautics!$B$2:$F$1200,3,FALSE())),IF($A1771="ST",IF(VLOOKUP($C1771,st!$B$2:$F$400,3,FALSE())="","",VLOOKUP($C1771,st!$B$2:$F$400,3,FALSE())),""))),"")</f>
        <v>1</v>
      </c>
      <c r="F1771" s="35" t="str">
        <f>IFERROR(IF($A1771="HDC",IF(VLOOKUP($C1771,hdc!$B$2:$F$1600,4,FALSE())="","",VLOOKUP($C1771,hdc!$B$2:$F$1600,4,FALSE())),IF($A1771="NAUTICS",IF(VLOOKUP($C1771,nautics!$B$2:$F$1200,4,FALSE())="","",VLOOKUP($C1771,nautics!$B$2:$F$1200,4,FALSE())),IF($A1771="ST",IF(VLOOKUP($C1771,st!$B$2:$F$400,4,FALSE())="","",VLOOKUP($C1771,st!$B$2:$F$400,4,FALSE())),""))),"")</f>
        <v/>
      </c>
      <c r="G1771" s="35" t="str">
        <f>IFERROR(IF($A1771="HDC",IF(VLOOKUP($C1771,hdc!$B$2:$F$1600,5,FALSE())="","",VLOOKUP($C1771,hdc!$B$2:$F$1600,5,FALSE())),IF($A1771="NAUTICS",IF(VLOOKUP($C1771,nautics!$B$2:$F$1200,5,FALSE())="","",VLOOKUP($C1771,nautics!$B$2:$F$1200,5,FALSE())),IF($A1771="ST",IF(VLOOKUP($C1771,st!$B$2:$F$400,5,FALSE())="","",VLOOKUP($C1771,st!$B$2:$F$400,5,FALSE())),""))),"")</f>
        <v/>
      </c>
      <c r="H1771" s="35" t="s">
        <v>691</v>
      </c>
      <c r="I1771" s="35" t="s">
        <v>34</v>
      </c>
      <c r="J1771" s="35" t="s">
        <v>4332</v>
      </c>
      <c r="K1771" s="35">
        <f t="shared" si="6"/>
        <v>43</v>
      </c>
      <c r="L1771" s="35" t="s">
        <v>170</v>
      </c>
      <c r="M1771" s="35" t="s">
        <v>171</v>
      </c>
      <c r="N1771" s="35" t="s">
        <v>46</v>
      </c>
      <c r="O1771" s="35" t="s">
        <v>49</v>
      </c>
      <c r="P1771" s="35" t="s">
        <v>4335</v>
      </c>
      <c r="Q1771" s="35" t="s">
        <v>4282</v>
      </c>
      <c r="S1771" s="35" t="s">
        <v>174</v>
      </c>
      <c r="T1771" s="35" t="s">
        <v>175</v>
      </c>
      <c r="U1771" s="35" t="s">
        <v>4336</v>
      </c>
      <c r="W1771" s="35" t="s">
        <v>57</v>
      </c>
      <c r="X1771" s="35" t="s">
        <v>59</v>
      </c>
      <c r="Y1771" s="35" t="s">
        <v>177</v>
      </c>
      <c r="Z1771" s="35" t="s">
        <v>4339</v>
      </c>
    </row>
    <row r="1772" spans="1:26" ht="15" customHeight="1">
      <c r="A1772" s="35" t="s">
        <v>1304</v>
      </c>
      <c r="C1772" s="35" t="s">
        <v>4342</v>
      </c>
      <c r="D1772" s="35">
        <f>IFERROR(IF($A1772="HDC",IF(VLOOKUP($C1772,hdc!$B$2:$F$1600,2,FALSE())="","",VLOOKUP($C1772,hdc!$B$2:$F$1600,2,FALSE())),IF($A1772="NAUTICS",IF(VLOOKUP($C1772,nautics!$B$2:$F$1200,2,FALSE())="","",VLOOKUP($C1772,nautics!$B$2:$F$1200,2,FALSE())),IF($A1772="ST",IF(VLOOKUP($C1772,st!$B$2:$F$400,2,FALSE())="","",VLOOKUP($C1772,st!$B$2:$F$400,2,FALSE())),""))),"")</f>
        <v>1</v>
      </c>
      <c r="E1772" s="35">
        <f>IFERROR(IF($A1772="HDC",IF(VLOOKUP($C1772,hdc!$B$2:$F$1600,3,FALSE())="","",VLOOKUP($C1772,hdc!$B$2:$F$1600,3,FALSE())),IF($A1772="NAUTICS",IF(VLOOKUP($C1772,nautics!$B$2:$F$1200,3,FALSE())="","",VLOOKUP($C1772,nautics!$B$2:$F$1200,3,FALSE())),IF($A1772="ST",IF(VLOOKUP($C1772,st!$B$2:$F$400,3,FALSE())="","",VLOOKUP($C1772,st!$B$2:$F$400,3,FALSE())),""))),"")</f>
        <v>1</v>
      </c>
      <c r="F1772" s="35" t="str">
        <f>IFERROR(IF($A1772="HDC",IF(VLOOKUP($C1772,hdc!$B$2:$F$1600,4,FALSE())="","",VLOOKUP($C1772,hdc!$B$2:$F$1600,4,FALSE())),IF($A1772="NAUTICS",IF(VLOOKUP($C1772,nautics!$B$2:$F$1200,4,FALSE())="","",VLOOKUP($C1772,nautics!$B$2:$F$1200,4,FALSE())),IF($A1772="ST",IF(VLOOKUP($C1772,st!$B$2:$F$400,4,FALSE())="","",VLOOKUP($C1772,st!$B$2:$F$400,4,FALSE())),""))),"")</f>
        <v/>
      </c>
      <c r="G1772" s="35" t="str">
        <f>IFERROR(IF($A1772="HDC",IF(VLOOKUP($C1772,hdc!$B$2:$F$1600,5,FALSE())="","",VLOOKUP($C1772,hdc!$B$2:$F$1600,5,FALSE())),IF($A1772="NAUTICS",IF(VLOOKUP($C1772,nautics!$B$2:$F$1200,5,FALSE())="","",VLOOKUP($C1772,nautics!$B$2:$F$1200,5,FALSE())),IF($A1772="ST",IF(VLOOKUP($C1772,st!$B$2:$F$400,5,FALSE())="","",VLOOKUP($C1772,st!$B$2:$F$400,5,FALSE())),""))),"")</f>
        <v/>
      </c>
      <c r="H1772" s="35" t="s">
        <v>691</v>
      </c>
      <c r="I1772" s="35" t="s">
        <v>34</v>
      </c>
      <c r="J1772" s="35" t="s">
        <v>4332</v>
      </c>
      <c r="K1772" s="35">
        <f t="shared" si="6"/>
        <v>43</v>
      </c>
      <c r="L1772" s="35" t="s">
        <v>170</v>
      </c>
      <c r="M1772" s="35" t="s">
        <v>171</v>
      </c>
      <c r="N1772" s="35" t="s">
        <v>46</v>
      </c>
      <c r="O1772" s="35" t="s">
        <v>49</v>
      </c>
      <c r="P1772" s="35" t="s">
        <v>4347</v>
      </c>
      <c r="Q1772" s="35" t="s">
        <v>4282</v>
      </c>
      <c r="S1772" s="35" t="s">
        <v>174</v>
      </c>
      <c r="T1772" s="35" t="s">
        <v>175</v>
      </c>
      <c r="U1772" s="35" t="s">
        <v>4336</v>
      </c>
      <c r="W1772" s="35" t="s">
        <v>57</v>
      </c>
      <c r="X1772" s="35" t="s">
        <v>59</v>
      </c>
      <c r="Y1772" s="35" t="s">
        <v>177</v>
      </c>
      <c r="Z1772" s="35" t="s">
        <v>4339</v>
      </c>
    </row>
    <row r="1773" spans="1:26" ht="15" customHeight="1">
      <c r="A1773" s="35" t="s">
        <v>1304</v>
      </c>
      <c r="B1773" s="35" t="s">
        <v>4349</v>
      </c>
      <c r="C1773" s="35" t="s">
        <v>4352</v>
      </c>
      <c r="D1773" s="35" t="str">
        <f>IFERROR(IF($A1773="HDC",IF(VLOOKUP($C1773,hdc!$B$2:$F$1600,2,FALSE())="","",VLOOKUP($C1773,hdc!$B$2:$F$1600,2,FALSE())),IF($A1773="NAUTICS",IF(VLOOKUP($C1773,nautics!$B$2:$F$1200,2,FALSE())="","",VLOOKUP($C1773,nautics!$B$2:$F$1200,2,FALSE())),IF($A1773="ST",IF(VLOOKUP($C1773,st!$B$2:$F$400,2,FALSE())="","",VLOOKUP($C1773,st!$B$2:$F$400,2,FALSE())),""))),"")</f>
        <v/>
      </c>
      <c r="E1773" s="35" t="str">
        <f>IFERROR(IF($A1773="HDC",IF(VLOOKUP($C1773,hdc!$B$2:$F$1600,3,FALSE())="","",VLOOKUP($C1773,hdc!$B$2:$F$1600,3,FALSE())),IF($A1773="NAUTICS",IF(VLOOKUP($C1773,nautics!$B$2:$F$1200,3,FALSE())="","",VLOOKUP($C1773,nautics!$B$2:$F$1200,3,FALSE())),IF($A1773="ST",IF(VLOOKUP($C1773,st!$B$2:$F$400,3,FALSE())="","",VLOOKUP($C1773,st!$B$2:$F$400,3,FALSE())),""))),"")</f>
        <v/>
      </c>
      <c r="F1773" s="35" t="str">
        <f>IFERROR(IF($A1773="HDC",IF(VLOOKUP($C1773,hdc!$B$2:$F$1600,4,FALSE())="","",VLOOKUP($C1773,hdc!$B$2:$F$1600,4,FALSE())),IF($A1773="NAUTICS",IF(VLOOKUP($C1773,nautics!$B$2:$F$1200,4,FALSE())="","",VLOOKUP($C1773,nautics!$B$2:$F$1200,4,FALSE())),IF($A1773="ST",IF(VLOOKUP($C1773,st!$B$2:$F$400,4,FALSE())="","",VLOOKUP($C1773,st!$B$2:$F$400,4,FALSE())),""))),"")</f>
        <v/>
      </c>
      <c r="G1773" s="35" t="str">
        <f>IFERROR(IF($A1773="HDC",IF(VLOOKUP($C1773,hdc!$B$2:$F$1600,5,FALSE())="","",VLOOKUP($C1773,hdc!$B$2:$F$1600,5,FALSE())),IF($A1773="NAUTICS",IF(VLOOKUP($C1773,nautics!$B$2:$F$1200,5,FALSE())="","",VLOOKUP($C1773,nautics!$B$2:$F$1200,5,FALSE())),IF($A1773="ST",IF(VLOOKUP($C1773,st!$B$2:$F$400,5,FALSE())="","",VLOOKUP($C1773,st!$B$2:$F$400,5,FALSE())),""))),"")</f>
        <v/>
      </c>
      <c r="H1773" s="35" t="s">
        <v>104</v>
      </c>
      <c r="I1773" s="35" t="s">
        <v>34</v>
      </c>
      <c r="J1773" s="35" t="s">
        <v>216</v>
      </c>
      <c r="K1773" s="35">
        <f t="shared" si="6"/>
        <v>15</v>
      </c>
      <c r="L1773" s="35" t="s">
        <v>4356</v>
      </c>
      <c r="M1773" s="35" t="s">
        <v>4357</v>
      </c>
      <c r="N1773" s="35" t="s">
        <v>1619</v>
      </c>
      <c r="O1773" s="35" t="s">
        <v>1620</v>
      </c>
      <c r="P1773" s="35" t="s">
        <v>4359</v>
      </c>
      <c r="Q1773" s="35" t="s">
        <v>4360</v>
      </c>
      <c r="S1773" s="35" t="s">
        <v>1619</v>
      </c>
      <c r="T1773" s="35" t="s">
        <v>1620</v>
      </c>
      <c r="U1773" s="35" t="s">
        <v>89</v>
      </c>
      <c r="W1773" s="35" t="s">
        <v>78</v>
      </c>
      <c r="X1773" s="35" t="s">
        <v>203</v>
      </c>
      <c r="Y1773" s="35" t="s">
        <v>89</v>
      </c>
      <c r="Z1773" s="35" t="s">
        <v>89</v>
      </c>
    </row>
    <row r="1774" spans="1:26" ht="15" customHeight="1">
      <c r="A1774" s="35" t="s">
        <v>1304</v>
      </c>
      <c r="C1774" s="35" t="s">
        <v>4362</v>
      </c>
      <c r="D1774" s="35" t="str">
        <f>IFERROR(IF($A1774="HDC",IF(VLOOKUP($C1774,hdc!$B$2:$F$1600,2,FALSE())="","",VLOOKUP($C1774,hdc!$B$2:$F$1600,2,FALSE())),IF($A1774="NAUTICS",IF(VLOOKUP($C1774,nautics!$B$2:$F$1200,2,FALSE())="","",VLOOKUP($C1774,nautics!$B$2:$F$1200,2,FALSE())),IF($A1774="ST",IF(VLOOKUP($C1774,st!$B$2:$F$400,2,FALSE())="","",VLOOKUP($C1774,st!$B$2:$F$400,2,FALSE())),""))),"")</f>
        <v/>
      </c>
      <c r="E1774" s="35" t="str">
        <f>IFERROR(IF($A1774="HDC",IF(VLOOKUP($C1774,hdc!$B$2:$F$1600,3,FALSE())="","",VLOOKUP($C1774,hdc!$B$2:$F$1600,3,FALSE())),IF($A1774="NAUTICS",IF(VLOOKUP($C1774,nautics!$B$2:$F$1200,3,FALSE())="","",VLOOKUP($C1774,nautics!$B$2:$F$1200,3,FALSE())),IF($A1774="ST",IF(VLOOKUP($C1774,st!$B$2:$F$400,3,FALSE())="","",VLOOKUP($C1774,st!$B$2:$F$400,3,FALSE())),""))),"")</f>
        <v/>
      </c>
      <c r="F1774" s="35" t="str">
        <f>IFERROR(IF($A1774="HDC",IF(VLOOKUP($C1774,hdc!$B$2:$F$1600,4,FALSE())="","",VLOOKUP($C1774,hdc!$B$2:$F$1600,4,FALSE())),IF($A1774="NAUTICS",IF(VLOOKUP($C1774,nautics!$B$2:$F$1200,4,FALSE())="","",VLOOKUP($C1774,nautics!$B$2:$F$1200,4,FALSE())),IF($A1774="ST",IF(VLOOKUP($C1774,st!$B$2:$F$400,4,FALSE())="","",VLOOKUP($C1774,st!$B$2:$F$400,4,FALSE())),""))),"")</f>
        <v/>
      </c>
      <c r="G1774" s="35" t="str">
        <f>IFERROR(IF($A1774="HDC",IF(VLOOKUP($C1774,hdc!$B$2:$F$1600,5,FALSE())="","",VLOOKUP($C1774,hdc!$B$2:$F$1600,5,FALSE())),IF($A1774="NAUTICS",IF(VLOOKUP($C1774,nautics!$B$2:$F$1200,5,FALSE())="","",VLOOKUP($C1774,nautics!$B$2:$F$1200,5,FALSE())),IF($A1774="ST",IF(VLOOKUP($C1774,st!$B$2:$F$400,5,FALSE())="","",VLOOKUP($C1774,st!$B$2:$F$400,5,FALSE())),""))),"")</f>
        <v/>
      </c>
      <c r="H1774" s="35" t="s">
        <v>104</v>
      </c>
      <c r="I1774" s="35" t="s">
        <v>34</v>
      </c>
      <c r="J1774" s="35" t="s">
        <v>1734</v>
      </c>
      <c r="K1774" s="35">
        <f t="shared" si="6"/>
        <v>11</v>
      </c>
      <c r="L1774" s="35" t="s">
        <v>4365</v>
      </c>
      <c r="M1774" s="35" t="s">
        <v>4367</v>
      </c>
      <c r="N1774" s="35" t="s">
        <v>1787</v>
      </c>
      <c r="O1774" s="35" t="s">
        <v>1740</v>
      </c>
      <c r="P1774" s="35" t="s">
        <v>4368</v>
      </c>
      <c r="Q1774" s="35" t="s">
        <v>4370</v>
      </c>
      <c r="S1774" s="35" t="s">
        <v>1787</v>
      </c>
      <c r="T1774" s="35" t="s">
        <v>1740</v>
      </c>
      <c r="U1774" s="35" t="s">
        <v>4372</v>
      </c>
      <c r="W1774" s="35" t="s">
        <v>78</v>
      </c>
      <c r="X1774" s="35" t="s">
        <v>203</v>
      </c>
      <c r="Y1774" s="35" t="s">
        <v>1792</v>
      </c>
      <c r="Z1774" s="35" t="s">
        <v>4373</v>
      </c>
    </row>
    <row r="1775" spans="1:26" ht="15" customHeight="1">
      <c r="A1775" s="35" t="s">
        <v>1304</v>
      </c>
      <c r="C1775" s="35" t="s">
        <v>4376</v>
      </c>
      <c r="D1775" s="35" t="str">
        <f>IFERROR(IF($A1775="HDC",IF(VLOOKUP($C1775,hdc!$B$2:$F$1600,2,FALSE())="","",VLOOKUP($C1775,hdc!$B$2:$F$1600,2,FALSE())),IF($A1775="NAUTICS",IF(VLOOKUP($C1775,nautics!$B$2:$F$1200,2,FALSE())="","",VLOOKUP($C1775,nautics!$B$2:$F$1200,2,FALSE())),IF($A1775="ST",IF(VLOOKUP($C1775,st!$B$2:$F$400,2,FALSE())="","",VLOOKUP($C1775,st!$B$2:$F$400,2,FALSE())),""))),"")</f>
        <v/>
      </c>
      <c r="E1775" s="35" t="str">
        <f>IFERROR(IF($A1775="HDC",IF(VLOOKUP($C1775,hdc!$B$2:$F$1600,3,FALSE())="","",VLOOKUP($C1775,hdc!$B$2:$F$1600,3,FALSE())),IF($A1775="NAUTICS",IF(VLOOKUP($C1775,nautics!$B$2:$F$1200,3,FALSE())="","",VLOOKUP($C1775,nautics!$B$2:$F$1200,3,FALSE())),IF($A1775="ST",IF(VLOOKUP($C1775,st!$B$2:$F$400,3,FALSE())="","",VLOOKUP($C1775,st!$B$2:$F$400,3,FALSE())),""))),"")</f>
        <v/>
      </c>
      <c r="F1775" s="35" t="str">
        <f>IFERROR(IF($A1775="HDC",IF(VLOOKUP($C1775,hdc!$B$2:$F$1600,4,FALSE())="","",VLOOKUP($C1775,hdc!$B$2:$F$1600,4,FALSE())),IF($A1775="NAUTICS",IF(VLOOKUP($C1775,nautics!$B$2:$F$1200,4,FALSE())="","",VLOOKUP($C1775,nautics!$B$2:$F$1200,4,FALSE())),IF($A1775="ST",IF(VLOOKUP($C1775,st!$B$2:$F$400,4,FALSE())="","",VLOOKUP($C1775,st!$B$2:$F$400,4,FALSE())),""))),"")</f>
        <v/>
      </c>
      <c r="G1775" s="35" t="str">
        <f>IFERROR(IF($A1775="HDC",IF(VLOOKUP($C1775,hdc!$B$2:$F$1600,5,FALSE())="","",VLOOKUP($C1775,hdc!$B$2:$F$1600,5,FALSE())),IF($A1775="NAUTICS",IF(VLOOKUP($C1775,nautics!$B$2:$F$1200,5,FALSE())="","",VLOOKUP($C1775,nautics!$B$2:$F$1200,5,FALSE())),IF($A1775="ST",IF(VLOOKUP($C1775,st!$B$2:$F$400,5,FALSE())="","",VLOOKUP($C1775,st!$B$2:$F$400,5,FALSE())),""))),"")</f>
        <v/>
      </c>
      <c r="H1775" s="35" t="s">
        <v>104</v>
      </c>
      <c r="I1775" s="35" t="s">
        <v>34</v>
      </c>
      <c r="J1775" s="35" t="s">
        <v>4379</v>
      </c>
      <c r="K1775" s="35">
        <f t="shared" si="6"/>
        <v>12</v>
      </c>
      <c r="L1775" s="35" t="s">
        <v>4381</v>
      </c>
      <c r="M1775" s="35" t="s">
        <v>4383</v>
      </c>
      <c r="N1775" s="35" t="s">
        <v>1634</v>
      </c>
      <c r="O1775" s="35" t="s">
        <v>1620</v>
      </c>
      <c r="P1775" s="35" t="s">
        <v>4385</v>
      </c>
      <c r="Q1775" s="35" t="s">
        <v>4386</v>
      </c>
      <c r="S1775" s="35" t="s">
        <v>1634</v>
      </c>
      <c r="T1775" s="35" t="s">
        <v>1620</v>
      </c>
      <c r="U1775" s="35" t="s">
        <v>4388</v>
      </c>
      <c r="W1775" s="35" t="s">
        <v>78</v>
      </c>
      <c r="X1775" s="35" t="s">
        <v>203</v>
      </c>
      <c r="Y1775" s="35" t="s">
        <v>4390</v>
      </c>
      <c r="Z1775" s="35" t="s">
        <v>4391</v>
      </c>
    </row>
    <row r="1776" spans="1:26" ht="15" customHeight="1">
      <c r="A1776" s="35" t="s">
        <v>1304</v>
      </c>
      <c r="C1776" s="35" t="s">
        <v>4393</v>
      </c>
      <c r="D1776" s="35" t="str">
        <f>IFERROR(IF($A1776="HDC",IF(VLOOKUP($C1776,hdc!$B$2:$F$1600,2,FALSE())="","",VLOOKUP($C1776,hdc!$B$2:$F$1600,2,FALSE())),IF($A1776="NAUTICS",IF(VLOOKUP($C1776,nautics!$B$2:$F$1200,2,FALSE())="","",VLOOKUP($C1776,nautics!$B$2:$F$1200,2,FALSE())),IF($A1776="ST",IF(VLOOKUP($C1776,st!$B$2:$F$400,2,FALSE())="","",VLOOKUP($C1776,st!$B$2:$F$400,2,FALSE())),""))),"")</f>
        <v/>
      </c>
      <c r="E1776" s="35" t="str">
        <f>IFERROR(IF($A1776="HDC",IF(VLOOKUP($C1776,hdc!$B$2:$F$1600,3,FALSE())="","",VLOOKUP($C1776,hdc!$B$2:$F$1600,3,FALSE())),IF($A1776="NAUTICS",IF(VLOOKUP($C1776,nautics!$B$2:$F$1200,3,FALSE())="","",VLOOKUP($C1776,nautics!$B$2:$F$1200,3,FALSE())),IF($A1776="ST",IF(VLOOKUP($C1776,st!$B$2:$F$400,3,FALSE())="","",VLOOKUP($C1776,st!$B$2:$F$400,3,FALSE())),""))),"")</f>
        <v/>
      </c>
      <c r="F1776" s="35" t="str">
        <f>IFERROR(IF($A1776="HDC",IF(VLOOKUP($C1776,hdc!$B$2:$F$1600,4,FALSE())="","",VLOOKUP($C1776,hdc!$B$2:$F$1600,4,FALSE())),IF($A1776="NAUTICS",IF(VLOOKUP($C1776,nautics!$B$2:$F$1200,4,FALSE())="","",VLOOKUP($C1776,nautics!$B$2:$F$1200,4,FALSE())),IF($A1776="ST",IF(VLOOKUP($C1776,st!$B$2:$F$400,4,FALSE())="","",VLOOKUP($C1776,st!$B$2:$F$400,4,FALSE())),""))),"")</f>
        <v/>
      </c>
      <c r="G1776" s="35" t="str">
        <f>IFERROR(IF($A1776="HDC",IF(VLOOKUP($C1776,hdc!$B$2:$F$1600,5,FALSE())="","",VLOOKUP($C1776,hdc!$B$2:$F$1600,5,FALSE())),IF($A1776="NAUTICS",IF(VLOOKUP($C1776,nautics!$B$2:$F$1200,5,FALSE())="","",VLOOKUP($C1776,nautics!$B$2:$F$1200,5,FALSE())),IF($A1776="ST",IF(VLOOKUP($C1776,st!$B$2:$F$400,5,FALSE())="","",VLOOKUP($C1776,st!$B$2:$F$400,5,FALSE())),""))),"")</f>
        <v/>
      </c>
      <c r="H1776" s="35" t="s">
        <v>104</v>
      </c>
      <c r="I1776" s="35" t="s">
        <v>34</v>
      </c>
      <c r="J1776" s="35" t="s">
        <v>216</v>
      </c>
      <c r="K1776" s="35">
        <f t="shared" si="6"/>
        <v>15</v>
      </c>
      <c r="L1776" s="35" t="s">
        <v>4395</v>
      </c>
      <c r="M1776" s="35" t="s">
        <v>4397</v>
      </c>
      <c r="N1776" s="35" t="s">
        <v>1764</v>
      </c>
      <c r="O1776" s="35" t="s">
        <v>1740</v>
      </c>
      <c r="P1776" s="35" t="s">
        <v>4398</v>
      </c>
      <c r="Q1776" s="35" t="s">
        <v>4399</v>
      </c>
      <c r="S1776" s="35" t="s">
        <v>1764</v>
      </c>
      <c r="T1776" s="35" t="s">
        <v>1740</v>
      </c>
      <c r="U1776" s="35" t="s">
        <v>89</v>
      </c>
      <c r="W1776" s="35" t="s">
        <v>78</v>
      </c>
      <c r="X1776" s="35" t="s">
        <v>203</v>
      </c>
      <c r="Y1776" s="35" t="s">
        <v>89</v>
      </c>
      <c r="Z1776" s="35" t="s">
        <v>89</v>
      </c>
    </row>
    <row r="1777" spans="1:26" ht="15" customHeight="1">
      <c r="A1777" s="35" t="s">
        <v>1304</v>
      </c>
      <c r="C1777" s="35" t="s">
        <v>4402</v>
      </c>
      <c r="D1777" s="35" t="str">
        <f>IFERROR(IF($A1777="HDC",IF(VLOOKUP($C1777,hdc!$B$2:$F$1600,2,FALSE())="","",VLOOKUP($C1777,hdc!$B$2:$F$1600,2,FALSE())),IF($A1777="NAUTICS",IF(VLOOKUP($C1777,nautics!$B$2:$F$1200,2,FALSE())="","",VLOOKUP($C1777,nautics!$B$2:$F$1200,2,FALSE())),IF($A1777="ST",IF(VLOOKUP($C1777,st!$B$2:$F$400,2,FALSE())="","",VLOOKUP($C1777,st!$B$2:$F$400,2,FALSE())),""))),"")</f>
        <v/>
      </c>
      <c r="E1777" s="35" t="str">
        <f>IFERROR(IF($A1777="HDC",IF(VLOOKUP($C1777,hdc!$B$2:$F$1600,3,FALSE())="","",VLOOKUP($C1777,hdc!$B$2:$F$1600,3,FALSE())),IF($A1777="NAUTICS",IF(VLOOKUP($C1777,nautics!$B$2:$F$1200,3,FALSE())="","",VLOOKUP($C1777,nautics!$B$2:$F$1200,3,FALSE())),IF($A1777="ST",IF(VLOOKUP($C1777,st!$B$2:$F$400,3,FALSE())="","",VLOOKUP($C1777,st!$B$2:$F$400,3,FALSE())),""))),"")</f>
        <v/>
      </c>
      <c r="F1777" s="35" t="str">
        <f>IFERROR(IF($A1777="HDC",IF(VLOOKUP($C1777,hdc!$B$2:$F$1600,4,FALSE())="","",VLOOKUP($C1777,hdc!$B$2:$F$1600,4,FALSE())),IF($A1777="NAUTICS",IF(VLOOKUP($C1777,nautics!$B$2:$F$1200,4,FALSE())="","",VLOOKUP($C1777,nautics!$B$2:$F$1200,4,FALSE())),IF($A1777="ST",IF(VLOOKUP($C1777,st!$B$2:$F$400,4,FALSE())="","",VLOOKUP($C1777,st!$B$2:$F$400,4,FALSE())),""))),"")</f>
        <v/>
      </c>
      <c r="G1777" s="35" t="str">
        <f>IFERROR(IF($A1777="HDC",IF(VLOOKUP($C1777,hdc!$B$2:$F$1600,5,FALSE())="","",VLOOKUP($C1777,hdc!$B$2:$F$1600,5,FALSE())),IF($A1777="NAUTICS",IF(VLOOKUP($C1777,nautics!$B$2:$F$1200,5,FALSE())="","",VLOOKUP($C1777,nautics!$B$2:$F$1200,5,FALSE())),IF($A1777="ST",IF(VLOOKUP($C1777,st!$B$2:$F$400,5,FALSE())="","",VLOOKUP($C1777,st!$B$2:$F$400,5,FALSE())),""))),"")</f>
        <v/>
      </c>
      <c r="H1777" s="35" t="s">
        <v>104</v>
      </c>
      <c r="I1777" s="35" t="s">
        <v>34</v>
      </c>
      <c r="J1777" s="35" t="s">
        <v>85</v>
      </c>
      <c r="K1777" s="35">
        <f t="shared" si="6"/>
        <v>6</v>
      </c>
      <c r="L1777" s="35" t="s">
        <v>4403</v>
      </c>
      <c r="M1777" s="35" t="s">
        <v>4405</v>
      </c>
      <c r="N1777" s="35" t="s">
        <v>1722</v>
      </c>
      <c r="O1777" s="35" t="s">
        <v>1724</v>
      </c>
      <c r="P1777" s="35" t="s">
        <v>4406</v>
      </c>
      <c r="Q1777" s="35" t="s">
        <v>4407</v>
      </c>
      <c r="S1777" s="35" t="s">
        <v>1722</v>
      </c>
      <c r="T1777" s="35" t="s">
        <v>1724</v>
      </c>
      <c r="U1777" s="35" t="s">
        <v>89</v>
      </c>
      <c r="W1777" s="35" t="s">
        <v>78</v>
      </c>
      <c r="X1777" s="35" t="s">
        <v>203</v>
      </c>
      <c r="Y1777" s="35" t="s">
        <v>89</v>
      </c>
      <c r="Z1777" s="35" t="s">
        <v>89</v>
      </c>
    </row>
    <row r="1778" spans="1:26" ht="15" customHeight="1">
      <c r="A1778" s="35" t="s">
        <v>1304</v>
      </c>
      <c r="C1778" s="35" t="s">
        <v>4410</v>
      </c>
      <c r="D1778" s="35" t="str">
        <f>IFERROR(IF($A1778="HDC",IF(VLOOKUP($C1778,hdc!$B$2:$F$1600,2,FALSE())="","",VLOOKUP($C1778,hdc!$B$2:$F$1600,2,FALSE())),IF($A1778="NAUTICS",IF(VLOOKUP($C1778,nautics!$B$2:$F$1200,2,FALSE())="","",VLOOKUP($C1778,nautics!$B$2:$F$1200,2,FALSE())),IF($A1778="ST",IF(VLOOKUP($C1778,st!$B$2:$F$400,2,FALSE())="","",VLOOKUP($C1778,st!$B$2:$F$400,2,FALSE())),""))),"")</f>
        <v/>
      </c>
      <c r="E1778" s="35" t="str">
        <f>IFERROR(IF($A1778="HDC",IF(VLOOKUP($C1778,hdc!$B$2:$F$1600,3,FALSE())="","",VLOOKUP($C1778,hdc!$B$2:$F$1600,3,FALSE())),IF($A1778="NAUTICS",IF(VLOOKUP($C1778,nautics!$B$2:$F$1200,3,FALSE())="","",VLOOKUP($C1778,nautics!$B$2:$F$1200,3,FALSE())),IF($A1778="ST",IF(VLOOKUP($C1778,st!$B$2:$F$400,3,FALSE())="","",VLOOKUP($C1778,st!$B$2:$F$400,3,FALSE())),""))),"")</f>
        <v/>
      </c>
      <c r="F1778" s="35" t="str">
        <f>IFERROR(IF($A1778="HDC",IF(VLOOKUP($C1778,hdc!$B$2:$F$1600,4,FALSE())="","",VLOOKUP($C1778,hdc!$B$2:$F$1600,4,FALSE())),IF($A1778="NAUTICS",IF(VLOOKUP($C1778,nautics!$B$2:$F$1200,4,FALSE())="","",VLOOKUP($C1778,nautics!$B$2:$F$1200,4,FALSE())),IF($A1778="ST",IF(VLOOKUP($C1778,st!$B$2:$F$400,4,FALSE())="","",VLOOKUP($C1778,st!$B$2:$F$400,4,FALSE())),""))),"")</f>
        <v/>
      </c>
      <c r="G1778" s="35" t="str">
        <f>IFERROR(IF($A1778="HDC",IF(VLOOKUP($C1778,hdc!$B$2:$F$1600,5,FALSE())="","",VLOOKUP($C1778,hdc!$B$2:$F$1600,5,FALSE())),IF($A1778="NAUTICS",IF(VLOOKUP($C1778,nautics!$B$2:$F$1200,5,FALSE())="","",VLOOKUP($C1778,nautics!$B$2:$F$1200,5,FALSE())),IF($A1778="ST",IF(VLOOKUP($C1778,st!$B$2:$F$400,5,FALSE())="","",VLOOKUP($C1778,st!$B$2:$F$400,5,FALSE())),""))),"")</f>
        <v/>
      </c>
      <c r="H1778" s="35" t="s">
        <v>104</v>
      </c>
      <c r="I1778" s="35" t="s">
        <v>34</v>
      </c>
      <c r="J1778" s="35" t="s">
        <v>216</v>
      </c>
      <c r="K1778" s="35">
        <f t="shared" si="6"/>
        <v>15</v>
      </c>
      <c r="L1778" s="35" t="s">
        <v>4412</v>
      </c>
      <c r="M1778" s="35" t="s">
        <v>4413</v>
      </c>
      <c r="N1778" s="35" t="s">
        <v>1739</v>
      </c>
      <c r="O1778" s="35" t="s">
        <v>1740</v>
      </c>
      <c r="P1778" s="35" t="s">
        <v>4415</v>
      </c>
      <c r="Q1778" s="35" t="s">
        <v>4416</v>
      </c>
      <c r="S1778" s="35" t="s">
        <v>1739</v>
      </c>
      <c r="T1778" s="35" t="s">
        <v>1740</v>
      </c>
      <c r="U1778" s="35" t="s">
        <v>89</v>
      </c>
      <c r="W1778" s="35" t="s">
        <v>78</v>
      </c>
      <c r="X1778" s="35" t="s">
        <v>59</v>
      </c>
      <c r="Y1778" s="35" t="s">
        <v>89</v>
      </c>
      <c r="Z1778" s="35" t="s">
        <v>89</v>
      </c>
    </row>
    <row r="1779" spans="1:26" ht="15" customHeight="1">
      <c r="A1779" s="35" t="s">
        <v>1304</v>
      </c>
      <c r="C1779" s="35" t="s">
        <v>4419</v>
      </c>
      <c r="D1779" s="35" t="str">
        <f>IFERROR(IF($A1779="HDC",IF(VLOOKUP($C1779,hdc!$B$2:$F$1600,2,FALSE())="","",VLOOKUP($C1779,hdc!$B$2:$F$1600,2,FALSE())),IF($A1779="NAUTICS",IF(VLOOKUP($C1779,nautics!$B$2:$F$1200,2,FALSE())="","",VLOOKUP($C1779,nautics!$B$2:$F$1200,2,FALSE())),IF($A1779="ST",IF(VLOOKUP($C1779,st!$B$2:$F$400,2,FALSE())="","",VLOOKUP($C1779,st!$B$2:$F$400,2,FALSE())),""))),"")</f>
        <v/>
      </c>
      <c r="E1779" s="35" t="str">
        <f>IFERROR(IF($A1779="HDC",IF(VLOOKUP($C1779,hdc!$B$2:$F$1600,3,FALSE())="","",VLOOKUP($C1779,hdc!$B$2:$F$1600,3,FALSE())),IF($A1779="NAUTICS",IF(VLOOKUP($C1779,nautics!$B$2:$F$1200,3,FALSE())="","",VLOOKUP($C1779,nautics!$B$2:$F$1200,3,FALSE())),IF($A1779="ST",IF(VLOOKUP($C1779,st!$B$2:$F$400,3,FALSE())="","",VLOOKUP($C1779,st!$B$2:$F$400,3,FALSE())),""))),"")</f>
        <v/>
      </c>
      <c r="F1779" s="35" t="str">
        <f>IFERROR(IF($A1779="HDC",IF(VLOOKUP($C1779,hdc!$B$2:$F$1600,4,FALSE())="","",VLOOKUP($C1779,hdc!$B$2:$F$1600,4,FALSE())),IF($A1779="NAUTICS",IF(VLOOKUP($C1779,nautics!$B$2:$F$1200,4,FALSE())="","",VLOOKUP($C1779,nautics!$B$2:$F$1200,4,FALSE())),IF($A1779="ST",IF(VLOOKUP($C1779,st!$B$2:$F$400,4,FALSE())="","",VLOOKUP($C1779,st!$B$2:$F$400,4,FALSE())),""))),"")</f>
        <v/>
      </c>
      <c r="G1779" s="35" t="str">
        <f>IFERROR(IF($A1779="HDC",IF(VLOOKUP($C1779,hdc!$B$2:$F$1600,5,FALSE())="","",VLOOKUP($C1779,hdc!$B$2:$F$1600,5,FALSE())),IF($A1779="NAUTICS",IF(VLOOKUP($C1779,nautics!$B$2:$F$1200,5,FALSE())="","",VLOOKUP($C1779,nautics!$B$2:$F$1200,5,FALSE())),IF($A1779="ST",IF(VLOOKUP($C1779,st!$B$2:$F$400,5,FALSE())="","",VLOOKUP($C1779,st!$B$2:$F$400,5,FALSE())),""))),"")</f>
        <v/>
      </c>
      <c r="H1779" s="35" t="s">
        <v>104</v>
      </c>
      <c r="I1779" s="35" t="s">
        <v>34</v>
      </c>
      <c r="J1779" s="35" t="s">
        <v>4422</v>
      </c>
      <c r="K1779" s="35">
        <f t="shared" si="6"/>
        <v>13</v>
      </c>
      <c r="L1779" s="35" t="s">
        <v>4423</v>
      </c>
      <c r="M1779" s="35" t="s">
        <v>4424</v>
      </c>
      <c r="N1779" s="35" t="s">
        <v>135</v>
      </c>
      <c r="O1779" s="35" t="s">
        <v>136</v>
      </c>
      <c r="P1779" s="35" t="s">
        <v>4426</v>
      </c>
      <c r="Q1779" s="35" t="s">
        <v>4427</v>
      </c>
      <c r="S1779" s="35" t="s">
        <v>135</v>
      </c>
      <c r="T1779" s="35" t="s">
        <v>136</v>
      </c>
      <c r="U1779" s="35" t="s">
        <v>4429</v>
      </c>
      <c r="W1779" s="35" t="s">
        <v>78</v>
      </c>
      <c r="X1779" s="35" t="s">
        <v>203</v>
      </c>
      <c r="Y1779" s="35" t="s">
        <v>4430</v>
      </c>
      <c r="Z1779" s="35" t="s">
        <v>141</v>
      </c>
    </row>
    <row r="1780" spans="1:26" ht="15" customHeight="1">
      <c r="A1780" s="35" t="s">
        <v>1304</v>
      </c>
      <c r="C1780" s="35" t="s">
        <v>4431</v>
      </c>
      <c r="D1780" s="35" t="str">
        <f>IFERROR(IF($A1780="HDC",IF(VLOOKUP($C1780,hdc!$B$2:$F$1600,2,FALSE())="","",VLOOKUP($C1780,hdc!$B$2:$F$1600,2,FALSE())),IF($A1780="NAUTICS",IF(VLOOKUP($C1780,nautics!$B$2:$F$1200,2,FALSE())="","",VLOOKUP($C1780,nautics!$B$2:$F$1200,2,FALSE())),IF($A1780="ST",IF(VLOOKUP($C1780,st!$B$2:$F$400,2,FALSE())="","",VLOOKUP($C1780,st!$B$2:$F$400,2,FALSE())),""))),"")</f>
        <v/>
      </c>
      <c r="E1780" s="35" t="str">
        <f>IFERROR(IF($A1780="HDC",IF(VLOOKUP($C1780,hdc!$B$2:$F$1600,3,FALSE())="","",VLOOKUP($C1780,hdc!$B$2:$F$1600,3,FALSE())),IF($A1780="NAUTICS",IF(VLOOKUP($C1780,nautics!$B$2:$F$1200,3,FALSE())="","",VLOOKUP($C1780,nautics!$B$2:$F$1200,3,FALSE())),IF($A1780="ST",IF(VLOOKUP($C1780,st!$B$2:$F$400,3,FALSE())="","",VLOOKUP($C1780,st!$B$2:$F$400,3,FALSE())),""))),"")</f>
        <v/>
      </c>
      <c r="F1780" s="35" t="str">
        <f>IFERROR(IF($A1780="HDC",IF(VLOOKUP($C1780,hdc!$B$2:$F$1600,4,FALSE())="","",VLOOKUP($C1780,hdc!$B$2:$F$1600,4,FALSE())),IF($A1780="NAUTICS",IF(VLOOKUP($C1780,nautics!$B$2:$F$1200,4,FALSE())="","",VLOOKUP($C1780,nautics!$B$2:$F$1200,4,FALSE())),IF($A1780="ST",IF(VLOOKUP($C1780,st!$B$2:$F$400,4,FALSE())="","",VLOOKUP($C1780,st!$B$2:$F$400,4,FALSE())),""))),"")</f>
        <v/>
      </c>
      <c r="G1780" s="35" t="str">
        <f>IFERROR(IF($A1780="HDC",IF(VLOOKUP($C1780,hdc!$B$2:$F$1600,5,FALSE())="","",VLOOKUP($C1780,hdc!$B$2:$F$1600,5,FALSE())),IF($A1780="NAUTICS",IF(VLOOKUP($C1780,nautics!$B$2:$F$1200,5,FALSE())="","",VLOOKUP($C1780,nautics!$B$2:$F$1200,5,FALSE())),IF($A1780="ST",IF(VLOOKUP($C1780,st!$B$2:$F$400,5,FALSE())="","",VLOOKUP($C1780,st!$B$2:$F$400,5,FALSE())),""))),"")</f>
        <v/>
      </c>
      <c r="H1780" s="35" t="s">
        <v>104</v>
      </c>
      <c r="I1780" s="35" t="s">
        <v>34</v>
      </c>
      <c r="J1780" s="35" t="s">
        <v>216</v>
      </c>
      <c r="K1780" s="35">
        <f t="shared" si="6"/>
        <v>15</v>
      </c>
      <c r="L1780" s="35" t="s">
        <v>4433</v>
      </c>
      <c r="M1780" s="35" t="s">
        <v>4434</v>
      </c>
      <c r="N1780" s="35" t="s">
        <v>975</v>
      </c>
      <c r="O1780" s="35" t="s">
        <v>977</v>
      </c>
      <c r="P1780" s="35" t="s">
        <v>4436</v>
      </c>
      <c r="Q1780" s="35" t="s">
        <v>4437</v>
      </c>
      <c r="S1780" s="35" t="s">
        <v>975</v>
      </c>
      <c r="T1780" s="35" t="s">
        <v>977</v>
      </c>
      <c r="U1780" s="35" t="s">
        <v>89</v>
      </c>
      <c r="W1780" s="35" t="s">
        <v>78</v>
      </c>
      <c r="X1780" s="35" t="s">
        <v>203</v>
      </c>
      <c r="Y1780" s="35" t="s">
        <v>89</v>
      </c>
      <c r="Z1780" s="35" t="s">
        <v>89</v>
      </c>
    </row>
    <row r="1781" spans="1:26" ht="15" customHeight="1">
      <c r="A1781" s="35" t="s">
        <v>1304</v>
      </c>
      <c r="C1781" s="35" t="s">
        <v>4440</v>
      </c>
      <c r="D1781" s="35" t="str">
        <f>IFERROR(IF($A1781="HDC",IF(VLOOKUP($C1781,hdc!$B$2:$F$1600,2,FALSE())="","",VLOOKUP($C1781,hdc!$B$2:$F$1600,2,FALSE())),IF($A1781="NAUTICS",IF(VLOOKUP($C1781,nautics!$B$2:$F$1200,2,FALSE())="","",VLOOKUP($C1781,nautics!$B$2:$F$1200,2,FALSE())),IF($A1781="ST",IF(VLOOKUP($C1781,st!$B$2:$F$400,2,FALSE())="","",VLOOKUP($C1781,st!$B$2:$F$400,2,FALSE())),""))),"")</f>
        <v/>
      </c>
      <c r="E1781" s="35" t="str">
        <f>IFERROR(IF($A1781="HDC",IF(VLOOKUP($C1781,hdc!$B$2:$F$1600,3,FALSE())="","",VLOOKUP($C1781,hdc!$B$2:$F$1600,3,FALSE())),IF($A1781="NAUTICS",IF(VLOOKUP($C1781,nautics!$B$2:$F$1200,3,FALSE())="","",VLOOKUP($C1781,nautics!$B$2:$F$1200,3,FALSE())),IF($A1781="ST",IF(VLOOKUP($C1781,st!$B$2:$F$400,3,FALSE())="","",VLOOKUP($C1781,st!$B$2:$F$400,3,FALSE())),""))),"")</f>
        <v/>
      </c>
      <c r="F1781" s="35" t="str">
        <f>IFERROR(IF($A1781="HDC",IF(VLOOKUP($C1781,hdc!$B$2:$F$1600,4,FALSE())="","",VLOOKUP($C1781,hdc!$B$2:$F$1600,4,FALSE())),IF($A1781="NAUTICS",IF(VLOOKUP($C1781,nautics!$B$2:$F$1200,4,FALSE())="","",VLOOKUP($C1781,nautics!$B$2:$F$1200,4,FALSE())),IF($A1781="ST",IF(VLOOKUP($C1781,st!$B$2:$F$400,4,FALSE())="","",VLOOKUP($C1781,st!$B$2:$F$400,4,FALSE())),""))),"")</f>
        <v/>
      </c>
      <c r="G1781" s="35" t="str">
        <f>IFERROR(IF($A1781="HDC",IF(VLOOKUP($C1781,hdc!$B$2:$F$1600,5,FALSE())="","",VLOOKUP($C1781,hdc!$B$2:$F$1600,5,FALSE())),IF($A1781="NAUTICS",IF(VLOOKUP($C1781,nautics!$B$2:$F$1200,5,FALSE())="","",VLOOKUP($C1781,nautics!$B$2:$F$1200,5,FALSE())),IF($A1781="ST",IF(VLOOKUP($C1781,st!$B$2:$F$400,5,FALSE())="","",VLOOKUP($C1781,st!$B$2:$F$400,5,FALSE())),""))),"")</f>
        <v/>
      </c>
      <c r="H1781" s="35" t="s">
        <v>104</v>
      </c>
      <c r="I1781" s="35" t="s">
        <v>34</v>
      </c>
      <c r="J1781" s="35" t="s">
        <v>4443</v>
      </c>
      <c r="K1781" s="35">
        <f t="shared" si="6"/>
        <v>13</v>
      </c>
      <c r="L1781" s="35" t="s">
        <v>4444</v>
      </c>
      <c r="M1781" s="35" t="s">
        <v>4445</v>
      </c>
      <c r="N1781" s="35" t="s">
        <v>2078</v>
      </c>
      <c r="O1781" s="35" t="s">
        <v>1997</v>
      </c>
      <c r="P1781" s="35" t="s">
        <v>4447</v>
      </c>
      <c r="Q1781" s="35" t="s">
        <v>4448</v>
      </c>
      <c r="S1781" s="35" t="s">
        <v>2078</v>
      </c>
      <c r="T1781" s="35" t="s">
        <v>1997</v>
      </c>
      <c r="U1781" s="35" t="s">
        <v>4450</v>
      </c>
      <c r="W1781" s="35" t="s">
        <v>78</v>
      </c>
      <c r="X1781" s="35" t="s">
        <v>203</v>
      </c>
      <c r="Y1781" s="35" t="s">
        <v>4451</v>
      </c>
      <c r="Z1781" s="35" t="s">
        <v>4452</v>
      </c>
    </row>
    <row r="1782" spans="1:26" ht="15" customHeight="1">
      <c r="A1782" s="35" t="s">
        <v>1304</v>
      </c>
      <c r="C1782" s="35" t="s">
        <v>4454</v>
      </c>
      <c r="D1782" s="35" t="str">
        <f>IFERROR(IF($A1782="HDC",IF(VLOOKUP($C1782,hdc!$B$2:$F$1600,2,FALSE())="","",VLOOKUP($C1782,hdc!$B$2:$F$1600,2,FALSE())),IF($A1782="NAUTICS",IF(VLOOKUP($C1782,nautics!$B$2:$F$1200,2,FALSE())="","",VLOOKUP($C1782,nautics!$B$2:$F$1200,2,FALSE())),IF($A1782="ST",IF(VLOOKUP($C1782,st!$B$2:$F$400,2,FALSE())="","",VLOOKUP($C1782,st!$B$2:$F$400,2,FALSE())),""))),"")</f>
        <v/>
      </c>
      <c r="E1782" s="35" t="str">
        <f>IFERROR(IF($A1782="HDC",IF(VLOOKUP($C1782,hdc!$B$2:$F$1600,3,FALSE())="","",VLOOKUP($C1782,hdc!$B$2:$F$1600,3,FALSE())),IF($A1782="NAUTICS",IF(VLOOKUP($C1782,nautics!$B$2:$F$1200,3,FALSE())="","",VLOOKUP($C1782,nautics!$B$2:$F$1200,3,FALSE())),IF($A1782="ST",IF(VLOOKUP($C1782,st!$B$2:$F$400,3,FALSE())="","",VLOOKUP($C1782,st!$B$2:$F$400,3,FALSE())),""))),"")</f>
        <v/>
      </c>
      <c r="F1782" s="35" t="str">
        <f>IFERROR(IF($A1782="HDC",IF(VLOOKUP($C1782,hdc!$B$2:$F$1600,4,FALSE())="","",VLOOKUP($C1782,hdc!$B$2:$F$1600,4,FALSE())),IF($A1782="NAUTICS",IF(VLOOKUP($C1782,nautics!$B$2:$F$1200,4,FALSE())="","",VLOOKUP($C1782,nautics!$B$2:$F$1200,4,FALSE())),IF($A1782="ST",IF(VLOOKUP($C1782,st!$B$2:$F$400,4,FALSE())="","",VLOOKUP($C1782,st!$B$2:$F$400,4,FALSE())),""))),"")</f>
        <v/>
      </c>
      <c r="G1782" s="35" t="str">
        <f>IFERROR(IF($A1782="HDC",IF(VLOOKUP($C1782,hdc!$B$2:$F$1600,5,FALSE())="","",VLOOKUP($C1782,hdc!$B$2:$F$1600,5,FALSE())),IF($A1782="NAUTICS",IF(VLOOKUP($C1782,nautics!$B$2:$F$1200,5,FALSE())="","",VLOOKUP($C1782,nautics!$B$2:$F$1200,5,FALSE())),IF($A1782="ST",IF(VLOOKUP($C1782,st!$B$2:$F$400,5,FALSE())="","",VLOOKUP($C1782,st!$B$2:$F$400,5,FALSE())),""))),"")</f>
        <v/>
      </c>
      <c r="H1782" s="35" t="s">
        <v>104</v>
      </c>
      <c r="I1782" s="35" t="s">
        <v>34</v>
      </c>
      <c r="J1782" s="35" t="s">
        <v>4457</v>
      </c>
      <c r="K1782" s="35">
        <f t="shared" si="6"/>
        <v>10</v>
      </c>
      <c r="L1782" s="35" t="s">
        <v>4458</v>
      </c>
      <c r="M1782" s="35" t="s">
        <v>4459</v>
      </c>
      <c r="N1782" s="35" t="s">
        <v>1996</v>
      </c>
      <c r="O1782" s="35" t="s">
        <v>1997</v>
      </c>
      <c r="P1782" s="35" t="s">
        <v>4461</v>
      </c>
      <c r="Q1782" s="35" t="s">
        <v>4462</v>
      </c>
      <c r="S1782" s="35" t="s">
        <v>1996</v>
      </c>
      <c r="T1782" s="35" t="s">
        <v>1997</v>
      </c>
      <c r="U1782" s="35" t="s">
        <v>4464</v>
      </c>
      <c r="W1782" s="35" t="s">
        <v>78</v>
      </c>
      <c r="X1782" s="35" t="s">
        <v>59</v>
      </c>
      <c r="Y1782" s="35" t="s">
        <v>4465</v>
      </c>
      <c r="Z1782" s="35" t="s">
        <v>2000</v>
      </c>
    </row>
    <row r="1783" spans="1:26" ht="15" customHeight="1">
      <c r="A1783" s="35" t="s">
        <v>1304</v>
      </c>
      <c r="C1783" s="35" t="s">
        <v>4466</v>
      </c>
      <c r="D1783" s="35" t="str">
        <f>IFERROR(IF($A1783="HDC",IF(VLOOKUP($C1783,hdc!$B$2:$F$1600,2,FALSE())="","",VLOOKUP($C1783,hdc!$B$2:$F$1600,2,FALSE())),IF($A1783="NAUTICS",IF(VLOOKUP($C1783,nautics!$B$2:$F$1200,2,FALSE())="","",VLOOKUP($C1783,nautics!$B$2:$F$1200,2,FALSE())),IF($A1783="ST",IF(VLOOKUP($C1783,st!$B$2:$F$400,2,FALSE())="","",VLOOKUP($C1783,st!$B$2:$F$400,2,FALSE())),""))),"")</f>
        <v/>
      </c>
      <c r="E1783" s="35" t="str">
        <f>IFERROR(IF($A1783="HDC",IF(VLOOKUP($C1783,hdc!$B$2:$F$1600,3,FALSE())="","",VLOOKUP($C1783,hdc!$B$2:$F$1600,3,FALSE())),IF($A1783="NAUTICS",IF(VLOOKUP($C1783,nautics!$B$2:$F$1200,3,FALSE())="","",VLOOKUP($C1783,nautics!$B$2:$F$1200,3,FALSE())),IF($A1783="ST",IF(VLOOKUP($C1783,st!$B$2:$F$400,3,FALSE())="","",VLOOKUP($C1783,st!$B$2:$F$400,3,FALSE())),""))),"")</f>
        <v/>
      </c>
      <c r="F1783" s="35" t="str">
        <f>IFERROR(IF($A1783="HDC",IF(VLOOKUP($C1783,hdc!$B$2:$F$1600,4,FALSE())="","",VLOOKUP($C1783,hdc!$B$2:$F$1600,4,FALSE())),IF($A1783="NAUTICS",IF(VLOOKUP($C1783,nautics!$B$2:$F$1200,4,FALSE())="","",VLOOKUP($C1783,nautics!$B$2:$F$1200,4,FALSE())),IF($A1783="ST",IF(VLOOKUP($C1783,st!$B$2:$F$400,4,FALSE())="","",VLOOKUP($C1783,st!$B$2:$F$400,4,FALSE())),""))),"")</f>
        <v/>
      </c>
      <c r="G1783" s="35" t="str">
        <f>IFERROR(IF($A1783="HDC",IF(VLOOKUP($C1783,hdc!$B$2:$F$1600,5,FALSE())="","",VLOOKUP($C1783,hdc!$B$2:$F$1600,5,FALSE())),IF($A1783="NAUTICS",IF(VLOOKUP($C1783,nautics!$B$2:$F$1200,5,FALSE())="","",VLOOKUP($C1783,nautics!$B$2:$F$1200,5,FALSE())),IF($A1783="ST",IF(VLOOKUP($C1783,st!$B$2:$F$400,5,FALSE())="","",VLOOKUP($C1783,st!$B$2:$F$400,5,FALSE())),""))),"")</f>
        <v/>
      </c>
      <c r="H1783" s="35" t="s">
        <v>104</v>
      </c>
      <c r="I1783" s="35" t="s">
        <v>34</v>
      </c>
      <c r="J1783" s="35" t="s">
        <v>4469</v>
      </c>
      <c r="K1783" s="35">
        <f t="shared" si="6"/>
        <v>10</v>
      </c>
      <c r="L1783" s="35" t="s">
        <v>4471</v>
      </c>
      <c r="M1783" s="35" t="s">
        <v>4472</v>
      </c>
      <c r="N1783" s="35" t="s">
        <v>2066</v>
      </c>
      <c r="O1783" s="35" t="s">
        <v>1997</v>
      </c>
      <c r="P1783" s="35" t="s">
        <v>4474</v>
      </c>
      <c r="Q1783" s="35" t="s">
        <v>4475</v>
      </c>
      <c r="S1783" s="35" t="s">
        <v>2066</v>
      </c>
      <c r="T1783" s="35" t="s">
        <v>1997</v>
      </c>
      <c r="U1783" s="35" t="s">
        <v>4477</v>
      </c>
      <c r="W1783" s="35" t="s">
        <v>78</v>
      </c>
      <c r="X1783" s="35" t="s">
        <v>203</v>
      </c>
      <c r="Y1783" s="35" t="s">
        <v>4479</v>
      </c>
      <c r="Z1783" s="35" t="s">
        <v>4480</v>
      </c>
    </row>
    <row r="1784" spans="1:26" ht="15" customHeight="1">
      <c r="A1784" s="35" t="s">
        <v>1304</v>
      </c>
      <c r="C1784" s="35" t="s">
        <v>4481</v>
      </c>
      <c r="D1784" s="35" t="str">
        <f>IFERROR(IF($A1784="HDC",IF(VLOOKUP($C1784,hdc!$B$2:$F$1600,2,FALSE())="","",VLOOKUP($C1784,hdc!$B$2:$F$1600,2,FALSE())),IF($A1784="NAUTICS",IF(VLOOKUP($C1784,nautics!$B$2:$F$1200,2,FALSE())="","",VLOOKUP($C1784,nautics!$B$2:$F$1200,2,FALSE())),IF($A1784="ST",IF(VLOOKUP($C1784,st!$B$2:$F$400,2,FALSE())="","",VLOOKUP($C1784,st!$B$2:$F$400,2,FALSE())),""))),"")</f>
        <v/>
      </c>
      <c r="E1784" s="35" t="str">
        <f>IFERROR(IF($A1784="HDC",IF(VLOOKUP($C1784,hdc!$B$2:$F$1600,3,FALSE())="","",VLOOKUP($C1784,hdc!$B$2:$F$1600,3,FALSE())),IF($A1784="NAUTICS",IF(VLOOKUP($C1784,nautics!$B$2:$F$1200,3,FALSE())="","",VLOOKUP($C1784,nautics!$B$2:$F$1200,3,FALSE())),IF($A1784="ST",IF(VLOOKUP($C1784,st!$B$2:$F$400,3,FALSE())="","",VLOOKUP($C1784,st!$B$2:$F$400,3,FALSE())),""))),"")</f>
        <v/>
      </c>
      <c r="F1784" s="35" t="str">
        <f>IFERROR(IF($A1784="HDC",IF(VLOOKUP($C1784,hdc!$B$2:$F$1600,4,FALSE())="","",VLOOKUP($C1784,hdc!$B$2:$F$1600,4,FALSE())),IF($A1784="NAUTICS",IF(VLOOKUP($C1784,nautics!$B$2:$F$1200,4,FALSE())="","",VLOOKUP($C1784,nautics!$B$2:$F$1200,4,FALSE())),IF($A1784="ST",IF(VLOOKUP($C1784,st!$B$2:$F$400,4,FALSE())="","",VLOOKUP($C1784,st!$B$2:$F$400,4,FALSE())),""))),"")</f>
        <v/>
      </c>
      <c r="G1784" s="35" t="str">
        <f>IFERROR(IF($A1784="HDC",IF(VLOOKUP($C1784,hdc!$B$2:$F$1600,5,FALSE())="","",VLOOKUP($C1784,hdc!$B$2:$F$1600,5,FALSE())),IF($A1784="NAUTICS",IF(VLOOKUP($C1784,nautics!$B$2:$F$1200,5,FALSE())="","",VLOOKUP($C1784,nautics!$B$2:$F$1200,5,FALSE())),IF($A1784="ST",IF(VLOOKUP($C1784,st!$B$2:$F$400,5,FALSE())="","",VLOOKUP($C1784,st!$B$2:$F$400,5,FALSE())),""))),"")</f>
        <v/>
      </c>
      <c r="H1784" s="35" t="s">
        <v>104</v>
      </c>
      <c r="I1784" s="35" t="s">
        <v>34</v>
      </c>
      <c r="J1784" s="35" t="s">
        <v>4484</v>
      </c>
      <c r="K1784" s="35">
        <f t="shared" si="6"/>
        <v>15</v>
      </c>
      <c r="L1784" s="35" t="s">
        <v>4486</v>
      </c>
      <c r="M1784" s="35" t="s">
        <v>4487</v>
      </c>
      <c r="N1784" s="35" t="s">
        <v>2007</v>
      </c>
      <c r="O1784" s="35" t="s">
        <v>1997</v>
      </c>
      <c r="P1784" s="35" t="s">
        <v>4489</v>
      </c>
      <c r="Q1784" s="35" t="s">
        <v>4490</v>
      </c>
      <c r="S1784" s="35" t="s">
        <v>2007</v>
      </c>
      <c r="T1784" s="35" t="s">
        <v>1997</v>
      </c>
      <c r="U1784" s="35" t="s">
        <v>4493</v>
      </c>
      <c r="W1784" s="35" t="s">
        <v>78</v>
      </c>
      <c r="X1784" s="35" t="s">
        <v>203</v>
      </c>
      <c r="Y1784" s="35" t="s">
        <v>4494</v>
      </c>
      <c r="Z1784" s="35" t="s">
        <v>4495</v>
      </c>
    </row>
    <row r="1785" spans="1:26" ht="15" customHeight="1">
      <c r="A1785" s="35" t="s">
        <v>1304</v>
      </c>
      <c r="C1785" s="35" t="s">
        <v>4497</v>
      </c>
      <c r="D1785" s="35" t="str">
        <f>IFERROR(IF($A1785="HDC",IF(VLOOKUP($C1785,hdc!$B$2:$F$1600,2,FALSE())="","",VLOOKUP($C1785,hdc!$B$2:$F$1600,2,FALSE())),IF($A1785="NAUTICS",IF(VLOOKUP($C1785,nautics!$B$2:$F$1200,2,FALSE())="","",VLOOKUP($C1785,nautics!$B$2:$F$1200,2,FALSE())),IF($A1785="ST",IF(VLOOKUP($C1785,st!$B$2:$F$400,2,FALSE())="","",VLOOKUP($C1785,st!$B$2:$F$400,2,FALSE())),""))),"")</f>
        <v/>
      </c>
      <c r="E1785" s="35" t="str">
        <f>IFERROR(IF($A1785="HDC",IF(VLOOKUP($C1785,hdc!$B$2:$F$1600,3,FALSE())="","",VLOOKUP($C1785,hdc!$B$2:$F$1600,3,FALSE())),IF($A1785="NAUTICS",IF(VLOOKUP($C1785,nautics!$B$2:$F$1200,3,FALSE())="","",VLOOKUP($C1785,nautics!$B$2:$F$1200,3,FALSE())),IF($A1785="ST",IF(VLOOKUP($C1785,st!$B$2:$F$400,3,FALSE())="","",VLOOKUP($C1785,st!$B$2:$F$400,3,FALSE())),""))),"")</f>
        <v/>
      </c>
      <c r="F1785" s="35" t="str">
        <f>IFERROR(IF($A1785="HDC",IF(VLOOKUP($C1785,hdc!$B$2:$F$1600,4,FALSE())="","",VLOOKUP($C1785,hdc!$B$2:$F$1600,4,FALSE())),IF($A1785="NAUTICS",IF(VLOOKUP($C1785,nautics!$B$2:$F$1200,4,FALSE())="","",VLOOKUP($C1785,nautics!$B$2:$F$1200,4,FALSE())),IF($A1785="ST",IF(VLOOKUP($C1785,st!$B$2:$F$400,4,FALSE())="","",VLOOKUP($C1785,st!$B$2:$F$400,4,FALSE())),""))),"")</f>
        <v/>
      </c>
      <c r="G1785" s="35" t="str">
        <f>IFERROR(IF($A1785="HDC",IF(VLOOKUP($C1785,hdc!$B$2:$F$1600,5,FALSE())="","",VLOOKUP($C1785,hdc!$B$2:$F$1600,5,FALSE())),IF($A1785="NAUTICS",IF(VLOOKUP($C1785,nautics!$B$2:$F$1200,5,FALSE())="","",VLOOKUP($C1785,nautics!$B$2:$F$1200,5,FALSE())),IF($A1785="ST",IF(VLOOKUP($C1785,st!$B$2:$F$400,5,FALSE())="","",VLOOKUP($C1785,st!$B$2:$F$400,5,FALSE())),""))),"")</f>
        <v/>
      </c>
      <c r="H1785" s="35" t="s">
        <v>104</v>
      </c>
      <c r="I1785" s="35" t="s">
        <v>34</v>
      </c>
      <c r="J1785" s="35" t="s">
        <v>4499</v>
      </c>
      <c r="K1785" s="35">
        <f t="shared" si="6"/>
        <v>12</v>
      </c>
      <c r="L1785" s="35" t="s">
        <v>4501</v>
      </c>
      <c r="M1785" s="35" t="s">
        <v>4502</v>
      </c>
      <c r="N1785" s="35" t="s">
        <v>2055</v>
      </c>
      <c r="O1785" s="35" t="s">
        <v>1997</v>
      </c>
      <c r="P1785" s="35" t="s">
        <v>4504</v>
      </c>
      <c r="Q1785" s="35" t="s">
        <v>4505</v>
      </c>
      <c r="S1785" s="35" t="s">
        <v>2055</v>
      </c>
      <c r="T1785" s="35" t="s">
        <v>1997</v>
      </c>
      <c r="U1785" s="35" t="s">
        <v>4506</v>
      </c>
      <c r="W1785" s="35" t="s">
        <v>78</v>
      </c>
      <c r="X1785" s="35" t="s">
        <v>203</v>
      </c>
      <c r="Y1785" s="35" t="s">
        <v>4507</v>
      </c>
      <c r="Z1785" s="35" t="s">
        <v>4508</v>
      </c>
    </row>
    <row r="1786" spans="1:26" ht="15" customHeight="1">
      <c r="A1786" s="35" t="s">
        <v>1304</v>
      </c>
      <c r="C1786" s="35" t="s">
        <v>4509</v>
      </c>
      <c r="D1786" s="35" t="str">
        <f>IFERROR(IF($A1786="HDC",IF(VLOOKUP($C1786,hdc!$B$2:$F$1600,2,FALSE())="","",VLOOKUP($C1786,hdc!$B$2:$F$1600,2,FALSE())),IF($A1786="NAUTICS",IF(VLOOKUP($C1786,nautics!$B$2:$F$1200,2,FALSE())="","",VLOOKUP($C1786,nautics!$B$2:$F$1200,2,FALSE())),IF($A1786="ST",IF(VLOOKUP($C1786,st!$B$2:$F$400,2,FALSE())="","",VLOOKUP($C1786,st!$B$2:$F$400,2,FALSE())),""))),"")</f>
        <v/>
      </c>
      <c r="E1786" s="35" t="str">
        <f>IFERROR(IF($A1786="HDC",IF(VLOOKUP($C1786,hdc!$B$2:$F$1600,3,FALSE())="","",VLOOKUP($C1786,hdc!$B$2:$F$1600,3,FALSE())),IF($A1786="NAUTICS",IF(VLOOKUP($C1786,nautics!$B$2:$F$1200,3,FALSE())="","",VLOOKUP($C1786,nautics!$B$2:$F$1200,3,FALSE())),IF($A1786="ST",IF(VLOOKUP($C1786,st!$B$2:$F$400,3,FALSE())="","",VLOOKUP($C1786,st!$B$2:$F$400,3,FALSE())),""))),"")</f>
        <v/>
      </c>
      <c r="F1786" s="35" t="str">
        <f>IFERROR(IF($A1786="HDC",IF(VLOOKUP($C1786,hdc!$B$2:$F$1600,4,FALSE())="","",VLOOKUP($C1786,hdc!$B$2:$F$1600,4,FALSE())),IF($A1786="NAUTICS",IF(VLOOKUP($C1786,nautics!$B$2:$F$1200,4,FALSE())="","",VLOOKUP($C1786,nautics!$B$2:$F$1200,4,FALSE())),IF($A1786="ST",IF(VLOOKUP($C1786,st!$B$2:$F$400,4,FALSE())="","",VLOOKUP($C1786,st!$B$2:$F$400,4,FALSE())),""))),"")</f>
        <v/>
      </c>
      <c r="G1786" s="35" t="str">
        <f>IFERROR(IF($A1786="HDC",IF(VLOOKUP($C1786,hdc!$B$2:$F$1600,5,FALSE())="","",VLOOKUP($C1786,hdc!$B$2:$F$1600,5,FALSE())),IF($A1786="NAUTICS",IF(VLOOKUP($C1786,nautics!$B$2:$F$1200,5,FALSE())="","",VLOOKUP($C1786,nautics!$B$2:$F$1200,5,FALSE())),IF($A1786="ST",IF(VLOOKUP($C1786,st!$B$2:$F$400,5,FALSE())="","",VLOOKUP($C1786,st!$B$2:$F$400,5,FALSE())),""))),"")</f>
        <v/>
      </c>
      <c r="H1786" s="35" t="s">
        <v>104</v>
      </c>
      <c r="I1786" s="35" t="s">
        <v>34</v>
      </c>
      <c r="J1786" s="35" t="s">
        <v>957</v>
      </c>
      <c r="K1786" s="35">
        <f t="shared" si="6"/>
        <v>12</v>
      </c>
      <c r="L1786" s="35" t="s">
        <v>4511</v>
      </c>
      <c r="M1786" s="35" t="s">
        <v>4512</v>
      </c>
      <c r="N1786" s="35" t="s">
        <v>2043</v>
      </c>
      <c r="O1786" s="35" t="s">
        <v>1997</v>
      </c>
      <c r="P1786" s="35" t="s">
        <v>4513</v>
      </c>
      <c r="Q1786" s="35" t="s">
        <v>4515</v>
      </c>
      <c r="S1786" s="35" t="s">
        <v>2043</v>
      </c>
      <c r="T1786" s="35" t="s">
        <v>1997</v>
      </c>
      <c r="U1786" s="35" t="s">
        <v>4516</v>
      </c>
      <c r="W1786" s="35" t="s">
        <v>78</v>
      </c>
      <c r="X1786" s="35" t="s">
        <v>203</v>
      </c>
      <c r="Y1786" s="35" t="s">
        <v>4517</v>
      </c>
      <c r="Z1786" s="35" t="s">
        <v>4518</v>
      </c>
    </row>
    <row r="1787" spans="1:26" ht="15" customHeight="1">
      <c r="A1787" s="35" t="s">
        <v>1304</v>
      </c>
      <c r="C1787" s="35" t="s">
        <v>4519</v>
      </c>
      <c r="D1787" s="35" t="str">
        <f>IFERROR(IF($A1787="HDC",IF(VLOOKUP($C1787,hdc!$B$2:$F$1600,2,FALSE())="","",VLOOKUP($C1787,hdc!$B$2:$F$1600,2,FALSE())),IF($A1787="NAUTICS",IF(VLOOKUP($C1787,nautics!$B$2:$F$1200,2,FALSE())="","",VLOOKUP($C1787,nautics!$B$2:$F$1200,2,FALSE())),IF($A1787="ST",IF(VLOOKUP($C1787,st!$B$2:$F$400,2,FALSE())="","",VLOOKUP($C1787,st!$B$2:$F$400,2,FALSE())),""))),"")</f>
        <v/>
      </c>
      <c r="E1787" s="35" t="str">
        <f>IFERROR(IF($A1787="HDC",IF(VLOOKUP($C1787,hdc!$B$2:$F$1600,3,FALSE())="","",VLOOKUP($C1787,hdc!$B$2:$F$1600,3,FALSE())),IF($A1787="NAUTICS",IF(VLOOKUP($C1787,nautics!$B$2:$F$1200,3,FALSE())="","",VLOOKUP($C1787,nautics!$B$2:$F$1200,3,FALSE())),IF($A1787="ST",IF(VLOOKUP($C1787,st!$B$2:$F$400,3,FALSE())="","",VLOOKUP($C1787,st!$B$2:$F$400,3,FALSE())),""))),"")</f>
        <v/>
      </c>
      <c r="F1787" s="35" t="str">
        <f>IFERROR(IF($A1787="HDC",IF(VLOOKUP($C1787,hdc!$B$2:$F$1600,4,FALSE())="","",VLOOKUP($C1787,hdc!$B$2:$F$1600,4,FALSE())),IF($A1787="NAUTICS",IF(VLOOKUP($C1787,nautics!$B$2:$F$1200,4,FALSE())="","",VLOOKUP($C1787,nautics!$B$2:$F$1200,4,FALSE())),IF($A1787="ST",IF(VLOOKUP($C1787,st!$B$2:$F$400,4,FALSE())="","",VLOOKUP($C1787,st!$B$2:$F$400,4,FALSE())),""))),"")</f>
        <v/>
      </c>
      <c r="G1787" s="35" t="str">
        <f>IFERROR(IF($A1787="HDC",IF(VLOOKUP($C1787,hdc!$B$2:$F$1600,5,FALSE())="","",VLOOKUP($C1787,hdc!$B$2:$F$1600,5,FALSE())),IF($A1787="NAUTICS",IF(VLOOKUP($C1787,nautics!$B$2:$F$1200,5,FALSE())="","",VLOOKUP($C1787,nautics!$B$2:$F$1200,5,FALSE())),IF($A1787="ST",IF(VLOOKUP($C1787,st!$B$2:$F$400,5,FALSE())="","",VLOOKUP($C1787,st!$B$2:$F$400,5,FALSE())),""))),"")</f>
        <v/>
      </c>
      <c r="H1787" s="35" t="s">
        <v>1069</v>
      </c>
      <c r="I1787" s="35" t="s">
        <v>34</v>
      </c>
      <c r="J1787" s="35" t="s">
        <v>216</v>
      </c>
      <c r="K1787" s="35">
        <f t="shared" ref="K1787:K2041" si="7">ROUNDUP(J1787,0)</f>
        <v>15</v>
      </c>
      <c r="L1787" s="35" t="s">
        <v>4520</v>
      </c>
      <c r="M1787" s="35" t="s">
        <v>4522</v>
      </c>
      <c r="N1787" s="35" t="s">
        <v>931</v>
      </c>
      <c r="O1787" s="35" t="s">
        <v>932</v>
      </c>
      <c r="P1787" s="35" t="s">
        <v>4523</v>
      </c>
      <c r="Q1787" s="35" t="s">
        <v>4524</v>
      </c>
      <c r="S1787" s="35" t="s">
        <v>931</v>
      </c>
      <c r="T1787" s="35" t="s">
        <v>932</v>
      </c>
      <c r="U1787" s="35" t="s">
        <v>89</v>
      </c>
      <c r="W1787" s="35" t="s">
        <v>78</v>
      </c>
      <c r="X1787" s="35" t="s">
        <v>59</v>
      </c>
      <c r="Y1787" s="35" t="s">
        <v>89</v>
      </c>
      <c r="Z1787" s="35" t="s">
        <v>89</v>
      </c>
    </row>
    <row r="1788" spans="1:26" ht="15" customHeight="1">
      <c r="A1788" s="35" t="s">
        <v>1304</v>
      </c>
      <c r="C1788" s="35" t="s">
        <v>4528</v>
      </c>
      <c r="D1788" s="35" t="str">
        <f>IFERROR(IF($A1788="HDC",IF(VLOOKUP($C1788,hdc!$B$2:$F$1600,2,FALSE())="","",VLOOKUP($C1788,hdc!$B$2:$F$1600,2,FALSE())),IF($A1788="NAUTICS",IF(VLOOKUP($C1788,nautics!$B$2:$F$1200,2,FALSE())="","",VLOOKUP($C1788,nautics!$B$2:$F$1200,2,FALSE())),IF($A1788="ST",IF(VLOOKUP($C1788,st!$B$2:$F$400,2,FALSE())="","",VLOOKUP($C1788,st!$B$2:$F$400,2,FALSE())),""))),"")</f>
        <v/>
      </c>
      <c r="E1788" s="35" t="str">
        <f>IFERROR(IF($A1788="HDC",IF(VLOOKUP($C1788,hdc!$B$2:$F$1600,3,FALSE())="","",VLOOKUP($C1788,hdc!$B$2:$F$1600,3,FALSE())),IF($A1788="NAUTICS",IF(VLOOKUP($C1788,nautics!$B$2:$F$1200,3,FALSE())="","",VLOOKUP($C1788,nautics!$B$2:$F$1200,3,FALSE())),IF($A1788="ST",IF(VLOOKUP($C1788,st!$B$2:$F$400,3,FALSE())="","",VLOOKUP($C1788,st!$B$2:$F$400,3,FALSE())),""))),"")</f>
        <v/>
      </c>
      <c r="F1788" s="35" t="str">
        <f>IFERROR(IF($A1788="HDC",IF(VLOOKUP($C1788,hdc!$B$2:$F$1600,4,FALSE())="","",VLOOKUP($C1788,hdc!$B$2:$F$1600,4,FALSE())),IF($A1788="NAUTICS",IF(VLOOKUP($C1788,nautics!$B$2:$F$1200,4,FALSE())="","",VLOOKUP($C1788,nautics!$B$2:$F$1200,4,FALSE())),IF($A1788="ST",IF(VLOOKUP($C1788,st!$B$2:$F$400,4,FALSE())="","",VLOOKUP($C1788,st!$B$2:$F$400,4,FALSE())),""))),"")</f>
        <v/>
      </c>
      <c r="G1788" s="35" t="str">
        <f>IFERROR(IF($A1788="HDC",IF(VLOOKUP($C1788,hdc!$B$2:$F$1600,5,FALSE())="","",VLOOKUP($C1788,hdc!$B$2:$F$1600,5,FALSE())),IF($A1788="NAUTICS",IF(VLOOKUP($C1788,nautics!$B$2:$F$1200,5,FALSE())="","",VLOOKUP($C1788,nautics!$B$2:$F$1200,5,FALSE())),IF($A1788="ST",IF(VLOOKUP($C1788,st!$B$2:$F$400,5,FALSE())="","",VLOOKUP($C1788,st!$B$2:$F$400,5,FALSE())),""))),"")</f>
        <v/>
      </c>
      <c r="H1788" s="35" t="s">
        <v>1069</v>
      </c>
      <c r="I1788" s="35" t="s">
        <v>34</v>
      </c>
      <c r="J1788" s="35" t="s">
        <v>216</v>
      </c>
      <c r="K1788" s="35">
        <f t="shared" si="7"/>
        <v>15</v>
      </c>
      <c r="L1788" s="35" t="s">
        <v>4529</v>
      </c>
      <c r="M1788" s="35" t="s">
        <v>4531</v>
      </c>
      <c r="N1788" s="35" t="s">
        <v>1838</v>
      </c>
      <c r="O1788" s="35" t="s">
        <v>1839</v>
      </c>
      <c r="P1788" s="35" t="s">
        <v>4532</v>
      </c>
      <c r="Q1788" s="35" t="s">
        <v>4533</v>
      </c>
      <c r="S1788" s="35" t="s">
        <v>1838</v>
      </c>
      <c r="T1788" s="35" t="s">
        <v>1839</v>
      </c>
      <c r="U1788" s="35" t="s">
        <v>89</v>
      </c>
      <c r="W1788" s="35" t="s">
        <v>78</v>
      </c>
      <c r="X1788" s="35" t="s">
        <v>59</v>
      </c>
      <c r="Y1788" s="35" t="s">
        <v>89</v>
      </c>
      <c r="Z1788" s="35" t="s">
        <v>89</v>
      </c>
    </row>
    <row r="1789" spans="1:26" ht="15" customHeight="1">
      <c r="A1789" s="35" t="s">
        <v>1304</v>
      </c>
      <c r="C1789" s="35" t="s">
        <v>4536</v>
      </c>
      <c r="D1789" s="35" t="str">
        <f>IFERROR(IF($A1789="HDC",IF(VLOOKUP($C1789,hdc!$B$2:$F$1600,2,FALSE())="","",VLOOKUP($C1789,hdc!$B$2:$F$1600,2,FALSE())),IF($A1789="NAUTICS",IF(VLOOKUP($C1789,nautics!$B$2:$F$1200,2,FALSE())="","",VLOOKUP($C1789,nautics!$B$2:$F$1200,2,FALSE())),IF($A1789="ST",IF(VLOOKUP($C1789,st!$B$2:$F$400,2,FALSE())="","",VLOOKUP($C1789,st!$B$2:$F$400,2,FALSE())),""))),"")</f>
        <v/>
      </c>
      <c r="E1789" s="35" t="str">
        <f>IFERROR(IF($A1789="HDC",IF(VLOOKUP($C1789,hdc!$B$2:$F$1600,3,FALSE())="","",VLOOKUP($C1789,hdc!$B$2:$F$1600,3,FALSE())),IF($A1789="NAUTICS",IF(VLOOKUP($C1789,nautics!$B$2:$F$1200,3,FALSE())="","",VLOOKUP($C1789,nautics!$B$2:$F$1200,3,FALSE())),IF($A1789="ST",IF(VLOOKUP($C1789,st!$B$2:$F$400,3,FALSE())="","",VLOOKUP($C1789,st!$B$2:$F$400,3,FALSE())),""))),"")</f>
        <v/>
      </c>
      <c r="F1789" s="35" t="str">
        <f>IFERROR(IF($A1789="HDC",IF(VLOOKUP($C1789,hdc!$B$2:$F$1600,4,FALSE())="","",VLOOKUP($C1789,hdc!$B$2:$F$1600,4,FALSE())),IF($A1789="NAUTICS",IF(VLOOKUP($C1789,nautics!$B$2:$F$1200,4,FALSE())="","",VLOOKUP($C1789,nautics!$B$2:$F$1200,4,FALSE())),IF($A1789="ST",IF(VLOOKUP($C1789,st!$B$2:$F$400,4,FALSE())="","",VLOOKUP($C1789,st!$B$2:$F$400,4,FALSE())),""))),"")</f>
        <v/>
      </c>
      <c r="G1789" s="35" t="str">
        <f>IFERROR(IF($A1789="HDC",IF(VLOOKUP($C1789,hdc!$B$2:$F$1600,5,FALSE())="","",VLOOKUP($C1789,hdc!$B$2:$F$1600,5,FALSE())),IF($A1789="NAUTICS",IF(VLOOKUP($C1789,nautics!$B$2:$F$1200,5,FALSE())="","",VLOOKUP($C1789,nautics!$B$2:$F$1200,5,FALSE())),IF($A1789="ST",IF(VLOOKUP($C1789,st!$B$2:$F$400,5,FALSE())="","",VLOOKUP($C1789,st!$B$2:$F$400,5,FALSE())),""))),"")</f>
        <v/>
      </c>
      <c r="H1789" s="35" t="s">
        <v>1069</v>
      </c>
      <c r="I1789" s="35" t="s">
        <v>34</v>
      </c>
      <c r="J1789" s="35" t="s">
        <v>232</v>
      </c>
      <c r="K1789" s="35">
        <f t="shared" si="7"/>
        <v>10</v>
      </c>
      <c r="L1789" s="35" t="s">
        <v>4539</v>
      </c>
      <c r="M1789" s="35" t="s">
        <v>4540</v>
      </c>
      <c r="N1789" s="35" t="s">
        <v>1397</v>
      </c>
      <c r="O1789" s="35" t="s">
        <v>1398</v>
      </c>
      <c r="P1789" s="35" t="s">
        <v>4543</v>
      </c>
      <c r="Q1789" s="35" t="s">
        <v>4544</v>
      </c>
      <c r="S1789" s="35" t="s">
        <v>1397</v>
      </c>
      <c r="T1789" s="35" t="s">
        <v>1398</v>
      </c>
      <c r="U1789" s="35" t="s">
        <v>89</v>
      </c>
      <c r="W1789" s="35" t="s">
        <v>78</v>
      </c>
      <c r="X1789" s="35" t="s">
        <v>59</v>
      </c>
      <c r="Y1789" s="35" t="s">
        <v>89</v>
      </c>
      <c r="Z1789" s="35" t="s">
        <v>89</v>
      </c>
    </row>
    <row r="1790" spans="1:26" ht="15" customHeight="1">
      <c r="A1790" s="35" t="s">
        <v>1304</v>
      </c>
      <c r="C1790" s="35" t="s">
        <v>4546</v>
      </c>
      <c r="D1790" s="35" t="str">
        <f>IFERROR(IF($A1790="HDC",IF(VLOOKUP($C1790,hdc!$B$2:$F$1600,2,FALSE())="","",VLOOKUP($C1790,hdc!$B$2:$F$1600,2,FALSE())),IF($A1790="NAUTICS",IF(VLOOKUP($C1790,nautics!$B$2:$F$1200,2,FALSE())="","",VLOOKUP($C1790,nautics!$B$2:$F$1200,2,FALSE())),IF($A1790="ST",IF(VLOOKUP($C1790,st!$B$2:$F$400,2,FALSE())="","",VLOOKUP($C1790,st!$B$2:$F$400,2,FALSE())),""))),"")</f>
        <v/>
      </c>
      <c r="E1790" s="35" t="str">
        <f>IFERROR(IF($A1790="HDC",IF(VLOOKUP($C1790,hdc!$B$2:$F$1600,3,FALSE())="","",VLOOKUP($C1790,hdc!$B$2:$F$1600,3,FALSE())),IF($A1790="NAUTICS",IF(VLOOKUP($C1790,nautics!$B$2:$F$1200,3,FALSE())="","",VLOOKUP($C1790,nautics!$B$2:$F$1200,3,FALSE())),IF($A1790="ST",IF(VLOOKUP($C1790,st!$B$2:$F$400,3,FALSE())="","",VLOOKUP($C1790,st!$B$2:$F$400,3,FALSE())),""))),"")</f>
        <v/>
      </c>
      <c r="F1790" s="35" t="str">
        <f>IFERROR(IF($A1790="HDC",IF(VLOOKUP($C1790,hdc!$B$2:$F$1600,4,FALSE())="","",VLOOKUP($C1790,hdc!$B$2:$F$1600,4,FALSE())),IF($A1790="NAUTICS",IF(VLOOKUP($C1790,nautics!$B$2:$F$1200,4,FALSE())="","",VLOOKUP($C1790,nautics!$B$2:$F$1200,4,FALSE())),IF($A1790="ST",IF(VLOOKUP($C1790,st!$B$2:$F$400,4,FALSE())="","",VLOOKUP($C1790,st!$B$2:$F$400,4,FALSE())),""))),"")</f>
        <v/>
      </c>
      <c r="G1790" s="35" t="str">
        <f>IFERROR(IF($A1790="HDC",IF(VLOOKUP($C1790,hdc!$B$2:$F$1600,5,FALSE())="","",VLOOKUP($C1790,hdc!$B$2:$F$1600,5,FALSE())),IF($A1790="NAUTICS",IF(VLOOKUP($C1790,nautics!$B$2:$F$1200,5,FALSE())="","",VLOOKUP($C1790,nautics!$B$2:$F$1200,5,FALSE())),IF($A1790="ST",IF(VLOOKUP($C1790,st!$B$2:$F$400,5,FALSE())="","",VLOOKUP($C1790,st!$B$2:$F$400,5,FALSE())),""))),"")</f>
        <v/>
      </c>
      <c r="H1790" s="35" t="s">
        <v>1069</v>
      </c>
      <c r="I1790" s="35" t="s">
        <v>34</v>
      </c>
      <c r="J1790" s="35" t="s">
        <v>216</v>
      </c>
      <c r="K1790" s="35">
        <f t="shared" si="7"/>
        <v>15</v>
      </c>
      <c r="L1790" s="35" t="s">
        <v>4548</v>
      </c>
      <c r="M1790" s="35" t="s">
        <v>4549</v>
      </c>
      <c r="N1790" s="35" t="s">
        <v>872</v>
      </c>
      <c r="O1790" s="35" t="s">
        <v>873</v>
      </c>
      <c r="P1790" s="35" t="s">
        <v>4552</v>
      </c>
      <c r="Q1790" s="35" t="s">
        <v>4553</v>
      </c>
      <c r="S1790" s="35" t="s">
        <v>872</v>
      </c>
      <c r="T1790" s="35" t="s">
        <v>873</v>
      </c>
      <c r="U1790" s="35" t="s">
        <v>89</v>
      </c>
      <c r="W1790" s="35" t="s">
        <v>78</v>
      </c>
      <c r="X1790" s="35" t="s">
        <v>59</v>
      </c>
      <c r="Y1790" s="35" t="s">
        <v>89</v>
      </c>
      <c r="Z1790" s="35" t="s">
        <v>89</v>
      </c>
    </row>
    <row r="1791" spans="1:26" ht="15" customHeight="1">
      <c r="A1791" s="35" t="s">
        <v>1304</v>
      </c>
      <c r="C1791" s="35" t="s">
        <v>4556</v>
      </c>
      <c r="D1791" s="35" t="str">
        <f>IFERROR(IF($A1791="HDC",IF(VLOOKUP($C1791,hdc!$B$2:$F$1600,2,FALSE())="","",VLOOKUP($C1791,hdc!$B$2:$F$1600,2,FALSE())),IF($A1791="NAUTICS",IF(VLOOKUP($C1791,nautics!$B$2:$F$1200,2,FALSE())="","",VLOOKUP($C1791,nautics!$B$2:$F$1200,2,FALSE())),IF($A1791="ST",IF(VLOOKUP($C1791,st!$B$2:$F$400,2,FALSE())="","",VLOOKUP($C1791,st!$B$2:$F$400,2,FALSE())),""))),"")</f>
        <v/>
      </c>
      <c r="E1791" s="35" t="str">
        <f>IFERROR(IF($A1791="HDC",IF(VLOOKUP($C1791,hdc!$B$2:$F$1600,3,FALSE())="","",VLOOKUP($C1791,hdc!$B$2:$F$1600,3,FALSE())),IF($A1791="NAUTICS",IF(VLOOKUP($C1791,nautics!$B$2:$F$1200,3,FALSE())="","",VLOOKUP($C1791,nautics!$B$2:$F$1200,3,FALSE())),IF($A1791="ST",IF(VLOOKUP($C1791,st!$B$2:$F$400,3,FALSE())="","",VLOOKUP($C1791,st!$B$2:$F$400,3,FALSE())),""))),"")</f>
        <v/>
      </c>
      <c r="F1791" s="35" t="str">
        <f>IFERROR(IF($A1791="HDC",IF(VLOOKUP($C1791,hdc!$B$2:$F$1600,4,FALSE())="","",VLOOKUP($C1791,hdc!$B$2:$F$1600,4,FALSE())),IF($A1791="NAUTICS",IF(VLOOKUP($C1791,nautics!$B$2:$F$1200,4,FALSE())="","",VLOOKUP($C1791,nautics!$B$2:$F$1200,4,FALSE())),IF($A1791="ST",IF(VLOOKUP($C1791,st!$B$2:$F$400,4,FALSE())="","",VLOOKUP($C1791,st!$B$2:$F$400,4,FALSE())),""))),"")</f>
        <v/>
      </c>
      <c r="G1791" s="35" t="str">
        <f>IFERROR(IF($A1791="HDC",IF(VLOOKUP($C1791,hdc!$B$2:$F$1600,5,FALSE())="","",VLOOKUP($C1791,hdc!$B$2:$F$1600,5,FALSE())),IF($A1791="NAUTICS",IF(VLOOKUP($C1791,nautics!$B$2:$F$1200,5,FALSE())="","",VLOOKUP($C1791,nautics!$B$2:$F$1200,5,FALSE())),IF($A1791="ST",IF(VLOOKUP($C1791,st!$B$2:$F$400,5,FALSE())="","",VLOOKUP($C1791,st!$B$2:$F$400,5,FALSE())),""))),"")</f>
        <v/>
      </c>
      <c r="H1791" s="35" t="s">
        <v>1069</v>
      </c>
      <c r="I1791" s="35" t="s">
        <v>34</v>
      </c>
      <c r="J1791" s="35" t="s">
        <v>4558</v>
      </c>
      <c r="K1791" s="35">
        <f t="shared" si="7"/>
        <v>7</v>
      </c>
      <c r="L1791" s="35" t="s">
        <v>4560</v>
      </c>
      <c r="M1791" s="35" t="s">
        <v>4561</v>
      </c>
      <c r="N1791" s="35" t="s">
        <v>671</v>
      </c>
      <c r="O1791" s="35" t="s">
        <v>672</v>
      </c>
      <c r="P1791" s="35" t="s">
        <v>4562</v>
      </c>
      <c r="Q1791" s="35" t="s">
        <v>4563</v>
      </c>
      <c r="S1791" s="35" t="s">
        <v>671</v>
      </c>
      <c r="T1791" s="35" t="s">
        <v>672</v>
      </c>
      <c r="U1791" s="35" t="s">
        <v>89</v>
      </c>
      <c r="W1791" s="35" t="s">
        <v>78</v>
      </c>
      <c r="X1791" s="35" t="s">
        <v>59</v>
      </c>
      <c r="Y1791" s="35" t="s">
        <v>89</v>
      </c>
      <c r="Z1791" s="35" t="s">
        <v>89</v>
      </c>
    </row>
    <row r="1792" spans="1:26" ht="15" customHeight="1">
      <c r="A1792" s="35" t="s">
        <v>1304</v>
      </c>
      <c r="C1792" s="35" t="s">
        <v>4566</v>
      </c>
      <c r="D1792" s="35" t="str">
        <f>IFERROR(IF($A1792="HDC",IF(VLOOKUP($C1792,hdc!$B$2:$F$1600,2,FALSE())="","",VLOOKUP($C1792,hdc!$B$2:$F$1600,2,FALSE())),IF($A1792="NAUTICS",IF(VLOOKUP($C1792,nautics!$B$2:$F$1200,2,FALSE())="","",VLOOKUP($C1792,nautics!$B$2:$F$1200,2,FALSE())),IF($A1792="ST",IF(VLOOKUP($C1792,st!$B$2:$F$400,2,FALSE())="","",VLOOKUP($C1792,st!$B$2:$F$400,2,FALSE())),""))),"")</f>
        <v/>
      </c>
      <c r="E1792" s="35" t="str">
        <f>IFERROR(IF($A1792="HDC",IF(VLOOKUP($C1792,hdc!$B$2:$F$1600,3,FALSE())="","",VLOOKUP($C1792,hdc!$B$2:$F$1600,3,FALSE())),IF($A1792="NAUTICS",IF(VLOOKUP($C1792,nautics!$B$2:$F$1200,3,FALSE())="","",VLOOKUP($C1792,nautics!$B$2:$F$1200,3,FALSE())),IF($A1792="ST",IF(VLOOKUP($C1792,st!$B$2:$F$400,3,FALSE())="","",VLOOKUP($C1792,st!$B$2:$F$400,3,FALSE())),""))),"")</f>
        <v/>
      </c>
      <c r="F1792" s="35" t="str">
        <f>IFERROR(IF($A1792="HDC",IF(VLOOKUP($C1792,hdc!$B$2:$F$1600,4,FALSE())="","",VLOOKUP($C1792,hdc!$B$2:$F$1600,4,FALSE())),IF($A1792="NAUTICS",IF(VLOOKUP($C1792,nautics!$B$2:$F$1200,4,FALSE())="","",VLOOKUP($C1792,nautics!$B$2:$F$1200,4,FALSE())),IF($A1792="ST",IF(VLOOKUP($C1792,st!$B$2:$F$400,4,FALSE())="","",VLOOKUP($C1792,st!$B$2:$F$400,4,FALSE())),""))),"")</f>
        <v/>
      </c>
      <c r="G1792" s="35" t="str">
        <f>IFERROR(IF($A1792="HDC",IF(VLOOKUP($C1792,hdc!$B$2:$F$1600,5,FALSE())="","",VLOOKUP($C1792,hdc!$B$2:$F$1600,5,FALSE())),IF($A1792="NAUTICS",IF(VLOOKUP($C1792,nautics!$B$2:$F$1200,5,FALSE())="","",VLOOKUP($C1792,nautics!$B$2:$F$1200,5,FALSE())),IF($A1792="ST",IF(VLOOKUP($C1792,st!$B$2:$F$400,5,FALSE())="","",VLOOKUP($C1792,st!$B$2:$F$400,5,FALSE())),""))),"")</f>
        <v/>
      </c>
      <c r="H1792" s="35" t="s">
        <v>1069</v>
      </c>
      <c r="I1792" s="35" t="s">
        <v>34</v>
      </c>
      <c r="J1792" s="35" t="s">
        <v>216</v>
      </c>
      <c r="K1792" s="35">
        <f t="shared" si="7"/>
        <v>15</v>
      </c>
      <c r="L1792" s="35" t="s">
        <v>4569</v>
      </c>
      <c r="M1792" s="35" t="s">
        <v>4571</v>
      </c>
      <c r="N1792" s="35" t="s">
        <v>709</v>
      </c>
      <c r="O1792" s="35" t="s">
        <v>710</v>
      </c>
      <c r="P1792" s="35" t="s">
        <v>4572</v>
      </c>
      <c r="Q1792" s="35" t="s">
        <v>4573</v>
      </c>
      <c r="S1792" s="35" t="s">
        <v>709</v>
      </c>
      <c r="T1792" s="35" t="s">
        <v>710</v>
      </c>
      <c r="U1792" s="35" t="s">
        <v>89</v>
      </c>
      <c r="W1792" s="35" t="s">
        <v>78</v>
      </c>
      <c r="X1792" s="35" t="s">
        <v>59</v>
      </c>
      <c r="Y1792" s="35" t="s">
        <v>89</v>
      </c>
      <c r="Z1792" s="35" t="s">
        <v>89</v>
      </c>
    </row>
    <row r="1793" spans="1:26" ht="15" customHeight="1">
      <c r="A1793" s="35" t="s">
        <v>1304</v>
      </c>
      <c r="C1793" s="35" t="s">
        <v>4576</v>
      </c>
      <c r="D1793" s="35" t="str">
        <f>IFERROR(IF($A1793="HDC",IF(VLOOKUP($C1793,hdc!$B$2:$F$1600,2,FALSE())="","",VLOOKUP($C1793,hdc!$B$2:$F$1600,2,FALSE())),IF($A1793="NAUTICS",IF(VLOOKUP($C1793,nautics!$B$2:$F$1200,2,FALSE())="","",VLOOKUP($C1793,nautics!$B$2:$F$1200,2,FALSE())),IF($A1793="ST",IF(VLOOKUP($C1793,st!$B$2:$F$400,2,FALSE())="","",VLOOKUP($C1793,st!$B$2:$F$400,2,FALSE())),""))),"")</f>
        <v/>
      </c>
      <c r="E1793" s="35" t="str">
        <f>IFERROR(IF($A1793="HDC",IF(VLOOKUP($C1793,hdc!$B$2:$F$1600,3,FALSE())="","",VLOOKUP($C1793,hdc!$B$2:$F$1600,3,FALSE())),IF($A1793="NAUTICS",IF(VLOOKUP($C1793,nautics!$B$2:$F$1200,3,FALSE())="","",VLOOKUP($C1793,nautics!$B$2:$F$1200,3,FALSE())),IF($A1793="ST",IF(VLOOKUP($C1793,st!$B$2:$F$400,3,FALSE())="","",VLOOKUP($C1793,st!$B$2:$F$400,3,FALSE())),""))),"")</f>
        <v/>
      </c>
      <c r="F1793" s="35" t="str">
        <f>IFERROR(IF($A1793="HDC",IF(VLOOKUP($C1793,hdc!$B$2:$F$1600,4,FALSE())="","",VLOOKUP($C1793,hdc!$B$2:$F$1600,4,FALSE())),IF($A1793="NAUTICS",IF(VLOOKUP($C1793,nautics!$B$2:$F$1200,4,FALSE())="","",VLOOKUP($C1793,nautics!$B$2:$F$1200,4,FALSE())),IF($A1793="ST",IF(VLOOKUP($C1793,st!$B$2:$F$400,4,FALSE())="","",VLOOKUP($C1793,st!$B$2:$F$400,4,FALSE())),""))),"")</f>
        <v/>
      </c>
      <c r="G1793" s="35" t="str">
        <f>IFERROR(IF($A1793="HDC",IF(VLOOKUP($C1793,hdc!$B$2:$F$1600,5,FALSE())="","",VLOOKUP($C1793,hdc!$B$2:$F$1600,5,FALSE())),IF($A1793="NAUTICS",IF(VLOOKUP($C1793,nautics!$B$2:$F$1200,5,FALSE())="","",VLOOKUP($C1793,nautics!$B$2:$F$1200,5,FALSE())),IF($A1793="ST",IF(VLOOKUP($C1793,st!$B$2:$F$400,5,FALSE())="","",VLOOKUP($C1793,st!$B$2:$F$400,5,FALSE())),""))),"")</f>
        <v/>
      </c>
      <c r="H1793" s="35" t="s">
        <v>1069</v>
      </c>
      <c r="I1793" s="35" t="s">
        <v>34</v>
      </c>
      <c r="J1793" s="35" t="s">
        <v>216</v>
      </c>
      <c r="K1793" s="35">
        <f t="shared" si="7"/>
        <v>15</v>
      </c>
      <c r="L1793" s="35" t="s">
        <v>4579</v>
      </c>
      <c r="M1793" s="35" t="s">
        <v>4581</v>
      </c>
      <c r="N1793" s="35" t="s">
        <v>736</v>
      </c>
      <c r="O1793" s="35" t="s">
        <v>738</v>
      </c>
      <c r="P1793" s="35" t="s">
        <v>4582</v>
      </c>
      <c r="Q1793" s="35" t="s">
        <v>4584</v>
      </c>
      <c r="S1793" s="35" t="s">
        <v>736</v>
      </c>
      <c r="T1793" s="35" t="s">
        <v>738</v>
      </c>
      <c r="U1793" s="35" t="s">
        <v>89</v>
      </c>
      <c r="W1793" s="35" t="s">
        <v>78</v>
      </c>
      <c r="X1793" s="35" t="s">
        <v>59</v>
      </c>
      <c r="Y1793" s="35" t="s">
        <v>89</v>
      </c>
      <c r="Z1793" s="35" t="s">
        <v>89</v>
      </c>
    </row>
    <row r="1794" spans="1:26" ht="15" customHeight="1">
      <c r="A1794" s="35" t="s">
        <v>1304</v>
      </c>
      <c r="B1794" s="35" t="s">
        <v>4586</v>
      </c>
      <c r="C1794" s="35" t="s">
        <v>4588</v>
      </c>
      <c r="D1794" s="35">
        <f>IFERROR(IF($A1794="HDC",IF(VLOOKUP($C1794,hdc!$B$2:$F$1600,2,FALSE())="","",VLOOKUP($C1794,hdc!$B$2:$F$1600,2,FALSE())),IF($A1794="NAUTICS",IF(VLOOKUP($C1794,nautics!$B$2:$F$1200,2,FALSE())="","",VLOOKUP($C1794,nautics!$B$2:$F$1200,2,FALSE())),IF($A1794="ST",IF(VLOOKUP($C1794,st!$B$2:$F$400,2,FALSE())="","",VLOOKUP($C1794,st!$B$2:$F$400,2,FALSE())),""))),"")</f>
        <v>1</v>
      </c>
      <c r="E1794" s="35">
        <f>IFERROR(IF($A1794="HDC",IF(VLOOKUP($C1794,hdc!$B$2:$F$1600,3,FALSE())="","",VLOOKUP($C1794,hdc!$B$2:$F$1600,3,FALSE())),IF($A1794="NAUTICS",IF(VLOOKUP($C1794,nautics!$B$2:$F$1200,3,FALSE())="","",VLOOKUP($C1794,nautics!$B$2:$F$1200,3,FALSE())),IF($A1794="ST",IF(VLOOKUP($C1794,st!$B$2:$F$400,3,FALSE())="","",VLOOKUP($C1794,st!$B$2:$F$400,3,FALSE())),""))),"")</f>
        <v>1</v>
      </c>
      <c r="F1794" s="35" t="str">
        <f>IFERROR(IF($A1794="HDC",IF(VLOOKUP($C1794,hdc!$B$2:$F$1600,4,FALSE())="","",VLOOKUP($C1794,hdc!$B$2:$F$1600,4,FALSE())),IF($A1794="NAUTICS",IF(VLOOKUP($C1794,nautics!$B$2:$F$1200,4,FALSE())="","",VLOOKUP($C1794,nautics!$B$2:$F$1200,4,FALSE())),IF($A1794="ST",IF(VLOOKUP($C1794,st!$B$2:$F$400,4,FALSE())="","",VLOOKUP($C1794,st!$B$2:$F$400,4,FALSE())),""))),"")</f>
        <v/>
      </c>
      <c r="G1794" s="35" t="str">
        <f>IFERROR(IF($A1794="HDC",IF(VLOOKUP($C1794,hdc!$B$2:$F$1600,5,FALSE())="","",VLOOKUP($C1794,hdc!$B$2:$F$1600,5,FALSE())),IF($A1794="NAUTICS",IF(VLOOKUP($C1794,nautics!$B$2:$F$1200,5,FALSE())="","",VLOOKUP($C1794,nautics!$B$2:$F$1200,5,FALSE())),IF($A1794="ST",IF(VLOOKUP($C1794,st!$B$2:$F$400,5,FALSE())="","",VLOOKUP($C1794,st!$B$2:$F$400,5,FALSE())),""))),"")</f>
        <v/>
      </c>
      <c r="H1794" s="35" t="s">
        <v>84</v>
      </c>
      <c r="I1794" s="35" t="s">
        <v>34</v>
      </c>
      <c r="J1794" s="35" t="s">
        <v>4589</v>
      </c>
      <c r="K1794" s="35">
        <f t="shared" si="7"/>
        <v>22</v>
      </c>
      <c r="L1794" s="35" t="s">
        <v>40</v>
      </c>
      <c r="M1794" s="35" t="s">
        <v>42</v>
      </c>
      <c r="N1794" s="35" t="s">
        <v>43</v>
      </c>
      <c r="O1794" s="35" t="s">
        <v>45</v>
      </c>
      <c r="P1794" s="35" t="s">
        <v>4592</v>
      </c>
      <c r="Q1794" s="35" t="s">
        <v>4593</v>
      </c>
      <c r="S1794" s="35" t="s">
        <v>53</v>
      </c>
      <c r="T1794" s="35" t="s">
        <v>55</v>
      </c>
      <c r="U1794" s="35" t="s">
        <v>4594</v>
      </c>
      <c r="W1794" s="35" t="s">
        <v>57</v>
      </c>
      <c r="X1794" s="35" t="s">
        <v>59</v>
      </c>
      <c r="Y1794" s="35" t="s">
        <v>60</v>
      </c>
      <c r="Z1794" s="35" t="s">
        <v>4596</v>
      </c>
    </row>
    <row r="1795" spans="1:26" ht="15" customHeight="1">
      <c r="A1795" s="35" t="s">
        <v>1304</v>
      </c>
      <c r="B1795" s="35" t="s">
        <v>4597</v>
      </c>
      <c r="C1795" s="35" t="s">
        <v>4599</v>
      </c>
      <c r="D1795" s="35">
        <f>IFERROR(IF($A1795="HDC",IF(VLOOKUP($C1795,hdc!$B$2:$F$1600,2,FALSE())="","",VLOOKUP($C1795,hdc!$B$2:$F$1600,2,FALSE())),IF($A1795="NAUTICS",IF(VLOOKUP($C1795,nautics!$B$2:$F$1200,2,FALSE())="","",VLOOKUP($C1795,nautics!$B$2:$F$1200,2,FALSE())),IF($A1795="ST",IF(VLOOKUP($C1795,st!$B$2:$F$400,2,FALSE())="","",VLOOKUP($C1795,st!$B$2:$F$400,2,FALSE())),""))),"")</f>
        <v>1</v>
      </c>
      <c r="E1795" s="35">
        <f>IFERROR(IF($A1795="HDC",IF(VLOOKUP($C1795,hdc!$B$2:$F$1600,3,FALSE())="","",VLOOKUP($C1795,hdc!$B$2:$F$1600,3,FALSE())),IF($A1795="NAUTICS",IF(VLOOKUP($C1795,nautics!$B$2:$F$1200,3,FALSE())="","",VLOOKUP($C1795,nautics!$B$2:$F$1200,3,FALSE())),IF($A1795="ST",IF(VLOOKUP($C1795,st!$B$2:$F$400,3,FALSE())="","",VLOOKUP($C1795,st!$B$2:$F$400,3,FALSE())),""))),"")</f>
        <v>1</v>
      </c>
      <c r="F1795" s="35">
        <f>IFERROR(IF($A1795="HDC",IF(VLOOKUP($C1795,hdc!$B$2:$F$1600,4,FALSE())="","",VLOOKUP($C1795,hdc!$B$2:$F$1600,4,FALSE())),IF($A1795="NAUTICS",IF(VLOOKUP($C1795,nautics!$B$2:$F$1200,4,FALSE())="","",VLOOKUP($C1795,nautics!$B$2:$F$1200,4,FALSE())),IF($A1795="ST",IF(VLOOKUP($C1795,st!$B$2:$F$400,4,FALSE())="","",VLOOKUP($C1795,st!$B$2:$F$400,4,FALSE())),""))),"")</f>
        <v>1</v>
      </c>
      <c r="G1795" s="35" t="str">
        <f>IFERROR(IF($A1795="HDC",IF(VLOOKUP($C1795,hdc!$B$2:$F$1600,5,FALSE())="","",VLOOKUP($C1795,hdc!$B$2:$F$1600,5,FALSE())),IF($A1795="NAUTICS",IF(VLOOKUP($C1795,nautics!$B$2:$F$1200,5,FALSE())="","",VLOOKUP($C1795,nautics!$B$2:$F$1200,5,FALSE())),IF($A1795="ST",IF(VLOOKUP($C1795,st!$B$2:$F$400,5,FALSE())="","",VLOOKUP($C1795,st!$B$2:$F$400,5,FALSE())),""))),"")</f>
        <v/>
      </c>
      <c r="H1795" s="35" t="s">
        <v>316</v>
      </c>
      <c r="I1795" s="35" t="s">
        <v>34</v>
      </c>
      <c r="J1795" s="35" t="s">
        <v>4603</v>
      </c>
      <c r="K1795" s="35">
        <f t="shared" si="7"/>
        <v>20</v>
      </c>
      <c r="L1795" s="35" t="s">
        <v>4604</v>
      </c>
      <c r="M1795" s="35" t="s">
        <v>4605</v>
      </c>
      <c r="N1795" s="35" t="s">
        <v>433</v>
      </c>
      <c r="O1795" s="35" t="s">
        <v>434</v>
      </c>
      <c r="P1795" s="35" t="s">
        <v>4607</v>
      </c>
      <c r="Q1795" s="35" t="s">
        <v>4608</v>
      </c>
      <c r="S1795" s="35" t="s">
        <v>433</v>
      </c>
      <c r="T1795" s="35" t="s">
        <v>434</v>
      </c>
      <c r="U1795" s="35" t="s">
        <v>4609</v>
      </c>
      <c r="W1795" s="35" t="s">
        <v>78</v>
      </c>
      <c r="X1795" s="35" t="s">
        <v>450</v>
      </c>
      <c r="Y1795" s="35" t="s">
        <v>2678</v>
      </c>
      <c r="Z1795" s="35" t="s">
        <v>4610</v>
      </c>
    </row>
    <row r="1796" spans="1:26" ht="15" customHeight="1">
      <c r="A1796" s="35" t="s">
        <v>1304</v>
      </c>
      <c r="C1796" s="35" t="s">
        <v>4612</v>
      </c>
      <c r="D1796" s="35">
        <f>IFERROR(IF($A1796="HDC",IF(VLOOKUP($C1796,hdc!$B$2:$F$1600,2,FALSE())="","",VLOOKUP($C1796,hdc!$B$2:$F$1600,2,FALSE())),IF($A1796="NAUTICS",IF(VLOOKUP($C1796,nautics!$B$2:$F$1200,2,FALSE())="","",VLOOKUP($C1796,nautics!$B$2:$F$1200,2,FALSE())),IF($A1796="ST",IF(VLOOKUP($C1796,st!$B$2:$F$400,2,FALSE())="","",VLOOKUP($C1796,st!$B$2:$F$400,2,FALSE())),""))),"")</f>
        <v>1</v>
      </c>
      <c r="E1796" s="35">
        <f>IFERROR(IF($A1796="HDC",IF(VLOOKUP($C1796,hdc!$B$2:$F$1600,3,FALSE())="","",VLOOKUP($C1796,hdc!$B$2:$F$1600,3,FALSE())),IF($A1796="NAUTICS",IF(VLOOKUP($C1796,nautics!$B$2:$F$1200,3,FALSE())="","",VLOOKUP($C1796,nautics!$B$2:$F$1200,3,FALSE())),IF($A1796="ST",IF(VLOOKUP($C1796,st!$B$2:$F$400,3,FALSE())="","",VLOOKUP($C1796,st!$B$2:$F$400,3,FALSE())),""))),"")</f>
        <v>1</v>
      </c>
      <c r="F1796" s="35">
        <f>IFERROR(IF($A1796="HDC",IF(VLOOKUP($C1796,hdc!$B$2:$F$1600,4,FALSE())="","",VLOOKUP($C1796,hdc!$B$2:$F$1600,4,FALSE())),IF($A1796="NAUTICS",IF(VLOOKUP($C1796,nautics!$B$2:$F$1200,4,FALSE())="","",VLOOKUP($C1796,nautics!$B$2:$F$1200,4,FALSE())),IF($A1796="ST",IF(VLOOKUP($C1796,st!$B$2:$F$400,4,FALSE())="","",VLOOKUP($C1796,st!$B$2:$F$400,4,FALSE())),""))),"")</f>
        <v>1</v>
      </c>
      <c r="G1796" s="35" t="str">
        <f>IFERROR(IF($A1796="HDC",IF(VLOOKUP($C1796,hdc!$B$2:$F$1600,5,FALSE())="","",VLOOKUP($C1796,hdc!$B$2:$F$1600,5,FALSE())),IF($A1796="NAUTICS",IF(VLOOKUP($C1796,nautics!$B$2:$F$1200,5,FALSE())="","",VLOOKUP($C1796,nautics!$B$2:$F$1200,5,FALSE())),IF($A1796="ST",IF(VLOOKUP($C1796,st!$B$2:$F$400,5,FALSE())="","",VLOOKUP($C1796,st!$B$2:$F$400,5,FALSE())),""))),"")</f>
        <v/>
      </c>
      <c r="H1796" s="35" t="s">
        <v>316</v>
      </c>
      <c r="I1796" s="35" t="s">
        <v>34</v>
      </c>
      <c r="J1796" s="35" t="s">
        <v>4603</v>
      </c>
      <c r="K1796" s="35">
        <f t="shared" si="7"/>
        <v>20</v>
      </c>
      <c r="L1796" s="35" t="s">
        <v>4604</v>
      </c>
      <c r="M1796" s="35" t="s">
        <v>4605</v>
      </c>
      <c r="N1796" s="35" t="s">
        <v>433</v>
      </c>
      <c r="O1796" s="35" t="s">
        <v>434</v>
      </c>
      <c r="P1796" s="35" t="s">
        <v>4607</v>
      </c>
      <c r="Q1796" s="35" t="s">
        <v>4608</v>
      </c>
      <c r="S1796" s="35" t="s">
        <v>433</v>
      </c>
      <c r="T1796" s="35" t="s">
        <v>434</v>
      </c>
      <c r="U1796" s="35" t="s">
        <v>4609</v>
      </c>
      <c r="W1796" s="35" t="s">
        <v>78</v>
      </c>
      <c r="X1796" s="35" t="s">
        <v>450</v>
      </c>
      <c r="Y1796" s="35" t="s">
        <v>2678</v>
      </c>
      <c r="Z1796" s="35" t="s">
        <v>4610</v>
      </c>
    </row>
    <row r="1797" spans="1:26" ht="15" customHeight="1">
      <c r="A1797" s="35" t="s">
        <v>1304</v>
      </c>
      <c r="C1797" s="35" t="s">
        <v>4615</v>
      </c>
      <c r="D1797" s="35">
        <f>IFERROR(IF($A1797="HDC",IF(VLOOKUP($C1797,hdc!$B$2:$F$1600,2,FALSE())="","",VLOOKUP($C1797,hdc!$B$2:$F$1600,2,FALSE())),IF($A1797="NAUTICS",IF(VLOOKUP($C1797,nautics!$B$2:$F$1200,2,FALSE())="","",VLOOKUP($C1797,nautics!$B$2:$F$1200,2,FALSE())),IF($A1797="ST",IF(VLOOKUP($C1797,st!$B$2:$F$400,2,FALSE())="","",VLOOKUP($C1797,st!$B$2:$F$400,2,FALSE())),""))),"")</f>
        <v>1</v>
      </c>
      <c r="E1797" s="35">
        <f>IFERROR(IF($A1797="HDC",IF(VLOOKUP($C1797,hdc!$B$2:$F$1600,3,FALSE())="","",VLOOKUP($C1797,hdc!$B$2:$F$1600,3,FALSE())),IF($A1797="NAUTICS",IF(VLOOKUP($C1797,nautics!$B$2:$F$1200,3,FALSE())="","",VLOOKUP($C1797,nautics!$B$2:$F$1200,3,FALSE())),IF($A1797="ST",IF(VLOOKUP($C1797,st!$B$2:$F$400,3,FALSE())="","",VLOOKUP($C1797,st!$B$2:$F$400,3,FALSE())),""))),"")</f>
        <v>1</v>
      </c>
      <c r="F1797" s="35">
        <f>IFERROR(IF($A1797="HDC",IF(VLOOKUP($C1797,hdc!$B$2:$F$1600,4,FALSE())="","",VLOOKUP($C1797,hdc!$B$2:$F$1600,4,FALSE())),IF($A1797="NAUTICS",IF(VLOOKUP($C1797,nautics!$B$2:$F$1200,4,FALSE())="","",VLOOKUP($C1797,nautics!$B$2:$F$1200,4,FALSE())),IF($A1797="ST",IF(VLOOKUP($C1797,st!$B$2:$F$400,4,FALSE())="","",VLOOKUP($C1797,st!$B$2:$F$400,4,FALSE())),""))),"")</f>
        <v>1</v>
      </c>
      <c r="G1797" s="35" t="str">
        <f>IFERROR(IF($A1797="HDC",IF(VLOOKUP($C1797,hdc!$B$2:$F$1600,5,FALSE())="","",VLOOKUP($C1797,hdc!$B$2:$F$1600,5,FALSE())),IF($A1797="NAUTICS",IF(VLOOKUP($C1797,nautics!$B$2:$F$1200,5,FALSE())="","",VLOOKUP($C1797,nautics!$B$2:$F$1200,5,FALSE())),IF($A1797="ST",IF(VLOOKUP($C1797,st!$B$2:$F$400,5,FALSE())="","",VLOOKUP($C1797,st!$B$2:$F$400,5,FALSE())),""))),"")</f>
        <v/>
      </c>
      <c r="H1797" s="35" t="s">
        <v>155</v>
      </c>
      <c r="I1797" s="35" t="s">
        <v>34</v>
      </c>
      <c r="J1797" s="35" t="s">
        <v>4616</v>
      </c>
      <c r="K1797" s="35">
        <f t="shared" si="7"/>
        <v>28</v>
      </c>
      <c r="L1797" s="35" t="s">
        <v>170</v>
      </c>
      <c r="M1797" s="35" t="s">
        <v>171</v>
      </c>
      <c r="N1797" s="35" t="s">
        <v>46</v>
      </c>
      <c r="O1797" s="35" t="s">
        <v>49</v>
      </c>
      <c r="P1797" s="35" t="s">
        <v>4604</v>
      </c>
      <c r="Q1797" s="35" t="s">
        <v>4605</v>
      </c>
      <c r="S1797" s="35" t="s">
        <v>433</v>
      </c>
      <c r="T1797" s="35" t="s">
        <v>434</v>
      </c>
      <c r="U1797" s="35" t="s">
        <v>4619</v>
      </c>
      <c r="W1797" s="35" t="s">
        <v>57</v>
      </c>
      <c r="X1797" s="35" t="s">
        <v>4109</v>
      </c>
      <c r="Y1797" s="35" t="s">
        <v>177</v>
      </c>
      <c r="Z1797" s="35" t="s">
        <v>2678</v>
      </c>
    </row>
    <row r="1798" spans="1:26" ht="15" customHeight="1">
      <c r="A1798" s="35" t="s">
        <v>1304</v>
      </c>
      <c r="C1798" s="35" t="s">
        <v>4622</v>
      </c>
      <c r="D1798" s="35">
        <f>IFERROR(IF($A1798="HDC",IF(VLOOKUP($C1798,hdc!$B$2:$F$1600,2,FALSE())="","",VLOOKUP($C1798,hdc!$B$2:$F$1600,2,FALSE())),IF($A1798="NAUTICS",IF(VLOOKUP($C1798,nautics!$B$2:$F$1200,2,FALSE())="","",VLOOKUP($C1798,nautics!$B$2:$F$1200,2,FALSE())),IF($A1798="ST",IF(VLOOKUP($C1798,st!$B$2:$F$400,2,FALSE())="","",VLOOKUP($C1798,st!$B$2:$F$400,2,FALSE())),""))),"")</f>
        <v>1</v>
      </c>
      <c r="E1798" s="35">
        <f>IFERROR(IF($A1798="HDC",IF(VLOOKUP($C1798,hdc!$B$2:$F$1600,3,FALSE())="","",VLOOKUP($C1798,hdc!$B$2:$F$1600,3,FALSE())),IF($A1798="NAUTICS",IF(VLOOKUP($C1798,nautics!$B$2:$F$1200,3,FALSE())="","",VLOOKUP($C1798,nautics!$B$2:$F$1200,3,FALSE())),IF($A1798="ST",IF(VLOOKUP($C1798,st!$B$2:$F$400,3,FALSE())="","",VLOOKUP($C1798,st!$B$2:$F$400,3,FALSE())),""))),"")</f>
        <v>1</v>
      </c>
      <c r="F1798" s="35">
        <f>IFERROR(IF($A1798="HDC",IF(VLOOKUP($C1798,hdc!$B$2:$F$1600,4,FALSE())="","",VLOOKUP($C1798,hdc!$B$2:$F$1600,4,FALSE())),IF($A1798="NAUTICS",IF(VLOOKUP($C1798,nautics!$B$2:$F$1200,4,FALSE())="","",VLOOKUP($C1798,nautics!$B$2:$F$1200,4,FALSE())),IF($A1798="ST",IF(VLOOKUP($C1798,st!$B$2:$F$400,4,FALSE())="","",VLOOKUP($C1798,st!$B$2:$F$400,4,FALSE())),""))),"")</f>
        <v>1</v>
      </c>
      <c r="G1798" s="35" t="str">
        <f>IFERROR(IF($A1798="HDC",IF(VLOOKUP($C1798,hdc!$B$2:$F$1600,5,FALSE())="","",VLOOKUP($C1798,hdc!$B$2:$F$1600,5,FALSE())),IF($A1798="NAUTICS",IF(VLOOKUP($C1798,nautics!$B$2:$F$1200,5,FALSE())="","",VLOOKUP($C1798,nautics!$B$2:$F$1200,5,FALSE())),IF($A1798="ST",IF(VLOOKUP($C1798,st!$B$2:$F$400,5,FALSE())="","",VLOOKUP($C1798,st!$B$2:$F$400,5,FALSE())),""))),"")</f>
        <v/>
      </c>
      <c r="H1798" s="35" t="s">
        <v>155</v>
      </c>
      <c r="I1798" s="35" t="s">
        <v>34</v>
      </c>
      <c r="J1798" s="35" t="s">
        <v>4623</v>
      </c>
      <c r="K1798" s="35">
        <f t="shared" si="7"/>
        <v>19</v>
      </c>
      <c r="L1798" s="35" t="s">
        <v>4604</v>
      </c>
      <c r="M1798" s="35" t="s">
        <v>4605</v>
      </c>
      <c r="N1798" s="35" t="s">
        <v>433</v>
      </c>
      <c r="O1798" s="35" t="s">
        <v>434</v>
      </c>
      <c r="P1798" s="35" t="s">
        <v>4625</v>
      </c>
      <c r="Q1798" s="35" t="s">
        <v>4626</v>
      </c>
      <c r="S1798" s="35" t="s">
        <v>1370</v>
      </c>
      <c r="T1798" s="35" t="s">
        <v>1373</v>
      </c>
      <c r="U1798" s="35" t="s">
        <v>4628</v>
      </c>
      <c r="W1798" s="35" t="s">
        <v>57</v>
      </c>
      <c r="X1798" s="35" t="s">
        <v>450</v>
      </c>
      <c r="Y1798" s="35" t="s">
        <v>2678</v>
      </c>
      <c r="Z1798" s="35" t="s">
        <v>1343</v>
      </c>
    </row>
    <row r="1799" spans="1:26" ht="15" customHeight="1">
      <c r="A1799" s="35" t="s">
        <v>1304</v>
      </c>
      <c r="C1799" s="35" t="s">
        <v>4630</v>
      </c>
      <c r="D1799" s="35">
        <f>IFERROR(IF($A1799="HDC",IF(VLOOKUP($C1799,hdc!$B$2:$F$1600,2,FALSE())="","",VLOOKUP($C1799,hdc!$B$2:$F$1600,2,FALSE())),IF($A1799="NAUTICS",IF(VLOOKUP($C1799,nautics!$B$2:$F$1200,2,FALSE())="","",VLOOKUP($C1799,nautics!$B$2:$F$1200,2,FALSE())),IF($A1799="ST",IF(VLOOKUP($C1799,st!$B$2:$F$400,2,FALSE())="","",VLOOKUP($C1799,st!$B$2:$F$400,2,FALSE())),""))),"")</f>
        <v>1</v>
      </c>
      <c r="E1799" s="35">
        <f>IFERROR(IF($A1799="HDC",IF(VLOOKUP($C1799,hdc!$B$2:$F$1600,3,FALSE())="","",VLOOKUP($C1799,hdc!$B$2:$F$1600,3,FALSE())),IF($A1799="NAUTICS",IF(VLOOKUP($C1799,nautics!$B$2:$F$1200,3,FALSE())="","",VLOOKUP($C1799,nautics!$B$2:$F$1200,3,FALSE())),IF($A1799="ST",IF(VLOOKUP($C1799,st!$B$2:$F$400,3,FALSE())="","",VLOOKUP($C1799,st!$B$2:$F$400,3,FALSE())),""))),"")</f>
        <v>1</v>
      </c>
      <c r="F1799" s="35">
        <f>IFERROR(IF($A1799="HDC",IF(VLOOKUP($C1799,hdc!$B$2:$F$1600,4,FALSE())="","",VLOOKUP($C1799,hdc!$B$2:$F$1600,4,FALSE())),IF($A1799="NAUTICS",IF(VLOOKUP($C1799,nautics!$B$2:$F$1200,4,FALSE())="","",VLOOKUP($C1799,nautics!$B$2:$F$1200,4,FALSE())),IF($A1799="ST",IF(VLOOKUP($C1799,st!$B$2:$F$400,4,FALSE())="","",VLOOKUP($C1799,st!$B$2:$F$400,4,FALSE())),""))),"")</f>
        <v>1</v>
      </c>
      <c r="G1799" s="35" t="str">
        <f>IFERROR(IF($A1799="HDC",IF(VLOOKUP($C1799,hdc!$B$2:$F$1600,5,FALSE())="","",VLOOKUP($C1799,hdc!$B$2:$F$1600,5,FALSE())),IF($A1799="NAUTICS",IF(VLOOKUP($C1799,nautics!$B$2:$F$1200,5,FALSE())="","",VLOOKUP($C1799,nautics!$B$2:$F$1200,5,FALSE())),IF($A1799="ST",IF(VLOOKUP($C1799,st!$B$2:$F$400,5,FALSE())="","",VLOOKUP($C1799,st!$B$2:$F$400,5,FALSE())),""))),"")</f>
        <v/>
      </c>
      <c r="H1799" s="35" t="s">
        <v>155</v>
      </c>
      <c r="I1799" s="35" t="s">
        <v>34</v>
      </c>
      <c r="J1799" s="35" t="s">
        <v>4633</v>
      </c>
      <c r="K1799" s="35">
        <f t="shared" si="7"/>
        <v>17</v>
      </c>
      <c r="L1799" s="35" t="s">
        <v>4604</v>
      </c>
      <c r="M1799" s="35" t="s">
        <v>4605</v>
      </c>
      <c r="N1799" s="35" t="s">
        <v>433</v>
      </c>
      <c r="O1799" s="35" t="s">
        <v>434</v>
      </c>
      <c r="P1799" s="35" t="s">
        <v>4635</v>
      </c>
      <c r="Q1799" s="35" t="s">
        <v>4636</v>
      </c>
      <c r="S1799" s="35" t="s">
        <v>1355</v>
      </c>
      <c r="T1799" s="35" t="s">
        <v>1359</v>
      </c>
      <c r="U1799" s="35" t="s">
        <v>4628</v>
      </c>
      <c r="W1799" s="35" t="s">
        <v>57</v>
      </c>
      <c r="X1799" s="35" t="s">
        <v>450</v>
      </c>
      <c r="Y1799" s="35" t="s">
        <v>2678</v>
      </c>
      <c r="Z1799" s="35" t="s">
        <v>1343</v>
      </c>
    </row>
    <row r="1800" spans="1:26" ht="15" customHeight="1">
      <c r="A1800" s="35" t="s">
        <v>1304</v>
      </c>
      <c r="C1800" s="35" t="s">
        <v>4637</v>
      </c>
      <c r="D1800" s="35">
        <f>IFERROR(IF($A1800="HDC",IF(VLOOKUP($C1800,hdc!$B$2:$F$1600,2,FALSE())="","",VLOOKUP($C1800,hdc!$B$2:$F$1600,2,FALSE())),IF($A1800="NAUTICS",IF(VLOOKUP($C1800,nautics!$B$2:$F$1200,2,FALSE())="","",VLOOKUP($C1800,nautics!$B$2:$F$1200,2,FALSE())),IF($A1800="ST",IF(VLOOKUP($C1800,st!$B$2:$F$400,2,FALSE())="","",VLOOKUP($C1800,st!$B$2:$F$400,2,FALSE())),""))),"")</f>
        <v>1</v>
      </c>
      <c r="E1800" s="35">
        <f>IFERROR(IF($A1800="HDC",IF(VLOOKUP($C1800,hdc!$B$2:$F$1600,3,FALSE())="","",VLOOKUP($C1800,hdc!$B$2:$F$1600,3,FALSE())),IF($A1800="NAUTICS",IF(VLOOKUP($C1800,nautics!$B$2:$F$1200,3,FALSE())="","",VLOOKUP($C1800,nautics!$B$2:$F$1200,3,FALSE())),IF($A1800="ST",IF(VLOOKUP($C1800,st!$B$2:$F$400,3,FALSE())="","",VLOOKUP($C1800,st!$B$2:$F$400,3,FALSE())),""))),"")</f>
        <v>1</v>
      </c>
      <c r="F1800" s="35">
        <f>IFERROR(IF($A1800="HDC",IF(VLOOKUP($C1800,hdc!$B$2:$F$1600,4,FALSE())="","",VLOOKUP($C1800,hdc!$B$2:$F$1600,4,FALSE())),IF($A1800="NAUTICS",IF(VLOOKUP($C1800,nautics!$B$2:$F$1200,4,FALSE())="","",VLOOKUP($C1800,nautics!$B$2:$F$1200,4,FALSE())),IF($A1800="ST",IF(VLOOKUP($C1800,st!$B$2:$F$400,4,FALSE())="","",VLOOKUP($C1800,st!$B$2:$F$400,4,FALSE())),""))),"")</f>
        <v>1</v>
      </c>
      <c r="G1800" s="35" t="str">
        <f>IFERROR(IF($A1800="HDC",IF(VLOOKUP($C1800,hdc!$B$2:$F$1600,5,FALSE())="","",VLOOKUP($C1800,hdc!$B$2:$F$1600,5,FALSE())),IF($A1800="NAUTICS",IF(VLOOKUP($C1800,nautics!$B$2:$F$1200,5,FALSE())="","",VLOOKUP($C1800,nautics!$B$2:$F$1200,5,FALSE())),IF($A1800="ST",IF(VLOOKUP($C1800,st!$B$2:$F$400,5,FALSE())="","",VLOOKUP($C1800,st!$B$2:$F$400,5,FALSE())),""))),"")</f>
        <v/>
      </c>
      <c r="H1800" s="35" t="s">
        <v>155</v>
      </c>
      <c r="I1800" s="35" t="s">
        <v>34</v>
      </c>
      <c r="J1800" s="35" t="s">
        <v>4633</v>
      </c>
      <c r="K1800" s="35">
        <f t="shared" si="7"/>
        <v>17</v>
      </c>
      <c r="L1800" s="35" t="s">
        <v>4604</v>
      </c>
      <c r="M1800" s="35" t="s">
        <v>4605</v>
      </c>
      <c r="N1800" s="35" t="s">
        <v>433</v>
      </c>
      <c r="O1800" s="35" t="s">
        <v>434</v>
      </c>
      <c r="P1800" s="35" t="s">
        <v>4639</v>
      </c>
      <c r="Q1800" s="35" t="s">
        <v>4640</v>
      </c>
      <c r="S1800" s="35" t="s">
        <v>1355</v>
      </c>
      <c r="T1800" s="35" t="s">
        <v>1359</v>
      </c>
      <c r="U1800" s="35" t="s">
        <v>4628</v>
      </c>
      <c r="W1800" s="35" t="s">
        <v>57</v>
      </c>
      <c r="X1800" s="35" t="s">
        <v>94</v>
      </c>
      <c r="Y1800" s="35" t="s">
        <v>2678</v>
      </c>
      <c r="Z1800" s="35" t="s">
        <v>1343</v>
      </c>
    </row>
    <row r="1801" spans="1:26" ht="15" customHeight="1">
      <c r="A1801" s="35" t="s">
        <v>1304</v>
      </c>
      <c r="C1801" s="35" t="s">
        <v>4641</v>
      </c>
      <c r="D1801" s="35">
        <f>IFERROR(IF($A1801="HDC",IF(VLOOKUP($C1801,hdc!$B$2:$F$1600,2,FALSE())="","",VLOOKUP($C1801,hdc!$B$2:$F$1600,2,FALSE())),IF($A1801="NAUTICS",IF(VLOOKUP($C1801,nautics!$B$2:$F$1200,2,FALSE())="","",VLOOKUP($C1801,nautics!$B$2:$F$1200,2,FALSE())),IF($A1801="ST",IF(VLOOKUP($C1801,st!$B$2:$F$400,2,FALSE())="","",VLOOKUP($C1801,st!$B$2:$F$400,2,FALSE())),""))),"")</f>
        <v>1</v>
      </c>
      <c r="E1801" s="35">
        <f>IFERROR(IF($A1801="HDC",IF(VLOOKUP($C1801,hdc!$B$2:$F$1600,3,FALSE())="","",VLOOKUP($C1801,hdc!$B$2:$F$1600,3,FALSE())),IF($A1801="NAUTICS",IF(VLOOKUP($C1801,nautics!$B$2:$F$1200,3,FALSE())="","",VLOOKUP($C1801,nautics!$B$2:$F$1200,3,FALSE())),IF($A1801="ST",IF(VLOOKUP($C1801,st!$B$2:$F$400,3,FALSE())="","",VLOOKUP($C1801,st!$B$2:$F$400,3,FALSE())),""))),"")</f>
        <v>1</v>
      </c>
      <c r="F1801" s="35">
        <f>IFERROR(IF($A1801="HDC",IF(VLOOKUP($C1801,hdc!$B$2:$F$1600,4,FALSE())="","",VLOOKUP($C1801,hdc!$B$2:$F$1600,4,FALSE())),IF($A1801="NAUTICS",IF(VLOOKUP($C1801,nautics!$B$2:$F$1200,4,FALSE())="","",VLOOKUP($C1801,nautics!$B$2:$F$1200,4,FALSE())),IF($A1801="ST",IF(VLOOKUP($C1801,st!$B$2:$F$400,4,FALSE())="","",VLOOKUP($C1801,st!$B$2:$F$400,4,FALSE())),""))),"")</f>
        <v>1</v>
      </c>
      <c r="G1801" s="35" t="str">
        <f>IFERROR(IF($A1801="HDC",IF(VLOOKUP($C1801,hdc!$B$2:$F$1600,5,FALSE())="","",VLOOKUP($C1801,hdc!$B$2:$F$1600,5,FALSE())),IF($A1801="NAUTICS",IF(VLOOKUP($C1801,nautics!$B$2:$F$1200,5,FALSE())="","",VLOOKUP($C1801,nautics!$B$2:$F$1200,5,FALSE())),IF($A1801="ST",IF(VLOOKUP($C1801,st!$B$2:$F$400,5,FALSE())="","",VLOOKUP($C1801,st!$B$2:$F$400,5,FALSE())),""))),"")</f>
        <v/>
      </c>
      <c r="H1801" s="35" t="s">
        <v>33</v>
      </c>
      <c r="I1801" s="35" t="s">
        <v>34</v>
      </c>
      <c r="J1801" s="35" t="s">
        <v>4643</v>
      </c>
      <c r="K1801" s="35">
        <f t="shared" si="7"/>
        <v>18</v>
      </c>
      <c r="L1801" s="35" t="s">
        <v>4604</v>
      </c>
      <c r="M1801" s="35" t="s">
        <v>4605</v>
      </c>
      <c r="N1801" s="35" t="s">
        <v>433</v>
      </c>
      <c r="O1801" s="35" t="s">
        <v>434</v>
      </c>
      <c r="P1801" s="35" t="s">
        <v>4645</v>
      </c>
      <c r="Q1801" s="35" t="s">
        <v>4646</v>
      </c>
      <c r="S1801" s="35" t="s">
        <v>709</v>
      </c>
      <c r="T1801" s="35" t="s">
        <v>710</v>
      </c>
      <c r="U1801" s="35" t="s">
        <v>4647</v>
      </c>
      <c r="W1801" s="35" t="s">
        <v>57</v>
      </c>
      <c r="X1801" s="35" t="s">
        <v>2279</v>
      </c>
      <c r="Y1801" s="35" t="s">
        <v>2678</v>
      </c>
      <c r="Z1801" s="35" t="s">
        <v>715</v>
      </c>
    </row>
    <row r="1802" spans="1:26" ht="15" customHeight="1">
      <c r="A1802" s="35" t="s">
        <v>1304</v>
      </c>
      <c r="B1802" s="35" t="s">
        <v>4648</v>
      </c>
      <c r="C1802" s="35" t="s">
        <v>4649</v>
      </c>
      <c r="D1802" s="35">
        <f>IFERROR(IF($A1802="HDC",IF(VLOOKUP($C1802,hdc!$B$2:$F$1600,2,FALSE())="","",VLOOKUP($C1802,hdc!$B$2:$F$1600,2,FALSE())),IF($A1802="NAUTICS",IF(VLOOKUP($C1802,nautics!$B$2:$F$1200,2,FALSE())="","",VLOOKUP($C1802,nautics!$B$2:$F$1200,2,FALSE())),IF($A1802="ST",IF(VLOOKUP($C1802,st!$B$2:$F$400,2,FALSE())="","",VLOOKUP($C1802,st!$B$2:$F$400,2,FALSE())),""))),"")</f>
        <v>1</v>
      </c>
      <c r="E1802" s="35">
        <f>IFERROR(IF($A1802="HDC",IF(VLOOKUP($C1802,hdc!$B$2:$F$1600,3,FALSE())="","",VLOOKUP($C1802,hdc!$B$2:$F$1600,3,FALSE())),IF($A1802="NAUTICS",IF(VLOOKUP($C1802,nautics!$B$2:$F$1200,3,FALSE())="","",VLOOKUP($C1802,nautics!$B$2:$F$1200,3,FALSE())),IF($A1802="ST",IF(VLOOKUP($C1802,st!$B$2:$F$400,3,FALSE())="","",VLOOKUP($C1802,st!$B$2:$F$400,3,FALSE())),""))),"")</f>
        <v>1</v>
      </c>
      <c r="F1802" s="35" t="str">
        <f>IFERROR(IF($A1802="HDC",IF(VLOOKUP($C1802,hdc!$B$2:$F$1600,4,FALSE())="","",VLOOKUP($C1802,hdc!$B$2:$F$1600,4,FALSE())),IF($A1802="NAUTICS",IF(VLOOKUP($C1802,nautics!$B$2:$F$1200,4,FALSE())="","",VLOOKUP($C1802,nautics!$B$2:$F$1200,4,FALSE())),IF($A1802="ST",IF(VLOOKUP($C1802,st!$B$2:$F$400,4,FALSE())="","",VLOOKUP($C1802,st!$B$2:$F$400,4,FALSE())),""))),"")</f>
        <v/>
      </c>
      <c r="G1802" s="35" t="str">
        <f>IFERROR(IF($A1802="HDC",IF(VLOOKUP($C1802,hdc!$B$2:$F$1600,5,FALSE())="","",VLOOKUP($C1802,hdc!$B$2:$F$1600,5,FALSE())),IF($A1802="NAUTICS",IF(VLOOKUP($C1802,nautics!$B$2:$F$1200,5,FALSE())="","",VLOOKUP($C1802,nautics!$B$2:$F$1200,5,FALSE())),IF($A1802="ST",IF(VLOOKUP($C1802,st!$B$2:$F$400,5,FALSE())="","",VLOOKUP($C1802,st!$B$2:$F$400,5,FALSE())),""))),"")</f>
        <v/>
      </c>
      <c r="H1802" s="35" t="s">
        <v>155</v>
      </c>
      <c r="I1802" s="35" t="s">
        <v>34</v>
      </c>
      <c r="J1802" s="35" t="s">
        <v>4650</v>
      </c>
      <c r="K1802" s="35">
        <f t="shared" si="7"/>
        <v>15</v>
      </c>
      <c r="L1802" s="35" t="s">
        <v>40</v>
      </c>
      <c r="M1802" s="35" t="s">
        <v>42</v>
      </c>
      <c r="N1802" s="35" t="s">
        <v>43</v>
      </c>
      <c r="O1802" s="35" t="s">
        <v>45</v>
      </c>
      <c r="P1802" s="35" t="s">
        <v>4651</v>
      </c>
      <c r="Q1802" s="35" t="s">
        <v>4652</v>
      </c>
      <c r="S1802" s="35" t="s">
        <v>53</v>
      </c>
      <c r="T1802" s="35" t="s">
        <v>55</v>
      </c>
      <c r="U1802" s="35" t="s">
        <v>4653</v>
      </c>
      <c r="W1802" s="35" t="s">
        <v>57</v>
      </c>
      <c r="X1802" s="35" t="s">
        <v>59</v>
      </c>
      <c r="Y1802" s="35" t="s">
        <v>60</v>
      </c>
      <c r="Z1802" s="35" t="s">
        <v>4654</v>
      </c>
    </row>
    <row r="1803" spans="1:26" ht="15" customHeight="1">
      <c r="A1803" s="35" t="s">
        <v>1304</v>
      </c>
      <c r="C1803" s="35" t="s">
        <v>4655</v>
      </c>
      <c r="D1803" s="35">
        <f>IFERROR(IF($A1803="HDC",IF(VLOOKUP($C1803,hdc!$B$2:$F$1600,2,FALSE())="","",VLOOKUP($C1803,hdc!$B$2:$F$1600,2,FALSE())),IF($A1803="NAUTICS",IF(VLOOKUP($C1803,nautics!$B$2:$F$1200,2,FALSE())="","",VLOOKUP($C1803,nautics!$B$2:$F$1200,2,FALSE())),IF($A1803="ST",IF(VLOOKUP($C1803,st!$B$2:$F$400,2,FALSE())="","",VLOOKUP($C1803,st!$B$2:$F$400,2,FALSE())),""))),"")</f>
        <v>1</v>
      </c>
      <c r="E1803" s="35">
        <f>IFERROR(IF($A1803="HDC",IF(VLOOKUP($C1803,hdc!$B$2:$F$1600,3,FALSE())="","",VLOOKUP($C1803,hdc!$B$2:$F$1600,3,FALSE())),IF($A1803="NAUTICS",IF(VLOOKUP($C1803,nautics!$B$2:$F$1200,3,FALSE())="","",VLOOKUP($C1803,nautics!$B$2:$F$1200,3,FALSE())),IF($A1803="ST",IF(VLOOKUP($C1803,st!$B$2:$F$400,3,FALSE())="","",VLOOKUP($C1803,st!$B$2:$F$400,3,FALSE())),""))),"")</f>
        <v>1</v>
      </c>
      <c r="F1803" s="35">
        <f>IFERROR(IF($A1803="HDC",IF(VLOOKUP($C1803,hdc!$B$2:$F$1600,4,FALSE())="","",VLOOKUP($C1803,hdc!$B$2:$F$1600,4,FALSE())),IF($A1803="NAUTICS",IF(VLOOKUP($C1803,nautics!$B$2:$F$1200,4,FALSE())="","",VLOOKUP($C1803,nautics!$B$2:$F$1200,4,FALSE())),IF($A1803="ST",IF(VLOOKUP($C1803,st!$B$2:$F$400,4,FALSE())="","",VLOOKUP($C1803,st!$B$2:$F$400,4,FALSE())),""))),"")</f>
        <v>1</v>
      </c>
      <c r="G1803" s="35" t="str">
        <f>IFERROR(IF($A1803="HDC",IF(VLOOKUP($C1803,hdc!$B$2:$F$1600,5,FALSE())="","",VLOOKUP($C1803,hdc!$B$2:$F$1600,5,FALSE())),IF($A1803="NAUTICS",IF(VLOOKUP($C1803,nautics!$B$2:$F$1200,5,FALSE())="","",VLOOKUP($C1803,nautics!$B$2:$F$1200,5,FALSE())),IF($A1803="ST",IF(VLOOKUP($C1803,st!$B$2:$F$400,5,FALSE())="","",VLOOKUP($C1803,st!$B$2:$F$400,5,FALSE())),""))),"")</f>
        <v/>
      </c>
      <c r="H1803" s="35" t="s">
        <v>84</v>
      </c>
      <c r="I1803" s="35" t="s">
        <v>34</v>
      </c>
      <c r="J1803" s="35" t="s">
        <v>4656</v>
      </c>
      <c r="K1803" s="35">
        <f t="shared" si="7"/>
        <v>23</v>
      </c>
      <c r="L1803" s="35" t="s">
        <v>340</v>
      </c>
      <c r="M1803" s="35" t="s">
        <v>341</v>
      </c>
      <c r="N1803" s="35" t="s">
        <v>43</v>
      </c>
      <c r="O1803" s="35" t="s">
        <v>45</v>
      </c>
      <c r="P1803" s="35" t="s">
        <v>4658</v>
      </c>
      <c r="Q1803" s="35" t="s">
        <v>4659</v>
      </c>
      <c r="S1803" s="35" t="s">
        <v>53</v>
      </c>
      <c r="T1803" s="35" t="s">
        <v>55</v>
      </c>
      <c r="U1803" s="35" t="s">
        <v>4660</v>
      </c>
      <c r="W1803" s="35" t="s">
        <v>57</v>
      </c>
      <c r="X1803" s="35" t="s">
        <v>59</v>
      </c>
      <c r="Y1803" s="35" t="s">
        <v>345</v>
      </c>
      <c r="Z1803" s="35" t="s">
        <v>1960</v>
      </c>
    </row>
    <row r="1804" spans="1:26" ht="15" customHeight="1">
      <c r="A1804" s="35" t="s">
        <v>1304</v>
      </c>
      <c r="C1804" s="35" t="s">
        <v>4661</v>
      </c>
      <c r="D1804" s="35">
        <f>IFERROR(IF($A1804="HDC",IF(VLOOKUP($C1804,hdc!$B$2:$F$1600,2,FALSE())="","",VLOOKUP($C1804,hdc!$B$2:$F$1600,2,FALSE())),IF($A1804="NAUTICS",IF(VLOOKUP($C1804,nautics!$B$2:$F$1200,2,FALSE())="","",VLOOKUP($C1804,nautics!$B$2:$F$1200,2,FALSE())),IF($A1804="ST",IF(VLOOKUP($C1804,st!$B$2:$F$400,2,FALSE())="","",VLOOKUP($C1804,st!$B$2:$F$400,2,FALSE())),""))),"")</f>
        <v>1</v>
      </c>
      <c r="E1804" s="35">
        <f>IFERROR(IF($A1804="HDC",IF(VLOOKUP($C1804,hdc!$B$2:$F$1600,3,FALSE())="","",VLOOKUP($C1804,hdc!$B$2:$F$1600,3,FALSE())),IF($A1804="NAUTICS",IF(VLOOKUP($C1804,nautics!$B$2:$F$1200,3,FALSE())="","",VLOOKUP($C1804,nautics!$B$2:$F$1200,3,FALSE())),IF($A1804="ST",IF(VLOOKUP($C1804,st!$B$2:$F$400,3,FALSE())="","",VLOOKUP($C1804,st!$B$2:$F$400,3,FALSE())),""))),"")</f>
        <v>1</v>
      </c>
      <c r="F1804" s="35" t="str">
        <f>IFERROR(IF($A1804="HDC",IF(VLOOKUP($C1804,hdc!$B$2:$F$1600,4,FALSE())="","",VLOOKUP($C1804,hdc!$B$2:$F$1600,4,FALSE())),IF($A1804="NAUTICS",IF(VLOOKUP($C1804,nautics!$B$2:$F$1200,4,FALSE())="","",VLOOKUP($C1804,nautics!$B$2:$F$1200,4,FALSE())),IF($A1804="ST",IF(VLOOKUP($C1804,st!$B$2:$F$400,4,FALSE())="","",VLOOKUP($C1804,st!$B$2:$F$400,4,FALSE())),""))),"")</f>
        <v/>
      </c>
      <c r="G1804" s="35" t="str">
        <f>IFERROR(IF($A1804="HDC",IF(VLOOKUP($C1804,hdc!$B$2:$F$1600,5,FALSE())="","",VLOOKUP($C1804,hdc!$B$2:$F$1600,5,FALSE())),IF($A1804="NAUTICS",IF(VLOOKUP($C1804,nautics!$B$2:$F$1200,5,FALSE())="","",VLOOKUP($C1804,nautics!$B$2:$F$1200,5,FALSE())),IF($A1804="ST",IF(VLOOKUP($C1804,st!$B$2:$F$400,5,FALSE())="","",VLOOKUP($C1804,st!$B$2:$F$400,5,FALSE())),""))),"")</f>
        <v/>
      </c>
      <c r="H1804" s="35" t="s">
        <v>84</v>
      </c>
      <c r="I1804" s="35" t="s">
        <v>34</v>
      </c>
      <c r="J1804" s="35" t="s">
        <v>4662</v>
      </c>
      <c r="K1804" s="35">
        <f t="shared" si="7"/>
        <v>19</v>
      </c>
      <c r="L1804" s="35" t="s">
        <v>40</v>
      </c>
      <c r="M1804" s="35" t="s">
        <v>42</v>
      </c>
      <c r="N1804" s="35" t="s">
        <v>43</v>
      </c>
      <c r="O1804" s="35" t="s">
        <v>45</v>
      </c>
      <c r="P1804" s="35" t="s">
        <v>4663</v>
      </c>
      <c r="Q1804" s="35" t="s">
        <v>4664</v>
      </c>
      <c r="S1804" s="35" t="s">
        <v>53</v>
      </c>
      <c r="T1804" s="35" t="s">
        <v>55</v>
      </c>
      <c r="U1804" s="35" t="s">
        <v>4666</v>
      </c>
      <c r="W1804" s="35" t="s">
        <v>57</v>
      </c>
      <c r="X1804" s="35" t="s">
        <v>59</v>
      </c>
      <c r="Y1804" s="35" t="s">
        <v>60</v>
      </c>
      <c r="Z1804" s="35" t="s">
        <v>1960</v>
      </c>
    </row>
    <row r="1805" spans="1:26" ht="15" customHeight="1">
      <c r="A1805" s="35" t="s">
        <v>1304</v>
      </c>
      <c r="C1805" s="35" t="s">
        <v>4668</v>
      </c>
      <c r="D1805" s="35">
        <f>IFERROR(IF($A1805="HDC",IF(VLOOKUP($C1805,hdc!$B$2:$F$1600,2,FALSE())="","",VLOOKUP($C1805,hdc!$B$2:$F$1600,2,FALSE())),IF($A1805="NAUTICS",IF(VLOOKUP($C1805,nautics!$B$2:$F$1200,2,FALSE())="","",VLOOKUP($C1805,nautics!$B$2:$F$1200,2,FALSE())),IF($A1805="ST",IF(VLOOKUP($C1805,st!$B$2:$F$400,2,FALSE())="","",VLOOKUP($C1805,st!$B$2:$F$400,2,FALSE())),""))),"")</f>
        <v>1</v>
      </c>
      <c r="E1805" s="35">
        <f>IFERROR(IF($A1805="HDC",IF(VLOOKUP($C1805,hdc!$B$2:$F$1600,3,FALSE())="","",VLOOKUP($C1805,hdc!$B$2:$F$1600,3,FALSE())),IF($A1805="NAUTICS",IF(VLOOKUP($C1805,nautics!$B$2:$F$1200,3,FALSE())="","",VLOOKUP($C1805,nautics!$B$2:$F$1200,3,FALSE())),IF($A1805="ST",IF(VLOOKUP($C1805,st!$B$2:$F$400,3,FALSE())="","",VLOOKUP($C1805,st!$B$2:$F$400,3,FALSE())),""))),"")</f>
        <v>1</v>
      </c>
      <c r="F1805" s="35">
        <f>IFERROR(IF($A1805="HDC",IF(VLOOKUP($C1805,hdc!$B$2:$F$1600,4,FALSE())="","",VLOOKUP($C1805,hdc!$B$2:$F$1600,4,FALSE())),IF($A1805="NAUTICS",IF(VLOOKUP($C1805,nautics!$B$2:$F$1200,4,FALSE())="","",VLOOKUP($C1805,nautics!$B$2:$F$1200,4,FALSE())),IF($A1805="ST",IF(VLOOKUP($C1805,st!$B$2:$F$400,4,FALSE())="","",VLOOKUP($C1805,st!$B$2:$F$400,4,FALSE())),""))),"")</f>
        <v>1</v>
      </c>
      <c r="G1805" s="35" t="str">
        <f>IFERROR(IF($A1805="HDC",IF(VLOOKUP($C1805,hdc!$B$2:$F$1600,5,FALSE())="","",VLOOKUP($C1805,hdc!$B$2:$F$1600,5,FALSE())),IF($A1805="NAUTICS",IF(VLOOKUP($C1805,nautics!$B$2:$F$1200,5,FALSE())="","",VLOOKUP($C1805,nautics!$B$2:$F$1200,5,FALSE())),IF($A1805="ST",IF(VLOOKUP($C1805,st!$B$2:$F$400,5,FALSE())="","",VLOOKUP($C1805,st!$B$2:$F$400,5,FALSE())),""))),"")</f>
        <v/>
      </c>
      <c r="H1805" s="35" t="s">
        <v>84</v>
      </c>
      <c r="I1805" s="35" t="s">
        <v>34</v>
      </c>
      <c r="J1805" s="35" t="s">
        <v>4670</v>
      </c>
      <c r="K1805" s="35">
        <f t="shared" si="7"/>
        <v>26</v>
      </c>
      <c r="L1805" s="35" t="s">
        <v>340</v>
      </c>
      <c r="M1805" s="35" t="s">
        <v>341</v>
      </c>
      <c r="N1805" s="35" t="s">
        <v>43</v>
      </c>
      <c r="O1805" s="35" t="s">
        <v>45</v>
      </c>
      <c r="P1805" s="35" t="s">
        <v>4672</v>
      </c>
      <c r="Q1805" s="35" t="s">
        <v>4673</v>
      </c>
      <c r="S1805" s="35" t="s">
        <v>53</v>
      </c>
      <c r="T1805" s="35" t="s">
        <v>55</v>
      </c>
      <c r="U1805" s="35" t="s">
        <v>4674</v>
      </c>
      <c r="W1805" s="35" t="s">
        <v>57</v>
      </c>
      <c r="X1805" s="35" t="s">
        <v>59</v>
      </c>
      <c r="Y1805" s="35" t="s">
        <v>345</v>
      </c>
      <c r="Z1805" s="35" t="s">
        <v>99</v>
      </c>
    </row>
    <row r="1806" spans="1:26" ht="15" customHeight="1">
      <c r="A1806" s="35" t="s">
        <v>1304</v>
      </c>
      <c r="C1806" s="35" t="s">
        <v>4676</v>
      </c>
      <c r="D1806" s="35">
        <f>IFERROR(IF($A1806="HDC",IF(VLOOKUP($C1806,hdc!$B$2:$F$1600,2,FALSE())="","",VLOOKUP($C1806,hdc!$B$2:$F$1600,2,FALSE())),IF($A1806="NAUTICS",IF(VLOOKUP($C1806,nautics!$B$2:$F$1200,2,FALSE())="","",VLOOKUP($C1806,nautics!$B$2:$F$1200,2,FALSE())),IF($A1806="ST",IF(VLOOKUP($C1806,st!$B$2:$F$400,2,FALSE())="","",VLOOKUP($C1806,st!$B$2:$F$400,2,FALSE())),""))),"")</f>
        <v>1</v>
      </c>
      <c r="E1806" s="35">
        <f>IFERROR(IF($A1806="HDC",IF(VLOOKUP($C1806,hdc!$B$2:$F$1600,3,FALSE())="","",VLOOKUP($C1806,hdc!$B$2:$F$1600,3,FALSE())),IF($A1806="NAUTICS",IF(VLOOKUP($C1806,nautics!$B$2:$F$1200,3,FALSE())="","",VLOOKUP($C1806,nautics!$B$2:$F$1200,3,FALSE())),IF($A1806="ST",IF(VLOOKUP($C1806,st!$B$2:$F$400,3,FALSE())="","",VLOOKUP($C1806,st!$B$2:$F$400,3,FALSE())),""))),"")</f>
        <v>1</v>
      </c>
      <c r="F1806" s="35" t="str">
        <f>IFERROR(IF($A1806="HDC",IF(VLOOKUP($C1806,hdc!$B$2:$F$1600,4,FALSE())="","",VLOOKUP($C1806,hdc!$B$2:$F$1600,4,FALSE())),IF($A1806="NAUTICS",IF(VLOOKUP($C1806,nautics!$B$2:$F$1200,4,FALSE())="","",VLOOKUP($C1806,nautics!$B$2:$F$1200,4,FALSE())),IF($A1806="ST",IF(VLOOKUP($C1806,st!$B$2:$F$400,4,FALSE())="","",VLOOKUP($C1806,st!$B$2:$F$400,4,FALSE())),""))),"")</f>
        <v/>
      </c>
      <c r="G1806" s="35" t="str">
        <f>IFERROR(IF($A1806="HDC",IF(VLOOKUP($C1806,hdc!$B$2:$F$1600,5,FALSE())="","",VLOOKUP($C1806,hdc!$B$2:$F$1600,5,FALSE())),IF($A1806="NAUTICS",IF(VLOOKUP($C1806,nautics!$B$2:$F$1200,5,FALSE())="","",VLOOKUP($C1806,nautics!$B$2:$F$1200,5,FALSE())),IF($A1806="ST",IF(VLOOKUP($C1806,st!$B$2:$F$400,5,FALSE())="","",VLOOKUP($C1806,st!$B$2:$F$400,5,FALSE())),""))),"")</f>
        <v/>
      </c>
      <c r="H1806" s="35" t="s">
        <v>84</v>
      </c>
      <c r="I1806" s="35" t="s">
        <v>34</v>
      </c>
      <c r="J1806" s="35" t="s">
        <v>1671</v>
      </c>
      <c r="K1806" s="35">
        <f t="shared" si="7"/>
        <v>22</v>
      </c>
      <c r="L1806" s="35" t="s">
        <v>40</v>
      </c>
      <c r="M1806" s="35" t="s">
        <v>42</v>
      </c>
      <c r="N1806" s="35" t="s">
        <v>43</v>
      </c>
      <c r="O1806" s="35" t="s">
        <v>45</v>
      </c>
      <c r="P1806" s="35" t="s">
        <v>4679</v>
      </c>
      <c r="Q1806" s="35" t="s">
        <v>4680</v>
      </c>
      <c r="S1806" s="35" t="s">
        <v>53</v>
      </c>
      <c r="T1806" s="35" t="s">
        <v>55</v>
      </c>
      <c r="U1806" s="35" t="s">
        <v>4681</v>
      </c>
      <c r="W1806" s="35" t="s">
        <v>57</v>
      </c>
      <c r="X1806" s="35" t="s">
        <v>59</v>
      </c>
      <c r="Y1806" s="35" t="s">
        <v>60</v>
      </c>
      <c r="Z1806" s="35" t="s">
        <v>99</v>
      </c>
    </row>
    <row r="1807" spans="1:26" ht="15" customHeight="1">
      <c r="A1807" s="35" t="s">
        <v>1304</v>
      </c>
      <c r="C1807" s="35" t="s">
        <v>4682</v>
      </c>
      <c r="D1807" s="35">
        <f>IFERROR(IF($A1807="HDC",IF(VLOOKUP($C1807,hdc!$B$2:$F$1600,2,FALSE())="","",VLOOKUP($C1807,hdc!$B$2:$F$1600,2,FALSE())),IF($A1807="NAUTICS",IF(VLOOKUP($C1807,nautics!$B$2:$F$1200,2,FALSE())="","",VLOOKUP($C1807,nautics!$B$2:$F$1200,2,FALSE())),IF($A1807="ST",IF(VLOOKUP($C1807,st!$B$2:$F$400,2,FALSE())="","",VLOOKUP($C1807,st!$B$2:$F$400,2,FALSE())),""))),"")</f>
        <v>1</v>
      </c>
      <c r="E1807" s="35">
        <f>IFERROR(IF($A1807="HDC",IF(VLOOKUP($C1807,hdc!$B$2:$F$1600,3,FALSE())="","",VLOOKUP($C1807,hdc!$B$2:$F$1600,3,FALSE())),IF($A1807="NAUTICS",IF(VLOOKUP($C1807,nautics!$B$2:$F$1200,3,FALSE())="","",VLOOKUP($C1807,nautics!$B$2:$F$1200,3,FALSE())),IF($A1807="ST",IF(VLOOKUP($C1807,st!$B$2:$F$400,3,FALSE())="","",VLOOKUP($C1807,st!$B$2:$F$400,3,FALSE())),""))),"")</f>
        <v>1</v>
      </c>
      <c r="F1807" s="35">
        <f>IFERROR(IF($A1807="HDC",IF(VLOOKUP($C1807,hdc!$B$2:$F$1600,4,FALSE())="","",VLOOKUP($C1807,hdc!$B$2:$F$1600,4,FALSE())),IF($A1807="NAUTICS",IF(VLOOKUP($C1807,nautics!$B$2:$F$1200,4,FALSE())="","",VLOOKUP($C1807,nautics!$B$2:$F$1200,4,FALSE())),IF($A1807="ST",IF(VLOOKUP($C1807,st!$B$2:$F$400,4,FALSE())="","",VLOOKUP($C1807,st!$B$2:$F$400,4,FALSE())),""))),"")</f>
        <v>1</v>
      </c>
      <c r="G1807" s="35" t="str">
        <f>IFERROR(IF($A1807="HDC",IF(VLOOKUP($C1807,hdc!$B$2:$F$1600,5,FALSE())="","",VLOOKUP($C1807,hdc!$B$2:$F$1600,5,FALSE())),IF($A1807="NAUTICS",IF(VLOOKUP($C1807,nautics!$B$2:$F$1200,5,FALSE())="","",VLOOKUP($C1807,nautics!$B$2:$F$1200,5,FALSE())),IF($A1807="ST",IF(VLOOKUP($C1807,st!$B$2:$F$400,5,FALSE())="","",VLOOKUP($C1807,st!$B$2:$F$400,5,FALSE())),""))),"")</f>
        <v/>
      </c>
      <c r="H1807" s="35" t="s">
        <v>145</v>
      </c>
      <c r="I1807" s="35" t="s">
        <v>34</v>
      </c>
      <c r="J1807" s="35" t="s">
        <v>4683</v>
      </c>
      <c r="K1807" s="35">
        <f t="shared" si="7"/>
        <v>24</v>
      </c>
      <c r="L1807" s="35" t="s">
        <v>340</v>
      </c>
      <c r="M1807" s="35" t="s">
        <v>341</v>
      </c>
      <c r="N1807" s="35" t="s">
        <v>43</v>
      </c>
      <c r="O1807" s="35" t="s">
        <v>45</v>
      </c>
      <c r="P1807" s="35" t="s">
        <v>4689</v>
      </c>
      <c r="Q1807" s="35" t="s">
        <v>4690</v>
      </c>
      <c r="S1807" s="35" t="s">
        <v>53</v>
      </c>
      <c r="T1807" s="35" t="s">
        <v>55</v>
      </c>
      <c r="U1807" s="35" t="s">
        <v>4674</v>
      </c>
      <c r="W1807" s="35" t="s">
        <v>57</v>
      </c>
      <c r="X1807" s="35" t="s">
        <v>59</v>
      </c>
      <c r="Y1807" s="35" t="s">
        <v>345</v>
      </c>
      <c r="Z1807" s="35" t="s">
        <v>99</v>
      </c>
    </row>
    <row r="1808" spans="1:26" ht="15" customHeight="1">
      <c r="A1808" s="35" t="s">
        <v>1304</v>
      </c>
      <c r="B1808" s="35" t="s">
        <v>4693</v>
      </c>
      <c r="C1808" s="35" t="s">
        <v>4711</v>
      </c>
      <c r="D1808" s="35">
        <f>IFERROR(IF($A1808="HDC",IF(VLOOKUP($C1808,hdc!$B$2:$F$1600,2,FALSE())="","",VLOOKUP($C1808,hdc!$B$2:$F$1600,2,FALSE())),IF($A1808="NAUTICS",IF(VLOOKUP($C1808,nautics!$B$2:$F$1200,2,FALSE())="","",VLOOKUP($C1808,nautics!$B$2:$F$1200,2,FALSE())),IF($A1808="ST",IF(VLOOKUP($C1808,st!$B$2:$F$400,2,FALSE())="","",VLOOKUP($C1808,st!$B$2:$F$400,2,FALSE())),""))),"")</f>
        <v>1</v>
      </c>
      <c r="E1808" s="35" t="str">
        <f>IFERROR(IF($A1808="HDC",IF(VLOOKUP($C1808,hdc!$B$2:$F$1600,3,FALSE())="","",VLOOKUP($C1808,hdc!$B$2:$F$1600,3,FALSE())),IF($A1808="NAUTICS",IF(VLOOKUP($C1808,nautics!$B$2:$F$1200,3,FALSE())="","",VLOOKUP($C1808,nautics!$B$2:$F$1200,3,FALSE())),IF($A1808="ST",IF(VLOOKUP($C1808,st!$B$2:$F$400,3,FALSE())="","",VLOOKUP($C1808,st!$B$2:$F$400,3,FALSE())),""))),"")</f>
        <v/>
      </c>
      <c r="F1808" s="35" t="str">
        <f>IFERROR(IF($A1808="HDC",IF(VLOOKUP($C1808,hdc!$B$2:$F$1600,4,FALSE())="","",VLOOKUP($C1808,hdc!$B$2:$F$1600,4,FALSE())),IF($A1808="NAUTICS",IF(VLOOKUP($C1808,nautics!$B$2:$F$1200,4,FALSE())="","",VLOOKUP($C1808,nautics!$B$2:$F$1200,4,FALSE())),IF($A1808="ST",IF(VLOOKUP($C1808,st!$B$2:$F$400,4,FALSE())="","",VLOOKUP($C1808,st!$B$2:$F$400,4,FALSE())),""))),"")</f>
        <v/>
      </c>
      <c r="G1808" s="35" t="str">
        <f>IFERROR(IF($A1808="HDC",IF(VLOOKUP($C1808,hdc!$B$2:$F$1600,5,FALSE())="","",VLOOKUP($C1808,hdc!$B$2:$F$1600,5,FALSE())),IF($A1808="NAUTICS",IF(VLOOKUP($C1808,nautics!$B$2:$F$1200,5,FALSE())="","",VLOOKUP($C1808,nautics!$B$2:$F$1200,5,FALSE())),IF($A1808="ST",IF(VLOOKUP($C1808,st!$B$2:$F$400,5,FALSE())="","",VLOOKUP($C1808,st!$B$2:$F$400,5,FALSE())),""))),"")</f>
        <v/>
      </c>
      <c r="H1808" s="35" t="s">
        <v>316</v>
      </c>
      <c r="I1808" s="35" t="s">
        <v>34</v>
      </c>
      <c r="J1808" s="35" t="s">
        <v>4713</v>
      </c>
      <c r="K1808" s="35">
        <f t="shared" si="7"/>
        <v>16</v>
      </c>
      <c r="L1808" s="35" t="s">
        <v>4714</v>
      </c>
      <c r="M1808" s="35" t="s">
        <v>4716</v>
      </c>
      <c r="N1808" s="35" t="s">
        <v>736</v>
      </c>
      <c r="O1808" s="35" t="s">
        <v>738</v>
      </c>
      <c r="P1808" s="35" t="s">
        <v>4717</v>
      </c>
      <c r="Q1808" s="35" t="s">
        <v>4718</v>
      </c>
      <c r="S1808" s="35" t="s">
        <v>736</v>
      </c>
      <c r="T1808" s="35" t="s">
        <v>738</v>
      </c>
      <c r="U1808" s="35" t="s">
        <v>4720</v>
      </c>
      <c r="W1808" s="35" t="s">
        <v>78</v>
      </c>
      <c r="X1808" s="35" t="s">
        <v>3518</v>
      </c>
      <c r="Y1808" s="35" t="s">
        <v>4722</v>
      </c>
      <c r="Z1808" s="35" t="s">
        <v>4724</v>
      </c>
    </row>
    <row r="1809" spans="1:26" ht="15" customHeight="1">
      <c r="A1809" s="35" t="s">
        <v>1304</v>
      </c>
      <c r="C1809" s="35" t="s">
        <v>4725</v>
      </c>
      <c r="D1809" s="35">
        <f>IFERROR(IF($A1809="HDC",IF(VLOOKUP($C1809,hdc!$B$2:$F$1600,2,FALSE())="","",VLOOKUP($C1809,hdc!$B$2:$F$1600,2,FALSE())),IF($A1809="NAUTICS",IF(VLOOKUP($C1809,nautics!$B$2:$F$1200,2,FALSE())="","",VLOOKUP($C1809,nautics!$B$2:$F$1200,2,FALSE())),IF($A1809="ST",IF(VLOOKUP($C1809,st!$B$2:$F$400,2,FALSE())="","",VLOOKUP($C1809,st!$B$2:$F$400,2,FALSE())),""))),"")</f>
        <v>1</v>
      </c>
      <c r="E1809" s="35" t="str">
        <f>IFERROR(IF($A1809="HDC",IF(VLOOKUP($C1809,hdc!$B$2:$F$1600,3,FALSE())="","",VLOOKUP($C1809,hdc!$B$2:$F$1600,3,FALSE())),IF($A1809="NAUTICS",IF(VLOOKUP($C1809,nautics!$B$2:$F$1200,3,FALSE())="","",VLOOKUP($C1809,nautics!$B$2:$F$1200,3,FALSE())),IF($A1809="ST",IF(VLOOKUP($C1809,st!$B$2:$F$400,3,FALSE())="","",VLOOKUP($C1809,st!$B$2:$F$400,3,FALSE())),""))),"")</f>
        <v/>
      </c>
      <c r="F1809" s="35" t="str">
        <f>IFERROR(IF($A1809="HDC",IF(VLOOKUP($C1809,hdc!$B$2:$F$1600,4,FALSE())="","",VLOOKUP($C1809,hdc!$B$2:$F$1600,4,FALSE())),IF($A1809="NAUTICS",IF(VLOOKUP($C1809,nautics!$B$2:$F$1200,4,FALSE())="","",VLOOKUP($C1809,nautics!$B$2:$F$1200,4,FALSE())),IF($A1809="ST",IF(VLOOKUP($C1809,st!$B$2:$F$400,4,FALSE())="","",VLOOKUP($C1809,st!$B$2:$F$400,4,FALSE())),""))),"")</f>
        <v/>
      </c>
      <c r="G1809" s="35" t="str">
        <f>IFERROR(IF($A1809="HDC",IF(VLOOKUP($C1809,hdc!$B$2:$F$1600,5,FALSE())="","",VLOOKUP($C1809,hdc!$B$2:$F$1600,5,FALSE())),IF($A1809="NAUTICS",IF(VLOOKUP($C1809,nautics!$B$2:$F$1200,5,FALSE())="","",VLOOKUP($C1809,nautics!$B$2:$F$1200,5,FALSE())),IF($A1809="ST",IF(VLOOKUP($C1809,st!$B$2:$F$400,5,FALSE())="","",VLOOKUP($C1809,st!$B$2:$F$400,5,FALSE())),""))),"")</f>
        <v/>
      </c>
      <c r="H1809" s="35" t="s">
        <v>316</v>
      </c>
      <c r="I1809" s="35" t="s">
        <v>34</v>
      </c>
      <c r="J1809" s="35" t="s">
        <v>4713</v>
      </c>
      <c r="K1809" s="35">
        <f t="shared" si="7"/>
        <v>16</v>
      </c>
      <c r="L1809" s="35" t="s">
        <v>4714</v>
      </c>
      <c r="M1809" s="35" t="s">
        <v>4716</v>
      </c>
      <c r="N1809" s="35" t="s">
        <v>736</v>
      </c>
      <c r="O1809" s="35" t="s">
        <v>738</v>
      </c>
      <c r="P1809" s="35" t="s">
        <v>4717</v>
      </c>
      <c r="Q1809" s="35" t="s">
        <v>4718</v>
      </c>
      <c r="S1809" s="35" t="s">
        <v>736</v>
      </c>
      <c r="T1809" s="35" t="s">
        <v>738</v>
      </c>
      <c r="U1809" s="35" t="s">
        <v>4720</v>
      </c>
      <c r="W1809" s="35" t="s">
        <v>78</v>
      </c>
      <c r="X1809" s="35" t="s">
        <v>3518</v>
      </c>
      <c r="Y1809" s="35" t="s">
        <v>4722</v>
      </c>
      <c r="Z1809" s="35" t="s">
        <v>4724</v>
      </c>
    </row>
    <row r="1810" spans="1:26" ht="15" customHeight="1">
      <c r="A1810" s="35" t="s">
        <v>1304</v>
      </c>
      <c r="C1810" s="35" t="s">
        <v>4730</v>
      </c>
      <c r="D1810" s="35">
        <f>IFERROR(IF($A1810="HDC",IF(VLOOKUP($C1810,hdc!$B$2:$F$1600,2,FALSE())="","",VLOOKUP($C1810,hdc!$B$2:$F$1600,2,FALSE())),IF($A1810="NAUTICS",IF(VLOOKUP($C1810,nautics!$B$2:$F$1200,2,FALSE())="","",VLOOKUP($C1810,nautics!$B$2:$F$1200,2,FALSE())),IF($A1810="ST",IF(VLOOKUP($C1810,st!$B$2:$F$400,2,FALSE())="","",VLOOKUP($C1810,st!$B$2:$F$400,2,FALSE())),""))),"")</f>
        <v>1</v>
      </c>
      <c r="E1810" s="35" t="str">
        <f>IFERROR(IF($A1810="HDC",IF(VLOOKUP($C1810,hdc!$B$2:$F$1600,3,FALSE())="","",VLOOKUP($C1810,hdc!$B$2:$F$1600,3,FALSE())),IF($A1810="NAUTICS",IF(VLOOKUP($C1810,nautics!$B$2:$F$1200,3,FALSE())="","",VLOOKUP($C1810,nautics!$B$2:$F$1200,3,FALSE())),IF($A1810="ST",IF(VLOOKUP($C1810,st!$B$2:$F$400,3,FALSE())="","",VLOOKUP($C1810,st!$B$2:$F$400,3,FALSE())),""))),"")</f>
        <v/>
      </c>
      <c r="F1810" s="35" t="str">
        <f>IFERROR(IF($A1810="HDC",IF(VLOOKUP($C1810,hdc!$B$2:$F$1600,4,FALSE())="","",VLOOKUP($C1810,hdc!$B$2:$F$1600,4,FALSE())),IF($A1810="NAUTICS",IF(VLOOKUP($C1810,nautics!$B$2:$F$1200,4,FALSE())="","",VLOOKUP($C1810,nautics!$B$2:$F$1200,4,FALSE())),IF($A1810="ST",IF(VLOOKUP($C1810,st!$B$2:$F$400,4,FALSE())="","",VLOOKUP($C1810,st!$B$2:$F$400,4,FALSE())),""))),"")</f>
        <v/>
      </c>
      <c r="G1810" s="35" t="str">
        <f>IFERROR(IF($A1810="HDC",IF(VLOOKUP($C1810,hdc!$B$2:$F$1600,5,FALSE())="","",VLOOKUP($C1810,hdc!$B$2:$F$1600,5,FALSE())),IF($A1810="NAUTICS",IF(VLOOKUP($C1810,nautics!$B$2:$F$1200,5,FALSE())="","",VLOOKUP($C1810,nautics!$B$2:$F$1200,5,FALSE())),IF($A1810="ST",IF(VLOOKUP($C1810,st!$B$2:$F$400,5,FALSE())="","",VLOOKUP($C1810,st!$B$2:$F$400,5,FALSE())),""))),"")</f>
        <v/>
      </c>
      <c r="H1810" s="35" t="s">
        <v>316</v>
      </c>
      <c r="I1810" s="35" t="s">
        <v>34</v>
      </c>
      <c r="J1810" s="35" t="s">
        <v>4733</v>
      </c>
      <c r="K1810" s="35">
        <f t="shared" si="7"/>
        <v>17</v>
      </c>
      <c r="L1810" s="35" t="s">
        <v>4714</v>
      </c>
      <c r="M1810" s="35" t="s">
        <v>4716</v>
      </c>
      <c r="N1810" s="35" t="s">
        <v>736</v>
      </c>
      <c r="O1810" s="35" t="s">
        <v>738</v>
      </c>
      <c r="P1810" s="35" t="s">
        <v>4735</v>
      </c>
      <c r="Q1810" s="35" t="s">
        <v>4736</v>
      </c>
      <c r="S1810" s="35" t="s">
        <v>736</v>
      </c>
      <c r="T1810" s="35" t="s">
        <v>738</v>
      </c>
      <c r="U1810" s="35" t="s">
        <v>4720</v>
      </c>
      <c r="W1810" s="35" t="s">
        <v>78</v>
      </c>
      <c r="X1810" s="35" t="s">
        <v>3518</v>
      </c>
      <c r="Y1810" s="35" t="s">
        <v>4722</v>
      </c>
      <c r="Z1810" s="35" t="s">
        <v>4724</v>
      </c>
    </row>
    <row r="1811" spans="1:26" ht="15" customHeight="1">
      <c r="A1811" s="35" t="s">
        <v>1304</v>
      </c>
      <c r="C1811" s="35" t="s">
        <v>4740</v>
      </c>
      <c r="D1811" s="35">
        <f>IFERROR(IF($A1811="HDC",IF(VLOOKUP($C1811,hdc!$B$2:$F$1600,2,FALSE())="","",VLOOKUP($C1811,hdc!$B$2:$F$1600,2,FALSE())),IF($A1811="NAUTICS",IF(VLOOKUP($C1811,nautics!$B$2:$F$1200,2,FALSE())="","",VLOOKUP($C1811,nautics!$B$2:$F$1200,2,FALSE())),IF($A1811="ST",IF(VLOOKUP($C1811,st!$B$2:$F$400,2,FALSE())="","",VLOOKUP($C1811,st!$B$2:$F$400,2,FALSE())),""))),"")</f>
        <v>1</v>
      </c>
      <c r="E1811" s="35" t="str">
        <f>IFERROR(IF($A1811="HDC",IF(VLOOKUP($C1811,hdc!$B$2:$F$1600,3,FALSE())="","",VLOOKUP($C1811,hdc!$B$2:$F$1600,3,FALSE())),IF($A1811="NAUTICS",IF(VLOOKUP($C1811,nautics!$B$2:$F$1200,3,FALSE())="","",VLOOKUP($C1811,nautics!$B$2:$F$1200,3,FALSE())),IF($A1811="ST",IF(VLOOKUP($C1811,st!$B$2:$F$400,3,FALSE())="","",VLOOKUP($C1811,st!$B$2:$F$400,3,FALSE())),""))),"")</f>
        <v/>
      </c>
      <c r="F1811" s="35" t="str">
        <f>IFERROR(IF($A1811="HDC",IF(VLOOKUP($C1811,hdc!$B$2:$F$1600,4,FALSE())="","",VLOOKUP($C1811,hdc!$B$2:$F$1600,4,FALSE())),IF($A1811="NAUTICS",IF(VLOOKUP($C1811,nautics!$B$2:$F$1200,4,FALSE())="","",VLOOKUP($C1811,nautics!$B$2:$F$1200,4,FALSE())),IF($A1811="ST",IF(VLOOKUP($C1811,st!$B$2:$F$400,4,FALSE())="","",VLOOKUP($C1811,st!$B$2:$F$400,4,FALSE())),""))),"")</f>
        <v/>
      </c>
      <c r="G1811" s="35" t="str">
        <f>IFERROR(IF($A1811="HDC",IF(VLOOKUP($C1811,hdc!$B$2:$F$1600,5,FALSE())="","",VLOOKUP($C1811,hdc!$B$2:$F$1600,5,FALSE())),IF($A1811="NAUTICS",IF(VLOOKUP($C1811,nautics!$B$2:$F$1200,5,FALSE())="","",VLOOKUP($C1811,nautics!$B$2:$F$1200,5,FALSE())),IF($A1811="ST",IF(VLOOKUP($C1811,st!$B$2:$F$400,5,FALSE())="","",VLOOKUP($C1811,st!$B$2:$F$400,5,FALSE())),""))),"")</f>
        <v/>
      </c>
      <c r="H1811" s="35" t="s">
        <v>316</v>
      </c>
      <c r="I1811" s="35" t="s">
        <v>34</v>
      </c>
      <c r="J1811" s="35" t="s">
        <v>4733</v>
      </c>
      <c r="K1811" s="35">
        <f t="shared" si="7"/>
        <v>17</v>
      </c>
      <c r="L1811" s="35" t="s">
        <v>4714</v>
      </c>
      <c r="M1811" s="35" t="s">
        <v>4716</v>
      </c>
      <c r="N1811" s="35" t="s">
        <v>736</v>
      </c>
      <c r="O1811" s="35" t="s">
        <v>738</v>
      </c>
      <c r="P1811" s="35" t="s">
        <v>4735</v>
      </c>
      <c r="Q1811" s="35" t="s">
        <v>4736</v>
      </c>
      <c r="S1811" s="35" t="s">
        <v>736</v>
      </c>
      <c r="T1811" s="35" t="s">
        <v>738</v>
      </c>
      <c r="U1811" s="35" t="s">
        <v>4720</v>
      </c>
      <c r="W1811" s="35" t="s">
        <v>78</v>
      </c>
      <c r="X1811" s="35" t="s">
        <v>3518</v>
      </c>
      <c r="Y1811" s="35" t="s">
        <v>4722</v>
      </c>
      <c r="Z1811" s="35" t="s">
        <v>4724</v>
      </c>
    </row>
    <row r="1812" spans="1:26" ht="15" customHeight="1">
      <c r="A1812" s="35" t="s">
        <v>1304</v>
      </c>
      <c r="C1812" s="35" t="s">
        <v>4745</v>
      </c>
      <c r="D1812" s="35">
        <f>IFERROR(IF($A1812="HDC",IF(VLOOKUP($C1812,hdc!$B$2:$F$1600,2,FALSE())="","",VLOOKUP($C1812,hdc!$B$2:$F$1600,2,FALSE())),IF($A1812="NAUTICS",IF(VLOOKUP($C1812,nautics!$B$2:$F$1200,2,FALSE())="","",VLOOKUP($C1812,nautics!$B$2:$F$1200,2,FALSE())),IF($A1812="ST",IF(VLOOKUP($C1812,st!$B$2:$F$400,2,FALSE())="","",VLOOKUP($C1812,st!$B$2:$F$400,2,FALSE())),""))),"")</f>
        <v>1</v>
      </c>
      <c r="E1812" s="35">
        <f>IFERROR(IF($A1812="HDC",IF(VLOOKUP($C1812,hdc!$B$2:$F$1600,3,FALSE())="","",VLOOKUP($C1812,hdc!$B$2:$F$1600,3,FALSE())),IF($A1812="NAUTICS",IF(VLOOKUP($C1812,nautics!$B$2:$F$1200,3,FALSE())="","",VLOOKUP($C1812,nautics!$B$2:$F$1200,3,FALSE())),IF($A1812="ST",IF(VLOOKUP($C1812,st!$B$2:$F$400,3,FALSE())="","",VLOOKUP($C1812,st!$B$2:$F$400,3,FALSE())),""))),"")</f>
        <v>1</v>
      </c>
      <c r="F1812" s="35" t="str">
        <f>IFERROR(IF($A1812="HDC",IF(VLOOKUP($C1812,hdc!$B$2:$F$1600,4,FALSE())="","",VLOOKUP($C1812,hdc!$B$2:$F$1600,4,FALSE())),IF($A1812="NAUTICS",IF(VLOOKUP($C1812,nautics!$B$2:$F$1200,4,FALSE())="","",VLOOKUP($C1812,nautics!$B$2:$F$1200,4,FALSE())),IF($A1812="ST",IF(VLOOKUP($C1812,st!$B$2:$F$400,4,FALSE())="","",VLOOKUP($C1812,st!$B$2:$F$400,4,FALSE())),""))),"")</f>
        <v/>
      </c>
      <c r="G1812" s="35" t="str">
        <f>IFERROR(IF($A1812="HDC",IF(VLOOKUP($C1812,hdc!$B$2:$F$1600,5,FALSE())="","",VLOOKUP($C1812,hdc!$B$2:$F$1600,5,FALSE())),IF($A1812="NAUTICS",IF(VLOOKUP($C1812,nautics!$B$2:$F$1200,5,FALSE())="","",VLOOKUP($C1812,nautics!$B$2:$F$1200,5,FALSE())),IF($A1812="ST",IF(VLOOKUP($C1812,st!$B$2:$F$400,5,FALSE())="","",VLOOKUP($C1812,st!$B$2:$F$400,5,FALSE())),""))),"")</f>
        <v/>
      </c>
      <c r="H1812" s="35" t="s">
        <v>33</v>
      </c>
      <c r="I1812" s="35" t="s">
        <v>34</v>
      </c>
      <c r="J1812" s="35" t="s">
        <v>4747</v>
      </c>
      <c r="K1812" s="35">
        <f t="shared" si="7"/>
        <v>66</v>
      </c>
      <c r="L1812" s="35" t="s">
        <v>4714</v>
      </c>
      <c r="M1812" s="35" t="s">
        <v>4716</v>
      </c>
      <c r="N1812" s="35" t="s">
        <v>736</v>
      </c>
      <c r="O1812" s="35" t="s">
        <v>738</v>
      </c>
      <c r="P1812" s="35" t="s">
        <v>4702</v>
      </c>
      <c r="Q1812" s="35" t="s">
        <v>4703</v>
      </c>
      <c r="S1812" s="35" t="s">
        <v>46</v>
      </c>
      <c r="T1812" s="35" t="s">
        <v>49</v>
      </c>
      <c r="U1812" s="35" t="s">
        <v>4750</v>
      </c>
      <c r="W1812" s="35" t="s">
        <v>57</v>
      </c>
      <c r="X1812" s="35" t="s">
        <v>59</v>
      </c>
      <c r="Y1812" s="35" t="s">
        <v>4722</v>
      </c>
      <c r="Z1812" s="35" t="s">
        <v>177</v>
      </c>
    </row>
    <row r="1813" spans="1:26" ht="15" customHeight="1">
      <c r="A1813" s="35" t="s">
        <v>1304</v>
      </c>
      <c r="C1813" s="35" t="s">
        <v>4752</v>
      </c>
      <c r="D1813" s="35">
        <f>IFERROR(IF($A1813="HDC",IF(VLOOKUP($C1813,hdc!$B$2:$F$1600,2,FALSE())="","",VLOOKUP($C1813,hdc!$B$2:$F$1600,2,FALSE())),IF($A1813="NAUTICS",IF(VLOOKUP($C1813,nautics!$B$2:$F$1200,2,FALSE())="","",VLOOKUP($C1813,nautics!$B$2:$F$1200,2,FALSE())),IF($A1813="ST",IF(VLOOKUP($C1813,st!$B$2:$F$400,2,FALSE())="","",VLOOKUP($C1813,st!$B$2:$F$400,2,FALSE())),""))),"")</f>
        <v>1</v>
      </c>
      <c r="E1813" s="35">
        <f>IFERROR(IF($A1813="HDC",IF(VLOOKUP($C1813,hdc!$B$2:$F$1600,3,FALSE())="","",VLOOKUP($C1813,hdc!$B$2:$F$1600,3,FALSE())),IF($A1813="NAUTICS",IF(VLOOKUP($C1813,nautics!$B$2:$F$1200,3,FALSE())="","",VLOOKUP($C1813,nautics!$B$2:$F$1200,3,FALSE())),IF($A1813="ST",IF(VLOOKUP($C1813,st!$B$2:$F$400,3,FALSE())="","",VLOOKUP($C1813,st!$B$2:$F$400,3,FALSE())),""))),"")</f>
        <v>1</v>
      </c>
      <c r="F1813" s="35" t="str">
        <f>IFERROR(IF($A1813="HDC",IF(VLOOKUP($C1813,hdc!$B$2:$F$1600,4,FALSE())="","",VLOOKUP($C1813,hdc!$B$2:$F$1600,4,FALSE())),IF($A1813="NAUTICS",IF(VLOOKUP($C1813,nautics!$B$2:$F$1200,4,FALSE())="","",VLOOKUP($C1813,nautics!$B$2:$F$1200,4,FALSE())),IF($A1813="ST",IF(VLOOKUP($C1813,st!$B$2:$F$400,4,FALSE())="","",VLOOKUP($C1813,st!$B$2:$F$400,4,FALSE())),""))),"")</f>
        <v/>
      </c>
      <c r="G1813" s="35" t="str">
        <f>IFERROR(IF($A1813="HDC",IF(VLOOKUP($C1813,hdc!$B$2:$F$1600,5,FALSE())="","",VLOOKUP($C1813,hdc!$B$2:$F$1600,5,FALSE())),IF($A1813="NAUTICS",IF(VLOOKUP($C1813,nautics!$B$2:$F$1200,5,FALSE())="","",VLOOKUP($C1813,nautics!$B$2:$F$1200,5,FALSE())),IF($A1813="ST",IF(VLOOKUP($C1813,st!$B$2:$F$400,5,FALSE())="","",VLOOKUP($C1813,st!$B$2:$F$400,5,FALSE())),""))),"")</f>
        <v/>
      </c>
      <c r="H1813" s="35" t="s">
        <v>4754</v>
      </c>
      <c r="I1813" s="35" t="s">
        <v>34</v>
      </c>
      <c r="J1813" s="35" t="s">
        <v>4756</v>
      </c>
      <c r="K1813" s="35">
        <f t="shared" si="7"/>
        <v>77</v>
      </c>
      <c r="L1813" s="35" t="s">
        <v>4714</v>
      </c>
      <c r="M1813" s="35" t="s">
        <v>4716</v>
      </c>
      <c r="N1813" s="35" t="s">
        <v>736</v>
      </c>
      <c r="O1813" s="35" t="s">
        <v>738</v>
      </c>
      <c r="P1813" s="35" t="s">
        <v>4702</v>
      </c>
      <c r="Q1813" s="35" t="s">
        <v>4703</v>
      </c>
      <c r="S1813" s="35" t="s">
        <v>46</v>
      </c>
      <c r="T1813" s="35" t="s">
        <v>49</v>
      </c>
      <c r="U1813" s="35" t="s">
        <v>4758</v>
      </c>
      <c r="W1813" s="35" t="s">
        <v>57</v>
      </c>
      <c r="X1813" s="35" t="s">
        <v>3518</v>
      </c>
      <c r="Y1813" s="35" t="s">
        <v>4722</v>
      </c>
      <c r="Z1813" s="35" t="s">
        <v>177</v>
      </c>
    </row>
    <row r="1814" spans="1:26" ht="15" customHeight="1">
      <c r="A1814" s="35" t="s">
        <v>1304</v>
      </c>
      <c r="C1814" s="35" t="s">
        <v>4759</v>
      </c>
      <c r="D1814" s="35">
        <f>IFERROR(IF($A1814="HDC",IF(VLOOKUP($C1814,hdc!$B$2:$F$1600,2,FALSE())="","",VLOOKUP($C1814,hdc!$B$2:$F$1600,2,FALSE())),IF($A1814="NAUTICS",IF(VLOOKUP($C1814,nautics!$B$2:$F$1200,2,FALSE())="","",VLOOKUP($C1814,nautics!$B$2:$F$1200,2,FALSE())),IF($A1814="ST",IF(VLOOKUP($C1814,st!$B$2:$F$400,2,FALSE())="","",VLOOKUP($C1814,st!$B$2:$F$400,2,FALSE())),""))),"")</f>
        <v>1</v>
      </c>
      <c r="E1814" s="35" t="str">
        <f>IFERROR(IF($A1814="HDC",IF(VLOOKUP($C1814,hdc!$B$2:$F$1600,3,FALSE())="","",VLOOKUP($C1814,hdc!$B$2:$F$1600,3,FALSE())),IF($A1814="NAUTICS",IF(VLOOKUP($C1814,nautics!$B$2:$F$1200,3,FALSE())="","",VLOOKUP($C1814,nautics!$B$2:$F$1200,3,FALSE())),IF($A1814="ST",IF(VLOOKUP($C1814,st!$B$2:$F$400,3,FALSE())="","",VLOOKUP($C1814,st!$B$2:$F$400,3,FALSE())),""))),"")</f>
        <v/>
      </c>
      <c r="F1814" s="35" t="str">
        <f>IFERROR(IF($A1814="HDC",IF(VLOOKUP($C1814,hdc!$B$2:$F$1600,4,FALSE())="","",VLOOKUP($C1814,hdc!$B$2:$F$1600,4,FALSE())),IF($A1814="NAUTICS",IF(VLOOKUP($C1814,nautics!$B$2:$F$1200,4,FALSE())="","",VLOOKUP($C1814,nautics!$B$2:$F$1200,4,FALSE())),IF($A1814="ST",IF(VLOOKUP($C1814,st!$B$2:$F$400,4,FALSE())="","",VLOOKUP($C1814,st!$B$2:$F$400,4,FALSE())),""))),"")</f>
        <v/>
      </c>
      <c r="G1814" s="35" t="str">
        <f>IFERROR(IF($A1814="HDC",IF(VLOOKUP($C1814,hdc!$B$2:$F$1600,5,FALSE())="","",VLOOKUP($C1814,hdc!$B$2:$F$1600,5,FALSE())),IF($A1814="NAUTICS",IF(VLOOKUP($C1814,nautics!$B$2:$F$1200,5,FALSE())="","",VLOOKUP($C1814,nautics!$B$2:$F$1200,5,FALSE())),IF($A1814="ST",IF(VLOOKUP($C1814,st!$B$2:$F$400,5,FALSE())="","",VLOOKUP($C1814,st!$B$2:$F$400,5,FALSE())),""))),"")</f>
        <v/>
      </c>
      <c r="H1814" s="35" t="s">
        <v>4762</v>
      </c>
      <c r="I1814" s="35" t="s">
        <v>31</v>
      </c>
      <c r="J1814" s="35" t="s">
        <v>4763</v>
      </c>
      <c r="K1814" s="35">
        <f t="shared" si="7"/>
        <v>61</v>
      </c>
      <c r="L1814" s="35" t="s">
        <v>4765</v>
      </c>
      <c r="M1814" s="35" t="s">
        <v>4766</v>
      </c>
      <c r="N1814" s="35" t="s">
        <v>896</v>
      </c>
      <c r="O1814" s="35" t="s">
        <v>897</v>
      </c>
      <c r="P1814" s="35" t="s">
        <v>4702</v>
      </c>
      <c r="Q1814" s="35" t="s">
        <v>4703</v>
      </c>
      <c r="S1814" s="35" t="s">
        <v>46</v>
      </c>
      <c r="T1814" s="35" t="s">
        <v>49</v>
      </c>
      <c r="U1814" s="35" t="s">
        <v>4769</v>
      </c>
      <c r="W1814" s="35" t="s">
        <v>57</v>
      </c>
      <c r="X1814" s="35" t="s">
        <v>4770</v>
      </c>
      <c r="Y1814" s="35" t="s">
        <v>4772</v>
      </c>
      <c r="Z1814" s="35" t="s">
        <v>177</v>
      </c>
    </row>
    <row r="1815" spans="1:26" ht="15" customHeight="1">
      <c r="A1815" s="35" t="s">
        <v>1304</v>
      </c>
      <c r="C1815" s="35" t="s">
        <v>4773</v>
      </c>
      <c r="D1815" s="35">
        <f>IFERROR(IF($A1815="HDC",IF(VLOOKUP($C1815,hdc!$B$2:$F$1600,2,FALSE())="","",VLOOKUP($C1815,hdc!$B$2:$F$1600,2,FALSE())),IF($A1815="NAUTICS",IF(VLOOKUP($C1815,nautics!$B$2:$F$1200,2,FALSE())="","",VLOOKUP($C1815,nautics!$B$2:$F$1200,2,FALSE())),IF($A1815="ST",IF(VLOOKUP($C1815,st!$B$2:$F$400,2,FALSE())="","",VLOOKUP($C1815,st!$B$2:$F$400,2,FALSE())),""))),"")</f>
        <v>1</v>
      </c>
      <c r="E1815" s="35" t="str">
        <f>IFERROR(IF($A1815="HDC",IF(VLOOKUP($C1815,hdc!$B$2:$F$1600,3,FALSE())="","",VLOOKUP($C1815,hdc!$B$2:$F$1600,3,FALSE())),IF($A1815="NAUTICS",IF(VLOOKUP($C1815,nautics!$B$2:$F$1200,3,FALSE())="","",VLOOKUP($C1815,nautics!$B$2:$F$1200,3,FALSE())),IF($A1815="ST",IF(VLOOKUP($C1815,st!$B$2:$F$400,3,FALSE())="","",VLOOKUP($C1815,st!$B$2:$F$400,3,FALSE())),""))),"")</f>
        <v/>
      </c>
      <c r="F1815" s="35" t="str">
        <f>IFERROR(IF($A1815="HDC",IF(VLOOKUP($C1815,hdc!$B$2:$F$1600,4,FALSE())="","",VLOOKUP($C1815,hdc!$B$2:$F$1600,4,FALSE())),IF($A1815="NAUTICS",IF(VLOOKUP($C1815,nautics!$B$2:$F$1200,4,FALSE())="","",VLOOKUP($C1815,nautics!$B$2:$F$1200,4,FALSE())),IF($A1815="ST",IF(VLOOKUP($C1815,st!$B$2:$F$400,4,FALSE())="","",VLOOKUP($C1815,st!$B$2:$F$400,4,FALSE())),""))),"")</f>
        <v/>
      </c>
      <c r="G1815" s="35" t="str">
        <f>IFERROR(IF($A1815="HDC",IF(VLOOKUP($C1815,hdc!$B$2:$F$1600,5,FALSE())="","",VLOOKUP($C1815,hdc!$B$2:$F$1600,5,FALSE())),IF($A1815="NAUTICS",IF(VLOOKUP($C1815,nautics!$B$2:$F$1200,5,FALSE())="","",VLOOKUP($C1815,nautics!$B$2:$F$1200,5,FALSE())),IF($A1815="ST",IF(VLOOKUP($C1815,st!$B$2:$F$400,5,FALSE())="","",VLOOKUP($C1815,st!$B$2:$F$400,5,FALSE())),""))),"")</f>
        <v/>
      </c>
      <c r="H1815" s="35" t="s">
        <v>4762</v>
      </c>
      <c r="I1815" s="35" t="s">
        <v>34</v>
      </c>
      <c r="J1815" s="35" t="s">
        <v>4776</v>
      </c>
      <c r="K1815" s="35">
        <f t="shared" si="7"/>
        <v>33</v>
      </c>
      <c r="L1815" s="35" t="s">
        <v>4765</v>
      </c>
      <c r="M1815" s="35" t="s">
        <v>4766</v>
      </c>
      <c r="N1815" s="35" t="s">
        <v>896</v>
      </c>
      <c r="O1815" s="35" t="s">
        <v>897</v>
      </c>
      <c r="P1815" s="35" t="s">
        <v>4702</v>
      </c>
      <c r="Q1815" s="35" t="s">
        <v>4703</v>
      </c>
      <c r="S1815" s="35" t="s">
        <v>46</v>
      </c>
      <c r="T1815" s="35" t="s">
        <v>49</v>
      </c>
      <c r="U1815" s="35" t="s">
        <v>4779</v>
      </c>
      <c r="W1815" s="35" t="s">
        <v>57</v>
      </c>
      <c r="X1815" s="35" t="s">
        <v>4770</v>
      </c>
      <c r="Y1815" s="35" t="s">
        <v>4772</v>
      </c>
      <c r="Z1815" s="35" t="s">
        <v>177</v>
      </c>
    </row>
    <row r="1816" spans="1:26" ht="15" customHeight="1">
      <c r="A1816" s="35" t="s">
        <v>1304</v>
      </c>
      <c r="C1816" s="35" t="s">
        <v>4781</v>
      </c>
      <c r="D1816" s="35">
        <f>IFERROR(IF($A1816="HDC",IF(VLOOKUP($C1816,hdc!$B$2:$F$1600,2,FALSE())="","",VLOOKUP($C1816,hdc!$B$2:$F$1600,2,FALSE())),IF($A1816="NAUTICS",IF(VLOOKUP($C1816,nautics!$B$2:$F$1200,2,FALSE())="","",VLOOKUP($C1816,nautics!$B$2:$F$1200,2,FALSE())),IF($A1816="ST",IF(VLOOKUP($C1816,st!$B$2:$F$400,2,FALSE())="","",VLOOKUP($C1816,st!$B$2:$F$400,2,FALSE())),""))),"")</f>
        <v>1</v>
      </c>
      <c r="E1816" s="35" t="str">
        <f>IFERROR(IF($A1816="HDC",IF(VLOOKUP($C1816,hdc!$B$2:$F$1600,3,FALSE())="","",VLOOKUP($C1816,hdc!$B$2:$F$1600,3,FALSE())),IF($A1816="NAUTICS",IF(VLOOKUP($C1816,nautics!$B$2:$F$1200,3,FALSE())="","",VLOOKUP($C1816,nautics!$B$2:$F$1200,3,FALSE())),IF($A1816="ST",IF(VLOOKUP($C1816,st!$B$2:$F$400,3,FALSE())="","",VLOOKUP($C1816,st!$B$2:$F$400,3,FALSE())),""))),"")</f>
        <v/>
      </c>
      <c r="F1816" s="35" t="str">
        <f>IFERROR(IF($A1816="HDC",IF(VLOOKUP($C1816,hdc!$B$2:$F$1600,4,FALSE())="","",VLOOKUP($C1816,hdc!$B$2:$F$1600,4,FALSE())),IF($A1816="NAUTICS",IF(VLOOKUP($C1816,nautics!$B$2:$F$1200,4,FALSE())="","",VLOOKUP($C1816,nautics!$B$2:$F$1200,4,FALSE())),IF($A1816="ST",IF(VLOOKUP($C1816,st!$B$2:$F$400,4,FALSE())="","",VLOOKUP($C1816,st!$B$2:$F$400,4,FALSE())),""))),"")</f>
        <v/>
      </c>
      <c r="G1816" s="35" t="str">
        <f>IFERROR(IF($A1816="HDC",IF(VLOOKUP($C1816,hdc!$B$2:$F$1600,5,FALSE())="","",VLOOKUP($C1816,hdc!$B$2:$F$1600,5,FALSE())),IF($A1816="NAUTICS",IF(VLOOKUP($C1816,nautics!$B$2:$F$1200,5,FALSE())="","",VLOOKUP($C1816,nautics!$B$2:$F$1200,5,FALSE())),IF($A1816="ST",IF(VLOOKUP($C1816,st!$B$2:$F$400,5,FALSE())="","",VLOOKUP($C1816,st!$B$2:$F$400,5,FALSE())),""))),"")</f>
        <v/>
      </c>
      <c r="H1816" s="35" t="s">
        <v>4762</v>
      </c>
      <c r="I1816" s="35" t="s">
        <v>31</v>
      </c>
      <c r="J1816" s="35" t="s">
        <v>4784</v>
      </c>
      <c r="K1816" s="35">
        <f t="shared" si="7"/>
        <v>41</v>
      </c>
      <c r="L1816" s="35" t="s">
        <v>4785</v>
      </c>
      <c r="M1816" s="35" t="s">
        <v>4787</v>
      </c>
      <c r="N1816" s="35" t="s">
        <v>65</v>
      </c>
      <c r="O1816" s="35" t="s">
        <v>68</v>
      </c>
      <c r="P1816" s="35" t="s">
        <v>4702</v>
      </c>
      <c r="Q1816" s="35" t="s">
        <v>4703</v>
      </c>
      <c r="S1816" s="35" t="s">
        <v>46</v>
      </c>
      <c r="T1816" s="35" t="s">
        <v>49</v>
      </c>
      <c r="U1816" s="35" t="s">
        <v>4789</v>
      </c>
      <c r="W1816" s="35" t="s">
        <v>57</v>
      </c>
      <c r="X1816" s="35" t="s">
        <v>4770</v>
      </c>
      <c r="Y1816" s="35" t="s">
        <v>4790</v>
      </c>
      <c r="Z1816" s="35" t="s">
        <v>177</v>
      </c>
    </row>
    <row r="1817" spans="1:26" ht="15" customHeight="1">
      <c r="A1817" s="35" t="s">
        <v>1304</v>
      </c>
      <c r="C1817" s="35" t="s">
        <v>4791</v>
      </c>
      <c r="D1817" s="35" t="str">
        <f>IFERROR(IF($A1817="HDC",IF(VLOOKUP($C1817,hdc!$B$2:$F$1600,2,FALSE())="","",VLOOKUP($C1817,hdc!$B$2:$F$1600,2,FALSE())),IF($A1817="NAUTICS",IF(VLOOKUP($C1817,nautics!$B$2:$F$1200,2,FALSE())="","",VLOOKUP($C1817,nautics!$B$2:$F$1200,2,FALSE())),IF($A1817="ST",IF(VLOOKUP($C1817,st!$B$2:$F$400,2,FALSE())="","",VLOOKUP($C1817,st!$B$2:$F$400,2,FALSE())),""))),"")</f>
        <v/>
      </c>
      <c r="E1817" s="35" t="str">
        <f>IFERROR(IF($A1817="HDC",IF(VLOOKUP($C1817,hdc!$B$2:$F$1600,3,FALSE())="","",VLOOKUP($C1817,hdc!$B$2:$F$1600,3,FALSE())),IF($A1817="NAUTICS",IF(VLOOKUP($C1817,nautics!$B$2:$F$1200,3,FALSE())="","",VLOOKUP($C1817,nautics!$B$2:$F$1200,3,FALSE())),IF($A1817="ST",IF(VLOOKUP($C1817,st!$B$2:$F$400,3,FALSE())="","",VLOOKUP($C1817,st!$B$2:$F$400,3,FALSE())),""))),"")</f>
        <v/>
      </c>
      <c r="F1817" s="35" t="str">
        <f>IFERROR(IF($A1817="HDC",IF(VLOOKUP($C1817,hdc!$B$2:$F$1600,4,FALSE())="","",VLOOKUP($C1817,hdc!$B$2:$F$1600,4,FALSE())),IF($A1817="NAUTICS",IF(VLOOKUP($C1817,nautics!$B$2:$F$1200,4,FALSE())="","",VLOOKUP($C1817,nautics!$B$2:$F$1200,4,FALSE())),IF($A1817="ST",IF(VLOOKUP($C1817,st!$B$2:$F$400,4,FALSE())="","",VLOOKUP($C1817,st!$B$2:$F$400,4,FALSE())),""))),"")</f>
        <v/>
      </c>
      <c r="G1817" s="35" t="str">
        <f>IFERROR(IF($A1817="HDC",IF(VLOOKUP($C1817,hdc!$B$2:$F$1600,5,FALSE())="","",VLOOKUP($C1817,hdc!$B$2:$F$1600,5,FALSE())),IF($A1817="NAUTICS",IF(VLOOKUP($C1817,nautics!$B$2:$F$1200,5,FALSE())="","",VLOOKUP($C1817,nautics!$B$2:$F$1200,5,FALSE())),IF($A1817="ST",IF(VLOOKUP($C1817,st!$B$2:$F$400,5,FALSE())="","",VLOOKUP($C1817,st!$B$2:$F$400,5,FALSE())),""))),"")</f>
        <v/>
      </c>
      <c r="H1817" s="35" t="s">
        <v>4762</v>
      </c>
      <c r="I1817" s="35" t="s">
        <v>34</v>
      </c>
      <c r="J1817" s="35" t="s">
        <v>4784</v>
      </c>
      <c r="K1817" s="35">
        <f t="shared" si="7"/>
        <v>41</v>
      </c>
      <c r="L1817" s="35" t="s">
        <v>4785</v>
      </c>
      <c r="M1817" s="35" t="s">
        <v>4787</v>
      </c>
      <c r="N1817" s="35" t="s">
        <v>65</v>
      </c>
      <c r="O1817" s="35" t="s">
        <v>68</v>
      </c>
      <c r="P1817" s="35" t="s">
        <v>4702</v>
      </c>
      <c r="Q1817" s="35" t="s">
        <v>4703</v>
      </c>
      <c r="S1817" s="35" t="s">
        <v>46</v>
      </c>
      <c r="T1817" s="35" t="s">
        <v>49</v>
      </c>
      <c r="U1817" s="35" t="s">
        <v>4789</v>
      </c>
      <c r="W1817" s="35" t="s">
        <v>57</v>
      </c>
      <c r="X1817" s="35" t="s">
        <v>4770</v>
      </c>
      <c r="Y1817" s="35" t="s">
        <v>4790</v>
      </c>
      <c r="Z1817" s="35" t="s">
        <v>177</v>
      </c>
    </row>
    <row r="1818" spans="1:26" ht="15" customHeight="1">
      <c r="A1818" s="35" t="s">
        <v>1304</v>
      </c>
      <c r="C1818" s="35" t="s">
        <v>4796</v>
      </c>
      <c r="D1818" s="35">
        <f>IFERROR(IF($A1818="HDC",IF(VLOOKUP($C1818,hdc!$B$2:$F$1600,2,FALSE())="","",VLOOKUP($C1818,hdc!$B$2:$F$1600,2,FALSE())),IF($A1818="NAUTICS",IF(VLOOKUP($C1818,nautics!$B$2:$F$1200,2,FALSE())="","",VLOOKUP($C1818,nautics!$B$2:$F$1200,2,FALSE())),IF($A1818="ST",IF(VLOOKUP($C1818,st!$B$2:$F$400,2,FALSE())="","",VLOOKUP($C1818,st!$B$2:$F$400,2,FALSE())),""))),"")</f>
        <v>1</v>
      </c>
      <c r="E1818" s="35" t="str">
        <f>IFERROR(IF($A1818="HDC",IF(VLOOKUP($C1818,hdc!$B$2:$F$1600,3,FALSE())="","",VLOOKUP($C1818,hdc!$B$2:$F$1600,3,FALSE())),IF($A1818="NAUTICS",IF(VLOOKUP($C1818,nautics!$B$2:$F$1200,3,FALSE())="","",VLOOKUP($C1818,nautics!$B$2:$F$1200,3,FALSE())),IF($A1818="ST",IF(VLOOKUP($C1818,st!$B$2:$F$400,3,FALSE())="","",VLOOKUP($C1818,st!$B$2:$F$400,3,FALSE())),""))),"")</f>
        <v/>
      </c>
      <c r="F1818" s="35" t="str">
        <f>IFERROR(IF($A1818="HDC",IF(VLOOKUP($C1818,hdc!$B$2:$F$1600,4,FALSE())="","",VLOOKUP($C1818,hdc!$B$2:$F$1600,4,FALSE())),IF($A1818="NAUTICS",IF(VLOOKUP($C1818,nautics!$B$2:$F$1200,4,FALSE())="","",VLOOKUP($C1818,nautics!$B$2:$F$1200,4,FALSE())),IF($A1818="ST",IF(VLOOKUP($C1818,st!$B$2:$F$400,4,FALSE())="","",VLOOKUP($C1818,st!$B$2:$F$400,4,FALSE())),""))),"")</f>
        <v/>
      </c>
      <c r="G1818" s="35" t="str">
        <f>IFERROR(IF($A1818="HDC",IF(VLOOKUP($C1818,hdc!$B$2:$F$1600,5,FALSE())="","",VLOOKUP($C1818,hdc!$B$2:$F$1600,5,FALSE())),IF($A1818="NAUTICS",IF(VLOOKUP($C1818,nautics!$B$2:$F$1200,5,FALSE())="","",VLOOKUP($C1818,nautics!$B$2:$F$1200,5,FALSE())),IF($A1818="ST",IF(VLOOKUP($C1818,st!$B$2:$F$400,5,FALSE())="","",VLOOKUP($C1818,st!$B$2:$F$400,5,FALSE())),""))),"")</f>
        <v/>
      </c>
      <c r="H1818" s="35" t="s">
        <v>33</v>
      </c>
      <c r="I1818" s="35" t="s">
        <v>34</v>
      </c>
      <c r="J1818" s="35" t="s">
        <v>1736</v>
      </c>
      <c r="K1818" s="35">
        <f t="shared" si="7"/>
        <v>8</v>
      </c>
      <c r="L1818" s="35" t="s">
        <v>170</v>
      </c>
      <c r="M1818" s="35" t="s">
        <v>171</v>
      </c>
      <c r="N1818" s="35" t="s">
        <v>46</v>
      </c>
      <c r="O1818" s="35" t="s">
        <v>49</v>
      </c>
      <c r="P1818" s="35" t="s">
        <v>4702</v>
      </c>
      <c r="Q1818" s="35" t="s">
        <v>4703</v>
      </c>
      <c r="S1818" s="35" t="s">
        <v>46</v>
      </c>
      <c r="T1818" s="35" t="s">
        <v>49</v>
      </c>
      <c r="U1818" s="35" t="s">
        <v>89</v>
      </c>
      <c r="W1818" s="35" t="s">
        <v>78</v>
      </c>
      <c r="X1818" s="35" t="s">
        <v>59</v>
      </c>
      <c r="Y1818" s="35" t="s">
        <v>89</v>
      </c>
      <c r="Z1818" s="35" t="s">
        <v>89</v>
      </c>
    </row>
    <row r="1819" spans="1:26" ht="15" customHeight="1">
      <c r="A1819" s="35" t="s">
        <v>1304</v>
      </c>
      <c r="C1819" s="35" t="s">
        <v>4801</v>
      </c>
      <c r="D1819" s="35">
        <f>IFERROR(IF($A1819="HDC",IF(VLOOKUP($C1819,hdc!$B$2:$F$1600,2,FALSE())="","",VLOOKUP($C1819,hdc!$B$2:$F$1600,2,FALSE())),IF($A1819="NAUTICS",IF(VLOOKUP($C1819,nautics!$B$2:$F$1200,2,FALSE())="","",VLOOKUP($C1819,nautics!$B$2:$F$1200,2,FALSE())),IF($A1819="ST",IF(VLOOKUP($C1819,st!$B$2:$F$400,2,FALSE())="","",VLOOKUP($C1819,st!$B$2:$F$400,2,FALSE())),""))),"")</f>
        <v>1</v>
      </c>
      <c r="E1819" s="35">
        <f>IFERROR(IF($A1819="HDC",IF(VLOOKUP($C1819,hdc!$B$2:$F$1600,3,FALSE())="","",VLOOKUP($C1819,hdc!$B$2:$F$1600,3,FALSE())),IF($A1819="NAUTICS",IF(VLOOKUP($C1819,nautics!$B$2:$F$1200,3,FALSE())="","",VLOOKUP($C1819,nautics!$B$2:$F$1200,3,FALSE())),IF($A1819="ST",IF(VLOOKUP($C1819,st!$B$2:$F$400,3,FALSE())="","",VLOOKUP($C1819,st!$B$2:$F$400,3,FALSE())),""))),"")</f>
        <v>1</v>
      </c>
      <c r="F1819" s="35" t="str">
        <f>IFERROR(IF($A1819="HDC",IF(VLOOKUP($C1819,hdc!$B$2:$F$1600,4,FALSE())="","",VLOOKUP($C1819,hdc!$B$2:$F$1600,4,FALSE())),IF($A1819="NAUTICS",IF(VLOOKUP($C1819,nautics!$B$2:$F$1200,4,FALSE())="","",VLOOKUP($C1819,nautics!$B$2:$F$1200,4,FALSE())),IF($A1819="ST",IF(VLOOKUP($C1819,st!$B$2:$F$400,4,FALSE())="","",VLOOKUP($C1819,st!$B$2:$F$400,4,FALSE())),""))),"")</f>
        <v/>
      </c>
      <c r="G1819" s="35" t="str">
        <f>IFERROR(IF($A1819="HDC",IF(VLOOKUP($C1819,hdc!$B$2:$F$1600,5,FALSE())="","",VLOOKUP($C1819,hdc!$B$2:$F$1600,5,FALSE())),IF($A1819="NAUTICS",IF(VLOOKUP($C1819,nautics!$B$2:$F$1200,5,FALSE())="","",VLOOKUP($C1819,nautics!$B$2:$F$1200,5,FALSE())),IF($A1819="ST",IF(VLOOKUP($C1819,st!$B$2:$F$400,5,FALSE())="","",VLOOKUP($C1819,st!$B$2:$F$400,5,FALSE())),""))),"")</f>
        <v/>
      </c>
      <c r="H1819" s="35" t="s">
        <v>316</v>
      </c>
      <c r="I1819" s="35" t="s">
        <v>34</v>
      </c>
      <c r="J1819" s="35" t="s">
        <v>4804</v>
      </c>
      <c r="K1819" s="35">
        <f t="shared" si="7"/>
        <v>82</v>
      </c>
      <c r="L1819" s="35" t="s">
        <v>4714</v>
      </c>
      <c r="M1819" s="35" t="s">
        <v>4716</v>
      </c>
      <c r="N1819" s="35" t="s">
        <v>736</v>
      </c>
      <c r="O1819" s="35" t="s">
        <v>738</v>
      </c>
      <c r="P1819" s="35" t="s">
        <v>4806</v>
      </c>
      <c r="Q1819" s="35" t="s">
        <v>4807</v>
      </c>
      <c r="S1819" s="35" t="s">
        <v>65</v>
      </c>
      <c r="T1819" s="35" t="s">
        <v>68</v>
      </c>
      <c r="U1819" s="35" t="s">
        <v>4809</v>
      </c>
      <c r="W1819" s="35" t="s">
        <v>57</v>
      </c>
      <c r="X1819" s="35" t="s">
        <v>94</v>
      </c>
      <c r="Y1819" s="35" t="s">
        <v>4722</v>
      </c>
      <c r="Z1819" s="35" t="s">
        <v>4810</v>
      </c>
    </row>
    <row r="1820" spans="1:26" ht="15" customHeight="1">
      <c r="A1820" s="35" t="s">
        <v>1304</v>
      </c>
      <c r="C1820" s="35" t="s">
        <v>4811</v>
      </c>
      <c r="D1820" s="35">
        <f>IFERROR(IF($A1820="HDC",IF(VLOOKUP($C1820,hdc!$B$2:$F$1600,2,FALSE())="","",VLOOKUP($C1820,hdc!$B$2:$F$1600,2,FALSE())),IF($A1820="NAUTICS",IF(VLOOKUP($C1820,nautics!$B$2:$F$1200,2,FALSE())="","",VLOOKUP($C1820,nautics!$B$2:$F$1200,2,FALSE())),IF($A1820="ST",IF(VLOOKUP($C1820,st!$B$2:$F$400,2,FALSE())="","",VLOOKUP($C1820,st!$B$2:$F$400,2,FALSE())),""))),"")</f>
        <v>1</v>
      </c>
      <c r="E1820" s="35">
        <f>IFERROR(IF($A1820="HDC",IF(VLOOKUP($C1820,hdc!$B$2:$F$1600,3,FALSE())="","",VLOOKUP($C1820,hdc!$B$2:$F$1600,3,FALSE())),IF($A1820="NAUTICS",IF(VLOOKUP($C1820,nautics!$B$2:$F$1200,3,FALSE())="","",VLOOKUP($C1820,nautics!$B$2:$F$1200,3,FALSE())),IF($A1820="ST",IF(VLOOKUP($C1820,st!$B$2:$F$400,3,FALSE())="","",VLOOKUP($C1820,st!$B$2:$F$400,3,FALSE())),""))),"")</f>
        <v>1</v>
      </c>
      <c r="F1820" s="35" t="str">
        <f>IFERROR(IF($A1820="HDC",IF(VLOOKUP($C1820,hdc!$B$2:$F$1600,4,FALSE())="","",VLOOKUP($C1820,hdc!$B$2:$F$1600,4,FALSE())),IF($A1820="NAUTICS",IF(VLOOKUP($C1820,nautics!$B$2:$F$1200,4,FALSE())="","",VLOOKUP($C1820,nautics!$B$2:$F$1200,4,FALSE())),IF($A1820="ST",IF(VLOOKUP($C1820,st!$B$2:$F$400,4,FALSE())="","",VLOOKUP($C1820,st!$B$2:$F$400,4,FALSE())),""))),"")</f>
        <v/>
      </c>
      <c r="G1820" s="35" t="str">
        <f>IFERROR(IF($A1820="HDC",IF(VLOOKUP($C1820,hdc!$B$2:$F$1600,5,FALSE())="","",VLOOKUP($C1820,hdc!$B$2:$F$1600,5,FALSE())),IF($A1820="NAUTICS",IF(VLOOKUP($C1820,nautics!$B$2:$F$1200,5,FALSE())="","",VLOOKUP($C1820,nautics!$B$2:$F$1200,5,FALSE())),IF($A1820="ST",IF(VLOOKUP($C1820,st!$B$2:$F$400,5,FALSE())="","",VLOOKUP($C1820,st!$B$2:$F$400,5,FALSE())),""))),"")</f>
        <v/>
      </c>
      <c r="H1820" s="35" t="s">
        <v>359</v>
      </c>
      <c r="I1820" s="35" t="s">
        <v>34</v>
      </c>
      <c r="J1820" s="35" t="s">
        <v>4804</v>
      </c>
      <c r="K1820" s="35">
        <f t="shared" si="7"/>
        <v>82</v>
      </c>
      <c r="L1820" s="35" t="s">
        <v>4714</v>
      </c>
      <c r="M1820" s="35" t="s">
        <v>4716</v>
      </c>
      <c r="N1820" s="35" t="s">
        <v>736</v>
      </c>
      <c r="O1820" s="35" t="s">
        <v>738</v>
      </c>
      <c r="P1820" s="35" t="s">
        <v>4806</v>
      </c>
      <c r="Q1820" s="35" t="s">
        <v>4807</v>
      </c>
      <c r="S1820" s="35" t="s">
        <v>65</v>
      </c>
      <c r="T1820" s="35" t="s">
        <v>68</v>
      </c>
      <c r="U1820" s="35" t="s">
        <v>4809</v>
      </c>
      <c r="W1820" s="35" t="s">
        <v>57</v>
      </c>
      <c r="X1820" s="35" t="s">
        <v>94</v>
      </c>
      <c r="Y1820" s="35" t="s">
        <v>4722</v>
      </c>
      <c r="Z1820" s="35" t="s">
        <v>4810</v>
      </c>
    </row>
    <row r="1821" spans="1:26" ht="15" customHeight="1">
      <c r="A1821" s="35" t="s">
        <v>1304</v>
      </c>
      <c r="C1821" s="35" t="s">
        <v>4815</v>
      </c>
      <c r="D1821" s="35">
        <f>IFERROR(IF($A1821="HDC",IF(VLOOKUP($C1821,hdc!$B$2:$F$1600,2,FALSE())="","",VLOOKUP($C1821,hdc!$B$2:$F$1600,2,FALSE())),IF($A1821="NAUTICS",IF(VLOOKUP($C1821,nautics!$B$2:$F$1200,2,FALSE())="","",VLOOKUP($C1821,nautics!$B$2:$F$1200,2,FALSE())),IF($A1821="ST",IF(VLOOKUP($C1821,st!$B$2:$F$400,2,FALSE())="","",VLOOKUP($C1821,st!$B$2:$F$400,2,FALSE())),""))),"")</f>
        <v>1</v>
      </c>
      <c r="E1821" s="35" t="str">
        <f>IFERROR(IF($A1821="HDC",IF(VLOOKUP($C1821,hdc!$B$2:$F$1600,3,FALSE())="","",VLOOKUP($C1821,hdc!$B$2:$F$1600,3,FALSE())),IF($A1821="NAUTICS",IF(VLOOKUP($C1821,nautics!$B$2:$F$1200,3,FALSE())="","",VLOOKUP($C1821,nautics!$B$2:$F$1200,3,FALSE())),IF($A1821="ST",IF(VLOOKUP($C1821,st!$B$2:$F$400,3,FALSE())="","",VLOOKUP($C1821,st!$B$2:$F$400,3,FALSE())),""))),"")</f>
        <v/>
      </c>
      <c r="F1821" s="35" t="str">
        <f>IFERROR(IF($A1821="HDC",IF(VLOOKUP($C1821,hdc!$B$2:$F$1600,4,FALSE())="","",VLOOKUP($C1821,hdc!$B$2:$F$1600,4,FALSE())),IF($A1821="NAUTICS",IF(VLOOKUP($C1821,nautics!$B$2:$F$1200,4,FALSE())="","",VLOOKUP($C1821,nautics!$B$2:$F$1200,4,FALSE())),IF($A1821="ST",IF(VLOOKUP($C1821,st!$B$2:$F$400,4,FALSE())="","",VLOOKUP($C1821,st!$B$2:$F$400,4,FALSE())),""))),"")</f>
        <v/>
      </c>
      <c r="G1821" s="35" t="str">
        <f>IFERROR(IF($A1821="HDC",IF(VLOOKUP($C1821,hdc!$B$2:$F$1600,5,FALSE())="","",VLOOKUP($C1821,hdc!$B$2:$F$1600,5,FALSE())),IF($A1821="NAUTICS",IF(VLOOKUP($C1821,nautics!$B$2:$F$1200,5,FALSE())="","",VLOOKUP($C1821,nautics!$B$2:$F$1200,5,FALSE())),IF($A1821="ST",IF(VLOOKUP($C1821,st!$B$2:$F$400,5,FALSE())="","",VLOOKUP($C1821,st!$B$2:$F$400,5,FALSE())),""))),"")</f>
        <v/>
      </c>
      <c r="H1821" s="35" t="s">
        <v>359</v>
      </c>
      <c r="I1821" s="35" t="s">
        <v>34</v>
      </c>
      <c r="J1821" s="35" t="s">
        <v>4804</v>
      </c>
      <c r="K1821" s="35">
        <f t="shared" si="7"/>
        <v>82</v>
      </c>
      <c r="L1821" s="35" t="s">
        <v>4714</v>
      </c>
      <c r="M1821" s="35" t="s">
        <v>4716</v>
      </c>
      <c r="N1821" s="35" t="s">
        <v>736</v>
      </c>
      <c r="O1821" s="35" t="s">
        <v>738</v>
      </c>
      <c r="P1821" s="35" t="s">
        <v>4806</v>
      </c>
      <c r="Q1821" s="35" t="s">
        <v>4807</v>
      </c>
      <c r="S1821" s="35" t="s">
        <v>65</v>
      </c>
      <c r="T1821" s="35" t="s">
        <v>68</v>
      </c>
      <c r="U1821" s="35" t="s">
        <v>4809</v>
      </c>
      <c r="W1821" s="35" t="s">
        <v>57</v>
      </c>
      <c r="X1821" s="35" t="s">
        <v>94</v>
      </c>
      <c r="Y1821" s="35" t="s">
        <v>4722</v>
      </c>
      <c r="Z1821" s="35" t="s">
        <v>4810</v>
      </c>
    </row>
    <row r="1822" spans="1:26" ht="15" customHeight="1">
      <c r="A1822" s="35" t="s">
        <v>1304</v>
      </c>
      <c r="C1822" s="35" t="s">
        <v>4821</v>
      </c>
      <c r="D1822" s="35">
        <f>IFERROR(IF($A1822="HDC",IF(VLOOKUP($C1822,hdc!$B$2:$F$1600,2,FALSE())="","",VLOOKUP($C1822,hdc!$B$2:$F$1600,2,FALSE())),IF($A1822="NAUTICS",IF(VLOOKUP($C1822,nautics!$B$2:$F$1200,2,FALSE())="","",VLOOKUP($C1822,nautics!$B$2:$F$1200,2,FALSE())),IF($A1822="ST",IF(VLOOKUP($C1822,st!$B$2:$F$400,2,FALSE())="","",VLOOKUP($C1822,st!$B$2:$F$400,2,FALSE())),""))),"")</f>
        <v>1</v>
      </c>
      <c r="E1822" s="35" t="str">
        <f>IFERROR(IF($A1822="HDC",IF(VLOOKUP($C1822,hdc!$B$2:$F$1600,3,FALSE())="","",VLOOKUP($C1822,hdc!$B$2:$F$1600,3,FALSE())),IF($A1822="NAUTICS",IF(VLOOKUP($C1822,nautics!$B$2:$F$1200,3,FALSE())="","",VLOOKUP($C1822,nautics!$B$2:$F$1200,3,FALSE())),IF($A1822="ST",IF(VLOOKUP($C1822,st!$B$2:$F$400,3,FALSE())="","",VLOOKUP($C1822,st!$B$2:$F$400,3,FALSE())),""))),"")</f>
        <v/>
      </c>
      <c r="F1822" s="35" t="str">
        <f>IFERROR(IF($A1822="HDC",IF(VLOOKUP($C1822,hdc!$B$2:$F$1600,4,FALSE())="","",VLOOKUP($C1822,hdc!$B$2:$F$1600,4,FALSE())),IF($A1822="NAUTICS",IF(VLOOKUP($C1822,nautics!$B$2:$F$1200,4,FALSE())="","",VLOOKUP($C1822,nautics!$B$2:$F$1200,4,FALSE())),IF($A1822="ST",IF(VLOOKUP($C1822,st!$B$2:$F$400,4,FALSE())="","",VLOOKUP($C1822,st!$B$2:$F$400,4,FALSE())),""))),"")</f>
        <v/>
      </c>
      <c r="G1822" s="35" t="str">
        <f>IFERROR(IF($A1822="HDC",IF(VLOOKUP($C1822,hdc!$B$2:$F$1600,5,FALSE())="","",VLOOKUP($C1822,hdc!$B$2:$F$1600,5,FALSE())),IF($A1822="NAUTICS",IF(VLOOKUP($C1822,nautics!$B$2:$F$1200,5,FALSE())="","",VLOOKUP($C1822,nautics!$B$2:$F$1200,5,FALSE())),IF($A1822="ST",IF(VLOOKUP($C1822,st!$B$2:$F$400,5,FALSE())="","",VLOOKUP($C1822,st!$B$2:$F$400,5,FALSE())),""))),"")</f>
        <v/>
      </c>
      <c r="H1822" s="35" t="s">
        <v>316</v>
      </c>
      <c r="I1822" s="35" t="s">
        <v>34</v>
      </c>
      <c r="J1822" s="35" t="s">
        <v>4822</v>
      </c>
      <c r="K1822" s="35">
        <f t="shared" si="7"/>
        <v>54</v>
      </c>
      <c r="L1822" s="35" t="s">
        <v>4714</v>
      </c>
      <c r="M1822" s="35" t="s">
        <v>4716</v>
      </c>
      <c r="N1822" s="35" t="s">
        <v>736</v>
      </c>
      <c r="O1822" s="35" t="s">
        <v>738</v>
      </c>
      <c r="P1822" s="35" t="s">
        <v>4825</v>
      </c>
      <c r="Q1822" s="35" t="s">
        <v>4826</v>
      </c>
      <c r="S1822" s="35" t="s">
        <v>2463</v>
      </c>
      <c r="T1822" s="35" t="s">
        <v>2464</v>
      </c>
      <c r="U1822" s="35" t="s">
        <v>4827</v>
      </c>
      <c r="W1822" s="35" t="s">
        <v>57</v>
      </c>
      <c r="X1822" s="35" t="s">
        <v>59</v>
      </c>
      <c r="Y1822" s="35" t="s">
        <v>4722</v>
      </c>
      <c r="Z1822" s="35" t="s">
        <v>2468</v>
      </c>
    </row>
    <row r="1823" spans="1:26" ht="15" customHeight="1">
      <c r="A1823" s="35" t="s">
        <v>1304</v>
      </c>
      <c r="C1823" s="35" t="s">
        <v>4829</v>
      </c>
      <c r="D1823" s="35">
        <f>IFERROR(IF($A1823="HDC",IF(VLOOKUP($C1823,hdc!$B$2:$F$1600,2,FALSE())="","",VLOOKUP($C1823,hdc!$B$2:$F$1600,2,FALSE())),IF($A1823="NAUTICS",IF(VLOOKUP($C1823,nautics!$B$2:$F$1200,2,FALSE())="","",VLOOKUP($C1823,nautics!$B$2:$F$1200,2,FALSE())),IF($A1823="ST",IF(VLOOKUP($C1823,st!$B$2:$F$400,2,FALSE())="","",VLOOKUP($C1823,st!$B$2:$F$400,2,FALSE())),""))),"")</f>
        <v>1</v>
      </c>
      <c r="E1823" s="35" t="str">
        <f>IFERROR(IF($A1823="HDC",IF(VLOOKUP($C1823,hdc!$B$2:$F$1600,3,FALSE())="","",VLOOKUP($C1823,hdc!$B$2:$F$1600,3,FALSE())),IF($A1823="NAUTICS",IF(VLOOKUP($C1823,nautics!$B$2:$F$1200,3,FALSE())="","",VLOOKUP($C1823,nautics!$B$2:$F$1200,3,FALSE())),IF($A1823="ST",IF(VLOOKUP($C1823,st!$B$2:$F$400,3,FALSE())="","",VLOOKUP($C1823,st!$B$2:$F$400,3,FALSE())),""))),"")</f>
        <v/>
      </c>
      <c r="F1823" s="35" t="str">
        <f>IFERROR(IF($A1823="HDC",IF(VLOOKUP($C1823,hdc!$B$2:$F$1600,4,FALSE())="","",VLOOKUP($C1823,hdc!$B$2:$F$1600,4,FALSE())),IF($A1823="NAUTICS",IF(VLOOKUP($C1823,nautics!$B$2:$F$1200,4,FALSE())="","",VLOOKUP($C1823,nautics!$B$2:$F$1200,4,FALSE())),IF($A1823="ST",IF(VLOOKUP($C1823,st!$B$2:$F$400,4,FALSE())="","",VLOOKUP($C1823,st!$B$2:$F$400,4,FALSE())),""))),"")</f>
        <v/>
      </c>
      <c r="G1823" s="35" t="str">
        <f>IFERROR(IF($A1823="HDC",IF(VLOOKUP($C1823,hdc!$B$2:$F$1600,5,FALSE())="","",VLOOKUP($C1823,hdc!$B$2:$F$1600,5,FALSE())),IF($A1823="NAUTICS",IF(VLOOKUP($C1823,nautics!$B$2:$F$1200,5,FALSE())="","",VLOOKUP($C1823,nautics!$B$2:$F$1200,5,FALSE())),IF($A1823="ST",IF(VLOOKUP($C1823,st!$B$2:$F$400,5,FALSE())="","",VLOOKUP($C1823,st!$B$2:$F$400,5,FALSE())),""))),"")</f>
        <v/>
      </c>
      <c r="H1823" s="35" t="s">
        <v>359</v>
      </c>
      <c r="I1823" s="35" t="s">
        <v>34</v>
      </c>
      <c r="J1823" s="35" t="s">
        <v>4822</v>
      </c>
      <c r="K1823" s="35">
        <f t="shared" si="7"/>
        <v>54</v>
      </c>
      <c r="L1823" s="35" t="s">
        <v>4714</v>
      </c>
      <c r="M1823" s="35" t="s">
        <v>4716</v>
      </c>
      <c r="N1823" s="35" t="s">
        <v>736</v>
      </c>
      <c r="O1823" s="35" t="s">
        <v>738</v>
      </c>
      <c r="P1823" s="35" t="s">
        <v>4825</v>
      </c>
      <c r="Q1823" s="35" t="s">
        <v>4826</v>
      </c>
      <c r="S1823" s="35" t="s">
        <v>2463</v>
      </c>
      <c r="T1823" s="35" t="s">
        <v>2464</v>
      </c>
      <c r="U1823" s="35" t="s">
        <v>4827</v>
      </c>
      <c r="W1823" s="35" t="s">
        <v>57</v>
      </c>
      <c r="X1823" s="35" t="s">
        <v>59</v>
      </c>
      <c r="Y1823" s="35" t="s">
        <v>4722</v>
      </c>
      <c r="Z1823" s="35" t="s">
        <v>2468</v>
      </c>
    </row>
    <row r="1824" spans="1:26" ht="15" customHeight="1">
      <c r="A1824" s="35" t="s">
        <v>1304</v>
      </c>
      <c r="C1824" s="35" t="s">
        <v>4835</v>
      </c>
      <c r="D1824" s="35">
        <f>IFERROR(IF($A1824="HDC",IF(VLOOKUP($C1824,hdc!$B$2:$F$1600,2,FALSE())="","",VLOOKUP($C1824,hdc!$B$2:$F$1600,2,FALSE())),IF($A1824="NAUTICS",IF(VLOOKUP($C1824,nautics!$B$2:$F$1200,2,FALSE())="","",VLOOKUP($C1824,nautics!$B$2:$F$1200,2,FALSE())),IF($A1824="ST",IF(VLOOKUP($C1824,st!$B$2:$F$400,2,FALSE())="","",VLOOKUP($C1824,st!$B$2:$F$400,2,FALSE())),""))),"")</f>
        <v>1</v>
      </c>
      <c r="E1824" s="35" t="str">
        <f>IFERROR(IF($A1824="HDC",IF(VLOOKUP($C1824,hdc!$B$2:$F$1600,3,FALSE())="","",VLOOKUP($C1824,hdc!$B$2:$F$1600,3,FALSE())),IF($A1824="NAUTICS",IF(VLOOKUP($C1824,nautics!$B$2:$F$1200,3,FALSE())="","",VLOOKUP($C1824,nautics!$B$2:$F$1200,3,FALSE())),IF($A1824="ST",IF(VLOOKUP($C1824,st!$B$2:$F$400,3,FALSE())="","",VLOOKUP($C1824,st!$B$2:$F$400,3,FALSE())),""))),"")</f>
        <v/>
      </c>
      <c r="F1824" s="35" t="str">
        <f>IFERROR(IF($A1824="HDC",IF(VLOOKUP($C1824,hdc!$B$2:$F$1600,4,FALSE())="","",VLOOKUP($C1824,hdc!$B$2:$F$1600,4,FALSE())),IF($A1824="NAUTICS",IF(VLOOKUP($C1824,nautics!$B$2:$F$1200,4,FALSE())="","",VLOOKUP($C1824,nautics!$B$2:$F$1200,4,FALSE())),IF($A1824="ST",IF(VLOOKUP($C1824,st!$B$2:$F$400,4,FALSE())="","",VLOOKUP($C1824,st!$B$2:$F$400,4,FALSE())),""))),"")</f>
        <v/>
      </c>
      <c r="G1824" s="35" t="str">
        <f>IFERROR(IF($A1824="HDC",IF(VLOOKUP($C1824,hdc!$B$2:$F$1600,5,FALSE())="","",VLOOKUP($C1824,hdc!$B$2:$F$1600,5,FALSE())),IF($A1824="NAUTICS",IF(VLOOKUP($C1824,nautics!$B$2:$F$1200,5,FALSE())="","",VLOOKUP($C1824,nautics!$B$2:$F$1200,5,FALSE())),IF($A1824="ST",IF(VLOOKUP($C1824,st!$B$2:$F$400,5,FALSE())="","",VLOOKUP($C1824,st!$B$2:$F$400,5,FALSE())),""))),"")</f>
        <v/>
      </c>
      <c r="H1824" s="35" t="s">
        <v>145</v>
      </c>
      <c r="I1824" s="35" t="s">
        <v>34</v>
      </c>
      <c r="J1824" s="35" t="s">
        <v>4836</v>
      </c>
      <c r="K1824" s="35">
        <f t="shared" si="7"/>
        <v>38</v>
      </c>
      <c r="L1824" s="35" t="s">
        <v>4714</v>
      </c>
      <c r="M1824" s="35" t="s">
        <v>4716</v>
      </c>
      <c r="N1824" s="35" t="s">
        <v>736</v>
      </c>
      <c r="O1824" s="35" t="s">
        <v>738</v>
      </c>
      <c r="P1824" s="35" t="s">
        <v>4839</v>
      </c>
      <c r="Q1824" s="35" t="s">
        <v>4840</v>
      </c>
      <c r="S1824" s="35" t="s">
        <v>2548</v>
      </c>
      <c r="T1824" s="35" t="s">
        <v>2549</v>
      </c>
      <c r="U1824" s="35" t="s">
        <v>4841</v>
      </c>
      <c r="W1824" s="35" t="s">
        <v>57</v>
      </c>
      <c r="X1824" s="35" t="s">
        <v>59</v>
      </c>
      <c r="Y1824" s="35" t="s">
        <v>4722</v>
      </c>
      <c r="Z1824" s="35" t="s">
        <v>4843</v>
      </c>
    </row>
    <row r="1825" spans="1:26" ht="15" customHeight="1">
      <c r="A1825" s="35" t="s">
        <v>1304</v>
      </c>
      <c r="C1825" s="35" t="s">
        <v>4844</v>
      </c>
      <c r="D1825" s="35">
        <f>IFERROR(IF($A1825="HDC",IF(VLOOKUP($C1825,hdc!$B$2:$F$1600,2,FALSE())="","",VLOOKUP($C1825,hdc!$B$2:$F$1600,2,FALSE())),IF($A1825="NAUTICS",IF(VLOOKUP($C1825,nautics!$B$2:$F$1200,2,FALSE())="","",VLOOKUP($C1825,nautics!$B$2:$F$1200,2,FALSE())),IF($A1825="ST",IF(VLOOKUP($C1825,st!$B$2:$F$400,2,FALSE())="","",VLOOKUP($C1825,st!$B$2:$F$400,2,FALSE())),""))),"")</f>
        <v>1</v>
      </c>
      <c r="E1825" s="35" t="str">
        <f>IFERROR(IF($A1825="HDC",IF(VLOOKUP($C1825,hdc!$B$2:$F$1600,3,FALSE())="","",VLOOKUP($C1825,hdc!$B$2:$F$1600,3,FALSE())),IF($A1825="NAUTICS",IF(VLOOKUP($C1825,nautics!$B$2:$F$1200,3,FALSE())="","",VLOOKUP($C1825,nautics!$B$2:$F$1200,3,FALSE())),IF($A1825="ST",IF(VLOOKUP($C1825,st!$B$2:$F$400,3,FALSE())="","",VLOOKUP($C1825,st!$B$2:$F$400,3,FALSE())),""))),"")</f>
        <v/>
      </c>
      <c r="F1825" s="35" t="str">
        <f>IFERROR(IF($A1825="HDC",IF(VLOOKUP($C1825,hdc!$B$2:$F$1600,4,FALSE())="","",VLOOKUP($C1825,hdc!$B$2:$F$1600,4,FALSE())),IF($A1825="NAUTICS",IF(VLOOKUP($C1825,nautics!$B$2:$F$1200,4,FALSE())="","",VLOOKUP($C1825,nautics!$B$2:$F$1200,4,FALSE())),IF($A1825="ST",IF(VLOOKUP($C1825,st!$B$2:$F$400,4,FALSE())="","",VLOOKUP($C1825,st!$B$2:$F$400,4,FALSE())),""))),"")</f>
        <v/>
      </c>
      <c r="G1825" s="35" t="str">
        <f>IFERROR(IF($A1825="HDC",IF(VLOOKUP($C1825,hdc!$B$2:$F$1600,5,FALSE())="","",VLOOKUP($C1825,hdc!$B$2:$F$1600,5,FALSE())),IF($A1825="NAUTICS",IF(VLOOKUP($C1825,nautics!$B$2:$F$1200,5,FALSE())="","",VLOOKUP($C1825,nautics!$B$2:$F$1200,5,FALSE())),IF($A1825="ST",IF(VLOOKUP($C1825,st!$B$2:$F$400,5,FALSE())="","",VLOOKUP($C1825,st!$B$2:$F$400,5,FALSE())),""))),"")</f>
        <v/>
      </c>
      <c r="H1825" s="35" t="s">
        <v>359</v>
      </c>
      <c r="I1825" s="35" t="s">
        <v>34</v>
      </c>
      <c r="J1825" s="35" t="s">
        <v>4836</v>
      </c>
      <c r="K1825" s="35">
        <f t="shared" si="7"/>
        <v>38</v>
      </c>
      <c r="L1825" s="35" t="s">
        <v>4714</v>
      </c>
      <c r="M1825" s="35" t="s">
        <v>4716</v>
      </c>
      <c r="N1825" s="35" t="s">
        <v>736</v>
      </c>
      <c r="O1825" s="35" t="s">
        <v>738</v>
      </c>
      <c r="P1825" s="35" t="s">
        <v>4839</v>
      </c>
      <c r="Q1825" s="35" t="s">
        <v>4840</v>
      </c>
      <c r="S1825" s="35" t="s">
        <v>2548</v>
      </c>
      <c r="T1825" s="35" t="s">
        <v>2549</v>
      </c>
      <c r="U1825" s="35" t="s">
        <v>4841</v>
      </c>
      <c r="W1825" s="35" t="s">
        <v>57</v>
      </c>
      <c r="X1825" s="35" t="s">
        <v>59</v>
      </c>
      <c r="Y1825" s="35" t="s">
        <v>4722</v>
      </c>
      <c r="Z1825" s="35" t="s">
        <v>4843</v>
      </c>
    </row>
    <row r="1826" spans="1:26" ht="15" customHeight="1">
      <c r="A1826" s="35" t="s">
        <v>1304</v>
      </c>
      <c r="C1826" s="35" t="s">
        <v>4848</v>
      </c>
      <c r="D1826" s="35">
        <f>IFERROR(IF($A1826="HDC",IF(VLOOKUP($C1826,hdc!$B$2:$F$1600,2,FALSE())="","",VLOOKUP($C1826,hdc!$B$2:$F$1600,2,FALSE())),IF($A1826="NAUTICS",IF(VLOOKUP($C1826,nautics!$B$2:$F$1200,2,FALSE())="","",VLOOKUP($C1826,nautics!$B$2:$F$1200,2,FALSE())),IF($A1826="ST",IF(VLOOKUP($C1826,st!$B$2:$F$400,2,FALSE())="","",VLOOKUP($C1826,st!$B$2:$F$400,2,FALSE())),""))),"")</f>
        <v>1</v>
      </c>
      <c r="E1826" s="35" t="str">
        <f>IFERROR(IF($A1826="HDC",IF(VLOOKUP($C1826,hdc!$B$2:$F$1600,3,FALSE())="","",VLOOKUP($C1826,hdc!$B$2:$F$1600,3,FALSE())),IF($A1826="NAUTICS",IF(VLOOKUP($C1826,nautics!$B$2:$F$1200,3,FALSE())="","",VLOOKUP($C1826,nautics!$B$2:$F$1200,3,FALSE())),IF($A1826="ST",IF(VLOOKUP($C1826,st!$B$2:$F$400,3,FALSE())="","",VLOOKUP($C1826,st!$B$2:$F$400,3,FALSE())),""))),"")</f>
        <v/>
      </c>
      <c r="F1826" s="35" t="str">
        <f>IFERROR(IF($A1826="HDC",IF(VLOOKUP($C1826,hdc!$B$2:$F$1600,4,FALSE())="","",VLOOKUP($C1826,hdc!$B$2:$F$1600,4,FALSE())),IF($A1826="NAUTICS",IF(VLOOKUP($C1826,nautics!$B$2:$F$1200,4,FALSE())="","",VLOOKUP($C1826,nautics!$B$2:$F$1200,4,FALSE())),IF($A1826="ST",IF(VLOOKUP($C1826,st!$B$2:$F$400,4,FALSE())="","",VLOOKUP($C1826,st!$B$2:$F$400,4,FALSE())),""))),"")</f>
        <v/>
      </c>
      <c r="G1826" s="35" t="str">
        <f>IFERROR(IF($A1826="HDC",IF(VLOOKUP($C1826,hdc!$B$2:$F$1600,5,FALSE())="","",VLOOKUP($C1826,hdc!$B$2:$F$1600,5,FALSE())),IF($A1826="NAUTICS",IF(VLOOKUP($C1826,nautics!$B$2:$F$1200,5,FALSE())="","",VLOOKUP($C1826,nautics!$B$2:$F$1200,5,FALSE())),IF($A1826="ST",IF(VLOOKUP($C1826,st!$B$2:$F$400,5,FALSE())="","",VLOOKUP($C1826,st!$B$2:$F$400,5,FALSE())),""))),"")</f>
        <v/>
      </c>
      <c r="H1826" s="35" t="s">
        <v>359</v>
      </c>
      <c r="I1826" s="35" t="s">
        <v>34</v>
      </c>
      <c r="J1826" s="35" t="s">
        <v>4836</v>
      </c>
      <c r="K1826" s="35">
        <f t="shared" si="7"/>
        <v>38</v>
      </c>
      <c r="L1826" s="35" t="s">
        <v>4714</v>
      </c>
      <c r="M1826" s="35" t="s">
        <v>4716</v>
      </c>
      <c r="N1826" s="35" t="s">
        <v>736</v>
      </c>
      <c r="O1826" s="35" t="s">
        <v>738</v>
      </c>
      <c r="P1826" s="35" t="s">
        <v>4839</v>
      </c>
      <c r="Q1826" s="35" t="s">
        <v>4840</v>
      </c>
      <c r="S1826" s="35" t="s">
        <v>2548</v>
      </c>
      <c r="T1826" s="35" t="s">
        <v>2549</v>
      </c>
      <c r="U1826" s="35" t="s">
        <v>4841</v>
      </c>
      <c r="W1826" s="35" t="s">
        <v>57</v>
      </c>
      <c r="X1826" s="35" t="s">
        <v>59</v>
      </c>
      <c r="Y1826" s="35" t="s">
        <v>4722</v>
      </c>
      <c r="Z1826" s="35" t="s">
        <v>4843</v>
      </c>
    </row>
    <row r="1827" spans="1:26" ht="15" customHeight="1">
      <c r="A1827" s="35" t="s">
        <v>1304</v>
      </c>
      <c r="C1827" s="35" t="s">
        <v>4850</v>
      </c>
      <c r="D1827" s="35">
        <f>IFERROR(IF($A1827="HDC",IF(VLOOKUP($C1827,hdc!$B$2:$F$1600,2,FALSE())="","",VLOOKUP($C1827,hdc!$B$2:$F$1600,2,FALSE())),IF($A1827="NAUTICS",IF(VLOOKUP($C1827,nautics!$B$2:$F$1200,2,FALSE())="","",VLOOKUP($C1827,nautics!$B$2:$F$1200,2,FALSE())),IF($A1827="ST",IF(VLOOKUP($C1827,st!$B$2:$F$400,2,FALSE())="","",VLOOKUP($C1827,st!$B$2:$F$400,2,FALSE())),""))),"")</f>
        <v>1</v>
      </c>
      <c r="E1827" s="35" t="str">
        <f>IFERROR(IF($A1827="HDC",IF(VLOOKUP($C1827,hdc!$B$2:$F$1600,3,FALSE())="","",VLOOKUP($C1827,hdc!$B$2:$F$1600,3,FALSE())),IF($A1827="NAUTICS",IF(VLOOKUP($C1827,nautics!$B$2:$F$1200,3,FALSE())="","",VLOOKUP($C1827,nautics!$B$2:$F$1200,3,FALSE())),IF($A1827="ST",IF(VLOOKUP($C1827,st!$B$2:$F$400,3,FALSE())="","",VLOOKUP($C1827,st!$B$2:$F$400,3,FALSE())),""))),"")</f>
        <v/>
      </c>
      <c r="F1827" s="35" t="str">
        <f>IFERROR(IF($A1827="HDC",IF(VLOOKUP($C1827,hdc!$B$2:$F$1600,4,FALSE())="","",VLOOKUP($C1827,hdc!$B$2:$F$1600,4,FALSE())),IF($A1827="NAUTICS",IF(VLOOKUP($C1827,nautics!$B$2:$F$1200,4,FALSE())="","",VLOOKUP($C1827,nautics!$B$2:$F$1200,4,FALSE())),IF($A1827="ST",IF(VLOOKUP($C1827,st!$B$2:$F$400,4,FALSE())="","",VLOOKUP($C1827,st!$B$2:$F$400,4,FALSE())),""))),"")</f>
        <v/>
      </c>
      <c r="G1827" s="35" t="str">
        <f>IFERROR(IF($A1827="HDC",IF(VLOOKUP($C1827,hdc!$B$2:$F$1600,5,FALSE())="","",VLOOKUP($C1827,hdc!$B$2:$F$1600,5,FALSE())),IF($A1827="NAUTICS",IF(VLOOKUP($C1827,nautics!$B$2:$F$1200,5,FALSE())="","",VLOOKUP($C1827,nautics!$B$2:$F$1200,5,FALSE())),IF($A1827="ST",IF(VLOOKUP($C1827,st!$B$2:$F$400,5,FALSE())="","",VLOOKUP($C1827,st!$B$2:$F$400,5,FALSE())),""))),"")</f>
        <v/>
      </c>
      <c r="H1827" s="35" t="s">
        <v>359</v>
      </c>
      <c r="I1827" s="35" t="s">
        <v>34</v>
      </c>
      <c r="J1827" s="35" t="s">
        <v>4851</v>
      </c>
      <c r="K1827" s="35">
        <f t="shared" si="7"/>
        <v>31</v>
      </c>
      <c r="L1827" s="35" t="s">
        <v>4852</v>
      </c>
      <c r="M1827" s="35" t="s">
        <v>4853</v>
      </c>
      <c r="N1827" s="35" t="s">
        <v>896</v>
      </c>
      <c r="O1827" s="35" t="s">
        <v>897</v>
      </c>
      <c r="P1827" s="35" t="s">
        <v>4714</v>
      </c>
      <c r="Q1827" s="35" t="s">
        <v>4716</v>
      </c>
      <c r="S1827" s="35" t="s">
        <v>736</v>
      </c>
      <c r="T1827" s="35" t="s">
        <v>738</v>
      </c>
      <c r="U1827" s="35" t="s">
        <v>4854</v>
      </c>
      <c r="W1827" s="35" t="s">
        <v>57</v>
      </c>
      <c r="X1827" s="35" t="s">
        <v>59</v>
      </c>
      <c r="Y1827" s="35" t="s">
        <v>4856</v>
      </c>
      <c r="Z1827" s="35" t="s">
        <v>4722</v>
      </c>
    </row>
    <row r="1828" spans="1:26" ht="15" customHeight="1">
      <c r="A1828" s="35" t="s">
        <v>1304</v>
      </c>
      <c r="C1828" s="35" t="s">
        <v>4857</v>
      </c>
      <c r="D1828" s="35">
        <f>IFERROR(IF($A1828="HDC",IF(VLOOKUP($C1828,hdc!$B$2:$F$1600,2,FALSE())="","",VLOOKUP($C1828,hdc!$B$2:$F$1600,2,FALSE())),IF($A1828="NAUTICS",IF(VLOOKUP($C1828,nautics!$B$2:$F$1200,2,FALSE())="","",VLOOKUP($C1828,nautics!$B$2:$F$1200,2,FALSE())),IF($A1828="ST",IF(VLOOKUP($C1828,st!$B$2:$F$400,2,FALSE())="","",VLOOKUP($C1828,st!$B$2:$F$400,2,FALSE())),""))),"")</f>
        <v>1</v>
      </c>
      <c r="E1828" s="35" t="str">
        <f>IFERROR(IF($A1828="HDC",IF(VLOOKUP($C1828,hdc!$B$2:$F$1600,3,FALSE())="","",VLOOKUP($C1828,hdc!$B$2:$F$1600,3,FALSE())),IF($A1828="NAUTICS",IF(VLOOKUP($C1828,nautics!$B$2:$F$1200,3,FALSE())="","",VLOOKUP($C1828,nautics!$B$2:$F$1200,3,FALSE())),IF($A1828="ST",IF(VLOOKUP($C1828,st!$B$2:$F$400,3,FALSE())="","",VLOOKUP($C1828,st!$B$2:$F$400,3,FALSE())),""))),"")</f>
        <v/>
      </c>
      <c r="F1828" s="35" t="str">
        <f>IFERROR(IF($A1828="HDC",IF(VLOOKUP($C1828,hdc!$B$2:$F$1600,4,FALSE())="","",VLOOKUP($C1828,hdc!$B$2:$F$1600,4,FALSE())),IF($A1828="NAUTICS",IF(VLOOKUP($C1828,nautics!$B$2:$F$1200,4,FALSE())="","",VLOOKUP($C1828,nautics!$B$2:$F$1200,4,FALSE())),IF($A1828="ST",IF(VLOOKUP($C1828,st!$B$2:$F$400,4,FALSE())="","",VLOOKUP($C1828,st!$B$2:$F$400,4,FALSE())),""))),"")</f>
        <v/>
      </c>
      <c r="G1828" s="35" t="str">
        <f>IFERROR(IF($A1828="HDC",IF(VLOOKUP($C1828,hdc!$B$2:$F$1600,5,FALSE())="","",VLOOKUP($C1828,hdc!$B$2:$F$1600,5,FALSE())),IF($A1828="NAUTICS",IF(VLOOKUP($C1828,nautics!$B$2:$F$1200,5,FALSE())="","",VLOOKUP($C1828,nautics!$B$2:$F$1200,5,FALSE())),IF($A1828="ST",IF(VLOOKUP($C1828,st!$B$2:$F$400,5,FALSE())="","",VLOOKUP($C1828,st!$B$2:$F$400,5,FALSE())),""))),"")</f>
        <v/>
      </c>
      <c r="H1828" s="35" t="s">
        <v>359</v>
      </c>
      <c r="I1828" s="35" t="s">
        <v>34</v>
      </c>
      <c r="J1828" s="35" t="s">
        <v>4851</v>
      </c>
      <c r="K1828" s="35">
        <f t="shared" si="7"/>
        <v>31</v>
      </c>
      <c r="L1828" s="35" t="s">
        <v>4852</v>
      </c>
      <c r="M1828" s="35" t="s">
        <v>4853</v>
      </c>
      <c r="N1828" s="35" t="s">
        <v>896</v>
      </c>
      <c r="O1828" s="35" t="s">
        <v>897</v>
      </c>
      <c r="P1828" s="35" t="s">
        <v>4714</v>
      </c>
      <c r="Q1828" s="35" t="s">
        <v>4716</v>
      </c>
      <c r="S1828" s="35" t="s">
        <v>736</v>
      </c>
      <c r="T1828" s="35" t="s">
        <v>738</v>
      </c>
      <c r="U1828" s="35" t="s">
        <v>4862</v>
      </c>
      <c r="W1828" s="35" t="s">
        <v>57</v>
      </c>
      <c r="X1828" s="35" t="s">
        <v>59</v>
      </c>
      <c r="Y1828" s="35" t="s">
        <v>4856</v>
      </c>
      <c r="Z1828" s="35" t="s">
        <v>4722</v>
      </c>
    </row>
    <row r="1829" spans="1:26" ht="15" customHeight="1">
      <c r="A1829" s="35" t="s">
        <v>1304</v>
      </c>
      <c r="C1829" s="35" t="s">
        <v>4864</v>
      </c>
      <c r="D1829" s="35">
        <f>IFERROR(IF($A1829="HDC",IF(VLOOKUP($C1829,hdc!$B$2:$F$1600,2,FALSE())="","",VLOOKUP($C1829,hdc!$B$2:$F$1600,2,FALSE())),IF($A1829="NAUTICS",IF(VLOOKUP($C1829,nautics!$B$2:$F$1200,2,FALSE())="","",VLOOKUP($C1829,nautics!$B$2:$F$1200,2,FALSE())),IF($A1829="ST",IF(VLOOKUP($C1829,st!$B$2:$F$400,2,FALSE())="","",VLOOKUP($C1829,st!$B$2:$F$400,2,FALSE())),""))),"")</f>
        <v>1</v>
      </c>
      <c r="E1829" s="35" t="str">
        <f>IFERROR(IF($A1829="HDC",IF(VLOOKUP($C1829,hdc!$B$2:$F$1600,3,FALSE())="","",VLOOKUP($C1829,hdc!$B$2:$F$1600,3,FALSE())),IF($A1829="NAUTICS",IF(VLOOKUP($C1829,nautics!$B$2:$F$1200,3,FALSE())="","",VLOOKUP($C1829,nautics!$B$2:$F$1200,3,FALSE())),IF($A1829="ST",IF(VLOOKUP($C1829,st!$B$2:$F$400,3,FALSE())="","",VLOOKUP($C1829,st!$B$2:$F$400,3,FALSE())),""))),"")</f>
        <v/>
      </c>
      <c r="F1829" s="35" t="str">
        <f>IFERROR(IF($A1829="HDC",IF(VLOOKUP($C1829,hdc!$B$2:$F$1600,4,FALSE())="","",VLOOKUP($C1829,hdc!$B$2:$F$1600,4,FALSE())),IF($A1829="NAUTICS",IF(VLOOKUP($C1829,nautics!$B$2:$F$1200,4,FALSE())="","",VLOOKUP($C1829,nautics!$B$2:$F$1200,4,FALSE())),IF($A1829="ST",IF(VLOOKUP($C1829,st!$B$2:$F$400,4,FALSE())="","",VLOOKUP($C1829,st!$B$2:$F$400,4,FALSE())),""))),"")</f>
        <v/>
      </c>
      <c r="G1829" s="35" t="str">
        <f>IFERROR(IF($A1829="HDC",IF(VLOOKUP($C1829,hdc!$B$2:$F$1600,5,FALSE())="","",VLOOKUP($C1829,hdc!$B$2:$F$1600,5,FALSE())),IF($A1829="NAUTICS",IF(VLOOKUP($C1829,nautics!$B$2:$F$1200,5,FALSE())="","",VLOOKUP($C1829,nautics!$B$2:$F$1200,5,FALSE())),IF($A1829="ST",IF(VLOOKUP($C1829,st!$B$2:$F$400,5,FALSE())="","",VLOOKUP($C1829,st!$B$2:$F$400,5,FALSE())),""))),"")</f>
        <v/>
      </c>
      <c r="H1829" s="35" t="s">
        <v>359</v>
      </c>
      <c r="I1829" s="35" t="s">
        <v>34</v>
      </c>
      <c r="J1829" s="35" t="s">
        <v>4851</v>
      </c>
      <c r="K1829" s="35">
        <f t="shared" si="7"/>
        <v>31</v>
      </c>
      <c r="L1829" s="35" t="s">
        <v>4852</v>
      </c>
      <c r="M1829" s="35" t="s">
        <v>4853</v>
      </c>
      <c r="N1829" s="35" t="s">
        <v>896</v>
      </c>
      <c r="O1829" s="35" t="s">
        <v>897</v>
      </c>
      <c r="P1829" s="35" t="s">
        <v>4714</v>
      </c>
      <c r="Q1829" s="35" t="s">
        <v>4716</v>
      </c>
      <c r="S1829" s="35" t="s">
        <v>736</v>
      </c>
      <c r="T1829" s="35" t="s">
        <v>738</v>
      </c>
      <c r="U1829" s="35" t="s">
        <v>4862</v>
      </c>
      <c r="W1829" s="35" t="s">
        <v>57</v>
      </c>
      <c r="X1829" s="35" t="s">
        <v>59</v>
      </c>
      <c r="Y1829" s="35" t="s">
        <v>4856</v>
      </c>
      <c r="Z1829" s="35" t="s">
        <v>4722</v>
      </c>
    </row>
    <row r="1830" spans="1:26" ht="15" customHeight="1">
      <c r="A1830" s="35" t="s">
        <v>1304</v>
      </c>
      <c r="C1830" s="35" t="s">
        <v>4869</v>
      </c>
      <c r="D1830" s="35">
        <f>IFERROR(IF($A1830="HDC",IF(VLOOKUP($C1830,hdc!$B$2:$F$1600,2,FALSE())="","",VLOOKUP($C1830,hdc!$B$2:$F$1600,2,FALSE())),IF($A1830="NAUTICS",IF(VLOOKUP($C1830,nautics!$B$2:$F$1200,2,FALSE())="","",VLOOKUP($C1830,nautics!$B$2:$F$1200,2,FALSE())),IF($A1830="ST",IF(VLOOKUP($C1830,st!$B$2:$F$400,2,FALSE())="","",VLOOKUP($C1830,st!$B$2:$F$400,2,FALSE())),""))),"")</f>
        <v>1</v>
      </c>
      <c r="E1830" s="35" t="str">
        <f>IFERROR(IF($A1830="HDC",IF(VLOOKUP($C1830,hdc!$B$2:$F$1600,3,FALSE())="","",VLOOKUP($C1830,hdc!$B$2:$F$1600,3,FALSE())),IF($A1830="NAUTICS",IF(VLOOKUP($C1830,nautics!$B$2:$F$1200,3,FALSE())="","",VLOOKUP($C1830,nautics!$B$2:$F$1200,3,FALSE())),IF($A1830="ST",IF(VLOOKUP($C1830,st!$B$2:$F$400,3,FALSE())="","",VLOOKUP($C1830,st!$B$2:$F$400,3,FALSE())),""))),"")</f>
        <v/>
      </c>
      <c r="F1830" s="35" t="str">
        <f>IFERROR(IF($A1830="HDC",IF(VLOOKUP($C1830,hdc!$B$2:$F$1600,4,FALSE())="","",VLOOKUP($C1830,hdc!$B$2:$F$1600,4,FALSE())),IF($A1830="NAUTICS",IF(VLOOKUP($C1830,nautics!$B$2:$F$1200,4,FALSE())="","",VLOOKUP($C1830,nautics!$B$2:$F$1200,4,FALSE())),IF($A1830="ST",IF(VLOOKUP($C1830,st!$B$2:$F$400,4,FALSE())="","",VLOOKUP($C1830,st!$B$2:$F$400,4,FALSE())),""))),"")</f>
        <v/>
      </c>
      <c r="G1830" s="35" t="str">
        <f>IFERROR(IF($A1830="HDC",IF(VLOOKUP($C1830,hdc!$B$2:$F$1600,5,FALSE())="","",VLOOKUP($C1830,hdc!$B$2:$F$1600,5,FALSE())),IF($A1830="NAUTICS",IF(VLOOKUP($C1830,nautics!$B$2:$F$1200,5,FALSE())="","",VLOOKUP($C1830,nautics!$B$2:$F$1200,5,FALSE())),IF($A1830="ST",IF(VLOOKUP($C1830,st!$B$2:$F$400,5,FALSE())="","",VLOOKUP($C1830,st!$B$2:$F$400,5,FALSE())),""))),"")</f>
        <v/>
      </c>
      <c r="H1830" s="35" t="s">
        <v>316</v>
      </c>
      <c r="I1830" s="35" t="s">
        <v>34</v>
      </c>
      <c r="J1830" s="35" t="s">
        <v>4870</v>
      </c>
      <c r="K1830" s="35">
        <f t="shared" si="7"/>
        <v>26</v>
      </c>
      <c r="L1830" s="35" t="s">
        <v>4714</v>
      </c>
      <c r="M1830" s="35" t="s">
        <v>4716</v>
      </c>
      <c r="N1830" s="35" t="s">
        <v>736</v>
      </c>
      <c r="O1830" s="35" t="s">
        <v>738</v>
      </c>
      <c r="P1830" s="35" t="s">
        <v>4872</v>
      </c>
      <c r="Q1830" s="35" t="s">
        <v>4874</v>
      </c>
      <c r="S1830" s="35" t="s">
        <v>2490</v>
      </c>
      <c r="T1830" s="35" t="s">
        <v>2492</v>
      </c>
      <c r="U1830" s="35" t="s">
        <v>4876</v>
      </c>
      <c r="W1830" s="35" t="s">
        <v>57</v>
      </c>
      <c r="X1830" s="35" t="s">
        <v>59</v>
      </c>
      <c r="Y1830" s="35" t="s">
        <v>4722</v>
      </c>
      <c r="Z1830" s="35" t="s">
        <v>2902</v>
      </c>
    </row>
    <row r="1831" spans="1:26" ht="15" customHeight="1">
      <c r="A1831" s="35" t="s">
        <v>1304</v>
      </c>
      <c r="C1831" s="35" t="s">
        <v>4877</v>
      </c>
      <c r="D1831" s="35">
        <f>IFERROR(IF($A1831="HDC",IF(VLOOKUP($C1831,hdc!$B$2:$F$1600,2,FALSE())="","",VLOOKUP($C1831,hdc!$B$2:$F$1600,2,FALSE())),IF($A1831="NAUTICS",IF(VLOOKUP($C1831,nautics!$B$2:$F$1200,2,FALSE())="","",VLOOKUP($C1831,nautics!$B$2:$F$1200,2,FALSE())),IF($A1831="ST",IF(VLOOKUP($C1831,st!$B$2:$F$400,2,FALSE())="","",VLOOKUP($C1831,st!$B$2:$F$400,2,FALSE())),""))),"")</f>
        <v>1</v>
      </c>
      <c r="E1831" s="35" t="str">
        <f>IFERROR(IF($A1831="HDC",IF(VLOOKUP($C1831,hdc!$B$2:$F$1600,3,FALSE())="","",VLOOKUP($C1831,hdc!$B$2:$F$1600,3,FALSE())),IF($A1831="NAUTICS",IF(VLOOKUP($C1831,nautics!$B$2:$F$1200,3,FALSE())="","",VLOOKUP($C1831,nautics!$B$2:$F$1200,3,FALSE())),IF($A1831="ST",IF(VLOOKUP($C1831,st!$B$2:$F$400,3,FALSE())="","",VLOOKUP($C1831,st!$B$2:$F$400,3,FALSE())),""))),"")</f>
        <v/>
      </c>
      <c r="F1831" s="35" t="str">
        <f>IFERROR(IF($A1831="HDC",IF(VLOOKUP($C1831,hdc!$B$2:$F$1600,4,FALSE())="","",VLOOKUP($C1831,hdc!$B$2:$F$1600,4,FALSE())),IF($A1831="NAUTICS",IF(VLOOKUP($C1831,nautics!$B$2:$F$1200,4,FALSE())="","",VLOOKUP($C1831,nautics!$B$2:$F$1200,4,FALSE())),IF($A1831="ST",IF(VLOOKUP($C1831,st!$B$2:$F$400,4,FALSE())="","",VLOOKUP($C1831,st!$B$2:$F$400,4,FALSE())),""))),"")</f>
        <v/>
      </c>
      <c r="G1831" s="35" t="str">
        <f>IFERROR(IF($A1831="HDC",IF(VLOOKUP($C1831,hdc!$B$2:$F$1600,5,FALSE())="","",VLOOKUP($C1831,hdc!$B$2:$F$1600,5,FALSE())),IF($A1831="NAUTICS",IF(VLOOKUP($C1831,nautics!$B$2:$F$1200,5,FALSE())="","",VLOOKUP($C1831,nautics!$B$2:$F$1200,5,FALSE())),IF($A1831="ST",IF(VLOOKUP($C1831,st!$B$2:$F$400,5,FALSE())="","",VLOOKUP($C1831,st!$B$2:$F$400,5,FALSE())),""))),"")</f>
        <v/>
      </c>
      <c r="H1831" s="35" t="s">
        <v>359</v>
      </c>
      <c r="I1831" s="35" t="s">
        <v>34</v>
      </c>
      <c r="J1831" s="35" t="s">
        <v>4870</v>
      </c>
      <c r="K1831" s="35">
        <f t="shared" si="7"/>
        <v>26</v>
      </c>
      <c r="L1831" s="35" t="s">
        <v>4714</v>
      </c>
      <c r="M1831" s="35" t="s">
        <v>4716</v>
      </c>
      <c r="N1831" s="35" t="s">
        <v>736</v>
      </c>
      <c r="O1831" s="35" t="s">
        <v>738</v>
      </c>
      <c r="P1831" s="35" t="s">
        <v>4872</v>
      </c>
      <c r="Q1831" s="35" t="s">
        <v>4874</v>
      </c>
      <c r="S1831" s="35" t="s">
        <v>2490</v>
      </c>
      <c r="T1831" s="35" t="s">
        <v>2492</v>
      </c>
      <c r="U1831" s="35" t="s">
        <v>4876</v>
      </c>
      <c r="W1831" s="35" t="s">
        <v>57</v>
      </c>
      <c r="X1831" s="35" t="s">
        <v>59</v>
      </c>
      <c r="Y1831" s="35" t="s">
        <v>4722</v>
      </c>
      <c r="Z1831" s="35" t="s">
        <v>2902</v>
      </c>
    </row>
    <row r="1832" spans="1:26" ht="15" customHeight="1">
      <c r="A1832" s="35" t="s">
        <v>1304</v>
      </c>
      <c r="C1832" s="35" t="s">
        <v>4880</v>
      </c>
      <c r="D1832" s="35">
        <f>IFERROR(IF($A1832="HDC",IF(VLOOKUP($C1832,hdc!$B$2:$F$1600,2,FALSE())="","",VLOOKUP($C1832,hdc!$B$2:$F$1600,2,FALSE())),IF($A1832="NAUTICS",IF(VLOOKUP($C1832,nautics!$B$2:$F$1200,2,FALSE())="","",VLOOKUP($C1832,nautics!$B$2:$F$1200,2,FALSE())),IF($A1832="ST",IF(VLOOKUP($C1832,st!$B$2:$F$400,2,FALSE())="","",VLOOKUP($C1832,st!$B$2:$F$400,2,FALSE())),""))),"")</f>
        <v>1</v>
      </c>
      <c r="E1832" s="35" t="str">
        <f>IFERROR(IF($A1832="HDC",IF(VLOOKUP($C1832,hdc!$B$2:$F$1600,3,FALSE())="","",VLOOKUP($C1832,hdc!$B$2:$F$1600,3,FALSE())),IF($A1832="NAUTICS",IF(VLOOKUP($C1832,nautics!$B$2:$F$1200,3,FALSE())="","",VLOOKUP($C1832,nautics!$B$2:$F$1200,3,FALSE())),IF($A1832="ST",IF(VLOOKUP($C1832,st!$B$2:$F$400,3,FALSE())="","",VLOOKUP($C1832,st!$B$2:$F$400,3,FALSE())),""))),"")</f>
        <v/>
      </c>
      <c r="F1832" s="35" t="str">
        <f>IFERROR(IF($A1832="HDC",IF(VLOOKUP($C1832,hdc!$B$2:$F$1600,4,FALSE())="","",VLOOKUP($C1832,hdc!$B$2:$F$1600,4,FALSE())),IF($A1832="NAUTICS",IF(VLOOKUP($C1832,nautics!$B$2:$F$1200,4,FALSE())="","",VLOOKUP($C1832,nautics!$B$2:$F$1200,4,FALSE())),IF($A1832="ST",IF(VLOOKUP($C1832,st!$B$2:$F$400,4,FALSE())="","",VLOOKUP($C1832,st!$B$2:$F$400,4,FALSE())),""))),"")</f>
        <v/>
      </c>
      <c r="G1832" s="35" t="str">
        <f>IFERROR(IF($A1832="HDC",IF(VLOOKUP($C1832,hdc!$B$2:$F$1600,5,FALSE())="","",VLOOKUP($C1832,hdc!$B$2:$F$1600,5,FALSE())),IF($A1832="NAUTICS",IF(VLOOKUP($C1832,nautics!$B$2:$F$1200,5,FALSE())="","",VLOOKUP($C1832,nautics!$B$2:$F$1200,5,FALSE())),IF($A1832="ST",IF(VLOOKUP($C1832,st!$B$2:$F$400,5,FALSE())="","",VLOOKUP($C1832,st!$B$2:$F$400,5,FALSE())),""))),"")</f>
        <v/>
      </c>
      <c r="H1832" s="35" t="s">
        <v>145</v>
      </c>
      <c r="I1832" s="35" t="s">
        <v>34</v>
      </c>
      <c r="J1832" s="35" t="s">
        <v>4883</v>
      </c>
      <c r="K1832" s="35">
        <f t="shared" si="7"/>
        <v>68</v>
      </c>
      <c r="L1832" s="35" t="s">
        <v>4714</v>
      </c>
      <c r="M1832" s="35" t="s">
        <v>4716</v>
      </c>
      <c r="N1832" s="35" t="s">
        <v>736</v>
      </c>
      <c r="O1832" s="35" t="s">
        <v>738</v>
      </c>
      <c r="P1832" s="35" t="s">
        <v>4885</v>
      </c>
      <c r="Q1832" s="35" t="s">
        <v>4886</v>
      </c>
      <c r="S1832" s="35" t="s">
        <v>433</v>
      </c>
      <c r="T1832" s="35" t="s">
        <v>434</v>
      </c>
      <c r="U1832" s="35" t="s">
        <v>4887</v>
      </c>
      <c r="W1832" s="35" t="s">
        <v>57</v>
      </c>
      <c r="X1832" s="35" t="s">
        <v>59</v>
      </c>
      <c r="Y1832" s="35" t="s">
        <v>4722</v>
      </c>
      <c r="Z1832" s="35" t="s">
        <v>4888</v>
      </c>
    </row>
    <row r="1833" spans="1:26" ht="15" customHeight="1">
      <c r="A1833" s="35" t="s">
        <v>1304</v>
      </c>
      <c r="C1833" s="35" t="s">
        <v>4891</v>
      </c>
      <c r="D1833" s="35">
        <f>IFERROR(IF($A1833="HDC",IF(VLOOKUP($C1833,hdc!$B$2:$F$1600,2,FALSE())="","",VLOOKUP($C1833,hdc!$B$2:$F$1600,2,FALSE())),IF($A1833="NAUTICS",IF(VLOOKUP($C1833,nautics!$B$2:$F$1200,2,FALSE())="","",VLOOKUP($C1833,nautics!$B$2:$F$1200,2,FALSE())),IF($A1833="ST",IF(VLOOKUP($C1833,st!$B$2:$F$400,2,FALSE())="","",VLOOKUP($C1833,st!$B$2:$F$400,2,FALSE())),""))),"")</f>
        <v>1</v>
      </c>
      <c r="E1833" s="35" t="str">
        <f>IFERROR(IF($A1833="HDC",IF(VLOOKUP($C1833,hdc!$B$2:$F$1600,3,FALSE())="","",VLOOKUP($C1833,hdc!$B$2:$F$1600,3,FALSE())),IF($A1833="NAUTICS",IF(VLOOKUP($C1833,nautics!$B$2:$F$1200,3,FALSE())="","",VLOOKUP($C1833,nautics!$B$2:$F$1200,3,FALSE())),IF($A1833="ST",IF(VLOOKUP($C1833,st!$B$2:$F$400,3,FALSE())="","",VLOOKUP($C1833,st!$B$2:$F$400,3,FALSE())),""))),"")</f>
        <v/>
      </c>
      <c r="F1833" s="35" t="str">
        <f>IFERROR(IF($A1833="HDC",IF(VLOOKUP($C1833,hdc!$B$2:$F$1600,4,FALSE())="","",VLOOKUP($C1833,hdc!$B$2:$F$1600,4,FALSE())),IF($A1833="NAUTICS",IF(VLOOKUP($C1833,nautics!$B$2:$F$1200,4,FALSE())="","",VLOOKUP($C1833,nautics!$B$2:$F$1200,4,FALSE())),IF($A1833="ST",IF(VLOOKUP($C1833,st!$B$2:$F$400,4,FALSE())="","",VLOOKUP($C1833,st!$B$2:$F$400,4,FALSE())),""))),"")</f>
        <v/>
      </c>
      <c r="G1833" s="35" t="str">
        <f>IFERROR(IF($A1833="HDC",IF(VLOOKUP($C1833,hdc!$B$2:$F$1600,5,FALSE())="","",VLOOKUP($C1833,hdc!$B$2:$F$1600,5,FALSE())),IF($A1833="NAUTICS",IF(VLOOKUP($C1833,nautics!$B$2:$F$1200,5,FALSE())="","",VLOOKUP($C1833,nautics!$B$2:$F$1200,5,FALSE())),IF($A1833="ST",IF(VLOOKUP($C1833,st!$B$2:$F$400,5,FALSE())="","",VLOOKUP($C1833,st!$B$2:$F$400,5,FALSE())),""))),"")</f>
        <v/>
      </c>
      <c r="H1833" s="35" t="s">
        <v>359</v>
      </c>
      <c r="I1833" s="35" t="s">
        <v>34</v>
      </c>
      <c r="J1833" s="35" t="s">
        <v>4883</v>
      </c>
      <c r="K1833" s="35">
        <f t="shared" si="7"/>
        <v>68</v>
      </c>
      <c r="L1833" s="35" t="s">
        <v>4714</v>
      </c>
      <c r="M1833" s="35" t="s">
        <v>4716</v>
      </c>
      <c r="N1833" s="35" t="s">
        <v>736</v>
      </c>
      <c r="O1833" s="35" t="s">
        <v>738</v>
      </c>
      <c r="P1833" s="35" t="s">
        <v>4885</v>
      </c>
      <c r="Q1833" s="35" t="s">
        <v>4886</v>
      </c>
      <c r="S1833" s="35" t="s">
        <v>433</v>
      </c>
      <c r="T1833" s="35" t="s">
        <v>434</v>
      </c>
      <c r="U1833" s="35" t="s">
        <v>4887</v>
      </c>
      <c r="W1833" s="35" t="s">
        <v>57</v>
      </c>
      <c r="X1833" s="35" t="s">
        <v>59</v>
      </c>
      <c r="Y1833" s="35" t="s">
        <v>4722</v>
      </c>
      <c r="Z1833" s="35" t="s">
        <v>4888</v>
      </c>
    </row>
    <row r="1834" spans="1:26" ht="15" customHeight="1">
      <c r="A1834" s="35" t="s">
        <v>1304</v>
      </c>
      <c r="C1834" s="35" t="s">
        <v>4894</v>
      </c>
      <c r="D1834" s="35">
        <f>IFERROR(IF($A1834="HDC",IF(VLOOKUP($C1834,hdc!$B$2:$F$1600,2,FALSE())="","",VLOOKUP($C1834,hdc!$B$2:$F$1600,2,FALSE())),IF($A1834="NAUTICS",IF(VLOOKUP($C1834,nautics!$B$2:$F$1200,2,FALSE())="","",VLOOKUP($C1834,nautics!$B$2:$F$1200,2,FALSE())),IF($A1834="ST",IF(VLOOKUP($C1834,st!$B$2:$F$400,2,FALSE())="","",VLOOKUP($C1834,st!$B$2:$F$400,2,FALSE())),""))),"")</f>
        <v>1</v>
      </c>
      <c r="E1834" s="35">
        <f>IFERROR(IF($A1834="HDC",IF(VLOOKUP($C1834,hdc!$B$2:$F$1600,3,FALSE())="","",VLOOKUP($C1834,hdc!$B$2:$F$1600,3,FALSE())),IF($A1834="NAUTICS",IF(VLOOKUP($C1834,nautics!$B$2:$F$1200,3,FALSE())="","",VLOOKUP($C1834,nautics!$B$2:$F$1200,3,FALSE())),IF($A1834="ST",IF(VLOOKUP($C1834,st!$B$2:$F$400,3,FALSE())="","",VLOOKUP($C1834,st!$B$2:$F$400,3,FALSE())),""))),"")</f>
        <v>1</v>
      </c>
      <c r="F1834" s="35" t="str">
        <f>IFERROR(IF($A1834="HDC",IF(VLOOKUP($C1834,hdc!$B$2:$F$1600,4,FALSE())="","",VLOOKUP($C1834,hdc!$B$2:$F$1600,4,FALSE())),IF($A1834="NAUTICS",IF(VLOOKUP($C1834,nautics!$B$2:$F$1200,4,FALSE())="","",VLOOKUP($C1834,nautics!$B$2:$F$1200,4,FALSE())),IF($A1834="ST",IF(VLOOKUP($C1834,st!$B$2:$F$400,4,FALSE())="","",VLOOKUP($C1834,st!$B$2:$F$400,4,FALSE())),""))),"")</f>
        <v/>
      </c>
      <c r="G1834" s="35" t="str">
        <f>IFERROR(IF($A1834="HDC",IF(VLOOKUP($C1834,hdc!$B$2:$F$1600,5,FALSE())="","",VLOOKUP($C1834,hdc!$B$2:$F$1600,5,FALSE())),IF($A1834="NAUTICS",IF(VLOOKUP($C1834,nautics!$B$2:$F$1200,5,FALSE())="","",VLOOKUP($C1834,nautics!$B$2:$F$1200,5,FALSE())),IF($A1834="ST",IF(VLOOKUP($C1834,st!$B$2:$F$400,5,FALSE())="","",VLOOKUP($C1834,st!$B$2:$F$400,5,FALSE())),""))),"")</f>
        <v/>
      </c>
      <c r="H1834" s="35" t="s">
        <v>359</v>
      </c>
      <c r="I1834" s="35" t="s">
        <v>34</v>
      </c>
      <c r="J1834" s="35" t="s">
        <v>4883</v>
      </c>
      <c r="K1834" s="35">
        <f t="shared" si="7"/>
        <v>68</v>
      </c>
      <c r="L1834" s="35" t="s">
        <v>4714</v>
      </c>
      <c r="M1834" s="35" t="s">
        <v>4716</v>
      </c>
      <c r="N1834" s="35" t="s">
        <v>736</v>
      </c>
      <c r="O1834" s="35" t="s">
        <v>738</v>
      </c>
      <c r="P1834" s="35" t="s">
        <v>4885</v>
      </c>
      <c r="Q1834" s="35" t="s">
        <v>4886</v>
      </c>
      <c r="S1834" s="35" t="s">
        <v>433</v>
      </c>
      <c r="T1834" s="35" t="s">
        <v>434</v>
      </c>
      <c r="U1834" s="35" t="s">
        <v>4887</v>
      </c>
      <c r="W1834" s="35" t="s">
        <v>57</v>
      </c>
      <c r="X1834" s="35" t="s">
        <v>59</v>
      </c>
      <c r="Y1834" s="35" t="s">
        <v>4722</v>
      </c>
      <c r="Z1834" s="35" t="s">
        <v>4888</v>
      </c>
    </row>
    <row r="1835" spans="1:26" ht="15" customHeight="1">
      <c r="A1835" s="35" t="s">
        <v>1304</v>
      </c>
      <c r="C1835" s="35" t="s">
        <v>4897</v>
      </c>
      <c r="D1835" s="35">
        <f>IFERROR(IF($A1835="HDC",IF(VLOOKUP($C1835,hdc!$B$2:$F$1600,2,FALSE())="","",VLOOKUP($C1835,hdc!$B$2:$F$1600,2,FALSE())),IF($A1835="NAUTICS",IF(VLOOKUP($C1835,nautics!$B$2:$F$1200,2,FALSE())="","",VLOOKUP($C1835,nautics!$B$2:$F$1200,2,FALSE())),IF($A1835="ST",IF(VLOOKUP($C1835,st!$B$2:$F$400,2,FALSE())="","",VLOOKUP($C1835,st!$B$2:$F$400,2,FALSE())),""))),"")</f>
        <v>1</v>
      </c>
      <c r="E1835" s="35" t="str">
        <f>IFERROR(IF($A1835="HDC",IF(VLOOKUP($C1835,hdc!$B$2:$F$1600,3,FALSE())="","",VLOOKUP($C1835,hdc!$B$2:$F$1600,3,FALSE())),IF($A1835="NAUTICS",IF(VLOOKUP($C1835,nautics!$B$2:$F$1200,3,FALSE())="","",VLOOKUP($C1835,nautics!$B$2:$F$1200,3,FALSE())),IF($A1835="ST",IF(VLOOKUP($C1835,st!$B$2:$F$400,3,FALSE())="","",VLOOKUP($C1835,st!$B$2:$F$400,3,FALSE())),""))),"")</f>
        <v/>
      </c>
      <c r="F1835" s="35" t="str">
        <f>IFERROR(IF($A1835="HDC",IF(VLOOKUP($C1835,hdc!$B$2:$F$1600,4,FALSE())="","",VLOOKUP($C1835,hdc!$B$2:$F$1600,4,FALSE())),IF($A1835="NAUTICS",IF(VLOOKUP($C1835,nautics!$B$2:$F$1200,4,FALSE())="","",VLOOKUP($C1835,nautics!$B$2:$F$1200,4,FALSE())),IF($A1835="ST",IF(VLOOKUP($C1835,st!$B$2:$F$400,4,FALSE())="","",VLOOKUP($C1835,st!$B$2:$F$400,4,FALSE())),""))),"")</f>
        <v/>
      </c>
      <c r="G1835" s="35" t="str">
        <f>IFERROR(IF($A1835="HDC",IF(VLOOKUP($C1835,hdc!$B$2:$F$1600,5,FALSE())="","",VLOOKUP($C1835,hdc!$B$2:$F$1600,5,FALSE())),IF($A1835="NAUTICS",IF(VLOOKUP($C1835,nautics!$B$2:$F$1200,5,FALSE())="","",VLOOKUP($C1835,nautics!$B$2:$F$1200,5,FALSE())),IF($A1835="ST",IF(VLOOKUP($C1835,st!$B$2:$F$400,5,FALSE())="","",VLOOKUP($C1835,st!$B$2:$F$400,5,FALSE())),""))),"")</f>
        <v/>
      </c>
      <c r="H1835" s="35" t="s">
        <v>104</v>
      </c>
      <c r="I1835" s="35" t="s">
        <v>34</v>
      </c>
      <c r="J1835" s="35" t="s">
        <v>4836</v>
      </c>
      <c r="K1835" s="35">
        <f t="shared" si="7"/>
        <v>38</v>
      </c>
      <c r="L1835" s="35" t="s">
        <v>4714</v>
      </c>
      <c r="M1835" s="35" t="s">
        <v>4716</v>
      </c>
      <c r="N1835" s="35" t="s">
        <v>736</v>
      </c>
      <c r="O1835" s="35" t="s">
        <v>738</v>
      </c>
      <c r="P1835" s="35" t="s">
        <v>4839</v>
      </c>
      <c r="Q1835" s="35" t="s">
        <v>4840</v>
      </c>
      <c r="S1835" s="35" t="s">
        <v>2548</v>
      </c>
      <c r="T1835" s="35" t="s">
        <v>2549</v>
      </c>
      <c r="U1835" s="35" t="s">
        <v>4841</v>
      </c>
      <c r="W1835" s="35" t="s">
        <v>57</v>
      </c>
      <c r="X1835" s="35" t="s">
        <v>3518</v>
      </c>
      <c r="Y1835" s="35" t="s">
        <v>4722</v>
      </c>
      <c r="Z1835" s="35" t="s">
        <v>4843</v>
      </c>
    </row>
    <row r="1836" spans="1:26" ht="15" customHeight="1">
      <c r="A1836" s="35" t="s">
        <v>1304</v>
      </c>
      <c r="C1836" s="35" t="s">
        <v>4899</v>
      </c>
      <c r="D1836" s="35">
        <f>IFERROR(IF($A1836="HDC",IF(VLOOKUP($C1836,hdc!$B$2:$F$1600,2,FALSE())="","",VLOOKUP($C1836,hdc!$B$2:$F$1600,2,FALSE())),IF($A1836="NAUTICS",IF(VLOOKUP($C1836,nautics!$B$2:$F$1200,2,FALSE())="","",VLOOKUP($C1836,nautics!$B$2:$F$1200,2,FALSE())),IF($A1836="ST",IF(VLOOKUP($C1836,st!$B$2:$F$400,2,FALSE())="","",VLOOKUP($C1836,st!$B$2:$F$400,2,FALSE())),""))),"")</f>
        <v>1</v>
      </c>
      <c r="E1836" s="35" t="str">
        <f>IFERROR(IF($A1836="HDC",IF(VLOOKUP($C1836,hdc!$B$2:$F$1600,3,FALSE())="","",VLOOKUP($C1836,hdc!$B$2:$F$1600,3,FALSE())),IF($A1836="NAUTICS",IF(VLOOKUP($C1836,nautics!$B$2:$F$1200,3,FALSE())="","",VLOOKUP($C1836,nautics!$B$2:$F$1200,3,FALSE())),IF($A1836="ST",IF(VLOOKUP($C1836,st!$B$2:$F$400,3,FALSE())="","",VLOOKUP($C1836,st!$B$2:$F$400,3,FALSE())),""))),"")</f>
        <v/>
      </c>
      <c r="F1836" s="35" t="str">
        <f>IFERROR(IF($A1836="HDC",IF(VLOOKUP($C1836,hdc!$B$2:$F$1600,4,FALSE())="","",VLOOKUP($C1836,hdc!$B$2:$F$1600,4,FALSE())),IF($A1836="NAUTICS",IF(VLOOKUP($C1836,nautics!$B$2:$F$1200,4,FALSE())="","",VLOOKUP($C1836,nautics!$B$2:$F$1200,4,FALSE())),IF($A1836="ST",IF(VLOOKUP($C1836,st!$B$2:$F$400,4,FALSE())="","",VLOOKUP($C1836,st!$B$2:$F$400,4,FALSE())),""))),"")</f>
        <v/>
      </c>
      <c r="G1836" s="35" t="str">
        <f>IFERROR(IF($A1836="HDC",IF(VLOOKUP($C1836,hdc!$B$2:$F$1600,5,FALSE())="","",VLOOKUP($C1836,hdc!$B$2:$F$1600,5,FALSE())),IF($A1836="NAUTICS",IF(VLOOKUP($C1836,nautics!$B$2:$F$1200,5,FALSE())="","",VLOOKUP($C1836,nautics!$B$2:$F$1200,5,FALSE())),IF($A1836="ST",IF(VLOOKUP($C1836,st!$B$2:$F$400,5,FALSE())="","",VLOOKUP($C1836,st!$B$2:$F$400,5,FALSE())),""))),"")</f>
        <v/>
      </c>
      <c r="H1836" s="35" t="s">
        <v>145</v>
      </c>
      <c r="I1836" s="35" t="s">
        <v>34</v>
      </c>
      <c r="J1836" s="35" t="s">
        <v>4900</v>
      </c>
      <c r="K1836" s="35">
        <f t="shared" si="7"/>
        <v>73</v>
      </c>
      <c r="L1836" s="35" t="s">
        <v>4714</v>
      </c>
      <c r="M1836" s="35" t="s">
        <v>4716</v>
      </c>
      <c r="N1836" s="35" t="s">
        <v>736</v>
      </c>
      <c r="O1836" s="35" t="s">
        <v>738</v>
      </c>
      <c r="P1836" s="35" t="s">
        <v>4702</v>
      </c>
      <c r="Q1836" s="35" t="s">
        <v>4703</v>
      </c>
      <c r="S1836" s="35" t="s">
        <v>46</v>
      </c>
      <c r="T1836" s="35" t="s">
        <v>49</v>
      </c>
      <c r="U1836" s="35" t="s">
        <v>4901</v>
      </c>
      <c r="W1836" s="35" t="s">
        <v>57</v>
      </c>
      <c r="X1836" s="35" t="s">
        <v>3518</v>
      </c>
      <c r="Y1836" s="35" t="s">
        <v>4722</v>
      </c>
      <c r="Z1836" s="35" t="s">
        <v>177</v>
      </c>
    </row>
    <row r="1837" spans="1:26" ht="15" customHeight="1">
      <c r="A1837" s="35" t="s">
        <v>1304</v>
      </c>
      <c r="C1837" s="35" t="s">
        <v>4903</v>
      </c>
      <c r="D1837" s="35">
        <f>IFERROR(IF($A1837="HDC",IF(VLOOKUP($C1837,hdc!$B$2:$F$1600,2,FALSE())="","",VLOOKUP($C1837,hdc!$B$2:$F$1600,2,FALSE())),IF($A1837="NAUTICS",IF(VLOOKUP($C1837,nautics!$B$2:$F$1200,2,FALSE())="","",VLOOKUP($C1837,nautics!$B$2:$F$1200,2,FALSE())),IF($A1837="ST",IF(VLOOKUP($C1837,st!$B$2:$F$400,2,FALSE())="","",VLOOKUP($C1837,st!$B$2:$F$400,2,FALSE())),""))),"")</f>
        <v>1</v>
      </c>
      <c r="E1837" s="35" t="str">
        <f>IFERROR(IF($A1837="HDC",IF(VLOOKUP($C1837,hdc!$B$2:$F$1600,3,FALSE())="","",VLOOKUP($C1837,hdc!$B$2:$F$1600,3,FALSE())),IF($A1837="NAUTICS",IF(VLOOKUP($C1837,nautics!$B$2:$F$1200,3,FALSE())="","",VLOOKUP($C1837,nautics!$B$2:$F$1200,3,FALSE())),IF($A1837="ST",IF(VLOOKUP($C1837,st!$B$2:$F$400,3,FALSE())="","",VLOOKUP($C1837,st!$B$2:$F$400,3,FALSE())),""))),"")</f>
        <v/>
      </c>
      <c r="F1837" s="35" t="str">
        <f>IFERROR(IF($A1837="HDC",IF(VLOOKUP($C1837,hdc!$B$2:$F$1600,4,FALSE())="","",VLOOKUP($C1837,hdc!$B$2:$F$1600,4,FALSE())),IF($A1837="NAUTICS",IF(VLOOKUP($C1837,nautics!$B$2:$F$1200,4,FALSE())="","",VLOOKUP($C1837,nautics!$B$2:$F$1200,4,FALSE())),IF($A1837="ST",IF(VLOOKUP($C1837,st!$B$2:$F$400,4,FALSE())="","",VLOOKUP($C1837,st!$B$2:$F$400,4,FALSE())),""))),"")</f>
        <v/>
      </c>
      <c r="G1837" s="35" t="str">
        <f>IFERROR(IF($A1837="HDC",IF(VLOOKUP($C1837,hdc!$B$2:$F$1600,5,FALSE())="","",VLOOKUP($C1837,hdc!$B$2:$F$1600,5,FALSE())),IF($A1837="NAUTICS",IF(VLOOKUP($C1837,nautics!$B$2:$F$1200,5,FALSE())="","",VLOOKUP($C1837,nautics!$B$2:$F$1200,5,FALSE())),IF($A1837="ST",IF(VLOOKUP($C1837,st!$B$2:$F$400,5,FALSE())="","",VLOOKUP($C1837,st!$B$2:$F$400,5,FALSE())),""))),"")</f>
        <v/>
      </c>
      <c r="H1837" s="35" t="s">
        <v>316</v>
      </c>
      <c r="I1837" s="35" t="s">
        <v>34</v>
      </c>
      <c r="J1837" s="35" t="s">
        <v>4870</v>
      </c>
      <c r="K1837" s="35">
        <f t="shared" si="7"/>
        <v>26</v>
      </c>
      <c r="L1837" s="35" t="s">
        <v>4714</v>
      </c>
      <c r="M1837" s="35" t="s">
        <v>4716</v>
      </c>
      <c r="N1837" s="35" t="s">
        <v>736</v>
      </c>
      <c r="O1837" s="35" t="s">
        <v>738</v>
      </c>
      <c r="P1837" s="35" t="s">
        <v>4872</v>
      </c>
      <c r="Q1837" s="35" t="s">
        <v>4874</v>
      </c>
      <c r="S1837" s="35" t="s">
        <v>2490</v>
      </c>
      <c r="T1837" s="35" t="s">
        <v>2492</v>
      </c>
      <c r="U1837" s="35" t="s">
        <v>4876</v>
      </c>
      <c r="W1837" s="35" t="s">
        <v>57</v>
      </c>
      <c r="X1837" s="35" t="s">
        <v>59</v>
      </c>
      <c r="Y1837" s="35" t="s">
        <v>4722</v>
      </c>
      <c r="Z1837" s="35" t="s">
        <v>2902</v>
      </c>
    </row>
    <row r="1838" spans="1:26" ht="15" customHeight="1">
      <c r="A1838" s="35" t="s">
        <v>1304</v>
      </c>
      <c r="C1838" s="35" t="s">
        <v>4909</v>
      </c>
      <c r="D1838" s="35">
        <f>IFERROR(IF($A1838="HDC",IF(VLOOKUP($C1838,hdc!$B$2:$F$1600,2,FALSE())="","",VLOOKUP($C1838,hdc!$B$2:$F$1600,2,FALSE())),IF($A1838="NAUTICS",IF(VLOOKUP($C1838,nautics!$B$2:$F$1200,2,FALSE())="","",VLOOKUP($C1838,nautics!$B$2:$F$1200,2,FALSE())),IF($A1838="ST",IF(VLOOKUP($C1838,st!$B$2:$F$400,2,FALSE())="","",VLOOKUP($C1838,st!$B$2:$F$400,2,FALSE())),""))),"")</f>
        <v>1</v>
      </c>
      <c r="E1838" s="35" t="str">
        <f>IFERROR(IF($A1838="HDC",IF(VLOOKUP($C1838,hdc!$B$2:$F$1600,3,FALSE())="","",VLOOKUP($C1838,hdc!$B$2:$F$1600,3,FALSE())),IF($A1838="NAUTICS",IF(VLOOKUP($C1838,nautics!$B$2:$F$1200,3,FALSE())="","",VLOOKUP($C1838,nautics!$B$2:$F$1200,3,FALSE())),IF($A1838="ST",IF(VLOOKUP($C1838,st!$B$2:$F$400,3,FALSE())="","",VLOOKUP($C1838,st!$B$2:$F$400,3,FALSE())),""))),"")</f>
        <v/>
      </c>
      <c r="F1838" s="35" t="str">
        <f>IFERROR(IF($A1838="HDC",IF(VLOOKUP($C1838,hdc!$B$2:$F$1600,4,FALSE())="","",VLOOKUP($C1838,hdc!$B$2:$F$1600,4,FALSE())),IF($A1838="NAUTICS",IF(VLOOKUP($C1838,nautics!$B$2:$F$1200,4,FALSE())="","",VLOOKUP($C1838,nautics!$B$2:$F$1200,4,FALSE())),IF($A1838="ST",IF(VLOOKUP($C1838,st!$B$2:$F$400,4,FALSE())="","",VLOOKUP($C1838,st!$B$2:$F$400,4,FALSE())),""))),"")</f>
        <v/>
      </c>
      <c r="G1838" s="35" t="str">
        <f>IFERROR(IF($A1838="HDC",IF(VLOOKUP($C1838,hdc!$B$2:$F$1600,5,FALSE())="","",VLOOKUP($C1838,hdc!$B$2:$F$1600,5,FALSE())),IF($A1838="NAUTICS",IF(VLOOKUP($C1838,nautics!$B$2:$F$1200,5,FALSE())="","",VLOOKUP($C1838,nautics!$B$2:$F$1200,5,FALSE())),IF($A1838="ST",IF(VLOOKUP($C1838,st!$B$2:$F$400,5,FALSE())="","",VLOOKUP($C1838,st!$B$2:$F$400,5,FALSE())),""))),"")</f>
        <v/>
      </c>
      <c r="H1838" s="35" t="s">
        <v>104</v>
      </c>
      <c r="I1838" s="35" t="s">
        <v>34</v>
      </c>
      <c r="J1838" s="35" t="s">
        <v>4804</v>
      </c>
      <c r="K1838" s="35">
        <f t="shared" si="7"/>
        <v>82</v>
      </c>
      <c r="L1838" s="35" t="s">
        <v>4714</v>
      </c>
      <c r="M1838" s="35" t="s">
        <v>4716</v>
      </c>
      <c r="N1838" s="35" t="s">
        <v>736</v>
      </c>
      <c r="O1838" s="35" t="s">
        <v>738</v>
      </c>
      <c r="P1838" s="35" t="s">
        <v>4806</v>
      </c>
      <c r="Q1838" s="35" t="s">
        <v>4807</v>
      </c>
      <c r="S1838" s="35" t="s">
        <v>65</v>
      </c>
      <c r="T1838" s="35" t="s">
        <v>68</v>
      </c>
      <c r="U1838" s="35" t="s">
        <v>4809</v>
      </c>
      <c r="W1838" s="35" t="s">
        <v>57</v>
      </c>
      <c r="X1838" s="35" t="s">
        <v>3518</v>
      </c>
      <c r="Y1838" s="35" t="s">
        <v>4722</v>
      </c>
      <c r="Z1838" s="35" t="s">
        <v>4810</v>
      </c>
    </row>
    <row r="1839" spans="1:26" ht="15" customHeight="1">
      <c r="A1839" s="35" t="s">
        <v>1304</v>
      </c>
      <c r="C1839" s="35" t="s">
        <v>4917</v>
      </c>
      <c r="D1839" s="35">
        <f>IFERROR(IF($A1839="HDC",IF(VLOOKUP($C1839,hdc!$B$2:$F$1600,2,FALSE())="","",VLOOKUP($C1839,hdc!$B$2:$F$1600,2,FALSE())),IF($A1839="NAUTICS",IF(VLOOKUP($C1839,nautics!$B$2:$F$1200,2,FALSE())="","",VLOOKUP($C1839,nautics!$B$2:$F$1200,2,FALSE())),IF($A1839="ST",IF(VLOOKUP($C1839,st!$B$2:$F$400,2,FALSE())="","",VLOOKUP($C1839,st!$B$2:$F$400,2,FALSE())),""))),"")</f>
        <v>1</v>
      </c>
      <c r="E1839" s="35" t="str">
        <f>IFERROR(IF($A1839="HDC",IF(VLOOKUP($C1839,hdc!$B$2:$F$1600,3,FALSE())="","",VLOOKUP($C1839,hdc!$B$2:$F$1600,3,FALSE())),IF($A1839="NAUTICS",IF(VLOOKUP($C1839,nautics!$B$2:$F$1200,3,FALSE())="","",VLOOKUP($C1839,nautics!$B$2:$F$1200,3,FALSE())),IF($A1839="ST",IF(VLOOKUP($C1839,st!$B$2:$F$400,3,FALSE())="","",VLOOKUP($C1839,st!$B$2:$F$400,3,FALSE())),""))),"")</f>
        <v/>
      </c>
      <c r="F1839" s="35" t="str">
        <f>IFERROR(IF($A1839="HDC",IF(VLOOKUP($C1839,hdc!$B$2:$F$1600,4,FALSE())="","",VLOOKUP($C1839,hdc!$B$2:$F$1600,4,FALSE())),IF($A1839="NAUTICS",IF(VLOOKUP($C1839,nautics!$B$2:$F$1200,4,FALSE())="","",VLOOKUP($C1839,nautics!$B$2:$F$1200,4,FALSE())),IF($A1839="ST",IF(VLOOKUP($C1839,st!$B$2:$F$400,4,FALSE())="","",VLOOKUP($C1839,st!$B$2:$F$400,4,FALSE())),""))),"")</f>
        <v/>
      </c>
      <c r="G1839" s="35" t="str">
        <f>IFERROR(IF($A1839="HDC",IF(VLOOKUP($C1839,hdc!$B$2:$F$1600,5,FALSE())="","",VLOOKUP($C1839,hdc!$B$2:$F$1600,5,FALSE())),IF($A1839="NAUTICS",IF(VLOOKUP($C1839,nautics!$B$2:$F$1200,5,FALSE())="","",VLOOKUP($C1839,nautics!$B$2:$F$1200,5,FALSE())),IF($A1839="ST",IF(VLOOKUP($C1839,st!$B$2:$F$400,5,FALSE())="","",VLOOKUP($C1839,st!$B$2:$F$400,5,FALSE())),""))),"")</f>
        <v/>
      </c>
      <c r="H1839" s="35" t="s">
        <v>316</v>
      </c>
      <c r="I1839" s="35" t="s">
        <v>34</v>
      </c>
      <c r="J1839" s="35" t="s">
        <v>4822</v>
      </c>
      <c r="K1839" s="35">
        <f t="shared" si="7"/>
        <v>54</v>
      </c>
      <c r="L1839" s="35" t="s">
        <v>4714</v>
      </c>
      <c r="M1839" s="35" t="s">
        <v>4716</v>
      </c>
      <c r="N1839" s="35" t="s">
        <v>736</v>
      </c>
      <c r="O1839" s="35" t="s">
        <v>738</v>
      </c>
      <c r="P1839" s="35" t="s">
        <v>4825</v>
      </c>
      <c r="Q1839" s="35" t="s">
        <v>4826</v>
      </c>
      <c r="S1839" s="35" t="s">
        <v>2463</v>
      </c>
      <c r="T1839" s="35" t="s">
        <v>2464</v>
      </c>
      <c r="U1839" s="35" t="s">
        <v>4827</v>
      </c>
      <c r="W1839" s="35" t="s">
        <v>57</v>
      </c>
      <c r="X1839" s="35" t="s">
        <v>59</v>
      </c>
      <c r="Y1839" s="35" t="s">
        <v>4722</v>
      </c>
      <c r="Z1839" s="35" t="s">
        <v>2468</v>
      </c>
    </row>
    <row r="1840" spans="1:26" ht="15" customHeight="1">
      <c r="A1840" s="35" t="s">
        <v>1304</v>
      </c>
      <c r="C1840" s="35" t="s">
        <v>4921</v>
      </c>
      <c r="D1840" s="35">
        <f>IFERROR(IF($A1840="HDC",IF(VLOOKUP($C1840,hdc!$B$2:$F$1600,2,FALSE())="","",VLOOKUP($C1840,hdc!$B$2:$F$1600,2,FALSE())),IF($A1840="NAUTICS",IF(VLOOKUP($C1840,nautics!$B$2:$F$1200,2,FALSE())="","",VLOOKUP($C1840,nautics!$B$2:$F$1200,2,FALSE())),IF($A1840="ST",IF(VLOOKUP($C1840,st!$B$2:$F$400,2,FALSE())="","",VLOOKUP($C1840,st!$B$2:$F$400,2,FALSE())),""))),"")</f>
        <v>1</v>
      </c>
      <c r="E1840" s="35" t="str">
        <f>IFERROR(IF($A1840="HDC",IF(VLOOKUP($C1840,hdc!$B$2:$F$1600,3,FALSE())="","",VLOOKUP($C1840,hdc!$B$2:$F$1600,3,FALSE())),IF($A1840="NAUTICS",IF(VLOOKUP($C1840,nautics!$B$2:$F$1200,3,FALSE())="","",VLOOKUP($C1840,nautics!$B$2:$F$1200,3,FALSE())),IF($A1840="ST",IF(VLOOKUP($C1840,st!$B$2:$F$400,3,FALSE())="","",VLOOKUP($C1840,st!$B$2:$F$400,3,FALSE())),""))),"")</f>
        <v/>
      </c>
      <c r="F1840" s="35" t="str">
        <f>IFERROR(IF($A1840="HDC",IF(VLOOKUP($C1840,hdc!$B$2:$F$1600,4,FALSE())="","",VLOOKUP($C1840,hdc!$B$2:$F$1600,4,FALSE())),IF($A1840="NAUTICS",IF(VLOOKUP($C1840,nautics!$B$2:$F$1200,4,FALSE())="","",VLOOKUP($C1840,nautics!$B$2:$F$1200,4,FALSE())),IF($A1840="ST",IF(VLOOKUP($C1840,st!$B$2:$F$400,4,FALSE())="","",VLOOKUP($C1840,st!$B$2:$F$400,4,FALSE())),""))),"")</f>
        <v/>
      </c>
      <c r="G1840" s="35" t="str">
        <f>IFERROR(IF($A1840="HDC",IF(VLOOKUP($C1840,hdc!$B$2:$F$1600,5,FALSE())="","",VLOOKUP($C1840,hdc!$B$2:$F$1600,5,FALSE())),IF($A1840="NAUTICS",IF(VLOOKUP($C1840,nautics!$B$2:$F$1200,5,FALSE())="","",VLOOKUP($C1840,nautics!$B$2:$F$1200,5,FALSE())),IF($A1840="ST",IF(VLOOKUP($C1840,st!$B$2:$F$400,5,FALSE())="","",VLOOKUP($C1840,st!$B$2:$F$400,5,FALSE())),""))),"")</f>
        <v/>
      </c>
      <c r="H1840" s="35" t="s">
        <v>84</v>
      </c>
      <c r="I1840" s="35" t="s">
        <v>34</v>
      </c>
      <c r="J1840" s="35" t="s">
        <v>4923</v>
      </c>
      <c r="K1840" s="35">
        <f t="shared" si="7"/>
        <v>79</v>
      </c>
      <c r="L1840" s="35" t="s">
        <v>40</v>
      </c>
      <c r="M1840" s="35" t="s">
        <v>42</v>
      </c>
      <c r="N1840" s="35" t="s">
        <v>43</v>
      </c>
      <c r="O1840" s="35" t="s">
        <v>45</v>
      </c>
      <c r="P1840" s="35" t="s">
        <v>4926</v>
      </c>
      <c r="Q1840" s="35" t="s">
        <v>4927</v>
      </c>
      <c r="S1840" s="35" t="s">
        <v>796</v>
      </c>
      <c r="T1840" s="35" t="s">
        <v>797</v>
      </c>
      <c r="U1840" s="35" t="s">
        <v>4929</v>
      </c>
      <c r="W1840" s="35" t="s">
        <v>57</v>
      </c>
      <c r="X1840" s="35" t="s">
        <v>59</v>
      </c>
      <c r="Y1840" s="35" t="s">
        <v>60</v>
      </c>
      <c r="Z1840" s="35" t="s">
        <v>4930</v>
      </c>
    </row>
    <row r="1841" spans="1:26" ht="15" customHeight="1">
      <c r="A1841" s="35" t="s">
        <v>1304</v>
      </c>
      <c r="C1841" s="35" t="s">
        <v>4931</v>
      </c>
      <c r="D1841" s="35">
        <f>IFERROR(IF($A1841="HDC",IF(VLOOKUP($C1841,hdc!$B$2:$F$1600,2,FALSE())="","",VLOOKUP($C1841,hdc!$B$2:$F$1600,2,FALSE())),IF($A1841="NAUTICS",IF(VLOOKUP($C1841,nautics!$B$2:$F$1200,2,FALSE())="","",VLOOKUP($C1841,nautics!$B$2:$F$1200,2,FALSE())),IF($A1841="ST",IF(VLOOKUP($C1841,st!$B$2:$F$400,2,FALSE())="","",VLOOKUP($C1841,st!$B$2:$F$400,2,FALSE())),""))),"")</f>
        <v>1</v>
      </c>
      <c r="E1841" s="35" t="str">
        <f>IFERROR(IF($A1841="HDC",IF(VLOOKUP($C1841,hdc!$B$2:$F$1600,3,FALSE())="","",VLOOKUP($C1841,hdc!$B$2:$F$1600,3,FALSE())),IF($A1841="NAUTICS",IF(VLOOKUP($C1841,nautics!$B$2:$F$1200,3,FALSE())="","",VLOOKUP($C1841,nautics!$B$2:$F$1200,3,FALSE())),IF($A1841="ST",IF(VLOOKUP($C1841,st!$B$2:$F$400,3,FALSE())="","",VLOOKUP($C1841,st!$B$2:$F$400,3,FALSE())),""))),"")</f>
        <v/>
      </c>
      <c r="F1841" s="35" t="str">
        <f>IFERROR(IF($A1841="HDC",IF(VLOOKUP($C1841,hdc!$B$2:$F$1600,4,FALSE())="","",VLOOKUP($C1841,hdc!$B$2:$F$1600,4,FALSE())),IF($A1841="NAUTICS",IF(VLOOKUP($C1841,nautics!$B$2:$F$1200,4,FALSE())="","",VLOOKUP($C1841,nautics!$B$2:$F$1200,4,FALSE())),IF($A1841="ST",IF(VLOOKUP($C1841,st!$B$2:$F$400,4,FALSE())="","",VLOOKUP($C1841,st!$B$2:$F$400,4,FALSE())),""))),"")</f>
        <v/>
      </c>
      <c r="G1841" s="35" t="str">
        <f>IFERROR(IF($A1841="HDC",IF(VLOOKUP($C1841,hdc!$B$2:$F$1600,5,FALSE())="","",VLOOKUP($C1841,hdc!$B$2:$F$1600,5,FALSE())),IF($A1841="NAUTICS",IF(VLOOKUP($C1841,nautics!$B$2:$F$1200,5,FALSE())="","",VLOOKUP($C1841,nautics!$B$2:$F$1200,5,FALSE())),IF($A1841="ST",IF(VLOOKUP($C1841,st!$B$2:$F$400,5,FALSE())="","",VLOOKUP($C1841,st!$B$2:$F$400,5,FALSE())),""))),"")</f>
        <v/>
      </c>
      <c r="H1841" s="35" t="s">
        <v>145</v>
      </c>
      <c r="I1841" s="35" t="s">
        <v>34</v>
      </c>
      <c r="J1841" s="35" t="s">
        <v>4933</v>
      </c>
      <c r="K1841" s="35">
        <f t="shared" si="7"/>
        <v>73</v>
      </c>
      <c r="L1841" s="35" t="s">
        <v>4714</v>
      </c>
      <c r="M1841" s="35" t="s">
        <v>4716</v>
      </c>
      <c r="N1841" s="35" t="s">
        <v>736</v>
      </c>
      <c r="O1841" s="35" t="s">
        <v>738</v>
      </c>
      <c r="P1841" s="35" t="s">
        <v>4934</v>
      </c>
      <c r="Q1841" s="35" t="s">
        <v>4935</v>
      </c>
      <c r="S1841" s="35" t="s">
        <v>4936</v>
      </c>
      <c r="T1841" s="35" t="s">
        <v>4938</v>
      </c>
      <c r="U1841" s="35" t="s">
        <v>4940</v>
      </c>
      <c r="W1841" s="35" t="s">
        <v>57</v>
      </c>
      <c r="X1841" s="35" t="s">
        <v>59</v>
      </c>
      <c r="Y1841" s="35" t="s">
        <v>4722</v>
      </c>
      <c r="Z1841" s="35" t="s">
        <v>4941</v>
      </c>
    </row>
    <row r="1842" spans="1:26" ht="15" customHeight="1">
      <c r="A1842" s="35" t="s">
        <v>1304</v>
      </c>
      <c r="C1842" s="35" t="s">
        <v>4942</v>
      </c>
      <c r="D1842" s="35">
        <f>IFERROR(IF($A1842="HDC",IF(VLOOKUP($C1842,hdc!$B$2:$F$1600,2,FALSE())="","",VLOOKUP($C1842,hdc!$B$2:$F$1600,2,FALSE())),IF($A1842="NAUTICS",IF(VLOOKUP($C1842,nautics!$B$2:$F$1200,2,FALSE())="","",VLOOKUP($C1842,nautics!$B$2:$F$1200,2,FALSE())),IF($A1842="ST",IF(VLOOKUP($C1842,st!$B$2:$F$400,2,FALSE())="","",VLOOKUP($C1842,st!$B$2:$F$400,2,FALSE())),""))),"")</f>
        <v>1</v>
      </c>
      <c r="E1842" s="35" t="str">
        <f>IFERROR(IF($A1842="HDC",IF(VLOOKUP($C1842,hdc!$B$2:$F$1600,3,FALSE())="","",VLOOKUP($C1842,hdc!$B$2:$F$1600,3,FALSE())),IF($A1842="NAUTICS",IF(VLOOKUP($C1842,nautics!$B$2:$F$1200,3,FALSE())="","",VLOOKUP($C1842,nautics!$B$2:$F$1200,3,FALSE())),IF($A1842="ST",IF(VLOOKUP($C1842,st!$B$2:$F$400,3,FALSE())="","",VLOOKUP($C1842,st!$B$2:$F$400,3,FALSE())),""))),"")</f>
        <v/>
      </c>
      <c r="F1842" s="35" t="str">
        <f>IFERROR(IF($A1842="HDC",IF(VLOOKUP($C1842,hdc!$B$2:$F$1600,4,FALSE())="","",VLOOKUP($C1842,hdc!$B$2:$F$1600,4,FALSE())),IF($A1842="NAUTICS",IF(VLOOKUP($C1842,nautics!$B$2:$F$1200,4,FALSE())="","",VLOOKUP($C1842,nautics!$B$2:$F$1200,4,FALSE())),IF($A1842="ST",IF(VLOOKUP($C1842,st!$B$2:$F$400,4,FALSE())="","",VLOOKUP($C1842,st!$B$2:$F$400,4,FALSE())),""))),"")</f>
        <v/>
      </c>
      <c r="G1842" s="35" t="str">
        <f>IFERROR(IF($A1842="HDC",IF(VLOOKUP($C1842,hdc!$B$2:$F$1600,5,FALSE())="","",VLOOKUP($C1842,hdc!$B$2:$F$1600,5,FALSE())),IF($A1842="NAUTICS",IF(VLOOKUP($C1842,nautics!$B$2:$F$1200,5,FALSE())="","",VLOOKUP($C1842,nautics!$B$2:$F$1200,5,FALSE())),IF($A1842="ST",IF(VLOOKUP($C1842,st!$B$2:$F$400,5,FALSE())="","",VLOOKUP($C1842,st!$B$2:$F$400,5,FALSE())),""))),"")</f>
        <v/>
      </c>
      <c r="H1842" s="35" t="s">
        <v>145</v>
      </c>
      <c r="I1842" s="35" t="s">
        <v>34</v>
      </c>
      <c r="J1842" s="35" t="s">
        <v>4944</v>
      </c>
      <c r="K1842" s="35">
        <f t="shared" si="7"/>
        <v>73</v>
      </c>
      <c r="L1842" s="35" t="s">
        <v>4714</v>
      </c>
      <c r="M1842" s="35" t="s">
        <v>4716</v>
      </c>
      <c r="N1842" s="35" t="s">
        <v>736</v>
      </c>
      <c r="O1842" s="35" t="s">
        <v>738</v>
      </c>
      <c r="P1842" s="35" t="s">
        <v>4934</v>
      </c>
      <c r="Q1842" s="35" t="s">
        <v>4935</v>
      </c>
      <c r="S1842" s="35" t="s">
        <v>4936</v>
      </c>
      <c r="T1842" s="35" t="s">
        <v>4938</v>
      </c>
      <c r="U1842" s="35" t="s">
        <v>4945</v>
      </c>
      <c r="W1842" s="35" t="s">
        <v>57</v>
      </c>
      <c r="X1842" s="35" t="s">
        <v>3518</v>
      </c>
      <c r="Y1842" s="35" t="s">
        <v>4722</v>
      </c>
      <c r="Z1842" s="35" t="s">
        <v>4946</v>
      </c>
    </row>
    <row r="1843" spans="1:26" ht="15" customHeight="1">
      <c r="A1843" s="35" t="s">
        <v>1304</v>
      </c>
      <c r="C1843" s="35" t="s">
        <v>4947</v>
      </c>
      <c r="D1843" s="35" t="str">
        <f>IFERROR(IF($A1843="HDC",IF(VLOOKUP($C1843,hdc!$B$2:$F$1600,2,FALSE())="","",VLOOKUP($C1843,hdc!$B$2:$F$1600,2,FALSE())),IF($A1843="NAUTICS",IF(VLOOKUP($C1843,nautics!$B$2:$F$1200,2,FALSE())="","",VLOOKUP($C1843,nautics!$B$2:$F$1200,2,FALSE())),IF($A1843="ST",IF(VLOOKUP($C1843,st!$B$2:$F$400,2,FALSE())="","",VLOOKUP($C1843,st!$B$2:$F$400,2,FALSE())),""))),"")</f>
        <v/>
      </c>
      <c r="E1843" s="35" t="str">
        <f>IFERROR(IF($A1843="HDC",IF(VLOOKUP($C1843,hdc!$B$2:$F$1600,3,FALSE())="","",VLOOKUP($C1843,hdc!$B$2:$F$1600,3,FALSE())),IF($A1843="NAUTICS",IF(VLOOKUP($C1843,nautics!$B$2:$F$1200,3,FALSE())="","",VLOOKUP($C1843,nautics!$B$2:$F$1200,3,FALSE())),IF($A1843="ST",IF(VLOOKUP($C1843,st!$B$2:$F$400,3,FALSE())="","",VLOOKUP($C1843,st!$B$2:$F$400,3,FALSE())),""))),"")</f>
        <v/>
      </c>
      <c r="F1843" s="35" t="str">
        <f>IFERROR(IF($A1843="HDC",IF(VLOOKUP($C1843,hdc!$B$2:$F$1600,4,FALSE())="","",VLOOKUP($C1843,hdc!$B$2:$F$1600,4,FALSE())),IF($A1843="NAUTICS",IF(VLOOKUP($C1843,nautics!$B$2:$F$1200,4,FALSE())="","",VLOOKUP($C1843,nautics!$B$2:$F$1200,4,FALSE())),IF($A1843="ST",IF(VLOOKUP($C1843,st!$B$2:$F$400,4,FALSE())="","",VLOOKUP($C1843,st!$B$2:$F$400,4,FALSE())),""))),"")</f>
        <v/>
      </c>
      <c r="G1843" s="35" t="str">
        <f>IFERROR(IF($A1843="HDC",IF(VLOOKUP($C1843,hdc!$B$2:$F$1600,5,FALSE())="","",VLOOKUP($C1843,hdc!$B$2:$F$1600,5,FALSE())),IF($A1843="NAUTICS",IF(VLOOKUP($C1843,nautics!$B$2:$F$1200,5,FALSE())="","",VLOOKUP($C1843,nautics!$B$2:$F$1200,5,FALSE())),IF($A1843="ST",IF(VLOOKUP($C1843,st!$B$2:$F$400,5,FALSE())="","",VLOOKUP($C1843,st!$B$2:$F$400,5,FALSE())),""))),"")</f>
        <v/>
      </c>
      <c r="H1843" s="35" t="s">
        <v>359</v>
      </c>
      <c r="I1843" s="35" t="s">
        <v>34</v>
      </c>
      <c r="J1843" s="35" t="s">
        <v>4949</v>
      </c>
      <c r="K1843" s="35">
        <f t="shared" si="7"/>
        <v>73</v>
      </c>
      <c r="L1843" s="35" t="s">
        <v>4714</v>
      </c>
      <c r="M1843" s="35" t="s">
        <v>4716</v>
      </c>
      <c r="N1843" s="35" t="s">
        <v>736</v>
      </c>
      <c r="O1843" s="35" t="s">
        <v>738</v>
      </c>
      <c r="P1843" s="35" t="s">
        <v>4934</v>
      </c>
      <c r="Q1843" s="35" t="s">
        <v>4935</v>
      </c>
      <c r="S1843" s="35" t="s">
        <v>4936</v>
      </c>
      <c r="T1843" s="35" t="s">
        <v>4938</v>
      </c>
      <c r="U1843" s="35" t="s">
        <v>4951</v>
      </c>
      <c r="W1843" s="35" t="s">
        <v>57</v>
      </c>
      <c r="X1843" s="35" t="s">
        <v>59</v>
      </c>
      <c r="Y1843" s="35" t="s">
        <v>4722</v>
      </c>
      <c r="Z1843" s="35" t="s">
        <v>4952</v>
      </c>
    </row>
    <row r="1844" spans="1:26" ht="15" customHeight="1">
      <c r="A1844" s="35" t="s">
        <v>1304</v>
      </c>
      <c r="C1844" s="35" t="s">
        <v>4953</v>
      </c>
      <c r="D1844" s="35" t="str">
        <f>IFERROR(IF($A1844="HDC",IF(VLOOKUP($C1844,hdc!$B$2:$F$1600,2,FALSE())="","",VLOOKUP($C1844,hdc!$B$2:$F$1600,2,FALSE())),IF($A1844="NAUTICS",IF(VLOOKUP($C1844,nautics!$B$2:$F$1200,2,FALSE())="","",VLOOKUP($C1844,nautics!$B$2:$F$1200,2,FALSE())),IF($A1844="ST",IF(VLOOKUP($C1844,st!$B$2:$F$400,2,FALSE())="","",VLOOKUP($C1844,st!$B$2:$F$400,2,FALSE())),""))),"")</f>
        <v/>
      </c>
      <c r="E1844" s="35" t="str">
        <f>IFERROR(IF($A1844="HDC",IF(VLOOKUP($C1844,hdc!$B$2:$F$1600,3,FALSE())="","",VLOOKUP($C1844,hdc!$B$2:$F$1600,3,FALSE())),IF($A1844="NAUTICS",IF(VLOOKUP($C1844,nautics!$B$2:$F$1200,3,FALSE())="","",VLOOKUP($C1844,nautics!$B$2:$F$1200,3,FALSE())),IF($A1844="ST",IF(VLOOKUP($C1844,st!$B$2:$F$400,3,FALSE())="","",VLOOKUP($C1844,st!$B$2:$F$400,3,FALSE())),""))),"")</f>
        <v/>
      </c>
      <c r="F1844" s="35" t="str">
        <f>IFERROR(IF($A1844="HDC",IF(VLOOKUP($C1844,hdc!$B$2:$F$1600,4,FALSE())="","",VLOOKUP($C1844,hdc!$B$2:$F$1600,4,FALSE())),IF($A1844="NAUTICS",IF(VLOOKUP($C1844,nautics!$B$2:$F$1200,4,FALSE())="","",VLOOKUP($C1844,nautics!$B$2:$F$1200,4,FALSE())),IF($A1844="ST",IF(VLOOKUP($C1844,st!$B$2:$F$400,4,FALSE())="","",VLOOKUP($C1844,st!$B$2:$F$400,4,FALSE())),""))),"")</f>
        <v/>
      </c>
      <c r="G1844" s="35" t="str">
        <f>IFERROR(IF($A1844="HDC",IF(VLOOKUP($C1844,hdc!$B$2:$F$1600,5,FALSE())="","",VLOOKUP($C1844,hdc!$B$2:$F$1600,5,FALSE())),IF($A1844="NAUTICS",IF(VLOOKUP($C1844,nautics!$B$2:$F$1200,5,FALSE())="","",VLOOKUP($C1844,nautics!$B$2:$F$1200,5,FALSE())),IF($A1844="ST",IF(VLOOKUP($C1844,st!$B$2:$F$400,5,FALSE())="","",VLOOKUP($C1844,st!$B$2:$F$400,5,FALSE())),""))),"")</f>
        <v/>
      </c>
      <c r="H1844" s="35" t="s">
        <v>4762</v>
      </c>
      <c r="I1844" s="35" t="s">
        <v>34</v>
      </c>
      <c r="J1844" s="35" t="s">
        <v>4955</v>
      </c>
      <c r="K1844" s="35">
        <f t="shared" si="7"/>
        <v>24</v>
      </c>
      <c r="L1844" s="35" t="s">
        <v>4702</v>
      </c>
      <c r="M1844" s="35" t="s">
        <v>4703</v>
      </c>
      <c r="N1844" s="35" t="s">
        <v>46</v>
      </c>
      <c r="O1844" s="35" t="s">
        <v>49</v>
      </c>
      <c r="P1844" s="35" t="s">
        <v>4958</v>
      </c>
      <c r="Q1844" s="35" t="s">
        <v>4959</v>
      </c>
      <c r="S1844" s="35" t="s">
        <v>46</v>
      </c>
      <c r="T1844" s="35" t="s">
        <v>49</v>
      </c>
      <c r="U1844" s="35" t="s">
        <v>89</v>
      </c>
      <c r="W1844" s="35" t="s">
        <v>78</v>
      </c>
      <c r="X1844" s="35" t="s">
        <v>4960</v>
      </c>
      <c r="Y1844" s="35" t="s">
        <v>89</v>
      </c>
      <c r="Z1844" s="35" t="s">
        <v>89</v>
      </c>
    </row>
    <row r="1845" spans="1:26" ht="15" customHeight="1">
      <c r="A1845" s="35" t="s">
        <v>1304</v>
      </c>
      <c r="C1845" s="35" t="s">
        <v>4962</v>
      </c>
      <c r="D1845" s="35" t="str">
        <f>IFERROR(IF($A1845="HDC",IF(VLOOKUP($C1845,hdc!$B$2:$F$1600,2,FALSE())="","",VLOOKUP($C1845,hdc!$B$2:$F$1600,2,FALSE())),IF($A1845="NAUTICS",IF(VLOOKUP($C1845,nautics!$B$2:$F$1200,2,FALSE())="","",VLOOKUP($C1845,nautics!$B$2:$F$1200,2,FALSE())),IF($A1845="ST",IF(VLOOKUP($C1845,st!$B$2:$F$400,2,FALSE())="","",VLOOKUP($C1845,st!$B$2:$F$400,2,FALSE())),""))),"")</f>
        <v/>
      </c>
      <c r="E1845" s="35" t="str">
        <f>IFERROR(IF($A1845="HDC",IF(VLOOKUP($C1845,hdc!$B$2:$F$1600,3,FALSE())="","",VLOOKUP($C1845,hdc!$B$2:$F$1600,3,FALSE())),IF($A1845="NAUTICS",IF(VLOOKUP($C1845,nautics!$B$2:$F$1200,3,FALSE())="","",VLOOKUP($C1845,nautics!$B$2:$F$1200,3,FALSE())),IF($A1845="ST",IF(VLOOKUP($C1845,st!$B$2:$F$400,3,FALSE())="","",VLOOKUP($C1845,st!$B$2:$F$400,3,FALSE())),""))),"")</f>
        <v/>
      </c>
      <c r="F1845" s="35" t="str">
        <f>IFERROR(IF($A1845="HDC",IF(VLOOKUP($C1845,hdc!$B$2:$F$1600,4,FALSE())="","",VLOOKUP($C1845,hdc!$B$2:$F$1600,4,FALSE())),IF($A1845="NAUTICS",IF(VLOOKUP($C1845,nautics!$B$2:$F$1200,4,FALSE())="","",VLOOKUP($C1845,nautics!$B$2:$F$1200,4,FALSE())),IF($A1845="ST",IF(VLOOKUP($C1845,st!$B$2:$F$400,4,FALSE())="","",VLOOKUP($C1845,st!$B$2:$F$400,4,FALSE())),""))),"")</f>
        <v/>
      </c>
      <c r="G1845" s="35" t="str">
        <f>IFERROR(IF($A1845="HDC",IF(VLOOKUP($C1845,hdc!$B$2:$F$1600,5,FALSE())="","",VLOOKUP($C1845,hdc!$B$2:$F$1600,5,FALSE())),IF($A1845="NAUTICS",IF(VLOOKUP($C1845,nautics!$B$2:$F$1200,5,FALSE())="","",VLOOKUP($C1845,nautics!$B$2:$F$1200,5,FALSE())),IF($A1845="ST",IF(VLOOKUP($C1845,st!$B$2:$F$400,5,FALSE())="","",VLOOKUP($C1845,st!$B$2:$F$400,5,FALSE())),""))),"")</f>
        <v/>
      </c>
      <c r="H1845" s="35" t="s">
        <v>4762</v>
      </c>
      <c r="I1845" s="35" t="s">
        <v>34</v>
      </c>
      <c r="J1845" s="35" t="s">
        <v>4964</v>
      </c>
      <c r="K1845" s="35">
        <f t="shared" si="7"/>
        <v>43</v>
      </c>
      <c r="L1845" s="35" t="s">
        <v>4965</v>
      </c>
      <c r="M1845" s="35" t="s">
        <v>4967</v>
      </c>
      <c r="N1845" s="35" t="s">
        <v>502</v>
      </c>
      <c r="O1845" s="35" t="s">
        <v>503</v>
      </c>
      <c r="P1845" s="35" t="s">
        <v>4969</v>
      </c>
      <c r="Q1845" s="35" t="s">
        <v>4959</v>
      </c>
      <c r="S1845" s="35" t="s">
        <v>716</v>
      </c>
      <c r="T1845" s="35" t="s">
        <v>718</v>
      </c>
      <c r="U1845" s="35" t="s">
        <v>89</v>
      </c>
      <c r="W1845" s="35" t="s">
        <v>57</v>
      </c>
      <c r="X1845" s="35" t="s">
        <v>4960</v>
      </c>
      <c r="Y1845" s="35" t="s">
        <v>89</v>
      </c>
      <c r="Z1845" s="35" t="s">
        <v>89</v>
      </c>
    </row>
    <row r="1846" spans="1:26" ht="15" customHeight="1">
      <c r="A1846" s="35" t="s">
        <v>1304</v>
      </c>
      <c r="C1846" s="35" t="s">
        <v>4971</v>
      </c>
      <c r="D1846" s="35" t="str">
        <f>IFERROR(IF($A1846="HDC",IF(VLOOKUP($C1846,hdc!$B$2:$F$1600,2,FALSE())="","",VLOOKUP($C1846,hdc!$B$2:$F$1600,2,FALSE())),IF($A1846="NAUTICS",IF(VLOOKUP($C1846,nautics!$B$2:$F$1200,2,FALSE())="","",VLOOKUP($C1846,nautics!$B$2:$F$1200,2,FALSE())),IF($A1846="ST",IF(VLOOKUP($C1846,st!$B$2:$F$400,2,FALSE())="","",VLOOKUP($C1846,st!$B$2:$F$400,2,FALSE())),""))),"")</f>
        <v/>
      </c>
      <c r="E1846" s="35" t="str">
        <f>IFERROR(IF($A1846="HDC",IF(VLOOKUP($C1846,hdc!$B$2:$F$1600,3,FALSE())="","",VLOOKUP($C1846,hdc!$B$2:$F$1600,3,FALSE())),IF($A1846="NAUTICS",IF(VLOOKUP($C1846,nautics!$B$2:$F$1200,3,FALSE())="","",VLOOKUP($C1846,nautics!$B$2:$F$1200,3,FALSE())),IF($A1846="ST",IF(VLOOKUP($C1846,st!$B$2:$F$400,3,FALSE())="","",VLOOKUP($C1846,st!$B$2:$F$400,3,FALSE())),""))),"")</f>
        <v/>
      </c>
      <c r="F1846" s="35" t="str">
        <f>IFERROR(IF($A1846="HDC",IF(VLOOKUP($C1846,hdc!$B$2:$F$1600,4,FALSE())="","",VLOOKUP($C1846,hdc!$B$2:$F$1600,4,FALSE())),IF($A1846="NAUTICS",IF(VLOOKUP($C1846,nautics!$B$2:$F$1200,4,FALSE())="","",VLOOKUP($C1846,nautics!$B$2:$F$1200,4,FALSE())),IF($A1846="ST",IF(VLOOKUP($C1846,st!$B$2:$F$400,4,FALSE())="","",VLOOKUP($C1846,st!$B$2:$F$400,4,FALSE())),""))),"")</f>
        <v/>
      </c>
      <c r="G1846" s="35" t="str">
        <f>IFERROR(IF($A1846="HDC",IF(VLOOKUP($C1846,hdc!$B$2:$F$1600,5,FALSE())="","",VLOOKUP($C1846,hdc!$B$2:$F$1600,5,FALSE())),IF($A1846="NAUTICS",IF(VLOOKUP($C1846,nautics!$B$2:$F$1200,5,FALSE())="","",VLOOKUP($C1846,nautics!$B$2:$F$1200,5,FALSE())),IF($A1846="ST",IF(VLOOKUP($C1846,st!$B$2:$F$400,5,FALSE())="","",VLOOKUP($C1846,st!$B$2:$F$400,5,FALSE())),""))),"")</f>
        <v/>
      </c>
      <c r="H1846" s="35" t="s">
        <v>4972</v>
      </c>
      <c r="I1846" s="35" t="s">
        <v>34</v>
      </c>
      <c r="J1846" s="35" t="s">
        <v>4974</v>
      </c>
      <c r="K1846" s="35">
        <f t="shared" si="7"/>
        <v>50</v>
      </c>
      <c r="L1846" s="35" t="s">
        <v>4975</v>
      </c>
      <c r="M1846" s="35" t="s">
        <v>4976</v>
      </c>
      <c r="N1846" s="35" t="s">
        <v>2781</v>
      </c>
      <c r="O1846" s="35" t="s">
        <v>2782</v>
      </c>
      <c r="P1846" s="35" t="s">
        <v>4977</v>
      </c>
      <c r="Q1846" s="35" t="s">
        <v>4978</v>
      </c>
      <c r="S1846" s="35" t="s">
        <v>896</v>
      </c>
      <c r="T1846" s="35" t="s">
        <v>897</v>
      </c>
      <c r="U1846" s="35" t="s">
        <v>4979</v>
      </c>
      <c r="W1846" s="35" t="s">
        <v>57</v>
      </c>
      <c r="X1846" s="35" t="s">
        <v>4980</v>
      </c>
      <c r="Y1846" s="35" t="s">
        <v>4981</v>
      </c>
      <c r="Z1846" s="35" t="s">
        <v>901</v>
      </c>
    </row>
    <row r="1847" spans="1:26" ht="15" customHeight="1">
      <c r="A1847" s="35" t="s">
        <v>1304</v>
      </c>
      <c r="C1847" s="35" t="s">
        <v>4983</v>
      </c>
      <c r="D1847" s="35" t="str">
        <f>IFERROR(IF($A1847="HDC",IF(VLOOKUP($C1847,hdc!$B$2:$F$1600,2,FALSE())="","",VLOOKUP($C1847,hdc!$B$2:$F$1600,2,FALSE())),IF($A1847="NAUTICS",IF(VLOOKUP($C1847,nautics!$B$2:$F$1200,2,FALSE())="","",VLOOKUP($C1847,nautics!$B$2:$F$1200,2,FALSE())),IF($A1847="ST",IF(VLOOKUP($C1847,st!$B$2:$F$400,2,FALSE())="","",VLOOKUP($C1847,st!$B$2:$F$400,2,FALSE())),""))),"")</f>
        <v/>
      </c>
      <c r="E1847" s="35" t="str">
        <f>IFERROR(IF($A1847="HDC",IF(VLOOKUP($C1847,hdc!$B$2:$F$1600,3,FALSE())="","",VLOOKUP($C1847,hdc!$B$2:$F$1600,3,FALSE())),IF($A1847="NAUTICS",IF(VLOOKUP($C1847,nautics!$B$2:$F$1200,3,FALSE())="","",VLOOKUP($C1847,nautics!$B$2:$F$1200,3,FALSE())),IF($A1847="ST",IF(VLOOKUP($C1847,st!$B$2:$F$400,3,FALSE())="","",VLOOKUP($C1847,st!$B$2:$F$400,3,FALSE())),""))),"")</f>
        <v/>
      </c>
      <c r="F1847" s="35" t="str">
        <f>IFERROR(IF($A1847="HDC",IF(VLOOKUP($C1847,hdc!$B$2:$F$1600,4,FALSE())="","",VLOOKUP($C1847,hdc!$B$2:$F$1600,4,FALSE())),IF($A1847="NAUTICS",IF(VLOOKUP($C1847,nautics!$B$2:$F$1200,4,FALSE())="","",VLOOKUP($C1847,nautics!$B$2:$F$1200,4,FALSE())),IF($A1847="ST",IF(VLOOKUP($C1847,st!$B$2:$F$400,4,FALSE())="","",VLOOKUP($C1847,st!$B$2:$F$400,4,FALSE())),""))),"")</f>
        <v/>
      </c>
      <c r="G1847" s="35" t="str">
        <f>IFERROR(IF($A1847="HDC",IF(VLOOKUP($C1847,hdc!$B$2:$F$1600,5,FALSE())="","",VLOOKUP($C1847,hdc!$B$2:$F$1600,5,FALSE())),IF($A1847="NAUTICS",IF(VLOOKUP($C1847,nautics!$B$2:$F$1200,5,FALSE())="","",VLOOKUP($C1847,nautics!$B$2:$F$1200,5,FALSE())),IF($A1847="ST",IF(VLOOKUP($C1847,st!$B$2:$F$400,5,FALSE())="","",VLOOKUP($C1847,st!$B$2:$F$400,5,FALSE())),""))),"")</f>
        <v/>
      </c>
      <c r="H1847" s="35" t="s">
        <v>4972</v>
      </c>
      <c r="I1847" s="35" t="s">
        <v>34</v>
      </c>
      <c r="J1847" s="35" t="s">
        <v>4984</v>
      </c>
      <c r="K1847" s="35">
        <f t="shared" si="7"/>
        <v>2</v>
      </c>
      <c r="L1847" s="35" t="s">
        <v>4985</v>
      </c>
      <c r="M1847" s="35" t="s">
        <v>4986</v>
      </c>
      <c r="N1847" s="35" t="s">
        <v>2781</v>
      </c>
      <c r="O1847" s="35" t="s">
        <v>2782</v>
      </c>
      <c r="P1847" s="35" t="s">
        <v>4987</v>
      </c>
      <c r="Q1847" s="35" t="s">
        <v>4988</v>
      </c>
      <c r="S1847" s="35" t="s">
        <v>2781</v>
      </c>
      <c r="T1847" s="35" t="s">
        <v>2782</v>
      </c>
      <c r="U1847" s="35" t="s">
        <v>89</v>
      </c>
      <c r="W1847" s="35" t="s">
        <v>78</v>
      </c>
      <c r="X1847" s="35" t="s">
        <v>4980</v>
      </c>
      <c r="Y1847" s="35" t="s">
        <v>89</v>
      </c>
      <c r="Z1847" s="35" t="s">
        <v>89</v>
      </c>
    </row>
    <row r="1848" spans="1:26" ht="15" customHeight="1">
      <c r="A1848" s="35" t="s">
        <v>1304</v>
      </c>
      <c r="C1848" s="35" t="s">
        <v>4990</v>
      </c>
      <c r="D1848" s="35" t="str">
        <f>IFERROR(IF($A1848="HDC",IF(VLOOKUP($C1848,hdc!$B$2:$F$1600,2,FALSE())="","",VLOOKUP($C1848,hdc!$B$2:$F$1600,2,FALSE())),IF($A1848="NAUTICS",IF(VLOOKUP($C1848,nautics!$B$2:$F$1200,2,FALSE())="","",VLOOKUP($C1848,nautics!$B$2:$F$1200,2,FALSE())),IF($A1848="ST",IF(VLOOKUP($C1848,st!$B$2:$F$400,2,FALSE())="","",VLOOKUP($C1848,st!$B$2:$F$400,2,FALSE())),""))),"")</f>
        <v/>
      </c>
      <c r="E1848" s="35" t="str">
        <f>IFERROR(IF($A1848="HDC",IF(VLOOKUP($C1848,hdc!$B$2:$F$1600,3,FALSE())="","",VLOOKUP($C1848,hdc!$B$2:$F$1600,3,FALSE())),IF($A1848="NAUTICS",IF(VLOOKUP($C1848,nautics!$B$2:$F$1200,3,FALSE())="","",VLOOKUP($C1848,nautics!$B$2:$F$1200,3,FALSE())),IF($A1848="ST",IF(VLOOKUP($C1848,st!$B$2:$F$400,3,FALSE())="","",VLOOKUP($C1848,st!$B$2:$F$400,3,FALSE())),""))),"")</f>
        <v/>
      </c>
      <c r="F1848" s="35" t="str">
        <f>IFERROR(IF($A1848="HDC",IF(VLOOKUP($C1848,hdc!$B$2:$F$1600,4,FALSE())="","",VLOOKUP($C1848,hdc!$B$2:$F$1600,4,FALSE())),IF($A1848="NAUTICS",IF(VLOOKUP($C1848,nautics!$B$2:$F$1200,4,FALSE())="","",VLOOKUP($C1848,nautics!$B$2:$F$1200,4,FALSE())),IF($A1848="ST",IF(VLOOKUP($C1848,st!$B$2:$F$400,4,FALSE())="","",VLOOKUP($C1848,st!$B$2:$F$400,4,FALSE())),""))),"")</f>
        <v/>
      </c>
      <c r="G1848" s="35" t="str">
        <f>IFERROR(IF($A1848="HDC",IF(VLOOKUP($C1848,hdc!$B$2:$F$1600,5,FALSE())="","",VLOOKUP($C1848,hdc!$B$2:$F$1600,5,FALSE())),IF($A1848="NAUTICS",IF(VLOOKUP($C1848,nautics!$B$2:$F$1200,5,FALSE())="","",VLOOKUP($C1848,nautics!$B$2:$F$1200,5,FALSE())),IF($A1848="ST",IF(VLOOKUP($C1848,st!$B$2:$F$400,5,FALSE())="","",VLOOKUP($C1848,st!$B$2:$F$400,5,FALSE())),""))),"")</f>
        <v/>
      </c>
      <c r="H1848" s="35" t="s">
        <v>4991</v>
      </c>
      <c r="I1848" s="35" t="s">
        <v>34</v>
      </c>
      <c r="J1848" s="35" t="s">
        <v>4992</v>
      </c>
      <c r="K1848" s="35">
        <f t="shared" si="7"/>
        <v>1</v>
      </c>
      <c r="L1848" s="35" t="s">
        <v>4993</v>
      </c>
      <c r="M1848" s="35" t="s">
        <v>4994</v>
      </c>
      <c r="N1848" s="35" t="s">
        <v>2781</v>
      </c>
      <c r="O1848" s="35" t="s">
        <v>2782</v>
      </c>
      <c r="P1848" s="35" t="s">
        <v>4975</v>
      </c>
      <c r="Q1848" s="35" t="s">
        <v>4976</v>
      </c>
      <c r="S1848" s="35" t="s">
        <v>2781</v>
      </c>
      <c r="T1848" s="35" t="s">
        <v>2782</v>
      </c>
      <c r="U1848" s="35" t="s">
        <v>89</v>
      </c>
      <c r="W1848" s="35" t="s">
        <v>78</v>
      </c>
      <c r="X1848" s="35" t="s">
        <v>4980</v>
      </c>
      <c r="Y1848" s="35" t="s">
        <v>89</v>
      </c>
      <c r="Z1848" s="35" t="s">
        <v>89</v>
      </c>
    </row>
    <row r="1849" spans="1:26" ht="15" customHeight="1">
      <c r="A1849" s="35" t="s">
        <v>1304</v>
      </c>
      <c r="C1849" s="35" t="s">
        <v>4996</v>
      </c>
      <c r="D1849" s="35" t="str">
        <f>IFERROR(IF($A1849="HDC",IF(VLOOKUP($C1849,hdc!$B$2:$F$1600,2,FALSE())="","",VLOOKUP($C1849,hdc!$B$2:$F$1600,2,FALSE())),IF($A1849="NAUTICS",IF(VLOOKUP($C1849,nautics!$B$2:$F$1200,2,FALSE())="","",VLOOKUP($C1849,nautics!$B$2:$F$1200,2,FALSE())),IF($A1849="ST",IF(VLOOKUP($C1849,st!$B$2:$F$400,2,FALSE())="","",VLOOKUP($C1849,st!$B$2:$F$400,2,FALSE())),""))),"")</f>
        <v/>
      </c>
      <c r="E1849" s="35" t="str">
        <f>IFERROR(IF($A1849="HDC",IF(VLOOKUP($C1849,hdc!$B$2:$F$1600,3,FALSE())="","",VLOOKUP($C1849,hdc!$B$2:$F$1600,3,FALSE())),IF($A1849="NAUTICS",IF(VLOOKUP($C1849,nautics!$B$2:$F$1200,3,FALSE())="","",VLOOKUP($C1849,nautics!$B$2:$F$1200,3,FALSE())),IF($A1849="ST",IF(VLOOKUP($C1849,st!$B$2:$F$400,3,FALSE())="","",VLOOKUP($C1849,st!$B$2:$F$400,3,FALSE())),""))),"")</f>
        <v/>
      </c>
      <c r="F1849" s="35" t="str">
        <f>IFERROR(IF($A1849="HDC",IF(VLOOKUP($C1849,hdc!$B$2:$F$1600,4,FALSE())="","",VLOOKUP($C1849,hdc!$B$2:$F$1600,4,FALSE())),IF($A1849="NAUTICS",IF(VLOOKUP($C1849,nautics!$B$2:$F$1200,4,FALSE())="","",VLOOKUP($C1849,nautics!$B$2:$F$1200,4,FALSE())),IF($A1849="ST",IF(VLOOKUP($C1849,st!$B$2:$F$400,4,FALSE())="","",VLOOKUP($C1849,st!$B$2:$F$400,4,FALSE())),""))),"")</f>
        <v/>
      </c>
      <c r="G1849" s="35" t="str">
        <f>IFERROR(IF($A1849="HDC",IF(VLOOKUP($C1849,hdc!$B$2:$F$1600,5,FALSE())="","",VLOOKUP($C1849,hdc!$B$2:$F$1600,5,FALSE())),IF($A1849="NAUTICS",IF(VLOOKUP($C1849,nautics!$B$2:$F$1200,5,FALSE())="","",VLOOKUP($C1849,nautics!$B$2:$F$1200,5,FALSE())),IF($A1849="ST",IF(VLOOKUP($C1849,st!$B$2:$F$400,5,FALSE())="","",VLOOKUP($C1849,st!$B$2:$F$400,5,FALSE())),""))),"")</f>
        <v/>
      </c>
      <c r="H1849" s="35" t="s">
        <v>4972</v>
      </c>
      <c r="I1849" s="35" t="s">
        <v>34</v>
      </c>
      <c r="J1849" s="35" t="s">
        <v>4997</v>
      </c>
      <c r="K1849" s="35">
        <f t="shared" si="7"/>
        <v>47</v>
      </c>
      <c r="L1849" s="35" t="s">
        <v>4987</v>
      </c>
      <c r="M1849" s="35" t="s">
        <v>4988</v>
      </c>
      <c r="N1849" s="35" t="s">
        <v>2781</v>
      </c>
      <c r="O1849" s="35" t="s">
        <v>2782</v>
      </c>
      <c r="P1849" s="35" t="s">
        <v>4998</v>
      </c>
      <c r="Q1849" s="35" t="s">
        <v>4999</v>
      </c>
      <c r="S1849" s="35" t="s">
        <v>3479</v>
      </c>
      <c r="T1849" s="35" t="s">
        <v>3480</v>
      </c>
      <c r="U1849" s="35" t="s">
        <v>5001</v>
      </c>
      <c r="W1849" s="35" t="s">
        <v>57</v>
      </c>
      <c r="X1849" s="35" t="s">
        <v>4980</v>
      </c>
      <c r="Y1849" s="35" t="s">
        <v>4981</v>
      </c>
      <c r="Z1849" s="35" t="s">
        <v>5003</v>
      </c>
    </row>
    <row r="1850" spans="1:26" ht="15" customHeight="1">
      <c r="A1850" s="35" t="s">
        <v>1304</v>
      </c>
      <c r="C1850" s="35" t="s">
        <v>5004</v>
      </c>
      <c r="D1850" s="35" t="str">
        <f>IFERROR(IF($A1850="HDC",IF(VLOOKUP($C1850,hdc!$B$2:$F$1600,2,FALSE())="","",VLOOKUP($C1850,hdc!$B$2:$F$1600,2,FALSE())),IF($A1850="NAUTICS",IF(VLOOKUP($C1850,nautics!$B$2:$F$1200,2,FALSE())="","",VLOOKUP($C1850,nautics!$B$2:$F$1200,2,FALSE())),IF($A1850="ST",IF(VLOOKUP($C1850,st!$B$2:$F$400,2,FALSE())="","",VLOOKUP($C1850,st!$B$2:$F$400,2,FALSE())),""))),"")</f>
        <v/>
      </c>
      <c r="E1850" s="35" t="str">
        <f>IFERROR(IF($A1850="HDC",IF(VLOOKUP($C1850,hdc!$B$2:$F$1600,3,FALSE())="","",VLOOKUP($C1850,hdc!$B$2:$F$1600,3,FALSE())),IF($A1850="NAUTICS",IF(VLOOKUP($C1850,nautics!$B$2:$F$1200,3,FALSE())="","",VLOOKUP($C1850,nautics!$B$2:$F$1200,3,FALSE())),IF($A1850="ST",IF(VLOOKUP($C1850,st!$B$2:$F$400,3,FALSE())="","",VLOOKUP($C1850,st!$B$2:$F$400,3,FALSE())),""))),"")</f>
        <v/>
      </c>
      <c r="F1850" s="35" t="str">
        <f>IFERROR(IF($A1850="HDC",IF(VLOOKUP($C1850,hdc!$B$2:$F$1600,4,FALSE())="","",VLOOKUP($C1850,hdc!$B$2:$F$1600,4,FALSE())),IF($A1850="NAUTICS",IF(VLOOKUP($C1850,nautics!$B$2:$F$1200,4,FALSE())="","",VLOOKUP($C1850,nautics!$B$2:$F$1200,4,FALSE())),IF($A1850="ST",IF(VLOOKUP($C1850,st!$B$2:$F$400,4,FALSE())="","",VLOOKUP($C1850,st!$B$2:$F$400,4,FALSE())),""))),"")</f>
        <v/>
      </c>
      <c r="G1850" s="35" t="str">
        <f>IFERROR(IF($A1850="HDC",IF(VLOOKUP($C1850,hdc!$B$2:$F$1600,5,FALSE())="","",VLOOKUP($C1850,hdc!$B$2:$F$1600,5,FALSE())),IF($A1850="NAUTICS",IF(VLOOKUP($C1850,nautics!$B$2:$F$1200,5,FALSE())="","",VLOOKUP($C1850,nautics!$B$2:$F$1200,5,FALSE())),IF($A1850="ST",IF(VLOOKUP($C1850,st!$B$2:$F$400,5,FALSE())="","",VLOOKUP($C1850,st!$B$2:$F$400,5,FALSE())),""))),"")</f>
        <v/>
      </c>
      <c r="H1850" s="35" t="s">
        <v>4762</v>
      </c>
      <c r="I1850" s="35" t="s">
        <v>34</v>
      </c>
      <c r="J1850" s="35" t="s">
        <v>5005</v>
      </c>
      <c r="K1850" s="35">
        <f t="shared" si="7"/>
        <v>41</v>
      </c>
      <c r="L1850" s="35" t="s">
        <v>5006</v>
      </c>
      <c r="M1850" s="35" t="s">
        <v>5007</v>
      </c>
      <c r="N1850" s="35" t="s">
        <v>65</v>
      </c>
      <c r="O1850" s="35" t="s">
        <v>68</v>
      </c>
      <c r="P1850" s="35" t="s">
        <v>4958</v>
      </c>
      <c r="Q1850" s="35" t="s">
        <v>4959</v>
      </c>
      <c r="S1850" s="35" t="s">
        <v>46</v>
      </c>
      <c r="T1850" s="35" t="s">
        <v>49</v>
      </c>
      <c r="U1850" s="35" t="s">
        <v>89</v>
      </c>
      <c r="W1850" s="35" t="s">
        <v>57</v>
      </c>
      <c r="X1850" s="35" t="s">
        <v>4960</v>
      </c>
      <c r="Y1850" s="35" t="s">
        <v>89</v>
      </c>
      <c r="Z1850" s="35" t="s">
        <v>89</v>
      </c>
    </row>
    <row r="1851" spans="1:26" ht="15" customHeight="1">
      <c r="A1851" s="35" t="s">
        <v>1304</v>
      </c>
      <c r="C1851" s="35" t="s">
        <v>5009</v>
      </c>
      <c r="D1851" s="35" t="str">
        <f>IFERROR(IF($A1851="HDC",IF(VLOOKUP($C1851,hdc!$B$2:$F$1600,2,FALSE())="","",VLOOKUP($C1851,hdc!$B$2:$F$1600,2,FALSE())),IF($A1851="NAUTICS",IF(VLOOKUP($C1851,nautics!$B$2:$F$1200,2,FALSE())="","",VLOOKUP($C1851,nautics!$B$2:$F$1200,2,FALSE())),IF($A1851="ST",IF(VLOOKUP($C1851,st!$B$2:$F$400,2,FALSE())="","",VLOOKUP($C1851,st!$B$2:$F$400,2,FALSE())),""))),"")</f>
        <v/>
      </c>
      <c r="E1851" s="35" t="str">
        <f>IFERROR(IF($A1851="HDC",IF(VLOOKUP($C1851,hdc!$B$2:$F$1600,3,FALSE())="","",VLOOKUP($C1851,hdc!$B$2:$F$1600,3,FALSE())),IF($A1851="NAUTICS",IF(VLOOKUP($C1851,nautics!$B$2:$F$1200,3,FALSE())="","",VLOOKUP($C1851,nautics!$B$2:$F$1200,3,FALSE())),IF($A1851="ST",IF(VLOOKUP($C1851,st!$B$2:$F$400,3,FALSE())="","",VLOOKUP($C1851,st!$B$2:$F$400,3,FALSE())),""))),"")</f>
        <v/>
      </c>
      <c r="F1851" s="35" t="str">
        <f>IFERROR(IF($A1851="HDC",IF(VLOOKUP($C1851,hdc!$B$2:$F$1600,4,FALSE())="","",VLOOKUP($C1851,hdc!$B$2:$F$1600,4,FALSE())),IF($A1851="NAUTICS",IF(VLOOKUP($C1851,nautics!$B$2:$F$1200,4,FALSE())="","",VLOOKUP($C1851,nautics!$B$2:$F$1200,4,FALSE())),IF($A1851="ST",IF(VLOOKUP($C1851,st!$B$2:$F$400,4,FALSE())="","",VLOOKUP($C1851,st!$B$2:$F$400,4,FALSE())),""))),"")</f>
        <v/>
      </c>
      <c r="G1851" s="35" t="str">
        <f>IFERROR(IF($A1851="HDC",IF(VLOOKUP($C1851,hdc!$B$2:$F$1600,5,FALSE())="","",VLOOKUP($C1851,hdc!$B$2:$F$1600,5,FALSE())),IF($A1851="NAUTICS",IF(VLOOKUP($C1851,nautics!$B$2:$F$1200,5,FALSE())="","",VLOOKUP($C1851,nautics!$B$2:$F$1200,5,FALSE())),IF($A1851="ST",IF(VLOOKUP($C1851,st!$B$2:$F$400,5,FALSE())="","",VLOOKUP($C1851,st!$B$2:$F$400,5,FALSE())),""))),"")</f>
        <v/>
      </c>
      <c r="H1851" s="35" t="s">
        <v>4972</v>
      </c>
      <c r="I1851" s="35" t="s">
        <v>34</v>
      </c>
      <c r="J1851" s="35" t="s">
        <v>4984</v>
      </c>
      <c r="K1851" s="35">
        <f t="shared" si="7"/>
        <v>2</v>
      </c>
      <c r="L1851" s="35" t="s">
        <v>5010</v>
      </c>
      <c r="M1851" s="35" t="s">
        <v>5011</v>
      </c>
      <c r="N1851" s="35" t="s">
        <v>716</v>
      </c>
      <c r="O1851" s="35" t="s">
        <v>718</v>
      </c>
      <c r="P1851" s="35" t="s">
        <v>5013</v>
      </c>
      <c r="Q1851" s="35" t="s">
        <v>5014</v>
      </c>
      <c r="S1851" s="35" t="s">
        <v>716</v>
      </c>
      <c r="T1851" s="35" t="s">
        <v>718</v>
      </c>
      <c r="U1851" s="35" t="s">
        <v>89</v>
      </c>
      <c r="W1851" s="35" t="s">
        <v>78</v>
      </c>
      <c r="X1851" s="35" t="s">
        <v>5015</v>
      </c>
      <c r="Y1851" s="35" t="s">
        <v>89</v>
      </c>
      <c r="Z1851" s="35" t="s">
        <v>89</v>
      </c>
    </row>
    <row r="1852" spans="1:26" ht="15" customHeight="1">
      <c r="A1852" s="35" t="s">
        <v>1304</v>
      </c>
      <c r="C1852" s="35" t="s">
        <v>5016</v>
      </c>
      <c r="D1852" s="35" t="str">
        <f>IFERROR(IF($A1852="HDC",IF(VLOOKUP($C1852,hdc!$B$2:$F$1600,2,FALSE())="","",VLOOKUP($C1852,hdc!$B$2:$F$1600,2,FALSE())),IF($A1852="NAUTICS",IF(VLOOKUP($C1852,nautics!$B$2:$F$1200,2,FALSE())="","",VLOOKUP($C1852,nautics!$B$2:$F$1200,2,FALSE())),IF($A1852="ST",IF(VLOOKUP($C1852,st!$B$2:$F$400,2,FALSE())="","",VLOOKUP($C1852,st!$B$2:$F$400,2,FALSE())),""))),"")</f>
        <v/>
      </c>
      <c r="E1852" s="35" t="str">
        <f>IFERROR(IF($A1852="HDC",IF(VLOOKUP($C1852,hdc!$B$2:$F$1600,3,FALSE())="","",VLOOKUP($C1852,hdc!$B$2:$F$1600,3,FALSE())),IF($A1852="NAUTICS",IF(VLOOKUP($C1852,nautics!$B$2:$F$1200,3,FALSE())="","",VLOOKUP($C1852,nautics!$B$2:$F$1200,3,FALSE())),IF($A1852="ST",IF(VLOOKUP($C1852,st!$B$2:$F$400,3,FALSE())="","",VLOOKUP($C1852,st!$B$2:$F$400,3,FALSE())),""))),"")</f>
        <v/>
      </c>
      <c r="F1852" s="35" t="str">
        <f>IFERROR(IF($A1852="HDC",IF(VLOOKUP($C1852,hdc!$B$2:$F$1600,4,FALSE())="","",VLOOKUP($C1852,hdc!$B$2:$F$1600,4,FALSE())),IF($A1852="NAUTICS",IF(VLOOKUP($C1852,nautics!$B$2:$F$1200,4,FALSE())="","",VLOOKUP($C1852,nautics!$B$2:$F$1200,4,FALSE())),IF($A1852="ST",IF(VLOOKUP($C1852,st!$B$2:$F$400,4,FALSE())="","",VLOOKUP($C1852,st!$B$2:$F$400,4,FALSE())),""))),"")</f>
        <v/>
      </c>
      <c r="G1852" s="35" t="str">
        <f>IFERROR(IF($A1852="HDC",IF(VLOOKUP($C1852,hdc!$B$2:$F$1600,5,FALSE())="","",VLOOKUP($C1852,hdc!$B$2:$F$1600,5,FALSE())),IF($A1852="NAUTICS",IF(VLOOKUP($C1852,nautics!$B$2:$F$1200,5,FALSE())="","",VLOOKUP($C1852,nautics!$B$2:$F$1200,5,FALSE())),IF($A1852="ST",IF(VLOOKUP($C1852,st!$B$2:$F$400,5,FALSE())="","",VLOOKUP($C1852,st!$B$2:$F$400,5,FALSE())),""))),"")</f>
        <v/>
      </c>
      <c r="H1852" s="35" t="s">
        <v>4762</v>
      </c>
      <c r="I1852" s="35" t="s">
        <v>34</v>
      </c>
      <c r="J1852" s="35" t="s">
        <v>1043</v>
      </c>
      <c r="K1852" s="35">
        <f t="shared" si="7"/>
        <v>5</v>
      </c>
      <c r="L1852" s="35" t="s">
        <v>5018</v>
      </c>
      <c r="M1852" s="35" t="s">
        <v>5019</v>
      </c>
      <c r="N1852" s="35" t="s">
        <v>896</v>
      </c>
      <c r="O1852" s="35" t="s">
        <v>897</v>
      </c>
      <c r="P1852" s="35" t="s">
        <v>5021</v>
      </c>
      <c r="Q1852" s="35" t="s">
        <v>5022</v>
      </c>
      <c r="S1852" s="35" t="s">
        <v>896</v>
      </c>
      <c r="T1852" s="35" t="s">
        <v>897</v>
      </c>
      <c r="U1852" s="35" t="s">
        <v>89</v>
      </c>
      <c r="W1852" s="35" t="s">
        <v>78</v>
      </c>
      <c r="X1852" s="35" t="s">
        <v>4960</v>
      </c>
      <c r="Y1852" s="35" t="s">
        <v>89</v>
      </c>
      <c r="Z1852" s="35" t="s">
        <v>89</v>
      </c>
    </row>
    <row r="1853" spans="1:26" ht="15" customHeight="1">
      <c r="A1853" s="35" t="s">
        <v>1304</v>
      </c>
      <c r="C1853" s="35" t="s">
        <v>5025</v>
      </c>
      <c r="D1853" s="35" t="str">
        <f>IFERROR(IF($A1853="HDC",IF(VLOOKUP($C1853,hdc!$B$2:$F$1600,2,FALSE())="","",VLOOKUP($C1853,hdc!$B$2:$F$1600,2,FALSE())),IF($A1853="NAUTICS",IF(VLOOKUP($C1853,nautics!$B$2:$F$1200,2,FALSE())="","",VLOOKUP($C1853,nautics!$B$2:$F$1200,2,FALSE())),IF($A1853="ST",IF(VLOOKUP($C1853,st!$B$2:$F$400,2,FALSE())="","",VLOOKUP($C1853,st!$B$2:$F$400,2,FALSE())),""))),"")</f>
        <v/>
      </c>
      <c r="E1853" s="35" t="str">
        <f>IFERROR(IF($A1853="HDC",IF(VLOOKUP($C1853,hdc!$B$2:$F$1600,3,FALSE())="","",VLOOKUP($C1853,hdc!$B$2:$F$1600,3,FALSE())),IF($A1853="NAUTICS",IF(VLOOKUP($C1853,nautics!$B$2:$F$1200,3,FALSE())="","",VLOOKUP($C1853,nautics!$B$2:$F$1200,3,FALSE())),IF($A1853="ST",IF(VLOOKUP($C1853,st!$B$2:$F$400,3,FALSE())="","",VLOOKUP($C1853,st!$B$2:$F$400,3,FALSE())),""))),"")</f>
        <v/>
      </c>
      <c r="F1853" s="35" t="str">
        <f>IFERROR(IF($A1853="HDC",IF(VLOOKUP($C1853,hdc!$B$2:$F$1600,4,FALSE())="","",VLOOKUP($C1853,hdc!$B$2:$F$1600,4,FALSE())),IF($A1853="NAUTICS",IF(VLOOKUP($C1853,nautics!$B$2:$F$1200,4,FALSE())="","",VLOOKUP($C1853,nautics!$B$2:$F$1200,4,FALSE())),IF($A1853="ST",IF(VLOOKUP($C1853,st!$B$2:$F$400,4,FALSE())="","",VLOOKUP($C1853,st!$B$2:$F$400,4,FALSE())),""))),"")</f>
        <v/>
      </c>
      <c r="G1853" s="35" t="str">
        <f>IFERROR(IF($A1853="HDC",IF(VLOOKUP($C1853,hdc!$B$2:$F$1600,5,FALSE())="","",VLOOKUP($C1853,hdc!$B$2:$F$1600,5,FALSE())),IF($A1853="NAUTICS",IF(VLOOKUP($C1853,nautics!$B$2:$F$1200,5,FALSE())="","",VLOOKUP($C1853,nautics!$B$2:$F$1200,5,FALSE())),IF($A1853="ST",IF(VLOOKUP($C1853,st!$B$2:$F$400,5,FALSE())="","",VLOOKUP($C1853,st!$B$2:$F$400,5,FALSE())),""))),"")</f>
        <v/>
      </c>
      <c r="H1853" s="35" t="s">
        <v>4762</v>
      </c>
      <c r="I1853" s="35" t="s">
        <v>34</v>
      </c>
      <c r="J1853" s="35" t="s">
        <v>5028</v>
      </c>
      <c r="K1853" s="35">
        <f t="shared" si="7"/>
        <v>49</v>
      </c>
      <c r="L1853" s="35" t="s">
        <v>5030</v>
      </c>
      <c r="M1853" s="35" t="s">
        <v>5031</v>
      </c>
      <c r="N1853" s="35" t="s">
        <v>716</v>
      </c>
      <c r="O1853" s="35" t="s">
        <v>718</v>
      </c>
      <c r="P1853" s="35" t="s">
        <v>4702</v>
      </c>
      <c r="Q1853" s="35" t="s">
        <v>4703</v>
      </c>
      <c r="S1853" s="35" t="s">
        <v>46</v>
      </c>
      <c r="T1853" s="35" t="s">
        <v>49</v>
      </c>
      <c r="U1853" s="35" t="s">
        <v>89</v>
      </c>
      <c r="W1853" s="35" t="s">
        <v>57</v>
      </c>
      <c r="X1853" s="35" t="s">
        <v>4960</v>
      </c>
      <c r="Y1853" s="35" t="s">
        <v>89</v>
      </c>
      <c r="Z1853" s="35" t="s">
        <v>89</v>
      </c>
    </row>
    <row r="1854" spans="1:26" ht="15" customHeight="1">
      <c r="A1854" s="35" t="s">
        <v>1304</v>
      </c>
      <c r="C1854" s="35" t="s">
        <v>5035</v>
      </c>
      <c r="D1854" s="35" t="str">
        <f>IFERROR(IF($A1854="HDC",IF(VLOOKUP($C1854,hdc!$B$2:$F$1600,2,FALSE())="","",VLOOKUP($C1854,hdc!$B$2:$F$1600,2,FALSE())),IF($A1854="NAUTICS",IF(VLOOKUP($C1854,nautics!$B$2:$F$1200,2,FALSE())="","",VLOOKUP($C1854,nautics!$B$2:$F$1200,2,FALSE())),IF($A1854="ST",IF(VLOOKUP($C1854,st!$B$2:$F$400,2,FALSE())="","",VLOOKUP($C1854,st!$B$2:$F$400,2,FALSE())),""))),"")</f>
        <v/>
      </c>
      <c r="E1854" s="35" t="str">
        <f>IFERROR(IF($A1854="HDC",IF(VLOOKUP($C1854,hdc!$B$2:$F$1600,3,FALSE())="","",VLOOKUP($C1854,hdc!$B$2:$F$1600,3,FALSE())),IF($A1854="NAUTICS",IF(VLOOKUP($C1854,nautics!$B$2:$F$1200,3,FALSE())="","",VLOOKUP($C1854,nautics!$B$2:$F$1200,3,FALSE())),IF($A1854="ST",IF(VLOOKUP($C1854,st!$B$2:$F$400,3,FALSE())="","",VLOOKUP($C1854,st!$B$2:$F$400,3,FALSE())),""))),"")</f>
        <v/>
      </c>
      <c r="F1854" s="35" t="str">
        <f>IFERROR(IF($A1854="HDC",IF(VLOOKUP($C1854,hdc!$B$2:$F$1600,4,FALSE())="","",VLOOKUP($C1854,hdc!$B$2:$F$1600,4,FALSE())),IF($A1854="NAUTICS",IF(VLOOKUP($C1854,nautics!$B$2:$F$1200,4,FALSE())="","",VLOOKUP($C1854,nautics!$B$2:$F$1200,4,FALSE())),IF($A1854="ST",IF(VLOOKUP($C1854,st!$B$2:$F$400,4,FALSE())="","",VLOOKUP($C1854,st!$B$2:$F$400,4,FALSE())),""))),"")</f>
        <v/>
      </c>
      <c r="G1854" s="35" t="str">
        <f>IFERROR(IF($A1854="HDC",IF(VLOOKUP($C1854,hdc!$B$2:$F$1600,5,FALSE())="","",VLOOKUP($C1854,hdc!$B$2:$F$1600,5,FALSE())),IF($A1854="NAUTICS",IF(VLOOKUP($C1854,nautics!$B$2:$F$1200,5,FALSE())="","",VLOOKUP($C1854,nautics!$B$2:$F$1200,5,FALSE())),IF($A1854="ST",IF(VLOOKUP($C1854,st!$B$2:$F$400,5,FALSE())="","",VLOOKUP($C1854,st!$B$2:$F$400,5,FALSE())),""))),"")</f>
        <v/>
      </c>
      <c r="H1854" s="35" t="s">
        <v>4762</v>
      </c>
      <c r="I1854" s="35" t="s">
        <v>34</v>
      </c>
      <c r="J1854" s="35" t="s">
        <v>1310</v>
      </c>
      <c r="K1854" s="35">
        <f t="shared" si="7"/>
        <v>30</v>
      </c>
      <c r="L1854" s="35" t="s">
        <v>5010</v>
      </c>
      <c r="M1854" s="35" t="s">
        <v>5011</v>
      </c>
      <c r="N1854" s="35" t="s">
        <v>716</v>
      </c>
      <c r="O1854" s="35" t="s">
        <v>718</v>
      </c>
      <c r="P1854" s="35" t="s">
        <v>4969</v>
      </c>
      <c r="Q1854" s="35" t="s">
        <v>4959</v>
      </c>
      <c r="S1854" s="35" t="s">
        <v>716</v>
      </c>
      <c r="T1854" s="35" t="s">
        <v>718</v>
      </c>
      <c r="U1854" s="35" t="s">
        <v>89</v>
      </c>
      <c r="W1854" s="35" t="s">
        <v>78</v>
      </c>
      <c r="X1854" s="35" t="s">
        <v>4960</v>
      </c>
      <c r="Y1854" s="35" t="s">
        <v>89</v>
      </c>
      <c r="Z1854" s="35" t="s">
        <v>89</v>
      </c>
    </row>
    <row r="1855" spans="1:26" ht="15" customHeight="1">
      <c r="A1855" s="35" t="s">
        <v>1304</v>
      </c>
      <c r="C1855" s="35" t="s">
        <v>5039</v>
      </c>
      <c r="D1855" s="35" t="str">
        <f>IFERROR(IF($A1855="HDC",IF(VLOOKUP($C1855,hdc!$B$2:$F$1600,2,FALSE())="","",VLOOKUP($C1855,hdc!$B$2:$F$1600,2,FALSE())),IF($A1855="NAUTICS",IF(VLOOKUP($C1855,nautics!$B$2:$F$1200,2,FALSE())="","",VLOOKUP($C1855,nautics!$B$2:$F$1200,2,FALSE())),IF($A1855="ST",IF(VLOOKUP($C1855,st!$B$2:$F$400,2,FALSE())="","",VLOOKUP($C1855,st!$B$2:$F$400,2,FALSE())),""))),"")</f>
        <v/>
      </c>
      <c r="E1855" s="35" t="str">
        <f>IFERROR(IF($A1855="HDC",IF(VLOOKUP($C1855,hdc!$B$2:$F$1600,3,FALSE())="","",VLOOKUP($C1855,hdc!$B$2:$F$1600,3,FALSE())),IF($A1855="NAUTICS",IF(VLOOKUP($C1855,nautics!$B$2:$F$1200,3,FALSE())="","",VLOOKUP($C1855,nautics!$B$2:$F$1200,3,FALSE())),IF($A1855="ST",IF(VLOOKUP($C1855,st!$B$2:$F$400,3,FALSE())="","",VLOOKUP($C1855,st!$B$2:$F$400,3,FALSE())),""))),"")</f>
        <v/>
      </c>
      <c r="F1855" s="35" t="str">
        <f>IFERROR(IF($A1855="HDC",IF(VLOOKUP($C1855,hdc!$B$2:$F$1600,4,FALSE())="","",VLOOKUP($C1855,hdc!$B$2:$F$1600,4,FALSE())),IF($A1855="NAUTICS",IF(VLOOKUP($C1855,nautics!$B$2:$F$1200,4,FALSE())="","",VLOOKUP($C1855,nautics!$B$2:$F$1200,4,FALSE())),IF($A1855="ST",IF(VLOOKUP($C1855,st!$B$2:$F$400,4,FALSE())="","",VLOOKUP($C1855,st!$B$2:$F$400,4,FALSE())),""))),"")</f>
        <v/>
      </c>
      <c r="G1855" s="35" t="str">
        <f>IFERROR(IF($A1855="HDC",IF(VLOOKUP($C1855,hdc!$B$2:$F$1600,5,FALSE())="","",VLOOKUP($C1855,hdc!$B$2:$F$1600,5,FALSE())),IF($A1855="NAUTICS",IF(VLOOKUP($C1855,nautics!$B$2:$F$1200,5,FALSE())="","",VLOOKUP($C1855,nautics!$B$2:$F$1200,5,FALSE())),IF($A1855="ST",IF(VLOOKUP($C1855,st!$B$2:$F$400,5,FALSE())="","",VLOOKUP($C1855,st!$B$2:$F$400,5,FALSE())),""))),"")</f>
        <v/>
      </c>
      <c r="H1855" s="35" t="s">
        <v>4972</v>
      </c>
      <c r="I1855" s="35" t="s">
        <v>34</v>
      </c>
      <c r="J1855" s="35" t="s">
        <v>4984</v>
      </c>
      <c r="K1855" s="35">
        <f t="shared" si="7"/>
        <v>2</v>
      </c>
      <c r="L1855" s="35" t="s">
        <v>5043</v>
      </c>
      <c r="M1855" s="35" t="s">
        <v>5045</v>
      </c>
      <c r="N1855" s="35" t="s">
        <v>716</v>
      </c>
      <c r="O1855" s="35" t="s">
        <v>718</v>
      </c>
      <c r="P1855" s="35" t="s">
        <v>5013</v>
      </c>
      <c r="Q1855" s="35" t="s">
        <v>5014</v>
      </c>
      <c r="S1855" s="35" t="s">
        <v>716</v>
      </c>
      <c r="T1855" s="35" t="s">
        <v>718</v>
      </c>
      <c r="U1855" s="35" t="s">
        <v>89</v>
      </c>
      <c r="W1855" s="35" t="s">
        <v>78</v>
      </c>
      <c r="X1855" s="35" t="s">
        <v>5015</v>
      </c>
      <c r="Y1855" s="35" t="s">
        <v>89</v>
      </c>
      <c r="Z1855" s="35" t="s">
        <v>89</v>
      </c>
    </row>
    <row r="1856" spans="1:26" ht="15" customHeight="1">
      <c r="A1856" s="35" t="s">
        <v>1304</v>
      </c>
      <c r="C1856" s="35" t="s">
        <v>5046</v>
      </c>
      <c r="D1856" s="35" t="str">
        <f>IFERROR(IF($A1856="HDC",IF(VLOOKUP($C1856,hdc!$B$2:$F$1600,2,FALSE())="","",VLOOKUP($C1856,hdc!$B$2:$F$1600,2,FALSE())),IF($A1856="NAUTICS",IF(VLOOKUP($C1856,nautics!$B$2:$F$1200,2,FALSE())="","",VLOOKUP($C1856,nautics!$B$2:$F$1200,2,FALSE())),IF($A1856="ST",IF(VLOOKUP($C1856,st!$B$2:$F$400,2,FALSE())="","",VLOOKUP($C1856,st!$B$2:$F$400,2,FALSE())),""))),"")</f>
        <v/>
      </c>
      <c r="E1856" s="35" t="str">
        <f>IFERROR(IF($A1856="HDC",IF(VLOOKUP($C1856,hdc!$B$2:$F$1600,3,FALSE())="","",VLOOKUP($C1856,hdc!$B$2:$F$1600,3,FALSE())),IF($A1856="NAUTICS",IF(VLOOKUP($C1856,nautics!$B$2:$F$1200,3,FALSE())="","",VLOOKUP($C1856,nautics!$B$2:$F$1200,3,FALSE())),IF($A1856="ST",IF(VLOOKUP($C1856,st!$B$2:$F$400,3,FALSE())="","",VLOOKUP($C1856,st!$B$2:$F$400,3,FALSE())),""))),"")</f>
        <v/>
      </c>
      <c r="F1856" s="35" t="str">
        <f>IFERROR(IF($A1856="HDC",IF(VLOOKUP($C1856,hdc!$B$2:$F$1600,4,FALSE())="","",VLOOKUP($C1856,hdc!$B$2:$F$1600,4,FALSE())),IF($A1856="NAUTICS",IF(VLOOKUP($C1856,nautics!$B$2:$F$1200,4,FALSE())="","",VLOOKUP($C1856,nautics!$B$2:$F$1200,4,FALSE())),IF($A1856="ST",IF(VLOOKUP($C1856,st!$B$2:$F$400,4,FALSE())="","",VLOOKUP($C1856,st!$B$2:$F$400,4,FALSE())),""))),"")</f>
        <v/>
      </c>
      <c r="G1856" s="35" t="str">
        <f>IFERROR(IF($A1856="HDC",IF(VLOOKUP($C1856,hdc!$B$2:$F$1600,5,FALSE())="","",VLOOKUP($C1856,hdc!$B$2:$F$1600,5,FALSE())),IF($A1856="NAUTICS",IF(VLOOKUP($C1856,nautics!$B$2:$F$1200,5,FALSE())="","",VLOOKUP($C1856,nautics!$B$2:$F$1200,5,FALSE())),IF($A1856="ST",IF(VLOOKUP($C1856,st!$B$2:$F$400,5,FALSE())="","",VLOOKUP($C1856,st!$B$2:$F$400,5,FALSE())),""))),"")</f>
        <v/>
      </c>
      <c r="H1856" s="35" t="s">
        <v>4991</v>
      </c>
      <c r="I1856" s="35" t="s">
        <v>34</v>
      </c>
      <c r="J1856" s="35" t="s">
        <v>4992</v>
      </c>
      <c r="K1856" s="35">
        <f t="shared" si="7"/>
        <v>1</v>
      </c>
      <c r="L1856" s="35" t="s">
        <v>5049</v>
      </c>
      <c r="M1856" s="35" t="s">
        <v>5050</v>
      </c>
      <c r="N1856" s="35" t="s">
        <v>46</v>
      </c>
      <c r="O1856" s="35" t="s">
        <v>49</v>
      </c>
      <c r="P1856" s="35" t="s">
        <v>5051</v>
      </c>
      <c r="Q1856" s="35" t="s">
        <v>5053</v>
      </c>
      <c r="S1856" s="35" t="s">
        <v>46</v>
      </c>
      <c r="T1856" s="35" t="s">
        <v>49</v>
      </c>
      <c r="U1856" s="35" t="s">
        <v>89</v>
      </c>
      <c r="W1856" s="35" t="s">
        <v>78</v>
      </c>
      <c r="X1856" s="35" t="s">
        <v>5015</v>
      </c>
      <c r="Y1856" s="35" t="s">
        <v>89</v>
      </c>
      <c r="Z1856" s="35" t="s">
        <v>89</v>
      </c>
    </row>
    <row r="1857" spans="1:26" ht="15" customHeight="1">
      <c r="A1857" s="35" t="s">
        <v>1304</v>
      </c>
      <c r="C1857" s="35" t="s">
        <v>5057</v>
      </c>
      <c r="D1857" s="35" t="str">
        <f>IFERROR(IF($A1857="HDC",IF(VLOOKUP($C1857,hdc!$B$2:$F$1600,2,FALSE())="","",VLOOKUP($C1857,hdc!$B$2:$F$1600,2,FALSE())),IF($A1857="NAUTICS",IF(VLOOKUP($C1857,nautics!$B$2:$F$1200,2,FALSE())="","",VLOOKUP($C1857,nautics!$B$2:$F$1200,2,FALSE())),IF($A1857="ST",IF(VLOOKUP($C1857,st!$B$2:$F$400,2,FALSE())="","",VLOOKUP($C1857,st!$B$2:$F$400,2,FALSE())),""))),"")</f>
        <v/>
      </c>
      <c r="E1857" s="35" t="str">
        <f>IFERROR(IF($A1857="HDC",IF(VLOOKUP($C1857,hdc!$B$2:$F$1600,3,FALSE())="","",VLOOKUP($C1857,hdc!$B$2:$F$1600,3,FALSE())),IF($A1857="NAUTICS",IF(VLOOKUP($C1857,nautics!$B$2:$F$1200,3,FALSE())="","",VLOOKUP($C1857,nautics!$B$2:$F$1200,3,FALSE())),IF($A1857="ST",IF(VLOOKUP($C1857,st!$B$2:$F$400,3,FALSE())="","",VLOOKUP($C1857,st!$B$2:$F$400,3,FALSE())),""))),"")</f>
        <v/>
      </c>
      <c r="F1857" s="35" t="str">
        <f>IFERROR(IF($A1857="HDC",IF(VLOOKUP($C1857,hdc!$B$2:$F$1600,4,FALSE())="","",VLOOKUP($C1857,hdc!$B$2:$F$1600,4,FALSE())),IF($A1857="NAUTICS",IF(VLOOKUP($C1857,nautics!$B$2:$F$1200,4,FALSE())="","",VLOOKUP($C1857,nautics!$B$2:$F$1200,4,FALSE())),IF($A1857="ST",IF(VLOOKUP($C1857,st!$B$2:$F$400,4,FALSE())="","",VLOOKUP($C1857,st!$B$2:$F$400,4,FALSE())),""))),"")</f>
        <v/>
      </c>
      <c r="G1857" s="35" t="str">
        <f>IFERROR(IF($A1857="HDC",IF(VLOOKUP($C1857,hdc!$B$2:$F$1600,5,FALSE())="","",VLOOKUP($C1857,hdc!$B$2:$F$1600,5,FALSE())),IF($A1857="NAUTICS",IF(VLOOKUP($C1857,nautics!$B$2:$F$1200,5,FALSE())="","",VLOOKUP($C1857,nautics!$B$2:$F$1200,5,FALSE())),IF($A1857="ST",IF(VLOOKUP($C1857,st!$B$2:$F$400,5,FALSE())="","",VLOOKUP($C1857,st!$B$2:$F$400,5,FALSE())),""))),"")</f>
        <v/>
      </c>
      <c r="H1857" s="35" t="s">
        <v>4972</v>
      </c>
      <c r="I1857" s="35" t="s">
        <v>34</v>
      </c>
      <c r="J1857" s="35" t="s">
        <v>5059</v>
      </c>
      <c r="K1857" s="35">
        <f t="shared" si="7"/>
        <v>40</v>
      </c>
      <c r="L1857" s="35" t="s">
        <v>5006</v>
      </c>
      <c r="M1857" s="35" t="s">
        <v>5007</v>
      </c>
      <c r="N1857" s="35" t="s">
        <v>65</v>
      </c>
      <c r="O1857" s="35" t="s">
        <v>68</v>
      </c>
      <c r="P1857" s="35" t="s">
        <v>5051</v>
      </c>
      <c r="Q1857" s="35" t="s">
        <v>5053</v>
      </c>
      <c r="S1857" s="35" t="s">
        <v>46</v>
      </c>
      <c r="T1857" s="35" t="s">
        <v>49</v>
      </c>
      <c r="U1857" s="35" t="s">
        <v>5060</v>
      </c>
      <c r="W1857" s="35" t="s">
        <v>57</v>
      </c>
      <c r="X1857" s="35" t="s">
        <v>5015</v>
      </c>
      <c r="Y1857" s="35" t="s">
        <v>5061</v>
      </c>
      <c r="Z1857" s="35" t="s">
        <v>5063</v>
      </c>
    </row>
    <row r="1858" spans="1:26" ht="15" customHeight="1">
      <c r="A1858" s="35" t="s">
        <v>1304</v>
      </c>
      <c r="C1858" s="35" t="s">
        <v>5064</v>
      </c>
      <c r="D1858" s="35" t="str">
        <f>IFERROR(IF($A1858="HDC",IF(VLOOKUP($C1858,hdc!$B$2:$F$1600,2,FALSE())="","",VLOOKUP($C1858,hdc!$B$2:$F$1600,2,FALSE())),IF($A1858="NAUTICS",IF(VLOOKUP($C1858,nautics!$B$2:$F$1200,2,FALSE())="","",VLOOKUP($C1858,nautics!$B$2:$F$1200,2,FALSE())),IF($A1858="ST",IF(VLOOKUP($C1858,st!$B$2:$F$400,2,FALSE())="","",VLOOKUP($C1858,st!$B$2:$F$400,2,FALSE())),""))),"")</f>
        <v/>
      </c>
      <c r="E1858" s="35" t="str">
        <f>IFERROR(IF($A1858="HDC",IF(VLOOKUP($C1858,hdc!$B$2:$F$1600,3,FALSE())="","",VLOOKUP($C1858,hdc!$B$2:$F$1600,3,FALSE())),IF($A1858="NAUTICS",IF(VLOOKUP($C1858,nautics!$B$2:$F$1200,3,FALSE())="","",VLOOKUP($C1858,nautics!$B$2:$F$1200,3,FALSE())),IF($A1858="ST",IF(VLOOKUP($C1858,st!$B$2:$F$400,3,FALSE())="","",VLOOKUP($C1858,st!$B$2:$F$400,3,FALSE())),""))),"")</f>
        <v/>
      </c>
      <c r="F1858" s="35" t="str">
        <f>IFERROR(IF($A1858="HDC",IF(VLOOKUP($C1858,hdc!$B$2:$F$1600,4,FALSE())="","",VLOOKUP($C1858,hdc!$B$2:$F$1600,4,FALSE())),IF($A1858="NAUTICS",IF(VLOOKUP($C1858,nautics!$B$2:$F$1200,4,FALSE())="","",VLOOKUP($C1858,nautics!$B$2:$F$1200,4,FALSE())),IF($A1858="ST",IF(VLOOKUP($C1858,st!$B$2:$F$400,4,FALSE())="","",VLOOKUP($C1858,st!$B$2:$F$400,4,FALSE())),""))),"")</f>
        <v/>
      </c>
      <c r="G1858" s="35" t="str">
        <f>IFERROR(IF($A1858="HDC",IF(VLOOKUP($C1858,hdc!$B$2:$F$1600,5,FALSE())="","",VLOOKUP($C1858,hdc!$B$2:$F$1600,5,FALSE())),IF($A1858="NAUTICS",IF(VLOOKUP($C1858,nautics!$B$2:$F$1200,5,FALSE())="","",VLOOKUP($C1858,nautics!$B$2:$F$1200,5,FALSE())),IF($A1858="ST",IF(VLOOKUP($C1858,st!$B$2:$F$400,5,FALSE())="","",VLOOKUP($C1858,st!$B$2:$F$400,5,FALSE())),""))),"")</f>
        <v/>
      </c>
      <c r="H1858" s="35" t="s">
        <v>4991</v>
      </c>
      <c r="I1858" s="35" t="s">
        <v>34</v>
      </c>
      <c r="J1858" s="35" t="s">
        <v>4992</v>
      </c>
      <c r="K1858" s="35">
        <f t="shared" si="7"/>
        <v>1</v>
      </c>
      <c r="L1858" s="35" t="s">
        <v>5068</v>
      </c>
      <c r="M1858" s="35" t="s">
        <v>5069</v>
      </c>
      <c r="N1858" s="35" t="s">
        <v>46</v>
      </c>
      <c r="O1858" s="35" t="s">
        <v>49</v>
      </c>
      <c r="P1858" s="35" t="s">
        <v>5070</v>
      </c>
      <c r="Q1858" s="35" t="s">
        <v>5072</v>
      </c>
      <c r="S1858" s="35" t="s">
        <v>46</v>
      </c>
      <c r="T1858" s="35" t="s">
        <v>49</v>
      </c>
      <c r="U1858" s="35" t="s">
        <v>89</v>
      </c>
      <c r="W1858" s="35" t="s">
        <v>78</v>
      </c>
      <c r="X1858" s="35" t="s">
        <v>5015</v>
      </c>
      <c r="Y1858" s="35" t="s">
        <v>89</v>
      </c>
      <c r="Z1858" s="35" t="s">
        <v>89</v>
      </c>
    </row>
    <row r="1859" spans="1:26" ht="15" customHeight="1">
      <c r="A1859" s="35" t="s">
        <v>1304</v>
      </c>
      <c r="C1859" s="35" t="s">
        <v>5074</v>
      </c>
      <c r="D1859" s="35" t="str">
        <f>IFERROR(IF($A1859="HDC",IF(VLOOKUP($C1859,hdc!$B$2:$F$1600,2,FALSE())="","",VLOOKUP($C1859,hdc!$B$2:$F$1600,2,FALSE())),IF($A1859="NAUTICS",IF(VLOOKUP($C1859,nautics!$B$2:$F$1200,2,FALSE())="","",VLOOKUP($C1859,nautics!$B$2:$F$1200,2,FALSE())),IF($A1859="ST",IF(VLOOKUP($C1859,st!$B$2:$F$400,2,FALSE())="","",VLOOKUP($C1859,st!$B$2:$F$400,2,FALSE())),""))),"")</f>
        <v/>
      </c>
      <c r="E1859" s="35" t="str">
        <f>IFERROR(IF($A1859="HDC",IF(VLOOKUP($C1859,hdc!$B$2:$F$1600,3,FALSE())="","",VLOOKUP($C1859,hdc!$B$2:$F$1600,3,FALSE())),IF($A1859="NAUTICS",IF(VLOOKUP($C1859,nautics!$B$2:$F$1200,3,FALSE())="","",VLOOKUP($C1859,nautics!$B$2:$F$1200,3,FALSE())),IF($A1859="ST",IF(VLOOKUP($C1859,st!$B$2:$F$400,3,FALSE())="","",VLOOKUP($C1859,st!$B$2:$F$400,3,FALSE())),""))),"")</f>
        <v/>
      </c>
      <c r="F1859" s="35" t="str">
        <f>IFERROR(IF($A1859="HDC",IF(VLOOKUP($C1859,hdc!$B$2:$F$1600,4,FALSE())="","",VLOOKUP($C1859,hdc!$B$2:$F$1600,4,FALSE())),IF($A1859="NAUTICS",IF(VLOOKUP($C1859,nautics!$B$2:$F$1200,4,FALSE())="","",VLOOKUP($C1859,nautics!$B$2:$F$1200,4,FALSE())),IF($A1859="ST",IF(VLOOKUP($C1859,st!$B$2:$F$400,4,FALSE())="","",VLOOKUP($C1859,st!$B$2:$F$400,4,FALSE())),""))),"")</f>
        <v/>
      </c>
      <c r="G1859" s="35" t="str">
        <f>IFERROR(IF($A1859="HDC",IF(VLOOKUP($C1859,hdc!$B$2:$F$1600,5,FALSE())="","",VLOOKUP($C1859,hdc!$B$2:$F$1600,5,FALSE())),IF($A1859="NAUTICS",IF(VLOOKUP($C1859,nautics!$B$2:$F$1200,5,FALSE())="","",VLOOKUP($C1859,nautics!$B$2:$F$1200,5,FALSE())),IF($A1859="ST",IF(VLOOKUP($C1859,st!$B$2:$F$400,5,FALSE())="","",VLOOKUP($C1859,st!$B$2:$F$400,5,FALSE())),""))),"")</f>
        <v/>
      </c>
      <c r="H1859" s="35" t="s">
        <v>4991</v>
      </c>
      <c r="I1859" s="35" t="s">
        <v>34</v>
      </c>
      <c r="J1859" s="35" t="s">
        <v>4992</v>
      </c>
      <c r="K1859" s="35">
        <f t="shared" si="7"/>
        <v>1</v>
      </c>
      <c r="L1859" s="35" t="s">
        <v>5080</v>
      </c>
      <c r="M1859" s="35" t="s">
        <v>5081</v>
      </c>
      <c r="N1859" s="35" t="s">
        <v>46</v>
      </c>
      <c r="O1859" s="35" t="s">
        <v>49</v>
      </c>
      <c r="P1859" s="35" t="s">
        <v>5070</v>
      </c>
      <c r="Q1859" s="35" t="s">
        <v>5072</v>
      </c>
      <c r="S1859" s="35" t="s">
        <v>46</v>
      </c>
      <c r="T1859" s="35" t="s">
        <v>49</v>
      </c>
      <c r="U1859" s="35" t="s">
        <v>89</v>
      </c>
      <c r="W1859" s="35" t="s">
        <v>78</v>
      </c>
      <c r="X1859" s="35" t="s">
        <v>5015</v>
      </c>
      <c r="Y1859" s="35" t="s">
        <v>89</v>
      </c>
      <c r="Z1859" s="35" t="s">
        <v>89</v>
      </c>
    </row>
    <row r="1860" spans="1:26" ht="15" customHeight="1">
      <c r="A1860" s="35" t="s">
        <v>1304</v>
      </c>
      <c r="C1860" s="35" t="s">
        <v>5084</v>
      </c>
      <c r="D1860" s="35">
        <f>IFERROR(IF($A1860="HDC",IF(VLOOKUP($C1860,hdc!$B$2:$F$1600,2,FALSE())="","",VLOOKUP($C1860,hdc!$B$2:$F$1600,2,FALSE())),IF($A1860="NAUTICS",IF(VLOOKUP($C1860,nautics!$B$2:$F$1200,2,FALSE())="","",VLOOKUP($C1860,nautics!$B$2:$F$1200,2,FALSE())),IF($A1860="ST",IF(VLOOKUP($C1860,st!$B$2:$F$400,2,FALSE())="","",VLOOKUP($C1860,st!$B$2:$F$400,2,FALSE())),""))),"")</f>
        <v>1</v>
      </c>
      <c r="E1860" s="35" t="str">
        <f>IFERROR(IF($A1860="HDC",IF(VLOOKUP($C1860,hdc!$B$2:$F$1600,3,FALSE())="","",VLOOKUP($C1860,hdc!$B$2:$F$1600,3,FALSE())),IF($A1860="NAUTICS",IF(VLOOKUP($C1860,nautics!$B$2:$F$1200,3,FALSE())="","",VLOOKUP($C1860,nautics!$B$2:$F$1200,3,FALSE())),IF($A1860="ST",IF(VLOOKUP($C1860,st!$B$2:$F$400,3,FALSE())="","",VLOOKUP($C1860,st!$B$2:$F$400,3,FALSE())),""))),"")</f>
        <v/>
      </c>
      <c r="F1860" s="35" t="str">
        <f>IFERROR(IF($A1860="HDC",IF(VLOOKUP($C1860,hdc!$B$2:$F$1600,4,FALSE())="","",VLOOKUP($C1860,hdc!$B$2:$F$1600,4,FALSE())),IF($A1860="NAUTICS",IF(VLOOKUP($C1860,nautics!$B$2:$F$1200,4,FALSE())="","",VLOOKUP($C1860,nautics!$B$2:$F$1200,4,FALSE())),IF($A1860="ST",IF(VLOOKUP($C1860,st!$B$2:$F$400,4,FALSE())="","",VLOOKUP($C1860,st!$B$2:$F$400,4,FALSE())),""))),"")</f>
        <v/>
      </c>
      <c r="G1860" s="35" t="str">
        <f>IFERROR(IF($A1860="HDC",IF(VLOOKUP($C1860,hdc!$B$2:$F$1600,5,FALSE())="","",VLOOKUP($C1860,hdc!$B$2:$F$1600,5,FALSE())),IF($A1860="NAUTICS",IF(VLOOKUP($C1860,nautics!$B$2:$F$1200,5,FALSE())="","",VLOOKUP($C1860,nautics!$B$2:$F$1200,5,FALSE())),IF($A1860="ST",IF(VLOOKUP($C1860,st!$B$2:$F$400,5,FALSE())="","",VLOOKUP($C1860,st!$B$2:$F$400,5,FALSE())),""))),"")</f>
        <v/>
      </c>
      <c r="H1860" s="35" t="s">
        <v>33</v>
      </c>
      <c r="I1860" s="35" t="s">
        <v>34</v>
      </c>
      <c r="J1860" s="35" t="s">
        <v>4984</v>
      </c>
      <c r="K1860" s="35">
        <f t="shared" si="7"/>
        <v>2</v>
      </c>
      <c r="L1860" s="35" t="s">
        <v>4702</v>
      </c>
      <c r="M1860" s="35" t="s">
        <v>4703</v>
      </c>
      <c r="N1860" s="35" t="s">
        <v>46</v>
      </c>
      <c r="O1860" s="35" t="s">
        <v>49</v>
      </c>
      <c r="P1860" s="35" t="s">
        <v>5070</v>
      </c>
      <c r="Q1860" s="35" t="s">
        <v>5072</v>
      </c>
      <c r="S1860" s="35" t="s">
        <v>46</v>
      </c>
      <c r="T1860" s="35" t="s">
        <v>49</v>
      </c>
      <c r="U1860" s="35" t="s">
        <v>89</v>
      </c>
      <c r="W1860" s="35" t="s">
        <v>78</v>
      </c>
      <c r="X1860" s="35" t="s">
        <v>5015</v>
      </c>
      <c r="Y1860" s="35" t="s">
        <v>89</v>
      </c>
      <c r="Z1860" s="35" t="s">
        <v>89</v>
      </c>
    </row>
    <row r="1861" spans="1:26" ht="15" customHeight="1">
      <c r="A1861" s="35" t="s">
        <v>1304</v>
      </c>
      <c r="C1861" s="35" t="s">
        <v>5087</v>
      </c>
      <c r="D1861" s="35" t="str">
        <f>IFERROR(IF($A1861="HDC",IF(VLOOKUP($C1861,hdc!$B$2:$F$1600,2,FALSE())="","",VLOOKUP($C1861,hdc!$B$2:$F$1600,2,FALSE())),IF($A1861="NAUTICS",IF(VLOOKUP($C1861,nautics!$B$2:$F$1200,2,FALSE())="","",VLOOKUP($C1861,nautics!$B$2:$F$1200,2,FALSE())),IF($A1861="ST",IF(VLOOKUP($C1861,st!$B$2:$F$400,2,FALSE())="","",VLOOKUP($C1861,st!$B$2:$F$400,2,FALSE())),""))),"")</f>
        <v/>
      </c>
      <c r="E1861" s="35" t="str">
        <f>IFERROR(IF($A1861="HDC",IF(VLOOKUP($C1861,hdc!$B$2:$F$1600,3,FALSE())="","",VLOOKUP($C1861,hdc!$B$2:$F$1600,3,FALSE())),IF($A1861="NAUTICS",IF(VLOOKUP($C1861,nautics!$B$2:$F$1200,3,FALSE())="","",VLOOKUP($C1861,nautics!$B$2:$F$1200,3,FALSE())),IF($A1861="ST",IF(VLOOKUP($C1861,st!$B$2:$F$400,3,FALSE())="","",VLOOKUP($C1861,st!$B$2:$F$400,3,FALSE())),""))),"")</f>
        <v/>
      </c>
      <c r="F1861" s="35" t="str">
        <f>IFERROR(IF($A1861="HDC",IF(VLOOKUP($C1861,hdc!$B$2:$F$1600,4,FALSE())="","",VLOOKUP($C1861,hdc!$B$2:$F$1600,4,FALSE())),IF($A1861="NAUTICS",IF(VLOOKUP($C1861,nautics!$B$2:$F$1200,4,FALSE())="","",VLOOKUP($C1861,nautics!$B$2:$F$1200,4,FALSE())),IF($A1861="ST",IF(VLOOKUP($C1861,st!$B$2:$F$400,4,FALSE())="","",VLOOKUP($C1861,st!$B$2:$F$400,4,FALSE())),""))),"")</f>
        <v/>
      </c>
      <c r="G1861" s="35" t="str">
        <f>IFERROR(IF($A1861="HDC",IF(VLOOKUP($C1861,hdc!$B$2:$F$1600,5,FALSE())="","",VLOOKUP($C1861,hdc!$B$2:$F$1600,5,FALSE())),IF($A1861="NAUTICS",IF(VLOOKUP($C1861,nautics!$B$2:$F$1200,5,FALSE())="","",VLOOKUP($C1861,nautics!$B$2:$F$1200,5,FALSE())),IF($A1861="ST",IF(VLOOKUP($C1861,st!$B$2:$F$400,5,FALSE())="","",VLOOKUP($C1861,st!$B$2:$F$400,5,FALSE())),""))),"")</f>
        <v/>
      </c>
      <c r="H1861" s="35" t="s">
        <v>316</v>
      </c>
      <c r="I1861" s="35" t="s">
        <v>34</v>
      </c>
      <c r="J1861" s="35" t="s">
        <v>5090</v>
      </c>
      <c r="K1861" s="35">
        <f t="shared" si="7"/>
        <v>28</v>
      </c>
      <c r="L1861" s="35" t="s">
        <v>4872</v>
      </c>
      <c r="M1861" s="35" t="s">
        <v>4874</v>
      </c>
      <c r="N1861" s="35" t="s">
        <v>2490</v>
      </c>
      <c r="O1861" s="35" t="s">
        <v>2492</v>
      </c>
      <c r="P1861" s="35" t="s">
        <v>5092</v>
      </c>
      <c r="Q1861" s="35" t="s">
        <v>5093</v>
      </c>
      <c r="S1861" s="35" t="s">
        <v>2922</v>
      </c>
      <c r="T1861" s="35" t="s">
        <v>2924</v>
      </c>
      <c r="U1861" s="35" t="s">
        <v>5095</v>
      </c>
      <c r="W1861" s="35" t="s">
        <v>57</v>
      </c>
      <c r="X1861" s="35" t="s">
        <v>59</v>
      </c>
      <c r="Y1861" s="35" t="s">
        <v>2902</v>
      </c>
      <c r="Z1861" s="35" t="s">
        <v>5097</v>
      </c>
    </row>
    <row r="1862" spans="1:26" ht="15" customHeight="1">
      <c r="A1862" s="35" t="s">
        <v>1304</v>
      </c>
      <c r="C1862" s="35" t="s">
        <v>5098</v>
      </c>
      <c r="D1862" s="35" t="str">
        <f>IFERROR(IF($A1862="HDC",IF(VLOOKUP($C1862,hdc!$B$2:$F$1600,2,FALSE())="","",VLOOKUP($C1862,hdc!$B$2:$F$1600,2,FALSE())),IF($A1862="NAUTICS",IF(VLOOKUP($C1862,nautics!$B$2:$F$1200,2,FALSE())="","",VLOOKUP($C1862,nautics!$B$2:$F$1200,2,FALSE())),IF($A1862="ST",IF(VLOOKUP($C1862,st!$B$2:$F$400,2,FALSE())="","",VLOOKUP($C1862,st!$B$2:$F$400,2,FALSE())),""))),"")</f>
        <v/>
      </c>
      <c r="E1862" s="35" t="str">
        <f>IFERROR(IF($A1862="HDC",IF(VLOOKUP($C1862,hdc!$B$2:$F$1600,3,FALSE())="","",VLOOKUP($C1862,hdc!$B$2:$F$1600,3,FALSE())),IF($A1862="NAUTICS",IF(VLOOKUP($C1862,nautics!$B$2:$F$1200,3,FALSE())="","",VLOOKUP($C1862,nautics!$B$2:$F$1200,3,FALSE())),IF($A1862="ST",IF(VLOOKUP($C1862,st!$B$2:$F$400,3,FALSE())="","",VLOOKUP($C1862,st!$B$2:$F$400,3,FALSE())),""))),"")</f>
        <v/>
      </c>
      <c r="F1862" s="35" t="str">
        <f>IFERROR(IF($A1862="HDC",IF(VLOOKUP($C1862,hdc!$B$2:$F$1600,4,FALSE())="","",VLOOKUP($C1862,hdc!$B$2:$F$1600,4,FALSE())),IF($A1862="NAUTICS",IF(VLOOKUP($C1862,nautics!$B$2:$F$1200,4,FALSE())="","",VLOOKUP($C1862,nautics!$B$2:$F$1200,4,FALSE())),IF($A1862="ST",IF(VLOOKUP($C1862,st!$B$2:$F$400,4,FALSE())="","",VLOOKUP($C1862,st!$B$2:$F$400,4,FALSE())),""))),"")</f>
        <v/>
      </c>
      <c r="G1862" s="35" t="str">
        <f>IFERROR(IF($A1862="HDC",IF(VLOOKUP($C1862,hdc!$B$2:$F$1600,5,FALSE())="","",VLOOKUP($C1862,hdc!$B$2:$F$1600,5,FALSE())),IF($A1862="NAUTICS",IF(VLOOKUP($C1862,nautics!$B$2:$F$1200,5,FALSE())="","",VLOOKUP($C1862,nautics!$B$2:$F$1200,5,FALSE())),IF($A1862="ST",IF(VLOOKUP($C1862,st!$B$2:$F$400,5,FALSE())="","",VLOOKUP($C1862,st!$B$2:$F$400,5,FALSE())),""))),"")</f>
        <v/>
      </c>
      <c r="H1862" s="35" t="s">
        <v>316</v>
      </c>
      <c r="I1862" s="35" t="s">
        <v>34</v>
      </c>
      <c r="J1862" s="35" t="s">
        <v>5101</v>
      </c>
      <c r="K1862" s="35">
        <f t="shared" si="7"/>
        <v>10</v>
      </c>
      <c r="L1862" s="35" t="s">
        <v>4872</v>
      </c>
      <c r="M1862" s="35" t="s">
        <v>4874</v>
      </c>
      <c r="N1862" s="35" t="s">
        <v>2490</v>
      </c>
      <c r="O1862" s="35" t="s">
        <v>2492</v>
      </c>
      <c r="P1862" s="35" t="s">
        <v>5103</v>
      </c>
      <c r="Q1862" s="35" t="s">
        <v>5104</v>
      </c>
      <c r="S1862" s="35" t="s">
        <v>511</v>
      </c>
      <c r="T1862" s="35" t="s">
        <v>513</v>
      </c>
      <c r="U1862" s="35" t="s">
        <v>2899</v>
      </c>
      <c r="W1862" s="35" t="s">
        <v>57</v>
      </c>
      <c r="X1862" s="35" t="s">
        <v>59</v>
      </c>
      <c r="Y1862" s="35" t="s">
        <v>2902</v>
      </c>
      <c r="Z1862" s="35" t="s">
        <v>2479</v>
      </c>
    </row>
    <row r="1863" spans="1:26" ht="15" customHeight="1">
      <c r="A1863" s="35" t="s">
        <v>1304</v>
      </c>
      <c r="C1863" s="35" t="s">
        <v>5107</v>
      </c>
      <c r="D1863" s="35" t="str">
        <f>IFERROR(IF($A1863="HDC",IF(VLOOKUP($C1863,hdc!$B$2:$F$1600,2,FALSE())="","",VLOOKUP($C1863,hdc!$B$2:$F$1600,2,FALSE())),IF($A1863="NAUTICS",IF(VLOOKUP($C1863,nautics!$B$2:$F$1200,2,FALSE())="","",VLOOKUP($C1863,nautics!$B$2:$F$1200,2,FALSE())),IF($A1863="ST",IF(VLOOKUP($C1863,st!$B$2:$F$400,2,FALSE())="","",VLOOKUP($C1863,st!$B$2:$F$400,2,FALSE())),""))),"")</f>
        <v/>
      </c>
      <c r="E1863" s="35" t="str">
        <f>IFERROR(IF($A1863="HDC",IF(VLOOKUP($C1863,hdc!$B$2:$F$1600,3,FALSE())="","",VLOOKUP($C1863,hdc!$B$2:$F$1600,3,FALSE())),IF($A1863="NAUTICS",IF(VLOOKUP($C1863,nautics!$B$2:$F$1200,3,FALSE())="","",VLOOKUP($C1863,nautics!$B$2:$F$1200,3,FALSE())),IF($A1863="ST",IF(VLOOKUP($C1863,st!$B$2:$F$400,3,FALSE())="","",VLOOKUP($C1863,st!$B$2:$F$400,3,FALSE())),""))),"")</f>
        <v/>
      </c>
      <c r="F1863" s="35" t="str">
        <f>IFERROR(IF($A1863="HDC",IF(VLOOKUP($C1863,hdc!$B$2:$F$1600,4,FALSE())="","",VLOOKUP($C1863,hdc!$B$2:$F$1600,4,FALSE())),IF($A1863="NAUTICS",IF(VLOOKUP($C1863,nautics!$B$2:$F$1200,4,FALSE())="","",VLOOKUP($C1863,nautics!$B$2:$F$1200,4,FALSE())),IF($A1863="ST",IF(VLOOKUP($C1863,st!$B$2:$F$400,4,FALSE())="","",VLOOKUP($C1863,st!$B$2:$F$400,4,FALSE())),""))),"")</f>
        <v/>
      </c>
      <c r="G1863" s="35" t="str">
        <f>IFERROR(IF($A1863="HDC",IF(VLOOKUP($C1863,hdc!$B$2:$F$1600,5,FALSE())="","",VLOOKUP($C1863,hdc!$B$2:$F$1600,5,FALSE())),IF($A1863="NAUTICS",IF(VLOOKUP($C1863,nautics!$B$2:$F$1200,5,FALSE())="","",VLOOKUP($C1863,nautics!$B$2:$F$1200,5,FALSE())),IF($A1863="ST",IF(VLOOKUP($C1863,st!$B$2:$F$400,5,FALSE())="","",VLOOKUP($C1863,st!$B$2:$F$400,5,FALSE())),""))),"")</f>
        <v/>
      </c>
      <c r="H1863" s="35" t="s">
        <v>155</v>
      </c>
      <c r="I1863" s="35" t="s">
        <v>34</v>
      </c>
      <c r="J1863" s="35" t="s">
        <v>4558</v>
      </c>
      <c r="K1863" s="35">
        <f t="shared" si="7"/>
        <v>7</v>
      </c>
      <c r="L1863" s="35" t="s">
        <v>5103</v>
      </c>
      <c r="M1863" s="35" t="s">
        <v>5104</v>
      </c>
      <c r="N1863" s="35" t="s">
        <v>511</v>
      </c>
      <c r="O1863" s="35" t="s">
        <v>513</v>
      </c>
      <c r="P1863" s="35" t="s">
        <v>5112</v>
      </c>
      <c r="Q1863" s="35" t="s">
        <v>5113</v>
      </c>
      <c r="S1863" s="35" t="s">
        <v>511</v>
      </c>
      <c r="T1863" s="35" t="s">
        <v>513</v>
      </c>
      <c r="U1863" s="35" t="s">
        <v>89</v>
      </c>
      <c r="W1863" s="35" t="s">
        <v>78</v>
      </c>
      <c r="X1863" s="35" t="s">
        <v>59</v>
      </c>
      <c r="Y1863" s="35" t="s">
        <v>89</v>
      </c>
      <c r="Z1863" s="35" t="s">
        <v>89</v>
      </c>
    </row>
    <row r="1864" spans="1:26" ht="15" customHeight="1">
      <c r="A1864" s="35" t="s">
        <v>1304</v>
      </c>
      <c r="C1864" s="35" t="s">
        <v>5114</v>
      </c>
      <c r="D1864" s="35">
        <f>IFERROR(IF($A1864="HDC",IF(VLOOKUP($C1864,hdc!$B$2:$F$1600,2,FALSE())="","",VLOOKUP($C1864,hdc!$B$2:$F$1600,2,FALSE())),IF($A1864="NAUTICS",IF(VLOOKUP($C1864,nautics!$B$2:$F$1200,2,FALSE())="","",VLOOKUP($C1864,nautics!$B$2:$F$1200,2,FALSE())),IF($A1864="ST",IF(VLOOKUP($C1864,st!$B$2:$F$400,2,FALSE())="","",VLOOKUP($C1864,st!$B$2:$F$400,2,FALSE())),""))),"")</f>
        <v>1</v>
      </c>
      <c r="E1864" s="35" t="str">
        <f>IFERROR(IF($A1864="HDC",IF(VLOOKUP($C1864,hdc!$B$2:$F$1600,3,FALSE())="","",VLOOKUP($C1864,hdc!$B$2:$F$1600,3,FALSE())),IF($A1864="NAUTICS",IF(VLOOKUP($C1864,nautics!$B$2:$F$1200,3,FALSE())="","",VLOOKUP($C1864,nautics!$B$2:$F$1200,3,FALSE())),IF($A1864="ST",IF(VLOOKUP($C1864,st!$B$2:$F$400,3,FALSE())="","",VLOOKUP($C1864,st!$B$2:$F$400,3,FALSE())),""))),"")</f>
        <v/>
      </c>
      <c r="F1864" s="35" t="str">
        <f>IFERROR(IF($A1864="HDC",IF(VLOOKUP($C1864,hdc!$B$2:$F$1600,4,FALSE())="","",VLOOKUP($C1864,hdc!$B$2:$F$1600,4,FALSE())),IF($A1864="NAUTICS",IF(VLOOKUP($C1864,nautics!$B$2:$F$1200,4,FALSE())="","",VLOOKUP($C1864,nautics!$B$2:$F$1200,4,FALSE())),IF($A1864="ST",IF(VLOOKUP($C1864,st!$B$2:$F$400,4,FALSE())="","",VLOOKUP($C1864,st!$B$2:$F$400,4,FALSE())),""))),"")</f>
        <v/>
      </c>
      <c r="G1864" s="35" t="str">
        <f>IFERROR(IF($A1864="HDC",IF(VLOOKUP($C1864,hdc!$B$2:$F$1600,5,FALSE())="","",VLOOKUP($C1864,hdc!$B$2:$F$1600,5,FALSE())),IF($A1864="NAUTICS",IF(VLOOKUP($C1864,nautics!$B$2:$F$1200,5,FALSE())="","",VLOOKUP($C1864,nautics!$B$2:$F$1200,5,FALSE())),IF($A1864="ST",IF(VLOOKUP($C1864,st!$B$2:$F$400,5,FALSE())="","",VLOOKUP($C1864,st!$B$2:$F$400,5,FALSE())),""))),"")</f>
        <v/>
      </c>
      <c r="H1864" s="35" t="s">
        <v>155</v>
      </c>
      <c r="I1864" s="35" t="s">
        <v>34</v>
      </c>
      <c r="J1864" s="35" t="s">
        <v>504</v>
      </c>
      <c r="K1864" s="35">
        <f t="shared" si="7"/>
        <v>6</v>
      </c>
      <c r="L1864" s="35" t="s">
        <v>5103</v>
      </c>
      <c r="M1864" s="35" t="s">
        <v>5104</v>
      </c>
      <c r="N1864" s="35" t="s">
        <v>511</v>
      </c>
      <c r="O1864" s="35" t="s">
        <v>513</v>
      </c>
      <c r="P1864" s="35" t="s">
        <v>5115</v>
      </c>
      <c r="Q1864" s="35" t="s">
        <v>5116</v>
      </c>
      <c r="S1864" s="35" t="s">
        <v>511</v>
      </c>
      <c r="T1864" s="35" t="s">
        <v>513</v>
      </c>
      <c r="U1864" s="35" t="s">
        <v>89</v>
      </c>
      <c r="W1864" s="35" t="s">
        <v>78</v>
      </c>
      <c r="X1864" s="35" t="s">
        <v>59</v>
      </c>
      <c r="Y1864" s="35" t="s">
        <v>89</v>
      </c>
      <c r="Z1864" s="35" t="s">
        <v>89</v>
      </c>
    </row>
    <row r="1865" spans="1:26" ht="15" customHeight="1">
      <c r="A1865" s="35" t="s">
        <v>1304</v>
      </c>
      <c r="C1865" s="35" t="s">
        <v>5117</v>
      </c>
      <c r="D1865" s="35">
        <f>IFERROR(IF($A1865="HDC",IF(VLOOKUP($C1865,hdc!$B$2:$F$1600,2,FALSE())="","",VLOOKUP($C1865,hdc!$B$2:$F$1600,2,FALSE())),IF($A1865="NAUTICS",IF(VLOOKUP($C1865,nautics!$B$2:$F$1200,2,FALSE())="","",VLOOKUP($C1865,nautics!$B$2:$F$1200,2,FALSE())),IF($A1865="ST",IF(VLOOKUP($C1865,st!$B$2:$F$400,2,FALSE())="","",VLOOKUP($C1865,st!$B$2:$F$400,2,FALSE())),""))),"")</f>
        <v>1</v>
      </c>
      <c r="E1865" s="35" t="str">
        <f>IFERROR(IF($A1865="HDC",IF(VLOOKUP($C1865,hdc!$B$2:$F$1600,3,FALSE())="","",VLOOKUP($C1865,hdc!$B$2:$F$1600,3,FALSE())),IF($A1865="NAUTICS",IF(VLOOKUP($C1865,nautics!$B$2:$F$1200,3,FALSE())="","",VLOOKUP($C1865,nautics!$B$2:$F$1200,3,FALSE())),IF($A1865="ST",IF(VLOOKUP($C1865,st!$B$2:$F$400,3,FALSE())="","",VLOOKUP($C1865,st!$B$2:$F$400,3,FALSE())),""))),"")</f>
        <v/>
      </c>
      <c r="F1865" s="35" t="str">
        <f>IFERROR(IF($A1865="HDC",IF(VLOOKUP($C1865,hdc!$B$2:$F$1600,4,FALSE())="","",VLOOKUP($C1865,hdc!$B$2:$F$1600,4,FALSE())),IF($A1865="NAUTICS",IF(VLOOKUP($C1865,nautics!$B$2:$F$1200,4,FALSE())="","",VLOOKUP($C1865,nautics!$B$2:$F$1200,4,FALSE())),IF($A1865="ST",IF(VLOOKUP($C1865,st!$B$2:$F$400,4,FALSE())="","",VLOOKUP($C1865,st!$B$2:$F$400,4,FALSE())),""))),"")</f>
        <v/>
      </c>
      <c r="G1865" s="35" t="str">
        <f>IFERROR(IF($A1865="HDC",IF(VLOOKUP($C1865,hdc!$B$2:$F$1600,5,FALSE())="","",VLOOKUP($C1865,hdc!$B$2:$F$1600,5,FALSE())),IF($A1865="NAUTICS",IF(VLOOKUP($C1865,nautics!$B$2:$F$1200,5,FALSE())="","",VLOOKUP($C1865,nautics!$B$2:$F$1200,5,FALSE())),IF($A1865="ST",IF(VLOOKUP($C1865,st!$B$2:$F$400,5,FALSE())="","",VLOOKUP($C1865,st!$B$2:$F$400,5,FALSE())),""))),"")</f>
        <v/>
      </c>
      <c r="H1865" s="35" t="s">
        <v>155</v>
      </c>
      <c r="I1865" s="35" t="s">
        <v>34</v>
      </c>
      <c r="J1865" s="35" t="s">
        <v>1577</v>
      </c>
      <c r="K1865" s="35">
        <f t="shared" si="7"/>
        <v>13</v>
      </c>
      <c r="L1865" s="35" t="s">
        <v>5103</v>
      </c>
      <c r="M1865" s="35" t="s">
        <v>5104</v>
      </c>
      <c r="N1865" s="35" t="s">
        <v>511</v>
      </c>
      <c r="O1865" s="35" t="s">
        <v>513</v>
      </c>
      <c r="P1865" s="35" t="s">
        <v>5120</v>
      </c>
      <c r="Q1865" s="35" t="s">
        <v>5121</v>
      </c>
      <c r="S1865" s="35" t="s">
        <v>511</v>
      </c>
      <c r="T1865" s="35" t="s">
        <v>513</v>
      </c>
      <c r="U1865" s="35" t="s">
        <v>89</v>
      </c>
      <c r="W1865" s="35" t="s">
        <v>78</v>
      </c>
      <c r="X1865" s="35" t="s">
        <v>59</v>
      </c>
      <c r="Y1865" s="35" t="s">
        <v>89</v>
      </c>
      <c r="Z1865" s="35" t="s">
        <v>89</v>
      </c>
    </row>
    <row r="1866" spans="1:26" ht="15" customHeight="1">
      <c r="A1866" s="35" t="s">
        <v>1304</v>
      </c>
      <c r="C1866" s="35" t="s">
        <v>5124</v>
      </c>
      <c r="D1866" s="35" t="str">
        <f>IFERROR(IF($A1866="HDC",IF(VLOOKUP($C1866,hdc!$B$2:$F$1600,2,FALSE())="","",VLOOKUP($C1866,hdc!$B$2:$F$1600,2,FALSE())),IF($A1866="NAUTICS",IF(VLOOKUP($C1866,nautics!$B$2:$F$1200,2,FALSE())="","",VLOOKUP($C1866,nautics!$B$2:$F$1200,2,FALSE())),IF($A1866="ST",IF(VLOOKUP($C1866,st!$B$2:$F$400,2,FALSE())="","",VLOOKUP($C1866,st!$B$2:$F$400,2,FALSE())),""))),"")</f>
        <v/>
      </c>
      <c r="E1866" s="35" t="str">
        <f>IFERROR(IF($A1866="HDC",IF(VLOOKUP($C1866,hdc!$B$2:$F$1600,3,FALSE())="","",VLOOKUP($C1866,hdc!$B$2:$F$1600,3,FALSE())),IF($A1866="NAUTICS",IF(VLOOKUP($C1866,nautics!$B$2:$F$1200,3,FALSE())="","",VLOOKUP($C1866,nautics!$B$2:$F$1200,3,FALSE())),IF($A1866="ST",IF(VLOOKUP($C1866,st!$B$2:$F$400,3,FALSE())="","",VLOOKUP($C1866,st!$B$2:$F$400,3,FALSE())),""))),"")</f>
        <v/>
      </c>
      <c r="F1866" s="35" t="str">
        <f>IFERROR(IF($A1866="HDC",IF(VLOOKUP($C1866,hdc!$B$2:$F$1600,4,FALSE())="","",VLOOKUP($C1866,hdc!$B$2:$F$1600,4,FALSE())),IF($A1866="NAUTICS",IF(VLOOKUP($C1866,nautics!$B$2:$F$1200,4,FALSE())="","",VLOOKUP($C1866,nautics!$B$2:$F$1200,4,FALSE())),IF($A1866="ST",IF(VLOOKUP($C1866,st!$B$2:$F$400,4,FALSE())="","",VLOOKUP($C1866,st!$B$2:$F$400,4,FALSE())),""))),"")</f>
        <v/>
      </c>
      <c r="G1866" s="35" t="str">
        <f>IFERROR(IF($A1866="HDC",IF(VLOOKUP($C1866,hdc!$B$2:$F$1600,5,FALSE())="","",VLOOKUP($C1866,hdc!$B$2:$F$1600,5,FALSE())),IF($A1866="NAUTICS",IF(VLOOKUP($C1866,nautics!$B$2:$F$1200,5,FALSE())="","",VLOOKUP($C1866,nautics!$B$2:$F$1200,5,FALSE())),IF($A1866="ST",IF(VLOOKUP($C1866,st!$B$2:$F$400,5,FALSE())="","",VLOOKUP($C1866,st!$B$2:$F$400,5,FALSE())),""))),"")</f>
        <v/>
      </c>
      <c r="H1866" s="35" t="s">
        <v>155</v>
      </c>
      <c r="I1866" s="35" t="s">
        <v>34</v>
      </c>
      <c r="J1866" s="35" t="s">
        <v>5126</v>
      </c>
      <c r="K1866" s="35">
        <f t="shared" si="7"/>
        <v>25</v>
      </c>
      <c r="L1866" s="35" t="s">
        <v>5103</v>
      </c>
      <c r="M1866" s="35" t="s">
        <v>5104</v>
      </c>
      <c r="N1866" s="35" t="s">
        <v>511</v>
      </c>
      <c r="O1866" s="35" t="s">
        <v>513</v>
      </c>
      <c r="P1866" s="35" t="s">
        <v>5128</v>
      </c>
      <c r="Q1866" s="35" t="s">
        <v>5129</v>
      </c>
      <c r="S1866" s="35" t="s">
        <v>511</v>
      </c>
      <c r="T1866" s="35" t="s">
        <v>513</v>
      </c>
      <c r="U1866" s="35" t="s">
        <v>89</v>
      </c>
      <c r="W1866" s="35" t="s">
        <v>78</v>
      </c>
      <c r="X1866" s="35" t="s">
        <v>59</v>
      </c>
      <c r="Y1866" s="35" t="s">
        <v>89</v>
      </c>
      <c r="Z1866" s="35" t="s">
        <v>89</v>
      </c>
    </row>
    <row r="1867" spans="1:26" ht="15" customHeight="1">
      <c r="A1867" s="35" t="s">
        <v>1304</v>
      </c>
      <c r="C1867" s="35" t="s">
        <v>5131</v>
      </c>
      <c r="D1867" s="35" t="str">
        <f>IFERROR(IF($A1867="HDC",IF(VLOOKUP($C1867,hdc!$B$2:$F$1600,2,FALSE())="","",VLOOKUP($C1867,hdc!$B$2:$F$1600,2,FALSE())),IF($A1867="NAUTICS",IF(VLOOKUP($C1867,nautics!$B$2:$F$1200,2,FALSE())="","",VLOOKUP($C1867,nautics!$B$2:$F$1200,2,FALSE())),IF($A1867="ST",IF(VLOOKUP($C1867,st!$B$2:$F$400,2,FALSE())="","",VLOOKUP($C1867,st!$B$2:$F$400,2,FALSE())),""))),"")</f>
        <v/>
      </c>
      <c r="E1867" s="35" t="str">
        <f>IFERROR(IF($A1867="HDC",IF(VLOOKUP($C1867,hdc!$B$2:$F$1600,3,FALSE())="","",VLOOKUP($C1867,hdc!$B$2:$F$1600,3,FALSE())),IF($A1867="NAUTICS",IF(VLOOKUP($C1867,nautics!$B$2:$F$1200,3,FALSE())="","",VLOOKUP($C1867,nautics!$B$2:$F$1200,3,FALSE())),IF($A1867="ST",IF(VLOOKUP($C1867,st!$B$2:$F$400,3,FALSE())="","",VLOOKUP($C1867,st!$B$2:$F$400,3,FALSE())),""))),"")</f>
        <v/>
      </c>
      <c r="F1867" s="35" t="str">
        <f>IFERROR(IF($A1867="HDC",IF(VLOOKUP($C1867,hdc!$B$2:$F$1600,4,FALSE())="","",VLOOKUP($C1867,hdc!$B$2:$F$1600,4,FALSE())),IF($A1867="NAUTICS",IF(VLOOKUP($C1867,nautics!$B$2:$F$1200,4,FALSE())="","",VLOOKUP($C1867,nautics!$B$2:$F$1200,4,FALSE())),IF($A1867="ST",IF(VLOOKUP($C1867,st!$B$2:$F$400,4,FALSE())="","",VLOOKUP($C1867,st!$B$2:$F$400,4,FALSE())),""))),"")</f>
        <v/>
      </c>
      <c r="G1867" s="35" t="str">
        <f>IFERROR(IF($A1867="HDC",IF(VLOOKUP($C1867,hdc!$B$2:$F$1600,5,FALSE())="","",VLOOKUP($C1867,hdc!$B$2:$F$1600,5,FALSE())),IF($A1867="NAUTICS",IF(VLOOKUP($C1867,nautics!$B$2:$F$1200,5,FALSE())="","",VLOOKUP($C1867,nautics!$B$2:$F$1200,5,FALSE())),IF($A1867="ST",IF(VLOOKUP($C1867,st!$B$2:$F$400,5,FALSE())="","",VLOOKUP($C1867,st!$B$2:$F$400,5,FALSE())),""))),"")</f>
        <v/>
      </c>
      <c r="H1867" s="35" t="s">
        <v>155</v>
      </c>
      <c r="I1867" s="35" t="s">
        <v>34</v>
      </c>
      <c r="J1867" s="35" t="s">
        <v>4558</v>
      </c>
      <c r="K1867" s="35">
        <f t="shared" si="7"/>
        <v>7</v>
      </c>
      <c r="L1867" s="35" t="s">
        <v>5103</v>
      </c>
      <c r="M1867" s="35" t="s">
        <v>5104</v>
      </c>
      <c r="N1867" s="35" t="s">
        <v>511</v>
      </c>
      <c r="O1867" s="35" t="s">
        <v>513</v>
      </c>
      <c r="P1867" s="35" t="s">
        <v>5135</v>
      </c>
      <c r="Q1867" s="35" t="s">
        <v>5136</v>
      </c>
      <c r="S1867" s="35" t="s">
        <v>511</v>
      </c>
      <c r="T1867" s="35" t="s">
        <v>513</v>
      </c>
      <c r="U1867" s="35" t="s">
        <v>89</v>
      </c>
      <c r="W1867" s="35" t="s">
        <v>78</v>
      </c>
      <c r="X1867" s="35" t="s">
        <v>59</v>
      </c>
      <c r="Y1867" s="35" t="s">
        <v>89</v>
      </c>
      <c r="Z1867" s="35" t="s">
        <v>89</v>
      </c>
    </row>
    <row r="1868" spans="1:26" ht="15" customHeight="1">
      <c r="A1868" s="35" t="s">
        <v>1304</v>
      </c>
      <c r="C1868" s="35" t="s">
        <v>5139</v>
      </c>
      <c r="D1868" s="35">
        <f>IFERROR(IF($A1868="HDC",IF(VLOOKUP($C1868,hdc!$B$2:$F$1600,2,FALSE())="","",VLOOKUP($C1868,hdc!$B$2:$F$1600,2,FALSE())),IF($A1868="NAUTICS",IF(VLOOKUP($C1868,nautics!$B$2:$F$1200,2,FALSE())="","",VLOOKUP($C1868,nautics!$B$2:$F$1200,2,FALSE())),IF($A1868="ST",IF(VLOOKUP($C1868,st!$B$2:$F$400,2,FALSE())="","",VLOOKUP($C1868,st!$B$2:$F$400,2,FALSE())),""))),"")</f>
        <v>1</v>
      </c>
      <c r="E1868" s="35" t="str">
        <f>IFERROR(IF($A1868="HDC",IF(VLOOKUP($C1868,hdc!$B$2:$F$1600,3,FALSE())="","",VLOOKUP($C1868,hdc!$B$2:$F$1600,3,FALSE())),IF($A1868="NAUTICS",IF(VLOOKUP($C1868,nautics!$B$2:$F$1200,3,FALSE())="","",VLOOKUP($C1868,nautics!$B$2:$F$1200,3,FALSE())),IF($A1868="ST",IF(VLOOKUP($C1868,st!$B$2:$F$400,3,FALSE())="","",VLOOKUP($C1868,st!$B$2:$F$400,3,FALSE())),""))),"")</f>
        <v/>
      </c>
      <c r="F1868" s="35" t="str">
        <f>IFERROR(IF($A1868="HDC",IF(VLOOKUP($C1868,hdc!$B$2:$F$1600,4,FALSE())="","",VLOOKUP($C1868,hdc!$B$2:$F$1600,4,FALSE())),IF($A1868="NAUTICS",IF(VLOOKUP($C1868,nautics!$B$2:$F$1200,4,FALSE())="","",VLOOKUP($C1868,nautics!$B$2:$F$1200,4,FALSE())),IF($A1868="ST",IF(VLOOKUP($C1868,st!$B$2:$F$400,4,FALSE())="","",VLOOKUP($C1868,st!$B$2:$F$400,4,FALSE())),""))),"")</f>
        <v/>
      </c>
      <c r="G1868" s="35" t="str">
        <f>IFERROR(IF($A1868="HDC",IF(VLOOKUP($C1868,hdc!$B$2:$F$1600,5,FALSE())="","",VLOOKUP($C1868,hdc!$B$2:$F$1600,5,FALSE())),IF($A1868="NAUTICS",IF(VLOOKUP($C1868,nautics!$B$2:$F$1200,5,FALSE())="","",VLOOKUP($C1868,nautics!$B$2:$F$1200,5,FALSE())),IF($A1868="ST",IF(VLOOKUP($C1868,st!$B$2:$F$400,5,FALSE())="","",VLOOKUP($C1868,st!$B$2:$F$400,5,FALSE())),""))),"")</f>
        <v/>
      </c>
      <c r="H1868" s="35" t="s">
        <v>155</v>
      </c>
      <c r="I1868" s="35" t="s">
        <v>34</v>
      </c>
      <c r="J1868" s="35" t="s">
        <v>504</v>
      </c>
      <c r="K1868" s="35">
        <f t="shared" si="7"/>
        <v>6</v>
      </c>
      <c r="L1868" s="35" t="s">
        <v>5103</v>
      </c>
      <c r="M1868" s="35" t="s">
        <v>5104</v>
      </c>
      <c r="N1868" s="35" t="s">
        <v>511</v>
      </c>
      <c r="O1868" s="35" t="s">
        <v>513</v>
      </c>
      <c r="P1868" s="35" t="s">
        <v>5143</v>
      </c>
      <c r="Q1868" s="35" t="s">
        <v>5144</v>
      </c>
      <c r="S1868" s="35" t="s">
        <v>511</v>
      </c>
      <c r="T1868" s="35" t="s">
        <v>513</v>
      </c>
      <c r="U1868" s="35" t="s">
        <v>89</v>
      </c>
      <c r="W1868" s="35" t="s">
        <v>78</v>
      </c>
      <c r="X1868" s="35" t="s">
        <v>59</v>
      </c>
      <c r="Y1868" s="35" t="s">
        <v>89</v>
      </c>
      <c r="Z1868" s="35" t="s">
        <v>89</v>
      </c>
    </row>
    <row r="1869" spans="1:26" ht="15" customHeight="1">
      <c r="A1869" s="35" t="s">
        <v>1304</v>
      </c>
      <c r="C1869" s="35" t="s">
        <v>5146</v>
      </c>
      <c r="D1869" s="35">
        <f>IFERROR(IF($A1869="HDC",IF(VLOOKUP($C1869,hdc!$B$2:$F$1600,2,FALSE())="","",VLOOKUP($C1869,hdc!$B$2:$F$1600,2,FALSE())),IF($A1869="NAUTICS",IF(VLOOKUP($C1869,nautics!$B$2:$F$1200,2,FALSE())="","",VLOOKUP($C1869,nautics!$B$2:$F$1200,2,FALSE())),IF($A1869="ST",IF(VLOOKUP($C1869,st!$B$2:$F$400,2,FALSE())="","",VLOOKUP($C1869,st!$B$2:$F$400,2,FALSE())),""))),"")</f>
        <v>1</v>
      </c>
      <c r="E1869" s="35" t="str">
        <f>IFERROR(IF($A1869="HDC",IF(VLOOKUP($C1869,hdc!$B$2:$F$1600,3,FALSE())="","",VLOOKUP($C1869,hdc!$B$2:$F$1600,3,FALSE())),IF($A1869="NAUTICS",IF(VLOOKUP($C1869,nautics!$B$2:$F$1200,3,FALSE())="","",VLOOKUP($C1869,nautics!$B$2:$F$1200,3,FALSE())),IF($A1869="ST",IF(VLOOKUP($C1869,st!$B$2:$F$400,3,FALSE())="","",VLOOKUP($C1869,st!$B$2:$F$400,3,FALSE())),""))),"")</f>
        <v/>
      </c>
      <c r="F1869" s="35" t="str">
        <f>IFERROR(IF($A1869="HDC",IF(VLOOKUP($C1869,hdc!$B$2:$F$1600,4,FALSE())="","",VLOOKUP($C1869,hdc!$B$2:$F$1600,4,FALSE())),IF($A1869="NAUTICS",IF(VLOOKUP($C1869,nautics!$B$2:$F$1200,4,FALSE())="","",VLOOKUP($C1869,nautics!$B$2:$F$1200,4,FALSE())),IF($A1869="ST",IF(VLOOKUP($C1869,st!$B$2:$F$400,4,FALSE())="","",VLOOKUP($C1869,st!$B$2:$F$400,4,FALSE())),""))),"")</f>
        <v/>
      </c>
      <c r="G1869" s="35" t="str">
        <f>IFERROR(IF($A1869="HDC",IF(VLOOKUP($C1869,hdc!$B$2:$F$1600,5,FALSE())="","",VLOOKUP($C1869,hdc!$B$2:$F$1600,5,FALSE())),IF($A1869="NAUTICS",IF(VLOOKUP($C1869,nautics!$B$2:$F$1200,5,FALSE())="","",VLOOKUP($C1869,nautics!$B$2:$F$1200,5,FALSE())),IF($A1869="ST",IF(VLOOKUP($C1869,st!$B$2:$F$400,5,FALSE())="","",VLOOKUP($C1869,st!$B$2:$F$400,5,FALSE())),""))),"")</f>
        <v/>
      </c>
      <c r="H1869" s="35" t="s">
        <v>155</v>
      </c>
      <c r="I1869" s="35" t="s">
        <v>34</v>
      </c>
      <c r="J1869" s="35" t="s">
        <v>1577</v>
      </c>
      <c r="K1869" s="35">
        <f t="shared" si="7"/>
        <v>13</v>
      </c>
      <c r="L1869" s="35" t="s">
        <v>5103</v>
      </c>
      <c r="M1869" s="35" t="s">
        <v>5104</v>
      </c>
      <c r="N1869" s="35" t="s">
        <v>511</v>
      </c>
      <c r="O1869" s="35" t="s">
        <v>513</v>
      </c>
      <c r="P1869" s="35" t="s">
        <v>5147</v>
      </c>
      <c r="Q1869" s="35" t="s">
        <v>5148</v>
      </c>
      <c r="S1869" s="35" t="s">
        <v>511</v>
      </c>
      <c r="T1869" s="35" t="s">
        <v>513</v>
      </c>
      <c r="U1869" s="35" t="s">
        <v>89</v>
      </c>
      <c r="W1869" s="35" t="s">
        <v>78</v>
      </c>
      <c r="X1869" s="35" t="s">
        <v>59</v>
      </c>
      <c r="Y1869" s="35" t="s">
        <v>89</v>
      </c>
      <c r="Z1869" s="35" t="s">
        <v>89</v>
      </c>
    </row>
    <row r="1870" spans="1:26" ht="15" customHeight="1">
      <c r="A1870" s="35" t="s">
        <v>1304</v>
      </c>
      <c r="C1870" s="35" t="s">
        <v>5150</v>
      </c>
      <c r="D1870" s="35" t="str">
        <f>IFERROR(IF($A1870="HDC",IF(VLOOKUP($C1870,hdc!$B$2:$F$1600,2,FALSE())="","",VLOOKUP($C1870,hdc!$B$2:$F$1600,2,FALSE())),IF($A1870="NAUTICS",IF(VLOOKUP($C1870,nautics!$B$2:$F$1200,2,FALSE())="","",VLOOKUP($C1870,nautics!$B$2:$F$1200,2,FALSE())),IF($A1870="ST",IF(VLOOKUP($C1870,st!$B$2:$F$400,2,FALSE())="","",VLOOKUP($C1870,st!$B$2:$F$400,2,FALSE())),""))),"")</f>
        <v/>
      </c>
      <c r="E1870" s="35" t="str">
        <f>IFERROR(IF($A1870="HDC",IF(VLOOKUP($C1870,hdc!$B$2:$F$1600,3,FALSE())="","",VLOOKUP($C1870,hdc!$B$2:$F$1600,3,FALSE())),IF($A1870="NAUTICS",IF(VLOOKUP($C1870,nautics!$B$2:$F$1200,3,FALSE())="","",VLOOKUP($C1870,nautics!$B$2:$F$1200,3,FALSE())),IF($A1870="ST",IF(VLOOKUP($C1870,st!$B$2:$F$400,3,FALSE())="","",VLOOKUP($C1870,st!$B$2:$F$400,3,FALSE())),""))),"")</f>
        <v/>
      </c>
      <c r="F1870" s="35" t="str">
        <f>IFERROR(IF($A1870="HDC",IF(VLOOKUP($C1870,hdc!$B$2:$F$1600,4,FALSE())="","",VLOOKUP($C1870,hdc!$B$2:$F$1600,4,FALSE())),IF($A1870="NAUTICS",IF(VLOOKUP($C1870,nautics!$B$2:$F$1200,4,FALSE())="","",VLOOKUP($C1870,nautics!$B$2:$F$1200,4,FALSE())),IF($A1870="ST",IF(VLOOKUP($C1870,st!$B$2:$F$400,4,FALSE())="","",VLOOKUP($C1870,st!$B$2:$F$400,4,FALSE())),""))),"")</f>
        <v/>
      </c>
      <c r="G1870" s="35" t="str">
        <f>IFERROR(IF($A1870="HDC",IF(VLOOKUP($C1870,hdc!$B$2:$F$1600,5,FALSE())="","",VLOOKUP($C1870,hdc!$B$2:$F$1600,5,FALSE())),IF($A1870="NAUTICS",IF(VLOOKUP($C1870,nautics!$B$2:$F$1200,5,FALSE())="","",VLOOKUP($C1870,nautics!$B$2:$F$1200,5,FALSE())),IF($A1870="ST",IF(VLOOKUP($C1870,st!$B$2:$F$400,5,FALSE())="","",VLOOKUP($C1870,st!$B$2:$F$400,5,FALSE())),""))),"")</f>
        <v/>
      </c>
      <c r="H1870" s="35" t="s">
        <v>155</v>
      </c>
      <c r="I1870" s="35" t="s">
        <v>34</v>
      </c>
      <c r="J1870" s="35" t="s">
        <v>5152</v>
      </c>
      <c r="K1870" s="35">
        <f t="shared" si="7"/>
        <v>16</v>
      </c>
      <c r="L1870" s="35" t="s">
        <v>5103</v>
      </c>
      <c r="M1870" s="35" t="s">
        <v>5104</v>
      </c>
      <c r="N1870" s="35" t="s">
        <v>511</v>
      </c>
      <c r="O1870" s="35" t="s">
        <v>513</v>
      </c>
      <c r="P1870" s="35" t="s">
        <v>5156</v>
      </c>
      <c r="Q1870" s="35" t="s">
        <v>5157</v>
      </c>
      <c r="S1870" s="35" t="s">
        <v>511</v>
      </c>
      <c r="T1870" s="35" t="s">
        <v>513</v>
      </c>
      <c r="U1870" s="35" t="s">
        <v>89</v>
      </c>
      <c r="W1870" s="35" t="s">
        <v>78</v>
      </c>
      <c r="X1870" s="35" t="s">
        <v>59</v>
      </c>
      <c r="Y1870" s="35" t="s">
        <v>89</v>
      </c>
      <c r="Z1870" s="35" t="s">
        <v>89</v>
      </c>
    </row>
    <row r="1871" spans="1:26" ht="15" customHeight="1">
      <c r="A1871" s="35" t="s">
        <v>1304</v>
      </c>
      <c r="C1871" s="35" t="s">
        <v>5161</v>
      </c>
      <c r="D1871" s="35">
        <f>IFERROR(IF($A1871="HDC",IF(VLOOKUP($C1871,hdc!$B$2:$F$1600,2,FALSE())="","",VLOOKUP($C1871,hdc!$B$2:$F$1600,2,FALSE())),IF($A1871="NAUTICS",IF(VLOOKUP($C1871,nautics!$B$2:$F$1200,2,FALSE())="","",VLOOKUP($C1871,nautics!$B$2:$F$1200,2,FALSE())),IF($A1871="ST",IF(VLOOKUP($C1871,st!$B$2:$F$400,2,FALSE())="","",VLOOKUP($C1871,st!$B$2:$F$400,2,FALSE())),""))),"")</f>
        <v>1</v>
      </c>
      <c r="E1871" s="35" t="str">
        <f>IFERROR(IF($A1871="HDC",IF(VLOOKUP($C1871,hdc!$B$2:$F$1600,3,FALSE())="","",VLOOKUP($C1871,hdc!$B$2:$F$1600,3,FALSE())),IF($A1871="NAUTICS",IF(VLOOKUP($C1871,nautics!$B$2:$F$1200,3,FALSE())="","",VLOOKUP($C1871,nautics!$B$2:$F$1200,3,FALSE())),IF($A1871="ST",IF(VLOOKUP($C1871,st!$B$2:$F$400,3,FALSE())="","",VLOOKUP($C1871,st!$B$2:$F$400,3,FALSE())),""))),"")</f>
        <v/>
      </c>
      <c r="F1871" s="35" t="str">
        <f>IFERROR(IF($A1871="HDC",IF(VLOOKUP($C1871,hdc!$B$2:$F$1600,4,FALSE())="","",VLOOKUP($C1871,hdc!$B$2:$F$1600,4,FALSE())),IF($A1871="NAUTICS",IF(VLOOKUP($C1871,nautics!$B$2:$F$1200,4,FALSE())="","",VLOOKUP($C1871,nautics!$B$2:$F$1200,4,FALSE())),IF($A1871="ST",IF(VLOOKUP($C1871,st!$B$2:$F$400,4,FALSE())="","",VLOOKUP($C1871,st!$B$2:$F$400,4,FALSE())),""))),"")</f>
        <v/>
      </c>
      <c r="G1871" s="35" t="str">
        <f>IFERROR(IF($A1871="HDC",IF(VLOOKUP($C1871,hdc!$B$2:$F$1600,5,FALSE())="","",VLOOKUP($C1871,hdc!$B$2:$F$1600,5,FALSE())),IF($A1871="NAUTICS",IF(VLOOKUP($C1871,nautics!$B$2:$F$1200,5,FALSE())="","",VLOOKUP($C1871,nautics!$B$2:$F$1200,5,FALSE())),IF($A1871="ST",IF(VLOOKUP($C1871,st!$B$2:$F$400,5,FALSE())="","",VLOOKUP($C1871,st!$B$2:$F$400,5,FALSE())),""))),"")</f>
        <v/>
      </c>
      <c r="H1871" s="35" t="s">
        <v>4991</v>
      </c>
      <c r="I1871" s="35" t="s">
        <v>34</v>
      </c>
      <c r="J1871" s="35" t="s">
        <v>4984</v>
      </c>
      <c r="K1871" s="35">
        <f t="shared" si="7"/>
        <v>2</v>
      </c>
      <c r="L1871" s="35" t="s">
        <v>4702</v>
      </c>
      <c r="M1871" s="35" t="s">
        <v>4703</v>
      </c>
      <c r="N1871" s="35" t="s">
        <v>46</v>
      </c>
      <c r="O1871" s="35" t="s">
        <v>49</v>
      </c>
      <c r="P1871" s="35" t="s">
        <v>5165</v>
      </c>
      <c r="Q1871" s="35" t="s">
        <v>5166</v>
      </c>
      <c r="S1871" s="35" t="s">
        <v>46</v>
      </c>
      <c r="T1871" s="35" t="s">
        <v>49</v>
      </c>
      <c r="U1871" s="35" t="s">
        <v>89</v>
      </c>
      <c r="W1871" s="35" t="s">
        <v>78</v>
      </c>
      <c r="X1871" s="35" t="s">
        <v>5015</v>
      </c>
      <c r="Y1871" s="35" t="s">
        <v>89</v>
      </c>
      <c r="Z1871" s="35" t="s">
        <v>89</v>
      </c>
    </row>
    <row r="1872" spans="1:26" ht="15" customHeight="1">
      <c r="A1872" s="35" t="s">
        <v>1304</v>
      </c>
      <c r="C1872" s="35" t="s">
        <v>5168</v>
      </c>
      <c r="D1872" s="35">
        <f>IFERROR(IF($A1872="HDC",IF(VLOOKUP($C1872,hdc!$B$2:$F$1600,2,FALSE())="","",VLOOKUP($C1872,hdc!$B$2:$F$1600,2,FALSE())),IF($A1872="NAUTICS",IF(VLOOKUP($C1872,nautics!$B$2:$F$1200,2,FALSE())="","",VLOOKUP($C1872,nautics!$B$2:$F$1200,2,FALSE())),IF($A1872="ST",IF(VLOOKUP($C1872,st!$B$2:$F$400,2,FALSE())="","",VLOOKUP($C1872,st!$B$2:$F$400,2,FALSE())),""))),"")</f>
        <v>1</v>
      </c>
      <c r="E1872" s="35" t="str">
        <f>IFERROR(IF($A1872="HDC",IF(VLOOKUP($C1872,hdc!$B$2:$F$1600,3,FALSE())="","",VLOOKUP($C1872,hdc!$B$2:$F$1600,3,FALSE())),IF($A1872="NAUTICS",IF(VLOOKUP($C1872,nautics!$B$2:$F$1200,3,FALSE())="","",VLOOKUP($C1872,nautics!$B$2:$F$1200,3,FALSE())),IF($A1872="ST",IF(VLOOKUP($C1872,st!$B$2:$F$400,3,FALSE())="","",VLOOKUP($C1872,st!$B$2:$F$400,3,FALSE())),""))),"")</f>
        <v/>
      </c>
      <c r="F1872" s="35" t="str">
        <f>IFERROR(IF($A1872="HDC",IF(VLOOKUP($C1872,hdc!$B$2:$F$1600,4,FALSE())="","",VLOOKUP($C1872,hdc!$B$2:$F$1600,4,FALSE())),IF($A1872="NAUTICS",IF(VLOOKUP($C1872,nautics!$B$2:$F$1200,4,FALSE())="","",VLOOKUP($C1872,nautics!$B$2:$F$1200,4,FALSE())),IF($A1872="ST",IF(VLOOKUP($C1872,st!$B$2:$F$400,4,FALSE())="","",VLOOKUP($C1872,st!$B$2:$F$400,4,FALSE())),""))),"")</f>
        <v/>
      </c>
      <c r="G1872" s="35" t="str">
        <f>IFERROR(IF($A1872="HDC",IF(VLOOKUP($C1872,hdc!$B$2:$F$1600,5,FALSE())="","",VLOOKUP($C1872,hdc!$B$2:$F$1600,5,FALSE())),IF($A1872="NAUTICS",IF(VLOOKUP($C1872,nautics!$B$2:$F$1200,5,FALSE())="","",VLOOKUP($C1872,nautics!$B$2:$F$1200,5,FALSE())),IF($A1872="ST",IF(VLOOKUP($C1872,st!$B$2:$F$400,5,FALSE())="","",VLOOKUP($C1872,st!$B$2:$F$400,5,FALSE())),""))),"")</f>
        <v/>
      </c>
      <c r="H1872" s="35" t="s">
        <v>155</v>
      </c>
      <c r="I1872" s="35" t="s">
        <v>34</v>
      </c>
      <c r="J1872" s="35" t="s">
        <v>5170</v>
      </c>
      <c r="K1872" s="35">
        <f t="shared" si="7"/>
        <v>65</v>
      </c>
      <c r="L1872" s="35" t="s">
        <v>5103</v>
      </c>
      <c r="M1872" s="35" t="s">
        <v>5104</v>
      </c>
      <c r="N1872" s="35" t="s">
        <v>511</v>
      </c>
      <c r="O1872" s="35" t="s">
        <v>513</v>
      </c>
      <c r="P1872" s="35" t="s">
        <v>5172</v>
      </c>
      <c r="Q1872" s="35" t="s">
        <v>5174</v>
      </c>
      <c r="S1872" s="35" t="s">
        <v>2781</v>
      </c>
      <c r="T1872" s="35" t="s">
        <v>2782</v>
      </c>
      <c r="U1872" s="35" t="s">
        <v>5177</v>
      </c>
      <c r="W1872" s="35" t="s">
        <v>57</v>
      </c>
      <c r="X1872" s="35" t="s">
        <v>59</v>
      </c>
      <c r="Y1872" s="35" t="s">
        <v>2479</v>
      </c>
      <c r="Z1872" s="35" t="s">
        <v>5179</v>
      </c>
    </row>
    <row r="1873" spans="1:26" ht="15" customHeight="1">
      <c r="A1873" s="35" t="s">
        <v>1304</v>
      </c>
      <c r="C1873" s="35" t="s">
        <v>5181</v>
      </c>
      <c r="D1873" s="35">
        <f>IFERROR(IF($A1873="HDC",IF(VLOOKUP($C1873,hdc!$B$2:$F$1600,2,FALSE())="","",VLOOKUP($C1873,hdc!$B$2:$F$1600,2,FALSE())),IF($A1873="NAUTICS",IF(VLOOKUP($C1873,nautics!$B$2:$F$1200,2,FALSE())="","",VLOOKUP($C1873,nautics!$B$2:$F$1200,2,FALSE())),IF($A1873="ST",IF(VLOOKUP($C1873,st!$B$2:$F$400,2,FALSE())="","",VLOOKUP($C1873,st!$B$2:$F$400,2,FALSE())),""))),"")</f>
        <v>1</v>
      </c>
      <c r="E1873" s="35" t="str">
        <f>IFERROR(IF($A1873="HDC",IF(VLOOKUP($C1873,hdc!$B$2:$F$1600,3,FALSE())="","",VLOOKUP($C1873,hdc!$B$2:$F$1600,3,FALSE())),IF($A1873="NAUTICS",IF(VLOOKUP($C1873,nautics!$B$2:$F$1200,3,FALSE())="","",VLOOKUP($C1873,nautics!$B$2:$F$1200,3,FALSE())),IF($A1873="ST",IF(VLOOKUP($C1873,st!$B$2:$F$400,3,FALSE())="","",VLOOKUP($C1873,st!$B$2:$F$400,3,FALSE())),""))),"")</f>
        <v/>
      </c>
      <c r="F1873" s="35" t="str">
        <f>IFERROR(IF($A1873="HDC",IF(VLOOKUP($C1873,hdc!$B$2:$F$1600,4,FALSE())="","",VLOOKUP($C1873,hdc!$B$2:$F$1600,4,FALSE())),IF($A1873="NAUTICS",IF(VLOOKUP($C1873,nautics!$B$2:$F$1200,4,FALSE())="","",VLOOKUP($C1873,nautics!$B$2:$F$1200,4,FALSE())),IF($A1873="ST",IF(VLOOKUP($C1873,st!$B$2:$F$400,4,FALSE())="","",VLOOKUP($C1873,st!$B$2:$F$400,4,FALSE())),""))),"")</f>
        <v/>
      </c>
      <c r="G1873" s="35" t="str">
        <f>IFERROR(IF($A1873="HDC",IF(VLOOKUP($C1873,hdc!$B$2:$F$1600,5,FALSE())="","",VLOOKUP($C1873,hdc!$B$2:$F$1600,5,FALSE())),IF($A1873="NAUTICS",IF(VLOOKUP($C1873,nautics!$B$2:$F$1200,5,FALSE())="","",VLOOKUP($C1873,nautics!$B$2:$F$1200,5,FALSE())),IF($A1873="ST",IF(VLOOKUP($C1873,st!$B$2:$F$400,5,FALSE())="","",VLOOKUP($C1873,st!$B$2:$F$400,5,FALSE())),""))),"")</f>
        <v/>
      </c>
      <c r="H1873" s="35" t="s">
        <v>155</v>
      </c>
      <c r="I1873" s="35" t="s">
        <v>34</v>
      </c>
      <c r="J1873" s="35" t="s">
        <v>5170</v>
      </c>
      <c r="K1873" s="35">
        <f t="shared" si="7"/>
        <v>65</v>
      </c>
      <c r="L1873" s="35" t="s">
        <v>5103</v>
      </c>
      <c r="M1873" s="35" t="s">
        <v>5104</v>
      </c>
      <c r="N1873" s="35" t="s">
        <v>511</v>
      </c>
      <c r="O1873" s="35" t="s">
        <v>513</v>
      </c>
      <c r="P1873" s="35" t="s">
        <v>5183</v>
      </c>
      <c r="Q1873" s="35" t="s">
        <v>5184</v>
      </c>
      <c r="S1873" s="35" t="s">
        <v>2781</v>
      </c>
      <c r="T1873" s="35" t="s">
        <v>2782</v>
      </c>
      <c r="U1873" s="35" t="s">
        <v>5177</v>
      </c>
      <c r="W1873" s="35" t="s">
        <v>57</v>
      </c>
      <c r="X1873" s="35" t="s">
        <v>59</v>
      </c>
      <c r="Y1873" s="35" t="s">
        <v>2479</v>
      </c>
      <c r="Z1873" s="35" t="s">
        <v>5179</v>
      </c>
    </row>
    <row r="1874" spans="1:26" ht="15" customHeight="1">
      <c r="A1874" s="35" t="s">
        <v>1304</v>
      </c>
      <c r="C1874" s="35" t="s">
        <v>5186</v>
      </c>
      <c r="D1874" s="35" t="str">
        <f>IFERROR(IF($A1874="HDC",IF(VLOOKUP($C1874,hdc!$B$2:$F$1600,2,FALSE())="","",VLOOKUP($C1874,hdc!$B$2:$F$1600,2,FALSE())),IF($A1874="NAUTICS",IF(VLOOKUP($C1874,nautics!$B$2:$F$1200,2,FALSE())="","",VLOOKUP($C1874,nautics!$B$2:$F$1200,2,FALSE())),IF($A1874="ST",IF(VLOOKUP($C1874,st!$B$2:$F$400,2,FALSE())="","",VLOOKUP($C1874,st!$B$2:$F$400,2,FALSE())),""))),"")</f>
        <v/>
      </c>
      <c r="E1874" s="35" t="str">
        <f>IFERROR(IF($A1874="HDC",IF(VLOOKUP($C1874,hdc!$B$2:$F$1600,3,FALSE())="","",VLOOKUP($C1874,hdc!$B$2:$F$1600,3,FALSE())),IF($A1874="NAUTICS",IF(VLOOKUP($C1874,nautics!$B$2:$F$1200,3,FALSE())="","",VLOOKUP($C1874,nautics!$B$2:$F$1200,3,FALSE())),IF($A1874="ST",IF(VLOOKUP($C1874,st!$B$2:$F$400,3,FALSE())="","",VLOOKUP($C1874,st!$B$2:$F$400,3,FALSE())),""))),"")</f>
        <v/>
      </c>
      <c r="F1874" s="35" t="str">
        <f>IFERROR(IF($A1874="HDC",IF(VLOOKUP($C1874,hdc!$B$2:$F$1600,4,FALSE())="","",VLOOKUP($C1874,hdc!$B$2:$F$1600,4,FALSE())),IF($A1874="NAUTICS",IF(VLOOKUP($C1874,nautics!$B$2:$F$1200,4,FALSE())="","",VLOOKUP($C1874,nautics!$B$2:$F$1200,4,FALSE())),IF($A1874="ST",IF(VLOOKUP($C1874,st!$B$2:$F$400,4,FALSE())="","",VLOOKUP($C1874,st!$B$2:$F$400,4,FALSE())),""))),"")</f>
        <v/>
      </c>
      <c r="G1874" s="35" t="str">
        <f>IFERROR(IF($A1874="HDC",IF(VLOOKUP($C1874,hdc!$B$2:$F$1600,5,FALSE())="","",VLOOKUP($C1874,hdc!$B$2:$F$1600,5,FALSE())),IF($A1874="NAUTICS",IF(VLOOKUP($C1874,nautics!$B$2:$F$1200,5,FALSE())="","",VLOOKUP($C1874,nautics!$B$2:$F$1200,5,FALSE())),IF($A1874="ST",IF(VLOOKUP($C1874,st!$B$2:$F$400,5,FALSE())="","",VLOOKUP($C1874,st!$B$2:$F$400,5,FALSE())),""))),"")</f>
        <v/>
      </c>
      <c r="H1874" s="35" t="s">
        <v>155</v>
      </c>
      <c r="I1874" s="35" t="s">
        <v>34</v>
      </c>
      <c r="J1874" s="35" t="s">
        <v>5170</v>
      </c>
      <c r="K1874" s="35">
        <f t="shared" si="7"/>
        <v>65</v>
      </c>
      <c r="L1874" s="35" t="s">
        <v>5103</v>
      </c>
      <c r="M1874" s="35" t="s">
        <v>5104</v>
      </c>
      <c r="N1874" s="35" t="s">
        <v>511</v>
      </c>
      <c r="O1874" s="35" t="s">
        <v>513</v>
      </c>
      <c r="P1874" s="35" t="s">
        <v>5190</v>
      </c>
      <c r="Q1874" s="35" t="s">
        <v>5191</v>
      </c>
      <c r="S1874" s="35" t="s">
        <v>2781</v>
      </c>
      <c r="T1874" s="35" t="s">
        <v>2782</v>
      </c>
      <c r="U1874" s="35" t="s">
        <v>5177</v>
      </c>
      <c r="W1874" s="35" t="s">
        <v>57</v>
      </c>
      <c r="X1874" s="35" t="s">
        <v>59</v>
      </c>
      <c r="Y1874" s="35" t="s">
        <v>2479</v>
      </c>
      <c r="Z1874" s="35" t="s">
        <v>5179</v>
      </c>
    </row>
    <row r="1875" spans="1:26" ht="15" customHeight="1">
      <c r="A1875" s="35" t="s">
        <v>1304</v>
      </c>
      <c r="C1875" s="35" t="s">
        <v>5195</v>
      </c>
      <c r="D1875" s="35" t="str">
        <f>IFERROR(IF($A1875="HDC",IF(VLOOKUP($C1875,hdc!$B$2:$F$1600,2,FALSE())="","",VLOOKUP($C1875,hdc!$B$2:$F$1600,2,FALSE())),IF($A1875="NAUTICS",IF(VLOOKUP($C1875,nautics!$B$2:$F$1200,2,FALSE())="","",VLOOKUP($C1875,nautics!$B$2:$F$1200,2,FALSE())),IF($A1875="ST",IF(VLOOKUP($C1875,st!$B$2:$F$400,2,FALSE())="","",VLOOKUP($C1875,st!$B$2:$F$400,2,FALSE())),""))),"")</f>
        <v/>
      </c>
      <c r="E1875" s="35" t="str">
        <f>IFERROR(IF($A1875="HDC",IF(VLOOKUP($C1875,hdc!$B$2:$F$1600,3,FALSE())="","",VLOOKUP($C1875,hdc!$B$2:$F$1600,3,FALSE())),IF($A1875="NAUTICS",IF(VLOOKUP($C1875,nautics!$B$2:$F$1200,3,FALSE())="","",VLOOKUP($C1875,nautics!$B$2:$F$1200,3,FALSE())),IF($A1875="ST",IF(VLOOKUP($C1875,st!$B$2:$F$400,3,FALSE())="","",VLOOKUP($C1875,st!$B$2:$F$400,3,FALSE())),""))),"")</f>
        <v/>
      </c>
      <c r="F1875" s="35" t="str">
        <f>IFERROR(IF($A1875="HDC",IF(VLOOKUP($C1875,hdc!$B$2:$F$1600,4,FALSE())="","",VLOOKUP($C1875,hdc!$B$2:$F$1600,4,FALSE())),IF($A1875="NAUTICS",IF(VLOOKUP($C1875,nautics!$B$2:$F$1200,4,FALSE())="","",VLOOKUP($C1875,nautics!$B$2:$F$1200,4,FALSE())),IF($A1875="ST",IF(VLOOKUP($C1875,st!$B$2:$F$400,4,FALSE())="","",VLOOKUP($C1875,st!$B$2:$F$400,4,FALSE())),""))),"")</f>
        <v/>
      </c>
      <c r="G1875" s="35" t="str">
        <f>IFERROR(IF($A1875="HDC",IF(VLOOKUP($C1875,hdc!$B$2:$F$1600,5,FALSE())="","",VLOOKUP($C1875,hdc!$B$2:$F$1600,5,FALSE())),IF($A1875="NAUTICS",IF(VLOOKUP($C1875,nautics!$B$2:$F$1200,5,FALSE())="","",VLOOKUP($C1875,nautics!$B$2:$F$1200,5,FALSE())),IF($A1875="ST",IF(VLOOKUP($C1875,st!$B$2:$F$400,5,FALSE())="","",VLOOKUP($C1875,st!$B$2:$F$400,5,FALSE())),""))),"")</f>
        <v/>
      </c>
      <c r="H1875" s="35" t="s">
        <v>155</v>
      </c>
      <c r="I1875" s="35" t="s">
        <v>34</v>
      </c>
      <c r="J1875" s="35" t="s">
        <v>4558</v>
      </c>
      <c r="K1875" s="35">
        <f t="shared" si="7"/>
        <v>7</v>
      </c>
      <c r="L1875" s="35" t="s">
        <v>5092</v>
      </c>
      <c r="M1875" s="35" t="s">
        <v>5093</v>
      </c>
      <c r="N1875" s="35" t="s">
        <v>2922</v>
      </c>
      <c r="O1875" s="35" t="s">
        <v>2924</v>
      </c>
      <c r="P1875" s="35" t="s">
        <v>5198</v>
      </c>
      <c r="Q1875" s="35" t="s">
        <v>5200</v>
      </c>
      <c r="S1875" s="35" t="s">
        <v>2922</v>
      </c>
      <c r="T1875" s="35" t="s">
        <v>2924</v>
      </c>
      <c r="U1875" s="35" t="s">
        <v>89</v>
      </c>
      <c r="W1875" s="35" t="s">
        <v>78</v>
      </c>
      <c r="X1875" s="35" t="s">
        <v>59</v>
      </c>
      <c r="Y1875" s="35" t="s">
        <v>89</v>
      </c>
      <c r="Z1875" s="35" t="s">
        <v>89</v>
      </c>
    </row>
    <row r="1876" spans="1:26" ht="15" customHeight="1">
      <c r="A1876" s="35" t="s">
        <v>1304</v>
      </c>
      <c r="C1876" s="35" t="s">
        <v>5203</v>
      </c>
      <c r="D1876" s="35" t="str">
        <f>IFERROR(IF($A1876="HDC",IF(VLOOKUP($C1876,hdc!$B$2:$F$1600,2,FALSE())="","",VLOOKUP($C1876,hdc!$B$2:$F$1600,2,FALSE())),IF($A1876="NAUTICS",IF(VLOOKUP($C1876,nautics!$B$2:$F$1200,2,FALSE())="","",VLOOKUP($C1876,nautics!$B$2:$F$1200,2,FALSE())),IF($A1876="ST",IF(VLOOKUP($C1876,st!$B$2:$F$400,2,FALSE())="","",VLOOKUP($C1876,st!$B$2:$F$400,2,FALSE())),""))),"")</f>
        <v/>
      </c>
      <c r="E1876" s="35" t="str">
        <f>IFERROR(IF($A1876="HDC",IF(VLOOKUP($C1876,hdc!$B$2:$F$1600,3,FALSE())="","",VLOOKUP($C1876,hdc!$B$2:$F$1600,3,FALSE())),IF($A1876="NAUTICS",IF(VLOOKUP($C1876,nautics!$B$2:$F$1200,3,FALSE())="","",VLOOKUP($C1876,nautics!$B$2:$F$1200,3,FALSE())),IF($A1876="ST",IF(VLOOKUP($C1876,st!$B$2:$F$400,3,FALSE())="","",VLOOKUP($C1876,st!$B$2:$F$400,3,FALSE())),""))),"")</f>
        <v/>
      </c>
      <c r="F1876" s="35" t="str">
        <f>IFERROR(IF($A1876="HDC",IF(VLOOKUP($C1876,hdc!$B$2:$F$1600,4,FALSE())="","",VLOOKUP($C1876,hdc!$B$2:$F$1600,4,FALSE())),IF($A1876="NAUTICS",IF(VLOOKUP($C1876,nautics!$B$2:$F$1200,4,FALSE())="","",VLOOKUP($C1876,nautics!$B$2:$F$1200,4,FALSE())),IF($A1876="ST",IF(VLOOKUP($C1876,st!$B$2:$F$400,4,FALSE())="","",VLOOKUP($C1876,st!$B$2:$F$400,4,FALSE())),""))),"")</f>
        <v/>
      </c>
      <c r="G1876" s="35" t="str">
        <f>IFERROR(IF($A1876="HDC",IF(VLOOKUP($C1876,hdc!$B$2:$F$1600,5,FALSE())="","",VLOOKUP($C1876,hdc!$B$2:$F$1600,5,FALSE())),IF($A1876="NAUTICS",IF(VLOOKUP($C1876,nautics!$B$2:$F$1200,5,FALSE())="","",VLOOKUP($C1876,nautics!$B$2:$F$1200,5,FALSE())),IF($A1876="ST",IF(VLOOKUP($C1876,st!$B$2:$F$400,5,FALSE())="","",VLOOKUP($C1876,st!$B$2:$F$400,5,FALSE())),""))),"")</f>
        <v/>
      </c>
      <c r="H1876" s="35" t="s">
        <v>155</v>
      </c>
      <c r="I1876" s="35" t="s">
        <v>34</v>
      </c>
      <c r="J1876" s="35" t="s">
        <v>4558</v>
      </c>
      <c r="K1876" s="35">
        <f t="shared" si="7"/>
        <v>7</v>
      </c>
      <c r="L1876" s="35" t="s">
        <v>5092</v>
      </c>
      <c r="M1876" s="35" t="s">
        <v>5093</v>
      </c>
      <c r="N1876" s="35" t="s">
        <v>2922</v>
      </c>
      <c r="O1876" s="35" t="s">
        <v>2924</v>
      </c>
      <c r="P1876" s="35" t="s">
        <v>5206</v>
      </c>
      <c r="Q1876" s="35" t="s">
        <v>5208</v>
      </c>
      <c r="S1876" s="35" t="s">
        <v>2922</v>
      </c>
      <c r="T1876" s="35" t="s">
        <v>2924</v>
      </c>
      <c r="U1876" s="35" t="s">
        <v>89</v>
      </c>
      <c r="W1876" s="35" t="s">
        <v>78</v>
      </c>
      <c r="X1876" s="35" t="s">
        <v>59</v>
      </c>
      <c r="Y1876" s="35" t="s">
        <v>89</v>
      </c>
      <c r="Z1876" s="35" t="s">
        <v>89</v>
      </c>
    </row>
    <row r="1877" spans="1:26" ht="15" customHeight="1">
      <c r="A1877" s="35" t="s">
        <v>1304</v>
      </c>
      <c r="C1877" s="35" t="s">
        <v>5211</v>
      </c>
      <c r="D1877" s="35" t="str">
        <f>IFERROR(IF($A1877="HDC",IF(VLOOKUP($C1877,hdc!$B$2:$F$1600,2,FALSE())="","",VLOOKUP($C1877,hdc!$B$2:$F$1600,2,FALSE())),IF($A1877="NAUTICS",IF(VLOOKUP($C1877,nautics!$B$2:$F$1200,2,FALSE())="","",VLOOKUP($C1877,nautics!$B$2:$F$1200,2,FALSE())),IF($A1877="ST",IF(VLOOKUP($C1877,st!$B$2:$F$400,2,FALSE())="","",VLOOKUP($C1877,st!$B$2:$F$400,2,FALSE())),""))),"")</f>
        <v/>
      </c>
      <c r="E1877" s="35" t="str">
        <f>IFERROR(IF($A1877="HDC",IF(VLOOKUP($C1877,hdc!$B$2:$F$1600,3,FALSE())="","",VLOOKUP($C1877,hdc!$B$2:$F$1600,3,FALSE())),IF($A1877="NAUTICS",IF(VLOOKUP($C1877,nautics!$B$2:$F$1200,3,FALSE())="","",VLOOKUP($C1877,nautics!$B$2:$F$1200,3,FALSE())),IF($A1877="ST",IF(VLOOKUP($C1877,st!$B$2:$F$400,3,FALSE())="","",VLOOKUP($C1877,st!$B$2:$F$400,3,FALSE())),""))),"")</f>
        <v/>
      </c>
      <c r="F1877" s="35" t="str">
        <f>IFERROR(IF($A1877="HDC",IF(VLOOKUP($C1877,hdc!$B$2:$F$1600,4,FALSE())="","",VLOOKUP($C1877,hdc!$B$2:$F$1600,4,FALSE())),IF($A1877="NAUTICS",IF(VLOOKUP($C1877,nautics!$B$2:$F$1200,4,FALSE())="","",VLOOKUP($C1877,nautics!$B$2:$F$1200,4,FALSE())),IF($A1877="ST",IF(VLOOKUP($C1877,st!$B$2:$F$400,4,FALSE())="","",VLOOKUP($C1877,st!$B$2:$F$400,4,FALSE())),""))),"")</f>
        <v/>
      </c>
      <c r="G1877" s="35" t="str">
        <f>IFERROR(IF($A1877="HDC",IF(VLOOKUP($C1877,hdc!$B$2:$F$1600,5,FALSE())="","",VLOOKUP($C1877,hdc!$B$2:$F$1600,5,FALSE())),IF($A1877="NAUTICS",IF(VLOOKUP($C1877,nautics!$B$2:$F$1200,5,FALSE())="","",VLOOKUP($C1877,nautics!$B$2:$F$1200,5,FALSE())),IF($A1877="ST",IF(VLOOKUP($C1877,st!$B$2:$F$400,5,FALSE())="","",VLOOKUP($C1877,st!$B$2:$F$400,5,FALSE())),""))),"")</f>
        <v/>
      </c>
      <c r="H1877" s="35" t="s">
        <v>155</v>
      </c>
      <c r="I1877" s="35" t="s">
        <v>34</v>
      </c>
      <c r="J1877" s="35" t="s">
        <v>4558</v>
      </c>
      <c r="K1877" s="35">
        <f t="shared" si="7"/>
        <v>7</v>
      </c>
      <c r="L1877" s="35" t="s">
        <v>5092</v>
      </c>
      <c r="M1877" s="35" t="s">
        <v>5093</v>
      </c>
      <c r="N1877" s="35" t="s">
        <v>2922</v>
      </c>
      <c r="O1877" s="35" t="s">
        <v>2924</v>
      </c>
      <c r="P1877" s="35" t="s">
        <v>5213</v>
      </c>
      <c r="Q1877" s="35" t="s">
        <v>5214</v>
      </c>
      <c r="S1877" s="35" t="s">
        <v>2922</v>
      </c>
      <c r="T1877" s="35" t="s">
        <v>2924</v>
      </c>
      <c r="U1877" s="35" t="s">
        <v>89</v>
      </c>
      <c r="W1877" s="35" t="s">
        <v>78</v>
      </c>
      <c r="X1877" s="35" t="s">
        <v>59</v>
      </c>
      <c r="Y1877" s="35" t="s">
        <v>89</v>
      </c>
      <c r="Z1877" s="35" t="s">
        <v>89</v>
      </c>
    </row>
    <row r="1878" spans="1:26" ht="15" customHeight="1">
      <c r="A1878" s="35" t="s">
        <v>1304</v>
      </c>
      <c r="C1878" s="35" t="s">
        <v>5216</v>
      </c>
      <c r="D1878" s="35" t="str">
        <f>IFERROR(IF($A1878="HDC",IF(VLOOKUP($C1878,hdc!$B$2:$F$1600,2,FALSE())="","",VLOOKUP($C1878,hdc!$B$2:$F$1600,2,FALSE())),IF($A1878="NAUTICS",IF(VLOOKUP($C1878,nautics!$B$2:$F$1200,2,FALSE())="","",VLOOKUP($C1878,nautics!$B$2:$F$1200,2,FALSE())),IF($A1878="ST",IF(VLOOKUP($C1878,st!$B$2:$F$400,2,FALSE())="","",VLOOKUP($C1878,st!$B$2:$F$400,2,FALSE())),""))),"")</f>
        <v/>
      </c>
      <c r="E1878" s="35" t="str">
        <f>IFERROR(IF($A1878="HDC",IF(VLOOKUP($C1878,hdc!$B$2:$F$1600,3,FALSE())="","",VLOOKUP($C1878,hdc!$B$2:$F$1600,3,FALSE())),IF($A1878="NAUTICS",IF(VLOOKUP($C1878,nautics!$B$2:$F$1200,3,FALSE())="","",VLOOKUP($C1878,nautics!$B$2:$F$1200,3,FALSE())),IF($A1878="ST",IF(VLOOKUP($C1878,st!$B$2:$F$400,3,FALSE())="","",VLOOKUP($C1878,st!$B$2:$F$400,3,FALSE())),""))),"")</f>
        <v/>
      </c>
      <c r="F1878" s="35" t="str">
        <f>IFERROR(IF($A1878="HDC",IF(VLOOKUP($C1878,hdc!$B$2:$F$1600,4,FALSE())="","",VLOOKUP($C1878,hdc!$B$2:$F$1600,4,FALSE())),IF($A1878="NAUTICS",IF(VLOOKUP($C1878,nautics!$B$2:$F$1200,4,FALSE())="","",VLOOKUP($C1878,nautics!$B$2:$F$1200,4,FALSE())),IF($A1878="ST",IF(VLOOKUP($C1878,st!$B$2:$F$400,4,FALSE())="","",VLOOKUP($C1878,st!$B$2:$F$400,4,FALSE())),""))),"")</f>
        <v/>
      </c>
      <c r="G1878" s="35" t="str">
        <f>IFERROR(IF($A1878="HDC",IF(VLOOKUP($C1878,hdc!$B$2:$F$1600,5,FALSE())="","",VLOOKUP($C1878,hdc!$B$2:$F$1600,5,FALSE())),IF($A1878="NAUTICS",IF(VLOOKUP($C1878,nautics!$B$2:$F$1200,5,FALSE())="","",VLOOKUP($C1878,nautics!$B$2:$F$1200,5,FALSE())),IF($A1878="ST",IF(VLOOKUP($C1878,st!$B$2:$F$400,5,FALSE())="","",VLOOKUP($C1878,st!$B$2:$F$400,5,FALSE())),""))),"")</f>
        <v/>
      </c>
      <c r="H1878" s="35" t="s">
        <v>155</v>
      </c>
      <c r="I1878" s="35" t="s">
        <v>34</v>
      </c>
      <c r="J1878" s="35" t="s">
        <v>4558</v>
      </c>
      <c r="K1878" s="35">
        <f t="shared" si="7"/>
        <v>7</v>
      </c>
      <c r="L1878" s="35" t="s">
        <v>5092</v>
      </c>
      <c r="M1878" s="35" t="s">
        <v>5093</v>
      </c>
      <c r="N1878" s="35" t="s">
        <v>2922</v>
      </c>
      <c r="O1878" s="35" t="s">
        <v>2924</v>
      </c>
      <c r="P1878" s="35" t="s">
        <v>5218</v>
      </c>
      <c r="Q1878" s="35" t="s">
        <v>5219</v>
      </c>
      <c r="S1878" s="35" t="s">
        <v>2922</v>
      </c>
      <c r="T1878" s="35" t="s">
        <v>2924</v>
      </c>
      <c r="U1878" s="35" t="s">
        <v>89</v>
      </c>
      <c r="W1878" s="35" t="s">
        <v>78</v>
      </c>
      <c r="X1878" s="35" t="s">
        <v>59</v>
      </c>
      <c r="Y1878" s="35" t="s">
        <v>89</v>
      </c>
      <c r="Z1878" s="35" t="s">
        <v>89</v>
      </c>
    </row>
    <row r="1879" spans="1:26" ht="15" customHeight="1">
      <c r="A1879" s="35" t="s">
        <v>1304</v>
      </c>
      <c r="C1879" s="35" t="s">
        <v>5220</v>
      </c>
      <c r="D1879" s="35" t="str">
        <f>IFERROR(IF($A1879="HDC",IF(VLOOKUP($C1879,hdc!$B$2:$F$1600,2,FALSE())="","",VLOOKUP($C1879,hdc!$B$2:$F$1600,2,FALSE())),IF($A1879="NAUTICS",IF(VLOOKUP($C1879,nautics!$B$2:$F$1200,2,FALSE())="","",VLOOKUP($C1879,nautics!$B$2:$F$1200,2,FALSE())),IF($A1879="ST",IF(VLOOKUP($C1879,st!$B$2:$F$400,2,FALSE())="","",VLOOKUP($C1879,st!$B$2:$F$400,2,FALSE())),""))),"")</f>
        <v/>
      </c>
      <c r="E1879" s="35" t="str">
        <f>IFERROR(IF($A1879="HDC",IF(VLOOKUP($C1879,hdc!$B$2:$F$1600,3,FALSE())="","",VLOOKUP($C1879,hdc!$B$2:$F$1600,3,FALSE())),IF($A1879="NAUTICS",IF(VLOOKUP($C1879,nautics!$B$2:$F$1200,3,FALSE())="","",VLOOKUP($C1879,nautics!$B$2:$F$1200,3,FALSE())),IF($A1879="ST",IF(VLOOKUP($C1879,st!$B$2:$F$400,3,FALSE())="","",VLOOKUP($C1879,st!$B$2:$F$400,3,FALSE())),""))),"")</f>
        <v/>
      </c>
      <c r="F1879" s="35" t="str">
        <f>IFERROR(IF($A1879="HDC",IF(VLOOKUP($C1879,hdc!$B$2:$F$1600,4,FALSE())="","",VLOOKUP($C1879,hdc!$B$2:$F$1600,4,FALSE())),IF($A1879="NAUTICS",IF(VLOOKUP($C1879,nautics!$B$2:$F$1200,4,FALSE())="","",VLOOKUP($C1879,nautics!$B$2:$F$1200,4,FALSE())),IF($A1879="ST",IF(VLOOKUP($C1879,st!$B$2:$F$400,4,FALSE())="","",VLOOKUP($C1879,st!$B$2:$F$400,4,FALSE())),""))),"")</f>
        <v/>
      </c>
      <c r="G1879" s="35" t="str">
        <f>IFERROR(IF($A1879="HDC",IF(VLOOKUP($C1879,hdc!$B$2:$F$1600,5,FALSE())="","",VLOOKUP($C1879,hdc!$B$2:$F$1600,5,FALSE())),IF($A1879="NAUTICS",IF(VLOOKUP($C1879,nautics!$B$2:$F$1200,5,FALSE())="","",VLOOKUP($C1879,nautics!$B$2:$F$1200,5,FALSE())),IF($A1879="ST",IF(VLOOKUP($C1879,st!$B$2:$F$400,5,FALSE())="","",VLOOKUP($C1879,st!$B$2:$F$400,5,FALSE())),""))),"")</f>
        <v/>
      </c>
      <c r="H1879" s="35" t="s">
        <v>155</v>
      </c>
      <c r="I1879" s="35" t="s">
        <v>34</v>
      </c>
      <c r="J1879" s="35" t="s">
        <v>4558</v>
      </c>
      <c r="K1879" s="35">
        <f t="shared" si="7"/>
        <v>7</v>
      </c>
      <c r="L1879" s="35" t="s">
        <v>5092</v>
      </c>
      <c r="M1879" s="35" t="s">
        <v>5093</v>
      </c>
      <c r="N1879" s="35" t="s">
        <v>2922</v>
      </c>
      <c r="O1879" s="35" t="s">
        <v>2924</v>
      </c>
      <c r="P1879" s="35" t="s">
        <v>5223</v>
      </c>
      <c r="Q1879" s="35" t="s">
        <v>5224</v>
      </c>
      <c r="S1879" s="35" t="s">
        <v>2922</v>
      </c>
      <c r="T1879" s="35" t="s">
        <v>2924</v>
      </c>
      <c r="U1879" s="35" t="s">
        <v>89</v>
      </c>
      <c r="W1879" s="35" t="s">
        <v>78</v>
      </c>
      <c r="X1879" s="35" t="s">
        <v>59</v>
      </c>
      <c r="Y1879" s="35" t="s">
        <v>89</v>
      </c>
      <c r="Z1879" s="35" t="s">
        <v>89</v>
      </c>
    </row>
    <row r="1880" spans="1:26" ht="15" customHeight="1">
      <c r="A1880" s="35" t="s">
        <v>1304</v>
      </c>
      <c r="C1880" s="35" t="s">
        <v>5227</v>
      </c>
      <c r="D1880" s="35">
        <f>IFERROR(IF($A1880="HDC",IF(VLOOKUP($C1880,hdc!$B$2:$F$1600,2,FALSE())="","",VLOOKUP($C1880,hdc!$B$2:$F$1600,2,FALSE())),IF($A1880="NAUTICS",IF(VLOOKUP($C1880,nautics!$B$2:$F$1200,2,FALSE())="","",VLOOKUP($C1880,nautics!$B$2:$F$1200,2,FALSE())),IF($A1880="ST",IF(VLOOKUP($C1880,st!$B$2:$F$400,2,FALSE())="","",VLOOKUP($C1880,st!$B$2:$F$400,2,FALSE())),""))),"")</f>
        <v>1</v>
      </c>
      <c r="E1880" s="35" t="str">
        <f>IFERROR(IF($A1880="HDC",IF(VLOOKUP($C1880,hdc!$B$2:$F$1600,3,FALSE())="","",VLOOKUP($C1880,hdc!$B$2:$F$1600,3,FALSE())),IF($A1880="NAUTICS",IF(VLOOKUP($C1880,nautics!$B$2:$F$1200,3,FALSE())="","",VLOOKUP($C1880,nautics!$B$2:$F$1200,3,FALSE())),IF($A1880="ST",IF(VLOOKUP($C1880,st!$B$2:$F$400,3,FALSE())="","",VLOOKUP($C1880,st!$B$2:$F$400,3,FALSE())),""))),"")</f>
        <v/>
      </c>
      <c r="F1880" s="35" t="str">
        <f>IFERROR(IF($A1880="HDC",IF(VLOOKUP($C1880,hdc!$B$2:$F$1600,4,FALSE())="","",VLOOKUP($C1880,hdc!$B$2:$F$1600,4,FALSE())),IF($A1880="NAUTICS",IF(VLOOKUP($C1880,nautics!$B$2:$F$1200,4,FALSE())="","",VLOOKUP($C1880,nautics!$B$2:$F$1200,4,FALSE())),IF($A1880="ST",IF(VLOOKUP($C1880,st!$B$2:$F$400,4,FALSE())="","",VLOOKUP($C1880,st!$B$2:$F$400,4,FALSE())),""))),"")</f>
        <v/>
      </c>
      <c r="G1880" s="35" t="str">
        <f>IFERROR(IF($A1880="HDC",IF(VLOOKUP($C1880,hdc!$B$2:$F$1600,5,FALSE())="","",VLOOKUP($C1880,hdc!$B$2:$F$1600,5,FALSE())),IF($A1880="NAUTICS",IF(VLOOKUP($C1880,nautics!$B$2:$F$1200,5,FALSE())="","",VLOOKUP($C1880,nautics!$B$2:$F$1200,5,FALSE())),IF($A1880="ST",IF(VLOOKUP($C1880,st!$B$2:$F$400,5,FALSE())="","",VLOOKUP($C1880,st!$B$2:$F$400,5,FALSE())),""))),"")</f>
        <v/>
      </c>
      <c r="H1880" s="35" t="s">
        <v>155</v>
      </c>
      <c r="I1880" s="35" t="s">
        <v>34</v>
      </c>
      <c r="J1880" s="35" t="s">
        <v>4558</v>
      </c>
      <c r="K1880" s="35">
        <f t="shared" si="7"/>
        <v>7</v>
      </c>
      <c r="L1880" s="35" t="s">
        <v>5092</v>
      </c>
      <c r="M1880" s="35" t="s">
        <v>5093</v>
      </c>
      <c r="N1880" s="35" t="s">
        <v>2922</v>
      </c>
      <c r="O1880" s="35" t="s">
        <v>2924</v>
      </c>
      <c r="P1880" s="35" t="s">
        <v>5231</v>
      </c>
      <c r="Q1880" s="35" t="s">
        <v>5232</v>
      </c>
      <c r="S1880" s="35" t="s">
        <v>2922</v>
      </c>
      <c r="T1880" s="35" t="s">
        <v>2924</v>
      </c>
      <c r="U1880" s="35" t="s">
        <v>89</v>
      </c>
      <c r="W1880" s="35" t="s">
        <v>78</v>
      </c>
      <c r="X1880" s="35" t="s">
        <v>59</v>
      </c>
      <c r="Y1880" s="35" t="s">
        <v>89</v>
      </c>
      <c r="Z1880" s="35" t="s">
        <v>89</v>
      </c>
    </row>
    <row r="1881" spans="1:26" ht="15" customHeight="1">
      <c r="A1881" s="35" t="s">
        <v>1304</v>
      </c>
      <c r="C1881" s="35" t="s">
        <v>5235</v>
      </c>
      <c r="D1881" s="35">
        <f>IFERROR(IF($A1881="HDC",IF(VLOOKUP($C1881,hdc!$B$2:$F$1600,2,FALSE())="","",VLOOKUP($C1881,hdc!$B$2:$F$1600,2,FALSE())),IF($A1881="NAUTICS",IF(VLOOKUP($C1881,nautics!$B$2:$F$1200,2,FALSE())="","",VLOOKUP($C1881,nautics!$B$2:$F$1200,2,FALSE())),IF($A1881="ST",IF(VLOOKUP($C1881,st!$B$2:$F$400,2,FALSE())="","",VLOOKUP($C1881,st!$B$2:$F$400,2,FALSE())),""))),"")</f>
        <v>1</v>
      </c>
      <c r="E1881" s="35" t="str">
        <f>IFERROR(IF($A1881="HDC",IF(VLOOKUP($C1881,hdc!$B$2:$F$1600,3,FALSE())="","",VLOOKUP($C1881,hdc!$B$2:$F$1600,3,FALSE())),IF($A1881="NAUTICS",IF(VLOOKUP($C1881,nautics!$B$2:$F$1200,3,FALSE())="","",VLOOKUP($C1881,nautics!$B$2:$F$1200,3,FALSE())),IF($A1881="ST",IF(VLOOKUP($C1881,st!$B$2:$F$400,3,FALSE())="","",VLOOKUP($C1881,st!$B$2:$F$400,3,FALSE())),""))),"")</f>
        <v/>
      </c>
      <c r="F1881" s="35" t="str">
        <f>IFERROR(IF($A1881="HDC",IF(VLOOKUP($C1881,hdc!$B$2:$F$1600,4,FALSE())="","",VLOOKUP($C1881,hdc!$B$2:$F$1600,4,FALSE())),IF($A1881="NAUTICS",IF(VLOOKUP($C1881,nautics!$B$2:$F$1200,4,FALSE())="","",VLOOKUP($C1881,nautics!$B$2:$F$1200,4,FALSE())),IF($A1881="ST",IF(VLOOKUP($C1881,st!$B$2:$F$400,4,FALSE())="","",VLOOKUP($C1881,st!$B$2:$F$400,4,FALSE())),""))),"")</f>
        <v/>
      </c>
      <c r="G1881" s="35" t="str">
        <f>IFERROR(IF($A1881="HDC",IF(VLOOKUP($C1881,hdc!$B$2:$F$1600,5,FALSE())="","",VLOOKUP($C1881,hdc!$B$2:$F$1600,5,FALSE())),IF($A1881="NAUTICS",IF(VLOOKUP($C1881,nautics!$B$2:$F$1200,5,FALSE())="","",VLOOKUP($C1881,nautics!$B$2:$F$1200,5,FALSE())),IF($A1881="ST",IF(VLOOKUP($C1881,st!$B$2:$F$400,5,FALSE())="","",VLOOKUP($C1881,st!$B$2:$F$400,5,FALSE())),""))),"")</f>
        <v/>
      </c>
      <c r="H1881" s="35" t="s">
        <v>155</v>
      </c>
      <c r="I1881" s="35" t="s">
        <v>34</v>
      </c>
      <c r="J1881" s="35" t="s">
        <v>5237</v>
      </c>
      <c r="K1881" s="35">
        <f t="shared" si="7"/>
        <v>20</v>
      </c>
      <c r="L1881" s="35" t="s">
        <v>5092</v>
      </c>
      <c r="M1881" s="35" t="s">
        <v>5093</v>
      </c>
      <c r="N1881" s="35" t="s">
        <v>2922</v>
      </c>
      <c r="O1881" s="35" t="s">
        <v>2924</v>
      </c>
      <c r="P1881" s="35" t="s">
        <v>5239</v>
      </c>
      <c r="Q1881" s="35" t="s">
        <v>5240</v>
      </c>
      <c r="S1881" s="35" t="s">
        <v>2922</v>
      </c>
      <c r="T1881" s="35" t="s">
        <v>2924</v>
      </c>
      <c r="U1881" s="35" t="s">
        <v>5242</v>
      </c>
      <c r="W1881" s="35" t="s">
        <v>78</v>
      </c>
      <c r="X1881" s="35" t="s">
        <v>59</v>
      </c>
      <c r="Y1881" s="35" t="s">
        <v>5097</v>
      </c>
      <c r="Z1881" s="35" t="s">
        <v>5244</v>
      </c>
    </row>
    <row r="1882" spans="1:26" ht="15" customHeight="1">
      <c r="A1882" s="35" t="s">
        <v>1304</v>
      </c>
      <c r="C1882" s="35" t="s">
        <v>5245</v>
      </c>
      <c r="D1882" s="35">
        <f>IFERROR(IF($A1882="HDC",IF(VLOOKUP($C1882,hdc!$B$2:$F$1600,2,FALSE())="","",VLOOKUP($C1882,hdc!$B$2:$F$1600,2,FALSE())),IF($A1882="NAUTICS",IF(VLOOKUP($C1882,nautics!$B$2:$F$1200,2,FALSE())="","",VLOOKUP($C1882,nautics!$B$2:$F$1200,2,FALSE())),IF($A1882="ST",IF(VLOOKUP($C1882,st!$B$2:$F$400,2,FALSE())="","",VLOOKUP($C1882,st!$B$2:$F$400,2,FALSE())),""))),"")</f>
        <v>1</v>
      </c>
      <c r="E1882" s="35" t="str">
        <f>IFERROR(IF($A1882="HDC",IF(VLOOKUP($C1882,hdc!$B$2:$F$1600,3,FALSE())="","",VLOOKUP($C1882,hdc!$B$2:$F$1600,3,FALSE())),IF($A1882="NAUTICS",IF(VLOOKUP($C1882,nautics!$B$2:$F$1200,3,FALSE())="","",VLOOKUP($C1882,nautics!$B$2:$F$1200,3,FALSE())),IF($A1882="ST",IF(VLOOKUP($C1882,st!$B$2:$F$400,3,FALSE())="","",VLOOKUP($C1882,st!$B$2:$F$400,3,FALSE())),""))),"")</f>
        <v/>
      </c>
      <c r="F1882" s="35" t="str">
        <f>IFERROR(IF($A1882="HDC",IF(VLOOKUP($C1882,hdc!$B$2:$F$1600,4,FALSE())="","",VLOOKUP($C1882,hdc!$B$2:$F$1600,4,FALSE())),IF($A1882="NAUTICS",IF(VLOOKUP($C1882,nautics!$B$2:$F$1200,4,FALSE())="","",VLOOKUP($C1882,nautics!$B$2:$F$1200,4,FALSE())),IF($A1882="ST",IF(VLOOKUP($C1882,st!$B$2:$F$400,4,FALSE())="","",VLOOKUP($C1882,st!$B$2:$F$400,4,FALSE())),""))),"")</f>
        <v/>
      </c>
      <c r="G1882" s="35" t="str">
        <f>IFERROR(IF($A1882="HDC",IF(VLOOKUP($C1882,hdc!$B$2:$F$1600,5,FALSE())="","",VLOOKUP($C1882,hdc!$B$2:$F$1600,5,FALSE())),IF($A1882="NAUTICS",IF(VLOOKUP($C1882,nautics!$B$2:$F$1200,5,FALSE())="","",VLOOKUP($C1882,nautics!$B$2:$F$1200,5,FALSE())),IF($A1882="ST",IF(VLOOKUP($C1882,st!$B$2:$F$400,5,FALSE())="","",VLOOKUP($C1882,st!$B$2:$F$400,5,FALSE())),""))),"")</f>
        <v/>
      </c>
      <c r="H1882" s="35" t="s">
        <v>155</v>
      </c>
      <c r="I1882" s="35" t="s">
        <v>34</v>
      </c>
      <c r="J1882" s="35" t="s">
        <v>5237</v>
      </c>
      <c r="K1882" s="35">
        <f t="shared" si="7"/>
        <v>20</v>
      </c>
      <c r="L1882" s="35" t="s">
        <v>5092</v>
      </c>
      <c r="M1882" s="35" t="s">
        <v>5093</v>
      </c>
      <c r="N1882" s="35" t="s">
        <v>2922</v>
      </c>
      <c r="O1882" s="35" t="s">
        <v>2924</v>
      </c>
      <c r="P1882" s="35" t="s">
        <v>5248</v>
      </c>
      <c r="Q1882" s="35" t="s">
        <v>5250</v>
      </c>
      <c r="S1882" s="35" t="s">
        <v>2922</v>
      </c>
      <c r="T1882" s="35" t="s">
        <v>2924</v>
      </c>
      <c r="U1882" s="35" t="s">
        <v>5242</v>
      </c>
      <c r="W1882" s="35" t="s">
        <v>78</v>
      </c>
      <c r="X1882" s="35" t="s">
        <v>59</v>
      </c>
      <c r="Y1882" s="35" t="s">
        <v>5097</v>
      </c>
      <c r="Z1882" s="35" t="s">
        <v>5244</v>
      </c>
    </row>
    <row r="1883" spans="1:26" ht="15" customHeight="1">
      <c r="A1883" s="35" t="s">
        <v>1304</v>
      </c>
      <c r="C1883" s="35" t="s">
        <v>5252</v>
      </c>
      <c r="D1883" s="35">
        <f>IFERROR(IF($A1883="HDC",IF(VLOOKUP($C1883,hdc!$B$2:$F$1600,2,FALSE())="","",VLOOKUP($C1883,hdc!$B$2:$F$1600,2,FALSE())),IF($A1883="NAUTICS",IF(VLOOKUP($C1883,nautics!$B$2:$F$1200,2,FALSE())="","",VLOOKUP($C1883,nautics!$B$2:$F$1200,2,FALSE())),IF($A1883="ST",IF(VLOOKUP($C1883,st!$B$2:$F$400,2,FALSE())="","",VLOOKUP($C1883,st!$B$2:$F$400,2,FALSE())),""))),"")</f>
        <v>1</v>
      </c>
      <c r="E1883" s="35" t="str">
        <f>IFERROR(IF($A1883="HDC",IF(VLOOKUP($C1883,hdc!$B$2:$F$1600,3,FALSE())="","",VLOOKUP($C1883,hdc!$B$2:$F$1600,3,FALSE())),IF($A1883="NAUTICS",IF(VLOOKUP($C1883,nautics!$B$2:$F$1200,3,FALSE())="","",VLOOKUP($C1883,nautics!$B$2:$F$1200,3,FALSE())),IF($A1883="ST",IF(VLOOKUP($C1883,st!$B$2:$F$400,3,FALSE())="","",VLOOKUP($C1883,st!$B$2:$F$400,3,FALSE())),""))),"")</f>
        <v/>
      </c>
      <c r="F1883" s="35" t="str">
        <f>IFERROR(IF($A1883="HDC",IF(VLOOKUP($C1883,hdc!$B$2:$F$1600,4,FALSE())="","",VLOOKUP($C1883,hdc!$B$2:$F$1600,4,FALSE())),IF($A1883="NAUTICS",IF(VLOOKUP($C1883,nautics!$B$2:$F$1200,4,FALSE())="","",VLOOKUP($C1883,nautics!$B$2:$F$1200,4,FALSE())),IF($A1883="ST",IF(VLOOKUP($C1883,st!$B$2:$F$400,4,FALSE())="","",VLOOKUP($C1883,st!$B$2:$F$400,4,FALSE())),""))),"")</f>
        <v/>
      </c>
      <c r="G1883" s="35" t="str">
        <f>IFERROR(IF($A1883="HDC",IF(VLOOKUP($C1883,hdc!$B$2:$F$1600,5,FALSE())="","",VLOOKUP($C1883,hdc!$B$2:$F$1600,5,FALSE())),IF($A1883="NAUTICS",IF(VLOOKUP($C1883,nautics!$B$2:$F$1200,5,FALSE())="","",VLOOKUP($C1883,nautics!$B$2:$F$1200,5,FALSE())),IF($A1883="ST",IF(VLOOKUP($C1883,st!$B$2:$F$400,5,FALSE())="","",VLOOKUP($C1883,st!$B$2:$F$400,5,FALSE())),""))),"")</f>
        <v/>
      </c>
      <c r="H1883" s="35" t="s">
        <v>84</v>
      </c>
      <c r="I1883" s="35" t="s">
        <v>34</v>
      </c>
      <c r="J1883" s="35" t="s">
        <v>5253</v>
      </c>
      <c r="K1883" s="35">
        <f t="shared" si="7"/>
        <v>43</v>
      </c>
      <c r="L1883" s="35" t="s">
        <v>5092</v>
      </c>
      <c r="M1883" s="35" t="s">
        <v>5093</v>
      </c>
      <c r="N1883" s="35" t="s">
        <v>2922</v>
      </c>
      <c r="O1883" s="35" t="s">
        <v>2924</v>
      </c>
      <c r="P1883" s="35" t="s">
        <v>5255</v>
      </c>
      <c r="Q1883" s="35" t="s">
        <v>5256</v>
      </c>
      <c r="S1883" s="35" t="s">
        <v>511</v>
      </c>
      <c r="T1883" s="35" t="s">
        <v>513</v>
      </c>
      <c r="U1883" s="35" t="s">
        <v>5258</v>
      </c>
      <c r="W1883" s="35" t="s">
        <v>57</v>
      </c>
      <c r="X1883" s="35" t="s">
        <v>59</v>
      </c>
      <c r="Y1883" s="35" t="s">
        <v>5097</v>
      </c>
      <c r="Z1883" s="35" t="s">
        <v>519</v>
      </c>
    </row>
    <row r="1884" spans="1:26" ht="15" customHeight="1">
      <c r="A1884" s="35" t="s">
        <v>1304</v>
      </c>
      <c r="C1884" s="35" t="s">
        <v>5260</v>
      </c>
      <c r="D1884" s="35">
        <f>IFERROR(IF($A1884="HDC",IF(VLOOKUP($C1884,hdc!$B$2:$F$1600,2,FALSE())="","",VLOOKUP($C1884,hdc!$B$2:$F$1600,2,FALSE())),IF($A1884="NAUTICS",IF(VLOOKUP($C1884,nautics!$B$2:$F$1200,2,FALSE())="","",VLOOKUP($C1884,nautics!$B$2:$F$1200,2,FALSE())),IF($A1884="ST",IF(VLOOKUP($C1884,st!$B$2:$F$400,2,FALSE())="","",VLOOKUP($C1884,st!$B$2:$F$400,2,FALSE())),""))),"")</f>
        <v>1</v>
      </c>
      <c r="E1884" s="35" t="str">
        <f>IFERROR(IF($A1884="HDC",IF(VLOOKUP($C1884,hdc!$B$2:$F$1600,3,FALSE())="","",VLOOKUP($C1884,hdc!$B$2:$F$1600,3,FALSE())),IF($A1884="NAUTICS",IF(VLOOKUP($C1884,nautics!$B$2:$F$1200,3,FALSE())="","",VLOOKUP($C1884,nautics!$B$2:$F$1200,3,FALSE())),IF($A1884="ST",IF(VLOOKUP($C1884,st!$B$2:$F$400,3,FALSE())="","",VLOOKUP($C1884,st!$B$2:$F$400,3,FALSE())),""))),"")</f>
        <v/>
      </c>
      <c r="F1884" s="35" t="str">
        <f>IFERROR(IF($A1884="HDC",IF(VLOOKUP($C1884,hdc!$B$2:$F$1600,4,FALSE())="","",VLOOKUP($C1884,hdc!$B$2:$F$1600,4,FALSE())),IF($A1884="NAUTICS",IF(VLOOKUP($C1884,nautics!$B$2:$F$1200,4,FALSE())="","",VLOOKUP($C1884,nautics!$B$2:$F$1200,4,FALSE())),IF($A1884="ST",IF(VLOOKUP($C1884,st!$B$2:$F$400,4,FALSE())="","",VLOOKUP($C1884,st!$B$2:$F$400,4,FALSE())),""))),"")</f>
        <v/>
      </c>
      <c r="G1884" s="35" t="str">
        <f>IFERROR(IF($A1884="HDC",IF(VLOOKUP($C1884,hdc!$B$2:$F$1600,5,FALSE())="","",VLOOKUP($C1884,hdc!$B$2:$F$1600,5,FALSE())),IF($A1884="NAUTICS",IF(VLOOKUP($C1884,nautics!$B$2:$F$1200,5,FALSE())="","",VLOOKUP($C1884,nautics!$B$2:$F$1200,5,FALSE())),IF($A1884="ST",IF(VLOOKUP($C1884,st!$B$2:$F$400,5,FALSE())="","",VLOOKUP($C1884,st!$B$2:$F$400,5,FALSE())),""))),"")</f>
        <v/>
      </c>
      <c r="H1884" s="35" t="s">
        <v>84</v>
      </c>
      <c r="I1884" s="35" t="s">
        <v>34</v>
      </c>
      <c r="J1884" s="35" t="s">
        <v>5253</v>
      </c>
      <c r="K1884" s="35">
        <f t="shared" si="7"/>
        <v>43</v>
      </c>
      <c r="L1884" s="35" t="s">
        <v>5092</v>
      </c>
      <c r="M1884" s="35" t="s">
        <v>5093</v>
      </c>
      <c r="N1884" s="35" t="s">
        <v>2922</v>
      </c>
      <c r="O1884" s="35" t="s">
        <v>2924</v>
      </c>
      <c r="P1884" s="35" t="s">
        <v>5266</v>
      </c>
      <c r="Q1884" s="35" t="s">
        <v>5268</v>
      </c>
      <c r="S1884" s="35" t="s">
        <v>511</v>
      </c>
      <c r="T1884" s="35" t="s">
        <v>513</v>
      </c>
      <c r="U1884" s="35" t="s">
        <v>5258</v>
      </c>
      <c r="W1884" s="35" t="s">
        <v>57</v>
      </c>
      <c r="X1884" s="35" t="s">
        <v>59</v>
      </c>
      <c r="Y1884" s="35" t="s">
        <v>5097</v>
      </c>
      <c r="Z1884" s="35" t="s">
        <v>519</v>
      </c>
    </row>
    <row r="1885" spans="1:26" ht="15" customHeight="1">
      <c r="A1885" s="35" t="s">
        <v>1304</v>
      </c>
      <c r="C1885" s="35" t="s">
        <v>5271</v>
      </c>
      <c r="D1885" s="35">
        <f>IFERROR(IF($A1885="HDC",IF(VLOOKUP($C1885,hdc!$B$2:$F$1600,2,FALSE())="","",VLOOKUP($C1885,hdc!$B$2:$F$1600,2,FALSE())),IF($A1885="NAUTICS",IF(VLOOKUP($C1885,nautics!$B$2:$F$1200,2,FALSE())="","",VLOOKUP($C1885,nautics!$B$2:$F$1200,2,FALSE())),IF($A1885="ST",IF(VLOOKUP($C1885,st!$B$2:$F$400,2,FALSE())="","",VLOOKUP($C1885,st!$B$2:$F$400,2,FALSE())),""))),"")</f>
        <v>1</v>
      </c>
      <c r="E1885" s="35" t="str">
        <f>IFERROR(IF($A1885="HDC",IF(VLOOKUP($C1885,hdc!$B$2:$F$1600,3,FALSE())="","",VLOOKUP($C1885,hdc!$B$2:$F$1600,3,FALSE())),IF($A1885="NAUTICS",IF(VLOOKUP($C1885,nautics!$B$2:$F$1200,3,FALSE())="","",VLOOKUP($C1885,nautics!$B$2:$F$1200,3,FALSE())),IF($A1885="ST",IF(VLOOKUP($C1885,st!$B$2:$F$400,3,FALSE())="","",VLOOKUP($C1885,st!$B$2:$F$400,3,FALSE())),""))),"")</f>
        <v/>
      </c>
      <c r="F1885" s="35" t="str">
        <f>IFERROR(IF($A1885="HDC",IF(VLOOKUP($C1885,hdc!$B$2:$F$1600,4,FALSE())="","",VLOOKUP($C1885,hdc!$B$2:$F$1600,4,FALSE())),IF($A1885="NAUTICS",IF(VLOOKUP($C1885,nautics!$B$2:$F$1200,4,FALSE())="","",VLOOKUP($C1885,nautics!$B$2:$F$1200,4,FALSE())),IF($A1885="ST",IF(VLOOKUP($C1885,st!$B$2:$F$400,4,FALSE())="","",VLOOKUP($C1885,st!$B$2:$F$400,4,FALSE())),""))),"")</f>
        <v/>
      </c>
      <c r="G1885" s="35" t="str">
        <f>IFERROR(IF($A1885="HDC",IF(VLOOKUP($C1885,hdc!$B$2:$F$1600,5,FALSE())="","",VLOOKUP($C1885,hdc!$B$2:$F$1600,5,FALSE())),IF($A1885="NAUTICS",IF(VLOOKUP($C1885,nautics!$B$2:$F$1200,5,FALSE())="","",VLOOKUP($C1885,nautics!$B$2:$F$1200,5,FALSE())),IF($A1885="ST",IF(VLOOKUP($C1885,st!$B$2:$F$400,5,FALSE())="","",VLOOKUP($C1885,st!$B$2:$F$400,5,FALSE())),""))),"")</f>
        <v/>
      </c>
      <c r="H1885" s="35" t="s">
        <v>155</v>
      </c>
      <c r="I1885" s="35" t="s">
        <v>34</v>
      </c>
      <c r="J1885" s="35" t="s">
        <v>1567</v>
      </c>
      <c r="K1885" s="35">
        <f t="shared" si="7"/>
        <v>40</v>
      </c>
      <c r="L1885" s="35" t="s">
        <v>5092</v>
      </c>
      <c r="M1885" s="35" t="s">
        <v>5093</v>
      </c>
      <c r="N1885" s="35" t="s">
        <v>2922</v>
      </c>
      <c r="O1885" s="35" t="s">
        <v>2924</v>
      </c>
      <c r="P1885" s="35" t="s">
        <v>5272</v>
      </c>
      <c r="Q1885" s="35" t="s">
        <v>5274</v>
      </c>
      <c r="S1885" s="35" t="s">
        <v>511</v>
      </c>
      <c r="T1885" s="35" t="s">
        <v>513</v>
      </c>
      <c r="U1885" s="35" t="s">
        <v>5275</v>
      </c>
      <c r="W1885" s="35" t="s">
        <v>57</v>
      </c>
      <c r="X1885" s="35" t="s">
        <v>59</v>
      </c>
      <c r="Y1885" s="35" t="s">
        <v>5097</v>
      </c>
      <c r="Z1885" s="35" t="s">
        <v>2479</v>
      </c>
    </row>
    <row r="1886" spans="1:26" ht="15" customHeight="1">
      <c r="A1886" s="35" t="s">
        <v>1304</v>
      </c>
      <c r="C1886" s="35" t="s">
        <v>5277</v>
      </c>
      <c r="D1886" s="35">
        <f>IFERROR(IF($A1886="HDC",IF(VLOOKUP($C1886,hdc!$B$2:$F$1600,2,FALSE())="","",VLOOKUP($C1886,hdc!$B$2:$F$1600,2,FALSE())),IF($A1886="NAUTICS",IF(VLOOKUP($C1886,nautics!$B$2:$F$1200,2,FALSE())="","",VLOOKUP($C1886,nautics!$B$2:$F$1200,2,FALSE())),IF($A1886="ST",IF(VLOOKUP($C1886,st!$B$2:$F$400,2,FALSE())="","",VLOOKUP($C1886,st!$B$2:$F$400,2,FALSE())),""))),"")</f>
        <v>1</v>
      </c>
      <c r="E1886" s="35" t="str">
        <f>IFERROR(IF($A1886="HDC",IF(VLOOKUP($C1886,hdc!$B$2:$F$1600,3,FALSE())="","",VLOOKUP($C1886,hdc!$B$2:$F$1600,3,FALSE())),IF($A1886="NAUTICS",IF(VLOOKUP($C1886,nautics!$B$2:$F$1200,3,FALSE())="","",VLOOKUP($C1886,nautics!$B$2:$F$1200,3,FALSE())),IF($A1886="ST",IF(VLOOKUP($C1886,st!$B$2:$F$400,3,FALSE())="","",VLOOKUP($C1886,st!$B$2:$F$400,3,FALSE())),""))),"")</f>
        <v/>
      </c>
      <c r="F1886" s="35" t="str">
        <f>IFERROR(IF($A1886="HDC",IF(VLOOKUP($C1886,hdc!$B$2:$F$1600,4,FALSE())="","",VLOOKUP($C1886,hdc!$B$2:$F$1600,4,FALSE())),IF($A1886="NAUTICS",IF(VLOOKUP($C1886,nautics!$B$2:$F$1200,4,FALSE())="","",VLOOKUP($C1886,nautics!$B$2:$F$1200,4,FALSE())),IF($A1886="ST",IF(VLOOKUP($C1886,st!$B$2:$F$400,4,FALSE())="","",VLOOKUP($C1886,st!$B$2:$F$400,4,FALSE())),""))),"")</f>
        <v/>
      </c>
      <c r="G1886" s="35" t="str">
        <f>IFERROR(IF($A1886="HDC",IF(VLOOKUP($C1886,hdc!$B$2:$F$1600,5,FALSE())="","",VLOOKUP($C1886,hdc!$B$2:$F$1600,5,FALSE())),IF($A1886="NAUTICS",IF(VLOOKUP($C1886,nautics!$B$2:$F$1200,5,FALSE())="","",VLOOKUP($C1886,nautics!$B$2:$F$1200,5,FALSE())),IF($A1886="ST",IF(VLOOKUP($C1886,st!$B$2:$F$400,5,FALSE())="","",VLOOKUP($C1886,st!$B$2:$F$400,5,FALSE())),""))),"")</f>
        <v/>
      </c>
      <c r="H1886" s="35" t="s">
        <v>155</v>
      </c>
      <c r="I1886" s="35" t="s">
        <v>34</v>
      </c>
      <c r="J1886" s="35" t="s">
        <v>3239</v>
      </c>
      <c r="K1886" s="35">
        <f t="shared" si="7"/>
        <v>13</v>
      </c>
      <c r="L1886" s="35" t="s">
        <v>5092</v>
      </c>
      <c r="M1886" s="35" t="s">
        <v>5093</v>
      </c>
      <c r="N1886" s="35" t="s">
        <v>2922</v>
      </c>
      <c r="O1886" s="35" t="s">
        <v>2924</v>
      </c>
      <c r="P1886" s="35" t="s">
        <v>5281</v>
      </c>
      <c r="Q1886" s="35" t="s">
        <v>5282</v>
      </c>
      <c r="S1886" s="35" t="s">
        <v>2922</v>
      </c>
      <c r="T1886" s="35" t="s">
        <v>2924</v>
      </c>
      <c r="U1886" s="35" t="s">
        <v>5284</v>
      </c>
      <c r="W1886" s="35" t="s">
        <v>78</v>
      </c>
      <c r="X1886" s="35" t="s">
        <v>59</v>
      </c>
      <c r="Y1886" s="35" t="s">
        <v>5097</v>
      </c>
      <c r="Z1886" s="35" t="s">
        <v>5286</v>
      </c>
    </row>
    <row r="1887" spans="1:26" ht="15" customHeight="1">
      <c r="A1887" s="35" t="s">
        <v>1304</v>
      </c>
      <c r="C1887" s="35" t="s">
        <v>5288</v>
      </c>
      <c r="D1887" s="35">
        <f>IFERROR(IF($A1887="HDC",IF(VLOOKUP($C1887,hdc!$B$2:$F$1600,2,FALSE())="","",VLOOKUP($C1887,hdc!$B$2:$F$1600,2,FALSE())),IF($A1887="NAUTICS",IF(VLOOKUP($C1887,nautics!$B$2:$F$1200,2,FALSE())="","",VLOOKUP($C1887,nautics!$B$2:$F$1200,2,FALSE())),IF($A1887="ST",IF(VLOOKUP($C1887,st!$B$2:$F$400,2,FALSE())="","",VLOOKUP($C1887,st!$B$2:$F$400,2,FALSE())),""))),"")</f>
        <v>1</v>
      </c>
      <c r="E1887" s="35" t="str">
        <f>IFERROR(IF($A1887="HDC",IF(VLOOKUP($C1887,hdc!$B$2:$F$1600,3,FALSE())="","",VLOOKUP($C1887,hdc!$B$2:$F$1600,3,FALSE())),IF($A1887="NAUTICS",IF(VLOOKUP($C1887,nautics!$B$2:$F$1200,3,FALSE())="","",VLOOKUP($C1887,nautics!$B$2:$F$1200,3,FALSE())),IF($A1887="ST",IF(VLOOKUP($C1887,st!$B$2:$F$400,3,FALSE())="","",VLOOKUP($C1887,st!$B$2:$F$400,3,FALSE())),""))),"")</f>
        <v/>
      </c>
      <c r="F1887" s="35" t="str">
        <f>IFERROR(IF($A1887="HDC",IF(VLOOKUP($C1887,hdc!$B$2:$F$1600,4,FALSE())="","",VLOOKUP($C1887,hdc!$B$2:$F$1600,4,FALSE())),IF($A1887="NAUTICS",IF(VLOOKUP($C1887,nautics!$B$2:$F$1200,4,FALSE())="","",VLOOKUP($C1887,nautics!$B$2:$F$1200,4,FALSE())),IF($A1887="ST",IF(VLOOKUP($C1887,st!$B$2:$F$400,4,FALSE())="","",VLOOKUP($C1887,st!$B$2:$F$400,4,FALSE())),""))),"")</f>
        <v/>
      </c>
      <c r="G1887" s="35" t="str">
        <f>IFERROR(IF($A1887="HDC",IF(VLOOKUP($C1887,hdc!$B$2:$F$1600,5,FALSE())="","",VLOOKUP($C1887,hdc!$B$2:$F$1600,5,FALSE())),IF($A1887="NAUTICS",IF(VLOOKUP($C1887,nautics!$B$2:$F$1200,5,FALSE())="","",VLOOKUP($C1887,nautics!$B$2:$F$1200,5,FALSE())),IF($A1887="ST",IF(VLOOKUP($C1887,st!$B$2:$F$400,5,FALSE())="","",VLOOKUP($C1887,st!$B$2:$F$400,5,FALSE())),""))),"")</f>
        <v/>
      </c>
      <c r="H1887" s="35" t="s">
        <v>316</v>
      </c>
      <c r="I1887" s="35" t="s">
        <v>34</v>
      </c>
      <c r="J1887" s="35" t="s">
        <v>5290</v>
      </c>
      <c r="K1887" s="35">
        <f t="shared" si="7"/>
        <v>40</v>
      </c>
      <c r="L1887" s="35" t="s">
        <v>4825</v>
      </c>
      <c r="M1887" s="35" t="s">
        <v>4826</v>
      </c>
      <c r="N1887" s="35" t="s">
        <v>2463</v>
      </c>
      <c r="O1887" s="35" t="s">
        <v>2464</v>
      </c>
      <c r="P1887" s="35" t="s">
        <v>5291</v>
      </c>
      <c r="Q1887" s="35" t="s">
        <v>5292</v>
      </c>
      <c r="S1887" s="35" t="s">
        <v>2607</v>
      </c>
      <c r="T1887" s="35" t="s">
        <v>2609</v>
      </c>
      <c r="U1887" s="35" t="s">
        <v>5294</v>
      </c>
      <c r="W1887" s="35" t="s">
        <v>57</v>
      </c>
      <c r="X1887" s="35" t="s">
        <v>59</v>
      </c>
      <c r="Y1887" s="35" t="s">
        <v>2468</v>
      </c>
      <c r="Z1887" s="35" t="s">
        <v>5295</v>
      </c>
    </row>
    <row r="1888" spans="1:26" ht="15" customHeight="1">
      <c r="A1888" s="35" t="s">
        <v>1304</v>
      </c>
      <c r="C1888" s="35" t="s">
        <v>5296</v>
      </c>
      <c r="D1888" s="35" t="str">
        <f>IFERROR(IF($A1888="HDC",IF(VLOOKUP($C1888,hdc!$B$2:$F$1600,2,FALSE())="","",VLOOKUP($C1888,hdc!$B$2:$F$1600,2,FALSE())),IF($A1888="NAUTICS",IF(VLOOKUP($C1888,nautics!$B$2:$F$1200,2,FALSE())="","",VLOOKUP($C1888,nautics!$B$2:$F$1200,2,FALSE())),IF($A1888="ST",IF(VLOOKUP($C1888,st!$B$2:$F$400,2,FALSE())="","",VLOOKUP($C1888,st!$B$2:$F$400,2,FALSE())),""))),"")</f>
        <v/>
      </c>
      <c r="E1888" s="35" t="str">
        <f>IFERROR(IF($A1888="HDC",IF(VLOOKUP($C1888,hdc!$B$2:$F$1600,3,FALSE())="","",VLOOKUP($C1888,hdc!$B$2:$F$1600,3,FALSE())),IF($A1888="NAUTICS",IF(VLOOKUP($C1888,nautics!$B$2:$F$1200,3,FALSE())="","",VLOOKUP($C1888,nautics!$B$2:$F$1200,3,FALSE())),IF($A1888="ST",IF(VLOOKUP($C1888,st!$B$2:$F$400,3,FALSE())="","",VLOOKUP($C1888,st!$B$2:$F$400,3,FALSE())),""))),"")</f>
        <v/>
      </c>
      <c r="F1888" s="35" t="str">
        <f>IFERROR(IF($A1888="HDC",IF(VLOOKUP($C1888,hdc!$B$2:$F$1600,4,FALSE())="","",VLOOKUP($C1888,hdc!$B$2:$F$1600,4,FALSE())),IF($A1888="NAUTICS",IF(VLOOKUP($C1888,nautics!$B$2:$F$1200,4,FALSE())="","",VLOOKUP($C1888,nautics!$B$2:$F$1200,4,FALSE())),IF($A1888="ST",IF(VLOOKUP($C1888,st!$B$2:$F$400,4,FALSE())="","",VLOOKUP($C1888,st!$B$2:$F$400,4,FALSE())),""))),"")</f>
        <v/>
      </c>
      <c r="G1888" s="35" t="str">
        <f>IFERROR(IF($A1888="HDC",IF(VLOOKUP($C1888,hdc!$B$2:$F$1600,5,FALSE())="","",VLOOKUP($C1888,hdc!$B$2:$F$1600,5,FALSE())),IF($A1888="NAUTICS",IF(VLOOKUP($C1888,nautics!$B$2:$F$1200,5,FALSE())="","",VLOOKUP($C1888,nautics!$B$2:$F$1200,5,FALSE())),IF($A1888="ST",IF(VLOOKUP($C1888,st!$B$2:$F$400,5,FALSE())="","",VLOOKUP($C1888,st!$B$2:$F$400,5,FALSE())),""))),"")</f>
        <v/>
      </c>
      <c r="H1888" s="35" t="s">
        <v>316</v>
      </c>
      <c r="I1888" s="35" t="s">
        <v>34</v>
      </c>
      <c r="J1888" s="35" t="s">
        <v>2422</v>
      </c>
      <c r="K1888" s="35">
        <f t="shared" si="7"/>
        <v>16</v>
      </c>
      <c r="L1888" s="35" t="s">
        <v>4825</v>
      </c>
      <c r="M1888" s="35" t="s">
        <v>4826</v>
      </c>
      <c r="N1888" s="35" t="s">
        <v>2463</v>
      </c>
      <c r="O1888" s="35" t="s">
        <v>2464</v>
      </c>
      <c r="P1888" s="35" t="s">
        <v>5299</v>
      </c>
      <c r="Q1888" s="35" t="s">
        <v>5301</v>
      </c>
      <c r="S1888" s="35" t="s">
        <v>486</v>
      </c>
      <c r="T1888" s="35" t="s">
        <v>487</v>
      </c>
      <c r="U1888" s="35" t="s">
        <v>5303</v>
      </c>
      <c r="W1888" s="35" t="s">
        <v>57</v>
      </c>
      <c r="X1888" s="35" t="s">
        <v>59</v>
      </c>
      <c r="Y1888" s="35" t="s">
        <v>2468</v>
      </c>
      <c r="Z1888" s="35" t="s">
        <v>5305</v>
      </c>
    </row>
    <row r="1889" spans="1:26" ht="15" customHeight="1">
      <c r="A1889" s="35" t="s">
        <v>1304</v>
      </c>
      <c r="C1889" s="35" t="s">
        <v>5307</v>
      </c>
      <c r="D1889" s="35" t="str">
        <f>IFERROR(IF($A1889="HDC",IF(VLOOKUP($C1889,hdc!$B$2:$F$1600,2,FALSE())="","",VLOOKUP($C1889,hdc!$B$2:$F$1600,2,FALSE())),IF($A1889="NAUTICS",IF(VLOOKUP($C1889,nautics!$B$2:$F$1200,2,FALSE())="","",VLOOKUP($C1889,nautics!$B$2:$F$1200,2,FALSE())),IF($A1889="ST",IF(VLOOKUP($C1889,st!$B$2:$F$400,2,FALSE())="","",VLOOKUP($C1889,st!$B$2:$F$400,2,FALSE())),""))),"")</f>
        <v/>
      </c>
      <c r="E1889" s="35" t="str">
        <f>IFERROR(IF($A1889="HDC",IF(VLOOKUP($C1889,hdc!$B$2:$F$1600,3,FALSE())="","",VLOOKUP($C1889,hdc!$B$2:$F$1600,3,FALSE())),IF($A1889="NAUTICS",IF(VLOOKUP($C1889,nautics!$B$2:$F$1200,3,FALSE())="","",VLOOKUP($C1889,nautics!$B$2:$F$1200,3,FALSE())),IF($A1889="ST",IF(VLOOKUP($C1889,st!$B$2:$F$400,3,FALSE())="","",VLOOKUP($C1889,st!$B$2:$F$400,3,FALSE())),""))),"")</f>
        <v/>
      </c>
      <c r="F1889" s="35" t="str">
        <f>IFERROR(IF($A1889="HDC",IF(VLOOKUP($C1889,hdc!$B$2:$F$1600,4,FALSE())="","",VLOOKUP($C1889,hdc!$B$2:$F$1600,4,FALSE())),IF($A1889="NAUTICS",IF(VLOOKUP($C1889,nautics!$B$2:$F$1200,4,FALSE())="","",VLOOKUP($C1889,nautics!$B$2:$F$1200,4,FALSE())),IF($A1889="ST",IF(VLOOKUP($C1889,st!$B$2:$F$400,4,FALSE())="","",VLOOKUP($C1889,st!$B$2:$F$400,4,FALSE())),""))),"")</f>
        <v/>
      </c>
      <c r="G1889" s="35" t="str">
        <f>IFERROR(IF($A1889="HDC",IF(VLOOKUP($C1889,hdc!$B$2:$F$1600,5,FALSE())="","",VLOOKUP($C1889,hdc!$B$2:$F$1600,5,FALSE())),IF($A1889="NAUTICS",IF(VLOOKUP($C1889,nautics!$B$2:$F$1200,5,FALSE())="","",VLOOKUP($C1889,nautics!$B$2:$F$1200,5,FALSE())),IF($A1889="ST",IF(VLOOKUP($C1889,st!$B$2:$F$400,5,FALSE())="","",VLOOKUP($C1889,st!$B$2:$F$400,5,FALSE())),""))),"")</f>
        <v/>
      </c>
      <c r="H1889" s="35" t="s">
        <v>155</v>
      </c>
      <c r="I1889" s="35" t="s">
        <v>34</v>
      </c>
      <c r="J1889" s="35" t="s">
        <v>1736</v>
      </c>
      <c r="K1889" s="35">
        <f t="shared" si="7"/>
        <v>8</v>
      </c>
      <c r="L1889" s="35" t="s">
        <v>5310</v>
      </c>
      <c r="M1889" s="35" t="s">
        <v>5311</v>
      </c>
      <c r="N1889" s="35" t="s">
        <v>486</v>
      </c>
      <c r="O1889" s="35" t="s">
        <v>487</v>
      </c>
      <c r="P1889" s="35" t="s">
        <v>5299</v>
      </c>
      <c r="Q1889" s="35" t="s">
        <v>5301</v>
      </c>
      <c r="S1889" s="35" t="s">
        <v>486</v>
      </c>
      <c r="T1889" s="35" t="s">
        <v>487</v>
      </c>
      <c r="U1889" s="35" t="s">
        <v>89</v>
      </c>
      <c r="W1889" s="35" t="s">
        <v>78</v>
      </c>
      <c r="X1889" s="35" t="s">
        <v>59</v>
      </c>
      <c r="Y1889" s="35" t="s">
        <v>89</v>
      </c>
      <c r="Z1889" s="35" t="s">
        <v>89</v>
      </c>
    </row>
    <row r="1890" spans="1:26" ht="15" customHeight="1">
      <c r="A1890" s="35" t="s">
        <v>1304</v>
      </c>
      <c r="C1890" s="35" t="s">
        <v>5314</v>
      </c>
      <c r="D1890" s="35">
        <f>IFERROR(IF($A1890="HDC",IF(VLOOKUP($C1890,hdc!$B$2:$F$1600,2,FALSE())="","",VLOOKUP($C1890,hdc!$B$2:$F$1600,2,FALSE())),IF($A1890="NAUTICS",IF(VLOOKUP($C1890,nautics!$B$2:$F$1200,2,FALSE())="","",VLOOKUP($C1890,nautics!$B$2:$F$1200,2,FALSE())),IF($A1890="ST",IF(VLOOKUP($C1890,st!$B$2:$F$400,2,FALSE())="","",VLOOKUP($C1890,st!$B$2:$F$400,2,FALSE())),""))),"")</f>
        <v>1</v>
      </c>
      <c r="E1890" s="35" t="str">
        <f>IFERROR(IF($A1890="HDC",IF(VLOOKUP($C1890,hdc!$B$2:$F$1600,3,FALSE())="","",VLOOKUP($C1890,hdc!$B$2:$F$1600,3,FALSE())),IF($A1890="NAUTICS",IF(VLOOKUP($C1890,nautics!$B$2:$F$1200,3,FALSE())="","",VLOOKUP($C1890,nautics!$B$2:$F$1200,3,FALSE())),IF($A1890="ST",IF(VLOOKUP($C1890,st!$B$2:$F$400,3,FALSE())="","",VLOOKUP($C1890,st!$B$2:$F$400,3,FALSE())),""))),"")</f>
        <v/>
      </c>
      <c r="F1890" s="35" t="str">
        <f>IFERROR(IF($A1890="HDC",IF(VLOOKUP($C1890,hdc!$B$2:$F$1600,4,FALSE())="","",VLOOKUP($C1890,hdc!$B$2:$F$1600,4,FALSE())),IF($A1890="NAUTICS",IF(VLOOKUP($C1890,nautics!$B$2:$F$1200,4,FALSE())="","",VLOOKUP($C1890,nautics!$B$2:$F$1200,4,FALSE())),IF($A1890="ST",IF(VLOOKUP($C1890,st!$B$2:$F$400,4,FALSE())="","",VLOOKUP($C1890,st!$B$2:$F$400,4,FALSE())),""))),"")</f>
        <v/>
      </c>
      <c r="G1890" s="35" t="str">
        <f>IFERROR(IF($A1890="HDC",IF(VLOOKUP($C1890,hdc!$B$2:$F$1600,5,FALSE())="","",VLOOKUP($C1890,hdc!$B$2:$F$1600,5,FALSE())),IF($A1890="NAUTICS",IF(VLOOKUP($C1890,nautics!$B$2:$F$1200,5,FALSE())="","",VLOOKUP($C1890,nautics!$B$2:$F$1200,5,FALSE())),IF($A1890="ST",IF(VLOOKUP($C1890,st!$B$2:$F$400,5,FALSE())="","",VLOOKUP($C1890,st!$B$2:$F$400,5,FALSE())),""))),"")</f>
        <v/>
      </c>
      <c r="H1890" s="35" t="s">
        <v>155</v>
      </c>
      <c r="I1890" s="35" t="s">
        <v>34</v>
      </c>
      <c r="J1890" s="35" t="s">
        <v>232</v>
      </c>
      <c r="K1890" s="35">
        <f t="shared" si="7"/>
        <v>10</v>
      </c>
      <c r="L1890" s="35" t="s">
        <v>5317</v>
      </c>
      <c r="M1890" s="35" t="s">
        <v>5318</v>
      </c>
      <c r="N1890" s="35" t="s">
        <v>486</v>
      </c>
      <c r="O1890" s="35" t="s">
        <v>487</v>
      </c>
      <c r="P1890" s="35" t="s">
        <v>5299</v>
      </c>
      <c r="Q1890" s="35" t="s">
        <v>5301</v>
      </c>
      <c r="S1890" s="35" t="s">
        <v>486</v>
      </c>
      <c r="T1890" s="35" t="s">
        <v>487</v>
      </c>
      <c r="U1890" s="35" t="s">
        <v>89</v>
      </c>
      <c r="W1890" s="35" t="s">
        <v>78</v>
      </c>
      <c r="X1890" s="35" t="s">
        <v>59</v>
      </c>
      <c r="Y1890" s="35" t="s">
        <v>89</v>
      </c>
      <c r="Z1890" s="35" t="s">
        <v>89</v>
      </c>
    </row>
    <row r="1891" spans="1:26" ht="15" customHeight="1">
      <c r="A1891" s="35" t="s">
        <v>1304</v>
      </c>
      <c r="C1891" s="35" t="s">
        <v>5324</v>
      </c>
      <c r="D1891" s="35">
        <f>IFERROR(IF($A1891="HDC",IF(VLOOKUP($C1891,hdc!$B$2:$F$1600,2,FALSE())="","",VLOOKUP($C1891,hdc!$B$2:$F$1600,2,FALSE())),IF($A1891="NAUTICS",IF(VLOOKUP($C1891,nautics!$B$2:$F$1200,2,FALSE())="","",VLOOKUP($C1891,nautics!$B$2:$F$1200,2,FALSE())),IF($A1891="ST",IF(VLOOKUP($C1891,st!$B$2:$F$400,2,FALSE())="","",VLOOKUP($C1891,st!$B$2:$F$400,2,FALSE())),""))),"")</f>
        <v>1</v>
      </c>
      <c r="E1891" s="35" t="str">
        <f>IFERROR(IF($A1891="HDC",IF(VLOOKUP($C1891,hdc!$B$2:$F$1600,3,FALSE())="","",VLOOKUP($C1891,hdc!$B$2:$F$1600,3,FALSE())),IF($A1891="NAUTICS",IF(VLOOKUP($C1891,nautics!$B$2:$F$1200,3,FALSE())="","",VLOOKUP($C1891,nautics!$B$2:$F$1200,3,FALSE())),IF($A1891="ST",IF(VLOOKUP($C1891,st!$B$2:$F$400,3,FALSE())="","",VLOOKUP($C1891,st!$B$2:$F$400,3,FALSE())),""))),"")</f>
        <v/>
      </c>
      <c r="F1891" s="35" t="str">
        <f>IFERROR(IF($A1891="HDC",IF(VLOOKUP($C1891,hdc!$B$2:$F$1600,4,FALSE())="","",VLOOKUP($C1891,hdc!$B$2:$F$1600,4,FALSE())),IF($A1891="NAUTICS",IF(VLOOKUP($C1891,nautics!$B$2:$F$1200,4,FALSE())="","",VLOOKUP($C1891,nautics!$B$2:$F$1200,4,FALSE())),IF($A1891="ST",IF(VLOOKUP($C1891,st!$B$2:$F$400,4,FALSE())="","",VLOOKUP($C1891,st!$B$2:$F$400,4,FALSE())),""))),"")</f>
        <v/>
      </c>
      <c r="G1891" s="35" t="str">
        <f>IFERROR(IF($A1891="HDC",IF(VLOOKUP($C1891,hdc!$B$2:$F$1600,5,FALSE())="","",VLOOKUP($C1891,hdc!$B$2:$F$1600,5,FALSE())),IF($A1891="NAUTICS",IF(VLOOKUP($C1891,nautics!$B$2:$F$1200,5,FALSE())="","",VLOOKUP($C1891,nautics!$B$2:$F$1200,5,FALSE())),IF($A1891="ST",IF(VLOOKUP($C1891,st!$B$2:$F$400,5,FALSE())="","",VLOOKUP($C1891,st!$B$2:$F$400,5,FALSE())),""))),"")</f>
        <v/>
      </c>
      <c r="H1891" s="35" t="s">
        <v>155</v>
      </c>
      <c r="I1891" s="35" t="s">
        <v>34</v>
      </c>
      <c r="J1891" s="35" t="s">
        <v>5152</v>
      </c>
      <c r="K1891" s="35">
        <f t="shared" si="7"/>
        <v>16</v>
      </c>
      <c r="L1891" s="35" t="s">
        <v>5327</v>
      </c>
      <c r="M1891" s="35" t="s">
        <v>5328</v>
      </c>
      <c r="N1891" s="35" t="s">
        <v>486</v>
      </c>
      <c r="O1891" s="35" t="s">
        <v>487</v>
      </c>
      <c r="P1891" s="35" t="s">
        <v>5299</v>
      </c>
      <c r="Q1891" s="35" t="s">
        <v>5301</v>
      </c>
      <c r="S1891" s="35" t="s">
        <v>486</v>
      </c>
      <c r="T1891" s="35" t="s">
        <v>487</v>
      </c>
      <c r="U1891" s="35" t="s">
        <v>89</v>
      </c>
      <c r="W1891" s="35" t="s">
        <v>78</v>
      </c>
      <c r="X1891" s="35" t="s">
        <v>59</v>
      </c>
      <c r="Y1891" s="35" t="s">
        <v>89</v>
      </c>
      <c r="Z1891" s="35" t="s">
        <v>89</v>
      </c>
    </row>
    <row r="1892" spans="1:26" ht="15" customHeight="1">
      <c r="A1892" s="35" t="s">
        <v>1304</v>
      </c>
      <c r="C1892" s="35" t="s">
        <v>5331</v>
      </c>
      <c r="D1892" s="35" t="str">
        <f>IFERROR(IF($A1892="HDC",IF(VLOOKUP($C1892,hdc!$B$2:$F$1600,2,FALSE())="","",VLOOKUP($C1892,hdc!$B$2:$F$1600,2,FALSE())),IF($A1892="NAUTICS",IF(VLOOKUP($C1892,nautics!$B$2:$F$1200,2,FALSE())="","",VLOOKUP($C1892,nautics!$B$2:$F$1200,2,FALSE())),IF($A1892="ST",IF(VLOOKUP($C1892,st!$B$2:$F$400,2,FALSE())="","",VLOOKUP($C1892,st!$B$2:$F$400,2,FALSE())),""))),"")</f>
        <v/>
      </c>
      <c r="E1892" s="35" t="str">
        <f>IFERROR(IF($A1892="HDC",IF(VLOOKUP($C1892,hdc!$B$2:$F$1600,3,FALSE())="","",VLOOKUP($C1892,hdc!$B$2:$F$1600,3,FALSE())),IF($A1892="NAUTICS",IF(VLOOKUP($C1892,nautics!$B$2:$F$1200,3,FALSE())="","",VLOOKUP($C1892,nautics!$B$2:$F$1200,3,FALSE())),IF($A1892="ST",IF(VLOOKUP($C1892,st!$B$2:$F$400,3,FALSE())="","",VLOOKUP($C1892,st!$B$2:$F$400,3,FALSE())),""))),"")</f>
        <v/>
      </c>
      <c r="F1892" s="35" t="str">
        <f>IFERROR(IF($A1892="HDC",IF(VLOOKUP($C1892,hdc!$B$2:$F$1600,4,FALSE())="","",VLOOKUP($C1892,hdc!$B$2:$F$1600,4,FALSE())),IF($A1892="NAUTICS",IF(VLOOKUP($C1892,nautics!$B$2:$F$1200,4,FALSE())="","",VLOOKUP($C1892,nautics!$B$2:$F$1200,4,FALSE())),IF($A1892="ST",IF(VLOOKUP($C1892,st!$B$2:$F$400,4,FALSE())="","",VLOOKUP($C1892,st!$B$2:$F$400,4,FALSE())),""))),"")</f>
        <v/>
      </c>
      <c r="G1892" s="35" t="str">
        <f>IFERROR(IF($A1892="HDC",IF(VLOOKUP($C1892,hdc!$B$2:$F$1600,5,FALSE())="","",VLOOKUP($C1892,hdc!$B$2:$F$1600,5,FALSE())),IF($A1892="NAUTICS",IF(VLOOKUP($C1892,nautics!$B$2:$F$1200,5,FALSE())="","",VLOOKUP($C1892,nautics!$B$2:$F$1200,5,FALSE())),IF($A1892="ST",IF(VLOOKUP($C1892,st!$B$2:$F$400,5,FALSE())="","",VLOOKUP($C1892,st!$B$2:$F$400,5,FALSE())),""))),"")</f>
        <v/>
      </c>
      <c r="H1892" s="35" t="s">
        <v>155</v>
      </c>
      <c r="I1892" s="35" t="s">
        <v>34</v>
      </c>
      <c r="J1892" s="35" t="s">
        <v>2039</v>
      </c>
      <c r="K1892" s="35">
        <f t="shared" si="7"/>
        <v>21</v>
      </c>
      <c r="L1892" s="35" t="s">
        <v>5333</v>
      </c>
      <c r="M1892" s="35" t="s">
        <v>5335</v>
      </c>
      <c r="N1892" s="35" t="s">
        <v>486</v>
      </c>
      <c r="O1892" s="35" t="s">
        <v>487</v>
      </c>
      <c r="P1892" s="35" t="s">
        <v>5299</v>
      </c>
      <c r="Q1892" s="35" t="s">
        <v>5301</v>
      </c>
      <c r="S1892" s="35" t="s">
        <v>486</v>
      </c>
      <c r="T1892" s="35" t="s">
        <v>487</v>
      </c>
      <c r="U1892" s="35" t="s">
        <v>89</v>
      </c>
      <c r="W1892" s="35" t="s">
        <v>78</v>
      </c>
      <c r="X1892" s="35" t="s">
        <v>59</v>
      </c>
      <c r="Y1892" s="35" t="s">
        <v>89</v>
      </c>
      <c r="Z1892" s="35" t="s">
        <v>89</v>
      </c>
    </row>
    <row r="1893" spans="1:26" ht="15" customHeight="1">
      <c r="A1893" s="35" t="s">
        <v>1304</v>
      </c>
      <c r="C1893" s="35" t="s">
        <v>5340</v>
      </c>
      <c r="D1893" s="35" t="str">
        <f>IFERROR(IF($A1893="HDC",IF(VLOOKUP($C1893,hdc!$B$2:$F$1600,2,FALSE())="","",VLOOKUP($C1893,hdc!$B$2:$F$1600,2,FALSE())),IF($A1893="NAUTICS",IF(VLOOKUP($C1893,nautics!$B$2:$F$1200,2,FALSE())="","",VLOOKUP($C1893,nautics!$B$2:$F$1200,2,FALSE())),IF($A1893="ST",IF(VLOOKUP($C1893,st!$B$2:$F$400,2,FALSE())="","",VLOOKUP($C1893,st!$B$2:$F$400,2,FALSE())),""))),"")</f>
        <v/>
      </c>
      <c r="E1893" s="35" t="str">
        <f>IFERROR(IF($A1893="HDC",IF(VLOOKUP($C1893,hdc!$B$2:$F$1600,3,FALSE())="","",VLOOKUP($C1893,hdc!$B$2:$F$1600,3,FALSE())),IF($A1893="NAUTICS",IF(VLOOKUP($C1893,nautics!$B$2:$F$1200,3,FALSE())="","",VLOOKUP($C1893,nautics!$B$2:$F$1200,3,FALSE())),IF($A1893="ST",IF(VLOOKUP($C1893,st!$B$2:$F$400,3,FALSE())="","",VLOOKUP($C1893,st!$B$2:$F$400,3,FALSE())),""))),"")</f>
        <v/>
      </c>
      <c r="F1893" s="35" t="str">
        <f>IFERROR(IF($A1893="HDC",IF(VLOOKUP($C1893,hdc!$B$2:$F$1600,4,FALSE())="","",VLOOKUP($C1893,hdc!$B$2:$F$1600,4,FALSE())),IF($A1893="NAUTICS",IF(VLOOKUP($C1893,nautics!$B$2:$F$1200,4,FALSE())="","",VLOOKUP($C1893,nautics!$B$2:$F$1200,4,FALSE())),IF($A1893="ST",IF(VLOOKUP($C1893,st!$B$2:$F$400,4,FALSE())="","",VLOOKUP($C1893,st!$B$2:$F$400,4,FALSE())),""))),"")</f>
        <v/>
      </c>
      <c r="G1893" s="35" t="str">
        <f>IFERROR(IF($A1893="HDC",IF(VLOOKUP($C1893,hdc!$B$2:$F$1600,5,FALSE())="","",VLOOKUP($C1893,hdc!$B$2:$F$1600,5,FALSE())),IF($A1893="NAUTICS",IF(VLOOKUP($C1893,nautics!$B$2:$F$1200,5,FALSE())="","",VLOOKUP($C1893,nautics!$B$2:$F$1200,5,FALSE())),IF($A1893="ST",IF(VLOOKUP($C1893,st!$B$2:$F$400,5,FALSE())="","",VLOOKUP($C1893,st!$B$2:$F$400,5,FALSE())),""))),"")</f>
        <v/>
      </c>
      <c r="H1893" s="35" t="s">
        <v>155</v>
      </c>
      <c r="I1893" s="35" t="s">
        <v>34</v>
      </c>
      <c r="J1893" s="35" t="s">
        <v>1736</v>
      </c>
      <c r="K1893" s="35">
        <f t="shared" si="7"/>
        <v>8</v>
      </c>
      <c r="L1893" s="35" t="s">
        <v>5344</v>
      </c>
      <c r="M1893" s="35" t="s">
        <v>5345</v>
      </c>
      <c r="N1893" s="35" t="s">
        <v>486</v>
      </c>
      <c r="O1893" s="35" t="s">
        <v>487</v>
      </c>
      <c r="P1893" s="35" t="s">
        <v>5299</v>
      </c>
      <c r="Q1893" s="35" t="s">
        <v>5301</v>
      </c>
      <c r="S1893" s="35" t="s">
        <v>486</v>
      </c>
      <c r="T1893" s="35" t="s">
        <v>487</v>
      </c>
      <c r="U1893" s="35" t="s">
        <v>89</v>
      </c>
      <c r="W1893" s="35" t="s">
        <v>78</v>
      </c>
      <c r="X1893" s="35" t="s">
        <v>59</v>
      </c>
      <c r="Y1893" s="35" t="s">
        <v>89</v>
      </c>
      <c r="Z1893" s="35" t="s">
        <v>89</v>
      </c>
    </row>
    <row r="1894" spans="1:26" ht="15" customHeight="1">
      <c r="A1894" s="35" t="s">
        <v>1304</v>
      </c>
      <c r="C1894" s="35" t="s">
        <v>5349</v>
      </c>
      <c r="D1894" s="35">
        <f>IFERROR(IF($A1894="HDC",IF(VLOOKUP($C1894,hdc!$B$2:$F$1600,2,FALSE())="","",VLOOKUP($C1894,hdc!$B$2:$F$1600,2,FALSE())),IF($A1894="NAUTICS",IF(VLOOKUP($C1894,nautics!$B$2:$F$1200,2,FALSE())="","",VLOOKUP($C1894,nautics!$B$2:$F$1200,2,FALSE())),IF($A1894="ST",IF(VLOOKUP($C1894,st!$B$2:$F$400,2,FALSE())="","",VLOOKUP($C1894,st!$B$2:$F$400,2,FALSE())),""))),"")</f>
        <v>1</v>
      </c>
      <c r="E1894" s="35" t="str">
        <f>IFERROR(IF($A1894="HDC",IF(VLOOKUP($C1894,hdc!$B$2:$F$1600,3,FALSE())="","",VLOOKUP($C1894,hdc!$B$2:$F$1600,3,FALSE())),IF($A1894="NAUTICS",IF(VLOOKUP($C1894,nautics!$B$2:$F$1200,3,FALSE())="","",VLOOKUP($C1894,nautics!$B$2:$F$1200,3,FALSE())),IF($A1894="ST",IF(VLOOKUP($C1894,st!$B$2:$F$400,3,FALSE())="","",VLOOKUP($C1894,st!$B$2:$F$400,3,FALSE())),""))),"")</f>
        <v/>
      </c>
      <c r="F1894" s="35" t="str">
        <f>IFERROR(IF($A1894="HDC",IF(VLOOKUP($C1894,hdc!$B$2:$F$1600,4,FALSE())="","",VLOOKUP($C1894,hdc!$B$2:$F$1600,4,FALSE())),IF($A1894="NAUTICS",IF(VLOOKUP($C1894,nautics!$B$2:$F$1200,4,FALSE())="","",VLOOKUP($C1894,nautics!$B$2:$F$1200,4,FALSE())),IF($A1894="ST",IF(VLOOKUP($C1894,st!$B$2:$F$400,4,FALSE())="","",VLOOKUP($C1894,st!$B$2:$F$400,4,FALSE())),""))),"")</f>
        <v/>
      </c>
      <c r="G1894" s="35" t="str">
        <f>IFERROR(IF($A1894="HDC",IF(VLOOKUP($C1894,hdc!$B$2:$F$1600,5,FALSE())="","",VLOOKUP($C1894,hdc!$B$2:$F$1600,5,FALSE())),IF($A1894="NAUTICS",IF(VLOOKUP($C1894,nautics!$B$2:$F$1200,5,FALSE())="","",VLOOKUP($C1894,nautics!$B$2:$F$1200,5,FALSE())),IF($A1894="ST",IF(VLOOKUP($C1894,st!$B$2:$F$400,5,FALSE())="","",VLOOKUP($C1894,st!$B$2:$F$400,5,FALSE())),""))),"")</f>
        <v/>
      </c>
      <c r="H1894" s="35" t="s">
        <v>155</v>
      </c>
      <c r="I1894" s="35" t="s">
        <v>34</v>
      </c>
      <c r="J1894" s="35" t="s">
        <v>232</v>
      </c>
      <c r="K1894" s="35">
        <f t="shared" si="7"/>
        <v>10</v>
      </c>
      <c r="L1894" s="35" t="s">
        <v>5351</v>
      </c>
      <c r="M1894" s="35" t="s">
        <v>5353</v>
      </c>
      <c r="N1894" s="35" t="s">
        <v>486</v>
      </c>
      <c r="O1894" s="35" t="s">
        <v>487</v>
      </c>
      <c r="P1894" s="35" t="s">
        <v>5299</v>
      </c>
      <c r="Q1894" s="35" t="s">
        <v>5301</v>
      </c>
      <c r="S1894" s="35" t="s">
        <v>486</v>
      </c>
      <c r="T1894" s="35" t="s">
        <v>487</v>
      </c>
      <c r="U1894" s="35" t="s">
        <v>89</v>
      </c>
      <c r="W1894" s="35" t="s">
        <v>78</v>
      </c>
      <c r="X1894" s="35" t="s">
        <v>59</v>
      </c>
      <c r="Y1894" s="35" t="s">
        <v>89</v>
      </c>
      <c r="Z1894" s="35" t="s">
        <v>89</v>
      </c>
    </row>
    <row r="1895" spans="1:26" ht="15" customHeight="1">
      <c r="A1895" s="35" t="s">
        <v>1304</v>
      </c>
      <c r="C1895" s="35" t="s">
        <v>5355</v>
      </c>
      <c r="D1895" s="35">
        <f>IFERROR(IF($A1895="HDC",IF(VLOOKUP($C1895,hdc!$B$2:$F$1600,2,FALSE())="","",VLOOKUP($C1895,hdc!$B$2:$F$1600,2,FALSE())),IF($A1895="NAUTICS",IF(VLOOKUP($C1895,nautics!$B$2:$F$1200,2,FALSE())="","",VLOOKUP($C1895,nautics!$B$2:$F$1200,2,FALSE())),IF($A1895="ST",IF(VLOOKUP($C1895,st!$B$2:$F$400,2,FALSE())="","",VLOOKUP($C1895,st!$B$2:$F$400,2,FALSE())),""))),"")</f>
        <v>1</v>
      </c>
      <c r="E1895" s="35" t="str">
        <f>IFERROR(IF($A1895="HDC",IF(VLOOKUP($C1895,hdc!$B$2:$F$1600,3,FALSE())="","",VLOOKUP($C1895,hdc!$B$2:$F$1600,3,FALSE())),IF($A1895="NAUTICS",IF(VLOOKUP($C1895,nautics!$B$2:$F$1200,3,FALSE())="","",VLOOKUP($C1895,nautics!$B$2:$F$1200,3,FALSE())),IF($A1895="ST",IF(VLOOKUP($C1895,st!$B$2:$F$400,3,FALSE())="","",VLOOKUP($C1895,st!$B$2:$F$400,3,FALSE())),""))),"")</f>
        <v/>
      </c>
      <c r="F1895" s="35" t="str">
        <f>IFERROR(IF($A1895="HDC",IF(VLOOKUP($C1895,hdc!$B$2:$F$1600,4,FALSE())="","",VLOOKUP($C1895,hdc!$B$2:$F$1600,4,FALSE())),IF($A1895="NAUTICS",IF(VLOOKUP($C1895,nautics!$B$2:$F$1200,4,FALSE())="","",VLOOKUP($C1895,nautics!$B$2:$F$1200,4,FALSE())),IF($A1895="ST",IF(VLOOKUP($C1895,st!$B$2:$F$400,4,FALSE())="","",VLOOKUP($C1895,st!$B$2:$F$400,4,FALSE())),""))),"")</f>
        <v/>
      </c>
      <c r="G1895" s="35" t="str">
        <f>IFERROR(IF($A1895="HDC",IF(VLOOKUP($C1895,hdc!$B$2:$F$1600,5,FALSE())="","",VLOOKUP($C1895,hdc!$B$2:$F$1600,5,FALSE())),IF($A1895="NAUTICS",IF(VLOOKUP($C1895,nautics!$B$2:$F$1200,5,FALSE())="","",VLOOKUP($C1895,nautics!$B$2:$F$1200,5,FALSE())),IF($A1895="ST",IF(VLOOKUP($C1895,st!$B$2:$F$400,5,FALSE())="","",VLOOKUP($C1895,st!$B$2:$F$400,5,FALSE())),""))),"")</f>
        <v/>
      </c>
      <c r="H1895" s="35" t="s">
        <v>155</v>
      </c>
      <c r="I1895" s="35" t="s">
        <v>34</v>
      </c>
      <c r="J1895" s="35" t="s">
        <v>5152</v>
      </c>
      <c r="K1895" s="35">
        <f t="shared" si="7"/>
        <v>16</v>
      </c>
      <c r="L1895" s="35" t="s">
        <v>5358</v>
      </c>
      <c r="M1895" s="35" t="s">
        <v>5359</v>
      </c>
      <c r="N1895" s="35" t="s">
        <v>486</v>
      </c>
      <c r="O1895" s="35" t="s">
        <v>487</v>
      </c>
      <c r="P1895" s="35" t="s">
        <v>5299</v>
      </c>
      <c r="Q1895" s="35" t="s">
        <v>5301</v>
      </c>
      <c r="S1895" s="35" t="s">
        <v>486</v>
      </c>
      <c r="T1895" s="35" t="s">
        <v>487</v>
      </c>
      <c r="U1895" s="35" t="s">
        <v>89</v>
      </c>
      <c r="W1895" s="35" t="s">
        <v>78</v>
      </c>
      <c r="X1895" s="35" t="s">
        <v>59</v>
      </c>
      <c r="Y1895" s="35" t="s">
        <v>89</v>
      </c>
      <c r="Z1895" s="35" t="s">
        <v>89</v>
      </c>
    </row>
    <row r="1896" spans="1:26" ht="15" customHeight="1">
      <c r="A1896" s="35" t="s">
        <v>1304</v>
      </c>
      <c r="C1896" s="35" t="s">
        <v>5362</v>
      </c>
      <c r="D1896" s="35">
        <f>IFERROR(IF($A1896="HDC",IF(VLOOKUP($C1896,hdc!$B$2:$F$1600,2,FALSE())="","",VLOOKUP($C1896,hdc!$B$2:$F$1600,2,FALSE())),IF($A1896="NAUTICS",IF(VLOOKUP($C1896,nautics!$B$2:$F$1200,2,FALSE())="","",VLOOKUP($C1896,nautics!$B$2:$F$1200,2,FALSE())),IF($A1896="ST",IF(VLOOKUP($C1896,st!$B$2:$F$400,2,FALSE())="","",VLOOKUP($C1896,st!$B$2:$F$400,2,FALSE())),""))),"")</f>
        <v>1</v>
      </c>
      <c r="E1896" s="35" t="str">
        <f>IFERROR(IF($A1896="HDC",IF(VLOOKUP($C1896,hdc!$B$2:$F$1600,3,FALSE())="","",VLOOKUP($C1896,hdc!$B$2:$F$1600,3,FALSE())),IF($A1896="NAUTICS",IF(VLOOKUP($C1896,nautics!$B$2:$F$1200,3,FALSE())="","",VLOOKUP($C1896,nautics!$B$2:$F$1200,3,FALSE())),IF($A1896="ST",IF(VLOOKUP($C1896,st!$B$2:$F$400,3,FALSE())="","",VLOOKUP($C1896,st!$B$2:$F$400,3,FALSE())),""))),"")</f>
        <v/>
      </c>
      <c r="F1896" s="35" t="str">
        <f>IFERROR(IF($A1896="HDC",IF(VLOOKUP($C1896,hdc!$B$2:$F$1600,4,FALSE())="","",VLOOKUP($C1896,hdc!$B$2:$F$1600,4,FALSE())),IF($A1896="NAUTICS",IF(VLOOKUP($C1896,nautics!$B$2:$F$1200,4,FALSE())="","",VLOOKUP($C1896,nautics!$B$2:$F$1200,4,FALSE())),IF($A1896="ST",IF(VLOOKUP($C1896,st!$B$2:$F$400,4,FALSE())="","",VLOOKUP($C1896,st!$B$2:$F$400,4,FALSE())),""))),"")</f>
        <v/>
      </c>
      <c r="G1896" s="35" t="str">
        <f>IFERROR(IF($A1896="HDC",IF(VLOOKUP($C1896,hdc!$B$2:$F$1600,5,FALSE())="","",VLOOKUP($C1896,hdc!$B$2:$F$1600,5,FALSE())),IF($A1896="NAUTICS",IF(VLOOKUP($C1896,nautics!$B$2:$F$1200,5,FALSE())="","",VLOOKUP($C1896,nautics!$B$2:$F$1200,5,FALSE())),IF($A1896="ST",IF(VLOOKUP($C1896,st!$B$2:$F$400,5,FALSE())="","",VLOOKUP($C1896,st!$B$2:$F$400,5,FALSE())),""))),"")</f>
        <v/>
      </c>
      <c r="H1896" s="35" t="s">
        <v>155</v>
      </c>
      <c r="I1896" s="35" t="s">
        <v>34</v>
      </c>
      <c r="J1896" s="35" t="s">
        <v>2039</v>
      </c>
      <c r="K1896" s="35">
        <f t="shared" si="7"/>
        <v>21</v>
      </c>
      <c r="L1896" s="35" t="s">
        <v>5365</v>
      </c>
      <c r="M1896" s="35" t="s">
        <v>5366</v>
      </c>
      <c r="N1896" s="35" t="s">
        <v>486</v>
      </c>
      <c r="O1896" s="35" t="s">
        <v>487</v>
      </c>
      <c r="P1896" s="35" t="s">
        <v>5299</v>
      </c>
      <c r="Q1896" s="35" t="s">
        <v>5301</v>
      </c>
      <c r="S1896" s="35" t="s">
        <v>486</v>
      </c>
      <c r="T1896" s="35" t="s">
        <v>487</v>
      </c>
      <c r="U1896" s="35" t="s">
        <v>89</v>
      </c>
      <c r="W1896" s="35" t="s">
        <v>78</v>
      </c>
      <c r="X1896" s="35" t="s">
        <v>59</v>
      </c>
      <c r="Y1896" s="35" t="s">
        <v>89</v>
      </c>
      <c r="Z1896" s="35" t="s">
        <v>89</v>
      </c>
    </row>
    <row r="1897" spans="1:26" ht="15" customHeight="1">
      <c r="A1897" s="35" t="s">
        <v>1304</v>
      </c>
      <c r="C1897" s="35" t="s">
        <v>5370</v>
      </c>
      <c r="D1897" s="35">
        <f>IFERROR(IF($A1897="HDC",IF(VLOOKUP($C1897,hdc!$B$2:$F$1600,2,FALSE())="","",VLOOKUP($C1897,hdc!$B$2:$F$1600,2,FALSE())),IF($A1897="NAUTICS",IF(VLOOKUP($C1897,nautics!$B$2:$F$1200,2,FALSE())="","",VLOOKUP($C1897,nautics!$B$2:$F$1200,2,FALSE())),IF($A1897="ST",IF(VLOOKUP($C1897,st!$B$2:$F$400,2,FALSE())="","",VLOOKUP($C1897,st!$B$2:$F$400,2,FALSE())),""))),"")</f>
        <v>1</v>
      </c>
      <c r="E1897" s="35" t="str">
        <f>IFERROR(IF($A1897="HDC",IF(VLOOKUP($C1897,hdc!$B$2:$F$1600,3,FALSE())="","",VLOOKUP($C1897,hdc!$B$2:$F$1600,3,FALSE())),IF($A1897="NAUTICS",IF(VLOOKUP($C1897,nautics!$B$2:$F$1200,3,FALSE())="","",VLOOKUP($C1897,nautics!$B$2:$F$1200,3,FALSE())),IF($A1897="ST",IF(VLOOKUP($C1897,st!$B$2:$F$400,3,FALSE())="","",VLOOKUP($C1897,st!$B$2:$F$400,3,FALSE())),""))),"")</f>
        <v/>
      </c>
      <c r="F1897" s="35" t="str">
        <f>IFERROR(IF($A1897="HDC",IF(VLOOKUP($C1897,hdc!$B$2:$F$1600,4,FALSE())="","",VLOOKUP($C1897,hdc!$B$2:$F$1600,4,FALSE())),IF($A1897="NAUTICS",IF(VLOOKUP($C1897,nautics!$B$2:$F$1200,4,FALSE())="","",VLOOKUP($C1897,nautics!$B$2:$F$1200,4,FALSE())),IF($A1897="ST",IF(VLOOKUP($C1897,st!$B$2:$F$400,4,FALSE())="","",VLOOKUP($C1897,st!$B$2:$F$400,4,FALSE())),""))),"")</f>
        <v/>
      </c>
      <c r="G1897" s="35" t="str">
        <f>IFERROR(IF($A1897="HDC",IF(VLOOKUP($C1897,hdc!$B$2:$F$1600,5,FALSE())="","",VLOOKUP($C1897,hdc!$B$2:$F$1600,5,FALSE())),IF($A1897="NAUTICS",IF(VLOOKUP($C1897,nautics!$B$2:$F$1200,5,FALSE())="","",VLOOKUP($C1897,nautics!$B$2:$F$1200,5,FALSE())),IF($A1897="ST",IF(VLOOKUP($C1897,st!$B$2:$F$400,5,FALSE())="","",VLOOKUP($C1897,st!$B$2:$F$400,5,FALSE())),""))),"")</f>
        <v/>
      </c>
      <c r="H1897" s="35" t="s">
        <v>155</v>
      </c>
      <c r="I1897" s="35" t="s">
        <v>34</v>
      </c>
      <c r="J1897" s="35" t="s">
        <v>216</v>
      </c>
      <c r="K1897" s="35">
        <f t="shared" si="7"/>
        <v>15</v>
      </c>
      <c r="L1897" s="35" t="s">
        <v>5291</v>
      </c>
      <c r="M1897" s="35" t="s">
        <v>5292</v>
      </c>
      <c r="N1897" s="35" t="s">
        <v>2607</v>
      </c>
      <c r="O1897" s="35" t="s">
        <v>2609</v>
      </c>
      <c r="P1897" s="35" t="s">
        <v>5373</v>
      </c>
      <c r="Q1897" s="35" t="s">
        <v>5374</v>
      </c>
      <c r="S1897" s="35" t="s">
        <v>2607</v>
      </c>
      <c r="T1897" s="35" t="s">
        <v>2609</v>
      </c>
      <c r="U1897" s="35" t="s">
        <v>89</v>
      </c>
      <c r="W1897" s="35" t="s">
        <v>78</v>
      </c>
      <c r="X1897" s="35" t="s">
        <v>59</v>
      </c>
      <c r="Y1897" s="35" t="s">
        <v>89</v>
      </c>
      <c r="Z1897" s="35" t="s">
        <v>89</v>
      </c>
    </row>
    <row r="1898" spans="1:26" ht="15" customHeight="1">
      <c r="A1898" s="35" t="s">
        <v>1304</v>
      </c>
      <c r="C1898" s="35" t="s">
        <v>5378</v>
      </c>
      <c r="D1898" s="35">
        <f>IFERROR(IF($A1898="HDC",IF(VLOOKUP($C1898,hdc!$B$2:$F$1600,2,FALSE())="","",VLOOKUP($C1898,hdc!$B$2:$F$1600,2,FALSE())),IF($A1898="NAUTICS",IF(VLOOKUP($C1898,nautics!$B$2:$F$1200,2,FALSE())="","",VLOOKUP($C1898,nautics!$B$2:$F$1200,2,FALSE())),IF($A1898="ST",IF(VLOOKUP($C1898,st!$B$2:$F$400,2,FALSE())="","",VLOOKUP($C1898,st!$B$2:$F$400,2,FALSE())),""))),"")</f>
        <v>1</v>
      </c>
      <c r="E1898" s="35" t="str">
        <f>IFERROR(IF($A1898="HDC",IF(VLOOKUP($C1898,hdc!$B$2:$F$1600,3,FALSE())="","",VLOOKUP($C1898,hdc!$B$2:$F$1600,3,FALSE())),IF($A1898="NAUTICS",IF(VLOOKUP($C1898,nautics!$B$2:$F$1200,3,FALSE())="","",VLOOKUP($C1898,nautics!$B$2:$F$1200,3,FALSE())),IF($A1898="ST",IF(VLOOKUP($C1898,st!$B$2:$F$400,3,FALSE())="","",VLOOKUP($C1898,st!$B$2:$F$400,3,FALSE())),""))),"")</f>
        <v/>
      </c>
      <c r="F1898" s="35" t="str">
        <f>IFERROR(IF($A1898="HDC",IF(VLOOKUP($C1898,hdc!$B$2:$F$1600,4,FALSE())="","",VLOOKUP($C1898,hdc!$B$2:$F$1600,4,FALSE())),IF($A1898="NAUTICS",IF(VLOOKUP($C1898,nautics!$B$2:$F$1200,4,FALSE())="","",VLOOKUP($C1898,nautics!$B$2:$F$1200,4,FALSE())),IF($A1898="ST",IF(VLOOKUP($C1898,st!$B$2:$F$400,4,FALSE())="","",VLOOKUP($C1898,st!$B$2:$F$400,4,FALSE())),""))),"")</f>
        <v/>
      </c>
      <c r="G1898" s="35" t="str">
        <f>IFERROR(IF($A1898="HDC",IF(VLOOKUP($C1898,hdc!$B$2:$F$1600,5,FALSE())="","",VLOOKUP($C1898,hdc!$B$2:$F$1600,5,FALSE())),IF($A1898="NAUTICS",IF(VLOOKUP($C1898,nautics!$B$2:$F$1200,5,FALSE())="","",VLOOKUP($C1898,nautics!$B$2:$F$1200,5,FALSE())),IF($A1898="ST",IF(VLOOKUP($C1898,st!$B$2:$F$400,5,FALSE())="","",VLOOKUP($C1898,st!$B$2:$F$400,5,FALSE())),""))),"")</f>
        <v/>
      </c>
      <c r="H1898" s="35" t="s">
        <v>155</v>
      </c>
      <c r="I1898" s="35" t="s">
        <v>34</v>
      </c>
      <c r="J1898" s="35" t="s">
        <v>5380</v>
      </c>
      <c r="K1898" s="35">
        <f t="shared" si="7"/>
        <v>85</v>
      </c>
      <c r="L1898" s="35" t="s">
        <v>5291</v>
      </c>
      <c r="M1898" s="35" t="s">
        <v>5292</v>
      </c>
      <c r="N1898" s="35" t="s">
        <v>2607</v>
      </c>
      <c r="O1898" s="35" t="s">
        <v>2609</v>
      </c>
      <c r="P1898" s="35" t="s">
        <v>5384</v>
      </c>
      <c r="Q1898" s="35" t="s">
        <v>5385</v>
      </c>
      <c r="S1898" s="35" t="s">
        <v>486</v>
      </c>
      <c r="T1898" s="35" t="s">
        <v>487</v>
      </c>
      <c r="U1898" s="35" t="s">
        <v>5388</v>
      </c>
      <c r="W1898" s="35" t="s">
        <v>57</v>
      </c>
      <c r="X1898" s="35" t="s">
        <v>59</v>
      </c>
      <c r="Y1898" s="35" t="s">
        <v>5295</v>
      </c>
      <c r="Z1898" s="35" t="s">
        <v>2671</v>
      </c>
    </row>
    <row r="1899" spans="1:26" ht="15" customHeight="1">
      <c r="A1899" s="35" t="s">
        <v>1304</v>
      </c>
      <c r="C1899" s="35" t="s">
        <v>5391</v>
      </c>
      <c r="D1899" s="35">
        <f>IFERROR(IF($A1899="HDC",IF(VLOOKUP($C1899,hdc!$B$2:$F$1600,2,FALSE())="","",VLOOKUP($C1899,hdc!$B$2:$F$1600,2,FALSE())),IF($A1899="NAUTICS",IF(VLOOKUP($C1899,nautics!$B$2:$F$1200,2,FALSE())="","",VLOOKUP($C1899,nautics!$B$2:$F$1200,2,FALSE())),IF($A1899="ST",IF(VLOOKUP($C1899,st!$B$2:$F$400,2,FALSE())="","",VLOOKUP($C1899,st!$B$2:$F$400,2,FALSE())),""))),"")</f>
        <v>1</v>
      </c>
      <c r="E1899" s="35" t="str">
        <f>IFERROR(IF($A1899="HDC",IF(VLOOKUP($C1899,hdc!$B$2:$F$1600,3,FALSE())="","",VLOOKUP($C1899,hdc!$B$2:$F$1600,3,FALSE())),IF($A1899="NAUTICS",IF(VLOOKUP($C1899,nautics!$B$2:$F$1200,3,FALSE())="","",VLOOKUP($C1899,nautics!$B$2:$F$1200,3,FALSE())),IF($A1899="ST",IF(VLOOKUP($C1899,st!$B$2:$F$400,3,FALSE())="","",VLOOKUP($C1899,st!$B$2:$F$400,3,FALSE())),""))),"")</f>
        <v/>
      </c>
      <c r="F1899" s="35" t="str">
        <f>IFERROR(IF($A1899="HDC",IF(VLOOKUP($C1899,hdc!$B$2:$F$1600,4,FALSE())="","",VLOOKUP($C1899,hdc!$B$2:$F$1600,4,FALSE())),IF($A1899="NAUTICS",IF(VLOOKUP($C1899,nautics!$B$2:$F$1200,4,FALSE())="","",VLOOKUP($C1899,nautics!$B$2:$F$1200,4,FALSE())),IF($A1899="ST",IF(VLOOKUP($C1899,st!$B$2:$F$400,4,FALSE())="","",VLOOKUP($C1899,st!$B$2:$F$400,4,FALSE())),""))),"")</f>
        <v/>
      </c>
      <c r="G1899" s="35" t="str">
        <f>IFERROR(IF($A1899="HDC",IF(VLOOKUP($C1899,hdc!$B$2:$F$1600,5,FALSE())="","",VLOOKUP($C1899,hdc!$B$2:$F$1600,5,FALSE())),IF($A1899="NAUTICS",IF(VLOOKUP($C1899,nautics!$B$2:$F$1200,5,FALSE())="","",VLOOKUP($C1899,nautics!$B$2:$F$1200,5,FALSE())),IF($A1899="ST",IF(VLOOKUP($C1899,st!$B$2:$F$400,5,FALSE())="","",VLOOKUP($C1899,st!$B$2:$F$400,5,FALSE())),""))),"")</f>
        <v/>
      </c>
      <c r="H1899" s="35" t="s">
        <v>155</v>
      </c>
      <c r="I1899" s="35" t="s">
        <v>34</v>
      </c>
      <c r="J1899" s="35" t="s">
        <v>5393</v>
      </c>
      <c r="K1899" s="35">
        <f t="shared" si="7"/>
        <v>48</v>
      </c>
      <c r="L1899" s="35" t="s">
        <v>5299</v>
      </c>
      <c r="M1899" s="35" t="s">
        <v>5301</v>
      </c>
      <c r="N1899" s="35" t="s">
        <v>486</v>
      </c>
      <c r="O1899" s="35" t="s">
        <v>487</v>
      </c>
      <c r="P1899" s="35" t="s">
        <v>5396</v>
      </c>
      <c r="Q1899" s="35" t="s">
        <v>5397</v>
      </c>
      <c r="S1899" s="35" t="s">
        <v>531</v>
      </c>
      <c r="T1899" s="35" t="s">
        <v>532</v>
      </c>
      <c r="U1899" s="35" t="s">
        <v>5399</v>
      </c>
      <c r="W1899" s="35" t="s">
        <v>57</v>
      </c>
      <c r="X1899" s="35" t="s">
        <v>59</v>
      </c>
      <c r="Y1899" s="35" t="s">
        <v>5305</v>
      </c>
      <c r="Z1899" s="35" t="s">
        <v>5401</v>
      </c>
    </row>
    <row r="1900" spans="1:26" ht="15" customHeight="1">
      <c r="A1900" s="35" t="s">
        <v>1304</v>
      </c>
      <c r="C1900" s="35" t="s">
        <v>5403</v>
      </c>
      <c r="D1900" s="35">
        <f>IFERROR(IF($A1900="HDC",IF(VLOOKUP($C1900,hdc!$B$2:$F$1600,2,FALSE())="","",VLOOKUP($C1900,hdc!$B$2:$F$1600,2,FALSE())),IF($A1900="NAUTICS",IF(VLOOKUP($C1900,nautics!$B$2:$F$1200,2,FALSE())="","",VLOOKUP($C1900,nautics!$B$2:$F$1200,2,FALSE())),IF($A1900="ST",IF(VLOOKUP($C1900,st!$B$2:$F$400,2,FALSE())="","",VLOOKUP($C1900,st!$B$2:$F$400,2,FALSE())),""))),"")</f>
        <v>1</v>
      </c>
      <c r="E1900" s="35" t="str">
        <f>IFERROR(IF($A1900="HDC",IF(VLOOKUP($C1900,hdc!$B$2:$F$1600,3,FALSE())="","",VLOOKUP($C1900,hdc!$B$2:$F$1600,3,FALSE())),IF($A1900="NAUTICS",IF(VLOOKUP($C1900,nautics!$B$2:$F$1200,3,FALSE())="","",VLOOKUP($C1900,nautics!$B$2:$F$1200,3,FALSE())),IF($A1900="ST",IF(VLOOKUP($C1900,st!$B$2:$F$400,3,FALSE())="","",VLOOKUP($C1900,st!$B$2:$F$400,3,FALSE())),""))),"")</f>
        <v/>
      </c>
      <c r="F1900" s="35" t="str">
        <f>IFERROR(IF($A1900="HDC",IF(VLOOKUP($C1900,hdc!$B$2:$F$1600,4,FALSE())="","",VLOOKUP($C1900,hdc!$B$2:$F$1600,4,FALSE())),IF($A1900="NAUTICS",IF(VLOOKUP($C1900,nautics!$B$2:$F$1200,4,FALSE())="","",VLOOKUP($C1900,nautics!$B$2:$F$1200,4,FALSE())),IF($A1900="ST",IF(VLOOKUP($C1900,st!$B$2:$F$400,4,FALSE())="","",VLOOKUP($C1900,st!$B$2:$F$400,4,FALSE())),""))),"")</f>
        <v/>
      </c>
      <c r="G1900" s="35" t="str">
        <f>IFERROR(IF($A1900="HDC",IF(VLOOKUP($C1900,hdc!$B$2:$F$1600,5,FALSE())="","",VLOOKUP($C1900,hdc!$B$2:$F$1600,5,FALSE())),IF($A1900="NAUTICS",IF(VLOOKUP($C1900,nautics!$B$2:$F$1200,5,FALSE())="","",VLOOKUP($C1900,nautics!$B$2:$F$1200,5,FALSE())),IF($A1900="ST",IF(VLOOKUP($C1900,st!$B$2:$F$400,5,FALSE())="","",VLOOKUP($C1900,st!$B$2:$F$400,5,FALSE())),""))),"")</f>
        <v/>
      </c>
      <c r="H1900" s="35" t="s">
        <v>84</v>
      </c>
      <c r="I1900" s="35" t="s">
        <v>34</v>
      </c>
      <c r="J1900" s="35" t="s">
        <v>5404</v>
      </c>
      <c r="K1900" s="35">
        <f t="shared" si="7"/>
        <v>48</v>
      </c>
      <c r="L1900" s="35" t="s">
        <v>5299</v>
      </c>
      <c r="M1900" s="35" t="s">
        <v>5301</v>
      </c>
      <c r="N1900" s="35" t="s">
        <v>486</v>
      </c>
      <c r="O1900" s="35" t="s">
        <v>487</v>
      </c>
      <c r="P1900" s="35" t="s">
        <v>5408</v>
      </c>
      <c r="Q1900" s="35" t="s">
        <v>5409</v>
      </c>
      <c r="S1900" s="35" t="s">
        <v>531</v>
      </c>
      <c r="T1900" s="35" t="s">
        <v>532</v>
      </c>
      <c r="U1900" s="35" t="s">
        <v>5411</v>
      </c>
      <c r="W1900" s="35" t="s">
        <v>57</v>
      </c>
      <c r="X1900" s="35" t="s">
        <v>59</v>
      </c>
      <c r="Y1900" s="35" t="s">
        <v>5305</v>
      </c>
      <c r="Z1900" s="35" t="s">
        <v>2586</v>
      </c>
    </row>
    <row r="1901" spans="1:26" ht="15" customHeight="1">
      <c r="A1901" s="35" t="s">
        <v>1304</v>
      </c>
      <c r="C1901" s="35" t="s">
        <v>5414</v>
      </c>
      <c r="D1901" s="35" t="str">
        <f>IFERROR(IF($A1901="HDC",IF(VLOOKUP($C1901,hdc!$B$2:$F$1600,2,FALSE())="","",VLOOKUP($C1901,hdc!$B$2:$F$1600,2,FALSE())),IF($A1901="NAUTICS",IF(VLOOKUP($C1901,nautics!$B$2:$F$1200,2,FALSE())="","",VLOOKUP($C1901,nautics!$B$2:$F$1200,2,FALSE())),IF($A1901="ST",IF(VLOOKUP($C1901,st!$B$2:$F$400,2,FALSE())="","",VLOOKUP($C1901,st!$B$2:$F$400,2,FALSE())),""))),"")</f>
        <v/>
      </c>
      <c r="E1901" s="35" t="str">
        <f>IFERROR(IF($A1901="HDC",IF(VLOOKUP($C1901,hdc!$B$2:$F$1600,3,FALSE())="","",VLOOKUP($C1901,hdc!$B$2:$F$1600,3,FALSE())),IF($A1901="NAUTICS",IF(VLOOKUP($C1901,nautics!$B$2:$F$1200,3,FALSE())="","",VLOOKUP($C1901,nautics!$B$2:$F$1200,3,FALSE())),IF($A1901="ST",IF(VLOOKUP($C1901,st!$B$2:$F$400,3,FALSE())="","",VLOOKUP($C1901,st!$B$2:$F$400,3,FALSE())),""))),"")</f>
        <v/>
      </c>
      <c r="F1901" s="35" t="str">
        <f>IFERROR(IF($A1901="HDC",IF(VLOOKUP($C1901,hdc!$B$2:$F$1600,4,FALSE())="","",VLOOKUP($C1901,hdc!$B$2:$F$1600,4,FALSE())),IF($A1901="NAUTICS",IF(VLOOKUP($C1901,nautics!$B$2:$F$1200,4,FALSE())="","",VLOOKUP($C1901,nautics!$B$2:$F$1200,4,FALSE())),IF($A1901="ST",IF(VLOOKUP($C1901,st!$B$2:$F$400,4,FALSE())="","",VLOOKUP($C1901,st!$B$2:$F$400,4,FALSE())),""))),"")</f>
        <v/>
      </c>
      <c r="G1901" s="35" t="str">
        <f>IFERROR(IF($A1901="HDC",IF(VLOOKUP($C1901,hdc!$B$2:$F$1600,5,FALSE())="","",VLOOKUP($C1901,hdc!$B$2:$F$1600,5,FALSE())),IF($A1901="NAUTICS",IF(VLOOKUP($C1901,nautics!$B$2:$F$1200,5,FALSE())="","",VLOOKUP($C1901,nautics!$B$2:$F$1200,5,FALSE())),IF($A1901="ST",IF(VLOOKUP($C1901,st!$B$2:$F$400,5,FALSE())="","",VLOOKUP($C1901,st!$B$2:$F$400,5,FALSE())),""))),"")</f>
        <v/>
      </c>
      <c r="H1901" s="35" t="s">
        <v>84</v>
      </c>
      <c r="I1901" s="35" t="s">
        <v>34</v>
      </c>
      <c r="J1901" s="35" t="s">
        <v>5404</v>
      </c>
      <c r="K1901" s="35">
        <f t="shared" si="7"/>
        <v>48</v>
      </c>
      <c r="L1901" s="35" t="s">
        <v>5299</v>
      </c>
      <c r="M1901" s="35" t="s">
        <v>5301</v>
      </c>
      <c r="N1901" s="35" t="s">
        <v>486</v>
      </c>
      <c r="O1901" s="35" t="s">
        <v>487</v>
      </c>
      <c r="P1901" s="35" t="s">
        <v>5418</v>
      </c>
      <c r="Q1901" s="35" t="s">
        <v>5419</v>
      </c>
      <c r="S1901" s="35" t="s">
        <v>531</v>
      </c>
      <c r="T1901" s="35" t="s">
        <v>532</v>
      </c>
      <c r="U1901" s="35" t="s">
        <v>5411</v>
      </c>
      <c r="W1901" s="35" t="s">
        <v>57</v>
      </c>
      <c r="X1901" s="35" t="s">
        <v>59</v>
      </c>
      <c r="Y1901" s="35" t="s">
        <v>5305</v>
      </c>
      <c r="Z1901" s="35" t="s">
        <v>2586</v>
      </c>
    </row>
    <row r="1902" spans="1:26" ht="15" customHeight="1">
      <c r="A1902" s="35" t="s">
        <v>1304</v>
      </c>
      <c r="C1902" s="35" t="s">
        <v>5423</v>
      </c>
      <c r="D1902" s="35" t="str">
        <f>IFERROR(IF($A1902="HDC",IF(VLOOKUP($C1902,hdc!$B$2:$F$1600,2,FALSE())="","",VLOOKUP($C1902,hdc!$B$2:$F$1600,2,FALSE())),IF($A1902="NAUTICS",IF(VLOOKUP($C1902,nautics!$B$2:$F$1200,2,FALSE())="","",VLOOKUP($C1902,nautics!$B$2:$F$1200,2,FALSE())),IF($A1902="ST",IF(VLOOKUP($C1902,st!$B$2:$F$400,2,FALSE())="","",VLOOKUP($C1902,st!$B$2:$F$400,2,FALSE())),""))),"")</f>
        <v/>
      </c>
      <c r="E1902" s="35" t="str">
        <f>IFERROR(IF($A1902="HDC",IF(VLOOKUP($C1902,hdc!$B$2:$F$1600,3,FALSE())="","",VLOOKUP($C1902,hdc!$B$2:$F$1600,3,FALSE())),IF($A1902="NAUTICS",IF(VLOOKUP($C1902,nautics!$B$2:$F$1200,3,FALSE())="","",VLOOKUP($C1902,nautics!$B$2:$F$1200,3,FALSE())),IF($A1902="ST",IF(VLOOKUP($C1902,st!$B$2:$F$400,3,FALSE())="","",VLOOKUP($C1902,st!$B$2:$F$400,3,FALSE())),""))),"")</f>
        <v/>
      </c>
      <c r="F1902" s="35" t="str">
        <f>IFERROR(IF($A1902="HDC",IF(VLOOKUP($C1902,hdc!$B$2:$F$1600,4,FALSE())="","",VLOOKUP($C1902,hdc!$B$2:$F$1600,4,FALSE())),IF($A1902="NAUTICS",IF(VLOOKUP($C1902,nautics!$B$2:$F$1200,4,FALSE())="","",VLOOKUP($C1902,nautics!$B$2:$F$1200,4,FALSE())),IF($A1902="ST",IF(VLOOKUP($C1902,st!$B$2:$F$400,4,FALSE())="","",VLOOKUP($C1902,st!$B$2:$F$400,4,FALSE())),""))),"")</f>
        <v/>
      </c>
      <c r="G1902" s="35" t="str">
        <f>IFERROR(IF($A1902="HDC",IF(VLOOKUP($C1902,hdc!$B$2:$F$1600,5,FALSE())="","",VLOOKUP($C1902,hdc!$B$2:$F$1600,5,FALSE())),IF($A1902="NAUTICS",IF(VLOOKUP($C1902,nautics!$B$2:$F$1200,5,FALSE())="","",VLOOKUP($C1902,nautics!$B$2:$F$1200,5,FALSE())),IF($A1902="ST",IF(VLOOKUP($C1902,st!$B$2:$F$400,5,FALSE())="","",VLOOKUP($C1902,st!$B$2:$F$400,5,FALSE())),""))),"")</f>
        <v/>
      </c>
      <c r="H1902" s="35" t="s">
        <v>155</v>
      </c>
      <c r="I1902" s="35" t="s">
        <v>34</v>
      </c>
      <c r="J1902" s="35" t="s">
        <v>1736</v>
      </c>
      <c r="K1902" s="35">
        <f t="shared" si="7"/>
        <v>8</v>
      </c>
      <c r="L1902" s="35" t="s">
        <v>5426</v>
      </c>
      <c r="M1902" s="35" t="s">
        <v>5428</v>
      </c>
      <c r="N1902" s="35" t="s">
        <v>2607</v>
      </c>
      <c r="O1902" s="35" t="s">
        <v>2609</v>
      </c>
      <c r="P1902" s="35" t="s">
        <v>5291</v>
      </c>
      <c r="Q1902" s="35" t="s">
        <v>5292</v>
      </c>
      <c r="S1902" s="35" t="s">
        <v>2607</v>
      </c>
      <c r="T1902" s="35" t="s">
        <v>2609</v>
      </c>
      <c r="U1902" s="35" t="s">
        <v>89</v>
      </c>
      <c r="W1902" s="35" t="s">
        <v>78</v>
      </c>
      <c r="X1902" s="35" t="s">
        <v>59</v>
      </c>
      <c r="Y1902" s="35" t="s">
        <v>89</v>
      </c>
      <c r="Z1902" s="35" t="s">
        <v>89</v>
      </c>
    </row>
    <row r="1903" spans="1:26" ht="15" customHeight="1">
      <c r="A1903" s="35" t="s">
        <v>1304</v>
      </c>
      <c r="C1903" s="35" t="s">
        <v>5429</v>
      </c>
      <c r="D1903" s="35">
        <f>IFERROR(IF($A1903="HDC",IF(VLOOKUP($C1903,hdc!$B$2:$F$1600,2,FALSE())="","",VLOOKUP($C1903,hdc!$B$2:$F$1600,2,FALSE())),IF($A1903="NAUTICS",IF(VLOOKUP($C1903,nautics!$B$2:$F$1200,2,FALSE())="","",VLOOKUP($C1903,nautics!$B$2:$F$1200,2,FALSE())),IF($A1903="ST",IF(VLOOKUP($C1903,st!$B$2:$F$400,2,FALSE())="","",VLOOKUP($C1903,st!$B$2:$F$400,2,FALSE())),""))),"")</f>
        <v>1</v>
      </c>
      <c r="E1903" s="35" t="str">
        <f>IFERROR(IF($A1903="HDC",IF(VLOOKUP($C1903,hdc!$B$2:$F$1600,3,FALSE())="","",VLOOKUP($C1903,hdc!$B$2:$F$1600,3,FALSE())),IF($A1903="NAUTICS",IF(VLOOKUP($C1903,nautics!$B$2:$F$1200,3,FALSE())="","",VLOOKUP($C1903,nautics!$B$2:$F$1200,3,FALSE())),IF($A1903="ST",IF(VLOOKUP($C1903,st!$B$2:$F$400,3,FALSE())="","",VLOOKUP($C1903,st!$B$2:$F$400,3,FALSE())),""))),"")</f>
        <v/>
      </c>
      <c r="F1903" s="35" t="str">
        <f>IFERROR(IF($A1903="HDC",IF(VLOOKUP($C1903,hdc!$B$2:$F$1600,4,FALSE())="","",VLOOKUP($C1903,hdc!$B$2:$F$1600,4,FALSE())),IF($A1903="NAUTICS",IF(VLOOKUP($C1903,nautics!$B$2:$F$1200,4,FALSE())="","",VLOOKUP($C1903,nautics!$B$2:$F$1200,4,FALSE())),IF($A1903="ST",IF(VLOOKUP($C1903,st!$B$2:$F$400,4,FALSE())="","",VLOOKUP($C1903,st!$B$2:$F$400,4,FALSE())),""))),"")</f>
        <v/>
      </c>
      <c r="G1903" s="35" t="str">
        <f>IFERROR(IF($A1903="HDC",IF(VLOOKUP($C1903,hdc!$B$2:$F$1600,5,FALSE())="","",VLOOKUP($C1903,hdc!$B$2:$F$1600,5,FALSE())),IF($A1903="NAUTICS",IF(VLOOKUP($C1903,nautics!$B$2:$F$1200,5,FALSE())="","",VLOOKUP($C1903,nautics!$B$2:$F$1200,5,FALSE())),IF($A1903="ST",IF(VLOOKUP($C1903,st!$B$2:$F$400,5,FALSE())="","",VLOOKUP($C1903,st!$B$2:$F$400,5,FALSE())),""))),"")</f>
        <v/>
      </c>
      <c r="H1903" s="35" t="s">
        <v>155</v>
      </c>
      <c r="I1903" s="35" t="s">
        <v>34</v>
      </c>
      <c r="J1903" s="35" t="s">
        <v>232</v>
      </c>
      <c r="K1903" s="35">
        <f t="shared" si="7"/>
        <v>10</v>
      </c>
      <c r="L1903" s="35" t="s">
        <v>5433</v>
      </c>
      <c r="M1903" s="35" t="s">
        <v>5434</v>
      </c>
      <c r="N1903" s="35" t="s">
        <v>2607</v>
      </c>
      <c r="O1903" s="35" t="s">
        <v>2609</v>
      </c>
      <c r="P1903" s="35" t="s">
        <v>5291</v>
      </c>
      <c r="Q1903" s="35" t="s">
        <v>5292</v>
      </c>
      <c r="S1903" s="35" t="s">
        <v>2607</v>
      </c>
      <c r="T1903" s="35" t="s">
        <v>2609</v>
      </c>
      <c r="U1903" s="35" t="s">
        <v>89</v>
      </c>
      <c r="W1903" s="35" t="s">
        <v>78</v>
      </c>
      <c r="X1903" s="35" t="s">
        <v>59</v>
      </c>
      <c r="Y1903" s="35" t="s">
        <v>89</v>
      </c>
      <c r="Z1903" s="35" t="s">
        <v>89</v>
      </c>
    </row>
    <row r="1904" spans="1:26" ht="15" customHeight="1">
      <c r="A1904" s="35" t="s">
        <v>1304</v>
      </c>
      <c r="C1904" s="35" t="s">
        <v>5437</v>
      </c>
      <c r="D1904" s="35">
        <f>IFERROR(IF($A1904="HDC",IF(VLOOKUP($C1904,hdc!$B$2:$F$1600,2,FALSE())="","",VLOOKUP($C1904,hdc!$B$2:$F$1600,2,FALSE())),IF($A1904="NAUTICS",IF(VLOOKUP($C1904,nautics!$B$2:$F$1200,2,FALSE())="","",VLOOKUP($C1904,nautics!$B$2:$F$1200,2,FALSE())),IF($A1904="ST",IF(VLOOKUP($C1904,st!$B$2:$F$400,2,FALSE())="","",VLOOKUP($C1904,st!$B$2:$F$400,2,FALSE())),""))),"")</f>
        <v>1</v>
      </c>
      <c r="E1904" s="35" t="str">
        <f>IFERROR(IF($A1904="HDC",IF(VLOOKUP($C1904,hdc!$B$2:$F$1600,3,FALSE())="","",VLOOKUP($C1904,hdc!$B$2:$F$1600,3,FALSE())),IF($A1904="NAUTICS",IF(VLOOKUP($C1904,nautics!$B$2:$F$1200,3,FALSE())="","",VLOOKUP($C1904,nautics!$B$2:$F$1200,3,FALSE())),IF($A1904="ST",IF(VLOOKUP($C1904,st!$B$2:$F$400,3,FALSE())="","",VLOOKUP($C1904,st!$B$2:$F$400,3,FALSE())),""))),"")</f>
        <v/>
      </c>
      <c r="F1904" s="35" t="str">
        <f>IFERROR(IF($A1904="HDC",IF(VLOOKUP($C1904,hdc!$B$2:$F$1600,4,FALSE())="","",VLOOKUP($C1904,hdc!$B$2:$F$1600,4,FALSE())),IF($A1904="NAUTICS",IF(VLOOKUP($C1904,nautics!$B$2:$F$1200,4,FALSE())="","",VLOOKUP($C1904,nautics!$B$2:$F$1200,4,FALSE())),IF($A1904="ST",IF(VLOOKUP($C1904,st!$B$2:$F$400,4,FALSE())="","",VLOOKUP($C1904,st!$B$2:$F$400,4,FALSE())),""))),"")</f>
        <v/>
      </c>
      <c r="G1904" s="35" t="str">
        <f>IFERROR(IF($A1904="HDC",IF(VLOOKUP($C1904,hdc!$B$2:$F$1600,5,FALSE())="","",VLOOKUP($C1904,hdc!$B$2:$F$1600,5,FALSE())),IF($A1904="NAUTICS",IF(VLOOKUP($C1904,nautics!$B$2:$F$1200,5,FALSE())="","",VLOOKUP($C1904,nautics!$B$2:$F$1200,5,FALSE())),IF($A1904="ST",IF(VLOOKUP($C1904,st!$B$2:$F$400,5,FALSE())="","",VLOOKUP($C1904,st!$B$2:$F$400,5,FALSE())),""))),"")</f>
        <v/>
      </c>
      <c r="H1904" s="35" t="s">
        <v>155</v>
      </c>
      <c r="I1904" s="35" t="s">
        <v>34</v>
      </c>
      <c r="J1904" s="35" t="s">
        <v>5439</v>
      </c>
      <c r="K1904" s="35">
        <f t="shared" si="7"/>
        <v>29</v>
      </c>
      <c r="L1904" s="35" t="s">
        <v>5441</v>
      </c>
      <c r="M1904" s="35" t="s">
        <v>5442</v>
      </c>
      <c r="N1904" s="35" t="s">
        <v>2607</v>
      </c>
      <c r="O1904" s="35" t="s">
        <v>2609</v>
      </c>
      <c r="P1904" s="35" t="s">
        <v>5291</v>
      </c>
      <c r="Q1904" s="35" t="s">
        <v>5292</v>
      </c>
      <c r="S1904" s="35" t="s">
        <v>2607</v>
      </c>
      <c r="T1904" s="35" t="s">
        <v>2609</v>
      </c>
      <c r="U1904" s="35" t="s">
        <v>89</v>
      </c>
      <c r="W1904" s="35" t="s">
        <v>78</v>
      </c>
      <c r="X1904" s="35" t="s">
        <v>59</v>
      </c>
      <c r="Y1904" s="35" t="s">
        <v>89</v>
      </c>
      <c r="Z1904" s="35" t="s">
        <v>89</v>
      </c>
    </row>
    <row r="1905" spans="1:26" ht="15" customHeight="1">
      <c r="A1905" s="35" t="s">
        <v>1304</v>
      </c>
      <c r="C1905" s="35" t="s">
        <v>5445</v>
      </c>
      <c r="D1905" s="35">
        <f>IFERROR(IF($A1905="HDC",IF(VLOOKUP($C1905,hdc!$B$2:$F$1600,2,FALSE())="","",VLOOKUP($C1905,hdc!$B$2:$F$1600,2,FALSE())),IF($A1905="NAUTICS",IF(VLOOKUP($C1905,nautics!$B$2:$F$1200,2,FALSE())="","",VLOOKUP($C1905,nautics!$B$2:$F$1200,2,FALSE())),IF($A1905="ST",IF(VLOOKUP($C1905,st!$B$2:$F$400,2,FALSE())="","",VLOOKUP($C1905,st!$B$2:$F$400,2,FALSE())),""))),"")</f>
        <v>1</v>
      </c>
      <c r="E1905" s="35" t="str">
        <f>IFERROR(IF($A1905="HDC",IF(VLOOKUP($C1905,hdc!$B$2:$F$1600,3,FALSE())="","",VLOOKUP($C1905,hdc!$B$2:$F$1600,3,FALSE())),IF($A1905="NAUTICS",IF(VLOOKUP($C1905,nautics!$B$2:$F$1200,3,FALSE())="","",VLOOKUP($C1905,nautics!$B$2:$F$1200,3,FALSE())),IF($A1905="ST",IF(VLOOKUP($C1905,st!$B$2:$F$400,3,FALSE())="","",VLOOKUP($C1905,st!$B$2:$F$400,3,FALSE())),""))),"")</f>
        <v/>
      </c>
      <c r="F1905" s="35" t="str">
        <f>IFERROR(IF($A1905="HDC",IF(VLOOKUP($C1905,hdc!$B$2:$F$1600,4,FALSE())="","",VLOOKUP($C1905,hdc!$B$2:$F$1600,4,FALSE())),IF($A1905="NAUTICS",IF(VLOOKUP($C1905,nautics!$B$2:$F$1200,4,FALSE())="","",VLOOKUP($C1905,nautics!$B$2:$F$1200,4,FALSE())),IF($A1905="ST",IF(VLOOKUP($C1905,st!$B$2:$F$400,4,FALSE())="","",VLOOKUP($C1905,st!$B$2:$F$400,4,FALSE())),""))),"")</f>
        <v/>
      </c>
      <c r="G1905" s="35" t="str">
        <f>IFERROR(IF($A1905="HDC",IF(VLOOKUP($C1905,hdc!$B$2:$F$1600,5,FALSE())="","",VLOOKUP($C1905,hdc!$B$2:$F$1600,5,FALSE())),IF($A1905="NAUTICS",IF(VLOOKUP($C1905,nautics!$B$2:$F$1200,5,FALSE())="","",VLOOKUP($C1905,nautics!$B$2:$F$1200,5,FALSE())),IF($A1905="ST",IF(VLOOKUP($C1905,st!$B$2:$F$400,5,FALSE())="","",VLOOKUP($C1905,st!$B$2:$F$400,5,FALSE())),""))),"")</f>
        <v/>
      </c>
      <c r="H1905" s="35" t="s">
        <v>155</v>
      </c>
      <c r="I1905" s="35" t="s">
        <v>34</v>
      </c>
      <c r="J1905" s="35" t="s">
        <v>5448</v>
      </c>
      <c r="K1905" s="35">
        <f t="shared" si="7"/>
        <v>32</v>
      </c>
      <c r="L1905" s="35" t="s">
        <v>5450</v>
      </c>
      <c r="M1905" s="35" t="s">
        <v>5451</v>
      </c>
      <c r="N1905" s="35" t="s">
        <v>2607</v>
      </c>
      <c r="O1905" s="35" t="s">
        <v>2609</v>
      </c>
      <c r="P1905" s="35" t="s">
        <v>5291</v>
      </c>
      <c r="Q1905" s="35" t="s">
        <v>5292</v>
      </c>
      <c r="S1905" s="35" t="s">
        <v>2607</v>
      </c>
      <c r="T1905" s="35" t="s">
        <v>2609</v>
      </c>
      <c r="U1905" s="35" t="s">
        <v>89</v>
      </c>
      <c r="W1905" s="35" t="s">
        <v>78</v>
      </c>
      <c r="X1905" s="35" t="s">
        <v>59</v>
      </c>
      <c r="Y1905" s="35" t="s">
        <v>89</v>
      </c>
      <c r="Z1905" s="35" t="s">
        <v>89</v>
      </c>
    </row>
    <row r="1906" spans="1:26" ht="15" customHeight="1">
      <c r="A1906" s="35" t="s">
        <v>1304</v>
      </c>
      <c r="C1906" s="35" t="s">
        <v>5456</v>
      </c>
      <c r="D1906" s="35">
        <f>IFERROR(IF($A1906="HDC",IF(VLOOKUP($C1906,hdc!$B$2:$F$1600,2,FALSE())="","",VLOOKUP($C1906,hdc!$B$2:$F$1600,2,FALSE())),IF($A1906="NAUTICS",IF(VLOOKUP($C1906,nautics!$B$2:$F$1200,2,FALSE())="","",VLOOKUP($C1906,nautics!$B$2:$F$1200,2,FALSE())),IF($A1906="ST",IF(VLOOKUP($C1906,st!$B$2:$F$400,2,FALSE())="","",VLOOKUP($C1906,st!$B$2:$F$400,2,FALSE())),""))),"")</f>
        <v>1</v>
      </c>
      <c r="E1906" s="35" t="str">
        <f>IFERROR(IF($A1906="HDC",IF(VLOOKUP($C1906,hdc!$B$2:$F$1600,3,FALSE())="","",VLOOKUP($C1906,hdc!$B$2:$F$1600,3,FALSE())),IF($A1906="NAUTICS",IF(VLOOKUP($C1906,nautics!$B$2:$F$1200,3,FALSE())="","",VLOOKUP($C1906,nautics!$B$2:$F$1200,3,FALSE())),IF($A1906="ST",IF(VLOOKUP($C1906,st!$B$2:$F$400,3,FALSE())="","",VLOOKUP($C1906,st!$B$2:$F$400,3,FALSE())),""))),"")</f>
        <v/>
      </c>
      <c r="F1906" s="35" t="str">
        <f>IFERROR(IF($A1906="HDC",IF(VLOOKUP($C1906,hdc!$B$2:$F$1600,4,FALSE())="","",VLOOKUP($C1906,hdc!$B$2:$F$1600,4,FALSE())),IF($A1906="NAUTICS",IF(VLOOKUP($C1906,nautics!$B$2:$F$1200,4,FALSE())="","",VLOOKUP($C1906,nautics!$B$2:$F$1200,4,FALSE())),IF($A1906="ST",IF(VLOOKUP($C1906,st!$B$2:$F$400,4,FALSE())="","",VLOOKUP($C1906,st!$B$2:$F$400,4,FALSE())),""))),"")</f>
        <v/>
      </c>
      <c r="G1906" s="35" t="str">
        <f>IFERROR(IF($A1906="HDC",IF(VLOOKUP($C1906,hdc!$B$2:$F$1600,5,FALSE())="","",VLOOKUP($C1906,hdc!$B$2:$F$1600,5,FALSE())),IF($A1906="NAUTICS",IF(VLOOKUP($C1906,nautics!$B$2:$F$1200,5,FALSE())="","",VLOOKUP($C1906,nautics!$B$2:$F$1200,5,FALSE())),IF($A1906="ST",IF(VLOOKUP($C1906,st!$B$2:$F$400,5,FALSE())="","",VLOOKUP($C1906,st!$B$2:$F$400,5,FALSE())),""))),"")</f>
        <v/>
      </c>
      <c r="H1906" s="35" t="s">
        <v>84</v>
      </c>
      <c r="I1906" s="35" t="s">
        <v>34</v>
      </c>
      <c r="J1906" s="35" t="s">
        <v>5458</v>
      </c>
      <c r="K1906" s="35">
        <f t="shared" si="7"/>
        <v>45</v>
      </c>
      <c r="L1906" s="35" t="s">
        <v>5291</v>
      </c>
      <c r="M1906" s="35" t="s">
        <v>5292</v>
      </c>
      <c r="N1906" s="35" t="s">
        <v>2607</v>
      </c>
      <c r="O1906" s="35" t="s">
        <v>2609</v>
      </c>
      <c r="P1906" s="35" t="s">
        <v>5460</v>
      </c>
      <c r="Q1906" s="35" t="s">
        <v>5461</v>
      </c>
      <c r="S1906" s="35" t="s">
        <v>486</v>
      </c>
      <c r="T1906" s="35" t="s">
        <v>487</v>
      </c>
      <c r="U1906" s="35" t="s">
        <v>5463</v>
      </c>
      <c r="W1906" s="35" t="s">
        <v>57</v>
      </c>
      <c r="X1906" s="35" t="s">
        <v>59</v>
      </c>
      <c r="Y1906" s="35" t="s">
        <v>5295</v>
      </c>
      <c r="Z1906" s="35" t="s">
        <v>5464</v>
      </c>
    </row>
    <row r="1907" spans="1:26" ht="15" customHeight="1">
      <c r="A1907" s="35" t="s">
        <v>1304</v>
      </c>
      <c r="C1907" s="35" t="s">
        <v>5465</v>
      </c>
      <c r="D1907" s="35" t="str">
        <f>IFERROR(IF($A1907="HDC",IF(VLOOKUP($C1907,hdc!$B$2:$F$1600,2,FALSE())="","",VLOOKUP($C1907,hdc!$B$2:$F$1600,2,FALSE())),IF($A1907="NAUTICS",IF(VLOOKUP($C1907,nautics!$B$2:$F$1200,2,FALSE())="","",VLOOKUP($C1907,nautics!$B$2:$F$1200,2,FALSE())),IF($A1907="ST",IF(VLOOKUP($C1907,st!$B$2:$F$400,2,FALSE())="","",VLOOKUP($C1907,st!$B$2:$F$400,2,FALSE())),""))),"")</f>
        <v/>
      </c>
      <c r="E1907" s="35" t="str">
        <f>IFERROR(IF($A1907="HDC",IF(VLOOKUP($C1907,hdc!$B$2:$F$1600,3,FALSE())="","",VLOOKUP($C1907,hdc!$B$2:$F$1600,3,FALSE())),IF($A1907="NAUTICS",IF(VLOOKUP($C1907,nautics!$B$2:$F$1200,3,FALSE())="","",VLOOKUP($C1907,nautics!$B$2:$F$1200,3,FALSE())),IF($A1907="ST",IF(VLOOKUP($C1907,st!$B$2:$F$400,3,FALSE())="","",VLOOKUP($C1907,st!$B$2:$F$400,3,FALSE())),""))),"")</f>
        <v/>
      </c>
      <c r="F1907" s="35" t="str">
        <f>IFERROR(IF($A1907="HDC",IF(VLOOKUP($C1907,hdc!$B$2:$F$1600,4,FALSE())="","",VLOOKUP($C1907,hdc!$B$2:$F$1600,4,FALSE())),IF($A1907="NAUTICS",IF(VLOOKUP($C1907,nautics!$B$2:$F$1200,4,FALSE())="","",VLOOKUP($C1907,nautics!$B$2:$F$1200,4,FALSE())),IF($A1907="ST",IF(VLOOKUP($C1907,st!$B$2:$F$400,4,FALSE())="","",VLOOKUP($C1907,st!$B$2:$F$400,4,FALSE())),""))),"")</f>
        <v/>
      </c>
      <c r="G1907" s="35" t="str">
        <f>IFERROR(IF($A1907="HDC",IF(VLOOKUP($C1907,hdc!$B$2:$F$1600,5,FALSE())="","",VLOOKUP($C1907,hdc!$B$2:$F$1600,5,FALSE())),IF($A1907="NAUTICS",IF(VLOOKUP($C1907,nautics!$B$2:$F$1200,5,FALSE())="","",VLOOKUP($C1907,nautics!$B$2:$F$1200,5,FALSE())),IF($A1907="ST",IF(VLOOKUP($C1907,st!$B$2:$F$400,5,FALSE())="","",VLOOKUP($C1907,st!$B$2:$F$400,5,FALSE())),""))),"")</f>
        <v/>
      </c>
      <c r="H1907" s="35" t="s">
        <v>84</v>
      </c>
      <c r="I1907" s="35" t="s">
        <v>34</v>
      </c>
      <c r="J1907" s="35" t="s">
        <v>5467</v>
      </c>
      <c r="K1907" s="35">
        <f t="shared" si="7"/>
        <v>45</v>
      </c>
      <c r="L1907" s="35" t="s">
        <v>5291</v>
      </c>
      <c r="M1907" s="35" t="s">
        <v>5292</v>
      </c>
      <c r="N1907" s="35" t="s">
        <v>2607</v>
      </c>
      <c r="O1907" s="35" t="s">
        <v>2609</v>
      </c>
      <c r="P1907" s="35" t="s">
        <v>5469</v>
      </c>
      <c r="Q1907" s="35" t="s">
        <v>5470</v>
      </c>
      <c r="S1907" s="35" t="s">
        <v>486</v>
      </c>
      <c r="T1907" s="35" t="s">
        <v>487</v>
      </c>
      <c r="U1907" s="35" t="s">
        <v>5463</v>
      </c>
      <c r="W1907" s="35" t="s">
        <v>57</v>
      </c>
      <c r="X1907" s="35" t="s">
        <v>59</v>
      </c>
      <c r="Y1907" s="35" t="s">
        <v>5295</v>
      </c>
      <c r="Z1907" s="35" t="s">
        <v>5464</v>
      </c>
    </row>
    <row r="1908" spans="1:26" ht="15" customHeight="1">
      <c r="A1908" s="35" t="s">
        <v>1304</v>
      </c>
      <c r="C1908" s="35" t="s">
        <v>5472</v>
      </c>
      <c r="D1908" s="35" t="str">
        <f>IFERROR(IF($A1908="HDC",IF(VLOOKUP($C1908,hdc!$B$2:$F$1600,2,FALSE())="","",VLOOKUP($C1908,hdc!$B$2:$F$1600,2,FALSE())),IF($A1908="NAUTICS",IF(VLOOKUP($C1908,nautics!$B$2:$F$1200,2,FALSE())="","",VLOOKUP($C1908,nautics!$B$2:$F$1200,2,FALSE())),IF($A1908="ST",IF(VLOOKUP($C1908,st!$B$2:$F$400,2,FALSE())="","",VLOOKUP($C1908,st!$B$2:$F$400,2,FALSE())),""))),"")</f>
        <v/>
      </c>
      <c r="E1908" s="35" t="str">
        <f>IFERROR(IF($A1908="HDC",IF(VLOOKUP($C1908,hdc!$B$2:$F$1600,3,FALSE())="","",VLOOKUP($C1908,hdc!$B$2:$F$1600,3,FALSE())),IF($A1908="NAUTICS",IF(VLOOKUP($C1908,nautics!$B$2:$F$1200,3,FALSE())="","",VLOOKUP($C1908,nautics!$B$2:$F$1200,3,FALSE())),IF($A1908="ST",IF(VLOOKUP($C1908,st!$B$2:$F$400,3,FALSE())="","",VLOOKUP($C1908,st!$B$2:$F$400,3,FALSE())),""))),"")</f>
        <v/>
      </c>
      <c r="F1908" s="35" t="str">
        <f>IFERROR(IF($A1908="HDC",IF(VLOOKUP($C1908,hdc!$B$2:$F$1600,4,FALSE())="","",VLOOKUP($C1908,hdc!$B$2:$F$1600,4,FALSE())),IF($A1908="NAUTICS",IF(VLOOKUP($C1908,nautics!$B$2:$F$1200,4,FALSE())="","",VLOOKUP($C1908,nautics!$B$2:$F$1200,4,FALSE())),IF($A1908="ST",IF(VLOOKUP($C1908,st!$B$2:$F$400,4,FALSE())="","",VLOOKUP($C1908,st!$B$2:$F$400,4,FALSE())),""))),"")</f>
        <v/>
      </c>
      <c r="G1908" s="35" t="str">
        <f>IFERROR(IF($A1908="HDC",IF(VLOOKUP($C1908,hdc!$B$2:$F$1600,5,FALSE())="","",VLOOKUP($C1908,hdc!$B$2:$F$1600,5,FALSE())),IF($A1908="NAUTICS",IF(VLOOKUP($C1908,nautics!$B$2:$F$1200,5,FALSE())="","",VLOOKUP($C1908,nautics!$B$2:$F$1200,5,FALSE())),IF($A1908="ST",IF(VLOOKUP($C1908,st!$B$2:$F$400,5,FALSE())="","",VLOOKUP($C1908,st!$B$2:$F$400,5,FALSE())),""))),"")</f>
        <v/>
      </c>
      <c r="H1908" s="35" t="s">
        <v>155</v>
      </c>
      <c r="I1908" s="35" t="s">
        <v>34</v>
      </c>
      <c r="J1908" s="35" t="s">
        <v>1736</v>
      </c>
      <c r="K1908" s="35">
        <f t="shared" si="7"/>
        <v>8</v>
      </c>
      <c r="L1908" s="35" t="s">
        <v>5477</v>
      </c>
      <c r="M1908" s="35" t="s">
        <v>5479</v>
      </c>
      <c r="N1908" s="35" t="s">
        <v>2607</v>
      </c>
      <c r="O1908" s="35" t="s">
        <v>2609</v>
      </c>
      <c r="P1908" s="35" t="s">
        <v>5291</v>
      </c>
      <c r="Q1908" s="35" t="s">
        <v>5292</v>
      </c>
      <c r="S1908" s="35" t="s">
        <v>2607</v>
      </c>
      <c r="T1908" s="35" t="s">
        <v>2609</v>
      </c>
      <c r="U1908" s="35" t="s">
        <v>89</v>
      </c>
      <c r="W1908" s="35" t="s">
        <v>78</v>
      </c>
      <c r="X1908" s="35" t="s">
        <v>59</v>
      </c>
      <c r="Y1908" s="35" t="s">
        <v>89</v>
      </c>
      <c r="Z1908" s="35" t="s">
        <v>89</v>
      </c>
    </row>
    <row r="1909" spans="1:26" ht="15" customHeight="1">
      <c r="A1909" s="35" t="s">
        <v>1304</v>
      </c>
      <c r="C1909" s="35" t="s">
        <v>5482</v>
      </c>
      <c r="D1909" s="35">
        <f>IFERROR(IF($A1909="HDC",IF(VLOOKUP($C1909,hdc!$B$2:$F$1600,2,FALSE())="","",VLOOKUP($C1909,hdc!$B$2:$F$1600,2,FALSE())),IF($A1909="NAUTICS",IF(VLOOKUP($C1909,nautics!$B$2:$F$1200,2,FALSE())="","",VLOOKUP($C1909,nautics!$B$2:$F$1200,2,FALSE())),IF($A1909="ST",IF(VLOOKUP($C1909,st!$B$2:$F$400,2,FALSE())="","",VLOOKUP($C1909,st!$B$2:$F$400,2,FALSE())),""))),"")</f>
        <v>1</v>
      </c>
      <c r="E1909" s="35" t="str">
        <f>IFERROR(IF($A1909="HDC",IF(VLOOKUP($C1909,hdc!$B$2:$F$1600,3,FALSE())="","",VLOOKUP($C1909,hdc!$B$2:$F$1600,3,FALSE())),IF($A1909="NAUTICS",IF(VLOOKUP($C1909,nautics!$B$2:$F$1200,3,FALSE())="","",VLOOKUP($C1909,nautics!$B$2:$F$1200,3,FALSE())),IF($A1909="ST",IF(VLOOKUP($C1909,st!$B$2:$F$400,3,FALSE())="","",VLOOKUP($C1909,st!$B$2:$F$400,3,FALSE())),""))),"")</f>
        <v/>
      </c>
      <c r="F1909" s="35" t="str">
        <f>IFERROR(IF($A1909="HDC",IF(VLOOKUP($C1909,hdc!$B$2:$F$1600,4,FALSE())="","",VLOOKUP($C1909,hdc!$B$2:$F$1600,4,FALSE())),IF($A1909="NAUTICS",IF(VLOOKUP($C1909,nautics!$B$2:$F$1200,4,FALSE())="","",VLOOKUP($C1909,nautics!$B$2:$F$1200,4,FALSE())),IF($A1909="ST",IF(VLOOKUP($C1909,st!$B$2:$F$400,4,FALSE())="","",VLOOKUP($C1909,st!$B$2:$F$400,4,FALSE())),""))),"")</f>
        <v/>
      </c>
      <c r="G1909" s="35" t="str">
        <f>IFERROR(IF($A1909="HDC",IF(VLOOKUP($C1909,hdc!$B$2:$F$1600,5,FALSE())="","",VLOOKUP($C1909,hdc!$B$2:$F$1600,5,FALSE())),IF($A1909="NAUTICS",IF(VLOOKUP($C1909,nautics!$B$2:$F$1200,5,FALSE())="","",VLOOKUP($C1909,nautics!$B$2:$F$1200,5,FALSE())),IF($A1909="ST",IF(VLOOKUP($C1909,st!$B$2:$F$400,5,FALSE())="","",VLOOKUP($C1909,st!$B$2:$F$400,5,FALSE())),""))),"")</f>
        <v/>
      </c>
      <c r="H1909" s="35" t="s">
        <v>155</v>
      </c>
      <c r="I1909" s="35" t="s">
        <v>34</v>
      </c>
      <c r="J1909" s="35" t="s">
        <v>232</v>
      </c>
      <c r="K1909" s="35">
        <f t="shared" si="7"/>
        <v>10</v>
      </c>
      <c r="L1909" s="35" t="s">
        <v>5485</v>
      </c>
      <c r="M1909" s="35" t="s">
        <v>5486</v>
      </c>
      <c r="N1909" s="35" t="s">
        <v>2607</v>
      </c>
      <c r="O1909" s="35" t="s">
        <v>2609</v>
      </c>
      <c r="P1909" s="35" t="s">
        <v>5291</v>
      </c>
      <c r="Q1909" s="35" t="s">
        <v>5292</v>
      </c>
      <c r="S1909" s="35" t="s">
        <v>2607</v>
      </c>
      <c r="T1909" s="35" t="s">
        <v>2609</v>
      </c>
      <c r="U1909" s="35" t="s">
        <v>89</v>
      </c>
      <c r="W1909" s="35" t="s">
        <v>78</v>
      </c>
      <c r="X1909" s="35" t="s">
        <v>59</v>
      </c>
      <c r="Y1909" s="35" t="s">
        <v>89</v>
      </c>
      <c r="Z1909" s="35" t="s">
        <v>89</v>
      </c>
    </row>
    <row r="1910" spans="1:26" ht="15" customHeight="1">
      <c r="A1910" s="35" t="s">
        <v>1304</v>
      </c>
      <c r="C1910" s="35" t="s">
        <v>5489</v>
      </c>
      <c r="D1910" s="35">
        <f>IFERROR(IF($A1910="HDC",IF(VLOOKUP($C1910,hdc!$B$2:$F$1600,2,FALSE())="","",VLOOKUP($C1910,hdc!$B$2:$F$1600,2,FALSE())),IF($A1910="NAUTICS",IF(VLOOKUP($C1910,nautics!$B$2:$F$1200,2,FALSE())="","",VLOOKUP($C1910,nautics!$B$2:$F$1200,2,FALSE())),IF($A1910="ST",IF(VLOOKUP($C1910,st!$B$2:$F$400,2,FALSE())="","",VLOOKUP($C1910,st!$B$2:$F$400,2,FALSE())),""))),"")</f>
        <v>1</v>
      </c>
      <c r="E1910" s="35" t="str">
        <f>IFERROR(IF($A1910="HDC",IF(VLOOKUP($C1910,hdc!$B$2:$F$1600,3,FALSE())="","",VLOOKUP($C1910,hdc!$B$2:$F$1600,3,FALSE())),IF($A1910="NAUTICS",IF(VLOOKUP($C1910,nautics!$B$2:$F$1200,3,FALSE())="","",VLOOKUP($C1910,nautics!$B$2:$F$1200,3,FALSE())),IF($A1910="ST",IF(VLOOKUP($C1910,st!$B$2:$F$400,3,FALSE())="","",VLOOKUP($C1910,st!$B$2:$F$400,3,FALSE())),""))),"")</f>
        <v/>
      </c>
      <c r="F1910" s="35" t="str">
        <f>IFERROR(IF($A1910="HDC",IF(VLOOKUP($C1910,hdc!$B$2:$F$1600,4,FALSE())="","",VLOOKUP($C1910,hdc!$B$2:$F$1600,4,FALSE())),IF($A1910="NAUTICS",IF(VLOOKUP($C1910,nautics!$B$2:$F$1200,4,FALSE())="","",VLOOKUP($C1910,nautics!$B$2:$F$1200,4,FALSE())),IF($A1910="ST",IF(VLOOKUP($C1910,st!$B$2:$F$400,4,FALSE())="","",VLOOKUP($C1910,st!$B$2:$F$400,4,FALSE())),""))),"")</f>
        <v/>
      </c>
      <c r="G1910" s="35" t="str">
        <f>IFERROR(IF($A1910="HDC",IF(VLOOKUP($C1910,hdc!$B$2:$F$1600,5,FALSE())="","",VLOOKUP($C1910,hdc!$B$2:$F$1600,5,FALSE())),IF($A1910="NAUTICS",IF(VLOOKUP($C1910,nautics!$B$2:$F$1200,5,FALSE())="","",VLOOKUP($C1910,nautics!$B$2:$F$1200,5,FALSE())),IF($A1910="ST",IF(VLOOKUP($C1910,st!$B$2:$F$400,5,FALSE())="","",VLOOKUP($C1910,st!$B$2:$F$400,5,FALSE())),""))),"")</f>
        <v/>
      </c>
      <c r="H1910" s="35" t="s">
        <v>155</v>
      </c>
      <c r="I1910" s="35" t="s">
        <v>34</v>
      </c>
      <c r="J1910" s="35" t="s">
        <v>5439</v>
      </c>
      <c r="K1910" s="35">
        <f t="shared" si="7"/>
        <v>29</v>
      </c>
      <c r="L1910" s="35" t="s">
        <v>5492</v>
      </c>
      <c r="M1910" s="35" t="s">
        <v>5493</v>
      </c>
      <c r="N1910" s="35" t="s">
        <v>2607</v>
      </c>
      <c r="O1910" s="35" t="s">
        <v>2609</v>
      </c>
      <c r="P1910" s="35" t="s">
        <v>5291</v>
      </c>
      <c r="Q1910" s="35" t="s">
        <v>5292</v>
      </c>
      <c r="S1910" s="35" t="s">
        <v>2607</v>
      </c>
      <c r="T1910" s="35" t="s">
        <v>2609</v>
      </c>
      <c r="U1910" s="35" t="s">
        <v>89</v>
      </c>
      <c r="W1910" s="35" t="s">
        <v>78</v>
      </c>
      <c r="X1910" s="35" t="s">
        <v>59</v>
      </c>
      <c r="Y1910" s="35" t="s">
        <v>89</v>
      </c>
      <c r="Z1910" s="35" t="s">
        <v>89</v>
      </c>
    </row>
    <row r="1911" spans="1:26" ht="15" customHeight="1">
      <c r="A1911" s="35" t="s">
        <v>1304</v>
      </c>
      <c r="C1911" s="35" t="s">
        <v>5496</v>
      </c>
      <c r="D1911" s="35" t="str">
        <f>IFERROR(IF($A1911="HDC",IF(VLOOKUP($C1911,hdc!$B$2:$F$1600,2,FALSE())="","",VLOOKUP($C1911,hdc!$B$2:$F$1600,2,FALSE())),IF($A1911="NAUTICS",IF(VLOOKUP($C1911,nautics!$B$2:$F$1200,2,FALSE())="","",VLOOKUP($C1911,nautics!$B$2:$F$1200,2,FALSE())),IF($A1911="ST",IF(VLOOKUP($C1911,st!$B$2:$F$400,2,FALSE())="","",VLOOKUP($C1911,st!$B$2:$F$400,2,FALSE())),""))),"")</f>
        <v/>
      </c>
      <c r="E1911" s="35" t="str">
        <f>IFERROR(IF($A1911="HDC",IF(VLOOKUP($C1911,hdc!$B$2:$F$1600,3,FALSE())="","",VLOOKUP($C1911,hdc!$B$2:$F$1600,3,FALSE())),IF($A1911="NAUTICS",IF(VLOOKUP($C1911,nautics!$B$2:$F$1200,3,FALSE())="","",VLOOKUP($C1911,nautics!$B$2:$F$1200,3,FALSE())),IF($A1911="ST",IF(VLOOKUP($C1911,st!$B$2:$F$400,3,FALSE())="","",VLOOKUP($C1911,st!$B$2:$F$400,3,FALSE())),""))),"")</f>
        <v/>
      </c>
      <c r="F1911" s="35" t="str">
        <f>IFERROR(IF($A1911="HDC",IF(VLOOKUP($C1911,hdc!$B$2:$F$1600,4,FALSE())="","",VLOOKUP($C1911,hdc!$B$2:$F$1600,4,FALSE())),IF($A1911="NAUTICS",IF(VLOOKUP($C1911,nautics!$B$2:$F$1200,4,FALSE())="","",VLOOKUP($C1911,nautics!$B$2:$F$1200,4,FALSE())),IF($A1911="ST",IF(VLOOKUP($C1911,st!$B$2:$F$400,4,FALSE())="","",VLOOKUP($C1911,st!$B$2:$F$400,4,FALSE())),""))),"")</f>
        <v/>
      </c>
      <c r="G1911" s="35" t="str">
        <f>IFERROR(IF($A1911="HDC",IF(VLOOKUP($C1911,hdc!$B$2:$F$1600,5,FALSE())="","",VLOOKUP($C1911,hdc!$B$2:$F$1600,5,FALSE())),IF($A1911="NAUTICS",IF(VLOOKUP($C1911,nautics!$B$2:$F$1200,5,FALSE())="","",VLOOKUP($C1911,nautics!$B$2:$F$1200,5,FALSE())),IF($A1911="ST",IF(VLOOKUP($C1911,st!$B$2:$F$400,5,FALSE())="","",VLOOKUP($C1911,st!$B$2:$F$400,5,FALSE())),""))),"")</f>
        <v/>
      </c>
      <c r="H1911" s="35" t="s">
        <v>155</v>
      </c>
      <c r="I1911" s="35" t="s">
        <v>34</v>
      </c>
      <c r="J1911" s="35" t="s">
        <v>5448</v>
      </c>
      <c r="K1911" s="35">
        <f t="shared" si="7"/>
        <v>32</v>
      </c>
      <c r="L1911" s="35" t="s">
        <v>5499</v>
      </c>
      <c r="M1911" s="35" t="s">
        <v>5501</v>
      </c>
      <c r="N1911" s="35" t="s">
        <v>2607</v>
      </c>
      <c r="O1911" s="35" t="s">
        <v>2609</v>
      </c>
      <c r="P1911" s="35" t="s">
        <v>5291</v>
      </c>
      <c r="Q1911" s="35" t="s">
        <v>5292</v>
      </c>
      <c r="S1911" s="35" t="s">
        <v>2607</v>
      </c>
      <c r="T1911" s="35" t="s">
        <v>2609</v>
      </c>
      <c r="U1911" s="35" t="s">
        <v>89</v>
      </c>
      <c r="W1911" s="35" t="s">
        <v>78</v>
      </c>
      <c r="X1911" s="35" t="s">
        <v>59</v>
      </c>
      <c r="Y1911" s="35" t="s">
        <v>89</v>
      </c>
      <c r="Z1911" s="35" t="s">
        <v>89</v>
      </c>
    </row>
    <row r="1912" spans="1:26" ht="15" customHeight="1">
      <c r="A1912" s="35" t="s">
        <v>1304</v>
      </c>
      <c r="C1912" s="35" t="s">
        <v>5504</v>
      </c>
      <c r="D1912" s="35" t="str">
        <f>IFERROR(IF($A1912="HDC",IF(VLOOKUP($C1912,hdc!$B$2:$F$1600,2,FALSE())="","",VLOOKUP($C1912,hdc!$B$2:$F$1600,2,FALSE())),IF($A1912="NAUTICS",IF(VLOOKUP($C1912,nautics!$B$2:$F$1200,2,FALSE())="","",VLOOKUP($C1912,nautics!$B$2:$F$1200,2,FALSE())),IF($A1912="ST",IF(VLOOKUP($C1912,st!$B$2:$F$400,2,FALSE())="","",VLOOKUP($C1912,st!$B$2:$F$400,2,FALSE())),""))),"")</f>
        <v/>
      </c>
      <c r="E1912" s="35" t="str">
        <f>IFERROR(IF($A1912="HDC",IF(VLOOKUP($C1912,hdc!$B$2:$F$1600,3,FALSE())="","",VLOOKUP($C1912,hdc!$B$2:$F$1600,3,FALSE())),IF($A1912="NAUTICS",IF(VLOOKUP($C1912,nautics!$B$2:$F$1200,3,FALSE())="","",VLOOKUP($C1912,nautics!$B$2:$F$1200,3,FALSE())),IF($A1912="ST",IF(VLOOKUP($C1912,st!$B$2:$F$400,3,FALSE())="","",VLOOKUP($C1912,st!$B$2:$F$400,3,FALSE())),""))),"")</f>
        <v/>
      </c>
      <c r="F1912" s="35" t="str">
        <f>IFERROR(IF($A1912="HDC",IF(VLOOKUP($C1912,hdc!$B$2:$F$1600,4,FALSE())="","",VLOOKUP($C1912,hdc!$B$2:$F$1600,4,FALSE())),IF($A1912="NAUTICS",IF(VLOOKUP($C1912,nautics!$B$2:$F$1200,4,FALSE())="","",VLOOKUP($C1912,nautics!$B$2:$F$1200,4,FALSE())),IF($A1912="ST",IF(VLOOKUP($C1912,st!$B$2:$F$400,4,FALSE())="","",VLOOKUP($C1912,st!$B$2:$F$400,4,FALSE())),""))),"")</f>
        <v/>
      </c>
      <c r="G1912" s="35" t="str">
        <f>IFERROR(IF($A1912="HDC",IF(VLOOKUP($C1912,hdc!$B$2:$F$1600,5,FALSE())="","",VLOOKUP($C1912,hdc!$B$2:$F$1600,5,FALSE())),IF($A1912="NAUTICS",IF(VLOOKUP($C1912,nautics!$B$2:$F$1200,5,FALSE())="","",VLOOKUP($C1912,nautics!$B$2:$F$1200,5,FALSE())),IF($A1912="ST",IF(VLOOKUP($C1912,st!$B$2:$F$400,5,FALSE())="","",VLOOKUP($C1912,st!$B$2:$F$400,5,FALSE())),""))),"")</f>
        <v/>
      </c>
      <c r="H1912" s="35" t="s">
        <v>4762</v>
      </c>
      <c r="I1912" s="35" t="s">
        <v>34</v>
      </c>
      <c r="J1912" s="35" t="s">
        <v>1043</v>
      </c>
      <c r="K1912" s="35">
        <f t="shared" si="7"/>
        <v>5</v>
      </c>
      <c r="L1912" s="35" t="s">
        <v>4965</v>
      </c>
      <c r="M1912" s="35" t="s">
        <v>4967</v>
      </c>
      <c r="N1912" s="35" t="s">
        <v>502</v>
      </c>
      <c r="O1912" s="35" t="s">
        <v>503</v>
      </c>
      <c r="P1912" s="35" t="s">
        <v>5508</v>
      </c>
      <c r="Q1912" s="35" t="s">
        <v>5509</v>
      </c>
      <c r="S1912" s="35" t="s">
        <v>502</v>
      </c>
      <c r="T1912" s="35" t="s">
        <v>503</v>
      </c>
      <c r="U1912" s="35" t="s">
        <v>89</v>
      </c>
      <c r="W1912" s="35" t="s">
        <v>78</v>
      </c>
      <c r="X1912" s="35" t="s">
        <v>4960</v>
      </c>
      <c r="Y1912" s="35" t="s">
        <v>89</v>
      </c>
      <c r="Z1912" s="35" t="s">
        <v>89</v>
      </c>
    </row>
    <row r="1913" spans="1:26" ht="15" customHeight="1">
      <c r="A1913" s="35" t="s">
        <v>1304</v>
      </c>
      <c r="C1913" s="35" t="s">
        <v>5512</v>
      </c>
      <c r="D1913" s="35" t="str">
        <f>IFERROR(IF($A1913="HDC",IF(VLOOKUP($C1913,hdc!$B$2:$F$1600,2,FALSE())="","",VLOOKUP($C1913,hdc!$B$2:$F$1600,2,FALSE())),IF($A1913="NAUTICS",IF(VLOOKUP($C1913,nautics!$B$2:$F$1200,2,FALSE())="","",VLOOKUP($C1913,nautics!$B$2:$F$1200,2,FALSE())),IF($A1913="ST",IF(VLOOKUP($C1913,st!$B$2:$F$400,2,FALSE())="","",VLOOKUP($C1913,st!$B$2:$F$400,2,FALSE())),""))),"")</f>
        <v/>
      </c>
      <c r="E1913" s="35" t="str">
        <f>IFERROR(IF($A1913="HDC",IF(VLOOKUP($C1913,hdc!$B$2:$F$1600,3,FALSE())="","",VLOOKUP($C1913,hdc!$B$2:$F$1600,3,FALSE())),IF($A1913="NAUTICS",IF(VLOOKUP($C1913,nautics!$B$2:$F$1200,3,FALSE())="","",VLOOKUP($C1913,nautics!$B$2:$F$1200,3,FALSE())),IF($A1913="ST",IF(VLOOKUP($C1913,st!$B$2:$F$400,3,FALSE())="","",VLOOKUP($C1913,st!$B$2:$F$400,3,FALSE())),""))),"")</f>
        <v/>
      </c>
      <c r="F1913" s="35" t="str">
        <f>IFERROR(IF($A1913="HDC",IF(VLOOKUP($C1913,hdc!$B$2:$F$1600,4,FALSE())="","",VLOOKUP($C1913,hdc!$B$2:$F$1600,4,FALSE())),IF($A1913="NAUTICS",IF(VLOOKUP($C1913,nautics!$B$2:$F$1200,4,FALSE())="","",VLOOKUP($C1913,nautics!$B$2:$F$1200,4,FALSE())),IF($A1913="ST",IF(VLOOKUP($C1913,st!$B$2:$F$400,4,FALSE())="","",VLOOKUP($C1913,st!$B$2:$F$400,4,FALSE())),""))),"")</f>
        <v/>
      </c>
      <c r="G1913" s="35" t="str">
        <f>IFERROR(IF($A1913="HDC",IF(VLOOKUP($C1913,hdc!$B$2:$F$1600,5,FALSE())="","",VLOOKUP($C1913,hdc!$B$2:$F$1600,5,FALSE())),IF($A1913="NAUTICS",IF(VLOOKUP($C1913,nautics!$B$2:$F$1200,5,FALSE())="","",VLOOKUP($C1913,nautics!$B$2:$F$1200,5,FALSE())),IF($A1913="ST",IF(VLOOKUP($C1913,st!$B$2:$F$400,5,FALSE())="","",VLOOKUP($C1913,st!$B$2:$F$400,5,FALSE())),""))),"")</f>
        <v/>
      </c>
      <c r="H1913" s="35" t="s">
        <v>4972</v>
      </c>
      <c r="I1913" s="35" t="s">
        <v>34</v>
      </c>
      <c r="J1913" s="35" t="s">
        <v>5515</v>
      </c>
      <c r="K1913" s="35">
        <f t="shared" si="7"/>
        <v>40</v>
      </c>
      <c r="L1913" s="35" t="s">
        <v>5030</v>
      </c>
      <c r="M1913" s="35" t="s">
        <v>5031</v>
      </c>
      <c r="N1913" s="35" t="s">
        <v>716</v>
      </c>
      <c r="O1913" s="35" t="s">
        <v>718</v>
      </c>
      <c r="P1913" s="35" t="s">
        <v>5049</v>
      </c>
      <c r="Q1913" s="35" t="s">
        <v>5050</v>
      </c>
      <c r="S1913" s="35" t="s">
        <v>46</v>
      </c>
      <c r="T1913" s="35" t="s">
        <v>49</v>
      </c>
      <c r="U1913" s="35" t="s">
        <v>5517</v>
      </c>
      <c r="W1913" s="35" t="s">
        <v>57</v>
      </c>
      <c r="X1913" s="35" t="s">
        <v>4980</v>
      </c>
      <c r="Y1913" s="35" t="s">
        <v>5518</v>
      </c>
      <c r="Z1913" s="35" t="s">
        <v>5519</v>
      </c>
    </row>
    <row r="1914" spans="1:26" ht="15" customHeight="1">
      <c r="A1914" s="35" t="s">
        <v>1304</v>
      </c>
      <c r="C1914" s="35" t="s">
        <v>5520</v>
      </c>
      <c r="D1914" s="35" t="str">
        <f>IFERROR(IF($A1914="HDC",IF(VLOOKUP($C1914,hdc!$B$2:$F$1600,2,FALSE())="","",VLOOKUP($C1914,hdc!$B$2:$F$1600,2,FALSE())),IF($A1914="NAUTICS",IF(VLOOKUP($C1914,nautics!$B$2:$F$1200,2,FALSE())="","",VLOOKUP($C1914,nautics!$B$2:$F$1200,2,FALSE())),IF($A1914="ST",IF(VLOOKUP($C1914,st!$B$2:$F$400,2,FALSE())="","",VLOOKUP($C1914,st!$B$2:$F$400,2,FALSE())),""))),"")</f>
        <v/>
      </c>
      <c r="E1914" s="35" t="str">
        <f>IFERROR(IF($A1914="HDC",IF(VLOOKUP($C1914,hdc!$B$2:$F$1600,3,FALSE())="","",VLOOKUP($C1914,hdc!$B$2:$F$1600,3,FALSE())),IF($A1914="NAUTICS",IF(VLOOKUP($C1914,nautics!$B$2:$F$1200,3,FALSE())="","",VLOOKUP($C1914,nautics!$B$2:$F$1200,3,FALSE())),IF($A1914="ST",IF(VLOOKUP($C1914,st!$B$2:$F$400,3,FALSE())="","",VLOOKUP($C1914,st!$B$2:$F$400,3,FALSE())),""))),"")</f>
        <v/>
      </c>
      <c r="F1914" s="35" t="str">
        <f>IFERROR(IF($A1914="HDC",IF(VLOOKUP($C1914,hdc!$B$2:$F$1600,4,FALSE())="","",VLOOKUP($C1914,hdc!$B$2:$F$1600,4,FALSE())),IF($A1914="NAUTICS",IF(VLOOKUP($C1914,nautics!$B$2:$F$1200,4,FALSE())="","",VLOOKUP($C1914,nautics!$B$2:$F$1200,4,FALSE())),IF($A1914="ST",IF(VLOOKUP($C1914,st!$B$2:$F$400,4,FALSE())="","",VLOOKUP($C1914,st!$B$2:$F$400,4,FALSE())),""))),"")</f>
        <v/>
      </c>
      <c r="G1914" s="35" t="str">
        <f>IFERROR(IF($A1914="HDC",IF(VLOOKUP($C1914,hdc!$B$2:$F$1600,5,FALSE())="","",VLOOKUP($C1914,hdc!$B$2:$F$1600,5,FALSE())),IF($A1914="NAUTICS",IF(VLOOKUP($C1914,nautics!$B$2:$F$1200,5,FALSE())="","",VLOOKUP($C1914,nautics!$B$2:$F$1200,5,FALSE())),IF($A1914="ST",IF(VLOOKUP($C1914,st!$B$2:$F$400,5,FALSE())="","",VLOOKUP($C1914,st!$B$2:$F$400,5,FALSE())),""))),"")</f>
        <v/>
      </c>
      <c r="H1914" s="35" t="s">
        <v>4991</v>
      </c>
      <c r="I1914" s="35" t="s">
        <v>34</v>
      </c>
      <c r="J1914" s="35" t="s">
        <v>4992</v>
      </c>
      <c r="K1914" s="35">
        <f t="shared" si="7"/>
        <v>1</v>
      </c>
      <c r="L1914" s="35" t="s">
        <v>5030</v>
      </c>
      <c r="M1914" s="35" t="s">
        <v>5031</v>
      </c>
      <c r="N1914" s="35" t="s">
        <v>716</v>
      </c>
      <c r="O1914" s="35" t="s">
        <v>718</v>
      </c>
      <c r="P1914" s="35" t="s">
        <v>5013</v>
      </c>
      <c r="Q1914" s="35" t="s">
        <v>5014</v>
      </c>
      <c r="S1914" s="35" t="s">
        <v>716</v>
      </c>
      <c r="T1914" s="35" t="s">
        <v>718</v>
      </c>
      <c r="U1914" s="35" t="s">
        <v>89</v>
      </c>
      <c r="W1914" s="35" t="s">
        <v>78</v>
      </c>
      <c r="X1914" s="35" t="s">
        <v>5015</v>
      </c>
      <c r="Y1914" s="35" t="s">
        <v>89</v>
      </c>
      <c r="Z1914" s="35" t="s">
        <v>89</v>
      </c>
    </row>
    <row r="1915" spans="1:26" ht="15" customHeight="1">
      <c r="A1915" s="35" t="s">
        <v>1304</v>
      </c>
      <c r="C1915" s="35" t="s">
        <v>5522</v>
      </c>
      <c r="D1915" s="35" t="str">
        <f>IFERROR(IF($A1915="HDC",IF(VLOOKUP($C1915,hdc!$B$2:$F$1600,2,FALSE())="","",VLOOKUP($C1915,hdc!$B$2:$F$1600,2,FALSE())),IF($A1915="NAUTICS",IF(VLOOKUP($C1915,nautics!$B$2:$F$1200,2,FALSE())="","",VLOOKUP($C1915,nautics!$B$2:$F$1200,2,FALSE())),IF($A1915="ST",IF(VLOOKUP($C1915,st!$B$2:$F$400,2,FALSE())="","",VLOOKUP($C1915,st!$B$2:$F$400,2,FALSE())),""))),"")</f>
        <v/>
      </c>
      <c r="E1915" s="35" t="str">
        <f>IFERROR(IF($A1915="HDC",IF(VLOOKUP($C1915,hdc!$B$2:$F$1600,3,FALSE())="","",VLOOKUP($C1915,hdc!$B$2:$F$1600,3,FALSE())),IF($A1915="NAUTICS",IF(VLOOKUP($C1915,nautics!$B$2:$F$1200,3,FALSE())="","",VLOOKUP($C1915,nautics!$B$2:$F$1200,3,FALSE())),IF($A1915="ST",IF(VLOOKUP($C1915,st!$B$2:$F$400,3,FALSE())="","",VLOOKUP($C1915,st!$B$2:$F$400,3,FALSE())),""))),"")</f>
        <v/>
      </c>
      <c r="F1915" s="35" t="str">
        <f>IFERROR(IF($A1915="HDC",IF(VLOOKUP($C1915,hdc!$B$2:$F$1600,4,FALSE())="","",VLOOKUP($C1915,hdc!$B$2:$F$1600,4,FALSE())),IF($A1915="NAUTICS",IF(VLOOKUP($C1915,nautics!$B$2:$F$1200,4,FALSE())="","",VLOOKUP($C1915,nautics!$B$2:$F$1200,4,FALSE())),IF($A1915="ST",IF(VLOOKUP($C1915,st!$B$2:$F$400,4,FALSE())="","",VLOOKUP($C1915,st!$B$2:$F$400,4,FALSE())),""))),"")</f>
        <v/>
      </c>
      <c r="G1915" s="35" t="str">
        <f>IFERROR(IF($A1915="HDC",IF(VLOOKUP($C1915,hdc!$B$2:$F$1600,5,FALSE())="","",VLOOKUP($C1915,hdc!$B$2:$F$1600,5,FALSE())),IF($A1915="NAUTICS",IF(VLOOKUP($C1915,nautics!$B$2:$F$1200,5,FALSE())="","",VLOOKUP($C1915,nautics!$B$2:$F$1200,5,FALSE())),IF($A1915="ST",IF(VLOOKUP($C1915,st!$B$2:$F$400,5,FALSE())="","",VLOOKUP($C1915,st!$B$2:$F$400,5,FALSE())),""))),"")</f>
        <v/>
      </c>
      <c r="H1915" s="35" t="s">
        <v>4762</v>
      </c>
      <c r="I1915" s="35" t="s">
        <v>34</v>
      </c>
      <c r="J1915" s="35" t="s">
        <v>5523</v>
      </c>
      <c r="K1915" s="35">
        <f t="shared" si="7"/>
        <v>3</v>
      </c>
      <c r="L1915" s="35" t="s">
        <v>5030</v>
      </c>
      <c r="M1915" s="35" t="s">
        <v>5031</v>
      </c>
      <c r="N1915" s="35" t="s">
        <v>716</v>
      </c>
      <c r="O1915" s="35" t="s">
        <v>718</v>
      </c>
      <c r="P1915" s="35" t="s">
        <v>4969</v>
      </c>
      <c r="Q1915" s="35" t="s">
        <v>4959</v>
      </c>
      <c r="S1915" s="35" t="s">
        <v>716</v>
      </c>
      <c r="T1915" s="35" t="s">
        <v>718</v>
      </c>
      <c r="U1915" s="35" t="s">
        <v>89</v>
      </c>
      <c r="W1915" s="35" t="s">
        <v>78</v>
      </c>
      <c r="X1915" s="35" t="s">
        <v>4960</v>
      </c>
      <c r="Y1915" s="35" t="s">
        <v>89</v>
      </c>
      <c r="Z1915" s="35" t="s">
        <v>89</v>
      </c>
    </row>
    <row r="1916" spans="1:26" ht="15" customHeight="1">
      <c r="A1916" s="35" t="s">
        <v>1304</v>
      </c>
      <c r="C1916" s="35" t="s">
        <v>5527</v>
      </c>
      <c r="D1916" s="35" t="str">
        <f>IFERROR(IF($A1916="HDC",IF(VLOOKUP($C1916,hdc!$B$2:$F$1600,2,FALSE())="","",VLOOKUP($C1916,hdc!$B$2:$F$1600,2,FALSE())),IF($A1916="NAUTICS",IF(VLOOKUP($C1916,nautics!$B$2:$F$1200,2,FALSE())="","",VLOOKUP($C1916,nautics!$B$2:$F$1200,2,FALSE())),IF($A1916="ST",IF(VLOOKUP($C1916,st!$B$2:$F$400,2,FALSE())="","",VLOOKUP($C1916,st!$B$2:$F$400,2,FALSE())),""))),"")</f>
        <v/>
      </c>
      <c r="E1916" s="35" t="str">
        <f>IFERROR(IF($A1916="HDC",IF(VLOOKUP($C1916,hdc!$B$2:$F$1600,3,FALSE())="","",VLOOKUP($C1916,hdc!$B$2:$F$1600,3,FALSE())),IF($A1916="NAUTICS",IF(VLOOKUP($C1916,nautics!$B$2:$F$1200,3,FALSE())="","",VLOOKUP($C1916,nautics!$B$2:$F$1200,3,FALSE())),IF($A1916="ST",IF(VLOOKUP($C1916,st!$B$2:$F$400,3,FALSE())="","",VLOOKUP($C1916,st!$B$2:$F$400,3,FALSE())),""))),"")</f>
        <v/>
      </c>
      <c r="F1916" s="35" t="str">
        <f>IFERROR(IF($A1916="HDC",IF(VLOOKUP($C1916,hdc!$B$2:$F$1600,4,FALSE())="","",VLOOKUP($C1916,hdc!$B$2:$F$1600,4,FALSE())),IF($A1916="NAUTICS",IF(VLOOKUP($C1916,nautics!$B$2:$F$1200,4,FALSE())="","",VLOOKUP($C1916,nautics!$B$2:$F$1200,4,FALSE())),IF($A1916="ST",IF(VLOOKUP($C1916,st!$B$2:$F$400,4,FALSE())="","",VLOOKUP($C1916,st!$B$2:$F$400,4,FALSE())),""))),"")</f>
        <v/>
      </c>
      <c r="G1916" s="35" t="str">
        <f>IFERROR(IF($A1916="HDC",IF(VLOOKUP($C1916,hdc!$B$2:$F$1600,5,FALSE())="","",VLOOKUP($C1916,hdc!$B$2:$F$1600,5,FALSE())),IF($A1916="NAUTICS",IF(VLOOKUP($C1916,nautics!$B$2:$F$1200,5,FALSE())="","",VLOOKUP($C1916,nautics!$B$2:$F$1200,5,FALSE())),IF($A1916="ST",IF(VLOOKUP($C1916,st!$B$2:$F$400,5,FALSE())="","",VLOOKUP($C1916,st!$B$2:$F$400,5,FALSE())),""))),"")</f>
        <v/>
      </c>
      <c r="H1916" s="35" t="s">
        <v>4972</v>
      </c>
      <c r="I1916" s="35" t="s">
        <v>34</v>
      </c>
      <c r="J1916" s="35" t="s">
        <v>4984</v>
      </c>
      <c r="K1916" s="35">
        <f t="shared" si="7"/>
        <v>2</v>
      </c>
      <c r="L1916" s="35" t="s">
        <v>5528</v>
      </c>
      <c r="M1916" s="35" t="s">
        <v>5529</v>
      </c>
      <c r="N1916" s="35" t="s">
        <v>2781</v>
      </c>
      <c r="O1916" s="35" t="s">
        <v>2782</v>
      </c>
      <c r="P1916" s="35" t="s">
        <v>4975</v>
      </c>
      <c r="Q1916" s="35" t="s">
        <v>4976</v>
      </c>
      <c r="S1916" s="35" t="s">
        <v>2781</v>
      </c>
      <c r="T1916" s="35" t="s">
        <v>2782</v>
      </c>
      <c r="U1916" s="35" t="s">
        <v>89</v>
      </c>
      <c r="W1916" s="35" t="s">
        <v>78</v>
      </c>
      <c r="X1916" s="35" t="s">
        <v>4980</v>
      </c>
      <c r="Y1916" s="35" t="s">
        <v>89</v>
      </c>
      <c r="Z1916" s="35" t="s">
        <v>89</v>
      </c>
    </row>
    <row r="1917" spans="1:26" ht="15" customHeight="1">
      <c r="A1917" s="35" t="s">
        <v>1304</v>
      </c>
      <c r="C1917" s="35" t="s">
        <v>5532</v>
      </c>
      <c r="D1917" s="35">
        <f>IFERROR(IF($A1917="HDC",IF(VLOOKUP($C1917,hdc!$B$2:$F$1600,2,FALSE())="","",VLOOKUP($C1917,hdc!$B$2:$F$1600,2,FALSE())),IF($A1917="NAUTICS",IF(VLOOKUP($C1917,nautics!$B$2:$F$1200,2,FALSE())="","",VLOOKUP($C1917,nautics!$B$2:$F$1200,2,FALSE())),IF($A1917="ST",IF(VLOOKUP($C1917,st!$B$2:$F$400,2,FALSE())="","",VLOOKUP($C1917,st!$B$2:$F$400,2,FALSE())),""))),"")</f>
        <v>1</v>
      </c>
      <c r="E1917" s="35" t="str">
        <f>IFERROR(IF($A1917="HDC",IF(VLOOKUP($C1917,hdc!$B$2:$F$1600,3,FALSE())="","",VLOOKUP($C1917,hdc!$B$2:$F$1600,3,FALSE())),IF($A1917="NAUTICS",IF(VLOOKUP($C1917,nautics!$B$2:$F$1200,3,FALSE())="","",VLOOKUP($C1917,nautics!$B$2:$F$1200,3,FALSE())),IF($A1917="ST",IF(VLOOKUP($C1917,st!$B$2:$F$400,3,FALSE())="","",VLOOKUP($C1917,st!$B$2:$F$400,3,FALSE())),""))),"")</f>
        <v/>
      </c>
      <c r="F1917" s="35" t="str">
        <f>IFERROR(IF($A1917="HDC",IF(VLOOKUP($C1917,hdc!$B$2:$F$1600,4,FALSE())="","",VLOOKUP($C1917,hdc!$B$2:$F$1600,4,FALSE())),IF($A1917="NAUTICS",IF(VLOOKUP($C1917,nautics!$B$2:$F$1200,4,FALSE())="","",VLOOKUP($C1917,nautics!$B$2:$F$1200,4,FALSE())),IF($A1917="ST",IF(VLOOKUP($C1917,st!$B$2:$F$400,4,FALSE())="","",VLOOKUP($C1917,st!$B$2:$F$400,4,FALSE())),""))),"")</f>
        <v/>
      </c>
      <c r="G1917" s="35" t="str">
        <f>IFERROR(IF($A1917="HDC",IF(VLOOKUP($C1917,hdc!$B$2:$F$1600,5,FALSE())="","",VLOOKUP($C1917,hdc!$B$2:$F$1600,5,FALSE())),IF($A1917="NAUTICS",IF(VLOOKUP($C1917,nautics!$B$2:$F$1200,5,FALSE())="","",VLOOKUP($C1917,nautics!$B$2:$F$1200,5,FALSE())),IF($A1917="ST",IF(VLOOKUP($C1917,st!$B$2:$F$400,5,FALSE())="","",VLOOKUP($C1917,st!$B$2:$F$400,5,FALSE())),""))),"")</f>
        <v/>
      </c>
      <c r="H1917" s="35" t="s">
        <v>4762</v>
      </c>
      <c r="I1917" s="35" t="s">
        <v>34</v>
      </c>
      <c r="J1917" s="35" t="s">
        <v>5535</v>
      </c>
      <c r="K1917" s="35">
        <f t="shared" si="7"/>
        <v>62</v>
      </c>
      <c r="L1917" s="35" t="s">
        <v>4975</v>
      </c>
      <c r="M1917" s="35" t="s">
        <v>4976</v>
      </c>
      <c r="N1917" s="35" t="s">
        <v>2781</v>
      </c>
      <c r="O1917" s="35" t="s">
        <v>2782</v>
      </c>
      <c r="P1917" s="35" t="s">
        <v>4702</v>
      </c>
      <c r="Q1917" s="35" t="s">
        <v>4703</v>
      </c>
      <c r="S1917" s="35" t="s">
        <v>46</v>
      </c>
      <c r="T1917" s="35" t="s">
        <v>49</v>
      </c>
      <c r="U1917" s="35" t="s">
        <v>89</v>
      </c>
      <c r="W1917" s="35" t="s">
        <v>57</v>
      </c>
      <c r="X1917" s="35" t="s">
        <v>4960</v>
      </c>
      <c r="Y1917" s="35" t="s">
        <v>89</v>
      </c>
      <c r="Z1917" s="35" t="s">
        <v>89</v>
      </c>
    </row>
    <row r="1918" spans="1:26" ht="15" customHeight="1">
      <c r="A1918" s="35" t="s">
        <v>1304</v>
      </c>
      <c r="C1918" s="35" t="s">
        <v>5538</v>
      </c>
      <c r="D1918" s="35">
        <f>IFERROR(IF($A1918="HDC",IF(VLOOKUP($C1918,hdc!$B$2:$F$1600,2,FALSE())="","",VLOOKUP($C1918,hdc!$B$2:$F$1600,2,FALSE())),IF($A1918="NAUTICS",IF(VLOOKUP($C1918,nautics!$B$2:$F$1200,2,FALSE())="","",VLOOKUP($C1918,nautics!$B$2:$F$1200,2,FALSE())),IF($A1918="ST",IF(VLOOKUP($C1918,st!$B$2:$F$400,2,FALSE())="","",VLOOKUP($C1918,st!$B$2:$F$400,2,FALSE())),""))),"")</f>
        <v>1</v>
      </c>
      <c r="E1918" s="35" t="str">
        <f>IFERROR(IF($A1918="HDC",IF(VLOOKUP($C1918,hdc!$B$2:$F$1600,3,FALSE())="","",VLOOKUP($C1918,hdc!$B$2:$F$1600,3,FALSE())),IF($A1918="NAUTICS",IF(VLOOKUP($C1918,nautics!$B$2:$F$1200,3,FALSE())="","",VLOOKUP($C1918,nautics!$B$2:$F$1200,3,FALSE())),IF($A1918="ST",IF(VLOOKUP($C1918,st!$B$2:$F$400,3,FALSE())="","",VLOOKUP($C1918,st!$B$2:$F$400,3,FALSE())),""))),"")</f>
        <v/>
      </c>
      <c r="F1918" s="35" t="str">
        <f>IFERROR(IF($A1918="HDC",IF(VLOOKUP($C1918,hdc!$B$2:$F$1600,4,FALSE())="","",VLOOKUP($C1918,hdc!$B$2:$F$1600,4,FALSE())),IF($A1918="NAUTICS",IF(VLOOKUP($C1918,nautics!$B$2:$F$1200,4,FALSE())="","",VLOOKUP($C1918,nautics!$B$2:$F$1200,4,FALSE())),IF($A1918="ST",IF(VLOOKUP($C1918,st!$B$2:$F$400,4,FALSE())="","",VLOOKUP($C1918,st!$B$2:$F$400,4,FALSE())),""))),"")</f>
        <v/>
      </c>
      <c r="G1918" s="35" t="str">
        <f>IFERROR(IF($A1918="HDC",IF(VLOOKUP($C1918,hdc!$B$2:$F$1600,5,FALSE())="","",VLOOKUP($C1918,hdc!$B$2:$F$1600,5,FALSE())),IF($A1918="NAUTICS",IF(VLOOKUP($C1918,nautics!$B$2:$F$1200,5,FALSE())="","",VLOOKUP($C1918,nautics!$B$2:$F$1200,5,FALSE())),IF($A1918="ST",IF(VLOOKUP($C1918,st!$B$2:$F$400,5,FALSE())="","",VLOOKUP($C1918,st!$B$2:$F$400,5,FALSE())),""))),"")</f>
        <v/>
      </c>
      <c r="H1918" s="35" t="s">
        <v>84</v>
      </c>
      <c r="I1918" s="35" t="s">
        <v>34</v>
      </c>
      <c r="J1918" s="35" t="s">
        <v>5540</v>
      </c>
      <c r="K1918" s="35">
        <f t="shared" si="7"/>
        <v>26</v>
      </c>
      <c r="L1918" s="35" t="s">
        <v>5542</v>
      </c>
      <c r="M1918" s="35" t="s">
        <v>5543</v>
      </c>
      <c r="N1918" s="35" t="s">
        <v>511</v>
      </c>
      <c r="O1918" s="35" t="s">
        <v>513</v>
      </c>
      <c r="P1918" s="35" t="s">
        <v>5545</v>
      </c>
      <c r="Q1918" s="35" t="s">
        <v>5546</v>
      </c>
      <c r="S1918" s="35" t="s">
        <v>511</v>
      </c>
      <c r="T1918" s="35" t="s">
        <v>513</v>
      </c>
      <c r="U1918" s="35" t="s">
        <v>5547</v>
      </c>
      <c r="W1918" s="35" t="s">
        <v>78</v>
      </c>
      <c r="X1918" s="35" t="s">
        <v>59</v>
      </c>
      <c r="Y1918" s="35" t="s">
        <v>3194</v>
      </c>
      <c r="Z1918" s="35" t="s">
        <v>2869</v>
      </c>
    </row>
    <row r="1919" spans="1:26" ht="15" customHeight="1">
      <c r="A1919" s="35" t="s">
        <v>1304</v>
      </c>
      <c r="C1919" s="35" t="s">
        <v>5550</v>
      </c>
      <c r="D1919" s="35">
        <f>IFERROR(IF($A1919="HDC",IF(VLOOKUP($C1919,hdc!$B$2:$F$1600,2,FALSE())="","",VLOOKUP($C1919,hdc!$B$2:$F$1600,2,FALSE())),IF($A1919="NAUTICS",IF(VLOOKUP($C1919,nautics!$B$2:$F$1200,2,FALSE())="","",VLOOKUP($C1919,nautics!$B$2:$F$1200,2,FALSE())),IF($A1919="ST",IF(VLOOKUP($C1919,st!$B$2:$F$400,2,FALSE())="","",VLOOKUP($C1919,st!$B$2:$F$400,2,FALSE())),""))),"")</f>
        <v>1</v>
      </c>
      <c r="E1919" s="35" t="str">
        <f>IFERROR(IF($A1919="HDC",IF(VLOOKUP($C1919,hdc!$B$2:$F$1600,3,FALSE())="","",VLOOKUP($C1919,hdc!$B$2:$F$1600,3,FALSE())),IF($A1919="NAUTICS",IF(VLOOKUP($C1919,nautics!$B$2:$F$1200,3,FALSE())="","",VLOOKUP($C1919,nautics!$B$2:$F$1200,3,FALSE())),IF($A1919="ST",IF(VLOOKUP($C1919,st!$B$2:$F$400,3,FALSE())="","",VLOOKUP($C1919,st!$B$2:$F$400,3,FALSE())),""))),"")</f>
        <v/>
      </c>
      <c r="F1919" s="35" t="str">
        <f>IFERROR(IF($A1919="HDC",IF(VLOOKUP($C1919,hdc!$B$2:$F$1600,4,FALSE())="","",VLOOKUP($C1919,hdc!$B$2:$F$1600,4,FALSE())),IF($A1919="NAUTICS",IF(VLOOKUP($C1919,nautics!$B$2:$F$1200,4,FALSE())="","",VLOOKUP($C1919,nautics!$B$2:$F$1200,4,FALSE())),IF($A1919="ST",IF(VLOOKUP($C1919,st!$B$2:$F$400,4,FALSE())="","",VLOOKUP($C1919,st!$B$2:$F$400,4,FALSE())),""))),"")</f>
        <v/>
      </c>
      <c r="G1919" s="35" t="str">
        <f>IFERROR(IF($A1919="HDC",IF(VLOOKUP($C1919,hdc!$B$2:$F$1600,5,FALSE())="","",VLOOKUP($C1919,hdc!$B$2:$F$1600,5,FALSE())),IF($A1919="NAUTICS",IF(VLOOKUP($C1919,nautics!$B$2:$F$1200,5,FALSE())="","",VLOOKUP($C1919,nautics!$B$2:$F$1200,5,FALSE())),IF($A1919="ST",IF(VLOOKUP($C1919,st!$B$2:$F$400,5,FALSE())="","",VLOOKUP($C1919,st!$B$2:$F$400,5,FALSE())),""))),"")</f>
        <v/>
      </c>
      <c r="H1919" s="35" t="s">
        <v>84</v>
      </c>
      <c r="I1919" s="35" t="s">
        <v>34</v>
      </c>
      <c r="J1919" s="35" t="s">
        <v>5551</v>
      </c>
      <c r="K1919" s="35">
        <f t="shared" si="7"/>
        <v>27</v>
      </c>
      <c r="L1919" s="35" t="s">
        <v>5554</v>
      </c>
      <c r="M1919" s="35" t="s">
        <v>5555</v>
      </c>
      <c r="N1919" s="35" t="s">
        <v>511</v>
      </c>
      <c r="O1919" s="35" t="s">
        <v>513</v>
      </c>
      <c r="P1919" s="35" t="s">
        <v>5545</v>
      </c>
      <c r="Q1919" s="35" t="s">
        <v>5546</v>
      </c>
      <c r="S1919" s="35" t="s">
        <v>511</v>
      </c>
      <c r="T1919" s="35" t="s">
        <v>513</v>
      </c>
      <c r="U1919" s="35" t="s">
        <v>5547</v>
      </c>
      <c r="W1919" s="35" t="s">
        <v>78</v>
      </c>
      <c r="X1919" s="35" t="s">
        <v>59</v>
      </c>
      <c r="Y1919" s="35" t="s">
        <v>3194</v>
      </c>
      <c r="Z1919" s="35" t="s">
        <v>2869</v>
      </c>
    </row>
    <row r="1920" spans="1:26" ht="15" customHeight="1">
      <c r="A1920" s="35" t="s">
        <v>1304</v>
      </c>
      <c r="C1920" s="35" t="s">
        <v>5558</v>
      </c>
      <c r="D1920" s="35">
        <f>IFERROR(IF($A1920="HDC",IF(VLOOKUP($C1920,hdc!$B$2:$F$1600,2,FALSE())="","",VLOOKUP($C1920,hdc!$B$2:$F$1600,2,FALSE())),IF($A1920="NAUTICS",IF(VLOOKUP($C1920,nautics!$B$2:$F$1200,2,FALSE())="","",VLOOKUP($C1920,nautics!$B$2:$F$1200,2,FALSE())),IF($A1920="ST",IF(VLOOKUP($C1920,st!$B$2:$F$400,2,FALSE())="","",VLOOKUP($C1920,st!$B$2:$F$400,2,FALSE())),""))),"")</f>
        <v>1</v>
      </c>
      <c r="E1920" s="35" t="str">
        <f>IFERROR(IF($A1920="HDC",IF(VLOOKUP($C1920,hdc!$B$2:$F$1600,3,FALSE())="","",VLOOKUP($C1920,hdc!$B$2:$F$1600,3,FALSE())),IF($A1920="NAUTICS",IF(VLOOKUP($C1920,nautics!$B$2:$F$1200,3,FALSE())="","",VLOOKUP($C1920,nautics!$B$2:$F$1200,3,FALSE())),IF($A1920="ST",IF(VLOOKUP($C1920,st!$B$2:$F$400,3,FALSE())="","",VLOOKUP($C1920,st!$B$2:$F$400,3,FALSE())),""))),"")</f>
        <v/>
      </c>
      <c r="F1920" s="35" t="str">
        <f>IFERROR(IF($A1920="HDC",IF(VLOOKUP($C1920,hdc!$B$2:$F$1600,4,FALSE())="","",VLOOKUP($C1920,hdc!$B$2:$F$1600,4,FALSE())),IF($A1920="NAUTICS",IF(VLOOKUP($C1920,nautics!$B$2:$F$1200,4,FALSE())="","",VLOOKUP($C1920,nautics!$B$2:$F$1200,4,FALSE())),IF($A1920="ST",IF(VLOOKUP($C1920,st!$B$2:$F$400,4,FALSE())="","",VLOOKUP($C1920,st!$B$2:$F$400,4,FALSE())),""))),"")</f>
        <v/>
      </c>
      <c r="G1920" s="35" t="str">
        <f>IFERROR(IF($A1920="HDC",IF(VLOOKUP($C1920,hdc!$B$2:$F$1600,5,FALSE())="","",VLOOKUP($C1920,hdc!$B$2:$F$1600,5,FALSE())),IF($A1920="NAUTICS",IF(VLOOKUP($C1920,nautics!$B$2:$F$1200,5,FALSE())="","",VLOOKUP($C1920,nautics!$B$2:$F$1200,5,FALSE())),IF($A1920="ST",IF(VLOOKUP($C1920,st!$B$2:$F$400,5,FALSE())="","",VLOOKUP($C1920,st!$B$2:$F$400,5,FALSE())),""))),"")</f>
        <v/>
      </c>
      <c r="H1920" s="35" t="s">
        <v>84</v>
      </c>
      <c r="I1920" s="35" t="s">
        <v>34</v>
      </c>
      <c r="J1920" s="35" t="s">
        <v>5551</v>
      </c>
      <c r="K1920" s="35">
        <f t="shared" si="7"/>
        <v>27</v>
      </c>
      <c r="L1920" s="35" t="s">
        <v>5561</v>
      </c>
      <c r="M1920" s="35" t="s">
        <v>5562</v>
      </c>
      <c r="N1920" s="35" t="s">
        <v>511</v>
      </c>
      <c r="O1920" s="35" t="s">
        <v>513</v>
      </c>
      <c r="P1920" s="35" t="s">
        <v>5545</v>
      </c>
      <c r="Q1920" s="35" t="s">
        <v>5546</v>
      </c>
      <c r="S1920" s="35" t="s">
        <v>511</v>
      </c>
      <c r="T1920" s="35" t="s">
        <v>513</v>
      </c>
      <c r="U1920" s="35" t="s">
        <v>5547</v>
      </c>
      <c r="W1920" s="35" t="s">
        <v>78</v>
      </c>
      <c r="X1920" s="35" t="s">
        <v>59</v>
      </c>
      <c r="Y1920" s="35" t="s">
        <v>3194</v>
      </c>
      <c r="Z1920" s="35" t="s">
        <v>2869</v>
      </c>
    </row>
    <row r="1921" spans="1:26" ht="15" customHeight="1">
      <c r="A1921" s="35" t="s">
        <v>1304</v>
      </c>
      <c r="C1921" s="35" t="s">
        <v>5564</v>
      </c>
      <c r="D1921" s="35">
        <f>IFERROR(IF($A1921="HDC",IF(VLOOKUP($C1921,hdc!$B$2:$F$1600,2,FALSE())="","",VLOOKUP($C1921,hdc!$B$2:$F$1600,2,FALSE())),IF($A1921="NAUTICS",IF(VLOOKUP($C1921,nautics!$B$2:$F$1200,2,FALSE())="","",VLOOKUP($C1921,nautics!$B$2:$F$1200,2,FALSE())),IF($A1921="ST",IF(VLOOKUP($C1921,st!$B$2:$F$400,2,FALSE())="","",VLOOKUP($C1921,st!$B$2:$F$400,2,FALSE())),""))),"")</f>
        <v>1</v>
      </c>
      <c r="E1921" s="35" t="str">
        <f>IFERROR(IF($A1921="HDC",IF(VLOOKUP($C1921,hdc!$B$2:$F$1600,3,FALSE())="","",VLOOKUP($C1921,hdc!$B$2:$F$1600,3,FALSE())),IF($A1921="NAUTICS",IF(VLOOKUP($C1921,nautics!$B$2:$F$1200,3,FALSE())="","",VLOOKUP($C1921,nautics!$B$2:$F$1200,3,FALSE())),IF($A1921="ST",IF(VLOOKUP($C1921,st!$B$2:$F$400,3,FALSE())="","",VLOOKUP($C1921,st!$B$2:$F$400,3,FALSE())),""))),"")</f>
        <v/>
      </c>
      <c r="F1921" s="35" t="str">
        <f>IFERROR(IF($A1921="HDC",IF(VLOOKUP($C1921,hdc!$B$2:$F$1600,4,FALSE())="","",VLOOKUP($C1921,hdc!$B$2:$F$1600,4,FALSE())),IF($A1921="NAUTICS",IF(VLOOKUP($C1921,nautics!$B$2:$F$1200,4,FALSE())="","",VLOOKUP($C1921,nautics!$B$2:$F$1200,4,FALSE())),IF($A1921="ST",IF(VLOOKUP($C1921,st!$B$2:$F$400,4,FALSE())="","",VLOOKUP($C1921,st!$B$2:$F$400,4,FALSE())),""))),"")</f>
        <v/>
      </c>
      <c r="G1921" s="35" t="str">
        <f>IFERROR(IF($A1921="HDC",IF(VLOOKUP($C1921,hdc!$B$2:$F$1600,5,FALSE())="","",VLOOKUP($C1921,hdc!$B$2:$F$1600,5,FALSE())),IF($A1921="NAUTICS",IF(VLOOKUP($C1921,nautics!$B$2:$F$1200,5,FALSE())="","",VLOOKUP($C1921,nautics!$B$2:$F$1200,5,FALSE())),IF($A1921="ST",IF(VLOOKUP($C1921,st!$B$2:$F$400,5,FALSE())="","",VLOOKUP($C1921,st!$B$2:$F$400,5,FALSE())),""))),"")</f>
        <v/>
      </c>
      <c r="H1921" s="35" t="s">
        <v>84</v>
      </c>
      <c r="I1921" s="35" t="s">
        <v>34</v>
      </c>
      <c r="J1921" s="35" t="s">
        <v>5551</v>
      </c>
      <c r="K1921" s="35">
        <f t="shared" si="7"/>
        <v>27</v>
      </c>
      <c r="L1921" s="35" t="s">
        <v>5568</v>
      </c>
      <c r="M1921" s="35" t="s">
        <v>5569</v>
      </c>
      <c r="N1921" s="35" t="s">
        <v>511</v>
      </c>
      <c r="O1921" s="35" t="s">
        <v>513</v>
      </c>
      <c r="P1921" s="35" t="s">
        <v>5545</v>
      </c>
      <c r="Q1921" s="35" t="s">
        <v>5546</v>
      </c>
      <c r="S1921" s="35" t="s">
        <v>511</v>
      </c>
      <c r="T1921" s="35" t="s">
        <v>513</v>
      </c>
      <c r="U1921" s="35" t="s">
        <v>5547</v>
      </c>
      <c r="W1921" s="35" t="s">
        <v>78</v>
      </c>
      <c r="X1921" s="35" t="s">
        <v>59</v>
      </c>
      <c r="Y1921" s="35" t="s">
        <v>3194</v>
      </c>
      <c r="Z1921" s="35" t="s">
        <v>2869</v>
      </c>
    </row>
    <row r="1922" spans="1:26" ht="15" customHeight="1">
      <c r="A1922" s="35" t="s">
        <v>1304</v>
      </c>
      <c r="C1922" s="35" t="s">
        <v>5572</v>
      </c>
      <c r="D1922" s="35">
        <f>IFERROR(IF($A1922="HDC",IF(VLOOKUP($C1922,hdc!$B$2:$F$1600,2,FALSE())="","",VLOOKUP($C1922,hdc!$B$2:$F$1600,2,FALSE())),IF($A1922="NAUTICS",IF(VLOOKUP($C1922,nautics!$B$2:$F$1200,2,FALSE())="","",VLOOKUP($C1922,nautics!$B$2:$F$1200,2,FALSE())),IF($A1922="ST",IF(VLOOKUP($C1922,st!$B$2:$F$400,2,FALSE())="","",VLOOKUP($C1922,st!$B$2:$F$400,2,FALSE())),""))),"")</f>
        <v>1</v>
      </c>
      <c r="E1922" s="35" t="str">
        <f>IFERROR(IF($A1922="HDC",IF(VLOOKUP($C1922,hdc!$B$2:$F$1600,3,FALSE())="","",VLOOKUP($C1922,hdc!$B$2:$F$1600,3,FALSE())),IF($A1922="NAUTICS",IF(VLOOKUP($C1922,nautics!$B$2:$F$1200,3,FALSE())="","",VLOOKUP($C1922,nautics!$B$2:$F$1200,3,FALSE())),IF($A1922="ST",IF(VLOOKUP($C1922,st!$B$2:$F$400,3,FALSE())="","",VLOOKUP($C1922,st!$B$2:$F$400,3,FALSE())),""))),"")</f>
        <v/>
      </c>
      <c r="F1922" s="35" t="str">
        <f>IFERROR(IF($A1922="HDC",IF(VLOOKUP($C1922,hdc!$B$2:$F$1600,4,FALSE())="","",VLOOKUP($C1922,hdc!$B$2:$F$1600,4,FALSE())),IF($A1922="NAUTICS",IF(VLOOKUP($C1922,nautics!$B$2:$F$1200,4,FALSE())="","",VLOOKUP($C1922,nautics!$B$2:$F$1200,4,FALSE())),IF($A1922="ST",IF(VLOOKUP($C1922,st!$B$2:$F$400,4,FALSE())="","",VLOOKUP($C1922,st!$B$2:$F$400,4,FALSE())),""))),"")</f>
        <v/>
      </c>
      <c r="G1922" s="35" t="str">
        <f>IFERROR(IF($A1922="HDC",IF(VLOOKUP($C1922,hdc!$B$2:$F$1600,5,FALSE())="","",VLOOKUP($C1922,hdc!$B$2:$F$1600,5,FALSE())),IF($A1922="NAUTICS",IF(VLOOKUP($C1922,nautics!$B$2:$F$1200,5,FALSE())="","",VLOOKUP($C1922,nautics!$B$2:$F$1200,5,FALSE())),IF($A1922="ST",IF(VLOOKUP($C1922,st!$B$2:$F$400,5,FALSE())="","",VLOOKUP($C1922,st!$B$2:$F$400,5,FALSE())),""))),"")</f>
        <v/>
      </c>
      <c r="H1922" s="35" t="s">
        <v>84</v>
      </c>
      <c r="I1922" s="35" t="s">
        <v>34</v>
      </c>
      <c r="J1922" s="35" t="s">
        <v>5551</v>
      </c>
      <c r="K1922" s="35">
        <f t="shared" si="7"/>
        <v>27</v>
      </c>
      <c r="L1922" s="35" t="s">
        <v>5574</v>
      </c>
      <c r="M1922" s="35" t="s">
        <v>5575</v>
      </c>
      <c r="N1922" s="35" t="s">
        <v>511</v>
      </c>
      <c r="O1922" s="35" t="s">
        <v>513</v>
      </c>
      <c r="P1922" s="35" t="s">
        <v>5545</v>
      </c>
      <c r="Q1922" s="35" t="s">
        <v>5546</v>
      </c>
      <c r="S1922" s="35" t="s">
        <v>511</v>
      </c>
      <c r="T1922" s="35" t="s">
        <v>513</v>
      </c>
      <c r="U1922" s="35" t="s">
        <v>5547</v>
      </c>
      <c r="W1922" s="35" t="s">
        <v>78</v>
      </c>
      <c r="X1922" s="35" t="s">
        <v>59</v>
      </c>
      <c r="Y1922" s="35" t="s">
        <v>3194</v>
      </c>
      <c r="Z1922" s="35" t="s">
        <v>2869</v>
      </c>
    </row>
    <row r="1923" spans="1:26" ht="15" customHeight="1">
      <c r="A1923" s="35" t="s">
        <v>1304</v>
      </c>
      <c r="C1923" s="35" t="s">
        <v>5578</v>
      </c>
      <c r="D1923" s="35">
        <f>IFERROR(IF($A1923="HDC",IF(VLOOKUP($C1923,hdc!$B$2:$F$1600,2,FALSE())="","",VLOOKUP($C1923,hdc!$B$2:$F$1600,2,FALSE())),IF($A1923="NAUTICS",IF(VLOOKUP($C1923,nautics!$B$2:$F$1200,2,FALSE())="","",VLOOKUP($C1923,nautics!$B$2:$F$1200,2,FALSE())),IF($A1923="ST",IF(VLOOKUP($C1923,st!$B$2:$F$400,2,FALSE())="","",VLOOKUP($C1923,st!$B$2:$F$400,2,FALSE())),""))),"")</f>
        <v>1</v>
      </c>
      <c r="E1923" s="35" t="str">
        <f>IFERROR(IF($A1923="HDC",IF(VLOOKUP($C1923,hdc!$B$2:$F$1600,3,FALSE())="","",VLOOKUP($C1923,hdc!$B$2:$F$1600,3,FALSE())),IF($A1923="NAUTICS",IF(VLOOKUP($C1923,nautics!$B$2:$F$1200,3,FALSE())="","",VLOOKUP($C1923,nautics!$B$2:$F$1200,3,FALSE())),IF($A1923="ST",IF(VLOOKUP($C1923,st!$B$2:$F$400,3,FALSE())="","",VLOOKUP($C1923,st!$B$2:$F$400,3,FALSE())),""))),"")</f>
        <v/>
      </c>
      <c r="F1923" s="35" t="str">
        <f>IFERROR(IF($A1923="HDC",IF(VLOOKUP($C1923,hdc!$B$2:$F$1600,4,FALSE())="","",VLOOKUP($C1923,hdc!$B$2:$F$1600,4,FALSE())),IF($A1923="NAUTICS",IF(VLOOKUP($C1923,nautics!$B$2:$F$1200,4,FALSE())="","",VLOOKUP($C1923,nautics!$B$2:$F$1200,4,FALSE())),IF($A1923="ST",IF(VLOOKUP($C1923,st!$B$2:$F$400,4,FALSE())="","",VLOOKUP($C1923,st!$B$2:$F$400,4,FALSE())),""))),"")</f>
        <v/>
      </c>
      <c r="G1923" s="35" t="str">
        <f>IFERROR(IF($A1923="HDC",IF(VLOOKUP($C1923,hdc!$B$2:$F$1600,5,FALSE())="","",VLOOKUP($C1923,hdc!$B$2:$F$1600,5,FALSE())),IF($A1923="NAUTICS",IF(VLOOKUP($C1923,nautics!$B$2:$F$1200,5,FALSE())="","",VLOOKUP($C1923,nautics!$B$2:$F$1200,5,FALSE())),IF($A1923="ST",IF(VLOOKUP($C1923,st!$B$2:$F$400,5,FALSE())="","",VLOOKUP($C1923,st!$B$2:$F$400,5,FALSE())),""))),"")</f>
        <v/>
      </c>
      <c r="H1923" s="35" t="s">
        <v>84</v>
      </c>
      <c r="I1923" s="35" t="s">
        <v>34</v>
      </c>
      <c r="J1923" s="35" t="s">
        <v>5551</v>
      </c>
      <c r="K1923" s="35">
        <f t="shared" si="7"/>
        <v>27</v>
      </c>
      <c r="L1923" s="35" t="s">
        <v>5579</v>
      </c>
      <c r="M1923" s="35" t="s">
        <v>5580</v>
      </c>
      <c r="N1923" s="35" t="s">
        <v>511</v>
      </c>
      <c r="O1923" s="35" t="s">
        <v>513</v>
      </c>
      <c r="P1923" s="35" t="s">
        <v>5545</v>
      </c>
      <c r="Q1923" s="35" t="s">
        <v>5546</v>
      </c>
      <c r="S1923" s="35" t="s">
        <v>511</v>
      </c>
      <c r="T1923" s="35" t="s">
        <v>513</v>
      </c>
      <c r="U1923" s="35" t="s">
        <v>5547</v>
      </c>
      <c r="W1923" s="35" t="s">
        <v>78</v>
      </c>
      <c r="X1923" s="35" t="s">
        <v>59</v>
      </c>
      <c r="Y1923" s="35" t="s">
        <v>3194</v>
      </c>
      <c r="Z1923" s="35" t="s">
        <v>2869</v>
      </c>
    </row>
    <row r="1924" spans="1:26" ht="15" customHeight="1">
      <c r="A1924" s="35" t="s">
        <v>1304</v>
      </c>
      <c r="C1924" s="35" t="s">
        <v>5582</v>
      </c>
      <c r="D1924" s="35">
        <f>IFERROR(IF($A1924="HDC",IF(VLOOKUP($C1924,hdc!$B$2:$F$1600,2,FALSE())="","",VLOOKUP($C1924,hdc!$B$2:$F$1600,2,FALSE())),IF($A1924="NAUTICS",IF(VLOOKUP($C1924,nautics!$B$2:$F$1200,2,FALSE())="","",VLOOKUP($C1924,nautics!$B$2:$F$1200,2,FALSE())),IF($A1924="ST",IF(VLOOKUP($C1924,st!$B$2:$F$400,2,FALSE())="","",VLOOKUP($C1924,st!$B$2:$F$400,2,FALSE())),""))),"")</f>
        <v>1</v>
      </c>
      <c r="E1924" s="35" t="str">
        <f>IFERROR(IF($A1924="HDC",IF(VLOOKUP($C1924,hdc!$B$2:$F$1600,3,FALSE())="","",VLOOKUP($C1924,hdc!$B$2:$F$1600,3,FALSE())),IF($A1924="NAUTICS",IF(VLOOKUP($C1924,nautics!$B$2:$F$1200,3,FALSE())="","",VLOOKUP($C1924,nautics!$B$2:$F$1200,3,FALSE())),IF($A1924="ST",IF(VLOOKUP($C1924,st!$B$2:$F$400,3,FALSE())="","",VLOOKUP($C1924,st!$B$2:$F$400,3,FALSE())),""))),"")</f>
        <v/>
      </c>
      <c r="F1924" s="35" t="str">
        <f>IFERROR(IF($A1924="HDC",IF(VLOOKUP($C1924,hdc!$B$2:$F$1600,4,FALSE())="","",VLOOKUP($C1924,hdc!$B$2:$F$1600,4,FALSE())),IF($A1924="NAUTICS",IF(VLOOKUP($C1924,nautics!$B$2:$F$1200,4,FALSE())="","",VLOOKUP($C1924,nautics!$B$2:$F$1200,4,FALSE())),IF($A1924="ST",IF(VLOOKUP($C1924,st!$B$2:$F$400,4,FALSE())="","",VLOOKUP($C1924,st!$B$2:$F$400,4,FALSE())),""))),"")</f>
        <v/>
      </c>
      <c r="G1924" s="35" t="str">
        <f>IFERROR(IF($A1924="HDC",IF(VLOOKUP($C1924,hdc!$B$2:$F$1600,5,FALSE())="","",VLOOKUP($C1924,hdc!$B$2:$F$1600,5,FALSE())),IF($A1924="NAUTICS",IF(VLOOKUP($C1924,nautics!$B$2:$F$1200,5,FALSE())="","",VLOOKUP($C1924,nautics!$B$2:$F$1200,5,FALSE())),IF($A1924="ST",IF(VLOOKUP($C1924,st!$B$2:$F$400,5,FALSE())="","",VLOOKUP($C1924,st!$B$2:$F$400,5,FALSE())),""))),"")</f>
        <v/>
      </c>
      <c r="H1924" s="35" t="s">
        <v>84</v>
      </c>
      <c r="I1924" s="35" t="s">
        <v>34</v>
      </c>
      <c r="J1924" s="35" t="s">
        <v>5551</v>
      </c>
      <c r="K1924" s="35">
        <f t="shared" si="7"/>
        <v>27</v>
      </c>
      <c r="L1924" s="35" t="s">
        <v>5585</v>
      </c>
      <c r="M1924" s="35" t="s">
        <v>5586</v>
      </c>
      <c r="N1924" s="35" t="s">
        <v>511</v>
      </c>
      <c r="O1924" s="35" t="s">
        <v>513</v>
      </c>
      <c r="P1924" s="35" t="s">
        <v>5545</v>
      </c>
      <c r="Q1924" s="35" t="s">
        <v>5546</v>
      </c>
      <c r="S1924" s="35" t="s">
        <v>511</v>
      </c>
      <c r="T1924" s="35" t="s">
        <v>513</v>
      </c>
      <c r="U1924" s="35" t="s">
        <v>5547</v>
      </c>
      <c r="W1924" s="35" t="s">
        <v>78</v>
      </c>
      <c r="X1924" s="35" t="s">
        <v>59</v>
      </c>
      <c r="Y1924" s="35" t="s">
        <v>3194</v>
      </c>
      <c r="Z1924" s="35" t="s">
        <v>2869</v>
      </c>
    </row>
    <row r="1925" spans="1:26" ht="15" customHeight="1">
      <c r="A1925" s="35" t="s">
        <v>1304</v>
      </c>
      <c r="C1925" s="35" t="s">
        <v>5588</v>
      </c>
      <c r="D1925" s="35">
        <f>IFERROR(IF($A1925="HDC",IF(VLOOKUP($C1925,hdc!$B$2:$F$1600,2,FALSE())="","",VLOOKUP($C1925,hdc!$B$2:$F$1600,2,FALSE())),IF($A1925="NAUTICS",IF(VLOOKUP($C1925,nautics!$B$2:$F$1200,2,FALSE())="","",VLOOKUP($C1925,nautics!$B$2:$F$1200,2,FALSE())),IF($A1925="ST",IF(VLOOKUP($C1925,st!$B$2:$F$400,2,FALSE())="","",VLOOKUP($C1925,st!$B$2:$F$400,2,FALSE())),""))),"")</f>
        <v>1</v>
      </c>
      <c r="E1925" s="35" t="str">
        <f>IFERROR(IF($A1925="HDC",IF(VLOOKUP($C1925,hdc!$B$2:$F$1600,3,FALSE())="","",VLOOKUP($C1925,hdc!$B$2:$F$1600,3,FALSE())),IF($A1925="NAUTICS",IF(VLOOKUP($C1925,nautics!$B$2:$F$1200,3,FALSE())="","",VLOOKUP($C1925,nautics!$B$2:$F$1200,3,FALSE())),IF($A1925="ST",IF(VLOOKUP($C1925,st!$B$2:$F$400,3,FALSE())="","",VLOOKUP($C1925,st!$B$2:$F$400,3,FALSE())),""))),"")</f>
        <v/>
      </c>
      <c r="F1925" s="35" t="str">
        <f>IFERROR(IF($A1925="HDC",IF(VLOOKUP($C1925,hdc!$B$2:$F$1600,4,FALSE())="","",VLOOKUP($C1925,hdc!$B$2:$F$1600,4,FALSE())),IF($A1925="NAUTICS",IF(VLOOKUP($C1925,nautics!$B$2:$F$1200,4,FALSE())="","",VLOOKUP($C1925,nautics!$B$2:$F$1200,4,FALSE())),IF($A1925="ST",IF(VLOOKUP($C1925,st!$B$2:$F$400,4,FALSE())="","",VLOOKUP($C1925,st!$B$2:$F$400,4,FALSE())),""))),"")</f>
        <v/>
      </c>
      <c r="G1925" s="35" t="str">
        <f>IFERROR(IF($A1925="HDC",IF(VLOOKUP($C1925,hdc!$B$2:$F$1600,5,FALSE())="","",VLOOKUP($C1925,hdc!$B$2:$F$1600,5,FALSE())),IF($A1925="NAUTICS",IF(VLOOKUP($C1925,nautics!$B$2:$F$1200,5,FALSE())="","",VLOOKUP($C1925,nautics!$B$2:$F$1200,5,FALSE())),IF($A1925="ST",IF(VLOOKUP($C1925,st!$B$2:$F$400,5,FALSE())="","",VLOOKUP($C1925,st!$B$2:$F$400,5,FALSE())),""))),"")</f>
        <v/>
      </c>
      <c r="H1925" s="35" t="s">
        <v>84</v>
      </c>
      <c r="I1925" s="35" t="s">
        <v>34</v>
      </c>
      <c r="J1925" s="35" t="s">
        <v>5551</v>
      </c>
      <c r="K1925" s="35">
        <f t="shared" si="7"/>
        <v>27</v>
      </c>
      <c r="L1925" s="35" t="s">
        <v>5592</v>
      </c>
      <c r="M1925" s="35" t="s">
        <v>5593</v>
      </c>
      <c r="N1925" s="35" t="s">
        <v>511</v>
      </c>
      <c r="O1925" s="35" t="s">
        <v>513</v>
      </c>
      <c r="P1925" s="35" t="s">
        <v>5545</v>
      </c>
      <c r="Q1925" s="35" t="s">
        <v>5546</v>
      </c>
      <c r="S1925" s="35" t="s">
        <v>511</v>
      </c>
      <c r="T1925" s="35" t="s">
        <v>513</v>
      </c>
      <c r="U1925" s="35" t="s">
        <v>5547</v>
      </c>
      <c r="W1925" s="35" t="s">
        <v>78</v>
      </c>
      <c r="X1925" s="35" t="s">
        <v>59</v>
      </c>
      <c r="Y1925" s="35" t="s">
        <v>3194</v>
      </c>
      <c r="Z1925" s="35" t="s">
        <v>2869</v>
      </c>
    </row>
    <row r="1926" spans="1:26" ht="15" customHeight="1">
      <c r="A1926" s="35" t="s">
        <v>1304</v>
      </c>
      <c r="C1926" s="35" t="s">
        <v>5595</v>
      </c>
      <c r="D1926" s="35">
        <f>IFERROR(IF($A1926="HDC",IF(VLOOKUP($C1926,hdc!$B$2:$F$1600,2,FALSE())="","",VLOOKUP($C1926,hdc!$B$2:$F$1600,2,FALSE())),IF($A1926="NAUTICS",IF(VLOOKUP($C1926,nautics!$B$2:$F$1200,2,FALSE())="","",VLOOKUP($C1926,nautics!$B$2:$F$1200,2,FALSE())),IF($A1926="ST",IF(VLOOKUP($C1926,st!$B$2:$F$400,2,FALSE())="","",VLOOKUP($C1926,st!$B$2:$F$400,2,FALSE())),""))),"")</f>
        <v>1</v>
      </c>
      <c r="E1926" s="35" t="str">
        <f>IFERROR(IF($A1926="HDC",IF(VLOOKUP($C1926,hdc!$B$2:$F$1600,3,FALSE())="","",VLOOKUP($C1926,hdc!$B$2:$F$1600,3,FALSE())),IF($A1926="NAUTICS",IF(VLOOKUP($C1926,nautics!$B$2:$F$1200,3,FALSE())="","",VLOOKUP($C1926,nautics!$B$2:$F$1200,3,FALSE())),IF($A1926="ST",IF(VLOOKUP($C1926,st!$B$2:$F$400,3,FALSE())="","",VLOOKUP($C1926,st!$B$2:$F$400,3,FALSE())),""))),"")</f>
        <v/>
      </c>
      <c r="F1926" s="35" t="str">
        <f>IFERROR(IF($A1926="HDC",IF(VLOOKUP($C1926,hdc!$B$2:$F$1600,4,FALSE())="","",VLOOKUP($C1926,hdc!$B$2:$F$1600,4,FALSE())),IF($A1926="NAUTICS",IF(VLOOKUP($C1926,nautics!$B$2:$F$1200,4,FALSE())="","",VLOOKUP($C1926,nautics!$B$2:$F$1200,4,FALSE())),IF($A1926="ST",IF(VLOOKUP($C1926,st!$B$2:$F$400,4,FALSE())="","",VLOOKUP($C1926,st!$B$2:$F$400,4,FALSE())),""))),"")</f>
        <v/>
      </c>
      <c r="G1926" s="35" t="str">
        <f>IFERROR(IF($A1926="HDC",IF(VLOOKUP($C1926,hdc!$B$2:$F$1600,5,FALSE())="","",VLOOKUP($C1926,hdc!$B$2:$F$1600,5,FALSE())),IF($A1926="NAUTICS",IF(VLOOKUP($C1926,nautics!$B$2:$F$1200,5,FALSE())="","",VLOOKUP($C1926,nautics!$B$2:$F$1200,5,FALSE())),IF($A1926="ST",IF(VLOOKUP($C1926,st!$B$2:$F$400,5,FALSE())="","",VLOOKUP($C1926,st!$B$2:$F$400,5,FALSE())),""))),"")</f>
        <v/>
      </c>
      <c r="H1926" s="35" t="s">
        <v>84</v>
      </c>
      <c r="I1926" s="35" t="s">
        <v>34</v>
      </c>
      <c r="J1926" s="35" t="s">
        <v>5597</v>
      </c>
      <c r="K1926" s="35">
        <f t="shared" si="7"/>
        <v>31</v>
      </c>
      <c r="L1926" s="35" t="s">
        <v>5599</v>
      </c>
      <c r="M1926" s="35" t="s">
        <v>5600</v>
      </c>
      <c r="N1926" s="35" t="s">
        <v>486</v>
      </c>
      <c r="O1926" s="35" t="s">
        <v>487</v>
      </c>
      <c r="P1926" s="35" t="s">
        <v>5601</v>
      </c>
      <c r="Q1926" s="35" t="s">
        <v>5602</v>
      </c>
      <c r="S1926" s="35" t="s">
        <v>486</v>
      </c>
      <c r="T1926" s="35" t="s">
        <v>487</v>
      </c>
      <c r="U1926" s="35" t="s">
        <v>5604</v>
      </c>
      <c r="W1926" s="35" t="s">
        <v>78</v>
      </c>
      <c r="X1926" s="35" t="s">
        <v>59</v>
      </c>
      <c r="Y1926" s="35" t="s">
        <v>5605</v>
      </c>
      <c r="Z1926" s="35" t="s">
        <v>2671</v>
      </c>
    </row>
    <row r="1927" spans="1:26" ht="15" customHeight="1">
      <c r="A1927" s="35" t="s">
        <v>1304</v>
      </c>
      <c r="C1927" s="35" t="s">
        <v>5607</v>
      </c>
      <c r="D1927" s="35">
        <f>IFERROR(IF($A1927="HDC",IF(VLOOKUP($C1927,hdc!$B$2:$F$1600,2,FALSE())="","",VLOOKUP($C1927,hdc!$B$2:$F$1600,2,FALSE())),IF($A1927="NAUTICS",IF(VLOOKUP($C1927,nautics!$B$2:$F$1200,2,FALSE())="","",VLOOKUP($C1927,nautics!$B$2:$F$1200,2,FALSE())),IF($A1927="ST",IF(VLOOKUP($C1927,st!$B$2:$F$400,2,FALSE())="","",VLOOKUP($C1927,st!$B$2:$F$400,2,FALSE())),""))),"")</f>
        <v>1</v>
      </c>
      <c r="E1927" s="35" t="str">
        <f>IFERROR(IF($A1927="HDC",IF(VLOOKUP($C1927,hdc!$B$2:$F$1600,3,FALSE())="","",VLOOKUP($C1927,hdc!$B$2:$F$1600,3,FALSE())),IF($A1927="NAUTICS",IF(VLOOKUP($C1927,nautics!$B$2:$F$1200,3,FALSE())="","",VLOOKUP($C1927,nautics!$B$2:$F$1200,3,FALSE())),IF($A1927="ST",IF(VLOOKUP($C1927,st!$B$2:$F$400,3,FALSE())="","",VLOOKUP($C1927,st!$B$2:$F$400,3,FALSE())),""))),"")</f>
        <v/>
      </c>
      <c r="F1927" s="35" t="str">
        <f>IFERROR(IF($A1927="HDC",IF(VLOOKUP($C1927,hdc!$B$2:$F$1600,4,FALSE())="","",VLOOKUP($C1927,hdc!$B$2:$F$1600,4,FALSE())),IF($A1927="NAUTICS",IF(VLOOKUP($C1927,nautics!$B$2:$F$1200,4,FALSE())="","",VLOOKUP($C1927,nautics!$B$2:$F$1200,4,FALSE())),IF($A1927="ST",IF(VLOOKUP($C1927,st!$B$2:$F$400,4,FALSE())="","",VLOOKUP($C1927,st!$B$2:$F$400,4,FALSE())),""))),"")</f>
        <v/>
      </c>
      <c r="G1927" s="35" t="str">
        <f>IFERROR(IF($A1927="HDC",IF(VLOOKUP($C1927,hdc!$B$2:$F$1600,5,FALSE())="","",VLOOKUP($C1927,hdc!$B$2:$F$1600,5,FALSE())),IF($A1927="NAUTICS",IF(VLOOKUP($C1927,nautics!$B$2:$F$1200,5,FALSE())="","",VLOOKUP($C1927,nautics!$B$2:$F$1200,5,FALSE())),IF($A1927="ST",IF(VLOOKUP($C1927,st!$B$2:$F$400,5,FALSE())="","",VLOOKUP($C1927,st!$B$2:$F$400,5,FALSE())),""))),"")</f>
        <v/>
      </c>
      <c r="H1927" s="35" t="s">
        <v>84</v>
      </c>
      <c r="I1927" s="35" t="s">
        <v>34</v>
      </c>
      <c r="J1927" s="35" t="s">
        <v>5597</v>
      </c>
      <c r="K1927" s="35">
        <f t="shared" si="7"/>
        <v>31</v>
      </c>
      <c r="L1927" s="35" t="s">
        <v>5610</v>
      </c>
      <c r="M1927" s="35" t="s">
        <v>5611</v>
      </c>
      <c r="N1927" s="35" t="s">
        <v>486</v>
      </c>
      <c r="O1927" s="35" t="s">
        <v>487</v>
      </c>
      <c r="P1927" s="35" t="s">
        <v>5601</v>
      </c>
      <c r="Q1927" s="35" t="s">
        <v>5602</v>
      </c>
      <c r="S1927" s="35" t="s">
        <v>486</v>
      </c>
      <c r="T1927" s="35" t="s">
        <v>487</v>
      </c>
      <c r="U1927" s="35" t="s">
        <v>5604</v>
      </c>
      <c r="W1927" s="35" t="s">
        <v>78</v>
      </c>
      <c r="X1927" s="35" t="s">
        <v>59</v>
      </c>
      <c r="Y1927" s="35" t="s">
        <v>5605</v>
      </c>
      <c r="Z1927" s="35" t="s">
        <v>2671</v>
      </c>
    </row>
    <row r="1928" spans="1:26" ht="15" customHeight="1">
      <c r="A1928" s="35" t="s">
        <v>1304</v>
      </c>
      <c r="C1928" s="35" t="s">
        <v>5612</v>
      </c>
      <c r="D1928" s="35">
        <f>IFERROR(IF($A1928="HDC",IF(VLOOKUP($C1928,hdc!$B$2:$F$1600,2,FALSE())="","",VLOOKUP($C1928,hdc!$B$2:$F$1600,2,FALSE())),IF($A1928="NAUTICS",IF(VLOOKUP($C1928,nautics!$B$2:$F$1200,2,FALSE())="","",VLOOKUP($C1928,nautics!$B$2:$F$1200,2,FALSE())),IF($A1928="ST",IF(VLOOKUP($C1928,st!$B$2:$F$400,2,FALSE())="","",VLOOKUP($C1928,st!$B$2:$F$400,2,FALSE())),""))),"")</f>
        <v>1</v>
      </c>
      <c r="E1928" s="35" t="str">
        <f>IFERROR(IF($A1928="HDC",IF(VLOOKUP($C1928,hdc!$B$2:$F$1600,3,FALSE())="","",VLOOKUP($C1928,hdc!$B$2:$F$1600,3,FALSE())),IF($A1928="NAUTICS",IF(VLOOKUP($C1928,nautics!$B$2:$F$1200,3,FALSE())="","",VLOOKUP($C1928,nautics!$B$2:$F$1200,3,FALSE())),IF($A1928="ST",IF(VLOOKUP($C1928,st!$B$2:$F$400,3,FALSE())="","",VLOOKUP($C1928,st!$B$2:$F$400,3,FALSE())),""))),"")</f>
        <v/>
      </c>
      <c r="F1928" s="35" t="str">
        <f>IFERROR(IF($A1928="HDC",IF(VLOOKUP($C1928,hdc!$B$2:$F$1600,4,FALSE())="","",VLOOKUP($C1928,hdc!$B$2:$F$1600,4,FALSE())),IF($A1928="NAUTICS",IF(VLOOKUP($C1928,nautics!$B$2:$F$1200,4,FALSE())="","",VLOOKUP($C1928,nautics!$B$2:$F$1200,4,FALSE())),IF($A1928="ST",IF(VLOOKUP($C1928,st!$B$2:$F$400,4,FALSE())="","",VLOOKUP($C1928,st!$B$2:$F$400,4,FALSE())),""))),"")</f>
        <v/>
      </c>
      <c r="G1928" s="35" t="str">
        <f>IFERROR(IF($A1928="HDC",IF(VLOOKUP($C1928,hdc!$B$2:$F$1600,5,FALSE())="","",VLOOKUP($C1928,hdc!$B$2:$F$1600,5,FALSE())),IF($A1928="NAUTICS",IF(VLOOKUP($C1928,nautics!$B$2:$F$1200,5,FALSE())="","",VLOOKUP($C1928,nautics!$B$2:$F$1200,5,FALSE())),IF($A1928="ST",IF(VLOOKUP($C1928,st!$B$2:$F$400,5,FALSE())="","",VLOOKUP($C1928,st!$B$2:$F$400,5,FALSE())),""))),"")</f>
        <v/>
      </c>
      <c r="H1928" s="35" t="s">
        <v>84</v>
      </c>
      <c r="I1928" s="35" t="s">
        <v>34</v>
      </c>
      <c r="J1928" s="35" t="s">
        <v>5597</v>
      </c>
      <c r="K1928" s="35">
        <f t="shared" si="7"/>
        <v>31</v>
      </c>
      <c r="L1928" s="35" t="s">
        <v>5615</v>
      </c>
      <c r="M1928" s="35" t="s">
        <v>5616</v>
      </c>
      <c r="N1928" s="35" t="s">
        <v>486</v>
      </c>
      <c r="O1928" s="35" t="s">
        <v>487</v>
      </c>
      <c r="P1928" s="35" t="s">
        <v>5601</v>
      </c>
      <c r="Q1928" s="35" t="s">
        <v>5602</v>
      </c>
      <c r="S1928" s="35" t="s">
        <v>486</v>
      </c>
      <c r="T1928" s="35" t="s">
        <v>487</v>
      </c>
      <c r="U1928" s="35" t="s">
        <v>5604</v>
      </c>
      <c r="W1928" s="35" t="s">
        <v>78</v>
      </c>
      <c r="X1928" s="35" t="s">
        <v>59</v>
      </c>
      <c r="Y1928" s="35" t="s">
        <v>5605</v>
      </c>
      <c r="Z1928" s="35" t="s">
        <v>2671</v>
      </c>
    </row>
    <row r="1929" spans="1:26" ht="15" customHeight="1">
      <c r="A1929" s="35" t="s">
        <v>1304</v>
      </c>
      <c r="C1929" s="35" t="s">
        <v>5618</v>
      </c>
      <c r="D1929" s="35">
        <f>IFERROR(IF($A1929="HDC",IF(VLOOKUP($C1929,hdc!$B$2:$F$1600,2,FALSE())="","",VLOOKUP($C1929,hdc!$B$2:$F$1600,2,FALSE())),IF($A1929="NAUTICS",IF(VLOOKUP($C1929,nautics!$B$2:$F$1200,2,FALSE())="","",VLOOKUP($C1929,nautics!$B$2:$F$1200,2,FALSE())),IF($A1929="ST",IF(VLOOKUP($C1929,st!$B$2:$F$400,2,FALSE())="","",VLOOKUP($C1929,st!$B$2:$F$400,2,FALSE())),""))),"")</f>
        <v>1</v>
      </c>
      <c r="E1929" s="35" t="str">
        <f>IFERROR(IF($A1929="HDC",IF(VLOOKUP($C1929,hdc!$B$2:$F$1600,3,FALSE())="","",VLOOKUP($C1929,hdc!$B$2:$F$1600,3,FALSE())),IF($A1929="NAUTICS",IF(VLOOKUP($C1929,nautics!$B$2:$F$1200,3,FALSE())="","",VLOOKUP($C1929,nautics!$B$2:$F$1200,3,FALSE())),IF($A1929="ST",IF(VLOOKUP($C1929,st!$B$2:$F$400,3,FALSE())="","",VLOOKUP($C1929,st!$B$2:$F$400,3,FALSE())),""))),"")</f>
        <v/>
      </c>
      <c r="F1929" s="35" t="str">
        <f>IFERROR(IF($A1929="HDC",IF(VLOOKUP($C1929,hdc!$B$2:$F$1600,4,FALSE())="","",VLOOKUP($C1929,hdc!$B$2:$F$1600,4,FALSE())),IF($A1929="NAUTICS",IF(VLOOKUP($C1929,nautics!$B$2:$F$1200,4,FALSE())="","",VLOOKUP($C1929,nautics!$B$2:$F$1200,4,FALSE())),IF($A1929="ST",IF(VLOOKUP($C1929,st!$B$2:$F$400,4,FALSE())="","",VLOOKUP($C1929,st!$B$2:$F$400,4,FALSE())),""))),"")</f>
        <v/>
      </c>
      <c r="G1929" s="35" t="str">
        <f>IFERROR(IF($A1929="HDC",IF(VLOOKUP($C1929,hdc!$B$2:$F$1600,5,FALSE())="","",VLOOKUP($C1929,hdc!$B$2:$F$1600,5,FALSE())),IF($A1929="NAUTICS",IF(VLOOKUP($C1929,nautics!$B$2:$F$1200,5,FALSE())="","",VLOOKUP($C1929,nautics!$B$2:$F$1200,5,FALSE())),IF($A1929="ST",IF(VLOOKUP($C1929,st!$B$2:$F$400,5,FALSE())="","",VLOOKUP($C1929,st!$B$2:$F$400,5,FALSE())),""))),"")</f>
        <v/>
      </c>
      <c r="H1929" s="35" t="s">
        <v>84</v>
      </c>
      <c r="I1929" s="35" t="s">
        <v>34</v>
      </c>
      <c r="J1929" s="35" t="s">
        <v>5597</v>
      </c>
      <c r="K1929" s="35">
        <f t="shared" si="7"/>
        <v>31</v>
      </c>
      <c r="L1929" s="35" t="s">
        <v>5621</v>
      </c>
      <c r="M1929" s="35" t="s">
        <v>5622</v>
      </c>
      <c r="N1929" s="35" t="s">
        <v>486</v>
      </c>
      <c r="O1929" s="35" t="s">
        <v>487</v>
      </c>
      <c r="P1929" s="35" t="s">
        <v>5601</v>
      </c>
      <c r="Q1929" s="35" t="s">
        <v>5602</v>
      </c>
      <c r="S1929" s="35" t="s">
        <v>486</v>
      </c>
      <c r="T1929" s="35" t="s">
        <v>487</v>
      </c>
      <c r="U1929" s="35" t="s">
        <v>5604</v>
      </c>
      <c r="W1929" s="35" t="s">
        <v>78</v>
      </c>
      <c r="X1929" s="35" t="s">
        <v>59</v>
      </c>
      <c r="Y1929" s="35" t="s">
        <v>5605</v>
      </c>
      <c r="Z1929" s="35" t="s">
        <v>2671</v>
      </c>
    </row>
    <row r="1930" spans="1:26" ht="15" customHeight="1">
      <c r="A1930" s="35" t="s">
        <v>1304</v>
      </c>
      <c r="C1930" s="35" t="s">
        <v>5624</v>
      </c>
      <c r="D1930" s="35">
        <f>IFERROR(IF($A1930="HDC",IF(VLOOKUP($C1930,hdc!$B$2:$F$1600,2,FALSE())="","",VLOOKUP($C1930,hdc!$B$2:$F$1600,2,FALSE())),IF($A1930="NAUTICS",IF(VLOOKUP($C1930,nautics!$B$2:$F$1200,2,FALSE())="","",VLOOKUP($C1930,nautics!$B$2:$F$1200,2,FALSE())),IF($A1930="ST",IF(VLOOKUP($C1930,st!$B$2:$F$400,2,FALSE())="","",VLOOKUP($C1930,st!$B$2:$F$400,2,FALSE())),""))),"")</f>
        <v>1</v>
      </c>
      <c r="E1930" s="35" t="str">
        <f>IFERROR(IF($A1930="HDC",IF(VLOOKUP($C1930,hdc!$B$2:$F$1600,3,FALSE())="","",VLOOKUP($C1930,hdc!$B$2:$F$1600,3,FALSE())),IF($A1930="NAUTICS",IF(VLOOKUP($C1930,nautics!$B$2:$F$1200,3,FALSE())="","",VLOOKUP($C1930,nautics!$B$2:$F$1200,3,FALSE())),IF($A1930="ST",IF(VLOOKUP($C1930,st!$B$2:$F$400,3,FALSE())="","",VLOOKUP($C1930,st!$B$2:$F$400,3,FALSE())),""))),"")</f>
        <v/>
      </c>
      <c r="F1930" s="35" t="str">
        <f>IFERROR(IF($A1930="HDC",IF(VLOOKUP($C1930,hdc!$B$2:$F$1600,4,FALSE())="","",VLOOKUP($C1930,hdc!$B$2:$F$1600,4,FALSE())),IF($A1930="NAUTICS",IF(VLOOKUP($C1930,nautics!$B$2:$F$1200,4,FALSE())="","",VLOOKUP($C1930,nautics!$B$2:$F$1200,4,FALSE())),IF($A1930="ST",IF(VLOOKUP($C1930,st!$B$2:$F$400,4,FALSE())="","",VLOOKUP($C1930,st!$B$2:$F$400,4,FALSE())),""))),"")</f>
        <v/>
      </c>
      <c r="G1930" s="35" t="str">
        <f>IFERROR(IF($A1930="HDC",IF(VLOOKUP($C1930,hdc!$B$2:$F$1600,5,FALSE())="","",VLOOKUP($C1930,hdc!$B$2:$F$1600,5,FALSE())),IF($A1930="NAUTICS",IF(VLOOKUP($C1930,nautics!$B$2:$F$1200,5,FALSE())="","",VLOOKUP($C1930,nautics!$B$2:$F$1200,5,FALSE())),IF($A1930="ST",IF(VLOOKUP($C1930,st!$B$2:$F$400,5,FALSE())="","",VLOOKUP($C1930,st!$B$2:$F$400,5,FALSE())),""))),"")</f>
        <v/>
      </c>
      <c r="H1930" s="35" t="s">
        <v>84</v>
      </c>
      <c r="I1930" s="35" t="s">
        <v>34</v>
      </c>
      <c r="J1930" s="35" t="s">
        <v>5626</v>
      </c>
      <c r="K1930" s="35">
        <f t="shared" si="7"/>
        <v>32</v>
      </c>
      <c r="L1930" s="35" t="s">
        <v>5628</v>
      </c>
      <c r="M1930" s="35" t="s">
        <v>5629</v>
      </c>
      <c r="N1930" s="35" t="s">
        <v>531</v>
      </c>
      <c r="O1930" s="35" t="s">
        <v>532</v>
      </c>
      <c r="P1930" s="35" t="s">
        <v>5630</v>
      </c>
      <c r="Q1930" s="35" t="s">
        <v>5631</v>
      </c>
      <c r="S1930" s="35" t="s">
        <v>531</v>
      </c>
      <c r="T1930" s="35" t="s">
        <v>532</v>
      </c>
      <c r="U1930" s="35" t="s">
        <v>5633</v>
      </c>
      <c r="W1930" s="35" t="s">
        <v>78</v>
      </c>
      <c r="X1930" s="35" t="s">
        <v>59</v>
      </c>
      <c r="Y1930" s="35" t="s">
        <v>5634</v>
      </c>
      <c r="Z1930" s="35" t="s">
        <v>5401</v>
      </c>
    </row>
    <row r="1931" spans="1:26" ht="15" customHeight="1">
      <c r="A1931" s="35" t="s">
        <v>1304</v>
      </c>
      <c r="C1931" s="35" t="s">
        <v>5635</v>
      </c>
      <c r="D1931" s="35">
        <f>IFERROR(IF($A1931="HDC",IF(VLOOKUP($C1931,hdc!$B$2:$F$1600,2,FALSE())="","",VLOOKUP($C1931,hdc!$B$2:$F$1600,2,FALSE())),IF($A1931="NAUTICS",IF(VLOOKUP($C1931,nautics!$B$2:$F$1200,2,FALSE())="","",VLOOKUP($C1931,nautics!$B$2:$F$1200,2,FALSE())),IF($A1931="ST",IF(VLOOKUP($C1931,st!$B$2:$F$400,2,FALSE())="","",VLOOKUP($C1931,st!$B$2:$F$400,2,FALSE())),""))),"")</f>
        <v>1</v>
      </c>
      <c r="E1931" s="35" t="str">
        <f>IFERROR(IF($A1931="HDC",IF(VLOOKUP($C1931,hdc!$B$2:$F$1600,3,FALSE())="","",VLOOKUP($C1931,hdc!$B$2:$F$1600,3,FALSE())),IF($A1931="NAUTICS",IF(VLOOKUP($C1931,nautics!$B$2:$F$1200,3,FALSE())="","",VLOOKUP($C1931,nautics!$B$2:$F$1200,3,FALSE())),IF($A1931="ST",IF(VLOOKUP($C1931,st!$B$2:$F$400,3,FALSE())="","",VLOOKUP($C1931,st!$B$2:$F$400,3,FALSE())),""))),"")</f>
        <v/>
      </c>
      <c r="F1931" s="35" t="str">
        <f>IFERROR(IF($A1931="HDC",IF(VLOOKUP($C1931,hdc!$B$2:$F$1600,4,FALSE())="","",VLOOKUP($C1931,hdc!$B$2:$F$1600,4,FALSE())),IF($A1931="NAUTICS",IF(VLOOKUP($C1931,nautics!$B$2:$F$1200,4,FALSE())="","",VLOOKUP($C1931,nautics!$B$2:$F$1200,4,FALSE())),IF($A1931="ST",IF(VLOOKUP($C1931,st!$B$2:$F$400,4,FALSE())="","",VLOOKUP($C1931,st!$B$2:$F$400,4,FALSE())),""))),"")</f>
        <v/>
      </c>
      <c r="G1931" s="35" t="str">
        <f>IFERROR(IF($A1931="HDC",IF(VLOOKUP($C1931,hdc!$B$2:$F$1600,5,FALSE())="","",VLOOKUP($C1931,hdc!$B$2:$F$1600,5,FALSE())),IF($A1931="NAUTICS",IF(VLOOKUP($C1931,nautics!$B$2:$F$1200,5,FALSE())="","",VLOOKUP($C1931,nautics!$B$2:$F$1200,5,FALSE())),IF($A1931="ST",IF(VLOOKUP($C1931,st!$B$2:$F$400,5,FALSE())="","",VLOOKUP($C1931,st!$B$2:$F$400,5,FALSE())),""))),"")</f>
        <v/>
      </c>
      <c r="H1931" s="35" t="s">
        <v>84</v>
      </c>
      <c r="I1931" s="35" t="s">
        <v>34</v>
      </c>
      <c r="J1931" s="35" t="s">
        <v>5626</v>
      </c>
      <c r="K1931" s="35">
        <f t="shared" si="7"/>
        <v>32</v>
      </c>
      <c r="L1931" s="35" t="s">
        <v>5637</v>
      </c>
      <c r="M1931" s="35" t="s">
        <v>5638</v>
      </c>
      <c r="N1931" s="35" t="s">
        <v>531</v>
      </c>
      <c r="O1931" s="35" t="s">
        <v>532</v>
      </c>
      <c r="P1931" s="35" t="s">
        <v>5630</v>
      </c>
      <c r="Q1931" s="35" t="s">
        <v>5631</v>
      </c>
      <c r="S1931" s="35" t="s">
        <v>531</v>
      </c>
      <c r="T1931" s="35" t="s">
        <v>532</v>
      </c>
      <c r="U1931" s="35" t="s">
        <v>5633</v>
      </c>
      <c r="W1931" s="35" t="s">
        <v>78</v>
      </c>
      <c r="X1931" s="35" t="s">
        <v>59</v>
      </c>
      <c r="Y1931" s="35" t="s">
        <v>5634</v>
      </c>
      <c r="Z1931" s="35" t="s">
        <v>5401</v>
      </c>
    </row>
    <row r="1932" spans="1:26" ht="15" customHeight="1">
      <c r="A1932" s="35" t="s">
        <v>1304</v>
      </c>
      <c r="C1932" s="35" t="s">
        <v>5640</v>
      </c>
      <c r="D1932" s="35">
        <f>IFERROR(IF($A1932="HDC",IF(VLOOKUP($C1932,hdc!$B$2:$F$1600,2,FALSE())="","",VLOOKUP($C1932,hdc!$B$2:$F$1600,2,FALSE())),IF($A1932="NAUTICS",IF(VLOOKUP($C1932,nautics!$B$2:$F$1200,2,FALSE())="","",VLOOKUP($C1932,nautics!$B$2:$F$1200,2,FALSE())),IF($A1932="ST",IF(VLOOKUP($C1932,st!$B$2:$F$400,2,FALSE())="","",VLOOKUP($C1932,st!$B$2:$F$400,2,FALSE())),""))),"")</f>
        <v>1</v>
      </c>
      <c r="E1932" s="35" t="str">
        <f>IFERROR(IF($A1932="HDC",IF(VLOOKUP($C1932,hdc!$B$2:$F$1600,3,FALSE())="","",VLOOKUP($C1932,hdc!$B$2:$F$1600,3,FALSE())),IF($A1932="NAUTICS",IF(VLOOKUP($C1932,nautics!$B$2:$F$1200,3,FALSE())="","",VLOOKUP($C1932,nautics!$B$2:$F$1200,3,FALSE())),IF($A1932="ST",IF(VLOOKUP($C1932,st!$B$2:$F$400,3,FALSE())="","",VLOOKUP($C1932,st!$B$2:$F$400,3,FALSE())),""))),"")</f>
        <v/>
      </c>
      <c r="F1932" s="35" t="str">
        <f>IFERROR(IF($A1932="HDC",IF(VLOOKUP($C1932,hdc!$B$2:$F$1600,4,FALSE())="","",VLOOKUP($C1932,hdc!$B$2:$F$1600,4,FALSE())),IF($A1932="NAUTICS",IF(VLOOKUP($C1932,nautics!$B$2:$F$1200,4,FALSE())="","",VLOOKUP($C1932,nautics!$B$2:$F$1200,4,FALSE())),IF($A1932="ST",IF(VLOOKUP($C1932,st!$B$2:$F$400,4,FALSE())="","",VLOOKUP($C1932,st!$B$2:$F$400,4,FALSE())),""))),"")</f>
        <v/>
      </c>
      <c r="G1932" s="35" t="str">
        <f>IFERROR(IF($A1932="HDC",IF(VLOOKUP($C1932,hdc!$B$2:$F$1600,5,FALSE())="","",VLOOKUP($C1932,hdc!$B$2:$F$1600,5,FALSE())),IF($A1932="NAUTICS",IF(VLOOKUP($C1932,nautics!$B$2:$F$1200,5,FALSE())="","",VLOOKUP($C1932,nautics!$B$2:$F$1200,5,FALSE())),IF($A1932="ST",IF(VLOOKUP($C1932,st!$B$2:$F$400,5,FALSE())="","",VLOOKUP($C1932,st!$B$2:$F$400,5,FALSE())),""))),"")</f>
        <v/>
      </c>
      <c r="H1932" s="35" t="s">
        <v>84</v>
      </c>
      <c r="I1932" s="35" t="s">
        <v>34</v>
      </c>
      <c r="J1932" s="35" t="s">
        <v>5626</v>
      </c>
      <c r="K1932" s="35">
        <f t="shared" si="7"/>
        <v>32</v>
      </c>
      <c r="L1932" s="35" t="s">
        <v>5641</v>
      </c>
      <c r="M1932" s="35" t="s">
        <v>5642</v>
      </c>
      <c r="N1932" s="35" t="s">
        <v>531</v>
      </c>
      <c r="O1932" s="35" t="s">
        <v>532</v>
      </c>
      <c r="P1932" s="35" t="s">
        <v>5630</v>
      </c>
      <c r="Q1932" s="35" t="s">
        <v>5631</v>
      </c>
      <c r="S1932" s="35" t="s">
        <v>531</v>
      </c>
      <c r="T1932" s="35" t="s">
        <v>532</v>
      </c>
      <c r="U1932" s="35" t="s">
        <v>5633</v>
      </c>
      <c r="W1932" s="35" t="s">
        <v>78</v>
      </c>
      <c r="X1932" s="35" t="s">
        <v>59</v>
      </c>
      <c r="Y1932" s="35" t="s">
        <v>5634</v>
      </c>
      <c r="Z1932" s="35" t="s">
        <v>5401</v>
      </c>
    </row>
    <row r="1933" spans="1:26" ht="15" customHeight="1">
      <c r="A1933" s="35" t="s">
        <v>1304</v>
      </c>
      <c r="C1933" s="35" t="s">
        <v>5645</v>
      </c>
      <c r="D1933" s="35" t="str">
        <f>IFERROR(IF($A1933="HDC",IF(VLOOKUP($C1933,hdc!$B$2:$F$1600,2,FALSE())="","",VLOOKUP($C1933,hdc!$B$2:$F$1600,2,FALSE())),IF($A1933="NAUTICS",IF(VLOOKUP($C1933,nautics!$B$2:$F$1200,2,FALSE())="","",VLOOKUP($C1933,nautics!$B$2:$F$1200,2,FALSE())),IF($A1933="ST",IF(VLOOKUP($C1933,st!$B$2:$F$400,2,FALSE())="","",VLOOKUP($C1933,st!$B$2:$F$400,2,FALSE())),""))),"")</f>
        <v/>
      </c>
      <c r="E1933" s="35" t="str">
        <f>IFERROR(IF($A1933="HDC",IF(VLOOKUP($C1933,hdc!$B$2:$F$1600,3,FALSE())="","",VLOOKUP($C1933,hdc!$B$2:$F$1600,3,FALSE())),IF($A1933="NAUTICS",IF(VLOOKUP($C1933,nautics!$B$2:$F$1200,3,FALSE())="","",VLOOKUP($C1933,nautics!$B$2:$F$1200,3,FALSE())),IF($A1933="ST",IF(VLOOKUP($C1933,st!$B$2:$F$400,3,FALSE())="","",VLOOKUP($C1933,st!$B$2:$F$400,3,FALSE())),""))),"")</f>
        <v/>
      </c>
      <c r="F1933" s="35" t="str">
        <f>IFERROR(IF($A1933="HDC",IF(VLOOKUP($C1933,hdc!$B$2:$F$1600,4,FALSE())="","",VLOOKUP($C1933,hdc!$B$2:$F$1600,4,FALSE())),IF($A1933="NAUTICS",IF(VLOOKUP($C1933,nautics!$B$2:$F$1200,4,FALSE())="","",VLOOKUP($C1933,nautics!$B$2:$F$1200,4,FALSE())),IF($A1933="ST",IF(VLOOKUP($C1933,st!$B$2:$F$400,4,FALSE())="","",VLOOKUP($C1933,st!$B$2:$F$400,4,FALSE())),""))),"")</f>
        <v/>
      </c>
      <c r="G1933" s="35" t="str">
        <f>IFERROR(IF($A1933="HDC",IF(VLOOKUP($C1933,hdc!$B$2:$F$1600,5,FALSE())="","",VLOOKUP($C1933,hdc!$B$2:$F$1600,5,FALSE())),IF($A1933="NAUTICS",IF(VLOOKUP($C1933,nautics!$B$2:$F$1200,5,FALSE())="","",VLOOKUP($C1933,nautics!$B$2:$F$1200,5,FALSE())),IF($A1933="ST",IF(VLOOKUP($C1933,st!$B$2:$F$400,5,FALSE())="","",VLOOKUP($C1933,st!$B$2:$F$400,5,FALSE())),""))),"")</f>
        <v/>
      </c>
      <c r="H1933" s="35" t="s">
        <v>84</v>
      </c>
      <c r="I1933" s="35" t="s">
        <v>34</v>
      </c>
      <c r="J1933" s="35" t="s">
        <v>5626</v>
      </c>
      <c r="K1933" s="35">
        <f t="shared" si="7"/>
        <v>32</v>
      </c>
      <c r="L1933" s="35" t="s">
        <v>5648</v>
      </c>
      <c r="M1933" s="35" t="s">
        <v>5649</v>
      </c>
      <c r="N1933" s="35" t="s">
        <v>531</v>
      </c>
      <c r="O1933" s="35" t="s">
        <v>532</v>
      </c>
      <c r="P1933" s="35" t="s">
        <v>5630</v>
      </c>
      <c r="Q1933" s="35" t="s">
        <v>5631</v>
      </c>
      <c r="S1933" s="35" t="s">
        <v>531</v>
      </c>
      <c r="T1933" s="35" t="s">
        <v>532</v>
      </c>
      <c r="U1933" s="35" t="s">
        <v>5633</v>
      </c>
      <c r="W1933" s="35" t="s">
        <v>78</v>
      </c>
      <c r="X1933" s="35" t="s">
        <v>59</v>
      </c>
      <c r="Y1933" s="35" t="s">
        <v>5634</v>
      </c>
      <c r="Z1933" s="35" t="s">
        <v>5401</v>
      </c>
    </row>
    <row r="1934" spans="1:26" ht="15" customHeight="1">
      <c r="A1934" s="35" t="s">
        <v>1304</v>
      </c>
      <c r="C1934" s="35" t="s">
        <v>5652</v>
      </c>
      <c r="D1934" s="35" t="str">
        <f>IFERROR(IF($A1934="HDC",IF(VLOOKUP($C1934,hdc!$B$2:$F$1600,2,FALSE())="","",VLOOKUP($C1934,hdc!$B$2:$F$1600,2,FALSE())),IF($A1934="NAUTICS",IF(VLOOKUP($C1934,nautics!$B$2:$F$1200,2,FALSE())="","",VLOOKUP($C1934,nautics!$B$2:$F$1200,2,FALSE())),IF($A1934="ST",IF(VLOOKUP($C1934,st!$B$2:$F$400,2,FALSE())="","",VLOOKUP($C1934,st!$B$2:$F$400,2,FALSE())),""))),"")</f>
        <v/>
      </c>
      <c r="E1934" s="35" t="str">
        <f>IFERROR(IF($A1934="HDC",IF(VLOOKUP($C1934,hdc!$B$2:$F$1600,3,FALSE())="","",VLOOKUP($C1934,hdc!$B$2:$F$1600,3,FALSE())),IF($A1934="NAUTICS",IF(VLOOKUP($C1934,nautics!$B$2:$F$1200,3,FALSE())="","",VLOOKUP($C1934,nautics!$B$2:$F$1200,3,FALSE())),IF($A1934="ST",IF(VLOOKUP($C1934,st!$B$2:$F$400,3,FALSE())="","",VLOOKUP($C1934,st!$B$2:$F$400,3,FALSE())),""))),"")</f>
        <v/>
      </c>
      <c r="F1934" s="35" t="str">
        <f>IFERROR(IF($A1934="HDC",IF(VLOOKUP($C1934,hdc!$B$2:$F$1600,4,FALSE())="","",VLOOKUP($C1934,hdc!$B$2:$F$1600,4,FALSE())),IF($A1934="NAUTICS",IF(VLOOKUP($C1934,nautics!$B$2:$F$1200,4,FALSE())="","",VLOOKUP($C1934,nautics!$B$2:$F$1200,4,FALSE())),IF($A1934="ST",IF(VLOOKUP($C1934,st!$B$2:$F$400,4,FALSE())="","",VLOOKUP($C1934,st!$B$2:$F$400,4,FALSE())),""))),"")</f>
        <v/>
      </c>
      <c r="G1934" s="35" t="str">
        <f>IFERROR(IF($A1934="HDC",IF(VLOOKUP($C1934,hdc!$B$2:$F$1600,5,FALSE())="","",VLOOKUP($C1934,hdc!$B$2:$F$1600,5,FALSE())),IF($A1934="NAUTICS",IF(VLOOKUP($C1934,nautics!$B$2:$F$1200,5,FALSE())="","",VLOOKUP($C1934,nautics!$B$2:$F$1200,5,FALSE())),IF($A1934="ST",IF(VLOOKUP($C1934,st!$B$2:$F$400,5,FALSE())="","",VLOOKUP($C1934,st!$B$2:$F$400,5,FALSE())),""))),"")</f>
        <v/>
      </c>
      <c r="H1934" s="35" t="s">
        <v>5653</v>
      </c>
      <c r="I1934" s="35" t="s">
        <v>34</v>
      </c>
      <c r="J1934" s="35" t="s">
        <v>5654</v>
      </c>
      <c r="K1934" s="35">
        <f t="shared" si="7"/>
        <v>32</v>
      </c>
      <c r="L1934" s="35" t="s">
        <v>5656</v>
      </c>
      <c r="M1934" s="35" t="s">
        <v>5657</v>
      </c>
      <c r="N1934" s="35" t="s">
        <v>2548</v>
      </c>
      <c r="O1934" s="35" t="s">
        <v>2549</v>
      </c>
      <c r="P1934" s="35" t="s">
        <v>5658</v>
      </c>
      <c r="Q1934" s="35" t="s">
        <v>5660</v>
      </c>
      <c r="S1934" s="35" t="s">
        <v>2548</v>
      </c>
      <c r="T1934" s="35" t="s">
        <v>2549</v>
      </c>
      <c r="U1934" s="35" t="s">
        <v>5661</v>
      </c>
      <c r="W1934" s="35" t="s">
        <v>78</v>
      </c>
      <c r="X1934" s="35" t="s">
        <v>59</v>
      </c>
      <c r="Y1934" s="35" t="s">
        <v>2554</v>
      </c>
      <c r="Z1934" s="35" t="s">
        <v>4843</v>
      </c>
    </row>
    <row r="1935" spans="1:26" ht="15" customHeight="1">
      <c r="A1935" s="35" t="s">
        <v>1304</v>
      </c>
      <c r="C1935" s="35" t="s">
        <v>5663</v>
      </c>
      <c r="D1935" s="35" t="str">
        <f>IFERROR(IF($A1935="HDC",IF(VLOOKUP($C1935,hdc!$B$2:$F$1600,2,FALSE())="","",VLOOKUP($C1935,hdc!$B$2:$F$1600,2,FALSE())),IF($A1935="NAUTICS",IF(VLOOKUP($C1935,nautics!$B$2:$F$1200,2,FALSE())="","",VLOOKUP($C1935,nautics!$B$2:$F$1200,2,FALSE())),IF($A1935="ST",IF(VLOOKUP($C1935,st!$B$2:$F$400,2,FALSE())="","",VLOOKUP($C1935,st!$B$2:$F$400,2,FALSE())),""))),"")</f>
        <v/>
      </c>
      <c r="E1935" s="35" t="str">
        <f>IFERROR(IF($A1935="HDC",IF(VLOOKUP($C1935,hdc!$B$2:$F$1600,3,FALSE())="","",VLOOKUP($C1935,hdc!$B$2:$F$1600,3,FALSE())),IF($A1935="NAUTICS",IF(VLOOKUP($C1935,nautics!$B$2:$F$1200,3,FALSE())="","",VLOOKUP($C1935,nautics!$B$2:$F$1200,3,FALSE())),IF($A1935="ST",IF(VLOOKUP($C1935,st!$B$2:$F$400,3,FALSE())="","",VLOOKUP($C1935,st!$B$2:$F$400,3,FALSE())),""))),"")</f>
        <v/>
      </c>
      <c r="F1935" s="35" t="str">
        <f>IFERROR(IF($A1935="HDC",IF(VLOOKUP($C1935,hdc!$B$2:$F$1600,4,FALSE())="","",VLOOKUP($C1935,hdc!$B$2:$F$1600,4,FALSE())),IF($A1935="NAUTICS",IF(VLOOKUP($C1935,nautics!$B$2:$F$1200,4,FALSE())="","",VLOOKUP($C1935,nautics!$B$2:$F$1200,4,FALSE())),IF($A1935="ST",IF(VLOOKUP($C1935,st!$B$2:$F$400,4,FALSE())="","",VLOOKUP($C1935,st!$B$2:$F$400,4,FALSE())),""))),"")</f>
        <v/>
      </c>
      <c r="G1935" s="35" t="str">
        <f>IFERROR(IF($A1935="HDC",IF(VLOOKUP($C1935,hdc!$B$2:$F$1600,5,FALSE())="","",VLOOKUP($C1935,hdc!$B$2:$F$1600,5,FALSE())),IF($A1935="NAUTICS",IF(VLOOKUP($C1935,nautics!$B$2:$F$1200,5,FALSE())="","",VLOOKUP($C1935,nautics!$B$2:$F$1200,5,FALSE())),IF($A1935="ST",IF(VLOOKUP($C1935,st!$B$2:$F$400,5,FALSE())="","",VLOOKUP($C1935,st!$B$2:$F$400,5,FALSE())),""))),"")</f>
        <v/>
      </c>
      <c r="H1935" s="35" t="s">
        <v>5653</v>
      </c>
      <c r="I1935" s="35" t="s">
        <v>34</v>
      </c>
      <c r="J1935" s="35" t="s">
        <v>216</v>
      </c>
      <c r="K1935" s="35">
        <f t="shared" si="7"/>
        <v>15</v>
      </c>
      <c r="L1935" s="35" t="s">
        <v>5665</v>
      </c>
      <c r="M1935" s="35" t="s">
        <v>5666</v>
      </c>
      <c r="N1935" s="35" t="s">
        <v>433</v>
      </c>
      <c r="O1935" s="35" t="s">
        <v>434</v>
      </c>
      <c r="P1935" s="35" t="s">
        <v>5667</v>
      </c>
      <c r="Q1935" s="35" t="s">
        <v>5669</v>
      </c>
      <c r="S1935" s="35" t="s">
        <v>433</v>
      </c>
      <c r="T1935" s="35" t="s">
        <v>434</v>
      </c>
      <c r="U1935" s="35" t="s">
        <v>89</v>
      </c>
      <c r="W1935" s="35" t="s">
        <v>78</v>
      </c>
      <c r="X1935" s="35" t="s">
        <v>59</v>
      </c>
      <c r="Y1935" s="35" t="s">
        <v>89</v>
      </c>
      <c r="Z1935" s="35" t="s">
        <v>89</v>
      </c>
    </row>
    <row r="1936" spans="1:26" ht="15" customHeight="1">
      <c r="A1936" s="35" t="s">
        <v>1304</v>
      </c>
      <c r="C1936" s="35" t="s">
        <v>5671</v>
      </c>
      <c r="D1936" s="35" t="str">
        <f>IFERROR(IF($A1936="HDC",IF(VLOOKUP($C1936,hdc!$B$2:$F$1600,2,FALSE())="","",VLOOKUP($C1936,hdc!$B$2:$F$1600,2,FALSE())),IF($A1936="NAUTICS",IF(VLOOKUP($C1936,nautics!$B$2:$F$1200,2,FALSE())="","",VLOOKUP($C1936,nautics!$B$2:$F$1200,2,FALSE())),IF($A1936="ST",IF(VLOOKUP($C1936,st!$B$2:$F$400,2,FALSE())="","",VLOOKUP($C1936,st!$B$2:$F$400,2,FALSE())),""))),"")</f>
        <v/>
      </c>
      <c r="E1936" s="35" t="str">
        <f>IFERROR(IF($A1936="HDC",IF(VLOOKUP($C1936,hdc!$B$2:$F$1600,3,FALSE())="","",VLOOKUP($C1936,hdc!$B$2:$F$1600,3,FALSE())),IF($A1936="NAUTICS",IF(VLOOKUP($C1936,nautics!$B$2:$F$1200,3,FALSE())="","",VLOOKUP($C1936,nautics!$B$2:$F$1200,3,FALSE())),IF($A1936="ST",IF(VLOOKUP($C1936,st!$B$2:$F$400,3,FALSE())="","",VLOOKUP($C1936,st!$B$2:$F$400,3,FALSE())),""))),"")</f>
        <v/>
      </c>
      <c r="F1936" s="35" t="str">
        <f>IFERROR(IF($A1936="HDC",IF(VLOOKUP($C1936,hdc!$B$2:$F$1600,4,FALSE())="","",VLOOKUP($C1936,hdc!$B$2:$F$1600,4,FALSE())),IF($A1936="NAUTICS",IF(VLOOKUP($C1936,nautics!$B$2:$F$1200,4,FALSE())="","",VLOOKUP($C1936,nautics!$B$2:$F$1200,4,FALSE())),IF($A1936="ST",IF(VLOOKUP($C1936,st!$B$2:$F$400,4,FALSE())="","",VLOOKUP($C1936,st!$B$2:$F$400,4,FALSE())),""))),"")</f>
        <v/>
      </c>
      <c r="G1936" s="35" t="str">
        <f>IFERROR(IF($A1936="HDC",IF(VLOOKUP($C1936,hdc!$B$2:$F$1600,5,FALSE())="","",VLOOKUP($C1936,hdc!$B$2:$F$1600,5,FALSE())),IF($A1936="NAUTICS",IF(VLOOKUP($C1936,nautics!$B$2:$F$1200,5,FALSE())="","",VLOOKUP($C1936,nautics!$B$2:$F$1200,5,FALSE())),IF($A1936="ST",IF(VLOOKUP($C1936,st!$B$2:$F$400,5,FALSE())="","",VLOOKUP($C1936,st!$B$2:$F$400,5,FALSE())),""))),"")</f>
        <v/>
      </c>
      <c r="H1936" s="35" t="s">
        <v>5653</v>
      </c>
      <c r="I1936" s="35" t="s">
        <v>34</v>
      </c>
      <c r="J1936" s="35" t="s">
        <v>3646</v>
      </c>
      <c r="K1936" s="35">
        <f t="shared" si="7"/>
        <v>19</v>
      </c>
      <c r="L1936" s="35" t="s">
        <v>5672</v>
      </c>
      <c r="M1936" s="35" t="s">
        <v>5673</v>
      </c>
      <c r="N1936" s="35" t="s">
        <v>896</v>
      </c>
      <c r="O1936" s="35" t="s">
        <v>897</v>
      </c>
      <c r="P1936" s="35" t="s">
        <v>5674</v>
      </c>
      <c r="Q1936" s="35" t="s">
        <v>5675</v>
      </c>
      <c r="S1936" s="35" t="s">
        <v>896</v>
      </c>
      <c r="T1936" s="35" t="s">
        <v>897</v>
      </c>
      <c r="U1936" s="35" t="s">
        <v>5677</v>
      </c>
      <c r="W1936" s="35" t="s">
        <v>78</v>
      </c>
      <c r="X1936" s="35" t="s">
        <v>59</v>
      </c>
      <c r="Y1936" s="35" t="s">
        <v>5678</v>
      </c>
      <c r="Z1936" s="35" t="s">
        <v>901</v>
      </c>
    </row>
    <row r="1937" spans="1:26" ht="15" customHeight="1">
      <c r="A1937" s="35" t="s">
        <v>1304</v>
      </c>
      <c r="C1937" s="35" t="s">
        <v>5680</v>
      </c>
      <c r="D1937" s="35" t="str">
        <f>IFERROR(IF($A1937="HDC",IF(VLOOKUP($C1937,hdc!$B$2:$F$1600,2,FALSE())="","",VLOOKUP($C1937,hdc!$B$2:$F$1600,2,FALSE())),IF($A1937="NAUTICS",IF(VLOOKUP($C1937,nautics!$B$2:$F$1200,2,FALSE())="","",VLOOKUP($C1937,nautics!$B$2:$F$1200,2,FALSE())),IF($A1937="ST",IF(VLOOKUP($C1937,st!$B$2:$F$400,2,FALSE())="","",VLOOKUP($C1937,st!$B$2:$F$400,2,FALSE())),""))),"")</f>
        <v/>
      </c>
      <c r="E1937" s="35" t="str">
        <f>IFERROR(IF($A1937="HDC",IF(VLOOKUP($C1937,hdc!$B$2:$F$1600,3,FALSE())="","",VLOOKUP($C1937,hdc!$B$2:$F$1600,3,FALSE())),IF($A1937="NAUTICS",IF(VLOOKUP($C1937,nautics!$B$2:$F$1200,3,FALSE())="","",VLOOKUP($C1937,nautics!$B$2:$F$1200,3,FALSE())),IF($A1937="ST",IF(VLOOKUP($C1937,st!$B$2:$F$400,3,FALSE())="","",VLOOKUP($C1937,st!$B$2:$F$400,3,FALSE())),""))),"")</f>
        <v/>
      </c>
      <c r="F1937" s="35" t="str">
        <f>IFERROR(IF($A1937="HDC",IF(VLOOKUP($C1937,hdc!$B$2:$F$1600,4,FALSE())="","",VLOOKUP($C1937,hdc!$B$2:$F$1600,4,FALSE())),IF($A1937="NAUTICS",IF(VLOOKUP($C1937,nautics!$B$2:$F$1200,4,FALSE())="","",VLOOKUP($C1937,nautics!$B$2:$F$1200,4,FALSE())),IF($A1937="ST",IF(VLOOKUP($C1937,st!$B$2:$F$400,4,FALSE())="","",VLOOKUP($C1937,st!$B$2:$F$400,4,FALSE())),""))),"")</f>
        <v/>
      </c>
      <c r="G1937" s="35" t="str">
        <f>IFERROR(IF($A1937="HDC",IF(VLOOKUP($C1937,hdc!$B$2:$F$1600,5,FALSE())="","",VLOOKUP($C1937,hdc!$B$2:$F$1600,5,FALSE())),IF($A1937="NAUTICS",IF(VLOOKUP($C1937,nautics!$B$2:$F$1200,5,FALSE())="","",VLOOKUP($C1937,nautics!$B$2:$F$1200,5,FALSE())),IF($A1937="ST",IF(VLOOKUP($C1937,st!$B$2:$F$400,5,FALSE())="","",VLOOKUP($C1937,st!$B$2:$F$400,5,FALSE())),""))),"")</f>
        <v/>
      </c>
      <c r="H1937" s="35" t="s">
        <v>5653</v>
      </c>
      <c r="I1937" s="35" t="s">
        <v>34</v>
      </c>
      <c r="J1937" s="35" t="s">
        <v>5681</v>
      </c>
      <c r="K1937" s="35">
        <f t="shared" si="7"/>
        <v>23</v>
      </c>
      <c r="L1937" s="35" t="s">
        <v>5682</v>
      </c>
      <c r="M1937" s="35" t="s">
        <v>5684</v>
      </c>
      <c r="N1937" s="35" t="s">
        <v>65</v>
      </c>
      <c r="O1937" s="35" t="s">
        <v>68</v>
      </c>
      <c r="P1937" s="35" t="s">
        <v>5685</v>
      </c>
      <c r="Q1937" s="35" t="s">
        <v>5686</v>
      </c>
      <c r="S1937" s="35" t="s">
        <v>65</v>
      </c>
      <c r="T1937" s="35" t="s">
        <v>68</v>
      </c>
      <c r="U1937" s="35" t="s">
        <v>5688</v>
      </c>
      <c r="W1937" s="35" t="s">
        <v>78</v>
      </c>
      <c r="X1937" s="35" t="s">
        <v>59</v>
      </c>
      <c r="Y1937" s="35" t="s">
        <v>4810</v>
      </c>
      <c r="Z1937" s="35" t="s">
        <v>5689</v>
      </c>
    </row>
    <row r="1938" spans="1:26" ht="15" customHeight="1">
      <c r="A1938" s="35" t="s">
        <v>1304</v>
      </c>
      <c r="C1938" s="35" t="s">
        <v>5691</v>
      </c>
      <c r="D1938" s="35" t="str">
        <f>IFERROR(IF($A1938="HDC",IF(VLOOKUP($C1938,hdc!$B$2:$F$1600,2,FALSE())="","",VLOOKUP($C1938,hdc!$B$2:$F$1600,2,FALSE())),IF($A1938="NAUTICS",IF(VLOOKUP($C1938,nautics!$B$2:$F$1200,2,FALSE())="","",VLOOKUP($C1938,nautics!$B$2:$F$1200,2,FALSE())),IF($A1938="ST",IF(VLOOKUP($C1938,st!$B$2:$F$400,2,FALSE())="","",VLOOKUP($C1938,st!$B$2:$F$400,2,FALSE())),""))),"")</f>
        <v/>
      </c>
      <c r="E1938" s="35" t="str">
        <f>IFERROR(IF($A1938="HDC",IF(VLOOKUP($C1938,hdc!$B$2:$F$1600,3,FALSE())="","",VLOOKUP($C1938,hdc!$B$2:$F$1600,3,FALSE())),IF($A1938="NAUTICS",IF(VLOOKUP($C1938,nautics!$B$2:$F$1200,3,FALSE())="","",VLOOKUP($C1938,nautics!$B$2:$F$1200,3,FALSE())),IF($A1938="ST",IF(VLOOKUP($C1938,st!$B$2:$F$400,3,FALSE())="","",VLOOKUP($C1938,st!$B$2:$F$400,3,FALSE())),""))),"")</f>
        <v/>
      </c>
      <c r="F1938" s="35" t="str">
        <f>IFERROR(IF($A1938="HDC",IF(VLOOKUP($C1938,hdc!$B$2:$F$1600,4,FALSE())="","",VLOOKUP($C1938,hdc!$B$2:$F$1600,4,FALSE())),IF($A1938="NAUTICS",IF(VLOOKUP($C1938,nautics!$B$2:$F$1200,4,FALSE())="","",VLOOKUP($C1938,nautics!$B$2:$F$1200,4,FALSE())),IF($A1938="ST",IF(VLOOKUP($C1938,st!$B$2:$F$400,4,FALSE())="","",VLOOKUP($C1938,st!$B$2:$F$400,4,FALSE())),""))),"")</f>
        <v/>
      </c>
      <c r="G1938" s="35" t="str">
        <f>IFERROR(IF($A1938="HDC",IF(VLOOKUP($C1938,hdc!$B$2:$F$1600,5,FALSE())="","",VLOOKUP($C1938,hdc!$B$2:$F$1600,5,FALSE())),IF($A1938="NAUTICS",IF(VLOOKUP($C1938,nautics!$B$2:$F$1200,5,FALSE())="","",VLOOKUP($C1938,nautics!$B$2:$F$1200,5,FALSE())),IF($A1938="ST",IF(VLOOKUP($C1938,st!$B$2:$F$400,5,FALSE())="","",VLOOKUP($C1938,st!$B$2:$F$400,5,FALSE())),""))),"")</f>
        <v/>
      </c>
      <c r="H1938" s="35" t="s">
        <v>5653</v>
      </c>
      <c r="I1938" s="35" t="s">
        <v>34</v>
      </c>
      <c r="J1938" s="35" t="s">
        <v>552</v>
      </c>
      <c r="K1938" s="35">
        <f t="shared" si="7"/>
        <v>5</v>
      </c>
      <c r="L1938" s="35" t="s">
        <v>5692</v>
      </c>
      <c r="M1938" s="35" t="s">
        <v>5694</v>
      </c>
      <c r="N1938" s="35" t="s">
        <v>4936</v>
      </c>
      <c r="O1938" s="35" t="s">
        <v>4938</v>
      </c>
      <c r="P1938" s="35" t="s">
        <v>5695</v>
      </c>
      <c r="Q1938" s="35" t="s">
        <v>5696</v>
      </c>
      <c r="S1938" s="35" t="s">
        <v>4936</v>
      </c>
      <c r="T1938" s="35" t="s">
        <v>4938</v>
      </c>
      <c r="U1938" s="35" t="s">
        <v>89</v>
      </c>
      <c r="W1938" s="35" t="s">
        <v>78</v>
      </c>
      <c r="X1938" s="35" t="s">
        <v>59</v>
      </c>
      <c r="Y1938" s="35" t="s">
        <v>89</v>
      </c>
      <c r="Z1938" s="35" t="s">
        <v>89</v>
      </c>
    </row>
    <row r="1939" spans="1:26" ht="15" customHeight="1">
      <c r="A1939" s="35" t="s">
        <v>1304</v>
      </c>
      <c r="C1939" s="35" t="s">
        <v>5698</v>
      </c>
      <c r="D1939" s="35" t="str">
        <f>IFERROR(IF($A1939="HDC",IF(VLOOKUP($C1939,hdc!$B$2:$F$1600,2,FALSE())="","",VLOOKUP($C1939,hdc!$B$2:$F$1600,2,FALSE())),IF($A1939="NAUTICS",IF(VLOOKUP($C1939,nautics!$B$2:$F$1200,2,FALSE())="","",VLOOKUP($C1939,nautics!$B$2:$F$1200,2,FALSE())),IF($A1939="ST",IF(VLOOKUP($C1939,st!$B$2:$F$400,2,FALSE())="","",VLOOKUP($C1939,st!$B$2:$F$400,2,FALSE())),""))),"")</f>
        <v/>
      </c>
      <c r="E1939" s="35" t="str">
        <f>IFERROR(IF($A1939="HDC",IF(VLOOKUP($C1939,hdc!$B$2:$F$1600,3,FALSE())="","",VLOOKUP($C1939,hdc!$B$2:$F$1600,3,FALSE())),IF($A1939="NAUTICS",IF(VLOOKUP($C1939,nautics!$B$2:$F$1200,3,FALSE())="","",VLOOKUP($C1939,nautics!$B$2:$F$1200,3,FALSE())),IF($A1939="ST",IF(VLOOKUP($C1939,st!$B$2:$F$400,3,FALSE())="","",VLOOKUP($C1939,st!$B$2:$F$400,3,FALSE())),""))),"")</f>
        <v/>
      </c>
      <c r="F1939" s="35" t="str">
        <f>IFERROR(IF($A1939="HDC",IF(VLOOKUP($C1939,hdc!$B$2:$F$1600,4,FALSE())="","",VLOOKUP($C1939,hdc!$B$2:$F$1600,4,FALSE())),IF($A1939="NAUTICS",IF(VLOOKUP($C1939,nautics!$B$2:$F$1200,4,FALSE())="","",VLOOKUP($C1939,nautics!$B$2:$F$1200,4,FALSE())),IF($A1939="ST",IF(VLOOKUP($C1939,st!$B$2:$F$400,4,FALSE())="","",VLOOKUP($C1939,st!$B$2:$F$400,4,FALSE())),""))),"")</f>
        <v/>
      </c>
      <c r="G1939" s="35" t="str">
        <f>IFERROR(IF($A1939="HDC",IF(VLOOKUP($C1939,hdc!$B$2:$F$1600,5,FALSE())="","",VLOOKUP($C1939,hdc!$B$2:$F$1600,5,FALSE())),IF($A1939="NAUTICS",IF(VLOOKUP($C1939,nautics!$B$2:$F$1200,5,FALSE())="","",VLOOKUP($C1939,nautics!$B$2:$F$1200,5,FALSE())),IF($A1939="ST",IF(VLOOKUP($C1939,st!$B$2:$F$400,5,FALSE())="","",VLOOKUP($C1939,st!$B$2:$F$400,5,FALSE())),""))),"")</f>
        <v/>
      </c>
      <c r="H1939" s="35" t="s">
        <v>5653</v>
      </c>
      <c r="I1939" s="35" t="s">
        <v>34</v>
      </c>
      <c r="J1939" s="35" t="s">
        <v>552</v>
      </c>
      <c r="K1939" s="35">
        <f t="shared" si="7"/>
        <v>5</v>
      </c>
      <c r="L1939" s="35" t="s">
        <v>5699</v>
      </c>
      <c r="M1939" s="35" t="s">
        <v>5700</v>
      </c>
      <c r="N1939" s="35" t="s">
        <v>4936</v>
      </c>
      <c r="O1939" s="35" t="s">
        <v>4938</v>
      </c>
      <c r="P1939" s="35" t="s">
        <v>5702</v>
      </c>
      <c r="Q1939" s="35" t="s">
        <v>5703</v>
      </c>
      <c r="S1939" s="35" t="s">
        <v>4936</v>
      </c>
      <c r="T1939" s="35" t="s">
        <v>4938</v>
      </c>
      <c r="U1939" s="35" t="s">
        <v>89</v>
      </c>
      <c r="W1939" s="35" t="s">
        <v>78</v>
      </c>
      <c r="X1939" s="35" t="s">
        <v>59</v>
      </c>
      <c r="Y1939" s="35" t="s">
        <v>89</v>
      </c>
      <c r="Z1939" s="35" t="s">
        <v>89</v>
      </c>
    </row>
    <row r="1940" spans="1:26" ht="15" customHeight="1">
      <c r="A1940" s="35" t="s">
        <v>1304</v>
      </c>
      <c r="C1940" s="35" t="s">
        <v>5705</v>
      </c>
      <c r="D1940" s="35" t="str">
        <f>IFERROR(IF($A1940="HDC",IF(VLOOKUP($C1940,hdc!$B$2:$F$1600,2,FALSE())="","",VLOOKUP($C1940,hdc!$B$2:$F$1600,2,FALSE())),IF($A1940="NAUTICS",IF(VLOOKUP($C1940,nautics!$B$2:$F$1200,2,FALSE())="","",VLOOKUP($C1940,nautics!$B$2:$F$1200,2,FALSE())),IF($A1940="ST",IF(VLOOKUP($C1940,st!$B$2:$F$400,2,FALSE())="","",VLOOKUP($C1940,st!$B$2:$F$400,2,FALSE())),""))),"")</f>
        <v/>
      </c>
      <c r="E1940" s="35" t="str">
        <f>IFERROR(IF($A1940="HDC",IF(VLOOKUP($C1940,hdc!$B$2:$F$1600,3,FALSE())="","",VLOOKUP($C1940,hdc!$B$2:$F$1600,3,FALSE())),IF($A1940="NAUTICS",IF(VLOOKUP($C1940,nautics!$B$2:$F$1200,3,FALSE())="","",VLOOKUP($C1940,nautics!$B$2:$F$1200,3,FALSE())),IF($A1940="ST",IF(VLOOKUP($C1940,st!$B$2:$F$400,3,FALSE())="","",VLOOKUP($C1940,st!$B$2:$F$400,3,FALSE())),""))),"")</f>
        <v/>
      </c>
      <c r="F1940" s="35" t="str">
        <f>IFERROR(IF($A1940="HDC",IF(VLOOKUP($C1940,hdc!$B$2:$F$1600,4,FALSE())="","",VLOOKUP($C1940,hdc!$B$2:$F$1600,4,FALSE())),IF($A1940="NAUTICS",IF(VLOOKUP($C1940,nautics!$B$2:$F$1200,4,FALSE())="","",VLOOKUP($C1940,nautics!$B$2:$F$1200,4,FALSE())),IF($A1940="ST",IF(VLOOKUP($C1940,st!$B$2:$F$400,4,FALSE())="","",VLOOKUP($C1940,st!$B$2:$F$400,4,FALSE())),""))),"")</f>
        <v/>
      </c>
      <c r="G1940" s="35" t="str">
        <f>IFERROR(IF($A1940="HDC",IF(VLOOKUP($C1940,hdc!$B$2:$F$1600,5,FALSE())="","",VLOOKUP($C1940,hdc!$B$2:$F$1600,5,FALSE())),IF($A1940="NAUTICS",IF(VLOOKUP($C1940,nautics!$B$2:$F$1200,5,FALSE())="","",VLOOKUP($C1940,nautics!$B$2:$F$1200,5,FALSE())),IF($A1940="ST",IF(VLOOKUP($C1940,st!$B$2:$F$400,5,FALSE())="","",VLOOKUP($C1940,st!$B$2:$F$400,5,FALSE())),""))),"")</f>
        <v/>
      </c>
      <c r="H1940" s="35" t="s">
        <v>5653</v>
      </c>
      <c r="I1940" s="35" t="s">
        <v>34</v>
      </c>
      <c r="J1940" s="35" t="s">
        <v>130</v>
      </c>
      <c r="K1940" s="35">
        <f t="shared" si="7"/>
        <v>15</v>
      </c>
      <c r="L1940" s="35" t="s">
        <v>5707</v>
      </c>
      <c r="M1940" s="35" t="s">
        <v>5708</v>
      </c>
      <c r="N1940" s="35" t="s">
        <v>65</v>
      </c>
      <c r="O1940" s="35" t="s">
        <v>68</v>
      </c>
      <c r="P1940" s="35" t="s">
        <v>5710</v>
      </c>
      <c r="Q1940" s="35" t="s">
        <v>5711</v>
      </c>
      <c r="S1940" s="35" t="s">
        <v>65</v>
      </c>
      <c r="T1940" s="35" t="s">
        <v>68</v>
      </c>
      <c r="U1940" s="35" t="s">
        <v>5714</v>
      </c>
      <c r="W1940" s="35" t="s">
        <v>78</v>
      </c>
      <c r="X1940" s="35" t="s">
        <v>59</v>
      </c>
      <c r="Y1940" s="35" t="s">
        <v>3914</v>
      </c>
      <c r="Z1940" s="35" t="s">
        <v>5689</v>
      </c>
    </row>
    <row r="1941" spans="1:26" ht="15" customHeight="1">
      <c r="A1941" s="35" t="s">
        <v>1304</v>
      </c>
      <c r="C1941" s="35" t="s">
        <v>5716</v>
      </c>
      <c r="D1941" s="35" t="str">
        <f>IFERROR(IF($A1941="HDC",IF(VLOOKUP($C1941,hdc!$B$2:$F$1600,2,FALSE())="","",VLOOKUP($C1941,hdc!$B$2:$F$1600,2,FALSE())),IF($A1941="NAUTICS",IF(VLOOKUP($C1941,nautics!$B$2:$F$1200,2,FALSE())="","",VLOOKUP($C1941,nautics!$B$2:$F$1200,2,FALSE())),IF($A1941="ST",IF(VLOOKUP($C1941,st!$B$2:$F$400,2,FALSE())="","",VLOOKUP($C1941,st!$B$2:$F$400,2,FALSE())),""))),"")</f>
        <v/>
      </c>
      <c r="E1941" s="35" t="str">
        <f>IFERROR(IF($A1941="HDC",IF(VLOOKUP($C1941,hdc!$B$2:$F$1600,3,FALSE())="","",VLOOKUP($C1941,hdc!$B$2:$F$1600,3,FALSE())),IF($A1941="NAUTICS",IF(VLOOKUP($C1941,nautics!$B$2:$F$1200,3,FALSE())="","",VLOOKUP($C1941,nautics!$B$2:$F$1200,3,FALSE())),IF($A1941="ST",IF(VLOOKUP($C1941,st!$B$2:$F$400,3,FALSE())="","",VLOOKUP($C1941,st!$B$2:$F$400,3,FALSE())),""))),"")</f>
        <v/>
      </c>
      <c r="F1941" s="35" t="str">
        <f>IFERROR(IF($A1941="HDC",IF(VLOOKUP($C1941,hdc!$B$2:$F$1600,4,FALSE())="","",VLOOKUP($C1941,hdc!$B$2:$F$1600,4,FALSE())),IF($A1941="NAUTICS",IF(VLOOKUP($C1941,nautics!$B$2:$F$1200,4,FALSE())="","",VLOOKUP($C1941,nautics!$B$2:$F$1200,4,FALSE())),IF($A1941="ST",IF(VLOOKUP($C1941,st!$B$2:$F$400,4,FALSE())="","",VLOOKUP($C1941,st!$B$2:$F$400,4,FALSE())),""))),"")</f>
        <v/>
      </c>
      <c r="G1941" s="35" t="str">
        <f>IFERROR(IF($A1941="HDC",IF(VLOOKUP($C1941,hdc!$B$2:$F$1600,5,FALSE())="","",VLOOKUP($C1941,hdc!$B$2:$F$1600,5,FALSE())),IF($A1941="NAUTICS",IF(VLOOKUP($C1941,nautics!$B$2:$F$1200,5,FALSE())="","",VLOOKUP($C1941,nautics!$B$2:$F$1200,5,FALSE())),IF($A1941="ST",IF(VLOOKUP($C1941,st!$B$2:$F$400,5,FALSE())="","",VLOOKUP($C1941,st!$B$2:$F$400,5,FALSE())),""))),"")</f>
        <v/>
      </c>
      <c r="H1941" s="35" t="s">
        <v>5653</v>
      </c>
      <c r="I1941" s="35" t="s">
        <v>34</v>
      </c>
      <c r="J1941" s="35" t="s">
        <v>2668</v>
      </c>
      <c r="K1941" s="35">
        <f t="shared" si="7"/>
        <v>11</v>
      </c>
      <c r="L1941" s="35" t="s">
        <v>5717</v>
      </c>
      <c r="M1941" s="35" t="s">
        <v>5719</v>
      </c>
      <c r="N1941" s="35" t="s">
        <v>433</v>
      </c>
      <c r="O1941" s="35" t="s">
        <v>434</v>
      </c>
      <c r="P1941" s="35" t="s">
        <v>5720</v>
      </c>
      <c r="Q1941" s="35" t="s">
        <v>5721</v>
      </c>
      <c r="S1941" s="35" t="s">
        <v>433</v>
      </c>
      <c r="T1941" s="35" t="s">
        <v>434</v>
      </c>
      <c r="U1941" s="35" t="s">
        <v>5723</v>
      </c>
      <c r="W1941" s="35" t="s">
        <v>78</v>
      </c>
      <c r="X1941" s="35" t="s">
        <v>59</v>
      </c>
      <c r="Y1941" s="35" t="s">
        <v>5061</v>
      </c>
      <c r="Z1941" s="35" t="s">
        <v>5724</v>
      </c>
    </row>
    <row r="1942" spans="1:26" ht="15" customHeight="1">
      <c r="A1942" s="35" t="s">
        <v>1304</v>
      </c>
      <c r="C1942" s="35" t="s">
        <v>5725</v>
      </c>
      <c r="D1942" s="35" t="str">
        <f>IFERROR(IF($A1942="HDC",IF(VLOOKUP($C1942,hdc!$B$2:$F$1600,2,FALSE())="","",VLOOKUP($C1942,hdc!$B$2:$F$1600,2,FALSE())),IF($A1942="NAUTICS",IF(VLOOKUP($C1942,nautics!$B$2:$F$1200,2,FALSE())="","",VLOOKUP($C1942,nautics!$B$2:$F$1200,2,FALSE())),IF($A1942="ST",IF(VLOOKUP($C1942,st!$B$2:$F$400,2,FALSE())="","",VLOOKUP($C1942,st!$B$2:$F$400,2,FALSE())),""))),"")</f>
        <v/>
      </c>
      <c r="E1942" s="35" t="str">
        <f>IFERROR(IF($A1942="HDC",IF(VLOOKUP($C1942,hdc!$B$2:$F$1600,3,FALSE())="","",VLOOKUP($C1942,hdc!$B$2:$F$1600,3,FALSE())),IF($A1942="NAUTICS",IF(VLOOKUP($C1942,nautics!$B$2:$F$1200,3,FALSE())="","",VLOOKUP($C1942,nautics!$B$2:$F$1200,3,FALSE())),IF($A1942="ST",IF(VLOOKUP($C1942,st!$B$2:$F$400,3,FALSE())="","",VLOOKUP($C1942,st!$B$2:$F$400,3,FALSE())),""))),"")</f>
        <v/>
      </c>
      <c r="F1942" s="35" t="str">
        <f>IFERROR(IF($A1942="HDC",IF(VLOOKUP($C1942,hdc!$B$2:$F$1600,4,FALSE())="","",VLOOKUP($C1942,hdc!$B$2:$F$1600,4,FALSE())),IF($A1942="NAUTICS",IF(VLOOKUP($C1942,nautics!$B$2:$F$1200,4,FALSE())="","",VLOOKUP($C1942,nautics!$B$2:$F$1200,4,FALSE())),IF($A1942="ST",IF(VLOOKUP($C1942,st!$B$2:$F$400,4,FALSE())="","",VLOOKUP($C1942,st!$B$2:$F$400,4,FALSE())),""))),"")</f>
        <v/>
      </c>
      <c r="G1942" s="35" t="str">
        <f>IFERROR(IF($A1942="HDC",IF(VLOOKUP($C1942,hdc!$B$2:$F$1600,5,FALSE())="","",VLOOKUP($C1942,hdc!$B$2:$F$1600,5,FALSE())),IF($A1942="NAUTICS",IF(VLOOKUP($C1942,nautics!$B$2:$F$1200,5,FALSE())="","",VLOOKUP($C1942,nautics!$B$2:$F$1200,5,FALSE())),IF($A1942="ST",IF(VLOOKUP($C1942,st!$B$2:$F$400,5,FALSE())="","",VLOOKUP($C1942,st!$B$2:$F$400,5,FALSE())),""))),"")</f>
        <v/>
      </c>
      <c r="H1942" s="35" t="s">
        <v>5653</v>
      </c>
      <c r="I1942" s="35" t="s">
        <v>34</v>
      </c>
      <c r="J1942" s="35" t="s">
        <v>5726</v>
      </c>
      <c r="K1942" s="35">
        <f t="shared" si="7"/>
        <v>15</v>
      </c>
      <c r="L1942" s="35" t="s">
        <v>5727</v>
      </c>
      <c r="M1942" s="35" t="s">
        <v>5728</v>
      </c>
      <c r="N1942" s="35" t="s">
        <v>896</v>
      </c>
      <c r="O1942" s="35" t="s">
        <v>897</v>
      </c>
      <c r="P1942" s="35" t="s">
        <v>5730</v>
      </c>
      <c r="Q1942" s="35" t="s">
        <v>5731</v>
      </c>
      <c r="S1942" s="35" t="s">
        <v>896</v>
      </c>
      <c r="T1942" s="35" t="s">
        <v>897</v>
      </c>
      <c r="U1942" s="35" t="s">
        <v>5733</v>
      </c>
      <c r="W1942" s="35" t="s">
        <v>78</v>
      </c>
      <c r="X1942" s="35" t="s">
        <v>59</v>
      </c>
      <c r="Y1942" s="35" t="s">
        <v>901</v>
      </c>
      <c r="Z1942" s="35" t="s">
        <v>5678</v>
      </c>
    </row>
    <row r="1943" spans="1:26" ht="15" customHeight="1">
      <c r="A1943" s="35" t="s">
        <v>1304</v>
      </c>
      <c r="C1943" s="35" t="s">
        <v>5735</v>
      </c>
      <c r="D1943" s="35" t="str">
        <f>IFERROR(IF($A1943="HDC",IF(VLOOKUP($C1943,hdc!$B$2:$F$1600,2,FALSE())="","",VLOOKUP($C1943,hdc!$B$2:$F$1600,2,FALSE())),IF($A1943="NAUTICS",IF(VLOOKUP($C1943,nautics!$B$2:$F$1200,2,FALSE())="","",VLOOKUP($C1943,nautics!$B$2:$F$1200,2,FALSE())),IF($A1943="ST",IF(VLOOKUP($C1943,st!$B$2:$F$400,2,FALSE())="","",VLOOKUP($C1943,st!$B$2:$F$400,2,FALSE())),""))),"")</f>
        <v/>
      </c>
      <c r="E1943" s="35" t="str">
        <f>IFERROR(IF($A1943="HDC",IF(VLOOKUP($C1943,hdc!$B$2:$F$1600,3,FALSE())="","",VLOOKUP($C1943,hdc!$B$2:$F$1600,3,FALSE())),IF($A1943="NAUTICS",IF(VLOOKUP($C1943,nautics!$B$2:$F$1200,3,FALSE())="","",VLOOKUP($C1943,nautics!$B$2:$F$1200,3,FALSE())),IF($A1943="ST",IF(VLOOKUP($C1943,st!$B$2:$F$400,3,FALSE())="","",VLOOKUP($C1943,st!$B$2:$F$400,3,FALSE())),""))),"")</f>
        <v/>
      </c>
      <c r="F1943" s="35" t="str">
        <f>IFERROR(IF($A1943="HDC",IF(VLOOKUP($C1943,hdc!$B$2:$F$1600,4,FALSE())="","",VLOOKUP($C1943,hdc!$B$2:$F$1600,4,FALSE())),IF($A1943="NAUTICS",IF(VLOOKUP($C1943,nautics!$B$2:$F$1200,4,FALSE())="","",VLOOKUP($C1943,nautics!$B$2:$F$1200,4,FALSE())),IF($A1943="ST",IF(VLOOKUP($C1943,st!$B$2:$F$400,4,FALSE())="","",VLOOKUP($C1943,st!$B$2:$F$400,4,FALSE())),""))),"")</f>
        <v/>
      </c>
      <c r="G1943" s="35" t="str">
        <f>IFERROR(IF($A1943="HDC",IF(VLOOKUP($C1943,hdc!$B$2:$F$1600,5,FALSE())="","",VLOOKUP($C1943,hdc!$B$2:$F$1600,5,FALSE())),IF($A1943="NAUTICS",IF(VLOOKUP($C1943,nautics!$B$2:$F$1200,5,FALSE())="","",VLOOKUP($C1943,nautics!$B$2:$F$1200,5,FALSE())),IF($A1943="ST",IF(VLOOKUP($C1943,st!$B$2:$F$400,5,FALSE())="","",VLOOKUP($C1943,st!$B$2:$F$400,5,FALSE())),""))),"")</f>
        <v/>
      </c>
      <c r="H1943" s="35" t="s">
        <v>5653</v>
      </c>
      <c r="I1943" s="35" t="s">
        <v>34</v>
      </c>
      <c r="J1943" s="35" t="s">
        <v>5152</v>
      </c>
      <c r="K1943" s="35">
        <f t="shared" si="7"/>
        <v>16</v>
      </c>
      <c r="L1943" s="35" t="s">
        <v>5736</v>
      </c>
      <c r="M1943" s="35" t="s">
        <v>5737</v>
      </c>
      <c r="N1943" s="35" t="s">
        <v>2548</v>
      </c>
      <c r="O1943" s="35" t="s">
        <v>2549</v>
      </c>
      <c r="P1943" s="35" t="s">
        <v>5738</v>
      </c>
      <c r="Q1943" s="35" t="s">
        <v>5740</v>
      </c>
      <c r="S1943" s="35" t="s">
        <v>2548</v>
      </c>
      <c r="T1943" s="35" t="s">
        <v>2549</v>
      </c>
      <c r="U1943" s="35" t="s">
        <v>89</v>
      </c>
      <c r="W1943" s="35" t="s">
        <v>78</v>
      </c>
      <c r="X1943" s="35" t="s">
        <v>59</v>
      </c>
      <c r="Y1943" s="35" t="s">
        <v>89</v>
      </c>
      <c r="Z1943" s="35" t="s">
        <v>89</v>
      </c>
    </row>
    <row r="1944" spans="1:26" ht="15" customHeight="1">
      <c r="A1944" s="35" t="s">
        <v>1304</v>
      </c>
      <c r="C1944" s="35" t="s">
        <v>5742</v>
      </c>
      <c r="D1944" s="35" t="str">
        <f>IFERROR(IF($A1944="HDC",IF(VLOOKUP($C1944,hdc!$B$2:$F$1600,2,FALSE())="","",VLOOKUP($C1944,hdc!$B$2:$F$1600,2,FALSE())),IF($A1944="NAUTICS",IF(VLOOKUP($C1944,nautics!$B$2:$F$1200,2,FALSE())="","",VLOOKUP($C1944,nautics!$B$2:$F$1200,2,FALSE())),IF($A1944="ST",IF(VLOOKUP($C1944,st!$B$2:$F$400,2,FALSE())="","",VLOOKUP($C1944,st!$B$2:$F$400,2,FALSE())),""))),"")</f>
        <v/>
      </c>
      <c r="E1944" s="35" t="str">
        <f>IFERROR(IF($A1944="HDC",IF(VLOOKUP($C1944,hdc!$B$2:$F$1600,3,FALSE())="","",VLOOKUP($C1944,hdc!$B$2:$F$1600,3,FALSE())),IF($A1944="NAUTICS",IF(VLOOKUP($C1944,nautics!$B$2:$F$1200,3,FALSE())="","",VLOOKUP($C1944,nautics!$B$2:$F$1200,3,FALSE())),IF($A1944="ST",IF(VLOOKUP($C1944,st!$B$2:$F$400,3,FALSE())="","",VLOOKUP($C1944,st!$B$2:$F$400,3,FALSE())),""))),"")</f>
        <v/>
      </c>
      <c r="F1944" s="35" t="str">
        <f>IFERROR(IF($A1944="HDC",IF(VLOOKUP($C1944,hdc!$B$2:$F$1600,4,FALSE())="","",VLOOKUP($C1944,hdc!$B$2:$F$1600,4,FALSE())),IF($A1944="NAUTICS",IF(VLOOKUP($C1944,nautics!$B$2:$F$1200,4,FALSE())="","",VLOOKUP($C1944,nautics!$B$2:$F$1200,4,FALSE())),IF($A1944="ST",IF(VLOOKUP($C1944,st!$B$2:$F$400,4,FALSE())="","",VLOOKUP($C1944,st!$B$2:$F$400,4,FALSE())),""))),"")</f>
        <v/>
      </c>
      <c r="G1944" s="35" t="str">
        <f>IFERROR(IF($A1944="HDC",IF(VLOOKUP($C1944,hdc!$B$2:$F$1600,5,FALSE())="","",VLOOKUP($C1944,hdc!$B$2:$F$1600,5,FALSE())),IF($A1944="NAUTICS",IF(VLOOKUP($C1944,nautics!$B$2:$F$1200,5,FALSE())="","",VLOOKUP($C1944,nautics!$B$2:$F$1200,5,FALSE())),IF($A1944="ST",IF(VLOOKUP($C1944,st!$B$2:$F$400,5,FALSE())="","",VLOOKUP($C1944,st!$B$2:$F$400,5,FALSE())),""))),"")</f>
        <v/>
      </c>
      <c r="H1944" s="35" t="s">
        <v>5653</v>
      </c>
      <c r="I1944" s="35" t="s">
        <v>34</v>
      </c>
      <c r="J1944" s="35" t="s">
        <v>5744</v>
      </c>
      <c r="K1944" s="35">
        <f t="shared" si="7"/>
        <v>22</v>
      </c>
      <c r="L1944" s="35" t="s">
        <v>5745</v>
      </c>
      <c r="M1944" s="35" t="s">
        <v>5746</v>
      </c>
      <c r="N1944" s="35" t="s">
        <v>2548</v>
      </c>
      <c r="O1944" s="35" t="s">
        <v>2549</v>
      </c>
      <c r="P1944" s="35" t="s">
        <v>5747</v>
      </c>
      <c r="Q1944" s="35" t="s">
        <v>5748</v>
      </c>
      <c r="S1944" s="35" t="s">
        <v>2548</v>
      </c>
      <c r="T1944" s="35" t="s">
        <v>2549</v>
      </c>
      <c r="U1944" s="35" t="s">
        <v>89</v>
      </c>
      <c r="W1944" s="35" t="s">
        <v>78</v>
      </c>
      <c r="X1944" s="35" t="s">
        <v>59</v>
      </c>
      <c r="Y1944" s="35" t="s">
        <v>89</v>
      </c>
      <c r="Z1944" s="35" t="s">
        <v>89</v>
      </c>
    </row>
    <row r="1945" spans="1:26" ht="15" customHeight="1">
      <c r="A1945" s="35" t="s">
        <v>1304</v>
      </c>
      <c r="C1945" s="35" t="s">
        <v>5751</v>
      </c>
      <c r="D1945" s="35" t="str">
        <f>IFERROR(IF($A1945="HDC",IF(VLOOKUP($C1945,hdc!$B$2:$F$1600,2,FALSE())="","",VLOOKUP($C1945,hdc!$B$2:$F$1600,2,FALSE())),IF($A1945="NAUTICS",IF(VLOOKUP($C1945,nautics!$B$2:$F$1200,2,FALSE())="","",VLOOKUP($C1945,nautics!$B$2:$F$1200,2,FALSE())),IF($A1945="ST",IF(VLOOKUP($C1945,st!$B$2:$F$400,2,FALSE())="","",VLOOKUP($C1945,st!$B$2:$F$400,2,FALSE())),""))),"")</f>
        <v/>
      </c>
      <c r="E1945" s="35" t="str">
        <f>IFERROR(IF($A1945="HDC",IF(VLOOKUP($C1945,hdc!$B$2:$F$1600,3,FALSE())="","",VLOOKUP($C1945,hdc!$B$2:$F$1600,3,FALSE())),IF($A1945="NAUTICS",IF(VLOOKUP($C1945,nautics!$B$2:$F$1200,3,FALSE())="","",VLOOKUP($C1945,nautics!$B$2:$F$1200,3,FALSE())),IF($A1945="ST",IF(VLOOKUP($C1945,st!$B$2:$F$400,3,FALSE())="","",VLOOKUP($C1945,st!$B$2:$F$400,3,FALSE())),""))),"")</f>
        <v/>
      </c>
      <c r="F1945" s="35" t="str">
        <f>IFERROR(IF($A1945="HDC",IF(VLOOKUP($C1945,hdc!$B$2:$F$1600,4,FALSE())="","",VLOOKUP($C1945,hdc!$B$2:$F$1600,4,FALSE())),IF($A1945="NAUTICS",IF(VLOOKUP($C1945,nautics!$B$2:$F$1200,4,FALSE())="","",VLOOKUP($C1945,nautics!$B$2:$F$1200,4,FALSE())),IF($A1945="ST",IF(VLOOKUP($C1945,st!$B$2:$F$400,4,FALSE())="","",VLOOKUP($C1945,st!$B$2:$F$400,4,FALSE())),""))),"")</f>
        <v/>
      </c>
      <c r="G1945" s="35" t="str">
        <f>IFERROR(IF($A1945="HDC",IF(VLOOKUP($C1945,hdc!$B$2:$F$1600,5,FALSE())="","",VLOOKUP($C1945,hdc!$B$2:$F$1600,5,FALSE())),IF($A1945="NAUTICS",IF(VLOOKUP($C1945,nautics!$B$2:$F$1200,5,FALSE())="","",VLOOKUP($C1945,nautics!$B$2:$F$1200,5,FALSE())),IF($A1945="ST",IF(VLOOKUP($C1945,st!$B$2:$F$400,5,FALSE())="","",VLOOKUP($C1945,st!$B$2:$F$400,5,FALSE())),""))),"")</f>
        <v/>
      </c>
      <c r="H1945" s="35" t="s">
        <v>5653</v>
      </c>
      <c r="I1945" s="35" t="s">
        <v>34</v>
      </c>
      <c r="J1945" s="35" t="s">
        <v>2682</v>
      </c>
      <c r="K1945" s="35">
        <f t="shared" si="7"/>
        <v>19</v>
      </c>
      <c r="L1945" s="35" t="s">
        <v>5755</v>
      </c>
      <c r="M1945" s="35" t="s">
        <v>5756</v>
      </c>
      <c r="N1945" s="35" t="s">
        <v>65</v>
      </c>
      <c r="O1945" s="35" t="s">
        <v>68</v>
      </c>
      <c r="P1945" s="35" t="s">
        <v>5757</v>
      </c>
      <c r="Q1945" s="35" t="s">
        <v>5758</v>
      </c>
      <c r="S1945" s="35" t="s">
        <v>65</v>
      </c>
      <c r="T1945" s="35" t="s">
        <v>68</v>
      </c>
      <c r="U1945" s="35" t="s">
        <v>5759</v>
      </c>
      <c r="W1945" s="35" t="s">
        <v>78</v>
      </c>
      <c r="X1945" s="35" t="s">
        <v>59</v>
      </c>
      <c r="Y1945" s="35" t="s">
        <v>4810</v>
      </c>
      <c r="Z1945" s="35" t="s">
        <v>5761</v>
      </c>
    </row>
    <row r="1946" spans="1:26" ht="15" customHeight="1">
      <c r="A1946" s="35" t="s">
        <v>1304</v>
      </c>
      <c r="C1946" s="35" t="s">
        <v>5762</v>
      </c>
      <c r="D1946" s="35" t="str">
        <f>IFERROR(IF($A1946="HDC",IF(VLOOKUP($C1946,hdc!$B$2:$F$1600,2,FALSE())="","",VLOOKUP($C1946,hdc!$B$2:$F$1600,2,FALSE())),IF($A1946="NAUTICS",IF(VLOOKUP($C1946,nautics!$B$2:$F$1200,2,FALSE())="","",VLOOKUP($C1946,nautics!$B$2:$F$1200,2,FALSE())),IF($A1946="ST",IF(VLOOKUP($C1946,st!$B$2:$F$400,2,FALSE())="","",VLOOKUP($C1946,st!$B$2:$F$400,2,FALSE())),""))),"")</f>
        <v/>
      </c>
      <c r="E1946" s="35" t="str">
        <f>IFERROR(IF($A1946="HDC",IF(VLOOKUP($C1946,hdc!$B$2:$F$1600,3,FALSE())="","",VLOOKUP($C1946,hdc!$B$2:$F$1600,3,FALSE())),IF($A1946="NAUTICS",IF(VLOOKUP($C1946,nautics!$B$2:$F$1200,3,FALSE())="","",VLOOKUP($C1946,nautics!$B$2:$F$1200,3,FALSE())),IF($A1946="ST",IF(VLOOKUP($C1946,st!$B$2:$F$400,3,FALSE())="","",VLOOKUP($C1946,st!$B$2:$F$400,3,FALSE())),""))),"")</f>
        <v/>
      </c>
      <c r="F1946" s="35" t="str">
        <f>IFERROR(IF($A1946="HDC",IF(VLOOKUP($C1946,hdc!$B$2:$F$1600,4,FALSE())="","",VLOOKUP($C1946,hdc!$B$2:$F$1600,4,FALSE())),IF($A1946="NAUTICS",IF(VLOOKUP($C1946,nautics!$B$2:$F$1200,4,FALSE())="","",VLOOKUP($C1946,nautics!$B$2:$F$1200,4,FALSE())),IF($A1946="ST",IF(VLOOKUP($C1946,st!$B$2:$F$400,4,FALSE())="","",VLOOKUP($C1946,st!$B$2:$F$400,4,FALSE())),""))),"")</f>
        <v/>
      </c>
      <c r="G1946" s="35" t="str">
        <f>IFERROR(IF($A1946="HDC",IF(VLOOKUP($C1946,hdc!$B$2:$F$1600,5,FALSE())="","",VLOOKUP($C1946,hdc!$B$2:$F$1600,5,FALSE())),IF($A1946="NAUTICS",IF(VLOOKUP($C1946,nautics!$B$2:$F$1200,5,FALSE())="","",VLOOKUP($C1946,nautics!$B$2:$F$1200,5,FALSE())),IF($A1946="ST",IF(VLOOKUP($C1946,st!$B$2:$F$400,5,FALSE())="","",VLOOKUP($C1946,st!$B$2:$F$400,5,FALSE())),""))),"")</f>
        <v/>
      </c>
      <c r="H1946" s="35" t="s">
        <v>5764</v>
      </c>
      <c r="I1946" s="35" t="s">
        <v>34</v>
      </c>
      <c r="J1946" s="35" t="s">
        <v>232</v>
      </c>
      <c r="K1946" s="35">
        <f t="shared" si="7"/>
        <v>10</v>
      </c>
      <c r="L1946" s="35" t="s">
        <v>5766</v>
      </c>
      <c r="M1946" s="35" t="s">
        <v>5767</v>
      </c>
      <c r="N1946" s="35" t="s">
        <v>502</v>
      </c>
      <c r="O1946" s="35" t="s">
        <v>503</v>
      </c>
      <c r="P1946" s="35" t="s">
        <v>5768</v>
      </c>
      <c r="Q1946" s="35" t="s">
        <v>5769</v>
      </c>
      <c r="S1946" s="35" t="s">
        <v>502</v>
      </c>
      <c r="T1946" s="35" t="s">
        <v>503</v>
      </c>
      <c r="U1946" s="35" t="s">
        <v>89</v>
      </c>
      <c r="W1946" s="35" t="s">
        <v>78</v>
      </c>
      <c r="X1946" s="35" t="s">
        <v>59</v>
      </c>
      <c r="Y1946" s="35" t="s">
        <v>89</v>
      </c>
      <c r="Z1946" s="35" t="s">
        <v>89</v>
      </c>
    </row>
    <row r="1947" spans="1:26" ht="15" customHeight="1">
      <c r="A1947" s="35" t="s">
        <v>1304</v>
      </c>
      <c r="C1947" s="35" t="s">
        <v>5771</v>
      </c>
      <c r="D1947" s="35" t="str">
        <f>IFERROR(IF($A1947="HDC",IF(VLOOKUP($C1947,hdc!$B$2:$F$1600,2,FALSE())="","",VLOOKUP($C1947,hdc!$B$2:$F$1600,2,FALSE())),IF($A1947="NAUTICS",IF(VLOOKUP($C1947,nautics!$B$2:$F$1200,2,FALSE())="","",VLOOKUP($C1947,nautics!$B$2:$F$1200,2,FALSE())),IF($A1947="ST",IF(VLOOKUP($C1947,st!$B$2:$F$400,2,FALSE())="","",VLOOKUP($C1947,st!$B$2:$F$400,2,FALSE())),""))),"")</f>
        <v/>
      </c>
      <c r="E1947" s="35" t="str">
        <f>IFERROR(IF($A1947="HDC",IF(VLOOKUP($C1947,hdc!$B$2:$F$1600,3,FALSE())="","",VLOOKUP($C1947,hdc!$B$2:$F$1600,3,FALSE())),IF($A1947="NAUTICS",IF(VLOOKUP($C1947,nautics!$B$2:$F$1200,3,FALSE())="","",VLOOKUP($C1947,nautics!$B$2:$F$1200,3,FALSE())),IF($A1947="ST",IF(VLOOKUP($C1947,st!$B$2:$F$400,3,FALSE())="","",VLOOKUP($C1947,st!$B$2:$F$400,3,FALSE())),""))),"")</f>
        <v/>
      </c>
      <c r="F1947" s="35" t="str">
        <f>IFERROR(IF($A1947="HDC",IF(VLOOKUP($C1947,hdc!$B$2:$F$1600,4,FALSE())="","",VLOOKUP($C1947,hdc!$B$2:$F$1600,4,FALSE())),IF($A1947="NAUTICS",IF(VLOOKUP($C1947,nautics!$B$2:$F$1200,4,FALSE())="","",VLOOKUP($C1947,nautics!$B$2:$F$1200,4,FALSE())),IF($A1947="ST",IF(VLOOKUP($C1947,st!$B$2:$F$400,4,FALSE())="","",VLOOKUP($C1947,st!$B$2:$F$400,4,FALSE())),""))),"")</f>
        <v/>
      </c>
      <c r="G1947" s="35" t="str">
        <f>IFERROR(IF($A1947="HDC",IF(VLOOKUP($C1947,hdc!$B$2:$F$1600,5,FALSE())="","",VLOOKUP($C1947,hdc!$B$2:$F$1600,5,FALSE())),IF($A1947="NAUTICS",IF(VLOOKUP($C1947,nautics!$B$2:$F$1200,5,FALSE())="","",VLOOKUP($C1947,nautics!$B$2:$F$1200,5,FALSE())),IF($A1947="ST",IF(VLOOKUP($C1947,st!$B$2:$F$400,5,FALSE())="","",VLOOKUP($C1947,st!$B$2:$F$400,5,FALSE())),""))),"")</f>
        <v/>
      </c>
      <c r="H1947" s="35" t="s">
        <v>5764</v>
      </c>
      <c r="I1947" s="35" t="s">
        <v>34</v>
      </c>
      <c r="J1947" s="35" t="s">
        <v>232</v>
      </c>
      <c r="K1947" s="35">
        <f t="shared" si="7"/>
        <v>10</v>
      </c>
      <c r="L1947" s="35" t="s">
        <v>5766</v>
      </c>
      <c r="M1947" s="35" t="s">
        <v>5767</v>
      </c>
      <c r="N1947" s="35" t="s">
        <v>502</v>
      </c>
      <c r="O1947" s="35" t="s">
        <v>503</v>
      </c>
      <c r="P1947" s="35" t="s">
        <v>5774</v>
      </c>
      <c r="Q1947" s="35" t="s">
        <v>5775</v>
      </c>
      <c r="S1947" s="35" t="s">
        <v>502</v>
      </c>
      <c r="T1947" s="35" t="s">
        <v>503</v>
      </c>
      <c r="U1947" s="35" t="s">
        <v>89</v>
      </c>
      <c r="W1947" s="35" t="s">
        <v>78</v>
      </c>
      <c r="X1947" s="35" t="s">
        <v>59</v>
      </c>
      <c r="Y1947" s="35" t="s">
        <v>89</v>
      </c>
      <c r="Z1947" s="35" t="s">
        <v>89</v>
      </c>
    </row>
    <row r="1948" spans="1:26" ht="15" customHeight="1">
      <c r="A1948" s="35" t="s">
        <v>1304</v>
      </c>
      <c r="C1948" s="35" t="s">
        <v>5776</v>
      </c>
      <c r="D1948" s="35" t="str">
        <f>IFERROR(IF($A1948="HDC",IF(VLOOKUP($C1948,hdc!$B$2:$F$1600,2,FALSE())="","",VLOOKUP($C1948,hdc!$B$2:$F$1600,2,FALSE())),IF($A1948="NAUTICS",IF(VLOOKUP($C1948,nautics!$B$2:$F$1200,2,FALSE())="","",VLOOKUP($C1948,nautics!$B$2:$F$1200,2,FALSE())),IF($A1948="ST",IF(VLOOKUP($C1948,st!$B$2:$F$400,2,FALSE())="","",VLOOKUP($C1948,st!$B$2:$F$400,2,FALSE())),""))),"")</f>
        <v/>
      </c>
      <c r="E1948" s="35" t="str">
        <f>IFERROR(IF($A1948="HDC",IF(VLOOKUP($C1948,hdc!$B$2:$F$1600,3,FALSE())="","",VLOOKUP($C1948,hdc!$B$2:$F$1600,3,FALSE())),IF($A1948="NAUTICS",IF(VLOOKUP($C1948,nautics!$B$2:$F$1200,3,FALSE())="","",VLOOKUP($C1948,nautics!$B$2:$F$1200,3,FALSE())),IF($A1948="ST",IF(VLOOKUP($C1948,st!$B$2:$F$400,3,FALSE())="","",VLOOKUP($C1948,st!$B$2:$F$400,3,FALSE())),""))),"")</f>
        <v/>
      </c>
      <c r="F1948" s="35" t="str">
        <f>IFERROR(IF($A1948="HDC",IF(VLOOKUP($C1948,hdc!$B$2:$F$1600,4,FALSE())="","",VLOOKUP($C1948,hdc!$B$2:$F$1600,4,FALSE())),IF($A1948="NAUTICS",IF(VLOOKUP($C1948,nautics!$B$2:$F$1200,4,FALSE())="","",VLOOKUP($C1948,nautics!$B$2:$F$1200,4,FALSE())),IF($A1948="ST",IF(VLOOKUP($C1948,st!$B$2:$F$400,4,FALSE())="","",VLOOKUP($C1948,st!$B$2:$F$400,4,FALSE())),""))),"")</f>
        <v/>
      </c>
      <c r="G1948" s="35" t="str">
        <f>IFERROR(IF($A1948="HDC",IF(VLOOKUP($C1948,hdc!$B$2:$F$1600,5,FALSE())="","",VLOOKUP($C1948,hdc!$B$2:$F$1600,5,FALSE())),IF($A1948="NAUTICS",IF(VLOOKUP($C1948,nautics!$B$2:$F$1200,5,FALSE())="","",VLOOKUP($C1948,nautics!$B$2:$F$1200,5,FALSE())),IF($A1948="ST",IF(VLOOKUP($C1948,st!$B$2:$F$400,5,FALSE())="","",VLOOKUP($C1948,st!$B$2:$F$400,5,FALSE())),""))),"")</f>
        <v/>
      </c>
      <c r="H1948" s="35" t="s">
        <v>5653</v>
      </c>
      <c r="I1948" s="35" t="s">
        <v>34</v>
      </c>
      <c r="J1948" s="35" t="s">
        <v>3605</v>
      </c>
      <c r="K1948" s="35">
        <f t="shared" si="7"/>
        <v>21</v>
      </c>
      <c r="L1948" s="35" t="s">
        <v>5779</v>
      </c>
      <c r="M1948" s="35" t="s">
        <v>5780</v>
      </c>
      <c r="N1948" s="35" t="s">
        <v>65</v>
      </c>
      <c r="O1948" s="35" t="s">
        <v>68</v>
      </c>
      <c r="P1948" s="35" t="s">
        <v>5781</v>
      </c>
      <c r="Q1948" s="35" t="s">
        <v>5783</v>
      </c>
      <c r="S1948" s="35" t="s">
        <v>65</v>
      </c>
      <c r="T1948" s="35" t="s">
        <v>68</v>
      </c>
      <c r="U1948" s="35" t="s">
        <v>5688</v>
      </c>
      <c r="W1948" s="35" t="s">
        <v>78</v>
      </c>
      <c r="X1948" s="35" t="s">
        <v>59</v>
      </c>
      <c r="Y1948" s="35" t="s">
        <v>4810</v>
      </c>
      <c r="Z1948" s="35" t="s">
        <v>5689</v>
      </c>
    </row>
    <row r="1949" spans="1:26" ht="15" customHeight="1">
      <c r="A1949" s="35" t="s">
        <v>1304</v>
      </c>
      <c r="C1949" s="35" t="s">
        <v>5784</v>
      </c>
      <c r="D1949" s="35" t="str">
        <f>IFERROR(IF($A1949="HDC",IF(VLOOKUP($C1949,hdc!$B$2:$F$1600,2,FALSE())="","",VLOOKUP($C1949,hdc!$B$2:$F$1600,2,FALSE())),IF($A1949="NAUTICS",IF(VLOOKUP($C1949,nautics!$B$2:$F$1200,2,FALSE())="","",VLOOKUP($C1949,nautics!$B$2:$F$1200,2,FALSE())),IF($A1949="ST",IF(VLOOKUP($C1949,st!$B$2:$F$400,2,FALSE())="","",VLOOKUP($C1949,st!$B$2:$F$400,2,FALSE())),""))),"")</f>
        <v/>
      </c>
      <c r="E1949" s="35" t="str">
        <f>IFERROR(IF($A1949="HDC",IF(VLOOKUP($C1949,hdc!$B$2:$F$1600,3,FALSE())="","",VLOOKUP($C1949,hdc!$B$2:$F$1600,3,FALSE())),IF($A1949="NAUTICS",IF(VLOOKUP($C1949,nautics!$B$2:$F$1200,3,FALSE())="","",VLOOKUP($C1949,nautics!$B$2:$F$1200,3,FALSE())),IF($A1949="ST",IF(VLOOKUP($C1949,st!$B$2:$F$400,3,FALSE())="","",VLOOKUP($C1949,st!$B$2:$F$400,3,FALSE())),""))),"")</f>
        <v/>
      </c>
      <c r="F1949" s="35" t="str">
        <f>IFERROR(IF($A1949="HDC",IF(VLOOKUP($C1949,hdc!$B$2:$F$1600,4,FALSE())="","",VLOOKUP($C1949,hdc!$B$2:$F$1600,4,FALSE())),IF($A1949="NAUTICS",IF(VLOOKUP($C1949,nautics!$B$2:$F$1200,4,FALSE())="","",VLOOKUP($C1949,nautics!$B$2:$F$1200,4,FALSE())),IF($A1949="ST",IF(VLOOKUP($C1949,st!$B$2:$F$400,4,FALSE())="","",VLOOKUP($C1949,st!$B$2:$F$400,4,FALSE())),""))),"")</f>
        <v/>
      </c>
      <c r="G1949" s="35" t="str">
        <f>IFERROR(IF($A1949="HDC",IF(VLOOKUP($C1949,hdc!$B$2:$F$1600,5,FALSE())="","",VLOOKUP($C1949,hdc!$B$2:$F$1600,5,FALSE())),IF($A1949="NAUTICS",IF(VLOOKUP($C1949,nautics!$B$2:$F$1200,5,FALSE())="","",VLOOKUP($C1949,nautics!$B$2:$F$1200,5,FALSE())),IF($A1949="ST",IF(VLOOKUP($C1949,st!$B$2:$F$400,5,FALSE())="","",VLOOKUP($C1949,st!$B$2:$F$400,5,FALSE())),""))),"")</f>
        <v/>
      </c>
      <c r="H1949" s="35" t="s">
        <v>5653</v>
      </c>
      <c r="I1949" s="35" t="s">
        <v>34</v>
      </c>
      <c r="J1949" s="35" t="s">
        <v>5786</v>
      </c>
      <c r="K1949" s="35">
        <f t="shared" si="7"/>
        <v>16</v>
      </c>
      <c r="L1949" s="35" t="s">
        <v>5779</v>
      </c>
      <c r="M1949" s="35" t="s">
        <v>5780</v>
      </c>
      <c r="N1949" s="35" t="s">
        <v>65</v>
      </c>
      <c r="O1949" s="35" t="s">
        <v>68</v>
      </c>
      <c r="P1949" s="35" t="s">
        <v>5788</v>
      </c>
      <c r="Q1949" s="35" t="s">
        <v>5789</v>
      </c>
      <c r="S1949" s="35" t="s">
        <v>65</v>
      </c>
      <c r="T1949" s="35" t="s">
        <v>68</v>
      </c>
      <c r="U1949" s="35" t="s">
        <v>5790</v>
      </c>
      <c r="W1949" s="35" t="s">
        <v>78</v>
      </c>
      <c r="X1949" s="35" t="s">
        <v>59</v>
      </c>
      <c r="Y1949" s="35" t="s">
        <v>4810</v>
      </c>
      <c r="Z1949" s="35" t="s">
        <v>3914</v>
      </c>
    </row>
    <row r="1950" spans="1:26" ht="15" customHeight="1">
      <c r="A1950" s="35" t="s">
        <v>1304</v>
      </c>
      <c r="C1950" s="35" t="s">
        <v>5792</v>
      </c>
      <c r="D1950" s="35" t="str">
        <f>IFERROR(IF($A1950="HDC",IF(VLOOKUP($C1950,hdc!$B$2:$F$1600,2,FALSE())="","",VLOOKUP($C1950,hdc!$B$2:$F$1600,2,FALSE())),IF($A1950="NAUTICS",IF(VLOOKUP($C1950,nautics!$B$2:$F$1200,2,FALSE())="","",VLOOKUP($C1950,nautics!$B$2:$F$1200,2,FALSE())),IF($A1950="ST",IF(VLOOKUP($C1950,st!$B$2:$F$400,2,FALSE())="","",VLOOKUP($C1950,st!$B$2:$F$400,2,FALSE())),""))),"")</f>
        <v/>
      </c>
      <c r="E1950" s="35" t="str">
        <f>IFERROR(IF($A1950="HDC",IF(VLOOKUP($C1950,hdc!$B$2:$F$1600,3,FALSE())="","",VLOOKUP($C1950,hdc!$B$2:$F$1600,3,FALSE())),IF($A1950="NAUTICS",IF(VLOOKUP($C1950,nautics!$B$2:$F$1200,3,FALSE())="","",VLOOKUP($C1950,nautics!$B$2:$F$1200,3,FALSE())),IF($A1950="ST",IF(VLOOKUP($C1950,st!$B$2:$F$400,3,FALSE())="","",VLOOKUP($C1950,st!$B$2:$F$400,3,FALSE())),""))),"")</f>
        <v/>
      </c>
      <c r="F1950" s="35" t="str">
        <f>IFERROR(IF($A1950="HDC",IF(VLOOKUP($C1950,hdc!$B$2:$F$1600,4,FALSE())="","",VLOOKUP($C1950,hdc!$B$2:$F$1600,4,FALSE())),IF($A1950="NAUTICS",IF(VLOOKUP($C1950,nautics!$B$2:$F$1200,4,FALSE())="","",VLOOKUP($C1950,nautics!$B$2:$F$1200,4,FALSE())),IF($A1950="ST",IF(VLOOKUP($C1950,st!$B$2:$F$400,4,FALSE())="","",VLOOKUP($C1950,st!$B$2:$F$400,4,FALSE())),""))),"")</f>
        <v/>
      </c>
      <c r="G1950" s="35" t="str">
        <f>IFERROR(IF($A1950="HDC",IF(VLOOKUP($C1950,hdc!$B$2:$F$1600,5,FALSE())="","",VLOOKUP($C1950,hdc!$B$2:$F$1600,5,FALSE())),IF($A1950="NAUTICS",IF(VLOOKUP($C1950,nautics!$B$2:$F$1200,5,FALSE())="","",VLOOKUP($C1950,nautics!$B$2:$F$1200,5,FALSE())),IF($A1950="ST",IF(VLOOKUP($C1950,st!$B$2:$F$400,5,FALSE())="","",VLOOKUP($C1950,st!$B$2:$F$400,5,FALSE())),""))),"")</f>
        <v/>
      </c>
      <c r="H1950" s="35" t="s">
        <v>104</v>
      </c>
      <c r="I1950" s="35" t="s">
        <v>34</v>
      </c>
      <c r="J1950" s="35" t="s">
        <v>1537</v>
      </c>
      <c r="K1950" s="35">
        <f t="shared" si="7"/>
        <v>3</v>
      </c>
      <c r="L1950" s="35" t="s">
        <v>5793</v>
      </c>
      <c r="M1950" s="35" t="s">
        <v>5794</v>
      </c>
      <c r="N1950" s="35" t="s">
        <v>65</v>
      </c>
      <c r="O1950" s="35" t="s">
        <v>68</v>
      </c>
      <c r="P1950" s="35" t="s">
        <v>5779</v>
      </c>
      <c r="Q1950" s="35" t="s">
        <v>5780</v>
      </c>
      <c r="S1950" s="35" t="s">
        <v>65</v>
      </c>
      <c r="T1950" s="35" t="s">
        <v>68</v>
      </c>
      <c r="U1950" s="35" t="s">
        <v>89</v>
      </c>
      <c r="W1950" s="35" t="s">
        <v>78</v>
      </c>
      <c r="X1950" s="35" t="s">
        <v>59</v>
      </c>
      <c r="Y1950" s="35" t="s">
        <v>89</v>
      </c>
      <c r="Z1950" s="35" t="s">
        <v>89</v>
      </c>
    </row>
    <row r="1951" spans="1:26" ht="15" customHeight="1">
      <c r="A1951" s="35" t="s">
        <v>1304</v>
      </c>
      <c r="C1951" s="35" t="s">
        <v>5797</v>
      </c>
      <c r="D1951" s="35" t="str">
        <f>IFERROR(IF($A1951="HDC",IF(VLOOKUP($C1951,hdc!$B$2:$F$1600,2,FALSE())="","",VLOOKUP($C1951,hdc!$B$2:$F$1600,2,FALSE())),IF($A1951="NAUTICS",IF(VLOOKUP($C1951,nautics!$B$2:$F$1200,2,FALSE())="","",VLOOKUP($C1951,nautics!$B$2:$F$1200,2,FALSE())),IF($A1951="ST",IF(VLOOKUP($C1951,st!$B$2:$F$400,2,FALSE())="","",VLOOKUP($C1951,st!$B$2:$F$400,2,FALSE())),""))),"")</f>
        <v/>
      </c>
      <c r="E1951" s="35" t="str">
        <f>IFERROR(IF($A1951="HDC",IF(VLOOKUP($C1951,hdc!$B$2:$F$1600,3,FALSE())="","",VLOOKUP($C1951,hdc!$B$2:$F$1600,3,FALSE())),IF($A1951="NAUTICS",IF(VLOOKUP($C1951,nautics!$B$2:$F$1200,3,FALSE())="","",VLOOKUP($C1951,nautics!$B$2:$F$1200,3,FALSE())),IF($A1951="ST",IF(VLOOKUP($C1951,st!$B$2:$F$400,3,FALSE())="","",VLOOKUP($C1951,st!$B$2:$F$400,3,FALSE())),""))),"")</f>
        <v/>
      </c>
      <c r="F1951" s="35" t="str">
        <f>IFERROR(IF($A1951="HDC",IF(VLOOKUP($C1951,hdc!$B$2:$F$1600,4,FALSE())="","",VLOOKUP($C1951,hdc!$B$2:$F$1600,4,FALSE())),IF($A1951="NAUTICS",IF(VLOOKUP($C1951,nautics!$B$2:$F$1200,4,FALSE())="","",VLOOKUP($C1951,nautics!$B$2:$F$1200,4,FALSE())),IF($A1951="ST",IF(VLOOKUP($C1951,st!$B$2:$F$400,4,FALSE())="","",VLOOKUP($C1951,st!$B$2:$F$400,4,FALSE())),""))),"")</f>
        <v/>
      </c>
      <c r="G1951" s="35" t="str">
        <f>IFERROR(IF($A1951="HDC",IF(VLOOKUP($C1951,hdc!$B$2:$F$1600,5,FALSE())="","",VLOOKUP($C1951,hdc!$B$2:$F$1600,5,FALSE())),IF($A1951="NAUTICS",IF(VLOOKUP($C1951,nautics!$B$2:$F$1200,5,FALSE())="","",VLOOKUP($C1951,nautics!$B$2:$F$1200,5,FALSE())),IF($A1951="ST",IF(VLOOKUP($C1951,st!$B$2:$F$400,5,FALSE())="","",VLOOKUP($C1951,st!$B$2:$F$400,5,FALSE())),""))),"")</f>
        <v/>
      </c>
      <c r="H1951" s="35" t="s">
        <v>5653</v>
      </c>
      <c r="I1951" s="35" t="s">
        <v>34</v>
      </c>
      <c r="J1951" s="35" t="s">
        <v>1187</v>
      </c>
      <c r="K1951" s="35">
        <f t="shared" si="7"/>
        <v>31</v>
      </c>
      <c r="L1951" s="35" t="s">
        <v>5799</v>
      </c>
      <c r="M1951" s="35" t="s">
        <v>5800</v>
      </c>
      <c r="N1951" s="35" t="s">
        <v>65</v>
      </c>
      <c r="O1951" s="35" t="s">
        <v>68</v>
      </c>
      <c r="P1951" s="35" t="s">
        <v>5802</v>
      </c>
      <c r="Q1951" s="35" t="s">
        <v>5803</v>
      </c>
      <c r="S1951" s="35" t="s">
        <v>65</v>
      </c>
      <c r="T1951" s="35" t="s">
        <v>68</v>
      </c>
      <c r="U1951" s="35" t="s">
        <v>89</v>
      </c>
      <c r="W1951" s="35" t="s">
        <v>78</v>
      </c>
      <c r="X1951" s="35" t="s">
        <v>3518</v>
      </c>
      <c r="Y1951" s="35" t="s">
        <v>89</v>
      </c>
      <c r="Z1951" s="35" t="s">
        <v>89</v>
      </c>
    </row>
    <row r="1952" spans="1:26" ht="15" customHeight="1">
      <c r="A1952" s="35" t="s">
        <v>1304</v>
      </c>
      <c r="C1952" s="35" t="s">
        <v>5805</v>
      </c>
      <c r="D1952" s="35" t="str">
        <f>IFERROR(IF($A1952="HDC",IF(VLOOKUP($C1952,hdc!$B$2:$F$1600,2,FALSE())="","",VLOOKUP($C1952,hdc!$B$2:$F$1600,2,FALSE())),IF($A1952="NAUTICS",IF(VLOOKUP($C1952,nautics!$B$2:$F$1200,2,FALSE())="","",VLOOKUP($C1952,nautics!$B$2:$F$1200,2,FALSE())),IF($A1952="ST",IF(VLOOKUP($C1952,st!$B$2:$F$400,2,FALSE())="","",VLOOKUP($C1952,st!$B$2:$F$400,2,FALSE())),""))),"")</f>
        <v/>
      </c>
      <c r="E1952" s="35" t="str">
        <f>IFERROR(IF($A1952="HDC",IF(VLOOKUP($C1952,hdc!$B$2:$F$1600,3,FALSE())="","",VLOOKUP($C1952,hdc!$B$2:$F$1600,3,FALSE())),IF($A1952="NAUTICS",IF(VLOOKUP($C1952,nautics!$B$2:$F$1200,3,FALSE())="","",VLOOKUP($C1952,nautics!$B$2:$F$1200,3,FALSE())),IF($A1952="ST",IF(VLOOKUP($C1952,st!$B$2:$F$400,3,FALSE())="","",VLOOKUP($C1952,st!$B$2:$F$400,3,FALSE())),""))),"")</f>
        <v/>
      </c>
      <c r="F1952" s="35" t="str">
        <f>IFERROR(IF($A1952="HDC",IF(VLOOKUP($C1952,hdc!$B$2:$F$1600,4,FALSE())="","",VLOOKUP($C1952,hdc!$B$2:$F$1600,4,FALSE())),IF($A1952="NAUTICS",IF(VLOOKUP($C1952,nautics!$B$2:$F$1200,4,FALSE())="","",VLOOKUP($C1952,nautics!$B$2:$F$1200,4,FALSE())),IF($A1952="ST",IF(VLOOKUP($C1952,st!$B$2:$F$400,4,FALSE())="","",VLOOKUP($C1952,st!$B$2:$F$400,4,FALSE())),""))),"")</f>
        <v/>
      </c>
      <c r="G1952" s="35" t="str">
        <f>IFERROR(IF($A1952="HDC",IF(VLOOKUP($C1952,hdc!$B$2:$F$1600,5,FALSE())="","",VLOOKUP($C1952,hdc!$B$2:$F$1600,5,FALSE())),IF($A1952="NAUTICS",IF(VLOOKUP($C1952,nautics!$B$2:$F$1200,5,FALSE())="","",VLOOKUP($C1952,nautics!$B$2:$F$1200,5,FALSE())),IF($A1952="ST",IF(VLOOKUP($C1952,st!$B$2:$F$400,5,FALSE())="","",VLOOKUP($C1952,st!$B$2:$F$400,5,FALSE())),""))),"")</f>
        <v/>
      </c>
      <c r="H1952" s="35" t="s">
        <v>5653</v>
      </c>
      <c r="I1952" s="35" t="s">
        <v>34</v>
      </c>
      <c r="J1952" s="35" t="s">
        <v>216</v>
      </c>
      <c r="K1952" s="35">
        <f t="shared" si="7"/>
        <v>15</v>
      </c>
      <c r="L1952" s="35" t="s">
        <v>5766</v>
      </c>
      <c r="M1952" s="35" t="s">
        <v>5767</v>
      </c>
      <c r="N1952" s="35" t="s">
        <v>502</v>
      </c>
      <c r="O1952" s="35" t="s">
        <v>503</v>
      </c>
      <c r="P1952" s="35" t="s">
        <v>5807</v>
      </c>
      <c r="Q1952" s="35" t="s">
        <v>5808</v>
      </c>
      <c r="S1952" s="35" t="s">
        <v>502</v>
      </c>
      <c r="T1952" s="35" t="s">
        <v>503</v>
      </c>
      <c r="U1952" s="35" t="s">
        <v>89</v>
      </c>
      <c r="W1952" s="35" t="s">
        <v>78</v>
      </c>
      <c r="X1952" s="35" t="s">
        <v>59</v>
      </c>
      <c r="Y1952" s="35" t="s">
        <v>89</v>
      </c>
      <c r="Z1952" s="35" t="s">
        <v>89</v>
      </c>
    </row>
    <row r="1953" spans="1:26" ht="15" customHeight="1">
      <c r="A1953" s="35" t="s">
        <v>1304</v>
      </c>
      <c r="C1953" s="35" t="s">
        <v>5812</v>
      </c>
      <c r="D1953" s="35" t="str">
        <f>IFERROR(IF($A1953="HDC",IF(VLOOKUP($C1953,hdc!$B$2:$F$1600,2,FALSE())="","",VLOOKUP($C1953,hdc!$B$2:$F$1600,2,FALSE())),IF($A1953="NAUTICS",IF(VLOOKUP($C1953,nautics!$B$2:$F$1200,2,FALSE())="","",VLOOKUP($C1953,nautics!$B$2:$F$1200,2,FALSE())),IF($A1953="ST",IF(VLOOKUP($C1953,st!$B$2:$F$400,2,FALSE())="","",VLOOKUP($C1953,st!$B$2:$F$400,2,FALSE())),""))),"")</f>
        <v/>
      </c>
      <c r="E1953" s="35" t="str">
        <f>IFERROR(IF($A1953="HDC",IF(VLOOKUP($C1953,hdc!$B$2:$F$1600,3,FALSE())="","",VLOOKUP($C1953,hdc!$B$2:$F$1600,3,FALSE())),IF($A1953="NAUTICS",IF(VLOOKUP($C1953,nautics!$B$2:$F$1200,3,FALSE())="","",VLOOKUP($C1953,nautics!$B$2:$F$1200,3,FALSE())),IF($A1953="ST",IF(VLOOKUP($C1953,st!$B$2:$F$400,3,FALSE())="","",VLOOKUP($C1953,st!$B$2:$F$400,3,FALSE())),""))),"")</f>
        <v/>
      </c>
      <c r="F1953" s="35" t="str">
        <f>IFERROR(IF($A1953="HDC",IF(VLOOKUP($C1953,hdc!$B$2:$F$1600,4,FALSE())="","",VLOOKUP($C1953,hdc!$B$2:$F$1600,4,FALSE())),IF($A1953="NAUTICS",IF(VLOOKUP($C1953,nautics!$B$2:$F$1200,4,FALSE())="","",VLOOKUP($C1953,nautics!$B$2:$F$1200,4,FALSE())),IF($A1953="ST",IF(VLOOKUP($C1953,st!$B$2:$F$400,4,FALSE())="","",VLOOKUP($C1953,st!$B$2:$F$400,4,FALSE())),""))),"")</f>
        <v/>
      </c>
      <c r="G1953" s="35" t="str">
        <f>IFERROR(IF($A1953="HDC",IF(VLOOKUP($C1953,hdc!$B$2:$F$1600,5,FALSE())="","",VLOOKUP($C1953,hdc!$B$2:$F$1600,5,FALSE())),IF($A1953="NAUTICS",IF(VLOOKUP($C1953,nautics!$B$2:$F$1200,5,FALSE())="","",VLOOKUP($C1953,nautics!$B$2:$F$1200,5,FALSE())),IF($A1953="ST",IF(VLOOKUP($C1953,st!$B$2:$F$400,5,FALSE())="","",VLOOKUP($C1953,st!$B$2:$F$400,5,FALSE())),""))),"")</f>
        <v/>
      </c>
      <c r="H1953" s="35" t="s">
        <v>5653</v>
      </c>
      <c r="I1953" s="35" t="s">
        <v>34</v>
      </c>
      <c r="J1953" s="35" t="s">
        <v>2224</v>
      </c>
      <c r="K1953" s="35">
        <f t="shared" si="7"/>
        <v>20</v>
      </c>
      <c r="L1953" s="35" t="s">
        <v>5799</v>
      </c>
      <c r="M1953" s="35" t="s">
        <v>5800</v>
      </c>
      <c r="N1953" s="35" t="s">
        <v>65</v>
      </c>
      <c r="O1953" s="35" t="s">
        <v>68</v>
      </c>
      <c r="P1953" s="35" t="s">
        <v>5816</v>
      </c>
      <c r="Q1953" s="35" t="s">
        <v>5817</v>
      </c>
      <c r="S1953" s="35" t="s">
        <v>65</v>
      </c>
      <c r="T1953" s="35" t="s">
        <v>68</v>
      </c>
      <c r="U1953" s="35" t="s">
        <v>89</v>
      </c>
      <c r="W1953" s="35" t="s">
        <v>78</v>
      </c>
      <c r="X1953" s="35" t="s">
        <v>59</v>
      </c>
      <c r="Y1953" s="35" t="s">
        <v>89</v>
      </c>
      <c r="Z1953" s="35" t="s">
        <v>89</v>
      </c>
    </row>
    <row r="1954" spans="1:26" ht="15" customHeight="1">
      <c r="A1954" s="35" t="s">
        <v>1304</v>
      </c>
      <c r="C1954" s="35" t="s">
        <v>5820</v>
      </c>
      <c r="D1954" s="35" t="str">
        <f>IFERROR(IF($A1954="HDC",IF(VLOOKUP($C1954,hdc!$B$2:$F$1600,2,FALSE())="","",VLOOKUP($C1954,hdc!$B$2:$F$1600,2,FALSE())),IF($A1954="NAUTICS",IF(VLOOKUP($C1954,nautics!$B$2:$F$1200,2,FALSE())="","",VLOOKUP($C1954,nautics!$B$2:$F$1200,2,FALSE())),IF($A1954="ST",IF(VLOOKUP($C1954,st!$B$2:$F$400,2,FALSE())="","",VLOOKUP($C1954,st!$B$2:$F$400,2,FALSE())),""))),"")</f>
        <v/>
      </c>
      <c r="E1954" s="35" t="str">
        <f>IFERROR(IF($A1954="HDC",IF(VLOOKUP($C1954,hdc!$B$2:$F$1600,3,FALSE())="","",VLOOKUP($C1954,hdc!$B$2:$F$1600,3,FALSE())),IF($A1954="NAUTICS",IF(VLOOKUP($C1954,nautics!$B$2:$F$1200,3,FALSE())="","",VLOOKUP($C1954,nautics!$B$2:$F$1200,3,FALSE())),IF($A1954="ST",IF(VLOOKUP($C1954,st!$B$2:$F$400,3,FALSE())="","",VLOOKUP($C1954,st!$B$2:$F$400,3,FALSE())),""))),"")</f>
        <v/>
      </c>
      <c r="F1954" s="35" t="str">
        <f>IFERROR(IF($A1954="HDC",IF(VLOOKUP($C1954,hdc!$B$2:$F$1600,4,FALSE())="","",VLOOKUP($C1954,hdc!$B$2:$F$1600,4,FALSE())),IF($A1954="NAUTICS",IF(VLOOKUP($C1954,nautics!$B$2:$F$1200,4,FALSE())="","",VLOOKUP($C1954,nautics!$B$2:$F$1200,4,FALSE())),IF($A1954="ST",IF(VLOOKUP($C1954,st!$B$2:$F$400,4,FALSE())="","",VLOOKUP($C1954,st!$B$2:$F$400,4,FALSE())),""))),"")</f>
        <v/>
      </c>
      <c r="G1954" s="35" t="str">
        <f>IFERROR(IF($A1954="HDC",IF(VLOOKUP($C1954,hdc!$B$2:$F$1600,5,FALSE())="","",VLOOKUP($C1954,hdc!$B$2:$F$1600,5,FALSE())),IF($A1954="NAUTICS",IF(VLOOKUP($C1954,nautics!$B$2:$F$1200,5,FALSE())="","",VLOOKUP($C1954,nautics!$B$2:$F$1200,5,FALSE())),IF($A1954="ST",IF(VLOOKUP($C1954,st!$B$2:$F$400,5,FALSE())="","",VLOOKUP($C1954,st!$B$2:$F$400,5,FALSE())),""))),"")</f>
        <v/>
      </c>
      <c r="H1954" s="35" t="s">
        <v>5653</v>
      </c>
      <c r="I1954" s="35" t="s">
        <v>34</v>
      </c>
      <c r="J1954" s="35" t="s">
        <v>216</v>
      </c>
      <c r="K1954" s="35">
        <f t="shared" si="7"/>
        <v>15</v>
      </c>
      <c r="L1954" s="35" t="s">
        <v>5822</v>
      </c>
      <c r="M1954" s="35" t="s">
        <v>5823</v>
      </c>
      <c r="N1954" s="35" t="s">
        <v>433</v>
      </c>
      <c r="O1954" s="35" t="s">
        <v>434</v>
      </c>
      <c r="P1954" s="35" t="s">
        <v>5826</v>
      </c>
      <c r="Q1954" s="35" t="s">
        <v>5827</v>
      </c>
      <c r="S1954" s="35" t="s">
        <v>433</v>
      </c>
      <c r="T1954" s="35" t="s">
        <v>434</v>
      </c>
      <c r="U1954" s="35" t="s">
        <v>89</v>
      </c>
      <c r="W1954" s="35" t="s">
        <v>78</v>
      </c>
      <c r="X1954" s="35" t="s">
        <v>59</v>
      </c>
      <c r="Y1954" s="35" t="s">
        <v>89</v>
      </c>
      <c r="Z1954" s="35" t="s">
        <v>89</v>
      </c>
    </row>
    <row r="1955" spans="1:26" ht="15" customHeight="1">
      <c r="A1955" s="35" t="s">
        <v>1304</v>
      </c>
      <c r="C1955" s="35" t="s">
        <v>5828</v>
      </c>
      <c r="D1955" s="35" t="str">
        <f>IFERROR(IF($A1955="HDC",IF(VLOOKUP($C1955,hdc!$B$2:$F$1600,2,FALSE())="","",VLOOKUP($C1955,hdc!$B$2:$F$1600,2,FALSE())),IF($A1955="NAUTICS",IF(VLOOKUP($C1955,nautics!$B$2:$F$1200,2,FALSE())="","",VLOOKUP($C1955,nautics!$B$2:$F$1200,2,FALSE())),IF($A1955="ST",IF(VLOOKUP($C1955,st!$B$2:$F$400,2,FALSE())="","",VLOOKUP($C1955,st!$B$2:$F$400,2,FALSE())),""))),"")</f>
        <v/>
      </c>
      <c r="E1955" s="35" t="str">
        <f>IFERROR(IF($A1955="HDC",IF(VLOOKUP($C1955,hdc!$B$2:$F$1600,3,FALSE())="","",VLOOKUP($C1955,hdc!$B$2:$F$1600,3,FALSE())),IF($A1955="NAUTICS",IF(VLOOKUP($C1955,nautics!$B$2:$F$1200,3,FALSE())="","",VLOOKUP($C1955,nautics!$B$2:$F$1200,3,FALSE())),IF($A1955="ST",IF(VLOOKUP($C1955,st!$B$2:$F$400,3,FALSE())="","",VLOOKUP($C1955,st!$B$2:$F$400,3,FALSE())),""))),"")</f>
        <v/>
      </c>
      <c r="F1955" s="35" t="str">
        <f>IFERROR(IF($A1955="HDC",IF(VLOOKUP($C1955,hdc!$B$2:$F$1600,4,FALSE())="","",VLOOKUP($C1955,hdc!$B$2:$F$1600,4,FALSE())),IF($A1955="NAUTICS",IF(VLOOKUP($C1955,nautics!$B$2:$F$1200,4,FALSE())="","",VLOOKUP($C1955,nautics!$B$2:$F$1200,4,FALSE())),IF($A1955="ST",IF(VLOOKUP($C1955,st!$B$2:$F$400,4,FALSE())="","",VLOOKUP($C1955,st!$B$2:$F$400,4,FALSE())),""))),"")</f>
        <v/>
      </c>
      <c r="G1955" s="35" t="str">
        <f>IFERROR(IF($A1955="HDC",IF(VLOOKUP($C1955,hdc!$B$2:$F$1600,5,FALSE())="","",VLOOKUP($C1955,hdc!$B$2:$F$1600,5,FALSE())),IF($A1955="NAUTICS",IF(VLOOKUP($C1955,nautics!$B$2:$F$1200,5,FALSE())="","",VLOOKUP($C1955,nautics!$B$2:$F$1200,5,FALSE())),IF($A1955="ST",IF(VLOOKUP($C1955,st!$B$2:$F$400,5,FALSE())="","",VLOOKUP($C1955,st!$B$2:$F$400,5,FALSE())),""))),"")</f>
        <v/>
      </c>
      <c r="H1955" s="35" t="s">
        <v>5653</v>
      </c>
      <c r="I1955" s="35" t="s">
        <v>34</v>
      </c>
      <c r="J1955" s="35" t="s">
        <v>216</v>
      </c>
      <c r="K1955" s="35">
        <f t="shared" si="7"/>
        <v>15</v>
      </c>
      <c r="L1955" s="35" t="s">
        <v>5822</v>
      </c>
      <c r="M1955" s="35" t="s">
        <v>5823</v>
      </c>
      <c r="N1955" s="35" t="s">
        <v>433</v>
      </c>
      <c r="O1955" s="35" t="s">
        <v>434</v>
      </c>
      <c r="P1955" s="35" t="s">
        <v>5832</v>
      </c>
      <c r="Q1955" s="35" t="s">
        <v>5833</v>
      </c>
      <c r="S1955" s="35" t="s">
        <v>433</v>
      </c>
      <c r="T1955" s="35" t="s">
        <v>434</v>
      </c>
      <c r="U1955" s="35" t="s">
        <v>89</v>
      </c>
      <c r="W1955" s="35" t="s">
        <v>78</v>
      </c>
      <c r="X1955" s="35" t="s">
        <v>59</v>
      </c>
      <c r="Y1955" s="35" t="s">
        <v>89</v>
      </c>
      <c r="Z1955" s="35" t="s">
        <v>89</v>
      </c>
    </row>
    <row r="1956" spans="1:26" ht="15" customHeight="1">
      <c r="A1956" s="35" t="s">
        <v>1304</v>
      </c>
      <c r="C1956" s="35" t="s">
        <v>5835</v>
      </c>
      <c r="D1956" s="35" t="str">
        <f>IFERROR(IF($A1956="HDC",IF(VLOOKUP($C1956,hdc!$B$2:$F$1600,2,FALSE())="","",VLOOKUP($C1956,hdc!$B$2:$F$1600,2,FALSE())),IF($A1956="NAUTICS",IF(VLOOKUP($C1956,nautics!$B$2:$F$1200,2,FALSE())="","",VLOOKUP($C1956,nautics!$B$2:$F$1200,2,FALSE())),IF($A1956="ST",IF(VLOOKUP($C1956,st!$B$2:$F$400,2,FALSE())="","",VLOOKUP($C1956,st!$B$2:$F$400,2,FALSE())),""))),"")</f>
        <v/>
      </c>
      <c r="E1956" s="35" t="str">
        <f>IFERROR(IF($A1956="HDC",IF(VLOOKUP($C1956,hdc!$B$2:$F$1600,3,FALSE())="","",VLOOKUP($C1956,hdc!$B$2:$F$1600,3,FALSE())),IF($A1956="NAUTICS",IF(VLOOKUP($C1956,nautics!$B$2:$F$1200,3,FALSE())="","",VLOOKUP($C1956,nautics!$B$2:$F$1200,3,FALSE())),IF($A1956="ST",IF(VLOOKUP($C1956,st!$B$2:$F$400,3,FALSE())="","",VLOOKUP($C1956,st!$B$2:$F$400,3,FALSE())),""))),"")</f>
        <v/>
      </c>
      <c r="F1956" s="35" t="str">
        <f>IFERROR(IF($A1956="HDC",IF(VLOOKUP($C1956,hdc!$B$2:$F$1600,4,FALSE())="","",VLOOKUP($C1956,hdc!$B$2:$F$1600,4,FALSE())),IF($A1956="NAUTICS",IF(VLOOKUP($C1956,nautics!$B$2:$F$1200,4,FALSE())="","",VLOOKUP($C1956,nautics!$B$2:$F$1200,4,FALSE())),IF($A1956="ST",IF(VLOOKUP($C1956,st!$B$2:$F$400,4,FALSE())="","",VLOOKUP($C1956,st!$B$2:$F$400,4,FALSE())),""))),"")</f>
        <v/>
      </c>
      <c r="G1956" s="35" t="str">
        <f>IFERROR(IF($A1956="HDC",IF(VLOOKUP($C1956,hdc!$B$2:$F$1600,5,FALSE())="","",VLOOKUP($C1956,hdc!$B$2:$F$1600,5,FALSE())),IF($A1956="NAUTICS",IF(VLOOKUP($C1956,nautics!$B$2:$F$1200,5,FALSE())="","",VLOOKUP($C1956,nautics!$B$2:$F$1200,5,FALSE())),IF($A1956="ST",IF(VLOOKUP($C1956,st!$B$2:$F$400,5,FALSE())="","",VLOOKUP($C1956,st!$B$2:$F$400,5,FALSE())),""))),"")</f>
        <v/>
      </c>
      <c r="H1956" s="35" t="s">
        <v>5764</v>
      </c>
      <c r="I1956" s="35" t="s">
        <v>34</v>
      </c>
      <c r="J1956" s="35" t="s">
        <v>216</v>
      </c>
      <c r="K1956" s="35">
        <f t="shared" si="7"/>
        <v>15</v>
      </c>
      <c r="L1956" s="35" t="s">
        <v>5837</v>
      </c>
      <c r="M1956" s="35" t="s">
        <v>5838</v>
      </c>
      <c r="N1956" s="35" t="s">
        <v>896</v>
      </c>
      <c r="O1956" s="35" t="s">
        <v>897</v>
      </c>
      <c r="P1956" s="35" t="s">
        <v>5840</v>
      </c>
      <c r="Q1956" s="35" t="s">
        <v>5841</v>
      </c>
      <c r="S1956" s="35" t="s">
        <v>896</v>
      </c>
      <c r="T1956" s="35" t="s">
        <v>897</v>
      </c>
      <c r="U1956" s="35" t="s">
        <v>89</v>
      </c>
      <c r="W1956" s="35" t="s">
        <v>78</v>
      </c>
      <c r="X1956" s="35" t="s">
        <v>59</v>
      </c>
      <c r="Y1956" s="35" t="s">
        <v>89</v>
      </c>
      <c r="Z1956" s="35" t="s">
        <v>89</v>
      </c>
    </row>
    <row r="1957" spans="1:26" ht="15" customHeight="1">
      <c r="A1957" s="35" t="s">
        <v>1304</v>
      </c>
      <c r="C1957" s="35" t="s">
        <v>5842</v>
      </c>
      <c r="D1957" s="35" t="str">
        <f>IFERROR(IF($A1957="HDC",IF(VLOOKUP($C1957,hdc!$B$2:$F$1600,2,FALSE())="","",VLOOKUP($C1957,hdc!$B$2:$F$1600,2,FALSE())),IF($A1957="NAUTICS",IF(VLOOKUP($C1957,nautics!$B$2:$F$1200,2,FALSE())="","",VLOOKUP($C1957,nautics!$B$2:$F$1200,2,FALSE())),IF($A1957="ST",IF(VLOOKUP($C1957,st!$B$2:$F$400,2,FALSE())="","",VLOOKUP($C1957,st!$B$2:$F$400,2,FALSE())),""))),"")</f>
        <v/>
      </c>
      <c r="E1957" s="35" t="str">
        <f>IFERROR(IF($A1957="HDC",IF(VLOOKUP($C1957,hdc!$B$2:$F$1600,3,FALSE())="","",VLOOKUP($C1957,hdc!$B$2:$F$1600,3,FALSE())),IF($A1957="NAUTICS",IF(VLOOKUP($C1957,nautics!$B$2:$F$1200,3,FALSE())="","",VLOOKUP($C1957,nautics!$B$2:$F$1200,3,FALSE())),IF($A1957="ST",IF(VLOOKUP($C1957,st!$B$2:$F$400,3,FALSE())="","",VLOOKUP($C1957,st!$B$2:$F$400,3,FALSE())),""))),"")</f>
        <v/>
      </c>
      <c r="F1957" s="35" t="str">
        <f>IFERROR(IF($A1957="HDC",IF(VLOOKUP($C1957,hdc!$B$2:$F$1600,4,FALSE())="","",VLOOKUP($C1957,hdc!$B$2:$F$1600,4,FALSE())),IF($A1957="NAUTICS",IF(VLOOKUP($C1957,nautics!$B$2:$F$1200,4,FALSE())="","",VLOOKUP($C1957,nautics!$B$2:$F$1200,4,FALSE())),IF($A1957="ST",IF(VLOOKUP($C1957,st!$B$2:$F$400,4,FALSE())="","",VLOOKUP($C1957,st!$B$2:$F$400,4,FALSE())),""))),"")</f>
        <v/>
      </c>
      <c r="G1957" s="35" t="str">
        <f>IFERROR(IF($A1957="HDC",IF(VLOOKUP($C1957,hdc!$B$2:$F$1600,5,FALSE())="","",VLOOKUP($C1957,hdc!$B$2:$F$1600,5,FALSE())),IF($A1957="NAUTICS",IF(VLOOKUP($C1957,nautics!$B$2:$F$1200,5,FALSE())="","",VLOOKUP($C1957,nautics!$B$2:$F$1200,5,FALSE())),IF($A1957="ST",IF(VLOOKUP($C1957,st!$B$2:$F$400,5,FALSE())="","",VLOOKUP($C1957,st!$B$2:$F$400,5,FALSE())),""))),"")</f>
        <v/>
      </c>
      <c r="H1957" s="35" t="s">
        <v>5764</v>
      </c>
      <c r="I1957" s="35" t="s">
        <v>34</v>
      </c>
      <c r="J1957" s="35" t="s">
        <v>1577</v>
      </c>
      <c r="K1957" s="35">
        <f t="shared" si="7"/>
        <v>13</v>
      </c>
      <c r="L1957" s="35" t="s">
        <v>5846</v>
      </c>
      <c r="M1957" s="35" t="s">
        <v>5847</v>
      </c>
      <c r="N1957" s="35" t="s">
        <v>896</v>
      </c>
      <c r="O1957" s="35" t="s">
        <v>897</v>
      </c>
      <c r="P1957" s="35" t="s">
        <v>5840</v>
      </c>
      <c r="Q1957" s="35" t="s">
        <v>5841</v>
      </c>
      <c r="S1957" s="35" t="s">
        <v>896</v>
      </c>
      <c r="T1957" s="35" t="s">
        <v>897</v>
      </c>
      <c r="U1957" s="35" t="s">
        <v>89</v>
      </c>
      <c r="W1957" s="35" t="s">
        <v>78</v>
      </c>
      <c r="X1957" s="35" t="s">
        <v>59</v>
      </c>
      <c r="Y1957" s="35" t="s">
        <v>89</v>
      </c>
      <c r="Z1957" s="35" t="s">
        <v>89</v>
      </c>
    </row>
    <row r="1958" spans="1:26" ht="15" customHeight="1">
      <c r="A1958" s="35" t="s">
        <v>1304</v>
      </c>
      <c r="C1958" s="35" t="s">
        <v>5851</v>
      </c>
      <c r="D1958" s="35" t="str">
        <f>IFERROR(IF($A1958="HDC",IF(VLOOKUP($C1958,hdc!$B$2:$F$1600,2,FALSE())="","",VLOOKUP($C1958,hdc!$B$2:$F$1600,2,FALSE())),IF($A1958="NAUTICS",IF(VLOOKUP($C1958,nautics!$B$2:$F$1200,2,FALSE())="","",VLOOKUP($C1958,nautics!$B$2:$F$1200,2,FALSE())),IF($A1958="ST",IF(VLOOKUP($C1958,st!$B$2:$F$400,2,FALSE())="","",VLOOKUP($C1958,st!$B$2:$F$400,2,FALSE())),""))),"")</f>
        <v/>
      </c>
      <c r="E1958" s="35" t="str">
        <f>IFERROR(IF($A1958="HDC",IF(VLOOKUP($C1958,hdc!$B$2:$F$1600,3,FALSE())="","",VLOOKUP($C1958,hdc!$B$2:$F$1600,3,FALSE())),IF($A1958="NAUTICS",IF(VLOOKUP($C1958,nautics!$B$2:$F$1200,3,FALSE())="","",VLOOKUP($C1958,nautics!$B$2:$F$1200,3,FALSE())),IF($A1958="ST",IF(VLOOKUP($C1958,st!$B$2:$F$400,3,FALSE())="","",VLOOKUP($C1958,st!$B$2:$F$400,3,FALSE())),""))),"")</f>
        <v/>
      </c>
      <c r="F1958" s="35" t="str">
        <f>IFERROR(IF($A1958="HDC",IF(VLOOKUP($C1958,hdc!$B$2:$F$1600,4,FALSE())="","",VLOOKUP($C1958,hdc!$B$2:$F$1600,4,FALSE())),IF($A1958="NAUTICS",IF(VLOOKUP($C1958,nautics!$B$2:$F$1200,4,FALSE())="","",VLOOKUP($C1958,nautics!$B$2:$F$1200,4,FALSE())),IF($A1958="ST",IF(VLOOKUP($C1958,st!$B$2:$F$400,4,FALSE())="","",VLOOKUP($C1958,st!$B$2:$F$400,4,FALSE())),""))),"")</f>
        <v/>
      </c>
      <c r="G1958" s="35" t="str">
        <f>IFERROR(IF($A1958="HDC",IF(VLOOKUP($C1958,hdc!$B$2:$F$1600,5,FALSE())="","",VLOOKUP($C1958,hdc!$B$2:$F$1600,5,FALSE())),IF($A1958="NAUTICS",IF(VLOOKUP($C1958,nautics!$B$2:$F$1200,5,FALSE())="","",VLOOKUP($C1958,nautics!$B$2:$F$1200,5,FALSE())),IF($A1958="ST",IF(VLOOKUP($C1958,st!$B$2:$F$400,5,FALSE())="","",VLOOKUP($C1958,st!$B$2:$F$400,5,FALSE())),""))),"")</f>
        <v/>
      </c>
      <c r="H1958" s="35" t="s">
        <v>5653</v>
      </c>
      <c r="I1958" s="35" t="s">
        <v>34</v>
      </c>
      <c r="J1958" s="35" t="s">
        <v>2224</v>
      </c>
      <c r="K1958" s="35">
        <f t="shared" si="7"/>
        <v>20</v>
      </c>
      <c r="L1958" s="35" t="s">
        <v>5853</v>
      </c>
      <c r="M1958" s="35" t="s">
        <v>5854</v>
      </c>
      <c r="N1958" s="35" t="s">
        <v>896</v>
      </c>
      <c r="O1958" s="35" t="s">
        <v>897</v>
      </c>
      <c r="P1958" s="35" t="s">
        <v>5855</v>
      </c>
      <c r="Q1958" s="35" t="s">
        <v>5856</v>
      </c>
      <c r="S1958" s="35" t="s">
        <v>896</v>
      </c>
      <c r="T1958" s="35" t="s">
        <v>897</v>
      </c>
      <c r="U1958" s="35" t="s">
        <v>89</v>
      </c>
      <c r="W1958" s="35" t="s">
        <v>78</v>
      </c>
      <c r="X1958" s="35" t="s">
        <v>59</v>
      </c>
      <c r="Y1958" s="35" t="s">
        <v>89</v>
      </c>
      <c r="Z1958" s="35" t="s">
        <v>89</v>
      </c>
    </row>
    <row r="1959" spans="1:26" ht="15" customHeight="1">
      <c r="A1959" s="35" t="s">
        <v>1304</v>
      </c>
      <c r="C1959" s="35" t="s">
        <v>5860</v>
      </c>
      <c r="D1959" s="35" t="str">
        <f>IFERROR(IF($A1959="HDC",IF(VLOOKUP($C1959,hdc!$B$2:$F$1600,2,FALSE())="","",VLOOKUP($C1959,hdc!$B$2:$F$1600,2,FALSE())),IF($A1959="NAUTICS",IF(VLOOKUP($C1959,nautics!$B$2:$F$1200,2,FALSE())="","",VLOOKUP($C1959,nautics!$B$2:$F$1200,2,FALSE())),IF($A1959="ST",IF(VLOOKUP($C1959,st!$B$2:$F$400,2,FALSE())="","",VLOOKUP($C1959,st!$B$2:$F$400,2,FALSE())),""))),"")</f>
        <v/>
      </c>
      <c r="E1959" s="35" t="str">
        <f>IFERROR(IF($A1959="HDC",IF(VLOOKUP($C1959,hdc!$B$2:$F$1600,3,FALSE())="","",VLOOKUP($C1959,hdc!$B$2:$F$1600,3,FALSE())),IF($A1959="NAUTICS",IF(VLOOKUP($C1959,nautics!$B$2:$F$1200,3,FALSE())="","",VLOOKUP($C1959,nautics!$B$2:$F$1200,3,FALSE())),IF($A1959="ST",IF(VLOOKUP($C1959,st!$B$2:$F$400,3,FALSE())="","",VLOOKUP($C1959,st!$B$2:$F$400,3,FALSE())),""))),"")</f>
        <v/>
      </c>
      <c r="F1959" s="35" t="str">
        <f>IFERROR(IF($A1959="HDC",IF(VLOOKUP($C1959,hdc!$B$2:$F$1600,4,FALSE())="","",VLOOKUP($C1959,hdc!$B$2:$F$1600,4,FALSE())),IF($A1959="NAUTICS",IF(VLOOKUP($C1959,nautics!$B$2:$F$1200,4,FALSE())="","",VLOOKUP($C1959,nautics!$B$2:$F$1200,4,FALSE())),IF($A1959="ST",IF(VLOOKUP($C1959,st!$B$2:$F$400,4,FALSE())="","",VLOOKUP($C1959,st!$B$2:$F$400,4,FALSE())),""))),"")</f>
        <v/>
      </c>
      <c r="G1959" s="35" t="str">
        <f>IFERROR(IF($A1959="HDC",IF(VLOOKUP($C1959,hdc!$B$2:$F$1600,5,FALSE())="","",VLOOKUP($C1959,hdc!$B$2:$F$1600,5,FALSE())),IF($A1959="NAUTICS",IF(VLOOKUP($C1959,nautics!$B$2:$F$1200,5,FALSE())="","",VLOOKUP($C1959,nautics!$B$2:$F$1200,5,FALSE())),IF($A1959="ST",IF(VLOOKUP($C1959,st!$B$2:$F$400,5,FALSE())="","",VLOOKUP($C1959,st!$B$2:$F$400,5,FALSE())),""))),"")</f>
        <v/>
      </c>
      <c r="H1959" s="35" t="s">
        <v>5653</v>
      </c>
      <c r="I1959" s="35" t="s">
        <v>34</v>
      </c>
      <c r="J1959" s="35" t="s">
        <v>5862</v>
      </c>
      <c r="K1959" s="35">
        <f t="shared" si="7"/>
        <v>12</v>
      </c>
      <c r="L1959" s="35" t="s">
        <v>5863</v>
      </c>
      <c r="M1959" s="35" t="s">
        <v>5864</v>
      </c>
      <c r="N1959" s="35" t="s">
        <v>896</v>
      </c>
      <c r="O1959" s="35" t="s">
        <v>897</v>
      </c>
      <c r="P1959" s="35" t="s">
        <v>5840</v>
      </c>
      <c r="Q1959" s="35" t="s">
        <v>5841</v>
      </c>
      <c r="S1959" s="35" t="s">
        <v>896</v>
      </c>
      <c r="T1959" s="35" t="s">
        <v>897</v>
      </c>
      <c r="U1959" s="35" t="s">
        <v>89</v>
      </c>
      <c r="W1959" s="35" t="s">
        <v>78</v>
      </c>
      <c r="X1959" s="35" t="s">
        <v>3518</v>
      </c>
      <c r="Y1959" s="35" t="s">
        <v>89</v>
      </c>
      <c r="Z1959" s="35" t="s">
        <v>89</v>
      </c>
    </row>
    <row r="1960" spans="1:26" ht="15" customHeight="1">
      <c r="A1960" s="35" t="s">
        <v>1304</v>
      </c>
      <c r="C1960" s="35" t="s">
        <v>5866</v>
      </c>
      <c r="D1960" s="35" t="str">
        <f>IFERROR(IF($A1960="HDC",IF(VLOOKUP($C1960,hdc!$B$2:$F$1600,2,FALSE())="","",VLOOKUP($C1960,hdc!$B$2:$F$1600,2,FALSE())),IF($A1960="NAUTICS",IF(VLOOKUP($C1960,nautics!$B$2:$F$1200,2,FALSE())="","",VLOOKUP($C1960,nautics!$B$2:$F$1200,2,FALSE())),IF($A1960="ST",IF(VLOOKUP($C1960,st!$B$2:$F$400,2,FALSE())="","",VLOOKUP($C1960,st!$B$2:$F$400,2,FALSE())),""))),"")</f>
        <v/>
      </c>
      <c r="E1960" s="35" t="str">
        <f>IFERROR(IF($A1960="HDC",IF(VLOOKUP($C1960,hdc!$B$2:$F$1600,3,FALSE())="","",VLOOKUP($C1960,hdc!$B$2:$F$1600,3,FALSE())),IF($A1960="NAUTICS",IF(VLOOKUP($C1960,nautics!$B$2:$F$1200,3,FALSE())="","",VLOOKUP($C1960,nautics!$B$2:$F$1200,3,FALSE())),IF($A1960="ST",IF(VLOOKUP($C1960,st!$B$2:$F$400,3,FALSE())="","",VLOOKUP($C1960,st!$B$2:$F$400,3,FALSE())),""))),"")</f>
        <v/>
      </c>
      <c r="F1960" s="35" t="str">
        <f>IFERROR(IF($A1960="HDC",IF(VLOOKUP($C1960,hdc!$B$2:$F$1600,4,FALSE())="","",VLOOKUP($C1960,hdc!$B$2:$F$1600,4,FALSE())),IF($A1960="NAUTICS",IF(VLOOKUP($C1960,nautics!$B$2:$F$1200,4,FALSE())="","",VLOOKUP($C1960,nautics!$B$2:$F$1200,4,FALSE())),IF($A1960="ST",IF(VLOOKUP($C1960,st!$B$2:$F$400,4,FALSE())="","",VLOOKUP($C1960,st!$B$2:$F$400,4,FALSE())),""))),"")</f>
        <v/>
      </c>
      <c r="G1960" s="35" t="str">
        <f>IFERROR(IF($A1960="HDC",IF(VLOOKUP($C1960,hdc!$B$2:$F$1600,5,FALSE())="","",VLOOKUP($C1960,hdc!$B$2:$F$1600,5,FALSE())),IF($A1960="NAUTICS",IF(VLOOKUP($C1960,nautics!$B$2:$F$1200,5,FALSE())="","",VLOOKUP($C1960,nautics!$B$2:$F$1200,5,FALSE())),IF($A1960="ST",IF(VLOOKUP($C1960,st!$B$2:$F$400,5,FALSE())="","",VLOOKUP($C1960,st!$B$2:$F$400,5,FALSE())),""))),"")</f>
        <v/>
      </c>
      <c r="H1960" s="35" t="s">
        <v>5653</v>
      </c>
      <c r="I1960" s="35" t="s">
        <v>34</v>
      </c>
      <c r="J1960" s="35" t="s">
        <v>1310</v>
      </c>
      <c r="K1960" s="35">
        <f t="shared" si="7"/>
        <v>30</v>
      </c>
      <c r="L1960" s="35" t="s">
        <v>5799</v>
      </c>
      <c r="M1960" s="35" t="s">
        <v>5800</v>
      </c>
      <c r="N1960" s="35" t="s">
        <v>65</v>
      </c>
      <c r="O1960" s="35" t="s">
        <v>68</v>
      </c>
      <c r="P1960" s="35" t="s">
        <v>5869</v>
      </c>
      <c r="Q1960" s="35" t="s">
        <v>5870</v>
      </c>
      <c r="S1960" s="35" t="s">
        <v>65</v>
      </c>
      <c r="T1960" s="35" t="s">
        <v>68</v>
      </c>
      <c r="U1960" s="35" t="s">
        <v>89</v>
      </c>
      <c r="W1960" s="35" t="s">
        <v>78</v>
      </c>
      <c r="X1960" s="35" t="s">
        <v>3518</v>
      </c>
      <c r="Y1960" s="35" t="s">
        <v>89</v>
      </c>
      <c r="Z1960" s="35" t="s">
        <v>89</v>
      </c>
    </row>
    <row r="1961" spans="1:26" ht="15" customHeight="1">
      <c r="A1961" s="35" t="s">
        <v>1304</v>
      </c>
      <c r="C1961" s="35" t="s">
        <v>5873</v>
      </c>
      <c r="D1961" s="35" t="str">
        <f>IFERROR(IF($A1961="HDC",IF(VLOOKUP($C1961,hdc!$B$2:$F$1600,2,FALSE())="","",VLOOKUP($C1961,hdc!$B$2:$F$1600,2,FALSE())),IF($A1961="NAUTICS",IF(VLOOKUP($C1961,nautics!$B$2:$F$1200,2,FALSE())="","",VLOOKUP($C1961,nautics!$B$2:$F$1200,2,FALSE())),IF($A1961="ST",IF(VLOOKUP($C1961,st!$B$2:$F$400,2,FALSE())="","",VLOOKUP($C1961,st!$B$2:$F$400,2,FALSE())),""))),"")</f>
        <v/>
      </c>
      <c r="E1961" s="35" t="str">
        <f>IFERROR(IF($A1961="HDC",IF(VLOOKUP($C1961,hdc!$B$2:$F$1600,3,FALSE())="","",VLOOKUP($C1961,hdc!$B$2:$F$1600,3,FALSE())),IF($A1961="NAUTICS",IF(VLOOKUP($C1961,nautics!$B$2:$F$1200,3,FALSE())="","",VLOOKUP($C1961,nautics!$B$2:$F$1200,3,FALSE())),IF($A1961="ST",IF(VLOOKUP($C1961,st!$B$2:$F$400,3,FALSE())="","",VLOOKUP($C1961,st!$B$2:$F$400,3,FALSE())),""))),"")</f>
        <v/>
      </c>
      <c r="F1961" s="35" t="str">
        <f>IFERROR(IF($A1961="HDC",IF(VLOOKUP($C1961,hdc!$B$2:$F$1600,4,FALSE())="","",VLOOKUP($C1961,hdc!$B$2:$F$1600,4,FALSE())),IF($A1961="NAUTICS",IF(VLOOKUP($C1961,nautics!$B$2:$F$1200,4,FALSE())="","",VLOOKUP($C1961,nautics!$B$2:$F$1200,4,FALSE())),IF($A1961="ST",IF(VLOOKUP($C1961,st!$B$2:$F$400,4,FALSE())="","",VLOOKUP($C1961,st!$B$2:$F$400,4,FALSE())),""))),"")</f>
        <v/>
      </c>
      <c r="G1961" s="35" t="str">
        <f>IFERROR(IF($A1961="HDC",IF(VLOOKUP($C1961,hdc!$B$2:$F$1600,5,FALSE())="","",VLOOKUP($C1961,hdc!$B$2:$F$1600,5,FALSE())),IF($A1961="NAUTICS",IF(VLOOKUP($C1961,nautics!$B$2:$F$1200,5,FALSE())="","",VLOOKUP($C1961,nautics!$B$2:$F$1200,5,FALSE())),IF($A1961="ST",IF(VLOOKUP($C1961,st!$B$2:$F$400,5,FALSE())="","",VLOOKUP($C1961,st!$B$2:$F$400,5,FALSE())),""))),"")</f>
        <v/>
      </c>
      <c r="H1961" s="35" t="s">
        <v>5653</v>
      </c>
      <c r="I1961" s="35" t="s">
        <v>34</v>
      </c>
      <c r="J1961" s="35" t="s">
        <v>5875</v>
      </c>
      <c r="K1961" s="35">
        <f t="shared" si="7"/>
        <v>33</v>
      </c>
      <c r="L1961" s="35" t="s">
        <v>5877</v>
      </c>
      <c r="M1961" s="35" t="s">
        <v>5878</v>
      </c>
      <c r="N1961" s="35" t="s">
        <v>2548</v>
      </c>
      <c r="O1961" s="35" t="s">
        <v>2549</v>
      </c>
      <c r="P1961" s="35" t="s">
        <v>5879</v>
      </c>
      <c r="Q1961" s="35" t="s">
        <v>5880</v>
      </c>
      <c r="S1961" s="35" t="s">
        <v>2548</v>
      </c>
      <c r="T1961" s="35" t="s">
        <v>2549</v>
      </c>
      <c r="U1961" s="35" t="s">
        <v>89</v>
      </c>
      <c r="W1961" s="35" t="s">
        <v>78</v>
      </c>
      <c r="X1961" s="35" t="s">
        <v>59</v>
      </c>
      <c r="Y1961" s="35" t="s">
        <v>89</v>
      </c>
      <c r="Z1961" s="35" t="s">
        <v>89</v>
      </c>
    </row>
    <row r="1962" spans="1:26" ht="15" customHeight="1">
      <c r="A1962" s="35" t="s">
        <v>1304</v>
      </c>
      <c r="C1962" s="35" t="s">
        <v>5882</v>
      </c>
      <c r="D1962" s="35" t="str">
        <f>IFERROR(IF($A1962="HDC",IF(VLOOKUP($C1962,hdc!$B$2:$F$1600,2,FALSE())="","",VLOOKUP($C1962,hdc!$B$2:$F$1600,2,FALSE())),IF($A1962="NAUTICS",IF(VLOOKUP($C1962,nautics!$B$2:$F$1200,2,FALSE())="","",VLOOKUP($C1962,nautics!$B$2:$F$1200,2,FALSE())),IF($A1962="ST",IF(VLOOKUP($C1962,st!$B$2:$F$400,2,FALSE())="","",VLOOKUP($C1962,st!$B$2:$F$400,2,FALSE())),""))),"")</f>
        <v/>
      </c>
      <c r="E1962" s="35" t="str">
        <f>IFERROR(IF($A1962="HDC",IF(VLOOKUP($C1962,hdc!$B$2:$F$1600,3,FALSE())="","",VLOOKUP($C1962,hdc!$B$2:$F$1600,3,FALSE())),IF($A1962="NAUTICS",IF(VLOOKUP($C1962,nautics!$B$2:$F$1200,3,FALSE())="","",VLOOKUP($C1962,nautics!$B$2:$F$1200,3,FALSE())),IF($A1962="ST",IF(VLOOKUP($C1962,st!$B$2:$F$400,3,FALSE())="","",VLOOKUP($C1962,st!$B$2:$F$400,3,FALSE())),""))),"")</f>
        <v/>
      </c>
      <c r="F1962" s="35" t="str">
        <f>IFERROR(IF($A1962="HDC",IF(VLOOKUP($C1962,hdc!$B$2:$F$1600,4,FALSE())="","",VLOOKUP($C1962,hdc!$B$2:$F$1600,4,FALSE())),IF($A1962="NAUTICS",IF(VLOOKUP($C1962,nautics!$B$2:$F$1200,4,FALSE())="","",VLOOKUP($C1962,nautics!$B$2:$F$1200,4,FALSE())),IF($A1962="ST",IF(VLOOKUP($C1962,st!$B$2:$F$400,4,FALSE())="","",VLOOKUP($C1962,st!$B$2:$F$400,4,FALSE())),""))),"")</f>
        <v/>
      </c>
      <c r="G1962" s="35" t="str">
        <f>IFERROR(IF($A1962="HDC",IF(VLOOKUP($C1962,hdc!$B$2:$F$1600,5,FALSE())="","",VLOOKUP($C1962,hdc!$B$2:$F$1600,5,FALSE())),IF($A1962="NAUTICS",IF(VLOOKUP($C1962,nautics!$B$2:$F$1200,5,FALSE())="","",VLOOKUP($C1962,nautics!$B$2:$F$1200,5,FALSE())),IF($A1962="ST",IF(VLOOKUP($C1962,st!$B$2:$F$400,5,FALSE())="","",VLOOKUP($C1962,st!$B$2:$F$400,5,FALSE())),""))),"")</f>
        <v/>
      </c>
      <c r="H1962" s="35" t="s">
        <v>5653</v>
      </c>
      <c r="I1962" s="35" t="s">
        <v>34</v>
      </c>
      <c r="J1962" s="35" t="s">
        <v>5884</v>
      </c>
      <c r="K1962" s="35">
        <f t="shared" si="7"/>
        <v>32</v>
      </c>
      <c r="L1962" s="35" t="s">
        <v>5886</v>
      </c>
      <c r="M1962" s="35" t="s">
        <v>5887</v>
      </c>
      <c r="N1962" s="35" t="s">
        <v>2548</v>
      </c>
      <c r="O1962" s="35" t="s">
        <v>2549</v>
      </c>
      <c r="P1962" s="35" t="s">
        <v>5888</v>
      </c>
      <c r="Q1962" s="35" t="s">
        <v>5889</v>
      </c>
      <c r="S1962" s="35" t="s">
        <v>2548</v>
      </c>
      <c r="T1962" s="35" t="s">
        <v>2549</v>
      </c>
      <c r="U1962" s="35" t="s">
        <v>89</v>
      </c>
      <c r="W1962" s="35" t="s">
        <v>78</v>
      </c>
      <c r="X1962" s="35" t="s">
        <v>59</v>
      </c>
      <c r="Y1962" s="35" t="s">
        <v>89</v>
      </c>
      <c r="Z1962" s="35" t="s">
        <v>89</v>
      </c>
    </row>
    <row r="1963" spans="1:26" ht="15" customHeight="1">
      <c r="A1963" s="35" t="s">
        <v>1304</v>
      </c>
      <c r="C1963" s="35" t="s">
        <v>5892</v>
      </c>
      <c r="D1963" s="35" t="str">
        <f>IFERROR(IF($A1963="HDC",IF(VLOOKUP($C1963,hdc!$B$2:$F$1600,2,FALSE())="","",VLOOKUP($C1963,hdc!$B$2:$F$1600,2,FALSE())),IF($A1963="NAUTICS",IF(VLOOKUP($C1963,nautics!$B$2:$F$1200,2,FALSE())="","",VLOOKUP($C1963,nautics!$B$2:$F$1200,2,FALSE())),IF($A1963="ST",IF(VLOOKUP($C1963,st!$B$2:$F$400,2,FALSE())="","",VLOOKUP($C1963,st!$B$2:$F$400,2,FALSE())),""))),"")</f>
        <v/>
      </c>
      <c r="E1963" s="35" t="str">
        <f>IFERROR(IF($A1963="HDC",IF(VLOOKUP($C1963,hdc!$B$2:$F$1600,3,FALSE())="","",VLOOKUP($C1963,hdc!$B$2:$F$1600,3,FALSE())),IF($A1963="NAUTICS",IF(VLOOKUP($C1963,nautics!$B$2:$F$1200,3,FALSE())="","",VLOOKUP($C1963,nautics!$B$2:$F$1200,3,FALSE())),IF($A1963="ST",IF(VLOOKUP($C1963,st!$B$2:$F$400,3,FALSE())="","",VLOOKUP($C1963,st!$B$2:$F$400,3,FALSE())),""))),"")</f>
        <v/>
      </c>
      <c r="F1963" s="35" t="str">
        <f>IFERROR(IF($A1963="HDC",IF(VLOOKUP($C1963,hdc!$B$2:$F$1600,4,FALSE())="","",VLOOKUP($C1963,hdc!$B$2:$F$1600,4,FALSE())),IF($A1963="NAUTICS",IF(VLOOKUP($C1963,nautics!$B$2:$F$1200,4,FALSE())="","",VLOOKUP($C1963,nautics!$B$2:$F$1200,4,FALSE())),IF($A1963="ST",IF(VLOOKUP($C1963,st!$B$2:$F$400,4,FALSE())="","",VLOOKUP($C1963,st!$B$2:$F$400,4,FALSE())),""))),"")</f>
        <v/>
      </c>
      <c r="G1963" s="35" t="str">
        <f>IFERROR(IF($A1963="HDC",IF(VLOOKUP($C1963,hdc!$B$2:$F$1600,5,FALSE())="","",VLOOKUP($C1963,hdc!$B$2:$F$1600,5,FALSE())),IF($A1963="NAUTICS",IF(VLOOKUP($C1963,nautics!$B$2:$F$1200,5,FALSE())="","",VLOOKUP($C1963,nautics!$B$2:$F$1200,5,FALSE())),IF($A1963="ST",IF(VLOOKUP($C1963,st!$B$2:$F$400,5,FALSE())="","",VLOOKUP($C1963,st!$B$2:$F$400,5,FALSE())),""))),"")</f>
        <v/>
      </c>
      <c r="H1963" s="35" t="s">
        <v>5764</v>
      </c>
      <c r="I1963" s="35" t="s">
        <v>34</v>
      </c>
      <c r="J1963" s="35" t="s">
        <v>5894</v>
      </c>
      <c r="K1963" s="35">
        <f t="shared" si="7"/>
        <v>67</v>
      </c>
      <c r="L1963" s="35" t="s">
        <v>5895</v>
      </c>
      <c r="M1963" s="35" t="s">
        <v>5896</v>
      </c>
      <c r="N1963" s="35" t="s">
        <v>502</v>
      </c>
      <c r="O1963" s="35" t="s">
        <v>503</v>
      </c>
      <c r="P1963" s="35" t="s">
        <v>5898</v>
      </c>
      <c r="Q1963" s="35" t="s">
        <v>5899</v>
      </c>
      <c r="S1963" s="35" t="s">
        <v>502</v>
      </c>
      <c r="T1963" s="35" t="s">
        <v>503</v>
      </c>
      <c r="U1963" s="35" t="s">
        <v>5714</v>
      </c>
      <c r="W1963" s="35" t="s">
        <v>78</v>
      </c>
      <c r="X1963" s="35" t="s">
        <v>59</v>
      </c>
      <c r="Y1963" s="35" t="s">
        <v>3914</v>
      </c>
      <c r="Z1963" s="35" t="s">
        <v>5689</v>
      </c>
    </row>
    <row r="1964" spans="1:26" ht="15" customHeight="1">
      <c r="A1964" s="35" t="s">
        <v>1304</v>
      </c>
      <c r="C1964" s="35" t="s">
        <v>5900</v>
      </c>
      <c r="D1964" s="35" t="str">
        <f>IFERROR(IF($A1964="HDC",IF(VLOOKUP($C1964,hdc!$B$2:$F$1600,2,FALSE())="","",VLOOKUP($C1964,hdc!$B$2:$F$1600,2,FALSE())),IF($A1964="NAUTICS",IF(VLOOKUP($C1964,nautics!$B$2:$F$1200,2,FALSE())="","",VLOOKUP($C1964,nautics!$B$2:$F$1200,2,FALSE())),IF($A1964="ST",IF(VLOOKUP($C1964,st!$B$2:$F$400,2,FALSE())="","",VLOOKUP($C1964,st!$B$2:$F$400,2,FALSE())),""))),"")</f>
        <v/>
      </c>
      <c r="E1964" s="35" t="str">
        <f>IFERROR(IF($A1964="HDC",IF(VLOOKUP($C1964,hdc!$B$2:$F$1600,3,FALSE())="","",VLOOKUP($C1964,hdc!$B$2:$F$1600,3,FALSE())),IF($A1964="NAUTICS",IF(VLOOKUP($C1964,nautics!$B$2:$F$1200,3,FALSE())="","",VLOOKUP($C1964,nautics!$B$2:$F$1200,3,FALSE())),IF($A1964="ST",IF(VLOOKUP($C1964,st!$B$2:$F$400,3,FALSE())="","",VLOOKUP($C1964,st!$B$2:$F$400,3,FALSE())),""))),"")</f>
        <v/>
      </c>
      <c r="F1964" s="35" t="str">
        <f>IFERROR(IF($A1964="HDC",IF(VLOOKUP($C1964,hdc!$B$2:$F$1600,4,FALSE())="","",VLOOKUP($C1964,hdc!$B$2:$F$1600,4,FALSE())),IF($A1964="NAUTICS",IF(VLOOKUP($C1964,nautics!$B$2:$F$1200,4,FALSE())="","",VLOOKUP($C1964,nautics!$B$2:$F$1200,4,FALSE())),IF($A1964="ST",IF(VLOOKUP($C1964,st!$B$2:$F$400,4,FALSE())="","",VLOOKUP($C1964,st!$B$2:$F$400,4,FALSE())),""))),"")</f>
        <v/>
      </c>
      <c r="G1964" s="35" t="str">
        <f>IFERROR(IF($A1964="HDC",IF(VLOOKUP($C1964,hdc!$B$2:$F$1600,5,FALSE())="","",VLOOKUP($C1964,hdc!$B$2:$F$1600,5,FALSE())),IF($A1964="NAUTICS",IF(VLOOKUP($C1964,nautics!$B$2:$F$1200,5,FALSE())="","",VLOOKUP($C1964,nautics!$B$2:$F$1200,5,FALSE())),IF($A1964="ST",IF(VLOOKUP($C1964,st!$B$2:$F$400,5,FALSE())="","",VLOOKUP($C1964,st!$B$2:$F$400,5,FALSE())),""))),"")</f>
        <v/>
      </c>
      <c r="H1964" s="35" t="s">
        <v>5764</v>
      </c>
      <c r="I1964" s="35" t="s">
        <v>34</v>
      </c>
      <c r="J1964" s="35" t="s">
        <v>3847</v>
      </c>
      <c r="K1964" s="35">
        <f t="shared" si="7"/>
        <v>66</v>
      </c>
      <c r="L1964" s="35" t="s">
        <v>5903</v>
      </c>
      <c r="M1964" s="35" t="s">
        <v>5905</v>
      </c>
      <c r="N1964" s="35" t="s">
        <v>502</v>
      </c>
      <c r="O1964" s="35" t="s">
        <v>503</v>
      </c>
      <c r="P1964" s="35" t="s">
        <v>5898</v>
      </c>
      <c r="Q1964" s="35" t="s">
        <v>5899</v>
      </c>
      <c r="S1964" s="35" t="s">
        <v>502</v>
      </c>
      <c r="T1964" s="35" t="s">
        <v>503</v>
      </c>
      <c r="U1964" s="35" t="s">
        <v>5714</v>
      </c>
      <c r="W1964" s="35" t="s">
        <v>78</v>
      </c>
      <c r="X1964" s="35" t="s">
        <v>59</v>
      </c>
      <c r="Y1964" s="35" t="s">
        <v>3914</v>
      </c>
      <c r="Z1964" s="35" t="s">
        <v>5689</v>
      </c>
    </row>
    <row r="1965" spans="1:26" ht="15" customHeight="1">
      <c r="A1965" s="35" t="s">
        <v>1304</v>
      </c>
      <c r="C1965" s="35" t="s">
        <v>5907</v>
      </c>
      <c r="D1965" s="35" t="str">
        <f>IFERROR(IF($A1965="HDC",IF(VLOOKUP($C1965,hdc!$B$2:$F$1600,2,FALSE())="","",VLOOKUP($C1965,hdc!$B$2:$F$1600,2,FALSE())),IF($A1965="NAUTICS",IF(VLOOKUP($C1965,nautics!$B$2:$F$1200,2,FALSE())="","",VLOOKUP($C1965,nautics!$B$2:$F$1200,2,FALSE())),IF($A1965="ST",IF(VLOOKUP($C1965,st!$B$2:$F$400,2,FALSE())="","",VLOOKUP($C1965,st!$B$2:$F$400,2,FALSE())),""))),"")</f>
        <v/>
      </c>
      <c r="E1965" s="35" t="str">
        <f>IFERROR(IF($A1965="HDC",IF(VLOOKUP($C1965,hdc!$B$2:$F$1600,3,FALSE())="","",VLOOKUP($C1965,hdc!$B$2:$F$1600,3,FALSE())),IF($A1965="NAUTICS",IF(VLOOKUP($C1965,nautics!$B$2:$F$1200,3,FALSE())="","",VLOOKUP($C1965,nautics!$B$2:$F$1200,3,FALSE())),IF($A1965="ST",IF(VLOOKUP($C1965,st!$B$2:$F$400,3,FALSE())="","",VLOOKUP($C1965,st!$B$2:$F$400,3,FALSE())),""))),"")</f>
        <v/>
      </c>
      <c r="F1965" s="35" t="str">
        <f>IFERROR(IF($A1965="HDC",IF(VLOOKUP($C1965,hdc!$B$2:$F$1600,4,FALSE())="","",VLOOKUP($C1965,hdc!$B$2:$F$1600,4,FALSE())),IF($A1965="NAUTICS",IF(VLOOKUP($C1965,nautics!$B$2:$F$1200,4,FALSE())="","",VLOOKUP($C1965,nautics!$B$2:$F$1200,4,FALSE())),IF($A1965="ST",IF(VLOOKUP($C1965,st!$B$2:$F$400,4,FALSE())="","",VLOOKUP($C1965,st!$B$2:$F$400,4,FALSE())),""))),"")</f>
        <v/>
      </c>
      <c r="G1965" s="35" t="str">
        <f>IFERROR(IF($A1965="HDC",IF(VLOOKUP($C1965,hdc!$B$2:$F$1600,5,FALSE())="","",VLOOKUP($C1965,hdc!$B$2:$F$1600,5,FALSE())),IF($A1965="NAUTICS",IF(VLOOKUP($C1965,nautics!$B$2:$F$1200,5,FALSE())="","",VLOOKUP($C1965,nautics!$B$2:$F$1200,5,FALSE())),IF($A1965="ST",IF(VLOOKUP($C1965,st!$B$2:$F$400,5,FALSE())="","",VLOOKUP($C1965,st!$B$2:$F$400,5,FALSE())),""))),"")</f>
        <v/>
      </c>
      <c r="H1965" s="35" t="s">
        <v>5764</v>
      </c>
      <c r="I1965" s="35" t="s">
        <v>34</v>
      </c>
      <c r="J1965" s="35" t="s">
        <v>5910</v>
      </c>
      <c r="K1965" s="35">
        <f t="shared" si="7"/>
        <v>64</v>
      </c>
      <c r="L1965" s="35" t="s">
        <v>5912</v>
      </c>
      <c r="M1965" s="35" t="s">
        <v>5914</v>
      </c>
      <c r="N1965" s="35" t="s">
        <v>896</v>
      </c>
      <c r="O1965" s="35" t="s">
        <v>897</v>
      </c>
      <c r="P1965" s="35" t="s">
        <v>5916</v>
      </c>
      <c r="Q1965" s="35" t="s">
        <v>5917</v>
      </c>
      <c r="S1965" s="35" t="s">
        <v>896</v>
      </c>
      <c r="T1965" s="35" t="s">
        <v>897</v>
      </c>
      <c r="U1965" s="35" t="s">
        <v>89</v>
      </c>
      <c r="W1965" s="35" t="s">
        <v>78</v>
      </c>
      <c r="X1965" s="35" t="s">
        <v>59</v>
      </c>
      <c r="Y1965" s="35" t="s">
        <v>89</v>
      </c>
      <c r="Z1965" s="35" t="s">
        <v>89</v>
      </c>
    </row>
    <row r="1966" spans="1:26" ht="15" customHeight="1">
      <c r="A1966" s="35" t="s">
        <v>1304</v>
      </c>
      <c r="C1966" s="35" t="s">
        <v>5918</v>
      </c>
      <c r="D1966" s="35" t="str">
        <f>IFERROR(IF($A1966="HDC",IF(VLOOKUP($C1966,hdc!$B$2:$F$1600,2,FALSE())="","",VLOOKUP($C1966,hdc!$B$2:$F$1600,2,FALSE())),IF($A1966="NAUTICS",IF(VLOOKUP($C1966,nautics!$B$2:$F$1200,2,FALSE())="","",VLOOKUP($C1966,nautics!$B$2:$F$1200,2,FALSE())),IF($A1966="ST",IF(VLOOKUP($C1966,st!$B$2:$F$400,2,FALSE())="","",VLOOKUP($C1966,st!$B$2:$F$400,2,FALSE())),""))),"")</f>
        <v/>
      </c>
      <c r="E1966" s="35" t="str">
        <f>IFERROR(IF($A1966="HDC",IF(VLOOKUP($C1966,hdc!$B$2:$F$1600,3,FALSE())="","",VLOOKUP($C1966,hdc!$B$2:$F$1600,3,FALSE())),IF($A1966="NAUTICS",IF(VLOOKUP($C1966,nautics!$B$2:$F$1200,3,FALSE())="","",VLOOKUP($C1966,nautics!$B$2:$F$1200,3,FALSE())),IF($A1966="ST",IF(VLOOKUP($C1966,st!$B$2:$F$400,3,FALSE())="","",VLOOKUP($C1966,st!$B$2:$F$400,3,FALSE())),""))),"")</f>
        <v/>
      </c>
      <c r="F1966" s="35" t="str">
        <f>IFERROR(IF($A1966="HDC",IF(VLOOKUP($C1966,hdc!$B$2:$F$1600,4,FALSE())="","",VLOOKUP($C1966,hdc!$B$2:$F$1600,4,FALSE())),IF($A1966="NAUTICS",IF(VLOOKUP($C1966,nautics!$B$2:$F$1200,4,FALSE())="","",VLOOKUP($C1966,nautics!$B$2:$F$1200,4,FALSE())),IF($A1966="ST",IF(VLOOKUP($C1966,st!$B$2:$F$400,4,FALSE())="","",VLOOKUP($C1966,st!$B$2:$F$400,4,FALSE())),""))),"")</f>
        <v/>
      </c>
      <c r="G1966" s="35" t="str">
        <f>IFERROR(IF($A1966="HDC",IF(VLOOKUP($C1966,hdc!$B$2:$F$1600,5,FALSE())="","",VLOOKUP($C1966,hdc!$B$2:$F$1600,5,FALSE())),IF($A1966="NAUTICS",IF(VLOOKUP($C1966,nautics!$B$2:$F$1200,5,FALSE())="","",VLOOKUP($C1966,nautics!$B$2:$F$1200,5,FALSE())),IF($A1966="ST",IF(VLOOKUP($C1966,st!$B$2:$F$400,5,FALSE())="","",VLOOKUP($C1966,st!$B$2:$F$400,5,FALSE())),""))),"")</f>
        <v/>
      </c>
      <c r="H1966" s="35" t="s">
        <v>5764</v>
      </c>
      <c r="I1966" s="35" t="s">
        <v>34</v>
      </c>
      <c r="J1966" s="35" t="s">
        <v>5910</v>
      </c>
      <c r="K1966" s="35">
        <f t="shared" si="7"/>
        <v>64</v>
      </c>
      <c r="L1966" s="35" t="s">
        <v>5921</v>
      </c>
      <c r="M1966" s="35" t="s">
        <v>5923</v>
      </c>
      <c r="N1966" s="35" t="s">
        <v>896</v>
      </c>
      <c r="O1966" s="35" t="s">
        <v>897</v>
      </c>
      <c r="P1966" s="35" t="s">
        <v>5916</v>
      </c>
      <c r="Q1966" s="35" t="s">
        <v>5917</v>
      </c>
      <c r="S1966" s="35" t="s">
        <v>896</v>
      </c>
      <c r="T1966" s="35" t="s">
        <v>897</v>
      </c>
      <c r="U1966" s="35" t="s">
        <v>89</v>
      </c>
      <c r="W1966" s="35" t="s">
        <v>78</v>
      </c>
      <c r="X1966" s="35" t="s">
        <v>59</v>
      </c>
      <c r="Y1966" s="35" t="s">
        <v>89</v>
      </c>
      <c r="Z1966" s="35" t="s">
        <v>89</v>
      </c>
    </row>
    <row r="1967" spans="1:26" ht="15" customHeight="1">
      <c r="A1967" s="35" t="s">
        <v>1304</v>
      </c>
      <c r="C1967" s="35" t="s">
        <v>5926</v>
      </c>
      <c r="D1967" s="35" t="str">
        <f>IFERROR(IF($A1967="HDC",IF(VLOOKUP($C1967,hdc!$B$2:$F$1600,2,FALSE())="","",VLOOKUP($C1967,hdc!$B$2:$F$1600,2,FALSE())),IF($A1967="NAUTICS",IF(VLOOKUP($C1967,nautics!$B$2:$F$1200,2,FALSE())="","",VLOOKUP($C1967,nautics!$B$2:$F$1200,2,FALSE())),IF($A1967="ST",IF(VLOOKUP($C1967,st!$B$2:$F$400,2,FALSE())="","",VLOOKUP($C1967,st!$B$2:$F$400,2,FALSE())),""))),"")</f>
        <v/>
      </c>
      <c r="E1967" s="35" t="str">
        <f>IFERROR(IF($A1967="HDC",IF(VLOOKUP($C1967,hdc!$B$2:$F$1600,3,FALSE())="","",VLOOKUP($C1967,hdc!$B$2:$F$1600,3,FALSE())),IF($A1967="NAUTICS",IF(VLOOKUP($C1967,nautics!$B$2:$F$1200,3,FALSE())="","",VLOOKUP($C1967,nautics!$B$2:$F$1200,3,FALSE())),IF($A1967="ST",IF(VLOOKUP($C1967,st!$B$2:$F$400,3,FALSE())="","",VLOOKUP($C1967,st!$B$2:$F$400,3,FALSE())),""))),"")</f>
        <v/>
      </c>
      <c r="F1967" s="35" t="str">
        <f>IFERROR(IF($A1967="HDC",IF(VLOOKUP($C1967,hdc!$B$2:$F$1600,4,FALSE())="","",VLOOKUP($C1967,hdc!$B$2:$F$1600,4,FALSE())),IF($A1967="NAUTICS",IF(VLOOKUP($C1967,nautics!$B$2:$F$1200,4,FALSE())="","",VLOOKUP($C1967,nautics!$B$2:$F$1200,4,FALSE())),IF($A1967="ST",IF(VLOOKUP($C1967,st!$B$2:$F$400,4,FALSE())="","",VLOOKUP($C1967,st!$B$2:$F$400,4,FALSE())),""))),"")</f>
        <v/>
      </c>
      <c r="G1967" s="35" t="str">
        <f>IFERROR(IF($A1967="HDC",IF(VLOOKUP($C1967,hdc!$B$2:$F$1600,5,FALSE())="","",VLOOKUP($C1967,hdc!$B$2:$F$1600,5,FALSE())),IF($A1967="NAUTICS",IF(VLOOKUP($C1967,nautics!$B$2:$F$1200,5,FALSE())="","",VLOOKUP($C1967,nautics!$B$2:$F$1200,5,FALSE())),IF($A1967="ST",IF(VLOOKUP($C1967,st!$B$2:$F$400,5,FALSE())="","",VLOOKUP($C1967,st!$B$2:$F$400,5,FALSE())),""))),"")</f>
        <v/>
      </c>
      <c r="H1967" s="35" t="s">
        <v>5764</v>
      </c>
      <c r="I1967" s="35" t="s">
        <v>34</v>
      </c>
      <c r="J1967" s="35" t="s">
        <v>5910</v>
      </c>
      <c r="K1967" s="35">
        <f t="shared" si="7"/>
        <v>64</v>
      </c>
      <c r="L1967" s="35" t="s">
        <v>5928</v>
      </c>
      <c r="M1967" s="35" t="s">
        <v>5930</v>
      </c>
      <c r="N1967" s="35" t="s">
        <v>896</v>
      </c>
      <c r="O1967" s="35" t="s">
        <v>897</v>
      </c>
      <c r="P1967" s="35" t="s">
        <v>5916</v>
      </c>
      <c r="Q1967" s="35" t="s">
        <v>5917</v>
      </c>
      <c r="S1967" s="35" t="s">
        <v>896</v>
      </c>
      <c r="T1967" s="35" t="s">
        <v>897</v>
      </c>
      <c r="U1967" s="35" t="s">
        <v>89</v>
      </c>
      <c r="W1967" s="35" t="s">
        <v>78</v>
      </c>
      <c r="X1967" s="35" t="s">
        <v>59</v>
      </c>
      <c r="Y1967" s="35" t="s">
        <v>89</v>
      </c>
      <c r="Z1967" s="35" t="s">
        <v>89</v>
      </c>
    </row>
    <row r="1968" spans="1:26" ht="15" customHeight="1">
      <c r="A1968" s="35" t="s">
        <v>1304</v>
      </c>
      <c r="C1968" s="35" t="s">
        <v>5933</v>
      </c>
      <c r="D1968" s="35" t="str">
        <f>IFERROR(IF($A1968="HDC",IF(VLOOKUP($C1968,hdc!$B$2:$F$1600,2,FALSE())="","",VLOOKUP($C1968,hdc!$B$2:$F$1600,2,FALSE())),IF($A1968="NAUTICS",IF(VLOOKUP($C1968,nautics!$B$2:$F$1200,2,FALSE())="","",VLOOKUP($C1968,nautics!$B$2:$F$1200,2,FALSE())),IF($A1968="ST",IF(VLOOKUP($C1968,st!$B$2:$F$400,2,FALSE())="","",VLOOKUP($C1968,st!$B$2:$F$400,2,FALSE())),""))),"")</f>
        <v/>
      </c>
      <c r="E1968" s="35" t="str">
        <f>IFERROR(IF($A1968="HDC",IF(VLOOKUP($C1968,hdc!$B$2:$F$1600,3,FALSE())="","",VLOOKUP($C1968,hdc!$B$2:$F$1600,3,FALSE())),IF($A1968="NAUTICS",IF(VLOOKUP($C1968,nautics!$B$2:$F$1200,3,FALSE())="","",VLOOKUP($C1968,nautics!$B$2:$F$1200,3,FALSE())),IF($A1968="ST",IF(VLOOKUP($C1968,st!$B$2:$F$400,3,FALSE())="","",VLOOKUP($C1968,st!$B$2:$F$400,3,FALSE())),""))),"")</f>
        <v/>
      </c>
      <c r="F1968" s="35" t="str">
        <f>IFERROR(IF($A1968="HDC",IF(VLOOKUP($C1968,hdc!$B$2:$F$1600,4,FALSE())="","",VLOOKUP($C1968,hdc!$B$2:$F$1600,4,FALSE())),IF($A1968="NAUTICS",IF(VLOOKUP($C1968,nautics!$B$2:$F$1200,4,FALSE())="","",VLOOKUP($C1968,nautics!$B$2:$F$1200,4,FALSE())),IF($A1968="ST",IF(VLOOKUP($C1968,st!$B$2:$F$400,4,FALSE())="","",VLOOKUP($C1968,st!$B$2:$F$400,4,FALSE())),""))),"")</f>
        <v/>
      </c>
      <c r="G1968" s="35" t="str">
        <f>IFERROR(IF($A1968="HDC",IF(VLOOKUP($C1968,hdc!$B$2:$F$1600,5,FALSE())="","",VLOOKUP($C1968,hdc!$B$2:$F$1600,5,FALSE())),IF($A1968="NAUTICS",IF(VLOOKUP($C1968,nautics!$B$2:$F$1200,5,FALSE())="","",VLOOKUP($C1968,nautics!$B$2:$F$1200,5,FALSE())),IF($A1968="ST",IF(VLOOKUP($C1968,st!$B$2:$F$400,5,FALSE())="","",VLOOKUP($C1968,st!$B$2:$F$400,5,FALSE())),""))),"")</f>
        <v/>
      </c>
      <c r="H1968" s="35" t="s">
        <v>84</v>
      </c>
      <c r="I1968" s="35" t="s">
        <v>34</v>
      </c>
      <c r="J1968" s="35" t="s">
        <v>552</v>
      </c>
      <c r="K1968" s="35">
        <f t="shared" si="7"/>
        <v>5</v>
      </c>
      <c r="L1968" s="35" t="s">
        <v>5710</v>
      </c>
      <c r="M1968" s="35" t="s">
        <v>5711</v>
      </c>
      <c r="N1968" s="35" t="s">
        <v>65</v>
      </c>
      <c r="O1968" s="35" t="s">
        <v>68</v>
      </c>
      <c r="P1968" s="35" t="s">
        <v>5937</v>
      </c>
      <c r="Q1968" s="35" t="s">
        <v>5938</v>
      </c>
      <c r="S1968" s="35" t="s">
        <v>65</v>
      </c>
      <c r="T1968" s="35" t="s">
        <v>68</v>
      </c>
      <c r="U1968" s="35" t="s">
        <v>89</v>
      </c>
      <c r="W1968" s="35" t="s">
        <v>78</v>
      </c>
      <c r="X1968" s="35" t="s">
        <v>59</v>
      </c>
      <c r="Y1968" s="35" t="s">
        <v>89</v>
      </c>
      <c r="Z1968" s="35" t="s">
        <v>89</v>
      </c>
    </row>
    <row r="1969" spans="1:26" ht="15" customHeight="1">
      <c r="A1969" s="35" t="s">
        <v>1304</v>
      </c>
      <c r="C1969" s="35" t="s">
        <v>5940</v>
      </c>
      <c r="D1969" s="35" t="str">
        <f>IFERROR(IF($A1969="HDC",IF(VLOOKUP($C1969,hdc!$B$2:$F$1600,2,FALSE())="","",VLOOKUP($C1969,hdc!$B$2:$F$1600,2,FALSE())),IF($A1969="NAUTICS",IF(VLOOKUP($C1969,nautics!$B$2:$F$1200,2,FALSE())="","",VLOOKUP($C1969,nautics!$B$2:$F$1200,2,FALSE())),IF($A1969="ST",IF(VLOOKUP($C1969,st!$B$2:$F$400,2,FALSE())="","",VLOOKUP($C1969,st!$B$2:$F$400,2,FALSE())),""))),"")</f>
        <v/>
      </c>
      <c r="E1969" s="35" t="str">
        <f>IFERROR(IF($A1969="HDC",IF(VLOOKUP($C1969,hdc!$B$2:$F$1600,3,FALSE())="","",VLOOKUP($C1969,hdc!$B$2:$F$1600,3,FALSE())),IF($A1969="NAUTICS",IF(VLOOKUP($C1969,nautics!$B$2:$F$1200,3,FALSE())="","",VLOOKUP($C1969,nautics!$B$2:$F$1200,3,FALSE())),IF($A1969="ST",IF(VLOOKUP($C1969,st!$B$2:$F$400,3,FALSE())="","",VLOOKUP($C1969,st!$B$2:$F$400,3,FALSE())),""))),"")</f>
        <v/>
      </c>
      <c r="F1969" s="35" t="str">
        <f>IFERROR(IF($A1969="HDC",IF(VLOOKUP($C1969,hdc!$B$2:$F$1600,4,FALSE())="","",VLOOKUP($C1969,hdc!$B$2:$F$1600,4,FALSE())),IF($A1969="NAUTICS",IF(VLOOKUP($C1969,nautics!$B$2:$F$1200,4,FALSE())="","",VLOOKUP($C1969,nautics!$B$2:$F$1200,4,FALSE())),IF($A1969="ST",IF(VLOOKUP($C1969,st!$B$2:$F$400,4,FALSE())="","",VLOOKUP($C1969,st!$B$2:$F$400,4,FALSE())),""))),"")</f>
        <v/>
      </c>
      <c r="G1969" s="35" t="str">
        <f>IFERROR(IF($A1969="HDC",IF(VLOOKUP($C1969,hdc!$B$2:$F$1600,5,FALSE())="","",VLOOKUP($C1969,hdc!$B$2:$F$1600,5,FALSE())),IF($A1969="NAUTICS",IF(VLOOKUP($C1969,nautics!$B$2:$F$1200,5,FALSE())="","",VLOOKUP($C1969,nautics!$B$2:$F$1200,5,FALSE())),IF($A1969="ST",IF(VLOOKUP($C1969,st!$B$2:$F$400,5,FALSE())="","",VLOOKUP($C1969,st!$B$2:$F$400,5,FALSE())),""))),"")</f>
        <v/>
      </c>
      <c r="H1969" s="35" t="s">
        <v>84</v>
      </c>
      <c r="I1969" s="35" t="s">
        <v>34</v>
      </c>
      <c r="J1969" s="35" t="s">
        <v>552</v>
      </c>
      <c r="K1969" s="35">
        <f t="shared" si="7"/>
        <v>5</v>
      </c>
      <c r="L1969" s="35" t="s">
        <v>5710</v>
      </c>
      <c r="M1969" s="35" t="s">
        <v>5711</v>
      </c>
      <c r="N1969" s="35" t="s">
        <v>65</v>
      </c>
      <c r="O1969" s="35" t="s">
        <v>68</v>
      </c>
      <c r="P1969" s="35" t="s">
        <v>5943</v>
      </c>
      <c r="Q1969" s="35" t="s">
        <v>5944</v>
      </c>
      <c r="S1969" s="35" t="s">
        <v>65</v>
      </c>
      <c r="T1969" s="35" t="s">
        <v>68</v>
      </c>
      <c r="U1969" s="35" t="s">
        <v>89</v>
      </c>
      <c r="W1969" s="35" t="s">
        <v>78</v>
      </c>
      <c r="X1969" s="35" t="s">
        <v>59</v>
      </c>
      <c r="Y1969" s="35" t="s">
        <v>89</v>
      </c>
      <c r="Z1969" s="35" t="s">
        <v>89</v>
      </c>
    </row>
    <row r="1970" spans="1:26" ht="15" customHeight="1">
      <c r="A1970" s="35" t="s">
        <v>1304</v>
      </c>
      <c r="C1970" s="35" t="s">
        <v>5946</v>
      </c>
      <c r="D1970" s="35" t="str">
        <f>IFERROR(IF($A1970="HDC",IF(VLOOKUP($C1970,hdc!$B$2:$F$1600,2,FALSE())="","",VLOOKUP($C1970,hdc!$B$2:$F$1600,2,FALSE())),IF($A1970="NAUTICS",IF(VLOOKUP($C1970,nautics!$B$2:$F$1200,2,FALSE())="","",VLOOKUP($C1970,nautics!$B$2:$F$1200,2,FALSE())),IF($A1970="ST",IF(VLOOKUP($C1970,st!$B$2:$F$400,2,FALSE())="","",VLOOKUP($C1970,st!$B$2:$F$400,2,FALSE())),""))),"")</f>
        <v/>
      </c>
      <c r="E1970" s="35" t="str">
        <f>IFERROR(IF($A1970="HDC",IF(VLOOKUP($C1970,hdc!$B$2:$F$1600,3,FALSE())="","",VLOOKUP($C1970,hdc!$B$2:$F$1600,3,FALSE())),IF($A1970="NAUTICS",IF(VLOOKUP($C1970,nautics!$B$2:$F$1200,3,FALSE())="","",VLOOKUP($C1970,nautics!$B$2:$F$1200,3,FALSE())),IF($A1970="ST",IF(VLOOKUP($C1970,st!$B$2:$F$400,3,FALSE())="","",VLOOKUP($C1970,st!$B$2:$F$400,3,FALSE())),""))),"")</f>
        <v/>
      </c>
      <c r="F1970" s="35" t="str">
        <f>IFERROR(IF($A1970="HDC",IF(VLOOKUP($C1970,hdc!$B$2:$F$1600,4,FALSE())="","",VLOOKUP($C1970,hdc!$B$2:$F$1600,4,FALSE())),IF($A1970="NAUTICS",IF(VLOOKUP($C1970,nautics!$B$2:$F$1200,4,FALSE())="","",VLOOKUP($C1970,nautics!$B$2:$F$1200,4,FALSE())),IF($A1970="ST",IF(VLOOKUP($C1970,st!$B$2:$F$400,4,FALSE())="","",VLOOKUP($C1970,st!$B$2:$F$400,4,FALSE())),""))),"")</f>
        <v/>
      </c>
      <c r="G1970" s="35" t="str">
        <f>IFERROR(IF($A1970="HDC",IF(VLOOKUP($C1970,hdc!$B$2:$F$1600,5,FALSE())="","",VLOOKUP($C1970,hdc!$B$2:$F$1600,5,FALSE())),IF($A1970="NAUTICS",IF(VLOOKUP($C1970,nautics!$B$2:$F$1200,5,FALSE())="","",VLOOKUP($C1970,nautics!$B$2:$F$1200,5,FALSE())),IF($A1970="ST",IF(VLOOKUP($C1970,st!$B$2:$F$400,5,FALSE())="","",VLOOKUP($C1970,st!$B$2:$F$400,5,FALSE())),""))),"")</f>
        <v/>
      </c>
      <c r="H1970" s="35" t="s">
        <v>84</v>
      </c>
      <c r="I1970" s="35" t="s">
        <v>34</v>
      </c>
      <c r="J1970" s="35" t="s">
        <v>552</v>
      </c>
      <c r="K1970" s="35">
        <f t="shared" si="7"/>
        <v>5</v>
      </c>
      <c r="L1970" s="35" t="s">
        <v>5710</v>
      </c>
      <c r="M1970" s="35" t="s">
        <v>5711</v>
      </c>
      <c r="N1970" s="35" t="s">
        <v>65</v>
      </c>
      <c r="O1970" s="35" t="s">
        <v>68</v>
      </c>
      <c r="P1970" s="35" t="s">
        <v>5947</v>
      </c>
      <c r="Q1970" s="35" t="s">
        <v>5948</v>
      </c>
      <c r="S1970" s="35" t="s">
        <v>65</v>
      </c>
      <c r="T1970" s="35" t="s">
        <v>68</v>
      </c>
      <c r="U1970" s="35" t="s">
        <v>89</v>
      </c>
      <c r="W1970" s="35" t="s">
        <v>78</v>
      </c>
      <c r="X1970" s="35" t="s">
        <v>59</v>
      </c>
      <c r="Y1970" s="35" t="s">
        <v>89</v>
      </c>
      <c r="Z1970" s="35" t="s">
        <v>89</v>
      </c>
    </row>
    <row r="1971" spans="1:26" ht="15" customHeight="1">
      <c r="A1971" s="35" t="s">
        <v>1304</v>
      </c>
      <c r="C1971" s="35" t="s">
        <v>5951</v>
      </c>
      <c r="D1971" s="35" t="str">
        <f>IFERROR(IF($A1971="HDC",IF(VLOOKUP($C1971,hdc!$B$2:$F$1600,2,FALSE())="","",VLOOKUP($C1971,hdc!$B$2:$F$1600,2,FALSE())),IF($A1971="NAUTICS",IF(VLOOKUP($C1971,nautics!$B$2:$F$1200,2,FALSE())="","",VLOOKUP($C1971,nautics!$B$2:$F$1200,2,FALSE())),IF($A1971="ST",IF(VLOOKUP($C1971,st!$B$2:$F$400,2,FALSE())="","",VLOOKUP($C1971,st!$B$2:$F$400,2,FALSE())),""))),"")</f>
        <v/>
      </c>
      <c r="E1971" s="35" t="str">
        <f>IFERROR(IF($A1971="HDC",IF(VLOOKUP($C1971,hdc!$B$2:$F$1600,3,FALSE())="","",VLOOKUP($C1971,hdc!$B$2:$F$1600,3,FALSE())),IF($A1971="NAUTICS",IF(VLOOKUP($C1971,nautics!$B$2:$F$1200,3,FALSE())="","",VLOOKUP($C1971,nautics!$B$2:$F$1200,3,FALSE())),IF($A1971="ST",IF(VLOOKUP($C1971,st!$B$2:$F$400,3,FALSE())="","",VLOOKUP($C1971,st!$B$2:$F$400,3,FALSE())),""))),"")</f>
        <v/>
      </c>
      <c r="F1971" s="35" t="str">
        <f>IFERROR(IF($A1971="HDC",IF(VLOOKUP($C1971,hdc!$B$2:$F$1600,4,FALSE())="","",VLOOKUP($C1971,hdc!$B$2:$F$1600,4,FALSE())),IF($A1971="NAUTICS",IF(VLOOKUP($C1971,nautics!$B$2:$F$1200,4,FALSE())="","",VLOOKUP($C1971,nautics!$B$2:$F$1200,4,FALSE())),IF($A1971="ST",IF(VLOOKUP($C1971,st!$B$2:$F$400,4,FALSE())="","",VLOOKUP($C1971,st!$B$2:$F$400,4,FALSE())),""))),"")</f>
        <v/>
      </c>
      <c r="G1971" s="35" t="str">
        <f>IFERROR(IF($A1971="HDC",IF(VLOOKUP($C1971,hdc!$B$2:$F$1600,5,FALSE())="","",VLOOKUP($C1971,hdc!$B$2:$F$1600,5,FALSE())),IF($A1971="NAUTICS",IF(VLOOKUP($C1971,nautics!$B$2:$F$1200,5,FALSE())="","",VLOOKUP($C1971,nautics!$B$2:$F$1200,5,FALSE())),IF($A1971="ST",IF(VLOOKUP($C1971,st!$B$2:$F$400,5,FALSE())="","",VLOOKUP($C1971,st!$B$2:$F$400,5,FALSE())),""))),"")</f>
        <v/>
      </c>
      <c r="H1971" s="35" t="s">
        <v>84</v>
      </c>
      <c r="I1971" s="35" t="s">
        <v>34</v>
      </c>
      <c r="J1971" s="35" t="s">
        <v>552</v>
      </c>
      <c r="K1971" s="35">
        <f t="shared" si="7"/>
        <v>5</v>
      </c>
      <c r="L1971" s="35" t="s">
        <v>5710</v>
      </c>
      <c r="M1971" s="35" t="s">
        <v>5711</v>
      </c>
      <c r="N1971" s="35" t="s">
        <v>65</v>
      </c>
      <c r="O1971" s="35" t="s">
        <v>68</v>
      </c>
      <c r="P1971" s="35" t="s">
        <v>5953</v>
      </c>
      <c r="Q1971" s="35" t="s">
        <v>5954</v>
      </c>
      <c r="S1971" s="35" t="s">
        <v>65</v>
      </c>
      <c r="T1971" s="35" t="s">
        <v>68</v>
      </c>
      <c r="U1971" s="35" t="s">
        <v>89</v>
      </c>
      <c r="W1971" s="35" t="s">
        <v>78</v>
      </c>
      <c r="X1971" s="35" t="s">
        <v>59</v>
      </c>
      <c r="Y1971" s="35" t="s">
        <v>89</v>
      </c>
      <c r="Z1971" s="35" t="s">
        <v>89</v>
      </c>
    </row>
    <row r="1972" spans="1:26" ht="15" customHeight="1">
      <c r="A1972" s="35" t="s">
        <v>1304</v>
      </c>
      <c r="C1972" s="35" t="s">
        <v>5956</v>
      </c>
      <c r="D1972" s="35">
        <f>IFERROR(IF($A1972="HDC",IF(VLOOKUP($C1972,hdc!$B$2:$F$1600,2,FALSE())="","",VLOOKUP($C1972,hdc!$B$2:$F$1600,2,FALSE())),IF($A1972="NAUTICS",IF(VLOOKUP($C1972,nautics!$B$2:$F$1200,2,FALSE())="","",VLOOKUP($C1972,nautics!$B$2:$F$1200,2,FALSE())),IF($A1972="ST",IF(VLOOKUP($C1972,st!$B$2:$F$400,2,FALSE())="","",VLOOKUP($C1972,st!$B$2:$F$400,2,FALSE())),""))),"")</f>
        <v>1</v>
      </c>
      <c r="E1972" s="35" t="str">
        <f>IFERROR(IF($A1972="HDC",IF(VLOOKUP($C1972,hdc!$B$2:$F$1600,3,FALSE())="","",VLOOKUP($C1972,hdc!$B$2:$F$1600,3,FALSE())),IF($A1972="NAUTICS",IF(VLOOKUP($C1972,nautics!$B$2:$F$1200,3,FALSE())="","",VLOOKUP($C1972,nautics!$B$2:$F$1200,3,FALSE())),IF($A1972="ST",IF(VLOOKUP($C1972,st!$B$2:$F$400,3,FALSE())="","",VLOOKUP($C1972,st!$B$2:$F$400,3,FALSE())),""))),"")</f>
        <v/>
      </c>
      <c r="F1972" s="35" t="str">
        <f>IFERROR(IF($A1972="HDC",IF(VLOOKUP($C1972,hdc!$B$2:$F$1600,4,FALSE())="","",VLOOKUP($C1972,hdc!$B$2:$F$1600,4,FALSE())),IF($A1972="NAUTICS",IF(VLOOKUP($C1972,nautics!$B$2:$F$1200,4,FALSE())="","",VLOOKUP($C1972,nautics!$B$2:$F$1200,4,FALSE())),IF($A1972="ST",IF(VLOOKUP($C1972,st!$B$2:$F$400,4,FALSE())="","",VLOOKUP($C1972,st!$B$2:$F$400,4,FALSE())),""))),"")</f>
        <v/>
      </c>
      <c r="G1972" s="35" t="str">
        <f>IFERROR(IF($A1972="HDC",IF(VLOOKUP($C1972,hdc!$B$2:$F$1600,5,FALSE())="","",VLOOKUP($C1972,hdc!$B$2:$F$1600,5,FALSE())),IF($A1972="NAUTICS",IF(VLOOKUP($C1972,nautics!$B$2:$F$1200,5,FALSE())="","",VLOOKUP($C1972,nautics!$B$2:$F$1200,5,FALSE())),IF($A1972="ST",IF(VLOOKUP($C1972,st!$B$2:$F$400,5,FALSE())="","",VLOOKUP($C1972,st!$B$2:$F$400,5,FALSE())),""))),"")</f>
        <v/>
      </c>
      <c r="H1972" s="35" t="s">
        <v>84</v>
      </c>
      <c r="I1972" s="35" t="s">
        <v>34</v>
      </c>
      <c r="J1972" s="35" t="s">
        <v>552</v>
      </c>
      <c r="K1972" s="35">
        <f t="shared" si="7"/>
        <v>5</v>
      </c>
      <c r="L1972" s="35" t="s">
        <v>5682</v>
      </c>
      <c r="M1972" s="35" t="s">
        <v>5684</v>
      </c>
      <c r="N1972" s="35" t="s">
        <v>65</v>
      </c>
      <c r="O1972" s="35" t="s">
        <v>68</v>
      </c>
      <c r="P1972" s="35" t="s">
        <v>5959</v>
      </c>
      <c r="Q1972" s="35" t="s">
        <v>5960</v>
      </c>
      <c r="S1972" s="35" t="s">
        <v>65</v>
      </c>
      <c r="T1972" s="35" t="s">
        <v>68</v>
      </c>
      <c r="U1972" s="35" t="s">
        <v>89</v>
      </c>
      <c r="W1972" s="35" t="s">
        <v>78</v>
      </c>
      <c r="X1972" s="35" t="s">
        <v>59</v>
      </c>
      <c r="Y1972" s="35" t="s">
        <v>89</v>
      </c>
      <c r="Z1972" s="35" t="s">
        <v>89</v>
      </c>
    </row>
    <row r="1973" spans="1:26" ht="15" customHeight="1">
      <c r="A1973" s="35" t="s">
        <v>1304</v>
      </c>
      <c r="C1973" s="35" t="s">
        <v>5963</v>
      </c>
      <c r="D1973" s="35" t="str">
        <f>IFERROR(IF($A1973="HDC",IF(VLOOKUP($C1973,hdc!$B$2:$F$1600,2,FALSE())="","",VLOOKUP($C1973,hdc!$B$2:$F$1600,2,FALSE())),IF($A1973="NAUTICS",IF(VLOOKUP($C1973,nautics!$B$2:$F$1200,2,FALSE())="","",VLOOKUP($C1973,nautics!$B$2:$F$1200,2,FALSE())),IF($A1973="ST",IF(VLOOKUP($C1973,st!$B$2:$F$400,2,FALSE())="","",VLOOKUP($C1973,st!$B$2:$F$400,2,FALSE())),""))),"")</f>
        <v/>
      </c>
      <c r="E1973" s="35" t="str">
        <f>IFERROR(IF($A1973="HDC",IF(VLOOKUP($C1973,hdc!$B$2:$F$1600,3,FALSE())="","",VLOOKUP($C1973,hdc!$B$2:$F$1600,3,FALSE())),IF($A1973="NAUTICS",IF(VLOOKUP($C1973,nautics!$B$2:$F$1200,3,FALSE())="","",VLOOKUP($C1973,nautics!$B$2:$F$1200,3,FALSE())),IF($A1973="ST",IF(VLOOKUP($C1973,st!$B$2:$F$400,3,FALSE())="","",VLOOKUP($C1973,st!$B$2:$F$400,3,FALSE())),""))),"")</f>
        <v/>
      </c>
      <c r="F1973" s="35" t="str">
        <f>IFERROR(IF($A1973="HDC",IF(VLOOKUP($C1973,hdc!$B$2:$F$1600,4,FALSE())="","",VLOOKUP($C1973,hdc!$B$2:$F$1600,4,FALSE())),IF($A1973="NAUTICS",IF(VLOOKUP($C1973,nautics!$B$2:$F$1200,4,FALSE())="","",VLOOKUP($C1973,nautics!$B$2:$F$1200,4,FALSE())),IF($A1973="ST",IF(VLOOKUP($C1973,st!$B$2:$F$400,4,FALSE())="","",VLOOKUP($C1973,st!$B$2:$F$400,4,FALSE())),""))),"")</f>
        <v/>
      </c>
      <c r="G1973" s="35" t="str">
        <f>IFERROR(IF($A1973="HDC",IF(VLOOKUP($C1973,hdc!$B$2:$F$1600,5,FALSE())="","",VLOOKUP($C1973,hdc!$B$2:$F$1600,5,FALSE())),IF($A1973="NAUTICS",IF(VLOOKUP($C1973,nautics!$B$2:$F$1200,5,FALSE())="","",VLOOKUP($C1973,nautics!$B$2:$F$1200,5,FALSE())),IF($A1973="ST",IF(VLOOKUP($C1973,st!$B$2:$F$400,5,FALSE())="","",VLOOKUP($C1973,st!$B$2:$F$400,5,FALSE())),""))),"")</f>
        <v/>
      </c>
      <c r="H1973" s="35" t="s">
        <v>145</v>
      </c>
      <c r="I1973" s="35" t="s">
        <v>34</v>
      </c>
      <c r="J1973" s="35" t="s">
        <v>216</v>
      </c>
      <c r="K1973" s="35">
        <f t="shared" si="7"/>
        <v>15</v>
      </c>
      <c r="L1973" s="35" t="s">
        <v>4839</v>
      </c>
      <c r="M1973" s="35" t="s">
        <v>4840</v>
      </c>
      <c r="N1973" s="35" t="s">
        <v>2548</v>
      </c>
      <c r="O1973" s="35" t="s">
        <v>2549</v>
      </c>
      <c r="P1973" s="35" t="s">
        <v>5965</v>
      </c>
      <c r="Q1973" s="35" t="s">
        <v>5966</v>
      </c>
      <c r="S1973" s="35" t="s">
        <v>3479</v>
      </c>
      <c r="T1973" s="35" t="s">
        <v>3480</v>
      </c>
      <c r="U1973" s="35" t="s">
        <v>89</v>
      </c>
      <c r="W1973" s="35" t="s">
        <v>57</v>
      </c>
      <c r="X1973" s="35" t="s">
        <v>59</v>
      </c>
      <c r="Y1973" s="35" t="s">
        <v>89</v>
      </c>
      <c r="Z1973" s="35" t="s">
        <v>89</v>
      </c>
    </row>
    <row r="1974" spans="1:26" ht="15" customHeight="1">
      <c r="A1974" s="35" t="s">
        <v>1304</v>
      </c>
      <c r="C1974" s="35" t="s">
        <v>5970</v>
      </c>
      <c r="D1974" s="35">
        <f>IFERROR(IF($A1974="HDC",IF(VLOOKUP($C1974,hdc!$B$2:$F$1600,2,FALSE())="","",VLOOKUP($C1974,hdc!$B$2:$F$1600,2,FALSE())),IF($A1974="NAUTICS",IF(VLOOKUP($C1974,nautics!$B$2:$F$1200,2,FALSE())="","",VLOOKUP($C1974,nautics!$B$2:$F$1200,2,FALSE())),IF($A1974="ST",IF(VLOOKUP($C1974,st!$B$2:$F$400,2,FALSE())="","",VLOOKUP($C1974,st!$B$2:$F$400,2,FALSE())),""))),"")</f>
        <v>1</v>
      </c>
      <c r="E1974" s="35" t="str">
        <f>IFERROR(IF($A1974="HDC",IF(VLOOKUP($C1974,hdc!$B$2:$F$1600,3,FALSE())="","",VLOOKUP($C1974,hdc!$B$2:$F$1600,3,FALSE())),IF($A1974="NAUTICS",IF(VLOOKUP($C1974,nautics!$B$2:$F$1200,3,FALSE())="","",VLOOKUP($C1974,nautics!$B$2:$F$1200,3,FALSE())),IF($A1974="ST",IF(VLOOKUP($C1974,st!$B$2:$F$400,3,FALSE())="","",VLOOKUP($C1974,st!$B$2:$F$400,3,FALSE())),""))),"")</f>
        <v/>
      </c>
      <c r="F1974" s="35" t="str">
        <f>IFERROR(IF($A1974="HDC",IF(VLOOKUP($C1974,hdc!$B$2:$F$1600,4,FALSE())="","",VLOOKUP($C1974,hdc!$B$2:$F$1600,4,FALSE())),IF($A1974="NAUTICS",IF(VLOOKUP($C1974,nautics!$B$2:$F$1200,4,FALSE())="","",VLOOKUP($C1974,nautics!$B$2:$F$1200,4,FALSE())),IF($A1974="ST",IF(VLOOKUP($C1974,st!$B$2:$F$400,4,FALSE())="","",VLOOKUP($C1974,st!$B$2:$F$400,4,FALSE())),""))),"")</f>
        <v/>
      </c>
      <c r="G1974" s="35" t="str">
        <f>IFERROR(IF($A1974="HDC",IF(VLOOKUP($C1974,hdc!$B$2:$F$1600,5,FALSE())="","",VLOOKUP($C1974,hdc!$B$2:$F$1600,5,FALSE())),IF($A1974="NAUTICS",IF(VLOOKUP($C1974,nautics!$B$2:$F$1200,5,FALSE())="","",VLOOKUP($C1974,nautics!$B$2:$F$1200,5,FALSE())),IF($A1974="ST",IF(VLOOKUP($C1974,st!$B$2:$F$400,5,FALSE())="","",VLOOKUP($C1974,st!$B$2:$F$400,5,FALSE())),""))),"")</f>
        <v/>
      </c>
      <c r="H1974" s="35" t="s">
        <v>5972</v>
      </c>
      <c r="I1974" s="35" t="s">
        <v>34</v>
      </c>
      <c r="J1974" s="35" t="s">
        <v>2224</v>
      </c>
      <c r="K1974" s="35">
        <f t="shared" si="7"/>
        <v>20</v>
      </c>
      <c r="L1974" s="35" t="s">
        <v>5799</v>
      </c>
      <c r="M1974" s="35" t="s">
        <v>5800</v>
      </c>
      <c r="N1974" s="35" t="s">
        <v>65</v>
      </c>
      <c r="O1974" s="35" t="s">
        <v>68</v>
      </c>
      <c r="P1974" s="35" t="s">
        <v>5974</v>
      </c>
      <c r="Q1974" s="35" t="s">
        <v>5975</v>
      </c>
      <c r="S1974" s="35" t="s">
        <v>65</v>
      </c>
      <c r="T1974" s="35" t="s">
        <v>68</v>
      </c>
      <c r="U1974" s="35" t="s">
        <v>89</v>
      </c>
      <c r="W1974" s="35" t="s">
        <v>78</v>
      </c>
      <c r="X1974" s="35" t="s">
        <v>59</v>
      </c>
      <c r="Y1974" s="35" t="s">
        <v>89</v>
      </c>
      <c r="Z1974" s="35" t="s">
        <v>89</v>
      </c>
    </row>
    <row r="1975" spans="1:26" ht="15" customHeight="1">
      <c r="A1975" s="35" t="s">
        <v>1304</v>
      </c>
      <c r="C1975" s="35" t="s">
        <v>5978</v>
      </c>
      <c r="D1975" s="35" t="str">
        <f>IFERROR(IF($A1975="HDC",IF(VLOOKUP($C1975,hdc!$B$2:$F$1600,2,FALSE())="","",VLOOKUP($C1975,hdc!$B$2:$F$1600,2,FALSE())),IF($A1975="NAUTICS",IF(VLOOKUP($C1975,nautics!$B$2:$F$1200,2,FALSE())="","",VLOOKUP($C1975,nautics!$B$2:$F$1200,2,FALSE())),IF($A1975="ST",IF(VLOOKUP($C1975,st!$B$2:$F$400,2,FALSE())="","",VLOOKUP($C1975,st!$B$2:$F$400,2,FALSE())),""))),"")</f>
        <v/>
      </c>
      <c r="E1975" s="35" t="str">
        <f>IFERROR(IF($A1975="HDC",IF(VLOOKUP($C1975,hdc!$B$2:$F$1600,3,FALSE())="","",VLOOKUP($C1975,hdc!$B$2:$F$1600,3,FALSE())),IF($A1975="NAUTICS",IF(VLOOKUP($C1975,nautics!$B$2:$F$1200,3,FALSE())="","",VLOOKUP($C1975,nautics!$B$2:$F$1200,3,FALSE())),IF($A1975="ST",IF(VLOOKUP($C1975,st!$B$2:$F$400,3,FALSE())="","",VLOOKUP($C1975,st!$B$2:$F$400,3,FALSE())),""))),"")</f>
        <v/>
      </c>
      <c r="F1975" s="35" t="str">
        <f>IFERROR(IF($A1975="HDC",IF(VLOOKUP($C1975,hdc!$B$2:$F$1600,4,FALSE())="","",VLOOKUP($C1975,hdc!$B$2:$F$1600,4,FALSE())),IF($A1975="NAUTICS",IF(VLOOKUP($C1975,nautics!$B$2:$F$1200,4,FALSE())="","",VLOOKUP($C1975,nautics!$B$2:$F$1200,4,FALSE())),IF($A1975="ST",IF(VLOOKUP($C1975,st!$B$2:$F$400,4,FALSE())="","",VLOOKUP($C1975,st!$B$2:$F$400,4,FALSE())),""))),"")</f>
        <v/>
      </c>
      <c r="G1975" s="35" t="str">
        <f>IFERROR(IF($A1975="HDC",IF(VLOOKUP($C1975,hdc!$B$2:$F$1600,5,FALSE())="","",VLOOKUP($C1975,hdc!$B$2:$F$1600,5,FALSE())),IF($A1975="NAUTICS",IF(VLOOKUP($C1975,nautics!$B$2:$F$1200,5,FALSE())="","",VLOOKUP($C1975,nautics!$B$2:$F$1200,5,FALSE())),IF($A1975="ST",IF(VLOOKUP($C1975,st!$B$2:$F$400,5,FALSE())="","",VLOOKUP($C1975,st!$B$2:$F$400,5,FALSE())),""))),"")</f>
        <v/>
      </c>
      <c r="H1975" s="35" t="s">
        <v>316</v>
      </c>
      <c r="I1975" s="35" t="s">
        <v>34</v>
      </c>
      <c r="J1975" s="35" t="s">
        <v>298</v>
      </c>
      <c r="K1975" s="35">
        <f t="shared" si="7"/>
        <v>11</v>
      </c>
      <c r="L1975" s="35" t="s">
        <v>4852</v>
      </c>
      <c r="M1975" s="35" t="s">
        <v>4853</v>
      </c>
      <c r="N1975" s="35" t="s">
        <v>896</v>
      </c>
      <c r="O1975" s="35" t="s">
        <v>897</v>
      </c>
      <c r="P1975" s="35" t="s">
        <v>5840</v>
      </c>
      <c r="Q1975" s="35" t="s">
        <v>5841</v>
      </c>
      <c r="S1975" s="35" t="s">
        <v>896</v>
      </c>
      <c r="T1975" s="35" t="s">
        <v>897</v>
      </c>
      <c r="U1975" s="35" t="s">
        <v>89</v>
      </c>
      <c r="W1975" s="35" t="s">
        <v>78</v>
      </c>
      <c r="X1975" s="35" t="s">
        <v>59</v>
      </c>
      <c r="Y1975" s="35" t="s">
        <v>89</v>
      </c>
      <c r="Z1975" s="35" t="s">
        <v>89</v>
      </c>
    </row>
    <row r="1976" spans="1:26" ht="15" customHeight="1">
      <c r="A1976" s="35" t="s">
        <v>1304</v>
      </c>
      <c r="C1976" s="35" t="s">
        <v>5982</v>
      </c>
      <c r="D1976" s="35" t="str">
        <f>IFERROR(IF($A1976="HDC",IF(VLOOKUP($C1976,hdc!$B$2:$F$1600,2,FALSE())="","",VLOOKUP($C1976,hdc!$B$2:$F$1600,2,FALSE())),IF($A1976="NAUTICS",IF(VLOOKUP($C1976,nautics!$B$2:$F$1200,2,FALSE())="","",VLOOKUP($C1976,nautics!$B$2:$F$1200,2,FALSE())),IF($A1976="ST",IF(VLOOKUP($C1976,st!$B$2:$F$400,2,FALSE())="","",VLOOKUP($C1976,st!$B$2:$F$400,2,FALSE())),""))),"")</f>
        <v/>
      </c>
      <c r="E1976" s="35" t="str">
        <f>IFERROR(IF($A1976="HDC",IF(VLOOKUP($C1976,hdc!$B$2:$F$1600,3,FALSE())="","",VLOOKUP($C1976,hdc!$B$2:$F$1600,3,FALSE())),IF($A1976="NAUTICS",IF(VLOOKUP($C1976,nautics!$B$2:$F$1200,3,FALSE())="","",VLOOKUP($C1976,nautics!$B$2:$F$1200,3,FALSE())),IF($A1976="ST",IF(VLOOKUP($C1976,st!$B$2:$F$400,3,FALSE())="","",VLOOKUP($C1976,st!$B$2:$F$400,3,FALSE())),""))),"")</f>
        <v/>
      </c>
      <c r="F1976" s="35" t="str">
        <f>IFERROR(IF($A1976="HDC",IF(VLOOKUP($C1976,hdc!$B$2:$F$1600,4,FALSE())="","",VLOOKUP($C1976,hdc!$B$2:$F$1600,4,FALSE())),IF($A1976="NAUTICS",IF(VLOOKUP($C1976,nautics!$B$2:$F$1200,4,FALSE())="","",VLOOKUP($C1976,nautics!$B$2:$F$1200,4,FALSE())),IF($A1976="ST",IF(VLOOKUP($C1976,st!$B$2:$F$400,4,FALSE())="","",VLOOKUP($C1976,st!$B$2:$F$400,4,FALSE())),""))),"")</f>
        <v/>
      </c>
      <c r="G1976" s="35" t="str">
        <f>IFERROR(IF($A1976="HDC",IF(VLOOKUP($C1976,hdc!$B$2:$F$1600,5,FALSE())="","",VLOOKUP($C1976,hdc!$B$2:$F$1600,5,FALSE())),IF($A1976="NAUTICS",IF(VLOOKUP($C1976,nautics!$B$2:$F$1200,5,FALSE())="","",VLOOKUP($C1976,nautics!$B$2:$F$1200,5,FALSE())),IF($A1976="ST",IF(VLOOKUP($C1976,st!$B$2:$F$400,5,FALSE())="","",VLOOKUP($C1976,st!$B$2:$F$400,5,FALSE())),""))),"")</f>
        <v/>
      </c>
      <c r="H1976" s="35" t="s">
        <v>5972</v>
      </c>
      <c r="I1976" s="35" t="s">
        <v>34</v>
      </c>
      <c r="J1976" s="35" t="s">
        <v>5984</v>
      </c>
      <c r="K1976" s="35">
        <f t="shared" si="7"/>
        <v>13</v>
      </c>
      <c r="L1976" s="35" t="s">
        <v>5766</v>
      </c>
      <c r="M1976" s="35" t="s">
        <v>5767</v>
      </c>
      <c r="N1976" s="35" t="s">
        <v>502</v>
      </c>
      <c r="O1976" s="35" t="s">
        <v>503</v>
      </c>
      <c r="P1976" s="35" t="s">
        <v>5985</v>
      </c>
      <c r="Q1976" s="35" t="s">
        <v>5986</v>
      </c>
      <c r="S1976" s="35" t="s">
        <v>502</v>
      </c>
      <c r="T1976" s="35" t="s">
        <v>503</v>
      </c>
      <c r="U1976" s="35" t="s">
        <v>89</v>
      </c>
      <c r="W1976" s="35" t="s">
        <v>78</v>
      </c>
      <c r="X1976" s="35" t="s">
        <v>59</v>
      </c>
      <c r="Y1976" s="35" t="s">
        <v>89</v>
      </c>
      <c r="Z1976" s="35" t="s">
        <v>89</v>
      </c>
    </row>
    <row r="1977" spans="1:26" ht="15" customHeight="1">
      <c r="A1977" s="35" t="s">
        <v>1304</v>
      </c>
      <c r="C1977" s="35" t="s">
        <v>5987</v>
      </c>
      <c r="D1977" s="35" t="str">
        <f>IFERROR(IF($A1977="HDC",IF(VLOOKUP($C1977,hdc!$B$2:$F$1600,2,FALSE())="","",VLOOKUP($C1977,hdc!$B$2:$F$1600,2,FALSE())),IF($A1977="NAUTICS",IF(VLOOKUP($C1977,nautics!$B$2:$F$1200,2,FALSE())="","",VLOOKUP($C1977,nautics!$B$2:$F$1200,2,FALSE())),IF($A1977="ST",IF(VLOOKUP($C1977,st!$B$2:$F$400,2,FALSE())="","",VLOOKUP($C1977,st!$B$2:$F$400,2,FALSE())),""))),"")</f>
        <v/>
      </c>
      <c r="E1977" s="35" t="str">
        <f>IFERROR(IF($A1977="HDC",IF(VLOOKUP($C1977,hdc!$B$2:$F$1600,3,FALSE())="","",VLOOKUP($C1977,hdc!$B$2:$F$1600,3,FALSE())),IF($A1977="NAUTICS",IF(VLOOKUP($C1977,nautics!$B$2:$F$1200,3,FALSE())="","",VLOOKUP($C1977,nautics!$B$2:$F$1200,3,FALSE())),IF($A1977="ST",IF(VLOOKUP($C1977,st!$B$2:$F$400,3,FALSE())="","",VLOOKUP($C1977,st!$B$2:$F$400,3,FALSE())),""))),"")</f>
        <v/>
      </c>
      <c r="F1977" s="35" t="str">
        <f>IFERROR(IF($A1977="HDC",IF(VLOOKUP($C1977,hdc!$B$2:$F$1600,4,FALSE())="","",VLOOKUP($C1977,hdc!$B$2:$F$1600,4,FALSE())),IF($A1977="NAUTICS",IF(VLOOKUP($C1977,nautics!$B$2:$F$1200,4,FALSE())="","",VLOOKUP($C1977,nautics!$B$2:$F$1200,4,FALSE())),IF($A1977="ST",IF(VLOOKUP($C1977,st!$B$2:$F$400,4,FALSE())="","",VLOOKUP($C1977,st!$B$2:$F$400,4,FALSE())),""))),"")</f>
        <v/>
      </c>
      <c r="G1977" s="35" t="str">
        <f>IFERROR(IF($A1977="HDC",IF(VLOOKUP($C1977,hdc!$B$2:$F$1600,5,FALSE())="","",VLOOKUP($C1977,hdc!$B$2:$F$1600,5,FALSE())),IF($A1977="NAUTICS",IF(VLOOKUP($C1977,nautics!$B$2:$F$1200,5,FALSE())="","",VLOOKUP($C1977,nautics!$B$2:$F$1200,5,FALSE())),IF($A1977="ST",IF(VLOOKUP($C1977,st!$B$2:$F$400,5,FALSE())="","",VLOOKUP($C1977,st!$B$2:$F$400,5,FALSE())),""))),"")</f>
        <v/>
      </c>
      <c r="H1977" s="35" t="s">
        <v>145</v>
      </c>
      <c r="I1977" s="35" t="s">
        <v>34</v>
      </c>
      <c r="J1977" s="35" t="s">
        <v>552</v>
      </c>
      <c r="K1977" s="35">
        <f t="shared" si="7"/>
        <v>5</v>
      </c>
      <c r="L1977" s="35" t="s">
        <v>4934</v>
      </c>
      <c r="M1977" s="35" t="s">
        <v>4935</v>
      </c>
      <c r="N1977" s="35" t="s">
        <v>4936</v>
      </c>
      <c r="O1977" s="35" t="s">
        <v>4938</v>
      </c>
      <c r="P1977" s="35" t="s">
        <v>5989</v>
      </c>
      <c r="Q1977" s="35" t="s">
        <v>5990</v>
      </c>
      <c r="S1977" s="35" t="s">
        <v>4936</v>
      </c>
      <c r="T1977" s="35" t="s">
        <v>4938</v>
      </c>
      <c r="U1977" s="35" t="s">
        <v>89</v>
      </c>
      <c r="W1977" s="35" t="s">
        <v>78</v>
      </c>
      <c r="X1977" s="35" t="s">
        <v>59</v>
      </c>
      <c r="Y1977" s="35" t="s">
        <v>89</v>
      </c>
      <c r="Z1977" s="35" t="s">
        <v>89</v>
      </c>
    </row>
    <row r="1978" spans="1:26" ht="15" customHeight="1">
      <c r="A1978" s="35" t="s">
        <v>1304</v>
      </c>
      <c r="C1978" s="35" t="s">
        <v>5993</v>
      </c>
      <c r="D1978" s="35" t="str">
        <f>IFERROR(IF($A1978="HDC",IF(VLOOKUP($C1978,hdc!$B$2:$F$1600,2,FALSE())="","",VLOOKUP($C1978,hdc!$B$2:$F$1600,2,FALSE())),IF($A1978="NAUTICS",IF(VLOOKUP($C1978,nautics!$B$2:$F$1200,2,FALSE())="","",VLOOKUP($C1978,nautics!$B$2:$F$1200,2,FALSE())),IF($A1978="ST",IF(VLOOKUP($C1978,st!$B$2:$F$400,2,FALSE())="","",VLOOKUP($C1978,st!$B$2:$F$400,2,FALSE())),""))),"")</f>
        <v/>
      </c>
      <c r="E1978" s="35" t="str">
        <f>IFERROR(IF($A1978="HDC",IF(VLOOKUP($C1978,hdc!$B$2:$F$1600,3,FALSE())="","",VLOOKUP($C1978,hdc!$B$2:$F$1600,3,FALSE())),IF($A1978="NAUTICS",IF(VLOOKUP($C1978,nautics!$B$2:$F$1200,3,FALSE())="","",VLOOKUP($C1978,nautics!$B$2:$F$1200,3,FALSE())),IF($A1978="ST",IF(VLOOKUP($C1978,st!$B$2:$F$400,3,FALSE())="","",VLOOKUP($C1978,st!$B$2:$F$400,3,FALSE())),""))),"")</f>
        <v/>
      </c>
      <c r="F1978" s="35" t="str">
        <f>IFERROR(IF($A1978="HDC",IF(VLOOKUP($C1978,hdc!$B$2:$F$1600,4,FALSE())="","",VLOOKUP($C1978,hdc!$B$2:$F$1600,4,FALSE())),IF($A1978="NAUTICS",IF(VLOOKUP($C1978,nautics!$B$2:$F$1200,4,FALSE())="","",VLOOKUP($C1978,nautics!$B$2:$F$1200,4,FALSE())),IF($A1978="ST",IF(VLOOKUP($C1978,st!$B$2:$F$400,4,FALSE())="","",VLOOKUP($C1978,st!$B$2:$F$400,4,FALSE())),""))),"")</f>
        <v/>
      </c>
      <c r="G1978" s="35" t="str">
        <f>IFERROR(IF($A1978="HDC",IF(VLOOKUP($C1978,hdc!$B$2:$F$1600,5,FALSE())="","",VLOOKUP($C1978,hdc!$B$2:$F$1600,5,FALSE())),IF($A1978="NAUTICS",IF(VLOOKUP($C1978,nautics!$B$2:$F$1200,5,FALSE())="","",VLOOKUP($C1978,nautics!$B$2:$F$1200,5,FALSE())),IF($A1978="ST",IF(VLOOKUP($C1978,st!$B$2:$F$400,5,FALSE())="","",VLOOKUP($C1978,st!$B$2:$F$400,5,FALSE())),""))),"")</f>
        <v/>
      </c>
      <c r="H1978" s="35" t="s">
        <v>145</v>
      </c>
      <c r="I1978" s="35" t="s">
        <v>34</v>
      </c>
      <c r="J1978" s="35" t="s">
        <v>552</v>
      </c>
      <c r="K1978" s="35">
        <f t="shared" si="7"/>
        <v>5</v>
      </c>
      <c r="L1978" s="35" t="s">
        <v>4934</v>
      </c>
      <c r="M1978" s="35" t="s">
        <v>4935</v>
      </c>
      <c r="N1978" s="35" t="s">
        <v>4936</v>
      </c>
      <c r="O1978" s="35" t="s">
        <v>4938</v>
      </c>
      <c r="P1978" s="35" t="s">
        <v>5996</v>
      </c>
      <c r="Q1978" s="35" t="s">
        <v>5997</v>
      </c>
      <c r="S1978" s="35" t="s">
        <v>4936</v>
      </c>
      <c r="T1978" s="35" t="s">
        <v>4938</v>
      </c>
      <c r="U1978" s="35" t="s">
        <v>89</v>
      </c>
      <c r="W1978" s="35" t="s">
        <v>78</v>
      </c>
      <c r="X1978" s="35" t="s">
        <v>59</v>
      </c>
      <c r="Y1978" s="35" t="s">
        <v>89</v>
      </c>
      <c r="Z1978" s="35" t="s">
        <v>89</v>
      </c>
    </row>
    <row r="1979" spans="1:26" ht="15" customHeight="1">
      <c r="A1979" s="35" t="s">
        <v>1304</v>
      </c>
      <c r="C1979" s="35" t="s">
        <v>6000</v>
      </c>
      <c r="D1979" s="35" t="str">
        <f>IFERROR(IF($A1979="HDC",IF(VLOOKUP($C1979,hdc!$B$2:$F$1600,2,FALSE())="","",VLOOKUP($C1979,hdc!$B$2:$F$1600,2,FALSE())),IF($A1979="NAUTICS",IF(VLOOKUP($C1979,nautics!$B$2:$F$1200,2,FALSE())="","",VLOOKUP($C1979,nautics!$B$2:$F$1200,2,FALSE())),IF($A1979="ST",IF(VLOOKUP($C1979,st!$B$2:$F$400,2,FALSE())="","",VLOOKUP($C1979,st!$B$2:$F$400,2,FALSE())),""))),"")</f>
        <v/>
      </c>
      <c r="E1979" s="35" t="str">
        <f>IFERROR(IF($A1979="HDC",IF(VLOOKUP($C1979,hdc!$B$2:$F$1600,3,FALSE())="","",VLOOKUP($C1979,hdc!$B$2:$F$1600,3,FALSE())),IF($A1979="NAUTICS",IF(VLOOKUP($C1979,nautics!$B$2:$F$1200,3,FALSE())="","",VLOOKUP($C1979,nautics!$B$2:$F$1200,3,FALSE())),IF($A1979="ST",IF(VLOOKUP($C1979,st!$B$2:$F$400,3,FALSE())="","",VLOOKUP($C1979,st!$B$2:$F$400,3,FALSE())),""))),"")</f>
        <v/>
      </c>
      <c r="F1979" s="35" t="str">
        <f>IFERROR(IF($A1979="HDC",IF(VLOOKUP($C1979,hdc!$B$2:$F$1600,4,FALSE())="","",VLOOKUP($C1979,hdc!$B$2:$F$1600,4,FALSE())),IF($A1979="NAUTICS",IF(VLOOKUP($C1979,nautics!$B$2:$F$1200,4,FALSE())="","",VLOOKUP($C1979,nautics!$B$2:$F$1200,4,FALSE())),IF($A1979="ST",IF(VLOOKUP($C1979,st!$B$2:$F$400,4,FALSE())="","",VLOOKUP($C1979,st!$B$2:$F$400,4,FALSE())),""))),"")</f>
        <v/>
      </c>
      <c r="G1979" s="35" t="str">
        <f>IFERROR(IF($A1979="HDC",IF(VLOOKUP($C1979,hdc!$B$2:$F$1600,5,FALSE())="","",VLOOKUP($C1979,hdc!$B$2:$F$1600,5,FALSE())),IF($A1979="NAUTICS",IF(VLOOKUP($C1979,nautics!$B$2:$F$1200,5,FALSE())="","",VLOOKUP($C1979,nautics!$B$2:$F$1200,5,FALSE())),IF($A1979="ST",IF(VLOOKUP($C1979,st!$B$2:$F$400,5,FALSE())="","",VLOOKUP($C1979,st!$B$2:$F$400,5,FALSE())),""))),"")</f>
        <v/>
      </c>
      <c r="H1979" s="35" t="s">
        <v>84</v>
      </c>
      <c r="I1979" s="35" t="s">
        <v>34</v>
      </c>
      <c r="J1979" s="35" t="s">
        <v>477</v>
      </c>
      <c r="K1979" s="35">
        <f t="shared" si="7"/>
        <v>4</v>
      </c>
      <c r="L1979" s="35" t="s">
        <v>5755</v>
      </c>
      <c r="M1979" s="35" t="s">
        <v>5756</v>
      </c>
      <c r="N1979" s="35" t="s">
        <v>65</v>
      </c>
      <c r="O1979" s="35" t="s">
        <v>68</v>
      </c>
      <c r="P1979" s="35" t="s">
        <v>6002</v>
      </c>
      <c r="Q1979" s="35" t="s">
        <v>6003</v>
      </c>
      <c r="S1979" s="35" t="s">
        <v>65</v>
      </c>
      <c r="T1979" s="35" t="s">
        <v>68</v>
      </c>
      <c r="U1979" s="35" t="s">
        <v>89</v>
      </c>
      <c r="W1979" s="35" t="s">
        <v>78</v>
      </c>
      <c r="X1979" s="35" t="s">
        <v>59</v>
      </c>
      <c r="Y1979" s="35" t="s">
        <v>89</v>
      </c>
      <c r="Z1979" s="35" t="s">
        <v>89</v>
      </c>
    </row>
    <row r="1980" spans="1:26" ht="15" customHeight="1">
      <c r="A1980" s="35" t="s">
        <v>1304</v>
      </c>
      <c r="C1980" s="35" t="s">
        <v>6006</v>
      </c>
      <c r="D1980" s="35" t="str">
        <f>IFERROR(IF($A1980="HDC",IF(VLOOKUP($C1980,hdc!$B$2:$F$1600,2,FALSE())="","",VLOOKUP($C1980,hdc!$B$2:$F$1600,2,FALSE())),IF($A1980="NAUTICS",IF(VLOOKUP($C1980,nautics!$B$2:$F$1200,2,FALSE())="","",VLOOKUP($C1980,nautics!$B$2:$F$1200,2,FALSE())),IF($A1980="ST",IF(VLOOKUP($C1980,st!$B$2:$F$400,2,FALSE())="","",VLOOKUP($C1980,st!$B$2:$F$400,2,FALSE())),""))),"")</f>
        <v/>
      </c>
      <c r="E1980" s="35" t="str">
        <f>IFERROR(IF($A1980="HDC",IF(VLOOKUP($C1980,hdc!$B$2:$F$1600,3,FALSE())="","",VLOOKUP($C1980,hdc!$B$2:$F$1600,3,FALSE())),IF($A1980="NAUTICS",IF(VLOOKUP($C1980,nautics!$B$2:$F$1200,3,FALSE())="","",VLOOKUP($C1980,nautics!$B$2:$F$1200,3,FALSE())),IF($A1980="ST",IF(VLOOKUP($C1980,st!$B$2:$F$400,3,FALSE())="","",VLOOKUP($C1980,st!$B$2:$F$400,3,FALSE())),""))),"")</f>
        <v/>
      </c>
      <c r="F1980" s="35" t="str">
        <f>IFERROR(IF($A1980="HDC",IF(VLOOKUP($C1980,hdc!$B$2:$F$1600,4,FALSE())="","",VLOOKUP($C1980,hdc!$B$2:$F$1600,4,FALSE())),IF($A1980="NAUTICS",IF(VLOOKUP($C1980,nautics!$B$2:$F$1200,4,FALSE())="","",VLOOKUP($C1980,nautics!$B$2:$F$1200,4,FALSE())),IF($A1980="ST",IF(VLOOKUP($C1980,st!$B$2:$F$400,4,FALSE())="","",VLOOKUP($C1980,st!$B$2:$F$400,4,FALSE())),""))),"")</f>
        <v/>
      </c>
      <c r="G1980" s="35" t="str">
        <f>IFERROR(IF($A1980="HDC",IF(VLOOKUP($C1980,hdc!$B$2:$F$1600,5,FALSE())="","",VLOOKUP($C1980,hdc!$B$2:$F$1600,5,FALSE())),IF($A1980="NAUTICS",IF(VLOOKUP($C1980,nautics!$B$2:$F$1200,5,FALSE())="","",VLOOKUP($C1980,nautics!$B$2:$F$1200,5,FALSE())),IF($A1980="ST",IF(VLOOKUP($C1980,st!$B$2:$F$400,5,FALSE())="","",VLOOKUP($C1980,st!$B$2:$F$400,5,FALSE())),""))),"")</f>
        <v/>
      </c>
      <c r="H1980" s="35" t="s">
        <v>84</v>
      </c>
      <c r="I1980" s="35" t="s">
        <v>34</v>
      </c>
      <c r="J1980" s="35" t="s">
        <v>477</v>
      </c>
      <c r="K1980" s="35">
        <f t="shared" si="7"/>
        <v>4</v>
      </c>
      <c r="L1980" s="35" t="s">
        <v>5755</v>
      </c>
      <c r="M1980" s="35" t="s">
        <v>5756</v>
      </c>
      <c r="N1980" s="35" t="s">
        <v>65</v>
      </c>
      <c r="O1980" s="35" t="s">
        <v>68</v>
      </c>
      <c r="P1980" s="35" t="s">
        <v>6008</v>
      </c>
      <c r="Q1980" s="35" t="s">
        <v>6009</v>
      </c>
      <c r="S1980" s="35" t="s">
        <v>65</v>
      </c>
      <c r="T1980" s="35" t="s">
        <v>68</v>
      </c>
      <c r="U1980" s="35" t="s">
        <v>89</v>
      </c>
      <c r="W1980" s="35" t="s">
        <v>78</v>
      </c>
      <c r="X1980" s="35" t="s">
        <v>59</v>
      </c>
      <c r="Y1980" s="35" t="s">
        <v>89</v>
      </c>
      <c r="Z1980" s="35" t="s">
        <v>89</v>
      </c>
    </row>
    <row r="1981" spans="1:26" ht="15" customHeight="1">
      <c r="A1981" s="35" t="s">
        <v>1304</v>
      </c>
      <c r="C1981" s="35" t="s">
        <v>6012</v>
      </c>
      <c r="D1981" s="35" t="str">
        <f>IFERROR(IF($A1981="HDC",IF(VLOOKUP($C1981,hdc!$B$2:$F$1600,2,FALSE())="","",VLOOKUP($C1981,hdc!$B$2:$F$1600,2,FALSE())),IF($A1981="NAUTICS",IF(VLOOKUP($C1981,nautics!$B$2:$F$1200,2,FALSE())="","",VLOOKUP($C1981,nautics!$B$2:$F$1200,2,FALSE())),IF($A1981="ST",IF(VLOOKUP($C1981,st!$B$2:$F$400,2,FALSE())="","",VLOOKUP($C1981,st!$B$2:$F$400,2,FALSE())),""))),"")</f>
        <v/>
      </c>
      <c r="E1981" s="35" t="str">
        <f>IFERROR(IF($A1981="HDC",IF(VLOOKUP($C1981,hdc!$B$2:$F$1600,3,FALSE())="","",VLOOKUP($C1981,hdc!$B$2:$F$1600,3,FALSE())),IF($A1981="NAUTICS",IF(VLOOKUP($C1981,nautics!$B$2:$F$1200,3,FALSE())="","",VLOOKUP($C1981,nautics!$B$2:$F$1200,3,FALSE())),IF($A1981="ST",IF(VLOOKUP($C1981,st!$B$2:$F$400,3,FALSE())="","",VLOOKUP($C1981,st!$B$2:$F$400,3,FALSE())),""))),"")</f>
        <v/>
      </c>
      <c r="F1981" s="35" t="str">
        <f>IFERROR(IF($A1981="HDC",IF(VLOOKUP($C1981,hdc!$B$2:$F$1600,4,FALSE())="","",VLOOKUP($C1981,hdc!$B$2:$F$1600,4,FALSE())),IF($A1981="NAUTICS",IF(VLOOKUP($C1981,nautics!$B$2:$F$1200,4,FALSE())="","",VLOOKUP($C1981,nautics!$B$2:$F$1200,4,FALSE())),IF($A1981="ST",IF(VLOOKUP($C1981,st!$B$2:$F$400,4,FALSE())="","",VLOOKUP($C1981,st!$B$2:$F$400,4,FALSE())),""))),"")</f>
        <v/>
      </c>
      <c r="G1981" s="35" t="str">
        <f>IFERROR(IF($A1981="HDC",IF(VLOOKUP($C1981,hdc!$B$2:$F$1600,5,FALSE())="","",VLOOKUP($C1981,hdc!$B$2:$F$1600,5,FALSE())),IF($A1981="NAUTICS",IF(VLOOKUP($C1981,nautics!$B$2:$F$1200,5,FALSE())="","",VLOOKUP($C1981,nautics!$B$2:$F$1200,5,FALSE())),IF($A1981="ST",IF(VLOOKUP($C1981,st!$B$2:$F$400,5,FALSE())="","",VLOOKUP($C1981,st!$B$2:$F$400,5,FALSE())),""))),"")</f>
        <v/>
      </c>
      <c r="H1981" s="35" t="s">
        <v>84</v>
      </c>
      <c r="I1981" s="35" t="s">
        <v>34</v>
      </c>
      <c r="J1981" s="35" t="s">
        <v>477</v>
      </c>
      <c r="K1981" s="35">
        <f t="shared" si="7"/>
        <v>4</v>
      </c>
      <c r="L1981" s="35" t="s">
        <v>5682</v>
      </c>
      <c r="M1981" s="35" t="s">
        <v>5684</v>
      </c>
      <c r="N1981" s="35" t="s">
        <v>65</v>
      </c>
      <c r="O1981" s="35" t="s">
        <v>68</v>
      </c>
      <c r="P1981" s="35" t="s">
        <v>6014</v>
      </c>
      <c r="Q1981" s="35" t="s">
        <v>6015</v>
      </c>
      <c r="S1981" s="35" t="s">
        <v>65</v>
      </c>
      <c r="T1981" s="35" t="s">
        <v>68</v>
      </c>
      <c r="U1981" s="35" t="s">
        <v>89</v>
      </c>
      <c r="W1981" s="35" t="s">
        <v>78</v>
      </c>
      <c r="X1981" s="35" t="s">
        <v>59</v>
      </c>
      <c r="Y1981" s="35" t="s">
        <v>89</v>
      </c>
      <c r="Z1981" s="35" t="s">
        <v>89</v>
      </c>
    </row>
    <row r="1982" spans="1:26" ht="15" customHeight="1">
      <c r="A1982" s="35" t="s">
        <v>1304</v>
      </c>
      <c r="C1982" s="35" t="s">
        <v>6018</v>
      </c>
      <c r="D1982" s="35" t="str">
        <f>IFERROR(IF($A1982="HDC",IF(VLOOKUP($C1982,hdc!$B$2:$F$1600,2,FALSE())="","",VLOOKUP($C1982,hdc!$B$2:$F$1600,2,FALSE())),IF($A1982="NAUTICS",IF(VLOOKUP($C1982,nautics!$B$2:$F$1200,2,FALSE())="","",VLOOKUP($C1982,nautics!$B$2:$F$1200,2,FALSE())),IF($A1982="ST",IF(VLOOKUP($C1982,st!$B$2:$F$400,2,FALSE())="","",VLOOKUP($C1982,st!$B$2:$F$400,2,FALSE())),""))),"")</f>
        <v/>
      </c>
      <c r="E1982" s="35" t="str">
        <f>IFERROR(IF($A1982="HDC",IF(VLOOKUP($C1982,hdc!$B$2:$F$1600,3,FALSE())="","",VLOOKUP($C1982,hdc!$B$2:$F$1600,3,FALSE())),IF($A1982="NAUTICS",IF(VLOOKUP($C1982,nautics!$B$2:$F$1200,3,FALSE())="","",VLOOKUP($C1982,nautics!$B$2:$F$1200,3,FALSE())),IF($A1982="ST",IF(VLOOKUP($C1982,st!$B$2:$F$400,3,FALSE())="","",VLOOKUP($C1982,st!$B$2:$F$400,3,FALSE())),""))),"")</f>
        <v/>
      </c>
      <c r="F1982" s="35" t="str">
        <f>IFERROR(IF($A1982="HDC",IF(VLOOKUP($C1982,hdc!$B$2:$F$1600,4,FALSE())="","",VLOOKUP($C1982,hdc!$B$2:$F$1600,4,FALSE())),IF($A1982="NAUTICS",IF(VLOOKUP($C1982,nautics!$B$2:$F$1200,4,FALSE())="","",VLOOKUP($C1982,nautics!$B$2:$F$1200,4,FALSE())),IF($A1982="ST",IF(VLOOKUP($C1982,st!$B$2:$F$400,4,FALSE())="","",VLOOKUP($C1982,st!$B$2:$F$400,4,FALSE())),""))),"")</f>
        <v/>
      </c>
      <c r="G1982" s="35" t="str">
        <f>IFERROR(IF($A1982="HDC",IF(VLOOKUP($C1982,hdc!$B$2:$F$1600,5,FALSE())="","",VLOOKUP($C1982,hdc!$B$2:$F$1600,5,FALSE())),IF($A1982="NAUTICS",IF(VLOOKUP($C1982,nautics!$B$2:$F$1200,5,FALSE())="","",VLOOKUP($C1982,nautics!$B$2:$F$1200,5,FALSE())),IF($A1982="ST",IF(VLOOKUP($C1982,st!$B$2:$F$400,5,FALSE())="","",VLOOKUP($C1982,st!$B$2:$F$400,5,FALSE())),""))),"")</f>
        <v/>
      </c>
      <c r="H1982" s="35" t="s">
        <v>84</v>
      </c>
      <c r="I1982" s="35" t="s">
        <v>34</v>
      </c>
      <c r="J1982" s="35" t="s">
        <v>216</v>
      </c>
      <c r="K1982" s="35">
        <f t="shared" si="7"/>
        <v>15</v>
      </c>
      <c r="L1982" s="35" t="s">
        <v>5747</v>
      </c>
      <c r="M1982" s="35" t="s">
        <v>5748</v>
      </c>
      <c r="N1982" s="35" t="s">
        <v>2548</v>
      </c>
      <c r="O1982" s="35" t="s">
        <v>2549</v>
      </c>
      <c r="P1982" s="35" t="s">
        <v>6020</v>
      </c>
      <c r="Q1982" s="35" t="s">
        <v>6021</v>
      </c>
      <c r="S1982" s="35" t="s">
        <v>2548</v>
      </c>
      <c r="T1982" s="35" t="s">
        <v>2549</v>
      </c>
      <c r="U1982" s="35" t="s">
        <v>89</v>
      </c>
      <c r="W1982" s="35" t="s">
        <v>78</v>
      </c>
      <c r="X1982" s="35" t="s">
        <v>59</v>
      </c>
      <c r="Y1982" s="35" t="s">
        <v>89</v>
      </c>
      <c r="Z1982" s="35" t="s">
        <v>89</v>
      </c>
    </row>
    <row r="1983" spans="1:26" ht="15" customHeight="1">
      <c r="A1983" s="35" t="s">
        <v>1304</v>
      </c>
      <c r="C1983" s="35" t="s">
        <v>6022</v>
      </c>
      <c r="D1983" s="35" t="str">
        <f>IFERROR(IF($A1983="HDC",IF(VLOOKUP($C1983,hdc!$B$2:$F$1600,2,FALSE())="","",VLOOKUP($C1983,hdc!$B$2:$F$1600,2,FALSE())),IF($A1983="NAUTICS",IF(VLOOKUP($C1983,nautics!$B$2:$F$1200,2,FALSE())="","",VLOOKUP($C1983,nautics!$B$2:$F$1200,2,FALSE())),IF($A1983="ST",IF(VLOOKUP($C1983,st!$B$2:$F$400,2,FALSE())="","",VLOOKUP($C1983,st!$B$2:$F$400,2,FALSE())),""))),"")</f>
        <v/>
      </c>
      <c r="E1983" s="35" t="str">
        <f>IFERROR(IF($A1983="HDC",IF(VLOOKUP($C1983,hdc!$B$2:$F$1600,3,FALSE())="","",VLOOKUP($C1983,hdc!$B$2:$F$1600,3,FALSE())),IF($A1983="NAUTICS",IF(VLOOKUP($C1983,nautics!$B$2:$F$1200,3,FALSE())="","",VLOOKUP($C1983,nautics!$B$2:$F$1200,3,FALSE())),IF($A1983="ST",IF(VLOOKUP($C1983,st!$B$2:$F$400,3,FALSE())="","",VLOOKUP($C1983,st!$B$2:$F$400,3,FALSE())),""))),"")</f>
        <v/>
      </c>
      <c r="F1983" s="35" t="str">
        <f>IFERROR(IF($A1983="HDC",IF(VLOOKUP($C1983,hdc!$B$2:$F$1600,4,FALSE())="","",VLOOKUP($C1983,hdc!$B$2:$F$1600,4,FALSE())),IF($A1983="NAUTICS",IF(VLOOKUP($C1983,nautics!$B$2:$F$1200,4,FALSE())="","",VLOOKUP($C1983,nautics!$B$2:$F$1200,4,FALSE())),IF($A1983="ST",IF(VLOOKUP($C1983,st!$B$2:$F$400,4,FALSE())="","",VLOOKUP($C1983,st!$B$2:$F$400,4,FALSE())),""))),"")</f>
        <v/>
      </c>
      <c r="G1983" s="35" t="str">
        <f>IFERROR(IF($A1983="HDC",IF(VLOOKUP($C1983,hdc!$B$2:$F$1600,5,FALSE())="","",VLOOKUP($C1983,hdc!$B$2:$F$1600,5,FALSE())),IF($A1983="NAUTICS",IF(VLOOKUP($C1983,nautics!$B$2:$F$1200,5,FALSE())="","",VLOOKUP($C1983,nautics!$B$2:$F$1200,5,FALSE())),IF($A1983="ST",IF(VLOOKUP($C1983,st!$B$2:$F$400,5,FALSE())="","",VLOOKUP($C1983,st!$B$2:$F$400,5,FALSE())),""))),"")</f>
        <v/>
      </c>
      <c r="H1983" s="35" t="s">
        <v>84</v>
      </c>
      <c r="I1983" s="35" t="s">
        <v>34</v>
      </c>
      <c r="J1983" s="35" t="s">
        <v>216</v>
      </c>
      <c r="K1983" s="35">
        <f t="shared" si="7"/>
        <v>15</v>
      </c>
      <c r="L1983" s="35" t="s">
        <v>5747</v>
      </c>
      <c r="M1983" s="35" t="s">
        <v>5748</v>
      </c>
      <c r="N1983" s="35" t="s">
        <v>2548</v>
      </c>
      <c r="O1983" s="35" t="s">
        <v>2549</v>
      </c>
      <c r="P1983" s="35" t="s">
        <v>6025</v>
      </c>
      <c r="Q1983" s="35" t="s">
        <v>6026</v>
      </c>
      <c r="S1983" s="35" t="s">
        <v>2548</v>
      </c>
      <c r="T1983" s="35" t="s">
        <v>2549</v>
      </c>
      <c r="U1983" s="35" t="s">
        <v>89</v>
      </c>
      <c r="W1983" s="35" t="s">
        <v>78</v>
      </c>
      <c r="X1983" s="35" t="s">
        <v>59</v>
      </c>
      <c r="Y1983" s="35" t="s">
        <v>89</v>
      </c>
      <c r="Z1983" s="35" t="s">
        <v>89</v>
      </c>
    </row>
    <row r="1984" spans="1:26" ht="15" customHeight="1">
      <c r="A1984" s="35" t="s">
        <v>1304</v>
      </c>
      <c r="C1984" s="35" t="s">
        <v>6029</v>
      </c>
      <c r="D1984" s="35" t="str">
        <f>IFERROR(IF($A1984="HDC",IF(VLOOKUP($C1984,hdc!$B$2:$F$1600,2,FALSE())="","",VLOOKUP($C1984,hdc!$B$2:$F$1600,2,FALSE())),IF($A1984="NAUTICS",IF(VLOOKUP($C1984,nautics!$B$2:$F$1200,2,FALSE())="","",VLOOKUP($C1984,nautics!$B$2:$F$1200,2,FALSE())),IF($A1984="ST",IF(VLOOKUP($C1984,st!$B$2:$F$400,2,FALSE())="","",VLOOKUP($C1984,st!$B$2:$F$400,2,FALSE())),""))),"")</f>
        <v/>
      </c>
      <c r="E1984" s="35" t="str">
        <f>IFERROR(IF($A1984="HDC",IF(VLOOKUP($C1984,hdc!$B$2:$F$1600,3,FALSE())="","",VLOOKUP($C1984,hdc!$B$2:$F$1600,3,FALSE())),IF($A1984="NAUTICS",IF(VLOOKUP($C1984,nautics!$B$2:$F$1200,3,FALSE())="","",VLOOKUP($C1984,nautics!$B$2:$F$1200,3,FALSE())),IF($A1984="ST",IF(VLOOKUP($C1984,st!$B$2:$F$400,3,FALSE())="","",VLOOKUP($C1984,st!$B$2:$F$400,3,FALSE())),""))),"")</f>
        <v/>
      </c>
      <c r="F1984" s="35" t="str">
        <f>IFERROR(IF($A1984="HDC",IF(VLOOKUP($C1984,hdc!$B$2:$F$1600,4,FALSE())="","",VLOOKUP($C1984,hdc!$B$2:$F$1600,4,FALSE())),IF($A1984="NAUTICS",IF(VLOOKUP($C1984,nautics!$B$2:$F$1200,4,FALSE())="","",VLOOKUP($C1984,nautics!$B$2:$F$1200,4,FALSE())),IF($A1984="ST",IF(VLOOKUP($C1984,st!$B$2:$F$400,4,FALSE())="","",VLOOKUP($C1984,st!$B$2:$F$400,4,FALSE())),""))),"")</f>
        <v/>
      </c>
      <c r="G1984" s="35" t="str">
        <f>IFERROR(IF($A1984="HDC",IF(VLOOKUP($C1984,hdc!$B$2:$F$1600,5,FALSE())="","",VLOOKUP($C1984,hdc!$B$2:$F$1600,5,FALSE())),IF($A1984="NAUTICS",IF(VLOOKUP($C1984,nautics!$B$2:$F$1200,5,FALSE())="","",VLOOKUP($C1984,nautics!$B$2:$F$1200,5,FALSE())),IF($A1984="ST",IF(VLOOKUP($C1984,st!$B$2:$F$400,5,FALSE())="","",VLOOKUP($C1984,st!$B$2:$F$400,5,FALSE())),""))),"")</f>
        <v/>
      </c>
      <c r="H1984" s="35" t="s">
        <v>84</v>
      </c>
      <c r="I1984" s="35" t="s">
        <v>34</v>
      </c>
      <c r="J1984" s="35" t="s">
        <v>216</v>
      </c>
      <c r="K1984" s="35">
        <f t="shared" si="7"/>
        <v>15</v>
      </c>
      <c r="L1984" s="35" t="s">
        <v>5747</v>
      </c>
      <c r="M1984" s="35" t="s">
        <v>5748</v>
      </c>
      <c r="N1984" s="35" t="s">
        <v>2548</v>
      </c>
      <c r="O1984" s="35" t="s">
        <v>2549</v>
      </c>
      <c r="P1984" s="35" t="s">
        <v>6032</v>
      </c>
      <c r="Q1984" s="35" t="s">
        <v>6033</v>
      </c>
      <c r="S1984" s="35" t="s">
        <v>2548</v>
      </c>
      <c r="T1984" s="35" t="s">
        <v>2549</v>
      </c>
      <c r="U1984" s="35" t="s">
        <v>89</v>
      </c>
      <c r="W1984" s="35" t="s">
        <v>78</v>
      </c>
      <c r="X1984" s="35" t="s">
        <v>59</v>
      </c>
      <c r="Y1984" s="35" t="s">
        <v>89</v>
      </c>
      <c r="Z1984" s="35" t="s">
        <v>89</v>
      </c>
    </row>
    <row r="1985" spans="1:26" ht="15" customHeight="1">
      <c r="A1985" s="35" t="s">
        <v>1304</v>
      </c>
      <c r="C1985" s="35" t="s">
        <v>6035</v>
      </c>
      <c r="D1985" s="35" t="str">
        <f>IFERROR(IF($A1985="HDC",IF(VLOOKUP($C1985,hdc!$B$2:$F$1600,2,FALSE())="","",VLOOKUP($C1985,hdc!$B$2:$F$1600,2,FALSE())),IF($A1985="NAUTICS",IF(VLOOKUP($C1985,nautics!$B$2:$F$1200,2,FALSE())="","",VLOOKUP($C1985,nautics!$B$2:$F$1200,2,FALSE())),IF($A1985="ST",IF(VLOOKUP($C1985,st!$B$2:$F$400,2,FALSE())="","",VLOOKUP($C1985,st!$B$2:$F$400,2,FALSE())),""))),"")</f>
        <v/>
      </c>
      <c r="E1985" s="35" t="str">
        <f>IFERROR(IF($A1985="HDC",IF(VLOOKUP($C1985,hdc!$B$2:$F$1600,3,FALSE())="","",VLOOKUP($C1985,hdc!$B$2:$F$1600,3,FALSE())),IF($A1985="NAUTICS",IF(VLOOKUP($C1985,nautics!$B$2:$F$1200,3,FALSE())="","",VLOOKUP($C1985,nautics!$B$2:$F$1200,3,FALSE())),IF($A1985="ST",IF(VLOOKUP($C1985,st!$B$2:$F$400,3,FALSE())="","",VLOOKUP($C1985,st!$B$2:$F$400,3,FALSE())),""))),"")</f>
        <v/>
      </c>
      <c r="F1985" s="35" t="str">
        <f>IFERROR(IF($A1985="HDC",IF(VLOOKUP($C1985,hdc!$B$2:$F$1600,4,FALSE())="","",VLOOKUP($C1985,hdc!$B$2:$F$1600,4,FALSE())),IF($A1985="NAUTICS",IF(VLOOKUP($C1985,nautics!$B$2:$F$1200,4,FALSE())="","",VLOOKUP($C1985,nautics!$B$2:$F$1200,4,FALSE())),IF($A1985="ST",IF(VLOOKUP($C1985,st!$B$2:$F$400,4,FALSE())="","",VLOOKUP($C1985,st!$B$2:$F$400,4,FALSE())),""))),"")</f>
        <v/>
      </c>
      <c r="G1985" s="35" t="str">
        <f>IFERROR(IF($A1985="HDC",IF(VLOOKUP($C1985,hdc!$B$2:$F$1600,5,FALSE())="","",VLOOKUP($C1985,hdc!$B$2:$F$1600,5,FALSE())),IF($A1985="NAUTICS",IF(VLOOKUP($C1985,nautics!$B$2:$F$1200,5,FALSE())="","",VLOOKUP($C1985,nautics!$B$2:$F$1200,5,FALSE())),IF($A1985="ST",IF(VLOOKUP($C1985,st!$B$2:$F$400,5,FALSE())="","",VLOOKUP($C1985,st!$B$2:$F$400,5,FALSE())),""))),"")</f>
        <v/>
      </c>
      <c r="H1985" s="35" t="s">
        <v>84</v>
      </c>
      <c r="I1985" s="35" t="s">
        <v>34</v>
      </c>
      <c r="J1985" s="35" t="s">
        <v>216</v>
      </c>
      <c r="K1985" s="35">
        <f t="shared" si="7"/>
        <v>15</v>
      </c>
      <c r="L1985" s="35" t="s">
        <v>5747</v>
      </c>
      <c r="M1985" s="35" t="s">
        <v>5748</v>
      </c>
      <c r="N1985" s="35" t="s">
        <v>2548</v>
      </c>
      <c r="O1985" s="35" t="s">
        <v>2549</v>
      </c>
      <c r="P1985" s="35" t="s">
        <v>6038</v>
      </c>
      <c r="Q1985" s="35" t="s">
        <v>6039</v>
      </c>
      <c r="S1985" s="35" t="s">
        <v>2548</v>
      </c>
      <c r="T1985" s="35" t="s">
        <v>2549</v>
      </c>
      <c r="U1985" s="35" t="s">
        <v>89</v>
      </c>
      <c r="W1985" s="35" t="s">
        <v>78</v>
      </c>
      <c r="X1985" s="35" t="s">
        <v>59</v>
      </c>
      <c r="Y1985" s="35" t="s">
        <v>89</v>
      </c>
      <c r="Z1985" s="35" t="s">
        <v>89</v>
      </c>
    </row>
    <row r="1986" spans="1:26" ht="15" customHeight="1">
      <c r="A1986" s="35" t="s">
        <v>1304</v>
      </c>
      <c r="C1986" s="35" t="s">
        <v>6040</v>
      </c>
      <c r="D1986" s="35" t="str">
        <f>IFERROR(IF($A1986="HDC",IF(VLOOKUP($C1986,hdc!$B$2:$F$1600,2,FALSE())="","",VLOOKUP($C1986,hdc!$B$2:$F$1600,2,FALSE())),IF($A1986="NAUTICS",IF(VLOOKUP($C1986,nautics!$B$2:$F$1200,2,FALSE())="","",VLOOKUP($C1986,nautics!$B$2:$F$1200,2,FALSE())),IF($A1986="ST",IF(VLOOKUP($C1986,st!$B$2:$F$400,2,FALSE())="","",VLOOKUP($C1986,st!$B$2:$F$400,2,FALSE())),""))),"")</f>
        <v/>
      </c>
      <c r="E1986" s="35" t="str">
        <f>IFERROR(IF($A1986="HDC",IF(VLOOKUP($C1986,hdc!$B$2:$F$1600,3,FALSE())="","",VLOOKUP($C1986,hdc!$B$2:$F$1600,3,FALSE())),IF($A1986="NAUTICS",IF(VLOOKUP($C1986,nautics!$B$2:$F$1200,3,FALSE())="","",VLOOKUP($C1986,nautics!$B$2:$F$1200,3,FALSE())),IF($A1986="ST",IF(VLOOKUP($C1986,st!$B$2:$F$400,3,FALSE())="","",VLOOKUP($C1986,st!$B$2:$F$400,3,FALSE())),""))),"")</f>
        <v/>
      </c>
      <c r="F1986" s="35" t="str">
        <f>IFERROR(IF($A1986="HDC",IF(VLOOKUP($C1986,hdc!$B$2:$F$1600,4,FALSE())="","",VLOOKUP($C1986,hdc!$B$2:$F$1600,4,FALSE())),IF($A1986="NAUTICS",IF(VLOOKUP($C1986,nautics!$B$2:$F$1200,4,FALSE())="","",VLOOKUP($C1986,nautics!$B$2:$F$1200,4,FALSE())),IF($A1986="ST",IF(VLOOKUP($C1986,st!$B$2:$F$400,4,FALSE())="","",VLOOKUP($C1986,st!$B$2:$F$400,4,FALSE())),""))),"")</f>
        <v/>
      </c>
      <c r="G1986" s="35" t="str">
        <f>IFERROR(IF($A1986="HDC",IF(VLOOKUP($C1986,hdc!$B$2:$F$1600,5,FALSE())="","",VLOOKUP($C1986,hdc!$B$2:$F$1600,5,FALSE())),IF($A1986="NAUTICS",IF(VLOOKUP($C1986,nautics!$B$2:$F$1200,5,FALSE())="","",VLOOKUP($C1986,nautics!$B$2:$F$1200,5,FALSE())),IF($A1986="ST",IF(VLOOKUP($C1986,st!$B$2:$F$400,5,FALSE())="","",VLOOKUP($C1986,st!$B$2:$F$400,5,FALSE())),""))),"")</f>
        <v/>
      </c>
      <c r="H1986" s="35" t="s">
        <v>84</v>
      </c>
      <c r="I1986" s="35" t="s">
        <v>34</v>
      </c>
      <c r="J1986" s="35" t="s">
        <v>216</v>
      </c>
      <c r="K1986" s="35">
        <f t="shared" si="7"/>
        <v>15</v>
      </c>
      <c r="L1986" s="35" t="s">
        <v>5738</v>
      </c>
      <c r="M1986" s="35" t="s">
        <v>5740</v>
      </c>
      <c r="N1986" s="35" t="s">
        <v>2548</v>
      </c>
      <c r="O1986" s="35" t="s">
        <v>2549</v>
      </c>
      <c r="P1986" s="35" t="s">
        <v>6042</v>
      </c>
      <c r="Q1986" s="35" t="s">
        <v>6043</v>
      </c>
      <c r="S1986" s="35" t="s">
        <v>2548</v>
      </c>
      <c r="T1986" s="35" t="s">
        <v>2549</v>
      </c>
      <c r="U1986" s="35" t="s">
        <v>89</v>
      </c>
      <c r="W1986" s="35" t="s">
        <v>78</v>
      </c>
      <c r="X1986" s="35" t="s">
        <v>59</v>
      </c>
      <c r="Y1986" s="35" t="s">
        <v>89</v>
      </c>
      <c r="Z1986" s="35" t="s">
        <v>89</v>
      </c>
    </row>
    <row r="1987" spans="1:26" ht="15" customHeight="1">
      <c r="A1987" s="35" t="s">
        <v>1304</v>
      </c>
      <c r="C1987" s="35" t="s">
        <v>6046</v>
      </c>
      <c r="D1987" s="35" t="str">
        <f>IFERROR(IF($A1987="HDC",IF(VLOOKUP($C1987,hdc!$B$2:$F$1600,2,FALSE())="","",VLOOKUP($C1987,hdc!$B$2:$F$1600,2,FALSE())),IF($A1987="NAUTICS",IF(VLOOKUP($C1987,nautics!$B$2:$F$1200,2,FALSE())="","",VLOOKUP($C1987,nautics!$B$2:$F$1200,2,FALSE())),IF($A1987="ST",IF(VLOOKUP($C1987,st!$B$2:$F$400,2,FALSE())="","",VLOOKUP($C1987,st!$B$2:$F$400,2,FALSE())),""))),"")</f>
        <v/>
      </c>
      <c r="E1987" s="35" t="str">
        <f>IFERROR(IF($A1987="HDC",IF(VLOOKUP($C1987,hdc!$B$2:$F$1600,3,FALSE())="","",VLOOKUP($C1987,hdc!$B$2:$F$1600,3,FALSE())),IF($A1987="NAUTICS",IF(VLOOKUP($C1987,nautics!$B$2:$F$1200,3,FALSE())="","",VLOOKUP($C1987,nautics!$B$2:$F$1200,3,FALSE())),IF($A1987="ST",IF(VLOOKUP($C1987,st!$B$2:$F$400,3,FALSE())="","",VLOOKUP($C1987,st!$B$2:$F$400,3,FALSE())),""))),"")</f>
        <v/>
      </c>
      <c r="F1987" s="35" t="str">
        <f>IFERROR(IF($A1987="HDC",IF(VLOOKUP($C1987,hdc!$B$2:$F$1600,4,FALSE())="","",VLOOKUP($C1987,hdc!$B$2:$F$1600,4,FALSE())),IF($A1987="NAUTICS",IF(VLOOKUP($C1987,nautics!$B$2:$F$1200,4,FALSE())="","",VLOOKUP($C1987,nautics!$B$2:$F$1200,4,FALSE())),IF($A1987="ST",IF(VLOOKUP($C1987,st!$B$2:$F$400,4,FALSE())="","",VLOOKUP($C1987,st!$B$2:$F$400,4,FALSE())),""))),"")</f>
        <v/>
      </c>
      <c r="G1987" s="35" t="str">
        <f>IFERROR(IF($A1987="HDC",IF(VLOOKUP($C1987,hdc!$B$2:$F$1600,5,FALSE())="","",VLOOKUP($C1987,hdc!$B$2:$F$1600,5,FALSE())),IF($A1987="NAUTICS",IF(VLOOKUP($C1987,nautics!$B$2:$F$1200,5,FALSE())="","",VLOOKUP($C1987,nautics!$B$2:$F$1200,5,FALSE())),IF($A1987="ST",IF(VLOOKUP($C1987,st!$B$2:$F$400,5,FALSE())="","",VLOOKUP($C1987,st!$B$2:$F$400,5,FALSE())),""))),"")</f>
        <v/>
      </c>
      <c r="H1987" s="35" t="s">
        <v>84</v>
      </c>
      <c r="I1987" s="35" t="s">
        <v>34</v>
      </c>
      <c r="J1987" s="35" t="s">
        <v>216</v>
      </c>
      <c r="K1987" s="35">
        <f t="shared" si="7"/>
        <v>15</v>
      </c>
      <c r="L1987" s="35" t="s">
        <v>5738</v>
      </c>
      <c r="M1987" s="35" t="s">
        <v>5740</v>
      </c>
      <c r="N1987" s="35" t="s">
        <v>2548</v>
      </c>
      <c r="O1987" s="35" t="s">
        <v>2549</v>
      </c>
      <c r="P1987" s="35" t="s">
        <v>6049</v>
      </c>
      <c r="Q1987" s="35" t="s">
        <v>6050</v>
      </c>
      <c r="S1987" s="35" t="s">
        <v>2548</v>
      </c>
      <c r="T1987" s="35" t="s">
        <v>2549</v>
      </c>
      <c r="U1987" s="35" t="s">
        <v>89</v>
      </c>
      <c r="W1987" s="35" t="s">
        <v>78</v>
      </c>
      <c r="X1987" s="35" t="s">
        <v>59</v>
      </c>
      <c r="Y1987" s="35" t="s">
        <v>89</v>
      </c>
      <c r="Z1987" s="35" t="s">
        <v>89</v>
      </c>
    </row>
    <row r="1988" spans="1:26" ht="15" customHeight="1">
      <c r="A1988" s="35" t="s">
        <v>1304</v>
      </c>
      <c r="C1988" s="35" t="s">
        <v>6051</v>
      </c>
      <c r="D1988" s="35" t="str">
        <f>IFERROR(IF($A1988="HDC",IF(VLOOKUP($C1988,hdc!$B$2:$F$1600,2,FALSE())="","",VLOOKUP($C1988,hdc!$B$2:$F$1600,2,FALSE())),IF($A1988="NAUTICS",IF(VLOOKUP($C1988,nautics!$B$2:$F$1200,2,FALSE())="","",VLOOKUP($C1988,nautics!$B$2:$F$1200,2,FALSE())),IF($A1988="ST",IF(VLOOKUP($C1988,st!$B$2:$F$400,2,FALSE())="","",VLOOKUP($C1988,st!$B$2:$F$400,2,FALSE())),""))),"")</f>
        <v/>
      </c>
      <c r="E1988" s="35" t="str">
        <f>IFERROR(IF($A1988="HDC",IF(VLOOKUP($C1988,hdc!$B$2:$F$1600,3,FALSE())="","",VLOOKUP($C1988,hdc!$B$2:$F$1600,3,FALSE())),IF($A1988="NAUTICS",IF(VLOOKUP($C1988,nautics!$B$2:$F$1200,3,FALSE())="","",VLOOKUP($C1988,nautics!$B$2:$F$1200,3,FALSE())),IF($A1988="ST",IF(VLOOKUP($C1988,st!$B$2:$F$400,3,FALSE())="","",VLOOKUP($C1988,st!$B$2:$F$400,3,FALSE())),""))),"")</f>
        <v/>
      </c>
      <c r="F1988" s="35" t="str">
        <f>IFERROR(IF($A1988="HDC",IF(VLOOKUP($C1988,hdc!$B$2:$F$1600,4,FALSE())="","",VLOOKUP($C1988,hdc!$B$2:$F$1600,4,FALSE())),IF($A1988="NAUTICS",IF(VLOOKUP($C1988,nautics!$B$2:$F$1200,4,FALSE())="","",VLOOKUP($C1988,nautics!$B$2:$F$1200,4,FALSE())),IF($A1988="ST",IF(VLOOKUP($C1988,st!$B$2:$F$400,4,FALSE())="","",VLOOKUP($C1988,st!$B$2:$F$400,4,FALSE())),""))),"")</f>
        <v/>
      </c>
      <c r="G1988" s="35" t="str">
        <f>IFERROR(IF($A1988="HDC",IF(VLOOKUP($C1988,hdc!$B$2:$F$1600,5,FALSE())="","",VLOOKUP($C1988,hdc!$B$2:$F$1600,5,FALSE())),IF($A1988="NAUTICS",IF(VLOOKUP($C1988,nautics!$B$2:$F$1200,5,FALSE())="","",VLOOKUP($C1988,nautics!$B$2:$F$1200,5,FALSE())),IF($A1988="ST",IF(VLOOKUP($C1988,st!$B$2:$F$400,5,FALSE())="","",VLOOKUP($C1988,st!$B$2:$F$400,5,FALSE())),""))),"")</f>
        <v/>
      </c>
      <c r="H1988" s="35" t="s">
        <v>84</v>
      </c>
      <c r="I1988" s="35" t="s">
        <v>34</v>
      </c>
      <c r="J1988" s="35" t="s">
        <v>216</v>
      </c>
      <c r="K1988" s="35">
        <f t="shared" si="7"/>
        <v>15</v>
      </c>
      <c r="L1988" s="35" t="s">
        <v>5738</v>
      </c>
      <c r="M1988" s="35" t="s">
        <v>5740</v>
      </c>
      <c r="N1988" s="35" t="s">
        <v>2548</v>
      </c>
      <c r="O1988" s="35" t="s">
        <v>2549</v>
      </c>
      <c r="P1988" s="35" t="s">
        <v>6054</v>
      </c>
      <c r="Q1988" s="35" t="s">
        <v>6055</v>
      </c>
      <c r="S1988" s="35" t="s">
        <v>2548</v>
      </c>
      <c r="T1988" s="35" t="s">
        <v>2549</v>
      </c>
      <c r="U1988" s="35" t="s">
        <v>89</v>
      </c>
      <c r="W1988" s="35" t="s">
        <v>78</v>
      </c>
      <c r="X1988" s="35" t="s">
        <v>59</v>
      </c>
      <c r="Y1988" s="35" t="s">
        <v>89</v>
      </c>
      <c r="Z1988" s="35" t="s">
        <v>89</v>
      </c>
    </row>
    <row r="1989" spans="1:26" ht="15" customHeight="1">
      <c r="A1989" s="35" t="s">
        <v>1304</v>
      </c>
      <c r="C1989" s="35" t="s">
        <v>6059</v>
      </c>
      <c r="D1989" s="35" t="str">
        <f>IFERROR(IF($A1989="HDC",IF(VLOOKUP($C1989,hdc!$B$2:$F$1600,2,FALSE())="","",VLOOKUP($C1989,hdc!$B$2:$F$1600,2,FALSE())),IF($A1989="NAUTICS",IF(VLOOKUP($C1989,nautics!$B$2:$F$1200,2,FALSE())="","",VLOOKUP($C1989,nautics!$B$2:$F$1200,2,FALSE())),IF($A1989="ST",IF(VLOOKUP($C1989,st!$B$2:$F$400,2,FALSE())="","",VLOOKUP($C1989,st!$B$2:$F$400,2,FALSE())),""))),"")</f>
        <v/>
      </c>
      <c r="E1989" s="35" t="str">
        <f>IFERROR(IF($A1989="HDC",IF(VLOOKUP($C1989,hdc!$B$2:$F$1600,3,FALSE())="","",VLOOKUP($C1989,hdc!$B$2:$F$1600,3,FALSE())),IF($A1989="NAUTICS",IF(VLOOKUP($C1989,nautics!$B$2:$F$1200,3,FALSE())="","",VLOOKUP($C1989,nautics!$B$2:$F$1200,3,FALSE())),IF($A1989="ST",IF(VLOOKUP($C1989,st!$B$2:$F$400,3,FALSE())="","",VLOOKUP($C1989,st!$B$2:$F$400,3,FALSE())),""))),"")</f>
        <v/>
      </c>
      <c r="F1989" s="35" t="str">
        <f>IFERROR(IF($A1989="HDC",IF(VLOOKUP($C1989,hdc!$B$2:$F$1600,4,FALSE())="","",VLOOKUP($C1989,hdc!$B$2:$F$1600,4,FALSE())),IF($A1989="NAUTICS",IF(VLOOKUP($C1989,nautics!$B$2:$F$1200,4,FALSE())="","",VLOOKUP($C1989,nautics!$B$2:$F$1200,4,FALSE())),IF($A1989="ST",IF(VLOOKUP($C1989,st!$B$2:$F$400,4,FALSE())="","",VLOOKUP($C1989,st!$B$2:$F$400,4,FALSE())),""))),"")</f>
        <v/>
      </c>
      <c r="G1989" s="35" t="str">
        <f>IFERROR(IF($A1989="HDC",IF(VLOOKUP($C1989,hdc!$B$2:$F$1600,5,FALSE())="","",VLOOKUP($C1989,hdc!$B$2:$F$1600,5,FALSE())),IF($A1989="NAUTICS",IF(VLOOKUP($C1989,nautics!$B$2:$F$1200,5,FALSE())="","",VLOOKUP($C1989,nautics!$B$2:$F$1200,5,FALSE())),IF($A1989="ST",IF(VLOOKUP($C1989,st!$B$2:$F$400,5,FALSE())="","",VLOOKUP($C1989,st!$B$2:$F$400,5,FALSE())),""))),"")</f>
        <v/>
      </c>
      <c r="H1989" s="35" t="s">
        <v>84</v>
      </c>
      <c r="I1989" s="35" t="s">
        <v>34</v>
      </c>
      <c r="J1989" s="35" t="s">
        <v>216</v>
      </c>
      <c r="K1989" s="35">
        <f t="shared" si="7"/>
        <v>15</v>
      </c>
      <c r="L1989" s="35" t="s">
        <v>5738</v>
      </c>
      <c r="M1989" s="35" t="s">
        <v>5740</v>
      </c>
      <c r="N1989" s="35" t="s">
        <v>2548</v>
      </c>
      <c r="O1989" s="35" t="s">
        <v>2549</v>
      </c>
      <c r="P1989" s="35" t="s">
        <v>6063</v>
      </c>
      <c r="Q1989" s="35" t="s">
        <v>6064</v>
      </c>
      <c r="S1989" s="35" t="s">
        <v>2548</v>
      </c>
      <c r="T1989" s="35" t="s">
        <v>2549</v>
      </c>
      <c r="U1989" s="35" t="s">
        <v>89</v>
      </c>
      <c r="W1989" s="35" t="s">
        <v>78</v>
      </c>
      <c r="X1989" s="35" t="s">
        <v>59</v>
      </c>
      <c r="Y1989" s="35" t="s">
        <v>89</v>
      </c>
      <c r="Z1989" s="35" t="s">
        <v>89</v>
      </c>
    </row>
    <row r="1990" spans="1:26" ht="15" customHeight="1">
      <c r="A1990" s="35" t="s">
        <v>1304</v>
      </c>
      <c r="C1990" s="35" t="s">
        <v>6066</v>
      </c>
      <c r="D1990" s="35" t="str">
        <f>IFERROR(IF($A1990="HDC",IF(VLOOKUP($C1990,hdc!$B$2:$F$1600,2,FALSE())="","",VLOOKUP($C1990,hdc!$B$2:$F$1600,2,FALSE())),IF($A1990="NAUTICS",IF(VLOOKUP($C1990,nautics!$B$2:$F$1200,2,FALSE())="","",VLOOKUP($C1990,nautics!$B$2:$F$1200,2,FALSE())),IF($A1990="ST",IF(VLOOKUP($C1990,st!$B$2:$F$400,2,FALSE())="","",VLOOKUP($C1990,st!$B$2:$F$400,2,FALSE())),""))),"")</f>
        <v/>
      </c>
      <c r="E1990" s="35" t="str">
        <f>IFERROR(IF($A1990="HDC",IF(VLOOKUP($C1990,hdc!$B$2:$F$1600,3,FALSE())="","",VLOOKUP($C1990,hdc!$B$2:$F$1600,3,FALSE())),IF($A1990="NAUTICS",IF(VLOOKUP($C1990,nautics!$B$2:$F$1200,3,FALSE())="","",VLOOKUP($C1990,nautics!$B$2:$F$1200,3,FALSE())),IF($A1990="ST",IF(VLOOKUP($C1990,st!$B$2:$F$400,3,FALSE())="","",VLOOKUP($C1990,st!$B$2:$F$400,3,FALSE())),""))),"")</f>
        <v/>
      </c>
      <c r="F1990" s="35" t="str">
        <f>IFERROR(IF($A1990="HDC",IF(VLOOKUP($C1990,hdc!$B$2:$F$1600,4,FALSE())="","",VLOOKUP($C1990,hdc!$B$2:$F$1600,4,FALSE())),IF($A1990="NAUTICS",IF(VLOOKUP($C1990,nautics!$B$2:$F$1200,4,FALSE())="","",VLOOKUP($C1990,nautics!$B$2:$F$1200,4,FALSE())),IF($A1990="ST",IF(VLOOKUP($C1990,st!$B$2:$F$400,4,FALSE())="","",VLOOKUP($C1990,st!$B$2:$F$400,4,FALSE())),""))),"")</f>
        <v/>
      </c>
      <c r="G1990" s="35" t="str">
        <f>IFERROR(IF($A1990="HDC",IF(VLOOKUP($C1990,hdc!$B$2:$F$1600,5,FALSE())="","",VLOOKUP($C1990,hdc!$B$2:$F$1600,5,FALSE())),IF($A1990="NAUTICS",IF(VLOOKUP($C1990,nautics!$B$2:$F$1200,5,FALSE())="","",VLOOKUP($C1990,nautics!$B$2:$F$1200,5,FALSE())),IF($A1990="ST",IF(VLOOKUP($C1990,st!$B$2:$F$400,5,FALSE())="","",VLOOKUP($C1990,st!$B$2:$F$400,5,FALSE())),""))),"")</f>
        <v/>
      </c>
      <c r="H1990" s="35" t="s">
        <v>84</v>
      </c>
      <c r="I1990" s="35" t="s">
        <v>34</v>
      </c>
      <c r="J1990" s="35" t="s">
        <v>216</v>
      </c>
      <c r="K1990" s="35">
        <f t="shared" si="7"/>
        <v>15</v>
      </c>
      <c r="L1990" s="35" t="s">
        <v>5656</v>
      </c>
      <c r="M1990" s="35" t="s">
        <v>5657</v>
      </c>
      <c r="N1990" s="35" t="s">
        <v>2548</v>
      </c>
      <c r="O1990" s="35" t="s">
        <v>2549</v>
      </c>
      <c r="P1990" s="35" t="s">
        <v>6069</v>
      </c>
      <c r="Q1990" s="35" t="s">
        <v>6070</v>
      </c>
      <c r="S1990" s="35" t="s">
        <v>2548</v>
      </c>
      <c r="T1990" s="35" t="s">
        <v>2549</v>
      </c>
      <c r="U1990" s="35" t="s">
        <v>89</v>
      </c>
      <c r="W1990" s="35" t="s">
        <v>78</v>
      </c>
      <c r="X1990" s="35" t="s">
        <v>59</v>
      </c>
      <c r="Y1990" s="35" t="s">
        <v>89</v>
      </c>
      <c r="Z1990" s="35" t="s">
        <v>89</v>
      </c>
    </row>
    <row r="1991" spans="1:26" ht="15" customHeight="1">
      <c r="A1991" s="35" t="s">
        <v>1304</v>
      </c>
      <c r="C1991" s="35" t="s">
        <v>6072</v>
      </c>
      <c r="D1991" s="35" t="str">
        <f>IFERROR(IF($A1991="HDC",IF(VLOOKUP($C1991,hdc!$B$2:$F$1600,2,FALSE())="","",VLOOKUP($C1991,hdc!$B$2:$F$1600,2,FALSE())),IF($A1991="NAUTICS",IF(VLOOKUP($C1991,nautics!$B$2:$F$1200,2,FALSE())="","",VLOOKUP($C1991,nautics!$B$2:$F$1200,2,FALSE())),IF($A1991="ST",IF(VLOOKUP($C1991,st!$B$2:$F$400,2,FALSE())="","",VLOOKUP($C1991,st!$B$2:$F$400,2,FALSE())),""))),"")</f>
        <v/>
      </c>
      <c r="E1991" s="35" t="str">
        <f>IFERROR(IF($A1991="HDC",IF(VLOOKUP($C1991,hdc!$B$2:$F$1600,3,FALSE())="","",VLOOKUP($C1991,hdc!$B$2:$F$1600,3,FALSE())),IF($A1991="NAUTICS",IF(VLOOKUP($C1991,nautics!$B$2:$F$1200,3,FALSE())="","",VLOOKUP($C1991,nautics!$B$2:$F$1200,3,FALSE())),IF($A1991="ST",IF(VLOOKUP($C1991,st!$B$2:$F$400,3,FALSE())="","",VLOOKUP($C1991,st!$B$2:$F$400,3,FALSE())),""))),"")</f>
        <v/>
      </c>
      <c r="F1991" s="35" t="str">
        <f>IFERROR(IF($A1991="HDC",IF(VLOOKUP($C1991,hdc!$B$2:$F$1600,4,FALSE())="","",VLOOKUP($C1991,hdc!$B$2:$F$1600,4,FALSE())),IF($A1991="NAUTICS",IF(VLOOKUP($C1991,nautics!$B$2:$F$1200,4,FALSE())="","",VLOOKUP($C1991,nautics!$B$2:$F$1200,4,FALSE())),IF($A1991="ST",IF(VLOOKUP($C1991,st!$B$2:$F$400,4,FALSE())="","",VLOOKUP($C1991,st!$B$2:$F$400,4,FALSE())),""))),"")</f>
        <v/>
      </c>
      <c r="G1991" s="35" t="str">
        <f>IFERROR(IF($A1991="HDC",IF(VLOOKUP($C1991,hdc!$B$2:$F$1600,5,FALSE())="","",VLOOKUP($C1991,hdc!$B$2:$F$1600,5,FALSE())),IF($A1991="NAUTICS",IF(VLOOKUP($C1991,nautics!$B$2:$F$1200,5,FALSE())="","",VLOOKUP($C1991,nautics!$B$2:$F$1200,5,FALSE())),IF($A1991="ST",IF(VLOOKUP($C1991,st!$B$2:$F$400,5,FALSE())="","",VLOOKUP($C1991,st!$B$2:$F$400,5,FALSE())),""))),"")</f>
        <v/>
      </c>
      <c r="H1991" s="35" t="s">
        <v>84</v>
      </c>
      <c r="I1991" s="35" t="s">
        <v>34</v>
      </c>
      <c r="J1991" s="35" t="s">
        <v>216</v>
      </c>
      <c r="K1991" s="35">
        <f t="shared" si="7"/>
        <v>15</v>
      </c>
      <c r="L1991" s="35" t="s">
        <v>5656</v>
      </c>
      <c r="M1991" s="35" t="s">
        <v>5657</v>
      </c>
      <c r="N1991" s="35" t="s">
        <v>2548</v>
      </c>
      <c r="O1991" s="35" t="s">
        <v>2549</v>
      </c>
      <c r="P1991" s="35" t="s">
        <v>6074</v>
      </c>
      <c r="Q1991" s="35" t="s">
        <v>6075</v>
      </c>
      <c r="S1991" s="35" t="s">
        <v>2548</v>
      </c>
      <c r="T1991" s="35" t="s">
        <v>2549</v>
      </c>
      <c r="U1991" s="35" t="s">
        <v>89</v>
      </c>
      <c r="W1991" s="35" t="s">
        <v>78</v>
      </c>
      <c r="X1991" s="35" t="s">
        <v>59</v>
      </c>
      <c r="Y1991" s="35" t="s">
        <v>89</v>
      </c>
      <c r="Z1991" s="35" t="s">
        <v>89</v>
      </c>
    </row>
    <row r="1992" spans="1:26" ht="15" customHeight="1">
      <c r="A1992" s="35" t="s">
        <v>1304</v>
      </c>
      <c r="C1992" s="35" t="s">
        <v>6078</v>
      </c>
      <c r="D1992" s="35" t="str">
        <f>IFERROR(IF($A1992="HDC",IF(VLOOKUP($C1992,hdc!$B$2:$F$1600,2,FALSE())="","",VLOOKUP($C1992,hdc!$B$2:$F$1600,2,FALSE())),IF($A1992="NAUTICS",IF(VLOOKUP($C1992,nautics!$B$2:$F$1200,2,FALSE())="","",VLOOKUP($C1992,nautics!$B$2:$F$1200,2,FALSE())),IF($A1992="ST",IF(VLOOKUP($C1992,st!$B$2:$F$400,2,FALSE())="","",VLOOKUP($C1992,st!$B$2:$F$400,2,FALSE())),""))),"")</f>
        <v/>
      </c>
      <c r="E1992" s="35" t="str">
        <f>IFERROR(IF($A1992="HDC",IF(VLOOKUP($C1992,hdc!$B$2:$F$1600,3,FALSE())="","",VLOOKUP($C1992,hdc!$B$2:$F$1600,3,FALSE())),IF($A1992="NAUTICS",IF(VLOOKUP($C1992,nautics!$B$2:$F$1200,3,FALSE())="","",VLOOKUP($C1992,nautics!$B$2:$F$1200,3,FALSE())),IF($A1992="ST",IF(VLOOKUP($C1992,st!$B$2:$F$400,3,FALSE())="","",VLOOKUP($C1992,st!$B$2:$F$400,3,FALSE())),""))),"")</f>
        <v/>
      </c>
      <c r="F1992" s="35" t="str">
        <f>IFERROR(IF($A1992="HDC",IF(VLOOKUP($C1992,hdc!$B$2:$F$1600,4,FALSE())="","",VLOOKUP($C1992,hdc!$B$2:$F$1600,4,FALSE())),IF($A1992="NAUTICS",IF(VLOOKUP($C1992,nautics!$B$2:$F$1200,4,FALSE())="","",VLOOKUP($C1992,nautics!$B$2:$F$1200,4,FALSE())),IF($A1992="ST",IF(VLOOKUP($C1992,st!$B$2:$F$400,4,FALSE())="","",VLOOKUP($C1992,st!$B$2:$F$400,4,FALSE())),""))),"")</f>
        <v/>
      </c>
      <c r="G1992" s="35" t="str">
        <f>IFERROR(IF($A1992="HDC",IF(VLOOKUP($C1992,hdc!$B$2:$F$1600,5,FALSE())="","",VLOOKUP($C1992,hdc!$B$2:$F$1600,5,FALSE())),IF($A1992="NAUTICS",IF(VLOOKUP($C1992,nautics!$B$2:$F$1200,5,FALSE())="","",VLOOKUP($C1992,nautics!$B$2:$F$1200,5,FALSE())),IF($A1992="ST",IF(VLOOKUP($C1992,st!$B$2:$F$400,5,FALSE())="","",VLOOKUP($C1992,st!$B$2:$F$400,5,FALSE())),""))),"")</f>
        <v/>
      </c>
      <c r="H1992" s="35" t="s">
        <v>84</v>
      </c>
      <c r="I1992" s="35" t="s">
        <v>34</v>
      </c>
      <c r="J1992" s="35" t="s">
        <v>216</v>
      </c>
      <c r="K1992" s="35">
        <f t="shared" si="7"/>
        <v>15</v>
      </c>
      <c r="L1992" s="35" t="s">
        <v>5877</v>
      </c>
      <c r="M1992" s="35" t="s">
        <v>5878</v>
      </c>
      <c r="N1992" s="35" t="s">
        <v>2548</v>
      </c>
      <c r="O1992" s="35" t="s">
        <v>2549</v>
      </c>
      <c r="P1992" s="35" t="s">
        <v>6081</v>
      </c>
      <c r="Q1992" s="35" t="s">
        <v>6082</v>
      </c>
      <c r="S1992" s="35" t="s">
        <v>2548</v>
      </c>
      <c r="T1992" s="35" t="s">
        <v>2549</v>
      </c>
      <c r="U1992" s="35" t="s">
        <v>89</v>
      </c>
      <c r="W1992" s="35" t="s">
        <v>78</v>
      </c>
      <c r="X1992" s="35" t="s">
        <v>59</v>
      </c>
      <c r="Y1992" s="35" t="s">
        <v>89</v>
      </c>
      <c r="Z1992" s="35" t="s">
        <v>89</v>
      </c>
    </row>
    <row r="1993" spans="1:26" ht="15" customHeight="1">
      <c r="A1993" s="35" t="s">
        <v>1304</v>
      </c>
      <c r="C1993" s="35" t="s">
        <v>6085</v>
      </c>
      <c r="D1993" s="35" t="str">
        <f>IFERROR(IF($A1993="HDC",IF(VLOOKUP($C1993,hdc!$B$2:$F$1600,2,FALSE())="","",VLOOKUP($C1993,hdc!$B$2:$F$1600,2,FALSE())),IF($A1993="NAUTICS",IF(VLOOKUP($C1993,nautics!$B$2:$F$1200,2,FALSE())="","",VLOOKUP($C1993,nautics!$B$2:$F$1200,2,FALSE())),IF($A1993="ST",IF(VLOOKUP($C1993,st!$B$2:$F$400,2,FALSE())="","",VLOOKUP($C1993,st!$B$2:$F$400,2,FALSE())),""))),"")</f>
        <v/>
      </c>
      <c r="E1993" s="35" t="str">
        <f>IFERROR(IF($A1993="HDC",IF(VLOOKUP($C1993,hdc!$B$2:$F$1600,3,FALSE())="","",VLOOKUP($C1993,hdc!$B$2:$F$1600,3,FALSE())),IF($A1993="NAUTICS",IF(VLOOKUP($C1993,nautics!$B$2:$F$1200,3,FALSE())="","",VLOOKUP($C1993,nautics!$B$2:$F$1200,3,FALSE())),IF($A1993="ST",IF(VLOOKUP($C1993,st!$B$2:$F$400,3,FALSE())="","",VLOOKUP($C1993,st!$B$2:$F$400,3,FALSE())),""))),"")</f>
        <v/>
      </c>
      <c r="F1993" s="35" t="str">
        <f>IFERROR(IF($A1993="HDC",IF(VLOOKUP($C1993,hdc!$B$2:$F$1600,4,FALSE())="","",VLOOKUP($C1993,hdc!$B$2:$F$1600,4,FALSE())),IF($A1993="NAUTICS",IF(VLOOKUP($C1993,nautics!$B$2:$F$1200,4,FALSE())="","",VLOOKUP($C1993,nautics!$B$2:$F$1200,4,FALSE())),IF($A1993="ST",IF(VLOOKUP($C1993,st!$B$2:$F$400,4,FALSE())="","",VLOOKUP($C1993,st!$B$2:$F$400,4,FALSE())),""))),"")</f>
        <v/>
      </c>
      <c r="G1993" s="35" t="str">
        <f>IFERROR(IF($A1993="HDC",IF(VLOOKUP($C1993,hdc!$B$2:$F$1600,5,FALSE())="","",VLOOKUP($C1993,hdc!$B$2:$F$1600,5,FALSE())),IF($A1993="NAUTICS",IF(VLOOKUP($C1993,nautics!$B$2:$F$1200,5,FALSE())="","",VLOOKUP($C1993,nautics!$B$2:$F$1200,5,FALSE())),IF($A1993="ST",IF(VLOOKUP($C1993,st!$B$2:$F$400,5,FALSE())="","",VLOOKUP($C1993,st!$B$2:$F$400,5,FALSE())),""))),"")</f>
        <v/>
      </c>
      <c r="H1993" s="35" t="s">
        <v>84</v>
      </c>
      <c r="I1993" s="35" t="s">
        <v>34</v>
      </c>
      <c r="J1993" s="35" t="s">
        <v>216</v>
      </c>
      <c r="K1993" s="35">
        <f t="shared" si="7"/>
        <v>15</v>
      </c>
      <c r="L1993" s="35" t="s">
        <v>5877</v>
      </c>
      <c r="M1993" s="35" t="s">
        <v>5878</v>
      </c>
      <c r="N1993" s="35" t="s">
        <v>2548</v>
      </c>
      <c r="O1993" s="35" t="s">
        <v>2549</v>
      </c>
      <c r="P1993" s="35" t="s">
        <v>6088</v>
      </c>
      <c r="Q1993" s="35" t="s">
        <v>6089</v>
      </c>
      <c r="S1993" s="35" t="s">
        <v>2548</v>
      </c>
      <c r="T1993" s="35" t="s">
        <v>2549</v>
      </c>
      <c r="U1993" s="35" t="s">
        <v>89</v>
      </c>
      <c r="W1993" s="35" t="s">
        <v>78</v>
      </c>
      <c r="X1993" s="35" t="s">
        <v>59</v>
      </c>
      <c r="Y1993" s="35" t="s">
        <v>89</v>
      </c>
      <c r="Z1993" s="35" t="s">
        <v>89</v>
      </c>
    </row>
    <row r="1994" spans="1:26" ht="15" customHeight="1">
      <c r="A1994" s="35" t="s">
        <v>1304</v>
      </c>
      <c r="C1994" s="35" t="s">
        <v>6093</v>
      </c>
      <c r="D1994" s="35" t="str">
        <f>IFERROR(IF($A1994="HDC",IF(VLOOKUP($C1994,hdc!$B$2:$F$1600,2,FALSE())="","",VLOOKUP($C1994,hdc!$B$2:$F$1600,2,FALSE())),IF($A1994="NAUTICS",IF(VLOOKUP($C1994,nautics!$B$2:$F$1200,2,FALSE())="","",VLOOKUP($C1994,nautics!$B$2:$F$1200,2,FALSE())),IF($A1994="ST",IF(VLOOKUP($C1994,st!$B$2:$F$400,2,FALSE())="","",VLOOKUP($C1994,st!$B$2:$F$400,2,FALSE())),""))),"")</f>
        <v/>
      </c>
      <c r="E1994" s="35" t="str">
        <f>IFERROR(IF($A1994="HDC",IF(VLOOKUP($C1994,hdc!$B$2:$F$1600,3,FALSE())="","",VLOOKUP($C1994,hdc!$B$2:$F$1600,3,FALSE())),IF($A1994="NAUTICS",IF(VLOOKUP($C1994,nautics!$B$2:$F$1200,3,FALSE())="","",VLOOKUP($C1994,nautics!$B$2:$F$1200,3,FALSE())),IF($A1994="ST",IF(VLOOKUP($C1994,st!$B$2:$F$400,3,FALSE())="","",VLOOKUP($C1994,st!$B$2:$F$400,3,FALSE())),""))),"")</f>
        <v/>
      </c>
      <c r="F1994" s="35" t="str">
        <f>IFERROR(IF($A1994="HDC",IF(VLOOKUP($C1994,hdc!$B$2:$F$1600,4,FALSE())="","",VLOOKUP($C1994,hdc!$B$2:$F$1600,4,FALSE())),IF($A1994="NAUTICS",IF(VLOOKUP($C1994,nautics!$B$2:$F$1200,4,FALSE())="","",VLOOKUP($C1994,nautics!$B$2:$F$1200,4,FALSE())),IF($A1994="ST",IF(VLOOKUP($C1994,st!$B$2:$F$400,4,FALSE())="","",VLOOKUP($C1994,st!$B$2:$F$400,4,FALSE())),""))),"")</f>
        <v/>
      </c>
      <c r="G1994" s="35" t="str">
        <f>IFERROR(IF($A1994="HDC",IF(VLOOKUP($C1994,hdc!$B$2:$F$1600,5,FALSE())="","",VLOOKUP($C1994,hdc!$B$2:$F$1600,5,FALSE())),IF($A1994="NAUTICS",IF(VLOOKUP($C1994,nautics!$B$2:$F$1200,5,FALSE())="","",VLOOKUP($C1994,nautics!$B$2:$F$1200,5,FALSE())),IF($A1994="ST",IF(VLOOKUP($C1994,st!$B$2:$F$400,5,FALSE())="","",VLOOKUP($C1994,st!$B$2:$F$400,5,FALSE())),""))),"")</f>
        <v/>
      </c>
      <c r="H1994" s="35" t="s">
        <v>84</v>
      </c>
      <c r="I1994" s="35" t="s">
        <v>34</v>
      </c>
      <c r="J1994" s="35" t="s">
        <v>1537</v>
      </c>
      <c r="K1994" s="35">
        <f t="shared" si="7"/>
        <v>3</v>
      </c>
      <c r="L1994" s="35" t="s">
        <v>5692</v>
      </c>
      <c r="M1994" s="35" t="s">
        <v>5694</v>
      </c>
      <c r="N1994" s="35" t="s">
        <v>4936</v>
      </c>
      <c r="O1994" s="35" t="s">
        <v>4938</v>
      </c>
      <c r="P1994" s="35" t="s">
        <v>6096</v>
      </c>
      <c r="Q1994" s="35" t="s">
        <v>6097</v>
      </c>
      <c r="S1994" s="35" t="s">
        <v>4936</v>
      </c>
      <c r="T1994" s="35" t="s">
        <v>4938</v>
      </c>
      <c r="U1994" s="35" t="s">
        <v>89</v>
      </c>
      <c r="W1994" s="35" t="s">
        <v>78</v>
      </c>
      <c r="X1994" s="35" t="s">
        <v>59</v>
      </c>
      <c r="Y1994" s="35" t="s">
        <v>89</v>
      </c>
      <c r="Z1994" s="35" t="s">
        <v>89</v>
      </c>
    </row>
    <row r="1995" spans="1:26" ht="15" customHeight="1">
      <c r="A1995" s="35" t="s">
        <v>1304</v>
      </c>
      <c r="C1995" s="35" t="s">
        <v>6100</v>
      </c>
      <c r="D1995" s="35" t="str">
        <f>IFERROR(IF($A1995="HDC",IF(VLOOKUP($C1995,hdc!$B$2:$F$1600,2,FALSE())="","",VLOOKUP($C1995,hdc!$B$2:$F$1600,2,FALSE())),IF($A1995="NAUTICS",IF(VLOOKUP($C1995,nautics!$B$2:$F$1200,2,FALSE())="","",VLOOKUP($C1995,nautics!$B$2:$F$1200,2,FALSE())),IF($A1995="ST",IF(VLOOKUP($C1995,st!$B$2:$F$400,2,FALSE())="","",VLOOKUP($C1995,st!$B$2:$F$400,2,FALSE())),""))),"")</f>
        <v/>
      </c>
      <c r="E1995" s="35" t="str">
        <f>IFERROR(IF($A1995="HDC",IF(VLOOKUP($C1995,hdc!$B$2:$F$1600,3,FALSE())="","",VLOOKUP($C1995,hdc!$B$2:$F$1600,3,FALSE())),IF($A1995="NAUTICS",IF(VLOOKUP($C1995,nautics!$B$2:$F$1200,3,FALSE())="","",VLOOKUP($C1995,nautics!$B$2:$F$1200,3,FALSE())),IF($A1995="ST",IF(VLOOKUP($C1995,st!$B$2:$F$400,3,FALSE())="","",VLOOKUP($C1995,st!$B$2:$F$400,3,FALSE())),""))),"")</f>
        <v/>
      </c>
      <c r="F1995" s="35" t="str">
        <f>IFERROR(IF($A1995="HDC",IF(VLOOKUP($C1995,hdc!$B$2:$F$1600,4,FALSE())="","",VLOOKUP($C1995,hdc!$B$2:$F$1600,4,FALSE())),IF($A1995="NAUTICS",IF(VLOOKUP($C1995,nautics!$B$2:$F$1200,4,FALSE())="","",VLOOKUP($C1995,nautics!$B$2:$F$1200,4,FALSE())),IF($A1995="ST",IF(VLOOKUP($C1995,st!$B$2:$F$400,4,FALSE())="","",VLOOKUP($C1995,st!$B$2:$F$400,4,FALSE())),""))),"")</f>
        <v/>
      </c>
      <c r="G1995" s="35" t="str">
        <f>IFERROR(IF($A1995="HDC",IF(VLOOKUP($C1995,hdc!$B$2:$F$1600,5,FALSE())="","",VLOOKUP($C1995,hdc!$B$2:$F$1600,5,FALSE())),IF($A1995="NAUTICS",IF(VLOOKUP($C1995,nautics!$B$2:$F$1200,5,FALSE())="","",VLOOKUP($C1995,nautics!$B$2:$F$1200,5,FALSE())),IF($A1995="ST",IF(VLOOKUP($C1995,st!$B$2:$F$400,5,FALSE())="","",VLOOKUP($C1995,st!$B$2:$F$400,5,FALSE())),""))),"")</f>
        <v/>
      </c>
      <c r="H1995" s="35" t="s">
        <v>84</v>
      </c>
      <c r="I1995" s="35" t="s">
        <v>34</v>
      </c>
      <c r="J1995" s="35" t="s">
        <v>1537</v>
      </c>
      <c r="K1995" s="35">
        <f t="shared" si="7"/>
        <v>3</v>
      </c>
      <c r="L1995" s="35" t="s">
        <v>5692</v>
      </c>
      <c r="M1995" s="35" t="s">
        <v>5694</v>
      </c>
      <c r="N1995" s="35" t="s">
        <v>4936</v>
      </c>
      <c r="O1995" s="35" t="s">
        <v>4938</v>
      </c>
      <c r="P1995" s="35" t="s">
        <v>6102</v>
      </c>
      <c r="Q1995" s="35" t="s">
        <v>6103</v>
      </c>
      <c r="S1995" s="35" t="s">
        <v>4936</v>
      </c>
      <c r="T1995" s="35" t="s">
        <v>4938</v>
      </c>
      <c r="U1995" s="35" t="s">
        <v>89</v>
      </c>
      <c r="W1995" s="35" t="s">
        <v>78</v>
      </c>
      <c r="X1995" s="35" t="s">
        <v>59</v>
      </c>
      <c r="Y1995" s="35" t="s">
        <v>89</v>
      </c>
      <c r="Z1995" s="35" t="s">
        <v>89</v>
      </c>
    </row>
    <row r="1996" spans="1:26" ht="15" customHeight="1">
      <c r="A1996" s="35" t="s">
        <v>1304</v>
      </c>
      <c r="C1996" s="35" t="s">
        <v>6105</v>
      </c>
      <c r="D1996" s="35" t="str">
        <f>IFERROR(IF($A1996="HDC",IF(VLOOKUP($C1996,hdc!$B$2:$F$1600,2,FALSE())="","",VLOOKUP($C1996,hdc!$B$2:$F$1600,2,FALSE())),IF($A1996="NAUTICS",IF(VLOOKUP($C1996,nautics!$B$2:$F$1200,2,FALSE())="","",VLOOKUP($C1996,nautics!$B$2:$F$1200,2,FALSE())),IF($A1996="ST",IF(VLOOKUP($C1996,st!$B$2:$F$400,2,FALSE())="","",VLOOKUP($C1996,st!$B$2:$F$400,2,FALSE())),""))),"")</f>
        <v/>
      </c>
      <c r="E1996" s="35" t="str">
        <f>IFERROR(IF($A1996="HDC",IF(VLOOKUP($C1996,hdc!$B$2:$F$1600,3,FALSE())="","",VLOOKUP($C1996,hdc!$B$2:$F$1600,3,FALSE())),IF($A1996="NAUTICS",IF(VLOOKUP($C1996,nautics!$B$2:$F$1200,3,FALSE())="","",VLOOKUP($C1996,nautics!$B$2:$F$1200,3,FALSE())),IF($A1996="ST",IF(VLOOKUP($C1996,st!$B$2:$F$400,3,FALSE())="","",VLOOKUP($C1996,st!$B$2:$F$400,3,FALSE())),""))),"")</f>
        <v/>
      </c>
      <c r="F1996" s="35" t="str">
        <f>IFERROR(IF($A1996="HDC",IF(VLOOKUP($C1996,hdc!$B$2:$F$1600,4,FALSE())="","",VLOOKUP($C1996,hdc!$B$2:$F$1600,4,FALSE())),IF($A1996="NAUTICS",IF(VLOOKUP($C1996,nautics!$B$2:$F$1200,4,FALSE())="","",VLOOKUP($C1996,nautics!$B$2:$F$1200,4,FALSE())),IF($A1996="ST",IF(VLOOKUP($C1996,st!$B$2:$F$400,4,FALSE())="","",VLOOKUP($C1996,st!$B$2:$F$400,4,FALSE())),""))),"")</f>
        <v/>
      </c>
      <c r="G1996" s="35" t="str">
        <f>IFERROR(IF($A1996="HDC",IF(VLOOKUP($C1996,hdc!$B$2:$F$1600,5,FALSE())="","",VLOOKUP($C1996,hdc!$B$2:$F$1600,5,FALSE())),IF($A1996="NAUTICS",IF(VLOOKUP($C1996,nautics!$B$2:$F$1200,5,FALSE())="","",VLOOKUP($C1996,nautics!$B$2:$F$1200,5,FALSE())),IF($A1996="ST",IF(VLOOKUP($C1996,st!$B$2:$F$400,5,FALSE())="","",VLOOKUP($C1996,st!$B$2:$F$400,5,FALSE())),""))),"")</f>
        <v/>
      </c>
      <c r="H1996" s="35" t="s">
        <v>84</v>
      </c>
      <c r="I1996" s="35" t="s">
        <v>34</v>
      </c>
      <c r="J1996" s="35" t="s">
        <v>1537</v>
      </c>
      <c r="K1996" s="35">
        <f t="shared" si="7"/>
        <v>3</v>
      </c>
      <c r="L1996" s="35" t="s">
        <v>5692</v>
      </c>
      <c r="M1996" s="35" t="s">
        <v>5694</v>
      </c>
      <c r="N1996" s="35" t="s">
        <v>4936</v>
      </c>
      <c r="O1996" s="35" t="s">
        <v>4938</v>
      </c>
      <c r="P1996" s="35" t="s">
        <v>6109</v>
      </c>
      <c r="Q1996" s="35" t="s">
        <v>6110</v>
      </c>
      <c r="S1996" s="35" t="s">
        <v>4936</v>
      </c>
      <c r="T1996" s="35" t="s">
        <v>4938</v>
      </c>
      <c r="U1996" s="35" t="s">
        <v>89</v>
      </c>
      <c r="W1996" s="35" t="s">
        <v>78</v>
      </c>
      <c r="X1996" s="35" t="s">
        <v>59</v>
      </c>
      <c r="Y1996" s="35" t="s">
        <v>89</v>
      </c>
      <c r="Z1996" s="35" t="s">
        <v>89</v>
      </c>
    </row>
    <row r="1997" spans="1:26" ht="15" customHeight="1">
      <c r="A1997" s="35" t="s">
        <v>1304</v>
      </c>
      <c r="C1997" s="35" t="s">
        <v>6112</v>
      </c>
      <c r="D1997" s="35" t="str">
        <f>IFERROR(IF($A1997="HDC",IF(VLOOKUP($C1997,hdc!$B$2:$F$1600,2,FALSE())="","",VLOOKUP($C1997,hdc!$B$2:$F$1600,2,FALSE())),IF($A1997="NAUTICS",IF(VLOOKUP($C1997,nautics!$B$2:$F$1200,2,FALSE())="","",VLOOKUP($C1997,nautics!$B$2:$F$1200,2,FALSE())),IF($A1997="ST",IF(VLOOKUP($C1997,st!$B$2:$F$400,2,FALSE())="","",VLOOKUP($C1997,st!$B$2:$F$400,2,FALSE())),""))),"")</f>
        <v/>
      </c>
      <c r="E1997" s="35" t="str">
        <f>IFERROR(IF($A1997="HDC",IF(VLOOKUP($C1997,hdc!$B$2:$F$1600,3,FALSE())="","",VLOOKUP($C1997,hdc!$B$2:$F$1600,3,FALSE())),IF($A1997="NAUTICS",IF(VLOOKUP($C1997,nautics!$B$2:$F$1200,3,FALSE())="","",VLOOKUP($C1997,nautics!$B$2:$F$1200,3,FALSE())),IF($A1997="ST",IF(VLOOKUP($C1997,st!$B$2:$F$400,3,FALSE())="","",VLOOKUP($C1997,st!$B$2:$F$400,3,FALSE())),""))),"")</f>
        <v/>
      </c>
      <c r="F1997" s="35" t="str">
        <f>IFERROR(IF($A1997="HDC",IF(VLOOKUP($C1997,hdc!$B$2:$F$1600,4,FALSE())="","",VLOOKUP($C1997,hdc!$B$2:$F$1600,4,FALSE())),IF($A1997="NAUTICS",IF(VLOOKUP($C1997,nautics!$B$2:$F$1200,4,FALSE())="","",VLOOKUP($C1997,nautics!$B$2:$F$1200,4,FALSE())),IF($A1997="ST",IF(VLOOKUP($C1997,st!$B$2:$F$400,4,FALSE())="","",VLOOKUP($C1997,st!$B$2:$F$400,4,FALSE())),""))),"")</f>
        <v/>
      </c>
      <c r="G1997" s="35" t="str">
        <f>IFERROR(IF($A1997="HDC",IF(VLOOKUP($C1997,hdc!$B$2:$F$1600,5,FALSE())="","",VLOOKUP($C1997,hdc!$B$2:$F$1600,5,FALSE())),IF($A1997="NAUTICS",IF(VLOOKUP($C1997,nautics!$B$2:$F$1200,5,FALSE())="","",VLOOKUP($C1997,nautics!$B$2:$F$1200,5,FALSE())),IF($A1997="ST",IF(VLOOKUP($C1997,st!$B$2:$F$400,5,FALSE())="","",VLOOKUP($C1997,st!$B$2:$F$400,5,FALSE())),""))),"")</f>
        <v/>
      </c>
      <c r="H1997" s="35" t="s">
        <v>155</v>
      </c>
      <c r="I1997" s="35" t="s">
        <v>34</v>
      </c>
      <c r="J1997" s="35" t="s">
        <v>1537</v>
      </c>
      <c r="K1997" s="35">
        <f t="shared" si="7"/>
        <v>3</v>
      </c>
      <c r="L1997" s="35" t="s">
        <v>5699</v>
      </c>
      <c r="M1997" s="35" t="s">
        <v>5700</v>
      </c>
      <c r="N1997" s="35" t="s">
        <v>4936</v>
      </c>
      <c r="O1997" s="35" t="s">
        <v>4938</v>
      </c>
      <c r="P1997" s="35" t="s">
        <v>6116</v>
      </c>
      <c r="Q1997" s="35" t="s">
        <v>6117</v>
      </c>
      <c r="S1997" s="35" t="s">
        <v>4936</v>
      </c>
      <c r="T1997" s="35" t="s">
        <v>4938</v>
      </c>
      <c r="U1997" s="35" t="s">
        <v>89</v>
      </c>
      <c r="W1997" s="35" t="s">
        <v>78</v>
      </c>
      <c r="X1997" s="35" t="s">
        <v>59</v>
      </c>
      <c r="Y1997" s="35" t="s">
        <v>89</v>
      </c>
      <c r="Z1997" s="35" t="s">
        <v>89</v>
      </c>
    </row>
    <row r="1998" spans="1:26" ht="15" customHeight="1">
      <c r="A1998" s="35" t="s">
        <v>1304</v>
      </c>
      <c r="C1998" s="35" t="s">
        <v>6118</v>
      </c>
      <c r="D1998" s="35" t="str">
        <f>IFERROR(IF($A1998="HDC",IF(VLOOKUP($C1998,hdc!$B$2:$F$1600,2,FALSE())="","",VLOOKUP($C1998,hdc!$B$2:$F$1600,2,FALSE())),IF($A1998="NAUTICS",IF(VLOOKUP($C1998,nautics!$B$2:$F$1200,2,FALSE())="","",VLOOKUP($C1998,nautics!$B$2:$F$1200,2,FALSE())),IF($A1998="ST",IF(VLOOKUP($C1998,st!$B$2:$F$400,2,FALSE())="","",VLOOKUP($C1998,st!$B$2:$F$400,2,FALSE())),""))),"")</f>
        <v/>
      </c>
      <c r="E1998" s="35" t="str">
        <f>IFERROR(IF($A1998="HDC",IF(VLOOKUP($C1998,hdc!$B$2:$F$1600,3,FALSE())="","",VLOOKUP($C1998,hdc!$B$2:$F$1600,3,FALSE())),IF($A1998="NAUTICS",IF(VLOOKUP($C1998,nautics!$B$2:$F$1200,3,FALSE())="","",VLOOKUP($C1998,nautics!$B$2:$F$1200,3,FALSE())),IF($A1998="ST",IF(VLOOKUP($C1998,st!$B$2:$F$400,3,FALSE())="","",VLOOKUP($C1998,st!$B$2:$F$400,3,FALSE())),""))),"")</f>
        <v/>
      </c>
      <c r="F1998" s="35" t="str">
        <f>IFERROR(IF($A1998="HDC",IF(VLOOKUP($C1998,hdc!$B$2:$F$1600,4,FALSE())="","",VLOOKUP($C1998,hdc!$B$2:$F$1600,4,FALSE())),IF($A1998="NAUTICS",IF(VLOOKUP($C1998,nautics!$B$2:$F$1200,4,FALSE())="","",VLOOKUP($C1998,nautics!$B$2:$F$1200,4,FALSE())),IF($A1998="ST",IF(VLOOKUP($C1998,st!$B$2:$F$400,4,FALSE())="","",VLOOKUP($C1998,st!$B$2:$F$400,4,FALSE())),""))),"")</f>
        <v/>
      </c>
      <c r="G1998" s="35" t="str">
        <f>IFERROR(IF($A1998="HDC",IF(VLOOKUP($C1998,hdc!$B$2:$F$1600,5,FALSE())="","",VLOOKUP($C1998,hdc!$B$2:$F$1600,5,FALSE())),IF($A1998="NAUTICS",IF(VLOOKUP($C1998,nautics!$B$2:$F$1200,5,FALSE())="","",VLOOKUP($C1998,nautics!$B$2:$F$1200,5,FALSE())),IF($A1998="ST",IF(VLOOKUP($C1998,st!$B$2:$F$400,5,FALSE())="","",VLOOKUP($C1998,st!$B$2:$F$400,5,FALSE())),""))),"")</f>
        <v/>
      </c>
      <c r="H1998" s="35" t="s">
        <v>155</v>
      </c>
      <c r="I1998" s="35" t="s">
        <v>34</v>
      </c>
      <c r="J1998" s="35" t="s">
        <v>1537</v>
      </c>
      <c r="K1998" s="35">
        <f t="shared" si="7"/>
        <v>3</v>
      </c>
      <c r="L1998" s="35" t="s">
        <v>5699</v>
      </c>
      <c r="M1998" s="35" t="s">
        <v>5700</v>
      </c>
      <c r="N1998" s="35" t="s">
        <v>4936</v>
      </c>
      <c r="O1998" s="35" t="s">
        <v>4938</v>
      </c>
      <c r="P1998" s="35" t="s">
        <v>6120</v>
      </c>
      <c r="Q1998" s="35" t="s">
        <v>6121</v>
      </c>
      <c r="S1998" s="35" t="s">
        <v>4936</v>
      </c>
      <c r="T1998" s="35" t="s">
        <v>4938</v>
      </c>
      <c r="U1998" s="35" t="s">
        <v>89</v>
      </c>
      <c r="W1998" s="35" t="s">
        <v>78</v>
      </c>
      <c r="X1998" s="35" t="s">
        <v>59</v>
      </c>
      <c r="Y1998" s="35" t="s">
        <v>89</v>
      </c>
      <c r="Z1998" s="35" t="s">
        <v>89</v>
      </c>
    </row>
    <row r="1999" spans="1:26" ht="15" customHeight="1">
      <c r="A1999" s="35" t="s">
        <v>1304</v>
      </c>
      <c r="C1999" s="35" t="s">
        <v>6122</v>
      </c>
      <c r="D1999" s="35" t="str">
        <f>IFERROR(IF($A1999="HDC",IF(VLOOKUP($C1999,hdc!$B$2:$F$1600,2,FALSE())="","",VLOOKUP($C1999,hdc!$B$2:$F$1600,2,FALSE())),IF($A1999="NAUTICS",IF(VLOOKUP($C1999,nautics!$B$2:$F$1200,2,FALSE())="","",VLOOKUP($C1999,nautics!$B$2:$F$1200,2,FALSE())),IF($A1999="ST",IF(VLOOKUP($C1999,st!$B$2:$F$400,2,FALSE())="","",VLOOKUP($C1999,st!$B$2:$F$400,2,FALSE())),""))),"")</f>
        <v/>
      </c>
      <c r="E1999" s="35" t="str">
        <f>IFERROR(IF($A1999="HDC",IF(VLOOKUP($C1999,hdc!$B$2:$F$1600,3,FALSE())="","",VLOOKUP($C1999,hdc!$B$2:$F$1600,3,FALSE())),IF($A1999="NAUTICS",IF(VLOOKUP($C1999,nautics!$B$2:$F$1200,3,FALSE())="","",VLOOKUP($C1999,nautics!$B$2:$F$1200,3,FALSE())),IF($A1999="ST",IF(VLOOKUP($C1999,st!$B$2:$F$400,3,FALSE())="","",VLOOKUP($C1999,st!$B$2:$F$400,3,FALSE())),""))),"")</f>
        <v/>
      </c>
      <c r="F1999" s="35" t="str">
        <f>IFERROR(IF($A1999="HDC",IF(VLOOKUP($C1999,hdc!$B$2:$F$1600,4,FALSE())="","",VLOOKUP($C1999,hdc!$B$2:$F$1600,4,FALSE())),IF($A1999="NAUTICS",IF(VLOOKUP($C1999,nautics!$B$2:$F$1200,4,FALSE())="","",VLOOKUP($C1999,nautics!$B$2:$F$1200,4,FALSE())),IF($A1999="ST",IF(VLOOKUP($C1999,st!$B$2:$F$400,4,FALSE())="","",VLOOKUP($C1999,st!$B$2:$F$400,4,FALSE())),""))),"")</f>
        <v/>
      </c>
      <c r="G1999" s="35" t="str">
        <f>IFERROR(IF($A1999="HDC",IF(VLOOKUP($C1999,hdc!$B$2:$F$1600,5,FALSE())="","",VLOOKUP($C1999,hdc!$B$2:$F$1600,5,FALSE())),IF($A1999="NAUTICS",IF(VLOOKUP($C1999,nautics!$B$2:$F$1200,5,FALSE())="","",VLOOKUP($C1999,nautics!$B$2:$F$1200,5,FALSE())),IF($A1999="ST",IF(VLOOKUP($C1999,st!$B$2:$F$400,5,FALSE())="","",VLOOKUP($C1999,st!$B$2:$F$400,5,FALSE())),""))),"")</f>
        <v/>
      </c>
      <c r="H1999" s="35" t="s">
        <v>155</v>
      </c>
      <c r="I1999" s="35" t="s">
        <v>34</v>
      </c>
      <c r="J1999" s="35" t="s">
        <v>1537</v>
      </c>
      <c r="K1999" s="35">
        <f t="shared" si="7"/>
        <v>3</v>
      </c>
      <c r="L1999" s="35" t="s">
        <v>5699</v>
      </c>
      <c r="M1999" s="35" t="s">
        <v>5700</v>
      </c>
      <c r="N1999" s="35" t="s">
        <v>4936</v>
      </c>
      <c r="O1999" s="35" t="s">
        <v>4938</v>
      </c>
      <c r="P1999" s="35" t="s">
        <v>6127</v>
      </c>
      <c r="Q1999" s="35" t="s">
        <v>6128</v>
      </c>
      <c r="S1999" s="35" t="s">
        <v>4936</v>
      </c>
      <c r="T1999" s="35" t="s">
        <v>4938</v>
      </c>
      <c r="U1999" s="35" t="s">
        <v>89</v>
      </c>
      <c r="W1999" s="35" t="s">
        <v>78</v>
      </c>
      <c r="X1999" s="35" t="s">
        <v>59</v>
      </c>
      <c r="Y1999" s="35" t="s">
        <v>89</v>
      </c>
      <c r="Z1999" s="35" t="s">
        <v>89</v>
      </c>
    </row>
    <row r="2000" spans="1:26" ht="15" customHeight="1">
      <c r="A2000" s="35" t="s">
        <v>1304</v>
      </c>
      <c r="C2000" s="35" t="s">
        <v>6129</v>
      </c>
      <c r="D2000" s="35" t="str">
        <f>IFERROR(IF($A2000="HDC",IF(VLOOKUP($C2000,hdc!$B$2:$F$1600,2,FALSE())="","",VLOOKUP($C2000,hdc!$B$2:$F$1600,2,FALSE())),IF($A2000="NAUTICS",IF(VLOOKUP($C2000,nautics!$B$2:$F$1200,2,FALSE())="","",VLOOKUP($C2000,nautics!$B$2:$F$1200,2,FALSE())),IF($A2000="ST",IF(VLOOKUP($C2000,st!$B$2:$F$400,2,FALSE())="","",VLOOKUP($C2000,st!$B$2:$F$400,2,FALSE())),""))),"")</f>
        <v/>
      </c>
      <c r="E2000" s="35" t="str">
        <f>IFERROR(IF($A2000="HDC",IF(VLOOKUP($C2000,hdc!$B$2:$F$1600,3,FALSE())="","",VLOOKUP($C2000,hdc!$B$2:$F$1600,3,FALSE())),IF($A2000="NAUTICS",IF(VLOOKUP($C2000,nautics!$B$2:$F$1200,3,FALSE())="","",VLOOKUP($C2000,nautics!$B$2:$F$1200,3,FALSE())),IF($A2000="ST",IF(VLOOKUP($C2000,st!$B$2:$F$400,3,FALSE())="","",VLOOKUP($C2000,st!$B$2:$F$400,3,FALSE())),""))),"")</f>
        <v/>
      </c>
      <c r="F2000" s="35" t="str">
        <f>IFERROR(IF($A2000="HDC",IF(VLOOKUP($C2000,hdc!$B$2:$F$1600,4,FALSE())="","",VLOOKUP($C2000,hdc!$B$2:$F$1600,4,FALSE())),IF($A2000="NAUTICS",IF(VLOOKUP($C2000,nautics!$B$2:$F$1200,4,FALSE())="","",VLOOKUP($C2000,nautics!$B$2:$F$1200,4,FALSE())),IF($A2000="ST",IF(VLOOKUP($C2000,st!$B$2:$F$400,4,FALSE())="","",VLOOKUP($C2000,st!$B$2:$F$400,4,FALSE())),""))),"")</f>
        <v/>
      </c>
      <c r="G2000" s="35" t="str">
        <f>IFERROR(IF($A2000="HDC",IF(VLOOKUP($C2000,hdc!$B$2:$F$1600,5,FALSE())="","",VLOOKUP($C2000,hdc!$B$2:$F$1600,5,FALSE())),IF($A2000="NAUTICS",IF(VLOOKUP($C2000,nautics!$B$2:$F$1200,5,FALSE())="","",VLOOKUP($C2000,nautics!$B$2:$F$1200,5,FALSE())),IF($A2000="ST",IF(VLOOKUP($C2000,st!$B$2:$F$400,5,FALSE())="","",VLOOKUP($C2000,st!$B$2:$F$400,5,FALSE())),""))),"")</f>
        <v/>
      </c>
      <c r="H2000" s="35" t="s">
        <v>84</v>
      </c>
      <c r="I2000" s="35" t="s">
        <v>34</v>
      </c>
      <c r="J2000" s="35" t="s">
        <v>477</v>
      </c>
      <c r="K2000" s="35">
        <f t="shared" si="7"/>
        <v>4</v>
      </c>
      <c r="L2000" s="35" t="s">
        <v>5730</v>
      </c>
      <c r="M2000" s="35" t="s">
        <v>5731</v>
      </c>
      <c r="N2000" s="35" t="s">
        <v>896</v>
      </c>
      <c r="O2000" s="35" t="s">
        <v>897</v>
      </c>
      <c r="P2000" s="35" t="s">
        <v>6133</v>
      </c>
      <c r="Q2000" s="35" t="s">
        <v>6134</v>
      </c>
      <c r="S2000" s="35" t="s">
        <v>896</v>
      </c>
      <c r="T2000" s="35" t="s">
        <v>897</v>
      </c>
      <c r="U2000" s="35" t="s">
        <v>89</v>
      </c>
      <c r="W2000" s="35" t="s">
        <v>78</v>
      </c>
      <c r="X2000" s="35" t="s">
        <v>59</v>
      </c>
      <c r="Y2000" s="35" t="s">
        <v>89</v>
      </c>
      <c r="Z2000" s="35" t="s">
        <v>89</v>
      </c>
    </row>
    <row r="2001" spans="1:26" ht="15" customHeight="1">
      <c r="A2001" s="35" t="s">
        <v>1304</v>
      </c>
      <c r="C2001" s="35" t="s">
        <v>6136</v>
      </c>
      <c r="D2001" s="35" t="str">
        <f>IFERROR(IF($A2001="HDC",IF(VLOOKUP($C2001,hdc!$B$2:$F$1600,2,FALSE())="","",VLOOKUP($C2001,hdc!$B$2:$F$1600,2,FALSE())),IF($A2001="NAUTICS",IF(VLOOKUP($C2001,nautics!$B$2:$F$1200,2,FALSE())="","",VLOOKUP($C2001,nautics!$B$2:$F$1200,2,FALSE())),IF($A2001="ST",IF(VLOOKUP($C2001,st!$B$2:$F$400,2,FALSE())="","",VLOOKUP($C2001,st!$B$2:$F$400,2,FALSE())),""))),"")</f>
        <v/>
      </c>
      <c r="E2001" s="35" t="str">
        <f>IFERROR(IF($A2001="HDC",IF(VLOOKUP($C2001,hdc!$B$2:$F$1600,3,FALSE())="","",VLOOKUP($C2001,hdc!$B$2:$F$1600,3,FALSE())),IF($A2001="NAUTICS",IF(VLOOKUP($C2001,nautics!$B$2:$F$1200,3,FALSE())="","",VLOOKUP($C2001,nautics!$B$2:$F$1200,3,FALSE())),IF($A2001="ST",IF(VLOOKUP($C2001,st!$B$2:$F$400,3,FALSE())="","",VLOOKUP($C2001,st!$B$2:$F$400,3,FALSE())),""))),"")</f>
        <v/>
      </c>
      <c r="F2001" s="35" t="str">
        <f>IFERROR(IF($A2001="HDC",IF(VLOOKUP($C2001,hdc!$B$2:$F$1600,4,FALSE())="","",VLOOKUP($C2001,hdc!$B$2:$F$1600,4,FALSE())),IF($A2001="NAUTICS",IF(VLOOKUP($C2001,nautics!$B$2:$F$1200,4,FALSE())="","",VLOOKUP($C2001,nautics!$B$2:$F$1200,4,FALSE())),IF($A2001="ST",IF(VLOOKUP($C2001,st!$B$2:$F$400,4,FALSE())="","",VLOOKUP($C2001,st!$B$2:$F$400,4,FALSE())),""))),"")</f>
        <v/>
      </c>
      <c r="G2001" s="35" t="str">
        <f>IFERROR(IF($A2001="HDC",IF(VLOOKUP($C2001,hdc!$B$2:$F$1600,5,FALSE())="","",VLOOKUP($C2001,hdc!$B$2:$F$1600,5,FALSE())),IF($A2001="NAUTICS",IF(VLOOKUP($C2001,nautics!$B$2:$F$1200,5,FALSE())="","",VLOOKUP($C2001,nautics!$B$2:$F$1200,5,FALSE())),IF($A2001="ST",IF(VLOOKUP($C2001,st!$B$2:$F$400,5,FALSE())="","",VLOOKUP($C2001,st!$B$2:$F$400,5,FALSE())),""))),"")</f>
        <v/>
      </c>
      <c r="H2001" s="35" t="s">
        <v>84</v>
      </c>
      <c r="I2001" s="35" t="s">
        <v>34</v>
      </c>
      <c r="J2001" s="35" t="s">
        <v>477</v>
      </c>
      <c r="K2001" s="35">
        <f t="shared" si="7"/>
        <v>4</v>
      </c>
      <c r="L2001" s="35" t="s">
        <v>5730</v>
      </c>
      <c r="M2001" s="35" t="s">
        <v>5731</v>
      </c>
      <c r="N2001" s="35" t="s">
        <v>896</v>
      </c>
      <c r="O2001" s="35" t="s">
        <v>897</v>
      </c>
      <c r="P2001" s="35" t="s">
        <v>6139</v>
      </c>
      <c r="Q2001" s="35" t="s">
        <v>6140</v>
      </c>
      <c r="S2001" s="35" t="s">
        <v>896</v>
      </c>
      <c r="T2001" s="35" t="s">
        <v>897</v>
      </c>
      <c r="U2001" s="35" t="s">
        <v>89</v>
      </c>
      <c r="W2001" s="35" t="s">
        <v>78</v>
      </c>
      <c r="X2001" s="35" t="s">
        <v>59</v>
      </c>
      <c r="Y2001" s="35" t="s">
        <v>89</v>
      </c>
      <c r="Z2001" s="35" t="s">
        <v>89</v>
      </c>
    </row>
    <row r="2002" spans="1:26" ht="15" customHeight="1">
      <c r="A2002" s="35" t="s">
        <v>1304</v>
      </c>
      <c r="C2002" s="35" t="s">
        <v>6142</v>
      </c>
      <c r="D2002" s="35" t="str">
        <f>IFERROR(IF($A2002="HDC",IF(VLOOKUP($C2002,hdc!$B$2:$F$1600,2,FALSE())="","",VLOOKUP($C2002,hdc!$B$2:$F$1600,2,FALSE())),IF($A2002="NAUTICS",IF(VLOOKUP($C2002,nautics!$B$2:$F$1200,2,FALSE())="","",VLOOKUP($C2002,nautics!$B$2:$F$1200,2,FALSE())),IF($A2002="ST",IF(VLOOKUP($C2002,st!$B$2:$F$400,2,FALSE())="","",VLOOKUP($C2002,st!$B$2:$F$400,2,FALSE())),""))),"")</f>
        <v/>
      </c>
      <c r="E2002" s="35" t="str">
        <f>IFERROR(IF($A2002="HDC",IF(VLOOKUP($C2002,hdc!$B$2:$F$1600,3,FALSE())="","",VLOOKUP($C2002,hdc!$B$2:$F$1600,3,FALSE())),IF($A2002="NAUTICS",IF(VLOOKUP($C2002,nautics!$B$2:$F$1200,3,FALSE())="","",VLOOKUP($C2002,nautics!$B$2:$F$1200,3,FALSE())),IF($A2002="ST",IF(VLOOKUP($C2002,st!$B$2:$F$400,3,FALSE())="","",VLOOKUP($C2002,st!$B$2:$F$400,3,FALSE())),""))),"")</f>
        <v/>
      </c>
      <c r="F2002" s="35" t="str">
        <f>IFERROR(IF($A2002="HDC",IF(VLOOKUP($C2002,hdc!$B$2:$F$1600,4,FALSE())="","",VLOOKUP($C2002,hdc!$B$2:$F$1600,4,FALSE())),IF($A2002="NAUTICS",IF(VLOOKUP($C2002,nautics!$B$2:$F$1200,4,FALSE())="","",VLOOKUP($C2002,nautics!$B$2:$F$1200,4,FALSE())),IF($A2002="ST",IF(VLOOKUP($C2002,st!$B$2:$F$400,4,FALSE())="","",VLOOKUP($C2002,st!$B$2:$F$400,4,FALSE())),""))),"")</f>
        <v/>
      </c>
      <c r="G2002" s="35" t="str">
        <f>IFERROR(IF($A2002="HDC",IF(VLOOKUP($C2002,hdc!$B$2:$F$1600,5,FALSE())="","",VLOOKUP($C2002,hdc!$B$2:$F$1600,5,FALSE())),IF($A2002="NAUTICS",IF(VLOOKUP($C2002,nautics!$B$2:$F$1200,5,FALSE())="","",VLOOKUP($C2002,nautics!$B$2:$F$1200,5,FALSE())),IF($A2002="ST",IF(VLOOKUP($C2002,st!$B$2:$F$400,5,FALSE())="","",VLOOKUP($C2002,st!$B$2:$F$400,5,FALSE())),""))),"")</f>
        <v/>
      </c>
      <c r="H2002" s="35" t="s">
        <v>84</v>
      </c>
      <c r="I2002" s="35" t="s">
        <v>34</v>
      </c>
      <c r="J2002" s="35" t="s">
        <v>477</v>
      </c>
      <c r="K2002" s="35">
        <f t="shared" si="7"/>
        <v>4</v>
      </c>
      <c r="L2002" s="35" t="s">
        <v>5730</v>
      </c>
      <c r="M2002" s="35" t="s">
        <v>5731</v>
      </c>
      <c r="N2002" s="35" t="s">
        <v>896</v>
      </c>
      <c r="O2002" s="35" t="s">
        <v>897</v>
      </c>
      <c r="P2002" s="35" t="s">
        <v>6147</v>
      </c>
      <c r="Q2002" s="35" t="s">
        <v>6148</v>
      </c>
      <c r="S2002" s="35" t="s">
        <v>896</v>
      </c>
      <c r="T2002" s="35" t="s">
        <v>897</v>
      </c>
      <c r="U2002" s="35" t="s">
        <v>89</v>
      </c>
      <c r="W2002" s="35" t="s">
        <v>78</v>
      </c>
      <c r="X2002" s="35" t="s">
        <v>59</v>
      </c>
      <c r="Y2002" s="35" t="s">
        <v>89</v>
      </c>
      <c r="Z2002" s="35" t="s">
        <v>89</v>
      </c>
    </row>
    <row r="2003" spans="1:26" ht="15" customHeight="1">
      <c r="A2003" s="35" t="s">
        <v>1304</v>
      </c>
      <c r="C2003" s="35" t="s">
        <v>6153</v>
      </c>
      <c r="D2003" s="35" t="str">
        <f>IFERROR(IF($A2003="HDC",IF(VLOOKUP($C2003,hdc!$B$2:$F$1600,2,FALSE())="","",VLOOKUP($C2003,hdc!$B$2:$F$1600,2,FALSE())),IF($A2003="NAUTICS",IF(VLOOKUP($C2003,nautics!$B$2:$F$1200,2,FALSE())="","",VLOOKUP($C2003,nautics!$B$2:$F$1200,2,FALSE())),IF($A2003="ST",IF(VLOOKUP($C2003,st!$B$2:$F$400,2,FALSE())="","",VLOOKUP($C2003,st!$B$2:$F$400,2,FALSE())),""))),"")</f>
        <v/>
      </c>
      <c r="E2003" s="35" t="str">
        <f>IFERROR(IF($A2003="HDC",IF(VLOOKUP($C2003,hdc!$B$2:$F$1600,3,FALSE())="","",VLOOKUP($C2003,hdc!$B$2:$F$1600,3,FALSE())),IF($A2003="NAUTICS",IF(VLOOKUP($C2003,nautics!$B$2:$F$1200,3,FALSE())="","",VLOOKUP($C2003,nautics!$B$2:$F$1200,3,FALSE())),IF($A2003="ST",IF(VLOOKUP($C2003,st!$B$2:$F$400,3,FALSE())="","",VLOOKUP($C2003,st!$B$2:$F$400,3,FALSE())),""))),"")</f>
        <v/>
      </c>
      <c r="F2003" s="35" t="str">
        <f>IFERROR(IF($A2003="HDC",IF(VLOOKUP($C2003,hdc!$B$2:$F$1600,4,FALSE())="","",VLOOKUP($C2003,hdc!$B$2:$F$1600,4,FALSE())),IF($A2003="NAUTICS",IF(VLOOKUP($C2003,nautics!$B$2:$F$1200,4,FALSE())="","",VLOOKUP($C2003,nautics!$B$2:$F$1200,4,FALSE())),IF($A2003="ST",IF(VLOOKUP($C2003,st!$B$2:$F$400,4,FALSE())="","",VLOOKUP($C2003,st!$B$2:$F$400,4,FALSE())),""))),"")</f>
        <v/>
      </c>
      <c r="G2003" s="35" t="str">
        <f>IFERROR(IF($A2003="HDC",IF(VLOOKUP($C2003,hdc!$B$2:$F$1600,5,FALSE())="","",VLOOKUP($C2003,hdc!$B$2:$F$1600,5,FALSE())),IF($A2003="NAUTICS",IF(VLOOKUP($C2003,nautics!$B$2:$F$1200,5,FALSE())="","",VLOOKUP($C2003,nautics!$B$2:$F$1200,5,FALSE())),IF($A2003="ST",IF(VLOOKUP($C2003,st!$B$2:$F$400,5,FALSE())="","",VLOOKUP($C2003,st!$B$2:$F$400,5,FALSE())),""))),"")</f>
        <v/>
      </c>
      <c r="H2003" s="35" t="s">
        <v>84</v>
      </c>
      <c r="I2003" s="35" t="s">
        <v>34</v>
      </c>
      <c r="J2003" s="35" t="s">
        <v>477</v>
      </c>
      <c r="K2003" s="35">
        <f t="shared" si="7"/>
        <v>4</v>
      </c>
      <c r="L2003" s="35" t="s">
        <v>5730</v>
      </c>
      <c r="M2003" s="35" t="s">
        <v>5731</v>
      </c>
      <c r="N2003" s="35" t="s">
        <v>896</v>
      </c>
      <c r="O2003" s="35" t="s">
        <v>897</v>
      </c>
      <c r="P2003" s="35" t="s">
        <v>6162</v>
      </c>
      <c r="Q2003" s="35" t="s">
        <v>6163</v>
      </c>
      <c r="S2003" s="35" t="s">
        <v>896</v>
      </c>
      <c r="T2003" s="35" t="s">
        <v>897</v>
      </c>
      <c r="U2003" s="35" t="s">
        <v>89</v>
      </c>
      <c r="W2003" s="35" t="s">
        <v>78</v>
      </c>
      <c r="X2003" s="35" t="s">
        <v>59</v>
      </c>
      <c r="Y2003" s="35" t="s">
        <v>89</v>
      </c>
      <c r="Z2003" s="35" t="s">
        <v>89</v>
      </c>
    </row>
    <row r="2004" spans="1:26" ht="15" customHeight="1">
      <c r="A2004" s="35" t="s">
        <v>1304</v>
      </c>
      <c r="C2004" s="35" t="s">
        <v>6165</v>
      </c>
      <c r="D2004" s="35" t="str">
        <f>IFERROR(IF($A2004="HDC",IF(VLOOKUP($C2004,hdc!$B$2:$F$1600,2,FALSE())="","",VLOOKUP($C2004,hdc!$B$2:$F$1600,2,FALSE())),IF($A2004="NAUTICS",IF(VLOOKUP($C2004,nautics!$B$2:$F$1200,2,FALSE())="","",VLOOKUP($C2004,nautics!$B$2:$F$1200,2,FALSE())),IF($A2004="ST",IF(VLOOKUP($C2004,st!$B$2:$F$400,2,FALSE())="","",VLOOKUP($C2004,st!$B$2:$F$400,2,FALSE())),""))),"")</f>
        <v/>
      </c>
      <c r="E2004" s="35" t="str">
        <f>IFERROR(IF($A2004="HDC",IF(VLOOKUP($C2004,hdc!$B$2:$F$1600,3,FALSE())="","",VLOOKUP($C2004,hdc!$B$2:$F$1600,3,FALSE())),IF($A2004="NAUTICS",IF(VLOOKUP($C2004,nautics!$B$2:$F$1200,3,FALSE())="","",VLOOKUP($C2004,nautics!$B$2:$F$1200,3,FALSE())),IF($A2004="ST",IF(VLOOKUP($C2004,st!$B$2:$F$400,3,FALSE())="","",VLOOKUP($C2004,st!$B$2:$F$400,3,FALSE())),""))),"")</f>
        <v/>
      </c>
      <c r="F2004" s="35" t="str">
        <f>IFERROR(IF($A2004="HDC",IF(VLOOKUP($C2004,hdc!$B$2:$F$1600,4,FALSE())="","",VLOOKUP($C2004,hdc!$B$2:$F$1600,4,FALSE())),IF($A2004="NAUTICS",IF(VLOOKUP($C2004,nautics!$B$2:$F$1200,4,FALSE())="","",VLOOKUP($C2004,nautics!$B$2:$F$1200,4,FALSE())),IF($A2004="ST",IF(VLOOKUP($C2004,st!$B$2:$F$400,4,FALSE())="","",VLOOKUP($C2004,st!$B$2:$F$400,4,FALSE())),""))),"")</f>
        <v/>
      </c>
      <c r="G2004" s="35" t="str">
        <f>IFERROR(IF($A2004="HDC",IF(VLOOKUP($C2004,hdc!$B$2:$F$1600,5,FALSE())="","",VLOOKUP($C2004,hdc!$B$2:$F$1600,5,FALSE())),IF($A2004="NAUTICS",IF(VLOOKUP($C2004,nautics!$B$2:$F$1200,5,FALSE())="","",VLOOKUP($C2004,nautics!$B$2:$F$1200,5,FALSE())),IF($A2004="ST",IF(VLOOKUP($C2004,st!$B$2:$F$400,5,FALSE())="","",VLOOKUP($C2004,st!$B$2:$F$400,5,FALSE())),""))),"")</f>
        <v/>
      </c>
      <c r="H2004" s="35" t="s">
        <v>84</v>
      </c>
      <c r="I2004" s="35" t="s">
        <v>34</v>
      </c>
      <c r="J2004" s="35" t="s">
        <v>477</v>
      </c>
      <c r="K2004" s="35">
        <f t="shared" si="7"/>
        <v>4</v>
      </c>
      <c r="L2004" s="35" t="s">
        <v>5672</v>
      </c>
      <c r="M2004" s="35" t="s">
        <v>5673</v>
      </c>
      <c r="N2004" s="35" t="s">
        <v>896</v>
      </c>
      <c r="O2004" s="35" t="s">
        <v>897</v>
      </c>
      <c r="P2004" s="35" t="s">
        <v>6168</v>
      </c>
      <c r="Q2004" s="35" t="s">
        <v>6169</v>
      </c>
      <c r="S2004" s="35" t="s">
        <v>896</v>
      </c>
      <c r="T2004" s="35" t="s">
        <v>897</v>
      </c>
      <c r="U2004" s="35" t="s">
        <v>89</v>
      </c>
      <c r="W2004" s="35" t="s">
        <v>78</v>
      </c>
      <c r="X2004" s="35" t="s">
        <v>59</v>
      </c>
      <c r="Y2004" s="35" t="s">
        <v>89</v>
      </c>
      <c r="Z2004" s="35" t="s">
        <v>89</v>
      </c>
    </row>
    <row r="2005" spans="1:26" ht="15" customHeight="1">
      <c r="A2005" s="35" t="s">
        <v>1304</v>
      </c>
      <c r="C2005" s="35" t="s">
        <v>6171</v>
      </c>
      <c r="D2005" s="35" t="str">
        <f>IFERROR(IF($A2005="HDC",IF(VLOOKUP($C2005,hdc!$B$2:$F$1600,2,FALSE())="","",VLOOKUP($C2005,hdc!$B$2:$F$1600,2,FALSE())),IF($A2005="NAUTICS",IF(VLOOKUP($C2005,nautics!$B$2:$F$1200,2,FALSE())="","",VLOOKUP($C2005,nautics!$B$2:$F$1200,2,FALSE())),IF($A2005="ST",IF(VLOOKUP($C2005,st!$B$2:$F$400,2,FALSE())="","",VLOOKUP($C2005,st!$B$2:$F$400,2,FALSE())),""))),"")</f>
        <v/>
      </c>
      <c r="E2005" s="35" t="str">
        <f>IFERROR(IF($A2005="HDC",IF(VLOOKUP($C2005,hdc!$B$2:$F$1600,3,FALSE())="","",VLOOKUP($C2005,hdc!$B$2:$F$1600,3,FALSE())),IF($A2005="NAUTICS",IF(VLOOKUP($C2005,nautics!$B$2:$F$1200,3,FALSE())="","",VLOOKUP($C2005,nautics!$B$2:$F$1200,3,FALSE())),IF($A2005="ST",IF(VLOOKUP($C2005,st!$B$2:$F$400,3,FALSE())="","",VLOOKUP($C2005,st!$B$2:$F$400,3,FALSE())),""))),"")</f>
        <v/>
      </c>
      <c r="F2005" s="35" t="str">
        <f>IFERROR(IF($A2005="HDC",IF(VLOOKUP($C2005,hdc!$B$2:$F$1600,4,FALSE())="","",VLOOKUP($C2005,hdc!$B$2:$F$1600,4,FALSE())),IF($A2005="NAUTICS",IF(VLOOKUP($C2005,nautics!$B$2:$F$1200,4,FALSE())="","",VLOOKUP($C2005,nautics!$B$2:$F$1200,4,FALSE())),IF($A2005="ST",IF(VLOOKUP($C2005,st!$B$2:$F$400,4,FALSE())="","",VLOOKUP($C2005,st!$B$2:$F$400,4,FALSE())),""))),"")</f>
        <v/>
      </c>
      <c r="G2005" s="35" t="str">
        <f>IFERROR(IF($A2005="HDC",IF(VLOOKUP($C2005,hdc!$B$2:$F$1600,5,FALSE())="","",VLOOKUP($C2005,hdc!$B$2:$F$1600,5,FALSE())),IF($A2005="NAUTICS",IF(VLOOKUP($C2005,nautics!$B$2:$F$1200,5,FALSE())="","",VLOOKUP($C2005,nautics!$B$2:$F$1200,5,FALSE())),IF($A2005="ST",IF(VLOOKUP($C2005,st!$B$2:$F$400,5,FALSE())="","",VLOOKUP($C2005,st!$B$2:$F$400,5,FALSE())),""))),"")</f>
        <v/>
      </c>
      <c r="H2005" s="35" t="s">
        <v>84</v>
      </c>
      <c r="I2005" s="35" t="s">
        <v>34</v>
      </c>
      <c r="J2005" s="35" t="s">
        <v>477</v>
      </c>
      <c r="K2005" s="35">
        <f t="shared" si="7"/>
        <v>4</v>
      </c>
      <c r="L2005" s="35" t="s">
        <v>5672</v>
      </c>
      <c r="M2005" s="35" t="s">
        <v>5673</v>
      </c>
      <c r="N2005" s="35" t="s">
        <v>896</v>
      </c>
      <c r="O2005" s="35" t="s">
        <v>897</v>
      </c>
      <c r="P2005" s="35" t="s">
        <v>6174</v>
      </c>
      <c r="Q2005" s="35" t="s">
        <v>6175</v>
      </c>
      <c r="S2005" s="35" t="s">
        <v>896</v>
      </c>
      <c r="T2005" s="35" t="s">
        <v>897</v>
      </c>
      <c r="U2005" s="35" t="s">
        <v>89</v>
      </c>
      <c r="W2005" s="35" t="s">
        <v>78</v>
      </c>
      <c r="X2005" s="35" t="s">
        <v>59</v>
      </c>
      <c r="Y2005" s="35" t="s">
        <v>89</v>
      </c>
      <c r="Z2005" s="35" t="s">
        <v>89</v>
      </c>
    </row>
    <row r="2006" spans="1:26" ht="15" customHeight="1">
      <c r="A2006" s="35" t="s">
        <v>1304</v>
      </c>
      <c r="C2006" s="35" t="s">
        <v>6179</v>
      </c>
      <c r="D2006" s="35" t="str">
        <f>IFERROR(IF($A2006="HDC",IF(VLOOKUP($C2006,hdc!$B$2:$F$1600,2,FALSE())="","",VLOOKUP($C2006,hdc!$B$2:$F$1600,2,FALSE())),IF($A2006="NAUTICS",IF(VLOOKUP($C2006,nautics!$B$2:$F$1200,2,FALSE())="","",VLOOKUP($C2006,nautics!$B$2:$F$1200,2,FALSE())),IF($A2006="ST",IF(VLOOKUP($C2006,st!$B$2:$F$400,2,FALSE())="","",VLOOKUP($C2006,st!$B$2:$F$400,2,FALSE())),""))),"")</f>
        <v/>
      </c>
      <c r="E2006" s="35" t="str">
        <f>IFERROR(IF($A2006="HDC",IF(VLOOKUP($C2006,hdc!$B$2:$F$1600,3,FALSE())="","",VLOOKUP($C2006,hdc!$B$2:$F$1600,3,FALSE())),IF($A2006="NAUTICS",IF(VLOOKUP($C2006,nautics!$B$2:$F$1200,3,FALSE())="","",VLOOKUP($C2006,nautics!$B$2:$F$1200,3,FALSE())),IF($A2006="ST",IF(VLOOKUP($C2006,st!$B$2:$F$400,3,FALSE())="","",VLOOKUP($C2006,st!$B$2:$F$400,3,FALSE())),""))),"")</f>
        <v/>
      </c>
      <c r="F2006" s="35" t="str">
        <f>IFERROR(IF($A2006="HDC",IF(VLOOKUP($C2006,hdc!$B$2:$F$1600,4,FALSE())="","",VLOOKUP($C2006,hdc!$B$2:$F$1600,4,FALSE())),IF($A2006="NAUTICS",IF(VLOOKUP($C2006,nautics!$B$2:$F$1200,4,FALSE())="","",VLOOKUP($C2006,nautics!$B$2:$F$1200,4,FALSE())),IF($A2006="ST",IF(VLOOKUP($C2006,st!$B$2:$F$400,4,FALSE())="","",VLOOKUP($C2006,st!$B$2:$F$400,4,FALSE())),""))),"")</f>
        <v/>
      </c>
      <c r="G2006" s="35" t="str">
        <f>IFERROR(IF($A2006="HDC",IF(VLOOKUP($C2006,hdc!$B$2:$F$1600,5,FALSE())="","",VLOOKUP($C2006,hdc!$B$2:$F$1600,5,FALSE())),IF($A2006="NAUTICS",IF(VLOOKUP($C2006,nautics!$B$2:$F$1200,5,FALSE())="","",VLOOKUP($C2006,nautics!$B$2:$F$1200,5,FALSE())),IF($A2006="ST",IF(VLOOKUP($C2006,st!$B$2:$F$400,5,FALSE())="","",VLOOKUP($C2006,st!$B$2:$F$400,5,FALSE())),""))),"")</f>
        <v/>
      </c>
      <c r="H2006" s="35" t="s">
        <v>84</v>
      </c>
      <c r="I2006" s="35" t="s">
        <v>34</v>
      </c>
      <c r="J2006" s="35" t="s">
        <v>477</v>
      </c>
      <c r="K2006" s="35">
        <f t="shared" si="7"/>
        <v>4</v>
      </c>
      <c r="L2006" s="35" t="s">
        <v>6181</v>
      </c>
      <c r="M2006" s="35" t="s">
        <v>6182</v>
      </c>
      <c r="N2006" s="35" t="s">
        <v>896</v>
      </c>
      <c r="O2006" s="35" t="s">
        <v>897</v>
      </c>
      <c r="P2006" s="35" t="s">
        <v>6183</v>
      </c>
      <c r="Q2006" s="35" t="s">
        <v>6184</v>
      </c>
      <c r="S2006" s="35" t="s">
        <v>896</v>
      </c>
      <c r="T2006" s="35" t="s">
        <v>897</v>
      </c>
      <c r="U2006" s="35" t="s">
        <v>89</v>
      </c>
      <c r="W2006" s="35" t="s">
        <v>78</v>
      </c>
      <c r="X2006" s="35" t="s">
        <v>59</v>
      </c>
      <c r="Y2006" s="35" t="s">
        <v>89</v>
      </c>
      <c r="Z2006" s="35" t="s">
        <v>89</v>
      </c>
    </row>
    <row r="2007" spans="1:26" ht="15" customHeight="1">
      <c r="A2007" s="35" t="s">
        <v>1304</v>
      </c>
      <c r="C2007" s="35" t="s">
        <v>6188</v>
      </c>
      <c r="D2007" s="35" t="str">
        <f>IFERROR(IF($A2007="HDC",IF(VLOOKUP($C2007,hdc!$B$2:$F$1600,2,FALSE())="","",VLOOKUP($C2007,hdc!$B$2:$F$1600,2,FALSE())),IF($A2007="NAUTICS",IF(VLOOKUP($C2007,nautics!$B$2:$F$1200,2,FALSE())="","",VLOOKUP($C2007,nautics!$B$2:$F$1200,2,FALSE())),IF($A2007="ST",IF(VLOOKUP($C2007,st!$B$2:$F$400,2,FALSE())="","",VLOOKUP($C2007,st!$B$2:$F$400,2,FALSE())),""))),"")</f>
        <v/>
      </c>
      <c r="E2007" s="35" t="str">
        <f>IFERROR(IF($A2007="HDC",IF(VLOOKUP($C2007,hdc!$B$2:$F$1600,3,FALSE())="","",VLOOKUP($C2007,hdc!$B$2:$F$1600,3,FALSE())),IF($A2007="NAUTICS",IF(VLOOKUP($C2007,nautics!$B$2:$F$1200,3,FALSE())="","",VLOOKUP($C2007,nautics!$B$2:$F$1200,3,FALSE())),IF($A2007="ST",IF(VLOOKUP($C2007,st!$B$2:$F$400,3,FALSE())="","",VLOOKUP($C2007,st!$B$2:$F$400,3,FALSE())),""))),"")</f>
        <v/>
      </c>
      <c r="F2007" s="35" t="str">
        <f>IFERROR(IF($A2007="HDC",IF(VLOOKUP($C2007,hdc!$B$2:$F$1600,4,FALSE())="","",VLOOKUP($C2007,hdc!$B$2:$F$1600,4,FALSE())),IF($A2007="NAUTICS",IF(VLOOKUP($C2007,nautics!$B$2:$F$1200,4,FALSE())="","",VLOOKUP($C2007,nautics!$B$2:$F$1200,4,FALSE())),IF($A2007="ST",IF(VLOOKUP($C2007,st!$B$2:$F$400,4,FALSE())="","",VLOOKUP($C2007,st!$B$2:$F$400,4,FALSE())),""))),"")</f>
        <v/>
      </c>
      <c r="G2007" s="35" t="str">
        <f>IFERROR(IF($A2007="HDC",IF(VLOOKUP($C2007,hdc!$B$2:$F$1600,5,FALSE())="","",VLOOKUP($C2007,hdc!$B$2:$F$1600,5,FALSE())),IF($A2007="NAUTICS",IF(VLOOKUP($C2007,nautics!$B$2:$F$1200,5,FALSE())="","",VLOOKUP($C2007,nautics!$B$2:$F$1200,5,FALSE())),IF($A2007="ST",IF(VLOOKUP($C2007,st!$B$2:$F$400,5,FALSE())="","",VLOOKUP($C2007,st!$B$2:$F$400,5,FALSE())),""))),"")</f>
        <v/>
      </c>
      <c r="H2007" s="35" t="s">
        <v>84</v>
      </c>
      <c r="I2007" s="35" t="s">
        <v>34</v>
      </c>
      <c r="J2007" s="35" t="s">
        <v>477</v>
      </c>
      <c r="K2007" s="35">
        <f t="shared" si="7"/>
        <v>4</v>
      </c>
      <c r="L2007" s="35" t="s">
        <v>6181</v>
      </c>
      <c r="M2007" s="35" t="s">
        <v>6182</v>
      </c>
      <c r="N2007" s="35" t="s">
        <v>896</v>
      </c>
      <c r="O2007" s="35" t="s">
        <v>897</v>
      </c>
      <c r="P2007" s="35" t="s">
        <v>6191</v>
      </c>
      <c r="Q2007" s="35" t="s">
        <v>6192</v>
      </c>
      <c r="S2007" s="35" t="s">
        <v>896</v>
      </c>
      <c r="T2007" s="35" t="s">
        <v>897</v>
      </c>
      <c r="U2007" s="35" t="s">
        <v>89</v>
      </c>
      <c r="W2007" s="35" t="s">
        <v>78</v>
      </c>
      <c r="X2007" s="35" t="s">
        <v>59</v>
      </c>
      <c r="Y2007" s="35" t="s">
        <v>89</v>
      </c>
      <c r="Z2007" s="35" t="s">
        <v>89</v>
      </c>
    </row>
    <row r="2008" spans="1:26" ht="15" customHeight="1">
      <c r="A2008" s="35" t="s">
        <v>1304</v>
      </c>
      <c r="C2008" s="35" t="s">
        <v>6195</v>
      </c>
      <c r="D2008" s="35" t="str">
        <f>IFERROR(IF($A2008="HDC",IF(VLOOKUP($C2008,hdc!$B$2:$F$1600,2,FALSE())="","",VLOOKUP($C2008,hdc!$B$2:$F$1600,2,FALSE())),IF($A2008="NAUTICS",IF(VLOOKUP($C2008,nautics!$B$2:$F$1200,2,FALSE())="","",VLOOKUP($C2008,nautics!$B$2:$F$1200,2,FALSE())),IF($A2008="ST",IF(VLOOKUP($C2008,st!$B$2:$F$400,2,FALSE())="","",VLOOKUP($C2008,st!$B$2:$F$400,2,FALSE())),""))),"")</f>
        <v/>
      </c>
      <c r="E2008" s="35" t="str">
        <f>IFERROR(IF($A2008="HDC",IF(VLOOKUP($C2008,hdc!$B$2:$F$1600,3,FALSE())="","",VLOOKUP($C2008,hdc!$B$2:$F$1600,3,FALSE())),IF($A2008="NAUTICS",IF(VLOOKUP($C2008,nautics!$B$2:$F$1200,3,FALSE())="","",VLOOKUP($C2008,nautics!$B$2:$F$1200,3,FALSE())),IF($A2008="ST",IF(VLOOKUP($C2008,st!$B$2:$F$400,3,FALSE())="","",VLOOKUP($C2008,st!$B$2:$F$400,3,FALSE())),""))),"")</f>
        <v/>
      </c>
      <c r="F2008" s="35" t="str">
        <f>IFERROR(IF($A2008="HDC",IF(VLOOKUP($C2008,hdc!$B$2:$F$1600,4,FALSE())="","",VLOOKUP($C2008,hdc!$B$2:$F$1600,4,FALSE())),IF($A2008="NAUTICS",IF(VLOOKUP($C2008,nautics!$B$2:$F$1200,4,FALSE())="","",VLOOKUP($C2008,nautics!$B$2:$F$1200,4,FALSE())),IF($A2008="ST",IF(VLOOKUP($C2008,st!$B$2:$F$400,4,FALSE())="","",VLOOKUP($C2008,st!$B$2:$F$400,4,FALSE())),""))),"")</f>
        <v/>
      </c>
      <c r="G2008" s="35" t="str">
        <f>IFERROR(IF($A2008="HDC",IF(VLOOKUP($C2008,hdc!$B$2:$F$1600,5,FALSE())="","",VLOOKUP($C2008,hdc!$B$2:$F$1600,5,FALSE())),IF($A2008="NAUTICS",IF(VLOOKUP($C2008,nautics!$B$2:$F$1200,5,FALSE())="","",VLOOKUP($C2008,nautics!$B$2:$F$1200,5,FALSE())),IF($A2008="ST",IF(VLOOKUP($C2008,st!$B$2:$F$400,5,FALSE())="","",VLOOKUP($C2008,st!$B$2:$F$400,5,FALSE())),""))),"")</f>
        <v/>
      </c>
      <c r="H2008" s="35" t="s">
        <v>84</v>
      </c>
      <c r="I2008" s="35" t="s">
        <v>34</v>
      </c>
      <c r="J2008" s="35" t="s">
        <v>477</v>
      </c>
      <c r="K2008" s="35">
        <f t="shared" si="7"/>
        <v>4</v>
      </c>
      <c r="L2008" s="35" t="s">
        <v>5720</v>
      </c>
      <c r="M2008" s="35" t="s">
        <v>5721</v>
      </c>
      <c r="N2008" s="35" t="s">
        <v>433</v>
      </c>
      <c r="O2008" s="35" t="s">
        <v>434</v>
      </c>
      <c r="P2008" s="35" t="s">
        <v>6200</v>
      </c>
      <c r="Q2008" s="35" t="s">
        <v>6201</v>
      </c>
      <c r="S2008" s="35" t="s">
        <v>433</v>
      </c>
      <c r="T2008" s="35" t="s">
        <v>434</v>
      </c>
      <c r="U2008" s="35" t="s">
        <v>89</v>
      </c>
      <c r="W2008" s="35" t="s">
        <v>78</v>
      </c>
      <c r="X2008" s="35" t="s">
        <v>59</v>
      </c>
      <c r="Y2008" s="35" t="s">
        <v>89</v>
      </c>
      <c r="Z2008" s="35" t="s">
        <v>89</v>
      </c>
    </row>
    <row r="2009" spans="1:26" ht="15" customHeight="1">
      <c r="A2009" s="35" t="s">
        <v>1304</v>
      </c>
      <c r="C2009" s="35" t="s">
        <v>6205</v>
      </c>
      <c r="D2009" s="35" t="str">
        <f>IFERROR(IF($A2009="HDC",IF(VLOOKUP($C2009,hdc!$B$2:$F$1600,2,FALSE())="","",VLOOKUP($C2009,hdc!$B$2:$F$1600,2,FALSE())),IF($A2009="NAUTICS",IF(VLOOKUP($C2009,nautics!$B$2:$F$1200,2,FALSE())="","",VLOOKUP($C2009,nautics!$B$2:$F$1200,2,FALSE())),IF($A2009="ST",IF(VLOOKUP($C2009,st!$B$2:$F$400,2,FALSE())="","",VLOOKUP($C2009,st!$B$2:$F$400,2,FALSE())),""))),"")</f>
        <v/>
      </c>
      <c r="E2009" s="35" t="str">
        <f>IFERROR(IF($A2009="HDC",IF(VLOOKUP($C2009,hdc!$B$2:$F$1600,3,FALSE())="","",VLOOKUP($C2009,hdc!$B$2:$F$1600,3,FALSE())),IF($A2009="NAUTICS",IF(VLOOKUP($C2009,nautics!$B$2:$F$1200,3,FALSE())="","",VLOOKUP($C2009,nautics!$B$2:$F$1200,3,FALSE())),IF($A2009="ST",IF(VLOOKUP($C2009,st!$B$2:$F$400,3,FALSE())="","",VLOOKUP($C2009,st!$B$2:$F$400,3,FALSE())),""))),"")</f>
        <v/>
      </c>
      <c r="F2009" s="35" t="str">
        <f>IFERROR(IF($A2009="HDC",IF(VLOOKUP($C2009,hdc!$B$2:$F$1600,4,FALSE())="","",VLOOKUP($C2009,hdc!$B$2:$F$1600,4,FALSE())),IF($A2009="NAUTICS",IF(VLOOKUP($C2009,nautics!$B$2:$F$1200,4,FALSE())="","",VLOOKUP($C2009,nautics!$B$2:$F$1200,4,FALSE())),IF($A2009="ST",IF(VLOOKUP($C2009,st!$B$2:$F$400,4,FALSE())="","",VLOOKUP($C2009,st!$B$2:$F$400,4,FALSE())),""))),"")</f>
        <v/>
      </c>
      <c r="G2009" s="35" t="str">
        <f>IFERROR(IF($A2009="HDC",IF(VLOOKUP($C2009,hdc!$B$2:$F$1600,5,FALSE())="","",VLOOKUP($C2009,hdc!$B$2:$F$1600,5,FALSE())),IF($A2009="NAUTICS",IF(VLOOKUP($C2009,nautics!$B$2:$F$1200,5,FALSE())="","",VLOOKUP($C2009,nautics!$B$2:$F$1200,5,FALSE())),IF($A2009="ST",IF(VLOOKUP($C2009,st!$B$2:$F$400,5,FALSE())="","",VLOOKUP($C2009,st!$B$2:$F$400,5,FALSE())),""))),"")</f>
        <v/>
      </c>
      <c r="H2009" s="35" t="s">
        <v>84</v>
      </c>
      <c r="I2009" s="35" t="s">
        <v>34</v>
      </c>
      <c r="J2009" s="35" t="s">
        <v>477</v>
      </c>
      <c r="K2009" s="35">
        <f t="shared" si="7"/>
        <v>4</v>
      </c>
      <c r="L2009" s="35" t="s">
        <v>5720</v>
      </c>
      <c r="M2009" s="35" t="s">
        <v>5721</v>
      </c>
      <c r="N2009" s="35" t="s">
        <v>433</v>
      </c>
      <c r="O2009" s="35" t="s">
        <v>434</v>
      </c>
      <c r="P2009" s="35" t="s">
        <v>6209</v>
      </c>
      <c r="Q2009" s="35" t="s">
        <v>6210</v>
      </c>
      <c r="S2009" s="35" t="s">
        <v>433</v>
      </c>
      <c r="T2009" s="35" t="s">
        <v>434</v>
      </c>
      <c r="U2009" s="35" t="s">
        <v>89</v>
      </c>
      <c r="W2009" s="35" t="s">
        <v>78</v>
      </c>
      <c r="X2009" s="35" t="s">
        <v>59</v>
      </c>
      <c r="Y2009" s="35" t="s">
        <v>89</v>
      </c>
      <c r="Z2009" s="35" t="s">
        <v>89</v>
      </c>
    </row>
    <row r="2010" spans="1:26" ht="15" customHeight="1">
      <c r="A2010" s="35" t="s">
        <v>1304</v>
      </c>
      <c r="C2010" s="35" t="s">
        <v>6214</v>
      </c>
      <c r="D2010" s="35" t="str">
        <f>IFERROR(IF($A2010="HDC",IF(VLOOKUP($C2010,hdc!$B$2:$F$1600,2,FALSE())="","",VLOOKUP($C2010,hdc!$B$2:$F$1600,2,FALSE())),IF($A2010="NAUTICS",IF(VLOOKUP($C2010,nautics!$B$2:$F$1200,2,FALSE())="","",VLOOKUP($C2010,nautics!$B$2:$F$1200,2,FALSE())),IF($A2010="ST",IF(VLOOKUP($C2010,st!$B$2:$F$400,2,FALSE())="","",VLOOKUP($C2010,st!$B$2:$F$400,2,FALSE())),""))),"")</f>
        <v/>
      </c>
      <c r="E2010" s="35" t="str">
        <f>IFERROR(IF($A2010="HDC",IF(VLOOKUP($C2010,hdc!$B$2:$F$1600,3,FALSE())="","",VLOOKUP($C2010,hdc!$B$2:$F$1600,3,FALSE())),IF($A2010="NAUTICS",IF(VLOOKUP($C2010,nautics!$B$2:$F$1200,3,FALSE())="","",VLOOKUP($C2010,nautics!$B$2:$F$1200,3,FALSE())),IF($A2010="ST",IF(VLOOKUP($C2010,st!$B$2:$F$400,3,FALSE())="","",VLOOKUP($C2010,st!$B$2:$F$400,3,FALSE())),""))),"")</f>
        <v/>
      </c>
      <c r="F2010" s="35" t="str">
        <f>IFERROR(IF($A2010="HDC",IF(VLOOKUP($C2010,hdc!$B$2:$F$1600,4,FALSE())="","",VLOOKUP($C2010,hdc!$B$2:$F$1600,4,FALSE())),IF($A2010="NAUTICS",IF(VLOOKUP($C2010,nautics!$B$2:$F$1200,4,FALSE())="","",VLOOKUP($C2010,nautics!$B$2:$F$1200,4,FALSE())),IF($A2010="ST",IF(VLOOKUP($C2010,st!$B$2:$F$400,4,FALSE())="","",VLOOKUP($C2010,st!$B$2:$F$400,4,FALSE())),""))),"")</f>
        <v/>
      </c>
      <c r="G2010" s="35" t="str">
        <f>IFERROR(IF($A2010="HDC",IF(VLOOKUP($C2010,hdc!$B$2:$F$1600,5,FALSE())="","",VLOOKUP($C2010,hdc!$B$2:$F$1600,5,FALSE())),IF($A2010="NAUTICS",IF(VLOOKUP($C2010,nautics!$B$2:$F$1200,5,FALSE())="","",VLOOKUP($C2010,nautics!$B$2:$F$1200,5,FALSE())),IF($A2010="ST",IF(VLOOKUP($C2010,st!$B$2:$F$400,5,FALSE())="","",VLOOKUP($C2010,st!$B$2:$F$400,5,FALSE())),""))),"")</f>
        <v/>
      </c>
      <c r="H2010" s="35" t="s">
        <v>84</v>
      </c>
      <c r="I2010" s="35" t="s">
        <v>34</v>
      </c>
      <c r="J2010" s="35" t="s">
        <v>477</v>
      </c>
      <c r="K2010" s="35">
        <f t="shared" si="7"/>
        <v>4</v>
      </c>
      <c r="L2010" s="35" t="s">
        <v>5720</v>
      </c>
      <c r="M2010" s="35" t="s">
        <v>5721</v>
      </c>
      <c r="N2010" s="35" t="s">
        <v>433</v>
      </c>
      <c r="O2010" s="35" t="s">
        <v>434</v>
      </c>
      <c r="P2010" s="35" t="s">
        <v>6216</v>
      </c>
      <c r="Q2010" s="35" t="s">
        <v>6217</v>
      </c>
      <c r="S2010" s="35" t="s">
        <v>433</v>
      </c>
      <c r="T2010" s="35" t="s">
        <v>434</v>
      </c>
      <c r="U2010" s="35" t="s">
        <v>89</v>
      </c>
      <c r="W2010" s="35" t="s">
        <v>78</v>
      </c>
      <c r="X2010" s="35" t="s">
        <v>59</v>
      </c>
      <c r="Y2010" s="35" t="s">
        <v>89</v>
      </c>
      <c r="Z2010" s="35" t="s">
        <v>89</v>
      </c>
    </row>
    <row r="2011" spans="1:26" ht="15" customHeight="1">
      <c r="A2011" s="35" t="s">
        <v>1304</v>
      </c>
      <c r="C2011" s="35" t="s">
        <v>6220</v>
      </c>
      <c r="D2011" s="35" t="str">
        <f>IFERROR(IF($A2011="HDC",IF(VLOOKUP($C2011,hdc!$B$2:$F$1600,2,FALSE())="","",VLOOKUP($C2011,hdc!$B$2:$F$1600,2,FALSE())),IF($A2011="NAUTICS",IF(VLOOKUP($C2011,nautics!$B$2:$F$1200,2,FALSE())="","",VLOOKUP($C2011,nautics!$B$2:$F$1200,2,FALSE())),IF($A2011="ST",IF(VLOOKUP($C2011,st!$B$2:$F$400,2,FALSE())="","",VLOOKUP($C2011,st!$B$2:$F$400,2,FALSE())),""))),"")</f>
        <v/>
      </c>
      <c r="E2011" s="35" t="str">
        <f>IFERROR(IF($A2011="HDC",IF(VLOOKUP($C2011,hdc!$B$2:$F$1600,3,FALSE())="","",VLOOKUP($C2011,hdc!$B$2:$F$1600,3,FALSE())),IF($A2011="NAUTICS",IF(VLOOKUP($C2011,nautics!$B$2:$F$1200,3,FALSE())="","",VLOOKUP($C2011,nautics!$B$2:$F$1200,3,FALSE())),IF($A2011="ST",IF(VLOOKUP($C2011,st!$B$2:$F$400,3,FALSE())="","",VLOOKUP($C2011,st!$B$2:$F$400,3,FALSE())),""))),"")</f>
        <v/>
      </c>
      <c r="F2011" s="35" t="str">
        <f>IFERROR(IF($A2011="HDC",IF(VLOOKUP($C2011,hdc!$B$2:$F$1600,4,FALSE())="","",VLOOKUP($C2011,hdc!$B$2:$F$1600,4,FALSE())),IF($A2011="NAUTICS",IF(VLOOKUP($C2011,nautics!$B$2:$F$1200,4,FALSE())="","",VLOOKUP($C2011,nautics!$B$2:$F$1200,4,FALSE())),IF($A2011="ST",IF(VLOOKUP($C2011,st!$B$2:$F$400,4,FALSE())="","",VLOOKUP($C2011,st!$B$2:$F$400,4,FALSE())),""))),"")</f>
        <v/>
      </c>
      <c r="G2011" s="35" t="str">
        <f>IFERROR(IF($A2011="HDC",IF(VLOOKUP($C2011,hdc!$B$2:$F$1600,5,FALSE())="","",VLOOKUP($C2011,hdc!$B$2:$F$1600,5,FALSE())),IF($A2011="NAUTICS",IF(VLOOKUP($C2011,nautics!$B$2:$F$1200,5,FALSE())="","",VLOOKUP($C2011,nautics!$B$2:$F$1200,5,FALSE())),IF($A2011="ST",IF(VLOOKUP($C2011,st!$B$2:$F$400,5,FALSE())="","",VLOOKUP($C2011,st!$B$2:$F$400,5,FALSE())),""))),"")</f>
        <v/>
      </c>
      <c r="H2011" s="35" t="s">
        <v>84</v>
      </c>
      <c r="I2011" s="35" t="s">
        <v>34</v>
      </c>
      <c r="J2011" s="35" t="s">
        <v>477</v>
      </c>
      <c r="K2011" s="35">
        <f t="shared" si="7"/>
        <v>4</v>
      </c>
      <c r="L2011" s="35" t="s">
        <v>5720</v>
      </c>
      <c r="M2011" s="35" t="s">
        <v>5721</v>
      </c>
      <c r="N2011" s="35" t="s">
        <v>433</v>
      </c>
      <c r="O2011" s="35" t="s">
        <v>434</v>
      </c>
      <c r="P2011" s="35" t="s">
        <v>6222</v>
      </c>
      <c r="Q2011" s="35" t="s">
        <v>6223</v>
      </c>
      <c r="S2011" s="35" t="s">
        <v>433</v>
      </c>
      <c r="T2011" s="35" t="s">
        <v>434</v>
      </c>
      <c r="U2011" s="35" t="s">
        <v>89</v>
      </c>
      <c r="W2011" s="35" t="s">
        <v>78</v>
      </c>
      <c r="X2011" s="35" t="s">
        <v>59</v>
      </c>
      <c r="Y2011" s="35" t="s">
        <v>89</v>
      </c>
      <c r="Z2011" s="35" t="s">
        <v>89</v>
      </c>
    </row>
    <row r="2012" spans="1:26" ht="15" customHeight="1">
      <c r="A2012" s="35" t="s">
        <v>1304</v>
      </c>
      <c r="C2012" s="35" t="s">
        <v>6225</v>
      </c>
      <c r="D2012" s="35" t="str">
        <f>IFERROR(IF($A2012="HDC",IF(VLOOKUP($C2012,hdc!$B$2:$F$1600,2,FALSE())="","",VLOOKUP($C2012,hdc!$B$2:$F$1600,2,FALSE())),IF($A2012="NAUTICS",IF(VLOOKUP($C2012,nautics!$B$2:$F$1200,2,FALSE())="","",VLOOKUP($C2012,nautics!$B$2:$F$1200,2,FALSE())),IF($A2012="ST",IF(VLOOKUP($C2012,st!$B$2:$F$400,2,FALSE())="","",VLOOKUP($C2012,st!$B$2:$F$400,2,FALSE())),""))),"")</f>
        <v/>
      </c>
      <c r="E2012" s="35" t="str">
        <f>IFERROR(IF($A2012="HDC",IF(VLOOKUP($C2012,hdc!$B$2:$F$1600,3,FALSE())="","",VLOOKUP($C2012,hdc!$B$2:$F$1600,3,FALSE())),IF($A2012="NAUTICS",IF(VLOOKUP($C2012,nautics!$B$2:$F$1200,3,FALSE())="","",VLOOKUP($C2012,nautics!$B$2:$F$1200,3,FALSE())),IF($A2012="ST",IF(VLOOKUP($C2012,st!$B$2:$F$400,3,FALSE())="","",VLOOKUP($C2012,st!$B$2:$F$400,3,FALSE())),""))),"")</f>
        <v/>
      </c>
      <c r="F2012" s="35" t="str">
        <f>IFERROR(IF($A2012="HDC",IF(VLOOKUP($C2012,hdc!$B$2:$F$1600,4,FALSE())="","",VLOOKUP($C2012,hdc!$B$2:$F$1600,4,FALSE())),IF($A2012="NAUTICS",IF(VLOOKUP($C2012,nautics!$B$2:$F$1200,4,FALSE())="","",VLOOKUP($C2012,nautics!$B$2:$F$1200,4,FALSE())),IF($A2012="ST",IF(VLOOKUP($C2012,st!$B$2:$F$400,4,FALSE())="","",VLOOKUP($C2012,st!$B$2:$F$400,4,FALSE())),""))),"")</f>
        <v/>
      </c>
      <c r="G2012" s="35" t="str">
        <f>IFERROR(IF($A2012="HDC",IF(VLOOKUP($C2012,hdc!$B$2:$F$1600,5,FALSE())="","",VLOOKUP($C2012,hdc!$B$2:$F$1600,5,FALSE())),IF($A2012="NAUTICS",IF(VLOOKUP($C2012,nautics!$B$2:$F$1200,5,FALSE())="","",VLOOKUP($C2012,nautics!$B$2:$F$1200,5,FALSE())),IF($A2012="ST",IF(VLOOKUP($C2012,st!$B$2:$F$400,5,FALSE())="","",VLOOKUP($C2012,st!$B$2:$F$400,5,FALSE())),""))),"")</f>
        <v/>
      </c>
      <c r="H2012" s="35" t="s">
        <v>84</v>
      </c>
      <c r="I2012" s="35" t="s">
        <v>34</v>
      </c>
      <c r="J2012" s="35" t="s">
        <v>477</v>
      </c>
      <c r="K2012" s="35">
        <f t="shared" si="7"/>
        <v>4</v>
      </c>
      <c r="L2012" s="35" t="s">
        <v>5665</v>
      </c>
      <c r="M2012" s="35" t="s">
        <v>5666</v>
      </c>
      <c r="N2012" s="35" t="s">
        <v>433</v>
      </c>
      <c r="O2012" s="35" t="s">
        <v>434</v>
      </c>
      <c r="P2012" s="35" t="s">
        <v>6227</v>
      </c>
      <c r="Q2012" s="35" t="s">
        <v>6229</v>
      </c>
      <c r="S2012" s="35" t="s">
        <v>433</v>
      </c>
      <c r="T2012" s="35" t="s">
        <v>434</v>
      </c>
      <c r="U2012" s="35" t="s">
        <v>89</v>
      </c>
      <c r="W2012" s="35" t="s">
        <v>78</v>
      </c>
      <c r="X2012" s="35" t="s">
        <v>59</v>
      </c>
      <c r="Y2012" s="35" t="s">
        <v>89</v>
      </c>
      <c r="Z2012" s="35" t="s">
        <v>89</v>
      </c>
    </row>
    <row r="2013" spans="1:26" ht="15" customHeight="1">
      <c r="A2013" s="35" t="s">
        <v>1304</v>
      </c>
      <c r="C2013" s="35" t="s">
        <v>6230</v>
      </c>
      <c r="D2013" s="35" t="str">
        <f>IFERROR(IF($A2013="HDC",IF(VLOOKUP($C2013,hdc!$B$2:$F$1600,2,FALSE())="","",VLOOKUP($C2013,hdc!$B$2:$F$1600,2,FALSE())),IF($A2013="NAUTICS",IF(VLOOKUP($C2013,nautics!$B$2:$F$1200,2,FALSE())="","",VLOOKUP($C2013,nautics!$B$2:$F$1200,2,FALSE())),IF($A2013="ST",IF(VLOOKUP($C2013,st!$B$2:$F$400,2,FALSE())="","",VLOOKUP($C2013,st!$B$2:$F$400,2,FALSE())),""))),"")</f>
        <v/>
      </c>
      <c r="E2013" s="35" t="str">
        <f>IFERROR(IF($A2013="HDC",IF(VLOOKUP($C2013,hdc!$B$2:$F$1600,3,FALSE())="","",VLOOKUP($C2013,hdc!$B$2:$F$1600,3,FALSE())),IF($A2013="NAUTICS",IF(VLOOKUP($C2013,nautics!$B$2:$F$1200,3,FALSE())="","",VLOOKUP($C2013,nautics!$B$2:$F$1200,3,FALSE())),IF($A2013="ST",IF(VLOOKUP($C2013,st!$B$2:$F$400,3,FALSE())="","",VLOOKUP($C2013,st!$B$2:$F$400,3,FALSE())),""))),"")</f>
        <v/>
      </c>
      <c r="F2013" s="35" t="str">
        <f>IFERROR(IF($A2013="HDC",IF(VLOOKUP($C2013,hdc!$B$2:$F$1600,4,FALSE())="","",VLOOKUP($C2013,hdc!$B$2:$F$1600,4,FALSE())),IF($A2013="NAUTICS",IF(VLOOKUP($C2013,nautics!$B$2:$F$1200,4,FALSE())="","",VLOOKUP($C2013,nautics!$B$2:$F$1200,4,FALSE())),IF($A2013="ST",IF(VLOOKUP($C2013,st!$B$2:$F$400,4,FALSE())="","",VLOOKUP($C2013,st!$B$2:$F$400,4,FALSE())),""))),"")</f>
        <v/>
      </c>
      <c r="G2013" s="35" t="str">
        <f>IFERROR(IF($A2013="HDC",IF(VLOOKUP($C2013,hdc!$B$2:$F$1600,5,FALSE())="","",VLOOKUP($C2013,hdc!$B$2:$F$1600,5,FALSE())),IF($A2013="NAUTICS",IF(VLOOKUP($C2013,nautics!$B$2:$F$1200,5,FALSE())="","",VLOOKUP($C2013,nautics!$B$2:$F$1200,5,FALSE())),IF($A2013="ST",IF(VLOOKUP($C2013,st!$B$2:$F$400,5,FALSE())="","",VLOOKUP($C2013,st!$B$2:$F$400,5,FALSE())),""))),"")</f>
        <v/>
      </c>
      <c r="H2013" s="35" t="s">
        <v>84</v>
      </c>
      <c r="I2013" s="35" t="s">
        <v>34</v>
      </c>
      <c r="J2013" s="35" t="s">
        <v>477</v>
      </c>
      <c r="K2013" s="35">
        <f t="shared" si="7"/>
        <v>4</v>
      </c>
      <c r="L2013" s="35" t="s">
        <v>5665</v>
      </c>
      <c r="M2013" s="35" t="s">
        <v>5666</v>
      </c>
      <c r="N2013" s="35" t="s">
        <v>433</v>
      </c>
      <c r="O2013" s="35" t="s">
        <v>434</v>
      </c>
      <c r="P2013" s="35" t="s">
        <v>6233</v>
      </c>
      <c r="Q2013" s="35" t="s">
        <v>6234</v>
      </c>
      <c r="S2013" s="35" t="s">
        <v>433</v>
      </c>
      <c r="T2013" s="35" t="s">
        <v>434</v>
      </c>
      <c r="U2013" s="35" t="s">
        <v>89</v>
      </c>
      <c r="W2013" s="35" t="s">
        <v>78</v>
      </c>
      <c r="X2013" s="35" t="s">
        <v>59</v>
      </c>
      <c r="Y2013" s="35" t="s">
        <v>89</v>
      </c>
      <c r="Z2013" s="35" t="s">
        <v>89</v>
      </c>
    </row>
    <row r="2014" spans="1:26" ht="15" customHeight="1">
      <c r="A2014" s="35" t="s">
        <v>1304</v>
      </c>
      <c r="C2014" s="35" t="s">
        <v>6236</v>
      </c>
      <c r="D2014" s="35" t="str">
        <f>IFERROR(IF($A2014="HDC",IF(VLOOKUP($C2014,hdc!$B$2:$F$1600,2,FALSE())="","",VLOOKUP($C2014,hdc!$B$2:$F$1600,2,FALSE())),IF($A2014="NAUTICS",IF(VLOOKUP($C2014,nautics!$B$2:$F$1200,2,FALSE())="","",VLOOKUP($C2014,nautics!$B$2:$F$1200,2,FALSE())),IF($A2014="ST",IF(VLOOKUP($C2014,st!$B$2:$F$400,2,FALSE())="","",VLOOKUP($C2014,st!$B$2:$F$400,2,FALSE())),""))),"")</f>
        <v/>
      </c>
      <c r="E2014" s="35" t="str">
        <f>IFERROR(IF($A2014="HDC",IF(VLOOKUP($C2014,hdc!$B$2:$F$1600,3,FALSE())="","",VLOOKUP($C2014,hdc!$B$2:$F$1600,3,FALSE())),IF($A2014="NAUTICS",IF(VLOOKUP($C2014,nautics!$B$2:$F$1200,3,FALSE())="","",VLOOKUP($C2014,nautics!$B$2:$F$1200,3,FALSE())),IF($A2014="ST",IF(VLOOKUP($C2014,st!$B$2:$F$400,3,FALSE())="","",VLOOKUP($C2014,st!$B$2:$F$400,3,FALSE())),""))),"")</f>
        <v/>
      </c>
      <c r="F2014" s="35" t="str">
        <f>IFERROR(IF($A2014="HDC",IF(VLOOKUP($C2014,hdc!$B$2:$F$1600,4,FALSE())="","",VLOOKUP($C2014,hdc!$B$2:$F$1600,4,FALSE())),IF($A2014="NAUTICS",IF(VLOOKUP($C2014,nautics!$B$2:$F$1200,4,FALSE())="","",VLOOKUP($C2014,nautics!$B$2:$F$1200,4,FALSE())),IF($A2014="ST",IF(VLOOKUP($C2014,st!$B$2:$F$400,4,FALSE())="","",VLOOKUP($C2014,st!$B$2:$F$400,4,FALSE())),""))),"")</f>
        <v/>
      </c>
      <c r="G2014" s="35" t="str">
        <f>IFERROR(IF($A2014="HDC",IF(VLOOKUP($C2014,hdc!$B$2:$F$1600,5,FALSE())="","",VLOOKUP($C2014,hdc!$B$2:$F$1600,5,FALSE())),IF($A2014="NAUTICS",IF(VLOOKUP($C2014,nautics!$B$2:$F$1200,5,FALSE())="","",VLOOKUP($C2014,nautics!$B$2:$F$1200,5,FALSE())),IF($A2014="ST",IF(VLOOKUP($C2014,st!$B$2:$F$400,5,FALSE())="","",VLOOKUP($C2014,st!$B$2:$F$400,5,FALSE())),""))),"")</f>
        <v/>
      </c>
      <c r="H2014" s="35" t="s">
        <v>84</v>
      </c>
      <c r="I2014" s="35" t="s">
        <v>34</v>
      </c>
      <c r="J2014" s="35" t="s">
        <v>477</v>
      </c>
      <c r="K2014" s="35">
        <f t="shared" si="7"/>
        <v>4</v>
      </c>
      <c r="L2014" s="35" t="s">
        <v>6239</v>
      </c>
      <c r="M2014" s="35" t="s">
        <v>6240</v>
      </c>
      <c r="N2014" s="35" t="s">
        <v>433</v>
      </c>
      <c r="O2014" s="35" t="s">
        <v>434</v>
      </c>
      <c r="P2014" s="35" t="s">
        <v>6241</v>
      </c>
      <c r="Q2014" s="35" t="s">
        <v>6243</v>
      </c>
      <c r="S2014" s="35" t="s">
        <v>433</v>
      </c>
      <c r="T2014" s="35" t="s">
        <v>434</v>
      </c>
      <c r="U2014" s="35" t="s">
        <v>89</v>
      </c>
      <c r="W2014" s="35" t="s">
        <v>78</v>
      </c>
      <c r="X2014" s="35" t="s">
        <v>59</v>
      </c>
      <c r="Y2014" s="35" t="s">
        <v>89</v>
      </c>
      <c r="Z2014" s="35" t="s">
        <v>89</v>
      </c>
    </row>
    <row r="2015" spans="1:26" ht="15" customHeight="1">
      <c r="A2015" s="35" t="s">
        <v>1304</v>
      </c>
      <c r="C2015" s="35" t="s">
        <v>6244</v>
      </c>
      <c r="D2015" s="35">
        <f>IFERROR(IF($A2015="HDC",IF(VLOOKUP($C2015,hdc!$B$2:$F$1600,2,FALSE())="","",VLOOKUP($C2015,hdc!$B$2:$F$1600,2,FALSE())),IF($A2015="NAUTICS",IF(VLOOKUP($C2015,nautics!$B$2:$F$1200,2,FALSE())="","",VLOOKUP($C2015,nautics!$B$2:$F$1200,2,FALSE())),IF($A2015="ST",IF(VLOOKUP($C2015,st!$B$2:$F$400,2,FALSE())="","",VLOOKUP($C2015,st!$B$2:$F$400,2,FALSE())),""))),"")</f>
        <v>1</v>
      </c>
      <c r="E2015" s="35" t="str">
        <f>IFERROR(IF($A2015="HDC",IF(VLOOKUP($C2015,hdc!$B$2:$F$1600,3,FALSE())="","",VLOOKUP($C2015,hdc!$B$2:$F$1600,3,FALSE())),IF($A2015="NAUTICS",IF(VLOOKUP($C2015,nautics!$B$2:$F$1200,3,FALSE())="","",VLOOKUP($C2015,nautics!$B$2:$F$1200,3,FALSE())),IF($A2015="ST",IF(VLOOKUP($C2015,st!$B$2:$F$400,3,FALSE())="","",VLOOKUP($C2015,st!$B$2:$F$400,3,FALSE())),""))),"")</f>
        <v/>
      </c>
      <c r="F2015" s="35" t="str">
        <f>IFERROR(IF($A2015="HDC",IF(VLOOKUP($C2015,hdc!$B$2:$F$1600,4,FALSE())="","",VLOOKUP($C2015,hdc!$B$2:$F$1600,4,FALSE())),IF($A2015="NAUTICS",IF(VLOOKUP($C2015,nautics!$B$2:$F$1200,4,FALSE())="","",VLOOKUP($C2015,nautics!$B$2:$F$1200,4,FALSE())),IF($A2015="ST",IF(VLOOKUP($C2015,st!$B$2:$F$400,4,FALSE())="","",VLOOKUP($C2015,st!$B$2:$F$400,4,FALSE())),""))),"")</f>
        <v/>
      </c>
      <c r="G2015" s="35" t="str">
        <f>IFERROR(IF($A2015="HDC",IF(VLOOKUP($C2015,hdc!$B$2:$F$1600,5,FALSE())="","",VLOOKUP($C2015,hdc!$B$2:$F$1600,5,FALSE())),IF($A2015="NAUTICS",IF(VLOOKUP($C2015,nautics!$B$2:$F$1200,5,FALSE())="","",VLOOKUP($C2015,nautics!$B$2:$F$1200,5,FALSE())),IF($A2015="ST",IF(VLOOKUP($C2015,st!$B$2:$F$400,5,FALSE())="","",VLOOKUP($C2015,st!$B$2:$F$400,5,FALSE())),""))),"")</f>
        <v/>
      </c>
      <c r="H2015" s="35" t="s">
        <v>84</v>
      </c>
      <c r="I2015" s="35" t="s">
        <v>34</v>
      </c>
      <c r="J2015" s="35" t="s">
        <v>477</v>
      </c>
      <c r="K2015" s="35">
        <f t="shared" si="7"/>
        <v>4</v>
      </c>
      <c r="L2015" s="35" t="s">
        <v>6239</v>
      </c>
      <c r="M2015" s="35" t="s">
        <v>6240</v>
      </c>
      <c r="N2015" s="35" t="s">
        <v>433</v>
      </c>
      <c r="O2015" s="35" t="s">
        <v>434</v>
      </c>
      <c r="P2015" s="35" t="s">
        <v>6248</v>
      </c>
      <c r="Q2015" s="35" t="s">
        <v>6249</v>
      </c>
      <c r="S2015" s="35" t="s">
        <v>433</v>
      </c>
      <c r="T2015" s="35" t="s">
        <v>434</v>
      </c>
      <c r="U2015" s="35" t="s">
        <v>89</v>
      </c>
      <c r="W2015" s="35" t="s">
        <v>78</v>
      </c>
      <c r="X2015" s="35" t="s">
        <v>59</v>
      </c>
      <c r="Y2015" s="35" t="s">
        <v>89</v>
      </c>
      <c r="Z2015" s="35" t="s">
        <v>89</v>
      </c>
    </row>
    <row r="2016" spans="1:26" ht="15" customHeight="1">
      <c r="A2016" s="35" t="s">
        <v>1304</v>
      </c>
      <c r="C2016" s="35" t="s">
        <v>6250</v>
      </c>
      <c r="D2016" s="35">
        <f>IFERROR(IF($A2016="HDC",IF(VLOOKUP($C2016,hdc!$B$2:$F$1600,2,FALSE())="","",VLOOKUP($C2016,hdc!$B$2:$F$1600,2,FALSE())),IF($A2016="NAUTICS",IF(VLOOKUP($C2016,nautics!$B$2:$F$1200,2,FALSE())="","",VLOOKUP($C2016,nautics!$B$2:$F$1200,2,FALSE())),IF($A2016="ST",IF(VLOOKUP($C2016,st!$B$2:$F$400,2,FALSE())="","",VLOOKUP($C2016,st!$B$2:$F$400,2,FALSE())),""))),"")</f>
        <v>1</v>
      </c>
      <c r="E2016" s="35" t="str">
        <f>IFERROR(IF($A2016="HDC",IF(VLOOKUP($C2016,hdc!$B$2:$F$1600,3,FALSE())="","",VLOOKUP($C2016,hdc!$B$2:$F$1600,3,FALSE())),IF($A2016="NAUTICS",IF(VLOOKUP($C2016,nautics!$B$2:$F$1200,3,FALSE())="","",VLOOKUP($C2016,nautics!$B$2:$F$1200,3,FALSE())),IF($A2016="ST",IF(VLOOKUP($C2016,st!$B$2:$F$400,3,FALSE())="","",VLOOKUP($C2016,st!$B$2:$F$400,3,FALSE())),""))),"")</f>
        <v/>
      </c>
      <c r="F2016" s="35" t="str">
        <f>IFERROR(IF($A2016="HDC",IF(VLOOKUP($C2016,hdc!$B$2:$F$1600,4,FALSE())="","",VLOOKUP($C2016,hdc!$B$2:$F$1600,4,FALSE())),IF($A2016="NAUTICS",IF(VLOOKUP($C2016,nautics!$B$2:$F$1200,4,FALSE())="","",VLOOKUP($C2016,nautics!$B$2:$F$1200,4,FALSE())),IF($A2016="ST",IF(VLOOKUP($C2016,st!$B$2:$F$400,4,FALSE())="","",VLOOKUP($C2016,st!$B$2:$F$400,4,FALSE())),""))),"")</f>
        <v/>
      </c>
      <c r="G2016" s="35" t="str">
        <f>IFERROR(IF($A2016="HDC",IF(VLOOKUP($C2016,hdc!$B$2:$F$1600,5,FALSE())="","",VLOOKUP($C2016,hdc!$B$2:$F$1600,5,FALSE())),IF($A2016="NAUTICS",IF(VLOOKUP($C2016,nautics!$B$2:$F$1200,5,FALSE())="","",VLOOKUP($C2016,nautics!$B$2:$F$1200,5,FALSE())),IF($A2016="ST",IF(VLOOKUP($C2016,st!$B$2:$F$400,5,FALSE())="","",VLOOKUP($C2016,st!$B$2:$F$400,5,FALSE())),""))),"")</f>
        <v/>
      </c>
      <c r="H2016" s="35" t="s">
        <v>145</v>
      </c>
      <c r="I2016" s="35" t="s">
        <v>34</v>
      </c>
      <c r="J2016" s="35" t="s">
        <v>216</v>
      </c>
      <c r="K2016" s="35">
        <f t="shared" si="7"/>
        <v>15</v>
      </c>
      <c r="L2016" s="35" t="s">
        <v>4839</v>
      </c>
      <c r="M2016" s="35" t="s">
        <v>4840</v>
      </c>
      <c r="N2016" s="35" t="s">
        <v>2548</v>
      </c>
      <c r="O2016" s="35" t="s">
        <v>2549</v>
      </c>
      <c r="P2016" s="35" t="s">
        <v>5747</v>
      </c>
      <c r="Q2016" s="35" t="s">
        <v>5748</v>
      </c>
      <c r="S2016" s="35" t="s">
        <v>2548</v>
      </c>
      <c r="T2016" s="35" t="s">
        <v>2549</v>
      </c>
      <c r="U2016" s="35" t="s">
        <v>89</v>
      </c>
      <c r="W2016" s="35" t="s">
        <v>78</v>
      </c>
      <c r="X2016" s="35" t="s">
        <v>59</v>
      </c>
      <c r="Y2016" s="35" t="s">
        <v>89</v>
      </c>
      <c r="Z2016" s="35" t="s">
        <v>89</v>
      </c>
    </row>
    <row r="2017" spans="1:26" ht="15" customHeight="1">
      <c r="A2017" s="35" t="s">
        <v>1304</v>
      </c>
      <c r="C2017" s="35" t="s">
        <v>6255</v>
      </c>
      <c r="D2017" s="35">
        <f>IFERROR(IF($A2017="HDC",IF(VLOOKUP($C2017,hdc!$B$2:$F$1600,2,FALSE())="","",VLOOKUP($C2017,hdc!$B$2:$F$1600,2,FALSE())),IF($A2017="NAUTICS",IF(VLOOKUP($C2017,nautics!$B$2:$F$1200,2,FALSE())="","",VLOOKUP($C2017,nautics!$B$2:$F$1200,2,FALSE())),IF($A2017="ST",IF(VLOOKUP($C2017,st!$B$2:$F$400,2,FALSE())="","",VLOOKUP($C2017,st!$B$2:$F$400,2,FALSE())),""))),"")</f>
        <v>1</v>
      </c>
      <c r="E2017" s="35" t="str">
        <f>IFERROR(IF($A2017="HDC",IF(VLOOKUP($C2017,hdc!$B$2:$F$1600,3,FALSE())="","",VLOOKUP($C2017,hdc!$B$2:$F$1600,3,FALSE())),IF($A2017="NAUTICS",IF(VLOOKUP($C2017,nautics!$B$2:$F$1200,3,FALSE())="","",VLOOKUP($C2017,nautics!$B$2:$F$1200,3,FALSE())),IF($A2017="ST",IF(VLOOKUP($C2017,st!$B$2:$F$400,3,FALSE())="","",VLOOKUP($C2017,st!$B$2:$F$400,3,FALSE())),""))),"")</f>
        <v/>
      </c>
      <c r="F2017" s="35" t="str">
        <f>IFERROR(IF($A2017="HDC",IF(VLOOKUP($C2017,hdc!$B$2:$F$1600,4,FALSE())="","",VLOOKUP($C2017,hdc!$B$2:$F$1600,4,FALSE())),IF($A2017="NAUTICS",IF(VLOOKUP($C2017,nautics!$B$2:$F$1200,4,FALSE())="","",VLOOKUP($C2017,nautics!$B$2:$F$1200,4,FALSE())),IF($A2017="ST",IF(VLOOKUP($C2017,st!$B$2:$F$400,4,FALSE())="","",VLOOKUP($C2017,st!$B$2:$F$400,4,FALSE())),""))),"")</f>
        <v/>
      </c>
      <c r="G2017" s="35" t="str">
        <f>IFERROR(IF($A2017="HDC",IF(VLOOKUP($C2017,hdc!$B$2:$F$1600,5,FALSE())="","",VLOOKUP($C2017,hdc!$B$2:$F$1600,5,FALSE())),IF($A2017="NAUTICS",IF(VLOOKUP($C2017,nautics!$B$2:$F$1200,5,FALSE())="","",VLOOKUP($C2017,nautics!$B$2:$F$1200,5,FALSE())),IF($A2017="ST",IF(VLOOKUP($C2017,st!$B$2:$F$400,5,FALSE())="","",VLOOKUP($C2017,st!$B$2:$F$400,5,FALSE())),""))),"")</f>
        <v/>
      </c>
      <c r="H2017" s="35" t="s">
        <v>145</v>
      </c>
      <c r="I2017" s="35" t="s">
        <v>34</v>
      </c>
      <c r="J2017" s="35" t="s">
        <v>216</v>
      </c>
      <c r="K2017" s="35">
        <f t="shared" si="7"/>
        <v>15</v>
      </c>
      <c r="L2017" s="35" t="s">
        <v>4839</v>
      </c>
      <c r="M2017" s="35" t="s">
        <v>4840</v>
      </c>
      <c r="N2017" s="35" t="s">
        <v>2548</v>
      </c>
      <c r="O2017" s="35" t="s">
        <v>2549</v>
      </c>
      <c r="P2017" s="35" t="s">
        <v>5738</v>
      </c>
      <c r="Q2017" s="35" t="s">
        <v>5740</v>
      </c>
      <c r="S2017" s="35" t="s">
        <v>2548</v>
      </c>
      <c r="T2017" s="35" t="s">
        <v>2549</v>
      </c>
      <c r="U2017" s="35" t="s">
        <v>89</v>
      </c>
      <c r="W2017" s="35" t="s">
        <v>78</v>
      </c>
      <c r="X2017" s="35" t="s">
        <v>59</v>
      </c>
      <c r="Y2017" s="35" t="s">
        <v>89</v>
      </c>
      <c r="Z2017" s="35" t="s">
        <v>89</v>
      </c>
    </row>
    <row r="2018" spans="1:26" ht="15" customHeight="1">
      <c r="A2018" s="35" t="s">
        <v>1304</v>
      </c>
      <c r="C2018" s="35" t="s">
        <v>6260</v>
      </c>
      <c r="D2018" s="35">
        <f>IFERROR(IF($A2018="HDC",IF(VLOOKUP($C2018,hdc!$B$2:$F$1600,2,FALSE())="","",VLOOKUP($C2018,hdc!$B$2:$F$1600,2,FALSE())),IF($A2018="NAUTICS",IF(VLOOKUP($C2018,nautics!$B$2:$F$1200,2,FALSE())="","",VLOOKUP($C2018,nautics!$B$2:$F$1200,2,FALSE())),IF($A2018="ST",IF(VLOOKUP($C2018,st!$B$2:$F$400,2,FALSE())="","",VLOOKUP($C2018,st!$B$2:$F$400,2,FALSE())),""))),"")</f>
        <v>1</v>
      </c>
      <c r="E2018" s="35" t="str">
        <f>IFERROR(IF($A2018="HDC",IF(VLOOKUP($C2018,hdc!$B$2:$F$1600,3,FALSE())="","",VLOOKUP($C2018,hdc!$B$2:$F$1600,3,FALSE())),IF($A2018="NAUTICS",IF(VLOOKUP($C2018,nautics!$B$2:$F$1200,3,FALSE())="","",VLOOKUP($C2018,nautics!$B$2:$F$1200,3,FALSE())),IF($A2018="ST",IF(VLOOKUP($C2018,st!$B$2:$F$400,3,FALSE())="","",VLOOKUP($C2018,st!$B$2:$F$400,3,FALSE())),""))),"")</f>
        <v/>
      </c>
      <c r="F2018" s="35" t="str">
        <f>IFERROR(IF($A2018="HDC",IF(VLOOKUP($C2018,hdc!$B$2:$F$1600,4,FALSE())="","",VLOOKUP($C2018,hdc!$B$2:$F$1600,4,FALSE())),IF($A2018="NAUTICS",IF(VLOOKUP($C2018,nautics!$B$2:$F$1200,4,FALSE())="","",VLOOKUP($C2018,nautics!$B$2:$F$1200,4,FALSE())),IF($A2018="ST",IF(VLOOKUP($C2018,st!$B$2:$F$400,4,FALSE())="","",VLOOKUP($C2018,st!$B$2:$F$400,4,FALSE())),""))),"")</f>
        <v/>
      </c>
      <c r="G2018" s="35" t="str">
        <f>IFERROR(IF($A2018="HDC",IF(VLOOKUP($C2018,hdc!$B$2:$F$1600,5,FALSE())="","",VLOOKUP($C2018,hdc!$B$2:$F$1600,5,FALSE())),IF($A2018="NAUTICS",IF(VLOOKUP($C2018,nautics!$B$2:$F$1200,5,FALSE())="","",VLOOKUP($C2018,nautics!$B$2:$F$1200,5,FALSE())),IF($A2018="ST",IF(VLOOKUP($C2018,st!$B$2:$F$400,5,FALSE())="","",VLOOKUP($C2018,st!$B$2:$F$400,5,FALSE())),""))),"")</f>
        <v/>
      </c>
      <c r="H2018" s="35" t="s">
        <v>155</v>
      </c>
      <c r="I2018" s="35" t="s">
        <v>34</v>
      </c>
      <c r="J2018" s="35" t="s">
        <v>6262</v>
      </c>
      <c r="K2018" s="35">
        <f t="shared" si="7"/>
        <v>31</v>
      </c>
      <c r="L2018" s="35" t="s">
        <v>5103</v>
      </c>
      <c r="M2018" s="35" t="s">
        <v>5104</v>
      </c>
      <c r="N2018" s="35" t="s">
        <v>511</v>
      </c>
      <c r="O2018" s="35" t="s">
        <v>513</v>
      </c>
      <c r="P2018" s="35" t="s">
        <v>5092</v>
      </c>
      <c r="Q2018" s="35" t="s">
        <v>5093</v>
      </c>
      <c r="S2018" s="35" t="s">
        <v>2922</v>
      </c>
      <c r="T2018" s="35" t="s">
        <v>2924</v>
      </c>
      <c r="U2018" s="35" t="s">
        <v>6264</v>
      </c>
      <c r="W2018" s="35" t="s">
        <v>57</v>
      </c>
      <c r="X2018" s="35" t="s">
        <v>59</v>
      </c>
      <c r="Y2018" s="35" t="s">
        <v>2479</v>
      </c>
      <c r="Z2018" s="35" t="s">
        <v>5097</v>
      </c>
    </row>
    <row r="2019" spans="1:26" ht="15" customHeight="1">
      <c r="A2019" s="35" t="s">
        <v>1304</v>
      </c>
      <c r="C2019" s="35" t="s">
        <v>6267</v>
      </c>
      <c r="D2019" s="35">
        <f>IFERROR(IF($A2019="HDC",IF(VLOOKUP($C2019,hdc!$B$2:$F$1600,2,FALSE())="","",VLOOKUP($C2019,hdc!$B$2:$F$1600,2,FALSE())),IF($A2019="NAUTICS",IF(VLOOKUP($C2019,nautics!$B$2:$F$1200,2,FALSE())="","",VLOOKUP($C2019,nautics!$B$2:$F$1200,2,FALSE())),IF($A2019="ST",IF(VLOOKUP($C2019,st!$B$2:$F$400,2,FALSE())="","",VLOOKUP($C2019,st!$B$2:$F$400,2,FALSE())),""))),"")</f>
        <v>1</v>
      </c>
      <c r="E2019" s="35" t="str">
        <f>IFERROR(IF($A2019="HDC",IF(VLOOKUP($C2019,hdc!$B$2:$F$1600,3,FALSE())="","",VLOOKUP($C2019,hdc!$B$2:$F$1600,3,FALSE())),IF($A2019="NAUTICS",IF(VLOOKUP($C2019,nautics!$B$2:$F$1200,3,FALSE())="","",VLOOKUP($C2019,nautics!$B$2:$F$1200,3,FALSE())),IF($A2019="ST",IF(VLOOKUP($C2019,st!$B$2:$F$400,3,FALSE())="","",VLOOKUP($C2019,st!$B$2:$F$400,3,FALSE())),""))),"")</f>
        <v/>
      </c>
      <c r="F2019" s="35" t="str">
        <f>IFERROR(IF($A2019="HDC",IF(VLOOKUP($C2019,hdc!$B$2:$F$1600,4,FALSE())="","",VLOOKUP($C2019,hdc!$B$2:$F$1600,4,FALSE())),IF($A2019="NAUTICS",IF(VLOOKUP($C2019,nautics!$B$2:$F$1200,4,FALSE())="","",VLOOKUP($C2019,nautics!$B$2:$F$1200,4,FALSE())),IF($A2019="ST",IF(VLOOKUP($C2019,st!$B$2:$F$400,4,FALSE())="","",VLOOKUP($C2019,st!$B$2:$F$400,4,FALSE())),""))),"")</f>
        <v/>
      </c>
      <c r="G2019" s="35" t="str">
        <f>IFERROR(IF($A2019="HDC",IF(VLOOKUP($C2019,hdc!$B$2:$F$1600,5,FALSE())="","",VLOOKUP($C2019,hdc!$B$2:$F$1600,5,FALSE())),IF($A2019="NAUTICS",IF(VLOOKUP($C2019,nautics!$B$2:$F$1200,5,FALSE())="","",VLOOKUP($C2019,nautics!$B$2:$F$1200,5,FALSE())),IF($A2019="ST",IF(VLOOKUP($C2019,st!$B$2:$F$400,5,FALSE())="","",VLOOKUP($C2019,st!$B$2:$F$400,5,FALSE())),""))),"")</f>
        <v/>
      </c>
      <c r="H2019" s="35" t="s">
        <v>145</v>
      </c>
      <c r="I2019" s="35" t="s">
        <v>34</v>
      </c>
      <c r="J2019" s="35" t="s">
        <v>216</v>
      </c>
      <c r="K2019" s="35">
        <f t="shared" si="7"/>
        <v>15</v>
      </c>
      <c r="L2019" s="35" t="s">
        <v>4839</v>
      </c>
      <c r="M2019" s="35" t="s">
        <v>4840</v>
      </c>
      <c r="N2019" s="35" t="s">
        <v>2548</v>
      </c>
      <c r="O2019" s="35" t="s">
        <v>2549</v>
      </c>
      <c r="P2019" s="35" t="s">
        <v>5888</v>
      </c>
      <c r="Q2019" s="35" t="s">
        <v>5889</v>
      </c>
      <c r="S2019" s="35" t="s">
        <v>2548</v>
      </c>
      <c r="T2019" s="35" t="s">
        <v>2549</v>
      </c>
      <c r="U2019" s="35" t="s">
        <v>89</v>
      </c>
      <c r="W2019" s="35" t="s">
        <v>78</v>
      </c>
      <c r="X2019" s="35" t="s">
        <v>59</v>
      </c>
      <c r="Y2019" s="35" t="s">
        <v>89</v>
      </c>
      <c r="Z2019" s="35" t="s">
        <v>89</v>
      </c>
    </row>
    <row r="2020" spans="1:26" ht="15" customHeight="1">
      <c r="A2020" s="35" t="s">
        <v>1304</v>
      </c>
      <c r="C2020" s="35" t="s">
        <v>6272</v>
      </c>
      <c r="D2020" s="35">
        <f>IFERROR(IF($A2020="HDC",IF(VLOOKUP($C2020,hdc!$B$2:$F$1600,2,FALSE())="","",VLOOKUP($C2020,hdc!$B$2:$F$1600,2,FALSE())),IF($A2020="NAUTICS",IF(VLOOKUP($C2020,nautics!$B$2:$F$1200,2,FALSE())="","",VLOOKUP($C2020,nautics!$B$2:$F$1200,2,FALSE())),IF($A2020="ST",IF(VLOOKUP($C2020,st!$B$2:$F$400,2,FALSE())="","",VLOOKUP($C2020,st!$B$2:$F$400,2,FALSE())),""))),"")</f>
        <v>1</v>
      </c>
      <c r="E2020" s="35" t="str">
        <f>IFERROR(IF($A2020="HDC",IF(VLOOKUP($C2020,hdc!$B$2:$F$1600,3,FALSE())="","",VLOOKUP($C2020,hdc!$B$2:$F$1600,3,FALSE())),IF($A2020="NAUTICS",IF(VLOOKUP($C2020,nautics!$B$2:$F$1200,3,FALSE())="","",VLOOKUP($C2020,nautics!$B$2:$F$1200,3,FALSE())),IF($A2020="ST",IF(VLOOKUP($C2020,st!$B$2:$F$400,3,FALSE())="","",VLOOKUP($C2020,st!$B$2:$F$400,3,FALSE())),""))),"")</f>
        <v/>
      </c>
      <c r="F2020" s="35" t="str">
        <f>IFERROR(IF($A2020="HDC",IF(VLOOKUP($C2020,hdc!$B$2:$F$1600,4,FALSE())="","",VLOOKUP($C2020,hdc!$B$2:$F$1600,4,FALSE())),IF($A2020="NAUTICS",IF(VLOOKUP($C2020,nautics!$B$2:$F$1200,4,FALSE())="","",VLOOKUP($C2020,nautics!$B$2:$F$1200,4,FALSE())),IF($A2020="ST",IF(VLOOKUP($C2020,st!$B$2:$F$400,4,FALSE())="","",VLOOKUP($C2020,st!$B$2:$F$400,4,FALSE())),""))),"")</f>
        <v/>
      </c>
      <c r="G2020" s="35" t="str">
        <f>IFERROR(IF($A2020="HDC",IF(VLOOKUP($C2020,hdc!$B$2:$F$1600,5,FALSE())="","",VLOOKUP($C2020,hdc!$B$2:$F$1600,5,FALSE())),IF($A2020="NAUTICS",IF(VLOOKUP($C2020,nautics!$B$2:$F$1200,5,FALSE())="","",VLOOKUP($C2020,nautics!$B$2:$F$1200,5,FALSE())),IF($A2020="ST",IF(VLOOKUP($C2020,st!$B$2:$F$400,5,FALSE())="","",VLOOKUP($C2020,st!$B$2:$F$400,5,FALSE())),""))),"")</f>
        <v/>
      </c>
      <c r="H2020" s="35" t="s">
        <v>104</v>
      </c>
      <c r="I2020" s="35" t="s">
        <v>34</v>
      </c>
      <c r="J2020" s="35" t="s">
        <v>216</v>
      </c>
      <c r="K2020" s="35">
        <f t="shared" si="7"/>
        <v>15</v>
      </c>
      <c r="L2020" s="35" t="s">
        <v>4839</v>
      </c>
      <c r="M2020" s="35" t="s">
        <v>4840</v>
      </c>
      <c r="N2020" s="35" t="s">
        <v>2548</v>
      </c>
      <c r="O2020" s="35" t="s">
        <v>2549</v>
      </c>
      <c r="P2020" s="35" t="s">
        <v>5877</v>
      </c>
      <c r="Q2020" s="35" t="s">
        <v>5878</v>
      </c>
      <c r="S2020" s="35" t="s">
        <v>2548</v>
      </c>
      <c r="T2020" s="35" t="s">
        <v>2549</v>
      </c>
      <c r="U2020" s="35" t="s">
        <v>89</v>
      </c>
      <c r="W2020" s="35" t="s">
        <v>78</v>
      </c>
      <c r="X2020" s="35" t="s">
        <v>59</v>
      </c>
      <c r="Y2020" s="35" t="s">
        <v>89</v>
      </c>
      <c r="Z2020" s="35" t="s">
        <v>89</v>
      </c>
    </row>
    <row r="2021" spans="1:26" ht="15" customHeight="1">
      <c r="A2021" s="35" t="s">
        <v>1304</v>
      </c>
      <c r="C2021" s="35" t="s">
        <v>6278</v>
      </c>
      <c r="D2021" s="35" t="str">
        <f>IFERROR(IF($A2021="HDC",IF(VLOOKUP($C2021,hdc!$B$2:$F$1600,2,FALSE())="","",VLOOKUP($C2021,hdc!$B$2:$F$1600,2,FALSE())),IF($A2021="NAUTICS",IF(VLOOKUP($C2021,nautics!$B$2:$F$1200,2,FALSE())="","",VLOOKUP($C2021,nautics!$B$2:$F$1200,2,FALSE())),IF($A2021="ST",IF(VLOOKUP($C2021,st!$B$2:$F$400,2,FALSE())="","",VLOOKUP($C2021,st!$B$2:$F$400,2,FALSE())),""))),"")</f>
        <v/>
      </c>
      <c r="E2021" s="35" t="str">
        <f>IFERROR(IF($A2021="HDC",IF(VLOOKUP($C2021,hdc!$B$2:$F$1600,3,FALSE())="","",VLOOKUP($C2021,hdc!$B$2:$F$1600,3,FALSE())),IF($A2021="NAUTICS",IF(VLOOKUP($C2021,nautics!$B$2:$F$1200,3,FALSE())="","",VLOOKUP($C2021,nautics!$B$2:$F$1200,3,FALSE())),IF($A2021="ST",IF(VLOOKUP($C2021,st!$B$2:$F$400,3,FALSE())="","",VLOOKUP($C2021,st!$B$2:$F$400,3,FALSE())),""))),"")</f>
        <v/>
      </c>
      <c r="F2021" s="35" t="str">
        <f>IFERROR(IF($A2021="HDC",IF(VLOOKUP($C2021,hdc!$B$2:$F$1600,4,FALSE())="","",VLOOKUP($C2021,hdc!$B$2:$F$1600,4,FALSE())),IF($A2021="NAUTICS",IF(VLOOKUP($C2021,nautics!$B$2:$F$1200,4,FALSE())="","",VLOOKUP($C2021,nautics!$B$2:$F$1200,4,FALSE())),IF($A2021="ST",IF(VLOOKUP($C2021,st!$B$2:$F$400,4,FALSE())="","",VLOOKUP($C2021,st!$B$2:$F$400,4,FALSE())),""))),"")</f>
        <v/>
      </c>
      <c r="G2021" s="35" t="str">
        <f>IFERROR(IF($A2021="HDC",IF(VLOOKUP($C2021,hdc!$B$2:$F$1600,5,FALSE())="","",VLOOKUP($C2021,hdc!$B$2:$F$1600,5,FALSE())),IF($A2021="NAUTICS",IF(VLOOKUP($C2021,nautics!$B$2:$F$1200,5,FALSE())="","",VLOOKUP($C2021,nautics!$B$2:$F$1200,5,FALSE())),IF($A2021="ST",IF(VLOOKUP($C2021,st!$B$2:$F$400,5,FALSE())="","",VLOOKUP($C2021,st!$B$2:$F$400,5,FALSE())),""))),"")</f>
        <v/>
      </c>
      <c r="H2021" s="35" t="s">
        <v>145</v>
      </c>
      <c r="I2021" s="35" t="s">
        <v>34</v>
      </c>
      <c r="J2021" s="35" t="s">
        <v>6281</v>
      </c>
      <c r="K2021" s="35">
        <f t="shared" si="7"/>
        <v>16</v>
      </c>
      <c r="L2021" s="35" t="s">
        <v>4839</v>
      </c>
      <c r="M2021" s="35" t="s">
        <v>4840</v>
      </c>
      <c r="N2021" s="35" t="s">
        <v>2548</v>
      </c>
      <c r="O2021" s="35" t="s">
        <v>2549</v>
      </c>
      <c r="P2021" s="35" t="s">
        <v>5656</v>
      </c>
      <c r="Q2021" s="35" t="s">
        <v>5657</v>
      </c>
      <c r="S2021" s="35" t="s">
        <v>2548</v>
      </c>
      <c r="T2021" s="35" t="s">
        <v>2549</v>
      </c>
      <c r="U2021" s="35" t="s">
        <v>6285</v>
      </c>
      <c r="W2021" s="35" t="s">
        <v>78</v>
      </c>
      <c r="X2021" s="35" t="s">
        <v>59</v>
      </c>
      <c r="Y2021" s="35" t="s">
        <v>4843</v>
      </c>
      <c r="Z2021" s="35" t="s">
        <v>2554</v>
      </c>
    </row>
    <row r="2022" spans="1:26" ht="15" customHeight="1">
      <c r="A2022" s="35" t="s">
        <v>1304</v>
      </c>
      <c r="C2022" s="35" t="s">
        <v>6289</v>
      </c>
      <c r="D2022" s="35" t="str">
        <f>IFERROR(IF($A2022="HDC",IF(VLOOKUP($C2022,hdc!$B$2:$F$1600,2,FALSE())="","",VLOOKUP($C2022,hdc!$B$2:$F$1600,2,FALSE())),IF($A2022="NAUTICS",IF(VLOOKUP($C2022,nautics!$B$2:$F$1200,2,FALSE())="","",VLOOKUP($C2022,nautics!$B$2:$F$1200,2,FALSE())),IF($A2022="ST",IF(VLOOKUP($C2022,st!$B$2:$F$400,2,FALSE())="","",VLOOKUP($C2022,st!$B$2:$F$400,2,FALSE())),""))),"")</f>
        <v/>
      </c>
      <c r="E2022" s="35" t="str">
        <f>IFERROR(IF($A2022="HDC",IF(VLOOKUP($C2022,hdc!$B$2:$F$1600,3,FALSE())="","",VLOOKUP($C2022,hdc!$B$2:$F$1600,3,FALSE())),IF($A2022="NAUTICS",IF(VLOOKUP($C2022,nautics!$B$2:$F$1200,3,FALSE())="","",VLOOKUP($C2022,nautics!$B$2:$F$1200,3,FALSE())),IF($A2022="ST",IF(VLOOKUP($C2022,st!$B$2:$F$400,3,FALSE())="","",VLOOKUP($C2022,st!$B$2:$F$400,3,FALSE())),""))),"")</f>
        <v/>
      </c>
      <c r="F2022" s="35" t="str">
        <f>IFERROR(IF($A2022="HDC",IF(VLOOKUP($C2022,hdc!$B$2:$F$1600,4,FALSE())="","",VLOOKUP($C2022,hdc!$B$2:$F$1600,4,FALSE())),IF($A2022="NAUTICS",IF(VLOOKUP($C2022,nautics!$B$2:$F$1200,4,FALSE())="","",VLOOKUP($C2022,nautics!$B$2:$F$1200,4,FALSE())),IF($A2022="ST",IF(VLOOKUP($C2022,st!$B$2:$F$400,4,FALSE())="","",VLOOKUP($C2022,st!$B$2:$F$400,4,FALSE())),""))),"")</f>
        <v/>
      </c>
      <c r="G2022" s="35" t="str">
        <f>IFERROR(IF($A2022="HDC",IF(VLOOKUP($C2022,hdc!$B$2:$F$1600,5,FALSE())="","",VLOOKUP($C2022,hdc!$B$2:$F$1600,5,FALSE())),IF($A2022="NAUTICS",IF(VLOOKUP($C2022,nautics!$B$2:$F$1200,5,FALSE())="","",VLOOKUP($C2022,nautics!$B$2:$F$1200,5,FALSE())),IF($A2022="ST",IF(VLOOKUP($C2022,st!$B$2:$F$400,5,FALSE())="","",VLOOKUP($C2022,st!$B$2:$F$400,5,FALSE())),""))),"")</f>
        <v/>
      </c>
      <c r="H2022" s="35" t="s">
        <v>5972</v>
      </c>
      <c r="I2022" s="35" t="s">
        <v>34</v>
      </c>
      <c r="J2022" s="35" t="s">
        <v>216</v>
      </c>
      <c r="K2022" s="35">
        <f t="shared" si="7"/>
        <v>15</v>
      </c>
      <c r="L2022" s="35" t="s">
        <v>5965</v>
      </c>
      <c r="M2022" s="35" t="s">
        <v>5966</v>
      </c>
      <c r="N2022" s="35" t="s">
        <v>3479</v>
      </c>
      <c r="O2022" s="35" t="s">
        <v>3480</v>
      </c>
      <c r="P2022" s="35" t="s">
        <v>6292</v>
      </c>
      <c r="Q2022" s="35" t="s">
        <v>6293</v>
      </c>
      <c r="S2022" s="35" t="s">
        <v>3479</v>
      </c>
      <c r="T2022" s="35" t="s">
        <v>3480</v>
      </c>
      <c r="U2022" s="35" t="s">
        <v>89</v>
      </c>
      <c r="W2022" s="35" t="s">
        <v>78</v>
      </c>
      <c r="X2022" s="35" t="s">
        <v>59</v>
      </c>
      <c r="Y2022" s="35" t="s">
        <v>89</v>
      </c>
      <c r="Z2022" s="35" t="s">
        <v>89</v>
      </c>
    </row>
    <row r="2023" spans="1:26" ht="15" customHeight="1">
      <c r="A2023" s="35" t="s">
        <v>1304</v>
      </c>
      <c r="C2023" s="35" t="s">
        <v>6294</v>
      </c>
      <c r="D2023" s="35">
        <f>IFERROR(IF($A2023="HDC",IF(VLOOKUP($C2023,hdc!$B$2:$F$1600,2,FALSE())="","",VLOOKUP($C2023,hdc!$B$2:$F$1600,2,FALSE())),IF($A2023="NAUTICS",IF(VLOOKUP($C2023,nautics!$B$2:$F$1200,2,FALSE())="","",VLOOKUP($C2023,nautics!$B$2:$F$1200,2,FALSE())),IF($A2023="ST",IF(VLOOKUP($C2023,st!$B$2:$F$400,2,FALSE())="","",VLOOKUP($C2023,st!$B$2:$F$400,2,FALSE())),""))),"")</f>
        <v>1</v>
      </c>
      <c r="E2023" s="35" t="str">
        <f>IFERROR(IF($A2023="HDC",IF(VLOOKUP($C2023,hdc!$B$2:$F$1600,3,FALSE())="","",VLOOKUP($C2023,hdc!$B$2:$F$1600,3,FALSE())),IF($A2023="NAUTICS",IF(VLOOKUP($C2023,nautics!$B$2:$F$1200,3,FALSE())="","",VLOOKUP($C2023,nautics!$B$2:$F$1200,3,FALSE())),IF($A2023="ST",IF(VLOOKUP($C2023,st!$B$2:$F$400,3,FALSE())="","",VLOOKUP($C2023,st!$B$2:$F$400,3,FALSE())),""))),"")</f>
        <v/>
      </c>
      <c r="F2023" s="35" t="str">
        <f>IFERROR(IF($A2023="HDC",IF(VLOOKUP($C2023,hdc!$B$2:$F$1600,4,FALSE())="","",VLOOKUP($C2023,hdc!$B$2:$F$1600,4,FALSE())),IF($A2023="NAUTICS",IF(VLOOKUP($C2023,nautics!$B$2:$F$1200,4,FALSE())="","",VLOOKUP($C2023,nautics!$B$2:$F$1200,4,FALSE())),IF($A2023="ST",IF(VLOOKUP($C2023,st!$B$2:$F$400,4,FALSE())="","",VLOOKUP($C2023,st!$B$2:$F$400,4,FALSE())),""))),"")</f>
        <v/>
      </c>
      <c r="G2023" s="35" t="str">
        <f>IFERROR(IF($A2023="HDC",IF(VLOOKUP($C2023,hdc!$B$2:$F$1600,5,FALSE())="","",VLOOKUP($C2023,hdc!$B$2:$F$1600,5,FALSE())),IF($A2023="NAUTICS",IF(VLOOKUP($C2023,nautics!$B$2:$F$1200,5,FALSE())="","",VLOOKUP($C2023,nautics!$B$2:$F$1200,5,FALSE())),IF($A2023="ST",IF(VLOOKUP($C2023,st!$B$2:$F$400,5,FALSE())="","",VLOOKUP($C2023,st!$B$2:$F$400,5,FALSE())),""))),"")</f>
        <v/>
      </c>
      <c r="H2023" s="35" t="s">
        <v>104</v>
      </c>
      <c r="I2023" s="35" t="s">
        <v>34</v>
      </c>
      <c r="J2023" s="35" t="s">
        <v>1537</v>
      </c>
      <c r="K2023" s="35">
        <f t="shared" si="7"/>
        <v>3</v>
      </c>
      <c r="L2023" s="35" t="s">
        <v>6296</v>
      </c>
      <c r="M2023" s="35" t="s">
        <v>6297</v>
      </c>
      <c r="N2023" s="35" t="s">
        <v>2548</v>
      </c>
      <c r="O2023" s="35" t="s">
        <v>2549</v>
      </c>
      <c r="P2023" s="35" t="s">
        <v>5888</v>
      </c>
      <c r="Q2023" s="35" t="s">
        <v>5889</v>
      </c>
      <c r="S2023" s="35" t="s">
        <v>2548</v>
      </c>
      <c r="T2023" s="35" t="s">
        <v>2549</v>
      </c>
      <c r="U2023" s="35" t="s">
        <v>89</v>
      </c>
      <c r="W2023" s="35" t="s">
        <v>78</v>
      </c>
      <c r="X2023" s="35" t="s">
        <v>59</v>
      </c>
      <c r="Y2023" s="35" t="s">
        <v>89</v>
      </c>
      <c r="Z2023" s="35" t="s">
        <v>89</v>
      </c>
    </row>
    <row r="2024" spans="1:26" ht="15" customHeight="1">
      <c r="A2024" s="35" t="s">
        <v>1304</v>
      </c>
      <c r="C2024" s="35" t="s">
        <v>6298</v>
      </c>
      <c r="D2024" s="35" t="str">
        <f>IFERROR(IF($A2024="HDC",IF(VLOOKUP($C2024,hdc!$B$2:$F$1600,2,FALSE())="","",VLOOKUP($C2024,hdc!$B$2:$F$1600,2,FALSE())),IF($A2024="NAUTICS",IF(VLOOKUP($C2024,nautics!$B$2:$F$1200,2,FALSE())="","",VLOOKUP($C2024,nautics!$B$2:$F$1200,2,FALSE())),IF($A2024="ST",IF(VLOOKUP($C2024,st!$B$2:$F$400,2,FALSE())="","",VLOOKUP($C2024,st!$B$2:$F$400,2,FALSE())),""))),"")</f>
        <v/>
      </c>
      <c r="E2024" s="35" t="str">
        <f>IFERROR(IF($A2024="HDC",IF(VLOOKUP($C2024,hdc!$B$2:$F$1600,3,FALSE())="","",VLOOKUP($C2024,hdc!$B$2:$F$1600,3,FALSE())),IF($A2024="NAUTICS",IF(VLOOKUP($C2024,nautics!$B$2:$F$1200,3,FALSE())="","",VLOOKUP($C2024,nautics!$B$2:$F$1200,3,FALSE())),IF($A2024="ST",IF(VLOOKUP($C2024,st!$B$2:$F$400,3,FALSE())="","",VLOOKUP($C2024,st!$B$2:$F$400,3,FALSE())),""))),"")</f>
        <v/>
      </c>
      <c r="F2024" s="35" t="str">
        <f>IFERROR(IF($A2024="HDC",IF(VLOOKUP($C2024,hdc!$B$2:$F$1600,4,FALSE())="","",VLOOKUP($C2024,hdc!$B$2:$F$1600,4,FALSE())),IF($A2024="NAUTICS",IF(VLOOKUP($C2024,nautics!$B$2:$F$1200,4,FALSE())="","",VLOOKUP($C2024,nautics!$B$2:$F$1200,4,FALSE())),IF($A2024="ST",IF(VLOOKUP($C2024,st!$B$2:$F$400,4,FALSE())="","",VLOOKUP($C2024,st!$B$2:$F$400,4,FALSE())),""))),"")</f>
        <v/>
      </c>
      <c r="G2024" s="35" t="str">
        <f>IFERROR(IF($A2024="HDC",IF(VLOOKUP($C2024,hdc!$B$2:$F$1600,5,FALSE())="","",VLOOKUP($C2024,hdc!$B$2:$F$1600,5,FALSE())),IF($A2024="NAUTICS",IF(VLOOKUP($C2024,nautics!$B$2:$F$1200,5,FALSE())="","",VLOOKUP($C2024,nautics!$B$2:$F$1200,5,FALSE())),IF($A2024="ST",IF(VLOOKUP($C2024,st!$B$2:$F$400,5,FALSE())="","",VLOOKUP($C2024,st!$B$2:$F$400,5,FALSE())),""))),"")</f>
        <v/>
      </c>
      <c r="H2024" s="35" t="s">
        <v>316</v>
      </c>
      <c r="I2024" s="35" t="s">
        <v>34</v>
      </c>
      <c r="J2024" s="35" t="s">
        <v>6300</v>
      </c>
      <c r="K2024" s="35">
        <f t="shared" si="7"/>
        <v>25</v>
      </c>
      <c r="L2024" s="35" t="s">
        <v>4872</v>
      </c>
      <c r="M2024" s="35" t="s">
        <v>4874</v>
      </c>
      <c r="N2024" s="35" t="s">
        <v>2490</v>
      </c>
      <c r="O2024" s="35" t="s">
        <v>2492</v>
      </c>
      <c r="P2024" s="35" t="s">
        <v>5545</v>
      </c>
      <c r="Q2024" s="35" t="s">
        <v>5546</v>
      </c>
      <c r="S2024" s="35" t="s">
        <v>511</v>
      </c>
      <c r="T2024" s="35" t="s">
        <v>513</v>
      </c>
      <c r="U2024" s="35" t="s">
        <v>6303</v>
      </c>
      <c r="W2024" s="35" t="s">
        <v>57</v>
      </c>
      <c r="X2024" s="35" t="s">
        <v>59</v>
      </c>
      <c r="Y2024" s="35" t="s">
        <v>2902</v>
      </c>
      <c r="Z2024" s="35" t="s">
        <v>2869</v>
      </c>
    </row>
    <row r="2025" spans="1:26" ht="15" customHeight="1">
      <c r="A2025" s="35" t="s">
        <v>1304</v>
      </c>
      <c r="C2025" s="35" t="s">
        <v>6305</v>
      </c>
      <c r="D2025" s="35" t="str">
        <f>IFERROR(IF($A2025="HDC",IF(VLOOKUP($C2025,hdc!$B$2:$F$1600,2,FALSE())="","",VLOOKUP($C2025,hdc!$B$2:$F$1600,2,FALSE())),IF($A2025="NAUTICS",IF(VLOOKUP($C2025,nautics!$B$2:$F$1200,2,FALSE())="","",VLOOKUP($C2025,nautics!$B$2:$F$1200,2,FALSE())),IF($A2025="ST",IF(VLOOKUP($C2025,st!$B$2:$F$400,2,FALSE())="","",VLOOKUP($C2025,st!$B$2:$F$400,2,FALSE())),""))),"")</f>
        <v/>
      </c>
      <c r="E2025" s="35" t="str">
        <f>IFERROR(IF($A2025="HDC",IF(VLOOKUP($C2025,hdc!$B$2:$F$1600,3,FALSE())="","",VLOOKUP($C2025,hdc!$B$2:$F$1600,3,FALSE())),IF($A2025="NAUTICS",IF(VLOOKUP($C2025,nautics!$B$2:$F$1200,3,FALSE())="","",VLOOKUP($C2025,nautics!$B$2:$F$1200,3,FALSE())),IF($A2025="ST",IF(VLOOKUP($C2025,st!$B$2:$F$400,3,FALSE())="","",VLOOKUP($C2025,st!$B$2:$F$400,3,FALSE())),""))),"")</f>
        <v/>
      </c>
      <c r="F2025" s="35" t="str">
        <f>IFERROR(IF($A2025="HDC",IF(VLOOKUP($C2025,hdc!$B$2:$F$1600,4,FALSE())="","",VLOOKUP($C2025,hdc!$B$2:$F$1600,4,FALSE())),IF($A2025="NAUTICS",IF(VLOOKUP($C2025,nautics!$B$2:$F$1200,4,FALSE())="","",VLOOKUP($C2025,nautics!$B$2:$F$1200,4,FALSE())),IF($A2025="ST",IF(VLOOKUP($C2025,st!$B$2:$F$400,4,FALSE())="","",VLOOKUP($C2025,st!$B$2:$F$400,4,FALSE())),""))),"")</f>
        <v/>
      </c>
      <c r="G2025" s="35" t="str">
        <f>IFERROR(IF($A2025="HDC",IF(VLOOKUP($C2025,hdc!$B$2:$F$1600,5,FALSE())="","",VLOOKUP($C2025,hdc!$B$2:$F$1600,5,FALSE())),IF($A2025="NAUTICS",IF(VLOOKUP($C2025,nautics!$B$2:$F$1200,5,FALSE())="","",VLOOKUP($C2025,nautics!$B$2:$F$1200,5,FALSE())),IF($A2025="ST",IF(VLOOKUP($C2025,st!$B$2:$F$400,5,FALSE())="","",VLOOKUP($C2025,st!$B$2:$F$400,5,FALSE())),""))),"")</f>
        <v/>
      </c>
      <c r="H2025" s="35" t="s">
        <v>5653</v>
      </c>
      <c r="I2025" s="35" t="s">
        <v>34</v>
      </c>
      <c r="J2025" s="35" t="s">
        <v>216</v>
      </c>
      <c r="K2025" s="35">
        <f t="shared" si="7"/>
        <v>15</v>
      </c>
      <c r="L2025" s="35" t="s">
        <v>6307</v>
      </c>
      <c r="M2025" s="35" t="s">
        <v>6308</v>
      </c>
      <c r="N2025" s="35" t="s">
        <v>2548</v>
      </c>
      <c r="O2025" s="35" t="s">
        <v>2549</v>
      </c>
      <c r="P2025" s="35" t="s">
        <v>5888</v>
      </c>
      <c r="Q2025" s="35" t="s">
        <v>5889</v>
      </c>
      <c r="S2025" s="35" t="s">
        <v>2548</v>
      </c>
      <c r="T2025" s="35" t="s">
        <v>2549</v>
      </c>
      <c r="U2025" s="35" t="s">
        <v>89</v>
      </c>
      <c r="W2025" s="35" t="s">
        <v>78</v>
      </c>
      <c r="X2025" s="35" t="s">
        <v>59</v>
      </c>
      <c r="Y2025" s="35" t="s">
        <v>89</v>
      </c>
      <c r="Z2025" s="35" t="s">
        <v>89</v>
      </c>
    </row>
    <row r="2026" spans="1:26" ht="15" customHeight="1">
      <c r="A2026" s="35" t="s">
        <v>1304</v>
      </c>
      <c r="C2026" s="35" t="s">
        <v>6311</v>
      </c>
      <c r="D2026" s="35" t="str">
        <f>IFERROR(IF($A2026="HDC",IF(VLOOKUP($C2026,hdc!$B$2:$F$1600,2,FALSE())="","",VLOOKUP($C2026,hdc!$B$2:$F$1600,2,FALSE())),IF($A2026="NAUTICS",IF(VLOOKUP($C2026,nautics!$B$2:$F$1200,2,FALSE())="","",VLOOKUP($C2026,nautics!$B$2:$F$1200,2,FALSE())),IF($A2026="ST",IF(VLOOKUP($C2026,st!$B$2:$F$400,2,FALSE())="","",VLOOKUP($C2026,st!$B$2:$F$400,2,FALSE())),""))),"")</f>
        <v/>
      </c>
      <c r="E2026" s="35" t="str">
        <f>IFERROR(IF($A2026="HDC",IF(VLOOKUP($C2026,hdc!$B$2:$F$1600,3,FALSE())="","",VLOOKUP($C2026,hdc!$B$2:$F$1600,3,FALSE())),IF($A2026="NAUTICS",IF(VLOOKUP($C2026,nautics!$B$2:$F$1200,3,FALSE())="","",VLOOKUP($C2026,nautics!$B$2:$F$1200,3,FALSE())),IF($A2026="ST",IF(VLOOKUP($C2026,st!$B$2:$F$400,3,FALSE())="","",VLOOKUP($C2026,st!$B$2:$F$400,3,FALSE())),""))),"")</f>
        <v/>
      </c>
      <c r="F2026" s="35" t="str">
        <f>IFERROR(IF($A2026="HDC",IF(VLOOKUP($C2026,hdc!$B$2:$F$1600,4,FALSE())="","",VLOOKUP($C2026,hdc!$B$2:$F$1600,4,FALSE())),IF($A2026="NAUTICS",IF(VLOOKUP($C2026,nautics!$B$2:$F$1200,4,FALSE())="","",VLOOKUP($C2026,nautics!$B$2:$F$1200,4,FALSE())),IF($A2026="ST",IF(VLOOKUP($C2026,st!$B$2:$F$400,4,FALSE())="","",VLOOKUP($C2026,st!$B$2:$F$400,4,FALSE())),""))),"")</f>
        <v/>
      </c>
      <c r="G2026" s="35" t="str">
        <f>IFERROR(IF($A2026="HDC",IF(VLOOKUP($C2026,hdc!$B$2:$F$1600,5,FALSE())="","",VLOOKUP($C2026,hdc!$B$2:$F$1600,5,FALSE())),IF($A2026="NAUTICS",IF(VLOOKUP($C2026,nautics!$B$2:$F$1200,5,FALSE())="","",VLOOKUP($C2026,nautics!$B$2:$F$1200,5,FALSE())),IF($A2026="ST",IF(VLOOKUP($C2026,st!$B$2:$F$400,5,FALSE())="","",VLOOKUP($C2026,st!$B$2:$F$400,5,FALSE())),""))),"")</f>
        <v/>
      </c>
      <c r="H2026" s="35" t="s">
        <v>104</v>
      </c>
      <c r="I2026" s="35" t="s">
        <v>34</v>
      </c>
      <c r="J2026" s="35" t="s">
        <v>1537</v>
      </c>
      <c r="K2026" s="35">
        <f t="shared" si="7"/>
        <v>3</v>
      </c>
      <c r="L2026" s="35" t="s">
        <v>6312</v>
      </c>
      <c r="M2026" s="35" t="s">
        <v>6313</v>
      </c>
      <c r="N2026" s="35" t="s">
        <v>2548</v>
      </c>
      <c r="O2026" s="35" t="s">
        <v>2549</v>
      </c>
      <c r="P2026" s="35" t="s">
        <v>5656</v>
      </c>
      <c r="Q2026" s="35" t="s">
        <v>5657</v>
      </c>
      <c r="S2026" s="35" t="s">
        <v>2548</v>
      </c>
      <c r="T2026" s="35" t="s">
        <v>2549</v>
      </c>
      <c r="U2026" s="35" t="s">
        <v>89</v>
      </c>
      <c r="W2026" s="35" t="s">
        <v>78</v>
      </c>
      <c r="X2026" s="35" t="s">
        <v>59</v>
      </c>
      <c r="Y2026" s="35" t="s">
        <v>89</v>
      </c>
      <c r="Z2026" s="35" t="s">
        <v>89</v>
      </c>
    </row>
    <row r="2027" spans="1:26" ht="15" customHeight="1">
      <c r="A2027" s="35" t="s">
        <v>1304</v>
      </c>
      <c r="C2027" s="35" t="s">
        <v>6315</v>
      </c>
      <c r="D2027" s="35" t="str">
        <f>IFERROR(IF($A2027="HDC",IF(VLOOKUP($C2027,hdc!$B$2:$F$1600,2,FALSE())="","",VLOOKUP($C2027,hdc!$B$2:$F$1600,2,FALSE())),IF($A2027="NAUTICS",IF(VLOOKUP($C2027,nautics!$B$2:$F$1200,2,FALSE())="","",VLOOKUP($C2027,nautics!$B$2:$F$1200,2,FALSE())),IF($A2027="ST",IF(VLOOKUP($C2027,st!$B$2:$F$400,2,FALSE())="","",VLOOKUP($C2027,st!$B$2:$F$400,2,FALSE())),""))),"")</f>
        <v/>
      </c>
      <c r="E2027" s="35" t="str">
        <f>IFERROR(IF($A2027="HDC",IF(VLOOKUP($C2027,hdc!$B$2:$F$1600,3,FALSE())="","",VLOOKUP($C2027,hdc!$B$2:$F$1600,3,FALSE())),IF($A2027="NAUTICS",IF(VLOOKUP($C2027,nautics!$B$2:$F$1200,3,FALSE())="","",VLOOKUP($C2027,nautics!$B$2:$F$1200,3,FALSE())),IF($A2027="ST",IF(VLOOKUP($C2027,st!$B$2:$F$400,3,FALSE())="","",VLOOKUP($C2027,st!$B$2:$F$400,3,FALSE())),""))),"")</f>
        <v/>
      </c>
      <c r="F2027" s="35" t="str">
        <f>IFERROR(IF($A2027="HDC",IF(VLOOKUP($C2027,hdc!$B$2:$F$1600,4,FALSE())="","",VLOOKUP($C2027,hdc!$B$2:$F$1600,4,FALSE())),IF($A2027="NAUTICS",IF(VLOOKUP($C2027,nautics!$B$2:$F$1200,4,FALSE())="","",VLOOKUP($C2027,nautics!$B$2:$F$1200,4,FALSE())),IF($A2027="ST",IF(VLOOKUP($C2027,st!$B$2:$F$400,4,FALSE())="","",VLOOKUP($C2027,st!$B$2:$F$400,4,FALSE())),""))),"")</f>
        <v/>
      </c>
      <c r="G2027" s="35" t="str">
        <f>IFERROR(IF($A2027="HDC",IF(VLOOKUP($C2027,hdc!$B$2:$F$1600,5,FALSE())="","",VLOOKUP($C2027,hdc!$B$2:$F$1600,5,FALSE())),IF($A2027="NAUTICS",IF(VLOOKUP($C2027,nautics!$B$2:$F$1200,5,FALSE())="","",VLOOKUP($C2027,nautics!$B$2:$F$1200,5,FALSE())),IF($A2027="ST",IF(VLOOKUP($C2027,st!$B$2:$F$400,5,FALSE())="","",VLOOKUP($C2027,st!$B$2:$F$400,5,FALSE())),""))),"")</f>
        <v/>
      </c>
      <c r="H2027" s="35" t="s">
        <v>5653</v>
      </c>
      <c r="I2027" s="35" t="s">
        <v>34</v>
      </c>
      <c r="J2027" s="35" t="s">
        <v>216</v>
      </c>
      <c r="K2027" s="35">
        <f t="shared" si="7"/>
        <v>15</v>
      </c>
      <c r="L2027" s="35" t="s">
        <v>5965</v>
      </c>
      <c r="M2027" s="35" t="s">
        <v>5966</v>
      </c>
      <c r="N2027" s="35" t="s">
        <v>3479</v>
      </c>
      <c r="O2027" s="35" t="s">
        <v>3480</v>
      </c>
      <c r="P2027" s="35" t="s">
        <v>6317</v>
      </c>
      <c r="Q2027" s="35" t="s">
        <v>6318</v>
      </c>
      <c r="S2027" s="35" t="s">
        <v>3479</v>
      </c>
      <c r="T2027" s="35" t="s">
        <v>3480</v>
      </c>
      <c r="U2027" s="35" t="s">
        <v>89</v>
      </c>
      <c r="W2027" s="35" t="s">
        <v>78</v>
      </c>
      <c r="X2027" s="35" t="s">
        <v>3518</v>
      </c>
      <c r="Y2027" s="35" t="s">
        <v>89</v>
      </c>
      <c r="Z2027" s="35" t="s">
        <v>89</v>
      </c>
    </row>
    <row r="2028" spans="1:26" ht="15" customHeight="1">
      <c r="A2028" s="35" t="s">
        <v>1304</v>
      </c>
      <c r="C2028" s="35" t="s">
        <v>6319</v>
      </c>
      <c r="D2028" s="35" t="str">
        <f>IFERROR(IF($A2028="HDC",IF(VLOOKUP($C2028,hdc!$B$2:$F$1600,2,FALSE())="","",VLOOKUP($C2028,hdc!$B$2:$F$1600,2,FALSE())),IF($A2028="NAUTICS",IF(VLOOKUP($C2028,nautics!$B$2:$F$1200,2,FALSE())="","",VLOOKUP($C2028,nautics!$B$2:$F$1200,2,FALSE())),IF($A2028="ST",IF(VLOOKUP($C2028,st!$B$2:$F$400,2,FALSE())="","",VLOOKUP($C2028,st!$B$2:$F$400,2,FALSE())),""))),"")</f>
        <v/>
      </c>
      <c r="E2028" s="35" t="str">
        <f>IFERROR(IF($A2028="HDC",IF(VLOOKUP($C2028,hdc!$B$2:$F$1600,3,FALSE())="","",VLOOKUP($C2028,hdc!$B$2:$F$1600,3,FALSE())),IF($A2028="NAUTICS",IF(VLOOKUP($C2028,nautics!$B$2:$F$1200,3,FALSE())="","",VLOOKUP($C2028,nautics!$B$2:$F$1200,3,FALSE())),IF($A2028="ST",IF(VLOOKUP($C2028,st!$B$2:$F$400,3,FALSE())="","",VLOOKUP($C2028,st!$B$2:$F$400,3,FALSE())),""))),"")</f>
        <v/>
      </c>
      <c r="F2028" s="35" t="str">
        <f>IFERROR(IF($A2028="HDC",IF(VLOOKUP($C2028,hdc!$B$2:$F$1600,4,FALSE())="","",VLOOKUP($C2028,hdc!$B$2:$F$1600,4,FALSE())),IF($A2028="NAUTICS",IF(VLOOKUP($C2028,nautics!$B$2:$F$1200,4,FALSE())="","",VLOOKUP($C2028,nautics!$B$2:$F$1200,4,FALSE())),IF($A2028="ST",IF(VLOOKUP($C2028,st!$B$2:$F$400,4,FALSE())="","",VLOOKUP($C2028,st!$B$2:$F$400,4,FALSE())),""))),"")</f>
        <v/>
      </c>
      <c r="G2028" s="35" t="str">
        <f>IFERROR(IF($A2028="HDC",IF(VLOOKUP($C2028,hdc!$B$2:$F$1600,5,FALSE())="","",VLOOKUP($C2028,hdc!$B$2:$F$1600,5,FALSE())),IF($A2028="NAUTICS",IF(VLOOKUP($C2028,nautics!$B$2:$F$1200,5,FALSE())="","",VLOOKUP($C2028,nautics!$B$2:$F$1200,5,FALSE())),IF($A2028="ST",IF(VLOOKUP($C2028,st!$B$2:$F$400,5,FALSE())="","",VLOOKUP($C2028,st!$B$2:$F$400,5,FALSE())),""))),"")</f>
        <v/>
      </c>
      <c r="H2028" s="35" t="s">
        <v>5653</v>
      </c>
      <c r="I2028" s="35" t="s">
        <v>34</v>
      </c>
      <c r="J2028" s="35" t="s">
        <v>216</v>
      </c>
      <c r="K2028" s="35">
        <f t="shared" si="7"/>
        <v>15</v>
      </c>
      <c r="L2028" s="35" t="s">
        <v>5965</v>
      </c>
      <c r="M2028" s="35" t="s">
        <v>5966</v>
      </c>
      <c r="N2028" s="35" t="s">
        <v>3479</v>
      </c>
      <c r="O2028" s="35" t="s">
        <v>3480</v>
      </c>
      <c r="P2028" s="35" t="s">
        <v>6323</v>
      </c>
      <c r="Q2028" s="35" t="s">
        <v>6324</v>
      </c>
      <c r="S2028" s="35" t="s">
        <v>3479</v>
      </c>
      <c r="T2028" s="35" t="s">
        <v>3480</v>
      </c>
      <c r="U2028" s="35" t="s">
        <v>89</v>
      </c>
      <c r="W2028" s="35" t="s">
        <v>78</v>
      </c>
      <c r="X2028" s="35" t="s">
        <v>3518</v>
      </c>
      <c r="Y2028" s="35" t="s">
        <v>89</v>
      </c>
      <c r="Z2028" s="35" t="s">
        <v>89</v>
      </c>
    </row>
    <row r="2029" spans="1:26" ht="15" customHeight="1">
      <c r="A2029" s="35" t="s">
        <v>1304</v>
      </c>
      <c r="C2029" s="35" t="s">
        <v>6329</v>
      </c>
      <c r="D2029" s="35" t="str">
        <f>IFERROR(IF($A2029="HDC",IF(VLOOKUP($C2029,hdc!$B$2:$F$1600,2,FALSE())="","",VLOOKUP($C2029,hdc!$B$2:$F$1600,2,FALSE())),IF($A2029="NAUTICS",IF(VLOOKUP($C2029,nautics!$B$2:$F$1200,2,FALSE())="","",VLOOKUP($C2029,nautics!$B$2:$F$1200,2,FALSE())),IF($A2029="ST",IF(VLOOKUP($C2029,st!$B$2:$F$400,2,FALSE())="","",VLOOKUP($C2029,st!$B$2:$F$400,2,FALSE())),""))),"")</f>
        <v/>
      </c>
      <c r="E2029" s="35" t="str">
        <f>IFERROR(IF($A2029="HDC",IF(VLOOKUP($C2029,hdc!$B$2:$F$1600,3,FALSE())="","",VLOOKUP($C2029,hdc!$B$2:$F$1600,3,FALSE())),IF($A2029="NAUTICS",IF(VLOOKUP($C2029,nautics!$B$2:$F$1200,3,FALSE())="","",VLOOKUP($C2029,nautics!$B$2:$F$1200,3,FALSE())),IF($A2029="ST",IF(VLOOKUP($C2029,st!$B$2:$F$400,3,FALSE())="","",VLOOKUP($C2029,st!$B$2:$F$400,3,FALSE())),""))),"")</f>
        <v/>
      </c>
      <c r="F2029" s="35" t="str">
        <f>IFERROR(IF($A2029="HDC",IF(VLOOKUP($C2029,hdc!$B$2:$F$1600,4,FALSE())="","",VLOOKUP($C2029,hdc!$B$2:$F$1600,4,FALSE())),IF($A2029="NAUTICS",IF(VLOOKUP($C2029,nautics!$B$2:$F$1200,4,FALSE())="","",VLOOKUP($C2029,nautics!$B$2:$F$1200,4,FALSE())),IF($A2029="ST",IF(VLOOKUP($C2029,st!$B$2:$F$400,4,FALSE())="","",VLOOKUP($C2029,st!$B$2:$F$400,4,FALSE())),""))),"")</f>
        <v/>
      </c>
      <c r="G2029" s="35" t="str">
        <f>IFERROR(IF($A2029="HDC",IF(VLOOKUP($C2029,hdc!$B$2:$F$1600,5,FALSE())="","",VLOOKUP($C2029,hdc!$B$2:$F$1600,5,FALSE())),IF($A2029="NAUTICS",IF(VLOOKUP($C2029,nautics!$B$2:$F$1200,5,FALSE())="","",VLOOKUP($C2029,nautics!$B$2:$F$1200,5,FALSE())),IF($A2029="ST",IF(VLOOKUP($C2029,st!$B$2:$F$400,5,FALSE())="","",VLOOKUP($C2029,st!$B$2:$F$400,5,FALSE())),""))),"")</f>
        <v/>
      </c>
      <c r="H2029" s="35" t="s">
        <v>5653</v>
      </c>
      <c r="I2029" s="35" t="s">
        <v>34</v>
      </c>
      <c r="J2029" s="35" t="s">
        <v>216</v>
      </c>
      <c r="K2029" s="35">
        <f t="shared" si="7"/>
        <v>15</v>
      </c>
      <c r="L2029" s="35" t="s">
        <v>5965</v>
      </c>
      <c r="M2029" s="35" t="s">
        <v>5966</v>
      </c>
      <c r="N2029" s="35" t="s">
        <v>3479</v>
      </c>
      <c r="O2029" s="35" t="s">
        <v>3480</v>
      </c>
      <c r="P2029" s="35" t="s">
        <v>6333</v>
      </c>
      <c r="Q2029" s="35" t="s">
        <v>6334</v>
      </c>
      <c r="S2029" s="35" t="s">
        <v>3479</v>
      </c>
      <c r="T2029" s="35" t="s">
        <v>3480</v>
      </c>
      <c r="U2029" s="35" t="s">
        <v>89</v>
      </c>
      <c r="W2029" s="35" t="s">
        <v>78</v>
      </c>
      <c r="X2029" s="35" t="s">
        <v>59</v>
      </c>
      <c r="Y2029" s="35" t="s">
        <v>89</v>
      </c>
      <c r="Z2029" s="35" t="s">
        <v>89</v>
      </c>
    </row>
    <row r="2030" spans="1:26" ht="15" customHeight="1">
      <c r="A2030" s="35" t="s">
        <v>1304</v>
      </c>
      <c r="C2030" s="35" t="s">
        <v>6335</v>
      </c>
      <c r="D2030" s="35" t="str">
        <f>IFERROR(IF($A2030="HDC",IF(VLOOKUP($C2030,hdc!$B$2:$F$1600,2,FALSE())="","",VLOOKUP($C2030,hdc!$B$2:$F$1600,2,FALSE())),IF($A2030="NAUTICS",IF(VLOOKUP($C2030,nautics!$B$2:$F$1200,2,FALSE())="","",VLOOKUP($C2030,nautics!$B$2:$F$1200,2,FALSE())),IF($A2030="ST",IF(VLOOKUP($C2030,st!$B$2:$F$400,2,FALSE())="","",VLOOKUP($C2030,st!$B$2:$F$400,2,FALSE())),""))),"")</f>
        <v/>
      </c>
      <c r="E2030" s="35" t="str">
        <f>IFERROR(IF($A2030="HDC",IF(VLOOKUP($C2030,hdc!$B$2:$F$1600,3,FALSE())="","",VLOOKUP($C2030,hdc!$B$2:$F$1600,3,FALSE())),IF($A2030="NAUTICS",IF(VLOOKUP($C2030,nautics!$B$2:$F$1200,3,FALSE())="","",VLOOKUP($C2030,nautics!$B$2:$F$1200,3,FALSE())),IF($A2030="ST",IF(VLOOKUP($C2030,st!$B$2:$F$400,3,FALSE())="","",VLOOKUP($C2030,st!$B$2:$F$400,3,FALSE())),""))),"")</f>
        <v/>
      </c>
      <c r="F2030" s="35" t="str">
        <f>IFERROR(IF($A2030="HDC",IF(VLOOKUP($C2030,hdc!$B$2:$F$1600,4,FALSE())="","",VLOOKUP($C2030,hdc!$B$2:$F$1600,4,FALSE())),IF($A2030="NAUTICS",IF(VLOOKUP($C2030,nautics!$B$2:$F$1200,4,FALSE())="","",VLOOKUP($C2030,nautics!$B$2:$F$1200,4,FALSE())),IF($A2030="ST",IF(VLOOKUP($C2030,st!$B$2:$F$400,4,FALSE())="","",VLOOKUP($C2030,st!$B$2:$F$400,4,FALSE())),""))),"")</f>
        <v/>
      </c>
      <c r="G2030" s="35" t="str">
        <f>IFERROR(IF($A2030="HDC",IF(VLOOKUP($C2030,hdc!$B$2:$F$1600,5,FALSE())="","",VLOOKUP($C2030,hdc!$B$2:$F$1600,5,FALSE())),IF($A2030="NAUTICS",IF(VLOOKUP($C2030,nautics!$B$2:$F$1200,5,FALSE())="","",VLOOKUP($C2030,nautics!$B$2:$F$1200,5,FALSE())),IF($A2030="ST",IF(VLOOKUP($C2030,st!$B$2:$F$400,5,FALSE())="","",VLOOKUP($C2030,st!$B$2:$F$400,5,FALSE())),""))),"")</f>
        <v/>
      </c>
      <c r="H2030" s="35" t="s">
        <v>145</v>
      </c>
      <c r="I2030" s="35" t="s">
        <v>34</v>
      </c>
      <c r="J2030" s="35" t="s">
        <v>477</v>
      </c>
      <c r="K2030" s="35">
        <f t="shared" si="7"/>
        <v>4</v>
      </c>
      <c r="L2030" s="35" t="s">
        <v>4885</v>
      </c>
      <c r="M2030" s="35" t="s">
        <v>4886</v>
      </c>
      <c r="N2030" s="35" t="s">
        <v>433</v>
      </c>
      <c r="O2030" s="35" t="s">
        <v>434</v>
      </c>
      <c r="P2030" s="35" t="s">
        <v>5822</v>
      </c>
      <c r="Q2030" s="35" t="s">
        <v>5823</v>
      </c>
      <c r="S2030" s="35" t="s">
        <v>433</v>
      </c>
      <c r="T2030" s="35" t="s">
        <v>434</v>
      </c>
      <c r="U2030" s="35" t="s">
        <v>89</v>
      </c>
      <c r="W2030" s="35" t="s">
        <v>78</v>
      </c>
      <c r="X2030" s="35" t="s">
        <v>59</v>
      </c>
      <c r="Y2030" s="35" t="s">
        <v>89</v>
      </c>
      <c r="Z2030" s="35" t="s">
        <v>89</v>
      </c>
    </row>
    <row r="2031" spans="1:26" ht="15" customHeight="1">
      <c r="A2031" s="35" t="s">
        <v>1304</v>
      </c>
      <c r="C2031" s="35" t="s">
        <v>6340</v>
      </c>
      <c r="D2031" s="35" t="str">
        <f>IFERROR(IF($A2031="HDC",IF(VLOOKUP($C2031,hdc!$B$2:$F$1600,2,FALSE())="","",VLOOKUP($C2031,hdc!$B$2:$F$1600,2,FALSE())),IF($A2031="NAUTICS",IF(VLOOKUP($C2031,nautics!$B$2:$F$1200,2,FALSE())="","",VLOOKUP($C2031,nautics!$B$2:$F$1200,2,FALSE())),IF($A2031="ST",IF(VLOOKUP($C2031,st!$B$2:$F$400,2,FALSE())="","",VLOOKUP($C2031,st!$B$2:$F$400,2,FALSE())),""))),"")</f>
        <v/>
      </c>
      <c r="E2031" s="35" t="str">
        <f>IFERROR(IF($A2031="HDC",IF(VLOOKUP($C2031,hdc!$B$2:$F$1600,3,FALSE())="","",VLOOKUP($C2031,hdc!$B$2:$F$1600,3,FALSE())),IF($A2031="NAUTICS",IF(VLOOKUP($C2031,nautics!$B$2:$F$1200,3,FALSE())="","",VLOOKUP($C2031,nautics!$B$2:$F$1200,3,FALSE())),IF($A2031="ST",IF(VLOOKUP($C2031,st!$B$2:$F$400,3,FALSE())="","",VLOOKUP($C2031,st!$B$2:$F$400,3,FALSE())),""))),"")</f>
        <v/>
      </c>
      <c r="F2031" s="35" t="str">
        <f>IFERROR(IF($A2031="HDC",IF(VLOOKUP($C2031,hdc!$B$2:$F$1600,4,FALSE())="","",VLOOKUP($C2031,hdc!$B$2:$F$1600,4,FALSE())),IF($A2031="NAUTICS",IF(VLOOKUP($C2031,nautics!$B$2:$F$1200,4,FALSE())="","",VLOOKUP($C2031,nautics!$B$2:$F$1200,4,FALSE())),IF($A2031="ST",IF(VLOOKUP($C2031,st!$B$2:$F$400,4,FALSE())="","",VLOOKUP($C2031,st!$B$2:$F$400,4,FALSE())),""))),"")</f>
        <v/>
      </c>
      <c r="G2031" s="35" t="str">
        <f>IFERROR(IF($A2031="HDC",IF(VLOOKUP($C2031,hdc!$B$2:$F$1600,5,FALSE())="","",VLOOKUP($C2031,hdc!$B$2:$F$1600,5,FALSE())),IF($A2031="NAUTICS",IF(VLOOKUP($C2031,nautics!$B$2:$F$1200,5,FALSE())="","",VLOOKUP($C2031,nautics!$B$2:$F$1200,5,FALSE())),IF($A2031="ST",IF(VLOOKUP($C2031,st!$B$2:$F$400,5,FALSE())="","",VLOOKUP($C2031,st!$B$2:$F$400,5,FALSE())),""))),"")</f>
        <v/>
      </c>
      <c r="H2031" s="35" t="s">
        <v>104</v>
      </c>
      <c r="I2031" s="35" t="s">
        <v>34</v>
      </c>
      <c r="J2031" s="35" t="s">
        <v>477</v>
      </c>
      <c r="K2031" s="35">
        <f t="shared" si="7"/>
        <v>4</v>
      </c>
      <c r="L2031" s="35" t="s">
        <v>4885</v>
      </c>
      <c r="M2031" s="35" t="s">
        <v>4886</v>
      </c>
      <c r="N2031" s="35" t="s">
        <v>433</v>
      </c>
      <c r="O2031" s="35" t="s">
        <v>434</v>
      </c>
      <c r="P2031" s="35" t="s">
        <v>6239</v>
      </c>
      <c r="Q2031" s="35" t="s">
        <v>6240</v>
      </c>
      <c r="S2031" s="35" t="s">
        <v>433</v>
      </c>
      <c r="T2031" s="35" t="s">
        <v>434</v>
      </c>
      <c r="U2031" s="35" t="s">
        <v>89</v>
      </c>
      <c r="W2031" s="35" t="s">
        <v>78</v>
      </c>
      <c r="X2031" s="35" t="s">
        <v>59</v>
      </c>
      <c r="Y2031" s="35" t="s">
        <v>89</v>
      </c>
      <c r="Z2031" s="35" t="s">
        <v>89</v>
      </c>
    </row>
    <row r="2032" spans="1:26" ht="15" customHeight="1">
      <c r="A2032" s="35" t="s">
        <v>1304</v>
      </c>
      <c r="C2032" s="35" t="s">
        <v>6344</v>
      </c>
      <c r="D2032" s="35" t="str">
        <f>IFERROR(IF($A2032="HDC",IF(VLOOKUP($C2032,hdc!$B$2:$F$1600,2,FALSE())="","",VLOOKUP($C2032,hdc!$B$2:$F$1600,2,FALSE())),IF($A2032="NAUTICS",IF(VLOOKUP($C2032,nautics!$B$2:$F$1200,2,FALSE())="","",VLOOKUP($C2032,nautics!$B$2:$F$1200,2,FALSE())),IF($A2032="ST",IF(VLOOKUP($C2032,st!$B$2:$F$400,2,FALSE())="","",VLOOKUP($C2032,st!$B$2:$F$400,2,FALSE())),""))),"")</f>
        <v/>
      </c>
      <c r="E2032" s="35" t="str">
        <f>IFERROR(IF($A2032="HDC",IF(VLOOKUP($C2032,hdc!$B$2:$F$1600,3,FALSE())="","",VLOOKUP($C2032,hdc!$B$2:$F$1600,3,FALSE())),IF($A2032="NAUTICS",IF(VLOOKUP($C2032,nautics!$B$2:$F$1200,3,FALSE())="","",VLOOKUP($C2032,nautics!$B$2:$F$1200,3,FALSE())),IF($A2032="ST",IF(VLOOKUP($C2032,st!$B$2:$F$400,3,FALSE())="","",VLOOKUP($C2032,st!$B$2:$F$400,3,FALSE())),""))),"")</f>
        <v/>
      </c>
      <c r="F2032" s="35" t="str">
        <f>IFERROR(IF($A2032="HDC",IF(VLOOKUP($C2032,hdc!$B$2:$F$1600,4,FALSE())="","",VLOOKUP($C2032,hdc!$B$2:$F$1600,4,FALSE())),IF($A2032="NAUTICS",IF(VLOOKUP($C2032,nautics!$B$2:$F$1200,4,FALSE())="","",VLOOKUP($C2032,nautics!$B$2:$F$1200,4,FALSE())),IF($A2032="ST",IF(VLOOKUP($C2032,st!$B$2:$F$400,4,FALSE())="","",VLOOKUP($C2032,st!$B$2:$F$400,4,FALSE())),""))),"")</f>
        <v/>
      </c>
      <c r="G2032" s="35" t="str">
        <f>IFERROR(IF($A2032="HDC",IF(VLOOKUP($C2032,hdc!$B$2:$F$1600,5,FALSE())="","",VLOOKUP($C2032,hdc!$B$2:$F$1600,5,FALSE())),IF($A2032="NAUTICS",IF(VLOOKUP($C2032,nautics!$B$2:$F$1200,5,FALSE())="","",VLOOKUP($C2032,nautics!$B$2:$F$1200,5,FALSE())),IF($A2032="ST",IF(VLOOKUP($C2032,st!$B$2:$F$400,5,FALSE())="","",VLOOKUP($C2032,st!$B$2:$F$400,5,FALSE())),""))),"")</f>
        <v/>
      </c>
      <c r="H2032" s="35" t="s">
        <v>145</v>
      </c>
      <c r="I2032" s="35" t="s">
        <v>34</v>
      </c>
      <c r="J2032" s="35" t="s">
        <v>477</v>
      </c>
      <c r="K2032" s="35">
        <f t="shared" si="7"/>
        <v>4</v>
      </c>
      <c r="L2032" s="35" t="s">
        <v>4885</v>
      </c>
      <c r="M2032" s="35" t="s">
        <v>4886</v>
      </c>
      <c r="N2032" s="35" t="s">
        <v>433</v>
      </c>
      <c r="O2032" s="35" t="s">
        <v>434</v>
      </c>
      <c r="P2032" s="35" t="s">
        <v>5720</v>
      </c>
      <c r="Q2032" s="35" t="s">
        <v>5721</v>
      </c>
      <c r="S2032" s="35" t="s">
        <v>433</v>
      </c>
      <c r="T2032" s="35" t="s">
        <v>434</v>
      </c>
      <c r="U2032" s="35" t="s">
        <v>89</v>
      </c>
      <c r="W2032" s="35" t="s">
        <v>78</v>
      </c>
      <c r="X2032" s="35" t="s">
        <v>59</v>
      </c>
      <c r="Y2032" s="35" t="s">
        <v>89</v>
      </c>
      <c r="Z2032" s="35" t="s">
        <v>89</v>
      </c>
    </row>
    <row r="2033" spans="1:26" ht="15" customHeight="1">
      <c r="A2033" s="35" t="s">
        <v>1304</v>
      </c>
      <c r="C2033" s="35" t="s">
        <v>6350</v>
      </c>
      <c r="D2033" s="35">
        <f>IFERROR(IF($A2033="HDC",IF(VLOOKUP($C2033,hdc!$B$2:$F$1600,2,FALSE())="","",VLOOKUP($C2033,hdc!$B$2:$F$1600,2,FALSE())),IF($A2033="NAUTICS",IF(VLOOKUP($C2033,nautics!$B$2:$F$1200,2,FALSE())="","",VLOOKUP($C2033,nautics!$B$2:$F$1200,2,FALSE())),IF($A2033="ST",IF(VLOOKUP($C2033,st!$B$2:$F$400,2,FALSE())="","",VLOOKUP($C2033,st!$B$2:$F$400,2,FALSE())),""))),"")</f>
        <v>1</v>
      </c>
      <c r="E2033" s="35" t="str">
        <f>IFERROR(IF($A2033="HDC",IF(VLOOKUP($C2033,hdc!$B$2:$F$1600,3,FALSE())="","",VLOOKUP($C2033,hdc!$B$2:$F$1600,3,FALSE())),IF($A2033="NAUTICS",IF(VLOOKUP($C2033,nautics!$B$2:$F$1200,3,FALSE())="","",VLOOKUP($C2033,nautics!$B$2:$F$1200,3,FALSE())),IF($A2033="ST",IF(VLOOKUP($C2033,st!$B$2:$F$400,3,FALSE())="","",VLOOKUP($C2033,st!$B$2:$F$400,3,FALSE())),""))),"")</f>
        <v/>
      </c>
      <c r="F2033" s="35" t="str">
        <f>IFERROR(IF($A2033="HDC",IF(VLOOKUP($C2033,hdc!$B$2:$F$1600,4,FALSE())="","",VLOOKUP($C2033,hdc!$B$2:$F$1600,4,FALSE())),IF($A2033="NAUTICS",IF(VLOOKUP($C2033,nautics!$B$2:$F$1200,4,FALSE())="","",VLOOKUP($C2033,nautics!$B$2:$F$1200,4,FALSE())),IF($A2033="ST",IF(VLOOKUP($C2033,st!$B$2:$F$400,4,FALSE())="","",VLOOKUP($C2033,st!$B$2:$F$400,4,FALSE())),""))),"")</f>
        <v/>
      </c>
      <c r="G2033" s="35" t="str">
        <f>IFERROR(IF($A2033="HDC",IF(VLOOKUP($C2033,hdc!$B$2:$F$1600,5,FALSE())="","",VLOOKUP($C2033,hdc!$B$2:$F$1600,5,FALSE())),IF($A2033="NAUTICS",IF(VLOOKUP($C2033,nautics!$B$2:$F$1200,5,FALSE())="","",VLOOKUP($C2033,nautics!$B$2:$F$1200,5,FALSE())),IF($A2033="ST",IF(VLOOKUP($C2033,st!$B$2:$F$400,5,FALSE())="","",VLOOKUP($C2033,st!$B$2:$F$400,5,FALSE())),""))),"")</f>
        <v/>
      </c>
      <c r="H2033" s="35" t="s">
        <v>145</v>
      </c>
      <c r="I2033" s="35" t="s">
        <v>34</v>
      </c>
      <c r="J2033" s="35" t="s">
        <v>477</v>
      </c>
      <c r="K2033" s="35">
        <f t="shared" si="7"/>
        <v>4</v>
      </c>
      <c r="L2033" s="35" t="s">
        <v>4885</v>
      </c>
      <c r="M2033" s="35" t="s">
        <v>4886</v>
      </c>
      <c r="N2033" s="35" t="s">
        <v>433</v>
      </c>
      <c r="O2033" s="35" t="s">
        <v>434</v>
      </c>
      <c r="P2033" s="35" t="s">
        <v>5665</v>
      </c>
      <c r="Q2033" s="35" t="s">
        <v>5666</v>
      </c>
      <c r="S2033" s="35" t="s">
        <v>433</v>
      </c>
      <c r="T2033" s="35" t="s">
        <v>434</v>
      </c>
      <c r="U2033" s="35" t="s">
        <v>89</v>
      </c>
      <c r="W2033" s="35" t="s">
        <v>78</v>
      </c>
      <c r="X2033" s="35" t="s">
        <v>59</v>
      </c>
      <c r="Y2033" s="35" t="s">
        <v>89</v>
      </c>
      <c r="Z2033" s="35" t="s">
        <v>89</v>
      </c>
    </row>
    <row r="2034" spans="1:26" ht="15" customHeight="1">
      <c r="A2034" s="35" t="s">
        <v>1304</v>
      </c>
      <c r="C2034" s="35" t="s">
        <v>6357</v>
      </c>
      <c r="D2034" s="35">
        <f>IFERROR(IF($A2034="HDC",IF(VLOOKUP($C2034,hdc!$B$2:$F$1600,2,FALSE())="","",VLOOKUP($C2034,hdc!$B$2:$F$1600,2,FALSE())),IF($A2034="NAUTICS",IF(VLOOKUP($C2034,nautics!$B$2:$F$1200,2,FALSE())="","",VLOOKUP($C2034,nautics!$B$2:$F$1200,2,FALSE())),IF($A2034="ST",IF(VLOOKUP($C2034,st!$B$2:$F$400,2,FALSE())="","",VLOOKUP($C2034,st!$B$2:$F$400,2,FALSE())),""))),"")</f>
        <v>1</v>
      </c>
      <c r="E2034" s="35" t="str">
        <f>IFERROR(IF($A2034="HDC",IF(VLOOKUP($C2034,hdc!$B$2:$F$1600,3,FALSE())="","",VLOOKUP($C2034,hdc!$B$2:$F$1600,3,FALSE())),IF($A2034="NAUTICS",IF(VLOOKUP($C2034,nautics!$B$2:$F$1200,3,FALSE())="","",VLOOKUP($C2034,nautics!$B$2:$F$1200,3,FALSE())),IF($A2034="ST",IF(VLOOKUP($C2034,st!$B$2:$F$400,3,FALSE())="","",VLOOKUP($C2034,st!$B$2:$F$400,3,FALSE())),""))),"")</f>
        <v/>
      </c>
      <c r="F2034" s="35" t="str">
        <f>IFERROR(IF($A2034="HDC",IF(VLOOKUP($C2034,hdc!$B$2:$F$1600,4,FALSE())="","",VLOOKUP($C2034,hdc!$B$2:$F$1600,4,FALSE())),IF($A2034="NAUTICS",IF(VLOOKUP($C2034,nautics!$B$2:$F$1200,4,FALSE())="","",VLOOKUP($C2034,nautics!$B$2:$F$1200,4,FALSE())),IF($A2034="ST",IF(VLOOKUP($C2034,st!$B$2:$F$400,4,FALSE())="","",VLOOKUP($C2034,st!$B$2:$F$400,4,FALSE())),""))),"")</f>
        <v/>
      </c>
      <c r="G2034" s="35" t="str">
        <f>IFERROR(IF($A2034="HDC",IF(VLOOKUP($C2034,hdc!$B$2:$F$1600,5,FALSE())="","",VLOOKUP($C2034,hdc!$B$2:$F$1600,5,FALSE())),IF($A2034="NAUTICS",IF(VLOOKUP($C2034,nautics!$B$2:$F$1200,5,FALSE())="","",VLOOKUP($C2034,nautics!$B$2:$F$1200,5,FALSE())),IF($A2034="ST",IF(VLOOKUP($C2034,st!$B$2:$F$400,5,FALSE())="","",VLOOKUP($C2034,st!$B$2:$F$400,5,FALSE())),""))),"")</f>
        <v/>
      </c>
      <c r="H2034" s="35" t="s">
        <v>145</v>
      </c>
      <c r="I2034" s="35" t="s">
        <v>34</v>
      </c>
      <c r="J2034" s="35" t="s">
        <v>216</v>
      </c>
      <c r="K2034" s="35">
        <f t="shared" si="7"/>
        <v>15</v>
      </c>
      <c r="L2034" s="35" t="s">
        <v>4885</v>
      </c>
      <c r="M2034" s="35" t="s">
        <v>4886</v>
      </c>
      <c r="N2034" s="35" t="s">
        <v>433</v>
      </c>
      <c r="O2034" s="35" t="s">
        <v>434</v>
      </c>
      <c r="P2034" s="35" t="s">
        <v>5799</v>
      </c>
      <c r="Q2034" s="35" t="s">
        <v>5800</v>
      </c>
      <c r="S2034" s="35" t="s">
        <v>65</v>
      </c>
      <c r="T2034" s="35" t="s">
        <v>68</v>
      </c>
      <c r="U2034" s="35" t="s">
        <v>89</v>
      </c>
      <c r="W2034" s="35" t="s">
        <v>57</v>
      </c>
      <c r="X2034" s="35" t="s">
        <v>59</v>
      </c>
      <c r="Y2034" s="35" t="s">
        <v>89</v>
      </c>
      <c r="Z2034" s="35" t="s">
        <v>89</v>
      </c>
    </row>
    <row r="2035" spans="1:26" ht="15" customHeight="1">
      <c r="A2035" s="35" t="s">
        <v>1304</v>
      </c>
      <c r="C2035" s="35" t="s">
        <v>6364</v>
      </c>
      <c r="D2035" s="35" t="str">
        <f>IFERROR(IF($A2035="HDC",IF(VLOOKUP($C2035,hdc!$B$2:$F$1600,2,FALSE())="","",VLOOKUP($C2035,hdc!$B$2:$F$1600,2,FALSE())),IF($A2035="NAUTICS",IF(VLOOKUP($C2035,nautics!$B$2:$F$1200,2,FALSE())="","",VLOOKUP($C2035,nautics!$B$2:$F$1200,2,FALSE())),IF($A2035="ST",IF(VLOOKUP($C2035,st!$B$2:$F$400,2,FALSE())="","",VLOOKUP($C2035,st!$B$2:$F$400,2,FALSE())),""))),"")</f>
        <v/>
      </c>
      <c r="E2035" s="35" t="str">
        <f>IFERROR(IF($A2035="HDC",IF(VLOOKUP($C2035,hdc!$B$2:$F$1600,3,FALSE())="","",VLOOKUP($C2035,hdc!$B$2:$F$1600,3,FALSE())),IF($A2035="NAUTICS",IF(VLOOKUP($C2035,nautics!$B$2:$F$1200,3,FALSE())="","",VLOOKUP($C2035,nautics!$B$2:$F$1200,3,FALSE())),IF($A2035="ST",IF(VLOOKUP($C2035,st!$B$2:$F$400,3,FALSE())="","",VLOOKUP($C2035,st!$B$2:$F$400,3,FALSE())),""))),"")</f>
        <v/>
      </c>
      <c r="F2035" s="35" t="str">
        <f>IFERROR(IF($A2035="HDC",IF(VLOOKUP($C2035,hdc!$B$2:$F$1600,4,FALSE())="","",VLOOKUP($C2035,hdc!$B$2:$F$1600,4,FALSE())),IF($A2035="NAUTICS",IF(VLOOKUP($C2035,nautics!$B$2:$F$1200,4,FALSE())="","",VLOOKUP($C2035,nautics!$B$2:$F$1200,4,FALSE())),IF($A2035="ST",IF(VLOOKUP($C2035,st!$B$2:$F$400,4,FALSE())="","",VLOOKUP($C2035,st!$B$2:$F$400,4,FALSE())),""))),"")</f>
        <v/>
      </c>
      <c r="G2035" s="35" t="str">
        <f>IFERROR(IF($A2035="HDC",IF(VLOOKUP($C2035,hdc!$B$2:$F$1600,5,FALSE())="","",VLOOKUP($C2035,hdc!$B$2:$F$1600,5,FALSE())),IF($A2035="NAUTICS",IF(VLOOKUP($C2035,nautics!$B$2:$F$1200,5,FALSE())="","",VLOOKUP($C2035,nautics!$B$2:$F$1200,5,FALSE())),IF($A2035="ST",IF(VLOOKUP($C2035,st!$B$2:$F$400,5,FALSE())="","",VLOOKUP($C2035,st!$B$2:$F$400,5,FALSE())),""))),"")</f>
        <v/>
      </c>
      <c r="H2035" s="35" t="s">
        <v>84</v>
      </c>
      <c r="I2035" s="35" t="s">
        <v>34</v>
      </c>
      <c r="J2035" s="35" t="s">
        <v>6366</v>
      </c>
      <c r="K2035" s="35">
        <f t="shared" si="7"/>
        <v>24</v>
      </c>
      <c r="L2035" s="35" t="s">
        <v>6368</v>
      </c>
      <c r="M2035" s="35" t="s">
        <v>6369</v>
      </c>
      <c r="N2035" s="35" t="s">
        <v>3391</v>
      </c>
      <c r="O2035" s="35" t="s">
        <v>3392</v>
      </c>
      <c r="P2035" s="35" t="s">
        <v>4885</v>
      </c>
      <c r="Q2035" s="35" t="s">
        <v>4886</v>
      </c>
      <c r="S2035" s="35" t="s">
        <v>433</v>
      </c>
      <c r="T2035" s="35" t="s">
        <v>434</v>
      </c>
      <c r="U2035" s="35" t="s">
        <v>6370</v>
      </c>
      <c r="W2035" s="35" t="s">
        <v>57</v>
      </c>
      <c r="X2035" s="35" t="s">
        <v>59</v>
      </c>
      <c r="Y2035" s="35" t="s">
        <v>6372</v>
      </c>
      <c r="Z2035" s="35" t="s">
        <v>4888</v>
      </c>
    </row>
    <row r="2036" spans="1:26" ht="15" customHeight="1">
      <c r="A2036" s="35" t="s">
        <v>1304</v>
      </c>
      <c r="C2036" s="35" t="s">
        <v>6374</v>
      </c>
      <c r="D2036" s="35" t="str">
        <f>IFERROR(IF($A2036="HDC",IF(VLOOKUP($C2036,hdc!$B$2:$F$1600,2,FALSE())="","",VLOOKUP($C2036,hdc!$B$2:$F$1600,2,FALSE())),IF($A2036="NAUTICS",IF(VLOOKUP($C2036,nautics!$B$2:$F$1200,2,FALSE())="","",VLOOKUP($C2036,nautics!$B$2:$F$1200,2,FALSE())),IF($A2036="ST",IF(VLOOKUP($C2036,st!$B$2:$F$400,2,FALSE())="","",VLOOKUP($C2036,st!$B$2:$F$400,2,FALSE())),""))),"")</f>
        <v/>
      </c>
      <c r="E2036" s="35" t="str">
        <f>IFERROR(IF($A2036="HDC",IF(VLOOKUP($C2036,hdc!$B$2:$F$1600,3,FALSE())="","",VLOOKUP($C2036,hdc!$B$2:$F$1600,3,FALSE())),IF($A2036="NAUTICS",IF(VLOOKUP($C2036,nautics!$B$2:$F$1200,3,FALSE())="","",VLOOKUP($C2036,nautics!$B$2:$F$1200,3,FALSE())),IF($A2036="ST",IF(VLOOKUP($C2036,st!$B$2:$F$400,3,FALSE())="","",VLOOKUP($C2036,st!$B$2:$F$400,3,FALSE())),""))),"")</f>
        <v/>
      </c>
      <c r="F2036" s="35" t="str">
        <f>IFERROR(IF($A2036="HDC",IF(VLOOKUP($C2036,hdc!$B$2:$F$1600,4,FALSE())="","",VLOOKUP($C2036,hdc!$B$2:$F$1600,4,FALSE())),IF($A2036="NAUTICS",IF(VLOOKUP($C2036,nautics!$B$2:$F$1200,4,FALSE())="","",VLOOKUP($C2036,nautics!$B$2:$F$1200,4,FALSE())),IF($A2036="ST",IF(VLOOKUP($C2036,st!$B$2:$F$400,4,FALSE())="","",VLOOKUP($C2036,st!$B$2:$F$400,4,FALSE())),""))),"")</f>
        <v/>
      </c>
      <c r="G2036" s="35" t="str">
        <f>IFERROR(IF($A2036="HDC",IF(VLOOKUP($C2036,hdc!$B$2:$F$1600,5,FALSE())="","",VLOOKUP($C2036,hdc!$B$2:$F$1600,5,FALSE())),IF($A2036="NAUTICS",IF(VLOOKUP($C2036,nautics!$B$2:$F$1200,5,FALSE())="","",VLOOKUP($C2036,nautics!$B$2:$F$1200,5,FALSE())),IF($A2036="ST",IF(VLOOKUP($C2036,st!$B$2:$F$400,5,FALSE())="","",VLOOKUP($C2036,st!$B$2:$F$400,5,FALSE())),""))),"")</f>
        <v/>
      </c>
      <c r="H2036" s="35" t="s">
        <v>316</v>
      </c>
      <c r="I2036" s="35" t="s">
        <v>34</v>
      </c>
      <c r="J2036" s="35" t="s">
        <v>477</v>
      </c>
      <c r="K2036" s="35">
        <f t="shared" si="7"/>
        <v>4</v>
      </c>
      <c r="L2036" s="35" t="s">
        <v>4934</v>
      </c>
      <c r="M2036" s="35" t="s">
        <v>4935</v>
      </c>
      <c r="N2036" s="35" t="s">
        <v>4936</v>
      </c>
      <c r="O2036" s="35" t="s">
        <v>4938</v>
      </c>
      <c r="P2036" s="35" t="s">
        <v>5699</v>
      </c>
      <c r="Q2036" s="35" t="s">
        <v>5700</v>
      </c>
      <c r="S2036" s="35" t="s">
        <v>4936</v>
      </c>
      <c r="T2036" s="35" t="s">
        <v>4938</v>
      </c>
      <c r="U2036" s="35" t="s">
        <v>89</v>
      </c>
      <c r="W2036" s="35" t="s">
        <v>78</v>
      </c>
      <c r="X2036" s="35" t="s">
        <v>59</v>
      </c>
      <c r="Y2036" s="35" t="s">
        <v>89</v>
      </c>
      <c r="Z2036" s="35" t="s">
        <v>89</v>
      </c>
    </row>
    <row r="2037" spans="1:26" ht="15" customHeight="1">
      <c r="A2037" s="35" t="s">
        <v>1304</v>
      </c>
      <c r="C2037" s="35" t="s">
        <v>6378</v>
      </c>
      <c r="D2037" s="35" t="str">
        <f>IFERROR(IF($A2037="HDC",IF(VLOOKUP($C2037,hdc!$B$2:$F$1600,2,FALSE())="","",VLOOKUP($C2037,hdc!$B$2:$F$1600,2,FALSE())),IF($A2037="NAUTICS",IF(VLOOKUP($C2037,nautics!$B$2:$F$1200,2,FALSE())="","",VLOOKUP($C2037,nautics!$B$2:$F$1200,2,FALSE())),IF($A2037="ST",IF(VLOOKUP($C2037,st!$B$2:$F$400,2,FALSE())="","",VLOOKUP($C2037,st!$B$2:$F$400,2,FALSE())),""))),"")</f>
        <v/>
      </c>
      <c r="E2037" s="35" t="str">
        <f>IFERROR(IF($A2037="HDC",IF(VLOOKUP($C2037,hdc!$B$2:$F$1600,3,FALSE())="","",VLOOKUP($C2037,hdc!$B$2:$F$1600,3,FALSE())),IF($A2037="NAUTICS",IF(VLOOKUP($C2037,nautics!$B$2:$F$1200,3,FALSE())="","",VLOOKUP($C2037,nautics!$B$2:$F$1200,3,FALSE())),IF($A2037="ST",IF(VLOOKUP($C2037,st!$B$2:$F$400,3,FALSE())="","",VLOOKUP($C2037,st!$B$2:$F$400,3,FALSE())),""))),"")</f>
        <v/>
      </c>
      <c r="F2037" s="35" t="str">
        <f>IFERROR(IF($A2037="HDC",IF(VLOOKUP($C2037,hdc!$B$2:$F$1600,4,FALSE())="","",VLOOKUP($C2037,hdc!$B$2:$F$1600,4,FALSE())),IF($A2037="NAUTICS",IF(VLOOKUP($C2037,nautics!$B$2:$F$1200,4,FALSE())="","",VLOOKUP($C2037,nautics!$B$2:$F$1200,4,FALSE())),IF($A2037="ST",IF(VLOOKUP($C2037,st!$B$2:$F$400,4,FALSE())="","",VLOOKUP($C2037,st!$B$2:$F$400,4,FALSE())),""))),"")</f>
        <v/>
      </c>
      <c r="G2037" s="35" t="str">
        <f>IFERROR(IF($A2037="HDC",IF(VLOOKUP($C2037,hdc!$B$2:$F$1600,5,FALSE())="","",VLOOKUP($C2037,hdc!$B$2:$F$1600,5,FALSE())),IF($A2037="NAUTICS",IF(VLOOKUP($C2037,nautics!$B$2:$F$1200,5,FALSE())="","",VLOOKUP($C2037,nautics!$B$2:$F$1200,5,FALSE())),IF($A2037="ST",IF(VLOOKUP($C2037,st!$B$2:$F$400,5,FALSE())="","",VLOOKUP($C2037,st!$B$2:$F$400,5,FALSE())),""))),"")</f>
        <v/>
      </c>
      <c r="H2037" s="35" t="s">
        <v>316</v>
      </c>
      <c r="I2037" s="35" t="s">
        <v>34</v>
      </c>
      <c r="J2037" s="35" t="s">
        <v>477</v>
      </c>
      <c r="K2037" s="35">
        <f t="shared" si="7"/>
        <v>4</v>
      </c>
      <c r="L2037" s="35" t="s">
        <v>4934</v>
      </c>
      <c r="M2037" s="35" t="s">
        <v>4935</v>
      </c>
      <c r="N2037" s="35" t="s">
        <v>4936</v>
      </c>
      <c r="O2037" s="35" t="s">
        <v>4938</v>
      </c>
      <c r="P2037" s="35" t="s">
        <v>5692</v>
      </c>
      <c r="Q2037" s="35" t="s">
        <v>5694</v>
      </c>
      <c r="S2037" s="35" t="s">
        <v>4936</v>
      </c>
      <c r="T2037" s="35" t="s">
        <v>4938</v>
      </c>
      <c r="U2037" s="35" t="s">
        <v>89</v>
      </c>
      <c r="W2037" s="35" t="s">
        <v>78</v>
      </c>
      <c r="X2037" s="35" t="s">
        <v>59</v>
      </c>
      <c r="Y2037" s="35" t="s">
        <v>89</v>
      </c>
      <c r="Z2037" s="35" t="s">
        <v>89</v>
      </c>
    </row>
    <row r="2038" spans="1:26" ht="15" customHeight="1">
      <c r="A2038" s="35" t="s">
        <v>1304</v>
      </c>
      <c r="C2038" s="35" t="s">
        <v>6383</v>
      </c>
      <c r="D2038" s="35" t="str">
        <f>IFERROR(IF($A2038="HDC",IF(VLOOKUP($C2038,hdc!$B$2:$F$1600,2,FALSE())="","",VLOOKUP($C2038,hdc!$B$2:$F$1600,2,FALSE())),IF($A2038="NAUTICS",IF(VLOOKUP($C2038,nautics!$B$2:$F$1200,2,FALSE())="","",VLOOKUP($C2038,nautics!$B$2:$F$1200,2,FALSE())),IF($A2038="ST",IF(VLOOKUP($C2038,st!$B$2:$F$400,2,FALSE())="","",VLOOKUP($C2038,st!$B$2:$F$400,2,FALSE())),""))),"")</f>
        <v/>
      </c>
      <c r="E2038" s="35" t="str">
        <f>IFERROR(IF($A2038="HDC",IF(VLOOKUP($C2038,hdc!$B$2:$F$1600,3,FALSE())="","",VLOOKUP($C2038,hdc!$B$2:$F$1600,3,FALSE())),IF($A2038="NAUTICS",IF(VLOOKUP($C2038,nautics!$B$2:$F$1200,3,FALSE())="","",VLOOKUP($C2038,nautics!$B$2:$F$1200,3,FALSE())),IF($A2038="ST",IF(VLOOKUP($C2038,st!$B$2:$F$400,3,FALSE())="","",VLOOKUP($C2038,st!$B$2:$F$400,3,FALSE())),""))),"")</f>
        <v/>
      </c>
      <c r="F2038" s="35" t="str">
        <f>IFERROR(IF($A2038="HDC",IF(VLOOKUP($C2038,hdc!$B$2:$F$1600,4,FALSE())="","",VLOOKUP($C2038,hdc!$B$2:$F$1600,4,FALSE())),IF($A2038="NAUTICS",IF(VLOOKUP($C2038,nautics!$B$2:$F$1200,4,FALSE())="","",VLOOKUP($C2038,nautics!$B$2:$F$1200,4,FALSE())),IF($A2038="ST",IF(VLOOKUP($C2038,st!$B$2:$F$400,4,FALSE())="","",VLOOKUP($C2038,st!$B$2:$F$400,4,FALSE())),""))),"")</f>
        <v/>
      </c>
      <c r="G2038" s="35" t="str">
        <f>IFERROR(IF($A2038="HDC",IF(VLOOKUP($C2038,hdc!$B$2:$F$1600,5,FALSE())="","",VLOOKUP($C2038,hdc!$B$2:$F$1600,5,FALSE())),IF($A2038="NAUTICS",IF(VLOOKUP($C2038,nautics!$B$2:$F$1200,5,FALSE())="","",VLOOKUP($C2038,nautics!$B$2:$F$1200,5,FALSE())),IF($A2038="ST",IF(VLOOKUP($C2038,st!$B$2:$F$400,5,FALSE())="","",VLOOKUP($C2038,st!$B$2:$F$400,5,FALSE())),""))),"")</f>
        <v/>
      </c>
      <c r="H2038" s="35" t="s">
        <v>145</v>
      </c>
      <c r="I2038" s="35" t="s">
        <v>34</v>
      </c>
      <c r="J2038" s="35" t="s">
        <v>477</v>
      </c>
      <c r="K2038" s="35">
        <f t="shared" si="7"/>
        <v>4</v>
      </c>
      <c r="L2038" s="35" t="s">
        <v>4806</v>
      </c>
      <c r="M2038" s="35" t="s">
        <v>4807</v>
      </c>
      <c r="N2038" s="35" t="s">
        <v>65</v>
      </c>
      <c r="O2038" s="35" t="s">
        <v>68</v>
      </c>
      <c r="P2038" s="35" t="s">
        <v>5779</v>
      </c>
      <c r="Q2038" s="35" t="s">
        <v>5780</v>
      </c>
      <c r="S2038" s="35" t="s">
        <v>65</v>
      </c>
      <c r="T2038" s="35" t="s">
        <v>68</v>
      </c>
      <c r="U2038" s="35" t="s">
        <v>89</v>
      </c>
      <c r="W2038" s="35" t="s">
        <v>78</v>
      </c>
      <c r="X2038" s="35" t="s">
        <v>59</v>
      </c>
      <c r="Y2038" s="35" t="s">
        <v>89</v>
      </c>
      <c r="Z2038" s="35" t="s">
        <v>89</v>
      </c>
    </row>
    <row r="2039" spans="1:26" ht="15" customHeight="1">
      <c r="A2039" s="35" t="s">
        <v>1304</v>
      </c>
      <c r="C2039" s="35" t="s">
        <v>6389</v>
      </c>
      <c r="D2039" s="35" t="str">
        <f>IFERROR(IF($A2039="HDC",IF(VLOOKUP($C2039,hdc!$B$2:$F$1600,2,FALSE())="","",VLOOKUP($C2039,hdc!$B$2:$F$1600,2,FALSE())),IF($A2039="NAUTICS",IF(VLOOKUP($C2039,nautics!$B$2:$F$1200,2,FALSE())="","",VLOOKUP($C2039,nautics!$B$2:$F$1200,2,FALSE())),IF($A2039="ST",IF(VLOOKUP($C2039,st!$B$2:$F$400,2,FALSE())="","",VLOOKUP($C2039,st!$B$2:$F$400,2,FALSE())),""))),"")</f>
        <v/>
      </c>
      <c r="E2039" s="35" t="str">
        <f>IFERROR(IF($A2039="HDC",IF(VLOOKUP($C2039,hdc!$B$2:$F$1600,3,FALSE())="","",VLOOKUP($C2039,hdc!$B$2:$F$1600,3,FALSE())),IF($A2039="NAUTICS",IF(VLOOKUP($C2039,nautics!$B$2:$F$1200,3,FALSE())="","",VLOOKUP($C2039,nautics!$B$2:$F$1200,3,FALSE())),IF($A2039="ST",IF(VLOOKUP($C2039,st!$B$2:$F$400,3,FALSE())="","",VLOOKUP($C2039,st!$B$2:$F$400,3,FALSE())),""))),"")</f>
        <v/>
      </c>
      <c r="F2039" s="35" t="str">
        <f>IFERROR(IF($A2039="HDC",IF(VLOOKUP($C2039,hdc!$B$2:$F$1600,4,FALSE())="","",VLOOKUP($C2039,hdc!$B$2:$F$1600,4,FALSE())),IF($A2039="NAUTICS",IF(VLOOKUP($C2039,nautics!$B$2:$F$1200,4,FALSE())="","",VLOOKUP($C2039,nautics!$B$2:$F$1200,4,FALSE())),IF($A2039="ST",IF(VLOOKUP($C2039,st!$B$2:$F$400,4,FALSE())="","",VLOOKUP($C2039,st!$B$2:$F$400,4,FALSE())),""))),"")</f>
        <v/>
      </c>
      <c r="G2039" s="35" t="str">
        <f>IFERROR(IF($A2039="HDC",IF(VLOOKUP($C2039,hdc!$B$2:$F$1600,5,FALSE())="","",VLOOKUP($C2039,hdc!$B$2:$F$1600,5,FALSE())),IF($A2039="NAUTICS",IF(VLOOKUP($C2039,nautics!$B$2:$F$1200,5,FALSE())="","",VLOOKUP($C2039,nautics!$B$2:$F$1200,5,FALSE())),IF($A2039="ST",IF(VLOOKUP($C2039,st!$B$2:$F$400,5,FALSE())="","",VLOOKUP($C2039,st!$B$2:$F$400,5,FALSE())),""))),"")</f>
        <v/>
      </c>
      <c r="H2039" s="35" t="s">
        <v>104</v>
      </c>
      <c r="I2039" s="35" t="s">
        <v>34</v>
      </c>
      <c r="J2039" s="35" t="s">
        <v>477</v>
      </c>
      <c r="K2039" s="35">
        <f t="shared" si="7"/>
        <v>4</v>
      </c>
      <c r="L2039" s="35" t="s">
        <v>4806</v>
      </c>
      <c r="M2039" s="35" t="s">
        <v>4807</v>
      </c>
      <c r="N2039" s="35" t="s">
        <v>65</v>
      </c>
      <c r="O2039" s="35" t="s">
        <v>68</v>
      </c>
      <c r="P2039" s="35" t="s">
        <v>5755</v>
      </c>
      <c r="Q2039" s="35" t="s">
        <v>5756</v>
      </c>
      <c r="S2039" s="35" t="s">
        <v>65</v>
      </c>
      <c r="T2039" s="35" t="s">
        <v>68</v>
      </c>
      <c r="U2039" s="35" t="s">
        <v>89</v>
      </c>
      <c r="W2039" s="35" t="s">
        <v>78</v>
      </c>
      <c r="X2039" s="35" t="s">
        <v>59</v>
      </c>
      <c r="Y2039" s="35" t="s">
        <v>89</v>
      </c>
      <c r="Z2039" s="35" t="s">
        <v>89</v>
      </c>
    </row>
    <row r="2040" spans="1:26" ht="15" customHeight="1">
      <c r="A2040" s="35" t="s">
        <v>1304</v>
      </c>
      <c r="C2040" s="35" t="s">
        <v>6393</v>
      </c>
      <c r="D2040" s="35" t="str">
        <f>IFERROR(IF($A2040="HDC",IF(VLOOKUP($C2040,hdc!$B$2:$F$1600,2,FALSE())="","",VLOOKUP($C2040,hdc!$B$2:$F$1600,2,FALSE())),IF($A2040="NAUTICS",IF(VLOOKUP($C2040,nautics!$B$2:$F$1200,2,FALSE())="","",VLOOKUP($C2040,nautics!$B$2:$F$1200,2,FALSE())),IF($A2040="ST",IF(VLOOKUP($C2040,st!$B$2:$F$400,2,FALSE())="","",VLOOKUP($C2040,st!$B$2:$F$400,2,FALSE())),""))),"")</f>
        <v/>
      </c>
      <c r="E2040" s="35" t="str">
        <f>IFERROR(IF($A2040="HDC",IF(VLOOKUP($C2040,hdc!$B$2:$F$1600,3,FALSE())="","",VLOOKUP($C2040,hdc!$B$2:$F$1600,3,FALSE())),IF($A2040="NAUTICS",IF(VLOOKUP($C2040,nautics!$B$2:$F$1200,3,FALSE())="","",VLOOKUP($C2040,nautics!$B$2:$F$1200,3,FALSE())),IF($A2040="ST",IF(VLOOKUP($C2040,st!$B$2:$F$400,3,FALSE())="","",VLOOKUP($C2040,st!$B$2:$F$400,3,FALSE())),""))),"")</f>
        <v/>
      </c>
      <c r="F2040" s="35" t="str">
        <f>IFERROR(IF($A2040="HDC",IF(VLOOKUP($C2040,hdc!$B$2:$F$1600,4,FALSE())="","",VLOOKUP($C2040,hdc!$B$2:$F$1600,4,FALSE())),IF($A2040="NAUTICS",IF(VLOOKUP($C2040,nautics!$B$2:$F$1200,4,FALSE())="","",VLOOKUP($C2040,nautics!$B$2:$F$1200,4,FALSE())),IF($A2040="ST",IF(VLOOKUP($C2040,st!$B$2:$F$400,4,FALSE())="","",VLOOKUP($C2040,st!$B$2:$F$400,4,FALSE())),""))),"")</f>
        <v/>
      </c>
      <c r="G2040" s="35" t="str">
        <f>IFERROR(IF($A2040="HDC",IF(VLOOKUP($C2040,hdc!$B$2:$F$1600,5,FALSE())="","",VLOOKUP($C2040,hdc!$B$2:$F$1600,5,FALSE())),IF($A2040="NAUTICS",IF(VLOOKUP($C2040,nautics!$B$2:$F$1200,5,FALSE())="","",VLOOKUP($C2040,nautics!$B$2:$F$1200,5,FALSE())),IF($A2040="ST",IF(VLOOKUP($C2040,st!$B$2:$F$400,5,FALSE())="","",VLOOKUP($C2040,st!$B$2:$F$400,5,FALSE())),""))),"")</f>
        <v/>
      </c>
      <c r="H2040" s="35" t="s">
        <v>145</v>
      </c>
      <c r="I2040" s="35" t="s">
        <v>34</v>
      </c>
      <c r="J2040" s="35" t="s">
        <v>477</v>
      </c>
      <c r="K2040" s="35">
        <f t="shared" si="7"/>
        <v>4</v>
      </c>
      <c r="L2040" s="35" t="s">
        <v>4806</v>
      </c>
      <c r="M2040" s="35" t="s">
        <v>4807</v>
      </c>
      <c r="N2040" s="35" t="s">
        <v>65</v>
      </c>
      <c r="O2040" s="35" t="s">
        <v>68</v>
      </c>
      <c r="P2040" s="35" t="s">
        <v>5710</v>
      </c>
      <c r="Q2040" s="35" t="s">
        <v>5711</v>
      </c>
      <c r="S2040" s="35" t="s">
        <v>65</v>
      </c>
      <c r="T2040" s="35" t="s">
        <v>68</v>
      </c>
      <c r="U2040" s="35" t="s">
        <v>89</v>
      </c>
      <c r="W2040" s="35" t="s">
        <v>78</v>
      </c>
      <c r="X2040" s="35" t="s">
        <v>59</v>
      </c>
      <c r="Y2040" s="35" t="s">
        <v>89</v>
      </c>
      <c r="Z2040" s="35" t="s">
        <v>89</v>
      </c>
    </row>
    <row r="2041" spans="1:26" ht="15" customHeight="1">
      <c r="A2041" s="35" t="s">
        <v>1304</v>
      </c>
      <c r="C2041" s="35" t="s">
        <v>6399</v>
      </c>
      <c r="D2041" s="35" t="str">
        <f>IFERROR(IF($A2041="HDC",IF(VLOOKUP($C2041,hdc!$B$2:$F$1600,2,FALSE())="","",VLOOKUP($C2041,hdc!$B$2:$F$1600,2,FALSE())),IF($A2041="NAUTICS",IF(VLOOKUP($C2041,nautics!$B$2:$F$1200,2,FALSE())="","",VLOOKUP($C2041,nautics!$B$2:$F$1200,2,FALSE())),IF($A2041="ST",IF(VLOOKUP($C2041,st!$B$2:$F$400,2,FALSE())="","",VLOOKUP($C2041,st!$B$2:$F$400,2,FALSE())),""))),"")</f>
        <v/>
      </c>
      <c r="E2041" s="35" t="str">
        <f>IFERROR(IF($A2041="HDC",IF(VLOOKUP($C2041,hdc!$B$2:$F$1600,3,FALSE())="","",VLOOKUP($C2041,hdc!$B$2:$F$1600,3,FALSE())),IF($A2041="NAUTICS",IF(VLOOKUP($C2041,nautics!$B$2:$F$1200,3,FALSE())="","",VLOOKUP($C2041,nautics!$B$2:$F$1200,3,FALSE())),IF($A2041="ST",IF(VLOOKUP($C2041,st!$B$2:$F$400,3,FALSE())="","",VLOOKUP($C2041,st!$B$2:$F$400,3,FALSE())),""))),"")</f>
        <v/>
      </c>
      <c r="F2041" s="35" t="str">
        <f>IFERROR(IF($A2041="HDC",IF(VLOOKUP($C2041,hdc!$B$2:$F$1600,4,FALSE())="","",VLOOKUP($C2041,hdc!$B$2:$F$1600,4,FALSE())),IF($A2041="NAUTICS",IF(VLOOKUP($C2041,nautics!$B$2:$F$1200,4,FALSE())="","",VLOOKUP($C2041,nautics!$B$2:$F$1200,4,FALSE())),IF($A2041="ST",IF(VLOOKUP($C2041,st!$B$2:$F$400,4,FALSE())="","",VLOOKUP($C2041,st!$B$2:$F$400,4,FALSE())),""))),"")</f>
        <v/>
      </c>
      <c r="G2041" s="35" t="str">
        <f>IFERROR(IF($A2041="HDC",IF(VLOOKUP($C2041,hdc!$B$2:$F$1600,5,FALSE())="","",VLOOKUP($C2041,hdc!$B$2:$F$1600,5,FALSE())),IF($A2041="NAUTICS",IF(VLOOKUP($C2041,nautics!$B$2:$F$1200,5,FALSE())="","",VLOOKUP($C2041,nautics!$B$2:$F$1200,5,FALSE())),IF($A2041="ST",IF(VLOOKUP($C2041,st!$B$2:$F$400,5,FALSE())="","",VLOOKUP($C2041,st!$B$2:$F$400,5,FALSE())),""))),"")</f>
        <v/>
      </c>
      <c r="H2041" s="35" t="s">
        <v>145</v>
      </c>
      <c r="I2041" s="35" t="s">
        <v>34</v>
      </c>
      <c r="J2041" s="35" t="s">
        <v>477</v>
      </c>
      <c r="K2041" s="35">
        <f t="shared" si="7"/>
        <v>4</v>
      </c>
      <c r="L2041" s="35" t="s">
        <v>4806</v>
      </c>
      <c r="M2041" s="35" t="s">
        <v>4807</v>
      </c>
      <c r="N2041" s="35" t="s">
        <v>65</v>
      </c>
      <c r="O2041" s="35" t="s">
        <v>68</v>
      </c>
      <c r="P2041" s="35" t="s">
        <v>5682</v>
      </c>
      <c r="Q2041" s="35" t="s">
        <v>5684</v>
      </c>
      <c r="S2041" s="35" t="s">
        <v>65</v>
      </c>
      <c r="T2041" s="35" t="s">
        <v>68</v>
      </c>
      <c r="U2041" s="35" t="s">
        <v>89</v>
      </c>
      <c r="W2041" s="35" t="s">
        <v>78</v>
      </c>
      <c r="X2041" s="35" t="s">
        <v>59</v>
      </c>
      <c r="Y2041" s="35" t="s">
        <v>89</v>
      </c>
      <c r="Z2041" s="35" t="s">
        <v>89</v>
      </c>
    </row>
    <row r="2042" spans="1:26" ht="15" customHeight="1">
      <c r="A2042" s="35" t="s">
        <v>1304</v>
      </c>
      <c r="C2042" s="35" t="s">
        <v>6405</v>
      </c>
      <c r="D2042" s="35">
        <f>IFERROR(IF($A2042="HDC",IF(VLOOKUP($C2042,hdc!$B$2:$F$1600,2,FALSE())="","",VLOOKUP($C2042,hdc!$B$2:$F$1600,2,FALSE())),IF($A2042="NAUTICS",IF(VLOOKUP($C2042,nautics!$B$2:$F$1200,2,FALSE())="","",VLOOKUP($C2042,nautics!$B$2:$F$1200,2,FALSE())),IF($A2042="ST",IF(VLOOKUP($C2042,st!$B$2:$F$400,2,FALSE())="","",VLOOKUP($C2042,st!$B$2:$F$400,2,FALSE())),""))),"")</f>
        <v>1</v>
      </c>
      <c r="E2042" s="35" t="str">
        <f>IFERROR(IF($A2042="HDC",IF(VLOOKUP($C2042,hdc!$B$2:$F$1600,3,FALSE())="","",VLOOKUP($C2042,hdc!$B$2:$F$1600,3,FALSE())),IF($A2042="NAUTICS",IF(VLOOKUP($C2042,nautics!$B$2:$F$1200,3,FALSE())="","",VLOOKUP($C2042,nautics!$B$2:$F$1200,3,FALSE())),IF($A2042="ST",IF(VLOOKUP($C2042,st!$B$2:$F$400,3,FALSE())="","",VLOOKUP($C2042,st!$B$2:$F$400,3,FALSE())),""))),"")</f>
        <v/>
      </c>
      <c r="F2042" s="35" t="str">
        <f>IFERROR(IF($A2042="HDC",IF(VLOOKUP($C2042,hdc!$B$2:$F$1600,4,FALSE())="","",VLOOKUP($C2042,hdc!$B$2:$F$1600,4,FALSE())),IF($A2042="NAUTICS",IF(VLOOKUP($C2042,nautics!$B$2:$F$1200,4,FALSE())="","",VLOOKUP($C2042,nautics!$B$2:$F$1200,4,FALSE())),IF($A2042="ST",IF(VLOOKUP($C2042,st!$B$2:$F$400,4,FALSE())="","",VLOOKUP($C2042,st!$B$2:$F$400,4,FALSE())),""))),"")</f>
        <v/>
      </c>
      <c r="G2042" s="35" t="str">
        <f>IFERROR(IF($A2042="HDC",IF(VLOOKUP($C2042,hdc!$B$2:$F$1600,5,FALSE())="","",VLOOKUP($C2042,hdc!$B$2:$F$1600,5,FALSE())),IF($A2042="NAUTICS",IF(VLOOKUP($C2042,nautics!$B$2:$F$1200,5,FALSE())="","",VLOOKUP($C2042,nautics!$B$2:$F$1200,5,FALSE())),IF($A2042="ST",IF(VLOOKUP($C2042,st!$B$2:$F$400,5,FALSE())="","",VLOOKUP($C2042,st!$B$2:$F$400,5,FALSE())),""))),"")</f>
        <v/>
      </c>
      <c r="H2042" s="35" t="s">
        <v>104</v>
      </c>
      <c r="I2042" s="35" t="s">
        <v>34</v>
      </c>
      <c r="J2042" s="35" t="s">
        <v>477</v>
      </c>
      <c r="K2042" s="35">
        <f t="shared" ref="K2042:K2296" si="8">ROUNDUP(J2042,0)</f>
        <v>4</v>
      </c>
      <c r="L2042" s="35" t="s">
        <v>4806</v>
      </c>
      <c r="M2042" s="35" t="s">
        <v>4807</v>
      </c>
      <c r="N2042" s="35" t="s">
        <v>65</v>
      </c>
      <c r="O2042" s="35" t="s">
        <v>68</v>
      </c>
      <c r="P2042" s="35" t="s">
        <v>6409</v>
      </c>
      <c r="Q2042" s="35" t="s">
        <v>6410</v>
      </c>
      <c r="S2042" s="35" t="s">
        <v>65</v>
      </c>
      <c r="T2042" s="35" t="s">
        <v>68</v>
      </c>
      <c r="U2042" s="35" t="s">
        <v>89</v>
      </c>
      <c r="W2042" s="35" t="s">
        <v>78</v>
      </c>
      <c r="X2042" s="35" t="s">
        <v>59</v>
      </c>
      <c r="Y2042" s="35" t="s">
        <v>89</v>
      </c>
      <c r="Z2042" s="35" t="s">
        <v>89</v>
      </c>
    </row>
    <row r="2043" spans="1:26" ht="15" customHeight="1">
      <c r="A2043" s="35" t="s">
        <v>1304</v>
      </c>
      <c r="C2043" s="35" t="s">
        <v>6414</v>
      </c>
      <c r="D2043" s="35" t="str">
        <f>IFERROR(IF($A2043="HDC",IF(VLOOKUP($C2043,hdc!$B$2:$F$1600,2,FALSE())="","",VLOOKUP($C2043,hdc!$B$2:$F$1600,2,FALSE())),IF($A2043="NAUTICS",IF(VLOOKUP($C2043,nautics!$B$2:$F$1200,2,FALSE())="","",VLOOKUP($C2043,nautics!$B$2:$F$1200,2,FALSE())),IF($A2043="ST",IF(VLOOKUP($C2043,st!$B$2:$F$400,2,FALSE())="","",VLOOKUP($C2043,st!$B$2:$F$400,2,FALSE())),""))),"")</f>
        <v/>
      </c>
      <c r="E2043" s="35" t="str">
        <f>IFERROR(IF($A2043="HDC",IF(VLOOKUP($C2043,hdc!$B$2:$F$1600,3,FALSE())="","",VLOOKUP($C2043,hdc!$B$2:$F$1600,3,FALSE())),IF($A2043="NAUTICS",IF(VLOOKUP($C2043,nautics!$B$2:$F$1200,3,FALSE())="","",VLOOKUP($C2043,nautics!$B$2:$F$1200,3,FALSE())),IF($A2043="ST",IF(VLOOKUP($C2043,st!$B$2:$F$400,3,FALSE())="","",VLOOKUP($C2043,st!$B$2:$F$400,3,FALSE())),""))),"")</f>
        <v/>
      </c>
      <c r="F2043" s="35" t="str">
        <f>IFERROR(IF($A2043="HDC",IF(VLOOKUP($C2043,hdc!$B$2:$F$1600,4,FALSE())="","",VLOOKUP($C2043,hdc!$B$2:$F$1600,4,FALSE())),IF($A2043="NAUTICS",IF(VLOOKUP($C2043,nautics!$B$2:$F$1200,4,FALSE())="","",VLOOKUP($C2043,nautics!$B$2:$F$1200,4,FALSE())),IF($A2043="ST",IF(VLOOKUP($C2043,st!$B$2:$F$400,4,FALSE())="","",VLOOKUP($C2043,st!$B$2:$F$400,4,FALSE())),""))),"")</f>
        <v/>
      </c>
      <c r="G2043" s="35" t="str">
        <f>IFERROR(IF($A2043="HDC",IF(VLOOKUP($C2043,hdc!$B$2:$F$1600,5,FALSE())="","",VLOOKUP($C2043,hdc!$B$2:$F$1600,5,FALSE())),IF($A2043="NAUTICS",IF(VLOOKUP($C2043,nautics!$B$2:$F$1200,5,FALSE())="","",VLOOKUP($C2043,nautics!$B$2:$F$1200,5,FALSE())),IF($A2043="ST",IF(VLOOKUP($C2043,st!$B$2:$F$400,5,FALSE())="","",VLOOKUP($C2043,st!$B$2:$F$400,5,FALSE())),""))),"")</f>
        <v/>
      </c>
      <c r="H2043" s="35" t="s">
        <v>155</v>
      </c>
      <c r="I2043" s="35" t="s">
        <v>34</v>
      </c>
      <c r="J2043" s="35" t="s">
        <v>6417</v>
      </c>
      <c r="K2043" s="35">
        <f t="shared" si="8"/>
        <v>31</v>
      </c>
      <c r="L2043" s="35" t="s">
        <v>6418</v>
      </c>
      <c r="M2043" s="35" t="s">
        <v>6419</v>
      </c>
      <c r="N2043" s="35" t="s">
        <v>842</v>
      </c>
      <c r="O2043" s="35" t="s">
        <v>843</v>
      </c>
      <c r="P2043" s="35" t="s">
        <v>4806</v>
      </c>
      <c r="Q2043" s="35" t="s">
        <v>4807</v>
      </c>
      <c r="S2043" s="35" t="s">
        <v>65</v>
      </c>
      <c r="T2043" s="35" t="s">
        <v>68</v>
      </c>
      <c r="U2043" s="35" t="s">
        <v>6421</v>
      </c>
      <c r="W2043" s="35" t="s">
        <v>57</v>
      </c>
      <c r="X2043" s="35" t="s">
        <v>59</v>
      </c>
      <c r="Y2043" s="35" t="s">
        <v>6363</v>
      </c>
      <c r="Z2043" s="35" t="s">
        <v>4810</v>
      </c>
    </row>
    <row r="2044" spans="1:26" ht="15" customHeight="1">
      <c r="A2044" s="35" t="s">
        <v>1304</v>
      </c>
      <c r="C2044" s="35" t="s">
        <v>6425</v>
      </c>
      <c r="D2044" s="35">
        <f>IFERROR(IF($A2044="HDC",IF(VLOOKUP($C2044,hdc!$B$2:$F$1600,2,FALSE())="","",VLOOKUP($C2044,hdc!$B$2:$F$1600,2,FALSE())),IF($A2044="NAUTICS",IF(VLOOKUP($C2044,nautics!$B$2:$F$1200,2,FALSE())="","",VLOOKUP($C2044,nautics!$B$2:$F$1200,2,FALSE())),IF($A2044="ST",IF(VLOOKUP($C2044,st!$B$2:$F$400,2,FALSE())="","",VLOOKUP($C2044,st!$B$2:$F$400,2,FALSE())),""))),"")</f>
        <v>1</v>
      </c>
      <c r="E2044" s="35" t="str">
        <f>IFERROR(IF($A2044="HDC",IF(VLOOKUP($C2044,hdc!$B$2:$F$1600,3,FALSE())="","",VLOOKUP($C2044,hdc!$B$2:$F$1600,3,FALSE())),IF($A2044="NAUTICS",IF(VLOOKUP($C2044,nautics!$B$2:$F$1200,3,FALSE())="","",VLOOKUP($C2044,nautics!$B$2:$F$1200,3,FALSE())),IF($A2044="ST",IF(VLOOKUP($C2044,st!$B$2:$F$400,3,FALSE())="","",VLOOKUP($C2044,st!$B$2:$F$400,3,FALSE())),""))),"")</f>
        <v/>
      </c>
      <c r="F2044" s="35" t="str">
        <f>IFERROR(IF($A2044="HDC",IF(VLOOKUP($C2044,hdc!$B$2:$F$1600,4,FALSE())="","",VLOOKUP($C2044,hdc!$B$2:$F$1600,4,FALSE())),IF($A2044="NAUTICS",IF(VLOOKUP($C2044,nautics!$B$2:$F$1200,4,FALSE())="","",VLOOKUP($C2044,nautics!$B$2:$F$1200,4,FALSE())),IF($A2044="ST",IF(VLOOKUP($C2044,st!$B$2:$F$400,4,FALSE())="","",VLOOKUP($C2044,st!$B$2:$F$400,4,FALSE())),""))),"")</f>
        <v/>
      </c>
      <c r="G2044" s="35" t="str">
        <f>IFERROR(IF($A2044="HDC",IF(VLOOKUP($C2044,hdc!$B$2:$F$1600,5,FALSE())="","",VLOOKUP($C2044,hdc!$B$2:$F$1600,5,FALSE())),IF($A2044="NAUTICS",IF(VLOOKUP($C2044,nautics!$B$2:$F$1200,5,FALSE())="","",VLOOKUP($C2044,nautics!$B$2:$F$1200,5,FALSE())),IF($A2044="ST",IF(VLOOKUP($C2044,st!$B$2:$F$400,5,FALSE())="","",VLOOKUP($C2044,st!$B$2:$F$400,5,FALSE())),""))),"")</f>
        <v/>
      </c>
      <c r="H2044" s="35" t="s">
        <v>104</v>
      </c>
      <c r="I2044" s="35" t="s">
        <v>34</v>
      </c>
      <c r="J2044" s="35" t="s">
        <v>504</v>
      </c>
      <c r="K2044" s="35">
        <f t="shared" si="8"/>
        <v>6</v>
      </c>
      <c r="L2044" s="35" t="s">
        <v>4806</v>
      </c>
      <c r="M2044" s="35" t="s">
        <v>4807</v>
      </c>
      <c r="N2044" s="35" t="s">
        <v>65</v>
      </c>
      <c r="O2044" s="35" t="s">
        <v>68</v>
      </c>
      <c r="P2044" s="35" t="s">
        <v>5898</v>
      </c>
      <c r="Q2044" s="35" t="s">
        <v>5899</v>
      </c>
      <c r="S2044" s="35" t="s">
        <v>502</v>
      </c>
      <c r="T2044" s="35" t="s">
        <v>503</v>
      </c>
      <c r="U2044" s="35" t="s">
        <v>89</v>
      </c>
      <c r="W2044" s="35" t="s">
        <v>57</v>
      </c>
      <c r="X2044" s="35" t="s">
        <v>59</v>
      </c>
      <c r="Y2044" s="35" t="s">
        <v>89</v>
      </c>
      <c r="Z2044" s="35" t="s">
        <v>89</v>
      </c>
    </row>
    <row r="2045" spans="1:26" ht="15" customHeight="1">
      <c r="A2045" s="35" t="s">
        <v>1304</v>
      </c>
      <c r="C2045" s="35" t="s">
        <v>6432</v>
      </c>
      <c r="D2045" s="35" t="str">
        <f>IFERROR(IF($A2045="HDC",IF(VLOOKUP($C2045,hdc!$B$2:$F$1600,2,FALSE())="","",VLOOKUP($C2045,hdc!$B$2:$F$1600,2,FALSE())),IF($A2045="NAUTICS",IF(VLOOKUP($C2045,nautics!$B$2:$F$1200,2,FALSE())="","",VLOOKUP($C2045,nautics!$B$2:$F$1200,2,FALSE())),IF($A2045="ST",IF(VLOOKUP($C2045,st!$B$2:$F$400,2,FALSE())="","",VLOOKUP($C2045,st!$B$2:$F$400,2,FALSE())),""))),"")</f>
        <v/>
      </c>
      <c r="E2045" s="35" t="str">
        <f>IFERROR(IF($A2045="HDC",IF(VLOOKUP($C2045,hdc!$B$2:$F$1600,3,FALSE())="","",VLOOKUP($C2045,hdc!$B$2:$F$1600,3,FALSE())),IF($A2045="NAUTICS",IF(VLOOKUP($C2045,nautics!$B$2:$F$1200,3,FALSE())="","",VLOOKUP($C2045,nautics!$B$2:$F$1200,3,FALSE())),IF($A2045="ST",IF(VLOOKUP($C2045,st!$B$2:$F$400,3,FALSE())="","",VLOOKUP($C2045,st!$B$2:$F$400,3,FALSE())),""))),"")</f>
        <v/>
      </c>
      <c r="F2045" s="35" t="str">
        <f>IFERROR(IF($A2045="HDC",IF(VLOOKUP($C2045,hdc!$B$2:$F$1600,4,FALSE())="","",VLOOKUP($C2045,hdc!$B$2:$F$1600,4,FALSE())),IF($A2045="NAUTICS",IF(VLOOKUP($C2045,nautics!$B$2:$F$1200,4,FALSE())="","",VLOOKUP($C2045,nautics!$B$2:$F$1200,4,FALSE())),IF($A2045="ST",IF(VLOOKUP($C2045,st!$B$2:$F$400,4,FALSE())="","",VLOOKUP($C2045,st!$B$2:$F$400,4,FALSE())),""))),"")</f>
        <v/>
      </c>
      <c r="G2045" s="35" t="str">
        <f>IFERROR(IF($A2045="HDC",IF(VLOOKUP($C2045,hdc!$B$2:$F$1600,5,FALSE())="","",VLOOKUP($C2045,hdc!$B$2:$F$1600,5,FALSE())),IF($A2045="NAUTICS",IF(VLOOKUP($C2045,nautics!$B$2:$F$1200,5,FALSE())="","",VLOOKUP($C2045,nautics!$B$2:$F$1200,5,FALSE())),IF($A2045="ST",IF(VLOOKUP($C2045,st!$B$2:$F$400,5,FALSE())="","",VLOOKUP($C2045,st!$B$2:$F$400,5,FALSE())),""))),"")</f>
        <v/>
      </c>
      <c r="H2045" s="35" t="s">
        <v>316</v>
      </c>
      <c r="I2045" s="35" t="s">
        <v>34</v>
      </c>
      <c r="J2045" s="35" t="s">
        <v>6436</v>
      </c>
      <c r="K2045" s="35">
        <f t="shared" si="8"/>
        <v>19</v>
      </c>
      <c r="L2045" s="35" t="s">
        <v>4806</v>
      </c>
      <c r="M2045" s="35" t="s">
        <v>4807</v>
      </c>
      <c r="N2045" s="35" t="s">
        <v>65</v>
      </c>
      <c r="O2045" s="35" t="s">
        <v>68</v>
      </c>
      <c r="P2045" s="35" t="s">
        <v>5766</v>
      </c>
      <c r="Q2045" s="35" t="s">
        <v>5767</v>
      </c>
      <c r="S2045" s="35" t="s">
        <v>502</v>
      </c>
      <c r="T2045" s="35" t="s">
        <v>503</v>
      </c>
      <c r="U2045" s="35" t="s">
        <v>5688</v>
      </c>
      <c r="W2045" s="35" t="s">
        <v>57</v>
      </c>
      <c r="X2045" s="35" t="s">
        <v>59</v>
      </c>
      <c r="Y2045" s="35" t="s">
        <v>4810</v>
      </c>
      <c r="Z2045" s="35" t="s">
        <v>5689</v>
      </c>
    </row>
    <row r="2046" spans="1:26" ht="15" customHeight="1">
      <c r="A2046" s="35" t="s">
        <v>1304</v>
      </c>
      <c r="C2046" s="35" t="s">
        <v>6437</v>
      </c>
      <c r="D2046" s="35" t="str">
        <f>IFERROR(IF($A2046="HDC",IF(VLOOKUP($C2046,hdc!$B$2:$F$1600,2,FALSE())="","",VLOOKUP($C2046,hdc!$B$2:$F$1600,2,FALSE())),IF($A2046="NAUTICS",IF(VLOOKUP($C2046,nautics!$B$2:$F$1200,2,FALSE())="","",VLOOKUP($C2046,nautics!$B$2:$F$1200,2,FALSE())),IF($A2046="ST",IF(VLOOKUP($C2046,st!$B$2:$F$400,2,FALSE())="","",VLOOKUP($C2046,st!$B$2:$F$400,2,FALSE())),""))),"")</f>
        <v/>
      </c>
      <c r="E2046" s="35" t="str">
        <f>IFERROR(IF($A2046="HDC",IF(VLOOKUP($C2046,hdc!$B$2:$F$1600,3,FALSE())="","",VLOOKUP($C2046,hdc!$B$2:$F$1600,3,FALSE())),IF($A2046="NAUTICS",IF(VLOOKUP($C2046,nautics!$B$2:$F$1200,3,FALSE())="","",VLOOKUP($C2046,nautics!$B$2:$F$1200,3,FALSE())),IF($A2046="ST",IF(VLOOKUP($C2046,st!$B$2:$F$400,3,FALSE())="","",VLOOKUP($C2046,st!$B$2:$F$400,3,FALSE())),""))),"")</f>
        <v/>
      </c>
      <c r="F2046" s="35" t="str">
        <f>IFERROR(IF($A2046="HDC",IF(VLOOKUP($C2046,hdc!$B$2:$F$1600,4,FALSE())="","",VLOOKUP($C2046,hdc!$B$2:$F$1600,4,FALSE())),IF($A2046="NAUTICS",IF(VLOOKUP($C2046,nautics!$B$2:$F$1200,4,FALSE())="","",VLOOKUP($C2046,nautics!$B$2:$F$1200,4,FALSE())),IF($A2046="ST",IF(VLOOKUP($C2046,st!$B$2:$F$400,4,FALSE())="","",VLOOKUP($C2046,st!$B$2:$F$400,4,FALSE())),""))),"")</f>
        <v/>
      </c>
      <c r="G2046" s="35" t="str">
        <f>IFERROR(IF($A2046="HDC",IF(VLOOKUP($C2046,hdc!$B$2:$F$1600,5,FALSE())="","",VLOOKUP($C2046,hdc!$B$2:$F$1600,5,FALSE())),IF($A2046="NAUTICS",IF(VLOOKUP($C2046,nautics!$B$2:$F$1200,5,FALSE())="","",VLOOKUP($C2046,nautics!$B$2:$F$1200,5,FALSE())),IF($A2046="ST",IF(VLOOKUP($C2046,st!$B$2:$F$400,5,FALSE())="","",VLOOKUP($C2046,st!$B$2:$F$400,5,FALSE())),""))),"")</f>
        <v/>
      </c>
      <c r="H2046" s="35" t="s">
        <v>104</v>
      </c>
      <c r="I2046" s="35" t="s">
        <v>34</v>
      </c>
      <c r="J2046" s="35" t="s">
        <v>1537</v>
      </c>
      <c r="K2046" s="35">
        <f t="shared" si="8"/>
        <v>3</v>
      </c>
      <c r="L2046" s="35" t="s">
        <v>6439</v>
      </c>
      <c r="M2046" s="35" t="s">
        <v>6440</v>
      </c>
      <c r="N2046" s="35" t="s">
        <v>4936</v>
      </c>
      <c r="O2046" s="35" t="s">
        <v>4938</v>
      </c>
      <c r="P2046" s="35" t="s">
        <v>5692</v>
      </c>
      <c r="Q2046" s="35" t="s">
        <v>5694</v>
      </c>
      <c r="S2046" s="35" t="s">
        <v>4936</v>
      </c>
      <c r="T2046" s="35" t="s">
        <v>4938</v>
      </c>
      <c r="U2046" s="35" t="s">
        <v>89</v>
      </c>
      <c r="W2046" s="35" t="s">
        <v>78</v>
      </c>
      <c r="X2046" s="35" t="s">
        <v>59</v>
      </c>
      <c r="Y2046" s="35" t="s">
        <v>89</v>
      </c>
      <c r="Z2046" s="35" t="s">
        <v>89</v>
      </c>
    </row>
    <row r="2047" spans="1:26" ht="15" customHeight="1">
      <c r="A2047" s="35" t="s">
        <v>1304</v>
      </c>
      <c r="C2047" s="35" t="s">
        <v>6442</v>
      </c>
      <c r="D2047" s="35">
        <f>IFERROR(IF($A2047="HDC",IF(VLOOKUP($C2047,hdc!$B$2:$F$1600,2,FALSE())="","",VLOOKUP($C2047,hdc!$B$2:$F$1600,2,FALSE())),IF($A2047="NAUTICS",IF(VLOOKUP($C2047,nautics!$B$2:$F$1200,2,FALSE())="","",VLOOKUP($C2047,nautics!$B$2:$F$1200,2,FALSE())),IF($A2047="ST",IF(VLOOKUP($C2047,st!$B$2:$F$400,2,FALSE())="","",VLOOKUP($C2047,st!$B$2:$F$400,2,FALSE())),""))),"")</f>
        <v>1</v>
      </c>
      <c r="E2047" s="35" t="str">
        <f>IFERROR(IF($A2047="HDC",IF(VLOOKUP($C2047,hdc!$B$2:$F$1600,3,FALSE())="","",VLOOKUP($C2047,hdc!$B$2:$F$1600,3,FALSE())),IF($A2047="NAUTICS",IF(VLOOKUP($C2047,nautics!$B$2:$F$1200,3,FALSE())="","",VLOOKUP($C2047,nautics!$B$2:$F$1200,3,FALSE())),IF($A2047="ST",IF(VLOOKUP($C2047,st!$B$2:$F$400,3,FALSE())="","",VLOOKUP($C2047,st!$B$2:$F$400,3,FALSE())),""))),"")</f>
        <v/>
      </c>
      <c r="F2047" s="35" t="str">
        <f>IFERROR(IF($A2047="HDC",IF(VLOOKUP($C2047,hdc!$B$2:$F$1600,4,FALSE())="","",VLOOKUP($C2047,hdc!$B$2:$F$1600,4,FALSE())),IF($A2047="NAUTICS",IF(VLOOKUP($C2047,nautics!$B$2:$F$1200,4,FALSE())="","",VLOOKUP($C2047,nautics!$B$2:$F$1200,4,FALSE())),IF($A2047="ST",IF(VLOOKUP($C2047,st!$B$2:$F$400,4,FALSE())="","",VLOOKUP($C2047,st!$B$2:$F$400,4,FALSE())),""))),"")</f>
        <v/>
      </c>
      <c r="G2047" s="35" t="str">
        <f>IFERROR(IF($A2047="HDC",IF(VLOOKUP($C2047,hdc!$B$2:$F$1600,5,FALSE())="","",VLOOKUP($C2047,hdc!$B$2:$F$1600,5,FALSE())),IF($A2047="NAUTICS",IF(VLOOKUP($C2047,nautics!$B$2:$F$1200,5,FALSE())="","",VLOOKUP($C2047,nautics!$B$2:$F$1200,5,FALSE())),IF($A2047="ST",IF(VLOOKUP($C2047,st!$B$2:$F$400,5,FALSE())="","",VLOOKUP($C2047,st!$B$2:$F$400,5,FALSE())),""))),"")</f>
        <v/>
      </c>
      <c r="H2047" s="35" t="s">
        <v>104</v>
      </c>
      <c r="I2047" s="35" t="s">
        <v>34</v>
      </c>
      <c r="J2047" s="35" t="s">
        <v>1537</v>
      </c>
      <c r="K2047" s="35">
        <f t="shared" si="8"/>
        <v>3</v>
      </c>
      <c r="L2047" s="35" t="s">
        <v>6445</v>
      </c>
      <c r="M2047" s="35" t="s">
        <v>6446</v>
      </c>
      <c r="N2047" s="35" t="s">
        <v>4936</v>
      </c>
      <c r="O2047" s="35" t="s">
        <v>4938</v>
      </c>
      <c r="P2047" s="35" t="s">
        <v>5699</v>
      </c>
      <c r="Q2047" s="35" t="s">
        <v>5700</v>
      </c>
      <c r="S2047" s="35" t="s">
        <v>4936</v>
      </c>
      <c r="T2047" s="35" t="s">
        <v>4938</v>
      </c>
      <c r="U2047" s="35" t="s">
        <v>89</v>
      </c>
      <c r="W2047" s="35" t="s">
        <v>78</v>
      </c>
      <c r="X2047" s="35" t="s">
        <v>59</v>
      </c>
      <c r="Y2047" s="35" t="s">
        <v>89</v>
      </c>
      <c r="Z2047" s="35" t="s">
        <v>89</v>
      </c>
    </row>
    <row r="2048" spans="1:26" ht="15" customHeight="1">
      <c r="A2048" s="35" t="s">
        <v>1304</v>
      </c>
      <c r="C2048" s="35" t="s">
        <v>6447</v>
      </c>
      <c r="D2048" s="35">
        <f>IFERROR(IF($A2048="HDC",IF(VLOOKUP($C2048,hdc!$B$2:$F$1600,2,FALSE())="","",VLOOKUP($C2048,hdc!$B$2:$F$1600,2,FALSE())),IF($A2048="NAUTICS",IF(VLOOKUP($C2048,nautics!$B$2:$F$1200,2,FALSE())="","",VLOOKUP($C2048,nautics!$B$2:$F$1200,2,FALSE())),IF($A2048="ST",IF(VLOOKUP($C2048,st!$B$2:$F$400,2,FALSE())="","",VLOOKUP($C2048,st!$B$2:$F$400,2,FALSE())),""))),"")</f>
        <v>1</v>
      </c>
      <c r="E2048" s="35" t="str">
        <f>IFERROR(IF($A2048="HDC",IF(VLOOKUP($C2048,hdc!$B$2:$F$1600,3,FALSE())="","",VLOOKUP($C2048,hdc!$B$2:$F$1600,3,FALSE())),IF($A2048="NAUTICS",IF(VLOOKUP($C2048,nautics!$B$2:$F$1200,3,FALSE())="","",VLOOKUP($C2048,nautics!$B$2:$F$1200,3,FALSE())),IF($A2048="ST",IF(VLOOKUP($C2048,st!$B$2:$F$400,3,FALSE())="","",VLOOKUP($C2048,st!$B$2:$F$400,3,FALSE())),""))),"")</f>
        <v/>
      </c>
      <c r="F2048" s="35" t="str">
        <f>IFERROR(IF($A2048="HDC",IF(VLOOKUP($C2048,hdc!$B$2:$F$1600,4,FALSE())="","",VLOOKUP($C2048,hdc!$B$2:$F$1600,4,FALSE())),IF($A2048="NAUTICS",IF(VLOOKUP($C2048,nautics!$B$2:$F$1200,4,FALSE())="","",VLOOKUP($C2048,nautics!$B$2:$F$1200,4,FALSE())),IF($A2048="ST",IF(VLOOKUP($C2048,st!$B$2:$F$400,4,FALSE())="","",VLOOKUP($C2048,st!$B$2:$F$400,4,FALSE())),""))),"")</f>
        <v/>
      </c>
      <c r="G2048" s="35" t="str">
        <f>IFERROR(IF($A2048="HDC",IF(VLOOKUP($C2048,hdc!$B$2:$F$1600,5,FALSE())="","",VLOOKUP($C2048,hdc!$B$2:$F$1600,5,FALSE())),IF($A2048="NAUTICS",IF(VLOOKUP($C2048,nautics!$B$2:$F$1200,5,FALSE())="","",VLOOKUP($C2048,nautics!$B$2:$F$1200,5,FALSE())),IF($A2048="ST",IF(VLOOKUP($C2048,st!$B$2:$F$400,5,FALSE())="","",VLOOKUP($C2048,st!$B$2:$F$400,5,FALSE())),""))),"")</f>
        <v/>
      </c>
      <c r="H2048" s="35" t="s">
        <v>155</v>
      </c>
      <c r="I2048" s="35" t="s">
        <v>34</v>
      </c>
      <c r="J2048" s="35" t="s">
        <v>6448</v>
      </c>
      <c r="K2048" s="35">
        <f t="shared" si="8"/>
        <v>41</v>
      </c>
      <c r="L2048" s="35" t="s">
        <v>5299</v>
      </c>
      <c r="M2048" s="35" t="s">
        <v>5301</v>
      </c>
      <c r="N2048" s="35" t="s">
        <v>486</v>
      </c>
      <c r="O2048" s="35" t="s">
        <v>487</v>
      </c>
      <c r="P2048" s="35" t="s">
        <v>5291</v>
      </c>
      <c r="Q2048" s="35" t="s">
        <v>5292</v>
      </c>
      <c r="S2048" s="35" t="s">
        <v>2607</v>
      </c>
      <c r="T2048" s="35" t="s">
        <v>2609</v>
      </c>
      <c r="U2048" s="35" t="s">
        <v>6451</v>
      </c>
      <c r="W2048" s="35" t="s">
        <v>57</v>
      </c>
      <c r="X2048" s="35" t="s">
        <v>59</v>
      </c>
      <c r="Y2048" s="35" t="s">
        <v>5305</v>
      </c>
      <c r="Z2048" s="35" t="s">
        <v>5295</v>
      </c>
    </row>
    <row r="2049" spans="1:26" ht="15" customHeight="1">
      <c r="A2049" s="35" t="s">
        <v>1304</v>
      </c>
      <c r="C2049" s="35" t="s">
        <v>6452</v>
      </c>
      <c r="D2049" s="35">
        <f>IFERROR(IF($A2049="HDC",IF(VLOOKUP($C2049,hdc!$B$2:$F$1600,2,FALSE())="","",VLOOKUP($C2049,hdc!$B$2:$F$1600,2,FALSE())),IF($A2049="NAUTICS",IF(VLOOKUP($C2049,nautics!$B$2:$F$1200,2,FALSE())="","",VLOOKUP($C2049,nautics!$B$2:$F$1200,2,FALSE())),IF($A2049="ST",IF(VLOOKUP($C2049,st!$B$2:$F$400,2,FALSE())="","",VLOOKUP($C2049,st!$B$2:$F$400,2,FALSE())),""))),"")</f>
        <v>1</v>
      </c>
      <c r="E2049" s="35" t="str">
        <f>IFERROR(IF($A2049="HDC",IF(VLOOKUP($C2049,hdc!$B$2:$F$1600,3,FALSE())="","",VLOOKUP($C2049,hdc!$B$2:$F$1600,3,FALSE())),IF($A2049="NAUTICS",IF(VLOOKUP($C2049,nautics!$B$2:$F$1200,3,FALSE())="","",VLOOKUP($C2049,nautics!$B$2:$F$1200,3,FALSE())),IF($A2049="ST",IF(VLOOKUP($C2049,st!$B$2:$F$400,3,FALSE())="","",VLOOKUP($C2049,st!$B$2:$F$400,3,FALSE())),""))),"")</f>
        <v/>
      </c>
      <c r="F2049" s="35" t="str">
        <f>IFERROR(IF($A2049="HDC",IF(VLOOKUP($C2049,hdc!$B$2:$F$1600,4,FALSE())="","",VLOOKUP($C2049,hdc!$B$2:$F$1600,4,FALSE())),IF($A2049="NAUTICS",IF(VLOOKUP($C2049,nautics!$B$2:$F$1200,4,FALSE())="","",VLOOKUP($C2049,nautics!$B$2:$F$1200,4,FALSE())),IF($A2049="ST",IF(VLOOKUP($C2049,st!$B$2:$F$400,4,FALSE())="","",VLOOKUP($C2049,st!$B$2:$F$400,4,FALSE())),""))),"")</f>
        <v/>
      </c>
      <c r="G2049" s="35" t="str">
        <f>IFERROR(IF($A2049="HDC",IF(VLOOKUP($C2049,hdc!$B$2:$F$1600,5,FALSE())="","",VLOOKUP($C2049,hdc!$B$2:$F$1600,5,FALSE())),IF($A2049="NAUTICS",IF(VLOOKUP($C2049,nautics!$B$2:$F$1200,5,FALSE())="","",VLOOKUP($C2049,nautics!$B$2:$F$1200,5,FALSE())),IF($A2049="ST",IF(VLOOKUP($C2049,st!$B$2:$F$400,5,FALSE())="","",VLOOKUP($C2049,st!$B$2:$F$400,5,FALSE())),""))),"")</f>
        <v/>
      </c>
      <c r="H2049" s="35" t="s">
        <v>104</v>
      </c>
      <c r="I2049" s="35" t="s">
        <v>34</v>
      </c>
      <c r="J2049" s="35" t="s">
        <v>6454</v>
      </c>
      <c r="K2049" s="35">
        <f t="shared" si="8"/>
        <v>30</v>
      </c>
      <c r="L2049" s="35" t="s">
        <v>4825</v>
      </c>
      <c r="M2049" s="35" t="s">
        <v>4826</v>
      </c>
      <c r="N2049" s="35" t="s">
        <v>2463</v>
      </c>
      <c r="O2049" s="35" t="s">
        <v>2464</v>
      </c>
      <c r="P2049" s="35" t="s">
        <v>5601</v>
      </c>
      <c r="Q2049" s="35" t="s">
        <v>5602</v>
      </c>
      <c r="S2049" s="35" t="s">
        <v>486</v>
      </c>
      <c r="T2049" s="35" t="s">
        <v>487</v>
      </c>
      <c r="U2049" s="35" t="s">
        <v>2683</v>
      </c>
      <c r="W2049" s="35" t="s">
        <v>57</v>
      </c>
      <c r="X2049" s="35" t="s">
        <v>59</v>
      </c>
      <c r="Y2049" s="35" t="s">
        <v>2468</v>
      </c>
      <c r="Z2049" s="35" t="s">
        <v>2671</v>
      </c>
    </row>
    <row r="2050" spans="1:26" ht="15" customHeight="1">
      <c r="A2050" s="35" t="s">
        <v>1304</v>
      </c>
      <c r="C2050" s="35" t="s">
        <v>6458</v>
      </c>
      <c r="D2050" s="35" t="str">
        <f>IFERROR(IF($A2050="HDC",IF(VLOOKUP($C2050,hdc!$B$2:$F$1600,2,FALSE())="","",VLOOKUP($C2050,hdc!$B$2:$F$1600,2,FALSE())),IF($A2050="NAUTICS",IF(VLOOKUP($C2050,nautics!$B$2:$F$1200,2,FALSE())="","",VLOOKUP($C2050,nautics!$B$2:$F$1200,2,FALSE())),IF($A2050="ST",IF(VLOOKUP($C2050,st!$B$2:$F$400,2,FALSE())="","",VLOOKUP($C2050,st!$B$2:$F$400,2,FALSE())),""))),"")</f>
        <v/>
      </c>
      <c r="E2050" s="35" t="str">
        <f>IFERROR(IF($A2050="HDC",IF(VLOOKUP($C2050,hdc!$B$2:$F$1600,3,FALSE())="","",VLOOKUP($C2050,hdc!$B$2:$F$1600,3,FALSE())),IF($A2050="NAUTICS",IF(VLOOKUP($C2050,nautics!$B$2:$F$1200,3,FALSE())="","",VLOOKUP($C2050,nautics!$B$2:$F$1200,3,FALSE())),IF($A2050="ST",IF(VLOOKUP($C2050,st!$B$2:$F$400,3,FALSE())="","",VLOOKUP($C2050,st!$B$2:$F$400,3,FALSE())),""))),"")</f>
        <v/>
      </c>
      <c r="F2050" s="35" t="str">
        <f>IFERROR(IF($A2050="HDC",IF(VLOOKUP($C2050,hdc!$B$2:$F$1600,4,FALSE())="","",VLOOKUP($C2050,hdc!$B$2:$F$1600,4,FALSE())),IF($A2050="NAUTICS",IF(VLOOKUP($C2050,nautics!$B$2:$F$1200,4,FALSE())="","",VLOOKUP($C2050,nautics!$B$2:$F$1200,4,FALSE())),IF($A2050="ST",IF(VLOOKUP($C2050,st!$B$2:$F$400,4,FALSE())="","",VLOOKUP($C2050,st!$B$2:$F$400,4,FALSE())),""))),"")</f>
        <v/>
      </c>
      <c r="G2050" s="35" t="str">
        <f>IFERROR(IF($A2050="HDC",IF(VLOOKUP($C2050,hdc!$B$2:$F$1600,5,FALSE())="","",VLOOKUP($C2050,hdc!$B$2:$F$1600,5,FALSE())),IF($A2050="NAUTICS",IF(VLOOKUP($C2050,nautics!$B$2:$F$1200,5,FALSE())="","",VLOOKUP($C2050,nautics!$B$2:$F$1200,5,FALSE())),IF($A2050="ST",IF(VLOOKUP($C2050,st!$B$2:$F$400,5,FALSE())="","",VLOOKUP($C2050,st!$B$2:$F$400,5,FALSE())),""))),"")</f>
        <v/>
      </c>
      <c r="H2050" s="35" t="s">
        <v>104</v>
      </c>
      <c r="I2050" s="35" t="s">
        <v>34</v>
      </c>
      <c r="J2050" s="35" t="s">
        <v>6460</v>
      </c>
      <c r="K2050" s="35">
        <f t="shared" si="8"/>
        <v>47</v>
      </c>
      <c r="L2050" s="35" t="s">
        <v>4825</v>
      </c>
      <c r="M2050" s="35" t="s">
        <v>4826</v>
      </c>
      <c r="N2050" s="35" t="s">
        <v>2463</v>
      </c>
      <c r="O2050" s="35" t="s">
        <v>2464</v>
      </c>
      <c r="P2050" s="35" t="s">
        <v>5630</v>
      </c>
      <c r="Q2050" s="35" t="s">
        <v>5631</v>
      </c>
      <c r="S2050" s="35" t="s">
        <v>531</v>
      </c>
      <c r="T2050" s="35" t="s">
        <v>532</v>
      </c>
      <c r="U2050" s="35" t="s">
        <v>6464</v>
      </c>
      <c r="W2050" s="35" t="s">
        <v>57</v>
      </c>
      <c r="X2050" s="35" t="s">
        <v>59</v>
      </c>
      <c r="Y2050" s="35" t="s">
        <v>2468</v>
      </c>
      <c r="Z2050" s="35" t="s">
        <v>6466</v>
      </c>
    </row>
    <row r="2051" spans="1:26" ht="15" customHeight="1">
      <c r="A2051" s="35" t="s">
        <v>1304</v>
      </c>
      <c r="C2051" s="35" t="s">
        <v>6468</v>
      </c>
      <c r="D2051" s="35" t="str">
        <f>IFERROR(IF($A2051="HDC",IF(VLOOKUP($C2051,hdc!$B$2:$F$1600,2,FALSE())="","",VLOOKUP($C2051,hdc!$B$2:$F$1600,2,FALSE())),IF($A2051="NAUTICS",IF(VLOOKUP($C2051,nautics!$B$2:$F$1200,2,FALSE())="","",VLOOKUP($C2051,nautics!$B$2:$F$1200,2,FALSE())),IF($A2051="ST",IF(VLOOKUP($C2051,st!$B$2:$F$400,2,FALSE())="","",VLOOKUP($C2051,st!$B$2:$F$400,2,FALSE())),""))),"")</f>
        <v/>
      </c>
      <c r="E2051" s="35" t="str">
        <f>IFERROR(IF($A2051="HDC",IF(VLOOKUP($C2051,hdc!$B$2:$F$1600,3,FALSE())="","",VLOOKUP($C2051,hdc!$B$2:$F$1600,3,FALSE())),IF($A2051="NAUTICS",IF(VLOOKUP($C2051,nautics!$B$2:$F$1200,3,FALSE())="","",VLOOKUP($C2051,nautics!$B$2:$F$1200,3,FALSE())),IF($A2051="ST",IF(VLOOKUP($C2051,st!$B$2:$F$400,3,FALSE())="","",VLOOKUP($C2051,st!$B$2:$F$400,3,FALSE())),""))),"")</f>
        <v/>
      </c>
      <c r="F2051" s="35" t="str">
        <f>IFERROR(IF($A2051="HDC",IF(VLOOKUP($C2051,hdc!$B$2:$F$1600,4,FALSE())="","",VLOOKUP($C2051,hdc!$B$2:$F$1600,4,FALSE())),IF($A2051="NAUTICS",IF(VLOOKUP($C2051,nautics!$B$2:$F$1200,4,FALSE())="","",VLOOKUP($C2051,nautics!$B$2:$F$1200,4,FALSE())),IF($A2051="ST",IF(VLOOKUP($C2051,st!$B$2:$F$400,4,FALSE())="","",VLOOKUP($C2051,st!$B$2:$F$400,4,FALSE())),""))),"")</f>
        <v/>
      </c>
      <c r="G2051" s="35" t="str">
        <f>IFERROR(IF($A2051="HDC",IF(VLOOKUP($C2051,hdc!$B$2:$F$1600,5,FALSE())="","",VLOOKUP($C2051,hdc!$B$2:$F$1600,5,FALSE())),IF($A2051="NAUTICS",IF(VLOOKUP($C2051,nautics!$B$2:$F$1200,5,FALSE())="","",VLOOKUP($C2051,nautics!$B$2:$F$1200,5,FALSE())),IF($A2051="ST",IF(VLOOKUP($C2051,st!$B$2:$F$400,5,FALSE())="","",VLOOKUP($C2051,st!$B$2:$F$400,5,FALSE())),""))),"")</f>
        <v/>
      </c>
      <c r="H2051" s="35" t="s">
        <v>145</v>
      </c>
      <c r="I2051" s="35" t="s">
        <v>34</v>
      </c>
      <c r="J2051" s="35" t="s">
        <v>477</v>
      </c>
      <c r="K2051" s="35">
        <f t="shared" si="8"/>
        <v>4</v>
      </c>
      <c r="L2051" s="35" t="s">
        <v>4852</v>
      </c>
      <c r="M2051" s="35" t="s">
        <v>4853</v>
      </c>
      <c r="N2051" s="35" t="s">
        <v>896</v>
      </c>
      <c r="O2051" s="35" t="s">
        <v>897</v>
      </c>
      <c r="P2051" s="35" t="s">
        <v>5855</v>
      </c>
      <c r="Q2051" s="35" t="s">
        <v>5856</v>
      </c>
      <c r="S2051" s="35" t="s">
        <v>896</v>
      </c>
      <c r="T2051" s="35" t="s">
        <v>897</v>
      </c>
      <c r="U2051" s="35" t="s">
        <v>89</v>
      </c>
      <c r="W2051" s="35" t="s">
        <v>78</v>
      </c>
      <c r="X2051" s="35" t="s">
        <v>59</v>
      </c>
      <c r="Y2051" s="35" t="s">
        <v>89</v>
      </c>
      <c r="Z2051" s="35" t="s">
        <v>89</v>
      </c>
    </row>
    <row r="2052" spans="1:26" ht="15" customHeight="1">
      <c r="A2052" s="35" t="s">
        <v>1304</v>
      </c>
      <c r="C2052" s="35" t="s">
        <v>6473</v>
      </c>
      <c r="D2052" s="35" t="str">
        <f>IFERROR(IF($A2052="HDC",IF(VLOOKUP($C2052,hdc!$B$2:$F$1600,2,FALSE())="","",VLOOKUP($C2052,hdc!$B$2:$F$1600,2,FALSE())),IF($A2052="NAUTICS",IF(VLOOKUP($C2052,nautics!$B$2:$F$1200,2,FALSE())="","",VLOOKUP($C2052,nautics!$B$2:$F$1200,2,FALSE())),IF($A2052="ST",IF(VLOOKUP($C2052,st!$B$2:$F$400,2,FALSE())="","",VLOOKUP($C2052,st!$B$2:$F$400,2,FALSE())),""))),"")</f>
        <v/>
      </c>
      <c r="E2052" s="35" t="str">
        <f>IFERROR(IF($A2052="HDC",IF(VLOOKUP($C2052,hdc!$B$2:$F$1600,3,FALSE())="","",VLOOKUP($C2052,hdc!$B$2:$F$1600,3,FALSE())),IF($A2052="NAUTICS",IF(VLOOKUP($C2052,nautics!$B$2:$F$1200,3,FALSE())="","",VLOOKUP($C2052,nautics!$B$2:$F$1200,3,FALSE())),IF($A2052="ST",IF(VLOOKUP($C2052,st!$B$2:$F$400,3,FALSE())="","",VLOOKUP($C2052,st!$B$2:$F$400,3,FALSE())),""))),"")</f>
        <v/>
      </c>
      <c r="F2052" s="35" t="str">
        <f>IFERROR(IF($A2052="HDC",IF(VLOOKUP($C2052,hdc!$B$2:$F$1600,4,FALSE())="","",VLOOKUP($C2052,hdc!$B$2:$F$1600,4,FALSE())),IF($A2052="NAUTICS",IF(VLOOKUP($C2052,nautics!$B$2:$F$1200,4,FALSE())="","",VLOOKUP($C2052,nautics!$B$2:$F$1200,4,FALSE())),IF($A2052="ST",IF(VLOOKUP($C2052,st!$B$2:$F$400,4,FALSE())="","",VLOOKUP($C2052,st!$B$2:$F$400,4,FALSE())),""))),"")</f>
        <v/>
      </c>
      <c r="G2052" s="35" t="str">
        <f>IFERROR(IF($A2052="HDC",IF(VLOOKUP($C2052,hdc!$B$2:$F$1600,5,FALSE())="","",VLOOKUP($C2052,hdc!$B$2:$F$1600,5,FALSE())),IF($A2052="NAUTICS",IF(VLOOKUP($C2052,nautics!$B$2:$F$1200,5,FALSE())="","",VLOOKUP($C2052,nautics!$B$2:$F$1200,5,FALSE())),IF($A2052="ST",IF(VLOOKUP($C2052,st!$B$2:$F$400,5,FALSE())="","",VLOOKUP($C2052,st!$B$2:$F$400,5,FALSE())),""))),"")</f>
        <v/>
      </c>
      <c r="H2052" s="35" t="s">
        <v>5653</v>
      </c>
      <c r="I2052" s="35" t="s">
        <v>34</v>
      </c>
      <c r="J2052" s="35" t="s">
        <v>232</v>
      </c>
      <c r="K2052" s="35">
        <f t="shared" si="8"/>
        <v>10</v>
      </c>
      <c r="L2052" s="35" t="s">
        <v>6478</v>
      </c>
      <c r="M2052" s="35" t="s">
        <v>6479</v>
      </c>
      <c r="N2052" s="35" t="s">
        <v>896</v>
      </c>
      <c r="O2052" s="35" t="s">
        <v>897</v>
      </c>
      <c r="P2052" s="35" t="s">
        <v>5855</v>
      </c>
      <c r="Q2052" s="35" t="s">
        <v>5856</v>
      </c>
      <c r="S2052" s="35" t="s">
        <v>896</v>
      </c>
      <c r="T2052" s="35" t="s">
        <v>897</v>
      </c>
      <c r="U2052" s="35" t="s">
        <v>89</v>
      </c>
      <c r="W2052" s="35" t="s">
        <v>78</v>
      </c>
      <c r="X2052" s="35" t="s">
        <v>59</v>
      </c>
      <c r="Y2052" s="35" t="s">
        <v>89</v>
      </c>
      <c r="Z2052" s="35" t="s">
        <v>89</v>
      </c>
    </row>
    <row r="2053" spans="1:26" ht="15" customHeight="1">
      <c r="A2053" s="35" t="s">
        <v>1304</v>
      </c>
      <c r="C2053" s="35" t="s">
        <v>6482</v>
      </c>
      <c r="D2053" s="35" t="str">
        <f>IFERROR(IF($A2053="HDC",IF(VLOOKUP($C2053,hdc!$B$2:$F$1600,2,FALSE())="","",VLOOKUP($C2053,hdc!$B$2:$F$1600,2,FALSE())),IF($A2053="NAUTICS",IF(VLOOKUP($C2053,nautics!$B$2:$F$1200,2,FALSE())="","",VLOOKUP($C2053,nautics!$B$2:$F$1200,2,FALSE())),IF($A2053="ST",IF(VLOOKUP($C2053,st!$B$2:$F$400,2,FALSE())="","",VLOOKUP($C2053,st!$B$2:$F$400,2,FALSE())),""))),"")</f>
        <v/>
      </c>
      <c r="E2053" s="35" t="str">
        <f>IFERROR(IF($A2053="HDC",IF(VLOOKUP($C2053,hdc!$B$2:$F$1600,3,FALSE())="","",VLOOKUP($C2053,hdc!$B$2:$F$1600,3,FALSE())),IF($A2053="NAUTICS",IF(VLOOKUP($C2053,nautics!$B$2:$F$1200,3,FALSE())="","",VLOOKUP($C2053,nautics!$B$2:$F$1200,3,FALSE())),IF($A2053="ST",IF(VLOOKUP($C2053,st!$B$2:$F$400,3,FALSE())="","",VLOOKUP($C2053,st!$B$2:$F$400,3,FALSE())),""))),"")</f>
        <v/>
      </c>
      <c r="F2053" s="35" t="str">
        <f>IFERROR(IF($A2053="HDC",IF(VLOOKUP($C2053,hdc!$B$2:$F$1600,4,FALSE())="","",VLOOKUP($C2053,hdc!$B$2:$F$1600,4,FALSE())),IF($A2053="NAUTICS",IF(VLOOKUP($C2053,nautics!$B$2:$F$1200,4,FALSE())="","",VLOOKUP($C2053,nautics!$B$2:$F$1200,4,FALSE())),IF($A2053="ST",IF(VLOOKUP($C2053,st!$B$2:$F$400,4,FALSE())="","",VLOOKUP($C2053,st!$B$2:$F$400,4,FALSE())),""))),"")</f>
        <v/>
      </c>
      <c r="G2053" s="35" t="str">
        <f>IFERROR(IF($A2053="HDC",IF(VLOOKUP($C2053,hdc!$B$2:$F$1600,5,FALSE())="","",VLOOKUP($C2053,hdc!$B$2:$F$1600,5,FALSE())),IF($A2053="NAUTICS",IF(VLOOKUP($C2053,nautics!$B$2:$F$1200,5,FALSE())="","",VLOOKUP($C2053,nautics!$B$2:$F$1200,5,FALSE())),IF($A2053="ST",IF(VLOOKUP($C2053,st!$B$2:$F$400,5,FALSE())="","",VLOOKUP($C2053,st!$B$2:$F$400,5,FALSE())),""))),"")</f>
        <v/>
      </c>
      <c r="H2053" s="35" t="s">
        <v>104</v>
      </c>
      <c r="I2053" s="35" t="s">
        <v>34</v>
      </c>
      <c r="J2053" s="35" t="s">
        <v>1537</v>
      </c>
      <c r="K2053" s="35">
        <f t="shared" si="8"/>
        <v>3</v>
      </c>
      <c r="L2053" s="35" t="s">
        <v>6485</v>
      </c>
      <c r="M2053" s="35" t="s">
        <v>6486</v>
      </c>
      <c r="N2053" s="35" t="s">
        <v>896</v>
      </c>
      <c r="O2053" s="35" t="s">
        <v>897</v>
      </c>
      <c r="P2053" s="35" t="s">
        <v>5855</v>
      </c>
      <c r="Q2053" s="35" t="s">
        <v>5856</v>
      </c>
      <c r="S2053" s="35" t="s">
        <v>896</v>
      </c>
      <c r="T2053" s="35" t="s">
        <v>897</v>
      </c>
      <c r="U2053" s="35" t="s">
        <v>89</v>
      </c>
      <c r="W2053" s="35" t="s">
        <v>78</v>
      </c>
      <c r="X2053" s="35" t="s">
        <v>59</v>
      </c>
      <c r="Y2053" s="35" t="s">
        <v>89</v>
      </c>
      <c r="Z2053" s="35" t="s">
        <v>89</v>
      </c>
    </row>
    <row r="2054" spans="1:26" ht="15" customHeight="1">
      <c r="A2054" s="35" t="s">
        <v>1304</v>
      </c>
      <c r="C2054" s="35" t="s">
        <v>6489</v>
      </c>
      <c r="D2054" s="35" t="str">
        <f>IFERROR(IF($A2054="HDC",IF(VLOOKUP($C2054,hdc!$B$2:$F$1600,2,FALSE())="","",VLOOKUP($C2054,hdc!$B$2:$F$1600,2,FALSE())),IF($A2054="NAUTICS",IF(VLOOKUP($C2054,nautics!$B$2:$F$1200,2,FALSE())="","",VLOOKUP($C2054,nautics!$B$2:$F$1200,2,FALSE())),IF($A2054="ST",IF(VLOOKUP($C2054,st!$B$2:$F$400,2,FALSE())="","",VLOOKUP($C2054,st!$B$2:$F$400,2,FALSE())),""))),"")</f>
        <v/>
      </c>
      <c r="E2054" s="35" t="str">
        <f>IFERROR(IF($A2054="HDC",IF(VLOOKUP($C2054,hdc!$B$2:$F$1600,3,FALSE())="","",VLOOKUP($C2054,hdc!$B$2:$F$1600,3,FALSE())),IF($A2054="NAUTICS",IF(VLOOKUP($C2054,nautics!$B$2:$F$1200,3,FALSE())="","",VLOOKUP($C2054,nautics!$B$2:$F$1200,3,FALSE())),IF($A2054="ST",IF(VLOOKUP($C2054,st!$B$2:$F$400,3,FALSE())="","",VLOOKUP($C2054,st!$B$2:$F$400,3,FALSE())),""))),"")</f>
        <v/>
      </c>
      <c r="F2054" s="35" t="str">
        <f>IFERROR(IF($A2054="HDC",IF(VLOOKUP($C2054,hdc!$B$2:$F$1600,4,FALSE())="","",VLOOKUP($C2054,hdc!$B$2:$F$1600,4,FALSE())),IF($A2054="NAUTICS",IF(VLOOKUP($C2054,nautics!$B$2:$F$1200,4,FALSE())="","",VLOOKUP($C2054,nautics!$B$2:$F$1200,4,FALSE())),IF($A2054="ST",IF(VLOOKUP($C2054,st!$B$2:$F$400,4,FALSE())="","",VLOOKUP($C2054,st!$B$2:$F$400,4,FALSE())),""))),"")</f>
        <v/>
      </c>
      <c r="G2054" s="35" t="str">
        <f>IFERROR(IF($A2054="HDC",IF(VLOOKUP($C2054,hdc!$B$2:$F$1600,5,FALSE())="","",VLOOKUP($C2054,hdc!$B$2:$F$1600,5,FALSE())),IF($A2054="NAUTICS",IF(VLOOKUP($C2054,nautics!$B$2:$F$1200,5,FALSE())="","",VLOOKUP($C2054,nautics!$B$2:$F$1200,5,FALSE())),IF($A2054="ST",IF(VLOOKUP($C2054,st!$B$2:$F$400,5,FALSE())="","",VLOOKUP($C2054,st!$B$2:$F$400,5,FALSE())),""))),"")</f>
        <v/>
      </c>
      <c r="H2054" s="35" t="s">
        <v>5653</v>
      </c>
      <c r="I2054" s="35" t="s">
        <v>34</v>
      </c>
      <c r="J2054" s="35" t="s">
        <v>232</v>
      </c>
      <c r="K2054" s="35">
        <f t="shared" si="8"/>
        <v>10</v>
      </c>
      <c r="L2054" s="35" t="s">
        <v>6494</v>
      </c>
      <c r="M2054" s="35" t="s">
        <v>6495</v>
      </c>
      <c r="N2054" s="35" t="s">
        <v>896</v>
      </c>
      <c r="O2054" s="35" t="s">
        <v>897</v>
      </c>
      <c r="P2054" s="35" t="s">
        <v>6181</v>
      </c>
      <c r="Q2054" s="35" t="s">
        <v>6182</v>
      </c>
      <c r="S2054" s="35" t="s">
        <v>896</v>
      </c>
      <c r="T2054" s="35" t="s">
        <v>897</v>
      </c>
      <c r="U2054" s="35" t="s">
        <v>89</v>
      </c>
      <c r="W2054" s="35" t="s">
        <v>78</v>
      </c>
      <c r="X2054" s="35" t="s">
        <v>59</v>
      </c>
      <c r="Y2054" s="35" t="s">
        <v>89</v>
      </c>
      <c r="Z2054" s="35" t="s">
        <v>89</v>
      </c>
    </row>
    <row r="2055" spans="1:26" ht="15" customHeight="1">
      <c r="A2055" s="35" t="s">
        <v>1304</v>
      </c>
      <c r="C2055" s="35" t="s">
        <v>6498</v>
      </c>
      <c r="D2055" s="35" t="str">
        <f>IFERROR(IF($A2055="HDC",IF(VLOOKUP($C2055,hdc!$B$2:$F$1600,2,FALSE())="","",VLOOKUP($C2055,hdc!$B$2:$F$1600,2,FALSE())),IF($A2055="NAUTICS",IF(VLOOKUP($C2055,nautics!$B$2:$F$1200,2,FALSE())="","",VLOOKUP($C2055,nautics!$B$2:$F$1200,2,FALSE())),IF($A2055="ST",IF(VLOOKUP($C2055,st!$B$2:$F$400,2,FALSE())="","",VLOOKUP($C2055,st!$B$2:$F$400,2,FALSE())),""))),"")</f>
        <v/>
      </c>
      <c r="E2055" s="35" t="str">
        <f>IFERROR(IF($A2055="HDC",IF(VLOOKUP($C2055,hdc!$B$2:$F$1600,3,FALSE())="","",VLOOKUP($C2055,hdc!$B$2:$F$1600,3,FALSE())),IF($A2055="NAUTICS",IF(VLOOKUP($C2055,nautics!$B$2:$F$1200,3,FALSE())="","",VLOOKUP($C2055,nautics!$B$2:$F$1200,3,FALSE())),IF($A2055="ST",IF(VLOOKUP($C2055,st!$B$2:$F$400,3,FALSE())="","",VLOOKUP($C2055,st!$B$2:$F$400,3,FALSE())),""))),"")</f>
        <v/>
      </c>
      <c r="F2055" s="35" t="str">
        <f>IFERROR(IF($A2055="HDC",IF(VLOOKUP($C2055,hdc!$B$2:$F$1600,4,FALSE())="","",VLOOKUP($C2055,hdc!$B$2:$F$1600,4,FALSE())),IF($A2055="NAUTICS",IF(VLOOKUP($C2055,nautics!$B$2:$F$1200,4,FALSE())="","",VLOOKUP($C2055,nautics!$B$2:$F$1200,4,FALSE())),IF($A2055="ST",IF(VLOOKUP($C2055,st!$B$2:$F$400,4,FALSE())="","",VLOOKUP($C2055,st!$B$2:$F$400,4,FALSE())),""))),"")</f>
        <v/>
      </c>
      <c r="G2055" s="35" t="str">
        <f>IFERROR(IF($A2055="HDC",IF(VLOOKUP($C2055,hdc!$B$2:$F$1600,5,FALSE())="","",VLOOKUP($C2055,hdc!$B$2:$F$1600,5,FALSE())),IF($A2055="NAUTICS",IF(VLOOKUP($C2055,nautics!$B$2:$F$1200,5,FALSE())="","",VLOOKUP($C2055,nautics!$B$2:$F$1200,5,FALSE())),IF($A2055="ST",IF(VLOOKUP($C2055,st!$B$2:$F$400,5,FALSE())="","",VLOOKUP($C2055,st!$B$2:$F$400,5,FALSE())),""))),"")</f>
        <v/>
      </c>
      <c r="H2055" s="35" t="s">
        <v>104</v>
      </c>
      <c r="I2055" s="35" t="s">
        <v>34</v>
      </c>
      <c r="J2055" s="35" t="s">
        <v>477</v>
      </c>
      <c r="K2055" s="35">
        <f t="shared" si="8"/>
        <v>4</v>
      </c>
      <c r="L2055" s="35" t="s">
        <v>4852</v>
      </c>
      <c r="M2055" s="35" t="s">
        <v>4853</v>
      </c>
      <c r="N2055" s="35" t="s">
        <v>896</v>
      </c>
      <c r="O2055" s="35" t="s">
        <v>897</v>
      </c>
      <c r="P2055" s="35" t="s">
        <v>6181</v>
      </c>
      <c r="Q2055" s="35" t="s">
        <v>6182</v>
      </c>
      <c r="S2055" s="35" t="s">
        <v>896</v>
      </c>
      <c r="T2055" s="35" t="s">
        <v>897</v>
      </c>
      <c r="U2055" s="35" t="s">
        <v>89</v>
      </c>
      <c r="W2055" s="35" t="s">
        <v>78</v>
      </c>
      <c r="X2055" s="35" t="s">
        <v>59</v>
      </c>
      <c r="Y2055" s="35" t="s">
        <v>89</v>
      </c>
      <c r="Z2055" s="35" t="s">
        <v>89</v>
      </c>
    </row>
    <row r="2056" spans="1:26" ht="15" customHeight="1">
      <c r="A2056" s="35" t="s">
        <v>1304</v>
      </c>
      <c r="C2056" s="35" t="s">
        <v>6501</v>
      </c>
      <c r="D2056" s="35" t="str">
        <f>IFERROR(IF($A2056="HDC",IF(VLOOKUP($C2056,hdc!$B$2:$F$1600,2,FALSE())="","",VLOOKUP($C2056,hdc!$B$2:$F$1600,2,FALSE())),IF($A2056="NAUTICS",IF(VLOOKUP($C2056,nautics!$B$2:$F$1200,2,FALSE())="","",VLOOKUP($C2056,nautics!$B$2:$F$1200,2,FALSE())),IF($A2056="ST",IF(VLOOKUP($C2056,st!$B$2:$F$400,2,FALSE())="","",VLOOKUP($C2056,st!$B$2:$F$400,2,FALSE())),""))),"")</f>
        <v/>
      </c>
      <c r="E2056" s="35" t="str">
        <f>IFERROR(IF($A2056="HDC",IF(VLOOKUP($C2056,hdc!$B$2:$F$1600,3,FALSE())="","",VLOOKUP($C2056,hdc!$B$2:$F$1600,3,FALSE())),IF($A2056="NAUTICS",IF(VLOOKUP($C2056,nautics!$B$2:$F$1200,3,FALSE())="","",VLOOKUP($C2056,nautics!$B$2:$F$1200,3,FALSE())),IF($A2056="ST",IF(VLOOKUP($C2056,st!$B$2:$F$400,3,FALSE())="","",VLOOKUP($C2056,st!$B$2:$F$400,3,FALSE())),""))),"")</f>
        <v/>
      </c>
      <c r="F2056" s="35" t="str">
        <f>IFERROR(IF($A2056="HDC",IF(VLOOKUP($C2056,hdc!$B$2:$F$1600,4,FALSE())="","",VLOOKUP($C2056,hdc!$B$2:$F$1600,4,FALSE())),IF($A2056="NAUTICS",IF(VLOOKUP($C2056,nautics!$B$2:$F$1200,4,FALSE())="","",VLOOKUP($C2056,nautics!$B$2:$F$1200,4,FALSE())),IF($A2056="ST",IF(VLOOKUP($C2056,st!$B$2:$F$400,4,FALSE())="","",VLOOKUP($C2056,st!$B$2:$F$400,4,FALSE())),""))),"")</f>
        <v/>
      </c>
      <c r="G2056" s="35" t="str">
        <f>IFERROR(IF($A2056="HDC",IF(VLOOKUP($C2056,hdc!$B$2:$F$1600,5,FALSE())="","",VLOOKUP($C2056,hdc!$B$2:$F$1600,5,FALSE())),IF($A2056="NAUTICS",IF(VLOOKUP($C2056,nautics!$B$2:$F$1200,5,FALSE())="","",VLOOKUP($C2056,nautics!$B$2:$F$1200,5,FALSE())),IF($A2056="ST",IF(VLOOKUP($C2056,st!$B$2:$F$400,5,FALSE())="","",VLOOKUP($C2056,st!$B$2:$F$400,5,FALSE())),""))),"")</f>
        <v/>
      </c>
      <c r="H2056" s="35" t="s">
        <v>145</v>
      </c>
      <c r="I2056" s="35" t="s">
        <v>34</v>
      </c>
      <c r="J2056" s="35" t="s">
        <v>477</v>
      </c>
      <c r="K2056" s="35">
        <f t="shared" si="8"/>
        <v>4</v>
      </c>
      <c r="L2056" s="35" t="s">
        <v>4852</v>
      </c>
      <c r="M2056" s="35" t="s">
        <v>4853</v>
      </c>
      <c r="N2056" s="35" t="s">
        <v>896</v>
      </c>
      <c r="O2056" s="35" t="s">
        <v>897</v>
      </c>
      <c r="P2056" s="35" t="s">
        <v>5730</v>
      </c>
      <c r="Q2056" s="35" t="s">
        <v>5731</v>
      </c>
      <c r="S2056" s="35" t="s">
        <v>896</v>
      </c>
      <c r="T2056" s="35" t="s">
        <v>897</v>
      </c>
      <c r="U2056" s="35" t="s">
        <v>89</v>
      </c>
      <c r="W2056" s="35" t="s">
        <v>78</v>
      </c>
      <c r="X2056" s="35" t="s">
        <v>59</v>
      </c>
      <c r="Y2056" s="35" t="s">
        <v>89</v>
      </c>
      <c r="Z2056" s="35" t="s">
        <v>89</v>
      </c>
    </row>
    <row r="2057" spans="1:26" ht="15" customHeight="1">
      <c r="A2057" s="35" t="s">
        <v>1304</v>
      </c>
      <c r="C2057" s="35" t="s">
        <v>6506</v>
      </c>
      <c r="D2057" s="35" t="str">
        <f>IFERROR(IF($A2057="HDC",IF(VLOOKUP($C2057,hdc!$B$2:$F$1600,2,FALSE())="","",VLOOKUP($C2057,hdc!$B$2:$F$1600,2,FALSE())),IF($A2057="NAUTICS",IF(VLOOKUP($C2057,nautics!$B$2:$F$1200,2,FALSE())="","",VLOOKUP($C2057,nautics!$B$2:$F$1200,2,FALSE())),IF($A2057="ST",IF(VLOOKUP($C2057,st!$B$2:$F$400,2,FALSE())="","",VLOOKUP($C2057,st!$B$2:$F$400,2,FALSE())),""))),"")</f>
        <v/>
      </c>
      <c r="E2057" s="35" t="str">
        <f>IFERROR(IF($A2057="HDC",IF(VLOOKUP($C2057,hdc!$B$2:$F$1600,3,FALSE())="","",VLOOKUP($C2057,hdc!$B$2:$F$1600,3,FALSE())),IF($A2057="NAUTICS",IF(VLOOKUP($C2057,nautics!$B$2:$F$1200,3,FALSE())="","",VLOOKUP($C2057,nautics!$B$2:$F$1200,3,FALSE())),IF($A2057="ST",IF(VLOOKUP($C2057,st!$B$2:$F$400,3,FALSE())="","",VLOOKUP($C2057,st!$B$2:$F$400,3,FALSE())),""))),"")</f>
        <v/>
      </c>
      <c r="F2057" s="35" t="str">
        <f>IFERROR(IF($A2057="HDC",IF(VLOOKUP($C2057,hdc!$B$2:$F$1600,4,FALSE())="","",VLOOKUP($C2057,hdc!$B$2:$F$1600,4,FALSE())),IF($A2057="NAUTICS",IF(VLOOKUP($C2057,nautics!$B$2:$F$1200,4,FALSE())="","",VLOOKUP($C2057,nautics!$B$2:$F$1200,4,FALSE())),IF($A2057="ST",IF(VLOOKUP($C2057,st!$B$2:$F$400,4,FALSE())="","",VLOOKUP($C2057,st!$B$2:$F$400,4,FALSE())),""))),"")</f>
        <v/>
      </c>
      <c r="G2057" s="35" t="str">
        <f>IFERROR(IF($A2057="HDC",IF(VLOOKUP($C2057,hdc!$B$2:$F$1600,5,FALSE())="","",VLOOKUP($C2057,hdc!$B$2:$F$1600,5,FALSE())),IF($A2057="NAUTICS",IF(VLOOKUP($C2057,nautics!$B$2:$F$1200,5,FALSE())="","",VLOOKUP($C2057,nautics!$B$2:$F$1200,5,FALSE())),IF($A2057="ST",IF(VLOOKUP($C2057,st!$B$2:$F$400,5,FALSE())="","",VLOOKUP($C2057,st!$B$2:$F$400,5,FALSE())),""))),"")</f>
        <v/>
      </c>
      <c r="H2057" s="35" t="s">
        <v>145</v>
      </c>
      <c r="I2057" s="35" t="s">
        <v>34</v>
      </c>
      <c r="J2057" s="35" t="s">
        <v>477</v>
      </c>
      <c r="K2057" s="35">
        <f t="shared" si="8"/>
        <v>4</v>
      </c>
      <c r="L2057" s="35" t="s">
        <v>4852</v>
      </c>
      <c r="M2057" s="35" t="s">
        <v>4853</v>
      </c>
      <c r="N2057" s="35" t="s">
        <v>896</v>
      </c>
      <c r="O2057" s="35" t="s">
        <v>897</v>
      </c>
      <c r="P2057" s="35" t="s">
        <v>5672</v>
      </c>
      <c r="Q2057" s="35" t="s">
        <v>5673</v>
      </c>
      <c r="S2057" s="35" t="s">
        <v>896</v>
      </c>
      <c r="T2057" s="35" t="s">
        <v>897</v>
      </c>
      <c r="U2057" s="35" t="s">
        <v>89</v>
      </c>
      <c r="W2057" s="35" t="s">
        <v>78</v>
      </c>
      <c r="X2057" s="35" t="s">
        <v>59</v>
      </c>
      <c r="Y2057" s="35" t="s">
        <v>89</v>
      </c>
      <c r="Z2057" s="35" t="s">
        <v>89</v>
      </c>
    </row>
    <row r="2058" spans="1:26" ht="15" customHeight="1">
      <c r="A2058" s="35" t="s">
        <v>1304</v>
      </c>
      <c r="C2058" s="35" t="s">
        <v>6513</v>
      </c>
      <c r="D2058" s="35" t="str">
        <f>IFERROR(IF($A2058="HDC",IF(VLOOKUP($C2058,hdc!$B$2:$F$1600,2,FALSE())="","",VLOOKUP($C2058,hdc!$B$2:$F$1600,2,FALSE())),IF($A2058="NAUTICS",IF(VLOOKUP($C2058,nautics!$B$2:$F$1200,2,FALSE())="","",VLOOKUP($C2058,nautics!$B$2:$F$1200,2,FALSE())),IF($A2058="ST",IF(VLOOKUP($C2058,st!$B$2:$F$400,2,FALSE())="","",VLOOKUP($C2058,st!$B$2:$F$400,2,FALSE())),""))),"")</f>
        <v/>
      </c>
      <c r="E2058" s="35" t="str">
        <f>IFERROR(IF($A2058="HDC",IF(VLOOKUP($C2058,hdc!$B$2:$F$1600,3,FALSE())="","",VLOOKUP($C2058,hdc!$B$2:$F$1600,3,FALSE())),IF($A2058="NAUTICS",IF(VLOOKUP($C2058,nautics!$B$2:$F$1200,3,FALSE())="","",VLOOKUP($C2058,nautics!$B$2:$F$1200,3,FALSE())),IF($A2058="ST",IF(VLOOKUP($C2058,st!$B$2:$F$400,3,FALSE())="","",VLOOKUP($C2058,st!$B$2:$F$400,3,FALSE())),""))),"")</f>
        <v/>
      </c>
      <c r="F2058" s="35" t="str">
        <f>IFERROR(IF($A2058="HDC",IF(VLOOKUP($C2058,hdc!$B$2:$F$1600,4,FALSE())="","",VLOOKUP($C2058,hdc!$B$2:$F$1600,4,FALSE())),IF($A2058="NAUTICS",IF(VLOOKUP($C2058,nautics!$B$2:$F$1200,4,FALSE())="","",VLOOKUP($C2058,nautics!$B$2:$F$1200,4,FALSE())),IF($A2058="ST",IF(VLOOKUP($C2058,st!$B$2:$F$400,4,FALSE())="","",VLOOKUP($C2058,st!$B$2:$F$400,4,FALSE())),""))),"")</f>
        <v/>
      </c>
      <c r="G2058" s="35" t="str">
        <f>IFERROR(IF($A2058="HDC",IF(VLOOKUP($C2058,hdc!$B$2:$F$1600,5,FALSE())="","",VLOOKUP($C2058,hdc!$B$2:$F$1600,5,FALSE())),IF($A2058="NAUTICS",IF(VLOOKUP($C2058,nautics!$B$2:$F$1200,5,FALSE())="","",VLOOKUP($C2058,nautics!$B$2:$F$1200,5,FALSE())),IF($A2058="ST",IF(VLOOKUP($C2058,st!$B$2:$F$400,5,FALSE())="","",VLOOKUP($C2058,st!$B$2:$F$400,5,FALSE())),""))),"")</f>
        <v/>
      </c>
      <c r="H2058" s="35" t="s">
        <v>104</v>
      </c>
      <c r="I2058" s="35" t="s">
        <v>34</v>
      </c>
      <c r="J2058" s="35" t="s">
        <v>1537</v>
      </c>
      <c r="K2058" s="35">
        <f t="shared" si="8"/>
        <v>3</v>
      </c>
      <c r="L2058" s="35" t="s">
        <v>6515</v>
      </c>
      <c r="M2058" s="35" t="s">
        <v>6516</v>
      </c>
      <c r="N2058" s="35" t="s">
        <v>896</v>
      </c>
      <c r="O2058" s="35" t="s">
        <v>897</v>
      </c>
      <c r="P2058" s="35" t="s">
        <v>5672</v>
      </c>
      <c r="Q2058" s="35" t="s">
        <v>5673</v>
      </c>
      <c r="S2058" s="35" t="s">
        <v>896</v>
      </c>
      <c r="T2058" s="35" t="s">
        <v>897</v>
      </c>
      <c r="U2058" s="35" t="s">
        <v>89</v>
      </c>
      <c r="W2058" s="35" t="s">
        <v>78</v>
      </c>
      <c r="X2058" s="35" t="s">
        <v>59</v>
      </c>
      <c r="Y2058" s="35" t="s">
        <v>89</v>
      </c>
      <c r="Z2058" s="35" t="s">
        <v>89</v>
      </c>
    </row>
    <row r="2059" spans="1:26" ht="15" customHeight="1">
      <c r="A2059" s="35" t="s">
        <v>1304</v>
      </c>
      <c r="C2059" s="35" t="s">
        <v>6518</v>
      </c>
      <c r="D2059" s="35" t="str">
        <f>IFERROR(IF($A2059="HDC",IF(VLOOKUP($C2059,hdc!$B$2:$F$1600,2,FALSE())="","",VLOOKUP($C2059,hdc!$B$2:$F$1600,2,FALSE())),IF($A2059="NAUTICS",IF(VLOOKUP($C2059,nautics!$B$2:$F$1200,2,FALSE())="","",VLOOKUP($C2059,nautics!$B$2:$F$1200,2,FALSE())),IF($A2059="ST",IF(VLOOKUP($C2059,st!$B$2:$F$400,2,FALSE())="","",VLOOKUP($C2059,st!$B$2:$F$400,2,FALSE())),""))),"")</f>
        <v/>
      </c>
      <c r="E2059" s="35" t="str">
        <f>IFERROR(IF($A2059="HDC",IF(VLOOKUP($C2059,hdc!$B$2:$F$1600,3,FALSE())="","",VLOOKUP($C2059,hdc!$B$2:$F$1600,3,FALSE())),IF($A2059="NAUTICS",IF(VLOOKUP($C2059,nautics!$B$2:$F$1200,3,FALSE())="","",VLOOKUP($C2059,nautics!$B$2:$F$1200,3,FALSE())),IF($A2059="ST",IF(VLOOKUP($C2059,st!$B$2:$F$400,3,FALSE())="","",VLOOKUP($C2059,st!$B$2:$F$400,3,FALSE())),""))),"")</f>
        <v/>
      </c>
      <c r="F2059" s="35" t="str">
        <f>IFERROR(IF($A2059="HDC",IF(VLOOKUP($C2059,hdc!$B$2:$F$1600,4,FALSE())="","",VLOOKUP($C2059,hdc!$B$2:$F$1600,4,FALSE())),IF($A2059="NAUTICS",IF(VLOOKUP($C2059,nautics!$B$2:$F$1200,4,FALSE())="","",VLOOKUP($C2059,nautics!$B$2:$F$1200,4,FALSE())),IF($A2059="ST",IF(VLOOKUP($C2059,st!$B$2:$F$400,4,FALSE())="","",VLOOKUP($C2059,st!$B$2:$F$400,4,FALSE())),""))),"")</f>
        <v/>
      </c>
      <c r="G2059" s="35" t="str">
        <f>IFERROR(IF($A2059="HDC",IF(VLOOKUP($C2059,hdc!$B$2:$F$1600,5,FALSE())="","",VLOOKUP($C2059,hdc!$B$2:$F$1600,5,FALSE())),IF($A2059="NAUTICS",IF(VLOOKUP($C2059,nautics!$B$2:$F$1200,5,FALSE())="","",VLOOKUP($C2059,nautics!$B$2:$F$1200,5,FALSE())),IF($A2059="ST",IF(VLOOKUP($C2059,st!$B$2:$F$400,5,FALSE())="","",VLOOKUP($C2059,st!$B$2:$F$400,5,FALSE())),""))),"")</f>
        <v/>
      </c>
      <c r="H2059" s="35" t="s">
        <v>104</v>
      </c>
      <c r="I2059" s="35" t="s">
        <v>34</v>
      </c>
      <c r="J2059" s="35" t="s">
        <v>1537</v>
      </c>
      <c r="K2059" s="35">
        <f t="shared" si="8"/>
        <v>3</v>
      </c>
      <c r="L2059" s="35" t="s">
        <v>6522</v>
      </c>
      <c r="M2059" s="35" t="s">
        <v>6523</v>
      </c>
      <c r="N2059" s="35" t="s">
        <v>433</v>
      </c>
      <c r="O2059" s="35" t="s">
        <v>434</v>
      </c>
      <c r="P2059" s="35" t="s">
        <v>5665</v>
      </c>
      <c r="Q2059" s="35" t="s">
        <v>5666</v>
      </c>
      <c r="S2059" s="35" t="s">
        <v>433</v>
      </c>
      <c r="T2059" s="35" t="s">
        <v>434</v>
      </c>
      <c r="U2059" s="35" t="s">
        <v>89</v>
      </c>
      <c r="W2059" s="35" t="s">
        <v>78</v>
      </c>
      <c r="X2059" s="35" t="s">
        <v>59</v>
      </c>
      <c r="Y2059" s="35" t="s">
        <v>89</v>
      </c>
      <c r="Z2059" s="35" t="s">
        <v>89</v>
      </c>
    </row>
    <row r="2060" spans="1:26" ht="15" customHeight="1">
      <c r="A2060" s="35" t="s">
        <v>1304</v>
      </c>
      <c r="C2060" s="35" t="s">
        <v>6526</v>
      </c>
      <c r="D2060" s="35" t="str">
        <f>IFERROR(IF($A2060="HDC",IF(VLOOKUP($C2060,hdc!$B$2:$F$1600,2,FALSE())="","",VLOOKUP($C2060,hdc!$B$2:$F$1600,2,FALSE())),IF($A2060="NAUTICS",IF(VLOOKUP($C2060,nautics!$B$2:$F$1200,2,FALSE())="","",VLOOKUP($C2060,nautics!$B$2:$F$1200,2,FALSE())),IF($A2060="ST",IF(VLOOKUP($C2060,st!$B$2:$F$400,2,FALSE())="","",VLOOKUP($C2060,st!$B$2:$F$400,2,FALSE())),""))),"")</f>
        <v/>
      </c>
      <c r="E2060" s="35" t="str">
        <f>IFERROR(IF($A2060="HDC",IF(VLOOKUP($C2060,hdc!$B$2:$F$1600,3,FALSE())="","",VLOOKUP($C2060,hdc!$B$2:$F$1600,3,FALSE())),IF($A2060="NAUTICS",IF(VLOOKUP($C2060,nautics!$B$2:$F$1200,3,FALSE())="","",VLOOKUP($C2060,nautics!$B$2:$F$1200,3,FALSE())),IF($A2060="ST",IF(VLOOKUP($C2060,st!$B$2:$F$400,3,FALSE())="","",VLOOKUP($C2060,st!$B$2:$F$400,3,FALSE())),""))),"")</f>
        <v/>
      </c>
      <c r="F2060" s="35" t="str">
        <f>IFERROR(IF($A2060="HDC",IF(VLOOKUP($C2060,hdc!$B$2:$F$1600,4,FALSE())="","",VLOOKUP($C2060,hdc!$B$2:$F$1600,4,FALSE())),IF($A2060="NAUTICS",IF(VLOOKUP($C2060,nautics!$B$2:$F$1200,4,FALSE())="","",VLOOKUP($C2060,nautics!$B$2:$F$1200,4,FALSE())),IF($A2060="ST",IF(VLOOKUP($C2060,st!$B$2:$F$400,4,FALSE())="","",VLOOKUP($C2060,st!$B$2:$F$400,4,FALSE())),""))),"")</f>
        <v/>
      </c>
      <c r="G2060" s="35" t="str">
        <f>IFERROR(IF($A2060="HDC",IF(VLOOKUP($C2060,hdc!$B$2:$F$1600,5,FALSE())="","",VLOOKUP($C2060,hdc!$B$2:$F$1600,5,FALSE())),IF($A2060="NAUTICS",IF(VLOOKUP($C2060,nautics!$B$2:$F$1200,5,FALSE())="","",VLOOKUP($C2060,nautics!$B$2:$F$1200,5,FALSE())),IF($A2060="ST",IF(VLOOKUP($C2060,st!$B$2:$F$400,5,FALSE())="","",VLOOKUP($C2060,st!$B$2:$F$400,5,FALSE())),""))),"")</f>
        <v/>
      </c>
      <c r="H2060" s="35" t="s">
        <v>104</v>
      </c>
      <c r="I2060" s="35" t="s">
        <v>34</v>
      </c>
      <c r="J2060" s="35" t="s">
        <v>1537</v>
      </c>
      <c r="K2060" s="35">
        <f t="shared" si="8"/>
        <v>3</v>
      </c>
      <c r="L2060" s="35" t="s">
        <v>6528</v>
      </c>
      <c r="M2060" s="35" t="s">
        <v>6529</v>
      </c>
      <c r="N2060" s="35" t="s">
        <v>433</v>
      </c>
      <c r="O2060" s="35" t="s">
        <v>434</v>
      </c>
      <c r="P2060" s="35" t="s">
        <v>5822</v>
      </c>
      <c r="Q2060" s="35" t="s">
        <v>5823</v>
      </c>
      <c r="S2060" s="35" t="s">
        <v>433</v>
      </c>
      <c r="T2060" s="35" t="s">
        <v>434</v>
      </c>
      <c r="U2060" s="35" t="s">
        <v>89</v>
      </c>
      <c r="W2060" s="35" t="s">
        <v>78</v>
      </c>
      <c r="X2060" s="35" t="s">
        <v>59</v>
      </c>
      <c r="Y2060" s="35" t="s">
        <v>89</v>
      </c>
      <c r="Z2060" s="35" t="s">
        <v>89</v>
      </c>
    </row>
    <row r="2061" spans="1:26" ht="15" customHeight="1">
      <c r="A2061" s="35" t="s">
        <v>1304</v>
      </c>
      <c r="C2061" s="35" t="s">
        <v>6533</v>
      </c>
      <c r="D2061" s="35" t="str">
        <f>IFERROR(IF($A2061="HDC",IF(VLOOKUP($C2061,hdc!$B$2:$F$1600,2,FALSE())="","",VLOOKUP($C2061,hdc!$B$2:$F$1600,2,FALSE())),IF($A2061="NAUTICS",IF(VLOOKUP($C2061,nautics!$B$2:$F$1200,2,FALSE())="","",VLOOKUP($C2061,nautics!$B$2:$F$1200,2,FALSE())),IF($A2061="ST",IF(VLOOKUP($C2061,st!$B$2:$F$400,2,FALSE())="","",VLOOKUP($C2061,st!$B$2:$F$400,2,FALSE())),""))),"")</f>
        <v/>
      </c>
      <c r="E2061" s="35" t="str">
        <f>IFERROR(IF($A2061="HDC",IF(VLOOKUP($C2061,hdc!$B$2:$F$1600,3,FALSE())="","",VLOOKUP($C2061,hdc!$B$2:$F$1600,3,FALSE())),IF($A2061="NAUTICS",IF(VLOOKUP($C2061,nautics!$B$2:$F$1200,3,FALSE())="","",VLOOKUP($C2061,nautics!$B$2:$F$1200,3,FALSE())),IF($A2061="ST",IF(VLOOKUP($C2061,st!$B$2:$F$400,3,FALSE())="","",VLOOKUP($C2061,st!$B$2:$F$400,3,FALSE())),""))),"")</f>
        <v/>
      </c>
      <c r="F2061" s="35" t="str">
        <f>IFERROR(IF($A2061="HDC",IF(VLOOKUP($C2061,hdc!$B$2:$F$1600,4,FALSE())="","",VLOOKUP($C2061,hdc!$B$2:$F$1600,4,FALSE())),IF($A2061="NAUTICS",IF(VLOOKUP($C2061,nautics!$B$2:$F$1200,4,FALSE())="","",VLOOKUP($C2061,nautics!$B$2:$F$1200,4,FALSE())),IF($A2061="ST",IF(VLOOKUP($C2061,st!$B$2:$F$400,4,FALSE())="","",VLOOKUP($C2061,st!$B$2:$F$400,4,FALSE())),""))),"")</f>
        <v/>
      </c>
      <c r="G2061" s="35" t="str">
        <f>IFERROR(IF($A2061="HDC",IF(VLOOKUP($C2061,hdc!$B$2:$F$1600,5,FALSE())="","",VLOOKUP($C2061,hdc!$B$2:$F$1600,5,FALSE())),IF($A2061="NAUTICS",IF(VLOOKUP($C2061,nautics!$B$2:$F$1200,5,FALSE())="","",VLOOKUP($C2061,nautics!$B$2:$F$1200,5,FALSE())),IF($A2061="ST",IF(VLOOKUP($C2061,st!$B$2:$F$400,5,FALSE())="","",VLOOKUP($C2061,st!$B$2:$F$400,5,FALSE())),""))),"")</f>
        <v/>
      </c>
      <c r="H2061" s="35" t="s">
        <v>316</v>
      </c>
      <c r="I2061" s="35" t="s">
        <v>34</v>
      </c>
      <c r="J2061" s="35" t="s">
        <v>232</v>
      </c>
      <c r="K2061" s="35">
        <f t="shared" si="8"/>
        <v>10</v>
      </c>
      <c r="L2061" s="35" t="s">
        <v>4852</v>
      </c>
      <c r="M2061" s="35" t="s">
        <v>4853</v>
      </c>
      <c r="N2061" s="35" t="s">
        <v>896</v>
      </c>
      <c r="O2061" s="35" t="s">
        <v>897</v>
      </c>
      <c r="P2061" s="35" t="s">
        <v>5916</v>
      </c>
      <c r="Q2061" s="35" t="s">
        <v>5917</v>
      </c>
      <c r="S2061" s="35" t="s">
        <v>896</v>
      </c>
      <c r="T2061" s="35" t="s">
        <v>897</v>
      </c>
      <c r="U2061" s="35" t="s">
        <v>89</v>
      </c>
      <c r="W2061" s="35" t="s">
        <v>78</v>
      </c>
      <c r="X2061" s="35" t="s">
        <v>59</v>
      </c>
      <c r="Y2061" s="35" t="s">
        <v>89</v>
      </c>
      <c r="Z2061" s="35" t="s">
        <v>89</v>
      </c>
    </row>
    <row r="2062" spans="1:26" ht="15" customHeight="1">
      <c r="A2062" s="35" t="s">
        <v>1304</v>
      </c>
      <c r="C2062" s="35" t="s">
        <v>6538</v>
      </c>
      <c r="D2062" s="35" t="str">
        <f>IFERROR(IF($A2062="HDC",IF(VLOOKUP($C2062,hdc!$B$2:$F$1600,2,FALSE())="","",VLOOKUP($C2062,hdc!$B$2:$F$1600,2,FALSE())),IF($A2062="NAUTICS",IF(VLOOKUP($C2062,nautics!$B$2:$F$1200,2,FALSE())="","",VLOOKUP($C2062,nautics!$B$2:$F$1200,2,FALSE())),IF($A2062="ST",IF(VLOOKUP($C2062,st!$B$2:$F$400,2,FALSE())="","",VLOOKUP($C2062,st!$B$2:$F$400,2,FALSE())),""))),"")</f>
        <v/>
      </c>
      <c r="E2062" s="35" t="str">
        <f>IFERROR(IF($A2062="HDC",IF(VLOOKUP($C2062,hdc!$B$2:$F$1600,3,FALSE())="","",VLOOKUP($C2062,hdc!$B$2:$F$1600,3,FALSE())),IF($A2062="NAUTICS",IF(VLOOKUP($C2062,nautics!$B$2:$F$1200,3,FALSE())="","",VLOOKUP($C2062,nautics!$B$2:$F$1200,3,FALSE())),IF($A2062="ST",IF(VLOOKUP($C2062,st!$B$2:$F$400,3,FALSE())="","",VLOOKUP($C2062,st!$B$2:$F$400,3,FALSE())),""))),"")</f>
        <v/>
      </c>
      <c r="F2062" s="35" t="str">
        <f>IFERROR(IF($A2062="HDC",IF(VLOOKUP($C2062,hdc!$B$2:$F$1600,4,FALSE())="","",VLOOKUP($C2062,hdc!$B$2:$F$1600,4,FALSE())),IF($A2062="NAUTICS",IF(VLOOKUP($C2062,nautics!$B$2:$F$1200,4,FALSE())="","",VLOOKUP($C2062,nautics!$B$2:$F$1200,4,FALSE())),IF($A2062="ST",IF(VLOOKUP($C2062,st!$B$2:$F$400,4,FALSE())="","",VLOOKUP($C2062,st!$B$2:$F$400,4,FALSE())),""))),"")</f>
        <v/>
      </c>
      <c r="G2062" s="35" t="str">
        <f>IFERROR(IF($A2062="HDC",IF(VLOOKUP($C2062,hdc!$B$2:$F$1600,5,FALSE())="","",VLOOKUP($C2062,hdc!$B$2:$F$1600,5,FALSE())),IF($A2062="NAUTICS",IF(VLOOKUP($C2062,nautics!$B$2:$F$1200,5,FALSE())="","",VLOOKUP($C2062,nautics!$B$2:$F$1200,5,FALSE())),IF($A2062="ST",IF(VLOOKUP($C2062,st!$B$2:$F$400,5,FALSE())="","",VLOOKUP($C2062,st!$B$2:$F$400,5,FALSE())),""))),"")</f>
        <v/>
      </c>
      <c r="H2062" s="35" t="s">
        <v>5653</v>
      </c>
      <c r="I2062" s="35" t="s">
        <v>34</v>
      </c>
      <c r="J2062" s="35" t="s">
        <v>6540</v>
      </c>
      <c r="K2062" s="35">
        <f t="shared" si="8"/>
        <v>29</v>
      </c>
      <c r="L2062" s="35" t="s">
        <v>6239</v>
      </c>
      <c r="M2062" s="35" t="s">
        <v>6240</v>
      </c>
      <c r="N2062" s="35" t="s">
        <v>433</v>
      </c>
      <c r="O2062" s="35" t="s">
        <v>434</v>
      </c>
      <c r="P2062" s="35" t="s">
        <v>6542</v>
      </c>
      <c r="Q2062" s="35" t="s">
        <v>6543</v>
      </c>
      <c r="S2062" s="35" t="s">
        <v>433</v>
      </c>
      <c r="T2062" s="35" t="s">
        <v>434</v>
      </c>
      <c r="U2062" s="35" t="s">
        <v>89</v>
      </c>
      <c r="W2062" s="35" t="s">
        <v>78</v>
      </c>
      <c r="X2062" s="35" t="s">
        <v>59</v>
      </c>
      <c r="Y2062" s="35" t="s">
        <v>89</v>
      </c>
      <c r="Z2062" s="35" t="s">
        <v>89</v>
      </c>
    </row>
    <row r="2063" spans="1:26" ht="15" customHeight="1">
      <c r="A2063" s="35" t="s">
        <v>1304</v>
      </c>
      <c r="C2063" s="35" t="s">
        <v>6545</v>
      </c>
      <c r="D2063" s="35" t="str">
        <f>IFERROR(IF($A2063="HDC",IF(VLOOKUP($C2063,hdc!$B$2:$F$1600,2,FALSE())="","",VLOOKUP($C2063,hdc!$B$2:$F$1600,2,FALSE())),IF($A2063="NAUTICS",IF(VLOOKUP($C2063,nautics!$B$2:$F$1200,2,FALSE())="","",VLOOKUP($C2063,nautics!$B$2:$F$1200,2,FALSE())),IF($A2063="ST",IF(VLOOKUP($C2063,st!$B$2:$F$400,2,FALSE())="","",VLOOKUP($C2063,st!$B$2:$F$400,2,FALSE())),""))),"")</f>
        <v/>
      </c>
      <c r="E2063" s="35" t="str">
        <f>IFERROR(IF($A2063="HDC",IF(VLOOKUP($C2063,hdc!$B$2:$F$1600,3,FALSE())="","",VLOOKUP($C2063,hdc!$B$2:$F$1600,3,FALSE())),IF($A2063="NAUTICS",IF(VLOOKUP($C2063,nautics!$B$2:$F$1200,3,FALSE())="","",VLOOKUP($C2063,nautics!$B$2:$F$1200,3,FALSE())),IF($A2063="ST",IF(VLOOKUP($C2063,st!$B$2:$F$400,3,FALSE())="","",VLOOKUP($C2063,st!$B$2:$F$400,3,FALSE())),""))),"")</f>
        <v/>
      </c>
      <c r="F2063" s="35" t="str">
        <f>IFERROR(IF($A2063="HDC",IF(VLOOKUP($C2063,hdc!$B$2:$F$1600,4,FALSE())="","",VLOOKUP($C2063,hdc!$B$2:$F$1600,4,FALSE())),IF($A2063="NAUTICS",IF(VLOOKUP($C2063,nautics!$B$2:$F$1200,4,FALSE())="","",VLOOKUP($C2063,nautics!$B$2:$F$1200,4,FALSE())),IF($A2063="ST",IF(VLOOKUP($C2063,st!$B$2:$F$400,4,FALSE())="","",VLOOKUP($C2063,st!$B$2:$F$400,4,FALSE())),""))),"")</f>
        <v/>
      </c>
      <c r="G2063" s="35" t="str">
        <f>IFERROR(IF($A2063="HDC",IF(VLOOKUP($C2063,hdc!$B$2:$F$1600,5,FALSE())="","",VLOOKUP($C2063,hdc!$B$2:$F$1600,5,FALSE())),IF($A2063="NAUTICS",IF(VLOOKUP($C2063,nautics!$B$2:$F$1200,5,FALSE())="","",VLOOKUP($C2063,nautics!$B$2:$F$1200,5,FALSE())),IF($A2063="ST",IF(VLOOKUP($C2063,st!$B$2:$F$400,5,FALSE())="","",VLOOKUP($C2063,st!$B$2:$F$400,5,FALSE())),""))),"")</f>
        <v/>
      </c>
      <c r="H2063" s="35" t="s">
        <v>155</v>
      </c>
      <c r="I2063" s="35" t="s">
        <v>34</v>
      </c>
      <c r="J2063" s="35" t="s">
        <v>477</v>
      </c>
      <c r="K2063" s="35">
        <f t="shared" si="8"/>
        <v>4</v>
      </c>
      <c r="L2063" s="35" t="s">
        <v>4852</v>
      </c>
      <c r="M2063" s="35" t="s">
        <v>4853</v>
      </c>
      <c r="N2063" s="35" t="s">
        <v>896</v>
      </c>
      <c r="O2063" s="35" t="s">
        <v>897</v>
      </c>
      <c r="P2063" s="35" t="s">
        <v>6551</v>
      </c>
      <c r="Q2063" s="35" t="s">
        <v>6552</v>
      </c>
      <c r="S2063" s="35" t="s">
        <v>896</v>
      </c>
      <c r="T2063" s="35" t="s">
        <v>897</v>
      </c>
      <c r="U2063" s="35" t="s">
        <v>89</v>
      </c>
      <c r="W2063" s="35" t="s">
        <v>78</v>
      </c>
      <c r="X2063" s="35" t="s">
        <v>59</v>
      </c>
      <c r="Y2063" s="35" t="s">
        <v>89</v>
      </c>
      <c r="Z2063" s="35" t="s">
        <v>89</v>
      </c>
    </row>
    <row r="2064" spans="1:26" ht="15" customHeight="1">
      <c r="A2064" s="35" t="s">
        <v>1304</v>
      </c>
      <c r="C2064" s="35" t="s">
        <v>6554</v>
      </c>
      <c r="D2064" s="35" t="str">
        <f>IFERROR(IF($A2064="HDC",IF(VLOOKUP($C2064,hdc!$B$2:$F$1600,2,FALSE())="","",VLOOKUP($C2064,hdc!$B$2:$F$1600,2,FALSE())),IF($A2064="NAUTICS",IF(VLOOKUP($C2064,nautics!$B$2:$F$1200,2,FALSE())="","",VLOOKUP($C2064,nautics!$B$2:$F$1200,2,FALSE())),IF($A2064="ST",IF(VLOOKUP($C2064,st!$B$2:$F$400,2,FALSE())="","",VLOOKUP($C2064,st!$B$2:$F$400,2,FALSE())),""))),"")</f>
        <v/>
      </c>
      <c r="E2064" s="35" t="str">
        <f>IFERROR(IF($A2064="HDC",IF(VLOOKUP($C2064,hdc!$B$2:$F$1600,3,FALSE())="","",VLOOKUP($C2064,hdc!$B$2:$F$1600,3,FALSE())),IF($A2064="NAUTICS",IF(VLOOKUP($C2064,nautics!$B$2:$F$1200,3,FALSE())="","",VLOOKUP($C2064,nautics!$B$2:$F$1200,3,FALSE())),IF($A2064="ST",IF(VLOOKUP($C2064,st!$B$2:$F$400,3,FALSE())="","",VLOOKUP($C2064,st!$B$2:$F$400,3,FALSE())),""))),"")</f>
        <v/>
      </c>
      <c r="F2064" s="35" t="str">
        <f>IFERROR(IF($A2064="HDC",IF(VLOOKUP($C2064,hdc!$B$2:$F$1600,4,FALSE())="","",VLOOKUP($C2064,hdc!$B$2:$F$1600,4,FALSE())),IF($A2064="NAUTICS",IF(VLOOKUP($C2064,nautics!$B$2:$F$1200,4,FALSE())="","",VLOOKUP($C2064,nautics!$B$2:$F$1200,4,FALSE())),IF($A2064="ST",IF(VLOOKUP($C2064,st!$B$2:$F$400,4,FALSE())="","",VLOOKUP($C2064,st!$B$2:$F$400,4,FALSE())),""))),"")</f>
        <v/>
      </c>
      <c r="G2064" s="35" t="str">
        <f>IFERROR(IF($A2064="HDC",IF(VLOOKUP($C2064,hdc!$B$2:$F$1600,5,FALSE())="","",VLOOKUP($C2064,hdc!$B$2:$F$1600,5,FALSE())),IF($A2064="NAUTICS",IF(VLOOKUP($C2064,nautics!$B$2:$F$1200,5,FALSE())="","",VLOOKUP($C2064,nautics!$B$2:$F$1200,5,FALSE())),IF($A2064="ST",IF(VLOOKUP($C2064,st!$B$2:$F$400,5,FALSE())="","",VLOOKUP($C2064,st!$B$2:$F$400,5,FALSE())),""))),"")</f>
        <v/>
      </c>
      <c r="H2064" s="35" t="s">
        <v>84</v>
      </c>
      <c r="I2064" s="35" t="s">
        <v>34</v>
      </c>
      <c r="J2064" s="35" t="s">
        <v>477</v>
      </c>
      <c r="K2064" s="35">
        <f t="shared" si="8"/>
        <v>4</v>
      </c>
      <c r="L2064" s="35" t="s">
        <v>6551</v>
      </c>
      <c r="M2064" s="35" t="s">
        <v>6552</v>
      </c>
      <c r="N2064" s="35" t="s">
        <v>896</v>
      </c>
      <c r="O2064" s="35" t="s">
        <v>897</v>
      </c>
      <c r="P2064" s="35" t="s">
        <v>6557</v>
      </c>
      <c r="Q2064" s="35" t="s">
        <v>6558</v>
      </c>
      <c r="S2064" s="35" t="s">
        <v>896</v>
      </c>
      <c r="T2064" s="35" t="s">
        <v>897</v>
      </c>
      <c r="U2064" s="35" t="s">
        <v>89</v>
      </c>
      <c r="W2064" s="35" t="s">
        <v>78</v>
      </c>
      <c r="X2064" s="35" t="s">
        <v>59</v>
      </c>
      <c r="Y2064" s="35" t="s">
        <v>89</v>
      </c>
      <c r="Z2064" s="35" t="s">
        <v>89</v>
      </c>
    </row>
    <row r="2065" spans="1:26" ht="15" customHeight="1">
      <c r="A2065" s="35" t="s">
        <v>1304</v>
      </c>
      <c r="C2065" s="35" t="s">
        <v>6560</v>
      </c>
      <c r="D2065" s="35" t="str">
        <f>IFERROR(IF($A2065="HDC",IF(VLOOKUP($C2065,hdc!$B$2:$F$1600,2,FALSE())="","",VLOOKUP($C2065,hdc!$B$2:$F$1600,2,FALSE())),IF($A2065="NAUTICS",IF(VLOOKUP($C2065,nautics!$B$2:$F$1200,2,FALSE())="","",VLOOKUP($C2065,nautics!$B$2:$F$1200,2,FALSE())),IF($A2065="ST",IF(VLOOKUP($C2065,st!$B$2:$F$400,2,FALSE())="","",VLOOKUP($C2065,st!$B$2:$F$400,2,FALSE())),""))),"")</f>
        <v/>
      </c>
      <c r="E2065" s="35" t="str">
        <f>IFERROR(IF($A2065="HDC",IF(VLOOKUP($C2065,hdc!$B$2:$F$1600,3,FALSE())="","",VLOOKUP($C2065,hdc!$B$2:$F$1600,3,FALSE())),IF($A2065="NAUTICS",IF(VLOOKUP($C2065,nautics!$B$2:$F$1200,3,FALSE())="","",VLOOKUP($C2065,nautics!$B$2:$F$1200,3,FALSE())),IF($A2065="ST",IF(VLOOKUP($C2065,st!$B$2:$F$400,3,FALSE())="","",VLOOKUP($C2065,st!$B$2:$F$400,3,FALSE())),""))),"")</f>
        <v/>
      </c>
      <c r="F2065" s="35" t="str">
        <f>IFERROR(IF($A2065="HDC",IF(VLOOKUP($C2065,hdc!$B$2:$F$1600,4,FALSE())="","",VLOOKUP($C2065,hdc!$B$2:$F$1600,4,FALSE())),IF($A2065="NAUTICS",IF(VLOOKUP($C2065,nautics!$B$2:$F$1200,4,FALSE())="","",VLOOKUP($C2065,nautics!$B$2:$F$1200,4,FALSE())),IF($A2065="ST",IF(VLOOKUP($C2065,st!$B$2:$F$400,4,FALSE())="","",VLOOKUP($C2065,st!$B$2:$F$400,4,FALSE())),""))),"")</f>
        <v/>
      </c>
      <c r="G2065" s="35" t="str">
        <f>IFERROR(IF($A2065="HDC",IF(VLOOKUP($C2065,hdc!$B$2:$F$1600,5,FALSE())="","",VLOOKUP($C2065,hdc!$B$2:$F$1600,5,FALSE())),IF($A2065="NAUTICS",IF(VLOOKUP($C2065,nautics!$B$2:$F$1200,5,FALSE())="","",VLOOKUP($C2065,nautics!$B$2:$F$1200,5,FALSE())),IF($A2065="ST",IF(VLOOKUP($C2065,st!$B$2:$F$400,5,FALSE())="","",VLOOKUP($C2065,st!$B$2:$F$400,5,FALSE())),""))),"")</f>
        <v/>
      </c>
      <c r="H2065" s="35" t="s">
        <v>84</v>
      </c>
      <c r="I2065" s="35" t="s">
        <v>34</v>
      </c>
      <c r="J2065" s="35" t="s">
        <v>477</v>
      </c>
      <c r="K2065" s="35">
        <f t="shared" si="8"/>
        <v>4</v>
      </c>
      <c r="L2065" s="35" t="s">
        <v>6551</v>
      </c>
      <c r="M2065" s="35" t="s">
        <v>6552</v>
      </c>
      <c r="N2065" s="35" t="s">
        <v>896</v>
      </c>
      <c r="O2065" s="35" t="s">
        <v>897</v>
      </c>
      <c r="P2065" s="35" t="s">
        <v>6562</v>
      </c>
      <c r="Q2065" s="35" t="s">
        <v>6563</v>
      </c>
      <c r="S2065" s="35" t="s">
        <v>896</v>
      </c>
      <c r="T2065" s="35" t="s">
        <v>897</v>
      </c>
      <c r="U2065" s="35" t="s">
        <v>89</v>
      </c>
      <c r="W2065" s="35" t="s">
        <v>78</v>
      </c>
      <c r="X2065" s="35" t="s">
        <v>59</v>
      </c>
      <c r="Y2065" s="35" t="s">
        <v>89</v>
      </c>
      <c r="Z2065" s="35" t="s">
        <v>89</v>
      </c>
    </row>
    <row r="2066" spans="1:26" ht="15" customHeight="1">
      <c r="A2066" s="35" t="s">
        <v>1304</v>
      </c>
      <c r="C2066" s="35" t="s">
        <v>6565</v>
      </c>
      <c r="D2066" s="35" t="str">
        <f>IFERROR(IF($A2066="HDC",IF(VLOOKUP($C2066,hdc!$B$2:$F$1600,2,FALSE())="","",VLOOKUP($C2066,hdc!$B$2:$F$1600,2,FALSE())),IF($A2066="NAUTICS",IF(VLOOKUP($C2066,nautics!$B$2:$F$1200,2,FALSE())="","",VLOOKUP($C2066,nautics!$B$2:$F$1200,2,FALSE())),IF($A2066="ST",IF(VLOOKUP($C2066,st!$B$2:$F$400,2,FALSE())="","",VLOOKUP($C2066,st!$B$2:$F$400,2,FALSE())),""))),"")</f>
        <v/>
      </c>
      <c r="E2066" s="35" t="str">
        <f>IFERROR(IF($A2066="HDC",IF(VLOOKUP($C2066,hdc!$B$2:$F$1600,3,FALSE())="","",VLOOKUP($C2066,hdc!$B$2:$F$1600,3,FALSE())),IF($A2066="NAUTICS",IF(VLOOKUP($C2066,nautics!$B$2:$F$1200,3,FALSE())="","",VLOOKUP($C2066,nautics!$B$2:$F$1200,3,FALSE())),IF($A2066="ST",IF(VLOOKUP($C2066,st!$B$2:$F$400,3,FALSE())="","",VLOOKUP($C2066,st!$B$2:$F$400,3,FALSE())),""))),"")</f>
        <v/>
      </c>
      <c r="F2066" s="35" t="str">
        <f>IFERROR(IF($A2066="HDC",IF(VLOOKUP($C2066,hdc!$B$2:$F$1600,4,FALSE())="","",VLOOKUP($C2066,hdc!$B$2:$F$1600,4,FALSE())),IF($A2066="NAUTICS",IF(VLOOKUP($C2066,nautics!$B$2:$F$1200,4,FALSE())="","",VLOOKUP($C2066,nautics!$B$2:$F$1200,4,FALSE())),IF($A2066="ST",IF(VLOOKUP($C2066,st!$B$2:$F$400,4,FALSE())="","",VLOOKUP($C2066,st!$B$2:$F$400,4,FALSE())),""))),"")</f>
        <v/>
      </c>
      <c r="G2066" s="35" t="str">
        <f>IFERROR(IF($A2066="HDC",IF(VLOOKUP($C2066,hdc!$B$2:$F$1600,5,FALSE())="","",VLOOKUP($C2066,hdc!$B$2:$F$1600,5,FALSE())),IF($A2066="NAUTICS",IF(VLOOKUP($C2066,nautics!$B$2:$F$1200,5,FALSE())="","",VLOOKUP($C2066,nautics!$B$2:$F$1200,5,FALSE())),IF($A2066="ST",IF(VLOOKUP($C2066,st!$B$2:$F$400,5,FALSE())="","",VLOOKUP($C2066,st!$B$2:$F$400,5,FALSE())),""))),"")</f>
        <v/>
      </c>
      <c r="H2066" s="35" t="s">
        <v>155</v>
      </c>
      <c r="I2066" s="35" t="s">
        <v>34</v>
      </c>
      <c r="J2066" s="35" t="s">
        <v>4558</v>
      </c>
      <c r="K2066" s="35">
        <f t="shared" si="8"/>
        <v>7</v>
      </c>
      <c r="L2066" s="35" t="s">
        <v>5916</v>
      </c>
      <c r="M2066" s="35" t="s">
        <v>5917</v>
      </c>
      <c r="N2066" s="35" t="s">
        <v>896</v>
      </c>
      <c r="O2066" s="35" t="s">
        <v>897</v>
      </c>
      <c r="P2066" s="35" t="s">
        <v>6570</v>
      </c>
      <c r="Q2066" s="35" t="s">
        <v>6571</v>
      </c>
      <c r="S2066" s="35" t="s">
        <v>896</v>
      </c>
      <c r="T2066" s="35" t="s">
        <v>897</v>
      </c>
      <c r="U2066" s="35" t="s">
        <v>89</v>
      </c>
      <c r="W2066" s="35" t="s">
        <v>78</v>
      </c>
      <c r="X2066" s="35" t="s">
        <v>59</v>
      </c>
      <c r="Y2066" s="35" t="s">
        <v>89</v>
      </c>
      <c r="Z2066" s="35" t="s">
        <v>89</v>
      </c>
    </row>
    <row r="2067" spans="1:26" ht="15" customHeight="1">
      <c r="A2067" s="35" t="s">
        <v>1304</v>
      </c>
      <c r="C2067" s="35" t="s">
        <v>6573</v>
      </c>
      <c r="D2067" s="35" t="str">
        <f>IFERROR(IF($A2067="HDC",IF(VLOOKUP($C2067,hdc!$B$2:$F$1600,2,FALSE())="","",VLOOKUP($C2067,hdc!$B$2:$F$1600,2,FALSE())),IF($A2067="NAUTICS",IF(VLOOKUP($C2067,nautics!$B$2:$F$1200,2,FALSE())="","",VLOOKUP($C2067,nautics!$B$2:$F$1200,2,FALSE())),IF($A2067="ST",IF(VLOOKUP($C2067,st!$B$2:$F$400,2,FALSE())="","",VLOOKUP($C2067,st!$B$2:$F$400,2,FALSE())),""))),"")</f>
        <v/>
      </c>
      <c r="E2067" s="35" t="str">
        <f>IFERROR(IF($A2067="HDC",IF(VLOOKUP($C2067,hdc!$B$2:$F$1600,3,FALSE())="","",VLOOKUP($C2067,hdc!$B$2:$F$1600,3,FALSE())),IF($A2067="NAUTICS",IF(VLOOKUP($C2067,nautics!$B$2:$F$1200,3,FALSE())="","",VLOOKUP($C2067,nautics!$B$2:$F$1200,3,FALSE())),IF($A2067="ST",IF(VLOOKUP($C2067,st!$B$2:$F$400,3,FALSE())="","",VLOOKUP($C2067,st!$B$2:$F$400,3,FALSE())),""))),"")</f>
        <v/>
      </c>
      <c r="F2067" s="35" t="str">
        <f>IFERROR(IF($A2067="HDC",IF(VLOOKUP($C2067,hdc!$B$2:$F$1600,4,FALSE())="","",VLOOKUP($C2067,hdc!$B$2:$F$1600,4,FALSE())),IF($A2067="NAUTICS",IF(VLOOKUP($C2067,nautics!$B$2:$F$1200,4,FALSE())="","",VLOOKUP($C2067,nautics!$B$2:$F$1200,4,FALSE())),IF($A2067="ST",IF(VLOOKUP($C2067,st!$B$2:$F$400,4,FALSE())="","",VLOOKUP($C2067,st!$B$2:$F$400,4,FALSE())),""))),"")</f>
        <v/>
      </c>
      <c r="G2067" s="35" t="str">
        <f>IFERROR(IF($A2067="HDC",IF(VLOOKUP($C2067,hdc!$B$2:$F$1600,5,FALSE())="","",VLOOKUP($C2067,hdc!$B$2:$F$1600,5,FALSE())),IF($A2067="NAUTICS",IF(VLOOKUP($C2067,nautics!$B$2:$F$1200,5,FALSE())="","",VLOOKUP($C2067,nautics!$B$2:$F$1200,5,FALSE())),IF($A2067="ST",IF(VLOOKUP($C2067,st!$B$2:$F$400,5,FALSE())="","",VLOOKUP($C2067,st!$B$2:$F$400,5,FALSE())),""))),"")</f>
        <v/>
      </c>
      <c r="H2067" s="35" t="s">
        <v>104</v>
      </c>
      <c r="I2067" s="35" t="s">
        <v>34</v>
      </c>
      <c r="J2067" s="35" t="s">
        <v>1537</v>
      </c>
      <c r="K2067" s="35">
        <f t="shared" si="8"/>
        <v>3</v>
      </c>
      <c r="L2067" s="35" t="s">
        <v>6576</v>
      </c>
      <c r="M2067" s="35" t="s">
        <v>6577</v>
      </c>
      <c r="N2067" s="35" t="s">
        <v>65</v>
      </c>
      <c r="O2067" s="35" t="s">
        <v>68</v>
      </c>
      <c r="P2067" s="35" t="s">
        <v>5682</v>
      </c>
      <c r="Q2067" s="35" t="s">
        <v>5684</v>
      </c>
      <c r="S2067" s="35" t="s">
        <v>65</v>
      </c>
      <c r="T2067" s="35" t="s">
        <v>68</v>
      </c>
      <c r="U2067" s="35" t="s">
        <v>89</v>
      </c>
      <c r="W2067" s="35" t="s">
        <v>78</v>
      </c>
      <c r="X2067" s="35" t="s">
        <v>59</v>
      </c>
      <c r="Y2067" s="35" t="s">
        <v>89</v>
      </c>
      <c r="Z2067" s="35" t="s">
        <v>89</v>
      </c>
    </row>
    <row r="2068" spans="1:26" ht="15" customHeight="1">
      <c r="A2068" s="35" t="s">
        <v>1304</v>
      </c>
      <c r="C2068" s="35" t="s">
        <v>6579</v>
      </c>
      <c r="D2068" s="35" t="str">
        <f>IFERROR(IF($A2068="HDC",IF(VLOOKUP($C2068,hdc!$B$2:$F$1600,2,FALSE())="","",VLOOKUP($C2068,hdc!$B$2:$F$1600,2,FALSE())),IF($A2068="NAUTICS",IF(VLOOKUP($C2068,nautics!$B$2:$F$1200,2,FALSE())="","",VLOOKUP($C2068,nautics!$B$2:$F$1200,2,FALSE())),IF($A2068="ST",IF(VLOOKUP($C2068,st!$B$2:$F$400,2,FALSE())="","",VLOOKUP($C2068,st!$B$2:$F$400,2,FALSE())),""))),"")</f>
        <v/>
      </c>
      <c r="E2068" s="35" t="str">
        <f>IFERROR(IF($A2068="HDC",IF(VLOOKUP($C2068,hdc!$B$2:$F$1600,3,FALSE())="","",VLOOKUP($C2068,hdc!$B$2:$F$1600,3,FALSE())),IF($A2068="NAUTICS",IF(VLOOKUP($C2068,nautics!$B$2:$F$1200,3,FALSE())="","",VLOOKUP($C2068,nautics!$B$2:$F$1200,3,FALSE())),IF($A2068="ST",IF(VLOOKUP($C2068,st!$B$2:$F$400,3,FALSE())="","",VLOOKUP($C2068,st!$B$2:$F$400,3,FALSE())),""))),"")</f>
        <v/>
      </c>
      <c r="F2068" s="35" t="str">
        <f>IFERROR(IF($A2068="HDC",IF(VLOOKUP($C2068,hdc!$B$2:$F$1600,4,FALSE())="","",VLOOKUP($C2068,hdc!$B$2:$F$1600,4,FALSE())),IF($A2068="NAUTICS",IF(VLOOKUP($C2068,nautics!$B$2:$F$1200,4,FALSE())="","",VLOOKUP($C2068,nautics!$B$2:$F$1200,4,FALSE())),IF($A2068="ST",IF(VLOOKUP($C2068,st!$B$2:$F$400,4,FALSE())="","",VLOOKUP($C2068,st!$B$2:$F$400,4,FALSE())),""))),"")</f>
        <v/>
      </c>
      <c r="G2068" s="35" t="str">
        <f>IFERROR(IF($A2068="HDC",IF(VLOOKUP($C2068,hdc!$B$2:$F$1600,5,FALSE())="","",VLOOKUP($C2068,hdc!$B$2:$F$1600,5,FALSE())),IF($A2068="NAUTICS",IF(VLOOKUP($C2068,nautics!$B$2:$F$1200,5,FALSE())="","",VLOOKUP($C2068,nautics!$B$2:$F$1200,5,FALSE())),IF($A2068="ST",IF(VLOOKUP($C2068,st!$B$2:$F$400,5,FALSE())="","",VLOOKUP($C2068,st!$B$2:$F$400,5,FALSE())),""))),"")</f>
        <v/>
      </c>
      <c r="H2068" s="35" t="s">
        <v>5972</v>
      </c>
      <c r="I2068" s="35" t="s">
        <v>34</v>
      </c>
      <c r="J2068" s="35" t="s">
        <v>504</v>
      </c>
      <c r="K2068" s="35">
        <f t="shared" si="8"/>
        <v>6</v>
      </c>
      <c r="L2068" s="35" t="s">
        <v>5840</v>
      </c>
      <c r="M2068" s="35" t="s">
        <v>5841</v>
      </c>
      <c r="N2068" s="35" t="s">
        <v>896</v>
      </c>
      <c r="O2068" s="35" t="s">
        <v>897</v>
      </c>
      <c r="P2068" s="35" t="s">
        <v>6582</v>
      </c>
      <c r="Q2068" s="35" t="s">
        <v>6583</v>
      </c>
      <c r="S2068" s="35" t="s">
        <v>896</v>
      </c>
      <c r="T2068" s="35" t="s">
        <v>897</v>
      </c>
      <c r="U2068" s="35" t="s">
        <v>89</v>
      </c>
      <c r="W2068" s="35" t="s">
        <v>78</v>
      </c>
      <c r="X2068" s="35" t="s">
        <v>59</v>
      </c>
      <c r="Y2068" s="35" t="s">
        <v>89</v>
      </c>
      <c r="Z2068" s="35" t="s">
        <v>89</v>
      </c>
    </row>
    <row r="2069" spans="1:26" ht="15" customHeight="1">
      <c r="A2069" s="35" t="s">
        <v>1304</v>
      </c>
      <c r="C2069" s="35" t="s">
        <v>6585</v>
      </c>
      <c r="D2069" s="35">
        <f>IFERROR(IF($A2069="HDC",IF(VLOOKUP($C2069,hdc!$B$2:$F$1600,2,FALSE())="","",VLOOKUP($C2069,hdc!$B$2:$F$1600,2,FALSE())),IF($A2069="NAUTICS",IF(VLOOKUP($C2069,nautics!$B$2:$F$1200,2,FALSE())="","",VLOOKUP($C2069,nautics!$B$2:$F$1200,2,FALSE())),IF($A2069="ST",IF(VLOOKUP($C2069,st!$B$2:$F$400,2,FALSE())="","",VLOOKUP($C2069,st!$B$2:$F$400,2,FALSE())),""))),"")</f>
        <v>1</v>
      </c>
      <c r="E2069" s="35" t="str">
        <f>IFERROR(IF($A2069="HDC",IF(VLOOKUP($C2069,hdc!$B$2:$F$1600,3,FALSE())="","",VLOOKUP($C2069,hdc!$B$2:$F$1600,3,FALSE())),IF($A2069="NAUTICS",IF(VLOOKUP($C2069,nautics!$B$2:$F$1200,3,FALSE())="","",VLOOKUP($C2069,nautics!$B$2:$F$1200,3,FALSE())),IF($A2069="ST",IF(VLOOKUP($C2069,st!$B$2:$F$400,3,FALSE())="","",VLOOKUP($C2069,st!$B$2:$F$400,3,FALSE())),""))),"")</f>
        <v/>
      </c>
      <c r="F2069" s="35" t="str">
        <f>IFERROR(IF($A2069="HDC",IF(VLOOKUP($C2069,hdc!$B$2:$F$1600,4,FALSE())="","",VLOOKUP($C2069,hdc!$B$2:$F$1600,4,FALSE())),IF($A2069="NAUTICS",IF(VLOOKUP($C2069,nautics!$B$2:$F$1200,4,FALSE())="","",VLOOKUP($C2069,nautics!$B$2:$F$1200,4,FALSE())),IF($A2069="ST",IF(VLOOKUP($C2069,st!$B$2:$F$400,4,FALSE())="","",VLOOKUP($C2069,st!$B$2:$F$400,4,FALSE())),""))),"")</f>
        <v/>
      </c>
      <c r="G2069" s="35" t="str">
        <f>IFERROR(IF($A2069="HDC",IF(VLOOKUP($C2069,hdc!$B$2:$F$1600,5,FALSE())="","",VLOOKUP($C2069,hdc!$B$2:$F$1600,5,FALSE())),IF($A2069="NAUTICS",IF(VLOOKUP($C2069,nautics!$B$2:$F$1200,5,FALSE())="","",VLOOKUP($C2069,nautics!$B$2:$F$1200,5,FALSE())),IF($A2069="ST",IF(VLOOKUP($C2069,st!$B$2:$F$400,5,FALSE())="","",VLOOKUP($C2069,st!$B$2:$F$400,5,FALSE())),""))),"")</f>
        <v/>
      </c>
      <c r="H2069" s="35" t="s">
        <v>84</v>
      </c>
      <c r="I2069" s="35" t="s">
        <v>34</v>
      </c>
      <c r="J2069" s="35" t="s">
        <v>232</v>
      </c>
      <c r="K2069" s="35">
        <f t="shared" si="8"/>
        <v>10</v>
      </c>
      <c r="L2069" s="35" t="s">
        <v>4852</v>
      </c>
      <c r="M2069" s="35" t="s">
        <v>4853</v>
      </c>
      <c r="N2069" s="35" t="s">
        <v>896</v>
      </c>
      <c r="O2069" s="35" t="s">
        <v>897</v>
      </c>
      <c r="P2069" s="35" t="s">
        <v>6591</v>
      </c>
      <c r="Q2069" s="35" t="s">
        <v>6592</v>
      </c>
      <c r="S2069" s="35" t="s">
        <v>6327</v>
      </c>
      <c r="T2069" s="35" t="s">
        <v>3658</v>
      </c>
      <c r="U2069" s="35" t="s">
        <v>89</v>
      </c>
      <c r="W2069" s="35" t="s">
        <v>57</v>
      </c>
      <c r="X2069" s="35" t="s">
        <v>59</v>
      </c>
      <c r="Y2069" s="35" t="s">
        <v>89</v>
      </c>
      <c r="Z2069" s="35" t="s">
        <v>89</v>
      </c>
    </row>
    <row r="2070" spans="1:26" ht="15" customHeight="1">
      <c r="A2070" s="35" t="s">
        <v>1304</v>
      </c>
      <c r="C2070" s="35" t="s">
        <v>6596</v>
      </c>
      <c r="D2070" s="35" t="str">
        <f>IFERROR(IF($A2070="HDC",IF(VLOOKUP($C2070,hdc!$B$2:$F$1600,2,FALSE())="","",VLOOKUP($C2070,hdc!$B$2:$F$1600,2,FALSE())),IF($A2070="NAUTICS",IF(VLOOKUP($C2070,nautics!$B$2:$F$1200,2,FALSE())="","",VLOOKUP($C2070,nautics!$B$2:$F$1200,2,FALSE())),IF($A2070="ST",IF(VLOOKUP($C2070,st!$B$2:$F$400,2,FALSE())="","",VLOOKUP($C2070,st!$B$2:$F$400,2,FALSE())),""))),"")</f>
        <v/>
      </c>
      <c r="E2070" s="35" t="str">
        <f>IFERROR(IF($A2070="HDC",IF(VLOOKUP($C2070,hdc!$B$2:$F$1600,3,FALSE())="","",VLOOKUP($C2070,hdc!$B$2:$F$1600,3,FALSE())),IF($A2070="NAUTICS",IF(VLOOKUP($C2070,nautics!$B$2:$F$1200,3,FALSE())="","",VLOOKUP($C2070,nautics!$B$2:$F$1200,3,FALSE())),IF($A2070="ST",IF(VLOOKUP($C2070,st!$B$2:$F$400,3,FALSE())="","",VLOOKUP($C2070,st!$B$2:$F$400,3,FALSE())),""))),"")</f>
        <v/>
      </c>
      <c r="F2070" s="35" t="str">
        <f>IFERROR(IF($A2070="HDC",IF(VLOOKUP($C2070,hdc!$B$2:$F$1600,4,FALSE())="","",VLOOKUP($C2070,hdc!$B$2:$F$1600,4,FALSE())),IF($A2070="NAUTICS",IF(VLOOKUP($C2070,nautics!$B$2:$F$1200,4,FALSE())="","",VLOOKUP($C2070,nautics!$B$2:$F$1200,4,FALSE())),IF($A2070="ST",IF(VLOOKUP($C2070,st!$B$2:$F$400,4,FALSE())="","",VLOOKUP($C2070,st!$B$2:$F$400,4,FALSE())),""))),"")</f>
        <v/>
      </c>
      <c r="G2070" s="35" t="str">
        <f>IFERROR(IF($A2070="HDC",IF(VLOOKUP($C2070,hdc!$B$2:$F$1600,5,FALSE())="","",VLOOKUP($C2070,hdc!$B$2:$F$1600,5,FALSE())),IF($A2070="NAUTICS",IF(VLOOKUP($C2070,nautics!$B$2:$F$1200,5,FALSE())="","",VLOOKUP($C2070,nautics!$B$2:$F$1200,5,FALSE())),IF($A2070="ST",IF(VLOOKUP($C2070,st!$B$2:$F$400,5,FALSE())="","",VLOOKUP($C2070,st!$B$2:$F$400,5,FALSE())),""))),"")</f>
        <v/>
      </c>
      <c r="H2070" s="35" t="s">
        <v>84</v>
      </c>
      <c r="I2070" s="35" t="s">
        <v>34</v>
      </c>
      <c r="J2070" s="35" t="s">
        <v>6598</v>
      </c>
      <c r="K2070" s="35">
        <f t="shared" si="8"/>
        <v>60</v>
      </c>
      <c r="L2070" s="35" t="s">
        <v>4852</v>
      </c>
      <c r="M2070" s="35" t="s">
        <v>4853</v>
      </c>
      <c r="N2070" s="35" t="s">
        <v>896</v>
      </c>
      <c r="O2070" s="35" t="s">
        <v>897</v>
      </c>
      <c r="P2070" s="35" t="s">
        <v>6601</v>
      </c>
      <c r="Q2070" s="35" t="s">
        <v>6602</v>
      </c>
      <c r="S2070" s="35" t="s">
        <v>4936</v>
      </c>
      <c r="T2070" s="35" t="s">
        <v>4938</v>
      </c>
      <c r="U2070" s="35" t="s">
        <v>6603</v>
      </c>
      <c r="W2070" s="35" t="s">
        <v>57</v>
      </c>
      <c r="X2070" s="35" t="s">
        <v>59</v>
      </c>
      <c r="Y2070" s="35" t="s">
        <v>4856</v>
      </c>
      <c r="Z2070" s="35" t="s">
        <v>6426</v>
      </c>
    </row>
    <row r="2071" spans="1:26" ht="15" customHeight="1">
      <c r="A2071" s="35" t="s">
        <v>1304</v>
      </c>
      <c r="C2071" s="35" t="s">
        <v>6608</v>
      </c>
      <c r="D2071" s="35" t="str">
        <f>IFERROR(IF($A2071="HDC",IF(VLOOKUP($C2071,hdc!$B$2:$F$1600,2,FALSE())="","",VLOOKUP($C2071,hdc!$B$2:$F$1600,2,FALSE())),IF($A2071="NAUTICS",IF(VLOOKUP($C2071,nautics!$B$2:$F$1200,2,FALSE())="","",VLOOKUP($C2071,nautics!$B$2:$F$1200,2,FALSE())),IF($A2071="ST",IF(VLOOKUP($C2071,st!$B$2:$F$400,2,FALSE())="","",VLOOKUP($C2071,st!$B$2:$F$400,2,FALSE())),""))),"")</f>
        <v/>
      </c>
      <c r="E2071" s="35" t="str">
        <f>IFERROR(IF($A2071="HDC",IF(VLOOKUP($C2071,hdc!$B$2:$F$1600,3,FALSE())="","",VLOOKUP($C2071,hdc!$B$2:$F$1600,3,FALSE())),IF($A2071="NAUTICS",IF(VLOOKUP($C2071,nautics!$B$2:$F$1200,3,FALSE())="","",VLOOKUP($C2071,nautics!$B$2:$F$1200,3,FALSE())),IF($A2071="ST",IF(VLOOKUP($C2071,st!$B$2:$F$400,3,FALSE())="","",VLOOKUP($C2071,st!$B$2:$F$400,3,FALSE())),""))),"")</f>
        <v/>
      </c>
      <c r="F2071" s="35" t="str">
        <f>IFERROR(IF($A2071="HDC",IF(VLOOKUP($C2071,hdc!$B$2:$F$1600,4,FALSE())="","",VLOOKUP($C2071,hdc!$B$2:$F$1600,4,FALSE())),IF($A2071="NAUTICS",IF(VLOOKUP($C2071,nautics!$B$2:$F$1200,4,FALSE())="","",VLOOKUP($C2071,nautics!$B$2:$F$1200,4,FALSE())),IF($A2071="ST",IF(VLOOKUP($C2071,st!$B$2:$F$400,4,FALSE())="","",VLOOKUP($C2071,st!$B$2:$F$400,4,FALSE())),""))),"")</f>
        <v/>
      </c>
      <c r="G2071" s="35" t="str">
        <f>IFERROR(IF($A2071="HDC",IF(VLOOKUP($C2071,hdc!$B$2:$F$1600,5,FALSE())="","",VLOOKUP($C2071,hdc!$B$2:$F$1600,5,FALSE())),IF($A2071="NAUTICS",IF(VLOOKUP($C2071,nautics!$B$2:$F$1200,5,FALSE())="","",VLOOKUP($C2071,nautics!$B$2:$F$1200,5,FALSE())),IF($A2071="ST",IF(VLOOKUP($C2071,st!$B$2:$F$400,5,FALSE())="","",VLOOKUP($C2071,st!$B$2:$F$400,5,FALSE())),""))),"")</f>
        <v/>
      </c>
      <c r="H2071" s="35" t="s">
        <v>84</v>
      </c>
      <c r="I2071" s="35" t="s">
        <v>34</v>
      </c>
      <c r="J2071" s="35" t="s">
        <v>552</v>
      </c>
      <c r="K2071" s="35">
        <f t="shared" si="8"/>
        <v>5</v>
      </c>
      <c r="L2071" s="35" t="s">
        <v>6409</v>
      </c>
      <c r="M2071" s="35" t="s">
        <v>6410</v>
      </c>
      <c r="N2071" s="35" t="s">
        <v>65</v>
      </c>
      <c r="O2071" s="35" t="s">
        <v>68</v>
      </c>
      <c r="P2071" s="35" t="s">
        <v>6611</v>
      </c>
      <c r="Q2071" s="35" t="s">
        <v>6614</v>
      </c>
      <c r="S2071" s="35" t="s">
        <v>65</v>
      </c>
      <c r="T2071" s="35" t="s">
        <v>68</v>
      </c>
      <c r="U2071" s="35" t="s">
        <v>89</v>
      </c>
      <c r="W2071" s="35" t="s">
        <v>78</v>
      </c>
      <c r="X2071" s="35" t="s">
        <v>59</v>
      </c>
      <c r="Y2071" s="35" t="s">
        <v>89</v>
      </c>
      <c r="Z2071" s="35" t="s">
        <v>89</v>
      </c>
    </row>
    <row r="2072" spans="1:26" ht="15" customHeight="1">
      <c r="A2072" s="35" t="s">
        <v>1304</v>
      </c>
      <c r="C2072" s="35" t="s">
        <v>6616</v>
      </c>
      <c r="D2072" s="35" t="str">
        <f>IFERROR(IF($A2072="HDC",IF(VLOOKUP($C2072,hdc!$B$2:$F$1600,2,FALSE())="","",VLOOKUP($C2072,hdc!$B$2:$F$1600,2,FALSE())),IF($A2072="NAUTICS",IF(VLOOKUP($C2072,nautics!$B$2:$F$1200,2,FALSE())="","",VLOOKUP($C2072,nautics!$B$2:$F$1200,2,FALSE())),IF($A2072="ST",IF(VLOOKUP($C2072,st!$B$2:$F$400,2,FALSE())="","",VLOOKUP($C2072,st!$B$2:$F$400,2,FALSE())),""))),"")</f>
        <v/>
      </c>
      <c r="E2072" s="35" t="str">
        <f>IFERROR(IF($A2072="HDC",IF(VLOOKUP($C2072,hdc!$B$2:$F$1600,3,FALSE())="","",VLOOKUP($C2072,hdc!$B$2:$F$1600,3,FALSE())),IF($A2072="NAUTICS",IF(VLOOKUP($C2072,nautics!$B$2:$F$1200,3,FALSE())="","",VLOOKUP($C2072,nautics!$B$2:$F$1200,3,FALSE())),IF($A2072="ST",IF(VLOOKUP($C2072,st!$B$2:$F$400,3,FALSE())="","",VLOOKUP($C2072,st!$B$2:$F$400,3,FALSE())),""))),"")</f>
        <v/>
      </c>
      <c r="F2072" s="35" t="str">
        <f>IFERROR(IF($A2072="HDC",IF(VLOOKUP($C2072,hdc!$B$2:$F$1600,4,FALSE())="","",VLOOKUP($C2072,hdc!$B$2:$F$1600,4,FALSE())),IF($A2072="NAUTICS",IF(VLOOKUP($C2072,nautics!$B$2:$F$1200,4,FALSE())="","",VLOOKUP($C2072,nautics!$B$2:$F$1200,4,FALSE())),IF($A2072="ST",IF(VLOOKUP($C2072,st!$B$2:$F$400,4,FALSE())="","",VLOOKUP($C2072,st!$B$2:$F$400,4,FALSE())),""))),"")</f>
        <v/>
      </c>
      <c r="G2072" s="35" t="str">
        <f>IFERROR(IF($A2072="HDC",IF(VLOOKUP($C2072,hdc!$B$2:$F$1600,5,FALSE())="","",VLOOKUP($C2072,hdc!$B$2:$F$1600,5,FALSE())),IF($A2072="NAUTICS",IF(VLOOKUP($C2072,nautics!$B$2:$F$1200,5,FALSE())="","",VLOOKUP($C2072,nautics!$B$2:$F$1200,5,FALSE())),IF($A2072="ST",IF(VLOOKUP($C2072,st!$B$2:$F$400,5,FALSE())="","",VLOOKUP($C2072,st!$B$2:$F$400,5,FALSE())),""))),"")</f>
        <v/>
      </c>
      <c r="H2072" s="35" t="s">
        <v>84</v>
      </c>
      <c r="I2072" s="35" t="s">
        <v>34</v>
      </c>
      <c r="J2072" s="35" t="s">
        <v>552</v>
      </c>
      <c r="K2072" s="35">
        <f t="shared" si="8"/>
        <v>5</v>
      </c>
      <c r="L2072" s="35" t="s">
        <v>6409</v>
      </c>
      <c r="M2072" s="35" t="s">
        <v>6410</v>
      </c>
      <c r="N2072" s="35" t="s">
        <v>65</v>
      </c>
      <c r="O2072" s="35" t="s">
        <v>68</v>
      </c>
      <c r="P2072" s="35" t="s">
        <v>6618</v>
      </c>
      <c r="Q2072" s="35" t="s">
        <v>6619</v>
      </c>
      <c r="S2072" s="35" t="s">
        <v>65</v>
      </c>
      <c r="T2072" s="35" t="s">
        <v>68</v>
      </c>
      <c r="U2072" s="35" t="s">
        <v>89</v>
      </c>
      <c r="W2072" s="35" t="s">
        <v>78</v>
      </c>
      <c r="X2072" s="35" t="s">
        <v>59</v>
      </c>
      <c r="Y2072" s="35" t="s">
        <v>89</v>
      </c>
      <c r="Z2072" s="35" t="s">
        <v>89</v>
      </c>
    </row>
    <row r="2073" spans="1:26" ht="15" customHeight="1">
      <c r="A2073" s="35" t="s">
        <v>1304</v>
      </c>
      <c r="C2073" s="35" t="s">
        <v>6622</v>
      </c>
      <c r="D2073" s="35">
        <f>IFERROR(IF($A2073="HDC",IF(VLOOKUP($C2073,hdc!$B$2:$F$1600,2,FALSE())="","",VLOOKUP($C2073,hdc!$B$2:$F$1600,2,FALSE())),IF($A2073="NAUTICS",IF(VLOOKUP($C2073,nautics!$B$2:$F$1200,2,FALSE())="","",VLOOKUP($C2073,nautics!$B$2:$F$1200,2,FALSE())),IF($A2073="ST",IF(VLOOKUP($C2073,st!$B$2:$F$400,2,FALSE())="","",VLOOKUP($C2073,st!$B$2:$F$400,2,FALSE())),""))),"")</f>
        <v>1</v>
      </c>
      <c r="E2073" s="35" t="str">
        <f>IFERROR(IF($A2073="HDC",IF(VLOOKUP($C2073,hdc!$B$2:$F$1600,3,FALSE())="","",VLOOKUP($C2073,hdc!$B$2:$F$1600,3,FALSE())),IF($A2073="NAUTICS",IF(VLOOKUP($C2073,nautics!$B$2:$F$1200,3,FALSE())="","",VLOOKUP($C2073,nautics!$B$2:$F$1200,3,FALSE())),IF($A2073="ST",IF(VLOOKUP($C2073,st!$B$2:$F$400,3,FALSE())="","",VLOOKUP($C2073,st!$B$2:$F$400,3,FALSE())),""))),"")</f>
        <v/>
      </c>
      <c r="F2073" s="35" t="str">
        <f>IFERROR(IF($A2073="HDC",IF(VLOOKUP($C2073,hdc!$B$2:$F$1600,4,FALSE())="","",VLOOKUP($C2073,hdc!$B$2:$F$1600,4,FALSE())),IF($A2073="NAUTICS",IF(VLOOKUP($C2073,nautics!$B$2:$F$1200,4,FALSE())="","",VLOOKUP($C2073,nautics!$B$2:$F$1200,4,FALSE())),IF($A2073="ST",IF(VLOOKUP($C2073,st!$B$2:$F$400,4,FALSE())="","",VLOOKUP($C2073,st!$B$2:$F$400,4,FALSE())),""))),"")</f>
        <v/>
      </c>
      <c r="G2073" s="35" t="str">
        <f>IFERROR(IF($A2073="HDC",IF(VLOOKUP($C2073,hdc!$B$2:$F$1600,5,FALSE())="","",VLOOKUP($C2073,hdc!$B$2:$F$1600,5,FALSE())),IF($A2073="NAUTICS",IF(VLOOKUP($C2073,nautics!$B$2:$F$1200,5,FALSE())="","",VLOOKUP($C2073,nautics!$B$2:$F$1200,5,FALSE())),IF($A2073="ST",IF(VLOOKUP($C2073,st!$B$2:$F$400,5,FALSE())="","",VLOOKUP($C2073,st!$B$2:$F$400,5,FALSE())),""))),"")</f>
        <v/>
      </c>
      <c r="H2073" s="35" t="s">
        <v>155</v>
      </c>
      <c r="I2073" s="35" t="s">
        <v>34</v>
      </c>
      <c r="J2073" s="35" t="s">
        <v>552</v>
      </c>
      <c r="K2073" s="35">
        <f t="shared" si="8"/>
        <v>5</v>
      </c>
      <c r="L2073" s="35" t="s">
        <v>6409</v>
      </c>
      <c r="M2073" s="35" t="s">
        <v>6410</v>
      </c>
      <c r="N2073" s="35" t="s">
        <v>65</v>
      </c>
      <c r="O2073" s="35" t="s">
        <v>68</v>
      </c>
      <c r="P2073" s="35" t="s">
        <v>6625</v>
      </c>
      <c r="Q2073" s="35" t="s">
        <v>6627</v>
      </c>
      <c r="S2073" s="35" t="s">
        <v>65</v>
      </c>
      <c r="T2073" s="35" t="s">
        <v>68</v>
      </c>
      <c r="U2073" s="35" t="s">
        <v>89</v>
      </c>
      <c r="W2073" s="35" t="s">
        <v>78</v>
      </c>
      <c r="X2073" s="35" t="s">
        <v>59</v>
      </c>
      <c r="Y2073" s="35" t="s">
        <v>89</v>
      </c>
      <c r="Z2073" s="35" t="s">
        <v>89</v>
      </c>
    </row>
    <row r="2074" spans="1:26" ht="15" customHeight="1">
      <c r="A2074" s="35" t="s">
        <v>1304</v>
      </c>
      <c r="C2074" s="35" t="s">
        <v>6628</v>
      </c>
      <c r="D2074" s="35">
        <f>IFERROR(IF($A2074="HDC",IF(VLOOKUP($C2074,hdc!$B$2:$F$1600,2,FALSE())="","",VLOOKUP($C2074,hdc!$B$2:$F$1600,2,FALSE())),IF($A2074="NAUTICS",IF(VLOOKUP($C2074,nautics!$B$2:$F$1200,2,FALSE())="","",VLOOKUP($C2074,nautics!$B$2:$F$1200,2,FALSE())),IF($A2074="ST",IF(VLOOKUP($C2074,st!$B$2:$F$400,2,FALSE())="","",VLOOKUP($C2074,st!$B$2:$F$400,2,FALSE())),""))),"")</f>
        <v>1</v>
      </c>
      <c r="E2074" s="35" t="str">
        <f>IFERROR(IF($A2074="HDC",IF(VLOOKUP($C2074,hdc!$B$2:$F$1600,3,FALSE())="","",VLOOKUP($C2074,hdc!$B$2:$F$1600,3,FALSE())),IF($A2074="NAUTICS",IF(VLOOKUP($C2074,nautics!$B$2:$F$1200,3,FALSE())="","",VLOOKUP($C2074,nautics!$B$2:$F$1200,3,FALSE())),IF($A2074="ST",IF(VLOOKUP($C2074,st!$B$2:$F$400,3,FALSE())="","",VLOOKUP($C2074,st!$B$2:$F$400,3,FALSE())),""))),"")</f>
        <v/>
      </c>
      <c r="F2074" s="35" t="str">
        <f>IFERROR(IF($A2074="HDC",IF(VLOOKUP($C2074,hdc!$B$2:$F$1600,4,FALSE())="","",VLOOKUP($C2074,hdc!$B$2:$F$1600,4,FALSE())),IF($A2074="NAUTICS",IF(VLOOKUP($C2074,nautics!$B$2:$F$1200,4,FALSE())="","",VLOOKUP($C2074,nautics!$B$2:$F$1200,4,FALSE())),IF($A2074="ST",IF(VLOOKUP($C2074,st!$B$2:$F$400,4,FALSE())="","",VLOOKUP($C2074,st!$B$2:$F$400,4,FALSE())),""))),"")</f>
        <v/>
      </c>
      <c r="G2074" s="35" t="str">
        <f>IFERROR(IF($A2074="HDC",IF(VLOOKUP($C2074,hdc!$B$2:$F$1600,5,FALSE())="","",VLOOKUP($C2074,hdc!$B$2:$F$1600,5,FALSE())),IF($A2074="NAUTICS",IF(VLOOKUP($C2074,nautics!$B$2:$F$1200,5,FALSE())="","",VLOOKUP($C2074,nautics!$B$2:$F$1200,5,FALSE())),IF($A2074="ST",IF(VLOOKUP($C2074,st!$B$2:$F$400,5,FALSE())="","",VLOOKUP($C2074,st!$B$2:$F$400,5,FALSE())),""))),"")</f>
        <v/>
      </c>
      <c r="H2074" s="35" t="s">
        <v>84</v>
      </c>
      <c r="I2074" s="35" t="s">
        <v>34</v>
      </c>
      <c r="J2074" s="35" t="s">
        <v>216</v>
      </c>
      <c r="K2074" s="35">
        <f t="shared" si="8"/>
        <v>15</v>
      </c>
      <c r="L2074" s="35" t="s">
        <v>4717</v>
      </c>
      <c r="M2074" s="35" t="s">
        <v>4718</v>
      </c>
      <c r="N2074" s="35" t="s">
        <v>736</v>
      </c>
      <c r="O2074" s="35" t="s">
        <v>738</v>
      </c>
      <c r="P2074" s="35" t="s">
        <v>6630</v>
      </c>
      <c r="Q2074" s="35" t="s">
        <v>6632</v>
      </c>
      <c r="S2074" s="35" t="s">
        <v>736</v>
      </c>
      <c r="T2074" s="35" t="s">
        <v>738</v>
      </c>
      <c r="U2074" s="35" t="s">
        <v>89</v>
      </c>
      <c r="W2074" s="35" t="s">
        <v>78</v>
      </c>
      <c r="X2074" s="35" t="s">
        <v>59</v>
      </c>
      <c r="Y2074" s="35" t="s">
        <v>89</v>
      </c>
      <c r="Z2074" s="35" t="s">
        <v>89</v>
      </c>
    </row>
    <row r="2075" spans="1:26" ht="15" customHeight="1">
      <c r="A2075" s="35" t="s">
        <v>1304</v>
      </c>
      <c r="C2075" s="35" t="s">
        <v>6635</v>
      </c>
      <c r="D2075" s="35">
        <f>IFERROR(IF($A2075="HDC",IF(VLOOKUP($C2075,hdc!$B$2:$F$1600,2,FALSE())="","",VLOOKUP($C2075,hdc!$B$2:$F$1600,2,FALSE())),IF($A2075="NAUTICS",IF(VLOOKUP($C2075,nautics!$B$2:$F$1200,2,FALSE())="","",VLOOKUP($C2075,nautics!$B$2:$F$1200,2,FALSE())),IF($A2075="ST",IF(VLOOKUP($C2075,st!$B$2:$F$400,2,FALSE())="","",VLOOKUP($C2075,st!$B$2:$F$400,2,FALSE())),""))),"")</f>
        <v>1</v>
      </c>
      <c r="E2075" s="35" t="str">
        <f>IFERROR(IF($A2075="HDC",IF(VLOOKUP($C2075,hdc!$B$2:$F$1600,3,FALSE())="","",VLOOKUP($C2075,hdc!$B$2:$F$1600,3,FALSE())),IF($A2075="NAUTICS",IF(VLOOKUP($C2075,nautics!$B$2:$F$1200,3,FALSE())="","",VLOOKUP($C2075,nautics!$B$2:$F$1200,3,FALSE())),IF($A2075="ST",IF(VLOOKUP($C2075,st!$B$2:$F$400,3,FALSE())="","",VLOOKUP($C2075,st!$B$2:$F$400,3,FALSE())),""))),"")</f>
        <v/>
      </c>
      <c r="F2075" s="35" t="str">
        <f>IFERROR(IF($A2075="HDC",IF(VLOOKUP($C2075,hdc!$B$2:$F$1600,4,FALSE())="","",VLOOKUP($C2075,hdc!$B$2:$F$1600,4,FALSE())),IF($A2075="NAUTICS",IF(VLOOKUP($C2075,nautics!$B$2:$F$1200,4,FALSE())="","",VLOOKUP($C2075,nautics!$B$2:$F$1200,4,FALSE())),IF($A2075="ST",IF(VLOOKUP($C2075,st!$B$2:$F$400,4,FALSE())="","",VLOOKUP($C2075,st!$B$2:$F$400,4,FALSE())),""))),"")</f>
        <v/>
      </c>
      <c r="G2075" s="35" t="str">
        <f>IFERROR(IF($A2075="HDC",IF(VLOOKUP($C2075,hdc!$B$2:$F$1600,5,FALSE())="","",VLOOKUP($C2075,hdc!$B$2:$F$1600,5,FALSE())),IF($A2075="NAUTICS",IF(VLOOKUP($C2075,nautics!$B$2:$F$1200,5,FALSE())="","",VLOOKUP($C2075,nautics!$B$2:$F$1200,5,FALSE())),IF($A2075="ST",IF(VLOOKUP($C2075,st!$B$2:$F$400,5,FALSE())="","",VLOOKUP($C2075,st!$B$2:$F$400,5,FALSE())),""))),"")</f>
        <v/>
      </c>
      <c r="H2075" s="35" t="s">
        <v>155</v>
      </c>
      <c r="I2075" s="35" t="s">
        <v>34</v>
      </c>
      <c r="J2075" s="35" t="s">
        <v>216</v>
      </c>
      <c r="K2075" s="35">
        <f t="shared" si="8"/>
        <v>15</v>
      </c>
      <c r="L2075" s="35" t="s">
        <v>4717</v>
      </c>
      <c r="M2075" s="35" t="s">
        <v>4718</v>
      </c>
      <c r="N2075" s="35" t="s">
        <v>736</v>
      </c>
      <c r="O2075" s="35" t="s">
        <v>738</v>
      </c>
      <c r="P2075" s="35" t="s">
        <v>6637</v>
      </c>
      <c r="Q2075" s="35" t="s">
        <v>6638</v>
      </c>
      <c r="S2075" s="35" t="s">
        <v>736</v>
      </c>
      <c r="T2075" s="35" t="s">
        <v>738</v>
      </c>
      <c r="U2075" s="35" t="s">
        <v>89</v>
      </c>
      <c r="W2075" s="35" t="s">
        <v>78</v>
      </c>
      <c r="X2075" s="35" t="s">
        <v>59</v>
      </c>
      <c r="Y2075" s="35" t="s">
        <v>89</v>
      </c>
      <c r="Z2075" s="35" t="s">
        <v>89</v>
      </c>
    </row>
    <row r="2076" spans="1:26" ht="15" customHeight="1">
      <c r="A2076" s="35" t="s">
        <v>1304</v>
      </c>
      <c r="C2076" s="35" t="s">
        <v>6642</v>
      </c>
      <c r="D2076" s="35">
        <f>IFERROR(IF($A2076="HDC",IF(VLOOKUP($C2076,hdc!$B$2:$F$1600,2,FALSE())="","",VLOOKUP($C2076,hdc!$B$2:$F$1600,2,FALSE())),IF($A2076="NAUTICS",IF(VLOOKUP($C2076,nautics!$B$2:$F$1200,2,FALSE())="","",VLOOKUP($C2076,nautics!$B$2:$F$1200,2,FALSE())),IF($A2076="ST",IF(VLOOKUP($C2076,st!$B$2:$F$400,2,FALSE())="","",VLOOKUP($C2076,st!$B$2:$F$400,2,FALSE())),""))),"")</f>
        <v>1</v>
      </c>
      <c r="E2076" s="35" t="str">
        <f>IFERROR(IF($A2076="HDC",IF(VLOOKUP($C2076,hdc!$B$2:$F$1600,3,FALSE())="","",VLOOKUP($C2076,hdc!$B$2:$F$1600,3,FALSE())),IF($A2076="NAUTICS",IF(VLOOKUP($C2076,nautics!$B$2:$F$1200,3,FALSE())="","",VLOOKUP($C2076,nautics!$B$2:$F$1200,3,FALSE())),IF($A2076="ST",IF(VLOOKUP($C2076,st!$B$2:$F$400,3,FALSE())="","",VLOOKUP($C2076,st!$B$2:$F$400,3,FALSE())),""))),"")</f>
        <v/>
      </c>
      <c r="F2076" s="35" t="str">
        <f>IFERROR(IF($A2076="HDC",IF(VLOOKUP($C2076,hdc!$B$2:$F$1600,4,FALSE())="","",VLOOKUP($C2076,hdc!$B$2:$F$1600,4,FALSE())),IF($A2076="NAUTICS",IF(VLOOKUP($C2076,nautics!$B$2:$F$1200,4,FALSE())="","",VLOOKUP($C2076,nautics!$B$2:$F$1200,4,FALSE())),IF($A2076="ST",IF(VLOOKUP($C2076,st!$B$2:$F$400,4,FALSE())="","",VLOOKUP($C2076,st!$B$2:$F$400,4,FALSE())),""))),"")</f>
        <v/>
      </c>
      <c r="G2076" s="35" t="str">
        <f>IFERROR(IF($A2076="HDC",IF(VLOOKUP($C2076,hdc!$B$2:$F$1600,5,FALSE())="","",VLOOKUP($C2076,hdc!$B$2:$F$1600,5,FALSE())),IF($A2076="NAUTICS",IF(VLOOKUP($C2076,nautics!$B$2:$F$1200,5,FALSE())="","",VLOOKUP($C2076,nautics!$B$2:$F$1200,5,FALSE())),IF($A2076="ST",IF(VLOOKUP($C2076,st!$B$2:$F$400,5,FALSE())="","",VLOOKUP($C2076,st!$B$2:$F$400,5,FALSE())),""))),"")</f>
        <v/>
      </c>
      <c r="H2076" s="35" t="s">
        <v>155</v>
      </c>
      <c r="I2076" s="35" t="s">
        <v>34</v>
      </c>
      <c r="J2076" s="35" t="s">
        <v>216</v>
      </c>
      <c r="K2076" s="35">
        <f t="shared" si="8"/>
        <v>15</v>
      </c>
      <c r="L2076" s="35" t="s">
        <v>4717</v>
      </c>
      <c r="M2076" s="35" t="s">
        <v>4718</v>
      </c>
      <c r="N2076" s="35" t="s">
        <v>736</v>
      </c>
      <c r="O2076" s="35" t="s">
        <v>738</v>
      </c>
      <c r="P2076" s="35" t="s">
        <v>6648</v>
      </c>
      <c r="Q2076" s="35" t="s">
        <v>6650</v>
      </c>
      <c r="S2076" s="35" t="s">
        <v>736</v>
      </c>
      <c r="T2076" s="35" t="s">
        <v>738</v>
      </c>
      <c r="U2076" s="35" t="s">
        <v>89</v>
      </c>
      <c r="W2076" s="35" t="s">
        <v>78</v>
      </c>
      <c r="X2076" s="35" t="s">
        <v>59</v>
      </c>
      <c r="Y2076" s="35" t="s">
        <v>89</v>
      </c>
      <c r="Z2076" s="35" t="s">
        <v>89</v>
      </c>
    </row>
    <row r="2077" spans="1:26" ht="15" customHeight="1">
      <c r="A2077" s="35" t="s">
        <v>1304</v>
      </c>
      <c r="C2077" s="35" t="s">
        <v>6651</v>
      </c>
      <c r="D2077" s="35">
        <f>IFERROR(IF($A2077="HDC",IF(VLOOKUP($C2077,hdc!$B$2:$F$1600,2,FALSE())="","",VLOOKUP($C2077,hdc!$B$2:$F$1600,2,FALSE())),IF($A2077="NAUTICS",IF(VLOOKUP($C2077,nautics!$B$2:$F$1200,2,FALSE())="","",VLOOKUP($C2077,nautics!$B$2:$F$1200,2,FALSE())),IF($A2077="ST",IF(VLOOKUP($C2077,st!$B$2:$F$400,2,FALSE())="","",VLOOKUP($C2077,st!$B$2:$F$400,2,FALSE())),""))),"")</f>
        <v>1</v>
      </c>
      <c r="E2077" s="35" t="str">
        <f>IFERROR(IF($A2077="HDC",IF(VLOOKUP($C2077,hdc!$B$2:$F$1600,3,FALSE())="","",VLOOKUP($C2077,hdc!$B$2:$F$1600,3,FALSE())),IF($A2077="NAUTICS",IF(VLOOKUP($C2077,nautics!$B$2:$F$1200,3,FALSE())="","",VLOOKUP($C2077,nautics!$B$2:$F$1200,3,FALSE())),IF($A2077="ST",IF(VLOOKUP($C2077,st!$B$2:$F$400,3,FALSE())="","",VLOOKUP($C2077,st!$B$2:$F$400,3,FALSE())),""))),"")</f>
        <v/>
      </c>
      <c r="F2077" s="35" t="str">
        <f>IFERROR(IF($A2077="HDC",IF(VLOOKUP($C2077,hdc!$B$2:$F$1600,4,FALSE())="","",VLOOKUP($C2077,hdc!$B$2:$F$1600,4,FALSE())),IF($A2077="NAUTICS",IF(VLOOKUP($C2077,nautics!$B$2:$F$1200,4,FALSE())="","",VLOOKUP($C2077,nautics!$B$2:$F$1200,4,FALSE())),IF($A2077="ST",IF(VLOOKUP($C2077,st!$B$2:$F$400,4,FALSE())="","",VLOOKUP($C2077,st!$B$2:$F$400,4,FALSE())),""))),"")</f>
        <v/>
      </c>
      <c r="G2077" s="35" t="str">
        <f>IFERROR(IF($A2077="HDC",IF(VLOOKUP($C2077,hdc!$B$2:$F$1600,5,FALSE())="","",VLOOKUP($C2077,hdc!$B$2:$F$1600,5,FALSE())),IF($A2077="NAUTICS",IF(VLOOKUP($C2077,nautics!$B$2:$F$1200,5,FALSE())="","",VLOOKUP($C2077,nautics!$B$2:$F$1200,5,FALSE())),IF($A2077="ST",IF(VLOOKUP($C2077,st!$B$2:$F$400,5,FALSE())="","",VLOOKUP($C2077,st!$B$2:$F$400,5,FALSE())),""))),"")</f>
        <v/>
      </c>
      <c r="H2077" s="35" t="s">
        <v>155</v>
      </c>
      <c r="I2077" s="35" t="s">
        <v>34</v>
      </c>
      <c r="J2077" s="35" t="s">
        <v>216</v>
      </c>
      <c r="K2077" s="35">
        <f t="shared" si="8"/>
        <v>15</v>
      </c>
      <c r="L2077" s="35" t="s">
        <v>4717</v>
      </c>
      <c r="M2077" s="35" t="s">
        <v>4718</v>
      </c>
      <c r="N2077" s="35" t="s">
        <v>736</v>
      </c>
      <c r="O2077" s="35" t="s">
        <v>738</v>
      </c>
      <c r="P2077" s="35" t="s">
        <v>6654</v>
      </c>
      <c r="Q2077" s="35" t="s">
        <v>6655</v>
      </c>
      <c r="S2077" s="35" t="s">
        <v>736</v>
      </c>
      <c r="T2077" s="35" t="s">
        <v>738</v>
      </c>
      <c r="U2077" s="35" t="s">
        <v>89</v>
      </c>
      <c r="W2077" s="35" t="s">
        <v>78</v>
      </c>
      <c r="X2077" s="35" t="s">
        <v>59</v>
      </c>
      <c r="Y2077" s="35" t="s">
        <v>89</v>
      </c>
      <c r="Z2077" s="35" t="s">
        <v>89</v>
      </c>
    </row>
    <row r="2078" spans="1:26" ht="15" customHeight="1">
      <c r="A2078" s="35" t="s">
        <v>1304</v>
      </c>
      <c r="C2078" s="35" t="s">
        <v>6658</v>
      </c>
      <c r="D2078" s="35">
        <f>IFERROR(IF($A2078="HDC",IF(VLOOKUP($C2078,hdc!$B$2:$F$1600,2,FALSE())="","",VLOOKUP($C2078,hdc!$B$2:$F$1600,2,FALSE())),IF($A2078="NAUTICS",IF(VLOOKUP($C2078,nautics!$B$2:$F$1200,2,FALSE())="","",VLOOKUP($C2078,nautics!$B$2:$F$1200,2,FALSE())),IF($A2078="ST",IF(VLOOKUP($C2078,st!$B$2:$F$400,2,FALSE())="","",VLOOKUP($C2078,st!$B$2:$F$400,2,FALSE())),""))),"")</f>
        <v>1</v>
      </c>
      <c r="E2078" s="35" t="str">
        <f>IFERROR(IF($A2078="HDC",IF(VLOOKUP($C2078,hdc!$B$2:$F$1600,3,FALSE())="","",VLOOKUP($C2078,hdc!$B$2:$F$1600,3,FALSE())),IF($A2078="NAUTICS",IF(VLOOKUP($C2078,nautics!$B$2:$F$1200,3,FALSE())="","",VLOOKUP($C2078,nautics!$B$2:$F$1200,3,FALSE())),IF($A2078="ST",IF(VLOOKUP($C2078,st!$B$2:$F$400,3,FALSE())="","",VLOOKUP($C2078,st!$B$2:$F$400,3,FALSE())),""))),"")</f>
        <v/>
      </c>
      <c r="F2078" s="35" t="str">
        <f>IFERROR(IF($A2078="HDC",IF(VLOOKUP($C2078,hdc!$B$2:$F$1600,4,FALSE())="","",VLOOKUP($C2078,hdc!$B$2:$F$1600,4,FALSE())),IF($A2078="NAUTICS",IF(VLOOKUP($C2078,nautics!$B$2:$F$1200,4,FALSE())="","",VLOOKUP($C2078,nautics!$B$2:$F$1200,4,FALSE())),IF($A2078="ST",IF(VLOOKUP($C2078,st!$B$2:$F$400,4,FALSE())="","",VLOOKUP($C2078,st!$B$2:$F$400,4,FALSE())),""))),"")</f>
        <v/>
      </c>
      <c r="G2078" s="35" t="str">
        <f>IFERROR(IF($A2078="HDC",IF(VLOOKUP($C2078,hdc!$B$2:$F$1600,5,FALSE())="","",VLOOKUP($C2078,hdc!$B$2:$F$1600,5,FALSE())),IF($A2078="NAUTICS",IF(VLOOKUP($C2078,nautics!$B$2:$F$1200,5,FALSE())="","",VLOOKUP($C2078,nautics!$B$2:$F$1200,5,FALSE())),IF($A2078="ST",IF(VLOOKUP($C2078,st!$B$2:$F$400,5,FALSE())="","",VLOOKUP($C2078,st!$B$2:$F$400,5,FALSE())),""))),"")</f>
        <v/>
      </c>
      <c r="H2078" s="35" t="s">
        <v>84</v>
      </c>
      <c r="I2078" s="35" t="s">
        <v>34</v>
      </c>
      <c r="J2078" s="35" t="s">
        <v>216</v>
      </c>
      <c r="K2078" s="35">
        <f t="shared" si="8"/>
        <v>15</v>
      </c>
      <c r="L2078" s="35" t="s">
        <v>4717</v>
      </c>
      <c r="M2078" s="35" t="s">
        <v>4718</v>
      </c>
      <c r="N2078" s="35" t="s">
        <v>736</v>
      </c>
      <c r="O2078" s="35" t="s">
        <v>738</v>
      </c>
      <c r="P2078" s="35" t="s">
        <v>6663</v>
      </c>
      <c r="Q2078" s="35" t="s">
        <v>6664</v>
      </c>
      <c r="S2078" s="35" t="s">
        <v>736</v>
      </c>
      <c r="T2078" s="35" t="s">
        <v>738</v>
      </c>
      <c r="U2078" s="35" t="s">
        <v>89</v>
      </c>
      <c r="W2078" s="35" t="s">
        <v>78</v>
      </c>
      <c r="X2078" s="35" t="s">
        <v>59</v>
      </c>
      <c r="Y2078" s="35" t="s">
        <v>89</v>
      </c>
      <c r="Z2078" s="35" t="s">
        <v>89</v>
      </c>
    </row>
    <row r="2079" spans="1:26" ht="15" customHeight="1">
      <c r="A2079" s="35" t="s">
        <v>1304</v>
      </c>
      <c r="C2079" s="35" t="s">
        <v>6667</v>
      </c>
      <c r="D2079" s="35">
        <f>IFERROR(IF($A2079="HDC",IF(VLOOKUP($C2079,hdc!$B$2:$F$1600,2,FALSE())="","",VLOOKUP($C2079,hdc!$B$2:$F$1600,2,FALSE())),IF($A2079="NAUTICS",IF(VLOOKUP($C2079,nautics!$B$2:$F$1200,2,FALSE())="","",VLOOKUP($C2079,nautics!$B$2:$F$1200,2,FALSE())),IF($A2079="ST",IF(VLOOKUP($C2079,st!$B$2:$F$400,2,FALSE())="","",VLOOKUP($C2079,st!$B$2:$F$400,2,FALSE())),""))),"")</f>
        <v>1</v>
      </c>
      <c r="E2079" s="35" t="str">
        <f>IFERROR(IF($A2079="HDC",IF(VLOOKUP($C2079,hdc!$B$2:$F$1600,3,FALSE())="","",VLOOKUP($C2079,hdc!$B$2:$F$1600,3,FALSE())),IF($A2079="NAUTICS",IF(VLOOKUP($C2079,nautics!$B$2:$F$1200,3,FALSE())="","",VLOOKUP($C2079,nautics!$B$2:$F$1200,3,FALSE())),IF($A2079="ST",IF(VLOOKUP($C2079,st!$B$2:$F$400,3,FALSE())="","",VLOOKUP($C2079,st!$B$2:$F$400,3,FALSE())),""))),"")</f>
        <v/>
      </c>
      <c r="F2079" s="35" t="str">
        <f>IFERROR(IF($A2079="HDC",IF(VLOOKUP($C2079,hdc!$B$2:$F$1600,4,FALSE())="","",VLOOKUP($C2079,hdc!$B$2:$F$1600,4,FALSE())),IF($A2079="NAUTICS",IF(VLOOKUP($C2079,nautics!$B$2:$F$1200,4,FALSE())="","",VLOOKUP($C2079,nautics!$B$2:$F$1200,4,FALSE())),IF($A2079="ST",IF(VLOOKUP($C2079,st!$B$2:$F$400,4,FALSE())="","",VLOOKUP($C2079,st!$B$2:$F$400,4,FALSE())),""))),"")</f>
        <v/>
      </c>
      <c r="G2079" s="35" t="str">
        <f>IFERROR(IF($A2079="HDC",IF(VLOOKUP($C2079,hdc!$B$2:$F$1600,5,FALSE())="","",VLOOKUP($C2079,hdc!$B$2:$F$1600,5,FALSE())),IF($A2079="NAUTICS",IF(VLOOKUP($C2079,nautics!$B$2:$F$1200,5,FALSE())="","",VLOOKUP($C2079,nautics!$B$2:$F$1200,5,FALSE())),IF($A2079="ST",IF(VLOOKUP($C2079,st!$B$2:$F$400,5,FALSE())="","",VLOOKUP($C2079,st!$B$2:$F$400,5,FALSE())),""))),"")</f>
        <v/>
      </c>
      <c r="H2079" s="35" t="s">
        <v>84</v>
      </c>
      <c r="I2079" s="35" t="s">
        <v>34</v>
      </c>
      <c r="J2079" s="35" t="s">
        <v>216</v>
      </c>
      <c r="K2079" s="35">
        <f t="shared" si="8"/>
        <v>15</v>
      </c>
      <c r="L2079" s="35" t="s">
        <v>4717</v>
      </c>
      <c r="M2079" s="35" t="s">
        <v>4718</v>
      </c>
      <c r="N2079" s="35" t="s">
        <v>736</v>
      </c>
      <c r="O2079" s="35" t="s">
        <v>738</v>
      </c>
      <c r="P2079" s="35" t="s">
        <v>6671</v>
      </c>
      <c r="Q2079" s="35" t="s">
        <v>6672</v>
      </c>
      <c r="S2079" s="35" t="s">
        <v>736</v>
      </c>
      <c r="T2079" s="35" t="s">
        <v>738</v>
      </c>
      <c r="U2079" s="35" t="s">
        <v>89</v>
      </c>
      <c r="W2079" s="35" t="s">
        <v>78</v>
      </c>
      <c r="X2079" s="35" t="s">
        <v>59</v>
      </c>
      <c r="Y2079" s="35" t="s">
        <v>89</v>
      </c>
      <c r="Z2079" s="35" t="s">
        <v>89</v>
      </c>
    </row>
    <row r="2080" spans="1:26" ht="15" customHeight="1">
      <c r="A2080" s="35" t="s">
        <v>1304</v>
      </c>
      <c r="C2080" s="35" t="s">
        <v>6675</v>
      </c>
      <c r="D2080" s="35">
        <f>IFERROR(IF($A2080="HDC",IF(VLOOKUP($C2080,hdc!$B$2:$F$1600,2,FALSE())="","",VLOOKUP($C2080,hdc!$B$2:$F$1600,2,FALSE())),IF($A2080="NAUTICS",IF(VLOOKUP($C2080,nautics!$B$2:$F$1200,2,FALSE())="","",VLOOKUP($C2080,nautics!$B$2:$F$1200,2,FALSE())),IF($A2080="ST",IF(VLOOKUP($C2080,st!$B$2:$F$400,2,FALSE())="","",VLOOKUP($C2080,st!$B$2:$F$400,2,FALSE())),""))),"")</f>
        <v>1</v>
      </c>
      <c r="E2080" s="35" t="str">
        <f>IFERROR(IF($A2080="HDC",IF(VLOOKUP($C2080,hdc!$B$2:$F$1600,3,FALSE())="","",VLOOKUP($C2080,hdc!$B$2:$F$1600,3,FALSE())),IF($A2080="NAUTICS",IF(VLOOKUP($C2080,nautics!$B$2:$F$1200,3,FALSE())="","",VLOOKUP($C2080,nautics!$B$2:$F$1200,3,FALSE())),IF($A2080="ST",IF(VLOOKUP($C2080,st!$B$2:$F$400,3,FALSE())="","",VLOOKUP($C2080,st!$B$2:$F$400,3,FALSE())),""))),"")</f>
        <v/>
      </c>
      <c r="F2080" s="35" t="str">
        <f>IFERROR(IF($A2080="HDC",IF(VLOOKUP($C2080,hdc!$B$2:$F$1600,4,FALSE())="","",VLOOKUP($C2080,hdc!$B$2:$F$1600,4,FALSE())),IF($A2080="NAUTICS",IF(VLOOKUP($C2080,nautics!$B$2:$F$1200,4,FALSE())="","",VLOOKUP($C2080,nautics!$B$2:$F$1200,4,FALSE())),IF($A2080="ST",IF(VLOOKUP($C2080,st!$B$2:$F$400,4,FALSE())="","",VLOOKUP($C2080,st!$B$2:$F$400,4,FALSE())),""))),"")</f>
        <v/>
      </c>
      <c r="G2080" s="35" t="str">
        <f>IFERROR(IF($A2080="HDC",IF(VLOOKUP($C2080,hdc!$B$2:$F$1600,5,FALSE())="","",VLOOKUP($C2080,hdc!$B$2:$F$1600,5,FALSE())),IF($A2080="NAUTICS",IF(VLOOKUP($C2080,nautics!$B$2:$F$1200,5,FALSE())="","",VLOOKUP($C2080,nautics!$B$2:$F$1200,5,FALSE())),IF($A2080="ST",IF(VLOOKUP($C2080,st!$B$2:$F$400,5,FALSE())="","",VLOOKUP($C2080,st!$B$2:$F$400,5,FALSE())),""))),"")</f>
        <v/>
      </c>
      <c r="H2080" s="35" t="s">
        <v>84</v>
      </c>
      <c r="I2080" s="35" t="s">
        <v>34</v>
      </c>
      <c r="J2080" s="35" t="s">
        <v>216</v>
      </c>
      <c r="K2080" s="35">
        <f t="shared" si="8"/>
        <v>15</v>
      </c>
      <c r="L2080" s="35" t="s">
        <v>4717</v>
      </c>
      <c r="M2080" s="35" t="s">
        <v>4718</v>
      </c>
      <c r="N2080" s="35" t="s">
        <v>736</v>
      </c>
      <c r="O2080" s="35" t="s">
        <v>738</v>
      </c>
      <c r="P2080" s="35" t="s">
        <v>6677</v>
      </c>
      <c r="Q2080" s="35" t="s">
        <v>6678</v>
      </c>
      <c r="S2080" s="35" t="s">
        <v>736</v>
      </c>
      <c r="T2080" s="35" t="s">
        <v>738</v>
      </c>
      <c r="U2080" s="35" t="s">
        <v>89</v>
      </c>
      <c r="W2080" s="35" t="s">
        <v>78</v>
      </c>
      <c r="X2080" s="35" t="s">
        <v>59</v>
      </c>
      <c r="Y2080" s="35" t="s">
        <v>89</v>
      </c>
      <c r="Z2080" s="35" t="s">
        <v>89</v>
      </c>
    </row>
    <row r="2081" spans="1:26" ht="15" customHeight="1">
      <c r="A2081" s="35" t="s">
        <v>1304</v>
      </c>
      <c r="C2081" s="35" t="s">
        <v>6681</v>
      </c>
      <c r="D2081" s="35">
        <f>IFERROR(IF($A2081="HDC",IF(VLOOKUP($C2081,hdc!$B$2:$F$1600,2,FALSE())="","",VLOOKUP($C2081,hdc!$B$2:$F$1600,2,FALSE())),IF($A2081="NAUTICS",IF(VLOOKUP($C2081,nautics!$B$2:$F$1200,2,FALSE())="","",VLOOKUP($C2081,nautics!$B$2:$F$1200,2,FALSE())),IF($A2081="ST",IF(VLOOKUP($C2081,st!$B$2:$F$400,2,FALSE())="","",VLOOKUP($C2081,st!$B$2:$F$400,2,FALSE())),""))),"")</f>
        <v>1</v>
      </c>
      <c r="E2081" s="35" t="str">
        <f>IFERROR(IF($A2081="HDC",IF(VLOOKUP($C2081,hdc!$B$2:$F$1600,3,FALSE())="","",VLOOKUP($C2081,hdc!$B$2:$F$1600,3,FALSE())),IF($A2081="NAUTICS",IF(VLOOKUP($C2081,nautics!$B$2:$F$1200,3,FALSE())="","",VLOOKUP($C2081,nautics!$B$2:$F$1200,3,FALSE())),IF($A2081="ST",IF(VLOOKUP($C2081,st!$B$2:$F$400,3,FALSE())="","",VLOOKUP($C2081,st!$B$2:$F$400,3,FALSE())),""))),"")</f>
        <v/>
      </c>
      <c r="F2081" s="35" t="str">
        <f>IFERROR(IF($A2081="HDC",IF(VLOOKUP($C2081,hdc!$B$2:$F$1600,4,FALSE())="","",VLOOKUP($C2081,hdc!$B$2:$F$1600,4,FALSE())),IF($A2081="NAUTICS",IF(VLOOKUP($C2081,nautics!$B$2:$F$1200,4,FALSE())="","",VLOOKUP($C2081,nautics!$B$2:$F$1200,4,FALSE())),IF($A2081="ST",IF(VLOOKUP($C2081,st!$B$2:$F$400,4,FALSE())="","",VLOOKUP($C2081,st!$B$2:$F$400,4,FALSE())),""))),"")</f>
        <v/>
      </c>
      <c r="G2081" s="35" t="str">
        <f>IFERROR(IF($A2081="HDC",IF(VLOOKUP($C2081,hdc!$B$2:$F$1600,5,FALSE())="","",VLOOKUP($C2081,hdc!$B$2:$F$1600,5,FALSE())),IF($A2081="NAUTICS",IF(VLOOKUP($C2081,nautics!$B$2:$F$1200,5,FALSE())="","",VLOOKUP($C2081,nautics!$B$2:$F$1200,5,FALSE())),IF($A2081="ST",IF(VLOOKUP($C2081,st!$B$2:$F$400,5,FALSE())="","",VLOOKUP($C2081,st!$B$2:$F$400,5,FALSE())),""))),"")</f>
        <v/>
      </c>
      <c r="H2081" s="35" t="s">
        <v>84</v>
      </c>
      <c r="I2081" s="35" t="s">
        <v>34</v>
      </c>
      <c r="J2081" s="35" t="s">
        <v>216</v>
      </c>
      <c r="K2081" s="35">
        <f t="shared" si="8"/>
        <v>15</v>
      </c>
      <c r="L2081" s="35" t="s">
        <v>4717</v>
      </c>
      <c r="M2081" s="35" t="s">
        <v>4718</v>
      </c>
      <c r="N2081" s="35" t="s">
        <v>736</v>
      </c>
      <c r="O2081" s="35" t="s">
        <v>738</v>
      </c>
      <c r="P2081" s="35" t="s">
        <v>6687</v>
      </c>
      <c r="Q2081" s="35" t="s">
        <v>6688</v>
      </c>
      <c r="S2081" s="35" t="s">
        <v>736</v>
      </c>
      <c r="T2081" s="35" t="s">
        <v>738</v>
      </c>
      <c r="U2081" s="35" t="s">
        <v>89</v>
      </c>
      <c r="W2081" s="35" t="s">
        <v>78</v>
      </c>
      <c r="X2081" s="35" t="s">
        <v>59</v>
      </c>
      <c r="Y2081" s="35" t="s">
        <v>89</v>
      </c>
      <c r="Z2081" s="35" t="s">
        <v>89</v>
      </c>
    </row>
    <row r="2082" spans="1:26" ht="15" customHeight="1">
      <c r="A2082" s="35" t="s">
        <v>1304</v>
      </c>
      <c r="C2082" s="35" t="s">
        <v>6691</v>
      </c>
      <c r="D2082" s="35">
        <f>IFERROR(IF($A2082="HDC",IF(VLOOKUP($C2082,hdc!$B$2:$F$1600,2,FALSE())="","",VLOOKUP($C2082,hdc!$B$2:$F$1600,2,FALSE())),IF($A2082="NAUTICS",IF(VLOOKUP($C2082,nautics!$B$2:$F$1200,2,FALSE())="","",VLOOKUP($C2082,nautics!$B$2:$F$1200,2,FALSE())),IF($A2082="ST",IF(VLOOKUP($C2082,st!$B$2:$F$400,2,FALSE())="","",VLOOKUP($C2082,st!$B$2:$F$400,2,FALSE())),""))),"")</f>
        <v>1</v>
      </c>
      <c r="E2082" s="35" t="str">
        <f>IFERROR(IF($A2082="HDC",IF(VLOOKUP($C2082,hdc!$B$2:$F$1600,3,FALSE())="","",VLOOKUP($C2082,hdc!$B$2:$F$1600,3,FALSE())),IF($A2082="NAUTICS",IF(VLOOKUP($C2082,nautics!$B$2:$F$1200,3,FALSE())="","",VLOOKUP($C2082,nautics!$B$2:$F$1200,3,FALSE())),IF($A2082="ST",IF(VLOOKUP($C2082,st!$B$2:$F$400,3,FALSE())="","",VLOOKUP($C2082,st!$B$2:$F$400,3,FALSE())),""))),"")</f>
        <v/>
      </c>
      <c r="F2082" s="35" t="str">
        <f>IFERROR(IF($A2082="HDC",IF(VLOOKUP($C2082,hdc!$B$2:$F$1600,4,FALSE())="","",VLOOKUP($C2082,hdc!$B$2:$F$1600,4,FALSE())),IF($A2082="NAUTICS",IF(VLOOKUP($C2082,nautics!$B$2:$F$1200,4,FALSE())="","",VLOOKUP($C2082,nautics!$B$2:$F$1200,4,FALSE())),IF($A2082="ST",IF(VLOOKUP($C2082,st!$B$2:$F$400,4,FALSE())="","",VLOOKUP($C2082,st!$B$2:$F$400,4,FALSE())),""))),"")</f>
        <v/>
      </c>
      <c r="G2082" s="35" t="str">
        <f>IFERROR(IF($A2082="HDC",IF(VLOOKUP($C2082,hdc!$B$2:$F$1600,5,FALSE())="","",VLOOKUP($C2082,hdc!$B$2:$F$1600,5,FALSE())),IF($A2082="NAUTICS",IF(VLOOKUP($C2082,nautics!$B$2:$F$1200,5,FALSE())="","",VLOOKUP($C2082,nautics!$B$2:$F$1200,5,FALSE())),IF($A2082="ST",IF(VLOOKUP($C2082,st!$B$2:$F$400,5,FALSE())="","",VLOOKUP($C2082,st!$B$2:$F$400,5,FALSE())),""))),"")</f>
        <v/>
      </c>
      <c r="H2082" s="35" t="s">
        <v>155</v>
      </c>
      <c r="I2082" s="35" t="s">
        <v>34</v>
      </c>
      <c r="J2082" s="35" t="s">
        <v>216</v>
      </c>
      <c r="K2082" s="35">
        <f t="shared" si="8"/>
        <v>15</v>
      </c>
      <c r="L2082" s="35" t="s">
        <v>6692</v>
      </c>
      <c r="M2082" s="35" t="s">
        <v>6693</v>
      </c>
      <c r="N2082" s="35" t="s">
        <v>736</v>
      </c>
      <c r="O2082" s="35" t="s">
        <v>738</v>
      </c>
      <c r="P2082" s="35" t="s">
        <v>4717</v>
      </c>
      <c r="Q2082" s="35" t="s">
        <v>4718</v>
      </c>
      <c r="S2082" s="35" t="s">
        <v>736</v>
      </c>
      <c r="T2082" s="35" t="s">
        <v>738</v>
      </c>
      <c r="U2082" s="35" t="s">
        <v>89</v>
      </c>
      <c r="W2082" s="35" t="s">
        <v>78</v>
      </c>
      <c r="X2082" s="35" t="s">
        <v>59</v>
      </c>
      <c r="Y2082" s="35" t="s">
        <v>89</v>
      </c>
      <c r="Z2082" s="35" t="s">
        <v>89</v>
      </c>
    </row>
    <row r="2083" spans="1:26" ht="15" customHeight="1">
      <c r="A2083" s="35" t="s">
        <v>1304</v>
      </c>
      <c r="C2083" s="35" t="s">
        <v>6696</v>
      </c>
      <c r="D2083" s="35">
        <f>IFERROR(IF($A2083="HDC",IF(VLOOKUP($C2083,hdc!$B$2:$F$1600,2,FALSE())="","",VLOOKUP($C2083,hdc!$B$2:$F$1600,2,FALSE())),IF($A2083="NAUTICS",IF(VLOOKUP($C2083,nautics!$B$2:$F$1200,2,FALSE())="","",VLOOKUP($C2083,nautics!$B$2:$F$1200,2,FALSE())),IF($A2083="ST",IF(VLOOKUP($C2083,st!$B$2:$F$400,2,FALSE())="","",VLOOKUP($C2083,st!$B$2:$F$400,2,FALSE())),""))),"")</f>
        <v>1</v>
      </c>
      <c r="E2083" s="35" t="str">
        <f>IFERROR(IF($A2083="HDC",IF(VLOOKUP($C2083,hdc!$B$2:$F$1600,3,FALSE())="","",VLOOKUP($C2083,hdc!$B$2:$F$1600,3,FALSE())),IF($A2083="NAUTICS",IF(VLOOKUP($C2083,nautics!$B$2:$F$1200,3,FALSE())="","",VLOOKUP($C2083,nautics!$B$2:$F$1200,3,FALSE())),IF($A2083="ST",IF(VLOOKUP($C2083,st!$B$2:$F$400,3,FALSE())="","",VLOOKUP($C2083,st!$B$2:$F$400,3,FALSE())),""))),"")</f>
        <v/>
      </c>
      <c r="F2083" s="35" t="str">
        <f>IFERROR(IF($A2083="HDC",IF(VLOOKUP($C2083,hdc!$B$2:$F$1600,4,FALSE())="","",VLOOKUP($C2083,hdc!$B$2:$F$1600,4,FALSE())),IF($A2083="NAUTICS",IF(VLOOKUP($C2083,nautics!$B$2:$F$1200,4,FALSE())="","",VLOOKUP($C2083,nautics!$B$2:$F$1200,4,FALSE())),IF($A2083="ST",IF(VLOOKUP($C2083,st!$B$2:$F$400,4,FALSE())="","",VLOOKUP($C2083,st!$B$2:$F$400,4,FALSE())),""))),"")</f>
        <v/>
      </c>
      <c r="G2083" s="35" t="str">
        <f>IFERROR(IF($A2083="HDC",IF(VLOOKUP($C2083,hdc!$B$2:$F$1600,5,FALSE())="","",VLOOKUP($C2083,hdc!$B$2:$F$1600,5,FALSE())),IF($A2083="NAUTICS",IF(VLOOKUP($C2083,nautics!$B$2:$F$1200,5,FALSE())="","",VLOOKUP($C2083,nautics!$B$2:$F$1200,5,FALSE())),IF($A2083="ST",IF(VLOOKUP($C2083,st!$B$2:$F$400,5,FALSE())="","",VLOOKUP($C2083,st!$B$2:$F$400,5,FALSE())),""))),"")</f>
        <v/>
      </c>
      <c r="H2083" s="35" t="s">
        <v>155</v>
      </c>
      <c r="I2083" s="35" t="s">
        <v>34</v>
      </c>
      <c r="J2083" s="35" t="s">
        <v>216</v>
      </c>
      <c r="K2083" s="35">
        <f t="shared" si="8"/>
        <v>15</v>
      </c>
      <c r="L2083" s="35" t="s">
        <v>6700</v>
      </c>
      <c r="M2083" s="35" t="s">
        <v>6701</v>
      </c>
      <c r="N2083" s="35" t="s">
        <v>736</v>
      </c>
      <c r="O2083" s="35" t="s">
        <v>738</v>
      </c>
      <c r="P2083" s="35" t="s">
        <v>4717</v>
      </c>
      <c r="Q2083" s="35" t="s">
        <v>4718</v>
      </c>
      <c r="S2083" s="35" t="s">
        <v>736</v>
      </c>
      <c r="T2083" s="35" t="s">
        <v>738</v>
      </c>
      <c r="U2083" s="35" t="s">
        <v>89</v>
      </c>
      <c r="W2083" s="35" t="s">
        <v>78</v>
      </c>
      <c r="X2083" s="35" t="s">
        <v>59</v>
      </c>
      <c r="Y2083" s="35" t="s">
        <v>89</v>
      </c>
      <c r="Z2083" s="35" t="s">
        <v>89</v>
      </c>
    </row>
    <row r="2084" spans="1:26" ht="15" customHeight="1">
      <c r="A2084" s="35" t="s">
        <v>1304</v>
      </c>
      <c r="C2084" s="35" t="s">
        <v>6705</v>
      </c>
      <c r="D2084" s="35">
        <f>IFERROR(IF($A2084="HDC",IF(VLOOKUP($C2084,hdc!$B$2:$F$1600,2,FALSE())="","",VLOOKUP($C2084,hdc!$B$2:$F$1600,2,FALSE())),IF($A2084="NAUTICS",IF(VLOOKUP($C2084,nautics!$B$2:$F$1200,2,FALSE())="","",VLOOKUP($C2084,nautics!$B$2:$F$1200,2,FALSE())),IF($A2084="ST",IF(VLOOKUP($C2084,st!$B$2:$F$400,2,FALSE())="","",VLOOKUP($C2084,st!$B$2:$F$400,2,FALSE())),""))),"")</f>
        <v>1</v>
      </c>
      <c r="E2084" s="35" t="str">
        <f>IFERROR(IF($A2084="HDC",IF(VLOOKUP($C2084,hdc!$B$2:$F$1600,3,FALSE())="","",VLOOKUP($C2084,hdc!$B$2:$F$1600,3,FALSE())),IF($A2084="NAUTICS",IF(VLOOKUP($C2084,nautics!$B$2:$F$1200,3,FALSE())="","",VLOOKUP($C2084,nautics!$B$2:$F$1200,3,FALSE())),IF($A2084="ST",IF(VLOOKUP($C2084,st!$B$2:$F$400,3,FALSE())="","",VLOOKUP($C2084,st!$B$2:$F$400,3,FALSE())),""))),"")</f>
        <v/>
      </c>
      <c r="F2084" s="35" t="str">
        <f>IFERROR(IF($A2084="HDC",IF(VLOOKUP($C2084,hdc!$B$2:$F$1600,4,FALSE())="","",VLOOKUP($C2084,hdc!$B$2:$F$1600,4,FALSE())),IF($A2084="NAUTICS",IF(VLOOKUP($C2084,nautics!$B$2:$F$1200,4,FALSE())="","",VLOOKUP($C2084,nautics!$B$2:$F$1200,4,FALSE())),IF($A2084="ST",IF(VLOOKUP($C2084,st!$B$2:$F$400,4,FALSE())="","",VLOOKUP($C2084,st!$B$2:$F$400,4,FALSE())),""))),"")</f>
        <v/>
      </c>
      <c r="G2084" s="35" t="str">
        <f>IFERROR(IF($A2084="HDC",IF(VLOOKUP($C2084,hdc!$B$2:$F$1600,5,FALSE())="","",VLOOKUP($C2084,hdc!$B$2:$F$1600,5,FALSE())),IF($A2084="NAUTICS",IF(VLOOKUP($C2084,nautics!$B$2:$F$1200,5,FALSE())="","",VLOOKUP($C2084,nautics!$B$2:$F$1200,5,FALSE())),IF($A2084="ST",IF(VLOOKUP($C2084,st!$B$2:$F$400,5,FALSE())="","",VLOOKUP($C2084,st!$B$2:$F$400,5,FALSE())),""))),"")</f>
        <v/>
      </c>
      <c r="H2084" s="35" t="s">
        <v>84</v>
      </c>
      <c r="I2084" s="35" t="s">
        <v>34</v>
      </c>
      <c r="J2084" s="35" t="s">
        <v>216</v>
      </c>
      <c r="K2084" s="35">
        <f t="shared" si="8"/>
        <v>15</v>
      </c>
      <c r="L2084" s="35" t="s">
        <v>4735</v>
      </c>
      <c r="M2084" s="35" t="s">
        <v>4736</v>
      </c>
      <c r="N2084" s="35" t="s">
        <v>736</v>
      </c>
      <c r="O2084" s="35" t="s">
        <v>738</v>
      </c>
      <c r="P2084" s="35" t="s">
        <v>6707</v>
      </c>
      <c r="Q2084" s="35" t="s">
        <v>6708</v>
      </c>
      <c r="S2084" s="35" t="s">
        <v>736</v>
      </c>
      <c r="T2084" s="35" t="s">
        <v>738</v>
      </c>
      <c r="U2084" s="35" t="s">
        <v>89</v>
      </c>
      <c r="W2084" s="35" t="s">
        <v>78</v>
      </c>
      <c r="X2084" s="35" t="s">
        <v>59</v>
      </c>
      <c r="Y2084" s="35" t="s">
        <v>89</v>
      </c>
      <c r="Z2084" s="35" t="s">
        <v>89</v>
      </c>
    </row>
    <row r="2085" spans="1:26" ht="15" customHeight="1">
      <c r="A2085" s="35" t="s">
        <v>1304</v>
      </c>
      <c r="C2085" s="35" t="s">
        <v>6711</v>
      </c>
      <c r="D2085" s="35">
        <f>IFERROR(IF($A2085="HDC",IF(VLOOKUP($C2085,hdc!$B$2:$F$1600,2,FALSE())="","",VLOOKUP($C2085,hdc!$B$2:$F$1600,2,FALSE())),IF($A2085="NAUTICS",IF(VLOOKUP($C2085,nautics!$B$2:$F$1200,2,FALSE())="","",VLOOKUP($C2085,nautics!$B$2:$F$1200,2,FALSE())),IF($A2085="ST",IF(VLOOKUP($C2085,st!$B$2:$F$400,2,FALSE())="","",VLOOKUP($C2085,st!$B$2:$F$400,2,FALSE())),""))),"")</f>
        <v>1</v>
      </c>
      <c r="E2085" s="35" t="str">
        <f>IFERROR(IF($A2085="HDC",IF(VLOOKUP($C2085,hdc!$B$2:$F$1600,3,FALSE())="","",VLOOKUP($C2085,hdc!$B$2:$F$1600,3,FALSE())),IF($A2085="NAUTICS",IF(VLOOKUP($C2085,nautics!$B$2:$F$1200,3,FALSE())="","",VLOOKUP($C2085,nautics!$B$2:$F$1200,3,FALSE())),IF($A2085="ST",IF(VLOOKUP($C2085,st!$B$2:$F$400,3,FALSE())="","",VLOOKUP($C2085,st!$B$2:$F$400,3,FALSE())),""))),"")</f>
        <v/>
      </c>
      <c r="F2085" s="35" t="str">
        <f>IFERROR(IF($A2085="HDC",IF(VLOOKUP($C2085,hdc!$B$2:$F$1600,4,FALSE())="","",VLOOKUP($C2085,hdc!$B$2:$F$1600,4,FALSE())),IF($A2085="NAUTICS",IF(VLOOKUP($C2085,nautics!$B$2:$F$1200,4,FALSE())="","",VLOOKUP($C2085,nautics!$B$2:$F$1200,4,FALSE())),IF($A2085="ST",IF(VLOOKUP($C2085,st!$B$2:$F$400,4,FALSE())="","",VLOOKUP($C2085,st!$B$2:$F$400,4,FALSE())),""))),"")</f>
        <v/>
      </c>
      <c r="G2085" s="35" t="str">
        <f>IFERROR(IF($A2085="HDC",IF(VLOOKUP($C2085,hdc!$B$2:$F$1600,5,FALSE())="","",VLOOKUP($C2085,hdc!$B$2:$F$1600,5,FALSE())),IF($A2085="NAUTICS",IF(VLOOKUP($C2085,nautics!$B$2:$F$1200,5,FALSE())="","",VLOOKUP($C2085,nautics!$B$2:$F$1200,5,FALSE())),IF($A2085="ST",IF(VLOOKUP($C2085,st!$B$2:$F$400,5,FALSE())="","",VLOOKUP($C2085,st!$B$2:$F$400,5,FALSE())),""))),"")</f>
        <v/>
      </c>
      <c r="H2085" s="35" t="s">
        <v>155</v>
      </c>
      <c r="I2085" s="35" t="s">
        <v>34</v>
      </c>
      <c r="J2085" s="35" t="s">
        <v>216</v>
      </c>
      <c r="K2085" s="35">
        <f t="shared" si="8"/>
        <v>15</v>
      </c>
      <c r="L2085" s="35" t="s">
        <v>4735</v>
      </c>
      <c r="M2085" s="35" t="s">
        <v>4736</v>
      </c>
      <c r="N2085" s="35" t="s">
        <v>736</v>
      </c>
      <c r="O2085" s="35" t="s">
        <v>738</v>
      </c>
      <c r="P2085" s="35" t="s">
        <v>6715</v>
      </c>
      <c r="Q2085" s="35" t="s">
        <v>6716</v>
      </c>
      <c r="S2085" s="35" t="s">
        <v>736</v>
      </c>
      <c r="T2085" s="35" t="s">
        <v>738</v>
      </c>
      <c r="U2085" s="35" t="s">
        <v>89</v>
      </c>
      <c r="W2085" s="35" t="s">
        <v>78</v>
      </c>
      <c r="X2085" s="35" t="s">
        <v>1400</v>
      </c>
      <c r="Y2085" s="35" t="s">
        <v>89</v>
      </c>
      <c r="Z2085" s="35" t="s">
        <v>89</v>
      </c>
    </row>
    <row r="2086" spans="1:26" ht="15" customHeight="1">
      <c r="A2086" s="35" t="s">
        <v>1304</v>
      </c>
      <c r="C2086" s="35" t="s">
        <v>6719</v>
      </c>
      <c r="D2086" s="35">
        <f>IFERROR(IF($A2086="HDC",IF(VLOOKUP($C2086,hdc!$B$2:$F$1600,2,FALSE())="","",VLOOKUP($C2086,hdc!$B$2:$F$1600,2,FALSE())),IF($A2086="NAUTICS",IF(VLOOKUP($C2086,nautics!$B$2:$F$1200,2,FALSE())="","",VLOOKUP($C2086,nautics!$B$2:$F$1200,2,FALSE())),IF($A2086="ST",IF(VLOOKUP($C2086,st!$B$2:$F$400,2,FALSE())="","",VLOOKUP($C2086,st!$B$2:$F$400,2,FALSE())),""))),"")</f>
        <v>1</v>
      </c>
      <c r="E2086" s="35" t="str">
        <f>IFERROR(IF($A2086="HDC",IF(VLOOKUP($C2086,hdc!$B$2:$F$1600,3,FALSE())="","",VLOOKUP($C2086,hdc!$B$2:$F$1600,3,FALSE())),IF($A2086="NAUTICS",IF(VLOOKUP($C2086,nautics!$B$2:$F$1200,3,FALSE())="","",VLOOKUP($C2086,nautics!$B$2:$F$1200,3,FALSE())),IF($A2086="ST",IF(VLOOKUP($C2086,st!$B$2:$F$400,3,FALSE())="","",VLOOKUP($C2086,st!$B$2:$F$400,3,FALSE())),""))),"")</f>
        <v/>
      </c>
      <c r="F2086" s="35" t="str">
        <f>IFERROR(IF($A2086="HDC",IF(VLOOKUP($C2086,hdc!$B$2:$F$1600,4,FALSE())="","",VLOOKUP($C2086,hdc!$B$2:$F$1600,4,FALSE())),IF($A2086="NAUTICS",IF(VLOOKUP($C2086,nautics!$B$2:$F$1200,4,FALSE())="","",VLOOKUP($C2086,nautics!$B$2:$F$1200,4,FALSE())),IF($A2086="ST",IF(VLOOKUP($C2086,st!$B$2:$F$400,4,FALSE())="","",VLOOKUP($C2086,st!$B$2:$F$400,4,FALSE())),""))),"")</f>
        <v/>
      </c>
      <c r="G2086" s="35" t="str">
        <f>IFERROR(IF($A2086="HDC",IF(VLOOKUP($C2086,hdc!$B$2:$F$1600,5,FALSE())="","",VLOOKUP($C2086,hdc!$B$2:$F$1600,5,FALSE())),IF($A2086="NAUTICS",IF(VLOOKUP($C2086,nautics!$B$2:$F$1200,5,FALSE())="","",VLOOKUP($C2086,nautics!$B$2:$F$1200,5,FALSE())),IF($A2086="ST",IF(VLOOKUP($C2086,st!$B$2:$F$400,5,FALSE())="","",VLOOKUP($C2086,st!$B$2:$F$400,5,FALSE())),""))),"")</f>
        <v/>
      </c>
      <c r="H2086" s="35" t="s">
        <v>155</v>
      </c>
      <c r="I2086" s="35" t="s">
        <v>34</v>
      </c>
      <c r="J2086" s="35" t="s">
        <v>216</v>
      </c>
      <c r="K2086" s="35">
        <f t="shared" si="8"/>
        <v>15</v>
      </c>
      <c r="L2086" s="35" t="s">
        <v>4735</v>
      </c>
      <c r="M2086" s="35" t="s">
        <v>4736</v>
      </c>
      <c r="N2086" s="35" t="s">
        <v>736</v>
      </c>
      <c r="O2086" s="35" t="s">
        <v>738</v>
      </c>
      <c r="P2086" s="35" t="s">
        <v>6722</v>
      </c>
      <c r="Q2086" s="35" t="s">
        <v>6723</v>
      </c>
      <c r="S2086" s="35" t="s">
        <v>736</v>
      </c>
      <c r="T2086" s="35" t="s">
        <v>738</v>
      </c>
      <c r="U2086" s="35" t="s">
        <v>89</v>
      </c>
      <c r="W2086" s="35" t="s">
        <v>78</v>
      </c>
      <c r="X2086" s="35" t="s">
        <v>59</v>
      </c>
      <c r="Y2086" s="35" t="s">
        <v>89</v>
      </c>
      <c r="Z2086" s="35" t="s">
        <v>89</v>
      </c>
    </row>
    <row r="2087" spans="1:26" ht="15" customHeight="1">
      <c r="A2087" s="35" t="s">
        <v>1304</v>
      </c>
      <c r="C2087" s="35" t="s">
        <v>6725</v>
      </c>
      <c r="D2087" s="35">
        <f>IFERROR(IF($A2087="HDC",IF(VLOOKUP($C2087,hdc!$B$2:$F$1600,2,FALSE())="","",VLOOKUP($C2087,hdc!$B$2:$F$1600,2,FALSE())),IF($A2087="NAUTICS",IF(VLOOKUP($C2087,nautics!$B$2:$F$1200,2,FALSE())="","",VLOOKUP($C2087,nautics!$B$2:$F$1200,2,FALSE())),IF($A2087="ST",IF(VLOOKUP($C2087,st!$B$2:$F$400,2,FALSE())="","",VLOOKUP($C2087,st!$B$2:$F$400,2,FALSE())),""))),"")</f>
        <v>1</v>
      </c>
      <c r="E2087" s="35" t="str">
        <f>IFERROR(IF($A2087="HDC",IF(VLOOKUP($C2087,hdc!$B$2:$F$1600,3,FALSE())="","",VLOOKUP($C2087,hdc!$B$2:$F$1600,3,FALSE())),IF($A2087="NAUTICS",IF(VLOOKUP($C2087,nautics!$B$2:$F$1200,3,FALSE())="","",VLOOKUP($C2087,nautics!$B$2:$F$1200,3,FALSE())),IF($A2087="ST",IF(VLOOKUP($C2087,st!$B$2:$F$400,3,FALSE())="","",VLOOKUP($C2087,st!$B$2:$F$400,3,FALSE())),""))),"")</f>
        <v/>
      </c>
      <c r="F2087" s="35" t="str">
        <f>IFERROR(IF($A2087="HDC",IF(VLOOKUP($C2087,hdc!$B$2:$F$1600,4,FALSE())="","",VLOOKUP($C2087,hdc!$B$2:$F$1600,4,FALSE())),IF($A2087="NAUTICS",IF(VLOOKUP($C2087,nautics!$B$2:$F$1200,4,FALSE())="","",VLOOKUP($C2087,nautics!$B$2:$F$1200,4,FALSE())),IF($A2087="ST",IF(VLOOKUP($C2087,st!$B$2:$F$400,4,FALSE())="","",VLOOKUP($C2087,st!$B$2:$F$400,4,FALSE())),""))),"")</f>
        <v/>
      </c>
      <c r="G2087" s="35" t="str">
        <f>IFERROR(IF($A2087="HDC",IF(VLOOKUP($C2087,hdc!$B$2:$F$1600,5,FALSE())="","",VLOOKUP($C2087,hdc!$B$2:$F$1600,5,FALSE())),IF($A2087="NAUTICS",IF(VLOOKUP($C2087,nautics!$B$2:$F$1200,5,FALSE())="","",VLOOKUP($C2087,nautics!$B$2:$F$1200,5,FALSE())),IF($A2087="ST",IF(VLOOKUP($C2087,st!$B$2:$F$400,5,FALSE())="","",VLOOKUP($C2087,st!$B$2:$F$400,5,FALSE())),""))),"")</f>
        <v/>
      </c>
      <c r="H2087" s="35" t="s">
        <v>155</v>
      </c>
      <c r="I2087" s="35" t="s">
        <v>34</v>
      </c>
      <c r="J2087" s="35" t="s">
        <v>216</v>
      </c>
      <c r="K2087" s="35">
        <f t="shared" si="8"/>
        <v>15</v>
      </c>
      <c r="L2087" s="35" t="s">
        <v>4735</v>
      </c>
      <c r="M2087" s="35" t="s">
        <v>4736</v>
      </c>
      <c r="N2087" s="35" t="s">
        <v>736</v>
      </c>
      <c r="O2087" s="35" t="s">
        <v>738</v>
      </c>
      <c r="P2087" s="35" t="s">
        <v>6728</v>
      </c>
      <c r="Q2087" s="35" t="s">
        <v>6730</v>
      </c>
      <c r="S2087" s="35" t="s">
        <v>736</v>
      </c>
      <c r="T2087" s="35" t="s">
        <v>738</v>
      </c>
      <c r="U2087" s="35" t="s">
        <v>89</v>
      </c>
      <c r="W2087" s="35" t="s">
        <v>78</v>
      </c>
      <c r="X2087" s="35" t="s">
        <v>59</v>
      </c>
      <c r="Y2087" s="35" t="s">
        <v>89</v>
      </c>
      <c r="Z2087" s="35" t="s">
        <v>89</v>
      </c>
    </row>
    <row r="2088" spans="1:26" ht="15" customHeight="1">
      <c r="A2088" s="35" t="s">
        <v>1304</v>
      </c>
      <c r="C2088" s="35" t="s">
        <v>6733</v>
      </c>
      <c r="D2088" s="35">
        <f>IFERROR(IF($A2088="HDC",IF(VLOOKUP($C2088,hdc!$B$2:$F$1600,2,FALSE())="","",VLOOKUP($C2088,hdc!$B$2:$F$1600,2,FALSE())),IF($A2088="NAUTICS",IF(VLOOKUP($C2088,nautics!$B$2:$F$1200,2,FALSE())="","",VLOOKUP($C2088,nautics!$B$2:$F$1200,2,FALSE())),IF($A2088="ST",IF(VLOOKUP($C2088,st!$B$2:$F$400,2,FALSE())="","",VLOOKUP($C2088,st!$B$2:$F$400,2,FALSE())),""))),"")</f>
        <v>1</v>
      </c>
      <c r="E2088" s="35" t="str">
        <f>IFERROR(IF($A2088="HDC",IF(VLOOKUP($C2088,hdc!$B$2:$F$1600,3,FALSE())="","",VLOOKUP($C2088,hdc!$B$2:$F$1600,3,FALSE())),IF($A2088="NAUTICS",IF(VLOOKUP($C2088,nautics!$B$2:$F$1200,3,FALSE())="","",VLOOKUP($C2088,nautics!$B$2:$F$1200,3,FALSE())),IF($A2088="ST",IF(VLOOKUP($C2088,st!$B$2:$F$400,3,FALSE())="","",VLOOKUP($C2088,st!$B$2:$F$400,3,FALSE())),""))),"")</f>
        <v/>
      </c>
      <c r="F2088" s="35" t="str">
        <f>IFERROR(IF($A2088="HDC",IF(VLOOKUP($C2088,hdc!$B$2:$F$1600,4,FALSE())="","",VLOOKUP($C2088,hdc!$B$2:$F$1600,4,FALSE())),IF($A2088="NAUTICS",IF(VLOOKUP($C2088,nautics!$B$2:$F$1200,4,FALSE())="","",VLOOKUP($C2088,nautics!$B$2:$F$1200,4,FALSE())),IF($A2088="ST",IF(VLOOKUP($C2088,st!$B$2:$F$400,4,FALSE())="","",VLOOKUP($C2088,st!$B$2:$F$400,4,FALSE())),""))),"")</f>
        <v/>
      </c>
      <c r="G2088" s="35" t="str">
        <f>IFERROR(IF($A2088="HDC",IF(VLOOKUP($C2088,hdc!$B$2:$F$1600,5,FALSE())="","",VLOOKUP($C2088,hdc!$B$2:$F$1600,5,FALSE())),IF($A2088="NAUTICS",IF(VLOOKUP($C2088,nautics!$B$2:$F$1200,5,FALSE())="","",VLOOKUP($C2088,nautics!$B$2:$F$1200,5,FALSE())),IF($A2088="ST",IF(VLOOKUP($C2088,st!$B$2:$F$400,5,FALSE())="","",VLOOKUP($C2088,st!$B$2:$F$400,5,FALSE())),""))),"")</f>
        <v/>
      </c>
      <c r="H2088" s="35" t="s">
        <v>84</v>
      </c>
      <c r="I2088" s="35" t="s">
        <v>34</v>
      </c>
      <c r="J2088" s="35" t="s">
        <v>216</v>
      </c>
      <c r="K2088" s="35">
        <f t="shared" si="8"/>
        <v>15</v>
      </c>
      <c r="L2088" s="35" t="s">
        <v>4735</v>
      </c>
      <c r="M2088" s="35" t="s">
        <v>4736</v>
      </c>
      <c r="N2088" s="35" t="s">
        <v>736</v>
      </c>
      <c r="O2088" s="35" t="s">
        <v>738</v>
      </c>
      <c r="P2088" s="35" t="s">
        <v>6737</v>
      </c>
      <c r="Q2088" s="35" t="s">
        <v>6738</v>
      </c>
      <c r="S2088" s="35" t="s">
        <v>736</v>
      </c>
      <c r="T2088" s="35" t="s">
        <v>738</v>
      </c>
      <c r="U2088" s="35" t="s">
        <v>89</v>
      </c>
      <c r="W2088" s="35" t="s">
        <v>78</v>
      </c>
      <c r="X2088" s="35" t="s">
        <v>59</v>
      </c>
      <c r="Y2088" s="35" t="s">
        <v>89</v>
      </c>
      <c r="Z2088" s="35" t="s">
        <v>89</v>
      </c>
    </row>
    <row r="2089" spans="1:26" ht="15" customHeight="1">
      <c r="A2089" s="35" t="s">
        <v>1304</v>
      </c>
      <c r="C2089" s="35" t="s">
        <v>6739</v>
      </c>
      <c r="D2089" s="35">
        <f>IFERROR(IF($A2089="HDC",IF(VLOOKUP($C2089,hdc!$B$2:$F$1600,2,FALSE())="","",VLOOKUP($C2089,hdc!$B$2:$F$1600,2,FALSE())),IF($A2089="NAUTICS",IF(VLOOKUP($C2089,nautics!$B$2:$F$1200,2,FALSE())="","",VLOOKUP($C2089,nautics!$B$2:$F$1200,2,FALSE())),IF($A2089="ST",IF(VLOOKUP($C2089,st!$B$2:$F$400,2,FALSE())="","",VLOOKUP($C2089,st!$B$2:$F$400,2,FALSE())),""))),"")</f>
        <v>1</v>
      </c>
      <c r="E2089" s="35" t="str">
        <f>IFERROR(IF($A2089="HDC",IF(VLOOKUP($C2089,hdc!$B$2:$F$1600,3,FALSE())="","",VLOOKUP($C2089,hdc!$B$2:$F$1600,3,FALSE())),IF($A2089="NAUTICS",IF(VLOOKUP($C2089,nautics!$B$2:$F$1200,3,FALSE())="","",VLOOKUP($C2089,nautics!$B$2:$F$1200,3,FALSE())),IF($A2089="ST",IF(VLOOKUP($C2089,st!$B$2:$F$400,3,FALSE())="","",VLOOKUP($C2089,st!$B$2:$F$400,3,FALSE())),""))),"")</f>
        <v/>
      </c>
      <c r="F2089" s="35" t="str">
        <f>IFERROR(IF($A2089="HDC",IF(VLOOKUP($C2089,hdc!$B$2:$F$1600,4,FALSE())="","",VLOOKUP($C2089,hdc!$B$2:$F$1600,4,FALSE())),IF($A2089="NAUTICS",IF(VLOOKUP($C2089,nautics!$B$2:$F$1200,4,FALSE())="","",VLOOKUP($C2089,nautics!$B$2:$F$1200,4,FALSE())),IF($A2089="ST",IF(VLOOKUP($C2089,st!$B$2:$F$400,4,FALSE())="","",VLOOKUP($C2089,st!$B$2:$F$400,4,FALSE())),""))),"")</f>
        <v/>
      </c>
      <c r="G2089" s="35" t="str">
        <f>IFERROR(IF($A2089="HDC",IF(VLOOKUP($C2089,hdc!$B$2:$F$1600,5,FALSE())="","",VLOOKUP($C2089,hdc!$B$2:$F$1600,5,FALSE())),IF($A2089="NAUTICS",IF(VLOOKUP($C2089,nautics!$B$2:$F$1200,5,FALSE())="","",VLOOKUP($C2089,nautics!$B$2:$F$1200,5,FALSE())),IF($A2089="ST",IF(VLOOKUP($C2089,st!$B$2:$F$400,5,FALSE())="","",VLOOKUP($C2089,st!$B$2:$F$400,5,FALSE())),""))),"")</f>
        <v/>
      </c>
      <c r="H2089" s="35" t="s">
        <v>84</v>
      </c>
      <c r="I2089" s="35" t="s">
        <v>34</v>
      </c>
      <c r="J2089" s="35" t="s">
        <v>216</v>
      </c>
      <c r="K2089" s="35">
        <f t="shared" si="8"/>
        <v>15</v>
      </c>
      <c r="L2089" s="35" t="s">
        <v>4735</v>
      </c>
      <c r="M2089" s="35" t="s">
        <v>4736</v>
      </c>
      <c r="N2089" s="35" t="s">
        <v>736</v>
      </c>
      <c r="O2089" s="35" t="s">
        <v>738</v>
      </c>
      <c r="P2089" s="35" t="s">
        <v>6742</v>
      </c>
      <c r="Q2089" s="35" t="s">
        <v>6744</v>
      </c>
      <c r="S2089" s="35" t="s">
        <v>736</v>
      </c>
      <c r="T2089" s="35" t="s">
        <v>738</v>
      </c>
      <c r="U2089" s="35" t="s">
        <v>89</v>
      </c>
      <c r="W2089" s="35" t="s">
        <v>78</v>
      </c>
      <c r="X2089" s="35" t="s">
        <v>59</v>
      </c>
      <c r="Y2089" s="35" t="s">
        <v>89</v>
      </c>
      <c r="Z2089" s="35" t="s">
        <v>89</v>
      </c>
    </row>
    <row r="2090" spans="1:26" ht="15" customHeight="1">
      <c r="A2090" s="35" t="s">
        <v>1304</v>
      </c>
      <c r="C2090" s="35" t="s">
        <v>6745</v>
      </c>
      <c r="D2090" s="35">
        <f>IFERROR(IF($A2090="HDC",IF(VLOOKUP($C2090,hdc!$B$2:$F$1600,2,FALSE())="","",VLOOKUP($C2090,hdc!$B$2:$F$1600,2,FALSE())),IF($A2090="NAUTICS",IF(VLOOKUP($C2090,nautics!$B$2:$F$1200,2,FALSE())="","",VLOOKUP($C2090,nautics!$B$2:$F$1200,2,FALSE())),IF($A2090="ST",IF(VLOOKUP($C2090,st!$B$2:$F$400,2,FALSE())="","",VLOOKUP($C2090,st!$B$2:$F$400,2,FALSE())),""))),"")</f>
        <v>1</v>
      </c>
      <c r="E2090" s="35" t="str">
        <f>IFERROR(IF($A2090="HDC",IF(VLOOKUP($C2090,hdc!$B$2:$F$1600,3,FALSE())="","",VLOOKUP($C2090,hdc!$B$2:$F$1600,3,FALSE())),IF($A2090="NAUTICS",IF(VLOOKUP($C2090,nautics!$B$2:$F$1200,3,FALSE())="","",VLOOKUP($C2090,nautics!$B$2:$F$1200,3,FALSE())),IF($A2090="ST",IF(VLOOKUP($C2090,st!$B$2:$F$400,3,FALSE())="","",VLOOKUP($C2090,st!$B$2:$F$400,3,FALSE())),""))),"")</f>
        <v/>
      </c>
      <c r="F2090" s="35" t="str">
        <f>IFERROR(IF($A2090="HDC",IF(VLOOKUP($C2090,hdc!$B$2:$F$1600,4,FALSE())="","",VLOOKUP($C2090,hdc!$B$2:$F$1600,4,FALSE())),IF($A2090="NAUTICS",IF(VLOOKUP($C2090,nautics!$B$2:$F$1200,4,FALSE())="","",VLOOKUP($C2090,nautics!$B$2:$F$1200,4,FALSE())),IF($A2090="ST",IF(VLOOKUP($C2090,st!$B$2:$F$400,4,FALSE())="","",VLOOKUP($C2090,st!$B$2:$F$400,4,FALSE())),""))),"")</f>
        <v/>
      </c>
      <c r="G2090" s="35" t="str">
        <f>IFERROR(IF($A2090="HDC",IF(VLOOKUP($C2090,hdc!$B$2:$F$1600,5,FALSE())="","",VLOOKUP($C2090,hdc!$B$2:$F$1600,5,FALSE())),IF($A2090="NAUTICS",IF(VLOOKUP($C2090,nautics!$B$2:$F$1200,5,FALSE())="","",VLOOKUP($C2090,nautics!$B$2:$F$1200,5,FALSE())),IF($A2090="ST",IF(VLOOKUP($C2090,st!$B$2:$F$400,5,FALSE())="","",VLOOKUP($C2090,st!$B$2:$F$400,5,FALSE())),""))),"")</f>
        <v/>
      </c>
      <c r="H2090" s="35" t="s">
        <v>84</v>
      </c>
      <c r="I2090" s="35" t="s">
        <v>34</v>
      </c>
      <c r="J2090" s="35" t="s">
        <v>216</v>
      </c>
      <c r="K2090" s="35">
        <f t="shared" si="8"/>
        <v>15</v>
      </c>
      <c r="L2090" s="35" t="s">
        <v>4735</v>
      </c>
      <c r="M2090" s="35" t="s">
        <v>4736</v>
      </c>
      <c r="N2090" s="35" t="s">
        <v>736</v>
      </c>
      <c r="O2090" s="35" t="s">
        <v>738</v>
      </c>
      <c r="P2090" s="35" t="s">
        <v>6748</v>
      </c>
      <c r="Q2090" s="35" t="s">
        <v>6750</v>
      </c>
      <c r="S2090" s="35" t="s">
        <v>736</v>
      </c>
      <c r="T2090" s="35" t="s">
        <v>738</v>
      </c>
      <c r="U2090" s="35" t="s">
        <v>89</v>
      </c>
      <c r="W2090" s="35" t="s">
        <v>78</v>
      </c>
      <c r="X2090" s="35" t="s">
        <v>59</v>
      </c>
      <c r="Y2090" s="35" t="s">
        <v>89</v>
      </c>
      <c r="Z2090" s="35" t="s">
        <v>89</v>
      </c>
    </row>
    <row r="2091" spans="1:26" ht="15" customHeight="1">
      <c r="A2091" s="35" t="s">
        <v>1304</v>
      </c>
      <c r="C2091" s="35" t="s">
        <v>6754</v>
      </c>
      <c r="D2091" s="35">
        <f>IFERROR(IF($A2091="HDC",IF(VLOOKUP($C2091,hdc!$B$2:$F$1600,2,FALSE())="","",VLOOKUP($C2091,hdc!$B$2:$F$1600,2,FALSE())),IF($A2091="NAUTICS",IF(VLOOKUP($C2091,nautics!$B$2:$F$1200,2,FALSE())="","",VLOOKUP($C2091,nautics!$B$2:$F$1200,2,FALSE())),IF($A2091="ST",IF(VLOOKUP($C2091,st!$B$2:$F$400,2,FALSE())="","",VLOOKUP($C2091,st!$B$2:$F$400,2,FALSE())),""))),"")</f>
        <v>1</v>
      </c>
      <c r="E2091" s="35" t="str">
        <f>IFERROR(IF($A2091="HDC",IF(VLOOKUP($C2091,hdc!$B$2:$F$1600,3,FALSE())="","",VLOOKUP($C2091,hdc!$B$2:$F$1600,3,FALSE())),IF($A2091="NAUTICS",IF(VLOOKUP($C2091,nautics!$B$2:$F$1200,3,FALSE())="","",VLOOKUP($C2091,nautics!$B$2:$F$1200,3,FALSE())),IF($A2091="ST",IF(VLOOKUP($C2091,st!$B$2:$F$400,3,FALSE())="","",VLOOKUP($C2091,st!$B$2:$F$400,3,FALSE())),""))),"")</f>
        <v/>
      </c>
      <c r="F2091" s="35" t="str">
        <f>IFERROR(IF($A2091="HDC",IF(VLOOKUP($C2091,hdc!$B$2:$F$1600,4,FALSE())="","",VLOOKUP($C2091,hdc!$B$2:$F$1600,4,FALSE())),IF($A2091="NAUTICS",IF(VLOOKUP($C2091,nautics!$B$2:$F$1200,4,FALSE())="","",VLOOKUP($C2091,nautics!$B$2:$F$1200,4,FALSE())),IF($A2091="ST",IF(VLOOKUP($C2091,st!$B$2:$F$400,4,FALSE())="","",VLOOKUP($C2091,st!$B$2:$F$400,4,FALSE())),""))),"")</f>
        <v/>
      </c>
      <c r="G2091" s="35" t="str">
        <f>IFERROR(IF($A2091="HDC",IF(VLOOKUP($C2091,hdc!$B$2:$F$1600,5,FALSE())="","",VLOOKUP($C2091,hdc!$B$2:$F$1600,5,FALSE())),IF($A2091="NAUTICS",IF(VLOOKUP($C2091,nautics!$B$2:$F$1200,5,FALSE())="","",VLOOKUP($C2091,nautics!$B$2:$F$1200,5,FALSE())),IF($A2091="ST",IF(VLOOKUP($C2091,st!$B$2:$F$400,5,FALSE())="","",VLOOKUP($C2091,st!$B$2:$F$400,5,FALSE())),""))),"")</f>
        <v/>
      </c>
      <c r="H2091" s="35" t="s">
        <v>84</v>
      </c>
      <c r="I2091" s="35" t="s">
        <v>34</v>
      </c>
      <c r="J2091" s="35" t="s">
        <v>216</v>
      </c>
      <c r="K2091" s="35">
        <f t="shared" si="8"/>
        <v>15</v>
      </c>
      <c r="L2091" s="35" t="s">
        <v>4735</v>
      </c>
      <c r="M2091" s="35" t="s">
        <v>4736</v>
      </c>
      <c r="N2091" s="35" t="s">
        <v>736</v>
      </c>
      <c r="O2091" s="35" t="s">
        <v>738</v>
      </c>
      <c r="P2091" s="35" t="s">
        <v>6758</v>
      </c>
      <c r="Q2091" s="35" t="s">
        <v>6759</v>
      </c>
      <c r="S2091" s="35" t="s">
        <v>736</v>
      </c>
      <c r="T2091" s="35" t="s">
        <v>738</v>
      </c>
      <c r="U2091" s="35" t="s">
        <v>89</v>
      </c>
      <c r="W2091" s="35" t="s">
        <v>78</v>
      </c>
      <c r="X2091" s="35" t="s">
        <v>59</v>
      </c>
      <c r="Y2091" s="35" t="s">
        <v>89</v>
      </c>
      <c r="Z2091" s="35" t="s">
        <v>89</v>
      </c>
    </row>
    <row r="2092" spans="1:26" ht="15" customHeight="1">
      <c r="A2092" s="35" t="s">
        <v>1304</v>
      </c>
      <c r="C2092" s="35" t="s">
        <v>6762</v>
      </c>
      <c r="D2092" s="35">
        <f>IFERROR(IF($A2092="HDC",IF(VLOOKUP($C2092,hdc!$B$2:$F$1600,2,FALSE())="","",VLOOKUP($C2092,hdc!$B$2:$F$1600,2,FALSE())),IF($A2092="NAUTICS",IF(VLOOKUP($C2092,nautics!$B$2:$F$1200,2,FALSE())="","",VLOOKUP($C2092,nautics!$B$2:$F$1200,2,FALSE())),IF($A2092="ST",IF(VLOOKUP($C2092,st!$B$2:$F$400,2,FALSE())="","",VLOOKUP($C2092,st!$B$2:$F$400,2,FALSE())),""))),"")</f>
        <v>1</v>
      </c>
      <c r="E2092" s="35" t="str">
        <f>IFERROR(IF($A2092="HDC",IF(VLOOKUP($C2092,hdc!$B$2:$F$1600,3,FALSE())="","",VLOOKUP($C2092,hdc!$B$2:$F$1600,3,FALSE())),IF($A2092="NAUTICS",IF(VLOOKUP($C2092,nautics!$B$2:$F$1200,3,FALSE())="","",VLOOKUP($C2092,nautics!$B$2:$F$1200,3,FALSE())),IF($A2092="ST",IF(VLOOKUP($C2092,st!$B$2:$F$400,3,FALSE())="","",VLOOKUP($C2092,st!$B$2:$F$400,3,FALSE())),""))),"")</f>
        <v/>
      </c>
      <c r="F2092" s="35" t="str">
        <f>IFERROR(IF($A2092="HDC",IF(VLOOKUP($C2092,hdc!$B$2:$F$1600,4,FALSE())="","",VLOOKUP($C2092,hdc!$B$2:$F$1600,4,FALSE())),IF($A2092="NAUTICS",IF(VLOOKUP($C2092,nautics!$B$2:$F$1200,4,FALSE())="","",VLOOKUP($C2092,nautics!$B$2:$F$1200,4,FALSE())),IF($A2092="ST",IF(VLOOKUP($C2092,st!$B$2:$F$400,4,FALSE())="","",VLOOKUP($C2092,st!$B$2:$F$400,4,FALSE())),""))),"")</f>
        <v/>
      </c>
      <c r="G2092" s="35" t="str">
        <f>IFERROR(IF($A2092="HDC",IF(VLOOKUP($C2092,hdc!$B$2:$F$1600,5,FALSE())="","",VLOOKUP($C2092,hdc!$B$2:$F$1600,5,FALSE())),IF($A2092="NAUTICS",IF(VLOOKUP($C2092,nautics!$B$2:$F$1200,5,FALSE())="","",VLOOKUP($C2092,nautics!$B$2:$F$1200,5,FALSE())),IF($A2092="ST",IF(VLOOKUP($C2092,st!$B$2:$F$400,5,FALSE())="","",VLOOKUP($C2092,st!$B$2:$F$400,5,FALSE())),""))),"")</f>
        <v/>
      </c>
      <c r="H2092" s="35" t="s">
        <v>155</v>
      </c>
      <c r="I2092" s="35" t="s">
        <v>34</v>
      </c>
      <c r="J2092" s="35" t="s">
        <v>216</v>
      </c>
      <c r="K2092" s="35">
        <f t="shared" si="8"/>
        <v>15</v>
      </c>
      <c r="L2092" s="35" t="s">
        <v>6765</v>
      </c>
      <c r="M2092" s="35" t="s">
        <v>6766</v>
      </c>
      <c r="N2092" s="35" t="s">
        <v>736</v>
      </c>
      <c r="O2092" s="35" t="s">
        <v>738</v>
      </c>
      <c r="P2092" s="35" t="s">
        <v>4735</v>
      </c>
      <c r="Q2092" s="35" t="s">
        <v>4736</v>
      </c>
      <c r="S2092" s="35" t="s">
        <v>736</v>
      </c>
      <c r="T2092" s="35" t="s">
        <v>738</v>
      </c>
      <c r="U2092" s="35" t="s">
        <v>89</v>
      </c>
      <c r="W2092" s="35" t="s">
        <v>78</v>
      </c>
      <c r="X2092" s="35" t="s">
        <v>3518</v>
      </c>
      <c r="Y2092" s="35" t="s">
        <v>89</v>
      </c>
      <c r="Z2092" s="35" t="s">
        <v>89</v>
      </c>
    </row>
    <row r="2093" spans="1:26" ht="15" customHeight="1">
      <c r="A2093" s="35" t="s">
        <v>1304</v>
      </c>
      <c r="C2093" s="35" t="s">
        <v>6768</v>
      </c>
      <c r="D2093" s="35">
        <f>IFERROR(IF($A2093="HDC",IF(VLOOKUP($C2093,hdc!$B$2:$F$1600,2,FALSE())="","",VLOOKUP($C2093,hdc!$B$2:$F$1600,2,FALSE())),IF($A2093="NAUTICS",IF(VLOOKUP($C2093,nautics!$B$2:$F$1200,2,FALSE())="","",VLOOKUP($C2093,nautics!$B$2:$F$1200,2,FALSE())),IF($A2093="ST",IF(VLOOKUP($C2093,st!$B$2:$F$400,2,FALSE())="","",VLOOKUP($C2093,st!$B$2:$F$400,2,FALSE())),""))),"")</f>
        <v>1</v>
      </c>
      <c r="E2093" s="35" t="str">
        <f>IFERROR(IF($A2093="HDC",IF(VLOOKUP($C2093,hdc!$B$2:$F$1600,3,FALSE())="","",VLOOKUP($C2093,hdc!$B$2:$F$1600,3,FALSE())),IF($A2093="NAUTICS",IF(VLOOKUP($C2093,nautics!$B$2:$F$1200,3,FALSE())="","",VLOOKUP($C2093,nautics!$B$2:$F$1200,3,FALSE())),IF($A2093="ST",IF(VLOOKUP($C2093,st!$B$2:$F$400,3,FALSE())="","",VLOOKUP($C2093,st!$B$2:$F$400,3,FALSE())),""))),"")</f>
        <v/>
      </c>
      <c r="F2093" s="35" t="str">
        <f>IFERROR(IF($A2093="HDC",IF(VLOOKUP($C2093,hdc!$B$2:$F$1600,4,FALSE())="","",VLOOKUP($C2093,hdc!$B$2:$F$1600,4,FALSE())),IF($A2093="NAUTICS",IF(VLOOKUP($C2093,nautics!$B$2:$F$1200,4,FALSE())="","",VLOOKUP($C2093,nautics!$B$2:$F$1200,4,FALSE())),IF($A2093="ST",IF(VLOOKUP($C2093,st!$B$2:$F$400,4,FALSE())="","",VLOOKUP($C2093,st!$B$2:$F$400,4,FALSE())),""))),"")</f>
        <v/>
      </c>
      <c r="G2093" s="35" t="str">
        <f>IFERROR(IF($A2093="HDC",IF(VLOOKUP($C2093,hdc!$B$2:$F$1600,5,FALSE())="","",VLOOKUP($C2093,hdc!$B$2:$F$1600,5,FALSE())),IF($A2093="NAUTICS",IF(VLOOKUP($C2093,nautics!$B$2:$F$1200,5,FALSE())="","",VLOOKUP($C2093,nautics!$B$2:$F$1200,5,FALSE())),IF($A2093="ST",IF(VLOOKUP($C2093,st!$B$2:$F$400,5,FALSE())="","",VLOOKUP($C2093,st!$B$2:$F$400,5,FALSE())),""))),"")</f>
        <v/>
      </c>
      <c r="H2093" s="35" t="s">
        <v>155</v>
      </c>
      <c r="I2093" s="35" t="s">
        <v>34</v>
      </c>
      <c r="J2093" s="35" t="s">
        <v>216</v>
      </c>
      <c r="K2093" s="35">
        <f t="shared" si="8"/>
        <v>15</v>
      </c>
      <c r="L2093" s="35" t="s">
        <v>6771</v>
      </c>
      <c r="M2093" s="35" t="s">
        <v>6773</v>
      </c>
      <c r="N2093" s="35" t="s">
        <v>736</v>
      </c>
      <c r="O2093" s="35" t="s">
        <v>738</v>
      </c>
      <c r="P2093" s="35" t="s">
        <v>4735</v>
      </c>
      <c r="Q2093" s="35" t="s">
        <v>4736</v>
      </c>
      <c r="S2093" s="35" t="s">
        <v>736</v>
      </c>
      <c r="T2093" s="35" t="s">
        <v>738</v>
      </c>
      <c r="U2093" s="35" t="s">
        <v>89</v>
      </c>
      <c r="W2093" s="35" t="s">
        <v>78</v>
      </c>
      <c r="X2093" s="35" t="s">
        <v>3518</v>
      </c>
      <c r="Y2093" s="35" t="s">
        <v>89</v>
      </c>
      <c r="Z2093" s="35" t="s">
        <v>89</v>
      </c>
    </row>
    <row r="2094" spans="1:26" ht="15" customHeight="1">
      <c r="A2094" s="35" t="s">
        <v>1304</v>
      </c>
      <c r="C2094" s="35" t="s">
        <v>6776</v>
      </c>
      <c r="D2094" s="35">
        <f>IFERROR(IF($A2094="HDC",IF(VLOOKUP($C2094,hdc!$B$2:$F$1600,2,FALSE())="","",VLOOKUP($C2094,hdc!$B$2:$F$1600,2,FALSE())),IF($A2094="NAUTICS",IF(VLOOKUP($C2094,nautics!$B$2:$F$1200,2,FALSE())="","",VLOOKUP($C2094,nautics!$B$2:$F$1200,2,FALSE())),IF($A2094="ST",IF(VLOOKUP($C2094,st!$B$2:$F$400,2,FALSE())="","",VLOOKUP($C2094,st!$B$2:$F$400,2,FALSE())),""))),"")</f>
        <v>1</v>
      </c>
      <c r="E2094" s="35" t="str">
        <f>IFERROR(IF($A2094="HDC",IF(VLOOKUP($C2094,hdc!$B$2:$F$1600,3,FALSE())="","",VLOOKUP($C2094,hdc!$B$2:$F$1600,3,FALSE())),IF($A2094="NAUTICS",IF(VLOOKUP($C2094,nautics!$B$2:$F$1200,3,FALSE())="","",VLOOKUP($C2094,nautics!$B$2:$F$1200,3,FALSE())),IF($A2094="ST",IF(VLOOKUP($C2094,st!$B$2:$F$400,3,FALSE())="","",VLOOKUP($C2094,st!$B$2:$F$400,3,FALSE())),""))),"")</f>
        <v/>
      </c>
      <c r="F2094" s="35" t="str">
        <f>IFERROR(IF($A2094="HDC",IF(VLOOKUP($C2094,hdc!$B$2:$F$1600,4,FALSE())="","",VLOOKUP($C2094,hdc!$B$2:$F$1600,4,FALSE())),IF($A2094="NAUTICS",IF(VLOOKUP($C2094,nautics!$B$2:$F$1200,4,FALSE())="","",VLOOKUP($C2094,nautics!$B$2:$F$1200,4,FALSE())),IF($A2094="ST",IF(VLOOKUP($C2094,st!$B$2:$F$400,4,FALSE())="","",VLOOKUP($C2094,st!$B$2:$F$400,4,FALSE())),""))),"")</f>
        <v/>
      </c>
      <c r="G2094" s="35" t="str">
        <f>IFERROR(IF($A2094="HDC",IF(VLOOKUP($C2094,hdc!$B$2:$F$1600,5,FALSE())="","",VLOOKUP($C2094,hdc!$B$2:$F$1600,5,FALSE())),IF($A2094="NAUTICS",IF(VLOOKUP($C2094,nautics!$B$2:$F$1200,5,FALSE())="","",VLOOKUP($C2094,nautics!$B$2:$F$1200,5,FALSE())),IF($A2094="ST",IF(VLOOKUP($C2094,st!$B$2:$F$400,5,FALSE())="","",VLOOKUP($C2094,st!$B$2:$F$400,5,FALSE())),""))),"")</f>
        <v/>
      </c>
      <c r="H2094" s="35" t="s">
        <v>84</v>
      </c>
      <c r="I2094" s="35" t="s">
        <v>34</v>
      </c>
      <c r="J2094" s="35" t="s">
        <v>216</v>
      </c>
      <c r="K2094" s="35">
        <f t="shared" si="8"/>
        <v>15</v>
      </c>
      <c r="L2094" s="35" t="s">
        <v>4717</v>
      </c>
      <c r="M2094" s="35" t="s">
        <v>4718</v>
      </c>
      <c r="N2094" s="35" t="s">
        <v>736</v>
      </c>
      <c r="O2094" s="35" t="s">
        <v>738</v>
      </c>
      <c r="P2094" s="35" t="s">
        <v>6780</v>
      </c>
      <c r="Q2094" s="35" t="s">
        <v>6782</v>
      </c>
      <c r="S2094" s="35" t="s">
        <v>736</v>
      </c>
      <c r="T2094" s="35" t="s">
        <v>738</v>
      </c>
      <c r="U2094" s="35" t="s">
        <v>89</v>
      </c>
      <c r="W2094" s="35" t="s">
        <v>78</v>
      </c>
      <c r="X2094" s="35" t="s">
        <v>59</v>
      </c>
      <c r="Y2094" s="35" t="s">
        <v>89</v>
      </c>
      <c r="Z2094" s="35" t="s">
        <v>89</v>
      </c>
    </row>
    <row r="2095" spans="1:26" ht="15" customHeight="1">
      <c r="A2095" s="35" t="s">
        <v>1304</v>
      </c>
      <c r="C2095" s="35" t="s">
        <v>6786</v>
      </c>
      <c r="D2095" s="35" t="str">
        <f>IFERROR(IF($A2095="HDC",IF(VLOOKUP($C2095,hdc!$B$2:$F$1600,2,FALSE())="","",VLOOKUP($C2095,hdc!$B$2:$F$1600,2,FALSE())),IF($A2095="NAUTICS",IF(VLOOKUP($C2095,nautics!$B$2:$F$1200,2,FALSE())="","",VLOOKUP($C2095,nautics!$B$2:$F$1200,2,FALSE())),IF($A2095="ST",IF(VLOOKUP($C2095,st!$B$2:$F$400,2,FALSE())="","",VLOOKUP($C2095,st!$B$2:$F$400,2,FALSE())),""))),"")</f>
        <v/>
      </c>
      <c r="E2095" s="35" t="str">
        <f>IFERROR(IF($A2095="HDC",IF(VLOOKUP($C2095,hdc!$B$2:$F$1600,3,FALSE())="","",VLOOKUP($C2095,hdc!$B$2:$F$1600,3,FALSE())),IF($A2095="NAUTICS",IF(VLOOKUP($C2095,nautics!$B$2:$F$1200,3,FALSE())="","",VLOOKUP($C2095,nautics!$B$2:$F$1200,3,FALSE())),IF($A2095="ST",IF(VLOOKUP($C2095,st!$B$2:$F$400,3,FALSE())="","",VLOOKUP($C2095,st!$B$2:$F$400,3,FALSE())),""))),"")</f>
        <v/>
      </c>
      <c r="F2095" s="35" t="str">
        <f>IFERROR(IF($A2095="HDC",IF(VLOOKUP($C2095,hdc!$B$2:$F$1600,4,FALSE())="","",VLOOKUP($C2095,hdc!$B$2:$F$1600,4,FALSE())),IF($A2095="NAUTICS",IF(VLOOKUP($C2095,nautics!$B$2:$F$1200,4,FALSE())="","",VLOOKUP($C2095,nautics!$B$2:$F$1200,4,FALSE())),IF($A2095="ST",IF(VLOOKUP($C2095,st!$B$2:$F$400,4,FALSE())="","",VLOOKUP($C2095,st!$B$2:$F$400,4,FALSE())),""))),"")</f>
        <v/>
      </c>
      <c r="G2095" s="35" t="str">
        <f>IFERROR(IF($A2095="HDC",IF(VLOOKUP($C2095,hdc!$B$2:$F$1600,5,FALSE())="","",VLOOKUP($C2095,hdc!$B$2:$F$1600,5,FALSE())),IF($A2095="NAUTICS",IF(VLOOKUP($C2095,nautics!$B$2:$F$1200,5,FALSE())="","",VLOOKUP($C2095,nautics!$B$2:$F$1200,5,FALSE())),IF($A2095="ST",IF(VLOOKUP($C2095,st!$B$2:$F$400,5,FALSE())="","",VLOOKUP($C2095,st!$B$2:$F$400,5,FALSE())),""))),"")</f>
        <v/>
      </c>
      <c r="H2095" s="35" t="s">
        <v>84</v>
      </c>
      <c r="I2095" s="35" t="s">
        <v>34</v>
      </c>
      <c r="J2095" s="35" t="s">
        <v>216</v>
      </c>
      <c r="K2095" s="35">
        <f t="shared" si="8"/>
        <v>15</v>
      </c>
      <c r="L2095" s="35" t="s">
        <v>4735</v>
      </c>
      <c r="M2095" s="35" t="s">
        <v>4736</v>
      </c>
      <c r="N2095" s="35" t="s">
        <v>736</v>
      </c>
      <c r="O2095" s="35" t="s">
        <v>738</v>
      </c>
      <c r="P2095" s="35" t="s">
        <v>6789</v>
      </c>
      <c r="Q2095" s="35" t="s">
        <v>6708</v>
      </c>
      <c r="S2095" s="35" t="s">
        <v>736</v>
      </c>
      <c r="T2095" s="35" t="s">
        <v>738</v>
      </c>
      <c r="U2095" s="35" t="s">
        <v>89</v>
      </c>
      <c r="W2095" s="35" t="s">
        <v>78</v>
      </c>
      <c r="X2095" s="35" t="s">
        <v>59</v>
      </c>
      <c r="Y2095" s="35" t="s">
        <v>89</v>
      </c>
      <c r="Z2095" s="35" t="s">
        <v>89</v>
      </c>
    </row>
    <row r="2096" spans="1:26" ht="15" customHeight="1">
      <c r="A2096" s="35" t="s">
        <v>1304</v>
      </c>
      <c r="C2096" s="35" t="s">
        <v>6792</v>
      </c>
      <c r="D2096" s="35" t="str">
        <f>IFERROR(IF($A2096="HDC",IF(VLOOKUP($C2096,hdc!$B$2:$F$1600,2,FALSE())="","",VLOOKUP($C2096,hdc!$B$2:$F$1600,2,FALSE())),IF($A2096="NAUTICS",IF(VLOOKUP($C2096,nautics!$B$2:$F$1200,2,FALSE())="","",VLOOKUP($C2096,nautics!$B$2:$F$1200,2,FALSE())),IF($A2096="ST",IF(VLOOKUP($C2096,st!$B$2:$F$400,2,FALSE())="","",VLOOKUP($C2096,st!$B$2:$F$400,2,FALSE())),""))),"")</f>
        <v/>
      </c>
      <c r="E2096" s="35" t="str">
        <f>IFERROR(IF($A2096="HDC",IF(VLOOKUP($C2096,hdc!$B$2:$F$1600,3,FALSE())="","",VLOOKUP($C2096,hdc!$B$2:$F$1600,3,FALSE())),IF($A2096="NAUTICS",IF(VLOOKUP($C2096,nautics!$B$2:$F$1200,3,FALSE())="","",VLOOKUP($C2096,nautics!$B$2:$F$1200,3,FALSE())),IF($A2096="ST",IF(VLOOKUP($C2096,st!$B$2:$F$400,3,FALSE())="","",VLOOKUP($C2096,st!$B$2:$F$400,3,FALSE())),""))),"")</f>
        <v/>
      </c>
      <c r="F2096" s="35" t="str">
        <f>IFERROR(IF($A2096="HDC",IF(VLOOKUP($C2096,hdc!$B$2:$F$1600,4,FALSE())="","",VLOOKUP($C2096,hdc!$B$2:$F$1600,4,FALSE())),IF($A2096="NAUTICS",IF(VLOOKUP($C2096,nautics!$B$2:$F$1200,4,FALSE())="","",VLOOKUP($C2096,nautics!$B$2:$F$1200,4,FALSE())),IF($A2096="ST",IF(VLOOKUP($C2096,st!$B$2:$F$400,4,FALSE())="","",VLOOKUP($C2096,st!$B$2:$F$400,4,FALSE())),""))),"")</f>
        <v/>
      </c>
      <c r="G2096" s="35" t="str">
        <f>IFERROR(IF($A2096="HDC",IF(VLOOKUP($C2096,hdc!$B$2:$F$1600,5,FALSE())="","",VLOOKUP($C2096,hdc!$B$2:$F$1600,5,FALSE())),IF($A2096="NAUTICS",IF(VLOOKUP($C2096,nautics!$B$2:$F$1200,5,FALSE())="","",VLOOKUP($C2096,nautics!$B$2:$F$1200,5,FALSE())),IF($A2096="ST",IF(VLOOKUP($C2096,st!$B$2:$F$400,5,FALSE())="","",VLOOKUP($C2096,st!$B$2:$F$400,5,FALSE())),""))),"")</f>
        <v/>
      </c>
      <c r="H2096" s="35" t="s">
        <v>6794</v>
      </c>
      <c r="I2096" s="35" t="s">
        <v>34</v>
      </c>
      <c r="J2096" s="35" t="s">
        <v>6795</v>
      </c>
      <c r="K2096" s="35">
        <f t="shared" si="8"/>
        <v>33</v>
      </c>
      <c r="L2096" s="35" t="s">
        <v>4765</v>
      </c>
      <c r="M2096" s="35" t="s">
        <v>4766</v>
      </c>
      <c r="N2096" s="35" t="s">
        <v>896</v>
      </c>
      <c r="O2096" s="35" t="s">
        <v>897</v>
      </c>
      <c r="P2096" s="35" t="s">
        <v>4702</v>
      </c>
      <c r="Q2096" s="35" t="s">
        <v>4703</v>
      </c>
      <c r="S2096" s="35" t="s">
        <v>46</v>
      </c>
      <c r="T2096" s="35" t="s">
        <v>49</v>
      </c>
      <c r="U2096" s="35" t="s">
        <v>4779</v>
      </c>
      <c r="W2096" s="35" t="s">
        <v>57</v>
      </c>
      <c r="X2096" s="35" t="s">
        <v>6799</v>
      </c>
      <c r="Y2096" s="35" t="s">
        <v>4772</v>
      </c>
      <c r="Z2096" s="35" t="s">
        <v>177</v>
      </c>
    </row>
    <row r="2097" spans="1:26" ht="15" customHeight="1">
      <c r="A2097" s="35" t="s">
        <v>1304</v>
      </c>
      <c r="C2097" s="35" t="s">
        <v>6802</v>
      </c>
      <c r="D2097" s="35" t="str">
        <f>IFERROR(IF($A2097="HDC",IF(VLOOKUP($C2097,hdc!$B$2:$F$1600,2,FALSE())="","",VLOOKUP($C2097,hdc!$B$2:$F$1600,2,FALSE())),IF($A2097="NAUTICS",IF(VLOOKUP($C2097,nautics!$B$2:$F$1200,2,FALSE())="","",VLOOKUP($C2097,nautics!$B$2:$F$1200,2,FALSE())),IF($A2097="ST",IF(VLOOKUP($C2097,st!$B$2:$F$400,2,FALSE())="","",VLOOKUP($C2097,st!$B$2:$F$400,2,FALSE())),""))),"")</f>
        <v/>
      </c>
      <c r="E2097" s="35" t="str">
        <f>IFERROR(IF($A2097="HDC",IF(VLOOKUP($C2097,hdc!$B$2:$F$1600,3,FALSE())="","",VLOOKUP($C2097,hdc!$B$2:$F$1600,3,FALSE())),IF($A2097="NAUTICS",IF(VLOOKUP($C2097,nautics!$B$2:$F$1200,3,FALSE())="","",VLOOKUP($C2097,nautics!$B$2:$F$1200,3,FALSE())),IF($A2097="ST",IF(VLOOKUP($C2097,st!$B$2:$F$400,3,FALSE())="","",VLOOKUP($C2097,st!$B$2:$F$400,3,FALSE())),""))),"")</f>
        <v/>
      </c>
      <c r="F2097" s="35" t="str">
        <f>IFERROR(IF($A2097="HDC",IF(VLOOKUP($C2097,hdc!$B$2:$F$1600,4,FALSE())="","",VLOOKUP($C2097,hdc!$B$2:$F$1600,4,FALSE())),IF($A2097="NAUTICS",IF(VLOOKUP($C2097,nautics!$B$2:$F$1200,4,FALSE())="","",VLOOKUP($C2097,nautics!$B$2:$F$1200,4,FALSE())),IF($A2097="ST",IF(VLOOKUP($C2097,st!$B$2:$F$400,4,FALSE())="","",VLOOKUP($C2097,st!$B$2:$F$400,4,FALSE())),""))),"")</f>
        <v/>
      </c>
      <c r="G2097" s="35" t="str">
        <f>IFERROR(IF($A2097="HDC",IF(VLOOKUP($C2097,hdc!$B$2:$F$1600,5,FALSE())="","",VLOOKUP($C2097,hdc!$B$2:$F$1600,5,FALSE())),IF($A2097="NAUTICS",IF(VLOOKUP($C2097,nautics!$B$2:$F$1200,5,FALSE())="","",VLOOKUP($C2097,nautics!$B$2:$F$1200,5,FALSE())),IF($A2097="ST",IF(VLOOKUP($C2097,st!$B$2:$F$400,5,FALSE())="","",VLOOKUP($C2097,st!$B$2:$F$400,5,FALSE())),""))),"")</f>
        <v/>
      </c>
      <c r="H2097" s="35" t="s">
        <v>6794</v>
      </c>
      <c r="I2097" s="35" t="s">
        <v>34</v>
      </c>
      <c r="J2097" s="35" t="s">
        <v>2963</v>
      </c>
      <c r="K2097" s="35">
        <f t="shared" si="8"/>
        <v>40</v>
      </c>
      <c r="L2097" s="35" t="s">
        <v>4785</v>
      </c>
      <c r="M2097" s="35" t="s">
        <v>4787</v>
      </c>
      <c r="N2097" s="35" t="s">
        <v>65</v>
      </c>
      <c r="O2097" s="35" t="s">
        <v>68</v>
      </c>
      <c r="P2097" s="35" t="s">
        <v>4702</v>
      </c>
      <c r="Q2097" s="35" t="s">
        <v>4703</v>
      </c>
      <c r="S2097" s="35" t="s">
        <v>46</v>
      </c>
      <c r="T2097" s="35" t="s">
        <v>49</v>
      </c>
      <c r="U2097" s="35" t="s">
        <v>6805</v>
      </c>
      <c r="W2097" s="35" t="s">
        <v>57</v>
      </c>
      <c r="X2097" s="35" t="s">
        <v>6799</v>
      </c>
      <c r="Y2097" s="35" t="s">
        <v>4790</v>
      </c>
      <c r="Z2097" s="35" t="s">
        <v>177</v>
      </c>
    </row>
    <row r="2098" spans="1:26" ht="15" customHeight="1">
      <c r="A2098" s="35" t="s">
        <v>1304</v>
      </c>
      <c r="C2098" s="35" t="s">
        <v>6806</v>
      </c>
      <c r="D2098" s="35" t="str">
        <f>IFERROR(IF($A2098="HDC",IF(VLOOKUP($C2098,hdc!$B$2:$F$1600,2,FALSE())="","",VLOOKUP($C2098,hdc!$B$2:$F$1600,2,FALSE())),IF($A2098="NAUTICS",IF(VLOOKUP($C2098,nautics!$B$2:$F$1200,2,FALSE())="","",VLOOKUP($C2098,nautics!$B$2:$F$1200,2,FALSE())),IF($A2098="ST",IF(VLOOKUP($C2098,st!$B$2:$F$400,2,FALSE())="","",VLOOKUP($C2098,st!$B$2:$F$400,2,FALSE())),""))),"")</f>
        <v/>
      </c>
      <c r="E2098" s="35" t="str">
        <f>IFERROR(IF($A2098="HDC",IF(VLOOKUP($C2098,hdc!$B$2:$F$1600,3,FALSE())="","",VLOOKUP($C2098,hdc!$B$2:$F$1600,3,FALSE())),IF($A2098="NAUTICS",IF(VLOOKUP($C2098,nautics!$B$2:$F$1200,3,FALSE())="","",VLOOKUP($C2098,nautics!$B$2:$F$1200,3,FALSE())),IF($A2098="ST",IF(VLOOKUP($C2098,st!$B$2:$F$400,3,FALSE())="","",VLOOKUP($C2098,st!$B$2:$F$400,3,FALSE())),""))),"")</f>
        <v/>
      </c>
      <c r="F2098" s="35" t="str">
        <f>IFERROR(IF($A2098="HDC",IF(VLOOKUP($C2098,hdc!$B$2:$F$1600,4,FALSE())="","",VLOOKUP($C2098,hdc!$B$2:$F$1600,4,FALSE())),IF($A2098="NAUTICS",IF(VLOOKUP($C2098,nautics!$B$2:$F$1200,4,FALSE())="","",VLOOKUP($C2098,nautics!$B$2:$F$1200,4,FALSE())),IF($A2098="ST",IF(VLOOKUP($C2098,st!$B$2:$F$400,4,FALSE())="","",VLOOKUP($C2098,st!$B$2:$F$400,4,FALSE())),""))),"")</f>
        <v/>
      </c>
      <c r="G2098" s="35" t="str">
        <f>IFERROR(IF($A2098="HDC",IF(VLOOKUP($C2098,hdc!$B$2:$F$1600,5,FALSE())="","",VLOOKUP($C2098,hdc!$B$2:$F$1600,5,FALSE())),IF($A2098="NAUTICS",IF(VLOOKUP($C2098,nautics!$B$2:$F$1200,5,FALSE())="","",VLOOKUP($C2098,nautics!$B$2:$F$1200,5,FALSE())),IF($A2098="ST",IF(VLOOKUP($C2098,st!$B$2:$F$400,5,FALSE())="","",VLOOKUP($C2098,st!$B$2:$F$400,5,FALSE())),""))),"")</f>
        <v/>
      </c>
      <c r="H2098" s="35" t="s">
        <v>4762</v>
      </c>
      <c r="I2098" s="35" t="s">
        <v>34</v>
      </c>
      <c r="J2098" s="35" t="s">
        <v>6808</v>
      </c>
      <c r="K2098" s="35">
        <f t="shared" si="8"/>
        <v>21</v>
      </c>
      <c r="L2098" s="35" t="s">
        <v>6810</v>
      </c>
      <c r="M2098" s="35" t="s">
        <v>4959</v>
      </c>
      <c r="N2098" s="35" t="s">
        <v>46</v>
      </c>
      <c r="O2098" s="35" t="s">
        <v>49</v>
      </c>
      <c r="P2098" s="35" t="s">
        <v>6812</v>
      </c>
      <c r="Q2098" s="35" t="s">
        <v>6813</v>
      </c>
      <c r="S2098" s="35" t="s">
        <v>46</v>
      </c>
      <c r="T2098" s="35" t="s">
        <v>49</v>
      </c>
      <c r="U2098" s="35" t="s">
        <v>89</v>
      </c>
      <c r="W2098" s="35" t="s">
        <v>78</v>
      </c>
      <c r="X2098" s="35" t="s">
        <v>4960</v>
      </c>
      <c r="Y2098" s="35" t="s">
        <v>89</v>
      </c>
      <c r="Z2098" s="35" t="s">
        <v>89</v>
      </c>
    </row>
    <row r="2099" spans="1:26" ht="15" customHeight="1">
      <c r="A2099" s="35" t="s">
        <v>1304</v>
      </c>
      <c r="C2099" s="35" t="s">
        <v>6816</v>
      </c>
      <c r="D2099" s="35">
        <f>IFERROR(IF($A2099="HDC",IF(VLOOKUP($C2099,hdc!$B$2:$F$1600,2,FALSE())="","",VLOOKUP($C2099,hdc!$B$2:$F$1600,2,FALSE())),IF($A2099="NAUTICS",IF(VLOOKUP($C2099,nautics!$B$2:$F$1200,2,FALSE())="","",VLOOKUP($C2099,nautics!$B$2:$F$1200,2,FALSE())),IF($A2099="ST",IF(VLOOKUP($C2099,st!$B$2:$F$400,2,FALSE())="","",VLOOKUP($C2099,st!$B$2:$F$400,2,FALSE())),""))),"")</f>
        <v>1</v>
      </c>
      <c r="E2099" s="35" t="str">
        <f>IFERROR(IF($A2099="HDC",IF(VLOOKUP($C2099,hdc!$B$2:$F$1600,3,FALSE())="","",VLOOKUP($C2099,hdc!$B$2:$F$1600,3,FALSE())),IF($A2099="NAUTICS",IF(VLOOKUP($C2099,nautics!$B$2:$F$1200,3,FALSE())="","",VLOOKUP($C2099,nautics!$B$2:$F$1200,3,FALSE())),IF($A2099="ST",IF(VLOOKUP($C2099,st!$B$2:$F$400,3,FALSE())="","",VLOOKUP($C2099,st!$B$2:$F$400,3,FALSE())),""))),"")</f>
        <v/>
      </c>
      <c r="F2099" s="35" t="str">
        <f>IFERROR(IF($A2099="HDC",IF(VLOOKUP($C2099,hdc!$B$2:$F$1600,4,FALSE())="","",VLOOKUP($C2099,hdc!$B$2:$F$1600,4,FALSE())),IF($A2099="NAUTICS",IF(VLOOKUP($C2099,nautics!$B$2:$F$1200,4,FALSE())="","",VLOOKUP($C2099,nautics!$B$2:$F$1200,4,FALSE())),IF($A2099="ST",IF(VLOOKUP($C2099,st!$B$2:$F$400,4,FALSE())="","",VLOOKUP($C2099,st!$B$2:$F$400,4,FALSE())),""))),"")</f>
        <v/>
      </c>
      <c r="G2099" s="35" t="str">
        <f>IFERROR(IF($A2099="HDC",IF(VLOOKUP($C2099,hdc!$B$2:$F$1600,5,FALSE())="","",VLOOKUP($C2099,hdc!$B$2:$F$1600,5,FALSE())),IF($A2099="NAUTICS",IF(VLOOKUP($C2099,nautics!$B$2:$F$1200,5,FALSE())="","",VLOOKUP($C2099,nautics!$B$2:$F$1200,5,FALSE())),IF($A2099="ST",IF(VLOOKUP($C2099,st!$B$2:$F$400,5,FALSE())="","",VLOOKUP($C2099,st!$B$2:$F$400,5,FALSE())),""))),"")</f>
        <v/>
      </c>
      <c r="H2099" s="35" t="s">
        <v>4762</v>
      </c>
      <c r="I2099" s="35" t="s">
        <v>34</v>
      </c>
      <c r="J2099" s="35" t="s">
        <v>1043</v>
      </c>
      <c r="K2099" s="35">
        <f t="shared" si="8"/>
        <v>5</v>
      </c>
      <c r="L2099" s="35" t="s">
        <v>5006</v>
      </c>
      <c r="M2099" s="35" t="s">
        <v>5007</v>
      </c>
      <c r="N2099" s="35" t="s">
        <v>65</v>
      </c>
      <c r="O2099" s="35" t="s">
        <v>68</v>
      </c>
      <c r="P2099" s="35" t="s">
        <v>6824</v>
      </c>
      <c r="Q2099" s="35" t="s">
        <v>5509</v>
      </c>
      <c r="S2099" s="35" t="s">
        <v>65</v>
      </c>
      <c r="T2099" s="35" t="s">
        <v>68</v>
      </c>
      <c r="U2099" s="35" t="s">
        <v>89</v>
      </c>
      <c r="W2099" s="35" t="s">
        <v>78</v>
      </c>
      <c r="X2099" s="35" t="s">
        <v>4960</v>
      </c>
      <c r="Y2099" s="35" t="s">
        <v>89</v>
      </c>
      <c r="Z2099" s="35" t="s">
        <v>89</v>
      </c>
    </row>
    <row r="2100" spans="1:26" ht="15" customHeight="1">
      <c r="A2100" s="35" t="s">
        <v>1304</v>
      </c>
      <c r="C2100" s="35" t="s">
        <v>6827</v>
      </c>
      <c r="D2100" s="35">
        <f>IFERROR(IF($A2100="HDC",IF(VLOOKUP($C2100,hdc!$B$2:$F$1600,2,FALSE())="","",VLOOKUP($C2100,hdc!$B$2:$F$1600,2,FALSE())),IF($A2100="NAUTICS",IF(VLOOKUP($C2100,nautics!$B$2:$F$1200,2,FALSE())="","",VLOOKUP($C2100,nautics!$B$2:$F$1200,2,FALSE())),IF($A2100="ST",IF(VLOOKUP($C2100,st!$B$2:$F$400,2,FALSE())="","",VLOOKUP($C2100,st!$B$2:$F$400,2,FALSE())),""))),"")</f>
        <v>1</v>
      </c>
      <c r="E2100" s="35" t="str">
        <f>IFERROR(IF($A2100="HDC",IF(VLOOKUP($C2100,hdc!$B$2:$F$1600,3,FALSE())="","",VLOOKUP($C2100,hdc!$B$2:$F$1600,3,FALSE())),IF($A2100="NAUTICS",IF(VLOOKUP($C2100,nautics!$B$2:$F$1200,3,FALSE())="","",VLOOKUP($C2100,nautics!$B$2:$F$1200,3,FALSE())),IF($A2100="ST",IF(VLOOKUP($C2100,st!$B$2:$F$400,3,FALSE())="","",VLOOKUP($C2100,st!$B$2:$F$400,3,FALSE())),""))),"")</f>
        <v/>
      </c>
      <c r="F2100" s="35" t="str">
        <f>IFERROR(IF($A2100="HDC",IF(VLOOKUP($C2100,hdc!$B$2:$F$1600,4,FALSE())="","",VLOOKUP($C2100,hdc!$B$2:$F$1600,4,FALSE())),IF($A2100="NAUTICS",IF(VLOOKUP($C2100,nautics!$B$2:$F$1200,4,FALSE())="","",VLOOKUP($C2100,nautics!$B$2:$F$1200,4,FALSE())),IF($A2100="ST",IF(VLOOKUP($C2100,st!$B$2:$F$400,4,FALSE())="","",VLOOKUP($C2100,st!$B$2:$F$400,4,FALSE())),""))),"")</f>
        <v/>
      </c>
      <c r="G2100" s="35" t="str">
        <f>IFERROR(IF($A2100="HDC",IF(VLOOKUP($C2100,hdc!$B$2:$F$1600,5,FALSE())="","",VLOOKUP($C2100,hdc!$B$2:$F$1600,5,FALSE())),IF($A2100="NAUTICS",IF(VLOOKUP($C2100,nautics!$B$2:$F$1200,5,FALSE())="","",VLOOKUP($C2100,nautics!$B$2:$F$1200,5,FALSE())),IF($A2100="ST",IF(VLOOKUP($C2100,st!$B$2:$F$400,5,FALSE())="","",VLOOKUP($C2100,st!$B$2:$F$400,5,FALSE())),""))),"")</f>
        <v/>
      </c>
      <c r="H2100" s="35" t="s">
        <v>155</v>
      </c>
      <c r="I2100" s="35" t="s">
        <v>34</v>
      </c>
      <c r="J2100" s="35" t="s">
        <v>6829</v>
      </c>
      <c r="K2100" s="35">
        <f t="shared" si="8"/>
        <v>20</v>
      </c>
      <c r="L2100" s="35" t="s">
        <v>6832</v>
      </c>
      <c r="M2100" s="35" t="s">
        <v>6833</v>
      </c>
      <c r="N2100" s="35" t="s">
        <v>736</v>
      </c>
      <c r="O2100" s="35" t="s">
        <v>738</v>
      </c>
      <c r="P2100" s="35" t="s">
        <v>4714</v>
      </c>
      <c r="Q2100" s="35" t="s">
        <v>4716</v>
      </c>
      <c r="S2100" s="35" t="s">
        <v>736</v>
      </c>
      <c r="T2100" s="35" t="s">
        <v>738</v>
      </c>
      <c r="U2100" s="35" t="s">
        <v>6835</v>
      </c>
      <c r="W2100" s="35" t="s">
        <v>78</v>
      </c>
      <c r="X2100" s="35" t="s">
        <v>59</v>
      </c>
      <c r="Y2100" s="35" t="s">
        <v>6836</v>
      </c>
      <c r="Z2100" s="35" t="s">
        <v>4722</v>
      </c>
    </row>
    <row r="2101" spans="1:26" ht="15" customHeight="1">
      <c r="A2101" s="35" t="s">
        <v>1304</v>
      </c>
      <c r="C2101" s="35" t="s">
        <v>6838</v>
      </c>
      <c r="D2101" s="35" t="str">
        <f>IFERROR(IF($A2101="HDC",IF(VLOOKUP($C2101,hdc!$B$2:$F$1600,2,FALSE())="","",VLOOKUP($C2101,hdc!$B$2:$F$1600,2,FALSE())),IF($A2101="NAUTICS",IF(VLOOKUP($C2101,nautics!$B$2:$F$1200,2,FALSE())="","",VLOOKUP($C2101,nautics!$B$2:$F$1200,2,FALSE())),IF($A2101="ST",IF(VLOOKUP($C2101,st!$B$2:$F$400,2,FALSE())="","",VLOOKUP($C2101,st!$B$2:$F$400,2,FALSE())),""))),"")</f>
        <v/>
      </c>
      <c r="E2101" s="35" t="str">
        <f>IFERROR(IF($A2101="HDC",IF(VLOOKUP($C2101,hdc!$B$2:$F$1600,3,FALSE())="","",VLOOKUP($C2101,hdc!$B$2:$F$1600,3,FALSE())),IF($A2101="NAUTICS",IF(VLOOKUP($C2101,nautics!$B$2:$F$1200,3,FALSE())="","",VLOOKUP($C2101,nautics!$B$2:$F$1200,3,FALSE())),IF($A2101="ST",IF(VLOOKUP($C2101,st!$B$2:$F$400,3,FALSE())="","",VLOOKUP($C2101,st!$B$2:$F$400,3,FALSE())),""))),"")</f>
        <v/>
      </c>
      <c r="F2101" s="35" t="str">
        <f>IFERROR(IF($A2101="HDC",IF(VLOOKUP($C2101,hdc!$B$2:$F$1600,4,FALSE())="","",VLOOKUP($C2101,hdc!$B$2:$F$1600,4,FALSE())),IF($A2101="NAUTICS",IF(VLOOKUP($C2101,nautics!$B$2:$F$1200,4,FALSE())="","",VLOOKUP($C2101,nautics!$B$2:$F$1200,4,FALSE())),IF($A2101="ST",IF(VLOOKUP($C2101,st!$B$2:$F$400,4,FALSE())="","",VLOOKUP($C2101,st!$B$2:$F$400,4,FALSE())),""))),"")</f>
        <v/>
      </c>
      <c r="G2101" s="35" t="str">
        <f>IFERROR(IF($A2101="HDC",IF(VLOOKUP($C2101,hdc!$B$2:$F$1600,5,FALSE())="","",VLOOKUP($C2101,hdc!$B$2:$F$1600,5,FALSE())),IF($A2101="NAUTICS",IF(VLOOKUP($C2101,nautics!$B$2:$F$1200,5,FALSE())="","",VLOOKUP($C2101,nautics!$B$2:$F$1200,5,FALSE())),IF($A2101="ST",IF(VLOOKUP($C2101,st!$B$2:$F$400,5,FALSE())="","",VLOOKUP($C2101,st!$B$2:$F$400,5,FALSE())),""))),"")</f>
        <v/>
      </c>
      <c r="H2101" s="35" t="s">
        <v>155</v>
      </c>
      <c r="I2101" s="35" t="s">
        <v>34</v>
      </c>
      <c r="J2101" s="35" t="s">
        <v>6829</v>
      </c>
      <c r="K2101" s="35">
        <f t="shared" si="8"/>
        <v>20</v>
      </c>
      <c r="L2101" s="35" t="s">
        <v>6841</v>
      </c>
      <c r="M2101" s="35" t="s">
        <v>6842</v>
      </c>
      <c r="N2101" s="35" t="s">
        <v>736</v>
      </c>
      <c r="O2101" s="35" t="s">
        <v>738</v>
      </c>
      <c r="P2101" s="35" t="s">
        <v>4714</v>
      </c>
      <c r="Q2101" s="35" t="s">
        <v>4716</v>
      </c>
      <c r="S2101" s="35" t="s">
        <v>736</v>
      </c>
      <c r="T2101" s="35" t="s">
        <v>738</v>
      </c>
      <c r="U2101" s="35" t="s">
        <v>6835</v>
      </c>
      <c r="W2101" s="35" t="s">
        <v>78</v>
      </c>
      <c r="X2101" s="35" t="s">
        <v>59</v>
      </c>
      <c r="Y2101" s="35" t="s">
        <v>6836</v>
      </c>
      <c r="Z2101" s="35" t="s">
        <v>4722</v>
      </c>
    </row>
    <row r="2102" spans="1:26" ht="15" customHeight="1">
      <c r="A2102" s="35" t="s">
        <v>1304</v>
      </c>
      <c r="C2102" s="35" t="s">
        <v>6846</v>
      </c>
      <c r="D2102" s="35" t="str">
        <f>IFERROR(IF($A2102="HDC",IF(VLOOKUP($C2102,hdc!$B$2:$F$1600,2,FALSE())="","",VLOOKUP($C2102,hdc!$B$2:$F$1600,2,FALSE())),IF($A2102="NAUTICS",IF(VLOOKUP($C2102,nautics!$B$2:$F$1200,2,FALSE())="","",VLOOKUP($C2102,nautics!$B$2:$F$1200,2,FALSE())),IF($A2102="ST",IF(VLOOKUP($C2102,st!$B$2:$F$400,2,FALSE())="","",VLOOKUP($C2102,st!$B$2:$F$400,2,FALSE())),""))),"")</f>
        <v/>
      </c>
      <c r="E2102" s="35" t="str">
        <f>IFERROR(IF($A2102="HDC",IF(VLOOKUP($C2102,hdc!$B$2:$F$1600,3,FALSE())="","",VLOOKUP($C2102,hdc!$B$2:$F$1600,3,FALSE())),IF($A2102="NAUTICS",IF(VLOOKUP($C2102,nautics!$B$2:$F$1200,3,FALSE())="","",VLOOKUP($C2102,nautics!$B$2:$F$1200,3,FALSE())),IF($A2102="ST",IF(VLOOKUP($C2102,st!$B$2:$F$400,3,FALSE())="","",VLOOKUP($C2102,st!$B$2:$F$400,3,FALSE())),""))),"")</f>
        <v/>
      </c>
      <c r="F2102" s="35" t="str">
        <f>IFERROR(IF($A2102="HDC",IF(VLOOKUP($C2102,hdc!$B$2:$F$1600,4,FALSE())="","",VLOOKUP($C2102,hdc!$B$2:$F$1600,4,FALSE())),IF($A2102="NAUTICS",IF(VLOOKUP($C2102,nautics!$B$2:$F$1200,4,FALSE())="","",VLOOKUP($C2102,nautics!$B$2:$F$1200,4,FALSE())),IF($A2102="ST",IF(VLOOKUP($C2102,st!$B$2:$F$400,4,FALSE())="","",VLOOKUP($C2102,st!$B$2:$F$400,4,FALSE())),""))),"")</f>
        <v/>
      </c>
      <c r="G2102" s="35" t="str">
        <f>IFERROR(IF($A2102="HDC",IF(VLOOKUP($C2102,hdc!$B$2:$F$1600,5,FALSE())="","",VLOOKUP($C2102,hdc!$B$2:$F$1600,5,FALSE())),IF($A2102="NAUTICS",IF(VLOOKUP($C2102,nautics!$B$2:$F$1200,5,FALSE())="","",VLOOKUP($C2102,nautics!$B$2:$F$1200,5,FALSE())),IF($A2102="ST",IF(VLOOKUP($C2102,st!$B$2:$F$400,5,FALSE())="","",VLOOKUP($C2102,st!$B$2:$F$400,5,FALSE())),""))),"")</f>
        <v/>
      </c>
      <c r="H2102" s="35" t="s">
        <v>5764</v>
      </c>
      <c r="I2102" s="35" t="s">
        <v>34</v>
      </c>
      <c r="J2102" s="35" t="s">
        <v>216</v>
      </c>
      <c r="K2102" s="35">
        <f t="shared" si="8"/>
        <v>15</v>
      </c>
      <c r="L2102" s="35" t="s">
        <v>5965</v>
      </c>
      <c r="M2102" s="35" t="s">
        <v>5966</v>
      </c>
      <c r="N2102" s="35" t="s">
        <v>3479</v>
      </c>
      <c r="O2102" s="35" t="s">
        <v>3480</v>
      </c>
      <c r="P2102" s="35" t="s">
        <v>6292</v>
      </c>
      <c r="Q2102" s="35" t="s">
        <v>6293</v>
      </c>
      <c r="S2102" s="35" t="s">
        <v>3479</v>
      </c>
      <c r="T2102" s="35" t="s">
        <v>3480</v>
      </c>
      <c r="U2102" s="35" t="s">
        <v>89</v>
      </c>
      <c r="W2102" s="35" t="s">
        <v>78</v>
      </c>
      <c r="X2102" s="35" t="s">
        <v>59</v>
      </c>
      <c r="Y2102" s="35" t="s">
        <v>89</v>
      </c>
      <c r="Z2102" s="35" t="s">
        <v>89</v>
      </c>
    </row>
    <row r="2103" spans="1:26" ht="15" customHeight="1">
      <c r="A2103" s="35" t="s">
        <v>1304</v>
      </c>
      <c r="C2103" s="35" t="s">
        <v>6853</v>
      </c>
      <c r="D2103" s="35" t="str">
        <f>IFERROR(IF($A2103="HDC",IF(VLOOKUP($C2103,hdc!$B$2:$F$1600,2,FALSE())="","",VLOOKUP($C2103,hdc!$B$2:$F$1600,2,FALSE())),IF($A2103="NAUTICS",IF(VLOOKUP($C2103,nautics!$B$2:$F$1200,2,FALSE())="","",VLOOKUP($C2103,nautics!$B$2:$F$1200,2,FALSE())),IF($A2103="ST",IF(VLOOKUP($C2103,st!$B$2:$F$400,2,FALSE())="","",VLOOKUP($C2103,st!$B$2:$F$400,2,FALSE())),""))),"")</f>
        <v/>
      </c>
      <c r="E2103" s="35" t="str">
        <f>IFERROR(IF($A2103="HDC",IF(VLOOKUP($C2103,hdc!$B$2:$F$1600,3,FALSE())="","",VLOOKUP($C2103,hdc!$B$2:$F$1600,3,FALSE())),IF($A2103="NAUTICS",IF(VLOOKUP($C2103,nautics!$B$2:$F$1200,3,FALSE())="","",VLOOKUP($C2103,nautics!$B$2:$F$1200,3,FALSE())),IF($A2103="ST",IF(VLOOKUP($C2103,st!$B$2:$F$400,3,FALSE())="","",VLOOKUP($C2103,st!$B$2:$F$400,3,FALSE())),""))),"")</f>
        <v/>
      </c>
      <c r="F2103" s="35" t="str">
        <f>IFERROR(IF($A2103="HDC",IF(VLOOKUP($C2103,hdc!$B$2:$F$1600,4,FALSE())="","",VLOOKUP($C2103,hdc!$B$2:$F$1600,4,FALSE())),IF($A2103="NAUTICS",IF(VLOOKUP($C2103,nautics!$B$2:$F$1200,4,FALSE())="","",VLOOKUP($C2103,nautics!$B$2:$F$1200,4,FALSE())),IF($A2103="ST",IF(VLOOKUP($C2103,st!$B$2:$F$400,4,FALSE())="","",VLOOKUP($C2103,st!$B$2:$F$400,4,FALSE())),""))),"")</f>
        <v/>
      </c>
      <c r="G2103" s="35" t="str">
        <f>IFERROR(IF($A2103="HDC",IF(VLOOKUP($C2103,hdc!$B$2:$F$1600,5,FALSE())="","",VLOOKUP($C2103,hdc!$B$2:$F$1600,5,FALSE())),IF($A2103="NAUTICS",IF(VLOOKUP($C2103,nautics!$B$2:$F$1200,5,FALSE())="","",VLOOKUP($C2103,nautics!$B$2:$F$1200,5,FALSE())),IF($A2103="ST",IF(VLOOKUP($C2103,st!$B$2:$F$400,5,FALSE())="","",VLOOKUP($C2103,st!$B$2:$F$400,5,FALSE())),""))),"")</f>
        <v/>
      </c>
      <c r="H2103" s="35" t="s">
        <v>5764</v>
      </c>
      <c r="I2103" s="35" t="s">
        <v>34</v>
      </c>
      <c r="J2103" s="35" t="s">
        <v>552</v>
      </c>
      <c r="K2103" s="35">
        <f t="shared" si="8"/>
        <v>5</v>
      </c>
      <c r="L2103" s="35" t="s">
        <v>5840</v>
      </c>
      <c r="M2103" s="35" t="s">
        <v>5841</v>
      </c>
      <c r="N2103" s="35" t="s">
        <v>896</v>
      </c>
      <c r="O2103" s="35" t="s">
        <v>897</v>
      </c>
      <c r="P2103" s="35" t="s">
        <v>6582</v>
      </c>
      <c r="Q2103" s="35" t="s">
        <v>6583</v>
      </c>
      <c r="S2103" s="35" t="s">
        <v>896</v>
      </c>
      <c r="T2103" s="35" t="s">
        <v>897</v>
      </c>
      <c r="U2103" s="35" t="s">
        <v>89</v>
      </c>
      <c r="W2103" s="35" t="s">
        <v>78</v>
      </c>
      <c r="X2103" s="35" t="s">
        <v>59</v>
      </c>
      <c r="Y2103" s="35" t="s">
        <v>89</v>
      </c>
      <c r="Z2103" s="35" t="s">
        <v>89</v>
      </c>
    </row>
    <row r="2104" spans="1:26" ht="15" customHeight="1">
      <c r="A2104" s="35" t="s">
        <v>1304</v>
      </c>
      <c r="C2104" s="35" t="s">
        <v>6861</v>
      </c>
      <c r="D2104" s="35" t="str">
        <f>IFERROR(IF($A2104="HDC",IF(VLOOKUP($C2104,hdc!$B$2:$F$1600,2,FALSE())="","",VLOOKUP($C2104,hdc!$B$2:$F$1600,2,FALSE())),IF($A2104="NAUTICS",IF(VLOOKUP($C2104,nautics!$B$2:$F$1200,2,FALSE())="","",VLOOKUP($C2104,nautics!$B$2:$F$1200,2,FALSE())),IF($A2104="ST",IF(VLOOKUP($C2104,st!$B$2:$F$400,2,FALSE())="","",VLOOKUP($C2104,st!$B$2:$F$400,2,FALSE())),""))),"")</f>
        <v/>
      </c>
      <c r="E2104" s="35" t="str">
        <f>IFERROR(IF($A2104="HDC",IF(VLOOKUP($C2104,hdc!$B$2:$F$1600,3,FALSE())="","",VLOOKUP($C2104,hdc!$B$2:$F$1600,3,FALSE())),IF($A2104="NAUTICS",IF(VLOOKUP($C2104,nautics!$B$2:$F$1200,3,FALSE())="","",VLOOKUP($C2104,nautics!$B$2:$F$1200,3,FALSE())),IF($A2104="ST",IF(VLOOKUP($C2104,st!$B$2:$F$400,3,FALSE())="","",VLOOKUP($C2104,st!$B$2:$F$400,3,FALSE())),""))),"")</f>
        <v/>
      </c>
      <c r="F2104" s="35" t="str">
        <f>IFERROR(IF($A2104="HDC",IF(VLOOKUP($C2104,hdc!$B$2:$F$1600,4,FALSE())="","",VLOOKUP($C2104,hdc!$B$2:$F$1600,4,FALSE())),IF($A2104="NAUTICS",IF(VLOOKUP($C2104,nautics!$B$2:$F$1200,4,FALSE())="","",VLOOKUP($C2104,nautics!$B$2:$F$1200,4,FALSE())),IF($A2104="ST",IF(VLOOKUP($C2104,st!$B$2:$F$400,4,FALSE())="","",VLOOKUP($C2104,st!$B$2:$F$400,4,FALSE())),""))),"")</f>
        <v/>
      </c>
      <c r="G2104" s="35" t="str">
        <f>IFERROR(IF($A2104="HDC",IF(VLOOKUP($C2104,hdc!$B$2:$F$1600,5,FALSE())="","",VLOOKUP($C2104,hdc!$B$2:$F$1600,5,FALSE())),IF($A2104="NAUTICS",IF(VLOOKUP($C2104,nautics!$B$2:$F$1200,5,FALSE())="","",VLOOKUP($C2104,nautics!$B$2:$F$1200,5,FALSE())),IF($A2104="ST",IF(VLOOKUP($C2104,st!$B$2:$F$400,5,FALSE())="","",VLOOKUP($C2104,st!$B$2:$F$400,5,FALSE())),""))),"")</f>
        <v/>
      </c>
      <c r="H2104" s="35" t="s">
        <v>5764</v>
      </c>
      <c r="I2104" s="35" t="s">
        <v>34</v>
      </c>
      <c r="J2104" s="35" t="s">
        <v>2224</v>
      </c>
      <c r="K2104" s="35">
        <f t="shared" si="8"/>
        <v>20</v>
      </c>
      <c r="L2104" s="35" t="s">
        <v>5799</v>
      </c>
      <c r="M2104" s="35" t="s">
        <v>5800</v>
      </c>
      <c r="N2104" s="35" t="s">
        <v>65</v>
      </c>
      <c r="O2104" s="35" t="s">
        <v>68</v>
      </c>
      <c r="P2104" s="35" t="s">
        <v>5974</v>
      </c>
      <c r="Q2104" s="35" t="s">
        <v>5975</v>
      </c>
      <c r="S2104" s="35" t="s">
        <v>65</v>
      </c>
      <c r="T2104" s="35" t="s">
        <v>68</v>
      </c>
      <c r="U2104" s="35" t="s">
        <v>89</v>
      </c>
      <c r="W2104" s="35" t="s">
        <v>78</v>
      </c>
      <c r="X2104" s="35" t="s">
        <v>59</v>
      </c>
      <c r="Y2104" s="35" t="s">
        <v>89</v>
      </c>
      <c r="Z2104" s="35" t="s">
        <v>89</v>
      </c>
    </row>
    <row r="2105" spans="1:26" ht="15" customHeight="1">
      <c r="A2105" s="35" t="s">
        <v>1304</v>
      </c>
      <c r="C2105" s="35" t="s">
        <v>6866</v>
      </c>
      <c r="D2105" s="35">
        <f>IFERROR(IF($A2105="HDC",IF(VLOOKUP($C2105,hdc!$B$2:$F$1600,2,FALSE())="","",VLOOKUP($C2105,hdc!$B$2:$F$1600,2,FALSE())),IF($A2105="NAUTICS",IF(VLOOKUP($C2105,nautics!$B$2:$F$1200,2,FALSE())="","",VLOOKUP($C2105,nautics!$B$2:$F$1200,2,FALSE())),IF($A2105="ST",IF(VLOOKUP($C2105,st!$B$2:$F$400,2,FALSE())="","",VLOOKUP($C2105,st!$B$2:$F$400,2,FALSE())),""))),"")</f>
        <v>1</v>
      </c>
      <c r="E2105" s="35" t="str">
        <f>IFERROR(IF($A2105="HDC",IF(VLOOKUP($C2105,hdc!$B$2:$F$1600,3,FALSE())="","",VLOOKUP($C2105,hdc!$B$2:$F$1600,3,FALSE())),IF($A2105="NAUTICS",IF(VLOOKUP($C2105,nautics!$B$2:$F$1200,3,FALSE())="","",VLOOKUP($C2105,nautics!$B$2:$F$1200,3,FALSE())),IF($A2105="ST",IF(VLOOKUP($C2105,st!$B$2:$F$400,3,FALSE())="","",VLOOKUP($C2105,st!$B$2:$F$400,3,FALSE())),""))),"")</f>
        <v/>
      </c>
      <c r="F2105" s="35" t="str">
        <f>IFERROR(IF($A2105="HDC",IF(VLOOKUP($C2105,hdc!$B$2:$F$1600,4,FALSE())="","",VLOOKUP($C2105,hdc!$B$2:$F$1600,4,FALSE())),IF($A2105="NAUTICS",IF(VLOOKUP($C2105,nautics!$B$2:$F$1200,4,FALSE())="","",VLOOKUP($C2105,nautics!$B$2:$F$1200,4,FALSE())),IF($A2105="ST",IF(VLOOKUP($C2105,st!$B$2:$F$400,4,FALSE())="","",VLOOKUP($C2105,st!$B$2:$F$400,4,FALSE())),""))),"")</f>
        <v/>
      </c>
      <c r="G2105" s="35" t="str">
        <f>IFERROR(IF($A2105="HDC",IF(VLOOKUP($C2105,hdc!$B$2:$F$1600,5,FALSE())="","",VLOOKUP($C2105,hdc!$B$2:$F$1600,5,FALSE())),IF($A2105="NAUTICS",IF(VLOOKUP($C2105,nautics!$B$2:$F$1200,5,FALSE())="","",VLOOKUP($C2105,nautics!$B$2:$F$1200,5,FALSE())),IF($A2105="ST",IF(VLOOKUP($C2105,st!$B$2:$F$400,5,FALSE())="","",VLOOKUP($C2105,st!$B$2:$F$400,5,FALSE())),""))),"")</f>
        <v/>
      </c>
      <c r="H2105" s="35" t="s">
        <v>5764</v>
      </c>
      <c r="I2105" s="35" t="s">
        <v>34</v>
      </c>
      <c r="J2105" s="35" t="s">
        <v>5862</v>
      </c>
      <c r="K2105" s="35">
        <f t="shared" si="8"/>
        <v>12</v>
      </c>
      <c r="L2105" s="35" t="s">
        <v>5766</v>
      </c>
      <c r="M2105" s="35" t="s">
        <v>5767</v>
      </c>
      <c r="N2105" s="35" t="s">
        <v>502</v>
      </c>
      <c r="O2105" s="35" t="s">
        <v>503</v>
      </c>
      <c r="P2105" s="35" t="s">
        <v>5985</v>
      </c>
      <c r="Q2105" s="35" t="s">
        <v>5986</v>
      </c>
      <c r="S2105" s="35" t="s">
        <v>502</v>
      </c>
      <c r="T2105" s="35" t="s">
        <v>503</v>
      </c>
      <c r="U2105" s="35" t="s">
        <v>89</v>
      </c>
      <c r="W2105" s="35" t="s">
        <v>78</v>
      </c>
      <c r="X2105" s="35" t="s">
        <v>59</v>
      </c>
      <c r="Y2105" s="35" t="s">
        <v>89</v>
      </c>
      <c r="Z2105" s="35" t="s">
        <v>89</v>
      </c>
    </row>
    <row r="2106" spans="1:26" ht="15" customHeight="1">
      <c r="A2106" s="35" t="s">
        <v>1304</v>
      </c>
      <c r="C2106" s="35" t="s">
        <v>6873</v>
      </c>
      <c r="D2106" s="35" t="str">
        <f>IFERROR(IF($A2106="HDC",IF(VLOOKUP($C2106,hdc!$B$2:$F$1600,2,FALSE())="","",VLOOKUP($C2106,hdc!$B$2:$F$1600,2,FALSE())),IF($A2106="NAUTICS",IF(VLOOKUP($C2106,nautics!$B$2:$F$1200,2,FALSE())="","",VLOOKUP($C2106,nautics!$B$2:$F$1200,2,FALSE())),IF($A2106="ST",IF(VLOOKUP($C2106,st!$B$2:$F$400,2,FALSE())="","",VLOOKUP($C2106,st!$B$2:$F$400,2,FALSE())),""))),"")</f>
        <v/>
      </c>
      <c r="E2106" s="35" t="str">
        <f>IFERROR(IF($A2106="HDC",IF(VLOOKUP($C2106,hdc!$B$2:$F$1600,3,FALSE())="","",VLOOKUP($C2106,hdc!$B$2:$F$1600,3,FALSE())),IF($A2106="NAUTICS",IF(VLOOKUP($C2106,nautics!$B$2:$F$1200,3,FALSE())="","",VLOOKUP($C2106,nautics!$B$2:$F$1200,3,FALSE())),IF($A2106="ST",IF(VLOOKUP($C2106,st!$B$2:$F$400,3,FALSE())="","",VLOOKUP($C2106,st!$B$2:$F$400,3,FALSE())),""))),"")</f>
        <v/>
      </c>
      <c r="F2106" s="35" t="str">
        <f>IFERROR(IF($A2106="HDC",IF(VLOOKUP($C2106,hdc!$B$2:$F$1600,4,FALSE())="","",VLOOKUP($C2106,hdc!$B$2:$F$1600,4,FALSE())),IF($A2106="NAUTICS",IF(VLOOKUP($C2106,nautics!$B$2:$F$1200,4,FALSE())="","",VLOOKUP($C2106,nautics!$B$2:$F$1200,4,FALSE())),IF($A2106="ST",IF(VLOOKUP($C2106,st!$B$2:$F$400,4,FALSE())="","",VLOOKUP($C2106,st!$B$2:$F$400,4,FALSE())),""))),"")</f>
        <v/>
      </c>
      <c r="G2106" s="35" t="str">
        <f>IFERROR(IF($A2106="HDC",IF(VLOOKUP($C2106,hdc!$B$2:$F$1600,5,FALSE())="","",VLOOKUP($C2106,hdc!$B$2:$F$1600,5,FALSE())),IF($A2106="NAUTICS",IF(VLOOKUP($C2106,nautics!$B$2:$F$1200,5,FALSE())="","",VLOOKUP($C2106,nautics!$B$2:$F$1200,5,FALSE())),IF($A2106="ST",IF(VLOOKUP($C2106,st!$B$2:$F$400,5,FALSE())="","",VLOOKUP($C2106,st!$B$2:$F$400,5,FALSE())),""))),"")</f>
        <v/>
      </c>
      <c r="H2106" s="35" t="s">
        <v>104</v>
      </c>
      <c r="I2106" s="35" t="s">
        <v>34</v>
      </c>
      <c r="J2106" s="35" t="s">
        <v>6876</v>
      </c>
      <c r="K2106" s="35">
        <f t="shared" si="8"/>
        <v>21</v>
      </c>
      <c r="L2106" s="35" t="s">
        <v>815</v>
      </c>
      <c r="M2106" s="35" t="s">
        <v>816</v>
      </c>
      <c r="N2106" s="35" t="s">
        <v>736</v>
      </c>
      <c r="O2106" s="35" t="s">
        <v>738</v>
      </c>
      <c r="P2106" s="35" t="s">
        <v>4714</v>
      </c>
      <c r="Q2106" s="35" t="s">
        <v>4716</v>
      </c>
      <c r="S2106" s="35" t="s">
        <v>736</v>
      </c>
      <c r="T2106" s="35" t="s">
        <v>738</v>
      </c>
      <c r="U2106" s="35" t="s">
        <v>6879</v>
      </c>
      <c r="W2106" s="35" t="s">
        <v>78</v>
      </c>
      <c r="X2106" s="35" t="s">
        <v>59</v>
      </c>
      <c r="Y2106" s="35" t="s">
        <v>819</v>
      </c>
      <c r="Z2106" s="35" t="s">
        <v>4722</v>
      </c>
    </row>
    <row r="2107" spans="1:26" ht="15" customHeight="1">
      <c r="A2107" s="35" t="s">
        <v>1304</v>
      </c>
      <c r="C2107" s="35" t="s">
        <v>6881</v>
      </c>
      <c r="D2107" s="35">
        <f>IFERROR(IF($A2107="HDC",IF(VLOOKUP($C2107,hdc!$B$2:$F$1600,2,FALSE())="","",VLOOKUP($C2107,hdc!$B$2:$F$1600,2,FALSE())),IF($A2107="NAUTICS",IF(VLOOKUP($C2107,nautics!$B$2:$F$1200,2,FALSE())="","",VLOOKUP($C2107,nautics!$B$2:$F$1200,2,FALSE())),IF($A2107="ST",IF(VLOOKUP($C2107,st!$B$2:$F$400,2,FALSE())="","",VLOOKUP($C2107,st!$B$2:$F$400,2,FALSE())),""))),"")</f>
        <v>1</v>
      </c>
      <c r="E2107" s="35" t="str">
        <f>IFERROR(IF($A2107="HDC",IF(VLOOKUP($C2107,hdc!$B$2:$F$1600,3,FALSE())="","",VLOOKUP($C2107,hdc!$B$2:$F$1600,3,FALSE())),IF($A2107="NAUTICS",IF(VLOOKUP($C2107,nautics!$B$2:$F$1200,3,FALSE())="","",VLOOKUP($C2107,nautics!$B$2:$F$1200,3,FALSE())),IF($A2107="ST",IF(VLOOKUP($C2107,st!$B$2:$F$400,3,FALSE())="","",VLOOKUP($C2107,st!$B$2:$F$400,3,FALSE())),""))),"")</f>
        <v/>
      </c>
      <c r="F2107" s="35" t="str">
        <f>IFERROR(IF($A2107="HDC",IF(VLOOKUP($C2107,hdc!$B$2:$F$1600,4,FALSE())="","",VLOOKUP($C2107,hdc!$B$2:$F$1600,4,FALSE())),IF($A2107="NAUTICS",IF(VLOOKUP($C2107,nautics!$B$2:$F$1200,4,FALSE())="","",VLOOKUP($C2107,nautics!$B$2:$F$1200,4,FALSE())),IF($A2107="ST",IF(VLOOKUP($C2107,st!$B$2:$F$400,4,FALSE())="","",VLOOKUP($C2107,st!$B$2:$F$400,4,FALSE())),""))),"")</f>
        <v/>
      </c>
      <c r="G2107" s="35" t="str">
        <f>IFERROR(IF($A2107="HDC",IF(VLOOKUP($C2107,hdc!$B$2:$F$1600,5,FALSE())="","",VLOOKUP($C2107,hdc!$B$2:$F$1600,5,FALSE())),IF($A2107="NAUTICS",IF(VLOOKUP($C2107,nautics!$B$2:$F$1200,5,FALSE())="","",VLOOKUP($C2107,nautics!$B$2:$F$1200,5,FALSE())),IF($A2107="ST",IF(VLOOKUP($C2107,st!$B$2:$F$400,5,FALSE())="","",VLOOKUP($C2107,st!$B$2:$F$400,5,FALSE())),""))),"")</f>
        <v/>
      </c>
      <c r="H2107" s="35" t="s">
        <v>4972</v>
      </c>
      <c r="I2107" s="35" t="s">
        <v>34</v>
      </c>
      <c r="J2107" s="35" t="s">
        <v>6883</v>
      </c>
      <c r="K2107" s="35">
        <f t="shared" si="8"/>
        <v>41</v>
      </c>
      <c r="L2107" s="35" t="s">
        <v>5013</v>
      </c>
      <c r="M2107" s="35" t="s">
        <v>5014</v>
      </c>
      <c r="N2107" s="35" t="s">
        <v>716</v>
      </c>
      <c r="O2107" s="35" t="s">
        <v>718</v>
      </c>
      <c r="P2107" s="35" t="s">
        <v>6885</v>
      </c>
      <c r="Q2107" s="35" t="s">
        <v>6887</v>
      </c>
      <c r="S2107" s="35" t="s">
        <v>842</v>
      </c>
      <c r="T2107" s="35" t="s">
        <v>843</v>
      </c>
      <c r="U2107" s="35" t="s">
        <v>6888</v>
      </c>
      <c r="W2107" s="35" t="s">
        <v>57</v>
      </c>
      <c r="X2107" s="35" t="s">
        <v>5015</v>
      </c>
      <c r="Y2107" s="35" t="s">
        <v>5518</v>
      </c>
      <c r="Z2107" s="35" t="s">
        <v>3914</v>
      </c>
    </row>
    <row r="2108" spans="1:26" ht="15" customHeight="1">
      <c r="A2108" s="35" t="s">
        <v>1304</v>
      </c>
      <c r="C2108" s="35" t="s">
        <v>6890</v>
      </c>
      <c r="D2108" s="35" t="str">
        <f>IFERROR(IF($A2108="HDC",IF(VLOOKUP($C2108,hdc!$B$2:$F$1600,2,FALSE())="","",VLOOKUP($C2108,hdc!$B$2:$F$1600,2,FALSE())),IF($A2108="NAUTICS",IF(VLOOKUP($C2108,nautics!$B$2:$F$1200,2,FALSE())="","",VLOOKUP($C2108,nautics!$B$2:$F$1200,2,FALSE())),IF($A2108="ST",IF(VLOOKUP($C2108,st!$B$2:$F$400,2,FALSE())="","",VLOOKUP($C2108,st!$B$2:$F$400,2,FALSE())),""))),"")</f>
        <v/>
      </c>
      <c r="E2108" s="35" t="str">
        <f>IFERROR(IF($A2108="HDC",IF(VLOOKUP($C2108,hdc!$B$2:$F$1600,3,FALSE())="","",VLOOKUP($C2108,hdc!$B$2:$F$1600,3,FALSE())),IF($A2108="NAUTICS",IF(VLOOKUP($C2108,nautics!$B$2:$F$1200,3,FALSE())="","",VLOOKUP($C2108,nautics!$B$2:$F$1200,3,FALSE())),IF($A2108="ST",IF(VLOOKUP($C2108,st!$B$2:$F$400,3,FALSE())="","",VLOOKUP($C2108,st!$B$2:$F$400,3,FALSE())),""))),"")</f>
        <v/>
      </c>
      <c r="F2108" s="35" t="str">
        <f>IFERROR(IF($A2108="HDC",IF(VLOOKUP($C2108,hdc!$B$2:$F$1600,4,FALSE())="","",VLOOKUP($C2108,hdc!$B$2:$F$1600,4,FALSE())),IF($A2108="NAUTICS",IF(VLOOKUP($C2108,nautics!$B$2:$F$1200,4,FALSE())="","",VLOOKUP($C2108,nautics!$B$2:$F$1200,4,FALSE())),IF($A2108="ST",IF(VLOOKUP($C2108,st!$B$2:$F$400,4,FALSE())="","",VLOOKUP($C2108,st!$B$2:$F$400,4,FALSE())),""))),"")</f>
        <v/>
      </c>
      <c r="G2108" s="35" t="str">
        <f>IFERROR(IF($A2108="HDC",IF(VLOOKUP($C2108,hdc!$B$2:$F$1600,5,FALSE())="","",VLOOKUP($C2108,hdc!$B$2:$F$1600,5,FALSE())),IF($A2108="NAUTICS",IF(VLOOKUP($C2108,nautics!$B$2:$F$1200,5,FALSE())="","",VLOOKUP($C2108,nautics!$B$2:$F$1200,5,FALSE())),IF($A2108="ST",IF(VLOOKUP($C2108,st!$B$2:$F$400,5,FALSE())="","",VLOOKUP($C2108,st!$B$2:$F$400,5,FALSE())),""))),"")</f>
        <v/>
      </c>
      <c r="H2108" s="35" t="s">
        <v>84</v>
      </c>
      <c r="I2108" s="35" t="s">
        <v>34</v>
      </c>
      <c r="J2108" s="35" t="s">
        <v>6893</v>
      </c>
      <c r="K2108" s="35">
        <f t="shared" si="8"/>
        <v>85</v>
      </c>
      <c r="L2108" s="35" t="s">
        <v>6418</v>
      </c>
      <c r="M2108" s="35" t="s">
        <v>6419</v>
      </c>
      <c r="N2108" s="35" t="s">
        <v>842</v>
      </c>
      <c r="O2108" s="35" t="s">
        <v>843</v>
      </c>
      <c r="P2108" s="35" t="s">
        <v>4714</v>
      </c>
      <c r="Q2108" s="35" t="s">
        <v>4716</v>
      </c>
      <c r="S2108" s="35" t="s">
        <v>736</v>
      </c>
      <c r="T2108" s="35" t="s">
        <v>738</v>
      </c>
      <c r="U2108" s="35" t="s">
        <v>6897</v>
      </c>
      <c r="W2108" s="35" t="s">
        <v>57</v>
      </c>
      <c r="X2108" s="35" t="s">
        <v>1400</v>
      </c>
      <c r="Y2108" s="35" t="s">
        <v>6363</v>
      </c>
      <c r="Z2108" s="35" t="s">
        <v>4722</v>
      </c>
    </row>
    <row r="2109" spans="1:26" ht="15" customHeight="1">
      <c r="A2109" s="35" t="s">
        <v>1304</v>
      </c>
      <c r="C2109" s="35" t="s">
        <v>6901</v>
      </c>
      <c r="D2109" s="35" t="str">
        <f>IFERROR(IF($A2109="HDC",IF(VLOOKUP($C2109,hdc!$B$2:$F$1600,2,FALSE())="","",VLOOKUP($C2109,hdc!$B$2:$F$1600,2,FALSE())),IF($A2109="NAUTICS",IF(VLOOKUP($C2109,nautics!$B$2:$F$1200,2,FALSE())="","",VLOOKUP($C2109,nautics!$B$2:$F$1200,2,FALSE())),IF($A2109="ST",IF(VLOOKUP($C2109,st!$B$2:$F$400,2,FALSE())="","",VLOOKUP($C2109,st!$B$2:$F$400,2,FALSE())),""))),"")</f>
        <v/>
      </c>
      <c r="E2109" s="35" t="str">
        <f>IFERROR(IF($A2109="HDC",IF(VLOOKUP($C2109,hdc!$B$2:$F$1600,3,FALSE())="","",VLOOKUP($C2109,hdc!$B$2:$F$1600,3,FALSE())),IF($A2109="NAUTICS",IF(VLOOKUP($C2109,nautics!$B$2:$F$1200,3,FALSE())="","",VLOOKUP($C2109,nautics!$B$2:$F$1200,3,FALSE())),IF($A2109="ST",IF(VLOOKUP($C2109,st!$B$2:$F$400,3,FALSE())="","",VLOOKUP($C2109,st!$B$2:$F$400,3,FALSE())),""))),"")</f>
        <v/>
      </c>
      <c r="F2109" s="35" t="str">
        <f>IFERROR(IF($A2109="HDC",IF(VLOOKUP($C2109,hdc!$B$2:$F$1600,4,FALSE())="","",VLOOKUP($C2109,hdc!$B$2:$F$1600,4,FALSE())),IF($A2109="NAUTICS",IF(VLOOKUP($C2109,nautics!$B$2:$F$1200,4,FALSE())="","",VLOOKUP($C2109,nautics!$B$2:$F$1200,4,FALSE())),IF($A2109="ST",IF(VLOOKUP($C2109,st!$B$2:$F$400,4,FALSE())="","",VLOOKUP($C2109,st!$B$2:$F$400,4,FALSE())),""))),"")</f>
        <v/>
      </c>
      <c r="G2109" s="35" t="str">
        <f>IFERROR(IF($A2109="HDC",IF(VLOOKUP($C2109,hdc!$B$2:$F$1600,5,FALSE())="","",VLOOKUP($C2109,hdc!$B$2:$F$1600,5,FALSE())),IF($A2109="NAUTICS",IF(VLOOKUP($C2109,nautics!$B$2:$F$1200,5,FALSE())="","",VLOOKUP($C2109,nautics!$B$2:$F$1200,5,FALSE())),IF($A2109="ST",IF(VLOOKUP($C2109,st!$B$2:$F$400,5,FALSE())="","",VLOOKUP($C2109,st!$B$2:$F$400,5,FALSE())),""))),"")</f>
        <v/>
      </c>
      <c r="H2109" s="35" t="s">
        <v>4972</v>
      </c>
      <c r="I2109" s="35" t="s">
        <v>34</v>
      </c>
      <c r="J2109" s="35" t="s">
        <v>6903</v>
      </c>
      <c r="K2109" s="35">
        <f t="shared" si="8"/>
        <v>54</v>
      </c>
      <c r="L2109" s="35" t="s">
        <v>6904</v>
      </c>
      <c r="M2109" s="35" t="s">
        <v>6905</v>
      </c>
      <c r="N2109" s="35" t="s">
        <v>2781</v>
      </c>
      <c r="O2109" s="35" t="s">
        <v>2782</v>
      </c>
      <c r="P2109" s="35" t="s">
        <v>5068</v>
      </c>
      <c r="Q2109" s="35" t="s">
        <v>5069</v>
      </c>
      <c r="S2109" s="35" t="s">
        <v>46</v>
      </c>
      <c r="T2109" s="35" t="s">
        <v>49</v>
      </c>
      <c r="U2109" s="35" t="s">
        <v>6908</v>
      </c>
      <c r="W2109" s="35" t="s">
        <v>57</v>
      </c>
      <c r="X2109" s="35" t="s">
        <v>4980</v>
      </c>
      <c r="Y2109" s="35" t="s">
        <v>6910</v>
      </c>
      <c r="Z2109" s="35" t="s">
        <v>5519</v>
      </c>
    </row>
    <row r="2110" spans="1:26" ht="15" customHeight="1">
      <c r="A2110" s="35" t="s">
        <v>1304</v>
      </c>
      <c r="C2110" s="35" t="s">
        <v>6912</v>
      </c>
      <c r="D2110" s="35">
        <f>IFERROR(IF($A2110="HDC",IF(VLOOKUP($C2110,hdc!$B$2:$F$1600,2,FALSE())="","",VLOOKUP($C2110,hdc!$B$2:$F$1600,2,FALSE())),IF($A2110="NAUTICS",IF(VLOOKUP($C2110,nautics!$B$2:$F$1200,2,FALSE())="","",VLOOKUP($C2110,nautics!$B$2:$F$1200,2,FALSE())),IF($A2110="ST",IF(VLOOKUP($C2110,st!$B$2:$F$400,2,FALSE())="","",VLOOKUP($C2110,st!$B$2:$F$400,2,FALSE())),""))),"")</f>
        <v>1</v>
      </c>
      <c r="E2110" s="35" t="str">
        <f>IFERROR(IF($A2110="HDC",IF(VLOOKUP($C2110,hdc!$B$2:$F$1600,3,FALSE())="","",VLOOKUP($C2110,hdc!$B$2:$F$1600,3,FALSE())),IF($A2110="NAUTICS",IF(VLOOKUP($C2110,nautics!$B$2:$F$1200,3,FALSE())="","",VLOOKUP($C2110,nautics!$B$2:$F$1200,3,FALSE())),IF($A2110="ST",IF(VLOOKUP($C2110,st!$B$2:$F$400,3,FALSE())="","",VLOOKUP($C2110,st!$B$2:$F$400,3,FALSE())),""))),"")</f>
        <v/>
      </c>
      <c r="F2110" s="35" t="str">
        <f>IFERROR(IF($A2110="HDC",IF(VLOOKUP($C2110,hdc!$B$2:$F$1600,4,FALSE())="","",VLOOKUP($C2110,hdc!$B$2:$F$1600,4,FALSE())),IF($A2110="NAUTICS",IF(VLOOKUP($C2110,nautics!$B$2:$F$1200,4,FALSE())="","",VLOOKUP($C2110,nautics!$B$2:$F$1200,4,FALSE())),IF($A2110="ST",IF(VLOOKUP($C2110,st!$B$2:$F$400,4,FALSE())="","",VLOOKUP($C2110,st!$B$2:$F$400,4,FALSE())),""))),"")</f>
        <v/>
      </c>
      <c r="G2110" s="35" t="str">
        <f>IFERROR(IF($A2110="HDC",IF(VLOOKUP($C2110,hdc!$B$2:$F$1600,5,FALSE())="","",VLOOKUP($C2110,hdc!$B$2:$F$1600,5,FALSE())),IF($A2110="NAUTICS",IF(VLOOKUP($C2110,nautics!$B$2:$F$1200,5,FALSE())="","",VLOOKUP($C2110,nautics!$B$2:$F$1200,5,FALSE())),IF($A2110="ST",IF(VLOOKUP($C2110,st!$B$2:$F$400,5,FALSE())="","",VLOOKUP($C2110,st!$B$2:$F$400,5,FALSE())),""))),"")</f>
        <v/>
      </c>
      <c r="H2110" s="35" t="s">
        <v>4991</v>
      </c>
      <c r="I2110" s="35" t="s">
        <v>34</v>
      </c>
      <c r="J2110" s="35" t="s">
        <v>4992</v>
      </c>
      <c r="K2110" s="35">
        <f t="shared" si="8"/>
        <v>1</v>
      </c>
      <c r="L2110" s="35" t="s">
        <v>6904</v>
      </c>
      <c r="M2110" s="35" t="s">
        <v>6905</v>
      </c>
      <c r="N2110" s="35" t="s">
        <v>2781</v>
      </c>
      <c r="O2110" s="35" t="s">
        <v>2782</v>
      </c>
      <c r="P2110" s="35" t="s">
        <v>4987</v>
      </c>
      <c r="Q2110" s="35" t="s">
        <v>4988</v>
      </c>
      <c r="S2110" s="35" t="s">
        <v>2781</v>
      </c>
      <c r="T2110" s="35" t="s">
        <v>2782</v>
      </c>
      <c r="U2110" s="35" t="s">
        <v>89</v>
      </c>
      <c r="W2110" s="35" t="s">
        <v>78</v>
      </c>
      <c r="X2110" s="35" t="s">
        <v>5015</v>
      </c>
      <c r="Y2110" s="35" t="s">
        <v>89</v>
      </c>
      <c r="Z2110" s="35" t="s">
        <v>89</v>
      </c>
    </row>
    <row r="2111" spans="1:26" ht="15" customHeight="1">
      <c r="A2111" s="35" t="s">
        <v>1304</v>
      </c>
      <c r="B2111" s="35" t="s">
        <v>6320</v>
      </c>
      <c r="C2111" s="35" t="s">
        <v>6917</v>
      </c>
      <c r="D2111" s="35">
        <f>IFERROR(IF($A2111="HDC",IF(VLOOKUP($C2111,hdc!$B$2:$F$1600,2,FALSE())="","",VLOOKUP($C2111,hdc!$B$2:$F$1600,2,FALSE())),IF($A2111="NAUTICS",IF(VLOOKUP($C2111,nautics!$B$2:$F$1200,2,FALSE())="","",VLOOKUP($C2111,nautics!$B$2:$F$1200,2,FALSE())),IF($A2111="ST",IF(VLOOKUP($C2111,st!$B$2:$F$400,2,FALSE())="","",VLOOKUP($C2111,st!$B$2:$F$400,2,FALSE())),""))),"")</f>
        <v>1</v>
      </c>
      <c r="E2111" s="35">
        <f>IFERROR(IF($A2111="HDC",IF(VLOOKUP($C2111,hdc!$B$2:$F$1600,3,FALSE())="","",VLOOKUP($C2111,hdc!$B$2:$F$1600,3,FALSE())),IF($A2111="NAUTICS",IF(VLOOKUP($C2111,nautics!$B$2:$F$1200,3,FALSE())="","",VLOOKUP($C2111,nautics!$B$2:$F$1200,3,FALSE())),IF($A2111="ST",IF(VLOOKUP($C2111,st!$B$2:$F$400,3,FALSE())="","",VLOOKUP($C2111,st!$B$2:$F$400,3,FALSE())),""))),"")</f>
        <v>1</v>
      </c>
      <c r="F2111" s="35" t="str">
        <f>IFERROR(IF($A2111="HDC",IF(VLOOKUP($C2111,hdc!$B$2:$F$1600,4,FALSE())="","",VLOOKUP($C2111,hdc!$B$2:$F$1600,4,FALSE())),IF($A2111="NAUTICS",IF(VLOOKUP($C2111,nautics!$B$2:$F$1200,4,FALSE())="","",VLOOKUP($C2111,nautics!$B$2:$F$1200,4,FALSE())),IF($A2111="ST",IF(VLOOKUP($C2111,st!$B$2:$F$400,4,FALSE())="","",VLOOKUP($C2111,st!$B$2:$F$400,4,FALSE())),""))),"")</f>
        <v/>
      </c>
      <c r="G2111" s="35" t="str">
        <f>IFERROR(IF($A2111="HDC",IF(VLOOKUP($C2111,hdc!$B$2:$F$1600,5,FALSE())="","",VLOOKUP($C2111,hdc!$B$2:$F$1600,5,FALSE())),IF($A2111="NAUTICS",IF(VLOOKUP($C2111,nautics!$B$2:$F$1200,5,FALSE())="","",VLOOKUP($C2111,nautics!$B$2:$F$1200,5,FALSE())),IF($A2111="ST",IF(VLOOKUP($C2111,st!$B$2:$F$400,5,FALSE())="","",VLOOKUP($C2111,st!$B$2:$F$400,5,FALSE())),""))),"")</f>
        <v/>
      </c>
      <c r="H2111" s="35" t="s">
        <v>155</v>
      </c>
      <c r="I2111" s="35" t="s">
        <v>34</v>
      </c>
      <c r="J2111" s="35" t="s">
        <v>216</v>
      </c>
      <c r="K2111" s="35">
        <f t="shared" si="8"/>
        <v>15</v>
      </c>
      <c r="L2111" s="35" t="s">
        <v>6325</v>
      </c>
      <c r="M2111" s="35" t="s">
        <v>6326</v>
      </c>
      <c r="N2111" s="35" t="s">
        <v>6327</v>
      </c>
      <c r="O2111" s="35" t="s">
        <v>3658</v>
      </c>
      <c r="P2111" s="35" t="s">
        <v>6920</v>
      </c>
      <c r="Q2111" s="35" t="s">
        <v>6922</v>
      </c>
      <c r="S2111" s="35" t="s">
        <v>6327</v>
      </c>
      <c r="T2111" s="35" t="s">
        <v>3658</v>
      </c>
      <c r="U2111" s="35" t="s">
        <v>89</v>
      </c>
      <c r="W2111" s="35" t="s">
        <v>78</v>
      </c>
      <c r="X2111" s="35" t="s">
        <v>59</v>
      </c>
      <c r="Y2111" s="35" t="s">
        <v>89</v>
      </c>
      <c r="Z2111" s="35" t="s">
        <v>89</v>
      </c>
    </row>
    <row r="2112" spans="1:26" ht="15" customHeight="1">
      <c r="A2112" s="35" t="s">
        <v>1304</v>
      </c>
      <c r="C2112" s="35" t="s">
        <v>6923</v>
      </c>
      <c r="D2112" s="35">
        <f>IFERROR(IF($A2112="HDC",IF(VLOOKUP($C2112,hdc!$B$2:$F$1600,2,FALSE())="","",VLOOKUP($C2112,hdc!$B$2:$F$1600,2,FALSE())),IF($A2112="NAUTICS",IF(VLOOKUP($C2112,nautics!$B$2:$F$1200,2,FALSE())="","",VLOOKUP($C2112,nautics!$B$2:$F$1200,2,FALSE())),IF($A2112="ST",IF(VLOOKUP($C2112,st!$B$2:$F$400,2,FALSE())="","",VLOOKUP($C2112,st!$B$2:$F$400,2,FALSE())),""))),"")</f>
        <v>1</v>
      </c>
      <c r="E2112" s="35">
        <f>IFERROR(IF($A2112="HDC",IF(VLOOKUP($C2112,hdc!$B$2:$F$1600,3,FALSE())="","",VLOOKUP($C2112,hdc!$B$2:$F$1600,3,FALSE())),IF($A2112="NAUTICS",IF(VLOOKUP($C2112,nautics!$B$2:$F$1200,3,FALSE())="","",VLOOKUP($C2112,nautics!$B$2:$F$1200,3,FALSE())),IF($A2112="ST",IF(VLOOKUP($C2112,st!$B$2:$F$400,3,FALSE())="","",VLOOKUP($C2112,st!$B$2:$F$400,3,FALSE())),""))),"")</f>
        <v>1</v>
      </c>
      <c r="F2112" s="35" t="str">
        <f>IFERROR(IF($A2112="HDC",IF(VLOOKUP($C2112,hdc!$B$2:$F$1600,4,FALSE())="","",VLOOKUP($C2112,hdc!$B$2:$F$1600,4,FALSE())),IF($A2112="NAUTICS",IF(VLOOKUP($C2112,nautics!$B$2:$F$1200,4,FALSE())="","",VLOOKUP($C2112,nautics!$B$2:$F$1200,4,FALSE())),IF($A2112="ST",IF(VLOOKUP($C2112,st!$B$2:$F$400,4,FALSE())="","",VLOOKUP($C2112,st!$B$2:$F$400,4,FALSE())),""))),"")</f>
        <v/>
      </c>
      <c r="G2112" s="35" t="str">
        <f>IFERROR(IF($A2112="HDC",IF(VLOOKUP($C2112,hdc!$B$2:$F$1600,5,FALSE())="","",VLOOKUP($C2112,hdc!$B$2:$F$1600,5,FALSE())),IF($A2112="NAUTICS",IF(VLOOKUP($C2112,nautics!$B$2:$F$1200,5,FALSE())="","",VLOOKUP($C2112,nautics!$B$2:$F$1200,5,FALSE())),IF($A2112="ST",IF(VLOOKUP($C2112,st!$B$2:$F$400,5,FALSE())="","",VLOOKUP($C2112,st!$B$2:$F$400,5,FALSE())),""))),"")</f>
        <v/>
      </c>
      <c r="H2112" s="35" t="s">
        <v>155</v>
      </c>
      <c r="I2112" s="35" t="s">
        <v>34</v>
      </c>
      <c r="J2112" s="35" t="s">
        <v>216</v>
      </c>
      <c r="K2112" s="35">
        <f t="shared" si="8"/>
        <v>15</v>
      </c>
      <c r="L2112" s="35" t="s">
        <v>6325</v>
      </c>
      <c r="M2112" s="35" t="s">
        <v>6326</v>
      </c>
      <c r="N2112" s="35" t="s">
        <v>6327</v>
      </c>
      <c r="O2112" s="35" t="s">
        <v>3658</v>
      </c>
      <c r="P2112" s="35" t="s">
        <v>6925</v>
      </c>
      <c r="Q2112" s="35" t="s">
        <v>6926</v>
      </c>
      <c r="S2112" s="35" t="s">
        <v>6327</v>
      </c>
      <c r="T2112" s="35" t="s">
        <v>3658</v>
      </c>
      <c r="U2112" s="35" t="s">
        <v>89</v>
      </c>
      <c r="W2112" s="35" t="s">
        <v>78</v>
      </c>
      <c r="X2112" s="35" t="s">
        <v>59</v>
      </c>
      <c r="Y2112" s="35" t="s">
        <v>89</v>
      </c>
      <c r="Z2112" s="35" t="s">
        <v>89</v>
      </c>
    </row>
    <row r="2113" spans="1:26" ht="15" customHeight="1">
      <c r="A2113" s="35" t="s">
        <v>1304</v>
      </c>
      <c r="C2113" s="35" t="s">
        <v>6928</v>
      </c>
      <c r="D2113" s="35">
        <f>IFERROR(IF($A2113="HDC",IF(VLOOKUP($C2113,hdc!$B$2:$F$1600,2,FALSE())="","",VLOOKUP($C2113,hdc!$B$2:$F$1600,2,FALSE())),IF($A2113="NAUTICS",IF(VLOOKUP($C2113,nautics!$B$2:$F$1200,2,FALSE())="","",VLOOKUP($C2113,nautics!$B$2:$F$1200,2,FALSE())),IF($A2113="ST",IF(VLOOKUP($C2113,st!$B$2:$F$400,2,FALSE())="","",VLOOKUP($C2113,st!$B$2:$F$400,2,FALSE())),""))),"")</f>
        <v>1</v>
      </c>
      <c r="E2113" s="35">
        <f>IFERROR(IF($A2113="HDC",IF(VLOOKUP($C2113,hdc!$B$2:$F$1600,3,FALSE())="","",VLOOKUP($C2113,hdc!$B$2:$F$1600,3,FALSE())),IF($A2113="NAUTICS",IF(VLOOKUP($C2113,nautics!$B$2:$F$1200,3,FALSE())="","",VLOOKUP($C2113,nautics!$B$2:$F$1200,3,FALSE())),IF($A2113="ST",IF(VLOOKUP($C2113,st!$B$2:$F$400,3,FALSE())="","",VLOOKUP($C2113,st!$B$2:$F$400,3,FALSE())),""))),"")</f>
        <v>1</v>
      </c>
      <c r="F2113" s="35" t="str">
        <f>IFERROR(IF($A2113="HDC",IF(VLOOKUP($C2113,hdc!$B$2:$F$1600,4,FALSE())="","",VLOOKUP($C2113,hdc!$B$2:$F$1600,4,FALSE())),IF($A2113="NAUTICS",IF(VLOOKUP($C2113,nautics!$B$2:$F$1200,4,FALSE())="","",VLOOKUP($C2113,nautics!$B$2:$F$1200,4,FALSE())),IF($A2113="ST",IF(VLOOKUP($C2113,st!$B$2:$F$400,4,FALSE())="","",VLOOKUP($C2113,st!$B$2:$F$400,4,FALSE())),""))),"")</f>
        <v/>
      </c>
      <c r="G2113" s="35" t="str">
        <f>IFERROR(IF($A2113="HDC",IF(VLOOKUP($C2113,hdc!$B$2:$F$1600,5,FALSE())="","",VLOOKUP($C2113,hdc!$B$2:$F$1600,5,FALSE())),IF($A2113="NAUTICS",IF(VLOOKUP($C2113,nautics!$B$2:$F$1200,5,FALSE())="","",VLOOKUP($C2113,nautics!$B$2:$F$1200,5,FALSE())),IF($A2113="ST",IF(VLOOKUP($C2113,st!$B$2:$F$400,5,FALSE())="","",VLOOKUP($C2113,st!$B$2:$F$400,5,FALSE())),""))),"")</f>
        <v/>
      </c>
      <c r="H2113" s="35" t="s">
        <v>155</v>
      </c>
      <c r="I2113" s="35" t="s">
        <v>34</v>
      </c>
      <c r="J2113" s="35" t="s">
        <v>216</v>
      </c>
      <c r="K2113" s="35">
        <f t="shared" si="8"/>
        <v>15</v>
      </c>
      <c r="L2113" s="35" t="s">
        <v>6932</v>
      </c>
      <c r="M2113" s="35" t="s">
        <v>6934</v>
      </c>
      <c r="N2113" s="35" t="s">
        <v>6327</v>
      </c>
      <c r="O2113" s="35" t="s">
        <v>3658</v>
      </c>
      <c r="P2113" s="35" t="s">
        <v>6325</v>
      </c>
      <c r="Q2113" s="35" t="s">
        <v>6326</v>
      </c>
      <c r="S2113" s="35" t="s">
        <v>6327</v>
      </c>
      <c r="T2113" s="35" t="s">
        <v>3658</v>
      </c>
      <c r="U2113" s="35" t="s">
        <v>89</v>
      </c>
      <c r="W2113" s="35" t="s">
        <v>78</v>
      </c>
      <c r="X2113" s="35" t="s">
        <v>59</v>
      </c>
      <c r="Y2113" s="35" t="s">
        <v>89</v>
      </c>
      <c r="Z2113" s="35" t="s">
        <v>89</v>
      </c>
    </row>
    <row r="2114" spans="1:26" ht="15" customHeight="1">
      <c r="A2114" s="35" t="s">
        <v>1304</v>
      </c>
      <c r="C2114" s="35" t="s">
        <v>6938</v>
      </c>
      <c r="D2114" s="35">
        <f>IFERROR(IF($A2114="HDC",IF(VLOOKUP($C2114,hdc!$B$2:$F$1600,2,FALSE())="","",VLOOKUP($C2114,hdc!$B$2:$F$1600,2,FALSE())),IF($A2114="NAUTICS",IF(VLOOKUP($C2114,nautics!$B$2:$F$1200,2,FALSE())="","",VLOOKUP($C2114,nautics!$B$2:$F$1200,2,FALSE())),IF($A2114="ST",IF(VLOOKUP($C2114,st!$B$2:$F$400,2,FALSE())="","",VLOOKUP($C2114,st!$B$2:$F$400,2,FALSE())),""))),"")</f>
        <v>1</v>
      </c>
      <c r="E2114" s="35">
        <f>IFERROR(IF($A2114="HDC",IF(VLOOKUP($C2114,hdc!$B$2:$F$1600,3,FALSE())="","",VLOOKUP($C2114,hdc!$B$2:$F$1600,3,FALSE())),IF($A2114="NAUTICS",IF(VLOOKUP($C2114,nautics!$B$2:$F$1200,3,FALSE())="","",VLOOKUP($C2114,nautics!$B$2:$F$1200,3,FALSE())),IF($A2114="ST",IF(VLOOKUP($C2114,st!$B$2:$F$400,3,FALSE())="","",VLOOKUP($C2114,st!$B$2:$F$400,3,FALSE())),""))),"")</f>
        <v>1</v>
      </c>
      <c r="F2114" s="35" t="str">
        <f>IFERROR(IF($A2114="HDC",IF(VLOOKUP($C2114,hdc!$B$2:$F$1600,4,FALSE())="","",VLOOKUP($C2114,hdc!$B$2:$F$1600,4,FALSE())),IF($A2114="NAUTICS",IF(VLOOKUP($C2114,nautics!$B$2:$F$1200,4,FALSE())="","",VLOOKUP($C2114,nautics!$B$2:$F$1200,4,FALSE())),IF($A2114="ST",IF(VLOOKUP($C2114,st!$B$2:$F$400,4,FALSE())="","",VLOOKUP($C2114,st!$B$2:$F$400,4,FALSE())),""))),"")</f>
        <v/>
      </c>
      <c r="G2114" s="35" t="str">
        <f>IFERROR(IF($A2114="HDC",IF(VLOOKUP($C2114,hdc!$B$2:$F$1600,5,FALSE())="","",VLOOKUP($C2114,hdc!$B$2:$F$1600,5,FALSE())),IF($A2114="NAUTICS",IF(VLOOKUP($C2114,nautics!$B$2:$F$1200,5,FALSE())="","",VLOOKUP($C2114,nautics!$B$2:$F$1200,5,FALSE())),IF($A2114="ST",IF(VLOOKUP($C2114,st!$B$2:$F$400,5,FALSE())="","",VLOOKUP($C2114,st!$B$2:$F$400,5,FALSE())),""))),"")</f>
        <v/>
      </c>
      <c r="H2114" s="35" t="s">
        <v>145</v>
      </c>
      <c r="I2114" s="35" t="s">
        <v>34</v>
      </c>
      <c r="J2114" s="35" t="s">
        <v>216</v>
      </c>
      <c r="K2114" s="35">
        <f t="shared" si="8"/>
        <v>15</v>
      </c>
      <c r="L2114" s="35" t="s">
        <v>6325</v>
      </c>
      <c r="M2114" s="35" t="s">
        <v>6326</v>
      </c>
      <c r="N2114" s="35" t="s">
        <v>6327</v>
      </c>
      <c r="O2114" s="35" t="s">
        <v>3658</v>
      </c>
      <c r="P2114" s="35" t="s">
        <v>6939</v>
      </c>
      <c r="Q2114" s="35" t="s">
        <v>6940</v>
      </c>
      <c r="S2114" s="35" t="s">
        <v>6327</v>
      </c>
      <c r="T2114" s="35" t="s">
        <v>3658</v>
      </c>
      <c r="U2114" s="35" t="s">
        <v>89</v>
      </c>
      <c r="W2114" s="35" t="s">
        <v>78</v>
      </c>
      <c r="X2114" s="35" t="s">
        <v>59</v>
      </c>
      <c r="Y2114" s="35" t="s">
        <v>89</v>
      </c>
      <c r="Z2114" s="35" t="s">
        <v>89</v>
      </c>
    </row>
    <row r="2115" spans="1:26" ht="15" customHeight="1">
      <c r="A2115" s="35" t="s">
        <v>1304</v>
      </c>
      <c r="C2115" s="35" t="s">
        <v>6943</v>
      </c>
      <c r="D2115" s="35">
        <f>IFERROR(IF($A2115="HDC",IF(VLOOKUP($C2115,hdc!$B$2:$F$1600,2,FALSE())="","",VLOOKUP($C2115,hdc!$B$2:$F$1600,2,FALSE())),IF($A2115="NAUTICS",IF(VLOOKUP($C2115,nautics!$B$2:$F$1200,2,FALSE())="","",VLOOKUP($C2115,nautics!$B$2:$F$1200,2,FALSE())),IF($A2115="ST",IF(VLOOKUP($C2115,st!$B$2:$F$400,2,FALSE())="","",VLOOKUP($C2115,st!$B$2:$F$400,2,FALSE())),""))),"")</f>
        <v>1</v>
      </c>
      <c r="E2115" s="35">
        <f>IFERROR(IF($A2115="HDC",IF(VLOOKUP($C2115,hdc!$B$2:$F$1600,3,FALSE())="","",VLOOKUP($C2115,hdc!$B$2:$F$1600,3,FALSE())),IF($A2115="NAUTICS",IF(VLOOKUP($C2115,nautics!$B$2:$F$1200,3,FALSE())="","",VLOOKUP($C2115,nautics!$B$2:$F$1200,3,FALSE())),IF($A2115="ST",IF(VLOOKUP($C2115,st!$B$2:$F$400,3,FALSE())="","",VLOOKUP($C2115,st!$B$2:$F$400,3,FALSE())),""))),"")</f>
        <v>1</v>
      </c>
      <c r="F2115" s="35" t="str">
        <f>IFERROR(IF($A2115="HDC",IF(VLOOKUP($C2115,hdc!$B$2:$F$1600,4,FALSE())="","",VLOOKUP($C2115,hdc!$B$2:$F$1600,4,FALSE())),IF($A2115="NAUTICS",IF(VLOOKUP($C2115,nautics!$B$2:$F$1200,4,FALSE())="","",VLOOKUP($C2115,nautics!$B$2:$F$1200,4,FALSE())),IF($A2115="ST",IF(VLOOKUP($C2115,st!$B$2:$F$400,4,FALSE())="","",VLOOKUP($C2115,st!$B$2:$F$400,4,FALSE())),""))),"")</f>
        <v/>
      </c>
      <c r="G2115" s="35" t="str">
        <f>IFERROR(IF($A2115="HDC",IF(VLOOKUP($C2115,hdc!$B$2:$F$1600,5,FALSE())="","",VLOOKUP($C2115,hdc!$B$2:$F$1600,5,FALSE())),IF($A2115="NAUTICS",IF(VLOOKUP($C2115,nautics!$B$2:$F$1200,5,FALSE())="","",VLOOKUP($C2115,nautics!$B$2:$F$1200,5,FALSE())),IF($A2115="ST",IF(VLOOKUP($C2115,st!$B$2:$F$400,5,FALSE())="","",VLOOKUP($C2115,st!$B$2:$F$400,5,FALSE())),""))),"")</f>
        <v/>
      </c>
      <c r="H2115" s="35" t="s">
        <v>104</v>
      </c>
      <c r="I2115" s="35" t="s">
        <v>34</v>
      </c>
      <c r="J2115" s="35" t="s">
        <v>6944</v>
      </c>
      <c r="K2115" s="35">
        <f t="shared" si="8"/>
        <v>30</v>
      </c>
      <c r="L2115" s="35" t="s">
        <v>6325</v>
      </c>
      <c r="M2115" s="35" t="s">
        <v>6326</v>
      </c>
      <c r="N2115" s="35" t="s">
        <v>6327</v>
      </c>
      <c r="O2115" s="35" t="s">
        <v>3658</v>
      </c>
      <c r="P2115" s="35" t="s">
        <v>4714</v>
      </c>
      <c r="Q2115" s="35" t="s">
        <v>4716</v>
      </c>
      <c r="S2115" s="35" t="s">
        <v>736</v>
      </c>
      <c r="T2115" s="35" t="s">
        <v>738</v>
      </c>
      <c r="U2115" s="35" t="s">
        <v>6947</v>
      </c>
      <c r="W2115" s="35" t="s">
        <v>57</v>
      </c>
      <c r="X2115" s="35" t="s">
        <v>59</v>
      </c>
      <c r="Y2115" s="35" t="s">
        <v>6330</v>
      </c>
      <c r="Z2115" s="35" t="s">
        <v>4722</v>
      </c>
    </row>
    <row r="2116" spans="1:26" ht="15" customHeight="1">
      <c r="A2116" s="35" t="s">
        <v>1304</v>
      </c>
      <c r="C2116" s="35" t="s">
        <v>6949</v>
      </c>
      <c r="D2116" s="35">
        <f>IFERROR(IF($A2116="HDC",IF(VLOOKUP($C2116,hdc!$B$2:$F$1600,2,FALSE())="","",VLOOKUP($C2116,hdc!$B$2:$F$1600,2,FALSE())),IF($A2116="NAUTICS",IF(VLOOKUP($C2116,nautics!$B$2:$F$1200,2,FALSE())="","",VLOOKUP($C2116,nautics!$B$2:$F$1200,2,FALSE())),IF($A2116="ST",IF(VLOOKUP($C2116,st!$B$2:$F$400,2,FALSE())="","",VLOOKUP($C2116,st!$B$2:$F$400,2,FALSE())),""))),"")</f>
        <v>1</v>
      </c>
      <c r="E2116" s="35">
        <f>IFERROR(IF($A2116="HDC",IF(VLOOKUP($C2116,hdc!$B$2:$F$1600,3,FALSE())="","",VLOOKUP($C2116,hdc!$B$2:$F$1600,3,FALSE())),IF($A2116="NAUTICS",IF(VLOOKUP($C2116,nautics!$B$2:$F$1200,3,FALSE())="","",VLOOKUP($C2116,nautics!$B$2:$F$1200,3,FALSE())),IF($A2116="ST",IF(VLOOKUP($C2116,st!$B$2:$F$400,3,FALSE())="","",VLOOKUP($C2116,st!$B$2:$F$400,3,FALSE())),""))),"")</f>
        <v>1</v>
      </c>
      <c r="F2116" s="35" t="str">
        <f>IFERROR(IF($A2116="HDC",IF(VLOOKUP($C2116,hdc!$B$2:$F$1600,4,FALSE())="","",VLOOKUP($C2116,hdc!$B$2:$F$1600,4,FALSE())),IF($A2116="NAUTICS",IF(VLOOKUP($C2116,nautics!$B$2:$F$1200,4,FALSE())="","",VLOOKUP($C2116,nautics!$B$2:$F$1200,4,FALSE())),IF($A2116="ST",IF(VLOOKUP($C2116,st!$B$2:$F$400,4,FALSE())="","",VLOOKUP($C2116,st!$B$2:$F$400,4,FALSE())),""))),"")</f>
        <v/>
      </c>
      <c r="G2116" s="35" t="str">
        <f>IFERROR(IF($A2116="HDC",IF(VLOOKUP($C2116,hdc!$B$2:$F$1600,5,FALSE())="","",VLOOKUP($C2116,hdc!$B$2:$F$1600,5,FALSE())),IF($A2116="NAUTICS",IF(VLOOKUP($C2116,nautics!$B$2:$F$1200,5,FALSE())="","",VLOOKUP($C2116,nautics!$B$2:$F$1200,5,FALSE())),IF($A2116="ST",IF(VLOOKUP($C2116,st!$B$2:$F$400,5,FALSE())="","",VLOOKUP($C2116,st!$B$2:$F$400,5,FALSE())),""))),"")</f>
        <v/>
      </c>
      <c r="H2116" s="35" t="s">
        <v>33</v>
      </c>
      <c r="I2116" s="35" t="s">
        <v>34</v>
      </c>
      <c r="J2116" s="35" t="s">
        <v>6951</v>
      </c>
      <c r="K2116" s="35">
        <f t="shared" si="8"/>
        <v>35</v>
      </c>
      <c r="L2116" s="35" t="s">
        <v>3592</v>
      </c>
      <c r="M2116" s="35" t="s">
        <v>3593</v>
      </c>
      <c r="N2116" s="35" t="s">
        <v>46</v>
      </c>
      <c r="O2116" s="35" t="s">
        <v>49</v>
      </c>
      <c r="P2116" s="35" t="s">
        <v>6325</v>
      </c>
      <c r="Q2116" s="35" t="s">
        <v>6326</v>
      </c>
      <c r="S2116" s="35" t="s">
        <v>6327</v>
      </c>
      <c r="T2116" s="35" t="s">
        <v>3658</v>
      </c>
      <c r="U2116" s="35" t="s">
        <v>6953</v>
      </c>
      <c r="W2116" s="35" t="s">
        <v>57</v>
      </c>
      <c r="X2116" s="35" t="s">
        <v>59</v>
      </c>
      <c r="Y2116" s="35" t="s">
        <v>3601</v>
      </c>
      <c r="Z2116" s="35" t="s">
        <v>6330</v>
      </c>
    </row>
    <row r="2117" spans="1:26" ht="15" customHeight="1">
      <c r="A2117" s="35" t="s">
        <v>1304</v>
      </c>
      <c r="C2117" s="35" t="s">
        <v>6955</v>
      </c>
      <c r="D2117" s="35">
        <f>IFERROR(IF($A2117="HDC",IF(VLOOKUP($C2117,hdc!$B$2:$F$1600,2,FALSE())="","",VLOOKUP($C2117,hdc!$B$2:$F$1600,2,FALSE())),IF($A2117="NAUTICS",IF(VLOOKUP($C2117,nautics!$B$2:$F$1200,2,FALSE())="","",VLOOKUP($C2117,nautics!$B$2:$F$1200,2,FALSE())),IF($A2117="ST",IF(VLOOKUP($C2117,st!$B$2:$F$400,2,FALSE())="","",VLOOKUP($C2117,st!$B$2:$F$400,2,FALSE())),""))),"")</f>
        <v>1</v>
      </c>
      <c r="E2117" s="35">
        <f>IFERROR(IF($A2117="HDC",IF(VLOOKUP($C2117,hdc!$B$2:$F$1600,3,FALSE())="","",VLOOKUP($C2117,hdc!$B$2:$F$1600,3,FALSE())),IF($A2117="NAUTICS",IF(VLOOKUP($C2117,nautics!$B$2:$F$1200,3,FALSE())="","",VLOOKUP($C2117,nautics!$B$2:$F$1200,3,FALSE())),IF($A2117="ST",IF(VLOOKUP($C2117,st!$B$2:$F$400,3,FALSE())="","",VLOOKUP($C2117,st!$B$2:$F$400,3,FALSE())),""))),"")</f>
        <v>1</v>
      </c>
      <c r="F2117" s="35" t="str">
        <f>IFERROR(IF($A2117="HDC",IF(VLOOKUP($C2117,hdc!$B$2:$F$1600,4,FALSE())="","",VLOOKUP($C2117,hdc!$B$2:$F$1600,4,FALSE())),IF($A2117="NAUTICS",IF(VLOOKUP($C2117,nautics!$B$2:$F$1200,4,FALSE())="","",VLOOKUP($C2117,nautics!$B$2:$F$1200,4,FALSE())),IF($A2117="ST",IF(VLOOKUP($C2117,st!$B$2:$F$400,4,FALSE())="","",VLOOKUP($C2117,st!$B$2:$F$400,4,FALSE())),""))),"")</f>
        <v/>
      </c>
      <c r="G2117" s="35" t="str">
        <f>IFERROR(IF($A2117="HDC",IF(VLOOKUP($C2117,hdc!$B$2:$F$1600,5,FALSE())="","",VLOOKUP($C2117,hdc!$B$2:$F$1600,5,FALSE())),IF($A2117="NAUTICS",IF(VLOOKUP($C2117,nautics!$B$2:$F$1200,5,FALSE())="","",VLOOKUP($C2117,nautics!$B$2:$F$1200,5,FALSE())),IF($A2117="ST",IF(VLOOKUP($C2117,st!$B$2:$F$400,5,FALSE())="","",VLOOKUP($C2117,st!$B$2:$F$400,5,FALSE())),""))),"")</f>
        <v/>
      </c>
      <c r="H2117" s="35" t="s">
        <v>33</v>
      </c>
      <c r="I2117" s="35" t="s">
        <v>34</v>
      </c>
      <c r="J2117" s="35" t="s">
        <v>6957</v>
      </c>
      <c r="K2117" s="35">
        <f t="shared" si="8"/>
        <v>31</v>
      </c>
      <c r="L2117" s="35" t="s">
        <v>1242</v>
      </c>
      <c r="M2117" s="35" t="s">
        <v>1243</v>
      </c>
      <c r="N2117" s="35" t="s">
        <v>46</v>
      </c>
      <c r="O2117" s="35" t="s">
        <v>49</v>
      </c>
      <c r="P2117" s="35" t="s">
        <v>6325</v>
      </c>
      <c r="Q2117" s="35" t="s">
        <v>6326</v>
      </c>
      <c r="S2117" s="35" t="s">
        <v>6327</v>
      </c>
      <c r="T2117" s="35" t="s">
        <v>3658</v>
      </c>
      <c r="U2117" s="35" t="s">
        <v>6958</v>
      </c>
      <c r="W2117" s="35" t="s">
        <v>57</v>
      </c>
      <c r="X2117" s="35" t="s">
        <v>59</v>
      </c>
      <c r="Y2117" s="35" t="s">
        <v>1255</v>
      </c>
      <c r="Z2117" s="35" t="s">
        <v>6330</v>
      </c>
    </row>
    <row r="2118" spans="1:26" ht="15" customHeight="1">
      <c r="A2118" s="35" t="s">
        <v>1304</v>
      </c>
      <c r="C2118" s="35" t="s">
        <v>6960</v>
      </c>
      <c r="D2118" s="35">
        <f>IFERROR(IF($A2118="HDC",IF(VLOOKUP($C2118,hdc!$B$2:$F$1600,2,FALSE())="","",VLOOKUP($C2118,hdc!$B$2:$F$1600,2,FALSE())),IF($A2118="NAUTICS",IF(VLOOKUP($C2118,nautics!$B$2:$F$1200,2,FALSE())="","",VLOOKUP($C2118,nautics!$B$2:$F$1200,2,FALSE())),IF($A2118="ST",IF(VLOOKUP($C2118,st!$B$2:$F$400,2,FALSE())="","",VLOOKUP($C2118,st!$B$2:$F$400,2,FALSE())),""))),"")</f>
        <v>1</v>
      </c>
      <c r="E2118" s="35">
        <f>IFERROR(IF($A2118="HDC",IF(VLOOKUP($C2118,hdc!$B$2:$F$1600,3,FALSE())="","",VLOOKUP($C2118,hdc!$B$2:$F$1600,3,FALSE())),IF($A2118="NAUTICS",IF(VLOOKUP($C2118,nautics!$B$2:$F$1200,3,FALSE())="","",VLOOKUP($C2118,nautics!$B$2:$F$1200,3,FALSE())),IF($A2118="ST",IF(VLOOKUP($C2118,st!$B$2:$F$400,3,FALSE())="","",VLOOKUP($C2118,st!$B$2:$F$400,3,FALSE())),""))),"")</f>
        <v>1</v>
      </c>
      <c r="F2118" s="35" t="str">
        <f>IFERROR(IF($A2118="HDC",IF(VLOOKUP($C2118,hdc!$B$2:$F$1600,4,FALSE())="","",VLOOKUP($C2118,hdc!$B$2:$F$1600,4,FALSE())),IF($A2118="NAUTICS",IF(VLOOKUP($C2118,nautics!$B$2:$F$1200,4,FALSE())="","",VLOOKUP($C2118,nautics!$B$2:$F$1200,4,FALSE())),IF($A2118="ST",IF(VLOOKUP($C2118,st!$B$2:$F$400,4,FALSE())="","",VLOOKUP($C2118,st!$B$2:$F$400,4,FALSE())),""))),"")</f>
        <v/>
      </c>
      <c r="G2118" s="35" t="str">
        <f>IFERROR(IF($A2118="HDC",IF(VLOOKUP($C2118,hdc!$B$2:$F$1600,5,FALSE())="","",VLOOKUP($C2118,hdc!$B$2:$F$1600,5,FALSE())),IF($A2118="NAUTICS",IF(VLOOKUP($C2118,nautics!$B$2:$F$1200,5,FALSE())="","",VLOOKUP($C2118,nautics!$B$2:$F$1200,5,FALSE())),IF($A2118="ST",IF(VLOOKUP($C2118,st!$B$2:$F$400,5,FALSE())="","",VLOOKUP($C2118,st!$B$2:$F$400,5,FALSE())),""))),"")</f>
        <v/>
      </c>
      <c r="H2118" s="35" t="s">
        <v>84</v>
      </c>
      <c r="I2118" s="35" t="s">
        <v>34</v>
      </c>
      <c r="J2118" s="35" t="s">
        <v>6963</v>
      </c>
      <c r="K2118" s="35">
        <f t="shared" si="8"/>
        <v>33</v>
      </c>
      <c r="L2118" s="35" t="s">
        <v>170</v>
      </c>
      <c r="M2118" s="35" t="s">
        <v>171</v>
      </c>
      <c r="N2118" s="35" t="s">
        <v>46</v>
      </c>
      <c r="O2118" s="35" t="s">
        <v>49</v>
      </c>
      <c r="P2118" s="35" t="s">
        <v>6325</v>
      </c>
      <c r="Q2118" s="35" t="s">
        <v>6326</v>
      </c>
      <c r="S2118" s="35" t="s">
        <v>6327</v>
      </c>
      <c r="T2118" s="35" t="s">
        <v>3658</v>
      </c>
      <c r="U2118" s="35" t="s">
        <v>6967</v>
      </c>
      <c r="W2118" s="35" t="s">
        <v>57</v>
      </c>
      <c r="X2118" s="35" t="s">
        <v>2279</v>
      </c>
      <c r="Y2118" s="35" t="s">
        <v>177</v>
      </c>
      <c r="Z2118" s="35" t="s">
        <v>6330</v>
      </c>
    </row>
    <row r="2119" spans="1:26" ht="15" customHeight="1">
      <c r="A2119" s="35" t="s">
        <v>1304</v>
      </c>
      <c r="B2119" s="35" t="s">
        <v>6342</v>
      </c>
      <c r="C2119" s="35" t="s">
        <v>6978</v>
      </c>
      <c r="D2119" s="35">
        <f>IFERROR(IF($A2119="HDC",IF(VLOOKUP($C2119,hdc!$B$2:$F$1600,2,FALSE())="","",VLOOKUP($C2119,hdc!$B$2:$F$1600,2,FALSE())),IF($A2119="NAUTICS",IF(VLOOKUP($C2119,nautics!$B$2:$F$1200,2,FALSE())="","",VLOOKUP($C2119,nautics!$B$2:$F$1200,2,FALSE())),IF($A2119="ST",IF(VLOOKUP($C2119,st!$B$2:$F$400,2,FALSE())="","",VLOOKUP($C2119,st!$B$2:$F$400,2,FALSE())),""))),"")</f>
        <v>1</v>
      </c>
      <c r="E2119" s="35">
        <f>IFERROR(IF($A2119="HDC",IF(VLOOKUP($C2119,hdc!$B$2:$F$1600,3,FALSE())="","",VLOOKUP($C2119,hdc!$B$2:$F$1600,3,FALSE())),IF($A2119="NAUTICS",IF(VLOOKUP($C2119,nautics!$B$2:$F$1200,3,FALSE())="","",VLOOKUP($C2119,nautics!$B$2:$F$1200,3,FALSE())),IF($A2119="ST",IF(VLOOKUP($C2119,st!$B$2:$F$400,3,FALSE())="","",VLOOKUP($C2119,st!$B$2:$F$400,3,FALSE())),""))),"")</f>
        <v>1</v>
      </c>
      <c r="F2119" s="35" t="str">
        <f>IFERROR(IF($A2119="HDC",IF(VLOOKUP($C2119,hdc!$B$2:$F$1600,4,FALSE())="","",VLOOKUP($C2119,hdc!$B$2:$F$1600,4,FALSE())),IF($A2119="NAUTICS",IF(VLOOKUP($C2119,nautics!$B$2:$F$1200,4,FALSE())="","",VLOOKUP($C2119,nautics!$B$2:$F$1200,4,FALSE())),IF($A2119="ST",IF(VLOOKUP($C2119,st!$B$2:$F$400,4,FALSE())="","",VLOOKUP($C2119,st!$B$2:$F$400,4,FALSE())),""))),"")</f>
        <v/>
      </c>
      <c r="G2119" s="35" t="str">
        <f>IFERROR(IF($A2119="HDC",IF(VLOOKUP($C2119,hdc!$B$2:$F$1600,5,FALSE())="","",VLOOKUP($C2119,hdc!$B$2:$F$1600,5,FALSE())),IF($A2119="NAUTICS",IF(VLOOKUP($C2119,nautics!$B$2:$F$1200,5,FALSE())="","",VLOOKUP($C2119,nautics!$B$2:$F$1200,5,FALSE())),IF($A2119="ST",IF(VLOOKUP($C2119,st!$B$2:$F$400,5,FALSE())="","",VLOOKUP($C2119,st!$B$2:$F$400,5,FALSE())),""))),"")</f>
        <v/>
      </c>
      <c r="H2119" s="35" t="s">
        <v>155</v>
      </c>
      <c r="I2119" s="35" t="s">
        <v>34</v>
      </c>
      <c r="J2119" s="35" t="s">
        <v>6980</v>
      </c>
      <c r="K2119" s="35">
        <f t="shared" si="8"/>
        <v>12</v>
      </c>
      <c r="L2119" s="35" t="s">
        <v>6345</v>
      </c>
      <c r="M2119" s="35" t="s">
        <v>6346</v>
      </c>
      <c r="N2119" s="35" t="s">
        <v>842</v>
      </c>
      <c r="O2119" s="35" t="s">
        <v>843</v>
      </c>
      <c r="P2119" s="35" t="s">
        <v>6359</v>
      </c>
      <c r="Q2119" s="35" t="s">
        <v>6360</v>
      </c>
      <c r="S2119" s="35" t="s">
        <v>842</v>
      </c>
      <c r="T2119" s="35" t="s">
        <v>843</v>
      </c>
      <c r="U2119" s="35" t="s">
        <v>6984</v>
      </c>
      <c r="W2119" s="35" t="s">
        <v>78</v>
      </c>
      <c r="X2119" s="35" t="s">
        <v>59</v>
      </c>
      <c r="Y2119" s="35" t="s">
        <v>6986</v>
      </c>
      <c r="Z2119" s="35" t="s">
        <v>6363</v>
      </c>
    </row>
    <row r="2120" spans="1:26" ht="15" customHeight="1">
      <c r="A2120" s="35" t="s">
        <v>1304</v>
      </c>
      <c r="C2120" s="35" t="s">
        <v>6988</v>
      </c>
      <c r="D2120" s="35">
        <f>IFERROR(IF($A2120="HDC",IF(VLOOKUP($C2120,hdc!$B$2:$F$1600,2,FALSE())="","",VLOOKUP($C2120,hdc!$B$2:$F$1600,2,FALSE())),IF($A2120="NAUTICS",IF(VLOOKUP($C2120,nautics!$B$2:$F$1200,2,FALSE())="","",VLOOKUP($C2120,nautics!$B$2:$F$1200,2,FALSE())),IF($A2120="ST",IF(VLOOKUP($C2120,st!$B$2:$F$400,2,FALSE())="","",VLOOKUP($C2120,st!$B$2:$F$400,2,FALSE())),""))),"")</f>
        <v>1</v>
      </c>
      <c r="E2120" s="35">
        <f>IFERROR(IF($A2120="HDC",IF(VLOOKUP($C2120,hdc!$B$2:$F$1600,3,FALSE())="","",VLOOKUP($C2120,hdc!$B$2:$F$1600,3,FALSE())),IF($A2120="NAUTICS",IF(VLOOKUP($C2120,nautics!$B$2:$F$1200,3,FALSE())="","",VLOOKUP($C2120,nautics!$B$2:$F$1200,3,FALSE())),IF($A2120="ST",IF(VLOOKUP($C2120,st!$B$2:$F$400,3,FALSE())="","",VLOOKUP($C2120,st!$B$2:$F$400,3,FALSE())),""))),"")</f>
        <v>1</v>
      </c>
      <c r="F2120" s="35" t="str">
        <f>IFERROR(IF($A2120="HDC",IF(VLOOKUP($C2120,hdc!$B$2:$F$1600,4,FALSE())="","",VLOOKUP($C2120,hdc!$B$2:$F$1600,4,FALSE())),IF($A2120="NAUTICS",IF(VLOOKUP($C2120,nautics!$B$2:$F$1200,4,FALSE())="","",VLOOKUP($C2120,nautics!$B$2:$F$1200,4,FALSE())),IF($A2120="ST",IF(VLOOKUP($C2120,st!$B$2:$F$400,4,FALSE())="","",VLOOKUP($C2120,st!$B$2:$F$400,4,FALSE())),""))),"")</f>
        <v/>
      </c>
      <c r="G2120" s="35" t="str">
        <f>IFERROR(IF($A2120="HDC",IF(VLOOKUP($C2120,hdc!$B$2:$F$1600,5,FALSE())="","",VLOOKUP($C2120,hdc!$B$2:$F$1600,5,FALSE())),IF($A2120="NAUTICS",IF(VLOOKUP($C2120,nautics!$B$2:$F$1200,5,FALSE())="","",VLOOKUP($C2120,nautics!$B$2:$F$1200,5,FALSE())),IF($A2120="ST",IF(VLOOKUP($C2120,st!$B$2:$F$400,5,FALSE())="","",VLOOKUP($C2120,st!$B$2:$F$400,5,FALSE())),""))),"")</f>
        <v/>
      </c>
      <c r="H2120" s="35" t="s">
        <v>155</v>
      </c>
      <c r="I2120" s="35" t="s">
        <v>34</v>
      </c>
      <c r="J2120" s="35" t="s">
        <v>6990</v>
      </c>
      <c r="K2120" s="35">
        <f t="shared" si="8"/>
        <v>25</v>
      </c>
      <c r="L2120" s="35" t="s">
        <v>6352</v>
      </c>
      <c r="M2120" s="35" t="s">
        <v>6353</v>
      </c>
      <c r="N2120" s="35" t="s">
        <v>842</v>
      </c>
      <c r="O2120" s="35" t="s">
        <v>843</v>
      </c>
      <c r="P2120" s="35" t="s">
        <v>6359</v>
      </c>
      <c r="Q2120" s="35" t="s">
        <v>6360</v>
      </c>
      <c r="S2120" s="35" t="s">
        <v>842</v>
      </c>
      <c r="T2120" s="35" t="s">
        <v>843</v>
      </c>
      <c r="U2120" s="35" t="s">
        <v>6991</v>
      </c>
      <c r="W2120" s="35" t="s">
        <v>78</v>
      </c>
      <c r="X2120" s="35" t="s">
        <v>59</v>
      </c>
      <c r="Y2120" s="35" t="s">
        <v>6992</v>
      </c>
      <c r="Z2120" s="35" t="s">
        <v>6363</v>
      </c>
    </row>
    <row r="2121" spans="1:26" ht="15" customHeight="1">
      <c r="A2121" s="35" t="s">
        <v>1304</v>
      </c>
      <c r="C2121" s="35" t="s">
        <v>6993</v>
      </c>
      <c r="D2121" s="35">
        <f>IFERROR(IF($A2121="HDC",IF(VLOOKUP($C2121,hdc!$B$2:$F$1600,2,FALSE())="","",VLOOKUP($C2121,hdc!$B$2:$F$1600,2,FALSE())),IF($A2121="NAUTICS",IF(VLOOKUP($C2121,nautics!$B$2:$F$1200,2,FALSE())="","",VLOOKUP($C2121,nautics!$B$2:$F$1200,2,FALSE())),IF($A2121="ST",IF(VLOOKUP($C2121,st!$B$2:$F$400,2,FALSE())="","",VLOOKUP($C2121,st!$B$2:$F$400,2,FALSE())),""))),"")</f>
        <v>1</v>
      </c>
      <c r="E2121" s="35">
        <f>IFERROR(IF($A2121="HDC",IF(VLOOKUP($C2121,hdc!$B$2:$F$1600,3,FALSE())="","",VLOOKUP($C2121,hdc!$B$2:$F$1600,3,FALSE())),IF($A2121="NAUTICS",IF(VLOOKUP($C2121,nautics!$B$2:$F$1200,3,FALSE())="","",VLOOKUP($C2121,nautics!$B$2:$F$1200,3,FALSE())),IF($A2121="ST",IF(VLOOKUP($C2121,st!$B$2:$F$400,3,FALSE())="","",VLOOKUP($C2121,st!$B$2:$F$400,3,FALSE())),""))),"")</f>
        <v>1</v>
      </c>
      <c r="F2121" s="35" t="str">
        <f>IFERROR(IF($A2121="HDC",IF(VLOOKUP($C2121,hdc!$B$2:$F$1600,4,FALSE())="","",VLOOKUP($C2121,hdc!$B$2:$F$1600,4,FALSE())),IF($A2121="NAUTICS",IF(VLOOKUP($C2121,nautics!$B$2:$F$1200,4,FALSE())="","",VLOOKUP($C2121,nautics!$B$2:$F$1200,4,FALSE())),IF($A2121="ST",IF(VLOOKUP($C2121,st!$B$2:$F$400,4,FALSE())="","",VLOOKUP($C2121,st!$B$2:$F$400,4,FALSE())),""))),"")</f>
        <v/>
      </c>
      <c r="G2121" s="35" t="str">
        <f>IFERROR(IF($A2121="HDC",IF(VLOOKUP($C2121,hdc!$B$2:$F$1600,5,FALSE())="","",VLOOKUP($C2121,hdc!$B$2:$F$1600,5,FALSE())),IF($A2121="NAUTICS",IF(VLOOKUP($C2121,nautics!$B$2:$F$1200,5,FALSE())="","",VLOOKUP($C2121,nautics!$B$2:$F$1200,5,FALSE())),IF($A2121="ST",IF(VLOOKUP($C2121,st!$B$2:$F$400,5,FALSE())="","",VLOOKUP($C2121,st!$B$2:$F$400,5,FALSE())),""))),"")</f>
        <v/>
      </c>
      <c r="H2121" s="35" t="s">
        <v>155</v>
      </c>
      <c r="I2121" s="35" t="s">
        <v>34</v>
      </c>
      <c r="J2121" s="35" t="s">
        <v>2571</v>
      </c>
      <c r="K2121" s="35">
        <f t="shared" si="8"/>
        <v>2</v>
      </c>
      <c r="L2121" s="35" t="s">
        <v>6995</v>
      </c>
      <c r="M2121" s="35" t="s">
        <v>6996</v>
      </c>
      <c r="N2121" s="35" t="s">
        <v>842</v>
      </c>
      <c r="O2121" s="35" t="s">
        <v>843</v>
      </c>
      <c r="P2121" s="35" t="s">
        <v>6359</v>
      </c>
      <c r="Q2121" s="35" t="s">
        <v>6360</v>
      </c>
      <c r="S2121" s="35" t="s">
        <v>842</v>
      </c>
      <c r="T2121" s="35" t="s">
        <v>843</v>
      </c>
      <c r="U2121" s="35" t="s">
        <v>89</v>
      </c>
      <c r="W2121" s="35" t="s">
        <v>78</v>
      </c>
      <c r="X2121" s="35" t="s">
        <v>94</v>
      </c>
      <c r="Y2121" s="35" t="s">
        <v>89</v>
      </c>
      <c r="Z2121" s="35" t="s">
        <v>89</v>
      </c>
    </row>
    <row r="2122" spans="1:26" ht="15" customHeight="1">
      <c r="A2122" s="35" t="s">
        <v>1304</v>
      </c>
      <c r="C2122" s="35" t="s">
        <v>6999</v>
      </c>
      <c r="D2122" s="35">
        <f>IFERROR(IF($A2122="HDC",IF(VLOOKUP($C2122,hdc!$B$2:$F$1600,2,FALSE())="","",VLOOKUP($C2122,hdc!$B$2:$F$1600,2,FALSE())),IF($A2122="NAUTICS",IF(VLOOKUP($C2122,nautics!$B$2:$F$1200,2,FALSE())="","",VLOOKUP($C2122,nautics!$B$2:$F$1200,2,FALSE())),IF($A2122="ST",IF(VLOOKUP($C2122,st!$B$2:$F$400,2,FALSE())="","",VLOOKUP($C2122,st!$B$2:$F$400,2,FALSE())),""))),"")</f>
        <v>1</v>
      </c>
      <c r="E2122" s="35">
        <f>IFERROR(IF($A2122="HDC",IF(VLOOKUP($C2122,hdc!$B$2:$F$1600,3,FALSE())="","",VLOOKUP($C2122,hdc!$B$2:$F$1600,3,FALSE())),IF($A2122="NAUTICS",IF(VLOOKUP($C2122,nautics!$B$2:$F$1200,3,FALSE())="","",VLOOKUP($C2122,nautics!$B$2:$F$1200,3,FALSE())),IF($A2122="ST",IF(VLOOKUP($C2122,st!$B$2:$F$400,3,FALSE())="","",VLOOKUP($C2122,st!$B$2:$F$400,3,FALSE())),""))),"")</f>
        <v>1</v>
      </c>
      <c r="F2122" s="35" t="str">
        <f>IFERROR(IF($A2122="HDC",IF(VLOOKUP($C2122,hdc!$B$2:$F$1600,4,FALSE())="","",VLOOKUP($C2122,hdc!$B$2:$F$1600,4,FALSE())),IF($A2122="NAUTICS",IF(VLOOKUP($C2122,nautics!$B$2:$F$1200,4,FALSE())="","",VLOOKUP($C2122,nautics!$B$2:$F$1200,4,FALSE())),IF($A2122="ST",IF(VLOOKUP($C2122,st!$B$2:$F$400,4,FALSE())="","",VLOOKUP($C2122,st!$B$2:$F$400,4,FALSE())),""))),"")</f>
        <v/>
      </c>
      <c r="G2122" s="35" t="str">
        <f>IFERROR(IF($A2122="HDC",IF(VLOOKUP($C2122,hdc!$B$2:$F$1600,5,FALSE())="","",VLOOKUP($C2122,hdc!$B$2:$F$1600,5,FALSE())),IF($A2122="NAUTICS",IF(VLOOKUP($C2122,nautics!$B$2:$F$1200,5,FALSE())="","",VLOOKUP($C2122,nautics!$B$2:$F$1200,5,FALSE())),IF($A2122="ST",IF(VLOOKUP($C2122,st!$B$2:$F$400,5,FALSE())="","",VLOOKUP($C2122,st!$B$2:$F$400,5,FALSE())),""))),"")</f>
        <v/>
      </c>
      <c r="H2122" s="35" t="s">
        <v>155</v>
      </c>
      <c r="I2122" s="35" t="s">
        <v>34</v>
      </c>
      <c r="J2122" s="35" t="s">
        <v>2571</v>
      </c>
      <c r="K2122" s="35">
        <f t="shared" si="8"/>
        <v>2</v>
      </c>
      <c r="L2122" s="35" t="s">
        <v>7001</v>
      </c>
      <c r="M2122" s="35" t="s">
        <v>7003</v>
      </c>
      <c r="N2122" s="35" t="s">
        <v>842</v>
      </c>
      <c r="O2122" s="35" t="s">
        <v>843</v>
      </c>
      <c r="P2122" s="35" t="s">
        <v>6359</v>
      </c>
      <c r="Q2122" s="35" t="s">
        <v>6360</v>
      </c>
      <c r="S2122" s="35" t="s">
        <v>842</v>
      </c>
      <c r="T2122" s="35" t="s">
        <v>843</v>
      </c>
      <c r="U2122" s="35" t="s">
        <v>89</v>
      </c>
      <c r="W2122" s="35" t="s">
        <v>78</v>
      </c>
      <c r="X2122" s="35" t="s">
        <v>94</v>
      </c>
      <c r="Y2122" s="35" t="s">
        <v>89</v>
      </c>
      <c r="Z2122" s="35" t="s">
        <v>89</v>
      </c>
    </row>
    <row r="2123" spans="1:26" ht="15" customHeight="1">
      <c r="A2123" s="35" t="s">
        <v>1304</v>
      </c>
      <c r="B2123" s="35" t="s">
        <v>6382</v>
      </c>
      <c r="C2123" s="35" t="s">
        <v>7009</v>
      </c>
      <c r="D2123" s="35" t="str">
        <f>IFERROR(IF($A2123="HDC",IF(VLOOKUP($C2123,hdc!$B$2:$F$1600,2,FALSE())="","",VLOOKUP($C2123,hdc!$B$2:$F$1600,2,FALSE())),IF($A2123="NAUTICS",IF(VLOOKUP($C2123,nautics!$B$2:$F$1200,2,FALSE())="","",VLOOKUP($C2123,nautics!$B$2:$F$1200,2,FALSE())),IF($A2123="ST",IF(VLOOKUP($C2123,st!$B$2:$F$400,2,FALSE())="","",VLOOKUP($C2123,st!$B$2:$F$400,2,FALSE())),""))),"")</f>
        <v/>
      </c>
      <c r="E2123" s="35" t="str">
        <f>IFERROR(IF($A2123="HDC",IF(VLOOKUP($C2123,hdc!$B$2:$F$1600,3,FALSE())="","",VLOOKUP($C2123,hdc!$B$2:$F$1600,3,FALSE())),IF($A2123="NAUTICS",IF(VLOOKUP($C2123,nautics!$B$2:$F$1200,3,FALSE())="","",VLOOKUP($C2123,nautics!$B$2:$F$1200,3,FALSE())),IF($A2123="ST",IF(VLOOKUP($C2123,st!$B$2:$F$400,3,FALSE())="","",VLOOKUP($C2123,st!$B$2:$F$400,3,FALSE())),""))),"")</f>
        <v/>
      </c>
      <c r="F2123" s="35" t="str">
        <f>IFERROR(IF($A2123="HDC",IF(VLOOKUP($C2123,hdc!$B$2:$F$1600,4,FALSE())="","",VLOOKUP($C2123,hdc!$B$2:$F$1600,4,FALSE())),IF($A2123="NAUTICS",IF(VLOOKUP($C2123,nautics!$B$2:$F$1200,4,FALSE())="","",VLOOKUP($C2123,nautics!$B$2:$F$1200,4,FALSE())),IF($A2123="ST",IF(VLOOKUP($C2123,st!$B$2:$F$400,4,FALSE())="","",VLOOKUP($C2123,st!$B$2:$F$400,4,FALSE())),""))),"")</f>
        <v/>
      </c>
      <c r="G2123" s="35" t="str">
        <f>IFERROR(IF($A2123="HDC",IF(VLOOKUP($C2123,hdc!$B$2:$F$1600,5,FALSE())="","",VLOOKUP($C2123,hdc!$B$2:$F$1600,5,FALSE())),IF($A2123="NAUTICS",IF(VLOOKUP($C2123,nautics!$B$2:$F$1200,5,FALSE())="","",VLOOKUP($C2123,nautics!$B$2:$F$1200,5,FALSE())),IF($A2123="ST",IF(VLOOKUP($C2123,st!$B$2:$F$400,5,FALSE())="","",VLOOKUP($C2123,st!$B$2:$F$400,5,FALSE())),""))),"")</f>
        <v/>
      </c>
      <c r="H2123" s="35" t="s">
        <v>155</v>
      </c>
      <c r="I2123" s="35" t="s">
        <v>34</v>
      </c>
      <c r="J2123" s="35" t="s">
        <v>552</v>
      </c>
      <c r="K2123" s="35">
        <f t="shared" si="8"/>
        <v>5</v>
      </c>
      <c r="L2123" s="35" t="s">
        <v>6386</v>
      </c>
      <c r="M2123" s="35" t="s">
        <v>6387</v>
      </c>
      <c r="N2123" s="35" t="s">
        <v>1135</v>
      </c>
      <c r="O2123" s="35" t="s">
        <v>1136</v>
      </c>
      <c r="P2123" s="35" t="s">
        <v>7012</v>
      </c>
      <c r="Q2123" s="35" t="s">
        <v>7013</v>
      </c>
      <c r="S2123" s="35" t="s">
        <v>1135</v>
      </c>
      <c r="T2123" s="35" t="s">
        <v>1136</v>
      </c>
      <c r="U2123" s="35" t="s">
        <v>89</v>
      </c>
      <c r="W2123" s="35" t="s">
        <v>78</v>
      </c>
      <c r="X2123" s="35" t="s">
        <v>59</v>
      </c>
      <c r="Y2123" s="35" t="s">
        <v>89</v>
      </c>
      <c r="Z2123" s="35" t="s">
        <v>89</v>
      </c>
    </row>
    <row r="2124" spans="1:26" ht="15" customHeight="1">
      <c r="A2124" s="35" t="s">
        <v>1304</v>
      </c>
      <c r="C2124" s="35" t="s">
        <v>7016</v>
      </c>
      <c r="D2124" s="35">
        <f>IFERROR(IF($A2124="HDC",IF(VLOOKUP($C2124,hdc!$B$2:$F$1600,2,FALSE())="","",VLOOKUP($C2124,hdc!$B$2:$F$1600,2,FALSE())),IF($A2124="NAUTICS",IF(VLOOKUP($C2124,nautics!$B$2:$F$1200,2,FALSE())="","",VLOOKUP($C2124,nautics!$B$2:$F$1200,2,FALSE())),IF($A2124="ST",IF(VLOOKUP($C2124,st!$B$2:$F$400,2,FALSE())="","",VLOOKUP($C2124,st!$B$2:$F$400,2,FALSE())),""))),"")</f>
        <v>1</v>
      </c>
      <c r="E2124" s="35" t="str">
        <f>IFERROR(IF($A2124="HDC",IF(VLOOKUP($C2124,hdc!$B$2:$F$1600,3,FALSE())="","",VLOOKUP($C2124,hdc!$B$2:$F$1600,3,FALSE())),IF($A2124="NAUTICS",IF(VLOOKUP($C2124,nautics!$B$2:$F$1200,3,FALSE())="","",VLOOKUP($C2124,nautics!$B$2:$F$1200,3,FALSE())),IF($A2124="ST",IF(VLOOKUP($C2124,st!$B$2:$F$400,3,FALSE())="","",VLOOKUP($C2124,st!$B$2:$F$400,3,FALSE())),""))),"")</f>
        <v/>
      </c>
      <c r="F2124" s="35" t="str">
        <f>IFERROR(IF($A2124="HDC",IF(VLOOKUP($C2124,hdc!$B$2:$F$1600,4,FALSE())="","",VLOOKUP($C2124,hdc!$B$2:$F$1600,4,FALSE())),IF($A2124="NAUTICS",IF(VLOOKUP($C2124,nautics!$B$2:$F$1200,4,FALSE())="","",VLOOKUP($C2124,nautics!$B$2:$F$1200,4,FALSE())),IF($A2124="ST",IF(VLOOKUP($C2124,st!$B$2:$F$400,4,FALSE())="","",VLOOKUP($C2124,st!$B$2:$F$400,4,FALSE())),""))),"")</f>
        <v/>
      </c>
      <c r="G2124" s="35" t="str">
        <f>IFERROR(IF($A2124="HDC",IF(VLOOKUP($C2124,hdc!$B$2:$F$1600,5,FALSE())="","",VLOOKUP($C2124,hdc!$B$2:$F$1600,5,FALSE())),IF($A2124="NAUTICS",IF(VLOOKUP($C2124,nautics!$B$2:$F$1200,5,FALSE())="","",VLOOKUP($C2124,nautics!$B$2:$F$1200,5,FALSE())),IF($A2124="ST",IF(VLOOKUP($C2124,st!$B$2:$F$400,5,FALSE())="","",VLOOKUP($C2124,st!$B$2:$F$400,5,FALSE())),""))),"")</f>
        <v/>
      </c>
      <c r="H2124" s="35" t="s">
        <v>155</v>
      </c>
      <c r="I2124" s="35" t="s">
        <v>34</v>
      </c>
      <c r="J2124" s="35" t="s">
        <v>552</v>
      </c>
      <c r="K2124" s="35">
        <f t="shared" si="8"/>
        <v>5</v>
      </c>
      <c r="L2124" s="35" t="s">
        <v>7018</v>
      </c>
      <c r="M2124" s="35" t="s">
        <v>7019</v>
      </c>
      <c r="N2124" s="35" t="s">
        <v>1135</v>
      </c>
      <c r="O2124" s="35" t="s">
        <v>1136</v>
      </c>
      <c r="P2124" s="35" t="s">
        <v>6386</v>
      </c>
      <c r="Q2124" s="35" t="s">
        <v>6387</v>
      </c>
      <c r="S2124" s="35" t="s">
        <v>1135</v>
      </c>
      <c r="T2124" s="35" t="s">
        <v>1136</v>
      </c>
      <c r="U2124" s="35" t="s">
        <v>89</v>
      </c>
      <c r="W2124" s="35" t="s">
        <v>78</v>
      </c>
      <c r="X2124" s="35" t="s">
        <v>59</v>
      </c>
      <c r="Y2124" s="35" t="s">
        <v>89</v>
      </c>
      <c r="Z2124" s="35" t="s">
        <v>89</v>
      </c>
    </row>
    <row r="2125" spans="1:26" ht="15" customHeight="1">
      <c r="A2125" s="35" t="s">
        <v>1304</v>
      </c>
      <c r="C2125" s="35" t="s">
        <v>7022</v>
      </c>
      <c r="D2125" s="35">
        <f>IFERROR(IF($A2125="HDC",IF(VLOOKUP($C2125,hdc!$B$2:$F$1600,2,FALSE())="","",VLOOKUP($C2125,hdc!$B$2:$F$1600,2,FALSE())),IF($A2125="NAUTICS",IF(VLOOKUP($C2125,nautics!$B$2:$F$1200,2,FALSE())="","",VLOOKUP($C2125,nautics!$B$2:$F$1200,2,FALSE())),IF($A2125="ST",IF(VLOOKUP($C2125,st!$B$2:$F$400,2,FALSE())="","",VLOOKUP($C2125,st!$B$2:$F$400,2,FALSE())),""))),"")</f>
        <v>1</v>
      </c>
      <c r="E2125" s="35">
        <f>IFERROR(IF($A2125="HDC",IF(VLOOKUP($C2125,hdc!$B$2:$F$1600,3,FALSE())="","",VLOOKUP($C2125,hdc!$B$2:$F$1600,3,FALSE())),IF($A2125="NAUTICS",IF(VLOOKUP($C2125,nautics!$B$2:$F$1200,3,FALSE())="","",VLOOKUP($C2125,nautics!$B$2:$F$1200,3,FALSE())),IF($A2125="ST",IF(VLOOKUP($C2125,st!$B$2:$F$400,3,FALSE())="","",VLOOKUP($C2125,st!$B$2:$F$400,3,FALSE())),""))),"")</f>
        <v>1</v>
      </c>
      <c r="F2125" s="35" t="str">
        <f>IFERROR(IF($A2125="HDC",IF(VLOOKUP($C2125,hdc!$B$2:$F$1600,4,FALSE())="","",VLOOKUP($C2125,hdc!$B$2:$F$1600,4,FALSE())),IF($A2125="NAUTICS",IF(VLOOKUP($C2125,nautics!$B$2:$F$1200,4,FALSE())="","",VLOOKUP($C2125,nautics!$B$2:$F$1200,4,FALSE())),IF($A2125="ST",IF(VLOOKUP($C2125,st!$B$2:$F$400,4,FALSE())="","",VLOOKUP($C2125,st!$B$2:$F$400,4,FALSE())),""))),"")</f>
        <v/>
      </c>
      <c r="G2125" s="35" t="str">
        <f>IFERROR(IF($A2125="HDC",IF(VLOOKUP($C2125,hdc!$B$2:$F$1600,5,FALSE())="","",VLOOKUP($C2125,hdc!$B$2:$F$1600,5,FALSE())),IF($A2125="NAUTICS",IF(VLOOKUP($C2125,nautics!$B$2:$F$1200,5,FALSE())="","",VLOOKUP($C2125,nautics!$B$2:$F$1200,5,FALSE())),IF($A2125="ST",IF(VLOOKUP($C2125,st!$B$2:$F$400,5,FALSE())="","",VLOOKUP($C2125,st!$B$2:$F$400,5,FALSE())),""))),"")</f>
        <v/>
      </c>
      <c r="H2125" s="35" t="s">
        <v>145</v>
      </c>
      <c r="I2125" s="35" t="s">
        <v>34</v>
      </c>
      <c r="J2125" s="35" t="s">
        <v>7023</v>
      </c>
      <c r="K2125" s="35">
        <f t="shared" si="8"/>
        <v>41</v>
      </c>
      <c r="L2125" s="35" t="s">
        <v>6401</v>
      </c>
      <c r="M2125" s="35" t="s">
        <v>6402</v>
      </c>
      <c r="N2125" s="35" t="s">
        <v>896</v>
      </c>
      <c r="O2125" s="35" t="s">
        <v>897</v>
      </c>
      <c r="P2125" s="35" t="s">
        <v>6386</v>
      </c>
      <c r="Q2125" s="35" t="s">
        <v>6387</v>
      </c>
      <c r="S2125" s="35" t="s">
        <v>1135</v>
      </c>
      <c r="T2125" s="35" t="s">
        <v>1136</v>
      </c>
      <c r="U2125" s="35" t="s">
        <v>7026</v>
      </c>
      <c r="W2125" s="35" t="s">
        <v>57</v>
      </c>
      <c r="X2125" s="35" t="s">
        <v>59</v>
      </c>
      <c r="Y2125" s="35" t="s">
        <v>7027</v>
      </c>
      <c r="Z2125" s="35" t="s">
        <v>1139</v>
      </c>
    </row>
    <row r="2126" spans="1:26" ht="15" customHeight="1">
      <c r="A2126" s="35" t="s">
        <v>1304</v>
      </c>
      <c r="C2126" s="35" t="s">
        <v>7028</v>
      </c>
      <c r="D2126" s="35">
        <f>IFERROR(IF($A2126="HDC",IF(VLOOKUP($C2126,hdc!$B$2:$F$1600,2,FALSE())="","",VLOOKUP($C2126,hdc!$B$2:$F$1600,2,FALSE())),IF($A2126="NAUTICS",IF(VLOOKUP($C2126,nautics!$B$2:$F$1200,2,FALSE())="","",VLOOKUP($C2126,nautics!$B$2:$F$1200,2,FALSE())),IF($A2126="ST",IF(VLOOKUP($C2126,st!$B$2:$F$400,2,FALSE())="","",VLOOKUP($C2126,st!$B$2:$F$400,2,FALSE())),""))),"")</f>
        <v>1</v>
      </c>
      <c r="E2126" s="35">
        <f>IFERROR(IF($A2126="HDC",IF(VLOOKUP($C2126,hdc!$B$2:$F$1600,3,FALSE())="","",VLOOKUP($C2126,hdc!$B$2:$F$1600,3,FALSE())),IF($A2126="NAUTICS",IF(VLOOKUP($C2126,nautics!$B$2:$F$1200,3,FALSE())="","",VLOOKUP($C2126,nautics!$B$2:$F$1200,3,FALSE())),IF($A2126="ST",IF(VLOOKUP($C2126,st!$B$2:$F$400,3,FALSE())="","",VLOOKUP($C2126,st!$B$2:$F$400,3,FALSE())),""))),"")</f>
        <v>1</v>
      </c>
      <c r="F2126" s="35" t="str">
        <f>IFERROR(IF($A2126="HDC",IF(VLOOKUP($C2126,hdc!$B$2:$F$1600,4,FALSE())="","",VLOOKUP($C2126,hdc!$B$2:$F$1600,4,FALSE())),IF($A2126="NAUTICS",IF(VLOOKUP($C2126,nautics!$B$2:$F$1200,4,FALSE())="","",VLOOKUP($C2126,nautics!$B$2:$F$1200,4,FALSE())),IF($A2126="ST",IF(VLOOKUP($C2126,st!$B$2:$F$400,4,FALSE())="","",VLOOKUP($C2126,st!$B$2:$F$400,4,FALSE())),""))),"")</f>
        <v/>
      </c>
      <c r="G2126" s="35" t="str">
        <f>IFERROR(IF($A2126="HDC",IF(VLOOKUP($C2126,hdc!$B$2:$F$1600,5,FALSE())="","",VLOOKUP($C2126,hdc!$B$2:$F$1600,5,FALSE())),IF($A2126="NAUTICS",IF(VLOOKUP($C2126,nautics!$B$2:$F$1200,5,FALSE())="","",VLOOKUP($C2126,nautics!$B$2:$F$1200,5,FALSE())),IF($A2126="ST",IF(VLOOKUP($C2126,st!$B$2:$F$400,5,FALSE())="","",VLOOKUP($C2126,st!$B$2:$F$400,5,FALSE())),""))),"")</f>
        <v/>
      </c>
      <c r="H2126" s="35" t="s">
        <v>145</v>
      </c>
      <c r="I2126" s="35" t="s">
        <v>34</v>
      </c>
      <c r="J2126" s="35" t="s">
        <v>7030</v>
      </c>
      <c r="K2126" s="35">
        <f t="shared" si="8"/>
        <v>13</v>
      </c>
      <c r="L2126" s="35" t="s">
        <v>7031</v>
      </c>
      <c r="M2126" s="35" t="s">
        <v>7033</v>
      </c>
      <c r="N2126" s="35" t="s">
        <v>3479</v>
      </c>
      <c r="O2126" s="35" t="s">
        <v>3480</v>
      </c>
      <c r="P2126" s="35" t="s">
        <v>6386</v>
      </c>
      <c r="Q2126" s="35" t="s">
        <v>6387</v>
      </c>
      <c r="S2126" s="35" t="s">
        <v>1135</v>
      </c>
      <c r="T2126" s="35" t="s">
        <v>1136</v>
      </c>
      <c r="U2126" s="35" t="s">
        <v>7035</v>
      </c>
      <c r="W2126" s="35" t="s">
        <v>57</v>
      </c>
      <c r="X2126" s="35" t="s">
        <v>59</v>
      </c>
      <c r="Y2126" s="35" t="s">
        <v>7036</v>
      </c>
      <c r="Z2126" s="35" t="s">
        <v>1139</v>
      </c>
    </row>
    <row r="2127" spans="1:26" ht="15" customHeight="1">
      <c r="A2127" s="35" t="s">
        <v>1304</v>
      </c>
      <c r="B2127" s="35" t="s">
        <v>6434</v>
      </c>
      <c r="C2127" s="35" t="s">
        <v>7039</v>
      </c>
      <c r="D2127" s="35">
        <f>IFERROR(IF($A2127="HDC",IF(VLOOKUP($C2127,hdc!$B$2:$F$1600,2,FALSE())="","",VLOOKUP($C2127,hdc!$B$2:$F$1600,2,FALSE())),IF($A2127="NAUTICS",IF(VLOOKUP($C2127,nautics!$B$2:$F$1200,2,FALSE())="","",VLOOKUP($C2127,nautics!$B$2:$F$1200,2,FALSE())),IF($A2127="ST",IF(VLOOKUP($C2127,st!$B$2:$F$400,2,FALSE())="","",VLOOKUP($C2127,st!$B$2:$F$400,2,FALSE())),""))),"")</f>
        <v>1</v>
      </c>
      <c r="E2127" s="35">
        <f>IFERROR(IF($A2127="HDC",IF(VLOOKUP($C2127,hdc!$B$2:$F$1600,3,FALSE())="","",VLOOKUP($C2127,hdc!$B$2:$F$1600,3,FALSE())),IF($A2127="NAUTICS",IF(VLOOKUP($C2127,nautics!$B$2:$F$1200,3,FALSE())="","",VLOOKUP($C2127,nautics!$B$2:$F$1200,3,FALSE())),IF($A2127="ST",IF(VLOOKUP($C2127,st!$B$2:$F$400,3,FALSE())="","",VLOOKUP($C2127,st!$B$2:$F$400,3,FALSE())),""))),"")</f>
        <v>1</v>
      </c>
      <c r="F2127" s="35" t="str">
        <f>IFERROR(IF($A2127="HDC",IF(VLOOKUP($C2127,hdc!$B$2:$F$1600,4,FALSE())="","",VLOOKUP($C2127,hdc!$B$2:$F$1600,4,FALSE())),IF($A2127="NAUTICS",IF(VLOOKUP($C2127,nautics!$B$2:$F$1200,4,FALSE())="","",VLOOKUP($C2127,nautics!$B$2:$F$1200,4,FALSE())),IF($A2127="ST",IF(VLOOKUP($C2127,st!$B$2:$F$400,4,FALSE())="","",VLOOKUP($C2127,st!$B$2:$F$400,4,FALSE())),""))),"")</f>
        <v/>
      </c>
      <c r="G2127" s="35" t="str">
        <f>IFERROR(IF($A2127="HDC",IF(VLOOKUP($C2127,hdc!$B$2:$F$1600,5,FALSE())="","",VLOOKUP($C2127,hdc!$B$2:$F$1600,5,FALSE())),IF($A2127="NAUTICS",IF(VLOOKUP($C2127,nautics!$B$2:$F$1200,5,FALSE())="","",VLOOKUP($C2127,nautics!$B$2:$F$1200,5,FALSE())),IF($A2127="ST",IF(VLOOKUP($C2127,st!$B$2:$F$400,5,FALSE())="","",VLOOKUP($C2127,st!$B$2:$F$400,5,FALSE())),""))),"")</f>
        <v/>
      </c>
      <c r="H2127" s="35" t="s">
        <v>691</v>
      </c>
      <c r="I2127" s="35" t="s">
        <v>34</v>
      </c>
      <c r="J2127" s="35" t="s">
        <v>7041</v>
      </c>
      <c r="K2127" s="35">
        <f t="shared" si="8"/>
        <v>35</v>
      </c>
      <c r="L2127" s="35" t="s">
        <v>40</v>
      </c>
      <c r="M2127" s="35" t="s">
        <v>42</v>
      </c>
      <c r="N2127" s="35" t="s">
        <v>43</v>
      </c>
      <c r="O2127" s="35" t="s">
        <v>45</v>
      </c>
      <c r="P2127" s="35" t="s">
        <v>7042</v>
      </c>
      <c r="Q2127" s="35" t="s">
        <v>7043</v>
      </c>
      <c r="S2127" s="35" t="s">
        <v>671</v>
      </c>
      <c r="T2127" s="35" t="s">
        <v>672</v>
      </c>
      <c r="U2127" s="35" t="s">
        <v>7046</v>
      </c>
      <c r="W2127" s="35" t="s">
        <v>57</v>
      </c>
      <c r="X2127" s="35" t="s">
        <v>59</v>
      </c>
      <c r="Y2127" s="35" t="s">
        <v>60</v>
      </c>
      <c r="Z2127" s="35" t="s">
        <v>676</v>
      </c>
    </row>
    <row r="2128" spans="1:26" ht="15" customHeight="1">
      <c r="A2128" s="35" t="s">
        <v>1304</v>
      </c>
      <c r="C2128" s="35" t="s">
        <v>7047</v>
      </c>
      <c r="D2128" s="35">
        <f>IFERROR(IF($A2128="HDC",IF(VLOOKUP($C2128,hdc!$B$2:$F$1600,2,FALSE())="","",VLOOKUP($C2128,hdc!$B$2:$F$1600,2,FALSE())),IF($A2128="NAUTICS",IF(VLOOKUP($C2128,nautics!$B$2:$F$1200,2,FALSE())="","",VLOOKUP($C2128,nautics!$B$2:$F$1200,2,FALSE())),IF($A2128="ST",IF(VLOOKUP($C2128,st!$B$2:$F$400,2,FALSE())="","",VLOOKUP($C2128,st!$B$2:$F$400,2,FALSE())),""))),"")</f>
        <v>1</v>
      </c>
      <c r="E2128" s="35">
        <f>IFERROR(IF($A2128="HDC",IF(VLOOKUP($C2128,hdc!$B$2:$F$1600,3,FALSE())="","",VLOOKUP($C2128,hdc!$B$2:$F$1600,3,FALSE())),IF($A2128="NAUTICS",IF(VLOOKUP($C2128,nautics!$B$2:$F$1200,3,FALSE())="","",VLOOKUP($C2128,nautics!$B$2:$F$1200,3,FALSE())),IF($A2128="ST",IF(VLOOKUP($C2128,st!$B$2:$F$400,3,FALSE())="","",VLOOKUP($C2128,st!$B$2:$F$400,3,FALSE())),""))),"")</f>
        <v>1</v>
      </c>
      <c r="F2128" s="35" t="str">
        <f>IFERROR(IF($A2128="HDC",IF(VLOOKUP($C2128,hdc!$B$2:$F$1600,4,FALSE())="","",VLOOKUP($C2128,hdc!$B$2:$F$1600,4,FALSE())),IF($A2128="NAUTICS",IF(VLOOKUP($C2128,nautics!$B$2:$F$1200,4,FALSE())="","",VLOOKUP($C2128,nautics!$B$2:$F$1200,4,FALSE())),IF($A2128="ST",IF(VLOOKUP($C2128,st!$B$2:$F$400,4,FALSE())="","",VLOOKUP($C2128,st!$B$2:$F$400,4,FALSE())),""))),"")</f>
        <v/>
      </c>
      <c r="G2128" s="35" t="str">
        <f>IFERROR(IF($A2128="HDC",IF(VLOOKUP($C2128,hdc!$B$2:$F$1600,5,FALSE())="","",VLOOKUP($C2128,hdc!$B$2:$F$1600,5,FALSE())),IF($A2128="NAUTICS",IF(VLOOKUP($C2128,nautics!$B$2:$F$1200,5,FALSE())="","",VLOOKUP($C2128,nautics!$B$2:$F$1200,5,FALSE())),IF($A2128="ST",IF(VLOOKUP($C2128,st!$B$2:$F$400,5,FALSE())="","",VLOOKUP($C2128,st!$B$2:$F$400,5,FALSE())),""))),"")</f>
        <v/>
      </c>
      <c r="H2128" s="35" t="s">
        <v>691</v>
      </c>
      <c r="I2128" s="35" t="s">
        <v>34</v>
      </c>
      <c r="J2128" s="35" t="s">
        <v>7049</v>
      </c>
      <c r="K2128" s="35">
        <f t="shared" si="8"/>
        <v>52</v>
      </c>
      <c r="L2128" s="35" t="s">
        <v>7050</v>
      </c>
      <c r="M2128" s="35" t="s">
        <v>7051</v>
      </c>
      <c r="N2128" s="35" t="s">
        <v>716</v>
      </c>
      <c r="O2128" s="35" t="s">
        <v>718</v>
      </c>
      <c r="P2128" s="35" t="s">
        <v>7053</v>
      </c>
      <c r="Q2128" s="35" t="s">
        <v>7055</v>
      </c>
      <c r="S2128" s="35" t="s">
        <v>5176</v>
      </c>
      <c r="T2128" s="35" t="s">
        <v>2528</v>
      </c>
      <c r="U2128" s="35" t="s">
        <v>7056</v>
      </c>
      <c r="W2128" s="35" t="s">
        <v>57</v>
      </c>
      <c r="X2128" s="35" t="s">
        <v>59</v>
      </c>
      <c r="Y2128" s="35" t="s">
        <v>1598</v>
      </c>
      <c r="Z2128" s="35" t="s">
        <v>5180</v>
      </c>
    </row>
    <row r="2129" spans="1:26" ht="15" customHeight="1">
      <c r="A2129" s="35" t="s">
        <v>1304</v>
      </c>
      <c r="C2129" s="35" t="s">
        <v>7058</v>
      </c>
      <c r="D2129" s="35">
        <f>IFERROR(IF($A2129="HDC",IF(VLOOKUP($C2129,hdc!$B$2:$F$1600,2,FALSE())="","",VLOOKUP($C2129,hdc!$B$2:$F$1600,2,FALSE())),IF($A2129="NAUTICS",IF(VLOOKUP($C2129,nautics!$B$2:$F$1200,2,FALSE())="","",VLOOKUP($C2129,nautics!$B$2:$F$1200,2,FALSE())),IF($A2129="ST",IF(VLOOKUP($C2129,st!$B$2:$F$400,2,FALSE())="","",VLOOKUP($C2129,st!$B$2:$F$400,2,FALSE())),""))),"")</f>
        <v>1</v>
      </c>
      <c r="E2129" s="35">
        <f>IFERROR(IF($A2129="HDC",IF(VLOOKUP($C2129,hdc!$B$2:$F$1600,3,FALSE())="","",VLOOKUP($C2129,hdc!$B$2:$F$1600,3,FALSE())),IF($A2129="NAUTICS",IF(VLOOKUP($C2129,nautics!$B$2:$F$1200,3,FALSE())="","",VLOOKUP($C2129,nautics!$B$2:$F$1200,3,FALSE())),IF($A2129="ST",IF(VLOOKUP($C2129,st!$B$2:$F$400,3,FALSE())="","",VLOOKUP($C2129,st!$B$2:$F$400,3,FALSE())),""))),"")</f>
        <v>1</v>
      </c>
      <c r="F2129" s="35" t="str">
        <f>IFERROR(IF($A2129="HDC",IF(VLOOKUP($C2129,hdc!$B$2:$F$1600,4,FALSE())="","",VLOOKUP($C2129,hdc!$B$2:$F$1600,4,FALSE())),IF($A2129="NAUTICS",IF(VLOOKUP($C2129,nautics!$B$2:$F$1200,4,FALSE())="","",VLOOKUP($C2129,nautics!$B$2:$F$1200,4,FALSE())),IF($A2129="ST",IF(VLOOKUP($C2129,st!$B$2:$F$400,4,FALSE())="","",VLOOKUP($C2129,st!$B$2:$F$400,4,FALSE())),""))),"")</f>
        <v/>
      </c>
      <c r="G2129" s="35" t="str">
        <f>IFERROR(IF($A2129="HDC",IF(VLOOKUP($C2129,hdc!$B$2:$F$1600,5,FALSE())="","",VLOOKUP($C2129,hdc!$B$2:$F$1600,5,FALSE())),IF($A2129="NAUTICS",IF(VLOOKUP($C2129,nautics!$B$2:$F$1200,5,FALSE())="","",VLOOKUP($C2129,nautics!$B$2:$F$1200,5,FALSE())),IF($A2129="ST",IF(VLOOKUP($C2129,st!$B$2:$F$400,5,FALSE())="","",VLOOKUP($C2129,st!$B$2:$F$400,5,FALSE())),""))),"")</f>
        <v/>
      </c>
      <c r="H2129" s="35" t="s">
        <v>691</v>
      </c>
      <c r="I2129" s="35" t="s">
        <v>34</v>
      </c>
      <c r="J2129" s="35" t="s">
        <v>7059</v>
      </c>
      <c r="K2129" s="35">
        <f t="shared" si="8"/>
        <v>47</v>
      </c>
      <c r="L2129" s="35" t="s">
        <v>40</v>
      </c>
      <c r="M2129" s="35" t="s">
        <v>42</v>
      </c>
      <c r="N2129" s="35" t="s">
        <v>43</v>
      </c>
      <c r="O2129" s="35" t="s">
        <v>45</v>
      </c>
      <c r="P2129" s="35" t="s">
        <v>7062</v>
      </c>
      <c r="Q2129" s="35" t="s">
        <v>7063</v>
      </c>
      <c r="S2129" s="35" t="s">
        <v>5078</v>
      </c>
      <c r="T2129" s="35" t="s">
        <v>1802</v>
      </c>
      <c r="U2129" s="35" t="s">
        <v>7064</v>
      </c>
      <c r="W2129" s="35" t="s">
        <v>57</v>
      </c>
      <c r="X2129" s="35" t="s">
        <v>59</v>
      </c>
      <c r="Y2129" s="35" t="s">
        <v>60</v>
      </c>
      <c r="Z2129" s="35" t="s">
        <v>5082</v>
      </c>
    </row>
    <row r="2130" spans="1:26" ht="15" customHeight="1">
      <c r="A2130" s="35" t="s">
        <v>1304</v>
      </c>
      <c r="C2130" s="35" t="s">
        <v>7066</v>
      </c>
      <c r="D2130" s="35">
        <f>IFERROR(IF($A2130="HDC",IF(VLOOKUP($C2130,hdc!$B$2:$F$1600,2,FALSE())="","",VLOOKUP($C2130,hdc!$B$2:$F$1600,2,FALSE())),IF($A2130="NAUTICS",IF(VLOOKUP($C2130,nautics!$B$2:$F$1200,2,FALSE())="","",VLOOKUP($C2130,nautics!$B$2:$F$1200,2,FALSE())),IF($A2130="ST",IF(VLOOKUP($C2130,st!$B$2:$F$400,2,FALSE())="","",VLOOKUP($C2130,st!$B$2:$F$400,2,FALSE())),""))),"")</f>
        <v>1</v>
      </c>
      <c r="E2130" s="35">
        <f>IFERROR(IF($A2130="HDC",IF(VLOOKUP($C2130,hdc!$B$2:$F$1600,3,FALSE())="","",VLOOKUP($C2130,hdc!$B$2:$F$1600,3,FALSE())),IF($A2130="NAUTICS",IF(VLOOKUP($C2130,nautics!$B$2:$F$1200,3,FALSE())="","",VLOOKUP($C2130,nautics!$B$2:$F$1200,3,FALSE())),IF($A2130="ST",IF(VLOOKUP($C2130,st!$B$2:$F$400,3,FALSE())="","",VLOOKUP($C2130,st!$B$2:$F$400,3,FALSE())),""))),"")</f>
        <v>1</v>
      </c>
      <c r="F2130" s="35" t="str">
        <f>IFERROR(IF($A2130="HDC",IF(VLOOKUP($C2130,hdc!$B$2:$F$1600,4,FALSE())="","",VLOOKUP($C2130,hdc!$B$2:$F$1600,4,FALSE())),IF($A2130="NAUTICS",IF(VLOOKUP($C2130,nautics!$B$2:$F$1200,4,FALSE())="","",VLOOKUP($C2130,nautics!$B$2:$F$1200,4,FALSE())),IF($A2130="ST",IF(VLOOKUP($C2130,st!$B$2:$F$400,4,FALSE())="","",VLOOKUP($C2130,st!$B$2:$F$400,4,FALSE())),""))),"")</f>
        <v/>
      </c>
      <c r="G2130" s="35" t="str">
        <f>IFERROR(IF($A2130="HDC",IF(VLOOKUP($C2130,hdc!$B$2:$F$1600,5,FALSE())="","",VLOOKUP($C2130,hdc!$B$2:$F$1600,5,FALSE())),IF($A2130="NAUTICS",IF(VLOOKUP($C2130,nautics!$B$2:$F$1200,5,FALSE())="","",VLOOKUP($C2130,nautics!$B$2:$F$1200,5,FALSE())),IF($A2130="ST",IF(VLOOKUP($C2130,st!$B$2:$F$400,5,FALSE())="","",VLOOKUP($C2130,st!$B$2:$F$400,5,FALSE())),""))),"")</f>
        <v/>
      </c>
      <c r="H2130" s="35" t="s">
        <v>691</v>
      </c>
      <c r="I2130" s="35" t="s">
        <v>34</v>
      </c>
      <c r="J2130" s="35" t="s">
        <v>7068</v>
      </c>
      <c r="K2130" s="35">
        <f t="shared" si="8"/>
        <v>41</v>
      </c>
      <c r="L2130" s="35" t="s">
        <v>7050</v>
      </c>
      <c r="M2130" s="35" t="s">
        <v>7051</v>
      </c>
      <c r="N2130" s="35" t="s">
        <v>716</v>
      </c>
      <c r="O2130" s="35" t="s">
        <v>718</v>
      </c>
      <c r="P2130" s="35" t="s">
        <v>7069</v>
      </c>
      <c r="Q2130" s="35" t="s">
        <v>7055</v>
      </c>
      <c r="S2130" s="35" t="s">
        <v>2527</v>
      </c>
      <c r="T2130" s="35" t="s">
        <v>2528</v>
      </c>
      <c r="U2130" s="35" t="s">
        <v>7071</v>
      </c>
      <c r="W2130" s="35" t="s">
        <v>57</v>
      </c>
      <c r="X2130" s="35" t="s">
        <v>59</v>
      </c>
      <c r="Y2130" s="35" t="s">
        <v>1598</v>
      </c>
      <c r="Z2130" s="35" t="s">
        <v>2531</v>
      </c>
    </row>
    <row r="2131" spans="1:26" ht="15" customHeight="1">
      <c r="A2131" s="35" t="s">
        <v>1304</v>
      </c>
      <c r="C2131" s="35" t="s">
        <v>7074</v>
      </c>
      <c r="D2131" s="35">
        <f>IFERROR(IF($A2131="HDC",IF(VLOOKUP($C2131,hdc!$B$2:$F$1600,2,FALSE())="","",VLOOKUP($C2131,hdc!$B$2:$F$1600,2,FALSE())),IF($A2131="NAUTICS",IF(VLOOKUP($C2131,nautics!$B$2:$F$1200,2,FALSE())="","",VLOOKUP($C2131,nautics!$B$2:$F$1200,2,FALSE())),IF($A2131="ST",IF(VLOOKUP($C2131,st!$B$2:$F$400,2,FALSE())="","",VLOOKUP($C2131,st!$B$2:$F$400,2,FALSE())),""))),"")</f>
        <v>1</v>
      </c>
      <c r="E2131" s="35">
        <f>IFERROR(IF($A2131="HDC",IF(VLOOKUP($C2131,hdc!$B$2:$F$1600,3,FALSE())="","",VLOOKUP($C2131,hdc!$B$2:$F$1600,3,FALSE())),IF($A2131="NAUTICS",IF(VLOOKUP($C2131,nautics!$B$2:$F$1200,3,FALSE())="","",VLOOKUP($C2131,nautics!$B$2:$F$1200,3,FALSE())),IF($A2131="ST",IF(VLOOKUP($C2131,st!$B$2:$F$400,3,FALSE())="","",VLOOKUP($C2131,st!$B$2:$F$400,3,FALSE())),""))),"")</f>
        <v>1</v>
      </c>
      <c r="F2131" s="35" t="str">
        <f>IFERROR(IF($A2131="HDC",IF(VLOOKUP($C2131,hdc!$B$2:$F$1600,4,FALSE())="","",VLOOKUP($C2131,hdc!$B$2:$F$1600,4,FALSE())),IF($A2131="NAUTICS",IF(VLOOKUP($C2131,nautics!$B$2:$F$1200,4,FALSE())="","",VLOOKUP($C2131,nautics!$B$2:$F$1200,4,FALSE())),IF($A2131="ST",IF(VLOOKUP($C2131,st!$B$2:$F$400,4,FALSE())="","",VLOOKUP($C2131,st!$B$2:$F$400,4,FALSE())),""))),"")</f>
        <v/>
      </c>
      <c r="G2131" s="35" t="str">
        <f>IFERROR(IF($A2131="HDC",IF(VLOOKUP($C2131,hdc!$B$2:$F$1600,5,FALSE())="","",VLOOKUP($C2131,hdc!$B$2:$F$1600,5,FALSE())),IF($A2131="NAUTICS",IF(VLOOKUP($C2131,nautics!$B$2:$F$1200,5,FALSE())="","",VLOOKUP($C2131,nautics!$B$2:$F$1200,5,FALSE())),IF($A2131="ST",IF(VLOOKUP($C2131,st!$B$2:$F$400,5,FALSE())="","",VLOOKUP($C2131,st!$B$2:$F$400,5,FALSE())),""))),"")</f>
        <v/>
      </c>
      <c r="H2131" s="35" t="s">
        <v>691</v>
      </c>
      <c r="I2131" s="35" t="s">
        <v>34</v>
      </c>
      <c r="J2131" s="35" t="s">
        <v>4196</v>
      </c>
      <c r="K2131" s="35">
        <f t="shared" si="8"/>
        <v>28</v>
      </c>
      <c r="L2131" s="35" t="s">
        <v>40</v>
      </c>
      <c r="M2131" s="35" t="s">
        <v>42</v>
      </c>
      <c r="N2131" s="35" t="s">
        <v>43</v>
      </c>
      <c r="O2131" s="35" t="s">
        <v>45</v>
      </c>
      <c r="P2131" s="35" t="s">
        <v>7076</v>
      </c>
      <c r="Q2131" s="35" t="s">
        <v>7063</v>
      </c>
      <c r="S2131" s="35" t="s">
        <v>1801</v>
      </c>
      <c r="T2131" s="35" t="s">
        <v>1802</v>
      </c>
      <c r="U2131" s="35" t="s">
        <v>7077</v>
      </c>
      <c r="W2131" s="35" t="s">
        <v>57</v>
      </c>
      <c r="X2131" s="35" t="s">
        <v>59</v>
      </c>
      <c r="Y2131" s="35" t="s">
        <v>60</v>
      </c>
      <c r="Z2131" s="35" t="s">
        <v>1805</v>
      </c>
    </row>
    <row r="2132" spans="1:26" ht="15" customHeight="1">
      <c r="A2132" s="35" t="s">
        <v>1304</v>
      </c>
      <c r="C2132" s="35" t="s">
        <v>7079</v>
      </c>
      <c r="D2132" s="35">
        <f>IFERROR(IF($A2132="HDC",IF(VLOOKUP($C2132,hdc!$B$2:$F$1600,2,FALSE())="","",VLOOKUP($C2132,hdc!$B$2:$F$1600,2,FALSE())),IF($A2132="NAUTICS",IF(VLOOKUP($C2132,nautics!$B$2:$F$1200,2,FALSE())="","",VLOOKUP($C2132,nautics!$B$2:$F$1200,2,FALSE())),IF($A2132="ST",IF(VLOOKUP($C2132,st!$B$2:$F$400,2,FALSE())="","",VLOOKUP($C2132,st!$B$2:$F$400,2,FALSE())),""))),"")</f>
        <v>1</v>
      </c>
      <c r="E2132" s="35">
        <f>IFERROR(IF($A2132="HDC",IF(VLOOKUP($C2132,hdc!$B$2:$F$1600,3,FALSE())="","",VLOOKUP($C2132,hdc!$B$2:$F$1600,3,FALSE())),IF($A2132="NAUTICS",IF(VLOOKUP($C2132,nautics!$B$2:$F$1200,3,FALSE())="","",VLOOKUP($C2132,nautics!$B$2:$F$1200,3,FALSE())),IF($A2132="ST",IF(VLOOKUP($C2132,st!$B$2:$F$400,3,FALSE())="","",VLOOKUP($C2132,st!$B$2:$F$400,3,FALSE())),""))),"")</f>
        <v>1</v>
      </c>
      <c r="F2132" s="35" t="str">
        <f>IFERROR(IF($A2132="HDC",IF(VLOOKUP($C2132,hdc!$B$2:$F$1600,4,FALSE())="","",VLOOKUP($C2132,hdc!$B$2:$F$1600,4,FALSE())),IF($A2132="NAUTICS",IF(VLOOKUP($C2132,nautics!$B$2:$F$1200,4,FALSE())="","",VLOOKUP($C2132,nautics!$B$2:$F$1200,4,FALSE())),IF($A2132="ST",IF(VLOOKUP($C2132,st!$B$2:$F$400,4,FALSE())="","",VLOOKUP($C2132,st!$B$2:$F$400,4,FALSE())),""))),"")</f>
        <v/>
      </c>
      <c r="G2132" s="35" t="str">
        <f>IFERROR(IF($A2132="HDC",IF(VLOOKUP($C2132,hdc!$B$2:$F$1600,5,FALSE())="","",VLOOKUP($C2132,hdc!$B$2:$F$1600,5,FALSE())),IF($A2132="NAUTICS",IF(VLOOKUP($C2132,nautics!$B$2:$F$1200,5,FALSE())="","",VLOOKUP($C2132,nautics!$B$2:$F$1200,5,FALSE())),IF($A2132="ST",IF(VLOOKUP($C2132,st!$B$2:$F$400,5,FALSE())="","",VLOOKUP($C2132,st!$B$2:$F$400,5,FALSE())),""))),"")</f>
        <v/>
      </c>
      <c r="H2132" s="35" t="s">
        <v>691</v>
      </c>
      <c r="I2132" s="35" t="s">
        <v>34</v>
      </c>
      <c r="J2132" s="35" t="s">
        <v>7081</v>
      </c>
      <c r="K2132" s="35">
        <f t="shared" si="8"/>
        <v>39</v>
      </c>
      <c r="L2132" s="35" t="s">
        <v>7050</v>
      </c>
      <c r="M2132" s="35" t="s">
        <v>7051</v>
      </c>
      <c r="N2132" s="35" t="s">
        <v>716</v>
      </c>
      <c r="O2132" s="35" t="s">
        <v>718</v>
      </c>
      <c r="P2132" s="35" t="s">
        <v>7083</v>
      </c>
      <c r="Q2132" s="35" t="s">
        <v>7063</v>
      </c>
      <c r="S2132" s="35" t="s">
        <v>1813</v>
      </c>
      <c r="T2132" s="35" t="s">
        <v>1802</v>
      </c>
      <c r="U2132" s="35" t="s">
        <v>7084</v>
      </c>
      <c r="W2132" s="35" t="s">
        <v>57</v>
      </c>
      <c r="X2132" s="35" t="s">
        <v>59</v>
      </c>
      <c r="Y2132" s="35" t="s">
        <v>1598</v>
      </c>
      <c r="Z2132" s="35" t="s">
        <v>1817</v>
      </c>
    </row>
    <row r="2133" spans="1:26" ht="15" customHeight="1">
      <c r="A2133" s="35" t="s">
        <v>1304</v>
      </c>
      <c r="C2133" s="35" t="s">
        <v>7087</v>
      </c>
      <c r="D2133" s="35">
        <f>IFERROR(IF($A2133="HDC",IF(VLOOKUP($C2133,hdc!$B$2:$F$1600,2,FALSE())="","",VLOOKUP($C2133,hdc!$B$2:$F$1600,2,FALSE())),IF($A2133="NAUTICS",IF(VLOOKUP($C2133,nautics!$B$2:$F$1200,2,FALSE())="","",VLOOKUP($C2133,nautics!$B$2:$F$1200,2,FALSE())),IF($A2133="ST",IF(VLOOKUP($C2133,st!$B$2:$F$400,2,FALSE())="","",VLOOKUP($C2133,st!$B$2:$F$400,2,FALSE())),""))),"")</f>
        <v>1</v>
      </c>
      <c r="E2133" s="35">
        <f>IFERROR(IF($A2133="HDC",IF(VLOOKUP($C2133,hdc!$B$2:$F$1600,3,FALSE())="","",VLOOKUP($C2133,hdc!$B$2:$F$1600,3,FALSE())),IF($A2133="NAUTICS",IF(VLOOKUP($C2133,nautics!$B$2:$F$1200,3,FALSE())="","",VLOOKUP($C2133,nautics!$B$2:$F$1200,3,FALSE())),IF($A2133="ST",IF(VLOOKUP($C2133,st!$B$2:$F$400,3,FALSE())="","",VLOOKUP($C2133,st!$B$2:$F$400,3,FALSE())),""))),"")</f>
        <v>1</v>
      </c>
      <c r="F2133" s="35" t="str">
        <f>IFERROR(IF($A2133="HDC",IF(VLOOKUP($C2133,hdc!$B$2:$F$1600,4,FALSE())="","",VLOOKUP($C2133,hdc!$B$2:$F$1600,4,FALSE())),IF($A2133="NAUTICS",IF(VLOOKUP($C2133,nautics!$B$2:$F$1200,4,FALSE())="","",VLOOKUP($C2133,nautics!$B$2:$F$1200,4,FALSE())),IF($A2133="ST",IF(VLOOKUP($C2133,st!$B$2:$F$400,4,FALSE())="","",VLOOKUP($C2133,st!$B$2:$F$400,4,FALSE())),""))),"")</f>
        <v/>
      </c>
      <c r="G2133" s="35" t="str">
        <f>IFERROR(IF($A2133="HDC",IF(VLOOKUP($C2133,hdc!$B$2:$F$1600,5,FALSE())="","",VLOOKUP($C2133,hdc!$B$2:$F$1600,5,FALSE())),IF($A2133="NAUTICS",IF(VLOOKUP($C2133,nautics!$B$2:$F$1200,5,FALSE())="","",VLOOKUP($C2133,nautics!$B$2:$F$1200,5,FALSE())),IF($A2133="ST",IF(VLOOKUP($C2133,st!$B$2:$F$400,5,FALSE())="","",VLOOKUP($C2133,st!$B$2:$F$400,5,FALSE())),""))),"")</f>
        <v/>
      </c>
      <c r="H2133" s="35" t="s">
        <v>691</v>
      </c>
      <c r="I2133" s="35" t="s">
        <v>34</v>
      </c>
      <c r="J2133" s="35" t="s">
        <v>7089</v>
      </c>
      <c r="K2133" s="35">
        <f t="shared" si="8"/>
        <v>24</v>
      </c>
      <c r="L2133" s="35" t="s">
        <v>7091</v>
      </c>
      <c r="M2133" s="35" t="s">
        <v>7092</v>
      </c>
      <c r="N2133" s="35" t="s">
        <v>511</v>
      </c>
      <c r="O2133" s="35" t="s">
        <v>513</v>
      </c>
      <c r="P2133" s="35" t="s">
        <v>7093</v>
      </c>
      <c r="Q2133" s="35" t="s">
        <v>7094</v>
      </c>
      <c r="S2133" s="35" t="s">
        <v>4936</v>
      </c>
      <c r="T2133" s="35" t="s">
        <v>4938</v>
      </c>
      <c r="U2133" s="35" t="s">
        <v>7096</v>
      </c>
      <c r="W2133" s="35" t="s">
        <v>57</v>
      </c>
      <c r="X2133" s="35" t="s">
        <v>2967</v>
      </c>
      <c r="Y2133" s="35" t="s">
        <v>7097</v>
      </c>
      <c r="Z2133" s="35" t="s">
        <v>7098</v>
      </c>
    </row>
    <row r="2134" spans="1:26" ht="15" customHeight="1">
      <c r="A2134" s="35" t="s">
        <v>1304</v>
      </c>
      <c r="C2134" s="35" t="s">
        <v>7100</v>
      </c>
      <c r="D2134" s="35">
        <f>IFERROR(IF($A2134="HDC",IF(VLOOKUP($C2134,hdc!$B$2:$F$1600,2,FALSE())="","",VLOOKUP($C2134,hdc!$B$2:$F$1600,2,FALSE())),IF($A2134="NAUTICS",IF(VLOOKUP($C2134,nautics!$B$2:$F$1200,2,FALSE())="","",VLOOKUP($C2134,nautics!$B$2:$F$1200,2,FALSE())),IF($A2134="ST",IF(VLOOKUP($C2134,st!$B$2:$F$400,2,FALSE())="","",VLOOKUP($C2134,st!$B$2:$F$400,2,FALSE())),""))),"")</f>
        <v>1</v>
      </c>
      <c r="E2134" s="35">
        <f>IFERROR(IF($A2134="HDC",IF(VLOOKUP($C2134,hdc!$B$2:$F$1600,3,FALSE())="","",VLOOKUP($C2134,hdc!$B$2:$F$1600,3,FALSE())),IF($A2134="NAUTICS",IF(VLOOKUP($C2134,nautics!$B$2:$F$1200,3,FALSE())="","",VLOOKUP($C2134,nautics!$B$2:$F$1200,3,FALSE())),IF($A2134="ST",IF(VLOOKUP($C2134,st!$B$2:$F$400,3,FALSE())="","",VLOOKUP($C2134,st!$B$2:$F$400,3,FALSE())),""))),"")</f>
        <v>1</v>
      </c>
      <c r="F2134" s="35" t="str">
        <f>IFERROR(IF($A2134="HDC",IF(VLOOKUP($C2134,hdc!$B$2:$F$1600,4,FALSE())="","",VLOOKUP($C2134,hdc!$B$2:$F$1600,4,FALSE())),IF($A2134="NAUTICS",IF(VLOOKUP($C2134,nautics!$B$2:$F$1200,4,FALSE())="","",VLOOKUP($C2134,nautics!$B$2:$F$1200,4,FALSE())),IF($A2134="ST",IF(VLOOKUP($C2134,st!$B$2:$F$400,4,FALSE())="","",VLOOKUP($C2134,st!$B$2:$F$400,4,FALSE())),""))),"")</f>
        <v/>
      </c>
      <c r="G2134" s="35" t="str">
        <f>IFERROR(IF($A2134="HDC",IF(VLOOKUP($C2134,hdc!$B$2:$F$1600,5,FALSE())="","",VLOOKUP($C2134,hdc!$B$2:$F$1600,5,FALSE())),IF($A2134="NAUTICS",IF(VLOOKUP($C2134,nautics!$B$2:$F$1200,5,FALSE())="","",VLOOKUP($C2134,nautics!$B$2:$F$1200,5,FALSE())),IF($A2134="ST",IF(VLOOKUP($C2134,st!$B$2:$F$400,5,FALSE())="","",VLOOKUP($C2134,st!$B$2:$F$400,5,FALSE())),""))),"")</f>
        <v/>
      </c>
      <c r="H2134" s="35" t="s">
        <v>691</v>
      </c>
      <c r="I2134" s="35" t="s">
        <v>34</v>
      </c>
      <c r="J2134" s="35" t="s">
        <v>7101</v>
      </c>
      <c r="K2134" s="35">
        <f t="shared" si="8"/>
        <v>17</v>
      </c>
      <c r="L2134" s="35" t="s">
        <v>7091</v>
      </c>
      <c r="M2134" s="35" t="s">
        <v>7092</v>
      </c>
      <c r="N2134" s="35" t="s">
        <v>511</v>
      </c>
      <c r="O2134" s="35" t="s">
        <v>513</v>
      </c>
      <c r="P2134" s="35" t="s">
        <v>7102</v>
      </c>
      <c r="Q2134" s="35" t="s">
        <v>7103</v>
      </c>
      <c r="S2134" s="35" t="s">
        <v>2834</v>
      </c>
      <c r="T2134" s="35" t="s">
        <v>2834</v>
      </c>
      <c r="U2134" s="35" t="s">
        <v>7105</v>
      </c>
      <c r="W2134" s="35" t="s">
        <v>57</v>
      </c>
      <c r="X2134" s="35" t="s">
        <v>59</v>
      </c>
      <c r="Y2134" s="35" t="s">
        <v>7097</v>
      </c>
      <c r="Z2134" s="35" t="s">
        <v>7106</v>
      </c>
    </row>
    <row r="2135" spans="1:26" ht="15" customHeight="1">
      <c r="A2135" s="35" t="s">
        <v>1304</v>
      </c>
      <c r="C2135" s="35" t="s">
        <v>7108</v>
      </c>
      <c r="D2135" s="35">
        <f>IFERROR(IF($A2135="HDC",IF(VLOOKUP($C2135,hdc!$B$2:$F$1600,2,FALSE())="","",VLOOKUP($C2135,hdc!$B$2:$F$1600,2,FALSE())),IF($A2135="NAUTICS",IF(VLOOKUP($C2135,nautics!$B$2:$F$1200,2,FALSE())="","",VLOOKUP($C2135,nautics!$B$2:$F$1200,2,FALSE())),IF($A2135="ST",IF(VLOOKUP($C2135,st!$B$2:$F$400,2,FALSE())="","",VLOOKUP($C2135,st!$B$2:$F$400,2,FALSE())),""))),"")</f>
        <v>1</v>
      </c>
      <c r="E2135" s="35">
        <f>IFERROR(IF($A2135="HDC",IF(VLOOKUP($C2135,hdc!$B$2:$F$1600,3,FALSE())="","",VLOOKUP($C2135,hdc!$B$2:$F$1600,3,FALSE())),IF($A2135="NAUTICS",IF(VLOOKUP($C2135,nautics!$B$2:$F$1200,3,FALSE())="","",VLOOKUP($C2135,nautics!$B$2:$F$1200,3,FALSE())),IF($A2135="ST",IF(VLOOKUP($C2135,st!$B$2:$F$400,3,FALSE())="","",VLOOKUP($C2135,st!$B$2:$F$400,3,FALSE())),""))),"")</f>
        <v>1</v>
      </c>
      <c r="F2135" s="35" t="str">
        <f>IFERROR(IF($A2135="HDC",IF(VLOOKUP($C2135,hdc!$B$2:$F$1600,4,FALSE())="","",VLOOKUP($C2135,hdc!$B$2:$F$1600,4,FALSE())),IF($A2135="NAUTICS",IF(VLOOKUP($C2135,nautics!$B$2:$F$1200,4,FALSE())="","",VLOOKUP($C2135,nautics!$B$2:$F$1200,4,FALSE())),IF($A2135="ST",IF(VLOOKUP($C2135,st!$B$2:$F$400,4,FALSE())="","",VLOOKUP($C2135,st!$B$2:$F$400,4,FALSE())),""))),"")</f>
        <v/>
      </c>
      <c r="G2135" s="35" t="str">
        <f>IFERROR(IF($A2135="HDC",IF(VLOOKUP($C2135,hdc!$B$2:$F$1600,5,FALSE())="","",VLOOKUP($C2135,hdc!$B$2:$F$1600,5,FALSE())),IF($A2135="NAUTICS",IF(VLOOKUP($C2135,nautics!$B$2:$F$1200,5,FALSE())="","",VLOOKUP($C2135,nautics!$B$2:$F$1200,5,FALSE())),IF($A2135="ST",IF(VLOOKUP($C2135,st!$B$2:$F$400,5,FALSE())="","",VLOOKUP($C2135,st!$B$2:$F$400,5,FALSE())),""))),"")</f>
        <v/>
      </c>
      <c r="H2135" s="35" t="s">
        <v>691</v>
      </c>
      <c r="I2135" s="35" t="s">
        <v>34</v>
      </c>
      <c r="J2135" s="35" t="s">
        <v>7110</v>
      </c>
      <c r="K2135" s="35">
        <f t="shared" si="8"/>
        <v>28</v>
      </c>
      <c r="L2135" s="35" t="s">
        <v>7111</v>
      </c>
      <c r="M2135" s="35" t="s">
        <v>7112</v>
      </c>
      <c r="N2135" s="35" t="s">
        <v>2442</v>
      </c>
      <c r="O2135" s="35" t="s">
        <v>2443</v>
      </c>
      <c r="P2135" s="35" t="s">
        <v>7050</v>
      </c>
      <c r="Q2135" s="35" t="s">
        <v>7051</v>
      </c>
      <c r="S2135" s="35" t="s">
        <v>716</v>
      </c>
      <c r="T2135" s="35" t="s">
        <v>718</v>
      </c>
      <c r="U2135" s="35" t="s">
        <v>7113</v>
      </c>
      <c r="W2135" s="35" t="s">
        <v>57</v>
      </c>
      <c r="X2135" s="35" t="s">
        <v>59</v>
      </c>
      <c r="Y2135" s="35" t="s">
        <v>2447</v>
      </c>
      <c r="Z2135" s="35" t="s">
        <v>1598</v>
      </c>
    </row>
    <row r="2136" spans="1:26" ht="15" customHeight="1">
      <c r="A2136" s="35" t="s">
        <v>1304</v>
      </c>
      <c r="C2136" s="35" t="s">
        <v>7115</v>
      </c>
      <c r="D2136" s="35">
        <f>IFERROR(IF($A2136="HDC",IF(VLOOKUP($C2136,hdc!$B$2:$F$1600,2,FALSE())="","",VLOOKUP($C2136,hdc!$B$2:$F$1600,2,FALSE())),IF($A2136="NAUTICS",IF(VLOOKUP($C2136,nautics!$B$2:$F$1200,2,FALSE())="","",VLOOKUP($C2136,nautics!$B$2:$F$1200,2,FALSE())),IF($A2136="ST",IF(VLOOKUP($C2136,st!$B$2:$F$400,2,FALSE())="","",VLOOKUP($C2136,st!$B$2:$F$400,2,FALSE())),""))),"")</f>
        <v>1</v>
      </c>
      <c r="E2136" s="35">
        <f>IFERROR(IF($A2136="HDC",IF(VLOOKUP($C2136,hdc!$B$2:$F$1600,3,FALSE())="","",VLOOKUP($C2136,hdc!$B$2:$F$1600,3,FALSE())),IF($A2136="NAUTICS",IF(VLOOKUP($C2136,nautics!$B$2:$F$1200,3,FALSE())="","",VLOOKUP($C2136,nautics!$B$2:$F$1200,3,FALSE())),IF($A2136="ST",IF(VLOOKUP($C2136,st!$B$2:$F$400,3,FALSE())="","",VLOOKUP($C2136,st!$B$2:$F$400,3,FALSE())),""))),"")</f>
        <v>1</v>
      </c>
      <c r="F2136" s="35" t="str">
        <f>IFERROR(IF($A2136="HDC",IF(VLOOKUP($C2136,hdc!$B$2:$F$1600,4,FALSE())="","",VLOOKUP($C2136,hdc!$B$2:$F$1600,4,FALSE())),IF($A2136="NAUTICS",IF(VLOOKUP($C2136,nautics!$B$2:$F$1200,4,FALSE())="","",VLOOKUP($C2136,nautics!$B$2:$F$1200,4,FALSE())),IF($A2136="ST",IF(VLOOKUP($C2136,st!$B$2:$F$400,4,FALSE())="","",VLOOKUP($C2136,st!$B$2:$F$400,4,FALSE())),""))),"")</f>
        <v/>
      </c>
      <c r="G2136" s="35" t="str">
        <f>IFERROR(IF($A2136="HDC",IF(VLOOKUP($C2136,hdc!$B$2:$F$1600,5,FALSE())="","",VLOOKUP($C2136,hdc!$B$2:$F$1600,5,FALSE())),IF($A2136="NAUTICS",IF(VLOOKUP($C2136,nautics!$B$2:$F$1200,5,FALSE())="","",VLOOKUP($C2136,nautics!$B$2:$F$1200,5,FALSE())),IF($A2136="ST",IF(VLOOKUP($C2136,st!$B$2:$F$400,5,FALSE())="","",VLOOKUP($C2136,st!$B$2:$F$400,5,FALSE())),""))),"")</f>
        <v/>
      </c>
      <c r="H2136" s="35" t="s">
        <v>691</v>
      </c>
      <c r="I2136" s="35" t="s">
        <v>34</v>
      </c>
      <c r="J2136" s="35" t="s">
        <v>7117</v>
      </c>
      <c r="K2136" s="35">
        <f t="shared" si="8"/>
        <v>37</v>
      </c>
      <c r="L2136" s="35" t="s">
        <v>7119</v>
      </c>
      <c r="M2136" s="35" t="s">
        <v>7121</v>
      </c>
      <c r="N2136" s="35" t="s">
        <v>174</v>
      </c>
      <c r="O2136" s="35" t="s">
        <v>175</v>
      </c>
      <c r="P2136" s="35" t="s">
        <v>7050</v>
      </c>
      <c r="Q2136" s="35" t="s">
        <v>7051</v>
      </c>
      <c r="S2136" s="35" t="s">
        <v>716</v>
      </c>
      <c r="T2136" s="35" t="s">
        <v>718</v>
      </c>
      <c r="U2136" s="35" t="s">
        <v>7123</v>
      </c>
      <c r="W2136" s="35" t="s">
        <v>57</v>
      </c>
      <c r="X2136" s="35" t="s">
        <v>59</v>
      </c>
      <c r="Y2136" s="35" t="s">
        <v>1543</v>
      </c>
      <c r="Z2136" s="35" t="s">
        <v>1598</v>
      </c>
    </row>
    <row r="2137" spans="1:26" ht="15" customHeight="1">
      <c r="A2137" s="35" t="s">
        <v>1304</v>
      </c>
      <c r="C2137" s="35" t="s">
        <v>7125</v>
      </c>
      <c r="D2137" s="35">
        <f>IFERROR(IF($A2137="HDC",IF(VLOOKUP($C2137,hdc!$B$2:$F$1600,2,FALSE())="","",VLOOKUP($C2137,hdc!$B$2:$F$1600,2,FALSE())),IF($A2137="NAUTICS",IF(VLOOKUP($C2137,nautics!$B$2:$F$1200,2,FALSE())="","",VLOOKUP($C2137,nautics!$B$2:$F$1200,2,FALSE())),IF($A2137="ST",IF(VLOOKUP($C2137,st!$B$2:$F$400,2,FALSE())="","",VLOOKUP($C2137,st!$B$2:$F$400,2,FALSE())),""))),"")</f>
        <v>1</v>
      </c>
      <c r="E2137" s="35">
        <f>IFERROR(IF($A2137="HDC",IF(VLOOKUP($C2137,hdc!$B$2:$F$1600,3,FALSE())="","",VLOOKUP($C2137,hdc!$B$2:$F$1600,3,FALSE())),IF($A2137="NAUTICS",IF(VLOOKUP($C2137,nautics!$B$2:$F$1200,3,FALSE())="","",VLOOKUP($C2137,nautics!$B$2:$F$1200,3,FALSE())),IF($A2137="ST",IF(VLOOKUP($C2137,st!$B$2:$F$400,3,FALSE())="","",VLOOKUP($C2137,st!$B$2:$F$400,3,FALSE())),""))),"")</f>
        <v>1</v>
      </c>
      <c r="F2137" s="35" t="str">
        <f>IFERROR(IF($A2137="HDC",IF(VLOOKUP($C2137,hdc!$B$2:$F$1600,4,FALSE())="","",VLOOKUP($C2137,hdc!$B$2:$F$1600,4,FALSE())),IF($A2137="NAUTICS",IF(VLOOKUP($C2137,nautics!$B$2:$F$1200,4,FALSE())="","",VLOOKUP($C2137,nautics!$B$2:$F$1200,4,FALSE())),IF($A2137="ST",IF(VLOOKUP($C2137,st!$B$2:$F$400,4,FALSE())="","",VLOOKUP($C2137,st!$B$2:$F$400,4,FALSE())),""))),"")</f>
        <v/>
      </c>
      <c r="G2137" s="35" t="str">
        <f>IFERROR(IF($A2137="HDC",IF(VLOOKUP($C2137,hdc!$B$2:$F$1600,5,FALSE())="","",VLOOKUP($C2137,hdc!$B$2:$F$1600,5,FALSE())),IF($A2137="NAUTICS",IF(VLOOKUP($C2137,nautics!$B$2:$F$1200,5,FALSE())="","",VLOOKUP($C2137,nautics!$B$2:$F$1200,5,FALSE())),IF($A2137="ST",IF(VLOOKUP($C2137,st!$B$2:$F$400,5,FALSE())="","",VLOOKUP($C2137,st!$B$2:$F$400,5,FALSE())),""))),"")</f>
        <v/>
      </c>
      <c r="H2137" s="35" t="s">
        <v>691</v>
      </c>
      <c r="I2137" s="35" t="s">
        <v>34</v>
      </c>
      <c r="J2137" s="35" t="s">
        <v>7126</v>
      </c>
      <c r="K2137" s="35">
        <f t="shared" si="8"/>
        <v>35</v>
      </c>
      <c r="L2137" s="35" t="s">
        <v>7127</v>
      </c>
      <c r="M2137" s="35" t="s">
        <v>7128</v>
      </c>
      <c r="N2137" s="35" t="s">
        <v>369</v>
      </c>
      <c r="O2137" s="35" t="s">
        <v>370</v>
      </c>
      <c r="P2137" s="35" t="s">
        <v>7050</v>
      </c>
      <c r="Q2137" s="35" t="s">
        <v>7051</v>
      </c>
      <c r="S2137" s="35" t="s">
        <v>716</v>
      </c>
      <c r="T2137" s="35" t="s">
        <v>718</v>
      </c>
      <c r="U2137" s="35" t="s">
        <v>7130</v>
      </c>
      <c r="W2137" s="35" t="s">
        <v>57</v>
      </c>
      <c r="X2137" s="35" t="s">
        <v>59</v>
      </c>
      <c r="Y2137" s="35" t="s">
        <v>7132</v>
      </c>
      <c r="Z2137" s="35" t="s">
        <v>1598</v>
      </c>
    </row>
    <row r="2138" spans="1:26" ht="15" customHeight="1">
      <c r="A2138" s="35" t="s">
        <v>1304</v>
      </c>
      <c r="C2138" s="35" t="s">
        <v>7133</v>
      </c>
      <c r="D2138" s="35">
        <f>IFERROR(IF($A2138="HDC",IF(VLOOKUP($C2138,hdc!$B$2:$F$1600,2,FALSE())="","",VLOOKUP($C2138,hdc!$B$2:$F$1600,2,FALSE())),IF($A2138="NAUTICS",IF(VLOOKUP($C2138,nautics!$B$2:$F$1200,2,FALSE())="","",VLOOKUP($C2138,nautics!$B$2:$F$1200,2,FALSE())),IF($A2138="ST",IF(VLOOKUP($C2138,st!$B$2:$F$400,2,FALSE())="","",VLOOKUP($C2138,st!$B$2:$F$400,2,FALSE())),""))),"")</f>
        <v>1</v>
      </c>
      <c r="E2138" s="35">
        <f>IFERROR(IF($A2138="HDC",IF(VLOOKUP($C2138,hdc!$B$2:$F$1600,3,FALSE())="","",VLOOKUP($C2138,hdc!$B$2:$F$1600,3,FALSE())),IF($A2138="NAUTICS",IF(VLOOKUP($C2138,nautics!$B$2:$F$1200,3,FALSE())="","",VLOOKUP($C2138,nautics!$B$2:$F$1200,3,FALSE())),IF($A2138="ST",IF(VLOOKUP($C2138,st!$B$2:$F$400,3,FALSE())="","",VLOOKUP($C2138,st!$B$2:$F$400,3,FALSE())),""))),"")</f>
        <v>1</v>
      </c>
      <c r="F2138" s="35" t="str">
        <f>IFERROR(IF($A2138="HDC",IF(VLOOKUP($C2138,hdc!$B$2:$F$1600,4,FALSE())="","",VLOOKUP($C2138,hdc!$B$2:$F$1600,4,FALSE())),IF($A2138="NAUTICS",IF(VLOOKUP($C2138,nautics!$B$2:$F$1200,4,FALSE())="","",VLOOKUP($C2138,nautics!$B$2:$F$1200,4,FALSE())),IF($A2138="ST",IF(VLOOKUP($C2138,st!$B$2:$F$400,4,FALSE())="","",VLOOKUP($C2138,st!$B$2:$F$400,4,FALSE())),""))),"")</f>
        <v/>
      </c>
      <c r="G2138" s="35" t="str">
        <f>IFERROR(IF($A2138="HDC",IF(VLOOKUP($C2138,hdc!$B$2:$F$1600,5,FALSE())="","",VLOOKUP($C2138,hdc!$B$2:$F$1600,5,FALSE())),IF($A2138="NAUTICS",IF(VLOOKUP($C2138,nautics!$B$2:$F$1200,5,FALSE())="","",VLOOKUP($C2138,nautics!$B$2:$F$1200,5,FALSE())),IF($A2138="ST",IF(VLOOKUP($C2138,st!$B$2:$F$400,5,FALSE())="","",VLOOKUP($C2138,st!$B$2:$F$400,5,FALSE())),""))),"")</f>
        <v/>
      </c>
      <c r="H2138" s="35" t="s">
        <v>691</v>
      </c>
      <c r="I2138" s="35" t="s">
        <v>34</v>
      </c>
      <c r="J2138" s="35" t="s">
        <v>3804</v>
      </c>
      <c r="K2138" s="35">
        <f t="shared" si="8"/>
        <v>22</v>
      </c>
      <c r="L2138" s="35" t="s">
        <v>170</v>
      </c>
      <c r="M2138" s="35" t="s">
        <v>171</v>
      </c>
      <c r="N2138" s="35" t="s">
        <v>46</v>
      </c>
      <c r="O2138" s="35" t="s">
        <v>49</v>
      </c>
      <c r="P2138" s="35" t="s">
        <v>7136</v>
      </c>
      <c r="Q2138" s="35" t="s">
        <v>7138</v>
      </c>
      <c r="S2138" s="35" t="s">
        <v>1913</v>
      </c>
      <c r="T2138" s="35" t="s">
        <v>1914</v>
      </c>
      <c r="U2138" s="35" t="s">
        <v>7139</v>
      </c>
      <c r="W2138" s="35" t="s">
        <v>57</v>
      </c>
      <c r="X2138" s="35" t="s">
        <v>59</v>
      </c>
      <c r="Y2138" s="35" t="s">
        <v>177</v>
      </c>
      <c r="Z2138" s="35" t="s">
        <v>7142</v>
      </c>
    </row>
    <row r="2139" spans="1:26" ht="15" customHeight="1">
      <c r="A2139" s="35" t="s">
        <v>1304</v>
      </c>
      <c r="C2139" s="35" t="s">
        <v>7143</v>
      </c>
      <c r="D2139" s="35">
        <f>IFERROR(IF($A2139="HDC",IF(VLOOKUP($C2139,hdc!$B$2:$F$1600,2,FALSE())="","",VLOOKUP($C2139,hdc!$B$2:$F$1600,2,FALSE())),IF($A2139="NAUTICS",IF(VLOOKUP($C2139,nautics!$B$2:$F$1200,2,FALSE())="","",VLOOKUP($C2139,nautics!$B$2:$F$1200,2,FALSE())),IF($A2139="ST",IF(VLOOKUP($C2139,st!$B$2:$F$400,2,FALSE())="","",VLOOKUP($C2139,st!$B$2:$F$400,2,FALSE())),""))),"")</f>
        <v>1</v>
      </c>
      <c r="E2139" s="35">
        <f>IFERROR(IF($A2139="HDC",IF(VLOOKUP($C2139,hdc!$B$2:$F$1600,3,FALSE())="","",VLOOKUP($C2139,hdc!$B$2:$F$1600,3,FALSE())),IF($A2139="NAUTICS",IF(VLOOKUP($C2139,nautics!$B$2:$F$1200,3,FALSE())="","",VLOOKUP($C2139,nautics!$B$2:$F$1200,3,FALSE())),IF($A2139="ST",IF(VLOOKUP($C2139,st!$B$2:$F$400,3,FALSE())="","",VLOOKUP($C2139,st!$B$2:$F$400,3,FALSE())),""))),"")</f>
        <v>1</v>
      </c>
      <c r="F2139" s="35" t="str">
        <f>IFERROR(IF($A2139="HDC",IF(VLOOKUP($C2139,hdc!$B$2:$F$1600,4,FALSE())="","",VLOOKUP($C2139,hdc!$B$2:$F$1600,4,FALSE())),IF($A2139="NAUTICS",IF(VLOOKUP($C2139,nautics!$B$2:$F$1200,4,FALSE())="","",VLOOKUP($C2139,nautics!$B$2:$F$1200,4,FALSE())),IF($A2139="ST",IF(VLOOKUP($C2139,st!$B$2:$F$400,4,FALSE())="","",VLOOKUP($C2139,st!$B$2:$F$400,4,FALSE())),""))),"")</f>
        <v/>
      </c>
      <c r="G2139" s="35" t="str">
        <f>IFERROR(IF($A2139="HDC",IF(VLOOKUP($C2139,hdc!$B$2:$F$1600,5,FALSE())="","",VLOOKUP($C2139,hdc!$B$2:$F$1600,5,FALSE())),IF($A2139="NAUTICS",IF(VLOOKUP($C2139,nautics!$B$2:$F$1200,5,FALSE())="","",VLOOKUP($C2139,nautics!$B$2:$F$1200,5,FALSE())),IF($A2139="ST",IF(VLOOKUP($C2139,st!$B$2:$F$400,5,FALSE())="","",VLOOKUP($C2139,st!$B$2:$F$400,5,FALSE())),""))),"")</f>
        <v/>
      </c>
      <c r="H2139" s="35" t="s">
        <v>7145</v>
      </c>
      <c r="I2139" s="35" t="s">
        <v>34</v>
      </c>
      <c r="J2139" s="35" t="s">
        <v>7146</v>
      </c>
      <c r="K2139" s="35">
        <f t="shared" si="8"/>
        <v>32</v>
      </c>
      <c r="L2139" s="35" t="s">
        <v>40</v>
      </c>
      <c r="M2139" s="35" t="s">
        <v>42</v>
      </c>
      <c r="N2139" s="35" t="s">
        <v>43</v>
      </c>
      <c r="O2139" s="35" t="s">
        <v>45</v>
      </c>
      <c r="P2139" s="35" t="s">
        <v>7050</v>
      </c>
      <c r="Q2139" s="35" t="s">
        <v>7051</v>
      </c>
      <c r="S2139" s="35" t="s">
        <v>716</v>
      </c>
      <c r="T2139" s="35" t="s">
        <v>718</v>
      </c>
      <c r="U2139" s="35" t="s">
        <v>7150</v>
      </c>
      <c r="W2139" s="35" t="s">
        <v>57</v>
      </c>
      <c r="X2139" s="35" t="s">
        <v>203</v>
      </c>
      <c r="Y2139" s="35" t="s">
        <v>60</v>
      </c>
      <c r="Z2139" s="35" t="s">
        <v>1598</v>
      </c>
    </row>
    <row r="2140" spans="1:26" ht="15" customHeight="1">
      <c r="A2140" s="35" t="s">
        <v>1304</v>
      </c>
      <c r="C2140" s="35" t="s">
        <v>7152</v>
      </c>
      <c r="D2140" s="35">
        <f>IFERROR(IF($A2140="HDC",IF(VLOOKUP($C2140,hdc!$B$2:$F$1600,2,FALSE())="","",VLOOKUP($C2140,hdc!$B$2:$F$1600,2,FALSE())),IF($A2140="NAUTICS",IF(VLOOKUP($C2140,nautics!$B$2:$F$1200,2,FALSE())="","",VLOOKUP($C2140,nautics!$B$2:$F$1200,2,FALSE())),IF($A2140="ST",IF(VLOOKUP($C2140,st!$B$2:$F$400,2,FALSE())="","",VLOOKUP($C2140,st!$B$2:$F$400,2,FALSE())),""))),"")</f>
        <v>1</v>
      </c>
      <c r="E2140" s="35">
        <f>IFERROR(IF($A2140="HDC",IF(VLOOKUP($C2140,hdc!$B$2:$F$1600,3,FALSE())="","",VLOOKUP($C2140,hdc!$B$2:$F$1600,3,FALSE())),IF($A2140="NAUTICS",IF(VLOOKUP($C2140,nautics!$B$2:$F$1200,3,FALSE())="","",VLOOKUP($C2140,nautics!$B$2:$F$1200,3,FALSE())),IF($A2140="ST",IF(VLOOKUP($C2140,st!$B$2:$F$400,3,FALSE())="","",VLOOKUP($C2140,st!$B$2:$F$400,3,FALSE())),""))),"")</f>
        <v>1</v>
      </c>
      <c r="F2140" s="35" t="str">
        <f>IFERROR(IF($A2140="HDC",IF(VLOOKUP($C2140,hdc!$B$2:$F$1600,4,FALSE())="","",VLOOKUP($C2140,hdc!$B$2:$F$1600,4,FALSE())),IF($A2140="NAUTICS",IF(VLOOKUP($C2140,nautics!$B$2:$F$1200,4,FALSE())="","",VLOOKUP($C2140,nautics!$B$2:$F$1200,4,FALSE())),IF($A2140="ST",IF(VLOOKUP($C2140,st!$B$2:$F$400,4,FALSE())="","",VLOOKUP($C2140,st!$B$2:$F$400,4,FALSE())),""))),"")</f>
        <v/>
      </c>
      <c r="G2140" s="35" t="str">
        <f>IFERROR(IF($A2140="HDC",IF(VLOOKUP($C2140,hdc!$B$2:$F$1600,5,FALSE())="","",VLOOKUP($C2140,hdc!$B$2:$F$1600,5,FALSE())),IF($A2140="NAUTICS",IF(VLOOKUP($C2140,nautics!$B$2:$F$1200,5,FALSE())="","",VLOOKUP($C2140,nautics!$B$2:$F$1200,5,FALSE())),IF($A2140="ST",IF(VLOOKUP($C2140,st!$B$2:$F$400,5,FALSE())="","",VLOOKUP($C2140,st!$B$2:$F$400,5,FALSE())),""))),"")</f>
        <v/>
      </c>
      <c r="H2140" s="35" t="s">
        <v>1003</v>
      </c>
      <c r="I2140" s="35" t="s">
        <v>34</v>
      </c>
      <c r="J2140" s="35" t="s">
        <v>7154</v>
      </c>
      <c r="K2140" s="35">
        <f t="shared" si="8"/>
        <v>21</v>
      </c>
      <c r="L2140" s="35" t="s">
        <v>7155</v>
      </c>
      <c r="M2140" s="35" t="s">
        <v>7156</v>
      </c>
      <c r="N2140" s="35" t="s">
        <v>736</v>
      </c>
      <c r="O2140" s="35" t="s">
        <v>738</v>
      </c>
      <c r="P2140" s="35" t="s">
        <v>7091</v>
      </c>
      <c r="Q2140" s="35" t="s">
        <v>7092</v>
      </c>
      <c r="S2140" s="35" t="s">
        <v>511</v>
      </c>
      <c r="T2140" s="35" t="s">
        <v>513</v>
      </c>
      <c r="U2140" s="35" t="s">
        <v>7159</v>
      </c>
      <c r="W2140" s="35" t="s">
        <v>57</v>
      </c>
      <c r="X2140" s="35" t="s">
        <v>7161</v>
      </c>
      <c r="Y2140" s="35" t="s">
        <v>819</v>
      </c>
      <c r="Z2140" s="35" t="s">
        <v>7097</v>
      </c>
    </row>
    <row r="2141" spans="1:26" ht="15" customHeight="1">
      <c r="A2141" s="35" t="s">
        <v>1304</v>
      </c>
      <c r="C2141" s="35" t="s">
        <v>7163</v>
      </c>
      <c r="D2141" s="35">
        <f>IFERROR(IF($A2141="HDC",IF(VLOOKUP($C2141,hdc!$B$2:$F$1600,2,FALSE())="","",VLOOKUP($C2141,hdc!$B$2:$F$1600,2,FALSE())),IF($A2141="NAUTICS",IF(VLOOKUP($C2141,nautics!$B$2:$F$1200,2,FALSE())="","",VLOOKUP($C2141,nautics!$B$2:$F$1200,2,FALSE())),IF($A2141="ST",IF(VLOOKUP($C2141,st!$B$2:$F$400,2,FALSE())="","",VLOOKUP($C2141,st!$B$2:$F$400,2,FALSE())),""))),"")</f>
        <v>1</v>
      </c>
      <c r="E2141" s="35">
        <f>IFERROR(IF($A2141="HDC",IF(VLOOKUP($C2141,hdc!$B$2:$F$1600,3,FALSE())="","",VLOOKUP($C2141,hdc!$B$2:$F$1600,3,FALSE())),IF($A2141="NAUTICS",IF(VLOOKUP($C2141,nautics!$B$2:$F$1200,3,FALSE())="","",VLOOKUP($C2141,nautics!$B$2:$F$1200,3,FALSE())),IF($A2141="ST",IF(VLOOKUP($C2141,st!$B$2:$F$400,3,FALSE())="","",VLOOKUP($C2141,st!$B$2:$F$400,3,FALSE())),""))),"")</f>
        <v>1</v>
      </c>
      <c r="F2141" s="35" t="str">
        <f>IFERROR(IF($A2141="HDC",IF(VLOOKUP($C2141,hdc!$B$2:$F$1600,4,FALSE())="","",VLOOKUP($C2141,hdc!$B$2:$F$1600,4,FALSE())),IF($A2141="NAUTICS",IF(VLOOKUP($C2141,nautics!$B$2:$F$1200,4,FALSE())="","",VLOOKUP($C2141,nautics!$B$2:$F$1200,4,FALSE())),IF($A2141="ST",IF(VLOOKUP($C2141,st!$B$2:$F$400,4,FALSE())="","",VLOOKUP($C2141,st!$B$2:$F$400,4,FALSE())),""))),"")</f>
        <v/>
      </c>
      <c r="G2141" s="35" t="str">
        <f>IFERROR(IF($A2141="HDC",IF(VLOOKUP($C2141,hdc!$B$2:$F$1600,5,FALSE())="","",VLOOKUP($C2141,hdc!$B$2:$F$1600,5,FALSE())),IF($A2141="NAUTICS",IF(VLOOKUP($C2141,nautics!$B$2:$F$1200,5,FALSE())="","",VLOOKUP($C2141,nautics!$B$2:$F$1200,5,FALSE())),IF($A2141="ST",IF(VLOOKUP($C2141,st!$B$2:$F$400,5,FALSE())="","",VLOOKUP($C2141,st!$B$2:$F$400,5,FALSE())),""))),"")</f>
        <v/>
      </c>
      <c r="H2141" s="35" t="s">
        <v>691</v>
      </c>
      <c r="I2141" s="35" t="s">
        <v>34</v>
      </c>
      <c r="J2141" s="35" t="s">
        <v>7165</v>
      </c>
      <c r="K2141" s="35">
        <f t="shared" si="8"/>
        <v>34</v>
      </c>
      <c r="L2141" s="35" t="s">
        <v>7050</v>
      </c>
      <c r="M2141" s="35" t="s">
        <v>7051</v>
      </c>
      <c r="N2141" s="35" t="s">
        <v>716</v>
      </c>
      <c r="O2141" s="35" t="s">
        <v>718</v>
      </c>
      <c r="P2141" s="35" t="s">
        <v>7167</v>
      </c>
      <c r="Q2141" s="35" t="s">
        <v>7168</v>
      </c>
      <c r="S2141" s="35" t="s">
        <v>531</v>
      </c>
      <c r="T2141" s="35" t="s">
        <v>532</v>
      </c>
      <c r="U2141" s="35" t="s">
        <v>7169</v>
      </c>
      <c r="W2141" s="35" t="s">
        <v>57</v>
      </c>
      <c r="X2141" s="35" t="s">
        <v>94</v>
      </c>
      <c r="Y2141" s="35" t="s">
        <v>1598</v>
      </c>
      <c r="Z2141" s="35" t="s">
        <v>7171</v>
      </c>
    </row>
    <row r="2142" spans="1:26" ht="15" customHeight="1">
      <c r="A2142" s="35" t="s">
        <v>1304</v>
      </c>
      <c r="C2142" s="35" t="s">
        <v>7173</v>
      </c>
      <c r="D2142" s="35">
        <f>IFERROR(IF($A2142="HDC",IF(VLOOKUP($C2142,hdc!$B$2:$F$1600,2,FALSE())="","",VLOOKUP($C2142,hdc!$B$2:$F$1600,2,FALSE())),IF($A2142="NAUTICS",IF(VLOOKUP($C2142,nautics!$B$2:$F$1200,2,FALSE())="","",VLOOKUP($C2142,nautics!$B$2:$F$1200,2,FALSE())),IF($A2142="ST",IF(VLOOKUP($C2142,st!$B$2:$F$400,2,FALSE())="","",VLOOKUP($C2142,st!$B$2:$F$400,2,FALSE())),""))),"")</f>
        <v>1</v>
      </c>
      <c r="E2142" s="35">
        <f>IFERROR(IF($A2142="HDC",IF(VLOOKUP($C2142,hdc!$B$2:$F$1600,3,FALSE())="","",VLOOKUP($C2142,hdc!$B$2:$F$1600,3,FALSE())),IF($A2142="NAUTICS",IF(VLOOKUP($C2142,nautics!$B$2:$F$1200,3,FALSE())="","",VLOOKUP($C2142,nautics!$B$2:$F$1200,3,FALSE())),IF($A2142="ST",IF(VLOOKUP($C2142,st!$B$2:$F$400,3,FALSE())="","",VLOOKUP($C2142,st!$B$2:$F$400,3,FALSE())),""))),"")</f>
        <v>1</v>
      </c>
      <c r="F2142" s="35" t="str">
        <f>IFERROR(IF($A2142="HDC",IF(VLOOKUP($C2142,hdc!$B$2:$F$1600,4,FALSE())="","",VLOOKUP($C2142,hdc!$B$2:$F$1600,4,FALSE())),IF($A2142="NAUTICS",IF(VLOOKUP($C2142,nautics!$B$2:$F$1200,4,FALSE())="","",VLOOKUP($C2142,nautics!$B$2:$F$1200,4,FALSE())),IF($A2142="ST",IF(VLOOKUP($C2142,st!$B$2:$F$400,4,FALSE())="","",VLOOKUP($C2142,st!$B$2:$F$400,4,FALSE())),""))),"")</f>
        <v/>
      </c>
      <c r="G2142" s="35" t="str">
        <f>IFERROR(IF($A2142="HDC",IF(VLOOKUP($C2142,hdc!$B$2:$F$1600,5,FALSE())="","",VLOOKUP($C2142,hdc!$B$2:$F$1600,5,FALSE())),IF($A2142="NAUTICS",IF(VLOOKUP($C2142,nautics!$B$2:$F$1200,5,FALSE())="","",VLOOKUP($C2142,nautics!$B$2:$F$1200,5,FALSE())),IF($A2142="ST",IF(VLOOKUP($C2142,st!$B$2:$F$400,5,FALSE())="","",VLOOKUP($C2142,st!$B$2:$F$400,5,FALSE())),""))),"")</f>
        <v/>
      </c>
      <c r="H2142" s="35" t="s">
        <v>104</v>
      </c>
      <c r="I2142" s="35" t="s">
        <v>34</v>
      </c>
      <c r="J2142" s="35" t="s">
        <v>1043</v>
      </c>
      <c r="K2142" s="35">
        <f t="shared" si="8"/>
        <v>5</v>
      </c>
      <c r="L2142" s="35" t="s">
        <v>815</v>
      </c>
      <c r="M2142" s="35" t="s">
        <v>816</v>
      </c>
      <c r="N2142" s="35" t="s">
        <v>736</v>
      </c>
      <c r="O2142" s="35" t="s">
        <v>738</v>
      </c>
      <c r="P2142" s="35" t="s">
        <v>7155</v>
      </c>
      <c r="Q2142" s="35" t="s">
        <v>7156</v>
      </c>
      <c r="S2142" s="35" t="s">
        <v>736</v>
      </c>
      <c r="T2142" s="35" t="s">
        <v>738</v>
      </c>
      <c r="U2142" s="35" t="s">
        <v>89</v>
      </c>
      <c r="W2142" s="35" t="s">
        <v>78</v>
      </c>
      <c r="X2142" s="35" t="s">
        <v>7176</v>
      </c>
      <c r="Y2142" s="35" t="s">
        <v>89</v>
      </c>
      <c r="Z2142" s="35" t="s">
        <v>89</v>
      </c>
    </row>
    <row r="2143" spans="1:26" ht="15" customHeight="1">
      <c r="A2143" s="35" t="s">
        <v>1304</v>
      </c>
      <c r="B2143" s="35" t="s">
        <v>7177</v>
      </c>
      <c r="C2143" s="35" t="s">
        <v>7180</v>
      </c>
      <c r="D2143" s="35">
        <f>IFERROR(IF($A2143="HDC",IF(VLOOKUP($C2143,hdc!$B$2:$F$1600,2,FALSE())="","",VLOOKUP($C2143,hdc!$B$2:$F$1600,2,FALSE())),IF($A2143="NAUTICS",IF(VLOOKUP($C2143,nautics!$B$2:$F$1200,2,FALSE())="","",VLOOKUP($C2143,nautics!$B$2:$F$1200,2,FALSE())),IF($A2143="ST",IF(VLOOKUP($C2143,st!$B$2:$F$400,2,FALSE())="","",VLOOKUP($C2143,st!$B$2:$F$400,2,FALSE())),""))),"")</f>
        <v>1</v>
      </c>
      <c r="E2143" s="35">
        <f>IFERROR(IF($A2143="HDC",IF(VLOOKUP($C2143,hdc!$B$2:$F$1600,3,FALSE())="","",VLOOKUP($C2143,hdc!$B$2:$F$1600,3,FALSE())),IF($A2143="NAUTICS",IF(VLOOKUP($C2143,nautics!$B$2:$F$1200,3,FALSE())="","",VLOOKUP($C2143,nautics!$B$2:$F$1200,3,FALSE())),IF($A2143="ST",IF(VLOOKUP($C2143,st!$B$2:$F$400,3,FALSE())="","",VLOOKUP($C2143,st!$B$2:$F$400,3,FALSE())),""))),"")</f>
        <v>1</v>
      </c>
      <c r="F2143" s="35" t="str">
        <f>IFERROR(IF($A2143="HDC",IF(VLOOKUP($C2143,hdc!$B$2:$F$1600,4,FALSE())="","",VLOOKUP($C2143,hdc!$B$2:$F$1600,4,FALSE())),IF($A2143="NAUTICS",IF(VLOOKUP($C2143,nautics!$B$2:$F$1200,4,FALSE())="","",VLOOKUP($C2143,nautics!$B$2:$F$1200,4,FALSE())),IF($A2143="ST",IF(VLOOKUP($C2143,st!$B$2:$F$400,4,FALSE())="","",VLOOKUP($C2143,st!$B$2:$F$400,4,FALSE())),""))),"")</f>
        <v/>
      </c>
      <c r="G2143" s="35" t="str">
        <f>IFERROR(IF($A2143="HDC",IF(VLOOKUP($C2143,hdc!$B$2:$F$1600,5,FALSE())="","",VLOOKUP($C2143,hdc!$B$2:$F$1600,5,FALSE())),IF($A2143="NAUTICS",IF(VLOOKUP($C2143,nautics!$B$2:$F$1200,5,FALSE())="","",VLOOKUP($C2143,nautics!$B$2:$F$1200,5,FALSE())),IF($A2143="ST",IF(VLOOKUP($C2143,st!$B$2:$F$400,5,FALSE())="","",VLOOKUP($C2143,st!$B$2:$F$400,5,FALSE())),""))),"")</f>
        <v/>
      </c>
      <c r="H2143" s="35" t="s">
        <v>691</v>
      </c>
      <c r="I2143" s="35" t="s">
        <v>34</v>
      </c>
      <c r="J2143" s="35" t="s">
        <v>7183</v>
      </c>
      <c r="K2143" s="35">
        <f t="shared" si="8"/>
        <v>8</v>
      </c>
      <c r="L2143" s="35" t="s">
        <v>7050</v>
      </c>
      <c r="M2143" s="35" t="s">
        <v>7051</v>
      </c>
      <c r="N2143" s="35" t="s">
        <v>716</v>
      </c>
      <c r="O2143" s="35" t="s">
        <v>718</v>
      </c>
      <c r="P2143" s="35" t="s">
        <v>7185</v>
      </c>
      <c r="Q2143" s="35" t="s">
        <v>7186</v>
      </c>
      <c r="S2143" s="35" t="s">
        <v>842</v>
      </c>
      <c r="T2143" s="35" t="s">
        <v>843</v>
      </c>
      <c r="U2143" s="35" t="s">
        <v>89</v>
      </c>
      <c r="W2143" s="35" t="s">
        <v>57</v>
      </c>
      <c r="X2143" s="35" t="s">
        <v>59</v>
      </c>
      <c r="Y2143" s="35" t="s">
        <v>89</v>
      </c>
      <c r="Z2143" s="35" t="s">
        <v>89</v>
      </c>
    </row>
    <row r="2144" spans="1:26" ht="15" customHeight="1">
      <c r="A2144" s="35" t="s">
        <v>1304</v>
      </c>
      <c r="C2144" s="35" t="s">
        <v>7188</v>
      </c>
      <c r="D2144" s="35">
        <f>IFERROR(IF($A2144="HDC",IF(VLOOKUP($C2144,hdc!$B$2:$F$1600,2,FALSE())="","",VLOOKUP($C2144,hdc!$B$2:$F$1600,2,FALSE())),IF($A2144="NAUTICS",IF(VLOOKUP($C2144,nautics!$B$2:$F$1200,2,FALSE())="","",VLOOKUP($C2144,nautics!$B$2:$F$1200,2,FALSE())),IF($A2144="ST",IF(VLOOKUP($C2144,st!$B$2:$F$400,2,FALSE())="","",VLOOKUP($C2144,st!$B$2:$F$400,2,FALSE())),""))),"")</f>
        <v>1</v>
      </c>
      <c r="E2144" s="35">
        <f>IFERROR(IF($A2144="HDC",IF(VLOOKUP($C2144,hdc!$B$2:$F$1600,3,FALSE())="","",VLOOKUP($C2144,hdc!$B$2:$F$1600,3,FALSE())),IF($A2144="NAUTICS",IF(VLOOKUP($C2144,nautics!$B$2:$F$1200,3,FALSE())="","",VLOOKUP($C2144,nautics!$B$2:$F$1200,3,FALSE())),IF($A2144="ST",IF(VLOOKUP($C2144,st!$B$2:$F$400,3,FALSE())="","",VLOOKUP($C2144,st!$B$2:$F$400,3,FALSE())),""))),"")</f>
        <v>1</v>
      </c>
      <c r="F2144" s="35" t="str">
        <f>IFERROR(IF($A2144="HDC",IF(VLOOKUP($C2144,hdc!$B$2:$F$1600,4,FALSE())="","",VLOOKUP($C2144,hdc!$B$2:$F$1600,4,FALSE())),IF($A2144="NAUTICS",IF(VLOOKUP($C2144,nautics!$B$2:$F$1200,4,FALSE())="","",VLOOKUP($C2144,nautics!$B$2:$F$1200,4,FALSE())),IF($A2144="ST",IF(VLOOKUP($C2144,st!$B$2:$F$400,4,FALSE())="","",VLOOKUP($C2144,st!$B$2:$F$400,4,FALSE())),""))),"")</f>
        <v/>
      </c>
      <c r="G2144" s="35" t="str">
        <f>IFERROR(IF($A2144="HDC",IF(VLOOKUP($C2144,hdc!$B$2:$F$1600,5,FALSE())="","",VLOOKUP($C2144,hdc!$B$2:$F$1600,5,FALSE())),IF($A2144="NAUTICS",IF(VLOOKUP($C2144,nautics!$B$2:$F$1200,5,FALSE())="","",VLOOKUP($C2144,nautics!$B$2:$F$1200,5,FALSE())),IF($A2144="ST",IF(VLOOKUP($C2144,st!$B$2:$F$400,5,FALSE())="","",VLOOKUP($C2144,st!$B$2:$F$400,5,FALSE())),""))),"")</f>
        <v/>
      </c>
      <c r="H2144" s="35" t="s">
        <v>691</v>
      </c>
      <c r="I2144" s="35" t="s">
        <v>34</v>
      </c>
      <c r="J2144" s="35" t="s">
        <v>6544</v>
      </c>
      <c r="K2144" s="35">
        <f t="shared" si="8"/>
        <v>18</v>
      </c>
      <c r="L2144" s="35" t="s">
        <v>7155</v>
      </c>
      <c r="M2144" s="35" t="s">
        <v>7156</v>
      </c>
      <c r="N2144" s="35" t="s">
        <v>736</v>
      </c>
      <c r="O2144" s="35" t="s">
        <v>738</v>
      </c>
      <c r="P2144" s="35" t="s">
        <v>7192</v>
      </c>
      <c r="Q2144" s="35" t="s">
        <v>7193</v>
      </c>
      <c r="S2144" s="35" t="s">
        <v>3479</v>
      </c>
      <c r="T2144" s="35" t="s">
        <v>3480</v>
      </c>
      <c r="U2144" s="35" t="s">
        <v>7195</v>
      </c>
      <c r="W2144" s="35" t="s">
        <v>57</v>
      </c>
      <c r="X2144" s="35" t="s">
        <v>7161</v>
      </c>
      <c r="Y2144" s="35" t="s">
        <v>819</v>
      </c>
      <c r="Z2144" s="35" t="s">
        <v>7197</v>
      </c>
    </row>
    <row r="2145" spans="1:26" ht="15" customHeight="1">
      <c r="A2145" s="35" t="s">
        <v>1304</v>
      </c>
      <c r="C2145" s="35" t="s">
        <v>7198</v>
      </c>
      <c r="D2145" s="35">
        <f>IFERROR(IF($A2145="HDC",IF(VLOOKUP($C2145,hdc!$B$2:$F$1600,2,FALSE())="","",VLOOKUP($C2145,hdc!$B$2:$F$1600,2,FALSE())),IF($A2145="NAUTICS",IF(VLOOKUP($C2145,nautics!$B$2:$F$1200,2,FALSE())="","",VLOOKUP($C2145,nautics!$B$2:$F$1200,2,FALSE())),IF($A2145="ST",IF(VLOOKUP($C2145,st!$B$2:$F$400,2,FALSE())="","",VLOOKUP($C2145,st!$B$2:$F$400,2,FALSE())),""))),"")</f>
        <v>1</v>
      </c>
      <c r="E2145" s="35">
        <f>IFERROR(IF($A2145="HDC",IF(VLOOKUP($C2145,hdc!$B$2:$F$1600,3,FALSE())="","",VLOOKUP($C2145,hdc!$B$2:$F$1600,3,FALSE())),IF($A2145="NAUTICS",IF(VLOOKUP($C2145,nautics!$B$2:$F$1200,3,FALSE())="","",VLOOKUP($C2145,nautics!$B$2:$F$1200,3,FALSE())),IF($A2145="ST",IF(VLOOKUP($C2145,st!$B$2:$F$400,3,FALSE())="","",VLOOKUP($C2145,st!$B$2:$F$400,3,FALSE())),""))),"")</f>
        <v>1</v>
      </c>
      <c r="F2145" s="35" t="str">
        <f>IFERROR(IF($A2145="HDC",IF(VLOOKUP($C2145,hdc!$B$2:$F$1600,4,FALSE())="","",VLOOKUP($C2145,hdc!$B$2:$F$1600,4,FALSE())),IF($A2145="NAUTICS",IF(VLOOKUP($C2145,nautics!$B$2:$F$1200,4,FALSE())="","",VLOOKUP($C2145,nautics!$B$2:$F$1200,4,FALSE())),IF($A2145="ST",IF(VLOOKUP($C2145,st!$B$2:$F$400,4,FALSE())="","",VLOOKUP($C2145,st!$B$2:$F$400,4,FALSE())),""))),"")</f>
        <v/>
      </c>
      <c r="G2145" s="35" t="str">
        <f>IFERROR(IF($A2145="HDC",IF(VLOOKUP($C2145,hdc!$B$2:$F$1600,5,FALSE())="","",VLOOKUP($C2145,hdc!$B$2:$F$1600,5,FALSE())),IF($A2145="NAUTICS",IF(VLOOKUP($C2145,nautics!$B$2:$F$1200,5,FALSE())="","",VLOOKUP($C2145,nautics!$B$2:$F$1200,5,FALSE())),IF($A2145="ST",IF(VLOOKUP($C2145,st!$B$2:$F$400,5,FALSE())="","",VLOOKUP($C2145,st!$B$2:$F$400,5,FALSE())),""))),"")</f>
        <v/>
      </c>
      <c r="H2145" s="35" t="s">
        <v>691</v>
      </c>
      <c r="I2145" s="35" t="s">
        <v>34</v>
      </c>
      <c r="J2145" s="35" t="s">
        <v>3239</v>
      </c>
      <c r="K2145" s="35">
        <f t="shared" si="8"/>
        <v>13</v>
      </c>
      <c r="L2145" s="35" t="s">
        <v>7155</v>
      </c>
      <c r="M2145" s="35" t="s">
        <v>7156</v>
      </c>
      <c r="N2145" s="35" t="s">
        <v>736</v>
      </c>
      <c r="O2145" s="35" t="s">
        <v>738</v>
      </c>
      <c r="P2145" s="35" t="s">
        <v>7201</v>
      </c>
      <c r="Q2145" s="35" t="s">
        <v>7202</v>
      </c>
      <c r="S2145" s="35" t="s">
        <v>3479</v>
      </c>
      <c r="T2145" s="35" t="s">
        <v>3480</v>
      </c>
      <c r="U2145" s="35" t="s">
        <v>1137</v>
      </c>
      <c r="W2145" s="35" t="s">
        <v>57</v>
      </c>
      <c r="X2145" s="35" t="s">
        <v>7204</v>
      </c>
      <c r="Y2145" s="35" t="s">
        <v>819</v>
      </c>
      <c r="Z2145" s="35" t="s">
        <v>1139</v>
      </c>
    </row>
    <row r="2146" spans="1:26" ht="15" customHeight="1">
      <c r="A2146" s="35" t="s">
        <v>1304</v>
      </c>
      <c r="C2146" s="35" t="s">
        <v>7206</v>
      </c>
      <c r="D2146" s="35">
        <f>IFERROR(IF($A2146="HDC",IF(VLOOKUP($C2146,hdc!$B$2:$F$1600,2,FALSE())="","",VLOOKUP($C2146,hdc!$B$2:$F$1600,2,FALSE())),IF($A2146="NAUTICS",IF(VLOOKUP($C2146,nautics!$B$2:$F$1200,2,FALSE())="","",VLOOKUP($C2146,nautics!$B$2:$F$1200,2,FALSE())),IF($A2146="ST",IF(VLOOKUP($C2146,st!$B$2:$F$400,2,FALSE())="","",VLOOKUP($C2146,st!$B$2:$F$400,2,FALSE())),""))),"")</f>
        <v>1</v>
      </c>
      <c r="E2146" s="35">
        <f>IFERROR(IF($A2146="HDC",IF(VLOOKUP($C2146,hdc!$B$2:$F$1600,3,FALSE())="","",VLOOKUP($C2146,hdc!$B$2:$F$1600,3,FALSE())),IF($A2146="NAUTICS",IF(VLOOKUP($C2146,nautics!$B$2:$F$1200,3,FALSE())="","",VLOOKUP($C2146,nautics!$B$2:$F$1200,3,FALSE())),IF($A2146="ST",IF(VLOOKUP($C2146,st!$B$2:$F$400,3,FALSE())="","",VLOOKUP($C2146,st!$B$2:$F$400,3,FALSE())),""))),"")</f>
        <v>1</v>
      </c>
      <c r="F2146" s="35" t="str">
        <f>IFERROR(IF($A2146="HDC",IF(VLOOKUP($C2146,hdc!$B$2:$F$1600,4,FALSE())="","",VLOOKUP($C2146,hdc!$B$2:$F$1600,4,FALSE())),IF($A2146="NAUTICS",IF(VLOOKUP($C2146,nautics!$B$2:$F$1200,4,FALSE())="","",VLOOKUP($C2146,nautics!$B$2:$F$1200,4,FALSE())),IF($A2146="ST",IF(VLOOKUP($C2146,st!$B$2:$F$400,4,FALSE())="","",VLOOKUP($C2146,st!$B$2:$F$400,4,FALSE())),""))),"")</f>
        <v/>
      </c>
      <c r="G2146" s="35" t="str">
        <f>IFERROR(IF($A2146="HDC",IF(VLOOKUP($C2146,hdc!$B$2:$F$1600,5,FALSE())="","",VLOOKUP($C2146,hdc!$B$2:$F$1600,5,FALSE())),IF($A2146="NAUTICS",IF(VLOOKUP($C2146,nautics!$B$2:$F$1200,5,FALSE())="","",VLOOKUP($C2146,nautics!$B$2:$F$1200,5,FALSE())),IF($A2146="ST",IF(VLOOKUP($C2146,st!$B$2:$F$400,5,FALSE())="","",VLOOKUP($C2146,st!$B$2:$F$400,5,FALSE())),""))),"")</f>
        <v/>
      </c>
      <c r="H2146" s="35" t="s">
        <v>1003</v>
      </c>
      <c r="I2146" s="35" t="s">
        <v>34</v>
      </c>
      <c r="J2146" s="35" t="s">
        <v>7208</v>
      </c>
      <c r="K2146" s="35">
        <f t="shared" si="8"/>
        <v>65</v>
      </c>
      <c r="L2146" s="35" t="s">
        <v>170</v>
      </c>
      <c r="M2146" s="35" t="s">
        <v>171</v>
      </c>
      <c r="N2146" s="35" t="s">
        <v>46</v>
      </c>
      <c r="O2146" s="35" t="s">
        <v>49</v>
      </c>
      <c r="P2146" s="35" t="s">
        <v>7050</v>
      </c>
      <c r="Q2146" s="35" t="s">
        <v>7051</v>
      </c>
      <c r="S2146" s="35" t="s">
        <v>716</v>
      </c>
      <c r="T2146" s="35" t="s">
        <v>718</v>
      </c>
      <c r="U2146" s="35" t="s">
        <v>7212</v>
      </c>
      <c r="W2146" s="35" t="s">
        <v>57</v>
      </c>
      <c r="X2146" s="35" t="s">
        <v>59</v>
      </c>
      <c r="Y2146" s="35" t="s">
        <v>177</v>
      </c>
      <c r="Z2146" s="35" t="s">
        <v>1598</v>
      </c>
    </row>
    <row r="2147" spans="1:26" ht="15" customHeight="1">
      <c r="A2147" s="35" t="s">
        <v>1304</v>
      </c>
      <c r="C2147" s="35" t="s">
        <v>7214</v>
      </c>
      <c r="D2147" s="35">
        <f>IFERROR(IF($A2147="HDC",IF(VLOOKUP($C2147,hdc!$B$2:$F$1600,2,FALSE())="","",VLOOKUP($C2147,hdc!$B$2:$F$1600,2,FALSE())),IF($A2147="NAUTICS",IF(VLOOKUP($C2147,nautics!$B$2:$F$1200,2,FALSE())="","",VLOOKUP($C2147,nautics!$B$2:$F$1200,2,FALSE())),IF($A2147="ST",IF(VLOOKUP($C2147,st!$B$2:$F$400,2,FALSE())="","",VLOOKUP($C2147,st!$B$2:$F$400,2,FALSE())),""))),"")</f>
        <v>1</v>
      </c>
      <c r="E2147" s="35">
        <f>IFERROR(IF($A2147="HDC",IF(VLOOKUP($C2147,hdc!$B$2:$F$1600,3,FALSE())="","",VLOOKUP($C2147,hdc!$B$2:$F$1600,3,FALSE())),IF($A2147="NAUTICS",IF(VLOOKUP($C2147,nautics!$B$2:$F$1200,3,FALSE())="","",VLOOKUP($C2147,nautics!$B$2:$F$1200,3,FALSE())),IF($A2147="ST",IF(VLOOKUP($C2147,st!$B$2:$F$400,3,FALSE())="","",VLOOKUP($C2147,st!$B$2:$F$400,3,FALSE())),""))),"")</f>
        <v>1</v>
      </c>
      <c r="F2147" s="35" t="str">
        <f>IFERROR(IF($A2147="HDC",IF(VLOOKUP($C2147,hdc!$B$2:$F$1600,4,FALSE())="","",VLOOKUP($C2147,hdc!$B$2:$F$1600,4,FALSE())),IF($A2147="NAUTICS",IF(VLOOKUP($C2147,nautics!$B$2:$F$1200,4,FALSE())="","",VLOOKUP($C2147,nautics!$B$2:$F$1200,4,FALSE())),IF($A2147="ST",IF(VLOOKUP($C2147,st!$B$2:$F$400,4,FALSE())="","",VLOOKUP($C2147,st!$B$2:$F$400,4,FALSE())),""))),"")</f>
        <v/>
      </c>
      <c r="G2147" s="35" t="str">
        <f>IFERROR(IF($A2147="HDC",IF(VLOOKUP($C2147,hdc!$B$2:$F$1600,5,FALSE())="","",VLOOKUP($C2147,hdc!$B$2:$F$1600,5,FALSE())),IF($A2147="NAUTICS",IF(VLOOKUP($C2147,nautics!$B$2:$F$1200,5,FALSE())="","",VLOOKUP($C2147,nautics!$B$2:$F$1200,5,FALSE())),IF($A2147="ST",IF(VLOOKUP($C2147,st!$B$2:$F$400,5,FALSE())="","",VLOOKUP($C2147,st!$B$2:$F$400,5,FALSE())),""))),"")</f>
        <v/>
      </c>
      <c r="H2147" s="35" t="s">
        <v>691</v>
      </c>
      <c r="I2147" s="35" t="s">
        <v>34</v>
      </c>
      <c r="J2147" s="35" t="s">
        <v>7215</v>
      </c>
      <c r="K2147" s="35">
        <f t="shared" si="8"/>
        <v>19</v>
      </c>
      <c r="L2147" s="35" t="s">
        <v>7050</v>
      </c>
      <c r="M2147" s="35" t="s">
        <v>7051</v>
      </c>
      <c r="N2147" s="35" t="s">
        <v>716</v>
      </c>
      <c r="O2147" s="35" t="s">
        <v>718</v>
      </c>
      <c r="P2147" s="35" t="s">
        <v>7218</v>
      </c>
      <c r="Q2147" s="35" t="s">
        <v>7219</v>
      </c>
      <c r="S2147" s="35" t="s">
        <v>842</v>
      </c>
      <c r="T2147" s="35" t="s">
        <v>843</v>
      </c>
      <c r="U2147" s="35" t="s">
        <v>7221</v>
      </c>
      <c r="W2147" s="35" t="s">
        <v>57</v>
      </c>
      <c r="X2147" s="35" t="s">
        <v>59</v>
      </c>
      <c r="Y2147" s="35" t="s">
        <v>1598</v>
      </c>
      <c r="Z2147" s="35" t="s">
        <v>7222</v>
      </c>
    </row>
    <row r="2148" spans="1:26" ht="15" customHeight="1">
      <c r="A2148" s="35" t="s">
        <v>1304</v>
      </c>
      <c r="C2148" s="35" t="s">
        <v>7224</v>
      </c>
      <c r="D2148" s="35">
        <f>IFERROR(IF($A2148="HDC",IF(VLOOKUP($C2148,hdc!$B$2:$F$1600,2,FALSE())="","",VLOOKUP($C2148,hdc!$B$2:$F$1600,2,FALSE())),IF($A2148="NAUTICS",IF(VLOOKUP($C2148,nautics!$B$2:$F$1200,2,FALSE())="","",VLOOKUP($C2148,nautics!$B$2:$F$1200,2,FALSE())),IF($A2148="ST",IF(VLOOKUP($C2148,st!$B$2:$F$400,2,FALSE())="","",VLOOKUP($C2148,st!$B$2:$F$400,2,FALSE())),""))),"")</f>
        <v>1</v>
      </c>
      <c r="E2148" s="35">
        <f>IFERROR(IF($A2148="HDC",IF(VLOOKUP($C2148,hdc!$B$2:$F$1600,3,FALSE())="","",VLOOKUP($C2148,hdc!$B$2:$F$1600,3,FALSE())),IF($A2148="NAUTICS",IF(VLOOKUP($C2148,nautics!$B$2:$F$1200,3,FALSE())="","",VLOOKUP($C2148,nautics!$B$2:$F$1200,3,FALSE())),IF($A2148="ST",IF(VLOOKUP($C2148,st!$B$2:$F$400,3,FALSE())="","",VLOOKUP($C2148,st!$B$2:$F$400,3,FALSE())),""))),"")</f>
        <v>1</v>
      </c>
      <c r="F2148" s="35" t="str">
        <f>IFERROR(IF($A2148="HDC",IF(VLOOKUP($C2148,hdc!$B$2:$F$1600,4,FALSE())="","",VLOOKUP($C2148,hdc!$B$2:$F$1600,4,FALSE())),IF($A2148="NAUTICS",IF(VLOOKUP($C2148,nautics!$B$2:$F$1200,4,FALSE())="","",VLOOKUP($C2148,nautics!$B$2:$F$1200,4,FALSE())),IF($A2148="ST",IF(VLOOKUP($C2148,st!$B$2:$F$400,4,FALSE())="","",VLOOKUP($C2148,st!$B$2:$F$400,4,FALSE())),""))),"")</f>
        <v/>
      </c>
      <c r="G2148" s="35" t="str">
        <f>IFERROR(IF($A2148="HDC",IF(VLOOKUP($C2148,hdc!$B$2:$F$1600,5,FALSE())="","",VLOOKUP($C2148,hdc!$B$2:$F$1600,5,FALSE())),IF($A2148="NAUTICS",IF(VLOOKUP($C2148,nautics!$B$2:$F$1200,5,FALSE())="","",VLOOKUP($C2148,nautics!$B$2:$F$1200,5,FALSE())),IF($A2148="ST",IF(VLOOKUP($C2148,st!$B$2:$F$400,5,FALSE())="","",VLOOKUP($C2148,st!$B$2:$F$400,5,FALSE())),""))),"")</f>
        <v/>
      </c>
      <c r="H2148" s="35" t="s">
        <v>691</v>
      </c>
      <c r="I2148" s="35" t="s">
        <v>34</v>
      </c>
      <c r="J2148" s="35" t="s">
        <v>7081</v>
      </c>
      <c r="K2148" s="35">
        <f t="shared" si="8"/>
        <v>39</v>
      </c>
      <c r="L2148" s="35" t="s">
        <v>7050</v>
      </c>
      <c r="M2148" s="35" t="s">
        <v>7051</v>
      </c>
      <c r="N2148" s="35" t="s">
        <v>716</v>
      </c>
      <c r="O2148" s="35" t="s">
        <v>718</v>
      </c>
      <c r="P2148" s="35" t="s">
        <v>7228</v>
      </c>
      <c r="Q2148" s="35" t="s">
        <v>7229</v>
      </c>
      <c r="S2148" s="35" t="s">
        <v>1813</v>
      </c>
      <c r="T2148" s="35" t="s">
        <v>1802</v>
      </c>
      <c r="U2148" s="35" t="s">
        <v>7084</v>
      </c>
      <c r="W2148" s="35" t="s">
        <v>57</v>
      </c>
      <c r="X2148" s="35" t="s">
        <v>59</v>
      </c>
      <c r="Y2148" s="35" t="s">
        <v>1598</v>
      </c>
      <c r="Z2148" s="35" t="s">
        <v>1817</v>
      </c>
    </row>
    <row r="2149" spans="1:26" ht="15" customHeight="1">
      <c r="A2149" s="35" t="s">
        <v>1304</v>
      </c>
      <c r="C2149" s="35" t="s">
        <v>7233</v>
      </c>
      <c r="D2149" s="35">
        <f>IFERROR(IF($A2149="HDC",IF(VLOOKUP($C2149,hdc!$B$2:$F$1600,2,FALSE())="","",VLOOKUP($C2149,hdc!$B$2:$F$1600,2,FALSE())),IF($A2149="NAUTICS",IF(VLOOKUP($C2149,nautics!$B$2:$F$1200,2,FALSE())="","",VLOOKUP($C2149,nautics!$B$2:$F$1200,2,FALSE())),IF($A2149="ST",IF(VLOOKUP($C2149,st!$B$2:$F$400,2,FALSE())="","",VLOOKUP($C2149,st!$B$2:$F$400,2,FALSE())),""))),"")</f>
        <v>1</v>
      </c>
      <c r="E2149" s="35">
        <f>IFERROR(IF($A2149="HDC",IF(VLOOKUP($C2149,hdc!$B$2:$F$1600,3,FALSE())="","",VLOOKUP($C2149,hdc!$B$2:$F$1600,3,FALSE())),IF($A2149="NAUTICS",IF(VLOOKUP($C2149,nautics!$B$2:$F$1200,3,FALSE())="","",VLOOKUP($C2149,nautics!$B$2:$F$1200,3,FALSE())),IF($A2149="ST",IF(VLOOKUP($C2149,st!$B$2:$F$400,3,FALSE())="","",VLOOKUP($C2149,st!$B$2:$F$400,3,FALSE())),""))),"")</f>
        <v>1</v>
      </c>
      <c r="F2149" s="35" t="str">
        <f>IFERROR(IF($A2149="HDC",IF(VLOOKUP($C2149,hdc!$B$2:$F$1600,4,FALSE())="","",VLOOKUP($C2149,hdc!$B$2:$F$1600,4,FALSE())),IF($A2149="NAUTICS",IF(VLOOKUP($C2149,nautics!$B$2:$F$1200,4,FALSE())="","",VLOOKUP($C2149,nautics!$B$2:$F$1200,4,FALSE())),IF($A2149="ST",IF(VLOOKUP($C2149,st!$B$2:$F$400,4,FALSE())="","",VLOOKUP($C2149,st!$B$2:$F$400,4,FALSE())),""))),"")</f>
        <v/>
      </c>
      <c r="G2149" s="35" t="str">
        <f>IFERROR(IF($A2149="HDC",IF(VLOOKUP($C2149,hdc!$B$2:$F$1600,5,FALSE())="","",VLOOKUP($C2149,hdc!$B$2:$F$1600,5,FALSE())),IF($A2149="NAUTICS",IF(VLOOKUP($C2149,nautics!$B$2:$F$1200,5,FALSE())="","",VLOOKUP($C2149,nautics!$B$2:$F$1200,5,FALSE())),IF($A2149="ST",IF(VLOOKUP($C2149,st!$B$2:$F$400,5,FALSE())="","",VLOOKUP($C2149,st!$B$2:$F$400,5,FALSE())),""))),"")</f>
        <v/>
      </c>
      <c r="H2149" s="35" t="s">
        <v>691</v>
      </c>
      <c r="I2149" s="35" t="s">
        <v>34</v>
      </c>
      <c r="J2149" s="35" t="s">
        <v>7235</v>
      </c>
      <c r="K2149" s="35">
        <f t="shared" si="8"/>
        <v>41</v>
      </c>
      <c r="L2149" s="35" t="s">
        <v>7050</v>
      </c>
      <c r="M2149" s="35" t="s">
        <v>7051</v>
      </c>
      <c r="N2149" s="35" t="s">
        <v>716</v>
      </c>
      <c r="O2149" s="35" t="s">
        <v>718</v>
      </c>
      <c r="P2149" s="35" t="s">
        <v>7238</v>
      </c>
      <c r="Q2149" s="35" t="s">
        <v>7240</v>
      </c>
      <c r="S2149" s="35" t="s">
        <v>2527</v>
      </c>
      <c r="T2149" s="35" t="s">
        <v>2528</v>
      </c>
      <c r="U2149" s="35" t="s">
        <v>7071</v>
      </c>
      <c r="W2149" s="35" t="s">
        <v>57</v>
      </c>
      <c r="X2149" s="35" t="s">
        <v>59</v>
      </c>
      <c r="Y2149" s="35" t="s">
        <v>1598</v>
      </c>
      <c r="Z2149" s="35" t="s">
        <v>2531</v>
      </c>
    </row>
    <row r="2150" spans="1:26" ht="15" customHeight="1">
      <c r="A2150" s="35" t="s">
        <v>1304</v>
      </c>
      <c r="C2150" s="35" t="s">
        <v>7243</v>
      </c>
      <c r="D2150" s="35">
        <f>IFERROR(IF($A2150="HDC",IF(VLOOKUP($C2150,hdc!$B$2:$F$1600,2,FALSE())="","",VLOOKUP($C2150,hdc!$B$2:$F$1600,2,FALSE())),IF($A2150="NAUTICS",IF(VLOOKUP($C2150,nautics!$B$2:$F$1200,2,FALSE())="","",VLOOKUP($C2150,nautics!$B$2:$F$1200,2,FALSE())),IF($A2150="ST",IF(VLOOKUP($C2150,st!$B$2:$F$400,2,FALSE())="","",VLOOKUP($C2150,st!$B$2:$F$400,2,FALSE())),""))),"")</f>
        <v>1</v>
      </c>
      <c r="E2150" s="35">
        <f>IFERROR(IF($A2150="HDC",IF(VLOOKUP($C2150,hdc!$B$2:$F$1600,3,FALSE())="","",VLOOKUP($C2150,hdc!$B$2:$F$1600,3,FALSE())),IF($A2150="NAUTICS",IF(VLOOKUP($C2150,nautics!$B$2:$F$1200,3,FALSE())="","",VLOOKUP($C2150,nautics!$B$2:$F$1200,3,FALSE())),IF($A2150="ST",IF(VLOOKUP($C2150,st!$B$2:$F$400,3,FALSE())="","",VLOOKUP($C2150,st!$B$2:$F$400,3,FALSE())),""))),"")</f>
        <v>1</v>
      </c>
      <c r="F2150" s="35" t="str">
        <f>IFERROR(IF($A2150="HDC",IF(VLOOKUP($C2150,hdc!$B$2:$F$1600,4,FALSE())="","",VLOOKUP($C2150,hdc!$B$2:$F$1600,4,FALSE())),IF($A2150="NAUTICS",IF(VLOOKUP($C2150,nautics!$B$2:$F$1200,4,FALSE())="","",VLOOKUP($C2150,nautics!$B$2:$F$1200,4,FALSE())),IF($A2150="ST",IF(VLOOKUP($C2150,st!$B$2:$F$400,4,FALSE())="","",VLOOKUP($C2150,st!$B$2:$F$400,4,FALSE())),""))),"")</f>
        <v/>
      </c>
      <c r="G2150" s="35" t="str">
        <f>IFERROR(IF($A2150="HDC",IF(VLOOKUP($C2150,hdc!$B$2:$F$1600,5,FALSE())="","",VLOOKUP($C2150,hdc!$B$2:$F$1600,5,FALSE())),IF($A2150="NAUTICS",IF(VLOOKUP($C2150,nautics!$B$2:$F$1200,5,FALSE())="","",VLOOKUP($C2150,nautics!$B$2:$F$1200,5,FALSE())),IF($A2150="ST",IF(VLOOKUP($C2150,st!$B$2:$F$400,5,FALSE())="","",VLOOKUP($C2150,st!$B$2:$F$400,5,FALSE())),""))),"")</f>
        <v/>
      </c>
      <c r="H2150" s="35" t="s">
        <v>911</v>
      </c>
      <c r="I2150" s="35" t="s">
        <v>34</v>
      </c>
      <c r="J2150" s="35" t="s">
        <v>7245</v>
      </c>
      <c r="K2150" s="35">
        <f t="shared" si="8"/>
        <v>27</v>
      </c>
      <c r="L2150" s="35" t="s">
        <v>40</v>
      </c>
      <c r="M2150" s="35" t="s">
        <v>42</v>
      </c>
      <c r="N2150" s="35" t="s">
        <v>43</v>
      </c>
      <c r="O2150" s="35" t="s">
        <v>45</v>
      </c>
      <c r="P2150" s="35" t="s">
        <v>7050</v>
      </c>
      <c r="Q2150" s="35" t="s">
        <v>7051</v>
      </c>
      <c r="S2150" s="35" t="s">
        <v>716</v>
      </c>
      <c r="T2150" s="35" t="s">
        <v>718</v>
      </c>
      <c r="U2150" s="35" t="s">
        <v>7249</v>
      </c>
      <c r="W2150" s="35" t="s">
        <v>57</v>
      </c>
      <c r="X2150" s="35" t="s">
        <v>59</v>
      </c>
      <c r="Y2150" s="35" t="s">
        <v>60</v>
      </c>
      <c r="Z2150" s="35" t="s">
        <v>1598</v>
      </c>
    </row>
    <row r="2151" spans="1:26" ht="15" customHeight="1">
      <c r="A2151" s="35" t="s">
        <v>1304</v>
      </c>
      <c r="B2151" s="35" t="s">
        <v>6459</v>
      </c>
      <c r="C2151" s="35" t="s">
        <v>7254</v>
      </c>
      <c r="D2151" s="35">
        <f>IFERROR(IF($A2151="HDC",IF(VLOOKUP($C2151,hdc!$B$2:$F$1600,2,FALSE())="","",VLOOKUP($C2151,hdc!$B$2:$F$1600,2,FALSE())),IF($A2151="NAUTICS",IF(VLOOKUP($C2151,nautics!$B$2:$F$1200,2,FALSE())="","",VLOOKUP($C2151,nautics!$B$2:$F$1200,2,FALSE())),IF($A2151="ST",IF(VLOOKUP($C2151,st!$B$2:$F$400,2,FALSE())="","",VLOOKUP($C2151,st!$B$2:$F$400,2,FALSE())),""))),"")</f>
        <v>1</v>
      </c>
      <c r="E2151" s="35">
        <f>IFERROR(IF($A2151="HDC",IF(VLOOKUP($C2151,hdc!$B$2:$F$1600,3,FALSE())="","",VLOOKUP($C2151,hdc!$B$2:$F$1600,3,FALSE())),IF($A2151="NAUTICS",IF(VLOOKUP($C2151,nautics!$B$2:$F$1200,3,FALSE())="","",VLOOKUP($C2151,nautics!$B$2:$F$1200,3,FALSE())),IF($A2151="ST",IF(VLOOKUP($C2151,st!$B$2:$F$400,3,FALSE())="","",VLOOKUP($C2151,st!$B$2:$F$400,3,FALSE())),""))),"")</f>
        <v>1</v>
      </c>
      <c r="F2151" s="35" t="str">
        <f>IFERROR(IF($A2151="HDC",IF(VLOOKUP($C2151,hdc!$B$2:$F$1600,4,FALSE())="","",VLOOKUP($C2151,hdc!$B$2:$F$1600,4,FALSE())),IF($A2151="NAUTICS",IF(VLOOKUP($C2151,nautics!$B$2:$F$1200,4,FALSE())="","",VLOOKUP($C2151,nautics!$B$2:$F$1200,4,FALSE())),IF($A2151="ST",IF(VLOOKUP($C2151,st!$B$2:$F$400,4,FALSE())="","",VLOOKUP($C2151,st!$B$2:$F$400,4,FALSE())),""))),"")</f>
        <v/>
      </c>
      <c r="G2151" s="35" t="str">
        <f>IFERROR(IF($A2151="HDC",IF(VLOOKUP($C2151,hdc!$B$2:$F$1600,5,FALSE())="","",VLOOKUP($C2151,hdc!$B$2:$F$1600,5,FALSE())),IF($A2151="NAUTICS",IF(VLOOKUP($C2151,nautics!$B$2:$F$1200,5,FALSE())="","",VLOOKUP($C2151,nautics!$B$2:$F$1200,5,FALSE())),IF($A2151="ST",IF(VLOOKUP($C2151,st!$B$2:$F$400,5,FALSE())="","",VLOOKUP($C2151,st!$B$2:$F$400,5,FALSE())),""))),"")</f>
        <v/>
      </c>
      <c r="H2151" s="35" t="s">
        <v>1069</v>
      </c>
      <c r="I2151" s="35" t="s">
        <v>31</v>
      </c>
      <c r="J2151" s="35" t="s">
        <v>1049</v>
      </c>
      <c r="K2151" s="35">
        <f t="shared" si="8"/>
        <v>7</v>
      </c>
      <c r="L2151" s="35" t="s">
        <v>7256</v>
      </c>
      <c r="M2151" s="35" t="s">
        <v>7257</v>
      </c>
      <c r="N2151" s="35" t="s">
        <v>46</v>
      </c>
      <c r="O2151" s="35" t="s">
        <v>49</v>
      </c>
      <c r="P2151" s="35" t="s">
        <v>6472</v>
      </c>
      <c r="Q2151" s="35" t="s">
        <v>6474</v>
      </c>
      <c r="S2151" s="35" t="s">
        <v>46</v>
      </c>
      <c r="T2151" s="35" t="s">
        <v>49</v>
      </c>
      <c r="U2151" s="35" t="s">
        <v>7258</v>
      </c>
      <c r="W2151" s="35" t="s">
        <v>78</v>
      </c>
      <c r="X2151" s="35" t="s">
        <v>59</v>
      </c>
      <c r="Y2151" s="35" t="s">
        <v>7260</v>
      </c>
      <c r="Z2151" s="35" t="s">
        <v>6476</v>
      </c>
    </row>
    <row r="2152" spans="1:26" ht="15" customHeight="1">
      <c r="A2152" s="35" t="s">
        <v>1304</v>
      </c>
      <c r="C2152" s="35" t="s">
        <v>7263</v>
      </c>
      <c r="D2152" s="35">
        <f>IFERROR(IF($A2152="HDC",IF(VLOOKUP($C2152,hdc!$B$2:$F$1600,2,FALSE())="","",VLOOKUP($C2152,hdc!$B$2:$F$1600,2,FALSE())),IF($A2152="NAUTICS",IF(VLOOKUP($C2152,nautics!$B$2:$F$1200,2,FALSE())="","",VLOOKUP($C2152,nautics!$B$2:$F$1200,2,FALSE())),IF($A2152="ST",IF(VLOOKUP($C2152,st!$B$2:$F$400,2,FALSE())="","",VLOOKUP($C2152,st!$B$2:$F$400,2,FALSE())),""))),"")</f>
        <v>1</v>
      </c>
      <c r="E2152" s="35">
        <f>IFERROR(IF($A2152="HDC",IF(VLOOKUP($C2152,hdc!$B$2:$F$1600,3,FALSE())="","",VLOOKUP($C2152,hdc!$B$2:$F$1600,3,FALSE())),IF($A2152="NAUTICS",IF(VLOOKUP($C2152,nautics!$B$2:$F$1200,3,FALSE())="","",VLOOKUP($C2152,nautics!$B$2:$F$1200,3,FALSE())),IF($A2152="ST",IF(VLOOKUP($C2152,st!$B$2:$F$400,3,FALSE())="","",VLOOKUP($C2152,st!$B$2:$F$400,3,FALSE())),""))),"")</f>
        <v>1</v>
      </c>
      <c r="F2152" s="35" t="str">
        <f>IFERROR(IF($A2152="HDC",IF(VLOOKUP($C2152,hdc!$B$2:$F$1600,4,FALSE())="","",VLOOKUP($C2152,hdc!$B$2:$F$1600,4,FALSE())),IF($A2152="NAUTICS",IF(VLOOKUP($C2152,nautics!$B$2:$F$1200,4,FALSE())="","",VLOOKUP($C2152,nautics!$B$2:$F$1200,4,FALSE())),IF($A2152="ST",IF(VLOOKUP($C2152,st!$B$2:$F$400,4,FALSE())="","",VLOOKUP($C2152,st!$B$2:$F$400,4,FALSE())),""))),"")</f>
        <v/>
      </c>
      <c r="G2152" s="35" t="str">
        <f>IFERROR(IF($A2152="HDC",IF(VLOOKUP($C2152,hdc!$B$2:$F$1600,5,FALSE())="","",VLOOKUP($C2152,hdc!$B$2:$F$1600,5,FALSE())),IF($A2152="NAUTICS",IF(VLOOKUP($C2152,nautics!$B$2:$F$1200,5,FALSE())="","",VLOOKUP($C2152,nautics!$B$2:$F$1200,5,FALSE())),IF($A2152="ST",IF(VLOOKUP($C2152,st!$B$2:$F$400,5,FALSE())="","",VLOOKUP($C2152,st!$B$2:$F$400,5,FALSE())),""))),"")</f>
        <v/>
      </c>
      <c r="H2152" s="35" t="s">
        <v>2500</v>
      </c>
      <c r="I2152" s="35" t="s">
        <v>31</v>
      </c>
      <c r="J2152" s="35" t="s">
        <v>6488</v>
      </c>
      <c r="K2152" s="35">
        <f t="shared" si="8"/>
        <v>19</v>
      </c>
      <c r="L2152" s="35" t="s">
        <v>6465</v>
      </c>
      <c r="M2152" s="35" t="s">
        <v>6467</v>
      </c>
      <c r="N2152" s="35" t="s">
        <v>46</v>
      </c>
      <c r="O2152" s="35" t="s">
        <v>49</v>
      </c>
      <c r="P2152" s="35" t="s">
        <v>6490</v>
      </c>
      <c r="Q2152" s="35" t="s">
        <v>6491</v>
      </c>
      <c r="S2152" s="35" t="s">
        <v>46</v>
      </c>
      <c r="T2152" s="35" t="s">
        <v>49</v>
      </c>
      <c r="U2152" s="35" t="s">
        <v>6492</v>
      </c>
      <c r="W2152" s="35" t="s">
        <v>78</v>
      </c>
      <c r="X2152" s="35" t="s">
        <v>59</v>
      </c>
      <c r="Y2152" s="35" t="s">
        <v>1953</v>
      </c>
      <c r="Z2152" s="35" t="s">
        <v>1409</v>
      </c>
    </row>
    <row r="2153" spans="1:26" ht="15" customHeight="1">
      <c r="A2153" s="35" t="s">
        <v>1304</v>
      </c>
      <c r="C2153" s="35" t="s">
        <v>7267</v>
      </c>
      <c r="D2153" s="35" t="str">
        <f>IFERROR(IF($A2153="HDC",IF(VLOOKUP($C2153,hdc!$B$2:$F$1600,2,FALSE())="","",VLOOKUP($C2153,hdc!$B$2:$F$1600,2,FALSE())),IF($A2153="NAUTICS",IF(VLOOKUP($C2153,nautics!$B$2:$F$1200,2,FALSE())="","",VLOOKUP($C2153,nautics!$B$2:$F$1200,2,FALSE())),IF($A2153="ST",IF(VLOOKUP($C2153,st!$B$2:$F$400,2,FALSE())="","",VLOOKUP($C2153,st!$B$2:$F$400,2,FALSE())),""))),"")</f>
        <v/>
      </c>
      <c r="E2153" s="35" t="str">
        <f>IFERROR(IF($A2153="HDC",IF(VLOOKUP($C2153,hdc!$B$2:$F$1600,3,FALSE())="","",VLOOKUP($C2153,hdc!$B$2:$F$1600,3,FALSE())),IF($A2153="NAUTICS",IF(VLOOKUP($C2153,nautics!$B$2:$F$1200,3,FALSE())="","",VLOOKUP($C2153,nautics!$B$2:$F$1200,3,FALSE())),IF($A2153="ST",IF(VLOOKUP($C2153,st!$B$2:$F$400,3,FALSE())="","",VLOOKUP($C2153,st!$B$2:$F$400,3,FALSE())),""))),"")</f>
        <v/>
      </c>
      <c r="F2153" s="35" t="str">
        <f>IFERROR(IF($A2153="HDC",IF(VLOOKUP($C2153,hdc!$B$2:$F$1600,4,FALSE())="","",VLOOKUP($C2153,hdc!$B$2:$F$1600,4,FALSE())),IF($A2153="NAUTICS",IF(VLOOKUP($C2153,nautics!$B$2:$F$1200,4,FALSE())="","",VLOOKUP($C2153,nautics!$B$2:$F$1200,4,FALSE())),IF($A2153="ST",IF(VLOOKUP($C2153,st!$B$2:$F$400,4,FALSE())="","",VLOOKUP($C2153,st!$B$2:$F$400,4,FALSE())),""))),"")</f>
        <v/>
      </c>
      <c r="G2153" s="35" t="str">
        <f>IFERROR(IF($A2153="HDC",IF(VLOOKUP($C2153,hdc!$B$2:$F$1600,5,FALSE())="","",VLOOKUP($C2153,hdc!$B$2:$F$1600,5,FALSE())),IF($A2153="NAUTICS",IF(VLOOKUP($C2153,nautics!$B$2:$F$1200,5,FALSE())="","",VLOOKUP($C2153,nautics!$B$2:$F$1200,5,FALSE())),IF($A2153="ST",IF(VLOOKUP($C2153,st!$B$2:$F$400,5,FALSE())="","",VLOOKUP($C2153,st!$B$2:$F$400,5,FALSE())),""))),"")</f>
        <v/>
      </c>
      <c r="H2153" s="35" t="s">
        <v>1069</v>
      </c>
      <c r="I2153" s="35" t="s">
        <v>31</v>
      </c>
      <c r="J2153" s="35" t="s">
        <v>3937</v>
      </c>
      <c r="K2153" s="35">
        <f t="shared" si="8"/>
        <v>10</v>
      </c>
      <c r="L2153" s="35" t="s">
        <v>7270</v>
      </c>
      <c r="M2153" s="35" t="s">
        <v>7271</v>
      </c>
      <c r="N2153" s="35" t="s">
        <v>46</v>
      </c>
      <c r="O2153" s="35" t="s">
        <v>49</v>
      </c>
      <c r="P2153" s="35" t="s">
        <v>6490</v>
      </c>
      <c r="Q2153" s="35" t="s">
        <v>6491</v>
      </c>
      <c r="S2153" s="35" t="s">
        <v>46</v>
      </c>
      <c r="T2153" s="35" t="s">
        <v>49</v>
      </c>
      <c r="U2153" s="35" t="s">
        <v>7274</v>
      </c>
      <c r="W2153" s="35" t="s">
        <v>78</v>
      </c>
      <c r="X2153" s="35" t="s">
        <v>59</v>
      </c>
      <c r="Y2153" s="35" t="s">
        <v>7275</v>
      </c>
      <c r="Z2153" s="35" t="s">
        <v>1409</v>
      </c>
    </row>
    <row r="2154" spans="1:26" ht="15" customHeight="1">
      <c r="A2154" s="35" t="s">
        <v>1304</v>
      </c>
      <c r="C2154" s="35" t="s">
        <v>7277</v>
      </c>
      <c r="D2154" s="35">
        <f>IFERROR(IF($A2154="HDC",IF(VLOOKUP($C2154,hdc!$B$2:$F$1600,2,FALSE())="","",VLOOKUP($C2154,hdc!$B$2:$F$1600,2,FALSE())),IF($A2154="NAUTICS",IF(VLOOKUP($C2154,nautics!$B$2:$F$1200,2,FALSE())="","",VLOOKUP($C2154,nautics!$B$2:$F$1200,2,FALSE())),IF($A2154="ST",IF(VLOOKUP($C2154,st!$B$2:$F$400,2,FALSE())="","",VLOOKUP($C2154,st!$B$2:$F$400,2,FALSE())),""))),"")</f>
        <v>1</v>
      </c>
      <c r="E2154" s="35">
        <f>IFERROR(IF($A2154="HDC",IF(VLOOKUP($C2154,hdc!$B$2:$F$1600,3,FALSE())="","",VLOOKUP($C2154,hdc!$B$2:$F$1600,3,FALSE())),IF($A2154="NAUTICS",IF(VLOOKUP($C2154,nautics!$B$2:$F$1200,3,FALSE())="","",VLOOKUP($C2154,nautics!$B$2:$F$1200,3,FALSE())),IF($A2154="ST",IF(VLOOKUP($C2154,st!$B$2:$F$400,3,FALSE())="","",VLOOKUP($C2154,st!$B$2:$F$400,3,FALSE())),""))),"")</f>
        <v>1</v>
      </c>
      <c r="F2154" s="35" t="str">
        <f>IFERROR(IF($A2154="HDC",IF(VLOOKUP($C2154,hdc!$B$2:$F$1600,4,FALSE())="","",VLOOKUP($C2154,hdc!$B$2:$F$1600,4,FALSE())),IF($A2154="NAUTICS",IF(VLOOKUP($C2154,nautics!$B$2:$F$1200,4,FALSE())="","",VLOOKUP($C2154,nautics!$B$2:$F$1200,4,FALSE())),IF($A2154="ST",IF(VLOOKUP($C2154,st!$B$2:$F$400,4,FALSE())="","",VLOOKUP($C2154,st!$B$2:$F$400,4,FALSE())),""))),"")</f>
        <v/>
      </c>
      <c r="G2154" s="35" t="str">
        <f>IFERROR(IF($A2154="HDC",IF(VLOOKUP($C2154,hdc!$B$2:$F$1600,5,FALSE())="","",VLOOKUP($C2154,hdc!$B$2:$F$1600,5,FALSE())),IF($A2154="NAUTICS",IF(VLOOKUP($C2154,nautics!$B$2:$F$1200,5,FALSE())="","",VLOOKUP($C2154,nautics!$B$2:$F$1200,5,FALSE())),IF($A2154="ST",IF(VLOOKUP($C2154,st!$B$2:$F$400,5,FALSE())="","",VLOOKUP($C2154,st!$B$2:$F$400,5,FALSE())),""))),"")</f>
        <v/>
      </c>
      <c r="H2154" s="35" t="s">
        <v>1069</v>
      </c>
      <c r="I2154" s="35" t="s">
        <v>31</v>
      </c>
      <c r="J2154" s="35" t="s">
        <v>7280</v>
      </c>
      <c r="K2154" s="35">
        <f t="shared" si="8"/>
        <v>8</v>
      </c>
      <c r="L2154" s="35" t="s">
        <v>7282</v>
      </c>
      <c r="M2154" s="35" t="s">
        <v>7283</v>
      </c>
      <c r="N2154" s="35" t="s">
        <v>46</v>
      </c>
      <c r="O2154" s="35" t="s">
        <v>49</v>
      </c>
      <c r="P2154" s="35" t="s">
        <v>6505</v>
      </c>
      <c r="Q2154" s="35" t="s">
        <v>6507</v>
      </c>
      <c r="S2154" s="35" t="s">
        <v>46</v>
      </c>
      <c r="T2154" s="35" t="s">
        <v>49</v>
      </c>
      <c r="U2154" s="35" t="s">
        <v>7285</v>
      </c>
      <c r="W2154" s="35" t="s">
        <v>78</v>
      </c>
      <c r="X2154" s="35" t="s">
        <v>59</v>
      </c>
      <c r="Y2154" s="35" t="s">
        <v>7287</v>
      </c>
      <c r="Z2154" s="35" t="s">
        <v>6509</v>
      </c>
    </row>
    <row r="2155" spans="1:26" ht="15" customHeight="1">
      <c r="A2155" s="35" t="s">
        <v>1304</v>
      </c>
      <c r="C2155" s="35" t="s">
        <v>7289</v>
      </c>
      <c r="D2155" s="35">
        <f>IFERROR(IF($A2155="HDC",IF(VLOOKUP($C2155,hdc!$B$2:$F$1600,2,FALSE())="","",VLOOKUP($C2155,hdc!$B$2:$F$1600,2,FALSE())),IF($A2155="NAUTICS",IF(VLOOKUP($C2155,nautics!$B$2:$F$1200,2,FALSE())="","",VLOOKUP($C2155,nautics!$B$2:$F$1200,2,FALSE())),IF($A2155="ST",IF(VLOOKUP($C2155,st!$B$2:$F$400,2,FALSE())="","",VLOOKUP($C2155,st!$B$2:$F$400,2,FALSE())),""))),"")</f>
        <v>1</v>
      </c>
      <c r="E2155" s="35">
        <f>IFERROR(IF($A2155="HDC",IF(VLOOKUP($C2155,hdc!$B$2:$F$1600,3,FALSE())="","",VLOOKUP($C2155,hdc!$B$2:$F$1600,3,FALSE())),IF($A2155="NAUTICS",IF(VLOOKUP($C2155,nautics!$B$2:$F$1200,3,FALSE())="","",VLOOKUP($C2155,nautics!$B$2:$F$1200,3,FALSE())),IF($A2155="ST",IF(VLOOKUP($C2155,st!$B$2:$F$400,3,FALSE())="","",VLOOKUP($C2155,st!$B$2:$F$400,3,FALSE())),""))),"")</f>
        <v>1</v>
      </c>
      <c r="F2155" s="35" t="str">
        <f>IFERROR(IF($A2155="HDC",IF(VLOOKUP($C2155,hdc!$B$2:$F$1600,4,FALSE())="","",VLOOKUP($C2155,hdc!$B$2:$F$1600,4,FALSE())),IF($A2155="NAUTICS",IF(VLOOKUP($C2155,nautics!$B$2:$F$1200,4,FALSE())="","",VLOOKUP($C2155,nautics!$B$2:$F$1200,4,FALSE())),IF($A2155="ST",IF(VLOOKUP($C2155,st!$B$2:$F$400,4,FALSE())="","",VLOOKUP($C2155,st!$B$2:$F$400,4,FALSE())),""))),"")</f>
        <v/>
      </c>
      <c r="G2155" s="35" t="str">
        <f>IFERROR(IF($A2155="HDC",IF(VLOOKUP($C2155,hdc!$B$2:$F$1600,5,FALSE())="","",VLOOKUP($C2155,hdc!$B$2:$F$1600,5,FALSE())),IF($A2155="NAUTICS",IF(VLOOKUP($C2155,nautics!$B$2:$F$1200,5,FALSE())="","",VLOOKUP($C2155,nautics!$B$2:$F$1200,5,FALSE())),IF($A2155="ST",IF(VLOOKUP($C2155,st!$B$2:$F$400,5,FALSE())="","",VLOOKUP($C2155,st!$B$2:$F$400,5,FALSE())),""))),"")</f>
        <v/>
      </c>
      <c r="H2155" s="35" t="s">
        <v>2500</v>
      </c>
      <c r="I2155" s="35" t="s">
        <v>31</v>
      </c>
      <c r="J2155" s="35" t="s">
        <v>6111</v>
      </c>
      <c r="K2155" s="35">
        <f t="shared" si="8"/>
        <v>22</v>
      </c>
      <c r="L2155" s="35" t="s">
        <v>6465</v>
      </c>
      <c r="M2155" s="35" t="s">
        <v>6467</v>
      </c>
      <c r="N2155" s="35" t="s">
        <v>46</v>
      </c>
      <c r="O2155" s="35" t="s">
        <v>49</v>
      </c>
      <c r="P2155" s="35" t="s">
        <v>6524</v>
      </c>
      <c r="Q2155" s="35" t="s">
        <v>6525</v>
      </c>
      <c r="S2155" s="35" t="s">
        <v>46</v>
      </c>
      <c r="T2155" s="35" t="s">
        <v>49</v>
      </c>
      <c r="U2155" s="35" t="s">
        <v>6508</v>
      </c>
      <c r="W2155" s="35" t="s">
        <v>78</v>
      </c>
      <c r="X2155" s="35" t="s">
        <v>59</v>
      </c>
      <c r="Y2155" s="35" t="s">
        <v>1953</v>
      </c>
      <c r="Z2155" s="35" t="s">
        <v>6509</v>
      </c>
    </row>
    <row r="2156" spans="1:26" ht="15" customHeight="1">
      <c r="A2156" s="35" t="s">
        <v>1304</v>
      </c>
      <c r="C2156" s="35" t="s">
        <v>7295</v>
      </c>
      <c r="D2156" s="35" t="str">
        <f>IFERROR(IF($A2156="HDC",IF(VLOOKUP($C2156,hdc!$B$2:$F$1600,2,FALSE())="","",VLOOKUP($C2156,hdc!$B$2:$F$1600,2,FALSE())),IF($A2156="NAUTICS",IF(VLOOKUP($C2156,nautics!$B$2:$F$1200,2,FALSE())="","",VLOOKUP($C2156,nautics!$B$2:$F$1200,2,FALSE())),IF($A2156="ST",IF(VLOOKUP($C2156,st!$B$2:$F$400,2,FALSE())="","",VLOOKUP($C2156,st!$B$2:$F$400,2,FALSE())),""))),"")</f>
        <v/>
      </c>
      <c r="E2156" s="35" t="str">
        <f>IFERROR(IF($A2156="HDC",IF(VLOOKUP($C2156,hdc!$B$2:$F$1600,3,FALSE())="","",VLOOKUP($C2156,hdc!$B$2:$F$1600,3,FALSE())),IF($A2156="NAUTICS",IF(VLOOKUP($C2156,nautics!$B$2:$F$1200,3,FALSE())="","",VLOOKUP($C2156,nautics!$B$2:$F$1200,3,FALSE())),IF($A2156="ST",IF(VLOOKUP($C2156,st!$B$2:$F$400,3,FALSE())="","",VLOOKUP($C2156,st!$B$2:$F$400,3,FALSE())),""))),"")</f>
        <v/>
      </c>
      <c r="F2156" s="35" t="str">
        <f>IFERROR(IF($A2156="HDC",IF(VLOOKUP($C2156,hdc!$B$2:$F$1600,4,FALSE())="","",VLOOKUP($C2156,hdc!$B$2:$F$1600,4,FALSE())),IF($A2156="NAUTICS",IF(VLOOKUP($C2156,nautics!$B$2:$F$1200,4,FALSE())="","",VLOOKUP($C2156,nautics!$B$2:$F$1200,4,FALSE())),IF($A2156="ST",IF(VLOOKUP($C2156,st!$B$2:$F$400,4,FALSE())="","",VLOOKUP($C2156,st!$B$2:$F$400,4,FALSE())),""))),"")</f>
        <v/>
      </c>
      <c r="G2156" s="35" t="str">
        <f>IFERROR(IF($A2156="HDC",IF(VLOOKUP($C2156,hdc!$B$2:$F$1600,5,FALSE())="","",VLOOKUP($C2156,hdc!$B$2:$F$1600,5,FALSE())),IF($A2156="NAUTICS",IF(VLOOKUP($C2156,nautics!$B$2:$F$1200,5,FALSE())="","",VLOOKUP($C2156,nautics!$B$2:$F$1200,5,FALSE())),IF($A2156="ST",IF(VLOOKUP($C2156,st!$B$2:$F$400,5,FALSE())="","",VLOOKUP($C2156,st!$B$2:$F$400,5,FALSE())),""))),"")</f>
        <v/>
      </c>
      <c r="H2156" s="35" t="s">
        <v>1069</v>
      </c>
      <c r="I2156" s="35" t="s">
        <v>31</v>
      </c>
      <c r="J2156" s="35" t="s">
        <v>7297</v>
      </c>
      <c r="K2156" s="35">
        <f t="shared" si="8"/>
        <v>6</v>
      </c>
      <c r="L2156" s="35" t="s">
        <v>7298</v>
      </c>
      <c r="M2156" s="35" t="s">
        <v>7299</v>
      </c>
      <c r="N2156" s="35" t="s">
        <v>46</v>
      </c>
      <c r="O2156" s="35" t="s">
        <v>49</v>
      </c>
      <c r="P2156" s="35" t="s">
        <v>6524</v>
      </c>
      <c r="Q2156" s="35" t="s">
        <v>6525</v>
      </c>
      <c r="S2156" s="35" t="s">
        <v>46</v>
      </c>
      <c r="T2156" s="35" t="s">
        <v>49</v>
      </c>
      <c r="U2156" s="35" t="s">
        <v>7302</v>
      </c>
      <c r="W2156" s="35" t="s">
        <v>78</v>
      </c>
      <c r="X2156" s="35" t="s">
        <v>59</v>
      </c>
      <c r="Y2156" s="35" t="s">
        <v>7303</v>
      </c>
      <c r="Z2156" s="35" t="s">
        <v>6509</v>
      </c>
    </row>
    <row r="2157" spans="1:26" ht="15" customHeight="1">
      <c r="A2157" s="35" t="s">
        <v>1304</v>
      </c>
      <c r="C2157" s="35" t="s">
        <v>7304</v>
      </c>
      <c r="D2157" s="35" t="str">
        <f>IFERROR(IF($A2157="HDC",IF(VLOOKUP($C2157,hdc!$B$2:$F$1600,2,FALSE())="","",VLOOKUP($C2157,hdc!$B$2:$F$1600,2,FALSE())),IF($A2157="NAUTICS",IF(VLOOKUP($C2157,nautics!$B$2:$F$1200,2,FALSE())="","",VLOOKUP($C2157,nautics!$B$2:$F$1200,2,FALSE())),IF($A2157="ST",IF(VLOOKUP($C2157,st!$B$2:$F$400,2,FALSE())="","",VLOOKUP($C2157,st!$B$2:$F$400,2,FALSE())),""))),"")</f>
        <v/>
      </c>
      <c r="E2157" s="35" t="str">
        <f>IFERROR(IF($A2157="HDC",IF(VLOOKUP($C2157,hdc!$B$2:$F$1600,3,FALSE())="","",VLOOKUP($C2157,hdc!$B$2:$F$1600,3,FALSE())),IF($A2157="NAUTICS",IF(VLOOKUP($C2157,nautics!$B$2:$F$1200,3,FALSE())="","",VLOOKUP($C2157,nautics!$B$2:$F$1200,3,FALSE())),IF($A2157="ST",IF(VLOOKUP($C2157,st!$B$2:$F$400,3,FALSE())="","",VLOOKUP($C2157,st!$B$2:$F$400,3,FALSE())),""))),"")</f>
        <v/>
      </c>
      <c r="F2157" s="35" t="str">
        <f>IFERROR(IF($A2157="HDC",IF(VLOOKUP($C2157,hdc!$B$2:$F$1600,4,FALSE())="","",VLOOKUP($C2157,hdc!$B$2:$F$1600,4,FALSE())),IF($A2157="NAUTICS",IF(VLOOKUP($C2157,nautics!$B$2:$F$1200,4,FALSE())="","",VLOOKUP($C2157,nautics!$B$2:$F$1200,4,FALSE())),IF($A2157="ST",IF(VLOOKUP($C2157,st!$B$2:$F$400,4,FALSE())="","",VLOOKUP($C2157,st!$B$2:$F$400,4,FALSE())),""))),"")</f>
        <v/>
      </c>
      <c r="G2157" s="35" t="str">
        <f>IFERROR(IF($A2157="HDC",IF(VLOOKUP($C2157,hdc!$B$2:$F$1600,5,FALSE())="","",VLOOKUP($C2157,hdc!$B$2:$F$1600,5,FALSE())),IF($A2157="NAUTICS",IF(VLOOKUP($C2157,nautics!$B$2:$F$1200,5,FALSE())="","",VLOOKUP($C2157,nautics!$B$2:$F$1200,5,FALSE())),IF($A2157="ST",IF(VLOOKUP($C2157,st!$B$2:$F$400,5,FALSE())="","",VLOOKUP($C2157,st!$B$2:$F$400,5,FALSE())),""))),"")</f>
        <v/>
      </c>
      <c r="H2157" s="35" t="s">
        <v>1069</v>
      </c>
      <c r="I2157" s="35" t="s">
        <v>31</v>
      </c>
      <c r="J2157" s="35" t="s">
        <v>7306</v>
      </c>
      <c r="K2157" s="35">
        <f t="shared" si="8"/>
        <v>6</v>
      </c>
      <c r="L2157" s="35" t="s">
        <v>7307</v>
      </c>
      <c r="M2157" s="35" t="s">
        <v>7308</v>
      </c>
      <c r="N2157" s="35" t="s">
        <v>46</v>
      </c>
      <c r="O2157" s="35" t="s">
        <v>49</v>
      </c>
      <c r="P2157" s="35" t="s">
        <v>6531</v>
      </c>
      <c r="Q2157" s="35" t="s">
        <v>6532</v>
      </c>
      <c r="S2157" s="35" t="s">
        <v>46</v>
      </c>
      <c r="T2157" s="35" t="s">
        <v>49</v>
      </c>
      <c r="U2157" s="35" t="s">
        <v>7311</v>
      </c>
      <c r="W2157" s="35" t="s">
        <v>78</v>
      </c>
      <c r="X2157" s="35" t="s">
        <v>59</v>
      </c>
      <c r="Y2157" s="35" t="s">
        <v>7312</v>
      </c>
      <c r="Z2157" s="35" t="s">
        <v>451</v>
      </c>
    </row>
    <row r="2158" spans="1:26" ht="15" customHeight="1">
      <c r="A2158" s="35" t="s">
        <v>1304</v>
      </c>
      <c r="C2158" s="35" t="s">
        <v>7313</v>
      </c>
      <c r="D2158" s="35" t="str">
        <f>IFERROR(IF($A2158="HDC",IF(VLOOKUP($C2158,hdc!$B$2:$F$1600,2,FALSE())="","",VLOOKUP($C2158,hdc!$B$2:$F$1600,2,FALSE())),IF($A2158="NAUTICS",IF(VLOOKUP($C2158,nautics!$B$2:$F$1200,2,FALSE())="","",VLOOKUP($C2158,nautics!$B$2:$F$1200,2,FALSE())),IF($A2158="ST",IF(VLOOKUP($C2158,st!$B$2:$F$400,2,FALSE())="","",VLOOKUP($C2158,st!$B$2:$F$400,2,FALSE())),""))),"")</f>
        <v/>
      </c>
      <c r="E2158" s="35" t="str">
        <f>IFERROR(IF($A2158="HDC",IF(VLOOKUP($C2158,hdc!$B$2:$F$1600,3,FALSE())="","",VLOOKUP($C2158,hdc!$B$2:$F$1600,3,FALSE())),IF($A2158="NAUTICS",IF(VLOOKUP($C2158,nautics!$B$2:$F$1200,3,FALSE())="","",VLOOKUP($C2158,nautics!$B$2:$F$1200,3,FALSE())),IF($A2158="ST",IF(VLOOKUP($C2158,st!$B$2:$F$400,3,FALSE())="","",VLOOKUP($C2158,st!$B$2:$F$400,3,FALSE())),""))),"")</f>
        <v/>
      </c>
      <c r="F2158" s="35" t="str">
        <f>IFERROR(IF($A2158="HDC",IF(VLOOKUP($C2158,hdc!$B$2:$F$1600,4,FALSE())="","",VLOOKUP($C2158,hdc!$B$2:$F$1600,4,FALSE())),IF($A2158="NAUTICS",IF(VLOOKUP($C2158,nautics!$B$2:$F$1200,4,FALSE())="","",VLOOKUP($C2158,nautics!$B$2:$F$1200,4,FALSE())),IF($A2158="ST",IF(VLOOKUP($C2158,st!$B$2:$F$400,4,FALSE())="","",VLOOKUP($C2158,st!$B$2:$F$400,4,FALSE())),""))),"")</f>
        <v/>
      </c>
      <c r="G2158" s="35" t="str">
        <f>IFERROR(IF($A2158="HDC",IF(VLOOKUP($C2158,hdc!$B$2:$F$1600,5,FALSE())="","",VLOOKUP($C2158,hdc!$B$2:$F$1600,5,FALSE())),IF($A2158="NAUTICS",IF(VLOOKUP($C2158,nautics!$B$2:$F$1200,5,FALSE())="","",VLOOKUP($C2158,nautics!$B$2:$F$1200,5,FALSE())),IF($A2158="ST",IF(VLOOKUP($C2158,st!$B$2:$F$400,5,FALSE())="","",VLOOKUP($C2158,st!$B$2:$F$400,5,FALSE())),""))),"")</f>
        <v/>
      </c>
      <c r="H2158" s="35" t="s">
        <v>1069</v>
      </c>
      <c r="I2158" s="35" t="s">
        <v>31</v>
      </c>
      <c r="J2158" s="35" t="s">
        <v>7315</v>
      </c>
      <c r="K2158" s="35">
        <f t="shared" si="8"/>
        <v>8</v>
      </c>
      <c r="L2158" s="35" t="s">
        <v>7316</v>
      </c>
      <c r="M2158" s="35" t="s">
        <v>7317</v>
      </c>
      <c r="N2158" s="35" t="s">
        <v>46</v>
      </c>
      <c r="O2158" s="35" t="s">
        <v>49</v>
      </c>
      <c r="P2158" s="35" t="s">
        <v>6537</v>
      </c>
      <c r="Q2158" s="35" t="s">
        <v>6539</v>
      </c>
      <c r="S2158" s="35" t="s">
        <v>46</v>
      </c>
      <c r="T2158" s="35" t="s">
        <v>49</v>
      </c>
      <c r="U2158" s="35" t="s">
        <v>7320</v>
      </c>
      <c r="W2158" s="35" t="s">
        <v>78</v>
      </c>
      <c r="X2158" s="35" t="s">
        <v>59</v>
      </c>
      <c r="Y2158" s="35" t="s">
        <v>7321</v>
      </c>
      <c r="Z2158" s="35" t="s">
        <v>451</v>
      </c>
    </row>
    <row r="2159" spans="1:26" ht="15" customHeight="1">
      <c r="A2159" s="35" t="s">
        <v>1304</v>
      </c>
      <c r="C2159" s="35" t="s">
        <v>7322</v>
      </c>
      <c r="D2159" s="35" t="str">
        <f>IFERROR(IF($A2159="HDC",IF(VLOOKUP($C2159,hdc!$B$2:$F$1600,2,FALSE())="","",VLOOKUP($C2159,hdc!$B$2:$F$1600,2,FALSE())),IF($A2159="NAUTICS",IF(VLOOKUP($C2159,nautics!$B$2:$F$1200,2,FALSE())="","",VLOOKUP($C2159,nautics!$B$2:$F$1200,2,FALSE())),IF($A2159="ST",IF(VLOOKUP($C2159,st!$B$2:$F$400,2,FALSE())="","",VLOOKUP($C2159,st!$B$2:$F$400,2,FALSE())),""))),"")</f>
        <v/>
      </c>
      <c r="E2159" s="35" t="str">
        <f>IFERROR(IF($A2159="HDC",IF(VLOOKUP($C2159,hdc!$B$2:$F$1600,3,FALSE())="","",VLOOKUP($C2159,hdc!$B$2:$F$1600,3,FALSE())),IF($A2159="NAUTICS",IF(VLOOKUP($C2159,nautics!$B$2:$F$1200,3,FALSE())="","",VLOOKUP($C2159,nautics!$B$2:$F$1200,3,FALSE())),IF($A2159="ST",IF(VLOOKUP($C2159,st!$B$2:$F$400,3,FALSE())="","",VLOOKUP($C2159,st!$B$2:$F$400,3,FALSE())),""))),"")</f>
        <v/>
      </c>
      <c r="F2159" s="35" t="str">
        <f>IFERROR(IF($A2159="HDC",IF(VLOOKUP($C2159,hdc!$B$2:$F$1600,4,FALSE())="","",VLOOKUP($C2159,hdc!$B$2:$F$1600,4,FALSE())),IF($A2159="NAUTICS",IF(VLOOKUP($C2159,nautics!$B$2:$F$1200,4,FALSE())="","",VLOOKUP($C2159,nautics!$B$2:$F$1200,4,FALSE())),IF($A2159="ST",IF(VLOOKUP($C2159,st!$B$2:$F$400,4,FALSE())="","",VLOOKUP($C2159,st!$B$2:$F$400,4,FALSE())),""))),"")</f>
        <v/>
      </c>
      <c r="G2159" s="35" t="str">
        <f>IFERROR(IF($A2159="HDC",IF(VLOOKUP($C2159,hdc!$B$2:$F$1600,5,FALSE())="","",VLOOKUP($C2159,hdc!$B$2:$F$1600,5,FALSE())),IF($A2159="NAUTICS",IF(VLOOKUP($C2159,nautics!$B$2:$F$1200,5,FALSE())="","",VLOOKUP($C2159,nautics!$B$2:$F$1200,5,FALSE())),IF($A2159="ST",IF(VLOOKUP($C2159,st!$B$2:$F$400,5,FALSE())="","",VLOOKUP($C2159,st!$B$2:$F$400,5,FALSE())),""))),"")</f>
        <v/>
      </c>
      <c r="H2159" s="35" t="s">
        <v>1069</v>
      </c>
      <c r="I2159" s="35" t="s">
        <v>31</v>
      </c>
      <c r="J2159" s="35" t="s">
        <v>7324</v>
      </c>
      <c r="K2159" s="35">
        <f t="shared" si="8"/>
        <v>6</v>
      </c>
      <c r="L2159" s="35" t="s">
        <v>7326</v>
      </c>
      <c r="M2159" s="35" t="s">
        <v>7327</v>
      </c>
      <c r="N2159" s="35" t="s">
        <v>46</v>
      </c>
      <c r="O2159" s="35" t="s">
        <v>49</v>
      </c>
      <c r="P2159" s="35" t="s">
        <v>6546</v>
      </c>
      <c r="Q2159" s="35" t="s">
        <v>6547</v>
      </c>
      <c r="S2159" s="35" t="s">
        <v>46</v>
      </c>
      <c r="T2159" s="35" t="s">
        <v>49</v>
      </c>
      <c r="U2159" s="35" t="s">
        <v>7330</v>
      </c>
      <c r="W2159" s="35" t="s">
        <v>78</v>
      </c>
      <c r="X2159" s="35" t="s">
        <v>59</v>
      </c>
      <c r="Y2159" s="35" t="s">
        <v>7332</v>
      </c>
      <c r="Z2159" s="35" t="s">
        <v>6549</v>
      </c>
    </row>
    <row r="2160" spans="1:26" ht="15" customHeight="1">
      <c r="A2160" s="35" t="s">
        <v>1304</v>
      </c>
      <c r="C2160" s="35" t="s">
        <v>7333</v>
      </c>
      <c r="D2160" s="35" t="str">
        <f>IFERROR(IF($A2160="HDC",IF(VLOOKUP($C2160,hdc!$B$2:$F$1600,2,FALSE())="","",VLOOKUP($C2160,hdc!$B$2:$F$1600,2,FALSE())),IF($A2160="NAUTICS",IF(VLOOKUP($C2160,nautics!$B$2:$F$1200,2,FALSE())="","",VLOOKUP($C2160,nautics!$B$2:$F$1200,2,FALSE())),IF($A2160="ST",IF(VLOOKUP($C2160,st!$B$2:$F$400,2,FALSE())="","",VLOOKUP($C2160,st!$B$2:$F$400,2,FALSE())),""))),"")</f>
        <v/>
      </c>
      <c r="E2160" s="35" t="str">
        <f>IFERROR(IF($A2160="HDC",IF(VLOOKUP($C2160,hdc!$B$2:$F$1600,3,FALSE())="","",VLOOKUP($C2160,hdc!$B$2:$F$1600,3,FALSE())),IF($A2160="NAUTICS",IF(VLOOKUP($C2160,nautics!$B$2:$F$1200,3,FALSE())="","",VLOOKUP($C2160,nautics!$B$2:$F$1200,3,FALSE())),IF($A2160="ST",IF(VLOOKUP($C2160,st!$B$2:$F$400,3,FALSE())="","",VLOOKUP($C2160,st!$B$2:$F$400,3,FALSE())),""))),"")</f>
        <v/>
      </c>
      <c r="F2160" s="35" t="str">
        <f>IFERROR(IF($A2160="HDC",IF(VLOOKUP($C2160,hdc!$B$2:$F$1600,4,FALSE())="","",VLOOKUP($C2160,hdc!$B$2:$F$1600,4,FALSE())),IF($A2160="NAUTICS",IF(VLOOKUP($C2160,nautics!$B$2:$F$1200,4,FALSE())="","",VLOOKUP($C2160,nautics!$B$2:$F$1200,4,FALSE())),IF($A2160="ST",IF(VLOOKUP($C2160,st!$B$2:$F$400,4,FALSE())="","",VLOOKUP($C2160,st!$B$2:$F$400,4,FALSE())),""))),"")</f>
        <v/>
      </c>
      <c r="G2160" s="35" t="str">
        <f>IFERROR(IF($A2160="HDC",IF(VLOOKUP($C2160,hdc!$B$2:$F$1600,5,FALSE())="","",VLOOKUP($C2160,hdc!$B$2:$F$1600,5,FALSE())),IF($A2160="NAUTICS",IF(VLOOKUP($C2160,nautics!$B$2:$F$1200,5,FALSE())="","",VLOOKUP($C2160,nautics!$B$2:$F$1200,5,FALSE())),IF($A2160="ST",IF(VLOOKUP($C2160,st!$B$2:$F$400,5,FALSE())="","",VLOOKUP($C2160,st!$B$2:$F$400,5,FALSE())),""))),"")</f>
        <v/>
      </c>
      <c r="H2160" s="35" t="s">
        <v>1069</v>
      </c>
      <c r="I2160" s="35" t="s">
        <v>31</v>
      </c>
      <c r="J2160" s="35" t="s">
        <v>7335</v>
      </c>
      <c r="K2160" s="35">
        <f t="shared" si="8"/>
        <v>9</v>
      </c>
      <c r="L2160" s="35" t="s">
        <v>7337</v>
      </c>
      <c r="M2160" s="35" t="s">
        <v>7338</v>
      </c>
      <c r="N2160" s="35" t="s">
        <v>46</v>
      </c>
      <c r="O2160" s="35" t="s">
        <v>49</v>
      </c>
      <c r="P2160" s="35" t="s">
        <v>6566</v>
      </c>
      <c r="Q2160" s="35" t="s">
        <v>6567</v>
      </c>
      <c r="S2160" s="35" t="s">
        <v>46</v>
      </c>
      <c r="T2160" s="35" t="s">
        <v>49</v>
      </c>
      <c r="U2160" s="35" t="s">
        <v>7341</v>
      </c>
      <c r="W2160" s="35" t="s">
        <v>78</v>
      </c>
      <c r="X2160" s="35" t="s">
        <v>59</v>
      </c>
      <c r="Y2160" s="35" t="s">
        <v>7342</v>
      </c>
      <c r="Z2160" s="35" t="s">
        <v>6569</v>
      </c>
    </row>
    <row r="2161" spans="1:26" ht="15" customHeight="1">
      <c r="A2161" s="35" t="s">
        <v>1304</v>
      </c>
      <c r="C2161" s="35" t="s">
        <v>7344</v>
      </c>
      <c r="D2161" s="35">
        <f>IFERROR(IF($A2161="HDC",IF(VLOOKUP($C2161,hdc!$B$2:$F$1600,2,FALSE())="","",VLOOKUP($C2161,hdc!$B$2:$F$1600,2,FALSE())),IF($A2161="NAUTICS",IF(VLOOKUP($C2161,nautics!$B$2:$F$1200,2,FALSE())="","",VLOOKUP($C2161,nautics!$B$2:$F$1200,2,FALSE())),IF($A2161="ST",IF(VLOOKUP($C2161,st!$B$2:$F$400,2,FALSE())="","",VLOOKUP($C2161,st!$B$2:$F$400,2,FALSE())),""))),"")</f>
        <v>1</v>
      </c>
      <c r="E2161" s="35">
        <f>IFERROR(IF($A2161="HDC",IF(VLOOKUP($C2161,hdc!$B$2:$F$1600,3,FALSE())="","",VLOOKUP($C2161,hdc!$B$2:$F$1600,3,FALSE())),IF($A2161="NAUTICS",IF(VLOOKUP($C2161,nautics!$B$2:$F$1200,3,FALSE())="","",VLOOKUP($C2161,nautics!$B$2:$F$1200,3,FALSE())),IF($A2161="ST",IF(VLOOKUP($C2161,st!$B$2:$F$400,3,FALSE())="","",VLOOKUP($C2161,st!$B$2:$F$400,3,FALSE())),""))),"")</f>
        <v>1</v>
      </c>
      <c r="F2161" s="35" t="str">
        <f>IFERROR(IF($A2161="HDC",IF(VLOOKUP($C2161,hdc!$B$2:$F$1600,4,FALSE())="","",VLOOKUP($C2161,hdc!$B$2:$F$1600,4,FALSE())),IF($A2161="NAUTICS",IF(VLOOKUP($C2161,nautics!$B$2:$F$1200,4,FALSE())="","",VLOOKUP($C2161,nautics!$B$2:$F$1200,4,FALSE())),IF($A2161="ST",IF(VLOOKUP($C2161,st!$B$2:$F$400,4,FALSE())="","",VLOOKUP($C2161,st!$B$2:$F$400,4,FALSE())),""))),"")</f>
        <v/>
      </c>
      <c r="G2161" s="35" t="str">
        <f>IFERROR(IF($A2161="HDC",IF(VLOOKUP($C2161,hdc!$B$2:$F$1600,5,FALSE())="","",VLOOKUP($C2161,hdc!$B$2:$F$1600,5,FALSE())),IF($A2161="NAUTICS",IF(VLOOKUP($C2161,nautics!$B$2:$F$1200,5,FALSE())="","",VLOOKUP($C2161,nautics!$B$2:$F$1200,5,FALSE())),IF($A2161="ST",IF(VLOOKUP($C2161,st!$B$2:$F$400,5,FALSE())="","",VLOOKUP($C2161,st!$B$2:$F$400,5,FALSE())),""))),"")</f>
        <v/>
      </c>
      <c r="H2161" s="35" t="s">
        <v>1069</v>
      </c>
      <c r="I2161" s="35" t="s">
        <v>31</v>
      </c>
      <c r="J2161" s="35" t="s">
        <v>7346</v>
      </c>
      <c r="K2161" s="35">
        <f t="shared" si="8"/>
        <v>10</v>
      </c>
      <c r="L2161" s="35" t="s">
        <v>7348</v>
      </c>
      <c r="M2161" s="35" t="s">
        <v>7349</v>
      </c>
      <c r="N2161" s="35" t="s">
        <v>46</v>
      </c>
      <c r="O2161" s="35" t="s">
        <v>49</v>
      </c>
      <c r="P2161" s="35" t="s">
        <v>6586</v>
      </c>
      <c r="Q2161" s="35" t="s">
        <v>6587</v>
      </c>
      <c r="S2161" s="35" t="s">
        <v>46</v>
      </c>
      <c r="T2161" s="35" t="s">
        <v>49</v>
      </c>
      <c r="U2161" s="35" t="s">
        <v>7351</v>
      </c>
      <c r="W2161" s="35" t="s">
        <v>78</v>
      </c>
      <c r="X2161" s="35" t="s">
        <v>59</v>
      </c>
      <c r="Y2161" s="35" t="s">
        <v>7354</v>
      </c>
      <c r="Z2161" s="35" t="s">
        <v>6589</v>
      </c>
    </row>
    <row r="2162" spans="1:26" ht="15" customHeight="1">
      <c r="A2162" s="35" t="s">
        <v>1304</v>
      </c>
      <c r="C2162" s="35" t="s">
        <v>7356</v>
      </c>
      <c r="D2162" s="35">
        <f>IFERROR(IF($A2162="HDC",IF(VLOOKUP($C2162,hdc!$B$2:$F$1600,2,FALSE())="","",VLOOKUP($C2162,hdc!$B$2:$F$1600,2,FALSE())),IF($A2162="NAUTICS",IF(VLOOKUP($C2162,nautics!$B$2:$F$1200,2,FALSE())="","",VLOOKUP($C2162,nautics!$B$2:$F$1200,2,FALSE())),IF($A2162="ST",IF(VLOOKUP($C2162,st!$B$2:$F$400,2,FALSE())="","",VLOOKUP($C2162,st!$B$2:$F$400,2,FALSE())),""))),"")</f>
        <v>1</v>
      </c>
      <c r="E2162" s="35">
        <f>IFERROR(IF($A2162="HDC",IF(VLOOKUP($C2162,hdc!$B$2:$F$1600,3,FALSE())="","",VLOOKUP($C2162,hdc!$B$2:$F$1600,3,FALSE())),IF($A2162="NAUTICS",IF(VLOOKUP($C2162,nautics!$B$2:$F$1200,3,FALSE())="","",VLOOKUP($C2162,nautics!$B$2:$F$1200,3,FALSE())),IF($A2162="ST",IF(VLOOKUP($C2162,st!$B$2:$F$400,3,FALSE())="","",VLOOKUP($C2162,st!$B$2:$F$400,3,FALSE())),""))),"")</f>
        <v>1</v>
      </c>
      <c r="F2162" s="35" t="str">
        <f>IFERROR(IF($A2162="HDC",IF(VLOOKUP($C2162,hdc!$B$2:$F$1600,4,FALSE())="","",VLOOKUP($C2162,hdc!$B$2:$F$1600,4,FALSE())),IF($A2162="NAUTICS",IF(VLOOKUP($C2162,nautics!$B$2:$F$1200,4,FALSE())="","",VLOOKUP($C2162,nautics!$B$2:$F$1200,4,FALSE())),IF($A2162="ST",IF(VLOOKUP($C2162,st!$B$2:$F$400,4,FALSE())="","",VLOOKUP($C2162,st!$B$2:$F$400,4,FALSE())),""))),"")</f>
        <v/>
      </c>
      <c r="G2162" s="35" t="str">
        <f>IFERROR(IF($A2162="HDC",IF(VLOOKUP($C2162,hdc!$B$2:$F$1600,5,FALSE())="","",VLOOKUP($C2162,hdc!$B$2:$F$1600,5,FALSE())),IF($A2162="NAUTICS",IF(VLOOKUP($C2162,nautics!$B$2:$F$1200,5,FALSE())="","",VLOOKUP($C2162,nautics!$B$2:$F$1200,5,FALSE())),IF($A2162="ST",IF(VLOOKUP($C2162,st!$B$2:$F$400,5,FALSE())="","",VLOOKUP($C2162,st!$B$2:$F$400,5,FALSE())),""))),"")</f>
        <v/>
      </c>
      <c r="H2162" s="35" t="s">
        <v>193</v>
      </c>
      <c r="I2162" s="35" t="s">
        <v>34</v>
      </c>
      <c r="J2162" s="35" t="s">
        <v>7359</v>
      </c>
      <c r="K2162" s="35">
        <f t="shared" si="8"/>
        <v>23</v>
      </c>
      <c r="L2162" s="35" t="s">
        <v>6481</v>
      </c>
      <c r="M2162" s="35" t="s">
        <v>6483</v>
      </c>
      <c r="N2162" s="35" t="s">
        <v>46</v>
      </c>
      <c r="O2162" s="35" t="s">
        <v>49</v>
      </c>
      <c r="P2162" s="35" t="s">
        <v>6472</v>
      </c>
      <c r="Q2162" s="35" t="s">
        <v>6474</v>
      </c>
      <c r="S2162" s="35" t="s">
        <v>46</v>
      </c>
      <c r="T2162" s="35" t="s">
        <v>49</v>
      </c>
      <c r="U2162" s="35" t="s">
        <v>7360</v>
      </c>
      <c r="W2162" s="35" t="s">
        <v>78</v>
      </c>
      <c r="X2162" s="35" t="s">
        <v>59</v>
      </c>
      <c r="Y2162" s="35" t="s">
        <v>177</v>
      </c>
      <c r="Z2162" s="35" t="s">
        <v>6476</v>
      </c>
    </row>
    <row r="2163" spans="1:26" ht="15" customHeight="1">
      <c r="A2163" s="35" t="s">
        <v>1304</v>
      </c>
      <c r="C2163" s="35" t="s">
        <v>7362</v>
      </c>
      <c r="D2163" s="35" t="str">
        <f>IFERROR(IF($A2163="HDC",IF(VLOOKUP($C2163,hdc!$B$2:$F$1600,2,FALSE())="","",VLOOKUP($C2163,hdc!$B$2:$F$1600,2,FALSE())),IF($A2163="NAUTICS",IF(VLOOKUP($C2163,nautics!$B$2:$F$1200,2,FALSE())="","",VLOOKUP($C2163,nautics!$B$2:$F$1200,2,FALSE())),IF($A2163="ST",IF(VLOOKUP($C2163,st!$B$2:$F$400,2,FALSE())="","",VLOOKUP($C2163,st!$B$2:$F$400,2,FALSE())),""))),"")</f>
        <v/>
      </c>
      <c r="E2163" s="35" t="str">
        <f>IFERROR(IF($A2163="HDC",IF(VLOOKUP($C2163,hdc!$B$2:$F$1600,3,FALSE())="","",VLOOKUP($C2163,hdc!$B$2:$F$1600,3,FALSE())),IF($A2163="NAUTICS",IF(VLOOKUP($C2163,nautics!$B$2:$F$1200,3,FALSE())="","",VLOOKUP($C2163,nautics!$B$2:$F$1200,3,FALSE())),IF($A2163="ST",IF(VLOOKUP($C2163,st!$B$2:$F$400,3,FALSE())="","",VLOOKUP($C2163,st!$B$2:$F$400,3,FALSE())),""))),"")</f>
        <v/>
      </c>
      <c r="F2163" s="35" t="str">
        <f>IFERROR(IF($A2163="HDC",IF(VLOOKUP($C2163,hdc!$B$2:$F$1600,4,FALSE())="","",VLOOKUP($C2163,hdc!$B$2:$F$1600,4,FALSE())),IF($A2163="NAUTICS",IF(VLOOKUP($C2163,nautics!$B$2:$F$1200,4,FALSE())="","",VLOOKUP($C2163,nautics!$B$2:$F$1200,4,FALSE())),IF($A2163="ST",IF(VLOOKUP($C2163,st!$B$2:$F$400,4,FALSE())="","",VLOOKUP($C2163,st!$B$2:$F$400,4,FALSE())),""))),"")</f>
        <v/>
      </c>
      <c r="G2163" s="35" t="str">
        <f>IFERROR(IF($A2163="HDC",IF(VLOOKUP($C2163,hdc!$B$2:$F$1600,5,FALSE())="","",VLOOKUP($C2163,hdc!$B$2:$F$1600,5,FALSE())),IF($A2163="NAUTICS",IF(VLOOKUP($C2163,nautics!$B$2:$F$1200,5,FALSE())="","",VLOOKUP($C2163,nautics!$B$2:$F$1200,5,FALSE())),IF($A2163="ST",IF(VLOOKUP($C2163,st!$B$2:$F$400,5,FALSE())="","",VLOOKUP($C2163,st!$B$2:$F$400,5,FALSE())),""))),"")</f>
        <v/>
      </c>
      <c r="H2163" s="35" t="s">
        <v>193</v>
      </c>
      <c r="I2163" s="35" t="s">
        <v>34</v>
      </c>
      <c r="J2163" s="35" t="s">
        <v>7364</v>
      </c>
      <c r="K2163" s="35">
        <f t="shared" si="8"/>
        <v>8</v>
      </c>
      <c r="L2163" s="35" t="s">
        <v>6472</v>
      </c>
      <c r="M2163" s="35" t="s">
        <v>6474</v>
      </c>
      <c r="N2163" s="35" t="s">
        <v>46</v>
      </c>
      <c r="O2163" s="35" t="s">
        <v>49</v>
      </c>
      <c r="P2163" s="35" t="s">
        <v>6490</v>
      </c>
      <c r="Q2163" s="35" t="s">
        <v>6491</v>
      </c>
      <c r="S2163" s="35" t="s">
        <v>46</v>
      </c>
      <c r="T2163" s="35" t="s">
        <v>49</v>
      </c>
      <c r="U2163" s="35" t="s">
        <v>7367</v>
      </c>
      <c r="W2163" s="35" t="s">
        <v>78</v>
      </c>
      <c r="X2163" s="35" t="s">
        <v>59</v>
      </c>
      <c r="Y2163" s="35" t="s">
        <v>6476</v>
      </c>
      <c r="Z2163" s="35" t="s">
        <v>1409</v>
      </c>
    </row>
    <row r="2164" spans="1:26" ht="15" customHeight="1">
      <c r="A2164" s="35" t="s">
        <v>1304</v>
      </c>
      <c r="C2164" s="35" t="s">
        <v>7369</v>
      </c>
      <c r="D2164" s="35" t="str">
        <f>IFERROR(IF($A2164="HDC",IF(VLOOKUP($C2164,hdc!$B$2:$F$1600,2,FALSE())="","",VLOOKUP($C2164,hdc!$B$2:$F$1600,2,FALSE())),IF($A2164="NAUTICS",IF(VLOOKUP($C2164,nautics!$B$2:$F$1200,2,FALSE())="","",VLOOKUP($C2164,nautics!$B$2:$F$1200,2,FALSE())),IF($A2164="ST",IF(VLOOKUP($C2164,st!$B$2:$F$400,2,FALSE())="","",VLOOKUP($C2164,st!$B$2:$F$400,2,FALSE())),""))),"")</f>
        <v/>
      </c>
      <c r="E2164" s="35" t="str">
        <f>IFERROR(IF($A2164="HDC",IF(VLOOKUP($C2164,hdc!$B$2:$F$1600,3,FALSE())="","",VLOOKUP($C2164,hdc!$B$2:$F$1600,3,FALSE())),IF($A2164="NAUTICS",IF(VLOOKUP($C2164,nautics!$B$2:$F$1200,3,FALSE())="","",VLOOKUP($C2164,nautics!$B$2:$F$1200,3,FALSE())),IF($A2164="ST",IF(VLOOKUP($C2164,st!$B$2:$F$400,3,FALSE())="","",VLOOKUP($C2164,st!$B$2:$F$400,3,FALSE())),""))),"")</f>
        <v/>
      </c>
      <c r="F2164" s="35" t="str">
        <f>IFERROR(IF($A2164="HDC",IF(VLOOKUP($C2164,hdc!$B$2:$F$1600,4,FALSE())="","",VLOOKUP($C2164,hdc!$B$2:$F$1600,4,FALSE())),IF($A2164="NAUTICS",IF(VLOOKUP($C2164,nautics!$B$2:$F$1200,4,FALSE())="","",VLOOKUP($C2164,nautics!$B$2:$F$1200,4,FALSE())),IF($A2164="ST",IF(VLOOKUP($C2164,st!$B$2:$F$400,4,FALSE())="","",VLOOKUP($C2164,st!$B$2:$F$400,4,FALSE())),""))),"")</f>
        <v/>
      </c>
      <c r="G2164" s="35" t="str">
        <f>IFERROR(IF($A2164="HDC",IF(VLOOKUP($C2164,hdc!$B$2:$F$1600,5,FALSE())="","",VLOOKUP($C2164,hdc!$B$2:$F$1600,5,FALSE())),IF($A2164="NAUTICS",IF(VLOOKUP($C2164,nautics!$B$2:$F$1200,5,FALSE())="","",VLOOKUP($C2164,nautics!$B$2:$F$1200,5,FALSE())),IF($A2164="ST",IF(VLOOKUP($C2164,st!$B$2:$F$400,5,FALSE())="","",VLOOKUP($C2164,st!$B$2:$F$400,5,FALSE())),""))),"")</f>
        <v/>
      </c>
      <c r="H2164" s="35" t="s">
        <v>193</v>
      </c>
      <c r="I2164" s="35" t="s">
        <v>34</v>
      </c>
      <c r="J2164" s="35" t="s">
        <v>7372</v>
      </c>
      <c r="K2164" s="35">
        <f t="shared" si="8"/>
        <v>11</v>
      </c>
      <c r="L2164" s="35" t="s">
        <v>6490</v>
      </c>
      <c r="M2164" s="35" t="s">
        <v>6491</v>
      </c>
      <c r="N2164" s="35" t="s">
        <v>46</v>
      </c>
      <c r="O2164" s="35" t="s">
        <v>49</v>
      </c>
      <c r="P2164" s="35" t="s">
        <v>6505</v>
      </c>
      <c r="Q2164" s="35" t="s">
        <v>6507</v>
      </c>
      <c r="S2164" s="35" t="s">
        <v>46</v>
      </c>
      <c r="T2164" s="35" t="s">
        <v>49</v>
      </c>
      <c r="U2164" s="35" t="s">
        <v>7375</v>
      </c>
      <c r="W2164" s="35" t="s">
        <v>78</v>
      </c>
      <c r="X2164" s="35" t="s">
        <v>59</v>
      </c>
      <c r="Y2164" s="35" t="s">
        <v>1409</v>
      </c>
      <c r="Z2164" s="35" t="s">
        <v>6509</v>
      </c>
    </row>
    <row r="2165" spans="1:26" ht="15" customHeight="1">
      <c r="A2165" s="35" t="s">
        <v>1304</v>
      </c>
      <c r="C2165" s="35" t="s">
        <v>7376</v>
      </c>
      <c r="D2165" s="35" t="str">
        <f>IFERROR(IF($A2165="HDC",IF(VLOOKUP($C2165,hdc!$B$2:$F$1600,2,FALSE())="","",VLOOKUP($C2165,hdc!$B$2:$F$1600,2,FALSE())),IF($A2165="NAUTICS",IF(VLOOKUP($C2165,nautics!$B$2:$F$1200,2,FALSE())="","",VLOOKUP($C2165,nautics!$B$2:$F$1200,2,FALSE())),IF($A2165="ST",IF(VLOOKUP($C2165,st!$B$2:$F$400,2,FALSE())="","",VLOOKUP($C2165,st!$B$2:$F$400,2,FALSE())),""))),"")</f>
        <v/>
      </c>
      <c r="E2165" s="35" t="str">
        <f>IFERROR(IF($A2165="HDC",IF(VLOOKUP($C2165,hdc!$B$2:$F$1600,3,FALSE())="","",VLOOKUP($C2165,hdc!$B$2:$F$1600,3,FALSE())),IF($A2165="NAUTICS",IF(VLOOKUP($C2165,nautics!$B$2:$F$1200,3,FALSE())="","",VLOOKUP($C2165,nautics!$B$2:$F$1200,3,FALSE())),IF($A2165="ST",IF(VLOOKUP($C2165,st!$B$2:$F$400,3,FALSE())="","",VLOOKUP($C2165,st!$B$2:$F$400,3,FALSE())),""))),"")</f>
        <v/>
      </c>
      <c r="F2165" s="35" t="str">
        <f>IFERROR(IF($A2165="HDC",IF(VLOOKUP($C2165,hdc!$B$2:$F$1600,4,FALSE())="","",VLOOKUP($C2165,hdc!$B$2:$F$1600,4,FALSE())),IF($A2165="NAUTICS",IF(VLOOKUP($C2165,nautics!$B$2:$F$1200,4,FALSE())="","",VLOOKUP($C2165,nautics!$B$2:$F$1200,4,FALSE())),IF($A2165="ST",IF(VLOOKUP($C2165,st!$B$2:$F$400,4,FALSE())="","",VLOOKUP($C2165,st!$B$2:$F$400,4,FALSE())),""))),"")</f>
        <v/>
      </c>
      <c r="G2165" s="35" t="str">
        <f>IFERROR(IF($A2165="HDC",IF(VLOOKUP($C2165,hdc!$B$2:$F$1600,5,FALSE())="","",VLOOKUP($C2165,hdc!$B$2:$F$1600,5,FALSE())),IF($A2165="NAUTICS",IF(VLOOKUP($C2165,nautics!$B$2:$F$1200,5,FALSE())="","",VLOOKUP($C2165,nautics!$B$2:$F$1200,5,FALSE())),IF($A2165="ST",IF(VLOOKUP($C2165,st!$B$2:$F$400,5,FALSE())="","",VLOOKUP($C2165,st!$B$2:$F$400,5,FALSE())),""))),"")</f>
        <v/>
      </c>
      <c r="H2165" s="35" t="s">
        <v>193</v>
      </c>
      <c r="I2165" s="35" t="s">
        <v>34</v>
      </c>
      <c r="J2165" s="35" t="s">
        <v>504</v>
      </c>
      <c r="K2165" s="35">
        <f t="shared" si="8"/>
        <v>6</v>
      </c>
      <c r="L2165" s="35" t="s">
        <v>6505</v>
      </c>
      <c r="M2165" s="35" t="s">
        <v>6507</v>
      </c>
      <c r="N2165" s="35" t="s">
        <v>46</v>
      </c>
      <c r="O2165" s="35" t="s">
        <v>49</v>
      </c>
      <c r="P2165" s="35" t="s">
        <v>6524</v>
      </c>
      <c r="Q2165" s="35" t="s">
        <v>6525</v>
      </c>
      <c r="S2165" s="35" t="s">
        <v>46</v>
      </c>
      <c r="T2165" s="35" t="s">
        <v>49</v>
      </c>
      <c r="U2165" s="35" t="s">
        <v>89</v>
      </c>
      <c r="W2165" s="35" t="s">
        <v>78</v>
      </c>
      <c r="X2165" s="35" t="s">
        <v>59</v>
      </c>
      <c r="Y2165" s="35" t="s">
        <v>89</v>
      </c>
      <c r="Z2165" s="35" t="s">
        <v>89</v>
      </c>
    </row>
    <row r="2166" spans="1:26" ht="15" customHeight="1">
      <c r="A2166" s="35" t="s">
        <v>1304</v>
      </c>
      <c r="C2166" s="35" t="s">
        <v>7380</v>
      </c>
      <c r="D2166" s="35" t="str">
        <f>IFERROR(IF($A2166="HDC",IF(VLOOKUP($C2166,hdc!$B$2:$F$1600,2,FALSE())="","",VLOOKUP($C2166,hdc!$B$2:$F$1600,2,FALSE())),IF($A2166="NAUTICS",IF(VLOOKUP($C2166,nautics!$B$2:$F$1200,2,FALSE())="","",VLOOKUP($C2166,nautics!$B$2:$F$1200,2,FALSE())),IF($A2166="ST",IF(VLOOKUP($C2166,st!$B$2:$F$400,2,FALSE())="","",VLOOKUP($C2166,st!$B$2:$F$400,2,FALSE())),""))),"")</f>
        <v/>
      </c>
      <c r="E2166" s="35" t="str">
        <f>IFERROR(IF($A2166="HDC",IF(VLOOKUP($C2166,hdc!$B$2:$F$1600,3,FALSE())="","",VLOOKUP($C2166,hdc!$B$2:$F$1600,3,FALSE())),IF($A2166="NAUTICS",IF(VLOOKUP($C2166,nautics!$B$2:$F$1200,3,FALSE())="","",VLOOKUP($C2166,nautics!$B$2:$F$1200,3,FALSE())),IF($A2166="ST",IF(VLOOKUP($C2166,st!$B$2:$F$400,3,FALSE())="","",VLOOKUP($C2166,st!$B$2:$F$400,3,FALSE())),""))),"")</f>
        <v/>
      </c>
      <c r="F2166" s="35" t="str">
        <f>IFERROR(IF($A2166="HDC",IF(VLOOKUP($C2166,hdc!$B$2:$F$1600,4,FALSE())="","",VLOOKUP($C2166,hdc!$B$2:$F$1600,4,FALSE())),IF($A2166="NAUTICS",IF(VLOOKUP($C2166,nautics!$B$2:$F$1200,4,FALSE())="","",VLOOKUP($C2166,nautics!$B$2:$F$1200,4,FALSE())),IF($A2166="ST",IF(VLOOKUP($C2166,st!$B$2:$F$400,4,FALSE())="","",VLOOKUP($C2166,st!$B$2:$F$400,4,FALSE())),""))),"")</f>
        <v/>
      </c>
      <c r="G2166" s="35" t="str">
        <f>IFERROR(IF($A2166="HDC",IF(VLOOKUP($C2166,hdc!$B$2:$F$1600,5,FALSE())="","",VLOOKUP($C2166,hdc!$B$2:$F$1600,5,FALSE())),IF($A2166="NAUTICS",IF(VLOOKUP($C2166,nautics!$B$2:$F$1200,5,FALSE())="","",VLOOKUP($C2166,nautics!$B$2:$F$1200,5,FALSE())),IF($A2166="ST",IF(VLOOKUP($C2166,st!$B$2:$F$400,5,FALSE())="","",VLOOKUP($C2166,st!$B$2:$F$400,5,FALSE())),""))),"")</f>
        <v/>
      </c>
      <c r="H2166" s="35" t="s">
        <v>193</v>
      </c>
      <c r="I2166" s="35" t="s">
        <v>34</v>
      </c>
      <c r="J2166" s="35" t="s">
        <v>7383</v>
      </c>
      <c r="K2166" s="35">
        <f t="shared" si="8"/>
        <v>9</v>
      </c>
      <c r="L2166" s="35" t="s">
        <v>6524</v>
      </c>
      <c r="M2166" s="35" t="s">
        <v>6525</v>
      </c>
      <c r="N2166" s="35" t="s">
        <v>46</v>
      </c>
      <c r="O2166" s="35" t="s">
        <v>49</v>
      </c>
      <c r="P2166" s="35" t="s">
        <v>6531</v>
      </c>
      <c r="Q2166" s="35" t="s">
        <v>6532</v>
      </c>
      <c r="S2166" s="35" t="s">
        <v>46</v>
      </c>
      <c r="T2166" s="35" t="s">
        <v>49</v>
      </c>
      <c r="U2166" s="35" t="s">
        <v>7387</v>
      </c>
      <c r="W2166" s="35" t="s">
        <v>78</v>
      </c>
      <c r="X2166" s="35" t="s">
        <v>59</v>
      </c>
      <c r="Y2166" s="35" t="s">
        <v>6509</v>
      </c>
      <c r="Z2166" s="35" t="s">
        <v>451</v>
      </c>
    </row>
    <row r="2167" spans="1:26" ht="15" customHeight="1">
      <c r="A2167" s="35" t="s">
        <v>1304</v>
      </c>
      <c r="C2167" s="35" t="s">
        <v>7389</v>
      </c>
      <c r="D2167" s="35" t="str">
        <f>IFERROR(IF($A2167="HDC",IF(VLOOKUP($C2167,hdc!$B$2:$F$1600,2,FALSE())="","",VLOOKUP($C2167,hdc!$B$2:$F$1600,2,FALSE())),IF($A2167="NAUTICS",IF(VLOOKUP($C2167,nautics!$B$2:$F$1200,2,FALSE())="","",VLOOKUP($C2167,nautics!$B$2:$F$1200,2,FALSE())),IF($A2167="ST",IF(VLOOKUP($C2167,st!$B$2:$F$400,2,FALSE())="","",VLOOKUP($C2167,st!$B$2:$F$400,2,FALSE())),""))),"")</f>
        <v/>
      </c>
      <c r="E2167" s="35" t="str">
        <f>IFERROR(IF($A2167="HDC",IF(VLOOKUP($C2167,hdc!$B$2:$F$1600,3,FALSE())="","",VLOOKUP($C2167,hdc!$B$2:$F$1600,3,FALSE())),IF($A2167="NAUTICS",IF(VLOOKUP($C2167,nautics!$B$2:$F$1200,3,FALSE())="","",VLOOKUP($C2167,nautics!$B$2:$F$1200,3,FALSE())),IF($A2167="ST",IF(VLOOKUP($C2167,st!$B$2:$F$400,3,FALSE())="","",VLOOKUP($C2167,st!$B$2:$F$400,3,FALSE())),""))),"")</f>
        <v/>
      </c>
      <c r="F2167" s="35" t="str">
        <f>IFERROR(IF($A2167="HDC",IF(VLOOKUP($C2167,hdc!$B$2:$F$1600,4,FALSE())="","",VLOOKUP($C2167,hdc!$B$2:$F$1600,4,FALSE())),IF($A2167="NAUTICS",IF(VLOOKUP($C2167,nautics!$B$2:$F$1200,4,FALSE())="","",VLOOKUP($C2167,nautics!$B$2:$F$1200,4,FALSE())),IF($A2167="ST",IF(VLOOKUP($C2167,st!$B$2:$F$400,4,FALSE())="","",VLOOKUP($C2167,st!$B$2:$F$400,4,FALSE())),""))),"")</f>
        <v/>
      </c>
      <c r="G2167" s="35" t="str">
        <f>IFERROR(IF($A2167="HDC",IF(VLOOKUP($C2167,hdc!$B$2:$F$1600,5,FALSE())="","",VLOOKUP($C2167,hdc!$B$2:$F$1600,5,FALSE())),IF($A2167="NAUTICS",IF(VLOOKUP($C2167,nautics!$B$2:$F$1200,5,FALSE())="","",VLOOKUP($C2167,nautics!$B$2:$F$1200,5,FALSE())),IF($A2167="ST",IF(VLOOKUP($C2167,st!$B$2:$F$400,5,FALSE())="","",VLOOKUP($C2167,st!$B$2:$F$400,5,FALSE())),""))),"")</f>
        <v/>
      </c>
      <c r="H2167" s="35" t="s">
        <v>193</v>
      </c>
      <c r="I2167" s="35" t="s">
        <v>34</v>
      </c>
      <c r="J2167" s="35" t="s">
        <v>552</v>
      </c>
      <c r="K2167" s="35">
        <f t="shared" si="8"/>
        <v>5</v>
      </c>
      <c r="L2167" s="35" t="s">
        <v>6531</v>
      </c>
      <c r="M2167" s="35" t="s">
        <v>6532</v>
      </c>
      <c r="N2167" s="35" t="s">
        <v>46</v>
      </c>
      <c r="O2167" s="35" t="s">
        <v>49</v>
      </c>
      <c r="P2167" s="35" t="s">
        <v>6537</v>
      </c>
      <c r="Q2167" s="35" t="s">
        <v>6539</v>
      </c>
      <c r="S2167" s="35" t="s">
        <v>46</v>
      </c>
      <c r="T2167" s="35" t="s">
        <v>49</v>
      </c>
      <c r="U2167" s="35" t="s">
        <v>89</v>
      </c>
      <c r="W2167" s="35" t="s">
        <v>78</v>
      </c>
      <c r="X2167" s="35" t="s">
        <v>59</v>
      </c>
      <c r="Y2167" s="35" t="s">
        <v>89</v>
      </c>
      <c r="Z2167" s="35" t="s">
        <v>89</v>
      </c>
    </row>
    <row r="2168" spans="1:26" ht="15" customHeight="1">
      <c r="A2168" s="35" t="s">
        <v>1304</v>
      </c>
      <c r="C2168" s="35" t="s">
        <v>7395</v>
      </c>
      <c r="D2168" s="35" t="str">
        <f>IFERROR(IF($A2168="HDC",IF(VLOOKUP($C2168,hdc!$B$2:$F$1600,2,FALSE())="","",VLOOKUP($C2168,hdc!$B$2:$F$1600,2,FALSE())),IF($A2168="NAUTICS",IF(VLOOKUP($C2168,nautics!$B$2:$F$1200,2,FALSE())="","",VLOOKUP($C2168,nautics!$B$2:$F$1200,2,FALSE())),IF($A2168="ST",IF(VLOOKUP($C2168,st!$B$2:$F$400,2,FALSE())="","",VLOOKUP($C2168,st!$B$2:$F$400,2,FALSE())),""))),"")</f>
        <v/>
      </c>
      <c r="E2168" s="35" t="str">
        <f>IFERROR(IF($A2168="HDC",IF(VLOOKUP($C2168,hdc!$B$2:$F$1600,3,FALSE())="","",VLOOKUP($C2168,hdc!$B$2:$F$1600,3,FALSE())),IF($A2168="NAUTICS",IF(VLOOKUP($C2168,nautics!$B$2:$F$1200,3,FALSE())="","",VLOOKUP($C2168,nautics!$B$2:$F$1200,3,FALSE())),IF($A2168="ST",IF(VLOOKUP($C2168,st!$B$2:$F$400,3,FALSE())="","",VLOOKUP($C2168,st!$B$2:$F$400,3,FALSE())),""))),"")</f>
        <v/>
      </c>
      <c r="F2168" s="35" t="str">
        <f>IFERROR(IF($A2168="HDC",IF(VLOOKUP($C2168,hdc!$B$2:$F$1600,4,FALSE())="","",VLOOKUP($C2168,hdc!$B$2:$F$1600,4,FALSE())),IF($A2168="NAUTICS",IF(VLOOKUP($C2168,nautics!$B$2:$F$1200,4,FALSE())="","",VLOOKUP($C2168,nautics!$B$2:$F$1200,4,FALSE())),IF($A2168="ST",IF(VLOOKUP($C2168,st!$B$2:$F$400,4,FALSE())="","",VLOOKUP($C2168,st!$B$2:$F$400,4,FALSE())),""))),"")</f>
        <v/>
      </c>
      <c r="G2168" s="35" t="str">
        <f>IFERROR(IF($A2168="HDC",IF(VLOOKUP($C2168,hdc!$B$2:$F$1600,5,FALSE())="","",VLOOKUP($C2168,hdc!$B$2:$F$1600,5,FALSE())),IF($A2168="NAUTICS",IF(VLOOKUP($C2168,nautics!$B$2:$F$1200,5,FALSE())="","",VLOOKUP($C2168,nautics!$B$2:$F$1200,5,FALSE())),IF($A2168="ST",IF(VLOOKUP($C2168,st!$B$2:$F$400,5,FALSE())="","",VLOOKUP($C2168,st!$B$2:$F$400,5,FALSE())),""))),"")</f>
        <v/>
      </c>
      <c r="H2168" s="35" t="s">
        <v>193</v>
      </c>
      <c r="I2168" s="35" t="s">
        <v>34</v>
      </c>
      <c r="J2168" s="35" t="s">
        <v>7396</v>
      </c>
      <c r="K2168" s="35">
        <f t="shared" si="8"/>
        <v>10</v>
      </c>
      <c r="L2168" s="35" t="s">
        <v>6537</v>
      </c>
      <c r="M2168" s="35" t="s">
        <v>6539</v>
      </c>
      <c r="N2168" s="35" t="s">
        <v>46</v>
      </c>
      <c r="O2168" s="35" t="s">
        <v>49</v>
      </c>
      <c r="P2168" s="35" t="s">
        <v>6546</v>
      </c>
      <c r="Q2168" s="35" t="s">
        <v>6547</v>
      </c>
      <c r="S2168" s="35" t="s">
        <v>46</v>
      </c>
      <c r="T2168" s="35" t="s">
        <v>49</v>
      </c>
      <c r="U2168" s="35" t="s">
        <v>7399</v>
      </c>
      <c r="W2168" s="35" t="s">
        <v>78</v>
      </c>
      <c r="X2168" s="35" t="s">
        <v>59</v>
      </c>
      <c r="Y2168" s="35" t="s">
        <v>451</v>
      </c>
      <c r="Z2168" s="35" t="s">
        <v>6549</v>
      </c>
    </row>
    <row r="2169" spans="1:26" ht="15" customHeight="1">
      <c r="A2169" s="35" t="s">
        <v>1304</v>
      </c>
      <c r="C2169" s="35" t="s">
        <v>7401</v>
      </c>
      <c r="D2169" s="35" t="str">
        <f>IFERROR(IF($A2169="HDC",IF(VLOOKUP($C2169,hdc!$B$2:$F$1600,2,FALSE())="","",VLOOKUP($C2169,hdc!$B$2:$F$1600,2,FALSE())),IF($A2169="NAUTICS",IF(VLOOKUP($C2169,nautics!$B$2:$F$1200,2,FALSE())="","",VLOOKUP($C2169,nautics!$B$2:$F$1200,2,FALSE())),IF($A2169="ST",IF(VLOOKUP($C2169,st!$B$2:$F$400,2,FALSE())="","",VLOOKUP($C2169,st!$B$2:$F$400,2,FALSE())),""))),"")</f>
        <v/>
      </c>
      <c r="E2169" s="35" t="str">
        <f>IFERROR(IF($A2169="HDC",IF(VLOOKUP($C2169,hdc!$B$2:$F$1600,3,FALSE())="","",VLOOKUP($C2169,hdc!$B$2:$F$1600,3,FALSE())),IF($A2169="NAUTICS",IF(VLOOKUP($C2169,nautics!$B$2:$F$1200,3,FALSE())="","",VLOOKUP($C2169,nautics!$B$2:$F$1200,3,FALSE())),IF($A2169="ST",IF(VLOOKUP($C2169,st!$B$2:$F$400,3,FALSE())="","",VLOOKUP($C2169,st!$B$2:$F$400,3,FALSE())),""))),"")</f>
        <v/>
      </c>
      <c r="F2169" s="35" t="str">
        <f>IFERROR(IF($A2169="HDC",IF(VLOOKUP($C2169,hdc!$B$2:$F$1600,4,FALSE())="","",VLOOKUP($C2169,hdc!$B$2:$F$1600,4,FALSE())),IF($A2169="NAUTICS",IF(VLOOKUP($C2169,nautics!$B$2:$F$1200,4,FALSE())="","",VLOOKUP($C2169,nautics!$B$2:$F$1200,4,FALSE())),IF($A2169="ST",IF(VLOOKUP($C2169,st!$B$2:$F$400,4,FALSE())="","",VLOOKUP($C2169,st!$B$2:$F$400,4,FALSE())),""))),"")</f>
        <v/>
      </c>
      <c r="G2169" s="35" t="str">
        <f>IFERROR(IF($A2169="HDC",IF(VLOOKUP($C2169,hdc!$B$2:$F$1600,5,FALSE())="","",VLOOKUP($C2169,hdc!$B$2:$F$1600,5,FALSE())),IF($A2169="NAUTICS",IF(VLOOKUP($C2169,nautics!$B$2:$F$1200,5,FALSE())="","",VLOOKUP($C2169,nautics!$B$2:$F$1200,5,FALSE())),IF($A2169="ST",IF(VLOOKUP($C2169,st!$B$2:$F$400,5,FALSE())="","",VLOOKUP($C2169,st!$B$2:$F$400,5,FALSE())),""))),"")</f>
        <v/>
      </c>
      <c r="H2169" s="35" t="s">
        <v>193</v>
      </c>
      <c r="I2169" s="35" t="s">
        <v>34</v>
      </c>
      <c r="J2169" s="35" t="s">
        <v>7403</v>
      </c>
      <c r="K2169" s="35">
        <f t="shared" si="8"/>
        <v>9</v>
      </c>
      <c r="L2169" s="35" t="s">
        <v>6546</v>
      </c>
      <c r="M2169" s="35" t="s">
        <v>6547</v>
      </c>
      <c r="N2169" s="35" t="s">
        <v>46</v>
      </c>
      <c r="O2169" s="35" t="s">
        <v>49</v>
      </c>
      <c r="P2169" s="35" t="s">
        <v>6566</v>
      </c>
      <c r="Q2169" s="35" t="s">
        <v>6567</v>
      </c>
      <c r="S2169" s="35" t="s">
        <v>46</v>
      </c>
      <c r="T2169" s="35" t="s">
        <v>49</v>
      </c>
      <c r="U2169" s="35" t="s">
        <v>7406</v>
      </c>
      <c r="W2169" s="35" t="s">
        <v>78</v>
      </c>
      <c r="X2169" s="35" t="s">
        <v>59</v>
      </c>
      <c r="Y2169" s="35" t="s">
        <v>6549</v>
      </c>
      <c r="Z2169" s="35" t="s">
        <v>6569</v>
      </c>
    </row>
    <row r="2170" spans="1:26" ht="15" customHeight="1">
      <c r="A2170" s="35" t="s">
        <v>1304</v>
      </c>
      <c r="C2170" s="35" t="s">
        <v>7408</v>
      </c>
      <c r="D2170" s="35">
        <f>IFERROR(IF($A2170="HDC",IF(VLOOKUP($C2170,hdc!$B$2:$F$1600,2,FALSE())="","",VLOOKUP($C2170,hdc!$B$2:$F$1600,2,FALSE())),IF($A2170="NAUTICS",IF(VLOOKUP($C2170,nautics!$B$2:$F$1200,2,FALSE())="","",VLOOKUP($C2170,nautics!$B$2:$F$1200,2,FALSE())),IF($A2170="ST",IF(VLOOKUP($C2170,st!$B$2:$F$400,2,FALSE())="","",VLOOKUP($C2170,st!$B$2:$F$400,2,FALSE())),""))),"")</f>
        <v>1</v>
      </c>
      <c r="E2170" s="35">
        <f>IFERROR(IF($A2170="HDC",IF(VLOOKUP($C2170,hdc!$B$2:$F$1600,3,FALSE())="","",VLOOKUP($C2170,hdc!$B$2:$F$1600,3,FALSE())),IF($A2170="NAUTICS",IF(VLOOKUP($C2170,nautics!$B$2:$F$1200,3,FALSE())="","",VLOOKUP($C2170,nautics!$B$2:$F$1200,3,FALSE())),IF($A2170="ST",IF(VLOOKUP($C2170,st!$B$2:$F$400,3,FALSE())="","",VLOOKUP($C2170,st!$B$2:$F$400,3,FALSE())),""))),"")</f>
        <v>1</v>
      </c>
      <c r="F2170" s="35" t="str">
        <f>IFERROR(IF($A2170="HDC",IF(VLOOKUP($C2170,hdc!$B$2:$F$1600,4,FALSE())="","",VLOOKUP($C2170,hdc!$B$2:$F$1600,4,FALSE())),IF($A2170="NAUTICS",IF(VLOOKUP($C2170,nautics!$B$2:$F$1200,4,FALSE())="","",VLOOKUP($C2170,nautics!$B$2:$F$1200,4,FALSE())),IF($A2170="ST",IF(VLOOKUP($C2170,st!$B$2:$F$400,4,FALSE())="","",VLOOKUP($C2170,st!$B$2:$F$400,4,FALSE())),""))),"")</f>
        <v/>
      </c>
      <c r="G2170" s="35" t="str">
        <f>IFERROR(IF($A2170="HDC",IF(VLOOKUP($C2170,hdc!$B$2:$F$1600,5,FALSE())="","",VLOOKUP($C2170,hdc!$B$2:$F$1600,5,FALSE())),IF($A2170="NAUTICS",IF(VLOOKUP($C2170,nautics!$B$2:$F$1200,5,FALSE())="","",VLOOKUP($C2170,nautics!$B$2:$F$1200,5,FALSE())),IF($A2170="ST",IF(VLOOKUP($C2170,st!$B$2:$F$400,5,FALSE())="","",VLOOKUP($C2170,st!$B$2:$F$400,5,FALSE())),""))),"")</f>
        <v/>
      </c>
      <c r="H2170" s="35" t="s">
        <v>193</v>
      </c>
      <c r="I2170" s="35" t="s">
        <v>34</v>
      </c>
      <c r="J2170" s="35" t="s">
        <v>1211</v>
      </c>
      <c r="K2170" s="35">
        <f t="shared" si="8"/>
        <v>11</v>
      </c>
      <c r="L2170" s="35" t="s">
        <v>6566</v>
      </c>
      <c r="M2170" s="35" t="s">
        <v>6567</v>
      </c>
      <c r="N2170" s="35" t="s">
        <v>46</v>
      </c>
      <c r="O2170" s="35" t="s">
        <v>49</v>
      </c>
      <c r="P2170" s="35" t="s">
        <v>6586</v>
      </c>
      <c r="Q2170" s="35" t="s">
        <v>6587</v>
      </c>
      <c r="S2170" s="35" t="s">
        <v>46</v>
      </c>
      <c r="T2170" s="35" t="s">
        <v>49</v>
      </c>
      <c r="U2170" s="35" t="s">
        <v>7415</v>
      </c>
      <c r="W2170" s="35" t="s">
        <v>78</v>
      </c>
      <c r="X2170" s="35" t="s">
        <v>59</v>
      </c>
      <c r="Y2170" s="35" t="s">
        <v>6569</v>
      </c>
      <c r="Z2170" s="35" t="s">
        <v>6589</v>
      </c>
    </row>
    <row r="2171" spans="1:26" ht="15" customHeight="1">
      <c r="A2171" s="35" t="s">
        <v>1304</v>
      </c>
      <c r="C2171" s="35" t="s">
        <v>7418</v>
      </c>
      <c r="D2171" s="35">
        <f>IFERROR(IF($A2171="HDC",IF(VLOOKUP($C2171,hdc!$B$2:$F$1600,2,FALSE())="","",VLOOKUP($C2171,hdc!$B$2:$F$1600,2,FALSE())),IF($A2171="NAUTICS",IF(VLOOKUP($C2171,nautics!$B$2:$F$1200,2,FALSE())="","",VLOOKUP($C2171,nautics!$B$2:$F$1200,2,FALSE())),IF($A2171="ST",IF(VLOOKUP($C2171,st!$B$2:$F$400,2,FALSE())="","",VLOOKUP($C2171,st!$B$2:$F$400,2,FALSE())),""))),"")</f>
        <v>1</v>
      </c>
      <c r="E2171" s="35">
        <f>IFERROR(IF($A2171="HDC",IF(VLOOKUP($C2171,hdc!$B$2:$F$1600,3,FALSE())="","",VLOOKUP($C2171,hdc!$B$2:$F$1600,3,FALSE())),IF($A2171="NAUTICS",IF(VLOOKUP($C2171,nautics!$B$2:$F$1200,3,FALSE())="","",VLOOKUP($C2171,nautics!$B$2:$F$1200,3,FALSE())),IF($A2171="ST",IF(VLOOKUP($C2171,st!$B$2:$F$400,3,FALSE())="","",VLOOKUP($C2171,st!$B$2:$F$400,3,FALSE())),""))),"")</f>
        <v>1</v>
      </c>
      <c r="F2171" s="35" t="str">
        <f>IFERROR(IF($A2171="HDC",IF(VLOOKUP($C2171,hdc!$B$2:$F$1600,4,FALSE())="","",VLOOKUP($C2171,hdc!$B$2:$F$1600,4,FALSE())),IF($A2171="NAUTICS",IF(VLOOKUP($C2171,nautics!$B$2:$F$1200,4,FALSE())="","",VLOOKUP($C2171,nautics!$B$2:$F$1200,4,FALSE())),IF($A2171="ST",IF(VLOOKUP($C2171,st!$B$2:$F$400,4,FALSE())="","",VLOOKUP($C2171,st!$B$2:$F$400,4,FALSE())),""))),"")</f>
        <v/>
      </c>
      <c r="G2171" s="35" t="str">
        <f>IFERROR(IF($A2171="HDC",IF(VLOOKUP($C2171,hdc!$B$2:$F$1600,5,FALSE())="","",VLOOKUP($C2171,hdc!$B$2:$F$1600,5,FALSE())),IF($A2171="NAUTICS",IF(VLOOKUP($C2171,nautics!$B$2:$F$1200,5,FALSE())="","",VLOOKUP($C2171,nautics!$B$2:$F$1200,5,FALSE())),IF($A2171="ST",IF(VLOOKUP($C2171,st!$B$2:$F$400,5,FALSE())="","",VLOOKUP($C2171,st!$B$2:$F$400,5,FALSE())),""))),"")</f>
        <v/>
      </c>
      <c r="H2171" s="35" t="s">
        <v>2500</v>
      </c>
      <c r="I2171" s="35" t="s">
        <v>31</v>
      </c>
      <c r="J2171" s="35" t="s">
        <v>6584</v>
      </c>
      <c r="K2171" s="35">
        <f t="shared" si="8"/>
        <v>18</v>
      </c>
      <c r="L2171" s="35" t="s">
        <v>6465</v>
      </c>
      <c r="M2171" s="35" t="s">
        <v>6467</v>
      </c>
      <c r="N2171" s="35" t="s">
        <v>46</v>
      </c>
      <c r="O2171" s="35" t="s">
        <v>49</v>
      </c>
      <c r="P2171" s="35" t="s">
        <v>6586</v>
      </c>
      <c r="Q2171" s="35" t="s">
        <v>6587</v>
      </c>
      <c r="S2171" s="35" t="s">
        <v>46</v>
      </c>
      <c r="T2171" s="35" t="s">
        <v>49</v>
      </c>
      <c r="U2171" s="35" t="s">
        <v>6588</v>
      </c>
      <c r="W2171" s="35" t="s">
        <v>78</v>
      </c>
      <c r="X2171" s="35" t="s">
        <v>59</v>
      </c>
      <c r="Y2171" s="35" t="s">
        <v>1953</v>
      </c>
      <c r="Z2171" s="35" t="s">
        <v>6589</v>
      </c>
    </row>
    <row r="2172" spans="1:26" ht="15" customHeight="1">
      <c r="A2172" s="35" t="s">
        <v>1304</v>
      </c>
      <c r="B2172" s="35" t="s">
        <v>6777</v>
      </c>
      <c r="C2172" s="35" t="s">
        <v>7424</v>
      </c>
      <c r="D2172" s="35">
        <f>IFERROR(IF($A2172="HDC",IF(VLOOKUP($C2172,hdc!$B$2:$F$1600,2,FALSE())="","",VLOOKUP($C2172,hdc!$B$2:$F$1600,2,FALSE())),IF($A2172="NAUTICS",IF(VLOOKUP($C2172,nautics!$B$2:$F$1200,2,FALSE())="","",VLOOKUP($C2172,nautics!$B$2:$F$1200,2,FALSE())),IF($A2172="ST",IF(VLOOKUP($C2172,st!$B$2:$F$400,2,FALSE())="","",VLOOKUP($C2172,st!$B$2:$F$400,2,FALSE())),""))),"")</f>
        <v>1</v>
      </c>
      <c r="E2172" s="35">
        <f>IFERROR(IF($A2172="HDC",IF(VLOOKUP($C2172,hdc!$B$2:$F$1600,3,FALSE())="","",VLOOKUP($C2172,hdc!$B$2:$F$1600,3,FALSE())),IF($A2172="NAUTICS",IF(VLOOKUP($C2172,nautics!$B$2:$F$1200,3,FALSE())="","",VLOOKUP($C2172,nautics!$B$2:$F$1200,3,FALSE())),IF($A2172="ST",IF(VLOOKUP($C2172,st!$B$2:$F$400,3,FALSE())="","",VLOOKUP($C2172,st!$B$2:$F$400,3,FALSE())),""))),"")</f>
        <v>1</v>
      </c>
      <c r="F2172" s="35" t="str">
        <f>IFERROR(IF($A2172="HDC",IF(VLOOKUP($C2172,hdc!$B$2:$F$1600,4,FALSE())="","",VLOOKUP($C2172,hdc!$B$2:$F$1600,4,FALSE())),IF($A2172="NAUTICS",IF(VLOOKUP($C2172,nautics!$B$2:$F$1200,4,FALSE())="","",VLOOKUP($C2172,nautics!$B$2:$F$1200,4,FALSE())),IF($A2172="ST",IF(VLOOKUP($C2172,st!$B$2:$F$400,4,FALSE())="","",VLOOKUP($C2172,st!$B$2:$F$400,4,FALSE())),""))),"")</f>
        <v/>
      </c>
      <c r="G2172" s="35" t="str">
        <f>IFERROR(IF($A2172="HDC",IF(VLOOKUP($C2172,hdc!$B$2:$F$1600,5,FALSE())="","",VLOOKUP($C2172,hdc!$B$2:$F$1600,5,FALSE())),IF($A2172="NAUTICS",IF(VLOOKUP($C2172,nautics!$B$2:$F$1200,5,FALSE())="","",VLOOKUP($C2172,nautics!$B$2:$F$1200,5,FALSE())),IF($A2172="ST",IF(VLOOKUP($C2172,st!$B$2:$F$400,5,FALSE())="","",VLOOKUP($C2172,st!$B$2:$F$400,5,FALSE())),""))),"")</f>
        <v/>
      </c>
      <c r="H2172" s="35" t="s">
        <v>33</v>
      </c>
      <c r="I2172" s="35" t="s">
        <v>34</v>
      </c>
      <c r="J2172" s="35" t="s">
        <v>7426</v>
      </c>
      <c r="K2172" s="35">
        <f t="shared" si="8"/>
        <v>69</v>
      </c>
      <c r="L2172" s="35" t="s">
        <v>40</v>
      </c>
      <c r="M2172" s="35" t="s">
        <v>42</v>
      </c>
      <c r="N2172" s="35" t="s">
        <v>43</v>
      </c>
      <c r="O2172" s="35" t="s">
        <v>45</v>
      </c>
      <c r="P2172" s="35" t="s">
        <v>170</v>
      </c>
      <c r="Q2172" s="35" t="s">
        <v>171</v>
      </c>
      <c r="S2172" s="35" t="s">
        <v>46</v>
      </c>
      <c r="T2172" s="35" t="s">
        <v>49</v>
      </c>
      <c r="U2172" s="35" t="s">
        <v>7429</v>
      </c>
      <c r="W2172" s="35" t="s">
        <v>57</v>
      </c>
      <c r="X2172" s="35" t="s">
        <v>59</v>
      </c>
      <c r="Y2172" s="35" t="s">
        <v>60</v>
      </c>
      <c r="Z2172" s="35" t="s">
        <v>177</v>
      </c>
    </row>
    <row r="2173" spans="1:26" ht="15" customHeight="1">
      <c r="A2173" s="35" t="s">
        <v>1304</v>
      </c>
      <c r="C2173" s="35" t="s">
        <v>7430</v>
      </c>
      <c r="D2173" s="35">
        <f>IFERROR(IF($A2173="HDC",IF(VLOOKUP($C2173,hdc!$B$2:$F$1600,2,FALSE())="","",VLOOKUP($C2173,hdc!$B$2:$F$1600,2,FALSE())),IF($A2173="NAUTICS",IF(VLOOKUP($C2173,nautics!$B$2:$F$1200,2,FALSE())="","",VLOOKUP($C2173,nautics!$B$2:$F$1200,2,FALSE())),IF($A2173="ST",IF(VLOOKUP($C2173,st!$B$2:$F$400,2,FALSE())="","",VLOOKUP($C2173,st!$B$2:$F$400,2,FALSE())),""))),"")</f>
        <v>1</v>
      </c>
      <c r="E2173" s="35">
        <f>IFERROR(IF($A2173="HDC",IF(VLOOKUP($C2173,hdc!$B$2:$F$1600,3,FALSE())="","",VLOOKUP($C2173,hdc!$B$2:$F$1600,3,FALSE())),IF($A2173="NAUTICS",IF(VLOOKUP($C2173,nautics!$B$2:$F$1200,3,FALSE())="","",VLOOKUP($C2173,nautics!$B$2:$F$1200,3,FALSE())),IF($A2173="ST",IF(VLOOKUP($C2173,st!$B$2:$F$400,3,FALSE())="","",VLOOKUP($C2173,st!$B$2:$F$400,3,FALSE())),""))),"")</f>
        <v>1</v>
      </c>
      <c r="F2173" s="35" t="str">
        <f>IFERROR(IF($A2173="HDC",IF(VLOOKUP($C2173,hdc!$B$2:$F$1600,4,FALSE())="","",VLOOKUP($C2173,hdc!$B$2:$F$1600,4,FALSE())),IF($A2173="NAUTICS",IF(VLOOKUP($C2173,nautics!$B$2:$F$1200,4,FALSE())="","",VLOOKUP($C2173,nautics!$B$2:$F$1200,4,FALSE())),IF($A2173="ST",IF(VLOOKUP($C2173,st!$B$2:$F$400,4,FALSE())="","",VLOOKUP($C2173,st!$B$2:$F$400,4,FALSE())),""))),"")</f>
        <v/>
      </c>
      <c r="G2173" s="35" t="str">
        <f>IFERROR(IF($A2173="HDC",IF(VLOOKUP($C2173,hdc!$B$2:$F$1600,5,FALSE())="","",VLOOKUP($C2173,hdc!$B$2:$F$1600,5,FALSE())),IF($A2173="NAUTICS",IF(VLOOKUP($C2173,nautics!$B$2:$F$1200,5,FALSE())="","",VLOOKUP($C2173,nautics!$B$2:$F$1200,5,FALSE())),IF($A2173="ST",IF(VLOOKUP($C2173,st!$B$2:$F$400,5,FALSE())="","",VLOOKUP($C2173,st!$B$2:$F$400,5,FALSE())),""))),"")</f>
        <v/>
      </c>
      <c r="H2173" s="35" t="s">
        <v>33</v>
      </c>
      <c r="I2173" s="35" t="s">
        <v>34</v>
      </c>
      <c r="J2173" s="35" t="s">
        <v>1652</v>
      </c>
      <c r="K2173" s="35">
        <f t="shared" si="8"/>
        <v>61</v>
      </c>
      <c r="L2173" s="35" t="s">
        <v>40</v>
      </c>
      <c r="M2173" s="35" t="s">
        <v>42</v>
      </c>
      <c r="N2173" s="35" t="s">
        <v>43</v>
      </c>
      <c r="O2173" s="35" t="s">
        <v>45</v>
      </c>
      <c r="P2173" s="35" t="s">
        <v>170</v>
      </c>
      <c r="Q2173" s="35" t="s">
        <v>171</v>
      </c>
      <c r="S2173" s="35" t="s">
        <v>46</v>
      </c>
      <c r="T2173" s="35" t="s">
        <v>49</v>
      </c>
      <c r="U2173" s="35" t="s">
        <v>7433</v>
      </c>
      <c r="W2173" s="35" t="s">
        <v>57</v>
      </c>
      <c r="X2173" s="35" t="s">
        <v>59</v>
      </c>
      <c r="Y2173" s="35" t="s">
        <v>60</v>
      </c>
      <c r="Z2173" s="35" t="s">
        <v>177</v>
      </c>
    </row>
    <row r="2174" spans="1:26" ht="15" customHeight="1">
      <c r="A2174" s="35" t="s">
        <v>1304</v>
      </c>
      <c r="C2174" s="35" t="s">
        <v>7436</v>
      </c>
      <c r="D2174" s="35">
        <f>IFERROR(IF($A2174="HDC",IF(VLOOKUP($C2174,hdc!$B$2:$F$1600,2,FALSE())="","",VLOOKUP($C2174,hdc!$B$2:$F$1600,2,FALSE())),IF($A2174="NAUTICS",IF(VLOOKUP($C2174,nautics!$B$2:$F$1200,2,FALSE())="","",VLOOKUP($C2174,nautics!$B$2:$F$1200,2,FALSE())),IF($A2174="ST",IF(VLOOKUP($C2174,st!$B$2:$F$400,2,FALSE())="","",VLOOKUP($C2174,st!$B$2:$F$400,2,FALSE())),""))),"")</f>
        <v>1</v>
      </c>
      <c r="E2174" s="35">
        <f>IFERROR(IF($A2174="HDC",IF(VLOOKUP($C2174,hdc!$B$2:$F$1600,3,FALSE())="","",VLOOKUP($C2174,hdc!$B$2:$F$1600,3,FALSE())),IF($A2174="NAUTICS",IF(VLOOKUP($C2174,nautics!$B$2:$F$1200,3,FALSE())="","",VLOOKUP($C2174,nautics!$B$2:$F$1200,3,FALSE())),IF($A2174="ST",IF(VLOOKUP($C2174,st!$B$2:$F$400,3,FALSE())="","",VLOOKUP($C2174,st!$B$2:$F$400,3,FALSE())),""))),"")</f>
        <v>1</v>
      </c>
      <c r="F2174" s="35" t="str">
        <f>IFERROR(IF($A2174="HDC",IF(VLOOKUP($C2174,hdc!$B$2:$F$1600,4,FALSE())="","",VLOOKUP($C2174,hdc!$B$2:$F$1600,4,FALSE())),IF($A2174="NAUTICS",IF(VLOOKUP($C2174,nautics!$B$2:$F$1200,4,FALSE())="","",VLOOKUP($C2174,nautics!$B$2:$F$1200,4,FALSE())),IF($A2174="ST",IF(VLOOKUP($C2174,st!$B$2:$F$400,4,FALSE())="","",VLOOKUP($C2174,st!$B$2:$F$400,4,FALSE())),""))),"")</f>
        <v/>
      </c>
      <c r="G2174" s="35" t="str">
        <f>IFERROR(IF($A2174="HDC",IF(VLOOKUP($C2174,hdc!$B$2:$F$1600,5,FALSE())="","",VLOOKUP($C2174,hdc!$B$2:$F$1600,5,FALSE())),IF($A2174="NAUTICS",IF(VLOOKUP($C2174,nautics!$B$2:$F$1200,5,FALSE())="","",VLOOKUP($C2174,nautics!$B$2:$F$1200,5,FALSE())),IF($A2174="ST",IF(VLOOKUP($C2174,st!$B$2:$F$400,5,FALSE())="","",VLOOKUP($C2174,st!$B$2:$F$400,5,FALSE())),""))),"")</f>
        <v/>
      </c>
      <c r="H2174" s="35" t="s">
        <v>33</v>
      </c>
      <c r="I2174" s="35" t="s">
        <v>34</v>
      </c>
      <c r="J2174" s="35" t="s">
        <v>7437</v>
      </c>
      <c r="K2174" s="35">
        <f t="shared" si="8"/>
        <v>47</v>
      </c>
      <c r="L2174" s="35" t="s">
        <v>40</v>
      </c>
      <c r="M2174" s="35" t="s">
        <v>42</v>
      </c>
      <c r="N2174" s="35" t="s">
        <v>43</v>
      </c>
      <c r="O2174" s="35" t="s">
        <v>45</v>
      </c>
      <c r="P2174" s="35" t="s">
        <v>6796</v>
      </c>
      <c r="Q2174" s="35" t="s">
        <v>6797</v>
      </c>
      <c r="S2174" s="35" t="s">
        <v>931</v>
      </c>
      <c r="T2174" s="35" t="s">
        <v>932</v>
      </c>
      <c r="U2174" s="35" t="s">
        <v>7440</v>
      </c>
      <c r="W2174" s="35" t="s">
        <v>57</v>
      </c>
      <c r="X2174" s="35" t="s">
        <v>59</v>
      </c>
      <c r="Y2174" s="35" t="s">
        <v>60</v>
      </c>
      <c r="Z2174" s="35" t="s">
        <v>1515</v>
      </c>
    </row>
    <row r="2175" spans="1:26" ht="15" customHeight="1">
      <c r="A2175" s="35" t="s">
        <v>1304</v>
      </c>
      <c r="C2175" s="35" t="s">
        <v>7443</v>
      </c>
      <c r="D2175" s="35">
        <f>IFERROR(IF($A2175="HDC",IF(VLOOKUP($C2175,hdc!$B$2:$F$1600,2,FALSE())="","",VLOOKUP($C2175,hdc!$B$2:$F$1600,2,FALSE())),IF($A2175="NAUTICS",IF(VLOOKUP($C2175,nautics!$B$2:$F$1200,2,FALSE())="","",VLOOKUP($C2175,nautics!$B$2:$F$1200,2,FALSE())),IF($A2175="ST",IF(VLOOKUP($C2175,st!$B$2:$F$400,2,FALSE())="","",VLOOKUP($C2175,st!$B$2:$F$400,2,FALSE())),""))),"")</f>
        <v>1</v>
      </c>
      <c r="E2175" s="35">
        <f>IFERROR(IF($A2175="HDC",IF(VLOOKUP($C2175,hdc!$B$2:$F$1600,3,FALSE())="","",VLOOKUP($C2175,hdc!$B$2:$F$1600,3,FALSE())),IF($A2175="NAUTICS",IF(VLOOKUP($C2175,nautics!$B$2:$F$1200,3,FALSE())="","",VLOOKUP($C2175,nautics!$B$2:$F$1200,3,FALSE())),IF($A2175="ST",IF(VLOOKUP($C2175,st!$B$2:$F$400,3,FALSE())="","",VLOOKUP($C2175,st!$B$2:$F$400,3,FALSE())),""))),"")</f>
        <v>1</v>
      </c>
      <c r="F2175" s="35" t="str">
        <f>IFERROR(IF($A2175="HDC",IF(VLOOKUP($C2175,hdc!$B$2:$F$1600,4,FALSE())="","",VLOOKUP($C2175,hdc!$B$2:$F$1600,4,FALSE())),IF($A2175="NAUTICS",IF(VLOOKUP($C2175,nautics!$B$2:$F$1200,4,FALSE())="","",VLOOKUP($C2175,nautics!$B$2:$F$1200,4,FALSE())),IF($A2175="ST",IF(VLOOKUP($C2175,st!$B$2:$F$400,4,FALSE())="","",VLOOKUP($C2175,st!$B$2:$F$400,4,FALSE())),""))),"")</f>
        <v/>
      </c>
      <c r="G2175" s="35" t="str">
        <f>IFERROR(IF($A2175="HDC",IF(VLOOKUP($C2175,hdc!$B$2:$F$1600,5,FALSE())="","",VLOOKUP($C2175,hdc!$B$2:$F$1600,5,FALSE())),IF($A2175="NAUTICS",IF(VLOOKUP($C2175,nautics!$B$2:$F$1200,5,FALSE())="","",VLOOKUP($C2175,nautics!$B$2:$F$1200,5,FALSE())),IF($A2175="ST",IF(VLOOKUP($C2175,st!$B$2:$F$400,5,FALSE())="","",VLOOKUP($C2175,st!$B$2:$F$400,5,FALSE())),""))),"")</f>
        <v/>
      </c>
      <c r="H2175" s="35" t="s">
        <v>33</v>
      </c>
      <c r="I2175" s="35" t="s">
        <v>34</v>
      </c>
      <c r="J2175" s="35" t="s">
        <v>7445</v>
      </c>
      <c r="K2175" s="35">
        <f t="shared" si="8"/>
        <v>42</v>
      </c>
      <c r="L2175" s="35" t="s">
        <v>170</v>
      </c>
      <c r="M2175" s="35" t="s">
        <v>171</v>
      </c>
      <c r="N2175" s="35" t="s">
        <v>46</v>
      </c>
      <c r="O2175" s="35" t="s">
        <v>49</v>
      </c>
      <c r="P2175" s="35" t="s">
        <v>6796</v>
      </c>
      <c r="Q2175" s="35" t="s">
        <v>6797</v>
      </c>
      <c r="S2175" s="35" t="s">
        <v>931</v>
      </c>
      <c r="T2175" s="35" t="s">
        <v>932</v>
      </c>
      <c r="U2175" s="35" t="s">
        <v>7448</v>
      </c>
      <c r="W2175" s="35" t="s">
        <v>57</v>
      </c>
      <c r="X2175" s="35" t="s">
        <v>59</v>
      </c>
      <c r="Y2175" s="35" t="s">
        <v>177</v>
      </c>
      <c r="Z2175" s="35" t="s">
        <v>1515</v>
      </c>
    </row>
    <row r="2176" spans="1:26" ht="15" customHeight="1">
      <c r="A2176" s="35" t="s">
        <v>1304</v>
      </c>
      <c r="C2176" s="35" t="s">
        <v>7450</v>
      </c>
      <c r="D2176" s="35">
        <f>IFERROR(IF($A2176="HDC",IF(VLOOKUP($C2176,hdc!$B$2:$F$1600,2,FALSE())="","",VLOOKUP($C2176,hdc!$B$2:$F$1600,2,FALSE())),IF($A2176="NAUTICS",IF(VLOOKUP($C2176,nautics!$B$2:$F$1200,2,FALSE())="","",VLOOKUP($C2176,nautics!$B$2:$F$1200,2,FALSE())),IF($A2176="ST",IF(VLOOKUP($C2176,st!$B$2:$F$400,2,FALSE())="","",VLOOKUP($C2176,st!$B$2:$F$400,2,FALSE())),""))),"")</f>
        <v>1</v>
      </c>
      <c r="E2176" s="35">
        <f>IFERROR(IF($A2176="HDC",IF(VLOOKUP($C2176,hdc!$B$2:$F$1600,3,FALSE())="","",VLOOKUP($C2176,hdc!$B$2:$F$1600,3,FALSE())),IF($A2176="NAUTICS",IF(VLOOKUP($C2176,nautics!$B$2:$F$1200,3,FALSE())="","",VLOOKUP($C2176,nautics!$B$2:$F$1200,3,FALSE())),IF($A2176="ST",IF(VLOOKUP($C2176,st!$B$2:$F$400,3,FALSE())="","",VLOOKUP($C2176,st!$B$2:$F$400,3,FALSE())),""))),"")</f>
        <v>1</v>
      </c>
      <c r="F2176" s="35" t="str">
        <f>IFERROR(IF($A2176="HDC",IF(VLOOKUP($C2176,hdc!$B$2:$F$1600,4,FALSE())="","",VLOOKUP($C2176,hdc!$B$2:$F$1600,4,FALSE())),IF($A2176="NAUTICS",IF(VLOOKUP($C2176,nautics!$B$2:$F$1200,4,FALSE())="","",VLOOKUP($C2176,nautics!$B$2:$F$1200,4,FALSE())),IF($A2176="ST",IF(VLOOKUP($C2176,st!$B$2:$F$400,4,FALSE())="","",VLOOKUP($C2176,st!$B$2:$F$400,4,FALSE())),""))),"")</f>
        <v/>
      </c>
      <c r="G2176" s="35" t="str">
        <f>IFERROR(IF($A2176="HDC",IF(VLOOKUP($C2176,hdc!$B$2:$F$1600,5,FALSE())="","",VLOOKUP($C2176,hdc!$B$2:$F$1600,5,FALSE())),IF($A2176="NAUTICS",IF(VLOOKUP($C2176,nautics!$B$2:$F$1200,5,FALSE())="","",VLOOKUP($C2176,nautics!$B$2:$F$1200,5,FALSE())),IF($A2176="ST",IF(VLOOKUP($C2176,st!$B$2:$F$400,5,FALSE())="","",VLOOKUP($C2176,st!$B$2:$F$400,5,FALSE())),""))),"")</f>
        <v/>
      </c>
      <c r="H2176" s="35" t="s">
        <v>33</v>
      </c>
      <c r="I2176" s="35" t="s">
        <v>34</v>
      </c>
      <c r="J2176" s="35" t="s">
        <v>1652</v>
      </c>
      <c r="K2176" s="35">
        <f t="shared" si="8"/>
        <v>61</v>
      </c>
      <c r="L2176" s="35" t="s">
        <v>40</v>
      </c>
      <c r="M2176" s="35" t="s">
        <v>42</v>
      </c>
      <c r="N2176" s="35" t="s">
        <v>43</v>
      </c>
      <c r="O2176" s="35" t="s">
        <v>45</v>
      </c>
      <c r="P2176" s="35" t="s">
        <v>170</v>
      </c>
      <c r="Q2176" s="35" t="s">
        <v>171</v>
      </c>
      <c r="S2176" s="35" t="s">
        <v>46</v>
      </c>
      <c r="T2176" s="35" t="s">
        <v>49</v>
      </c>
      <c r="U2176" s="35" t="s">
        <v>7433</v>
      </c>
      <c r="W2176" s="35" t="s">
        <v>57</v>
      </c>
      <c r="X2176" s="35" t="s">
        <v>59</v>
      </c>
      <c r="Y2176" s="35" t="s">
        <v>60</v>
      </c>
      <c r="Z2176" s="35" t="s">
        <v>177</v>
      </c>
    </row>
    <row r="2177" spans="1:26" ht="15" customHeight="1">
      <c r="A2177" s="35" t="s">
        <v>1304</v>
      </c>
      <c r="C2177" s="35" t="s">
        <v>7456</v>
      </c>
      <c r="D2177" s="35">
        <f>IFERROR(IF($A2177="HDC",IF(VLOOKUP($C2177,hdc!$B$2:$F$1600,2,FALSE())="","",VLOOKUP($C2177,hdc!$B$2:$F$1600,2,FALSE())),IF($A2177="NAUTICS",IF(VLOOKUP($C2177,nautics!$B$2:$F$1200,2,FALSE())="","",VLOOKUP($C2177,nautics!$B$2:$F$1200,2,FALSE())),IF($A2177="ST",IF(VLOOKUP($C2177,st!$B$2:$F$400,2,FALSE())="","",VLOOKUP($C2177,st!$B$2:$F$400,2,FALSE())),""))),"")</f>
        <v>1</v>
      </c>
      <c r="E2177" s="35">
        <f>IFERROR(IF($A2177="HDC",IF(VLOOKUP($C2177,hdc!$B$2:$F$1600,3,FALSE())="","",VLOOKUP($C2177,hdc!$B$2:$F$1600,3,FALSE())),IF($A2177="NAUTICS",IF(VLOOKUP($C2177,nautics!$B$2:$F$1200,3,FALSE())="","",VLOOKUP($C2177,nautics!$B$2:$F$1200,3,FALSE())),IF($A2177="ST",IF(VLOOKUP($C2177,st!$B$2:$F$400,3,FALSE())="","",VLOOKUP($C2177,st!$B$2:$F$400,3,FALSE())),""))),"")</f>
        <v>1</v>
      </c>
      <c r="F2177" s="35" t="str">
        <f>IFERROR(IF($A2177="HDC",IF(VLOOKUP($C2177,hdc!$B$2:$F$1600,4,FALSE())="","",VLOOKUP($C2177,hdc!$B$2:$F$1600,4,FALSE())),IF($A2177="NAUTICS",IF(VLOOKUP($C2177,nautics!$B$2:$F$1200,4,FALSE())="","",VLOOKUP($C2177,nautics!$B$2:$F$1200,4,FALSE())),IF($A2177="ST",IF(VLOOKUP($C2177,st!$B$2:$F$400,4,FALSE())="","",VLOOKUP($C2177,st!$B$2:$F$400,4,FALSE())),""))),"")</f>
        <v/>
      </c>
      <c r="G2177" s="35" t="str">
        <f>IFERROR(IF($A2177="HDC",IF(VLOOKUP($C2177,hdc!$B$2:$F$1600,5,FALSE())="","",VLOOKUP($C2177,hdc!$B$2:$F$1600,5,FALSE())),IF($A2177="NAUTICS",IF(VLOOKUP($C2177,nautics!$B$2:$F$1200,5,FALSE())="","",VLOOKUP($C2177,nautics!$B$2:$F$1200,5,FALSE())),IF($A2177="ST",IF(VLOOKUP($C2177,st!$B$2:$F$400,5,FALSE())="","",VLOOKUP($C2177,st!$B$2:$F$400,5,FALSE())),""))),"")</f>
        <v/>
      </c>
      <c r="H2177" s="35" t="s">
        <v>33</v>
      </c>
      <c r="I2177" s="35" t="s">
        <v>34</v>
      </c>
      <c r="J2177" s="35" t="s">
        <v>1652</v>
      </c>
      <c r="K2177" s="35">
        <f t="shared" si="8"/>
        <v>61</v>
      </c>
      <c r="L2177" s="35" t="s">
        <v>40</v>
      </c>
      <c r="M2177" s="35" t="s">
        <v>42</v>
      </c>
      <c r="N2177" s="35" t="s">
        <v>43</v>
      </c>
      <c r="O2177" s="35" t="s">
        <v>45</v>
      </c>
      <c r="P2177" s="35" t="s">
        <v>170</v>
      </c>
      <c r="Q2177" s="35" t="s">
        <v>171</v>
      </c>
      <c r="S2177" s="35" t="s">
        <v>46</v>
      </c>
      <c r="T2177" s="35" t="s">
        <v>49</v>
      </c>
      <c r="U2177" s="35" t="s">
        <v>1655</v>
      </c>
      <c r="W2177" s="35" t="s">
        <v>57</v>
      </c>
      <c r="X2177" s="35" t="s">
        <v>59</v>
      </c>
      <c r="Y2177" s="35" t="s">
        <v>60</v>
      </c>
      <c r="Z2177" s="35" t="s">
        <v>177</v>
      </c>
    </row>
    <row r="2178" spans="1:26" ht="15" customHeight="1">
      <c r="A2178" s="35" t="s">
        <v>1304</v>
      </c>
      <c r="C2178" s="35" t="s">
        <v>7463</v>
      </c>
      <c r="D2178" s="35">
        <f>IFERROR(IF($A2178="HDC",IF(VLOOKUP($C2178,hdc!$B$2:$F$1600,2,FALSE())="","",VLOOKUP($C2178,hdc!$B$2:$F$1600,2,FALSE())),IF($A2178="NAUTICS",IF(VLOOKUP($C2178,nautics!$B$2:$F$1200,2,FALSE())="","",VLOOKUP($C2178,nautics!$B$2:$F$1200,2,FALSE())),IF($A2178="ST",IF(VLOOKUP($C2178,st!$B$2:$F$400,2,FALSE())="","",VLOOKUP($C2178,st!$B$2:$F$400,2,FALSE())),""))),"")</f>
        <v>1</v>
      </c>
      <c r="E2178" s="35">
        <f>IFERROR(IF($A2178="HDC",IF(VLOOKUP($C2178,hdc!$B$2:$F$1600,3,FALSE())="","",VLOOKUP($C2178,hdc!$B$2:$F$1600,3,FALSE())),IF($A2178="NAUTICS",IF(VLOOKUP($C2178,nautics!$B$2:$F$1200,3,FALSE())="","",VLOOKUP($C2178,nautics!$B$2:$F$1200,3,FALSE())),IF($A2178="ST",IF(VLOOKUP($C2178,st!$B$2:$F$400,3,FALSE())="","",VLOOKUP($C2178,st!$B$2:$F$400,3,FALSE())),""))),"")</f>
        <v>1</v>
      </c>
      <c r="F2178" s="35" t="str">
        <f>IFERROR(IF($A2178="HDC",IF(VLOOKUP($C2178,hdc!$B$2:$F$1600,4,FALSE())="","",VLOOKUP($C2178,hdc!$B$2:$F$1600,4,FALSE())),IF($A2178="NAUTICS",IF(VLOOKUP($C2178,nautics!$B$2:$F$1200,4,FALSE())="","",VLOOKUP($C2178,nautics!$B$2:$F$1200,4,FALSE())),IF($A2178="ST",IF(VLOOKUP($C2178,st!$B$2:$F$400,4,FALSE())="","",VLOOKUP($C2178,st!$B$2:$F$400,4,FALSE())),""))),"")</f>
        <v/>
      </c>
      <c r="G2178" s="35" t="str">
        <f>IFERROR(IF($A2178="HDC",IF(VLOOKUP($C2178,hdc!$B$2:$F$1600,5,FALSE())="","",VLOOKUP($C2178,hdc!$B$2:$F$1600,5,FALSE())),IF($A2178="NAUTICS",IF(VLOOKUP($C2178,nautics!$B$2:$F$1200,5,FALSE())="","",VLOOKUP($C2178,nautics!$B$2:$F$1200,5,FALSE())),IF($A2178="ST",IF(VLOOKUP($C2178,st!$B$2:$F$400,5,FALSE())="","",VLOOKUP($C2178,st!$B$2:$F$400,5,FALSE())),""))),"")</f>
        <v/>
      </c>
      <c r="H2178" s="35" t="s">
        <v>33</v>
      </c>
      <c r="I2178" s="35" t="s">
        <v>34</v>
      </c>
      <c r="J2178" s="35" t="s">
        <v>7467</v>
      </c>
      <c r="K2178" s="35">
        <f t="shared" si="8"/>
        <v>70</v>
      </c>
      <c r="L2178" s="35" t="s">
        <v>815</v>
      </c>
      <c r="M2178" s="35" t="s">
        <v>816</v>
      </c>
      <c r="N2178" s="35" t="s">
        <v>736</v>
      </c>
      <c r="O2178" s="35" t="s">
        <v>738</v>
      </c>
      <c r="P2178" s="35" t="s">
        <v>40</v>
      </c>
      <c r="Q2178" s="35" t="s">
        <v>42</v>
      </c>
      <c r="S2178" s="35" t="s">
        <v>43</v>
      </c>
      <c r="T2178" s="35" t="s">
        <v>45</v>
      </c>
      <c r="U2178" s="35" t="s">
        <v>7470</v>
      </c>
      <c r="W2178" s="35" t="s">
        <v>57</v>
      </c>
      <c r="X2178" s="35" t="s">
        <v>59</v>
      </c>
      <c r="Y2178" s="35" t="s">
        <v>819</v>
      </c>
      <c r="Z2178" s="35" t="s">
        <v>60</v>
      </c>
    </row>
    <row r="2179" spans="1:26" ht="15" customHeight="1">
      <c r="A2179" s="35" t="s">
        <v>1304</v>
      </c>
      <c r="C2179" s="35" t="s">
        <v>7471</v>
      </c>
      <c r="D2179" s="35">
        <f>IFERROR(IF($A2179="HDC",IF(VLOOKUP($C2179,hdc!$B$2:$F$1600,2,FALSE())="","",VLOOKUP($C2179,hdc!$B$2:$F$1600,2,FALSE())),IF($A2179="NAUTICS",IF(VLOOKUP($C2179,nautics!$B$2:$F$1200,2,FALSE())="","",VLOOKUP($C2179,nautics!$B$2:$F$1200,2,FALSE())),IF($A2179="ST",IF(VLOOKUP($C2179,st!$B$2:$F$400,2,FALSE())="","",VLOOKUP($C2179,st!$B$2:$F$400,2,FALSE())),""))),"")</f>
        <v>1</v>
      </c>
      <c r="E2179" s="35">
        <f>IFERROR(IF($A2179="HDC",IF(VLOOKUP($C2179,hdc!$B$2:$F$1600,3,FALSE())="","",VLOOKUP($C2179,hdc!$B$2:$F$1600,3,FALSE())),IF($A2179="NAUTICS",IF(VLOOKUP($C2179,nautics!$B$2:$F$1200,3,FALSE())="","",VLOOKUP($C2179,nautics!$B$2:$F$1200,3,FALSE())),IF($A2179="ST",IF(VLOOKUP($C2179,st!$B$2:$F$400,3,FALSE())="","",VLOOKUP($C2179,st!$B$2:$F$400,3,FALSE())),""))),"")</f>
        <v>1</v>
      </c>
      <c r="F2179" s="35" t="str">
        <f>IFERROR(IF($A2179="HDC",IF(VLOOKUP($C2179,hdc!$B$2:$F$1600,4,FALSE())="","",VLOOKUP($C2179,hdc!$B$2:$F$1600,4,FALSE())),IF($A2179="NAUTICS",IF(VLOOKUP($C2179,nautics!$B$2:$F$1200,4,FALSE())="","",VLOOKUP($C2179,nautics!$B$2:$F$1200,4,FALSE())),IF($A2179="ST",IF(VLOOKUP($C2179,st!$B$2:$F$400,4,FALSE())="","",VLOOKUP($C2179,st!$B$2:$F$400,4,FALSE())),""))),"")</f>
        <v/>
      </c>
      <c r="G2179" s="35" t="str">
        <f>IFERROR(IF($A2179="HDC",IF(VLOOKUP($C2179,hdc!$B$2:$F$1600,5,FALSE())="","",VLOOKUP($C2179,hdc!$B$2:$F$1600,5,FALSE())),IF($A2179="NAUTICS",IF(VLOOKUP($C2179,nautics!$B$2:$F$1200,5,FALSE())="","",VLOOKUP($C2179,nautics!$B$2:$F$1200,5,FALSE())),IF($A2179="ST",IF(VLOOKUP($C2179,st!$B$2:$F$400,5,FALSE())="","",VLOOKUP($C2179,st!$B$2:$F$400,5,FALSE())),""))),"")</f>
        <v/>
      </c>
      <c r="H2179" s="35" t="s">
        <v>33</v>
      </c>
      <c r="I2179" s="35" t="s">
        <v>34</v>
      </c>
      <c r="J2179" s="35" t="s">
        <v>7474</v>
      </c>
      <c r="K2179" s="35">
        <f t="shared" si="8"/>
        <v>50</v>
      </c>
      <c r="L2179" s="35" t="s">
        <v>815</v>
      </c>
      <c r="M2179" s="35" t="s">
        <v>816</v>
      </c>
      <c r="N2179" s="35" t="s">
        <v>736</v>
      </c>
      <c r="O2179" s="35" t="s">
        <v>738</v>
      </c>
      <c r="P2179" s="35" t="s">
        <v>170</v>
      </c>
      <c r="Q2179" s="35" t="s">
        <v>171</v>
      </c>
      <c r="S2179" s="35" t="s">
        <v>46</v>
      </c>
      <c r="T2179" s="35" t="s">
        <v>49</v>
      </c>
      <c r="U2179" s="35" t="s">
        <v>7477</v>
      </c>
      <c r="W2179" s="35" t="s">
        <v>57</v>
      </c>
      <c r="X2179" s="35" t="s">
        <v>59</v>
      </c>
      <c r="Y2179" s="35" t="s">
        <v>819</v>
      </c>
      <c r="Z2179" s="35" t="s">
        <v>177</v>
      </c>
    </row>
    <row r="2180" spans="1:26" ht="15" customHeight="1">
      <c r="A2180" s="35" t="s">
        <v>1304</v>
      </c>
      <c r="C2180" s="35" t="s">
        <v>7480</v>
      </c>
      <c r="D2180" s="35">
        <f>IFERROR(IF($A2180="HDC",IF(VLOOKUP($C2180,hdc!$B$2:$F$1600,2,FALSE())="","",VLOOKUP($C2180,hdc!$B$2:$F$1600,2,FALSE())),IF($A2180="NAUTICS",IF(VLOOKUP($C2180,nautics!$B$2:$F$1200,2,FALSE())="","",VLOOKUP($C2180,nautics!$B$2:$F$1200,2,FALSE())),IF($A2180="ST",IF(VLOOKUP($C2180,st!$B$2:$F$400,2,FALSE())="","",VLOOKUP($C2180,st!$B$2:$F$400,2,FALSE())),""))),"")</f>
        <v>1</v>
      </c>
      <c r="E2180" s="35">
        <f>IFERROR(IF($A2180="HDC",IF(VLOOKUP($C2180,hdc!$B$2:$F$1600,3,FALSE())="","",VLOOKUP($C2180,hdc!$B$2:$F$1600,3,FALSE())),IF($A2180="NAUTICS",IF(VLOOKUP($C2180,nautics!$B$2:$F$1200,3,FALSE())="","",VLOOKUP($C2180,nautics!$B$2:$F$1200,3,FALSE())),IF($A2180="ST",IF(VLOOKUP($C2180,st!$B$2:$F$400,3,FALSE())="","",VLOOKUP($C2180,st!$B$2:$F$400,3,FALSE())),""))),"")</f>
        <v>1</v>
      </c>
      <c r="F2180" s="35" t="str">
        <f>IFERROR(IF($A2180="HDC",IF(VLOOKUP($C2180,hdc!$B$2:$F$1600,4,FALSE())="","",VLOOKUP($C2180,hdc!$B$2:$F$1600,4,FALSE())),IF($A2180="NAUTICS",IF(VLOOKUP($C2180,nautics!$B$2:$F$1200,4,FALSE())="","",VLOOKUP($C2180,nautics!$B$2:$F$1200,4,FALSE())),IF($A2180="ST",IF(VLOOKUP($C2180,st!$B$2:$F$400,4,FALSE())="","",VLOOKUP($C2180,st!$B$2:$F$400,4,FALSE())),""))),"")</f>
        <v/>
      </c>
      <c r="G2180" s="35" t="str">
        <f>IFERROR(IF($A2180="HDC",IF(VLOOKUP($C2180,hdc!$B$2:$F$1600,5,FALSE())="","",VLOOKUP($C2180,hdc!$B$2:$F$1600,5,FALSE())),IF($A2180="NAUTICS",IF(VLOOKUP($C2180,nautics!$B$2:$F$1200,5,FALSE())="","",VLOOKUP($C2180,nautics!$B$2:$F$1200,5,FALSE())),IF($A2180="ST",IF(VLOOKUP($C2180,st!$B$2:$F$400,5,FALSE())="","",VLOOKUP($C2180,st!$B$2:$F$400,5,FALSE())),""))),"")</f>
        <v/>
      </c>
      <c r="H2180" s="35" t="s">
        <v>33</v>
      </c>
      <c r="I2180" s="35" t="s">
        <v>34</v>
      </c>
      <c r="J2180" s="35" t="s">
        <v>7483</v>
      </c>
      <c r="K2180" s="35">
        <f t="shared" si="8"/>
        <v>31</v>
      </c>
      <c r="L2180" s="35" t="s">
        <v>40</v>
      </c>
      <c r="M2180" s="35" t="s">
        <v>42</v>
      </c>
      <c r="N2180" s="35" t="s">
        <v>43</v>
      </c>
      <c r="O2180" s="35" t="s">
        <v>45</v>
      </c>
      <c r="P2180" s="35" t="s">
        <v>6820</v>
      </c>
      <c r="Q2180" s="35" t="s">
        <v>6821</v>
      </c>
      <c r="S2180" s="35" t="s">
        <v>975</v>
      </c>
      <c r="T2180" s="35" t="s">
        <v>977</v>
      </c>
      <c r="U2180" s="35" t="s">
        <v>7488</v>
      </c>
      <c r="W2180" s="35" t="s">
        <v>57</v>
      </c>
      <c r="X2180" s="35" t="s">
        <v>59</v>
      </c>
      <c r="Y2180" s="35" t="s">
        <v>60</v>
      </c>
      <c r="Z2180" s="35" t="s">
        <v>5750</v>
      </c>
    </row>
    <row r="2181" spans="1:26" ht="15" customHeight="1">
      <c r="A2181" s="35" t="s">
        <v>1304</v>
      </c>
      <c r="C2181" s="35" t="s">
        <v>7492</v>
      </c>
      <c r="D2181" s="35">
        <f>IFERROR(IF($A2181="HDC",IF(VLOOKUP($C2181,hdc!$B$2:$F$1600,2,FALSE())="","",VLOOKUP($C2181,hdc!$B$2:$F$1600,2,FALSE())),IF($A2181="NAUTICS",IF(VLOOKUP($C2181,nautics!$B$2:$F$1200,2,FALSE())="","",VLOOKUP($C2181,nautics!$B$2:$F$1200,2,FALSE())),IF($A2181="ST",IF(VLOOKUP($C2181,st!$B$2:$F$400,2,FALSE())="","",VLOOKUP($C2181,st!$B$2:$F$400,2,FALSE())),""))),"")</f>
        <v>1</v>
      </c>
      <c r="E2181" s="35">
        <f>IFERROR(IF($A2181="HDC",IF(VLOOKUP($C2181,hdc!$B$2:$F$1600,3,FALSE())="","",VLOOKUP($C2181,hdc!$B$2:$F$1600,3,FALSE())),IF($A2181="NAUTICS",IF(VLOOKUP($C2181,nautics!$B$2:$F$1200,3,FALSE())="","",VLOOKUP($C2181,nautics!$B$2:$F$1200,3,FALSE())),IF($A2181="ST",IF(VLOOKUP($C2181,st!$B$2:$F$400,3,FALSE())="","",VLOOKUP($C2181,st!$B$2:$F$400,3,FALSE())),""))),"")</f>
        <v>1</v>
      </c>
      <c r="F2181" s="35" t="str">
        <f>IFERROR(IF($A2181="HDC",IF(VLOOKUP($C2181,hdc!$B$2:$F$1600,4,FALSE())="","",VLOOKUP($C2181,hdc!$B$2:$F$1600,4,FALSE())),IF($A2181="NAUTICS",IF(VLOOKUP($C2181,nautics!$B$2:$F$1200,4,FALSE())="","",VLOOKUP($C2181,nautics!$B$2:$F$1200,4,FALSE())),IF($A2181="ST",IF(VLOOKUP($C2181,st!$B$2:$F$400,4,FALSE())="","",VLOOKUP($C2181,st!$B$2:$F$400,4,FALSE())),""))),"")</f>
        <v/>
      </c>
      <c r="G2181" s="35" t="str">
        <f>IFERROR(IF($A2181="HDC",IF(VLOOKUP($C2181,hdc!$B$2:$F$1600,5,FALSE())="","",VLOOKUP($C2181,hdc!$B$2:$F$1600,5,FALSE())),IF($A2181="NAUTICS",IF(VLOOKUP($C2181,nautics!$B$2:$F$1200,5,FALSE())="","",VLOOKUP($C2181,nautics!$B$2:$F$1200,5,FALSE())),IF($A2181="ST",IF(VLOOKUP($C2181,st!$B$2:$F$400,5,FALSE())="","",VLOOKUP($C2181,st!$B$2:$F$400,5,FALSE())),""))),"")</f>
        <v/>
      </c>
      <c r="H2181" s="35" t="s">
        <v>33</v>
      </c>
      <c r="I2181" s="35" t="s">
        <v>34</v>
      </c>
      <c r="J2181" s="35" t="s">
        <v>6817</v>
      </c>
      <c r="K2181" s="35">
        <f t="shared" si="8"/>
        <v>29</v>
      </c>
      <c r="L2181" s="35" t="s">
        <v>6818</v>
      </c>
      <c r="M2181" s="35" t="s">
        <v>6819</v>
      </c>
      <c r="N2181" s="35" t="s">
        <v>872</v>
      </c>
      <c r="O2181" s="35" t="s">
        <v>873</v>
      </c>
      <c r="P2181" s="35" t="s">
        <v>6820</v>
      </c>
      <c r="Q2181" s="35" t="s">
        <v>6821</v>
      </c>
      <c r="S2181" s="35" t="s">
        <v>975</v>
      </c>
      <c r="T2181" s="35" t="s">
        <v>977</v>
      </c>
      <c r="U2181" s="35" t="s">
        <v>6822</v>
      </c>
      <c r="W2181" s="35" t="s">
        <v>57</v>
      </c>
      <c r="X2181" s="35" t="s">
        <v>59</v>
      </c>
      <c r="Y2181" s="35" t="s">
        <v>6823</v>
      </c>
      <c r="Z2181" s="35" t="s">
        <v>5750</v>
      </c>
    </row>
    <row r="2182" spans="1:26" ht="15" customHeight="1">
      <c r="A2182" s="35" t="s">
        <v>1304</v>
      </c>
      <c r="C2182" s="35" t="s">
        <v>7502</v>
      </c>
      <c r="D2182" s="35">
        <f>IFERROR(IF($A2182="HDC",IF(VLOOKUP($C2182,hdc!$B$2:$F$1600,2,FALSE())="","",VLOOKUP($C2182,hdc!$B$2:$F$1600,2,FALSE())),IF($A2182="NAUTICS",IF(VLOOKUP($C2182,nautics!$B$2:$F$1200,2,FALSE())="","",VLOOKUP($C2182,nautics!$B$2:$F$1200,2,FALSE())),IF($A2182="ST",IF(VLOOKUP($C2182,st!$B$2:$F$400,2,FALSE())="","",VLOOKUP($C2182,st!$B$2:$F$400,2,FALSE())),""))),"")</f>
        <v>1</v>
      </c>
      <c r="E2182" s="35">
        <f>IFERROR(IF($A2182="HDC",IF(VLOOKUP($C2182,hdc!$B$2:$F$1600,3,FALSE())="","",VLOOKUP($C2182,hdc!$B$2:$F$1600,3,FALSE())),IF($A2182="NAUTICS",IF(VLOOKUP($C2182,nautics!$B$2:$F$1200,3,FALSE())="","",VLOOKUP($C2182,nautics!$B$2:$F$1200,3,FALSE())),IF($A2182="ST",IF(VLOOKUP($C2182,st!$B$2:$F$400,3,FALSE())="","",VLOOKUP($C2182,st!$B$2:$F$400,3,FALSE())),""))),"")</f>
        <v>1</v>
      </c>
      <c r="F2182" s="35" t="str">
        <f>IFERROR(IF($A2182="HDC",IF(VLOOKUP($C2182,hdc!$B$2:$F$1600,4,FALSE())="","",VLOOKUP($C2182,hdc!$B$2:$F$1600,4,FALSE())),IF($A2182="NAUTICS",IF(VLOOKUP($C2182,nautics!$B$2:$F$1200,4,FALSE())="","",VLOOKUP($C2182,nautics!$B$2:$F$1200,4,FALSE())),IF($A2182="ST",IF(VLOOKUP($C2182,st!$B$2:$F$400,4,FALSE())="","",VLOOKUP($C2182,st!$B$2:$F$400,4,FALSE())),""))),"")</f>
        <v/>
      </c>
      <c r="G2182" s="35" t="str">
        <f>IFERROR(IF($A2182="HDC",IF(VLOOKUP($C2182,hdc!$B$2:$F$1600,5,FALSE())="","",VLOOKUP($C2182,hdc!$B$2:$F$1600,5,FALSE())),IF($A2182="NAUTICS",IF(VLOOKUP($C2182,nautics!$B$2:$F$1200,5,FALSE())="","",VLOOKUP($C2182,nautics!$B$2:$F$1200,5,FALSE())),IF($A2182="ST",IF(VLOOKUP($C2182,st!$B$2:$F$400,5,FALSE())="","",VLOOKUP($C2182,st!$B$2:$F$400,5,FALSE())),""))),"")</f>
        <v/>
      </c>
      <c r="H2182" s="35" t="s">
        <v>33</v>
      </c>
      <c r="I2182" s="35" t="s">
        <v>34</v>
      </c>
      <c r="J2182" s="35" t="s">
        <v>7505</v>
      </c>
      <c r="K2182" s="35">
        <f t="shared" si="8"/>
        <v>28</v>
      </c>
      <c r="L2182" s="35" t="s">
        <v>170</v>
      </c>
      <c r="M2182" s="35" t="s">
        <v>171</v>
      </c>
      <c r="N2182" s="35" t="s">
        <v>46</v>
      </c>
      <c r="O2182" s="35" t="s">
        <v>49</v>
      </c>
      <c r="P2182" s="35" t="s">
        <v>6818</v>
      </c>
      <c r="Q2182" s="35" t="s">
        <v>6819</v>
      </c>
      <c r="S2182" s="35" t="s">
        <v>872</v>
      </c>
      <c r="T2182" s="35" t="s">
        <v>873</v>
      </c>
      <c r="U2182" s="35" t="s">
        <v>7510</v>
      </c>
      <c r="W2182" s="35" t="s">
        <v>57</v>
      </c>
      <c r="X2182" s="35" t="s">
        <v>59</v>
      </c>
      <c r="Y2182" s="35" t="s">
        <v>177</v>
      </c>
      <c r="Z2182" s="35" t="s">
        <v>6823</v>
      </c>
    </row>
    <row r="2183" spans="1:26" ht="15" customHeight="1">
      <c r="A2183" s="35" t="s">
        <v>1304</v>
      </c>
      <c r="C2183" s="35" t="s">
        <v>7512</v>
      </c>
      <c r="D2183" s="35">
        <f>IFERROR(IF($A2183="HDC",IF(VLOOKUP($C2183,hdc!$B$2:$F$1600,2,FALSE())="","",VLOOKUP($C2183,hdc!$B$2:$F$1600,2,FALSE())),IF($A2183="NAUTICS",IF(VLOOKUP($C2183,nautics!$B$2:$F$1200,2,FALSE())="","",VLOOKUP($C2183,nautics!$B$2:$F$1200,2,FALSE())),IF($A2183="ST",IF(VLOOKUP($C2183,st!$B$2:$F$400,2,FALSE())="","",VLOOKUP($C2183,st!$B$2:$F$400,2,FALSE())),""))),"")</f>
        <v>1</v>
      </c>
      <c r="E2183" s="35">
        <f>IFERROR(IF($A2183="HDC",IF(VLOOKUP($C2183,hdc!$B$2:$F$1600,3,FALSE())="","",VLOOKUP($C2183,hdc!$B$2:$F$1600,3,FALSE())),IF($A2183="NAUTICS",IF(VLOOKUP($C2183,nautics!$B$2:$F$1200,3,FALSE())="","",VLOOKUP($C2183,nautics!$B$2:$F$1200,3,FALSE())),IF($A2183="ST",IF(VLOOKUP($C2183,st!$B$2:$F$400,3,FALSE())="","",VLOOKUP($C2183,st!$B$2:$F$400,3,FALSE())),""))),"")</f>
        <v>1</v>
      </c>
      <c r="F2183" s="35" t="str">
        <f>IFERROR(IF($A2183="HDC",IF(VLOOKUP($C2183,hdc!$B$2:$F$1600,4,FALSE())="","",VLOOKUP($C2183,hdc!$B$2:$F$1600,4,FALSE())),IF($A2183="NAUTICS",IF(VLOOKUP($C2183,nautics!$B$2:$F$1200,4,FALSE())="","",VLOOKUP($C2183,nautics!$B$2:$F$1200,4,FALSE())),IF($A2183="ST",IF(VLOOKUP($C2183,st!$B$2:$F$400,4,FALSE())="","",VLOOKUP($C2183,st!$B$2:$F$400,4,FALSE())),""))),"")</f>
        <v/>
      </c>
      <c r="G2183" s="35" t="str">
        <f>IFERROR(IF($A2183="HDC",IF(VLOOKUP($C2183,hdc!$B$2:$F$1600,5,FALSE())="","",VLOOKUP($C2183,hdc!$B$2:$F$1600,5,FALSE())),IF($A2183="NAUTICS",IF(VLOOKUP($C2183,nautics!$B$2:$F$1200,5,FALSE())="","",VLOOKUP($C2183,nautics!$B$2:$F$1200,5,FALSE())),IF($A2183="ST",IF(VLOOKUP($C2183,st!$B$2:$F$400,5,FALSE())="","",VLOOKUP($C2183,st!$B$2:$F$400,5,FALSE())),""))),"")</f>
        <v/>
      </c>
      <c r="H2183" s="35" t="s">
        <v>104</v>
      </c>
      <c r="I2183" s="35" t="s">
        <v>34</v>
      </c>
      <c r="J2183" s="35" t="s">
        <v>4670</v>
      </c>
      <c r="K2183" s="35">
        <f t="shared" si="8"/>
        <v>26</v>
      </c>
      <c r="L2183" s="35" t="s">
        <v>40</v>
      </c>
      <c r="M2183" s="35" t="s">
        <v>42</v>
      </c>
      <c r="N2183" s="35" t="s">
        <v>43</v>
      </c>
      <c r="O2183" s="35" t="s">
        <v>45</v>
      </c>
      <c r="P2183" s="35" t="s">
        <v>7516</v>
      </c>
      <c r="Q2183" s="35" t="s">
        <v>7518</v>
      </c>
      <c r="S2183" s="35" t="s">
        <v>828</v>
      </c>
      <c r="T2183" s="35" t="s">
        <v>829</v>
      </c>
      <c r="U2183" s="35" t="s">
        <v>7519</v>
      </c>
      <c r="W2183" s="35" t="s">
        <v>57</v>
      </c>
      <c r="X2183" s="35" t="s">
        <v>59</v>
      </c>
      <c r="Y2183" s="35" t="s">
        <v>60</v>
      </c>
      <c r="Z2183" s="35" t="s">
        <v>832</v>
      </c>
    </row>
    <row r="2184" spans="1:26" ht="15" customHeight="1">
      <c r="A2184" s="35" t="s">
        <v>1304</v>
      </c>
      <c r="C2184" s="35" t="s">
        <v>7521</v>
      </c>
      <c r="D2184" s="35">
        <f>IFERROR(IF($A2184="HDC",IF(VLOOKUP($C2184,hdc!$B$2:$F$1600,2,FALSE())="","",VLOOKUP($C2184,hdc!$B$2:$F$1600,2,FALSE())),IF($A2184="NAUTICS",IF(VLOOKUP($C2184,nautics!$B$2:$F$1200,2,FALSE())="","",VLOOKUP($C2184,nautics!$B$2:$F$1200,2,FALSE())),IF($A2184="ST",IF(VLOOKUP($C2184,st!$B$2:$F$400,2,FALSE())="","",VLOOKUP($C2184,st!$B$2:$F$400,2,FALSE())),""))),"")</f>
        <v>1</v>
      </c>
      <c r="E2184" s="35">
        <f>IFERROR(IF($A2184="HDC",IF(VLOOKUP($C2184,hdc!$B$2:$F$1600,3,FALSE())="","",VLOOKUP($C2184,hdc!$B$2:$F$1600,3,FALSE())),IF($A2184="NAUTICS",IF(VLOOKUP($C2184,nautics!$B$2:$F$1200,3,FALSE())="","",VLOOKUP($C2184,nautics!$B$2:$F$1200,3,FALSE())),IF($A2184="ST",IF(VLOOKUP($C2184,st!$B$2:$F$400,3,FALSE())="","",VLOOKUP($C2184,st!$B$2:$F$400,3,FALSE())),""))),"")</f>
        <v>1</v>
      </c>
      <c r="F2184" s="35" t="str">
        <f>IFERROR(IF($A2184="HDC",IF(VLOOKUP($C2184,hdc!$B$2:$F$1600,4,FALSE())="","",VLOOKUP($C2184,hdc!$B$2:$F$1600,4,FALSE())),IF($A2184="NAUTICS",IF(VLOOKUP($C2184,nautics!$B$2:$F$1200,4,FALSE())="","",VLOOKUP($C2184,nautics!$B$2:$F$1200,4,FALSE())),IF($A2184="ST",IF(VLOOKUP($C2184,st!$B$2:$F$400,4,FALSE())="","",VLOOKUP($C2184,st!$B$2:$F$400,4,FALSE())),""))),"")</f>
        <v/>
      </c>
      <c r="G2184" s="35" t="str">
        <f>IFERROR(IF($A2184="HDC",IF(VLOOKUP($C2184,hdc!$B$2:$F$1600,5,FALSE())="","",VLOOKUP($C2184,hdc!$B$2:$F$1600,5,FALSE())),IF($A2184="NAUTICS",IF(VLOOKUP($C2184,nautics!$B$2:$F$1200,5,FALSE())="","",VLOOKUP($C2184,nautics!$B$2:$F$1200,5,FALSE())),IF($A2184="ST",IF(VLOOKUP($C2184,st!$B$2:$F$400,5,FALSE())="","",VLOOKUP($C2184,st!$B$2:$F$400,5,FALSE())),""))),"")</f>
        <v/>
      </c>
      <c r="H2184" s="35" t="s">
        <v>155</v>
      </c>
      <c r="I2184" s="35" t="s">
        <v>34</v>
      </c>
      <c r="J2184" s="35" t="s">
        <v>4670</v>
      </c>
      <c r="K2184" s="35">
        <f t="shared" si="8"/>
        <v>26</v>
      </c>
      <c r="L2184" s="35" t="s">
        <v>40</v>
      </c>
      <c r="M2184" s="35" t="s">
        <v>42</v>
      </c>
      <c r="N2184" s="35" t="s">
        <v>43</v>
      </c>
      <c r="O2184" s="35" t="s">
        <v>45</v>
      </c>
      <c r="P2184" s="35" t="s">
        <v>7525</v>
      </c>
      <c r="Q2184" s="35" t="s">
        <v>7526</v>
      </c>
      <c r="S2184" s="35" t="s">
        <v>828</v>
      </c>
      <c r="T2184" s="35" t="s">
        <v>829</v>
      </c>
      <c r="U2184" s="35" t="s">
        <v>7519</v>
      </c>
      <c r="W2184" s="35" t="s">
        <v>57</v>
      </c>
      <c r="X2184" s="35" t="s">
        <v>59</v>
      </c>
      <c r="Y2184" s="35" t="s">
        <v>60</v>
      </c>
      <c r="Z2184" s="35" t="s">
        <v>832</v>
      </c>
    </row>
    <row r="2185" spans="1:26" ht="15" customHeight="1">
      <c r="A2185" s="35" t="s">
        <v>1304</v>
      </c>
      <c r="C2185" s="35" t="s">
        <v>7530</v>
      </c>
      <c r="D2185" s="35">
        <f>IFERROR(IF($A2185="HDC",IF(VLOOKUP($C2185,hdc!$B$2:$F$1600,2,FALSE())="","",VLOOKUP($C2185,hdc!$B$2:$F$1600,2,FALSE())),IF($A2185="NAUTICS",IF(VLOOKUP($C2185,nautics!$B$2:$F$1200,2,FALSE())="","",VLOOKUP($C2185,nautics!$B$2:$F$1200,2,FALSE())),IF($A2185="ST",IF(VLOOKUP($C2185,st!$B$2:$F$400,2,FALSE())="","",VLOOKUP($C2185,st!$B$2:$F$400,2,FALSE())),""))),"")</f>
        <v>1</v>
      </c>
      <c r="E2185" s="35">
        <f>IFERROR(IF($A2185="HDC",IF(VLOOKUP($C2185,hdc!$B$2:$F$1600,3,FALSE())="","",VLOOKUP($C2185,hdc!$B$2:$F$1600,3,FALSE())),IF($A2185="NAUTICS",IF(VLOOKUP($C2185,nautics!$B$2:$F$1200,3,FALSE())="","",VLOOKUP($C2185,nautics!$B$2:$F$1200,3,FALSE())),IF($A2185="ST",IF(VLOOKUP($C2185,st!$B$2:$F$400,3,FALSE())="","",VLOOKUP($C2185,st!$B$2:$F$400,3,FALSE())),""))),"")</f>
        <v>1</v>
      </c>
      <c r="F2185" s="35">
        <f>IFERROR(IF($A2185="HDC",IF(VLOOKUP($C2185,hdc!$B$2:$F$1600,4,FALSE())="","",VLOOKUP($C2185,hdc!$B$2:$F$1600,4,FALSE())),IF($A2185="NAUTICS",IF(VLOOKUP($C2185,nautics!$B$2:$F$1200,4,FALSE())="","",VLOOKUP($C2185,nautics!$B$2:$F$1200,4,FALSE())),IF($A2185="ST",IF(VLOOKUP($C2185,st!$B$2:$F$400,4,FALSE())="","",VLOOKUP($C2185,st!$B$2:$F$400,4,FALSE())),""))),"")</f>
        <v>1</v>
      </c>
      <c r="G2185" s="35" t="str">
        <f>IFERROR(IF($A2185="HDC",IF(VLOOKUP($C2185,hdc!$B$2:$F$1600,5,FALSE())="","",VLOOKUP($C2185,hdc!$B$2:$F$1600,5,FALSE())),IF($A2185="NAUTICS",IF(VLOOKUP($C2185,nautics!$B$2:$F$1200,5,FALSE())="","",VLOOKUP($C2185,nautics!$B$2:$F$1200,5,FALSE())),IF($A2185="ST",IF(VLOOKUP($C2185,st!$B$2:$F$400,5,FALSE())="","",VLOOKUP($C2185,st!$B$2:$F$400,5,FALSE())),""))),"")</f>
        <v/>
      </c>
      <c r="H2185" s="35" t="s">
        <v>33</v>
      </c>
      <c r="I2185" s="35" t="s">
        <v>34</v>
      </c>
      <c r="J2185" s="35" t="s">
        <v>339</v>
      </c>
      <c r="K2185" s="35">
        <f t="shared" si="8"/>
        <v>14</v>
      </c>
      <c r="L2185" s="35" t="s">
        <v>340</v>
      </c>
      <c r="M2185" s="35" t="s">
        <v>341</v>
      </c>
      <c r="N2185" s="35" t="s">
        <v>43</v>
      </c>
      <c r="O2185" s="35" t="s">
        <v>45</v>
      </c>
      <c r="P2185" s="35" t="s">
        <v>40</v>
      </c>
      <c r="Q2185" s="35" t="s">
        <v>42</v>
      </c>
      <c r="S2185" s="35" t="s">
        <v>43</v>
      </c>
      <c r="T2185" s="35" t="s">
        <v>45</v>
      </c>
      <c r="U2185" s="35" t="s">
        <v>343</v>
      </c>
      <c r="W2185" s="35" t="s">
        <v>78</v>
      </c>
      <c r="X2185" s="35" t="s">
        <v>59</v>
      </c>
      <c r="Y2185" s="35" t="s">
        <v>345</v>
      </c>
      <c r="Z2185" s="35" t="s">
        <v>60</v>
      </c>
    </row>
    <row r="2186" spans="1:26" ht="15" customHeight="1">
      <c r="A2186" s="35" t="s">
        <v>1304</v>
      </c>
      <c r="C2186" s="35" t="s">
        <v>7537</v>
      </c>
      <c r="D2186" s="35">
        <f>IFERROR(IF($A2186="HDC",IF(VLOOKUP($C2186,hdc!$B$2:$F$1600,2,FALSE())="","",VLOOKUP($C2186,hdc!$B$2:$F$1600,2,FALSE())),IF($A2186="NAUTICS",IF(VLOOKUP($C2186,nautics!$B$2:$F$1200,2,FALSE())="","",VLOOKUP($C2186,nautics!$B$2:$F$1200,2,FALSE())),IF($A2186="ST",IF(VLOOKUP($C2186,st!$B$2:$F$400,2,FALSE())="","",VLOOKUP($C2186,st!$B$2:$F$400,2,FALSE())),""))),"")</f>
        <v>1</v>
      </c>
      <c r="E2186" s="35">
        <f>IFERROR(IF($A2186="HDC",IF(VLOOKUP($C2186,hdc!$B$2:$F$1600,3,FALSE())="","",VLOOKUP($C2186,hdc!$B$2:$F$1600,3,FALSE())),IF($A2186="NAUTICS",IF(VLOOKUP($C2186,nautics!$B$2:$F$1200,3,FALSE())="","",VLOOKUP($C2186,nautics!$B$2:$F$1200,3,FALSE())),IF($A2186="ST",IF(VLOOKUP($C2186,st!$B$2:$F$400,3,FALSE())="","",VLOOKUP($C2186,st!$B$2:$F$400,3,FALSE())),""))),"")</f>
        <v>1</v>
      </c>
      <c r="F2186" s="35" t="str">
        <f>IFERROR(IF($A2186="HDC",IF(VLOOKUP($C2186,hdc!$B$2:$F$1600,4,FALSE())="","",VLOOKUP($C2186,hdc!$B$2:$F$1600,4,FALSE())),IF($A2186="NAUTICS",IF(VLOOKUP($C2186,nautics!$B$2:$F$1200,4,FALSE())="","",VLOOKUP($C2186,nautics!$B$2:$F$1200,4,FALSE())),IF($A2186="ST",IF(VLOOKUP($C2186,st!$B$2:$F$400,4,FALSE())="","",VLOOKUP($C2186,st!$B$2:$F$400,4,FALSE())),""))),"")</f>
        <v/>
      </c>
      <c r="G2186" s="35" t="str">
        <f>IFERROR(IF($A2186="HDC",IF(VLOOKUP($C2186,hdc!$B$2:$F$1600,5,FALSE())="","",VLOOKUP($C2186,hdc!$B$2:$F$1600,5,FALSE())),IF($A2186="NAUTICS",IF(VLOOKUP($C2186,nautics!$B$2:$F$1200,5,FALSE())="","",VLOOKUP($C2186,nautics!$B$2:$F$1200,5,FALSE())),IF($A2186="ST",IF(VLOOKUP($C2186,st!$B$2:$F$400,5,FALSE())="","",VLOOKUP($C2186,st!$B$2:$F$400,5,FALSE())),""))),"")</f>
        <v/>
      </c>
      <c r="H2186" s="35" t="s">
        <v>33</v>
      </c>
      <c r="I2186" s="35" t="s">
        <v>34</v>
      </c>
      <c r="J2186" s="35" t="s">
        <v>4024</v>
      </c>
      <c r="K2186" s="35">
        <f t="shared" si="8"/>
        <v>41</v>
      </c>
      <c r="L2186" s="35" t="s">
        <v>318</v>
      </c>
      <c r="M2186" s="35" t="s">
        <v>319</v>
      </c>
      <c r="N2186" s="35" t="s">
        <v>174</v>
      </c>
      <c r="O2186" s="35" t="s">
        <v>175</v>
      </c>
      <c r="P2186" s="35" t="s">
        <v>170</v>
      </c>
      <c r="Q2186" s="35" t="s">
        <v>171</v>
      </c>
      <c r="S2186" s="35" t="s">
        <v>46</v>
      </c>
      <c r="T2186" s="35" t="s">
        <v>49</v>
      </c>
      <c r="U2186" s="35" t="s">
        <v>4025</v>
      </c>
      <c r="W2186" s="35" t="s">
        <v>57</v>
      </c>
      <c r="X2186" s="35" t="s">
        <v>59</v>
      </c>
      <c r="Y2186" s="35" t="s">
        <v>323</v>
      </c>
      <c r="Z2186" s="35" t="s">
        <v>177</v>
      </c>
    </row>
    <row r="2187" spans="1:26" ht="15" customHeight="1">
      <c r="A2187" s="35" t="s">
        <v>1304</v>
      </c>
      <c r="C2187" s="35" t="s">
        <v>7544</v>
      </c>
      <c r="D2187" s="35">
        <f>IFERROR(IF($A2187="HDC",IF(VLOOKUP($C2187,hdc!$B$2:$F$1600,2,FALSE())="","",VLOOKUP($C2187,hdc!$B$2:$F$1600,2,FALSE())),IF($A2187="NAUTICS",IF(VLOOKUP($C2187,nautics!$B$2:$F$1200,2,FALSE())="","",VLOOKUP($C2187,nautics!$B$2:$F$1200,2,FALSE())),IF($A2187="ST",IF(VLOOKUP($C2187,st!$B$2:$F$400,2,FALSE())="","",VLOOKUP($C2187,st!$B$2:$F$400,2,FALSE())),""))),"")</f>
        <v>1</v>
      </c>
      <c r="E2187" s="35">
        <f>IFERROR(IF($A2187="HDC",IF(VLOOKUP($C2187,hdc!$B$2:$F$1600,3,FALSE())="","",VLOOKUP($C2187,hdc!$B$2:$F$1600,3,FALSE())),IF($A2187="NAUTICS",IF(VLOOKUP($C2187,nautics!$B$2:$F$1200,3,FALSE())="","",VLOOKUP($C2187,nautics!$B$2:$F$1200,3,FALSE())),IF($A2187="ST",IF(VLOOKUP($C2187,st!$B$2:$F$400,3,FALSE())="","",VLOOKUP($C2187,st!$B$2:$F$400,3,FALSE())),""))),"")</f>
        <v>1</v>
      </c>
      <c r="F2187" s="35">
        <f>IFERROR(IF($A2187="HDC",IF(VLOOKUP($C2187,hdc!$B$2:$F$1600,4,FALSE())="","",VLOOKUP($C2187,hdc!$B$2:$F$1600,4,FALSE())),IF($A2187="NAUTICS",IF(VLOOKUP($C2187,nautics!$B$2:$F$1200,4,FALSE())="","",VLOOKUP($C2187,nautics!$B$2:$F$1200,4,FALSE())),IF($A2187="ST",IF(VLOOKUP($C2187,st!$B$2:$F$400,4,FALSE())="","",VLOOKUP($C2187,st!$B$2:$F$400,4,FALSE())),""))),"")</f>
        <v>2</v>
      </c>
      <c r="G2187" s="35" t="str">
        <f>IFERROR(IF($A2187="HDC",IF(VLOOKUP($C2187,hdc!$B$2:$F$1600,5,FALSE())="","",VLOOKUP($C2187,hdc!$B$2:$F$1600,5,FALSE())),IF($A2187="NAUTICS",IF(VLOOKUP($C2187,nautics!$B$2:$F$1200,5,FALSE())="","",VLOOKUP($C2187,nautics!$B$2:$F$1200,5,FALSE())),IF($A2187="ST",IF(VLOOKUP($C2187,st!$B$2:$F$400,5,FALSE())="","",VLOOKUP($C2187,st!$B$2:$F$400,5,FALSE())),""))),"")</f>
        <v/>
      </c>
      <c r="H2187" s="35" t="s">
        <v>33</v>
      </c>
      <c r="I2187" s="35" t="s">
        <v>34</v>
      </c>
      <c r="J2187" s="35" t="s">
        <v>7546</v>
      </c>
      <c r="K2187" s="35">
        <f t="shared" si="8"/>
        <v>26</v>
      </c>
      <c r="L2187" s="35" t="s">
        <v>349</v>
      </c>
      <c r="M2187" s="35" t="s">
        <v>350</v>
      </c>
      <c r="N2187" s="35" t="s">
        <v>43</v>
      </c>
      <c r="O2187" s="35" t="s">
        <v>45</v>
      </c>
      <c r="P2187" s="35" t="s">
        <v>318</v>
      </c>
      <c r="Q2187" s="35" t="s">
        <v>319</v>
      </c>
      <c r="S2187" s="35" t="s">
        <v>174</v>
      </c>
      <c r="T2187" s="35" t="s">
        <v>175</v>
      </c>
      <c r="U2187" s="35" t="s">
        <v>7550</v>
      </c>
      <c r="W2187" s="35" t="s">
        <v>57</v>
      </c>
      <c r="X2187" s="35" t="s">
        <v>59</v>
      </c>
      <c r="Y2187" s="35" t="s">
        <v>354</v>
      </c>
      <c r="Z2187" s="35" t="s">
        <v>323</v>
      </c>
    </row>
    <row r="2188" spans="1:26" ht="15" customHeight="1">
      <c r="A2188" s="35" t="s">
        <v>1304</v>
      </c>
      <c r="C2188" s="35" t="s">
        <v>7553</v>
      </c>
      <c r="D2188" s="35">
        <f>IFERROR(IF($A2188="HDC",IF(VLOOKUP($C2188,hdc!$B$2:$F$1600,2,FALSE())="","",VLOOKUP($C2188,hdc!$B$2:$F$1600,2,FALSE())),IF($A2188="NAUTICS",IF(VLOOKUP($C2188,nautics!$B$2:$F$1200,2,FALSE())="","",VLOOKUP($C2188,nautics!$B$2:$F$1200,2,FALSE())),IF($A2188="ST",IF(VLOOKUP($C2188,st!$B$2:$F$400,2,FALSE())="","",VLOOKUP($C2188,st!$B$2:$F$400,2,FALSE())),""))),"")</f>
        <v>1</v>
      </c>
      <c r="E2188" s="35">
        <f>IFERROR(IF($A2188="HDC",IF(VLOOKUP($C2188,hdc!$B$2:$F$1600,3,FALSE())="","",VLOOKUP($C2188,hdc!$B$2:$F$1600,3,FALSE())),IF($A2188="NAUTICS",IF(VLOOKUP($C2188,nautics!$B$2:$F$1200,3,FALSE())="","",VLOOKUP($C2188,nautics!$B$2:$F$1200,3,FALSE())),IF($A2188="ST",IF(VLOOKUP($C2188,st!$B$2:$F$400,3,FALSE())="","",VLOOKUP($C2188,st!$B$2:$F$400,3,FALSE())),""))),"")</f>
        <v>1</v>
      </c>
      <c r="F2188" s="35" t="str">
        <f>IFERROR(IF($A2188="HDC",IF(VLOOKUP($C2188,hdc!$B$2:$F$1600,4,FALSE())="","",VLOOKUP($C2188,hdc!$B$2:$F$1600,4,FALSE())),IF($A2188="NAUTICS",IF(VLOOKUP($C2188,nautics!$B$2:$F$1200,4,FALSE())="","",VLOOKUP($C2188,nautics!$B$2:$F$1200,4,FALSE())),IF($A2188="ST",IF(VLOOKUP($C2188,st!$B$2:$F$400,4,FALSE())="","",VLOOKUP($C2188,st!$B$2:$F$400,4,FALSE())),""))),"")</f>
        <v/>
      </c>
      <c r="G2188" s="35" t="str">
        <f>IFERROR(IF($A2188="HDC",IF(VLOOKUP($C2188,hdc!$B$2:$F$1600,5,FALSE())="","",VLOOKUP($C2188,hdc!$B$2:$F$1600,5,FALSE())),IF($A2188="NAUTICS",IF(VLOOKUP($C2188,nautics!$B$2:$F$1200,5,FALSE())="","",VLOOKUP($C2188,nautics!$B$2:$F$1200,5,FALSE())),IF($A2188="ST",IF(VLOOKUP($C2188,st!$B$2:$F$400,5,FALSE())="","",VLOOKUP($C2188,st!$B$2:$F$400,5,FALSE())),""))),"")</f>
        <v/>
      </c>
      <c r="H2188" s="35" t="s">
        <v>155</v>
      </c>
      <c r="I2188" s="35" t="s">
        <v>34</v>
      </c>
      <c r="J2188" s="35" t="s">
        <v>7555</v>
      </c>
      <c r="K2188" s="35">
        <f t="shared" si="8"/>
        <v>38</v>
      </c>
      <c r="L2188" s="35" t="s">
        <v>40</v>
      </c>
      <c r="M2188" s="35" t="s">
        <v>42</v>
      </c>
      <c r="N2188" s="35" t="s">
        <v>43</v>
      </c>
      <c r="O2188" s="35" t="s">
        <v>45</v>
      </c>
      <c r="P2188" s="35" t="s">
        <v>6847</v>
      </c>
      <c r="Q2188" s="35" t="s">
        <v>6848</v>
      </c>
      <c r="S2188" s="35" t="s">
        <v>671</v>
      </c>
      <c r="T2188" s="35" t="s">
        <v>672</v>
      </c>
      <c r="U2188" s="35" t="s">
        <v>7046</v>
      </c>
      <c r="W2188" s="35" t="s">
        <v>57</v>
      </c>
      <c r="X2188" s="35" t="s">
        <v>59</v>
      </c>
      <c r="Y2188" s="35" t="s">
        <v>60</v>
      </c>
      <c r="Z2188" s="35" t="s">
        <v>676</v>
      </c>
    </row>
    <row r="2189" spans="1:26" ht="15" customHeight="1">
      <c r="A2189" s="35" t="s">
        <v>1304</v>
      </c>
      <c r="C2189" s="35" t="s">
        <v>7560</v>
      </c>
      <c r="D2189" s="35">
        <f>IFERROR(IF($A2189="HDC",IF(VLOOKUP($C2189,hdc!$B$2:$F$1600,2,FALSE())="","",VLOOKUP($C2189,hdc!$B$2:$F$1600,2,FALSE())),IF($A2189="NAUTICS",IF(VLOOKUP($C2189,nautics!$B$2:$F$1200,2,FALSE())="","",VLOOKUP($C2189,nautics!$B$2:$F$1200,2,FALSE())),IF($A2189="ST",IF(VLOOKUP($C2189,st!$B$2:$F$400,2,FALSE())="","",VLOOKUP($C2189,st!$B$2:$F$400,2,FALSE())),""))),"")</f>
        <v>1</v>
      </c>
      <c r="E2189" s="35">
        <f>IFERROR(IF($A2189="HDC",IF(VLOOKUP($C2189,hdc!$B$2:$F$1600,3,FALSE())="","",VLOOKUP($C2189,hdc!$B$2:$F$1600,3,FALSE())),IF($A2189="NAUTICS",IF(VLOOKUP($C2189,nautics!$B$2:$F$1200,3,FALSE())="","",VLOOKUP($C2189,nautics!$B$2:$F$1200,3,FALSE())),IF($A2189="ST",IF(VLOOKUP($C2189,st!$B$2:$F$400,3,FALSE())="","",VLOOKUP($C2189,st!$B$2:$F$400,3,FALSE())),""))),"")</f>
        <v>1</v>
      </c>
      <c r="F2189" s="35" t="str">
        <f>IFERROR(IF($A2189="HDC",IF(VLOOKUP($C2189,hdc!$B$2:$F$1600,4,FALSE())="","",VLOOKUP($C2189,hdc!$B$2:$F$1600,4,FALSE())),IF($A2189="NAUTICS",IF(VLOOKUP($C2189,nautics!$B$2:$F$1200,4,FALSE())="","",VLOOKUP($C2189,nautics!$B$2:$F$1200,4,FALSE())),IF($A2189="ST",IF(VLOOKUP($C2189,st!$B$2:$F$400,4,FALSE())="","",VLOOKUP($C2189,st!$B$2:$F$400,4,FALSE())),""))),"")</f>
        <v/>
      </c>
      <c r="G2189" s="35" t="str">
        <f>IFERROR(IF($A2189="HDC",IF(VLOOKUP($C2189,hdc!$B$2:$F$1600,5,FALSE())="","",VLOOKUP($C2189,hdc!$B$2:$F$1600,5,FALSE())),IF($A2189="NAUTICS",IF(VLOOKUP($C2189,nautics!$B$2:$F$1200,5,FALSE())="","",VLOOKUP($C2189,nautics!$B$2:$F$1200,5,FALSE())),IF($A2189="ST",IF(VLOOKUP($C2189,st!$B$2:$F$400,5,FALSE())="","",VLOOKUP($C2189,st!$B$2:$F$400,5,FALSE())),""))),"")</f>
        <v/>
      </c>
      <c r="H2189" s="35" t="s">
        <v>84</v>
      </c>
      <c r="I2189" s="35" t="s">
        <v>34</v>
      </c>
      <c r="J2189" s="35" t="s">
        <v>7562</v>
      </c>
      <c r="K2189" s="35">
        <f t="shared" si="8"/>
        <v>37</v>
      </c>
      <c r="L2189" s="35" t="s">
        <v>40</v>
      </c>
      <c r="M2189" s="35" t="s">
        <v>42</v>
      </c>
      <c r="N2189" s="35" t="s">
        <v>43</v>
      </c>
      <c r="O2189" s="35" t="s">
        <v>45</v>
      </c>
      <c r="P2189" s="35" t="s">
        <v>6857</v>
      </c>
      <c r="Q2189" s="35" t="s">
        <v>6858</v>
      </c>
      <c r="S2189" s="35" t="s">
        <v>671</v>
      </c>
      <c r="T2189" s="35" t="s">
        <v>672</v>
      </c>
      <c r="U2189" s="35" t="s">
        <v>7046</v>
      </c>
      <c r="W2189" s="35" t="s">
        <v>57</v>
      </c>
      <c r="X2189" s="35" t="s">
        <v>59</v>
      </c>
      <c r="Y2189" s="35" t="s">
        <v>60</v>
      </c>
      <c r="Z2189" s="35" t="s">
        <v>676</v>
      </c>
    </row>
    <row r="2190" spans="1:26" ht="15" customHeight="1">
      <c r="A2190" s="35" t="s">
        <v>1304</v>
      </c>
      <c r="C2190" s="35" t="s">
        <v>7568</v>
      </c>
      <c r="D2190" s="35">
        <f>IFERROR(IF($A2190="HDC",IF(VLOOKUP($C2190,hdc!$B$2:$F$1600,2,FALSE())="","",VLOOKUP($C2190,hdc!$B$2:$F$1600,2,FALSE())),IF($A2190="NAUTICS",IF(VLOOKUP($C2190,nautics!$B$2:$F$1200,2,FALSE())="","",VLOOKUP($C2190,nautics!$B$2:$F$1200,2,FALSE())),IF($A2190="ST",IF(VLOOKUP($C2190,st!$B$2:$F$400,2,FALSE())="","",VLOOKUP($C2190,st!$B$2:$F$400,2,FALSE())),""))),"")</f>
        <v>1</v>
      </c>
      <c r="E2190" s="35">
        <f>IFERROR(IF($A2190="HDC",IF(VLOOKUP($C2190,hdc!$B$2:$F$1600,3,FALSE())="","",VLOOKUP($C2190,hdc!$B$2:$F$1600,3,FALSE())),IF($A2190="NAUTICS",IF(VLOOKUP($C2190,nautics!$B$2:$F$1200,3,FALSE())="","",VLOOKUP($C2190,nautics!$B$2:$F$1200,3,FALSE())),IF($A2190="ST",IF(VLOOKUP($C2190,st!$B$2:$F$400,3,FALSE())="","",VLOOKUP($C2190,st!$B$2:$F$400,3,FALSE())),""))),"")</f>
        <v>1</v>
      </c>
      <c r="F2190" s="35" t="str">
        <f>IFERROR(IF($A2190="HDC",IF(VLOOKUP($C2190,hdc!$B$2:$F$1600,4,FALSE())="","",VLOOKUP($C2190,hdc!$B$2:$F$1600,4,FALSE())),IF($A2190="NAUTICS",IF(VLOOKUP($C2190,nautics!$B$2:$F$1200,4,FALSE())="","",VLOOKUP($C2190,nautics!$B$2:$F$1200,4,FALSE())),IF($A2190="ST",IF(VLOOKUP($C2190,st!$B$2:$F$400,4,FALSE())="","",VLOOKUP($C2190,st!$B$2:$F$400,4,FALSE())),""))),"")</f>
        <v/>
      </c>
      <c r="G2190" s="35" t="str">
        <f>IFERROR(IF($A2190="HDC",IF(VLOOKUP($C2190,hdc!$B$2:$F$1600,5,FALSE())="","",VLOOKUP($C2190,hdc!$B$2:$F$1600,5,FALSE())),IF($A2190="NAUTICS",IF(VLOOKUP($C2190,nautics!$B$2:$F$1200,5,FALSE())="","",VLOOKUP($C2190,nautics!$B$2:$F$1200,5,FALSE())),IF($A2190="ST",IF(VLOOKUP($C2190,st!$B$2:$F$400,5,FALSE())="","",VLOOKUP($C2190,st!$B$2:$F$400,5,FALSE())),""))),"")</f>
        <v/>
      </c>
      <c r="H2190" s="35" t="s">
        <v>84</v>
      </c>
      <c r="I2190" s="35" t="s">
        <v>34</v>
      </c>
      <c r="J2190" s="35" t="s">
        <v>7570</v>
      </c>
      <c r="K2190" s="35">
        <f t="shared" si="8"/>
        <v>39</v>
      </c>
      <c r="L2190" s="35" t="s">
        <v>40</v>
      </c>
      <c r="M2190" s="35" t="s">
        <v>42</v>
      </c>
      <c r="N2190" s="35" t="s">
        <v>43</v>
      </c>
      <c r="O2190" s="35" t="s">
        <v>45</v>
      </c>
      <c r="P2190" s="35" t="s">
        <v>6864</v>
      </c>
      <c r="Q2190" s="35" t="s">
        <v>6865</v>
      </c>
      <c r="S2190" s="35" t="s">
        <v>671</v>
      </c>
      <c r="T2190" s="35" t="s">
        <v>672</v>
      </c>
      <c r="U2190" s="35" t="s">
        <v>7046</v>
      </c>
      <c r="W2190" s="35" t="s">
        <v>57</v>
      </c>
      <c r="X2190" s="35" t="s">
        <v>6860</v>
      </c>
      <c r="Y2190" s="35" t="s">
        <v>60</v>
      </c>
      <c r="Z2190" s="35" t="s">
        <v>676</v>
      </c>
    </row>
    <row r="2191" spans="1:26" ht="15" customHeight="1">
      <c r="A2191" s="35" t="s">
        <v>1304</v>
      </c>
      <c r="C2191" s="35" t="s">
        <v>7577</v>
      </c>
      <c r="D2191" s="35">
        <f>IFERROR(IF($A2191="HDC",IF(VLOOKUP($C2191,hdc!$B$2:$F$1600,2,FALSE())="","",VLOOKUP($C2191,hdc!$B$2:$F$1600,2,FALSE())),IF($A2191="NAUTICS",IF(VLOOKUP($C2191,nautics!$B$2:$F$1200,2,FALSE())="","",VLOOKUP($C2191,nautics!$B$2:$F$1200,2,FALSE())),IF($A2191="ST",IF(VLOOKUP($C2191,st!$B$2:$F$400,2,FALSE())="","",VLOOKUP($C2191,st!$B$2:$F$400,2,FALSE())),""))),"")</f>
        <v>1</v>
      </c>
      <c r="E2191" s="35">
        <f>IFERROR(IF($A2191="HDC",IF(VLOOKUP($C2191,hdc!$B$2:$F$1600,3,FALSE())="","",VLOOKUP($C2191,hdc!$B$2:$F$1600,3,FALSE())),IF($A2191="NAUTICS",IF(VLOOKUP($C2191,nautics!$B$2:$F$1200,3,FALSE())="","",VLOOKUP($C2191,nautics!$B$2:$F$1200,3,FALSE())),IF($A2191="ST",IF(VLOOKUP($C2191,st!$B$2:$F$400,3,FALSE())="","",VLOOKUP($C2191,st!$B$2:$F$400,3,FALSE())),""))),"")</f>
        <v>1</v>
      </c>
      <c r="F2191" s="35" t="str">
        <f>IFERROR(IF($A2191="HDC",IF(VLOOKUP($C2191,hdc!$B$2:$F$1600,4,FALSE())="","",VLOOKUP($C2191,hdc!$B$2:$F$1600,4,FALSE())),IF($A2191="NAUTICS",IF(VLOOKUP($C2191,nautics!$B$2:$F$1200,4,FALSE())="","",VLOOKUP($C2191,nautics!$B$2:$F$1200,4,FALSE())),IF($A2191="ST",IF(VLOOKUP($C2191,st!$B$2:$F$400,4,FALSE())="","",VLOOKUP($C2191,st!$B$2:$F$400,4,FALSE())),""))),"")</f>
        <v/>
      </c>
      <c r="G2191" s="35" t="str">
        <f>IFERROR(IF($A2191="HDC",IF(VLOOKUP($C2191,hdc!$B$2:$F$1600,5,FALSE())="","",VLOOKUP($C2191,hdc!$B$2:$F$1600,5,FALSE())),IF($A2191="NAUTICS",IF(VLOOKUP($C2191,nautics!$B$2:$F$1200,5,FALSE())="","",VLOOKUP($C2191,nautics!$B$2:$F$1200,5,FALSE())),IF($A2191="ST",IF(VLOOKUP($C2191,st!$B$2:$F$400,5,FALSE())="","",VLOOKUP($C2191,st!$B$2:$F$400,5,FALSE())),""))),"")</f>
        <v/>
      </c>
      <c r="H2191" s="35" t="s">
        <v>155</v>
      </c>
      <c r="I2191" s="35" t="s">
        <v>34</v>
      </c>
      <c r="J2191" s="35" t="s">
        <v>7570</v>
      </c>
      <c r="K2191" s="35">
        <f t="shared" si="8"/>
        <v>39</v>
      </c>
      <c r="L2191" s="35" t="s">
        <v>40</v>
      </c>
      <c r="M2191" s="35" t="s">
        <v>42</v>
      </c>
      <c r="N2191" s="35" t="s">
        <v>43</v>
      </c>
      <c r="O2191" s="35" t="s">
        <v>45</v>
      </c>
      <c r="P2191" s="35" t="s">
        <v>6864</v>
      </c>
      <c r="Q2191" s="35" t="s">
        <v>6865</v>
      </c>
      <c r="S2191" s="35" t="s">
        <v>671</v>
      </c>
      <c r="T2191" s="35" t="s">
        <v>672</v>
      </c>
      <c r="U2191" s="35" t="s">
        <v>7046</v>
      </c>
      <c r="W2191" s="35" t="s">
        <v>57</v>
      </c>
      <c r="X2191" s="35" t="s">
        <v>3718</v>
      </c>
      <c r="Y2191" s="35" t="s">
        <v>60</v>
      </c>
      <c r="Z2191" s="35" t="s">
        <v>676</v>
      </c>
    </row>
    <row r="2192" spans="1:26" ht="15" customHeight="1">
      <c r="A2192" s="35" t="s">
        <v>1304</v>
      </c>
      <c r="C2192" s="35" t="s">
        <v>7583</v>
      </c>
      <c r="D2192" s="35">
        <f>IFERROR(IF($A2192="HDC",IF(VLOOKUP($C2192,hdc!$B$2:$F$1600,2,FALSE())="","",VLOOKUP($C2192,hdc!$B$2:$F$1600,2,FALSE())),IF($A2192="NAUTICS",IF(VLOOKUP($C2192,nautics!$B$2:$F$1200,2,FALSE())="","",VLOOKUP($C2192,nautics!$B$2:$F$1200,2,FALSE())),IF($A2192="ST",IF(VLOOKUP($C2192,st!$B$2:$F$400,2,FALSE())="","",VLOOKUP($C2192,st!$B$2:$F$400,2,FALSE())),""))),"")</f>
        <v>1</v>
      </c>
      <c r="E2192" s="35">
        <f>IFERROR(IF($A2192="HDC",IF(VLOOKUP($C2192,hdc!$B$2:$F$1600,3,FALSE())="","",VLOOKUP($C2192,hdc!$B$2:$F$1600,3,FALSE())),IF($A2192="NAUTICS",IF(VLOOKUP($C2192,nautics!$B$2:$F$1200,3,FALSE())="","",VLOOKUP($C2192,nautics!$B$2:$F$1200,3,FALSE())),IF($A2192="ST",IF(VLOOKUP($C2192,st!$B$2:$F$400,3,FALSE())="","",VLOOKUP($C2192,st!$B$2:$F$400,3,FALSE())),""))),"")</f>
        <v>1</v>
      </c>
      <c r="F2192" s="35" t="str">
        <f>IFERROR(IF($A2192="HDC",IF(VLOOKUP($C2192,hdc!$B$2:$F$1600,4,FALSE())="","",VLOOKUP($C2192,hdc!$B$2:$F$1600,4,FALSE())),IF($A2192="NAUTICS",IF(VLOOKUP($C2192,nautics!$B$2:$F$1200,4,FALSE())="","",VLOOKUP($C2192,nautics!$B$2:$F$1200,4,FALSE())),IF($A2192="ST",IF(VLOOKUP($C2192,st!$B$2:$F$400,4,FALSE())="","",VLOOKUP($C2192,st!$B$2:$F$400,4,FALSE())),""))),"")</f>
        <v/>
      </c>
      <c r="G2192" s="35" t="str">
        <f>IFERROR(IF($A2192="HDC",IF(VLOOKUP($C2192,hdc!$B$2:$F$1600,5,FALSE())="","",VLOOKUP($C2192,hdc!$B$2:$F$1600,5,FALSE())),IF($A2192="NAUTICS",IF(VLOOKUP($C2192,nautics!$B$2:$F$1200,5,FALSE())="","",VLOOKUP($C2192,nautics!$B$2:$F$1200,5,FALSE())),IF($A2192="ST",IF(VLOOKUP($C2192,st!$B$2:$F$400,5,FALSE())="","",VLOOKUP($C2192,st!$B$2:$F$400,5,FALSE())),""))),"")</f>
        <v/>
      </c>
      <c r="H2192" s="35" t="s">
        <v>155</v>
      </c>
      <c r="I2192" s="35" t="s">
        <v>34</v>
      </c>
      <c r="J2192" s="35" t="s">
        <v>7585</v>
      </c>
      <c r="K2192" s="35">
        <f t="shared" si="8"/>
        <v>52</v>
      </c>
      <c r="L2192" s="35" t="s">
        <v>815</v>
      </c>
      <c r="M2192" s="35" t="s">
        <v>816</v>
      </c>
      <c r="N2192" s="35" t="s">
        <v>736</v>
      </c>
      <c r="O2192" s="35" t="s">
        <v>738</v>
      </c>
      <c r="P2192" s="35" t="s">
        <v>6871</v>
      </c>
      <c r="Q2192" s="35" t="s">
        <v>6872</v>
      </c>
      <c r="S2192" s="35" t="s">
        <v>2922</v>
      </c>
      <c r="T2192" s="35" t="s">
        <v>2924</v>
      </c>
      <c r="U2192" s="35" t="s">
        <v>7589</v>
      </c>
      <c r="W2192" s="35" t="s">
        <v>57</v>
      </c>
      <c r="X2192" s="35" t="s">
        <v>59</v>
      </c>
      <c r="Y2192" s="35" t="s">
        <v>819</v>
      </c>
      <c r="Z2192" s="35" t="s">
        <v>5193</v>
      </c>
    </row>
    <row r="2193" spans="1:26" ht="15" customHeight="1">
      <c r="A2193" s="35" t="s">
        <v>1304</v>
      </c>
      <c r="C2193" s="35" t="s">
        <v>7592</v>
      </c>
      <c r="D2193" s="35">
        <f>IFERROR(IF($A2193="HDC",IF(VLOOKUP($C2193,hdc!$B$2:$F$1600,2,FALSE())="","",VLOOKUP($C2193,hdc!$B$2:$F$1600,2,FALSE())),IF($A2193="NAUTICS",IF(VLOOKUP($C2193,nautics!$B$2:$F$1200,2,FALSE())="","",VLOOKUP($C2193,nautics!$B$2:$F$1200,2,FALSE())),IF($A2193="ST",IF(VLOOKUP($C2193,st!$B$2:$F$400,2,FALSE())="","",VLOOKUP($C2193,st!$B$2:$F$400,2,FALSE())),""))),"")</f>
        <v>1</v>
      </c>
      <c r="E2193" s="35">
        <f>IFERROR(IF($A2193="HDC",IF(VLOOKUP($C2193,hdc!$B$2:$F$1600,3,FALSE())="","",VLOOKUP($C2193,hdc!$B$2:$F$1600,3,FALSE())),IF($A2193="NAUTICS",IF(VLOOKUP($C2193,nautics!$B$2:$F$1200,3,FALSE())="","",VLOOKUP($C2193,nautics!$B$2:$F$1200,3,FALSE())),IF($A2193="ST",IF(VLOOKUP($C2193,st!$B$2:$F$400,3,FALSE())="","",VLOOKUP($C2193,st!$B$2:$F$400,3,FALSE())),""))),"")</f>
        <v>1</v>
      </c>
      <c r="F2193" s="35" t="str">
        <f>IFERROR(IF($A2193="HDC",IF(VLOOKUP($C2193,hdc!$B$2:$F$1600,4,FALSE())="","",VLOOKUP($C2193,hdc!$B$2:$F$1600,4,FALSE())),IF($A2193="NAUTICS",IF(VLOOKUP($C2193,nautics!$B$2:$F$1200,4,FALSE())="","",VLOOKUP($C2193,nautics!$B$2:$F$1200,4,FALSE())),IF($A2193="ST",IF(VLOOKUP($C2193,st!$B$2:$F$400,4,FALSE())="","",VLOOKUP($C2193,st!$B$2:$F$400,4,FALSE())),""))),"")</f>
        <v/>
      </c>
      <c r="G2193" s="35" t="str">
        <f>IFERROR(IF($A2193="HDC",IF(VLOOKUP($C2193,hdc!$B$2:$F$1600,5,FALSE())="","",VLOOKUP($C2193,hdc!$B$2:$F$1600,5,FALSE())),IF($A2193="NAUTICS",IF(VLOOKUP($C2193,nautics!$B$2:$F$1200,5,FALSE())="","",VLOOKUP($C2193,nautics!$B$2:$F$1200,5,FALSE())),IF($A2193="ST",IF(VLOOKUP($C2193,st!$B$2:$F$400,5,FALSE())="","",VLOOKUP($C2193,st!$B$2:$F$400,5,FALSE())),""))),"")</f>
        <v/>
      </c>
      <c r="H2193" s="35" t="s">
        <v>155</v>
      </c>
      <c r="I2193" s="35" t="s">
        <v>34</v>
      </c>
      <c r="J2193" s="35" t="s">
        <v>891</v>
      </c>
      <c r="K2193" s="35">
        <f t="shared" si="8"/>
        <v>57</v>
      </c>
      <c r="L2193" s="35" t="s">
        <v>815</v>
      </c>
      <c r="M2193" s="35" t="s">
        <v>816</v>
      </c>
      <c r="N2193" s="35" t="s">
        <v>736</v>
      </c>
      <c r="O2193" s="35" t="s">
        <v>738</v>
      </c>
      <c r="P2193" s="35" t="s">
        <v>6880</v>
      </c>
      <c r="Q2193" s="35" t="s">
        <v>6872</v>
      </c>
      <c r="S2193" s="35" t="s">
        <v>2607</v>
      </c>
      <c r="T2193" s="35" t="s">
        <v>2609</v>
      </c>
      <c r="U2193" s="35" t="s">
        <v>7597</v>
      </c>
      <c r="W2193" s="35" t="s">
        <v>57</v>
      </c>
      <c r="X2193" s="35" t="s">
        <v>59</v>
      </c>
      <c r="Y2193" s="35" t="s">
        <v>819</v>
      </c>
      <c r="Z2193" s="35" t="s">
        <v>2653</v>
      </c>
    </row>
    <row r="2194" spans="1:26" ht="15" customHeight="1">
      <c r="A2194" s="35" t="s">
        <v>1304</v>
      </c>
      <c r="C2194" s="35" t="s">
        <v>7599</v>
      </c>
      <c r="D2194" s="35">
        <f>IFERROR(IF($A2194="HDC",IF(VLOOKUP($C2194,hdc!$B$2:$F$1600,2,FALSE())="","",VLOOKUP($C2194,hdc!$B$2:$F$1600,2,FALSE())),IF($A2194="NAUTICS",IF(VLOOKUP($C2194,nautics!$B$2:$F$1200,2,FALSE())="","",VLOOKUP($C2194,nautics!$B$2:$F$1200,2,FALSE())),IF($A2194="ST",IF(VLOOKUP($C2194,st!$B$2:$F$400,2,FALSE())="","",VLOOKUP($C2194,st!$B$2:$F$400,2,FALSE())),""))),"")</f>
        <v>1</v>
      </c>
      <c r="E2194" s="35">
        <f>IFERROR(IF($A2194="HDC",IF(VLOOKUP($C2194,hdc!$B$2:$F$1600,3,FALSE())="","",VLOOKUP($C2194,hdc!$B$2:$F$1600,3,FALSE())),IF($A2194="NAUTICS",IF(VLOOKUP($C2194,nautics!$B$2:$F$1200,3,FALSE())="","",VLOOKUP($C2194,nautics!$B$2:$F$1200,3,FALSE())),IF($A2194="ST",IF(VLOOKUP($C2194,st!$B$2:$F$400,3,FALSE())="","",VLOOKUP($C2194,st!$B$2:$F$400,3,FALSE())),""))),"")</f>
        <v>1</v>
      </c>
      <c r="F2194" s="35" t="str">
        <f>IFERROR(IF($A2194="HDC",IF(VLOOKUP($C2194,hdc!$B$2:$F$1600,4,FALSE())="","",VLOOKUP($C2194,hdc!$B$2:$F$1600,4,FALSE())),IF($A2194="NAUTICS",IF(VLOOKUP($C2194,nautics!$B$2:$F$1200,4,FALSE())="","",VLOOKUP($C2194,nautics!$B$2:$F$1200,4,FALSE())),IF($A2194="ST",IF(VLOOKUP($C2194,st!$B$2:$F$400,4,FALSE())="","",VLOOKUP($C2194,st!$B$2:$F$400,4,FALSE())),""))),"")</f>
        <v/>
      </c>
      <c r="G2194" s="35" t="str">
        <f>IFERROR(IF($A2194="HDC",IF(VLOOKUP($C2194,hdc!$B$2:$F$1600,5,FALSE())="","",VLOOKUP($C2194,hdc!$B$2:$F$1600,5,FALSE())),IF($A2194="NAUTICS",IF(VLOOKUP($C2194,nautics!$B$2:$F$1200,5,FALSE())="","",VLOOKUP($C2194,nautics!$B$2:$F$1200,5,FALSE())),IF($A2194="ST",IF(VLOOKUP($C2194,st!$B$2:$F$400,5,FALSE())="","",VLOOKUP($C2194,st!$B$2:$F$400,5,FALSE())),""))),"")</f>
        <v/>
      </c>
      <c r="H2194" s="35" t="s">
        <v>155</v>
      </c>
      <c r="I2194" s="35" t="s">
        <v>34</v>
      </c>
      <c r="J2194" s="35" t="s">
        <v>7601</v>
      </c>
      <c r="K2194" s="35">
        <f t="shared" si="8"/>
        <v>39</v>
      </c>
      <c r="L2194" s="35" t="s">
        <v>815</v>
      </c>
      <c r="M2194" s="35" t="s">
        <v>816</v>
      </c>
      <c r="N2194" s="35" t="s">
        <v>736</v>
      </c>
      <c r="O2194" s="35" t="s">
        <v>738</v>
      </c>
      <c r="P2194" s="35" t="s">
        <v>7605</v>
      </c>
      <c r="Q2194" s="35" t="s">
        <v>6872</v>
      </c>
      <c r="S2194" s="35" t="s">
        <v>511</v>
      </c>
      <c r="T2194" s="35" t="s">
        <v>513</v>
      </c>
      <c r="U2194" s="35" t="s">
        <v>7608</v>
      </c>
      <c r="W2194" s="35" t="s">
        <v>57</v>
      </c>
      <c r="X2194" s="35" t="s">
        <v>59</v>
      </c>
      <c r="Y2194" s="35" t="s">
        <v>819</v>
      </c>
      <c r="Z2194" s="35" t="s">
        <v>3577</v>
      </c>
    </row>
    <row r="2195" spans="1:26" ht="15" customHeight="1">
      <c r="A2195" s="35" t="s">
        <v>1304</v>
      </c>
      <c r="C2195" s="35" t="s">
        <v>7609</v>
      </c>
      <c r="D2195" s="35">
        <f>IFERROR(IF($A2195="HDC",IF(VLOOKUP($C2195,hdc!$B$2:$F$1600,2,FALSE())="","",VLOOKUP($C2195,hdc!$B$2:$F$1600,2,FALSE())),IF($A2195="NAUTICS",IF(VLOOKUP($C2195,nautics!$B$2:$F$1200,2,FALSE())="","",VLOOKUP($C2195,nautics!$B$2:$F$1200,2,FALSE())),IF($A2195="ST",IF(VLOOKUP($C2195,st!$B$2:$F$400,2,FALSE())="","",VLOOKUP($C2195,st!$B$2:$F$400,2,FALSE())),""))),"")</f>
        <v>1</v>
      </c>
      <c r="E2195" s="35">
        <f>IFERROR(IF($A2195="HDC",IF(VLOOKUP($C2195,hdc!$B$2:$F$1600,3,FALSE())="","",VLOOKUP($C2195,hdc!$B$2:$F$1600,3,FALSE())),IF($A2195="NAUTICS",IF(VLOOKUP($C2195,nautics!$B$2:$F$1200,3,FALSE())="","",VLOOKUP($C2195,nautics!$B$2:$F$1200,3,FALSE())),IF($A2195="ST",IF(VLOOKUP($C2195,st!$B$2:$F$400,3,FALSE())="","",VLOOKUP($C2195,st!$B$2:$F$400,3,FALSE())),""))),"")</f>
        <v>1</v>
      </c>
      <c r="F2195" s="35" t="str">
        <f>IFERROR(IF($A2195="HDC",IF(VLOOKUP($C2195,hdc!$B$2:$F$1600,4,FALSE())="","",VLOOKUP($C2195,hdc!$B$2:$F$1600,4,FALSE())),IF($A2195="NAUTICS",IF(VLOOKUP($C2195,nautics!$B$2:$F$1200,4,FALSE())="","",VLOOKUP($C2195,nautics!$B$2:$F$1200,4,FALSE())),IF($A2195="ST",IF(VLOOKUP($C2195,st!$B$2:$F$400,4,FALSE())="","",VLOOKUP($C2195,st!$B$2:$F$400,4,FALSE())),""))),"")</f>
        <v/>
      </c>
      <c r="G2195" s="35" t="str">
        <f>IFERROR(IF($A2195="HDC",IF(VLOOKUP($C2195,hdc!$B$2:$F$1600,5,FALSE())="","",VLOOKUP($C2195,hdc!$B$2:$F$1600,5,FALSE())),IF($A2195="NAUTICS",IF(VLOOKUP($C2195,nautics!$B$2:$F$1200,5,FALSE())="","",VLOOKUP($C2195,nautics!$B$2:$F$1200,5,FALSE())),IF($A2195="ST",IF(VLOOKUP($C2195,st!$B$2:$F$400,5,FALSE())="","",VLOOKUP($C2195,st!$B$2:$F$400,5,FALSE())),""))),"")</f>
        <v/>
      </c>
      <c r="H2195" s="35" t="s">
        <v>155</v>
      </c>
      <c r="I2195" s="35" t="s">
        <v>34</v>
      </c>
      <c r="J2195" s="35" t="s">
        <v>7610</v>
      </c>
      <c r="K2195" s="35">
        <f t="shared" si="8"/>
        <v>59</v>
      </c>
      <c r="L2195" s="35" t="s">
        <v>815</v>
      </c>
      <c r="M2195" s="35" t="s">
        <v>816</v>
      </c>
      <c r="N2195" s="35" t="s">
        <v>736</v>
      </c>
      <c r="O2195" s="35" t="s">
        <v>738</v>
      </c>
      <c r="P2195" s="35" t="s">
        <v>6889</v>
      </c>
      <c r="Q2195" s="35" t="s">
        <v>6872</v>
      </c>
      <c r="S2195" s="35" t="s">
        <v>486</v>
      </c>
      <c r="T2195" s="35" t="s">
        <v>487</v>
      </c>
      <c r="U2195" s="35" t="s">
        <v>7615</v>
      </c>
      <c r="W2195" s="35" t="s">
        <v>57</v>
      </c>
      <c r="X2195" s="35" t="s">
        <v>59</v>
      </c>
      <c r="Y2195" s="35" t="s">
        <v>819</v>
      </c>
      <c r="Z2195" s="35" t="s">
        <v>2183</v>
      </c>
    </row>
    <row r="2196" spans="1:26" ht="15" customHeight="1">
      <c r="A2196" s="35" t="s">
        <v>1304</v>
      </c>
      <c r="C2196" s="35" t="s">
        <v>7618</v>
      </c>
      <c r="D2196" s="35">
        <f>IFERROR(IF($A2196="HDC",IF(VLOOKUP($C2196,hdc!$B$2:$F$1600,2,FALSE())="","",VLOOKUP($C2196,hdc!$B$2:$F$1600,2,FALSE())),IF($A2196="NAUTICS",IF(VLOOKUP($C2196,nautics!$B$2:$F$1200,2,FALSE())="","",VLOOKUP($C2196,nautics!$B$2:$F$1200,2,FALSE())),IF($A2196="ST",IF(VLOOKUP($C2196,st!$B$2:$F$400,2,FALSE())="","",VLOOKUP($C2196,st!$B$2:$F$400,2,FALSE())),""))),"")</f>
        <v>1</v>
      </c>
      <c r="E2196" s="35">
        <f>IFERROR(IF($A2196="HDC",IF(VLOOKUP($C2196,hdc!$B$2:$F$1600,3,FALSE())="","",VLOOKUP($C2196,hdc!$B$2:$F$1600,3,FALSE())),IF($A2196="NAUTICS",IF(VLOOKUP($C2196,nautics!$B$2:$F$1200,3,FALSE())="","",VLOOKUP($C2196,nautics!$B$2:$F$1200,3,FALSE())),IF($A2196="ST",IF(VLOOKUP($C2196,st!$B$2:$F$400,3,FALSE())="","",VLOOKUP($C2196,st!$B$2:$F$400,3,FALSE())),""))),"")</f>
        <v>1</v>
      </c>
      <c r="F2196" s="35" t="str">
        <f>IFERROR(IF($A2196="HDC",IF(VLOOKUP($C2196,hdc!$B$2:$F$1600,4,FALSE())="","",VLOOKUP($C2196,hdc!$B$2:$F$1600,4,FALSE())),IF($A2196="NAUTICS",IF(VLOOKUP($C2196,nautics!$B$2:$F$1200,4,FALSE())="","",VLOOKUP($C2196,nautics!$B$2:$F$1200,4,FALSE())),IF($A2196="ST",IF(VLOOKUP($C2196,st!$B$2:$F$400,4,FALSE())="","",VLOOKUP($C2196,st!$B$2:$F$400,4,FALSE())),""))),"")</f>
        <v/>
      </c>
      <c r="G2196" s="35" t="str">
        <f>IFERROR(IF($A2196="HDC",IF(VLOOKUP($C2196,hdc!$B$2:$F$1600,5,FALSE())="","",VLOOKUP($C2196,hdc!$B$2:$F$1600,5,FALSE())),IF($A2196="NAUTICS",IF(VLOOKUP($C2196,nautics!$B$2:$F$1200,5,FALSE())="","",VLOOKUP($C2196,nautics!$B$2:$F$1200,5,FALSE())),IF($A2196="ST",IF(VLOOKUP($C2196,st!$B$2:$F$400,5,FALSE())="","",VLOOKUP($C2196,st!$B$2:$F$400,5,FALSE())),""))),"")</f>
        <v/>
      </c>
      <c r="H2196" s="35" t="s">
        <v>155</v>
      </c>
      <c r="I2196" s="35" t="s">
        <v>34</v>
      </c>
      <c r="J2196" s="35" t="s">
        <v>7621</v>
      </c>
      <c r="K2196" s="35">
        <f t="shared" si="8"/>
        <v>42</v>
      </c>
      <c r="L2196" s="35" t="s">
        <v>815</v>
      </c>
      <c r="M2196" s="35" t="s">
        <v>816</v>
      </c>
      <c r="N2196" s="35" t="s">
        <v>736</v>
      </c>
      <c r="O2196" s="35" t="s">
        <v>738</v>
      </c>
      <c r="P2196" s="35" t="s">
        <v>6852</v>
      </c>
      <c r="Q2196" s="35" t="s">
        <v>6848</v>
      </c>
      <c r="S2196" s="35" t="s">
        <v>2781</v>
      </c>
      <c r="T2196" s="35" t="s">
        <v>2782</v>
      </c>
      <c r="U2196" s="35" t="s">
        <v>7626</v>
      </c>
      <c r="W2196" s="35" t="s">
        <v>57</v>
      </c>
      <c r="X2196" s="35" t="s">
        <v>59</v>
      </c>
      <c r="Y2196" s="35" t="s">
        <v>819</v>
      </c>
      <c r="Z2196" s="35" t="s">
        <v>2806</v>
      </c>
    </row>
    <row r="2197" spans="1:26" ht="15" customHeight="1">
      <c r="A2197" s="35" t="s">
        <v>1304</v>
      </c>
      <c r="C2197" s="35" t="s">
        <v>7628</v>
      </c>
      <c r="D2197" s="35">
        <f>IFERROR(IF($A2197="HDC",IF(VLOOKUP($C2197,hdc!$B$2:$F$1600,2,FALSE())="","",VLOOKUP($C2197,hdc!$B$2:$F$1600,2,FALSE())),IF($A2197="NAUTICS",IF(VLOOKUP($C2197,nautics!$B$2:$F$1200,2,FALSE())="","",VLOOKUP($C2197,nautics!$B$2:$F$1200,2,FALSE())),IF($A2197="ST",IF(VLOOKUP($C2197,st!$B$2:$F$400,2,FALSE())="","",VLOOKUP($C2197,st!$B$2:$F$400,2,FALSE())),""))),"")</f>
        <v>1</v>
      </c>
      <c r="E2197" s="35">
        <f>IFERROR(IF($A2197="HDC",IF(VLOOKUP($C2197,hdc!$B$2:$F$1600,3,FALSE())="","",VLOOKUP($C2197,hdc!$B$2:$F$1600,3,FALSE())),IF($A2197="NAUTICS",IF(VLOOKUP($C2197,nautics!$B$2:$F$1200,3,FALSE())="","",VLOOKUP($C2197,nautics!$B$2:$F$1200,3,FALSE())),IF($A2197="ST",IF(VLOOKUP($C2197,st!$B$2:$F$400,3,FALSE())="","",VLOOKUP($C2197,st!$B$2:$F$400,3,FALSE())),""))),"")</f>
        <v>1</v>
      </c>
      <c r="F2197" s="35" t="str">
        <f>IFERROR(IF($A2197="HDC",IF(VLOOKUP($C2197,hdc!$B$2:$F$1600,4,FALSE())="","",VLOOKUP($C2197,hdc!$B$2:$F$1600,4,FALSE())),IF($A2197="NAUTICS",IF(VLOOKUP($C2197,nautics!$B$2:$F$1200,4,FALSE())="","",VLOOKUP($C2197,nautics!$B$2:$F$1200,4,FALSE())),IF($A2197="ST",IF(VLOOKUP($C2197,st!$B$2:$F$400,4,FALSE())="","",VLOOKUP($C2197,st!$B$2:$F$400,4,FALSE())),""))),"")</f>
        <v/>
      </c>
      <c r="G2197" s="35" t="str">
        <f>IFERROR(IF($A2197="HDC",IF(VLOOKUP($C2197,hdc!$B$2:$F$1600,5,FALSE())="","",VLOOKUP($C2197,hdc!$B$2:$F$1600,5,FALSE())),IF($A2197="NAUTICS",IF(VLOOKUP($C2197,nautics!$B$2:$F$1200,5,FALSE())="","",VLOOKUP($C2197,nautics!$B$2:$F$1200,5,FALSE())),IF($A2197="ST",IF(VLOOKUP($C2197,st!$B$2:$F$400,5,FALSE())="","",VLOOKUP($C2197,st!$B$2:$F$400,5,FALSE())),""))),"")</f>
        <v/>
      </c>
      <c r="H2197" s="35" t="s">
        <v>155</v>
      </c>
      <c r="I2197" s="35" t="s">
        <v>34</v>
      </c>
      <c r="J2197" s="35" t="s">
        <v>7632</v>
      </c>
      <c r="K2197" s="35">
        <f t="shared" si="8"/>
        <v>69</v>
      </c>
      <c r="L2197" s="35" t="s">
        <v>815</v>
      </c>
      <c r="M2197" s="35" t="s">
        <v>816</v>
      </c>
      <c r="N2197" s="35" t="s">
        <v>736</v>
      </c>
      <c r="O2197" s="35" t="s">
        <v>738</v>
      </c>
      <c r="P2197" s="35" t="s">
        <v>6896</v>
      </c>
      <c r="Q2197" s="35" t="s">
        <v>6872</v>
      </c>
      <c r="S2197" s="35" t="s">
        <v>531</v>
      </c>
      <c r="T2197" s="35" t="s">
        <v>532</v>
      </c>
      <c r="U2197" s="35" t="s">
        <v>7635</v>
      </c>
      <c r="W2197" s="35" t="s">
        <v>57</v>
      </c>
      <c r="X2197" s="35" t="s">
        <v>59</v>
      </c>
      <c r="Y2197" s="35" t="s">
        <v>819</v>
      </c>
      <c r="Z2197" s="35" t="s">
        <v>7636</v>
      </c>
    </row>
    <row r="2198" spans="1:26" ht="15" customHeight="1">
      <c r="A2198" s="35" t="s">
        <v>1304</v>
      </c>
      <c r="C2198" s="35" t="s">
        <v>7637</v>
      </c>
      <c r="D2198" s="35" t="str">
        <f>IFERROR(IF($A2198="HDC",IF(VLOOKUP($C2198,hdc!$B$2:$F$1600,2,FALSE())="","",VLOOKUP($C2198,hdc!$B$2:$F$1600,2,FALSE())),IF($A2198="NAUTICS",IF(VLOOKUP($C2198,nautics!$B$2:$F$1200,2,FALSE())="","",VLOOKUP($C2198,nautics!$B$2:$F$1200,2,FALSE())),IF($A2198="ST",IF(VLOOKUP($C2198,st!$B$2:$F$400,2,FALSE())="","",VLOOKUP($C2198,st!$B$2:$F$400,2,FALSE())),""))),"")</f>
        <v/>
      </c>
      <c r="E2198" s="35" t="str">
        <f>IFERROR(IF($A2198="HDC",IF(VLOOKUP($C2198,hdc!$B$2:$F$1600,3,FALSE())="","",VLOOKUP($C2198,hdc!$B$2:$F$1600,3,FALSE())),IF($A2198="NAUTICS",IF(VLOOKUP($C2198,nautics!$B$2:$F$1200,3,FALSE())="","",VLOOKUP($C2198,nautics!$B$2:$F$1200,3,FALSE())),IF($A2198="ST",IF(VLOOKUP($C2198,st!$B$2:$F$400,3,FALSE())="","",VLOOKUP($C2198,st!$B$2:$F$400,3,FALSE())),""))),"")</f>
        <v/>
      </c>
      <c r="F2198" s="35" t="str">
        <f>IFERROR(IF($A2198="HDC",IF(VLOOKUP($C2198,hdc!$B$2:$F$1600,4,FALSE())="","",VLOOKUP($C2198,hdc!$B$2:$F$1600,4,FALSE())),IF($A2198="NAUTICS",IF(VLOOKUP($C2198,nautics!$B$2:$F$1200,4,FALSE())="","",VLOOKUP($C2198,nautics!$B$2:$F$1200,4,FALSE())),IF($A2198="ST",IF(VLOOKUP($C2198,st!$B$2:$F$400,4,FALSE())="","",VLOOKUP($C2198,st!$B$2:$F$400,4,FALSE())),""))),"")</f>
        <v/>
      </c>
      <c r="G2198" s="35" t="str">
        <f>IFERROR(IF($A2198="HDC",IF(VLOOKUP($C2198,hdc!$B$2:$F$1600,5,FALSE())="","",VLOOKUP($C2198,hdc!$B$2:$F$1600,5,FALSE())),IF($A2198="NAUTICS",IF(VLOOKUP($C2198,nautics!$B$2:$F$1200,5,FALSE())="","",VLOOKUP($C2198,nautics!$B$2:$F$1200,5,FALSE())),IF($A2198="ST",IF(VLOOKUP($C2198,st!$B$2:$F$400,5,FALSE())="","",VLOOKUP($C2198,st!$B$2:$F$400,5,FALSE())),""))),"")</f>
        <v/>
      </c>
      <c r="H2198" s="35" t="s">
        <v>104</v>
      </c>
      <c r="I2198" s="35" t="s">
        <v>34</v>
      </c>
      <c r="J2198" s="35" t="s">
        <v>1537</v>
      </c>
      <c r="K2198" s="35">
        <f t="shared" si="8"/>
        <v>3</v>
      </c>
      <c r="L2198" s="35" t="s">
        <v>7641</v>
      </c>
      <c r="M2198" s="35" t="s">
        <v>7642</v>
      </c>
      <c r="N2198" s="35" t="s">
        <v>2922</v>
      </c>
      <c r="O2198" s="35" t="s">
        <v>2924</v>
      </c>
      <c r="P2198" s="35" t="s">
        <v>6871</v>
      </c>
      <c r="Q2198" s="35" t="s">
        <v>6872</v>
      </c>
      <c r="S2198" s="35" t="s">
        <v>2922</v>
      </c>
      <c r="T2198" s="35" t="s">
        <v>2924</v>
      </c>
      <c r="U2198" s="35" t="s">
        <v>89</v>
      </c>
      <c r="W2198" s="35" t="s">
        <v>78</v>
      </c>
      <c r="X2198" s="35" t="s">
        <v>4550</v>
      </c>
      <c r="Y2198" s="35" t="s">
        <v>89</v>
      </c>
      <c r="Z2198" s="35" t="s">
        <v>89</v>
      </c>
    </row>
    <row r="2199" spans="1:26" ht="15" customHeight="1">
      <c r="A2199" s="35" t="s">
        <v>1304</v>
      </c>
      <c r="C2199" s="35" t="s">
        <v>7645</v>
      </c>
      <c r="D2199" s="35" t="str">
        <f>IFERROR(IF($A2199="HDC",IF(VLOOKUP($C2199,hdc!$B$2:$F$1600,2,FALSE())="","",VLOOKUP($C2199,hdc!$B$2:$F$1600,2,FALSE())),IF($A2199="NAUTICS",IF(VLOOKUP($C2199,nautics!$B$2:$F$1200,2,FALSE())="","",VLOOKUP($C2199,nautics!$B$2:$F$1200,2,FALSE())),IF($A2199="ST",IF(VLOOKUP($C2199,st!$B$2:$F$400,2,FALSE())="","",VLOOKUP($C2199,st!$B$2:$F$400,2,FALSE())),""))),"")</f>
        <v/>
      </c>
      <c r="E2199" s="35" t="str">
        <f>IFERROR(IF($A2199="HDC",IF(VLOOKUP($C2199,hdc!$B$2:$F$1600,3,FALSE())="","",VLOOKUP($C2199,hdc!$B$2:$F$1600,3,FALSE())),IF($A2199="NAUTICS",IF(VLOOKUP($C2199,nautics!$B$2:$F$1200,3,FALSE())="","",VLOOKUP($C2199,nautics!$B$2:$F$1200,3,FALSE())),IF($A2199="ST",IF(VLOOKUP($C2199,st!$B$2:$F$400,3,FALSE())="","",VLOOKUP($C2199,st!$B$2:$F$400,3,FALSE())),""))),"")</f>
        <v/>
      </c>
      <c r="F2199" s="35" t="str">
        <f>IFERROR(IF($A2199="HDC",IF(VLOOKUP($C2199,hdc!$B$2:$F$1600,4,FALSE())="","",VLOOKUP($C2199,hdc!$B$2:$F$1600,4,FALSE())),IF($A2199="NAUTICS",IF(VLOOKUP($C2199,nautics!$B$2:$F$1200,4,FALSE())="","",VLOOKUP($C2199,nautics!$B$2:$F$1200,4,FALSE())),IF($A2199="ST",IF(VLOOKUP($C2199,st!$B$2:$F$400,4,FALSE())="","",VLOOKUP($C2199,st!$B$2:$F$400,4,FALSE())),""))),"")</f>
        <v/>
      </c>
      <c r="G2199" s="35" t="str">
        <f>IFERROR(IF($A2199="HDC",IF(VLOOKUP($C2199,hdc!$B$2:$F$1600,5,FALSE())="","",VLOOKUP($C2199,hdc!$B$2:$F$1600,5,FALSE())),IF($A2199="NAUTICS",IF(VLOOKUP($C2199,nautics!$B$2:$F$1200,5,FALSE())="","",VLOOKUP($C2199,nautics!$B$2:$F$1200,5,FALSE())),IF($A2199="ST",IF(VLOOKUP($C2199,st!$B$2:$F$400,5,FALSE())="","",VLOOKUP($C2199,st!$B$2:$F$400,5,FALSE())),""))),"")</f>
        <v/>
      </c>
      <c r="H2199" s="35" t="s">
        <v>104</v>
      </c>
      <c r="I2199" s="35" t="s">
        <v>34</v>
      </c>
      <c r="J2199" s="35" t="s">
        <v>1537</v>
      </c>
      <c r="K2199" s="35">
        <f t="shared" si="8"/>
        <v>3</v>
      </c>
      <c r="L2199" s="35" t="s">
        <v>7649</v>
      </c>
      <c r="M2199" s="35" t="s">
        <v>7642</v>
      </c>
      <c r="N2199" s="35" t="s">
        <v>2607</v>
      </c>
      <c r="O2199" s="35" t="s">
        <v>2609</v>
      </c>
      <c r="P2199" s="35" t="s">
        <v>6880</v>
      </c>
      <c r="Q2199" s="35" t="s">
        <v>6872</v>
      </c>
      <c r="S2199" s="35" t="s">
        <v>2607</v>
      </c>
      <c r="T2199" s="35" t="s">
        <v>2609</v>
      </c>
      <c r="U2199" s="35" t="s">
        <v>89</v>
      </c>
      <c r="W2199" s="35" t="s">
        <v>78</v>
      </c>
      <c r="X2199" s="35" t="s">
        <v>4550</v>
      </c>
      <c r="Y2199" s="35" t="s">
        <v>89</v>
      </c>
      <c r="Z2199" s="35" t="s">
        <v>89</v>
      </c>
    </row>
    <row r="2200" spans="1:26" ht="15" customHeight="1">
      <c r="A2200" s="35" t="s">
        <v>1304</v>
      </c>
      <c r="C2200" s="35" t="s">
        <v>7653</v>
      </c>
      <c r="D2200" s="35" t="str">
        <f>IFERROR(IF($A2200="HDC",IF(VLOOKUP($C2200,hdc!$B$2:$F$1600,2,FALSE())="","",VLOOKUP($C2200,hdc!$B$2:$F$1600,2,FALSE())),IF($A2200="NAUTICS",IF(VLOOKUP($C2200,nautics!$B$2:$F$1200,2,FALSE())="","",VLOOKUP($C2200,nautics!$B$2:$F$1200,2,FALSE())),IF($A2200="ST",IF(VLOOKUP($C2200,st!$B$2:$F$400,2,FALSE())="","",VLOOKUP($C2200,st!$B$2:$F$400,2,FALSE())),""))),"")</f>
        <v/>
      </c>
      <c r="E2200" s="35" t="str">
        <f>IFERROR(IF($A2200="HDC",IF(VLOOKUP($C2200,hdc!$B$2:$F$1600,3,FALSE())="","",VLOOKUP($C2200,hdc!$B$2:$F$1600,3,FALSE())),IF($A2200="NAUTICS",IF(VLOOKUP($C2200,nautics!$B$2:$F$1200,3,FALSE())="","",VLOOKUP($C2200,nautics!$B$2:$F$1200,3,FALSE())),IF($A2200="ST",IF(VLOOKUP($C2200,st!$B$2:$F$400,3,FALSE())="","",VLOOKUP($C2200,st!$B$2:$F$400,3,FALSE())),""))),"")</f>
        <v/>
      </c>
      <c r="F2200" s="35" t="str">
        <f>IFERROR(IF($A2200="HDC",IF(VLOOKUP($C2200,hdc!$B$2:$F$1600,4,FALSE())="","",VLOOKUP($C2200,hdc!$B$2:$F$1600,4,FALSE())),IF($A2200="NAUTICS",IF(VLOOKUP($C2200,nautics!$B$2:$F$1200,4,FALSE())="","",VLOOKUP($C2200,nautics!$B$2:$F$1200,4,FALSE())),IF($A2200="ST",IF(VLOOKUP($C2200,st!$B$2:$F$400,4,FALSE())="","",VLOOKUP($C2200,st!$B$2:$F$400,4,FALSE())),""))),"")</f>
        <v/>
      </c>
      <c r="G2200" s="35" t="str">
        <f>IFERROR(IF($A2200="HDC",IF(VLOOKUP($C2200,hdc!$B$2:$F$1600,5,FALSE())="","",VLOOKUP($C2200,hdc!$B$2:$F$1600,5,FALSE())),IF($A2200="NAUTICS",IF(VLOOKUP($C2200,nautics!$B$2:$F$1200,5,FALSE())="","",VLOOKUP($C2200,nautics!$B$2:$F$1200,5,FALSE())),IF($A2200="ST",IF(VLOOKUP($C2200,st!$B$2:$F$400,5,FALSE())="","",VLOOKUP($C2200,st!$B$2:$F$400,5,FALSE())),""))),"")</f>
        <v/>
      </c>
      <c r="H2200" s="35" t="s">
        <v>104</v>
      </c>
      <c r="I2200" s="35" t="s">
        <v>34</v>
      </c>
      <c r="J2200" s="35" t="s">
        <v>1537</v>
      </c>
      <c r="K2200" s="35">
        <f t="shared" si="8"/>
        <v>3</v>
      </c>
      <c r="L2200" s="35" t="s">
        <v>7656</v>
      </c>
      <c r="M2200" s="35" t="s">
        <v>7642</v>
      </c>
      <c r="N2200" s="35" t="s">
        <v>511</v>
      </c>
      <c r="O2200" s="35" t="s">
        <v>513</v>
      </c>
      <c r="P2200" s="35" t="s">
        <v>7605</v>
      </c>
      <c r="Q2200" s="35" t="s">
        <v>6872</v>
      </c>
      <c r="S2200" s="35" t="s">
        <v>511</v>
      </c>
      <c r="T2200" s="35" t="s">
        <v>513</v>
      </c>
      <c r="U2200" s="35" t="s">
        <v>89</v>
      </c>
      <c r="W2200" s="35" t="s">
        <v>78</v>
      </c>
      <c r="X2200" s="35" t="s">
        <v>4550</v>
      </c>
      <c r="Y2200" s="35" t="s">
        <v>89</v>
      </c>
      <c r="Z2200" s="35" t="s">
        <v>89</v>
      </c>
    </row>
    <row r="2201" spans="1:26" ht="15" customHeight="1">
      <c r="A2201" s="35" t="s">
        <v>1304</v>
      </c>
      <c r="C2201" s="35" t="s">
        <v>7658</v>
      </c>
      <c r="D2201" s="35" t="str">
        <f>IFERROR(IF($A2201="HDC",IF(VLOOKUP($C2201,hdc!$B$2:$F$1600,2,FALSE())="","",VLOOKUP($C2201,hdc!$B$2:$F$1600,2,FALSE())),IF($A2201="NAUTICS",IF(VLOOKUP($C2201,nautics!$B$2:$F$1200,2,FALSE())="","",VLOOKUP($C2201,nautics!$B$2:$F$1200,2,FALSE())),IF($A2201="ST",IF(VLOOKUP($C2201,st!$B$2:$F$400,2,FALSE())="","",VLOOKUP($C2201,st!$B$2:$F$400,2,FALSE())),""))),"")</f>
        <v/>
      </c>
      <c r="E2201" s="35" t="str">
        <f>IFERROR(IF($A2201="HDC",IF(VLOOKUP($C2201,hdc!$B$2:$F$1600,3,FALSE())="","",VLOOKUP($C2201,hdc!$B$2:$F$1600,3,FALSE())),IF($A2201="NAUTICS",IF(VLOOKUP($C2201,nautics!$B$2:$F$1200,3,FALSE())="","",VLOOKUP($C2201,nautics!$B$2:$F$1200,3,FALSE())),IF($A2201="ST",IF(VLOOKUP($C2201,st!$B$2:$F$400,3,FALSE())="","",VLOOKUP($C2201,st!$B$2:$F$400,3,FALSE())),""))),"")</f>
        <v/>
      </c>
      <c r="F2201" s="35" t="str">
        <f>IFERROR(IF($A2201="HDC",IF(VLOOKUP($C2201,hdc!$B$2:$F$1600,4,FALSE())="","",VLOOKUP($C2201,hdc!$B$2:$F$1600,4,FALSE())),IF($A2201="NAUTICS",IF(VLOOKUP($C2201,nautics!$B$2:$F$1200,4,FALSE())="","",VLOOKUP($C2201,nautics!$B$2:$F$1200,4,FALSE())),IF($A2201="ST",IF(VLOOKUP($C2201,st!$B$2:$F$400,4,FALSE())="","",VLOOKUP($C2201,st!$B$2:$F$400,4,FALSE())),""))),"")</f>
        <v/>
      </c>
      <c r="G2201" s="35" t="str">
        <f>IFERROR(IF($A2201="HDC",IF(VLOOKUP($C2201,hdc!$B$2:$F$1600,5,FALSE())="","",VLOOKUP($C2201,hdc!$B$2:$F$1600,5,FALSE())),IF($A2201="NAUTICS",IF(VLOOKUP($C2201,nautics!$B$2:$F$1200,5,FALSE())="","",VLOOKUP($C2201,nautics!$B$2:$F$1200,5,FALSE())),IF($A2201="ST",IF(VLOOKUP($C2201,st!$B$2:$F$400,5,FALSE())="","",VLOOKUP($C2201,st!$B$2:$F$400,5,FALSE())),""))),"")</f>
        <v/>
      </c>
      <c r="H2201" s="35" t="s">
        <v>104</v>
      </c>
      <c r="I2201" s="35" t="s">
        <v>34</v>
      </c>
      <c r="J2201" s="35" t="s">
        <v>1537</v>
      </c>
      <c r="K2201" s="35">
        <f t="shared" si="8"/>
        <v>3</v>
      </c>
      <c r="L2201" s="35" t="s">
        <v>7662</v>
      </c>
      <c r="M2201" s="35" t="s">
        <v>7642</v>
      </c>
      <c r="N2201" s="35" t="s">
        <v>486</v>
      </c>
      <c r="O2201" s="35" t="s">
        <v>487</v>
      </c>
      <c r="P2201" s="35" t="s">
        <v>6889</v>
      </c>
      <c r="Q2201" s="35" t="s">
        <v>6872</v>
      </c>
      <c r="S2201" s="35" t="s">
        <v>486</v>
      </c>
      <c r="T2201" s="35" t="s">
        <v>487</v>
      </c>
      <c r="U2201" s="35" t="s">
        <v>89</v>
      </c>
      <c r="W2201" s="35" t="s">
        <v>78</v>
      </c>
      <c r="X2201" s="35" t="s">
        <v>4550</v>
      </c>
      <c r="Y2201" s="35" t="s">
        <v>89</v>
      </c>
      <c r="Z2201" s="35" t="s">
        <v>89</v>
      </c>
    </row>
    <row r="2202" spans="1:26" ht="15" customHeight="1">
      <c r="A2202" s="35" t="s">
        <v>1304</v>
      </c>
      <c r="C2202" s="35" t="s">
        <v>7664</v>
      </c>
      <c r="D2202" s="35">
        <f>IFERROR(IF($A2202="HDC",IF(VLOOKUP($C2202,hdc!$B$2:$F$1600,2,FALSE())="","",VLOOKUP($C2202,hdc!$B$2:$F$1600,2,FALSE())),IF($A2202="NAUTICS",IF(VLOOKUP($C2202,nautics!$B$2:$F$1200,2,FALSE())="","",VLOOKUP($C2202,nautics!$B$2:$F$1200,2,FALSE())),IF($A2202="ST",IF(VLOOKUP($C2202,st!$B$2:$F$400,2,FALSE())="","",VLOOKUP($C2202,st!$B$2:$F$400,2,FALSE())),""))),"")</f>
        <v>1</v>
      </c>
      <c r="E2202" s="35" t="str">
        <f>IFERROR(IF($A2202="HDC",IF(VLOOKUP($C2202,hdc!$B$2:$F$1600,3,FALSE())="","",VLOOKUP($C2202,hdc!$B$2:$F$1600,3,FALSE())),IF($A2202="NAUTICS",IF(VLOOKUP($C2202,nautics!$B$2:$F$1200,3,FALSE())="","",VLOOKUP($C2202,nautics!$B$2:$F$1200,3,FALSE())),IF($A2202="ST",IF(VLOOKUP($C2202,st!$B$2:$F$400,3,FALSE())="","",VLOOKUP($C2202,st!$B$2:$F$400,3,FALSE())),""))),"")</f>
        <v/>
      </c>
      <c r="F2202" s="35" t="str">
        <f>IFERROR(IF($A2202="HDC",IF(VLOOKUP($C2202,hdc!$B$2:$F$1600,4,FALSE())="","",VLOOKUP($C2202,hdc!$B$2:$F$1600,4,FALSE())),IF($A2202="NAUTICS",IF(VLOOKUP($C2202,nautics!$B$2:$F$1200,4,FALSE())="","",VLOOKUP($C2202,nautics!$B$2:$F$1200,4,FALSE())),IF($A2202="ST",IF(VLOOKUP($C2202,st!$B$2:$F$400,4,FALSE())="","",VLOOKUP($C2202,st!$B$2:$F$400,4,FALSE())),""))),"")</f>
        <v/>
      </c>
      <c r="G2202" s="35" t="str">
        <f>IFERROR(IF($A2202="HDC",IF(VLOOKUP($C2202,hdc!$B$2:$F$1600,5,FALSE())="","",VLOOKUP($C2202,hdc!$B$2:$F$1600,5,FALSE())),IF($A2202="NAUTICS",IF(VLOOKUP($C2202,nautics!$B$2:$F$1200,5,FALSE())="","",VLOOKUP($C2202,nautics!$B$2:$F$1200,5,FALSE())),IF($A2202="ST",IF(VLOOKUP($C2202,st!$B$2:$F$400,5,FALSE())="","",VLOOKUP($C2202,st!$B$2:$F$400,5,FALSE())),""))),"")</f>
        <v/>
      </c>
      <c r="H2202" s="35" t="s">
        <v>104</v>
      </c>
      <c r="I2202" s="35" t="s">
        <v>34</v>
      </c>
      <c r="J2202" s="35" t="s">
        <v>6553</v>
      </c>
      <c r="K2202" s="35">
        <f t="shared" si="8"/>
        <v>4</v>
      </c>
      <c r="L2202" s="35" t="s">
        <v>7667</v>
      </c>
      <c r="M2202" s="35" t="s">
        <v>7642</v>
      </c>
      <c r="N2202" s="35" t="s">
        <v>531</v>
      </c>
      <c r="O2202" s="35" t="s">
        <v>532</v>
      </c>
      <c r="P2202" s="35" t="s">
        <v>6896</v>
      </c>
      <c r="Q2202" s="35" t="s">
        <v>6872</v>
      </c>
      <c r="S2202" s="35" t="s">
        <v>531</v>
      </c>
      <c r="T2202" s="35" t="s">
        <v>532</v>
      </c>
      <c r="U2202" s="35" t="s">
        <v>89</v>
      </c>
      <c r="W2202" s="35" t="s">
        <v>78</v>
      </c>
      <c r="X2202" s="35" t="s">
        <v>4550</v>
      </c>
      <c r="Y2202" s="35" t="s">
        <v>89</v>
      </c>
      <c r="Z2202" s="35" t="s">
        <v>89</v>
      </c>
    </row>
    <row r="2203" spans="1:26" ht="15" customHeight="1">
      <c r="A2203" s="35" t="s">
        <v>1304</v>
      </c>
      <c r="C2203" s="35" t="s">
        <v>7670</v>
      </c>
      <c r="D2203" s="35">
        <f>IFERROR(IF($A2203="HDC",IF(VLOOKUP($C2203,hdc!$B$2:$F$1600,2,FALSE())="","",VLOOKUP($C2203,hdc!$B$2:$F$1600,2,FALSE())),IF($A2203="NAUTICS",IF(VLOOKUP($C2203,nautics!$B$2:$F$1200,2,FALSE())="","",VLOOKUP($C2203,nautics!$B$2:$F$1200,2,FALSE())),IF($A2203="ST",IF(VLOOKUP($C2203,st!$B$2:$F$400,2,FALSE())="","",VLOOKUP($C2203,st!$B$2:$F$400,2,FALSE())),""))),"")</f>
        <v>1</v>
      </c>
      <c r="E2203" s="35">
        <f>IFERROR(IF($A2203="HDC",IF(VLOOKUP($C2203,hdc!$B$2:$F$1600,3,FALSE())="","",VLOOKUP($C2203,hdc!$B$2:$F$1600,3,FALSE())),IF($A2203="NAUTICS",IF(VLOOKUP($C2203,nautics!$B$2:$F$1200,3,FALSE())="","",VLOOKUP($C2203,nautics!$B$2:$F$1200,3,FALSE())),IF($A2203="ST",IF(VLOOKUP($C2203,st!$B$2:$F$400,3,FALSE())="","",VLOOKUP($C2203,st!$B$2:$F$400,3,FALSE())),""))),"")</f>
        <v>1</v>
      </c>
      <c r="F2203" s="35" t="str">
        <f>IFERROR(IF($A2203="HDC",IF(VLOOKUP($C2203,hdc!$B$2:$F$1600,4,FALSE())="","",VLOOKUP($C2203,hdc!$B$2:$F$1600,4,FALSE())),IF($A2203="NAUTICS",IF(VLOOKUP($C2203,nautics!$B$2:$F$1200,4,FALSE())="","",VLOOKUP($C2203,nautics!$B$2:$F$1200,4,FALSE())),IF($A2203="ST",IF(VLOOKUP($C2203,st!$B$2:$F$400,4,FALSE())="","",VLOOKUP($C2203,st!$B$2:$F$400,4,FALSE())),""))),"")</f>
        <v/>
      </c>
      <c r="G2203" s="35" t="str">
        <f>IFERROR(IF($A2203="HDC",IF(VLOOKUP($C2203,hdc!$B$2:$F$1600,5,FALSE())="","",VLOOKUP($C2203,hdc!$B$2:$F$1600,5,FALSE())),IF($A2203="NAUTICS",IF(VLOOKUP($C2203,nautics!$B$2:$F$1200,5,FALSE())="","",VLOOKUP($C2203,nautics!$B$2:$F$1200,5,FALSE())),IF($A2203="ST",IF(VLOOKUP($C2203,st!$B$2:$F$400,5,FALSE())="","",VLOOKUP($C2203,st!$B$2:$F$400,5,FALSE())),""))),"")</f>
        <v/>
      </c>
      <c r="H2203" s="35" t="s">
        <v>155</v>
      </c>
      <c r="I2203" s="35" t="s">
        <v>34</v>
      </c>
      <c r="J2203" s="35" t="s">
        <v>7672</v>
      </c>
      <c r="K2203" s="35">
        <f t="shared" si="8"/>
        <v>19</v>
      </c>
      <c r="L2203" s="35" t="s">
        <v>815</v>
      </c>
      <c r="M2203" s="35" t="s">
        <v>816</v>
      </c>
      <c r="N2203" s="35" t="s">
        <v>736</v>
      </c>
      <c r="O2203" s="35" t="s">
        <v>738</v>
      </c>
      <c r="P2203" s="35" t="s">
        <v>6906</v>
      </c>
      <c r="Q2203" s="35" t="s">
        <v>6872</v>
      </c>
      <c r="S2203" s="35" t="s">
        <v>2763</v>
      </c>
      <c r="T2203" s="35" t="s">
        <v>2765</v>
      </c>
      <c r="U2203" s="35" t="s">
        <v>7675</v>
      </c>
      <c r="W2203" s="35" t="s">
        <v>57</v>
      </c>
      <c r="X2203" s="35" t="s">
        <v>59</v>
      </c>
      <c r="Y2203" s="35" t="s">
        <v>819</v>
      </c>
      <c r="Z2203" s="35" t="s">
        <v>6909</v>
      </c>
    </row>
    <row r="2204" spans="1:26" ht="15" customHeight="1">
      <c r="A2204" s="35" t="s">
        <v>1304</v>
      </c>
      <c r="C2204" s="35" t="s">
        <v>7677</v>
      </c>
      <c r="D2204" s="35">
        <f>IFERROR(IF($A2204="HDC",IF(VLOOKUP($C2204,hdc!$B$2:$F$1600,2,FALSE())="","",VLOOKUP($C2204,hdc!$B$2:$F$1600,2,FALSE())),IF($A2204="NAUTICS",IF(VLOOKUP($C2204,nautics!$B$2:$F$1200,2,FALSE())="","",VLOOKUP($C2204,nautics!$B$2:$F$1200,2,FALSE())),IF($A2204="ST",IF(VLOOKUP($C2204,st!$B$2:$F$400,2,FALSE())="","",VLOOKUP($C2204,st!$B$2:$F$400,2,FALSE())),""))),"")</f>
        <v>1</v>
      </c>
      <c r="E2204" s="35" t="str">
        <f>IFERROR(IF($A2204="HDC",IF(VLOOKUP($C2204,hdc!$B$2:$F$1600,3,FALSE())="","",VLOOKUP($C2204,hdc!$B$2:$F$1600,3,FALSE())),IF($A2204="NAUTICS",IF(VLOOKUP($C2204,nautics!$B$2:$F$1200,3,FALSE())="","",VLOOKUP($C2204,nautics!$B$2:$F$1200,3,FALSE())),IF($A2204="ST",IF(VLOOKUP($C2204,st!$B$2:$F$400,3,FALSE())="","",VLOOKUP($C2204,st!$B$2:$F$400,3,FALSE())),""))),"")</f>
        <v/>
      </c>
      <c r="F2204" s="35" t="str">
        <f>IFERROR(IF($A2204="HDC",IF(VLOOKUP($C2204,hdc!$B$2:$F$1600,4,FALSE())="","",VLOOKUP($C2204,hdc!$B$2:$F$1600,4,FALSE())),IF($A2204="NAUTICS",IF(VLOOKUP($C2204,nautics!$B$2:$F$1200,4,FALSE())="","",VLOOKUP($C2204,nautics!$B$2:$F$1200,4,FALSE())),IF($A2204="ST",IF(VLOOKUP($C2204,st!$B$2:$F$400,4,FALSE())="","",VLOOKUP($C2204,st!$B$2:$F$400,4,FALSE())),""))),"")</f>
        <v/>
      </c>
      <c r="G2204" s="35" t="str">
        <f>IFERROR(IF($A2204="HDC",IF(VLOOKUP($C2204,hdc!$B$2:$F$1600,5,FALSE())="","",VLOOKUP($C2204,hdc!$B$2:$F$1600,5,FALSE())),IF($A2204="NAUTICS",IF(VLOOKUP($C2204,nautics!$B$2:$F$1200,5,FALSE())="","",VLOOKUP($C2204,nautics!$B$2:$F$1200,5,FALSE())),IF($A2204="ST",IF(VLOOKUP($C2204,st!$B$2:$F$400,5,FALSE())="","",VLOOKUP($C2204,st!$B$2:$F$400,5,FALSE())),""))),"")</f>
        <v/>
      </c>
      <c r="H2204" s="35" t="s">
        <v>104</v>
      </c>
      <c r="I2204" s="35" t="s">
        <v>34</v>
      </c>
      <c r="J2204" s="35" t="s">
        <v>1537</v>
      </c>
      <c r="K2204" s="35">
        <f t="shared" si="8"/>
        <v>3</v>
      </c>
      <c r="L2204" s="35" t="s">
        <v>7679</v>
      </c>
      <c r="M2204" s="35" t="s">
        <v>7642</v>
      </c>
      <c r="N2204" s="35" t="s">
        <v>2763</v>
      </c>
      <c r="O2204" s="35" t="s">
        <v>2765</v>
      </c>
      <c r="P2204" s="35" t="s">
        <v>6906</v>
      </c>
      <c r="Q2204" s="35" t="s">
        <v>6872</v>
      </c>
      <c r="S2204" s="35" t="s">
        <v>2763</v>
      </c>
      <c r="T2204" s="35" t="s">
        <v>2765</v>
      </c>
      <c r="U2204" s="35" t="s">
        <v>89</v>
      </c>
      <c r="W2204" s="35" t="s">
        <v>78</v>
      </c>
      <c r="X2204" s="35" t="s">
        <v>4550</v>
      </c>
      <c r="Y2204" s="35" t="s">
        <v>89</v>
      </c>
      <c r="Z2204" s="35" t="s">
        <v>89</v>
      </c>
    </row>
    <row r="2205" spans="1:26" ht="15" customHeight="1">
      <c r="A2205" s="35" t="s">
        <v>1304</v>
      </c>
      <c r="C2205" s="35" t="s">
        <v>7684</v>
      </c>
      <c r="D2205" s="35">
        <f>IFERROR(IF($A2205="HDC",IF(VLOOKUP($C2205,hdc!$B$2:$F$1600,2,FALSE())="","",VLOOKUP($C2205,hdc!$B$2:$F$1600,2,FALSE())),IF($A2205="NAUTICS",IF(VLOOKUP($C2205,nautics!$B$2:$F$1200,2,FALSE())="","",VLOOKUP($C2205,nautics!$B$2:$F$1200,2,FALSE())),IF($A2205="ST",IF(VLOOKUP($C2205,st!$B$2:$F$400,2,FALSE())="","",VLOOKUP($C2205,st!$B$2:$F$400,2,FALSE())),""))),"")</f>
        <v>1</v>
      </c>
      <c r="E2205" s="35">
        <f>IFERROR(IF($A2205="HDC",IF(VLOOKUP($C2205,hdc!$B$2:$F$1600,3,FALSE())="","",VLOOKUP($C2205,hdc!$B$2:$F$1600,3,FALSE())),IF($A2205="NAUTICS",IF(VLOOKUP($C2205,nautics!$B$2:$F$1200,3,FALSE())="","",VLOOKUP($C2205,nautics!$B$2:$F$1200,3,FALSE())),IF($A2205="ST",IF(VLOOKUP($C2205,st!$B$2:$F$400,3,FALSE())="","",VLOOKUP($C2205,st!$B$2:$F$400,3,FALSE())),""))),"")</f>
        <v>1</v>
      </c>
      <c r="F2205" s="35" t="str">
        <f>IFERROR(IF($A2205="HDC",IF(VLOOKUP($C2205,hdc!$B$2:$F$1600,4,FALSE())="","",VLOOKUP($C2205,hdc!$B$2:$F$1600,4,FALSE())),IF($A2205="NAUTICS",IF(VLOOKUP($C2205,nautics!$B$2:$F$1200,4,FALSE())="","",VLOOKUP($C2205,nautics!$B$2:$F$1200,4,FALSE())),IF($A2205="ST",IF(VLOOKUP($C2205,st!$B$2:$F$400,4,FALSE())="","",VLOOKUP($C2205,st!$B$2:$F$400,4,FALSE())),""))),"")</f>
        <v/>
      </c>
      <c r="G2205" s="35" t="str">
        <f>IFERROR(IF($A2205="HDC",IF(VLOOKUP($C2205,hdc!$B$2:$F$1600,5,FALSE())="","",VLOOKUP($C2205,hdc!$B$2:$F$1600,5,FALSE())),IF($A2205="NAUTICS",IF(VLOOKUP($C2205,nautics!$B$2:$F$1200,5,FALSE())="","",VLOOKUP($C2205,nautics!$B$2:$F$1200,5,FALSE())),IF($A2205="ST",IF(VLOOKUP($C2205,st!$B$2:$F$400,5,FALSE())="","",VLOOKUP($C2205,st!$B$2:$F$400,5,FALSE())),""))),"")</f>
        <v/>
      </c>
      <c r="H2205" s="35" t="s">
        <v>155</v>
      </c>
      <c r="I2205" s="35" t="s">
        <v>34</v>
      </c>
      <c r="J2205" s="35" t="s">
        <v>2252</v>
      </c>
      <c r="K2205" s="35">
        <f t="shared" si="8"/>
        <v>17</v>
      </c>
      <c r="L2205" s="35" t="s">
        <v>40</v>
      </c>
      <c r="M2205" s="35" t="s">
        <v>42</v>
      </c>
      <c r="N2205" s="35" t="s">
        <v>43</v>
      </c>
      <c r="O2205" s="35" t="s">
        <v>45</v>
      </c>
      <c r="P2205" s="35" t="s">
        <v>6781</v>
      </c>
      <c r="Q2205" s="35" t="s">
        <v>6783</v>
      </c>
      <c r="S2205" s="35" t="s">
        <v>43</v>
      </c>
      <c r="T2205" s="35" t="s">
        <v>45</v>
      </c>
      <c r="U2205" s="35" t="s">
        <v>6913</v>
      </c>
      <c r="W2205" s="35" t="s">
        <v>78</v>
      </c>
      <c r="X2205" s="35" t="s">
        <v>1400</v>
      </c>
      <c r="Y2205" s="35" t="s">
        <v>60</v>
      </c>
      <c r="Z2205" s="35" t="s">
        <v>6785</v>
      </c>
    </row>
    <row r="2206" spans="1:26" ht="15" customHeight="1">
      <c r="A2206" s="35" t="s">
        <v>1304</v>
      </c>
      <c r="B2206" s="35" t="s">
        <v>6919</v>
      </c>
      <c r="C2206" s="35" t="s">
        <v>7695</v>
      </c>
      <c r="D2206" s="35">
        <f>IFERROR(IF($A2206="HDC",IF(VLOOKUP($C2206,hdc!$B$2:$F$1600,2,FALSE())="","",VLOOKUP($C2206,hdc!$B$2:$F$1600,2,FALSE())),IF($A2206="NAUTICS",IF(VLOOKUP($C2206,nautics!$B$2:$F$1200,2,FALSE())="","",VLOOKUP($C2206,nautics!$B$2:$F$1200,2,FALSE())),IF($A2206="ST",IF(VLOOKUP($C2206,st!$B$2:$F$400,2,FALSE())="","",VLOOKUP($C2206,st!$B$2:$F$400,2,FALSE())),""))),"")</f>
        <v>1</v>
      </c>
      <c r="E2206" s="35">
        <f>IFERROR(IF($A2206="HDC",IF(VLOOKUP($C2206,hdc!$B$2:$F$1600,3,FALSE())="","",VLOOKUP($C2206,hdc!$B$2:$F$1600,3,FALSE())),IF($A2206="NAUTICS",IF(VLOOKUP($C2206,nautics!$B$2:$F$1200,3,FALSE())="","",VLOOKUP($C2206,nautics!$B$2:$F$1200,3,FALSE())),IF($A2206="ST",IF(VLOOKUP($C2206,st!$B$2:$F$400,3,FALSE())="","",VLOOKUP($C2206,st!$B$2:$F$400,3,FALSE())),""))),"")</f>
        <v>1</v>
      </c>
      <c r="F2206" s="35" t="str">
        <f>IFERROR(IF($A2206="HDC",IF(VLOOKUP($C2206,hdc!$B$2:$F$1600,4,FALSE())="","",VLOOKUP($C2206,hdc!$B$2:$F$1600,4,FALSE())),IF($A2206="NAUTICS",IF(VLOOKUP($C2206,nautics!$B$2:$F$1200,4,FALSE())="","",VLOOKUP($C2206,nautics!$B$2:$F$1200,4,FALSE())),IF($A2206="ST",IF(VLOOKUP($C2206,st!$B$2:$F$400,4,FALSE())="","",VLOOKUP($C2206,st!$B$2:$F$400,4,FALSE())),""))),"")</f>
        <v/>
      </c>
      <c r="G2206" s="35" t="str">
        <f>IFERROR(IF($A2206="HDC",IF(VLOOKUP($C2206,hdc!$B$2:$F$1600,5,FALSE())="","",VLOOKUP($C2206,hdc!$B$2:$F$1600,5,FALSE())),IF($A2206="NAUTICS",IF(VLOOKUP($C2206,nautics!$B$2:$F$1200,5,FALSE())="","",VLOOKUP($C2206,nautics!$B$2:$F$1200,5,FALSE())),IF($A2206="ST",IF(VLOOKUP($C2206,st!$B$2:$F$400,5,FALSE())="","",VLOOKUP($C2206,st!$B$2:$F$400,5,FALSE())),""))),"")</f>
        <v/>
      </c>
      <c r="H2206" s="35" t="s">
        <v>1069</v>
      </c>
      <c r="I2206" s="35" t="s">
        <v>34</v>
      </c>
      <c r="J2206" s="35" t="s">
        <v>216</v>
      </c>
      <c r="K2206" s="35">
        <f t="shared" si="8"/>
        <v>15</v>
      </c>
      <c r="L2206" s="35" t="s">
        <v>1101</v>
      </c>
      <c r="M2206" s="35" t="s">
        <v>1102</v>
      </c>
      <c r="N2206" s="35" t="s">
        <v>46</v>
      </c>
      <c r="O2206" s="35" t="s">
        <v>49</v>
      </c>
      <c r="P2206" s="35" t="s">
        <v>7698</v>
      </c>
      <c r="Q2206" s="35" t="s">
        <v>7700</v>
      </c>
      <c r="S2206" s="35" t="s">
        <v>46</v>
      </c>
      <c r="T2206" s="35" t="s">
        <v>49</v>
      </c>
      <c r="U2206" s="35" t="s">
        <v>89</v>
      </c>
      <c r="W2206" s="35" t="s">
        <v>78</v>
      </c>
      <c r="X2206" s="35" t="s">
        <v>1723</v>
      </c>
      <c r="Y2206" s="35" t="s">
        <v>89</v>
      </c>
      <c r="Z2206" s="35" t="s">
        <v>89</v>
      </c>
    </row>
    <row r="2207" spans="1:26" ht="15" customHeight="1">
      <c r="A2207" s="35" t="s">
        <v>1304</v>
      </c>
      <c r="C2207" s="35" t="s">
        <v>7704</v>
      </c>
      <c r="D2207" s="35">
        <f>IFERROR(IF($A2207="HDC",IF(VLOOKUP($C2207,hdc!$B$2:$F$1600,2,FALSE())="","",VLOOKUP($C2207,hdc!$B$2:$F$1600,2,FALSE())),IF($A2207="NAUTICS",IF(VLOOKUP($C2207,nautics!$B$2:$F$1200,2,FALSE())="","",VLOOKUP($C2207,nautics!$B$2:$F$1200,2,FALSE())),IF($A2207="ST",IF(VLOOKUP($C2207,st!$B$2:$F$400,2,FALSE())="","",VLOOKUP($C2207,st!$B$2:$F$400,2,FALSE())),""))),"")</f>
        <v>1</v>
      </c>
      <c r="E2207" s="35">
        <f>IFERROR(IF($A2207="HDC",IF(VLOOKUP($C2207,hdc!$B$2:$F$1600,3,FALSE())="","",VLOOKUP($C2207,hdc!$B$2:$F$1600,3,FALSE())),IF($A2207="NAUTICS",IF(VLOOKUP($C2207,nautics!$B$2:$F$1200,3,FALSE())="","",VLOOKUP($C2207,nautics!$B$2:$F$1200,3,FALSE())),IF($A2207="ST",IF(VLOOKUP($C2207,st!$B$2:$F$400,3,FALSE())="","",VLOOKUP($C2207,st!$B$2:$F$400,3,FALSE())),""))),"")</f>
        <v>1</v>
      </c>
      <c r="F2207" s="35" t="str">
        <f>IFERROR(IF($A2207="HDC",IF(VLOOKUP($C2207,hdc!$B$2:$F$1600,4,FALSE())="","",VLOOKUP($C2207,hdc!$B$2:$F$1600,4,FALSE())),IF($A2207="NAUTICS",IF(VLOOKUP($C2207,nautics!$B$2:$F$1200,4,FALSE())="","",VLOOKUP($C2207,nautics!$B$2:$F$1200,4,FALSE())),IF($A2207="ST",IF(VLOOKUP($C2207,st!$B$2:$F$400,4,FALSE())="","",VLOOKUP($C2207,st!$B$2:$F$400,4,FALSE())),""))),"")</f>
        <v/>
      </c>
      <c r="G2207" s="35" t="str">
        <f>IFERROR(IF($A2207="HDC",IF(VLOOKUP($C2207,hdc!$B$2:$F$1600,5,FALSE())="","",VLOOKUP($C2207,hdc!$B$2:$F$1600,5,FALSE())),IF($A2207="NAUTICS",IF(VLOOKUP($C2207,nautics!$B$2:$F$1200,5,FALSE())="","",VLOOKUP($C2207,nautics!$B$2:$F$1200,5,FALSE())),IF($A2207="ST",IF(VLOOKUP($C2207,st!$B$2:$F$400,5,FALSE())="","",VLOOKUP($C2207,st!$B$2:$F$400,5,FALSE())),""))),"")</f>
        <v/>
      </c>
      <c r="H2207" s="35" t="s">
        <v>7706</v>
      </c>
      <c r="I2207" s="35" t="s">
        <v>31</v>
      </c>
      <c r="J2207" s="35" t="s">
        <v>7707</v>
      </c>
      <c r="K2207" s="35">
        <f t="shared" si="8"/>
        <v>26</v>
      </c>
      <c r="L2207" s="35" t="s">
        <v>1101</v>
      </c>
      <c r="M2207" s="35" t="s">
        <v>1102</v>
      </c>
      <c r="N2207" s="35" t="s">
        <v>46</v>
      </c>
      <c r="O2207" s="35" t="s">
        <v>49</v>
      </c>
      <c r="P2207" s="35" t="s">
        <v>446</v>
      </c>
      <c r="Q2207" s="35" t="s">
        <v>447</v>
      </c>
      <c r="S2207" s="35" t="s">
        <v>46</v>
      </c>
      <c r="T2207" s="35" t="s">
        <v>49</v>
      </c>
      <c r="U2207" s="35" t="s">
        <v>7711</v>
      </c>
      <c r="W2207" s="35" t="s">
        <v>78</v>
      </c>
      <c r="X2207" s="35" t="s">
        <v>1723</v>
      </c>
      <c r="Y2207" s="35" t="s">
        <v>1096</v>
      </c>
      <c r="Z2207" s="35" t="s">
        <v>451</v>
      </c>
    </row>
    <row r="2208" spans="1:26" ht="15" customHeight="1">
      <c r="A2208" s="35" t="s">
        <v>1304</v>
      </c>
      <c r="C2208" s="35" t="s">
        <v>7714</v>
      </c>
      <c r="D2208" s="35">
        <f>IFERROR(IF($A2208="HDC",IF(VLOOKUP($C2208,hdc!$B$2:$F$1600,2,FALSE())="","",VLOOKUP($C2208,hdc!$B$2:$F$1600,2,FALSE())),IF($A2208="NAUTICS",IF(VLOOKUP($C2208,nautics!$B$2:$F$1200,2,FALSE())="","",VLOOKUP($C2208,nautics!$B$2:$F$1200,2,FALSE())),IF($A2208="ST",IF(VLOOKUP($C2208,st!$B$2:$F$400,2,FALSE())="","",VLOOKUP($C2208,st!$B$2:$F$400,2,FALSE())),""))),"")</f>
        <v>1</v>
      </c>
      <c r="E2208" s="35">
        <f>IFERROR(IF($A2208="HDC",IF(VLOOKUP($C2208,hdc!$B$2:$F$1600,3,FALSE())="","",VLOOKUP($C2208,hdc!$B$2:$F$1600,3,FALSE())),IF($A2208="NAUTICS",IF(VLOOKUP($C2208,nautics!$B$2:$F$1200,3,FALSE())="","",VLOOKUP($C2208,nautics!$B$2:$F$1200,3,FALSE())),IF($A2208="ST",IF(VLOOKUP($C2208,st!$B$2:$F$400,3,FALSE())="","",VLOOKUP($C2208,st!$B$2:$F$400,3,FALSE())),""))),"")</f>
        <v>1</v>
      </c>
      <c r="F2208" s="35" t="str">
        <f>IFERROR(IF($A2208="HDC",IF(VLOOKUP($C2208,hdc!$B$2:$F$1600,4,FALSE())="","",VLOOKUP($C2208,hdc!$B$2:$F$1600,4,FALSE())),IF($A2208="NAUTICS",IF(VLOOKUP($C2208,nautics!$B$2:$F$1200,4,FALSE())="","",VLOOKUP($C2208,nautics!$B$2:$F$1200,4,FALSE())),IF($A2208="ST",IF(VLOOKUP($C2208,st!$B$2:$F$400,4,FALSE())="","",VLOOKUP($C2208,st!$B$2:$F$400,4,FALSE())),""))),"")</f>
        <v/>
      </c>
      <c r="G2208" s="35" t="str">
        <f>IFERROR(IF($A2208="HDC",IF(VLOOKUP($C2208,hdc!$B$2:$F$1600,5,FALSE())="","",VLOOKUP($C2208,hdc!$B$2:$F$1600,5,FALSE())),IF($A2208="NAUTICS",IF(VLOOKUP($C2208,nautics!$B$2:$F$1200,5,FALSE())="","",VLOOKUP($C2208,nautics!$B$2:$F$1200,5,FALSE())),IF($A2208="ST",IF(VLOOKUP($C2208,st!$B$2:$F$400,5,FALSE())="","",VLOOKUP($C2208,st!$B$2:$F$400,5,FALSE())),""))),"")</f>
        <v/>
      </c>
      <c r="H2208" s="35" t="s">
        <v>7706</v>
      </c>
      <c r="I2208" s="35" t="s">
        <v>31</v>
      </c>
      <c r="J2208" s="35" t="s">
        <v>7707</v>
      </c>
      <c r="K2208" s="35">
        <f t="shared" si="8"/>
        <v>26</v>
      </c>
      <c r="L2208" s="35" t="s">
        <v>1101</v>
      </c>
      <c r="M2208" s="35" t="s">
        <v>1102</v>
      </c>
      <c r="N2208" s="35" t="s">
        <v>46</v>
      </c>
      <c r="O2208" s="35" t="s">
        <v>49</v>
      </c>
      <c r="P2208" s="35" t="s">
        <v>446</v>
      </c>
      <c r="Q2208" s="35" t="s">
        <v>447</v>
      </c>
      <c r="S2208" s="35" t="s">
        <v>46</v>
      </c>
      <c r="T2208" s="35" t="s">
        <v>49</v>
      </c>
      <c r="U2208" s="35" t="s">
        <v>7711</v>
      </c>
      <c r="W2208" s="35" t="s">
        <v>78</v>
      </c>
      <c r="X2208" s="35" t="s">
        <v>1723</v>
      </c>
      <c r="Y2208" s="35" t="s">
        <v>1096</v>
      </c>
      <c r="Z2208" s="35" t="s">
        <v>451</v>
      </c>
    </row>
    <row r="2209" spans="1:26" ht="15" customHeight="1">
      <c r="A2209" s="35" t="s">
        <v>1304</v>
      </c>
      <c r="C2209" s="35" t="s">
        <v>7720</v>
      </c>
      <c r="D2209" s="35">
        <f>IFERROR(IF($A2209="HDC",IF(VLOOKUP($C2209,hdc!$B$2:$F$1600,2,FALSE())="","",VLOOKUP($C2209,hdc!$B$2:$F$1600,2,FALSE())),IF($A2209="NAUTICS",IF(VLOOKUP($C2209,nautics!$B$2:$F$1200,2,FALSE())="","",VLOOKUP($C2209,nautics!$B$2:$F$1200,2,FALSE())),IF($A2209="ST",IF(VLOOKUP($C2209,st!$B$2:$F$400,2,FALSE())="","",VLOOKUP($C2209,st!$B$2:$F$400,2,FALSE())),""))),"")</f>
        <v>1</v>
      </c>
      <c r="E2209" s="35">
        <f>IFERROR(IF($A2209="HDC",IF(VLOOKUP($C2209,hdc!$B$2:$F$1600,3,FALSE())="","",VLOOKUP($C2209,hdc!$B$2:$F$1600,3,FALSE())),IF($A2209="NAUTICS",IF(VLOOKUP($C2209,nautics!$B$2:$F$1200,3,FALSE())="","",VLOOKUP($C2209,nautics!$B$2:$F$1200,3,FALSE())),IF($A2209="ST",IF(VLOOKUP($C2209,st!$B$2:$F$400,3,FALSE())="","",VLOOKUP($C2209,st!$B$2:$F$400,3,FALSE())),""))),"")</f>
        <v>1</v>
      </c>
      <c r="F2209" s="35" t="str">
        <f>IFERROR(IF($A2209="HDC",IF(VLOOKUP($C2209,hdc!$B$2:$F$1600,4,FALSE())="","",VLOOKUP($C2209,hdc!$B$2:$F$1600,4,FALSE())),IF($A2209="NAUTICS",IF(VLOOKUP($C2209,nautics!$B$2:$F$1200,4,FALSE())="","",VLOOKUP($C2209,nautics!$B$2:$F$1200,4,FALSE())),IF($A2209="ST",IF(VLOOKUP($C2209,st!$B$2:$F$400,4,FALSE())="","",VLOOKUP($C2209,st!$B$2:$F$400,4,FALSE())),""))),"")</f>
        <v/>
      </c>
      <c r="G2209" s="35" t="str">
        <f>IFERROR(IF($A2209="HDC",IF(VLOOKUP($C2209,hdc!$B$2:$F$1600,5,FALSE())="","",VLOOKUP($C2209,hdc!$B$2:$F$1600,5,FALSE())),IF($A2209="NAUTICS",IF(VLOOKUP($C2209,nautics!$B$2:$F$1200,5,FALSE())="","",VLOOKUP($C2209,nautics!$B$2:$F$1200,5,FALSE())),IF($A2209="ST",IF(VLOOKUP($C2209,st!$B$2:$F$400,5,FALSE())="","",VLOOKUP($C2209,st!$B$2:$F$400,5,FALSE())),""))),"")</f>
        <v/>
      </c>
      <c r="H2209" s="35" t="s">
        <v>7722</v>
      </c>
      <c r="I2209" s="35" t="s">
        <v>34</v>
      </c>
      <c r="J2209" s="35" t="s">
        <v>7723</v>
      </c>
      <c r="K2209" s="35">
        <f t="shared" si="8"/>
        <v>71</v>
      </c>
      <c r="L2209" s="35" t="s">
        <v>1101</v>
      </c>
      <c r="M2209" s="35" t="s">
        <v>1102</v>
      </c>
      <c r="N2209" s="35" t="s">
        <v>46</v>
      </c>
      <c r="O2209" s="35" t="s">
        <v>49</v>
      </c>
      <c r="P2209" s="35" t="s">
        <v>1844</v>
      </c>
      <c r="Q2209" s="35" t="s">
        <v>1846</v>
      </c>
      <c r="S2209" s="35" t="s">
        <v>53</v>
      </c>
      <c r="T2209" s="35" t="s">
        <v>55</v>
      </c>
      <c r="U2209" s="35" t="s">
        <v>7727</v>
      </c>
      <c r="W2209" s="35" t="s">
        <v>57</v>
      </c>
      <c r="X2209" s="35" t="s">
        <v>1723</v>
      </c>
      <c r="Y2209" s="35" t="s">
        <v>1096</v>
      </c>
      <c r="Z2209" s="35" t="s">
        <v>1849</v>
      </c>
    </row>
    <row r="2210" spans="1:26" ht="15" customHeight="1">
      <c r="A2210" s="35" t="s">
        <v>1304</v>
      </c>
      <c r="C2210" s="35" t="s">
        <v>7730</v>
      </c>
      <c r="D2210" s="35">
        <f>IFERROR(IF($A2210="HDC",IF(VLOOKUP($C2210,hdc!$B$2:$F$1600,2,FALSE())="","",VLOOKUP($C2210,hdc!$B$2:$F$1600,2,FALSE())),IF($A2210="NAUTICS",IF(VLOOKUP($C2210,nautics!$B$2:$F$1200,2,FALSE())="","",VLOOKUP($C2210,nautics!$B$2:$F$1200,2,FALSE())),IF($A2210="ST",IF(VLOOKUP($C2210,st!$B$2:$F$400,2,FALSE())="","",VLOOKUP($C2210,st!$B$2:$F$400,2,FALSE())),""))),"")</f>
        <v>1</v>
      </c>
      <c r="E2210" s="35">
        <f>IFERROR(IF($A2210="HDC",IF(VLOOKUP($C2210,hdc!$B$2:$F$1600,3,FALSE())="","",VLOOKUP($C2210,hdc!$B$2:$F$1600,3,FALSE())),IF($A2210="NAUTICS",IF(VLOOKUP($C2210,nautics!$B$2:$F$1200,3,FALSE())="","",VLOOKUP($C2210,nautics!$B$2:$F$1200,3,FALSE())),IF($A2210="ST",IF(VLOOKUP($C2210,st!$B$2:$F$400,3,FALSE())="","",VLOOKUP($C2210,st!$B$2:$F$400,3,FALSE())),""))),"")</f>
        <v>1</v>
      </c>
      <c r="F2210" s="35" t="str">
        <f>IFERROR(IF($A2210="HDC",IF(VLOOKUP($C2210,hdc!$B$2:$F$1600,4,FALSE())="","",VLOOKUP($C2210,hdc!$B$2:$F$1600,4,FALSE())),IF($A2210="NAUTICS",IF(VLOOKUP($C2210,nautics!$B$2:$F$1200,4,FALSE())="","",VLOOKUP($C2210,nautics!$B$2:$F$1200,4,FALSE())),IF($A2210="ST",IF(VLOOKUP($C2210,st!$B$2:$F$400,4,FALSE())="","",VLOOKUP($C2210,st!$B$2:$F$400,4,FALSE())),""))),"")</f>
        <v/>
      </c>
      <c r="G2210" s="35" t="str">
        <f>IFERROR(IF($A2210="HDC",IF(VLOOKUP($C2210,hdc!$B$2:$F$1600,5,FALSE())="","",VLOOKUP($C2210,hdc!$B$2:$F$1600,5,FALSE())),IF($A2210="NAUTICS",IF(VLOOKUP($C2210,nautics!$B$2:$F$1200,5,FALSE())="","",VLOOKUP($C2210,nautics!$B$2:$F$1200,5,FALSE())),IF($A2210="ST",IF(VLOOKUP($C2210,st!$B$2:$F$400,5,FALSE())="","",VLOOKUP($C2210,st!$B$2:$F$400,5,FALSE())),""))),"")</f>
        <v/>
      </c>
      <c r="H2210" s="35" t="s">
        <v>7732</v>
      </c>
      <c r="I2210" s="35" t="s">
        <v>34</v>
      </c>
      <c r="J2210" s="35" t="s">
        <v>7733</v>
      </c>
      <c r="K2210" s="35">
        <f t="shared" si="8"/>
        <v>70</v>
      </c>
      <c r="L2210" s="35" t="s">
        <v>1101</v>
      </c>
      <c r="M2210" s="35" t="s">
        <v>1102</v>
      </c>
      <c r="N2210" s="35" t="s">
        <v>46</v>
      </c>
      <c r="O2210" s="35" t="s">
        <v>49</v>
      </c>
      <c r="P2210" s="35" t="s">
        <v>1844</v>
      </c>
      <c r="Q2210" s="35" t="s">
        <v>1846</v>
      </c>
      <c r="S2210" s="35" t="s">
        <v>53</v>
      </c>
      <c r="T2210" s="35" t="s">
        <v>55</v>
      </c>
      <c r="U2210" s="35" t="s">
        <v>7737</v>
      </c>
      <c r="W2210" s="35" t="s">
        <v>57</v>
      </c>
      <c r="X2210" s="35" t="s">
        <v>1723</v>
      </c>
      <c r="Y2210" s="35" t="s">
        <v>1096</v>
      </c>
      <c r="Z2210" s="35" t="s">
        <v>1849</v>
      </c>
    </row>
    <row r="2211" spans="1:26" ht="15" customHeight="1">
      <c r="A2211" s="35" t="s">
        <v>1304</v>
      </c>
      <c r="C2211" s="35" t="s">
        <v>7739</v>
      </c>
      <c r="D2211" s="35">
        <f>IFERROR(IF($A2211="HDC",IF(VLOOKUP($C2211,hdc!$B$2:$F$1600,2,FALSE())="","",VLOOKUP($C2211,hdc!$B$2:$F$1600,2,FALSE())),IF($A2211="NAUTICS",IF(VLOOKUP($C2211,nautics!$B$2:$F$1200,2,FALSE())="","",VLOOKUP($C2211,nautics!$B$2:$F$1200,2,FALSE())),IF($A2211="ST",IF(VLOOKUP($C2211,st!$B$2:$F$400,2,FALSE())="","",VLOOKUP($C2211,st!$B$2:$F$400,2,FALSE())),""))),"")</f>
        <v>1</v>
      </c>
      <c r="E2211" s="35">
        <f>IFERROR(IF($A2211="HDC",IF(VLOOKUP($C2211,hdc!$B$2:$F$1600,3,FALSE())="","",VLOOKUP($C2211,hdc!$B$2:$F$1600,3,FALSE())),IF($A2211="NAUTICS",IF(VLOOKUP($C2211,nautics!$B$2:$F$1200,3,FALSE())="","",VLOOKUP($C2211,nautics!$B$2:$F$1200,3,FALSE())),IF($A2211="ST",IF(VLOOKUP($C2211,st!$B$2:$F$400,3,FALSE())="","",VLOOKUP($C2211,st!$B$2:$F$400,3,FALSE())),""))),"")</f>
        <v>1</v>
      </c>
      <c r="F2211" s="35" t="str">
        <f>IFERROR(IF($A2211="HDC",IF(VLOOKUP($C2211,hdc!$B$2:$F$1600,4,FALSE())="","",VLOOKUP($C2211,hdc!$B$2:$F$1600,4,FALSE())),IF($A2211="NAUTICS",IF(VLOOKUP($C2211,nautics!$B$2:$F$1200,4,FALSE())="","",VLOOKUP($C2211,nautics!$B$2:$F$1200,4,FALSE())),IF($A2211="ST",IF(VLOOKUP($C2211,st!$B$2:$F$400,4,FALSE())="","",VLOOKUP($C2211,st!$B$2:$F$400,4,FALSE())),""))),"")</f>
        <v/>
      </c>
      <c r="G2211" s="35" t="str">
        <f>IFERROR(IF($A2211="HDC",IF(VLOOKUP($C2211,hdc!$B$2:$F$1600,5,FALSE())="","",VLOOKUP($C2211,hdc!$B$2:$F$1600,5,FALSE())),IF($A2211="NAUTICS",IF(VLOOKUP($C2211,nautics!$B$2:$F$1200,5,FALSE())="","",VLOOKUP($C2211,nautics!$B$2:$F$1200,5,FALSE())),IF($A2211="ST",IF(VLOOKUP($C2211,st!$B$2:$F$400,5,FALSE())="","",VLOOKUP($C2211,st!$B$2:$F$400,5,FALSE())),""))),"")</f>
        <v/>
      </c>
      <c r="H2211" s="35" t="s">
        <v>7741</v>
      </c>
      <c r="I2211" s="35" t="s">
        <v>31</v>
      </c>
      <c r="J2211" s="35" t="s">
        <v>7742</v>
      </c>
      <c r="K2211" s="35">
        <f t="shared" si="8"/>
        <v>81</v>
      </c>
      <c r="L2211" s="35" t="s">
        <v>637</v>
      </c>
      <c r="M2211" s="35" t="s">
        <v>639</v>
      </c>
      <c r="N2211" s="35" t="s">
        <v>46</v>
      </c>
      <c r="O2211" s="35" t="s">
        <v>49</v>
      </c>
      <c r="P2211" s="35" t="s">
        <v>1844</v>
      </c>
      <c r="Q2211" s="35" t="s">
        <v>1846</v>
      </c>
      <c r="S2211" s="35" t="s">
        <v>53</v>
      </c>
      <c r="T2211" s="35" t="s">
        <v>55</v>
      </c>
      <c r="U2211" s="35" t="s">
        <v>7746</v>
      </c>
      <c r="W2211" s="35" t="s">
        <v>57</v>
      </c>
      <c r="X2211" s="35" t="s">
        <v>1723</v>
      </c>
      <c r="Y2211" s="35" t="s">
        <v>646</v>
      </c>
      <c r="Z2211" s="35" t="s">
        <v>1849</v>
      </c>
    </row>
    <row r="2212" spans="1:26" ht="15" customHeight="1">
      <c r="A2212" s="35" t="s">
        <v>1304</v>
      </c>
      <c r="C2212" s="35" t="s">
        <v>7748</v>
      </c>
      <c r="D2212" s="35">
        <f>IFERROR(IF($A2212="HDC",IF(VLOOKUP($C2212,hdc!$B$2:$F$1600,2,FALSE())="","",VLOOKUP($C2212,hdc!$B$2:$F$1600,2,FALSE())),IF($A2212="NAUTICS",IF(VLOOKUP($C2212,nautics!$B$2:$F$1200,2,FALSE())="","",VLOOKUP($C2212,nautics!$B$2:$F$1200,2,FALSE())),IF($A2212="ST",IF(VLOOKUP($C2212,st!$B$2:$F$400,2,FALSE())="","",VLOOKUP($C2212,st!$B$2:$F$400,2,FALSE())),""))),"")</f>
        <v>1</v>
      </c>
      <c r="E2212" s="35">
        <f>IFERROR(IF($A2212="HDC",IF(VLOOKUP($C2212,hdc!$B$2:$F$1600,3,FALSE())="","",VLOOKUP($C2212,hdc!$B$2:$F$1600,3,FALSE())),IF($A2212="NAUTICS",IF(VLOOKUP($C2212,nautics!$B$2:$F$1200,3,FALSE())="","",VLOOKUP($C2212,nautics!$B$2:$F$1200,3,FALSE())),IF($A2212="ST",IF(VLOOKUP($C2212,st!$B$2:$F$400,3,FALSE())="","",VLOOKUP($C2212,st!$B$2:$F$400,3,FALSE())),""))),"")</f>
        <v>1</v>
      </c>
      <c r="F2212" s="35" t="str">
        <f>IFERROR(IF($A2212="HDC",IF(VLOOKUP($C2212,hdc!$B$2:$F$1600,4,FALSE())="","",VLOOKUP($C2212,hdc!$B$2:$F$1600,4,FALSE())),IF($A2212="NAUTICS",IF(VLOOKUP($C2212,nautics!$B$2:$F$1200,4,FALSE())="","",VLOOKUP($C2212,nautics!$B$2:$F$1200,4,FALSE())),IF($A2212="ST",IF(VLOOKUP($C2212,st!$B$2:$F$400,4,FALSE())="","",VLOOKUP($C2212,st!$B$2:$F$400,4,FALSE())),""))),"")</f>
        <v/>
      </c>
      <c r="G2212" s="35" t="str">
        <f>IFERROR(IF($A2212="HDC",IF(VLOOKUP($C2212,hdc!$B$2:$F$1600,5,FALSE())="","",VLOOKUP($C2212,hdc!$B$2:$F$1600,5,FALSE())),IF($A2212="NAUTICS",IF(VLOOKUP($C2212,nautics!$B$2:$F$1200,5,FALSE())="","",VLOOKUP($C2212,nautics!$B$2:$F$1200,5,FALSE())),IF($A2212="ST",IF(VLOOKUP($C2212,st!$B$2:$F$400,5,FALSE())="","",VLOOKUP($C2212,st!$B$2:$F$400,5,FALSE())),""))),"")</f>
        <v/>
      </c>
      <c r="H2212" s="35" t="s">
        <v>7732</v>
      </c>
      <c r="I2212" s="35" t="s">
        <v>34</v>
      </c>
      <c r="J2212" s="35" t="s">
        <v>7749</v>
      </c>
      <c r="K2212" s="35">
        <f t="shared" si="8"/>
        <v>63</v>
      </c>
      <c r="L2212" s="35" t="s">
        <v>1101</v>
      </c>
      <c r="M2212" s="35" t="s">
        <v>1102</v>
      </c>
      <c r="N2212" s="35" t="s">
        <v>46</v>
      </c>
      <c r="O2212" s="35" t="s">
        <v>49</v>
      </c>
      <c r="P2212" s="35" t="s">
        <v>1714</v>
      </c>
      <c r="Q2212" s="35" t="s">
        <v>1715</v>
      </c>
      <c r="S2212" s="35" t="s">
        <v>53</v>
      </c>
      <c r="T2212" s="35" t="s">
        <v>55</v>
      </c>
      <c r="U2212" s="35" t="s">
        <v>7755</v>
      </c>
      <c r="W2212" s="35" t="s">
        <v>57</v>
      </c>
      <c r="X2212" s="35" t="s">
        <v>1723</v>
      </c>
      <c r="Y2212" s="35" t="s">
        <v>1096</v>
      </c>
      <c r="Z2212" s="35" t="s">
        <v>1725</v>
      </c>
    </row>
    <row r="2213" spans="1:26" ht="15" customHeight="1">
      <c r="A2213" s="35" t="s">
        <v>1304</v>
      </c>
      <c r="C2213" s="35" t="s">
        <v>7756</v>
      </c>
      <c r="D2213" s="35">
        <f>IFERROR(IF($A2213="HDC",IF(VLOOKUP($C2213,hdc!$B$2:$F$1600,2,FALSE())="","",VLOOKUP($C2213,hdc!$B$2:$F$1600,2,FALSE())),IF($A2213="NAUTICS",IF(VLOOKUP($C2213,nautics!$B$2:$F$1200,2,FALSE())="","",VLOOKUP($C2213,nautics!$B$2:$F$1200,2,FALSE())),IF($A2213="ST",IF(VLOOKUP($C2213,st!$B$2:$F$400,2,FALSE())="","",VLOOKUP($C2213,st!$B$2:$F$400,2,FALSE())),""))),"")</f>
        <v>1</v>
      </c>
      <c r="E2213" s="35">
        <f>IFERROR(IF($A2213="HDC",IF(VLOOKUP($C2213,hdc!$B$2:$F$1600,3,FALSE())="","",VLOOKUP($C2213,hdc!$B$2:$F$1600,3,FALSE())),IF($A2213="NAUTICS",IF(VLOOKUP($C2213,nautics!$B$2:$F$1200,3,FALSE())="","",VLOOKUP($C2213,nautics!$B$2:$F$1200,3,FALSE())),IF($A2213="ST",IF(VLOOKUP($C2213,st!$B$2:$F$400,3,FALSE())="","",VLOOKUP($C2213,st!$B$2:$F$400,3,FALSE())),""))),"")</f>
        <v>1</v>
      </c>
      <c r="F2213" s="35" t="str">
        <f>IFERROR(IF($A2213="HDC",IF(VLOOKUP($C2213,hdc!$B$2:$F$1600,4,FALSE())="","",VLOOKUP($C2213,hdc!$B$2:$F$1600,4,FALSE())),IF($A2213="NAUTICS",IF(VLOOKUP($C2213,nautics!$B$2:$F$1200,4,FALSE())="","",VLOOKUP($C2213,nautics!$B$2:$F$1200,4,FALSE())),IF($A2213="ST",IF(VLOOKUP($C2213,st!$B$2:$F$400,4,FALSE())="","",VLOOKUP($C2213,st!$B$2:$F$400,4,FALSE())),""))),"")</f>
        <v/>
      </c>
      <c r="G2213" s="35" t="str">
        <f>IFERROR(IF($A2213="HDC",IF(VLOOKUP($C2213,hdc!$B$2:$F$1600,5,FALSE())="","",VLOOKUP($C2213,hdc!$B$2:$F$1600,5,FALSE())),IF($A2213="NAUTICS",IF(VLOOKUP($C2213,nautics!$B$2:$F$1200,5,FALSE())="","",VLOOKUP($C2213,nautics!$B$2:$F$1200,5,FALSE())),IF($A2213="ST",IF(VLOOKUP($C2213,st!$B$2:$F$400,5,FALSE())="","",VLOOKUP($C2213,st!$B$2:$F$400,5,FALSE())),""))),"")</f>
        <v/>
      </c>
      <c r="H2213" s="35" t="s">
        <v>7741</v>
      </c>
      <c r="I2213" s="35" t="s">
        <v>31</v>
      </c>
      <c r="J2213" s="35" t="s">
        <v>4438</v>
      </c>
      <c r="K2213" s="35">
        <f t="shared" si="8"/>
        <v>64</v>
      </c>
      <c r="L2213" s="35" t="s">
        <v>637</v>
      </c>
      <c r="M2213" s="35" t="s">
        <v>639</v>
      </c>
      <c r="N2213" s="35" t="s">
        <v>46</v>
      </c>
      <c r="O2213" s="35" t="s">
        <v>49</v>
      </c>
      <c r="P2213" s="35" t="s">
        <v>1714</v>
      </c>
      <c r="Q2213" s="35" t="s">
        <v>1715</v>
      </c>
      <c r="S2213" s="35" t="s">
        <v>53</v>
      </c>
      <c r="T2213" s="35" t="s">
        <v>55</v>
      </c>
      <c r="U2213" s="35" t="s">
        <v>7760</v>
      </c>
      <c r="W2213" s="35" t="s">
        <v>57</v>
      </c>
      <c r="X2213" s="35" t="s">
        <v>1723</v>
      </c>
      <c r="Y2213" s="35" t="s">
        <v>646</v>
      </c>
      <c r="Z2213" s="35" t="s">
        <v>1725</v>
      </c>
    </row>
    <row r="2214" spans="1:26" ht="15" customHeight="1">
      <c r="A2214" s="35" t="s">
        <v>1304</v>
      </c>
      <c r="C2214" s="35" t="s">
        <v>7763</v>
      </c>
      <c r="D2214" s="35">
        <f>IFERROR(IF($A2214="HDC",IF(VLOOKUP($C2214,hdc!$B$2:$F$1600,2,FALSE())="","",VLOOKUP($C2214,hdc!$B$2:$F$1600,2,FALSE())),IF($A2214="NAUTICS",IF(VLOOKUP($C2214,nautics!$B$2:$F$1200,2,FALSE())="","",VLOOKUP($C2214,nautics!$B$2:$F$1200,2,FALSE())),IF($A2214="ST",IF(VLOOKUP($C2214,st!$B$2:$F$400,2,FALSE())="","",VLOOKUP($C2214,st!$B$2:$F$400,2,FALSE())),""))),"")</f>
        <v>1</v>
      </c>
      <c r="E2214" s="35">
        <f>IFERROR(IF($A2214="HDC",IF(VLOOKUP($C2214,hdc!$B$2:$F$1600,3,FALSE())="","",VLOOKUP($C2214,hdc!$B$2:$F$1600,3,FALSE())),IF($A2214="NAUTICS",IF(VLOOKUP($C2214,nautics!$B$2:$F$1200,3,FALSE())="","",VLOOKUP($C2214,nautics!$B$2:$F$1200,3,FALSE())),IF($A2214="ST",IF(VLOOKUP($C2214,st!$B$2:$F$400,3,FALSE())="","",VLOOKUP($C2214,st!$B$2:$F$400,3,FALSE())),""))),"")</f>
        <v>1</v>
      </c>
      <c r="F2214" s="35" t="str">
        <f>IFERROR(IF($A2214="HDC",IF(VLOOKUP($C2214,hdc!$B$2:$F$1600,4,FALSE())="","",VLOOKUP($C2214,hdc!$B$2:$F$1600,4,FALSE())),IF($A2214="NAUTICS",IF(VLOOKUP($C2214,nautics!$B$2:$F$1200,4,FALSE())="","",VLOOKUP($C2214,nautics!$B$2:$F$1200,4,FALSE())),IF($A2214="ST",IF(VLOOKUP($C2214,st!$B$2:$F$400,4,FALSE())="","",VLOOKUP($C2214,st!$B$2:$F$400,4,FALSE())),""))),"")</f>
        <v/>
      </c>
      <c r="G2214" s="35" t="str">
        <f>IFERROR(IF($A2214="HDC",IF(VLOOKUP($C2214,hdc!$B$2:$F$1600,5,FALSE())="","",VLOOKUP($C2214,hdc!$B$2:$F$1600,5,FALSE())),IF($A2214="NAUTICS",IF(VLOOKUP($C2214,nautics!$B$2:$F$1200,5,FALSE())="","",VLOOKUP($C2214,nautics!$B$2:$F$1200,5,FALSE())),IF($A2214="ST",IF(VLOOKUP($C2214,st!$B$2:$F$400,5,FALSE())="","",VLOOKUP($C2214,st!$B$2:$F$400,5,FALSE())),""))),"")</f>
        <v/>
      </c>
      <c r="H2214" s="35" t="s">
        <v>1069</v>
      </c>
      <c r="I2214" s="35" t="s">
        <v>34</v>
      </c>
      <c r="J2214" s="35" t="s">
        <v>7765</v>
      </c>
      <c r="K2214" s="35">
        <f t="shared" si="8"/>
        <v>43</v>
      </c>
      <c r="L2214" s="35" t="s">
        <v>6982</v>
      </c>
      <c r="M2214" s="35" t="s">
        <v>6983</v>
      </c>
      <c r="N2214" s="35" t="s">
        <v>774</v>
      </c>
      <c r="O2214" s="35" t="s">
        <v>775</v>
      </c>
      <c r="P2214" s="35" t="s">
        <v>1844</v>
      </c>
      <c r="Q2214" s="35" t="s">
        <v>1846</v>
      </c>
      <c r="S2214" s="35" t="s">
        <v>53</v>
      </c>
      <c r="T2214" s="35" t="s">
        <v>55</v>
      </c>
      <c r="U2214" s="35" t="s">
        <v>7770</v>
      </c>
      <c r="W2214" s="35" t="s">
        <v>57</v>
      </c>
      <c r="X2214" s="35" t="s">
        <v>1723</v>
      </c>
      <c r="Y2214" s="35" t="s">
        <v>6987</v>
      </c>
      <c r="Z2214" s="35" t="s">
        <v>1849</v>
      </c>
    </row>
    <row r="2215" spans="1:26" ht="15" customHeight="1">
      <c r="A2215" s="35" t="s">
        <v>1304</v>
      </c>
      <c r="C2215" s="35" t="s">
        <v>7772</v>
      </c>
      <c r="D2215" s="35">
        <f>IFERROR(IF($A2215="HDC",IF(VLOOKUP($C2215,hdc!$B$2:$F$1600,2,FALSE())="","",VLOOKUP($C2215,hdc!$B$2:$F$1600,2,FALSE())),IF($A2215="NAUTICS",IF(VLOOKUP($C2215,nautics!$B$2:$F$1200,2,FALSE())="","",VLOOKUP($C2215,nautics!$B$2:$F$1200,2,FALSE())),IF($A2215="ST",IF(VLOOKUP($C2215,st!$B$2:$F$400,2,FALSE())="","",VLOOKUP($C2215,st!$B$2:$F$400,2,FALSE())),""))),"")</f>
        <v>1</v>
      </c>
      <c r="E2215" s="35">
        <f>IFERROR(IF($A2215="HDC",IF(VLOOKUP($C2215,hdc!$B$2:$F$1600,3,FALSE())="","",VLOOKUP($C2215,hdc!$B$2:$F$1600,3,FALSE())),IF($A2215="NAUTICS",IF(VLOOKUP($C2215,nautics!$B$2:$F$1200,3,FALSE())="","",VLOOKUP($C2215,nautics!$B$2:$F$1200,3,FALSE())),IF($A2215="ST",IF(VLOOKUP($C2215,st!$B$2:$F$400,3,FALSE())="","",VLOOKUP($C2215,st!$B$2:$F$400,3,FALSE())),""))),"")</f>
        <v>1</v>
      </c>
      <c r="F2215" s="35" t="str">
        <f>IFERROR(IF($A2215="HDC",IF(VLOOKUP($C2215,hdc!$B$2:$F$1600,4,FALSE())="","",VLOOKUP($C2215,hdc!$B$2:$F$1600,4,FALSE())),IF($A2215="NAUTICS",IF(VLOOKUP($C2215,nautics!$B$2:$F$1200,4,FALSE())="","",VLOOKUP($C2215,nautics!$B$2:$F$1200,4,FALSE())),IF($A2215="ST",IF(VLOOKUP($C2215,st!$B$2:$F$400,4,FALSE())="","",VLOOKUP($C2215,st!$B$2:$F$400,4,FALSE())),""))),"")</f>
        <v/>
      </c>
      <c r="G2215" s="35" t="str">
        <f>IFERROR(IF($A2215="HDC",IF(VLOOKUP($C2215,hdc!$B$2:$F$1600,5,FALSE())="","",VLOOKUP($C2215,hdc!$B$2:$F$1600,5,FALSE())),IF($A2215="NAUTICS",IF(VLOOKUP($C2215,nautics!$B$2:$F$1200,5,FALSE())="","",VLOOKUP($C2215,nautics!$B$2:$F$1200,5,FALSE())),IF($A2215="ST",IF(VLOOKUP($C2215,st!$B$2:$F$400,5,FALSE())="","",VLOOKUP($C2215,st!$B$2:$F$400,5,FALSE())),""))),"")</f>
        <v/>
      </c>
      <c r="H2215" s="35" t="s">
        <v>1069</v>
      </c>
      <c r="I2215" s="35" t="s">
        <v>34</v>
      </c>
      <c r="J2215" s="35" t="s">
        <v>7775</v>
      </c>
      <c r="K2215" s="35">
        <f t="shared" si="8"/>
        <v>17</v>
      </c>
      <c r="L2215" s="35" t="s">
        <v>1145</v>
      </c>
      <c r="M2215" s="35" t="s">
        <v>1146</v>
      </c>
      <c r="N2215" s="35" t="s">
        <v>53</v>
      </c>
      <c r="O2215" s="35" t="s">
        <v>55</v>
      </c>
      <c r="P2215" s="35" t="s">
        <v>1844</v>
      </c>
      <c r="Q2215" s="35" t="s">
        <v>1846</v>
      </c>
      <c r="S2215" s="35" t="s">
        <v>53</v>
      </c>
      <c r="T2215" s="35" t="s">
        <v>55</v>
      </c>
      <c r="U2215" s="35" t="s">
        <v>7778</v>
      </c>
      <c r="W2215" s="35" t="s">
        <v>78</v>
      </c>
      <c r="X2215" s="35" t="s">
        <v>1723</v>
      </c>
      <c r="Y2215" s="35" t="s">
        <v>1153</v>
      </c>
      <c r="Z2215" s="35" t="s">
        <v>1849</v>
      </c>
    </row>
    <row r="2216" spans="1:26" ht="15" customHeight="1">
      <c r="A2216" s="35" t="s">
        <v>1304</v>
      </c>
      <c r="C2216" s="35" t="s">
        <v>7779</v>
      </c>
      <c r="D2216" s="35">
        <f>IFERROR(IF($A2216="HDC",IF(VLOOKUP($C2216,hdc!$B$2:$F$1600,2,FALSE())="","",VLOOKUP($C2216,hdc!$B$2:$F$1600,2,FALSE())),IF($A2216="NAUTICS",IF(VLOOKUP($C2216,nautics!$B$2:$F$1200,2,FALSE())="","",VLOOKUP($C2216,nautics!$B$2:$F$1200,2,FALSE())),IF($A2216="ST",IF(VLOOKUP($C2216,st!$B$2:$F$400,2,FALSE())="","",VLOOKUP($C2216,st!$B$2:$F$400,2,FALSE())),""))),"")</f>
        <v>1</v>
      </c>
      <c r="E2216" s="35">
        <f>IFERROR(IF($A2216="HDC",IF(VLOOKUP($C2216,hdc!$B$2:$F$1600,3,FALSE())="","",VLOOKUP($C2216,hdc!$B$2:$F$1600,3,FALSE())),IF($A2216="NAUTICS",IF(VLOOKUP($C2216,nautics!$B$2:$F$1200,3,FALSE())="","",VLOOKUP($C2216,nautics!$B$2:$F$1200,3,FALSE())),IF($A2216="ST",IF(VLOOKUP($C2216,st!$B$2:$F$400,3,FALSE())="","",VLOOKUP($C2216,st!$B$2:$F$400,3,FALSE())),""))),"")</f>
        <v>1</v>
      </c>
      <c r="F2216" s="35" t="str">
        <f>IFERROR(IF($A2216="HDC",IF(VLOOKUP($C2216,hdc!$B$2:$F$1600,4,FALSE())="","",VLOOKUP($C2216,hdc!$B$2:$F$1600,4,FALSE())),IF($A2216="NAUTICS",IF(VLOOKUP($C2216,nautics!$B$2:$F$1200,4,FALSE())="","",VLOOKUP($C2216,nautics!$B$2:$F$1200,4,FALSE())),IF($A2216="ST",IF(VLOOKUP($C2216,st!$B$2:$F$400,4,FALSE())="","",VLOOKUP($C2216,st!$B$2:$F$400,4,FALSE())),""))),"")</f>
        <v/>
      </c>
      <c r="G2216" s="35" t="str">
        <f>IFERROR(IF($A2216="HDC",IF(VLOOKUP($C2216,hdc!$B$2:$F$1600,5,FALSE())="","",VLOOKUP($C2216,hdc!$B$2:$F$1600,5,FALSE())),IF($A2216="NAUTICS",IF(VLOOKUP($C2216,nautics!$B$2:$F$1200,5,FALSE())="","",VLOOKUP($C2216,nautics!$B$2:$F$1200,5,FALSE())),IF($A2216="ST",IF(VLOOKUP($C2216,st!$B$2:$F$400,5,FALSE())="","",VLOOKUP($C2216,st!$B$2:$F$400,5,FALSE())),""))),"")</f>
        <v/>
      </c>
      <c r="H2216" s="35" t="s">
        <v>1069</v>
      </c>
      <c r="I2216" s="35" t="s">
        <v>34</v>
      </c>
      <c r="J2216" s="35" t="s">
        <v>7782</v>
      </c>
      <c r="K2216" s="35">
        <f t="shared" si="8"/>
        <v>73</v>
      </c>
      <c r="L2216" s="35" t="s">
        <v>1078</v>
      </c>
      <c r="M2216" s="35" t="s">
        <v>1079</v>
      </c>
      <c r="N2216" s="35" t="s">
        <v>796</v>
      </c>
      <c r="O2216" s="35" t="s">
        <v>797</v>
      </c>
      <c r="P2216" s="35" t="s">
        <v>1844</v>
      </c>
      <c r="Q2216" s="35" t="s">
        <v>1846</v>
      </c>
      <c r="S2216" s="35" t="s">
        <v>53</v>
      </c>
      <c r="T2216" s="35" t="s">
        <v>55</v>
      </c>
      <c r="U2216" s="35" t="s">
        <v>7786</v>
      </c>
      <c r="W2216" s="35" t="s">
        <v>57</v>
      </c>
      <c r="X2216" s="35" t="s">
        <v>1723</v>
      </c>
      <c r="Y2216" s="35" t="s">
        <v>1082</v>
      </c>
      <c r="Z2216" s="35" t="s">
        <v>1849</v>
      </c>
    </row>
    <row r="2217" spans="1:26" ht="15" customHeight="1">
      <c r="A2217" s="35" t="s">
        <v>1304</v>
      </c>
      <c r="C2217" s="35" t="s">
        <v>7787</v>
      </c>
      <c r="D2217" s="35">
        <f>IFERROR(IF($A2217="HDC",IF(VLOOKUP($C2217,hdc!$B$2:$F$1600,2,FALSE())="","",VLOOKUP($C2217,hdc!$B$2:$F$1600,2,FALSE())),IF($A2217="NAUTICS",IF(VLOOKUP($C2217,nautics!$B$2:$F$1200,2,FALSE())="","",VLOOKUP($C2217,nautics!$B$2:$F$1200,2,FALSE())),IF($A2217="ST",IF(VLOOKUP($C2217,st!$B$2:$F$400,2,FALSE())="","",VLOOKUP($C2217,st!$B$2:$F$400,2,FALSE())),""))),"")</f>
        <v>1</v>
      </c>
      <c r="E2217" s="35">
        <f>IFERROR(IF($A2217="HDC",IF(VLOOKUP($C2217,hdc!$B$2:$F$1600,3,FALSE())="","",VLOOKUP($C2217,hdc!$B$2:$F$1600,3,FALSE())),IF($A2217="NAUTICS",IF(VLOOKUP($C2217,nautics!$B$2:$F$1200,3,FALSE())="","",VLOOKUP($C2217,nautics!$B$2:$F$1200,3,FALSE())),IF($A2217="ST",IF(VLOOKUP($C2217,st!$B$2:$F$400,3,FALSE())="","",VLOOKUP($C2217,st!$B$2:$F$400,3,FALSE())),""))),"")</f>
        <v>1</v>
      </c>
      <c r="F2217" s="35" t="str">
        <f>IFERROR(IF($A2217="HDC",IF(VLOOKUP($C2217,hdc!$B$2:$F$1600,4,FALSE())="","",VLOOKUP($C2217,hdc!$B$2:$F$1600,4,FALSE())),IF($A2217="NAUTICS",IF(VLOOKUP($C2217,nautics!$B$2:$F$1200,4,FALSE())="","",VLOOKUP($C2217,nautics!$B$2:$F$1200,4,FALSE())),IF($A2217="ST",IF(VLOOKUP($C2217,st!$B$2:$F$400,4,FALSE())="","",VLOOKUP($C2217,st!$B$2:$F$400,4,FALSE())),""))),"")</f>
        <v/>
      </c>
      <c r="G2217" s="35" t="str">
        <f>IFERROR(IF($A2217="HDC",IF(VLOOKUP($C2217,hdc!$B$2:$F$1600,5,FALSE())="","",VLOOKUP($C2217,hdc!$B$2:$F$1600,5,FALSE())),IF($A2217="NAUTICS",IF(VLOOKUP($C2217,nautics!$B$2:$F$1200,5,FALSE())="","",VLOOKUP($C2217,nautics!$B$2:$F$1200,5,FALSE())),IF($A2217="ST",IF(VLOOKUP($C2217,st!$B$2:$F$400,5,FALSE())="","",VLOOKUP($C2217,st!$B$2:$F$400,5,FALSE())),""))),"")</f>
        <v/>
      </c>
      <c r="H2217" s="35" t="s">
        <v>104</v>
      </c>
      <c r="I2217" s="35" t="s">
        <v>34</v>
      </c>
      <c r="J2217" s="35" t="s">
        <v>147</v>
      </c>
      <c r="K2217" s="35">
        <f t="shared" si="8"/>
        <v>18</v>
      </c>
      <c r="L2217" s="35" t="s">
        <v>1539</v>
      </c>
      <c r="M2217" s="35" t="s">
        <v>1540</v>
      </c>
      <c r="N2217" s="35" t="s">
        <v>53</v>
      </c>
      <c r="O2217" s="35" t="s">
        <v>55</v>
      </c>
      <c r="P2217" s="35" t="s">
        <v>1844</v>
      </c>
      <c r="Q2217" s="35" t="s">
        <v>1846</v>
      </c>
      <c r="S2217" s="35" t="s">
        <v>53</v>
      </c>
      <c r="T2217" s="35" t="s">
        <v>55</v>
      </c>
      <c r="U2217" s="35" t="s">
        <v>7793</v>
      </c>
      <c r="W2217" s="35" t="s">
        <v>78</v>
      </c>
      <c r="X2217" s="35" t="s">
        <v>59</v>
      </c>
      <c r="Y2217" s="35" t="s">
        <v>267</v>
      </c>
      <c r="Z2217" s="35" t="s">
        <v>1849</v>
      </c>
    </row>
    <row r="2218" spans="1:26" ht="15" customHeight="1">
      <c r="A2218" s="35" t="s">
        <v>1304</v>
      </c>
      <c r="C2218" s="35" t="s">
        <v>7794</v>
      </c>
      <c r="D2218" s="35">
        <f>IFERROR(IF($A2218="HDC",IF(VLOOKUP($C2218,hdc!$B$2:$F$1600,2,FALSE())="","",VLOOKUP($C2218,hdc!$B$2:$F$1600,2,FALSE())),IF($A2218="NAUTICS",IF(VLOOKUP($C2218,nautics!$B$2:$F$1200,2,FALSE())="","",VLOOKUP($C2218,nautics!$B$2:$F$1200,2,FALSE())),IF($A2218="ST",IF(VLOOKUP($C2218,st!$B$2:$F$400,2,FALSE())="","",VLOOKUP($C2218,st!$B$2:$F$400,2,FALSE())),""))),"")</f>
        <v>1</v>
      </c>
      <c r="E2218" s="35">
        <f>IFERROR(IF($A2218="HDC",IF(VLOOKUP($C2218,hdc!$B$2:$F$1600,3,FALSE())="","",VLOOKUP($C2218,hdc!$B$2:$F$1600,3,FALSE())),IF($A2218="NAUTICS",IF(VLOOKUP($C2218,nautics!$B$2:$F$1200,3,FALSE())="","",VLOOKUP($C2218,nautics!$B$2:$F$1200,3,FALSE())),IF($A2218="ST",IF(VLOOKUP($C2218,st!$B$2:$F$400,3,FALSE())="","",VLOOKUP($C2218,st!$B$2:$F$400,3,FALSE())),""))),"")</f>
        <v>1</v>
      </c>
      <c r="F2218" s="35" t="str">
        <f>IFERROR(IF($A2218="HDC",IF(VLOOKUP($C2218,hdc!$B$2:$F$1600,4,FALSE())="","",VLOOKUP($C2218,hdc!$B$2:$F$1600,4,FALSE())),IF($A2218="NAUTICS",IF(VLOOKUP($C2218,nautics!$B$2:$F$1200,4,FALSE())="","",VLOOKUP($C2218,nautics!$B$2:$F$1200,4,FALSE())),IF($A2218="ST",IF(VLOOKUP($C2218,st!$B$2:$F$400,4,FALSE())="","",VLOOKUP($C2218,st!$B$2:$F$400,4,FALSE())),""))),"")</f>
        <v/>
      </c>
      <c r="G2218" s="35" t="str">
        <f>IFERROR(IF($A2218="HDC",IF(VLOOKUP($C2218,hdc!$B$2:$F$1600,5,FALSE())="","",VLOOKUP($C2218,hdc!$B$2:$F$1600,5,FALSE())),IF($A2218="NAUTICS",IF(VLOOKUP($C2218,nautics!$B$2:$F$1200,5,FALSE())="","",VLOOKUP($C2218,nautics!$B$2:$F$1200,5,FALSE())),IF($A2218="ST",IF(VLOOKUP($C2218,st!$B$2:$F$400,5,FALSE())="","",VLOOKUP($C2218,st!$B$2:$F$400,5,FALSE())),""))),"")</f>
        <v/>
      </c>
      <c r="H2218" s="35" t="s">
        <v>155</v>
      </c>
      <c r="I2218" s="35" t="s">
        <v>34</v>
      </c>
      <c r="J2218" s="35" t="s">
        <v>216</v>
      </c>
      <c r="K2218" s="35">
        <f t="shared" si="8"/>
        <v>15</v>
      </c>
      <c r="L2218" s="35" t="s">
        <v>7799</v>
      </c>
      <c r="M2218" s="35" t="s">
        <v>727</v>
      </c>
      <c r="N2218" s="35" t="s">
        <v>774</v>
      </c>
      <c r="O2218" s="35" t="s">
        <v>775</v>
      </c>
      <c r="P2218" s="35" t="s">
        <v>7801</v>
      </c>
      <c r="Q2218" s="35" t="s">
        <v>7802</v>
      </c>
      <c r="S2218" s="35" t="s">
        <v>774</v>
      </c>
      <c r="T2218" s="35" t="s">
        <v>775</v>
      </c>
      <c r="U2218" s="35" t="s">
        <v>89</v>
      </c>
      <c r="W2218" s="35" t="s">
        <v>78</v>
      </c>
      <c r="X2218" s="35" t="s">
        <v>94</v>
      </c>
      <c r="Y2218" s="35" t="s">
        <v>89</v>
      </c>
      <c r="Z2218" s="35" t="s">
        <v>89</v>
      </c>
    </row>
    <row r="2219" spans="1:26" ht="15" customHeight="1">
      <c r="A2219" s="35" t="s">
        <v>1304</v>
      </c>
      <c r="C2219" s="35" t="s">
        <v>7803</v>
      </c>
      <c r="D2219" s="35">
        <f>IFERROR(IF($A2219="HDC",IF(VLOOKUP($C2219,hdc!$B$2:$F$1600,2,FALSE())="","",VLOOKUP($C2219,hdc!$B$2:$F$1600,2,FALSE())),IF($A2219="NAUTICS",IF(VLOOKUP($C2219,nautics!$B$2:$F$1200,2,FALSE())="","",VLOOKUP($C2219,nautics!$B$2:$F$1200,2,FALSE())),IF($A2219="ST",IF(VLOOKUP($C2219,st!$B$2:$F$400,2,FALSE())="","",VLOOKUP($C2219,st!$B$2:$F$400,2,FALSE())),""))),"")</f>
        <v>1</v>
      </c>
      <c r="E2219" s="35">
        <f>IFERROR(IF($A2219="HDC",IF(VLOOKUP($C2219,hdc!$B$2:$F$1600,3,FALSE())="","",VLOOKUP($C2219,hdc!$B$2:$F$1600,3,FALSE())),IF($A2219="NAUTICS",IF(VLOOKUP($C2219,nautics!$B$2:$F$1200,3,FALSE())="","",VLOOKUP($C2219,nautics!$B$2:$F$1200,3,FALSE())),IF($A2219="ST",IF(VLOOKUP($C2219,st!$B$2:$F$400,3,FALSE())="","",VLOOKUP($C2219,st!$B$2:$F$400,3,FALSE())),""))),"")</f>
        <v>1</v>
      </c>
      <c r="F2219" s="35" t="str">
        <f>IFERROR(IF($A2219="HDC",IF(VLOOKUP($C2219,hdc!$B$2:$F$1600,4,FALSE())="","",VLOOKUP($C2219,hdc!$B$2:$F$1600,4,FALSE())),IF($A2219="NAUTICS",IF(VLOOKUP($C2219,nautics!$B$2:$F$1200,4,FALSE())="","",VLOOKUP($C2219,nautics!$B$2:$F$1200,4,FALSE())),IF($A2219="ST",IF(VLOOKUP($C2219,st!$B$2:$F$400,4,FALSE())="","",VLOOKUP($C2219,st!$B$2:$F$400,4,FALSE())),""))),"")</f>
        <v/>
      </c>
      <c r="G2219" s="35" t="str">
        <f>IFERROR(IF($A2219="HDC",IF(VLOOKUP($C2219,hdc!$B$2:$F$1600,5,FALSE())="","",VLOOKUP($C2219,hdc!$B$2:$F$1600,5,FALSE())),IF($A2219="NAUTICS",IF(VLOOKUP($C2219,nautics!$B$2:$F$1200,5,FALSE())="","",VLOOKUP($C2219,nautics!$B$2:$F$1200,5,FALSE())),IF($A2219="ST",IF(VLOOKUP($C2219,st!$B$2:$F$400,5,FALSE())="","",VLOOKUP($C2219,st!$B$2:$F$400,5,FALSE())),""))),"")</f>
        <v/>
      </c>
      <c r="H2219" s="35" t="s">
        <v>1069</v>
      </c>
      <c r="I2219" s="35" t="s">
        <v>34</v>
      </c>
      <c r="J2219" s="35" t="s">
        <v>7806</v>
      </c>
      <c r="K2219" s="35">
        <f t="shared" si="8"/>
        <v>16</v>
      </c>
      <c r="L2219" s="35" t="s">
        <v>1369</v>
      </c>
      <c r="M2219" s="35" t="s">
        <v>1371</v>
      </c>
      <c r="N2219" s="35" t="s">
        <v>53</v>
      </c>
      <c r="O2219" s="35" t="s">
        <v>55</v>
      </c>
      <c r="P2219" s="35" t="s">
        <v>1714</v>
      </c>
      <c r="Q2219" s="35" t="s">
        <v>1715</v>
      </c>
      <c r="S2219" s="35" t="s">
        <v>53</v>
      </c>
      <c r="T2219" s="35" t="s">
        <v>55</v>
      </c>
      <c r="U2219" s="35" t="s">
        <v>7809</v>
      </c>
      <c r="W2219" s="35" t="s">
        <v>78</v>
      </c>
      <c r="X2219" s="35" t="s">
        <v>1723</v>
      </c>
      <c r="Y2219" s="35" t="s">
        <v>1379</v>
      </c>
      <c r="Z2219" s="35" t="s">
        <v>1725</v>
      </c>
    </row>
    <row r="2220" spans="1:26" ht="15" customHeight="1">
      <c r="A2220" s="35" t="s">
        <v>1304</v>
      </c>
      <c r="C2220" s="35" t="s">
        <v>7810</v>
      </c>
      <c r="D2220" s="35">
        <f>IFERROR(IF($A2220="HDC",IF(VLOOKUP($C2220,hdc!$B$2:$F$1600,2,FALSE())="","",VLOOKUP($C2220,hdc!$B$2:$F$1600,2,FALSE())),IF($A2220="NAUTICS",IF(VLOOKUP($C2220,nautics!$B$2:$F$1200,2,FALSE())="","",VLOOKUP($C2220,nautics!$B$2:$F$1200,2,FALSE())),IF($A2220="ST",IF(VLOOKUP($C2220,st!$B$2:$F$400,2,FALSE())="","",VLOOKUP($C2220,st!$B$2:$F$400,2,FALSE())),""))),"")</f>
        <v>1</v>
      </c>
      <c r="E2220" s="35">
        <f>IFERROR(IF($A2220="HDC",IF(VLOOKUP($C2220,hdc!$B$2:$F$1600,3,FALSE())="","",VLOOKUP($C2220,hdc!$B$2:$F$1600,3,FALSE())),IF($A2220="NAUTICS",IF(VLOOKUP($C2220,nautics!$B$2:$F$1200,3,FALSE())="","",VLOOKUP($C2220,nautics!$B$2:$F$1200,3,FALSE())),IF($A2220="ST",IF(VLOOKUP($C2220,st!$B$2:$F$400,3,FALSE())="","",VLOOKUP($C2220,st!$B$2:$F$400,3,FALSE())),""))),"")</f>
        <v>1</v>
      </c>
      <c r="F2220" s="35" t="str">
        <f>IFERROR(IF($A2220="HDC",IF(VLOOKUP($C2220,hdc!$B$2:$F$1600,4,FALSE())="","",VLOOKUP($C2220,hdc!$B$2:$F$1600,4,FALSE())),IF($A2220="NAUTICS",IF(VLOOKUP($C2220,nautics!$B$2:$F$1200,4,FALSE())="","",VLOOKUP($C2220,nautics!$B$2:$F$1200,4,FALSE())),IF($A2220="ST",IF(VLOOKUP($C2220,st!$B$2:$F$400,4,FALSE())="","",VLOOKUP($C2220,st!$B$2:$F$400,4,FALSE())),""))),"")</f>
        <v/>
      </c>
      <c r="G2220" s="35" t="str">
        <f>IFERROR(IF($A2220="HDC",IF(VLOOKUP($C2220,hdc!$B$2:$F$1600,5,FALSE())="","",VLOOKUP($C2220,hdc!$B$2:$F$1600,5,FALSE())),IF($A2220="NAUTICS",IF(VLOOKUP($C2220,nautics!$B$2:$F$1200,5,FALSE())="","",VLOOKUP($C2220,nautics!$B$2:$F$1200,5,FALSE())),IF($A2220="ST",IF(VLOOKUP($C2220,st!$B$2:$F$400,5,FALSE())="","",VLOOKUP($C2220,st!$B$2:$F$400,5,FALSE())),""))),"")</f>
        <v/>
      </c>
      <c r="H2220" s="35" t="s">
        <v>155</v>
      </c>
      <c r="I2220" s="35" t="s">
        <v>34</v>
      </c>
      <c r="J2220" s="35" t="s">
        <v>5290</v>
      </c>
      <c r="K2220" s="35">
        <f t="shared" si="8"/>
        <v>40</v>
      </c>
      <c r="L2220" s="35" t="s">
        <v>40</v>
      </c>
      <c r="M2220" s="35" t="s">
        <v>42</v>
      </c>
      <c r="N2220" s="35" t="s">
        <v>43</v>
      </c>
      <c r="O2220" s="35" t="s">
        <v>45</v>
      </c>
      <c r="P2220" s="35" t="s">
        <v>7799</v>
      </c>
      <c r="Q2220" s="35" t="s">
        <v>727</v>
      </c>
      <c r="S2220" s="35" t="s">
        <v>774</v>
      </c>
      <c r="T2220" s="35" t="s">
        <v>775</v>
      </c>
      <c r="U2220" s="35" t="s">
        <v>7814</v>
      </c>
      <c r="W2220" s="35" t="s">
        <v>57</v>
      </c>
      <c r="X2220" s="35" t="s">
        <v>59</v>
      </c>
      <c r="Y2220" s="35" t="s">
        <v>60</v>
      </c>
      <c r="Z2220" s="35" t="s">
        <v>5913</v>
      </c>
    </row>
    <row r="2221" spans="1:26" ht="15" customHeight="1">
      <c r="A2221" s="35" t="s">
        <v>1304</v>
      </c>
      <c r="C2221" s="35" t="s">
        <v>7816</v>
      </c>
      <c r="D2221" s="35">
        <f>IFERROR(IF($A2221="HDC",IF(VLOOKUP($C2221,hdc!$B$2:$F$1600,2,FALSE())="","",VLOOKUP($C2221,hdc!$B$2:$F$1600,2,FALSE())),IF($A2221="NAUTICS",IF(VLOOKUP($C2221,nautics!$B$2:$F$1200,2,FALSE())="","",VLOOKUP($C2221,nautics!$B$2:$F$1200,2,FALSE())),IF($A2221="ST",IF(VLOOKUP($C2221,st!$B$2:$F$400,2,FALSE())="","",VLOOKUP($C2221,st!$B$2:$F$400,2,FALSE())),""))),"")</f>
        <v>1</v>
      </c>
      <c r="E2221" s="35">
        <f>IFERROR(IF($A2221="HDC",IF(VLOOKUP($C2221,hdc!$B$2:$F$1600,3,FALSE())="","",VLOOKUP($C2221,hdc!$B$2:$F$1600,3,FALSE())),IF($A2221="NAUTICS",IF(VLOOKUP($C2221,nautics!$B$2:$F$1200,3,FALSE())="","",VLOOKUP($C2221,nautics!$B$2:$F$1200,3,FALSE())),IF($A2221="ST",IF(VLOOKUP($C2221,st!$B$2:$F$400,3,FALSE())="","",VLOOKUP($C2221,st!$B$2:$F$400,3,FALSE())),""))),"")</f>
        <v>1</v>
      </c>
      <c r="F2221" s="35" t="str">
        <f>IFERROR(IF($A2221="HDC",IF(VLOOKUP($C2221,hdc!$B$2:$F$1600,4,FALSE())="","",VLOOKUP($C2221,hdc!$B$2:$F$1600,4,FALSE())),IF($A2221="NAUTICS",IF(VLOOKUP($C2221,nautics!$B$2:$F$1200,4,FALSE())="","",VLOOKUP($C2221,nautics!$B$2:$F$1200,4,FALSE())),IF($A2221="ST",IF(VLOOKUP($C2221,st!$B$2:$F$400,4,FALSE())="","",VLOOKUP($C2221,st!$B$2:$F$400,4,FALSE())),""))),"")</f>
        <v/>
      </c>
      <c r="G2221" s="35" t="str">
        <f>IFERROR(IF($A2221="HDC",IF(VLOOKUP($C2221,hdc!$B$2:$F$1600,5,FALSE())="","",VLOOKUP($C2221,hdc!$B$2:$F$1600,5,FALSE())),IF($A2221="NAUTICS",IF(VLOOKUP($C2221,nautics!$B$2:$F$1200,5,FALSE())="","",VLOOKUP($C2221,nautics!$B$2:$F$1200,5,FALSE())),IF($A2221="ST",IF(VLOOKUP($C2221,st!$B$2:$F$400,5,FALSE())="","",VLOOKUP($C2221,st!$B$2:$F$400,5,FALSE())),""))),"")</f>
        <v/>
      </c>
      <c r="H2221" s="35" t="s">
        <v>84</v>
      </c>
      <c r="I2221" s="35" t="s">
        <v>34</v>
      </c>
      <c r="J2221" s="35" t="s">
        <v>216</v>
      </c>
      <c r="K2221" s="35">
        <f t="shared" si="8"/>
        <v>15</v>
      </c>
      <c r="L2221" s="35" t="s">
        <v>7799</v>
      </c>
      <c r="M2221" s="35" t="s">
        <v>727</v>
      </c>
      <c r="N2221" s="35" t="s">
        <v>774</v>
      </c>
      <c r="O2221" s="35" t="s">
        <v>775</v>
      </c>
      <c r="P2221" s="35" t="s">
        <v>7820</v>
      </c>
      <c r="Q2221" s="35" t="s">
        <v>7821</v>
      </c>
      <c r="S2221" s="35" t="s">
        <v>774</v>
      </c>
      <c r="T2221" s="35" t="s">
        <v>775</v>
      </c>
      <c r="U2221" s="35" t="s">
        <v>89</v>
      </c>
      <c r="W2221" s="35" t="s">
        <v>78</v>
      </c>
      <c r="X2221" s="35" t="s">
        <v>94</v>
      </c>
      <c r="Y2221" s="35" t="s">
        <v>89</v>
      </c>
      <c r="Z2221" s="35" t="s">
        <v>89</v>
      </c>
    </row>
    <row r="2222" spans="1:26" ht="15" customHeight="1">
      <c r="A2222" s="35" t="s">
        <v>1304</v>
      </c>
      <c r="C2222" s="35" t="s">
        <v>7823</v>
      </c>
      <c r="D2222" s="35">
        <f>IFERROR(IF($A2222="HDC",IF(VLOOKUP($C2222,hdc!$B$2:$F$1600,2,FALSE())="","",VLOOKUP($C2222,hdc!$B$2:$F$1600,2,FALSE())),IF($A2222="NAUTICS",IF(VLOOKUP($C2222,nautics!$B$2:$F$1200,2,FALSE())="","",VLOOKUP($C2222,nautics!$B$2:$F$1200,2,FALSE())),IF($A2222="ST",IF(VLOOKUP($C2222,st!$B$2:$F$400,2,FALSE())="","",VLOOKUP($C2222,st!$B$2:$F$400,2,FALSE())),""))),"")</f>
        <v>1</v>
      </c>
      <c r="E2222" s="35">
        <f>IFERROR(IF($A2222="HDC",IF(VLOOKUP($C2222,hdc!$B$2:$F$1600,3,FALSE())="","",VLOOKUP($C2222,hdc!$B$2:$F$1600,3,FALSE())),IF($A2222="NAUTICS",IF(VLOOKUP($C2222,nautics!$B$2:$F$1200,3,FALSE())="","",VLOOKUP($C2222,nautics!$B$2:$F$1200,3,FALSE())),IF($A2222="ST",IF(VLOOKUP($C2222,st!$B$2:$F$400,3,FALSE())="","",VLOOKUP($C2222,st!$B$2:$F$400,3,FALSE())),""))),"")</f>
        <v>1</v>
      </c>
      <c r="F2222" s="35" t="str">
        <f>IFERROR(IF($A2222="HDC",IF(VLOOKUP($C2222,hdc!$B$2:$F$1600,4,FALSE())="","",VLOOKUP($C2222,hdc!$B$2:$F$1600,4,FALSE())),IF($A2222="NAUTICS",IF(VLOOKUP($C2222,nautics!$B$2:$F$1200,4,FALSE())="","",VLOOKUP($C2222,nautics!$B$2:$F$1200,4,FALSE())),IF($A2222="ST",IF(VLOOKUP($C2222,st!$B$2:$F$400,4,FALSE())="","",VLOOKUP($C2222,st!$B$2:$F$400,4,FALSE())),""))),"")</f>
        <v/>
      </c>
      <c r="G2222" s="35" t="str">
        <f>IFERROR(IF($A2222="HDC",IF(VLOOKUP($C2222,hdc!$B$2:$F$1600,5,FALSE())="","",VLOOKUP($C2222,hdc!$B$2:$F$1600,5,FALSE())),IF($A2222="NAUTICS",IF(VLOOKUP($C2222,nautics!$B$2:$F$1200,5,FALSE())="","",VLOOKUP($C2222,nautics!$B$2:$F$1200,5,FALSE())),IF($A2222="ST",IF(VLOOKUP($C2222,st!$B$2:$F$400,5,FALSE())="","",VLOOKUP($C2222,st!$B$2:$F$400,5,FALSE())),""))),"")</f>
        <v/>
      </c>
      <c r="H2222" s="35" t="s">
        <v>104</v>
      </c>
      <c r="I2222" s="35" t="s">
        <v>34</v>
      </c>
      <c r="J2222" s="35" t="s">
        <v>7827</v>
      </c>
      <c r="K2222" s="35">
        <f t="shared" si="8"/>
        <v>17</v>
      </c>
      <c r="L2222" s="35" t="s">
        <v>1581</v>
      </c>
      <c r="M2222" s="35" t="s">
        <v>1582</v>
      </c>
      <c r="N2222" s="35" t="s">
        <v>53</v>
      </c>
      <c r="O2222" s="35" t="s">
        <v>55</v>
      </c>
      <c r="P2222" s="35" t="s">
        <v>1714</v>
      </c>
      <c r="Q2222" s="35" t="s">
        <v>1715</v>
      </c>
      <c r="S2222" s="35" t="s">
        <v>53</v>
      </c>
      <c r="T2222" s="35" t="s">
        <v>55</v>
      </c>
      <c r="U2222" s="35" t="s">
        <v>7831</v>
      </c>
      <c r="W2222" s="35" t="s">
        <v>78</v>
      </c>
      <c r="X2222" s="35" t="s">
        <v>59</v>
      </c>
      <c r="Y2222" s="35" t="s">
        <v>1585</v>
      </c>
      <c r="Z2222" s="35" t="s">
        <v>1725</v>
      </c>
    </row>
    <row r="2223" spans="1:26" ht="15" customHeight="1">
      <c r="A2223" s="35" t="s">
        <v>1304</v>
      </c>
      <c r="C2223" s="35" t="s">
        <v>7832</v>
      </c>
      <c r="D2223" s="35">
        <f>IFERROR(IF($A2223="HDC",IF(VLOOKUP($C2223,hdc!$B$2:$F$1600,2,FALSE())="","",VLOOKUP($C2223,hdc!$B$2:$F$1600,2,FALSE())),IF($A2223="NAUTICS",IF(VLOOKUP($C2223,nautics!$B$2:$F$1200,2,FALSE())="","",VLOOKUP($C2223,nautics!$B$2:$F$1200,2,FALSE())),IF($A2223="ST",IF(VLOOKUP($C2223,st!$B$2:$F$400,2,FALSE())="","",VLOOKUP($C2223,st!$B$2:$F$400,2,FALSE())),""))),"")</f>
        <v>1</v>
      </c>
      <c r="E2223" s="35">
        <f>IFERROR(IF($A2223="HDC",IF(VLOOKUP($C2223,hdc!$B$2:$F$1600,3,FALSE())="","",VLOOKUP($C2223,hdc!$B$2:$F$1600,3,FALSE())),IF($A2223="NAUTICS",IF(VLOOKUP($C2223,nautics!$B$2:$F$1200,3,FALSE())="","",VLOOKUP($C2223,nautics!$B$2:$F$1200,3,FALSE())),IF($A2223="ST",IF(VLOOKUP($C2223,st!$B$2:$F$400,3,FALSE())="","",VLOOKUP($C2223,st!$B$2:$F$400,3,FALSE())),""))),"")</f>
        <v>1</v>
      </c>
      <c r="F2223" s="35" t="str">
        <f>IFERROR(IF($A2223="HDC",IF(VLOOKUP($C2223,hdc!$B$2:$F$1600,4,FALSE())="","",VLOOKUP($C2223,hdc!$B$2:$F$1600,4,FALSE())),IF($A2223="NAUTICS",IF(VLOOKUP($C2223,nautics!$B$2:$F$1200,4,FALSE())="","",VLOOKUP($C2223,nautics!$B$2:$F$1200,4,FALSE())),IF($A2223="ST",IF(VLOOKUP($C2223,st!$B$2:$F$400,4,FALSE())="","",VLOOKUP($C2223,st!$B$2:$F$400,4,FALSE())),""))),"")</f>
        <v/>
      </c>
      <c r="G2223" s="35" t="str">
        <f>IFERROR(IF($A2223="HDC",IF(VLOOKUP($C2223,hdc!$B$2:$F$1600,5,FALSE())="","",VLOOKUP($C2223,hdc!$B$2:$F$1600,5,FALSE())),IF($A2223="NAUTICS",IF(VLOOKUP($C2223,nautics!$B$2:$F$1200,5,FALSE())="","",VLOOKUP($C2223,nautics!$B$2:$F$1200,5,FALSE())),IF($A2223="ST",IF(VLOOKUP($C2223,st!$B$2:$F$400,5,FALSE())="","",VLOOKUP($C2223,st!$B$2:$F$400,5,FALSE())),""))),"")</f>
        <v/>
      </c>
      <c r="H2223" s="35" t="s">
        <v>33</v>
      </c>
      <c r="I2223" s="35" t="s">
        <v>34</v>
      </c>
      <c r="J2223" s="35" t="s">
        <v>7836</v>
      </c>
      <c r="K2223" s="35">
        <f t="shared" si="8"/>
        <v>62</v>
      </c>
      <c r="L2223" s="35" t="s">
        <v>1101</v>
      </c>
      <c r="M2223" s="35" t="s">
        <v>1102</v>
      </c>
      <c r="N2223" s="35" t="s">
        <v>46</v>
      </c>
      <c r="O2223" s="35" t="s">
        <v>49</v>
      </c>
      <c r="P2223" s="35" t="s">
        <v>1844</v>
      </c>
      <c r="Q2223" s="35" t="s">
        <v>1846</v>
      </c>
      <c r="S2223" s="35" t="s">
        <v>53</v>
      </c>
      <c r="T2223" s="35" t="s">
        <v>55</v>
      </c>
      <c r="U2223" s="35" t="s">
        <v>7839</v>
      </c>
      <c r="W2223" s="35" t="s">
        <v>57</v>
      </c>
      <c r="X2223" s="35" t="s">
        <v>59</v>
      </c>
      <c r="Y2223" s="35" t="s">
        <v>1096</v>
      </c>
      <c r="Z2223" s="35" t="s">
        <v>1849</v>
      </c>
    </row>
    <row r="2224" spans="1:26" ht="15" customHeight="1">
      <c r="A2224" s="35" t="s">
        <v>1304</v>
      </c>
      <c r="C2224" s="35" t="s">
        <v>7841</v>
      </c>
      <c r="D2224" s="35">
        <f>IFERROR(IF($A2224="HDC",IF(VLOOKUP($C2224,hdc!$B$2:$F$1600,2,FALSE())="","",VLOOKUP($C2224,hdc!$B$2:$F$1600,2,FALSE())),IF($A2224="NAUTICS",IF(VLOOKUP($C2224,nautics!$B$2:$F$1200,2,FALSE())="","",VLOOKUP($C2224,nautics!$B$2:$F$1200,2,FALSE())),IF($A2224="ST",IF(VLOOKUP($C2224,st!$B$2:$F$400,2,FALSE())="","",VLOOKUP($C2224,st!$B$2:$F$400,2,FALSE())),""))),"")</f>
        <v>1</v>
      </c>
      <c r="E2224" s="35">
        <f>IFERROR(IF($A2224="HDC",IF(VLOOKUP($C2224,hdc!$B$2:$F$1600,3,FALSE())="","",VLOOKUP($C2224,hdc!$B$2:$F$1600,3,FALSE())),IF($A2224="NAUTICS",IF(VLOOKUP($C2224,nautics!$B$2:$F$1200,3,FALSE())="","",VLOOKUP($C2224,nautics!$B$2:$F$1200,3,FALSE())),IF($A2224="ST",IF(VLOOKUP($C2224,st!$B$2:$F$400,3,FALSE())="","",VLOOKUP($C2224,st!$B$2:$F$400,3,FALSE())),""))),"")</f>
        <v>1</v>
      </c>
      <c r="F2224" s="35" t="str">
        <f>IFERROR(IF($A2224="HDC",IF(VLOOKUP($C2224,hdc!$B$2:$F$1600,4,FALSE())="","",VLOOKUP($C2224,hdc!$B$2:$F$1600,4,FALSE())),IF($A2224="NAUTICS",IF(VLOOKUP($C2224,nautics!$B$2:$F$1200,4,FALSE())="","",VLOOKUP($C2224,nautics!$B$2:$F$1200,4,FALSE())),IF($A2224="ST",IF(VLOOKUP($C2224,st!$B$2:$F$400,4,FALSE())="","",VLOOKUP($C2224,st!$B$2:$F$400,4,FALSE())),""))),"")</f>
        <v/>
      </c>
      <c r="G2224" s="35" t="str">
        <f>IFERROR(IF($A2224="HDC",IF(VLOOKUP($C2224,hdc!$B$2:$F$1600,5,FALSE())="","",VLOOKUP($C2224,hdc!$B$2:$F$1600,5,FALSE())),IF($A2224="NAUTICS",IF(VLOOKUP($C2224,nautics!$B$2:$F$1200,5,FALSE())="","",VLOOKUP($C2224,nautics!$B$2:$F$1200,5,FALSE())),IF($A2224="ST",IF(VLOOKUP($C2224,st!$B$2:$F$400,5,FALSE())="","",VLOOKUP($C2224,st!$B$2:$F$400,5,FALSE())),""))),"")</f>
        <v/>
      </c>
      <c r="H2224" s="35" t="s">
        <v>33</v>
      </c>
      <c r="I2224" s="35" t="s">
        <v>34</v>
      </c>
      <c r="J2224" s="35" t="s">
        <v>2287</v>
      </c>
      <c r="K2224" s="35">
        <f t="shared" si="8"/>
        <v>68</v>
      </c>
      <c r="L2224" s="35" t="s">
        <v>170</v>
      </c>
      <c r="M2224" s="35" t="s">
        <v>171</v>
      </c>
      <c r="N2224" s="35" t="s">
        <v>46</v>
      </c>
      <c r="O2224" s="35" t="s">
        <v>49</v>
      </c>
      <c r="P2224" s="35" t="s">
        <v>1844</v>
      </c>
      <c r="Q2224" s="35" t="s">
        <v>1846</v>
      </c>
      <c r="S2224" s="35" t="s">
        <v>53</v>
      </c>
      <c r="T2224" s="35" t="s">
        <v>55</v>
      </c>
      <c r="U2224" s="35" t="s">
        <v>7845</v>
      </c>
      <c r="W2224" s="35" t="s">
        <v>57</v>
      </c>
      <c r="X2224" s="35" t="s">
        <v>2045</v>
      </c>
      <c r="Y2224" s="35" t="s">
        <v>177</v>
      </c>
      <c r="Z2224" s="35" t="s">
        <v>1849</v>
      </c>
    </row>
    <row r="2225" spans="1:26" ht="15" customHeight="1">
      <c r="A2225" s="35" t="s">
        <v>1304</v>
      </c>
      <c r="C2225" s="35" t="s">
        <v>7847</v>
      </c>
      <c r="D2225" s="35">
        <f>IFERROR(IF($A2225="HDC",IF(VLOOKUP($C2225,hdc!$B$2:$F$1600,2,FALSE())="","",VLOOKUP($C2225,hdc!$B$2:$F$1600,2,FALSE())),IF($A2225="NAUTICS",IF(VLOOKUP($C2225,nautics!$B$2:$F$1200,2,FALSE())="","",VLOOKUP($C2225,nautics!$B$2:$F$1200,2,FALSE())),IF($A2225="ST",IF(VLOOKUP($C2225,st!$B$2:$F$400,2,FALSE())="","",VLOOKUP($C2225,st!$B$2:$F$400,2,FALSE())),""))),"")</f>
        <v>1</v>
      </c>
      <c r="E2225" s="35">
        <f>IFERROR(IF($A2225="HDC",IF(VLOOKUP($C2225,hdc!$B$2:$F$1600,3,FALSE())="","",VLOOKUP($C2225,hdc!$B$2:$F$1600,3,FALSE())),IF($A2225="NAUTICS",IF(VLOOKUP($C2225,nautics!$B$2:$F$1200,3,FALSE())="","",VLOOKUP($C2225,nautics!$B$2:$F$1200,3,FALSE())),IF($A2225="ST",IF(VLOOKUP($C2225,st!$B$2:$F$400,3,FALSE())="","",VLOOKUP($C2225,st!$B$2:$F$400,3,FALSE())),""))),"")</f>
        <v>1</v>
      </c>
      <c r="F2225" s="35" t="str">
        <f>IFERROR(IF($A2225="HDC",IF(VLOOKUP($C2225,hdc!$B$2:$F$1600,4,FALSE())="","",VLOOKUP($C2225,hdc!$B$2:$F$1600,4,FALSE())),IF($A2225="NAUTICS",IF(VLOOKUP($C2225,nautics!$B$2:$F$1200,4,FALSE())="","",VLOOKUP($C2225,nautics!$B$2:$F$1200,4,FALSE())),IF($A2225="ST",IF(VLOOKUP($C2225,st!$B$2:$F$400,4,FALSE())="","",VLOOKUP($C2225,st!$B$2:$F$400,4,FALSE())),""))),"")</f>
        <v/>
      </c>
      <c r="G2225" s="35" t="str">
        <f>IFERROR(IF($A2225="HDC",IF(VLOOKUP($C2225,hdc!$B$2:$F$1600,5,FALSE())="","",VLOOKUP($C2225,hdc!$B$2:$F$1600,5,FALSE())),IF($A2225="NAUTICS",IF(VLOOKUP($C2225,nautics!$B$2:$F$1200,5,FALSE())="","",VLOOKUP($C2225,nautics!$B$2:$F$1200,5,FALSE())),IF($A2225="ST",IF(VLOOKUP($C2225,st!$B$2:$F$400,5,FALSE())="","",VLOOKUP($C2225,st!$B$2:$F$400,5,FALSE())),""))),"")</f>
        <v/>
      </c>
      <c r="H2225" s="35" t="s">
        <v>33</v>
      </c>
      <c r="I2225" s="35" t="s">
        <v>34</v>
      </c>
      <c r="J2225" s="35" t="s">
        <v>7850</v>
      </c>
      <c r="K2225" s="35">
        <f t="shared" si="8"/>
        <v>62</v>
      </c>
      <c r="L2225" s="35" t="s">
        <v>1101</v>
      </c>
      <c r="M2225" s="35" t="s">
        <v>1102</v>
      </c>
      <c r="N2225" s="35" t="s">
        <v>46</v>
      </c>
      <c r="O2225" s="35" t="s">
        <v>49</v>
      </c>
      <c r="P2225" s="35" t="s">
        <v>1714</v>
      </c>
      <c r="Q2225" s="35" t="s">
        <v>1715</v>
      </c>
      <c r="S2225" s="35" t="s">
        <v>53</v>
      </c>
      <c r="T2225" s="35" t="s">
        <v>55</v>
      </c>
      <c r="U2225" s="35" t="s">
        <v>7852</v>
      </c>
      <c r="W2225" s="35" t="s">
        <v>57</v>
      </c>
      <c r="X2225" s="35" t="s">
        <v>59</v>
      </c>
      <c r="Y2225" s="35" t="s">
        <v>1096</v>
      </c>
      <c r="Z2225" s="35" t="s">
        <v>1725</v>
      </c>
    </row>
    <row r="2226" spans="1:26" ht="15" customHeight="1">
      <c r="A2226" s="35" t="s">
        <v>1304</v>
      </c>
      <c r="C2226" s="35" t="s">
        <v>7854</v>
      </c>
      <c r="D2226" s="35">
        <f>IFERROR(IF($A2226="HDC",IF(VLOOKUP($C2226,hdc!$B$2:$F$1600,2,FALSE())="","",VLOOKUP($C2226,hdc!$B$2:$F$1600,2,FALSE())),IF($A2226="NAUTICS",IF(VLOOKUP($C2226,nautics!$B$2:$F$1200,2,FALSE())="","",VLOOKUP($C2226,nautics!$B$2:$F$1200,2,FALSE())),IF($A2226="ST",IF(VLOOKUP($C2226,st!$B$2:$F$400,2,FALSE())="","",VLOOKUP($C2226,st!$B$2:$F$400,2,FALSE())),""))),"")</f>
        <v>1</v>
      </c>
      <c r="E2226" s="35">
        <f>IFERROR(IF($A2226="HDC",IF(VLOOKUP($C2226,hdc!$B$2:$F$1600,3,FALSE())="","",VLOOKUP($C2226,hdc!$B$2:$F$1600,3,FALSE())),IF($A2226="NAUTICS",IF(VLOOKUP($C2226,nautics!$B$2:$F$1200,3,FALSE())="","",VLOOKUP($C2226,nautics!$B$2:$F$1200,3,FALSE())),IF($A2226="ST",IF(VLOOKUP($C2226,st!$B$2:$F$400,3,FALSE())="","",VLOOKUP($C2226,st!$B$2:$F$400,3,FALSE())),""))),"")</f>
        <v>1</v>
      </c>
      <c r="F2226" s="35" t="str">
        <f>IFERROR(IF($A2226="HDC",IF(VLOOKUP($C2226,hdc!$B$2:$F$1600,4,FALSE())="","",VLOOKUP($C2226,hdc!$B$2:$F$1600,4,FALSE())),IF($A2226="NAUTICS",IF(VLOOKUP($C2226,nautics!$B$2:$F$1200,4,FALSE())="","",VLOOKUP($C2226,nautics!$B$2:$F$1200,4,FALSE())),IF($A2226="ST",IF(VLOOKUP($C2226,st!$B$2:$F$400,4,FALSE())="","",VLOOKUP($C2226,st!$B$2:$F$400,4,FALSE())),""))),"")</f>
        <v/>
      </c>
      <c r="G2226" s="35" t="str">
        <f>IFERROR(IF($A2226="HDC",IF(VLOOKUP($C2226,hdc!$B$2:$F$1600,5,FALSE())="","",VLOOKUP($C2226,hdc!$B$2:$F$1600,5,FALSE())),IF($A2226="NAUTICS",IF(VLOOKUP($C2226,nautics!$B$2:$F$1200,5,FALSE())="","",VLOOKUP($C2226,nautics!$B$2:$F$1200,5,FALSE())),IF($A2226="ST",IF(VLOOKUP($C2226,st!$B$2:$F$400,5,FALSE())="","",VLOOKUP($C2226,st!$B$2:$F$400,5,FALSE())),""))),"")</f>
        <v/>
      </c>
      <c r="H2226" s="35" t="s">
        <v>33</v>
      </c>
      <c r="I2226" s="35" t="s">
        <v>34</v>
      </c>
      <c r="J2226" s="35" t="s">
        <v>7857</v>
      </c>
      <c r="K2226" s="35">
        <f t="shared" si="8"/>
        <v>63</v>
      </c>
      <c r="L2226" s="35" t="s">
        <v>170</v>
      </c>
      <c r="M2226" s="35" t="s">
        <v>171</v>
      </c>
      <c r="N2226" s="35" t="s">
        <v>46</v>
      </c>
      <c r="O2226" s="35" t="s">
        <v>49</v>
      </c>
      <c r="P2226" s="35" t="s">
        <v>1714</v>
      </c>
      <c r="Q2226" s="35" t="s">
        <v>1715</v>
      </c>
      <c r="S2226" s="35" t="s">
        <v>53</v>
      </c>
      <c r="T2226" s="35" t="s">
        <v>55</v>
      </c>
      <c r="U2226" s="35" t="s">
        <v>7860</v>
      </c>
      <c r="W2226" s="35" t="s">
        <v>57</v>
      </c>
      <c r="X2226" s="35" t="s">
        <v>2045</v>
      </c>
      <c r="Y2226" s="35" t="s">
        <v>177</v>
      </c>
      <c r="Z2226" s="35" t="s">
        <v>1725</v>
      </c>
    </row>
    <row r="2227" spans="1:26" ht="15" customHeight="1">
      <c r="A2227" s="35" t="s">
        <v>1304</v>
      </c>
      <c r="C2227" s="35" t="s">
        <v>7861</v>
      </c>
      <c r="D2227" s="35">
        <f>IFERROR(IF($A2227="HDC",IF(VLOOKUP($C2227,hdc!$B$2:$F$1600,2,FALSE())="","",VLOOKUP($C2227,hdc!$B$2:$F$1600,2,FALSE())),IF($A2227="NAUTICS",IF(VLOOKUP($C2227,nautics!$B$2:$F$1200,2,FALSE())="","",VLOOKUP($C2227,nautics!$B$2:$F$1200,2,FALSE())),IF($A2227="ST",IF(VLOOKUP($C2227,st!$B$2:$F$400,2,FALSE())="","",VLOOKUP($C2227,st!$B$2:$F$400,2,FALSE())),""))),"")</f>
        <v>1</v>
      </c>
      <c r="E2227" s="35">
        <f>IFERROR(IF($A2227="HDC",IF(VLOOKUP($C2227,hdc!$B$2:$F$1600,3,FALSE())="","",VLOOKUP($C2227,hdc!$B$2:$F$1600,3,FALSE())),IF($A2227="NAUTICS",IF(VLOOKUP($C2227,nautics!$B$2:$F$1200,3,FALSE())="","",VLOOKUP($C2227,nautics!$B$2:$F$1200,3,FALSE())),IF($A2227="ST",IF(VLOOKUP($C2227,st!$B$2:$F$400,3,FALSE())="","",VLOOKUP($C2227,st!$B$2:$F$400,3,FALSE())),""))),"")</f>
        <v>1</v>
      </c>
      <c r="F2227" s="35" t="str">
        <f>IFERROR(IF($A2227="HDC",IF(VLOOKUP($C2227,hdc!$B$2:$F$1600,4,FALSE())="","",VLOOKUP($C2227,hdc!$B$2:$F$1600,4,FALSE())),IF($A2227="NAUTICS",IF(VLOOKUP($C2227,nautics!$B$2:$F$1200,4,FALSE())="","",VLOOKUP($C2227,nautics!$B$2:$F$1200,4,FALSE())),IF($A2227="ST",IF(VLOOKUP($C2227,st!$B$2:$F$400,4,FALSE())="","",VLOOKUP($C2227,st!$B$2:$F$400,4,FALSE())),""))),"")</f>
        <v/>
      </c>
      <c r="G2227" s="35" t="str">
        <f>IFERROR(IF($A2227="HDC",IF(VLOOKUP($C2227,hdc!$B$2:$F$1600,5,FALSE())="","",VLOOKUP($C2227,hdc!$B$2:$F$1600,5,FALSE())),IF($A2227="NAUTICS",IF(VLOOKUP($C2227,nautics!$B$2:$F$1200,5,FALSE())="","",VLOOKUP($C2227,nautics!$B$2:$F$1200,5,FALSE())),IF($A2227="ST",IF(VLOOKUP($C2227,st!$B$2:$F$400,5,FALSE())="","",VLOOKUP($C2227,st!$B$2:$F$400,5,FALSE())),""))),"")</f>
        <v/>
      </c>
      <c r="H2227" s="35" t="s">
        <v>33</v>
      </c>
      <c r="I2227" s="35" t="s">
        <v>34</v>
      </c>
      <c r="J2227" s="35" t="s">
        <v>6929</v>
      </c>
      <c r="K2227" s="35">
        <f t="shared" si="8"/>
        <v>12</v>
      </c>
      <c r="L2227" s="35" t="s">
        <v>1101</v>
      </c>
      <c r="M2227" s="35" t="s">
        <v>1102</v>
      </c>
      <c r="N2227" s="35" t="s">
        <v>46</v>
      </c>
      <c r="O2227" s="35" t="s">
        <v>49</v>
      </c>
      <c r="P2227" s="35" t="s">
        <v>6930</v>
      </c>
      <c r="Q2227" s="35" t="s">
        <v>6931</v>
      </c>
      <c r="S2227" s="35" t="s">
        <v>46</v>
      </c>
      <c r="T2227" s="35" t="s">
        <v>49</v>
      </c>
      <c r="U2227" s="35" t="s">
        <v>6935</v>
      </c>
      <c r="W2227" s="35" t="s">
        <v>78</v>
      </c>
      <c r="X2227" s="35" t="s">
        <v>59</v>
      </c>
      <c r="Y2227" s="35" t="s">
        <v>1096</v>
      </c>
      <c r="Z2227" s="35" t="s">
        <v>6936</v>
      </c>
    </row>
    <row r="2228" spans="1:26" ht="15" customHeight="1">
      <c r="A2228" s="35" t="s">
        <v>1304</v>
      </c>
      <c r="C2228" s="35" t="s">
        <v>7868</v>
      </c>
      <c r="D2228" s="35">
        <f>IFERROR(IF($A2228="HDC",IF(VLOOKUP($C2228,hdc!$B$2:$F$1600,2,FALSE())="","",VLOOKUP($C2228,hdc!$B$2:$F$1600,2,FALSE())),IF($A2228="NAUTICS",IF(VLOOKUP($C2228,nautics!$B$2:$F$1200,2,FALSE())="","",VLOOKUP($C2228,nautics!$B$2:$F$1200,2,FALSE())),IF($A2228="ST",IF(VLOOKUP($C2228,st!$B$2:$F$400,2,FALSE())="","",VLOOKUP($C2228,st!$B$2:$F$400,2,FALSE())),""))),"")</f>
        <v>1</v>
      </c>
      <c r="E2228" s="35">
        <f>IFERROR(IF($A2228="HDC",IF(VLOOKUP($C2228,hdc!$B$2:$F$1600,3,FALSE())="","",VLOOKUP($C2228,hdc!$B$2:$F$1600,3,FALSE())),IF($A2228="NAUTICS",IF(VLOOKUP($C2228,nautics!$B$2:$F$1200,3,FALSE())="","",VLOOKUP($C2228,nautics!$B$2:$F$1200,3,FALSE())),IF($A2228="ST",IF(VLOOKUP($C2228,st!$B$2:$F$400,3,FALSE())="","",VLOOKUP($C2228,st!$B$2:$F$400,3,FALSE())),""))),"")</f>
        <v>1</v>
      </c>
      <c r="F2228" s="35" t="str">
        <f>IFERROR(IF($A2228="HDC",IF(VLOOKUP($C2228,hdc!$B$2:$F$1600,4,FALSE())="","",VLOOKUP($C2228,hdc!$B$2:$F$1600,4,FALSE())),IF($A2228="NAUTICS",IF(VLOOKUP($C2228,nautics!$B$2:$F$1200,4,FALSE())="","",VLOOKUP($C2228,nautics!$B$2:$F$1200,4,FALSE())),IF($A2228="ST",IF(VLOOKUP($C2228,st!$B$2:$F$400,4,FALSE())="","",VLOOKUP($C2228,st!$B$2:$F$400,4,FALSE())),""))),"")</f>
        <v/>
      </c>
      <c r="G2228" s="35" t="str">
        <f>IFERROR(IF($A2228="HDC",IF(VLOOKUP($C2228,hdc!$B$2:$F$1600,5,FALSE())="","",VLOOKUP($C2228,hdc!$B$2:$F$1600,5,FALSE())),IF($A2228="NAUTICS",IF(VLOOKUP($C2228,nautics!$B$2:$F$1200,5,FALSE())="","",VLOOKUP($C2228,nautics!$B$2:$F$1200,5,FALSE())),IF($A2228="ST",IF(VLOOKUP($C2228,st!$B$2:$F$400,5,FALSE())="","",VLOOKUP($C2228,st!$B$2:$F$400,5,FALSE())),""))),"")</f>
        <v/>
      </c>
      <c r="H2228" s="35" t="s">
        <v>33</v>
      </c>
      <c r="I2228" s="35" t="s">
        <v>34</v>
      </c>
      <c r="J2228" s="35" t="s">
        <v>7869</v>
      </c>
      <c r="K2228" s="35">
        <f t="shared" si="8"/>
        <v>8</v>
      </c>
      <c r="L2228" s="35" t="s">
        <v>1844</v>
      </c>
      <c r="M2228" s="35" t="s">
        <v>1846</v>
      </c>
      <c r="N2228" s="35" t="s">
        <v>53</v>
      </c>
      <c r="O2228" s="35" t="s">
        <v>55</v>
      </c>
      <c r="P2228" s="35" t="s">
        <v>1714</v>
      </c>
      <c r="Q2228" s="35" t="s">
        <v>1715</v>
      </c>
      <c r="S2228" s="35" t="s">
        <v>53</v>
      </c>
      <c r="T2228" s="35" t="s">
        <v>55</v>
      </c>
      <c r="U2228" s="35" t="s">
        <v>7873</v>
      </c>
      <c r="W2228" s="35" t="s">
        <v>78</v>
      </c>
      <c r="X2228" s="35" t="s">
        <v>59</v>
      </c>
      <c r="Y2228" s="35" t="s">
        <v>1849</v>
      </c>
      <c r="Z2228" s="35" t="s">
        <v>1725</v>
      </c>
    </row>
    <row r="2229" spans="1:26" ht="15" customHeight="1">
      <c r="A2229" s="35" t="s">
        <v>1304</v>
      </c>
      <c r="C2229" s="35" t="s">
        <v>7875</v>
      </c>
      <c r="D2229" s="35">
        <f>IFERROR(IF($A2229="HDC",IF(VLOOKUP($C2229,hdc!$B$2:$F$1600,2,FALSE())="","",VLOOKUP($C2229,hdc!$B$2:$F$1600,2,FALSE())),IF($A2229="NAUTICS",IF(VLOOKUP($C2229,nautics!$B$2:$F$1200,2,FALSE())="","",VLOOKUP($C2229,nautics!$B$2:$F$1200,2,FALSE())),IF($A2229="ST",IF(VLOOKUP($C2229,st!$B$2:$F$400,2,FALSE())="","",VLOOKUP($C2229,st!$B$2:$F$400,2,FALSE())),""))),"")</f>
        <v>1</v>
      </c>
      <c r="E2229" s="35">
        <f>IFERROR(IF($A2229="HDC",IF(VLOOKUP($C2229,hdc!$B$2:$F$1600,3,FALSE())="","",VLOOKUP($C2229,hdc!$B$2:$F$1600,3,FALSE())),IF($A2229="NAUTICS",IF(VLOOKUP($C2229,nautics!$B$2:$F$1200,3,FALSE())="","",VLOOKUP($C2229,nautics!$B$2:$F$1200,3,FALSE())),IF($A2229="ST",IF(VLOOKUP($C2229,st!$B$2:$F$400,3,FALSE())="","",VLOOKUP($C2229,st!$B$2:$F$400,3,FALSE())),""))),"")</f>
        <v>1</v>
      </c>
      <c r="F2229" s="35" t="str">
        <f>IFERROR(IF($A2229="HDC",IF(VLOOKUP($C2229,hdc!$B$2:$F$1600,4,FALSE())="","",VLOOKUP($C2229,hdc!$B$2:$F$1600,4,FALSE())),IF($A2229="NAUTICS",IF(VLOOKUP($C2229,nautics!$B$2:$F$1200,4,FALSE())="","",VLOOKUP($C2229,nautics!$B$2:$F$1200,4,FALSE())),IF($A2229="ST",IF(VLOOKUP($C2229,st!$B$2:$F$400,4,FALSE())="","",VLOOKUP($C2229,st!$B$2:$F$400,4,FALSE())),""))),"")</f>
        <v/>
      </c>
      <c r="G2229" s="35" t="str">
        <f>IFERROR(IF($A2229="HDC",IF(VLOOKUP($C2229,hdc!$B$2:$F$1600,5,FALSE())="","",VLOOKUP($C2229,hdc!$B$2:$F$1600,5,FALSE())),IF($A2229="NAUTICS",IF(VLOOKUP($C2229,nautics!$B$2:$F$1200,5,FALSE())="","",VLOOKUP($C2229,nautics!$B$2:$F$1200,5,FALSE())),IF($A2229="ST",IF(VLOOKUP($C2229,st!$B$2:$F$400,5,FALSE())="","",VLOOKUP($C2229,st!$B$2:$F$400,5,FALSE())),""))),"")</f>
        <v/>
      </c>
      <c r="H2229" s="35" t="s">
        <v>33</v>
      </c>
      <c r="I2229" s="35" t="s">
        <v>34</v>
      </c>
      <c r="J2229" s="35" t="s">
        <v>6942</v>
      </c>
      <c r="K2229" s="35">
        <f t="shared" si="8"/>
        <v>20</v>
      </c>
      <c r="L2229" s="35" t="s">
        <v>1101</v>
      </c>
      <c r="M2229" s="35" t="s">
        <v>1102</v>
      </c>
      <c r="N2229" s="35" t="s">
        <v>46</v>
      </c>
      <c r="O2229" s="35" t="s">
        <v>49</v>
      </c>
      <c r="P2229" s="35" t="s">
        <v>6945</v>
      </c>
      <c r="Q2229" s="35" t="s">
        <v>6946</v>
      </c>
      <c r="S2229" s="35" t="s">
        <v>46</v>
      </c>
      <c r="T2229" s="35" t="s">
        <v>49</v>
      </c>
      <c r="U2229" s="35" t="s">
        <v>6948</v>
      </c>
      <c r="W2229" s="35" t="s">
        <v>78</v>
      </c>
      <c r="X2229" s="35" t="s">
        <v>59</v>
      </c>
      <c r="Y2229" s="35" t="s">
        <v>1096</v>
      </c>
      <c r="Z2229" s="35" t="s">
        <v>1954</v>
      </c>
    </row>
    <row r="2230" spans="1:26" ht="15" customHeight="1">
      <c r="A2230" s="35" t="s">
        <v>1304</v>
      </c>
      <c r="C2230" s="35" t="s">
        <v>7880</v>
      </c>
      <c r="D2230" s="35">
        <f>IFERROR(IF($A2230="HDC",IF(VLOOKUP($C2230,hdc!$B$2:$F$1600,2,FALSE())="","",VLOOKUP($C2230,hdc!$B$2:$F$1600,2,FALSE())),IF($A2230="NAUTICS",IF(VLOOKUP($C2230,nautics!$B$2:$F$1200,2,FALSE())="","",VLOOKUP($C2230,nautics!$B$2:$F$1200,2,FALSE())),IF($A2230="ST",IF(VLOOKUP($C2230,st!$B$2:$F$400,2,FALSE())="","",VLOOKUP($C2230,st!$B$2:$F$400,2,FALSE())),""))),"")</f>
        <v>1</v>
      </c>
      <c r="E2230" s="35">
        <f>IFERROR(IF($A2230="HDC",IF(VLOOKUP($C2230,hdc!$B$2:$F$1600,3,FALSE())="","",VLOOKUP($C2230,hdc!$B$2:$F$1600,3,FALSE())),IF($A2230="NAUTICS",IF(VLOOKUP($C2230,nautics!$B$2:$F$1200,3,FALSE())="","",VLOOKUP($C2230,nautics!$B$2:$F$1200,3,FALSE())),IF($A2230="ST",IF(VLOOKUP($C2230,st!$B$2:$F$400,3,FALSE())="","",VLOOKUP($C2230,st!$B$2:$F$400,3,FALSE())),""))),"")</f>
        <v>1</v>
      </c>
      <c r="F2230" s="35" t="str">
        <f>IFERROR(IF($A2230="HDC",IF(VLOOKUP($C2230,hdc!$B$2:$F$1600,4,FALSE())="","",VLOOKUP($C2230,hdc!$B$2:$F$1600,4,FALSE())),IF($A2230="NAUTICS",IF(VLOOKUP($C2230,nautics!$B$2:$F$1200,4,FALSE())="","",VLOOKUP($C2230,nautics!$B$2:$F$1200,4,FALSE())),IF($A2230="ST",IF(VLOOKUP($C2230,st!$B$2:$F$400,4,FALSE())="","",VLOOKUP($C2230,st!$B$2:$F$400,4,FALSE())),""))),"")</f>
        <v/>
      </c>
      <c r="G2230" s="35" t="str">
        <f>IFERROR(IF($A2230="HDC",IF(VLOOKUP($C2230,hdc!$B$2:$F$1600,5,FALSE())="","",VLOOKUP($C2230,hdc!$B$2:$F$1600,5,FALSE())),IF($A2230="NAUTICS",IF(VLOOKUP($C2230,nautics!$B$2:$F$1200,5,FALSE())="","",VLOOKUP($C2230,nautics!$B$2:$F$1200,5,FALSE())),IF($A2230="ST",IF(VLOOKUP($C2230,st!$B$2:$F$400,5,FALSE())="","",VLOOKUP($C2230,st!$B$2:$F$400,5,FALSE())),""))),"")</f>
        <v/>
      </c>
      <c r="H2230" s="35" t="s">
        <v>1069</v>
      </c>
      <c r="I2230" s="35" t="s">
        <v>34</v>
      </c>
      <c r="J2230" s="35" t="s">
        <v>216</v>
      </c>
      <c r="K2230" s="35">
        <f t="shared" si="8"/>
        <v>15</v>
      </c>
      <c r="L2230" s="35" t="s">
        <v>6982</v>
      </c>
      <c r="M2230" s="35" t="s">
        <v>6983</v>
      </c>
      <c r="N2230" s="35" t="s">
        <v>774</v>
      </c>
      <c r="O2230" s="35" t="s">
        <v>775</v>
      </c>
      <c r="P2230" s="35" t="s">
        <v>7883</v>
      </c>
      <c r="Q2230" s="35" t="s">
        <v>7884</v>
      </c>
      <c r="S2230" s="35" t="s">
        <v>774</v>
      </c>
      <c r="T2230" s="35" t="s">
        <v>775</v>
      </c>
      <c r="U2230" s="35" t="s">
        <v>89</v>
      </c>
      <c r="W2230" s="35" t="s">
        <v>78</v>
      </c>
      <c r="X2230" s="35" t="s">
        <v>1723</v>
      </c>
      <c r="Y2230" s="35" t="s">
        <v>89</v>
      </c>
      <c r="Z2230" s="35" t="s">
        <v>89</v>
      </c>
    </row>
    <row r="2231" spans="1:26" ht="15" customHeight="1">
      <c r="A2231" s="35" t="s">
        <v>1304</v>
      </c>
      <c r="C2231" s="35" t="s">
        <v>7886</v>
      </c>
      <c r="D2231" s="35">
        <f>IFERROR(IF($A2231="HDC",IF(VLOOKUP($C2231,hdc!$B$2:$F$1600,2,FALSE())="","",VLOOKUP($C2231,hdc!$B$2:$F$1600,2,FALSE())),IF($A2231="NAUTICS",IF(VLOOKUP($C2231,nautics!$B$2:$F$1200,2,FALSE())="","",VLOOKUP($C2231,nautics!$B$2:$F$1200,2,FALSE())),IF($A2231="ST",IF(VLOOKUP($C2231,st!$B$2:$F$400,2,FALSE())="","",VLOOKUP($C2231,st!$B$2:$F$400,2,FALSE())),""))),"")</f>
        <v>1</v>
      </c>
      <c r="E2231" s="35">
        <f>IFERROR(IF($A2231="HDC",IF(VLOOKUP($C2231,hdc!$B$2:$F$1600,3,FALSE())="","",VLOOKUP($C2231,hdc!$B$2:$F$1600,3,FALSE())),IF($A2231="NAUTICS",IF(VLOOKUP($C2231,nautics!$B$2:$F$1200,3,FALSE())="","",VLOOKUP($C2231,nautics!$B$2:$F$1200,3,FALSE())),IF($A2231="ST",IF(VLOOKUP($C2231,st!$B$2:$F$400,3,FALSE())="","",VLOOKUP($C2231,st!$B$2:$F$400,3,FALSE())),""))),"")</f>
        <v>1</v>
      </c>
      <c r="F2231" s="35" t="str">
        <f>IFERROR(IF($A2231="HDC",IF(VLOOKUP($C2231,hdc!$B$2:$F$1600,4,FALSE())="","",VLOOKUP($C2231,hdc!$B$2:$F$1600,4,FALSE())),IF($A2231="NAUTICS",IF(VLOOKUP($C2231,nautics!$B$2:$F$1200,4,FALSE())="","",VLOOKUP($C2231,nautics!$B$2:$F$1200,4,FALSE())),IF($A2231="ST",IF(VLOOKUP($C2231,st!$B$2:$F$400,4,FALSE())="","",VLOOKUP($C2231,st!$B$2:$F$400,4,FALSE())),""))),"")</f>
        <v/>
      </c>
      <c r="G2231" s="35" t="str">
        <f>IFERROR(IF($A2231="HDC",IF(VLOOKUP($C2231,hdc!$B$2:$F$1600,5,FALSE())="","",VLOOKUP($C2231,hdc!$B$2:$F$1600,5,FALSE())),IF($A2231="NAUTICS",IF(VLOOKUP($C2231,nautics!$B$2:$F$1200,5,FALSE())="","",VLOOKUP($C2231,nautics!$B$2:$F$1200,5,FALSE())),IF($A2231="ST",IF(VLOOKUP($C2231,st!$B$2:$F$400,5,FALSE())="","",VLOOKUP($C2231,st!$B$2:$F$400,5,FALSE())),""))),"")</f>
        <v/>
      </c>
      <c r="H2231" s="35" t="s">
        <v>193</v>
      </c>
      <c r="I2231" s="35" t="s">
        <v>34</v>
      </c>
      <c r="J2231" s="35" t="s">
        <v>7775</v>
      </c>
      <c r="K2231" s="35">
        <f t="shared" si="8"/>
        <v>17</v>
      </c>
      <c r="L2231" s="35" t="s">
        <v>1145</v>
      </c>
      <c r="M2231" s="35" t="s">
        <v>1146</v>
      </c>
      <c r="N2231" s="35" t="s">
        <v>53</v>
      </c>
      <c r="O2231" s="35" t="s">
        <v>55</v>
      </c>
      <c r="P2231" s="35" t="s">
        <v>1844</v>
      </c>
      <c r="Q2231" s="35" t="s">
        <v>1846</v>
      </c>
      <c r="S2231" s="35" t="s">
        <v>53</v>
      </c>
      <c r="T2231" s="35" t="s">
        <v>55</v>
      </c>
      <c r="U2231" s="35" t="s">
        <v>7778</v>
      </c>
      <c r="W2231" s="35" t="s">
        <v>78</v>
      </c>
      <c r="X2231" s="35" t="s">
        <v>4550</v>
      </c>
      <c r="Y2231" s="35" t="s">
        <v>1153</v>
      </c>
      <c r="Z2231" s="35" t="s">
        <v>1849</v>
      </c>
    </row>
    <row r="2232" spans="1:26" ht="15" customHeight="1">
      <c r="A2232" s="35" t="s">
        <v>1304</v>
      </c>
      <c r="C2232" s="35" t="s">
        <v>7893</v>
      </c>
      <c r="D2232" s="35">
        <f>IFERROR(IF($A2232="HDC",IF(VLOOKUP($C2232,hdc!$B$2:$F$1600,2,FALSE())="","",VLOOKUP($C2232,hdc!$B$2:$F$1600,2,FALSE())),IF($A2232="NAUTICS",IF(VLOOKUP($C2232,nautics!$B$2:$F$1200,2,FALSE())="","",VLOOKUP($C2232,nautics!$B$2:$F$1200,2,FALSE())),IF($A2232="ST",IF(VLOOKUP($C2232,st!$B$2:$F$400,2,FALSE())="","",VLOOKUP($C2232,st!$B$2:$F$400,2,FALSE())),""))),"")</f>
        <v>1</v>
      </c>
      <c r="E2232" s="35">
        <f>IFERROR(IF($A2232="HDC",IF(VLOOKUP($C2232,hdc!$B$2:$F$1600,3,FALSE())="","",VLOOKUP($C2232,hdc!$B$2:$F$1600,3,FALSE())),IF($A2232="NAUTICS",IF(VLOOKUP($C2232,nautics!$B$2:$F$1200,3,FALSE())="","",VLOOKUP($C2232,nautics!$B$2:$F$1200,3,FALSE())),IF($A2232="ST",IF(VLOOKUP($C2232,st!$B$2:$F$400,3,FALSE())="","",VLOOKUP($C2232,st!$B$2:$F$400,3,FALSE())),""))),"")</f>
        <v>1</v>
      </c>
      <c r="F2232" s="35" t="str">
        <f>IFERROR(IF($A2232="HDC",IF(VLOOKUP($C2232,hdc!$B$2:$F$1600,4,FALSE())="","",VLOOKUP($C2232,hdc!$B$2:$F$1600,4,FALSE())),IF($A2232="NAUTICS",IF(VLOOKUP($C2232,nautics!$B$2:$F$1200,4,FALSE())="","",VLOOKUP($C2232,nautics!$B$2:$F$1200,4,FALSE())),IF($A2232="ST",IF(VLOOKUP($C2232,st!$B$2:$F$400,4,FALSE())="","",VLOOKUP($C2232,st!$B$2:$F$400,4,FALSE())),""))),"")</f>
        <v/>
      </c>
      <c r="G2232" s="35" t="str">
        <f>IFERROR(IF($A2232="HDC",IF(VLOOKUP($C2232,hdc!$B$2:$F$1600,5,FALSE())="","",VLOOKUP($C2232,hdc!$B$2:$F$1600,5,FALSE())),IF($A2232="NAUTICS",IF(VLOOKUP($C2232,nautics!$B$2:$F$1200,5,FALSE())="","",VLOOKUP($C2232,nautics!$B$2:$F$1200,5,FALSE())),IF($A2232="ST",IF(VLOOKUP($C2232,st!$B$2:$F$400,5,FALSE())="","",VLOOKUP($C2232,st!$B$2:$F$400,5,FALSE())),""))),"")</f>
        <v/>
      </c>
      <c r="H2232" s="35" t="s">
        <v>193</v>
      </c>
      <c r="I2232" s="35" t="s">
        <v>34</v>
      </c>
      <c r="J2232" s="35" t="s">
        <v>7806</v>
      </c>
      <c r="K2232" s="35">
        <f t="shared" si="8"/>
        <v>16</v>
      </c>
      <c r="L2232" s="35" t="s">
        <v>1369</v>
      </c>
      <c r="M2232" s="35" t="s">
        <v>1371</v>
      </c>
      <c r="N2232" s="35" t="s">
        <v>53</v>
      </c>
      <c r="O2232" s="35" t="s">
        <v>55</v>
      </c>
      <c r="P2232" s="35" t="s">
        <v>1714</v>
      </c>
      <c r="Q2232" s="35" t="s">
        <v>1715</v>
      </c>
      <c r="S2232" s="35" t="s">
        <v>53</v>
      </c>
      <c r="T2232" s="35" t="s">
        <v>55</v>
      </c>
      <c r="U2232" s="35" t="s">
        <v>7809</v>
      </c>
      <c r="W2232" s="35" t="s">
        <v>78</v>
      </c>
      <c r="X2232" s="35" t="s">
        <v>1400</v>
      </c>
      <c r="Y2232" s="35" t="s">
        <v>1379</v>
      </c>
      <c r="Z2232" s="35" t="s">
        <v>1725</v>
      </c>
    </row>
    <row r="2233" spans="1:26" ht="15" customHeight="1">
      <c r="A2233" s="35" t="s">
        <v>1304</v>
      </c>
      <c r="C2233" s="35" t="s">
        <v>7900</v>
      </c>
      <c r="D2233" s="35">
        <f>IFERROR(IF($A2233="HDC",IF(VLOOKUP($C2233,hdc!$B$2:$F$1600,2,FALSE())="","",VLOOKUP($C2233,hdc!$B$2:$F$1600,2,FALSE())),IF($A2233="NAUTICS",IF(VLOOKUP($C2233,nautics!$B$2:$F$1200,2,FALSE())="","",VLOOKUP($C2233,nautics!$B$2:$F$1200,2,FALSE())),IF($A2233="ST",IF(VLOOKUP($C2233,st!$B$2:$F$400,2,FALSE())="","",VLOOKUP($C2233,st!$B$2:$F$400,2,FALSE())),""))),"")</f>
        <v>1</v>
      </c>
      <c r="E2233" s="35">
        <f>IFERROR(IF($A2233="HDC",IF(VLOOKUP($C2233,hdc!$B$2:$F$1600,3,FALSE())="","",VLOOKUP($C2233,hdc!$B$2:$F$1600,3,FALSE())),IF($A2233="NAUTICS",IF(VLOOKUP($C2233,nautics!$B$2:$F$1200,3,FALSE())="","",VLOOKUP($C2233,nautics!$B$2:$F$1200,3,FALSE())),IF($A2233="ST",IF(VLOOKUP($C2233,st!$B$2:$F$400,3,FALSE())="","",VLOOKUP($C2233,st!$B$2:$F$400,3,FALSE())),""))),"")</f>
        <v>1</v>
      </c>
      <c r="F2233" s="35" t="str">
        <f>IFERROR(IF($A2233="HDC",IF(VLOOKUP($C2233,hdc!$B$2:$F$1600,4,FALSE())="","",VLOOKUP($C2233,hdc!$B$2:$F$1600,4,FALSE())),IF($A2233="NAUTICS",IF(VLOOKUP($C2233,nautics!$B$2:$F$1200,4,FALSE())="","",VLOOKUP($C2233,nautics!$B$2:$F$1200,4,FALSE())),IF($A2233="ST",IF(VLOOKUP($C2233,st!$B$2:$F$400,4,FALSE())="","",VLOOKUP($C2233,st!$B$2:$F$400,4,FALSE())),""))),"")</f>
        <v/>
      </c>
      <c r="G2233" s="35" t="str">
        <f>IFERROR(IF($A2233="HDC",IF(VLOOKUP($C2233,hdc!$B$2:$F$1600,5,FALSE())="","",VLOOKUP($C2233,hdc!$B$2:$F$1600,5,FALSE())),IF($A2233="NAUTICS",IF(VLOOKUP($C2233,nautics!$B$2:$F$1200,5,FALSE())="","",VLOOKUP($C2233,nautics!$B$2:$F$1200,5,FALSE())),IF($A2233="ST",IF(VLOOKUP($C2233,st!$B$2:$F$400,5,FALSE())="","",VLOOKUP($C2233,st!$B$2:$F$400,5,FALSE())),""))),"")</f>
        <v/>
      </c>
      <c r="H2233" s="35" t="s">
        <v>1837</v>
      </c>
      <c r="I2233" s="35" t="s">
        <v>34</v>
      </c>
      <c r="J2233" s="35" t="s">
        <v>7901</v>
      </c>
      <c r="K2233" s="35">
        <f t="shared" si="8"/>
        <v>21</v>
      </c>
      <c r="L2233" s="35" t="s">
        <v>2389</v>
      </c>
      <c r="M2233" s="35" t="s">
        <v>2390</v>
      </c>
      <c r="N2233" s="35" t="s">
        <v>53</v>
      </c>
      <c r="O2233" s="35" t="s">
        <v>55</v>
      </c>
      <c r="P2233" s="35" t="s">
        <v>1844</v>
      </c>
      <c r="Q2233" s="35" t="s">
        <v>1846</v>
      </c>
      <c r="S2233" s="35" t="s">
        <v>53</v>
      </c>
      <c r="T2233" s="35" t="s">
        <v>55</v>
      </c>
      <c r="U2233" s="35" t="s">
        <v>7905</v>
      </c>
      <c r="W2233" s="35" t="s">
        <v>78</v>
      </c>
      <c r="X2233" s="35" t="s">
        <v>1723</v>
      </c>
      <c r="Y2233" s="35" t="s">
        <v>2345</v>
      </c>
      <c r="Z2233" s="35" t="s">
        <v>1849</v>
      </c>
    </row>
    <row r="2234" spans="1:26" ht="15" customHeight="1">
      <c r="A2234" s="35" t="s">
        <v>1304</v>
      </c>
      <c r="C2234" s="35" t="s">
        <v>7907</v>
      </c>
      <c r="D2234" s="35">
        <f>IFERROR(IF($A2234="HDC",IF(VLOOKUP($C2234,hdc!$B$2:$F$1600,2,FALSE())="","",VLOOKUP($C2234,hdc!$B$2:$F$1600,2,FALSE())),IF($A2234="NAUTICS",IF(VLOOKUP($C2234,nautics!$B$2:$F$1200,2,FALSE())="","",VLOOKUP($C2234,nautics!$B$2:$F$1200,2,FALSE())),IF($A2234="ST",IF(VLOOKUP($C2234,st!$B$2:$F$400,2,FALSE())="","",VLOOKUP($C2234,st!$B$2:$F$400,2,FALSE())),""))),"")</f>
        <v>1</v>
      </c>
      <c r="E2234" s="35">
        <f>IFERROR(IF($A2234="HDC",IF(VLOOKUP($C2234,hdc!$B$2:$F$1600,3,FALSE())="","",VLOOKUP($C2234,hdc!$B$2:$F$1600,3,FALSE())),IF($A2234="NAUTICS",IF(VLOOKUP($C2234,nautics!$B$2:$F$1200,3,FALSE())="","",VLOOKUP($C2234,nautics!$B$2:$F$1200,3,FALSE())),IF($A2234="ST",IF(VLOOKUP($C2234,st!$B$2:$F$400,3,FALSE())="","",VLOOKUP($C2234,st!$B$2:$F$400,3,FALSE())),""))),"")</f>
        <v>1</v>
      </c>
      <c r="F2234" s="35" t="str">
        <f>IFERROR(IF($A2234="HDC",IF(VLOOKUP($C2234,hdc!$B$2:$F$1600,4,FALSE())="","",VLOOKUP($C2234,hdc!$B$2:$F$1600,4,FALSE())),IF($A2234="NAUTICS",IF(VLOOKUP($C2234,nautics!$B$2:$F$1200,4,FALSE())="","",VLOOKUP($C2234,nautics!$B$2:$F$1200,4,FALSE())),IF($A2234="ST",IF(VLOOKUP($C2234,st!$B$2:$F$400,4,FALSE())="","",VLOOKUP($C2234,st!$B$2:$F$400,4,FALSE())),""))),"")</f>
        <v/>
      </c>
      <c r="G2234" s="35" t="str">
        <f>IFERROR(IF($A2234="HDC",IF(VLOOKUP($C2234,hdc!$B$2:$F$1600,5,FALSE())="","",VLOOKUP($C2234,hdc!$B$2:$F$1600,5,FALSE())),IF($A2234="NAUTICS",IF(VLOOKUP($C2234,nautics!$B$2:$F$1200,5,FALSE())="","",VLOOKUP($C2234,nautics!$B$2:$F$1200,5,FALSE())),IF($A2234="ST",IF(VLOOKUP($C2234,st!$B$2:$F$400,5,FALSE())="","",VLOOKUP($C2234,st!$B$2:$F$400,5,FALSE())),""))),"")</f>
        <v/>
      </c>
      <c r="H2234" s="35" t="s">
        <v>1837</v>
      </c>
      <c r="I2234" s="35" t="s">
        <v>34</v>
      </c>
      <c r="J2234" s="35" t="s">
        <v>6504</v>
      </c>
      <c r="K2234" s="35">
        <f t="shared" si="8"/>
        <v>22</v>
      </c>
      <c r="L2234" s="35" t="s">
        <v>2398</v>
      </c>
      <c r="M2234" s="35" t="s">
        <v>2401</v>
      </c>
      <c r="N2234" s="35" t="s">
        <v>53</v>
      </c>
      <c r="O2234" s="35" t="s">
        <v>55</v>
      </c>
      <c r="P2234" s="35" t="s">
        <v>1714</v>
      </c>
      <c r="Q2234" s="35" t="s">
        <v>1715</v>
      </c>
      <c r="S2234" s="35" t="s">
        <v>53</v>
      </c>
      <c r="T2234" s="35" t="s">
        <v>55</v>
      </c>
      <c r="U2234" s="35" t="s">
        <v>7910</v>
      </c>
      <c r="W2234" s="35" t="s">
        <v>78</v>
      </c>
      <c r="X2234" s="35" t="s">
        <v>1723</v>
      </c>
      <c r="Y2234" s="35" t="s">
        <v>1074</v>
      </c>
      <c r="Z2234" s="35" t="s">
        <v>1725</v>
      </c>
    </row>
    <row r="2235" spans="1:26" ht="15" customHeight="1">
      <c r="A2235" s="35" t="s">
        <v>1304</v>
      </c>
      <c r="C2235" s="35" t="s">
        <v>7912</v>
      </c>
      <c r="D2235" s="35">
        <f>IFERROR(IF($A2235="HDC",IF(VLOOKUP($C2235,hdc!$B$2:$F$1600,2,FALSE())="","",VLOOKUP($C2235,hdc!$B$2:$F$1600,2,FALSE())),IF($A2235="NAUTICS",IF(VLOOKUP($C2235,nautics!$B$2:$F$1200,2,FALSE())="","",VLOOKUP($C2235,nautics!$B$2:$F$1200,2,FALSE())),IF($A2235="ST",IF(VLOOKUP($C2235,st!$B$2:$F$400,2,FALSE())="","",VLOOKUP($C2235,st!$B$2:$F$400,2,FALSE())),""))),"")</f>
        <v>1</v>
      </c>
      <c r="E2235" s="35">
        <f>IFERROR(IF($A2235="HDC",IF(VLOOKUP($C2235,hdc!$B$2:$F$1600,3,FALSE())="","",VLOOKUP($C2235,hdc!$B$2:$F$1600,3,FALSE())),IF($A2235="NAUTICS",IF(VLOOKUP($C2235,nautics!$B$2:$F$1200,3,FALSE())="","",VLOOKUP($C2235,nautics!$B$2:$F$1200,3,FALSE())),IF($A2235="ST",IF(VLOOKUP($C2235,st!$B$2:$F$400,3,FALSE())="","",VLOOKUP($C2235,st!$B$2:$F$400,3,FALSE())),""))),"")</f>
        <v>1</v>
      </c>
      <c r="F2235" s="35" t="str">
        <f>IFERROR(IF($A2235="HDC",IF(VLOOKUP($C2235,hdc!$B$2:$F$1600,4,FALSE())="","",VLOOKUP($C2235,hdc!$B$2:$F$1600,4,FALSE())),IF($A2235="NAUTICS",IF(VLOOKUP($C2235,nautics!$B$2:$F$1200,4,FALSE())="","",VLOOKUP($C2235,nautics!$B$2:$F$1200,4,FALSE())),IF($A2235="ST",IF(VLOOKUP($C2235,st!$B$2:$F$400,4,FALSE())="","",VLOOKUP($C2235,st!$B$2:$F$400,4,FALSE())),""))),"")</f>
        <v/>
      </c>
      <c r="G2235" s="35" t="str">
        <f>IFERROR(IF($A2235="HDC",IF(VLOOKUP($C2235,hdc!$B$2:$F$1600,5,FALSE())="","",VLOOKUP($C2235,hdc!$B$2:$F$1600,5,FALSE())),IF($A2235="NAUTICS",IF(VLOOKUP($C2235,nautics!$B$2:$F$1200,5,FALSE())="","",VLOOKUP($C2235,nautics!$B$2:$F$1200,5,FALSE())),IF($A2235="ST",IF(VLOOKUP($C2235,st!$B$2:$F$400,5,FALSE())="","",VLOOKUP($C2235,st!$B$2:$F$400,5,FALSE())),""))),"")</f>
        <v/>
      </c>
      <c r="H2235" s="35" t="s">
        <v>33</v>
      </c>
      <c r="I2235" s="35" t="s">
        <v>34</v>
      </c>
      <c r="J2235" s="35" t="s">
        <v>7914</v>
      </c>
      <c r="K2235" s="35">
        <f t="shared" si="8"/>
        <v>20</v>
      </c>
      <c r="L2235" s="35" t="s">
        <v>1101</v>
      </c>
      <c r="M2235" s="35" t="s">
        <v>1102</v>
      </c>
      <c r="N2235" s="35" t="s">
        <v>46</v>
      </c>
      <c r="O2235" s="35" t="s">
        <v>49</v>
      </c>
      <c r="P2235" s="35" t="s">
        <v>1242</v>
      </c>
      <c r="Q2235" s="35" t="s">
        <v>1243</v>
      </c>
      <c r="S2235" s="35" t="s">
        <v>46</v>
      </c>
      <c r="T2235" s="35" t="s">
        <v>49</v>
      </c>
      <c r="U2235" s="35" t="s">
        <v>7918</v>
      </c>
      <c r="W2235" s="35" t="s">
        <v>78</v>
      </c>
      <c r="X2235" s="35" t="s">
        <v>7919</v>
      </c>
      <c r="Y2235" s="35" t="s">
        <v>1096</v>
      </c>
      <c r="Z2235" s="35" t="s">
        <v>1255</v>
      </c>
    </row>
    <row r="2236" spans="1:26" ht="15" customHeight="1">
      <c r="A2236" s="35" t="s">
        <v>1304</v>
      </c>
      <c r="C2236" s="35" t="s">
        <v>7921</v>
      </c>
      <c r="D2236" s="35">
        <f>IFERROR(IF($A2236="HDC",IF(VLOOKUP($C2236,hdc!$B$2:$F$1600,2,FALSE())="","",VLOOKUP($C2236,hdc!$B$2:$F$1600,2,FALSE())),IF($A2236="NAUTICS",IF(VLOOKUP($C2236,nautics!$B$2:$F$1200,2,FALSE())="","",VLOOKUP($C2236,nautics!$B$2:$F$1200,2,FALSE())),IF($A2236="ST",IF(VLOOKUP($C2236,st!$B$2:$F$400,2,FALSE())="","",VLOOKUP($C2236,st!$B$2:$F$400,2,FALSE())),""))),"")</f>
        <v>1</v>
      </c>
      <c r="E2236" s="35">
        <f>IFERROR(IF($A2236="HDC",IF(VLOOKUP($C2236,hdc!$B$2:$F$1600,3,FALSE())="","",VLOOKUP($C2236,hdc!$B$2:$F$1600,3,FALSE())),IF($A2236="NAUTICS",IF(VLOOKUP($C2236,nautics!$B$2:$F$1200,3,FALSE())="","",VLOOKUP($C2236,nautics!$B$2:$F$1200,3,FALSE())),IF($A2236="ST",IF(VLOOKUP($C2236,st!$B$2:$F$400,3,FALSE())="","",VLOOKUP($C2236,st!$B$2:$F$400,3,FALSE())),""))),"")</f>
        <v>1</v>
      </c>
      <c r="F2236" s="35" t="str">
        <f>IFERROR(IF($A2236="HDC",IF(VLOOKUP($C2236,hdc!$B$2:$F$1600,4,FALSE())="","",VLOOKUP($C2236,hdc!$B$2:$F$1600,4,FALSE())),IF($A2236="NAUTICS",IF(VLOOKUP($C2236,nautics!$B$2:$F$1200,4,FALSE())="","",VLOOKUP($C2236,nautics!$B$2:$F$1200,4,FALSE())),IF($A2236="ST",IF(VLOOKUP($C2236,st!$B$2:$F$400,4,FALSE())="","",VLOOKUP($C2236,st!$B$2:$F$400,4,FALSE())),""))),"")</f>
        <v/>
      </c>
      <c r="G2236" s="35" t="str">
        <f>IFERROR(IF($A2236="HDC",IF(VLOOKUP($C2236,hdc!$B$2:$F$1600,5,FALSE())="","",VLOOKUP($C2236,hdc!$B$2:$F$1600,5,FALSE())),IF($A2236="NAUTICS",IF(VLOOKUP($C2236,nautics!$B$2:$F$1200,5,FALSE())="","",VLOOKUP($C2236,nautics!$B$2:$F$1200,5,FALSE())),IF($A2236="ST",IF(VLOOKUP($C2236,st!$B$2:$F$400,5,FALSE())="","",VLOOKUP($C2236,st!$B$2:$F$400,5,FALSE())),""))),"")</f>
        <v/>
      </c>
      <c r="H2236" s="35" t="s">
        <v>33</v>
      </c>
      <c r="I2236" s="35" t="s">
        <v>34</v>
      </c>
      <c r="J2236" s="35" t="s">
        <v>7914</v>
      </c>
      <c r="K2236" s="35">
        <f t="shared" si="8"/>
        <v>20</v>
      </c>
      <c r="L2236" s="35" t="s">
        <v>1101</v>
      </c>
      <c r="M2236" s="35" t="s">
        <v>1102</v>
      </c>
      <c r="N2236" s="35" t="s">
        <v>46</v>
      </c>
      <c r="O2236" s="35" t="s">
        <v>49</v>
      </c>
      <c r="P2236" s="35" t="s">
        <v>1242</v>
      </c>
      <c r="Q2236" s="35" t="s">
        <v>1243</v>
      </c>
      <c r="S2236" s="35" t="s">
        <v>46</v>
      </c>
      <c r="T2236" s="35" t="s">
        <v>49</v>
      </c>
      <c r="U2236" s="35" t="s">
        <v>7918</v>
      </c>
      <c r="W2236" s="35" t="s">
        <v>78</v>
      </c>
      <c r="X2236" s="35" t="s">
        <v>7919</v>
      </c>
      <c r="Y2236" s="35" t="s">
        <v>1096</v>
      </c>
      <c r="Z2236" s="35" t="s">
        <v>1255</v>
      </c>
    </row>
    <row r="2237" spans="1:26" ht="15" customHeight="1">
      <c r="A2237" s="35" t="s">
        <v>1304</v>
      </c>
      <c r="C2237" s="35" t="s">
        <v>7928</v>
      </c>
      <c r="D2237" s="35">
        <f>IFERROR(IF($A2237="HDC",IF(VLOOKUP($C2237,hdc!$B$2:$F$1600,2,FALSE())="","",VLOOKUP($C2237,hdc!$B$2:$F$1600,2,FALSE())),IF($A2237="NAUTICS",IF(VLOOKUP($C2237,nautics!$B$2:$F$1200,2,FALSE())="","",VLOOKUP($C2237,nautics!$B$2:$F$1200,2,FALSE())),IF($A2237="ST",IF(VLOOKUP($C2237,st!$B$2:$F$400,2,FALSE())="","",VLOOKUP($C2237,st!$B$2:$F$400,2,FALSE())),""))),"")</f>
        <v>1</v>
      </c>
      <c r="E2237" s="35">
        <f>IFERROR(IF($A2237="HDC",IF(VLOOKUP($C2237,hdc!$B$2:$F$1600,3,FALSE())="","",VLOOKUP($C2237,hdc!$B$2:$F$1600,3,FALSE())),IF($A2237="NAUTICS",IF(VLOOKUP($C2237,nautics!$B$2:$F$1200,3,FALSE())="","",VLOOKUP($C2237,nautics!$B$2:$F$1200,3,FALSE())),IF($A2237="ST",IF(VLOOKUP($C2237,st!$B$2:$F$400,3,FALSE())="","",VLOOKUP($C2237,st!$B$2:$F$400,3,FALSE())),""))),"")</f>
        <v>1</v>
      </c>
      <c r="F2237" s="35" t="str">
        <f>IFERROR(IF($A2237="HDC",IF(VLOOKUP($C2237,hdc!$B$2:$F$1600,4,FALSE())="","",VLOOKUP($C2237,hdc!$B$2:$F$1600,4,FALSE())),IF($A2237="NAUTICS",IF(VLOOKUP($C2237,nautics!$B$2:$F$1200,4,FALSE())="","",VLOOKUP($C2237,nautics!$B$2:$F$1200,4,FALSE())),IF($A2237="ST",IF(VLOOKUP($C2237,st!$B$2:$F$400,4,FALSE())="","",VLOOKUP($C2237,st!$B$2:$F$400,4,FALSE())),""))),"")</f>
        <v/>
      </c>
      <c r="G2237" s="35" t="str">
        <f>IFERROR(IF($A2237="HDC",IF(VLOOKUP($C2237,hdc!$B$2:$F$1600,5,FALSE())="","",VLOOKUP($C2237,hdc!$B$2:$F$1600,5,FALSE())),IF($A2237="NAUTICS",IF(VLOOKUP($C2237,nautics!$B$2:$F$1200,5,FALSE())="","",VLOOKUP($C2237,nautics!$B$2:$F$1200,5,FALSE())),IF($A2237="ST",IF(VLOOKUP($C2237,st!$B$2:$F$400,5,FALSE())="","",VLOOKUP($C2237,st!$B$2:$F$400,5,FALSE())),""))),"")</f>
        <v/>
      </c>
      <c r="H2237" s="35" t="s">
        <v>7929</v>
      </c>
      <c r="I2237" s="35" t="s">
        <v>34</v>
      </c>
      <c r="J2237" s="35" t="s">
        <v>7930</v>
      </c>
      <c r="K2237" s="35">
        <f t="shared" si="8"/>
        <v>78</v>
      </c>
      <c r="L2237" s="35" t="s">
        <v>1101</v>
      </c>
      <c r="M2237" s="35" t="s">
        <v>1102</v>
      </c>
      <c r="N2237" s="35" t="s">
        <v>46</v>
      </c>
      <c r="O2237" s="35" t="s">
        <v>49</v>
      </c>
      <c r="P2237" s="35" t="s">
        <v>1844</v>
      </c>
      <c r="Q2237" s="35" t="s">
        <v>1846</v>
      </c>
      <c r="S2237" s="35" t="s">
        <v>53</v>
      </c>
      <c r="T2237" s="35" t="s">
        <v>55</v>
      </c>
      <c r="U2237" s="35" t="s">
        <v>7933</v>
      </c>
      <c r="W2237" s="35" t="s">
        <v>57</v>
      </c>
      <c r="X2237" s="35" t="s">
        <v>1888</v>
      </c>
      <c r="Y2237" s="35" t="s">
        <v>1096</v>
      </c>
      <c r="Z2237" s="35" t="s">
        <v>1849</v>
      </c>
    </row>
    <row r="2238" spans="1:26" ht="15" customHeight="1">
      <c r="A2238" s="35" t="s">
        <v>1304</v>
      </c>
      <c r="C2238" s="35" t="s">
        <v>7935</v>
      </c>
      <c r="D2238" s="35">
        <f>IFERROR(IF($A2238="HDC",IF(VLOOKUP($C2238,hdc!$B$2:$F$1600,2,FALSE())="","",VLOOKUP($C2238,hdc!$B$2:$F$1600,2,FALSE())),IF($A2238="NAUTICS",IF(VLOOKUP($C2238,nautics!$B$2:$F$1200,2,FALSE())="","",VLOOKUP($C2238,nautics!$B$2:$F$1200,2,FALSE())),IF($A2238="ST",IF(VLOOKUP($C2238,st!$B$2:$F$400,2,FALSE())="","",VLOOKUP($C2238,st!$B$2:$F$400,2,FALSE())),""))),"")</f>
        <v>1</v>
      </c>
      <c r="E2238" s="35">
        <f>IFERROR(IF($A2238="HDC",IF(VLOOKUP($C2238,hdc!$B$2:$F$1600,3,FALSE())="","",VLOOKUP($C2238,hdc!$B$2:$F$1600,3,FALSE())),IF($A2238="NAUTICS",IF(VLOOKUP($C2238,nautics!$B$2:$F$1200,3,FALSE())="","",VLOOKUP($C2238,nautics!$B$2:$F$1200,3,FALSE())),IF($A2238="ST",IF(VLOOKUP($C2238,st!$B$2:$F$400,3,FALSE())="","",VLOOKUP($C2238,st!$B$2:$F$400,3,FALSE())),""))),"")</f>
        <v>1</v>
      </c>
      <c r="F2238" s="35" t="str">
        <f>IFERROR(IF($A2238="HDC",IF(VLOOKUP($C2238,hdc!$B$2:$F$1600,4,FALSE())="","",VLOOKUP($C2238,hdc!$B$2:$F$1600,4,FALSE())),IF($A2238="NAUTICS",IF(VLOOKUP($C2238,nautics!$B$2:$F$1200,4,FALSE())="","",VLOOKUP($C2238,nautics!$B$2:$F$1200,4,FALSE())),IF($A2238="ST",IF(VLOOKUP($C2238,st!$B$2:$F$400,4,FALSE())="","",VLOOKUP($C2238,st!$B$2:$F$400,4,FALSE())),""))),"")</f>
        <v/>
      </c>
      <c r="G2238" s="35" t="str">
        <f>IFERROR(IF($A2238="HDC",IF(VLOOKUP($C2238,hdc!$B$2:$F$1600,5,FALSE())="","",VLOOKUP($C2238,hdc!$B$2:$F$1600,5,FALSE())),IF($A2238="NAUTICS",IF(VLOOKUP($C2238,nautics!$B$2:$F$1200,5,FALSE())="","",VLOOKUP($C2238,nautics!$B$2:$F$1200,5,FALSE())),IF($A2238="ST",IF(VLOOKUP($C2238,st!$B$2:$F$400,5,FALSE())="","",VLOOKUP($C2238,st!$B$2:$F$400,5,FALSE())),""))),"")</f>
        <v/>
      </c>
      <c r="H2238" s="35" t="s">
        <v>1069</v>
      </c>
      <c r="I2238" s="35" t="s">
        <v>34</v>
      </c>
      <c r="J2238" s="35" t="s">
        <v>7775</v>
      </c>
      <c r="K2238" s="35">
        <f t="shared" si="8"/>
        <v>17</v>
      </c>
      <c r="L2238" s="35" t="s">
        <v>1145</v>
      </c>
      <c r="M2238" s="35" t="s">
        <v>1146</v>
      </c>
      <c r="N2238" s="35" t="s">
        <v>53</v>
      </c>
      <c r="O2238" s="35" t="s">
        <v>55</v>
      </c>
      <c r="P2238" s="35" t="s">
        <v>1844</v>
      </c>
      <c r="Q2238" s="35" t="s">
        <v>1846</v>
      </c>
      <c r="S2238" s="35" t="s">
        <v>53</v>
      </c>
      <c r="T2238" s="35" t="s">
        <v>55</v>
      </c>
      <c r="U2238" s="35" t="s">
        <v>7778</v>
      </c>
      <c r="W2238" s="35" t="s">
        <v>78</v>
      </c>
      <c r="X2238" s="35" t="s">
        <v>1888</v>
      </c>
      <c r="Y2238" s="35" t="s">
        <v>1153</v>
      </c>
      <c r="Z2238" s="35" t="s">
        <v>1849</v>
      </c>
    </row>
    <row r="2239" spans="1:26" ht="15" customHeight="1">
      <c r="A2239" s="35" t="s">
        <v>1304</v>
      </c>
      <c r="C2239" s="35" t="s">
        <v>7941</v>
      </c>
      <c r="D2239" s="35">
        <f>IFERROR(IF($A2239="HDC",IF(VLOOKUP($C2239,hdc!$B$2:$F$1600,2,FALSE())="","",VLOOKUP($C2239,hdc!$B$2:$F$1600,2,FALSE())),IF($A2239="NAUTICS",IF(VLOOKUP($C2239,nautics!$B$2:$F$1200,2,FALSE())="","",VLOOKUP($C2239,nautics!$B$2:$F$1200,2,FALSE())),IF($A2239="ST",IF(VLOOKUP($C2239,st!$B$2:$F$400,2,FALSE())="","",VLOOKUP($C2239,st!$B$2:$F$400,2,FALSE())),""))),"")</f>
        <v>1</v>
      </c>
      <c r="E2239" s="35">
        <f>IFERROR(IF($A2239="HDC",IF(VLOOKUP($C2239,hdc!$B$2:$F$1600,3,FALSE())="","",VLOOKUP($C2239,hdc!$B$2:$F$1600,3,FALSE())),IF($A2239="NAUTICS",IF(VLOOKUP($C2239,nautics!$B$2:$F$1200,3,FALSE())="","",VLOOKUP($C2239,nautics!$B$2:$F$1200,3,FALSE())),IF($A2239="ST",IF(VLOOKUP($C2239,st!$B$2:$F$400,3,FALSE())="","",VLOOKUP($C2239,st!$B$2:$F$400,3,FALSE())),""))),"")</f>
        <v>1</v>
      </c>
      <c r="F2239" s="35" t="str">
        <f>IFERROR(IF($A2239="HDC",IF(VLOOKUP($C2239,hdc!$B$2:$F$1600,4,FALSE())="","",VLOOKUP($C2239,hdc!$B$2:$F$1600,4,FALSE())),IF($A2239="NAUTICS",IF(VLOOKUP($C2239,nautics!$B$2:$F$1200,4,FALSE())="","",VLOOKUP($C2239,nautics!$B$2:$F$1200,4,FALSE())),IF($A2239="ST",IF(VLOOKUP($C2239,st!$B$2:$F$400,4,FALSE())="","",VLOOKUP($C2239,st!$B$2:$F$400,4,FALSE())),""))),"")</f>
        <v/>
      </c>
      <c r="G2239" s="35" t="str">
        <f>IFERROR(IF($A2239="HDC",IF(VLOOKUP($C2239,hdc!$B$2:$F$1600,5,FALSE())="","",VLOOKUP($C2239,hdc!$B$2:$F$1600,5,FALSE())),IF($A2239="NAUTICS",IF(VLOOKUP($C2239,nautics!$B$2:$F$1200,5,FALSE())="","",VLOOKUP($C2239,nautics!$B$2:$F$1200,5,FALSE())),IF($A2239="ST",IF(VLOOKUP($C2239,st!$B$2:$F$400,5,FALSE())="","",VLOOKUP($C2239,st!$B$2:$F$400,5,FALSE())),""))),"")</f>
        <v/>
      </c>
      <c r="H2239" s="35" t="s">
        <v>1069</v>
      </c>
      <c r="I2239" s="35" t="s">
        <v>34</v>
      </c>
      <c r="J2239" s="35" t="s">
        <v>7782</v>
      </c>
      <c r="K2239" s="35">
        <f t="shared" si="8"/>
        <v>73</v>
      </c>
      <c r="L2239" s="35" t="s">
        <v>1078</v>
      </c>
      <c r="M2239" s="35" t="s">
        <v>1079</v>
      </c>
      <c r="N2239" s="35" t="s">
        <v>796</v>
      </c>
      <c r="O2239" s="35" t="s">
        <v>797</v>
      </c>
      <c r="P2239" s="35" t="s">
        <v>1844</v>
      </c>
      <c r="Q2239" s="35" t="s">
        <v>1846</v>
      </c>
      <c r="S2239" s="35" t="s">
        <v>53</v>
      </c>
      <c r="T2239" s="35" t="s">
        <v>55</v>
      </c>
      <c r="U2239" s="35" t="s">
        <v>7786</v>
      </c>
      <c r="W2239" s="35" t="s">
        <v>57</v>
      </c>
      <c r="X2239" s="35" t="s">
        <v>1888</v>
      </c>
      <c r="Y2239" s="35" t="s">
        <v>1082</v>
      </c>
      <c r="Z2239" s="35" t="s">
        <v>1849</v>
      </c>
    </row>
    <row r="2240" spans="1:26" ht="15" customHeight="1">
      <c r="A2240" s="35" t="s">
        <v>1304</v>
      </c>
      <c r="C2240" s="35" t="s">
        <v>7945</v>
      </c>
      <c r="D2240" s="35">
        <f>IFERROR(IF($A2240="HDC",IF(VLOOKUP($C2240,hdc!$B$2:$F$1600,2,FALSE())="","",VLOOKUP($C2240,hdc!$B$2:$F$1600,2,FALSE())),IF($A2240="NAUTICS",IF(VLOOKUP($C2240,nautics!$B$2:$F$1200,2,FALSE())="","",VLOOKUP($C2240,nautics!$B$2:$F$1200,2,FALSE())),IF($A2240="ST",IF(VLOOKUP($C2240,st!$B$2:$F$400,2,FALSE())="","",VLOOKUP($C2240,st!$B$2:$F$400,2,FALSE())),""))),"")</f>
        <v>1</v>
      </c>
      <c r="E2240" s="35">
        <f>IFERROR(IF($A2240="HDC",IF(VLOOKUP($C2240,hdc!$B$2:$F$1600,3,FALSE())="","",VLOOKUP($C2240,hdc!$B$2:$F$1600,3,FALSE())),IF($A2240="NAUTICS",IF(VLOOKUP($C2240,nautics!$B$2:$F$1200,3,FALSE())="","",VLOOKUP($C2240,nautics!$B$2:$F$1200,3,FALSE())),IF($A2240="ST",IF(VLOOKUP($C2240,st!$B$2:$F$400,3,FALSE())="","",VLOOKUP($C2240,st!$B$2:$F$400,3,FALSE())),""))),"")</f>
        <v>1</v>
      </c>
      <c r="F2240" s="35" t="str">
        <f>IFERROR(IF($A2240="HDC",IF(VLOOKUP($C2240,hdc!$B$2:$F$1600,4,FALSE())="","",VLOOKUP($C2240,hdc!$B$2:$F$1600,4,FALSE())),IF($A2240="NAUTICS",IF(VLOOKUP($C2240,nautics!$B$2:$F$1200,4,FALSE())="","",VLOOKUP($C2240,nautics!$B$2:$F$1200,4,FALSE())),IF($A2240="ST",IF(VLOOKUP($C2240,st!$B$2:$F$400,4,FALSE())="","",VLOOKUP($C2240,st!$B$2:$F$400,4,FALSE())),""))),"")</f>
        <v/>
      </c>
      <c r="G2240" s="35" t="str">
        <f>IFERROR(IF($A2240="HDC",IF(VLOOKUP($C2240,hdc!$B$2:$F$1600,5,FALSE())="","",VLOOKUP($C2240,hdc!$B$2:$F$1600,5,FALSE())),IF($A2240="NAUTICS",IF(VLOOKUP($C2240,nautics!$B$2:$F$1200,5,FALSE())="","",VLOOKUP($C2240,nautics!$B$2:$F$1200,5,FALSE())),IF($A2240="ST",IF(VLOOKUP($C2240,st!$B$2:$F$400,5,FALSE())="","",VLOOKUP($C2240,st!$B$2:$F$400,5,FALSE())),""))),"")</f>
        <v/>
      </c>
      <c r="H2240" s="35" t="s">
        <v>1069</v>
      </c>
      <c r="I2240" s="35" t="s">
        <v>34</v>
      </c>
      <c r="J2240" s="35" t="s">
        <v>7806</v>
      </c>
      <c r="K2240" s="35">
        <f t="shared" si="8"/>
        <v>16</v>
      </c>
      <c r="L2240" s="35" t="s">
        <v>1369</v>
      </c>
      <c r="M2240" s="35" t="s">
        <v>1371</v>
      </c>
      <c r="N2240" s="35" t="s">
        <v>53</v>
      </c>
      <c r="O2240" s="35" t="s">
        <v>55</v>
      </c>
      <c r="P2240" s="35" t="s">
        <v>1714</v>
      </c>
      <c r="Q2240" s="35" t="s">
        <v>1715</v>
      </c>
      <c r="S2240" s="35" t="s">
        <v>53</v>
      </c>
      <c r="T2240" s="35" t="s">
        <v>55</v>
      </c>
      <c r="U2240" s="35" t="s">
        <v>7809</v>
      </c>
      <c r="W2240" s="35" t="s">
        <v>78</v>
      </c>
      <c r="X2240" s="35" t="s">
        <v>1888</v>
      </c>
      <c r="Y2240" s="35" t="s">
        <v>1379</v>
      </c>
      <c r="Z2240" s="35" t="s">
        <v>1725</v>
      </c>
    </row>
    <row r="2241" spans="1:26" ht="15" customHeight="1">
      <c r="A2241" s="35" t="s">
        <v>1304</v>
      </c>
      <c r="B2241" s="35" t="s">
        <v>7951</v>
      </c>
      <c r="C2241" s="35" t="s">
        <v>7954</v>
      </c>
      <c r="D2241" s="35">
        <f>IFERROR(IF($A2241="HDC",IF(VLOOKUP($C2241,hdc!$B$2:$F$1600,2,FALSE())="","",VLOOKUP($C2241,hdc!$B$2:$F$1600,2,FALSE())),IF($A2241="NAUTICS",IF(VLOOKUP($C2241,nautics!$B$2:$F$1200,2,FALSE())="","",VLOOKUP($C2241,nautics!$B$2:$F$1200,2,FALSE())),IF($A2241="ST",IF(VLOOKUP($C2241,st!$B$2:$F$400,2,FALSE())="","",VLOOKUP($C2241,st!$B$2:$F$400,2,FALSE())),""))),"")</f>
        <v>1</v>
      </c>
      <c r="E2241" s="35">
        <f>IFERROR(IF($A2241="HDC",IF(VLOOKUP($C2241,hdc!$B$2:$F$1600,3,FALSE())="","",VLOOKUP($C2241,hdc!$B$2:$F$1600,3,FALSE())),IF($A2241="NAUTICS",IF(VLOOKUP($C2241,nautics!$B$2:$F$1200,3,FALSE())="","",VLOOKUP($C2241,nautics!$B$2:$F$1200,3,FALSE())),IF($A2241="ST",IF(VLOOKUP($C2241,st!$B$2:$F$400,3,FALSE())="","",VLOOKUP($C2241,st!$B$2:$F$400,3,FALSE())),""))),"")</f>
        <v>1</v>
      </c>
      <c r="F2241" s="35" t="str">
        <f>IFERROR(IF($A2241="HDC",IF(VLOOKUP($C2241,hdc!$B$2:$F$1600,4,FALSE())="","",VLOOKUP($C2241,hdc!$B$2:$F$1600,4,FALSE())),IF($A2241="NAUTICS",IF(VLOOKUP($C2241,nautics!$B$2:$F$1200,4,FALSE())="","",VLOOKUP($C2241,nautics!$B$2:$F$1200,4,FALSE())),IF($A2241="ST",IF(VLOOKUP($C2241,st!$B$2:$F$400,4,FALSE())="","",VLOOKUP($C2241,st!$B$2:$F$400,4,FALSE())),""))),"")</f>
        <v/>
      </c>
      <c r="G2241" s="35" t="str">
        <f>IFERROR(IF($A2241="HDC",IF(VLOOKUP($C2241,hdc!$B$2:$F$1600,5,FALSE())="","",VLOOKUP($C2241,hdc!$B$2:$F$1600,5,FALSE())),IF($A2241="NAUTICS",IF(VLOOKUP($C2241,nautics!$B$2:$F$1200,5,FALSE())="","",VLOOKUP($C2241,nautics!$B$2:$F$1200,5,FALSE())),IF($A2241="ST",IF(VLOOKUP($C2241,st!$B$2:$F$400,5,FALSE())="","",VLOOKUP($C2241,st!$B$2:$F$400,5,FALSE())),""))),"")</f>
        <v/>
      </c>
      <c r="H2241" s="35" t="s">
        <v>33</v>
      </c>
      <c r="I2241" s="35" t="s">
        <v>34</v>
      </c>
      <c r="J2241" s="35" t="s">
        <v>7957</v>
      </c>
      <c r="K2241" s="35">
        <f t="shared" si="8"/>
        <v>52</v>
      </c>
      <c r="L2241" s="35" t="s">
        <v>7959</v>
      </c>
      <c r="M2241" s="35" t="s">
        <v>7961</v>
      </c>
      <c r="N2241" s="35" t="s">
        <v>1787</v>
      </c>
      <c r="O2241" s="35" t="s">
        <v>1740</v>
      </c>
      <c r="P2241" s="35" t="s">
        <v>855</v>
      </c>
      <c r="Q2241" s="35" t="s">
        <v>856</v>
      </c>
      <c r="S2241" s="35" t="s">
        <v>46</v>
      </c>
      <c r="T2241" s="35" t="s">
        <v>49</v>
      </c>
      <c r="U2241" s="35" t="s">
        <v>7964</v>
      </c>
      <c r="W2241" s="35" t="s">
        <v>57</v>
      </c>
      <c r="X2241" s="35" t="s">
        <v>59</v>
      </c>
      <c r="Y2241" s="35" t="s">
        <v>7427</v>
      </c>
      <c r="Z2241" s="35" t="s">
        <v>862</v>
      </c>
    </row>
    <row r="2242" spans="1:26" ht="15" customHeight="1">
      <c r="A2242" s="35" t="s">
        <v>1304</v>
      </c>
      <c r="C2242" s="35" t="s">
        <v>7966</v>
      </c>
      <c r="D2242" s="35">
        <f>IFERROR(IF($A2242="HDC",IF(VLOOKUP($C2242,hdc!$B$2:$F$1600,2,FALSE())="","",VLOOKUP($C2242,hdc!$B$2:$F$1600,2,FALSE())),IF($A2242="NAUTICS",IF(VLOOKUP($C2242,nautics!$B$2:$F$1200,2,FALSE())="","",VLOOKUP($C2242,nautics!$B$2:$F$1200,2,FALSE())),IF($A2242="ST",IF(VLOOKUP($C2242,st!$B$2:$F$400,2,FALSE())="","",VLOOKUP($C2242,st!$B$2:$F$400,2,FALSE())),""))),"")</f>
        <v>1</v>
      </c>
      <c r="E2242" s="35">
        <f>IFERROR(IF($A2242="HDC",IF(VLOOKUP($C2242,hdc!$B$2:$F$1600,3,FALSE())="","",VLOOKUP($C2242,hdc!$B$2:$F$1600,3,FALSE())),IF($A2242="NAUTICS",IF(VLOOKUP($C2242,nautics!$B$2:$F$1200,3,FALSE())="","",VLOOKUP($C2242,nautics!$B$2:$F$1200,3,FALSE())),IF($A2242="ST",IF(VLOOKUP($C2242,st!$B$2:$F$400,3,FALSE())="","",VLOOKUP($C2242,st!$B$2:$F$400,3,FALSE())),""))),"")</f>
        <v>1</v>
      </c>
      <c r="F2242" s="35" t="str">
        <f>IFERROR(IF($A2242="HDC",IF(VLOOKUP($C2242,hdc!$B$2:$F$1600,4,FALSE())="","",VLOOKUP($C2242,hdc!$B$2:$F$1600,4,FALSE())),IF($A2242="NAUTICS",IF(VLOOKUP($C2242,nautics!$B$2:$F$1200,4,FALSE())="","",VLOOKUP($C2242,nautics!$B$2:$F$1200,4,FALSE())),IF($A2242="ST",IF(VLOOKUP($C2242,st!$B$2:$F$400,4,FALSE())="","",VLOOKUP($C2242,st!$B$2:$F$400,4,FALSE())),""))),"")</f>
        <v/>
      </c>
      <c r="G2242" s="35" t="str">
        <f>IFERROR(IF($A2242="HDC",IF(VLOOKUP($C2242,hdc!$B$2:$F$1600,5,FALSE())="","",VLOOKUP($C2242,hdc!$B$2:$F$1600,5,FALSE())),IF($A2242="NAUTICS",IF(VLOOKUP($C2242,nautics!$B$2:$F$1200,5,FALSE())="","",VLOOKUP($C2242,nautics!$B$2:$F$1200,5,FALSE())),IF($A2242="ST",IF(VLOOKUP($C2242,st!$B$2:$F$400,5,FALSE())="","",VLOOKUP($C2242,st!$B$2:$F$400,5,FALSE())),""))),"")</f>
        <v/>
      </c>
      <c r="H2242" s="35" t="s">
        <v>33</v>
      </c>
      <c r="I2242" s="35" t="s">
        <v>34</v>
      </c>
      <c r="J2242" s="35" t="s">
        <v>7969</v>
      </c>
      <c r="K2242" s="35">
        <f t="shared" si="8"/>
        <v>49</v>
      </c>
      <c r="L2242" s="35" t="s">
        <v>7971</v>
      </c>
      <c r="M2242" s="35" t="s">
        <v>7973</v>
      </c>
      <c r="N2242" s="35" t="s">
        <v>1764</v>
      </c>
      <c r="O2242" s="35" t="s">
        <v>1740</v>
      </c>
      <c r="P2242" s="35" t="s">
        <v>855</v>
      </c>
      <c r="Q2242" s="35" t="s">
        <v>856</v>
      </c>
      <c r="S2242" s="35" t="s">
        <v>46</v>
      </c>
      <c r="T2242" s="35" t="s">
        <v>49</v>
      </c>
      <c r="U2242" s="35" t="s">
        <v>7974</v>
      </c>
      <c r="W2242" s="35" t="s">
        <v>57</v>
      </c>
      <c r="X2242" s="35" t="s">
        <v>59</v>
      </c>
      <c r="Y2242" s="35" t="s">
        <v>7975</v>
      </c>
      <c r="Z2242" s="35" t="s">
        <v>862</v>
      </c>
    </row>
    <row r="2243" spans="1:26" ht="15" customHeight="1">
      <c r="A2243" s="35" t="s">
        <v>1304</v>
      </c>
      <c r="C2243" s="35" t="s">
        <v>7978</v>
      </c>
      <c r="D2243" s="35">
        <f>IFERROR(IF($A2243="HDC",IF(VLOOKUP($C2243,hdc!$B$2:$F$1600,2,FALSE())="","",VLOOKUP($C2243,hdc!$B$2:$F$1600,2,FALSE())),IF($A2243="NAUTICS",IF(VLOOKUP($C2243,nautics!$B$2:$F$1200,2,FALSE())="","",VLOOKUP($C2243,nautics!$B$2:$F$1200,2,FALSE())),IF($A2243="ST",IF(VLOOKUP($C2243,st!$B$2:$F$400,2,FALSE())="","",VLOOKUP($C2243,st!$B$2:$F$400,2,FALSE())),""))),"")</f>
        <v>1</v>
      </c>
      <c r="E2243" s="35">
        <f>IFERROR(IF($A2243="HDC",IF(VLOOKUP($C2243,hdc!$B$2:$F$1600,3,FALSE())="","",VLOOKUP($C2243,hdc!$B$2:$F$1600,3,FALSE())),IF($A2243="NAUTICS",IF(VLOOKUP($C2243,nautics!$B$2:$F$1200,3,FALSE())="","",VLOOKUP($C2243,nautics!$B$2:$F$1200,3,FALSE())),IF($A2243="ST",IF(VLOOKUP($C2243,st!$B$2:$F$400,3,FALSE())="","",VLOOKUP($C2243,st!$B$2:$F$400,3,FALSE())),""))),"")</f>
        <v>1</v>
      </c>
      <c r="F2243" s="35" t="str">
        <f>IFERROR(IF($A2243="HDC",IF(VLOOKUP($C2243,hdc!$B$2:$F$1600,4,FALSE())="","",VLOOKUP($C2243,hdc!$B$2:$F$1600,4,FALSE())),IF($A2243="NAUTICS",IF(VLOOKUP($C2243,nautics!$B$2:$F$1200,4,FALSE())="","",VLOOKUP($C2243,nautics!$B$2:$F$1200,4,FALSE())),IF($A2243="ST",IF(VLOOKUP($C2243,st!$B$2:$F$400,4,FALSE())="","",VLOOKUP($C2243,st!$B$2:$F$400,4,FALSE())),""))),"")</f>
        <v/>
      </c>
      <c r="G2243" s="35" t="str">
        <f>IFERROR(IF($A2243="HDC",IF(VLOOKUP($C2243,hdc!$B$2:$F$1600,5,FALSE())="","",VLOOKUP($C2243,hdc!$B$2:$F$1600,5,FALSE())),IF($A2243="NAUTICS",IF(VLOOKUP($C2243,nautics!$B$2:$F$1200,5,FALSE())="","",VLOOKUP($C2243,nautics!$B$2:$F$1200,5,FALSE())),IF($A2243="ST",IF(VLOOKUP($C2243,st!$B$2:$F$400,5,FALSE())="","",VLOOKUP($C2243,st!$B$2:$F$400,5,FALSE())),""))),"")</f>
        <v/>
      </c>
      <c r="H2243" s="35" t="s">
        <v>33</v>
      </c>
      <c r="I2243" s="35" t="s">
        <v>34</v>
      </c>
      <c r="J2243" s="35" t="s">
        <v>7979</v>
      </c>
      <c r="K2243" s="35">
        <f t="shared" si="8"/>
        <v>43</v>
      </c>
      <c r="L2243" s="35" t="s">
        <v>7981</v>
      </c>
      <c r="M2243" s="35" t="s">
        <v>7982</v>
      </c>
      <c r="N2243" s="35" t="s">
        <v>1739</v>
      </c>
      <c r="O2243" s="35" t="s">
        <v>1740</v>
      </c>
      <c r="P2243" s="35" t="s">
        <v>855</v>
      </c>
      <c r="Q2243" s="35" t="s">
        <v>856</v>
      </c>
      <c r="S2243" s="35" t="s">
        <v>46</v>
      </c>
      <c r="T2243" s="35" t="s">
        <v>49</v>
      </c>
      <c r="U2243" s="35" t="s">
        <v>7985</v>
      </c>
      <c r="W2243" s="35" t="s">
        <v>57</v>
      </c>
      <c r="X2243" s="35" t="s">
        <v>59</v>
      </c>
      <c r="Y2243" s="35" t="s">
        <v>7385</v>
      </c>
      <c r="Z2243" s="35" t="s">
        <v>862</v>
      </c>
    </row>
    <row r="2244" spans="1:26" ht="15" customHeight="1">
      <c r="A2244" s="35" t="s">
        <v>1304</v>
      </c>
      <c r="C2244" s="35" t="s">
        <v>7988</v>
      </c>
      <c r="D2244" s="35">
        <f>IFERROR(IF($A2244="HDC",IF(VLOOKUP($C2244,hdc!$B$2:$F$1600,2,FALSE())="","",VLOOKUP($C2244,hdc!$B$2:$F$1600,2,FALSE())),IF($A2244="NAUTICS",IF(VLOOKUP($C2244,nautics!$B$2:$F$1200,2,FALSE())="","",VLOOKUP($C2244,nautics!$B$2:$F$1200,2,FALSE())),IF($A2244="ST",IF(VLOOKUP($C2244,st!$B$2:$F$400,2,FALSE())="","",VLOOKUP($C2244,st!$B$2:$F$400,2,FALSE())),""))),"")</f>
        <v>1</v>
      </c>
      <c r="E2244" s="35">
        <f>IFERROR(IF($A2244="HDC",IF(VLOOKUP($C2244,hdc!$B$2:$F$1600,3,FALSE())="","",VLOOKUP($C2244,hdc!$B$2:$F$1600,3,FALSE())),IF($A2244="NAUTICS",IF(VLOOKUP($C2244,nautics!$B$2:$F$1200,3,FALSE())="","",VLOOKUP($C2244,nautics!$B$2:$F$1200,3,FALSE())),IF($A2244="ST",IF(VLOOKUP($C2244,st!$B$2:$F$400,3,FALSE())="","",VLOOKUP($C2244,st!$B$2:$F$400,3,FALSE())),""))),"")</f>
        <v>1</v>
      </c>
      <c r="F2244" s="35" t="str">
        <f>IFERROR(IF($A2244="HDC",IF(VLOOKUP($C2244,hdc!$B$2:$F$1600,4,FALSE())="","",VLOOKUP($C2244,hdc!$B$2:$F$1600,4,FALSE())),IF($A2244="NAUTICS",IF(VLOOKUP($C2244,nautics!$B$2:$F$1200,4,FALSE())="","",VLOOKUP($C2244,nautics!$B$2:$F$1200,4,FALSE())),IF($A2244="ST",IF(VLOOKUP($C2244,st!$B$2:$F$400,4,FALSE())="","",VLOOKUP($C2244,st!$B$2:$F$400,4,FALSE())),""))),"")</f>
        <v/>
      </c>
      <c r="G2244" s="35" t="str">
        <f>IFERROR(IF($A2244="HDC",IF(VLOOKUP($C2244,hdc!$B$2:$F$1600,5,FALSE())="","",VLOOKUP($C2244,hdc!$B$2:$F$1600,5,FALSE())),IF($A2244="NAUTICS",IF(VLOOKUP($C2244,nautics!$B$2:$F$1200,5,FALSE())="","",VLOOKUP($C2244,nautics!$B$2:$F$1200,5,FALSE())),IF($A2244="ST",IF(VLOOKUP($C2244,st!$B$2:$F$400,5,FALSE())="","",VLOOKUP($C2244,st!$B$2:$F$400,5,FALSE())),""))),"")</f>
        <v/>
      </c>
      <c r="H2244" s="35" t="s">
        <v>33</v>
      </c>
      <c r="I2244" s="35" t="s">
        <v>34</v>
      </c>
      <c r="J2244" s="35" t="s">
        <v>7991</v>
      </c>
      <c r="K2244" s="35">
        <f t="shared" si="8"/>
        <v>55</v>
      </c>
      <c r="L2244" s="35" t="s">
        <v>7992</v>
      </c>
      <c r="M2244" s="35" t="s">
        <v>7993</v>
      </c>
      <c r="N2244" s="35" t="s">
        <v>1619</v>
      </c>
      <c r="O2244" s="35" t="s">
        <v>1620</v>
      </c>
      <c r="P2244" s="35" t="s">
        <v>855</v>
      </c>
      <c r="Q2244" s="35" t="s">
        <v>856</v>
      </c>
      <c r="S2244" s="35" t="s">
        <v>46</v>
      </c>
      <c r="T2244" s="35" t="s">
        <v>49</v>
      </c>
      <c r="U2244" s="35" t="s">
        <v>7996</v>
      </c>
      <c r="W2244" s="35" t="s">
        <v>57</v>
      </c>
      <c r="X2244" s="35" t="s">
        <v>59</v>
      </c>
      <c r="Y2244" s="35" t="s">
        <v>7446</v>
      </c>
      <c r="Z2244" s="35" t="s">
        <v>862</v>
      </c>
    </row>
    <row r="2245" spans="1:26" ht="15" customHeight="1">
      <c r="A2245" s="35" t="s">
        <v>1304</v>
      </c>
      <c r="C2245" s="35" t="s">
        <v>7998</v>
      </c>
      <c r="D2245" s="35">
        <f>IFERROR(IF($A2245="HDC",IF(VLOOKUP($C2245,hdc!$B$2:$F$1600,2,FALSE())="","",VLOOKUP($C2245,hdc!$B$2:$F$1600,2,FALSE())),IF($A2245="NAUTICS",IF(VLOOKUP($C2245,nautics!$B$2:$F$1200,2,FALSE())="","",VLOOKUP($C2245,nautics!$B$2:$F$1200,2,FALSE())),IF($A2245="ST",IF(VLOOKUP($C2245,st!$B$2:$F$400,2,FALSE())="","",VLOOKUP($C2245,st!$B$2:$F$400,2,FALSE())),""))),"")</f>
        <v>1</v>
      </c>
      <c r="E2245" s="35">
        <f>IFERROR(IF($A2245="HDC",IF(VLOOKUP($C2245,hdc!$B$2:$F$1600,3,FALSE())="","",VLOOKUP($C2245,hdc!$B$2:$F$1600,3,FALSE())),IF($A2245="NAUTICS",IF(VLOOKUP($C2245,nautics!$B$2:$F$1200,3,FALSE())="","",VLOOKUP($C2245,nautics!$B$2:$F$1200,3,FALSE())),IF($A2245="ST",IF(VLOOKUP($C2245,st!$B$2:$F$400,3,FALSE())="","",VLOOKUP($C2245,st!$B$2:$F$400,3,FALSE())),""))),"")</f>
        <v>1</v>
      </c>
      <c r="F2245" s="35" t="str">
        <f>IFERROR(IF($A2245="HDC",IF(VLOOKUP($C2245,hdc!$B$2:$F$1600,4,FALSE())="","",VLOOKUP($C2245,hdc!$B$2:$F$1600,4,FALSE())),IF($A2245="NAUTICS",IF(VLOOKUP($C2245,nautics!$B$2:$F$1200,4,FALSE())="","",VLOOKUP($C2245,nautics!$B$2:$F$1200,4,FALSE())),IF($A2245="ST",IF(VLOOKUP($C2245,st!$B$2:$F$400,4,FALSE())="","",VLOOKUP($C2245,st!$B$2:$F$400,4,FALSE())),""))),"")</f>
        <v/>
      </c>
      <c r="G2245" s="35" t="str">
        <f>IFERROR(IF($A2245="HDC",IF(VLOOKUP($C2245,hdc!$B$2:$F$1600,5,FALSE())="","",VLOOKUP($C2245,hdc!$B$2:$F$1600,5,FALSE())),IF($A2245="NAUTICS",IF(VLOOKUP($C2245,nautics!$B$2:$F$1200,5,FALSE())="","",VLOOKUP($C2245,nautics!$B$2:$F$1200,5,FALSE())),IF($A2245="ST",IF(VLOOKUP($C2245,st!$B$2:$F$400,5,FALSE())="","",VLOOKUP($C2245,st!$B$2:$F$400,5,FALSE())),""))),"")</f>
        <v/>
      </c>
      <c r="H2245" s="35" t="s">
        <v>33</v>
      </c>
      <c r="I2245" s="35" t="s">
        <v>34</v>
      </c>
      <c r="J2245" s="35" t="s">
        <v>7999</v>
      </c>
      <c r="K2245" s="35">
        <f t="shared" si="8"/>
        <v>55</v>
      </c>
      <c r="L2245" s="35" t="s">
        <v>8000</v>
      </c>
      <c r="M2245" s="35" t="s">
        <v>8002</v>
      </c>
      <c r="N2245" s="35" t="s">
        <v>1634</v>
      </c>
      <c r="O2245" s="35" t="s">
        <v>1620</v>
      </c>
      <c r="P2245" s="35" t="s">
        <v>855</v>
      </c>
      <c r="Q2245" s="35" t="s">
        <v>856</v>
      </c>
      <c r="S2245" s="35" t="s">
        <v>46</v>
      </c>
      <c r="T2245" s="35" t="s">
        <v>49</v>
      </c>
      <c r="U2245" s="35" t="s">
        <v>8004</v>
      </c>
      <c r="W2245" s="35" t="s">
        <v>57</v>
      </c>
      <c r="X2245" s="35" t="s">
        <v>59</v>
      </c>
      <c r="Y2245" s="35" t="s">
        <v>7460</v>
      </c>
      <c r="Z2245" s="35" t="s">
        <v>862</v>
      </c>
    </row>
    <row r="2246" spans="1:26" ht="15" customHeight="1">
      <c r="A2246" s="35" t="s">
        <v>1304</v>
      </c>
      <c r="C2246" s="35" t="s">
        <v>8006</v>
      </c>
      <c r="D2246" s="35">
        <f>IFERROR(IF($A2246="HDC",IF(VLOOKUP($C2246,hdc!$B$2:$F$1600,2,FALSE())="","",VLOOKUP($C2246,hdc!$B$2:$F$1600,2,FALSE())),IF($A2246="NAUTICS",IF(VLOOKUP($C2246,nautics!$B$2:$F$1200,2,FALSE())="","",VLOOKUP($C2246,nautics!$B$2:$F$1200,2,FALSE())),IF($A2246="ST",IF(VLOOKUP($C2246,st!$B$2:$F$400,2,FALSE())="","",VLOOKUP($C2246,st!$B$2:$F$400,2,FALSE())),""))),"")</f>
        <v>1</v>
      </c>
      <c r="E2246" s="35">
        <f>IFERROR(IF($A2246="HDC",IF(VLOOKUP($C2246,hdc!$B$2:$F$1600,3,FALSE())="","",VLOOKUP($C2246,hdc!$B$2:$F$1600,3,FALSE())),IF($A2246="NAUTICS",IF(VLOOKUP($C2246,nautics!$B$2:$F$1200,3,FALSE())="","",VLOOKUP($C2246,nautics!$B$2:$F$1200,3,FALSE())),IF($A2246="ST",IF(VLOOKUP($C2246,st!$B$2:$F$400,3,FALSE())="","",VLOOKUP($C2246,st!$B$2:$F$400,3,FALSE())),""))),"")</f>
        <v>1</v>
      </c>
      <c r="F2246" s="35" t="str">
        <f>IFERROR(IF($A2246="HDC",IF(VLOOKUP($C2246,hdc!$B$2:$F$1600,4,FALSE())="","",VLOOKUP($C2246,hdc!$B$2:$F$1600,4,FALSE())),IF($A2246="NAUTICS",IF(VLOOKUP($C2246,nautics!$B$2:$F$1200,4,FALSE())="","",VLOOKUP($C2246,nautics!$B$2:$F$1200,4,FALSE())),IF($A2246="ST",IF(VLOOKUP($C2246,st!$B$2:$F$400,4,FALSE())="","",VLOOKUP($C2246,st!$B$2:$F$400,4,FALSE())),""))),"")</f>
        <v/>
      </c>
      <c r="G2246" s="35" t="str">
        <f>IFERROR(IF($A2246="HDC",IF(VLOOKUP($C2246,hdc!$B$2:$F$1600,5,FALSE())="","",VLOOKUP($C2246,hdc!$B$2:$F$1600,5,FALSE())),IF($A2246="NAUTICS",IF(VLOOKUP($C2246,nautics!$B$2:$F$1200,5,FALSE())="","",VLOOKUP($C2246,nautics!$B$2:$F$1200,5,FALSE())),IF($A2246="ST",IF(VLOOKUP($C2246,st!$B$2:$F$400,5,FALSE())="","",VLOOKUP($C2246,st!$B$2:$F$400,5,FALSE())),""))),"")</f>
        <v/>
      </c>
      <c r="H2246" s="35" t="s">
        <v>33</v>
      </c>
      <c r="I2246" s="35" t="s">
        <v>34</v>
      </c>
      <c r="J2246" s="35" t="s">
        <v>8007</v>
      </c>
      <c r="K2246" s="35">
        <f t="shared" si="8"/>
        <v>51</v>
      </c>
      <c r="L2246" s="35" t="s">
        <v>8008</v>
      </c>
      <c r="M2246" s="35" t="s">
        <v>8010</v>
      </c>
      <c r="N2246" s="35" t="s">
        <v>2055</v>
      </c>
      <c r="O2246" s="35" t="s">
        <v>1997</v>
      </c>
      <c r="P2246" s="35" t="s">
        <v>855</v>
      </c>
      <c r="Q2246" s="35" t="s">
        <v>856</v>
      </c>
      <c r="S2246" s="35" t="s">
        <v>46</v>
      </c>
      <c r="T2246" s="35" t="s">
        <v>49</v>
      </c>
      <c r="U2246" s="35" t="s">
        <v>8013</v>
      </c>
      <c r="W2246" s="35" t="s">
        <v>57</v>
      </c>
      <c r="X2246" s="35" t="s">
        <v>59</v>
      </c>
      <c r="Y2246" s="35" t="s">
        <v>2070</v>
      </c>
      <c r="Z2246" s="35" t="s">
        <v>862</v>
      </c>
    </row>
    <row r="2247" spans="1:26" ht="15" customHeight="1">
      <c r="A2247" s="35" t="s">
        <v>1304</v>
      </c>
      <c r="C2247" s="35" t="s">
        <v>8016</v>
      </c>
      <c r="D2247" s="35">
        <f>IFERROR(IF($A2247="HDC",IF(VLOOKUP($C2247,hdc!$B$2:$F$1600,2,FALSE())="","",VLOOKUP($C2247,hdc!$B$2:$F$1600,2,FALSE())),IF($A2247="NAUTICS",IF(VLOOKUP($C2247,nautics!$B$2:$F$1200,2,FALSE())="","",VLOOKUP($C2247,nautics!$B$2:$F$1200,2,FALSE())),IF($A2247="ST",IF(VLOOKUP($C2247,st!$B$2:$F$400,2,FALSE())="","",VLOOKUP($C2247,st!$B$2:$F$400,2,FALSE())),""))),"")</f>
        <v>1</v>
      </c>
      <c r="E2247" s="35">
        <f>IFERROR(IF($A2247="HDC",IF(VLOOKUP($C2247,hdc!$B$2:$F$1600,3,FALSE())="","",VLOOKUP($C2247,hdc!$B$2:$F$1600,3,FALSE())),IF($A2247="NAUTICS",IF(VLOOKUP($C2247,nautics!$B$2:$F$1200,3,FALSE())="","",VLOOKUP($C2247,nautics!$B$2:$F$1200,3,FALSE())),IF($A2247="ST",IF(VLOOKUP($C2247,st!$B$2:$F$400,3,FALSE())="","",VLOOKUP($C2247,st!$B$2:$F$400,3,FALSE())),""))),"")</f>
        <v>1</v>
      </c>
      <c r="F2247" s="35" t="str">
        <f>IFERROR(IF($A2247="HDC",IF(VLOOKUP($C2247,hdc!$B$2:$F$1600,4,FALSE())="","",VLOOKUP($C2247,hdc!$B$2:$F$1600,4,FALSE())),IF($A2247="NAUTICS",IF(VLOOKUP($C2247,nautics!$B$2:$F$1200,4,FALSE())="","",VLOOKUP($C2247,nautics!$B$2:$F$1200,4,FALSE())),IF($A2247="ST",IF(VLOOKUP($C2247,st!$B$2:$F$400,4,FALSE())="","",VLOOKUP($C2247,st!$B$2:$F$400,4,FALSE())),""))),"")</f>
        <v/>
      </c>
      <c r="G2247" s="35" t="str">
        <f>IFERROR(IF($A2247="HDC",IF(VLOOKUP($C2247,hdc!$B$2:$F$1600,5,FALSE())="","",VLOOKUP($C2247,hdc!$B$2:$F$1600,5,FALSE())),IF($A2247="NAUTICS",IF(VLOOKUP($C2247,nautics!$B$2:$F$1200,5,FALSE())="","",VLOOKUP($C2247,nautics!$B$2:$F$1200,5,FALSE())),IF($A2247="ST",IF(VLOOKUP($C2247,st!$B$2:$F$400,5,FALSE())="","",VLOOKUP($C2247,st!$B$2:$F$400,5,FALSE())),""))),"")</f>
        <v/>
      </c>
      <c r="H2247" s="35" t="s">
        <v>33</v>
      </c>
      <c r="I2247" s="35" t="s">
        <v>34</v>
      </c>
      <c r="J2247" s="35" t="s">
        <v>8018</v>
      </c>
      <c r="K2247" s="35">
        <f t="shared" si="8"/>
        <v>46</v>
      </c>
      <c r="L2247" s="35" t="s">
        <v>8019</v>
      </c>
      <c r="M2247" s="35" t="s">
        <v>8021</v>
      </c>
      <c r="N2247" s="35" t="s">
        <v>2066</v>
      </c>
      <c r="O2247" s="35" t="s">
        <v>1997</v>
      </c>
      <c r="P2247" s="35" t="s">
        <v>855</v>
      </c>
      <c r="Q2247" s="35" t="s">
        <v>856</v>
      </c>
      <c r="S2247" s="35" t="s">
        <v>46</v>
      </c>
      <c r="T2247" s="35" t="s">
        <v>49</v>
      </c>
      <c r="U2247" s="35" t="s">
        <v>8024</v>
      </c>
      <c r="W2247" s="35" t="s">
        <v>57</v>
      </c>
      <c r="X2247" s="35" t="s">
        <v>59</v>
      </c>
      <c r="Y2247" s="35" t="s">
        <v>8026</v>
      </c>
      <c r="Z2247" s="35" t="s">
        <v>862</v>
      </c>
    </row>
    <row r="2248" spans="1:26" ht="15" customHeight="1">
      <c r="A2248" s="35" t="s">
        <v>1304</v>
      </c>
      <c r="C2248" s="35" t="s">
        <v>8028</v>
      </c>
      <c r="D2248" s="35">
        <f>IFERROR(IF($A2248="HDC",IF(VLOOKUP($C2248,hdc!$B$2:$F$1600,2,FALSE())="","",VLOOKUP($C2248,hdc!$B$2:$F$1600,2,FALSE())),IF($A2248="NAUTICS",IF(VLOOKUP($C2248,nautics!$B$2:$F$1200,2,FALSE())="","",VLOOKUP($C2248,nautics!$B$2:$F$1200,2,FALSE())),IF($A2248="ST",IF(VLOOKUP($C2248,st!$B$2:$F$400,2,FALSE())="","",VLOOKUP($C2248,st!$B$2:$F$400,2,FALSE())),""))),"")</f>
        <v>1</v>
      </c>
      <c r="E2248" s="35">
        <f>IFERROR(IF($A2248="HDC",IF(VLOOKUP($C2248,hdc!$B$2:$F$1600,3,FALSE())="","",VLOOKUP($C2248,hdc!$B$2:$F$1600,3,FALSE())),IF($A2248="NAUTICS",IF(VLOOKUP($C2248,nautics!$B$2:$F$1200,3,FALSE())="","",VLOOKUP($C2248,nautics!$B$2:$F$1200,3,FALSE())),IF($A2248="ST",IF(VLOOKUP($C2248,st!$B$2:$F$400,3,FALSE())="","",VLOOKUP($C2248,st!$B$2:$F$400,3,FALSE())),""))),"")</f>
        <v>1</v>
      </c>
      <c r="F2248" s="35" t="str">
        <f>IFERROR(IF($A2248="HDC",IF(VLOOKUP($C2248,hdc!$B$2:$F$1600,4,FALSE())="","",VLOOKUP($C2248,hdc!$B$2:$F$1600,4,FALSE())),IF($A2248="NAUTICS",IF(VLOOKUP($C2248,nautics!$B$2:$F$1200,4,FALSE())="","",VLOOKUP($C2248,nautics!$B$2:$F$1200,4,FALSE())),IF($A2248="ST",IF(VLOOKUP($C2248,st!$B$2:$F$400,4,FALSE())="","",VLOOKUP($C2248,st!$B$2:$F$400,4,FALSE())),""))),"")</f>
        <v/>
      </c>
      <c r="G2248" s="35" t="str">
        <f>IFERROR(IF($A2248="HDC",IF(VLOOKUP($C2248,hdc!$B$2:$F$1600,5,FALSE())="","",VLOOKUP($C2248,hdc!$B$2:$F$1600,5,FALSE())),IF($A2248="NAUTICS",IF(VLOOKUP($C2248,nautics!$B$2:$F$1200,5,FALSE())="","",VLOOKUP($C2248,nautics!$B$2:$F$1200,5,FALSE())),IF($A2248="ST",IF(VLOOKUP($C2248,st!$B$2:$F$400,5,FALSE())="","",VLOOKUP($C2248,st!$B$2:$F$400,5,FALSE())),""))),"")</f>
        <v/>
      </c>
      <c r="H2248" s="35" t="s">
        <v>33</v>
      </c>
      <c r="I2248" s="35" t="s">
        <v>34</v>
      </c>
      <c r="J2248" s="35" t="s">
        <v>8030</v>
      </c>
      <c r="K2248" s="35">
        <f t="shared" si="8"/>
        <v>42</v>
      </c>
      <c r="L2248" s="35" t="s">
        <v>8031</v>
      </c>
      <c r="M2248" s="35" t="s">
        <v>8033</v>
      </c>
      <c r="N2248" s="35" t="s">
        <v>2078</v>
      </c>
      <c r="O2248" s="35" t="s">
        <v>1997</v>
      </c>
      <c r="P2248" s="35" t="s">
        <v>855</v>
      </c>
      <c r="Q2248" s="35" t="s">
        <v>856</v>
      </c>
      <c r="S2248" s="35" t="s">
        <v>46</v>
      </c>
      <c r="T2248" s="35" t="s">
        <v>49</v>
      </c>
      <c r="U2248" s="35" t="s">
        <v>8037</v>
      </c>
      <c r="W2248" s="35" t="s">
        <v>57</v>
      </c>
      <c r="X2248" s="35" t="s">
        <v>59</v>
      </c>
      <c r="Y2248" s="35" t="s">
        <v>8039</v>
      </c>
      <c r="Z2248" s="35" t="s">
        <v>862</v>
      </c>
    </row>
    <row r="2249" spans="1:26" ht="15" customHeight="1">
      <c r="A2249" s="35" t="s">
        <v>1304</v>
      </c>
      <c r="C2249" s="35" t="s">
        <v>8040</v>
      </c>
      <c r="D2249" s="35">
        <f>IFERROR(IF($A2249="HDC",IF(VLOOKUP($C2249,hdc!$B$2:$F$1600,2,FALSE())="","",VLOOKUP($C2249,hdc!$B$2:$F$1600,2,FALSE())),IF($A2249="NAUTICS",IF(VLOOKUP($C2249,nautics!$B$2:$F$1200,2,FALSE())="","",VLOOKUP($C2249,nautics!$B$2:$F$1200,2,FALSE())),IF($A2249="ST",IF(VLOOKUP($C2249,st!$B$2:$F$400,2,FALSE())="","",VLOOKUP($C2249,st!$B$2:$F$400,2,FALSE())),""))),"")</f>
        <v>1</v>
      </c>
      <c r="E2249" s="35">
        <f>IFERROR(IF($A2249="HDC",IF(VLOOKUP($C2249,hdc!$B$2:$F$1600,3,FALSE())="","",VLOOKUP($C2249,hdc!$B$2:$F$1600,3,FALSE())),IF($A2249="NAUTICS",IF(VLOOKUP($C2249,nautics!$B$2:$F$1200,3,FALSE())="","",VLOOKUP($C2249,nautics!$B$2:$F$1200,3,FALSE())),IF($A2249="ST",IF(VLOOKUP($C2249,st!$B$2:$F$400,3,FALSE())="","",VLOOKUP($C2249,st!$B$2:$F$400,3,FALSE())),""))),"")</f>
        <v>1</v>
      </c>
      <c r="F2249" s="35" t="str">
        <f>IFERROR(IF($A2249="HDC",IF(VLOOKUP($C2249,hdc!$B$2:$F$1600,4,FALSE())="","",VLOOKUP($C2249,hdc!$B$2:$F$1600,4,FALSE())),IF($A2249="NAUTICS",IF(VLOOKUP($C2249,nautics!$B$2:$F$1200,4,FALSE())="","",VLOOKUP($C2249,nautics!$B$2:$F$1200,4,FALSE())),IF($A2249="ST",IF(VLOOKUP($C2249,st!$B$2:$F$400,4,FALSE())="","",VLOOKUP($C2249,st!$B$2:$F$400,4,FALSE())),""))),"")</f>
        <v/>
      </c>
      <c r="G2249" s="35" t="str">
        <f>IFERROR(IF($A2249="HDC",IF(VLOOKUP($C2249,hdc!$B$2:$F$1600,5,FALSE())="","",VLOOKUP($C2249,hdc!$B$2:$F$1600,5,FALSE())),IF($A2249="NAUTICS",IF(VLOOKUP($C2249,nautics!$B$2:$F$1200,5,FALSE())="","",VLOOKUP($C2249,nautics!$B$2:$F$1200,5,FALSE())),IF($A2249="ST",IF(VLOOKUP($C2249,st!$B$2:$F$400,5,FALSE())="","",VLOOKUP($C2249,st!$B$2:$F$400,5,FALSE())),""))),"")</f>
        <v/>
      </c>
      <c r="H2249" s="35" t="s">
        <v>33</v>
      </c>
      <c r="I2249" s="35" t="s">
        <v>34</v>
      </c>
      <c r="J2249" s="35" t="s">
        <v>8041</v>
      </c>
      <c r="K2249" s="35">
        <f t="shared" si="8"/>
        <v>41</v>
      </c>
      <c r="L2249" s="35" t="s">
        <v>8042</v>
      </c>
      <c r="M2249" s="35" t="s">
        <v>8044</v>
      </c>
      <c r="N2249" s="35" t="s">
        <v>135</v>
      </c>
      <c r="O2249" s="35" t="s">
        <v>136</v>
      </c>
      <c r="P2249" s="35" t="s">
        <v>855</v>
      </c>
      <c r="Q2249" s="35" t="s">
        <v>856</v>
      </c>
      <c r="S2249" s="35" t="s">
        <v>46</v>
      </c>
      <c r="T2249" s="35" t="s">
        <v>49</v>
      </c>
      <c r="U2249" s="35" t="s">
        <v>8047</v>
      </c>
      <c r="W2249" s="35" t="s">
        <v>57</v>
      </c>
      <c r="X2249" s="35" t="s">
        <v>59</v>
      </c>
      <c r="Y2249" s="35" t="s">
        <v>8049</v>
      </c>
      <c r="Z2249" s="35" t="s">
        <v>862</v>
      </c>
    </row>
    <row r="2250" spans="1:26" ht="15" customHeight="1">
      <c r="A2250" s="35" t="s">
        <v>1304</v>
      </c>
      <c r="C2250" s="35" t="s">
        <v>8051</v>
      </c>
      <c r="D2250" s="35">
        <f>IFERROR(IF($A2250="HDC",IF(VLOOKUP($C2250,hdc!$B$2:$F$1600,2,FALSE())="","",VLOOKUP($C2250,hdc!$B$2:$F$1600,2,FALSE())),IF($A2250="NAUTICS",IF(VLOOKUP($C2250,nautics!$B$2:$F$1200,2,FALSE())="","",VLOOKUP($C2250,nautics!$B$2:$F$1200,2,FALSE())),IF($A2250="ST",IF(VLOOKUP($C2250,st!$B$2:$F$400,2,FALSE())="","",VLOOKUP($C2250,st!$B$2:$F$400,2,FALSE())),""))),"")</f>
        <v>1</v>
      </c>
      <c r="E2250" s="35">
        <f>IFERROR(IF($A2250="HDC",IF(VLOOKUP($C2250,hdc!$B$2:$F$1600,3,FALSE())="","",VLOOKUP($C2250,hdc!$B$2:$F$1600,3,FALSE())),IF($A2250="NAUTICS",IF(VLOOKUP($C2250,nautics!$B$2:$F$1200,3,FALSE())="","",VLOOKUP($C2250,nautics!$B$2:$F$1200,3,FALSE())),IF($A2250="ST",IF(VLOOKUP($C2250,st!$B$2:$F$400,3,FALSE())="","",VLOOKUP($C2250,st!$B$2:$F$400,3,FALSE())),""))),"")</f>
        <v>1</v>
      </c>
      <c r="F2250" s="35" t="str">
        <f>IFERROR(IF($A2250="HDC",IF(VLOOKUP($C2250,hdc!$B$2:$F$1600,4,FALSE())="","",VLOOKUP($C2250,hdc!$B$2:$F$1600,4,FALSE())),IF($A2250="NAUTICS",IF(VLOOKUP($C2250,nautics!$B$2:$F$1200,4,FALSE())="","",VLOOKUP($C2250,nautics!$B$2:$F$1200,4,FALSE())),IF($A2250="ST",IF(VLOOKUP($C2250,st!$B$2:$F$400,4,FALSE())="","",VLOOKUP($C2250,st!$B$2:$F$400,4,FALSE())),""))),"")</f>
        <v/>
      </c>
      <c r="G2250" s="35" t="str">
        <f>IFERROR(IF($A2250="HDC",IF(VLOOKUP($C2250,hdc!$B$2:$F$1600,5,FALSE())="","",VLOOKUP($C2250,hdc!$B$2:$F$1600,5,FALSE())),IF($A2250="NAUTICS",IF(VLOOKUP($C2250,nautics!$B$2:$F$1200,5,FALSE())="","",VLOOKUP($C2250,nautics!$B$2:$F$1200,5,FALSE())),IF($A2250="ST",IF(VLOOKUP($C2250,st!$B$2:$F$400,5,FALSE())="","",VLOOKUP($C2250,st!$B$2:$F$400,5,FALSE())),""))),"")</f>
        <v/>
      </c>
      <c r="H2250" s="35" t="s">
        <v>33</v>
      </c>
      <c r="I2250" s="35" t="s">
        <v>34</v>
      </c>
      <c r="J2250" s="35" t="s">
        <v>8053</v>
      </c>
      <c r="K2250" s="35">
        <f t="shared" si="8"/>
        <v>61</v>
      </c>
      <c r="L2250" s="35" t="s">
        <v>8056</v>
      </c>
      <c r="M2250" s="35" t="s">
        <v>8058</v>
      </c>
      <c r="N2250" s="35" t="s">
        <v>2043</v>
      </c>
      <c r="O2250" s="35" t="s">
        <v>1997</v>
      </c>
      <c r="P2250" s="35" t="s">
        <v>855</v>
      </c>
      <c r="Q2250" s="35" t="s">
        <v>856</v>
      </c>
      <c r="S2250" s="35" t="s">
        <v>46</v>
      </c>
      <c r="T2250" s="35" t="s">
        <v>49</v>
      </c>
      <c r="U2250" s="35" t="s">
        <v>8060</v>
      </c>
      <c r="W2250" s="35" t="s">
        <v>57</v>
      </c>
      <c r="X2250" s="35" t="s">
        <v>59</v>
      </c>
      <c r="Y2250" s="35" t="s">
        <v>8062</v>
      </c>
      <c r="Z2250" s="35" t="s">
        <v>862</v>
      </c>
    </row>
    <row r="2251" spans="1:26" ht="15" customHeight="1">
      <c r="A2251" s="35" t="s">
        <v>1304</v>
      </c>
      <c r="C2251" s="35" t="s">
        <v>8063</v>
      </c>
      <c r="D2251" s="35">
        <f>IFERROR(IF($A2251="HDC",IF(VLOOKUP($C2251,hdc!$B$2:$F$1600,2,FALSE())="","",VLOOKUP($C2251,hdc!$B$2:$F$1600,2,FALSE())),IF($A2251="NAUTICS",IF(VLOOKUP($C2251,nautics!$B$2:$F$1200,2,FALSE())="","",VLOOKUP($C2251,nautics!$B$2:$F$1200,2,FALSE())),IF($A2251="ST",IF(VLOOKUP($C2251,st!$B$2:$F$400,2,FALSE())="","",VLOOKUP($C2251,st!$B$2:$F$400,2,FALSE())),""))),"")</f>
        <v>1</v>
      </c>
      <c r="E2251" s="35">
        <f>IFERROR(IF($A2251="HDC",IF(VLOOKUP($C2251,hdc!$B$2:$F$1600,3,FALSE())="","",VLOOKUP($C2251,hdc!$B$2:$F$1600,3,FALSE())),IF($A2251="NAUTICS",IF(VLOOKUP($C2251,nautics!$B$2:$F$1200,3,FALSE())="","",VLOOKUP($C2251,nautics!$B$2:$F$1200,3,FALSE())),IF($A2251="ST",IF(VLOOKUP($C2251,st!$B$2:$F$400,3,FALSE())="","",VLOOKUP($C2251,st!$B$2:$F$400,3,FALSE())),""))),"")</f>
        <v>1</v>
      </c>
      <c r="F2251" s="35" t="str">
        <f>IFERROR(IF($A2251="HDC",IF(VLOOKUP($C2251,hdc!$B$2:$F$1600,4,FALSE())="","",VLOOKUP($C2251,hdc!$B$2:$F$1600,4,FALSE())),IF($A2251="NAUTICS",IF(VLOOKUP($C2251,nautics!$B$2:$F$1200,4,FALSE())="","",VLOOKUP($C2251,nautics!$B$2:$F$1200,4,FALSE())),IF($A2251="ST",IF(VLOOKUP($C2251,st!$B$2:$F$400,4,FALSE())="","",VLOOKUP($C2251,st!$B$2:$F$400,4,FALSE())),""))),"")</f>
        <v/>
      </c>
      <c r="G2251" s="35" t="str">
        <f>IFERROR(IF($A2251="HDC",IF(VLOOKUP($C2251,hdc!$B$2:$F$1600,5,FALSE())="","",VLOOKUP($C2251,hdc!$B$2:$F$1600,5,FALSE())),IF($A2251="NAUTICS",IF(VLOOKUP($C2251,nautics!$B$2:$F$1200,5,FALSE())="","",VLOOKUP($C2251,nautics!$B$2:$F$1200,5,FALSE())),IF($A2251="ST",IF(VLOOKUP($C2251,st!$B$2:$F$400,5,FALSE())="","",VLOOKUP($C2251,st!$B$2:$F$400,5,FALSE())),""))),"")</f>
        <v/>
      </c>
      <c r="H2251" s="35" t="s">
        <v>33</v>
      </c>
      <c r="I2251" s="35" t="s">
        <v>34</v>
      </c>
      <c r="J2251" s="35" t="s">
        <v>8065</v>
      </c>
      <c r="K2251" s="35">
        <f t="shared" si="8"/>
        <v>47</v>
      </c>
      <c r="L2251" s="35" t="s">
        <v>8066</v>
      </c>
      <c r="M2251" s="35" t="s">
        <v>8068</v>
      </c>
      <c r="N2251" s="35" t="s">
        <v>2007</v>
      </c>
      <c r="O2251" s="35" t="s">
        <v>1997</v>
      </c>
      <c r="P2251" s="35" t="s">
        <v>855</v>
      </c>
      <c r="Q2251" s="35" t="s">
        <v>856</v>
      </c>
      <c r="S2251" s="35" t="s">
        <v>46</v>
      </c>
      <c r="T2251" s="35" t="s">
        <v>49</v>
      </c>
      <c r="U2251" s="35" t="s">
        <v>8071</v>
      </c>
      <c r="W2251" s="35" t="s">
        <v>57</v>
      </c>
      <c r="X2251" s="35" t="s">
        <v>59</v>
      </c>
      <c r="Y2251" s="35" t="s">
        <v>8025</v>
      </c>
      <c r="Z2251" s="35" t="s">
        <v>862</v>
      </c>
    </row>
    <row r="2252" spans="1:26" ht="15" customHeight="1">
      <c r="A2252" s="35" t="s">
        <v>1304</v>
      </c>
      <c r="C2252" s="35" t="s">
        <v>8073</v>
      </c>
      <c r="D2252" s="35">
        <f>IFERROR(IF($A2252="HDC",IF(VLOOKUP($C2252,hdc!$B$2:$F$1600,2,FALSE())="","",VLOOKUP($C2252,hdc!$B$2:$F$1600,2,FALSE())),IF($A2252="NAUTICS",IF(VLOOKUP($C2252,nautics!$B$2:$F$1200,2,FALSE())="","",VLOOKUP($C2252,nautics!$B$2:$F$1200,2,FALSE())),IF($A2252="ST",IF(VLOOKUP($C2252,st!$B$2:$F$400,2,FALSE())="","",VLOOKUP($C2252,st!$B$2:$F$400,2,FALSE())),""))),"")</f>
        <v>1</v>
      </c>
      <c r="E2252" s="35">
        <f>IFERROR(IF($A2252="HDC",IF(VLOOKUP($C2252,hdc!$B$2:$F$1600,3,FALSE())="","",VLOOKUP($C2252,hdc!$B$2:$F$1600,3,FALSE())),IF($A2252="NAUTICS",IF(VLOOKUP($C2252,nautics!$B$2:$F$1200,3,FALSE())="","",VLOOKUP($C2252,nautics!$B$2:$F$1200,3,FALSE())),IF($A2252="ST",IF(VLOOKUP($C2252,st!$B$2:$F$400,3,FALSE())="","",VLOOKUP($C2252,st!$B$2:$F$400,3,FALSE())),""))),"")</f>
        <v>1</v>
      </c>
      <c r="F2252" s="35" t="str">
        <f>IFERROR(IF($A2252="HDC",IF(VLOOKUP($C2252,hdc!$B$2:$F$1600,4,FALSE())="","",VLOOKUP($C2252,hdc!$B$2:$F$1600,4,FALSE())),IF($A2252="NAUTICS",IF(VLOOKUP($C2252,nautics!$B$2:$F$1200,4,FALSE())="","",VLOOKUP($C2252,nautics!$B$2:$F$1200,4,FALSE())),IF($A2252="ST",IF(VLOOKUP($C2252,st!$B$2:$F$400,4,FALSE())="","",VLOOKUP($C2252,st!$B$2:$F$400,4,FALSE())),""))),"")</f>
        <v/>
      </c>
      <c r="G2252" s="35" t="str">
        <f>IFERROR(IF($A2252="HDC",IF(VLOOKUP($C2252,hdc!$B$2:$F$1600,5,FALSE())="","",VLOOKUP($C2252,hdc!$B$2:$F$1600,5,FALSE())),IF($A2252="NAUTICS",IF(VLOOKUP($C2252,nautics!$B$2:$F$1200,5,FALSE())="","",VLOOKUP($C2252,nautics!$B$2:$F$1200,5,FALSE())),IF($A2252="ST",IF(VLOOKUP($C2252,st!$B$2:$F$400,5,FALSE())="","",VLOOKUP($C2252,st!$B$2:$F$400,5,FALSE())),""))),"")</f>
        <v/>
      </c>
      <c r="H2252" s="35" t="s">
        <v>33</v>
      </c>
      <c r="I2252" s="35" t="s">
        <v>34</v>
      </c>
      <c r="J2252" s="35" t="s">
        <v>8075</v>
      </c>
      <c r="K2252" s="35">
        <f t="shared" si="8"/>
        <v>43</v>
      </c>
      <c r="L2252" s="35" t="s">
        <v>8077</v>
      </c>
      <c r="M2252" s="35" t="s">
        <v>8079</v>
      </c>
      <c r="N2252" s="35" t="s">
        <v>1996</v>
      </c>
      <c r="O2252" s="35" t="s">
        <v>1997</v>
      </c>
      <c r="P2252" s="35" t="s">
        <v>855</v>
      </c>
      <c r="Q2252" s="35" t="s">
        <v>856</v>
      </c>
      <c r="S2252" s="35" t="s">
        <v>46</v>
      </c>
      <c r="T2252" s="35" t="s">
        <v>49</v>
      </c>
      <c r="U2252" s="35" t="s">
        <v>8081</v>
      </c>
      <c r="W2252" s="35" t="s">
        <v>57</v>
      </c>
      <c r="X2252" s="35" t="s">
        <v>59</v>
      </c>
      <c r="Y2252" s="35" t="s">
        <v>7989</v>
      </c>
      <c r="Z2252" s="35" t="s">
        <v>862</v>
      </c>
    </row>
    <row r="2253" spans="1:26" ht="15" customHeight="1">
      <c r="A2253" s="35" t="s">
        <v>1304</v>
      </c>
      <c r="C2253" s="35" t="s">
        <v>8084</v>
      </c>
      <c r="D2253" s="35">
        <f>IFERROR(IF($A2253="HDC",IF(VLOOKUP($C2253,hdc!$B$2:$F$1600,2,FALSE())="","",VLOOKUP($C2253,hdc!$B$2:$F$1600,2,FALSE())),IF($A2253="NAUTICS",IF(VLOOKUP($C2253,nautics!$B$2:$F$1200,2,FALSE())="","",VLOOKUP($C2253,nautics!$B$2:$F$1200,2,FALSE())),IF($A2253="ST",IF(VLOOKUP($C2253,st!$B$2:$F$400,2,FALSE())="","",VLOOKUP($C2253,st!$B$2:$F$400,2,FALSE())),""))),"")</f>
        <v>1</v>
      </c>
      <c r="E2253" s="35">
        <f>IFERROR(IF($A2253="HDC",IF(VLOOKUP($C2253,hdc!$B$2:$F$1600,3,FALSE())="","",VLOOKUP($C2253,hdc!$B$2:$F$1600,3,FALSE())),IF($A2253="NAUTICS",IF(VLOOKUP($C2253,nautics!$B$2:$F$1200,3,FALSE())="","",VLOOKUP($C2253,nautics!$B$2:$F$1200,3,FALSE())),IF($A2253="ST",IF(VLOOKUP($C2253,st!$B$2:$F$400,3,FALSE())="","",VLOOKUP($C2253,st!$B$2:$F$400,3,FALSE())),""))),"")</f>
        <v>1</v>
      </c>
      <c r="F2253" s="35" t="str">
        <f>IFERROR(IF($A2253="HDC",IF(VLOOKUP($C2253,hdc!$B$2:$F$1600,4,FALSE())="","",VLOOKUP($C2253,hdc!$B$2:$F$1600,4,FALSE())),IF($A2253="NAUTICS",IF(VLOOKUP($C2253,nautics!$B$2:$F$1200,4,FALSE())="","",VLOOKUP($C2253,nautics!$B$2:$F$1200,4,FALSE())),IF($A2253="ST",IF(VLOOKUP($C2253,st!$B$2:$F$400,4,FALSE())="","",VLOOKUP($C2253,st!$B$2:$F$400,4,FALSE())),""))),"")</f>
        <v/>
      </c>
      <c r="G2253" s="35" t="str">
        <f>IFERROR(IF($A2253="HDC",IF(VLOOKUP($C2253,hdc!$B$2:$F$1600,5,FALSE())="","",VLOOKUP($C2253,hdc!$B$2:$F$1600,5,FALSE())),IF($A2253="NAUTICS",IF(VLOOKUP($C2253,nautics!$B$2:$F$1200,5,FALSE())="","",VLOOKUP($C2253,nautics!$B$2:$F$1200,5,FALSE())),IF($A2253="ST",IF(VLOOKUP($C2253,st!$B$2:$F$400,5,FALSE())="","",VLOOKUP($C2253,st!$B$2:$F$400,5,FALSE())),""))),"")</f>
        <v/>
      </c>
      <c r="H2253" s="35" t="s">
        <v>33</v>
      </c>
      <c r="I2253" s="35" t="s">
        <v>34</v>
      </c>
      <c r="J2253" s="35" t="s">
        <v>8086</v>
      </c>
      <c r="K2253" s="35">
        <f t="shared" si="8"/>
        <v>41</v>
      </c>
      <c r="L2253" s="35" t="s">
        <v>8088</v>
      </c>
      <c r="M2253" s="35" t="s">
        <v>8090</v>
      </c>
      <c r="N2253" s="35" t="s">
        <v>975</v>
      </c>
      <c r="O2253" s="35" t="s">
        <v>977</v>
      </c>
      <c r="P2253" s="35" t="s">
        <v>855</v>
      </c>
      <c r="Q2253" s="35" t="s">
        <v>856</v>
      </c>
      <c r="S2253" s="35" t="s">
        <v>46</v>
      </c>
      <c r="T2253" s="35" t="s">
        <v>49</v>
      </c>
      <c r="U2253" s="35" t="s">
        <v>8093</v>
      </c>
      <c r="W2253" s="35" t="s">
        <v>57</v>
      </c>
      <c r="X2253" s="35" t="s">
        <v>59</v>
      </c>
      <c r="Y2253" s="35" t="s">
        <v>3398</v>
      </c>
      <c r="Z2253" s="35" t="s">
        <v>862</v>
      </c>
    </row>
    <row r="2254" spans="1:26" ht="15" customHeight="1">
      <c r="A2254" s="35" t="s">
        <v>1304</v>
      </c>
      <c r="C2254" s="35" t="s">
        <v>8095</v>
      </c>
      <c r="D2254" s="35">
        <f>IFERROR(IF($A2254="HDC",IF(VLOOKUP($C2254,hdc!$B$2:$F$1600,2,FALSE())="","",VLOOKUP($C2254,hdc!$B$2:$F$1600,2,FALSE())),IF($A2254="NAUTICS",IF(VLOOKUP($C2254,nautics!$B$2:$F$1200,2,FALSE())="","",VLOOKUP($C2254,nautics!$B$2:$F$1200,2,FALSE())),IF($A2254="ST",IF(VLOOKUP($C2254,st!$B$2:$F$400,2,FALSE())="","",VLOOKUP($C2254,st!$B$2:$F$400,2,FALSE())),""))),"")</f>
        <v>1</v>
      </c>
      <c r="E2254" s="35">
        <f>IFERROR(IF($A2254="HDC",IF(VLOOKUP($C2254,hdc!$B$2:$F$1600,3,FALSE())="","",VLOOKUP($C2254,hdc!$B$2:$F$1600,3,FALSE())),IF($A2254="NAUTICS",IF(VLOOKUP($C2254,nautics!$B$2:$F$1200,3,FALSE())="","",VLOOKUP($C2254,nautics!$B$2:$F$1200,3,FALSE())),IF($A2254="ST",IF(VLOOKUP($C2254,st!$B$2:$F$400,3,FALSE())="","",VLOOKUP($C2254,st!$B$2:$F$400,3,FALSE())),""))),"")</f>
        <v>1</v>
      </c>
      <c r="F2254" s="35" t="str">
        <f>IFERROR(IF($A2254="HDC",IF(VLOOKUP($C2254,hdc!$B$2:$F$1600,4,FALSE())="","",VLOOKUP($C2254,hdc!$B$2:$F$1600,4,FALSE())),IF($A2254="NAUTICS",IF(VLOOKUP($C2254,nautics!$B$2:$F$1200,4,FALSE())="","",VLOOKUP($C2254,nautics!$B$2:$F$1200,4,FALSE())),IF($A2254="ST",IF(VLOOKUP($C2254,st!$B$2:$F$400,4,FALSE())="","",VLOOKUP($C2254,st!$B$2:$F$400,4,FALSE())),""))),"")</f>
        <v/>
      </c>
      <c r="G2254" s="35" t="str">
        <f>IFERROR(IF($A2254="HDC",IF(VLOOKUP($C2254,hdc!$B$2:$F$1600,5,FALSE())="","",VLOOKUP($C2254,hdc!$B$2:$F$1600,5,FALSE())),IF($A2254="NAUTICS",IF(VLOOKUP($C2254,nautics!$B$2:$F$1200,5,FALSE())="","",VLOOKUP($C2254,nautics!$B$2:$F$1200,5,FALSE())),IF($A2254="ST",IF(VLOOKUP($C2254,st!$B$2:$F$400,5,FALSE())="","",VLOOKUP($C2254,st!$B$2:$F$400,5,FALSE())),""))),"")</f>
        <v/>
      </c>
      <c r="H2254" s="35" t="s">
        <v>33</v>
      </c>
      <c r="I2254" s="35" t="s">
        <v>34</v>
      </c>
      <c r="J2254" s="35" t="s">
        <v>8097</v>
      </c>
      <c r="K2254" s="35">
        <f t="shared" si="8"/>
        <v>37</v>
      </c>
      <c r="L2254" s="35" t="s">
        <v>8100</v>
      </c>
      <c r="M2254" s="35" t="s">
        <v>8101</v>
      </c>
      <c r="N2254" s="35" t="s">
        <v>931</v>
      </c>
      <c r="O2254" s="35" t="s">
        <v>932</v>
      </c>
      <c r="P2254" s="35" t="s">
        <v>855</v>
      </c>
      <c r="Q2254" s="35" t="s">
        <v>856</v>
      </c>
      <c r="S2254" s="35" t="s">
        <v>46</v>
      </c>
      <c r="T2254" s="35" t="s">
        <v>49</v>
      </c>
      <c r="U2254" s="35" t="s">
        <v>8104</v>
      </c>
      <c r="W2254" s="35" t="s">
        <v>57</v>
      </c>
      <c r="X2254" s="35" t="s">
        <v>59</v>
      </c>
      <c r="Y2254" s="35" t="s">
        <v>8106</v>
      </c>
      <c r="Z2254" s="35" t="s">
        <v>862</v>
      </c>
    </row>
    <row r="2255" spans="1:26" ht="15" customHeight="1">
      <c r="A2255" s="35" t="s">
        <v>1304</v>
      </c>
      <c r="C2255" s="35" t="s">
        <v>8107</v>
      </c>
      <c r="D2255" s="35">
        <f>IFERROR(IF($A2255="HDC",IF(VLOOKUP($C2255,hdc!$B$2:$F$1600,2,FALSE())="","",VLOOKUP($C2255,hdc!$B$2:$F$1600,2,FALSE())),IF($A2255="NAUTICS",IF(VLOOKUP($C2255,nautics!$B$2:$F$1200,2,FALSE())="","",VLOOKUP($C2255,nautics!$B$2:$F$1200,2,FALSE())),IF($A2255="ST",IF(VLOOKUP($C2255,st!$B$2:$F$400,2,FALSE())="","",VLOOKUP($C2255,st!$B$2:$F$400,2,FALSE())),""))),"")</f>
        <v>1</v>
      </c>
      <c r="E2255" s="35">
        <f>IFERROR(IF($A2255="HDC",IF(VLOOKUP($C2255,hdc!$B$2:$F$1600,3,FALSE())="","",VLOOKUP($C2255,hdc!$B$2:$F$1600,3,FALSE())),IF($A2255="NAUTICS",IF(VLOOKUP($C2255,nautics!$B$2:$F$1200,3,FALSE())="","",VLOOKUP($C2255,nautics!$B$2:$F$1200,3,FALSE())),IF($A2255="ST",IF(VLOOKUP($C2255,st!$B$2:$F$400,3,FALSE())="","",VLOOKUP($C2255,st!$B$2:$F$400,3,FALSE())),""))),"")</f>
        <v>1</v>
      </c>
      <c r="F2255" s="35" t="str">
        <f>IFERROR(IF($A2255="HDC",IF(VLOOKUP($C2255,hdc!$B$2:$F$1600,4,FALSE())="","",VLOOKUP($C2255,hdc!$B$2:$F$1600,4,FALSE())),IF($A2255="NAUTICS",IF(VLOOKUP($C2255,nautics!$B$2:$F$1200,4,FALSE())="","",VLOOKUP($C2255,nautics!$B$2:$F$1200,4,FALSE())),IF($A2255="ST",IF(VLOOKUP($C2255,st!$B$2:$F$400,4,FALSE())="","",VLOOKUP($C2255,st!$B$2:$F$400,4,FALSE())),""))),"")</f>
        <v/>
      </c>
      <c r="G2255" s="35" t="str">
        <f>IFERROR(IF($A2255="HDC",IF(VLOOKUP($C2255,hdc!$B$2:$F$1600,5,FALSE())="","",VLOOKUP($C2255,hdc!$B$2:$F$1600,5,FALSE())),IF($A2255="NAUTICS",IF(VLOOKUP($C2255,nautics!$B$2:$F$1200,5,FALSE())="","",VLOOKUP($C2255,nautics!$B$2:$F$1200,5,FALSE())),IF($A2255="ST",IF(VLOOKUP($C2255,st!$B$2:$F$400,5,FALSE())="","",VLOOKUP($C2255,st!$B$2:$F$400,5,FALSE())),""))),"")</f>
        <v/>
      </c>
      <c r="H2255" s="35" t="s">
        <v>33</v>
      </c>
      <c r="I2255" s="35" t="s">
        <v>34</v>
      </c>
      <c r="J2255" s="35" t="s">
        <v>8108</v>
      </c>
      <c r="K2255" s="35">
        <f t="shared" si="8"/>
        <v>30</v>
      </c>
      <c r="L2255" s="35" t="s">
        <v>8110</v>
      </c>
      <c r="M2255" s="35" t="s">
        <v>8112</v>
      </c>
      <c r="N2255" s="35" t="s">
        <v>1838</v>
      </c>
      <c r="O2255" s="35" t="s">
        <v>1839</v>
      </c>
      <c r="P2255" s="35" t="s">
        <v>855</v>
      </c>
      <c r="Q2255" s="35" t="s">
        <v>856</v>
      </c>
      <c r="S2255" s="35" t="s">
        <v>46</v>
      </c>
      <c r="T2255" s="35" t="s">
        <v>49</v>
      </c>
      <c r="U2255" s="35" t="s">
        <v>8114</v>
      </c>
      <c r="W2255" s="35" t="s">
        <v>57</v>
      </c>
      <c r="X2255" s="35" t="s">
        <v>59</v>
      </c>
      <c r="Y2255" s="35" t="s">
        <v>8116</v>
      </c>
      <c r="Z2255" s="35" t="s">
        <v>862</v>
      </c>
    </row>
    <row r="2256" spans="1:26" ht="15" customHeight="1">
      <c r="A2256" s="35" t="s">
        <v>1304</v>
      </c>
      <c r="C2256" s="35" t="s">
        <v>8117</v>
      </c>
      <c r="D2256" s="35">
        <f>IFERROR(IF($A2256="HDC",IF(VLOOKUP($C2256,hdc!$B$2:$F$1600,2,FALSE())="","",VLOOKUP($C2256,hdc!$B$2:$F$1600,2,FALSE())),IF($A2256="NAUTICS",IF(VLOOKUP($C2256,nautics!$B$2:$F$1200,2,FALSE())="","",VLOOKUP($C2256,nautics!$B$2:$F$1200,2,FALSE())),IF($A2256="ST",IF(VLOOKUP($C2256,st!$B$2:$F$400,2,FALSE())="","",VLOOKUP($C2256,st!$B$2:$F$400,2,FALSE())),""))),"")</f>
        <v>1</v>
      </c>
      <c r="E2256" s="35">
        <f>IFERROR(IF($A2256="HDC",IF(VLOOKUP($C2256,hdc!$B$2:$F$1600,3,FALSE())="","",VLOOKUP($C2256,hdc!$B$2:$F$1600,3,FALSE())),IF($A2256="NAUTICS",IF(VLOOKUP($C2256,nautics!$B$2:$F$1200,3,FALSE())="","",VLOOKUP($C2256,nautics!$B$2:$F$1200,3,FALSE())),IF($A2256="ST",IF(VLOOKUP($C2256,st!$B$2:$F$400,3,FALSE())="","",VLOOKUP($C2256,st!$B$2:$F$400,3,FALSE())),""))),"")</f>
        <v>1</v>
      </c>
      <c r="F2256" s="35" t="str">
        <f>IFERROR(IF($A2256="HDC",IF(VLOOKUP($C2256,hdc!$B$2:$F$1600,4,FALSE())="","",VLOOKUP($C2256,hdc!$B$2:$F$1600,4,FALSE())),IF($A2256="NAUTICS",IF(VLOOKUP($C2256,nautics!$B$2:$F$1200,4,FALSE())="","",VLOOKUP($C2256,nautics!$B$2:$F$1200,4,FALSE())),IF($A2256="ST",IF(VLOOKUP($C2256,st!$B$2:$F$400,4,FALSE())="","",VLOOKUP($C2256,st!$B$2:$F$400,4,FALSE())),""))),"")</f>
        <v/>
      </c>
      <c r="G2256" s="35" t="str">
        <f>IFERROR(IF($A2256="HDC",IF(VLOOKUP($C2256,hdc!$B$2:$F$1600,5,FALSE())="","",VLOOKUP($C2256,hdc!$B$2:$F$1600,5,FALSE())),IF($A2256="NAUTICS",IF(VLOOKUP($C2256,nautics!$B$2:$F$1200,5,FALSE())="","",VLOOKUP($C2256,nautics!$B$2:$F$1200,5,FALSE())),IF($A2256="ST",IF(VLOOKUP($C2256,st!$B$2:$F$400,5,FALSE())="","",VLOOKUP($C2256,st!$B$2:$F$400,5,FALSE())),""))),"")</f>
        <v/>
      </c>
      <c r="H2256" s="35" t="s">
        <v>33</v>
      </c>
      <c r="I2256" s="35" t="s">
        <v>34</v>
      </c>
      <c r="J2256" s="35" t="s">
        <v>8119</v>
      </c>
      <c r="K2256" s="35">
        <f t="shared" si="8"/>
        <v>25</v>
      </c>
      <c r="L2256" s="35" t="s">
        <v>8122</v>
      </c>
      <c r="M2256" s="35" t="s">
        <v>8123</v>
      </c>
      <c r="N2256" s="35" t="s">
        <v>872</v>
      </c>
      <c r="O2256" s="35" t="s">
        <v>873</v>
      </c>
      <c r="P2256" s="35" t="s">
        <v>855</v>
      </c>
      <c r="Q2256" s="35" t="s">
        <v>856</v>
      </c>
      <c r="S2256" s="35" t="s">
        <v>46</v>
      </c>
      <c r="T2256" s="35" t="s">
        <v>49</v>
      </c>
      <c r="U2256" s="35" t="s">
        <v>8124</v>
      </c>
      <c r="W2256" s="35" t="s">
        <v>57</v>
      </c>
      <c r="X2256" s="35" t="s">
        <v>59</v>
      </c>
      <c r="Y2256" s="35" t="s">
        <v>6823</v>
      </c>
      <c r="Z2256" s="35" t="s">
        <v>862</v>
      </c>
    </row>
    <row r="2257" spans="1:26" ht="15" customHeight="1">
      <c r="A2257" s="35" t="s">
        <v>1304</v>
      </c>
      <c r="B2257" s="35" t="s">
        <v>7072</v>
      </c>
      <c r="C2257" s="35" t="s">
        <v>8129</v>
      </c>
      <c r="D2257" s="35">
        <f>IFERROR(IF($A2257="HDC",IF(VLOOKUP($C2257,hdc!$B$2:$F$1600,2,FALSE())="","",VLOOKUP($C2257,hdc!$B$2:$F$1600,2,FALSE())),IF($A2257="NAUTICS",IF(VLOOKUP($C2257,nautics!$B$2:$F$1200,2,FALSE())="","",VLOOKUP($C2257,nautics!$B$2:$F$1200,2,FALSE())),IF($A2257="ST",IF(VLOOKUP($C2257,st!$B$2:$F$400,2,FALSE())="","",VLOOKUP($C2257,st!$B$2:$F$400,2,FALSE())),""))),"")</f>
        <v>1</v>
      </c>
      <c r="E2257" s="35">
        <f>IFERROR(IF($A2257="HDC",IF(VLOOKUP($C2257,hdc!$B$2:$F$1600,3,FALSE())="","",VLOOKUP($C2257,hdc!$B$2:$F$1600,3,FALSE())),IF($A2257="NAUTICS",IF(VLOOKUP($C2257,nautics!$B$2:$F$1200,3,FALSE())="","",VLOOKUP($C2257,nautics!$B$2:$F$1200,3,FALSE())),IF($A2257="ST",IF(VLOOKUP($C2257,st!$B$2:$F$400,3,FALSE())="","",VLOOKUP($C2257,st!$B$2:$F$400,3,FALSE())),""))),"")</f>
        <v>1</v>
      </c>
      <c r="F2257" s="35" t="str">
        <f>IFERROR(IF($A2257="HDC",IF(VLOOKUP($C2257,hdc!$B$2:$F$1600,4,FALSE())="","",VLOOKUP($C2257,hdc!$B$2:$F$1600,4,FALSE())),IF($A2257="NAUTICS",IF(VLOOKUP($C2257,nautics!$B$2:$F$1200,4,FALSE())="","",VLOOKUP($C2257,nautics!$B$2:$F$1200,4,FALSE())),IF($A2257="ST",IF(VLOOKUP($C2257,st!$B$2:$F$400,4,FALSE())="","",VLOOKUP($C2257,st!$B$2:$F$400,4,FALSE())),""))),"")</f>
        <v/>
      </c>
      <c r="G2257" s="35" t="str">
        <f>IFERROR(IF($A2257="HDC",IF(VLOOKUP($C2257,hdc!$B$2:$F$1600,5,FALSE())="","",VLOOKUP($C2257,hdc!$B$2:$F$1600,5,FALSE())),IF($A2257="NAUTICS",IF(VLOOKUP($C2257,nautics!$B$2:$F$1200,5,FALSE())="","",VLOOKUP($C2257,nautics!$B$2:$F$1200,5,FALSE())),IF($A2257="ST",IF(VLOOKUP($C2257,st!$B$2:$F$400,5,FALSE())="","",VLOOKUP($C2257,st!$B$2:$F$400,5,FALSE())),""))),"")</f>
        <v/>
      </c>
      <c r="H2257" s="35" t="s">
        <v>104</v>
      </c>
      <c r="I2257" s="35" t="s">
        <v>34</v>
      </c>
      <c r="J2257" s="35" t="s">
        <v>2515</v>
      </c>
      <c r="K2257" s="35">
        <f t="shared" si="8"/>
        <v>19</v>
      </c>
      <c r="L2257" s="35" t="s">
        <v>170</v>
      </c>
      <c r="M2257" s="35" t="s">
        <v>171</v>
      </c>
      <c r="N2257" s="35" t="s">
        <v>46</v>
      </c>
      <c r="O2257" s="35" t="s">
        <v>49</v>
      </c>
      <c r="P2257" s="35" t="s">
        <v>916</v>
      </c>
      <c r="Q2257" s="35" t="s">
        <v>918</v>
      </c>
      <c r="S2257" s="35" t="s">
        <v>46</v>
      </c>
      <c r="T2257" s="35" t="s">
        <v>49</v>
      </c>
      <c r="U2257" s="35" t="s">
        <v>2520</v>
      </c>
      <c r="W2257" s="35" t="s">
        <v>78</v>
      </c>
      <c r="X2257" s="35" t="s">
        <v>59</v>
      </c>
      <c r="Y2257" s="35" t="s">
        <v>177</v>
      </c>
      <c r="Z2257" s="35" t="s">
        <v>921</v>
      </c>
    </row>
    <row r="2258" spans="1:26" ht="15" customHeight="1">
      <c r="A2258" s="35" t="s">
        <v>1304</v>
      </c>
      <c r="C2258" s="35" t="s">
        <v>8135</v>
      </c>
      <c r="D2258" s="35">
        <f>IFERROR(IF($A2258="HDC",IF(VLOOKUP($C2258,hdc!$B$2:$F$1600,2,FALSE())="","",VLOOKUP($C2258,hdc!$B$2:$F$1600,2,FALSE())),IF($A2258="NAUTICS",IF(VLOOKUP($C2258,nautics!$B$2:$F$1200,2,FALSE())="","",VLOOKUP($C2258,nautics!$B$2:$F$1200,2,FALSE())),IF($A2258="ST",IF(VLOOKUP($C2258,st!$B$2:$F$400,2,FALSE())="","",VLOOKUP($C2258,st!$B$2:$F$400,2,FALSE())),""))),"")</f>
        <v>1</v>
      </c>
      <c r="E2258" s="35">
        <f>IFERROR(IF($A2258="HDC",IF(VLOOKUP($C2258,hdc!$B$2:$F$1600,3,FALSE())="","",VLOOKUP($C2258,hdc!$B$2:$F$1600,3,FALSE())),IF($A2258="NAUTICS",IF(VLOOKUP($C2258,nautics!$B$2:$F$1200,3,FALSE())="","",VLOOKUP($C2258,nautics!$B$2:$F$1200,3,FALSE())),IF($A2258="ST",IF(VLOOKUP($C2258,st!$B$2:$F$400,3,FALSE())="","",VLOOKUP($C2258,st!$B$2:$F$400,3,FALSE())),""))),"")</f>
        <v>1</v>
      </c>
      <c r="F2258" s="35" t="str">
        <f>IFERROR(IF($A2258="HDC",IF(VLOOKUP($C2258,hdc!$B$2:$F$1600,4,FALSE())="","",VLOOKUP($C2258,hdc!$B$2:$F$1600,4,FALSE())),IF($A2258="NAUTICS",IF(VLOOKUP($C2258,nautics!$B$2:$F$1200,4,FALSE())="","",VLOOKUP($C2258,nautics!$B$2:$F$1200,4,FALSE())),IF($A2258="ST",IF(VLOOKUP($C2258,st!$B$2:$F$400,4,FALSE())="","",VLOOKUP($C2258,st!$B$2:$F$400,4,FALSE())),""))),"")</f>
        <v/>
      </c>
      <c r="G2258" s="35" t="str">
        <f>IFERROR(IF($A2258="HDC",IF(VLOOKUP($C2258,hdc!$B$2:$F$1600,5,FALSE())="","",VLOOKUP($C2258,hdc!$B$2:$F$1600,5,FALSE())),IF($A2258="NAUTICS",IF(VLOOKUP($C2258,nautics!$B$2:$F$1200,5,FALSE())="","",VLOOKUP($C2258,nautics!$B$2:$F$1200,5,FALSE())),IF($A2258="ST",IF(VLOOKUP($C2258,st!$B$2:$F$400,5,FALSE())="","",VLOOKUP($C2258,st!$B$2:$F$400,5,FALSE())),""))),"")</f>
        <v/>
      </c>
      <c r="H2258" s="35" t="s">
        <v>155</v>
      </c>
      <c r="I2258" s="35" t="s">
        <v>34</v>
      </c>
      <c r="J2258" s="35" t="s">
        <v>2515</v>
      </c>
      <c r="K2258" s="35">
        <f t="shared" si="8"/>
        <v>19</v>
      </c>
      <c r="L2258" s="35" t="s">
        <v>170</v>
      </c>
      <c r="M2258" s="35" t="s">
        <v>171</v>
      </c>
      <c r="N2258" s="35" t="s">
        <v>46</v>
      </c>
      <c r="O2258" s="35" t="s">
        <v>49</v>
      </c>
      <c r="P2258" s="35" t="s">
        <v>916</v>
      </c>
      <c r="Q2258" s="35" t="s">
        <v>918</v>
      </c>
      <c r="S2258" s="35" t="s">
        <v>46</v>
      </c>
      <c r="T2258" s="35" t="s">
        <v>49</v>
      </c>
      <c r="U2258" s="35" t="s">
        <v>2520</v>
      </c>
      <c r="W2258" s="35" t="s">
        <v>78</v>
      </c>
      <c r="X2258" s="35" t="s">
        <v>59</v>
      </c>
      <c r="Y2258" s="35" t="s">
        <v>177</v>
      </c>
      <c r="Z2258" s="35" t="s">
        <v>921</v>
      </c>
    </row>
    <row r="2259" spans="1:26" ht="15" customHeight="1">
      <c r="A2259" s="35" t="s">
        <v>1304</v>
      </c>
      <c r="C2259" s="35" t="s">
        <v>8141</v>
      </c>
      <c r="D2259" s="35">
        <f>IFERROR(IF($A2259="HDC",IF(VLOOKUP($C2259,hdc!$B$2:$F$1600,2,FALSE())="","",VLOOKUP($C2259,hdc!$B$2:$F$1600,2,FALSE())),IF($A2259="NAUTICS",IF(VLOOKUP($C2259,nautics!$B$2:$F$1200,2,FALSE())="","",VLOOKUP($C2259,nautics!$B$2:$F$1200,2,FALSE())),IF($A2259="ST",IF(VLOOKUP($C2259,st!$B$2:$F$400,2,FALSE())="","",VLOOKUP($C2259,st!$B$2:$F$400,2,FALSE())),""))),"")</f>
        <v>1</v>
      </c>
      <c r="E2259" s="35">
        <f>IFERROR(IF($A2259="HDC",IF(VLOOKUP($C2259,hdc!$B$2:$F$1600,3,FALSE())="","",VLOOKUP($C2259,hdc!$B$2:$F$1600,3,FALSE())),IF($A2259="NAUTICS",IF(VLOOKUP($C2259,nautics!$B$2:$F$1200,3,FALSE())="","",VLOOKUP($C2259,nautics!$B$2:$F$1200,3,FALSE())),IF($A2259="ST",IF(VLOOKUP($C2259,st!$B$2:$F$400,3,FALSE())="","",VLOOKUP($C2259,st!$B$2:$F$400,3,FALSE())),""))),"")</f>
        <v>1</v>
      </c>
      <c r="F2259" s="35" t="str">
        <f>IFERROR(IF($A2259="HDC",IF(VLOOKUP($C2259,hdc!$B$2:$F$1600,4,FALSE())="","",VLOOKUP($C2259,hdc!$B$2:$F$1600,4,FALSE())),IF($A2259="NAUTICS",IF(VLOOKUP($C2259,nautics!$B$2:$F$1200,4,FALSE())="","",VLOOKUP($C2259,nautics!$B$2:$F$1200,4,FALSE())),IF($A2259="ST",IF(VLOOKUP($C2259,st!$B$2:$F$400,4,FALSE())="","",VLOOKUP($C2259,st!$B$2:$F$400,4,FALSE())),""))),"")</f>
        <v/>
      </c>
      <c r="G2259" s="35" t="str">
        <f>IFERROR(IF($A2259="HDC",IF(VLOOKUP($C2259,hdc!$B$2:$F$1600,5,FALSE())="","",VLOOKUP($C2259,hdc!$B$2:$F$1600,5,FALSE())),IF($A2259="NAUTICS",IF(VLOOKUP($C2259,nautics!$B$2:$F$1200,5,FALSE())="","",VLOOKUP($C2259,nautics!$B$2:$F$1200,5,FALSE())),IF($A2259="ST",IF(VLOOKUP($C2259,st!$B$2:$F$400,5,FALSE())="","",VLOOKUP($C2259,st!$B$2:$F$400,5,FALSE())),""))),"")</f>
        <v/>
      </c>
      <c r="H2259" s="35" t="s">
        <v>33</v>
      </c>
      <c r="I2259" s="35" t="s">
        <v>34</v>
      </c>
      <c r="J2259" s="35" t="s">
        <v>8144</v>
      </c>
      <c r="K2259" s="35">
        <f t="shared" si="8"/>
        <v>15</v>
      </c>
      <c r="L2259" s="35" t="s">
        <v>916</v>
      </c>
      <c r="M2259" s="35" t="s">
        <v>918</v>
      </c>
      <c r="N2259" s="35" t="s">
        <v>46</v>
      </c>
      <c r="O2259" s="35" t="s">
        <v>49</v>
      </c>
      <c r="P2259" s="35" t="s">
        <v>8146</v>
      </c>
      <c r="Q2259" s="35" t="s">
        <v>8147</v>
      </c>
      <c r="S2259" s="35" t="s">
        <v>46</v>
      </c>
      <c r="T2259" s="35" t="s">
        <v>49</v>
      </c>
      <c r="U2259" s="35" t="s">
        <v>8148</v>
      </c>
      <c r="W2259" s="35" t="s">
        <v>78</v>
      </c>
      <c r="X2259" s="35" t="s">
        <v>59</v>
      </c>
      <c r="Y2259" s="35" t="s">
        <v>921</v>
      </c>
      <c r="Z2259" s="35" t="s">
        <v>1953</v>
      </c>
    </row>
    <row r="2260" spans="1:26" ht="15" customHeight="1">
      <c r="A2260" s="35" t="s">
        <v>1304</v>
      </c>
      <c r="C2260" s="35" t="s">
        <v>8152</v>
      </c>
      <c r="D2260" s="35">
        <f>IFERROR(IF($A2260="HDC",IF(VLOOKUP($C2260,hdc!$B$2:$F$1600,2,FALSE())="","",VLOOKUP($C2260,hdc!$B$2:$F$1600,2,FALSE())),IF($A2260="NAUTICS",IF(VLOOKUP($C2260,nautics!$B$2:$F$1200,2,FALSE())="","",VLOOKUP($C2260,nautics!$B$2:$F$1200,2,FALSE())),IF($A2260="ST",IF(VLOOKUP($C2260,st!$B$2:$F$400,2,FALSE())="","",VLOOKUP($C2260,st!$B$2:$F$400,2,FALSE())),""))),"")</f>
        <v>1</v>
      </c>
      <c r="E2260" s="35">
        <f>IFERROR(IF($A2260="HDC",IF(VLOOKUP($C2260,hdc!$B$2:$F$1600,3,FALSE())="","",VLOOKUP($C2260,hdc!$B$2:$F$1600,3,FALSE())),IF($A2260="NAUTICS",IF(VLOOKUP($C2260,nautics!$B$2:$F$1200,3,FALSE())="","",VLOOKUP($C2260,nautics!$B$2:$F$1200,3,FALSE())),IF($A2260="ST",IF(VLOOKUP($C2260,st!$B$2:$F$400,3,FALSE())="","",VLOOKUP($C2260,st!$B$2:$F$400,3,FALSE())),""))),"")</f>
        <v>1</v>
      </c>
      <c r="F2260" s="35" t="str">
        <f>IFERROR(IF($A2260="HDC",IF(VLOOKUP($C2260,hdc!$B$2:$F$1600,4,FALSE())="","",VLOOKUP($C2260,hdc!$B$2:$F$1600,4,FALSE())),IF($A2260="NAUTICS",IF(VLOOKUP($C2260,nautics!$B$2:$F$1200,4,FALSE())="","",VLOOKUP($C2260,nautics!$B$2:$F$1200,4,FALSE())),IF($A2260="ST",IF(VLOOKUP($C2260,st!$B$2:$F$400,4,FALSE())="","",VLOOKUP($C2260,st!$B$2:$F$400,4,FALSE())),""))),"")</f>
        <v/>
      </c>
      <c r="G2260" s="35" t="str">
        <f>IFERROR(IF($A2260="HDC",IF(VLOOKUP($C2260,hdc!$B$2:$F$1600,5,FALSE())="","",VLOOKUP($C2260,hdc!$B$2:$F$1600,5,FALSE())),IF($A2260="NAUTICS",IF(VLOOKUP($C2260,nautics!$B$2:$F$1200,5,FALSE())="","",VLOOKUP($C2260,nautics!$B$2:$F$1200,5,FALSE())),IF($A2260="ST",IF(VLOOKUP($C2260,st!$B$2:$F$400,5,FALSE())="","",VLOOKUP($C2260,st!$B$2:$F$400,5,FALSE())),""))),"")</f>
        <v/>
      </c>
      <c r="H2260" s="35" t="s">
        <v>33</v>
      </c>
      <c r="I2260" s="35" t="s">
        <v>34</v>
      </c>
      <c r="J2260" s="35" t="s">
        <v>8153</v>
      </c>
      <c r="K2260" s="35">
        <f t="shared" si="8"/>
        <v>13</v>
      </c>
      <c r="L2260" s="35" t="s">
        <v>916</v>
      </c>
      <c r="M2260" s="35" t="s">
        <v>918</v>
      </c>
      <c r="N2260" s="35" t="s">
        <v>46</v>
      </c>
      <c r="O2260" s="35" t="s">
        <v>49</v>
      </c>
      <c r="P2260" s="35" t="s">
        <v>8155</v>
      </c>
      <c r="Q2260" s="35" t="s">
        <v>8156</v>
      </c>
      <c r="S2260" s="35" t="s">
        <v>46</v>
      </c>
      <c r="T2260" s="35" t="s">
        <v>49</v>
      </c>
      <c r="U2260" s="35" t="s">
        <v>8157</v>
      </c>
      <c r="W2260" s="35" t="s">
        <v>78</v>
      </c>
      <c r="X2260" s="35" t="s">
        <v>59</v>
      </c>
      <c r="Y2260" s="35" t="s">
        <v>921</v>
      </c>
      <c r="Z2260" s="35" t="s">
        <v>647</v>
      </c>
    </row>
    <row r="2261" spans="1:26" ht="15" customHeight="1">
      <c r="A2261" s="35" t="s">
        <v>1304</v>
      </c>
      <c r="C2261" s="35" t="s">
        <v>8160</v>
      </c>
      <c r="D2261" s="35">
        <f>IFERROR(IF($A2261="HDC",IF(VLOOKUP($C2261,hdc!$B$2:$F$1600,2,FALSE())="","",VLOOKUP($C2261,hdc!$B$2:$F$1600,2,FALSE())),IF($A2261="NAUTICS",IF(VLOOKUP($C2261,nautics!$B$2:$F$1200,2,FALSE())="","",VLOOKUP($C2261,nautics!$B$2:$F$1200,2,FALSE())),IF($A2261="ST",IF(VLOOKUP($C2261,st!$B$2:$F$400,2,FALSE())="","",VLOOKUP($C2261,st!$B$2:$F$400,2,FALSE())),""))),"")</f>
        <v>1</v>
      </c>
      <c r="E2261" s="35">
        <f>IFERROR(IF($A2261="HDC",IF(VLOOKUP($C2261,hdc!$B$2:$F$1600,3,FALSE())="","",VLOOKUP($C2261,hdc!$B$2:$F$1600,3,FALSE())),IF($A2261="NAUTICS",IF(VLOOKUP($C2261,nautics!$B$2:$F$1200,3,FALSE())="","",VLOOKUP($C2261,nautics!$B$2:$F$1200,3,FALSE())),IF($A2261="ST",IF(VLOOKUP($C2261,st!$B$2:$F$400,3,FALSE())="","",VLOOKUP($C2261,st!$B$2:$F$400,3,FALSE())),""))),"")</f>
        <v>1</v>
      </c>
      <c r="F2261" s="35" t="str">
        <f>IFERROR(IF($A2261="HDC",IF(VLOOKUP($C2261,hdc!$B$2:$F$1600,4,FALSE())="","",VLOOKUP($C2261,hdc!$B$2:$F$1600,4,FALSE())),IF($A2261="NAUTICS",IF(VLOOKUP($C2261,nautics!$B$2:$F$1200,4,FALSE())="","",VLOOKUP($C2261,nautics!$B$2:$F$1200,4,FALSE())),IF($A2261="ST",IF(VLOOKUP($C2261,st!$B$2:$F$400,4,FALSE())="","",VLOOKUP($C2261,st!$B$2:$F$400,4,FALSE())),""))),"")</f>
        <v/>
      </c>
      <c r="G2261" s="35" t="str">
        <f>IFERROR(IF($A2261="HDC",IF(VLOOKUP($C2261,hdc!$B$2:$F$1600,5,FALSE())="","",VLOOKUP($C2261,hdc!$B$2:$F$1600,5,FALSE())),IF($A2261="NAUTICS",IF(VLOOKUP($C2261,nautics!$B$2:$F$1200,5,FALSE())="","",VLOOKUP($C2261,nautics!$B$2:$F$1200,5,FALSE())),IF($A2261="ST",IF(VLOOKUP($C2261,st!$B$2:$F$400,5,FALSE())="","",VLOOKUP($C2261,st!$B$2:$F$400,5,FALSE())),""))),"")</f>
        <v/>
      </c>
      <c r="H2261" s="35" t="s">
        <v>33</v>
      </c>
      <c r="I2261" s="35" t="s">
        <v>34</v>
      </c>
      <c r="J2261" s="35" t="s">
        <v>8163</v>
      </c>
      <c r="K2261" s="35">
        <f t="shared" si="8"/>
        <v>26</v>
      </c>
      <c r="L2261" s="35" t="s">
        <v>916</v>
      </c>
      <c r="M2261" s="35" t="s">
        <v>918</v>
      </c>
      <c r="N2261" s="35" t="s">
        <v>46</v>
      </c>
      <c r="O2261" s="35" t="s">
        <v>49</v>
      </c>
      <c r="P2261" s="35" t="s">
        <v>8165</v>
      </c>
      <c r="Q2261" s="35" t="s">
        <v>8166</v>
      </c>
      <c r="S2261" s="35" t="s">
        <v>872</v>
      </c>
      <c r="T2261" s="35" t="s">
        <v>873</v>
      </c>
      <c r="U2261" s="35" t="s">
        <v>8167</v>
      </c>
      <c r="W2261" s="35" t="s">
        <v>57</v>
      </c>
      <c r="X2261" s="35" t="s">
        <v>59</v>
      </c>
      <c r="Y2261" s="35" t="s">
        <v>921</v>
      </c>
      <c r="Z2261" s="35" t="s">
        <v>8169</v>
      </c>
    </row>
    <row r="2262" spans="1:26" ht="15" customHeight="1">
      <c r="A2262" s="35" t="s">
        <v>1304</v>
      </c>
      <c r="C2262" s="35" t="s">
        <v>8171</v>
      </c>
      <c r="D2262" s="35">
        <f>IFERROR(IF($A2262="HDC",IF(VLOOKUP($C2262,hdc!$B$2:$F$1600,2,FALSE())="","",VLOOKUP($C2262,hdc!$B$2:$F$1600,2,FALSE())),IF($A2262="NAUTICS",IF(VLOOKUP($C2262,nautics!$B$2:$F$1200,2,FALSE())="","",VLOOKUP($C2262,nautics!$B$2:$F$1200,2,FALSE())),IF($A2262="ST",IF(VLOOKUP($C2262,st!$B$2:$F$400,2,FALSE())="","",VLOOKUP($C2262,st!$B$2:$F$400,2,FALSE())),""))),"")</f>
        <v>1</v>
      </c>
      <c r="E2262" s="35">
        <f>IFERROR(IF($A2262="HDC",IF(VLOOKUP($C2262,hdc!$B$2:$F$1600,3,FALSE())="","",VLOOKUP($C2262,hdc!$B$2:$F$1600,3,FALSE())),IF($A2262="NAUTICS",IF(VLOOKUP($C2262,nautics!$B$2:$F$1200,3,FALSE())="","",VLOOKUP($C2262,nautics!$B$2:$F$1200,3,FALSE())),IF($A2262="ST",IF(VLOOKUP($C2262,st!$B$2:$F$400,3,FALSE())="","",VLOOKUP($C2262,st!$B$2:$F$400,3,FALSE())),""))),"")</f>
        <v>1</v>
      </c>
      <c r="F2262" s="35" t="str">
        <f>IFERROR(IF($A2262="HDC",IF(VLOOKUP($C2262,hdc!$B$2:$F$1600,4,FALSE())="","",VLOOKUP($C2262,hdc!$B$2:$F$1600,4,FALSE())),IF($A2262="NAUTICS",IF(VLOOKUP($C2262,nautics!$B$2:$F$1200,4,FALSE())="","",VLOOKUP($C2262,nautics!$B$2:$F$1200,4,FALSE())),IF($A2262="ST",IF(VLOOKUP($C2262,st!$B$2:$F$400,4,FALSE())="","",VLOOKUP($C2262,st!$B$2:$F$400,4,FALSE())),""))),"")</f>
        <v/>
      </c>
      <c r="G2262" s="35" t="str">
        <f>IFERROR(IF($A2262="HDC",IF(VLOOKUP($C2262,hdc!$B$2:$F$1600,5,FALSE())="","",VLOOKUP($C2262,hdc!$B$2:$F$1600,5,FALSE())),IF($A2262="NAUTICS",IF(VLOOKUP($C2262,nautics!$B$2:$F$1200,5,FALSE())="","",VLOOKUP($C2262,nautics!$B$2:$F$1200,5,FALSE())),IF($A2262="ST",IF(VLOOKUP($C2262,st!$B$2:$F$400,5,FALSE())="","",VLOOKUP($C2262,st!$B$2:$F$400,5,FALSE())),""))),"")</f>
        <v/>
      </c>
      <c r="H2262" s="35" t="s">
        <v>33</v>
      </c>
      <c r="I2262" s="35" t="s">
        <v>34</v>
      </c>
      <c r="J2262" s="35" t="s">
        <v>8172</v>
      </c>
      <c r="K2262" s="35">
        <f t="shared" si="8"/>
        <v>36</v>
      </c>
      <c r="L2262" s="35" t="s">
        <v>916</v>
      </c>
      <c r="M2262" s="35" t="s">
        <v>918</v>
      </c>
      <c r="N2262" s="35" t="s">
        <v>46</v>
      </c>
      <c r="O2262" s="35" t="s">
        <v>49</v>
      </c>
      <c r="P2262" s="35" t="s">
        <v>8174</v>
      </c>
      <c r="Q2262" s="35" t="s">
        <v>8176</v>
      </c>
      <c r="S2262" s="35" t="s">
        <v>931</v>
      </c>
      <c r="T2262" s="35" t="s">
        <v>932</v>
      </c>
      <c r="U2262" s="35" t="s">
        <v>8177</v>
      </c>
      <c r="W2262" s="35" t="s">
        <v>57</v>
      </c>
      <c r="X2262" s="35" t="s">
        <v>59</v>
      </c>
      <c r="Y2262" s="35" t="s">
        <v>921</v>
      </c>
      <c r="Z2262" s="35" t="s">
        <v>1515</v>
      </c>
    </row>
    <row r="2263" spans="1:26" ht="15" customHeight="1">
      <c r="A2263" s="35" t="s">
        <v>1304</v>
      </c>
      <c r="C2263" s="35" t="s">
        <v>8180</v>
      </c>
      <c r="D2263" s="35">
        <f>IFERROR(IF($A2263="HDC",IF(VLOOKUP($C2263,hdc!$B$2:$F$1600,2,FALSE())="","",VLOOKUP($C2263,hdc!$B$2:$F$1600,2,FALSE())),IF($A2263="NAUTICS",IF(VLOOKUP($C2263,nautics!$B$2:$F$1200,2,FALSE())="","",VLOOKUP($C2263,nautics!$B$2:$F$1200,2,FALSE())),IF($A2263="ST",IF(VLOOKUP($C2263,st!$B$2:$F$400,2,FALSE())="","",VLOOKUP($C2263,st!$B$2:$F$400,2,FALSE())),""))),"")</f>
        <v>1</v>
      </c>
      <c r="E2263" s="35">
        <f>IFERROR(IF($A2263="HDC",IF(VLOOKUP($C2263,hdc!$B$2:$F$1600,3,FALSE())="","",VLOOKUP($C2263,hdc!$B$2:$F$1600,3,FALSE())),IF($A2263="NAUTICS",IF(VLOOKUP($C2263,nautics!$B$2:$F$1200,3,FALSE())="","",VLOOKUP($C2263,nautics!$B$2:$F$1200,3,FALSE())),IF($A2263="ST",IF(VLOOKUP($C2263,st!$B$2:$F$400,3,FALSE())="","",VLOOKUP($C2263,st!$B$2:$F$400,3,FALSE())),""))),"")</f>
        <v>1</v>
      </c>
      <c r="F2263" s="35" t="str">
        <f>IFERROR(IF($A2263="HDC",IF(VLOOKUP($C2263,hdc!$B$2:$F$1600,4,FALSE())="","",VLOOKUP($C2263,hdc!$B$2:$F$1600,4,FALSE())),IF($A2263="NAUTICS",IF(VLOOKUP($C2263,nautics!$B$2:$F$1200,4,FALSE())="","",VLOOKUP($C2263,nautics!$B$2:$F$1200,4,FALSE())),IF($A2263="ST",IF(VLOOKUP($C2263,st!$B$2:$F$400,4,FALSE())="","",VLOOKUP($C2263,st!$B$2:$F$400,4,FALSE())),""))),"")</f>
        <v/>
      </c>
      <c r="G2263" s="35" t="str">
        <f>IFERROR(IF($A2263="HDC",IF(VLOOKUP($C2263,hdc!$B$2:$F$1600,5,FALSE())="","",VLOOKUP($C2263,hdc!$B$2:$F$1600,5,FALSE())),IF($A2263="NAUTICS",IF(VLOOKUP($C2263,nautics!$B$2:$F$1200,5,FALSE())="","",VLOOKUP($C2263,nautics!$B$2:$F$1200,5,FALSE())),IF($A2263="ST",IF(VLOOKUP($C2263,st!$B$2:$F$400,5,FALSE())="","",VLOOKUP($C2263,st!$B$2:$F$400,5,FALSE())),""))),"")</f>
        <v/>
      </c>
      <c r="H2263" s="35" t="s">
        <v>33</v>
      </c>
      <c r="I2263" s="35" t="s">
        <v>34</v>
      </c>
      <c r="J2263" s="35" t="s">
        <v>8183</v>
      </c>
      <c r="K2263" s="35">
        <f t="shared" si="8"/>
        <v>37</v>
      </c>
      <c r="L2263" s="35" t="s">
        <v>916</v>
      </c>
      <c r="M2263" s="35" t="s">
        <v>918</v>
      </c>
      <c r="N2263" s="35" t="s">
        <v>46</v>
      </c>
      <c r="O2263" s="35" t="s">
        <v>49</v>
      </c>
      <c r="P2263" s="35" t="s">
        <v>8185</v>
      </c>
      <c r="Q2263" s="35" t="s">
        <v>8186</v>
      </c>
      <c r="S2263" s="35" t="s">
        <v>931</v>
      </c>
      <c r="T2263" s="35" t="s">
        <v>932</v>
      </c>
      <c r="U2263" s="35" t="s">
        <v>8187</v>
      </c>
      <c r="W2263" s="35" t="s">
        <v>57</v>
      </c>
      <c r="X2263" s="35" t="s">
        <v>59</v>
      </c>
      <c r="Y2263" s="35" t="s">
        <v>921</v>
      </c>
      <c r="Z2263" s="35" t="s">
        <v>8188</v>
      </c>
    </row>
    <row r="2264" spans="1:26" ht="15" customHeight="1">
      <c r="A2264" s="35" t="s">
        <v>1304</v>
      </c>
      <c r="C2264" s="35" t="s">
        <v>8191</v>
      </c>
      <c r="D2264" s="35">
        <f>IFERROR(IF($A2264="HDC",IF(VLOOKUP($C2264,hdc!$B$2:$F$1600,2,FALSE())="","",VLOOKUP($C2264,hdc!$B$2:$F$1600,2,FALSE())),IF($A2264="NAUTICS",IF(VLOOKUP($C2264,nautics!$B$2:$F$1200,2,FALSE())="","",VLOOKUP($C2264,nautics!$B$2:$F$1200,2,FALSE())),IF($A2264="ST",IF(VLOOKUP($C2264,st!$B$2:$F$400,2,FALSE())="","",VLOOKUP($C2264,st!$B$2:$F$400,2,FALSE())),""))),"")</f>
        <v>1</v>
      </c>
      <c r="E2264" s="35">
        <f>IFERROR(IF($A2264="HDC",IF(VLOOKUP($C2264,hdc!$B$2:$F$1600,3,FALSE())="","",VLOOKUP($C2264,hdc!$B$2:$F$1600,3,FALSE())),IF($A2264="NAUTICS",IF(VLOOKUP($C2264,nautics!$B$2:$F$1200,3,FALSE())="","",VLOOKUP($C2264,nautics!$B$2:$F$1200,3,FALSE())),IF($A2264="ST",IF(VLOOKUP($C2264,st!$B$2:$F$400,3,FALSE())="","",VLOOKUP($C2264,st!$B$2:$F$400,3,FALSE())),""))),"")</f>
        <v>1</v>
      </c>
      <c r="F2264" s="35" t="str">
        <f>IFERROR(IF($A2264="HDC",IF(VLOOKUP($C2264,hdc!$B$2:$F$1600,4,FALSE())="","",VLOOKUP($C2264,hdc!$B$2:$F$1600,4,FALSE())),IF($A2264="NAUTICS",IF(VLOOKUP($C2264,nautics!$B$2:$F$1200,4,FALSE())="","",VLOOKUP($C2264,nautics!$B$2:$F$1200,4,FALSE())),IF($A2264="ST",IF(VLOOKUP($C2264,st!$B$2:$F$400,4,FALSE())="","",VLOOKUP($C2264,st!$B$2:$F$400,4,FALSE())),""))),"")</f>
        <v/>
      </c>
      <c r="G2264" s="35" t="str">
        <f>IFERROR(IF($A2264="HDC",IF(VLOOKUP($C2264,hdc!$B$2:$F$1600,5,FALSE())="","",VLOOKUP($C2264,hdc!$B$2:$F$1600,5,FALSE())),IF($A2264="NAUTICS",IF(VLOOKUP($C2264,nautics!$B$2:$F$1200,5,FALSE())="","",VLOOKUP($C2264,nautics!$B$2:$F$1200,5,FALSE())),IF($A2264="ST",IF(VLOOKUP($C2264,st!$B$2:$F$400,5,FALSE())="","",VLOOKUP($C2264,st!$B$2:$F$400,5,FALSE())),""))),"")</f>
        <v/>
      </c>
      <c r="H2264" s="35" t="s">
        <v>33</v>
      </c>
      <c r="I2264" s="35" t="s">
        <v>34</v>
      </c>
      <c r="J2264" s="35" t="s">
        <v>8193</v>
      </c>
      <c r="K2264" s="35">
        <f t="shared" si="8"/>
        <v>30</v>
      </c>
      <c r="L2264" s="35" t="s">
        <v>916</v>
      </c>
      <c r="M2264" s="35" t="s">
        <v>918</v>
      </c>
      <c r="N2264" s="35" t="s">
        <v>46</v>
      </c>
      <c r="O2264" s="35" t="s">
        <v>49</v>
      </c>
      <c r="P2264" s="35" t="s">
        <v>8196</v>
      </c>
      <c r="Q2264" s="35" t="s">
        <v>8197</v>
      </c>
      <c r="S2264" s="35" t="s">
        <v>1838</v>
      </c>
      <c r="T2264" s="35" t="s">
        <v>1839</v>
      </c>
      <c r="U2264" s="35" t="s">
        <v>8199</v>
      </c>
      <c r="W2264" s="35" t="s">
        <v>57</v>
      </c>
      <c r="X2264" s="35" t="s">
        <v>59</v>
      </c>
      <c r="Y2264" s="35" t="s">
        <v>921</v>
      </c>
      <c r="Z2264" s="35" t="s">
        <v>8116</v>
      </c>
    </row>
    <row r="2265" spans="1:26" ht="15" customHeight="1">
      <c r="A2265" s="35" t="s">
        <v>1304</v>
      </c>
      <c r="C2265" s="35" t="s">
        <v>8200</v>
      </c>
      <c r="D2265" s="35">
        <f>IFERROR(IF($A2265="HDC",IF(VLOOKUP($C2265,hdc!$B$2:$F$1600,2,FALSE())="","",VLOOKUP($C2265,hdc!$B$2:$F$1600,2,FALSE())),IF($A2265="NAUTICS",IF(VLOOKUP($C2265,nautics!$B$2:$F$1200,2,FALSE())="","",VLOOKUP($C2265,nautics!$B$2:$F$1200,2,FALSE())),IF($A2265="ST",IF(VLOOKUP($C2265,st!$B$2:$F$400,2,FALSE())="","",VLOOKUP($C2265,st!$B$2:$F$400,2,FALSE())),""))),"")</f>
        <v>1</v>
      </c>
      <c r="E2265" s="35">
        <f>IFERROR(IF($A2265="HDC",IF(VLOOKUP($C2265,hdc!$B$2:$F$1600,3,FALSE())="","",VLOOKUP($C2265,hdc!$B$2:$F$1600,3,FALSE())),IF($A2265="NAUTICS",IF(VLOOKUP($C2265,nautics!$B$2:$F$1200,3,FALSE())="","",VLOOKUP($C2265,nautics!$B$2:$F$1200,3,FALSE())),IF($A2265="ST",IF(VLOOKUP($C2265,st!$B$2:$F$400,3,FALSE())="","",VLOOKUP($C2265,st!$B$2:$F$400,3,FALSE())),""))),"")</f>
        <v>1</v>
      </c>
      <c r="F2265" s="35" t="str">
        <f>IFERROR(IF($A2265="HDC",IF(VLOOKUP($C2265,hdc!$B$2:$F$1600,4,FALSE())="","",VLOOKUP($C2265,hdc!$B$2:$F$1600,4,FALSE())),IF($A2265="NAUTICS",IF(VLOOKUP($C2265,nautics!$B$2:$F$1200,4,FALSE())="","",VLOOKUP($C2265,nautics!$B$2:$F$1200,4,FALSE())),IF($A2265="ST",IF(VLOOKUP($C2265,st!$B$2:$F$400,4,FALSE())="","",VLOOKUP($C2265,st!$B$2:$F$400,4,FALSE())),""))),"")</f>
        <v/>
      </c>
      <c r="G2265" s="35" t="str">
        <f>IFERROR(IF($A2265="HDC",IF(VLOOKUP($C2265,hdc!$B$2:$F$1600,5,FALSE())="","",VLOOKUP($C2265,hdc!$B$2:$F$1600,5,FALSE())),IF($A2265="NAUTICS",IF(VLOOKUP($C2265,nautics!$B$2:$F$1200,5,FALSE())="","",VLOOKUP($C2265,nautics!$B$2:$F$1200,5,FALSE())),IF($A2265="ST",IF(VLOOKUP($C2265,st!$B$2:$F$400,5,FALSE())="","",VLOOKUP($C2265,st!$B$2:$F$400,5,FALSE())),""))),"")</f>
        <v/>
      </c>
      <c r="H2265" s="35" t="s">
        <v>33</v>
      </c>
      <c r="I2265" s="35" t="s">
        <v>34</v>
      </c>
      <c r="J2265" s="35" t="s">
        <v>8203</v>
      </c>
      <c r="K2265" s="35">
        <f t="shared" si="8"/>
        <v>54</v>
      </c>
      <c r="L2265" s="35" t="s">
        <v>916</v>
      </c>
      <c r="M2265" s="35" t="s">
        <v>918</v>
      </c>
      <c r="N2265" s="35" t="s">
        <v>46</v>
      </c>
      <c r="O2265" s="35" t="s">
        <v>49</v>
      </c>
      <c r="P2265" s="35" t="s">
        <v>8205</v>
      </c>
      <c r="Q2265" s="35" t="s">
        <v>8207</v>
      </c>
      <c r="S2265" s="35" t="s">
        <v>2043</v>
      </c>
      <c r="T2265" s="35" t="s">
        <v>1997</v>
      </c>
      <c r="U2265" s="35" t="s">
        <v>8208</v>
      </c>
      <c r="W2265" s="35" t="s">
        <v>57</v>
      </c>
      <c r="X2265" s="35" t="s">
        <v>59</v>
      </c>
      <c r="Y2265" s="35" t="s">
        <v>921</v>
      </c>
      <c r="Z2265" s="35" t="s">
        <v>983</v>
      </c>
    </row>
    <row r="2266" spans="1:26" ht="15" customHeight="1">
      <c r="A2266" s="35" t="s">
        <v>1304</v>
      </c>
      <c r="C2266" s="35" t="s">
        <v>8209</v>
      </c>
      <c r="D2266" s="35">
        <f>IFERROR(IF($A2266="HDC",IF(VLOOKUP($C2266,hdc!$B$2:$F$1600,2,FALSE())="","",VLOOKUP($C2266,hdc!$B$2:$F$1600,2,FALSE())),IF($A2266="NAUTICS",IF(VLOOKUP($C2266,nautics!$B$2:$F$1200,2,FALSE())="","",VLOOKUP($C2266,nautics!$B$2:$F$1200,2,FALSE())),IF($A2266="ST",IF(VLOOKUP($C2266,st!$B$2:$F$400,2,FALSE())="","",VLOOKUP($C2266,st!$B$2:$F$400,2,FALSE())),""))),"")</f>
        <v>1</v>
      </c>
      <c r="E2266" s="35">
        <f>IFERROR(IF($A2266="HDC",IF(VLOOKUP($C2266,hdc!$B$2:$F$1600,3,FALSE())="","",VLOOKUP($C2266,hdc!$B$2:$F$1600,3,FALSE())),IF($A2266="NAUTICS",IF(VLOOKUP($C2266,nautics!$B$2:$F$1200,3,FALSE())="","",VLOOKUP($C2266,nautics!$B$2:$F$1200,3,FALSE())),IF($A2266="ST",IF(VLOOKUP($C2266,st!$B$2:$F$400,3,FALSE())="","",VLOOKUP($C2266,st!$B$2:$F$400,3,FALSE())),""))),"")</f>
        <v>1</v>
      </c>
      <c r="F2266" s="35" t="str">
        <f>IFERROR(IF($A2266="HDC",IF(VLOOKUP($C2266,hdc!$B$2:$F$1600,4,FALSE())="","",VLOOKUP($C2266,hdc!$B$2:$F$1600,4,FALSE())),IF($A2266="NAUTICS",IF(VLOOKUP($C2266,nautics!$B$2:$F$1200,4,FALSE())="","",VLOOKUP($C2266,nautics!$B$2:$F$1200,4,FALSE())),IF($A2266="ST",IF(VLOOKUP($C2266,st!$B$2:$F$400,4,FALSE())="","",VLOOKUP($C2266,st!$B$2:$F$400,4,FALSE())),""))),"")</f>
        <v/>
      </c>
      <c r="G2266" s="35" t="str">
        <f>IFERROR(IF($A2266="HDC",IF(VLOOKUP($C2266,hdc!$B$2:$F$1600,5,FALSE())="","",VLOOKUP($C2266,hdc!$B$2:$F$1600,5,FALSE())),IF($A2266="NAUTICS",IF(VLOOKUP($C2266,nautics!$B$2:$F$1200,5,FALSE())="","",VLOOKUP($C2266,nautics!$B$2:$F$1200,5,FALSE())),IF($A2266="ST",IF(VLOOKUP($C2266,st!$B$2:$F$400,5,FALSE())="","",VLOOKUP($C2266,st!$B$2:$F$400,5,FALSE())),""))),"")</f>
        <v/>
      </c>
      <c r="H2266" s="35" t="s">
        <v>33</v>
      </c>
      <c r="I2266" s="35" t="s">
        <v>34</v>
      </c>
      <c r="J2266" s="35" t="s">
        <v>8212</v>
      </c>
      <c r="K2266" s="35">
        <f t="shared" si="8"/>
        <v>52</v>
      </c>
      <c r="L2266" s="35" t="s">
        <v>916</v>
      </c>
      <c r="M2266" s="35" t="s">
        <v>918</v>
      </c>
      <c r="N2266" s="35" t="s">
        <v>46</v>
      </c>
      <c r="O2266" s="35" t="s">
        <v>49</v>
      </c>
      <c r="P2266" s="35" t="s">
        <v>8214</v>
      </c>
      <c r="Q2266" s="35" t="s">
        <v>8216</v>
      </c>
      <c r="S2266" s="35" t="s">
        <v>2055</v>
      </c>
      <c r="T2266" s="35" t="s">
        <v>1997</v>
      </c>
      <c r="U2266" s="35" t="s">
        <v>8218</v>
      </c>
      <c r="W2266" s="35" t="s">
        <v>57</v>
      </c>
      <c r="X2266" s="35" t="s">
        <v>59</v>
      </c>
      <c r="Y2266" s="35" t="s">
        <v>921</v>
      </c>
      <c r="Z2266" s="35" t="s">
        <v>8219</v>
      </c>
    </row>
    <row r="2267" spans="1:26" ht="15" customHeight="1">
      <c r="A2267" s="35" t="s">
        <v>1304</v>
      </c>
      <c r="C2267" s="35" t="s">
        <v>8221</v>
      </c>
      <c r="D2267" s="35">
        <f>IFERROR(IF($A2267="HDC",IF(VLOOKUP($C2267,hdc!$B$2:$F$1600,2,FALSE())="","",VLOOKUP($C2267,hdc!$B$2:$F$1600,2,FALSE())),IF($A2267="NAUTICS",IF(VLOOKUP($C2267,nautics!$B$2:$F$1200,2,FALSE())="","",VLOOKUP($C2267,nautics!$B$2:$F$1200,2,FALSE())),IF($A2267="ST",IF(VLOOKUP($C2267,st!$B$2:$F$400,2,FALSE())="","",VLOOKUP($C2267,st!$B$2:$F$400,2,FALSE())),""))),"")</f>
        <v>1</v>
      </c>
      <c r="E2267" s="35">
        <f>IFERROR(IF($A2267="HDC",IF(VLOOKUP($C2267,hdc!$B$2:$F$1600,3,FALSE())="","",VLOOKUP($C2267,hdc!$B$2:$F$1600,3,FALSE())),IF($A2267="NAUTICS",IF(VLOOKUP($C2267,nautics!$B$2:$F$1200,3,FALSE())="","",VLOOKUP($C2267,nautics!$B$2:$F$1200,3,FALSE())),IF($A2267="ST",IF(VLOOKUP($C2267,st!$B$2:$F$400,3,FALSE())="","",VLOOKUP($C2267,st!$B$2:$F$400,3,FALSE())),""))),"")</f>
        <v>1</v>
      </c>
      <c r="F2267" s="35" t="str">
        <f>IFERROR(IF($A2267="HDC",IF(VLOOKUP($C2267,hdc!$B$2:$F$1600,4,FALSE())="","",VLOOKUP($C2267,hdc!$B$2:$F$1600,4,FALSE())),IF($A2267="NAUTICS",IF(VLOOKUP($C2267,nautics!$B$2:$F$1200,4,FALSE())="","",VLOOKUP($C2267,nautics!$B$2:$F$1200,4,FALSE())),IF($A2267="ST",IF(VLOOKUP($C2267,st!$B$2:$F$400,4,FALSE())="","",VLOOKUP($C2267,st!$B$2:$F$400,4,FALSE())),""))),"")</f>
        <v/>
      </c>
      <c r="G2267" s="35" t="str">
        <f>IFERROR(IF($A2267="HDC",IF(VLOOKUP($C2267,hdc!$B$2:$F$1600,5,FALSE())="","",VLOOKUP($C2267,hdc!$B$2:$F$1600,5,FALSE())),IF($A2267="NAUTICS",IF(VLOOKUP($C2267,nautics!$B$2:$F$1200,5,FALSE())="","",VLOOKUP($C2267,nautics!$B$2:$F$1200,5,FALSE())),IF($A2267="ST",IF(VLOOKUP($C2267,st!$B$2:$F$400,5,FALSE())="","",VLOOKUP($C2267,st!$B$2:$F$400,5,FALSE())),""))),"")</f>
        <v/>
      </c>
      <c r="H2267" s="35" t="s">
        <v>33</v>
      </c>
      <c r="I2267" s="35" t="s">
        <v>34</v>
      </c>
      <c r="J2267" s="35" t="s">
        <v>8223</v>
      </c>
      <c r="K2267" s="35">
        <f t="shared" si="8"/>
        <v>50</v>
      </c>
      <c r="L2267" s="35" t="s">
        <v>916</v>
      </c>
      <c r="M2267" s="35" t="s">
        <v>918</v>
      </c>
      <c r="N2267" s="35" t="s">
        <v>46</v>
      </c>
      <c r="O2267" s="35" t="s">
        <v>49</v>
      </c>
      <c r="P2267" s="35" t="s">
        <v>8226</v>
      </c>
      <c r="Q2267" s="35" t="s">
        <v>8227</v>
      </c>
      <c r="S2267" s="35" t="s">
        <v>2066</v>
      </c>
      <c r="T2267" s="35" t="s">
        <v>1997</v>
      </c>
      <c r="U2267" s="35" t="s">
        <v>8229</v>
      </c>
      <c r="W2267" s="35" t="s">
        <v>57</v>
      </c>
      <c r="X2267" s="35" t="s">
        <v>59</v>
      </c>
      <c r="Y2267" s="35" t="s">
        <v>921</v>
      </c>
      <c r="Z2267" s="35" t="s">
        <v>8231</v>
      </c>
    </row>
    <row r="2268" spans="1:26" ht="15" customHeight="1">
      <c r="A2268" s="35" t="s">
        <v>1304</v>
      </c>
      <c r="C2268" s="35" t="s">
        <v>8233</v>
      </c>
      <c r="D2268" s="35">
        <f>IFERROR(IF($A2268="HDC",IF(VLOOKUP($C2268,hdc!$B$2:$F$1600,2,FALSE())="","",VLOOKUP($C2268,hdc!$B$2:$F$1600,2,FALSE())),IF($A2268="NAUTICS",IF(VLOOKUP($C2268,nautics!$B$2:$F$1200,2,FALSE())="","",VLOOKUP($C2268,nautics!$B$2:$F$1200,2,FALSE())),IF($A2268="ST",IF(VLOOKUP($C2268,st!$B$2:$F$400,2,FALSE())="","",VLOOKUP($C2268,st!$B$2:$F$400,2,FALSE())),""))),"")</f>
        <v>1</v>
      </c>
      <c r="E2268" s="35">
        <f>IFERROR(IF($A2268="HDC",IF(VLOOKUP($C2268,hdc!$B$2:$F$1600,3,FALSE())="","",VLOOKUP($C2268,hdc!$B$2:$F$1600,3,FALSE())),IF($A2268="NAUTICS",IF(VLOOKUP($C2268,nautics!$B$2:$F$1200,3,FALSE())="","",VLOOKUP($C2268,nautics!$B$2:$F$1200,3,FALSE())),IF($A2268="ST",IF(VLOOKUP($C2268,st!$B$2:$F$400,3,FALSE())="","",VLOOKUP($C2268,st!$B$2:$F$400,3,FALSE())),""))),"")</f>
        <v>1</v>
      </c>
      <c r="F2268" s="35" t="str">
        <f>IFERROR(IF($A2268="HDC",IF(VLOOKUP($C2268,hdc!$B$2:$F$1600,4,FALSE())="","",VLOOKUP($C2268,hdc!$B$2:$F$1600,4,FALSE())),IF($A2268="NAUTICS",IF(VLOOKUP($C2268,nautics!$B$2:$F$1200,4,FALSE())="","",VLOOKUP($C2268,nautics!$B$2:$F$1200,4,FALSE())),IF($A2268="ST",IF(VLOOKUP($C2268,st!$B$2:$F$400,4,FALSE())="","",VLOOKUP($C2268,st!$B$2:$F$400,4,FALSE())),""))),"")</f>
        <v/>
      </c>
      <c r="G2268" s="35" t="str">
        <f>IFERROR(IF($A2268="HDC",IF(VLOOKUP($C2268,hdc!$B$2:$F$1600,5,FALSE())="","",VLOOKUP($C2268,hdc!$B$2:$F$1600,5,FALSE())),IF($A2268="NAUTICS",IF(VLOOKUP($C2268,nautics!$B$2:$F$1200,5,FALSE())="","",VLOOKUP($C2268,nautics!$B$2:$F$1200,5,FALSE())),IF($A2268="ST",IF(VLOOKUP($C2268,st!$B$2:$F$400,5,FALSE())="","",VLOOKUP($C2268,st!$B$2:$F$400,5,FALSE())),""))),"")</f>
        <v/>
      </c>
      <c r="H2268" s="35" t="s">
        <v>33</v>
      </c>
      <c r="I2268" s="35" t="s">
        <v>34</v>
      </c>
      <c r="J2268" s="35" t="s">
        <v>8236</v>
      </c>
      <c r="K2268" s="35">
        <f t="shared" si="8"/>
        <v>49</v>
      </c>
      <c r="L2268" s="35" t="s">
        <v>916</v>
      </c>
      <c r="M2268" s="35" t="s">
        <v>918</v>
      </c>
      <c r="N2268" s="35" t="s">
        <v>46</v>
      </c>
      <c r="O2268" s="35" t="s">
        <v>49</v>
      </c>
      <c r="P2268" s="35" t="s">
        <v>8239</v>
      </c>
      <c r="Q2268" s="35" t="s">
        <v>8240</v>
      </c>
      <c r="S2268" s="35" t="s">
        <v>2007</v>
      </c>
      <c r="T2268" s="35" t="s">
        <v>1997</v>
      </c>
      <c r="U2268" s="35" t="s">
        <v>8242</v>
      </c>
      <c r="W2268" s="35" t="s">
        <v>57</v>
      </c>
      <c r="X2268" s="35" t="s">
        <v>59</v>
      </c>
      <c r="Y2268" s="35" t="s">
        <v>921</v>
      </c>
      <c r="Z2268" s="35" t="s">
        <v>8243</v>
      </c>
    </row>
    <row r="2269" spans="1:26" ht="15" customHeight="1">
      <c r="A2269" s="35" t="s">
        <v>1304</v>
      </c>
      <c r="C2269" s="35" t="s">
        <v>8245</v>
      </c>
      <c r="D2269" s="35">
        <f>IFERROR(IF($A2269="HDC",IF(VLOOKUP($C2269,hdc!$B$2:$F$1600,2,FALSE())="","",VLOOKUP($C2269,hdc!$B$2:$F$1600,2,FALSE())),IF($A2269="NAUTICS",IF(VLOOKUP($C2269,nautics!$B$2:$F$1200,2,FALSE())="","",VLOOKUP($C2269,nautics!$B$2:$F$1200,2,FALSE())),IF($A2269="ST",IF(VLOOKUP($C2269,st!$B$2:$F$400,2,FALSE())="","",VLOOKUP($C2269,st!$B$2:$F$400,2,FALSE())),""))),"")</f>
        <v>1</v>
      </c>
      <c r="E2269" s="35">
        <f>IFERROR(IF($A2269="HDC",IF(VLOOKUP($C2269,hdc!$B$2:$F$1600,3,FALSE())="","",VLOOKUP($C2269,hdc!$B$2:$F$1600,3,FALSE())),IF($A2269="NAUTICS",IF(VLOOKUP($C2269,nautics!$B$2:$F$1200,3,FALSE())="","",VLOOKUP($C2269,nautics!$B$2:$F$1200,3,FALSE())),IF($A2269="ST",IF(VLOOKUP($C2269,st!$B$2:$F$400,3,FALSE())="","",VLOOKUP($C2269,st!$B$2:$F$400,3,FALSE())),""))),"")</f>
        <v>1</v>
      </c>
      <c r="F2269" s="35" t="str">
        <f>IFERROR(IF($A2269="HDC",IF(VLOOKUP($C2269,hdc!$B$2:$F$1600,4,FALSE())="","",VLOOKUP($C2269,hdc!$B$2:$F$1600,4,FALSE())),IF($A2269="NAUTICS",IF(VLOOKUP($C2269,nautics!$B$2:$F$1200,4,FALSE())="","",VLOOKUP($C2269,nautics!$B$2:$F$1200,4,FALSE())),IF($A2269="ST",IF(VLOOKUP($C2269,st!$B$2:$F$400,4,FALSE())="","",VLOOKUP($C2269,st!$B$2:$F$400,4,FALSE())),""))),"")</f>
        <v/>
      </c>
      <c r="G2269" s="35" t="str">
        <f>IFERROR(IF($A2269="HDC",IF(VLOOKUP($C2269,hdc!$B$2:$F$1600,5,FALSE())="","",VLOOKUP($C2269,hdc!$B$2:$F$1600,5,FALSE())),IF($A2269="NAUTICS",IF(VLOOKUP($C2269,nautics!$B$2:$F$1200,5,FALSE())="","",VLOOKUP($C2269,nautics!$B$2:$F$1200,5,FALSE())),IF($A2269="ST",IF(VLOOKUP($C2269,st!$B$2:$F$400,5,FALSE())="","",VLOOKUP($C2269,st!$B$2:$F$400,5,FALSE())),""))),"")</f>
        <v/>
      </c>
      <c r="H2269" s="35" t="s">
        <v>33</v>
      </c>
      <c r="I2269" s="35" t="s">
        <v>34</v>
      </c>
      <c r="J2269" s="35" t="s">
        <v>8246</v>
      </c>
      <c r="K2269" s="35">
        <f t="shared" si="8"/>
        <v>46</v>
      </c>
      <c r="L2269" s="35" t="s">
        <v>916</v>
      </c>
      <c r="M2269" s="35" t="s">
        <v>918</v>
      </c>
      <c r="N2269" s="35" t="s">
        <v>46</v>
      </c>
      <c r="O2269" s="35" t="s">
        <v>49</v>
      </c>
      <c r="P2269" s="35" t="s">
        <v>8249</v>
      </c>
      <c r="Q2269" s="35" t="s">
        <v>8216</v>
      </c>
      <c r="S2269" s="35" t="s">
        <v>2078</v>
      </c>
      <c r="T2269" s="35" t="s">
        <v>1997</v>
      </c>
      <c r="U2269" s="35" t="s">
        <v>8251</v>
      </c>
      <c r="W2269" s="35" t="s">
        <v>57</v>
      </c>
      <c r="X2269" s="35" t="s">
        <v>59</v>
      </c>
      <c r="Y2269" s="35" t="s">
        <v>921</v>
      </c>
      <c r="Z2269" s="35" t="s">
        <v>8039</v>
      </c>
    </row>
    <row r="2270" spans="1:26" ht="15" customHeight="1">
      <c r="A2270" s="35" t="s">
        <v>1304</v>
      </c>
      <c r="C2270" s="35" t="s">
        <v>8254</v>
      </c>
      <c r="D2270" s="35">
        <f>IFERROR(IF($A2270="HDC",IF(VLOOKUP($C2270,hdc!$B$2:$F$1600,2,FALSE())="","",VLOOKUP($C2270,hdc!$B$2:$F$1600,2,FALSE())),IF($A2270="NAUTICS",IF(VLOOKUP($C2270,nautics!$B$2:$F$1200,2,FALSE())="","",VLOOKUP($C2270,nautics!$B$2:$F$1200,2,FALSE())),IF($A2270="ST",IF(VLOOKUP($C2270,st!$B$2:$F$400,2,FALSE())="","",VLOOKUP($C2270,st!$B$2:$F$400,2,FALSE())),""))),"")</f>
        <v>1</v>
      </c>
      <c r="E2270" s="35">
        <f>IFERROR(IF($A2270="HDC",IF(VLOOKUP($C2270,hdc!$B$2:$F$1600,3,FALSE())="","",VLOOKUP($C2270,hdc!$B$2:$F$1600,3,FALSE())),IF($A2270="NAUTICS",IF(VLOOKUP($C2270,nautics!$B$2:$F$1200,3,FALSE())="","",VLOOKUP($C2270,nautics!$B$2:$F$1200,3,FALSE())),IF($A2270="ST",IF(VLOOKUP($C2270,st!$B$2:$F$400,3,FALSE())="","",VLOOKUP($C2270,st!$B$2:$F$400,3,FALSE())),""))),"")</f>
        <v>1</v>
      </c>
      <c r="F2270" s="35" t="str">
        <f>IFERROR(IF($A2270="HDC",IF(VLOOKUP($C2270,hdc!$B$2:$F$1600,4,FALSE())="","",VLOOKUP($C2270,hdc!$B$2:$F$1600,4,FALSE())),IF($A2270="NAUTICS",IF(VLOOKUP($C2270,nautics!$B$2:$F$1200,4,FALSE())="","",VLOOKUP($C2270,nautics!$B$2:$F$1200,4,FALSE())),IF($A2270="ST",IF(VLOOKUP($C2270,st!$B$2:$F$400,4,FALSE())="","",VLOOKUP($C2270,st!$B$2:$F$400,4,FALSE())),""))),"")</f>
        <v/>
      </c>
      <c r="G2270" s="35" t="str">
        <f>IFERROR(IF($A2270="HDC",IF(VLOOKUP($C2270,hdc!$B$2:$F$1600,5,FALSE())="","",VLOOKUP($C2270,hdc!$B$2:$F$1600,5,FALSE())),IF($A2270="NAUTICS",IF(VLOOKUP($C2270,nautics!$B$2:$F$1200,5,FALSE())="","",VLOOKUP($C2270,nautics!$B$2:$F$1200,5,FALSE())),IF($A2270="ST",IF(VLOOKUP($C2270,st!$B$2:$F$400,5,FALSE())="","",VLOOKUP($C2270,st!$B$2:$F$400,5,FALSE())),""))),"")</f>
        <v/>
      </c>
      <c r="H2270" s="35" t="s">
        <v>33</v>
      </c>
      <c r="I2270" s="35" t="s">
        <v>34</v>
      </c>
      <c r="J2270" s="35" t="s">
        <v>8256</v>
      </c>
      <c r="K2270" s="35">
        <f t="shared" si="8"/>
        <v>46</v>
      </c>
      <c r="L2270" s="35" t="s">
        <v>916</v>
      </c>
      <c r="M2270" s="35" t="s">
        <v>918</v>
      </c>
      <c r="N2270" s="35" t="s">
        <v>46</v>
      </c>
      <c r="O2270" s="35" t="s">
        <v>49</v>
      </c>
      <c r="P2270" s="35" t="s">
        <v>8259</v>
      </c>
      <c r="Q2270" s="35" t="s">
        <v>8260</v>
      </c>
      <c r="S2270" s="35" t="s">
        <v>1996</v>
      </c>
      <c r="T2270" s="35" t="s">
        <v>1997</v>
      </c>
      <c r="U2270" s="35" t="s">
        <v>8262</v>
      </c>
      <c r="W2270" s="35" t="s">
        <v>57</v>
      </c>
      <c r="X2270" s="35" t="s">
        <v>59</v>
      </c>
      <c r="Y2270" s="35" t="s">
        <v>921</v>
      </c>
      <c r="Z2270" s="35" t="s">
        <v>7989</v>
      </c>
    </row>
    <row r="2271" spans="1:26" ht="15" customHeight="1">
      <c r="A2271" s="35" t="s">
        <v>1304</v>
      </c>
      <c r="C2271" s="35" t="s">
        <v>8265</v>
      </c>
      <c r="D2271" s="35">
        <f>IFERROR(IF($A2271="HDC",IF(VLOOKUP($C2271,hdc!$B$2:$F$1600,2,FALSE())="","",VLOOKUP($C2271,hdc!$B$2:$F$1600,2,FALSE())),IF($A2271="NAUTICS",IF(VLOOKUP($C2271,nautics!$B$2:$F$1200,2,FALSE())="","",VLOOKUP($C2271,nautics!$B$2:$F$1200,2,FALSE())),IF($A2271="ST",IF(VLOOKUP($C2271,st!$B$2:$F$400,2,FALSE())="","",VLOOKUP($C2271,st!$B$2:$F$400,2,FALSE())),""))),"")</f>
        <v>1</v>
      </c>
      <c r="E2271" s="35">
        <f>IFERROR(IF($A2271="HDC",IF(VLOOKUP($C2271,hdc!$B$2:$F$1600,3,FALSE())="","",VLOOKUP($C2271,hdc!$B$2:$F$1600,3,FALSE())),IF($A2271="NAUTICS",IF(VLOOKUP($C2271,nautics!$B$2:$F$1200,3,FALSE())="","",VLOOKUP($C2271,nautics!$B$2:$F$1200,3,FALSE())),IF($A2271="ST",IF(VLOOKUP($C2271,st!$B$2:$F$400,3,FALSE())="","",VLOOKUP($C2271,st!$B$2:$F$400,3,FALSE())),""))),"")</f>
        <v>1</v>
      </c>
      <c r="F2271" s="35" t="str">
        <f>IFERROR(IF($A2271="HDC",IF(VLOOKUP($C2271,hdc!$B$2:$F$1600,4,FALSE())="","",VLOOKUP($C2271,hdc!$B$2:$F$1600,4,FALSE())),IF($A2271="NAUTICS",IF(VLOOKUP($C2271,nautics!$B$2:$F$1200,4,FALSE())="","",VLOOKUP($C2271,nautics!$B$2:$F$1200,4,FALSE())),IF($A2271="ST",IF(VLOOKUP($C2271,st!$B$2:$F$400,4,FALSE())="","",VLOOKUP($C2271,st!$B$2:$F$400,4,FALSE())),""))),"")</f>
        <v/>
      </c>
      <c r="G2271" s="35" t="str">
        <f>IFERROR(IF($A2271="HDC",IF(VLOOKUP($C2271,hdc!$B$2:$F$1600,5,FALSE())="","",VLOOKUP($C2271,hdc!$B$2:$F$1600,5,FALSE())),IF($A2271="NAUTICS",IF(VLOOKUP($C2271,nautics!$B$2:$F$1200,5,FALSE())="","",VLOOKUP($C2271,nautics!$B$2:$F$1200,5,FALSE())),IF($A2271="ST",IF(VLOOKUP($C2271,st!$B$2:$F$400,5,FALSE())="","",VLOOKUP($C2271,st!$B$2:$F$400,5,FALSE())),""))),"")</f>
        <v/>
      </c>
      <c r="H2271" s="35" t="s">
        <v>33</v>
      </c>
      <c r="I2271" s="35" t="s">
        <v>34</v>
      </c>
      <c r="J2271" s="35" t="s">
        <v>8267</v>
      </c>
      <c r="K2271" s="35">
        <f t="shared" si="8"/>
        <v>43</v>
      </c>
      <c r="L2271" s="35" t="s">
        <v>916</v>
      </c>
      <c r="M2271" s="35" t="s">
        <v>918</v>
      </c>
      <c r="N2271" s="35" t="s">
        <v>46</v>
      </c>
      <c r="O2271" s="35" t="s">
        <v>49</v>
      </c>
      <c r="P2271" s="35" t="s">
        <v>8270</v>
      </c>
      <c r="Q2271" s="35" t="s">
        <v>8271</v>
      </c>
      <c r="S2271" s="35" t="s">
        <v>975</v>
      </c>
      <c r="T2271" s="35" t="s">
        <v>977</v>
      </c>
      <c r="U2271" s="35" t="s">
        <v>8273</v>
      </c>
      <c r="W2271" s="35" t="s">
        <v>57</v>
      </c>
      <c r="X2271" s="35" t="s">
        <v>59</v>
      </c>
      <c r="Y2271" s="35" t="s">
        <v>921</v>
      </c>
      <c r="Z2271" s="35" t="s">
        <v>8275</v>
      </c>
    </row>
    <row r="2272" spans="1:26" ht="15" customHeight="1">
      <c r="A2272" s="35" t="s">
        <v>1304</v>
      </c>
      <c r="C2272" s="35" t="s">
        <v>8277</v>
      </c>
      <c r="D2272" s="35">
        <f>IFERROR(IF($A2272="HDC",IF(VLOOKUP($C2272,hdc!$B$2:$F$1600,2,FALSE())="","",VLOOKUP($C2272,hdc!$B$2:$F$1600,2,FALSE())),IF($A2272="NAUTICS",IF(VLOOKUP($C2272,nautics!$B$2:$F$1200,2,FALSE())="","",VLOOKUP($C2272,nautics!$B$2:$F$1200,2,FALSE())),IF($A2272="ST",IF(VLOOKUP($C2272,st!$B$2:$F$400,2,FALSE())="","",VLOOKUP($C2272,st!$B$2:$F$400,2,FALSE())),""))),"")</f>
        <v>1</v>
      </c>
      <c r="E2272" s="35">
        <f>IFERROR(IF($A2272="HDC",IF(VLOOKUP($C2272,hdc!$B$2:$F$1600,3,FALSE())="","",VLOOKUP($C2272,hdc!$B$2:$F$1600,3,FALSE())),IF($A2272="NAUTICS",IF(VLOOKUP($C2272,nautics!$B$2:$F$1200,3,FALSE())="","",VLOOKUP($C2272,nautics!$B$2:$F$1200,3,FALSE())),IF($A2272="ST",IF(VLOOKUP($C2272,st!$B$2:$F$400,3,FALSE())="","",VLOOKUP($C2272,st!$B$2:$F$400,3,FALSE())),""))),"")</f>
        <v>1</v>
      </c>
      <c r="F2272" s="35" t="str">
        <f>IFERROR(IF($A2272="HDC",IF(VLOOKUP($C2272,hdc!$B$2:$F$1600,4,FALSE())="","",VLOOKUP($C2272,hdc!$B$2:$F$1600,4,FALSE())),IF($A2272="NAUTICS",IF(VLOOKUP($C2272,nautics!$B$2:$F$1200,4,FALSE())="","",VLOOKUP($C2272,nautics!$B$2:$F$1200,4,FALSE())),IF($A2272="ST",IF(VLOOKUP($C2272,st!$B$2:$F$400,4,FALSE())="","",VLOOKUP($C2272,st!$B$2:$F$400,4,FALSE())),""))),"")</f>
        <v/>
      </c>
      <c r="G2272" s="35" t="str">
        <f>IFERROR(IF($A2272="HDC",IF(VLOOKUP($C2272,hdc!$B$2:$F$1600,5,FALSE())="","",VLOOKUP($C2272,hdc!$B$2:$F$1600,5,FALSE())),IF($A2272="NAUTICS",IF(VLOOKUP($C2272,nautics!$B$2:$F$1200,5,FALSE())="","",VLOOKUP($C2272,nautics!$B$2:$F$1200,5,FALSE())),IF($A2272="ST",IF(VLOOKUP($C2272,st!$B$2:$F$400,5,FALSE())="","",VLOOKUP($C2272,st!$B$2:$F$400,5,FALSE())),""))),"")</f>
        <v/>
      </c>
      <c r="H2272" s="35" t="s">
        <v>33</v>
      </c>
      <c r="I2272" s="35" t="s">
        <v>34</v>
      </c>
      <c r="J2272" s="35" t="s">
        <v>8279</v>
      </c>
      <c r="K2272" s="35">
        <f t="shared" si="8"/>
        <v>40</v>
      </c>
      <c r="L2272" s="35" t="s">
        <v>916</v>
      </c>
      <c r="M2272" s="35" t="s">
        <v>918</v>
      </c>
      <c r="N2272" s="35" t="s">
        <v>46</v>
      </c>
      <c r="O2272" s="35" t="s">
        <v>49</v>
      </c>
      <c r="P2272" s="35" t="s">
        <v>8282</v>
      </c>
      <c r="Q2272" s="35" t="s">
        <v>8283</v>
      </c>
      <c r="S2272" s="35" t="s">
        <v>135</v>
      </c>
      <c r="T2272" s="35" t="s">
        <v>136</v>
      </c>
      <c r="U2272" s="35" t="s">
        <v>8285</v>
      </c>
      <c r="W2272" s="35" t="s">
        <v>57</v>
      </c>
      <c r="X2272" s="35" t="s">
        <v>59</v>
      </c>
      <c r="Y2272" s="35" t="s">
        <v>921</v>
      </c>
      <c r="Z2272" s="35" t="s">
        <v>8286</v>
      </c>
    </row>
    <row r="2273" spans="1:26" ht="15" customHeight="1">
      <c r="A2273" s="35" t="s">
        <v>1304</v>
      </c>
      <c r="C2273" s="35" t="s">
        <v>8288</v>
      </c>
      <c r="D2273" s="35">
        <f>IFERROR(IF($A2273="HDC",IF(VLOOKUP($C2273,hdc!$B$2:$F$1600,2,FALSE())="","",VLOOKUP($C2273,hdc!$B$2:$F$1600,2,FALSE())),IF($A2273="NAUTICS",IF(VLOOKUP($C2273,nautics!$B$2:$F$1200,2,FALSE())="","",VLOOKUP($C2273,nautics!$B$2:$F$1200,2,FALSE())),IF($A2273="ST",IF(VLOOKUP($C2273,st!$B$2:$F$400,2,FALSE())="","",VLOOKUP($C2273,st!$B$2:$F$400,2,FALSE())),""))),"")</f>
        <v>1</v>
      </c>
      <c r="E2273" s="35">
        <f>IFERROR(IF($A2273="HDC",IF(VLOOKUP($C2273,hdc!$B$2:$F$1600,3,FALSE())="","",VLOOKUP($C2273,hdc!$B$2:$F$1600,3,FALSE())),IF($A2273="NAUTICS",IF(VLOOKUP($C2273,nautics!$B$2:$F$1200,3,FALSE())="","",VLOOKUP($C2273,nautics!$B$2:$F$1200,3,FALSE())),IF($A2273="ST",IF(VLOOKUP($C2273,st!$B$2:$F$400,3,FALSE())="","",VLOOKUP($C2273,st!$B$2:$F$400,3,FALSE())),""))),"")</f>
        <v>1</v>
      </c>
      <c r="F2273" s="35" t="str">
        <f>IFERROR(IF($A2273="HDC",IF(VLOOKUP($C2273,hdc!$B$2:$F$1600,4,FALSE())="","",VLOOKUP($C2273,hdc!$B$2:$F$1600,4,FALSE())),IF($A2273="NAUTICS",IF(VLOOKUP($C2273,nautics!$B$2:$F$1200,4,FALSE())="","",VLOOKUP($C2273,nautics!$B$2:$F$1200,4,FALSE())),IF($A2273="ST",IF(VLOOKUP($C2273,st!$B$2:$F$400,4,FALSE())="","",VLOOKUP($C2273,st!$B$2:$F$400,4,FALSE())),""))),"")</f>
        <v/>
      </c>
      <c r="G2273" s="35" t="str">
        <f>IFERROR(IF($A2273="HDC",IF(VLOOKUP($C2273,hdc!$B$2:$F$1600,5,FALSE())="","",VLOOKUP($C2273,hdc!$B$2:$F$1600,5,FALSE())),IF($A2273="NAUTICS",IF(VLOOKUP($C2273,nautics!$B$2:$F$1200,5,FALSE())="","",VLOOKUP($C2273,nautics!$B$2:$F$1200,5,FALSE())),IF($A2273="ST",IF(VLOOKUP($C2273,st!$B$2:$F$400,5,FALSE())="","",VLOOKUP($C2273,st!$B$2:$F$400,5,FALSE())),""))),"")</f>
        <v/>
      </c>
      <c r="H2273" s="35" t="s">
        <v>33</v>
      </c>
      <c r="I2273" s="35" t="s">
        <v>34</v>
      </c>
      <c r="J2273" s="35" t="s">
        <v>8290</v>
      </c>
      <c r="K2273" s="35">
        <f t="shared" si="8"/>
        <v>58</v>
      </c>
      <c r="L2273" s="35" t="s">
        <v>916</v>
      </c>
      <c r="M2273" s="35" t="s">
        <v>918</v>
      </c>
      <c r="N2273" s="35" t="s">
        <v>46</v>
      </c>
      <c r="O2273" s="35" t="s">
        <v>49</v>
      </c>
      <c r="P2273" s="35" t="s">
        <v>8293</v>
      </c>
      <c r="Q2273" s="35" t="s">
        <v>8294</v>
      </c>
      <c r="S2273" s="35" t="s">
        <v>1619</v>
      </c>
      <c r="T2273" s="35" t="s">
        <v>1620</v>
      </c>
      <c r="U2273" s="35" t="s">
        <v>8296</v>
      </c>
      <c r="W2273" s="35" t="s">
        <v>57</v>
      </c>
      <c r="X2273" s="35" t="s">
        <v>59</v>
      </c>
      <c r="Y2273" s="35" t="s">
        <v>921</v>
      </c>
      <c r="Z2273" s="35" t="s">
        <v>7446</v>
      </c>
    </row>
    <row r="2274" spans="1:26" ht="15" customHeight="1">
      <c r="A2274" s="35" t="s">
        <v>1304</v>
      </c>
      <c r="C2274" s="35" t="s">
        <v>8298</v>
      </c>
      <c r="D2274" s="35">
        <f>IFERROR(IF($A2274="HDC",IF(VLOOKUP($C2274,hdc!$B$2:$F$1600,2,FALSE())="","",VLOOKUP($C2274,hdc!$B$2:$F$1600,2,FALSE())),IF($A2274="NAUTICS",IF(VLOOKUP($C2274,nautics!$B$2:$F$1200,2,FALSE())="","",VLOOKUP($C2274,nautics!$B$2:$F$1200,2,FALSE())),IF($A2274="ST",IF(VLOOKUP($C2274,st!$B$2:$F$400,2,FALSE())="","",VLOOKUP($C2274,st!$B$2:$F$400,2,FALSE())),""))),"")</f>
        <v>1</v>
      </c>
      <c r="E2274" s="35">
        <f>IFERROR(IF($A2274="HDC",IF(VLOOKUP($C2274,hdc!$B$2:$F$1600,3,FALSE())="","",VLOOKUP($C2274,hdc!$B$2:$F$1600,3,FALSE())),IF($A2274="NAUTICS",IF(VLOOKUP($C2274,nautics!$B$2:$F$1200,3,FALSE())="","",VLOOKUP($C2274,nautics!$B$2:$F$1200,3,FALSE())),IF($A2274="ST",IF(VLOOKUP($C2274,st!$B$2:$F$400,3,FALSE())="","",VLOOKUP($C2274,st!$B$2:$F$400,3,FALSE())),""))),"")</f>
        <v>1</v>
      </c>
      <c r="F2274" s="35" t="str">
        <f>IFERROR(IF($A2274="HDC",IF(VLOOKUP($C2274,hdc!$B$2:$F$1600,4,FALSE())="","",VLOOKUP($C2274,hdc!$B$2:$F$1600,4,FALSE())),IF($A2274="NAUTICS",IF(VLOOKUP($C2274,nautics!$B$2:$F$1200,4,FALSE())="","",VLOOKUP($C2274,nautics!$B$2:$F$1200,4,FALSE())),IF($A2274="ST",IF(VLOOKUP($C2274,st!$B$2:$F$400,4,FALSE())="","",VLOOKUP($C2274,st!$B$2:$F$400,4,FALSE())),""))),"")</f>
        <v/>
      </c>
      <c r="G2274" s="35" t="str">
        <f>IFERROR(IF($A2274="HDC",IF(VLOOKUP($C2274,hdc!$B$2:$F$1600,5,FALSE())="","",VLOOKUP($C2274,hdc!$B$2:$F$1600,5,FALSE())),IF($A2274="NAUTICS",IF(VLOOKUP($C2274,nautics!$B$2:$F$1200,5,FALSE())="","",VLOOKUP($C2274,nautics!$B$2:$F$1200,5,FALSE())),IF($A2274="ST",IF(VLOOKUP($C2274,st!$B$2:$F$400,5,FALSE())="","",VLOOKUP($C2274,st!$B$2:$F$400,5,FALSE())),""))),"")</f>
        <v/>
      </c>
      <c r="H2274" s="35" t="s">
        <v>33</v>
      </c>
      <c r="I2274" s="35" t="s">
        <v>34</v>
      </c>
      <c r="J2274" s="35" t="s">
        <v>8299</v>
      </c>
      <c r="K2274" s="35">
        <f t="shared" si="8"/>
        <v>53</v>
      </c>
      <c r="L2274" s="35" t="s">
        <v>916</v>
      </c>
      <c r="M2274" s="35" t="s">
        <v>918</v>
      </c>
      <c r="N2274" s="35" t="s">
        <v>46</v>
      </c>
      <c r="O2274" s="35" t="s">
        <v>49</v>
      </c>
      <c r="P2274" s="35" t="s">
        <v>8300</v>
      </c>
      <c r="Q2274" s="35" t="s">
        <v>8302</v>
      </c>
      <c r="S2274" s="35" t="s">
        <v>1787</v>
      </c>
      <c r="T2274" s="35" t="s">
        <v>1740</v>
      </c>
      <c r="U2274" s="35" t="s">
        <v>8304</v>
      </c>
      <c r="W2274" s="35" t="s">
        <v>57</v>
      </c>
      <c r="X2274" s="35" t="s">
        <v>59</v>
      </c>
      <c r="Y2274" s="35" t="s">
        <v>921</v>
      </c>
      <c r="Z2274" s="35" t="s">
        <v>8305</v>
      </c>
    </row>
    <row r="2275" spans="1:26" ht="15" customHeight="1">
      <c r="A2275" s="35" t="s">
        <v>1304</v>
      </c>
      <c r="C2275" s="35" t="s">
        <v>8306</v>
      </c>
      <c r="D2275" s="35">
        <f>IFERROR(IF($A2275="HDC",IF(VLOOKUP($C2275,hdc!$B$2:$F$1600,2,FALSE())="","",VLOOKUP($C2275,hdc!$B$2:$F$1600,2,FALSE())),IF($A2275="NAUTICS",IF(VLOOKUP($C2275,nautics!$B$2:$F$1200,2,FALSE())="","",VLOOKUP($C2275,nautics!$B$2:$F$1200,2,FALSE())),IF($A2275="ST",IF(VLOOKUP($C2275,st!$B$2:$F$400,2,FALSE())="","",VLOOKUP($C2275,st!$B$2:$F$400,2,FALSE())),""))),"")</f>
        <v>1</v>
      </c>
      <c r="E2275" s="35">
        <f>IFERROR(IF($A2275="HDC",IF(VLOOKUP($C2275,hdc!$B$2:$F$1600,3,FALSE())="","",VLOOKUP($C2275,hdc!$B$2:$F$1600,3,FALSE())),IF($A2275="NAUTICS",IF(VLOOKUP($C2275,nautics!$B$2:$F$1200,3,FALSE())="","",VLOOKUP($C2275,nautics!$B$2:$F$1200,3,FALSE())),IF($A2275="ST",IF(VLOOKUP($C2275,st!$B$2:$F$400,3,FALSE())="","",VLOOKUP($C2275,st!$B$2:$F$400,3,FALSE())),""))),"")</f>
        <v>1</v>
      </c>
      <c r="F2275" s="35" t="str">
        <f>IFERROR(IF($A2275="HDC",IF(VLOOKUP($C2275,hdc!$B$2:$F$1600,4,FALSE())="","",VLOOKUP($C2275,hdc!$B$2:$F$1600,4,FALSE())),IF($A2275="NAUTICS",IF(VLOOKUP($C2275,nautics!$B$2:$F$1200,4,FALSE())="","",VLOOKUP($C2275,nautics!$B$2:$F$1200,4,FALSE())),IF($A2275="ST",IF(VLOOKUP($C2275,st!$B$2:$F$400,4,FALSE())="","",VLOOKUP($C2275,st!$B$2:$F$400,4,FALSE())),""))),"")</f>
        <v/>
      </c>
      <c r="G2275" s="35" t="str">
        <f>IFERROR(IF($A2275="HDC",IF(VLOOKUP($C2275,hdc!$B$2:$F$1600,5,FALSE())="","",VLOOKUP($C2275,hdc!$B$2:$F$1600,5,FALSE())),IF($A2275="NAUTICS",IF(VLOOKUP($C2275,nautics!$B$2:$F$1200,5,FALSE())="","",VLOOKUP($C2275,nautics!$B$2:$F$1200,5,FALSE())),IF($A2275="ST",IF(VLOOKUP($C2275,st!$B$2:$F$400,5,FALSE())="","",VLOOKUP($C2275,st!$B$2:$F$400,5,FALSE())),""))),"")</f>
        <v/>
      </c>
      <c r="H2275" s="35" t="s">
        <v>33</v>
      </c>
      <c r="I2275" s="35" t="s">
        <v>34</v>
      </c>
      <c r="J2275" s="35" t="s">
        <v>8308</v>
      </c>
      <c r="K2275" s="35">
        <f t="shared" si="8"/>
        <v>52</v>
      </c>
      <c r="L2275" s="35" t="s">
        <v>916</v>
      </c>
      <c r="M2275" s="35" t="s">
        <v>918</v>
      </c>
      <c r="N2275" s="35" t="s">
        <v>46</v>
      </c>
      <c r="O2275" s="35" t="s">
        <v>49</v>
      </c>
      <c r="P2275" s="35" t="s">
        <v>8310</v>
      </c>
      <c r="Q2275" s="35" t="s">
        <v>8311</v>
      </c>
      <c r="S2275" s="35" t="s">
        <v>1764</v>
      </c>
      <c r="T2275" s="35" t="s">
        <v>1740</v>
      </c>
      <c r="U2275" s="35" t="s">
        <v>8314</v>
      </c>
      <c r="W2275" s="35" t="s">
        <v>57</v>
      </c>
      <c r="X2275" s="35" t="s">
        <v>59</v>
      </c>
      <c r="Y2275" s="35" t="s">
        <v>921</v>
      </c>
      <c r="Z2275" s="35" t="s">
        <v>7231</v>
      </c>
    </row>
    <row r="2276" spans="1:26" ht="15" customHeight="1">
      <c r="A2276" s="35" t="s">
        <v>1304</v>
      </c>
      <c r="C2276" s="35" t="s">
        <v>8317</v>
      </c>
      <c r="D2276" s="35">
        <f>IFERROR(IF($A2276="HDC",IF(VLOOKUP($C2276,hdc!$B$2:$F$1600,2,FALSE())="","",VLOOKUP($C2276,hdc!$B$2:$F$1600,2,FALSE())),IF($A2276="NAUTICS",IF(VLOOKUP($C2276,nautics!$B$2:$F$1200,2,FALSE())="","",VLOOKUP($C2276,nautics!$B$2:$F$1200,2,FALSE())),IF($A2276="ST",IF(VLOOKUP($C2276,st!$B$2:$F$400,2,FALSE())="","",VLOOKUP($C2276,st!$B$2:$F$400,2,FALSE())),""))),"")</f>
        <v>1</v>
      </c>
      <c r="E2276" s="35">
        <f>IFERROR(IF($A2276="HDC",IF(VLOOKUP($C2276,hdc!$B$2:$F$1600,3,FALSE())="","",VLOOKUP($C2276,hdc!$B$2:$F$1600,3,FALSE())),IF($A2276="NAUTICS",IF(VLOOKUP($C2276,nautics!$B$2:$F$1200,3,FALSE())="","",VLOOKUP($C2276,nautics!$B$2:$F$1200,3,FALSE())),IF($A2276="ST",IF(VLOOKUP($C2276,st!$B$2:$F$400,3,FALSE())="","",VLOOKUP($C2276,st!$B$2:$F$400,3,FALSE())),""))),"")</f>
        <v>1</v>
      </c>
      <c r="F2276" s="35" t="str">
        <f>IFERROR(IF($A2276="HDC",IF(VLOOKUP($C2276,hdc!$B$2:$F$1600,4,FALSE())="","",VLOOKUP($C2276,hdc!$B$2:$F$1600,4,FALSE())),IF($A2276="NAUTICS",IF(VLOOKUP($C2276,nautics!$B$2:$F$1200,4,FALSE())="","",VLOOKUP($C2276,nautics!$B$2:$F$1200,4,FALSE())),IF($A2276="ST",IF(VLOOKUP($C2276,st!$B$2:$F$400,4,FALSE())="","",VLOOKUP($C2276,st!$B$2:$F$400,4,FALSE())),""))),"")</f>
        <v/>
      </c>
      <c r="G2276" s="35" t="str">
        <f>IFERROR(IF($A2276="HDC",IF(VLOOKUP($C2276,hdc!$B$2:$F$1600,5,FALSE())="","",VLOOKUP($C2276,hdc!$B$2:$F$1600,5,FALSE())),IF($A2276="NAUTICS",IF(VLOOKUP($C2276,nautics!$B$2:$F$1200,5,FALSE())="","",VLOOKUP($C2276,nautics!$B$2:$F$1200,5,FALSE())),IF($A2276="ST",IF(VLOOKUP($C2276,st!$B$2:$F$400,5,FALSE())="","",VLOOKUP($C2276,st!$B$2:$F$400,5,FALSE())),""))),"")</f>
        <v/>
      </c>
      <c r="H2276" s="35" t="s">
        <v>33</v>
      </c>
      <c r="I2276" s="35" t="s">
        <v>34</v>
      </c>
      <c r="J2276" s="35" t="s">
        <v>8319</v>
      </c>
      <c r="K2276" s="35">
        <f t="shared" si="8"/>
        <v>56</v>
      </c>
      <c r="L2276" s="35" t="s">
        <v>916</v>
      </c>
      <c r="M2276" s="35" t="s">
        <v>918</v>
      </c>
      <c r="N2276" s="35" t="s">
        <v>46</v>
      </c>
      <c r="O2276" s="35" t="s">
        <v>49</v>
      </c>
      <c r="P2276" s="35" t="s">
        <v>8321</v>
      </c>
      <c r="Q2276" s="35" t="s">
        <v>8323</v>
      </c>
      <c r="S2276" s="35" t="s">
        <v>1634</v>
      </c>
      <c r="T2276" s="35" t="s">
        <v>1620</v>
      </c>
      <c r="U2276" s="35" t="s">
        <v>8324</v>
      </c>
      <c r="W2276" s="35" t="s">
        <v>57</v>
      </c>
      <c r="X2276" s="35" t="s">
        <v>59</v>
      </c>
      <c r="Y2276" s="35" t="s">
        <v>921</v>
      </c>
      <c r="Z2276" s="35" t="s">
        <v>1638</v>
      </c>
    </row>
    <row r="2277" spans="1:26" ht="15" customHeight="1">
      <c r="A2277" s="35" t="s">
        <v>1304</v>
      </c>
      <c r="C2277" s="35" t="s">
        <v>8326</v>
      </c>
      <c r="D2277" s="35">
        <f>IFERROR(IF($A2277="HDC",IF(VLOOKUP($C2277,hdc!$B$2:$F$1600,2,FALSE())="","",VLOOKUP($C2277,hdc!$B$2:$F$1600,2,FALSE())),IF($A2277="NAUTICS",IF(VLOOKUP($C2277,nautics!$B$2:$F$1200,2,FALSE())="","",VLOOKUP($C2277,nautics!$B$2:$F$1200,2,FALSE())),IF($A2277="ST",IF(VLOOKUP($C2277,st!$B$2:$F$400,2,FALSE())="","",VLOOKUP($C2277,st!$B$2:$F$400,2,FALSE())),""))),"")</f>
        <v>1</v>
      </c>
      <c r="E2277" s="35">
        <f>IFERROR(IF($A2277="HDC",IF(VLOOKUP($C2277,hdc!$B$2:$F$1600,3,FALSE())="","",VLOOKUP($C2277,hdc!$B$2:$F$1600,3,FALSE())),IF($A2277="NAUTICS",IF(VLOOKUP($C2277,nautics!$B$2:$F$1200,3,FALSE())="","",VLOOKUP($C2277,nautics!$B$2:$F$1200,3,FALSE())),IF($A2277="ST",IF(VLOOKUP($C2277,st!$B$2:$F$400,3,FALSE())="","",VLOOKUP($C2277,st!$B$2:$F$400,3,FALSE())),""))),"")</f>
        <v>1</v>
      </c>
      <c r="F2277" s="35" t="str">
        <f>IFERROR(IF($A2277="HDC",IF(VLOOKUP($C2277,hdc!$B$2:$F$1600,4,FALSE())="","",VLOOKUP($C2277,hdc!$B$2:$F$1600,4,FALSE())),IF($A2277="NAUTICS",IF(VLOOKUP($C2277,nautics!$B$2:$F$1200,4,FALSE())="","",VLOOKUP($C2277,nautics!$B$2:$F$1200,4,FALSE())),IF($A2277="ST",IF(VLOOKUP($C2277,st!$B$2:$F$400,4,FALSE())="","",VLOOKUP($C2277,st!$B$2:$F$400,4,FALSE())),""))),"")</f>
        <v/>
      </c>
      <c r="G2277" s="35" t="str">
        <f>IFERROR(IF($A2277="HDC",IF(VLOOKUP($C2277,hdc!$B$2:$F$1600,5,FALSE())="","",VLOOKUP($C2277,hdc!$B$2:$F$1600,5,FALSE())),IF($A2277="NAUTICS",IF(VLOOKUP($C2277,nautics!$B$2:$F$1200,5,FALSE())="","",VLOOKUP($C2277,nautics!$B$2:$F$1200,5,FALSE())),IF($A2277="ST",IF(VLOOKUP($C2277,st!$B$2:$F$400,5,FALSE())="","",VLOOKUP($C2277,st!$B$2:$F$400,5,FALSE())),""))),"")</f>
        <v/>
      </c>
      <c r="H2277" s="35" t="s">
        <v>33</v>
      </c>
      <c r="I2277" s="35" t="s">
        <v>34</v>
      </c>
      <c r="J2277" s="35" t="s">
        <v>8329</v>
      </c>
      <c r="K2277" s="35">
        <f t="shared" si="8"/>
        <v>45</v>
      </c>
      <c r="L2277" s="35" t="s">
        <v>916</v>
      </c>
      <c r="M2277" s="35" t="s">
        <v>918</v>
      </c>
      <c r="N2277" s="35" t="s">
        <v>46</v>
      </c>
      <c r="O2277" s="35" t="s">
        <v>49</v>
      </c>
      <c r="P2277" s="35" t="s">
        <v>8332</v>
      </c>
      <c r="Q2277" s="35" t="s">
        <v>8334</v>
      </c>
      <c r="S2277" s="35" t="s">
        <v>1739</v>
      </c>
      <c r="T2277" s="35" t="s">
        <v>1740</v>
      </c>
      <c r="U2277" s="35" t="s">
        <v>8335</v>
      </c>
      <c r="W2277" s="35" t="s">
        <v>57</v>
      </c>
      <c r="X2277" s="35" t="s">
        <v>59</v>
      </c>
      <c r="Y2277" s="35" t="s">
        <v>921</v>
      </c>
      <c r="Z2277" s="35" t="s">
        <v>7385</v>
      </c>
    </row>
    <row r="2278" spans="1:26" ht="15" customHeight="1">
      <c r="A2278" s="35" t="s">
        <v>1304</v>
      </c>
      <c r="C2278" s="35" t="s">
        <v>8337</v>
      </c>
      <c r="D2278" s="35">
        <f>IFERROR(IF($A2278="HDC",IF(VLOOKUP($C2278,hdc!$B$2:$F$1600,2,FALSE())="","",VLOOKUP($C2278,hdc!$B$2:$F$1600,2,FALSE())),IF($A2278="NAUTICS",IF(VLOOKUP($C2278,nautics!$B$2:$F$1200,2,FALSE())="","",VLOOKUP($C2278,nautics!$B$2:$F$1200,2,FALSE())),IF($A2278="ST",IF(VLOOKUP($C2278,st!$B$2:$F$400,2,FALSE())="","",VLOOKUP($C2278,st!$B$2:$F$400,2,FALSE())),""))),"")</f>
        <v>1</v>
      </c>
      <c r="E2278" s="35">
        <f>IFERROR(IF($A2278="HDC",IF(VLOOKUP($C2278,hdc!$B$2:$F$1600,3,FALSE())="","",VLOOKUP($C2278,hdc!$B$2:$F$1600,3,FALSE())),IF($A2278="NAUTICS",IF(VLOOKUP($C2278,nautics!$B$2:$F$1200,3,FALSE())="","",VLOOKUP($C2278,nautics!$B$2:$F$1200,3,FALSE())),IF($A2278="ST",IF(VLOOKUP($C2278,st!$B$2:$F$400,3,FALSE())="","",VLOOKUP($C2278,st!$B$2:$F$400,3,FALSE())),""))),"")</f>
        <v>1</v>
      </c>
      <c r="F2278" s="35" t="str">
        <f>IFERROR(IF($A2278="HDC",IF(VLOOKUP($C2278,hdc!$B$2:$F$1600,4,FALSE())="","",VLOOKUP($C2278,hdc!$B$2:$F$1600,4,FALSE())),IF($A2278="NAUTICS",IF(VLOOKUP($C2278,nautics!$B$2:$F$1200,4,FALSE())="","",VLOOKUP($C2278,nautics!$B$2:$F$1200,4,FALSE())),IF($A2278="ST",IF(VLOOKUP($C2278,st!$B$2:$F$400,4,FALSE())="","",VLOOKUP($C2278,st!$B$2:$F$400,4,FALSE())),""))),"")</f>
        <v/>
      </c>
      <c r="G2278" s="35" t="str">
        <f>IFERROR(IF($A2278="HDC",IF(VLOOKUP($C2278,hdc!$B$2:$F$1600,5,FALSE())="","",VLOOKUP($C2278,hdc!$B$2:$F$1600,5,FALSE())),IF($A2278="NAUTICS",IF(VLOOKUP($C2278,nautics!$B$2:$F$1200,5,FALSE())="","",VLOOKUP($C2278,nautics!$B$2:$F$1200,5,FALSE())),IF($A2278="ST",IF(VLOOKUP($C2278,st!$B$2:$F$400,5,FALSE())="","",VLOOKUP($C2278,st!$B$2:$F$400,5,FALSE())),""))),"")</f>
        <v/>
      </c>
      <c r="H2278" s="35" t="s">
        <v>33</v>
      </c>
      <c r="I2278" s="35" t="s">
        <v>34</v>
      </c>
      <c r="J2278" s="35" t="s">
        <v>8338</v>
      </c>
      <c r="K2278" s="35">
        <f t="shared" si="8"/>
        <v>55</v>
      </c>
      <c r="L2278" s="35" t="s">
        <v>916</v>
      </c>
      <c r="M2278" s="35" t="s">
        <v>918</v>
      </c>
      <c r="N2278" s="35" t="s">
        <v>46</v>
      </c>
      <c r="O2278" s="35" t="s">
        <v>49</v>
      </c>
      <c r="P2278" s="35" t="s">
        <v>8342</v>
      </c>
      <c r="Q2278" s="35" t="s">
        <v>8343</v>
      </c>
      <c r="S2278" s="35" t="s">
        <v>43</v>
      </c>
      <c r="T2278" s="35" t="s">
        <v>45</v>
      </c>
      <c r="U2278" s="35" t="s">
        <v>8345</v>
      </c>
      <c r="W2278" s="35" t="s">
        <v>57</v>
      </c>
      <c r="X2278" s="35" t="s">
        <v>59</v>
      </c>
      <c r="Y2278" s="35" t="s">
        <v>921</v>
      </c>
      <c r="Z2278" s="35" t="s">
        <v>164</v>
      </c>
    </row>
    <row r="2279" spans="1:26" ht="15" customHeight="1">
      <c r="A2279" s="35" t="s">
        <v>1304</v>
      </c>
      <c r="C2279" s="35" t="s">
        <v>8347</v>
      </c>
      <c r="D2279" s="35">
        <f>IFERROR(IF($A2279="HDC",IF(VLOOKUP($C2279,hdc!$B$2:$F$1600,2,FALSE())="","",VLOOKUP($C2279,hdc!$B$2:$F$1600,2,FALSE())),IF($A2279="NAUTICS",IF(VLOOKUP($C2279,nautics!$B$2:$F$1200,2,FALSE())="","",VLOOKUP($C2279,nautics!$B$2:$F$1200,2,FALSE())),IF($A2279="ST",IF(VLOOKUP($C2279,st!$B$2:$F$400,2,FALSE())="","",VLOOKUP($C2279,st!$B$2:$F$400,2,FALSE())),""))),"")</f>
        <v>1</v>
      </c>
      <c r="E2279" s="35">
        <f>IFERROR(IF($A2279="HDC",IF(VLOOKUP($C2279,hdc!$B$2:$F$1600,3,FALSE())="","",VLOOKUP($C2279,hdc!$B$2:$F$1600,3,FALSE())),IF($A2279="NAUTICS",IF(VLOOKUP($C2279,nautics!$B$2:$F$1200,3,FALSE())="","",VLOOKUP($C2279,nautics!$B$2:$F$1200,3,FALSE())),IF($A2279="ST",IF(VLOOKUP($C2279,st!$B$2:$F$400,3,FALSE())="","",VLOOKUP($C2279,st!$B$2:$F$400,3,FALSE())),""))),"")</f>
        <v>1</v>
      </c>
      <c r="F2279" s="35" t="str">
        <f>IFERROR(IF($A2279="HDC",IF(VLOOKUP($C2279,hdc!$B$2:$F$1600,4,FALSE())="","",VLOOKUP($C2279,hdc!$B$2:$F$1600,4,FALSE())),IF($A2279="NAUTICS",IF(VLOOKUP($C2279,nautics!$B$2:$F$1200,4,FALSE())="","",VLOOKUP($C2279,nautics!$B$2:$F$1200,4,FALSE())),IF($A2279="ST",IF(VLOOKUP($C2279,st!$B$2:$F$400,4,FALSE())="","",VLOOKUP($C2279,st!$B$2:$F$400,4,FALSE())),""))),"")</f>
        <v/>
      </c>
      <c r="G2279" s="35" t="str">
        <f>IFERROR(IF($A2279="HDC",IF(VLOOKUP($C2279,hdc!$B$2:$F$1600,5,FALSE())="","",VLOOKUP($C2279,hdc!$B$2:$F$1600,5,FALSE())),IF($A2279="NAUTICS",IF(VLOOKUP($C2279,nautics!$B$2:$F$1200,5,FALSE())="","",VLOOKUP($C2279,nautics!$B$2:$F$1200,5,FALSE())),IF($A2279="ST",IF(VLOOKUP($C2279,st!$B$2:$F$400,5,FALSE())="","",VLOOKUP($C2279,st!$B$2:$F$400,5,FALSE())),""))),"")</f>
        <v/>
      </c>
      <c r="H2279" s="35" t="s">
        <v>33</v>
      </c>
      <c r="I2279" s="35" t="s">
        <v>34</v>
      </c>
      <c r="J2279" s="35" t="s">
        <v>8348</v>
      </c>
      <c r="K2279" s="35">
        <f t="shared" si="8"/>
        <v>13</v>
      </c>
      <c r="L2279" s="35" t="s">
        <v>8351</v>
      </c>
      <c r="M2279" s="35" t="s">
        <v>8352</v>
      </c>
      <c r="N2279" s="35" t="s">
        <v>46</v>
      </c>
      <c r="O2279" s="35" t="s">
        <v>49</v>
      </c>
      <c r="P2279" s="35" t="s">
        <v>855</v>
      </c>
      <c r="Q2279" s="35" t="s">
        <v>856</v>
      </c>
      <c r="S2279" s="35" t="s">
        <v>46</v>
      </c>
      <c r="T2279" s="35" t="s">
        <v>49</v>
      </c>
      <c r="U2279" s="35" t="s">
        <v>8354</v>
      </c>
      <c r="W2279" s="35" t="s">
        <v>78</v>
      </c>
      <c r="X2279" s="35" t="s">
        <v>8355</v>
      </c>
      <c r="Y2279" s="35" t="s">
        <v>8357</v>
      </c>
      <c r="Z2279" s="35" t="s">
        <v>862</v>
      </c>
    </row>
    <row r="2280" spans="1:26" ht="15" customHeight="1">
      <c r="A2280" s="35" t="s">
        <v>1304</v>
      </c>
      <c r="C2280" s="35" t="s">
        <v>8358</v>
      </c>
      <c r="D2280" s="35">
        <f>IFERROR(IF($A2280="HDC",IF(VLOOKUP($C2280,hdc!$B$2:$F$1600,2,FALSE())="","",VLOOKUP($C2280,hdc!$B$2:$F$1600,2,FALSE())),IF($A2280="NAUTICS",IF(VLOOKUP($C2280,nautics!$B$2:$F$1200,2,FALSE())="","",VLOOKUP($C2280,nautics!$B$2:$F$1200,2,FALSE())),IF($A2280="ST",IF(VLOOKUP($C2280,st!$B$2:$F$400,2,FALSE())="","",VLOOKUP($C2280,st!$B$2:$F$400,2,FALSE())),""))),"")</f>
        <v>1</v>
      </c>
      <c r="E2280" s="35">
        <f>IFERROR(IF($A2280="HDC",IF(VLOOKUP($C2280,hdc!$B$2:$F$1600,3,FALSE())="","",VLOOKUP($C2280,hdc!$B$2:$F$1600,3,FALSE())),IF($A2280="NAUTICS",IF(VLOOKUP($C2280,nautics!$B$2:$F$1200,3,FALSE())="","",VLOOKUP($C2280,nautics!$B$2:$F$1200,3,FALSE())),IF($A2280="ST",IF(VLOOKUP($C2280,st!$B$2:$F$400,3,FALSE())="","",VLOOKUP($C2280,st!$B$2:$F$400,3,FALSE())),""))),"")</f>
        <v>1</v>
      </c>
      <c r="F2280" s="35" t="str">
        <f>IFERROR(IF($A2280="HDC",IF(VLOOKUP($C2280,hdc!$B$2:$F$1600,4,FALSE())="","",VLOOKUP($C2280,hdc!$B$2:$F$1600,4,FALSE())),IF($A2280="NAUTICS",IF(VLOOKUP($C2280,nautics!$B$2:$F$1200,4,FALSE())="","",VLOOKUP($C2280,nautics!$B$2:$F$1200,4,FALSE())),IF($A2280="ST",IF(VLOOKUP($C2280,st!$B$2:$F$400,4,FALSE())="","",VLOOKUP($C2280,st!$B$2:$F$400,4,FALSE())),""))),"")</f>
        <v/>
      </c>
      <c r="G2280" s="35" t="str">
        <f>IFERROR(IF($A2280="HDC",IF(VLOOKUP($C2280,hdc!$B$2:$F$1600,5,FALSE())="","",VLOOKUP($C2280,hdc!$B$2:$F$1600,5,FALSE())),IF($A2280="NAUTICS",IF(VLOOKUP($C2280,nautics!$B$2:$F$1200,5,FALSE())="","",VLOOKUP($C2280,nautics!$B$2:$F$1200,5,FALSE())),IF($A2280="ST",IF(VLOOKUP($C2280,st!$B$2:$F$400,5,FALSE())="","",VLOOKUP($C2280,st!$B$2:$F$400,5,FALSE())),""))),"")</f>
        <v/>
      </c>
      <c r="H2280" s="35" t="s">
        <v>33</v>
      </c>
      <c r="I2280" s="35" t="s">
        <v>34</v>
      </c>
      <c r="J2280" s="35" t="s">
        <v>8360</v>
      </c>
      <c r="K2280" s="35">
        <f t="shared" si="8"/>
        <v>25</v>
      </c>
      <c r="L2280" s="35" t="s">
        <v>8362</v>
      </c>
      <c r="M2280" s="35" t="s">
        <v>8364</v>
      </c>
      <c r="N2280" s="35" t="s">
        <v>813</v>
      </c>
      <c r="O2280" s="35" t="s">
        <v>718</v>
      </c>
      <c r="P2280" s="35" t="s">
        <v>855</v>
      </c>
      <c r="Q2280" s="35" t="s">
        <v>856</v>
      </c>
      <c r="S2280" s="35" t="s">
        <v>46</v>
      </c>
      <c r="T2280" s="35" t="s">
        <v>49</v>
      </c>
      <c r="U2280" s="35" t="s">
        <v>8366</v>
      </c>
      <c r="W2280" s="35" t="s">
        <v>57</v>
      </c>
      <c r="X2280" s="35" t="s">
        <v>8355</v>
      </c>
      <c r="Y2280" s="35" t="s">
        <v>1439</v>
      </c>
      <c r="Z2280" s="35" t="s">
        <v>862</v>
      </c>
    </row>
    <row r="2281" spans="1:26" ht="15" customHeight="1">
      <c r="A2281" s="35" t="s">
        <v>1304</v>
      </c>
      <c r="C2281" s="35" t="s">
        <v>8369</v>
      </c>
      <c r="D2281" s="35">
        <f>IFERROR(IF($A2281="HDC",IF(VLOOKUP($C2281,hdc!$B$2:$F$1600,2,FALSE())="","",VLOOKUP($C2281,hdc!$B$2:$F$1600,2,FALSE())),IF($A2281="NAUTICS",IF(VLOOKUP($C2281,nautics!$B$2:$F$1200,2,FALSE())="","",VLOOKUP($C2281,nautics!$B$2:$F$1200,2,FALSE())),IF($A2281="ST",IF(VLOOKUP($C2281,st!$B$2:$F$400,2,FALSE())="","",VLOOKUP($C2281,st!$B$2:$F$400,2,FALSE())),""))),"")</f>
        <v>1</v>
      </c>
      <c r="E2281" s="35">
        <f>IFERROR(IF($A2281="HDC",IF(VLOOKUP($C2281,hdc!$B$2:$F$1600,3,FALSE())="","",VLOOKUP($C2281,hdc!$B$2:$F$1600,3,FALSE())),IF($A2281="NAUTICS",IF(VLOOKUP($C2281,nautics!$B$2:$F$1200,3,FALSE())="","",VLOOKUP($C2281,nautics!$B$2:$F$1200,3,FALSE())),IF($A2281="ST",IF(VLOOKUP($C2281,st!$B$2:$F$400,3,FALSE())="","",VLOOKUP($C2281,st!$B$2:$F$400,3,FALSE())),""))),"")</f>
        <v>1</v>
      </c>
      <c r="F2281" s="35" t="str">
        <f>IFERROR(IF($A2281="HDC",IF(VLOOKUP($C2281,hdc!$B$2:$F$1600,4,FALSE())="","",VLOOKUP($C2281,hdc!$B$2:$F$1600,4,FALSE())),IF($A2281="NAUTICS",IF(VLOOKUP($C2281,nautics!$B$2:$F$1200,4,FALSE())="","",VLOOKUP($C2281,nautics!$B$2:$F$1200,4,FALSE())),IF($A2281="ST",IF(VLOOKUP($C2281,st!$B$2:$F$400,4,FALSE())="","",VLOOKUP($C2281,st!$B$2:$F$400,4,FALSE())),""))),"")</f>
        <v/>
      </c>
      <c r="G2281" s="35" t="str">
        <f>IFERROR(IF($A2281="HDC",IF(VLOOKUP($C2281,hdc!$B$2:$F$1600,5,FALSE())="","",VLOOKUP($C2281,hdc!$B$2:$F$1600,5,FALSE())),IF($A2281="NAUTICS",IF(VLOOKUP($C2281,nautics!$B$2:$F$1200,5,FALSE())="","",VLOOKUP($C2281,nautics!$B$2:$F$1200,5,FALSE())),IF($A2281="ST",IF(VLOOKUP($C2281,st!$B$2:$F$400,5,FALSE())="","",VLOOKUP($C2281,st!$B$2:$F$400,5,FALSE())),""))),"")</f>
        <v/>
      </c>
      <c r="H2281" s="35" t="s">
        <v>33</v>
      </c>
      <c r="I2281" s="35" t="s">
        <v>34</v>
      </c>
      <c r="J2281" s="35" t="s">
        <v>8371</v>
      </c>
      <c r="K2281" s="35">
        <f t="shared" si="8"/>
        <v>34</v>
      </c>
      <c r="L2281" s="35" t="s">
        <v>8373</v>
      </c>
      <c r="M2281" s="35" t="s">
        <v>8375</v>
      </c>
      <c r="N2281" s="35" t="s">
        <v>813</v>
      </c>
      <c r="O2281" s="35" t="s">
        <v>718</v>
      </c>
      <c r="P2281" s="35" t="s">
        <v>855</v>
      </c>
      <c r="Q2281" s="35" t="s">
        <v>856</v>
      </c>
      <c r="S2281" s="35" t="s">
        <v>46</v>
      </c>
      <c r="T2281" s="35" t="s">
        <v>49</v>
      </c>
      <c r="U2281" s="35" t="s">
        <v>8376</v>
      </c>
      <c r="W2281" s="35" t="s">
        <v>57</v>
      </c>
      <c r="X2281" s="35" t="s">
        <v>8355</v>
      </c>
      <c r="Y2281" s="35" t="s">
        <v>8377</v>
      </c>
      <c r="Z2281" s="35" t="s">
        <v>862</v>
      </c>
    </row>
    <row r="2282" spans="1:26" ht="15" customHeight="1">
      <c r="A2282" s="35" t="s">
        <v>1304</v>
      </c>
      <c r="C2282" s="35" t="s">
        <v>8379</v>
      </c>
      <c r="D2282" s="35">
        <f>IFERROR(IF($A2282="HDC",IF(VLOOKUP($C2282,hdc!$B$2:$F$1600,2,FALSE())="","",VLOOKUP($C2282,hdc!$B$2:$F$1600,2,FALSE())),IF($A2282="NAUTICS",IF(VLOOKUP($C2282,nautics!$B$2:$F$1200,2,FALSE())="","",VLOOKUP($C2282,nautics!$B$2:$F$1200,2,FALSE())),IF($A2282="ST",IF(VLOOKUP($C2282,st!$B$2:$F$400,2,FALSE())="","",VLOOKUP($C2282,st!$B$2:$F$400,2,FALSE())),""))),"")</f>
        <v>1</v>
      </c>
      <c r="E2282" s="35">
        <f>IFERROR(IF($A2282="HDC",IF(VLOOKUP($C2282,hdc!$B$2:$F$1600,3,FALSE())="","",VLOOKUP($C2282,hdc!$B$2:$F$1600,3,FALSE())),IF($A2282="NAUTICS",IF(VLOOKUP($C2282,nautics!$B$2:$F$1200,3,FALSE())="","",VLOOKUP($C2282,nautics!$B$2:$F$1200,3,FALSE())),IF($A2282="ST",IF(VLOOKUP($C2282,st!$B$2:$F$400,3,FALSE())="","",VLOOKUP($C2282,st!$B$2:$F$400,3,FALSE())),""))),"")</f>
        <v>1</v>
      </c>
      <c r="F2282" s="35" t="str">
        <f>IFERROR(IF($A2282="HDC",IF(VLOOKUP($C2282,hdc!$B$2:$F$1600,4,FALSE())="","",VLOOKUP($C2282,hdc!$B$2:$F$1600,4,FALSE())),IF($A2282="NAUTICS",IF(VLOOKUP($C2282,nautics!$B$2:$F$1200,4,FALSE())="","",VLOOKUP($C2282,nautics!$B$2:$F$1200,4,FALSE())),IF($A2282="ST",IF(VLOOKUP($C2282,st!$B$2:$F$400,4,FALSE())="","",VLOOKUP($C2282,st!$B$2:$F$400,4,FALSE())),""))),"")</f>
        <v/>
      </c>
      <c r="G2282" s="35" t="str">
        <f>IFERROR(IF($A2282="HDC",IF(VLOOKUP($C2282,hdc!$B$2:$F$1600,5,FALSE())="","",VLOOKUP($C2282,hdc!$B$2:$F$1600,5,FALSE())),IF($A2282="NAUTICS",IF(VLOOKUP($C2282,nautics!$B$2:$F$1200,5,FALSE())="","",VLOOKUP($C2282,nautics!$B$2:$F$1200,5,FALSE())),IF($A2282="ST",IF(VLOOKUP($C2282,st!$B$2:$F$400,5,FALSE())="","",VLOOKUP($C2282,st!$B$2:$F$400,5,FALSE())),""))),"")</f>
        <v/>
      </c>
      <c r="H2282" s="35" t="s">
        <v>33</v>
      </c>
      <c r="I2282" s="35" t="s">
        <v>34</v>
      </c>
      <c r="J2282" s="35" t="s">
        <v>8381</v>
      </c>
      <c r="K2282" s="35">
        <f t="shared" si="8"/>
        <v>55</v>
      </c>
      <c r="L2282" s="35" t="s">
        <v>8382</v>
      </c>
      <c r="M2282" s="35" t="s">
        <v>8384</v>
      </c>
      <c r="N2282" s="35" t="s">
        <v>2019</v>
      </c>
      <c r="O2282" s="35" t="s">
        <v>2020</v>
      </c>
      <c r="P2282" s="35" t="s">
        <v>855</v>
      </c>
      <c r="Q2282" s="35" t="s">
        <v>856</v>
      </c>
      <c r="S2282" s="35" t="s">
        <v>46</v>
      </c>
      <c r="T2282" s="35" t="s">
        <v>49</v>
      </c>
      <c r="U2282" s="35" t="s">
        <v>8387</v>
      </c>
      <c r="W2282" s="35" t="s">
        <v>57</v>
      </c>
      <c r="X2282" s="35" t="s">
        <v>8355</v>
      </c>
      <c r="Y2282" s="35" t="s">
        <v>3374</v>
      </c>
      <c r="Z2282" s="35" t="s">
        <v>862</v>
      </c>
    </row>
    <row r="2283" spans="1:26" ht="15" customHeight="1">
      <c r="A2283" s="35" t="s">
        <v>1304</v>
      </c>
      <c r="C2283" s="35" t="s">
        <v>8389</v>
      </c>
      <c r="D2283" s="35">
        <f>IFERROR(IF($A2283="HDC",IF(VLOOKUP($C2283,hdc!$B$2:$F$1600,2,FALSE())="","",VLOOKUP($C2283,hdc!$B$2:$F$1600,2,FALSE())),IF($A2283="NAUTICS",IF(VLOOKUP($C2283,nautics!$B$2:$F$1200,2,FALSE())="","",VLOOKUP($C2283,nautics!$B$2:$F$1200,2,FALSE())),IF($A2283="ST",IF(VLOOKUP($C2283,st!$B$2:$F$400,2,FALSE())="","",VLOOKUP($C2283,st!$B$2:$F$400,2,FALSE())),""))),"")</f>
        <v>1</v>
      </c>
      <c r="E2283" s="35">
        <f>IFERROR(IF($A2283="HDC",IF(VLOOKUP($C2283,hdc!$B$2:$F$1600,3,FALSE())="","",VLOOKUP($C2283,hdc!$B$2:$F$1600,3,FALSE())),IF($A2283="NAUTICS",IF(VLOOKUP($C2283,nautics!$B$2:$F$1200,3,FALSE())="","",VLOOKUP($C2283,nautics!$B$2:$F$1200,3,FALSE())),IF($A2283="ST",IF(VLOOKUP($C2283,st!$B$2:$F$400,3,FALSE())="","",VLOOKUP($C2283,st!$B$2:$F$400,3,FALSE())),""))),"")</f>
        <v>1</v>
      </c>
      <c r="F2283" s="35" t="str">
        <f>IFERROR(IF($A2283="HDC",IF(VLOOKUP($C2283,hdc!$B$2:$F$1600,4,FALSE())="","",VLOOKUP($C2283,hdc!$B$2:$F$1600,4,FALSE())),IF($A2283="NAUTICS",IF(VLOOKUP($C2283,nautics!$B$2:$F$1200,4,FALSE())="","",VLOOKUP($C2283,nautics!$B$2:$F$1200,4,FALSE())),IF($A2283="ST",IF(VLOOKUP($C2283,st!$B$2:$F$400,4,FALSE())="","",VLOOKUP($C2283,st!$B$2:$F$400,4,FALSE())),""))),"")</f>
        <v/>
      </c>
      <c r="G2283" s="35" t="str">
        <f>IFERROR(IF($A2283="HDC",IF(VLOOKUP($C2283,hdc!$B$2:$F$1600,5,FALSE())="","",VLOOKUP($C2283,hdc!$B$2:$F$1600,5,FALSE())),IF($A2283="NAUTICS",IF(VLOOKUP($C2283,nautics!$B$2:$F$1200,5,FALSE())="","",VLOOKUP($C2283,nautics!$B$2:$F$1200,5,FALSE())),IF($A2283="ST",IF(VLOOKUP($C2283,st!$B$2:$F$400,5,FALSE())="","",VLOOKUP($C2283,st!$B$2:$F$400,5,FALSE())),""))),"")</f>
        <v/>
      </c>
      <c r="H2283" s="35" t="s">
        <v>33</v>
      </c>
      <c r="I2283" s="35" t="s">
        <v>34</v>
      </c>
      <c r="J2283" s="35" t="s">
        <v>8391</v>
      </c>
      <c r="K2283" s="35">
        <f t="shared" si="8"/>
        <v>48</v>
      </c>
      <c r="L2283" s="35" t="s">
        <v>8393</v>
      </c>
      <c r="M2283" s="35" t="s">
        <v>8395</v>
      </c>
      <c r="N2283" s="35" t="s">
        <v>716</v>
      </c>
      <c r="O2283" s="35" t="s">
        <v>718</v>
      </c>
      <c r="P2283" s="35" t="s">
        <v>855</v>
      </c>
      <c r="Q2283" s="35" t="s">
        <v>856</v>
      </c>
      <c r="S2283" s="35" t="s">
        <v>46</v>
      </c>
      <c r="T2283" s="35" t="s">
        <v>49</v>
      </c>
      <c r="U2283" s="35" t="s">
        <v>8397</v>
      </c>
      <c r="W2283" s="35" t="s">
        <v>57</v>
      </c>
      <c r="X2283" s="35" t="s">
        <v>8355</v>
      </c>
      <c r="Y2283" s="35" t="s">
        <v>1598</v>
      </c>
      <c r="Z2283" s="35" t="s">
        <v>862</v>
      </c>
    </row>
    <row r="2284" spans="1:26" ht="15" customHeight="1">
      <c r="A2284" s="35" t="s">
        <v>1304</v>
      </c>
      <c r="C2284" s="35" t="s">
        <v>8399</v>
      </c>
      <c r="D2284" s="35">
        <f>IFERROR(IF($A2284="HDC",IF(VLOOKUP($C2284,hdc!$B$2:$F$1600,2,FALSE())="","",VLOOKUP($C2284,hdc!$B$2:$F$1600,2,FALSE())),IF($A2284="NAUTICS",IF(VLOOKUP($C2284,nautics!$B$2:$F$1200,2,FALSE())="","",VLOOKUP($C2284,nautics!$B$2:$F$1200,2,FALSE())),IF($A2284="ST",IF(VLOOKUP($C2284,st!$B$2:$F$400,2,FALSE())="","",VLOOKUP($C2284,st!$B$2:$F$400,2,FALSE())),""))),"")</f>
        <v>1</v>
      </c>
      <c r="E2284" s="35">
        <f>IFERROR(IF($A2284="HDC",IF(VLOOKUP($C2284,hdc!$B$2:$F$1600,3,FALSE())="","",VLOOKUP($C2284,hdc!$B$2:$F$1600,3,FALSE())),IF($A2284="NAUTICS",IF(VLOOKUP($C2284,nautics!$B$2:$F$1200,3,FALSE())="","",VLOOKUP($C2284,nautics!$B$2:$F$1200,3,FALSE())),IF($A2284="ST",IF(VLOOKUP($C2284,st!$B$2:$F$400,3,FALSE())="","",VLOOKUP($C2284,st!$B$2:$F$400,3,FALSE())),""))),"")</f>
        <v>1</v>
      </c>
      <c r="F2284" s="35" t="str">
        <f>IFERROR(IF($A2284="HDC",IF(VLOOKUP($C2284,hdc!$B$2:$F$1600,4,FALSE())="","",VLOOKUP($C2284,hdc!$B$2:$F$1600,4,FALSE())),IF($A2284="NAUTICS",IF(VLOOKUP($C2284,nautics!$B$2:$F$1200,4,FALSE())="","",VLOOKUP($C2284,nautics!$B$2:$F$1200,4,FALSE())),IF($A2284="ST",IF(VLOOKUP($C2284,st!$B$2:$F$400,4,FALSE())="","",VLOOKUP($C2284,st!$B$2:$F$400,4,FALSE())),""))),"")</f>
        <v/>
      </c>
      <c r="G2284" s="35" t="str">
        <f>IFERROR(IF($A2284="HDC",IF(VLOOKUP($C2284,hdc!$B$2:$F$1600,5,FALSE())="","",VLOOKUP($C2284,hdc!$B$2:$F$1600,5,FALSE())),IF($A2284="NAUTICS",IF(VLOOKUP($C2284,nautics!$B$2:$F$1200,5,FALSE())="","",VLOOKUP($C2284,nautics!$B$2:$F$1200,5,FALSE())),IF($A2284="ST",IF(VLOOKUP($C2284,st!$B$2:$F$400,5,FALSE())="","",VLOOKUP($C2284,st!$B$2:$F$400,5,FALSE())),""))),"")</f>
        <v/>
      </c>
      <c r="H2284" s="35" t="s">
        <v>33</v>
      </c>
      <c r="I2284" s="35" t="s">
        <v>34</v>
      </c>
      <c r="J2284" s="35" t="s">
        <v>8400</v>
      </c>
      <c r="K2284" s="35">
        <f t="shared" si="8"/>
        <v>58</v>
      </c>
      <c r="L2284" s="35" t="s">
        <v>8403</v>
      </c>
      <c r="M2284" s="35" t="s">
        <v>8404</v>
      </c>
      <c r="N2284" s="35" t="s">
        <v>1050</v>
      </c>
      <c r="O2284" s="35" t="s">
        <v>718</v>
      </c>
      <c r="P2284" s="35" t="s">
        <v>855</v>
      </c>
      <c r="Q2284" s="35" t="s">
        <v>856</v>
      </c>
      <c r="S2284" s="35" t="s">
        <v>46</v>
      </c>
      <c r="T2284" s="35" t="s">
        <v>49</v>
      </c>
      <c r="U2284" s="35" t="s">
        <v>8405</v>
      </c>
      <c r="W2284" s="35" t="s">
        <v>57</v>
      </c>
      <c r="X2284" s="35" t="s">
        <v>8355</v>
      </c>
      <c r="Y2284" s="35" t="s">
        <v>8407</v>
      </c>
      <c r="Z2284" s="35" t="s">
        <v>862</v>
      </c>
    </row>
    <row r="2285" spans="1:26" ht="15" customHeight="1">
      <c r="A2285" s="35" t="s">
        <v>1304</v>
      </c>
      <c r="C2285" s="35" t="s">
        <v>8408</v>
      </c>
      <c r="D2285" s="35">
        <f>IFERROR(IF($A2285="HDC",IF(VLOOKUP($C2285,hdc!$B$2:$F$1600,2,FALSE())="","",VLOOKUP($C2285,hdc!$B$2:$F$1600,2,FALSE())),IF($A2285="NAUTICS",IF(VLOOKUP($C2285,nautics!$B$2:$F$1200,2,FALSE())="","",VLOOKUP($C2285,nautics!$B$2:$F$1200,2,FALSE())),IF($A2285="ST",IF(VLOOKUP($C2285,st!$B$2:$F$400,2,FALSE())="","",VLOOKUP($C2285,st!$B$2:$F$400,2,FALSE())),""))),"")</f>
        <v>1</v>
      </c>
      <c r="E2285" s="35">
        <f>IFERROR(IF($A2285="HDC",IF(VLOOKUP($C2285,hdc!$B$2:$F$1600,3,FALSE())="","",VLOOKUP($C2285,hdc!$B$2:$F$1600,3,FALSE())),IF($A2285="NAUTICS",IF(VLOOKUP($C2285,nautics!$B$2:$F$1200,3,FALSE())="","",VLOOKUP($C2285,nautics!$B$2:$F$1200,3,FALSE())),IF($A2285="ST",IF(VLOOKUP($C2285,st!$B$2:$F$400,3,FALSE())="","",VLOOKUP($C2285,st!$B$2:$F$400,3,FALSE())),""))),"")</f>
        <v>1</v>
      </c>
      <c r="F2285" s="35" t="str">
        <f>IFERROR(IF($A2285="HDC",IF(VLOOKUP($C2285,hdc!$B$2:$F$1600,4,FALSE())="","",VLOOKUP($C2285,hdc!$B$2:$F$1600,4,FALSE())),IF($A2285="NAUTICS",IF(VLOOKUP($C2285,nautics!$B$2:$F$1200,4,FALSE())="","",VLOOKUP($C2285,nautics!$B$2:$F$1200,4,FALSE())),IF($A2285="ST",IF(VLOOKUP($C2285,st!$B$2:$F$400,4,FALSE())="","",VLOOKUP($C2285,st!$B$2:$F$400,4,FALSE())),""))),"")</f>
        <v/>
      </c>
      <c r="G2285" s="35" t="str">
        <f>IFERROR(IF($A2285="HDC",IF(VLOOKUP($C2285,hdc!$B$2:$F$1600,5,FALSE())="","",VLOOKUP($C2285,hdc!$B$2:$F$1600,5,FALSE())),IF($A2285="NAUTICS",IF(VLOOKUP($C2285,nautics!$B$2:$F$1200,5,FALSE())="","",VLOOKUP($C2285,nautics!$B$2:$F$1200,5,FALSE())),IF($A2285="ST",IF(VLOOKUP($C2285,st!$B$2:$F$400,5,FALSE())="","",VLOOKUP($C2285,st!$B$2:$F$400,5,FALSE())),""))),"")</f>
        <v/>
      </c>
      <c r="H2285" s="35" t="s">
        <v>33</v>
      </c>
      <c r="I2285" s="35" t="s">
        <v>34</v>
      </c>
      <c r="J2285" s="35" t="s">
        <v>8410</v>
      </c>
      <c r="K2285" s="35">
        <f t="shared" si="8"/>
        <v>59</v>
      </c>
      <c r="L2285" s="35" t="s">
        <v>8411</v>
      </c>
      <c r="M2285" s="35" t="s">
        <v>8412</v>
      </c>
      <c r="N2285" s="35" t="s">
        <v>1677</v>
      </c>
      <c r="O2285" s="35" t="s">
        <v>1679</v>
      </c>
      <c r="P2285" s="35" t="s">
        <v>855</v>
      </c>
      <c r="Q2285" s="35" t="s">
        <v>856</v>
      </c>
      <c r="S2285" s="35" t="s">
        <v>46</v>
      </c>
      <c r="T2285" s="35" t="s">
        <v>49</v>
      </c>
      <c r="U2285" s="35" t="s">
        <v>8413</v>
      </c>
      <c r="W2285" s="35" t="s">
        <v>57</v>
      </c>
      <c r="X2285" s="35" t="s">
        <v>8355</v>
      </c>
      <c r="Y2285" s="35" t="s">
        <v>8416</v>
      </c>
      <c r="Z2285" s="35" t="s">
        <v>862</v>
      </c>
    </row>
    <row r="2286" spans="1:26" ht="15" customHeight="1">
      <c r="A2286" s="35" t="s">
        <v>1304</v>
      </c>
      <c r="C2286" s="35" t="s">
        <v>8418</v>
      </c>
      <c r="D2286" s="35">
        <f>IFERROR(IF($A2286="HDC",IF(VLOOKUP($C2286,hdc!$B$2:$F$1600,2,FALSE())="","",VLOOKUP($C2286,hdc!$B$2:$F$1600,2,FALSE())),IF($A2286="NAUTICS",IF(VLOOKUP($C2286,nautics!$B$2:$F$1200,2,FALSE())="","",VLOOKUP($C2286,nautics!$B$2:$F$1200,2,FALSE())),IF($A2286="ST",IF(VLOOKUP($C2286,st!$B$2:$F$400,2,FALSE())="","",VLOOKUP($C2286,st!$B$2:$F$400,2,FALSE())),""))),"")</f>
        <v>1</v>
      </c>
      <c r="E2286" s="35">
        <f>IFERROR(IF($A2286="HDC",IF(VLOOKUP($C2286,hdc!$B$2:$F$1600,3,FALSE())="","",VLOOKUP($C2286,hdc!$B$2:$F$1600,3,FALSE())),IF($A2286="NAUTICS",IF(VLOOKUP($C2286,nautics!$B$2:$F$1200,3,FALSE())="","",VLOOKUP($C2286,nautics!$B$2:$F$1200,3,FALSE())),IF($A2286="ST",IF(VLOOKUP($C2286,st!$B$2:$F$400,3,FALSE())="","",VLOOKUP($C2286,st!$B$2:$F$400,3,FALSE())),""))),"")</f>
        <v>1</v>
      </c>
      <c r="F2286" s="35" t="str">
        <f>IFERROR(IF($A2286="HDC",IF(VLOOKUP($C2286,hdc!$B$2:$F$1600,4,FALSE())="","",VLOOKUP($C2286,hdc!$B$2:$F$1600,4,FALSE())),IF($A2286="NAUTICS",IF(VLOOKUP($C2286,nautics!$B$2:$F$1200,4,FALSE())="","",VLOOKUP($C2286,nautics!$B$2:$F$1200,4,FALSE())),IF($A2286="ST",IF(VLOOKUP($C2286,st!$B$2:$F$400,4,FALSE())="","",VLOOKUP($C2286,st!$B$2:$F$400,4,FALSE())),""))),"")</f>
        <v/>
      </c>
      <c r="G2286" s="35" t="str">
        <f>IFERROR(IF($A2286="HDC",IF(VLOOKUP($C2286,hdc!$B$2:$F$1600,5,FALSE())="","",VLOOKUP($C2286,hdc!$B$2:$F$1600,5,FALSE())),IF($A2286="NAUTICS",IF(VLOOKUP($C2286,nautics!$B$2:$F$1200,5,FALSE())="","",VLOOKUP($C2286,nautics!$B$2:$F$1200,5,FALSE())),IF($A2286="ST",IF(VLOOKUP($C2286,st!$B$2:$F$400,5,FALSE())="","",VLOOKUP($C2286,st!$B$2:$F$400,5,FALSE())),""))),"")</f>
        <v/>
      </c>
      <c r="H2286" s="35" t="s">
        <v>33</v>
      </c>
      <c r="I2286" s="35" t="s">
        <v>34</v>
      </c>
      <c r="J2286" s="35" t="s">
        <v>8421</v>
      </c>
      <c r="K2286" s="35">
        <f t="shared" si="8"/>
        <v>61</v>
      </c>
      <c r="L2286" s="35" t="s">
        <v>8423</v>
      </c>
      <c r="M2286" s="35" t="s">
        <v>8424</v>
      </c>
      <c r="N2286" s="35" t="s">
        <v>53</v>
      </c>
      <c r="O2286" s="35" t="s">
        <v>55</v>
      </c>
      <c r="P2286" s="35" t="s">
        <v>855</v>
      </c>
      <c r="Q2286" s="35" t="s">
        <v>856</v>
      </c>
      <c r="S2286" s="35" t="s">
        <v>46</v>
      </c>
      <c r="T2286" s="35" t="s">
        <v>49</v>
      </c>
      <c r="U2286" s="35" t="s">
        <v>8426</v>
      </c>
      <c r="W2286" s="35" t="s">
        <v>57</v>
      </c>
      <c r="X2286" s="35" t="s">
        <v>8355</v>
      </c>
      <c r="Y2286" s="35" t="s">
        <v>212</v>
      </c>
      <c r="Z2286" s="35" t="s">
        <v>862</v>
      </c>
    </row>
    <row r="2287" spans="1:26" ht="15" customHeight="1">
      <c r="A2287" s="35" t="s">
        <v>1304</v>
      </c>
      <c r="C2287" s="35" t="s">
        <v>8430</v>
      </c>
      <c r="D2287" s="35">
        <f>IFERROR(IF($A2287="HDC",IF(VLOOKUP($C2287,hdc!$B$2:$F$1600,2,FALSE())="","",VLOOKUP($C2287,hdc!$B$2:$F$1600,2,FALSE())),IF($A2287="NAUTICS",IF(VLOOKUP($C2287,nautics!$B$2:$F$1200,2,FALSE())="","",VLOOKUP($C2287,nautics!$B$2:$F$1200,2,FALSE())),IF($A2287="ST",IF(VLOOKUP($C2287,st!$B$2:$F$400,2,FALSE())="","",VLOOKUP($C2287,st!$B$2:$F$400,2,FALSE())),""))),"")</f>
        <v>1</v>
      </c>
      <c r="E2287" s="35">
        <f>IFERROR(IF($A2287="HDC",IF(VLOOKUP($C2287,hdc!$B$2:$F$1600,3,FALSE())="","",VLOOKUP($C2287,hdc!$B$2:$F$1600,3,FALSE())),IF($A2287="NAUTICS",IF(VLOOKUP($C2287,nautics!$B$2:$F$1200,3,FALSE())="","",VLOOKUP($C2287,nautics!$B$2:$F$1200,3,FALSE())),IF($A2287="ST",IF(VLOOKUP($C2287,st!$B$2:$F$400,3,FALSE())="","",VLOOKUP($C2287,st!$B$2:$F$400,3,FALSE())),""))),"")</f>
        <v>1</v>
      </c>
      <c r="F2287" s="35" t="str">
        <f>IFERROR(IF($A2287="HDC",IF(VLOOKUP($C2287,hdc!$B$2:$F$1600,4,FALSE())="","",VLOOKUP($C2287,hdc!$B$2:$F$1600,4,FALSE())),IF($A2287="NAUTICS",IF(VLOOKUP($C2287,nautics!$B$2:$F$1200,4,FALSE())="","",VLOOKUP($C2287,nautics!$B$2:$F$1200,4,FALSE())),IF($A2287="ST",IF(VLOOKUP($C2287,st!$B$2:$F$400,4,FALSE())="","",VLOOKUP($C2287,st!$B$2:$F$400,4,FALSE())),""))),"")</f>
        <v/>
      </c>
      <c r="G2287" s="35" t="str">
        <f>IFERROR(IF($A2287="HDC",IF(VLOOKUP($C2287,hdc!$B$2:$F$1600,5,FALSE())="","",VLOOKUP($C2287,hdc!$B$2:$F$1600,5,FALSE())),IF($A2287="NAUTICS",IF(VLOOKUP($C2287,nautics!$B$2:$F$1200,5,FALSE())="","",VLOOKUP($C2287,nautics!$B$2:$F$1200,5,FALSE())),IF($A2287="ST",IF(VLOOKUP($C2287,st!$B$2:$F$400,5,FALSE())="","",VLOOKUP($C2287,st!$B$2:$F$400,5,FALSE())),""))),"")</f>
        <v/>
      </c>
      <c r="H2287" s="35" t="s">
        <v>33</v>
      </c>
      <c r="I2287" s="35" t="s">
        <v>34</v>
      </c>
      <c r="J2287" s="35" t="s">
        <v>8432</v>
      </c>
      <c r="K2287" s="35">
        <f t="shared" si="8"/>
        <v>59</v>
      </c>
      <c r="L2287" s="35" t="s">
        <v>8434</v>
      </c>
      <c r="M2287" s="35" t="s">
        <v>8435</v>
      </c>
      <c r="N2287" s="35" t="s">
        <v>53</v>
      </c>
      <c r="O2287" s="35" t="s">
        <v>55</v>
      </c>
      <c r="P2287" s="35" t="s">
        <v>855</v>
      </c>
      <c r="Q2287" s="35" t="s">
        <v>856</v>
      </c>
      <c r="S2287" s="35" t="s">
        <v>46</v>
      </c>
      <c r="T2287" s="35" t="s">
        <v>49</v>
      </c>
      <c r="U2287" s="35" t="s">
        <v>8437</v>
      </c>
      <c r="W2287" s="35" t="s">
        <v>57</v>
      </c>
      <c r="X2287" s="35" t="s">
        <v>8355</v>
      </c>
      <c r="Y2287" s="35" t="s">
        <v>764</v>
      </c>
      <c r="Z2287" s="35" t="s">
        <v>862</v>
      </c>
    </row>
    <row r="2288" spans="1:26" ht="15" customHeight="1">
      <c r="A2288" s="35" t="s">
        <v>1304</v>
      </c>
      <c r="C2288" s="35" t="s">
        <v>8441</v>
      </c>
      <c r="D2288" s="35">
        <f>IFERROR(IF($A2288="HDC",IF(VLOOKUP($C2288,hdc!$B$2:$F$1600,2,FALSE())="","",VLOOKUP($C2288,hdc!$B$2:$F$1600,2,FALSE())),IF($A2288="NAUTICS",IF(VLOOKUP($C2288,nautics!$B$2:$F$1200,2,FALSE())="","",VLOOKUP($C2288,nautics!$B$2:$F$1200,2,FALSE())),IF($A2288="ST",IF(VLOOKUP($C2288,st!$B$2:$F$400,2,FALSE())="","",VLOOKUP($C2288,st!$B$2:$F$400,2,FALSE())),""))),"")</f>
        <v>1</v>
      </c>
      <c r="E2288" s="35">
        <f>IFERROR(IF($A2288="HDC",IF(VLOOKUP($C2288,hdc!$B$2:$F$1600,3,FALSE())="","",VLOOKUP($C2288,hdc!$B$2:$F$1600,3,FALSE())),IF($A2288="NAUTICS",IF(VLOOKUP($C2288,nautics!$B$2:$F$1200,3,FALSE())="","",VLOOKUP($C2288,nautics!$B$2:$F$1200,3,FALSE())),IF($A2288="ST",IF(VLOOKUP($C2288,st!$B$2:$F$400,3,FALSE())="","",VLOOKUP($C2288,st!$B$2:$F$400,3,FALSE())),""))),"")</f>
        <v>1</v>
      </c>
      <c r="F2288" s="35" t="str">
        <f>IFERROR(IF($A2288="HDC",IF(VLOOKUP($C2288,hdc!$B$2:$F$1600,4,FALSE())="","",VLOOKUP($C2288,hdc!$B$2:$F$1600,4,FALSE())),IF($A2288="NAUTICS",IF(VLOOKUP($C2288,nautics!$B$2:$F$1200,4,FALSE())="","",VLOOKUP($C2288,nautics!$B$2:$F$1200,4,FALSE())),IF($A2288="ST",IF(VLOOKUP($C2288,st!$B$2:$F$400,4,FALSE())="","",VLOOKUP($C2288,st!$B$2:$F$400,4,FALSE())),""))),"")</f>
        <v/>
      </c>
      <c r="G2288" s="35" t="str">
        <f>IFERROR(IF($A2288="HDC",IF(VLOOKUP($C2288,hdc!$B$2:$F$1600,5,FALSE())="","",VLOOKUP($C2288,hdc!$B$2:$F$1600,5,FALSE())),IF($A2288="NAUTICS",IF(VLOOKUP($C2288,nautics!$B$2:$F$1200,5,FALSE())="","",VLOOKUP($C2288,nautics!$B$2:$F$1200,5,FALSE())),IF($A2288="ST",IF(VLOOKUP($C2288,st!$B$2:$F$400,5,FALSE())="","",VLOOKUP($C2288,st!$B$2:$F$400,5,FALSE())),""))),"")</f>
        <v/>
      </c>
      <c r="H2288" s="35" t="s">
        <v>33</v>
      </c>
      <c r="I2288" s="35" t="s">
        <v>34</v>
      </c>
      <c r="J2288" s="35" t="s">
        <v>8444</v>
      </c>
      <c r="K2288" s="35">
        <f t="shared" si="8"/>
        <v>56</v>
      </c>
      <c r="L2288" s="35" t="s">
        <v>8445</v>
      </c>
      <c r="M2288" s="35" t="s">
        <v>8446</v>
      </c>
      <c r="N2288" s="35" t="s">
        <v>796</v>
      </c>
      <c r="O2288" s="35" t="s">
        <v>797</v>
      </c>
      <c r="P2288" s="35" t="s">
        <v>855</v>
      </c>
      <c r="Q2288" s="35" t="s">
        <v>856</v>
      </c>
      <c r="S2288" s="35" t="s">
        <v>46</v>
      </c>
      <c r="T2288" s="35" t="s">
        <v>49</v>
      </c>
      <c r="U2288" s="35" t="s">
        <v>8449</v>
      </c>
      <c r="W2288" s="35" t="s">
        <v>57</v>
      </c>
      <c r="X2288" s="35" t="s">
        <v>8355</v>
      </c>
      <c r="Y2288" s="35" t="s">
        <v>8451</v>
      </c>
      <c r="Z2288" s="35" t="s">
        <v>862</v>
      </c>
    </row>
    <row r="2289" spans="1:26" ht="15" customHeight="1">
      <c r="A2289" s="35" t="s">
        <v>1304</v>
      </c>
      <c r="C2289" s="35" t="s">
        <v>8453</v>
      </c>
      <c r="D2289" s="35">
        <f>IFERROR(IF($A2289="HDC",IF(VLOOKUP($C2289,hdc!$B$2:$F$1600,2,FALSE())="","",VLOOKUP($C2289,hdc!$B$2:$F$1600,2,FALSE())),IF($A2289="NAUTICS",IF(VLOOKUP($C2289,nautics!$B$2:$F$1200,2,FALSE())="","",VLOOKUP($C2289,nautics!$B$2:$F$1200,2,FALSE())),IF($A2289="ST",IF(VLOOKUP($C2289,st!$B$2:$F$400,2,FALSE())="","",VLOOKUP($C2289,st!$B$2:$F$400,2,FALSE())),""))),"")</f>
        <v>1</v>
      </c>
      <c r="E2289" s="35">
        <f>IFERROR(IF($A2289="HDC",IF(VLOOKUP($C2289,hdc!$B$2:$F$1600,3,FALSE())="","",VLOOKUP($C2289,hdc!$B$2:$F$1600,3,FALSE())),IF($A2289="NAUTICS",IF(VLOOKUP($C2289,nautics!$B$2:$F$1200,3,FALSE())="","",VLOOKUP($C2289,nautics!$B$2:$F$1200,3,FALSE())),IF($A2289="ST",IF(VLOOKUP($C2289,st!$B$2:$F$400,3,FALSE())="","",VLOOKUP($C2289,st!$B$2:$F$400,3,FALSE())),""))),"")</f>
        <v>1</v>
      </c>
      <c r="F2289" s="35" t="str">
        <f>IFERROR(IF($A2289="HDC",IF(VLOOKUP($C2289,hdc!$B$2:$F$1600,4,FALSE())="","",VLOOKUP($C2289,hdc!$B$2:$F$1600,4,FALSE())),IF($A2289="NAUTICS",IF(VLOOKUP($C2289,nautics!$B$2:$F$1200,4,FALSE())="","",VLOOKUP($C2289,nautics!$B$2:$F$1200,4,FALSE())),IF($A2289="ST",IF(VLOOKUP($C2289,st!$B$2:$F$400,4,FALSE())="","",VLOOKUP($C2289,st!$B$2:$F$400,4,FALSE())),""))),"")</f>
        <v/>
      </c>
      <c r="G2289" s="35" t="str">
        <f>IFERROR(IF($A2289="HDC",IF(VLOOKUP($C2289,hdc!$B$2:$F$1600,5,FALSE())="","",VLOOKUP($C2289,hdc!$B$2:$F$1600,5,FALSE())),IF($A2289="NAUTICS",IF(VLOOKUP($C2289,nautics!$B$2:$F$1200,5,FALSE())="","",VLOOKUP($C2289,nautics!$B$2:$F$1200,5,FALSE())),IF($A2289="ST",IF(VLOOKUP($C2289,st!$B$2:$F$400,5,FALSE())="","",VLOOKUP($C2289,st!$B$2:$F$400,5,FALSE())),""))),"")</f>
        <v/>
      </c>
      <c r="H2289" s="35" t="s">
        <v>2843</v>
      </c>
      <c r="I2289" s="35" t="s">
        <v>34</v>
      </c>
      <c r="J2289" s="35" t="s">
        <v>8455</v>
      </c>
      <c r="K2289" s="35">
        <f t="shared" si="8"/>
        <v>39</v>
      </c>
      <c r="L2289" s="35" t="s">
        <v>855</v>
      </c>
      <c r="M2289" s="35" t="s">
        <v>856</v>
      </c>
      <c r="N2289" s="35" t="s">
        <v>46</v>
      </c>
      <c r="O2289" s="35" t="s">
        <v>49</v>
      </c>
      <c r="P2289" s="35" t="s">
        <v>8457</v>
      </c>
      <c r="Q2289" s="35" t="s">
        <v>8458</v>
      </c>
      <c r="S2289" s="35" t="s">
        <v>896</v>
      </c>
      <c r="T2289" s="35" t="s">
        <v>897</v>
      </c>
      <c r="U2289" s="35" t="s">
        <v>8460</v>
      </c>
      <c r="W2289" s="35" t="s">
        <v>57</v>
      </c>
      <c r="X2289" s="35" t="s">
        <v>8462</v>
      </c>
      <c r="Y2289" s="35" t="s">
        <v>862</v>
      </c>
      <c r="Z2289" s="35" t="s">
        <v>8463</v>
      </c>
    </row>
    <row r="2290" spans="1:26" ht="15" customHeight="1">
      <c r="A2290" s="35" t="s">
        <v>1304</v>
      </c>
      <c r="C2290" s="35" t="s">
        <v>8465</v>
      </c>
      <c r="D2290" s="35">
        <f>IFERROR(IF($A2290="HDC",IF(VLOOKUP($C2290,hdc!$B$2:$F$1600,2,FALSE())="","",VLOOKUP($C2290,hdc!$B$2:$F$1600,2,FALSE())),IF($A2290="NAUTICS",IF(VLOOKUP($C2290,nautics!$B$2:$F$1200,2,FALSE())="","",VLOOKUP($C2290,nautics!$B$2:$F$1200,2,FALSE())),IF($A2290="ST",IF(VLOOKUP($C2290,st!$B$2:$F$400,2,FALSE())="","",VLOOKUP($C2290,st!$B$2:$F$400,2,FALSE())),""))),"")</f>
        <v>1</v>
      </c>
      <c r="E2290" s="35">
        <f>IFERROR(IF($A2290="HDC",IF(VLOOKUP($C2290,hdc!$B$2:$F$1600,3,FALSE())="","",VLOOKUP($C2290,hdc!$B$2:$F$1600,3,FALSE())),IF($A2290="NAUTICS",IF(VLOOKUP($C2290,nautics!$B$2:$F$1200,3,FALSE())="","",VLOOKUP($C2290,nautics!$B$2:$F$1200,3,FALSE())),IF($A2290="ST",IF(VLOOKUP($C2290,st!$B$2:$F$400,3,FALSE())="","",VLOOKUP($C2290,st!$B$2:$F$400,3,FALSE())),""))),"")</f>
        <v>1</v>
      </c>
      <c r="F2290" s="35" t="str">
        <f>IFERROR(IF($A2290="HDC",IF(VLOOKUP($C2290,hdc!$B$2:$F$1600,4,FALSE())="","",VLOOKUP($C2290,hdc!$B$2:$F$1600,4,FALSE())),IF($A2290="NAUTICS",IF(VLOOKUP($C2290,nautics!$B$2:$F$1200,4,FALSE())="","",VLOOKUP($C2290,nautics!$B$2:$F$1200,4,FALSE())),IF($A2290="ST",IF(VLOOKUP($C2290,st!$B$2:$F$400,4,FALSE())="","",VLOOKUP($C2290,st!$B$2:$F$400,4,FALSE())),""))),"")</f>
        <v/>
      </c>
      <c r="G2290" s="35" t="str">
        <f>IFERROR(IF($A2290="HDC",IF(VLOOKUP($C2290,hdc!$B$2:$F$1600,5,FALSE())="","",VLOOKUP($C2290,hdc!$B$2:$F$1600,5,FALSE())),IF($A2290="NAUTICS",IF(VLOOKUP($C2290,nautics!$B$2:$F$1200,5,FALSE())="","",VLOOKUP($C2290,nautics!$B$2:$F$1200,5,FALSE())),IF($A2290="ST",IF(VLOOKUP($C2290,st!$B$2:$F$400,5,FALSE())="","",VLOOKUP($C2290,st!$B$2:$F$400,5,FALSE())),""))),"")</f>
        <v/>
      </c>
      <c r="H2290" s="35" t="s">
        <v>2843</v>
      </c>
      <c r="I2290" s="35" t="s">
        <v>34</v>
      </c>
      <c r="J2290" s="35" t="s">
        <v>8467</v>
      </c>
      <c r="K2290" s="35">
        <f t="shared" si="8"/>
        <v>44</v>
      </c>
      <c r="L2290" s="35" t="s">
        <v>855</v>
      </c>
      <c r="M2290" s="35" t="s">
        <v>856</v>
      </c>
      <c r="N2290" s="35" t="s">
        <v>46</v>
      </c>
      <c r="O2290" s="35" t="s">
        <v>49</v>
      </c>
      <c r="P2290" s="35" t="s">
        <v>8472</v>
      </c>
      <c r="Q2290" s="35" t="s">
        <v>8473</v>
      </c>
      <c r="S2290" s="35" t="s">
        <v>842</v>
      </c>
      <c r="T2290" s="35" t="s">
        <v>843</v>
      </c>
      <c r="U2290" s="35" t="s">
        <v>8475</v>
      </c>
      <c r="W2290" s="35" t="s">
        <v>57</v>
      </c>
      <c r="X2290" s="35" t="s">
        <v>8462</v>
      </c>
      <c r="Y2290" s="35" t="s">
        <v>862</v>
      </c>
      <c r="Z2290" s="35" t="s">
        <v>8476</v>
      </c>
    </row>
    <row r="2291" spans="1:26" ht="15" customHeight="1">
      <c r="A2291" s="35" t="s">
        <v>1304</v>
      </c>
      <c r="B2291" s="35" t="s">
        <v>7086</v>
      </c>
      <c r="C2291" s="35" t="s">
        <v>8481</v>
      </c>
      <c r="D2291" s="35">
        <f>IFERROR(IF($A2291="HDC",IF(VLOOKUP($C2291,hdc!$B$2:$F$1600,2,FALSE())="","",VLOOKUP($C2291,hdc!$B$2:$F$1600,2,FALSE())),IF($A2291="NAUTICS",IF(VLOOKUP($C2291,nautics!$B$2:$F$1200,2,FALSE())="","",VLOOKUP($C2291,nautics!$B$2:$F$1200,2,FALSE())),IF($A2291="ST",IF(VLOOKUP($C2291,st!$B$2:$F$400,2,FALSE())="","",VLOOKUP($C2291,st!$B$2:$F$400,2,FALSE())),""))),"")</f>
        <v>1</v>
      </c>
      <c r="E2291" s="35">
        <f>IFERROR(IF($A2291="HDC",IF(VLOOKUP($C2291,hdc!$B$2:$F$1600,3,FALSE())="","",VLOOKUP($C2291,hdc!$B$2:$F$1600,3,FALSE())),IF($A2291="NAUTICS",IF(VLOOKUP($C2291,nautics!$B$2:$F$1200,3,FALSE())="","",VLOOKUP($C2291,nautics!$B$2:$F$1200,3,FALSE())),IF($A2291="ST",IF(VLOOKUP($C2291,st!$B$2:$F$400,3,FALSE())="","",VLOOKUP($C2291,st!$B$2:$F$400,3,FALSE())),""))),"")</f>
        <v>1</v>
      </c>
      <c r="F2291" s="35" t="str">
        <f>IFERROR(IF($A2291="HDC",IF(VLOOKUP($C2291,hdc!$B$2:$F$1600,4,FALSE())="","",VLOOKUP($C2291,hdc!$B$2:$F$1600,4,FALSE())),IF($A2291="NAUTICS",IF(VLOOKUP($C2291,nautics!$B$2:$F$1200,4,FALSE())="","",VLOOKUP($C2291,nautics!$B$2:$F$1200,4,FALSE())),IF($A2291="ST",IF(VLOOKUP($C2291,st!$B$2:$F$400,4,FALSE())="","",VLOOKUP($C2291,st!$B$2:$F$400,4,FALSE())),""))),"")</f>
        <v/>
      </c>
      <c r="G2291" s="35" t="str">
        <f>IFERROR(IF($A2291="HDC",IF(VLOOKUP($C2291,hdc!$B$2:$F$1600,5,FALSE())="","",VLOOKUP($C2291,hdc!$B$2:$F$1600,5,FALSE())),IF($A2291="NAUTICS",IF(VLOOKUP($C2291,nautics!$B$2:$F$1200,5,FALSE())="","",VLOOKUP($C2291,nautics!$B$2:$F$1200,5,FALSE())),IF($A2291="ST",IF(VLOOKUP($C2291,st!$B$2:$F$400,5,FALSE())="","",VLOOKUP($C2291,st!$B$2:$F$400,5,FALSE())),""))),"")</f>
        <v/>
      </c>
      <c r="H2291" s="35" t="s">
        <v>84</v>
      </c>
      <c r="I2291" s="35" t="s">
        <v>34</v>
      </c>
      <c r="J2291" s="35" t="s">
        <v>4169</v>
      </c>
      <c r="K2291" s="35">
        <f t="shared" si="8"/>
        <v>37</v>
      </c>
      <c r="L2291" s="35" t="s">
        <v>8482</v>
      </c>
      <c r="M2291" s="35" t="s">
        <v>8483</v>
      </c>
      <c r="N2291" s="35" t="s">
        <v>2019</v>
      </c>
      <c r="O2291" s="35" t="s">
        <v>2020</v>
      </c>
      <c r="P2291" s="35" t="s">
        <v>8486</v>
      </c>
      <c r="Q2291" s="35" t="s">
        <v>8487</v>
      </c>
      <c r="S2291" s="35" t="s">
        <v>872</v>
      </c>
      <c r="T2291" s="35" t="s">
        <v>873</v>
      </c>
      <c r="U2291" s="35" t="s">
        <v>8489</v>
      </c>
      <c r="W2291" s="35" t="s">
        <v>57</v>
      </c>
      <c r="X2291" s="35" t="s">
        <v>59</v>
      </c>
      <c r="Y2291" s="35" t="s">
        <v>2027</v>
      </c>
      <c r="Z2291" s="35" t="s">
        <v>8490</v>
      </c>
    </row>
    <row r="2292" spans="1:26" ht="15" customHeight="1">
      <c r="A2292" s="35" t="s">
        <v>1304</v>
      </c>
      <c r="C2292" s="35" t="s">
        <v>8492</v>
      </c>
      <c r="D2292" s="35">
        <f>IFERROR(IF($A2292="HDC",IF(VLOOKUP($C2292,hdc!$B$2:$F$1600,2,FALSE())="","",VLOOKUP($C2292,hdc!$B$2:$F$1600,2,FALSE())),IF($A2292="NAUTICS",IF(VLOOKUP($C2292,nautics!$B$2:$F$1200,2,FALSE())="","",VLOOKUP($C2292,nautics!$B$2:$F$1200,2,FALSE())),IF($A2292="ST",IF(VLOOKUP($C2292,st!$B$2:$F$400,2,FALSE())="","",VLOOKUP($C2292,st!$B$2:$F$400,2,FALSE())),""))),"")</f>
        <v>1</v>
      </c>
      <c r="E2292" s="35">
        <f>IFERROR(IF($A2292="HDC",IF(VLOOKUP($C2292,hdc!$B$2:$F$1600,3,FALSE())="","",VLOOKUP($C2292,hdc!$B$2:$F$1600,3,FALSE())),IF($A2292="NAUTICS",IF(VLOOKUP($C2292,nautics!$B$2:$F$1200,3,FALSE())="","",VLOOKUP($C2292,nautics!$B$2:$F$1200,3,FALSE())),IF($A2292="ST",IF(VLOOKUP($C2292,st!$B$2:$F$400,3,FALSE())="","",VLOOKUP($C2292,st!$B$2:$F$400,3,FALSE())),""))),"")</f>
        <v>1</v>
      </c>
      <c r="F2292" s="35" t="str">
        <f>IFERROR(IF($A2292="HDC",IF(VLOOKUP($C2292,hdc!$B$2:$F$1600,4,FALSE())="","",VLOOKUP($C2292,hdc!$B$2:$F$1600,4,FALSE())),IF($A2292="NAUTICS",IF(VLOOKUP($C2292,nautics!$B$2:$F$1200,4,FALSE())="","",VLOOKUP($C2292,nautics!$B$2:$F$1200,4,FALSE())),IF($A2292="ST",IF(VLOOKUP($C2292,st!$B$2:$F$400,4,FALSE())="","",VLOOKUP($C2292,st!$B$2:$F$400,4,FALSE())),""))),"")</f>
        <v/>
      </c>
      <c r="G2292" s="35" t="str">
        <f>IFERROR(IF($A2292="HDC",IF(VLOOKUP($C2292,hdc!$B$2:$F$1600,5,FALSE())="","",VLOOKUP($C2292,hdc!$B$2:$F$1600,5,FALSE())),IF($A2292="NAUTICS",IF(VLOOKUP($C2292,nautics!$B$2:$F$1200,5,FALSE())="","",VLOOKUP($C2292,nautics!$B$2:$F$1200,5,FALSE())),IF($A2292="ST",IF(VLOOKUP($C2292,st!$B$2:$F$400,5,FALSE())="","",VLOOKUP($C2292,st!$B$2:$F$400,5,FALSE())),""))),"")</f>
        <v/>
      </c>
      <c r="H2292" s="35" t="s">
        <v>316</v>
      </c>
      <c r="I2292" s="35" t="s">
        <v>34</v>
      </c>
      <c r="J2292" s="35" t="s">
        <v>8494</v>
      </c>
      <c r="K2292" s="35">
        <f t="shared" si="8"/>
        <v>51</v>
      </c>
      <c r="L2292" s="35" t="s">
        <v>1242</v>
      </c>
      <c r="M2292" s="35" t="s">
        <v>1243</v>
      </c>
      <c r="N2292" s="35" t="s">
        <v>46</v>
      </c>
      <c r="O2292" s="35" t="s">
        <v>49</v>
      </c>
      <c r="P2292" s="35" t="s">
        <v>8482</v>
      </c>
      <c r="Q2292" s="35" t="s">
        <v>8483</v>
      </c>
      <c r="S2292" s="35" t="s">
        <v>2019</v>
      </c>
      <c r="T2292" s="35" t="s">
        <v>2020</v>
      </c>
      <c r="U2292" s="35" t="s">
        <v>8498</v>
      </c>
      <c r="W2292" s="35" t="s">
        <v>57</v>
      </c>
      <c r="X2292" s="35" t="s">
        <v>8499</v>
      </c>
      <c r="Y2292" s="35" t="s">
        <v>1255</v>
      </c>
      <c r="Z2292" s="35" t="s">
        <v>2027</v>
      </c>
    </row>
    <row r="2293" spans="1:26" ht="15" customHeight="1">
      <c r="A2293" s="35" t="s">
        <v>1304</v>
      </c>
      <c r="C2293" s="35" t="s">
        <v>8502</v>
      </c>
      <c r="D2293" s="35">
        <f>IFERROR(IF($A2293="HDC",IF(VLOOKUP($C2293,hdc!$B$2:$F$1600,2,FALSE())="","",VLOOKUP($C2293,hdc!$B$2:$F$1600,2,FALSE())),IF($A2293="NAUTICS",IF(VLOOKUP($C2293,nautics!$B$2:$F$1200,2,FALSE())="","",VLOOKUP($C2293,nautics!$B$2:$F$1200,2,FALSE())),IF($A2293="ST",IF(VLOOKUP($C2293,st!$B$2:$F$400,2,FALSE())="","",VLOOKUP($C2293,st!$B$2:$F$400,2,FALSE())),""))),"")</f>
        <v>1</v>
      </c>
      <c r="E2293" s="35">
        <f>IFERROR(IF($A2293="HDC",IF(VLOOKUP($C2293,hdc!$B$2:$F$1600,3,FALSE())="","",VLOOKUP($C2293,hdc!$B$2:$F$1600,3,FALSE())),IF($A2293="NAUTICS",IF(VLOOKUP($C2293,nautics!$B$2:$F$1200,3,FALSE())="","",VLOOKUP($C2293,nautics!$B$2:$F$1200,3,FALSE())),IF($A2293="ST",IF(VLOOKUP($C2293,st!$B$2:$F$400,3,FALSE())="","",VLOOKUP($C2293,st!$B$2:$F$400,3,FALSE())),""))),"")</f>
        <v>1</v>
      </c>
      <c r="F2293" s="35" t="str">
        <f>IFERROR(IF($A2293="HDC",IF(VLOOKUP($C2293,hdc!$B$2:$F$1600,4,FALSE())="","",VLOOKUP($C2293,hdc!$B$2:$F$1600,4,FALSE())),IF($A2293="NAUTICS",IF(VLOOKUP($C2293,nautics!$B$2:$F$1200,4,FALSE())="","",VLOOKUP($C2293,nautics!$B$2:$F$1200,4,FALSE())),IF($A2293="ST",IF(VLOOKUP($C2293,st!$B$2:$F$400,4,FALSE())="","",VLOOKUP($C2293,st!$B$2:$F$400,4,FALSE())),""))),"")</f>
        <v/>
      </c>
      <c r="G2293" s="35" t="str">
        <f>IFERROR(IF($A2293="HDC",IF(VLOOKUP($C2293,hdc!$B$2:$F$1600,5,FALSE())="","",VLOOKUP($C2293,hdc!$B$2:$F$1600,5,FALSE())),IF($A2293="NAUTICS",IF(VLOOKUP($C2293,nautics!$B$2:$F$1200,5,FALSE())="","",VLOOKUP($C2293,nautics!$B$2:$F$1200,5,FALSE())),IF($A2293="ST",IF(VLOOKUP($C2293,st!$B$2:$F$400,5,FALSE())="","",VLOOKUP($C2293,st!$B$2:$F$400,5,FALSE())),""))),"")</f>
        <v/>
      </c>
      <c r="H2293" s="35" t="s">
        <v>155</v>
      </c>
      <c r="I2293" s="35" t="s">
        <v>34</v>
      </c>
      <c r="J2293" s="35" t="s">
        <v>4114</v>
      </c>
      <c r="K2293" s="35">
        <f t="shared" si="8"/>
        <v>25</v>
      </c>
      <c r="L2293" s="35" t="s">
        <v>8482</v>
      </c>
      <c r="M2293" s="35" t="s">
        <v>8483</v>
      </c>
      <c r="N2293" s="35" t="s">
        <v>2019</v>
      </c>
      <c r="O2293" s="35" t="s">
        <v>2020</v>
      </c>
      <c r="P2293" s="35" t="s">
        <v>8505</v>
      </c>
      <c r="Q2293" s="35" t="s">
        <v>8487</v>
      </c>
      <c r="S2293" s="35" t="s">
        <v>842</v>
      </c>
      <c r="T2293" s="35" t="s">
        <v>843</v>
      </c>
      <c r="U2293" s="35" t="s">
        <v>8507</v>
      </c>
      <c r="W2293" s="35" t="s">
        <v>57</v>
      </c>
      <c r="X2293" s="35" t="s">
        <v>59</v>
      </c>
      <c r="Y2293" s="35" t="s">
        <v>2027</v>
      </c>
      <c r="Z2293" s="35" t="s">
        <v>8508</v>
      </c>
    </row>
    <row r="2294" spans="1:26" ht="15" customHeight="1">
      <c r="A2294" s="35" t="s">
        <v>1304</v>
      </c>
      <c r="C2294" s="35" t="s">
        <v>8510</v>
      </c>
      <c r="D2294" s="35">
        <f>IFERROR(IF($A2294="HDC",IF(VLOOKUP($C2294,hdc!$B$2:$F$1600,2,FALSE())="","",VLOOKUP($C2294,hdc!$B$2:$F$1600,2,FALSE())),IF($A2294="NAUTICS",IF(VLOOKUP($C2294,nautics!$B$2:$F$1200,2,FALSE())="","",VLOOKUP($C2294,nautics!$B$2:$F$1200,2,FALSE())),IF($A2294="ST",IF(VLOOKUP($C2294,st!$B$2:$F$400,2,FALSE())="","",VLOOKUP($C2294,st!$B$2:$F$400,2,FALSE())),""))),"")</f>
        <v>1</v>
      </c>
      <c r="E2294" s="35">
        <f>IFERROR(IF($A2294="HDC",IF(VLOOKUP($C2294,hdc!$B$2:$F$1600,3,FALSE())="","",VLOOKUP($C2294,hdc!$B$2:$F$1600,3,FALSE())),IF($A2294="NAUTICS",IF(VLOOKUP($C2294,nautics!$B$2:$F$1200,3,FALSE())="","",VLOOKUP($C2294,nautics!$B$2:$F$1200,3,FALSE())),IF($A2294="ST",IF(VLOOKUP($C2294,st!$B$2:$F$400,3,FALSE())="","",VLOOKUP($C2294,st!$B$2:$F$400,3,FALSE())),""))),"")</f>
        <v>1</v>
      </c>
      <c r="F2294" s="35" t="str">
        <f>IFERROR(IF($A2294="HDC",IF(VLOOKUP($C2294,hdc!$B$2:$F$1600,4,FALSE())="","",VLOOKUP($C2294,hdc!$B$2:$F$1600,4,FALSE())),IF($A2294="NAUTICS",IF(VLOOKUP($C2294,nautics!$B$2:$F$1200,4,FALSE())="","",VLOOKUP($C2294,nautics!$B$2:$F$1200,4,FALSE())),IF($A2294="ST",IF(VLOOKUP($C2294,st!$B$2:$F$400,4,FALSE())="","",VLOOKUP($C2294,st!$B$2:$F$400,4,FALSE())),""))),"")</f>
        <v/>
      </c>
      <c r="G2294" s="35" t="str">
        <f>IFERROR(IF($A2294="HDC",IF(VLOOKUP($C2294,hdc!$B$2:$F$1600,5,FALSE())="","",VLOOKUP($C2294,hdc!$B$2:$F$1600,5,FALSE())),IF($A2294="NAUTICS",IF(VLOOKUP($C2294,nautics!$B$2:$F$1200,5,FALSE())="","",VLOOKUP($C2294,nautics!$B$2:$F$1200,5,FALSE())),IF($A2294="ST",IF(VLOOKUP($C2294,st!$B$2:$F$400,5,FALSE())="","",VLOOKUP($C2294,st!$B$2:$F$400,5,FALSE())),""))),"")</f>
        <v/>
      </c>
      <c r="H2294" s="35" t="s">
        <v>84</v>
      </c>
      <c r="I2294" s="35" t="s">
        <v>34</v>
      </c>
      <c r="J2294" s="35" t="s">
        <v>8511</v>
      </c>
      <c r="K2294" s="35">
        <f t="shared" si="8"/>
        <v>84</v>
      </c>
      <c r="L2294" s="35" t="s">
        <v>8482</v>
      </c>
      <c r="M2294" s="35" t="s">
        <v>8483</v>
      </c>
      <c r="N2294" s="35" t="s">
        <v>2019</v>
      </c>
      <c r="O2294" s="35" t="s">
        <v>2020</v>
      </c>
      <c r="P2294" s="35" t="s">
        <v>8515</v>
      </c>
      <c r="Q2294" s="35" t="s">
        <v>8516</v>
      </c>
      <c r="S2294" s="35" t="s">
        <v>896</v>
      </c>
      <c r="T2294" s="35" t="s">
        <v>897</v>
      </c>
      <c r="U2294" s="35" t="s">
        <v>8517</v>
      </c>
      <c r="W2294" s="35" t="s">
        <v>57</v>
      </c>
      <c r="X2294" s="35" t="s">
        <v>59</v>
      </c>
      <c r="Y2294" s="35" t="s">
        <v>2027</v>
      </c>
      <c r="Z2294" s="35" t="s">
        <v>1428</v>
      </c>
    </row>
    <row r="2295" spans="1:26" ht="15" customHeight="1">
      <c r="A2295" s="35" t="s">
        <v>1304</v>
      </c>
      <c r="C2295" s="35" t="s">
        <v>8519</v>
      </c>
      <c r="D2295" s="35">
        <f>IFERROR(IF($A2295="HDC",IF(VLOOKUP($C2295,hdc!$B$2:$F$1600,2,FALSE())="","",VLOOKUP($C2295,hdc!$B$2:$F$1600,2,FALSE())),IF($A2295="NAUTICS",IF(VLOOKUP($C2295,nautics!$B$2:$F$1200,2,FALSE())="","",VLOOKUP($C2295,nautics!$B$2:$F$1200,2,FALSE())),IF($A2295="ST",IF(VLOOKUP($C2295,st!$B$2:$F$400,2,FALSE())="","",VLOOKUP($C2295,st!$B$2:$F$400,2,FALSE())),""))),"")</f>
        <v>1</v>
      </c>
      <c r="E2295" s="35">
        <f>IFERROR(IF($A2295="HDC",IF(VLOOKUP($C2295,hdc!$B$2:$F$1600,3,FALSE())="","",VLOOKUP($C2295,hdc!$B$2:$F$1600,3,FALSE())),IF($A2295="NAUTICS",IF(VLOOKUP($C2295,nautics!$B$2:$F$1200,3,FALSE())="","",VLOOKUP($C2295,nautics!$B$2:$F$1200,3,FALSE())),IF($A2295="ST",IF(VLOOKUP($C2295,st!$B$2:$F$400,3,FALSE())="","",VLOOKUP($C2295,st!$B$2:$F$400,3,FALSE())),""))),"")</f>
        <v>1</v>
      </c>
      <c r="F2295" s="35" t="str">
        <f>IFERROR(IF($A2295="HDC",IF(VLOOKUP($C2295,hdc!$B$2:$F$1600,4,FALSE())="","",VLOOKUP($C2295,hdc!$B$2:$F$1600,4,FALSE())),IF($A2295="NAUTICS",IF(VLOOKUP($C2295,nautics!$B$2:$F$1200,4,FALSE())="","",VLOOKUP($C2295,nautics!$B$2:$F$1200,4,FALSE())),IF($A2295="ST",IF(VLOOKUP($C2295,st!$B$2:$F$400,4,FALSE())="","",VLOOKUP($C2295,st!$B$2:$F$400,4,FALSE())),""))),"")</f>
        <v/>
      </c>
      <c r="G2295" s="35" t="str">
        <f>IFERROR(IF($A2295="HDC",IF(VLOOKUP($C2295,hdc!$B$2:$F$1600,5,FALSE())="","",VLOOKUP($C2295,hdc!$B$2:$F$1600,5,FALSE())),IF($A2295="NAUTICS",IF(VLOOKUP($C2295,nautics!$B$2:$F$1200,5,FALSE())="","",VLOOKUP($C2295,nautics!$B$2:$F$1200,5,FALSE())),IF($A2295="ST",IF(VLOOKUP($C2295,st!$B$2:$F$400,5,FALSE())="","",VLOOKUP($C2295,st!$B$2:$F$400,5,FALSE())),""))),"")</f>
        <v/>
      </c>
      <c r="H2295" s="35" t="s">
        <v>84</v>
      </c>
      <c r="I2295" s="35" t="s">
        <v>34</v>
      </c>
      <c r="J2295" s="35" t="s">
        <v>552</v>
      </c>
      <c r="K2295" s="35">
        <f t="shared" si="8"/>
        <v>5</v>
      </c>
      <c r="L2295" s="35" t="s">
        <v>8522</v>
      </c>
      <c r="M2295" s="35" t="s">
        <v>8523</v>
      </c>
      <c r="N2295" s="35" t="s">
        <v>842</v>
      </c>
      <c r="O2295" s="35" t="s">
        <v>843</v>
      </c>
      <c r="P2295" s="35" t="s">
        <v>8505</v>
      </c>
      <c r="Q2295" s="35" t="s">
        <v>8487</v>
      </c>
      <c r="S2295" s="35" t="s">
        <v>842</v>
      </c>
      <c r="T2295" s="35" t="s">
        <v>843</v>
      </c>
      <c r="U2295" s="35" t="s">
        <v>89</v>
      </c>
      <c r="W2295" s="35" t="s">
        <v>78</v>
      </c>
      <c r="X2295" s="35" t="s">
        <v>8526</v>
      </c>
      <c r="Y2295" s="35" t="s">
        <v>89</v>
      </c>
      <c r="Z2295" s="35" t="s">
        <v>89</v>
      </c>
    </row>
    <row r="2296" spans="1:26" ht="15" customHeight="1">
      <c r="A2296" s="35" t="s">
        <v>1304</v>
      </c>
      <c r="C2296" s="35" t="s">
        <v>8528</v>
      </c>
      <c r="D2296" s="35">
        <f>IFERROR(IF($A2296="HDC",IF(VLOOKUP($C2296,hdc!$B$2:$F$1600,2,FALSE())="","",VLOOKUP($C2296,hdc!$B$2:$F$1600,2,FALSE())),IF($A2296="NAUTICS",IF(VLOOKUP($C2296,nautics!$B$2:$F$1200,2,FALSE())="","",VLOOKUP($C2296,nautics!$B$2:$F$1200,2,FALSE())),IF($A2296="ST",IF(VLOOKUP($C2296,st!$B$2:$F$400,2,FALSE())="","",VLOOKUP($C2296,st!$B$2:$F$400,2,FALSE())),""))),"")</f>
        <v>1</v>
      </c>
      <c r="E2296" s="35">
        <f>IFERROR(IF($A2296="HDC",IF(VLOOKUP($C2296,hdc!$B$2:$F$1600,3,FALSE())="","",VLOOKUP($C2296,hdc!$B$2:$F$1600,3,FALSE())),IF($A2296="NAUTICS",IF(VLOOKUP($C2296,nautics!$B$2:$F$1200,3,FALSE())="","",VLOOKUP($C2296,nautics!$B$2:$F$1200,3,FALSE())),IF($A2296="ST",IF(VLOOKUP($C2296,st!$B$2:$F$400,3,FALSE())="","",VLOOKUP($C2296,st!$B$2:$F$400,3,FALSE())),""))),"")</f>
        <v>1</v>
      </c>
      <c r="F2296" s="35" t="str">
        <f>IFERROR(IF($A2296="HDC",IF(VLOOKUP($C2296,hdc!$B$2:$F$1600,4,FALSE())="","",VLOOKUP($C2296,hdc!$B$2:$F$1600,4,FALSE())),IF($A2296="NAUTICS",IF(VLOOKUP($C2296,nautics!$B$2:$F$1200,4,FALSE())="","",VLOOKUP($C2296,nautics!$B$2:$F$1200,4,FALSE())),IF($A2296="ST",IF(VLOOKUP($C2296,st!$B$2:$F$400,4,FALSE())="","",VLOOKUP($C2296,st!$B$2:$F$400,4,FALSE())),""))),"")</f>
        <v/>
      </c>
      <c r="G2296" s="35" t="str">
        <f>IFERROR(IF($A2296="HDC",IF(VLOOKUP($C2296,hdc!$B$2:$F$1600,5,FALSE())="","",VLOOKUP($C2296,hdc!$B$2:$F$1600,5,FALSE())),IF($A2296="NAUTICS",IF(VLOOKUP($C2296,nautics!$B$2:$F$1200,5,FALSE())="","",VLOOKUP($C2296,nautics!$B$2:$F$1200,5,FALSE())),IF($A2296="ST",IF(VLOOKUP($C2296,st!$B$2:$F$400,5,FALSE())="","",VLOOKUP($C2296,st!$B$2:$F$400,5,FALSE())),""))),"")</f>
        <v/>
      </c>
      <c r="H2296" s="35" t="s">
        <v>84</v>
      </c>
      <c r="I2296" s="35" t="s">
        <v>34</v>
      </c>
      <c r="J2296" s="35" t="s">
        <v>552</v>
      </c>
      <c r="K2296" s="35">
        <f t="shared" si="8"/>
        <v>5</v>
      </c>
      <c r="L2296" s="35" t="s">
        <v>8515</v>
      </c>
      <c r="M2296" s="35" t="s">
        <v>8516</v>
      </c>
      <c r="N2296" s="35" t="s">
        <v>896</v>
      </c>
      <c r="O2296" s="35" t="s">
        <v>897</v>
      </c>
      <c r="P2296" s="35" t="s">
        <v>8532</v>
      </c>
      <c r="Q2296" s="35" t="s">
        <v>8523</v>
      </c>
      <c r="S2296" s="35" t="s">
        <v>896</v>
      </c>
      <c r="T2296" s="35" t="s">
        <v>897</v>
      </c>
      <c r="U2296" s="35" t="s">
        <v>89</v>
      </c>
      <c r="W2296" s="35" t="s">
        <v>78</v>
      </c>
      <c r="X2296" s="35" t="s">
        <v>3859</v>
      </c>
      <c r="Y2296" s="35" t="s">
        <v>89</v>
      </c>
      <c r="Z2296" s="35" t="s">
        <v>89</v>
      </c>
    </row>
    <row r="2297" spans="1:26" ht="15" customHeight="1">
      <c r="A2297" s="35" t="s">
        <v>1304</v>
      </c>
      <c r="C2297" s="35" t="s">
        <v>8535</v>
      </c>
      <c r="D2297" s="35">
        <f>IFERROR(IF($A2297="HDC",IF(VLOOKUP($C2297,hdc!$B$2:$F$1600,2,FALSE())="","",VLOOKUP($C2297,hdc!$B$2:$F$1600,2,FALSE())),IF($A2297="NAUTICS",IF(VLOOKUP($C2297,nautics!$B$2:$F$1200,2,FALSE())="","",VLOOKUP($C2297,nautics!$B$2:$F$1200,2,FALSE())),IF($A2297="ST",IF(VLOOKUP($C2297,st!$B$2:$F$400,2,FALSE())="","",VLOOKUP($C2297,st!$B$2:$F$400,2,FALSE())),""))),"")</f>
        <v>1</v>
      </c>
      <c r="E2297" s="35">
        <f>IFERROR(IF($A2297="HDC",IF(VLOOKUP($C2297,hdc!$B$2:$F$1600,3,FALSE())="","",VLOOKUP($C2297,hdc!$B$2:$F$1600,3,FALSE())),IF($A2297="NAUTICS",IF(VLOOKUP($C2297,nautics!$B$2:$F$1200,3,FALSE())="","",VLOOKUP($C2297,nautics!$B$2:$F$1200,3,FALSE())),IF($A2297="ST",IF(VLOOKUP($C2297,st!$B$2:$F$400,3,FALSE())="","",VLOOKUP($C2297,st!$B$2:$F$400,3,FALSE())),""))),"")</f>
        <v>1</v>
      </c>
      <c r="F2297" s="35" t="str">
        <f>IFERROR(IF($A2297="HDC",IF(VLOOKUP($C2297,hdc!$B$2:$F$1600,4,FALSE())="","",VLOOKUP($C2297,hdc!$B$2:$F$1600,4,FALSE())),IF($A2297="NAUTICS",IF(VLOOKUP($C2297,nautics!$B$2:$F$1200,4,FALSE())="","",VLOOKUP($C2297,nautics!$B$2:$F$1200,4,FALSE())),IF($A2297="ST",IF(VLOOKUP($C2297,st!$B$2:$F$400,4,FALSE())="","",VLOOKUP($C2297,st!$B$2:$F$400,4,FALSE())),""))),"")</f>
        <v/>
      </c>
      <c r="G2297" s="35" t="str">
        <f>IFERROR(IF($A2297="HDC",IF(VLOOKUP($C2297,hdc!$B$2:$F$1600,5,FALSE())="","",VLOOKUP($C2297,hdc!$B$2:$F$1600,5,FALSE())),IF($A2297="NAUTICS",IF(VLOOKUP($C2297,nautics!$B$2:$F$1200,5,FALSE())="","",VLOOKUP($C2297,nautics!$B$2:$F$1200,5,FALSE())),IF($A2297="ST",IF(VLOOKUP($C2297,st!$B$2:$F$400,5,FALSE())="","",VLOOKUP($C2297,st!$B$2:$F$400,5,FALSE())),""))),"")</f>
        <v/>
      </c>
      <c r="H2297" s="35" t="s">
        <v>155</v>
      </c>
      <c r="I2297" s="35" t="s">
        <v>34</v>
      </c>
      <c r="J2297" s="35" t="s">
        <v>3033</v>
      </c>
      <c r="K2297" s="35">
        <f t="shared" ref="K2297:K2551" si="9">ROUNDUP(J2297,0)</f>
        <v>33</v>
      </c>
      <c r="L2297" s="35" t="s">
        <v>8482</v>
      </c>
      <c r="M2297" s="35" t="s">
        <v>8483</v>
      </c>
      <c r="N2297" s="35" t="s">
        <v>2019</v>
      </c>
      <c r="O2297" s="35" t="s">
        <v>2020</v>
      </c>
      <c r="P2297" s="35" t="s">
        <v>8539</v>
      </c>
      <c r="Q2297" s="35" t="s">
        <v>8487</v>
      </c>
      <c r="S2297" s="35" t="s">
        <v>774</v>
      </c>
      <c r="T2297" s="35" t="s">
        <v>775</v>
      </c>
      <c r="U2297" s="35" t="s">
        <v>8541</v>
      </c>
      <c r="W2297" s="35" t="s">
        <v>57</v>
      </c>
      <c r="X2297" s="35" t="s">
        <v>59</v>
      </c>
      <c r="Y2297" s="35" t="s">
        <v>2027</v>
      </c>
      <c r="Z2297" s="35" t="s">
        <v>8543</v>
      </c>
    </row>
    <row r="2298" spans="1:26" ht="15" customHeight="1">
      <c r="A2298" s="35" t="s">
        <v>1304</v>
      </c>
      <c r="C2298" s="35" t="s">
        <v>8544</v>
      </c>
      <c r="D2298" s="35">
        <f>IFERROR(IF($A2298="HDC",IF(VLOOKUP($C2298,hdc!$B$2:$F$1600,2,FALSE())="","",VLOOKUP($C2298,hdc!$B$2:$F$1600,2,FALSE())),IF($A2298="NAUTICS",IF(VLOOKUP($C2298,nautics!$B$2:$F$1200,2,FALSE())="","",VLOOKUP($C2298,nautics!$B$2:$F$1200,2,FALSE())),IF($A2298="ST",IF(VLOOKUP($C2298,st!$B$2:$F$400,2,FALSE())="","",VLOOKUP($C2298,st!$B$2:$F$400,2,FALSE())),""))),"")</f>
        <v>1</v>
      </c>
      <c r="E2298" s="35">
        <f>IFERROR(IF($A2298="HDC",IF(VLOOKUP($C2298,hdc!$B$2:$F$1600,3,FALSE())="","",VLOOKUP($C2298,hdc!$B$2:$F$1600,3,FALSE())),IF($A2298="NAUTICS",IF(VLOOKUP($C2298,nautics!$B$2:$F$1200,3,FALSE())="","",VLOOKUP($C2298,nautics!$B$2:$F$1200,3,FALSE())),IF($A2298="ST",IF(VLOOKUP($C2298,st!$B$2:$F$400,3,FALSE())="","",VLOOKUP($C2298,st!$B$2:$F$400,3,FALSE())),""))),"")</f>
        <v>1</v>
      </c>
      <c r="F2298" s="35" t="str">
        <f>IFERROR(IF($A2298="HDC",IF(VLOOKUP($C2298,hdc!$B$2:$F$1600,4,FALSE())="","",VLOOKUP($C2298,hdc!$B$2:$F$1600,4,FALSE())),IF($A2298="NAUTICS",IF(VLOOKUP($C2298,nautics!$B$2:$F$1200,4,FALSE())="","",VLOOKUP($C2298,nautics!$B$2:$F$1200,4,FALSE())),IF($A2298="ST",IF(VLOOKUP($C2298,st!$B$2:$F$400,4,FALSE())="","",VLOOKUP($C2298,st!$B$2:$F$400,4,FALSE())),""))),"")</f>
        <v/>
      </c>
      <c r="G2298" s="35" t="str">
        <f>IFERROR(IF($A2298="HDC",IF(VLOOKUP($C2298,hdc!$B$2:$F$1600,5,FALSE())="","",VLOOKUP($C2298,hdc!$B$2:$F$1600,5,FALSE())),IF($A2298="NAUTICS",IF(VLOOKUP($C2298,nautics!$B$2:$F$1200,5,FALSE())="","",VLOOKUP($C2298,nautics!$B$2:$F$1200,5,FALSE())),IF($A2298="ST",IF(VLOOKUP($C2298,st!$B$2:$F$400,5,FALSE())="","",VLOOKUP($C2298,st!$B$2:$F$400,5,FALSE())),""))),"")</f>
        <v/>
      </c>
      <c r="H2298" s="35" t="s">
        <v>84</v>
      </c>
      <c r="I2298" s="35" t="s">
        <v>34</v>
      </c>
      <c r="J2298" s="35" t="s">
        <v>3539</v>
      </c>
      <c r="K2298" s="35">
        <f t="shared" si="9"/>
        <v>16</v>
      </c>
      <c r="L2298" s="35" t="s">
        <v>8482</v>
      </c>
      <c r="M2298" s="35" t="s">
        <v>8483</v>
      </c>
      <c r="N2298" s="35" t="s">
        <v>2019</v>
      </c>
      <c r="O2298" s="35" t="s">
        <v>2020</v>
      </c>
      <c r="P2298" s="35" t="s">
        <v>8548</v>
      </c>
      <c r="Q2298" s="35" t="s">
        <v>8487</v>
      </c>
      <c r="S2298" s="35" t="s">
        <v>975</v>
      </c>
      <c r="T2298" s="35" t="s">
        <v>977</v>
      </c>
      <c r="U2298" s="35" t="s">
        <v>8549</v>
      </c>
      <c r="W2298" s="35" t="s">
        <v>57</v>
      </c>
      <c r="X2298" s="35" t="s">
        <v>59</v>
      </c>
      <c r="Y2298" s="35" t="s">
        <v>2027</v>
      </c>
      <c r="Z2298" s="35" t="s">
        <v>3398</v>
      </c>
    </row>
    <row r="2299" spans="1:26" ht="15" customHeight="1">
      <c r="A2299" s="35" t="s">
        <v>1304</v>
      </c>
      <c r="C2299" s="35" t="s">
        <v>8551</v>
      </c>
      <c r="D2299" s="35">
        <f>IFERROR(IF($A2299="HDC",IF(VLOOKUP($C2299,hdc!$B$2:$F$1600,2,FALSE())="","",VLOOKUP($C2299,hdc!$B$2:$F$1600,2,FALSE())),IF($A2299="NAUTICS",IF(VLOOKUP($C2299,nautics!$B$2:$F$1200,2,FALSE())="","",VLOOKUP($C2299,nautics!$B$2:$F$1200,2,FALSE())),IF($A2299="ST",IF(VLOOKUP($C2299,st!$B$2:$F$400,2,FALSE())="","",VLOOKUP($C2299,st!$B$2:$F$400,2,FALSE())),""))),"")</f>
        <v>1</v>
      </c>
      <c r="E2299" s="35">
        <f>IFERROR(IF($A2299="HDC",IF(VLOOKUP($C2299,hdc!$B$2:$F$1600,3,FALSE())="","",VLOOKUP($C2299,hdc!$B$2:$F$1600,3,FALSE())),IF($A2299="NAUTICS",IF(VLOOKUP($C2299,nautics!$B$2:$F$1200,3,FALSE())="","",VLOOKUP($C2299,nautics!$B$2:$F$1200,3,FALSE())),IF($A2299="ST",IF(VLOOKUP($C2299,st!$B$2:$F$400,3,FALSE())="","",VLOOKUP($C2299,st!$B$2:$F$400,3,FALSE())),""))),"")</f>
        <v>1</v>
      </c>
      <c r="F2299" s="35" t="str">
        <f>IFERROR(IF($A2299="HDC",IF(VLOOKUP($C2299,hdc!$B$2:$F$1600,4,FALSE())="","",VLOOKUP($C2299,hdc!$B$2:$F$1600,4,FALSE())),IF($A2299="NAUTICS",IF(VLOOKUP($C2299,nautics!$B$2:$F$1200,4,FALSE())="","",VLOOKUP($C2299,nautics!$B$2:$F$1200,4,FALSE())),IF($A2299="ST",IF(VLOOKUP($C2299,st!$B$2:$F$400,4,FALSE())="","",VLOOKUP($C2299,st!$B$2:$F$400,4,FALSE())),""))),"")</f>
        <v/>
      </c>
      <c r="G2299" s="35" t="str">
        <f>IFERROR(IF($A2299="HDC",IF(VLOOKUP($C2299,hdc!$B$2:$F$1600,5,FALSE())="","",VLOOKUP($C2299,hdc!$B$2:$F$1600,5,FALSE())),IF($A2299="NAUTICS",IF(VLOOKUP($C2299,nautics!$B$2:$F$1200,5,FALSE())="","",VLOOKUP($C2299,nautics!$B$2:$F$1200,5,FALSE())),IF($A2299="ST",IF(VLOOKUP($C2299,st!$B$2:$F$400,5,FALSE())="","",VLOOKUP($C2299,st!$B$2:$F$400,5,FALSE())),""))),"")</f>
        <v/>
      </c>
      <c r="H2299" s="35" t="s">
        <v>155</v>
      </c>
      <c r="I2299" s="35" t="s">
        <v>34</v>
      </c>
      <c r="J2299" s="35" t="s">
        <v>8552</v>
      </c>
      <c r="K2299" s="35">
        <f t="shared" si="9"/>
        <v>29</v>
      </c>
      <c r="L2299" s="35" t="s">
        <v>40</v>
      </c>
      <c r="M2299" s="35" t="s">
        <v>42</v>
      </c>
      <c r="N2299" s="35" t="s">
        <v>43</v>
      </c>
      <c r="O2299" s="35" t="s">
        <v>45</v>
      </c>
      <c r="P2299" s="35" t="s">
        <v>8482</v>
      </c>
      <c r="Q2299" s="35" t="s">
        <v>8483</v>
      </c>
      <c r="S2299" s="35" t="s">
        <v>2019</v>
      </c>
      <c r="T2299" s="35" t="s">
        <v>2020</v>
      </c>
      <c r="U2299" s="35" t="s">
        <v>8556</v>
      </c>
      <c r="W2299" s="35" t="s">
        <v>57</v>
      </c>
      <c r="X2299" s="35" t="s">
        <v>59</v>
      </c>
      <c r="Y2299" s="35" t="s">
        <v>60</v>
      </c>
      <c r="Z2299" s="35" t="s">
        <v>2027</v>
      </c>
    </row>
    <row r="2300" spans="1:26" ht="15" customHeight="1">
      <c r="A2300" s="35" t="s">
        <v>1304</v>
      </c>
      <c r="C2300" s="35" t="s">
        <v>8557</v>
      </c>
      <c r="D2300" s="35">
        <f>IFERROR(IF($A2300="HDC",IF(VLOOKUP($C2300,hdc!$B$2:$F$1600,2,FALSE())="","",VLOOKUP($C2300,hdc!$B$2:$F$1600,2,FALSE())),IF($A2300="NAUTICS",IF(VLOOKUP($C2300,nautics!$B$2:$F$1200,2,FALSE())="","",VLOOKUP($C2300,nautics!$B$2:$F$1200,2,FALSE())),IF($A2300="ST",IF(VLOOKUP($C2300,st!$B$2:$F$400,2,FALSE())="","",VLOOKUP($C2300,st!$B$2:$F$400,2,FALSE())),""))),"")</f>
        <v>1</v>
      </c>
      <c r="E2300" s="35">
        <f>IFERROR(IF($A2300="HDC",IF(VLOOKUP($C2300,hdc!$B$2:$F$1600,3,FALSE())="","",VLOOKUP($C2300,hdc!$B$2:$F$1600,3,FALSE())),IF($A2300="NAUTICS",IF(VLOOKUP($C2300,nautics!$B$2:$F$1200,3,FALSE())="","",VLOOKUP($C2300,nautics!$B$2:$F$1200,3,FALSE())),IF($A2300="ST",IF(VLOOKUP($C2300,st!$B$2:$F$400,3,FALSE())="","",VLOOKUP($C2300,st!$B$2:$F$400,3,FALSE())),""))),"")</f>
        <v>1</v>
      </c>
      <c r="F2300" s="35" t="str">
        <f>IFERROR(IF($A2300="HDC",IF(VLOOKUP($C2300,hdc!$B$2:$F$1600,4,FALSE())="","",VLOOKUP($C2300,hdc!$B$2:$F$1600,4,FALSE())),IF($A2300="NAUTICS",IF(VLOOKUP($C2300,nautics!$B$2:$F$1200,4,FALSE())="","",VLOOKUP($C2300,nautics!$B$2:$F$1200,4,FALSE())),IF($A2300="ST",IF(VLOOKUP($C2300,st!$B$2:$F$400,4,FALSE())="","",VLOOKUP($C2300,st!$B$2:$F$400,4,FALSE())),""))),"")</f>
        <v/>
      </c>
      <c r="G2300" s="35" t="str">
        <f>IFERROR(IF($A2300="HDC",IF(VLOOKUP($C2300,hdc!$B$2:$F$1600,5,FALSE())="","",VLOOKUP($C2300,hdc!$B$2:$F$1600,5,FALSE())),IF($A2300="NAUTICS",IF(VLOOKUP($C2300,nautics!$B$2:$F$1200,5,FALSE())="","",VLOOKUP($C2300,nautics!$B$2:$F$1200,5,FALSE())),IF($A2300="ST",IF(VLOOKUP($C2300,st!$B$2:$F$400,5,FALSE())="","",VLOOKUP($C2300,st!$B$2:$F$400,5,FALSE())),""))),"")</f>
        <v/>
      </c>
      <c r="H2300" s="35" t="s">
        <v>155</v>
      </c>
      <c r="I2300" s="35" t="s">
        <v>34</v>
      </c>
      <c r="J2300" s="35" t="s">
        <v>8560</v>
      </c>
      <c r="K2300" s="35">
        <f t="shared" si="9"/>
        <v>33</v>
      </c>
      <c r="L2300" s="35" t="s">
        <v>8482</v>
      </c>
      <c r="M2300" s="35" t="s">
        <v>8483</v>
      </c>
      <c r="N2300" s="35" t="s">
        <v>2019</v>
      </c>
      <c r="O2300" s="35" t="s">
        <v>2020</v>
      </c>
      <c r="P2300" s="35" t="s">
        <v>8562</v>
      </c>
      <c r="Q2300" s="35" t="s">
        <v>8487</v>
      </c>
      <c r="S2300" s="35" t="s">
        <v>53</v>
      </c>
      <c r="T2300" s="35" t="s">
        <v>55</v>
      </c>
      <c r="U2300" s="35" t="s">
        <v>8564</v>
      </c>
      <c r="W2300" s="35" t="s">
        <v>57</v>
      </c>
      <c r="X2300" s="35" t="s">
        <v>59</v>
      </c>
      <c r="Y2300" s="35" t="s">
        <v>2027</v>
      </c>
      <c r="Z2300" s="35" t="s">
        <v>2197</v>
      </c>
    </row>
    <row r="2301" spans="1:26" ht="15" customHeight="1">
      <c r="A2301" s="35" t="s">
        <v>1304</v>
      </c>
      <c r="C2301" s="35" t="s">
        <v>8565</v>
      </c>
      <c r="D2301" s="35">
        <f>IFERROR(IF($A2301="HDC",IF(VLOOKUP($C2301,hdc!$B$2:$F$1600,2,FALSE())="","",VLOOKUP($C2301,hdc!$B$2:$F$1600,2,FALSE())),IF($A2301="NAUTICS",IF(VLOOKUP($C2301,nautics!$B$2:$F$1200,2,FALSE())="","",VLOOKUP($C2301,nautics!$B$2:$F$1200,2,FALSE())),IF($A2301="ST",IF(VLOOKUP($C2301,st!$B$2:$F$400,2,FALSE())="","",VLOOKUP($C2301,st!$B$2:$F$400,2,FALSE())),""))),"")</f>
        <v>1</v>
      </c>
      <c r="E2301" s="35">
        <f>IFERROR(IF($A2301="HDC",IF(VLOOKUP($C2301,hdc!$B$2:$F$1600,3,FALSE())="","",VLOOKUP($C2301,hdc!$B$2:$F$1600,3,FALSE())),IF($A2301="NAUTICS",IF(VLOOKUP($C2301,nautics!$B$2:$F$1200,3,FALSE())="","",VLOOKUP($C2301,nautics!$B$2:$F$1200,3,FALSE())),IF($A2301="ST",IF(VLOOKUP($C2301,st!$B$2:$F$400,3,FALSE())="","",VLOOKUP($C2301,st!$B$2:$F$400,3,FALSE())),""))),"")</f>
        <v>1</v>
      </c>
      <c r="F2301" s="35" t="str">
        <f>IFERROR(IF($A2301="HDC",IF(VLOOKUP($C2301,hdc!$B$2:$F$1600,4,FALSE())="","",VLOOKUP($C2301,hdc!$B$2:$F$1600,4,FALSE())),IF($A2301="NAUTICS",IF(VLOOKUP($C2301,nautics!$B$2:$F$1200,4,FALSE())="","",VLOOKUP($C2301,nautics!$B$2:$F$1200,4,FALSE())),IF($A2301="ST",IF(VLOOKUP($C2301,st!$B$2:$F$400,4,FALSE())="","",VLOOKUP($C2301,st!$B$2:$F$400,4,FALSE())),""))),"")</f>
        <v/>
      </c>
      <c r="G2301" s="35" t="str">
        <f>IFERROR(IF($A2301="HDC",IF(VLOOKUP($C2301,hdc!$B$2:$F$1600,5,FALSE())="","",VLOOKUP($C2301,hdc!$B$2:$F$1600,5,FALSE())),IF($A2301="NAUTICS",IF(VLOOKUP($C2301,nautics!$B$2:$F$1200,5,FALSE())="","",VLOOKUP($C2301,nautics!$B$2:$F$1200,5,FALSE())),IF($A2301="ST",IF(VLOOKUP($C2301,st!$B$2:$F$400,5,FALSE())="","",VLOOKUP($C2301,st!$B$2:$F$400,5,FALSE())),""))),"")</f>
        <v/>
      </c>
      <c r="H2301" s="35" t="s">
        <v>84</v>
      </c>
      <c r="I2301" s="35" t="s">
        <v>34</v>
      </c>
      <c r="J2301" s="35" t="s">
        <v>8568</v>
      </c>
      <c r="K2301" s="35">
        <f t="shared" si="9"/>
        <v>21</v>
      </c>
      <c r="L2301" s="35" t="s">
        <v>8482</v>
      </c>
      <c r="M2301" s="35" t="s">
        <v>8483</v>
      </c>
      <c r="N2301" s="35" t="s">
        <v>2019</v>
      </c>
      <c r="O2301" s="35" t="s">
        <v>2020</v>
      </c>
      <c r="P2301" s="35" t="s">
        <v>8571</v>
      </c>
      <c r="Q2301" s="35" t="s">
        <v>8487</v>
      </c>
      <c r="S2301" s="35" t="s">
        <v>135</v>
      </c>
      <c r="T2301" s="35" t="s">
        <v>136</v>
      </c>
      <c r="U2301" s="35" t="s">
        <v>8573</v>
      </c>
      <c r="W2301" s="35" t="s">
        <v>57</v>
      </c>
      <c r="X2301" s="35" t="s">
        <v>59</v>
      </c>
      <c r="Y2301" s="35" t="s">
        <v>2027</v>
      </c>
      <c r="Z2301" s="35" t="s">
        <v>3421</v>
      </c>
    </row>
    <row r="2302" spans="1:26" ht="15" customHeight="1">
      <c r="A2302" s="35" t="s">
        <v>1304</v>
      </c>
      <c r="C2302" s="35" t="s">
        <v>8574</v>
      </c>
      <c r="D2302" s="35">
        <f>IFERROR(IF($A2302="HDC",IF(VLOOKUP($C2302,hdc!$B$2:$F$1600,2,FALSE())="","",VLOOKUP($C2302,hdc!$B$2:$F$1600,2,FALSE())),IF($A2302="NAUTICS",IF(VLOOKUP($C2302,nautics!$B$2:$F$1200,2,FALSE())="","",VLOOKUP($C2302,nautics!$B$2:$F$1200,2,FALSE())),IF($A2302="ST",IF(VLOOKUP($C2302,st!$B$2:$F$400,2,FALSE())="","",VLOOKUP($C2302,st!$B$2:$F$400,2,FALSE())),""))),"")</f>
        <v>1</v>
      </c>
      <c r="E2302" s="35">
        <f>IFERROR(IF($A2302="HDC",IF(VLOOKUP($C2302,hdc!$B$2:$F$1600,3,FALSE())="","",VLOOKUP($C2302,hdc!$B$2:$F$1600,3,FALSE())),IF($A2302="NAUTICS",IF(VLOOKUP($C2302,nautics!$B$2:$F$1200,3,FALSE())="","",VLOOKUP($C2302,nautics!$B$2:$F$1200,3,FALSE())),IF($A2302="ST",IF(VLOOKUP($C2302,st!$B$2:$F$400,3,FALSE())="","",VLOOKUP($C2302,st!$B$2:$F$400,3,FALSE())),""))),"")</f>
        <v>1</v>
      </c>
      <c r="F2302" s="35" t="str">
        <f>IFERROR(IF($A2302="HDC",IF(VLOOKUP($C2302,hdc!$B$2:$F$1600,4,FALSE())="","",VLOOKUP($C2302,hdc!$B$2:$F$1600,4,FALSE())),IF($A2302="NAUTICS",IF(VLOOKUP($C2302,nautics!$B$2:$F$1200,4,FALSE())="","",VLOOKUP($C2302,nautics!$B$2:$F$1200,4,FALSE())),IF($A2302="ST",IF(VLOOKUP($C2302,st!$B$2:$F$400,4,FALSE())="","",VLOOKUP($C2302,st!$B$2:$F$400,4,FALSE())),""))),"")</f>
        <v/>
      </c>
      <c r="G2302" s="35" t="str">
        <f>IFERROR(IF($A2302="HDC",IF(VLOOKUP($C2302,hdc!$B$2:$F$1600,5,FALSE())="","",VLOOKUP($C2302,hdc!$B$2:$F$1600,5,FALSE())),IF($A2302="NAUTICS",IF(VLOOKUP($C2302,nautics!$B$2:$F$1200,5,FALSE())="","",VLOOKUP($C2302,nautics!$B$2:$F$1200,5,FALSE())),IF($A2302="ST",IF(VLOOKUP($C2302,st!$B$2:$F$400,5,FALSE())="","",VLOOKUP($C2302,st!$B$2:$F$400,5,FALSE())),""))),"")</f>
        <v/>
      </c>
      <c r="H2302" s="35" t="s">
        <v>155</v>
      </c>
      <c r="I2302" s="35" t="s">
        <v>34</v>
      </c>
      <c r="J2302" s="35" t="s">
        <v>8577</v>
      </c>
      <c r="K2302" s="35">
        <f t="shared" si="9"/>
        <v>96</v>
      </c>
      <c r="L2302" s="35" t="s">
        <v>8482</v>
      </c>
      <c r="M2302" s="35" t="s">
        <v>8483</v>
      </c>
      <c r="N2302" s="35" t="s">
        <v>2019</v>
      </c>
      <c r="O2302" s="35" t="s">
        <v>2020</v>
      </c>
      <c r="P2302" s="35" t="s">
        <v>8579</v>
      </c>
      <c r="Q2302" s="35" t="s">
        <v>8487</v>
      </c>
      <c r="S2302" s="35" t="s">
        <v>796</v>
      </c>
      <c r="T2302" s="35" t="s">
        <v>797</v>
      </c>
      <c r="U2302" s="35" t="s">
        <v>8581</v>
      </c>
      <c r="W2302" s="35" t="s">
        <v>57</v>
      </c>
      <c r="X2302" s="35" t="s">
        <v>59</v>
      </c>
      <c r="Y2302" s="35" t="s">
        <v>2027</v>
      </c>
      <c r="Z2302" s="35" t="s">
        <v>8582</v>
      </c>
    </row>
    <row r="2303" spans="1:26" ht="15" customHeight="1">
      <c r="A2303" s="35" t="s">
        <v>1304</v>
      </c>
      <c r="C2303" s="35" t="s">
        <v>8583</v>
      </c>
      <c r="D2303" s="35">
        <f>IFERROR(IF($A2303="HDC",IF(VLOOKUP($C2303,hdc!$B$2:$F$1600,2,FALSE())="","",VLOOKUP($C2303,hdc!$B$2:$F$1600,2,FALSE())),IF($A2303="NAUTICS",IF(VLOOKUP($C2303,nautics!$B$2:$F$1200,2,FALSE())="","",VLOOKUP($C2303,nautics!$B$2:$F$1200,2,FALSE())),IF($A2303="ST",IF(VLOOKUP($C2303,st!$B$2:$F$400,2,FALSE())="","",VLOOKUP($C2303,st!$B$2:$F$400,2,FALSE())),""))),"")</f>
        <v>1</v>
      </c>
      <c r="E2303" s="35">
        <f>IFERROR(IF($A2303="HDC",IF(VLOOKUP($C2303,hdc!$B$2:$F$1600,3,FALSE())="","",VLOOKUP($C2303,hdc!$B$2:$F$1600,3,FALSE())),IF($A2303="NAUTICS",IF(VLOOKUP($C2303,nautics!$B$2:$F$1200,3,FALSE())="","",VLOOKUP($C2303,nautics!$B$2:$F$1200,3,FALSE())),IF($A2303="ST",IF(VLOOKUP($C2303,st!$B$2:$F$400,3,FALSE())="","",VLOOKUP($C2303,st!$B$2:$F$400,3,FALSE())),""))),"")</f>
        <v>1</v>
      </c>
      <c r="F2303" s="35" t="str">
        <f>IFERROR(IF($A2303="HDC",IF(VLOOKUP($C2303,hdc!$B$2:$F$1600,4,FALSE())="","",VLOOKUP($C2303,hdc!$B$2:$F$1600,4,FALSE())),IF($A2303="NAUTICS",IF(VLOOKUP($C2303,nautics!$B$2:$F$1200,4,FALSE())="","",VLOOKUP($C2303,nautics!$B$2:$F$1200,4,FALSE())),IF($A2303="ST",IF(VLOOKUP($C2303,st!$B$2:$F$400,4,FALSE())="","",VLOOKUP($C2303,st!$B$2:$F$400,4,FALSE())),""))),"")</f>
        <v/>
      </c>
      <c r="G2303" s="35" t="str">
        <f>IFERROR(IF($A2303="HDC",IF(VLOOKUP($C2303,hdc!$B$2:$F$1600,5,FALSE())="","",VLOOKUP($C2303,hdc!$B$2:$F$1600,5,FALSE())),IF($A2303="NAUTICS",IF(VLOOKUP($C2303,nautics!$B$2:$F$1200,5,FALSE())="","",VLOOKUP($C2303,nautics!$B$2:$F$1200,5,FALSE())),IF($A2303="ST",IF(VLOOKUP($C2303,st!$B$2:$F$400,5,FALSE())="","",VLOOKUP($C2303,st!$B$2:$F$400,5,FALSE())),""))),"")</f>
        <v/>
      </c>
      <c r="H2303" s="35" t="s">
        <v>84</v>
      </c>
      <c r="I2303" s="35" t="s">
        <v>34</v>
      </c>
      <c r="J2303" s="35" t="s">
        <v>8586</v>
      </c>
      <c r="K2303" s="35">
        <f t="shared" si="9"/>
        <v>18</v>
      </c>
      <c r="L2303" s="35" t="s">
        <v>1242</v>
      </c>
      <c r="M2303" s="35" t="s">
        <v>1243</v>
      </c>
      <c r="N2303" s="35" t="s">
        <v>46</v>
      </c>
      <c r="O2303" s="35" t="s">
        <v>49</v>
      </c>
      <c r="P2303" s="35" t="s">
        <v>170</v>
      </c>
      <c r="Q2303" s="35" t="s">
        <v>171</v>
      </c>
      <c r="S2303" s="35" t="s">
        <v>46</v>
      </c>
      <c r="T2303" s="35" t="s">
        <v>49</v>
      </c>
      <c r="U2303" s="35" t="s">
        <v>8591</v>
      </c>
      <c r="W2303" s="35" t="s">
        <v>78</v>
      </c>
      <c r="X2303" s="35" t="s">
        <v>5285</v>
      </c>
      <c r="Y2303" s="35" t="s">
        <v>1255</v>
      </c>
      <c r="Z2303" s="35" t="s">
        <v>177</v>
      </c>
    </row>
    <row r="2304" spans="1:26" ht="15" customHeight="1">
      <c r="A2304" s="35" t="s">
        <v>1304</v>
      </c>
      <c r="C2304" s="35" t="s">
        <v>8594</v>
      </c>
      <c r="D2304" s="35">
        <f>IFERROR(IF($A2304="HDC",IF(VLOOKUP($C2304,hdc!$B$2:$F$1600,2,FALSE())="","",VLOOKUP($C2304,hdc!$B$2:$F$1600,2,FALSE())),IF($A2304="NAUTICS",IF(VLOOKUP($C2304,nautics!$B$2:$F$1200,2,FALSE())="","",VLOOKUP($C2304,nautics!$B$2:$F$1200,2,FALSE())),IF($A2304="ST",IF(VLOOKUP($C2304,st!$B$2:$F$400,2,FALSE())="","",VLOOKUP($C2304,st!$B$2:$F$400,2,FALSE())),""))),"")</f>
        <v>1</v>
      </c>
      <c r="E2304" s="35">
        <f>IFERROR(IF($A2304="HDC",IF(VLOOKUP($C2304,hdc!$B$2:$F$1600,3,FALSE())="","",VLOOKUP($C2304,hdc!$B$2:$F$1600,3,FALSE())),IF($A2304="NAUTICS",IF(VLOOKUP($C2304,nautics!$B$2:$F$1200,3,FALSE())="","",VLOOKUP($C2304,nautics!$B$2:$F$1200,3,FALSE())),IF($A2304="ST",IF(VLOOKUP($C2304,st!$B$2:$F$400,3,FALSE())="","",VLOOKUP($C2304,st!$B$2:$F$400,3,FALSE())),""))),"")</f>
        <v>1</v>
      </c>
      <c r="F2304" s="35" t="str">
        <f>IFERROR(IF($A2304="HDC",IF(VLOOKUP($C2304,hdc!$B$2:$F$1600,4,FALSE())="","",VLOOKUP($C2304,hdc!$B$2:$F$1600,4,FALSE())),IF($A2304="NAUTICS",IF(VLOOKUP($C2304,nautics!$B$2:$F$1200,4,FALSE())="","",VLOOKUP($C2304,nautics!$B$2:$F$1200,4,FALSE())),IF($A2304="ST",IF(VLOOKUP($C2304,st!$B$2:$F$400,4,FALSE())="","",VLOOKUP($C2304,st!$B$2:$F$400,4,FALSE())),""))),"")</f>
        <v/>
      </c>
      <c r="G2304" s="35" t="str">
        <f>IFERROR(IF($A2304="HDC",IF(VLOOKUP($C2304,hdc!$B$2:$F$1600,5,FALSE())="","",VLOOKUP($C2304,hdc!$B$2:$F$1600,5,FALSE())),IF($A2304="NAUTICS",IF(VLOOKUP($C2304,nautics!$B$2:$F$1200,5,FALSE())="","",VLOOKUP($C2304,nautics!$B$2:$F$1200,5,FALSE())),IF($A2304="ST",IF(VLOOKUP($C2304,st!$B$2:$F$400,5,FALSE())="","",VLOOKUP($C2304,st!$B$2:$F$400,5,FALSE())),""))),"")</f>
        <v/>
      </c>
      <c r="H2304" s="35" t="s">
        <v>664</v>
      </c>
      <c r="I2304" s="35" t="s">
        <v>34</v>
      </c>
      <c r="J2304" s="35" t="s">
        <v>7555</v>
      </c>
      <c r="K2304" s="35">
        <f t="shared" si="9"/>
        <v>38</v>
      </c>
      <c r="L2304" s="35" t="s">
        <v>40</v>
      </c>
      <c r="M2304" s="35" t="s">
        <v>42</v>
      </c>
      <c r="N2304" s="35" t="s">
        <v>43</v>
      </c>
      <c r="O2304" s="35" t="s">
        <v>45</v>
      </c>
      <c r="P2304" s="35" t="s">
        <v>8539</v>
      </c>
      <c r="Q2304" s="35" t="s">
        <v>8487</v>
      </c>
      <c r="S2304" s="35" t="s">
        <v>774</v>
      </c>
      <c r="T2304" s="35" t="s">
        <v>775</v>
      </c>
      <c r="U2304" s="35" t="s">
        <v>8599</v>
      </c>
      <c r="W2304" s="35" t="s">
        <v>57</v>
      </c>
      <c r="X2304" s="35" t="s">
        <v>59</v>
      </c>
      <c r="Y2304" s="35" t="s">
        <v>60</v>
      </c>
      <c r="Z2304" s="35" t="s">
        <v>8543</v>
      </c>
    </row>
    <row r="2305" spans="1:26" ht="15" customHeight="1">
      <c r="A2305" s="35" t="s">
        <v>1304</v>
      </c>
      <c r="C2305" s="35" t="s">
        <v>8601</v>
      </c>
      <c r="D2305" s="35">
        <f>IFERROR(IF($A2305="HDC",IF(VLOOKUP($C2305,hdc!$B$2:$F$1600,2,FALSE())="","",VLOOKUP($C2305,hdc!$B$2:$F$1600,2,FALSE())),IF($A2305="NAUTICS",IF(VLOOKUP($C2305,nautics!$B$2:$F$1200,2,FALSE())="","",VLOOKUP($C2305,nautics!$B$2:$F$1200,2,FALSE())),IF($A2305="ST",IF(VLOOKUP($C2305,st!$B$2:$F$400,2,FALSE())="","",VLOOKUP($C2305,st!$B$2:$F$400,2,FALSE())),""))),"")</f>
        <v>1</v>
      </c>
      <c r="E2305" s="35">
        <f>IFERROR(IF($A2305="HDC",IF(VLOOKUP($C2305,hdc!$B$2:$F$1600,3,FALSE())="","",VLOOKUP($C2305,hdc!$B$2:$F$1600,3,FALSE())),IF($A2305="NAUTICS",IF(VLOOKUP($C2305,nautics!$B$2:$F$1200,3,FALSE())="","",VLOOKUP($C2305,nautics!$B$2:$F$1200,3,FALSE())),IF($A2305="ST",IF(VLOOKUP($C2305,st!$B$2:$F$400,3,FALSE())="","",VLOOKUP($C2305,st!$B$2:$F$400,3,FALSE())),""))),"")</f>
        <v>1</v>
      </c>
      <c r="F2305" s="35" t="str">
        <f>IFERROR(IF($A2305="HDC",IF(VLOOKUP($C2305,hdc!$B$2:$F$1600,4,FALSE())="","",VLOOKUP($C2305,hdc!$B$2:$F$1600,4,FALSE())),IF($A2305="NAUTICS",IF(VLOOKUP($C2305,nautics!$B$2:$F$1200,4,FALSE())="","",VLOOKUP($C2305,nautics!$B$2:$F$1200,4,FALSE())),IF($A2305="ST",IF(VLOOKUP($C2305,st!$B$2:$F$400,4,FALSE())="","",VLOOKUP($C2305,st!$B$2:$F$400,4,FALSE())),""))),"")</f>
        <v/>
      </c>
      <c r="G2305" s="35" t="str">
        <f>IFERROR(IF($A2305="HDC",IF(VLOOKUP($C2305,hdc!$B$2:$F$1600,5,FALSE())="","",VLOOKUP($C2305,hdc!$B$2:$F$1600,5,FALSE())),IF($A2305="NAUTICS",IF(VLOOKUP($C2305,nautics!$B$2:$F$1200,5,FALSE())="","",VLOOKUP($C2305,nautics!$B$2:$F$1200,5,FALSE())),IF($A2305="ST",IF(VLOOKUP($C2305,st!$B$2:$F$400,5,FALSE())="","",VLOOKUP($C2305,st!$B$2:$F$400,5,FALSE())),""))),"")</f>
        <v/>
      </c>
      <c r="H2305" s="35" t="s">
        <v>664</v>
      </c>
      <c r="I2305" s="35" t="s">
        <v>34</v>
      </c>
      <c r="J2305" s="35" t="s">
        <v>8604</v>
      </c>
      <c r="K2305" s="35">
        <f t="shared" si="9"/>
        <v>17</v>
      </c>
      <c r="L2305" s="35" t="s">
        <v>40</v>
      </c>
      <c r="M2305" s="35" t="s">
        <v>42</v>
      </c>
      <c r="N2305" s="35" t="s">
        <v>43</v>
      </c>
      <c r="O2305" s="35" t="s">
        <v>45</v>
      </c>
      <c r="P2305" s="35" t="s">
        <v>8562</v>
      </c>
      <c r="Q2305" s="35" t="s">
        <v>8487</v>
      </c>
      <c r="S2305" s="35" t="s">
        <v>53</v>
      </c>
      <c r="T2305" s="35" t="s">
        <v>55</v>
      </c>
      <c r="U2305" s="35" t="s">
        <v>8607</v>
      </c>
      <c r="W2305" s="35" t="s">
        <v>57</v>
      </c>
      <c r="X2305" s="35" t="s">
        <v>59</v>
      </c>
      <c r="Y2305" s="35" t="s">
        <v>60</v>
      </c>
      <c r="Z2305" s="35" t="s">
        <v>2197</v>
      </c>
    </row>
    <row r="2306" spans="1:26" ht="15" customHeight="1">
      <c r="A2306" s="35" t="s">
        <v>1304</v>
      </c>
      <c r="C2306" s="35" t="s">
        <v>8609</v>
      </c>
      <c r="D2306" s="35">
        <f>IFERROR(IF($A2306="HDC",IF(VLOOKUP($C2306,hdc!$B$2:$F$1600,2,FALSE())="","",VLOOKUP($C2306,hdc!$B$2:$F$1600,2,FALSE())),IF($A2306="NAUTICS",IF(VLOOKUP($C2306,nautics!$B$2:$F$1200,2,FALSE())="","",VLOOKUP($C2306,nautics!$B$2:$F$1200,2,FALSE())),IF($A2306="ST",IF(VLOOKUP($C2306,st!$B$2:$F$400,2,FALSE())="","",VLOOKUP($C2306,st!$B$2:$F$400,2,FALSE())),""))),"")</f>
        <v>1</v>
      </c>
      <c r="E2306" s="35">
        <f>IFERROR(IF($A2306="HDC",IF(VLOOKUP($C2306,hdc!$B$2:$F$1600,3,FALSE())="","",VLOOKUP($C2306,hdc!$B$2:$F$1600,3,FALSE())),IF($A2306="NAUTICS",IF(VLOOKUP($C2306,nautics!$B$2:$F$1200,3,FALSE())="","",VLOOKUP($C2306,nautics!$B$2:$F$1200,3,FALSE())),IF($A2306="ST",IF(VLOOKUP($C2306,st!$B$2:$F$400,3,FALSE())="","",VLOOKUP($C2306,st!$B$2:$F$400,3,FALSE())),""))),"")</f>
        <v>1</v>
      </c>
      <c r="F2306" s="35" t="str">
        <f>IFERROR(IF($A2306="HDC",IF(VLOOKUP($C2306,hdc!$B$2:$F$1600,4,FALSE())="","",VLOOKUP($C2306,hdc!$B$2:$F$1600,4,FALSE())),IF($A2306="NAUTICS",IF(VLOOKUP($C2306,nautics!$B$2:$F$1200,4,FALSE())="","",VLOOKUP($C2306,nautics!$B$2:$F$1200,4,FALSE())),IF($A2306="ST",IF(VLOOKUP($C2306,st!$B$2:$F$400,4,FALSE())="","",VLOOKUP($C2306,st!$B$2:$F$400,4,FALSE())),""))),"")</f>
        <v/>
      </c>
      <c r="G2306" s="35" t="str">
        <f>IFERROR(IF($A2306="HDC",IF(VLOOKUP($C2306,hdc!$B$2:$F$1600,5,FALSE())="","",VLOOKUP($C2306,hdc!$B$2:$F$1600,5,FALSE())),IF($A2306="NAUTICS",IF(VLOOKUP($C2306,nautics!$B$2:$F$1200,5,FALSE())="","",VLOOKUP($C2306,nautics!$B$2:$F$1200,5,FALSE())),IF($A2306="ST",IF(VLOOKUP($C2306,st!$B$2:$F$400,5,FALSE())="","",VLOOKUP($C2306,st!$B$2:$F$400,5,FALSE())),""))),"")</f>
        <v/>
      </c>
      <c r="H2306" s="35" t="s">
        <v>664</v>
      </c>
      <c r="I2306" s="35" t="s">
        <v>34</v>
      </c>
      <c r="J2306" s="35" t="s">
        <v>8610</v>
      </c>
      <c r="K2306" s="35">
        <f t="shared" si="9"/>
        <v>69</v>
      </c>
      <c r="L2306" s="35" t="s">
        <v>40</v>
      </c>
      <c r="M2306" s="35" t="s">
        <v>42</v>
      </c>
      <c r="N2306" s="35" t="s">
        <v>43</v>
      </c>
      <c r="O2306" s="35" t="s">
        <v>45</v>
      </c>
      <c r="P2306" s="35" t="s">
        <v>8579</v>
      </c>
      <c r="Q2306" s="35" t="s">
        <v>8487</v>
      </c>
      <c r="S2306" s="35" t="s">
        <v>796</v>
      </c>
      <c r="T2306" s="35" t="s">
        <v>797</v>
      </c>
      <c r="U2306" s="35" t="s">
        <v>8613</v>
      </c>
      <c r="W2306" s="35" t="s">
        <v>57</v>
      </c>
      <c r="X2306" s="35" t="s">
        <v>59</v>
      </c>
      <c r="Y2306" s="35" t="s">
        <v>60</v>
      </c>
      <c r="Z2306" s="35" t="s">
        <v>2517</v>
      </c>
    </row>
    <row r="2307" spans="1:26" ht="15" customHeight="1">
      <c r="A2307" s="35" t="s">
        <v>1304</v>
      </c>
      <c r="B2307" s="35" t="s">
        <v>8616</v>
      </c>
      <c r="C2307" s="35" t="s">
        <v>8620</v>
      </c>
      <c r="D2307" s="35">
        <f>IFERROR(IF($A2307="HDC",IF(VLOOKUP($C2307,hdc!$B$2:$F$1600,2,FALSE())="","",VLOOKUP($C2307,hdc!$B$2:$F$1600,2,FALSE())),IF($A2307="NAUTICS",IF(VLOOKUP($C2307,nautics!$B$2:$F$1200,2,FALSE())="","",VLOOKUP($C2307,nautics!$B$2:$F$1200,2,FALSE())),IF($A2307="ST",IF(VLOOKUP($C2307,st!$B$2:$F$400,2,FALSE())="","",VLOOKUP($C2307,st!$B$2:$F$400,2,FALSE())),""))),"")</f>
        <v>1</v>
      </c>
      <c r="E2307" s="35">
        <f>IFERROR(IF($A2307="HDC",IF(VLOOKUP($C2307,hdc!$B$2:$F$1600,3,FALSE())="","",VLOOKUP($C2307,hdc!$B$2:$F$1600,3,FALSE())),IF($A2307="NAUTICS",IF(VLOOKUP($C2307,nautics!$B$2:$F$1200,3,FALSE())="","",VLOOKUP($C2307,nautics!$B$2:$F$1200,3,FALSE())),IF($A2307="ST",IF(VLOOKUP($C2307,st!$B$2:$F$400,3,FALSE())="","",VLOOKUP($C2307,st!$B$2:$F$400,3,FALSE())),""))),"")</f>
        <v>1</v>
      </c>
      <c r="F2307" s="35">
        <f>IFERROR(IF($A2307="HDC",IF(VLOOKUP($C2307,hdc!$B$2:$F$1600,4,FALSE())="","",VLOOKUP($C2307,hdc!$B$2:$F$1600,4,FALSE())),IF($A2307="NAUTICS",IF(VLOOKUP($C2307,nautics!$B$2:$F$1200,4,FALSE())="","",VLOOKUP($C2307,nautics!$B$2:$F$1200,4,FALSE())),IF($A2307="ST",IF(VLOOKUP($C2307,st!$B$2:$F$400,4,FALSE())="","",VLOOKUP($C2307,st!$B$2:$F$400,4,FALSE())),""))),"")</f>
        <v>1</v>
      </c>
      <c r="G2307" s="35" t="str">
        <f>IFERROR(IF($A2307="HDC",IF(VLOOKUP($C2307,hdc!$B$2:$F$1600,5,FALSE())="","",VLOOKUP($C2307,hdc!$B$2:$F$1600,5,FALSE())),IF($A2307="NAUTICS",IF(VLOOKUP($C2307,nautics!$B$2:$F$1200,5,FALSE())="","",VLOOKUP($C2307,nautics!$B$2:$F$1200,5,FALSE())),IF($A2307="ST",IF(VLOOKUP($C2307,st!$B$2:$F$400,5,FALSE())="","",VLOOKUP($C2307,st!$B$2:$F$400,5,FALSE())),""))),"")</f>
        <v/>
      </c>
      <c r="H2307" s="35" t="s">
        <v>996</v>
      </c>
      <c r="I2307" s="35" t="s">
        <v>31</v>
      </c>
      <c r="J2307" s="35" t="s">
        <v>8622</v>
      </c>
      <c r="K2307" s="35">
        <f t="shared" si="9"/>
        <v>51</v>
      </c>
      <c r="L2307" s="35" t="s">
        <v>95</v>
      </c>
      <c r="M2307" s="35" t="s">
        <v>96</v>
      </c>
      <c r="N2307" s="35" t="s">
        <v>43</v>
      </c>
      <c r="O2307" s="35" t="s">
        <v>45</v>
      </c>
      <c r="P2307" s="35" t="s">
        <v>8626</v>
      </c>
      <c r="Q2307" s="35" t="s">
        <v>8627</v>
      </c>
      <c r="S2307" s="35" t="s">
        <v>46</v>
      </c>
      <c r="T2307" s="35" t="s">
        <v>49</v>
      </c>
      <c r="U2307" s="35" t="s">
        <v>8629</v>
      </c>
      <c r="W2307" s="35" t="s">
        <v>57</v>
      </c>
      <c r="X2307" s="35" t="s">
        <v>59</v>
      </c>
      <c r="Y2307" s="35" t="s">
        <v>102</v>
      </c>
      <c r="Z2307" s="35" t="s">
        <v>8631</v>
      </c>
    </row>
    <row r="2308" spans="1:26" ht="15" customHeight="1">
      <c r="A2308" s="35" t="s">
        <v>1304</v>
      </c>
      <c r="C2308" s="35" t="s">
        <v>8632</v>
      </c>
      <c r="D2308" s="35">
        <f>IFERROR(IF($A2308="HDC",IF(VLOOKUP($C2308,hdc!$B$2:$F$1600,2,FALSE())="","",VLOOKUP($C2308,hdc!$B$2:$F$1600,2,FALSE())),IF($A2308="NAUTICS",IF(VLOOKUP($C2308,nautics!$B$2:$F$1200,2,FALSE())="","",VLOOKUP($C2308,nautics!$B$2:$F$1200,2,FALSE())),IF($A2308="ST",IF(VLOOKUP($C2308,st!$B$2:$F$400,2,FALSE())="","",VLOOKUP($C2308,st!$B$2:$F$400,2,FALSE())),""))),"")</f>
        <v>1</v>
      </c>
      <c r="E2308" s="35">
        <f>IFERROR(IF($A2308="HDC",IF(VLOOKUP($C2308,hdc!$B$2:$F$1600,3,FALSE())="","",VLOOKUP($C2308,hdc!$B$2:$F$1600,3,FALSE())),IF($A2308="NAUTICS",IF(VLOOKUP($C2308,nautics!$B$2:$F$1200,3,FALSE())="","",VLOOKUP($C2308,nautics!$B$2:$F$1200,3,FALSE())),IF($A2308="ST",IF(VLOOKUP($C2308,st!$B$2:$F$400,3,FALSE())="","",VLOOKUP($C2308,st!$B$2:$F$400,3,FALSE())),""))),"")</f>
        <v>1</v>
      </c>
      <c r="F2308" s="35" t="str">
        <f>IFERROR(IF($A2308="HDC",IF(VLOOKUP($C2308,hdc!$B$2:$F$1600,4,FALSE())="","",VLOOKUP($C2308,hdc!$B$2:$F$1600,4,FALSE())),IF($A2308="NAUTICS",IF(VLOOKUP($C2308,nautics!$B$2:$F$1200,4,FALSE())="","",VLOOKUP($C2308,nautics!$B$2:$F$1200,4,FALSE())),IF($A2308="ST",IF(VLOOKUP($C2308,st!$B$2:$F$400,4,FALSE())="","",VLOOKUP($C2308,st!$B$2:$F$400,4,FALSE())),""))),"")</f>
        <v/>
      </c>
      <c r="G2308" s="35" t="str">
        <f>IFERROR(IF($A2308="HDC",IF(VLOOKUP($C2308,hdc!$B$2:$F$1600,5,FALSE())="","",VLOOKUP($C2308,hdc!$B$2:$F$1600,5,FALSE())),IF($A2308="NAUTICS",IF(VLOOKUP($C2308,nautics!$B$2:$F$1200,5,FALSE())="","",VLOOKUP($C2308,nautics!$B$2:$F$1200,5,FALSE())),IF($A2308="ST",IF(VLOOKUP($C2308,st!$B$2:$F$400,5,FALSE())="","",VLOOKUP($C2308,st!$B$2:$F$400,5,FALSE())),""))),"")</f>
        <v/>
      </c>
      <c r="H2308" s="35" t="s">
        <v>1080</v>
      </c>
      <c r="I2308" s="35" t="s">
        <v>31</v>
      </c>
      <c r="J2308" s="35" t="s">
        <v>8635</v>
      </c>
      <c r="K2308" s="35">
        <f t="shared" si="9"/>
        <v>37</v>
      </c>
      <c r="L2308" s="35" t="s">
        <v>169</v>
      </c>
      <c r="M2308" s="35" t="s">
        <v>172</v>
      </c>
      <c r="N2308" s="35" t="s">
        <v>174</v>
      </c>
      <c r="O2308" s="35" t="s">
        <v>175</v>
      </c>
      <c r="P2308" s="35" t="s">
        <v>8626</v>
      </c>
      <c r="Q2308" s="35" t="s">
        <v>8627</v>
      </c>
      <c r="S2308" s="35" t="s">
        <v>46</v>
      </c>
      <c r="T2308" s="35" t="s">
        <v>49</v>
      </c>
      <c r="U2308" s="35" t="s">
        <v>8638</v>
      </c>
      <c r="W2308" s="35" t="s">
        <v>57</v>
      </c>
      <c r="X2308" s="35" t="s">
        <v>59</v>
      </c>
      <c r="Y2308" s="35" t="s">
        <v>180</v>
      </c>
      <c r="Z2308" s="35" t="s">
        <v>8631</v>
      </c>
    </row>
    <row r="2309" spans="1:26" ht="15" customHeight="1">
      <c r="A2309" s="35" t="s">
        <v>1304</v>
      </c>
      <c r="C2309" s="35" t="s">
        <v>8640</v>
      </c>
      <c r="D2309" s="35">
        <f>IFERROR(IF($A2309="HDC",IF(VLOOKUP($C2309,hdc!$B$2:$F$1600,2,FALSE())="","",VLOOKUP($C2309,hdc!$B$2:$F$1600,2,FALSE())),IF($A2309="NAUTICS",IF(VLOOKUP($C2309,nautics!$B$2:$F$1200,2,FALSE())="","",VLOOKUP($C2309,nautics!$B$2:$F$1200,2,FALSE())),IF($A2309="ST",IF(VLOOKUP($C2309,st!$B$2:$F$400,2,FALSE())="","",VLOOKUP($C2309,st!$B$2:$F$400,2,FALSE())),""))),"")</f>
        <v>1</v>
      </c>
      <c r="E2309" s="35">
        <f>IFERROR(IF($A2309="HDC",IF(VLOOKUP($C2309,hdc!$B$2:$F$1600,3,FALSE())="","",VLOOKUP($C2309,hdc!$B$2:$F$1600,3,FALSE())),IF($A2309="NAUTICS",IF(VLOOKUP($C2309,nautics!$B$2:$F$1200,3,FALSE())="","",VLOOKUP($C2309,nautics!$B$2:$F$1200,3,FALSE())),IF($A2309="ST",IF(VLOOKUP($C2309,st!$B$2:$F$400,3,FALSE())="","",VLOOKUP($C2309,st!$B$2:$F$400,3,FALSE())),""))),"")</f>
        <v>1</v>
      </c>
      <c r="F2309" s="35" t="str">
        <f>IFERROR(IF($A2309="HDC",IF(VLOOKUP($C2309,hdc!$B$2:$F$1600,4,FALSE())="","",VLOOKUP($C2309,hdc!$B$2:$F$1600,4,FALSE())),IF($A2309="NAUTICS",IF(VLOOKUP($C2309,nautics!$B$2:$F$1200,4,FALSE())="","",VLOOKUP($C2309,nautics!$B$2:$F$1200,4,FALSE())),IF($A2309="ST",IF(VLOOKUP($C2309,st!$B$2:$F$400,4,FALSE())="","",VLOOKUP($C2309,st!$B$2:$F$400,4,FALSE())),""))),"")</f>
        <v/>
      </c>
      <c r="G2309" s="35" t="str">
        <f>IFERROR(IF($A2309="HDC",IF(VLOOKUP($C2309,hdc!$B$2:$F$1600,5,FALSE())="","",VLOOKUP($C2309,hdc!$B$2:$F$1600,5,FALSE())),IF($A2309="NAUTICS",IF(VLOOKUP($C2309,nautics!$B$2:$F$1200,5,FALSE())="","",VLOOKUP($C2309,nautics!$B$2:$F$1200,5,FALSE())),IF($A2309="ST",IF(VLOOKUP($C2309,st!$B$2:$F$400,5,FALSE())="","",VLOOKUP($C2309,st!$B$2:$F$400,5,FALSE())),""))),"")</f>
        <v/>
      </c>
      <c r="H2309" s="35" t="s">
        <v>664</v>
      </c>
      <c r="I2309" s="35" t="s">
        <v>34</v>
      </c>
      <c r="J2309" s="35" t="s">
        <v>6480</v>
      </c>
      <c r="K2309" s="35">
        <f t="shared" si="9"/>
        <v>16</v>
      </c>
      <c r="L2309" s="35" t="s">
        <v>325</v>
      </c>
      <c r="M2309" s="35" t="s">
        <v>326</v>
      </c>
      <c r="N2309" s="35" t="s">
        <v>46</v>
      </c>
      <c r="O2309" s="35" t="s">
        <v>49</v>
      </c>
      <c r="P2309" s="35" t="s">
        <v>8626</v>
      </c>
      <c r="Q2309" s="35" t="s">
        <v>8627</v>
      </c>
      <c r="S2309" s="35" t="s">
        <v>46</v>
      </c>
      <c r="T2309" s="35" t="s">
        <v>49</v>
      </c>
      <c r="U2309" s="35" t="s">
        <v>8643</v>
      </c>
      <c r="W2309" s="35" t="s">
        <v>78</v>
      </c>
      <c r="X2309" s="35" t="s">
        <v>59</v>
      </c>
      <c r="Y2309" s="35" t="s">
        <v>329</v>
      </c>
      <c r="Z2309" s="35" t="s">
        <v>8631</v>
      </c>
    </row>
    <row r="2310" spans="1:26" ht="15" customHeight="1">
      <c r="A2310" s="35" t="s">
        <v>1304</v>
      </c>
      <c r="C2310" s="35" t="s">
        <v>8646</v>
      </c>
      <c r="D2310" s="35">
        <f>IFERROR(IF($A2310="HDC",IF(VLOOKUP($C2310,hdc!$B$2:$F$1600,2,FALSE())="","",VLOOKUP($C2310,hdc!$B$2:$F$1600,2,FALSE())),IF($A2310="NAUTICS",IF(VLOOKUP($C2310,nautics!$B$2:$F$1200,2,FALSE())="","",VLOOKUP($C2310,nautics!$B$2:$F$1200,2,FALSE())),IF($A2310="ST",IF(VLOOKUP($C2310,st!$B$2:$F$400,2,FALSE())="","",VLOOKUP($C2310,st!$B$2:$F$400,2,FALSE())),""))),"")</f>
        <v>1</v>
      </c>
      <c r="E2310" s="35">
        <f>IFERROR(IF($A2310="HDC",IF(VLOOKUP($C2310,hdc!$B$2:$F$1600,3,FALSE())="","",VLOOKUP($C2310,hdc!$B$2:$F$1600,3,FALSE())),IF($A2310="NAUTICS",IF(VLOOKUP($C2310,nautics!$B$2:$F$1200,3,FALSE())="","",VLOOKUP($C2310,nautics!$B$2:$F$1200,3,FALSE())),IF($A2310="ST",IF(VLOOKUP($C2310,st!$B$2:$F$400,3,FALSE())="","",VLOOKUP($C2310,st!$B$2:$F$400,3,FALSE())),""))),"")</f>
        <v>1</v>
      </c>
      <c r="F2310" s="35" t="str">
        <f>IFERROR(IF($A2310="HDC",IF(VLOOKUP($C2310,hdc!$B$2:$F$1600,4,FALSE())="","",VLOOKUP($C2310,hdc!$B$2:$F$1600,4,FALSE())),IF($A2310="NAUTICS",IF(VLOOKUP($C2310,nautics!$B$2:$F$1200,4,FALSE())="","",VLOOKUP($C2310,nautics!$B$2:$F$1200,4,FALSE())),IF($A2310="ST",IF(VLOOKUP($C2310,st!$B$2:$F$400,4,FALSE())="","",VLOOKUP($C2310,st!$B$2:$F$400,4,FALSE())),""))),"")</f>
        <v/>
      </c>
      <c r="G2310" s="35" t="str">
        <f>IFERROR(IF($A2310="HDC",IF(VLOOKUP($C2310,hdc!$B$2:$F$1600,5,FALSE())="","",VLOOKUP($C2310,hdc!$B$2:$F$1600,5,FALSE())),IF($A2310="NAUTICS",IF(VLOOKUP($C2310,nautics!$B$2:$F$1200,5,FALSE())="","",VLOOKUP($C2310,nautics!$B$2:$F$1200,5,FALSE())),IF($A2310="ST",IF(VLOOKUP($C2310,st!$B$2:$F$400,5,FALSE())="","",VLOOKUP($C2310,st!$B$2:$F$400,5,FALSE())),""))),"")</f>
        <v/>
      </c>
      <c r="H2310" s="35" t="s">
        <v>691</v>
      </c>
      <c r="I2310" s="35" t="s">
        <v>34</v>
      </c>
      <c r="J2310" s="35" t="s">
        <v>8648</v>
      </c>
      <c r="K2310" s="35">
        <f t="shared" si="9"/>
        <v>18</v>
      </c>
      <c r="L2310" s="35" t="s">
        <v>170</v>
      </c>
      <c r="M2310" s="35" t="s">
        <v>171</v>
      </c>
      <c r="N2310" s="35" t="s">
        <v>46</v>
      </c>
      <c r="O2310" s="35" t="s">
        <v>49</v>
      </c>
      <c r="P2310" s="35" t="s">
        <v>8626</v>
      </c>
      <c r="Q2310" s="35" t="s">
        <v>8627</v>
      </c>
      <c r="S2310" s="35" t="s">
        <v>46</v>
      </c>
      <c r="T2310" s="35" t="s">
        <v>49</v>
      </c>
      <c r="U2310" s="35" t="s">
        <v>8651</v>
      </c>
      <c r="W2310" s="35" t="s">
        <v>78</v>
      </c>
      <c r="X2310" s="35" t="s">
        <v>59</v>
      </c>
      <c r="Y2310" s="35" t="s">
        <v>177</v>
      </c>
      <c r="Z2310" s="35" t="s">
        <v>8631</v>
      </c>
    </row>
    <row r="2311" spans="1:26" ht="15" customHeight="1">
      <c r="A2311" s="35" t="s">
        <v>1304</v>
      </c>
      <c r="C2311" s="35" t="s">
        <v>8654</v>
      </c>
      <c r="D2311" s="35">
        <f>IFERROR(IF($A2311="HDC",IF(VLOOKUP($C2311,hdc!$B$2:$F$1600,2,FALSE())="","",VLOOKUP($C2311,hdc!$B$2:$F$1600,2,FALSE())),IF($A2311="NAUTICS",IF(VLOOKUP($C2311,nautics!$B$2:$F$1200,2,FALSE())="","",VLOOKUP($C2311,nautics!$B$2:$F$1200,2,FALSE())),IF($A2311="ST",IF(VLOOKUP($C2311,st!$B$2:$F$400,2,FALSE())="","",VLOOKUP($C2311,st!$B$2:$F$400,2,FALSE())),""))),"")</f>
        <v>1</v>
      </c>
      <c r="E2311" s="35">
        <f>IFERROR(IF($A2311="HDC",IF(VLOOKUP($C2311,hdc!$B$2:$F$1600,3,FALSE())="","",VLOOKUP($C2311,hdc!$B$2:$F$1600,3,FALSE())),IF($A2311="NAUTICS",IF(VLOOKUP($C2311,nautics!$B$2:$F$1200,3,FALSE())="","",VLOOKUP($C2311,nautics!$B$2:$F$1200,3,FALSE())),IF($A2311="ST",IF(VLOOKUP($C2311,st!$B$2:$F$400,3,FALSE())="","",VLOOKUP($C2311,st!$B$2:$F$400,3,FALSE())),""))),"")</f>
        <v>1</v>
      </c>
      <c r="F2311" s="35" t="str">
        <f>IFERROR(IF($A2311="HDC",IF(VLOOKUP($C2311,hdc!$B$2:$F$1600,4,FALSE())="","",VLOOKUP($C2311,hdc!$B$2:$F$1600,4,FALSE())),IF($A2311="NAUTICS",IF(VLOOKUP($C2311,nautics!$B$2:$F$1200,4,FALSE())="","",VLOOKUP($C2311,nautics!$B$2:$F$1200,4,FALSE())),IF($A2311="ST",IF(VLOOKUP($C2311,st!$B$2:$F$400,4,FALSE())="","",VLOOKUP($C2311,st!$B$2:$F$400,4,FALSE())),""))),"")</f>
        <v/>
      </c>
      <c r="G2311" s="35" t="str">
        <f>IFERROR(IF($A2311="HDC",IF(VLOOKUP($C2311,hdc!$B$2:$F$1600,5,FALSE())="","",VLOOKUP($C2311,hdc!$B$2:$F$1600,5,FALSE())),IF($A2311="NAUTICS",IF(VLOOKUP($C2311,nautics!$B$2:$F$1200,5,FALSE())="","",VLOOKUP($C2311,nautics!$B$2:$F$1200,5,FALSE())),IF($A2311="ST",IF(VLOOKUP($C2311,st!$B$2:$F$400,5,FALSE())="","",VLOOKUP($C2311,st!$B$2:$F$400,5,FALSE())),""))),"")</f>
        <v/>
      </c>
      <c r="H2311" s="35" t="s">
        <v>911</v>
      </c>
      <c r="I2311" s="35" t="s">
        <v>34</v>
      </c>
      <c r="J2311" s="35" t="s">
        <v>8656</v>
      </c>
      <c r="K2311" s="35">
        <f t="shared" si="9"/>
        <v>40</v>
      </c>
      <c r="L2311" s="35" t="s">
        <v>8657</v>
      </c>
      <c r="M2311" s="35" t="s">
        <v>8658</v>
      </c>
      <c r="N2311" s="35" t="s">
        <v>842</v>
      </c>
      <c r="O2311" s="35" t="s">
        <v>843</v>
      </c>
      <c r="P2311" s="35" t="s">
        <v>8626</v>
      </c>
      <c r="Q2311" s="35" t="s">
        <v>8627</v>
      </c>
      <c r="S2311" s="35" t="s">
        <v>46</v>
      </c>
      <c r="T2311" s="35" t="s">
        <v>49</v>
      </c>
      <c r="U2311" s="35" t="s">
        <v>8661</v>
      </c>
      <c r="W2311" s="35" t="s">
        <v>57</v>
      </c>
      <c r="X2311" s="35" t="s">
        <v>59</v>
      </c>
      <c r="Y2311" s="35" t="s">
        <v>8664</v>
      </c>
      <c r="Z2311" s="35" t="s">
        <v>8631</v>
      </c>
    </row>
    <row r="2312" spans="1:26" ht="15" customHeight="1">
      <c r="A2312" s="35" t="s">
        <v>1304</v>
      </c>
      <c r="C2312" s="35" t="s">
        <v>8665</v>
      </c>
      <c r="D2312" s="35">
        <f>IFERROR(IF($A2312="HDC",IF(VLOOKUP($C2312,hdc!$B$2:$F$1600,2,FALSE())="","",VLOOKUP($C2312,hdc!$B$2:$F$1600,2,FALSE())),IF($A2312="NAUTICS",IF(VLOOKUP($C2312,nautics!$B$2:$F$1200,2,FALSE())="","",VLOOKUP($C2312,nautics!$B$2:$F$1200,2,FALSE())),IF($A2312="ST",IF(VLOOKUP($C2312,st!$B$2:$F$400,2,FALSE())="","",VLOOKUP($C2312,st!$B$2:$F$400,2,FALSE())),""))),"")</f>
        <v>1</v>
      </c>
      <c r="E2312" s="35">
        <f>IFERROR(IF($A2312="HDC",IF(VLOOKUP($C2312,hdc!$B$2:$F$1600,3,FALSE())="","",VLOOKUP($C2312,hdc!$B$2:$F$1600,3,FALSE())),IF($A2312="NAUTICS",IF(VLOOKUP($C2312,nautics!$B$2:$F$1200,3,FALSE())="","",VLOOKUP($C2312,nautics!$B$2:$F$1200,3,FALSE())),IF($A2312="ST",IF(VLOOKUP($C2312,st!$B$2:$F$400,3,FALSE())="","",VLOOKUP($C2312,st!$B$2:$F$400,3,FALSE())),""))),"")</f>
        <v>1</v>
      </c>
      <c r="F2312" s="35" t="str">
        <f>IFERROR(IF($A2312="HDC",IF(VLOOKUP($C2312,hdc!$B$2:$F$1600,4,FALSE())="","",VLOOKUP($C2312,hdc!$B$2:$F$1600,4,FALSE())),IF($A2312="NAUTICS",IF(VLOOKUP($C2312,nautics!$B$2:$F$1200,4,FALSE())="","",VLOOKUP($C2312,nautics!$B$2:$F$1200,4,FALSE())),IF($A2312="ST",IF(VLOOKUP($C2312,st!$B$2:$F$400,4,FALSE())="","",VLOOKUP($C2312,st!$B$2:$F$400,4,FALSE())),""))),"")</f>
        <v/>
      </c>
      <c r="G2312" s="35" t="str">
        <f>IFERROR(IF($A2312="HDC",IF(VLOOKUP($C2312,hdc!$B$2:$F$1600,5,FALSE())="","",VLOOKUP($C2312,hdc!$B$2:$F$1600,5,FALSE())),IF($A2312="NAUTICS",IF(VLOOKUP($C2312,nautics!$B$2:$F$1200,5,FALSE())="","",VLOOKUP($C2312,nautics!$B$2:$F$1200,5,FALSE())),IF($A2312="ST",IF(VLOOKUP($C2312,st!$B$2:$F$400,5,FALSE())="","",VLOOKUP($C2312,st!$B$2:$F$400,5,FALSE())),""))),"")</f>
        <v/>
      </c>
      <c r="H2312" s="35" t="s">
        <v>911</v>
      </c>
      <c r="I2312" s="35" t="s">
        <v>34</v>
      </c>
      <c r="J2312" s="35" t="s">
        <v>6480</v>
      </c>
      <c r="K2312" s="35">
        <f t="shared" si="9"/>
        <v>16</v>
      </c>
      <c r="L2312" s="35" t="s">
        <v>325</v>
      </c>
      <c r="M2312" s="35" t="s">
        <v>326</v>
      </c>
      <c r="N2312" s="35" t="s">
        <v>46</v>
      </c>
      <c r="O2312" s="35" t="s">
        <v>49</v>
      </c>
      <c r="P2312" s="35" t="s">
        <v>8626</v>
      </c>
      <c r="Q2312" s="35" t="s">
        <v>8627</v>
      </c>
      <c r="S2312" s="35" t="s">
        <v>46</v>
      </c>
      <c r="T2312" s="35" t="s">
        <v>49</v>
      </c>
      <c r="U2312" s="35" t="s">
        <v>8643</v>
      </c>
      <c r="W2312" s="35" t="s">
        <v>78</v>
      </c>
      <c r="X2312" s="35" t="s">
        <v>59</v>
      </c>
      <c r="Y2312" s="35" t="s">
        <v>329</v>
      </c>
      <c r="Z2312" s="35" t="s">
        <v>8631</v>
      </c>
    </row>
    <row r="2313" spans="1:26" ht="15" customHeight="1">
      <c r="A2313" s="35" t="s">
        <v>1304</v>
      </c>
      <c r="C2313" s="35" t="s">
        <v>8671</v>
      </c>
      <c r="D2313" s="35">
        <f>IFERROR(IF($A2313="HDC",IF(VLOOKUP($C2313,hdc!$B$2:$F$1600,2,FALSE())="","",VLOOKUP($C2313,hdc!$B$2:$F$1600,2,FALSE())),IF($A2313="NAUTICS",IF(VLOOKUP($C2313,nautics!$B$2:$F$1200,2,FALSE())="","",VLOOKUP($C2313,nautics!$B$2:$F$1200,2,FALSE())),IF($A2313="ST",IF(VLOOKUP($C2313,st!$B$2:$F$400,2,FALSE())="","",VLOOKUP($C2313,st!$B$2:$F$400,2,FALSE())),""))),"")</f>
        <v>1</v>
      </c>
      <c r="E2313" s="35">
        <f>IFERROR(IF($A2313="HDC",IF(VLOOKUP($C2313,hdc!$B$2:$F$1600,3,FALSE())="","",VLOOKUP($C2313,hdc!$B$2:$F$1600,3,FALSE())),IF($A2313="NAUTICS",IF(VLOOKUP($C2313,nautics!$B$2:$F$1200,3,FALSE())="","",VLOOKUP($C2313,nautics!$B$2:$F$1200,3,FALSE())),IF($A2313="ST",IF(VLOOKUP($C2313,st!$B$2:$F$400,3,FALSE())="","",VLOOKUP($C2313,st!$B$2:$F$400,3,FALSE())),""))),"")</f>
        <v>1</v>
      </c>
      <c r="F2313" s="35" t="str">
        <f>IFERROR(IF($A2313="HDC",IF(VLOOKUP($C2313,hdc!$B$2:$F$1600,4,FALSE())="","",VLOOKUP($C2313,hdc!$B$2:$F$1600,4,FALSE())),IF($A2313="NAUTICS",IF(VLOOKUP($C2313,nautics!$B$2:$F$1200,4,FALSE())="","",VLOOKUP($C2313,nautics!$B$2:$F$1200,4,FALSE())),IF($A2313="ST",IF(VLOOKUP($C2313,st!$B$2:$F$400,4,FALSE())="","",VLOOKUP($C2313,st!$B$2:$F$400,4,FALSE())),""))),"")</f>
        <v/>
      </c>
      <c r="G2313" s="35" t="str">
        <f>IFERROR(IF($A2313="HDC",IF(VLOOKUP($C2313,hdc!$B$2:$F$1600,5,FALSE())="","",VLOOKUP($C2313,hdc!$B$2:$F$1600,5,FALSE())),IF($A2313="NAUTICS",IF(VLOOKUP($C2313,nautics!$B$2:$F$1200,5,FALSE())="","",VLOOKUP($C2313,nautics!$B$2:$F$1200,5,FALSE())),IF($A2313="ST",IF(VLOOKUP($C2313,st!$B$2:$F$400,5,FALSE())="","",VLOOKUP($C2313,st!$B$2:$F$400,5,FALSE())),""))),"")</f>
        <v/>
      </c>
      <c r="H2313" s="35" t="s">
        <v>691</v>
      </c>
      <c r="I2313" s="35" t="s">
        <v>34</v>
      </c>
      <c r="J2313" s="35" t="s">
        <v>6480</v>
      </c>
      <c r="K2313" s="35">
        <f t="shared" si="9"/>
        <v>16</v>
      </c>
      <c r="L2313" s="35" t="s">
        <v>325</v>
      </c>
      <c r="M2313" s="35" t="s">
        <v>326</v>
      </c>
      <c r="N2313" s="35" t="s">
        <v>46</v>
      </c>
      <c r="O2313" s="35" t="s">
        <v>49</v>
      </c>
      <c r="P2313" s="35" t="s">
        <v>8626</v>
      </c>
      <c r="Q2313" s="35" t="s">
        <v>8627</v>
      </c>
      <c r="S2313" s="35" t="s">
        <v>46</v>
      </c>
      <c r="T2313" s="35" t="s">
        <v>49</v>
      </c>
      <c r="U2313" s="35" t="s">
        <v>8643</v>
      </c>
      <c r="W2313" s="35" t="s">
        <v>78</v>
      </c>
      <c r="X2313" s="35" t="s">
        <v>2279</v>
      </c>
      <c r="Y2313" s="35" t="s">
        <v>329</v>
      </c>
      <c r="Z2313" s="35" t="s">
        <v>8631</v>
      </c>
    </row>
    <row r="2314" spans="1:26" ht="15" customHeight="1">
      <c r="A2314" s="35" t="s">
        <v>1304</v>
      </c>
      <c r="C2314" s="35" t="s">
        <v>8675</v>
      </c>
      <c r="D2314" s="35">
        <f>IFERROR(IF($A2314="HDC",IF(VLOOKUP($C2314,hdc!$B$2:$F$1600,2,FALSE())="","",VLOOKUP($C2314,hdc!$B$2:$F$1600,2,FALSE())),IF($A2314="NAUTICS",IF(VLOOKUP($C2314,nautics!$B$2:$F$1200,2,FALSE())="","",VLOOKUP($C2314,nautics!$B$2:$F$1200,2,FALSE())),IF($A2314="ST",IF(VLOOKUP($C2314,st!$B$2:$F$400,2,FALSE())="","",VLOOKUP($C2314,st!$B$2:$F$400,2,FALSE())),""))),"")</f>
        <v>1</v>
      </c>
      <c r="E2314" s="35">
        <f>IFERROR(IF($A2314="HDC",IF(VLOOKUP($C2314,hdc!$B$2:$F$1600,3,FALSE())="","",VLOOKUP($C2314,hdc!$B$2:$F$1600,3,FALSE())),IF($A2314="NAUTICS",IF(VLOOKUP($C2314,nautics!$B$2:$F$1200,3,FALSE())="","",VLOOKUP($C2314,nautics!$B$2:$F$1200,3,FALSE())),IF($A2314="ST",IF(VLOOKUP($C2314,st!$B$2:$F$400,3,FALSE())="","",VLOOKUP($C2314,st!$B$2:$F$400,3,FALSE())),""))),"")</f>
        <v>1</v>
      </c>
      <c r="F2314" s="35" t="str">
        <f>IFERROR(IF($A2314="HDC",IF(VLOOKUP($C2314,hdc!$B$2:$F$1600,4,FALSE())="","",VLOOKUP($C2314,hdc!$B$2:$F$1600,4,FALSE())),IF($A2314="NAUTICS",IF(VLOOKUP($C2314,nautics!$B$2:$F$1200,4,FALSE())="","",VLOOKUP($C2314,nautics!$B$2:$F$1200,4,FALSE())),IF($A2314="ST",IF(VLOOKUP($C2314,st!$B$2:$F$400,4,FALSE())="","",VLOOKUP($C2314,st!$B$2:$F$400,4,FALSE())),""))),"")</f>
        <v/>
      </c>
      <c r="G2314" s="35" t="str">
        <f>IFERROR(IF($A2314="HDC",IF(VLOOKUP($C2314,hdc!$B$2:$F$1600,5,FALSE())="","",VLOOKUP($C2314,hdc!$B$2:$F$1600,5,FALSE())),IF($A2314="NAUTICS",IF(VLOOKUP($C2314,nautics!$B$2:$F$1200,5,FALSE())="","",VLOOKUP($C2314,nautics!$B$2:$F$1200,5,FALSE())),IF($A2314="ST",IF(VLOOKUP($C2314,st!$B$2:$F$400,5,FALSE())="","",VLOOKUP($C2314,st!$B$2:$F$400,5,FALSE())),""))),"")</f>
        <v/>
      </c>
      <c r="H2314" s="35" t="s">
        <v>664</v>
      </c>
      <c r="I2314" s="35" t="s">
        <v>34</v>
      </c>
      <c r="J2314" s="35" t="s">
        <v>8676</v>
      </c>
      <c r="K2314" s="35">
        <f t="shared" si="9"/>
        <v>19</v>
      </c>
      <c r="L2314" s="35" t="s">
        <v>325</v>
      </c>
      <c r="M2314" s="35" t="s">
        <v>326</v>
      </c>
      <c r="N2314" s="35" t="s">
        <v>46</v>
      </c>
      <c r="O2314" s="35" t="s">
        <v>49</v>
      </c>
      <c r="P2314" s="35" t="s">
        <v>8678</v>
      </c>
      <c r="Q2314" s="35" t="s">
        <v>8680</v>
      </c>
      <c r="S2314" s="35" t="s">
        <v>46</v>
      </c>
      <c r="T2314" s="35" t="s">
        <v>49</v>
      </c>
      <c r="U2314" s="35" t="s">
        <v>8681</v>
      </c>
      <c r="W2314" s="35" t="s">
        <v>78</v>
      </c>
      <c r="X2314" s="35" t="s">
        <v>59</v>
      </c>
      <c r="Y2314" s="35" t="s">
        <v>329</v>
      </c>
      <c r="Z2314" s="35" t="s">
        <v>994</v>
      </c>
    </row>
    <row r="2315" spans="1:26" ht="15" customHeight="1">
      <c r="A2315" s="35" t="s">
        <v>1304</v>
      </c>
      <c r="C2315" s="35" t="s">
        <v>8684</v>
      </c>
      <c r="D2315" s="35">
        <f>IFERROR(IF($A2315="HDC",IF(VLOOKUP($C2315,hdc!$B$2:$F$1600,2,FALSE())="","",VLOOKUP($C2315,hdc!$B$2:$F$1600,2,FALSE())),IF($A2315="NAUTICS",IF(VLOOKUP($C2315,nautics!$B$2:$F$1200,2,FALSE())="","",VLOOKUP($C2315,nautics!$B$2:$F$1200,2,FALSE())),IF($A2315="ST",IF(VLOOKUP($C2315,st!$B$2:$F$400,2,FALSE())="","",VLOOKUP($C2315,st!$B$2:$F$400,2,FALSE())),""))),"")</f>
        <v>1</v>
      </c>
      <c r="E2315" s="35">
        <f>IFERROR(IF($A2315="HDC",IF(VLOOKUP($C2315,hdc!$B$2:$F$1600,3,FALSE())="","",VLOOKUP($C2315,hdc!$B$2:$F$1600,3,FALSE())),IF($A2315="NAUTICS",IF(VLOOKUP($C2315,nautics!$B$2:$F$1200,3,FALSE())="","",VLOOKUP($C2315,nautics!$B$2:$F$1200,3,FALSE())),IF($A2315="ST",IF(VLOOKUP($C2315,st!$B$2:$F$400,3,FALSE())="","",VLOOKUP($C2315,st!$B$2:$F$400,3,FALSE())),""))),"")</f>
        <v>1</v>
      </c>
      <c r="F2315" s="35" t="str">
        <f>IFERROR(IF($A2315="HDC",IF(VLOOKUP($C2315,hdc!$B$2:$F$1600,4,FALSE())="","",VLOOKUP($C2315,hdc!$B$2:$F$1600,4,FALSE())),IF($A2315="NAUTICS",IF(VLOOKUP($C2315,nautics!$B$2:$F$1200,4,FALSE())="","",VLOOKUP($C2315,nautics!$B$2:$F$1200,4,FALSE())),IF($A2315="ST",IF(VLOOKUP($C2315,st!$B$2:$F$400,4,FALSE())="","",VLOOKUP($C2315,st!$B$2:$F$400,4,FALSE())),""))),"")</f>
        <v/>
      </c>
      <c r="G2315" s="35" t="str">
        <f>IFERROR(IF($A2315="HDC",IF(VLOOKUP($C2315,hdc!$B$2:$F$1600,5,FALSE())="","",VLOOKUP($C2315,hdc!$B$2:$F$1600,5,FALSE())),IF($A2315="NAUTICS",IF(VLOOKUP($C2315,nautics!$B$2:$F$1200,5,FALSE())="","",VLOOKUP($C2315,nautics!$B$2:$F$1200,5,FALSE())),IF($A2315="ST",IF(VLOOKUP($C2315,st!$B$2:$F$400,5,FALSE())="","",VLOOKUP($C2315,st!$B$2:$F$400,5,FALSE())),""))),"")</f>
        <v/>
      </c>
      <c r="H2315" s="35" t="s">
        <v>664</v>
      </c>
      <c r="I2315" s="35" t="s">
        <v>34</v>
      </c>
      <c r="J2315" s="35" t="s">
        <v>8686</v>
      </c>
      <c r="K2315" s="35">
        <f t="shared" si="9"/>
        <v>10</v>
      </c>
      <c r="L2315" s="35" t="s">
        <v>8678</v>
      </c>
      <c r="M2315" s="35" t="s">
        <v>8680</v>
      </c>
      <c r="N2315" s="35" t="s">
        <v>46</v>
      </c>
      <c r="O2315" s="35" t="s">
        <v>49</v>
      </c>
      <c r="P2315" s="35" t="s">
        <v>8626</v>
      </c>
      <c r="Q2315" s="35" t="s">
        <v>8627</v>
      </c>
      <c r="S2315" s="35" t="s">
        <v>46</v>
      </c>
      <c r="T2315" s="35" t="s">
        <v>49</v>
      </c>
      <c r="U2315" s="35" t="s">
        <v>8688</v>
      </c>
      <c r="W2315" s="35" t="s">
        <v>78</v>
      </c>
      <c r="X2315" s="35" t="s">
        <v>59</v>
      </c>
      <c r="Y2315" s="35" t="s">
        <v>994</v>
      </c>
      <c r="Z2315" s="35" t="s">
        <v>8631</v>
      </c>
    </row>
    <row r="2316" spans="1:26" ht="15" customHeight="1">
      <c r="A2316" s="35" t="s">
        <v>1304</v>
      </c>
      <c r="C2316" s="35" t="s">
        <v>8691</v>
      </c>
      <c r="D2316" s="35">
        <f>IFERROR(IF($A2316="HDC",IF(VLOOKUP($C2316,hdc!$B$2:$F$1600,2,FALSE())="","",VLOOKUP($C2316,hdc!$B$2:$F$1600,2,FALSE())),IF($A2316="NAUTICS",IF(VLOOKUP($C2316,nautics!$B$2:$F$1200,2,FALSE())="","",VLOOKUP($C2316,nautics!$B$2:$F$1200,2,FALSE())),IF($A2316="ST",IF(VLOOKUP($C2316,st!$B$2:$F$400,2,FALSE())="","",VLOOKUP($C2316,st!$B$2:$F$400,2,FALSE())),""))),"")</f>
        <v>1</v>
      </c>
      <c r="E2316" s="35">
        <f>IFERROR(IF($A2316="HDC",IF(VLOOKUP($C2316,hdc!$B$2:$F$1600,3,FALSE())="","",VLOOKUP($C2316,hdc!$B$2:$F$1600,3,FALSE())),IF($A2316="NAUTICS",IF(VLOOKUP($C2316,nautics!$B$2:$F$1200,3,FALSE())="","",VLOOKUP($C2316,nautics!$B$2:$F$1200,3,FALSE())),IF($A2316="ST",IF(VLOOKUP($C2316,st!$B$2:$F$400,3,FALSE())="","",VLOOKUP($C2316,st!$B$2:$F$400,3,FALSE())),""))),"")</f>
        <v>1</v>
      </c>
      <c r="F2316" s="35" t="str">
        <f>IFERROR(IF($A2316="HDC",IF(VLOOKUP($C2316,hdc!$B$2:$F$1600,4,FALSE())="","",VLOOKUP($C2316,hdc!$B$2:$F$1600,4,FALSE())),IF($A2316="NAUTICS",IF(VLOOKUP($C2316,nautics!$B$2:$F$1200,4,FALSE())="","",VLOOKUP($C2316,nautics!$B$2:$F$1200,4,FALSE())),IF($A2316="ST",IF(VLOOKUP($C2316,st!$B$2:$F$400,4,FALSE())="","",VLOOKUP($C2316,st!$B$2:$F$400,4,FALSE())),""))),"")</f>
        <v/>
      </c>
      <c r="G2316" s="35" t="str">
        <f>IFERROR(IF($A2316="HDC",IF(VLOOKUP($C2316,hdc!$B$2:$F$1600,5,FALSE())="","",VLOOKUP($C2316,hdc!$B$2:$F$1600,5,FALSE())),IF($A2316="NAUTICS",IF(VLOOKUP($C2316,nautics!$B$2:$F$1200,5,FALSE())="","",VLOOKUP($C2316,nautics!$B$2:$F$1200,5,FALSE())),IF($A2316="ST",IF(VLOOKUP($C2316,st!$B$2:$F$400,5,FALSE())="","",VLOOKUP($C2316,st!$B$2:$F$400,5,FALSE())),""))),"")</f>
        <v/>
      </c>
      <c r="H2316" s="35" t="s">
        <v>664</v>
      </c>
      <c r="I2316" s="35" t="s">
        <v>34</v>
      </c>
      <c r="J2316" s="35" t="s">
        <v>8692</v>
      </c>
      <c r="K2316" s="35">
        <f t="shared" si="9"/>
        <v>7</v>
      </c>
      <c r="L2316" s="35" t="s">
        <v>8678</v>
      </c>
      <c r="M2316" s="35" t="s">
        <v>8680</v>
      </c>
      <c r="N2316" s="35" t="s">
        <v>46</v>
      </c>
      <c r="O2316" s="35" t="s">
        <v>49</v>
      </c>
      <c r="P2316" s="35" t="s">
        <v>8694</v>
      </c>
      <c r="Q2316" s="35" t="s">
        <v>8695</v>
      </c>
      <c r="S2316" s="35" t="s">
        <v>46</v>
      </c>
      <c r="T2316" s="35" t="s">
        <v>49</v>
      </c>
      <c r="U2316" s="35" t="s">
        <v>8697</v>
      </c>
      <c r="W2316" s="35" t="s">
        <v>78</v>
      </c>
      <c r="X2316" s="35" t="s">
        <v>59</v>
      </c>
      <c r="Y2316" s="35" t="s">
        <v>994</v>
      </c>
      <c r="Z2316" s="35" t="s">
        <v>2775</v>
      </c>
    </row>
    <row r="2317" spans="1:26" ht="15" customHeight="1">
      <c r="A2317" s="35" t="s">
        <v>1304</v>
      </c>
      <c r="C2317" s="35" t="s">
        <v>8699</v>
      </c>
      <c r="D2317" s="35">
        <f>IFERROR(IF($A2317="HDC",IF(VLOOKUP($C2317,hdc!$B$2:$F$1600,2,FALSE())="","",VLOOKUP($C2317,hdc!$B$2:$F$1600,2,FALSE())),IF($A2317="NAUTICS",IF(VLOOKUP($C2317,nautics!$B$2:$F$1200,2,FALSE())="","",VLOOKUP($C2317,nautics!$B$2:$F$1200,2,FALSE())),IF($A2317="ST",IF(VLOOKUP($C2317,st!$B$2:$F$400,2,FALSE())="","",VLOOKUP($C2317,st!$B$2:$F$400,2,FALSE())),""))),"")</f>
        <v>1</v>
      </c>
      <c r="E2317" s="35">
        <f>IFERROR(IF($A2317="HDC",IF(VLOOKUP($C2317,hdc!$B$2:$F$1600,3,FALSE())="","",VLOOKUP($C2317,hdc!$B$2:$F$1600,3,FALSE())),IF($A2317="NAUTICS",IF(VLOOKUP($C2317,nautics!$B$2:$F$1200,3,FALSE())="","",VLOOKUP($C2317,nautics!$B$2:$F$1200,3,FALSE())),IF($A2317="ST",IF(VLOOKUP($C2317,st!$B$2:$F$400,3,FALSE())="","",VLOOKUP($C2317,st!$B$2:$F$400,3,FALSE())),""))),"")</f>
        <v>1</v>
      </c>
      <c r="F2317" s="35" t="str">
        <f>IFERROR(IF($A2317="HDC",IF(VLOOKUP($C2317,hdc!$B$2:$F$1600,4,FALSE())="","",VLOOKUP($C2317,hdc!$B$2:$F$1600,4,FALSE())),IF($A2317="NAUTICS",IF(VLOOKUP($C2317,nautics!$B$2:$F$1200,4,FALSE())="","",VLOOKUP($C2317,nautics!$B$2:$F$1200,4,FALSE())),IF($A2317="ST",IF(VLOOKUP($C2317,st!$B$2:$F$400,4,FALSE())="","",VLOOKUP($C2317,st!$B$2:$F$400,4,FALSE())),""))),"")</f>
        <v/>
      </c>
      <c r="G2317" s="35" t="str">
        <f>IFERROR(IF($A2317="HDC",IF(VLOOKUP($C2317,hdc!$B$2:$F$1600,5,FALSE())="","",VLOOKUP($C2317,hdc!$B$2:$F$1600,5,FALSE())),IF($A2317="NAUTICS",IF(VLOOKUP($C2317,nautics!$B$2:$F$1200,5,FALSE())="","",VLOOKUP($C2317,nautics!$B$2:$F$1200,5,FALSE())),IF($A2317="ST",IF(VLOOKUP($C2317,st!$B$2:$F$400,5,FALSE())="","",VLOOKUP($C2317,st!$B$2:$F$400,5,FALSE())),""))),"")</f>
        <v/>
      </c>
      <c r="H2317" s="35" t="s">
        <v>664</v>
      </c>
      <c r="I2317" s="35" t="s">
        <v>34</v>
      </c>
      <c r="J2317" s="35" t="s">
        <v>7144</v>
      </c>
      <c r="K2317" s="35">
        <f t="shared" si="9"/>
        <v>11</v>
      </c>
      <c r="L2317" s="35" t="s">
        <v>8694</v>
      </c>
      <c r="M2317" s="35" t="s">
        <v>8695</v>
      </c>
      <c r="N2317" s="35" t="s">
        <v>46</v>
      </c>
      <c r="O2317" s="35" t="s">
        <v>49</v>
      </c>
      <c r="P2317" s="35" t="s">
        <v>8703</v>
      </c>
      <c r="Q2317" s="35" t="s">
        <v>8695</v>
      </c>
      <c r="S2317" s="35" t="s">
        <v>46</v>
      </c>
      <c r="T2317" s="35" t="s">
        <v>49</v>
      </c>
      <c r="U2317" s="35" t="s">
        <v>8704</v>
      </c>
      <c r="W2317" s="35" t="s">
        <v>78</v>
      </c>
      <c r="X2317" s="35" t="s">
        <v>59</v>
      </c>
      <c r="Y2317" s="35" t="s">
        <v>2775</v>
      </c>
      <c r="Z2317" s="35" t="s">
        <v>6589</v>
      </c>
    </row>
    <row r="2318" spans="1:26" ht="15" customHeight="1">
      <c r="A2318" s="35" t="s">
        <v>1304</v>
      </c>
      <c r="C2318" s="35" t="s">
        <v>8705</v>
      </c>
      <c r="D2318" s="35">
        <f>IFERROR(IF($A2318="HDC",IF(VLOOKUP($C2318,hdc!$B$2:$F$1600,2,FALSE())="","",VLOOKUP($C2318,hdc!$B$2:$F$1600,2,FALSE())),IF($A2318="NAUTICS",IF(VLOOKUP($C2318,nautics!$B$2:$F$1200,2,FALSE())="","",VLOOKUP($C2318,nautics!$B$2:$F$1200,2,FALSE())),IF($A2318="ST",IF(VLOOKUP($C2318,st!$B$2:$F$400,2,FALSE())="","",VLOOKUP($C2318,st!$B$2:$F$400,2,FALSE())),""))),"")</f>
        <v>1</v>
      </c>
      <c r="E2318" s="35">
        <f>IFERROR(IF($A2318="HDC",IF(VLOOKUP($C2318,hdc!$B$2:$F$1600,3,FALSE())="","",VLOOKUP($C2318,hdc!$B$2:$F$1600,3,FALSE())),IF($A2318="NAUTICS",IF(VLOOKUP($C2318,nautics!$B$2:$F$1200,3,FALSE())="","",VLOOKUP($C2318,nautics!$B$2:$F$1200,3,FALSE())),IF($A2318="ST",IF(VLOOKUP($C2318,st!$B$2:$F$400,3,FALSE())="","",VLOOKUP($C2318,st!$B$2:$F$400,3,FALSE())),""))),"")</f>
        <v>1</v>
      </c>
      <c r="F2318" s="35" t="str">
        <f>IFERROR(IF($A2318="HDC",IF(VLOOKUP($C2318,hdc!$B$2:$F$1600,4,FALSE())="","",VLOOKUP($C2318,hdc!$B$2:$F$1600,4,FALSE())),IF($A2318="NAUTICS",IF(VLOOKUP($C2318,nautics!$B$2:$F$1200,4,FALSE())="","",VLOOKUP($C2318,nautics!$B$2:$F$1200,4,FALSE())),IF($A2318="ST",IF(VLOOKUP($C2318,st!$B$2:$F$400,4,FALSE())="","",VLOOKUP($C2318,st!$B$2:$F$400,4,FALSE())),""))),"")</f>
        <v/>
      </c>
      <c r="G2318" s="35" t="str">
        <f>IFERROR(IF($A2318="HDC",IF(VLOOKUP($C2318,hdc!$B$2:$F$1600,5,FALSE())="","",VLOOKUP($C2318,hdc!$B$2:$F$1600,5,FALSE())),IF($A2318="NAUTICS",IF(VLOOKUP($C2318,nautics!$B$2:$F$1200,5,FALSE())="","",VLOOKUP($C2318,nautics!$B$2:$F$1200,5,FALSE())),IF($A2318="ST",IF(VLOOKUP($C2318,st!$B$2:$F$400,5,FALSE())="","",VLOOKUP($C2318,st!$B$2:$F$400,5,FALSE())),""))),"")</f>
        <v/>
      </c>
      <c r="H2318" s="35" t="s">
        <v>664</v>
      </c>
      <c r="I2318" s="35" t="s">
        <v>34</v>
      </c>
      <c r="J2318" s="35" t="s">
        <v>5237</v>
      </c>
      <c r="K2318" s="35">
        <f t="shared" si="9"/>
        <v>20</v>
      </c>
      <c r="L2318" s="35" t="s">
        <v>8626</v>
      </c>
      <c r="M2318" s="35" t="s">
        <v>8627</v>
      </c>
      <c r="N2318" s="35" t="s">
        <v>46</v>
      </c>
      <c r="O2318" s="35" t="s">
        <v>49</v>
      </c>
      <c r="P2318" s="35" t="s">
        <v>8711</v>
      </c>
      <c r="Q2318" s="35" t="s">
        <v>8712</v>
      </c>
      <c r="S2318" s="35" t="s">
        <v>813</v>
      </c>
      <c r="T2318" s="35" t="s">
        <v>718</v>
      </c>
      <c r="U2318" s="35" t="s">
        <v>8713</v>
      </c>
      <c r="W2318" s="35" t="s">
        <v>57</v>
      </c>
      <c r="X2318" s="35" t="s">
        <v>59</v>
      </c>
      <c r="Y2318" s="35" t="s">
        <v>8631</v>
      </c>
      <c r="Z2318" s="35" t="s">
        <v>8714</v>
      </c>
    </row>
    <row r="2319" spans="1:26" ht="15" customHeight="1">
      <c r="A2319" s="35" t="s">
        <v>1304</v>
      </c>
      <c r="C2319" s="35" t="s">
        <v>8715</v>
      </c>
      <c r="D2319" s="35">
        <f>IFERROR(IF($A2319="HDC",IF(VLOOKUP($C2319,hdc!$B$2:$F$1600,2,FALSE())="","",VLOOKUP($C2319,hdc!$B$2:$F$1600,2,FALSE())),IF($A2319="NAUTICS",IF(VLOOKUP($C2319,nautics!$B$2:$F$1200,2,FALSE())="","",VLOOKUP($C2319,nautics!$B$2:$F$1200,2,FALSE())),IF($A2319="ST",IF(VLOOKUP($C2319,st!$B$2:$F$400,2,FALSE())="","",VLOOKUP($C2319,st!$B$2:$F$400,2,FALSE())),""))),"")</f>
        <v>1</v>
      </c>
      <c r="E2319" s="35">
        <f>IFERROR(IF($A2319="HDC",IF(VLOOKUP($C2319,hdc!$B$2:$F$1600,3,FALSE())="","",VLOOKUP($C2319,hdc!$B$2:$F$1600,3,FALSE())),IF($A2319="NAUTICS",IF(VLOOKUP($C2319,nautics!$B$2:$F$1200,3,FALSE())="","",VLOOKUP($C2319,nautics!$B$2:$F$1200,3,FALSE())),IF($A2319="ST",IF(VLOOKUP($C2319,st!$B$2:$F$400,3,FALSE())="","",VLOOKUP($C2319,st!$B$2:$F$400,3,FALSE())),""))),"")</f>
        <v>1</v>
      </c>
      <c r="F2319" s="35" t="str">
        <f>IFERROR(IF($A2319="HDC",IF(VLOOKUP($C2319,hdc!$B$2:$F$1600,4,FALSE())="","",VLOOKUP($C2319,hdc!$B$2:$F$1600,4,FALSE())),IF($A2319="NAUTICS",IF(VLOOKUP($C2319,nautics!$B$2:$F$1200,4,FALSE())="","",VLOOKUP($C2319,nautics!$B$2:$F$1200,4,FALSE())),IF($A2319="ST",IF(VLOOKUP($C2319,st!$B$2:$F$400,4,FALSE())="","",VLOOKUP($C2319,st!$B$2:$F$400,4,FALSE())),""))),"")</f>
        <v/>
      </c>
      <c r="G2319" s="35" t="str">
        <f>IFERROR(IF($A2319="HDC",IF(VLOOKUP($C2319,hdc!$B$2:$F$1600,5,FALSE())="","",VLOOKUP($C2319,hdc!$B$2:$F$1600,5,FALSE())),IF($A2319="NAUTICS",IF(VLOOKUP($C2319,nautics!$B$2:$F$1200,5,FALSE())="","",VLOOKUP($C2319,nautics!$B$2:$F$1200,5,FALSE())),IF($A2319="ST",IF(VLOOKUP($C2319,st!$B$2:$F$400,5,FALSE())="","",VLOOKUP($C2319,st!$B$2:$F$400,5,FALSE())),""))),"")</f>
        <v/>
      </c>
      <c r="H2319" s="35" t="s">
        <v>664</v>
      </c>
      <c r="I2319" s="35" t="s">
        <v>34</v>
      </c>
      <c r="J2319" s="35" t="s">
        <v>5813</v>
      </c>
      <c r="K2319" s="35">
        <f t="shared" si="9"/>
        <v>15</v>
      </c>
      <c r="L2319" s="35" t="s">
        <v>8719</v>
      </c>
      <c r="M2319" s="35" t="s">
        <v>8720</v>
      </c>
      <c r="N2319" s="35" t="s">
        <v>813</v>
      </c>
      <c r="O2319" s="35" t="s">
        <v>718</v>
      </c>
      <c r="P2319" s="35" t="s">
        <v>8711</v>
      </c>
      <c r="Q2319" s="35" t="s">
        <v>8712</v>
      </c>
      <c r="S2319" s="35" t="s">
        <v>813</v>
      </c>
      <c r="T2319" s="35" t="s">
        <v>718</v>
      </c>
      <c r="U2319" s="35" t="s">
        <v>8722</v>
      </c>
      <c r="W2319" s="35" t="s">
        <v>78</v>
      </c>
      <c r="X2319" s="35" t="s">
        <v>59</v>
      </c>
      <c r="Y2319" s="35" t="s">
        <v>1481</v>
      </c>
      <c r="Z2319" s="35" t="s">
        <v>8714</v>
      </c>
    </row>
    <row r="2320" spans="1:26" ht="15" customHeight="1">
      <c r="A2320" s="35" t="s">
        <v>1304</v>
      </c>
      <c r="C2320" s="35" t="s">
        <v>8724</v>
      </c>
      <c r="D2320" s="35">
        <f>IFERROR(IF($A2320="HDC",IF(VLOOKUP($C2320,hdc!$B$2:$F$1600,2,FALSE())="","",VLOOKUP($C2320,hdc!$B$2:$F$1600,2,FALSE())),IF($A2320="NAUTICS",IF(VLOOKUP($C2320,nautics!$B$2:$F$1200,2,FALSE())="","",VLOOKUP($C2320,nautics!$B$2:$F$1200,2,FALSE())),IF($A2320="ST",IF(VLOOKUP($C2320,st!$B$2:$F$400,2,FALSE())="","",VLOOKUP($C2320,st!$B$2:$F$400,2,FALSE())),""))),"")</f>
        <v>1</v>
      </c>
      <c r="E2320" s="35">
        <f>IFERROR(IF($A2320="HDC",IF(VLOOKUP($C2320,hdc!$B$2:$F$1600,3,FALSE())="","",VLOOKUP($C2320,hdc!$B$2:$F$1600,3,FALSE())),IF($A2320="NAUTICS",IF(VLOOKUP($C2320,nautics!$B$2:$F$1200,3,FALSE())="","",VLOOKUP($C2320,nautics!$B$2:$F$1200,3,FALSE())),IF($A2320="ST",IF(VLOOKUP($C2320,st!$B$2:$F$400,3,FALSE())="","",VLOOKUP($C2320,st!$B$2:$F$400,3,FALSE())),""))),"")</f>
        <v>1</v>
      </c>
      <c r="F2320" s="35" t="str">
        <f>IFERROR(IF($A2320="HDC",IF(VLOOKUP($C2320,hdc!$B$2:$F$1600,4,FALSE())="","",VLOOKUP($C2320,hdc!$B$2:$F$1600,4,FALSE())),IF($A2320="NAUTICS",IF(VLOOKUP($C2320,nautics!$B$2:$F$1200,4,FALSE())="","",VLOOKUP($C2320,nautics!$B$2:$F$1200,4,FALSE())),IF($A2320="ST",IF(VLOOKUP($C2320,st!$B$2:$F$400,4,FALSE())="","",VLOOKUP($C2320,st!$B$2:$F$400,4,FALSE())),""))),"")</f>
        <v/>
      </c>
      <c r="G2320" s="35" t="str">
        <f>IFERROR(IF($A2320="HDC",IF(VLOOKUP($C2320,hdc!$B$2:$F$1600,5,FALSE())="","",VLOOKUP($C2320,hdc!$B$2:$F$1600,5,FALSE())),IF($A2320="NAUTICS",IF(VLOOKUP($C2320,nautics!$B$2:$F$1200,5,FALSE())="","",VLOOKUP($C2320,nautics!$B$2:$F$1200,5,FALSE())),IF($A2320="ST",IF(VLOOKUP($C2320,st!$B$2:$F$400,5,FALSE())="","",VLOOKUP($C2320,st!$B$2:$F$400,5,FALSE())),""))),"")</f>
        <v/>
      </c>
      <c r="H2320" s="35" t="s">
        <v>664</v>
      </c>
      <c r="I2320" s="35" t="s">
        <v>34</v>
      </c>
      <c r="J2320" s="35" t="s">
        <v>232</v>
      </c>
      <c r="K2320" s="35">
        <f t="shared" si="9"/>
        <v>10</v>
      </c>
      <c r="L2320" s="35" t="s">
        <v>8728</v>
      </c>
      <c r="M2320" s="35" t="s">
        <v>8729</v>
      </c>
      <c r="N2320" s="35" t="s">
        <v>813</v>
      </c>
      <c r="O2320" s="35" t="s">
        <v>718</v>
      </c>
      <c r="P2320" s="35" t="s">
        <v>8719</v>
      </c>
      <c r="Q2320" s="35" t="s">
        <v>8720</v>
      </c>
      <c r="S2320" s="35" t="s">
        <v>813</v>
      </c>
      <c r="T2320" s="35" t="s">
        <v>718</v>
      </c>
      <c r="U2320" s="35" t="s">
        <v>89</v>
      </c>
      <c r="W2320" s="35" t="s">
        <v>78</v>
      </c>
      <c r="X2320" s="35" t="s">
        <v>59</v>
      </c>
      <c r="Y2320" s="35" t="s">
        <v>89</v>
      </c>
      <c r="Z2320" s="35" t="s">
        <v>89</v>
      </c>
    </row>
    <row r="2321" spans="1:26" ht="15" customHeight="1">
      <c r="A2321" s="35" t="s">
        <v>1304</v>
      </c>
      <c r="C2321" s="35" t="s">
        <v>8732</v>
      </c>
      <c r="D2321" s="35">
        <f>IFERROR(IF($A2321="HDC",IF(VLOOKUP($C2321,hdc!$B$2:$F$1600,2,FALSE())="","",VLOOKUP($C2321,hdc!$B$2:$F$1600,2,FALSE())),IF($A2321="NAUTICS",IF(VLOOKUP($C2321,nautics!$B$2:$F$1200,2,FALSE())="","",VLOOKUP($C2321,nautics!$B$2:$F$1200,2,FALSE())),IF($A2321="ST",IF(VLOOKUP($C2321,st!$B$2:$F$400,2,FALSE())="","",VLOOKUP($C2321,st!$B$2:$F$400,2,FALSE())),""))),"")</f>
        <v>1</v>
      </c>
      <c r="E2321" s="35">
        <f>IFERROR(IF($A2321="HDC",IF(VLOOKUP($C2321,hdc!$B$2:$F$1600,3,FALSE())="","",VLOOKUP($C2321,hdc!$B$2:$F$1600,3,FALSE())),IF($A2321="NAUTICS",IF(VLOOKUP($C2321,nautics!$B$2:$F$1200,3,FALSE())="","",VLOOKUP($C2321,nautics!$B$2:$F$1200,3,FALSE())),IF($A2321="ST",IF(VLOOKUP($C2321,st!$B$2:$F$400,3,FALSE())="","",VLOOKUP($C2321,st!$B$2:$F$400,3,FALSE())),""))),"")</f>
        <v>1</v>
      </c>
      <c r="F2321" s="35" t="str">
        <f>IFERROR(IF($A2321="HDC",IF(VLOOKUP($C2321,hdc!$B$2:$F$1600,4,FALSE())="","",VLOOKUP($C2321,hdc!$B$2:$F$1600,4,FALSE())),IF($A2321="NAUTICS",IF(VLOOKUP($C2321,nautics!$B$2:$F$1200,4,FALSE())="","",VLOOKUP($C2321,nautics!$B$2:$F$1200,4,FALSE())),IF($A2321="ST",IF(VLOOKUP($C2321,st!$B$2:$F$400,4,FALSE())="","",VLOOKUP($C2321,st!$B$2:$F$400,4,FALSE())),""))),"")</f>
        <v/>
      </c>
      <c r="G2321" s="35" t="str">
        <f>IFERROR(IF($A2321="HDC",IF(VLOOKUP($C2321,hdc!$B$2:$F$1600,5,FALSE())="","",VLOOKUP($C2321,hdc!$B$2:$F$1600,5,FALSE())),IF($A2321="NAUTICS",IF(VLOOKUP($C2321,nautics!$B$2:$F$1200,5,FALSE())="","",VLOOKUP($C2321,nautics!$B$2:$F$1200,5,FALSE())),IF($A2321="ST",IF(VLOOKUP($C2321,st!$B$2:$F$400,5,FALSE())="","",VLOOKUP($C2321,st!$B$2:$F$400,5,FALSE())),""))),"")</f>
        <v/>
      </c>
      <c r="H2321" s="35" t="s">
        <v>664</v>
      </c>
      <c r="I2321" s="35" t="s">
        <v>34</v>
      </c>
      <c r="J2321" s="35" t="s">
        <v>8735</v>
      </c>
      <c r="K2321" s="35">
        <f t="shared" si="9"/>
        <v>23</v>
      </c>
      <c r="L2321" s="35" t="s">
        <v>8728</v>
      </c>
      <c r="M2321" s="35" t="s">
        <v>8729</v>
      </c>
      <c r="N2321" s="35" t="s">
        <v>813</v>
      </c>
      <c r="O2321" s="35" t="s">
        <v>718</v>
      </c>
      <c r="P2321" s="35" t="s">
        <v>8738</v>
      </c>
      <c r="Q2321" s="35" t="s">
        <v>8739</v>
      </c>
      <c r="S2321" s="35" t="s">
        <v>842</v>
      </c>
      <c r="T2321" s="35" t="s">
        <v>843</v>
      </c>
      <c r="U2321" s="35" t="s">
        <v>8741</v>
      </c>
      <c r="W2321" s="35" t="s">
        <v>57</v>
      </c>
      <c r="X2321" s="35" t="s">
        <v>59</v>
      </c>
      <c r="Y2321" s="35" t="s">
        <v>1481</v>
      </c>
      <c r="Z2321" s="35" t="s">
        <v>8742</v>
      </c>
    </row>
    <row r="2322" spans="1:26" ht="15" customHeight="1">
      <c r="A2322" s="35" t="s">
        <v>1304</v>
      </c>
      <c r="C2322" s="35" t="s">
        <v>8743</v>
      </c>
      <c r="D2322" s="35">
        <f>IFERROR(IF($A2322="HDC",IF(VLOOKUP($C2322,hdc!$B$2:$F$1600,2,FALSE())="","",VLOOKUP($C2322,hdc!$B$2:$F$1600,2,FALSE())),IF($A2322="NAUTICS",IF(VLOOKUP($C2322,nautics!$B$2:$F$1200,2,FALSE())="","",VLOOKUP($C2322,nautics!$B$2:$F$1200,2,FALSE())),IF($A2322="ST",IF(VLOOKUP($C2322,st!$B$2:$F$400,2,FALSE())="","",VLOOKUP($C2322,st!$B$2:$F$400,2,FALSE())),""))),"")</f>
        <v>1</v>
      </c>
      <c r="E2322" s="35">
        <f>IFERROR(IF($A2322="HDC",IF(VLOOKUP($C2322,hdc!$B$2:$F$1600,3,FALSE())="","",VLOOKUP($C2322,hdc!$B$2:$F$1600,3,FALSE())),IF($A2322="NAUTICS",IF(VLOOKUP($C2322,nautics!$B$2:$F$1200,3,FALSE())="","",VLOOKUP($C2322,nautics!$B$2:$F$1200,3,FALSE())),IF($A2322="ST",IF(VLOOKUP($C2322,st!$B$2:$F$400,3,FALSE())="","",VLOOKUP($C2322,st!$B$2:$F$400,3,FALSE())),""))),"")</f>
        <v>1</v>
      </c>
      <c r="F2322" s="35" t="str">
        <f>IFERROR(IF($A2322="HDC",IF(VLOOKUP($C2322,hdc!$B$2:$F$1600,4,FALSE())="","",VLOOKUP($C2322,hdc!$B$2:$F$1600,4,FALSE())),IF($A2322="NAUTICS",IF(VLOOKUP($C2322,nautics!$B$2:$F$1200,4,FALSE())="","",VLOOKUP($C2322,nautics!$B$2:$F$1200,4,FALSE())),IF($A2322="ST",IF(VLOOKUP($C2322,st!$B$2:$F$400,4,FALSE())="","",VLOOKUP($C2322,st!$B$2:$F$400,4,FALSE())),""))),"")</f>
        <v/>
      </c>
      <c r="G2322" s="35" t="str">
        <f>IFERROR(IF($A2322="HDC",IF(VLOOKUP($C2322,hdc!$B$2:$F$1600,5,FALSE())="","",VLOOKUP($C2322,hdc!$B$2:$F$1600,5,FALSE())),IF($A2322="NAUTICS",IF(VLOOKUP($C2322,nautics!$B$2:$F$1200,5,FALSE())="","",VLOOKUP($C2322,nautics!$B$2:$F$1200,5,FALSE())),IF($A2322="ST",IF(VLOOKUP($C2322,st!$B$2:$F$400,5,FALSE())="","",VLOOKUP($C2322,st!$B$2:$F$400,5,FALSE())),""))),"")</f>
        <v/>
      </c>
      <c r="H2322" s="35" t="s">
        <v>664</v>
      </c>
      <c r="I2322" s="35" t="s">
        <v>34</v>
      </c>
      <c r="J2322" s="35" t="s">
        <v>1011</v>
      </c>
      <c r="K2322" s="35">
        <f t="shared" si="9"/>
        <v>13</v>
      </c>
      <c r="L2322" s="35" t="s">
        <v>8728</v>
      </c>
      <c r="M2322" s="35" t="s">
        <v>8729</v>
      </c>
      <c r="N2322" s="35" t="s">
        <v>813</v>
      </c>
      <c r="O2322" s="35" t="s">
        <v>718</v>
      </c>
      <c r="P2322" s="35" t="s">
        <v>8748</v>
      </c>
      <c r="Q2322" s="35" t="s">
        <v>8739</v>
      </c>
      <c r="S2322" s="35" t="s">
        <v>3391</v>
      </c>
      <c r="T2322" s="35" t="s">
        <v>3392</v>
      </c>
      <c r="U2322" s="35" t="s">
        <v>8750</v>
      </c>
      <c r="W2322" s="35" t="s">
        <v>57</v>
      </c>
      <c r="X2322" s="35" t="s">
        <v>59</v>
      </c>
      <c r="Y2322" s="35" t="s">
        <v>1481</v>
      </c>
      <c r="Z2322" s="35" t="s">
        <v>8751</v>
      </c>
    </row>
    <row r="2323" spans="1:26" ht="15" customHeight="1">
      <c r="A2323" s="35" t="s">
        <v>1304</v>
      </c>
      <c r="C2323" s="35" t="s">
        <v>8752</v>
      </c>
      <c r="D2323" s="35">
        <f>IFERROR(IF($A2323="HDC",IF(VLOOKUP($C2323,hdc!$B$2:$F$1600,2,FALSE())="","",VLOOKUP($C2323,hdc!$B$2:$F$1600,2,FALSE())),IF($A2323="NAUTICS",IF(VLOOKUP($C2323,nautics!$B$2:$F$1200,2,FALSE())="","",VLOOKUP($C2323,nautics!$B$2:$F$1200,2,FALSE())),IF($A2323="ST",IF(VLOOKUP($C2323,st!$B$2:$F$400,2,FALSE())="","",VLOOKUP($C2323,st!$B$2:$F$400,2,FALSE())),""))),"")</f>
        <v>1</v>
      </c>
      <c r="E2323" s="35">
        <f>IFERROR(IF($A2323="HDC",IF(VLOOKUP($C2323,hdc!$B$2:$F$1600,3,FALSE())="","",VLOOKUP($C2323,hdc!$B$2:$F$1600,3,FALSE())),IF($A2323="NAUTICS",IF(VLOOKUP($C2323,nautics!$B$2:$F$1200,3,FALSE())="","",VLOOKUP($C2323,nautics!$B$2:$F$1200,3,FALSE())),IF($A2323="ST",IF(VLOOKUP($C2323,st!$B$2:$F$400,3,FALSE())="","",VLOOKUP($C2323,st!$B$2:$F$400,3,FALSE())),""))),"")</f>
        <v>1</v>
      </c>
      <c r="F2323" s="35" t="str">
        <f>IFERROR(IF($A2323="HDC",IF(VLOOKUP($C2323,hdc!$B$2:$F$1600,4,FALSE())="","",VLOOKUP($C2323,hdc!$B$2:$F$1600,4,FALSE())),IF($A2323="NAUTICS",IF(VLOOKUP($C2323,nautics!$B$2:$F$1200,4,FALSE())="","",VLOOKUP($C2323,nautics!$B$2:$F$1200,4,FALSE())),IF($A2323="ST",IF(VLOOKUP($C2323,st!$B$2:$F$400,4,FALSE())="","",VLOOKUP($C2323,st!$B$2:$F$400,4,FALSE())),""))),"")</f>
        <v/>
      </c>
      <c r="G2323" s="35" t="str">
        <f>IFERROR(IF($A2323="HDC",IF(VLOOKUP($C2323,hdc!$B$2:$F$1600,5,FALSE())="","",VLOOKUP($C2323,hdc!$B$2:$F$1600,5,FALSE())),IF($A2323="NAUTICS",IF(VLOOKUP($C2323,nautics!$B$2:$F$1200,5,FALSE())="","",VLOOKUP($C2323,nautics!$B$2:$F$1200,5,FALSE())),IF($A2323="ST",IF(VLOOKUP($C2323,st!$B$2:$F$400,5,FALSE())="","",VLOOKUP($C2323,st!$B$2:$F$400,5,FALSE())),""))),"")</f>
        <v/>
      </c>
      <c r="H2323" s="35" t="s">
        <v>664</v>
      </c>
      <c r="I2323" s="35" t="s">
        <v>34</v>
      </c>
      <c r="J2323" s="35" t="s">
        <v>8755</v>
      </c>
      <c r="K2323" s="35">
        <f t="shared" si="9"/>
        <v>14</v>
      </c>
      <c r="L2323" s="35" t="s">
        <v>8728</v>
      </c>
      <c r="M2323" s="35" t="s">
        <v>8729</v>
      </c>
      <c r="N2323" s="35" t="s">
        <v>813</v>
      </c>
      <c r="O2323" s="35" t="s">
        <v>718</v>
      </c>
      <c r="P2323" s="35" t="s">
        <v>8757</v>
      </c>
      <c r="Q2323" s="35" t="s">
        <v>8759</v>
      </c>
      <c r="S2323" s="35" t="s">
        <v>931</v>
      </c>
      <c r="T2323" s="35" t="s">
        <v>932</v>
      </c>
      <c r="U2323" s="35" t="s">
        <v>8761</v>
      </c>
      <c r="W2323" s="35" t="s">
        <v>57</v>
      </c>
      <c r="X2323" s="35" t="s">
        <v>59</v>
      </c>
      <c r="Y2323" s="35" t="s">
        <v>1481</v>
      </c>
      <c r="Z2323" s="35" t="s">
        <v>8762</v>
      </c>
    </row>
    <row r="2324" spans="1:26" ht="15" customHeight="1">
      <c r="A2324" s="35" t="s">
        <v>1304</v>
      </c>
      <c r="C2324" s="35" t="s">
        <v>8763</v>
      </c>
      <c r="D2324" s="35">
        <f>IFERROR(IF($A2324="HDC",IF(VLOOKUP($C2324,hdc!$B$2:$F$1600,2,FALSE())="","",VLOOKUP($C2324,hdc!$B$2:$F$1600,2,FALSE())),IF($A2324="NAUTICS",IF(VLOOKUP($C2324,nautics!$B$2:$F$1200,2,FALSE())="","",VLOOKUP($C2324,nautics!$B$2:$F$1200,2,FALSE())),IF($A2324="ST",IF(VLOOKUP($C2324,st!$B$2:$F$400,2,FALSE())="","",VLOOKUP($C2324,st!$B$2:$F$400,2,FALSE())),""))),"")</f>
        <v>1</v>
      </c>
      <c r="E2324" s="35">
        <f>IFERROR(IF($A2324="HDC",IF(VLOOKUP($C2324,hdc!$B$2:$F$1600,3,FALSE())="","",VLOOKUP($C2324,hdc!$B$2:$F$1600,3,FALSE())),IF($A2324="NAUTICS",IF(VLOOKUP($C2324,nautics!$B$2:$F$1200,3,FALSE())="","",VLOOKUP($C2324,nautics!$B$2:$F$1200,3,FALSE())),IF($A2324="ST",IF(VLOOKUP($C2324,st!$B$2:$F$400,3,FALSE())="","",VLOOKUP($C2324,st!$B$2:$F$400,3,FALSE())),""))),"")</f>
        <v>1</v>
      </c>
      <c r="F2324" s="35" t="str">
        <f>IFERROR(IF($A2324="HDC",IF(VLOOKUP($C2324,hdc!$B$2:$F$1600,4,FALSE())="","",VLOOKUP($C2324,hdc!$B$2:$F$1600,4,FALSE())),IF($A2324="NAUTICS",IF(VLOOKUP($C2324,nautics!$B$2:$F$1200,4,FALSE())="","",VLOOKUP($C2324,nautics!$B$2:$F$1200,4,FALSE())),IF($A2324="ST",IF(VLOOKUP($C2324,st!$B$2:$F$400,4,FALSE())="","",VLOOKUP($C2324,st!$B$2:$F$400,4,FALSE())),""))),"")</f>
        <v/>
      </c>
      <c r="G2324" s="35" t="str">
        <f>IFERROR(IF($A2324="HDC",IF(VLOOKUP($C2324,hdc!$B$2:$F$1600,5,FALSE())="","",VLOOKUP($C2324,hdc!$B$2:$F$1600,5,FALSE())),IF($A2324="NAUTICS",IF(VLOOKUP($C2324,nautics!$B$2:$F$1200,5,FALSE())="","",VLOOKUP($C2324,nautics!$B$2:$F$1200,5,FALSE())),IF($A2324="ST",IF(VLOOKUP($C2324,st!$B$2:$F$400,5,FALSE())="","",VLOOKUP($C2324,st!$B$2:$F$400,5,FALSE())),""))),"")</f>
        <v/>
      </c>
      <c r="H2324" s="35" t="s">
        <v>664</v>
      </c>
      <c r="I2324" s="35" t="s">
        <v>34</v>
      </c>
      <c r="J2324" s="35" t="s">
        <v>4565</v>
      </c>
      <c r="K2324" s="35">
        <f t="shared" si="9"/>
        <v>20</v>
      </c>
      <c r="L2324" s="35" t="s">
        <v>8757</v>
      </c>
      <c r="M2324" s="35" t="s">
        <v>8759</v>
      </c>
      <c r="N2324" s="35" t="s">
        <v>931</v>
      </c>
      <c r="O2324" s="35" t="s">
        <v>932</v>
      </c>
      <c r="P2324" s="35" t="s">
        <v>8766</v>
      </c>
      <c r="Q2324" s="35" t="s">
        <v>8767</v>
      </c>
      <c r="S2324" s="35" t="s">
        <v>1838</v>
      </c>
      <c r="T2324" s="35" t="s">
        <v>1839</v>
      </c>
      <c r="U2324" s="35" t="s">
        <v>8769</v>
      </c>
      <c r="W2324" s="35" t="s">
        <v>57</v>
      </c>
      <c r="X2324" s="35" t="s">
        <v>59</v>
      </c>
      <c r="Y2324" s="35" t="s">
        <v>8762</v>
      </c>
      <c r="Z2324" s="35" t="s">
        <v>8116</v>
      </c>
    </row>
    <row r="2325" spans="1:26" ht="15" customHeight="1">
      <c r="A2325" s="35" t="s">
        <v>1304</v>
      </c>
      <c r="C2325" s="35" t="s">
        <v>8770</v>
      </c>
      <c r="D2325" s="35">
        <f>IFERROR(IF($A2325="HDC",IF(VLOOKUP($C2325,hdc!$B$2:$F$1600,2,FALSE())="","",VLOOKUP($C2325,hdc!$B$2:$F$1600,2,FALSE())),IF($A2325="NAUTICS",IF(VLOOKUP($C2325,nautics!$B$2:$F$1200,2,FALSE())="","",VLOOKUP($C2325,nautics!$B$2:$F$1200,2,FALSE())),IF($A2325="ST",IF(VLOOKUP($C2325,st!$B$2:$F$400,2,FALSE())="","",VLOOKUP($C2325,st!$B$2:$F$400,2,FALSE())),""))),"")</f>
        <v>1</v>
      </c>
      <c r="E2325" s="35">
        <f>IFERROR(IF($A2325="HDC",IF(VLOOKUP($C2325,hdc!$B$2:$F$1600,3,FALSE())="","",VLOOKUP($C2325,hdc!$B$2:$F$1600,3,FALSE())),IF($A2325="NAUTICS",IF(VLOOKUP($C2325,nautics!$B$2:$F$1200,3,FALSE())="","",VLOOKUP($C2325,nautics!$B$2:$F$1200,3,FALSE())),IF($A2325="ST",IF(VLOOKUP($C2325,st!$B$2:$F$400,3,FALSE())="","",VLOOKUP($C2325,st!$B$2:$F$400,3,FALSE())),""))),"")</f>
        <v>1</v>
      </c>
      <c r="F2325" s="35" t="str">
        <f>IFERROR(IF($A2325="HDC",IF(VLOOKUP($C2325,hdc!$B$2:$F$1600,4,FALSE())="","",VLOOKUP($C2325,hdc!$B$2:$F$1600,4,FALSE())),IF($A2325="NAUTICS",IF(VLOOKUP($C2325,nautics!$B$2:$F$1200,4,FALSE())="","",VLOOKUP($C2325,nautics!$B$2:$F$1200,4,FALSE())),IF($A2325="ST",IF(VLOOKUP($C2325,st!$B$2:$F$400,4,FALSE())="","",VLOOKUP($C2325,st!$B$2:$F$400,4,FALSE())),""))),"")</f>
        <v/>
      </c>
      <c r="G2325" s="35" t="str">
        <f>IFERROR(IF($A2325="HDC",IF(VLOOKUP($C2325,hdc!$B$2:$F$1600,5,FALSE())="","",VLOOKUP($C2325,hdc!$B$2:$F$1600,5,FALSE())),IF($A2325="NAUTICS",IF(VLOOKUP($C2325,nautics!$B$2:$F$1200,5,FALSE())="","",VLOOKUP($C2325,nautics!$B$2:$F$1200,5,FALSE())),IF($A2325="ST",IF(VLOOKUP($C2325,st!$B$2:$F$400,5,FALSE())="","",VLOOKUP($C2325,st!$B$2:$F$400,5,FALSE())),""))),"")</f>
        <v/>
      </c>
      <c r="H2325" s="35" t="s">
        <v>664</v>
      </c>
      <c r="I2325" s="35" t="s">
        <v>34</v>
      </c>
      <c r="J2325" s="35" t="s">
        <v>3059</v>
      </c>
      <c r="K2325" s="35">
        <f t="shared" si="9"/>
        <v>11</v>
      </c>
      <c r="L2325" s="35" t="s">
        <v>8766</v>
      </c>
      <c r="M2325" s="35" t="s">
        <v>8767</v>
      </c>
      <c r="N2325" s="35" t="s">
        <v>1838</v>
      </c>
      <c r="O2325" s="35" t="s">
        <v>1839</v>
      </c>
      <c r="P2325" s="35" t="s">
        <v>8773</v>
      </c>
      <c r="Q2325" s="35" t="s">
        <v>8775</v>
      </c>
      <c r="S2325" s="35" t="s">
        <v>872</v>
      </c>
      <c r="T2325" s="35" t="s">
        <v>873</v>
      </c>
      <c r="U2325" s="35" t="s">
        <v>8776</v>
      </c>
      <c r="W2325" s="35" t="s">
        <v>57</v>
      </c>
      <c r="X2325" s="35" t="s">
        <v>59</v>
      </c>
      <c r="Y2325" s="35" t="s">
        <v>8116</v>
      </c>
      <c r="Z2325" s="35" t="s">
        <v>8169</v>
      </c>
    </row>
    <row r="2326" spans="1:26" ht="15" customHeight="1">
      <c r="A2326" s="35" t="s">
        <v>1304</v>
      </c>
      <c r="C2326" s="35" t="s">
        <v>8777</v>
      </c>
      <c r="D2326" s="35">
        <f>IFERROR(IF($A2326="HDC",IF(VLOOKUP($C2326,hdc!$B$2:$F$1600,2,FALSE())="","",VLOOKUP($C2326,hdc!$B$2:$F$1600,2,FALSE())),IF($A2326="NAUTICS",IF(VLOOKUP($C2326,nautics!$B$2:$F$1200,2,FALSE())="","",VLOOKUP($C2326,nautics!$B$2:$F$1200,2,FALSE())),IF($A2326="ST",IF(VLOOKUP($C2326,st!$B$2:$F$400,2,FALSE())="","",VLOOKUP($C2326,st!$B$2:$F$400,2,FALSE())),""))),"")</f>
        <v>1</v>
      </c>
      <c r="E2326" s="35">
        <f>IFERROR(IF($A2326="HDC",IF(VLOOKUP($C2326,hdc!$B$2:$F$1600,3,FALSE())="","",VLOOKUP($C2326,hdc!$B$2:$F$1600,3,FALSE())),IF($A2326="NAUTICS",IF(VLOOKUP($C2326,nautics!$B$2:$F$1200,3,FALSE())="","",VLOOKUP($C2326,nautics!$B$2:$F$1200,3,FALSE())),IF($A2326="ST",IF(VLOOKUP($C2326,st!$B$2:$F$400,3,FALSE())="","",VLOOKUP($C2326,st!$B$2:$F$400,3,FALSE())),""))),"")</f>
        <v>1</v>
      </c>
      <c r="F2326" s="35" t="str">
        <f>IFERROR(IF($A2326="HDC",IF(VLOOKUP($C2326,hdc!$B$2:$F$1600,4,FALSE())="","",VLOOKUP($C2326,hdc!$B$2:$F$1600,4,FALSE())),IF($A2326="NAUTICS",IF(VLOOKUP($C2326,nautics!$B$2:$F$1200,4,FALSE())="","",VLOOKUP($C2326,nautics!$B$2:$F$1200,4,FALSE())),IF($A2326="ST",IF(VLOOKUP($C2326,st!$B$2:$F$400,4,FALSE())="","",VLOOKUP($C2326,st!$B$2:$F$400,4,FALSE())),""))),"")</f>
        <v/>
      </c>
      <c r="G2326" s="35" t="str">
        <f>IFERROR(IF($A2326="HDC",IF(VLOOKUP($C2326,hdc!$B$2:$F$1600,5,FALSE())="","",VLOOKUP($C2326,hdc!$B$2:$F$1600,5,FALSE())),IF($A2326="NAUTICS",IF(VLOOKUP($C2326,nautics!$B$2:$F$1200,5,FALSE())="","",VLOOKUP($C2326,nautics!$B$2:$F$1200,5,FALSE())),IF($A2326="ST",IF(VLOOKUP($C2326,st!$B$2:$F$400,5,FALSE())="","",VLOOKUP($C2326,st!$B$2:$F$400,5,FALSE())),""))),"")</f>
        <v/>
      </c>
      <c r="H2326" s="35" t="s">
        <v>664</v>
      </c>
      <c r="I2326" s="35" t="s">
        <v>34</v>
      </c>
      <c r="J2326" s="35" t="s">
        <v>696</v>
      </c>
      <c r="K2326" s="35">
        <f t="shared" si="9"/>
        <v>19</v>
      </c>
      <c r="L2326" s="35" t="s">
        <v>8773</v>
      </c>
      <c r="M2326" s="35" t="s">
        <v>8775</v>
      </c>
      <c r="N2326" s="35" t="s">
        <v>872</v>
      </c>
      <c r="O2326" s="35" t="s">
        <v>873</v>
      </c>
      <c r="P2326" s="35" t="s">
        <v>8781</v>
      </c>
      <c r="Q2326" s="35" t="s">
        <v>8782</v>
      </c>
      <c r="S2326" s="35" t="s">
        <v>709</v>
      </c>
      <c r="T2326" s="35" t="s">
        <v>710</v>
      </c>
      <c r="U2326" s="35" t="s">
        <v>8783</v>
      </c>
      <c r="W2326" s="35" t="s">
        <v>57</v>
      </c>
      <c r="X2326" s="35" t="s">
        <v>59</v>
      </c>
      <c r="Y2326" s="35" t="s">
        <v>8169</v>
      </c>
      <c r="Z2326" s="35" t="s">
        <v>8784</v>
      </c>
    </row>
    <row r="2327" spans="1:26" ht="15" customHeight="1">
      <c r="A2327" s="35" t="s">
        <v>1304</v>
      </c>
      <c r="C2327" s="35" t="s">
        <v>8785</v>
      </c>
      <c r="D2327" s="35">
        <f>IFERROR(IF($A2327="HDC",IF(VLOOKUP($C2327,hdc!$B$2:$F$1600,2,FALSE())="","",VLOOKUP($C2327,hdc!$B$2:$F$1600,2,FALSE())),IF($A2327="NAUTICS",IF(VLOOKUP($C2327,nautics!$B$2:$F$1200,2,FALSE())="","",VLOOKUP($C2327,nautics!$B$2:$F$1200,2,FALSE())),IF($A2327="ST",IF(VLOOKUP($C2327,st!$B$2:$F$400,2,FALSE())="","",VLOOKUP($C2327,st!$B$2:$F$400,2,FALSE())),""))),"")</f>
        <v>1</v>
      </c>
      <c r="E2327" s="35">
        <f>IFERROR(IF($A2327="HDC",IF(VLOOKUP($C2327,hdc!$B$2:$F$1600,3,FALSE())="","",VLOOKUP($C2327,hdc!$B$2:$F$1600,3,FALSE())),IF($A2327="NAUTICS",IF(VLOOKUP($C2327,nautics!$B$2:$F$1200,3,FALSE())="","",VLOOKUP($C2327,nautics!$B$2:$F$1200,3,FALSE())),IF($A2327="ST",IF(VLOOKUP($C2327,st!$B$2:$F$400,3,FALSE())="","",VLOOKUP($C2327,st!$B$2:$F$400,3,FALSE())),""))),"")</f>
        <v>1</v>
      </c>
      <c r="F2327" s="35" t="str">
        <f>IFERROR(IF($A2327="HDC",IF(VLOOKUP($C2327,hdc!$B$2:$F$1600,4,FALSE())="","",VLOOKUP($C2327,hdc!$B$2:$F$1600,4,FALSE())),IF($A2327="NAUTICS",IF(VLOOKUP($C2327,nautics!$B$2:$F$1200,4,FALSE())="","",VLOOKUP($C2327,nautics!$B$2:$F$1200,4,FALSE())),IF($A2327="ST",IF(VLOOKUP($C2327,st!$B$2:$F$400,4,FALSE())="","",VLOOKUP($C2327,st!$B$2:$F$400,4,FALSE())),""))),"")</f>
        <v/>
      </c>
      <c r="G2327" s="35" t="str">
        <f>IFERROR(IF($A2327="HDC",IF(VLOOKUP($C2327,hdc!$B$2:$F$1600,5,FALSE())="","",VLOOKUP($C2327,hdc!$B$2:$F$1600,5,FALSE())),IF($A2327="NAUTICS",IF(VLOOKUP($C2327,nautics!$B$2:$F$1200,5,FALSE())="","",VLOOKUP($C2327,nautics!$B$2:$F$1200,5,FALSE())),IF($A2327="ST",IF(VLOOKUP($C2327,st!$B$2:$F$400,5,FALSE())="","",VLOOKUP($C2327,st!$B$2:$F$400,5,FALSE())),""))),"")</f>
        <v/>
      </c>
      <c r="H2327" s="35" t="s">
        <v>664</v>
      </c>
      <c r="I2327" s="35" t="s">
        <v>34</v>
      </c>
      <c r="J2327" s="35" t="s">
        <v>8788</v>
      </c>
      <c r="K2327" s="35">
        <f t="shared" si="9"/>
        <v>66</v>
      </c>
      <c r="L2327" s="35" t="s">
        <v>8728</v>
      </c>
      <c r="M2327" s="35" t="s">
        <v>8729</v>
      </c>
      <c r="N2327" s="35" t="s">
        <v>813</v>
      </c>
      <c r="O2327" s="35" t="s">
        <v>718</v>
      </c>
      <c r="P2327" s="35" t="s">
        <v>8790</v>
      </c>
      <c r="Q2327" s="35" t="s">
        <v>8791</v>
      </c>
      <c r="S2327" s="35" t="s">
        <v>896</v>
      </c>
      <c r="T2327" s="35" t="s">
        <v>897</v>
      </c>
      <c r="U2327" s="35" t="s">
        <v>8792</v>
      </c>
      <c r="W2327" s="35" t="s">
        <v>57</v>
      </c>
      <c r="X2327" s="35" t="s">
        <v>59</v>
      </c>
      <c r="Y2327" s="35" t="s">
        <v>1481</v>
      </c>
      <c r="Z2327" s="35" t="s">
        <v>8793</v>
      </c>
    </row>
    <row r="2328" spans="1:26" ht="15" customHeight="1">
      <c r="A2328" s="35" t="s">
        <v>1304</v>
      </c>
      <c r="C2328" s="35" t="s">
        <v>8796</v>
      </c>
      <c r="D2328" s="35">
        <f>IFERROR(IF($A2328="HDC",IF(VLOOKUP($C2328,hdc!$B$2:$F$1600,2,FALSE())="","",VLOOKUP($C2328,hdc!$B$2:$F$1600,2,FALSE())),IF($A2328="NAUTICS",IF(VLOOKUP($C2328,nautics!$B$2:$F$1200,2,FALSE())="","",VLOOKUP($C2328,nautics!$B$2:$F$1200,2,FALSE())),IF($A2328="ST",IF(VLOOKUP($C2328,st!$B$2:$F$400,2,FALSE())="","",VLOOKUP($C2328,st!$B$2:$F$400,2,FALSE())),""))),"")</f>
        <v>1</v>
      </c>
      <c r="E2328" s="35">
        <f>IFERROR(IF($A2328="HDC",IF(VLOOKUP($C2328,hdc!$B$2:$F$1600,3,FALSE())="","",VLOOKUP($C2328,hdc!$B$2:$F$1600,3,FALSE())),IF($A2328="NAUTICS",IF(VLOOKUP($C2328,nautics!$B$2:$F$1200,3,FALSE())="","",VLOOKUP($C2328,nautics!$B$2:$F$1200,3,FALSE())),IF($A2328="ST",IF(VLOOKUP($C2328,st!$B$2:$F$400,3,FALSE())="","",VLOOKUP($C2328,st!$B$2:$F$400,3,FALSE())),""))),"")</f>
        <v>1</v>
      </c>
      <c r="F2328" s="35" t="str">
        <f>IFERROR(IF($A2328="HDC",IF(VLOOKUP($C2328,hdc!$B$2:$F$1600,4,FALSE())="","",VLOOKUP($C2328,hdc!$B$2:$F$1600,4,FALSE())),IF($A2328="NAUTICS",IF(VLOOKUP($C2328,nautics!$B$2:$F$1200,4,FALSE())="","",VLOOKUP($C2328,nautics!$B$2:$F$1200,4,FALSE())),IF($A2328="ST",IF(VLOOKUP($C2328,st!$B$2:$F$400,4,FALSE())="","",VLOOKUP($C2328,st!$B$2:$F$400,4,FALSE())),""))),"")</f>
        <v/>
      </c>
      <c r="G2328" s="35" t="str">
        <f>IFERROR(IF($A2328="HDC",IF(VLOOKUP($C2328,hdc!$B$2:$F$1600,5,FALSE())="","",VLOOKUP($C2328,hdc!$B$2:$F$1600,5,FALSE())),IF($A2328="NAUTICS",IF(VLOOKUP($C2328,nautics!$B$2:$F$1200,5,FALSE())="","",VLOOKUP($C2328,nautics!$B$2:$F$1200,5,FALSE())),IF($A2328="ST",IF(VLOOKUP($C2328,st!$B$2:$F$400,5,FALSE())="","",VLOOKUP($C2328,st!$B$2:$F$400,5,FALSE())),""))),"")</f>
        <v/>
      </c>
      <c r="H2328" s="35" t="s">
        <v>664</v>
      </c>
      <c r="I2328" s="35" t="s">
        <v>34</v>
      </c>
      <c r="J2328" s="35" t="s">
        <v>8797</v>
      </c>
      <c r="K2328" s="35">
        <f t="shared" si="9"/>
        <v>29</v>
      </c>
      <c r="L2328" s="35" t="s">
        <v>8799</v>
      </c>
      <c r="M2328" s="35" t="s">
        <v>8800</v>
      </c>
      <c r="N2328" s="35" t="s">
        <v>2484</v>
      </c>
      <c r="O2328" s="35" t="s">
        <v>2485</v>
      </c>
      <c r="P2328" s="35" t="s">
        <v>8790</v>
      </c>
      <c r="Q2328" s="35" t="s">
        <v>8791</v>
      </c>
      <c r="S2328" s="35" t="s">
        <v>896</v>
      </c>
      <c r="T2328" s="35" t="s">
        <v>897</v>
      </c>
      <c r="U2328" s="35" t="s">
        <v>8802</v>
      </c>
      <c r="W2328" s="35" t="s">
        <v>57</v>
      </c>
      <c r="X2328" s="35" t="s">
        <v>59</v>
      </c>
      <c r="Y2328" s="35" t="s">
        <v>2494</v>
      </c>
      <c r="Z2328" s="35" t="s">
        <v>8793</v>
      </c>
    </row>
    <row r="2329" spans="1:26" ht="15" customHeight="1">
      <c r="A2329" s="35" t="s">
        <v>1304</v>
      </c>
      <c r="C2329" s="35" t="s">
        <v>8804</v>
      </c>
      <c r="D2329" s="35">
        <f>IFERROR(IF($A2329="HDC",IF(VLOOKUP($C2329,hdc!$B$2:$F$1600,2,FALSE())="","",VLOOKUP($C2329,hdc!$B$2:$F$1600,2,FALSE())),IF($A2329="NAUTICS",IF(VLOOKUP($C2329,nautics!$B$2:$F$1200,2,FALSE())="","",VLOOKUP($C2329,nautics!$B$2:$F$1200,2,FALSE())),IF($A2329="ST",IF(VLOOKUP($C2329,st!$B$2:$F$400,2,FALSE())="","",VLOOKUP($C2329,st!$B$2:$F$400,2,FALSE())),""))),"")</f>
        <v>1</v>
      </c>
      <c r="E2329" s="35">
        <f>IFERROR(IF($A2329="HDC",IF(VLOOKUP($C2329,hdc!$B$2:$F$1600,3,FALSE())="","",VLOOKUP($C2329,hdc!$B$2:$F$1600,3,FALSE())),IF($A2329="NAUTICS",IF(VLOOKUP($C2329,nautics!$B$2:$F$1200,3,FALSE())="","",VLOOKUP($C2329,nautics!$B$2:$F$1200,3,FALSE())),IF($A2329="ST",IF(VLOOKUP($C2329,st!$B$2:$F$400,3,FALSE())="","",VLOOKUP($C2329,st!$B$2:$F$400,3,FALSE())),""))),"")</f>
        <v>1</v>
      </c>
      <c r="F2329" s="35" t="str">
        <f>IFERROR(IF($A2329="HDC",IF(VLOOKUP($C2329,hdc!$B$2:$F$1600,4,FALSE())="","",VLOOKUP($C2329,hdc!$B$2:$F$1600,4,FALSE())),IF($A2329="NAUTICS",IF(VLOOKUP($C2329,nautics!$B$2:$F$1200,4,FALSE())="","",VLOOKUP($C2329,nautics!$B$2:$F$1200,4,FALSE())),IF($A2329="ST",IF(VLOOKUP($C2329,st!$B$2:$F$400,4,FALSE())="","",VLOOKUP($C2329,st!$B$2:$F$400,4,FALSE())),""))),"")</f>
        <v/>
      </c>
      <c r="G2329" s="35" t="str">
        <f>IFERROR(IF($A2329="HDC",IF(VLOOKUP($C2329,hdc!$B$2:$F$1600,5,FALSE())="","",VLOOKUP($C2329,hdc!$B$2:$F$1600,5,FALSE())),IF($A2329="NAUTICS",IF(VLOOKUP($C2329,nautics!$B$2:$F$1200,5,FALSE())="","",VLOOKUP($C2329,nautics!$B$2:$F$1200,5,FALSE())),IF($A2329="ST",IF(VLOOKUP($C2329,st!$B$2:$F$400,5,FALSE())="","",VLOOKUP($C2329,st!$B$2:$F$400,5,FALSE())),""))),"")</f>
        <v/>
      </c>
      <c r="H2329" s="35" t="s">
        <v>664</v>
      </c>
      <c r="I2329" s="35" t="s">
        <v>34</v>
      </c>
      <c r="J2329" s="35" t="s">
        <v>8807</v>
      </c>
      <c r="K2329" s="35">
        <f t="shared" si="9"/>
        <v>47</v>
      </c>
      <c r="L2329" s="35" t="s">
        <v>8799</v>
      </c>
      <c r="M2329" s="35" t="s">
        <v>8800</v>
      </c>
      <c r="N2329" s="35" t="s">
        <v>2484</v>
      </c>
      <c r="O2329" s="35" t="s">
        <v>2485</v>
      </c>
      <c r="P2329" s="35" t="s">
        <v>8809</v>
      </c>
      <c r="Q2329" s="35" t="s">
        <v>8810</v>
      </c>
      <c r="S2329" s="35" t="s">
        <v>2781</v>
      </c>
      <c r="T2329" s="35" t="s">
        <v>2782</v>
      </c>
      <c r="U2329" s="35" t="s">
        <v>3442</v>
      </c>
      <c r="W2329" s="35" t="s">
        <v>57</v>
      </c>
      <c r="X2329" s="35" t="s">
        <v>59</v>
      </c>
      <c r="Y2329" s="35" t="s">
        <v>2494</v>
      </c>
      <c r="Z2329" s="35" t="s">
        <v>3443</v>
      </c>
    </row>
    <row r="2330" spans="1:26" ht="15" customHeight="1">
      <c r="A2330" s="35" t="s">
        <v>1304</v>
      </c>
      <c r="C2330" s="35" t="s">
        <v>8812</v>
      </c>
      <c r="D2330" s="35">
        <f>IFERROR(IF($A2330="HDC",IF(VLOOKUP($C2330,hdc!$B$2:$F$1600,2,FALSE())="","",VLOOKUP($C2330,hdc!$B$2:$F$1600,2,FALSE())),IF($A2330="NAUTICS",IF(VLOOKUP($C2330,nautics!$B$2:$F$1200,2,FALSE())="","",VLOOKUP($C2330,nautics!$B$2:$F$1200,2,FALSE())),IF($A2330="ST",IF(VLOOKUP($C2330,st!$B$2:$F$400,2,FALSE())="","",VLOOKUP($C2330,st!$B$2:$F$400,2,FALSE())),""))),"")</f>
        <v>1</v>
      </c>
      <c r="E2330" s="35">
        <f>IFERROR(IF($A2330="HDC",IF(VLOOKUP($C2330,hdc!$B$2:$F$1600,3,FALSE())="","",VLOOKUP($C2330,hdc!$B$2:$F$1600,3,FALSE())),IF($A2330="NAUTICS",IF(VLOOKUP($C2330,nautics!$B$2:$F$1200,3,FALSE())="","",VLOOKUP($C2330,nautics!$B$2:$F$1200,3,FALSE())),IF($A2330="ST",IF(VLOOKUP($C2330,st!$B$2:$F$400,3,FALSE())="","",VLOOKUP($C2330,st!$B$2:$F$400,3,FALSE())),""))),"")</f>
        <v>1</v>
      </c>
      <c r="F2330" s="35" t="str">
        <f>IFERROR(IF($A2330="HDC",IF(VLOOKUP($C2330,hdc!$B$2:$F$1600,4,FALSE())="","",VLOOKUP($C2330,hdc!$B$2:$F$1600,4,FALSE())),IF($A2330="NAUTICS",IF(VLOOKUP($C2330,nautics!$B$2:$F$1200,4,FALSE())="","",VLOOKUP($C2330,nautics!$B$2:$F$1200,4,FALSE())),IF($A2330="ST",IF(VLOOKUP($C2330,st!$B$2:$F$400,4,FALSE())="","",VLOOKUP($C2330,st!$B$2:$F$400,4,FALSE())),""))),"")</f>
        <v/>
      </c>
      <c r="G2330" s="35" t="str">
        <f>IFERROR(IF($A2330="HDC",IF(VLOOKUP($C2330,hdc!$B$2:$F$1600,5,FALSE())="","",VLOOKUP($C2330,hdc!$B$2:$F$1600,5,FALSE())),IF($A2330="NAUTICS",IF(VLOOKUP($C2330,nautics!$B$2:$F$1200,5,FALSE())="","",VLOOKUP($C2330,nautics!$B$2:$F$1200,5,FALSE())),IF($A2330="ST",IF(VLOOKUP($C2330,st!$B$2:$F$400,5,FALSE())="","",VLOOKUP($C2330,st!$B$2:$F$400,5,FALSE())),""))),"")</f>
        <v/>
      </c>
      <c r="H2330" s="35" t="s">
        <v>664</v>
      </c>
      <c r="I2330" s="35" t="s">
        <v>34</v>
      </c>
      <c r="J2330" s="35" t="s">
        <v>8816</v>
      </c>
      <c r="K2330" s="35">
        <f t="shared" si="9"/>
        <v>25</v>
      </c>
      <c r="L2330" s="35" t="s">
        <v>8809</v>
      </c>
      <c r="M2330" s="35" t="s">
        <v>8810</v>
      </c>
      <c r="N2330" s="35" t="s">
        <v>2781</v>
      </c>
      <c r="O2330" s="35" t="s">
        <v>2782</v>
      </c>
      <c r="P2330" s="35" t="s">
        <v>8819</v>
      </c>
      <c r="Q2330" s="35" t="s">
        <v>8820</v>
      </c>
      <c r="S2330" s="35" t="s">
        <v>2763</v>
      </c>
      <c r="T2330" s="35" t="s">
        <v>2765</v>
      </c>
      <c r="U2330" s="35" t="s">
        <v>8822</v>
      </c>
      <c r="W2330" s="35" t="s">
        <v>57</v>
      </c>
      <c r="X2330" s="35" t="s">
        <v>59</v>
      </c>
      <c r="Y2330" s="35" t="s">
        <v>3443</v>
      </c>
      <c r="Z2330" s="35" t="s">
        <v>8823</v>
      </c>
    </row>
    <row r="2331" spans="1:26" ht="15" customHeight="1">
      <c r="A2331" s="35" t="s">
        <v>1304</v>
      </c>
      <c r="C2331" s="35" t="s">
        <v>8825</v>
      </c>
      <c r="D2331" s="35">
        <f>IFERROR(IF($A2331="HDC",IF(VLOOKUP($C2331,hdc!$B$2:$F$1600,2,FALSE())="","",VLOOKUP($C2331,hdc!$B$2:$F$1600,2,FALSE())),IF($A2331="NAUTICS",IF(VLOOKUP($C2331,nautics!$B$2:$F$1200,2,FALSE())="","",VLOOKUP($C2331,nautics!$B$2:$F$1200,2,FALSE())),IF($A2331="ST",IF(VLOOKUP($C2331,st!$B$2:$F$400,2,FALSE())="","",VLOOKUP($C2331,st!$B$2:$F$400,2,FALSE())),""))),"")</f>
        <v>1</v>
      </c>
      <c r="E2331" s="35">
        <f>IFERROR(IF($A2331="HDC",IF(VLOOKUP($C2331,hdc!$B$2:$F$1600,3,FALSE())="","",VLOOKUP($C2331,hdc!$B$2:$F$1600,3,FALSE())),IF($A2331="NAUTICS",IF(VLOOKUP($C2331,nautics!$B$2:$F$1200,3,FALSE())="","",VLOOKUP($C2331,nautics!$B$2:$F$1200,3,FALSE())),IF($A2331="ST",IF(VLOOKUP($C2331,st!$B$2:$F$400,3,FALSE())="","",VLOOKUP($C2331,st!$B$2:$F$400,3,FALSE())),""))),"")</f>
        <v>1</v>
      </c>
      <c r="F2331" s="35" t="str">
        <f>IFERROR(IF($A2331="HDC",IF(VLOOKUP($C2331,hdc!$B$2:$F$1600,4,FALSE())="","",VLOOKUP($C2331,hdc!$B$2:$F$1600,4,FALSE())),IF($A2331="NAUTICS",IF(VLOOKUP($C2331,nautics!$B$2:$F$1200,4,FALSE())="","",VLOOKUP($C2331,nautics!$B$2:$F$1200,4,FALSE())),IF($A2331="ST",IF(VLOOKUP($C2331,st!$B$2:$F$400,4,FALSE())="","",VLOOKUP($C2331,st!$B$2:$F$400,4,FALSE())),""))),"")</f>
        <v/>
      </c>
      <c r="G2331" s="35" t="str">
        <f>IFERROR(IF($A2331="HDC",IF(VLOOKUP($C2331,hdc!$B$2:$F$1600,5,FALSE())="","",VLOOKUP($C2331,hdc!$B$2:$F$1600,5,FALSE())),IF($A2331="NAUTICS",IF(VLOOKUP($C2331,nautics!$B$2:$F$1200,5,FALSE())="","",VLOOKUP($C2331,nautics!$B$2:$F$1200,5,FALSE())),IF($A2331="ST",IF(VLOOKUP($C2331,st!$B$2:$F$400,5,FALSE())="","",VLOOKUP($C2331,st!$B$2:$F$400,5,FALSE())),""))),"")</f>
        <v/>
      </c>
      <c r="H2331" s="35" t="s">
        <v>664</v>
      </c>
      <c r="I2331" s="35" t="s">
        <v>34</v>
      </c>
      <c r="J2331" s="35" t="s">
        <v>8828</v>
      </c>
      <c r="K2331" s="35">
        <f t="shared" si="9"/>
        <v>61</v>
      </c>
      <c r="L2331" s="35" t="s">
        <v>8819</v>
      </c>
      <c r="M2331" s="35" t="s">
        <v>8820</v>
      </c>
      <c r="N2331" s="35" t="s">
        <v>2763</v>
      </c>
      <c r="O2331" s="35" t="s">
        <v>2765</v>
      </c>
      <c r="P2331" s="35" t="s">
        <v>8830</v>
      </c>
      <c r="Q2331" s="35" t="s">
        <v>8831</v>
      </c>
      <c r="S2331" s="35" t="s">
        <v>531</v>
      </c>
      <c r="T2331" s="35" t="s">
        <v>532</v>
      </c>
      <c r="U2331" s="35" t="s">
        <v>8832</v>
      </c>
      <c r="W2331" s="35" t="s">
        <v>57</v>
      </c>
      <c r="X2331" s="35" t="s">
        <v>59</v>
      </c>
      <c r="Y2331" s="35" t="s">
        <v>8823</v>
      </c>
      <c r="Z2331" s="35" t="s">
        <v>8833</v>
      </c>
    </row>
    <row r="2332" spans="1:26" ht="15" customHeight="1">
      <c r="A2332" s="35" t="s">
        <v>1304</v>
      </c>
      <c r="C2332" s="35" t="s">
        <v>8836</v>
      </c>
      <c r="D2332" s="35">
        <f>IFERROR(IF($A2332="HDC",IF(VLOOKUP($C2332,hdc!$B$2:$F$1600,2,FALSE())="","",VLOOKUP($C2332,hdc!$B$2:$F$1600,2,FALSE())),IF($A2332="NAUTICS",IF(VLOOKUP($C2332,nautics!$B$2:$F$1200,2,FALSE())="","",VLOOKUP($C2332,nautics!$B$2:$F$1200,2,FALSE())),IF($A2332="ST",IF(VLOOKUP($C2332,st!$B$2:$F$400,2,FALSE())="","",VLOOKUP($C2332,st!$B$2:$F$400,2,FALSE())),""))),"")</f>
        <v>1</v>
      </c>
      <c r="E2332" s="35">
        <f>IFERROR(IF($A2332="HDC",IF(VLOOKUP($C2332,hdc!$B$2:$F$1600,3,FALSE())="","",VLOOKUP($C2332,hdc!$B$2:$F$1600,3,FALSE())),IF($A2332="NAUTICS",IF(VLOOKUP($C2332,nautics!$B$2:$F$1200,3,FALSE())="","",VLOOKUP($C2332,nautics!$B$2:$F$1200,3,FALSE())),IF($A2332="ST",IF(VLOOKUP($C2332,st!$B$2:$F$400,3,FALSE())="","",VLOOKUP($C2332,st!$B$2:$F$400,3,FALSE())),""))),"")</f>
        <v>1</v>
      </c>
      <c r="F2332" s="35" t="str">
        <f>IFERROR(IF($A2332="HDC",IF(VLOOKUP($C2332,hdc!$B$2:$F$1600,4,FALSE())="","",VLOOKUP($C2332,hdc!$B$2:$F$1600,4,FALSE())),IF($A2332="NAUTICS",IF(VLOOKUP($C2332,nautics!$B$2:$F$1200,4,FALSE())="","",VLOOKUP($C2332,nautics!$B$2:$F$1200,4,FALSE())),IF($A2332="ST",IF(VLOOKUP($C2332,st!$B$2:$F$400,4,FALSE())="","",VLOOKUP($C2332,st!$B$2:$F$400,4,FALSE())),""))),"")</f>
        <v/>
      </c>
      <c r="G2332" s="35" t="str">
        <f>IFERROR(IF($A2332="HDC",IF(VLOOKUP($C2332,hdc!$B$2:$F$1600,5,FALSE())="","",VLOOKUP($C2332,hdc!$B$2:$F$1600,5,FALSE())),IF($A2332="NAUTICS",IF(VLOOKUP($C2332,nautics!$B$2:$F$1200,5,FALSE())="","",VLOOKUP($C2332,nautics!$B$2:$F$1200,5,FALSE())),IF($A2332="ST",IF(VLOOKUP($C2332,st!$B$2:$F$400,5,FALSE())="","",VLOOKUP($C2332,st!$B$2:$F$400,5,FALSE())),""))),"")</f>
        <v/>
      </c>
      <c r="H2332" s="35" t="s">
        <v>664</v>
      </c>
      <c r="I2332" s="35" t="s">
        <v>34</v>
      </c>
      <c r="J2332" s="35" t="s">
        <v>8837</v>
      </c>
      <c r="K2332" s="35">
        <f t="shared" si="9"/>
        <v>35</v>
      </c>
      <c r="L2332" s="35" t="s">
        <v>8728</v>
      </c>
      <c r="M2332" s="35" t="s">
        <v>8729</v>
      </c>
      <c r="N2332" s="35" t="s">
        <v>813</v>
      </c>
      <c r="O2332" s="35" t="s">
        <v>718</v>
      </c>
      <c r="P2332" s="35" t="s">
        <v>8840</v>
      </c>
      <c r="Q2332" s="35" t="s">
        <v>8841</v>
      </c>
      <c r="S2332" s="35" t="s">
        <v>2019</v>
      </c>
      <c r="T2332" s="35" t="s">
        <v>2020</v>
      </c>
      <c r="U2332" s="35" t="s">
        <v>8842</v>
      </c>
      <c r="W2332" s="35" t="s">
        <v>57</v>
      </c>
      <c r="X2332" s="35" t="s">
        <v>59</v>
      </c>
      <c r="Y2332" s="35" t="s">
        <v>1481</v>
      </c>
      <c r="Z2332" s="35" t="s">
        <v>2027</v>
      </c>
    </row>
    <row r="2333" spans="1:26" ht="15" customHeight="1">
      <c r="A2333" s="35" t="s">
        <v>1304</v>
      </c>
      <c r="C2333" s="35" t="s">
        <v>8846</v>
      </c>
      <c r="D2333" s="35">
        <f>IFERROR(IF($A2333="HDC",IF(VLOOKUP($C2333,hdc!$B$2:$F$1600,2,FALSE())="","",VLOOKUP($C2333,hdc!$B$2:$F$1600,2,FALSE())),IF($A2333="NAUTICS",IF(VLOOKUP($C2333,nautics!$B$2:$F$1200,2,FALSE())="","",VLOOKUP($C2333,nautics!$B$2:$F$1200,2,FALSE())),IF($A2333="ST",IF(VLOOKUP($C2333,st!$B$2:$F$400,2,FALSE())="","",VLOOKUP($C2333,st!$B$2:$F$400,2,FALSE())),""))),"")</f>
        <v>1</v>
      </c>
      <c r="E2333" s="35">
        <f>IFERROR(IF($A2333="HDC",IF(VLOOKUP($C2333,hdc!$B$2:$F$1600,3,FALSE())="","",VLOOKUP($C2333,hdc!$B$2:$F$1600,3,FALSE())),IF($A2333="NAUTICS",IF(VLOOKUP($C2333,nautics!$B$2:$F$1200,3,FALSE())="","",VLOOKUP($C2333,nautics!$B$2:$F$1200,3,FALSE())),IF($A2333="ST",IF(VLOOKUP($C2333,st!$B$2:$F$400,3,FALSE())="","",VLOOKUP($C2333,st!$B$2:$F$400,3,FALSE())),""))),"")</f>
        <v>1</v>
      </c>
      <c r="F2333" s="35" t="str">
        <f>IFERROR(IF($A2333="HDC",IF(VLOOKUP($C2333,hdc!$B$2:$F$1600,4,FALSE())="","",VLOOKUP($C2333,hdc!$B$2:$F$1600,4,FALSE())),IF($A2333="NAUTICS",IF(VLOOKUP($C2333,nautics!$B$2:$F$1200,4,FALSE())="","",VLOOKUP($C2333,nautics!$B$2:$F$1200,4,FALSE())),IF($A2333="ST",IF(VLOOKUP($C2333,st!$B$2:$F$400,4,FALSE())="","",VLOOKUP($C2333,st!$B$2:$F$400,4,FALSE())),""))),"")</f>
        <v/>
      </c>
      <c r="G2333" s="35" t="str">
        <f>IFERROR(IF($A2333="HDC",IF(VLOOKUP($C2333,hdc!$B$2:$F$1600,5,FALSE())="","",VLOOKUP($C2333,hdc!$B$2:$F$1600,5,FALSE())),IF($A2333="NAUTICS",IF(VLOOKUP($C2333,nautics!$B$2:$F$1200,5,FALSE())="","",VLOOKUP($C2333,nautics!$B$2:$F$1200,5,FALSE())),IF($A2333="ST",IF(VLOOKUP($C2333,st!$B$2:$F$400,5,FALSE())="","",VLOOKUP($C2333,st!$B$2:$F$400,5,FALSE())),""))),"")</f>
        <v/>
      </c>
      <c r="H2333" s="35" t="s">
        <v>664</v>
      </c>
      <c r="I2333" s="35" t="s">
        <v>34</v>
      </c>
      <c r="J2333" s="35" t="s">
        <v>232</v>
      </c>
      <c r="K2333" s="35">
        <f t="shared" si="9"/>
        <v>10</v>
      </c>
      <c r="L2333" s="35" t="s">
        <v>8840</v>
      </c>
      <c r="M2333" s="35" t="s">
        <v>8841</v>
      </c>
      <c r="N2333" s="35" t="s">
        <v>2019</v>
      </c>
      <c r="O2333" s="35" t="s">
        <v>2020</v>
      </c>
      <c r="P2333" s="35" t="s">
        <v>8848</v>
      </c>
      <c r="Q2333" s="35" t="s">
        <v>8849</v>
      </c>
      <c r="S2333" s="35" t="s">
        <v>2019</v>
      </c>
      <c r="T2333" s="35" t="s">
        <v>2020</v>
      </c>
      <c r="U2333" s="35" t="s">
        <v>89</v>
      </c>
      <c r="W2333" s="35" t="s">
        <v>78</v>
      </c>
      <c r="X2333" s="35" t="s">
        <v>59</v>
      </c>
      <c r="Y2333" s="35" t="s">
        <v>89</v>
      </c>
      <c r="Z2333" s="35" t="s">
        <v>89</v>
      </c>
    </row>
    <row r="2334" spans="1:26" ht="15" customHeight="1">
      <c r="A2334" s="35" t="s">
        <v>1304</v>
      </c>
      <c r="C2334" s="35" t="s">
        <v>8852</v>
      </c>
      <c r="D2334" s="35">
        <f>IFERROR(IF($A2334="HDC",IF(VLOOKUP($C2334,hdc!$B$2:$F$1600,2,FALSE())="","",VLOOKUP($C2334,hdc!$B$2:$F$1600,2,FALSE())),IF($A2334="NAUTICS",IF(VLOOKUP($C2334,nautics!$B$2:$F$1200,2,FALSE())="","",VLOOKUP($C2334,nautics!$B$2:$F$1200,2,FALSE())),IF($A2334="ST",IF(VLOOKUP($C2334,st!$B$2:$F$400,2,FALSE())="","",VLOOKUP($C2334,st!$B$2:$F$400,2,FALSE())),""))),"")</f>
        <v>1</v>
      </c>
      <c r="E2334" s="35">
        <f>IFERROR(IF($A2334="HDC",IF(VLOOKUP($C2334,hdc!$B$2:$F$1600,3,FALSE())="","",VLOOKUP($C2334,hdc!$B$2:$F$1600,3,FALSE())),IF($A2334="NAUTICS",IF(VLOOKUP($C2334,nautics!$B$2:$F$1200,3,FALSE())="","",VLOOKUP($C2334,nautics!$B$2:$F$1200,3,FALSE())),IF($A2334="ST",IF(VLOOKUP($C2334,st!$B$2:$F$400,3,FALSE())="","",VLOOKUP($C2334,st!$B$2:$F$400,3,FALSE())),""))),"")</f>
        <v>1</v>
      </c>
      <c r="F2334" s="35" t="str">
        <f>IFERROR(IF($A2334="HDC",IF(VLOOKUP($C2334,hdc!$B$2:$F$1600,4,FALSE())="","",VLOOKUP($C2334,hdc!$B$2:$F$1600,4,FALSE())),IF($A2334="NAUTICS",IF(VLOOKUP($C2334,nautics!$B$2:$F$1200,4,FALSE())="","",VLOOKUP($C2334,nautics!$B$2:$F$1200,4,FALSE())),IF($A2334="ST",IF(VLOOKUP($C2334,st!$B$2:$F$400,4,FALSE())="","",VLOOKUP($C2334,st!$B$2:$F$400,4,FALSE())),""))),"")</f>
        <v/>
      </c>
      <c r="G2334" s="35" t="str">
        <f>IFERROR(IF($A2334="HDC",IF(VLOOKUP($C2334,hdc!$B$2:$F$1600,5,FALSE())="","",VLOOKUP($C2334,hdc!$B$2:$F$1600,5,FALSE())),IF($A2334="NAUTICS",IF(VLOOKUP($C2334,nautics!$B$2:$F$1200,5,FALSE())="","",VLOOKUP($C2334,nautics!$B$2:$F$1200,5,FALSE())),IF($A2334="ST",IF(VLOOKUP($C2334,st!$B$2:$F$400,5,FALSE())="","",VLOOKUP($C2334,st!$B$2:$F$400,5,FALSE())),""))),"")</f>
        <v/>
      </c>
      <c r="H2334" s="35" t="s">
        <v>664</v>
      </c>
      <c r="I2334" s="35" t="s">
        <v>34</v>
      </c>
      <c r="J2334" s="35" t="s">
        <v>8853</v>
      </c>
      <c r="K2334" s="35">
        <f t="shared" si="9"/>
        <v>20</v>
      </c>
      <c r="L2334" s="35" t="s">
        <v>8855</v>
      </c>
      <c r="M2334" s="35" t="s">
        <v>8856</v>
      </c>
      <c r="N2334" s="35" t="s">
        <v>2055</v>
      </c>
      <c r="O2334" s="35" t="s">
        <v>1997</v>
      </c>
      <c r="P2334" s="35" t="s">
        <v>8848</v>
      </c>
      <c r="Q2334" s="35" t="s">
        <v>8849</v>
      </c>
      <c r="S2334" s="35" t="s">
        <v>2019</v>
      </c>
      <c r="T2334" s="35" t="s">
        <v>2020</v>
      </c>
      <c r="U2334" s="35" t="s">
        <v>8858</v>
      </c>
      <c r="W2334" s="35" t="s">
        <v>57</v>
      </c>
      <c r="X2334" s="35" t="s">
        <v>59</v>
      </c>
      <c r="Y2334" s="35" t="s">
        <v>8860</v>
      </c>
      <c r="Z2334" s="35" t="s">
        <v>2027</v>
      </c>
    </row>
    <row r="2335" spans="1:26" ht="15" customHeight="1">
      <c r="A2335" s="35" t="s">
        <v>1304</v>
      </c>
      <c r="C2335" s="35" t="s">
        <v>8862</v>
      </c>
      <c r="D2335" s="35">
        <f>IFERROR(IF($A2335="HDC",IF(VLOOKUP($C2335,hdc!$B$2:$F$1600,2,FALSE())="","",VLOOKUP($C2335,hdc!$B$2:$F$1600,2,FALSE())),IF($A2335="NAUTICS",IF(VLOOKUP($C2335,nautics!$B$2:$F$1200,2,FALSE())="","",VLOOKUP($C2335,nautics!$B$2:$F$1200,2,FALSE())),IF($A2335="ST",IF(VLOOKUP($C2335,st!$B$2:$F$400,2,FALSE())="","",VLOOKUP($C2335,st!$B$2:$F$400,2,FALSE())),""))),"")</f>
        <v>1</v>
      </c>
      <c r="E2335" s="35">
        <f>IFERROR(IF($A2335="HDC",IF(VLOOKUP($C2335,hdc!$B$2:$F$1600,3,FALSE())="","",VLOOKUP($C2335,hdc!$B$2:$F$1600,3,FALSE())),IF($A2335="NAUTICS",IF(VLOOKUP($C2335,nautics!$B$2:$F$1200,3,FALSE())="","",VLOOKUP($C2335,nautics!$B$2:$F$1200,3,FALSE())),IF($A2335="ST",IF(VLOOKUP($C2335,st!$B$2:$F$400,3,FALSE())="","",VLOOKUP($C2335,st!$B$2:$F$400,3,FALSE())),""))),"")</f>
        <v>1</v>
      </c>
      <c r="F2335" s="35" t="str">
        <f>IFERROR(IF($A2335="HDC",IF(VLOOKUP($C2335,hdc!$B$2:$F$1600,4,FALSE())="","",VLOOKUP($C2335,hdc!$B$2:$F$1600,4,FALSE())),IF($A2335="NAUTICS",IF(VLOOKUP($C2335,nautics!$B$2:$F$1200,4,FALSE())="","",VLOOKUP($C2335,nautics!$B$2:$F$1200,4,FALSE())),IF($A2335="ST",IF(VLOOKUP($C2335,st!$B$2:$F$400,4,FALSE())="","",VLOOKUP($C2335,st!$B$2:$F$400,4,FALSE())),""))),"")</f>
        <v/>
      </c>
      <c r="G2335" s="35" t="str">
        <f>IFERROR(IF($A2335="HDC",IF(VLOOKUP($C2335,hdc!$B$2:$F$1600,5,FALSE())="","",VLOOKUP($C2335,hdc!$B$2:$F$1600,5,FALSE())),IF($A2335="NAUTICS",IF(VLOOKUP($C2335,nautics!$B$2:$F$1200,5,FALSE())="","",VLOOKUP($C2335,nautics!$B$2:$F$1200,5,FALSE())),IF($A2335="ST",IF(VLOOKUP($C2335,st!$B$2:$F$400,5,FALSE())="","",VLOOKUP($C2335,st!$B$2:$F$400,5,FALSE())),""))),"")</f>
        <v/>
      </c>
      <c r="H2335" s="35" t="s">
        <v>664</v>
      </c>
      <c r="I2335" s="35" t="s">
        <v>34</v>
      </c>
      <c r="J2335" s="35" t="s">
        <v>7830</v>
      </c>
      <c r="K2335" s="35">
        <f t="shared" si="9"/>
        <v>11</v>
      </c>
      <c r="L2335" s="35" t="s">
        <v>8865</v>
      </c>
      <c r="M2335" s="35" t="s">
        <v>8866</v>
      </c>
      <c r="N2335" s="35" t="s">
        <v>2066</v>
      </c>
      <c r="O2335" s="35" t="s">
        <v>1997</v>
      </c>
      <c r="P2335" s="35" t="s">
        <v>8867</v>
      </c>
      <c r="Q2335" s="35" t="s">
        <v>8866</v>
      </c>
      <c r="S2335" s="35" t="s">
        <v>2078</v>
      </c>
      <c r="T2335" s="35" t="s">
        <v>1997</v>
      </c>
      <c r="U2335" s="35" t="s">
        <v>8869</v>
      </c>
      <c r="W2335" s="35" t="s">
        <v>57</v>
      </c>
      <c r="X2335" s="35" t="s">
        <v>59</v>
      </c>
      <c r="Y2335" s="35" t="s">
        <v>8871</v>
      </c>
      <c r="Z2335" s="35" t="s">
        <v>8039</v>
      </c>
    </row>
    <row r="2336" spans="1:26" ht="15" customHeight="1">
      <c r="A2336" s="35" t="s">
        <v>1304</v>
      </c>
      <c r="C2336" s="35" t="s">
        <v>8873</v>
      </c>
      <c r="D2336" s="35">
        <f>IFERROR(IF($A2336="HDC",IF(VLOOKUP($C2336,hdc!$B$2:$F$1600,2,FALSE())="","",VLOOKUP($C2336,hdc!$B$2:$F$1600,2,FALSE())),IF($A2336="NAUTICS",IF(VLOOKUP($C2336,nautics!$B$2:$F$1200,2,FALSE())="","",VLOOKUP($C2336,nautics!$B$2:$F$1200,2,FALSE())),IF($A2336="ST",IF(VLOOKUP($C2336,st!$B$2:$F$400,2,FALSE())="","",VLOOKUP($C2336,st!$B$2:$F$400,2,FALSE())),""))),"")</f>
        <v>1</v>
      </c>
      <c r="E2336" s="35">
        <f>IFERROR(IF($A2336="HDC",IF(VLOOKUP($C2336,hdc!$B$2:$F$1600,3,FALSE())="","",VLOOKUP($C2336,hdc!$B$2:$F$1600,3,FALSE())),IF($A2336="NAUTICS",IF(VLOOKUP($C2336,nautics!$B$2:$F$1200,3,FALSE())="","",VLOOKUP($C2336,nautics!$B$2:$F$1200,3,FALSE())),IF($A2336="ST",IF(VLOOKUP($C2336,st!$B$2:$F$400,3,FALSE())="","",VLOOKUP($C2336,st!$B$2:$F$400,3,FALSE())),""))),"")</f>
        <v>1</v>
      </c>
      <c r="F2336" s="35" t="str">
        <f>IFERROR(IF($A2336="HDC",IF(VLOOKUP($C2336,hdc!$B$2:$F$1600,4,FALSE())="","",VLOOKUP($C2336,hdc!$B$2:$F$1600,4,FALSE())),IF($A2336="NAUTICS",IF(VLOOKUP($C2336,nautics!$B$2:$F$1200,4,FALSE())="","",VLOOKUP($C2336,nautics!$B$2:$F$1200,4,FALSE())),IF($A2336="ST",IF(VLOOKUP($C2336,st!$B$2:$F$400,4,FALSE())="","",VLOOKUP($C2336,st!$B$2:$F$400,4,FALSE())),""))),"")</f>
        <v/>
      </c>
      <c r="G2336" s="35" t="str">
        <f>IFERROR(IF($A2336="HDC",IF(VLOOKUP($C2336,hdc!$B$2:$F$1600,5,FALSE())="","",VLOOKUP($C2336,hdc!$B$2:$F$1600,5,FALSE())),IF($A2336="NAUTICS",IF(VLOOKUP($C2336,nautics!$B$2:$F$1200,5,FALSE())="","",VLOOKUP($C2336,nautics!$B$2:$F$1200,5,FALSE())),IF($A2336="ST",IF(VLOOKUP($C2336,st!$B$2:$F$400,5,FALSE())="","",VLOOKUP($C2336,st!$B$2:$F$400,5,FALSE())),""))),"")</f>
        <v/>
      </c>
      <c r="H2336" s="35" t="s">
        <v>664</v>
      </c>
      <c r="I2336" s="35" t="s">
        <v>34</v>
      </c>
      <c r="J2336" s="35" t="s">
        <v>8875</v>
      </c>
      <c r="K2336" s="35">
        <f t="shared" si="9"/>
        <v>24</v>
      </c>
      <c r="L2336" s="35" t="s">
        <v>8840</v>
      </c>
      <c r="M2336" s="35" t="s">
        <v>8841</v>
      </c>
      <c r="N2336" s="35" t="s">
        <v>2019</v>
      </c>
      <c r="O2336" s="35" t="s">
        <v>2020</v>
      </c>
      <c r="P2336" s="35" t="s">
        <v>8877</v>
      </c>
      <c r="Q2336" s="35" t="s">
        <v>8878</v>
      </c>
      <c r="S2336" s="35" t="s">
        <v>1050</v>
      </c>
      <c r="T2336" s="35" t="s">
        <v>718</v>
      </c>
      <c r="U2336" s="35" t="s">
        <v>8879</v>
      </c>
      <c r="W2336" s="35" t="s">
        <v>57</v>
      </c>
      <c r="X2336" s="35" t="s">
        <v>59</v>
      </c>
      <c r="Y2336" s="35" t="s">
        <v>2027</v>
      </c>
      <c r="Z2336" s="35" t="s">
        <v>1661</v>
      </c>
    </row>
    <row r="2337" spans="1:26" ht="15" customHeight="1">
      <c r="A2337" s="35" t="s">
        <v>1304</v>
      </c>
      <c r="C2337" s="35" t="s">
        <v>8882</v>
      </c>
      <c r="D2337" s="35">
        <f>IFERROR(IF($A2337="HDC",IF(VLOOKUP($C2337,hdc!$B$2:$F$1600,2,FALSE())="","",VLOOKUP($C2337,hdc!$B$2:$F$1600,2,FALSE())),IF($A2337="NAUTICS",IF(VLOOKUP($C2337,nautics!$B$2:$F$1200,2,FALSE())="","",VLOOKUP($C2337,nautics!$B$2:$F$1200,2,FALSE())),IF($A2337="ST",IF(VLOOKUP($C2337,st!$B$2:$F$400,2,FALSE())="","",VLOOKUP($C2337,st!$B$2:$F$400,2,FALSE())),""))),"")</f>
        <v>1</v>
      </c>
      <c r="E2337" s="35">
        <f>IFERROR(IF($A2337="HDC",IF(VLOOKUP($C2337,hdc!$B$2:$F$1600,3,FALSE())="","",VLOOKUP($C2337,hdc!$B$2:$F$1600,3,FALSE())),IF($A2337="NAUTICS",IF(VLOOKUP($C2337,nautics!$B$2:$F$1200,3,FALSE())="","",VLOOKUP($C2337,nautics!$B$2:$F$1200,3,FALSE())),IF($A2337="ST",IF(VLOOKUP($C2337,st!$B$2:$F$400,3,FALSE())="","",VLOOKUP($C2337,st!$B$2:$F$400,3,FALSE())),""))),"")</f>
        <v>1</v>
      </c>
      <c r="F2337" s="35" t="str">
        <f>IFERROR(IF($A2337="HDC",IF(VLOOKUP($C2337,hdc!$B$2:$F$1600,4,FALSE())="","",VLOOKUP($C2337,hdc!$B$2:$F$1600,4,FALSE())),IF($A2337="NAUTICS",IF(VLOOKUP($C2337,nautics!$B$2:$F$1200,4,FALSE())="","",VLOOKUP($C2337,nautics!$B$2:$F$1200,4,FALSE())),IF($A2337="ST",IF(VLOOKUP($C2337,st!$B$2:$F$400,4,FALSE())="","",VLOOKUP($C2337,st!$B$2:$F$400,4,FALSE())),""))),"")</f>
        <v/>
      </c>
      <c r="G2337" s="35" t="str">
        <f>IFERROR(IF($A2337="HDC",IF(VLOOKUP($C2337,hdc!$B$2:$F$1600,5,FALSE())="","",VLOOKUP($C2337,hdc!$B$2:$F$1600,5,FALSE())),IF($A2337="NAUTICS",IF(VLOOKUP($C2337,nautics!$B$2:$F$1200,5,FALSE())="","",VLOOKUP($C2337,nautics!$B$2:$F$1200,5,FALSE())),IF($A2337="ST",IF(VLOOKUP($C2337,st!$B$2:$F$400,5,FALSE())="","",VLOOKUP($C2337,st!$B$2:$F$400,5,FALSE())),""))),"")</f>
        <v/>
      </c>
      <c r="H2337" s="35" t="s">
        <v>664</v>
      </c>
      <c r="I2337" s="35" t="s">
        <v>34</v>
      </c>
      <c r="J2337" s="35" t="s">
        <v>8884</v>
      </c>
      <c r="K2337" s="35">
        <f t="shared" si="9"/>
        <v>13</v>
      </c>
      <c r="L2337" s="35" t="s">
        <v>8885</v>
      </c>
      <c r="M2337" s="35" t="s">
        <v>8886</v>
      </c>
      <c r="N2337" s="35" t="s">
        <v>1764</v>
      </c>
      <c r="O2337" s="35" t="s">
        <v>1740</v>
      </c>
      <c r="P2337" s="35" t="s">
        <v>8877</v>
      </c>
      <c r="Q2337" s="35" t="s">
        <v>8878</v>
      </c>
      <c r="S2337" s="35" t="s">
        <v>1050</v>
      </c>
      <c r="T2337" s="35" t="s">
        <v>718</v>
      </c>
      <c r="U2337" s="35" t="s">
        <v>8888</v>
      </c>
      <c r="W2337" s="35" t="s">
        <v>57</v>
      </c>
      <c r="X2337" s="35" t="s">
        <v>59</v>
      </c>
      <c r="Y2337" s="35" t="s">
        <v>7975</v>
      </c>
      <c r="Z2337" s="35" t="s">
        <v>1661</v>
      </c>
    </row>
    <row r="2338" spans="1:26" ht="15" customHeight="1">
      <c r="A2338" s="35" t="s">
        <v>1304</v>
      </c>
      <c r="C2338" s="35" t="s">
        <v>8891</v>
      </c>
      <c r="D2338" s="35">
        <f>IFERROR(IF($A2338="HDC",IF(VLOOKUP($C2338,hdc!$B$2:$F$1600,2,FALSE())="","",VLOOKUP($C2338,hdc!$B$2:$F$1600,2,FALSE())),IF($A2338="NAUTICS",IF(VLOOKUP($C2338,nautics!$B$2:$F$1200,2,FALSE())="","",VLOOKUP($C2338,nautics!$B$2:$F$1200,2,FALSE())),IF($A2338="ST",IF(VLOOKUP($C2338,st!$B$2:$F$400,2,FALSE())="","",VLOOKUP($C2338,st!$B$2:$F$400,2,FALSE())),""))),"")</f>
        <v>1</v>
      </c>
      <c r="E2338" s="35">
        <f>IFERROR(IF($A2338="HDC",IF(VLOOKUP($C2338,hdc!$B$2:$F$1600,3,FALSE())="","",VLOOKUP($C2338,hdc!$B$2:$F$1600,3,FALSE())),IF($A2338="NAUTICS",IF(VLOOKUP($C2338,nautics!$B$2:$F$1200,3,FALSE())="","",VLOOKUP($C2338,nautics!$B$2:$F$1200,3,FALSE())),IF($A2338="ST",IF(VLOOKUP($C2338,st!$B$2:$F$400,3,FALSE())="","",VLOOKUP($C2338,st!$B$2:$F$400,3,FALSE())),""))),"")</f>
        <v>1</v>
      </c>
      <c r="F2338" s="35" t="str">
        <f>IFERROR(IF($A2338="HDC",IF(VLOOKUP($C2338,hdc!$B$2:$F$1600,4,FALSE())="","",VLOOKUP($C2338,hdc!$B$2:$F$1600,4,FALSE())),IF($A2338="NAUTICS",IF(VLOOKUP($C2338,nautics!$B$2:$F$1200,4,FALSE())="","",VLOOKUP($C2338,nautics!$B$2:$F$1200,4,FALSE())),IF($A2338="ST",IF(VLOOKUP($C2338,st!$B$2:$F$400,4,FALSE())="","",VLOOKUP($C2338,st!$B$2:$F$400,4,FALSE())),""))),"")</f>
        <v/>
      </c>
      <c r="G2338" s="35" t="str">
        <f>IFERROR(IF($A2338="HDC",IF(VLOOKUP($C2338,hdc!$B$2:$F$1600,5,FALSE())="","",VLOOKUP($C2338,hdc!$B$2:$F$1600,5,FALSE())),IF($A2338="NAUTICS",IF(VLOOKUP($C2338,nautics!$B$2:$F$1200,5,FALSE())="","",VLOOKUP($C2338,nautics!$B$2:$F$1200,5,FALSE())),IF($A2338="ST",IF(VLOOKUP($C2338,st!$B$2:$F$400,5,FALSE())="","",VLOOKUP($C2338,st!$B$2:$F$400,5,FALSE())),""))),"")</f>
        <v/>
      </c>
      <c r="H2338" s="35" t="s">
        <v>664</v>
      </c>
      <c r="I2338" s="35" t="s">
        <v>34</v>
      </c>
      <c r="J2338" s="35" t="s">
        <v>4074</v>
      </c>
      <c r="K2338" s="35">
        <f t="shared" si="9"/>
        <v>12</v>
      </c>
      <c r="L2338" s="35" t="s">
        <v>8893</v>
      </c>
      <c r="M2338" s="35" t="s">
        <v>8894</v>
      </c>
      <c r="N2338" s="35" t="s">
        <v>1634</v>
      </c>
      <c r="O2338" s="35" t="s">
        <v>1620</v>
      </c>
      <c r="P2338" s="35" t="s">
        <v>8896</v>
      </c>
      <c r="Q2338" s="35" t="s">
        <v>8897</v>
      </c>
      <c r="S2338" s="35" t="s">
        <v>43</v>
      </c>
      <c r="T2338" s="35" t="s">
        <v>45</v>
      </c>
      <c r="U2338" s="35" t="s">
        <v>8898</v>
      </c>
      <c r="W2338" s="35" t="s">
        <v>57</v>
      </c>
      <c r="X2338" s="35" t="s">
        <v>59</v>
      </c>
      <c r="Y2338" s="35" t="s">
        <v>8902</v>
      </c>
      <c r="Z2338" s="35" t="s">
        <v>8903</v>
      </c>
    </row>
    <row r="2339" spans="1:26" ht="15" customHeight="1">
      <c r="A2339" s="35" t="s">
        <v>1304</v>
      </c>
      <c r="C2339" s="35" t="s">
        <v>8905</v>
      </c>
      <c r="D2339" s="35">
        <f>IFERROR(IF($A2339="HDC",IF(VLOOKUP($C2339,hdc!$B$2:$F$1600,2,FALSE())="","",VLOOKUP($C2339,hdc!$B$2:$F$1600,2,FALSE())),IF($A2339="NAUTICS",IF(VLOOKUP($C2339,nautics!$B$2:$F$1200,2,FALSE())="","",VLOOKUP($C2339,nautics!$B$2:$F$1200,2,FALSE())),IF($A2339="ST",IF(VLOOKUP($C2339,st!$B$2:$F$400,2,FALSE())="","",VLOOKUP($C2339,st!$B$2:$F$400,2,FALSE())),""))),"")</f>
        <v>1</v>
      </c>
      <c r="E2339" s="35">
        <f>IFERROR(IF($A2339="HDC",IF(VLOOKUP($C2339,hdc!$B$2:$F$1600,3,FALSE())="","",VLOOKUP($C2339,hdc!$B$2:$F$1600,3,FALSE())),IF($A2339="NAUTICS",IF(VLOOKUP($C2339,nautics!$B$2:$F$1200,3,FALSE())="","",VLOOKUP($C2339,nautics!$B$2:$F$1200,3,FALSE())),IF($A2339="ST",IF(VLOOKUP($C2339,st!$B$2:$F$400,3,FALSE())="","",VLOOKUP($C2339,st!$B$2:$F$400,3,FALSE())),""))),"")</f>
        <v>1</v>
      </c>
      <c r="F2339" s="35" t="str">
        <f>IFERROR(IF($A2339="HDC",IF(VLOOKUP($C2339,hdc!$B$2:$F$1600,4,FALSE())="","",VLOOKUP($C2339,hdc!$B$2:$F$1600,4,FALSE())),IF($A2339="NAUTICS",IF(VLOOKUP($C2339,nautics!$B$2:$F$1200,4,FALSE())="","",VLOOKUP($C2339,nautics!$B$2:$F$1200,4,FALSE())),IF($A2339="ST",IF(VLOOKUP($C2339,st!$B$2:$F$400,4,FALSE())="","",VLOOKUP($C2339,st!$B$2:$F$400,4,FALSE())),""))),"")</f>
        <v/>
      </c>
      <c r="G2339" s="35" t="str">
        <f>IFERROR(IF($A2339="HDC",IF(VLOOKUP($C2339,hdc!$B$2:$F$1600,5,FALSE())="","",VLOOKUP($C2339,hdc!$B$2:$F$1600,5,FALSE())),IF($A2339="NAUTICS",IF(VLOOKUP($C2339,nautics!$B$2:$F$1200,5,FALSE())="","",VLOOKUP($C2339,nautics!$B$2:$F$1200,5,FALSE())),IF($A2339="ST",IF(VLOOKUP($C2339,st!$B$2:$F$400,5,FALSE())="","",VLOOKUP($C2339,st!$B$2:$F$400,5,FALSE())),""))),"")</f>
        <v/>
      </c>
      <c r="H2339" s="35" t="s">
        <v>664</v>
      </c>
      <c r="I2339" s="35" t="s">
        <v>34</v>
      </c>
      <c r="J2339" s="35" t="s">
        <v>8906</v>
      </c>
      <c r="K2339" s="35">
        <f t="shared" si="9"/>
        <v>26</v>
      </c>
      <c r="L2339" s="35" t="s">
        <v>8908</v>
      </c>
      <c r="M2339" s="35" t="s">
        <v>8909</v>
      </c>
      <c r="N2339" s="35" t="s">
        <v>1722</v>
      </c>
      <c r="O2339" s="35" t="s">
        <v>1724</v>
      </c>
      <c r="P2339" s="35" t="s">
        <v>8896</v>
      </c>
      <c r="Q2339" s="35" t="s">
        <v>8897</v>
      </c>
      <c r="S2339" s="35" t="s">
        <v>43</v>
      </c>
      <c r="T2339" s="35" t="s">
        <v>45</v>
      </c>
      <c r="U2339" s="35" t="s">
        <v>8911</v>
      </c>
      <c r="W2339" s="35" t="s">
        <v>57</v>
      </c>
      <c r="X2339" s="35" t="s">
        <v>59</v>
      </c>
      <c r="Y2339" s="35" t="s">
        <v>1730</v>
      </c>
      <c r="Z2339" s="35" t="s">
        <v>8903</v>
      </c>
    </row>
    <row r="2340" spans="1:26" ht="15" customHeight="1">
      <c r="A2340" s="35" t="s">
        <v>1304</v>
      </c>
      <c r="C2340" s="35" t="s">
        <v>8915</v>
      </c>
      <c r="D2340" s="35">
        <f>IFERROR(IF($A2340="HDC",IF(VLOOKUP($C2340,hdc!$B$2:$F$1600,2,FALSE())="","",VLOOKUP($C2340,hdc!$B$2:$F$1600,2,FALSE())),IF($A2340="NAUTICS",IF(VLOOKUP($C2340,nautics!$B$2:$F$1200,2,FALSE())="","",VLOOKUP($C2340,nautics!$B$2:$F$1200,2,FALSE())),IF($A2340="ST",IF(VLOOKUP($C2340,st!$B$2:$F$400,2,FALSE())="","",VLOOKUP($C2340,st!$B$2:$F$400,2,FALSE())),""))),"")</f>
        <v>1</v>
      </c>
      <c r="E2340" s="35">
        <f>IFERROR(IF($A2340="HDC",IF(VLOOKUP($C2340,hdc!$B$2:$F$1600,3,FALSE())="","",VLOOKUP($C2340,hdc!$B$2:$F$1600,3,FALSE())),IF($A2340="NAUTICS",IF(VLOOKUP($C2340,nautics!$B$2:$F$1200,3,FALSE())="","",VLOOKUP($C2340,nautics!$B$2:$F$1200,3,FALSE())),IF($A2340="ST",IF(VLOOKUP($C2340,st!$B$2:$F$400,3,FALSE())="","",VLOOKUP($C2340,st!$B$2:$F$400,3,FALSE())),""))),"")</f>
        <v>1</v>
      </c>
      <c r="F2340" s="35" t="str">
        <f>IFERROR(IF($A2340="HDC",IF(VLOOKUP($C2340,hdc!$B$2:$F$1600,4,FALSE())="","",VLOOKUP($C2340,hdc!$B$2:$F$1600,4,FALSE())),IF($A2340="NAUTICS",IF(VLOOKUP($C2340,nautics!$B$2:$F$1200,4,FALSE())="","",VLOOKUP($C2340,nautics!$B$2:$F$1200,4,FALSE())),IF($A2340="ST",IF(VLOOKUP($C2340,st!$B$2:$F$400,4,FALSE())="","",VLOOKUP($C2340,st!$B$2:$F$400,4,FALSE())),""))),"")</f>
        <v/>
      </c>
      <c r="G2340" s="35" t="str">
        <f>IFERROR(IF($A2340="HDC",IF(VLOOKUP($C2340,hdc!$B$2:$F$1600,5,FALSE())="","",VLOOKUP($C2340,hdc!$B$2:$F$1600,5,FALSE())),IF($A2340="NAUTICS",IF(VLOOKUP($C2340,nautics!$B$2:$F$1200,5,FALSE())="","",VLOOKUP($C2340,nautics!$B$2:$F$1200,5,FALSE())),IF($A2340="ST",IF(VLOOKUP($C2340,st!$B$2:$F$400,5,FALSE())="","",VLOOKUP($C2340,st!$B$2:$F$400,5,FALSE())),""))),"")</f>
        <v/>
      </c>
      <c r="H2340" s="35" t="s">
        <v>664</v>
      </c>
      <c r="I2340" s="35" t="s">
        <v>34</v>
      </c>
      <c r="J2340" s="35" t="s">
        <v>8917</v>
      </c>
      <c r="K2340" s="35">
        <f t="shared" si="9"/>
        <v>22</v>
      </c>
      <c r="L2340" s="35" t="s">
        <v>8728</v>
      </c>
      <c r="M2340" s="35" t="s">
        <v>8729</v>
      </c>
      <c r="N2340" s="35" t="s">
        <v>813</v>
      </c>
      <c r="O2340" s="35" t="s">
        <v>718</v>
      </c>
      <c r="P2340" s="35" t="s">
        <v>8918</v>
      </c>
      <c r="Q2340" s="35" t="s">
        <v>8739</v>
      </c>
      <c r="S2340" s="35" t="s">
        <v>3290</v>
      </c>
      <c r="T2340" s="35" t="s">
        <v>3291</v>
      </c>
      <c r="U2340" s="35" t="s">
        <v>8920</v>
      </c>
      <c r="W2340" s="35" t="s">
        <v>57</v>
      </c>
      <c r="X2340" s="35" t="s">
        <v>94</v>
      </c>
      <c r="Y2340" s="35" t="s">
        <v>1481</v>
      </c>
      <c r="Z2340" s="35" t="s">
        <v>3323</v>
      </c>
    </row>
    <row r="2341" spans="1:26" ht="15" customHeight="1">
      <c r="A2341" s="35" t="s">
        <v>1304</v>
      </c>
      <c r="C2341" s="35" t="s">
        <v>8924</v>
      </c>
      <c r="D2341" s="35">
        <f>IFERROR(IF($A2341="HDC",IF(VLOOKUP($C2341,hdc!$B$2:$F$1600,2,FALSE())="","",VLOOKUP($C2341,hdc!$B$2:$F$1600,2,FALSE())),IF($A2341="NAUTICS",IF(VLOOKUP($C2341,nautics!$B$2:$F$1200,2,FALSE())="","",VLOOKUP($C2341,nautics!$B$2:$F$1200,2,FALSE())),IF($A2341="ST",IF(VLOOKUP($C2341,st!$B$2:$F$400,2,FALSE())="","",VLOOKUP($C2341,st!$B$2:$F$400,2,FALSE())),""))),"")</f>
        <v>1</v>
      </c>
      <c r="E2341" s="35">
        <f>IFERROR(IF($A2341="HDC",IF(VLOOKUP($C2341,hdc!$B$2:$F$1600,3,FALSE())="","",VLOOKUP($C2341,hdc!$B$2:$F$1600,3,FALSE())),IF($A2341="NAUTICS",IF(VLOOKUP($C2341,nautics!$B$2:$F$1200,3,FALSE())="","",VLOOKUP($C2341,nautics!$B$2:$F$1200,3,FALSE())),IF($A2341="ST",IF(VLOOKUP($C2341,st!$B$2:$F$400,3,FALSE())="","",VLOOKUP($C2341,st!$B$2:$F$400,3,FALSE())),""))),"")</f>
        <v>1</v>
      </c>
      <c r="F2341" s="35" t="str">
        <f>IFERROR(IF($A2341="HDC",IF(VLOOKUP($C2341,hdc!$B$2:$F$1600,4,FALSE())="","",VLOOKUP($C2341,hdc!$B$2:$F$1600,4,FALSE())),IF($A2341="NAUTICS",IF(VLOOKUP($C2341,nautics!$B$2:$F$1200,4,FALSE())="","",VLOOKUP($C2341,nautics!$B$2:$F$1200,4,FALSE())),IF($A2341="ST",IF(VLOOKUP($C2341,st!$B$2:$F$400,4,FALSE())="","",VLOOKUP($C2341,st!$B$2:$F$400,4,FALSE())),""))),"")</f>
        <v/>
      </c>
      <c r="G2341" s="35" t="str">
        <f>IFERROR(IF($A2341="HDC",IF(VLOOKUP($C2341,hdc!$B$2:$F$1600,5,FALSE())="","",VLOOKUP($C2341,hdc!$B$2:$F$1600,5,FALSE())),IF($A2341="NAUTICS",IF(VLOOKUP($C2341,nautics!$B$2:$F$1200,5,FALSE())="","",VLOOKUP($C2341,nautics!$B$2:$F$1200,5,FALSE())),IF($A2341="ST",IF(VLOOKUP($C2341,st!$B$2:$F$400,5,FALSE())="","",VLOOKUP($C2341,st!$B$2:$F$400,5,FALSE())),""))),"")</f>
        <v/>
      </c>
      <c r="H2341" s="35" t="s">
        <v>664</v>
      </c>
      <c r="I2341" s="35" t="s">
        <v>34</v>
      </c>
      <c r="J2341" s="35" t="s">
        <v>8925</v>
      </c>
      <c r="K2341" s="35">
        <f t="shared" si="9"/>
        <v>16</v>
      </c>
      <c r="L2341" s="35" t="s">
        <v>8865</v>
      </c>
      <c r="M2341" s="35" t="s">
        <v>8866</v>
      </c>
      <c r="N2341" s="35" t="s">
        <v>2066</v>
      </c>
      <c r="O2341" s="35" t="s">
        <v>1997</v>
      </c>
      <c r="P2341" s="35" t="s">
        <v>8855</v>
      </c>
      <c r="Q2341" s="35" t="s">
        <v>8856</v>
      </c>
      <c r="S2341" s="35" t="s">
        <v>2055</v>
      </c>
      <c r="T2341" s="35" t="s">
        <v>1997</v>
      </c>
      <c r="U2341" s="35" t="s">
        <v>8928</v>
      </c>
      <c r="W2341" s="35" t="s">
        <v>57</v>
      </c>
      <c r="X2341" s="35" t="s">
        <v>94</v>
      </c>
      <c r="Y2341" s="35" t="s">
        <v>8871</v>
      </c>
      <c r="Z2341" s="35" t="s">
        <v>8860</v>
      </c>
    </row>
    <row r="2342" spans="1:26" ht="15" customHeight="1">
      <c r="A2342" s="35" t="s">
        <v>1304</v>
      </c>
      <c r="C2342" s="35" t="s">
        <v>8930</v>
      </c>
      <c r="D2342" s="35">
        <f>IFERROR(IF($A2342="HDC",IF(VLOOKUP($C2342,hdc!$B$2:$F$1600,2,FALSE())="","",VLOOKUP($C2342,hdc!$B$2:$F$1600,2,FALSE())),IF($A2342="NAUTICS",IF(VLOOKUP($C2342,nautics!$B$2:$F$1200,2,FALSE())="","",VLOOKUP($C2342,nautics!$B$2:$F$1200,2,FALSE())),IF($A2342="ST",IF(VLOOKUP($C2342,st!$B$2:$F$400,2,FALSE())="","",VLOOKUP($C2342,st!$B$2:$F$400,2,FALSE())),""))),"")</f>
        <v>1</v>
      </c>
      <c r="E2342" s="35">
        <f>IFERROR(IF($A2342="HDC",IF(VLOOKUP($C2342,hdc!$B$2:$F$1600,3,FALSE())="","",VLOOKUP($C2342,hdc!$B$2:$F$1600,3,FALSE())),IF($A2342="NAUTICS",IF(VLOOKUP($C2342,nautics!$B$2:$F$1200,3,FALSE())="","",VLOOKUP($C2342,nautics!$B$2:$F$1200,3,FALSE())),IF($A2342="ST",IF(VLOOKUP($C2342,st!$B$2:$F$400,3,FALSE())="","",VLOOKUP($C2342,st!$B$2:$F$400,3,FALSE())),""))),"")</f>
        <v>1</v>
      </c>
      <c r="F2342" s="35" t="str">
        <f>IFERROR(IF($A2342="HDC",IF(VLOOKUP($C2342,hdc!$B$2:$F$1600,4,FALSE())="","",VLOOKUP($C2342,hdc!$B$2:$F$1600,4,FALSE())),IF($A2342="NAUTICS",IF(VLOOKUP($C2342,nautics!$B$2:$F$1200,4,FALSE())="","",VLOOKUP($C2342,nautics!$B$2:$F$1200,4,FALSE())),IF($A2342="ST",IF(VLOOKUP($C2342,st!$B$2:$F$400,4,FALSE())="","",VLOOKUP($C2342,st!$B$2:$F$400,4,FALSE())),""))),"")</f>
        <v/>
      </c>
      <c r="G2342" s="35" t="str">
        <f>IFERROR(IF($A2342="HDC",IF(VLOOKUP($C2342,hdc!$B$2:$F$1600,5,FALSE())="","",VLOOKUP($C2342,hdc!$B$2:$F$1600,5,FALSE())),IF($A2342="NAUTICS",IF(VLOOKUP($C2342,nautics!$B$2:$F$1200,5,FALSE())="","",VLOOKUP($C2342,nautics!$B$2:$F$1200,5,FALSE())),IF($A2342="ST",IF(VLOOKUP($C2342,st!$B$2:$F$400,5,FALSE())="","",VLOOKUP($C2342,st!$B$2:$F$400,5,FALSE())),""))),"")</f>
        <v/>
      </c>
      <c r="H2342" s="35" t="s">
        <v>664</v>
      </c>
      <c r="I2342" s="35" t="s">
        <v>34</v>
      </c>
      <c r="J2342" s="35" t="s">
        <v>8931</v>
      </c>
      <c r="K2342" s="35">
        <f t="shared" si="9"/>
        <v>17</v>
      </c>
      <c r="L2342" s="35" t="s">
        <v>8867</v>
      </c>
      <c r="M2342" s="35" t="s">
        <v>8866</v>
      </c>
      <c r="N2342" s="35" t="s">
        <v>2078</v>
      </c>
      <c r="O2342" s="35" t="s">
        <v>1997</v>
      </c>
      <c r="P2342" s="35" t="s">
        <v>8933</v>
      </c>
      <c r="Q2342" s="35" t="s">
        <v>8935</v>
      </c>
      <c r="S2342" s="35" t="s">
        <v>135</v>
      </c>
      <c r="T2342" s="35" t="s">
        <v>136</v>
      </c>
      <c r="U2342" s="35" t="s">
        <v>8936</v>
      </c>
      <c r="W2342" s="35" t="s">
        <v>57</v>
      </c>
      <c r="X2342" s="35" t="s">
        <v>94</v>
      </c>
      <c r="Y2342" s="35" t="s">
        <v>8039</v>
      </c>
      <c r="Z2342" s="35" t="s">
        <v>7865</v>
      </c>
    </row>
    <row r="2343" spans="1:26" ht="15" customHeight="1">
      <c r="A2343" s="35" t="s">
        <v>1304</v>
      </c>
      <c r="C2343" s="35" t="s">
        <v>8940</v>
      </c>
      <c r="D2343" s="35">
        <f>IFERROR(IF($A2343="HDC",IF(VLOOKUP($C2343,hdc!$B$2:$F$1600,2,FALSE())="","",VLOOKUP($C2343,hdc!$B$2:$F$1600,2,FALSE())),IF($A2343="NAUTICS",IF(VLOOKUP($C2343,nautics!$B$2:$F$1200,2,FALSE())="","",VLOOKUP($C2343,nautics!$B$2:$F$1200,2,FALSE())),IF($A2343="ST",IF(VLOOKUP($C2343,st!$B$2:$F$400,2,FALSE())="","",VLOOKUP($C2343,st!$B$2:$F$400,2,FALSE())),""))),"")</f>
        <v>1</v>
      </c>
      <c r="E2343" s="35">
        <f>IFERROR(IF($A2343="HDC",IF(VLOOKUP($C2343,hdc!$B$2:$F$1600,3,FALSE())="","",VLOOKUP($C2343,hdc!$B$2:$F$1600,3,FALSE())),IF($A2343="NAUTICS",IF(VLOOKUP($C2343,nautics!$B$2:$F$1200,3,FALSE())="","",VLOOKUP($C2343,nautics!$B$2:$F$1200,3,FALSE())),IF($A2343="ST",IF(VLOOKUP($C2343,st!$B$2:$F$400,3,FALSE())="","",VLOOKUP($C2343,st!$B$2:$F$400,3,FALSE())),""))),"")</f>
        <v>1</v>
      </c>
      <c r="F2343" s="35" t="str">
        <f>IFERROR(IF($A2343="HDC",IF(VLOOKUP($C2343,hdc!$B$2:$F$1600,4,FALSE())="","",VLOOKUP($C2343,hdc!$B$2:$F$1600,4,FALSE())),IF($A2343="NAUTICS",IF(VLOOKUP($C2343,nautics!$B$2:$F$1200,4,FALSE())="","",VLOOKUP($C2343,nautics!$B$2:$F$1200,4,FALSE())),IF($A2343="ST",IF(VLOOKUP($C2343,st!$B$2:$F$400,4,FALSE())="","",VLOOKUP($C2343,st!$B$2:$F$400,4,FALSE())),""))),"")</f>
        <v/>
      </c>
      <c r="G2343" s="35" t="str">
        <f>IFERROR(IF($A2343="HDC",IF(VLOOKUP($C2343,hdc!$B$2:$F$1600,5,FALSE())="","",VLOOKUP($C2343,hdc!$B$2:$F$1600,5,FALSE())),IF($A2343="NAUTICS",IF(VLOOKUP($C2343,nautics!$B$2:$F$1200,5,FALSE())="","",VLOOKUP($C2343,nautics!$B$2:$F$1200,5,FALSE())),IF($A2343="ST",IF(VLOOKUP($C2343,st!$B$2:$F$400,5,FALSE())="","",VLOOKUP($C2343,st!$B$2:$F$400,5,FALSE())),""))),"")</f>
        <v/>
      </c>
      <c r="H2343" s="35" t="s">
        <v>664</v>
      </c>
      <c r="I2343" s="35" t="s">
        <v>34</v>
      </c>
      <c r="J2343" s="35" t="s">
        <v>8942</v>
      </c>
      <c r="K2343" s="35">
        <f t="shared" si="9"/>
        <v>38</v>
      </c>
      <c r="L2343" s="35" t="s">
        <v>8943</v>
      </c>
      <c r="M2343" s="35" t="s">
        <v>8878</v>
      </c>
      <c r="N2343" s="35" t="s">
        <v>716</v>
      </c>
      <c r="O2343" s="35" t="s">
        <v>718</v>
      </c>
      <c r="P2343" s="35" t="s">
        <v>8933</v>
      </c>
      <c r="Q2343" s="35" t="s">
        <v>8935</v>
      </c>
      <c r="S2343" s="35" t="s">
        <v>135</v>
      </c>
      <c r="T2343" s="35" t="s">
        <v>136</v>
      </c>
      <c r="U2343" s="35" t="s">
        <v>8946</v>
      </c>
      <c r="W2343" s="35" t="s">
        <v>57</v>
      </c>
      <c r="X2343" s="35" t="s">
        <v>94</v>
      </c>
      <c r="Y2343" s="35" t="s">
        <v>1598</v>
      </c>
      <c r="Z2343" s="35" t="s">
        <v>7865</v>
      </c>
    </row>
    <row r="2344" spans="1:26" ht="15" customHeight="1">
      <c r="A2344" s="35" t="s">
        <v>1304</v>
      </c>
      <c r="C2344" s="35" t="s">
        <v>8949</v>
      </c>
      <c r="D2344" s="35">
        <f>IFERROR(IF($A2344="HDC",IF(VLOOKUP($C2344,hdc!$B$2:$F$1600,2,FALSE())="","",VLOOKUP($C2344,hdc!$B$2:$F$1600,2,FALSE())),IF($A2344="NAUTICS",IF(VLOOKUP($C2344,nautics!$B$2:$F$1200,2,FALSE())="","",VLOOKUP($C2344,nautics!$B$2:$F$1200,2,FALSE())),IF($A2344="ST",IF(VLOOKUP($C2344,st!$B$2:$F$400,2,FALSE())="","",VLOOKUP($C2344,st!$B$2:$F$400,2,FALSE())),""))),"")</f>
        <v>1</v>
      </c>
      <c r="E2344" s="35">
        <f>IFERROR(IF($A2344="HDC",IF(VLOOKUP($C2344,hdc!$B$2:$F$1600,3,FALSE())="","",VLOOKUP($C2344,hdc!$B$2:$F$1600,3,FALSE())),IF($A2344="NAUTICS",IF(VLOOKUP($C2344,nautics!$B$2:$F$1200,3,FALSE())="","",VLOOKUP($C2344,nautics!$B$2:$F$1200,3,FALSE())),IF($A2344="ST",IF(VLOOKUP($C2344,st!$B$2:$F$400,3,FALSE())="","",VLOOKUP($C2344,st!$B$2:$F$400,3,FALSE())),""))),"")</f>
        <v>1</v>
      </c>
      <c r="F2344" s="35" t="str">
        <f>IFERROR(IF($A2344="HDC",IF(VLOOKUP($C2344,hdc!$B$2:$F$1600,4,FALSE())="","",VLOOKUP($C2344,hdc!$B$2:$F$1600,4,FALSE())),IF($A2344="NAUTICS",IF(VLOOKUP($C2344,nautics!$B$2:$F$1200,4,FALSE())="","",VLOOKUP($C2344,nautics!$B$2:$F$1200,4,FALSE())),IF($A2344="ST",IF(VLOOKUP($C2344,st!$B$2:$F$400,4,FALSE())="","",VLOOKUP($C2344,st!$B$2:$F$400,4,FALSE())),""))),"")</f>
        <v/>
      </c>
      <c r="G2344" s="35" t="str">
        <f>IFERROR(IF($A2344="HDC",IF(VLOOKUP($C2344,hdc!$B$2:$F$1600,5,FALSE())="","",VLOOKUP($C2344,hdc!$B$2:$F$1600,5,FALSE())),IF($A2344="NAUTICS",IF(VLOOKUP($C2344,nautics!$B$2:$F$1200,5,FALSE())="","",VLOOKUP($C2344,nautics!$B$2:$F$1200,5,FALSE())),IF($A2344="ST",IF(VLOOKUP($C2344,st!$B$2:$F$400,5,FALSE())="","",VLOOKUP($C2344,st!$B$2:$F$400,5,FALSE())),""))),"")</f>
        <v/>
      </c>
      <c r="H2344" s="35" t="s">
        <v>664</v>
      </c>
      <c r="I2344" s="35" t="s">
        <v>34</v>
      </c>
      <c r="J2344" s="35" t="s">
        <v>8278</v>
      </c>
      <c r="K2344" s="35">
        <f t="shared" si="9"/>
        <v>12</v>
      </c>
      <c r="L2344" s="35" t="s">
        <v>8943</v>
      </c>
      <c r="M2344" s="35" t="s">
        <v>8878</v>
      </c>
      <c r="N2344" s="35" t="s">
        <v>716</v>
      </c>
      <c r="O2344" s="35" t="s">
        <v>718</v>
      </c>
      <c r="P2344" s="35" t="s">
        <v>8952</v>
      </c>
      <c r="Q2344" s="35" t="s">
        <v>8954</v>
      </c>
      <c r="S2344" s="35" t="s">
        <v>975</v>
      </c>
      <c r="T2344" s="35" t="s">
        <v>977</v>
      </c>
      <c r="U2344" s="35" t="s">
        <v>1595</v>
      </c>
      <c r="W2344" s="35" t="s">
        <v>57</v>
      </c>
      <c r="X2344" s="35" t="s">
        <v>94</v>
      </c>
      <c r="Y2344" s="35" t="s">
        <v>1599</v>
      </c>
      <c r="Z2344" s="35" t="s">
        <v>1598</v>
      </c>
    </row>
    <row r="2345" spans="1:26" ht="15" customHeight="1">
      <c r="A2345" s="35" t="s">
        <v>1304</v>
      </c>
      <c r="C2345" s="35" t="s">
        <v>8957</v>
      </c>
      <c r="D2345" s="35">
        <f>IFERROR(IF($A2345="HDC",IF(VLOOKUP($C2345,hdc!$B$2:$F$1600,2,FALSE())="","",VLOOKUP($C2345,hdc!$B$2:$F$1600,2,FALSE())),IF($A2345="NAUTICS",IF(VLOOKUP($C2345,nautics!$B$2:$F$1200,2,FALSE())="","",VLOOKUP($C2345,nautics!$B$2:$F$1200,2,FALSE())),IF($A2345="ST",IF(VLOOKUP($C2345,st!$B$2:$F$400,2,FALSE())="","",VLOOKUP($C2345,st!$B$2:$F$400,2,FALSE())),""))),"")</f>
        <v>1</v>
      </c>
      <c r="E2345" s="35">
        <f>IFERROR(IF($A2345="HDC",IF(VLOOKUP($C2345,hdc!$B$2:$F$1600,3,FALSE())="","",VLOOKUP($C2345,hdc!$B$2:$F$1600,3,FALSE())),IF($A2345="NAUTICS",IF(VLOOKUP($C2345,nautics!$B$2:$F$1200,3,FALSE())="","",VLOOKUP($C2345,nautics!$B$2:$F$1200,3,FALSE())),IF($A2345="ST",IF(VLOOKUP($C2345,st!$B$2:$F$400,3,FALSE())="","",VLOOKUP($C2345,st!$B$2:$F$400,3,FALSE())),""))),"")</f>
        <v>1</v>
      </c>
      <c r="F2345" s="35" t="str">
        <f>IFERROR(IF($A2345="HDC",IF(VLOOKUP($C2345,hdc!$B$2:$F$1600,4,FALSE())="","",VLOOKUP($C2345,hdc!$B$2:$F$1600,4,FALSE())),IF($A2345="NAUTICS",IF(VLOOKUP($C2345,nautics!$B$2:$F$1200,4,FALSE())="","",VLOOKUP($C2345,nautics!$B$2:$F$1200,4,FALSE())),IF($A2345="ST",IF(VLOOKUP($C2345,st!$B$2:$F$400,4,FALSE())="","",VLOOKUP($C2345,st!$B$2:$F$400,4,FALSE())),""))),"")</f>
        <v/>
      </c>
      <c r="G2345" s="35" t="str">
        <f>IFERROR(IF($A2345="HDC",IF(VLOOKUP($C2345,hdc!$B$2:$F$1600,5,FALSE())="","",VLOOKUP($C2345,hdc!$B$2:$F$1600,5,FALSE())),IF($A2345="NAUTICS",IF(VLOOKUP($C2345,nautics!$B$2:$F$1200,5,FALSE())="","",VLOOKUP($C2345,nautics!$B$2:$F$1200,5,FALSE())),IF($A2345="ST",IF(VLOOKUP($C2345,st!$B$2:$F$400,5,FALSE())="","",VLOOKUP($C2345,st!$B$2:$F$400,5,FALSE())),""))),"")</f>
        <v/>
      </c>
      <c r="H2345" s="35" t="s">
        <v>664</v>
      </c>
      <c r="I2345" s="35" t="s">
        <v>34</v>
      </c>
      <c r="J2345" s="35" t="s">
        <v>8959</v>
      </c>
      <c r="K2345" s="35">
        <f t="shared" si="9"/>
        <v>14</v>
      </c>
      <c r="L2345" s="35" t="s">
        <v>8961</v>
      </c>
      <c r="M2345" s="35" t="s">
        <v>8866</v>
      </c>
      <c r="N2345" s="35" t="s">
        <v>1996</v>
      </c>
      <c r="O2345" s="35" t="s">
        <v>1997</v>
      </c>
      <c r="P2345" s="35" t="s">
        <v>8952</v>
      </c>
      <c r="Q2345" s="35" t="s">
        <v>8954</v>
      </c>
      <c r="S2345" s="35" t="s">
        <v>975</v>
      </c>
      <c r="T2345" s="35" t="s">
        <v>977</v>
      </c>
      <c r="U2345" s="35" t="s">
        <v>8962</v>
      </c>
      <c r="W2345" s="35" t="s">
        <v>57</v>
      </c>
      <c r="X2345" s="35" t="s">
        <v>94</v>
      </c>
      <c r="Y2345" s="35" t="s">
        <v>8965</v>
      </c>
      <c r="Z2345" s="35" t="s">
        <v>1599</v>
      </c>
    </row>
    <row r="2346" spans="1:26" ht="15" customHeight="1">
      <c r="A2346" s="35" t="s">
        <v>1304</v>
      </c>
      <c r="C2346" s="35" t="s">
        <v>8967</v>
      </c>
      <c r="D2346" s="35">
        <f>IFERROR(IF($A2346="HDC",IF(VLOOKUP($C2346,hdc!$B$2:$F$1600,2,FALSE())="","",VLOOKUP($C2346,hdc!$B$2:$F$1600,2,FALSE())),IF($A2346="NAUTICS",IF(VLOOKUP($C2346,nautics!$B$2:$F$1200,2,FALSE())="","",VLOOKUP($C2346,nautics!$B$2:$F$1200,2,FALSE())),IF($A2346="ST",IF(VLOOKUP($C2346,st!$B$2:$F$400,2,FALSE())="","",VLOOKUP($C2346,st!$B$2:$F$400,2,FALSE())),""))),"")</f>
        <v>1</v>
      </c>
      <c r="E2346" s="35">
        <f>IFERROR(IF($A2346="HDC",IF(VLOOKUP($C2346,hdc!$B$2:$F$1600,3,FALSE())="","",VLOOKUP($C2346,hdc!$B$2:$F$1600,3,FALSE())),IF($A2346="NAUTICS",IF(VLOOKUP($C2346,nautics!$B$2:$F$1200,3,FALSE())="","",VLOOKUP($C2346,nautics!$B$2:$F$1200,3,FALSE())),IF($A2346="ST",IF(VLOOKUP($C2346,st!$B$2:$F$400,3,FALSE())="","",VLOOKUP($C2346,st!$B$2:$F$400,3,FALSE())),""))),"")</f>
        <v>1</v>
      </c>
      <c r="F2346" s="35" t="str">
        <f>IFERROR(IF($A2346="HDC",IF(VLOOKUP($C2346,hdc!$B$2:$F$1600,4,FALSE())="","",VLOOKUP($C2346,hdc!$B$2:$F$1600,4,FALSE())),IF($A2346="NAUTICS",IF(VLOOKUP($C2346,nautics!$B$2:$F$1200,4,FALSE())="","",VLOOKUP($C2346,nautics!$B$2:$F$1200,4,FALSE())),IF($A2346="ST",IF(VLOOKUP($C2346,st!$B$2:$F$400,4,FALSE())="","",VLOOKUP($C2346,st!$B$2:$F$400,4,FALSE())),""))),"")</f>
        <v/>
      </c>
      <c r="G2346" s="35" t="str">
        <f>IFERROR(IF($A2346="HDC",IF(VLOOKUP($C2346,hdc!$B$2:$F$1600,5,FALSE())="","",VLOOKUP($C2346,hdc!$B$2:$F$1600,5,FALSE())),IF($A2346="NAUTICS",IF(VLOOKUP($C2346,nautics!$B$2:$F$1200,5,FALSE())="","",VLOOKUP($C2346,nautics!$B$2:$F$1200,5,FALSE())),IF($A2346="ST",IF(VLOOKUP($C2346,st!$B$2:$F$400,5,FALSE())="","",VLOOKUP($C2346,st!$B$2:$F$400,5,FALSE())),""))),"")</f>
        <v/>
      </c>
      <c r="H2346" s="35" t="s">
        <v>664</v>
      </c>
      <c r="I2346" s="35" t="s">
        <v>34</v>
      </c>
      <c r="J2346" s="35" t="s">
        <v>8968</v>
      </c>
      <c r="K2346" s="35">
        <f t="shared" si="9"/>
        <v>11</v>
      </c>
      <c r="L2346" s="35" t="s">
        <v>8970</v>
      </c>
      <c r="M2346" s="35" t="s">
        <v>8866</v>
      </c>
      <c r="N2346" s="35" t="s">
        <v>2007</v>
      </c>
      <c r="O2346" s="35" t="s">
        <v>1997</v>
      </c>
      <c r="P2346" s="35" t="s">
        <v>8961</v>
      </c>
      <c r="Q2346" s="35" t="s">
        <v>8866</v>
      </c>
      <c r="S2346" s="35" t="s">
        <v>1996</v>
      </c>
      <c r="T2346" s="35" t="s">
        <v>1997</v>
      </c>
      <c r="U2346" s="35" t="s">
        <v>8971</v>
      </c>
      <c r="W2346" s="35" t="s">
        <v>57</v>
      </c>
      <c r="X2346" s="35" t="s">
        <v>94</v>
      </c>
      <c r="Y2346" s="35" t="s">
        <v>8973</v>
      </c>
      <c r="Z2346" s="35" t="s">
        <v>8965</v>
      </c>
    </row>
    <row r="2347" spans="1:26" ht="15" customHeight="1">
      <c r="A2347" s="35" t="s">
        <v>1304</v>
      </c>
      <c r="C2347" s="35" t="s">
        <v>8975</v>
      </c>
      <c r="D2347" s="35">
        <f>IFERROR(IF($A2347="HDC",IF(VLOOKUP($C2347,hdc!$B$2:$F$1600,2,FALSE())="","",VLOOKUP($C2347,hdc!$B$2:$F$1600,2,FALSE())),IF($A2347="NAUTICS",IF(VLOOKUP($C2347,nautics!$B$2:$F$1200,2,FALSE())="","",VLOOKUP($C2347,nautics!$B$2:$F$1200,2,FALSE())),IF($A2347="ST",IF(VLOOKUP($C2347,st!$B$2:$F$400,2,FALSE())="","",VLOOKUP($C2347,st!$B$2:$F$400,2,FALSE())),""))),"")</f>
        <v>1</v>
      </c>
      <c r="E2347" s="35">
        <f>IFERROR(IF($A2347="HDC",IF(VLOOKUP($C2347,hdc!$B$2:$F$1600,3,FALSE())="","",VLOOKUP($C2347,hdc!$B$2:$F$1600,3,FALSE())),IF($A2347="NAUTICS",IF(VLOOKUP($C2347,nautics!$B$2:$F$1200,3,FALSE())="","",VLOOKUP($C2347,nautics!$B$2:$F$1200,3,FALSE())),IF($A2347="ST",IF(VLOOKUP($C2347,st!$B$2:$F$400,3,FALSE())="","",VLOOKUP($C2347,st!$B$2:$F$400,3,FALSE())),""))),"")</f>
        <v>1</v>
      </c>
      <c r="F2347" s="35" t="str">
        <f>IFERROR(IF($A2347="HDC",IF(VLOOKUP($C2347,hdc!$B$2:$F$1600,4,FALSE())="","",VLOOKUP($C2347,hdc!$B$2:$F$1600,4,FALSE())),IF($A2347="NAUTICS",IF(VLOOKUP($C2347,nautics!$B$2:$F$1200,4,FALSE())="","",VLOOKUP($C2347,nautics!$B$2:$F$1200,4,FALSE())),IF($A2347="ST",IF(VLOOKUP($C2347,st!$B$2:$F$400,4,FALSE())="","",VLOOKUP($C2347,st!$B$2:$F$400,4,FALSE())),""))),"")</f>
        <v/>
      </c>
      <c r="G2347" s="35" t="str">
        <f>IFERROR(IF($A2347="HDC",IF(VLOOKUP($C2347,hdc!$B$2:$F$1600,5,FALSE())="","",VLOOKUP($C2347,hdc!$B$2:$F$1600,5,FALSE())),IF($A2347="NAUTICS",IF(VLOOKUP($C2347,nautics!$B$2:$F$1200,5,FALSE())="","",VLOOKUP($C2347,nautics!$B$2:$F$1200,5,FALSE())),IF($A2347="ST",IF(VLOOKUP($C2347,st!$B$2:$F$400,5,FALSE())="","",VLOOKUP($C2347,st!$B$2:$F$400,5,FALSE())),""))),"")</f>
        <v/>
      </c>
      <c r="H2347" s="35" t="s">
        <v>664</v>
      </c>
      <c r="I2347" s="35" t="s">
        <v>34</v>
      </c>
      <c r="J2347" s="35" t="s">
        <v>3239</v>
      </c>
      <c r="K2347" s="35">
        <f t="shared" si="9"/>
        <v>13</v>
      </c>
      <c r="L2347" s="35" t="s">
        <v>8977</v>
      </c>
      <c r="M2347" s="35" t="s">
        <v>8866</v>
      </c>
      <c r="N2347" s="35" t="s">
        <v>2043</v>
      </c>
      <c r="O2347" s="35" t="s">
        <v>1997</v>
      </c>
      <c r="P2347" s="35" t="s">
        <v>8970</v>
      </c>
      <c r="Q2347" s="35" t="s">
        <v>8866</v>
      </c>
      <c r="S2347" s="35" t="s">
        <v>2007</v>
      </c>
      <c r="T2347" s="35" t="s">
        <v>1997</v>
      </c>
      <c r="U2347" s="35" t="s">
        <v>8979</v>
      </c>
      <c r="W2347" s="35" t="s">
        <v>57</v>
      </c>
      <c r="X2347" s="35" t="s">
        <v>94</v>
      </c>
      <c r="Y2347" s="35" t="s">
        <v>8062</v>
      </c>
      <c r="Z2347" s="35" t="s">
        <v>8973</v>
      </c>
    </row>
    <row r="2348" spans="1:26" ht="15" customHeight="1">
      <c r="A2348" s="35" t="s">
        <v>1304</v>
      </c>
      <c r="C2348" s="35" t="s">
        <v>8982</v>
      </c>
      <c r="D2348" s="35">
        <f>IFERROR(IF($A2348="HDC",IF(VLOOKUP($C2348,hdc!$B$2:$F$1600,2,FALSE())="","",VLOOKUP($C2348,hdc!$B$2:$F$1600,2,FALSE())),IF($A2348="NAUTICS",IF(VLOOKUP($C2348,nautics!$B$2:$F$1200,2,FALSE())="","",VLOOKUP($C2348,nautics!$B$2:$F$1200,2,FALSE())),IF($A2348="ST",IF(VLOOKUP($C2348,st!$B$2:$F$400,2,FALSE())="","",VLOOKUP($C2348,st!$B$2:$F$400,2,FALSE())),""))),"")</f>
        <v>1</v>
      </c>
      <c r="E2348" s="35">
        <f>IFERROR(IF($A2348="HDC",IF(VLOOKUP($C2348,hdc!$B$2:$F$1600,3,FALSE())="","",VLOOKUP($C2348,hdc!$B$2:$F$1600,3,FALSE())),IF($A2348="NAUTICS",IF(VLOOKUP($C2348,nautics!$B$2:$F$1200,3,FALSE())="","",VLOOKUP($C2348,nautics!$B$2:$F$1200,3,FALSE())),IF($A2348="ST",IF(VLOOKUP($C2348,st!$B$2:$F$400,3,FALSE())="","",VLOOKUP($C2348,st!$B$2:$F$400,3,FALSE())),""))),"")</f>
        <v>1</v>
      </c>
      <c r="F2348" s="35" t="str">
        <f>IFERROR(IF($A2348="HDC",IF(VLOOKUP($C2348,hdc!$B$2:$F$1600,4,FALSE())="","",VLOOKUP($C2348,hdc!$B$2:$F$1600,4,FALSE())),IF($A2348="NAUTICS",IF(VLOOKUP($C2348,nautics!$B$2:$F$1200,4,FALSE())="","",VLOOKUP($C2348,nautics!$B$2:$F$1200,4,FALSE())),IF($A2348="ST",IF(VLOOKUP($C2348,st!$B$2:$F$400,4,FALSE())="","",VLOOKUP($C2348,st!$B$2:$F$400,4,FALSE())),""))),"")</f>
        <v/>
      </c>
      <c r="G2348" s="35" t="str">
        <f>IFERROR(IF($A2348="HDC",IF(VLOOKUP($C2348,hdc!$B$2:$F$1600,5,FALSE())="","",VLOOKUP($C2348,hdc!$B$2:$F$1600,5,FALSE())),IF($A2348="NAUTICS",IF(VLOOKUP($C2348,nautics!$B$2:$F$1200,5,FALSE())="","",VLOOKUP($C2348,nautics!$B$2:$F$1200,5,FALSE())),IF($A2348="ST",IF(VLOOKUP($C2348,st!$B$2:$F$400,5,FALSE())="","",VLOOKUP($C2348,st!$B$2:$F$400,5,FALSE())),""))),"")</f>
        <v/>
      </c>
      <c r="H2348" s="35" t="s">
        <v>664</v>
      </c>
      <c r="I2348" s="35" t="s">
        <v>34</v>
      </c>
      <c r="J2348" s="35" t="s">
        <v>149</v>
      </c>
      <c r="K2348" s="35">
        <f t="shared" si="9"/>
        <v>12</v>
      </c>
      <c r="L2348" s="35" t="s">
        <v>8885</v>
      </c>
      <c r="M2348" s="35" t="s">
        <v>8886</v>
      </c>
      <c r="N2348" s="35" t="s">
        <v>1764</v>
      </c>
      <c r="O2348" s="35" t="s">
        <v>1740</v>
      </c>
      <c r="P2348" s="35" t="s">
        <v>8985</v>
      </c>
      <c r="Q2348" s="35" t="s">
        <v>8987</v>
      </c>
      <c r="S2348" s="35" t="s">
        <v>1787</v>
      </c>
      <c r="T2348" s="35" t="s">
        <v>1740</v>
      </c>
      <c r="U2348" s="35" t="s">
        <v>8988</v>
      </c>
      <c r="W2348" s="35" t="s">
        <v>57</v>
      </c>
      <c r="X2348" s="35" t="s">
        <v>94</v>
      </c>
      <c r="Y2348" s="35" t="s">
        <v>7975</v>
      </c>
      <c r="Z2348" s="35" t="s">
        <v>8989</v>
      </c>
    </row>
    <row r="2349" spans="1:26" ht="15" customHeight="1">
      <c r="A2349" s="35" t="s">
        <v>1304</v>
      </c>
      <c r="C2349" s="35" t="s">
        <v>8991</v>
      </c>
      <c r="D2349" s="35">
        <f>IFERROR(IF($A2349="HDC",IF(VLOOKUP($C2349,hdc!$B$2:$F$1600,2,FALSE())="","",VLOOKUP($C2349,hdc!$B$2:$F$1600,2,FALSE())),IF($A2349="NAUTICS",IF(VLOOKUP($C2349,nautics!$B$2:$F$1200,2,FALSE())="","",VLOOKUP($C2349,nautics!$B$2:$F$1200,2,FALSE())),IF($A2349="ST",IF(VLOOKUP($C2349,st!$B$2:$F$400,2,FALSE())="","",VLOOKUP($C2349,st!$B$2:$F$400,2,FALSE())),""))),"")</f>
        <v>1</v>
      </c>
      <c r="E2349" s="35">
        <f>IFERROR(IF($A2349="HDC",IF(VLOOKUP($C2349,hdc!$B$2:$F$1600,3,FALSE())="","",VLOOKUP($C2349,hdc!$B$2:$F$1600,3,FALSE())),IF($A2349="NAUTICS",IF(VLOOKUP($C2349,nautics!$B$2:$F$1200,3,FALSE())="","",VLOOKUP($C2349,nautics!$B$2:$F$1200,3,FALSE())),IF($A2349="ST",IF(VLOOKUP($C2349,st!$B$2:$F$400,3,FALSE())="","",VLOOKUP($C2349,st!$B$2:$F$400,3,FALSE())),""))),"")</f>
        <v>1</v>
      </c>
      <c r="F2349" s="35" t="str">
        <f>IFERROR(IF($A2349="HDC",IF(VLOOKUP($C2349,hdc!$B$2:$F$1600,4,FALSE())="","",VLOOKUP($C2349,hdc!$B$2:$F$1600,4,FALSE())),IF($A2349="NAUTICS",IF(VLOOKUP($C2349,nautics!$B$2:$F$1200,4,FALSE())="","",VLOOKUP($C2349,nautics!$B$2:$F$1200,4,FALSE())),IF($A2349="ST",IF(VLOOKUP($C2349,st!$B$2:$F$400,4,FALSE())="","",VLOOKUP($C2349,st!$B$2:$F$400,4,FALSE())),""))),"")</f>
        <v/>
      </c>
      <c r="G2349" s="35" t="str">
        <f>IFERROR(IF($A2349="HDC",IF(VLOOKUP($C2349,hdc!$B$2:$F$1600,5,FALSE())="","",VLOOKUP($C2349,hdc!$B$2:$F$1600,5,FALSE())),IF($A2349="NAUTICS",IF(VLOOKUP($C2349,nautics!$B$2:$F$1200,5,FALSE())="","",VLOOKUP($C2349,nautics!$B$2:$F$1200,5,FALSE())),IF($A2349="ST",IF(VLOOKUP($C2349,st!$B$2:$F$400,5,FALSE())="","",VLOOKUP($C2349,st!$B$2:$F$400,5,FALSE())),""))),"")</f>
        <v/>
      </c>
      <c r="H2349" s="35" t="s">
        <v>664</v>
      </c>
      <c r="I2349" s="35" t="s">
        <v>34</v>
      </c>
      <c r="J2349" s="35" t="s">
        <v>8993</v>
      </c>
      <c r="K2349" s="35">
        <f t="shared" si="9"/>
        <v>18</v>
      </c>
      <c r="L2349" s="35" t="s">
        <v>8985</v>
      </c>
      <c r="M2349" s="35" t="s">
        <v>8987</v>
      </c>
      <c r="N2349" s="35" t="s">
        <v>1787</v>
      </c>
      <c r="O2349" s="35" t="s">
        <v>1740</v>
      </c>
      <c r="P2349" s="35" t="s">
        <v>8994</v>
      </c>
      <c r="Q2349" s="35" t="s">
        <v>8894</v>
      </c>
      <c r="S2349" s="35" t="s">
        <v>1619</v>
      </c>
      <c r="T2349" s="35" t="s">
        <v>1620</v>
      </c>
      <c r="U2349" s="35" t="s">
        <v>8997</v>
      </c>
      <c r="W2349" s="35" t="s">
        <v>57</v>
      </c>
      <c r="X2349" s="35" t="s">
        <v>94</v>
      </c>
      <c r="Y2349" s="35" t="s">
        <v>8989</v>
      </c>
      <c r="Z2349" s="35" t="s">
        <v>1623</v>
      </c>
    </row>
    <row r="2350" spans="1:26" ht="15" customHeight="1">
      <c r="A2350" s="35" t="s">
        <v>1304</v>
      </c>
      <c r="C2350" s="35" t="s">
        <v>8999</v>
      </c>
      <c r="D2350" s="35">
        <f>IFERROR(IF($A2350="HDC",IF(VLOOKUP($C2350,hdc!$B$2:$F$1600,2,FALSE())="","",VLOOKUP($C2350,hdc!$B$2:$F$1600,2,FALSE())),IF($A2350="NAUTICS",IF(VLOOKUP($C2350,nautics!$B$2:$F$1200,2,FALSE())="","",VLOOKUP($C2350,nautics!$B$2:$F$1200,2,FALSE())),IF($A2350="ST",IF(VLOOKUP($C2350,st!$B$2:$F$400,2,FALSE())="","",VLOOKUP($C2350,st!$B$2:$F$400,2,FALSE())),""))),"")</f>
        <v>1</v>
      </c>
      <c r="E2350" s="35">
        <f>IFERROR(IF($A2350="HDC",IF(VLOOKUP($C2350,hdc!$B$2:$F$1600,3,FALSE())="","",VLOOKUP($C2350,hdc!$B$2:$F$1600,3,FALSE())),IF($A2350="NAUTICS",IF(VLOOKUP($C2350,nautics!$B$2:$F$1200,3,FALSE())="","",VLOOKUP($C2350,nautics!$B$2:$F$1200,3,FALSE())),IF($A2350="ST",IF(VLOOKUP($C2350,st!$B$2:$F$400,3,FALSE())="","",VLOOKUP($C2350,st!$B$2:$F$400,3,FALSE())),""))),"")</f>
        <v>1</v>
      </c>
      <c r="F2350" s="35" t="str">
        <f>IFERROR(IF($A2350="HDC",IF(VLOOKUP($C2350,hdc!$B$2:$F$1600,4,FALSE())="","",VLOOKUP($C2350,hdc!$B$2:$F$1600,4,FALSE())),IF($A2350="NAUTICS",IF(VLOOKUP($C2350,nautics!$B$2:$F$1200,4,FALSE())="","",VLOOKUP($C2350,nautics!$B$2:$F$1200,4,FALSE())),IF($A2350="ST",IF(VLOOKUP($C2350,st!$B$2:$F$400,4,FALSE())="","",VLOOKUP($C2350,st!$B$2:$F$400,4,FALSE())),""))),"")</f>
        <v/>
      </c>
      <c r="G2350" s="35" t="str">
        <f>IFERROR(IF($A2350="HDC",IF(VLOOKUP($C2350,hdc!$B$2:$F$1600,5,FALSE())="","",VLOOKUP($C2350,hdc!$B$2:$F$1600,5,FALSE())),IF($A2350="NAUTICS",IF(VLOOKUP($C2350,nautics!$B$2:$F$1200,5,FALSE())="","",VLOOKUP($C2350,nautics!$B$2:$F$1200,5,FALSE())),IF($A2350="ST",IF(VLOOKUP($C2350,st!$B$2:$F$400,5,FALSE())="","",VLOOKUP($C2350,st!$B$2:$F$400,5,FALSE())),""))),"")</f>
        <v/>
      </c>
      <c r="H2350" s="35" t="s">
        <v>664</v>
      </c>
      <c r="I2350" s="35" t="s">
        <v>34</v>
      </c>
      <c r="J2350" s="35" t="s">
        <v>9001</v>
      </c>
      <c r="K2350" s="35">
        <f t="shared" si="9"/>
        <v>13</v>
      </c>
      <c r="L2350" s="35" t="s">
        <v>8994</v>
      </c>
      <c r="M2350" s="35" t="s">
        <v>8894</v>
      </c>
      <c r="N2350" s="35" t="s">
        <v>1619</v>
      </c>
      <c r="O2350" s="35" t="s">
        <v>1620</v>
      </c>
      <c r="P2350" s="35" t="s">
        <v>8893</v>
      </c>
      <c r="Q2350" s="35" t="s">
        <v>8894</v>
      </c>
      <c r="S2350" s="35" t="s">
        <v>1634</v>
      </c>
      <c r="T2350" s="35" t="s">
        <v>1620</v>
      </c>
      <c r="U2350" s="35" t="s">
        <v>9005</v>
      </c>
      <c r="W2350" s="35" t="s">
        <v>57</v>
      </c>
      <c r="X2350" s="35" t="s">
        <v>94</v>
      </c>
      <c r="Y2350" s="35" t="s">
        <v>1623</v>
      </c>
      <c r="Z2350" s="35" t="s">
        <v>8902</v>
      </c>
    </row>
    <row r="2351" spans="1:26" ht="15" customHeight="1">
      <c r="A2351" s="35" t="s">
        <v>1304</v>
      </c>
      <c r="C2351" s="35" t="s">
        <v>9012</v>
      </c>
      <c r="D2351" s="35">
        <f>IFERROR(IF($A2351="HDC",IF(VLOOKUP($C2351,hdc!$B$2:$F$1600,2,FALSE())="","",VLOOKUP($C2351,hdc!$B$2:$F$1600,2,FALSE())),IF($A2351="NAUTICS",IF(VLOOKUP($C2351,nautics!$B$2:$F$1200,2,FALSE())="","",VLOOKUP($C2351,nautics!$B$2:$F$1200,2,FALSE())),IF($A2351="ST",IF(VLOOKUP($C2351,st!$B$2:$F$400,2,FALSE())="","",VLOOKUP($C2351,st!$B$2:$F$400,2,FALSE())),""))),"")</f>
        <v>1</v>
      </c>
      <c r="E2351" s="35">
        <f>IFERROR(IF($A2351="HDC",IF(VLOOKUP($C2351,hdc!$B$2:$F$1600,3,FALSE())="","",VLOOKUP($C2351,hdc!$B$2:$F$1600,3,FALSE())),IF($A2351="NAUTICS",IF(VLOOKUP($C2351,nautics!$B$2:$F$1200,3,FALSE())="","",VLOOKUP($C2351,nautics!$B$2:$F$1200,3,FALSE())),IF($A2351="ST",IF(VLOOKUP($C2351,st!$B$2:$F$400,3,FALSE())="","",VLOOKUP($C2351,st!$B$2:$F$400,3,FALSE())),""))),"")</f>
        <v>1</v>
      </c>
      <c r="F2351" s="35" t="str">
        <f>IFERROR(IF($A2351="HDC",IF(VLOOKUP($C2351,hdc!$B$2:$F$1600,4,FALSE())="","",VLOOKUP($C2351,hdc!$B$2:$F$1600,4,FALSE())),IF($A2351="NAUTICS",IF(VLOOKUP($C2351,nautics!$B$2:$F$1200,4,FALSE())="","",VLOOKUP($C2351,nautics!$B$2:$F$1200,4,FALSE())),IF($A2351="ST",IF(VLOOKUP($C2351,st!$B$2:$F$400,4,FALSE())="","",VLOOKUP($C2351,st!$B$2:$F$400,4,FALSE())),""))),"")</f>
        <v/>
      </c>
      <c r="G2351" s="35" t="str">
        <f>IFERROR(IF($A2351="HDC",IF(VLOOKUP($C2351,hdc!$B$2:$F$1600,5,FALSE())="","",VLOOKUP($C2351,hdc!$B$2:$F$1600,5,FALSE())),IF($A2351="NAUTICS",IF(VLOOKUP($C2351,nautics!$B$2:$F$1200,5,FALSE())="","",VLOOKUP($C2351,nautics!$B$2:$F$1200,5,FALSE())),IF($A2351="ST",IF(VLOOKUP($C2351,st!$B$2:$F$400,5,FALSE())="","",VLOOKUP($C2351,st!$B$2:$F$400,5,FALSE())),""))),"")</f>
        <v/>
      </c>
      <c r="H2351" s="35" t="s">
        <v>664</v>
      </c>
      <c r="I2351" s="35" t="s">
        <v>34</v>
      </c>
      <c r="J2351" s="35" t="s">
        <v>9015</v>
      </c>
      <c r="K2351" s="35">
        <f t="shared" si="9"/>
        <v>13</v>
      </c>
      <c r="L2351" s="35" t="s">
        <v>9017</v>
      </c>
      <c r="M2351" s="35" t="s">
        <v>8886</v>
      </c>
      <c r="N2351" s="35" t="s">
        <v>1739</v>
      </c>
      <c r="O2351" s="35" t="s">
        <v>1740</v>
      </c>
      <c r="P2351" s="35" t="s">
        <v>8908</v>
      </c>
      <c r="Q2351" s="35" t="s">
        <v>8909</v>
      </c>
      <c r="S2351" s="35" t="s">
        <v>1722</v>
      </c>
      <c r="T2351" s="35" t="s">
        <v>1724</v>
      </c>
      <c r="U2351" s="35" t="s">
        <v>9019</v>
      </c>
      <c r="W2351" s="35" t="s">
        <v>57</v>
      </c>
      <c r="X2351" s="35" t="s">
        <v>94</v>
      </c>
      <c r="Y2351" s="35" t="s">
        <v>7385</v>
      </c>
      <c r="Z2351" s="35" t="s">
        <v>1730</v>
      </c>
    </row>
    <row r="2352" spans="1:26" ht="15" customHeight="1">
      <c r="A2352" s="35" t="s">
        <v>1308</v>
      </c>
      <c r="B2352" s="35" t="s">
        <v>28</v>
      </c>
      <c r="C2352" s="35" t="s">
        <v>29</v>
      </c>
      <c r="D2352" s="35">
        <f>IFERROR(IF($A2352="HDC",IF(VLOOKUP($C2352,hdc!$B$2:$F$1600,2,FALSE())="","",VLOOKUP($C2352,hdc!$B$2:$F$1600,2,FALSE())),IF($A2352="NAUTICS",IF(VLOOKUP($C2352,nautics!$B$2:$F$1200,2,FALSE())="","",VLOOKUP($C2352,nautics!$B$2:$F$1200,2,FALSE())),IF($A2352="ST",IF(VLOOKUP($C2352,st!$B$2:$F$400,2,FALSE())="","",VLOOKUP($C2352,st!$B$2:$F$400,2,FALSE())),""))),"")</f>
        <v>1</v>
      </c>
      <c r="E2352" s="35">
        <f>IFERROR(IF($A2352="HDC",IF(VLOOKUP($C2352,hdc!$B$2:$F$1600,3,FALSE())="","",VLOOKUP($C2352,hdc!$B$2:$F$1600,3,FALSE())),IF($A2352="NAUTICS",IF(VLOOKUP($C2352,nautics!$B$2:$F$1200,3,FALSE())="","",VLOOKUP($C2352,nautics!$B$2:$F$1200,3,FALSE())),IF($A2352="ST",IF(VLOOKUP($C2352,st!$B$2:$F$400,3,FALSE())="","",VLOOKUP($C2352,st!$B$2:$F$400,3,FALSE())),""))),"")</f>
        <v>1</v>
      </c>
      <c r="F2352" s="35" t="str">
        <f>IFERROR(IF($A2352="HDC",IF(VLOOKUP($C2352,hdc!$B$2:$F$1600,4,FALSE())="","",VLOOKUP($C2352,hdc!$B$2:$F$1600,4,FALSE())),IF($A2352="NAUTICS",IF(VLOOKUP($C2352,nautics!$B$2:$F$1200,4,FALSE())="","",VLOOKUP($C2352,nautics!$B$2:$F$1200,4,FALSE())),IF($A2352="ST",IF(VLOOKUP($C2352,st!$B$2:$F$400,4,FALSE())="","",VLOOKUP($C2352,st!$B$2:$F$400,4,FALSE())),""))),"")</f>
        <v/>
      </c>
      <c r="G2352" s="35" t="str">
        <f>IFERROR(IF($A2352="HDC",IF(VLOOKUP($C2352,hdc!$B$2:$F$1600,5,FALSE())="","",VLOOKUP($C2352,hdc!$B$2:$F$1600,5,FALSE())),IF($A2352="NAUTICS",IF(VLOOKUP($C2352,nautics!$B$2:$F$1200,5,FALSE())="","",VLOOKUP($C2352,nautics!$B$2:$F$1200,5,FALSE())),IF($A2352="ST",IF(VLOOKUP($C2352,st!$B$2:$F$400,5,FALSE())="","",VLOOKUP($C2352,st!$B$2:$F$400,5,FALSE())),""))),"")</f>
        <v/>
      </c>
      <c r="H2352" s="35" t="s">
        <v>36</v>
      </c>
      <c r="I2352" s="35" t="s">
        <v>34</v>
      </c>
      <c r="J2352" s="35" t="s">
        <v>37</v>
      </c>
      <c r="K2352" s="35">
        <f t="shared" si="9"/>
        <v>30</v>
      </c>
      <c r="L2352" s="35" t="s">
        <v>39</v>
      </c>
      <c r="M2352" s="35" t="s">
        <v>44</v>
      </c>
      <c r="N2352" s="35" t="s">
        <v>46</v>
      </c>
      <c r="O2352" s="35" t="s">
        <v>49</v>
      </c>
      <c r="P2352" s="35" t="s">
        <v>54</v>
      </c>
      <c r="Q2352" s="35" t="s">
        <v>63</v>
      </c>
      <c r="S2352" s="35" t="s">
        <v>65</v>
      </c>
      <c r="T2352" s="35" t="s">
        <v>68</v>
      </c>
      <c r="U2352" s="35" t="s">
        <v>69</v>
      </c>
      <c r="W2352" s="35" t="s">
        <v>57</v>
      </c>
      <c r="X2352" s="35" t="s">
        <v>72</v>
      </c>
      <c r="Y2352" s="35" t="s">
        <v>73</v>
      </c>
      <c r="Z2352" s="35" t="s">
        <v>74</v>
      </c>
    </row>
    <row r="2353" spans="1:26" ht="15" customHeight="1">
      <c r="A2353" s="35" t="s">
        <v>1308</v>
      </c>
      <c r="B2353" s="35" t="s">
        <v>28</v>
      </c>
      <c r="C2353" s="35" t="s">
        <v>79</v>
      </c>
      <c r="D2353" s="35" t="str">
        <f>IFERROR(IF($A2353="HDC",IF(VLOOKUP($C2353,hdc!$B$2:$F$1600,2,FALSE())="","",VLOOKUP($C2353,hdc!$B$2:$F$1600,2,FALSE())),IF($A2353="NAUTICS",IF(VLOOKUP($C2353,nautics!$B$2:$F$1200,2,FALSE())="","",VLOOKUP($C2353,nautics!$B$2:$F$1200,2,FALSE())),IF($A2353="ST",IF(VLOOKUP($C2353,st!$B$2:$F$400,2,FALSE())="","",VLOOKUP($C2353,st!$B$2:$F$400,2,FALSE())),""))),"")</f>
        <v/>
      </c>
      <c r="E2353" s="35" t="str">
        <f>IFERROR(IF($A2353="HDC",IF(VLOOKUP($C2353,hdc!$B$2:$F$1600,3,FALSE())="","",VLOOKUP($C2353,hdc!$B$2:$F$1600,3,FALSE())),IF($A2353="NAUTICS",IF(VLOOKUP($C2353,nautics!$B$2:$F$1200,3,FALSE())="","",VLOOKUP($C2353,nautics!$B$2:$F$1200,3,FALSE())),IF($A2353="ST",IF(VLOOKUP($C2353,st!$B$2:$F$400,3,FALSE())="","",VLOOKUP($C2353,st!$B$2:$F$400,3,FALSE())),""))),"")</f>
        <v/>
      </c>
      <c r="F2353" s="35" t="str">
        <f>IFERROR(IF($A2353="HDC",IF(VLOOKUP($C2353,hdc!$B$2:$F$1600,4,FALSE())="","",VLOOKUP($C2353,hdc!$B$2:$F$1600,4,FALSE())),IF($A2353="NAUTICS",IF(VLOOKUP($C2353,nautics!$B$2:$F$1200,4,FALSE())="","",VLOOKUP($C2353,nautics!$B$2:$F$1200,4,FALSE())),IF($A2353="ST",IF(VLOOKUP($C2353,st!$B$2:$F$400,4,FALSE())="","",VLOOKUP($C2353,st!$B$2:$F$400,4,FALSE())),""))),"")</f>
        <v/>
      </c>
      <c r="G2353" s="35" t="str">
        <f>IFERROR(IF($A2353="HDC",IF(VLOOKUP($C2353,hdc!$B$2:$F$1600,5,FALSE())="","",VLOOKUP($C2353,hdc!$B$2:$F$1600,5,FALSE())),IF($A2353="NAUTICS",IF(VLOOKUP($C2353,nautics!$B$2:$F$1200,5,FALSE())="","",VLOOKUP($C2353,nautics!$B$2:$F$1200,5,FALSE())),IF($A2353="ST",IF(VLOOKUP($C2353,st!$B$2:$F$400,5,FALSE())="","",VLOOKUP($C2353,st!$B$2:$F$400,5,FALSE())),""))),"")</f>
        <v/>
      </c>
      <c r="H2353" s="35" t="s">
        <v>83</v>
      </c>
      <c r="I2353" s="35" t="s">
        <v>34</v>
      </c>
      <c r="J2353" s="35" t="s">
        <v>85</v>
      </c>
      <c r="K2353" s="35">
        <f t="shared" si="9"/>
        <v>6</v>
      </c>
      <c r="L2353" s="35" t="s">
        <v>39</v>
      </c>
      <c r="M2353" s="35" t="s">
        <v>44</v>
      </c>
      <c r="N2353" s="35" t="s">
        <v>46</v>
      </c>
      <c r="O2353" s="35" t="s">
        <v>49</v>
      </c>
      <c r="P2353" s="35" t="s">
        <v>39</v>
      </c>
      <c r="Q2353" s="35" t="s">
        <v>44</v>
      </c>
      <c r="S2353" s="35" t="s">
        <v>46</v>
      </c>
      <c r="T2353" s="35" t="s">
        <v>49</v>
      </c>
      <c r="U2353" s="35" t="s">
        <v>89</v>
      </c>
      <c r="W2353" s="35" t="s">
        <v>78</v>
      </c>
      <c r="X2353" s="35" t="s">
        <v>94</v>
      </c>
      <c r="Y2353" s="35" t="s">
        <v>89</v>
      </c>
      <c r="Z2353" s="35" t="s">
        <v>89</v>
      </c>
    </row>
    <row r="2354" spans="1:26" ht="15" customHeight="1">
      <c r="A2354" s="35" t="s">
        <v>1308</v>
      </c>
      <c r="B2354" s="35" t="s">
        <v>28</v>
      </c>
      <c r="C2354" s="35" t="s">
        <v>98</v>
      </c>
      <c r="D2354" s="35">
        <f>IFERROR(IF($A2354="HDC",IF(VLOOKUP($C2354,hdc!$B$2:$F$1600,2,FALSE())="","",VLOOKUP($C2354,hdc!$B$2:$F$1600,2,FALSE())),IF($A2354="NAUTICS",IF(VLOOKUP($C2354,nautics!$B$2:$F$1200,2,FALSE())="","",VLOOKUP($C2354,nautics!$B$2:$F$1200,2,FALSE())),IF($A2354="ST",IF(VLOOKUP($C2354,st!$B$2:$F$400,2,FALSE())="","",VLOOKUP($C2354,st!$B$2:$F$400,2,FALSE())),""))),"")</f>
        <v>1</v>
      </c>
      <c r="E2354" s="35" t="str">
        <f>IFERROR(IF($A2354="HDC",IF(VLOOKUP($C2354,hdc!$B$2:$F$1600,3,FALSE())="","",VLOOKUP($C2354,hdc!$B$2:$F$1600,3,FALSE())),IF($A2354="NAUTICS",IF(VLOOKUP($C2354,nautics!$B$2:$F$1200,3,FALSE())="","",VLOOKUP($C2354,nautics!$B$2:$F$1200,3,FALSE())),IF($A2354="ST",IF(VLOOKUP($C2354,st!$B$2:$F$400,3,FALSE())="","",VLOOKUP($C2354,st!$B$2:$F$400,3,FALSE())),""))),"")</f>
        <v/>
      </c>
      <c r="F2354" s="35" t="str">
        <f>IFERROR(IF($A2354="HDC",IF(VLOOKUP($C2354,hdc!$B$2:$F$1600,4,FALSE())="","",VLOOKUP($C2354,hdc!$B$2:$F$1600,4,FALSE())),IF($A2354="NAUTICS",IF(VLOOKUP($C2354,nautics!$B$2:$F$1200,4,FALSE())="","",VLOOKUP($C2354,nautics!$B$2:$F$1200,4,FALSE())),IF($A2354="ST",IF(VLOOKUP($C2354,st!$B$2:$F$400,4,FALSE())="","",VLOOKUP($C2354,st!$B$2:$F$400,4,FALSE())),""))),"")</f>
        <v/>
      </c>
      <c r="G2354" s="35" t="str">
        <f>IFERROR(IF($A2354="HDC",IF(VLOOKUP($C2354,hdc!$B$2:$F$1600,5,FALSE())="","",VLOOKUP($C2354,hdc!$B$2:$F$1600,5,FALSE())),IF($A2354="NAUTICS",IF(VLOOKUP($C2354,nautics!$B$2:$F$1200,5,FALSE())="","",VLOOKUP($C2354,nautics!$B$2:$F$1200,5,FALSE())),IF($A2354="ST",IF(VLOOKUP($C2354,st!$B$2:$F$400,5,FALSE())="","",VLOOKUP($C2354,st!$B$2:$F$400,5,FALSE())),""))),"")</f>
        <v/>
      </c>
      <c r="H2354" s="35" t="s">
        <v>104</v>
      </c>
      <c r="I2354" s="35" t="s">
        <v>34</v>
      </c>
      <c r="J2354" s="35" t="s">
        <v>85</v>
      </c>
      <c r="K2354" s="35">
        <f t="shared" si="9"/>
        <v>6</v>
      </c>
      <c r="L2354" s="35" t="s">
        <v>39</v>
      </c>
      <c r="M2354" s="35" t="s">
        <v>44</v>
      </c>
      <c r="N2354" s="35" t="s">
        <v>46</v>
      </c>
      <c r="O2354" s="35" t="s">
        <v>49</v>
      </c>
      <c r="P2354" s="35" t="s">
        <v>39</v>
      </c>
      <c r="Q2354" s="35" t="s">
        <v>44</v>
      </c>
      <c r="S2354" s="35" t="s">
        <v>46</v>
      </c>
      <c r="T2354" s="35" t="s">
        <v>49</v>
      </c>
      <c r="U2354" s="35" t="s">
        <v>89</v>
      </c>
      <c r="W2354" s="35" t="s">
        <v>78</v>
      </c>
      <c r="X2354" s="35" t="s">
        <v>59</v>
      </c>
      <c r="Y2354" s="35" t="s">
        <v>89</v>
      </c>
      <c r="Z2354" s="35" t="s">
        <v>89</v>
      </c>
    </row>
    <row r="2355" spans="1:26" ht="15" customHeight="1">
      <c r="A2355" s="35" t="s">
        <v>1308</v>
      </c>
      <c r="B2355" s="35" t="s">
        <v>28</v>
      </c>
      <c r="C2355" s="35" t="s">
        <v>112</v>
      </c>
      <c r="D2355" s="35">
        <f>IFERROR(IF($A2355="HDC",IF(VLOOKUP($C2355,hdc!$B$2:$F$1600,2,FALSE())="","",VLOOKUP($C2355,hdc!$B$2:$F$1600,2,FALSE())),IF($A2355="NAUTICS",IF(VLOOKUP($C2355,nautics!$B$2:$F$1200,2,FALSE())="","",VLOOKUP($C2355,nautics!$B$2:$F$1200,2,FALSE())),IF($A2355="ST",IF(VLOOKUP($C2355,st!$B$2:$F$400,2,FALSE())="","",VLOOKUP($C2355,st!$B$2:$F$400,2,FALSE())),""))),"")</f>
        <v>1</v>
      </c>
      <c r="E2355" s="35">
        <f>IFERROR(IF($A2355="HDC",IF(VLOOKUP($C2355,hdc!$B$2:$F$1600,3,FALSE())="","",VLOOKUP($C2355,hdc!$B$2:$F$1600,3,FALSE())),IF($A2355="NAUTICS",IF(VLOOKUP($C2355,nautics!$B$2:$F$1200,3,FALSE())="","",VLOOKUP($C2355,nautics!$B$2:$F$1200,3,FALSE())),IF($A2355="ST",IF(VLOOKUP($C2355,st!$B$2:$F$400,3,FALSE())="","",VLOOKUP($C2355,st!$B$2:$F$400,3,FALSE())),""))),"")</f>
        <v>1</v>
      </c>
      <c r="F2355" s="35" t="str">
        <f>IFERROR(IF($A2355="HDC",IF(VLOOKUP($C2355,hdc!$B$2:$F$1600,4,FALSE())="","",VLOOKUP($C2355,hdc!$B$2:$F$1600,4,FALSE())),IF($A2355="NAUTICS",IF(VLOOKUP($C2355,nautics!$B$2:$F$1200,4,FALSE())="","",VLOOKUP($C2355,nautics!$B$2:$F$1200,4,FALSE())),IF($A2355="ST",IF(VLOOKUP($C2355,st!$B$2:$F$400,4,FALSE())="","",VLOOKUP($C2355,st!$B$2:$F$400,4,FALSE())),""))),"")</f>
        <v/>
      </c>
      <c r="G2355" s="35" t="str">
        <f>IFERROR(IF($A2355="HDC",IF(VLOOKUP($C2355,hdc!$B$2:$F$1600,5,FALSE())="","",VLOOKUP($C2355,hdc!$B$2:$F$1600,5,FALSE())),IF($A2355="NAUTICS",IF(VLOOKUP($C2355,nautics!$B$2:$F$1200,5,FALSE())="","",VLOOKUP($C2355,nautics!$B$2:$F$1200,5,FALSE())),IF($A2355="ST",IF(VLOOKUP($C2355,st!$B$2:$F$400,5,FALSE())="","",VLOOKUP($C2355,st!$B$2:$F$400,5,FALSE())),""))),"")</f>
        <v/>
      </c>
      <c r="H2355" s="35" t="s">
        <v>104</v>
      </c>
      <c r="I2355" s="35" t="s">
        <v>34</v>
      </c>
      <c r="J2355" s="35" t="s">
        <v>118</v>
      </c>
      <c r="K2355" s="35">
        <f t="shared" si="9"/>
        <v>60</v>
      </c>
      <c r="L2355" s="35" t="s">
        <v>39</v>
      </c>
      <c r="M2355" s="35" t="s">
        <v>44</v>
      </c>
      <c r="N2355" s="35" t="s">
        <v>46</v>
      </c>
      <c r="O2355" s="35" t="s">
        <v>49</v>
      </c>
      <c r="P2355" s="35" t="s">
        <v>131</v>
      </c>
      <c r="Q2355" s="35" t="s">
        <v>132</v>
      </c>
      <c r="S2355" s="35" t="s">
        <v>135</v>
      </c>
      <c r="T2355" s="35" t="s">
        <v>136</v>
      </c>
      <c r="U2355" s="35" t="s">
        <v>137</v>
      </c>
      <c r="W2355" s="35" t="s">
        <v>57</v>
      </c>
      <c r="X2355" s="35" t="s">
        <v>139</v>
      </c>
      <c r="Y2355" s="35" t="s">
        <v>73</v>
      </c>
      <c r="Z2355" s="35" t="s">
        <v>141</v>
      </c>
    </row>
    <row r="2356" spans="1:26" ht="15" customHeight="1">
      <c r="A2356" s="35" t="s">
        <v>1308</v>
      </c>
      <c r="B2356" s="35" t="s">
        <v>143</v>
      </c>
      <c r="C2356" s="35" t="s">
        <v>144</v>
      </c>
      <c r="D2356" s="35">
        <f>IFERROR(IF($A2356="HDC",IF(VLOOKUP($C2356,hdc!$B$2:$F$1600,2,FALSE())="","",VLOOKUP($C2356,hdc!$B$2:$F$1600,2,FALSE())),IF($A2356="NAUTICS",IF(VLOOKUP($C2356,nautics!$B$2:$F$1200,2,FALSE())="","",VLOOKUP($C2356,nautics!$B$2:$F$1200,2,FALSE())),IF($A2356="ST",IF(VLOOKUP($C2356,st!$B$2:$F$400,2,FALSE())="","",VLOOKUP($C2356,st!$B$2:$F$400,2,FALSE())),""))),"")</f>
        <v>1</v>
      </c>
      <c r="E2356" s="35">
        <f>IFERROR(IF($A2356="HDC",IF(VLOOKUP($C2356,hdc!$B$2:$F$1600,3,FALSE())="","",VLOOKUP($C2356,hdc!$B$2:$F$1600,3,FALSE())),IF($A2356="NAUTICS",IF(VLOOKUP($C2356,nautics!$B$2:$F$1200,3,FALSE())="","",VLOOKUP($C2356,nautics!$B$2:$F$1200,3,FALSE())),IF($A2356="ST",IF(VLOOKUP($C2356,st!$B$2:$F$400,3,FALSE())="","",VLOOKUP($C2356,st!$B$2:$F$400,3,FALSE())),""))),"")</f>
        <v>1</v>
      </c>
      <c r="F2356" s="35" t="str">
        <f>IFERROR(IF($A2356="HDC",IF(VLOOKUP($C2356,hdc!$B$2:$F$1600,4,FALSE())="","",VLOOKUP($C2356,hdc!$B$2:$F$1600,4,FALSE())),IF($A2356="NAUTICS",IF(VLOOKUP($C2356,nautics!$B$2:$F$1200,4,FALSE())="","",VLOOKUP($C2356,nautics!$B$2:$F$1200,4,FALSE())),IF($A2356="ST",IF(VLOOKUP($C2356,st!$B$2:$F$400,4,FALSE())="","",VLOOKUP($C2356,st!$B$2:$F$400,4,FALSE())),""))),"")</f>
        <v/>
      </c>
      <c r="G2356" s="35" t="str">
        <f>IFERROR(IF($A2356="HDC",IF(VLOOKUP($C2356,hdc!$B$2:$F$1600,5,FALSE())="","",VLOOKUP($C2356,hdc!$B$2:$F$1600,5,FALSE())),IF($A2356="NAUTICS",IF(VLOOKUP($C2356,nautics!$B$2:$F$1200,5,FALSE())="","",VLOOKUP($C2356,nautics!$B$2:$F$1200,5,FALSE())),IF($A2356="ST",IF(VLOOKUP($C2356,st!$B$2:$F$400,5,FALSE())="","",VLOOKUP($C2356,st!$B$2:$F$400,5,FALSE())),""))),"")</f>
        <v/>
      </c>
      <c r="H2356" s="35" t="s">
        <v>148</v>
      </c>
      <c r="I2356" s="35" t="s">
        <v>31</v>
      </c>
      <c r="J2356" s="35" t="s">
        <v>150</v>
      </c>
      <c r="K2356" s="35">
        <f t="shared" si="9"/>
        <v>51</v>
      </c>
      <c r="L2356" s="35" t="s">
        <v>95</v>
      </c>
      <c r="M2356" s="35" t="s">
        <v>96</v>
      </c>
      <c r="N2356" s="35" t="s">
        <v>43</v>
      </c>
      <c r="O2356" s="35" t="s">
        <v>45</v>
      </c>
      <c r="P2356" s="35" t="s">
        <v>39</v>
      </c>
      <c r="Q2356" s="35" t="s">
        <v>44</v>
      </c>
      <c r="S2356" s="35" t="s">
        <v>46</v>
      </c>
      <c r="T2356" s="35" t="s">
        <v>49</v>
      </c>
      <c r="U2356" s="35" t="s">
        <v>158</v>
      </c>
      <c r="W2356" s="35" t="s">
        <v>57</v>
      </c>
      <c r="X2356" s="35" t="s">
        <v>59</v>
      </c>
      <c r="Y2356" s="35" t="s">
        <v>102</v>
      </c>
      <c r="Z2356" s="35" t="s">
        <v>73</v>
      </c>
    </row>
    <row r="2357" spans="1:26" ht="15" customHeight="1">
      <c r="A2357" s="35" t="s">
        <v>1308</v>
      </c>
      <c r="B2357" s="35" t="s">
        <v>143</v>
      </c>
      <c r="C2357" s="35" t="s">
        <v>163</v>
      </c>
      <c r="D2357" s="35">
        <f>IFERROR(IF($A2357="HDC",IF(VLOOKUP($C2357,hdc!$B$2:$F$1600,2,FALSE())="","",VLOOKUP($C2357,hdc!$B$2:$F$1600,2,FALSE())),IF($A2357="NAUTICS",IF(VLOOKUP($C2357,nautics!$B$2:$F$1200,2,FALSE())="","",VLOOKUP($C2357,nautics!$B$2:$F$1200,2,FALSE())),IF($A2357="ST",IF(VLOOKUP($C2357,st!$B$2:$F$400,2,FALSE())="","",VLOOKUP($C2357,st!$B$2:$F$400,2,FALSE())),""))),"")</f>
        <v>1</v>
      </c>
      <c r="E2357" s="35">
        <f>IFERROR(IF($A2357="HDC",IF(VLOOKUP($C2357,hdc!$B$2:$F$1600,3,FALSE())="","",VLOOKUP($C2357,hdc!$B$2:$F$1600,3,FALSE())),IF($A2357="NAUTICS",IF(VLOOKUP($C2357,nautics!$B$2:$F$1200,3,FALSE())="","",VLOOKUP($C2357,nautics!$B$2:$F$1200,3,FALSE())),IF($A2357="ST",IF(VLOOKUP($C2357,st!$B$2:$F$400,3,FALSE())="","",VLOOKUP($C2357,st!$B$2:$F$400,3,FALSE())),""))),"")</f>
        <v>1</v>
      </c>
      <c r="F2357" s="35" t="str">
        <f>IFERROR(IF($A2357="HDC",IF(VLOOKUP($C2357,hdc!$B$2:$F$1600,4,FALSE())="","",VLOOKUP($C2357,hdc!$B$2:$F$1600,4,FALSE())),IF($A2357="NAUTICS",IF(VLOOKUP($C2357,nautics!$B$2:$F$1200,4,FALSE())="","",VLOOKUP($C2357,nautics!$B$2:$F$1200,4,FALSE())),IF($A2357="ST",IF(VLOOKUP($C2357,st!$B$2:$F$400,4,FALSE())="","",VLOOKUP($C2357,st!$B$2:$F$400,4,FALSE())),""))),"")</f>
        <v/>
      </c>
      <c r="G2357" s="35" t="str">
        <f>IFERROR(IF($A2357="HDC",IF(VLOOKUP($C2357,hdc!$B$2:$F$1600,5,FALSE())="","",VLOOKUP($C2357,hdc!$B$2:$F$1600,5,FALSE())),IF($A2357="NAUTICS",IF(VLOOKUP($C2357,nautics!$B$2:$F$1200,5,FALSE())="","",VLOOKUP($C2357,nautics!$B$2:$F$1200,5,FALSE())),IF($A2357="ST",IF(VLOOKUP($C2357,st!$B$2:$F$400,5,FALSE())="","",VLOOKUP($C2357,st!$B$2:$F$400,5,FALSE())),""))),"")</f>
        <v/>
      </c>
      <c r="H2357" s="35" t="s">
        <v>148</v>
      </c>
      <c r="I2357" s="35" t="s">
        <v>31</v>
      </c>
      <c r="J2357" s="35" t="s">
        <v>166</v>
      </c>
      <c r="K2357" s="35">
        <f t="shared" si="9"/>
        <v>37</v>
      </c>
      <c r="L2357" s="35" t="s">
        <v>169</v>
      </c>
      <c r="M2357" s="35" t="s">
        <v>172</v>
      </c>
      <c r="N2357" s="35" t="s">
        <v>174</v>
      </c>
      <c r="O2357" s="35" t="s">
        <v>175</v>
      </c>
      <c r="P2357" s="35" t="s">
        <v>39</v>
      </c>
      <c r="Q2357" s="35" t="s">
        <v>44</v>
      </c>
      <c r="S2357" s="35" t="s">
        <v>46</v>
      </c>
      <c r="T2357" s="35" t="s">
        <v>49</v>
      </c>
      <c r="U2357" s="35" t="s">
        <v>178</v>
      </c>
      <c r="W2357" s="35" t="s">
        <v>57</v>
      </c>
      <c r="X2357" s="35" t="s">
        <v>59</v>
      </c>
      <c r="Y2357" s="35" t="s">
        <v>180</v>
      </c>
      <c r="Z2357" s="35" t="s">
        <v>73</v>
      </c>
    </row>
    <row r="2358" spans="1:26" ht="15" customHeight="1">
      <c r="A2358" s="35" t="s">
        <v>1308</v>
      </c>
      <c r="B2358" s="35" t="s">
        <v>143</v>
      </c>
      <c r="C2358" s="35" t="s">
        <v>183</v>
      </c>
      <c r="D2358" s="35">
        <f>IFERROR(IF($A2358="HDC",IF(VLOOKUP($C2358,hdc!$B$2:$F$1600,2,FALSE())="","",VLOOKUP($C2358,hdc!$B$2:$F$1600,2,FALSE())),IF($A2358="NAUTICS",IF(VLOOKUP($C2358,nautics!$B$2:$F$1200,2,FALSE())="","",VLOOKUP($C2358,nautics!$B$2:$F$1200,2,FALSE())),IF($A2358="ST",IF(VLOOKUP($C2358,st!$B$2:$F$400,2,FALSE())="","",VLOOKUP($C2358,st!$B$2:$F$400,2,FALSE())),""))),"")</f>
        <v>1</v>
      </c>
      <c r="E2358" s="35" t="str">
        <f>IFERROR(IF($A2358="HDC",IF(VLOOKUP($C2358,hdc!$B$2:$F$1600,3,FALSE())="","",VLOOKUP($C2358,hdc!$B$2:$F$1600,3,FALSE())),IF($A2358="NAUTICS",IF(VLOOKUP($C2358,nautics!$B$2:$F$1200,3,FALSE())="","",VLOOKUP($C2358,nautics!$B$2:$F$1200,3,FALSE())),IF($A2358="ST",IF(VLOOKUP($C2358,st!$B$2:$F$400,3,FALSE())="","",VLOOKUP($C2358,st!$B$2:$F$400,3,FALSE())),""))),"")</f>
        <v/>
      </c>
      <c r="F2358" s="35" t="str">
        <f>IFERROR(IF($A2358="HDC",IF(VLOOKUP($C2358,hdc!$B$2:$F$1600,4,FALSE())="","",VLOOKUP($C2358,hdc!$B$2:$F$1600,4,FALSE())),IF($A2358="NAUTICS",IF(VLOOKUP($C2358,nautics!$B$2:$F$1200,4,FALSE())="","",VLOOKUP($C2358,nautics!$B$2:$F$1200,4,FALSE())),IF($A2358="ST",IF(VLOOKUP($C2358,st!$B$2:$F$400,4,FALSE())="","",VLOOKUP($C2358,st!$B$2:$F$400,4,FALSE())),""))),"")</f>
        <v/>
      </c>
      <c r="G2358" s="35" t="str">
        <f>IFERROR(IF($A2358="HDC",IF(VLOOKUP($C2358,hdc!$B$2:$F$1600,5,FALSE())="","",VLOOKUP($C2358,hdc!$B$2:$F$1600,5,FALSE())),IF($A2358="NAUTICS",IF(VLOOKUP($C2358,nautics!$B$2:$F$1200,5,FALSE())="","",VLOOKUP($C2358,nautics!$B$2:$F$1200,5,FALSE())),IF($A2358="ST",IF(VLOOKUP($C2358,st!$B$2:$F$400,5,FALSE())="","",VLOOKUP($C2358,st!$B$2:$F$400,5,FALSE())),""))),"")</f>
        <v/>
      </c>
      <c r="H2358" s="35" t="s">
        <v>187</v>
      </c>
      <c r="I2358" s="35" t="s">
        <v>31</v>
      </c>
      <c r="J2358" s="35" t="s">
        <v>85</v>
      </c>
      <c r="K2358" s="35">
        <f t="shared" si="9"/>
        <v>6</v>
      </c>
      <c r="L2358" s="35" t="s">
        <v>39</v>
      </c>
      <c r="M2358" s="35" t="s">
        <v>44</v>
      </c>
      <c r="N2358" s="35" t="s">
        <v>46</v>
      </c>
      <c r="O2358" s="35" t="s">
        <v>49</v>
      </c>
      <c r="P2358" s="35" t="s">
        <v>39</v>
      </c>
      <c r="Q2358" s="35" t="s">
        <v>44</v>
      </c>
      <c r="S2358" s="35" t="s">
        <v>46</v>
      </c>
      <c r="T2358" s="35" t="s">
        <v>49</v>
      </c>
      <c r="U2358" s="35" t="s">
        <v>89</v>
      </c>
      <c r="W2358" s="35" t="s">
        <v>78</v>
      </c>
      <c r="X2358" s="35" t="s">
        <v>59</v>
      </c>
      <c r="Y2358" s="35" t="s">
        <v>89</v>
      </c>
      <c r="Z2358" s="35" t="s">
        <v>89</v>
      </c>
    </row>
    <row r="2359" spans="1:26" ht="15" customHeight="1">
      <c r="A2359" s="35" t="s">
        <v>1308</v>
      </c>
      <c r="B2359" s="35" t="s">
        <v>143</v>
      </c>
      <c r="C2359" s="35" t="s">
        <v>205</v>
      </c>
      <c r="D2359" s="35">
        <f>IFERROR(IF($A2359="HDC",IF(VLOOKUP($C2359,hdc!$B$2:$F$1600,2,FALSE())="","",VLOOKUP($C2359,hdc!$B$2:$F$1600,2,FALSE())),IF($A2359="NAUTICS",IF(VLOOKUP($C2359,nautics!$B$2:$F$1200,2,FALSE())="","",VLOOKUP($C2359,nautics!$B$2:$F$1200,2,FALSE())),IF($A2359="ST",IF(VLOOKUP($C2359,st!$B$2:$F$400,2,FALSE())="","",VLOOKUP($C2359,st!$B$2:$F$400,2,FALSE())),""))),"")</f>
        <v>1</v>
      </c>
      <c r="E2359" s="35" t="str">
        <f>IFERROR(IF($A2359="HDC",IF(VLOOKUP($C2359,hdc!$B$2:$F$1600,3,FALSE())="","",VLOOKUP($C2359,hdc!$B$2:$F$1600,3,FALSE())),IF($A2359="NAUTICS",IF(VLOOKUP($C2359,nautics!$B$2:$F$1200,3,FALSE())="","",VLOOKUP($C2359,nautics!$B$2:$F$1200,3,FALSE())),IF($A2359="ST",IF(VLOOKUP($C2359,st!$B$2:$F$400,3,FALSE())="","",VLOOKUP($C2359,st!$B$2:$F$400,3,FALSE())),""))),"")</f>
        <v/>
      </c>
      <c r="F2359" s="35" t="str">
        <f>IFERROR(IF($A2359="HDC",IF(VLOOKUP($C2359,hdc!$B$2:$F$1600,4,FALSE())="","",VLOOKUP($C2359,hdc!$B$2:$F$1600,4,FALSE())),IF($A2359="NAUTICS",IF(VLOOKUP($C2359,nautics!$B$2:$F$1200,4,FALSE())="","",VLOOKUP($C2359,nautics!$B$2:$F$1200,4,FALSE())),IF($A2359="ST",IF(VLOOKUP($C2359,st!$B$2:$F$400,4,FALSE())="","",VLOOKUP($C2359,st!$B$2:$F$400,4,FALSE())),""))),"")</f>
        <v/>
      </c>
      <c r="G2359" s="35" t="str">
        <f>IFERROR(IF($A2359="HDC",IF(VLOOKUP($C2359,hdc!$B$2:$F$1600,5,FALSE())="","",VLOOKUP($C2359,hdc!$B$2:$F$1600,5,FALSE())),IF($A2359="NAUTICS",IF(VLOOKUP($C2359,nautics!$B$2:$F$1200,5,FALSE())="","",VLOOKUP($C2359,nautics!$B$2:$F$1200,5,FALSE())),IF($A2359="ST",IF(VLOOKUP($C2359,st!$B$2:$F$400,5,FALSE())="","",VLOOKUP($C2359,st!$B$2:$F$400,5,FALSE())),""))),"")</f>
        <v/>
      </c>
      <c r="H2359" s="35" t="s">
        <v>187</v>
      </c>
      <c r="I2359" s="35" t="s">
        <v>31</v>
      </c>
      <c r="J2359" s="35" t="s">
        <v>85</v>
      </c>
      <c r="K2359" s="35">
        <f t="shared" si="9"/>
        <v>6</v>
      </c>
      <c r="L2359" s="35" t="s">
        <v>39</v>
      </c>
      <c r="M2359" s="35" t="s">
        <v>44</v>
      </c>
      <c r="N2359" s="35" t="s">
        <v>46</v>
      </c>
      <c r="O2359" s="35" t="s">
        <v>49</v>
      </c>
      <c r="P2359" s="35" t="s">
        <v>39</v>
      </c>
      <c r="Q2359" s="35" t="s">
        <v>44</v>
      </c>
      <c r="S2359" s="35" t="s">
        <v>46</v>
      </c>
      <c r="T2359" s="35" t="s">
        <v>49</v>
      </c>
      <c r="U2359" s="35" t="s">
        <v>89</v>
      </c>
      <c r="W2359" s="35" t="s">
        <v>78</v>
      </c>
      <c r="X2359" s="35" t="s">
        <v>59</v>
      </c>
      <c r="Y2359" s="35" t="s">
        <v>89</v>
      </c>
      <c r="Z2359" s="35" t="s">
        <v>89</v>
      </c>
    </row>
    <row r="2360" spans="1:26" ht="15" customHeight="1">
      <c r="A2360" s="35" t="s">
        <v>1308</v>
      </c>
      <c r="B2360" s="35" t="s">
        <v>143</v>
      </c>
      <c r="C2360" s="35" t="s">
        <v>214</v>
      </c>
      <c r="D2360" s="35">
        <f>IFERROR(IF($A2360="HDC",IF(VLOOKUP($C2360,hdc!$B$2:$F$1600,2,FALSE())="","",VLOOKUP($C2360,hdc!$B$2:$F$1600,2,FALSE())),IF($A2360="NAUTICS",IF(VLOOKUP($C2360,nautics!$B$2:$F$1200,2,FALSE())="","",VLOOKUP($C2360,nautics!$B$2:$F$1200,2,FALSE())),IF($A2360="ST",IF(VLOOKUP($C2360,st!$B$2:$F$400,2,FALSE())="","",VLOOKUP($C2360,st!$B$2:$F$400,2,FALSE())),""))),"")</f>
        <v>1</v>
      </c>
      <c r="E2360" s="35">
        <f>IFERROR(IF($A2360="HDC",IF(VLOOKUP($C2360,hdc!$B$2:$F$1600,3,FALSE())="","",VLOOKUP($C2360,hdc!$B$2:$F$1600,3,FALSE())),IF($A2360="NAUTICS",IF(VLOOKUP($C2360,nautics!$B$2:$F$1200,3,FALSE())="","",VLOOKUP($C2360,nautics!$B$2:$F$1200,3,FALSE())),IF($A2360="ST",IF(VLOOKUP($C2360,st!$B$2:$F$400,3,FALSE())="","",VLOOKUP($C2360,st!$B$2:$F$400,3,FALSE())),""))),"")</f>
        <v>1</v>
      </c>
      <c r="F2360" s="35" t="str">
        <f>IFERROR(IF($A2360="HDC",IF(VLOOKUP($C2360,hdc!$B$2:$F$1600,4,FALSE())="","",VLOOKUP($C2360,hdc!$B$2:$F$1600,4,FALSE())),IF($A2360="NAUTICS",IF(VLOOKUP($C2360,nautics!$B$2:$F$1200,4,FALSE())="","",VLOOKUP($C2360,nautics!$B$2:$F$1200,4,FALSE())),IF($A2360="ST",IF(VLOOKUP($C2360,st!$B$2:$F$400,4,FALSE())="","",VLOOKUP($C2360,st!$B$2:$F$400,4,FALSE())),""))),"")</f>
        <v/>
      </c>
      <c r="G2360" s="35" t="str">
        <f>IFERROR(IF($A2360="HDC",IF(VLOOKUP($C2360,hdc!$B$2:$F$1600,5,FALSE())="","",VLOOKUP($C2360,hdc!$B$2:$F$1600,5,FALSE())),IF($A2360="NAUTICS",IF(VLOOKUP($C2360,nautics!$B$2:$F$1200,5,FALSE())="","",VLOOKUP($C2360,nautics!$B$2:$F$1200,5,FALSE())),IF($A2360="ST",IF(VLOOKUP($C2360,st!$B$2:$F$400,5,FALSE())="","",VLOOKUP($C2360,st!$B$2:$F$400,5,FALSE())),""))),"")</f>
        <v/>
      </c>
      <c r="H2360" s="35" t="s">
        <v>187</v>
      </c>
      <c r="I2360" s="35" t="s">
        <v>31</v>
      </c>
      <c r="J2360" s="35" t="s">
        <v>219</v>
      </c>
      <c r="K2360" s="35">
        <f t="shared" si="9"/>
        <v>20</v>
      </c>
      <c r="L2360" s="35" t="s">
        <v>39</v>
      </c>
      <c r="M2360" s="35" t="s">
        <v>44</v>
      </c>
      <c r="N2360" s="35" t="s">
        <v>46</v>
      </c>
      <c r="O2360" s="35" t="s">
        <v>49</v>
      </c>
      <c r="P2360" s="35" t="s">
        <v>224</v>
      </c>
      <c r="Q2360" s="35" t="s">
        <v>226</v>
      </c>
      <c r="S2360" s="35" t="s">
        <v>65</v>
      </c>
      <c r="T2360" s="35" t="s">
        <v>68</v>
      </c>
      <c r="U2360" s="35" t="s">
        <v>227</v>
      </c>
      <c r="W2360" s="35" t="s">
        <v>57</v>
      </c>
      <c r="X2360" s="35" t="s">
        <v>59</v>
      </c>
      <c r="Y2360" s="35" t="s">
        <v>73</v>
      </c>
      <c r="Z2360" s="35" t="s">
        <v>228</v>
      </c>
    </row>
    <row r="2361" spans="1:26" ht="15" customHeight="1">
      <c r="A2361" s="35" t="s">
        <v>1308</v>
      </c>
      <c r="B2361" s="35" t="s">
        <v>143</v>
      </c>
      <c r="C2361" s="35" t="s">
        <v>229</v>
      </c>
      <c r="D2361" s="35">
        <f>IFERROR(IF($A2361="HDC",IF(VLOOKUP($C2361,hdc!$B$2:$F$1600,2,FALSE())="","",VLOOKUP($C2361,hdc!$B$2:$F$1600,2,FALSE())),IF($A2361="NAUTICS",IF(VLOOKUP($C2361,nautics!$B$2:$F$1200,2,FALSE())="","",VLOOKUP($C2361,nautics!$B$2:$F$1200,2,FALSE())),IF($A2361="ST",IF(VLOOKUP($C2361,st!$B$2:$F$400,2,FALSE())="","",VLOOKUP($C2361,st!$B$2:$F$400,2,FALSE())),""))),"")</f>
        <v>1</v>
      </c>
      <c r="E2361" s="35">
        <f>IFERROR(IF($A2361="HDC",IF(VLOOKUP($C2361,hdc!$B$2:$F$1600,3,FALSE())="","",VLOOKUP($C2361,hdc!$B$2:$F$1600,3,FALSE())),IF($A2361="NAUTICS",IF(VLOOKUP($C2361,nautics!$B$2:$F$1200,3,FALSE())="","",VLOOKUP($C2361,nautics!$B$2:$F$1200,3,FALSE())),IF($A2361="ST",IF(VLOOKUP($C2361,st!$B$2:$F$400,3,FALSE())="","",VLOOKUP($C2361,st!$B$2:$F$400,3,FALSE())),""))),"")</f>
        <v>1</v>
      </c>
      <c r="F2361" s="35" t="str">
        <f>IFERROR(IF($A2361="HDC",IF(VLOOKUP($C2361,hdc!$B$2:$F$1600,4,FALSE())="","",VLOOKUP($C2361,hdc!$B$2:$F$1600,4,FALSE())),IF($A2361="NAUTICS",IF(VLOOKUP($C2361,nautics!$B$2:$F$1200,4,FALSE())="","",VLOOKUP($C2361,nautics!$B$2:$F$1200,4,FALSE())),IF($A2361="ST",IF(VLOOKUP($C2361,st!$B$2:$F$400,4,FALSE())="","",VLOOKUP($C2361,st!$B$2:$F$400,4,FALSE())),""))),"")</f>
        <v/>
      </c>
      <c r="G2361" s="35" t="str">
        <f>IFERROR(IF($A2361="HDC",IF(VLOOKUP($C2361,hdc!$B$2:$F$1600,5,FALSE())="","",VLOOKUP($C2361,hdc!$B$2:$F$1600,5,FALSE())),IF($A2361="NAUTICS",IF(VLOOKUP($C2361,nautics!$B$2:$F$1200,5,FALSE())="","",VLOOKUP($C2361,nautics!$B$2:$F$1200,5,FALSE())),IF($A2361="ST",IF(VLOOKUP($C2361,st!$B$2:$F$400,5,FALSE())="","",VLOOKUP($C2361,st!$B$2:$F$400,5,FALSE())),""))),"")</f>
        <v/>
      </c>
      <c r="H2361" s="35" t="s">
        <v>187</v>
      </c>
      <c r="I2361" s="35" t="s">
        <v>31</v>
      </c>
      <c r="J2361" s="35" t="s">
        <v>219</v>
      </c>
      <c r="K2361" s="35">
        <f t="shared" si="9"/>
        <v>20</v>
      </c>
      <c r="L2361" s="35" t="s">
        <v>39</v>
      </c>
      <c r="M2361" s="35" t="s">
        <v>44</v>
      </c>
      <c r="N2361" s="35" t="s">
        <v>46</v>
      </c>
      <c r="O2361" s="35" t="s">
        <v>49</v>
      </c>
      <c r="P2361" s="35" t="s">
        <v>224</v>
      </c>
      <c r="Q2361" s="35" t="s">
        <v>226</v>
      </c>
      <c r="S2361" s="35" t="s">
        <v>65</v>
      </c>
      <c r="T2361" s="35" t="s">
        <v>68</v>
      </c>
      <c r="U2361" s="35" t="s">
        <v>242</v>
      </c>
      <c r="W2361" s="35" t="s">
        <v>57</v>
      </c>
      <c r="X2361" s="35" t="s">
        <v>59</v>
      </c>
      <c r="Y2361" s="35" t="s">
        <v>73</v>
      </c>
      <c r="Z2361" s="35" t="s">
        <v>243</v>
      </c>
    </row>
    <row r="2362" spans="1:26" ht="15" customHeight="1">
      <c r="A2362" s="35" t="s">
        <v>1308</v>
      </c>
      <c r="B2362" s="35" t="s">
        <v>143</v>
      </c>
      <c r="C2362" s="35" t="s">
        <v>244</v>
      </c>
      <c r="D2362" s="35">
        <f>IFERROR(IF($A2362="HDC",IF(VLOOKUP($C2362,hdc!$B$2:$F$1600,2,FALSE())="","",VLOOKUP($C2362,hdc!$B$2:$F$1600,2,FALSE())),IF($A2362="NAUTICS",IF(VLOOKUP($C2362,nautics!$B$2:$F$1200,2,FALSE())="","",VLOOKUP($C2362,nautics!$B$2:$F$1200,2,FALSE())),IF($A2362="ST",IF(VLOOKUP($C2362,st!$B$2:$F$400,2,FALSE())="","",VLOOKUP($C2362,st!$B$2:$F$400,2,FALSE())),""))),"")</f>
        <v>1</v>
      </c>
      <c r="E2362" s="35" t="str">
        <f>IFERROR(IF($A2362="HDC",IF(VLOOKUP($C2362,hdc!$B$2:$F$1600,3,FALSE())="","",VLOOKUP($C2362,hdc!$B$2:$F$1600,3,FALSE())),IF($A2362="NAUTICS",IF(VLOOKUP($C2362,nautics!$B$2:$F$1200,3,FALSE())="","",VLOOKUP($C2362,nautics!$B$2:$F$1200,3,FALSE())),IF($A2362="ST",IF(VLOOKUP($C2362,st!$B$2:$F$400,3,FALSE())="","",VLOOKUP($C2362,st!$B$2:$F$400,3,FALSE())),""))),"")</f>
        <v/>
      </c>
      <c r="F2362" s="35" t="str">
        <f>IFERROR(IF($A2362="HDC",IF(VLOOKUP($C2362,hdc!$B$2:$F$1600,4,FALSE())="","",VLOOKUP($C2362,hdc!$B$2:$F$1600,4,FALSE())),IF($A2362="NAUTICS",IF(VLOOKUP($C2362,nautics!$B$2:$F$1200,4,FALSE())="","",VLOOKUP($C2362,nautics!$B$2:$F$1200,4,FALSE())),IF($A2362="ST",IF(VLOOKUP($C2362,st!$B$2:$F$400,4,FALSE())="","",VLOOKUP($C2362,st!$B$2:$F$400,4,FALSE())),""))),"")</f>
        <v/>
      </c>
      <c r="G2362" s="35" t="str">
        <f>IFERROR(IF($A2362="HDC",IF(VLOOKUP($C2362,hdc!$B$2:$F$1600,5,FALSE())="","",VLOOKUP($C2362,hdc!$B$2:$F$1600,5,FALSE())),IF($A2362="NAUTICS",IF(VLOOKUP($C2362,nautics!$B$2:$F$1200,5,FALSE())="","",VLOOKUP($C2362,nautics!$B$2:$F$1200,5,FALSE())),IF($A2362="ST",IF(VLOOKUP($C2362,st!$B$2:$F$400,5,FALSE())="","",VLOOKUP($C2362,st!$B$2:$F$400,5,FALSE())),""))),"")</f>
        <v/>
      </c>
      <c r="H2362" s="35" t="s">
        <v>104</v>
      </c>
      <c r="I2362" s="35" t="s">
        <v>34</v>
      </c>
      <c r="J2362" s="35" t="s">
        <v>85</v>
      </c>
      <c r="K2362" s="35">
        <f t="shared" si="9"/>
        <v>6</v>
      </c>
      <c r="L2362" s="35" t="s">
        <v>39</v>
      </c>
      <c r="M2362" s="35" t="s">
        <v>44</v>
      </c>
      <c r="N2362" s="35" t="s">
        <v>46</v>
      </c>
      <c r="O2362" s="35" t="s">
        <v>49</v>
      </c>
      <c r="P2362" s="35" t="s">
        <v>39</v>
      </c>
      <c r="Q2362" s="35" t="s">
        <v>44</v>
      </c>
      <c r="S2362" s="35" t="s">
        <v>46</v>
      </c>
      <c r="T2362" s="35" t="s">
        <v>49</v>
      </c>
      <c r="U2362" s="35" t="s">
        <v>89</v>
      </c>
      <c r="W2362" s="35" t="s">
        <v>78</v>
      </c>
      <c r="X2362" s="35" t="s">
        <v>59</v>
      </c>
      <c r="Y2362" s="35" t="s">
        <v>89</v>
      </c>
      <c r="Z2362" s="35" t="s">
        <v>89</v>
      </c>
    </row>
    <row r="2363" spans="1:26" ht="15" customHeight="1">
      <c r="A2363" s="35" t="s">
        <v>1308</v>
      </c>
      <c r="B2363" s="35" t="s">
        <v>143</v>
      </c>
      <c r="C2363" s="35" t="s">
        <v>256</v>
      </c>
      <c r="D2363" s="35">
        <f>IFERROR(IF($A2363="HDC",IF(VLOOKUP($C2363,hdc!$B$2:$F$1600,2,FALSE())="","",VLOOKUP($C2363,hdc!$B$2:$F$1600,2,FALSE())),IF($A2363="NAUTICS",IF(VLOOKUP($C2363,nautics!$B$2:$F$1200,2,FALSE())="","",VLOOKUP($C2363,nautics!$B$2:$F$1200,2,FALSE())),IF($A2363="ST",IF(VLOOKUP($C2363,st!$B$2:$F$400,2,FALSE())="","",VLOOKUP($C2363,st!$B$2:$F$400,2,FALSE())),""))),"")</f>
        <v>1</v>
      </c>
      <c r="E2363" s="35" t="str">
        <f>IFERROR(IF($A2363="HDC",IF(VLOOKUP($C2363,hdc!$B$2:$F$1600,3,FALSE())="","",VLOOKUP($C2363,hdc!$B$2:$F$1600,3,FALSE())),IF($A2363="NAUTICS",IF(VLOOKUP($C2363,nautics!$B$2:$F$1200,3,FALSE())="","",VLOOKUP($C2363,nautics!$B$2:$F$1200,3,FALSE())),IF($A2363="ST",IF(VLOOKUP($C2363,st!$B$2:$F$400,3,FALSE())="","",VLOOKUP($C2363,st!$B$2:$F$400,3,FALSE())),""))),"")</f>
        <v/>
      </c>
      <c r="F2363" s="35" t="str">
        <f>IFERROR(IF($A2363="HDC",IF(VLOOKUP($C2363,hdc!$B$2:$F$1600,4,FALSE())="","",VLOOKUP($C2363,hdc!$B$2:$F$1600,4,FALSE())),IF($A2363="NAUTICS",IF(VLOOKUP($C2363,nautics!$B$2:$F$1200,4,FALSE())="","",VLOOKUP($C2363,nautics!$B$2:$F$1200,4,FALSE())),IF($A2363="ST",IF(VLOOKUP($C2363,st!$B$2:$F$400,4,FALSE())="","",VLOOKUP($C2363,st!$B$2:$F$400,4,FALSE())),""))),"")</f>
        <v/>
      </c>
      <c r="G2363" s="35" t="str">
        <f>IFERROR(IF($A2363="HDC",IF(VLOOKUP($C2363,hdc!$B$2:$F$1600,5,FALSE())="","",VLOOKUP($C2363,hdc!$B$2:$F$1600,5,FALSE())),IF($A2363="NAUTICS",IF(VLOOKUP($C2363,nautics!$B$2:$F$1200,5,FALSE())="","",VLOOKUP($C2363,nautics!$B$2:$F$1200,5,FALSE())),IF($A2363="ST",IF(VLOOKUP($C2363,st!$B$2:$F$400,5,FALSE())="","",VLOOKUP($C2363,st!$B$2:$F$400,5,FALSE())),""))),"")</f>
        <v/>
      </c>
      <c r="H2363" s="35" t="s">
        <v>259</v>
      </c>
      <c r="I2363" s="35" t="s">
        <v>31</v>
      </c>
      <c r="J2363" s="35" t="s">
        <v>85</v>
      </c>
      <c r="K2363" s="35">
        <f t="shared" si="9"/>
        <v>6</v>
      </c>
      <c r="L2363" s="35" t="s">
        <v>39</v>
      </c>
      <c r="M2363" s="35" t="s">
        <v>44</v>
      </c>
      <c r="N2363" s="35" t="s">
        <v>46</v>
      </c>
      <c r="O2363" s="35" t="s">
        <v>49</v>
      </c>
      <c r="P2363" s="35" t="s">
        <v>39</v>
      </c>
      <c r="Q2363" s="35" t="s">
        <v>44</v>
      </c>
      <c r="S2363" s="35" t="s">
        <v>46</v>
      </c>
      <c r="T2363" s="35" t="s">
        <v>49</v>
      </c>
      <c r="U2363" s="35" t="s">
        <v>89</v>
      </c>
      <c r="W2363" s="35" t="s">
        <v>78</v>
      </c>
      <c r="X2363" s="35" t="s">
        <v>59</v>
      </c>
      <c r="Y2363" s="35" t="s">
        <v>89</v>
      </c>
      <c r="Z2363" s="35" t="s">
        <v>89</v>
      </c>
    </row>
    <row r="2364" spans="1:26" ht="15" customHeight="1">
      <c r="A2364" s="35" t="s">
        <v>1308</v>
      </c>
      <c r="B2364" s="35" t="s">
        <v>143</v>
      </c>
      <c r="C2364" s="35" t="s">
        <v>275</v>
      </c>
      <c r="D2364" s="35">
        <f>IFERROR(IF($A2364="HDC",IF(VLOOKUP($C2364,hdc!$B$2:$F$1600,2,FALSE())="","",VLOOKUP($C2364,hdc!$B$2:$F$1600,2,FALSE())),IF($A2364="NAUTICS",IF(VLOOKUP($C2364,nautics!$B$2:$F$1200,2,FALSE())="","",VLOOKUP($C2364,nautics!$B$2:$F$1200,2,FALSE())),IF($A2364="ST",IF(VLOOKUP($C2364,st!$B$2:$F$400,2,FALSE())="","",VLOOKUP($C2364,st!$B$2:$F$400,2,FALSE())),""))),"")</f>
        <v>1</v>
      </c>
      <c r="E2364" s="35" t="str">
        <f>IFERROR(IF($A2364="HDC",IF(VLOOKUP($C2364,hdc!$B$2:$F$1600,3,FALSE())="","",VLOOKUP($C2364,hdc!$B$2:$F$1600,3,FALSE())),IF($A2364="NAUTICS",IF(VLOOKUP($C2364,nautics!$B$2:$F$1200,3,FALSE())="","",VLOOKUP($C2364,nautics!$B$2:$F$1200,3,FALSE())),IF($A2364="ST",IF(VLOOKUP($C2364,st!$B$2:$F$400,3,FALSE())="","",VLOOKUP($C2364,st!$B$2:$F$400,3,FALSE())),""))),"")</f>
        <v/>
      </c>
      <c r="F2364" s="35" t="str">
        <f>IFERROR(IF($A2364="HDC",IF(VLOOKUP($C2364,hdc!$B$2:$F$1600,4,FALSE())="","",VLOOKUP($C2364,hdc!$B$2:$F$1600,4,FALSE())),IF($A2364="NAUTICS",IF(VLOOKUP($C2364,nautics!$B$2:$F$1200,4,FALSE())="","",VLOOKUP($C2364,nautics!$B$2:$F$1200,4,FALSE())),IF($A2364="ST",IF(VLOOKUP($C2364,st!$B$2:$F$400,4,FALSE())="","",VLOOKUP($C2364,st!$B$2:$F$400,4,FALSE())),""))),"")</f>
        <v/>
      </c>
      <c r="G2364" s="35" t="str">
        <f>IFERROR(IF($A2364="HDC",IF(VLOOKUP($C2364,hdc!$B$2:$F$1600,5,FALSE())="","",VLOOKUP($C2364,hdc!$B$2:$F$1600,5,FALSE())),IF($A2364="NAUTICS",IF(VLOOKUP($C2364,nautics!$B$2:$F$1200,5,FALSE())="","",VLOOKUP($C2364,nautics!$B$2:$F$1200,5,FALSE())),IF($A2364="ST",IF(VLOOKUP($C2364,st!$B$2:$F$400,5,FALSE())="","",VLOOKUP($C2364,st!$B$2:$F$400,5,FALSE())),""))),"")</f>
        <v/>
      </c>
      <c r="H2364" s="35" t="s">
        <v>259</v>
      </c>
      <c r="I2364" s="35" t="s">
        <v>31</v>
      </c>
      <c r="J2364" s="35" t="s">
        <v>85</v>
      </c>
      <c r="K2364" s="35">
        <f t="shared" si="9"/>
        <v>6</v>
      </c>
      <c r="L2364" s="35" t="s">
        <v>39</v>
      </c>
      <c r="M2364" s="35" t="s">
        <v>44</v>
      </c>
      <c r="N2364" s="35" t="s">
        <v>46</v>
      </c>
      <c r="O2364" s="35" t="s">
        <v>49</v>
      </c>
      <c r="P2364" s="35" t="s">
        <v>39</v>
      </c>
      <c r="Q2364" s="35" t="s">
        <v>44</v>
      </c>
      <c r="S2364" s="35" t="s">
        <v>46</v>
      </c>
      <c r="T2364" s="35" t="s">
        <v>49</v>
      </c>
      <c r="U2364" s="35" t="s">
        <v>89</v>
      </c>
      <c r="W2364" s="35" t="s">
        <v>78</v>
      </c>
      <c r="X2364" s="35" t="s">
        <v>59</v>
      </c>
      <c r="Y2364" s="35" t="s">
        <v>89</v>
      </c>
      <c r="Z2364" s="35" t="s">
        <v>89</v>
      </c>
    </row>
    <row r="2365" spans="1:26" ht="15" customHeight="1">
      <c r="A2365" s="35" t="s">
        <v>1308</v>
      </c>
      <c r="B2365" s="35" t="s">
        <v>143</v>
      </c>
      <c r="C2365" s="35" t="s">
        <v>284</v>
      </c>
      <c r="D2365" s="35">
        <f>IFERROR(IF($A2365="HDC",IF(VLOOKUP($C2365,hdc!$B$2:$F$1600,2,FALSE())="","",VLOOKUP($C2365,hdc!$B$2:$F$1600,2,FALSE())),IF($A2365="NAUTICS",IF(VLOOKUP($C2365,nautics!$B$2:$F$1200,2,FALSE())="","",VLOOKUP($C2365,nautics!$B$2:$F$1200,2,FALSE())),IF($A2365="ST",IF(VLOOKUP($C2365,st!$B$2:$F$400,2,FALSE())="","",VLOOKUP($C2365,st!$B$2:$F$400,2,FALSE())),""))),"")</f>
        <v>1</v>
      </c>
      <c r="E2365" s="35" t="str">
        <f>IFERROR(IF($A2365="HDC",IF(VLOOKUP($C2365,hdc!$B$2:$F$1600,3,FALSE())="","",VLOOKUP($C2365,hdc!$B$2:$F$1600,3,FALSE())),IF($A2365="NAUTICS",IF(VLOOKUP($C2365,nautics!$B$2:$F$1200,3,FALSE())="","",VLOOKUP($C2365,nautics!$B$2:$F$1200,3,FALSE())),IF($A2365="ST",IF(VLOOKUP($C2365,st!$B$2:$F$400,3,FALSE())="","",VLOOKUP($C2365,st!$B$2:$F$400,3,FALSE())),""))),"")</f>
        <v/>
      </c>
      <c r="F2365" s="35" t="str">
        <f>IFERROR(IF($A2365="HDC",IF(VLOOKUP($C2365,hdc!$B$2:$F$1600,4,FALSE())="","",VLOOKUP($C2365,hdc!$B$2:$F$1600,4,FALSE())),IF($A2365="NAUTICS",IF(VLOOKUP($C2365,nautics!$B$2:$F$1200,4,FALSE())="","",VLOOKUP($C2365,nautics!$B$2:$F$1200,4,FALSE())),IF($A2365="ST",IF(VLOOKUP($C2365,st!$B$2:$F$400,4,FALSE())="","",VLOOKUP($C2365,st!$B$2:$F$400,4,FALSE())),""))),"")</f>
        <v/>
      </c>
      <c r="G2365" s="35" t="str">
        <f>IFERROR(IF($A2365="HDC",IF(VLOOKUP($C2365,hdc!$B$2:$F$1600,5,FALSE())="","",VLOOKUP($C2365,hdc!$B$2:$F$1600,5,FALSE())),IF($A2365="NAUTICS",IF(VLOOKUP($C2365,nautics!$B$2:$F$1200,5,FALSE())="","",VLOOKUP($C2365,nautics!$B$2:$F$1200,5,FALSE())),IF($A2365="ST",IF(VLOOKUP($C2365,st!$B$2:$F$400,5,FALSE())="","",VLOOKUP($C2365,st!$B$2:$F$400,5,FALSE())),""))),"")</f>
        <v/>
      </c>
      <c r="H2365" s="35" t="s">
        <v>259</v>
      </c>
      <c r="I2365" s="35" t="s">
        <v>31</v>
      </c>
      <c r="J2365" s="35" t="s">
        <v>85</v>
      </c>
      <c r="K2365" s="35">
        <f t="shared" si="9"/>
        <v>6</v>
      </c>
      <c r="L2365" s="35" t="s">
        <v>39</v>
      </c>
      <c r="M2365" s="35" t="s">
        <v>44</v>
      </c>
      <c r="N2365" s="35" t="s">
        <v>46</v>
      </c>
      <c r="O2365" s="35" t="s">
        <v>49</v>
      </c>
      <c r="P2365" s="35" t="s">
        <v>39</v>
      </c>
      <c r="Q2365" s="35" t="s">
        <v>44</v>
      </c>
      <c r="S2365" s="35" t="s">
        <v>46</v>
      </c>
      <c r="T2365" s="35" t="s">
        <v>49</v>
      </c>
      <c r="U2365" s="35" t="s">
        <v>89</v>
      </c>
      <c r="W2365" s="35" t="s">
        <v>78</v>
      </c>
      <c r="X2365" s="35" t="s">
        <v>59</v>
      </c>
      <c r="Y2365" s="35" t="s">
        <v>89</v>
      </c>
      <c r="Z2365" s="35" t="s">
        <v>89</v>
      </c>
    </row>
    <row r="2366" spans="1:26" ht="15" customHeight="1">
      <c r="A2366" s="35" t="s">
        <v>1308</v>
      </c>
      <c r="B2366" s="35" t="s">
        <v>143</v>
      </c>
      <c r="C2366" s="35" t="s">
        <v>301</v>
      </c>
      <c r="D2366" s="35">
        <f>IFERROR(IF($A2366="HDC",IF(VLOOKUP($C2366,hdc!$B$2:$F$1600,2,FALSE())="","",VLOOKUP($C2366,hdc!$B$2:$F$1600,2,FALSE())),IF($A2366="NAUTICS",IF(VLOOKUP($C2366,nautics!$B$2:$F$1200,2,FALSE())="","",VLOOKUP($C2366,nautics!$B$2:$F$1200,2,FALSE())),IF($A2366="ST",IF(VLOOKUP($C2366,st!$B$2:$F$400,2,FALSE())="","",VLOOKUP($C2366,st!$B$2:$F$400,2,FALSE())),""))),"")</f>
        <v>1</v>
      </c>
      <c r="E2366" s="35" t="str">
        <f>IFERROR(IF($A2366="HDC",IF(VLOOKUP($C2366,hdc!$B$2:$F$1600,3,FALSE())="","",VLOOKUP($C2366,hdc!$B$2:$F$1600,3,FALSE())),IF($A2366="NAUTICS",IF(VLOOKUP($C2366,nautics!$B$2:$F$1200,3,FALSE())="","",VLOOKUP($C2366,nautics!$B$2:$F$1200,3,FALSE())),IF($A2366="ST",IF(VLOOKUP($C2366,st!$B$2:$F$400,3,FALSE())="","",VLOOKUP($C2366,st!$B$2:$F$400,3,FALSE())),""))),"")</f>
        <v/>
      </c>
      <c r="F2366" s="35" t="str">
        <f>IFERROR(IF($A2366="HDC",IF(VLOOKUP($C2366,hdc!$B$2:$F$1600,4,FALSE())="","",VLOOKUP($C2366,hdc!$B$2:$F$1600,4,FALSE())),IF($A2366="NAUTICS",IF(VLOOKUP($C2366,nautics!$B$2:$F$1200,4,FALSE())="","",VLOOKUP($C2366,nautics!$B$2:$F$1200,4,FALSE())),IF($A2366="ST",IF(VLOOKUP($C2366,st!$B$2:$F$400,4,FALSE())="","",VLOOKUP($C2366,st!$B$2:$F$400,4,FALSE())),""))),"")</f>
        <v/>
      </c>
      <c r="G2366" s="35" t="str">
        <f>IFERROR(IF($A2366="HDC",IF(VLOOKUP($C2366,hdc!$B$2:$F$1600,5,FALSE())="","",VLOOKUP($C2366,hdc!$B$2:$F$1600,5,FALSE())),IF($A2366="NAUTICS",IF(VLOOKUP($C2366,nautics!$B$2:$F$1200,5,FALSE())="","",VLOOKUP($C2366,nautics!$B$2:$F$1200,5,FALSE())),IF($A2366="ST",IF(VLOOKUP($C2366,st!$B$2:$F$400,5,FALSE())="","",VLOOKUP($C2366,st!$B$2:$F$400,5,FALSE())),""))),"")</f>
        <v/>
      </c>
      <c r="H2366" s="35" t="s">
        <v>259</v>
      </c>
      <c r="I2366" s="35" t="s">
        <v>31</v>
      </c>
      <c r="J2366" s="35" t="s">
        <v>85</v>
      </c>
      <c r="K2366" s="35">
        <f t="shared" si="9"/>
        <v>6</v>
      </c>
      <c r="L2366" s="35" t="s">
        <v>39</v>
      </c>
      <c r="M2366" s="35" t="s">
        <v>44</v>
      </c>
      <c r="N2366" s="35" t="s">
        <v>46</v>
      </c>
      <c r="O2366" s="35" t="s">
        <v>49</v>
      </c>
      <c r="P2366" s="35" t="s">
        <v>39</v>
      </c>
      <c r="Q2366" s="35" t="s">
        <v>44</v>
      </c>
      <c r="S2366" s="35" t="s">
        <v>46</v>
      </c>
      <c r="T2366" s="35" t="s">
        <v>49</v>
      </c>
      <c r="U2366" s="35" t="s">
        <v>89</v>
      </c>
      <c r="W2366" s="35" t="s">
        <v>78</v>
      </c>
      <c r="X2366" s="35" t="s">
        <v>59</v>
      </c>
      <c r="Y2366" s="35" t="s">
        <v>89</v>
      </c>
      <c r="Z2366" s="35" t="s">
        <v>89</v>
      </c>
    </row>
    <row r="2367" spans="1:26" ht="15" customHeight="1">
      <c r="A2367" s="35" t="s">
        <v>1308</v>
      </c>
      <c r="B2367" s="35" t="s">
        <v>143</v>
      </c>
      <c r="C2367" s="35" t="s">
        <v>313</v>
      </c>
      <c r="D2367" s="35">
        <f>IFERROR(IF($A2367="HDC",IF(VLOOKUP($C2367,hdc!$B$2:$F$1600,2,FALSE())="","",VLOOKUP($C2367,hdc!$B$2:$F$1600,2,FALSE())),IF($A2367="NAUTICS",IF(VLOOKUP($C2367,nautics!$B$2:$F$1200,2,FALSE())="","",VLOOKUP($C2367,nautics!$B$2:$F$1200,2,FALSE())),IF($A2367="ST",IF(VLOOKUP($C2367,st!$B$2:$F$400,2,FALSE())="","",VLOOKUP($C2367,st!$B$2:$F$400,2,FALSE())),""))),"")</f>
        <v>1</v>
      </c>
      <c r="E2367" s="35">
        <f>IFERROR(IF($A2367="HDC",IF(VLOOKUP($C2367,hdc!$B$2:$F$1600,3,FALSE())="","",VLOOKUP($C2367,hdc!$B$2:$F$1600,3,FALSE())),IF($A2367="NAUTICS",IF(VLOOKUP($C2367,nautics!$B$2:$F$1200,3,FALSE())="","",VLOOKUP($C2367,nautics!$B$2:$F$1200,3,FALSE())),IF($A2367="ST",IF(VLOOKUP($C2367,st!$B$2:$F$400,3,FALSE())="","",VLOOKUP($C2367,st!$B$2:$F$400,3,FALSE())),""))),"")</f>
        <v>1</v>
      </c>
      <c r="F2367" s="35" t="str">
        <f>IFERROR(IF($A2367="HDC",IF(VLOOKUP($C2367,hdc!$B$2:$F$1600,4,FALSE())="","",VLOOKUP($C2367,hdc!$B$2:$F$1600,4,FALSE())),IF($A2367="NAUTICS",IF(VLOOKUP($C2367,nautics!$B$2:$F$1200,4,FALSE())="","",VLOOKUP($C2367,nautics!$B$2:$F$1200,4,FALSE())),IF($A2367="ST",IF(VLOOKUP($C2367,st!$B$2:$F$400,4,FALSE())="","",VLOOKUP($C2367,st!$B$2:$F$400,4,FALSE())),""))),"")</f>
        <v/>
      </c>
      <c r="G2367" s="35" t="str">
        <f>IFERROR(IF($A2367="HDC",IF(VLOOKUP($C2367,hdc!$B$2:$F$1600,5,FALSE())="","",VLOOKUP($C2367,hdc!$B$2:$F$1600,5,FALSE())),IF($A2367="NAUTICS",IF(VLOOKUP($C2367,nautics!$B$2:$F$1200,5,FALSE())="","",VLOOKUP($C2367,nautics!$B$2:$F$1200,5,FALSE())),IF($A2367="ST",IF(VLOOKUP($C2367,st!$B$2:$F$400,5,FALSE())="","",VLOOKUP($C2367,st!$B$2:$F$400,5,FALSE())),""))),"")</f>
        <v/>
      </c>
      <c r="H2367" s="35" t="s">
        <v>259</v>
      </c>
      <c r="I2367" s="35" t="s">
        <v>31</v>
      </c>
      <c r="J2367" s="35" t="s">
        <v>320</v>
      </c>
      <c r="K2367" s="35">
        <f t="shared" si="9"/>
        <v>20</v>
      </c>
      <c r="L2367" s="35" t="s">
        <v>325</v>
      </c>
      <c r="M2367" s="35" t="s">
        <v>326</v>
      </c>
      <c r="N2367" s="35" t="s">
        <v>46</v>
      </c>
      <c r="O2367" s="35" t="s">
        <v>49</v>
      </c>
      <c r="P2367" s="35" t="s">
        <v>39</v>
      </c>
      <c r="Q2367" s="35" t="s">
        <v>44</v>
      </c>
      <c r="S2367" s="35" t="s">
        <v>46</v>
      </c>
      <c r="T2367" s="35" t="s">
        <v>49</v>
      </c>
      <c r="U2367" s="35" t="s">
        <v>328</v>
      </c>
      <c r="W2367" s="35" t="s">
        <v>78</v>
      </c>
      <c r="X2367" s="35" t="s">
        <v>203</v>
      </c>
      <c r="Y2367" s="35" t="s">
        <v>329</v>
      </c>
      <c r="Z2367" s="35" t="s">
        <v>73</v>
      </c>
    </row>
    <row r="2368" spans="1:26" ht="15" customHeight="1">
      <c r="A2368" s="35" t="s">
        <v>1308</v>
      </c>
      <c r="B2368" s="35" t="s">
        <v>143</v>
      </c>
      <c r="C2368" s="35" t="s">
        <v>332</v>
      </c>
      <c r="D2368" s="35">
        <f>IFERROR(IF($A2368="HDC",IF(VLOOKUP($C2368,hdc!$B$2:$F$1600,2,FALSE())="","",VLOOKUP($C2368,hdc!$B$2:$F$1600,2,FALSE())),IF($A2368="NAUTICS",IF(VLOOKUP($C2368,nautics!$B$2:$F$1200,2,FALSE())="","",VLOOKUP($C2368,nautics!$B$2:$F$1200,2,FALSE())),IF($A2368="ST",IF(VLOOKUP($C2368,st!$B$2:$F$400,2,FALSE())="","",VLOOKUP($C2368,st!$B$2:$F$400,2,FALSE())),""))),"")</f>
        <v>1</v>
      </c>
      <c r="E2368" s="35" t="str">
        <f>IFERROR(IF($A2368="HDC",IF(VLOOKUP($C2368,hdc!$B$2:$F$1600,3,FALSE())="","",VLOOKUP($C2368,hdc!$B$2:$F$1600,3,FALSE())),IF($A2368="NAUTICS",IF(VLOOKUP($C2368,nautics!$B$2:$F$1200,3,FALSE())="","",VLOOKUP($C2368,nautics!$B$2:$F$1200,3,FALSE())),IF($A2368="ST",IF(VLOOKUP($C2368,st!$B$2:$F$400,3,FALSE())="","",VLOOKUP($C2368,st!$B$2:$F$400,3,FALSE())),""))),"")</f>
        <v/>
      </c>
      <c r="F2368" s="35" t="str">
        <f>IFERROR(IF($A2368="HDC",IF(VLOOKUP($C2368,hdc!$B$2:$F$1600,4,FALSE())="","",VLOOKUP($C2368,hdc!$B$2:$F$1600,4,FALSE())),IF($A2368="NAUTICS",IF(VLOOKUP($C2368,nautics!$B$2:$F$1200,4,FALSE())="","",VLOOKUP($C2368,nautics!$B$2:$F$1200,4,FALSE())),IF($A2368="ST",IF(VLOOKUP($C2368,st!$B$2:$F$400,4,FALSE())="","",VLOOKUP($C2368,st!$B$2:$F$400,4,FALSE())),""))),"")</f>
        <v/>
      </c>
      <c r="G2368" s="35" t="str">
        <f>IFERROR(IF($A2368="HDC",IF(VLOOKUP($C2368,hdc!$B$2:$F$1600,5,FALSE())="","",VLOOKUP($C2368,hdc!$B$2:$F$1600,5,FALSE())),IF($A2368="NAUTICS",IF(VLOOKUP($C2368,nautics!$B$2:$F$1200,5,FALSE())="","",VLOOKUP($C2368,nautics!$B$2:$F$1200,5,FALSE())),IF($A2368="ST",IF(VLOOKUP($C2368,st!$B$2:$F$400,5,FALSE())="","",VLOOKUP($C2368,st!$B$2:$F$400,5,FALSE())),""))),"")</f>
        <v/>
      </c>
      <c r="H2368" s="35" t="s">
        <v>259</v>
      </c>
      <c r="I2368" s="35" t="s">
        <v>31</v>
      </c>
      <c r="J2368" s="35" t="s">
        <v>85</v>
      </c>
      <c r="K2368" s="35">
        <f t="shared" si="9"/>
        <v>6</v>
      </c>
      <c r="L2368" s="35" t="s">
        <v>39</v>
      </c>
      <c r="M2368" s="35" t="s">
        <v>44</v>
      </c>
      <c r="N2368" s="35" t="s">
        <v>46</v>
      </c>
      <c r="O2368" s="35" t="s">
        <v>49</v>
      </c>
      <c r="P2368" s="35" t="s">
        <v>39</v>
      </c>
      <c r="Q2368" s="35" t="s">
        <v>44</v>
      </c>
      <c r="S2368" s="35" t="s">
        <v>46</v>
      </c>
      <c r="T2368" s="35" t="s">
        <v>49</v>
      </c>
      <c r="U2368" s="35" t="s">
        <v>89</v>
      </c>
      <c r="W2368" s="35" t="s">
        <v>78</v>
      </c>
      <c r="X2368" s="35" t="s">
        <v>59</v>
      </c>
      <c r="Y2368" s="35" t="s">
        <v>89</v>
      </c>
      <c r="Z2368" s="35" t="s">
        <v>89</v>
      </c>
    </row>
    <row r="2369" spans="1:26" ht="15" customHeight="1">
      <c r="A2369" s="35" t="s">
        <v>1308</v>
      </c>
      <c r="B2369" s="35" t="s">
        <v>143</v>
      </c>
      <c r="C2369" s="35" t="s">
        <v>353</v>
      </c>
      <c r="D2369" s="35" t="str">
        <f>IFERROR(IF($A2369="HDC",IF(VLOOKUP($C2369,hdc!$B$2:$F$1600,2,FALSE())="","",VLOOKUP($C2369,hdc!$B$2:$F$1600,2,FALSE())),IF($A2369="NAUTICS",IF(VLOOKUP($C2369,nautics!$B$2:$F$1200,2,FALSE())="","",VLOOKUP($C2369,nautics!$B$2:$F$1200,2,FALSE())),IF($A2369="ST",IF(VLOOKUP($C2369,st!$B$2:$F$400,2,FALSE())="","",VLOOKUP($C2369,st!$B$2:$F$400,2,FALSE())),""))),"")</f>
        <v/>
      </c>
      <c r="E2369" s="35" t="str">
        <f>IFERROR(IF($A2369="HDC",IF(VLOOKUP($C2369,hdc!$B$2:$F$1600,3,FALSE())="","",VLOOKUP($C2369,hdc!$B$2:$F$1600,3,FALSE())),IF($A2369="NAUTICS",IF(VLOOKUP($C2369,nautics!$B$2:$F$1200,3,FALSE())="","",VLOOKUP($C2369,nautics!$B$2:$F$1200,3,FALSE())),IF($A2369="ST",IF(VLOOKUP($C2369,st!$B$2:$F$400,3,FALSE())="","",VLOOKUP($C2369,st!$B$2:$F$400,3,FALSE())),""))),"")</f>
        <v/>
      </c>
      <c r="F2369" s="35" t="str">
        <f>IFERROR(IF($A2369="HDC",IF(VLOOKUP($C2369,hdc!$B$2:$F$1600,4,FALSE())="","",VLOOKUP($C2369,hdc!$B$2:$F$1600,4,FALSE())),IF($A2369="NAUTICS",IF(VLOOKUP($C2369,nautics!$B$2:$F$1200,4,FALSE())="","",VLOOKUP($C2369,nautics!$B$2:$F$1200,4,FALSE())),IF($A2369="ST",IF(VLOOKUP($C2369,st!$B$2:$F$400,4,FALSE())="","",VLOOKUP($C2369,st!$B$2:$F$400,4,FALSE())),""))),"")</f>
        <v/>
      </c>
      <c r="G2369" s="35" t="str">
        <f>IFERROR(IF($A2369="HDC",IF(VLOOKUP($C2369,hdc!$B$2:$F$1600,5,FALSE())="","",VLOOKUP($C2369,hdc!$B$2:$F$1600,5,FALSE())),IF($A2369="NAUTICS",IF(VLOOKUP($C2369,nautics!$B$2:$F$1200,5,FALSE())="","",VLOOKUP($C2369,nautics!$B$2:$F$1200,5,FALSE())),IF($A2369="ST",IF(VLOOKUP($C2369,st!$B$2:$F$400,5,FALSE())="","",VLOOKUP($C2369,st!$B$2:$F$400,5,FALSE())),""))),"")</f>
        <v/>
      </c>
      <c r="H2369" s="35" t="s">
        <v>356</v>
      </c>
      <c r="I2369" s="35" t="s">
        <v>31</v>
      </c>
      <c r="J2369" s="35" t="s">
        <v>85</v>
      </c>
      <c r="K2369" s="35">
        <f t="shared" si="9"/>
        <v>6</v>
      </c>
      <c r="L2369" s="35" t="s">
        <v>39</v>
      </c>
      <c r="M2369" s="35" t="s">
        <v>44</v>
      </c>
      <c r="N2369" s="35" t="s">
        <v>46</v>
      </c>
      <c r="O2369" s="35" t="s">
        <v>49</v>
      </c>
      <c r="P2369" s="35" t="s">
        <v>39</v>
      </c>
      <c r="Q2369" s="35" t="s">
        <v>44</v>
      </c>
      <c r="S2369" s="35" t="s">
        <v>46</v>
      </c>
      <c r="T2369" s="35" t="s">
        <v>49</v>
      </c>
      <c r="U2369" s="35" t="s">
        <v>89</v>
      </c>
      <c r="W2369" s="35" t="s">
        <v>78</v>
      </c>
      <c r="X2369" s="35" t="s">
        <v>94</v>
      </c>
      <c r="Y2369" s="35" t="s">
        <v>89</v>
      </c>
      <c r="Z2369" s="35" t="s">
        <v>89</v>
      </c>
    </row>
    <row r="2370" spans="1:26" ht="15" customHeight="1">
      <c r="A2370" s="35" t="s">
        <v>1308</v>
      </c>
      <c r="B2370" s="35" t="s">
        <v>143</v>
      </c>
      <c r="C2370" s="35" t="s">
        <v>361</v>
      </c>
      <c r="D2370" s="35">
        <f>IFERROR(IF($A2370="HDC",IF(VLOOKUP($C2370,hdc!$B$2:$F$1600,2,FALSE())="","",VLOOKUP($C2370,hdc!$B$2:$F$1600,2,FALSE())),IF($A2370="NAUTICS",IF(VLOOKUP($C2370,nautics!$B$2:$F$1200,2,FALSE())="","",VLOOKUP($C2370,nautics!$B$2:$F$1200,2,FALSE())),IF($A2370="ST",IF(VLOOKUP($C2370,st!$B$2:$F$400,2,FALSE())="","",VLOOKUP($C2370,st!$B$2:$F$400,2,FALSE())),""))),"")</f>
        <v>1</v>
      </c>
      <c r="E2370" s="35" t="str">
        <f>IFERROR(IF($A2370="HDC",IF(VLOOKUP($C2370,hdc!$B$2:$F$1600,3,FALSE())="","",VLOOKUP($C2370,hdc!$B$2:$F$1600,3,FALSE())),IF($A2370="NAUTICS",IF(VLOOKUP($C2370,nautics!$B$2:$F$1200,3,FALSE())="","",VLOOKUP($C2370,nautics!$B$2:$F$1200,3,FALSE())),IF($A2370="ST",IF(VLOOKUP($C2370,st!$B$2:$F$400,3,FALSE())="","",VLOOKUP($C2370,st!$B$2:$F$400,3,FALSE())),""))),"")</f>
        <v/>
      </c>
      <c r="F2370" s="35" t="str">
        <f>IFERROR(IF($A2370="HDC",IF(VLOOKUP($C2370,hdc!$B$2:$F$1600,4,FALSE())="","",VLOOKUP($C2370,hdc!$B$2:$F$1600,4,FALSE())),IF($A2370="NAUTICS",IF(VLOOKUP($C2370,nautics!$B$2:$F$1200,4,FALSE())="","",VLOOKUP($C2370,nautics!$B$2:$F$1200,4,FALSE())),IF($A2370="ST",IF(VLOOKUP($C2370,st!$B$2:$F$400,4,FALSE())="","",VLOOKUP($C2370,st!$B$2:$F$400,4,FALSE())),""))),"")</f>
        <v/>
      </c>
      <c r="G2370" s="35" t="str">
        <f>IFERROR(IF($A2370="HDC",IF(VLOOKUP($C2370,hdc!$B$2:$F$1600,5,FALSE())="","",VLOOKUP($C2370,hdc!$B$2:$F$1600,5,FALSE())),IF($A2370="NAUTICS",IF(VLOOKUP($C2370,nautics!$B$2:$F$1200,5,FALSE())="","",VLOOKUP($C2370,nautics!$B$2:$F$1200,5,FALSE())),IF($A2370="ST",IF(VLOOKUP($C2370,st!$B$2:$F$400,5,FALSE())="","",VLOOKUP($C2370,st!$B$2:$F$400,5,FALSE())),""))),"")</f>
        <v/>
      </c>
      <c r="H2370" s="35" t="s">
        <v>259</v>
      </c>
      <c r="I2370" s="35" t="s">
        <v>31</v>
      </c>
      <c r="J2370" s="35" t="s">
        <v>85</v>
      </c>
      <c r="K2370" s="35">
        <f t="shared" si="9"/>
        <v>6</v>
      </c>
      <c r="L2370" s="35" t="s">
        <v>39</v>
      </c>
      <c r="M2370" s="35" t="s">
        <v>44</v>
      </c>
      <c r="N2370" s="35" t="s">
        <v>46</v>
      </c>
      <c r="O2370" s="35" t="s">
        <v>49</v>
      </c>
      <c r="P2370" s="35" t="s">
        <v>39</v>
      </c>
      <c r="Q2370" s="35" t="s">
        <v>44</v>
      </c>
      <c r="S2370" s="35" t="s">
        <v>46</v>
      </c>
      <c r="T2370" s="35" t="s">
        <v>49</v>
      </c>
      <c r="U2370" s="35" t="s">
        <v>89</v>
      </c>
      <c r="W2370" s="35" t="s">
        <v>78</v>
      </c>
      <c r="X2370" s="35" t="s">
        <v>94</v>
      </c>
      <c r="Y2370" s="35" t="s">
        <v>89</v>
      </c>
      <c r="Z2370" s="35" t="s">
        <v>89</v>
      </c>
    </row>
    <row r="2371" spans="1:26" ht="15" customHeight="1">
      <c r="A2371" s="35" t="s">
        <v>1308</v>
      </c>
      <c r="B2371" s="35" t="s">
        <v>143</v>
      </c>
      <c r="C2371" s="35" t="s">
        <v>373</v>
      </c>
      <c r="D2371" s="35" t="str">
        <f>IFERROR(IF($A2371="HDC",IF(VLOOKUP($C2371,hdc!$B$2:$F$1600,2,FALSE())="","",VLOOKUP($C2371,hdc!$B$2:$F$1600,2,FALSE())),IF($A2371="NAUTICS",IF(VLOOKUP($C2371,nautics!$B$2:$F$1200,2,FALSE())="","",VLOOKUP($C2371,nautics!$B$2:$F$1200,2,FALSE())),IF($A2371="ST",IF(VLOOKUP($C2371,st!$B$2:$F$400,2,FALSE())="","",VLOOKUP($C2371,st!$B$2:$F$400,2,FALSE())),""))),"")</f>
        <v/>
      </c>
      <c r="E2371" s="35" t="str">
        <f>IFERROR(IF($A2371="HDC",IF(VLOOKUP($C2371,hdc!$B$2:$F$1600,3,FALSE())="","",VLOOKUP($C2371,hdc!$B$2:$F$1600,3,FALSE())),IF($A2371="NAUTICS",IF(VLOOKUP($C2371,nautics!$B$2:$F$1200,3,FALSE())="","",VLOOKUP($C2371,nautics!$B$2:$F$1200,3,FALSE())),IF($A2371="ST",IF(VLOOKUP($C2371,st!$B$2:$F$400,3,FALSE())="","",VLOOKUP($C2371,st!$B$2:$F$400,3,FALSE())),""))),"")</f>
        <v/>
      </c>
      <c r="F2371" s="35" t="str">
        <f>IFERROR(IF($A2371="HDC",IF(VLOOKUP($C2371,hdc!$B$2:$F$1600,4,FALSE())="","",VLOOKUP($C2371,hdc!$B$2:$F$1600,4,FALSE())),IF($A2371="NAUTICS",IF(VLOOKUP($C2371,nautics!$B$2:$F$1200,4,FALSE())="","",VLOOKUP($C2371,nautics!$B$2:$F$1200,4,FALSE())),IF($A2371="ST",IF(VLOOKUP($C2371,st!$B$2:$F$400,4,FALSE())="","",VLOOKUP($C2371,st!$B$2:$F$400,4,FALSE())),""))),"")</f>
        <v/>
      </c>
      <c r="G2371" s="35" t="str">
        <f>IFERROR(IF($A2371="HDC",IF(VLOOKUP($C2371,hdc!$B$2:$F$1600,5,FALSE())="","",VLOOKUP($C2371,hdc!$B$2:$F$1600,5,FALSE())),IF($A2371="NAUTICS",IF(VLOOKUP($C2371,nautics!$B$2:$F$1200,5,FALSE())="","",VLOOKUP($C2371,nautics!$B$2:$F$1200,5,FALSE())),IF($A2371="ST",IF(VLOOKUP($C2371,st!$B$2:$F$400,5,FALSE())="","",VLOOKUP($C2371,st!$B$2:$F$400,5,FALSE())),""))),"")</f>
        <v/>
      </c>
      <c r="H2371" s="35" t="s">
        <v>356</v>
      </c>
      <c r="I2371" s="35" t="s">
        <v>31</v>
      </c>
      <c r="J2371" s="35" t="s">
        <v>85</v>
      </c>
      <c r="K2371" s="35">
        <f t="shared" si="9"/>
        <v>6</v>
      </c>
      <c r="L2371" s="35" t="s">
        <v>39</v>
      </c>
      <c r="M2371" s="35" t="s">
        <v>44</v>
      </c>
      <c r="N2371" s="35" t="s">
        <v>46</v>
      </c>
      <c r="O2371" s="35" t="s">
        <v>49</v>
      </c>
      <c r="P2371" s="35" t="s">
        <v>39</v>
      </c>
      <c r="Q2371" s="35" t="s">
        <v>44</v>
      </c>
      <c r="S2371" s="35" t="s">
        <v>46</v>
      </c>
      <c r="T2371" s="35" t="s">
        <v>49</v>
      </c>
      <c r="U2371" s="35" t="s">
        <v>89</v>
      </c>
      <c r="W2371" s="35" t="s">
        <v>78</v>
      </c>
      <c r="X2371" s="35" t="s">
        <v>94</v>
      </c>
      <c r="Y2371" s="35" t="s">
        <v>89</v>
      </c>
      <c r="Z2371" s="35" t="s">
        <v>89</v>
      </c>
    </row>
    <row r="2372" spans="1:26" ht="15" customHeight="1">
      <c r="A2372" s="35" t="s">
        <v>1308</v>
      </c>
      <c r="B2372" s="35" t="s">
        <v>143</v>
      </c>
      <c r="C2372" s="35" t="s">
        <v>378</v>
      </c>
      <c r="D2372" s="35" t="str">
        <f>IFERROR(IF($A2372="HDC",IF(VLOOKUP($C2372,hdc!$B$2:$F$1600,2,FALSE())="","",VLOOKUP($C2372,hdc!$B$2:$F$1600,2,FALSE())),IF($A2372="NAUTICS",IF(VLOOKUP($C2372,nautics!$B$2:$F$1200,2,FALSE())="","",VLOOKUP($C2372,nautics!$B$2:$F$1200,2,FALSE())),IF($A2372="ST",IF(VLOOKUP($C2372,st!$B$2:$F$400,2,FALSE())="","",VLOOKUP($C2372,st!$B$2:$F$400,2,FALSE())),""))),"")</f>
        <v/>
      </c>
      <c r="E2372" s="35" t="str">
        <f>IFERROR(IF($A2372="HDC",IF(VLOOKUP($C2372,hdc!$B$2:$F$1600,3,FALSE())="","",VLOOKUP($C2372,hdc!$B$2:$F$1600,3,FALSE())),IF($A2372="NAUTICS",IF(VLOOKUP($C2372,nautics!$B$2:$F$1200,3,FALSE())="","",VLOOKUP($C2372,nautics!$B$2:$F$1200,3,FALSE())),IF($A2372="ST",IF(VLOOKUP($C2372,st!$B$2:$F$400,3,FALSE())="","",VLOOKUP($C2372,st!$B$2:$F$400,3,FALSE())),""))),"")</f>
        <v/>
      </c>
      <c r="F2372" s="35" t="str">
        <f>IFERROR(IF($A2372="HDC",IF(VLOOKUP($C2372,hdc!$B$2:$F$1600,4,FALSE())="","",VLOOKUP($C2372,hdc!$B$2:$F$1600,4,FALSE())),IF($A2372="NAUTICS",IF(VLOOKUP($C2372,nautics!$B$2:$F$1200,4,FALSE())="","",VLOOKUP($C2372,nautics!$B$2:$F$1200,4,FALSE())),IF($A2372="ST",IF(VLOOKUP($C2372,st!$B$2:$F$400,4,FALSE())="","",VLOOKUP($C2372,st!$B$2:$F$400,4,FALSE())),""))),"")</f>
        <v/>
      </c>
      <c r="G2372" s="35" t="str">
        <f>IFERROR(IF($A2372="HDC",IF(VLOOKUP($C2372,hdc!$B$2:$F$1600,5,FALSE())="","",VLOOKUP($C2372,hdc!$B$2:$F$1600,5,FALSE())),IF($A2372="NAUTICS",IF(VLOOKUP($C2372,nautics!$B$2:$F$1200,5,FALSE())="","",VLOOKUP($C2372,nautics!$B$2:$F$1200,5,FALSE())),IF($A2372="ST",IF(VLOOKUP($C2372,st!$B$2:$F$400,5,FALSE())="","",VLOOKUP($C2372,st!$B$2:$F$400,5,FALSE())),""))),"")</f>
        <v/>
      </c>
      <c r="H2372" s="35" t="s">
        <v>356</v>
      </c>
      <c r="I2372" s="35" t="s">
        <v>31</v>
      </c>
      <c r="J2372" s="35" t="s">
        <v>85</v>
      </c>
      <c r="K2372" s="35">
        <f t="shared" si="9"/>
        <v>6</v>
      </c>
      <c r="L2372" s="35" t="s">
        <v>39</v>
      </c>
      <c r="M2372" s="35" t="s">
        <v>44</v>
      </c>
      <c r="N2372" s="35" t="s">
        <v>46</v>
      </c>
      <c r="O2372" s="35" t="s">
        <v>49</v>
      </c>
      <c r="P2372" s="35" t="s">
        <v>39</v>
      </c>
      <c r="Q2372" s="35" t="s">
        <v>44</v>
      </c>
      <c r="S2372" s="35" t="s">
        <v>46</v>
      </c>
      <c r="T2372" s="35" t="s">
        <v>49</v>
      </c>
      <c r="U2372" s="35" t="s">
        <v>89</v>
      </c>
      <c r="W2372" s="35" t="s">
        <v>78</v>
      </c>
      <c r="X2372" s="35" t="s">
        <v>94</v>
      </c>
      <c r="Y2372" s="35" t="s">
        <v>89</v>
      </c>
      <c r="Z2372" s="35" t="s">
        <v>89</v>
      </c>
    </row>
    <row r="2373" spans="1:26" ht="15" customHeight="1">
      <c r="A2373" s="35" t="s">
        <v>1308</v>
      </c>
      <c r="B2373" s="35" t="s">
        <v>143</v>
      </c>
      <c r="C2373" s="35" t="s">
        <v>392</v>
      </c>
      <c r="D2373" s="35" t="str">
        <f>IFERROR(IF($A2373="HDC",IF(VLOOKUP($C2373,hdc!$B$2:$F$1600,2,FALSE())="","",VLOOKUP($C2373,hdc!$B$2:$F$1600,2,FALSE())),IF($A2373="NAUTICS",IF(VLOOKUP($C2373,nautics!$B$2:$F$1200,2,FALSE())="","",VLOOKUP($C2373,nautics!$B$2:$F$1200,2,FALSE())),IF($A2373="ST",IF(VLOOKUP($C2373,st!$B$2:$F$400,2,FALSE())="","",VLOOKUP($C2373,st!$B$2:$F$400,2,FALSE())),""))),"")</f>
        <v/>
      </c>
      <c r="E2373" s="35" t="str">
        <f>IFERROR(IF($A2373="HDC",IF(VLOOKUP($C2373,hdc!$B$2:$F$1600,3,FALSE())="","",VLOOKUP($C2373,hdc!$B$2:$F$1600,3,FALSE())),IF($A2373="NAUTICS",IF(VLOOKUP($C2373,nautics!$B$2:$F$1200,3,FALSE())="","",VLOOKUP($C2373,nautics!$B$2:$F$1200,3,FALSE())),IF($A2373="ST",IF(VLOOKUP($C2373,st!$B$2:$F$400,3,FALSE())="","",VLOOKUP($C2373,st!$B$2:$F$400,3,FALSE())),""))),"")</f>
        <v/>
      </c>
      <c r="F2373" s="35" t="str">
        <f>IFERROR(IF($A2373="HDC",IF(VLOOKUP($C2373,hdc!$B$2:$F$1600,4,FALSE())="","",VLOOKUP($C2373,hdc!$B$2:$F$1600,4,FALSE())),IF($A2373="NAUTICS",IF(VLOOKUP($C2373,nautics!$B$2:$F$1200,4,FALSE())="","",VLOOKUP($C2373,nautics!$B$2:$F$1200,4,FALSE())),IF($A2373="ST",IF(VLOOKUP($C2373,st!$B$2:$F$400,4,FALSE())="","",VLOOKUP($C2373,st!$B$2:$F$400,4,FALSE())),""))),"")</f>
        <v/>
      </c>
      <c r="G2373" s="35" t="str">
        <f>IFERROR(IF($A2373="HDC",IF(VLOOKUP($C2373,hdc!$B$2:$F$1600,5,FALSE())="","",VLOOKUP($C2373,hdc!$B$2:$F$1600,5,FALSE())),IF($A2373="NAUTICS",IF(VLOOKUP($C2373,nautics!$B$2:$F$1200,5,FALSE())="","",VLOOKUP($C2373,nautics!$B$2:$F$1200,5,FALSE())),IF($A2373="ST",IF(VLOOKUP($C2373,st!$B$2:$F$400,5,FALSE())="","",VLOOKUP($C2373,st!$B$2:$F$400,5,FALSE())),""))),"")</f>
        <v/>
      </c>
      <c r="H2373" s="35" t="s">
        <v>356</v>
      </c>
      <c r="I2373" s="35" t="s">
        <v>31</v>
      </c>
      <c r="J2373" s="35" t="s">
        <v>85</v>
      </c>
      <c r="K2373" s="35">
        <f t="shared" si="9"/>
        <v>6</v>
      </c>
      <c r="L2373" s="35" t="s">
        <v>39</v>
      </c>
      <c r="M2373" s="35" t="s">
        <v>44</v>
      </c>
      <c r="N2373" s="35" t="s">
        <v>46</v>
      </c>
      <c r="O2373" s="35" t="s">
        <v>49</v>
      </c>
      <c r="P2373" s="35" t="s">
        <v>39</v>
      </c>
      <c r="Q2373" s="35" t="s">
        <v>44</v>
      </c>
      <c r="S2373" s="35" t="s">
        <v>46</v>
      </c>
      <c r="T2373" s="35" t="s">
        <v>49</v>
      </c>
      <c r="U2373" s="35" t="s">
        <v>89</v>
      </c>
      <c r="W2373" s="35" t="s">
        <v>78</v>
      </c>
      <c r="X2373" s="35" t="s">
        <v>94</v>
      </c>
      <c r="Y2373" s="35" t="s">
        <v>89</v>
      </c>
      <c r="Z2373" s="35" t="s">
        <v>89</v>
      </c>
    </row>
    <row r="2374" spans="1:26" ht="15" customHeight="1">
      <c r="A2374" s="35" t="s">
        <v>1308</v>
      </c>
      <c r="B2374" s="35" t="s">
        <v>143</v>
      </c>
      <c r="C2374" s="35" t="s">
        <v>405</v>
      </c>
      <c r="D2374" s="35" t="str">
        <f>IFERROR(IF($A2374="HDC",IF(VLOOKUP($C2374,hdc!$B$2:$F$1600,2,FALSE())="","",VLOOKUP($C2374,hdc!$B$2:$F$1600,2,FALSE())),IF($A2374="NAUTICS",IF(VLOOKUP($C2374,nautics!$B$2:$F$1200,2,FALSE())="","",VLOOKUP($C2374,nautics!$B$2:$F$1200,2,FALSE())),IF($A2374="ST",IF(VLOOKUP($C2374,st!$B$2:$F$400,2,FALSE())="","",VLOOKUP($C2374,st!$B$2:$F$400,2,FALSE())),""))),"")</f>
        <v/>
      </c>
      <c r="E2374" s="35" t="str">
        <f>IFERROR(IF($A2374="HDC",IF(VLOOKUP($C2374,hdc!$B$2:$F$1600,3,FALSE())="","",VLOOKUP($C2374,hdc!$B$2:$F$1600,3,FALSE())),IF($A2374="NAUTICS",IF(VLOOKUP($C2374,nautics!$B$2:$F$1200,3,FALSE())="","",VLOOKUP($C2374,nautics!$B$2:$F$1200,3,FALSE())),IF($A2374="ST",IF(VLOOKUP($C2374,st!$B$2:$F$400,3,FALSE())="","",VLOOKUP($C2374,st!$B$2:$F$400,3,FALSE())),""))),"")</f>
        <v/>
      </c>
      <c r="F2374" s="35" t="str">
        <f>IFERROR(IF($A2374="HDC",IF(VLOOKUP($C2374,hdc!$B$2:$F$1600,4,FALSE())="","",VLOOKUP($C2374,hdc!$B$2:$F$1600,4,FALSE())),IF($A2374="NAUTICS",IF(VLOOKUP($C2374,nautics!$B$2:$F$1200,4,FALSE())="","",VLOOKUP($C2374,nautics!$B$2:$F$1200,4,FALSE())),IF($A2374="ST",IF(VLOOKUP($C2374,st!$B$2:$F$400,4,FALSE())="","",VLOOKUP($C2374,st!$B$2:$F$400,4,FALSE())),""))),"")</f>
        <v/>
      </c>
      <c r="G2374" s="35" t="str">
        <f>IFERROR(IF($A2374="HDC",IF(VLOOKUP($C2374,hdc!$B$2:$F$1600,5,FALSE())="","",VLOOKUP($C2374,hdc!$B$2:$F$1600,5,FALSE())),IF($A2374="NAUTICS",IF(VLOOKUP($C2374,nautics!$B$2:$F$1200,5,FALSE())="","",VLOOKUP($C2374,nautics!$B$2:$F$1200,5,FALSE())),IF($A2374="ST",IF(VLOOKUP($C2374,st!$B$2:$F$400,5,FALSE())="","",VLOOKUP($C2374,st!$B$2:$F$400,5,FALSE())),""))),"")</f>
        <v/>
      </c>
      <c r="H2374" s="35" t="s">
        <v>356</v>
      </c>
      <c r="I2374" s="35" t="s">
        <v>31</v>
      </c>
      <c r="J2374" s="35" t="s">
        <v>85</v>
      </c>
      <c r="K2374" s="35">
        <f t="shared" si="9"/>
        <v>6</v>
      </c>
      <c r="L2374" s="35" t="s">
        <v>39</v>
      </c>
      <c r="M2374" s="35" t="s">
        <v>44</v>
      </c>
      <c r="N2374" s="35" t="s">
        <v>46</v>
      </c>
      <c r="O2374" s="35" t="s">
        <v>49</v>
      </c>
      <c r="P2374" s="35" t="s">
        <v>39</v>
      </c>
      <c r="Q2374" s="35" t="s">
        <v>44</v>
      </c>
      <c r="S2374" s="35" t="s">
        <v>46</v>
      </c>
      <c r="T2374" s="35" t="s">
        <v>49</v>
      </c>
      <c r="U2374" s="35" t="s">
        <v>89</v>
      </c>
      <c r="W2374" s="35" t="s">
        <v>78</v>
      </c>
      <c r="X2374" s="35" t="s">
        <v>94</v>
      </c>
      <c r="Y2374" s="35" t="s">
        <v>89</v>
      </c>
      <c r="Z2374" s="35" t="s">
        <v>89</v>
      </c>
    </row>
    <row r="2375" spans="1:26" ht="15" customHeight="1">
      <c r="A2375" s="35" t="s">
        <v>1308</v>
      </c>
      <c r="B2375" s="35" t="s">
        <v>143</v>
      </c>
      <c r="C2375" s="35" t="s">
        <v>413</v>
      </c>
      <c r="D2375" s="35">
        <f>IFERROR(IF($A2375="HDC",IF(VLOOKUP($C2375,hdc!$B$2:$F$1600,2,FALSE())="","",VLOOKUP($C2375,hdc!$B$2:$F$1600,2,FALSE())),IF($A2375="NAUTICS",IF(VLOOKUP($C2375,nautics!$B$2:$F$1200,2,FALSE())="","",VLOOKUP($C2375,nautics!$B$2:$F$1200,2,FALSE())),IF($A2375="ST",IF(VLOOKUP($C2375,st!$B$2:$F$400,2,FALSE())="","",VLOOKUP($C2375,st!$B$2:$F$400,2,FALSE())),""))),"")</f>
        <v>1</v>
      </c>
      <c r="E2375" s="35" t="str">
        <f>IFERROR(IF($A2375="HDC",IF(VLOOKUP($C2375,hdc!$B$2:$F$1600,3,FALSE())="","",VLOOKUP($C2375,hdc!$B$2:$F$1600,3,FALSE())),IF($A2375="NAUTICS",IF(VLOOKUP($C2375,nautics!$B$2:$F$1200,3,FALSE())="","",VLOOKUP($C2375,nautics!$B$2:$F$1200,3,FALSE())),IF($A2375="ST",IF(VLOOKUP($C2375,st!$B$2:$F$400,3,FALSE())="","",VLOOKUP($C2375,st!$B$2:$F$400,3,FALSE())),""))),"")</f>
        <v/>
      </c>
      <c r="F2375" s="35" t="str">
        <f>IFERROR(IF($A2375="HDC",IF(VLOOKUP($C2375,hdc!$B$2:$F$1600,4,FALSE())="","",VLOOKUP($C2375,hdc!$B$2:$F$1600,4,FALSE())),IF($A2375="NAUTICS",IF(VLOOKUP($C2375,nautics!$B$2:$F$1200,4,FALSE())="","",VLOOKUP($C2375,nautics!$B$2:$F$1200,4,FALSE())),IF($A2375="ST",IF(VLOOKUP($C2375,st!$B$2:$F$400,4,FALSE())="","",VLOOKUP($C2375,st!$B$2:$F$400,4,FALSE())),""))),"")</f>
        <v/>
      </c>
      <c r="G2375" s="35" t="str">
        <f>IFERROR(IF($A2375="HDC",IF(VLOOKUP($C2375,hdc!$B$2:$F$1600,5,FALSE())="","",VLOOKUP($C2375,hdc!$B$2:$F$1600,5,FALSE())),IF($A2375="NAUTICS",IF(VLOOKUP($C2375,nautics!$B$2:$F$1200,5,FALSE())="","",VLOOKUP($C2375,nautics!$B$2:$F$1200,5,FALSE())),IF($A2375="ST",IF(VLOOKUP($C2375,st!$B$2:$F$400,5,FALSE())="","",VLOOKUP($C2375,st!$B$2:$F$400,5,FALSE())),""))),"")</f>
        <v/>
      </c>
      <c r="H2375" s="35" t="s">
        <v>415</v>
      </c>
      <c r="I2375" s="35" t="s">
        <v>31</v>
      </c>
      <c r="J2375" s="35" t="s">
        <v>232</v>
      </c>
      <c r="K2375" s="35">
        <f t="shared" si="9"/>
        <v>10</v>
      </c>
      <c r="L2375" s="35" t="s">
        <v>39</v>
      </c>
      <c r="M2375" s="35" t="s">
        <v>44</v>
      </c>
      <c r="N2375" s="35" t="s">
        <v>46</v>
      </c>
      <c r="O2375" s="35" t="s">
        <v>49</v>
      </c>
      <c r="P2375" s="35" t="s">
        <v>420</v>
      </c>
      <c r="Q2375" s="35" t="s">
        <v>421</v>
      </c>
      <c r="S2375" s="35" t="s">
        <v>46</v>
      </c>
      <c r="T2375" s="35" t="s">
        <v>49</v>
      </c>
      <c r="U2375" s="35" t="s">
        <v>89</v>
      </c>
      <c r="W2375" s="35" t="s">
        <v>78</v>
      </c>
      <c r="X2375" s="35" t="s">
        <v>59</v>
      </c>
      <c r="Y2375" s="35" t="s">
        <v>89</v>
      </c>
      <c r="Z2375" s="35" t="s">
        <v>89</v>
      </c>
    </row>
    <row r="2376" spans="1:26" ht="15" customHeight="1">
      <c r="A2376" s="35" t="s">
        <v>1308</v>
      </c>
      <c r="B2376" s="35" t="s">
        <v>143</v>
      </c>
      <c r="C2376" s="35" t="s">
        <v>426</v>
      </c>
      <c r="D2376" s="35">
        <f>IFERROR(IF($A2376="HDC",IF(VLOOKUP($C2376,hdc!$B$2:$F$1600,2,FALSE())="","",VLOOKUP($C2376,hdc!$B$2:$F$1600,2,FALSE())),IF($A2376="NAUTICS",IF(VLOOKUP($C2376,nautics!$B$2:$F$1200,2,FALSE())="","",VLOOKUP($C2376,nautics!$B$2:$F$1200,2,FALSE())),IF($A2376="ST",IF(VLOOKUP($C2376,st!$B$2:$F$400,2,FALSE())="","",VLOOKUP($C2376,st!$B$2:$F$400,2,FALSE())),""))),"")</f>
        <v>1</v>
      </c>
      <c r="E2376" s="35" t="str">
        <f>IFERROR(IF($A2376="HDC",IF(VLOOKUP($C2376,hdc!$B$2:$F$1600,3,FALSE())="","",VLOOKUP($C2376,hdc!$B$2:$F$1600,3,FALSE())),IF($A2376="NAUTICS",IF(VLOOKUP($C2376,nautics!$B$2:$F$1200,3,FALSE())="","",VLOOKUP($C2376,nautics!$B$2:$F$1200,3,FALSE())),IF($A2376="ST",IF(VLOOKUP($C2376,st!$B$2:$F$400,3,FALSE())="","",VLOOKUP($C2376,st!$B$2:$F$400,3,FALSE())),""))),"")</f>
        <v/>
      </c>
      <c r="F2376" s="35" t="str">
        <f>IFERROR(IF($A2376="HDC",IF(VLOOKUP($C2376,hdc!$B$2:$F$1600,4,FALSE())="","",VLOOKUP($C2376,hdc!$B$2:$F$1600,4,FALSE())),IF($A2376="NAUTICS",IF(VLOOKUP($C2376,nautics!$B$2:$F$1200,4,FALSE())="","",VLOOKUP($C2376,nautics!$B$2:$F$1200,4,FALSE())),IF($A2376="ST",IF(VLOOKUP($C2376,st!$B$2:$F$400,4,FALSE())="","",VLOOKUP($C2376,st!$B$2:$F$400,4,FALSE())),""))),"")</f>
        <v/>
      </c>
      <c r="G2376" s="35" t="str">
        <f>IFERROR(IF($A2376="HDC",IF(VLOOKUP($C2376,hdc!$B$2:$F$1600,5,FALSE())="","",VLOOKUP($C2376,hdc!$B$2:$F$1600,5,FALSE())),IF($A2376="NAUTICS",IF(VLOOKUP($C2376,nautics!$B$2:$F$1200,5,FALSE())="","",VLOOKUP($C2376,nautics!$B$2:$F$1200,5,FALSE())),IF($A2376="ST",IF(VLOOKUP($C2376,st!$B$2:$F$400,5,FALSE())="","",VLOOKUP($C2376,st!$B$2:$F$400,5,FALSE())),""))),"")</f>
        <v/>
      </c>
      <c r="H2376" s="35" t="s">
        <v>259</v>
      </c>
      <c r="I2376" s="35" t="s">
        <v>31</v>
      </c>
      <c r="J2376" s="35" t="s">
        <v>85</v>
      </c>
      <c r="K2376" s="35">
        <f t="shared" si="9"/>
        <v>6</v>
      </c>
      <c r="L2376" s="35" t="s">
        <v>39</v>
      </c>
      <c r="M2376" s="35" t="s">
        <v>44</v>
      </c>
      <c r="N2376" s="35" t="s">
        <v>46</v>
      </c>
      <c r="O2376" s="35" t="s">
        <v>49</v>
      </c>
      <c r="P2376" s="35" t="s">
        <v>39</v>
      </c>
      <c r="Q2376" s="35" t="s">
        <v>44</v>
      </c>
      <c r="S2376" s="35" t="s">
        <v>46</v>
      </c>
      <c r="T2376" s="35" t="s">
        <v>49</v>
      </c>
      <c r="U2376" s="35" t="s">
        <v>89</v>
      </c>
      <c r="W2376" s="35" t="s">
        <v>78</v>
      </c>
      <c r="X2376" s="35" t="s">
        <v>59</v>
      </c>
      <c r="Y2376" s="35" t="s">
        <v>89</v>
      </c>
      <c r="Z2376" s="35" t="s">
        <v>89</v>
      </c>
    </row>
    <row r="2377" spans="1:26" ht="15" customHeight="1">
      <c r="A2377" s="35" t="s">
        <v>1308</v>
      </c>
      <c r="B2377" s="35" t="s">
        <v>143</v>
      </c>
      <c r="C2377" s="35" t="s">
        <v>442</v>
      </c>
      <c r="D2377" s="35">
        <f>IFERROR(IF($A2377="HDC",IF(VLOOKUP($C2377,hdc!$B$2:$F$1600,2,FALSE())="","",VLOOKUP($C2377,hdc!$B$2:$F$1600,2,FALSE())),IF($A2377="NAUTICS",IF(VLOOKUP($C2377,nautics!$B$2:$F$1200,2,FALSE())="","",VLOOKUP($C2377,nautics!$B$2:$F$1200,2,FALSE())),IF($A2377="ST",IF(VLOOKUP($C2377,st!$B$2:$F$400,2,FALSE())="","",VLOOKUP($C2377,st!$B$2:$F$400,2,FALSE())),""))),"")</f>
        <v>1</v>
      </c>
      <c r="E2377" s="35">
        <f>IFERROR(IF($A2377="HDC",IF(VLOOKUP($C2377,hdc!$B$2:$F$1600,3,FALSE())="","",VLOOKUP($C2377,hdc!$B$2:$F$1600,3,FALSE())),IF($A2377="NAUTICS",IF(VLOOKUP($C2377,nautics!$B$2:$F$1200,3,FALSE())="","",VLOOKUP($C2377,nautics!$B$2:$F$1200,3,FALSE())),IF($A2377="ST",IF(VLOOKUP($C2377,st!$B$2:$F$400,3,FALSE())="","",VLOOKUP($C2377,st!$B$2:$F$400,3,FALSE())),""))),"")</f>
        <v>1</v>
      </c>
      <c r="F2377" s="35" t="str">
        <f>IFERROR(IF($A2377="HDC",IF(VLOOKUP($C2377,hdc!$B$2:$F$1600,4,FALSE())="","",VLOOKUP($C2377,hdc!$B$2:$F$1600,4,FALSE())),IF($A2377="NAUTICS",IF(VLOOKUP($C2377,nautics!$B$2:$F$1200,4,FALSE())="","",VLOOKUP($C2377,nautics!$B$2:$F$1200,4,FALSE())),IF($A2377="ST",IF(VLOOKUP($C2377,st!$B$2:$F$400,4,FALSE())="","",VLOOKUP($C2377,st!$B$2:$F$400,4,FALSE())),""))),"")</f>
        <v/>
      </c>
      <c r="G2377" s="35" t="str">
        <f>IFERROR(IF($A2377="HDC",IF(VLOOKUP($C2377,hdc!$B$2:$F$1600,5,FALSE())="","",VLOOKUP($C2377,hdc!$B$2:$F$1600,5,FALSE())),IF($A2377="NAUTICS",IF(VLOOKUP($C2377,nautics!$B$2:$F$1200,5,FALSE())="","",VLOOKUP($C2377,nautics!$B$2:$F$1200,5,FALSE())),IF($A2377="ST",IF(VLOOKUP($C2377,st!$B$2:$F$400,5,FALSE())="","",VLOOKUP($C2377,st!$B$2:$F$400,5,FALSE())),""))),"")</f>
        <v/>
      </c>
      <c r="H2377" s="35" t="s">
        <v>259</v>
      </c>
      <c r="I2377" s="35" t="s">
        <v>31</v>
      </c>
      <c r="J2377" s="35" t="s">
        <v>444</v>
      </c>
      <c r="K2377" s="35">
        <f t="shared" si="9"/>
        <v>26</v>
      </c>
      <c r="L2377" s="35" t="s">
        <v>39</v>
      </c>
      <c r="M2377" s="35" t="s">
        <v>44</v>
      </c>
      <c r="N2377" s="35" t="s">
        <v>46</v>
      </c>
      <c r="O2377" s="35" t="s">
        <v>49</v>
      </c>
      <c r="P2377" s="35" t="s">
        <v>446</v>
      </c>
      <c r="Q2377" s="35" t="s">
        <v>447</v>
      </c>
      <c r="S2377" s="35" t="s">
        <v>46</v>
      </c>
      <c r="T2377" s="35" t="s">
        <v>49</v>
      </c>
      <c r="U2377" s="35" t="s">
        <v>448</v>
      </c>
      <c r="W2377" s="35" t="s">
        <v>78</v>
      </c>
      <c r="X2377" s="35" t="s">
        <v>450</v>
      </c>
      <c r="Y2377" s="35" t="s">
        <v>73</v>
      </c>
      <c r="Z2377" s="35" t="s">
        <v>451</v>
      </c>
    </row>
    <row r="2378" spans="1:26" ht="15" customHeight="1">
      <c r="A2378" s="35" t="s">
        <v>1308</v>
      </c>
      <c r="B2378" s="35" t="s">
        <v>143</v>
      </c>
      <c r="C2378" s="35" t="s">
        <v>454</v>
      </c>
      <c r="D2378" s="35">
        <f>IFERROR(IF($A2378="HDC",IF(VLOOKUP($C2378,hdc!$B$2:$F$1600,2,FALSE())="","",VLOOKUP($C2378,hdc!$B$2:$F$1600,2,FALSE())),IF($A2378="NAUTICS",IF(VLOOKUP($C2378,nautics!$B$2:$F$1200,2,FALSE())="","",VLOOKUP($C2378,nautics!$B$2:$F$1200,2,FALSE())),IF($A2378="ST",IF(VLOOKUP($C2378,st!$B$2:$F$400,2,FALSE())="","",VLOOKUP($C2378,st!$B$2:$F$400,2,FALSE())),""))),"")</f>
        <v>1</v>
      </c>
      <c r="E2378" s="35" t="str">
        <f>IFERROR(IF($A2378="HDC",IF(VLOOKUP($C2378,hdc!$B$2:$F$1600,3,FALSE())="","",VLOOKUP($C2378,hdc!$B$2:$F$1600,3,FALSE())),IF($A2378="NAUTICS",IF(VLOOKUP($C2378,nautics!$B$2:$F$1200,3,FALSE())="","",VLOOKUP($C2378,nautics!$B$2:$F$1200,3,FALSE())),IF($A2378="ST",IF(VLOOKUP($C2378,st!$B$2:$F$400,3,FALSE())="","",VLOOKUP($C2378,st!$B$2:$F$400,3,FALSE())),""))),"")</f>
        <v/>
      </c>
      <c r="F2378" s="35" t="str">
        <f>IFERROR(IF($A2378="HDC",IF(VLOOKUP($C2378,hdc!$B$2:$F$1600,4,FALSE())="","",VLOOKUP($C2378,hdc!$B$2:$F$1600,4,FALSE())),IF($A2378="NAUTICS",IF(VLOOKUP($C2378,nautics!$B$2:$F$1200,4,FALSE())="","",VLOOKUP($C2378,nautics!$B$2:$F$1200,4,FALSE())),IF($A2378="ST",IF(VLOOKUP($C2378,st!$B$2:$F$400,4,FALSE())="","",VLOOKUP($C2378,st!$B$2:$F$400,4,FALSE())),""))),"")</f>
        <v/>
      </c>
      <c r="G2378" s="35" t="str">
        <f>IFERROR(IF($A2378="HDC",IF(VLOOKUP($C2378,hdc!$B$2:$F$1600,5,FALSE())="","",VLOOKUP($C2378,hdc!$B$2:$F$1600,5,FALSE())),IF($A2378="NAUTICS",IF(VLOOKUP($C2378,nautics!$B$2:$F$1200,5,FALSE())="","",VLOOKUP($C2378,nautics!$B$2:$F$1200,5,FALSE())),IF($A2378="ST",IF(VLOOKUP($C2378,st!$B$2:$F$400,5,FALSE())="","",VLOOKUP($C2378,st!$B$2:$F$400,5,FALSE())),""))),"")</f>
        <v/>
      </c>
      <c r="H2378" s="35" t="s">
        <v>259</v>
      </c>
      <c r="I2378" s="35" t="s">
        <v>31</v>
      </c>
      <c r="J2378" s="35" t="s">
        <v>85</v>
      </c>
      <c r="K2378" s="35">
        <f t="shared" si="9"/>
        <v>6</v>
      </c>
      <c r="L2378" s="35" t="s">
        <v>39</v>
      </c>
      <c r="M2378" s="35" t="s">
        <v>44</v>
      </c>
      <c r="N2378" s="35" t="s">
        <v>46</v>
      </c>
      <c r="O2378" s="35" t="s">
        <v>49</v>
      </c>
      <c r="P2378" s="35" t="s">
        <v>39</v>
      </c>
      <c r="Q2378" s="35" t="s">
        <v>44</v>
      </c>
      <c r="S2378" s="35" t="s">
        <v>46</v>
      </c>
      <c r="T2378" s="35" t="s">
        <v>49</v>
      </c>
      <c r="U2378" s="35" t="s">
        <v>89</v>
      </c>
      <c r="W2378" s="35" t="s">
        <v>78</v>
      </c>
      <c r="X2378" s="35" t="s">
        <v>203</v>
      </c>
      <c r="Y2378" s="35" t="s">
        <v>89</v>
      </c>
      <c r="Z2378" s="35" t="s">
        <v>89</v>
      </c>
    </row>
    <row r="2379" spans="1:26" ht="15" customHeight="1">
      <c r="A2379" s="35" t="s">
        <v>1308</v>
      </c>
      <c r="B2379" s="35" t="s">
        <v>143</v>
      </c>
      <c r="C2379" s="35" t="s">
        <v>463</v>
      </c>
      <c r="D2379" s="35">
        <f>IFERROR(IF($A2379="HDC",IF(VLOOKUP($C2379,hdc!$B$2:$F$1600,2,FALSE())="","",VLOOKUP($C2379,hdc!$B$2:$F$1600,2,FALSE())),IF($A2379="NAUTICS",IF(VLOOKUP($C2379,nautics!$B$2:$F$1200,2,FALSE())="","",VLOOKUP($C2379,nautics!$B$2:$F$1200,2,FALSE())),IF($A2379="ST",IF(VLOOKUP($C2379,st!$B$2:$F$400,2,FALSE())="","",VLOOKUP($C2379,st!$B$2:$F$400,2,FALSE())),""))),"")</f>
        <v>1</v>
      </c>
      <c r="E2379" s="35">
        <f>IFERROR(IF($A2379="HDC",IF(VLOOKUP($C2379,hdc!$B$2:$F$1600,3,FALSE())="","",VLOOKUP($C2379,hdc!$B$2:$F$1600,3,FALSE())),IF($A2379="NAUTICS",IF(VLOOKUP($C2379,nautics!$B$2:$F$1200,3,FALSE())="","",VLOOKUP($C2379,nautics!$B$2:$F$1200,3,FALSE())),IF($A2379="ST",IF(VLOOKUP($C2379,st!$B$2:$F$400,3,FALSE())="","",VLOOKUP($C2379,st!$B$2:$F$400,3,FALSE())),""))),"")</f>
        <v>1</v>
      </c>
      <c r="F2379" s="35" t="str">
        <f>IFERROR(IF($A2379="HDC",IF(VLOOKUP($C2379,hdc!$B$2:$F$1600,4,FALSE())="","",VLOOKUP($C2379,hdc!$B$2:$F$1600,4,FALSE())),IF($A2379="NAUTICS",IF(VLOOKUP($C2379,nautics!$B$2:$F$1200,4,FALSE())="","",VLOOKUP($C2379,nautics!$B$2:$F$1200,4,FALSE())),IF($A2379="ST",IF(VLOOKUP($C2379,st!$B$2:$F$400,4,FALSE())="","",VLOOKUP($C2379,st!$B$2:$F$400,4,FALSE())),""))),"")</f>
        <v/>
      </c>
      <c r="G2379" s="35" t="str">
        <f>IFERROR(IF($A2379="HDC",IF(VLOOKUP($C2379,hdc!$B$2:$F$1600,5,FALSE())="","",VLOOKUP($C2379,hdc!$B$2:$F$1600,5,FALSE())),IF($A2379="NAUTICS",IF(VLOOKUP($C2379,nautics!$B$2:$F$1200,5,FALSE())="","",VLOOKUP($C2379,nautics!$B$2:$F$1200,5,FALSE())),IF($A2379="ST",IF(VLOOKUP($C2379,st!$B$2:$F$400,5,FALSE())="","",VLOOKUP($C2379,st!$B$2:$F$400,5,FALSE())),""))),"")</f>
        <v/>
      </c>
      <c r="H2379" s="35" t="s">
        <v>344</v>
      </c>
      <c r="I2379" s="35" t="s">
        <v>31</v>
      </c>
      <c r="J2379" s="35" t="s">
        <v>466</v>
      </c>
      <c r="K2379" s="35">
        <f t="shared" si="9"/>
        <v>16</v>
      </c>
      <c r="L2379" s="35" t="s">
        <v>455</v>
      </c>
      <c r="M2379" s="35" t="s">
        <v>456</v>
      </c>
      <c r="N2379" s="35" t="s">
        <v>46</v>
      </c>
      <c r="O2379" s="35" t="s">
        <v>49</v>
      </c>
      <c r="P2379" s="35" t="s">
        <v>39</v>
      </c>
      <c r="Q2379" s="35" t="s">
        <v>44</v>
      </c>
      <c r="S2379" s="35" t="s">
        <v>46</v>
      </c>
      <c r="T2379" s="35" t="s">
        <v>49</v>
      </c>
      <c r="U2379" s="35" t="s">
        <v>470</v>
      </c>
      <c r="W2379" s="35" t="s">
        <v>78</v>
      </c>
      <c r="X2379" s="35" t="s">
        <v>59</v>
      </c>
      <c r="Y2379" s="35" t="s">
        <v>460</v>
      </c>
      <c r="Z2379" s="35" t="s">
        <v>73</v>
      </c>
    </row>
    <row r="2380" spans="1:26" ht="15" customHeight="1">
      <c r="A2380" s="35" t="s">
        <v>1308</v>
      </c>
      <c r="B2380" s="35" t="s">
        <v>143</v>
      </c>
      <c r="C2380" s="35" t="s">
        <v>474</v>
      </c>
      <c r="D2380" s="35">
        <f>IFERROR(IF($A2380="HDC",IF(VLOOKUP($C2380,hdc!$B$2:$F$1600,2,FALSE())="","",VLOOKUP($C2380,hdc!$B$2:$F$1600,2,FALSE())),IF($A2380="NAUTICS",IF(VLOOKUP($C2380,nautics!$B$2:$F$1200,2,FALSE())="","",VLOOKUP($C2380,nautics!$B$2:$F$1200,2,FALSE())),IF($A2380="ST",IF(VLOOKUP($C2380,st!$B$2:$F$400,2,FALSE())="","",VLOOKUP($C2380,st!$B$2:$F$400,2,FALSE())),""))),"")</f>
        <v>1</v>
      </c>
      <c r="E2380" s="35">
        <f>IFERROR(IF($A2380="HDC",IF(VLOOKUP($C2380,hdc!$B$2:$F$1600,3,FALSE())="","",VLOOKUP($C2380,hdc!$B$2:$F$1600,3,FALSE())),IF($A2380="NAUTICS",IF(VLOOKUP($C2380,nautics!$B$2:$F$1200,3,FALSE())="","",VLOOKUP($C2380,nautics!$B$2:$F$1200,3,FALSE())),IF($A2380="ST",IF(VLOOKUP($C2380,st!$B$2:$F$400,3,FALSE())="","",VLOOKUP($C2380,st!$B$2:$F$400,3,FALSE())),""))),"")</f>
        <v>1</v>
      </c>
      <c r="F2380" s="35" t="str">
        <f>IFERROR(IF($A2380="HDC",IF(VLOOKUP($C2380,hdc!$B$2:$F$1600,4,FALSE())="","",VLOOKUP($C2380,hdc!$B$2:$F$1600,4,FALSE())),IF($A2380="NAUTICS",IF(VLOOKUP($C2380,nautics!$B$2:$F$1200,4,FALSE())="","",VLOOKUP($C2380,nautics!$B$2:$F$1200,4,FALSE())),IF($A2380="ST",IF(VLOOKUP($C2380,st!$B$2:$F$400,4,FALSE())="","",VLOOKUP($C2380,st!$B$2:$F$400,4,FALSE())),""))),"")</f>
        <v/>
      </c>
      <c r="G2380" s="35" t="str">
        <f>IFERROR(IF($A2380="HDC",IF(VLOOKUP($C2380,hdc!$B$2:$F$1600,5,FALSE())="","",VLOOKUP($C2380,hdc!$B$2:$F$1600,5,FALSE())),IF($A2380="NAUTICS",IF(VLOOKUP($C2380,nautics!$B$2:$F$1200,5,FALSE())="","",VLOOKUP($C2380,nautics!$B$2:$F$1200,5,FALSE())),IF($A2380="ST",IF(VLOOKUP($C2380,st!$B$2:$F$400,5,FALSE())="","",VLOOKUP($C2380,st!$B$2:$F$400,5,FALSE())),""))),"")</f>
        <v/>
      </c>
      <c r="H2380" s="35" t="s">
        <v>344</v>
      </c>
      <c r="I2380" s="35" t="s">
        <v>31</v>
      </c>
      <c r="J2380" s="35" t="s">
        <v>466</v>
      </c>
      <c r="K2380" s="35">
        <f t="shared" si="9"/>
        <v>16</v>
      </c>
      <c r="L2380" s="35" t="s">
        <v>455</v>
      </c>
      <c r="M2380" s="35" t="s">
        <v>456</v>
      </c>
      <c r="N2380" s="35" t="s">
        <v>46</v>
      </c>
      <c r="O2380" s="35" t="s">
        <v>49</v>
      </c>
      <c r="P2380" s="35" t="s">
        <v>39</v>
      </c>
      <c r="Q2380" s="35" t="s">
        <v>44</v>
      </c>
      <c r="S2380" s="35" t="s">
        <v>46</v>
      </c>
      <c r="T2380" s="35" t="s">
        <v>49</v>
      </c>
      <c r="U2380" s="35" t="s">
        <v>470</v>
      </c>
      <c r="W2380" s="35" t="s">
        <v>78</v>
      </c>
      <c r="X2380" s="35" t="s">
        <v>59</v>
      </c>
      <c r="Y2380" s="35" t="s">
        <v>460</v>
      </c>
      <c r="Z2380" s="35" t="s">
        <v>73</v>
      </c>
    </row>
    <row r="2381" spans="1:26" ht="15" customHeight="1">
      <c r="A2381" s="35" t="s">
        <v>1308</v>
      </c>
      <c r="B2381" s="35" t="s">
        <v>143</v>
      </c>
      <c r="C2381" s="35" t="s">
        <v>488</v>
      </c>
      <c r="D2381" s="35">
        <f>IFERROR(IF($A2381="HDC",IF(VLOOKUP($C2381,hdc!$B$2:$F$1600,2,FALSE())="","",VLOOKUP($C2381,hdc!$B$2:$F$1600,2,FALSE())),IF($A2381="NAUTICS",IF(VLOOKUP($C2381,nautics!$B$2:$F$1200,2,FALSE())="","",VLOOKUP($C2381,nautics!$B$2:$F$1200,2,FALSE())),IF($A2381="ST",IF(VLOOKUP($C2381,st!$B$2:$F$400,2,FALSE())="","",VLOOKUP($C2381,st!$B$2:$F$400,2,FALSE())),""))),"")</f>
        <v>1</v>
      </c>
      <c r="E2381" s="35">
        <f>IFERROR(IF($A2381="HDC",IF(VLOOKUP($C2381,hdc!$B$2:$F$1600,3,FALSE())="","",VLOOKUP($C2381,hdc!$B$2:$F$1600,3,FALSE())),IF($A2381="NAUTICS",IF(VLOOKUP($C2381,nautics!$B$2:$F$1200,3,FALSE())="","",VLOOKUP($C2381,nautics!$B$2:$F$1200,3,FALSE())),IF($A2381="ST",IF(VLOOKUP($C2381,st!$B$2:$F$400,3,FALSE())="","",VLOOKUP($C2381,st!$B$2:$F$400,3,FALSE())),""))),"")</f>
        <v>1</v>
      </c>
      <c r="F2381" s="35" t="str">
        <f>IFERROR(IF($A2381="HDC",IF(VLOOKUP($C2381,hdc!$B$2:$F$1600,4,FALSE())="","",VLOOKUP($C2381,hdc!$B$2:$F$1600,4,FALSE())),IF($A2381="NAUTICS",IF(VLOOKUP($C2381,nautics!$B$2:$F$1200,4,FALSE())="","",VLOOKUP($C2381,nautics!$B$2:$F$1200,4,FALSE())),IF($A2381="ST",IF(VLOOKUP($C2381,st!$B$2:$F$400,4,FALSE())="","",VLOOKUP($C2381,st!$B$2:$F$400,4,FALSE())),""))),"")</f>
        <v/>
      </c>
      <c r="G2381" s="35" t="str">
        <f>IFERROR(IF($A2381="HDC",IF(VLOOKUP($C2381,hdc!$B$2:$F$1600,5,FALSE())="","",VLOOKUP($C2381,hdc!$B$2:$F$1600,5,FALSE())),IF($A2381="NAUTICS",IF(VLOOKUP($C2381,nautics!$B$2:$F$1200,5,FALSE())="","",VLOOKUP($C2381,nautics!$B$2:$F$1200,5,FALSE())),IF($A2381="ST",IF(VLOOKUP($C2381,st!$B$2:$F$400,5,FALSE())="","",VLOOKUP($C2381,st!$B$2:$F$400,5,FALSE())),""))),"")</f>
        <v/>
      </c>
      <c r="H2381" s="35" t="s">
        <v>491</v>
      </c>
      <c r="I2381" s="35" t="s">
        <v>492</v>
      </c>
      <c r="J2381" s="35" t="s">
        <v>494</v>
      </c>
      <c r="K2381" s="35">
        <f t="shared" si="9"/>
        <v>45</v>
      </c>
      <c r="L2381" s="35" t="s">
        <v>39</v>
      </c>
      <c r="M2381" s="35" t="s">
        <v>44</v>
      </c>
      <c r="N2381" s="35" t="s">
        <v>46</v>
      </c>
      <c r="O2381" s="35" t="s">
        <v>49</v>
      </c>
      <c r="P2381" s="35" t="s">
        <v>499</v>
      </c>
      <c r="Q2381" s="35" t="s">
        <v>501</v>
      </c>
      <c r="S2381" s="35" t="s">
        <v>502</v>
      </c>
      <c r="T2381" s="35" t="s">
        <v>503</v>
      </c>
      <c r="U2381" s="35" t="s">
        <v>505</v>
      </c>
      <c r="W2381" s="35" t="s">
        <v>57</v>
      </c>
      <c r="X2381" s="35" t="s">
        <v>59</v>
      </c>
      <c r="Y2381" s="35" t="s">
        <v>73</v>
      </c>
      <c r="Z2381" s="35" t="s">
        <v>507</v>
      </c>
    </row>
    <row r="2382" spans="1:26" ht="15" customHeight="1">
      <c r="A2382" s="35" t="s">
        <v>1308</v>
      </c>
      <c r="B2382" s="35" t="s">
        <v>143</v>
      </c>
      <c r="C2382" s="35" t="s">
        <v>512</v>
      </c>
      <c r="D2382" s="35" t="str">
        <f>IFERROR(IF($A2382="HDC",IF(VLOOKUP($C2382,hdc!$B$2:$F$1600,2,FALSE())="","",VLOOKUP($C2382,hdc!$B$2:$F$1600,2,FALSE())),IF($A2382="NAUTICS",IF(VLOOKUP($C2382,nautics!$B$2:$F$1200,2,FALSE())="","",VLOOKUP($C2382,nautics!$B$2:$F$1200,2,FALSE())),IF($A2382="ST",IF(VLOOKUP($C2382,st!$B$2:$F$400,2,FALSE())="","",VLOOKUP($C2382,st!$B$2:$F$400,2,FALSE())),""))),"")</f>
        <v/>
      </c>
      <c r="E2382" s="35" t="str">
        <f>IFERROR(IF($A2382="HDC",IF(VLOOKUP($C2382,hdc!$B$2:$F$1600,3,FALSE())="","",VLOOKUP($C2382,hdc!$B$2:$F$1600,3,FALSE())),IF($A2382="NAUTICS",IF(VLOOKUP($C2382,nautics!$B$2:$F$1200,3,FALSE())="","",VLOOKUP($C2382,nautics!$B$2:$F$1200,3,FALSE())),IF($A2382="ST",IF(VLOOKUP($C2382,st!$B$2:$F$400,3,FALSE())="","",VLOOKUP($C2382,st!$B$2:$F$400,3,FALSE())),""))),"")</f>
        <v/>
      </c>
      <c r="F2382" s="35" t="str">
        <f>IFERROR(IF($A2382="HDC",IF(VLOOKUP($C2382,hdc!$B$2:$F$1600,4,FALSE())="","",VLOOKUP($C2382,hdc!$B$2:$F$1600,4,FALSE())),IF($A2382="NAUTICS",IF(VLOOKUP($C2382,nautics!$B$2:$F$1200,4,FALSE())="","",VLOOKUP($C2382,nautics!$B$2:$F$1200,4,FALSE())),IF($A2382="ST",IF(VLOOKUP($C2382,st!$B$2:$F$400,4,FALSE())="","",VLOOKUP($C2382,st!$B$2:$F$400,4,FALSE())),""))),"")</f>
        <v/>
      </c>
      <c r="G2382" s="35" t="str">
        <f>IFERROR(IF($A2382="HDC",IF(VLOOKUP($C2382,hdc!$B$2:$F$1600,5,FALSE())="","",VLOOKUP($C2382,hdc!$B$2:$F$1600,5,FALSE())),IF($A2382="NAUTICS",IF(VLOOKUP($C2382,nautics!$B$2:$F$1200,5,FALSE())="","",VLOOKUP($C2382,nautics!$B$2:$F$1200,5,FALSE())),IF($A2382="ST",IF(VLOOKUP($C2382,st!$B$2:$F$400,5,FALSE())="","",VLOOKUP($C2382,st!$B$2:$F$400,5,FALSE())),""))),"")</f>
        <v/>
      </c>
      <c r="H2382" s="35" t="s">
        <v>514</v>
      </c>
      <c r="I2382" s="35" t="s">
        <v>34</v>
      </c>
      <c r="J2382" s="35" t="s">
        <v>516</v>
      </c>
      <c r="K2382" s="35">
        <f t="shared" si="9"/>
        <v>42</v>
      </c>
      <c r="L2382" s="35" t="s">
        <v>39</v>
      </c>
      <c r="M2382" s="35" t="s">
        <v>44</v>
      </c>
      <c r="N2382" s="35" t="s">
        <v>46</v>
      </c>
      <c r="O2382" s="35" t="s">
        <v>49</v>
      </c>
      <c r="P2382" s="35" t="s">
        <v>521</v>
      </c>
      <c r="Q2382" s="35" t="s">
        <v>522</v>
      </c>
      <c r="S2382" s="35" t="s">
        <v>65</v>
      </c>
      <c r="T2382" s="35" t="s">
        <v>68</v>
      </c>
      <c r="U2382" s="35" t="s">
        <v>523</v>
      </c>
      <c r="W2382" s="35" t="s">
        <v>57</v>
      </c>
      <c r="X2382" s="35" t="s">
        <v>59</v>
      </c>
      <c r="Y2382" s="35" t="s">
        <v>73</v>
      </c>
      <c r="Z2382" s="35" t="s">
        <v>525</v>
      </c>
    </row>
    <row r="2383" spans="1:26" ht="15" customHeight="1">
      <c r="A2383" s="35" t="s">
        <v>1308</v>
      </c>
      <c r="B2383" s="35" t="s">
        <v>143</v>
      </c>
      <c r="C2383" s="35" t="s">
        <v>526</v>
      </c>
      <c r="D2383" s="35">
        <f>IFERROR(IF($A2383="HDC",IF(VLOOKUP($C2383,hdc!$B$2:$F$1600,2,FALSE())="","",VLOOKUP($C2383,hdc!$B$2:$F$1600,2,FALSE())),IF($A2383="NAUTICS",IF(VLOOKUP($C2383,nautics!$B$2:$F$1200,2,FALSE())="","",VLOOKUP($C2383,nautics!$B$2:$F$1200,2,FALSE())),IF($A2383="ST",IF(VLOOKUP($C2383,st!$B$2:$F$400,2,FALSE())="","",VLOOKUP($C2383,st!$B$2:$F$400,2,FALSE())),""))),"")</f>
        <v>1</v>
      </c>
      <c r="E2383" s="35">
        <f>IFERROR(IF($A2383="HDC",IF(VLOOKUP($C2383,hdc!$B$2:$F$1600,3,FALSE())="","",VLOOKUP($C2383,hdc!$B$2:$F$1600,3,FALSE())),IF($A2383="NAUTICS",IF(VLOOKUP($C2383,nautics!$B$2:$F$1200,3,FALSE())="","",VLOOKUP($C2383,nautics!$B$2:$F$1200,3,FALSE())),IF($A2383="ST",IF(VLOOKUP($C2383,st!$B$2:$F$400,3,FALSE())="","",VLOOKUP($C2383,st!$B$2:$F$400,3,FALSE())),""))),"")</f>
        <v>1</v>
      </c>
      <c r="F2383" s="35" t="str">
        <f>IFERROR(IF($A2383="HDC",IF(VLOOKUP($C2383,hdc!$B$2:$F$1600,4,FALSE())="","",VLOOKUP($C2383,hdc!$B$2:$F$1600,4,FALSE())),IF($A2383="NAUTICS",IF(VLOOKUP($C2383,nautics!$B$2:$F$1200,4,FALSE())="","",VLOOKUP($C2383,nautics!$B$2:$F$1200,4,FALSE())),IF($A2383="ST",IF(VLOOKUP($C2383,st!$B$2:$F$400,4,FALSE())="","",VLOOKUP($C2383,st!$B$2:$F$400,4,FALSE())),""))),"")</f>
        <v/>
      </c>
      <c r="G2383" s="35" t="str">
        <f>IFERROR(IF($A2383="HDC",IF(VLOOKUP($C2383,hdc!$B$2:$F$1600,5,FALSE())="","",VLOOKUP($C2383,hdc!$B$2:$F$1600,5,FALSE())),IF($A2383="NAUTICS",IF(VLOOKUP($C2383,nautics!$B$2:$F$1200,5,FALSE())="","",VLOOKUP($C2383,nautics!$B$2:$F$1200,5,FALSE())),IF($A2383="ST",IF(VLOOKUP($C2383,st!$B$2:$F$400,5,FALSE())="","",VLOOKUP($C2383,st!$B$2:$F$400,5,FALSE())),""))),"")</f>
        <v/>
      </c>
      <c r="H2383" s="35" t="s">
        <v>491</v>
      </c>
      <c r="I2383" s="35" t="s">
        <v>492</v>
      </c>
      <c r="J2383" s="35" t="s">
        <v>516</v>
      </c>
      <c r="K2383" s="35">
        <f t="shared" si="9"/>
        <v>42</v>
      </c>
      <c r="L2383" s="35" t="s">
        <v>39</v>
      </c>
      <c r="M2383" s="35" t="s">
        <v>44</v>
      </c>
      <c r="N2383" s="35" t="s">
        <v>46</v>
      </c>
      <c r="O2383" s="35" t="s">
        <v>49</v>
      </c>
      <c r="P2383" s="35" t="s">
        <v>521</v>
      </c>
      <c r="Q2383" s="35" t="s">
        <v>522</v>
      </c>
      <c r="S2383" s="35" t="s">
        <v>65</v>
      </c>
      <c r="T2383" s="35" t="s">
        <v>68</v>
      </c>
      <c r="U2383" s="35" t="s">
        <v>537</v>
      </c>
      <c r="W2383" s="35" t="s">
        <v>57</v>
      </c>
      <c r="X2383" s="35" t="s">
        <v>59</v>
      </c>
      <c r="Y2383" s="35" t="s">
        <v>73</v>
      </c>
      <c r="Z2383" s="35" t="s">
        <v>539</v>
      </c>
    </row>
    <row r="2384" spans="1:26" ht="15" customHeight="1">
      <c r="A2384" s="35" t="s">
        <v>1308</v>
      </c>
      <c r="B2384" s="35" t="s">
        <v>143</v>
      </c>
      <c r="C2384" s="35" t="s">
        <v>541</v>
      </c>
      <c r="D2384" s="35" t="str">
        <f>IFERROR(IF($A2384="HDC",IF(VLOOKUP($C2384,hdc!$B$2:$F$1600,2,FALSE())="","",VLOOKUP($C2384,hdc!$B$2:$F$1600,2,FALSE())),IF($A2384="NAUTICS",IF(VLOOKUP($C2384,nautics!$B$2:$F$1200,2,FALSE())="","",VLOOKUP($C2384,nautics!$B$2:$F$1200,2,FALSE())),IF($A2384="ST",IF(VLOOKUP($C2384,st!$B$2:$F$400,2,FALSE())="","",VLOOKUP($C2384,st!$B$2:$F$400,2,FALSE())),""))),"")</f>
        <v/>
      </c>
      <c r="E2384" s="35" t="str">
        <f>IFERROR(IF($A2384="HDC",IF(VLOOKUP($C2384,hdc!$B$2:$F$1600,3,FALSE())="","",VLOOKUP($C2384,hdc!$B$2:$F$1600,3,FALSE())),IF($A2384="NAUTICS",IF(VLOOKUP($C2384,nautics!$B$2:$F$1200,3,FALSE())="","",VLOOKUP($C2384,nautics!$B$2:$F$1200,3,FALSE())),IF($A2384="ST",IF(VLOOKUP($C2384,st!$B$2:$F$400,3,FALSE())="","",VLOOKUP($C2384,st!$B$2:$F$400,3,FALSE())),""))),"")</f>
        <v/>
      </c>
      <c r="F2384" s="35" t="str">
        <f>IFERROR(IF($A2384="HDC",IF(VLOOKUP($C2384,hdc!$B$2:$F$1600,4,FALSE())="","",VLOOKUP($C2384,hdc!$B$2:$F$1600,4,FALSE())),IF($A2384="NAUTICS",IF(VLOOKUP($C2384,nautics!$B$2:$F$1200,4,FALSE())="","",VLOOKUP($C2384,nautics!$B$2:$F$1200,4,FALSE())),IF($A2384="ST",IF(VLOOKUP($C2384,st!$B$2:$F$400,4,FALSE())="","",VLOOKUP($C2384,st!$B$2:$F$400,4,FALSE())),""))),"")</f>
        <v/>
      </c>
      <c r="G2384" s="35" t="str">
        <f>IFERROR(IF($A2384="HDC",IF(VLOOKUP($C2384,hdc!$B$2:$F$1600,5,FALSE())="","",VLOOKUP($C2384,hdc!$B$2:$F$1600,5,FALSE())),IF($A2384="NAUTICS",IF(VLOOKUP($C2384,nautics!$B$2:$F$1200,5,FALSE())="","",VLOOKUP($C2384,nautics!$B$2:$F$1200,5,FALSE())),IF($A2384="ST",IF(VLOOKUP($C2384,st!$B$2:$F$400,5,FALSE())="","",VLOOKUP($C2384,st!$B$2:$F$400,5,FALSE())),""))),"")</f>
        <v/>
      </c>
      <c r="H2384" s="35" t="s">
        <v>83</v>
      </c>
      <c r="I2384" s="35" t="s">
        <v>34</v>
      </c>
      <c r="J2384" s="35" t="s">
        <v>232</v>
      </c>
      <c r="K2384" s="35">
        <f t="shared" si="9"/>
        <v>10</v>
      </c>
      <c r="L2384" s="35" t="s">
        <v>521</v>
      </c>
      <c r="M2384" s="35" t="s">
        <v>522</v>
      </c>
      <c r="N2384" s="35" t="s">
        <v>65</v>
      </c>
      <c r="O2384" s="35" t="s">
        <v>68</v>
      </c>
      <c r="P2384" s="35" t="s">
        <v>547</v>
      </c>
      <c r="Q2384" s="35" t="s">
        <v>549</v>
      </c>
      <c r="S2384" s="35" t="s">
        <v>65</v>
      </c>
      <c r="T2384" s="35" t="s">
        <v>68</v>
      </c>
      <c r="U2384" s="35" t="s">
        <v>89</v>
      </c>
      <c r="W2384" s="35" t="s">
        <v>78</v>
      </c>
      <c r="X2384" s="35" t="s">
        <v>59</v>
      </c>
      <c r="Y2384" s="35" t="s">
        <v>89</v>
      </c>
      <c r="Z2384" s="35" t="s">
        <v>89</v>
      </c>
    </row>
    <row r="2385" spans="1:26" ht="15" customHeight="1">
      <c r="A2385" s="35" t="s">
        <v>1308</v>
      </c>
      <c r="B2385" s="35" t="s">
        <v>143</v>
      </c>
      <c r="C2385" s="35" t="s">
        <v>553</v>
      </c>
      <c r="D2385" s="35" t="str">
        <f>IFERROR(IF($A2385="HDC",IF(VLOOKUP($C2385,hdc!$B$2:$F$1600,2,FALSE())="","",VLOOKUP($C2385,hdc!$B$2:$F$1600,2,FALSE())),IF($A2385="NAUTICS",IF(VLOOKUP($C2385,nautics!$B$2:$F$1200,2,FALSE())="","",VLOOKUP($C2385,nautics!$B$2:$F$1200,2,FALSE())),IF($A2385="ST",IF(VLOOKUP($C2385,st!$B$2:$F$400,2,FALSE())="","",VLOOKUP($C2385,st!$B$2:$F$400,2,FALSE())),""))),"")</f>
        <v/>
      </c>
      <c r="E2385" s="35" t="str">
        <f>IFERROR(IF($A2385="HDC",IF(VLOOKUP($C2385,hdc!$B$2:$F$1600,3,FALSE())="","",VLOOKUP($C2385,hdc!$B$2:$F$1600,3,FALSE())),IF($A2385="NAUTICS",IF(VLOOKUP($C2385,nautics!$B$2:$F$1200,3,FALSE())="","",VLOOKUP($C2385,nautics!$B$2:$F$1200,3,FALSE())),IF($A2385="ST",IF(VLOOKUP($C2385,st!$B$2:$F$400,3,FALSE())="","",VLOOKUP($C2385,st!$B$2:$F$400,3,FALSE())),""))),"")</f>
        <v/>
      </c>
      <c r="F2385" s="35" t="str">
        <f>IFERROR(IF($A2385="HDC",IF(VLOOKUP($C2385,hdc!$B$2:$F$1600,4,FALSE())="","",VLOOKUP($C2385,hdc!$B$2:$F$1600,4,FALSE())),IF($A2385="NAUTICS",IF(VLOOKUP($C2385,nautics!$B$2:$F$1200,4,FALSE())="","",VLOOKUP($C2385,nautics!$B$2:$F$1200,4,FALSE())),IF($A2385="ST",IF(VLOOKUP($C2385,st!$B$2:$F$400,4,FALSE())="","",VLOOKUP($C2385,st!$B$2:$F$400,4,FALSE())),""))),"")</f>
        <v/>
      </c>
      <c r="G2385" s="35" t="str">
        <f>IFERROR(IF($A2385="HDC",IF(VLOOKUP($C2385,hdc!$B$2:$F$1600,5,FALSE())="","",VLOOKUP($C2385,hdc!$B$2:$F$1600,5,FALSE())),IF($A2385="NAUTICS",IF(VLOOKUP($C2385,nautics!$B$2:$F$1200,5,FALSE())="","",VLOOKUP($C2385,nautics!$B$2:$F$1200,5,FALSE())),IF($A2385="ST",IF(VLOOKUP($C2385,st!$B$2:$F$400,5,FALSE())="","",VLOOKUP($C2385,st!$B$2:$F$400,5,FALSE())),""))),"")</f>
        <v/>
      </c>
      <c r="H2385" s="35" t="s">
        <v>83</v>
      </c>
      <c r="I2385" s="35" t="s">
        <v>31</v>
      </c>
      <c r="J2385" s="35" t="s">
        <v>85</v>
      </c>
      <c r="K2385" s="35">
        <f t="shared" si="9"/>
        <v>6</v>
      </c>
      <c r="L2385" s="35" t="s">
        <v>39</v>
      </c>
      <c r="M2385" s="35" t="s">
        <v>44</v>
      </c>
      <c r="N2385" s="35" t="s">
        <v>46</v>
      </c>
      <c r="O2385" s="35" t="s">
        <v>49</v>
      </c>
      <c r="P2385" s="35" t="s">
        <v>39</v>
      </c>
      <c r="Q2385" s="35" t="s">
        <v>44</v>
      </c>
      <c r="S2385" s="35" t="s">
        <v>46</v>
      </c>
      <c r="T2385" s="35" t="s">
        <v>49</v>
      </c>
      <c r="U2385" s="35" t="s">
        <v>89</v>
      </c>
      <c r="W2385" s="35" t="s">
        <v>78</v>
      </c>
      <c r="X2385" s="35" t="s">
        <v>59</v>
      </c>
      <c r="Y2385" s="35" t="s">
        <v>89</v>
      </c>
      <c r="Z2385" s="35" t="s">
        <v>89</v>
      </c>
    </row>
    <row r="2386" spans="1:26" ht="15" customHeight="1">
      <c r="A2386" s="35" t="s">
        <v>1308</v>
      </c>
      <c r="B2386" s="35" t="s">
        <v>143</v>
      </c>
      <c r="C2386" s="35" t="s">
        <v>561</v>
      </c>
      <c r="D2386" s="35">
        <f>IFERROR(IF($A2386="HDC",IF(VLOOKUP($C2386,hdc!$B$2:$F$1600,2,FALSE())="","",VLOOKUP($C2386,hdc!$B$2:$F$1600,2,FALSE())),IF($A2386="NAUTICS",IF(VLOOKUP($C2386,nautics!$B$2:$F$1200,2,FALSE())="","",VLOOKUP($C2386,nautics!$B$2:$F$1200,2,FALSE())),IF($A2386="ST",IF(VLOOKUP($C2386,st!$B$2:$F$400,2,FALSE())="","",VLOOKUP($C2386,st!$B$2:$F$400,2,FALSE())),""))),"")</f>
        <v>1</v>
      </c>
      <c r="E2386" s="35">
        <f>IFERROR(IF($A2386="HDC",IF(VLOOKUP($C2386,hdc!$B$2:$F$1600,3,FALSE())="","",VLOOKUP($C2386,hdc!$B$2:$F$1600,3,FALSE())),IF($A2386="NAUTICS",IF(VLOOKUP($C2386,nautics!$B$2:$F$1200,3,FALSE())="","",VLOOKUP($C2386,nautics!$B$2:$F$1200,3,FALSE())),IF($A2386="ST",IF(VLOOKUP($C2386,st!$B$2:$F$400,3,FALSE())="","",VLOOKUP($C2386,st!$B$2:$F$400,3,FALSE())),""))),"")</f>
        <v>1</v>
      </c>
      <c r="F2386" s="35" t="str">
        <f>IFERROR(IF($A2386="HDC",IF(VLOOKUP($C2386,hdc!$B$2:$F$1600,4,FALSE())="","",VLOOKUP($C2386,hdc!$B$2:$F$1600,4,FALSE())),IF($A2386="NAUTICS",IF(VLOOKUP($C2386,nautics!$B$2:$F$1200,4,FALSE())="","",VLOOKUP($C2386,nautics!$B$2:$F$1200,4,FALSE())),IF($A2386="ST",IF(VLOOKUP($C2386,st!$B$2:$F$400,4,FALSE())="","",VLOOKUP($C2386,st!$B$2:$F$400,4,FALSE())),""))),"")</f>
        <v/>
      </c>
      <c r="G2386" s="35" t="str">
        <f>IFERROR(IF($A2386="HDC",IF(VLOOKUP($C2386,hdc!$B$2:$F$1600,5,FALSE())="","",VLOOKUP($C2386,hdc!$B$2:$F$1600,5,FALSE())),IF($A2386="NAUTICS",IF(VLOOKUP($C2386,nautics!$B$2:$F$1200,5,FALSE())="","",VLOOKUP($C2386,nautics!$B$2:$F$1200,5,FALSE())),IF($A2386="ST",IF(VLOOKUP($C2386,st!$B$2:$F$400,5,FALSE())="","",VLOOKUP($C2386,st!$B$2:$F$400,5,FALSE())),""))),"")</f>
        <v/>
      </c>
      <c r="H2386" s="35" t="s">
        <v>84</v>
      </c>
      <c r="I2386" s="35" t="s">
        <v>34</v>
      </c>
      <c r="J2386" s="35" t="s">
        <v>564</v>
      </c>
      <c r="K2386" s="35">
        <f t="shared" si="9"/>
        <v>19</v>
      </c>
      <c r="L2386" s="35" t="s">
        <v>170</v>
      </c>
      <c r="M2386" s="35" t="s">
        <v>171</v>
      </c>
      <c r="N2386" s="35" t="s">
        <v>46</v>
      </c>
      <c r="O2386" s="35" t="s">
        <v>49</v>
      </c>
      <c r="P2386" s="35" t="s">
        <v>39</v>
      </c>
      <c r="Q2386" s="35" t="s">
        <v>44</v>
      </c>
      <c r="S2386" s="35" t="s">
        <v>46</v>
      </c>
      <c r="T2386" s="35" t="s">
        <v>49</v>
      </c>
      <c r="U2386" s="35" t="s">
        <v>567</v>
      </c>
      <c r="W2386" s="35" t="s">
        <v>78</v>
      </c>
      <c r="X2386" s="35" t="s">
        <v>59</v>
      </c>
      <c r="Y2386" s="35" t="s">
        <v>177</v>
      </c>
      <c r="Z2386" s="35" t="s">
        <v>73</v>
      </c>
    </row>
    <row r="2387" spans="1:26" ht="15" customHeight="1">
      <c r="A2387" s="35" t="s">
        <v>1308</v>
      </c>
      <c r="B2387" s="35" t="s">
        <v>568</v>
      </c>
      <c r="C2387" s="35" t="s">
        <v>571</v>
      </c>
      <c r="D2387" s="35" t="str">
        <f>IFERROR(IF($A2387="HDC",IF(VLOOKUP($C2387,hdc!$B$2:$F$1600,2,FALSE())="","",VLOOKUP($C2387,hdc!$B$2:$F$1600,2,FALSE())),IF($A2387="NAUTICS",IF(VLOOKUP($C2387,nautics!$B$2:$F$1200,2,FALSE())="","",VLOOKUP($C2387,nautics!$B$2:$F$1200,2,FALSE())),IF($A2387="ST",IF(VLOOKUP($C2387,st!$B$2:$F$400,2,FALSE())="","",VLOOKUP($C2387,st!$B$2:$F$400,2,FALSE())),""))),"")</f>
        <v/>
      </c>
      <c r="E2387" s="35" t="str">
        <f>IFERROR(IF($A2387="HDC",IF(VLOOKUP($C2387,hdc!$B$2:$F$1600,3,FALSE())="","",VLOOKUP($C2387,hdc!$B$2:$F$1600,3,FALSE())),IF($A2387="NAUTICS",IF(VLOOKUP($C2387,nautics!$B$2:$F$1200,3,FALSE())="","",VLOOKUP($C2387,nautics!$B$2:$F$1200,3,FALSE())),IF($A2387="ST",IF(VLOOKUP($C2387,st!$B$2:$F$400,3,FALSE())="","",VLOOKUP($C2387,st!$B$2:$F$400,3,FALSE())),""))),"")</f>
        <v/>
      </c>
      <c r="F2387" s="35" t="str">
        <f>IFERROR(IF($A2387="HDC",IF(VLOOKUP($C2387,hdc!$B$2:$F$1600,4,FALSE())="","",VLOOKUP($C2387,hdc!$B$2:$F$1600,4,FALSE())),IF($A2387="NAUTICS",IF(VLOOKUP($C2387,nautics!$B$2:$F$1200,4,FALSE())="","",VLOOKUP($C2387,nautics!$B$2:$F$1200,4,FALSE())),IF($A2387="ST",IF(VLOOKUP($C2387,st!$B$2:$F$400,4,FALSE())="","",VLOOKUP($C2387,st!$B$2:$F$400,4,FALSE())),""))),"")</f>
        <v/>
      </c>
      <c r="G2387" s="35" t="str">
        <f>IFERROR(IF($A2387="HDC",IF(VLOOKUP($C2387,hdc!$B$2:$F$1600,5,FALSE())="","",VLOOKUP($C2387,hdc!$B$2:$F$1600,5,FALSE())),IF($A2387="NAUTICS",IF(VLOOKUP($C2387,nautics!$B$2:$F$1200,5,FALSE())="","",VLOOKUP($C2387,nautics!$B$2:$F$1200,5,FALSE())),IF($A2387="ST",IF(VLOOKUP($C2387,st!$B$2:$F$400,5,FALSE())="","",VLOOKUP($C2387,st!$B$2:$F$400,5,FALSE())),""))),"")</f>
        <v/>
      </c>
      <c r="H2387" s="35" t="s">
        <v>83</v>
      </c>
      <c r="I2387" s="35" t="s">
        <v>34</v>
      </c>
      <c r="J2387" s="35" t="s">
        <v>85</v>
      </c>
      <c r="K2387" s="35">
        <f t="shared" si="9"/>
        <v>6</v>
      </c>
      <c r="L2387" s="35" t="s">
        <v>39</v>
      </c>
      <c r="M2387" s="35" t="s">
        <v>44</v>
      </c>
      <c r="N2387" s="35" t="s">
        <v>46</v>
      </c>
      <c r="O2387" s="35" t="s">
        <v>49</v>
      </c>
      <c r="P2387" s="35" t="s">
        <v>39</v>
      </c>
      <c r="Q2387" s="35" t="s">
        <v>44</v>
      </c>
      <c r="S2387" s="35" t="s">
        <v>46</v>
      </c>
      <c r="T2387" s="35" t="s">
        <v>49</v>
      </c>
      <c r="U2387" s="35" t="s">
        <v>89</v>
      </c>
      <c r="W2387" s="35" t="s">
        <v>78</v>
      </c>
      <c r="X2387" s="35" t="s">
        <v>59</v>
      </c>
      <c r="Y2387" s="35" t="s">
        <v>89</v>
      </c>
      <c r="Z2387" s="35" t="s">
        <v>89</v>
      </c>
    </row>
    <row r="2388" spans="1:26" ht="15" customHeight="1">
      <c r="A2388" s="35" t="s">
        <v>1308</v>
      </c>
      <c r="B2388" s="35" t="s">
        <v>568</v>
      </c>
      <c r="C2388" s="35" t="s">
        <v>578</v>
      </c>
      <c r="D2388" s="35">
        <f>IFERROR(IF($A2388="HDC",IF(VLOOKUP($C2388,hdc!$B$2:$F$1600,2,FALSE())="","",VLOOKUP($C2388,hdc!$B$2:$F$1600,2,FALSE())),IF($A2388="NAUTICS",IF(VLOOKUP($C2388,nautics!$B$2:$F$1200,2,FALSE())="","",VLOOKUP($C2388,nautics!$B$2:$F$1200,2,FALSE())),IF($A2388="ST",IF(VLOOKUP($C2388,st!$B$2:$F$400,2,FALSE())="","",VLOOKUP($C2388,st!$B$2:$F$400,2,FALSE())),""))),"")</f>
        <v>1</v>
      </c>
      <c r="E2388" s="35">
        <f>IFERROR(IF($A2388="HDC",IF(VLOOKUP($C2388,hdc!$B$2:$F$1600,3,FALSE())="","",VLOOKUP($C2388,hdc!$B$2:$F$1600,3,FALSE())),IF($A2388="NAUTICS",IF(VLOOKUP($C2388,nautics!$B$2:$F$1200,3,FALSE())="","",VLOOKUP($C2388,nautics!$B$2:$F$1200,3,FALSE())),IF($A2388="ST",IF(VLOOKUP($C2388,st!$B$2:$F$400,3,FALSE())="","",VLOOKUP($C2388,st!$B$2:$F$400,3,FALSE())),""))),"")</f>
        <v>1</v>
      </c>
      <c r="F2388" s="35" t="str">
        <f>IFERROR(IF($A2388="HDC",IF(VLOOKUP($C2388,hdc!$B$2:$F$1600,4,FALSE())="","",VLOOKUP($C2388,hdc!$B$2:$F$1600,4,FALSE())),IF($A2388="NAUTICS",IF(VLOOKUP($C2388,nautics!$B$2:$F$1200,4,FALSE())="","",VLOOKUP($C2388,nautics!$B$2:$F$1200,4,FALSE())),IF($A2388="ST",IF(VLOOKUP($C2388,st!$B$2:$F$400,4,FALSE())="","",VLOOKUP($C2388,st!$B$2:$F$400,4,FALSE())),""))),"")</f>
        <v/>
      </c>
      <c r="G2388" s="35" t="str">
        <f>IFERROR(IF($A2388="HDC",IF(VLOOKUP($C2388,hdc!$B$2:$F$1600,5,FALSE())="","",VLOOKUP($C2388,hdc!$B$2:$F$1600,5,FALSE())),IF($A2388="NAUTICS",IF(VLOOKUP($C2388,nautics!$B$2:$F$1200,5,FALSE())="","",VLOOKUP($C2388,nautics!$B$2:$F$1200,5,FALSE())),IF($A2388="ST",IF(VLOOKUP($C2388,st!$B$2:$F$400,5,FALSE())="","",VLOOKUP($C2388,st!$B$2:$F$400,5,FALSE())),""))),"")</f>
        <v/>
      </c>
      <c r="H2388" s="35" t="s">
        <v>579</v>
      </c>
      <c r="I2388" s="35" t="s">
        <v>582</v>
      </c>
      <c r="J2388" s="35" t="s">
        <v>583</v>
      </c>
      <c r="K2388" s="35">
        <f t="shared" si="9"/>
        <v>65</v>
      </c>
      <c r="L2388" s="35" t="s">
        <v>39</v>
      </c>
      <c r="M2388" s="35" t="s">
        <v>44</v>
      </c>
      <c r="N2388" s="35" t="s">
        <v>46</v>
      </c>
      <c r="O2388" s="35" t="s">
        <v>49</v>
      </c>
      <c r="P2388" s="35" t="s">
        <v>586</v>
      </c>
      <c r="Q2388" s="35" t="s">
        <v>587</v>
      </c>
      <c r="S2388" s="35" t="s">
        <v>502</v>
      </c>
      <c r="T2388" s="35" t="s">
        <v>503</v>
      </c>
      <c r="U2388" s="35" t="s">
        <v>589</v>
      </c>
      <c r="W2388" s="35" t="s">
        <v>57</v>
      </c>
      <c r="X2388" s="35" t="s">
        <v>72</v>
      </c>
      <c r="Y2388" s="35" t="s">
        <v>73</v>
      </c>
      <c r="Z2388" s="35" t="s">
        <v>591</v>
      </c>
    </row>
    <row r="2389" spans="1:26" ht="15" customHeight="1">
      <c r="A2389" s="35" t="s">
        <v>1308</v>
      </c>
      <c r="B2389" s="35" t="s">
        <v>568</v>
      </c>
      <c r="C2389" s="35" t="s">
        <v>593</v>
      </c>
      <c r="D2389" s="35">
        <f>IFERROR(IF($A2389="HDC",IF(VLOOKUP($C2389,hdc!$B$2:$F$1600,2,FALSE())="","",VLOOKUP($C2389,hdc!$B$2:$F$1600,2,FALSE())),IF($A2389="NAUTICS",IF(VLOOKUP($C2389,nautics!$B$2:$F$1200,2,FALSE())="","",VLOOKUP($C2389,nautics!$B$2:$F$1200,2,FALSE())),IF($A2389="ST",IF(VLOOKUP($C2389,st!$B$2:$F$400,2,FALSE())="","",VLOOKUP($C2389,st!$B$2:$F$400,2,FALSE())),""))),"")</f>
        <v>1</v>
      </c>
      <c r="E2389" s="35">
        <f>IFERROR(IF($A2389="HDC",IF(VLOOKUP($C2389,hdc!$B$2:$F$1600,3,FALSE())="","",VLOOKUP($C2389,hdc!$B$2:$F$1600,3,FALSE())),IF($A2389="NAUTICS",IF(VLOOKUP($C2389,nautics!$B$2:$F$1200,3,FALSE())="","",VLOOKUP($C2389,nautics!$B$2:$F$1200,3,FALSE())),IF($A2389="ST",IF(VLOOKUP($C2389,st!$B$2:$F$400,3,FALSE())="","",VLOOKUP($C2389,st!$B$2:$F$400,3,FALSE())),""))),"")</f>
        <v>1</v>
      </c>
      <c r="F2389" s="35" t="str">
        <f>IFERROR(IF($A2389="HDC",IF(VLOOKUP($C2389,hdc!$B$2:$F$1600,4,FALSE())="","",VLOOKUP($C2389,hdc!$B$2:$F$1600,4,FALSE())),IF($A2389="NAUTICS",IF(VLOOKUP($C2389,nautics!$B$2:$F$1200,4,FALSE())="","",VLOOKUP($C2389,nautics!$B$2:$F$1200,4,FALSE())),IF($A2389="ST",IF(VLOOKUP($C2389,st!$B$2:$F$400,4,FALSE())="","",VLOOKUP($C2389,st!$B$2:$F$400,4,FALSE())),""))),"")</f>
        <v/>
      </c>
      <c r="G2389" s="35" t="str">
        <f>IFERROR(IF($A2389="HDC",IF(VLOOKUP($C2389,hdc!$B$2:$F$1600,5,FALSE())="","",VLOOKUP($C2389,hdc!$B$2:$F$1600,5,FALSE())),IF($A2389="NAUTICS",IF(VLOOKUP($C2389,nautics!$B$2:$F$1200,5,FALSE())="","",VLOOKUP($C2389,nautics!$B$2:$F$1200,5,FALSE())),IF($A2389="ST",IF(VLOOKUP($C2389,st!$B$2:$F$400,5,FALSE())="","",VLOOKUP($C2389,st!$B$2:$F$400,5,FALSE())),""))),"")</f>
        <v/>
      </c>
      <c r="H2389" s="35" t="s">
        <v>579</v>
      </c>
      <c r="I2389" s="35" t="s">
        <v>582</v>
      </c>
      <c r="J2389" s="35" t="s">
        <v>594</v>
      </c>
      <c r="K2389" s="35">
        <f t="shared" si="9"/>
        <v>66</v>
      </c>
      <c r="L2389" s="35" t="s">
        <v>39</v>
      </c>
      <c r="M2389" s="35" t="s">
        <v>44</v>
      </c>
      <c r="N2389" s="35" t="s">
        <v>46</v>
      </c>
      <c r="O2389" s="35" t="s">
        <v>49</v>
      </c>
      <c r="P2389" s="35" t="s">
        <v>598</v>
      </c>
      <c r="Q2389" s="35" t="s">
        <v>599</v>
      </c>
      <c r="S2389" s="35" t="s">
        <v>502</v>
      </c>
      <c r="T2389" s="35" t="s">
        <v>503</v>
      </c>
      <c r="U2389" s="35" t="s">
        <v>589</v>
      </c>
      <c r="W2389" s="35" t="s">
        <v>57</v>
      </c>
      <c r="X2389" s="35" t="s">
        <v>72</v>
      </c>
      <c r="Y2389" s="35" t="s">
        <v>73</v>
      </c>
      <c r="Z2389" s="35" t="s">
        <v>591</v>
      </c>
    </row>
    <row r="2390" spans="1:26" ht="15" customHeight="1">
      <c r="A2390" s="35" t="s">
        <v>1308</v>
      </c>
      <c r="B2390" s="35" t="s">
        <v>568</v>
      </c>
      <c r="C2390" s="35" t="s">
        <v>605</v>
      </c>
      <c r="D2390" s="35">
        <f>IFERROR(IF($A2390="HDC",IF(VLOOKUP($C2390,hdc!$B$2:$F$1600,2,FALSE())="","",VLOOKUP($C2390,hdc!$B$2:$F$1600,2,FALSE())),IF($A2390="NAUTICS",IF(VLOOKUP($C2390,nautics!$B$2:$F$1200,2,FALSE())="","",VLOOKUP($C2390,nautics!$B$2:$F$1200,2,FALSE())),IF($A2390="ST",IF(VLOOKUP($C2390,st!$B$2:$F$400,2,FALSE())="","",VLOOKUP($C2390,st!$B$2:$F$400,2,FALSE())),""))),"")</f>
        <v>1</v>
      </c>
      <c r="E2390" s="35">
        <f>IFERROR(IF($A2390="HDC",IF(VLOOKUP($C2390,hdc!$B$2:$F$1600,3,FALSE())="","",VLOOKUP($C2390,hdc!$B$2:$F$1600,3,FALSE())),IF($A2390="NAUTICS",IF(VLOOKUP($C2390,nautics!$B$2:$F$1200,3,FALSE())="","",VLOOKUP($C2390,nautics!$B$2:$F$1200,3,FALSE())),IF($A2390="ST",IF(VLOOKUP($C2390,st!$B$2:$F$400,3,FALSE())="","",VLOOKUP($C2390,st!$B$2:$F$400,3,FALSE())),""))),"")</f>
        <v>1</v>
      </c>
      <c r="F2390" s="35" t="str">
        <f>IFERROR(IF($A2390="HDC",IF(VLOOKUP($C2390,hdc!$B$2:$F$1600,4,FALSE())="","",VLOOKUP($C2390,hdc!$B$2:$F$1600,4,FALSE())),IF($A2390="NAUTICS",IF(VLOOKUP($C2390,nautics!$B$2:$F$1200,4,FALSE())="","",VLOOKUP($C2390,nautics!$B$2:$F$1200,4,FALSE())),IF($A2390="ST",IF(VLOOKUP($C2390,st!$B$2:$F$400,4,FALSE())="","",VLOOKUP($C2390,st!$B$2:$F$400,4,FALSE())),""))),"")</f>
        <v/>
      </c>
      <c r="G2390" s="35" t="str">
        <f>IFERROR(IF($A2390="HDC",IF(VLOOKUP($C2390,hdc!$B$2:$F$1600,5,FALSE())="","",VLOOKUP($C2390,hdc!$B$2:$F$1600,5,FALSE())),IF($A2390="NAUTICS",IF(VLOOKUP($C2390,nautics!$B$2:$F$1200,5,FALSE())="","",VLOOKUP($C2390,nautics!$B$2:$F$1200,5,FALSE())),IF($A2390="ST",IF(VLOOKUP($C2390,st!$B$2:$F$400,5,FALSE())="","",VLOOKUP($C2390,st!$B$2:$F$400,5,FALSE())),""))),"")</f>
        <v/>
      </c>
      <c r="H2390" s="35" t="s">
        <v>579</v>
      </c>
      <c r="I2390" s="35" t="s">
        <v>582</v>
      </c>
      <c r="J2390" s="35" t="s">
        <v>608</v>
      </c>
      <c r="K2390" s="35">
        <f t="shared" si="9"/>
        <v>69</v>
      </c>
      <c r="L2390" s="35" t="s">
        <v>325</v>
      </c>
      <c r="M2390" s="35" t="s">
        <v>326</v>
      </c>
      <c r="N2390" s="35" t="s">
        <v>46</v>
      </c>
      <c r="O2390" s="35" t="s">
        <v>49</v>
      </c>
      <c r="P2390" s="35" t="s">
        <v>610</v>
      </c>
      <c r="Q2390" s="35" t="s">
        <v>587</v>
      </c>
      <c r="S2390" s="35" t="s">
        <v>502</v>
      </c>
      <c r="T2390" s="35" t="s">
        <v>503</v>
      </c>
      <c r="U2390" s="35" t="s">
        <v>612</v>
      </c>
      <c r="W2390" s="35" t="s">
        <v>57</v>
      </c>
      <c r="X2390" s="35" t="s">
        <v>72</v>
      </c>
      <c r="Y2390" s="35" t="s">
        <v>329</v>
      </c>
      <c r="Z2390" s="35" t="s">
        <v>591</v>
      </c>
    </row>
    <row r="2391" spans="1:26" ht="15" customHeight="1">
      <c r="A2391" s="35" t="s">
        <v>1308</v>
      </c>
      <c r="B2391" s="35" t="s">
        <v>568</v>
      </c>
      <c r="C2391" s="35" t="s">
        <v>614</v>
      </c>
      <c r="D2391" s="35">
        <f>IFERROR(IF($A2391="HDC",IF(VLOOKUP($C2391,hdc!$B$2:$F$1600,2,FALSE())="","",VLOOKUP($C2391,hdc!$B$2:$F$1600,2,FALSE())),IF($A2391="NAUTICS",IF(VLOOKUP($C2391,nautics!$B$2:$F$1200,2,FALSE())="","",VLOOKUP($C2391,nautics!$B$2:$F$1200,2,FALSE())),IF($A2391="ST",IF(VLOOKUP($C2391,st!$B$2:$F$400,2,FALSE())="","",VLOOKUP($C2391,st!$B$2:$F$400,2,FALSE())),""))),"")</f>
        <v>1</v>
      </c>
      <c r="E2391" s="35">
        <f>IFERROR(IF($A2391="HDC",IF(VLOOKUP($C2391,hdc!$B$2:$F$1600,3,FALSE())="","",VLOOKUP($C2391,hdc!$B$2:$F$1600,3,FALSE())),IF($A2391="NAUTICS",IF(VLOOKUP($C2391,nautics!$B$2:$F$1200,3,FALSE())="","",VLOOKUP($C2391,nautics!$B$2:$F$1200,3,FALSE())),IF($A2391="ST",IF(VLOOKUP($C2391,st!$B$2:$F$400,3,FALSE())="","",VLOOKUP($C2391,st!$B$2:$F$400,3,FALSE())),""))),"")</f>
        <v>1</v>
      </c>
      <c r="F2391" s="35" t="str">
        <f>IFERROR(IF($A2391="HDC",IF(VLOOKUP($C2391,hdc!$B$2:$F$1600,4,FALSE())="","",VLOOKUP($C2391,hdc!$B$2:$F$1600,4,FALSE())),IF($A2391="NAUTICS",IF(VLOOKUP($C2391,nautics!$B$2:$F$1200,4,FALSE())="","",VLOOKUP($C2391,nautics!$B$2:$F$1200,4,FALSE())),IF($A2391="ST",IF(VLOOKUP($C2391,st!$B$2:$F$400,4,FALSE())="","",VLOOKUP($C2391,st!$B$2:$F$400,4,FALSE())),""))),"")</f>
        <v/>
      </c>
      <c r="G2391" s="35" t="str">
        <f>IFERROR(IF($A2391="HDC",IF(VLOOKUP($C2391,hdc!$B$2:$F$1600,5,FALSE())="","",VLOOKUP($C2391,hdc!$B$2:$F$1600,5,FALSE())),IF($A2391="NAUTICS",IF(VLOOKUP($C2391,nautics!$B$2:$F$1200,5,FALSE())="","",VLOOKUP($C2391,nautics!$B$2:$F$1200,5,FALSE())),IF($A2391="ST",IF(VLOOKUP($C2391,st!$B$2:$F$400,5,FALSE())="","",VLOOKUP($C2391,st!$B$2:$F$400,5,FALSE())),""))),"")</f>
        <v/>
      </c>
      <c r="H2391" s="35" t="s">
        <v>579</v>
      </c>
      <c r="I2391" s="35" t="s">
        <v>582</v>
      </c>
      <c r="J2391" s="35" t="s">
        <v>617</v>
      </c>
      <c r="K2391" s="35">
        <f t="shared" si="9"/>
        <v>70</v>
      </c>
      <c r="L2391" s="35" t="s">
        <v>325</v>
      </c>
      <c r="M2391" s="35" t="s">
        <v>326</v>
      </c>
      <c r="N2391" s="35" t="s">
        <v>46</v>
      </c>
      <c r="O2391" s="35" t="s">
        <v>49</v>
      </c>
      <c r="P2391" s="35" t="s">
        <v>618</v>
      </c>
      <c r="Q2391" s="35" t="s">
        <v>619</v>
      </c>
      <c r="S2391" s="35" t="s">
        <v>502</v>
      </c>
      <c r="T2391" s="35" t="s">
        <v>503</v>
      </c>
      <c r="U2391" s="35" t="s">
        <v>612</v>
      </c>
      <c r="W2391" s="35" t="s">
        <v>57</v>
      </c>
      <c r="X2391" s="35" t="s">
        <v>72</v>
      </c>
      <c r="Y2391" s="35" t="s">
        <v>329</v>
      </c>
      <c r="Z2391" s="35" t="s">
        <v>591</v>
      </c>
    </row>
    <row r="2392" spans="1:26" ht="15" customHeight="1">
      <c r="A2392" s="35" t="s">
        <v>1308</v>
      </c>
      <c r="B2392" s="35" t="s">
        <v>568</v>
      </c>
      <c r="C2392" s="35" t="s">
        <v>622</v>
      </c>
      <c r="D2392" s="35" t="str">
        <f>IFERROR(IF($A2392="HDC",IF(VLOOKUP($C2392,hdc!$B$2:$F$1600,2,FALSE())="","",VLOOKUP($C2392,hdc!$B$2:$F$1600,2,FALSE())),IF($A2392="NAUTICS",IF(VLOOKUP($C2392,nautics!$B$2:$F$1200,2,FALSE())="","",VLOOKUP($C2392,nautics!$B$2:$F$1200,2,FALSE())),IF($A2392="ST",IF(VLOOKUP($C2392,st!$B$2:$F$400,2,FALSE())="","",VLOOKUP($C2392,st!$B$2:$F$400,2,FALSE())),""))),"")</f>
        <v/>
      </c>
      <c r="E2392" s="35" t="str">
        <f>IFERROR(IF($A2392="HDC",IF(VLOOKUP($C2392,hdc!$B$2:$F$1600,3,FALSE())="","",VLOOKUP($C2392,hdc!$B$2:$F$1600,3,FALSE())),IF($A2392="NAUTICS",IF(VLOOKUP($C2392,nautics!$B$2:$F$1200,3,FALSE())="","",VLOOKUP($C2392,nautics!$B$2:$F$1200,3,FALSE())),IF($A2392="ST",IF(VLOOKUP($C2392,st!$B$2:$F$400,3,FALSE())="","",VLOOKUP($C2392,st!$B$2:$F$400,3,FALSE())),""))),"")</f>
        <v/>
      </c>
      <c r="F2392" s="35" t="str">
        <f>IFERROR(IF($A2392="HDC",IF(VLOOKUP($C2392,hdc!$B$2:$F$1600,4,FALSE())="","",VLOOKUP($C2392,hdc!$B$2:$F$1600,4,FALSE())),IF($A2392="NAUTICS",IF(VLOOKUP($C2392,nautics!$B$2:$F$1200,4,FALSE())="","",VLOOKUP($C2392,nautics!$B$2:$F$1200,4,FALSE())),IF($A2392="ST",IF(VLOOKUP($C2392,st!$B$2:$F$400,4,FALSE())="","",VLOOKUP($C2392,st!$B$2:$F$400,4,FALSE())),""))),"")</f>
        <v/>
      </c>
      <c r="G2392" s="35" t="str">
        <f>IFERROR(IF($A2392="HDC",IF(VLOOKUP($C2392,hdc!$B$2:$F$1600,5,FALSE())="","",VLOOKUP($C2392,hdc!$B$2:$F$1600,5,FALSE())),IF($A2392="NAUTICS",IF(VLOOKUP($C2392,nautics!$B$2:$F$1200,5,FALSE())="","",VLOOKUP($C2392,nautics!$B$2:$F$1200,5,FALSE())),IF($A2392="ST",IF(VLOOKUP($C2392,st!$B$2:$F$400,5,FALSE())="","",VLOOKUP($C2392,st!$B$2:$F$400,5,FALSE())),""))),"")</f>
        <v/>
      </c>
      <c r="H2392" s="35" t="s">
        <v>579</v>
      </c>
      <c r="I2392" s="35" t="s">
        <v>582</v>
      </c>
      <c r="J2392" s="35" t="s">
        <v>624</v>
      </c>
      <c r="K2392" s="35">
        <f t="shared" si="9"/>
        <v>71</v>
      </c>
      <c r="L2392" s="35" t="s">
        <v>626</v>
      </c>
      <c r="M2392" s="35" t="s">
        <v>627</v>
      </c>
      <c r="N2392" s="35" t="s">
        <v>502</v>
      </c>
      <c r="O2392" s="35" t="s">
        <v>503</v>
      </c>
      <c r="P2392" s="35" t="s">
        <v>628</v>
      </c>
      <c r="Q2392" s="35" t="s">
        <v>629</v>
      </c>
      <c r="S2392" s="35" t="s">
        <v>43</v>
      </c>
      <c r="T2392" s="35" t="s">
        <v>45</v>
      </c>
      <c r="U2392" s="35" t="s">
        <v>631</v>
      </c>
      <c r="W2392" s="35" t="s">
        <v>57</v>
      </c>
      <c r="X2392" s="35" t="s">
        <v>72</v>
      </c>
      <c r="Y2392" s="35" t="s">
        <v>591</v>
      </c>
      <c r="Z2392" s="35" t="s">
        <v>634</v>
      </c>
    </row>
    <row r="2393" spans="1:26" ht="15" customHeight="1">
      <c r="A2393" s="35" t="s">
        <v>1308</v>
      </c>
      <c r="B2393" s="35" t="s">
        <v>568</v>
      </c>
      <c r="C2393" s="35" t="s">
        <v>636</v>
      </c>
      <c r="D2393" s="35">
        <f>IFERROR(IF($A2393="HDC",IF(VLOOKUP($C2393,hdc!$B$2:$F$1600,2,FALSE())="","",VLOOKUP($C2393,hdc!$B$2:$F$1600,2,FALSE())),IF($A2393="NAUTICS",IF(VLOOKUP($C2393,nautics!$B$2:$F$1200,2,FALSE())="","",VLOOKUP($C2393,nautics!$B$2:$F$1200,2,FALSE())),IF($A2393="ST",IF(VLOOKUP($C2393,st!$B$2:$F$400,2,FALSE())="","",VLOOKUP($C2393,st!$B$2:$F$400,2,FALSE())),""))),"")</f>
        <v>1</v>
      </c>
      <c r="E2393" s="35" t="str">
        <f>IFERROR(IF($A2393="HDC",IF(VLOOKUP($C2393,hdc!$B$2:$F$1600,3,FALSE())="","",VLOOKUP($C2393,hdc!$B$2:$F$1600,3,FALSE())),IF($A2393="NAUTICS",IF(VLOOKUP($C2393,nautics!$B$2:$F$1200,3,FALSE())="","",VLOOKUP($C2393,nautics!$B$2:$F$1200,3,FALSE())),IF($A2393="ST",IF(VLOOKUP($C2393,st!$B$2:$F$400,3,FALSE())="","",VLOOKUP($C2393,st!$B$2:$F$400,3,FALSE())),""))),"")</f>
        <v/>
      </c>
      <c r="F2393" s="35" t="str">
        <f>IFERROR(IF($A2393="HDC",IF(VLOOKUP($C2393,hdc!$B$2:$F$1600,4,FALSE())="","",VLOOKUP($C2393,hdc!$B$2:$F$1600,4,FALSE())),IF($A2393="NAUTICS",IF(VLOOKUP($C2393,nautics!$B$2:$F$1200,4,FALSE())="","",VLOOKUP($C2393,nautics!$B$2:$F$1200,4,FALSE())),IF($A2393="ST",IF(VLOOKUP($C2393,st!$B$2:$F$400,4,FALSE())="","",VLOOKUP($C2393,st!$B$2:$F$400,4,FALSE())),""))),"")</f>
        <v/>
      </c>
      <c r="G2393" s="35" t="str">
        <f>IFERROR(IF($A2393="HDC",IF(VLOOKUP($C2393,hdc!$B$2:$F$1600,5,FALSE())="","",VLOOKUP($C2393,hdc!$B$2:$F$1600,5,FALSE())),IF($A2393="NAUTICS",IF(VLOOKUP($C2393,nautics!$B$2:$F$1200,5,FALSE())="","",VLOOKUP($C2393,nautics!$B$2:$F$1200,5,FALSE())),IF($A2393="ST",IF(VLOOKUP($C2393,st!$B$2:$F$400,5,FALSE())="","",VLOOKUP($C2393,st!$B$2:$F$400,5,FALSE())),""))),"")</f>
        <v/>
      </c>
      <c r="H2393" s="35" t="s">
        <v>415</v>
      </c>
      <c r="I2393" s="35" t="s">
        <v>31</v>
      </c>
      <c r="J2393" s="35" t="s">
        <v>85</v>
      </c>
      <c r="K2393" s="35">
        <f t="shared" si="9"/>
        <v>6</v>
      </c>
      <c r="L2393" s="35" t="s">
        <v>159</v>
      </c>
      <c r="M2393" s="35" t="s">
        <v>160</v>
      </c>
      <c r="N2393" s="35" t="s">
        <v>43</v>
      </c>
      <c r="O2393" s="35" t="s">
        <v>45</v>
      </c>
      <c r="P2393" s="35" t="s">
        <v>648</v>
      </c>
      <c r="Q2393" s="35" t="s">
        <v>650</v>
      </c>
      <c r="S2393" s="35" t="s">
        <v>43</v>
      </c>
      <c r="T2393" s="35" t="s">
        <v>45</v>
      </c>
      <c r="U2393" s="35" t="s">
        <v>89</v>
      </c>
      <c r="W2393" s="35" t="s">
        <v>78</v>
      </c>
      <c r="X2393" s="35" t="s">
        <v>94</v>
      </c>
      <c r="Y2393" s="35" t="s">
        <v>89</v>
      </c>
      <c r="Z2393" s="35" t="s">
        <v>89</v>
      </c>
    </row>
    <row r="2394" spans="1:26" ht="15" customHeight="1">
      <c r="A2394" s="35" t="s">
        <v>1308</v>
      </c>
      <c r="B2394" s="35" t="s">
        <v>568</v>
      </c>
      <c r="C2394" s="35" t="s">
        <v>653</v>
      </c>
      <c r="D2394" s="35">
        <f>IFERROR(IF($A2394="HDC",IF(VLOOKUP($C2394,hdc!$B$2:$F$1600,2,FALSE())="","",VLOOKUP($C2394,hdc!$B$2:$F$1600,2,FALSE())),IF($A2394="NAUTICS",IF(VLOOKUP($C2394,nautics!$B$2:$F$1200,2,FALSE())="","",VLOOKUP($C2394,nautics!$B$2:$F$1200,2,FALSE())),IF($A2394="ST",IF(VLOOKUP($C2394,st!$B$2:$F$400,2,FALSE())="","",VLOOKUP($C2394,st!$B$2:$F$400,2,FALSE())),""))),"")</f>
        <v>1</v>
      </c>
      <c r="E2394" s="35" t="str">
        <f>IFERROR(IF($A2394="HDC",IF(VLOOKUP($C2394,hdc!$B$2:$F$1600,3,FALSE())="","",VLOOKUP($C2394,hdc!$B$2:$F$1600,3,FALSE())),IF($A2394="NAUTICS",IF(VLOOKUP($C2394,nautics!$B$2:$F$1200,3,FALSE())="","",VLOOKUP($C2394,nautics!$B$2:$F$1200,3,FALSE())),IF($A2394="ST",IF(VLOOKUP($C2394,st!$B$2:$F$400,3,FALSE())="","",VLOOKUP($C2394,st!$B$2:$F$400,3,FALSE())),""))),"")</f>
        <v/>
      </c>
      <c r="F2394" s="35" t="str">
        <f>IFERROR(IF($A2394="HDC",IF(VLOOKUP($C2394,hdc!$B$2:$F$1600,4,FALSE())="","",VLOOKUP($C2394,hdc!$B$2:$F$1600,4,FALSE())),IF($A2394="NAUTICS",IF(VLOOKUP($C2394,nautics!$B$2:$F$1200,4,FALSE())="","",VLOOKUP($C2394,nautics!$B$2:$F$1200,4,FALSE())),IF($A2394="ST",IF(VLOOKUP($C2394,st!$B$2:$F$400,4,FALSE())="","",VLOOKUP($C2394,st!$B$2:$F$400,4,FALSE())),""))),"")</f>
        <v/>
      </c>
      <c r="G2394" s="35" t="str">
        <f>IFERROR(IF($A2394="HDC",IF(VLOOKUP($C2394,hdc!$B$2:$F$1600,5,FALSE())="","",VLOOKUP($C2394,hdc!$B$2:$F$1600,5,FALSE())),IF($A2394="NAUTICS",IF(VLOOKUP($C2394,nautics!$B$2:$F$1200,5,FALSE())="","",VLOOKUP($C2394,nautics!$B$2:$F$1200,5,FALSE())),IF($A2394="ST",IF(VLOOKUP($C2394,st!$B$2:$F$400,5,FALSE())="","",VLOOKUP($C2394,st!$B$2:$F$400,5,FALSE())),""))),"")</f>
        <v/>
      </c>
      <c r="H2394" s="35" t="s">
        <v>415</v>
      </c>
      <c r="I2394" s="35" t="s">
        <v>31</v>
      </c>
      <c r="J2394" s="35" t="s">
        <v>85</v>
      </c>
      <c r="K2394" s="35">
        <f t="shared" si="9"/>
        <v>6</v>
      </c>
      <c r="L2394" s="35" t="s">
        <v>648</v>
      </c>
      <c r="M2394" s="35" t="s">
        <v>650</v>
      </c>
      <c r="N2394" s="35" t="s">
        <v>43</v>
      </c>
      <c r="O2394" s="35" t="s">
        <v>45</v>
      </c>
      <c r="P2394" s="35" t="s">
        <v>628</v>
      </c>
      <c r="Q2394" s="35" t="s">
        <v>629</v>
      </c>
      <c r="S2394" s="35" t="s">
        <v>43</v>
      </c>
      <c r="T2394" s="35" t="s">
        <v>45</v>
      </c>
      <c r="U2394" s="35" t="s">
        <v>89</v>
      </c>
      <c r="W2394" s="35" t="s">
        <v>78</v>
      </c>
      <c r="X2394" s="35" t="s">
        <v>94</v>
      </c>
      <c r="Y2394" s="35" t="s">
        <v>89</v>
      </c>
      <c r="Z2394" s="35" t="s">
        <v>89</v>
      </c>
    </row>
    <row r="2395" spans="1:26" ht="15" customHeight="1">
      <c r="A2395" s="35" t="s">
        <v>1308</v>
      </c>
      <c r="B2395" s="35" t="s">
        <v>660</v>
      </c>
      <c r="C2395" s="35" t="s">
        <v>663</v>
      </c>
      <c r="D2395" s="35" t="str">
        <f>IFERROR(IF($A2395="HDC",IF(VLOOKUP($C2395,hdc!$B$2:$F$1600,2,FALSE())="","",VLOOKUP($C2395,hdc!$B$2:$F$1600,2,FALSE())),IF($A2395="NAUTICS",IF(VLOOKUP($C2395,nautics!$B$2:$F$1200,2,FALSE())="","",VLOOKUP($C2395,nautics!$B$2:$F$1200,2,FALSE())),IF($A2395="ST",IF(VLOOKUP($C2395,st!$B$2:$F$400,2,FALSE())="","",VLOOKUP($C2395,st!$B$2:$F$400,2,FALSE())),""))),"")</f>
        <v/>
      </c>
      <c r="E2395" s="35" t="str">
        <f>IFERROR(IF($A2395="HDC",IF(VLOOKUP($C2395,hdc!$B$2:$F$1600,3,FALSE())="","",VLOOKUP($C2395,hdc!$B$2:$F$1600,3,FALSE())),IF($A2395="NAUTICS",IF(VLOOKUP($C2395,nautics!$B$2:$F$1200,3,FALSE())="","",VLOOKUP($C2395,nautics!$B$2:$F$1200,3,FALSE())),IF($A2395="ST",IF(VLOOKUP($C2395,st!$B$2:$F$400,3,FALSE())="","",VLOOKUP($C2395,st!$B$2:$F$400,3,FALSE())),""))),"")</f>
        <v/>
      </c>
      <c r="F2395" s="35" t="str">
        <f>IFERROR(IF($A2395="HDC",IF(VLOOKUP($C2395,hdc!$B$2:$F$1600,4,FALSE())="","",VLOOKUP($C2395,hdc!$B$2:$F$1600,4,FALSE())),IF($A2395="NAUTICS",IF(VLOOKUP($C2395,nautics!$B$2:$F$1200,4,FALSE())="","",VLOOKUP($C2395,nautics!$B$2:$F$1200,4,FALSE())),IF($A2395="ST",IF(VLOOKUP($C2395,st!$B$2:$F$400,4,FALSE())="","",VLOOKUP($C2395,st!$B$2:$F$400,4,FALSE())),""))),"")</f>
        <v/>
      </c>
      <c r="G2395" s="35" t="str">
        <f>IFERROR(IF($A2395="HDC",IF(VLOOKUP($C2395,hdc!$B$2:$F$1600,5,FALSE())="","",VLOOKUP($C2395,hdc!$B$2:$F$1600,5,FALSE())),IF($A2395="NAUTICS",IF(VLOOKUP($C2395,nautics!$B$2:$F$1200,5,FALSE())="","",VLOOKUP($C2395,nautics!$B$2:$F$1200,5,FALSE())),IF($A2395="ST",IF(VLOOKUP($C2395,st!$B$2:$F$400,5,FALSE())="","",VLOOKUP($C2395,st!$B$2:$F$400,5,FALSE())),""))),"")</f>
        <v/>
      </c>
      <c r="H2395" s="35" t="s">
        <v>83</v>
      </c>
      <c r="I2395" s="35" t="s">
        <v>34</v>
      </c>
      <c r="J2395" s="35" t="s">
        <v>85</v>
      </c>
      <c r="K2395" s="35">
        <f t="shared" si="9"/>
        <v>6</v>
      </c>
      <c r="L2395" s="35" t="s">
        <v>39</v>
      </c>
      <c r="M2395" s="35" t="s">
        <v>44</v>
      </c>
      <c r="N2395" s="35" t="s">
        <v>46</v>
      </c>
      <c r="O2395" s="35" t="s">
        <v>49</v>
      </c>
      <c r="P2395" s="35" t="s">
        <v>39</v>
      </c>
      <c r="Q2395" s="35" t="s">
        <v>44</v>
      </c>
      <c r="S2395" s="35" t="s">
        <v>46</v>
      </c>
      <c r="T2395" s="35" t="s">
        <v>49</v>
      </c>
      <c r="U2395" s="35" t="s">
        <v>89</v>
      </c>
      <c r="W2395" s="35" t="s">
        <v>78</v>
      </c>
      <c r="X2395" s="35" t="s">
        <v>94</v>
      </c>
      <c r="Y2395" s="35" t="s">
        <v>89</v>
      </c>
      <c r="Z2395" s="35" t="s">
        <v>89</v>
      </c>
    </row>
    <row r="2396" spans="1:26" ht="15" customHeight="1">
      <c r="A2396" s="35" t="s">
        <v>1308</v>
      </c>
      <c r="B2396" s="35" t="s">
        <v>660</v>
      </c>
      <c r="C2396" s="35" t="s">
        <v>678</v>
      </c>
      <c r="D2396" s="35">
        <f>IFERROR(IF($A2396="HDC",IF(VLOOKUP($C2396,hdc!$B$2:$F$1600,2,FALSE())="","",VLOOKUP($C2396,hdc!$B$2:$F$1600,2,FALSE())),IF($A2396="NAUTICS",IF(VLOOKUP($C2396,nautics!$B$2:$F$1200,2,FALSE())="","",VLOOKUP($C2396,nautics!$B$2:$F$1200,2,FALSE())),IF($A2396="ST",IF(VLOOKUP($C2396,st!$B$2:$F$400,2,FALSE())="","",VLOOKUP($C2396,st!$B$2:$F$400,2,FALSE())),""))),"")</f>
        <v>1</v>
      </c>
      <c r="E2396" s="35">
        <f>IFERROR(IF($A2396="HDC",IF(VLOOKUP($C2396,hdc!$B$2:$F$1600,3,FALSE())="","",VLOOKUP($C2396,hdc!$B$2:$F$1600,3,FALSE())),IF($A2396="NAUTICS",IF(VLOOKUP($C2396,nautics!$B$2:$F$1200,3,FALSE())="","",VLOOKUP($C2396,nautics!$B$2:$F$1200,3,FALSE())),IF($A2396="ST",IF(VLOOKUP($C2396,st!$B$2:$F$400,3,FALSE())="","",VLOOKUP($C2396,st!$B$2:$F$400,3,FALSE())),""))),"")</f>
        <v>1</v>
      </c>
      <c r="F2396" s="35" t="str">
        <f>IFERROR(IF($A2396="HDC",IF(VLOOKUP($C2396,hdc!$B$2:$F$1600,4,FALSE())="","",VLOOKUP($C2396,hdc!$B$2:$F$1600,4,FALSE())),IF($A2396="NAUTICS",IF(VLOOKUP($C2396,nautics!$B$2:$F$1200,4,FALSE())="","",VLOOKUP($C2396,nautics!$B$2:$F$1200,4,FALSE())),IF($A2396="ST",IF(VLOOKUP($C2396,st!$B$2:$F$400,4,FALSE())="","",VLOOKUP($C2396,st!$B$2:$F$400,4,FALSE())),""))),"")</f>
        <v/>
      </c>
      <c r="G2396" s="35" t="str">
        <f>IFERROR(IF($A2396="HDC",IF(VLOOKUP($C2396,hdc!$B$2:$F$1600,5,FALSE())="","",VLOOKUP($C2396,hdc!$B$2:$F$1600,5,FALSE())),IF($A2396="NAUTICS",IF(VLOOKUP($C2396,nautics!$B$2:$F$1200,5,FALSE())="","",VLOOKUP($C2396,nautics!$B$2:$F$1200,5,FALSE())),IF($A2396="ST",IF(VLOOKUP($C2396,st!$B$2:$F$400,5,FALSE())="","",VLOOKUP($C2396,st!$B$2:$F$400,5,FALSE())),""))),"")</f>
        <v/>
      </c>
      <c r="H2396" s="35" t="s">
        <v>680</v>
      </c>
      <c r="I2396" s="35" t="s">
        <v>582</v>
      </c>
      <c r="J2396" s="35" t="s">
        <v>682</v>
      </c>
      <c r="K2396" s="35">
        <f t="shared" si="9"/>
        <v>96</v>
      </c>
      <c r="L2396" s="35" t="s">
        <v>39</v>
      </c>
      <c r="M2396" s="35" t="s">
        <v>44</v>
      </c>
      <c r="N2396" s="35" t="s">
        <v>46</v>
      </c>
      <c r="O2396" s="35" t="s">
        <v>49</v>
      </c>
      <c r="P2396" s="35" t="s">
        <v>685</v>
      </c>
      <c r="Q2396" s="35" t="s">
        <v>686</v>
      </c>
      <c r="S2396" s="35" t="s">
        <v>502</v>
      </c>
      <c r="T2396" s="35" t="s">
        <v>503</v>
      </c>
      <c r="U2396" s="35" t="s">
        <v>589</v>
      </c>
      <c r="W2396" s="35" t="s">
        <v>57</v>
      </c>
      <c r="X2396" s="35" t="s">
        <v>72</v>
      </c>
      <c r="Y2396" s="35" t="s">
        <v>73</v>
      </c>
      <c r="Z2396" s="35" t="s">
        <v>591</v>
      </c>
    </row>
    <row r="2397" spans="1:26" ht="15" customHeight="1">
      <c r="A2397" s="35" t="s">
        <v>1308</v>
      </c>
      <c r="B2397" s="35" t="s">
        <v>660</v>
      </c>
      <c r="C2397" s="35" t="s">
        <v>690</v>
      </c>
      <c r="D2397" s="35" t="str">
        <f>IFERROR(IF($A2397="HDC",IF(VLOOKUP($C2397,hdc!$B$2:$F$1600,2,FALSE())="","",VLOOKUP($C2397,hdc!$B$2:$F$1600,2,FALSE())),IF($A2397="NAUTICS",IF(VLOOKUP($C2397,nautics!$B$2:$F$1200,2,FALSE())="","",VLOOKUP($C2397,nautics!$B$2:$F$1200,2,FALSE())),IF($A2397="ST",IF(VLOOKUP($C2397,st!$B$2:$F$400,2,FALSE())="","",VLOOKUP($C2397,st!$B$2:$F$400,2,FALSE())),""))),"")</f>
        <v/>
      </c>
      <c r="E2397" s="35" t="str">
        <f>IFERROR(IF($A2397="HDC",IF(VLOOKUP($C2397,hdc!$B$2:$F$1600,3,FALSE())="","",VLOOKUP($C2397,hdc!$B$2:$F$1600,3,FALSE())),IF($A2397="NAUTICS",IF(VLOOKUP($C2397,nautics!$B$2:$F$1200,3,FALSE())="","",VLOOKUP($C2397,nautics!$B$2:$F$1200,3,FALSE())),IF($A2397="ST",IF(VLOOKUP($C2397,st!$B$2:$F$400,3,FALSE())="","",VLOOKUP($C2397,st!$B$2:$F$400,3,FALSE())),""))),"")</f>
        <v/>
      </c>
      <c r="F2397" s="35" t="str">
        <f>IFERROR(IF($A2397="HDC",IF(VLOOKUP($C2397,hdc!$B$2:$F$1600,4,FALSE())="","",VLOOKUP($C2397,hdc!$B$2:$F$1600,4,FALSE())),IF($A2397="NAUTICS",IF(VLOOKUP($C2397,nautics!$B$2:$F$1200,4,FALSE())="","",VLOOKUP($C2397,nautics!$B$2:$F$1200,4,FALSE())),IF($A2397="ST",IF(VLOOKUP($C2397,st!$B$2:$F$400,4,FALSE())="","",VLOOKUP($C2397,st!$B$2:$F$400,4,FALSE())),""))),"")</f>
        <v/>
      </c>
      <c r="G2397" s="35" t="str">
        <f>IFERROR(IF($A2397="HDC",IF(VLOOKUP($C2397,hdc!$B$2:$F$1600,5,FALSE())="","",VLOOKUP($C2397,hdc!$B$2:$F$1600,5,FALSE())),IF($A2397="NAUTICS",IF(VLOOKUP($C2397,nautics!$B$2:$F$1200,5,FALSE())="","",VLOOKUP($C2397,nautics!$B$2:$F$1200,5,FALSE())),IF($A2397="ST",IF(VLOOKUP($C2397,st!$B$2:$F$400,5,FALSE())="","",VLOOKUP($C2397,st!$B$2:$F$400,5,FALSE())),""))),"")</f>
        <v/>
      </c>
      <c r="H2397" s="35" t="s">
        <v>83</v>
      </c>
      <c r="I2397" s="35" t="s">
        <v>34</v>
      </c>
      <c r="J2397" s="35" t="s">
        <v>85</v>
      </c>
      <c r="K2397" s="35">
        <f t="shared" si="9"/>
        <v>6</v>
      </c>
      <c r="L2397" s="35" t="s">
        <v>39</v>
      </c>
      <c r="M2397" s="35" t="s">
        <v>44</v>
      </c>
      <c r="N2397" s="35" t="s">
        <v>46</v>
      </c>
      <c r="O2397" s="35" t="s">
        <v>49</v>
      </c>
      <c r="P2397" s="35" t="s">
        <v>39</v>
      </c>
      <c r="Q2397" s="35" t="s">
        <v>44</v>
      </c>
      <c r="S2397" s="35" t="s">
        <v>46</v>
      </c>
      <c r="T2397" s="35" t="s">
        <v>49</v>
      </c>
      <c r="U2397" s="35" t="s">
        <v>89</v>
      </c>
      <c r="W2397" s="35" t="s">
        <v>78</v>
      </c>
      <c r="X2397" s="35" t="s">
        <v>94</v>
      </c>
      <c r="Y2397" s="35" t="s">
        <v>89</v>
      </c>
      <c r="Z2397" s="35" t="s">
        <v>89</v>
      </c>
    </row>
    <row r="2398" spans="1:26" ht="15" customHeight="1">
      <c r="A2398" s="35" t="s">
        <v>1308</v>
      </c>
      <c r="B2398" s="35" t="s">
        <v>660</v>
      </c>
      <c r="C2398" s="35" t="s">
        <v>697</v>
      </c>
      <c r="D2398" s="35" t="str">
        <f>IFERROR(IF($A2398="HDC",IF(VLOOKUP($C2398,hdc!$B$2:$F$1600,2,FALSE())="","",VLOOKUP($C2398,hdc!$B$2:$F$1600,2,FALSE())),IF($A2398="NAUTICS",IF(VLOOKUP($C2398,nautics!$B$2:$F$1200,2,FALSE())="","",VLOOKUP($C2398,nautics!$B$2:$F$1200,2,FALSE())),IF($A2398="ST",IF(VLOOKUP($C2398,st!$B$2:$F$400,2,FALSE())="","",VLOOKUP($C2398,st!$B$2:$F$400,2,FALSE())),""))),"")</f>
        <v/>
      </c>
      <c r="E2398" s="35" t="str">
        <f>IFERROR(IF($A2398="HDC",IF(VLOOKUP($C2398,hdc!$B$2:$F$1600,3,FALSE())="","",VLOOKUP($C2398,hdc!$B$2:$F$1600,3,FALSE())),IF($A2398="NAUTICS",IF(VLOOKUP($C2398,nautics!$B$2:$F$1200,3,FALSE())="","",VLOOKUP($C2398,nautics!$B$2:$F$1200,3,FALSE())),IF($A2398="ST",IF(VLOOKUP($C2398,st!$B$2:$F$400,3,FALSE())="","",VLOOKUP($C2398,st!$B$2:$F$400,3,FALSE())),""))),"")</f>
        <v/>
      </c>
      <c r="F2398" s="35" t="str">
        <f>IFERROR(IF($A2398="HDC",IF(VLOOKUP($C2398,hdc!$B$2:$F$1600,4,FALSE())="","",VLOOKUP($C2398,hdc!$B$2:$F$1600,4,FALSE())),IF($A2398="NAUTICS",IF(VLOOKUP($C2398,nautics!$B$2:$F$1200,4,FALSE())="","",VLOOKUP($C2398,nautics!$B$2:$F$1200,4,FALSE())),IF($A2398="ST",IF(VLOOKUP($C2398,st!$B$2:$F$400,4,FALSE())="","",VLOOKUP($C2398,st!$B$2:$F$400,4,FALSE())),""))),"")</f>
        <v/>
      </c>
      <c r="G2398" s="35" t="str">
        <f>IFERROR(IF($A2398="HDC",IF(VLOOKUP($C2398,hdc!$B$2:$F$1600,5,FALSE())="","",VLOOKUP($C2398,hdc!$B$2:$F$1600,5,FALSE())),IF($A2398="NAUTICS",IF(VLOOKUP($C2398,nautics!$B$2:$F$1200,5,FALSE())="","",VLOOKUP($C2398,nautics!$B$2:$F$1200,5,FALSE())),IF($A2398="ST",IF(VLOOKUP($C2398,st!$B$2:$F$400,5,FALSE())="","",VLOOKUP($C2398,st!$B$2:$F$400,5,FALSE())),""))),"")</f>
        <v/>
      </c>
      <c r="H2398" s="35" t="s">
        <v>83</v>
      </c>
      <c r="I2398" s="35" t="s">
        <v>34</v>
      </c>
      <c r="J2398" s="35" t="s">
        <v>85</v>
      </c>
      <c r="K2398" s="35">
        <f t="shared" si="9"/>
        <v>6</v>
      </c>
      <c r="L2398" s="35" t="s">
        <v>39</v>
      </c>
      <c r="M2398" s="35" t="s">
        <v>44</v>
      </c>
      <c r="N2398" s="35" t="s">
        <v>46</v>
      </c>
      <c r="O2398" s="35" t="s">
        <v>49</v>
      </c>
      <c r="P2398" s="35" t="s">
        <v>39</v>
      </c>
      <c r="Q2398" s="35" t="s">
        <v>44</v>
      </c>
      <c r="S2398" s="35" t="s">
        <v>46</v>
      </c>
      <c r="T2398" s="35" t="s">
        <v>49</v>
      </c>
      <c r="U2398" s="35" t="s">
        <v>89</v>
      </c>
      <c r="W2398" s="35" t="s">
        <v>78</v>
      </c>
      <c r="X2398" s="35" t="s">
        <v>94</v>
      </c>
      <c r="Y2398" s="35" t="s">
        <v>89</v>
      </c>
      <c r="Z2398" s="35" t="s">
        <v>89</v>
      </c>
    </row>
    <row r="2399" spans="1:26" ht="15" customHeight="1">
      <c r="A2399" s="35" t="s">
        <v>1308</v>
      </c>
      <c r="B2399" s="35" t="s">
        <v>660</v>
      </c>
      <c r="C2399" s="35" t="s">
        <v>702</v>
      </c>
      <c r="D2399" s="35" t="str">
        <f>IFERROR(IF($A2399="HDC",IF(VLOOKUP($C2399,hdc!$B$2:$F$1600,2,FALSE())="","",VLOOKUP($C2399,hdc!$B$2:$F$1600,2,FALSE())),IF($A2399="NAUTICS",IF(VLOOKUP($C2399,nautics!$B$2:$F$1200,2,FALSE())="","",VLOOKUP($C2399,nautics!$B$2:$F$1200,2,FALSE())),IF($A2399="ST",IF(VLOOKUP($C2399,st!$B$2:$F$400,2,FALSE())="","",VLOOKUP($C2399,st!$B$2:$F$400,2,FALSE())),""))),"")</f>
        <v/>
      </c>
      <c r="E2399" s="35" t="str">
        <f>IFERROR(IF($A2399="HDC",IF(VLOOKUP($C2399,hdc!$B$2:$F$1600,3,FALSE())="","",VLOOKUP($C2399,hdc!$B$2:$F$1600,3,FALSE())),IF($A2399="NAUTICS",IF(VLOOKUP($C2399,nautics!$B$2:$F$1200,3,FALSE())="","",VLOOKUP($C2399,nautics!$B$2:$F$1200,3,FALSE())),IF($A2399="ST",IF(VLOOKUP($C2399,st!$B$2:$F$400,3,FALSE())="","",VLOOKUP($C2399,st!$B$2:$F$400,3,FALSE())),""))),"")</f>
        <v/>
      </c>
      <c r="F2399" s="35" t="str">
        <f>IFERROR(IF($A2399="HDC",IF(VLOOKUP($C2399,hdc!$B$2:$F$1600,4,FALSE())="","",VLOOKUP($C2399,hdc!$B$2:$F$1600,4,FALSE())),IF($A2399="NAUTICS",IF(VLOOKUP($C2399,nautics!$B$2:$F$1200,4,FALSE())="","",VLOOKUP($C2399,nautics!$B$2:$F$1200,4,FALSE())),IF($A2399="ST",IF(VLOOKUP($C2399,st!$B$2:$F$400,4,FALSE())="","",VLOOKUP($C2399,st!$B$2:$F$400,4,FALSE())),""))),"")</f>
        <v/>
      </c>
      <c r="G2399" s="35" t="str">
        <f>IFERROR(IF($A2399="HDC",IF(VLOOKUP($C2399,hdc!$B$2:$F$1600,5,FALSE())="","",VLOOKUP($C2399,hdc!$B$2:$F$1600,5,FALSE())),IF($A2399="NAUTICS",IF(VLOOKUP($C2399,nautics!$B$2:$F$1200,5,FALSE())="","",VLOOKUP($C2399,nautics!$B$2:$F$1200,5,FALSE())),IF($A2399="ST",IF(VLOOKUP($C2399,st!$B$2:$F$400,5,FALSE())="","",VLOOKUP($C2399,st!$B$2:$F$400,5,FALSE())),""))),"")</f>
        <v/>
      </c>
      <c r="H2399" s="35" t="s">
        <v>83</v>
      </c>
      <c r="I2399" s="35" t="s">
        <v>34</v>
      </c>
      <c r="J2399" s="35" t="s">
        <v>85</v>
      </c>
      <c r="K2399" s="35">
        <f t="shared" si="9"/>
        <v>6</v>
      </c>
      <c r="L2399" s="35" t="s">
        <v>39</v>
      </c>
      <c r="M2399" s="35" t="s">
        <v>44</v>
      </c>
      <c r="N2399" s="35" t="s">
        <v>46</v>
      </c>
      <c r="O2399" s="35" t="s">
        <v>49</v>
      </c>
      <c r="P2399" s="35" t="s">
        <v>39</v>
      </c>
      <c r="Q2399" s="35" t="s">
        <v>44</v>
      </c>
      <c r="S2399" s="35" t="s">
        <v>46</v>
      </c>
      <c r="T2399" s="35" t="s">
        <v>49</v>
      </c>
      <c r="U2399" s="35" t="s">
        <v>89</v>
      </c>
      <c r="W2399" s="35" t="s">
        <v>78</v>
      </c>
      <c r="X2399" s="35" t="s">
        <v>94</v>
      </c>
      <c r="Y2399" s="35" t="s">
        <v>89</v>
      </c>
      <c r="Z2399" s="35" t="s">
        <v>89</v>
      </c>
    </row>
    <row r="2400" spans="1:26" ht="15" customHeight="1">
      <c r="A2400" s="35" t="s">
        <v>1308</v>
      </c>
      <c r="B2400" s="35" t="s">
        <v>660</v>
      </c>
      <c r="C2400" s="35" t="s">
        <v>724</v>
      </c>
      <c r="D2400" s="35">
        <f>IFERROR(IF($A2400="HDC",IF(VLOOKUP($C2400,hdc!$B$2:$F$1600,2,FALSE())="","",VLOOKUP($C2400,hdc!$B$2:$F$1600,2,FALSE())),IF($A2400="NAUTICS",IF(VLOOKUP($C2400,nautics!$B$2:$F$1200,2,FALSE())="","",VLOOKUP($C2400,nautics!$B$2:$F$1200,2,FALSE())),IF($A2400="ST",IF(VLOOKUP($C2400,st!$B$2:$F$400,2,FALSE())="","",VLOOKUP($C2400,st!$B$2:$F$400,2,FALSE())),""))),"")</f>
        <v>1</v>
      </c>
      <c r="E2400" s="35">
        <f>IFERROR(IF($A2400="HDC",IF(VLOOKUP($C2400,hdc!$B$2:$F$1600,3,FALSE())="","",VLOOKUP($C2400,hdc!$B$2:$F$1600,3,FALSE())),IF($A2400="NAUTICS",IF(VLOOKUP($C2400,nautics!$B$2:$F$1200,3,FALSE())="","",VLOOKUP($C2400,nautics!$B$2:$F$1200,3,FALSE())),IF($A2400="ST",IF(VLOOKUP($C2400,st!$B$2:$F$400,3,FALSE())="","",VLOOKUP($C2400,st!$B$2:$F$400,3,FALSE())),""))),"")</f>
        <v>1</v>
      </c>
      <c r="F2400" s="35" t="str">
        <f>IFERROR(IF($A2400="HDC",IF(VLOOKUP($C2400,hdc!$B$2:$F$1600,4,FALSE())="","",VLOOKUP($C2400,hdc!$B$2:$F$1600,4,FALSE())),IF($A2400="NAUTICS",IF(VLOOKUP($C2400,nautics!$B$2:$F$1200,4,FALSE())="","",VLOOKUP($C2400,nautics!$B$2:$F$1200,4,FALSE())),IF($A2400="ST",IF(VLOOKUP($C2400,st!$B$2:$F$400,4,FALSE())="","",VLOOKUP($C2400,st!$B$2:$F$400,4,FALSE())),""))),"")</f>
        <v/>
      </c>
      <c r="G2400" s="35" t="str">
        <f>IFERROR(IF($A2400="HDC",IF(VLOOKUP($C2400,hdc!$B$2:$F$1600,5,FALSE())="","",VLOOKUP($C2400,hdc!$B$2:$F$1600,5,FALSE())),IF($A2400="NAUTICS",IF(VLOOKUP($C2400,nautics!$B$2:$F$1200,5,FALSE())="","",VLOOKUP($C2400,nautics!$B$2:$F$1200,5,FALSE())),IF($A2400="ST",IF(VLOOKUP($C2400,st!$B$2:$F$400,5,FALSE())="","",VLOOKUP($C2400,st!$B$2:$F$400,5,FALSE())),""))),"")</f>
        <v/>
      </c>
      <c r="H2400" s="35" t="s">
        <v>680</v>
      </c>
      <c r="I2400" s="35" t="s">
        <v>582</v>
      </c>
      <c r="J2400" s="35" t="s">
        <v>682</v>
      </c>
      <c r="K2400" s="35">
        <f t="shared" si="9"/>
        <v>96</v>
      </c>
      <c r="L2400" s="35" t="s">
        <v>39</v>
      </c>
      <c r="M2400" s="35" t="s">
        <v>44</v>
      </c>
      <c r="N2400" s="35" t="s">
        <v>46</v>
      </c>
      <c r="O2400" s="35" t="s">
        <v>49</v>
      </c>
      <c r="P2400" s="35" t="s">
        <v>737</v>
      </c>
      <c r="Q2400" s="35" t="s">
        <v>739</v>
      </c>
      <c r="S2400" s="35" t="s">
        <v>502</v>
      </c>
      <c r="T2400" s="35" t="s">
        <v>503</v>
      </c>
      <c r="U2400" s="35" t="s">
        <v>589</v>
      </c>
      <c r="W2400" s="35" t="s">
        <v>57</v>
      </c>
      <c r="X2400" s="35" t="s">
        <v>72</v>
      </c>
      <c r="Y2400" s="35" t="s">
        <v>73</v>
      </c>
      <c r="Z2400" s="35" t="s">
        <v>591</v>
      </c>
    </row>
    <row r="2401" spans="1:26" ht="15" customHeight="1">
      <c r="A2401" s="35" t="s">
        <v>1308</v>
      </c>
      <c r="B2401" s="35" t="s">
        <v>660</v>
      </c>
      <c r="C2401" s="35" t="s">
        <v>744</v>
      </c>
      <c r="D2401" s="35" t="str">
        <f>IFERROR(IF($A2401="HDC",IF(VLOOKUP($C2401,hdc!$B$2:$F$1600,2,FALSE())="","",VLOOKUP($C2401,hdc!$B$2:$F$1600,2,FALSE())),IF($A2401="NAUTICS",IF(VLOOKUP($C2401,nautics!$B$2:$F$1200,2,FALSE())="","",VLOOKUP($C2401,nautics!$B$2:$F$1200,2,FALSE())),IF($A2401="ST",IF(VLOOKUP($C2401,st!$B$2:$F$400,2,FALSE())="","",VLOOKUP($C2401,st!$B$2:$F$400,2,FALSE())),""))),"")</f>
        <v/>
      </c>
      <c r="E2401" s="35" t="str">
        <f>IFERROR(IF($A2401="HDC",IF(VLOOKUP($C2401,hdc!$B$2:$F$1600,3,FALSE())="","",VLOOKUP($C2401,hdc!$B$2:$F$1600,3,FALSE())),IF($A2401="NAUTICS",IF(VLOOKUP($C2401,nautics!$B$2:$F$1200,3,FALSE())="","",VLOOKUP($C2401,nautics!$B$2:$F$1200,3,FALSE())),IF($A2401="ST",IF(VLOOKUP($C2401,st!$B$2:$F$400,3,FALSE())="","",VLOOKUP($C2401,st!$B$2:$F$400,3,FALSE())),""))),"")</f>
        <v/>
      </c>
      <c r="F2401" s="35" t="str">
        <f>IFERROR(IF($A2401="HDC",IF(VLOOKUP($C2401,hdc!$B$2:$F$1600,4,FALSE())="","",VLOOKUP($C2401,hdc!$B$2:$F$1600,4,FALSE())),IF($A2401="NAUTICS",IF(VLOOKUP($C2401,nautics!$B$2:$F$1200,4,FALSE())="","",VLOOKUP($C2401,nautics!$B$2:$F$1200,4,FALSE())),IF($A2401="ST",IF(VLOOKUP($C2401,st!$B$2:$F$400,4,FALSE())="","",VLOOKUP($C2401,st!$B$2:$F$400,4,FALSE())),""))),"")</f>
        <v/>
      </c>
      <c r="G2401" s="35" t="str">
        <f>IFERROR(IF($A2401="HDC",IF(VLOOKUP($C2401,hdc!$B$2:$F$1600,5,FALSE())="","",VLOOKUP($C2401,hdc!$B$2:$F$1600,5,FALSE())),IF($A2401="NAUTICS",IF(VLOOKUP($C2401,nautics!$B$2:$F$1200,5,FALSE())="","",VLOOKUP($C2401,nautics!$B$2:$F$1200,5,FALSE())),IF($A2401="ST",IF(VLOOKUP($C2401,st!$B$2:$F$400,5,FALSE())="","",VLOOKUP($C2401,st!$B$2:$F$400,5,FALSE())),""))),"")</f>
        <v/>
      </c>
      <c r="H2401" s="35" t="s">
        <v>83</v>
      </c>
      <c r="I2401" s="35" t="s">
        <v>34</v>
      </c>
      <c r="J2401" s="35" t="s">
        <v>85</v>
      </c>
      <c r="K2401" s="35">
        <f t="shared" si="9"/>
        <v>6</v>
      </c>
      <c r="L2401" s="35" t="s">
        <v>39</v>
      </c>
      <c r="M2401" s="35" t="s">
        <v>44</v>
      </c>
      <c r="N2401" s="35" t="s">
        <v>46</v>
      </c>
      <c r="O2401" s="35" t="s">
        <v>49</v>
      </c>
      <c r="P2401" s="35" t="s">
        <v>39</v>
      </c>
      <c r="Q2401" s="35" t="s">
        <v>44</v>
      </c>
      <c r="S2401" s="35" t="s">
        <v>46</v>
      </c>
      <c r="T2401" s="35" t="s">
        <v>49</v>
      </c>
      <c r="U2401" s="35" t="s">
        <v>89</v>
      </c>
      <c r="W2401" s="35" t="s">
        <v>78</v>
      </c>
      <c r="X2401" s="35" t="s">
        <v>94</v>
      </c>
      <c r="Y2401" s="35" t="s">
        <v>89</v>
      </c>
      <c r="Z2401" s="35" t="s">
        <v>89</v>
      </c>
    </row>
    <row r="2402" spans="1:26" ht="15" customHeight="1">
      <c r="A2402" s="35" t="s">
        <v>1308</v>
      </c>
      <c r="B2402" s="35" t="s">
        <v>660</v>
      </c>
      <c r="C2402" s="35" t="s">
        <v>755</v>
      </c>
      <c r="D2402" s="35" t="str">
        <f>IFERROR(IF($A2402="HDC",IF(VLOOKUP($C2402,hdc!$B$2:$F$1600,2,FALSE())="","",VLOOKUP($C2402,hdc!$B$2:$F$1600,2,FALSE())),IF($A2402="NAUTICS",IF(VLOOKUP($C2402,nautics!$B$2:$F$1200,2,FALSE())="","",VLOOKUP($C2402,nautics!$B$2:$F$1200,2,FALSE())),IF($A2402="ST",IF(VLOOKUP($C2402,st!$B$2:$F$400,2,FALSE())="","",VLOOKUP($C2402,st!$B$2:$F$400,2,FALSE())),""))),"")</f>
        <v/>
      </c>
      <c r="E2402" s="35" t="str">
        <f>IFERROR(IF($A2402="HDC",IF(VLOOKUP($C2402,hdc!$B$2:$F$1600,3,FALSE())="","",VLOOKUP($C2402,hdc!$B$2:$F$1600,3,FALSE())),IF($A2402="NAUTICS",IF(VLOOKUP($C2402,nautics!$B$2:$F$1200,3,FALSE())="","",VLOOKUP($C2402,nautics!$B$2:$F$1200,3,FALSE())),IF($A2402="ST",IF(VLOOKUP($C2402,st!$B$2:$F$400,3,FALSE())="","",VLOOKUP($C2402,st!$B$2:$F$400,3,FALSE())),""))),"")</f>
        <v/>
      </c>
      <c r="F2402" s="35" t="str">
        <f>IFERROR(IF($A2402="HDC",IF(VLOOKUP($C2402,hdc!$B$2:$F$1600,4,FALSE())="","",VLOOKUP($C2402,hdc!$B$2:$F$1600,4,FALSE())),IF($A2402="NAUTICS",IF(VLOOKUP($C2402,nautics!$B$2:$F$1200,4,FALSE())="","",VLOOKUP($C2402,nautics!$B$2:$F$1200,4,FALSE())),IF($A2402="ST",IF(VLOOKUP($C2402,st!$B$2:$F$400,4,FALSE())="","",VLOOKUP($C2402,st!$B$2:$F$400,4,FALSE())),""))),"")</f>
        <v/>
      </c>
      <c r="G2402" s="35" t="str">
        <f>IFERROR(IF($A2402="HDC",IF(VLOOKUP($C2402,hdc!$B$2:$F$1600,5,FALSE())="","",VLOOKUP($C2402,hdc!$B$2:$F$1600,5,FALSE())),IF($A2402="NAUTICS",IF(VLOOKUP($C2402,nautics!$B$2:$F$1200,5,FALSE())="","",VLOOKUP($C2402,nautics!$B$2:$F$1200,5,FALSE())),IF($A2402="ST",IF(VLOOKUP($C2402,st!$B$2:$F$400,5,FALSE())="","",VLOOKUP($C2402,st!$B$2:$F$400,5,FALSE())),""))),"")</f>
        <v/>
      </c>
      <c r="H2402" s="35" t="s">
        <v>83</v>
      </c>
      <c r="I2402" s="35" t="s">
        <v>34</v>
      </c>
      <c r="J2402" s="35" t="s">
        <v>85</v>
      </c>
      <c r="K2402" s="35">
        <f t="shared" si="9"/>
        <v>6</v>
      </c>
      <c r="L2402" s="35" t="s">
        <v>39</v>
      </c>
      <c r="M2402" s="35" t="s">
        <v>44</v>
      </c>
      <c r="N2402" s="35" t="s">
        <v>46</v>
      </c>
      <c r="O2402" s="35" t="s">
        <v>49</v>
      </c>
      <c r="P2402" s="35" t="s">
        <v>39</v>
      </c>
      <c r="Q2402" s="35" t="s">
        <v>44</v>
      </c>
      <c r="S2402" s="35" t="s">
        <v>46</v>
      </c>
      <c r="T2402" s="35" t="s">
        <v>49</v>
      </c>
      <c r="U2402" s="35" t="s">
        <v>89</v>
      </c>
      <c r="W2402" s="35" t="s">
        <v>78</v>
      </c>
      <c r="X2402" s="35" t="s">
        <v>94</v>
      </c>
      <c r="Y2402" s="35" t="s">
        <v>89</v>
      </c>
      <c r="Z2402" s="35" t="s">
        <v>89</v>
      </c>
    </row>
    <row r="2403" spans="1:26" ht="15" customHeight="1">
      <c r="A2403" s="35" t="s">
        <v>1308</v>
      </c>
      <c r="B2403" s="35" t="s">
        <v>766</v>
      </c>
      <c r="C2403" s="35" t="s">
        <v>767</v>
      </c>
      <c r="D2403" s="35">
        <f>IFERROR(IF($A2403="HDC",IF(VLOOKUP($C2403,hdc!$B$2:$F$1600,2,FALSE())="","",VLOOKUP($C2403,hdc!$B$2:$F$1600,2,FALSE())),IF($A2403="NAUTICS",IF(VLOOKUP($C2403,nautics!$B$2:$F$1200,2,FALSE())="","",VLOOKUP($C2403,nautics!$B$2:$F$1200,2,FALSE())),IF($A2403="ST",IF(VLOOKUP($C2403,st!$B$2:$F$400,2,FALSE())="","",VLOOKUP($C2403,st!$B$2:$F$400,2,FALSE())),""))),"")</f>
        <v>1</v>
      </c>
      <c r="E2403" s="35">
        <f>IFERROR(IF($A2403="HDC",IF(VLOOKUP($C2403,hdc!$B$2:$F$1600,3,FALSE())="","",VLOOKUP($C2403,hdc!$B$2:$F$1600,3,FALSE())),IF($A2403="NAUTICS",IF(VLOOKUP($C2403,nautics!$B$2:$F$1200,3,FALSE())="","",VLOOKUP($C2403,nautics!$B$2:$F$1200,3,FALSE())),IF($A2403="ST",IF(VLOOKUP($C2403,st!$B$2:$F$400,3,FALSE())="","",VLOOKUP($C2403,st!$B$2:$F$400,3,FALSE())),""))),"")</f>
        <v>1</v>
      </c>
      <c r="F2403" s="35" t="str">
        <f>IFERROR(IF($A2403="HDC",IF(VLOOKUP($C2403,hdc!$B$2:$F$1600,4,FALSE())="","",VLOOKUP($C2403,hdc!$B$2:$F$1600,4,FALSE())),IF($A2403="NAUTICS",IF(VLOOKUP($C2403,nautics!$B$2:$F$1200,4,FALSE())="","",VLOOKUP($C2403,nautics!$B$2:$F$1200,4,FALSE())),IF($A2403="ST",IF(VLOOKUP($C2403,st!$B$2:$F$400,4,FALSE())="","",VLOOKUP($C2403,st!$B$2:$F$400,4,FALSE())),""))),"")</f>
        <v/>
      </c>
      <c r="G2403" s="35" t="str">
        <f>IFERROR(IF($A2403="HDC",IF(VLOOKUP($C2403,hdc!$B$2:$F$1600,5,FALSE())="","",VLOOKUP($C2403,hdc!$B$2:$F$1600,5,FALSE())),IF($A2403="NAUTICS",IF(VLOOKUP($C2403,nautics!$B$2:$F$1200,5,FALSE())="","",VLOOKUP($C2403,nautics!$B$2:$F$1200,5,FALSE())),IF($A2403="ST",IF(VLOOKUP($C2403,st!$B$2:$F$400,5,FALSE())="","",VLOOKUP($C2403,st!$B$2:$F$400,5,FALSE())),""))),"")</f>
        <v/>
      </c>
      <c r="H2403" s="35" t="s">
        <v>491</v>
      </c>
      <c r="I2403" s="35" t="s">
        <v>582</v>
      </c>
      <c r="J2403" s="35" t="s">
        <v>778</v>
      </c>
      <c r="K2403" s="35">
        <f t="shared" si="9"/>
        <v>64</v>
      </c>
      <c r="L2403" s="35" t="s">
        <v>39</v>
      </c>
      <c r="M2403" s="35" t="s">
        <v>44</v>
      </c>
      <c r="N2403" s="35" t="s">
        <v>46</v>
      </c>
      <c r="O2403" s="35" t="s">
        <v>49</v>
      </c>
      <c r="P2403" s="35" t="s">
        <v>784</v>
      </c>
      <c r="Q2403" s="35" t="s">
        <v>786</v>
      </c>
      <c r="S2403" s="35" t="s">
        <v>502</v>
      </c>
      <c r="T2403" s="35" t="s">
        <v>503</v>
      </c>
      <c r="U2403" s="35" t="s">
        <v>589</v>
      </c>
      <c r="W2403" s="35" t="s">
        <v>57</v>
      </c>
      <c r="X2403" s="35" t="s">
        <v>59</v>
      </c>
      <c r="Y2403" s="35" t="s">
        <v>73</v>
      </c>
      <c r="Z2403" s="35" t="s">
        <v>591</v>
      </c>
    </row>
    <row r="2404" spans="1:26" ht="15" customHeight="1">
      <c r="A2404" s="35" t="s">
        <v>1308</v>
      </c>
      <c r="B2404" s="35" t="s">
        <v>766</v>
      </c>
      <c r="C2404" s="35" t="s">
        <v>793</v>
      </c>
      <c r="D2404" s="35" t="str">
        <f>IFERROR(IF($A2404="HDC",IF(VLOOKUP($C2404,hdc!$B$2:$F$1600,2,FALSE())="","",VLOOKUP($C2404,hdc!$B$2:$F$1600,2,FALSE())),IF($A2404="NAUTICS",IF(VLOOKUP($C2404,nautics!$B$2:$F$1200,2,FALSE())="","",VLOOKUP($C2404,nautics!$B$2:$F$1200,2,FALSE())),IF($A2404="ST",IF(VLOOKUP($C2404,st!$B$2:$F$400,2,FALSE())="","",VLOOKUP($C2404,st!$B$2:$F$400,2,FALSE())),""))),"")</f>
        <v/>
      </c>
      <c r="E2404" s="35" t="str">
        <f>IFERROR(IF($A2404="HDC",IF(VLOOKUP($C2404,hdc!$B$2:$F$1600,3,FALSE())="","",VLOOKUP($C2404,hdc!$B$2:$F$1600,3,FALSE())),IF($A2404="NAUTICS",IF(VLOOKUP($C2404,nautics!$B$2:$F$1200,3,FALSE())="","",VLOOKUP($C2404,nautics!$B$2:$F$1200,3,FALSE())),IF($A2404="ST",IF(VLOOKUP($C2404,st!$B$2:$F$400,3,FALSE())="","",VLOOKUP($C2404,st!$B$2:$F$400,3,FALSE())),""))),"")</f>
        <v/>
      </c>
      <c r="F2404" s="35" t="str">
        <f>IFERROR(IF($A2404="HDC",IF(VLOOKUP($C2404,hdc!$B$2:$F$1600,4,FALSE())="","",VLOOKUP($C2404,hdc!$B$2:$F$1600,4,FALSE())),IF($A2404="NAUTICS",IF(VLOOKUP($C2404,nautics!$B$2:$F$1200,4,FALSE())="","",VLOOKUP($C2404,nautics!$B$2:$F$1200,4,FALSE())),IF($A2404="ST",IF(VLOOKUP($C2404,st!$B$2:$F$400,4,FALSE())="","",VLOOKUP($C2404,st!$B$2:$F$400,4,FALSE())),""))),"")</f>
        <v/>
      </c>
      <c r="G2404" s="35" t="str">
        <f>IFERROR(IF($A2404="HDC",IF(VLOOKUP($C2404,hdc!$B$2:$F$1600,5,FALSE())="","",VLOOKUP($C2404,hdc!$B$2:$F$1600,5,FALSE())),IF($A2404="NAUTICS",IF(VLOOKUP($C2404,nautics!$B$2:$F$1200,5,FALSE())="","",VLOOKUP($C2404,nautics!$B$2:$F$1200,5,FALSE())),IF($A2404="ST",IF(VLOOKUP($C2404,st!$B$2:$F$400,5,FALSE())="","",VLOOKUP($C2404,st!$B$2:$F$400,5,FALSE())),""))),"")</f>
        <v/>
      </c>
      <c r="H2404" s="35" t="s">
        <v>83</v>
      </c>
      <c r="I2404" s="35" t="s">
        <v>34</v>
      </c>
      <c r="J2404" s="35" t="s">
        <v>85</v>
      </c>
      <c r="K2404" s="35">
        <f t="shared" si="9"/>
        <v>6</v>
      </c>
      <c r="L2404" s="35" t="s">
        <v>39</v>
      </c>
      <c r="M2404" s="35" t="s">
        <v>44</v>
      </c>
      <c r="N2404" s="35" t="s">
        <v>46</v>
      </c>
      <c r="O2404" s="35" t="s">
        <v>49</v>
      </c>
      <c r="P2404" s="35" t="s">
        <v>39</v>
      </c>
      <c r="Q2404" s="35" t="s">
        <v>44</v>
      </c>
      <c r="S2404" s="35" t="s">
        <v>46</v>
      </c>
      <c r="T2404" s="35" t="s">
        <v>49</v>
      </c>
      <c r="U2404" s="35" t="s">
        <v>89</v>
      </c>
      <c r="W2404" s="35" t="s">
        <v>78</v>
      </c>
      <c r="X2404" s="35" t="s">
        <v>94</v>
      </c>
      <c r="Y2404" s="35" t="s">
        <v>89</v>
      </c>
      <c r="Z2404" s="35" t="s">
        <v>89</v>
      </c>
    </row>
    <row r="2405" spans="1:26" ht="15" customHeight="1">
      <c r="A2405" s="35" t="s">
        <v>1308</v>
      </c>
      <c r="B2405" s="35" t="s">
        <v>766</v>
      </c>
      <c r="C2405" s="35" t="s">
        <v>804</v>
      </c>
      <c r="D2405" s="35">
        <f>IFERROR(IF($A2405="HDC",IF(VLOOKUP($C2405,hdc!$B$2:$F$1600,2,FALSE())="","",VLOOKUP($C2405,hdc!$B$2:$F$1600,2,FALSE())),IF($A2405="NAUTICS",IF(VLOOKUP($C2405,nautics!$B$2:$F$1200,2,FALSE())="","",VLOOKUP($C2405,nautics!$B$2:$F$1200,2,FALSE())),IF($A2405="ST",IF(VLOOKUP($C2405,st!$B$2:$F$400,2,FALSE())="","",VLOOKUP($C2405,st!$B$2:$F$400,2,FALSE())),""))),"")</f>
        <v>1</v>
      </c>
      <c r="E2405" s="35" t="str">
        <f>IFERROR(IF($A2405="HDC",IF(VLOOKUP($C2405,hdc!$B$2:$F$1600,3,FALSE())="","",VLOOKUP($C2405,hdc!$B$2:$F$1600,3,FALSE())),IF($A2405="NAUTICS",IF(VLOOKUP($C2405,nautics!$B$2:$F$1200,3,FALSE())="","",VLOOKUP($C2405,nautics!$B$2:$F$1200,3,FALSE())),IF($A2405="ST",IF(VLOOKUP($C2405,st!$B$2:$F$400,3,FALSE())="","",VLOOKUP($C2405,st!$B$2:$F$400,3,FALSE())),""))),"")</f>
        <v/>
      </c>
      <c r="F2405" s="35" t="str">
        <f>IFERROR(IF($A2405="HDC",IF(VLOOKUP($C2405,hdc!$B$2:$F$1600,4,FALSE())="","",VLOOKUP($C2405,hdc!$B$2:$F$1600,4,FALSE())),IF($A2405="NAUTICS",IF(VLOOKUP($C2405,nautics!$B$2:$F$1200,4,FALSE())="","",VLOOKUP($C2405,nautics!$B$2:$F$1200,4,FALSE())),IF($A2405="ST",IF(VLOOKUP($C2405,st!$B$2:$F$400,4,FALSE())="","",VLOOKUP($C2405,st!$B$2:$F$400,4,FALSE())),""))),"")</f>
        <v/>
      </c>
      <c r="G2405" s="35" t="str">
        <f>IFERROR(IF($A2405="HDC",IF(VLOOKUP($C2405,hdc!$B$2:$F$1600,5,FALSE())="","",VLOOKUP($C2405,hdc!$B$2:$F$1600,5,FALSE())),IF($A2405="NAUTICS",IF(VLOOKUP($C2405,nautics!$B$2:$F$1200,5,FALSE())="","",VLOOKUP($C2405,nautics!$B$2:$F$1200,5,FALSE())),IF($A2405="ST",IF(VLOOKUP($C2405,st!$B$2:$F$400,5,FALSE())="","",VLOOKUP($C2405,st!$B$2:$F$400,5,FALSE())),""))),"")</f>
        <v/>
      </c>
      <c r="H2405" s="35" t="s">
        <v>415</v>
      </c>
      <c r="I2405" s="35" t="s">
        <v>31</v>
      </c>
      <c r="J2405" s="35" t="s">
        <v>85</v>
      </c>
      <c r="K2405" s="35">
        <f t="shared" si="9"/>
        <v>6</v>
      </c>
      <c r="L2405" s="35" t="s">
        <v>39</v>
      </c>
      <c r="M2405" s="35" t="s">
        <v>44</v>
      </c>
      <c r="N2405" s="35" t="s">
        <v>46</v>
      </c>
      <c r="O2405" s="35" t="s">
        <v>49</v>
      </c>
      <c r="P2405" s="35" t="s">
        <v>39</v>
      </c>
      <c r="Q2405" s="35" t="s">
        <v>44</v>
      </c>
      <c r="S2405" s="35" t="s">
        <v>46</v>
      </c>
      <c r="T2405" s="35" t="s">
        <v>49</v>
      </c>
      <c r="U2405" s="35" t="s">
        <v>89</v>
      </c>
      <c r="W2405" s="35" t="s">
        <v>78</v>
      </c>
      <c r="X2405" s="35" t="s">
        <v>94</v>
      </c>
      <c r="Y2405" s="35" t="s">
        <v>89</v>
      </c>
      <c r="Z2405" s="35" t="s">
        <v>89</v>
      </c>
    </row>
    <row r="2406" spans="1:26" ht="15" customHeight="1">
      <c r="A2406" s="35" t="s">
        <v>1308</v>
      </c>
      <c r="B2406" s="35" t="s">
        <v>766</v>
      </c>
      <c r="C2406" s="35" t="s">
        <v>808</v>
      </c>
      <c r="D2406" s="35">
        <f>IFERROR(IF($A2406="HDC",IF(VLOOKUP($C2406,hdc!$B$2:$F$1600,2,FALSE())="","",VLOOKUP($C2406,hdc!$B$2:$F$1600,2,FALSE())),IF($A2406="NAUTICS",IF(VLOOKUP($C2406,nautics!$B$2:$F$1200,2,FALSE())="","",VLOOKUP($C2406,nautics!$B$2:$F$1200,2,FALSE())),IF($A2406="ST",IF(VLOOKUP($C2406,st!$B$2:$F$400,2,FALSE())="","",VLOOKUP($C2406,st!$B$2:$F$400,2,FALSE())),""))),"")</f>
        <v>1</v>
      </c>
      <c r="E2406" s="35" t="str">
        <f>IFERROR(IF($A2406="HDC",IF(VLOOKUP($C2406,hdc!$B$2:$F$1600,3,FALSE())="","",VLOOKUP($C2406,hdc!$B$2:$F$1600,3,FALSE())),IF($A2406="NAUTICS",IF(VLOOKUP($C2406,nautics!$B$2:$F$1200,3,FALSE())="","",VLOOKUP($C2406,nautics!$B$2:$F$1200,3,FALSE())),IF($A2406="ST",IF(VLOOKUP($C2406,st!$B$2:$F$400,3,FALSE())="","",VLOOKUP($C2406,st!$B$2:$F$400,3,FALSE())),""))),"")</f>
        <v/>
      </c>
      <c r="F2406" s="35" t="str">
        <f>IFERROR(IF($A2406="HDC",IF(VLOOKUP($C2406,hdc!$B$2:$F$1600,4,FALSE())="","",VLOOKUP($C2406,hdc!$B$2:$F$1600,4,FALSE())),IF($A2406="NAUTICS",IF(VLOOKUP($C2406,nautics!$B$2:$F$1200,4,FALSE())="","",VLOOKUP($C2406,nautics!$B$2:$F$1200,4,FALSE())),IF($A2406="ST",IF(VLOOKUP($C2406,st!$B$2:$F$400,4,FALSE())="","",VLOOKUP($C2406,st!$B$2:$F$400,4,FALSE())),""))),"")</f>
        <v/>
      </c>
      <c r="G2406" s="35" t="str">
        <f>IFERROR(IF($A2406="HDC",IF(VLOOKUP($C2406,hdc!$B$2:$F$1600,5,FALSE())="","",VLOOKUP($C2406,hdc!$B$2:$F$1600,5,FALSE())),IF($A2406="NAUTICS",IF(VLOOKUP($C2406,nautics!$B$2:$F$1200,5,FALSE())="","",VLOOKUP($C2406,nautics!$B$2:$F$1200,5,FALSE())),IF($A2406="ST",IF(VLOOKUP($C2406,st!$B$2:$F$400,5,FALSE())="","",VLOOKUP($C2406,st!$B$2:$F$400,5,FALSE())),""))),"")</f>
        <v/>
      </c>
      <c r="H2406" s="35" t="s">
        <v>415</v>
      </c>
      <c r="I2406" s="35" t="s">
        <v>31</v>
      </c>
      <c r="J2406" s="35" t="s">
        <v>85</v>
      </c>
      <c r="K2406" s="35">
        <f t="shared" si="9"/>
        <v>6</v>
      </c>
      <c r="L2406" s="35" t="s">
        <v>39</v>
      </c>
      <c r="M2406" s="35" t="s">
        <v>44</v>
      </c>
      <c r="N2406" s="35" t="s">
        <v>46</v>
      </c>
      <c r="O2406" s="35" t="s">
        <v>49</v>
      </c>
      <c r="P2406" s="35" t="s">
        <v>39</v>
      </c>
      <c r="Q2406" s="35" t="s">
        <v>44</v>
      </c>
      <c r="S2406" s="35" t="s">
        <v>46</v>
      </c>
      <c r="T2406" s="35" t="s">
        <v>49</v>
      </c>
      <c r="U2406" s="35" t="s">
        <v>89</v>
      </c>
      <c r="W2406" s="35" t="s">
        <v>78</v>
      </c>
      <c r="X2406" s="35" t="s">
        <v>94</v>
      </c>
      <c r="Y2406" s="35" t="s">
        <v>89</v>
      </c>
      <c r="Z2406" s="35" t="s">
        <v>89</v>
      </c>
    </row>
    <row r="2407" spans="1:26" ht="15" customHeight="1">
      <c r="A2407" s="35" t="s">
        <v>1308</v>
      </c>
      <c r="B2407" s="35" t="s">
        <v>766</v>
      </c>
      <c r="C2407" s="35" t="s">
        <v>821</v>
      </c>
      <c r="D2407" s="35">
        <f>IFERROR(IF($A2407="HDC",IF(VLOOKUP($C2407,hdc!$B$2:$F$1600,2,FALSE())="","",VLOOKUP($C2407,hdc!$B$2:$F$1600,2,FALSE())),IF($A2407="NAUTICS",IF(VLOOKUP($C2407,nautics!$B$2:$F$1200,2,FALSE())="","",VLOOKUP($C2407,nautics!$B$2:$F$1200,2,FALSE())),IF($A2407="ST",IF(VLOOKUP($C2407,st!$B$2:$F$400,2,FALSE())="","",VLOOKUP($C2407,st!$B$2:$F$400,2,FALSE())),""))),"")</f>
        <v>1</v>
      </c>
      <c r="E2407" s="35">
        <f>IFERROR(IF($A2407="HDC",IF(VLOOKUP($C2407,hdc!$B$2:$F$1600,3,FALSE())="","",VLOOKUP($C2407,hdc!$B$2:$F$1600,3,FALSE())),IF($A2407="NAUTICS",IF(VLOOKUP($C2407,nautics!$B$2:$F$1200,3,FALSE())="","",VLOOKUP($C2407,nautics!$B$2:$F$1200,3,FALSE())),IF($A2407="ST",IF(VLOOKUP($C2407,st!$B$2:$F$400,3,FALSE())="","",VLOOKUP($C2407,st!$B$2:$F$400,3,FALSE())),""))),"")</f>
        <v>1</v>
      </c>
      <c r="F2407" s="35" t="str">
        <f>IFERROR(IF($A2407="HDC",IF(VLOOKUP($C2407,hdc!$B$2:$F$1600,4,FALSE())="","",VLOOKUP($C2407,hdc!$B$2:$F$1600,4,FALSE())),IF($A2407="NAUTICS",IF(VLOOKUP($C2407,nautics!$B$2:$F$1200,4,FALSE())="","",VLOOKUP($C2407,nautics!$B$2:$F$1200,4,FALSE())),IF($A2407="ST",IF(VLOOKUP($C2407,st!$B$2:$F$400,4,FALSE())="","",VLOOKUP($C2407,st!$B$2:$F$400,4,FALSE())),""))),"")</f>
        <v/>
      </c>
      <c r="G2407" s="35" t="str">
        <f>IFERROR(IF($A2407="HDC",IF(VLOOKUP($C2407,hdc!$B$2:$F$1600,5,FALSE())="","",VLOOKUP($C2407,hdc!$B$2:$F$1600,5,FALSE())),IF($A2407="NAUTICS",IF(VLOOKUP($C2407,nautics!$B$2:$F$1200,5,FALSE())="","",VLOOKUP($C2407,nautics!$B$2:$F$1200,5,FALSE())),IF($A2407="ST",IF(VLOOKUP($C2407,st!$B$2:$F$400,5,FALSE())="","",VLOOKUP($C2407,st!$B$2:$F$400,5,FALSE())),""))),"")</f>
        <v/>
      </c>
      <c r="H2407" s="35" t="s">
        <v>84</v>
      </c>
      <c r="I2407" s="35" t="s">
        <v>34</v>
      </c>
      <c r="J2407" s="35" t="s">
        <v>564</v>
      </c>
      <c r="K2407" s="35">
        <f t="shared" si="9"/>
        <v>19</v>
      </c>
      <c r="L2407" s="35" t="s">
        <v>170</v>
      </c>
      <c r="M2407" s="35" t="s">
        <v>171</v>
      </c>
      <c r="N2407" s="35" t="s">
        <v>46</v>
      </c>
      <c r="O2407" s="35" t="s">
        <v>49</v>
      </c>
      <c r="P2407" s="35" t="s">
        <v>39</v>
      </c>
      <c r="Q2407" s="35" t="s">
        <v>44</v>
      </c>
      <c r="S2407" s="35" t="s">
        <v>46</v>
      </c>
      <c r="T2407" s="35" t="s">
        <v>49</v>
      </c>
      <c r="U2407" s="35" t="s">
        <v>567</v>
      </c>
      <c r="W2407" s="35" t="s">
        <v>78</v>
      </c>
      <c r="X2407" s="35" t="s">
        <v>94</v>
      </c>
      <c r="Y2407" s="35" t="s">
        <v>177</v>
      </c>
      <c r="Z2407" s="35" t="s">
        <v>73</v>
      </c>
    </row>
    <row r="2408" spans="1:26" ht="15" customHeight="1">
      <c r="A2408" s="35" t="s">
        <v>1308</v>
      </c>
      <c r="B2408" s="35" t="s">
        <v>766</v>
      </c>
      <c r="C2408" s="35" t="s">
        <v>826</v>
      </c>
      <c r="D2408" s="35">
        <f>IFERROR(IF($A2408="HDC",IF(VLOOKUP($C2408,hdc!$B$2:$F$1600,2,FALSE())="","",VLOOKUP($C2408,hdc!$B$2:$F$1600,2,FALSE())),IF($A2408="NAUTICS",IF(VLOOKUP($C2408,nautics!$B$2:$F$1200,2,FALSE())="","",VLOOKUP($C2408,nautics!$B$2:$F$1200,2,FALSE())),IF($A2408="ST",IF(VLOOKUP($C2408,st!$B$2:$F$400,2,FALSE())="","",VLOOKUP($C2408,st!$B$2:$F$400,2,FALSE())),""))),"")</f>
        <v>1</v>
      </c>
      <c r="E2408" s="35">
        <f>IFERROR(IF($A2408="HDC",IF(VLOOKUP($C2408,hdc!$B$2:$F$1600,3,FALSE())="","",VLOOKUP($C2408,hdc!$B$2:$F$1600,3,FALSE())),IF($A2408="NAUTICS",IF(VLOOKUP($C2408,nautics!$B$2:$F$1200,3,FALSE())="","",VLOOKUP($C2408,nautics!$B$2:$F$1200,3,FALSE())),IF($A2408="ST",IF(VLOOKUP($C2408,st!$B$2:$F$400,3,FALSE())="","",VLOOKUP($C2408,st!$B$2:$F$400,3,FALSE())),""))),"")</f>
        <v>1</v>
      </c>
      <c r="F2408" s="35" t="str">
        <f>IFERROR(IF($A2408="HDC",IF(VLOOKUP($C2408,hdc!$B$2:$F$1600,4,FALSE())="","",VLOOKUP($C2408,hdc!$B$2:$F$1600,4,FALSE())),IF($A2408="NAUTICS",IF(VLOOKUP($C2408,nautics!$B$2:$F$1200,4,FALSE())="","",VLOOKUP($C2408,nautics!$B$2:$F$1200,4,FALSE())),IF($A2408="ST",IF(VLOOKUP($C2408,st!$B$2:$F$400,4,FALSE())="","",VLOOKUP($C2408,st!$B$2:$F$400,4,FALSE())),""))),"")</f>
        <v/>
      </c>
      <c r="G2408" s="35" t="str">
        <f>IFERROR(IF($A2408="HDC",IF(VLOOKUP($C2408,hdc!$B$2:$F$1600,5,FALSE())="","",VLOOKUP($C2408,hdc!$B$2:$F$1600,5,FALSE())),IF($A2408="NAUTICS",IF(VLOOKUP($C2408,nautics!$B$2:$F$1200,5,FALSE())="","",VLOOKUP($C2408,nautics!$B$2:$F$1200,5,FALSE())),IF($A2408="ST",IF(VLOOKUP($C2408,st!$B$2:$F$400,5,FALSE())="","",VLOOKUP($C2408,st!$B$2:$F$400,5,FALSE())),""))),"")</f>
        <v/>
      </c>
      <c r="H2408" s="35" t="s">
        <v>33</v>
      </c>
      <c r="I2408" s="35" t="s">
        <v>34</v>
      </c>
      <c r="J2408" s="35" t="s">
        <v>831</v>
      </c>
      <c r="K2408" s="35">
        <f t="shared" si="9"/>
        <v>19</v>
      </c>
      <c r="L2408" s="35" t="s">
        <v>834</v>
      </c>
      <c r="M2408" s="35" t="s">
        <v>835</v>
      </c>
      <c r="N2408" s="35" t="s">
        <v>46</v>
      </c>
      <c r="O2408" s="35" t="s">
        <v>49</v>
      </c>
      <c r="P2408" s="35" t="s">
        <v>39</v>
      </c>
      <c r="Q2408" s="35" t="s">
        <v>44</v>
      </c>
      <c r="S2408" s="35" t="s">
        <v>46</v>
      </c>
      <c r="T2408" s="35" t="s">
        <v>49</v>
      </c>
      <c r="U2408" s="35" t="s">
        <v>837</v>
      </c>
      <c r="W2408" s="35" t="s">
        <v>78</v>
      </c>
      <c r="X2408" s="35" t="s">
        <v>94</v>
      </c>
      <c r="Y2408" s="35" t="s">
        <v>840</v>
      </c>
      <c r="Z2408" s="35" t="s">
        <v>73</v>
      </c>
    </row>
    <row r="2409" spans="1:26" ht="15" customHeight="1">
      <c r="A2409" s="35" t="s">
        <v>1308</v>
      </c>
      <c r="B2409" s="35" t="s">
        <v>845</v>
      </c>
      <c r="C2409" s="35" t="s">
        <v>846</v>
      </c>
      <c r="D2409" s="35" t="str">
        <f>IFERROR(IF($A2409="HDC",IF(VLOOKUP($C2409,hdc!$B$2:$F$1600,2,FALSE())="","",VLOOKUP($C2409,hdc!$B$2:$F$1600,2,FALSE())),IF($A2409="NAUTICS",IF(VLOOKUP($C2409,nautics!$B$2:$F$1200,2,FALSE())="","",VLOOKUP($C2409,nautics!$B$2:$F$1200,2,FALSE())),IF($A2409="ST",IF(VLOOKUP($C2409,st!$B$2:$F$400,2,FALSE())="","",VLOOKUP($C2409,st!$B$2:$F$400,2,FALSE())),""))),"")</f>
        <v/>
      </c>
      <c r="E2409" s="35" t="str">
        <f>IFERROR(IF($A2409="HDC",IF(VLOOKUP($C2409,hdc!$B$2:$F$1600,3,FALSE())="","",VLOOKUP($C2409,hdc!$B$2:$F$1600,3,FALSE())),IF($A2409="NAUTICS",IF(VLOOKUP($C2409,nautics!$B$2:$F$1200,3,FALSE())="","",VLOOKUP($C2409,nautics!$B$2:$F$1200,3,FALSE())),IF($A2409="ST",IF(VLOOKUP($C2409,st!$B$2:$F$400,3,FALSE())="","",VLOOKUP($C2409,st!$B$2:$F$400,3,FALSE())),""))),"")</f>
        <v/>
      </c>
      <c r="F2409" s="35" t="str">
        <f>IFERROR(IF($A2409="HDC",IF(VLOOKUP($C2409,hdc!$B$2:$F$1600,4,FALSE())="","",VLOOKUP($C2409,hdc!$B$2:$F$1600,4,FALSE())),IF($A2409="NAUTICS",IF(VLOOKUP($C2409,nautics!$B$2:$F$1200,4,FALSE())="","",VLOOKUP($C2409,nautics!$B$2:$F$1200,4,FALSE())),IF($A2409="ST",IF(VLOOKUP($C2409,st!$B$2:$F$400,4,FALSE())="","",VLOOKUP($C2409,st!$B$2:$F$400,4,FALSE())),""))),"")</f>
        <v/>
      </c>
      <c r="G2409" s="35" t="str">
        <f>IFERROR(IF($A2409="HDC",IF(VLOOKUP($C2409,hdc!$B$2:$F$1600,5,FALSE())="","",VLOOKUP($C2409,hdc!$B$2:$F$1600,5,FALSE())),IF($A2409="NAUTICS",IF(VLOOKUP($C2409,nautics!$B$2:$F$1200,5,FALSE())="","",VLOOKUP($C2409,nautics!$B$2:$F$1200,5,FALSE())),IF($A2409="ST",IF(VLOOKUP($C2409,st!$B$2:$F$400,5,FALSE())="","",VLOOKUP($C2409,st!$B$2:$F$400,5,FALSE())),""))),"")</f>
        <v/>
      </c>
      <c r="H2409" s="35" t="s">
        <v>83</v>
      </c>
      <c r="I2409" s="35" t="s">
        <v>34</v>
      </c>
      <c r="J2409" s="35" t="s">
        <v>851</v>
      </c>
      <c r="K2409" s="35">
        <f t="shared" si="9"/>
        <v>24</v>
      </c>
      <c r="L2409" s="35" t="s">
        <v>852</v>
      </c>
      <c r="M2409" s="35" t="s">
        <v>854</v>
      </c>
      <c r="N2409" s="35" t="s">
        <v>65</v>
      </c>
      <c r="O2409" s="35" t="s">
        <v>68</v>
      </c>
      <c r="P2409" s="35" t="s">
        <v>855</v>
      </c>
      <c r="Q2409" s="35" t="s">
        <v>856</v>
      </c>
      <c r="S2409" s="35" t="s">
        <v>46</v>
      </c>
      <c r="T2409" s="35" t="s">
        <v>49</v>
      </c>
      <c r="U2409" s="35" t="s">
        <v>859</v>
      </c>
      <c r="W2409" s="35" t="s">
        <v>57</v>
      </c>
      <c r="X2409" s="35" t="s">
        <v>59</v>
      </c>
      <c r="Y2409" s="35" t="s">
        <v>861</v>
      </c>
      <c r="Z2409" s="35" t="s">
        <v>862</v>
      </c>
    </row>
    <row r="2410" spans="1:26" ht="15" customHeight="1">
      <c r="A2410" s="35" t="s">
        <v>1308</v>
      </c>
      <c r="B2410" s="35" t="s">
        <v>845</v>
      </c>
      <c r="C2410" s="35" t="s">
        <v>865</v>
      </c>
      <c r="D2410" s="35">
        <f>IFERROR(IF($A2410="HDC",IF(VLOOKUP($C2410,hdc!$B$2:$F$1600,2,FALSE())="","",VLOOKUP($C2410,hdc!$B$2:$F$1600,2,FALSE())),IF($A2410="NAUTICS",IF(VLOOKUP($C2410,nautics!$B$2:$F$1200,2,FALSE())="","",VLOOKUP($C2410,nautics!$B$2:$F$1200,2,FALSE())),IF($A2410="ST",IF(VLOOKUP($C2410,st!$B$2:$F$400,2,FALSE())="","",VLOOKUP($C2410,st!$B$2:$F$400,2,FALSE())),""))),"")</f>
        <v>1</v>
      </c>
      <c r="E2410" s="35">
        <f>IFERROR(IF($A2410="HDC",IF(VLOOKUP($C2410,hdc!$B$2:$F$1600,3,FALSE())="","",VLOOKUP($C2410,hdc!$B$2:$F$1600,3,FALSE())),IF($A2410="NAUTICS",IF(VLOOKUP($C2410,nautics!$B$2:$F$1200,3,FALSE())="","",VLOOKUP($C2410,nautics!$B$2:$F$1200,3,FALSE())),IF($A2410="ST",IF(VLOOKUP($C2410,st!$B$2:$F$400,3,FALSE())="","",VLOOKUP($C2410,st!$B$2:$F$400,3,FALSE())),""))),"")</f>
        <v>1</v>
      </c>
      <c r="F2410" s="35" t="str">
        <f>IFERROR(IF($A2410="HDC",IF(VLOOKUP($C2410,hdc!$B$2:$F$1600,4,FALSE())="","",VLOOKUP($C2410,hdc!$B$2:$F$1600,4,FALSE())),IF($A2410="NAUTICS",IF(VLOOKUP($C2410,nautics!$B$2:$F$1200,4,FALSE())="","",VLOOKUP($C2410,nautics!$B$2:$F$1200,4,FALSE())),IF($A2410="ST",IF(VLOOKUP($C2410,st!$B$2:$F$400,4,FALSE())="","",VLOOKUP($C2410,st!$B$2:$F$400,4,FALSE())),""))),"")</f>
        <v/>
      </c>
      <c r="G2410" s="35" t="str">
        <f>IFERROR(IF($A2410="HDC",IF(VLOOKUP($C2410,hdc!$B$2:$F$1600,5,FALSE())="","",VLOOKUP($C2410,hdc!$B$2:$F$1600,5,FALSE())),IF($A2410="NAUTICS",IF(VLOOKUP($C2410,nautics!$B$2:$F$1200,5,FALSE())="","",VLOOKUP($C2410,nautics!$B$2:$F$1200,5,FALSE())),IF($A2410="ST",IF(VLOOKUP($C2410,st!$B$2:$F$400,5,FALSE())="","",VLOOKUP($C2410,st!$B$2:$F$400,5,FALSE())),""))),"")</f>
        <v/>
      </c>
      <c r="H2410" s="35" t="s">
        <v>148</v>
      </c>
      <c r="I2410" s="35" t="s">
        <v>31</v>
      </c>
      <c r="J2410" s="35" t="s">
        <v>869</v>
      </c>
      <c r="K2410" s="35">
        <f t="shared" si="9"/>
        <v>11</v>
      </c>
      <c r="L2410" s="35" t="s">
        <v>455</v>
      </c>
      <c r="M2410" s="35" t="s">
        <v>456</v>
      </c>
      <c r="N2410" s="35" t="s">
        <v>46</v>
      </c>
      <c r="O2410" s="35" t="s">
        <v>49</v>
      </c>
      <c r="P2410" s="35" t="s">
        <v>855</v>
      </c>
      <c r="Q2410" s="35" t="s">
        <v>856</v>
      </c>
      <c r="S2410" s="35" t="s">
        <v>46</v>
      </c>
      <c r="T2410" s="35" t="s">
        <v>49</v>
      </c>
      <c r="U2410" s="35" t="s">
        <v>875</v>
      </c>
      <c r="W2410" s="35" t="s">
        <v>78</v>
      </c>
      <c r="X2410" s="35" t="s">
        <v>59</v>
      </c>
      <c r="Y2410" s="35" t="s">
        <v>460</v>
      </c>
      <c r="Z2410" s="35" t="s">
        <v>862</v>
      </c>
    </row>
    <row r="2411" spans="1:26" ht="15" customHeight="1">
      <c r="A2411" s="35" t="s">
        <v>1308</v>
      </c>
      <c r="B2411" s="35" t="s">
        <v>845</v>
      </c>
      <c r="C2411" s="35" t="s">
        <v>880</v>
      </c>
      <c r="D2411" s="35">
        <f>IFERROR(IF($A2411="HDC",IF(VLOOKUP($C2411,hdc!$B$2:$F$1600,2,FALSE())="","",VLOOKUP($C2411,hdc!$B$2:$F$1600,2,FALSE())),IF($A2411="NAUTICS",IF(VLOOKUP($C2411,nautics!$B$2:$F$1200,2,FALSE())="","",VLOOKUP($C2411,nautics!$B$2:$F$1200,2,FALSE())),IF($A2411="ST",IF(VLOOKUP($C2411,st!$B$2:$F$400,2,FALSE())="","",VLOOKUP($C2411,st!$B$2:$F$400,2,FALSE())),""))),"")</f>
        <v>1</v>
      </c>
      <c r="E2411" s="35">
        <f>IFERROR(IF($A2411="HDC",IF(VLOOKUP($C2411,hdc!$B$2:$F$1600,3,FALSE())="","",VLOOKUP($C2411,hdc!$B$2:$F$1600,3,FALSE())),IF($A2411="NAUTICS",IF(VLOOKUP($C2411,nautics!$B$2:$F$1200,3,FALSE())="","",VLOOKUP($C2411,nautics!$B$2:$F$1200,3,FALSE())),IF($A2411="ST",IF(VLOOKUP($C2411,st!$B$2:$F$400,3,FALSE())="","",VLOOKUP($C2411,st!$B$2:$F$400,3,FALSE())),""))),"")</f>
        <v>1</v>
      </c>
      <c r="F2411" s="35" t="str">
        <f>IFERROR(IF($A2411="HDC",IF(VLOOKUP($C2411,hdc!$B$2:$F$1600,4,FALSE())="","",VLOOKUP($C2411,hdc!$B$2:$F$1600,4,FALSE())),IF($A2411="NAUTICS",IF(VLOOKUP($C2411,nautics!$B$2:$F$1200,4,FALSE())="","",VLOOKUP($C2411,nautics!$B$2:$F$1200,4,FALSE())),IF($A2411="ST",IF(VLOOKUP($C2411,st!$B$2:$F$400,4,FALSE())="","",VLOOKUP($C2411,st!$B$2:$F$400,4,FALSE())),""))),"")</f>
        <v/>
      </c>
      <c r="G2411" s="35" t="str">
        <f>IFERROR(IF($A2411="HDC",IF(VLOOKUP($C2411,hdc!$B$2:$F$1600,5,FALSE())="","",VLOOKUP($C2411,hdc!$B$2:$F$1600,5,FALSE())),IF($A2411="NAUTICS",IF(VLOOKUP($C2411,nautics!$B$2:$F$1200,5,FALSE())="","",VLOOKUP($C2411,nautics!$B$2:$F$1200,5,FALSE())),IF($A2411="ST",IF(VLOOKUP($C2411,st!$B$2:$F$400,5,FALSE())="","",VLOOKUP($C2411,st!$B$2:$F$400,5,FALSE())),""))),"")</f>
        <v/>
      </c>
      <c r="H2411" s="35" t="s">
        <v>84</v>
      </c>
      <c r="I2411" s="35" t="s">
        <v>34</v>
      </c>
      <c r="J2411" s="35" t="s">
        <v>881</v>
      </c>
      <c r="K2411" s="35">
        <f t="shared" si="9"/>
        <v>17</v>
      </c>
      <c r="L2411" s="35" t="s">
        <v>170</v>
      </c>
      <c r="M2411" s="35" t="s">
        <v>171</v>
      </c>
      <c r="N2411" s="35" t="s">
        <v>46</v>
      </c>
      <c r="O2411" s="35" t="s">
        <v>49</v>
      </c>
      <c r="P2411" s="35" t="s">
        <v>855</v>
      </c>
      <c r="Q2411" s="35" t="s">
        <v>856</v>
      </c>
      <c r="S2411" s="35" t="s">
        <v>46</v>
      </c>
      <c r="T2411" s="35" t="s">
        <v>49</v>
      </c>
      <c r="U2411" s="35" t="s">
        <v>885</v>
      </c>
      <c r="W2411" s="35" t="s">
        <v>78</v>
      </c>
      <c r="X2411" s="35" t="s">
        <v>59</v>
      </c>
      <c r="Y2411" s="35" t="s">
        <v>177</v>
      </c>
      <c r="Z2411" s="35" t="s">
        <v>862</v>
      </c>
    </row>
    <row r="2412" spans="1:26" ht="15" customHeight="1">
      <c r="A2412" s="35" t="s">
        <v>1308</v>
      </c>
      <c r="B2412" s="35" t="s">
        <v>845</v>
      </c>
      <c r="C2412" s="35" t="s">
        <v>890</v>
      </c>
      <c r="D2412" s="35" t="str">
        <f>IFERROR(IF($A2412="HDC",IF(VLOOKUP($C2412,hdc!$B$2:$F$1600,2,FALSE())="","",VLOOKUP($C2412,hdc!$B$2:$F$1600,2,FALSE())),IF($A2412="NAUTICS",IF(VLOOKUP($C2412,nautics!$B$2:$F$1200,2,FALSE())="","",VLOOKUP($C2412,nautics!$B$2:$F$1200,2,FALSE())),IF($A2412="ST",IF(VLOOKUP($C2412,st!$B$2:$F$400,2,FALSE())="","",VLOOKUP($C2412,st!$B$2:$F$400,2,FALSE())),""))),"")</f>
        <v/>
      </c>
      <c r="E2412" s="35" t="str">
        <f>IFERROR(IF($A2412="HDC",IF(VLOOKUP($C2412,hdc!$B$2:$F$1600,3,FALSE())="","",VLOOKUP($C2412,hdc!$B$2:$F$1600,3,FALSE())),IF($A2412="NAUTICS",IF(VLOOKUP($C2412,nautics!$B$2:$F$1200,3,FALSE())="","",VLOOKUP($C2412,nautics!$B$2:$F$1200,3,FALSE())),IF($A2412="ST",IF(VLOOKUP($C2412,st!$B$2:$F$400,3,FALSE())="","",VLOOKUP($C2412,st!$B$2:$F$400,3,FALSE())),""))),"")</f>
        <v/>
      </c>
      <c r="F2412" s="35" t="str">
        <f>IFERROR(IF($A2412="HDC",IF(VLOOKUP($C2412,hdc!$B$2:$F$1600,4,FALSE())="","",VLOOKUP($C2412,hdc!$B$2:$F$1600,4,FALSE())),IF($A2412="NAUTICS",IF(VLOOKUP($C2412,nautics!$B$2:$F$1200,4,FALSE())="","",VLOOKUP($C2412,nautics!$B$2:$F$1200,4,FALSE())),IF($A2412="ST",IF(VLOOKUP($C2412,st!$B$2:$F$400,4,FALSE())="","",VLOOKUP($C2412,st!$B$2:$F$400,4,FALSE())),""))),"")</f>
        <v/>
      </c>
      <c r="G2412" s="35" t="str">
        <f>IFERROR(IF($A2412="HDC",IF(VLOOKUP($C2412,hdc!$B$2:$F$1600,5,FALSE())="","",VLOOKUP($C2412,hdc!$B$2:$F$1600,5,FALSE())),IF($A2412="NAUTICS",IF(VLOOKUP($C2412,nautics!$B$2:$F$1200,5,FALSE())="","",VLOOKUP($C2412,nautics!$B$2:$F$1200,5,FALSE())),IF($A2412="ST",IF(VLOOKUP($C2412,st!$B$2:$F$400,5,FALSE())="","",VLOOKUP($C2412,st!$B$2:$F$400,5,FALSE())),""))),"")</f>
        <v/>
      </c>
      <c r="H2412" s="35" t="s">
        <v>83</v>
      </c>
      <c r="I2412" s="35" t="s">
        <v>34</v>
      </c>
      <c r="J2412" s="35" t="s">
        <v>892</v>
      </c>
      <c r="K2412" s="35">
        <f t="shared" si="9"/>
        <v>97</v>
      </c>
      <c r="L2412" s="35" t="s">
        <v>855</v>
      </c>
      <c r="M2412" s="35" t="s">
        <v>856</v>
      </c>
      <c r="N2412" s="35" t="s">
        <v>46</v>
      </c>
      <c r="O2412" s="35" t="s">
        <v>49</v>
      </c>
      <c r="P2412" s="35" t="s">
        <v>893</v>
      </c>
      <c r="Q2412" s="35" t="s">
        <v>894</v>
      </c>
      <c r="S2412" s="35" t="s">
        <v>896</v>
      </c>
      <c r="T2412" s="35" t="s">
        <v>897</v>
      </c>
      <c r="U2412" s="35" t="s">
        <v>899</v>
      </c>
      <c r="W2412" s="35" t="s">
        <v>57</v>
      </c>
      <c r="X2412" s="35" t="s">
        <v>59</v>
      </c>
      <c r="Y2412" s="35" t="s">
        <v>862</v>
      </c>
      <c r="Z2412" s="35" t="s">
        <v>901</v>
      </c>
    </row>
    <row r="2413" spans="1:26" ht="15" customHeight="1">
      <c r="A2413" s="35" t="s">
        <v>1308</v>
      </c>
      <c r="B2413" s="35" t="s">
        <v>845</v>
      </c>
      <c r="C2413" s="35" t="s">
        <v>902</v>
      </c>
      <c r="D2413" s="35">
        <f>IFERROR(IF($A2413="HDC",IF(VLOOKUP($C2413,hdc!$B$2:$F$1600,2,FALSE())="","",VLOOKUP($C2413,hdc!$B$2:$F$1600,2,FALSE())),IF($A2413="NAUTICS",IF(VLOOKUP($C2413,nautics!$B$2:$F$1200,2,FALSE())="","",VLOOKUP($C2413,nautics!$B$2:$F$1200,2,FALSE())),IF($A2413="ST",IF(VLOOKUP($C2413,st!$B$2:$F$400,2,FALSE())="","",VLOOKUP($C2413,st!$B$2:$F$400,2,FALSE())),""))),"")</f>
        <v>1</v>
      </c>
      <c r="E2413" s="35" t="str">
        <f>IFERROR(IF($A2413="HDC",IF(VLOOKUP($C2413,hdc!$B$2:$F$1600,3,FALSE())="","",VLOOKUP($C2413,hdc!$B$2:$F$1600,3,FALSE())),IF($A2413="NAUTICS",IF(VLOOKUP($C2413,nautics!$B$2:$F$1200,3,FALSE())="","",VLOOKUP($C2413,nautics!$B$2:$F$1200,3,FALSE())),IF($A2413="ST",IF(VLOOKUP($C2413,st!$B$2:$F$400,3,FALSE())="","",VLOOKUP($C2413,st!$B$2:$F$400,3,FALSE())),""))),"")</f>
        <v/>
      </c>
      <c r="F2413" s="35" t="str">
        <f>IFERROR(IF($A2413="HDC",IF(VLOOKUP($C2413,hdc!$B$2:$F$1600,4,FALSE())="","",VLOOKUP($C2413,hdc!$B$2:$F$1600,4,FALSE())),IF($A2413="NAUTICS",IF(VLOOKUP($C2413,nautics!$B$2:$F$1200,4,FALSE())="","",VLOOKUP($C2413,nautics!$B$2:$F$1200,4,FALSE())),IF($A2413="ST",IF(VLOOKUP($C2413,st!$B$2:$F$400,4,FALSE())="","",VLOOKUP($C2413,st!$B$2:$F$400,4,FALSE())),""))),"")</f>
        <v/>
      </c>
      <c r="G2413" s="35" t="str">
        <f>IFERROR(IF($A2413="HDC",IF(VLOOKUP($C2413,hdc!$B$2:$F$1600,5,FALSE())="","",VLOOKUP($C2413,hdc!$B$2:$F$1600,5,FALSE())),IF($A2413="NAUTICS",IF(VLOOKUP($C2413,nautics!$B$2:$F$1200,5,FALSE())="","",VLOOKUP($C2413,nautics!$B$2:$F$1200,5,FALSE())),IF($A2413="ST",IF(VLOOKUP($C2413,st!$B$2:$F$400,5,FALSE())="","",VLOOKUP($C2413,st!$B$2:$F$400,5,FALSE())),""))),"")</f>
        <v/>
      </c>
      <c r="H2413" s="35" t="s">
        <v>33</v>
      </c>
      <c r="I2413" s="35" t="s">
        <v>34</v>
      </c>
      <c r="J2413" s="35" t="s">
        <v>904</v>
      </c>
      <c r="K2413" s="35">
        <f t="shared" si="9"/>
        <v>60</v>
      </c>
      <c r="L2413" s="35" t="s">
        <v>905</v>
      </c>
      <c r="M2413" s="35" t="s">
        <v>907</v>
      </c>
      <c r="N2413" s="35" t="s">
        <v>43</v>
      </c>
      <c r="O2413" s="35" t="s">
        <v>45</v>
      </c>
      <c r="P2413" s="35" t="s">
        <v>855</v>
      </c>
      <c r="Q2413" s="35" t="s">
        <v>856</v>
      </c>
      <c r="S2413" s="35" t="s">
        <v>46</v>
      </c>
      <c r="T2413" s="35" t="s">
        <v>49</v>
      </c>
      <c r="U2413" s="35" t="s">
        <v>910</v>
      </c>
      <c r="W2413" s="35" t="s">
        <v>57</v>
      </c>
      <c r="X2413" s="35" t="s">
        <v>59</v>
      </c>
      <c r="Y2413" s="35" t="s">
        <v>164</v>
      </c>
      <c r="Z2413" s="35" t="s">
        <v>862</v>
      </c>
    </row>
    <row r="2414" spans="1:26" ht="15" customHeight="1">
      <c r="A2414" s="35" t="s">
        <v>1308</v>
      </c>
      <c r="B2414" s="35" t="s">
        <v>845</v>
      </c>
      <c r="C2414" s="35" t="s">
        <v>913</v>
      </c>
      <c r="D2414" s="35">
        <f>IFERROR(IF($A2414="HDC",IF(VLOOKUP($C2414,hdc!$B$2:$F$1600,2,FALSE())="","",VLOOKUP($C2414,hdc!$B$2:$F$1600,2,FALSE())),IF($A2414="NAUTICS",IF(VLOOKUP($C2414,nautics!$B$2:$F$1200,2,FALSE())="","",VLOOKUP($C2414,nautics!$B$2:$F$1200,2,FALSE())),IF($A2414="ST",IF(VLOOKUP($C2414,st!$B$2:$F$400,2,FALSE())="","",VLOOKUP($C2414,st!$B$2:$F$400,2,FALSE())),""))),"")</f>
        <v>1</v>
      </c>
      <c r="E2414" s="35">
        <f>IFERROR(IF($A2414="HDC",IF(VLOOKUP($C2414,hdc!$B$2:$F$1600,3,FALSE())="","",VLOOKUP($C2414,hdc!$B$2:$F$1600,3,FALSE())),IF($A2414="NAUTICS",IF(VLOOKUP($C2414,nautics!$B$2:$F$1200,3,FALSE())="","",VLOOKUP($C2414,nautics!$B$2:$F$1200,3,FALSE())),IF($A2414="ST",IF(VLOOKUP($C2414,st!$B$2:$F$400,3,FALSE())="","",VLOOKUP($C2414,st!$B$2:$F$400,3,FALSE())),""))),"")</f>
        <v>1</v>
      </c>
      <c r="F2414" s="35" t="str">
        <f>IFERROR(IF($A2414="HDC",IF(VLOOKUP($C2414,hdc!$B$2:$F$1600,4,FALSE())="","",VLOOKUP($C2414,hdc!$B$2:$F$1600,4,FALSE())),IF($A2414="NAUTICS",IF(VLOOKUP($C2414,nautics!$B$2:$F$1200,4,FALSE())="","",VLOOKUP($C2414,nautics!$B$2:$F$1200,4,FALSE())),IF($A2414="ST",IF(VLOOKUP($C2414,st!$B$2:$F$400,4,FALSE())="","",VLOOKUP($C2414,st!$B$2:$F$400,4,FALSE())),""))),"")</f>
        <v/>
      </c>
      <c r="G2414" s="35" t="str">
        <f>IFERROR(IF($A2414="HDC",IF(VLOOKUP($C2414,hdc!$B$2:$F$1600,5,FALSE())="","",VLOOKUP($C2414,hdc!$B$2:$F$1600,5,FALSE())),IF($A2414="NAUTICS",IF(VLOOKUP($C2414,nautics!$B$2:$F$1200,5,FALSE())="","",VLOOKUP($C2414,nautics!$B$2:$F$1200,5,FALSE())),IF($A2414="ST",IF(VLOOKUP($C2414,st!$B$2:$F$400,5,FALSE())="","",VLOOKUP($C2414,st!$B$2:$F$400,5,FALSE())),""))),"")</f>
        <v/>
      </c>
      <c r="H2414" s="35" t="s">
        <v>33</v>
      </c>
      <c r="I2414" s="35" t="s">
        <v>34</v>
      </c>
      <c r="J2414" s="35" t="s">
        <v>915</v>
      </c>
      <c r="K2414" s="35">
        <f t="shared" si="9"/>
        <v>14</v>
      </c>
      <c r="L2414" s="35" t="s">
        <v>916</v>
      </c>
      <c r="M2414" s="35" t="s">
        <v>918</v>
      </c>
      <c r="N2414" s="35" t="s">
        <v>46</v>
      </c>
      <c r="O2414" s="35" t="s">
        <v>49</v>
      </c>
      <c r="P2414" s="35" t="s">
        <v>855</v>
      </c>
      <c r="Q2414" s="35" t="s">
        <v>856</v>
      </c>
      <c r="S2414" s="35" t="s">
        <v>46</v>
      </c>
      <c r="T2414" s="35" t="s">
        <v>49</v>
      </c>
      <c r="U2414" s="35" t="s">
        <v>920</v>
      </c>
      <c r="W2414" s="35" t="s">
        <v>78</v>
      </c>
      <c r="X2414" s="35" t="s">
        <v>59</v>
      </c>
      <c r="Y2414" s="35" t="s">
        <v>921</v>
      </c>
      <c r="Z2414" s="35" t="s">
        <v>862</v>
      </c>
    </row>
    <row r="2415" spans="1:26" ht="15" customHeight="1">
      <c r="A2415" s="35" t="s">
        <v>1308</v>
      </c>
      <c r="B2415" s="35" t="s">
        <v>845</v>
      </c>
      <c r="C2415" s="35" t="s">
        <v>924</v>
      </c>
      <c r="D2415" s="35">
        <f>IFERROR(IF($A2415="HDC",IF(VLOOKUP($C2415,hdc!$B$2:$F$1600,2,FALSE())="","",VLOOKUP($C2415,hdc!$B$2:$F$1600,2,FALSE())),IF($A2415="NAUTICS",IF(VLOOKUP($C2415,nautics!$B$2:$F$1200,2,FALSE())="","",VLOOKUP($C2415,nautics!$B$2:$F$1200,2,FALSE())),IF($A2415="ST",IF(VLOOKUP($C2415,st!$B$2:$F$400,2,FALSE())="","",VLOOKUP($C2415,st!$B$2:$F$400,2,FALSE())),""))),"")</f>
        <v>1</v>
      </c>
      <c r="E2415" s="35">
        <f>IFERROR(IF($A2415="HDC",IF(VLOOKUP($C2415,hdc!$B$2:$F$1600,3,FALSE())="","",VLOOKUP($C2415,hdc!$B$2:$F$1600,3,FALSE())),IF($A2415="NAUTICS",IF(VLOOKUP($C2415,nautics!$B$2:$F$1200,3,FALSE())="","",VLOOKUP($C2415,nautics!$B$2:$F$1200,3,FALSE())),IF($A2415="ST",IF(VLOOKUP($C2415,st!$B$2:$F$400,3,FALSE())="","",VLOOKUP($C2415,st!$B$2:$F$400,3,FALSE())),""))),"")</f>
        <v>1</v>
      </c>
      <c r="F2415" s="35" t="str">
        <f>IFERROR(IF($A2415="HDC",IF(VLOOKUP($C2415,hdc!$B$2:$F$1600,4,FALSE())="","",VLOOKUP($C2415,hdc!$B$2:$F$1600,4,FALSE())),IF($A2415="NAUTICS",IF(VLOOKUP($C2415,nautics!$B$2:$F$1200,4,FALSE())="","",VLOOKUP($C2415,nautics!$B$2:$F$1200,4,FALSE())),IF($A2415="ST",IF(VLOOKUP($C2415,st!$B$2:$F$400,4,FALSE())="","",VLOOKUP($C2415,st!$B$2:$F$400,4,FALSE())),""))),"")</f>
        <v/>
      </c>
      <c r="G2415" s="35" t="str">
        <f>IFERROR(IF($A2415="HDC",IF(VLOOKUP($C2415,hdc!$B$2:$F$1600,5,FALSE())="","",VLOOKUP($C2415,hdc!$B$2:$F$1600,5,FALSE())),IF($A2415="NAUTICS",IF(VLOOKUP($C2415,nautics!$B$2:$F$1200,5,FALSE())="","",VLOOKUP($C2415,nautics!$B$2:$F$1200,5,FALSE())),IF($A2415="ST",IF(VLOOKUP($C2415,st!$B$2:$F$400,5,FALSE())="","",VLOOKUP($C2415,st!$B$2:$F$400,5,FALSE())),""))),"")</f>
        <v/>
      </c>
      <c r="H2415" s="35" t="s">
        <v>33</v>
      </c>
      <c r="I2415" s="35" t="s">
        <v>34</v>
      </c>
      <c r="J2415" s="35" t="s">
        <v>927</v>
      </c>
      <c r="K2415" s="35">
        <f t="shared" si="9"/>
        <v>38</v>
      </c>
      <c r="L2415" s="35" t="s">
        <v>929</v>
      </c>
      <c r="M2415" s="35" t="s">
        <v>930</v>
      </c>
      <c r="N2415" s="35" t="s">
        <v>931</v>
      </c>
      <c r="O2415" s="35" t="s">
        <v>932</v>
      </c>
      <c r="P2415" s="35" t="s">
        <v>855</v>
      </c>
      <c r="Q2415" s="35" t="s">
        <v>856</v>
      </c>
      <c r="S2415" s="35" t="s">
        <v>46</v>
      </c>
      <c r="T2415" s="35" t="s">
        <v>49</v>
      </c>
      <c r="U2415" s="35" t="s">
        <v>935</v>
      </c>
      <c r="W2415" s="35" t="s">
        <v>57</v>
      </c>
      <c r="X2415" s="35" t="s">
        <v>59</v>
      </c>
      <c r="Y2415" s="35" t="s">
        <v>938</v>
      </c>
      <c r="Z2415" s="35" t="s">
        <v>862</v>
      </c>
    </row>
    <row r="2416" spans="1:26" ht="15" customHeight="1">
      <c r="A2416" s="35" t="s">
        <v>1308</v>
      </c>
      <c r="B2416" s="35" t="s">
        <v>845</v>
      </c>
      <c r="C2416" s="35" t="s">
        <v>940</v>
      </c>
      <c r="D2416" s="35">
        <f>IFERROR(IF($A2416="HDC",IF(VLOOKUP($C2416,hdc!$B$2:$F$1600,2,FALSE())="","",VLOOKUP($C2416,hdc!$B$2:$F$1600,2,FALSE())),IF($A2416="NAUTICS",IF(VLOOKUP($C2416,nautics!$B$2:$F$1200,2,FALSE())="","",VLOOKUP($C2416,nautics!$B$2:$F$1200,2,FALSE())),IF($A2416="ST",IF(VLOOKUP($C2416,st!$B$2:$F$400,2,FALSE())="","",VLOOKUP($C2416,st!$B$2:$F$400,2,FALSE())),""))),"")</f>
        <v>1</v>
      </c>
      <c r="E2416" s="35">
        <f>IFERROR(IF($A2416="HDC",IF(VLOOKUP($C2416,hdc!$B$2:$F$1600,3,FALSE())="","",VLOOKUP($C2416,hdc!$B$2:$F$1600,3,FALSE())),IF($A2416="NAUTICS",IF(VLOOKUP($C2416,nautics!$B$2:$F$1200,3,FALSE())="","",VLOOKUP($C2416,nautics!$B$2:$F$1200,3,FALSE())),IF($A2416="ST",IF(VLOOKUP($C2416,st!$B$2:$F$400,3,FALSE())="","",VLOOKUP($C2416,st!$B$2:$F$400,3,FALSE())),""))),"")</f>
        <v>1</v>
      </c>
      <c r="F2416" s="35" t="str">
        <f>IFERROR(IF($A2416="HDC",IF(VLOOKUP($C2416,hdc!$B$2:$F$1600,4,FALSE())="","",VLOOKUP($C2416,hdc!$B$2:$F$1600,4,FALSE())),IF($A2416="NAUTICS",IF(VLOOKUP($C2416,nautics!$B$2:$F$1200,4,FALSE())="","",VLOOKUP($C2416,nautics!$B$2:$F$1200,4,FALSE())),IF($A2416="ST",IF(VLOOKUP($C2416,st!$B$2:$F$400,4,FALSE())="","",VLOOKUP($C2416,st!$B$2:$F$400,4,FALSE())),""))),"")</f>
        <v/>
      </c>
      <c r="G2416" s="35" t="str">
        <f>IFERROR(IF($A2416="HDC",IF(VLOOKUP($C2416,hdc!$B$2:$F$1600,5,FALSE())="","",VLOOKUP($C2416,hdc!$B$2:$F$1600,5,FALSE())),IF($A2416="NAUTICS",IF(VLOOKUP($C2416,nautics!$B$2:$F$1200,5,FALSE())="","",VLOOKUP($C2416,nautics!$B$2:$F$1200,5,FALSE())),IF($A2416="ST",IF(VLOOKUP($C2416,st!$B$2:$F$400,5,FALSE())="","",VLOOKUP($C2416,st!$B$2:$F$400,5,FALSE())),""))),"")</f>
        <v/>
      </c>
      <c r="H2416" s="35" t="s">
        <v>33</v>
      </c>
      <c r="I2416" s="35" t="s">
        <v>34</v>
      </c>
      <c r="J2416" s="35" t="s">
        <v>942</v>
      </c>
      <c r="K2416" s="35">
        <f t="shared" si="9"/>
        <v>43</v>
      </c>
      <c r="L2416" s="35" t="s">
        <v>945</v>
      </c>
      <c r="M2416" s="35" t="s">
        <v>946</v>
      </c>
      <c r="N2416" s="35" t="s">
        <v>135</v>
      </c>
      <c r="O2416" s="35" t="s">
        <v>136</v>
      </c>
      <c r="P2416" s="35" t="s">
        <v>855</v>
      </c>
      <c r="Q2416" s="35" t="s">
        <v>856</v>
      </c>
      <c r="S2416" s="35" t="s">
        <v>46</v>
      </c>
      <c r="T2416" s="35" t="s">
        <v>49</v>
      </c>
      <c r="U2416" s="35" t="s">
        <v>949</v>
      </c>
      <c r="W2416" s="35" t="s">
        <v>57</v>
      </c>
      <c r="X2416" s="35" t="s">
        <v>59</v>
      </c>
      <c r="Y2416" s="35" t="s">
        <v>951</v>
      </c>
      <c r="Z2416" s="35" t="s">
        <v>862</v>
      </c>
    </row>
    <row r="2417" spans="1:26" ht="15" customHeight="1">
      <c r="A2417" s="35" t="s">
        <v>1308</v>
      </c>
      <c r="B2417" s="35" t="s">
        <v>845</v>
      </c>
      <c r="C2417" s="35" t="s">
        <v>955</v>
      </c>
      <c r="D2417" s="35">
        <f>IFERROR(IF($A2417="HDC",IF(VLOOKUP($C2417,hdc!$B$2:$F$1600,2,FALSE())="","",VLOOKUP($C2417,hdc!$B$2:$F$1600,2,FALSE())),IF($A2417="NAUTICS",IF(VLOOKUP($C2417,nautics!$B$2:$F$1200,2,FALSE())="","",VLOOKUP($C2417,nautics!$B$2:$F$1200,2,FALSE())),IF($A2417="ST",IF(VLOOKUP($C2417,st!$B$2:$F$400,2,FALSE())="","",VLOOKUP($C2417,st!$B$2:$F$400,2,FALSE())),""))),"")</f>
        <v>1</v>
      </c>
      <c r="E2417" s="35" t="str">
        <f>IFERROR(IF($A2417="HDC",IF(VLOOKUP($C2417,hdc!$B$2:$F$1600,3,FALSE())="","",VLOOKUP($C2417,hdc!$B$2:$F$1600,3,FALSE())),IF($A2417="NAUTICS",IF(VLOOKUP($C2417,nautics!$B$2:$F$1200,3,FALSE())="","",VLOOKUP($C2417,nautics!$B$2:$F$1200,3,FALSE())),IF($A2417="ST",IF(VLOOKUP($C2417,st!$B$2:$F$400,3,FALSE())="","",VLOOKUP($C2417,st!$B$2:$F$400,3,FALSE())),""))),"")</f>
        <v/>
      </c>
      <c r="F2417" s="35" t="str">
        <f>IFERROR(IF($A2417="HDC",IF(VLOOKUP($C2417,hdc!$B$2:$F$1600,4,FALSE())="","",VLOOKUP($C2417,hdc!$B$2:$F$1600,4,FALSE())),IF($A2417="NAUTICS",IF(VLOOKUP($C2417,nautics!$B$2:$F$1200,4,FALSE())="","",VLOOKUP($C2417,nautics!$B$2:$F$1200,4,FALSE())),IF($A2417="ST",IF(VLOOKUP($C2417,st!$B$2:$F$400,4,FALSE())="","",VLOOKUP($C2417,st!$B$2:$F$400,4,FALSE())),""))),"")</f>
        <v/>
      </c>
      <c r="G2417" s="35" t="str">
        <f>IFERROR(IF($A2417="HDC",IF(VLOOKUP($C2417,hdc!$B$2:$F$1600,5,FALSE())="","",VLOOKUP($C2417,hdc!$B$2:$F$1600,5,FALSE())),IF($A2417="NAUTICS",IF(VLOOKUP($C2417,nautics!$B$2:$F$1200,5,FALSE())="","",VLOOKUP($C2417,nautics!$B$2:$F$1200,5,FALSE())),IF($A2417="ST",IF(VLOOKUP($C2417,st!$B$2:$F$400,5,FALSE())="","",VLOOKUP($C2417,st!$B$2:$F$400,5,FALSE())),""))),"")</f>
        <v/>
      </c>
      <c r="H2417" s="35" t="s">
        <v>33</v>
      </c>
      <c r="I2417" s="35" t="s">
        <v>34</v>
      </c>
      <c r="J2417" s="35" t="s">
        <v>216</v>
      </c>
      <c r="K2417" s="35">
        <f t="shared" si="9"/>
        <v>15</v>
      </c>
      <c r="L2417" s="35" t="s">
        <v>960</v>
      </c>
      <c r="M2417" s="35" t="s">
        <v>961</v>
      </c>
      <c r="N2417" s="35" t="s">
        <v>46</v>
      </c>
      <c r="O2417" s="35" t="s">
        <v>49</v>
      </c>
      <c r="P2417" s="35" t="s">
        <v>855</v>
      </c>
      <c r="Q2417" s="35" t="s">
        <v>856</v>
      </c>
      <c r="S2417" s="35" t="s">
        <v>46</v>
      </c>
      <c r="T2417" s="35" t="s">
        <v>49</v>
      </c>
      <c r="U2417" s="35" t="s">
        <v>89</v>
      </c>
      <c r="W2417" s="35" t="s">
        <v>78</v>
      </c>
      <c r="X2417" s="35" t="s">
        <v>59</v>
      </c>
      <c r="Y2417" s="35" t="s">
        <v>89</v>
      </c>
      <c r="Z2417" s="35" t="s">
        <v>89</v>
      </c>
    </row>
    <row r="2418" spans="1:26" ht="15" customHeight="1">
      <c r="A2418" s="35" t="s">
        <v>1308</v>
      </c>
      <c r="B2418" s="35" t="s">
        <v>845</v>
      </c>
      <c r="C2418" s="35" t="s">
        <v>969</v>
      </c>
      <c r="D2418" s="35">
        <f>IFERROR(IF($A2418="HDC",IF(VLOOKUP($C2418,hdc!$B$2:$F$1600,2,FALSE())="","",VLOOKUP($C2418,hdc!$B$2:$F$1600,2,FALSE())),IF($A2418="NAUTICS",IF(VLOOKUP($C2418,nautics!$B$2:$F$1200,2,FALSE())="","",VLOOKUP($C2418,nautics!$B$2:$F$1200,2,FALSE())),IF($A2418="ST",IF(VLOOKUP($C2418,st!$B$2:$F$400,2,FALSE())="","",VLOOKUP($C2418,st!$B$2:$F$400,2,FALSE())),""))),"")</f>
        <v>1</v>
      </c>
      <c r="E2418" s="35">
        <f>IFERROR(IF($A2418="HDC",IF(VLOOKUP($C2418,hdc!$B$2:$F$1600,3,FALSE())="","",VLOOKUP($C2418,hdc!$B$2:$F$1600,3,FALSE())),IF($A2418="NAUTICS",IF(VLOOKUP($C2418,nautics!$B$2:$F$1200,3,FALSE())="","",VLOOKUP($C2418,nautics!$B$2:$F$1200,3,FALSE())),IF($A2418="ST",IF(VLOOKUP($C2418,st!$B$2:$F$400,3,FALSE())="","",VLOOKUP($C2418,st!$B$2:$F$400,3,FALSE())),""))),"")</f>
        <v>1</v>
      </c>
      <c r="F2418" s="35" t="str">
        <f>IFERROR(IF($A2418="HDC",IF(VLOOKUP($C2418,hdc!$B$2:$F$1600,4,FALSE())="","",VLOOKUP($C2418,hdc!$B$2:$F$1600,4,FALSE())),IF($A2418="NAUTICS",IF(VLOOKUP($C2418,nautics!$B$2:$F$1200,4,FALSE())="","",VLOOKUP($C2418,nautics!$B$2:$F$1200,4,FALSE())),IF($A2418="ST",IF(VLOOKUP($C2418,st!$B$2:$F$400,4,FALSE())="","",VLOOKUP($C2418,st!$B$2:$F$400,4,FALSE())),""))),"")</f>
        <v/>
      </c>
      <c r="G2418" s="35" t="str">
        <f>IFERROR(IF($A2418="HDC",IF(VLOOKUP($C2418,hdc!$B$2:$F$1600,5,FALSE())="","",VLOOKUP($C2418,hdc!$B$2:$F$1600,5,FALSE())),IF($A2418="NAUTICS",IF(VLOOKUP($C2418,nautics!$B$2:$F$1200,5,FALSE())="","",VLOOKUP($C2418,nautics!$B$2:$F$1200,5,FALSE())),IF($A2418="ST",IF(VLOOKUP($C2418,st!$B$2:$F$400,5,FALSE())="","",VLOOKUP($C2418,st!$B$2:$F$400,5,FALSE())),""))),"")</f>
        <v/>
      </c>
      <c r="H2418" s="35" t="s">
        <v>33</v>
      </c>
      <c r="I2418" s="35" t="s">
        <v>34</v>
      </c>
      <c r="J2418" s="35" t="s">
        <v>971</v>
      </c>
      <c r="K2418" s="35">
        <f t="shared" si="9"/>
        <v>55</v>
      </c>
      <c r="L2418" s="35" t="s">
        <v>973</v>
      </c>
      <c r="M2418" s="35" t="s">
        <v>974</v>
      </c>
      <c r="N2418" s="35" t="s">
        <v>975</v>
      </c>
      <c r="O2418" s="35" t="s">
        <v>977</v>
      </c>
      <c r="P2418" s="35" t="s">
        <v>855</v>
      </c>
      <c r="Q2418" s="35" t="s">
        <v>856</v>
      </c>
      <c r="S2418" s="35" t="s">
        <v>46</v>
      </c>
      <c r="T2418" s="35" t="s">
        <v>49</v>
      </c>
      <c r="U2418" s="35" t="s">
        <v>981</v>
      </c>
      <c r="W2418" s="35" t="s">
        <v>57</v>
      </c>
      <c r="X2418" s="35" t="s">
        <v>982</v>
      </c>
      <c r="Y2418" s="35" t="s">
        <v>983</v>
      </c>
      <c r="Z2418" s="35" t="s">
        <v>862</v>
      </c>
    </row>
    <row r="2419" spans="1:26" ht="15" customHeight="1">
      <c r="A2419" s="35" t="s">
        <v>1308</v>
      </c>
      <c r="B2419" s="35" t="s">
        <v>845</v>
      </c>
      <c r="C2419" s="35" t="s">
        <v>985</v>
      </c>
      <c r="D2419" s="35" t="str">
        <f>IFERROR(IF($A2419="HDC",IF(VLOOKUP($C2419,hdc!$B$2:$F$1600,2,FALSE())="","",VLOOKUP($C2419,hdc!$B$2:$F$1600,2,FALSE())),IF($A2419="NAUTICS",IF(VLOOKUP($C2419,nautics!$B$2:$F$1200,2,FALSE())="","",VLOOKUP($C2419,nautics!$B$2:$F$1200,2,FALSE())),IF($A2419="ST",IF(VLOOKUP($C2419,st!$B$2:$F$400,2,FALSE())="","",VLOOKUP($C2419,st!$B$2:$F$400,2,FALSE())),""))),"")</f>
        <v/>
      </c>
      <c r="E2419" s="35" t="str">
        <f>IFERROR(IF($A2419="HDC",IF(VLOOKUP($C2419,hdc!$B$2:$F$1600,3,FALSE())="","",VLOOKUP($C2419,hdc!$B$2:$F$1600,3,FALSE())),IF($A2419="NAUTICS",IF(VLOOKUP($C2419,nautics!$B$2:$F$1200,3,FALSE())="","",VLOOKUP($C2419,nautics!$B$2:$F$1200,3,FALSE())),IF($A2419="ST",IF(VLOOKUP($C2419,st!$B$2:$F$400,3,FALSE())="","",VLOOKUP($C2419,st!$B$2:$F$400,3,FALSE())),""))),"")</f>
        <v/>
      </c>
      <c r="F2419" s="35" t="str">
        <f>IFERROR(IF($A2419="HDC",IF(VLOOKUP($C2419,hdc!$B$2:$F$1600,4,FALSE())="","",VLOOKUP($C2419,hdc!$B$2:$F$1600,4,FALSE())),IF($A2419="NAUTICS",IF(VLOOKUP($C2419,nautics!$B$2:$F$1200,4,FALSE())="","",VLOOKUP($C2419,nautics!$B$2:$F$1200,4,FALSE())),IF($A2419="ST",IF(VLOOKUP($C2419,st!$B$2:$F$400,4,FALSE())="","",VLOOKUP($C2419,st!$B$2:$F$400,4,FALSE())),""))),"")</f>
        <v/>
      </c>
      <c r="G2419" s="35" t="str">
        <f>IFERROR(IF($A2419="HDC",IF(VLOOKUP($C2419,hdc!$B$2:$F$1600,5,FALSE())="","",VLOOKUP($C2419,hdc!$B$2:$F$1600,5,FALSE())),IF($A2419="NAUTICS",IF(VLOOKUP($C2419,nautics!$B$2:$F$1200,5,FALSE())="","",VLOOKUP($C2419,nautics!$B$2:$F$1200,5,FALSE())),IF($A2419="ST",IF(VLOOKUP($C2419,st!$B$2:$F$400,5,FALSE())="","",VLOOKUP($C2419,st!$B$2:$F$400,5,FALSE())),""))),"")</f>
        <v/>
      </c>
      <c r="H2419" s="35" t="s">
        <v>83</v>
      </c>
      <c r="I2419" s="35" t="s">
        <v>34</v>
      </c>
      <c r="J2419" s="35" t="s">
        <v>987</v>
      </c>
      <c r="K2419" s="35">
        <f t="shared" si="9"/>
        <v>17</v>
      </c>
      <c r="L2419" s="35" t="s">
        <v>989</v>
      </c>
      <c r="M2419" s="35" t="s">
        <v>990</v>
      </c>
      <c r="N2419" s="35" t="s">
        <v>65</v>
      </c>
      <c r="O2419" s="35" t="s">
        <v>68</v>
      </c>
      <c r="P2419" s="35" t="s">
        <v>855</v>
      </c>
      <c r="Q2419" s="35" t="s">
        <v>856</v>
      </c>
      <c r="S2419" s="35" t="s">
        <v>46</v>
      </c>
      <c r="T2419" s="35" t="s">
        <v>49</v>
      </c>
      <c r="U2419" s="35" t="s">
        <v>991</v>
      </c>
      <c r="W2419" s="35" t="s">
        <v>57</v>
      </c>
      <c r="X2419" s="35" t="s">
        <v>982</v>
      </c>
      <c r="Y2419" s="35" t="s">
        <v>994</v>
      </c>
      <c r="Z2419" s="35" t="s">
        <v>862</v>
      </c>
    </row>
    <row r="2420" spans="1:26" ht="15" customHeight="1">
      <c r="A2420" s="35" t="s">
        <v>1308</v>
      </c>
      <c r="B2420" s="35" t="s">
        <v>845</v>
      </c>
      <c r="C2420" s="35" t="s">
        <v>999</v>
      </c>
      <c r="D2420" s="35" t="str">
        <f>IFERROR(IF($A2420="HDC",IF(VLOOKUP($C2420,hdc!$B$2:$F$1600,2,FALSE())="","",VLOOKUP($C2420,hdc!$B$2:$F$1600,2,FALSE())),IF($A2420="NAUTICS",IF(VLOOKUP($C2420,nautics!$B$2:$F$1200,2,FALSE())="","",VLOOKUP($C2420,nautics!$B$2:$F$1200,2,FALSE())),IF($A2420="ST",IF(VLOOKUP($C2420,st!$B$2:$F$400,2,FALSE())="","",VLOOKUP($C2420,st!$B$2:$F$400,2,FALSE())),""))),"")</f>
        <v/>
      </c>
      <c r="E2420" s="35" t="str">
        <f>IFERROR(IF($A2420="HDC",IF(VLOOKUP($C2420,hdc!$B$2:$F$1600,3,FALSE())="","",VLOOKUP($C2420,hdc!$B$2:$F$1600,3,FALSE())),IF($A2420="NAUTICS",IF(VLOOKUP($C2420,nautics!$B$2:$F$1200,3,FALSE())="","",VLOOKUP($C2420,nautics!$B$2:$F$1200,3,FALSE())),IF($A2420="ST",IF(VLOOKUP($C2420,st!$B$2:$F$400,3,FALSE())="","",VLOOKUP($C2420,st!$B$2:$F$400,3,FALSE())),""))),"")</f>
        <v/>
      </c>
      <c r="F2420" s="35" t="str">
        <f>IFERROR(IF($A2420="HDC",IF(VLOOKUP($C2420,hdc!$B$2:$F$1600,4,FALSE())="","",VLOOKUP($C2420,hdc!$B$2:$F$1600,4,FALSE())),IF($A2420="NAUTICS",IF(VLOOKUP($C2420,nautics!$B$2:$F$1200,4,FALSE())="","",VLOOKUP($C2420,nautics!$B$2:$F$1200,4,FALSE())),IF($A2420="ST",IF(VLOOKUP($C2420,st!$B$2:$F$400,4,FALSE())="","",VLOOKUP($C2420,st!$B$2:$F$400,4,FALSE())),""))),"")</f>
        <v/>
      </c>
      <c r="G2420" s="35" t="str">
        <f>IFERROR(IF($A2420="HDC",IF(VLOOKUP($C2420,hdc!$B$2:$F$1600,5,FALSE())="","",VLOOKUP($C2420,hdc!$B$2:$F$1600,5,FALSE())),IF($A2420="NAUTICS",IF(VLOOKUP($C2420,nautics!$B$2:$F$1200,5,FALSE())="","",VLOOKUP($C2420,nautics!$B$2:$F$1200,5,FALSE())),IF($A2420="ST",IF(VLOOKUP($C2420,st!$B$2:$F$400,5,FALSE())="","",VLOOKUP($C2420,st!$B$2:$F$400,5,FALSE())),""))),"")</f>
        <v/>
      </c>
      <c r="H2420" s="35" t="s">
        <v>83</v>
      </c>
      <c r="I2420" s="35" t="s">
        <v>34</v>
      </c>
      <c r="J2420" s="35" t="s">
        <v>987</v>
      </c>
      <c r="K2420" s="35">
        <f t="shared" si="9"/>
        <v>17</v>
      </c>
      <c r="L2420" s="35" t="s">
        <v>1004</v>
      </c>
      <c r="M2420" s="35" t="s">
        <v>1005</v>
      </c>
      <c r="N2420" s="35" t="s">
        <v>65</v>
      </c>
      <c r="O2420" s="35" t="s">
        <v>68</v>
      </c>
      <c r="P2420" s="35" t="s">
        <v>855</v>
      </c>
      <c r="Q2420" s="35" t="s">
        <v>856</v>
      </c>
      <c r="S2420" s="35" t="s">
        <v>46</v>
      </c>
      <c r="T2420" s="35" t="s">
        <v>49</v>
      </c>
      <c r="U2420" s="35" t="s">
        <v>991</v>
      </c>
      <c r="W2420" s="35" t="s">
        <v>57</v>
      </c>
      <c r="X2420" s="35" t="s">
        <v>982</v>
      </c>
      <c r="Y2420" s="35" t="s">
        <v>994</v>
      </c>
      <c r="Z2420" s="35" t="s">
        <v>862</v>
      </c>
    </row>
    <row r="2421" spans="1:26" ht="15" customHeight="1">
      <c r="A2421" s="35" t="s">
        <v>1308</v>
      </c>
      <c r="B2421" s="35" t="s">
        <v>845</v>
      </c>
      <c r="C2421" s="35" t="s">
        <v>1008</v>
      </c>
      <c r="D2421" s="35">
        <f>IFERROR(IF($A2421="HDC",IF(VLOOKUP($C2421,hdc!$B$2:$F$1600,2,FALSE())="","",VLOOKUP($C2421,hdc!$B$2:$F$1600,2,FALSE())),IF($A2421="NAUTICS",IF(VLOOKUP($C2421,nautics!$B$2:$F$1200,2,FALSE())="","",VLOOKUP($C2421,nautics!$B$2:$F$1200,2,FALSE())),IF($A2421="ST",IF(VLOOKUP($C2421,st!$B$2:$F$400,2,FALSE())="","",VLOOKUP($C2421,st!$B$2:$F$400,2,FALSE())),""))),"")</f>
        <v>1</v>
      </c>
      <c r="E2421" s="35">
        <f>IFERROR(IF($A2421="HDC",IF(VLOOKUP($C2421,hdc!$B$2:$F$1600,3,FALSE())="","",VLOOKUP($C2421,hdc!$B$2:$F$1600,3,FALSE())),IF($A2421="NAUTICS",IF(VLOOKUP($C2421,nautics!$B$2:$F$1200,3,FALSE())="","",VLOOKUP($C2421,nautics!$B$2:$F$1200,3,FALSE())),IF($A2421="ST",IF(VLOOKUP($C2421,st!$B$2:$F$400,3,FALSE())="","",VLOOKUP($C2421,st!$B$2:$F$400,3,FALSE())),""))),"")</f>
        <v>1</v>
      </c>
      <c r="F2421" s="35" t="str">
        <f>IFERROR(IF($A2421="HDC",IF(VLOOKUP($C2421,hdc!$B$2:$F$1600,4,FALSE())="","",VLOOKUP($C2421,hdc!$B$2:$F$1600,4,FALSE())),IF($A2421="NAUTICS",IF(VLOOKUP($C2421,nautics!$B$2:$F$1200,4,FALSE())="","",VLOOKUP($C2421,nautics!$B$2:$F$1200,4,FALSE())),IF($A2421="ST",IF(VLOOKUP($C2421,st!$B$2:$F$400,4,FALSE())="","",VLOOKUP($C2421,st!$B$2:$F$400,4,FALSE())),""))),"")</f>
        <v/>
      </c>
      <c r="G2421" s="35" t="str">
        <f>IFERROR(IF($A2421="HDC",IF(VLOOKUP($C2421,hdc!$B$2:$F$1600,5,FALSE())="","",VLOOKUP($C2421,hdc!$B$2:$F$1600,5,FALSE())),IF($A2421="NAUTICS",IF(VLOOKUP($C2421,nautics!$B$2:$F$1200,5,FALSE())="","",VLOOKUP($C2421,nautics!$B$2:$F$1200,5,FALSE())),IF($A2421="ST",IF(VLOOKUP($C2421,st!$B$2:$F$400,5,FALSE())="","",VLOOKUP($C2421,st!$B$2:$F$400,5,FALSE())),""))),"")</f>
        <v/>
      </c>
      <c r="H2421" s="35" t="s">
        <v>259</v>
      </c>
      <c r="I2421" s="35" t="s">
        <v>31</v>
      </c>
      <c r="J2421" s="35" t="s">
        <v>1011</v>
      </c>
      <c r="K2421" s="35">
        <f t="shared" si="9"/>
        <v>13</v>
      </c>
      <c r="L2421" s="35" t="s">
        <v>637</v>
      </c>
      <c r="M2421" s="35" t="s">
        <v>639</v>
      </c>
      <c r="N2421" s="35" t="s">
        <v>46</v>
      </c>
      <c r="O2421" s="35" t="s">
        <v>49</v>
      </c>
      <c r="P2421" s="35" t="s">
        <v>855</v>
      </c>
      <c r="Q2421" s="35" t="s">
        <v>856</v>
      </c>
      <c r="S2421" s="35" t="s">
        <v>46</v>
      </c>
      <c r="T2421" s="35" t="s">
        <v>49</v>
      </c>
      <c r="U2421" s="35" t="s">
        <v>1016</v>
      </c>
      <c r="W2421" s="35" t="s">
        <v>78</v>
      </c>
      <c r="X2421" s="35" t="s">
        <v>982</v>
      </c>
      <c r="Y2421" s="35" t="s">
        <v>646</v>
      </c>
      <c r="Z2421" s="35" t="s">
        <v>862</v>
      </c>
    </row>
    <row r="2422" spans="1:26" ht="15" customHeight="1">
      <c r="A2422" s="35" t="s">
        <v>1308</v>
      </c>
      <c r="B2422" s="35" t="s">
        <v>845</v>
      </c>
      <c r="C2422" s="35" t="s">
        <v>1020</v>
      </c>
      <c r="D2422" s="35">
        <f>IFERROR(IF($A2422="HDC",IF(VLOOKUP($C2422,hdc!$B$2:$F$1600,2,FALSE())="","",VLOOKUP($C2422,hdc!$B$2:$F$1600,2,FALSE())),IF($A2422="NAUTICS",IF(VLOOKUP($C2422,nautics!$B$2:$F$1200,2,FALSE())="","",VLOOKUP($C2422,nautics!$B$2:$F$1200,2,FALSE())),IF($A2422="ST",IF(VLOOKUP($C2422,st!$B$2:$F$400,2,FALSE())="","",VLOOKUP($C2422,st!$B$2:$F$400,2,FALSE())),""))),"")</f>
        <v>1</v>
      </c>
      <c r="E2422" s="35">
        <f>IFERROR(IF($A2422="HDC",IF(VLOOKUP($C2422,hdc!$B$2:$F$1600,3,FALSE())="","",VLOOKUP($C2422,hdc!$B$2:$F$1600,3,FALSE())),IF($A2422="NAUTICS",IF(VLOOKUP($C2422,nautics!$B$2:$F$1200,3,FALSE())="","",VLOOKUP($C2422,nautics!$B$2:$F$1200,3,FALSE())),IF($A2422="ST",IF(VLOOKUP($C2422,st!$B$2:$F$400,3,FALSE())="","",VLOOKUP($C2422,st!$B$2:$F$400,3,FALSE())),""))),"")</f>
        <v>1</v>
      </c>
      <c r="F2422" s="35" t="str">
        <f>IFERROR(IF($A2422="HDC",IF(VLOOKUP($C2422,hdc!$B$2:$F$1600,4,FALSE())="","",VLOOKUP($C2422,hdc!$B$2:$F$1600,4,FALSE())),IF($A2422="NAUTICS",IF(VLOOKUP($C2422,nautics!$B$2:$F$1200,4,FALSE())="","",VLOOKUP($C2422,nautics!$B$2:$F$1200,4,FALSE())),IF($A2422="ST",IF(VLOOKUP($C2422,st!$B$2:$F$400,4,FALSE())="","",VLOOKUP($C2422,st!$B$2:$F$400,4,FALSE())),""))),"")</f>
        <v/>
      </c>
      <c r="G2422" s="35" t="str">
        <f>IFERROR(IF($A2422="HDC",IF(VLOOKUP($C2422,hdc!$B$2:$F$1600,5,FALSE())="","",VLOOKUP($C2422,hdc!$B$2:$F$1600,5,FALSE())),IF($A2422="NAUTICS",IF(VLOOKUP($C2422,nautics!$B$2:$F$1200,5,FALSE())="","",VLOOKUP($C2422,nautics!$B$2:$F$1200,5,FALSE())),IF($A2422="ST",IF(VLOOKUP($C2422,st!$B$2:$F$400,5,FALSE())="","",VLOOKUP($C2422,st!$B$2:$F$400,5,FALSE())),""))),"")</f>
        <v/>
      </c>
      <c r="H2422" s="35" t="s">
        <v>579</v>
      </c>
      <c r="I2422" s="35" t="s">
        <v>34</v>
      </c>
      <c r="J2422" s="35" t="s">
        <v>1024</v>
      </c>
      <c r="K2422" s="35">
        <f t="shared" si="9"/>
        <v>23</v>
      </c>
      <c r="L2422" s="35" t="s">
        <v>39</v>
      </c>
      <c r="M2422" s="35" t="s">
        <v>44</v>
      </c>
      <c r="N2422" s="35" t="s">
        <v>46</v>
      </c>
      <c r="O2422" s="35" t="s">
        <v>49</v>
      </c>
      <c r="P2422" s="35" t="s">
        <v>1030</v>
      </c>
      <c r="Q2422" s="35" t="s">
        <v>1031</v>
      </c>
      <c r="S2422" s="35" t="s">
        <v>65</v>
      </c>
      <c r="T2422" s="35" t="s">
        <v>68</v>
      </c>
      <c r="U2422" s="35" t="s">
        <v>1033</v>
      </c>
      <c r="W2422" s="35" t="s">
        <v>57</v>
      </c>
      <c r="X2422" s="35" t="s">
        <v>982</v>
      </c>
      <c r="Y2422" s="35" t="s">
        <v>73</v>
      </c>
      <c r="Z2422" s="35" t="s">
        <v>1037</v>
      </c>
    </row>
    <row r="2423" spans="1:26" ht="15" customHeight="1">
      <c r="A2423" s="35" t="s">
        <v>1308</v>
      </c>
      <c r="B2423" s="35" t="s">
        <v>845</v>
      </c>
      <c r="C2423" s="35" t="s">
        <v>1040</v>
      </c>
      <c r="D2423" s="35">
        <f>IFERROR(IF($A2423="HDC",IF(VLOOKUP($C2423,hdc!$B$2:$F$1600,2,FALSE())="","",VLOOKUP($C2423,hdc!$B$2:$F$1600,2,FALSE())),IF($A2423="NAUTICS",IF(VLOOKUP($C2423,nautics!$B$2:$F$1200,2,FALSE())="","",VLOOKUP($C2423,nautics!$B$2:$F$1200,2,FALSE())),IF($A2423="ST",IF(VLOOKUP($C2423,st!$B$2:$F$400,2,FALSE())="","",VLOOKUP($C2423,st!$B$2:$F$400,2,FALSE())),""))),"")</f>
        <v>1</v>
      </c>
      <c r="E2423" s="35" t="str">
        <f>IFERROR(IF($A2423="HDC",IF(VLOOKUP($C2423,hdc!$B$2:$F$1600,3,FALSE())="","",VLOOKUP($C2423,hdc!$B$2:$F$1600,3,FALSE())),IF($A2423="NAUTICS",IF(VLOOKUP($C2423,nautics!$B$2:$F$1200,3,FALSE())="","",VLOOKUP($C2423,nautics!$B$2:$F$1200,3,FALSE())),IF($A2423="ST",IF(VLOOKUP($C2423,st!$B$2:$F$400,3,FALSE())="","",VLOOKUP($C2423,st!$B$2:$F$400,3,FALSE())),""))),"")</f>
        <v/>
      </c>
      <c r="F2423" s="35" t="str">
        <f>IFERROR(IF($A2423="HDC",IF(VLOOKUP($C2423,hdc!$B$2:$F$1600,4,FALSE())="","",VLOOKUP($C2423,hdc!$B$2:$F$1600,4,FALSE())),IF($A2423="NAUTICS",IF(VLOOKUP($C2423,nautics!$B$2:$F$1200,4,FALSE())="","",VLOOKUP($C2423,nautics!$B$2:$F$1200,4,FALSE())),IF($A2423="ST",IF(VLOOKUP($C2423,st!$B$2:$F$400,4,FALSE())="","",VLOOKUP($C2423,st!$B$2:$F$400,4,FALSE())),""))),"")</f>
        <v/>
      </c>
      <c r="G2423" s="35" t="str">
        <f>IFERROR(IF($A2423="HDC",IF(VLOOKUP($C2423,hdc!$B$2:$F$1600,5,FALSE())="","",VLOOKUP($C2423,hdc!$B$2:$F$1600,5,FALSE())),IF($A2423="NAUTICS",IF(VLOOKUP($C2423,nautics!$B$2:$F$1200,5,FALSE())="","",VLOOKUP($C2423,nautics!$B$2:$F$1200,5,FALSE())),IF($A2423="ST",IF(VLOOKUP($C2423,st!$B$2:$F$400,5,FALSE())="","",VLOOKUP($C2423,st!$B$2:$F$400,5,FALSE())),""))),"")</f>
        <v/>
      </c>
      <c r="H2423" s="35" t="s">
        <v>554</v>
      </c>
      <c r="I2423" s="35" t="s">
        <v>31</v>
      </c>
      <c r="J2423" s="35" t="s">
        <v>1043</v>
      </c>
      <c r="K2423" s="35">
        <f t="shared" si="9"/>
        <v>5</v>
      </c>
      <c r="L2423" s="35" t="s">
        <v>39</v>
      </c>
      <c r="M2423" s="35" t="s">
        <v>44</v>
      </c>
      <c r="N2423" s="35" t="s">
        <v>46</v>
      </c>
      <c r="O2423" s="35" t="s">
        <v>49</v>
      </c>
      <c r="P2423" s="35" t="s">
        <v>39</v>
      </c>
      <c r="Q2423" s="35" t="s">
        <v>44</v>
      </c>
      <c r="S2423" s="35" t="s">
        <v>46</v>
      </c>
      <c r="T2423" s="35" t="s">
        <v>49</v>
      </c>
      <c r="U2423" s="35" t="s">
        <v>89</v>
      </c>
      <c r="W2423" s="35" t="s">
        <v>78</v>
      </c>
      <c r="X2423" s="35" t="s">
        <v>1053</v>
      </c>
      <c r="Y2423" s="35" t="s">
        <v>89</v>
      </c>
      <c r="Z2423" s="35" t="s">
        <v>89</v>
      </c>
    </row>
    <row r="2424" spans="1:26" ht="15" customHeight="1">
      <c r="A2424" s="35" t="s">
        <v>1308</v>
      </c>
      <c r="B2424" s="35" t="s">
        <v>1057</v>
      </c>
      <c r="C2424" s="35" t="s">
        <v>1060</v>
      </c>
      <c r="D2424" s="35">
        <f>IFERROR(IF($A2424="HDC",IF(VLOOKUP($C2424,hdc!$B$2:$F$1600,2,FALSE())="","",VLOOKUP($C2424,hdc!$B$2:$F$1600,2,FALSE())),IF($A2424="NAUTICS",IF(VLOOKUP($C2424,nautics!$B$2:$F$1200,2,FALSE())="","",VLOOKUP($C2424,nautics!$B$2:$F$1200,2,FALSE())),IF($A2424="ST",IF(VLOOKUP($C2424,st!$B$2:$F$400,2,FALSE())="","",VLOOKUP($C2424,st!$B$2:$F$400,2,FALSE())),""))),"")</f>
        <v>1</v>
      </c>
      <c r="E2424" s="35">
        <f>IFERROR(IF($A2424="HDC",IF(VLOOKUP($C2424,hdc!$B$2:$F$1600,3,FALSE())="","",VLOOKUP($C2424,hdc!$B$2:$F$1600,3,FALSE())),IF($A2424="NAUTICS",IF(VLOOKUP($C2424,nautics!$B$2:$F$1200,3,FALSE())="","",VLOOKUP($C2424,nautics!$B$2:$F$1200,3,FALSE())),IF($A2424="ST",IF(VLOOKUP($C2424,st!$B$2:$F$400,3,FALSE())="","",VLOOKUP($C2424,st!$B$2:$F$400,3,FALSE())),""))),"")</f>
        <v>1</v>
      </c>
      <c r="F2424" s="35" t="str">
        <f>IFERROR(IF($A2424="HDC",IF(VLOOKUP($C2424,hdc!$B$2:$F$1600,4,FALSE())="","",VLOOKUP($C2424,hdc!$B$2:$F$1600,4,FALSE())),IF($A2424="NAUTICS",IF(VLOOKUP($C2424,nautics!$B$2:$F$1200,4,FALSE())="","",VLOOKUP($C2424,nautics!$B$2:$F$1200,4,FALSE())),IF($A2424="ST",IF(VLOOKUP($C2424,st!$B$2:$F$400,4,FALSE())="","",VLOOKUP($C2424,st!$B$2:$F$400,4,FALSE())),""))),"")</f>
        <v/>
      </c>
      <c r="G2424" s="35" t="str">
        <f>IFERROR(IF($A2424="HDC",IF(VLOOKUP($C2424,hdc!$B$2:$F$1600,5,FALSE())="","",VLOOKUP($C2424,hdc!$B$2:$F$1600,5,FALSE())),IF($A2424="NAUTICS",IF(VLOOKUP($C2424,nautics!$B$2:$F$1200,5,FALSE())="","",VLOOKUP($C2424,nautics!$B$2:$F$1200,5,FALSE())),IF($A2424="ST",IF(VLOOKUP($C2424,st!$B$2:$F$400,5,FALSE())="","",VLOOKUP($C2424,st!$B$2:$F$400,5,FALSE())),""))),"")</f>
        <v/>
      </c>
      <c r="H2424" s="35" t="s">
        <v>259</v>
      </c>
      <c r="I2424" s="35" t="s">
        <v>31</v>
      </c>
      <c r="J2424" s="35" t="s">
        <v>651</v>
      </c>
      <c r="K2424" s="35">
        <f t="shared" si="9"/>
        <v>18</v>
      </c>
      <c r="L2424" s="35" t="s">
        <v>637</v>
      </c>
      <c r="M2424" s="35" t="s">
        <v>639</v>
      </c>
      <c r="N2424" s="35" t="s">
        <v>46</v>
      </c>
      <c r="O2424" s="35" t="s">
        <v>49</v>
      </c>
      <c r="P2424" s="35" t="s">
        <v>170</v>
      </c>
      <c r="Q2424" s="35" t="s">
        <v>171</v>
      </c>
      <c r="S2424" s="35" t="s">
        <v>46</v>
      </c>
      <c r="T2424" s="35" t="s">
        <v>49</v>
      </c>
      <c r="U2424" s="35" t="s">
        <v>652</v>
      </c>
      <c r="W2424" s="35" t="s">
        <v>78</v>
      </c>
      <c r="X2424" s="35" t="s">
        <v>59</v>
      </c>
      <c r="Y2424" s="35" t="s">
        <v>646</v>
      </c>
      <c r="Z2424" s="35" t="s">
        <v>177</v>
      </c>
    </row>
    <row r="2425" spans="1:26" ht="15" customHeight="1">
      <c r="A2425" s="35" t="s">
        <v>1308</v>
      </c>
      <c r="B2425" s="35" t="s">
        <v>1057</v>
      </c>
      <c r="C2425" s="35" t="s">
        <v>1068</v>
      </c>
      <c r="D2425" s="35">
        <f>IFERROR(IF($A2425="HDC",IF(VLOOKUP($C2425,hdc!$B$2:$F$1600,2,FALSE())="","",VLOOKUP($C2425,hdc!$B$2:$F$1600,2,FALSE())),IF($A2425="NAUTICS",IF(VLOOKUP($C2425,nautics!$B$2:$F$1200,2,FALSE())="","",VLOOKUP($C2425,nautics!$B$2:$F$1200,2,FALSE())),IF($A2425="ST",IF(VLOOKUP($C2425,st!$B$2:$F$400,2,FALSE())="","",VLOOKUP($C2425,st!$B$2:$F$400,2,FALSE())),""))),"")</f>
        <v>1</v>
      </c>
      <c r="E2425" s="35" t="str">
        <f>IFERROR(IF($A2425="HDC",IF(VLOOKUP($C2425,hdc!$B$2:$F$1600,3,FALSE())="","",VLOOKUP($C2425,hdc!$B$2:$F$1600,3,FALSE())),IF($A2425="NAUTICS",IF(VLOOKUP($C2425,nautics!$B$2:$F$1200,3,FALSE())="","",VLOOKUP($C2425,nautics!$B$2:$F$1200,3,FALSE())),IF($A2425="ST",IF(VLOOKUP($C2425,st!$B$2:$F$400,3,FALSE())="","",VLOOKUP($C2425,st!$B$2:$F$400,3,FALSE())),""))),"")</f>
        <v/>
      </c>
      <c r="F2425" s="35" t="str">
        <f>IFERROR(IF($A2425="HDC",IF(VLOOKUP($C2425,hdc!$B$2:$F$1600,4,FALSE())="","",VLOOKUP($C2425,hdc!$B$2:$F$1600,4,FALSE())),IF($A2425="NAUTICS",IF(VLOOKUP($C2425,nautics!$B$2:$F$1200,4,FALSE())="","",VLOOKUP($C2425,nautics!$B$2:$F$1200,4,FALSE())),IF($A2425="ST",IF(VLOOKUP($C2425,st!$B$2:$F$400,4,FALSE())="","",VLOOKUP($C2425,st!$B$2:$F$400,4,FALSE())),""))),"")</f>
        <v/>
      </c>
      <c r="G2425" s="35" t="str">
        <f>IFERROR(IF($A2425="HDC",IF(VLOOKUP($C2425,hdc!$B$2:$F$1600,5,FALSE())="","",VLOOKUP($C2425,hdc!$B$2:$F$1600,5,FALSE())),IF($A2425="NAUTICS",IF(VLOOKUP($C2425,nautics!$B$2:$F$1200,5,FALSE())="","",VLOOKUP($C2425,nautics!$B$2:$F$1200,5,FALSE())),IF($A2425="ST",IF(VLOOKUP($C2425,st!$B$2:$F$400,5,FALSE())="","",VLOOKUP($C2425,st!$B$2:$F$400,5,FALSE())),""))),"")</f>
        <v/>
      </c>
      <c r="H2425" s="35" t="s">
        <v>1069</v>
      </c>
      <c r="I2425" s="35" t="s">
        <v>31</v>
      </c>
      <c r="J2425" s="35" t="s">
        <v>216</v>
      </c>
      <c r="K2425" s="35">
        <f t="shared" si="9"/>
        <v>15</v>
      </c>
      <c r="L2425" s="35" t="s">
        <v>170</v>
      </c>
      <c r="M2425" s="35" t="s">
        <v>171</v>
      </c>
      <c r="N2425" s="35" t="s">
        <v>46</v>
      </c>
      <c r="O2425" s="35" t="s">
        <v>49</v>
      </c>
      <c r="P2425" s="35" t="s">
        <v>1075</v>
      </c>
      <c r="Q2425" s="35" t="s">
        <v>1076</v>
      </c>
      <c r="S2425" s="35" t="s">
        <v>46</v>
      </c>
      <c r="T2425" s="35" t="s">
        <v>49</v>
      </c>
      <c r="U2425" s="35" t="s">
        <v>89</v>
      </c>
      <c r="W2425" s="35" t="s">
        <v>78</v>
      </c>
      <c r="X2425" s="35" t="s">
        <v>59</v>
      </c>
      <c r="Y2425" s="35" t="s">
        <v>89</v>
      </c>
      <c r="Z2425" s="35" t="s">
        <v>89</v>
      </c>
    </row>
    <row r="2426" spans="1:26" ht="15" customHeight="1">
      <c r="A2426" s="35" t="s">
        <v>1308</v>
      </c>
      <c r="B2426" s="35" t="s">
        <v>1057</v>
      </c>
      <c r="C2426" s="35" t="s">
        <v>1083</v>
      </c>
      <c r="D2426" s="35">
        <f>IFERROR(IF($A2426="HDC",IF(VLOOKUP($C2426,hdc!$B$2:$F$1600,2,FALSE())="","",VLOOKUP($C2426,hdc!$B$2:$F$1600,2,FALSE())),IF($A2426="NAUTICS",IF(VLOOKUP($C2426,nautics!$B$2:$F$1200,2,FALSE())="","",VLOOKUP($C2426,nautics!$B$2:$F$1200,2,FALSE())),IF($A2426="ST",IF(VLOOKUP($C2426,st!$B$2:$F$400,2,FALSE())="","",VLOOKUP($C2426,st!$B$2:$F$400,2,FALSE())),""))),"")</f>
        <v>1</v>
      </c>
      <c r="E2426" s="35" t="str">
        <f>IFERROR(IF($A2426="HDC",IF(VLOOKUP($C2426,hdc!$B$2:$F$1600,3,FALSE())="","",VLOOKUP($C2426,hdc!$B$2:$F$1600,3,FALSE())),IF($A2426="NAUTICS",IF(VLOOKUP($C2426,nautics!$B$2:$F$1200,3,FALSE())="","",VLOOKUP($C2426,nautics!$B$2:$F$1200,3,FALSE())),IF($A2426="ST",IF(VLOOKUP($C2426,st!$B$2:$F$400,3,FALSE())="","",VLOOKUP($C2426,st!$B$2:$F$400,3,FALSE())),""))),"")</f>
        <v/>
      </c>
      <c r="F2426" s="35" t="str">
        <f>IFERROR(IF($A2426="HDC",IF(VLOOKUP($C2426,hdc!$B$2:$F$1600,4,FALSE())="","",VLOOKUP($C2426,hdc!$B$2:$F$1600,4,FALSE())),IF($A2426="NAUTICS",IF(VLOOKUP($C2426,nautics!$B$2:$F$1200,4,FALSE())="","",VLOOKUP($C2426,nautics!$B$2:$F$1200,4,FALSE())),IF($A2426="ST",IF(VLOOKUP($C2426,st!$B$2:$F$400,4,FALSE())="","",VLOOKUP($C2426,st!$B$2:$F$400,4,FALSE())),""))),"")</f>
        <v/>
      </c>
      <c r="G2426" s="35" t="str">
        <f>IFERROR(IF($A2426="HDC",IF(VLOOKUP($C2426,hdc!$B$2:$F$1600,5,FALSE())="","",VLOOKUP($C2426,hdc!$B$2:$F$1600,5,FALSE())),IF($A2426="NAUTICS",IF(VLOOKUP($C2426,nautics!$B$2:$F$1200,5,FALSE())="","",VLOOKUP($C2426,nautics!$B$2:$F$1200,5,FALSE())),IF($A2426="ST",IF(VLOOKUP($C2426,st!$B$2:$F$400,5,FALSE())="","",VLOOKUP($C2426,st!$B$2:$F$400,5,FALSE())),""))),"")</f>
        <v/>
      </c>
      <c r="H2426" s="35" t="s">
        <v>1069</v>
      </c>
      <c r="I2426" s="35" t="s">
        <v>31</v>
      </c>
      <c r="J2426" s="35" t="s">
        <v>1086</v>
      </c>
      <c r="K2426" s="35">
        <f t="shared" si="9"/>
        <v>18</v>
      </c>
      <c r="L2426" s="35" t="s">
        <v>170</v>
      </c>
      <c r="M2426" s="35" t="s">
        <v>171</v>
      </c>
      <c r="N2426" s="35" t="s">
        <v>46</v>
      </c>
      <c r="O2426" s="35" t="s">
        <v>49</v>
      </c>
      <c r="P2426" s="35" t="s">
        <v>1090</v>
      </c>
      <c r="Q2426" s="35" t="s">
        <v>1091</v>
      </c>
      <c r="S2426" s="35" t="s">
        <v>46</v>
      </c>
      <c r="T2426" s="35" t="s">
        <v>49</v>
      </c>
      <c r="U2426" s="35" t="s">
        <v>1093</v>
      </c>
      <c r="W2426" s="35" t="s">
        <v>78</v>
      </c>
      <c r="X2426" s="35" t="s">
        <v>59</v>
      </c>
      <c r="Y2426" s="35" t="s">
        <v>177</v>
      </c>
      <c r="Z2426" s="35" t="s">
        <v>1096</v>
      </c>
    </row>
    <row r="2427" spans="1:26" ht="15" customHeight="1">
      <c r="A2427" s="35" t="s">
        <v>1308</v>
      </c>
      <c r="B2427" s="35" t="s">
        <v>1057</v>
      </c>
      <c r="C2427" s="35" t="s">
        <v>1097</v>
      </c>
      <c r="D2427" s="35">
        <f>IFERROR(IF($A2427="HDC",IF(VLOOKUP($C2427,hdc!$B$2:$F$1600,2,FALSE())="","",VLOOKUP($C2427,hdc!$B$2:$F$1600,2,FALSE())),IF($A2427="NAUTICS",IF(VLOOKUP($C2427,nautics!$B$2:$F$1200,2,FALSE())="","",VLOOKUP($C2427,nautics!$B$2:$F$1200,2,FALSE())),IF($A2427="ST",IF(VLOOKUP($C2427,st!$B$2:$F$400,2,FALSE())="","",VLOOKUP($C2427,st!$B$2:$F$400,2,FALSE())),""))),"")</f>
        <v>1</v>
      </c>
      <c r="E2427" s="35">
        <f>IFERROR(IF($A2427="HDC",IF(VLOOKUP($C2427,hdc!$B$2:$F$1600,3,FALSE())="","",VLOOKUP($C2427,hdc!$B$2:$F$1600,3,FALSE())),IF($A2427="NAUTICS",IF(VLOOKUP($C2427,nautics!$B$2:$F$1200,3,FALSE())="","",VLOOKUP($C2427,nautics!$B$2:$F$1200,3,FALSE())),IF($A2427="ST",IF(VLOOKUP($C2427,st!$B$2:$F$400,3,FALSE())="","",VLOOKUP($C2427,st!$B$2:$F$400,3,FALSE())),""))),"")</f>
        <v>1</v>
      </c>
      <c r="F2427" s="35" t="str">
        <f>IFERROR(IF($A2427="HDC",IF(VLOOKUP($C2427,hdc!$B$2:$F$1600,4,FALSE())="","",VLOOKUP($C2427,hdc!$B$2:$F$1600,4,FALSE())),IF($A2427="NAUTICS",IF(VLOOKUP($C2427,nautics!$B$2:$F$1200,4,FALSE())="","",VLOOKUP($C2427,nautics!$B$2:$F$1200,4,FALSE())),IF($A2427="ST",IF(VLOOKUP($C2427,st!$B$2:$F$400,4,FALSE())="","",VLOOKUP($C2427,st!$B$2:$F$400,4,FALSE())),""))),"")</f>
        <v/>
      </c>
      <c r="G2427" s="35" t="str">
        <f>IFERROR(IF($A2427="HDC",IF(VLOOKUP($C2427,hdc!$B$2:$F$1600,5,FALSE())="","",VLOOKUP($C2427,hdc!$B$2:$F$1600,5,FALSE())),IF($A2427="NAUTICS",IF(VLOOKUP($C2427,nautics!$B$2:$F$1200,5,FALSE())="","",VLOOKUP($C2427,nautics!$B$2:$F$1200,5,FALSE())),IF($A2427="ST",IF(VLOOKUP($C2427,st!$B$2:$F$400,5,FALSE())="","",VLOOKUP($C2427,st!$B$2:$F$400,5,FALSE())),""))),"")</f>
        <v/>
      </c>
      <c r="H2427" s="35" t="s">
        <v>1069</v>
      </c>
      <c r="I2427" s="35" t="s">
        <v>31</v>
      </c>
      <c r="J2427" s="35" t="s">
        <v>1100</v>
      </c>
      <c r="K2427" s="35">
        <f t="shared" si="9"/>
        <v>62</v>
      </c>
      <c r="L2427" s="35" t="s">
        <v>170</v>
      </c>
      <c r="M2427" s="35" t="s">
        <v>171</v>
      </c>
      <c r="N2427" s="35" t="s">
        <v>46</v>
      </c>
      <c r="O2427" s="35" t="s">
        <v>49</v>
      </c>
      <c r="P2427" s="35" t="s">
        <v>1105</v>
      </c>
      <c r="Q2427" s="35" t="s">
        <v>1106</v>
      </c>
      <c r="S2427" s="35" t="s">
        <v>774</v>
      </c>
      <c r="T2427" s="35" t="s">
        <v>775</v>
      </c>
      <c r="U2427" s="35" t="s">
        <v>1108</v>
      </c>
      <c r="W2427" s="35" t="s">
        <v>57</v>
      </c>
      <c r="X2427" s="35" t="s">
        <v>59</v>
      </c>
      <c r="Y2427" s="35" t="s">
        <v>177</v>
      </c>
      <c r="Z2427" s="35" t="s">
        <v>1111</v>
      </c>
    </row>
    <row r="2428" spans="1:26" ht="15" customHeight="1">
      <c r="A2428" s="35" t="s">
        <v>1308</v>
      </c>
      <c r="B2428" s="35" t="s">
        <v>1057</v>
      </c>
      <c r="C2428" s="35" t="s">
        <v>1113</v>
      </c>
      <c r="D2428" s="35">
        <f>IFERROR(IF($A2428="HDC",IF(VLOOKUP($C2428,hdc!$B$2:$F$1600,2,FALSE())="","",VLOOKUP($C2428,hdc!$B$2:$F$1600,2,FALSE())),IF($A2428="NAUTICS",IF(VLOOKUP($C2428,nautics!$B$2:$F$1200,2,FALSE())="","",VLOOKUP($C2428,nautics!$B$2:$F$1200,2,FALSE())),IF($A2428="ST",IF(VLOOKUP($C2428,st!$B$2:$F$400,2,FALSE())="","",VLOOKUP($C2428,st!$B$2:$F$400,2,FALSE())),""))),"")</f>
        <v>1</v>
      </c>
      <c r="E2428" s="35">
        <f>IFERROR(IF($A2428="HDC",IF(VLOOKUP($C2428,hdc!$B$2:$F$1600,3,FALSE())="","",VLOOKUP($C2428,hdc!$B$2:$F$1600,3,FALSE())),IF($A2428="NAUTICS",IF(VLOOKUP($C2428,nautics!$B$2:$F$1200,3,FALSE())="","",VLOOKUP($C2428,nautics!$B$2:$F$1200,3,FALSE())),IF($A2428="ST",IF(VLOOKUP($C2428,st!$B$2:$F$400,3,FALSE())="","",VLOOKUP($C2428,st!$B$2:$F$400,3,FALSE())),""))),"")</f>
        <v>1</v>
      </c>
      <c r="F2428" s="35" t="str">
        <f>IFERROR(IF($A2428="HDC",IF(VLOOKUP($C2428,hdc!$B$2:$F$1600,4,FALSE())="","",VLOOKUP($C2428,hdc!$B$2:$F$1600,4,FALSE())),IF($A2428="NAUTICS",IF(VLOOKUP($C2428,nautics!$B$2:$F$1200,4,FALSE())="","",VLOOKUP($C2428,nautics!$B$2:$F$1200,4,FALSE())),IF($A2428="ST",IF(VLOOKUP($C2428,st!$B$2:$F$400,4,FALSE())="","",VLOOKUP($C2428,st!$B$2:$F$400,4,FALSE())),""))),"")</f>
        <v/>
      </c>
      <c r="G2428" s="35" t="str">
        <f>IFERROR(IF($A2428="HDC",IF(VLOOKUP($C2428,hdc!$B$2:$F$1600,5,FALSE())="","",VLOOKUP($C2428,hdc!$B$2:$F$1600,5,FALSE())),IF($A2428="NAUTICS",IF(VLOOKUP($C2428,nautics!$B$2:$F$1200,5,FALSE())="","",VLOOKUP($C2428,nautics!$B$2:$F$1200,5,FALSE())),IF($A2428="ST",IF(VLOOKUP($C2428,st!$B$2:$F$400,5,FALSE())="","",VLOOKUP($C2428,st!$B$2:$F$400,5,FALSE())),""))),"")</f>
        <v/>
      </c>
      <c r="H2428" s="35" t="s">
        <v>1069</v>
      </c>
      <c r="I2428" s="35" t="s">
        <v>31</v>
      </c>
      <c r="J2428" s="35" t="s">
        <v>748</v>
      </c>
      <c r="K2428" s="35">
        <f t="shared" si="9"/>
        <v>26</v>
      </c>
      <c r="L2428" s="35" t="s">
        <v>170</v>
      </c>
      <c r="M2428" s="35" t="s">
        <v>171</v>
      </c>
      <c r="N2428" s="35" t="s">
        <v>46</v>
      </c>
      <c r="O2428" s="35" t="s">
        <v>49</v>
      </c>
      <c r="P2428" s="35" t="s">
        <v>446</v>
      </c>
      <c r="Q2428" s="35" t="s">
        <v>447</v>
      </c>
      <c r="S2428" s="35" t="s">
        <v>46</v>
      </c>
      <c r="T2428" s="35" t="s">
        <v>49</v>
      </c>
      <c r="U2428" s="35" t="s">
        <v>751</v>
      </c>
      <c r="W2428" s="35" t="s">
        <v>78</v>
      </c>
      <c r="X2428" s="35" t="s">
        <v>59</v>
      </c>
      <c r="Y2428" s="35" t="s">
        <v>177</v>
      </c>
      <c r="Z2428" s="35" t="s">
        <v>451</v>
      </c>
    </row>
    <row r="2429" spans="1:26" ht="15" customHeight="1">
      <c r="A2429" s="35" t="s">
        <v>1308</v>
      </c>
      <c r="B2429" s="35" t="s">
        <v>1057</v>
      </c>
      <c r="C2429" s="35" t="s">
        <v>1120</v>
      </c>
      <c r="D2429" s="35" t="str">
        <f>IFERROR(IF($A2429="HDC",IF(VLOOKUP($C2429,hdc!$B$2:$F$1600,2,FALSE())="","",VLOOKUP($C2429,hdc!$B$2:$F$1600,2,FALSE())),IF($A2429="NAUTICS",IF(VLOOKUP($C2429,nautics!$B$2:$F$1200,2,FALSE())="","",VLOOKUP($C2429,nautics!$B$2:$F$1200,2,FALSE())),IF($A2429="ST",IF(VLOOKUP($C2429,st!$B$2:$F$400,2,FALSE())="","",VLOOKUP($C2429,st!$B$2:$F$400,2,FALSE())),""))),"")</f>
        <v/>
      </c>
      <c r="E2429" s="35" t="str">
        <f>IFERROR(IF($A2429="HDC",IF(VLOOKUP($C2429,hdc!$B$2:$F$1600,3,FALSE())="","",VLOOKUP($C2429,hdc!$B$2:$F$1600,3,FALSE())),IF($A2429="NAUTICS",IF(VLOOKUP($C2429,nautics!$B$2:$F$1200,3,FALSE())="","",VLOOKUP($C2429,nautics!$B$2:$F$1200,3,FALSE())),IF($A2429="ST",IF(VLOOKUP($C2429,st!$B$2:$F$400,3,FALSE())="","",VLOOKUP($C2429,st!$B$2:$F$400,3,FALSE())),""))),"")</f>
        <v/>
      </c>
      <c r="F2429" s="35" t="str">
        <f>IFERROR(IF($A2429="HDC",IF(VLOOKUP($C2429,hdc!$B$2:$F$1600,4,FALSE())="","",VLOOKUP($C2429,hdc!$B$2:$F$1600,4,FALSE())),IF($A2429="NAUTICS",IF(VLOOKUP($C2429,nautics!$B$2:$F$1200,4,FALSE())="","",VLOOKUP($C2429,nautics!$B$2:$F$1200,4,FALSE())),IF($A2429="ST",IF(VLOOKUP($C2429,st!$B$2:$F$400,4,FALSE())="","",VLOOKUP($C2429,st!$B$2:$F$400,4,FALSE())),""))),"")</f>
        <v/>
      </c>
      <c r="G2429" s="35" t="str">
        <f>IFERROR(IF($A2429="HDC",IF(VLOOKUP($C2429,hdc!$B$2:$F$1600,5,FALSE())="","",VLOOKUP($C2429,hdc!$B$2:$F$1600,5,FALSE())),IF($A2429="NAUTICS",IF(VLOOKUP($C2429,nautics!$B$2:$F$1200,5,FALSE())="","",VLOOKUP($C2429,nautics!$B$2:$F$1200,5,FALSE())),IF($A2429="ST",IF(VLOOKUP($C2429,st!$B$2:$F$400,5,FALSE())="","",VLOOKUP($C2429,st!$B$2:$F$400,5,FALSE())),""))),"")</f>
        <v/>
      </c>
      <c r="H2429" s="35" t="s">
        <v>344</v>
      </c>
      <c r="I2429" s="35" t="s">
        <v>31</v>
      </c>
      <c r="J2429" s="35" t="s">
        <v>453</v>
      </c>
      <c r="K2429" s="35">
        <f t="shared" si="9"/>
        <v>17</v>
      </c>
      <c r="L2429" s="35" t="s">
        <v>455</v>
      </c>
      <c r="M2429" s="35" t="s">
        <v>456</v>
      </c>
      <c r="N2429" s="35" t="s">
        <v>46</v>
      </c>
      <c r="O2429" s="35" t="s">
        <v>49</v>
      </c>
      <c r="P2429" s="35" t="s">
        <v>170</v>
      </c>
      <c r="Q2429" s="35" t="s">
        <v>171</v>
      </c>
      <c r="S2429" s="35" t="s">
        <v>46</v>
      </c>
      <c r="T2429" s="35" t="s">
        <v>49</v>
      </c>
      <c r="U2429" s="35" t="s">
        <v>458</v>
      </c>
      <c r="W2429" s="35" t="s">
        <v>78</v>
      </c>
      <c r="X2429" s="35" t="s">
        <v>59</v>
      </c>
      <c r="Y2429" s="35" t="s">
        <v>460</v>
      </c>
      <c r="Z2429" s="35" t="s">
        <v>177</v>
      </c>
    </row>
    <row r="2430" spans="1:26" ht="15" customHeight="1">
      <c r="A2430" s="35" t="s">
        <v>1308</v>
      </c>
      <c r="B2430" s="35" t="s">
        <v>1124</v>
      </c>
      <c r="C2430" s="35" t="s">
        <v>1125</v>
      </c>
      <c r="D2430" s="35">
        <f>IFERROR(IF($A2430="HDC",IF(VLOOKUP($C2430,hdc!$B$2:$F$1600,2,FALSE())="","",VLOOKUP($C2430,hdc!$B$2:$F$1600,2,FALSE())),IF($A2430="NAUTICS",IF(VLOOKUP($C2430,nautics!$B$2:$F$1200,2,FALSE())="","",VLOOKUP($C2430,nautics!$B$2:$F$1200,2,FALSE())),IF($A2430="ST",IF(VLOOKUP($C2430,st!$B$2:$F$400,2,FALSE())="","",VLOOKUP($C2430,st!$B$2:$F$400,2,FALSE())),""))),"")</f>
        <v>1</v>
      </c>
      <c r="E2430" s="35">
        <f>IFERROR(IF($A2430="HDC",IF(VLOOKUP($C2430,hdc!$B$2:$F$1600,3,FALSE())="","",VLOOKUP($C2430,hdc!$B$2:$F$1600,3,FALSE())),IF($A2430="NAUTICS",IF(VLOOKUP($C2430,nautics!$B$2:$F$1200,3,FALSE())="","",VLOOKUP($C2430,nautics!$B$2:$F$1200,3,FALSE())),IF($A2430="ST",IF(VLOOKUP($C2430,st!$B$2:$F$400,3,FALSE())="","",VLOOKUP($C2430,st!$B$2:$F$400,3,FALSE())),""))),"")</f>
        <v>1</v>
      </c>
      <c r="F2430" s="35" t="str">
        <f>IFERROR(IF($A2430="HDC",IF(VLOOKUP($C2430,hdc!$B$2:$F$1600,4,FALSE())="","",VLOOKUP($C2430,hdc!$B$2:$F$1600,4,FALSE())),IF($A2430="NAUTICS",IF(VLOOKUP($C2430,nautics!$B$2:$F$1200,4,FALSE())="","",VLOOKUP($C2430,nautics!$B$2:$F$1200,4,FALSE())),IF($A2430="ST",IF(VLOOKUP($C2430,st!$B$2:$F$400,4,FALSE())="","",VLOOKUP($C2430,st!$B$2:$F$400,4,FALSE())),""))),"")</f>
        <v/>
      </c>
      <c r="G2430" s="35" t="str">
        <f>IFERROR(IF($A2430="HDC",IF(VLOOKUP($C2430,hdc!$B$2:$F$1600,5,FALSE())="","",VLOOKUP($C2430,hdc!$B$2:$F$1600,5,FALSE())),IF($A2430="NAUTICS",IF(VLOOKUP($C2430,nautics!$B$2:$F$1200,5,FALSE())="","",VLOOKUP($C2430,nautics!$B$2:$F$1200,5,FALSE())),IF($A2430="ST",IF(VLOOKUP($C2430,st!$B$2:$F$400,5,FALSE())="","",VLOOKUP($C2430,st!$B$2:$F$400,5,FALSE())),""))),"")</f>
        <v/>
      </c>
      <c r="H2430" s="35" t="s">
        <v>415</v>
      </c>
      <c r="I2430" s="35" t="s">
        <v>31</v>
      </c>
      <c r="J2430" s="35" t="s">
        <v>651</v>
      </c>
      <c r="K2430" s="35">
        <f t="shared" si="9"/>
        <v>18</v>
      </c>
      <c r="L2430" s="35" t="s">
        <v>637</v>
      </c>
      <c r="M2430" s="35" t="s">
        <v>639</v>
      </c>
      <c r="N2430" s="35" t="s">
        <v>46</v>
      </c>
      <c r="O2430" s="35" t="s">
        <v>49</v>
      </c>
      <c r="P2430" s="35" t="s">
        <v>170</v>
      </c>
      <c r="Q2430" s="35" t="s">
        <v>171</v>
      </c>
      <c r="S2430" s="35" t="s">
        <v>46</v>
      </c>
      <c r="T2430" s="35" t="s">
        <v>49</v>
      </c>
      <c r="U2430" s="35" t="s">
        <v>652</v>
      </c>
      <c r="W2430" s="35" t="s">
        <v>78</v>
      </c>
      <c r="X2430" s="35" t="s">
        <v>59</v>
      </c>
      <c r="Y2430" s="35" t="s">
        <v>646</v>
      </c>
      <c r="Z2430" s="35" t="s">
        <v>177</v>
      </c>
    </row>
    <row r="2431" spans="1:26" ht="15" customHeight="1">
      <c r="A2431" s="35" t="s">
        <v>1308</v>
      </c>
      <c r="B2431" s="35" t="s">
        <v>1124</v>
      </c>
      <c r="C2431" s="35" t="s">
        <v>1131</v>
      </c>
      <c r="D2431" s="35">
        <f>IFERROR(IF($A2431="HDC",IF(VLOOKUP($C2431,hdc!$B$2:$F$1600,2,FALSE())="","",VLOOKUP($C2431,hdc!$B$2:$F$1600,2,FALSE())),IF($A2431="NAUTICS",IF(VLOOKUP($C2431,nautics!$B$2:$F$1200,2,FALSE())="","",VLOOKUP($C2431,nautics!$B$2:$F$1200,2,FALSE())),IF($A2431="ST",IF(VLOOKUP($C2431,st!$B$2:$F$400,2,FALSE())="","",VLOOKUP($C2431,st!$B$2:$F$400,2,FALSE())),""))),"")</f>
        <v>1</v>
      </c>
      <c r="E2431" s="35">
        <f>IFERROR(IF($A2431="HDC",IF(VLOOKUP($C2431,hdc!$B$2:$F$1600,3,FALSE())="","",VLOOKUP($C2431,hdc!$B$2:$F$1600,3,FALSE())),IF($A2431="NAUTICS",IF(VLOOKUP($C2431,nautics!$B$2:$F$1200,3,FALSE())="","",VLOOKUP($C2431,nautics!$B$2:$F$1200,3,FALSE())),IF($A2431="ST",IF(VLOOKUP($C2431,st!$B$2:$F$400,3,FALSE())="","",VLOOKUP($C2431,st!$B$2:$F$400,3,FALSE())),""))),"")</f>
        <v>1</v>
      </c>
      <c r="F2431" s="35" t="str">
        <f>IFERROR(IF($A2431="HDC",IF(VLOOKUP($C2431,hdc!$B$2:$F$1600,4,FALSE())="","",VLOOKUP($C2431,hdc!$B$2:$F$1600,4,FALSE())),IF($A2431="NAUTICS",IF(VLOOKUP($C2431,nautics!$B$2:$F$1200,4,FALSE())="","",VLOOKUP($C2431,nautics!$B$2:$F$1200,4,FALSE())),IF($A2431="ST",IF(VLOOKUP($C2431,st!$B$2:$F$400,4,FALSE())="","",VLOOKUP($C2431,st!$B$2:$F$400,4,FALSE())),""))),"")</f>
        <v/>
      </c>
      <c r="G2431" s="35" t="str">
        <f>IFERROR(IF($A2431="HDC",IF(VLOOKUP($C2431,hdc!$B$2:$F$1600,5,FALSE())="","",VLOOKUP($C2431,hdc!$B$2:$F$1600,5,FALSE())),IF($A2431="NAUTICS",IF(VLOOKUP($C2431,nautics!$B$2:$F$1200,5,FALSE())="","",VLOOKUP($C2431,nautics!$B$2:$F$1200,5,FALSE())),IF($A2431="ST",IF(VLOOKUP($C2431,st!$B$2:$F$400,5,FALSE())="","",VLOOKUP($C2431,st!$B$2:$F$400,5,FALSE())),""))),"")</f>
        <v/>
      </c>
      <c r="H2431" s="35" t="s">
        <v>415</v>
      </c>
      <c r="I2431" s="35" t="s">
        <v>31</v>
      </c>
      <c r="J2431" s="35" t="s">
        <v>1138</v>
      </c>
      <c r="K2431" s="35">
        <f t="shared" si="9"/>
        <v>27</v>
      </c>
      <c r="L2431" s="35" t="s">
        <v>170</v>
      </c>
      <c r="M2431" s="35" t="s">
        <v>171</v>
      </c>
      <c r="N2431" s="35" t="s">
        <v>46</v>
      </c>
      <c r="O2431" s="35" t="s">
        <v>49</v>
      </c>
      <c r="P2431" s="35" t="s">
        <v>1141</v>
      </c>
      <c r="Q2431" s="35" t="s">
        <v>1142</v>
      </c>
      <c r="S2431" s="35" t="s">
        <v>46</v>
      </c>
      <c r="T2431" s="35" t="s">
        <v>49</v>
      </c>
      <c r="U2431" s="35" t="s">
        <v>751</v>
      </c>
      <c r="W2431" s="35" t="s">
        <v>78</v>
      </c>
      <c r="X2431" s="35" t="s">
        <v>59</v>
      </c>
      <c r="Y2431" s="35" t="s">
        <v>177</v>
      </c>
      <c r="Z2431" s="35" t="s">
        <v>451</v>
      </c>
    </row>
    <row r="2432" spans="1:26" ht="15" customHeight="1">
      <c r="A2432" s="35" t="s">
        <v>1308</v>
      </c>
      <c r="B2432" s="35" t="s">
        <v>1147</v>
      </c>
      <c r="C2432" s="35" t="s">
        <v>1148</v>
      </c>
      <c r="D2432" s="35" t="str">
        <f>IFERROR(IF($A2432="HDC",IF(VLOOKUP($C2432,hdc!$B$2:$F$1600,2,FALSE())="","",VLOOKUP($C2432,hdc!$B$2:$F$1600,2,FALSE())),IF($A2432="NAUTICS",IF(VLOOKUP($C2432,nautics!$B$2:$F$1200,2,FALSE())="","",VLOOKUP($C2432,nautics!$B$2:$F$1200,2,FALSE())),IF($A2432="ST",IF(VLOOKUP($C2432,st!$B$2:$F$400,2,FALSE())="","",VLOOKUP($C2432,st!$B$2:$F$400,2,FALSE())),""))),"")</f>
        <v/>
      </c>
      <c r="E2432" s="35" t="str">
        <f>IFERROR(IF($A2432="HDC",IF(VLOOKUP($C2432,hdc!$B$2:$F$1600,3,FALSE())="","",VLOOKUP($C2432,hdc!$B$2:$F$1600,3,FALSE())),IF($A2432="NAUTICS",IF(VLOOKUP($C2432,nautics!$B$2:$F$1200,3,FALSE())="","",VLOOKUP($C2432,nautics!$B$2:$F$1200,3,FALSE())),IF($A2432="ST",IF(VLOOKUP($C2432,st!$B$2:$F$400,3,FALSE())="","",VLOOKUP($C2432,st!$B$2:$F$400,3,FALSE())),""))),"")</f>
        <v/>
      </c>
      <c r="F2432" s="35" t="str">
        <f>IFERROR(IF($A2432="HDC",IF(VLOOKUP($C2432,hdc!$B$2:$F$1600,4,FALSE())="","",VLOOKUP($C2432,hdc!$B$2:$F$1600,4,FALSE())),IF($A2432="NAUTICS",IF(VLOOKUP($C2432,nautics!$B$2:$F$1200,4,FALSE())="","",VLOOKUP($C2432,nautics!$B$2:$F$1200,4,FALSE())),IF($A2432="ST",IF(VLOOKUP($C2432,st!$B$2:$F$400,4,FALSE())="","",VLOOKUP($C2432,st!$B$2:$F$400,4,FALSE())),""))),"")</f>
        <v/>
      </c>
      <c r="G2432" s="35" t="str">
        <f>IFERROR(IF($A2432="HDC",IF(VLOOKUP($C2432,hdc!$B$2:$F$1600,5,FALSE())="","",VLOOKUP($C2432,hdc!$B$2:$F$1600,5,FALSE())),IF($A2432="NAUTICS",IF(VLOOKUP($C2432,nautics!$B$2:$F$1200,5,FALSE())="","",VLOOKUP($C2432,nautics!$B$2:$F$1200,5,FALSE())),IF($A2432="ST",IF(VLOOKUP($C2432,st!$B$2:$F$400,5,FALSE())="","",VLOOKUP($C2432,st!$B$2:$F$400,5,FALSE())),""))),"")</f>
        <v/>
      </c>
      <c r="H2432" s="35" t="s">
        <v>1151</v>
      </c>
      <c r="I2432" s="35" t="s">
        <v>34</v>
      </c>
      <c r="J2432" s="35" t="s">
        <v>748</v>
      </c>
      <c r="K2432" s="35">
        <f t="shared" si="9"/>
        <v>26</v>
      </c>
      <c r="L2432" s="35" t="s">
        <v>170</v>
      </c>
      <c r="M2432" s="35" t="s">
        <v>171</v>
      </c>
      <c r="N2432" s="35" t="s">
        <v>46</v>
      </c>
      <c r="O2432" s="35" t="s">
        <v>49</v>
      </c>
      <c r="P2432" s="35" t="s">
        <v>446</v>
      </c>
      <c r="Q2432" s="35" t="s">
        <v>447</v>
      </c>
      <c r="S2432" s="35" t="s">
        <v>46</v>
      </c>
      <c r="T2432" s="35" t="s">
        <v>49</v>
      </c>
      <c r="U2432" s="35" t="s">
        <v>751</v>
      </c>
      <c r="W2432" s="35" t="s">
        <v>78</v>
      </c>
      <c r="X2432" s="35" t="s">
        <v>94</v>
      </c>
      <c r="Y2432" s="35" t="s">
        <v>177</v>
      </c>
      <c r="Z2432" s="35" t="s">
        <v>451</v>
      </c>
    </row>
    <row r="2433" spans="1:26" ht="15" customHeight="1">
      <c r="A2433" s="35" t="s">
        <v>1308</v>
      </c>
      <c r="B2433" s="35" t="s">
        <v>1147</v>
      </c>
      <c r="C2433" s="35" t="s">
        <v>1164</v>
      </c>
      <c r="D2433" s="35">
        <f>IFERROR(IF($A2433="HDC",IF(VLOOKUP($C2433,hdc!$B$2:$F$1600,2,FALSE())="","",VLOOKUP($C2433,hdc!$B$2:$F$1600,2,FALSE())),IF($A2433="NAUTICS",IF(VLOOKUP($C2433,nautics!$B$2:$F$1200,2,FALSE())="","",VLOOKUP($C2433,nautics!$B$2:$F$1200,2,FALSE())),IF($A2433="ST",IF(VLOOKUP($C2433,st!$B$2:$F$400,2,FALSE())="","",VLOOKUP($C2433,st!$B$2:$F$400,2,FALSE())),""))),"")</f>
        <v>1</v>
      </c>
      <c r="E2433" s="35">
        <f>IFERROR(IF($A2433="HDC",IF(VLOOKUP($C2433,hdc!$B$2:$F$1600,3,FALSE())="","",VLOOKUP($C2433,hdc!$B$2:$F$1600,3,FALSE())),IF($A2433="NAUTICS",IF(VLOOKUP($C2433,nautics!$B$2:$F$1200,3,FALSE())="","",VLOOKUP($C2433,nautics!$B$2:$F$1200,3,FALSE())),IF($A2433="ST",IF(VLOOKUP($C2433,st!$B$2:$F$400,3,FALSE())="","",VLOOKUP($C2433,st!$B$2:$F$400,3,FALSE())),""))),"")</f>
        <v>1</v>
      </c>
      <c r="F2433" s="35" t="str">
        <f>IFERROR(IF($A2433="HDC",IF(VLOOKUP($C2433,hdc!$B$2:$F$1600,4,FALSE())="","",VLOOKUP($C2433,hdc!$B$2:$F$1600,4,FALSE())),IF($A2433="NAUTICS",IF(VLOOKUP($C2433,nautics!$B$2:$F$1200,4,FALSE())="","",VLOOKUP($C2433,nautics!$B$2:$F$1200,4,FALSE())),IF($A2433="ST",IF(VLOOKUP($C2433,st!$B$2:$F$400,4,FALSE())="","",VLOOKUP($C2433,st!$B$2:$F$400,4,FALSE())),""))),"")</f>
        <v/>
      </c>
      <c r="G2433" s="35" t="str">
        <f>IFERROR(IF($A2433="HDC",IF(VLOOKUP($C2433,hdc!$B$2:$F$1600,5,FALSE())="","",VLOOKUP($C2433,hdc!$B$2:$F$1600,5,FALSE())),IF($A2433="NAUTICS",IF(VLOOKUP($C2433,nautics!$B$2:$F$1200,5,FALSE())="","",VLOOKUP($C2433,nautics!$B$2:$F$1200,5,FALSE())),IF($A2433="ST",IF(VLOOKUP($C2433,st!$B$2:$F$400,5,FALSE())="","",VLOOKUP($C2433,st!$B$2:$F$400,5,FALSE())),""))),"")</f>
        <v/>
      </c>
      <c r="H2433" s="35" t="s">
        <v>84</v>
      </c>
      <c r="I2433" s="35" t="s">
        <v>34</v>
      </c>
      <c r="J2433" s="35" t="s">
        <v>1167</v>
      </c>
      <c r="K2433" s="35">
        <f t="shared" si="9"/>
        <v>45</v>
      </c>
      <c r="L2433" s="35" t="s">
        <v>170</v>
      </c>
      <c r="M2433" s="35" t="s">
        <v>171</v>
      </c>
      <c r="N2433" s="35" t="s">
        <v>46</v>
      </c>
      <c r="O2433" s="35" t="s">
        <v>49</v>
      </c>
      <c r="P2433" s="35" t="s">
        <v>1168</v>
      </c>
      <c r="Q2433" s="35" t="s">
        <v>1169</v>
      </c>
      <c r="S2433" s="35" t="s">
        <v>736</v>
      </c>
      <c r="T2433" s="35" t="s">
        <v>738</v>
      </c>
      <c r="U2433" s="35" t="s">
        <v>1170</v>
      </c>
      <c r="W2433" s="35" t="s">
        <v>57</v>
      </c>
      <c r="X2433" s="35" t="s">
        <v>94</v>
      </c>
      <c r="Y2433" s="35" t="s">
        <v>177</v>
      </c>
      <c r="Z2433" s="35" t="s">
        <v>1173</v>
      </c>
    </row>
    <row r="2434" spans="1:26" ht="15" customHeight="1">
      <c r="A2434" s="35" t="s">
        <v>1308</v>
      </c>
      <c r="B2434" s="35" t="s">
        <v>1147</v>
      </c>
      <c r="C2434" s="35" t="s">
        <v>1175</v>
      </c>
      <c r="D2434" s="35">
        <f>IFERROR(IF($A2434="HDC",IF(VLOOKUP($C2434,hdc!$B$2:$F$1600,2,FALSE())="","",VLOOKUP($C2434,hdc!$B$2:$F$1600,2,FALSE())),IF($A2434="NAUTICS",IF(VLOOKUP($C2434,nautics!$B$2:$F$1200,2,FALSE())="","",VLOOKUP($C2434,nautics!$B$2:$F$1200,2,FALSE())),IF($A2434="ST",IF(VLOOKUP($C2434,st!$B$2:$F$400,2,FALSE())="","",VLOOKUP($C2434,st!$B$2:$F$400,2,FALSE())),""))),"")</f>
        <v>1</v>
      </c>
      <c r="E2434" s="35">
        <f>IFERROR(IF($A2434="HDC",IF(VLOOKUP($C2434,hdc!$B$2:$F$1600,3,FALSE())="","",VLOOKUP($C2434,hdc!$B$2:$F$1600,3,FALSE())),IF($A2434="NAUTICS",IF(VLOOKUP($C2434,nautics!$B$2:$F$1200,3,FALSE())="","",VLOOKUP($C2434,nautics!$B$2:$F$1200,3,FALSE())),IF($A2434="ST",IF(VLOOKUP($C2434,st!$B$2:$F$400,3,FALSE())="","",VLOOKUP($C2434,st!$B$2:$F$400,3,FALSE())),""))),"")</f>
        <v>1</v>
      </c>
      <c r="F2434" s="35" t="str">
        <f>IFERROR(IF($A2434="HDC",IF(VLOOKUP($C2434,hdc!$B$2:$F$1600,4,FALSE())="","",VLOOKUP($C2434,hdc!$B$2:$F$1600,4,FALSE())),IF($A2434="NAUTICS",IF(VLOOKUP($C2434,nautics!$B$2:$F$1200,4,FALSE())="","",VLOOKUP($C2434,nautics!$B$2:$F$1200,4,FALSE())),IF($A2434="ST",IF(VLOOKUP($C2434,st!$B$2:$F$400,4,FALSE())="","",VLOOKUP($C2434,st!$B$2:$F$400,4,FALSE())),""))),"")</f>
        <v/>
      </c>
      <c r="G2434" s="35" t="str">
        <f>IFERROR(IF($A2434="HDC",IF(VLOOKUP($C2434,hdc!$B$2:$F$1600,5,FALSE())="","",VLOOKUP($C2434,hdc!$B$2:$F$1600,5,FALSE())),IF($A2434="NAUTICS",IF(VLOOKUP($C2434,nautics!$B$2:$F$1200,5,FALSE())="","",VLOOKUP($C2434,nautics!$B$2:$F$1200,5,FALSE())),IF($A2434="ST",IF(VLOOKUP($C2434,st!$B$2:$F$400,5,FALSE())="","",VLOOKUP($C2434,st!$B$2:$F$400,5,FALSE())),""))),"")</f>
        <v/>
      </c>
      <c r="H2434" s="35" t="s">
        <v>104</v>
      </c>
      <c r="I2434" s="35" t="s">
        <v>34</v>
      </c>
      <c r="J2434" s="35" t="s">
        <v>1176</v>
      </c>
      <c r="K2434" s="35">
        <f t="shared" si="9"/>
        <v>57</v>
      </c>
      <c r="L2434" s="35" t="s">
        <v>170</v>
      </c>
      <c r="M2434" s="35" t="s">
        <v>171</v>
      </c>
      <c r="N2434" s="35" t="s">
        <v>46</v>
      </c>
      <c r="O2434" s="35" t="s">
        <v>49</v>
      </c>
      <c r="P2434" s="35" t="s">
        <v>1168</v>
      </c>
      <c r="Q2434" s="35" t="s">
        <v>1169</v>
      </c>
      <c r="S2434" s="35" t="s">
        <v>736</v>
      </c>
      <c r="T2434" s="35" t="s">
        <v>738</v>
      </c>
      <c r="U2434" s="35" t="s">
        <v>1181</v>
      </c>
      <c r="W2434" s="35" t="s">
        <v>57</v>
      </c>
      <c r="X2434" s="35" t="s">
        <v>94</v>
      </c>
      <c r="Y2434" s="35" t="s">
        <v>177</v>
      </c>
      <c r="Z2434" s="35" t="s">
        <v>1173</v>
      </c>
    </row>
    <row r="2435" spans="1:26" ht="15" customHeight="1">
      <c r="A2435" s="35" t="s">
        <v>1308</v>
      </c>
      <c r="B2435" s="35" t="s">
        <v>1147</v>
      </c>
      <c r="C2435" s="35" t="s">
        <v>1185</v>
      </c>
      <c r="D2435" s="35" t="str">
        <f>IFERROR(IF($A2435="HDC",IF(VLOOKUP($C2435,hdc!$B$2:$F$1600,2,FALSE())="","",VLOOKUP($C2435,hdc!$B$2:$F$1600,2,FALSE())),IF($A2435="NAUTICS",IF(VLOOKUP($C2435,nautics!$B$2:$F$1200,2,FALSE())="","",VLOOKUP($C2435,nautics!$B$2:$F$1200,2,FALSE())),IF($A2435="ST",IF(VLOOKUP($C2435,st!$B$2:$F$400,2,FALSE())="","",VLOOKUP($C2435,st!$B$2:$F$400,2,FALSE())),""))),"")</f>
        <v/>
      </c>
      <c r="E2435" s="35" t="str">
        <f>IFERROR(IF($A2435="HDC",IF(VLOOKUP($C2435,hdc!$B$2:$F$1600,3,FALSE())="","",VLOOKUP($C2435,hdc!$B$2:$F$1600,3,FALSE())),IF($A2435="NAUTICS",IF(VLOOKUP($C2435,nautics!$B$2:$F$1200,3,FALSE())="","",VLOOKUP($C2435,nautics!$B$2:$F$1200,3,FALSE())),IF($A2435="ST",IF(VLOOKUP($C2435,st!$B$2:$F$400,3,FALSE())="","",VLOOKUP($C2435,st!$B$2:$F$400,3,FALSE())),""))),"")</f>
        <v/>
      </c>
      <c r="F2435" s="35" t="str">
        <f>IFERROR(IF($A2435="HDC",IF(VLOOKUP($C2435,hdc!$B$2:$F$1600,4,FALSE())="","",VLOOKUP($C2435,hdc!$B$2:$F$1600,4,FALSE())),IF($A2435="NAUTICS",IF(VLOOKUP($C2435,nautics!$B$2:$F$1200,4,FALSE())="","",VLOOKUP($C2435,nautics!$B$2:$F$1200,4,FALSE())),IF($A2435="ST",IF(VLOOKUP($C2435,st!$B$2:$F$400,4,FALSE())="","",VLOOKUP($C2435,st!$B$2:$F$400,4,FALSE())),""))),"")</f>
        <v/>
      </c>
      <c r="G2435" s="35" t="str">
        <f>IFERROR(IF($A2435="HDC",IF(VLOOKUP($C2435,hdc!$B$2:$F$1600,5,FALSE())="","",VLOOKUP($C2435,hdc!$B$2:$F$1600,5,FALSE())),IF($A2435="NAUTICS",IF(VLOOKUP($C2435,nautics!$B$2:$F$1200,5,FALSE())="","",VLOOKUP($C2435,nautics!$B$2:$F$1200,5,FALSE())),IF($A2435="ST",IF(VLOOKUP($C2435,st!$B$2:$F$400,5,FALSE())="","",VLOOKUP($C2435,st!$B$2:$F$400,5,FALSE())),""))),"")</f>
        <v/>
      </c>
      <c r="H2435" s="35" t="s">
        <v>1151</v>
      </c>
      <c r="I2435" s="35" t="s">
        <v>582</v>
      </c>
      <c r="J2435" s="35" t="s">
        <v>1187</v>
      </c>
      <c r="K2435" s="35">
        <f t="shared" si="9"/>
        <v>31</v>
      </c>
      <c r="L2435" s="35" t="s">
        <v>1168</v>
      </c>
      <c r="M2435" s="35" t="s">
        <v>1169</v>
      </c>
      <c r="N2435" s="35" t="s">
        <v>736</v>
      </c>
      <c r="O2435" s="35" t="s">
        <v>738</v>
      </c>
      <c r="P2435" s="35" t="s">
        <v>1192</v>
      </c>
      <c r="Q2435" s="35" t="s">
        <v>1193</v>
      </c>
      <c r="S2435" s="35" t="s">
        <v>1194</v>
      </c>
      <c r="T2435" s="35" t="s">
        <v>1195</v>
      </c>
      <c r="U2435" s="35" t="s">
        <v>89</v>
      </c>
      <c r="W2435" s="35" t="s">
        <v>57</v>
      </c>
      <c r="X2435" s="35" t="s">
        <v>94</v>
      </c>
      <c r="Y2435" s="35" t="s">
        <v>89</v>
      </c>
      <c r="Z2435" s="35" t="s">
        <v>89</v>
      </c>
    </row>
    <row r="2436" spans="1:26" ht="15" customHeight="1">
      <c r="A2436" s="35" t="s">
        <v>1308</v>
      </c>
      <c r="B2436" s="35" t="s">
        <v>1147</v>
      </c>
      <c r="C2436" s="35" t="s">
        <v>1200</v>
      </c>
      <c r="D2436" s="35" t="str">
        <f>IFERROR(IF($A2436="HDC",IF(VLOOKUP($C2436,hdc!$B$2:$F$1600,2,FALSE())="","",VLOOKUP($C2436,hdc!$B$2:$F$1600,2,FALSE())),IF($A2436="NAUTICS",IF(VLOOKUP($C2436,nautics!$B$2:$F$1200,2,FALSE())="","",VLOOKUP($C2436,nautics!$B$2:$F$1200,2,FALSE())),IF($A2436="ST",IF(VLOOKUP($C2436,st!$B$2:$F$400,2,FALSE())="","",VLOOKUP($C2436,st!$B$2:$F$400,2,FALSE())),""))),"")</f>
        <v/>
      </c>
      <c r="E2436" s="35" t="str">
        <f>IFERROR(IF($A2436="HDC",IF(VLOOKUP($C2436,hdc!$B$2:$F$1600,3,FALSE())="","",VLOOKUP($C2436,hdc!$B$2:$F$1600,3,FALSE())),IF($A2436="NAUTICS",IF(VLOOKUP($C2436,nautics!$B$2:$F$1200,3,FALSE())="","",VLOOKUP($C2436,nautics!$B$2:$F$1200,3,FALSE())),IF($A2436="ST",IF(VLOOKUP($C2436,st!$B$2:$F$400,3,FALSE())="","",VLOOKUP($C2436,st!$B$2:$F$400,3,FALSE())),""))),"")</f>
        <v/>
      </c>
      <c r="F2436" s="35" t="str">
        <f>IFERROR(IF($A2436="HDC",IF(VLOOKUP($C2436,hdc!$B$2:$F$1600,4,FALSE())="","",VLOOKUP($C2436,hdc!$B$2:$F$1600,4,FALSE())),IF($A2436="NAUTICS",IF(VLOOKUP($C2436,nautics!$B$2:$F$1200,4,FALSE())="","",VLOOKUP($C2436,nautics!$B$2:$F$1200,4,FALSE())),IF($A2436="ST",IF(VLOOKUP($C2436,st!$B$2:$F$400,4,FALSE())="","",VLOOKUP($C2436,st!$B$2:$F$400,4,FALSE())),""))),"")</f>
        <v/>
      </c>
      <c r="G2436" s="35" t="str">
        <f>IFERROR(IF($A2436="HDC",IF(VLOOKUP($C2436,hdc!$B$2:$F$1600,5,FALSE())="","",VLOOKUP($C2436,hdc!$B$2:$F$1600,5,FALSE())),IF($A2436="NAUTICS",IF(VLOOKUP($C2436,nautics!$B$2:$F$1200,5,FALSE())="","",VLOOKUP($C2436,nautics!$B$2:$F$1200,5,FALSE())),IF($A2436="ST",IF(VLOOKUP($C2436,st!$B$2:$F$400,5,FALSE())="","",VLOOKUP($C2436,st!$B$2:$F$400,5,FALSE())),""))),"")</f>
        <v/>
      </c>
      <c r="H2436" s="35" t="s">
        <v>344</v>
      </c>
      <c r="I2436" s="35" t="s">
        <v>31</v>
      </c>
      <c r="J2436" s="35" t="s">
        <v>1206</v>
      </c>
      <c r="K2436" s="35">
        <f t="shared" si="9"/>
        <v>17</v>
      </c>
      <c r="L2436" s="35" t="s">
        <v>455</v>
      </c>
      <c r="M2436" s="35" t="s">
        <v>456</v>
      </c>
      <c r="N2436" s="35" t="s">
        <v>46</v>
      </c>
      <c r="O2436" s="35" t="s">
        <v>49</v>
      </c>
      <c r="P2436" s="35" t="s">
        <v>170</v>
      </c>
      <c r="Q2436" s="35" t="s">
        <v>171</v>
      </c>
      <c r="S2436" s="35" t="s">
        <v>46</v>
      </c>
      <c r="T2436" s="35" t="s">
        <v>49</v>
      </c>
      <c r="U2436" s="35" t="s">
        <v>1210</v>
      </c>
      <c r="W2436" s="35" t="s">
        <v>78</v>
      </c>
      <c r="X2436" s="35" t="s">
        <v>94</v>
      </c>
      <c r="Y2436" s="35" t="s">
        <v>460</v>
      </c>
      <c r="Z2436" s="35" t="s">
        <v>177</v>
      </c>
    </row>
    <row r="2437" spans="1:26" ht="15" customHeight="1">
      <c r="A2437" s="35" t="s">
        <v>1308</v>
      </c>
      <c r="B2437" s="35" t="s">
        <v>1147</v>
      </c>
      <c r="C2437" s="35" t="s">
        <v>1212</v>
      </c>
      <c r="D2437" s="35">
        <f>IFERROR(IF($A2437="HDC",IF(VLOOKUP($C2437,hdc!$B$2:$F$1600,2,FALSE())="","",VLOOKUP($C2437,hdc!$B$2:$F$1600,2,FALSE())),IF($A2437="NAUTICS",IF(VLOOKUP($C2437,nautics!$B$2:$F$1200,2,FALSE())="","",VLOOKUP($C2437,nautics!$B$2:$F$1200,2,FALSE())),IF($A2437="ST",IF(VLOOKUP($C2437,st!$B$2:$F$400,2,FALSE())="","",VLOOKUP($C2437,st!$B$2:$F$400,2,FALSE())),""))),"")</f>
        <v>1</v>
      </c>
      <c r="E2437" s="35">
        <f>IFERROR(IF($A2437="HDC",IF(VLOOKUP($C2437,hdc!$B$2:$F$1600,3,FALSE())="","",VLOOKUP($C2437,hdc!$B$2:$F$1600,3,FALSE())),IF($A2437="NAUTICS",IF(VLOOKUP($C2437,nautics!$B$2:$F$1200,3,FALSE())="","",VLOOKUP($C2437,nautics!$B$2:$F$1200,3,FALSE())),IF($A2437="ST",IF(VLOOKUP($C2437,st!$B$2:$F$400,3,FALSE())="","",VLOOKUP($C2437,st!$B$2:$F$400,3,FALSE())),""))),"")</f>
        <v>1</v>
      </c>
      <c r="F2437" s="35" t="str">
        <f>IFERROR(IF($A2437="HDC",IF(VLOOKUP($C2437,hdc!$B$2:$F$1600,4,FALSE())="","",VLOOKUP($C2437,hdc!$B$2:$F$1600,4,FALSE())),IF($A2437="NAUTICS",IF(VLOOKUP($C2437,nautics!$B$2:$F$1200,4,FALSE())="","",VLOOKUP($C2437,nautics!$B$2:$F$1200,4,FALSE())),IF($A2437="ST",IF(VLOOKUP($C2437,st!$B$2:$F$400,4,FALSE())="","",VLOOKUP($C2437,st!$B$2:$F$400,4,FALSE())),""))),"")</f>
        <v/>
      </c>
      <c r="G2437" s="35" t="str">
        <f>IFERROR(IF($A2437="HDC",IF(VLOOKUP($C2437,hdc!$B$2:$F$1600,5,FALSE())="","",VLOOKUP($C2437,hdc!$B$2:$F$1600,5,FALSE())),IF($A2437="NAUTICS",IF(VLOOKUP($C2437,nautics!$B$2:$F$1200,5,FALSE())="","",VLOOKUP($C2437,nautics!$B$2:$F$1200,5,FALSE())),IF($A2437="ST",IF(VLOOKUP($C2437,st!$B$2:$F$400,5,FALSE())="","",VLOOKUP($C2437,st!$B$2:$F$400,5,FALSE())),""))),"")</f>
        <v/>
      </c>
      <c r="H2437" s="35" t="s">
        <v>84</v>
      </c>
      <c r="I2437" s="35" t="s">
        <v>34</v>
      </c>
      <c r="J2437" s="35" t="s">
        <v>1215</v>
      </c>
      <c r="K2437" s="35">
        <f t="shared" si="9"/>
        <v>16</v>
      </c>
      <c r="L2437" s="35" t="s">
        <v>834</v>
      </c>
      <c r="M2437" s="35" t="s">
        <v>835</v>
      </c>
      <c r="N2437" s="35" t="s">
        <v>46</v>
      </c>
      <c r="O2437" s="35" t="s">
        <v>49</v>
      </c>
      <c r="P2437" s="35" t="s">
        <v>170</v>
      </c>
      <c r="Q2437" s="35" t="s">
        <v>171</v>
      </c>
      <c r="S2437" s="35" t="s">
        <v>46</v>
      </c>
      <c r="T2437" s="35" t="s">
        <v>49</v>
      </c>
      <c r="U2437" s="35" t="s">
        <v>1220</v>
      </c>
      <c r="W2437" s="35" t="s">
        <v>78</v>
      </c>
      <c r="X2437" s="35" t="s">
        <v>94</v>
      </c>
      <c r="Y2437" s="35" t="s">
        <v>840</v>
      </c>
      <c r="Z2437" s="35" t="s">
        <v>177</v>
      </c>
    </row>
    <row r="2438" spans="1:26" ht="15" customHeight="1">
      <c r="A2438" s="35" t="s">
        <v>1308</v>
      </c>
      <c r="B2438" s="35" t="s">
        <v>1147</v>
      </c>
      <c r="C2438" s="35" t="s">
        <v>1222</v>
      </c>
      <c r="D2438" s="35">
        <f>IFERROR(IF($A2438="HDC",IF(VLOOKUP($C2438,hdc!$B$2:$F$1600,2,FALSE())="","",VLOOKUP($C2438,hdc!$B$2:$F$1600,2,FALSE())),IF($A2438="NAUTICS",IF(VLOOKUP($C2438,nautics!$B$2:$F$1200,2,FALSE())="","",VLOOKUP($C2438,nautics!$B$2:$F$1200,2,FALSE())),IF($A2438="ST",IF(VLOOKUP($C2438,st!$B$2:$F$400,2,FALSE())="","",VLOOKUP($C2438,st!$B$2:$F$400,2,FALSE())),""))),"")</f>
        <v>1</v>
      </c>
      <c r="E2438" s="35">
        <f>IFERROR(IF($A2438="HDC",IF(VLOOKUP($C2438,hdc!$B$2:$F$1600,3,FALSE())="","",VLOOKUP($C2438,hdc!$B$2:$F$1600,3,FALSE())),IF($A2438="NAUTICS",IF(VLOOKUP($C2438,nautics!$B$2:$F$1200,3,FALSE())="","",VLOOKUP($C2438,nautics!$B$2:$F$1200,3,FALSE())),IF($A2438="ST",IF(VLOOKUP($C2438,st!$B$2:$F$400,3,FALSE())="","",VLOOKUP($C2438,st!$B$2:$F$400,3,FALSE())),""))),"")</f>
        <v>1</v>
      </c>
      <c r="F2438" s="35" t="str">
        <f>IFERROR(IF($A2438="HDC",IF(VLOOKUP($C2438,hdc!$B$2:$F$1600,4,FALSE())="","",VLOOKUP($C2438,hdc!$B$2:$F$1600,4,FALSE())),IF($A2438="NAUTICS",IF(VLOOKUP($C2438,nautics!$B$2:$F$1200,4,FALSE())="","",VLOOKUP($C2438,nautics!$B$2:$F$1200,4,FALSE())),IF($A2438="ST",IF(VLOOKUP($C2438,st!$B$2:$F$400,4,FALSE())="","",VLOOKUP($C2438,st!$B$2:$F$400,4,FALSE())),""))),"")</f>
        <v/>
      </c>
      <c r="G2438" s="35" t="str">
        <f>IFERROR(IF($A2438="HDC",IF(VLOOKUP($C2438,hdc!$B$2:$F$1600,5,FALSE())="","",VLOOKUP($C2438,hdc!$B$2:$F$1600,5,FALSE())),IF($A2438="NAUTICS",IF(VLOOKUP($C2438,nautics!$B$2:$F$1200,5,FALSE())="","",VLOOKUP($C2438,nautics!$B$2:$F$1200,5,FALSE())),IF($A2438="ST",IF(VLOOKUP($C2438,st!$B$2:$F$400,5,FALSE())="","",VLOOKUP($C2438,st!$B$2:$F$400,5,FALSE())),""))),"")</f>
        <v/>
      </c>
      <c r="H2438" s="35" t="s">
        <v>84</v>
      </c>
      <c r="I2438" s="35" t="s">
        <v>34</v>
      </c>
      <c r="J2438" s="35" t="s">
        <v>1014</v>
      </c>
      <c r="K2438" s="35">
        <f t="shared" si="9"/>
        <v>17</v>
      </c>
      <c r="L2438" s="35" t="s">
        <v>1224</v>
      </c>
      <c r="M2438" s="35" t="s">
        <v>1225</v>
      </c>
      <c r="N2438" s="35" t="s">
        <v>46</v>
      </c>
      <c r="O2438" s="35" t="s">
        <v>49</v>
      </c>
      <c r="P2438" s="35" t="s">
        <v>170</v>
      </c>
      <c r="Q2438" s="35" t="s">
        <v>171</v>
      </c>
      <c r="S2438" s="35" t="s">
        <v>46</v>
      </c>
      <c r="T2438" s="35" t="s">
        <v>49</v>
      </c>
      <c r="U2438" s="35" t="s">
        <v>1227</v>
      </c>
      <c r="W2438" s="35" t="s">
        <v>78</v>
      </c>
      <c r="X2438" s="35" t="s">
        <v>94</v>
      </c>
      <c r="Y2438" s="35" t="s">
        <v>1230</v>
      </c>
      <c r="Z2438" s="35" t="s">
        <v>177</v>
      </c>
    </row>
    <row r="2439" spans="1:26" ht="15" customHeight="1">
      <c r="A2439" s="35" t="s">
        <v>1308</v>
      </c>
      <c r="B2439" s="35" t="s">
        <v>1147</v>
      </c>
      <c r="C2439" s="35" t="s">
        <v>1232</v>
      </c>
      <c r="D2439" s="35">
        <f>IFERROR(IF($A2439="HDC",IF(VLOOKUP($C2439,hdc!$B$2:$F$1600,2,FALSE())="","",VLOOKUP($C2439,hdc!$B$2:$F$1600,2,FALSE())),IF($A2439="NAUTICS",IF(VLOOKUP($C2439,nautics!$B$2:$F$1200,2,FALSE())="","",VLOOKUP($C2439,nautics!$B$2:$F$1200,2,FALSE())),IF($A2439="ST",IF(VLOOKUP($C2439,st!$B$2:$F$400,2,FALSE())="","",VLOOKUP($C2439,st!$B$2:$F$400,2,FALSE())),""))),"")</f>
        <v>1</v>
      </c>
      <c r="E2439" s="35">
        <f>IFERROR(IF($A2439="HDC",IF(VLOOKUP($C2439,hdc!$B$2:$F$1600,3,FALSE())="","",VLOOKUP($C2439,hdc!$B$2:$F$1600,3,FALSE())),IF($A2439="NAUTICS",IF(VLOOKUP($C2439,nautics!$B$2:$F$1200,3,FALSE())="","",VLOOKUP($C2439,nautics!$B$2:$F$1200,3,FALSE())),IF($A2439="ST",IF(VLOOKUP($C2439,st!$B$2:$F$400,3,FALSE())="","",VLOOKUP($C2439,st!$B$2:$F$400,3,FALSE())),""))),"")</f>
        <v>1</v>
      </c>
      <c r="F2439" s="35" t="str">
        <f>IFERROR(IF($A2439="HDC",IF(VLOOKUP($C2439,hdc!$B$2:$F$1600,4,FALSE())="","",VLOOKUP($C2439,hdc!$B$2:$F$1600,4,FALSE())),IF($A2439="NAUTICS",IF(VLOOKUP($C2439,nautics!$B$2:$F$1200,4,FALSE())="","",VLOOKUP($C2439,nautics!$B$2:$F$1200,4,FALSE())),IF($A2439="ST",IF(VLOOKUP($C2439,st!$B$2:$F$400,4,FALSE())="","",VLOOKUP($C2439,st!$B$2:$F$400,4,FALSE())),""))),"")</f>
        <v/>
      </c>
      <c r="G2439" s="35" t="str">
        <f>IFERROR(IF($A2439="HDC",IF(VLOOKUP($C2439,hdc!$B$2:$F$1600,5,FALSE())="","",VLOOKUP($C2439,hdc!$B$2:$F$1600,5,FALSE())),IF($A2439="NAUTICS",IF(VLOOKUP($C2439,nautics!$B$2:$F$1200,5,FALSE())="","",VLOOKUP($C2439,nautics!$B$2:$F$1200,5,FALSE())),IF($A2439="ST",IF(VLOOKUP($C2439,st!$B$2:$F$400,5,FALSE())="","",VLOOKUP($C2439,st!$B$2:$F$400,5,FALSE())),""))),"")</f>
        <v/>
      </c>
      <c r="H2439" s="35" t="s">
        <v>415</v>
      </c>
      <c r="I2439" s="35" t="s">
        <v>31</v>
      </c>
      <c r="J2439" s="35" t="s">
        <v>651</v>
      </c>
      <c r="K2439" s="35">
        <f t="shared" si="9"/>
        <v>18</v>
      </c>
      <c r="L2439" s="35" t="s">
        <v>637</v>
      </c>
      <c r="M2439" s="35" t="s">
        <v>639</v>
      </c>
      <c r="N2439" s="35" t="s">
        <v>46</v>
      </c>
      <c r="O2439" s="35" t="s">
        <v>49</v>
      </c>
      <c r="P2439" s="35" t="s">
        <v>170</v>
      </c>
      <c r="Q2439" s="35" t="s">
        <v>171</v>
      </c>
      <c r="S2439" s="35" t="s">
        <v>46</v>
      </c>
      <c r="T2439" s="35" t="s">
        <v>49</v>
      </c>
      <c r="U2439" s="35" t="s">
        <v>652</v>
      </c>
      <c r="W2439" s="35" t="s">
        <v>78</v>
      </c>
      <c r="X2439" s="35" t="s">
        <v>450</v>
      </c>
      <c r="Y2439" s="35" t="s">
        <v>646</v>
      </c>
      <c r="Z2439" s="35" t="s">
        <v>177</v>
      </c>
    </row>
    <row r="2440" spans="1:26" ht="15" customHeight="1">
      <c r="A2440" s="35" t="s">
        <v>1308</v>
      </c>
      <c r="B2440" s="35" t="s">
        <v>1147</v>
      </c>
      <c r="C2440" s="35" t="s">
        <v>1237</v>
      </c>
      <c r="D2440" s="35">
        <f>IFERROR(IF($A2440="HDC",IF(VLOOKUP($C2440,hdc!$B$2:$F$1600,2,FALSE())="","",VLOOKUP($C2440,hdc!$B$2:$F$1600,2,FALSE())),IF($A2440="NAUTICS",IF(VLOOKUP($C2440,nautics!$B$2:$F$1200,2,FALSE())="","",VLOOKUP($C2440,nautics!$B$2:$F$1200,2,FALSE())),IF($A2440="ST",IF(VLOOKUP($C2440,st!$B$2:$F$400,2,FALSE())="","",VLOOKUP($C2440,st!$B$2:$F$400,2,FALSE())),""))),"")</f>
        <v>1</v>
      </c>
      <c r="E2440" s="35">
        <f>IFERROR(IF($A2440="HDC",IF(VLOOKUP($C2440,hdc!$B$2:$F$1600,3,FALSE())="","",VLOOKUP($C2440,hdc!$B$2:$F$1600,3,FALSE())),IF($A2440="NAUTICS",IF(VLOOKUP($C2440,nautics!$B$2:$F$1200,3,FALSE())="","",VLOOKUP($C2440,nautics!$B$2:$F$1200,3,FALSE())),IF($A2440="ST",IF(VLOOKUP($C2440,st!$B$2:$F$400,3,FALSE())="","",VLOOKUP($C2440,st!$B$2:$F$400,3,FALSE())),""))),"")</f>
        <v>1</v>
      </c>
      <c r="F2440" s="35" t="str">
        <f>IFERROR(IF($A2440="HDC",IF(VLOOKUP($C2440,hdc!$B$2:$F$1600,4,FALSE())="","",VLOOKUP($C2440,hdc!$B$2:$F$1600,4,FALSE())),IF($A2440="NAUTICS",IF(VLOOKUP($C2440,nautics!$B$2:$F$1200,4,FALSE())="","",VLOOKUP($C2440,nautics!$B$2:$F$1200,4,FALSE())),IF($A2440="ST",IF(VLOOKUP($C2440,st!$B$2:$F$400,4,FALSE())="","",VLOOKUP($C2440,st!$B$2:$F$400,4,FALSE())),""))),"")</f>
        <v/>
      </c>
      <c r="G2440" s="35" t="str">
        <f>IFERROR(IF($A2440="HDC",IF(VLOOKUP($C2440,hdc!$B$2:$F$1600,5,FALSE())="","",VLOOKUP($C2440,hdc!$B$2:$F$1600,5,FALSE())),IF($A2440="NAUTICS",IF(VLOOKUP($C2440,nautics!$B$2:$F$1200,5,FALSE())="","",VLOOKUP($C2440,nautics!$B$2:$F$1200,5,FALSE())),IF($A2440="ST",IF(VLOOKUP($C2440,st!$B$2:$F$400,5,FALSE())="","",VLOOKUP($C2440,st!$B$2:$F$400,5,FALSE())),""))),"")</f>
        <v/>
      </c>
      <c r="H2440" s="35" t="s">
        <v>84</v>
      </c>
      <c r="I2440" s="35" t="s">
        <v>34</v>
      </c>
      <c r="J2440" s="35" t="s">
        <v>1240</v>
      </c>
      <c r="K2440" s="35">
        <f t="shared" si="9"/>
        <v>20</v>
      </c>
      <c r="L2440" s="35" t="s">
        <v>1242</v>
      </c>
      <c r="M2440" s="35" t="s">
        <v>1243</v>
      </c>
      <c r="N2440" s="35" t="s">
        <v>46</v>
      </c>
      <c r="O2440" s="35" t="s">
        <v>49</v>
      </c>
      <c r="P2440" s="35" t="s">
        <v>170</v>
      </c>
      <c r="Q2440" s="35" t="s">
        <v>171</v>
      </c>
      <c r="S2440" s="35" t="s">
        <v>46</v>
      </c>
      <c r="T2440" s="35" t="s">
        <v>49</v>
      </c>
      <c r="U2440" s="35" t="s">
        <v>1251</v>
      </c>
      <c r="W2440" s="35" t="s">
        <v>78</v>
      </c>
      <c r="X2440" s="35" t="s">
        <v>1254</v>
      </c>
      <c r="Y2440" s="35" t="s">
        <v>1255</v>
      </c>
      <c r="Z2440" s="35" t="s">
        <v>177</v>
      </c>
    </row>
    <row r="2441" spans="1:26" ht="15" customHeight="1">
      <c r="A2441" s="35" t="s">
        <v>1308</v>
      </c>
      <c r="B2441" s="35" t="s">
        <v>1257</v>
      </c>
      <c r="C2441" s="35" t="s">
        <v>1261</v>
      </c>
      <c r="D2441" s="35">
        <f>IFERROR(IF($A2441="HDC",IF(VLOOKUP($C2441,hdc!$B$2:$F$1600,2,FALSE())="","",VLOOKUP($C2441,hdc!$B$2:$F$1600,2,FALSE())),IF($A2441="NAUTICS",IF(VLOOKUP($C2441,nautics!$B$2:$F$1200,2,FALSE())="","",VLOOKUP($C2441,nautics!$B$2:$F$1200,2,FALSE())),IF($A2441="ST",IF(VLOOKUP($C2441,st!$B$2:$F$400,2,FALSE())="","",VLOOKUP($C2441,st!$B$2:$F$400,2,FALSE())),""))),"")</f>
        <v>1</v>
      </c>
      <c r="E2441" s="35">
        <f>IFERROR(IF($A2441="HDC",IF(VLOOKUP($C2441,hdc!$B$2:$F$1600,3,FALSE())="","",VLOOKUP($C2441,hdc!$B$2:$F$1600,3,FALSE())),IF($A2441="NAUTICS",IF(VLOOKUP($C2441,nautics!$B$2:$F$1200,3,FALSE())="","",VLOOKUP($C2441,nautics!$B$2:$F$1200,3,FALSE())),IF($A2441="ST",IF(VLOOKUP($C2441,st!$B$2:$F$400,3,FALSE())="","",VLOOKUP($C2441,st!$B$2:$F$400,3,FALSE())),""))),"")</f>
        <v>1</v>
      </c>
      <c r="F2441" s="35" t="str">
        <f>IFERROR(IF($A2441="HDC",IF(VLOOKUP($C2441,hdc!$B$2:$F$1600,4,FALSE())="","",VLOOKUP($C2441,hdc!$B$2:$F$1600,4,FALSE())),IF($A2441="NAUTICS",IF(VLOOKUP($C2441,nautics!$B$2:$F$1200,4,FALSE())="","",VLOOKUP($C2441,nautics!$B$2:$F$1200,4,FALSE())),IF($A2441="ST",IF(VLOOKUP($C2441,st!$B$2:$F$400,4,FALSE())="","",VLOOKUP($C2441,st!$B$2:$F$400,4,FALSE())),""))),"")</f>
        <v/>
      </c>
      <c r="G2441" s="35" t="str">
        <f>IFERROR(IF($A2441="HDC",IF(VLOOKUP($C2441,hdc!$B$2:$F$1600,5,FALSE())="","",VLOOKUP($C2441,hdc!$B$2:$F$1600,5,FALSE())),IF($A2441="NAUTICS",IF(VLOOKUP($C2441,nautics!$B$2:$F$1200,5,FALSE())="","",VLOOKUP($C2441,nautics!$B$2:$F$1200,5,FALSE())),IF($A2441="ST",IF(VLOOKUP($C2441,st!$B$2:$F$400,5,FALSE())="","",VLOOKUP($C2441,st!$B$2:$F$400,5,FALSE())),""))),"")</f>
        <v/>
      </c>
      <c r="H2441" s="35" t="s">
        <v>84</v>
      </c>
      <c r="I2441" s="35" t="s">
        <v>34</v>
      </c>
      <c r="J2441" s="35" t="s">
        <v>748</v>
      </c>
      <c r="K2441" s="35">
        <f t="shared" si="9"/>
        <v>26</v>
      </c>
      <c r="L2441" s="35" t="s">
        <v>170</v>
      </c>
      <c r="M2441" s="35" t="s">
        <v>171</v>
      </c>
      <c r="N2441" s="35" t="s">
        <v>46</v>
      </c>
      <c r="O2441" s="35" t="s">
        <v>49</v>
      </c>
      <c r="P2441" s="35" t="s">
        <v>446</v>
      </c>
      <c r="Q2441" s="35" t="s">
        <v>447</v>
      </c>
      <c r="S2441" s="35" t="s">
        <v>46</v>
      </c>
      <c r="T2441" s="35" t="s">
        <v>49</v>
      </c>
      <c r="U2441" s="35" t="s">
        <v>751</v>
      </c>
      <c r="W2441" s="35" t="s">
        <v>78</v>
      </c>
      <c r="X2441" s="35" t="s">
        <v>139</v>
      </c>
      <c r="Y2441" s="35" t="s">
        <v>177</v>
      </c>
      <c r="Z2441" s="35" t="s">
        <v>451</v>
      </c>
    </row>
    <row r="2442" spans="1:26" ht="15" customHeight="1">
      <c r="A2442" s="35" t="s">
        <v>1308</v>
      </c>
      <c r="B2442" s="35" t="s">
        <v>1257</v>
      </c>
      <c r="C2442" s="35" t="s">
        <v>1272</v>
      </c>
      <c r="D2442" s="35">
        <f>IFERROR(IF($A2442="HDC",IF(VLOOKUP($C2442,hdc!$B$2:$F$1600,2,FALSE())="","",VLOOKUP($C2442,hdc!$B$2:$F$1600,2,FALSE())),IF($A2442="NAUTICS",IF(VLOOKUP($C2442,nautics!$B$2:$F$1200,2,FALSE())="","",VLOOKUP($C2442,nautics!$B$2:$F$1200,2,FALSE())),IF($A2442="ST",IF(VLOOKUP($C2442,st!$B$2:$F$400,2,FALSE())="","",VLOOKUP($C2442,st!$B$2:$F$400,2,FALSE())),""))),"")</f>
        <v>1</v>
      </c>
      <c r="E2442" s="35">
        <f>IFERROR(IF($A2442="HDC",IF(VLOOKUP($C2442,hdc!$B$2:$F$1600,3,FALSE())="","",VLOOKUP($C2442,hdc!$B$2:$F$1600,3,FALSE())),IF($A2442="NAUTICS",IF(VLOOKUP($C2442,nautics!$B$2:$F$1200,3,FALSE())="","",VLOOKUP($C2442,nautics!$B$2:$F$1200,3,FALSE())),IF($A2442="ST",IF(VLOOKUP($C2442,st!$B$2:$F$400,3,FALSE())="","",VLOOKUP($C2442,st!$B$2:$F$400,3,FALSE())),""))),"")</f>
        <v>1</v>
      </c>
      <c r="F2442" s="35" t="str">
        <f>IFERROR(IF($A2442="HDC",IF(VLOOKUP($C2442,hdc!$B$2:$F$1600,4,FALSE())="","",VLOOKUP($C2442,hdc!$B$2:$F$1600,4,FALSE())),IF($A2442="NAUTICS",IF(VLOOKUP($C2442,nautics!$B$2:$F$1200,4,FALSE())="","",VLOOKUP($C2442,nautics!$B$2:$F$1200,4,FALSE())),IF($A2442="ST",IF(VLOOKUP($C2442,st!$B$2:$F$400,4,FALSE())="","",VLOOKUP($C2442,st!$B$2:$F$400,4,FALSE())),""))),"")</f>
        <v/>
      </c>
      <c r="G2442" s="35" t="str">
        <f>IFERROR(IF($A2442="HDC",IF(VLOOKUP($C2442,hdc!$B$2:$F$1600,5,FALSE())="","",VLOOKUP($C2442,hdc!$B$2:$F$1600,5,FALSE())),IF($A2442="NAUTICS",IF(VLOOKUP($C2442,nautics!$B$2:$F$1200,5,FALSE())="","",VLOOKUP($C2442,nautics!$B$2:$F$1200,5,FALSE())),IF($A2442="ST",IF(VLOOKUP($C2442,st!$B$2:$F$400,5,FALSE())="","",VLOOKUP($C2442,st!$B$2:$F$400,5,FALSE())),""))),"")</f>
        <v/>
      </c>
      <c r="H2442" s="35" t="s">
        <v>104</v>
      </c>
      <c r="I2442" s="35" t="s">
        <v>34</v>
      </c>
      <c r="J2442" s="35" t="s">
        <v>748</v>
      </c>
      <c r="K2442" s="35">
        <f t="shared" si="9"/>
        <v>26</v>
      </c>
      <c r="L2442" s="35" t="s">
        <v>170</v>
      </c>
      <c r="M2442" s="35" t="s">
        <v>171</v>
      </c>
      <c r="N2442" s="35" t="s">
        <v>46</v>
      </c>
      <c r="O2442" s="35" t="s">
        <v>49</v>
      </c>
      <c r="P2442" s="35" t="s">
        <v>446</v>
      </c>
      <c r="Q2442" s="35" t="s">
        <v>447</v>
      </c>
      <c r="S2442" s="35" t="s">
        <v>46</v>
      </c>
      <c r="T2442" s="35" t="s">
        <v>49</v>
      </c>
      <c r="U2442" s="35" t="s">
        <v>751</v>
      </c>
      <c r="W2442" s="35" t="s">
        <v>78</v>
      </c>
      <c r="X2442" s="35" t="s">
        <v>59</v>
      </c>
      <c r="Y2442" s="35" t="s">
        <v>177</v>
      </c>
      <c r="Z2442" s="35" t="s">
        <v>451</v>
      </c>
    </row>
    <row r="2443" spans="1:26" ht="15" customHeight="1">
      <c r="A2443" s="35" t="s">
        <v>1308</v>
      </c>
      <c r="B2443" s="35" t="s">
        <v>1257</v>
      </c>
      <c r="C2443" s="35" t="s">
        <v>1283</v>
      </c>
      <c r="D2443" s="35">
        <f>IFERROR(IF($A2443="HDC",IF(VLOOKUP($C2443,hdc!$B$2:$F$1600,2,FALSE())="","",VLOOKUP($C2443,hdc!$B$2:$F$1600,2,FALSE())),IF($A2443="NAUTICS",IF(VLOOKUP($C2443,nautics!$B$2:$F$1200,2,FALSE())="","",VLOOKUP($C2443,nautics!$B$2:$F$1200,2,FALSE())),IF($A2443="ST",IF(VLOOKUP($C2443,st!$B$2:$F$400,2,FALSE())="","",VLOOKUP($C2443,st!$B$2:$F$400,2,FALSE())),""))),"")</f>
        <v>1</v>
      </c>
      <c r="E2443" s="35">
        <f>IFERROR(IF($A2443="HDC",IF(VLOOKUP($C2443,hdc!$B$2:$F$1600,3,FALSE())="","",VLOOKUP($C2443,hdc!$B$2:$F$1600,3,FALSE())),IF($A2443="NAUTICS",IF(VLOOKUP($C2443,nautics!$B$2:$F$1200,3,FALSE())="","",VLOOKUP($C2443,nautics!$B$2:$F$1200,3,FALSE())),IF($A2443="ST",IF(VLOOKUP($C2443,st!$B$2:$F$400,3,FALSE())="","",VLOOKUP($C2443,st!$B$2:$F$400,3,FALSE())),""))),"")</f>
        <v>1</v>
      </c>
      <c r="F2443" s="35" t="str">
        <f>IFERROR(IF($A2443="HDC",IF(VLOOKUP($C2443,hdc!$B$2:$F$1600,4,FALSE())="","",VLOOKUP($C2443,hdc!$B$2:$F$1600,4,FALSE())),IF($A2443="NAUTICS",IF(VLOOKUP($C2443,nautics!$B$2:$F$1200,4,FALSE())="","",VLOOKUP($C2443,nautics!$B$2:$F$1200,4,FALSE())),IF($A2443="ST",IF(VLOOKUP($C2443,st!$B$2:$F$400,4,FALSE())="","",VLOOKUP($C2443,st!$B$2:$F$400,4,FALSE())),""))),"")</f>
        <v/>
      </c>
      <c r="G2443" s="35" t="str">
        <f>IFERROR(IF($A2443="HDC",IF(VLOOKUP($C2443,hdc!$B$2:$F$1600,5,FALSE())="","",VLOOKUP($C2443,hdc!$B$2:$F$1600,5,FALSE())),IF($A2443="NAUTICS",IF(VLOOKUP($C2443,nautics!$B$2:$F$1200,5,FALSE())="","",VLOOKUP($C2443,nautics!$B$2:$F$1200,5,FALSE())),IF($A2443="ST",IF(VLOOKUP($C2443,st!$B$2:$F$400,5,FALSE())="","",VLOOKUP($C2443,st!$B$2:$F$400,5,FALSE())),""))),"")</f>
        <v/>
      </c>
      <c r="H2443" s="35" t="s">
        <v>84</v>
      </c>
      <c r="I2443" s="35" t="s">
        <v>34</v>
      </c>
      <c r="J2443" s="35" t="s">
        <v>1291</v>
      </c>
      <c r="K2443" s="35">
        <f t="shared" si="9"/>
        <v>44</v>
      </c>
      <c r="L2443" s="35" t="s">
        <v>170</v>
      </c>
      <c r="M2443" s="35" t="s">
        <v>171</v>
      </c>
      <c r="N2443" s="35" t="s">
        <v>46</v>
      </c>
      <c r="O2443" s="35" t="s">
        <v>49</v>
      </c>
      <c r="P2443" s="35" t="s">
        <v>1295</v>
      </c>
      <c r="Q2443" s="35" t="s">
        <v>1296</v>
      </c>
      <c r="S2443" s="35" t="s">
        <v>736</v>
      </c>
      <c r="T2443" s="35" t="s">
        <v>738</v>
      </c>
      <c r="U2443" s="35" t="s">
        <v>1299</v>
      </c>
      <c r="W2443" s="35" t="s">
        <v>57</v>
      </c>
      <c r="X2443" s="35" t="s">
        <v>139</v>
      </c>
      <c r="Y2443" s="35" t="s">
        <v>177</v>
      </c>
      <c r="Z2443" s="35" t="s">
        <v>1301</v>
      </c>
    </row>
    <row r="2444" spans="1:26" ht="15" customHeight="1">
      <c r="A2444" s="35" t="s">
        <v>1308</v>
      </c>
      <c r="B2444" s="35" t="s">
        <v>1257</v>
      </c>
      <c r="C2444" s="35" t="s">
        <v>1305</v>
      </c>
      <c r="D2444" s="35" t="str">
        <f>IFERROR(IF($A2444="HDC",IF(VLOOKUP($C2444,hdc!$B$2:$F$1600,2,FALSE())="","",VLOOKUP($C2444,hdc!$B$2:$F$1600,2,FALSE())),IF($A2444="NAUTICS",IF(VLOOKUP($C2444,nautics!$B$2:$F$1200,2,FALSE())="","",VLOOKUP($C2444,nautics!$B$2:$F$1200,2,FALSE())),IF($A2444="ST",IF(VLOOKUP($C2444,st!$B$2:$F$400,2,FALSE())="","",VLOOKUP($C2444,st!$B$2:$F$400,2,FALSE())),""))),"")</f>
        <v/>
      </c>
      <c r="E2444" s="35" t="str">
        <f>IFERROR(IF($A2444="HDC",IF(VLOOKUP($C2444,hdc!$B$2:$F$1600,3,FALSE())="","",VLOOKUP($C2444,hdc!$B$2:$F$1600,3,FALSE())),IF($A2444="NAUTICS",IF(VLOOKUP($C2444,nautics!$B$2:$F$1200,3,FALSE())="","",VLOOKUP($C2444,nautics!$B$2:$F$1200,3,FALSE())),IF($A2444="ST",IF(VLOOKUP($C2444,st!$B$2:$F$400,3,FALSE())="","",VLOOKUP($C2444,st!$B$2:$F$400,3,FALSE())),""))),"")</f>
        <v/>
      </c>
      <c r="F2444" s="35" t="str">
        <f>IFERROR(IF($A2444="HDC",IF(VLOOKUP($C2444,hdc!$B$2:$F$1600,4,FALSE())="","",VLOOKUP($C2444,hdc!$B$2:$F$1600,4,FALSE())),IF($A2444="NAUTICS",IF(VLOOKUP($C2444,nautics!$B$2:$F$1200,4,FALSE())="","",VLOOKUP($C2444,nautics!$B$2:$F$1200,4,FALSE())),IF($A2444="ST",IF(VLOOKUP($C2444,st!$B$2:$F$400,4,FALSE())="","",VLOOKUP($C2444,st!$B$2:$F$400,4,FALSE())),""))),"")</f>
        <v/>
      </c>
      <c r="G2444" s="35" t="str">
        <f>IFERROR(IF($A2444="HDC",IF(VLOOKUP($C2444,hdc!$B$2:$F$1600,5,FALSE())="","",VLOOKUP($C2444,hdc!$B$2:$F$1600,5,FALSE())),IF($A2444="NAUTICS",IF(VLOOKUP($C2444,nautics!$B$2:$F$1200,5,FALSE())="","",VLOOKUP($C2444,nautics!$B$2:$F$1200,5,FALSE())),IF($A2444="ST",IF(VLOOKUP($C2444,st!$B$2:$F$400,5,FALSE())="","",VLOOKUP($C2444,st!$B$2:$F$400,5,FALSE())),""))),"")</f>
        <v/>
      </c>
      <c r="H2444" s="35" t="s">
        <v>1307</v>
      </c>
      <c r="I2444" s="35" t="s">
        <v>582</v>
      </c>
      <c r="J2444" s="35" t="s">
        <v>1310</v>
      </c>
      <c r="K2444" s="35">
        <f t="shared" si="9"/>
        <v>30</v>
      </c>
      <c r="L2444" s="35" t="s">
        <v>1312</v>
      </c>
      <c r="M2444" s="35" t="s">
        <v>1314</v>
      </c>
      <c r="N2444" s="35" t="s">
        <v>1194</v>
      </c>
      <c r="O2444" s="35" t="s">
        <v>1195</v>
      </c>
      <c r="P2444" s="35" t="s">
        <v>1295</v>
      </c>
      <c r="Q2444" s="35" t="s">
        <v>1296</v>
      </c>
      <c r="S2444" s="35" t="s">
        <v>736</v>
      </c>
      <c r="T2444" s="35" t="s">
        <v>738</v>
      </c>
      <c r="U2444" s="35" t="s">
        <v>89</v>
      </c>
      <c r="W2444" s="35" t="s">
        <v>57</v>
      </c>
      <c r="X2444" s="35" t="s">
        <v>59</v>
      </c>
      <c r="Y2444" s="35" t="s">
        <v>89</v>
      </c>
      <c r="Z2444" s="35" t="s">
        <v>89</v>
      </c>
    </row>
    <row r="2445" spans="1:26" ht="15" customHeight="1">
      <c r="A2445" s="35" t="s">
        <v>1308</v>
      </c>
      <c r="B2445" s="35" t="s">
        <v>1257</v>
      </c>
      <c r="C2445" s="35" t="s">
        <v>1323</v>
      </c>
      <c r="D2445" s="35" t="str">
        <f>IFERROR(IF($A2445="HDC",IF(VLOOKUP($C2445,hdc!$B$2:$F$1600,2,FALSE())="","",VLOOKUP($C2445,hdc!$B$2:$F$1600,2,FALSE())),IF($A2445="NAUTICS",IF(VLOOKUP($C2445,nautics!$B$2:$F$1200,2,FALSE())="","",VLOOKUP($C2445,nautics!$B$2:$F$1200,2,FALSE())),IF($A2445="ST",IF(VLOOKUP($C2445,st!$B$2:$F$400,2,FALSE())="","",VLOOKUP($C2445,st!$B$2:$F$400,2,FALSE())),""))),"")</f>
        <v/>
      </c>
      <c r="E2445" s="35" t="str">
        <f>IFERROR(IF($A2445="HDC",IF(VLOOKUP($C2445,hdc!$B$2:$F$1600,3,FALSE())="","",VLOOKUP($C2445,hdc!$B$2:$F$1600,3,FALSE())),IF($A2445="NAUTICS",IF(VLOOKUP($C2445,nautics!$B$2:$F$1200,3,FALSE())="","",VLOOKUP($C2445,nautics!$B$2:$F$1200,3,FALSE())),IF($A2445="ST",IF(VLOOKUP($C2445,st!$B$2:$F$400,3,FALSE())="","",VLOOKUP($C2445,st!$B$2:$F$400,3,FALSE())),""))),"")</f>
        <v/>
      </c>
      <c r="F2445" s="35" t="str">
        <f>IFERROR(IF($A2445="HDC",IF(VLOOKUP($C2445,hdc!$B$2:$F$1600,4,FALSE())="","",VLOOKUP($C2445,hdc!$B$2:$F$1600,4,FALSE())),IF($A2445="NAUTICS",IF(VLOOKUP($C2445,nautics!$B$2:$F$1200,4,FALSE())="","",VLOOKUP($C2445,nautics!$B$2:$F$1200,4,FALSE())),IF($A2445="ST",IF(VLOOKUP($C2445,st!$B$2:$F$400,4,FALSE())="","",VLOOKUP($C2445,st!$B$2:$F$400,4,FALSE())),""))),"")</f>
        <v/>
      </c>
      <c r="G2445" s="35" t="str">
        <f>IFERROR(IF($A2445="HDC",IF(VLOOKUP($C2445,hdc!$B$2:$F$1600,5,FALSE())="","",VLOOKUP($C2445,hdc!$B$2:$F$1600,5,FALSE())),IF($A2445="NAUTICS",IF(VLOOKUP($C2445,nautics!$B$2:$F$1200,5,FALSE())="","",VLOOKUP($C2445,nautics!$B$2:$F$1200,5,FALSE())),IF($A2445="ST",IF(VLOOKUP($C2445,st!$B$2:$F$400,5,FALSE())="","",VLOOKUP($C2445,st!$B$2:$F$400,5,FALSE())),""))),"")</f>
        <v/>
      </c>
      <c r="H2445" s="35" t="s">
        <v>344</v>
      </c>
      <c r="I2445" s="35" t="s">
        <v>31</v>
      </c>
      <c r="J2445" s="35" t="s">
        <v>453</v>
      </c>
      <c r="K2445" s="35">
        <f t="shared" si="9"/>
        <v>17</v>
      </c>
      <c r="L2445" s="35" t="s">
        <v>455</v>
      </c>
      <c r="M2445" s="35" t="s">
        <v>456</v>
      </c>
      <c r="N2445" s="35" t="s">
        <v>46</v>
      </c>
      <c r="O2445" s="35" t="s">
        <v>49</v>
      </c>
      <c r="P2445" s="35" t="s">
        <v>170</v>
      </c>
      <c r="Q2445" s="35" t="s">
        <v>171</v>
      </c>
      <c r="S2445" s="35" t="s">
        <v>46</v>
      </c>
      <c r="T2445" s="35" t="s">
        <v>49</v>
      </c>
      <c r="U2445" s="35" t="s">
        <v>458</v>
      </c>
      <c r="W2445" s="35" t="s">
        <v>78</v>
      </c>
      <c r="X2445" s="35" t="s">
        <v>139</v>
      </c>
      <c r="Y2445" s="35" t="s">
        <v>460</v>
      </c>
      <c r="Z2445" s="35" t="s">
        <v>177</v>
      </c>
    </row>
    <row r="2446" spans="1:26" ht="15" customHeight="1">
      <c r="A2446" s="35" t="s">
        <v>1308</v>
      </c>
      <c r="B2446" s="35" t="s">
        <v>1332</v>
      </c>
      <c r="C2446" s="35" t="s">
        <v>1333</v>
      </c>
      <c r="D2446" s="35" t="str">
        <f>IFERROR(IF($A2446="HDC",IF(VLOOKUP($C2446,hdc!$B$2:$F$1600,2,FALSE())="","",VLOOKUP($C2446,hdc!$B$2:$F$1600,2,FALSE())),IF($A2446="NAUTICS",IF(VLOOKUP($C2446,nautics!$B$2:$F$1200,2,FALSE())="","",VLOOKUP($C2446,nautics!$B$2:$F$1200,2,FALSE())),IF($A2446="ST",IF(VLOOKUP($C2446,st!$B$2:$F$400,2,FALSE())="","",VLOOKUP($C2446,st!$B$2:$F$400,2,FALSE())),""))),"")</f>
        <v/>
      </c>
      <c r="E2446" s="35" t="str">
        <f>IFERROR(IF($A2446="HDC",IF(VLOOKUP($C2446,hdc!$B$2:$F$1600,3,FALSE())="","",VLOOKUP($C2446,hdc!$B$2:$F$1600,3,FALSE())),IF($A2446="NAUTICS",IF(VLOOKUP($C2446,nautics!$B$2:$F$1200,3,FALSE())="","",VLOOKUP($C2446,nautics!$B$2:$F$1200,3,FALSE())),IF($A2446="ST",IF(VLOOKUP($C2446,st!$B$2:$F$400,3,FALSE())="","",VLOOKUP($C2446,st!$B$2:$F$400,3,FALSE())),""))),"")</f>
        <v/>
      </c>
      <c r="F2446" s="35" t="str">
        <f>IFERROR(IF($A2446="HDC",IF(VLOOKUP($C2446,hdc!$B$2:$F$1600,4,FALSE())="","",VLOOKUP($C2446,hdc!$B$2:$F$1600,4,FALSE())),IF($A2446="NAUTICS",IF(VLOOKUP($C2446,nautics!$B$2:$F$1200,4,FALSE())="","",VLOOKUP($C2446,nautics!$B$2:$F$1200,4,FALSE())),IF($A2446="ST",IF(VLOOKUP($C2446,st!$B$2:$F$400,4,FALSE())="","",VLOOKUP($C2446,st!$B$2:$F$400,4,FALSE())),""))),"")</f>
        <v/>
      </c>
      <c r="G2446" s="35" t="str">
        <f>IFERROR(IF($A2446="HDC",IF(VLOOKUP($C2446,hdc!$B$2:$F$1600,5,FALSE())="","",VLOOKUP($C2446,hdc!$B$2:$F$1600,5,FALSE())),IF($A2446="NAUTICS",IF(VLOOKUP($C2446,nautics!$B$2:$F$1200,5,FALSE())="","",VLOOKUP($C2446,nautics!$B$2:$F$1200,5,FALSE())),IF($A2446="ST",IF(VLOOKUP($C2446,st!$B$2:$F$400,5,FALSE())="","",VLOOKUP($C2446,st!$B$2:$F$400,5,FALSE())),""))),"")</f>
        <v/>
      </c>
      <c r="H2446" s="35" t="s">
        <v>1151</v>
      </c>
      <c r="I2446" s="35" t="s">
        <v>34</v>
      </c>
      <c r="J2446" s="35" t="s">
        <v>1340</v>
      </c>
      <c r="K2446" s="35">
        <f t="shared" si="9"/>
        <v>30</v>
      </c>
      <c r="L2446" s="35" t="s">
        <v>1342</v>
      </c>
      <c r="M2446" s="35" t="s">
        <v>727</v>
      </c>
      <c r="N2446" s="35" t="s">
        <v>896</v>
      </c>
      <c r="O2446" s="35" t="s">
        <v>897</v>
      </c>
      <c r="P2446" s="35" t="s">
        <v>1347</v>
      </c>
      <c r="Q2446" s="35" t="s">
        <v>1349</v>
      </c>
      <c r="S2446" s="35" t="s">
        <v>896</v>
      </c>
      <c r="T2446" s="35" t="s">
        <v>897</v>
      </c>
      <c r="U2446" s="35" t="s">
        <v>1350</v>
      </c>
      <c r="W2446" s="35" t="s">
        <v>78</v>
      </c>
      <c r="X2446" s="35" t="s">
        <v>926</v>
      </c>
      <c r="Y2446" s="35" t="s">
        <v>1353</v>
      </c>
      <c r="Z2446" s="35" t="s">
        <v>901</v>
      </c>
    </row>
    <row r="2447" spans="1:26" ht="15" customHeight="1">
      <c r="A2447" s="35" t="s">
        <v>1308</v>
      </c>
      <c r="B2447" s="35" t="s">
        <v>1332</v>
      </c>
      <c r="C2447" s="35" t="s">
        <v>1358</v>
      </c>
      <c r="D2447" s="35">
        <f>IFERROR(IF($A2447="HDC",IF(VLOOKUP($C2447,hdc!$B$2:$F$1600,2,FALSE())="","",VLOOKUP($C2447,hdc!$B$2:$F$1600,2,FALSE())),IF($A2447="NAUTICS",IF(VLOOKUP($C2447,nautics!$B$2:$F$1200,2,FALSE())="","",VLOOKUP($C2447,nautics!$B$2:$F$1200,2,FALSE())),IF($A2447="ST",IF(VLOOKUP($C2447,st!$B$2:$F$400,2,FALSE())="","",VLOOKUP($C2447,st!$B$2:$F$400,2,FALSE())),""))),"")</f>
        <v>1</v>
      </c>
      <c r="E2447" s="35" t="str">
        <f>IFERROR(IF($A2447="HDC",IF(VLOOKUP($C2447,hdc!$B$2:$F$1600,3,FALSE())="","",VLOOKUP($C2447,hdc!$B$2:$F$1600,3,FALSE())),IF($A2447="NAUTICS",IF(VLOOKUP($C2447,nautics!$B$2:$F$1200,3,FALSE())="","",VLOOKUP($C2447,nautics!$B$2:$F$1200,3,FALSE())),IF($A2447="ST",IF(VLOOKUP($C2447,st!$B$2:$F$400,3,FALSE())="","",VLOOKUP($C2447,st!$B$2:$F$400,3,FALSE())),""))),"")</f>
        <v/>
      </c>
      <c r="F2447" s="35" t="str">
        <f>IFERROR(IF($A2447="HDC",IF(VLOOKUP($C2447,hdc!$B$2:$F$1600,4,FALSE())="","",VLOOKUP($C2447,hdc!$B$2:$F$1600,4,FALSE())),IF($A2447="NAUTICS",IF(VLOOKUP($C2447,nautics!$B$2:$F$1200,4,FALSE())="","",VLOOKUP($C2447,nautics!$B$2:$F$1200,4,FALSE())),IF($A2447="ST",IF(VLOOKUP($C2447,st!$B$2:$F$400,4,FALSE())="","",VLOOKUP($C2447,st!$B$2:$F$400,4,FALSE())),""))),"")</f>
        <v/>
      </c>
      <c r="G2447" s="35" t="str">
        <f>IFERROR(IF($A2447="HDC",IF(VLOOKUP($C2447,hdc!$B$2:$F$1600,5,FALSE())="","",VLOOKUP($C2447,hdc!$B$2:$F$1600,5,FALSE())),IF($A2447="NAUTICS",IF(VLOOKUP($C2447,nautics!$B$2:$F$1200,5,FALSE())="","",VLOOKUP($C2447,nautics!$B$2:$F$1200,5,FALSE())),IF($A2447="ST",IF(VLOOKUP($C2447,st!$B$2:$F$400,5,FALSE())="","",VLOOKUP($C2447,st!$B$2:$F$400,5,FALSE())),""))),"")</f>
        <v/>
      </c>
      <c r="H2447" s="35" t="s">
        <v>148</v>
      </c>
      <c r="I2447" s="35" t="s">
        <v>31</v>
      </c>
      <c r="J2447" s="35" t="s">
        <v>1363</v>
      </c>
      <c r="K2447" s="35">
        <f t="shared" si="9"/>
        <v>30</v>
      </c>
      <c r="L2447" s="35" t="s">
        <v>1342</v>
      </c>
      <c r="M2447" s="35" t="s">
        <v>727</v>
      </c>
      <c r="N2447" s="35" t="s">
        <v>896</v>
      </c>
      <c r="O2447" s="35" t="s">
        <v>897</v>
      </c>
      <c r="P2447" s="35" t="s">
        <v>1347</v>
      </c>
      <c r="Q2447" s="35" t="s">
        <v>1349</v>
      </c>
      <c r="S2447" s="35" t="s">
        <v>896</v>
      </c>
      <c r="T2447" s="35" t="s">
        <v>897</v>
      </c>
      <c r="U2447" s="35" t="s">
        <v>1368</v>
      </c>
      <c r="W2447" s="35" t="s">
        <v>78</v>
      </c>
      <c r="X2447" s="35" t="s">
        <v>926</v>
      </c>
      <c r="Y2447" s="35" t="s">
        <v>1353</v>
      </c>
      <c r="Z2447" s="35" t="s">
        <v>901</v>
      </c>
    </row>
    <row r="2448" spans="1:26" ht="15" customHeight="1">
      <c r="A2448" s="35" t="s">
        <v>1308</v>
      </c>
      <c r="B2448" s="35" t="s">
        <v>1332</v>
      </c>
      <c r="C2448" s="35" t="s">
        <v>1377</v>
      </c>
      <c r="D2448" s="35">
        <f>IFERROR(IF($A2448="HDC",IF(VLOOKUP($C2448,hdc!$B$2:$F$1600,2,FALSE())="","",VLOOKUP($C2448,hdc!$B$2:$F$1600,2,FALSE())),IF($A2448="NAUTICS",IF(VLOOKUP($C2448,nautics!$B$2:$F$1200,2,FALSE())="","",VLOOKUP($C2448,nautics!$B$2:$F$1200,2,FALSE())),IF($A2448="ST",IF(VLOOKUP($C2448,st!$B$2:$F$400,2,FALSE())="","",VLOOKUP($C2448,st!$B$2:$F$400,2,FALSE())),""))),"")</f>
        <v>1</v>
      </c>
      <c r="E2448" s="35">
        <f>IFERROR(IF($A2448="HDC",IF(VLOOKUP($C2448,hdc!$B$2:$F$1600,3,FALSE())="","",VLOOKUP($C2448,hdc!$B$2:$F$1600,3,FALSE())),IF($A2448="NAUTICS",IF(VLOOKUP($C2448,nautics!$B$2:$F$1200,3,FALSE())="","",VLOOKUP($C2448,nautics!$B$2:$F$1200,3,FALSE())),IF($A2448="ST",IF(VLOOKUP($C2448,st!$B$2:$F$400,3,FALSE())="","",VLOOKUP($C2448,st!$B$2:$F$400,3,FALSE())),""))),"")</f>
        <v>1</v>
      </c>
      <c r="F2448" s="35" t="str">
        <f>IFERROR(IF($A2448="HDC",IF(VLOOKUP($C2448,hdc!$B$2:$F$1600,4,FALSE())="","",VLOOKUP($C2448,hdc!$B$2:$F$1600,4,FALSE())),IF($A2448="NAUTICS",IF(VLOOKUP($C2448,nautics!$B$2:$F$1200,4,FALSE())="","",VLOOKUP($C2448,nautics!$B$2:$F$1200,4,FALSE())),IF($A2448="ST",IF(VLOOKUP($C2448,st!$B$2:$F$400,4,FALSE())="","",VLOOKUP($C2448,st!$B$2:$F$400,4,FALSE())),""))),"")</f>
        <v/>
      </c>
      <c r="G2448" s="35" t="str">
        <f>IFERROR(IF($A2448="HDC",IF(VLOOKUP($C2448,hdc!$B$2:$F$1600,5,FALSE())="","",VLOOKUP($C2448,hdc!$B$2:$F$1600,5,FALSE())),IF($A2448="NAUTICS",IF(VLOOKUP($C2448,nautics!$B$2:$F$1200,5,FALSE())="","",VLOOKUP($C2448,nautics!$B$2:$F$1200,5,FALSE())),IF($A2448="ST",IF(VLOOKUP($C2448,st!$B$2:$F$400,5,FALSE())="","",VLOOKUP($C2448,st!$B$2:$F$400,5,FALSE())),""))),"")</f>
        <v/>
      </c>
      <c r="H2448" s="35" t="s">
        <v>259</v>
      </c>
      <c r="I2448" s="35" t="s">
        <v>31</v>
      </c>
      <c r="J2448" s="35" t="s">
        <v>1382</v>
      </c>
      <c r="K2448" s="35">
        <f t="shared" si="9"/>
        <v>19</v>
      </c>
      <c r="L2448" s="35" t="s">
        <v>637</v>
      </c>
      <c r="M2448" s="35" t="s">
        <v>639</v>
      </c>
      <c r="N2448" s="35" t="s">
        <v>46</v>
      </c>
      <c r="O2448" s="35" t="s">
        <v>49</v>
      </c>
      <c r="P2448" s="35" t="s">
        <v>834</v>
      </c>
      <c r="Q2448" s="35" t="s">
        <v>835</v>
      </c>
      <c r="S2448" s="35" t="s">
        <v>46</v>
      </c>
      <c r="T2448" s="35" t="s">
        <v>49</v>
      </c>
      <c r="U2448" s="35" t="s">
        <v>1393</v>
      </c>
      <c r="W2448" s="35" t="s">
        <v>78</v>
      </c>
      <c r="X2448" s="35" t="s">
        <v>139</v>
      </c>
      <c r="Y2448" s="35" t="s">
        <v>646</v>
      </c>
      <c r="Z2448" s="35" t="s">
        <v>840</v>
      </c>
    </row>
    <row r="2449" spans="1:26" ht="15" customHeight="1">
      <c r="A2449" s="35" t="s">
        <v>1308</v>
      </c>
      <c r="B2449" s="35" t="s">
        <v>1332</v>
      </c>
      <c r="C2449" s="35" t="s">
        <v>1395</v>
      </c>
      <c r="D2449" s="35">
        <f>IFERROR(IF($A2449="HDC",IF(VLOOKUP($C2449,hdc!$B$2:$F$1600,2,FALSE())="","",VLOOKUP($C2449,hdc!$B$2:$F$1600,2,FALSE())),IF($A2449="NAUTICS",IF(VLOOKUP($C2449,nautics!$B$2:$F$1200,2,FALSE())="","",VLOOKUP($C2449,nautics!$B$2:$F$1200,2,FALSE())),IF($A2449="ST",IF(VLOOKUP($C2449,st!$B$2:$F$400,2,FALSE())="","",VLOOKUP($C2449,st!$B$2:$F$400,2,FALSE())),""))),"")</f>
        <v>1</v>
      </c>
      <c r="E2449" s="35">
        <f>IFERROR(IF($A2449="HDC",IF(VLOOKUP($C2449,hdc!$B$2:$F$1600,3,FALSE())="","",VLOOKUP($C2449,hdc!$B$2:$F$1600,3,FALSE())),IF($A2449="NAUTICS",IF(VLOOKUP($C2449,nautics!$B$2:$F$1200,3,FALSE())="","",VLOOKUP($C2449,nautics!$B$2:$F$1200,3,FALSE())),IF($A2449="ST",IF(VLOOKUP($C2449,st!$B$2:$F$400,3,FALSE())="","",VLOOKUP($C2449,st!$B$2:$F$400,3,FALSE())),""))),"")</f>
        <v>1</v>
      </c>
      <c r="F2449" s="35" t="str">
        <f>IFERROR(IF($A2449="HDC",IF(VLOOKUP($C2449,hdc!$B$2:$F$1600,4,FALSE())="","",VLOOKUP($C2449,hdc!$B$2:$F$1600,4,FALSE())),IF($A2449="NAUTICS",IF(VLOOKUP($C2449,nautics!$B$2:$F$1200,4,FALSE())="","",VLOOKUP($C2449,nautics!$B$2:$F$1200,4,FALSE())),IF($A2449="ST",IF(VLOOKUP($C2449,st!$B$2:$F$400,4,FALSE())="","",VLOOKUP($C2449,st!$B$2:$F$400,4,FALSE())),""))),"")</f>
        <v/>
      </c>
      <c r="G2449" s="35" t="str">
        <f>IFERROR(IF($A2449="HDC",IF(VLOOKUP($C2449,hdc!$B$2:$F$1600,5,FALSE())="","",VLOOKUP($C2449,hdc!$B$2:$F$1600,5,FALSE())),IF($A2449="NAUTICS",IF(VLOOKUP($C2449,nautics!$B$2:$F$1200,5,FALSE())="","",VLOOKUP($C2449,nautics!$B$2:$F$1200,5,FALSE())),IF($A2449="ST",IF(VLOOKUP($C2449,st!$B$2:$F$400,5,FALSE())="","",VLOOKUP($C2449,st!$B$2:$F$400,5,FALSE())),""))),"")</f>
        <v/>
      </c>
      <c r="H2449" s="35" t="s">
        <v>259</v>
      </c>
      <c r="I2449" s="35" t="s">
        <v>31</v>
      </c>
      <c r="J2449" s="35" t="s">
        <v>1382</v>
      </c>
      <c r="K2449" s="35">
        <f t="shared" si="9"/>
        <v>19</v>
      </c>
      <c r="L2449" s="35" t="s">
        <v>637</v>
      </c>
      <c r="M2449" s="35" t="s">
        <v>639</v>
      </c>
      <c r="N2449" s="35" t="s">
        <v>46</v>
      </c>
      <c r="O2449" s="35" t="s">
        <v>49</v>
      </c>
      <c r="P2449" s="35" t="s">
        <v>834</v>
      </c>
      <c r="Q2449" s="35" t="s">
        <v>835</v>
      </c>
      <c r="S2449" s="35" t="s">
        <v>46</v>
      </c>
      <c r="T2449" s="35" t="s">
        <v>49</v>
      </c>
      <c r="U2449" s="35" t="s">
        <v>1393</v>
      </c>
      <c r="W2449" s="35" t="s">
        <v>78</v>
      </c>
      <c r="X2449" s="35" t="s">
        <v>139</v>
      </c>
      <c r="Y2449" s="35" t="s">
        <v>646</v>
      </c>
      <c r="Z2449" s="35" t="s">
        <v>840</v>
      </c>
    </row>
    <row r="2450" spans="1:26" ht="15" customHeight="1">
      <c r="A2450" s="35" t="s">
        <v>1308</v>
      </c>
      <c r="B2450" s="35" t="s">
        <v>1332</v>
      </c>
      <c r="C2450" s="35" t="s">
        <v>1412</v>
      </c>
      <c r="D2450" s="35" t="str">
        <f>IFERROR(IF($A2450="HDC",IF(VLOOKUP($C2450,hdc!$B$2:$F$1600,2,FALSE())="","",VLOOKUP($C2450,hdc!$B$2:$F$1600,2,FALSE())),IF($A2450="NAUTICS",IF(VLOOKUP($C2450,nautics!$B$2:$F$1200,2,FALSE())="","",VLOOKUP($C2450,nautics!$B$2:$F$1200,2,FALSE())),IF($A2450="ST",IF(VLOOKUP($C2450,st!$B$2:$F$400,2,FALSE())="","",VLOOKUP($C2450,st!$B$2:$F$400,2,FALSE())),""))),"")</f>
        <v/>
      </c>
      <c r="E2450" s="35" t="str">
        <f>IFERROR(IF($A2450="HDC",IF(VLOOKUP($C2450,hdc!$B$2:$F$1600,3,FALSE())="","",VLOOKUP($C2450,hdc!$B$2:$F$1600,3,FALSE())),IF($A2450="NAUTICS",IF(VLOOKUP($C2450,nautics!$B$2:$F$1200,3,FALSE())="","",VLOOKUP($C2450,nautics!$B$2:$F$1200,3,FALSE())),IF($A2450="ST",IF(VLOOKUP($C2450,st!$B$2:$F$400,3,FALSE())="","",VLOOKUP($C2450,st!$B$2:$F$400,3,FALSE())),""))),"")</f>
        <v/>
      </c>
      <c r="F2450" s="35" t="str">
        <f>IFERROR(IF($A2450="HDC",IF(VLOOKUP($C2450,hdc!$B$2:$F$1600,4,FALSE())="","",VLOOKUP($C2450,hdc!$B$2:$F$1600,4,FALSE())),IF($A2450="NAUTICS",IF(VLOOKUP($C2450,nautics!$B$2:$F$1200,4,FALSE())="","",VLOOKUP($C2450,nautics!$B$2:$F$1200,4,FALSE())),IF($A2450="ST",IF(VLOOKUP($C2450,st!$B$2:$F$400,4,FALSE())="","",VLOOKUP($C2450,st!$B$2:$F$400,4,FALSE())),""))),"")</f>
        <v/>
      </c>
      <c r="G2450" s="35" t="str">
        <f>IFERROR(IF($A2450="HDC",IF(VLOOKUP($C2450,hdc!$B$2:$F$1600,5,FALSE())="","",VLOOKUP($C2450,hdc!$B$2:$F$1600,5,FALSE())),IF($A2450="NAUTICS",IF(VLOOKUP($C2450,nautics!$B$2:$F$1200,5,FALSE())="","",VLOOKUP($C2450,nautics!$B$2:$F$1200,5,FALSE())),IF($A2450="ST",IF(VLOOKUP($C2450,st!$B$2:$F$400,5,FALSE())="","",VLOOKUP($C2450,st!$B$2:$F$400,5,FALSE())),""))),"")</f>
        <v/>
      </c>
      <c r="H2450" s="35" t="s">
        <v>1151</v>
      </c>
      <c r="I2450" s="35" t="s">
        <v>34</v>
      </c>
      <c r="J2450" s="35" t="s">
        <v>1415</v>
      </c>
      <c r="K2450" s="35">
        <f t="shared" si="9"/>
        <v>30</v>
      </c>
      <c r="L2450" s="35" t="s">
        <v>1417</v>
      </c>
      <c r="M2450" s="35" t="s">
        <v>727</v>
      </c>
      <c r="N2450" s="35" t="s">
        <v>896</v>
      </c>
      <c r="O2450" s="35" t="s">
        <v>897</v>
      </c>
      <c r="P2450" s="35" t="s">
        <v>1421</v>
      </c>
      <c r="Q2450" s="35" t="s">
        <v>1422</v>
      </c>
      <c r="S2450" s="35" t="s">
        <v>896</v>
      </c>
      <c r="T2450" s="35" t="s">
        <v>897</v>
      </c>
      <c r="U2450" s="35" t="s">
        <v>1425</v>
      </c>
      <c r="W2450" s="35" t="s">
        <v>78</v>
      </c>
      <c r="X2450" s="35" t="s">
        <v>926</v>
      </c>
      <c r="Y2450" s="35" t="s">
        <v>1428</v>
      </c>
      <c r="Z2450" s="35" t="s">
        <v>901</v>
      </c>
    </row>
    <row r="2451" spans="1:26" ht="15" customHeight="1">
      <c r="A2451" s="35" t="s">
        <v>1308</v>
      </c>
      <c r="B2451" s="35" t="s">
        <v>1332</v>
      </c>
      <c r="C2451" s="35" t="s">
        <v>1431</v>
      </c>
      <c r="D2451" s="35">
        <f>IFERROR(IF($A2451="HDC",IF(VLOOKUP($C2451,hdc!$B$2:$F$1600,2,FALSE())="","",VLOOKUP($C2451,hdc!$B$2:$F$1600,2,FALSE())),IF($A2451="NAUTICS",IF(VLOOKUP($C2451,nautics!$B$2:$F$1200,2,FALSE())="","",VLOOKUP($C2451,nautics!$B$2:$F$1200,2,FALSE())),IF($A2451="ST",IF(VLOOKUP($C2451,st!$B$2:$F$400,2,FALSE())="","",VLOOKUP($C2451,st!$B$2:$F$400,2,FALSE())),""))),"")</f>
        <v>1</v>
      </c>
      <c r="E2451" s="35" t="str">
        <f>IFERROR(IF($A2451="HDC",IF(VLOOKUP($C2451,hdc!$B$2:$F$1600,3,FALSE())="","",VLOOKUP($C2451,hdc!$B$2:$F$1600,3,FALSE())),IF($A2451="NAUTICS",IF(VLOOKUP($C2451,nautics!$B$2:$F$1200,3,FALSE())="","",VLOOKUP($C2451,nautics!$B$2:$F$1200,3,FALSE())),IF($A2451="ST",IF(VLOOKUP($C2451,st!$B$2:$F$400,3,FALSE())="","",VLOOKUP($C2451,st!$B$2:$F$400,3,FALSE())),""))),"")</f>
        <v/>
      </c>
      <c r="F2451" s="35" t="str">
        <f>IFERROR(IF($A2451="HDC",IF(VLOOKUP($C2451,hdc!$B$2:$F$1600,4,FALSE())="","",VLOOKUP($C2451,hdc!$B$2:$F$1600,4,FALSE())),IF($A2451="NAUTICS",IF(VLOOKUP($C2451,nautics!$B$2:$F$1200,4,FALSE())="","",VLOOKUP($C2451,nautics!$B$2:$F$1200,4,FALSE())),IF($A2451="ST",IF(VLOOKUP($C2451,st!$B$2:$F$400,4,FALSE())="","",VLOOKUP($C2451,st!$B$2:$F$400,4,FALSE())),""))),"")</f>
        <v/>
      </c>
      <c r="G2451" s="35" t="str">
        <f>IFERROR(IF($A2451="HDC",IF(VLOOKUP($C2451,hdc!$B$2:$F$1600,5,FALSE())="","",VLOOKUP($C2451,hdc!$B$2:$F$1600,5,FALSE())),IF($A2451="NAUTICS",IF(VLOOKUP($C2451,nautics!$B$2:$F$1200,5,FALSE())="","",VLOOKUP($C2451,nautics!$B$2:$F$1200,5,FALSE())),IF($A2451="ST",IF(VLOOKUP($C2451,st!$B$2:$F$400,5,FALSE())="","",VLOOKUP($C2451,st!$B$2:$F$400,5,FALSE())),""))),"")</f>
        <v/>
      </c>
      <c r="H2451" s="35" t="s">
        <v>148</v>
      </c>
      <c r="I2451" s="35" t="s">
        <v>31</v>
      </c>
      <c r="J2451" s="35" t="s">
        <v>1434</v>
      </c>
      <c r="K2451" s="35">
        <f t="shared" si="9"/>
        <v>30</v>
      </c>
      <c r="L2451" s="35" t="s">
        <v>1417</v>
      </c>
      <c r="M2451" s="35" t="s">
        <v>727</v>
      </c>
      <c r="N2451" s="35" t="s">
        <v>896</v>
      </c>
      <c r="O2451" s="35" t="s">
        <v>897</v>
      </c>
      <c r="P2451" s="35" t="s">
        <v>1421</v>
      </c>
      <c r="Q2451" s="35" t="s">
        <v>1422</v>
      </c>
      <c r="S2451" s="35" t="s">
        <v>896</v>
      </c>
      <c r="T2451" s="35" t="s">
        <v>897</v>
      </c>
      <c r="U2451" s="35" t="s">
        <v>1443</v>
      </c>
      <c r="W2451" s="35" t="s">
        <v>78</v>
      </c>
      <c r="X2451" s="35" t="s">
        <v>926</v>
      </c>
      <c r="Y2451" s="35" t="s">
        <v>1428</v>
      </c>
      <c r="Z2451" s="35" t="s">
        <v>901</v>
      </c>
    </row>
    <row r="2452" spans="1:26" ht="15" customHeight="1">
      <c r="A2452" s="35" t="s">
        <v>1308</v>
      </c>
      <c r="B2452" s="35" t="s">
        <v>1332</v>
      </c>
      <c r="C2452" s="35" t="s">
        <v>1445</v>
      </c>
      <c r="D2452" s="35">
        <f>IFERROR(IF($A2452="HDC",IF(VLOOKUP($C2452,hdc!$B$2:$F$1600,2,FALSE())="","",VLOOKUP($C2452,hdc!$B$2:$F$1600,2,FALSE())),IF($A2452="NAUTICS",IF(VLOOKUP($C2452,nautics!$B$2:$F$1200,2,FALSE())="","",VLOOKUP($C2452,nautics!$B$2:$F$1200,2,FALSE())),IF($A2452="ST",IF(VLOOKUP($C2452,st!$B$2:$F$400,2,FALSE())="","",VLOOKUP($C2452,st!$B$2:$F$400,2,FALSE())),""))),"")</f>
        <v>1</v>
      </c>
      <c r="E2452" s="35">
        <f>IFERROR(IF($A2452="HDC",IF(VLOOKUP($C2452,hdc!$B$2:$F$1600,3,FALSE())="","",VLOOKUP($C2452,hdc!$B$2:$F$1600,3,FALSE())),IF($A2452="NAUTICS",IF(VLOOKUP($C2452,nautics!$B$2:$F$1200,3,FALSE())="","",VLOOKUP($C2452,nautics!$B$2:$F$1200,3,FALSE())),IF($A2452="ST",IF(VLOOKUP($C2452,st!$B$2:$F$400,3,FALSE())="","",VLOOKUP($C2452,st!$B$2:$F$400,3,FALSE())),""))),"")</f>
        <v>1</v>
      </c>
      <c r="F2452" s="35" t="str">
        <f>IFERROR(IF($A2452="HDC",IF(VLOOKUP($C2452,hdc!$B$2:$F$1600,4,FALSE())="","",VLOOKUP($C2452,hdc!$B$2:$F$1600,4,FALSE())),IF($A2452="NAUTICS",IF(VLOOKUP($C2452,nautics!$B$2:$F$1200,4,FALSE())="","",VLOOKUP($C2452,nautics!$B$2:$F$1200,4,FALSE())),IF($A2452="ST",IF(VLOOKUP($C2452,st!$B$2:$F$400,4,FALSE())="","",VLOOKUP($C2452,st!$B$2:$F$400,4,FALSE())),""))),"")</f>
        <v/>
      </c>
      <c r="G2452" s="35" t="str">
        <f>IFERROR(IF($A2452="HDC",IF(VLOOKUP($C2452,hdc!$B$2:$F$1600,5,FALSE())="","",VLOOKUP($C2452,hdc!$B$2:$F$1600,5,FALSE())),IF($A2452="NAUTICS",IF(VLOOKUP($C2452,nautics!$B$2:$F$1200,5,FALSE())="","",VLOOKUP($C2452,nautics!$B$2:$F$1200,5,FALSE())),IF($A2452="ST",IF(VLOOKUP($C2452,st!$B$2:$F$400,5,FALSE())="","",VLOOKUP($C2452,st!$B$2:$F$400,5,FALSE())),""))),"")</f>
        <v/>
      </c>
      <c r="H2452" s="35" t="s">
        <v>259</v>
      </c>
      <c r="I2452" s="35" t="s">
        <v>31</v>
      </c>
      <c r="J2452" s="35" t="s">
        <v>1450</v>
      </c>
      <c r="K2452" s="35">
        <f t="shared" si="9"/>
        <v>14</v>
      </c>
      <c r="L2452" s="35" t="s">
        <v>637</v>
      </c>
      <c r="M2452" s="35" t="s">
        <v>639</v>
      </c>
      <c r="N2452" s="35" t="s">
        <v>46</v>
      </c>
      <c r="O2452" s="35" t="s">
        <v>49</v>
      </c>
      <c r="P2452" s="35" t="s">
        <v>1224</v>
      </c>
      <c r="Q2452" s="35" t="s">
        <v>1225</v>
      </c>
      <c r="S2452" s="35" t="s">
        <v>46</v>
      </c>
      <c r="T2452" s="35" t="s">
        <v>49</v>
      </c>
      <c r="U2452" s="35" t="s">
        <v>1459</v>
      </c>
      <c r="W2452" s="35" t="s">
        <v>78</v>
      </c>
      <c r="X2452" s="35" t="s">
        <v>139</v>
      </c>
      <c r="Y2452" s="35" t="s">
        <v>646</v>
      </c>
      <c r="Z2452" s="35" t="s">
        <v>1230</v>
      </c>
    </row>
    <row r="2453" spans="1:26" ht="15" customHeight="1">
      <c r="A2453" s="35" t="s">
        <v>1308</v>
      </c>
      <c r="B2453" s="35" t="s">
        <v>1332</v>
      </c>
      <c r="C2453" s="35" t="s">
        <v>1463</v>
      </c>
      <c r="D2453" s="35">
        <f>IFERROR(IF($A2453="HDC",IF(VLOOKUP($C2453,hdc!$B$2:$F$1600,2,FALSE())="","",VLOOKUP($C2453,hdc!$B$2:$F$1600,2,FALSE())),IF($A2453="NAUTICS",IF(VLOOKUP($C2453,nautics!$B$2:$F$1200,2,FALSE())="","",VLOOKUP($C2453,nautics!$B$2:$F$1200,2,FALSE())),IF($A2453="ST",IF(VLOOKUP($C2453,st!$B$2:$F$400,2,FALSE())="","",VLOOKUP($C2453,st!$B$2:$F$400,2,FALSE())),""))),"")</f>
        <v>1</v>
      </c>
      <c r="E2453" s="35" t="str">
        <f>IFERROR(IF($A2453="HDC",IF(VLOOKUP($C2453,hdc!$B$2:$F$1600,3,FALSE())="","",VLOOKUP($C2453,hdc!$B$2:$F$1600,3,FALSE())),IF($A2453="NAUTICS",IF(VLOOKUP($C2453,nautics!$B$2:$F$1200,3,FALSE())="","",VLOOKUP($C2453,nautics!$B$2:$F$1200,3,FALSE())),IF($A2453="ST",IF(VLOOKUP($C2453,st!$B$2:$F$400,3,FALSE())="","",VLOOKUP($C2453,st!$B$2:$F$400,3,FALSE())),""))),"")</f>
        <v/>
      </c>
      <c r="F2453" s="35" t="str">
        <f>IFERROR(IF($A2453="HDC",IF(VLOOKUP($C2453,hdc!$B$2:$F$1600,4,FALSE())="","",VLOOKUP($C2453,hdc!$B$2:$F$1600,4,FALSE())),IF($A2453="NAUTICS",IF(VLOOKUP($C2453,nautics!$B$2:$F$1200,4,FALSE())="","",VLOOKUP($C2453,nautics!$B$2:$F$1200,4,FALSE())),IF($A2453="ST",IF(VLOOKUP($C2453,st!$B$2:$F$400,4,FALSE())="","",VLOOKUP($C2453,st!$B$2:$F$400,4,FALSE())),""))),"")</f>
        <v/>
      </c>
      <c r="G2453" s="35" t="str">
        <f>IFERROR(IF($A2453="HDC",IF(VLOOKUP($C2453,hdc!$B$2:$F$1600,5,FALSE())="","",VLOOKUP($C2453,hdc!$B$2:$F$1600,5,FALSE())),IF($A2453="NAUTICS",IF(VLOOKUP($C2453,nautics!$B$2:$F$1200,5,FALSE())="","",VLOOKUP($C2453,nautics!$B$2:$F$1200,5,FALSE())),IF($A2453="ST",IF(VLOOKUP($C2453,st!$B$2:$F$400,5,FALSE())="","",VLOOKUP($C2453,st!$B$2:$F$400,5,FALSE())),""))),"")</f>
        <v/>
      </c>
      <c r="H2453" s="35" t="s">
        <v>259</v>
      </c>
      <c r="I2453" s="35" t="s">
        <v>31</v>
      </c>
      <c r="J2453" s="35" t="s">
        <v>1450</v>
      </c>
      <c r="K2453" s="35">
        <f t="shared" si="9"/>
        <v>14</v>
      </c>
      <c r="L2453" s="35" t="s">
        <v>637</v>
      </c>
      <c r="M2453" s="35" t="s">
        <v>639</v>
      </c>
      <c r="N2453" s="35" t="s">
        <v>46</v>
      </c>
      <c r="O2453" s="35" t="s">
        <v>49</v>
      </c>
      <c r="P2453" s="35" t="s">
        <v>1224</v>
      </c>
      <c r="Q2453" s="35" t="s">
        <v>1225</v>
      </c>
      <c r="S2453" s="35" t="s">
        <v>46</v>
      </c>
      <c r="T2453" s="35" t="s">
        <v>49</v>
      </c>
      <c r="U2453" s="35" t="s">
        <v>1459</v>
      </c>
      <c r="W2453" s="35" t="s">
        <v>78</v>
      </c>
      <c r="X2453" s="35" t="s">
        <v>139</v>
      </c>
      <c r="Y2453" s="35" t="s">
        <v>646</v>
      </c>
      <c r="Z2453" s="35" t="s">
        <v>1230</v>
      </c>
    </row>
    <row r="2454" spans="1:26" ht="15" customHeight="1">
      <c r="A2454" s="35" t="s">
        <v>1308</v>
      </c>
      <c r="B2454" s="35" t="s">
        <v>1332</v>
      </c>
      <c r="C2454" s="35" t="s">
        <v>1470</v>
      </c>
      <c r="D2454" s="35" t="str">
        <f>IFERROR(IF($A2454="HDC",IF(VLOOKUP($C2454,hdc!$B$2:$F$1600,2,FALSE())="","",VLOOKUP($C2454,hdc!$B$2:$F$1600,2,FALSE())),IF($A2454="NAUTICS",IF(VLOOKUP($C2454,nautics!$B$2:$F$1200,2,FALSE())="","",VLOOKUP($C2454,nautics!$B$2:$F$1200,2,FALSE())),IF($A2454="ST",IF(VLOOKUP($C2454,st!$B$2:$F$400,2,FALSE())="","",VLOOKUP($C2454,st!$B$2:$F$400,2,FALSE())),""))),"")</f>
        <v/>
      </c>
      <c r="E2454" s="35" t="str">
        <f>IFERROR(IF($A2454="HDC",IF(VLOOKUP($C2454,hdc!$B$2:$F$1600,3,FALSE())="","",VLOOKUP($C2454,hdc!$B$2:$F$1600,3,FALSE())),IF($A2454="NAUTICS",IF(VLOOKUP($C2454,nautics!$B$2:$F$1200,3,FALSE())="","",VLOOKUP($C2454,nautics!$B$2:$F$1200,3,FALSE())),IF($A2454="ST",IF(VLOOKUP($C2454,st!$B$2:$F$400,3,FALSE())="","",VLOOKUP($C2454,st!$B$2:$F$400,3,FALSE())),""))),"")</f>
        <v/>
      </c>
      <c r="F2454" s="35" t="str">
        <f>IFERROR(IF($A2454="HDC",IF(VLOOKUP($C2454,hdc!$B$2:$F$1600,4,FALSE())="","",VLOOKUP($C2454,hdc!$B$2:$F$1600,4,FALSE())),IF($A2454="NAUTICS",IF(VLOOKUP($C2454,nautics!$B$2:$F$1200,4,FALSE())="","",VLOOKUP($C2454,nautics!$B$2:$F$1200,4,FALSE())),IF($A2454="ST",IF(VLOOKUP($C2454,st!$B$2:$F$400,4,FALSE())="","",VLOOKUP($C2454,st!$B$2:$F$400,4,FALSE())),""))),"")</f>
        <v/>
      </c>
      <c r="G2454" s="35" t="str">
        <f>IFERROR(IF($A2454="HDC",IF(VLOOKUP($C2454,hdc!$B$2:$F$1600,5,FALSE())="","",VLOOKUP($C2454,hdc!$B$2:$F$1600,5,FALSE())),IF($A2454="NAUTICS",IF(VLOOKUP($C2454,nautics!$B$2:$F$1200,5,FALSE())="","",VLOOKUP($C2454,nautics!$B$2:$F$1200,5,FALSE())),IF($A2454="ST",IF(VLOOKUP($C2454,st!$B$2:$F$400,5,FALSE())="","",VLOOKUP($C2454,st!$B$2:$F$400,5,FALSE())),""))),"")</f>
        <v/>
      </c>
      <c r="H2454" s="35" t="s">
        <v>1151</v>
      </c>
      <c r="I2454" s="35" t="s">
        <v>34</v>
      </c>
      <c r="J2454" s="35" t="s">
        <v>1472</v>
      </c>
      <c r="K2454" s="35">
        <f t="shared" si="9"/>
        <v>29</v>
      </c>
      <c r="L2454" s="35" t="s">
        <v>170</v>
      </c>
      <c r="M2454" s="35" t="s">
        <v>171</v>
      </c>
      <c r="N2454" s="35" t="s">
        <v>46</v>
      </c>
      <c r="O2454" s="35" t="s">
        <v>49</v>
      </c>
      <c r="P2454" s="35" t="s">
        <v>1478</v>
      </c>
      <c r="Q2454" s="35" t="s">
        <v>1480</v>
      </c>
      <c r="S2454" s="35" t="s">
        <v>65</v>
      </c>
      <c r="T2454" s="35" t="s">
        <v>68</v>
      </c>
      <c r="U2454" s="35" t="s">
        <v>1483</v>
      </c>
      <c r="W2454" s="35" t="s">
        <v>57</v>
      </c>
      <c r="X2454" s="35" t="s">
        <v>59</v>
      </c>
      <c r="Y2454" s="35" t="s">
        <v>177</v>
      </c>
      <c r="Z2454" s="35" t="s">
        <v>1485</v>
      </c>
    </row>
    <row r="2455" spans="1:26" ht="15" customHeight="1">
      <c r="A2455" s="35" t="s">
        <v>1308</v>
      </c>
      <c r="B2455" s="35" t="s">
        <v>1332</v>
      </c>
      <c r="C2455" s="35" t="s">
        <v>1487</v>
      </c>
      <c r="D2455" s="35">
        <f>IFERROR(IF($A2455="HDC",IF(VLOOKUP($C2455,hdc!$B$2:$F$1600,2,FALSE())="","",VLOOKUP($C2455,hdc!$B$2:$F$1600,2,FALSE())),IF($A2455="NAUTICS",IF(VLOOKUP($C2455,nautics!$B$2:$F$1200,2,FALSE())="","",VLOOKUP($C2455,nautics!$B$2:$F$1200,2,FALSE())),IF($A2455="ST",IF(VLOOKUP($C2455,st!$B$2:$F$400,2,FALSE())="","",VLOOKUP($C2455,st!$B$2:$F$400,2,FALSE())),""))),"")</f>
        <v>1</v>
      </c>
      <c r="E2455" s="35" t="str">
        <f>IFERROR(IF($A2455="HDC",IF(VLOOKUP($C2455,hdc!$B$2:$F$1600,3,FALSE())="","",VLOOKUP($C2455,hdc!$B$2:$F$1600,3,FALSE())),IF($A2455="NAUTICS",IF(VLOOKUP($C2455,nautics!$B$2:$F$1200,3,FALSE())="","",VLOOKUP($C2455,nautics!$B$2:$F$1200,3,FALSE())),IF($A2455="ST",IF(VLOOKUP($C2455,st!$B$2:$F$400,3,FALSE())="","",VLOOKUP($C2455,st!$B$2:$F$400,3,FALSE())),""))),"")</f>
        <v/>
      </c>
      <c r="F2455" s="35" t="str">
        <f>IFERROR(IF($A2455="HDC",IF(VLOOKUP($C2455,hdc!$B$2:$F$1600,4,FALSE())="","",VLOOKUP($C2455,hdc!$B$2:$F$1600,4,FALSE())),IF($A2455="NAUTICS",IF(VLOOKUP($C2455,nautics!$B$2:$F$1200,4,FALSE())="","",VLOOKUP($C2455,nautics!$B$2:$F$1200,4,FALSE())),IF($A2455="ST",IF(VLOOKUP($C2455,st!$B$2:$F$400,4,FALSE())="","",VLOOKUP($C2455,st!$B$2:$F$400,4,FALSE())),""))),"")</f>
        <v/>
      </c>
      <c r="G2455" s="35" t="str">
        <f>IFERROR(IF($A2455="HDC",IF(VLOOKUP($C2455,hdc!$B$2:$F$1600,5,FALSE())="","",VLOOKUP($C2455,hdc!$B$2:$F$1600,5,FALSE())),IF($A2455="NAUTICS",IF(VLOOKUP($C2455,nautics!$B$2:$F$1200,5,FALSE())="","",VLOOKUP($C2455,nautics!$B$2:$F$1200,5,FALSE())),IF($A2455="ST",IF(VLOOKUP($C2455,st!$B$2:$F$400,5,FALSE())="","",VLOOKUP($C2455,st!$B$2:$F$400,5,FALSE())),""))),"")</f>
        <v/>
      </c>
      <c r="H2455" s="35" t="s">
        <v>148</v>
      </c>
      <c r="I2455" s="35" t="s">
        <v>31</v>
      </c>
      <c r="J2455" s="35" t="s">
        <v>651</v>
      </c>
      <c r="K2455" s="35">
        <f t="shared" si="9"/>
        <v>18</v>
      </c>
      <c r="L2455" s="35" t="s">
        <v>455</v>
      </c>
      <c r="M2455" s="35" t="s">
        <v>456</v>
      </c>
      <c r="N2455" s="35" t="s">
        <v>46</v>
      </c>
      <c r="O2455" s="35" t="s">
        <v>49</v>
      </c>
      <c r="P2455" s="35" t="s">
        <v>1478</v>
      </c>
      <c r="Q2455" s="35" t="s">
        <v>1480</v>
      </c>
      <c r="S2455" s="35" t="s">
        <v>65</v>
      </c>
      <c r="T2455" s="35" t="s">
        <v>68</v>
      </c>
      <c r="U2455" s="35" t="s">
        <v>1496</v>
      </c>
      <c r="W2455" s="35" t="s">
        <v>57</v>
      </c>
      <c r="X2455" s="35" t="s">
        <v>59</v>
      </c>
      <c r="Y2455" s="35" t="s">
        <v>460</v>
      </c>
      <c r="Z2455" s="35" t="s">
        <v>1498</v>
      </c>
    </row>
    <row r="2456" spans="1:26" ht="15" customHeight="1">
      <c r="A2456" s="35" t="s">
        <v>1308</v>
      </c>
      <c r="B2456" s="35" t="s">
        <v>1332</v>
      </c>
      <c r="C2456" s="35" t="s">
        <v>1500</v>
      </c>
      <c r="D2456" s="35" t="str">
        <f>IFERROR(IF($A2456="HDC",IF(VLOOKUP($C2456,hdc!$B$2:$F$1600,2,FALSE())="","",VLOOKUP($C2456,hdc!$B$2:$F$1600,2,FALSE())),IF($A2456="NAUTICS",IF(VLOOKUP($C2456,nautics!$B$2:$F$1200,2,FALSE())="","",VLOOKUP($C2456,nautics!$B$2:$F$1200,2,FALSE())),IF($A2456="ST",IF(VLOOKUP($C2456,st!$B$2:$F$400,2,FALSE())="","",VLOOKUP($C2456,st!$B$2:$F$400,2,FALSE())),""))),"")</f>
        <v/>
      </c>
      <c r="E2456" s="35" t="str">
        <f>IFERROR(IF($A2456="HDC",IF(VLOOKUP($C2456,hdc!$B$2:$F$1600,3,FALSE())="","",VLOOKUP($C2456,hdc!$B$2:$F$1600,3,FALSE())),IF($A2456="NAUTICS",IF(VLOOKUP($C2456,nautics!$B$2:$F$1200,3,FALSE())="","",VLOOKUP($C2456,nautics!$B$2:$F$1200,3,FALSE())),IF($A2456="ST",IF(VLOOKUP($C2456,st!$B$2:$F$400,3,FALSE())="","",VLOOKUP($C2456,st!$B$2:$F$400,3,FALSE())),""))),"")</f>
        <v/>
      </c>
      <c r="F2456" s="35" t="str">
        <f>IFERROR(IF($A2456="HDC",IF(VLOOKUP($C2456,hdc!$B$2:$F$1600,4,FALSE())="","",VLOOKUP($C2456,hdc!$B$2:$F$1600,4,FALSE())),IF($A2456="NAUTICS",IF(VLOOKUP($C2456,nautics!$B$2:$F$1200,4,FALSE())="","",VLOOKUP($C2456,nautics!$B$2:$F$1200,4,FALSE())),IF($A2456="ST",IF(VLOOKUP($C2456,st!$B$2:$F$400,4,FALSE())="","",VLOOKUP($C2456,st!$B$2:$F$400,4,FALSE())),""))),"")</f>
        <v/>
      </c>
      <c r="G2456" s="35" t="str">
        <f>IFERROR(IF($A2456="HDC",IF(VLOOKUP($C2456,hdc!$B$2:$F$1600,5,FALSE())="","",VLOOKUP($C2456,hdc!$B$2:$F$1600,5,FALSE())),IF($A2456="NAUTICS",IF(VLOOKUP($C2456,nautics!$B$2:$F$1200,5,FALSE())="","",VLOOKUP($C2456,nautics!$B$2:$F$1200,5,FALSE())),IF($A2456="ST",IF(VLOOKUP($C2456,st!$B$2:$F$400,5,FALSE())="","",VLOOKUP($C2456,st!$B$2:$F$400,5,FALSE())),""))),"")</f>
        <v/>
      </c>
      <c r="H2456" s="35" t="s">
        <v>344</v>
      </c>
      <c r="I2456" s="35" t="s">
        <v>31</v>
      </c>
      <c r="J2456" s="35" t="s">
        <v>453</v>
      </c>
      <c r="K2456" s="35">
        <f t="shared" si="9"/>
        <v>17</v>
      </c>
      <c r="L2456" s="35" t="s">
        <v>455</v>
      </c>
      <c r="M2456" s="35" t="s">
        <v>456</v>
      </c>
      <c r="N2456" s="35" t="s">
        <v>46</v>
      </c>
      <c r="O2456" s="35" t="s">
        <v>49</v>
      </c>
      <c r="P2456" s="35" t="s">
        <v>170</v>
      </c>
      <c r="Q2456" s="35" t="s">
        <v>171</v>
      </c>
      <c r="S2456" s="35" t="s">
        <v>46</v>
      </c>
      <c r="T2456" s="35" t="s">
        <v>49</v>
      </c>
      <c r="U2456" s="35" t="s">
        <v>458</v>
      </c>
      <c r="W2456" s="35" t="s">
        <v>78</v>
      </c>
      <c r="X2456" s="35" t="s">
        <v>139</v>
      </c>
      <c r="Y2456" s="35" t="s">
        <v>460</v>
      </c>
      <c r="Z2456" s="35" t="s">
        <v>177</v>
      </c>
    </row>
    <row r="2457" spans="1:26" ht="15" customHeight="1">
      <c r="A2457" s="35" t="s">
        <v>1308</v>
      </c>
      <c r="B2457" s="35" t="s">
        <v>1332</v>
      </c>
      <c r="C2457" s="35" t="s">
        <v>1511</v>
      </c>
      <c r="D2457" s="35" t="str">
        <f>IFERROR(IF($A2457="HDC",IF(VLOOKUP($C2457,hdc!$B$2:$F$1600,2,FALSE())="","",VLOOKUP($C2457,hdc!$B$2:$F$1600,2,FALSE())),IF($A2457="NAUTICS",IF(VLOOKUP($C2457,nautics!$B$2:$F$1200,2,FALSE())="","",VLOOKUP($C2457,nautics!$B$2:$F$1200,2,FALSE())),IF($A2457="ST",IF(VLOOKUP($C2457,st!$B$2:$F$400,2,FALSE())="","",VLOOKUP($C2457,st!$B$2:$F$400,2,FALSE())),""))),"")</f>
        <v/>
      </c>
      <c r="E2457" s="35" t="str">
        <f>IFERROR(IF($A2457="HDC",IF(VLOOKUP($C2457,hdc!$B$2:$F$1600,3,FALSE())="","",VLOOKUP($C2457,hdc!$B$2:$F$1600,3,FALSE())),IF($A2457="NAUTICS",IF(VLOOKUP($C2457,nautics!$B$2:$F$1200,3,FALSE())="","",VLOOKUP($C2457,nautics!$B$2:$F$1200,3,FALSE())),IF($A2457="ST",IF(VLOOKUP($C2457,st!$B$2:$F$400,3,FALSE())="","",VLOOKUP($C2457,st!$B$2:$F$400,3,FALSE())),""))),"")</f>
        <v/>
      </c>
      <c r="F2457" s="35" t="str">
        <f>IFERROR(IF($A2457="HDC",IF(VLOOKUP($C2457,hdc!$B$2:$F$1600,4,FALSE())="","",VLOOKUP($C2457,hdc!$B$2:$F$1600,4,FALSE())),IF($A2457="NAUTICS",IF(VLOOKUP($C2457,nautics!$B$2:$F$1200,4,FALSE())="","",VLOOKUP($C2457,nautics!$B$2:$F$1200,4,FALSE())),IF($A2457="ST",IF(VLOOKUP($C2457,st!$B$2:$F$400,4,FALSE())="","",VLOOKUP($C2457,st!$B$2:$F$400,4,FALSE())),""))),"")</f>
        <v/>
      </c>
      <c r="G2457" s="35" t="str">
        <f>IFERROR(IF($A2457="HDC",IF(VLOOKUP($C2457,hdc!$B$2:$F$1600,5,FALSE())="","",VLOOKUP($C2457,hdc!$B$2:$F$1600,5,FALSE())),IF($A2457="NAUTICS",IF(VLOOKUP($C2457,nautics!$B$2:$F$1200,5,FALSE())="","",VLOOKUP($C2457,nautics!$B$2:$F$1200,5,FALSE())),IF($A2457="ST",IF(VLOOKUP($C2457,st!$B$2:$F$400,5,FALSE())="","",VLOOKUP($C2457,st!$B$2:$F$400,5,FALSE())),""))),"")</f>
        <v/>
      </c>
      <c r="H2457" s="35" t="s">
        <v>344</v>
      </c>
      <c r="I2457" s="35" t="s">
        <v>31</v>
      </c>
      <c r="J2457" s="35" t="s">
        <v>453</v>
      </c>
      <c r="K2457" s="35">
        <f t="shared" si="9"/>
        <v>17</v>
      </c>
      <c r="L2457" s="35" t="s">
        <v>455</v>
      </c>
      <c r="M2457" s="35" t="s">
        <v>456</v>
      </c>
      <c r="N2457" s="35" t="s">
        <v>46</v>
      </c>
      <c r="O2457" s="35" t="s">
        <v>49</v>
      </c>
      <c r="P2457" s="35" t="s">
        <v>170</v>
      </c>
      <c r="Q2457" s="35" t="s">
        <v>171</v>
      </c>
      <c r="S2457" s="35" t="s">
        <v>46</v>
      </c>
      <c r="T2457" s="35" t="s">
        <v>49</v>
      </c>
      <c r="U2457" s="35" t="s">
        <v>458</v>
      </c>
      <c r="W2457" s="35" t="s">
        <v>78</v>
      </c>
      <c r="X2457" s="35" t="s">
        <v>139</v>
      </c>
      <c r="Y2457" s="35" t="s">
        <v>460</v>
      </c>
      <c r="Z2457" s="35" t="s">
        <v>177</v>
      </c>
    </row>
    <row r="2458" spans="1:26" ht="15" customHeight="1">
      <c r="A2458" s="35" t="s">
        <v>1308</v>
      </c>
      <c r="B2458" s="35" t="s">
        <v>1332</v>
      </c>
      <c r="C2458" s="35" t="s">
        <v>1524</v>
      </c>
      <c r="D2458" s="35">
        <f>IFERROR(IF($A2458="HDC",IF(VLOOKUP($C2458,hdc!$B$2:$F$1600,2,FALSE())="","",VLOOKUP($C2458,hdc!$B$2:$F$1600,2,FALSE())),IF($A2458="NAUTICS",IF(VLOOKUP($C2458,nautics!$B$2:$F$1200,2,FALSE())="","",VLOOKUP($C2458,nautics!$B$2:$F$1200,2,FALSE())),IF($A2458="ST",IF(VLOOKUP($C2458,st!$B$2:$F$400,2,FALSE())="","",VLOOKUP($C2458,st!$B$2:$F$400,2,FALSE())),""))),"")</f>
        <v>1</v>
      </c>
      <c r="E2458" s="35">
        <f>IFERROR(IF($A2458="HDC",IF(VLOOKUP($C2458,hdc!$B$2:$F$1600,3,FALSE())="","",VLOOKUP($C2458,hdc!$B$2:$F$1600,3,FALSE())),IF($A2458="NAUTICS",IF(VLOOKUP($C2458,nautics!$B$2:$F$1200,3,FALSE())="","",VLOOKUP($C2458,nautics!$B$2:$F$1200,3,FALSE())),IF($A2458="ST",IF(VLOOKUP($C2458,st!$B$2:$F$400,3,FALSE())="","",VLOOKUP($C2458,st!$B$2:$F$400,3,FALSE())),""))),"")</f>
        <v>1</v>
      </c>
      <c r="F2458" s="35" t="str">
        <f>IFERROR(IF($A2458="HDC",IF(VLOOKUP($C2458,hdc!$B$2:$F$1600,4,FALSE())="","",VLOOKUP($C2458,hdc!$B$2:$F$1600,4,FALSE())),IF($A2458="NAUTICS",IF(VLOOKUP($C2458,nautics!$B$2:$F$1200,4,FALSE())="","",VLOOKUP($C2458,nautics!$B$2:$F$1200,4,FALSE())),IF($A2458="ST",IF(VLOOKUP($C2458,st!$B$2:$F$400,4,FALSE())="","",VLOOKUP($C2458,st!$B$2:$F$400,4,FALSE())),""))),"")</f>
        <v/>
      </c>
      <c r="G2458" s="35" t="str">
        <f>IFERROR(IF($A2458="HDC",IF(VLOOKUP($C2458,hdc!$B$2:$F$1600,5,FALSE())="","",VLOOKUP($C2458,hdc!$B$2:$F$1600,5,FALSE())),IF($A2458="NAUTICS",IF(VLOOKUP($C2458,nautics!$B$2:$F$1200,5,FALSE())="","",VLOOKUP($C2458,nautics!$B$2:$F$1200,5,FALSE())),IF($A2458="ST",IF(VLOOKUP($C2458,st!$B$2:$F$400,5,FALSE())="","",VLOOKUP($C2458,st!$B$2:$F$400,5,FALSE())),""))),"")</f>
        <v/>
      </c>
      <c r="H2458" s="35" t="s">
        <v>148</v>
      </c>
      <c r="I2458" s="35" t="s">
        <v>31</v>
      </c>
      <c r="J2458" s="35" t="s">
        <v>1528</v>
      </c>
      <c r="K2458" s="35">
        <f t="shared" si="9"/>
        <v>52</v>
      </c>
      <c r="L2458" s="35" t="s">
        <v>455</v>
      </c>
      <c r="M2458" s="35" t="s">
        <v>456</v>
      </c>
      <c r="N2458" s="35" t="s">
        <v>46</v>
      </c>
      <c r="O2458" s="35" t="s">
        <v>49</v>
      </c>
      <c r="P2458" s="35" t="s">
        <v>1342</v>
      </c>
      <c r="Q2458" s="35" t="s">
        <v>727</v>
      </c>
      <c r="S2458" s="35" t="s">
        <v>896</v>
      </c>
      <c r="T2458" s="35" t="s">
        <v>897</v>
      </c>
      <c r="U2458" s="35" t="s">
        <v>1535</v>
      </c>
      <c r="W2458" s="35" t="s">
        <v>57</v>
      </c>
      <c r="X2458" s="35" t="s">
        <v>94</v>
      </c>
      <c r="Y2458" s="35" t="s">
        <v>460</v>
      </c>
      <c r="Z2458" s="35" t="s">
        <v>1353</v>
      </c>
    </row>
    <row r="2459" spans="1:26" ht="15" customHeight="1">
      <c r="A2459" s="35" t="s">
        <v>1308</v>
      </c>
      <c r="B2459" s="35" t="s">
        <v>1332</v>
      </c>
      <c r="C2459" s="35" t="s">
        <v>1538</v>
      </c>
      <c r="D2459" s="35">
        <f>IFERROR(IF($A2459="HDC",IF(VLOOKUP($C2459,hdc!$B$2:$F$1600,2,FALSE())="","",VLOOKUP($C2459,hdc!$B$2:$F$1600,2,FALSE())),IF($A2459="NAUTICS",IF(VLOOKUP($C2459,nautics!$B$2:$F$1200,2,FALSE())="","",VLOOKUP($C2459,nautics!$B$2:$F$1200,2,FALSE())),IF($A2459="ST",IF(VLOOKUP($C2459,st!$B$2:$F$400,2,FALSE())="","",VLOOKUP($C2459,st!$B$2:$F$400,2,FALSE())),""))),"")</f>
        <v>1</v>
      </c>
      <c r="E2459" s="35">
        <f>IFERROR(IF($A2459="HDC",IF(VLOOKUP($C2459,hdc!$B$2:$F$1600,3,FALSE())="","",VLOOKUP($C2459,hdc!$B$2:$F$1600,3,FALSE())),IF($A2459="NAUTICS",IF(VLOOKUP($C2459,nautics!$B$2:$F$1200,3,FALSE())="","",VLOOKUP($C2459,nautics!$B$2:$F$1200,3,FALSE())),IF($A2459="ST",IF(VLOOKUP($C2459,st!$B$2:$F$400,3,FALSE())="","",VLOOKUP($C2459,st!$B$2:$F$400,3,FALSE())),""))),"")</f>
        <v>1</v>
      </c>
      <c r="F2459" s="35" t="str">
        <f>IFERROR(IF($A2459="HDC",IF(VLOOKUP($C2459,hdc!$B$2:$F$1600,4,FALSE())="","",VLOOKUP($C2459,hdc!$B$2:$F$1600,4,FALSE())),IF($A2459="NAUTICS",IF(VLOOKUP($C2459,nautics!$B$2:$F$1200,4,FALSE())="","",VLOOKUP($C2459,nautics!$B$2:$F$1200,4,FALSE())),IF($A2459="ST",IF(VLOOKUP($C2459,st!$B$2:$F$400,4,FALSE())="","",VLOOKUP($C2459,st!$B$2:$F$400,4,FALSE())),""))),"")</f>
        <v/>
      </c>
      <c r="G2459" s="35" t="str">
        <f>IFERROR(IF($A2459="HDC",IF(VLOOKUP($C2459,hdc!$B$2:$F$1600,5,FALSE())="","",VLOOKUP($C2459,hdc!$B$2:$F$1600,5,FALSE())),IF($A2459="NAUTICS",IF(VLOOKUP($C2459,nautics!$B$2:$F$1200,5,FALSE())="","",VLOOKUP($C2459,nautics!$B$2:$F$1200,5,FALSE())),IF($A2459="ST",IF(VLOOKUP($C2459,st!$B$2:$F$400,5,FALSE())="","",VLOOKUP($C2459,st!$B$2:$F$400,5,FALSE())),""))),"")</f>
        <v/>
      </c>
      <c r="H2459" s="35" t="s">
        <v>1151</v>
      </c>
      <c r="I2459" s="35" t="s">
        <v>34</v>
      </c>
      <c r="J2459" s="35" t="s">
        <v>1542</v>
      </c>
      <c r="K2459" s="35">
        <f t="shared" si="9"/>
        <v>66</v>
      </c>
      <c r="L2459" s="35" t="s">
        <v>834</v>
      </c>
      <c r="M2459" s="35" t="s">
        <v>835</v>
      </c>
      <c r="N2459" s="35" t="s">
        <v>46</v>
      </c>
      <c r="O2459" s="35" t="s">
        <v>49</v>
      </c>
      <c r="P2459" s="35" t="s">
        <v>1342</v>
      </c>
      <c r="Q2459" s="35" t="s">
        <v>727</v>
      </c>
      <c r="S2459" s="35" t="s">
        <v>896</v>
      </c>
      <c r="T2459" s="35" t="s">
        <v>897</v>
      </c>
      <c r="U2459" s="35" t="s">
        <v>1546</v>
      </c>
      <c r="W2459" s="35" t="s">
        <v>57</v>
      </c>
      <c r="X2459" s="35" t="s">
        <v>94</v>
      </c>
      <c r="Y2459" s="35" t="s">
        <v>840</v>
      </c>
      <c r="Z2459" s="35" t="s">
        <v>1353</v>
      </c>
    </row>
    <row r="2460" spans="1:26" ht="15" customHeight="1">
      <c r="A2460" s="35" t="s">
        <v>1308</v>
      </c>
      <c r="B2460" s="35" t="s">
        <v>1332</v>
      </c>
      <c r="C2460" s="35" t="s">
        <v>1550</v>
      </c>
      <c r="D2460" s="35">
        <f>IFERROR(IF($A2460="HDC",IF(VLOOKUP($C2460,hdc!$B$2:$F$1600,2,FALSE())="","",VLOOKUP($C2460,hdc!$B$2:$F$1600,2,FALSE())),IF($A2460="NAUTICS",IF(VLOOKUP($C2460,nautics!$B$2:$F$1200,2,FALSE())="","",VLOOKUP($C2460,nautics!$B$2:$F$1200,2,FALSE())),IF($A2460="ST",IF(VLOOKUP($C2460,st!$B$2:$F$400,2,FALSE())="","",VLOOKUP($C2460,st!$B$2:$F$400,2,FALSE())),""))),"")</f>
        <v>1</v>
      </c>
      <c r="E2460" s="35">
        <f>IFERROR(IF($A2460="HDC",IF(VLOOKUP($C2460,hdc!$B$2:$F$1600,3,FALSE())="","",VLOOKUP($C2460,hdc!$B$2:$F$1600,3,FALSE())),IF($A2460="NAUTICS",IF(VLOOKUP($C2460,nautics!$B$2:$F$1200,3,FALSE())="","",VLOOKUP($C2460,nautics!$B$2:$F$1200,3,FALSE())),IF($A2460="ST",IF(VLOOKUP($C2460,st!$B$2:$F$400,3,FALSE())="","",VLOOKUP($C2460,st!$B$2:$F$400,3,FALSE())),""))),"")</f>
        <v>1</v>
      </c>
      <c r="F2460" s="35" t="str">
        <f>IFERROR(IF($A2460="HDC",IF(VLOOKUP($C2460,hdc!$B$2:$F$1600,4,FALSE())="","",VLOOKUP($C2460,hdc!$B$2:$F$1600,4,FALSE())),IF($A2460="NAUTICS",IF(VLOOKUP($C2460,nautics!$B$2:$F$1200,4,FALSE())="","",VLOOKUP($C2460,nautics!$B$2:$F$1200,4,FALSE())),IF($A2460="ST",IF(VLOOKUP($C2460,st!$B$2:$F$400,4,FALSE())="","",VLOOKUP($C2460,st!$B$2:$F$400,4,FALSE())),""))),"")</f>
        <v/>
      </c>
      <c r="G2460" s="35" t="str">
        <f>IFERROR(IF($A2460="HDC",IF(VLOOKUP($C2460,hdc!$B$2:$F$1600,5,FALSE())="","",VLOOKUP($C2460,hdc!$B$2:$F$1600,5,FALSE())),IF($A2460="NAUTICS",IF(VLOOKUP($C2460,nautics!$B$2:$F$1200,5,FALSE())="","",VLOOKUP($C2460,nautics!$B$2:$F$1200,5,FALSE())),IF($A2460="ST",IF(VLOOKUP($C2460,st!$B$2:$F$400,5,FALSE())="","",VLOOKUP($C2460,st!$B$2:$F$400,5,FALSE())),""))),"")</f>
        <v/>
      </c>
      <c r="H2460" s="35" t="s">
        <v>148</v>
      </c>
      <c r="I2460" s="35" t="s">
        <v>31</v>
      </c>
      <c r="J2460" s="35" t="s">
        <v>1553</v>
      </c>
      <c r="K2460" s="35">
        <f t="shared" si="9"/>
        <v>52</v>
      </c>
      <c r="L2460" s="35" t="s">
        <v>455</v>
      </c>
      <c r="M2460" s="35" t="s">
        <v>456</v>
      </c>
      <c r="N2460" s="35" t="s">
        <v>46</v>
      </c>
      <c r="O2460" s="35" t="s">
        <v>49</v>
      </c>
      <c r="P2460" s="35" t="s">
        <v>1417</v>
      </c>
      <c r="Q2460" s="35" t="s">
        <v>727</v>
      </c>
      <c r="S2460" s="35" t="s">
        <v>896</v>
      </c>
      <c r="T2460" s="35" t="s">
        <v>897</v>
      </c>
      <c r="U2460" s="35" t="s">
        <v>1556</v>
      </c>
      <c r="W2460" s="35" t="s">
        <v>57</v>
      </c>
      <c r="X2460" s="35" t="s">
        <v>94</v>
      </c>
      <c r="Y2460" s="35" t="s">
        <v>460</v>
      </c>
      <c r="Z2460" s="35" t="s">
        <v>1428</v>
      </c>
    </row>
    <row r="2461" spans="1:26" ht="15" customHeight="1">
      <c r="A2461" s="35" t="s">
        <v>1308</v>
      </c>
      <c r="B2461" s="35" t="s">
        <v>1332</v>
      </c>
      <c r="C2461" s="35" t="s">
        <v>1562</v>
      </c>
      <c r="D2461" s="35">
        <f>IFERROR(IF($A2461="HDC",IF(VLOOKUP($C2461,hdc!$B$2:$F$1600,2,FALSE())="","",VLOOKUP($C2461,hdc!$B$2:$F$1600,2,FALSE())),IF($A2461="NAUTICS",IF(VLOOKUP($C2461,nautics!$B$2:$F$1200,2,FALSE())="","",VLOOKUP($C2461,nautics!$B$2:$F$1200,2,FALSE())),IF($A2461="ST",IF(VLOOKUP($C2461,st!$B$2:$F$400,2,FALSE())="","",VLOOKUP($C2461,st!$B$2:$F$400,2,FALSE())),""))),"")</f>
        <v>1</v>
      </c>
      <c r="E2461" s="35">
        <f>IFERROR(IF($A2461="HDC",IF(VLOOKUP($C2461,hdc!$B$2:$F$1600,3,FALSE())="","",VLOOKUP($C2461,hdc!$B$2:$F$1600,3,FALSE())),IF($A2461="NAUTICS",IF(VLOOKUP($C2461,nautics!$B$2:$F$1200,3,FALSE())="","",VLOOKUP($C2461,nautics!$B$2:$F$1200,3,FALSE())),IF($A2461="ST",IF(VLOOKUP($C2461,st!$B$2:$F$400,3,FALSE())="","",VLOOKUP($C2461,st!$B$2:$F$400,3,FALSE())),""))),"")</f>
        <v>1</v>
      </c>
      <c r="F2461" s="35" t="str">
        <f>IFERROR(IF($A2461="HDC",IF(VLOOKUP($C2461,hdc!$B$2:$F$1600,4,FALSE())="","",VLOOKUP($C2461,hdc!$B$2:$F$1600,4,FALSE())),IF($A2461="NAUTICS",IF(VLOOKUP($C2461,nautics!$B$2:$F$1200,4,FALSE())="","",VLOOKUP($C2461,nautics!$B$2:$F$1200,4,FALSE())),IF($A2461="ST",IF(VLOOKUP($C2461,st!$B$2:$F$400,4,FALSE())="","",VLOOKUP($C2461,st!$B$2:$F$400,4,FALSE())),""))),"")</f>
        <v/>
      </c>
      <c r="G2461" s="35" t="str">
        <f>IFERROR(IF($A2461="HDC",IF(VLOOKUP($C2461,hdc!$B$2:$F$1600,5,FALSE())="","",VLOOKUP($C2461,hdc!$B$2:$F$1600,5,FALSE())),IF($A2461="NAUTICS",IF(VLOOKUP($C2461,nautics!$B$2:$F$1200,5,FALSE())="","",VLOOKUP($C2461,nautics!$B$2:$F$1200,5,FALSE())),IF($A2461="ST",IF(VLOOKUP($C2461,st!$B$2:$F$400,5,FALSE())="","",VLOOKUP($C2461,st!$B$2:$F$400,5,FALSE())),""))),"")</f>
        <v/>
      </c>
      <c r="H2461" s="35" t="s">
        <v>1151</v>
      </c>
      <c r="I2461" s="35" t="s">
        <v>34</v>
      </c>
      <c r="J2461" s="35" t="s">
        <v>1566</v>
      </c>
      <c r="K2461" s="35">
        <f t="shared" si="9"/>
        <v>57</v>
      </c>
      <c r="L2461" s="35" t="s">
        <v>1224</v>
      </c>
      <c r="M2461" s="35" t="s">
        <v>1225</v>
      </c>
      <c r="N2461" s="35" t="s">
        <v>46</v>
      </c>
      <c r="O2461" s="35" t="s">
        <v>49</v>
      </c>
      <c r="P2461" s="35" t="s">
        <v>1417</v>
      </c>
      <c r="Q2461" s="35" t="s">
        <v>727</v>
      </c>
      <c r="S2461" s="35" t="s">
        <v>896</v>
      </c>
      <c r="T2461" s="35" t="s">
        <v>897</v>
      </c>
      <c r="U2461" s="35" t="s">
        <v>1572</v>
      </c>
      <c r="W2461" s="35" t="s">
        <v>57</v>
      </c>
      <c r="X2461" s="35" t="s">
        <v>94</v>
      </c>
      <c r="Y2461" s="35" t="s">
        <v>1230</v>
      </c>
      <c r="Z2461" s="35" t="s">
        <v>1428</v>
      </c>
    </row>
    <row r="2462" spans="1:26" ht="15" customHeight="1">
      <c r="A2462" s="35" t="s">
        <v>1308</v>
      </c>
      <c r="B2462" s="35" t="s">
        <v>1574</v>
      </c>
      <c r="C2462" s="35" t="s">
        <v>1575</v>
      </c>
      <c r="D2462" s="35">
        <f>IFERROR(IF($A2462="HDC",IF(VLOOKUP($C2462,hdc!$B$2:$F$1600,2,FALSE())="","",VLOOKUP($C2462,hdc!$B$2:$F$1600,2,FALSE())),IF($A2462="NAUTICS",IF(VLOOKUP($C2462,nautics!$B$2:$F$1200,2,FALSE())="","",VLOOKUP($C2462,nautics!$B$2:$F$1200,2,FALSE())),IF($A2462="ST",IF(VLOOKUP($C2462,st!$B$2:$F$400,2,FALSE())="","",VLOOKUP($C2462,st!$B$2:$F$400,2,FALSE())),""))),"")</f>
        <v>1</v>
      </c>
      <c r="E2462" s="35">
        <f>IFERROR(IF($A2462="HDC",IF(VLOOKUP($C2462,hdc!$B$2:$F$1600,3,FALSE())="","",VLOOKUP($C2462,hdc!$B$2:$F$1600,3,FALSE())),IF($A2462="NAUTICS",IF(VLOOKUP($C2462,nautics!$B$2:$F$1200,3,FALSE())="","",VLOOKUP($C2462,nautics!$B$2:$F$1200,3,FALSE())),IF($A2462="ST",IF(VLOOKUP($C2462,st!$B$2:$F$400,3,FALSE())="","",VLOOKUP($C2462,st!$B$2:$F$400,3,FALSE())),""))),"")</f>
        <v>1</v>
      </c>
      <c r="F2462" s="35" t="str">
        <f>IFERROR(IF($A2462="HDC",IF(VLOOKUP($C2462,hdc!$B$2:$F$1600,4,FALSE())="","",VLOOKUP($C2462,hdc!$B$2:$F$1600,4,FALSE())),IF($A2462="NAUTICS",IF(VLOOKUP($C2462,nautics!$B$2:$F$1200,4,FALSE())="","",VLOOKUP($C2462,nautics!$B$2:$F$1200,4,FALSE())),IF($A2462="ST",IF(VLOOKUP($C2462,st!$B$2:$F$400,4,FALSE())="","",VLOOKUP($C2462,st!$B$2:$F$400,4,FALSE())),""))),"")</f>
        <v/>
      </c>
      <c r="G2462" s="35" t="str">
        <f>IFERROR(IF($A2462="HDC",IF(VLOOKUP($C2462,hdc!$B$2:$F$1600,5,FALSE())="","",VLOOKUP($C2462,hdc!$B$2:$F$1600,5,FALSE())),IF($A2462="NAUTICS",IF(VLOOKUP($C2462,nautics!$B$2:$F$1200,5,FALSE())="","",VLOOKUP($C2462,nautics!$B$2:$F$1200,5,FALSE())),IF($A2462="ST",IF(VLOOKUP($C2462,st!$B$2:$F$400,5,FALSE())="","",VLOOKUP($C2462,st!$B$2:$F$400,5,FALSE())),""))),"")</f>
        <v/>
      </c>
      <c r="H2462" s="35" t="s">
        <v>84</v>
      </c>
      <c r="I2462" s="35" t="s">
        <v>34</v>
      </c>
      <c r="J2462" s="35" t="s">
        <v>1578</v>
      </c>
      <c r="K2462" s="35">
        <f t="shared" si="9"/>
        <v>17</v>
      </c>
      <c r="L2462" s="35" t="s">
        <v>1242</v>
      </c>
      <c r="M2462" s="35" t="s">
        <v>1243</v>
      </c>
      <c r="N2462" s="35" t="s">
        <v>46</v>
      </c>
      <c r="O2462" s="35" t="s">
        <v>49</v>
      </c>
      <c r="P2462" s="35" t="s">
        <v>170</v>
      </c>
      <c r="Q2462" s="35" t="s">
        <v>171</v>
      </c>
      <c r="S2462" s="35" t="s">
        <v>46</v>
      </c>
      <c r="T2462" s="35" t="s">
        <v>49</v>
      </c>
      <c r="U2462" s="35" t="s">
        <v>1584</v>
      </c>
      <c r="W2462" s="35" t="s">
        <v>78</v>
      </c>
      <c r="X2462" s="35" t="s">
        <v>59</v>
      </c>
      <c r="Y2462" s="35" t="s">
        <v>1255</v>
      </c>
      <c r="Z2462" s="35" t="s">
        <v>177</v>
      </c>
    </row>
    <row r="2463" spans="1:26" ht="15" customHeight="1">
      <c r="A2463" s="35" t="s">
        <v>1308</v>
      </c>
      <c r="B2463" s="35" t="s">
        <v>1574</v>
      </c>
      <c r="C2463" s="35" t="s">
        <v>1588</v>
      </c>
      <c r="D2463" s="35">
        <f>IFERROR(IF($A2463="HDC",IF(VLOOKUP($C2463,hdc!$B$2:$F$1600,2,FALSE())="","",VLOOKUP($C2463,hdc!$B$2:$F$1600,2,FALSE())),IF($A2463="NAUTICS",IF(VLOOKUP($C2463,nautics!$B$2:$F$1200,2,FALSE())="","",VLOOKUP($C2463,nautics!$B$2:$F$1200,2,FALSE())),IF($A2463="ST",IF(VLOOKUP($C2463,st!$B$2:$F$400,2,FALSE())="","",VLOOKUP($C2463,st!$B$2:$F$400,2,FALSE())),""))),"")</f>
        <v>1</v>
      </c>
      <c r="E2463" s="35">
        <f>IFERROR(IF($A2463="HDC",IF(VLOOKUP($C2463,hdc!$B$2:$F$1600,3,FALSE())="","",VLOOKUP($C2463,hdc!$B$2:$F$1600,3,FALSE())),IF($A2463="NAUTICS",IF(VLOOKUP($C2463,nautics!$B$2:$F$1200,3,FALSE())="","",VLOOKUP($C2463,nautics!$B$2:$F$1200,3,FALSE())),IF($A2463="ST",IF(VLOOKUP($C2463,st!$B$2:$F$400,3,FALSE())="","",VLOOKUP($C2463,st!$B$2:$F$400,3,FALSE())),""))),"")</f>
        <v>1</v>
      </c>
      <c r="F2463" s="35" t="str">
        <f>IFERROR(IF($A2463="HDC",IF(VLOOKUP($C2463,hdc!$B$2:$F$1600,4,FALSE())="","",VLOOKUP($C2463,hdc!$B$2:$F$1600,4,FALSE())),IF($A2463="NAUTICS",IF(VLOOKUP($C2463,nautics!$B$2:$F$1200,4,FALSE())="","",VLOOKUP($C2463,nautics!$B$2:$F$1200,4,FALSE())),IF($A2463="ST",IF(VLOOKUP($C2463,st!$B$2:$F$400,4,FALSE())="","",VLOOKUP($C2463,st!$B$2:$F$400,4,FALSE())),""))),"")</f>
        <v/>
      </c>
      <c r="G2463" s="35" t="str">
        <f>IFERROR(IF($A2463="HDC",IF(VLOOKUP($C2463,hdc!$B$2:$F$1600,5,FALSE())="","",VLOOKUP($C2463,hdc!$B$2:$F$1600,5,FALSE())),IF($A2463="NAUTICS",IF(VLOOKUP($C2463,nautics!$B$2:$F$1200,5,FALSE())="","",VLOOKUP($C2463,nautics!$B$2:$F$1200,5,FALSE())),IF($A2463="ST",IF(VLOOKUP($C2463,st!$B$2:$F$400,5,FALSE())="","",VLOOKUP($C2463,st!$B$2:$F$400,5,FALSE())),""))),"")</f>
        <v/>
      </c>
      <c r="H2463" s="35" t="s">
        <v>84</v>
      </c>
      <c r="I2463" s="35" t="s">
        <v>34</v>
      </c>
      <c r="J2463" s="35" t="s">
        <v>1215</v>
      </c>
      <c r="K2463" s="35">
        <f t="shared" si="9"/>
        <v>16</v>
      </c>
      <c r="L2463" s="35" t="s">
        <v>834</v>
      </c>
      <c r="M2463" s="35" t="s">
        <v>835</v>
      </c>
      <c r="N2463" s="35" t="s">
        <v>46</v>
      </c>
      <c r="O2463" s="35" t="s">
        <v>49</v>
      </c>
      <c r="P2463" s="35" t="s">
        <v>170</v>
      </c>
      <c r="Q2463" s="35" t="s">
        <v>171</v>
      </c>
      <c r="S2463" s="35" t="s">
        <v>46</v>
      </c>
      <c r="T2463" s="35" t="s">
        <v>49</v>
      </c>
      <c r="U2463" s="35" t="s">
        <v>1220</v>
      </c>
      <c r="W2463" s="35" t="s">
        <v>78</v>
      </c>
      <c r="X2463" s="35" t="s">
        <v>59</v>
      </c>
      <c r="Y2463" s="35" t="s">
        <v>840</v>
      </c>
      <c r="Z2463" s="35" t="s">
        <v>177</v>
      </c>
    </row>
    <row r="2464" spans="1:26" ht="15" customHeight="1">
      <c r="A2464" s="35" t="s">
        <v>1308</v>
      </c>
      <c r="B2464" s="35" t="s">
        <v>1574</v>
      </c>
      <c r="C2464" s="35" t="s">
        <v>1597</v>
      </c>
      <c r="D2464" s="35">
        <f>IFERROR(IF($A2464="HDC",IF(VLOOKUP($C2464,hdc!$B$2:$F$1600,2,FALSE())="","",VLOOKUP($C2464,hdc!$B$2:$F$1600,2,FALSE())),IF($A2464="NAUTICS",IF(VLOOKUP($C2464,nautics!$B$2:$F$1200,2,FALSE())="","",VLOOKUP($C2464,nautics!$B$2:$F$1200,2,FALSE())),IF($A2464="ST",IF(VLOOKUP($C2464,st!$B$2:$F$400,2,FALSE())="","",VLOOKUP($C2464,st!$B$2:$F$400,2,FALSE())),""))),"")</f>
        <v>1</v>
      </c>
      <c r="E2464" s="35">
        <f>IFERROR(IF($A2464="HDC",IF(VLOOKUP($C2464,hdc!$B$2:$F$1600,3,FALSE())="","",VLOOKUP($C2464,hdc!$B$2:$F$1600,3,FALSE())),IF($A2464="NAUTICS",IF(VLOOKUP($C2464,nautics!$B$2:$F$1200,3,FALSE())="","",VLOOKUP($C2464,nautics!$B$2:$F$1200,3,FALSE())),IF($A2464="ST",IF(VLOOKUP($C2464,st!$B$2:$F$400,3,FALSE())="","",VLOOKUP($C2464,st!$B$2:$F$400,3,FALSE())),""))),"")</f>
        <v>1</v>
      </c>
      <c r="F2464" s="35" t="str">
        <f>IFERROR(IF($A2464="HDC",IF(VLOOKUP($C2464,hdc!$B$2:$F$1600,4,FALSE())="","",VLOOKUP($C2464,hdc!$B$2:$F$1600,4,FALSE())),IF($A2464="NAUTICS",IF(VLOOKUP($C2464,nautics!$B$2:$F$1200,4,FALSE())="","",VLOOKUP($C2464,nautics!$B$2:$F$1200,4,FALSE())),IF($A2464="ST",IF(VLOOKUP($C2464,st!$B$2:$F$400,4,FALSE())="","",VLOOKUP($C2464,st!$B$2:$F$400,4,FALSE())),""))),"")</f>
        <v/>
      </c>
      <c r="G2464" s="35" t="str">
        <f>IFERROR(IF($A2464="HDC",IF(VLOOKUP($C2464,hdc!$B$2:$F$1600,5,FALSE())="","",VLOOKUP($C2464,hdc!$B$2:$F$1600,5,FALSE())),IF($A2464="NAUTICS",IF(VLOOKUP($C2464,nautics!$B$2:$F$1200,5,FALSE())="","",VLOOKUP($C2464,nautics!$B$2:$F$1200,5,FALSE())),IF($A2464="ST",IF(VLOOKUP($C2464,st!$B$2:$F$400,5,FALSE())="","",VLOOKUP($C2464,st!$B$2:$F$400,5,FALSE())),""))),"")</f>
        <v/>
      </c>
      <c r="H2464" s="35" t="s">
        <v>84</v>
      </c>
      <c r="I2464" s="35" t="s">
        <v>34</v>
      </c>
      <c r="J2464" s="35" t="s">
        <v>1014</v>
      </c>
      <c r="K2464" s="35">
        <f t="shared" si="9"/>
        <v>17</v>
      </c>
      <c r="L2464" s="35" t="s">
        <v>1224</v>
      </c>
      <c r="M2464" s="35" t="s">
        <v>1225</v>
      </c>
      <c r="N2464" s="35" t="s">
        <v>46</v>
      </c>
      <c r="O2464" s="35" t="s">
        <v>49</v>
      </c>
      <c r="P2464" s="35" t="s">
        <v>170</v>
      </c>
      <c r="Q2464" s="35" t="s">
        <v>171</v>
      </c>
      <c r="S2464" s="35" t="s">
        <v>46</v>
      </c>
      <c r="T2464" s="35" t="s">
        <v>49</v>
      </c>
      <c r="U2464" s="35" t="s">
        <v>1227</v>
      </c>
      <c r="W2464" s="35" t="s">
        <v>78</v>
      </c>
      <c r="X2464" s="35" t="s">
        <v>59</v>
      </c>
      <c r="Y2464" s="35" t="s">
        <v>1230</v>
      </c>
      <c r="Z2464" s="35" t="s">
        <v>177</v>
      </c>
    </row>
    <row r="2465" spans="1:26" ht="15" customHeight="1">
      <c r="A2465" s="35" t="s">
        <v>1308</v>
      </c>
      <c r="B2465" s="35" t="s">
        <v>1574</v>
      </c>
      <c r="C2465" s="35" t="s">
        <v>1605</v>
      </c>
      <c r="D2465" s="35">
        <f>IFERROR(IF($A2465="HDC",IF(VLOOKUP($C2465,hdc!$B$2:$F$1600,2,FALSE())="","",VLOOKUP($C2465,hdc!$B$2:$F$1600,2,FALSE())),IF($A2465="NAUTICS",IF(VLOOKUP($C2465,nautics!$B$2:$F$1200,2,FALSE())="","",VLOOKUP($C2465,nautics!$B$2:$F$1200,2,FALSE())),IF($A2465="ST",IF(VLOOKUP($C2465,st!$B$2:$F$400,2,FALSE())="","",VLOOKUP($C2465,st!$B$2:$F$400,2,FALSE())),""))),"")</f>
        <v>1</v>
      </c>
      <c r="E2465" s="35">
        <f>IFERROR(IF($A2465="HDC",IF(VLOOKUP($C2465,hdc!$B$2:$F$1600,3,FALSE())="","",VLOOKUP($C2465,hdc!$B$2:$F$1600,3,FALSE())),IF($A2465="NAUTICS",IF(VLOOKUP($C2465,nautics!$B$2:$F$1200,3,FALSE())="","",VLOOKUP($C2465,nautics!$B$2:$F$1200,3,FALSE())),IF($A2465="ST",IF(VLOOKUP($C2465,st!$B$2:$F$400,3,FALSE())="","",VLOOKUP($C2465,st!$B$2:$F$400,3,FALSE())),""))),"")</f>
        <v>1</v>
      </c>
      <c r="F2465" s="35" t="str">
        <f>IFERROR(IF($A2465="HDC",IF(VLOOKUP($C2465,hdc!$B$2:$F$1600,4,FALSE())="","",VLOOKUP($C2465,hdc!$B$2:$F$1600,4,FALSE())),IF($A2465="NAUTICS",IF(VLOOKUP($C2465,nautics!$B$2:$F$1200,4,FALSE())="","",VLOOKUP($C2465,nautics!$B$2:$F$1200,4,FALSE())),IF($A2465="ST",IF(VLOOKUP($C2465,st!$B$2:$F$400,4,FALSE())="","",VLOOKUP($C2465,st!$B$2:$F$400,4,FALSE())),""))),"")</f>
        <v/>
      </c>
      <c r="G2465" s="35" t="str">
        <f>IFERROR(IF($A2465="HDC",IF(VLOOKUP($C2465,hdc!$B$2:$F$1600,5,FALSE())="","",VLOOKUP($C2465,hdc!$B$2:$F$1600,5,FALSE())),IF($A2465="NAUTICS",IF(VLOOKUP($C2465,nautics!$B$2:$F$1200,5,FALSE())="","",VLOOKUP($C2465,nautics!$B$2:$F$1200,5,FALSE())),IF($A2465="ST",IF(VLOOKUP($C2465,st!$B$2:$F$400,5,FALSE())="","",VLOOKUP($C2465,st!$B$2:$F$400,5,FALSE())),""))),"")</f>
        <v/>
      </c>
      <c r="H2465" s="35" t="s">
        <v>84</v>
      </c>
      <c r="I2465" s="35" t="s">
        <v>34</v>
      </c>
      <c r="J2465" s="35" t="s">
        <v>1215</v>
      </c>
      <c r="K2465" s="35">
        <f t="shared" si="9"/>
        <v>16</v>
      </c>
      <c r="L2465" s="35" t="s">
        <v>834</v>
      </c>
      <c r="M2465" s="35" t="s">
        <v>835</v>
      </c>
      <c r="N2465" s="35" t="s">
        <v>46</v>
      </c>
      <c r="O2465" s="35" t="s">
        <v>49</v>
      </c>
      <c r="P2465" s="35" t="s">
        <v>170</v>
      </c>
      <c r="Q2465" s="35" t="s">
        <v>171</v>
      </c>
      <c r="S2465" s="35" t="s">
        <v>46</v>
      </c>
      <c r="T2465" s="35" t="s">
        <v>49</v>
      </c>
      <c r="U2465" s="35" t="s">
        <v>1220</v>
      </c>
      <c r="W2465" s="35" t="s">
        <v>78</v>
      </c>
      <c r="X2465" s="35" t="s">
        <v>59</v>
      </c>
      <c r="Y2465" s="35" t="s">
        <v>840</v>
      </c>
      <c r="Z2465" s="35" t="s">
        <v>177</v>
      </c>
    </row>
    <row r="2466" spans="1:26" ht="15" customHeight="1">
      <c r="A2466" s="35" t="s">
        <v>1308</v>
      </c>
      <c r="B2466" s="35" t="s">
        <v>1574</v>
      </c>
      <c r="C2466" s="35" t="s">
        <v>1615</v>
      </c>
      <c r="D2466" s="35">
        <f>IFERROR(IF($A2466="HDC",IF(VLOOKUP($C2466,hdc!$B$2:$F$1600,2,FALSE())="","",VLOOKUP($C2466,hdc!$B$2:$F$1600,2,FALSE())),IF($A2466="NAUTICS",IF(VLOOKUP($C2466,nautics!$B$2:$F$1200,2,FALSE())="","",VLOOKUP($C2466,nautics!$B$2:$F$1200,2,FALSE())),IF($A2466="ST",IF(VLOOKUP($C2466,st!$B$2:$F$400,2,FALSE())="","",VLOOKUP($C2466,st!$B$2:$F$400,2,FALSE())),""))),"")</f>
        <v>1</v>
      </c>
      <c r="E2466" s="35">
        <f>IFERROR(IF($A2466="HDC",IF(VLOOKUP($C2466,hdc!$B$2:$F$1600,3,FALSE())="","",VLOOKUP($C2466,hdc!$B$2:$F$1600,3,FALSE())),IF($A2466="NAUTICS",IF(VLOOKUP($C2466,nautics!$B$2:$F$1200,3,FALSE())="","",VLOOKUP($C2466,nautics!$B$2:$F$1200,3,FALSE())),IF($A2466="ST",IF(VLOOKUP($C2466,st!$B$2:$F$400,3,FALSE())="","",VLOOKUP($C2466,st!$B$2:$F$400,3,FALSE())),""))),"")</f>
        <v>1</v>
      </c>
      <c r="F2466" s="35" t="str">
        <f>IFERROR(IF($A2466="HDC",IF(VLOOKUP($C2466,hdc!$B$2:$F$1600,4,FALSE())="","",VLOOKUP($C2466,hdc!$B$2:$F$1600,4,FALSE())),IF($A2466="NAUTICS",IF(VLOOKUP($C2466,nautics!$B$2:$F$1200,4,FALSE())="","",VLOOKUP($C2466,nautics!$B$2:$F$1200,4,FALSE())),IF($A2466="ST",IF(VLOOKUP($C2466,st!$B$2:$F$400,4,FALSE())="","",VLOOKUP($C2466,st!$B$2:$F$400,4,FALSE())),""))),"")</f>
        <v/>
      </c>
      <c r="G2466" s="35" t="str">
        <f>IFERROR(IF($A2466="HDC",IF(VLOOKUP($C2466,hdc!$B$2:$F$1600,5,FALSE())="","",VLOOKUP($C2466,hdc!$B$2:$F$1600,5,FALSE())),IF($A2466="NAUTICS",IF(VLOOKUP($C2466,nautics!$B$2:$F$1200,5,FALSE())="","",VLOOKUP($C2466,nautics!$B$2:$F$1200,5,FALSE())),IF($A2466="ST",IF(VLOOKUP($C2466,st!$B$2:$F$400,5,FALSE())="","",VLOOKUP($C2466,st!$B$2:$F$400,5,FALSE())),""))),"")</f>
        <v/>
      </c>
      <c r="H2466" s="35" t="s">
        <v>84</v>
      </c>
      <c r="I2466" s="35" t="s">
        <v>34</v>
      </c>
      <c r="J2466" s="35" t="s">
        <v>1014</v>
      </c>
      <c r="K2466" s="35">
        <f t="shared" si="9"/>
        <v>17</v>
      </c>
      <c r="L2466" s="35" t="s">
        <v>1224</v>
      </c>
      <c r="M2466" s="35" t="s">
        <v>1225</v>
      </c>
      <c r="N2466" s="35" t="s">
        <v>46</v>
      </c>
      <c r="O2466" s="35" t="s">
        <v>49</v>
      </c>
      <c r="P2466" s="35" t="s">
        <v>170</v>
      </c>
      <c r="Q2466" s="35" t="s">
        <v>171</v>
      </c>
      <c r="S2466" s="35" t="s">
        <v>46</v>
      </c>
      <c r="T2466" s="35" t="s">
        <v>49</v>
      </c>
      <c r="U2466" s="35" t="s">
        <v>1227</v>
      </c>
      <c r="W2466" s="35" t="s">
        <v>78</v>
      </c>
      <c r="X2466" s="35" t="s">
        <v>59</v>
      </c>
      <c r="Y2466" s="35" t="s">
        <v>1230</v>
      </c>
      <c r="Z2466" s="35" t="s">
        <v>177</v>
      </c>
    </row>
    <row r="2467" spans="1:26" ht="15" customHeight="1">
      <c r="A2467" s="35" t="s">
        <v>1308</v>
      </c>
      <c r="B2467" s="35" t="s">
        <v>1574</v>
      </c>
      <c r="C2467" s="35" t="s">
        <v>1629</v>
      </c>
      <c r="D2467" s="35">
        <f>IFERROR(IF($A2467="HDC",IF(VLOOKUP($C2467,hdc!$B$2:$F$1600,2,FALSE())="","",VLOOKUP($C2467,hdc!$B$2:$F$1600,2,FALSE())),IF($A2467="NAUTICS",IF(VLOOKUP($C2467,nautics!$B$2:$F$1200,2,FALSE())="","",VLOOKUP($C2467,nautics!$B$2:$F$1200,2,FALSE())),IF($A2467="ST",IF(VLOOKUP($C2467,st!$B$2:$F$400,2,FALSE())="","",VLOOKUP($C2467,st!$B$2:$F$400,2,FALSE())),""))),"")</f>
        <v>1</v>
      </c>
      <c r="E2467" s="35">
        <f>IFERROR(IF($A2467="HDC",IF(VLOOKUP($C2467,hdc!$B$2:$F$1600,3,FALSE())="","",VLOOKUP($C2467,hdc!$B$2:$F$1600,3,FALSE())),IF($A2467="NAUTICS",IF(VLOOKUP($C2467,nautics!$B$2:$F$1200,3,FALSE())="","",VLOOKUP($C2467,nautics!$B$2:$F$1200,3,FALSE())),IF($A2467="ST",IF(VLOOKUP($C2467,st!$B$2:$F$400,3,FALSE())="","",VLOOKUP($C2467,st!$B$2:$F$400,3,FALSE())),""))),"")</f>
        <v>1</v>
      </c>
      <c r="F2467" s="35" t="str">
        <f>IFERROR(IF($A2467="HDC",IF(VLOOKUP($C2467,hdc!$B$2:$F$1600,4,FALSE())="","",VLOOKUP($C2467,hdc!$B$2:$F$1600,4,FALSE())),IF($A2467="NAUTICS",IF(VLOOKUP($C2467,nautics!$B$2:$F$1200,4,FALSE())="","",VLOOKUP($C2467,nautics!$B$2:$F$1200,4,FALSE())),IF($A2467="ST",IF(VLOOKUP($C2467,st!$B$2:$F$400,4,FALSE())="","",VLOOKUP($C2467,st!$B$2:$F$400,4,FALSE())),""))),"")</f>
        <v/>
      </c>
      <c r="G2467" s="35" t="str">
        <f>IFERROR(IF($A2467="HDC",IF(VLOOKUP($C2467,hdc!$B$2:$F$1600,5,FALSE())="","",VLOOKUP($C2467,hdc!$B$2:$F$1600,5,FALSE())),IF($A2467="NAUTICS",IF(VLOOKUP($C2467,nautics!$B$2:$F$1200,5,FALSE())="","",VLOOKUP($C2467,nautics!$B$2:$F$1200,5,FALSE())),IF($A2467="ST",IF(VLOOKUP($C2467,st!$B$2:$F$400,5,FALSE())="","",VLOOKUP($C2467,st!$B$2:$F$400,5,FALSE())),""))),"")</f>
        <v/>
      </c>
      <c r="H2467" s="35" t="s">
        <v>415</v>
      </c>
      <c r="I2467" s="35" t="s">
        <v>31</v>
      </c>
      <c r="J2467" s="35" t="s">
        <v>1578</v>
      </c>
      <c r="K2467" s="35">
        <f t="shared" si="9"/>
        <v>17</v>
      </c>
      <c r="L2467" s="35" t="s">
        <v>1242</v>
      </c>
      <c r="M2467" s="35" t="s">
        <v>1243</v>
      </c>
      <c r="N2467" s="35" t="s">
        <v>46</v>
      </c>
      <c r="O2467" s="35" t="s">
        <v>49</v>
      </c>
      <c r="P2467" s="35" t="s">
        <v>170</v>
      </c>
      <c r="Q2467" s="35" t="s">
        <v>171</v>
      </c>
      <c r="S2467" s="35" t="s">
        <v>46</v>
      </c>
      <c r="T2467" s="35" t="s">
        <v>49</v>
      </c>
      <c r="U2467" s="35" t="s">
        <v>1584</v>
      </c>
      <c r="W2467" s="35" t="s">
        <v>78</v>
      </c>
      <c r="X2467" s="35" t="s">
        <v>59</v>
      </c>
      <c r="Y2467" s="35" t="s">
        <v>1255</v>
      </c>
      <c r="Z2467" s="35" t="s">
        <v>177</v>
      </c>
    </row>
    <row r="2468" spans="1:26" ht="15" customHeight="1">
      <c r="A2468" s="35" t="s">
        <v>1308</v>
      </c>
      <c r="B2468" s="35" t="s">
        <v>1574</v>
      </c>
      <c r="C2468" s="35" t="s">
        <v>1644</v>
      </c>
      <c r="D2468" s="35">
        <f>IFERROR(IF($A2468="HDC",IF(VLOOKUP($C2468,hdc!$B$2:$F$1600,2,FALSE())="","",VLOOKUP($C2468,hdc!$B$2:$F$1600,2,FALSE())),IF($A2468="NAUTICS",IF(VLOOKUP($C2468,nautics!$B$2:$F$1200,2,FALSE())="","",VLOOKUP($C2468,nautics!$B$2:$F$1200,2,FALSE())),IF($A2468="ST",IF(VLOOKUP($C2468,st!$B$2:$F$400,2,FALSE())="","",VLOOKUP($C2468,st!$B$2:$F$400,2,FALSE())),""))),"")</f>
        <v>1</v>
      </c>
      <c r="E2468" s="35">
        <f>IFERROR(IF($A2468="HDC",IF(VLOOKUP($C2468,hdc!$B$2:$F$1600,3,FALSE())="","",VLOOKUP($C2468,hdc!$B$2:$F$1600,3,FALSE())),IF($A2468="NAUTICS",IF(VLOOKUP($C2468,nautics!$B$2:$F$1200,3,FALSE())="","",VLOOKUP($C2468,nautics!$B$2:$F$1200,3,FALSE())),IF($A2468="ST",IF(VLOOKUP($C2468,st!$B$2:$F$400,3,FALSE())="","",VLOOKUP($C2468,st!$B$2:$F$400,3,FALSE())),""))),"")</f>
        <v>1</v>
      </c>
      <c r="F2468" s="35" t="str">
        <f>IFERROR(IF($A2468="HDC",IF(VLOOKUP($C2468,hdc!$B$2:$F$1600,4,FALSE())="","",VLOOKUP($C2468,hdc!$B$2:$F$1600,4,FALSE())),IF($A2468="NAUTICS",IF(VLOOKUP($C2468,nautics!$B$2:$F$1200,4,FALSE())="","",VLOOKUP($C2468,nautics!$B$2:$F$1200,4,FALSE())),IF($A2468="ST",IF(VLOOKUP($C2468,st!$B$2:$F$400,4,FALSE())="","",VLOOKUP($C2468,st!$B$2:$F$400,4,FALSE())),""))),"")</f>
        <v/>
      </c>
      <c r="G2468" s="35" t="str">
        <f>IFERROR(IF($A2468="HDC",IF(VLOOKUP($C2468,hdc!$B$2:$F$1600,5,FALSE())="","",VLOOKUP($C2468,hdc!$B$2:$F$1600,5,FALSE())),IF($A2468="NAUTICS",IF(VLOOKUP($C2468,nautics!$B$2:$F$1200,5,FALSE())="","",VLOOKUP($C2468,nautics!$B$2:$F$1200,5,FALSE())),IF($A2468="ST",IF(VLOOKUP($C2468,st!$B$2:$F$400,5,FALSE())="","",VLOOKUP($C2468,st!$B$2:$F$400,5,FALSE())),""))),"")</f>
        <v/>
      </c>
      <c r="H2468" s="35" t="s">
        <v>415</v>
      </c>
      <c r="I2468" s="35" t="s">
        <v>31</v>
      </c>
      <c r="J2468" s="35" t="s">
        <v>1578</v>
      </c>
      <c r="K2468" s="35">
        <f t="shared" si="9"/>
        <v>17</v>
      </c>
      <c r="L2468" s="35" t="s">
        <v>1242</v>
      </c>
      <c r="M2468" s="35" t="s">
        <v>1243</v>
      </c>
      <c r="N2468" s="35" t="s">
        <v>46</v>
      </c>
      <c r="O2468" s="35" t="s">
        <v>49</v>
      </c>
      <c r="P2468" s="35" t="s">
        <v>170</v>
      </c>
      <c r="Q2468" s="35" t="s">
        <v>171</v>
      </c>
      <c r="S2468" s="35" t="s">
        <v>46</v>
      </c>
      <c r="T2468" s="35" t="s">
        <v>49</v>
      </c>
      <c r="U2468" s="35" t="s">
        <v>1584</v>
      </c>
      <c r="W2468" s="35" t="s">
        <v>78</v>
      </c>
      <c r="X2468" s="35" t="s">
        <v>59</v>
      </c>
      <c r="Y2468" s="35" t="s">
        <v>1255</v>
      </c>
      <c r="Z2468" s="35" t="s">
        <v>177</v>
      </c>
    </row>
    <row r="2469" spans="1:26" ht="15" customHeight="1">
      <c r="A2469" s="35" t="s">
        <v>1308</v>
      </c>
      <c r="B2469" s="35" t="s">
        <v>1574</v>
      </c>
      <c r="C2469" s="35" t="s">
        <v>1651</v>
      </c>
      <c r="D2469" s="35">
        <f>IFERROR(IF($A2469="HDC",IF(VLOOKUP($C2469,hdc!$B$2:$F$1600,2,FALSE())="","",VLOOKUP($C2469,hdc!$B$2:$F$1600,2,FALSE())),IF($A2469="NAUTICS",IF(VLOOKUP($C2469,nautics!$B$2:$F$1200,2,FALSE())="","",VLOOKUP($C2469,nautics!$B$2:$F$1200,2,FALSE())),IF($A2469="ST",IF(VLOOKUP($C2469,st!$B$2:$F$400,2,FALSE())="","",VLOOKUP($C2469,st!$B$2:$F$400,2,FALSE())),""))),"")</f>
        <v>1</v>
      </c>
      <c r="E2469" s="35">
        <f>IFERROR(IF($A2469="HDC",IF(VLOOKUP($C2469,hdc!$B$2:$F$1600,3,FALSE())="","",VLOOKUP($C2469,hdc!$B$2:$F$1600,3,FALSE())),IF($A2469="NAUTICS",IF(VLOOKUP($C2469,nautics!$B$2:$F$1200,3,FALSE())="","",VLOOKUP($C2469,nautics!$B$2:$F$1200,3,FALSE())),IF($A2469="ST",IF(VLOOKUP($C2469,st!$B$2:$F$400,3,FALSE())="","",VLOOKUP($C2469,st!$B$2:$F$400,3,FALSE())),""))),"")</f>
        <v>1</v>
      </c>
      <c r="F2469" s="35" t="str">
        <f>IFERROR(IF($A2469="HDC",IF(VLOOKUP($C2469,hdc!$B$2:$F$1600,4,FALSE())="","",VLOOKUP($C2469,hdc!$B$2:$F$1600,4,FALSE())),IF($A2469="NAUTICS",IF(VLOOKUP($C2469,nautics!$B$2:$F$1200,4,FALSE())="","",VLOOKUP($C2469,nautics!$B$2:$F$1200,4,FALSE())),IF($A2469="ST",IF(VLOOKUP($C2469,st!$B$2:$F$400,4,FALSE())="","",VLOOKUP($C2469,st!$B$2:$F$400,4,FALSE())),""))),"")</f>
        <v/>
      </c>
      <c r="G2469" s="35" t="str">
        <f>IFERROR(IF($A2469="HDC",IF(VLOOKUP($C2469,hdc!$B$2:$F$1600,5,FALSE())="","",VLOOKUP($C2469,hdc!$B$2:$F$1600,5,FALSE())),IF($A2469="NAUTICS",IF(VLOOKUP($C2469,nautics!$B$2:$F$1200,5,FALSE())="","",VLOOKUP($C2469,nautics!$B$2:$F$1200,5,FALSE())),IF($A2469="ST",IF(VLOOKUP($C2469,st!$B$2:$F$400,5,FALSE())="","",VLOOKUP($C2469,st!$B$2:$F$400,5,FALSE())),""))),"")</f>
        <v/>
      </c>
      <c r="H2469" s="35" t="s">
        <v>84</v>
      </c>
      <c r="I2469" s="35" t="s">
        <v>34</v>
      </c>
      <c r="J2469" s="35" t="s">
        <v>1578</v>
      </c>
      <c r="K2469" s="35">
        <f t="shared" si="9"/>
        <v>17</v>
      </c>
      <c r="L2469" s="35" t="s">
        <v>1242</v>
      </c>
      <c r="M2469" s="35" t="s">
        <v>1243</v>
      </c>
      <c r="N2469" s="35" t="s">
        <v>46</v>
      </c>
      <c r="O2469" s="35" t="s">
        <v>49</v>
      </c>
      <c r="P2469" s="35" t="s">
        <v>170</v>
      </c>
      <c r="Q2469" s="35" t="s">
        <v>171</v>
      </c>
      <c r="S2469" s="35" t="s">
        <v>46</v>
      </c>
      <c r="T2469" s="35" t="s">
        <v>49</v>
      </c>
      <c r="U2469" s="35" t="s">
        <v>1584</v>
      </c>
      <c r="W2469" s="35" t="s">
        <v>78</v>
      </c>
      <c r="X2469" s="35" t="s">
        <v>59</v>
      </c>
      <c r="Y2469" s="35" t="s">
        <v>1255</v>
      </c>
      <c r="Z2469" s="35" t="s">
        <v>177</v>
      </c>
    </row>
    <row r="2470" spans="1:26" ht="15" customHeight="1">
      <c r="A2470" s="35" t="s">
        <v>1308</v>
      </c>
      <c r="B2470" s="35" t="s">
        <v>1574</v>
      </c>
      <c r="C2470" s="35" t="s">
        <v>1660</v>
      </c>
      <c r="D2470" s="35" t="str">
        <f>IFERROR(IF($A2470="HDC",IF(VLOOKUP($C2470,hdc!$B$2:$F$1600,2,FALSE())="","",VLOOKUP($C2470,hdc!$B$2:$F$1600,2,FALSE())),IF($A2470="NAUTICS",IF(VLOOKUP($C2470,nautics!$B$2:$F$1200,2,FALSE())="","",VLOOKUP($C2470,nautics!$B$2:$F$1200,2,FALSE())),IF($A2470="ST",IF(VLOOKUP($C2470,st!$B$2:$F$400,2,FALSE())="","",VLOOKUP($C2470,st!$B$2:$F$400,2,FALSE())),""))),"")</f>
        <v/>
      </c>
      <c r="E2470" s="35" t="str">
        <f>IFERROR(IF($A2470="HDC",IF(VLOOKUP($C2470,hdc!$B$2:$F$1600,3,FALSE())="","",VLOOKUP($C2470,hdc!$B$2:$F$1600,3,FALSE())),IF($A2470="NAUTICS",IF(VLOOKUP($C2470,nautics!$B$2:$F$1200,3,FALSE())="","",VLOOKUP($C2470,nautics!$B$2:$F$1200,3,FALSE())),IF($A2470="ST",IF(VLOOKUP($C2470,st!$B$2:$F$400,3,FALSE())="","",VLOOKUP($C2470,st!$B$2:$F$400,3,FALSE())),""))),"")</f>
        <v/>
      </c>
      <c r="F2470" s="35" t="str">
        <f>IFERROR(IF($A2470="HDC",IF(VLOOKUP($C2470,hdc!$B$2:$F$1600,4,FALSE())="","",VLOOKUP($C2470,hdc!$B$2:$F$1600,4,FALSE())),IF($A2470="NAUTICS",IF(VLOOKUP($C2470,nautics!$B$2:$F$1200,4,FALSE())="","",VLOOKUP($C2470,nautics!$B$2:$F$1200,4,FALSE())),IF($A2470="ST",IF(VLOOKUP($C2470,st!$B$2:$F$400,4,FALSE())="","",VLOOKUP($C2470,st!$B$2:$F$400,4,FALSE())),""))),"")</f>
        <v/>
      </c>
      <c r="G2470" s="35" t="str">
        <f>IFERROR(IF($A2470="HDC",IF(VLOOKUP($C2470,hdc!$B$2:$F$1600,5,FALSE())="","",VLOOKUP($C2470,hdc!$B$2:$F$1600,5,FALSE())),IF($A2470="NAUTICS",IF(VLOOKUP($C2470,nautics!$B$2:$F$1200,5,FALSE())="","",VLOOKUP($C2470,nautics!$B$2:$F$1200,5,FALSE())),IF($A2470="ST",IF(VLOOKUP($C2470,st!$B$2:$F$400,5,FALSE())="","",VLOOKUP($C2470,st!$B$2:$F$400,5,FALSE())),""))),"")</f>
        <v/>
      </c>
      <c r="H2470" s="35" t="s">
        <v>344</v>
      </c>
      <c r="I2470" s="35" t="s">
        <v>31</v>
      </c>
      <c r="J2470" s="35" t="s">
        <v>1664</v>
      </c>
      <c r="K2470" s="35">
        <f t="shared" si="9"/>
        <v>58</v>
      </c>
      <c r="L2470" s="35" t="s">
        <v>1242</v>
      </c>
      <c r="M2470" s="35" t="s">
        <v>1243</v>
      </c>
      <c r="N2470" s="35" t="s">
        <v>46</v>
      </c>
      <c r="O2470" s="35" t="s">
        <v>49</v>
      </c>
      <c r="P2470" s="35" t="s">
        <v>1669</v>
      </c>
      <c r="Q2470" s="35" t="s">
        <v>1670</v>
      </c>
      <c r="S2470" s="35" t="s">
        <v>774</v>
      </c>
      <c r="T2470" s="35" t="s">
        <v>775</v>
      </c>
      <c r="U2470" s="35" t="s">
        <v>1672</v>
      </c>
      <c r="W2470" s="35" t="s">
        <v>57</v>
      </c>
      <c r="X2470" s="35" t="s">
        <v>59</v>
      </c>
      <c r="Y2470" s="35" t="s">
        <v>1255</v>
      </c>
      <c r="Z2470" s="35" t="s">
        <v>1675</v>
      </c>
    </row>
    <row r="2471" spans="1:26" ht="15" customHeight="1">
      <c r="A2471" s="35" t="s">
        <v>1308</v>
      </c>
      <c r="B2471" s="35" t="s">
        <v>1574</v>
      </c>
      <c r="C2471" s="35" t="s">
        <v>1678</v>
      </c>
      <c r="D2471" s="35">
        <f>IFERROR(IF($A2471="HDC",IF(VLOOKUP($C2471,hdc!$B$2:$F$1600,2,FALSE())="","",VLOOKUP($C2471,hdc!$B$2:$F$1600,2,FALSE())),IF($A2471="NAUTICS",IF(VLOOKUP($C2471,nautics!$B$2:$F$1200,2,FALSE())="","",VLOOKUP($C2471,nautics!$B$2:$F$1200,2,FALSE())),IF($A2471="ST",IF(VLOOKUP($C2471,st!$B$2:$F$400,2,FALSE())="","",VLOOKUP($C2471,st!$B$2:$F$400,2,FALSE())),""))),"")</f>
        <v>1</v>
      </c>
      <c r="E2471" s="35">
        <f>IFERROR(IF($A2471="HDC",IF(VLOOKUP($C2471,hdc!$B$2:$F$1600,3,FALSE())="","",VLOOKUP($C2471,hdc!$B$2:$F$1600,3,FALSE())),IF($A2471="NAUTICS",IF(VLOOKUP($C2471,nautics!$B$2:$F$1200,3,FALSE())="","",VLOOKUP($C2471,nautics!$B$2:$F$1200,3,FALSE())),IF($A2471="ST",IF(VLOOKUP($C2471,st!$B$2:$F$400,3,FALSE())="","",VLOOKUP($C2471,st!$B$2:$F$400,3,FALSE())),""))),"")</f>
        <v>1</v>
      </c>
      <c r="F2471" s="35" t="str">
        <f>IFERROR(IF($A2471="HDC",IF(VLOOKUP($C2471,hdc!$B$2:$F$1600,4,FALSE())="","",VLOOKUP($C2471,hdc!$B$2:$F$1600,4,FALSE())),IF($A2471="NAUTICS",IF(VLOOKUP($C2471,nautics!$B$2:$F$1200,4,FALSE())="","",VLOOKUP($C2471,nautics!$B$2:$F$1200,4,FALSE())),IF($A2471="ST",IF(VLOOKUP($C2471,st!$B$2:$F$400,4,FALSE())="","",VLOOKUP($C2471,st!$B$2:$F$400,4,FALSE())),""))),"")</f>
        <v/>
      </c>
      <c r="G2471" s="35" t="str">
        <f>IFERROR(IF($A2471="HDC",IF(VLOOKUP($C2471,hdc!$B$2:$F$1600,5,FALSE())="","",VLOOKUP($C2471,hdc!$B$2:$F$1600,5,FALSE())),IF($A2471="NAUTICS",IF(VLOOKUP($C2471,nautics!$B$2:$F$1200,5,FALSE())="","",VLOOKUP($C2471,nautics!$B$2:$F$1200,5,FALSE())),IF($A2471="ST",IF(VLOOKUP($C2471,st!$B$2:$F$400,5,FALSE())="","",VLOOKUP($C2471,st!$B$2:$F$400,5,FALSE())),""))),"")</f>
        <v/>
      </c>
      <c r="H2471" s="35" t="s">
        <v>344</v>
      </c>
      <c r="I2471" s="35" t="s">
        <v>31</v>
      </c>
      <c r="J2471" s="35" t="s">
        <v>216</v>
      </c>
      <c r="K2471" s="35">
        <f t="shared" si="9"/>
        <v>15</v>
      </c>
      <c r="L2471" s="35" t="s">
        <v>1242</v>
      </c>
      <c r="M2471" s="35" t="s">
        <v>1243</v>
      </c>
      <c r="N2471" s="35" t="s">
        <v>46</v>
      </c>
      <c r="O2471" s="35" t="s">
        <v>49</v>
      </c>
      <c r="P2471" s="35" t="s">
        <v>1687</v>
      </c>
      <c r="Q2471" s="35" t="s">
        <v>1688</v>
      </c>
      <c r="S2471" s="35" t="s">
        <v>46</v>
      </c>
      <c r="T2471" s="35" t="s">
        <v>49</v>
      </c>
      <c r="U2471" s="35" t="s">
        <v>89</v>
      </c>
      <c r="W2471" s="35" t="s">
        <v>78</v>
      </c>
      <c r="X2471" s="35" t="s">
        <v>59</v>
      </c>
      <c r="Y2471" s="35" t="s">
        <v>89</v>
      </c>
      <c r="Z2471" s="35" t="s">
        <v>89</v>
      </c>
    </row>
    <row r="2472" spans="1:26" ht="15" customHeight="1">
      <c r="A2472" s="35" t="s">
        <v>1308</v>
      </c>
      <c r="B2472" s="35" t="s">
        <v>1694</v>
      </c>
      <c r="C2472" s="35" t="s">
        <v>1695</v>
      </c>
      <c r="D2472" s="35" t="str">
        <f>IFERROR(IF($A2472="HDC",IF(VLOOKUP($C2472,hdc!$B$2:$F$1600,2,FALSE())="","",VLOOKUP($C2472,hdc!$B$2:$F$1600,2,FALSE())),IF($A2472="NAUTICS",IF(VLOOKUP($C2472,nautics!$B$2:$F$1200,2,FALSE())="","",VLOOKUP($C2472,nautics!$B$2:$F$1200,2,FALSE())),IF($A2472="ST",IF(VLOOKUP($C2472,st!$B$2:$F$400,2,FALSE())="","",VLOOKUP($C2472,st!$B$2:$F$400,2,FALSE())),""))),"")</f>
        <v/>
      </c>
      <c r="E2472" s="35" t="str">
        <f>IFERROR(IF($A2472="HDC",IF(VLOOKUP($C2472,hdc!$B$2:$F$1600,3,FALSE())="","",VLOOKUP($C2472,hdc!$B$2:$F$1600,3,FALSE())),IF($A2472="NAUTICS",IF(VLOOKUP($C2472,nautics!$B$2:$F$1200,3,FALSE())="","",VLOOKUP($C2472,nautics!$B$2:$F$1200,3,FALSE())),IF($A2472="ST",IF(VLOOKUP($C2472,st!$B$2:$F$400,3,FALSE())="","",VLOOKUP($C2472,st!$B$2:$F$400,3,FALSE())),""))),"")</f>
        <v/>
      </c>
      <c r="F2472" s="35" t="str">
        <f>IFERROR(IF($A2472="HDC",IF(VLOOKUP($C2472,hdc!$B$2:$F$1600,4,FALSE())="","",VLOOKUP($C2472,hdc!$B$2:$F$1600,4,FALSE())),IF($A2472="NAUTICS",IF(VLOOKUP($C2472,nautics!$B$2:$F$1200,4,FALSE())="","",VLOOKUP($C2472,nautics!$B$2:$F$1200,4,FALSE())),IF($A2472="ST",IF(VLOOKUP($C2472,st!$B$2:$F$400,4,FALSE())="","",VLOOKUP($C2472,st!$B$2:$F$400,4,FALSE())),""))),"")</f>
        <v/>
      </c>
      <c r="G2472" s="35" t="str">
        <f>IFERROR(IF($A2472="HDC",IF(VLOOKUP($C2472,hdc!$B$2:$F$1600,5,FALSE())="","",VLOOKUP($C2472,hdc!$B$2:$F$1600,5,FALSE())),IF($A2472="NAUTICS",IF(VLOOKUP($C2472,nautics!$B$2:$F$1200,5,FALSE())="","",VLOOKUP($C2472,nautics!$B$2:$F$1200,5,FALSE())),IF($A2472="ST",IF(VLOOKUP($C2472,st!$B$2:$F$400,5,FALSE())="","",VLOOKUP($C2472,st!$B$2:$F$400,5,FALSE())),""))),"")</f>
        <v/>
      </c>
      <c r="H2472" s="35" t="s">
        <v>83</v>
      </c>
      <c r="I2472" s="35" t="s">
        <v>34</v>
      </c>
      <c r="J2472" s="35" t="s">
        <v>1701</v>
      </c>
      <c r="K2472" s="35">
        <f t="shared" si="9"/>
        <v>24</v>
      </c>
      <c r="L2472" s="35" t="s">
        <v>170</v>
      </c>
      <c r="M2472" s="35" t="s">
        <v>171</v>
      </c>
      <c r="N2472" s="35" t="s">
        <v>46</v>
      </c>
      <c r="O2472" s="35" t="s">
        <v>49</v>
      </c>
      <c r="P2472" s="35" t="s">
        <v>1705</v>
      </c>
      <c r="Q2472" s="35" t="s">
        <v>1706</v>
      </c>
      <c r="S2472" s="35" t="s">
        <v>65</v>
      </c>
      <c r="T2472" s="35" t="s">
        <v>68</v>
      </c>
      <c r="U2472" s="35" t="s">
        <v>1709</v>
      </c>
      <c r="W2472" s="35" t="s">
        <v>57</v>
      </c>
      <c r="X2472" s="35" t="s">
        <v>59</v>
      </c>
      <c r="Y2472" s="35" t="s">
        <v>177</v>
      </c>
      <c r="Z2472" s="35" t="s">
        <v>1711</v>
      </c>
    </row>
    <row r="2473" spans="1:26" ht="15" customHeight="1">
      <c r="A2473" s="35" t="s">
        <v>1308</v>
      </c>
      <c r="B2473" s="35" t="s">
        <v>1694</v>
      </c>
      <c r="C2473" s="35" t="s">
        <v>1713</v>
      </c>
      <c r="D2473" s="35">
        <f>IFERROR(IF($A2473="HDC",IF(VLOOKUP($C2473,hdc!$B$2:$F$1600,2,FALSE())="","",VLOOKUP($C2473,hdc!$B$2:$F$1600,2,FALSE())),IF($A2473="NAUTICS",IF(VLOOKUP($C2473,nautics!$B$2:$F$1200,2,FALSE())="","",VLOOKUP($C2473,nautics!$B$2:$F$1200,2,FALSE())),IF($A2473="ST",IF(VLOOKUP($C2473,st!$B$2:$F$400,2,FALSE())="","",VLOOKUP($C2473,st!$B$2:$F$400,2,FALSE())),""))),"")</f>
        <v>1</v>
      </c>
      <c r="E2473" s="35">
        <f>IFERROR(IF($A2473="HDC",IF(VLOOKUP($C2473,hdc!$B$2:$F$1600,3,FALSE())="","",VLOOKUP($C2473,hdc!$B$2:$F$1600,3,FALSE())),IF($A2473="NAUTICS",IF(VLOOKUP($C2473,nautics!$B$2:$F$1200,3,FALSE())="","",VLOOKUP($C2473,nautics!$B$2:$F$1200,3,FALSE())),IF($A2473="ST",IF(VLOOKUP($C2473,st!$B$2:$F$400,3,FALSE())="","",VLOOKUP($C2473,st!$B$2:$F$400,3,FALSE())),""))),"")</f>
        <v>1</v>
      </c>
      <c r="F2473" s="35" t="str">
        <f>IFERROR(IF($A2473="HDC",IF(VLOOKUP($C2473,hdc!$B$2:$F$1600,4,FALSE())="","",VLOOKUP($C2473,hdc!$B$2:$F$1600,4,FALSE())),IF($A2473="NAUTICS",IF(VLOOKUP($C2473,nautics!$B$2:$F$1200,4,FALSE())="","",VLOOKUP($C2473,nautics!$B$2:$F$1200,4,FALSE())),IF($A2473="ST",IF(VLOOKUP($C2473,st!$B$2:$F$400,4,FALSE())="","",VLOOKUP($C2473,st!$B$2:$F$400,4,FALSE())),""))),"")</f>
        <v/>
      </c>
      <c r="G2473" s="35" t="str">
        <f>IFERROR(IF($A2473="HDC",IF(VLOOKUP($C2473,hdc!$B$2:$F$1600,5,FALSE())="","",VLOOKUP($C2473,hdc!$B$2:$F$1600,5,FALSE())),IF($A2473="NAUTICS",IF(VLOOKUP($C2473,nautics!$B$2:$F$1200,5,FALSE())="","",VLOOKUP($C2473,nautics!$B$2:$F$1200,5,FALSE())),IF($A2473="ST",IF(VLOOKUP($C2473,st!$B$2:$F$400,5,FALSE())="","",VLOOKUP($C2473,st!$B$2:$F$400,5,FALSE())),""))),"")</f>
        <v/>
      </c>
      <c r="H2473" s="35" t="s">
        <v>104</v>
      </c>
      <c r="I2473" s="35" t="s">
        <v>34</v>
      </c>
      <c r="J2473" s="35" t="s">
        <v>748</v>
      </c>
      <c r="K2473" s="35">
        <f t="shared" si="9"/>
        <v>26</v>
      </c>
      <c r="L2473" s="35" t="s">
        <v>170</v>
      </c>
      <c r="M2473" s="35" t="s">
        <v>171</v>
      </c>
      <c r="N2473" s="35" t="s">
        <v>46</v>
      </c>
      <c r="O2473" s="35" t="s">
        <v>49</v>
      </c>
      <c r="P2473" s="35" t="s">
        <v>446</v>
      </c>
      <c r="Q2473" s="35" t="s">
        <v>447</v>
      </c>
      <c r="S2473" s="35" t="s">
        <v>46</v>
      </c>
      <c r="T2473" s="35" t="s">
        <v>49</v>
      </c>
      <c r="U2473" s="35" t="s">
        <v>751</v>
      </c>
      <c r="W2473" s="35" t="s">
        <v>78</v>
      </c>
      <c r="X2473" s="35" t="s">
        <v>59</v>
      </c>
      <c r="Y2473" s="35" t="s">
        <v>177</v>
      </c>
      <c r="Z2473" s="35" t="s">
        <v>451</v>
      </c>
    </row>
    <row r="2474" spans="1:26" ht="15" customHeight="1">
      <c r="A2474" s="35" t="s">
        <v>1308</v>
      </c>
      <c r="B2474" s="35" t="s">
        <v>1694</v>
      </c>
      <c r="C2474" s="35" t="s">
        <v>1732</v>
      </c>
      <c r="D2474" s="35">
        <f>IFERROR(IF($A2474="HDC",IF(VLOOKUP($C2474,hdc!$B$2:$F$1600,2,FALSE())="","",VLOOKUP($C2474,hdc!$B$2:$F$1600,2,FALSE())),IF($A2474="NAUTICS",IF(VLOOKUP($C2474,nautics!$B$2:$F$1200,2,FALSE())="","",VLOOKUP($C2474,nautics!$B$2:$F$1200,2,FALSE())),IF($A2474="ST",IF(VLOOKUP($C2474,st!$B$2:$F$400,2,FALSE())="","",VLOOKUP($C2474,st!$B$2:$F$400,2,FALSE())),""))),"")</f>
        <v>1</v>
      </c>
      <c r="E2474" s="35">
        <f>IFERROR(IF($A2474="HDC",IF(VLOOKUP($C2474,hdc!$B$2:$F$1600,3,FALSE())="","",VLOOKUP($C2474,hdc!$B$2:$F$1600,3,FALSE())),IF($A2474="NAUTICS",IF(VLOOKUP($C2474,nautics!$B$2:$F$1200,3,FALSE())="","",VLOOKUP($C2474,nautics!$B$2:$F$1200,3,FALSE())),IF($A2474="ST",IF(VLOOKUP($C2474,st!$B$2:$F$400,3,FALSE())="","",VLOOKUP($C2474,st!$B$2:$F$400,3,FALSE())),""))),"")</f>
        <v>1</v>
      </c>
      <c r="F2474" s="35" t="str">
        <f>IFERROR(IF($A2474="HDC",IF(VLOOKUP($C2474,hdc!$B$2:$F$1600,4,FALSE())="","",VLOOKUP($C2474,hdc!$B$2:$F$1600,4,FALSE())),IF($A2474="NAUTICS",IF(VLOOKUP($C2474,nautics!$B$2:$F$1200,4,FALSE())="","",VLOOKUP($C2474,nautics!$B$2:$F$1200,4,FALSE())),IF($A2474="ST",IF(VLOOKUP($C2474,st!$B$2:$F$400,4,FALSE())="","",VLOOKUP($C2474,st!$B$2:$F$400,4,FALSE())),""))),"")</f>
        <v/>
      </c>
      <c r="G2474" s="35" t="str">
        <f>IFERROR(IF($A2474="HDC",IF(VLOOKUP($C2474,hdc!$B$2:$F$1600,5,FALSE())="","",VLOOKUP($C2474,hdc!$B$2:$F$1600,5,FALSE())),IF($A2474="NAUTICS",IF(VLOOKUP($C2474,nautics!$B$2:$F$1200,5,FALSE())="","",VLOOKUP($C2474,nautics!$B$2:$F$1200,5,FALSE())),IF($A2474="ST",IF(VLOOKUP($C2474,st!$B$2:$F$400,5,FALSE())="","",VLOOKUP($C2474,st!$B$2:$F$400,5,FALSE())),""))),"")</f>
        <v/>
      </c>
      <c r="H2474" s="35" t="s">
        <v>415</v>
      </c>
      <c r="I2474" s="35" t="s">
        <v>31</v>
      </c>
      <c r="J2474" s="35" t="s">
        <v>651</v>
      </c>
      <c r="K2474" s="35">
        <f t="shared" si="9"/>
        <v>18</v>
      </c>
      <c r="L2474" s="35" t="s">
        <v>637</v>
      </c>
      <c r="M2474" s="35" t="s">
        <v>639</v>
      </c>
      <c r="N2474" s="35" t="s">
        <v>46</v>
      </c>
      <c r="O2474" s="35" t="s">
        <v>49</v>
      </c>
      <c r="P2474" s="35" t="s">
        <v>170</v>
      </c>
      <c r="Q2474" s="35" t="s">
        <v>171</v>
      </c>
      <c r="S2474" s="35" t="s">
        <v>46</v>
      </c>
      <c r="T2474" s="35" t="s">
        <v>49</v>
      </c>
      <c r="U2474" s="35" t="s">
        <v>652</v>
      </c>
      <c r="W2474" s="35" t="s">
        <v>78</v>
      </c>
      <c r="X2474" s="35" t="s">
        <v>59</v>
      </c>
      <c r="Y2474" s="35" t="s">
        <v>646</v>
      </c>
      <c r="Z2474" s="35" t="s">
        <v>177</v>
      </c>
    </row>
    <row r="2475" spans="1:26" ht="15" customHeight="1">
      <c r="A2475" s="35" t="s">
        <v>1308</v>
      </c>
      <c r="B2475" s="35" t="s">
        <v>1694</v>
      </c>
      <c r="C2475" s="35" t="s">
        <v>1745</v>
      </c>
      <c r="D2475" s="35">
        <f>IFERROR(IF($A2475="HDC",IF(VLOOKUP($C2475,hdc!$B$2:$F$1600,2,FALSE())="","",VLOOKUP($C2475,hdc!$B$2:$F$1600,2,FALSE())),IF($A2475="NAUTICS",IF(VLOOKUP($C2475,nautics!$B$2:$F$1200,2,FALSE())="","",VLOOKUP($C2475,nautics!$B$2:$F$1200,2,FALSE())),IF($A2475="ST",IF(VLOOKUP($C2475,st!$B$2:$F$400,2,FALSE())="","",VLOOKUP($C2475,st!$B$2:$F$400,2,FALSE())),""))),"")</f>
        <v>1</v>
      </c>
      <c r="E2475" s="35">
        <f>IFERROR(IF($A2475="HDC",IF(VLOOKUP($C2475,hdc!$B$2:$F$1600,3,FALSE())="","",VLOOKUP($C2475,hdc!$B$2:$F$1600,3,FALSE())),IF($A2475="NAUTICS",IF(VLOOKUP($C2475,nautics!$B$2:$F$1200,3,FALSE())="","",VLOOKUP($C2475,nautics!$B$2:$F$1200,3,FALSE())),IF($A2475="ST",IF(VLOOKUP($C2475,st!$B$2:$F$400,3,FALSE())="","",VLOOKUP($C2475,st!$B$2:$F$400,3,FALSE())),""))),"")</f>
        <v>1</v>
      </c>
      <c r="F2475" s="35" t="str">
        <f>IFERROR(IF($A2475="HDC",IF(VLOOKUP($C2475,hdc!$B$2:$F$1600,4,FALSE())="","",VLOOKUP($C2475,hdc!$B$2:$F$1600,4,FALSE())),IF($A2475="NAUTICS",IF(VLOOKUP($C2475,nautics!$B$2:$F$1200,4,FALSE())="","",VLOOKUP($C2475,nautics!$B$2:$F$1200,4,FALSE())),IF($A2475="ST",IF(VLOOKUP($C2475,st!$B$2:$F$400,4,FALSE())="","",VLOOKUP($C2475,st!$B$2:$F$400,4,FALSE())),""))),"")</f>
        <v/>
      </c>
      <c r="G2475" s="35" t="str">
        <f>IFERROR(IF($A2475="HDC",IF(VLOOKUP($C2475,hdc!$B$2:$F$1600,5,FALSE())="","",VLOOKUP($C2475,hdc!$B$2:$F$1600,5,FALSE())),IF($A2475="NAUTICS",IF(VLOOKUP($C2475,nautics!$B$2:$F$1200,5,FALSE())="","",VLOOKUP($C2475,nautics!$B$2:$F$1200,5,FALSE())),IF($A2475="ST",IF(VLOOKUP($C2475,st!$B$2:$F$400,5,FALSE())="","",VLOOKUP($C2475,st!$B$2:$F$400,5,FALSE())),""))),"")</f>
        <v/>
      </c>
      <c r="H2475" s="35" t="s">
        <v>84</v>
      </c>
      <c r="I2475" s="35" t="s">
        <v>34</v>
      </c>
      <c r="J2475" s="35" t="s">
        <v>1578</v>
      </c>
      <c r="K2475" s="35">
        <f t="shared" si="9"/>
        <v>17</v>
      </c>
      <c r="L2475" s="35" t="s">
        <v>1242</v>
      </c>
      <c r="M2475" s="35" t="s">
        <v>1243</v>
      </c>
      <c r="N2475" s="35" t="s">
        <v>46</v>
      </c>
      <c r="O2475" s="35" t="s">
        <v>49</v>
      </c>
      <c r="P2475" s="35" t="s">
        <v>170</v>
      </c>
      <c r="Q2475" s="35" t="s">
        <v>171</v>
      </c>
      <c r="S2475" s="35" t="s">
        <v>46</v>
      </c>
      <c r="T2475" s="35" t="s">
        <v>49</v>
      </c>
      <c r="U2475" s="35" t="s">
        <v>1584</v>
      </c>
      <c r="W2475" s="35" t="s">
        <v>78</v>
      </c>
      <c r="X2475" s="35" t="s">
        <v>94</v>
      </c>
      <c r="Y2475" s="35" t="s">
        <v>1255</v>
      </c>
      <c r="Z2475" s="35" t="s">
        <v>177</v>
      </c>
    </row>
    <row r="2476" spans="1:26" ht="15" customHeight="1">
      <c r="A2476" s="35" t="s">
        <v>1308</v>
      </c>
      <c r="B2476" s="35" t="s">
        <v>1694</v>
      </c>
      <c r="C2476" s="35" t="s">
        <v>1755</v>
      </c>
      <c r="D2476" s="35">
        <f>IFERROR(IF($A2476="HDC",IF(VLOOKUP($C2476,hdc!$B$2:$F$1600,2,FALSE())="","",VLOOKUP($C2476,hdc!$B$2:$F$1600,2,FALSE())),IF($A2476="NAUTICS",IF(VLOOKUP($C2476,nautics!$B$2:$F$1200,2,FALSE())="","",VLOOKUP($C2476,nautics!$B$2:$F$1200,2,FALSE())),IF($A2476="ST",IF(VLOOKUP($C2476,st!$B$2:$F$400,2,FALSE())="","",VLOOKUP($C2476,st!$B$2:$F$400,2,FALSE())),""))),"")</f>
        <v>1</v>
      </c>
      <c r="E2476" s="35">
        <f>IFERROR(IF($A2476="HDC",IF(VLOOKUP($C2476,hdc!$B$2:$F$1600,3,FALSE())="","",VLOOKUP($C2476,hdc!$B$2:$F$1600,3,FALSE())),IF($A2476="NAUTICS",IF(VLOOKUP($C2476,nautics!$B$2:$F$1200,3,FALSE())="","",VLOOKUP($C2476,nautics!$B$2:$F$1200,3,FALSE())),IF($A2476="ST",IF(VLOOKUP($C2476,st!$B$2:$F$400,3,FALSE())="","",VLOOKUP($C2476,st!$B$2:$F$400,3,FALSE())),""))),"")</f>
        <v>1</v>
      </c>
      <c r="F2476" s="35" t="str">
        <f>IFERROR(IF($A2476="HDC",IF(VLOOKUP($C2476,hdc!$B$2:$F$1600,4,FALSE())="","",VLOOKUP($C2476,hdc!$B$2:$F$1600,4,FALSE())),IF($A2476="NAUTICS",IF(VLOOKUP($C2476,nautics!$B$2:$F$1200,4,FALSE())="","",VLOOKUP($C2476,nautics!$B$2:$F$1200,4,FALSE())),IF($A2476="ST",IF(VLOOKUP($C2476,st!$B$2:$F$400,4,FALSE())="","",VLOOKUP($C2476,st!$B$2:$F$400,4,FALSE())),""))),"")</f>
        <v/>
      </c>
      <c r="G2476" s="35" t="str">
        <f>IFERROR(IF($A2476="HDC",IF(VLOOKUP($C2476,hdc!$B$2:$F$1600,5,FALSE())="","",VLOOKUP($C2476,hdc!$B$2:$F$1600,5,FALSE())),IF($A2476="NAUTICS",IF(VLOOKUP($C2476,nautics!$B$2:$F$1200,5,FALSE())="","",VLOOKUP($C2476,nautics!$B$2:$F$1200,5,FALSE())),IF($A2476="ST",IF(VLOOKUP($C2476,st!$B$2:$F$400,5,FALSE())="","",VLOOKUP($C2476,st!$B$2:$F$400,5,FALSE())),""))),"")</f>
        <v/>
      </c>
      <c r="H2476" s="35" t="s">
        <v>84</v>
      </c>
      <c r="I2476" s="35" t="s">
        <v>34</v>
      </c>
      <c r="J2476" s="35" t="s">
        <v>564</v>
      </c>
      <c r="K2476" s="35">
        <f t="shared" si="9"/>
        <v>19</v>
      </c>
      <c r="L2476" s="35" t="s">
        <v>170</v>
      </c>
      <c r="M2476" s="35" t="s">
        <v>171</v>
      </c>
      <c r="N2476" s="35" t="s">
        <v>46</v>
      </c>
      <c r="O2476" s="35" t="s">
        <v>49</v>
      </c>
      <c r="P2476" s="35" t="s">
        <v>39</v>
      </c>
      <c r="Q2476" s="35" t="s">
        <v>44</v>
      </c>
      <c r="S2476" s="35" t="s">
        <v>46</v>
      </c>
      <c r="T2476" s="35" t="s">
        <v>49</v>
      </c>
      <c r="U2476" s="35" t="s">
        <v>567</v>
      </c>
      <c r="W2476" s="35" t="s">
        <v>78</v>
      </c>
      <c r="X2476" s="35" t="s">
        <v>94</v>
      </c>
      <c r="Y2476" s="35" t="s">
        <v>177</v>
      </c>
      <c r="Z2476" s="35" t="s">
        <v>73</v>
      </c>
    </row>
    <row r="2477" spans="1:26" ht="15" customHeight="1">
      <c r="A2477" s="35" t="s">
        <v>1308</v>
      </c>
      <c r="B2477" s="35" t="s">
        <v>1767</v>
      </c>
      <c r="C2477" s="35" t="s">
        <v>1769</v>
      </c>
      <c r="D2477" s="35" t="str">
        <f>IFERROR(IF($A2477="HDC",IF(VLOOKUP($C2477,hdc!$B$2:$F$1600,2,FALSE())="","",VLOOKUP($C2477,hdc!$B$2:$F$1600,2,FALSE())),IF($A2477="NAUTICS",IF(VLOOKUP($C2477,nautics!$B$2:$F$1200,2,FALSE())="","",VLOOKUP($C2477,nautics!$B$2:$F$1200,2,FALSE())),IF($A2477="ST",IF(VLOOKUP($C2477,st!$B$2:$F$400,2,FALSE())="","",VLOOKUP($C2477,st!$B$2:$F$400,2,FALSE())),""))),"")</f>
        <v/>
      </c>
      <c r="E2477" s="35" t="str">
        <f>IFERROR(IF($A2477="HDC",IF(VLOOKUP($C2477,hdc!$B$2:$F$1600,3,FALSE())="","",VLOOKUP($C2477,hdc!$B$2:$F$1600,3,FALSE())),IF($A2477="NAUTICS",IF(VLOOKUP($C2477,nautics!$B$2:$F$1200,3,FALSE())="","",VLOOKUP($C2477,nautics!$B$2:$F$1200,3,FALSE())),IF($A2477="ST",IF(VLOOKUP($C2477,st!$B$2:$F$400,3,FALSE())="","",VLOOKUP($C2477,st!$B$2:$F$400,3,FALSE())),""))),"")</f>
        <v/>
      </c>
      <c r="F2477" s="35" t="str">
        <f>IFERROR(IF($A2477="HDC",IF(VLOOKUP($C2477,hdc!$B$2:$F$1600,4,FALSE())="","",VLOOKUP($C2477,hdc!$B$2:$F$1600,4,FALSE())),IF($A2477="NAUTICS",IF(VLOOKUP($C2477,nautics!$B$2:$F$1200,4,FALSE())="","",VLOOKUP($C2477,nautics!$B$2:$F$1200,4,FALSE())),IF($A2477="ST",IF(VLOOKUP($C2477,st!$B$2:$F$400,4,FALSE())="","",VLOOKUP($C2477,st!$B$2:$F$400,4,FALSE())),""))),"")</f>
        <v/>
      </c>
      <c r="G2477" s="35" t="str">
        <f>IFERROR(IF($A2477="HDC",IF(VLOOKUP($C2477,hdc!$B$2:$F$1600,5,FALSE())="","",VLOOKUP($C2477,hdc!$B$2:$F$1600,5,FALSE())),IF($A2477="NAUTICS",IF(VLOOKUP($C2477,nautics!$B$2:$F$1200,5,FALSE())="","",VLOOKUP($C2477,nautics!$B$2:$F$1200,5,FALSE())),IF($A2477="ST",IF(VLOOKUP($C2477,st!$B$2:$F$400,5,FALSE())="","",VLOOKUP($C2477,st!$B$2:$F$400,5,FALSE())),""))),"")</f>
        <v/>
      </c>
      <c r="H2477" s="35" t="s">
        <v>356</v>
      </c>
      <c r="I2477" s="35" t="s">
        <v>34</v>
      </c>
      <c r="J2477" s="35" t="s">
        <v>85</v>
      </c>
      <c r="K2477" s="35">
        <f t="shared" si="9"/>
        <v>6</v>
      </c>
      <c r="L2477" s="35" t="s">
        <v>39</v>
      </c>
      <c r="M2477" s="35" t="s">
        <v>44</v>
      </c>
      <c r="N2477" s="35" t="s">
        <v>46</v>
      </c>
      <c r="O2477" s="35" t="s">
        <v>49</v>
      </c>
      <c r="P2477" s="35" t="s">
        <v>446</v>
      </c>
      <c r="Q2477" s="35" t="s">
        <v>447</v>
      </c>
      <c r="S2477" s="35" t="s">
        <v>46</v>
      </c>
      <c r="T2477" s="35" t="s">
        <v>49</v>
      </c>
      <c r="U2477" s="35" t="s">
        <v>89</v>
      </c>
      <c r="W2477" s="35" t="s">
        <v>78</v>
      </c>
      <c r="X2477" s="35" t="s">
        <v>1781</v>
      </c>
      <c r="Y2477" s="35" t="s">
        <v>89</v>
      </c>
      <c r="Z2477" s="35" t="s">
        <v>89</v>
      </c>
    </row>
    <row r="2478" spans="1:26" ht="15" customHeight="1">
      <c r="A2478" s="35" t="s">
        <v>1308</v>
      </c>
      <c r="B2478" s="35" t="s">
        <v>1767</v>
      </c>
      <c r="C2478" s="35" t="s">
        <v>1784</v>
      </c>
      <c r="D2478" s="35">
        <f>IFERROR(IF($A2478="HDC",IF(VLOOKUP($C2478,hdc!$B$2:$F$1600,2,FALSE())="","",VLOOKUP($C2478,hdc!$B$2:$F$1600,2,FALSE())),IF($A2478="NAUTICS",IF(VLOOKUP($C2478,nautics!$B$2:$F$1200,2,FALSE())="","",VLOOKUP($C2478,nautics!$B$2:$F$1200,2,FALSE())),IF($A2478="ST",IF(VLOOKUP($C2478,st!$B$2:$F$400,2,FALSE())="","",VLOOKUP($C2478,st!$B$2:$F$400,2,FALSE())),""))),"")</f>
        <v>1</v>
      </c>
      <c r="E2478" s="35" t="str">
        <f>IFERROR(IF($A2478="HDC",IF(VLOOKUP($C2478,hdc!$B$2:$F$1600,3,FALSE())="","",VLOOKUP($C2478,hdc!$B$2:$F$1600,3,FALSE())),IF($A2478="NAUTICS",IF(VLOOKUP($C2478,nautics!$B$2:$F$1200,3,FALSE())="","",VLOOKUP($C2478,nautics!$B$2:$F$1200,3,FALSE())),IF($A2478="ST",IF(VLOOKUP($C2478,st!$B$2:$F$400,3,FALSE())="","",VLOOKUP($C2478,st!$B$2:$F$400,3,FALSE())),""))),"")</f>
        <v/>
      </c>
      <c r="F2478" s="35" t="str">
        <f>IFERROR(IF($A2478="HDC",IF(VLOOKUP($C2478,hdc!$B$2:$F$1600,4,FALSE())="","",VLOOKUP($C2478,hdc!$B$2:$F$1600,4,FALSE())),IF($A2478="NAUTICS",IF(VLOOKUP($C2478,nautics!$B$2:$F$1200,4,FALSE())="","",VLOOKUP($C2478,nautics!$B$2:$F$1200,4,FALSE())),IF($A2478="ST",IF(VLOOKUP($C2478,st!$B$2:$F$400,4,FALSE())="","",VLOOKUP($C2478,st!$B$2:$F$400,4,FALSE())),""))),"")</f>
        <v/>
      </c>
      <c r="G2478" s="35" t="str">
        <f>IFERROR(IF($A2478="HDC",IF(VLOOKUP($C2478,hdc!$B$2:$F$1600,5,FALSE())="","",VLOOKUP($C2478,hdc!$B$2:$F$1600,5,FALSE())),IF($A2478="NAUTICS",IF(VLOOKUP($C2478,nautics!$B$2:$F$1200,5,FALSE())="","",VLOOKUP($C2478,nautics!$B$2:$F$1200,5,FALSE())),IF($A2478="ST",IF(VLOOKUP($C2478,st!$B$2:$F$400,5,FALSE())="","",VLOOKUP($C2478,st!$B$2:$F$400,5,FALSE())),""))),"")</f>
        <v/>
      </c>
      <c r="H2478" s="35" t="s">
        <v>84</v>
      </c>
      <c r="I2478" s="35" t="s">
        <v>34</v>
      </c>
      <c r="J2478" s="35" t="s">
        <v>85</v>
      </c>
      <c r="K2478" s="35">
        <f t="shared" si="9"/>
        <v>6</v>
      </c>
      <c r="L2478" s="35" t="s">
        <v>39</v>
      </c>
      <c r="M2478" s="35" t="s">
        <v>44</v>
      </c>
      <c r="N2478" s="35" t="s">
        <v>46</v>
      </c>
      <c r="O2478" s="35" t="s">
        <v>49</v>
      </c>
      <c r="P2478" s="35" t="s">
        <v>39</v>
      </c>
      <c r="Q2478" s="35" t="s">
        <v>44</v>
      </c>
      <c r="S2478" s="35" t="s">
        <v>46</v>
      </c>
      <c r="T2478" s="35" t="s">
        <v>49</v>
      </c>
      <c r="U2478" s="35" t="s">
        <v>89</v>
      </c>
      <c r="W2478" s="35" t="s">
        <v>78</v>
      </c>
      <c r="X2478" s="35" t="s">
        <v>59</v>
      </c>
      <c r="Y2478" s="35" t="s">
        <v>89</v>
      </c>
      <c r="Z2478" s="35" t="s">
        <v>89</v>
      </c>
    </row>
    <row r="2479" spans="1:26" ht="15" customHeight="1">
      <c r="A2479" s="35" t="s">
        <v>1308</v>
      </c>
      <c r="B2479" s="35" t="s">
        <v>1767</v>
      </c>
      <c r="C2479" s="35" t="s">
        <v>1796</v>
      </c>
      <c r="D2479" s="35">
        <f>IFERROR(IF($A2479="HDC",IF(VLOOKUP($C2479,hdc!$B$2:$F$1600,2,FALSE())="","",VLOOKUP($C2479,hdc!$B$2:$F$1600,2,FALSE())),IF($A2479="NAUTICS",IF(VLOOKUP($C2479,nautics!$B$2:$F$1200,2,FALSE())="","",VLOOKUP($C2479,nautics!$B$2:$F$1200,2,FALSE())),IF($A2479="ST",IF(VLOOKUP($C2479,st!$B$2:$F$400,2,FALSE())="","",VLOOKUP($C2479,st!$B$2:$F$400,2,FALSE())),""))),"")</f>
        <v>1</v>
      </c>
      <c r="E2479" s="35">
        <f>IFERROR(IF($A2479="HDC",IF(VLOOKUP($C2479,hdc!$B$2:$F$1600,3,FALSE())="","",VLOOKUP($C2479,hdc!$B$2:$F$1600,3,FALSE())),IF($A2479="NAUTICS",IF(VLOOKUP($C2479,nautics!$B$2:$F$1200,3,FALSE())="","",VLOOKUP($C2479,nautics!$B$2:$F$1200,3,FALSE())),IF($A2479="ST",IF(VLOOKUP($C2479,st!$B$2:$F$400,3,FALSE())="","",VLOOKUP($C2479,st!$B$2:$F$400,3,FALSE())),""))),"")</f>
        <v>1</v>
      </c>
      <c r="F2479" s="35" t="str">
        <f>IFERROR(IF($A2479="HDC",IF(VLOOKUP($C2479,hdc!$B$2:$F$1600,4,FALSE())="","",VLOOKUP($C2479,hdc!$B$2:$F$1600,4,FALSE())),IF($A2479="NAUTICS",IF(VLOOKUP($C2479,nautics!$B$2:$F$1200,4,FALSE())="","",VLOOKUP($C2479,nautics!$B$2:$F$1200,4,FALSE())),IF($A2479="ST",IF(VLOOKUP($C2479,st!$B$2:$F$400,4,FALSE())="","",VLOOKUP($C2479,st!$B$2:$F$400,4,FALSE())),""))),"")</f>
        <v/>
      </c>
      <c r="G2479" s="35" t="str">
        <f>IFERROR(IF($A2479="HDC",IF(VLOOKUP($C2479,hdc!$B$2:$F$1600,5,FALSE())="","",VLOOKUP($C2479,hdc!$B$2:$F$1600,5,FALSE())),IF($A2479="NAUTICS",IF(VLOOKUP($C2479,nautics!$B$2:$F$1200,5,FALSE())="","",VLOOKUP($C2479,nautics!$B$2:$F$1200,5,FALSE())),IF($A2479="ST",IF(VLOOKUP($C2479,st!$B$2:$F$400,5,FALSE())="","",VLOOKUP($C2479,st!$B$2:$F$400,5,FALSE())),""))),"")</f>
        <v/>
      </c>
      <c r="H2479" s="35" t="s">
        <v>84</v>
      </c>
      <c r="I2479" s="35" t="s">
        <v>34</v>
      </c>
      <c r="J2479" s="35" t="s">
        <v>320</v>
      </c>
      <c r="K2479" s="35">
        <f t="shared" si="9"/>
        <v>20</v>
      </c>
      <c r="L2479" s="35" t="s">
        <v>325</v>
      </c>
      <c r="M2479" s="35" t="s">
        <v>326</v>
      </c>
      <c r="N2479" s="35" t="s">
        <v>46</v>
      </c>
      <c r="O2479" s="35" t="s">
        <v>49</v>
      </c>
      <c r="P2479" s="35" t="s">
        <v>39</v>
      </c>
      <c r="Q2479" s="35" t="s">
        <v>44</v>
      </c>
      <c r="S2479" s="35" t="s">
        <v>46</v>
      </c>
      <c r="T2479" s="35" t="s">
        <v>49</v>
      </c>
      <c r="U2479" s="35" t="s">
        <v>328</v>
      </c>
      <c r="W2479" s="35" t="s">
        <v>78</v>
      </c>
      <c r="X2479" s="35" t="s">
        <v>59</v>
      </c>
      <c r="Y2479" s="35" t="s">
        <v>329</v>
      </c>
      <c r="Z2479" s="35" t="s">
        <v>73</v>
      </c>
    </row>
    <row r="2480" spans="1:26" ht="15" customHeight="1">
      <c r="A2480" s="35" t="s">
        <v>1308</v>
      </c>
      <c r="B2480" s="35" t="s">
        <v>1767</v>
      </c>
      <c r="C2480" s="35" t="s">
        <v>1808</v>
      </c>
      <c r="D2480" s="35">
        <f>IFERROR(IF($A2480="HDC",IF(VLOOKUP($C2480,hdc!$B$2:$F$1600,2,FALSE())="","",VLOOKUP($C2480,hdc!$B$2:$F$1600,2,FALSE())),IF($A2480="NAUTICS",IF(VLOOKUP($C2480,nautics!$B$2:$F$1200,2,FALSE())="","",VLOOKUP($C2480,nautics!$B$2:$F$1200,2,FALSE())),IF($A2480="ST",IF(VLOOKUP($C2480,st!$B$2:$F$400,2,FALSE())="","",VLOOKUP($C2480,st!$B$2:$F$400,2,FALSE())),""))),"")</f>
        <v>1</v>
      </c>
      <c r="E2480" s="35" t="str">
        <f>IFERROR(IF($A2480="HDC",IF(VLOOKUP($C2480,hdc!$B$2:$F$1600,3,FALSE())="","",VLOOKUP($C2480,hdc!$B$2:$F$1600,3,FALSE())),IF($A2480="NAUTICS",IF(VLOOKUP($C2480,nautics!$B$2:$F$1200,3,FALSE())="","",VLOOKUP($C2480,nautics!$B$2:$F$1200,3,FALSE())),IF($A2480="ST",IF(VLOOKUP($C2480,st!$B$2:$F$400,3,FALSE())="","",VLOOKUP($C2480,st!$B$2:$F$400,3,FALSE())),""))),"")</f>
        <v/>
      </c>
      <c r="F2480" s="35" t="str">
        <f>IFERROR(IF($A2480="HDC",IF(VLOOKUP($C2480,hdc!$B$2:$F$1600,4,FALSE())="","",VLOOKUP($C2480,hdc!$B$2:$F$1600,4,FALSE())),IF($A2480="NAUTICS",IF(VLOOKUP($C2480,nautics!$B$2:$F$1200,4,FALSE())="","",VLOOKUP($C2480,nautics!$B$2:$F$1200,4,FALSE())),IF($A2480="ST",IF(VLOOKUP($C2480,st!$B$2:$F$400,4,FALSE())="","",VLOOKUP($C2480,st!$B$2:$F$400,4,FALSE())),""))),"")</f>
        <v/>
      </c>
      <c r="G2480" s="35" t="str">
        <f>IFERROR(IF($A2480="HDC",IF(VLOOKUP($C2480,hdc!$B$2:$F$1600,5,FALSE())="","",VLOOKUP($C2480,hdc!$B$2:$F$1600,5,FALSE())),IF($A2480="NAUTICS",IF(VLOOKUP($C2480,nautics!$B$2:$F$1200,5,FALSE())="","",VLOOKUP($C2480,nautics!$B$2:$F$1200,5,FALSE())),IF($A2480="ST",IF(VLOOKUP($C2480,st!$B$2:$F$400,5,FALSE())="","",VLOOKUP($C2480,st!$B$2:$F$400,5,FALSE())),""))),"")</f>
        <v/>
      </c>
      <c r="H2480" s="35" t="s">
        <v>84</v>
      </c>
      <c r="I2480" s="35" t="s">
        <v>34</v>
      </c>
      <c r="J2480" s="35" t="s">
        <v>85</v>
      </c>
      <c r="K2480" s="35">
        <f t="shared" si="9"/>
        <v>6</v>
      </c>
      <c r="L2480" s="35" t="s">
        <v>39</v>
      </c>
      <c r="M2480" s="35" t="s">
        <v>44</v>
      </c>
      <c r="N2480" s="35" t="s">
        <v>46</v>
      </c>
      <c r="O2480" s="35" t="s">
        <v>49</v>
      </c>
      <c r="P2480" s="35" t="s">
        <v>39</v>
      </c>
      <c r="Q2480" s="35" t="s">
        <v>44</v>
      </c>
      <c r="S2480" s="35" t="s">
        <v>46</v>
      </c>
      <c r="T2480" s="35" t="s">
        <v>49</v>
      </c>
      <c r="U2480" s="35" t="s">
        <v>89</v>
      </c>
      <c r="W2480" s="35" t="s">
        <v>78</v>
      </c>
      <c r="X2480" s="35" t="s">
        <v>59</v>
      </c>
      <c r="Y2480" s="35" t="s">
        <v>89</v>
      </c>
      <c r="Z2480" s="35" t="s">
        <v>89</v>
      </c>
    </row>
    <row r="2481" spans="1:26" ht="15" customHeight="1">
      <c r="A2481" s="35" t="s">
        <v>1308</v>
      </c>
      <c r="B2481" s="35" t="s">
        <v>1767</v>
      </c>
      <c r="C2481" s="35" t="s">
        <v>1818</v>
      </c>
      <c r="D2481" s="35">
        <f>IFERROR(IF($A2481="HDC",IF(VLOOKUP($C2481,hdc!$B$2:$F$1600,2,FALSE())="","",VLOOKUP($C2481,hdc!$B$2:$F$1600,2,FALSE())),IF($A2481="NAUTICS",IF(VLOOKUP($C2481,nautics!$B$2:$F$1200,2,FALSE())="","",VLOOKUP($C2481,nautics!$B$2:$F$1200,2,FALSE())),IF($A2481="ST",IF(VLOOKUP($C2481,st!$B$2:$F$400,2,FALSE())="","",VLOOKUP($C2481,st!$B$2:$F$400,2,FALSE())),""))),"")</f>
        <v>1</v>
      </c>
      <c r="E2481" s="35" t="str">
        <f>IFERROR(IF($A2481="HDC",IF(VLOOKUP($C2481,hdc!$B$2:$F$1600,3,FALSE())="","",VLOOKUP($C2481,hdc!$B$2:$F$1600,3,FALSE())),IF($A2481="NAUTICS",IF(VLOOKUP($C2481,nautics!$B$2:$F$1200,3,FALSE())="","",VLOOKUP($C2481,nautics!$B$2:$F$1200,3,FALSE())),IF($A2481="ST",IF(VLOOKUP($C2481,st!$B$2:$F$400,3,FALSE())="","",VLOOKUP($C2481,st!$B$2:$F$400,3,FALSE())),""))),"")</f>
        <v/>
      </c>
      <c r="F2481" s="35" t="str">
        <f>IFERROR(IF($A2481="HDC",IF(VLOOKUP($C2481,hdc!$B$2:$F$1600,4,FALSE())="","",VLOOKUP($C2481,hdc!$B$2:$F$1600,4,FALSE())),IF($A2481="NAUTICS",IF(VLOOKUP($C2481,nautics!$B$2:$F$1200,4,FALSE())="","",VLOOKUP($C2481,nautics!$B$2:$F$1200,4,FALSE())),IF($A2481="ST",IF(VLOOKUP($C2481,st!$B$2:$F$400,4,FALSE())="","",VLOOKUP($C2481,st!$B$2:$F$400,4,FALSE())),""))),"")</f>
        <v/>
      </c>
      <c r="G2481" s="35" t="str">
        <f>IFERROR(IF($A2481="HDC",IF(VLOOKUP($C2481,hdc!$B$2:$F$1600,5,FALSE())="","",VLOOKUP($C2481,hdc!$B$2:$F$1600,5,FALSE())),IF($A2481="NAUTICS",IF(VLOOKUP($C2481,nautics!$B$2:$F$1200,5,FALSE())="","",VLOOKUP($C2481,nautics!$B$2:$F$1200,5,FALSE())),IF($A2481="ST",IF(VLOOKUP($C2481,st!$B$2:$F$400,5,FALSE())="","",VLOOKUP($C2481,st!$B$2:$F$400,5,FALSE())),""))),"")</f>
        <v/>
      </c>
      <c r="H2481" s="35" t="s">
        <v>84</v>
      </c>
      <c r="I2481" s="35" t="s">
        <v>34</v>
      </c>
      <c r="J2481" s="35" t="s">
        <v>85</v>
      </c>
      <c r="K2481" s="35">
        <f t="shared" si="9"/>
        <v>6</v>
      </c>
      <c r="L2481" s="35" t="s">
        <v>39</v>
      </c>
      <c r="M2481" s="35" t="s">
        <v>44</v>
      </c>
      <c r="N2481" s="35" t="s">
        <v>46</v>
      </c>
      <c r="O2481" s="35" t="s">
        <v>49</v>
      </c>
      <c r="P2481" s="35" t="s">
        <v>39</v>
      </c>
      <c r="Q2481" s="35" t="s">
        <v>44</v>
      </c>
      <c r="S2481" s="35" t="s">
        <v>46</v>
      </c>
      <c r="T2481" s="35" t="s">
        <v>49</v>
      </c>
      <c r="U2481" s="35" t="s">
        <v>89</v>
      </c>
      <c r="W2481" s="35" t="s">
        <v>78</v>
      </c>
      <c r="X2481" s="35" t="s">
        <v>59</v>
      </c>
      <c r="Y2481" s="35" t="s">
        <v>89</v>
      </c>
      <c r="Z2481" s="35" t="s">
        <v>89</v>
      </c>
    </row>
    <row r="2482" spans="1:26" ht="15" customHeight="1">
      <c r="A2482" s="35" t="s">
        <v>1308</v>
      </c>
      <c r="B2482" s="35" t="s">
        <v>1767</v>
      </c>
      <c r="C2482" s="35" t="s">
        <v>1828</v>
      </c>
      <c r="D2482" s="35">
        <f>IFERROR(IF($A2482="HDC",IF(VLOOKUP($C2482,hdc!$B$2:$F$1600,2,FALSE())="","",VLOOKUP($C2482,hdc!$B$2:$F$1600,2,FALSE())),IF($A2482="NAUTICS",IF(VLOOKUP($C2482,nautics!$B$2:$F$1200,2,FALSE())="","",VLOOKUP($C2482,nautics!$B$2:$F$1200,2,FALSE())),IF($A2482="ST",IF(VLOOKUP($C2482,st!$B$2:$F$400,2,FALSE())="","",VLOOKUP($C2482,st!$B$2:$F$400,2,FALSE())),""))),"")</f>
        <v>1</v>
      </c>
      <c r="E2482" s="35" t="str">
        <f>IFERROR(IF($A2482="HDC",IF(VLOOKUP($C2482,hdc!$B$2:$F$1600,3,FALSE())="","",VLOOKUP($C2482,hdc!$B$2:$F$1600,3,FALSE())),IF($A2482="NAUTICS",IF(VLOOKUP($C2482,nautics!$B$2:$F$1200,3,FALSE())="","",VLOOKUP($C2482,nautics!$B$2:$F$1200,3,FALSE())),IF($A2482="ST",IF(VLOOKUP($C2482,st!$B$2:$F$400,3,FALSE())="","",VLOOKUP($C2482,st!$B$2:$F$400,3,FALSE())),""))),"")</f>
        <v/>
      </c>
      <c r="F2482" s="35" t="str">
        <f>IFERROR(IF($A2482="HDC",IF(VLOOKUP($C2482,hdc!$B$2:$F$1600,4,FALSE())="","",VLOOKUP($C2482,hdc!$B$2:$F$1600,4,FALSE())),IF($A2482="NAUTICS",IF(VLOOKUP($C2482,nautics!$B$2:$F$1200,4,FALSE())="","",VLOOKUP($C2482,nautics!$B$2:$F$1200,4,FALSE())),IF($A2482="ST",IF(VLOOKUP($C2482,st!$B$2:$F$400,4,FALSE())="","",VLOOKUP($C2482,st!$B$2:$F$400,4,FALSE())),""))),"")</f>
        <v/>
      </c>
      <c r="G2482" s="35" t="str">
        <f>IFERROR(IF($A2482="HDC",IF(VLOOKUP($C2482,hdc!$B$2:$F$1600,5,FALSE())="","",VLOOKUP($C2482,hdc!$B$2:$F$1600,5,FALSE())),IF($A2482="NAUTICS",IF(VLOOKUP($C2482,nautics!$B$2:$F$1200,5,FALSE())="","",VLOOKUP($C2482,nautics!$B$2:$F$1200,5,FALSE())),IF($A2482="ST",IF(VLOOKUP($C2482,st!$B$2:$F$400,5,FALSE())="","",VLOOKUP($C2482,st!$B$2:$F$400,5,FALSE())),""))),"")</f>
        <v/>
      </c>
      <c r="H2482" s="35" t="s">
        <v>84</v>
      </c>
      <c r="I2482" s="35" t="s">
        <v>34</v>
      </c>
      <c r="J2482" s="35" t="s">
        <v>85</v>
      </c>
      <c r="K2482" s="35">
        <f t="shared" si="9"/>
        <v>6</v>
      </c>
      <c r="L2482" s="35" t="s">
        <v>39</v>
      </c>
      <c r="M2482" s="35" t="s">
        <v>44</v>
      </c>
      <c r="N2482" s="35" t="s">
        <v>46</v>
      </c>
      <c r="O2482" s="35" t="s">
        <v>49</v>
      </c>
      <c r="P2482" s="35" t="s">
        <v>39</v>
      </c>
      <c r="Q2482" s="35" t="s">
        <v>44</v>
      </c>
      <c r="S2482" s="35" t="s">
        <v>46</v>
      </c>
      <c r="T2482" s="35" t="s">
        <v>49</v>
      </c>
      <c r="U2482" s="35" t="s">
        <v>89</v>
      </c>
      <c r="W2482" s="35" t="s">
        <v>78</v>
      </c>
      <c r="X2482" s="35" t="s">
        <v>59</v>
      </c>
      <c r="Y2482" s="35" t="s">
        <v>89</v>
      </c>
      <c r="Z2482" s="35" t="s">
        <v>89</v>
      </c>
    </row>
    <row r="2483" spans="1:26" ht="15" customHeight="1">
      <c r="A2483" s="35" t="s">
        <v>1308</v>
      </c>
      <c r="B2483" s="35" t="s">
        <v>1767</v>
      </c>
      <c r="C2483" s="35" t="s">
        <v>1841</v>
      </c>
      <c r="D2483" s="35">
        <f>IFERROR(IF($A2483="HDC",IF(VLOOKUP($C2483,hdc!$B$2:$F$1600,2,FALSE())="","",VLOOKUP($C2483,hdc!$B$2:$F$1600,2,FALSE())),IF($A2483="NAUTICS",IF(VLOOKUP($C2483,nautics!$B$2:$F$1200,2,FALSE())="","",VLOOKUP($C2483,nautics!$B$2:$F$1200,2,FALSE())),IF($A2483="ST",IF(VLOOKUP($C2483,st!$B$2:$F$400,2,FALSE())="","",VLOOKUP($C2483,st!$B$2:$F$400,2,FALSE())),""))),"")</f>
        <v>1</v>
      </c>
      <c r="E2483" s="35" t="str">
        <f>IFERROR(IF($A2483="HDC",IF(VLOOKUP($C2483,hdc!$B$2:$F$1600,3,FALSE())="","",VLOOKUP($C2483,hdc!$B$2:$F$1600,3,FALSE())),IF($A2483="NAUTICS",IF(VLOOKUP($C2483,nautics!$B$2:$F$1200,3,FALSE())="","",VLOOKUP($C2483,nautics!$B$2:$F$1200,3,FALSE())),IF($A2483="ST",IF(VLOOKUP($C2483,st!$B$2:$F$400,3,FALSE())="","",VLOOKUP($C2483,st!$B$2:$F$400,3,FALSE())),""))),"")</f>
        <v/>
      </c>
      <c r="F2483" s="35" t="str">
        <f>IFERROR(IF($A2483="HDC",IF(VLOOKUP($C2483,hdc!$B$2:$F$1600,4,FALSE())="","",VLOOKUP($C2483,hdc!$B$2:$F$1600,4,FALSE())),IF($A2483="NAUTICS",IF(VLOOKUP($C2483,nautics!$B$2:$F$1200,4,FALSE())="","",VLOOKUP($C2483,nautics!$B$2:$F$1200,4,FALSE())),IF($A2483="ST",IF(VLOOKUP($C2483,st!$B$2:$F$400,4,FALSE())="","",VLOOKUP($C2483,st!$B$2:$F$400,4,FALSE())),""))),"")</f>
        <v/>
      </c>
      <c r="G2483" s="35" t="str">
        <f>IFERROR(IF($A2483="HDC",IF(VLOOKUP($C2483,hdc!$B$2:$F$1600,5,FALSE())="","",VLOOKUP($C2483,hdc!$B$2:$F$1600,5,FALSE())),IF($A2483="NAUTICS",IF(VLOOKUP($C2483,nautics!$B$2:$F$1200,5,FALSE())="","",VLOOKUP($C2483,nautics!$B$2:$F$1200,5,FALSE())),IF($A2483="ST",IF(VLOOKUP($C2483,st!$B$2:$F$400,5,FALSE())="","",VLOOKUP($C2483,st!$B$2:$F$400,5,FALSE())),""))),"")</f>
        <v/>
      </c>
      <c r="H2483" s="35" t="s">
        <v>84</v>
      </c>
      <c r="I2483" s="35" t="s">
        <v>34</v>
      </c>
      <c r="J2483" s="35" t="s">
        <v>85</v>
      </c>
      <c r="K2483" s="35">
        <f t="shared" si="9"/>
        <v>6</v>
      </c>
      <c r="L2483" s="35" t="s">
        <v>39</v>
      </c>
      <c r="M2483" s="35" t="s">
        <v>44</v>
      </c>
      <c r="N2483" s="35" t="s">
        <v>46</v>
      </c>
      <c r="O2483" s="35" t="s">
        <v>49</v>
      </c>
      <c r="P2483" s="35" t="s">
        <v>39</v>
      </c>
      <c r="Q2483" s="35" t="s">
        <v>44</v>
      </c>
      <c r="S2483" s="35" t="s">
        <v>46</v>
      </c>
      <c r="T2483" s="35" t="s">
        <v>49</v>
      </c>
      <c r="U2483" s="35" t="s">
        <v>89</v>
      </c>
      <c r="W2483" s="35" t="s">
        <v>78</v>
      </c>
      <c r="X2483" s="35" t="s">
        <v>59</v>
      </c>
      <c r="Y2483" s="35" t="s">
        <v>89</v>
      </c>
      <c r="Z2483" s="35" t="s">
        <v>89</v>
      </c>
    </row>
    <row r="2484" spans="1:26" ht="15" customHeight="1">
      <c r="A2484" s="35" t="s">
        <v>1308</v>
      </c>
      <c r="B2484" s="35" t="s">
        <v>1767</v>
      </c>
      <c r="C2484" s="35" t="s">
        <v>1853</v>
      </c>
      <c r="D2484" s="35">
        <f>IFERROR(IF($A2484="HDC",IF(VLOOKUP($C2484,hdc!$B$2:$F$1600,2,FALSE())="","",VLOOKUP($C2484,hdc!$B$2:$F$1600,2,FALSE())),IF($A2484="NAUTICS",IF(VLOOKUP($C2484,nautics!$B$2:$F$1200,2,FALSE())="","",VLOOKUP($C2484,nautics!$B$2:$F$1200,2,FALSE())),IF($A2484="ST",IF(VLOOKUP($C2484,st!$B$2:$F$400,2,FALSE())="","",VLOOKUP($C2484,st!$B$2:$F$400,2,FALSE())),""))),"")</f>
        <v>1</v>
      </c>
      <c r="E2484" s="35">
        <f>IFERROR(IF($A2484="HDC",IF(VLOOKUP($C2484,hdc!$B$2:$F$1600,3,FALSE())="","",VLOOKUP($C2484,hdc!$B$2:$F$1600,3,FALSE())),IF($A2484="NAUTICS",IF(VLOOKUP($C2484,nautics!$B$2:$F$1200,3,FALSE())="","",VLOOKUP($C2484,nautics!$B$2:$F$1200,3,FALSE())),IF($A2484="ST",IF(VLOOKUP($C2484,st!$B$2:$F$400,3,FALSE())="","",VLOOKUP($C2484,st!$B$2:$F$400,3,FALSE())),""))),"")</f>
        <v>1</v>
      </c>
      <c r="F2484" s="35" t="str">
        <f>IFERROR(IF($A2484="HDC",IF(VLOOKUP($C2484,hdc!$B$2:$F$1600,4,FALSE())="","",VLOOKUP($C2484,hdc!$B$2:$F$1600,4,FALSE())),IF($A2484="NAUTICS",IF(VLOOKUP($C2484,nautics!$B$2:$F$1200,4,FALSE())="","",VLOOKUP($C2484,nautics!$B$2:$F$1200,4,FALSE())),IF($A2484="ST",IF(VLOOKUP($C2484,st!$B$2:$F$400,4,FALSE())="","",VLOOKUP($C2484,st!$B$2:$F$400,4,FALSE())),""))),"")</f>
        <v/>
      </c>
      <c r="G2484" s="35" t="str">
        <f>IFERROR(IF($A2484="HDC",IF(VLOOKUP($C2484,hdc!$B$2:$F$1600,5,FALSE())="","",VLOOKUP($C2484,hdc!$B$2:$F$1600,5,FALSE())),IF($A2484="NAUTICS",IF(VLOOKUP($C2484,nautics!$B$2:$F$1200,5,FALSE())="","",VLOOKUP($C2484,nautics!$B$2:$F$1200,5,FALSE())),IF($A2484="ST",IF(VLOOKUP($C2484,st!$B$2:$F$400,5,FALSE())="","",VLOOKUP($C2484,st!$B$2:$F$400,5,FALSE())),""))),"")</f>
        <v/>
      </c>
      <c r="H2484" s="35" t="s">
        <v>84</v>
      </c>
      <c r="I2484" s="35" t="s">
        <v>34</v>
      </c>
      <c r="J2484" s="35" t="s">
        <v>1855</v>
      </c>
      <c r="K2484" s="35">
        <f t="shared" si="9"/>
        <v>68</v>
      </c>
      <c r="L2484" s="35" t="s">
        <v>39</v>
      </c>
      <c r="M2484" s="35" t="s">
        <v>44</v>
      </c>
      <c r="N2484" s="35" t="s">
        <v>46</v>
      </c>
      <c r="O2484" s="35" t="s">
        <v>49</v>
      </c>
      <c r="P2484" s="35" t="s">
        <v>628</v>
      </c>
      <c r="Q2484" s="35" t="s">
        <v>629</v>
      </c>
      <c r="S2484" s="35" t="s">
        <v>43</v>
      </c>
      <c r="T2484" s="35" t="s">
        <v>45</v>
      </c>
      <c r="U2484" s="35" t="s">
        <v>1862</v>
      </c>
      <c r="W2484" s="35" t="s">
        <v>57</v>
      </c>
      <c r="X2484" s="35" t="s">
        <v>926</v>
      </c>
      <c r="Y2484" s="35" t="s">
        <v>73</v>
      </c>
      <c r="Z2484" s="35" t="s">
        <v>634</v>
      </c>
    </row>
    <row r="2485" spans="1:26" ht="15" customHeight="1">
      <c r="A2485" s="35" t="s">
        <v>1308</v>
      </c>
      <c r="B2485" s="35" t="s">
        <v>1767</v>
      </c>
      <c r="C2485" s="35" t="s">
        <v>1866</v>
      </c>
      <c r="D2485" s="35">
        <f>IFERROR(IF($A2485="HDC",IF(VLOOKUP($C2485,hdc!$B$2:$F$1600,2,FALSE())="","",VLOOKUP($C2485,hdc!$B$2:$F$1600,2,FALSE())),IF($A2485="NAUTICS",IF(VLOOKUP($C2485,nautics!$B$2:$F$1200,2,FALSE())="","",VLOOKUP($C2485,nautics!$B$2:$F$1200,2,FALSE())),IF($A2485="ST",IF(VLOOKUP($C2485,st!$B$2:$F$400,2,FALSE())="","",VLOOKUP($C2485,st!$B$2:$F$400,2,FALSE())),""))),"")</f>
        <v>1</v>
      </c>
      <c r="E2485" s="35" t="str">
        <f>IFERROR(IF($A2485="HDC",IF(VLOOKUP($C2485,hdc!$B$2:$F$1600,3,FALSE())="","",VLOOKUP($C2485,hdc!$B$2:$F$1600,3,FALSE())),IF($A2485="NAUTICS",IF(VLOOKUP($C2485,nautics!$B$2:$F$1200,3,FALSE())="","",VLOOKUP($C2485,nautics!$B$2:$F$1200,3,FALSE())),IF($A2485="ST",IF(VLOOKUP($C2485,st!$B$2:$F$400,3,FALSE())="","",VLOOKUP($C2485,st!$B$2:$F$400,3,FALSE())),""))),"")</f>
        <v/>
      </c>
      <c r="F2485" s="35" t="str">
        <f>IFERROR(IF($A2485="HDC",IF(VLOOKUP($C2485,hdc!$B$2:$F$1600,4,FALSE())="","",VLOOKUP($C2485,hdc!$B$2:$F$1600,4,FALSE())),IF($A2485="NAUTICS",IF(VLOOKUP($C2485,nautics!$B$2:$F$1200,4,FALSE())="","",VLOOKUP($C2485,nautics!$B$2:$F$1200,4,FALSE())),IF($A2485="ST",IF(VLOOKUP($C2485,st!$B$2:$F$400,4,FALSE())="","",VLOOKUP($C2485,st!$B$2:$F$400,4,FALSE())),""))),"")</f>
        <v/>
      </c>
      <c r="G2485" s="35" t="str">
        <f>IFERROR(IF($A2485="HDC",IF(VLOOKUP($C2485,hdc!$B$2:$F$1600,5,FALSE())="","",VLOOKUP($C2485,hdc!$B$2:$F$1600,5,FALSE())),IF($A2485="NAUTICS",IF(VLOOKUP($C2485,nautics!$B$2:$F$1200,5,FALSE())="","",VLOOKUP($C2485,nautics!$B$2:$F$1200,5,FALSE())),IF($A2485="ST",IF(VLOOKUP($C2485,st!$B$2:$F$400,5,FALSE())="","",VLOOKUP($C2485,st!$B$2:$F$400,5,FALSE())),""))),"")</f>
        <v/>
      </c>
      <c r="H2485" s="35" t="s">
        <v>1869</v>
      </c>
      <c r="I2485" s="35" t="s">
        <v>34</v>
      </c>
      <c r="J2485" s="35" t="s">
        <v>1871</v>
      </c>
      <c r="K2485" s="35">
        <f t="shared" si="9"/>
        <v>22</v>
      </c>
      <c r="L2485" s="35" t="s">
        <v>446</v>
      </c>
      <c r="M2485" s="35" t="s">
        <v>447</v>
      </c>
      <c r="N2485" s="35" t="s">
        <v>46</v>
      </c>
      <c r="O2485" s="35" t="s">
        <v>49</v>
      </c>
      <c r="P2485" s="35" t="s">
        <v>1873</v>
      </c>
      <c r="Q2485" s="35" t="s">
        <v>1875</v>
      </c>
      <c r="S2485" s="35" t="s">
        <v>65</v>
      </c>
      <c r="T2485" s="35" t="s">
        <v>68</v>
      </c>
      <c r="U2485" s="35" t="s">
        <v>1876</v>
      </c>
      <c r="W2485" s="35" t="s">
        <v>57</v>
      </c>
      <c r="X2485" s="35" t="s">
        <v>72</v>
      </c>
      <c r="Y2485" s="35" t="s">
        <v>451</v>
      </c>
      <c r="Z2485" s="35" t="s">
        <v>1878</v>
      </c>
    </row>
    <row r="2486" spans="1:26" ht="15" customHeight="1">
      <c r="A2486" s="35" t="s">
        <v>1308</v>
      </c>
      <c r="B2486" s="35" t="s">
        <v>1767</v>
      </c>
      <c r="C2486" s="35" t="s">
        <v>1880</v>
      </c>
      <c r="D2486" s="35" t="str">
        <f>IFERROR(IF($A2486="HDC",IF(VLOOKUP($C2486,hdc!$B$2:$F$1600,2,FALSE())="","",VLOOKUP($C2486,hdc!$B$2:$F$1600,2,FALSE())),IF($A2486="NAUTICS",IF(VLOOKUP($C2486,nautics!$B$2:$F$1200,2,FALSE())="","",VLOOKUP($C2486,nautics!$B$2:$F$1200,2,FALSE())),IF($A2486="ST",IF(VLOOKUP($C2486,st!$B$2:$F$400,2,FALSE())="","",VLOOKUP($C2486,st!$B$2:$F$400,2,FALSE())),""))),"")</f>
        <v/>
      </c>
      <c r="E2486" s="35" t="str">
        <f>IFERROR(IF($A2486="HDC",IF(VLOOKUP($C2486,hdc!$B$2:$F$1600,3,FALSE())="","",VLOOKUP($C2486,hdc!$B$2:$F$1600,3,FALSE())),IF($A2486="NAUTICS",IF(VLOOKUP($C2486,nautics!$B$2:$F$1200,3,FALSE())="","",VLOOKUP($C2486,nautics!$B$2:$F$1200,3,FALSE())),IF($A2486="ST",IF(VLOOKUP($C2486,st!$B$2:$F$400,3,FALSE())="","",VLOOKUP($C2486,st!$B$2:$F$400,3,FALSE())),""))),"")</f>
        <v/>
      </c>
      <c r="F2486" s="35" t="str">
        <f>IFERROR(IF($A2486="HDC",IF(VLOOKUP($C2486,hdc!$B$2:$F$1600,4,FALSE())="","",VLOOKUP($C2486,hdc!$B$2:$F$1600,4,FALSE())),IF($A2486="NAUTICS",IF(VLOOKUP($C2486,nautics!$B$2:$F$1200,4,FALSE())="","",VLOOKUP($C2486,nautics!$B$2:$F$1200,4,FALSE())),IF($A2486="ST",IF(VLOOKUP($C2486,st!$B$2:$F$400,4,FALSE())="","",VLOOKUP($C2486,st!$B$2:$F$400,4,FALSE())),""))),"")</f>
        <v/>
      </c>
      <c r="G2486" s="35" t="str">
        <f>IFERROR(IF($A2486="HDC",IF(VLOOKUP($C2486,hdc!$B$2:$F$1600,5,FALSE())="","",VLOOKUP($C2486,hdc!$B$2:$F$1600,5,FALSE())),IF($A2486="NAUTICS",IF(VLOOKUP($C2486,nautics!$B$2:$F$1200,5,FALSE())="","",VLOOKUP($C2486,nautics!$B$2:$F$1200,5,FALSE())),IF($A2486="ST",IF(VLOOKUP($C2486,st!$B$2:$F$400,5,FALSE())="","",VLOOKUP($C2486,st!$B$2:$F$400,5,FALSE())),""))),"")</f>
        <v/>
      </c>
      <c r="H2486" s="35" t="s">
        <v>83</v>
      </c>
      <c r="I2486" s="35" t="s">
        <v>34</v>
      </c>
      <c r="J2486" s="35" t="s">
        <v>748</v>
      </c>
      <c r="K2486" s="35">
        <f t="shared" si="9"/>
        <v>26</v>
      </c>
      <c r="L2486" s="35" t="s">
        <v>170</v>
      </c>
      <c r="M2486" s="35" t="s">
        <v>171</v>
      </c>
      <c r="N2486" s="35" t="s">
        <v>46</v>
      </c>
      <c r="O2486" s="35" t="s">
        <v>49</v>
      </c>
      <c r="P2486" s="35" t="s">
        <v>446</v>
      </c>
      <c r="Q2486" s="35" t="s">
        <v>447</v>
      </c>
      <c r="S2486" s="35" t="s">
        <v>46</v>
      </c>
      <c r="T2486" s="35" t="s">
        <v>49</v>
      </c>
      <c r="U2486" s="35" t="s">
        <v>751</v>
      </c>
      <c r="W2486" s="35" t="s">
        <v>78</v>
      </c>
      <c r="X2486" s="35" t="s">
        <v>59</v>
      </c>
      <c r="Y2486" s="35" t="s">
        <v>177</v>
      </c>
      <c r="Z2486" s="35" t="s">
        <v>451</v>
      </c>
    </row>
    <row r="2487" spans="1:26" ht="15" customHeight="1">
      <c r="A2487" s="35" t="s">
        <v>1308</v>
      </c>
      <c r="B2487" s="35" t="s">
        <v>1767</v>
      </c>
      <c r="C2487" s="35" t="s">
        <v>1891</v>
      </c>
      <c r="D2487" s="35">
        <f>IFERROR(IF($A2487="HDC",IF(VLOOKUP($C2487,hdc!$B$2:$F$1600,2,FALSE())="","",VLOOKUP($C2487,hdc!$B$2:$F$1600,2,FALSE())),IF($A2487="NAUTICS",IF(VLOOKUP($C2487,nautics!$B$2:$F$1200,2,FALSE())="","",VLOOKUP($C2487,nautics!$B$2:$F$1200,2,FALSE())),IF($A2487="ST",IF(VLOOKUP($C2487,st!$B$2:$F$400,2,FALSE())="","",VLOOKUP($C2487,st!$B$2:$F$400,2,FALSE())),""))),"")</f>
        <v>1</v>
      </c>
      <c r="E2487" s="35">
        <f>IFERROR(IF($A2487="HDC",IF(VLOOKUP($C2487,hdc!$B$2:$F$1600,3,FALSE())="","",VLOOKUP($C2487,hdc!$B$2:$F$1600,3,FALSE())),IF($A2487="NAUTICS",IF(VLOOKUP($C2487,nautics!$B$2:$F$1200,3,FALSE())="","",VLOOKUP($C2487,nautics!$B$2:$F$1200,3,FALSE())),IF($A2487="ST",IF(VLOOKUP($C2487,st!$B$2:$F$400,3,FALSE())="","",VLOOKUP($C2487,st!$B$2:$F$400,3,FALSE())),""))),"")</f>
        <v>1</v>
      </c>
      <c r="F2487" s="35" t="str">
        <f>IFERROR(IF($A2487="HDC",IF(VLOOKUP($C2487,hdc!$B$2:$F$1600,4,FALSE())="","",VLOOKUP($C2487,hdc!$B$2:$F$1600,4,FALSE())),IF($A2487="NAUTICS",IF(VLOOKUP($C2487,nautics!$B$2:$F$1200,4,FALSE())="","",VLOOKUP($C2487,nautics!$B$2:$F$1200,4,FALSE())),IF($A2487="ST",IF(VLOOKUP($C2487,st!$B$2:$F$400,4,FALSE())="","",VLOOKUP($C2487,st!$B$2:$F$400,4,FALSE())),""))),"")</f>
        <v/>
      </c>
      <c r="G2487" s="35" t="str">
        <f>IFERROR(IF($A2487="HDC",IF(VLOOKUP($C2487,hdc!$B$2:$F$1600,5,FALSE())="","",VLOOKUP($C2487,hdc!$B$2:$F$1600,5,FALSE())),IF($A2487="NAUTICS",IF(VLOOKUP($C2487,nautics!$B$2:$F$1200,5,FALSE())="","",VLOOKUP($C2487,nautics!$B$2:$F$1200,5,FALSE())),IF($A2487="ST",IF(VLOOKUP($C2487,st!$B$2:$F$400,5,FALSE())="","",VLOOKUP($C2487,st!$B$2:$F$400,5,FALSE())),""))),"")</f>
        <v/>
      </c>
      <c r="H2487" s="35" t="s">
        <v>415</v>
      </c>
      <c r="I2487" s="35" t="s">
        <v>31</v>
      </c>
      <c r="J2487" s="35" t="s">
        <v>651</v>
      </c>
      <c r="K2487" s="35">
        <f t="shared" si="9"/>
        <v>18</v>
      </c>
      <c r="L2487" s="35" t="s">
        <v>637</v>
      </c>
      <c r="M2487" s="35" t="s">
        <v>639</v>
      </c>
      <c r="N2487" s="35" t="s">
        <v>46</v>
      </c>
      <c r="O2487" s="35" t="s">
        <v>49</v>
      </c>
      <c r="P2487" s="35" t="s">
        <v>170</v>
      </c>
      <c r="Q2487" s="35" t="s">
        <v>171</v>
      </c>
      <c r="S2487" s="35" t="s">
        <v>46</v>
      </c>
      <c r="T2487" s="35" t="s">
        <v>49</v>
      </c>
      <c r="U2487" s="35" t="s">
        <v>652</v>
      </c>
      <c r="W2487" s="35" t="s">
        <v>78</v>
      </c>
      <c r="X2487" s="35" t="s">
        <v>59</v>
      </c>
      <c r="Y2487" s="35" t="s">
        <v>646</v>
      </c>
      <c r="Z2487" s="35" t="s">
        <v>177</v>
      </c>
    </row>
    <row r="2488" spans="1:26" ht="15" customHeight="1">
      <c r="A2488" s="35" t="s">
        <v>1308</v>
      </c>
      <c r="B2488" s="35" t="s">
        <v>1767</v>
      </c>
      <c r="C2488" s="35" t="s">
        <v>1900</v>
      </c>
      <c r="D2488" s="35">
        <f>IFERROR(IF($A2488="HDC",IF(VLOOKUP($C2488,hdc!$B$2:$F$1600,2,FALSE())="","",VLOOKUP($C2488,hdc!$B$2:$F$1600,2,FALSE())),IF($A2488="NAUTICS",IF(VLOOKUP($C2488,nautics!$B$2:$F$1200,2,FALSE())="","",VLOOKUP($C2488,nautics!$B$2:$F$1200,2,FALSE())),IF($A2488="ST",IF(VLOOKUP($C2488,st!$B$2:$F$400,2,FALSE())="","",VLOOKUP($C2488,st!$B$2:$F$400,2,FALSE())),""))),"")</f>
        <v>1</v>
      </c>
      <c r="E2488" s="35">
        <f>IFERROR(IF($A2488="HDC",IF(VLOOKUP($C2488,hdc!$B$2:$F$1600,3,FALSE())="","",VLOOKUP($C2488,hdc!$B$2:$F$1600,3,FALSE())),IF($A2488="NAUTICS",IF(VLOOKUP($C2488,nautics!$B$2:$F$1200,3,FALSE())="","",VLOOKUP($C2488,nautics!$B$2:$F$1200,3,FALSE())),IF($A2488="ST",IF(VLOOKUP($C2488,st!$B$2:$F$400,3,FALSE())="","",VLOOKUP($C2488,st!$B$2:$F$400,3,FALSE())),""))),"")</f>
        <v>1</v>
      </c>
      <c r="F2488" s="35" t="str">
        <f>IFERROR(IF($A2488="HDC",IF(VLOOKUP($C2488,hdc!$B$2:$F$1600,4,FALSE())="","",VLOOKUP($C2488,hdc!$B$2:$F$1600,4,FALSE())),IF($A2488="NAUTICS",IF(VLOOKUP($C2488,nautics!$B$2:$F$1200,4,FALSE())="","",VLOOKUP($C2488,nautics!$B$2:$F$1200,4,FALSE())),IF($A2488="ST",IF(VLOOKUP($C2488,st!$B$2:$F$400,4,FALSE())="","",VLOOKUP($C2488,st!$B$2:$F$400,4,FALSE())),""))),"")</f>
        <v/>
      </c>
      <c r="G2488" s="35" t="str">
        <f>IFERROR(IF($A2488="HDC",IF(VLOOKUP($C2488,hdc!$B$2:$F$1600,5,FALSE())="","",VLOOKUP($C2488,hdc!$B$2:$F$1600,5,FALSE())),IF($A2488="NAUTICS",IF(VLOOKUP($C2488,nautics!$B$2:$F$1200,5,FALSE())="","",VLOOKUP($C2488,nautics!$B$2:$F$1200,5,FALSE())),IF($A2488="ST",IF(VLOOKUP($C2488,st!$B$2:$F$400,5,FALSE())="","",VLOOKUP($C2488,st!$B$2:$F$400,5,FALSE())),""))),"")</f>
        <v/>
      </c>
      <c r="H2488" s="35" t="s">
        <v>84</v>
      </c>
      <c r="I2488" s="35" t="s">
        <v>34</v>
      </c>
      <c r="J2488" s="35" t="s">
        <v>1215</v>
      </c>
      <c r="K2488" s="35">
        <f t="shared" si="9"/>
        <v>16</v>
      </c>
      <c r="L2488" s="35" t="s">
        <v>834</v>
      </c>
      <c r="M2488" s="35" t="s">
        <v>835</v>
      </c>
      <c r="N2488" s="35" t="s">
        <v>46</v>
      </c>
      <c r="O2488" s="35" t="s">
        <v>49</v>
      </c>
      <c r="P2488" s="35" t="s">
        <v>170</v>
      </c>
      <c r="Q2488" s="35" t="s">
        <v>171</v>
      </c>
      <c r="S2488" s="35" t="s">
        <v>46</v>
      </c>
      <c r="T2488" s="35" t="s">
        <v>49</v>
      </c>
      <c r="U2488" s="35" t="s">
        <v>1220</v>
      </c>
      <c r="W2488" s="35" t="s">
        <v>78</v>
      </c>
      <c r="X2488" s="35" t="s">
        <v>59</v>
      </c>
      <c r="Y2488" s="35" t="s">
        <v>840</v>
      </c>
      <c r="Z2488" s="35" t="s">
        <v>177</v>
      </c>
    </row>
    <row r="2489" spans="1:26" ht="15" customHeight="1">
      <c r="A2489" s="35" t="s">
        <v>1308</v>
      </c>
      <c r="B2489" s="35" t="s">
        <v>1767</v>
      </c>
      <c r="C2489" s="35" t="s">
        <v>1908</v>
      </c>
      <c r="D2489" s="35">
        <f>IFERROR(IF($A2489="HDC",IF(VLOOKUP($C2489,hdc!$B$2:$F$1600,2,FALSE())="","",VLOOKUP($C2489,hdc!$B$2:$F$1600,2,FALSE())),IF($A2489="NAUTICS",IF(VLOOKUP($C2489,nautics!$B$2:$F$1200,2,FALSE())="","",VLOOKUP($C2489,nautics!$B$2:$F$1200,2,FALSE())),IF($A2489="ST",IF(VLOOKUP($C2489,st!$B$2:$F$400,2,FALSE())="","",VLOOKUP($C2489,st!$B$2:$F$400,2,FALSE())),""))),"")</f>
        <v>1</v>
      </c>
      <c r="E2489" s="35">
        <f>IFERROR(IF($A2489="HDC",IF(VLOOKUP($C2489,hdc!$B$2:$F$1600,3,FALSE())="","",VLOOKUP($C2489,hdc!$B$2:$F$1600,3,FALSE())),IF($A2489="NAUTICS",IF(VLOOKUP($C2489,nautics!$B$2:$F$1200,3,FALSE())="","",VLOOKUP($C2489,nautics!$B$2:$F$1200,3,FALSE())),IF($A2489="ST",IF(VLOOKUP($C2489,st!$B$2:$F$400,3,FALSE())="","",VLOOKUP($C2489,st!$B$2:$F$400,3,FALSE())),""))),"")</f>
        <v>1</v>
      </c>
      <c r="F2489" s="35" t="str">
        <f>IFERROR(IF($A2489="HDC",IF(VLOOKUP($C2489,hdc!$B$2:$F$1600,4,FALSE())="","",VLOOKUP($C2489,hdc!$B$2:$F$1600,4,FALSE())),IF($A2489="NAUTICS",IF(VLOOKUP($C2489,nautics!$B$2:$F$1200,4,FALSE())="","",VLOOKUP($C2489,nautics!$B$2:$F$1200,4,FALSE())),IF($A2489="ST",IF(VLOOKUP($C2489,st!$B$2:$F$400,4,FALSE())="","",VLOOKUP($C2489,st!$B$2:$F$400,4,FALSE())),""))),"")</f>
        <v/>
      </c>
      <c r="G2489" s="35" t="str">
        <f>IFERROR(IF($A2489="HDC",IF(VLOOKUP($C2489,hdc!$B$2:$F$1600,5,FALSE())="","",VLOOKUP($C2489,hdc!$B$2:$F$1600,5,FALSE())),IF($A2489="NAUTICS",IF(VLOOKUP($C2489,nautics!$B$2:$F$1200,5,FALSE())="","",VLOOKUP($C2489,nautics!$B$2:$F$1200,5,FALSE())),IF($A2489="ST",IF(VLOOKUP($C2489,st!$B$2:$F$400,5,FALSE())="","",VLOOKUP($C2489,st!$B$2:$F$400,5,FALSE())),""))),"")</f>
        <v/>
      </c>
      <c r="H2489" s="35" t="s">
        <v>84</v>
      </c>
      <c r="I2489" s="35" t="s">
        <v>34</v>
      </c>
      <c r="J2489" s="35" t="s">
        <v>564</v>
      </c>
      <c r="K2489" s="35">
        <f t="shared" si="9"/>
        <v>19</v>
      </c>
      <c r="L2489" s="35" t="s">
        <v>170</v>
      </c>
      <c r="M2489" s="35" t="s">
        <v>171</v>
      </c>
      <c r="N2489" s="35" t="s">
        <v>46</v>
      </c>
      <c r="O2489" s="35" t="s">
        <v>49</v>
      </c>
      <c r="P2489" s="35" t="s">
        <v>39</v>
      </c>
      <c r="Q2489" s="35" t="s">
        <v>44</v>
      </c>
      <c r="S2489" s="35" t="s">
        <v>46</v>
      </c>
      <c r="T2489" s="35" t="s">
        <v>49</v>
      </c>
      <c r="U2489" s="35" t="s">
        <v>567</v>
      </c>
      <c r="W2489" s="35" t="s">
        <v>78</v>
      </c>
      <c r="X2489" s="35" t="s">
        <v>94</v>
      </c>
      <c r="Y2489" s="35" t="s">
        <v>177</v>
      </c>
      <c r="Z2489" s="35" t="s">
        <v>73</v>
      </c>
    </row>
    <row r="2490" spans="1:26" ht="15" customHeight="1">
      <c r="A2490" s="35" t="s">
        <v>1308</v>
      </c>
      <c r="B2490" s="35" t="s">
        <v>1767</v>
      </c>
      <c r="C2490" s="35" t="s">
        <v>1919</v>
      </c>
      <c r="D2490" s="35">
        <f>IFERROR(IF($A2490="HDC",IF(VLOOKUP($C2490,hdc!$B$2:$F$1600,2,FALSE())="","",VLOOKUP($C2490,hdc!$B$2:$F$1600,2,FALSE())),IF($A2490="NAUTICS",IF(VLOOKUP($C2490,nautics!$B$2:$F$1200,2,FALSE())="","",VLOOKUP($C2490,nautics!$B$2:$F$1200,2,FALSE())),IF($A2490="ST",IF(VLOOKUP($C2490,st!$B$2:$F$400,2,FALSE())="","",VLOOKUP($C2490,st!$B$2:$F$400,2,FALSE())),""))),"")</f>
        <v>1</v>
      </c>
      <c r="E2490" s="35">
        <f>IFERROR(IF($A2490="HDC",IF(VLOOKUP($C2490,hdc!$B$2:$F$1600,3,FALSE())="","",VLOOKUP($C2490,hdc!$B$2:$F$1600,3,FALSE())),IF($A2490="NAUTICS",IF(VLOOKUP($C2490,nautics!$B$2:$F$1200,3,FALSE())="","",VLOOKUP($C2490,nautics!$B$2:$F$1200,3,FALSE())),IF($A2490="ST",IF(VLOOKUP($C2490,st!$B$2:$F$400,3,FALSE())="","",VLOOKUP($C2490,st!$B$2:$F$400,3,FALSE())),""))),"")</f>
        <v>1</v>
      </c>
      <c r="F2490" s="35" t="str">
        <f>IFERROR(IF($A2490="HDC",IF(VLOOKUP($C2490,hdc!$B$2:$F$1600,4,FALSE())="","",VLOOKUP($C2490,hdc!$B$2:$F$1600,4,FALSE())),IF($A2490="NAUTICS",IF(VLOOKUP($C2490,nautics!$B$2:$F$1200,4,FALSE())="","",VLOOKUP($C2490,nautics!$B$2:$F$1200,4,FALSE())),IF($A2490="ST",IF(VLOOKUP($C2490,st!$B$2:$F$400,4,FALSE())="","",VLOOKUP($C2490,st!$B$2:$F$400,4,FALSE())),""))),"")</f>
        <v/>
      </c>
      <c r="G2490" s="35" t="str">
        <f>IFERROR(IF($A2490="HDC",IF(VLOOKUP($C2490,hdc!$B$2:$F$1600,5,FALSE())="","",VLOOKUP($C2490,hdc!$B$2:$F$1600,5,FALSE())),IF($A2490="NAUTICS",IF(VLOOKUP($C2490,nautics!$B$2:$F$1200,5,FALSE())="","",VLOOKUP($C2490,nautics!$B$2:$F$1200,5,FALSE())),IF($A2490="ST",IF(VLOOKUP($C2490,st!$B$2:$F$400,5,FALSE())="","",VLOOKUP($C2490,st!$B$2:$F$400,5,FALSE())),""))),"")</f>
        <v/>
      </c>
      <c r="H2490" s="35" t="s">
        <v>84</v>
      </c>
      <c r="I2490" s="35" t="s">
        <v>34</v>
      </c>
      <c r="J2490" s="35" t="s">
        <v>1014</v>
      </c>
      <c r="K2490" s="35">
        <f t="shared" si="9"/>
        <v>17</v>
      </c>
      <c r="L2490" s="35" t="s">
        <v>1224</v>
      </c>
      <c r="M2490" s="35" t="s">
        <v>1225</v>
      </c>
      <c r="N2490" s="35" t="s">
        <v>46</v>
      </c>
      <c r="O2490" s="35" t="s">
        <v>49</v>
      </c>
      <c r="P2490" s="35" t="s">
        <v>170</v>
      </c>
      <c r="Q2490" s="35" t="s">
        <v>171</v>
      </c>
      <c r="S2490" s="35" t="s">
        <v>46</v>
      </c>
      <c r="T2490" s="35" t="s">
        <v>49</v>
      </c>
      <c r="U2490" s="35" t="s">
        <v>1227</v>
      </c>
      <c r="W2490" s="35" t="s">
        <v>78</v>
      </c>
      <c r="X2490" s="35" t="s">
        <v>59</v>
      </c>
      <c r="Y2490" s="35" t="s">
        <v>1230</v>
      </c>
      <c r="Z2490" s="35" t="s">
        <v>177</v>
      </c>
    </row>
    <row r="2491" spans="1:26" ht="15" customHeight="1">
      <c r="A2491" s="35" t="s">
        <v>1308</v>
      </c>
      <c r="B2491" s="35" t="s">
        <v>1935</v>
      </c>
      <c r="C2491" s="35" t="s">
        <v>1936</v>
      </c>
      <c r="D2491" s="35" t="str">
        <f>IFERROR(IF($A2491="HDC",IF(VLOOKUP($C2491,hdc!$B$2:$F$1600,2,FALSE())="","",VLOOKUP($C2491,hdc!$B$2:$F$1600,2,FALSE())),IF($A2491="NAUTICS",IF(VLOOKUP($C2491,nautics!$B$2:$F$1200,2,FALSE())="","",VLOOKUP($C2491,nautics!$B$2:$F$1200,2,FALSE())),IF($A2491="ST",IF(VLOOKUP($C2491,st!$B$2:$F$400,2,FALSE())="","",VLOOKUP($C2491,st!$B$2:$F$400,2,FALSE())),""))),"")</f>
        <v/>
      </c>
      <c r="E2491" s="35" t="str">
        <f>IFERROR(IF($A2491="HDC",IF(VLOOKUP($C2491,hdc!$B$2:$F$1600,3,FALSE())="","",VLOOKUP($C2491,hdc!$B$2:$F$1600,3,FALSE())),IF($A2491="NAUTICS",IF(VLOOKUP($C2491,nautics!$B$2:$F$1200,3,FALSE())="","",VLOOKUP($C2491,nautics!$B$2:$F$1200,3,FALSE())),IF($A2491="ST",IF(VLOOKUP($C2491,st!$B$2:$F$400,3,FALSE())="","",VLOOKUP($C2491,st!$B$2:$F$400,3,FALSE())),""))),"")</f>
        <v/>
      </c>
      <c r="F2491" s="35" t="str">
        <f>IFERROR(IF($A2491="HDC",IF(VLOOKUP($C2491,hdc!$B$2:$F$1600,4,FALSE())="","",VLOOKUP($C2491,hdc!$B$2:$F$1600,4,FALSE())),IF($A2491="NAUTICS",IF(VLOOKUP($C2491,nautics!$B$2:$F$1200,4,FALSE())="","",VLOOKUP($C2491,nautics!$B$2:$F$1200,4,FALSE())),IF($A2491="ST",IF(VLOOKUP($C2491,st!$B$2:$F$400,4,FALSE())="","",VLOOKUP($C2491,st!$B$2:$F$400,4,FALSE())),""))),"")</f>
        <v/>
      </c>
      <c r="G2491" s="35" t="str">
        <f>IFERROR(IF($A2491="HDC",IF(VLOOKUP($C2491,hdc!$B$2:$F$1600,5,FALSE())="","",VLOOKUP($C2491,hdc!$B$2:$F$1600,5,FALSE())),IF($A2491="NAUTICS",IF(VLOOKUP($C2491,nautics!$B$2:$F$1200,5,FALSE())="","",VLOOKUP($C2491,nautics!$B$2:$F$1200,5,FALSE())),IF($A2491="ST",IF(VLOOKUP($C2491,st!$B$2:$F$400,5,FALSE())="","",VLOOKUP($C2491,st!$B$2:$F$400,5,FALSE())),""))),"")</f>
        <v/>
      </c>
      <c r="H2491" s="35" t="s">
        <v>344</v>
      </c>
      <c r="I2491" s="35" t="s">
        <v>31</v>
      </c>
      <c r="J2491" s="35" t="s">
        <v>1939</v>
      </c>
      <c r="K2491" s="35">
        <f t="shared" si="9"/>
        <v>16</v>
      </c>
      <c r="L2491" s="35" t="s">
        <v>834</v>
      </c>
      <c r="M2491" s="35" t="s">
        <v>835</v>
      </c>
      <c r="N2491" s="35" t="s">
        <v>46</v>
      </c>
      <c r="O2491" s="35" t="s">
        <v>49</v>
      </c>
      <c r="P2491" s="35" t="s">
        <v>1947</v>
      </c>
      <c r="Q2491" s="35" t="s">
        <v>1949</v>
      </c>
      <c r="S2491" s="35" t="s">
        <v>642</v>
      </c>
      <c r="T2491" s="35" t="s">
        <v>643</v>
      </c>
      <c r="U2491" s="35" t="s">
        <v>1950</v>
      </c>
      <c r="W2491" s="35" t="s">
        <v>57</v>
      </c>
      <c r="X2491" s="35" t="s">
        <v>59</v>
      </c>
      <c r="Y2491" s="35" t="s">
        <v>840</v>
      </c>
      <c r="Z2491" s="35" t="s">
        <v>1953</v>
      </c>
    </row>
    <row r="2492" spans="1:26" ht="15" customHeight="1">
      <c r="A2492" s="35" t="s">
        <v>1308</v>
      </c>
      <c r="B2492" s="35" t="s">
        <v>1935</v>
      </c>
      <c r="C2492" s="35" t="s">
        <v>1957</v>
      </c>
      <c r="D2492" s="35">
        <f>IFERROR(IF($A2492="HDC",IF(VLOOKUP($C2492,hdc!$B$2:$F$1600,2,FALSE())="","",VLOOKUP($C2492,hdc!$B$2:$F$1600,2,FALSE())),IF($A2492="NAUTICS",IF(VLOOKUP($C2492,nautics!$B$2:$F$1200,2,FALSE())="","",VLOOKUP($C2492,nautics!$B$2:$F$1200,2,FALSE())),IF($A2492="ST",IF(VLOOKUP($C2492,st!$B$2:$F$400,2,FALSE())="","",VLOOKUP($C2492,st!$B$2:$F$400,2,FALSE())),""))),"")</f>
        <v>1</v>
      </c>
      <c r="E2492" s="35">
        <f>IFERROR(IF($A2492="HDC",IF(VLOOKUP($C2492,hdc!$B$2:$F$1600,3,FALSE())="","",VLOOKUP($C2492,hdc!$B$2:$F$1600,3,FALSE())),IF($A2492="NAUTICS",IF(VLOOKUP($C2492,nautics!$B$2:$F$1200,3,FALSE())="","",VLOOKUP($C2492,nautics!$B$2:$F$1200,3,FALSE())),IF($A2492="ST",IF(VLOOKUP($C2492,st!$B$2:$F$400,3,FALSE())="","",VLOOKUP($C2492,st!$B$2:$F$400,3,FALSE())),""))),"")</f>
        <v>1</v>
      </c>
      <c r="F2492" s="35" t="str">
        <f>IFERROR(IF($A2492="HDC",IF(VLOOKUP($C2492,hdc!$B$2:$F$1600,4,FALSE())="","",VLOOKUP($C2492,hdc!$B$2:$F$1600,4,FALSE())),IF($A2492="NAUTICS",IF(VLOOKUP($C2492,nautics!$B$2:$F$1200,4,FALSE())="","",VLOOKUP($C2492,nautics!$B$2:$F$1200,4,FALSE())),IF($A2492="ST",IF(VLOOKUP($C2492,st!$B$2:$F$400,4,FALSE())="","",VLOOKUP($C2492,st!$B$2:$F$400,4,FALSE())),""))),"")</f>
        <v/>
      </c>
      <c r="G2492" s="35" t="str">
        <f>IFERROR(IF($A2492="HDC",IF(VLOOKUP($C2492,hdc!$B$2:$F$1600,5,FALSE())="","",VLOOKUP($C2492,hdc!$B$2:$F$1600,5,FALSE())),IF($A2492="NAUTICS",IF(VLOOKUP($C2492,nautics!$B$2:$F$1200,5,FALSE())="","",VLOOKUP($C2492,nautics!$B$2:$F$1200,5,FALSE())),IF($A2492="ST",IF(VLOOKUP($C2492,st!$B$2:$F$400,5,FALSE())="","",VLOOKUP($C2492,st!$B$2:$F$400,5,FALSE())),""))),"")</f>
        <v/>
      </c>
      <c r="H2492" s="35" t="s">
        <v>259</v>
      </c>
      <c r="I2492" s="35" t="s">
        <v>31</v>
      </c>
      <c r="J2492" s="35" t="s">
        <v>1382</v>
      </c>
      <c r="K2492" s="35">
        <f t="shared" si="9"/>
        <v>19</v>
      </c>
      <c r="L2492" s="35" t="s">
        <v>637</v>
      </c>
      <c r="M2492" s="35" t="s">
        <v>639</v>
      </c>
      <c r="N2492" s="35" t="s">
        <v>46</v>
      </c>
      <c r="O2492" s="35" t="s">
        <v>49</v>
      </c>
      <c r="P2492" s="35" t="s">
        <v>834</v>
      </c>
      <c r="Q2492" s="35" t="s">
        <v>835</v>
      </c>
      <c r="S2492" s="35" t="s">
        <v>46</v>
      </c>
      <c r="T2492" s="35" t="s">
        <v>49</v>
      </c>
      <c r="U2492" s="35" t="s">
        <v>1393</v>
      </c>
      <c r="W2492" s="35" t="s">
        <v>78</v>
      </c>
      <c r="X2492" s="35" t="s">
        <v>1969</v>
      </c>
      <c r="Y2492" s="35" t="s">
        <v>646</v>
      </c>
      <c r="Z2492" s="35" t="s">
        <v>840</v>
      </c>
    </row>
    <row r="2493" spans="1:26" ht="15" customHeight="1">
      <c r="A2493" s="35" t="s">
        <v>1308</v>
      </c>
      <c r="B2493" s="35" t="s">
        <v>1935</v>
      </c>
      <c r="C2493" s="35" t="s">
        <v>1971</v>
      </c>
      <c r="D2493" s="35" t="str">
        <f>IFERROR(IF($A2493="HDC",IF(VLOOKUP($C2493,hdc!$B$2:$F$1600,2,FALSE())="","",VLOOKUP($C2493,hdc!$B$2:$F$1600,2,FALSE())),IF($A2493="NAUTICS",IF(VLOOKUP($C2493,nautics!$B$2:$F$1200,2,FALSE())="","",VLOOKUP($C2493,nautics!$B$2:$F$1200,2,FALSE())),IF($A2493="ST",IF(VLOOKUP($C2493,st!$B$2:$F$400,2,FALSE())="","",VLOOKUP($C2493,st!$B$2:$F$400,2,FALSE())),""))),"")</f>
        <v/>
      </c>
      <c r="E2493" s="35" t="str">
        <f>IFERROR(IF($A2493="HDC",IF(VLOOKUP($C2493,hdc!$B$2:$F$1600,3,FALSE())="","",VLOOKUP($C2493,hdc!$B$2:$F$1600,3,FALSE())),IF($A2493="NAUTICS",IF(VLOOKUP($C2493,nautics!$B$2:$F$1200,3,FALSE())="","",VLOOKUP($C2493,nautics!$B$2:$F$1200,3,FALSE())),IF($A2493="ST",IF(VLOOKUP($C2493,st!$B$2:$F$400,3,FALSE())="","",VLOOKUP($C2493,st!$B$2:$F$400,3,FALSE())),""))),"")</f>
        <v/>
      </c>
      <c r="F2493" s="35" t="str">
        <f>IFERROR(IF($A2493="HDC",IF(VLOOKUP($C2493,hdc!$B$2:$F$1600,4,FALSE())="","",VLOOKUP($C2493,hdc!$B$2:$F$1600,4,FALSE())),IF($A2493="NAUTICS",IF(VLOOKUP($C2493,nautics!$B$2:$F$1200,4,FALSE())="","",VLOOKUP($C2493,nautics!$B$2:$F$1200,4,FALSE())),IF($A2493="ST",IF(VLOOKUP($C2493,st!$B$2:$F$400,4,FALSE())="","",VLOOKUP($C2493,st!$B$2:$F$400,4,FALSE())),""))),"")</f>
        <v/>
      </c>
      <c r="G2493" s="35" t="str">
        <f>IFERROR(IF($A2493="HDC",IF(VLOOKUP($C2493,hdc!$B$2:$F$1600,5,FALSE())="","",VLOOKUP($C2493,hdc!$B$2:$F$1600,5,FALSE())),IF($A2493="NAUTICS",IF(VLOOKUP($C2493,nautics!$B$2:$F$1200,5,FALSE())="","",VLOOKUP($C2493,nautics!$B$2:$F$1200,5,FALSE())),IF($A2493="ST",IF(VLOOKUP($C2493,st!$B$2:$F$400,5,FALSE())="","",VLOOKUP($C2493,st!$B$2:$F$400,5,FALSE())),""))),"")</f>
        <v/>
      </c>
      <c r="H2493" s="35" t="s">
        <v>344</v>
      </c>
      <c r="I2493" s="35" t="s">
        <v>31</v>
      </c>
      <c r="J2493" s="35" t="s">
        <v>1973</v>
      </c>
      <c r="K2493" s="35">
        <f t="shared" si="9"/>
        <v>20</v>
      </c>
      <c r="L2493" s="35" t="s">
        <v>1224</v>
      </c>
      <c r="M2493" s="35" t="s">
        <v>1225</v>
      </c>
      <c r="N2493" s="35" t="s">
        <v>46</v>
      </c>
      <c r="O2493" s="35" t="s">
        <v>49</v>
      </c>
      <c r="P2493" s="35" t="s">
        <v>1976</v>
      </c>
      <c r="Q2493" s="35" t="s">
        <v>1977</v>
      </c>
      <c r="S2493" s="35" t="s">
        <v>642</v>
      </c>
      <c r="T2493" s="35" t="s">
        <v>643</v>
      </c>
      <c r="U2493" s="35" t="s">
        <v>1980</v>
      </c>
      <c r="W2493" s="35" t="s">
        <v>57</v>
      </c>
      <c r="X2493" s="35" t="s">
        <v>59</v>
      </c>
      <c r="Y2493" s="35" t="s">
        <v>1230</v>
      </c>
      <c r="Z2493" s="35" t="s">
        <v>1953</v>
      </c>
    </row>
    <row r="2494" spans="1:26" ht="15" customHeight="1">
      <c r="A2494" s="35" t="s">
        <v>1308</v>
      </c>
      <c r="B2494" s="35" t="s">
        <v>1935</v>
      </c>
      <c r="C2494" s="35" t="s">
        <v>1984</v>
      </c>
      <c r="D2494" s="35">
        <f>IFERROR(IF($A2494="HDC",IF(VLOOKUP($C2494,hdc!$B$2:$F$1600,2,FALSE())="","",VLOOKUP($C2494,hdc!$B$2:$F$1600,2,FALSE())),IF($A2494="NAUTICS",IF(VLOOKUP($C2494,nautics!$B$2:$F$1200,2,FALSE())="","",VLOOKUP($C2494,nautics!$B$2:$F$1200,2,FALSE())),IF($A2494="ST",IF(VLOOKUP($C2494,st!$B$2:$F$400,2,FALSE())="","",VLOOKUP($C2494,st!$B$2:$F$400,2,FALSE())),""))),"")</f>
        <v>1</v>
      </c>
      <c r="E2494" s="35">
        <f>IFERROR(IF($A2494="HDC",IF(VLOOKUP($C2494,hdc!$B$2:$F$1600,3,FALSE())="","",VLOOKUP($C2494,hdc!$B$2:$F$1600,3,FALSE())),IF($A2494="NAUTICS",IF(VLOOKUP($C2494,nautics!$B$2:$F$1200,3,FALSE())="","",VLOOKUP($C2494,nautics!$B$2:$F$1200,3,FALSE())),IF($A2494="ST",IF(VLOOKUP($C2494,st!$B$2:$F$400,3,FALSE())="","",VLOOKUP($C2494,st!$B$2:$F$400,3,FALSE())),""))),"")</f>
        <v>1</v>
      </c>
      <c r="F2494" s="35" t="str">
        <f>IFERROR(IF($A2494="HDC",IF(VLOOKUP($C2494,hdc!$B$2:$F$1600,4,FALSE())="","",VLOOKUP($C2494,hdc!$B$2:$F$1600,4,FALSE())),IF($A2494="NAUTICS",IF(VLOOKUP($C2494,nautics!$B$2:$F$1200,4,FALSE())="","",VLOOKUP($C2494,nautics!$B$2:$F$1200,4,FALSE())),IF($A2494="ST",IF(VLOOKUP($C2494,st!$B$2:$F$400,4,FALSE())="","",VLOOKUP($C2494,st!$B$2:$F$400,4,FALSE())),""))),"")</f>
        <v/>
      </c>
      <c r="G2494" s="35" t="str">
        <f>IFERROR(IF($A2494="HDC",IF(VLOOKUP($C2494,hdc!$B$2:$F$1600,5,FALSE())="","",VLOOKUP($C2494,hdc!$B$2:$F$1600,5,FALSE())),IF($A2494="NAUTICS",IF(VLOOKUP($C2494,nautics!$B$2:$F$1200,5,FALSE())="","",VLOOKUP($C2494,nautics!$B$2:$F$1200,5,FALSE())),IF($A2494="ST",IF(VLOOKUP($C2494,st!$B$2:$F$400,5,FALSE())="","",VLOOKUP($C2494,st!$B$2:$F$400,5,FALSE())),""))),"")</f>
        <v/>
      </c>
      <c r="H2494" s="35" t="s">
        <v>259</v>
      </c>
      <c r="I2494" s="35" t="s">
        <v>31</v>
      </c>
      <c r="J2494" s="35" t="s">
        <v>1450</v>
      </c>
      <c r="K2494" s="35">
        <f t="shared" si="9"/>
        <v>14</v>
      </c>
      <c r="L2494" s="35" t="s">
        <v>637</v>
      </c>
      <c r="M2494" s="35" t="s">
        <v>639</v>
      </c>
      <c r="N2494" s="35" t="s">
        <v>46</v>
      </c>
      <c r="O2494" s="35" t="s">
        <v>49</v>
      </c>
      <c r="P2494" s="35" t="s">
        <v>1224</v>
      </c>
      <c r="Q2494" s="35" t="s">
        <v>1225</v>
      </c>
      <c r="S2494" s="35" t="s">
        <v>46</v>
      </c>
      <c r="T2494" s="35" t="s">
        <v>49</v>
      </c>
      <c r="U2494" s="35" t="s">
        <v>1459</v>
      </c>
      <c r="W2494" s="35" t="s">
        <v>78</v>
      </c>
      <c r="X2494" s="35" t="s">
        <v>59</v>
      </c>
      <c r="Y2494" s="35" t="s">
        <v>646</v>
      </c>
      <c r="Z2494" s="35" t="s">
        <v>1230</v>
      </c>
    </row>
    <row r="2495" spans="1:26" ht="15" customHeight="1">
      <c r="A2495" s="35" t="s">
        <v>1308</v>
      </c>
      <c r="B2495" s="35" t="s">
        <v>1935</v>
      </c>
      <c r="C2495" s="35" t="s">
        <v>1995</v>
      </c>
      <c r="D2495" s="35" t="str">
        <f>IFERROR(IF($A2495="HDC",IF(VLOOKUP($C2495,hdc!$B$2:$F$1600,2,FALSE())="","",VLOOKUP($C2495,hdc!$B$2:$F$1600,2,FALSE())),IF($A2495="NAUTICS",IF(VLOOKUP($C2495,nautics!$B$2:$F$1200,2,FALSE())="","",VLOOKUP($C2495,nautics!$B$2:$F$1200,2,FALSE())),IF($A2495="ST",IF(VLOOKUP($C2495,st!$B$2:$F$400,2,FALSE())="","",VLOOKUP($C2495,st!$B$2:$F$400,2,FALSE())),""))),"")</f>
        <v/>
      </c>
      <c r="E2495" s="35" t="str">
        <f>IFERROR(IF($A2495="HDC",IF(VLOOKUP($C2495,hdc!$B$2:$F$1600,3,FALSE())="","",VLOOKUP($C2495,hdc!$B$2:$F$1600,3,FALSE())),IF($A2495="NAUTICS",IF(VLOOKUP($C2495,nautics!$B$2:$F$1200,3,FALSE())="","",VLOOKUP($C2495,nautics!$B$2:$F$1200,3,FALSE())),IF($A2495="ST",IF(VLOOKUP($C2495,st!$B$2:$F$400,3,FALSE())="","",VLOOKUP($C2495,st!$B$2:$F$400,3,FALSE())),""))),"")</f>
        <v/>
      </c>
      <c r="F2495" s="35" t="str">
        <f>IFERROR(IF($A2495="HDC",IF(VLOOKUP($C2495,hdc!$B$2:$F$1600,4,FALSE())="","",VLOOKUP($C2495,hdc!$B$2:$F$1600,4,FALSE())),IF($A2495="NAUTICS",IF(VLOOKUP($C2495,nautics!$B$2:$F$1200,4,FALSE())="","",VLOOKUP($C2495,nautics!$B$2:$F$1200,4,FALSE())),IF($A2495="ST",IF(VLOOKUP($C2495,st!$B$2:$F$400,4,FALSE())="","",VLOOKUP($C2495,st!$B$2:$F$400,4,FALSE())),""))),"")</f>
        <v/>
      </c>
      <c r="G2495" s="35" t="str">
        <f>IFERROR(IF($A2495="HDC",IF(VLOOKUP($C2495,hdc!$B$2:$F$1600,5,FALSE())="","",VLOOKUP($C2495,hdc!$B$2:$F$1600,5,FALSE())),IF($A2495="NAUTICS",IF(VLOOKUP($C2495,nautics!$B$2:$F$1200,5,FALSE())="","",VLOOKUP($C2495,nautics!$B$2:$F$1200,5,FALSE())),IF($A2495="ST",IF(VLOOKUP($C2495,st!$B$2:$F$400,5,FALSE())="","",VLOOKUP($C2495,st!$B$2:$F$400,5,FALSE())),""))),"")</f>
        <v/>
      </c>
      <c r="H2495" s="35" t="s">
        <v>344</v>
      </c>
      <c r="I2495" s="35" t="s">
        <v>31</v>
      </c>
      <c r="J2495" s="35" t="s">
        <v>1939</v>
      </c>
      <c r="K2495" s="35">
        <f t="shared" si="9"/>
        <v>16</v>
      </c>
      <c r="L2495" s="35" t="s">
        <v>834</v>
      </c>
      <c r="M2495" s="35" t="s">
        <v>835</v>
      </c>
      <c r="N2495" s="35" t="s">
        <v>46</v>
      </c>
      <c r="O2495" s="35" t="s">
        <v>49</v>
      </c>
      <c r="P2495" s="35" t="s">
        <v>1947</v>
      </c>
      <c r="Q2495" s="35" t="s">
        <v>1949</v>
      </c>
      <c r="S2495" s="35" t="s">
        <v>642</v>
      </c>
      <c r="T2495" s="35" t="s">
        <v>643</v>
      </c>
      <c r="U2495" s="35" t="s">
        <v>1950</v>
      </c>
      <c r="W2495" s="35" t="s">
        <v>57</v>
      </c>
      <c r="X2495" s="35" t="s">
        <v>203</v>
      </c>
      <c r="Y2495" s="35" t="s">
        <v>840</v>
      </c>
      <c r="Z2495" s="35" t="s">
        <v>1953</v>
      </c>
    </row>
    <row r="2496" spans="1:26" ht="15" customHeight="1">
      <c r="A2496" s="35" t="s">
        <v>1308</v>
      </c>
      <c r="B2496" s="35" t="s">
        <v>1935</v>
      </c>
      <c r="C2496" s="35" t="s">
        <v>2011</v>
      </c>
      <c r="D2496" s="35" t="str">
        <f>IFERROR(IF($A2496="HDC",IF(VLOOKUP($C2496,hdc!$B$2:$F$1600,2,FALSE())="","",VLOOKUP($C2496,hdc!$B$2:$F$1600,2,FALSE())),IF($A2496="NAUTICS",IF(VLOOKUP($C2496,nautics!$B$2:$F$1200,2,FALSE())="","",VLOOKUP($C2496,nautics!$B$2:$F$1200,2,FALSE())),IF($A2496="ST",IF(VLOOKUP($C2496,st!$B$2:$F$400,2,FALSE())="","",VLOOKUP($C2496,st!$B$2:$F$400,2,FALSE())),""))),"")</f>
        <v/>
      </c>
      <c r="E2496" s="35" t="str">
        <f>IFERROR(IF($A2496="HDC",IF(VLOOKUP($C2496,hdc!$B$2:$F$1600,3,FALSE())="","",VLOOKUP($C2496,hdc!$B$2:$F$1600,3,FALSE())),IF($A2496="NAUTICS",IF(VLOOKUP($C2496,nautics!$B$2:$F$1200,3,FALSE())="","",VLOOKUP($C2496,nautics!$B$2:$F$1200,3,FALSE())),IF($A2496="ST",IF(VLOOKUP($C2496,st!$B$2:$F$400,3,FALSE())="","",VLOOKUP($C2496,st!$B$2:$F$400,3,FALSE())),""))),"")</f>
        <v/>
      </c>
      <c r="F2496" s="35" t="str">
        <f>IFERROR(IF($A2496="HDC",IF(VLOOKUP($C2496,hdc!$B$2:$F$1600,4,FALSE())="","",VLOOKUP($C2496,hdc!$B$2:$F$1600,4,FALSE())),IF($A2496="NAUTICS",IF(VLOOKUP($C2496,nautics!$B$2:$F$1200,4,FALSE())="","",VLOOKUP($C2496,nautics!$B$2:$F$1200,4,FALSE())),IF($A2496="ST",IF(VLOOKUP($C2496,st!$B$2:$F$400,4,FALSE())="","",VLOOKUP($C2496,st!$B$2:$F$400,4,FALSE())),""))),"")</f>
        <v/>
      </c>
      <c r="G2496" s="35" t="str">
        <f>IFERROR(IF($A2496="HDC",IF(VLOOKUP($C2496,hdc!$B$2:$F$1600,5,FALSE())="","",VLOOKUP($C2496,hdc!$B$2:$F$1600,5,FALSE())),IF($A2496="NAUTICS",IF(VLOOKUP($C2496,nautics!$B$2:$F$1200,5,FALSE())="","",VLOOKUP($C2496,nautics!$B$2:$F$1200,5,FALSE())),IF($A2496="ST",IF(VLOOKUP($C2496,st!$B$2:$F$400,5,FALSE())="","",VLOOKUP($C2496,st!$B$2:$F$400,5,FALSE())),""))),"")</f>
        <v/>
      </c>
      <c r="H2496" s="35" t="s">
        <v>344</v>
      </c>
      <c r="I2496" s="35" t="s">
        <v>31</v>
      </c>
      <c r="J2496" s="35" t="s">
        <v>1973</v>
      </c>
      <c r="K2496" s="35">
        <f t="shared" si="9"/>
        <v>20</v>
      </c>
      <c r="L2496" s="35" t="s">
        <v>1224</v>
      </c>
      <c r="M2496" s="35" t="s">
        <v>1225</v>
      </c>
      <c r="N2496" s="35" t="s">
        <v>46</v>
      </c>
      <c r="O2496" s="35" t="s">
        <v>49</v>
      </c>
      <c r="P2496" s="35" t="s">
        <v>1976</v>
      </c>
      <c r="Q2496" s="35" t="s">
        <v>1977</v>
      </c>
      <c r="S2496" s="35" t="s">
        <v>642</v>
      </c>
      <c r="T2496" s="35" t="s">
        <v>643</v>
      </c>
      <c r="U2496" s="35" t="s">
        <v>1980</v>
      </c>
      <c r="W2496" s="35" t="s">
        <v>57</v>
      </c>
      <c r="X2496" s="35" t="s">
        <v>203</v>
      </c>
      <c r="Y2496" s="35" t="s">
        <v>1230</v>
      </c>
      <c r="Z2496" s="35" t="s">
        <v>1953</v>
      </c>
    </row>
    <row r="2497" spans="1:26" ht="15" customHeight="1">
      <c r="A2497" s="35" t="s">
        <v>1308</v>
      </c>
      <c r="B2497" s="35" t="s">
        <v>1935</v>
      </c>
      <c r="C2497" s="35" t="s">
        <v>2025</v>
      </c>
      <c r="D2497" s="35">
        <f>IFERROR(IF($A2497="HDC",IF(VLOOKUP($C2497,hdc!$B$2:$F$1600,2,FALSE())="","",VLOOKUP($C2497,hdc!$B$2:$F$1600,2,FALSE())),IF($A2497="NAUTICS",IF(VLOOKUP($C2497,nautics!$B$2:$F$1200,2,FALSE())="","",VLOOKUP($C2497,nautics!$B$2:$F$1200,2,FALSE())),IF($A2497="ST",IF(VLOOKUP($C2497,st!$B$2:$F$400,2,FALSE())="","",VLOOKUP($C2497,st!$B$2:$F$400,2,FALSE())),""))),"")</f>
        <v>1</v>
      </c>
      <c r="E2497" s="35">
        <f>IFERROR(IF($A2497="HDC",IF(VLOOKUP($C2497,hdc!$B$2:$F$1600,3,FALSE())="","",VLOOKUP($C2497,hdc!$B$2:$F$1600,3,FALSE())),IF($A2497="NAUTICS",IF(VLOOKUP($C2497,nautics!$B$2:$F$1200,3,FALSE())="","",VLOOKUP($C2497,nautics!$B$2:$F$1200,3,FALSE())),IF($A2497="ST",IF(VLOOKUP($C2497,st!$B$2:$F$400,3,FALSE())="","",VLOOKUP($C2497,st!$B$2:$F$400,3,FALSE())),""))),"")</f>
        <v>1</v>
      </c>
      <c r="F2497" s="35" t="str">
        <f>IFERROR(IF($A2497="HDC",IF(VLOOKUP($C2497,hdc!$B$2:$F$1600,4,FALSE())="","",VLOOKUP($C2497,hdc!$B$2:$F$1600,4,FALSE())),IF($A2497="NAUTICS",IF(VLOOKUP($C2497,nautics!$B$2:$F$1200,4,FALSE())="","",VLOOKUP($C2497,nautics!$B$2:$F$1200,4,FALSE())),IF($A2497="ST",IF(VLOOKUP($C2497,st!$B$2:$F$400,4,FALSE())="","",VLOOKUP($C2497,st!$B$2:$F$400,4,FALSE())),""))),"")</f>
        <v/>
      </c>
      <c r="G2497" s="35" t="str">
        <f>IFERROR(IF($A2497="HDC",IF(VLOOKUP($C2497,hdc!$B$2:$F$1600,5,FALSE())="","",VLOOKUP($C2497,hdc!$B$2:$F$1600,5,FALSE())),IF($A2497="NAUTICS",IF(VLOOKUP($C2497,nautics!$B$2:$F$1200,5,FALSE())="","",VLOOKUP($C2497,nautics!$B$2:$F$1200,5,FALSE())),IF($A2497="ST",IF(VLOOKUP($C2497,st!$B$2:$F$400,5,FALSE())="","",VLOOKUP($C2497,st!$B$2:$F$400,5,FALSE())),""))),"")</f>
        <v/>
      </c>
      <c r="H2497" s="35" t="s">
        <v>148</v>
      </c>
      <c r="I2497" s="35" t="s">
        <v>31</v>
      </c>
      <c r="J2497" s="35" t="s">
        <v>2030</v>
      </c>
      <c r="K2497" s="35">
        <f t="shared" si="9"/>
        <v>15</v>
      </c>
      <c r="L2497" s="35" t="s">
        <v>455</v>
      </c>
      <c r="M2497" s="35" t="s">
        <v>456</v>
      </c>
      <c r="N2497" s="35" t="s">
        <v>46</v>
      </c>
      <c r="O2497" s="35" t="s">
        <v>49</v>
      </c>
      <c r="P2497" s="35" t="s">
        <v>1947</v>
      </c>
      <c r="Q2497" s="35" t="s">
        <v>1949</v>
      </c>
      <c r="S2497" s="35" t="s">
        <v>642</v>
      </c>
      <c r="T2497" s="35" t="s">
        <v>643</v>
      </c>
      <c r="U2497" s="35" t="s">
        <v>2034</v>
      </c>
      <c r="W2497" s="35" t="s">
        <v>57</v>
      </c>
      <c r="X2497" s="35" t="s">
        <v>1969</v>
      </c>
      <c r="Y2497" s="35" t="s">
        <v>460</v>
      </c>
      <c r="Z2497" s="35" t="s">
        <v>1953</v>
      </c>
    </row>
    <row r="2498" spans="1:26" ht="15" customHeight="1">
      <c r="A2498" s="35" t="s">
        <v>1308</v>
      </c>
      <c r="B2498" s="35" t="s">
        <v>1935</v>
      </c>
      <c r="C2498" s="35" t="s">
        <v>2037</v>
      </c>
      <c r="D2498" s="35">
        <f>IFERROR(IF($A2498="HDC",IF(VLOOKUP($C2498,hdc!$B$2:$F$1600,2,FALSE())="","",VLOOKUP($C2498,hdc!$B$2:$F$1600,2,FALSE())),IF($A2498="NAUTICS",IF(VLOOKUP($C2498,nautics!$B$2:$F$1200,2,FALSE())="","",VLOOKUP($C2498,nautics!$B$2:$F$1200,2,FALSE())),IF($A2498="ST",IF(VLOOKUP($C2498,st!$B$2:$F$400,2,FALSE())="","",VLOOKUP($C2498,st!$B$2:$F$400,2,FALSE())),""))),"")</f>
        <v>1</v>
      </c>
      <c r="E2498" s="35">
        <f>IFERROR(IF($A2498="HDC",IF(VLOOKUP($C2498,hdc!$B$2:$F$1600,3,FALSE())="","",VLOOKUP($C2498,hdc!$B$2:$F$1600,3,FALSE())),IF($A2498="NAUTICS",IF(VLOOKUP($C2498,nautics!$B$2:$F$1200,3,FALSE())="","",VLOOKUP($C2498,nautics!$B$2:$F$1200,3,FALSE())),IF($A2498="ST",IF(VLOOKUP($C2498,st!$B$2:$F$400,3,FALSE())="","",VLOOKUP($C2498,st!$B$2:$F$400,3,FALSE())),""))),"")</f>
        <v>1</v>
      </c>
      <c r="F2498" s="35" t="str">
        <f>IFERROR(IF($A2498="HDC",IF(VLOOKUP($C2498,hdc!$B$2:$F$1600,4,FALSE())="","",VLOOKUP($C2498,hdc!$B$2:$F$1600,4,FALSE())),IF($A2498="NAUTICS",IF(VLOOKUP($C2498,nautics!$B$2:$F$1200,4,FALSE())="","",VLOOKUP($C2498,nautics!$B$2:$F$1200,4,FALSE())),IF($A2498="ST",IF(VLOOKUP($C2498,st!$B$2:$F$400,4,FALSE())="","",VLOOKUP($C2498,st!$B$2:$F$400,4,FALSE())),""))),"")</f>
        <v/>
      </c>
      <c r="G2498" s="35" t="str">
        <f>IFERROR(IF($A2498="HDC",IF(VLOOKUP($C2498,hdc!$B$2:$F$1600,5,FALSE())="","",VLOOKUP($C2498,hdc!$B$2:$F$1600,5,FALSE())),IF($A2498="NAUTICS",IF(VLOOKUP($C2498,nautics!$B$2:$F$1200,5,FALSE())="","",VLOOKUP($C2498,nautics!$B$2:$F$1200,5,FALSE())),IF($A2498="ST",IF(VLOOKUP($C2498,st!$B$2:$F$400,5,FALSE())="","",VLOOKUP($C2498,st!$B$2:$F$400,5,FALSE())),""))),"")</f>
        <v/>
      </c>
      <c r="H2498" s="35" t="s">
        <v>148</v>
      </c>
      <c r="I2498" s="35" t="s">
        <v>31</v>
      </c>
      <c r="J2498" s="35" t="s">
        <v>2030</v>
      </c>
      <c r="K2498" s="35">
        <f t="shared" si="9"/>
        <v>15</v>
      </c>
      <c r="L2498" s="35" t="s">
        <v>455</v>
      </c>
      <c r="M2498" s="35" t="s">
        <v>456</v>
      </c>
      <c r="N2498" s="35" t="s">
        <v>46</v>
      </c>
      <c r="O2498" s="35" t="s">
        <v>49</v>
      </c>
      <c r="P2498" s="35" t="s">
        <v>1976</v>
      </c>
      <c r="Q2498" s="35" t="s">
        <v>1977</v>
      </c>
      <c r="S2498" s="35" t="s">
        <v>642</v>
      </c>
      <c r="T2498" s="35" t="s">
        <v>643</v>
      </c>
      <c r="U2498" s="35" t="s">
        <v>2034</v>
      </c>
      <c r="W2498" s="35" t="s">
        <v>57</v>
      </c>
      <c r="X2498" s="35" t="s">
        <v>1969</v>
      </c>
      <c r="Y2498" s="35" t="s">
        <v>460</v>
      </c>
      <c r="Z2498" s="35" t="s">
        <v>1953</v>
      </c>
    </row>
    <row r="2499" spans="1:26" ht="15" customHeight="1">
      <c r="A2499" s="35" t="s">
        <v>1308</v>
      </c>
      <c r="B2499" s="35" t="s">
        <v>1935</v>
      </c>
      <c r="C2499" s="35" t="s">
        <v>2051</v>
      </c>
      <c r="D2499" s="35">
        <f>IFERROR(IF($A2499="HDC",IF(VLOOKUP($C2499,hdc!$B$2:$F$1600,2,FALSE())="","",VLOOKUP($C2499,hdc!$B$2:$F$1600,2,FALSE())),IF($A2499="NAUTICS",IF(VLOOKUP($C2499,nautics!$B$2:$F$1200,2,FALSE())="","",VLOOKUP($C2499,nautics!$B$2:$F$1200,2,FALSE())),IF($A2499="ST",IF(VLOOKUP($C2499,st!$B$2:$F$400,2,FALSE())="","",VLOOKUP($C2499,st!$B$2:$F$400,2,FALSE())),""))),"")</f>
        <v>1</v>
      </c>
      <c r="E2499" s="35">
        <f>IFERROR(IF($A2499="HDC",IF(VLOOKUP($C2499,hdc!$B$2:$F$1600,3,FALSE())="","",VLOOKUP($C2499,hdc!$B$2:$F$1600,3,FALSE())),IF($A2499="NAUTICS",IF(VLOOKUP($C2499,nautics!$B$2:$F$1200,3,FALSE())="","",VLOOKUP($C2499,nautics!$B$2:$F$1200,3,FALSE())),IF($A2499="ST",IF(VLOOKUP($C2499,st!$B$2:$F$400,3,FALSE())="","",VLOOKUP($C2499,st!$B$2:$F$400,3,FALSE())),""))),"")</f>
        <v>1</v>
      </c>
      <c r="F2499" s="35" t="str">
        <f>IFERROR(IF($A2499="HDC",IF(VLOOKUP($C2499,hdc!$B$2:$F$1600,4,FALSE())="","",VLOOKUP($C2499,hdc!$B$2:$F$1600,4,FALSE())),IF($A2499="NAUTICS",IF(VLOOKUP($C2499,nautics!$B$2:$F$1200,4,FALSE())="","",VLOOKUP($C2499,nautics!$B$2:$F$1200,4,FALSE())),IF($A2499="ST",IF(VLOOKUP($C2499,st!$B$2:$F$400,4,FALSE())="","",VLOOKUP($C2499,st!$B$2:$F$400,4,FALSE())),""))),"")</f>
        <v/>
      </c>
      <c r="G2499" s="35" t="str">
        <f>IFERROR(IF($A2499="HDC",IF(VLOOKUP($C2499,hdc!$B$2:$F$1600,5,FALSE())="","",VLOOKUP($C2499,hdc!$B$2:$F$1600,5,FALSE())),IF($A2499="NAUTICS",IF(VLOOKUP($C2499,nautics!$B$2:$F$1200,5,FALSE())="","",VLOOKUP($C2499,nautics!$B$2:$F$1200,5,FALSE())),IF($A2499="ST",IF(VLOOKUP($C2499,st!$B$2:$F$400,5,FALSE())="","",VLOOKUP($C2499,st!$B$2:$F$400,5,FALSE())),""))),"")</f>
        <v/>
      </c>
      <c r="H2499" s="35" t="s">
        <v>155</v>
      </c>
      <c r="I2499" s="35" t="s">
        <v>34</v>
      </c>
      <c r="J2499" s="35" t="s">
        <v>1014</v>
      </c>
      <c r="K2499" s="35">
        <f t="shared" si="9"/>
        <v>17</v>
      </c>
      <c r="L2499" s="35" t="s">
        <v>1224</v>
      </c>
      <c r="M2499" s="35" t="s">
        <v>1225</v>
      </c>
      <c r="N2499" s="35" t="s">
        <v>46</v>
      </c>
      <c r="O2499" s="35" t="s">
        <v>49</v>
      </c>
      <c r="P2499" s="35" t="s">
        <v>170</v>
      </c>
      <c r="Q2499" s="35" t="s">
        <v>171</v>
      </c>
      <c r="S2499" s="35" t="s">
        <v>46</v>
      </c>
      <c r="T2499" s="35" t="s">
        <v>49</v>
      </c>
      <c r="U2499" s="35" t="s">
        <v>1227</v>
      </c>
      <c r="W2499" s="35" t="s">
        <v>78</v>
      </c>
      <c r="X2499" s="35" t="s">
        <v>59</v>
      </c>
      <c r="Y2499" s="35" t="s">
        <v>1230</v>
      </c>
      <c r="Z2499" s="35" t="s">
        <v>177</v>
      </c>
    </row>
    <row r="2500" spans="1:26" ht="15" customHeight="1">
      <c r="A2500" s="35" t="s">
        <v>1308</v>
      </c>
      <c r="B2500" s="35" t="s">
        <v>1935</v>
      </c>
      <c r="C2500" s="35" t="s">
        <v>2062</v>
      </c>
      <c r="D2500" s="35">
        <f>IFERROR(IF($A2500="HDC",IF(VLOOKUP($C2500,hdc!$B$2:$F$1600,2,FALSE())="","",VLOOKUP($C2500,hdc!$B$2:$F$1600,2,FALSE())),IF($A2500="NAUTICS",IF(VLOOKUP($C2500,nautics!$B$2:$F$1200,2,FALSE())="","",VLOOKUP($C2500,nautics!$B$2:$F$1200,2,FALSE())),IF($A2500="ST",IF(VLOOKUP($C2500,st!$B$2:$F$400,2,FALSE())="","",VLOOKUP($C2500,st!$B$2:$F$400,2,FALSE())),""))),"")</f>
        <v>1</v>
      </c>
      <c r="E2500" s="35">
        <f>IFERROR(IF($A2500="HDC",IF(VLOOKUP($C2500,hdc!$B$2:$F$1600,3,FALSE())="","",VLOOKUP($C2500,hdc!$B$2:$F$1600,3,FALSE())),IF($A2500="NAUTICS",IF(VLOOKUP($C2500,nautics!$B$2:$F$1200,3,FALSE())="","",VLOOKUP($C2500,nautics!$B$2:$F$1200,3,FALSE())),IF($A2500="ST",IF(VLOOKUP($C2500,st!$B$2:$F$400,3,FALSE())="","",VLOOKUP($C2500,st!$B$2:$F$400,3,FALSE())),""))),"")</f>
        <v>1</v>
      </c>
      <c r="F2500" s="35" t="str">
        <f>IFERROR(IF($A2500="HDC",IF(VLOOKUP($C2500,hdc!$B$2:$F$1600,4,FALSE())="","",VLOOKUP($C2500,hdc!$B$2:$F$1600,4,FALSE())),IF($A2500="NAUTICS",IF(VLOOKUP($C2500,nautics!$B$2:$F$1200,4,FALSE())="","",VLOOKUP($C2500,nautics!$B$2:$F$1200,4,FALSE())),IF($A2500="ST",IF(VLOOKUP($C2500,st!$B$2:$F$400,4,FALSE())="","",VLOOKUP($C2500,st!$B$2:$F$400,4,FALSE())),""))),"")</f>
        <v/>
      </c>
      <c r="G2500" s="35" t="str">
        <f>IFERROR(IF($A2500="HDC",IF(VLOOKUP($C2500,hdc!$B$2:$F$1600,5,FALSE())="","",VLOOKUP($C2500,hdc!$B$2:$F$1600,5,FALSE())),IF($A2500="NAUTICS",IF(VLOOKUP($C2500,nautics!$B$2:$F$1200,5,FALSE())="","",VLOOKUP($C2500,nautics!$B$2:$F$1200,5,FALSE())),IF($A2500="ST",IF(VLOOKUP($C2500,st!$B$2:$F$400,5,FALSE())="","",VLOOKUP($C2500,st!$B$2:$F$400,5,FALSE())),""))),"")</f>
        <v/>
      </c>
      <c r="H2500" s="35" t="s">
        <v>84</v>
      </c>
      <c r="I2500" s="35" t="s">
        <v>34</v>
      </c>
      <c r="J2500" s="35" t="s">
        <v>1014</v>
      </c>
      <c r="K2500" s="35">
        <f t="shared" si="9"/>
        <v>17</v>
      </c>
      <c r="L2500" s="35" t="s">
        <v>1224</v>
      </c>
      <c r="M2500" s="35" t="s">
        <v>1225</v>
      </c>
      <c r="N2500" s="35" t="s">
        <v>46</v>
      </c>
      <c r="O2500" s="35" t="s">
        <v>49</v>
      </c>
      <c r="P2500" s="35" t="s">
        <v>170</v>
      </c>
      <c r="Q2500" s="35" t="s">
        <v>171</v>
      </c>
      <c r="S2500" s="35" t="s">
        <v>46</v>
      </c>
      <c r="T2500" s="35" t="s">
        <v>49</v>
      </c>
      <c r="U2500" s="35" t="s">
        <v>1227</v>
      </c>
      <c r="W2500" s="35" t="s">
        <v>78</v>
      </c>
      <c r="X2500" s="35" t="s">
        <v>59</v>
      </c>
      <c r="Y2500" s="35" t="s">
        <v>1230</v>
      </c>
      <c r="Z2500" s="35" t="s">
        <v>177</v>
      </c>
    </row>
    <row r="2501" spans="1:26" ht="15" customHeight="1">
      <c r="A2501" s="35" t="s">
        <v>1308</v>
      </c>
      <c r="B2501" s="35" t="s">
        <v>1935</v>
      </c>
      <c r="C2501" s="35" t="s">
        <v>2079</v>
      </c>
      <c r="D2501" s="35">
        <f>IFERROR(IF($A2501="HDC",IF(VLOOKUP($C2501,hdc!$B$2:$F$1600,2,FALSE())="","",VLOOKUP($C2501,hdc!$B$2:$F$1600,2,FALSE())),IF($A2501="NAUTICS",IF(VLOOKUP($C2501,nautics!$B$2:$F$1200,2,FALSE())="","",VLOOKUP($C2501,nautics!$B$2:$F$1200,2,FALSE())),IF($A2501="ST",IF(VLOOKUP($C2501,st!$B$2:$F$400,2,FALSE())="","",VLOOKUP($C2501,st!$B$2:$F$400,2,FALSE())),""))),"")</f>
        <v>1</v>
      </c>
      <c r="E2501" s="35">
        <f>IFERROR(IF($A2501="HDC",IF(VLOOKUP($C2501,hdc!$B$2:$F$1600,3,FALSE())="","",VLOOKUP($C2501,hdc!$B$2:$F$1600,3,FALSE())),IF($A2501="NAUTICS",IF(VLOOKUP($C2501,nautics!$B$2:$F$1200,3,FALSE())="","",VLOOKUP($C2501,nautics!$B$2:$F$1200,3,FALSE())),IF($A2501="ST",IF(VLOOKUP($C2501,st!$B$2:$F$400,3,FALSE())="","",VLOOKUP($C2501,st!$B$2:$F$400,3,FALSE())),""))),"")</f>
        <v>1</v>
      </c>
      <c r="F2501" s="35" t="str">
        <f>IFERROR(IF($A2501="HDC",IF(VLOOKUP($C2501,hdc!$B$2:$F$1600,4,FALSE())="","",VLOOKUP($C2501,hdc!$B$2:$F$1600,4,FALSE())),IF($A2501="NAUTICS",IF(VLOOKUP($C2501,nautics!$B$2:$F$1200,4,FALSE())="","",VLOOKUP($C2501,nautics!$B$2:$F$1200,4,FALSE())),IF($A2501="ST",IF(VLOOKUP($C2501,st!$B$2:$F$400,4,FALSE())="","",VLOOKUP($C2501,st!$B$2:$F$400,4,FALSE())),""))),"")</f>
        <v/>
      </c>
      <c r="G2501" s="35" t="str">
        <f>IFERROR(IF($A2501="HDC",IF(VLOOKUP($C2501,hdc!$B$2:$F$1600,5,FALSE())="","",VLOOKUP($C2501,hdc!$B$2:$F$1600,5,FALSE())),IF($A2501="NAUTICS",IF(VLOOKUP($C2501,nautics!$B$2:$F$1200,5,FALSE())="","",VLOOKUP($C2501,nautics!$B$2:$F$1200,5,FALSE())),IF($A2501="ST",IF(VLOOKUP($C2501,st!$B$2:$F$400,5,FALSE())="","",VLOOKUP($C2501,st!$B$2:$F$400,5,FALSE())),""))),"")</f>
        <v/>
      </c>
      <c r="H2501" s="35" t="s">
        <v>84</v>
      </c>
      <c r="I2501" s="35" t="s">
        <v>34</v>
      </c>
      <c r="J2501" s="35" t="s">
        <v>1014</v>
      </c>
      <c r="K2501" s="35">
        <f t="shared" si="9"/>
        <v>17</v>
      </c>
      <c r="L2501" s="35" t="s">
        <v>1224</v>
      </c>
      <c r="M2501" s="35" t="s">
        <v>1225</v>
      </c>
      <c r="N2501" s="35" t="s">
        <v>46</v>
      </c>
      <c r="O2501" s="35" t="s">
        <v>49</v>
      </c>
      <c r="P2501" s="35" t="s">
        <v>170</v>
      </c>
      <c r="Q2501" s="35" t="s">
        <v>171</v>
      </c>
      <c r="S2501" s="35" t="s">
        <v>46</v>
      </c>
      <c r="T2501" s="35" t="s">
        <v>49</v>
      </c>
      <c r="U2501" s="35" t="s">
        <v>1227</v>
      </c>
      <c r="W2501" s="35" t="s">
        <v>78</v>
      </c>
      <c r="X2501" s="35" t="s">
        <v>94</v>
      </c>
      <c r="Y2501" s="35" t="s">
        <v>1230</v>
      </c>
      <c r="Z2501" s="35" t="s">
        <v>177</v>
      </c>
    </row>
    <row r="2502" spans="1:26" ht="15" customHeight="1">
      <c r="A2502" s="35" t="s">
        <v>1308</v>
      </c>
      <c r="B2502" s="35" t="s">
        <v>1935</v>
      </c>
      <c r="C2502" s="35" t="s">
        <v>2091</v>
      </c>
      <c r="D2502" s="35">
        <f>IFERROR(IF($A2502="HDC",IF(VLOOKUP($C2502,hdc!$B$2:$F$1600,2,FALSE())="","",VLOOKUP($C2502,hdc!$B$2:$F$1600,2,FALSE())),IF($A2502="NAUTICS",IF(VLOOKUP($C2502,nautics!$B$2:$F$1200,2,FALSE())="","",VLOOKUP($C2502,nautics!$B$2:$F$1200,2,FALSE())),IF($A2502="ST",IF(VLOOKUP($C2502,st!$B$2:$F$400,2,FALSE())="","",VLOOKUP($C2502,st!$B$2:$F$400,2,FALSE())),""))),"")</f>
        <v>1</v>
      </c>
      <c r="E2502" s="35">
        <f>IFERROR(IF($A2502="HDC",IF(VLOOKUP($C2502,hdc!$B$2:$F$1600,3,FALSE())="","",VLOOKUP($C2502,hdc!$B$2:$F$1600,3,FALSE())),IF($A2502="NAUTICS",IF(VLOOKUP($C2502,nautics!$B$2:$F$1200,3,FALSE())="","",VLOOKUP($C2502,nautics!$B$2:$F$1200,3,FALSE())),IF($A2502="ST",IF(VLOOKUP($C2502,st!$B$2:$F$400,3,FALSE())="","",VLOOKUP($C2502,st!$B$2:$F$400,3,FALSE())),""))),"")</f>
        <v>1</v>
      </c>
      <c r="F2502" s="35" t="str">
        <f>IFERROR(IF($A2502="HDC",IF(VLOOKUP($C2502,hdc!$B$2:$F$1600,4,FALSE())="","",VLOOKUP($C2502,hdc!$B$2:$F$1600,4,FALSE())),IF($A2502="NAUTICS",IF(VLOOKUP($C2502,nautics!$B$2:$F$1200,4,FALSE())="","",VLOOKUP($C2502,nautics!$B$2:$F$1200,4,FALSE())),IF($A2502="ST",IF(VLOOKUP($C2502,st!$B$2:$F$400,4,FALSE())="","",VLOOKUP($C2502,st!$B$2:$F$400,4,FALSE())),""))),"")</f>
        <v/>
      </c>
      <c r="G2502" s="35" t="str">
        <f>IFERROR(IF($A2502="HDC",IF(VLOOKUP($C2502,hdc!$B$2:$F$1600,5,FALSE())="","",VLOOKUP($C2502,hdc!$B$2:$F$1600,5,FALSE())),IF($A2502="NAUTICS",IF(VLOOKUP($C2502,nautics!$B$2:$F$1200,5,FALSE())="","",VLOOKUP($C2502,nautics!$B$2:$F$1200,5,FALSE())),IF($A2502="ST",IF(VLOOKUP($C2502,st!$B$2:$F$400,5,FALSE())="","",VLOOKUP($C2502,st!$B$2:$F$400,5,FALSE())),""))),"")</f>
        <v/>
      </c>
      <c r="H2502" s="35" t="s">
        <v>155</v>
      </c>
      <c r="I2502" s="35" t="s">
        <v>34</v>
      </c>
      <c r="J2502" s="35" t="s">
        <v>1215</v>
      </c>
      <c r="K2502" s="35">
        <f t="shared" si="9"/>
        <v>16</v>
      </c>
      <c r="L2502" s="35" t="s">
        <v>834</v>
      </c>
      <c r="M2502" s="35" t="s">
        <v>835</v>
      </c>
      <c r="N2502" s="35" t="s">
        <v>46</v>
      </c>
      <c r="O2502" s="35" t="s">
        <v>49</v>
      </c>
      <c r="P2502" s="35" t="s">
        <v>170</v>
      </c>
      <c r="Q2502" s="35" t="s">
        <v>171</v>
      </c>
      <c r="S2502" s="35" t="s">
        <v>46</v>
      </c>
      <c r="T2502" s="35" t="s">
        <v>49</v>
      </c>
      <c r="U2502" s="35" t="s">
        <v>1220</v>
      </c>
      <c r="W2502" s="35" t="s">
        <v>78</v>
      </c>
      <c r="X2502" s="35" t="s">
        <v>59</v>
      </c>
      <c r="Y2502" s="35" t="s">
        <v>840</v>
      </c>
      <c r="Z2502" s="35" t="s">
        <v>177</v>
      </c>
    </row>
    <row r="2503" spans="1:26" ht="15" customHeight="1">
      <c r="A2503" s="35" t="s">
        <v>1308</v>
      </c>
      <c r="B2503" s="35" t="s">
        <v>1935</v>
      </c>
      <c r="C2503" s="35" t="s">
        <v>2105</v>
      </c>
      <c r="D2503" s="35">
        <f>IFERROR(IF($A2503="HDC",IF(VLOOKUP($C2503,hdc!$B$2:$F$1600,2,FALSE())="","",VLOOKUP($C2503,hdc!$B$2:$F$1600,2,FALSE())),IF($A2503="NAUTICS",IF(VLOOKUP($C2503,nautics!$B$2:$F$1200,2,FALSE())="","",VLOOKUP($C2503,nautics!$B$2:$F$1200,2,FALSE())),IF($A2503="ST",IF(VLOOKUP($C2503,st!$B$2:$F$400,2,FALSE())="","",VLOOKUP($C2503,st!$B$2:$F$400,2,FALSE())),""))),"")</f>
        <v>1</v>
      </c>
      <c r="E2503" s="35">
        <f>IFERROR(IF($A2503="HDC",IF(VLOOKUP($C2503,hdc!$B$2:$F$1600,3,FALSE())="","",VLOOKUP($C2503,hdc!$B$2:$F$1600,3,FALSE())),IF($A2503="NAUTICS",IF(VLOOKUP($C2503,nautics!$B$2:$F$1200,3,FALSE())="","",VLOOKUP($C2503,nautics!$B$2:$F$1200,3,FALSE())),IF($A2503="ST",IF(VLOOKUP($C2503,st!$B$2:$F$400,3,FALSE())="","",VLOOKUP($C2503,st!$B$2:$F$400,3,FALSE())),""))),"")</f>
        <v>1</v>
      </c>
      <c r="F2503" s="35" t="str">
        <f>IFERROR(IF($A2503="HDC",IF(VLOOKUP($C2503,hdc!$B$2:$F$1600,4,FALSE())="","",VLOOKUP($C2503,hdc!$B$2:$F$1600,4,FALSE())),IF($A2503="NAUTICS",IF(VLOOKUP($C2503,nautics!$B$2:$F$1200,4,FALSE())="","",VLOOKUP($C2503,nautics!$B$2:$F$1200,4,FALSE())),IF($A2503="ST",IF(VLOOKUP($C2503,st!$B$2:$F$400,4,FALSE())="","",VLOOKUP($C2503,st!$B$2:$F$400,4,FALSE())),""))),"")</f>
        <v/>
      </c>
      <c r="G2503" s="35" t="str">
        <f>IFERROR(IF($A2503="HDC",IF(VLOOKUP($C2503,hdc!$B$2:$F$1600,5,FALSE())="","",VLOOKUP($C2503,hdc!$B$2:$F$1600,5,FALSE())),IF($A2503="NAUTICS",IF(VLOOKUP($C2503,nautics!$B$2:$F$1200,5,FALSE())="","",VLOOKUP($C2503,nautics!$B$2:$F$1200,5,FALSE())),IF($A2503="ST",IF(VLOOKUP($C2503,st!$B$2:$F$400,5,FALSE())="","",VLOOKUP($C2503,st!$B$2:$F$400,5,FALSE())),""))),"")</f>
        <v/>
      </c>
      <c r="H2503" s="35" t="s">
        <v>84</v>
      </c>
      <c r="I2503" s="35" t="s">
        <v>34</v>
      </c>
      <c r="J2503" s="35" t="s">
        <v>1215</v>
      </c>
      <c r="K2503" s="35">
        <f t="shared" si="9"/>
        <v>16</v>
      </c>
      <c r="L2503" s="35" t="s">
        <v>834</v>
      </c>
      <c r="M2503" s="35" t="s">
        <v>835</v>
      </c>
      <c r="N2503" s="35" t="s">
        <v>46</v>
      </c>
      <c r="O2503" s="35" t="s">
        <v>49</v>
      </c>
      <c r="P2503" s="35" t="s">
        <v>170</v>
      </c>
      <c r="Q2503" s="35" t="s">
        <v>171</v>
      </c>
      <c r="S2503" s="35" t="s">
        <v>46</v>
      </c>
      <c r="T2503" s="35" t="s">
        <v>49</v>
      </c>
      <c r="U2503" s="35" t="s">
        <v>1220</v>
      </c>
      <c r="W2503" s="35" t="s">
        <v>78</v>
      </c>
      <c r="X2503" s="35" t="s">
        <v>59</v>
      </c>
      <c r="Y2503" s="35" t="s">
        <v>840</v>
      </c>
      <c r="Z2503" s="35" t="s">
        <v>177</v>
      </c>
    </row>
    <row r="2504" spans="1:26" ht="15" customHeight="1">
      <c r="A2504" s="35" t="s">
        <v>1308</v>
      </c>
      <c r="B2504" s="35" t="s">
        <v>1935</v>
      </c>
      <c r="C2504" s="35" t="s">
        <v>2120</v>
      </c>
      <c r="D2504" s="35">
        <f>IFERROR(IF($A2504="HDC",IF(VLOOKUP($C2504,hdc!$B$2:$F$1600,2,FALSE())="","",VLOOKUP($C2504,hdc!$B$2:$F$1600,2,FALSE())),IF($A2504="NAUTICS",IF(VLOOKUP($C2504,nautics!$B$2:$F$1200,2,FALSE())="","",VLOOKUP($C2504,nautics!$B$2:$F$1200,2,FALSE())),IF($A2504="ST",IF(VLOOKUP($C2504,st!$B$2:$F$400,2,FALSE())="","",VLOOKUP($C2504,st!$B$2:$F$400,2,FALSE())),""))),"")</f>
        <v>1</v>
      </c>
      <c r="E2504" s="35">
        <f>IFERROR(IF($A2504="HDC",IF(VLOOKUP($C2504,hdc!$B$2:$F$1600,3,FALSE())="","",VLOOKUP($C2504,hdc!$B$2:$F$1600,3,FALSE())),IF($A2504="NAUTICS",IF(VLOOKUP($C2504,nautics!$B$2:$F$1200,3,FALSE())="","",VLOOKUP($C2504,nautics!$B$2:$F$1200,3,FALSE())),IF($A2504="ST",IF(VLOOKUP($C2504,st!$B$2:$F$400,3,FALSE())="","",VLOOKUP($C2504,st!$B$2:$F$400,3,FALSE())),""))),"")</f>
        <v>1</v>
      </c>
      <c r="F2504" s="35" t="str">
        <f>IFERROR(IF($A2504="HDC",IF(VLOOKUP($C2504,hdc!$B$2:$F$1600,4,FALSE())="","",VLOOKUP($C2504,hdc!$B$2:$F$1600,4,FALSE())),IF($A2504="NAUTICS",IF(VLOOKUP($C2504,nautics!$B$2:$F$1200,4,FALSE())="","",VLOOKUP($C2504,nautics!$B$2:$F$1200,4,FALSE())),IF($A2504="ST",IF(VLOOKUP($C2504,st!$B$2:$F$400,4,FALSE())="","",VLOOKUP($C2504,st!$B$2:$F$400,4,FALSE())),""))),"")</f>
        <v/>
      </c>
      <c r="G2504" s="35" t="str">
        <f>IFERROR(IF($A2504="HDC",IF(VLOOKUP($C2504,hdc!$B$2:$F$1600,5,FALSE())="","",VLOOKUP($C2504,hdc!$B$2:$F$1600,5,FALSE())),IF($A2504="NAUTICS",IF(VLOOKUP($C2504,nautics!$B$2:$F$1200,5,FALSE())="","",VLOOKUP($C2504,nautics!$B$2:$F$1200,5,FALSE())),IF($A2504="ST",IF(VLOOKUP($C2504,st!$B$2:$F$400,5,FALSE())="","",VLOOKUP($C2504,st!$B$2:$F$400,5,FALSE())),""))),"")</f>
        <v/>
      </c>
      <c r="H2504" s="35" t="s">
        <v>84</v>
      </c>
      <c r="I2504" s="35" t="s">
        <v>34</v>
      </c>
      <c r="J2504" s="35" t="s">
        <v>1215</v>
      </c>
      <c r="K2504" s="35">
        <f t="shared" si="9"/>
        <v>16</v>
      </c>
      <c r="L2504" s="35" t="s">
        <v>834</v>
      </c>
      <c r="M2504" s="35" t="s">
        <v>835</v>
      </c>
      <c r="N2504" s="35" t="s">
        <v>46</v>
      </c>
      <c r="O2504" s="35" t="s">
        <v>49</v>
      </c>
      <c r="P2504" s="35" t="s">
        <v>170</v>
      </c>
      <c r="Q2504" s="35" t="s">
        <v>171</v>
      </c>
      <c r="S2504" s="35" t="s">
        <v>46</v>
      </c>
      <c r="T2504" s="35" t="s">
        <v>49</v>
      </c>
      <c r="U2504" s="35" t="s">
        <v>1220</v>
      </c>
      <c r="W2504" s="35" t="s">
        <v>78</v>
      </c>
      <c r="X2504" s="35" t="s">
        <v>94</v>
      </c>
      <c r="Y2504" s="35" t="s">
        <v>840</v>
      </c>
      <c r="Z2504" s="35" t="s">
        <v>177</v>
      </c>
    </row>
    <row r="2505" spans="1:26" ht="15" customHeight="1">
      <c r="A2505" s="35" t="s">
        <v>1308</v>
      </c>
      <c r="B2505" s="35" t="s">
        <v>2133</v>
      </c>
      <c r="C2505" s="35" t="s">
        <v>2136</v>
      </c>
      <c r="D2505" s="35">
        <f>IFERROR(IF($A2505="HDC",IF(VLOOKUP($C2505,hdc!$B$2:$F$1600,2,FALSE())="","",VLOOKUP($C2505,hdc!$B$2:$F$1600,2,FALSE())),IF($A2505="NAUTICS",IF(VLOOKUP($C2505,nautics!$B$2:$F$1200,2,FALSE())="","",VLOOKUP($C2505,nautics!$B$2:$F$1200,2,FALSE())),IF($A2505="ST",IF(VLOOKUP($C2505,st!$B$2:$F$400,2,FALSE())="","",VLOOKUP($C2505,st!$B$2:$F$400,2,FALSE())),""))),"")</f>
        <v>1</v>
      </c>
      <c r="E2505" s="35">
        <f>IFERROR(IF($A2505="HDC",IF(VLOOKUP($C2505,hdc!$B$2:$F$1600,3,FALSE())="","",VLOOKUP($C2505,hdc!$B$2:$F$1600,3,FALSE())),IF($A2505="NAUTICS",IF(VLOOKUP($C2505,nautics!$B$2:$F$1200,3,FALSE())="","",VLOOKUP($C2505,nautics!$B$2:$F$1200,3,FALSE())),IF($A2505="ST",IF(VLOOKUP($C2505,st!$B$2:$F$400,3,FALSE())="","",VLOOKUP($C2505,st!$B$2:$F$400,3,FALSE())),""))),"")</f>
        <v>1</v>
      </c>
      <c r="F2505" s="35" t="str">
        <f>IFERROR(IF($A2505="HDC",IF(VLOOKUP($C2505,hdc!$B$2:$F$1600,4,FALSE())="","",VLOOKUP($C2505,hdc!$B$2:$F$1600,4,FALSE())),IF($A2505="NAUTICS",IF(VLOOKUP($C2505,nautics!$B$2:$F$1200,4,FALSE())="","",VLOOKUP($C2505,nautics!$B$2:$F$1200,4,FALSE())),IF($A2505="ST",IF(VLOOKUP($C2505,st!$B$2:$F$400,4,FALSE())="","",VLOOKUP($C2505,st!$B$2:$F$400,4,FALSE())),""))),"")</f>
        <v/>
      </c>
      <c r="G2505" s="35" t="str">
        <f>IFERROR(IF($A2505="HDC",IF(VLOOKUP($C2505,hdc!$B$2:$F$1600,5,FALSE())="","",VLOOKUP($C2505,hdc!$B$2:$F$1600,5,FALSE())),IF($A2505="NAUTICS",IF(VLOOKUP($C2505,nautics!$B$2:$F$1200,5,FALSE())="","",VLOOKUP($C2505,nautics!$B$2:$F$1200,5,FALSE())),IF($A2505="ST",IF(VLOOKUP($C2505,st!$B$2:$F$400,5,FALSE())="","",VLOOKUP($C2505,st!$B$2:$F$400,5,FALSE())),""))),"")</f>
        <v/>
      </c>
      <c r="H2505" s="35" t="s">
        <v>680</v>
      </c>
      <c r="I2505" s="35" t="s">
        <v>34</v>
      </c>
      <c r="J2505" s="35" t="s">
        <v>2139</v>
      </c>
      <c r="K2505" s="35">
        <f t="shared" si="9"/>
        <v>24</v>
      </c>
      <c r="L2505" s="35" t="s">
        <v>170</v>
      </c>
      <c r="M2505" s="35" t="s">
        <v>171</v>
      </c>
      <c r="N2505" s="35" t="s">
        <v>46</v>
      </c>
      <c r="O2505" s="35" t="s">
        <v>49</v>
      </c>
      <c r="P2505" s="35" t="s">
        <v>2142</v>
      </c>
      <c r="Q2505" s="35" t="s">
        <v>2143</v>
      </c>
      <c r="S2505" s="35" t="s">
        <v>65</v>
      </c>
      <c r="T2505" s="35" t="s">
        <v>68</v>
      </c>
      <c r="U2505" s="35" t="s">
        <v>2146</v>
      </c>
      <c r="W2505" s="35" t="s">
        <v>57</v>
      </c>
      <c r="X2505" s="35" t="s">
        <v>72</v>
      </c>
      <c r="Y2505" s="35" t="s">
        <v>177</v>
      </c>
      <c r="Z2505" s="35" t="s">
        <v>2149</v>
      </c>
    </row>
    <row r="2506" spans="1:26" ht="15" customHeight="1">
      <c r="A2506" s="35" t="s">
        <v>1308</v>
      </c>
      <c r="B2506" s="35" t="s">
        <v>2133</v>
      </c>
      <c r="C2506" s="35" t="s">
        <v>2151</v>
      </c>
      <c r="D2506" s="35">
        <f>IFERROR(IF($A2506="HDC",IF(VLOOKUP($C2506,hdc!$B$2:$F$1600,2,FALSE())="","",VLOOKUP($C2506,hdc!$B$2:$F$1600,2,FALSE())),IF($A2506="NAUTICS",IF(VLOOKUP($C2506,nautics!$B$2:$F$1200,2,FALSE())="","",VLOOKUP($C2506,nautics!$B$2:$F$1200,2,FALSE())),IF($A2506="ST",IF(VLOOKUP($C2506,st!$B$2:$F$400,2,FALSE())="","",VLOOKUP($C2506,st!$B$2:$F$400,2,FALSE())),""))),"")</f>
        <v>1</v>
      </c>
      <c r="E2506" s="35" t="str">
        <f>IFERROR(IF($A2506="HDC",IF(VLOOKUP($C2506,hdc!$B$2:$F$1600,3,FALSE())="","",VLOOKUP($C2506,hdc!$B$2:$F$1600,3,FALSE())),IF($A2506="NAUTICS",IF(VLOOKUP($C2506,nautics!$B$2:$F$1200,3,FALSE())="","",VLOOKUP($C2506,nautics!$B$2:$F$1200,3,FALSE())),IF($A2506="ST",IF(VLOOKUP($C2506,st!$B$2:$F$400,3,FALSE())="","",VLOOKUP($C2506,st!$B$2:$F$400,3,FALSE())),""))),"")</f>
        <v/>
      </c>
      <c r="F2506" s="35" t="str">
        <f>IFERROR(IF($A2506="HDC",IF(VLOOKUP($C2506,hdc!$B$2:$F$1600,4,FALSE())="","",VLOOKUP($C2506,hdc!$B$2:$F$1600,4,FALSE())),IF($A2506="NAUTICS",IF(VLOOKUP($C2506,nautics!$B$2:$F$1200,4,FALSE())="","",VLOOKUP($C2506,nautics!$B$2:$F$1200,4,FALSE())),IF($A2506="ST",IF(VLOOKUP($C2506,st!$B$2:$F$400,4,FALSE())="","",VLOOKUP($C2506,st!$B$2:$F$400,4,FALSE())),""))),"")</f>
        <v/>
      </c>
      <c r="G2506" s="35" t="str">
        <f>IFERROR(IF($A2506="HDC",IF(VLOOKUP($C2506,hdc!$B$2:$F$1600,5,FALSE())="","",VLOOKUP($C2506,hdc!$B$2:$F$1600,5,FALSE())),IF($A2506="NAUTICS",IF(VLOOKUP($C2506,nautics!$B$2:$F$1200,5,FALSE())="","",VLOOKUP($C2506,nautics!$B$2:$F$1200,5,FALSE())),IF($A2506="ST",IF(VLOOKUP($C2506,st!$B$2:$F$400,5,FALSE())="","",VLOOKUP($C2506,st!$B$2:$F$400,5,FALSE())),""))),"")</f>
        <v/>
      </c>
      <c r="H2506" s="35" t="s">
        <v>1869</v>
      </c>
      <c r="I2506" s="35" t="s">
        <v>34</v>
      </c>
      <c r="J2506" s="35" t="s">
        <v>2155</v>
      </c>
      <c r="K2506" s="35">
        <f t="shared" si="9"/>
        <v>83</v>
      </c>
      <c r="L2506" s="35" t="s">
        <v>170</v>
      </c>
      <c r="M2506" s="35" t="s">
        <v>171</v>
      </c>
      <c r="N2506" s="35" t="s">
        <v>46</v>
      </c>
      <c r="O2506" s="35" t="s">
        <v>49</v>
      </c>
      <c r="P2506" s="35" t="s">
        <v>2160</v>
      </c>
      <c r="Q2506" s="35" t="s">
        <v>2161</v>
      </c>
      <c r="S2506" s="35" t="s">
        <v>502</v>
      </c>
      <c r="T2506" s="35" t="s">
        <v>503</v>
      </c>
      <c r="U2506" s="35" t="s">
        <v>2164</v>
      </c>
      <c r="W2506" s="35" t="s">
        <v>57</v>
      </c>
      <c r="X2506" s="35" t="s">
        <v>72</v>
      </c>
      <c r="Y2506" s="35" t="s">
        <v>177</v>
      </c>
      <c r="Z2506" s="35" t="s">
        <v>591</v>
      </c>
    </row>
    <row r="2507" spans="1:26" ht="15" customHeight="1">
      <c r="A2507" s="35" t="s">
        <v>1308</v>
      </c>
      <c r="B2507" s="35" t="s">
        <v>2133</v>
      </c>
      <c r="C2507" s="35" t="s">
        <v>2171</v>
      </c>
      <c r="D2507" s="35">
        <f>IFERROR(IF($A2507="HDC",IF(VLOOKUP($C2507,hdc!$B$2:$F$1600,2,FALSE())="","",VLOOKUP($C2507,hdc!$B$2:$F$1600,2,FALSE())),IF($A2507="NAUTICS",IF(VLOOKUP($C2507,nautics!$B$2:$F$1200,2,FALSE())="","",VLOOKUP($C2507,nautics!$B$2:$F$1200,2,FALSE())),IF($A2507="ST",IF(VLOOKUP($C2507,st!$B$2:$F$400,2,FALSE())="","",VLOOKUP($C2507,st!$B$2:$F$400,2,FALSE())),""))),"")</f>
        <v>1</v>
      </c>
      <c r="E2507" s="35">
        <f>IFERROR(IF($A2507="HDC",IF(VLOOKUP($C2507,hdc!$B$2:$F$1600,3,FALSE())="","",VLOOKUP($C2507,hdc!$B$2:$F$1600,3,FALSE())),IF($A2507="NAUTICS",IF(VLOOKUP($C2507,nautics!$B$2:$F$1200,3,FALSE())="","",VLOOKUP($C2507,nautics!$B$2:$F$1200,3,FALSE())),IF($A2507="ST",IF(VLOOKUP($C2507,st!$B$2:$F$400,3,FALSE())="","",VLOOKUP($C2507,st!$B$2:$F$400,3,FALSE())),""))),"")</f>
        <v>1</v>
      </c>
      <c r="F2507" s="35" t="str">
        <f>IFERROR(IF($A2507="HDC",IF(VLOOKUP($C2507,hdc!$B$2:$F$1600,4,FALSE())="","",VLOOKUP($C2507,hdc!$B$2:$F$1600,4,FALSE())),IF($A2507="NAUTICS",IF(VLOOKUP($C2507,nautics!$B$2:$F$1200,4,FALSE())="","",VLOOKUP($C2507,nautics!$B$2:$F$1200,4,FALSE())),IF($A2507="ST",IF(VLOOKUP($C2507,st!$B$2:$F$400,4,FALSE())="","",VLOOKUP($C2507,st!$B$2:$F$400,4,FALSE())),""))),"")</f>
        <v/>
      </c>
      <c r="G2507" s="35" t="str">
        <f>IFERROR(IF($A2507="HDC",IF(VLOOKUP($C2507,hdc!$B$2:$F$1600,5,FALSE())="","",VLOOKUP($C2507,hdc!$B$2:$F$1600,5,FALSE())),IF($A2507="NAUTICS",IF(VLOOKUP($C2507,nautics!$B$2:$F$1200,5,FALSE())="","",VLOOKUP($C2507,nautics!$B$2:$F$1200,5,FALSE())),IF($A2507="ST",IF(VLOOKUP($C2507,st!$B$2:$F$400,5,FALSE())="","",VLOOKUP($C2507,st!$B$2:$F$400,5,FALSE())),""))),"")</f>
        <v/>
      </c>
      <c r="H2507" s="35" t="s">
        <v>415</v>
      </c>
      <c r="I2507" s="35" t="s">
        <v>31</v>
      </c>
      <c r="J2507" s="35" t="s">
        <v>651</v>
      </c>
      <c r="K2507" s="35">
        <f t="shared" si="9"/>
        <v>18</v>
      </c>
      <c r="L2507" s="35" t="s">
        <v>637</v>
      </c>
      <c r="M2507" s="35" t="s">
        <v>639</v>
      </c>
      <c r="N2507" s="35" t="s">
        <v>46</v>
      </c>
      <c r="O2507" s="35" t="s">
        <v>49</v>
      </c>
      <c r="P2507" s="35" t="s">
        <v>170</v>
      </c>
      <c r="Q2507" s="35" t="s">
        <v>171</v>
      </c>
      <c r="S2507" s="35" t="s">
        <v>46</v>
      </c>
      <c r="T2507" s="35" t="s">
        <v>49</v>
      </c>
      <c r="U2507" s="35" t="s">
        <v>652</v>
      </c>
      <c r="W2507" s="35" t="s">
        <v>78</v>
      </c>
      <c r="X2507" s="35" t="s">
        <v>59</v>
      </c>
      <c r="Y2507" s="35" t="s">
        <v>646</v>
      </c>
      <c r="Z2507" s="35" t="s">
        <v>177</v>
      </c>
    </row>
    <row r="2508" spans="1:26" ht="15" customHeight="1">
      <c r="A2508" s="35" t="s">
        <v>1308</v>
      </c>
      <c r="B2508" s="35" t="s">
        <v>2133</v>
      </c>
      <c r="C2508" s="35" t="s">
        <v>2185</v>
      </c>
      <c r="D2508" s="35">
        <f>IFERROR(IF($A2508="HDC",IF(VLOOKUP($C2508,hdc!$B$2:$F$1600,2,FALSE())="","",VLOOKUP($C2508,hdc!$B$2:$F$1600,2,FALSE())),IF($A2508="NAUTICS",IF(VLOOKUP($C2508,nautics!$B$2:$F$1200,2,FALSE())="","",VLOOKUP($C2508,nautics!$B$2:$F$1200,2,FALSE())),IF($A2508="ST",IF(VLOOKUP($C2508,st!$B$2:$F$400,2,FALSE())="","",VLOOKUP($C2508,st!$B$2:$F$400,2,FALSE())),""))),"")</f>
        <v>1</v>
      </c>
      <c r="E2508" s="35">
        <f>IFERROR(IF($A2508="HDC",IF(VLOOKUP($C2508,hdc!$B$2:$F$1600,3,FALSE())="","",VLOOKUP($C2508,hdc!$B$2:$F$1600,3,FALSE())),IF($A2508="NAUTICS",IF(VLOOKUP($C2508,nautics!$B$2:$F$1200,3,FALSE())="","",VLOOKUP($C2508,nautics!$B$2:$F$1200,3,FALSE())),IF($A2508="ST",IF(VLOOKUP($C2508,st!$B$2:$F$400,3,FALSE())="","",VLOOKUP($C2508,st!$B$2:$F$400,3,FALSE())),""))),"")</f>
        <v>1</v>
      </c>
      <c r="F2508" s="35" t="str">
        <f>IFERROR(IF($A2508="HDC",IF(VLOOKUP($C2508,hdc!$B$2:$F$1600,4,FALSE())="","",VLOOKUP($C2508,hdc!$B$2:$F$1600,4,FALSE())),IF($A2508="NAUTICS",IF(VLOOKUP($C2508,nautics!$B$2:$F$1200,4,FALSE())="","",VLOOKUP($C2508,nautics!$B$2:$F$1200,4,FALSE())),IF($A2508="ST",IF(VLOOKUP($C2508,st!$B$2:$F$400,4,FALSE())="","",VLOOKUP($C2508,st!$B$2:$F$400,4,FALSE())),""))),"")</f>
        <v/>
      </c>
      <c r="G2508" s="35" t="str">
        <f>IFERROR(IF($A2508="HDC",IF(VLOOKUP($C2508,hdc!$B$2:$F$1600,5,FALSE())="","",VLOOKUP($C2508,hdc!$B$2:$F$1600,5,FALSE())),IF($A2508="NAUTICS",IF(VLOOKUP($C2508,nautics!$B$2:$F$1200,5,FALSE())="","",VLOOKUP($C2508,nautics!$B$2:$F$1200,5,FALSE())),IF($A2508="ST",IF(VLOOKUP($C2508,st!$B$2:$F$400,5,FALSE())="","",VLOOKUP($C2508,st!$B$2:$F$400,5,FALSE())),""))),"")</f>
        <v/>
      </c>
      <c r="H2508" s="35" t="s">
        <v>155</v>
      </c>
      <c r="I2508" s="35" t="s">
        <v>34</v>
      </c>
      <c r="J2508" s="35" t="s">
        <v>1215</v>
      </c>
      <c r="K2508" s="35">
        <f t="shared" si="9"/>
        <v>16</v>
      </c>
      <c r="L2508" s="35" t="s">
        <v>834</v>
      </c>
      <c r="M2508" s="35" t="s">
        <v>835</v>
      </c>
      <c r="N2508" s="35" t="s">
        <v>46</v>
      </c>
      <c r="O2508" s="35" t="s">
        <v>49</v>
      </c>
      <c r="P2508" s="35" t="s">
        <v>170</v>
      </c>
      <c r="Q2508" s="35" t="s">
        <v>171</v>
      </c>
      <c r="S2508" s="35" t="s">
        <v>46</v>
      </c>
      <c r="T2508" s="35" t="s">
        <v>49</v>
      </c>
      <c r="U2508" s="35" t="s">
        <v>1220</v>
      </c>
      <c r="W2508" s="35" t="s">
        <v>78</v>
      </c>
      <c r="X2508" s="35" t="s">
        <v>59</v>
      </c>
      <c r="Y2508" s="35" t="s">
        <v>840</v>
      </c>
      <c r="Z2508" s="35" t="s">
        <v>177</v>
      </c>
    </row>
    <row r="2509" spans="1:26" ht="15" customHeight="1">
      <c r="A2509" s="35" t="s">
        <v>1308</v>
      </c>
      <c r="B2509" s="35" t="s">
        <v>2133</v>
      </c>
      <c r="C2509" s="35" t="s">
        <v>2210</v>
      </c>
      <c r="D2509" s="35">
        <f>IFERROR(IF($A2509="HDC",IF(VLOOKUP($C2509,hdc!$B$2:$F$1600,2,FALSE())="","",VLOOKUP($C2509,hdc!$B$2:$F$1600,2,FALSE())),IF($A2509="NAUTICS",IF(VLOOKUP($C2509,nautics!$B$2:$F$1200,2,FALSE())="","",VLOOKUP($C2509,nautics!$B$2:$F$1200,2,FALSE())),IF($A2509="ST",IF(VLOOKUP($C2509,st!$B$2:$F$400,2,FALSE())="","",VLOOKUP($C2509,st!$B$2:$F$400,2,FALSE())),""))),"")</f>
        <v>1</v>
      </c>
      <c r="E2509" s="35">
        <f>IFERROR(IF($A2509="HDC",IF(VLOOKUP($C2509,hdc!$B$2:$F$1600,3,FALSE())="","",VLOOKUP($C2509,hdc!$B$2:$F$1600,3,FALSE())),IF($A2509="NAUTICS",IF(VLOOKUP($C2509,nautics!$B$2:$F$1200,3,FALSE())="","",VLOOKUP($C2509,nautics!$B$2:$F$1200,3,FALSE())),IF($A2509="ST",IF(VLOOKUP($C2509,st!$B$2:$F$400,3,FALSE())="","",VLOOKUP($C2509,st!$B$2:$F$400,3,FALSE())),""))),"")</f>
        <v>1</v>
      </c>
      <c r="F2509" s="35" t="str">
        <f>IFERROR(IF($A2509="HDC",IF(VLOOKUP($C2509,hdc!$B$2:$F$1600,4,FALSE())="","",VLOOKUP($C2509,hdc!$B$2:$F$1600,4,FALSE())),IF($A2509="NAUTICS",IF(VLOOKUP($C2509,nautics!$B$2:$F$1200,4,FALSE())="","",VLOOKUP($C2509,nautics!$B$2:$F$1200,4,FALSE())),IF($A2509="ST",IF(VLOOKUP($C2509,st!$B$2:$F$400,4,FALSE())="","",VLOOKUP($C2509,st!$B$2:$F$400,4,FALSE())),""))),"")</f>
        <v/>
      </c>
      <c r="G2509" s="35" t="str">
        <f>IFERROR(IF($A2509="HDC",IF(VLOOKUP($C2509,hdc!$B$2:$F$1600,5,FALSE())="","",VLOOKUP($C2509,hdc!$B$2:$F$1600,5,FALSE())),IF($A2509="NAUTICS",IF(VLOOKUP($C2509,nautics!$B$2:$F$1200,5,FALSE())="","",VLOOKUP($C2509,nautics!$B$2:$F$1200,5,FALSE())),IF($A2509="ST",IF(VLOOKUP($C2509,st!$B$2:$F$400,5,FALSE())="","",VLOOKUP($C2509,st!$B$2:$F$400,5,FALSE())),""))),"")</f>
        <v/>
      </c>
      <c r="H2509" s="35" t="s">
        <v>155</v>
      </c>
      <c r="I2509" s="35" t="s">
        <v>34</v>
      </c>
      <c r="J2509" s="35" t="s">
        <v>1014</v>
      </c>
      <c r="K2509" s="35">
        <f t="shared" si="9"/>
        <v>17</v>
      </c>
      <c r="L2509" s="35" t="s">
        <v>1224</v>
      </c>
      <c r="M2509" s="35" t="s">
        <v>1225</v>
      </c>
      <c r="N2509" s="35" t="s">
        <v>46</v>
      </c>
      <c r="O2509" s="35" t="s">
        <v>49</v>
      </c>
      <c r="P2509" s="35" t="s">
        <v>170</v>
      </c>
      <c r="Q2509" s="35" t="s">
        <v>171</v>
      </c>
      <c r="S2509" s="35" t="s">
        <v>46</v>
      </c>
      <c r="T2509" s="35" t="s">
        <v>49</v>
      </c>
      <c r="U2509" s="35" t="s">
        <v>1227</v>
      </c>
      <c r="W2509" s="35" t="s">
        <v>78</v>
      </c>
      <c r="X2509" s="35" t="s">
        <v>59</v>
      </c>
      <c r="Y2509" s="35" t="s">
        <v>1230</v>
      </c>
      <c r="Z2509" s="35" t="s">
        <v>177</v>
      </c>
    </row>
    <row r="2510" spans="1:26" ht="15" customHeight="1">
      <c r="A2510" s="35" t="s">
        <v>1308</v>
      </c>
      <c r="B2510" s="35" t="s">
        <v>2133</v>
      </c>
      <c r="C2510" s="35" t="s">
        <v>2221</v>
      </c>
      <c r="D2510" s="35">
        <f>IFERROR(IF($A2510="HDC",IF(VLOOKUP($C2510,hdc!$B$2:$F$1600,2,FALSE())="","",VLOOKUP($C2510,hdc!$B$2:$F$1600,2,FALSE())),IF($A2510="NAUTICS",IF(VLOOKUP($C2510,nautics!$B$2:$F$1200,2,FALSE())="","",VLOOKUP($C2510,nautics!$B$2:$F$1200,2,FALSE())),IF($A2510="ST",IF(VLOOKUP($C2510,st!$B$2:$F$400,2,FALSE())="","",VLOOKUP($C2510,st!$B$2:$F$400,2,FALSE())),""))),"")</f>
        <v>1</v>
      </c>
      <c r="E2510" s="35" t="str">
        <f>IFERROR(IF($A2510="HDC",IF(VLOOKUP($C2510,hdc!$B$2:$F$1600,3,FALSE())="","",VLOOKUP($C2510,hdc!$B$2:$F$1600,3,FALSE())),IF($A2510="NAUTICS",IF(VLOOKUP($C2510,nautics!$B$2:$F$1200,3,FALSE())="","",VLOOKUP($C2510,nautics!$B$2:$F$1200,3,FALSE())),IF($A2510="ST",IF(VLOOKUP($C2510,st!$B$2:$F$400,3,FALSE())="","",VLOOKUP($C2510,st!$B$2:$F$400,3,FALSE())),""))),"")</f>
        <v/>
      </c>
      <c r="F2510" s="35" t="str">
        <f>IFERROR(IF($A2510="HDC",IF(VLOOKUP($C2510,hdc!$B$2:$F$1600,4,FALSE())="","",VLOOKUP($C2510,hdc!$B$2:$F$1600,4,FALSE())),IF($A2510="NAUTICS",IF(VLOOKUP($C2510,nautics!$B$2:$F$1200,4,FALSE())="","",VLOOKUP($C2510,nautics!$B$2:$F$1200,4,FALSE())),IF($A2510="ST",IF(VLOOKUP($C2510,st!$B$2:$F$400,4,FALSE())="","",VLOOKUP($C2510,st!$B$2:$F$400,4,FALSE())),""))),"")</f>
        <v/>
      </c>
      <c r="G2510" s="35" t="str">
        <f>IFERROR(IF($A2510="HDC",IF(VLOOKUP($C2510,hdc!$B$2:$F$1600,5,FALSE())="","",VLOOKUP($C2510,hdc!$B$2:$F$1600,5,FALSE())),IF($A2510="NAUTICS",IF(VLOOKUP($C2510,nautics!$B$2:$F$1200,5,FALSE())="","",VLOOKUP($C2510,nautics!$B$2:$F$1200,5,FALSE())),IF($A2510="ST",IF(VLOOKUP($C2510,st!$B$2:$F$400,5,FALSE())="","",VLOOKUP($C2510,st!$B$2:$F$400,5,FALSE())),""))),"")</f>
        <v/>
      </c>
      <c r="H2510" s="35" t="s">
        <v>148</v>
      </c>
      <c r="I2510" s="35" t="s">
        <v>31</v>
      </c>
      <c r="J2510" s="35" t="s">
        <v>2224</v>
      </c>
      <c r="K2510" s="35">
        <f t="shared" si="9"/>
        <v>20</v>
      </c>
      <c r="L2510" s="35" t="s">
        <v>455</v>
      </c>
      <c r="M2510" s="35" t="s">
        <v>456</v>
      </c>
      <c r="N2510" s="35" t="s">
        <v>46</v>
      </c>
      <c r="O2510" s="35" t="s">
        <v>49</v>
      </c>
      <c r="P2510" s="35" t="s">
        <v>2228</v>
      </c>
      <c r="Q2510" s="35" t="s">
        <v>2229</v>
      </c>
      <c r="S2510" s="35" t="s">
        <v>46</v>
      </c>
      <c r="T2510" s="35" t="s">
        <v>49</v>
      </c>
      <c r="U2510" s="35" t="s">
        <v>89</v>
      </c>
      <c r="W2510" s="35" t="s">
        <v>78</v>
      </c>
      <c r="X2510" s="35" t="s">
        <v>59</v>
      </c>
      <c r="Y2510" s="35" t="s">
        <v>89</v>
      </c>
      <c r="Z2510" s="35" t="s">
        <v>89</v>
      </c>
    </row>
    <row r="2511" spans="1:26" ht="15" customHeight="1">
      <c r="A2511" s="35" t="s">
        <v>1308</v>
      </c>
      <c r="B2511" s="35" t="s">
        <v>2235</v>
      </c>
      <c r="C2511" s="35" t="s">
        <v>2236</v>
      </c>
      <c r="D2511" s="35">
        <f>IFERROR(IF($A2511="HDC",IF(VLOOKUP($C2511,hdc!$B$2:$F$1600,2,FALSE())="","",VLOOKUP($C2511,hdc!$B$2:$F$1600,2,FALSE())),IF($A2511="NAUTICS",IF(VLOOKUP($C2511,nautics!$B$2:$F$1200,2,FALSE())="","",VLOOKUP($C2511,nautics!$B$2:$F$1200,2,FALSE())),IF($A2511="ST",IF(VLOOKUP($C2511,st!$B$2:$F$400,2,FALSE())="","",VLOOKUP($C2511,st!$B$2:$F$400,2,FALSE())),""))),"")</f>
        <v>1</v>
      </c>
      <c r="E2511" s="35">
        <f>IFERROR(IF($A2511="HDC",IF(VLOOKUP($C2511,hdc!$B$2:$F$1600,3,FALSE())="","",VLOOKUP($C2511,hdc!$B$2:$F$1600,3,FALSE())),IF($A2511="NAUTICS",IF(VLOOKUP($C2511,nautics!$B$2:$F$1200,3,FALSE())="","",VLOOKUP($C2511,nautics!$B$2:$F$1200,3,FALSE())),IF($A2511="ST",IF(VLOOKUP($C2511,st!$B$2:$F$400,3,FALSE())="","",VLOOKUP($C2511,st!$B$2:$F$400,3,FALSE())),""))),"")</f>
        <v>1</v>
      </c>
      <c r="F2511" s="35" t="str">
        <f>IFERROR(IF($A2511="HDC",IF(VLOOKUP($C2511,hdc!$B$2:$F$1600,4,FALSE())="","",VLOOKUP($C2511,hdc!$B$2:$F$1600,4,FALSE())),IF($A2511="NAUTICS",IF(VLOOKUP($C2511,nautics!$B$2:$F$1200,4,FALSE())="","",VLOOKUP($C2511,nautics!$B$2:$F$1200,4,FALSE())),IF($A2511="ST",IF(VLOOKUP($C2511,st!$B$2:$F$400,4,FALSE())="","",VLOOKUP($C2511,st!$B$2:$F$400,4,FALSE())),""))),"")</f>
        <v/>
      </c>
      <c r="G2511" s="35" t="str">
        <f>IFERROR(IF($A2511="HDC",IF(VLOOKUP($C2511,hdc!$B$2:$F$1600,5,FALSE())="","",VLOOKUP($C2511,hdc!$B$2:$F$1600,5,FALSE())),IF($A2511="NAUTICS",IF(VLOOKUP($C2511,nautics!$B$2:$F$1200,5,FALSE())="","",VLOOKUP($C2511,nautics!$B$2:$F$1200,5,FALSE())),IF($A2511="ST",IF(VLOOKUP($C2511,st!$B$2:$F$400,5,FALSE())="","",VLOOKUP($C2511,st!$B$2:$F$400,5,FALSE())),""))),"")</f>
        <v/>
      </c>
      <c r="H2511" s="35" t="s">
        <v>33</v>
      </c>
      <c r="I2511" s="35" t="s">
        <v>34</v>
      </c>
      <c r="J2511" s="35" t="s">
        <v>1215</v>
      </c>
      <c r="K2511" s="35">
        <f t="shared" si="9"/>
        <v>16</v>
      </c>
      <c r="L2511" s="35" t="s">
        <v>834</v>
      </c>
      <c r="M2511" s="35" t="s">
        <v>835</v>
      </c>
      <c r="N2511" s="35" t="s">
        <v>46</v>
      </c>
      <c r="O2511" s="35" t="s">
        <v>49</v>
      </c>
      <c r="P2511" s="35" t="s">
        <v>170</v>
      </c>
      <c r="Q2511" s="35" t="s">
        <v>171</v>
      </c>
      <c r="S2511" s="35" t="s">
        <v>46</v>
      </c>
      <c r="T2511" s="35" t="s">
        <v>49</v>
      </c>
      <c r="U2511" s="35" t="s">
        <v>1220</v>
      </c>
      <c r="W2511" s="35" t="s">
        <v>78</v>
      </c>
      <c r="X2511" s="35" t="s">
        <v>59</v>
      </c>
      <c r="Y2511" s="35" t="s">
        <v>840</v>
      </c>
      <c r="Z2511" s="35" t="s">
        <v>177</v>
      </c>
    </row>
    <row r="2512" spans="1:26" ht="15" customHeight="1">
      <c r="A2512" s="35" t="s">
        <v>1308</v>
      </c>
      <c r="B2512" s="35" t="s">
        <v>2235</v>
      </c>
      <c r="C2512" s="35" t="s">
        <v>2247</v>
      </c>
      <c r="D2512" s="35">
        <f>IFERROR(IF($A2512="HDC",IF(VLOOKUP($C2512,hdc!$B$2:$F$1600,2,FALSE())="","",VLOOKUP($C2512,hdc!$B$2:$F$1600,2,FALSE())),IF($A2512="NAUTICS",IF(VLOOKUP($C2512,nautics!$B$2:$F$1200,2,FALSE())="","",VLOOKUP($C2512,nautics!$B$2:$F$1200,2,FALSE())),IF($A2512="ST",IF(VLOOKUP($C2512,st!$B$2:$F$400,2,FALSE())="","",VLOOKUP($C2512,st!$B$2:$F$400,2,FALSE())),""))),"")</f>
        <v>1</v>
      </c>
      <c r="E2512" s="35">
        <f>IFERROR(IF($A2512="HDC",IF(VLOOKUP($C2512,hdc!$B$2:$F$1600,3,FALSE())="","",VLOOKUP($C2512,hdc!$B$2:$F$1600,3,FALSE())),IF($A2512="NAUTICS",IF(VLOOKUP($C2512,nautics!$B$2:$F$1200,3,FALSE())="","",VLOOKUP($C2512,nautics!$B$2:$F$1200,3,FALSE())),IF($A2512="ST",IF(VLOOKUP($C2512,st!$B$2:$F$400,3,FALSE())="","",VLOOKUP($C2512,st!$B$2:$F$400,3,FALSE())),""))),"")</f>
        <v>1</v>
      </c>
      <c r="F2512" s="35" t="str">
        <f>IFERROR(IF($A2512="HDC",IF(VLOOKUP($C2512,hdc!$B$2:$F$1600,4,FALSE())="","",VLOOKUP($C2512,hdc!$B$2:$F$1600,4,FALSE())),IF($A2512="NAUTICS",IF(VLOOKUP($C2512,nautics!$B$2:$F$1200,4,FALSE())="","",VLOOKUP($C2512,nautics!$B$2:$F$1200,4,FALSE())),IF($A2512="ST",IF(VLOOKUP($C2512,st!$B$2:$F$400,4,FALSE())="","",VLOOKUP($C2512,st!$B$2:$F$400,4,FALSE())),""))),"")</f>
        <v/>
      </c>
      <c r="G2512" s="35" t="str">
        <f>IFERROR(IF($A2512="HDC",IF(VLOOKUP($C2512,hdc!$B$2:$F$1600,5,FALSE())="","",VLOOKUP($C2512,hdc!$B$2:$F$1600,5,FALSE())),IF($A2512="NAUTICS",IF(VLOOKUP($C2512,nautics!$B$2:$F$1200,5,FALSE())="","",VLOOKUP($C2512,nautics!$B$2:$F$1200,5,FALSE())),IF($A2512="ST",IF(VLOOKUP($C2512,st!$B$2:$F$400,5,FALSE())="","",VLOOKUP($C2512,st!$B$2:$F$400,5,FALSE())),""))),"")</f>
        <v/>
      </c>
      <c r="H2512" s="35" t="s">
        <v>33</v>
      </c>
      <c r="I2512" s="35" t="s">
        <v>34</v>
      </c>
      <c r="J2512" s="35" t="s">
        <v>2252</v>
      </c>
      <c r="K2512" s="35">
        <f t="shared" si="9"/>
        <v>17</v>
      </c>
      <c r="L2512" s="35" t="s">
        <v>834</v>
      </c>
      <c r="M2512" s="35" t="s">
        <v>835</v>
      </c>
      <c r="N2512" s="35" t="s">
        <v>46</v>
      </c>
      <c r="O2512" s="35" t="s">
        <v>49</v>
      </c>
      <c r="P2512" s="35" t="s">
        <v>1224</v>
      </c>
      <c r="Q2512" s="35" t="s">
        <v>1225</v>
      </c>
      <c r="S2512" s="35" t="s">
        <v>46</v>
      </c>
      <c r="T2512" s="35" t="s">
        <v>49</v>
      </c>
      <c r="U2512" s="35" t="s">
        <v>2260</v>
      </c>
      <c r="W2512" s="35" t="s">
        <v>78</v>
      </c>
      <c r="X2512" s="35" t="s">
        <v>59</v>
      </c>
      <c r="Y2512" s="35" t="s">
        <v>840</v>
      </c>
      <c r="Z2512" s="35" t="s">
        <v>1230</v>
      </c>
    </row>
    <row r="2513" spans="1:26" ht="15" customHeight="1">
      <c r="A2513" s="35" t="s">
        <v>1308</v>
      </c>
      <c r="B2513" s="35" t="s">
        <v>2235</v>
      </c>
      <c r="C2513" s="35" t="s">
        <v>2262</v>
      </c>
      <c r="D2513" s="35">
        <f>IFERROR(IF($A2513="HDC",IF(VLOOKUP($C2513,hdc!$B$2:$F$1600,2,FALSE())="","",VLOOKUP($C2513,hdc!$B$2:$F$1600,2,FALSE())),IF($A2513="NAUTICS",IF(VLOOKUP($C2513,nautics!$B$2:$F$1200,2,FALSE())="","",VLOOKUP($C2513,nautics!$B$2:$F$1200,2,FALSE())),IF($A2513="ST",IF(VLOOKUP($C2513,st!$B$2:$F$400,2,FALSE())="","",VLOOKUP($C2513,st!$B$2:$F$400,2,FALSE())),""))),"")</f>
        <v>1</v>
      </c>
      <c r="E2513" s="35">
        <f>IFERROR(IF($A2513="HDC",IF(VLOOKUP($C2513,hdc!$B$2:$F$1600,3,FALSE())="","",VLOOKUP($C2513,hdc!$B$2:$F$1600,3,FALSE())),IF($A2513="NAUTICS",IF(VLOOKUP($C2513,nautics!$B$2:$F$1200,3,FALSE())="","",VLOOKUP($C2513,nautics!$B$2:$F$1200,3,FALSE())),IF($A2513="ST",IF(VLOOKUP($C2513,st!$B$2:$F$400,3,FALSE())="","",VLOOKUP($C2513,st!$B$2:$F$400,3,FALSE())),""))),"")</f>
        <v>1</v>
      </c>
      <c r="F2513" s="35" t="str">
        <f>IFERROR(IF($A2513="HDC",IF(VLOOKUP($C2513,hdc!$B$2:$F$1600,4,FALSE())="","",VLOOKUP($C2513,hdc!$B$2:$F$1600,4,FALSE())),IF($A2513="NAUTICS",IF(VLOOKUP($C2513,nautics!$B$2:$F$1200,4,FALSE())="","",VLOOKUP($C2513,nautics!$B$2:$F$1200,4,FALSE())),IF($A2513="ST",IF(VLOOKUP($C2513,st!$B$2:$F$400,4,FALSE())="","",VLOOKUP($C2513,st!$B$2:$F$400,4,FALSE())),""))),"")</f>
        <v/>
      </c>
      <c r="G2513" s="35" t="str">
        <f>IFERROR(IF($A2513="HDC",IF(VLOOKUP($C2513,hdc!$B$2:$F$1600,5,FALSE())="","",VLOOKUP($C2513,hdc!$B$2:$F$1600,5,FALSE())),IF($A2513="NAUTICS",IF(VLOOKUP($C2513,nautics!$B$2:$F$1200,5,FALSE())="","",VLOOKUP($C2513,nautics!$B$2:$F$1200,5,FALSE())),IF($A2513="ST",IF(VLOOKUP($C2513,st!$B$2:$F$400,5,FALSE())="","",VLOOKUP($C2513,st!$B$2:$F$400,5,FALSE())),""))),"")</f>
        <v/>
      </c>
      <c r="H2513" s="35" t="s">
        <v>33</v>
      </c>
      <c r="I2513" s="35" t="s">
        <v>34</v>
      </c>
      <c r="J2513" s="35" t="s">
        <v>2252</v>
      </c>
      <c r="K2513" s="35">
        <f t="shared" si="9"/>
        <v>17</v>
      </c>
      <c r="L2513" s="35" t="s">
        <v>834</v>
      </c>
      <c r="M2513" s="35" t="s">
        <v>835</v>
      </c>
      <c r="N2513" s="35" t="s">
        <v>46</v>
      </c>
      <c r="O2513" s="35" t="s">
        <v>49</v>
      </c>
      <c r="P2513" s="35" t="s">
        <v>1224</v>
      </c>
      <c r="Q2513" s="35" t="s">
        <v>1225</v>
      </c>
      <c r="S2513" s="35" t="s">
        <v>46</v>
      </c>
      <c r="T2513" s="35" t="s">
        <v>49</v>
      </c>
      <c r="U2513" s="35" t="s">
        <v>2260</v>
      </c>
      <c r="W2513" s="35" t="s">
        <v>78</v>
      </c>
      <c r="X2513" s="35" t="s">
        <v>59</v>
      </c>
      <c r="Y2513" s="35" t="s">
        <v>840</v>
      </c>
      <c r="Z2513" s="35" t="s">
        <v>1230</v>
      </c>
    </row>
    <row r="2514" spans="1:26" ht="15" customHeight="1">
      <c r="A2514" s="35" t="s">
        <v>1308</v>
      </c>
      <c r="B2514" s="35" t="s">
        <v>2235</v>
      </c>
      <c r="C2514" s="35" t="s">
        <v>2277</v>
      </c>
      <c r="D2514" s="35">
        <f>IFERROR(IF($A2514="HDC",IF(VLOOKUP($C2514,hdc!$B$2:$F$1600,2,FALSE())="","",VLOOKUP($C2514,hdc!$B$2:$F$1600,2,FALSE())),IF($A2514="NAUTICS",IF(VLOOKUP($C2514,nautics!$B$2:$F$1200,2,FALSE())="","",VLOOKUP($C2514,nautics!$B$2:$F$1200,2,FALSE())),IF($A2514="ST",IF(VLOOKUP($C2514,st!$B$2:$F$400,2,FALSE())="","",VLOOKUP($C2514,st!$B$2:$F$400,2,FALSE())),""))),"")</f>
        <v>1</v>
      </c>
      <c r="E2514" s="35">
        <f>IFERROR(IF($A2514="HDC",IF(VLOOKUP($C2514,hdc!$B$2:$F$1600,3,FALSE())="","",VLOOKUP($C2514,hdc!$B$2:$F$1600,3,FALSE())),IF($A2514="NAUTICS",IF(VLOOKUP($C2514,nautics!$B$2:$F$1200,3,FALSE())="","",VLOOKUP($C2514,nautics!$B$2:$F$1200,3,FALSE())),IF($A2514="ST",IF(VLOOKUP($C2514,st!$B$2:$F$400,3,FALSE())="","",VLOOKUP($C2514,st!$B$2:$F$400,3,FALSE())),""))),"")</f>
        <v>1</v>
      </c>
      <c r="F2514" s="35" t="str">
        <f>IFERROR(IF($A2514="HDC",IF(VLOOKUP($C2514,hdc!$B$2:$F$1600,4,FALSE())="","",VLOOKUP($C2514,hdc!$B$2:$F$1600,4,FALSE())),IF($A2514="NAUTICS",IF(VLOOKUP($C2514,nautics!$B$2:$F$1200,4,FALSE())="","",VLOOKUP($C2514,nautics!$B$2:$F$1200,4,FALSE())),IF($A2514="ST",IF(VLOOKUP($C2514,st!$B$2:$F$400,4,FALSE())="","",VLOOKUP($C2514,st!$B$2:$F$400,4,FALSE())),""))),"")</f>
        <v/>
      </c>
      <c r="G2514" s="35" t="str">
        <f>IFERROR(IF($A2514="HDC",IF(VLOOKUP($C2514,hdc!$B$2:$F$1600,5,FALSE())="","",VLOOKUP($C2514,hdc!$B$2:$F$1600,5,FALSE())),IF($A2514="NAUTICS",IF(VLOOKUP($C2514,nautics!$B$2:$F$1200,5,FALSE())="","",VLOOKUP($C2514,nautics!$B$2:$F$1200,5,FALSE())),IF($A2514="ST",IF(VLOOKUP($C2514,st!$B$2:$F$400,5,FALSE())="","",VLOOKUP($C2514,st!$B$2:$F$400,5,FALSE())),""))),"")</f>
        <v/>
      </c>
      <c r="H2514" s="35" t="s">
        <v>33</v>
      </c>
      <c r="I2514" s="35" t="s">
        <v>34</v>
      </c>
      <c r="J2514" s="35" t="s">
        <v>2252</v>
      </c>
      <c r="K2514" s="35">
        <f t="shared" si="9"/>
        <v>17</v>
      </c>
      <c r="L2514" s="35" t="s">
        <v>834</v>
      </c>
      <c r="M2514" s="35" t="s">
        <v>835</v>
      </c>
      <c r="N2514" s="35" t="s">
        <v>46</v>
      </c>
      <c r="O2514" s="35" t="s">
        <v>49</v>
      </c>
      <c r="P2514" s="35" t="s">
        <v>1224</v>
      </c>
      <c r="Q2514" s="35" t="s">
        <v>1225</v>
      </c>
      <c r="S2514" s="35" t="s">
        <v>46</v>
      </c>
      <c r="T2514" s="35" t="s">
        <v>49</v>
      </c>
      <c r="U2514" s="35" t="s">
        <v>2260</v>
      </c>
      <c r="W2514" s="35" t="s">
        <v>78</v>
      </c>
      <c r="X2514" s="35" t="s">
        <v>59</v>
      </c>
      <c r="Y2514" s="35" t="s">
        <v>840</v>
      </c>
      <c r="Z2514" s="35" t="s">
        <v>1230</v>
      </c>
    </row>
    <row r="2515" spans="1:26" ht="15" customHeight="1">
      <c r="A2515" s="35" t="s">
        <v>1308</v>
      </c>
      <c r="B2515" s="35" t="s">
        <v>2235</v>
      </c>
      <c r="C2515" s="35" t="s">
        <v>2288</v>
      </c>
      <c r="D2515" s="35">
        <f>IFERROR(IF($A2515="HDC",IF(VLOOKUP($C2515,hdc!$B$2:$F$1600,2,FALSE())="","",VLOOKUP($C2515,hdc!$B$2:$F$1600,2,FALSE())),IF($A2515="NAUTICS",IF(VLOOKUP($C2515,nautics!$B$2:$F$1200,2,FALSE())="","",VLOOKUP($C2515,nautics!$B$2:$F$1200,2,FALSE())),IF($A2515="ST",IF(VLOOKUP($C2515,st!$B$2:$F$400,2,FALSE())="","",VLOOKUP($C2515,st!$B$2:$F$400,2,FALSE())),""))),"")</f>
        <v>1</v>
      </c>
      <c r="E2515" s="35">
        <f>IFERROR(IF($A2515="HDC",IF(VLOOKUP($C2515,hdc!$B$2:$F$1600,3,FALSE())="","",VLOOKUP($C2515,hdc!$B$2:$F$1600,3,FALSE())),IF($A2515="NAUTICS",IF(VLOOKUP($C2515,nautics!$B$2:$F$1200,3,FALSE())="","",VLOOKUP($C2515,nautics!$B$2:$F$1200,3,FALSE())),IF($A2515="ST",IF(VLOOKUP($C2515,st!$B$2:$F$400,3,FALSE())="","",VLOOKUP($C2515,st!$B$2:$F$400,3,FALSE())),""))),"")</f>
        <v>1</v>
      </c>
      <c r="F2515" s="35" t="str">
        <f>IFERROR(IF($A2515="HDC",IF(VLOOKUP($C2515,hdc!$B$2:$F$1600,4,FALSE())="","",VLOOKUP($C2515,hdc!$B$2:$F$1600,4,FALSE())),IF($A2515="NAUTICS",IF(VLOOKUP($C2515,nautics!$B$2:$F$1200,4,FALSE())="","",VLOOKUP($C2515,nautics!$B$2:$F$1200,4,FALSE())),IF($A2515="ST",IF(VLOOKUP($C2515,st!$B$2:$F$400,4,FALSE())="","",VLOOKUP($C2515,st!$B$2:$F$400,4,FALSE())),""))),"")</f>
        <v/>
      </c>
      <c r="G2515" s="35" t="str">
        <f>IFERROR(IF($A2515="HDC",IF(VLOOKUP($C2515,hdc!$B$2:$F$1600,5,FALSE())="","",VLOOKUP($C2515,hdc!$B$2:$F$1600,5,FALSE())),IF($A2515="NAUTICS",IF(VLOOKUP($C2515,nautics!$B$2:$F$1200,5,FALSE())="","",VLOOKUP($C2515,nautics!$B$2:$F$1200,5,FALSE())),IF($A2515="ST",IF(VLOOKUP($C2515,st!$B$2:$F$400,5,FALSE())="","",VLOOKUP($C2515,st!$B$2:$F$400,5,FALSE())),""))),"")</f>
        <v/>
      </c>
      <c r="H2515" s="35" t="s">
        <v>33</v>
      </c>
      <c r="I2515" s="35" t="s">
        <v>34</v>
      </c>
      <c r="J2515" s="35" t="s">
        <v>2292</v>
      </c>
      <c r="K2515" s="35">
        <f t="shared" si="9"/>
        <v>18</v>
      </c>
      <c r="L2515" s="35" t="s">
        <v>834</v>
      </c>
      <c r="M2515" s="35" t="s">
        <v>835</v>
      </c>
      <c r="N2515" s="35" t="s">
        <v>46</v>
      </c>
      <c r="O2515" s="35" t="s">
        <v>49</v>
      </c>
      <c r="P2515" s="35" t="s">
        <v>1242</v>
      </c>
      <c r="Q2515" s="35" t="s">
        <v>1243</v>
      </c>
      <c r="S2515" s="35" t="s">
        <v>46</v>
      </c>
      <c r="T2515" s="35" t="s">
        <v>49</v>
      </c>
      <c r="U2515" s="35" t="s">
        <v>2300</v>
      </c>
      <c r="W2515" s="35" t="s">
        <v>78</v>
      </c>
      <c r="X2515" s="35" t="s">
        <v>59</v>
      </c>
      <c r="Y2515" s="35" t="s">
        <v>840</v>
      </c>
      <c r="Z2515" s="35" t="s">
        <v>1255</v>
      </c>
    </row>
    <row r="2516" spans="1:26" ht="15" customHeight="1">
      <c r="A2516" s="35" t="s">
        <v>1308</v>
      </c>
      <c r="B2516" s="35" t="s">
        <v>2235</v>
      </c>
      <c r="C2516" s="35" t="s">
        <v>2306</v>
      </c>
      <c r="D2516" s="35">
        <f>IFERROR(IF($A2516="HDC",IF(VLOOKUP($C2516,hdc!$B$2:$F$1600,2,FALSE())="","",VLOOKUP($C2516,hdc!$B$2:$F$1600,2,FALSE())),IF($A2516="NAUTICS",IF(VLOOKUP($C2516,nautics!$B$2:$F$1200,2,FALSE())="","",VLOOKUP($C2516,nautics!$B$2:$F$1200,2,FALSE())),IF($A2516="ST",IF(VLOOKUP($C2516,st!$B$2:$F$400,2,FALSE())="","",VLOOKUP($C2516,st!$B$2:$F$400,2,FALSE())),""))),"")</f>
        <v>1</v>
      </c>
      <c r="E2516" s="35">
        <f>IFERROR(IF($A2516="HDC",IF(VLOOKUP($C2516,hdc!$B$2:$F$1600,3,FALSE())="","",VLOOKUP($C2516,hdc!$B$2:$F$1600,3,FALSE())),IF($A2516="NAUTICS",IF(VLOOKUP($C2516,nautics!$B$2:$F$1200,3,FALSE())="","",VLOOKUP($C2516,nautics!$B$2:$F$1200,3,FALSE())),IF($A2516="ST",IF(VLOOKUP($C2516,st!$B$2:$F$400,3,FALSE())="","",VLOOKUP($C2516,st!$B$2:$F$400,3,FALSE())),""))),"")</f>
        <v>1</v>
      </c>
      <c r="F2516" s="35" t="str">
        <f>IFERROR(IF($A2516="HDC",IF(VLOOKUP($C2516,hdc!$B$2:$F$1600,4,FALSE())="","",VLOOKUP($C2516,hdc!$B$2:$F$1600,4,FALSE())),IF($A2516="NAUTICS",IF(VLOOKUP($C2516,nautics!$B$2:$F$1200,4,FALSE())="","",VLOOKUP($C2516,nautics!$B$2:$F$1200,4,FALSE())),IF($A2516="ST",IF(VLOOKUP($C2516,st!$B$2:$F$400,4,FALSE())="","",VLOOKUP($C2516,st!$B$2:$F$400,4,FALSE())),""))),"")</f>
        <v/>
      </c>
      <c r="G2516" s="35" t="str">
        <f>IFERROR(IF($A2516="HDC",IF(VLOOKUP($C2516,hdc!$B$2:$F$1600,5,FALSE())="","",VLOOKUP($C2516,hdc!$B$2:$F$1600,5,FALSE())),IF($A2516="NAUTICS",IF(VLOOKUP($C2516,nautics!$B$2:$F$1200,5,FALSE())="","",VLOOKUP($C2516,nautics!$B$2:$F$1200,5,FALSE())),IF($A2516="ST",IF(VLOOKUP($C2516,st!$B$2:$F$400,5,FALSE())="","",VLOOKUP($C2516,st!$B$2:$F$400,5,FALSE())),""))),"")</f>
        <v/>
      </c>
      <c r="H2516" s="35" t="s">
        <v>33</v>
      </c>
      <c r="I2516" s="35" t="s">
        <v>34</v>
      </c>
      <c r="J2516" s="35" t="s">
        <v>1014</v>
      </c>
      <c r="K2516" s="35">
        <f t="shared" si="9"/>
        <v>17</v>
      </c>
      <c r="L2516" s="35" t="s">
        <v>1224</v>
      </c>
      <c r="M2516" s="35" t="s">
        <v>1225</v>
      </c>
      <c r="N2516" s="35" t="s">
        <v>46</v>
      </c>
      <c r="O2516" s="35" t="s">
        <v>49</v>
      </c>
      <c r="P2516" s="35" t="s">
        <v>170</v>
      </c>
      <c r="Q2516" s="35" t="s">
        <v>171</v>
      </c>
      <c r="S2516" s="35" t="s">
        <v>46</v>
      </c>
      <c r="T2516" s="35" t="s">
        <v>49</v>
      </c>
      <c r="U2516" s="35" t="s">
        <v>1227</v>
      </c>
      <c r="W2516" s="35" t="s">
        <v>78</v>
      </c>
      <c r="X2516" s="35" t="s">
        <v>59</v>
      </c>
      <c r="Y2516" s="35" t="s">
        <v>1230</v>
      </c>
      <c r="Z2516" s="35" t="s">
        <v>177</v>
      </c>
    </row>
    <row r="2517" spans="1:26" ht="15" customHeight="1">
      <c r="A2517" s="35" t="s">
        <v>1308</v>
      </c>
      <c r="B2517" s="35" t="s">
        <v>2235</v>
      </c>
      <c r="C2517" s="35" t="s">
        <v>2330</v>
      </c>
      <c r="D2517" s="35">
        <f>IFERROR(IF($A2517="HDC",IF(VLOOKUP($C2517,hdc!$B$2:$F$1600,2,FALSE())="","",VLOOKUP($C2517,hdc!$B$2:$F$1600,2,FALSE())),IF($A2517="NAUTICS",IF(VLOOKUP($C2517,nautics!$B$2:$F$1200,2,FALSE())="","",VLOOKUP($C2517,nautics!$B$2:$F$1200,2,FALSE())),IF($A2517="ST",IF(VLOOKUP($C2517,st!$B$2:$F$400,2,FALSE())="","",VLOOKUP($C2517,st!$B$2:$F$400,2,FALSE())),""))),"")</f>
        <v>1</v>
      </c>
      <c r="E2517" s="35">
        <f>IFERROR(IF($A2517="HDC",IF(VLOOKUP($C2517,hdc!$B$2:$F$1600,3,FALSE())="","",VLOOKUP($C2517,hdc!$B$2:$F$1600,3,FALSE())),IF($A2517="NAUTICS",IF(VLOOKUP($C2517,nautics!$B$2:$F$1200,3,FALSE())="","",VLOOKUP($C2517,nautics!$B$2:$F$1200,3,FALSE())),IF($A2517="ST",IF(VLOOKUP($C2517,st!$B$2:$F$400,3,FALSE())="","",VLOOKUP($C2517,st!$B$2:$F$400,3,FALSE())),""))),"")</f>
        <v>1</v>
      </c>
      <c r="F2517" s="35" t="str">
        <f>IFERROR(IF($A2517="HDC",IF(VLOOKUP($C2517,hdc!$B$2:$F$1600,4,FALSE())="","",VLOOKUP($C2517,hdc!$B$2:$F$1600,4,FALSE())),IF($A2517="NAUTICS",IF(VLOOKUP($C2517,nautics!$B$2:$F$1200,4,FALSE())="","",VLOOKUP($C2517,nautics!$B$2:$F$1200,4,FALSE())),IF($A2517="ST",IF(VLOOKUP($C2517,st!$B$2:$F$400,4,FALSE())="","",VLOOKUP($C2517,st!$B$2:$F$400,4,FALSE())),""))),"")</f>
        <v/>
      </c>
      <c r="G2517" s="35" t="str">
        <f>IFERROR(IF($A2517="HDC",IF(VLOOKUP($C2517,hdc!$B$2:$F$1600,5,FALSE())="","",VLOOKUP($C2517,hdc!$B$2:$F$1600,5,FALSE())),IF($A2517="NAUTICS",IF(VLOOKUP($C2517,nautics!$B$2:$F$1200,5,FALSE())="","",VLOOKUP($C2517,nautics!$B$2:$F$1200,5,FALSE())),IF($A2517="ST",IF(VLOOKUP($C2517,st!$B$2:$F$400,5,FALSE())="","",VLOOKUP($C2517,st!$B$2:$F$400,5,FALSE())),""))),"")</f>
        <v/>
      </c>
      <c r="H2517" s="35" t="s">
        <v>33</v>
      </c>
      <c r="I2517" s="35" t="s">
        <v>34</v>
      </c>
      <c r="J2517" s="35" t="s">
        <v>1014</v>
      </c>
      <c r="K2517" s="35">
        <f t="shared" si="9"/>
        <v>17</v>
      </c>
      <c r="L2517" s="35" t="s">
        <v>1224</v>
      </c>
      <c r="M2517" s="35" t="s">
        <v>1225</v>
      </c>
      <c r="N2517" s="35" t="s">
        <v>46</v>
      </c>
      <c r="O2517" s="35" t="s">
        <v>49</v>
      </c>
      <c r="P2517" s="35" t="s">
        <v>170</v>
      </c>
      <c r="Q2517" s="35" t="s">
        <v>171</v>
      </c>
      <c r="S2517" s="35" t="s">
        <v>46</v>
      </c>
      <c r="T2517" s="35" t="s">
        <v>49</v>
      </c>
      <c r="U2517" s="35" t="s">
        <v>1227</v>
      </c>
      <c r="W2517" s="35" t="s">
        <v>78</v>
      </c>
      <c r="X2517" s="35" t="s">
        <v>59</v>
      </c>
      <c r="Y2517" s="35" t="s">
        <v>1230</v>
      </c>
      <c r="Z2517" s="35" t="s">
        <v>177</v>
      </c>
    </row>
    <row r="2518" spans="1:26" ht="15" customHeight="1">
      <c r="A2518" s="35" t="s">
        <v>1308</v>
      </c>
      <c r="B2518" s="35" t="s">
        <v>2235</v>
      </c>
      <c r="C2518" s="35" t="s">
        <v>2342</v>
      </c>
      <c r="D2518" s="35">
        <f>IFERROR(IF($A2518="HDC",IF(VLOOKUP($C2518,hdc!$B$2:$F$1600,2,FALSE())="","",VLOOKUP($C2518,hdc!$B$2:$F$1600,2,FALSE())),IF($A2518="NAUTICS",IF(VLOOKUP($C2518,nautics!$B$2:$F$1200,2,FALSE())="","",VLOOKUP($C2518,nautics!$B$2:$F$1200,2,FALSE())),IF($A2518="ST",IF(VLOOKUP($C2518,st!$B$2:$F$400,2,FALSE())="","",VLOOKUP($C2518,st!$B$2:$F$400,2,FALSE())),""))),"")</f>
        <v>1</v>
      </c>
      <c r="E2518" s="35">
        <f>IFERROR(IF($A2518="HDC",IF(VLOOKUP($C2518,hdc!$B$2:$F$1600,3,FALSE())="","",VLOOKUP($C2518,hdc!$B$2:$F$1600,3,FALSE())),IF($A2518="NAUTICS",IF(VLOOKUP($C2518,nautics!$B$2:$F$1200,3,FALSE())="","",VLOOKUP($C2518,nautics!$B$2:$F$1200,3,FALSE())),IF($A2518="ST",IF(VLOOKUP($C2518,st!$B$2:$F$400,3,FALSE())="","",VLOOKUP($C2518,st!$B$2:$F$400,3,FALSE())),""))),"")</f>
        <v>1</v>
      </c>
      <c r="F2518" s="35" t="str">
        <f>IFERROR(IF($A2518="HDC",IF(VLOOKUP($C2518,hdc!$B$2:$F$1600,4,FALSE())="","",VLOOKUP($C2518,hdc!$B$2:$F$1600,4,FALSE())),IF($A2518="NAUTICS",IF(VLOOKUP($C2518,nautics!$B$2:$F$1200,4,FALSE())="","",VLOOKUP($C2518,nautics!$B$2:$F$1200,4,FALSE())),IF($A2518="ST",IF(VLOOKUP($C2518,st!$B$2:$F$400,4,FALSE())="","",VLOOKUP($C2518,st!$B$2:$F$400,4,FALSE())),""))),"")</f>
        <v/>
      </c>
      <c r="G2518" s="35" t="str">
        <f>IFERROR(IF($A2518="HDC",IF(VLOOKUP($C2518,hdc!$B$2:$F$1600,5,FALSE())="","",VLOOKUP($C2518,hdc!$B$2:$F$1600,5,FALSE())),IF($A2518="NAUTICS",IF(VLOOKUP($C2518,nautics!$B$2:$F$1200,5,FALSE())="","",VLOOKUP($C2518,nautics!$B$2:$F$1200,5,FALSE())),IF($A2518="ST",IF(VLOOKUP($C2518,st!$B$2:$F$400,5,FALSE())="","",VLOOKUP($C2518,st!$B$2:$F$400,5,FALSE())),""))),"")</f>
        <v/>
      </c>
      <c r="H2518" s="35" t="s">
        <v>33</v>
      </c>
      <c r="I2518" s="35" t="s">
        <v>34</v>
      </c>
      <c r="J2518" s="35" t="s">
        <v>1014</v>
      </c>
      <c r="K2518" s="35">
        <f t="shared" si="9"/>
        <v>17</v>
      </c>
      <c r="L2518" s="35" t="s">
        <v>1224</v>
      </c>
      <c r="M2518" s="35" t="s">
        <v>1225</v>
      </c>
      <c r="N2518" s="35" t="s">
        <v>46</v>
      </c>
      <c r="O2518" s="35" t="s">
        <v>49</v>
      </c>
      <c r="P2518" s="35" t="s">
        <v>170</v>
      </c>
      <c r="Q2518" s="35" t="s">
        <v>171</v>
      </c>
      <c r="S2518" s="35" t="s">
        <v>46</v>
      </c>
      <c r="T2518" s="35" t="s">
        <v>49</v>
      </c>
      <c r="U2518" s="35" t="s">
        <v>1227</v>
      </c>
      <c r="W2518" s="35" t="s">
        <v>78</v>
      </c>
      <c r="X2518" s="35" t="s">
        <v>59</v>
      </c>
      <c r="Y2518" s="35" t="s">
        <v>1230</v>
      </c>
      <c r="Z2518" s="35" t="s">
        <v>177</v>
      </c>
    </row>
    <row r="2519" spans="1:26" ht="15" customHeight="1">
      <c r="A2519" s="35" t="s">
        <v>1308</v>
      </c>
      <c r="B2519" s="35" t="s">
        <v>2235</v>
      </c>
      <c r="C2519" s="35" t="s">
        <v>2360</v>
      </c>
      <c r="D2519" s="35">
        <f>IFERROR(IF($A2519="HDC",IF(VLOOKUP($C2519,hdc!$B$2:$F$1600,2,FALSE())="","",VLOOKUP($C2519,hdc!$B$2:$F$1600,2,FALSE())),IF($A2519="NAUTICS",IF(VLOOKUP($C2519,nautics!$B$2:$F$1200,2,FALSE())="","",VLOOKUP($C2519,nautics!$B$2:$F$1200,2,FALSE())),IF($A2519="ST",IF(VLOOKUP($C2519,st!$B$2:$F$400,2,FALSE())="","",VLOOKUP($C2519,st!$B$2:$F$400,2,FALSE())),""))),"")</f>
        <v>1</v>
      </c>
      <c r="E2519" s="35">
        <f>IFERROR(IF($A2519="HDC",IF(VLOOKUP($C2519,hdc!$B$2:$F$1600,3,FALSE())="","",VLOOKUP($C2519,hdc!$B$2:$F$1600,3,FALSE())),IF($A2519="NAUTICS",IF(VLOOKUP($C2519,nautics!$B$2:$F$1200,3,FALSE())="","",VLOOKUP($C2519,nautics!$B$2:$F$1200,3,FALSE())),IF($A2519="ST",IF(VLOOKUP($C2519,st!$B$2:$F$400,3,FALSE())="","",VLOOKUP($C2519,st!$B$2:$F$400,3,FALSE())),""))),"")</f>
        <v>1</v>
      </c>
      <c r="F2519" s="35" t="str">
        <f>IFERROR(IF($A2519="HDC",IF(VLOOKUP($C2519,hdc!$B$2:$F$1600,4,FALSE())="","",VLOOKUP($C2519,hdc!$B$2:$F$1600,4,FALSE())),IF($A2519="NAUTICS",IF(VLOOKUP($C2519,nautics!$B$2:$F$1200,4,FALSE())="","",VLOOKUP($C2519,nautics!$B$2:$F$1200,4,FALSE())),IF($A2519="ST",IF(VLOOKUP($C2519,st!$B$2:$F$400,4,FALSE())="","",VLOOKUP($C2519,st!$B$2:$F$400,4,FALSE())),""))),"")</f>
        <v/>
      </c>
      <c r="G2519" s="35" t="str">
        <f>IFERROR(IF($A2519="HDC",IF(VLOOKUP($C2519,hdc!$B$2:$F$1600,5,FALSE())="","",VLOOKUP($C2519,hdc!$B$2:$F$1600,5,FALSE())),IF($A2519="NAUTICS",IF(VLOOKUP($C2519,nautics!$B$2:$F$1200,5,FALSE())="","",VLOOKUP($C2519,nautics!$B$2:$F$1200,5,FALSE())),IF($A2519="ST",IF(VLOOKUP($C2519,st!$B$2:$F$400,5,FALSE())="","",VLOOKUP($C2519,st!$B$2:$F$400,5,FALSE())),""))),"")</f>
        <v/>
      </c>
      <c r="H2519" s="35" t="s">
        <v>33</v>
      </c>
      <c r="I2519" s="35" t="s">
        <v>34</v>
      </c>
      <c r="J2519" s="35" t="s">
        <v>1014</v>
      </c>
      <c r="K2519" s="35">
        <f t="shared" si="9"/>
        <v>17</v>
      </c>
      <c r="L2519" s="35" t="s">
        <v>1224</v>
      </c>
      <c r="M2519" s="35" t="s">
        <v>1225</v>
      </c>
      <c r="N2519" s="35" t="s">
        <v>46</v>
      </c>
      <c r="O2519" s="35" t="s">
        <v>49</v>
      </c>
      <c r="P2519" s="35" t="s">
        <v>170</v>
      </c>
      <c r="Q2519" s="35" t="s">
        <v>171</v>
      </c>
      <c r="S2519" s="35" t="s">
        <v>46</v>
      </c>
      <c r="T2519" s="35" t="s">
        <v>49</v>
      </c>
      <c r="U2519" s="35" t="s">
        <v>1227</v>
      </c>
      <c r="W2519" s="35" t="s">
        <v>78</v>
      </c>
      <c r="X2519" s="35" t="s">
        <v>94</v>
      </c>
      <c r="Y2519" s="35" t="s">
        <v>1230</v>
      </c>
      <c r="Z2519" s="35" t="s">
        <v>177</v>
      </c>
    </row>
    <row r="2520" spans="1:26" ht="15" customHeight="1">
      <c r="A2520" s="35" t="s">
        <v>1308</v>
      </c>
      <c r="B2520" s="35" t="s">
        <v>2235</v>
      </c>
      <c r="C2520" s="35" t="s">
        <v>2373</v>
      </c>
      <c r="D2520" s="35">
        <f>IFERROR(IF($A2520="HDC",IF(VLOOKUP($C2520,hdc!$B$2:$F$1600,2,FALSE())="","",VLOOKUP($C2520,hdc!$B$2:$F$1600,2,FALSE())),IF($A2520="NAUTICS",IF(VLOOKUP($C2520,nautics!$B$2:$F$1200,2,FALSE())="","",VLOOKUP($C2520,nautics!$B$2:$F$1200,2,FALSE())),IF($A2520="ST",IF(VLOOKUP($C2520,st!$B$2:$F$400,2,FALSE())="","",VLOOKUP($C2520,st!$B$2:$F$400,2,FALSE())),""))),"")</f>
        <v>1</v>
      </c>
      <c r="E2520" s="35">
        <f>IFERROR(IF($A2520="HDC",IF(VLOOKUP($C2520,hdc!$B$2:$F$1600,3,FALSE())="","",VLOOKUP($C2520,hdc!$B$2:$F$1600,3,FALSE())),IF($A2520="NAUTICS",IF(VLOOKUP($C2520,nautics!$B$2:$F$1200,3,FALSE())="","",VLOOKUP($C2520,nautics!$B$2:$F$1200,3,FALSE())),IF($A2520="ST",IF(VLOOKUP($C2520,st!$B$2:$F$400,3,FALSE())="","",VLOOKUP($C2520,st!$B$2:$F$400,3,FALSE())),""))),"")</f>
        <v>1</v>
      </c>
      <c r="F2520" s="35" t="str">
        <f>IFERROR(IF($A2520="HDC",IF(VLOOKUP($C2520,hdc!$B$2:$F$1600,4,FALSE())="","",VLOOKUP($C2520,hdc!$B$2:$F$1600,4,FALSE())),IF($A2520="NAUTICS",IF(VLOOKUP($C2520,nautics!$B$2:$F$1200,4,FALSE())="","",VLOOKUP($C2520,nautics!$B$2:$F$1200,4,FALSE())),IF($A2520="ST",IF(VLOOKUP($C2520,st!$B$2:$F$400,4,FALSE())="","",VLOOKUP($C2520,st!$B$2:$F$400,4,FALSE())),""))),"")</f>
        <v/>
      </c>
      <c r="G2520" s="35" t="str">
        <f>IFERROR(IF($A2520="HDC",IF(VLOOKUP($C2520,hdc!$B$2:$F$1600,5,FALSE())="","",VLOOKUP($C2520,hdc!$B$2:$F$1600,5,FALSE())),IF($A2520="NAUTICS",IF(VLOOKUP($C2520,nautics!$B$2:$F$1200,5,FALSE())="","",VLOOKUP($C2520,nautics!$B$2:$F$1200,5,FALSE())),IF($A2520="ST",IF(VLOOKUP($C2520,st!$B$2:$F$400,5,FALSE())="","",VLOOKUP($C2520,st!$B$2:$F$400,5,FALSE())),""))),"")</f>
        <v/>
      </c>
      <c r="H2520" s="35" t="s">
        <v>33</v>
      </c>
      <c r="I2520" s="35" t="s">
        <v>34</v>
      </c>
      <c r="J2520" s="35" t="s">
        <v>1014</v>
      </c>
      <c r="K2520" s="35">
        <f t="shared" si="9"/>
        <v>17</v>
      </c>
      <c r="L2520" s="35" t="s">
        <v>1224</v>
      </c>
      <c r="M2520" s="35" t="s">
        <v>1225</v>
      </c>
      <c r="N2520" s="35" t="s">
        <v>46</v>
      </c>
      <c r="O2520" s="35" t="s">
        <v>49</v>
      </c>
      <c r="P2520" s="35" t="s">
        <v>170</v>
      </c>
      <c r="Q2520" s="35" t="s">
        <v>171</v>
      </c>
      <c r="S2520" s="35" t="s">
        <v>46</v>
      </c>
      <c r="T2520" s="35" t="s">
        <v>49</v>
      </c>
      <c r="U2520" s="35" t="s">
        <v>1227</v>
      </c>
      <c r="W2520" s="35" t="s">
        <v>78</v>
      </c>
      <c r="X2520" s="35" t="s">
        <v>2279</v>
      </c>
      <c r="Y2520" s="35" t="s">
        <v>1230</v>
      </c>
      <c r="Z2520" s="35" t="s">
        <v>177</v>
      </c>
    </row>
    <row r="2521" spans="1:26" ht="15" customHeight="1">
      <c r="A2521" s="35" t="s">
        <v>1308</v>
      </c>
      <c r="B2521" s="35" t="s">
        <v>2235</v>
      </c>
      <c r="C2521" s="35" t="s">
        <v>2387</v>
      </c>
      <c r="D2521" s="35">
        <f>IFERROR(IF($A2521="HDC",IF(VLOOKUP($C2521,hdc!$B$2:$F$1600,2,FALSE())="","",VLOOKUP($C2521,hdc!$B$2:$F$1600,2,FALSE())),IF($A2521="NAUTICS",IF(VLOOKUP($C2521,nautics!$B$2:$F$1200,2,FALSE())="","",VLOOKUP($C2521,nautics!$B$2:$F$1200,2,FALSE())),IF($A2521="ST",IF(VLOOKUP($C2521,st!$B$2:$F$400,2,FALSE())="","",VLOOKUP($C2521,st!$B$2:$F$400,2,FALSE())),""))),"")</f>
        <v>1</v>
      </c>
      <c r="E2521" s="35">
        <f>IFERROR(IF($A2521="HDC",IF(VLOOKUP($C2521,hdc!$B$2:$F$1600,3,FALSE())="","",VLOOKUP($C2521,hdc!$B$2:$F$1600,3,FALSE())),IF($A2521="NAUTICS",IF(VLOOKUP($C2521,nautics!$B$2:$F$1200,3,FALSE())="","",VLOOKUP($C2521,nautics!$B$2:$F$1200,3,FALSE())),IF($A2521="ST",IF(VLOOKUP($C2521,st!$B$2:$F$400,3,FALSE())="","",VLOOKUP($C2521,st!$B$2:$F$400,3,FALSE())),""))),"")</f>
        <v>1</v>
      </c>
      <c r="F2521" s="35" t="str">
        <f>IFERROR(IF($A2521="HDC",IF(VLOOKUP($C2521,hdc!$B$2:$F$1600,4,FALSE())="","",VLOOKUP($C2521,hdc!$B$2:$F$1600,4,FALSE())),IF($A2521="NAUTICS",IF(VLOOKUP($C2521,nautics!$B$2:$F$1200,4,FALSE())="","",VLOOKUP($C2521,nautics!$B$2:$F$1200,4,FALSE())),IF($A2521="ST",IF(VLOOKUP($C2521,st!$B$2:$F$400,4,FALSE())="","",VLOOKUP($C2521,st!$B$2:$F$400,4,FALSE())),""))),"")</f>
        <v/>
      </c>
      <c r="G2521" s="35" t="str">
        <f>IFERROR(IF($A2521="HDC",IF(VLOOKUP($C2521,hdc!$B$2:$F$1600,5,FALSE())="","",VLOOKUP($C2521,hdc!$B$2:$F$1600,5,FALSE())),IF($A2521="NAUTICS",IF(VLOOKUP($C2521,nautics!$B$2:$F$1200,5,FALSE())="","",VLOOKUP($C2521,nautics!$B$2:$F$1200,5,FALSE())),IF($A2521="ST",IF(VLOOKUP($C2521,st!$B$2:$F$400,5,FALSE())="","",VLOOKUP($C2521,st!$B$2:$F$400,5,FALSE())),""))),"")</f>
        <v/>
      </c>
      <c r="H2521" s="35" t="s">
        <v>33</v>
      </c>
      <c r="I2521" s="35" t="s">
        <v>34</v>
      </c>
      <c r="J2521" s="35" t="s">
        <v>1014</v>
      </c>
      <c r="K2521" s="35">
        <f t="shared" si="9"/>
        <v>17</v>
      </c>
      <c r="L2521" s="35" t="s">
        <v>1224</v>
      </c>
      <c r="M2521" s="35" t="s">
        <v>1225</v>
      </c>
      <c r="N2521" s="35" t="s">
        <v>46</v>
      </c>
      <c r="O2521" s="35" t="s">
        <v>49</v>
      </c>
      <c r="P2521" s="35" t="s">
        <v>170</v>
      </c>
      <c r="Q2521" s="35" t="s">
        <v>171</v>
      </c>
      <c r="S2521" s="35" t="s">
        <v>46</v>
      </c>
      <c r="T2521" s="35" t="s">
        <v>49</v>
      </c>
      <c r="U2521" s="35" t="s">
        <v>1227</v>
      </c>
      <c r="W2521" s="35" t="s">
        <v>78</v>
      </c>
      <c r="X2521" s="35" t="s">
        <v>59</v>
      </c>
      <c r="Y2521" s="35" t="s">
        <v>1230</v>
      </c>
      <c r="Z2521" s="35" t="s">
        <v>177</v>
      </c>
    </row>
    <row r="2522" spans="1:26" ht="15" customHeight="1">
      <c r="A2522" s="35" t="s">
        <v>1308</v>
      </c>
      <c r="B2522" s="35" t="s">
        <v>2235</v>
      </c>
      <c r="C2522" s="35" t="s">
        <v>2399</v>
      </c>
      <c r="D2522" s="35">
        <f>IFERROR(IF($A2522="HDC",IF(VLOOKUP($C2522,hdc!$B$2:$F$1600,2,FALSE())="","",VLOOKUP($C2522,hdc!$B$2:$F$1600,2,FALSE())),IF($A2522="NAUTICS",IF(VLOOKUP($C2522,nautics!$B$2:$F$1200,2,FALSE())="","",VLOOKUP($C2522,nautics!$B$2:$F$1200,2,FALSE())),IF($A2522="ST",IF(VLOOKUP($C2522,st!$B$2:$F$400,2,FALSE())="","",VLOOKUP($C2522,st!$B$2:$F$400,2,FALSE())),""))),"")</f>
        <v>1</v>
      </c>
      <c r="E2522" s="35">
        <f>IFERROR(IF($A2522="HDC",IF(VLOOKUP($C2522,hdc!$B$2:$F$1600,3,FALSE())="","",VLOOKUP($C2522,hdc!$B$2:$F$1600,3,FALSE())),IF($A2522="NAUTICS",IF(VLOOKUP($C2522,nautics!$B$2:$F$1200,3,FALSE())="","",VLOOKUP($C2522,nautics!$B$2:$F$1200,3,FALSE())),IF($A2522="ST",IF(VLOOKUP($C2522,st!$B$2:$F$400,3,FALSE())="","",VLOOKUP($C2522,st!$B$2:$F$400,3,FALSE())),""))),"")</f>
        <v>1</v>
      </c>
      <c r="F2522" s="35" t="str">
        <f>IFERROR(IF($A2522="HDC",IF(VLOOKUP($C2522,hdc!$B$2:$F$1600,4,FALSE())="","",VLOOKUP($C2522,hdc!$B$2:$F$1600,4,FALSE())),IF($A2522="NAUTICS",IF(VLOOKUP($C2522,nautics!$B$2:$F$1200,4,FALSE())="","",VLOOKUP($C2522,nautics!$B$2:$F$1200,4,FALSE())),IF($A2522="ST",IF(VLOOKUP($C2522,st!$B$2:$F$400,4,FALSE())="","",VLOOKUP($C2522,st!$B$2:$F$400,4,FALSE())),""))),"")</f>
        <v/>
      </c>
      <c r="G2522" s="35" t="str">
        <f>IFERROR(IF($A2522="HDC",IF(VLOOKUP($C2522,hdc!$B$2:$F$1600,5,FALSE())="","",VLOOKUP($C2522,hdc!$B$2:$F$1600,5,FALSE())),IF($A2522="NAUTICS",IF(VLOOKUP($C2522,nautics!$B$2:$F$1200,5,FALSE())="","",VLOOKUP($C2522,nautics!$B$2:$F$1200,5,FALSE())),IF($A2522="ST",IF(VLOOKUP($C2522,st!$B$2:$F$400,5,FALSE())="","",VLOOKUP($C2522,st!$B$2:$F$400,5,FALSE())),""))),"")</f>
        <v/>
      </c>
      <c r="H2522" s="35" t="s">
        <v>33</v>
      </c>
      <c r="I2522" s="35" t="s">
        <v>34</v>
      </c>
      <c r="J2522" s="35" t="s">
        <v>2403</v>
      </c>
      <c r="K2522" s="35">
        <f t="shared" si="9"/>
        <v>22</v>
      </c>
      <c r="L2522" s="35" t="s">
        <v>1224</v>
      </c>
      <c r="M2522" s="35" t="s">
        <v>1225</v>
      </c>
      <c r="N2522" s="35" t="s">
        <v>46</v>
      </c>
      <c r="O2522" s="35" t="s">
        <v>49</v>
      </c>
      <c r="P2522" s="35" t="s">
        <v>446</v>
      </c>
      <c r="Q2522" s="35" t="s">
        <v>447</v>
      </c>
      <c r="S2522" s="35" t="s">
        <v>46</v>
      </c>
      <c r="T2522" s="35" t="s">
        <v>49</v>
      </c>
      <c r="U2522" s="35" t="s">
        <v>2410</v>
      </c>
      <c r="W2522" s="35" t="s">
        <v>78</v>
      </c>
      <c r="X2522" s="35" t="s">
        <v>59</v>
      </c>
      <c r="Y2522" s="35" t="s">
        <v>1230</v>
      </c>
      <c r="Z2522" s="35" t="s">
        <v>451</v>
      </c>
    </row>
    <row r="2523" spans="1:26" ht="15" customHeight="1">
      <c r="A2523" s="35" t="s">
        <v>1308</v>
      </c>
      <c r="B2523" s="35" t="s">
        <v>2235</v>
      </c>
      <c r="C2523" s="35" t="s">
        <v>2421</v>
      </c>
      <c r="D2523" s="35" t="str">
        <f>IFERROR(IF($A2523="HDC",IF(VLOOKUP($C2523,hdc!$B$2:$F$1600,2,FALSE())="","",VLOOKUP($C2523,hdc!$B$2:$F$1600,2,FALSE())),IF($A2523="NAUTICS",IF(VLOOKUP($C2523,nautics!$B$2:$F$1200,2,FALSE())="","",VLOOKUP($C2523,nautics!$B$2:$F$1200,2,FALSE())),IF($A2523="ST",IF(VLOOKUP($C2523,st!$B$2:$F$400,2,FALSE())="","",VLOOKUP($C2523,st!$B$2:$F$400,2,FALSE())),""))),"")</f>
        <v/>
      </c>
      <c r="E2523" s="35" t="str">
        <f>IFERROR(IF($A2523="HDC",IF(VLOOKUP($C2523,hdc!$B$2:$F$1600,3,FALSE())="","",VLOOKUP($C2523,hdc!$B$2:$F$1600,3,FALSE())),IF($A2523="NAUTICS",IF(VLOOKUP($C2523,nautics!$B$2:$F$1200,3,FALSE())="","",VLOOKUP($C2523,nautics!$B$2:$F$1200,3,FALSE())),IF($A2523="ST",IF(VLOOKUP($C2523,st!$B$2:$F$400,3,FALSE())="","",VLOOKUP($C2523,st!$B$2:$F$400,3,FALSE())),""))),"")</f>
        <v/>
      </c>
      <c r="F2523" s="35" t="str">
        <f>IFERROR(IF($A2523="HDC",IF(VLOOKUP($C2523,hdc!$B$2:$F$1600,4,FALSE())="","",VLOOKUP($C2523,hdc!$B$2:$F$1600,4,FALSE())),IF($A2523="NAUTICS",IF(VLOOKUP($C2523,nautics!$B$2:$F$1200,4,FALSE())="","",VLOOKUP($C2523,nautics!$B$2:$F$1200,4,FALSE())),IF($A2523="ST",IF(VLOOKUP($C2523,st!$B$2:$F$400,4,FALSE())="","",VLOOKUP($C2523,st!$B$2:$F$400,4,FALSE())),""))),"")</f>
        <v/>
      </c>
      <c r="G2523" s="35" t="str">
        <f>IFERROR(IF($A2523="HDC",IF(VLOOKUP($C2523,hdc!$B$2:$F$1600,5,FALSE())="","",VLOOKUP($C2523,hdc!$B$2:$F$1600,5,FALSE())),IF($A2523="NAUTICS",IF(VLOOKUP($C2523,nautics!$B$2:$F$1200,5,FALSE())="","",VLOOKUP($C2523,nautics!$B$2:$F$1200,5,FALSE())),IF($A2523="ST",IF(VLOOKUP($C2523,st!$B$2:$F$400,5,FALSE())="","",VLOOKUP($C2523,st!$B$2:$F$400,5,FALSE())),""))),"")</f>
        <v/>
      </c>
      <c r="H2523" s="35" t="s">
        <v>344</v>
      </c>
      <c r="I2523" s="35" t="s">
        <v>31</v>
      </c>
      <c r="J2523" s="35" t="s">
        <v>453</v>
      </c>
      <c r="K2523" s="35">
        <f t="shared" si="9"/>
        <v>17</v>
      </c>
      <c r="L2523" s="35" t="s">
        <v>455</v>
      </c>
      <c r="M2523" s="35" t="s">
        <v>456</v>
      </c>
      <c r="N2523" s="35" t="s">
        <v>46</v>
      </c>
      <c r="O2523" s="35" t="s">
        <v>49</v>
      </c>
      <c r="P2523" s="35" t="s">
        <v>170</v>
      </c>
      <c r="Q2523" s="35" t="s">
        <v>171</v>
      </c>
      <c r="S2523" s="35" t="s">
        <v>46</v>
      </c>
      <c r="T2523" s="35" t="s">
        <v>49</v>
      </c>
      <c r="U2523" s="35" t="s">
        <v>458</v>
      </c>
      <c r="W2523" s="35" t="s">
        <v>78</v>
      </c>
      <c r="X2523" s="35" t="s">
        <v>59</v>
      </c>
      <c r="Y2523" s="35" t="s">
        <v>460</v>
      </c>
      <c r="Z2523" s="35" t="s">
        <v>177</v>
      </c>
    </row>
    <row r="2524" spans="1:26" ht="15" customHeight="1">
      <c r="A2524" s="35" t="s">
        <v>1308</v>
      </c>
      <c r="B2524" s="35" t="s">
        <v>2235</v>
      </c>
      <c r="C2524" s="35" t="s">
        <v>2434</v>
      </c>
      <c r="D2524" s="35">
        <f>IFERROR(IF($A2524="HDC",IF(VLOOKUP($C2524,hdc!$B$2:$F$1600,2,FALSE())="","",VLOOKUP($C2524,hdc!$B$2:$F$1600,2,FALSE())),IF($A2524="NAUTICS",IF(VLOOKUP($C2524,nautics!$B$2:$F$1200,2,FALSE())="","",VLOOKUP($C2524,nautics!$B$2:$F$1200,2,FALSE())),IF($A2524="ST",IF(VLOOKUP($C2524,st!$B$2:$F$400,2,FALSE())="","",VLOOKUP($C2524,st!$B$2:$F$400,2,FALSE())),""))),"")</f>
        <v>1</v>
      </c>
      <c r="E2524" s="35">
        <f>IFERROR(IF($A2524="HDC",IF(VLOOKUP($C2524,hdc!$B$2:$F$1600,3,FALSE())="","",VLOOKUP($C2524,hdc!$B$2:$F$1600,3,FALSE())),IF($A2524="NAUTICS",IF(VLOOKUP($C2524,nautics!$B$2:$F$1200,3,FALSE())="","",VLOOKUP($C2524,nautics!$B$2:$F$1200,3,FALSE())),IF($A2524="ST",IF(VLOOKUP($C2524,st!$B$2:$F$400,3,FALSE())="","",VLOOKUP($C2524,st!$B$2:$F$400,3,FALSE())),""))),"")</f>
        <v>1</v>
      </c>
      <c r="F2524" s="35" t="str">
        <f>IFERROR(IF($A2524="HDC",IF(VLOOKUP($C2524,hdc!$B$2:$F$1600,4,FALSE())="","",VLOOKUP($C2524,hdc!$B$2:$F$1600,4,FALSE())),IF($A2524="NAUTICS",IF(VLOOKUP($C2524,nautics!$B$2:$F$1200,4,FALSE())="","",VLOOKUP($C2524,nautics!$B$2:$F$1200,4,FALSE())),IF($A2524="ST",IF(VLOOKUP($C2524,st!$B$2:$F$400,4,FALSE())="","",VLOOKUP($C2524,st!$B$2:$F$400,4,FALSE())),""))),"")</f>
        <v/>
      </c>
      <c r="G2524" s="35" t="str">
        <f>IFERROR(IF($A2524="HDC",IF(VLOOKUP($C2524,hdc!$B$2:$F$1600,5,FALSE())="","",VLOOKUP($C2524,hdc!$B$2:$F$1600,5,FALSE())),IF($A2524="NAUTICS",IF(VLOOKUP($C2524,nautics!$B$2:$F$1200,5,FALSE())="","",VLOOKUP($C2524,nautics!$B$2:$F$1200,5,FALSE())),IF($A2524="ST",IF(VLOOKUP($C2524,st!$B$2:$F$400,5,FALSE())="","",VLOOKUP($C2524,st!$B$2:$F$400,5,FALSE())),""))),"")</f>
        <v/>
      </c>
      <c r="H2524" s="35" t="s">
        <v>33</v>
      </c>
      <c r="I2524" s="35" t="s">
        <v>34</v>
      </c>
      <c r="J2524" s="35" t="s">
        <v>1014</v>
      </c>
      <c r="K2524" s="35">
        <f t="shared" si="9"/>
        <v>17</v>
      </c>
      <c r="L2524" s="35" t="s">
        <v>1224</v>
      </c>
      <c r="M2524" s="35" t="s">
        <v>1225</v>
      </c>
      <c r="N2524" s="35" t="s">
        <v>46</v>
      </c>
      <c r="O2524" s="35" t="s">
        <v>49</v>
      </c>
      <c r="P2524" s="35" t="s">
        <v>170</v>
      </c>
      <c r="Q2524" s="35" t="s">
        <v>171</v>
      </c>
      <c r="S2524" s="35" t="s">
        <v>46</v>
      </c>
      <c r="T2524" s="35" t="s">
        <v>49</v>
      </c>
      <c r="U2524" s="35" t="s">
        <v>1227</v>
      </c>
      <c r="W2524" s="35" t="s">
        <v>78</v>
      </c>
      <c r="X2524" s="35" t="s">
        <v>59</v>
      </c>
      <c r="Y2524" s="35" t="s">
        <v>1230</v>
      </c>
      <c r="Z2524" s="35" t="s">
        <v>177</v>
      </c>
    </row>
    <row r="2525" spans="1:26" ht="15" customHeight="1">
      <c r="A2525" s="35" t="s">
        <v>1308</v>
      </c>
      <c r="B2525" s="35" t="s">
        <v>2235</v>
      </c>
      <c r="C2525" s="35" t="s">
        <v>2446</v>
      </c>
      <c r="D2525" s="35">
        <f>IFERROR(IF($A2525="HDC",IF(VLOOKUP($C2525,hdc!$B$2:$F$1600,2,FALSE())="","",VLOOKUP($C2525,hdc!$B$2:$F$1600,2,FALSE())),IF($A2525="NAUTICS",IF(VLOOKUP($C2525,nautics!$B$2:$F$1200,2,FALSE())="","",VLOOKUP($C2525,nautics!$B$2:$F$1200,2,FALSE())),IF($A2525="ST",IF(VLOOKUP($C2525,st!$B$2:$F$400,2,FALSE())="","",VLOOKUP($C2525,st!$B$2:$F$400,2,FALSE())),""))),"")</f>
        <v>1</v>
      </c>
      <c r="E2525" s="35">
        <f>IFERROR(IF($A2525="HDC",IF(VLOOKUP($C2525,hdc!$B$2:$F$1600,3,FALSE())="","",VLOOKUP($C2525,hdc!$B$2:$F$1600,3,FALSE())),IF($A2525="NAUTICS",IF(VLOOKUP($C2525,nautics!$B$2:$F$1200,3,FALSE())="","",VLOOKUP($C2525,nautics!$B$2:$F$1200,3,FALSE())),IF($A2525="ST",IF(VLOOKUP($C2525,st!$B$2:$F$400,3,FALSE())="","",VLOOKUP($C2525,st!$B$2:$F$400,3,FALSE())),""))),"")</f>
        <v>1</v>
      </c>
      <c r="F2525" s="35" t="str">
        <f>IFERROR(IF($A2525="HDC",IF(VLOOKUP($C2525,hdc!$B$2:$F$1600,4,FALSE())="","",VLOOKUP($C2525,hdc!$B$2:$F$1600,4,FALSE())),IF($A2525="NAUTICS",IF(VLOOKUP($C2525,nautics!$B$2:$F$1200,4,FALSE())="","",VLOOKUP($C2525,nautics!$B$2:$F$1200,4,FALSE())),IF($A2525="ST",IF(VLOOKUP($C2525,st!$B$2:$F$400,4,FALSE())="","",VLOOKUP($C2525,st!$B$2:$F$400,4,FALSE())),""))),"")</f>
        <v/>
      </c>
      <c r="G2525" s="35" t="str">
        <f>IFERROR(IF($A2525="HDC",IF(VLOOKUP($C2525,hdc!$B$2:$F$1600,5,FALSE())="","",VLOOKUP($C2525,hdc!$B$2:$F$1600,5,FALSE())),IF($A2525="NAUTICS",IF(VLOOKUP($C2525,nautics!$B$2:$F$1200,5,FALSE())="","",VLOOKUP($C2525,nautics!$B$2:$F$1200,5,FALSE())),IF($A2525="ST",IF(VLOOKUP($C2525,st!$B$2:$F$400,5,FALSE())="","",VLOOKUP($C2525,st!$B$2:$F$400,5,FALSE())),""))),"")</f>
        <v/>
      </c>
      <c r="H2525" s="35" t="s">
        <v>33</v>
      </c>
      <c r="I2525" s="35" t="s">
        <v>34</v>
      </c>
      <c r="J2525" s="35" t="s">
        <v>1215</v>
      </c>
      <c r="K2525" s="35">
        <f t="shared" si="9"/>
        <v>16</v>
      </c>
      <c r="L2525" s="35" t="s">
        <v>834</v>
      </c>
      <c r="M2525" s="35" t="s">
        <v>835</v>
      </c>
      <c r="N2525" s="35" t="s">
        <v>46</v>
      </c>
      <c r="O2525" s="35" t="s">
        <v>49</v>
      </c>
      <c r="P2525" s="35" t="s">
        <v>170</v>
      </c>
      <c r="Q2525" s="35" t="s">
        <v>171</v>
      </c>
      <c r="S2525" s="35" t="s">
        <v>46</v>
      </c>
      <c r="T2525" s="35" t="s">
        <v>49</v>
      </c>
      <c r="U2525" s="35" t="s">
        <v>1220</v>
      </c>
      <c r="W2525" s="35" t="s">
        <v>78</v>
      </c>
      <c r="X2525" s="35" t="s">
        <v>59</v>
      </c>
      <c r="Y2525" s="35" t="s">
        <v>840</v>
      </c>
      <c r="Z2525" s="35" t="s">
        <v>177</v>
      </c>
    </row>
    <row r="2526" spans="1:26" ht="15" customHeight="1">
      <c r="A2526" s="35" t="s">
        <v>1308</v>
      </c>
      <c r="B2526" s="35" t="s">
        <v>2235</v>
      </c>
      <c r="C2526" s="35" t="s">
        <v>2461</v>
      </c>
      <c r="D2526" s="35">
        <f>IFERROR(IF($A2526="HDC",IF(VLOOKUP($C2526,hdc!$B$2:$F$1600,2,FALSE())="","",VLOOKUP($C2526,hdc!$B$2:$F$1600,2,FALSE())),IF($A2526="NAUTICS",IF(VLOOKUP($C2526,nautics!$B$2:$F$1200,2,FALSE())="","",VLOOKUP($C2526,nautics!$B$2:$F$1200,2,FALSE())),IF($A2526="ST",IF(VLOOKUP($C2526,st!$B$2:$F$400,2,FALSE())="","",VLOOKUP($C2526,st!$B$2:$F$400,2,FALSE())),""))),"")</f>
        <v>1</v>
      </c>
      <c r="E2526" s="35">
        <f>IFERROR(IF($A2526="HDC",IF(VLOOKUP($C2526,hdc!$B$2:$F$1600,3,FALSE())="","",VLOOKUP($C2526,hdc!$B$2:$F$1600,3,FALSE())),IF($A2526="NAUTICS",IF(VLOOKUP($C2526,nautics!$B$2:$F$1200,3,FALSE())="","",VLOOKUP($C2526,nautics!$B$2:$F$1200,3,FALSE())),IF($A2526="ST",IF(VLOOKUP($C2526,st!$B$2:$F$400,3,FALSE())="","",VLOOKUP($C2526,st!$B$2:$F$400,3,FALSE())),""))),"")</f>
        <v>1</v>
      </c>
      <c r="F2526" s="35" t="str">
        <f>IFERROR(IF($A2526="HDC",IF(VLOOKUP($C2526,hdc!$B$2:$F$1600,4,FALSE())="","",VLOOKUP($C2526,hdc!$B$2:$F$1600,4,FALSE())),IF($A2526="NAUTICS",IF(VLOOKUP($C2526,nautics!$B$2:$F$1200,4,FALSE())="","",VLOOKUP($C2526,nautics!$B$2:$F$1200,4,FALSE())),IF($A2526="ST",IF(VLOOKUP($C2526,st!$B$2:$F$400,4,FALSE())="","",VLOOKUP($C2526,st!$B$2:$F$400,4,FALSE())),""))),"")</f>
        <v/>
      </c>
      <c r="G2526" s="35" t="str">
        <f>IFERROR(IF($A2526="HDC",IF(VLOOKUP($C2526,hdc!$B$2:$F$1600,5,FALSE())="","",VLOOKUP($C2526,hdc!$B$2:$F$1600,5,FALSE())),IF($A2526="NAUTICS",IF(VLOOKUP($C2526,nautics!$B$2:$F$1200,5,FALSE())="","",VLOOKUP($C2526,nautics!$B$2:$F$1200,5,FALSE())),IF($A2526="ST",IF(VLOOKUP($C2526,st!$B$2:$F$400,5,FALSE())="","",VLOOKUP($C2526,st!$B$2:$F$400,5,FALSE())),""))),"")</f>
        <v/>
      </c>
      <c r="H2526" s="35" t="s">
        <v>33</v>
      </c>
      <c r="I2526" s="35" t="s">
        <v>34</v>
      </c>
      <c r="J2526" s="35" t="s">
        <v>1215</v>
      </c>
      <c r="K2526" s="35">
        <f t="shared" si="9"/>
        <v>16</v>
      </c>
      <c r="L2526" s="35" t="s">
        <v>834</v>
      </c>
      <c r="M2526" s="35" t="s">
        <v>835</v>
      </c>
      <c r="N2526" s="35" t="s">
        <v>46</v>
      </c>
      <c r="O2526" s="35" t="s">
        <v>49</v>
      </c>
      <c r="P2526" s="35" t="s">
        <v>170</v>
      </c>
      <c r="Q2526" s="35" t="s">
        <v>171</v>
      </c>
      <c r="S2526" s="35" t="s">
        <v>46</v>
      </c>
      <c r="T2526" s="35" t="s">
        <v>49</v>
      </c>
      <c r="U2526" s="35" t="s">
        <v>1220</v>
      </c>
      <c r="W2526" s="35" t="s">
        <v>78</v>
      </c>
      <c r="X2526" s="35" t="s">
        <v>59</v>
      </c>
      <c r="Y2526" s="35" t="s">
        <v>840</v>
      </c>
      <c r="Z2526" s="35" t="s">
        <v>177</v>
      </c>
    </row>
    <row r="2527" spans="1:26" ht="15" customHeight="1">
      <c r="A2527" s="35" t="s">
        <v>1308</v>
      </c>
      <c r="B2527" s="35" t="s">
        <v>2235</v>
      </c>
      <c r="C2527" s="35" t="s">
        <v>2477</v>
      </c>
      <c r="D2527" s="35">
        <f>IFERROR(IF($A2527="HDC",IF(VLOOKUP($C2527,hdc!$B$2:$F$1600,2,FALSE())="","",VLOOKUP($C2527,hdc!$B$2:$F$1600,2,FALSE())),IF($A2527="NAUTICS",IF(VLOOKUP($C2527,nautics!$B$2:$F$1200,2,FALSE())="","",VLOOKUP($C2527,nautics!$B$2:$F$1200,2,FALSE())),IF($A2527="ST",IF(VLOOKUP($C2527,st!$B$2:$F$400,2,FALSE())="","",VLOOKUP($C2527,st!$B$2:$F$400,2,FALSE())),""))),"")</f>
        <v>1</v>
      </c>
      <c r="E2527" s="35">
        <f>IFERROR(IF($A2527="HDC",IF(VLOOKUP($C2527,hdc!$B$2:$F$1600,3,FALSE())="","",VLOOKUP($C2527,hdc!$B$2:$F$1600,3,FALSE())),IF($A2527="NAUTICS",IF(VLOOKUP($C2527,nautics!$B$2:$F$1200,3,FALSE())="","",VLOOKUP($C2527,nautics!$B$2:$F$1200,3,FALSE())),IF($A2527="ST",IF(VLOOKUP($C2527,st!$B$2:$F$400,3,FALSE())="","",VLOOKUP($C2527,st!$B$2:$F$400,3,FALSE())),""))),"")</f>
        <v>1</v>
      </c>
      <c r="F2527" s="35" t="str">
        <f>IFERROR(IF($A2527="HDC",IF(VLOOKUP($C2527,hdc!$B$2:$F$1600,4,FALSE())="","",VLOOKUP($C2527,hdc!$B$2:$F$1600,4,FALSE())),IF($A2527="NAUTICS",IF(VLOOKUP($C2527,nautics!$B$2:$F$1200,4,FALSE())="","",VLOOKUP($C2527,nautics!$B$2:$F$1200,4,FALSE())),IF($A2527="ST",IF(VLOOKUP($C2527,st!$B$2:$F$400,4,FALSE())="","",VLOOKUP($C2527,st!$B$2:$F$400,4,FALSE())),""))),"")</f>
        <v/>
      </c>
      <c r="G2527" s="35" t="str">
        <f>IFERROR(IF($A2527="HDC",IF(VLOOKUP($C2527,hdc!$B$2:$F$1600,5,FALSE())="","",VLOOKUP($C2527,hdc!$B$2:$F$1600,5,FALSE())),IF($A2527="NAUTICS",IF(VLOOKUP($C2527,nautics!$B$2:$F$1200,5,FALSE())="","",VLOOKUP($C2527,nautics!$B$2:$F$1200,5,FALSE())),IF($A2527="ST",IF(VLOOKUP($C2527,st!$B$2:$F$400,5,FALSE())="","",VLOOKUP($C2527,st!$B$2:$F$400,5,FALSE())),""))),"")</f>
        <v/>
      </c>
      <c r="H2527" s="35" t="s">
        <v>33</v>
      </c>
      <c r="I2527" s="35" t="s">
        <v>34</v>
      </c>
      <c r="J2527" s="35" t="s">
        <v>1014</v>
      </c>
      <c r="K2527" s="35">
        <f t="shared" si="9"/>
        <v>17</v>
      </c>
      <c r="L2527" s="35" t="s">
        <v>1224</v>
      </c>
      <c r="M2527" s="35" t="s">
        <v>1225</v>
      </c>
      <c r="N2527" s="35" t="s">
        <v>46</v>
      </c>
      <c r="O2527" s="35" t="s">
        <v>49</v>
      </c>
      <c r="P2527" s="35" t="s">
        <v>170</v>
      </c>
      <c r="Q2527" s="35" t="s">
        <v>171</v>
      </c>
      <c r="S2527" s="35" t="s">
        <v>46</v>
      </c>
      <c r="T2527" s="35" t="s">
        <v>49</v>
      </c>
      <c r="U2527" s="35" t="s">
        <v>1227</v>
      </c>
      <c r="W2527" s="35" t="s">
        <v>78</v>
      </c>
      <c r="X2527" s="35" t="s">
        <v>59</v>
      </c>
      <c r="Y2527" s="35" t="s">
        <v>1230</v>
      </c>
      <c r="Z2527" s="35" t="s">
        <v>177</v>
      </c>
    </row>
    <row r="2528" spans="1:26" ht="15" customHeight="1">
      <c r="A2528" s="35" t="s">
        <v>1308</v>
      </c>
      <c r="B2528" s="35" t="s">
        <v>2235</v>
      </c>
      <c r="C2528" s="35" t="s">
        <v>2497</v>
      </c>
      <c r="D2528" s="35" t="str">
        <f>IFERROR(IF($A2528="HDC",IF(VLOOKUP($C2528,hdc!$B$2:$F$1600,2,FALSE())="","",VLOOKUP($C2528,hdc!$B$2:$F$1600,2,FALSE())),IF($A2528="NAUTICS",IF(VLOOKUP($C2528,nautics!$B$2:$F$1200,2,FALSE())="","",VLOOKUP($C2528,nautics!$B$2:$F$1200,2,FALSE())),IF($A2528="ST",IF(VLOOKUP($C2528,st!$B$2:$F$400,2,FALSE())="","",VLOOKUP($C2528,st!$B$2:$F$400,2,FALSE())),""))),"")</f>
        <v xml:space="preserve"> </v>
      </c>
      <c r="E2528" s="35" t="str">
        <f>IFERROR(IF($A2528="HDC",IF(VLOOKUP($C2528,hdc!$B$2:$F$1600,3,FALSE())="","",VLOOKUP($C2528,hdc!$B$2:$F$1600,3,FALSE())),IF($A2528="NAUTICS",IF(VLOOKUP($C2528,nautics!$B$2:$F$1200,3,FALSE())="","",VLOOKUP($C2528,nautics!$B$2:$F$1200,3,FALSE())),IF($A2528="ST",IF(VLOOKUP($C2528,st!$B$2:$F$400,3,FALSE())="","",VLOOKUP($C2528,st!$B$2:$F$400,3,FALSE())),""))),"")</f>
        <v/>
      </c>
      <c r="F2528" s="35" t="str">
        <f>IFERROR(IF($A2528="HDC",IF(VLOOKUP($C2528,hdc!$B$2:$F$1600,4,FALSE())="","",VLOOKUP($C2528,hdc!$B$2:$F$1600,4,FALSE())),IF($A2528="NAUTICS",IF(VLOOKUP($C2528,nautics!$B$2:$F$1200,4,FALSE())="","",VLOOKUP($C2528,nautics!$B$2:$F$1200,4,FALSE())),IF($A2528="ST",IF(VLOOKUP($C2528,st!$B$2:$F$400,4,FALSE())="","",VLOOKUP($C2528,st!$B$2:$F$400,4,FALSE())),""))),"")</f>
        <v/>
      </c>
      <c r="G2528" s="35" t="str">
        <f>IFERROR(IF($A2528="HDC",IF(VLOOKUP($C2528,hdc!$B$2:$F$1600,5,FALSE())="","",VLOOKUP($C2528,hdc!$B$2:$F$1600,5,FALSE())),IF($A2528="NAUTICS",IF(VLOOKUP($C2528,nautics!$B$2:$F$1200,5,FALSE())="","",VLOOKUP($C2528,nautics!$B$2:$F$1200,5,FALSE())),IF($A2528="ST",IF(VLOOKUP($C2528,st!$B$2:$F$400,5,FALSE())="","",VLOOKUP($C2528,st!$B$2:$F$400,5,FALSE())),""))),"")</f>
        <v/>
      </c>
      <c r="H2528" s="35" t="s">
        <v>344</v>
      </c>
      <c r="I2528" s="35" t="s">
        <v>31</v>
      </c>
      <c r="J2528" s="35" t="s">
        <v>453</v>
      </c>
      <c r="K2528" s="35">
        <f t="shared" si="9"/>
        <v>17</v>
      </c>
      <c r="L2528" s="35" t="s">
        <v>455</v>
      </c>
      <c r="M2528" s="35" t="s">
        <v>456</v>
      </c>
      <c r="N2528" s="35" t="s">
        <v>46</v>
      </c>
      <c r="O2528" s="35" t="s">
        <v>49</v>
      </c>
      <c r="P2528" s="35" t="s">
        <v>170</v>
      </c>
      <c r="Q2528" s="35" t="s">
        <v>171</v>
      </c>
      <c r="S2528" s="35" t="s">
        <v>46</v>
      </c>
      <c r="T2528" s="35" t="s">
        <v>49</v>
      </c>
      <c r="U2528" s="35" t="s">
        <v>458</v>
      </c>
      <c r="W2528" s="35" t="s">
        <v>78</v>
      </c>
      <c r="X2528" s="35" t="s">
        <v>59</v>
      </c>
      <c r="Y2528" s="35" t="s">
        <v>460</v>
      </c>
      <c r="Z2528" s="35" t="s">
        <v>177</v>
      </c>
    </row>
    <row r="2529" spans="1:26" ht="15" customHeight="1">
      <c r="A2529" s="35" t="s">
        <v>1308</v>
      </c>
      <c r="B2529" s="35" t="s">
        <v>2235</v>
      </c>
      <c r="C2529" s="35" t="s">
        <v>2511</v>
      </c>
      <c r="D2529" s="35">
        <f>IFERROR(IF($A2529="HDC",IF(VLOOKUP($C2529,hdc!$B$2:$F$1600,2,FALSE())="","",VLOOKUP($C2529,hdc!$B$2:$F$1600,2,FALSE())),IF($A2529="NAUTICS",IF(VLOOKUP($C2529,nautics!$B$2:$F$1200,2,FALSE())="","",VLOOKUP($C2529,nautics!$B$2:$F$1200,2,FALSE())),IF($A2529="ST",IF(VLOOKUP($C2529,st!$B$2:$F$400,2,FALSE())="","",VLOOKUP($C2529,st!$B$2:$F$400,2,FALSE())),""))),"")</f>
        <v>1</v>
      </c>
      <c r="E2529" s="35">
        <f>IFERROR(IF($A2529="HDC",IF(VLOOKUP($C2529,hdc!$B$2:$F$1600,3,FALSE())="","",VLOOKUP($C2529,hdc!$B$2:$F$1600,3,FALSE())),IF($A2529="NAUTICS",IF(VLOOKUP($C2529,nautics!$B$2:$F$1200,3,FALSE())="","",VLOOKUP($C2529,nautics!$B$2:$F$1200,3,FALSE())),IF($A2529="ST",IF(VLOOKUP($C2529,st!$B$2:$F$400,3,FALSE())="","",VLOOKUP($C2529,st!$B$2:$F$400,3,FALSE())),""))),"")</f>
        <v>1</v>
      </c>
      <c r="F2529" s="35" t="str">
        <f>IFERROR(IF($A2529="HDC",IF(VLOOKUP($C2529,hdc!$B$2:$F$1600,4,FALSE())="","",VLOOKUP($C2529,hdc!$B$2:$F$1600,4,FALSE())),IF($A2529="NAUTICS",IF(VLOOKUP($C2529,nautics!$B$2:$F$1200,4,FALSE())="","",VLOOKUP($C2529,nautics!$B$2:$F$1200,4,FALSE())),IF($A2529="ST",IF(VLOOKUP($C2529,st!$B$2:$F$400,4,FALSE())="","",VLOOKUP($C2529,st!$B$2:$F$400,4,FALSE())),""))),"")</f>
        <v/>
      </c>
      <c r="G2529" s="35" t="str">
        <f>IFERROR(IF($A2529="HDC",IF(VLOOKUP($C2529,hdc!$B$2:$F$1600,5,FALSE())="","",VLOOKUP($C2529,hdc!$B$2:$F$1600,5,FALSE())),IF($A2529="NAUTICS",IF(VLOOKUP($C2529,nautics!$B$2:$F$1200,5,FALSE())="","",VLOOKUP($C2529,nautics!$B$2:$F$1200,5,FALSE())),IF($A2529="ST",IF(VLOOKUP($C2529,st!$B$2:$F$400,5,FALSE())="","",VLOOKUP($C2529,st!$B$2:$F$400,5,FALSE())),""))),"")</f>
        <v/>
      </c>
      <c r="H2529" s="35" t="s">
        <v>33</v>
      </c>
      <c r="I2529" s="35" t="s">
        <v>34</v>
      </c>
      <c r="J2529" s="35" t="s">
        <v>2515</v>
      </c>
      <c r="K2529" s="35">
        <f t="shared" si="9"/>
        <v>19</v>
      </c>
      <c r="L2529" s="35" t="s">
        <v>170</v>
      </c>
      <c r="M2529" s="35" t="s">
        <v>171</v>
      </c>
      <c r="N2529" s="35" t="s">
        <v>46</v>
      </c>
      <c r="O2529" s="35" t="s">
        <v>49</v>
      </c>
      <c r="P2529" s="35" t="s">
        <v>916</v>
      </c>
      <c r="Q2529" s="35" t="s">
        <v>918</v>
      </c>
      <c r="S2529" s="35" t="s">
        <v>46</v>
      </c>
      <c r="T2529" s="35" t="s">
        <v>49</v>
      </c>
      <c r="U2529" s="35" t="s">
        <v>2520</v>
      </c>
      <c r="W2529" s="35" t="s">
        <v>78</v>
      </c>
      <c r="X2529" s="35" t="s">
        <v>59</v>
      </c>
      <c r="Y2529" s="35" t="s">
        <v>177</v>
      </c>
      <c r="Z2529" s="35" t="s">
        <v>921</v>
      </c>
    </row>
    <row r="2530" spans="1:26" ht="15" customHeight="1">
      <c r="A2530" s="35" t="s">
        <v>1308</v>
      </c>
      <c r="B2530" s="35" t="s">
        <v>2235</v>
      </c>
      <c r="C2530" s="35" t="s">
        <v>2523</v>
      </c>
      <c r="D2530" s="35">
        <f>IFERROR(IF($A2530="HDC",IF(VLOOKUP($C2530,hdc!$B$2:$F$1600,2,FALSE())="","",VLOOKUP($C2530,hdc!$B$2:$F$1600,2,FALSE())),IF($A2530="NAUTICS",IF(VLOOKUP($C2530,nautics!$B$2:$F$1200,2,FALSE())="","",VLOOKUP($C2530,nautics!$B$2:$F$1200,2,FALSE())),IF($A2530="ST",IF(VLOOKUP($C2530,st!$B$2:$F$400,2,FALSE())="","",VLOOKUP($C2530,st!$B$2:$F$400,2,FALSE())),""))),"")</f>
        <v>1</v>
      </c>
      <c r="E2530" s="35">
        <f>IFERROR(IF($A2530="HDC",IF(VLOOKUP($C2530,hdc!$B$2:$F$1600,3,FALSE())="","",VLOOKUP($C2530,hdc!$B$2:$F$1600,3,FALSE())),IF($A2530="NAUTICS",IF(VLOOKUP($C2530,nautics!$B$2:$F$1200,3,FALSE())="","",VLOOKUP($C2530,nautics!$B$2:$F$1200,3,FALSE())),IF($A2530="ST",IF(VLOOKUP($C2530,st!$B$2:$F$400,3,FALSE())="","",VLOOKUP($C2530,st!$B$2:$F$400,3,FALSE())),""))),"")</f>
        <v>1</v>
      </c>
      <c r="F2530" s="35" t="str">
        <f>IFERROR(IF($A2530="HDC",IF(VLOOKUP($C2530,hdc!$B$2:$F$1600,4,FALSE())="","",VLOOKUP($C2530,hdc!$B$2:$F$1600,4,FALSE())),IF($A2530="NAUTICS",IF(VLOOKUP($C2530,nautics!$B$2:$F$1200,4,FALSE())="","",VLOOKUP($C2530,nautics!$B$2:$F$1200,4,FALSE())),IF($A2530="ST",IF(VLOOKUP($C2530,st!$B$2:$F$400,4,FALSE())="","",VLOOKUP($C2530,st!$B$2:$F$400,4,FALSE())),""))),"")</f>
        <v/>
      </c>
      <c r="G2530" s="35" t="str">
        <f>IFERROR(IF($A2530="HDC",IF(VLOOKUP($C2530,hdc!$B$2:$F$1600,5,FALSE())="","",VLOOKUP($C2530,hdc!$B$2:$F$1600,5,FALSE())),IF($A2530="NAUTICS",IF(VLOOKUP($C2530,nautics!$B$2:$F$1200,5,FALSE())="","",VLOOKUP($C2530,nautics!$B$2:$F$1200,5,FALSE())),IF($A2530="ST",IF(VLOOKUP($C2530,st!$B$2:$F$400,5,FALSE())="","",VLOOKUP($C2530,st!$B$2:$F$400,5,FALSE())),""))),"")</f>
        <v/>
      </c>
      <c r="H2530" s="35" t="s">
        <v>415</v>
      </c>
      <c r="I2530" s="35" t="s">
        <v>31</v>
      </c>
      <c r="J2530" s="35" t="s">
        <v>651</v>
      </c>
      <c r="K2530" s="35">
        <f t="shared" si="9"/>
        <v>18</v>
      </c>
      <c r="L2530" s="35" t="s">
        <v>637</v>
      </c>
      <c r="M2530" s="35" t="s">
        <v>639</v>
      </c>
      <c r="N2530" s="35" t="s">
        <v>46</v>
      </c>
      <c r="O2530" s="35" t="s">
        <v>49</v>
      </c>
      <c r="P2530" s="35" t="s">
        <v>170</v>
      </c>
      <c r="Q2530" s="35" t="s">
        <v>171</v>
      </c>
      <c r="S2530" s="35" t="s">
        <v>46</v>
      </c>
      <c r="T2530" s="35" t="s">
        <v>49</v>
      </c>
      <c r="U2530" s="35" t="s">
        <v>652</v>
      </c>
      <c r="W2530" s="35" t="s">
        <v>78</v>
      </c>
      <c r="X2530" s="35" t="s">
        <v>59</v>
      </c>
      <c r="Y2530" s="35" t="s">
        <v>646</v>
      </c>
      <c r="Z2530" s="35" t="s">
        <v>177</v>
      </c>
    </row>
    <row r="2531" spans="1:26" ht="15" customHeight="1">
      <c r="A2531" s="35" t="s">
        <v>1308</v>
      </c>
      <c r="B2531" s="35" t="s">
        <v>2235</v>
      </c>
      <c r="C2531" s="35" t="s">
        <v>2539</v>
      </c>
      <c r="D2531" s="35">
        <f>IFERROR(IF($A2531="HDC",IF(VLOOKUP($C2531,hdc!$B$2:$F$1600,2,FALSE())="","",VLOOKUP($C2531,hdc!$B$2:$F$1600,2,FALSE())),IF($A2531="NAUTICS",IF(VLOOKUP($C2531,nautics!$B$2:$F$1200,2,FALSE())="","",VLOOKUP($C2531,nautics!$B$2:$F$1200,2,FALSE())),IF($A2531="ST",IF(VLOOKUP($C2531,st!$B$2:$F$400,2,FALSE())="","",VLOOKUP($C2531,st!$B$2:$F$400,2,FALSE())),""))),"")</f>
        <v>1</v>
      </c>
      <c r="E2531" s="35">
        <f>IFERROR(IF($A2531="HDC",IF(VLOOKUP($C2531,hdc!$B$2:$F$1600,3,FALSE())="","",VLOOKUP($C2531,hdc!$B$2:$F$1600,3,FALSE())),IF($A2531="NAUTICS",IF(VLOOKUP($C2531,nautics!$B$2:$F$1200,3,FALSE())="","",VLOOKUP($C2531,nautics!$B$2:$F$1200,3,FALSE())),IF($A2531="ST",IF(VLOOKUP($C2531,st!$B$2:$F$400,3,FALSE())="","",VLOOKUP($C2531,st!$B$2:$F$400,3,FALSE())),""))),"")</f>
        <v>1</v>
      </c>
      <c r="F2531" s="35" t="str">
        <f>IFERROR(IF($A2531="HDC",IF(VLOOKUP($C2531,hdc!$B$2:$F$1600,4,FALSE())="","",VLOOKUP($C2531,hdc!$B$2:$F$1600,4,FALSE())),IF($A2531="NAUTICS",IF(VLOOKUP($C2531,nautics!$B$2:$F$1200,4,FALSE())="","",VLOOKUP($C2531,nautics!$B$2:$F$1200,4,FALSE())),IF($A2531="ST",IF(VLOOKUP($C2531,st!$B$2:$F$400,4,FALSE())="","",VLOOKUP($C2531,st!$B$2:$F$400,4,FALSE())),""))),"")</f>
        <v/>
      </c>
      <c r="G2531" s="35" t="str">
        <f>IFERROR(IF($A2531="HDC",IF(VLOOKUP($C2531,hdc!$B$2:$F$1600,5,FALSE())="","",VLOOKUP($C2531,hdc!$B$2:$F$1600,5,FALSE())),IF($A2531="NAUTICS",IF(VLOOKUP($C2531,nautics!$B$2:$F$1200,5,FALSE())="","",VLOOKUP($C2531,nautics!$B$2:$F$1200,5,FALSE())),IF($A2531="ST",IF(VLOOKUP($C2531,st!$B$2:$F$400,5,FALSE())="","",VLOOKUP($C2531,st!$B$2:$F$400,5,FALSE())),""))),"")</f>
        <v/>
      </c>
      <c r="H2531" s="35" t="s">
        <v>33</v>
      </c>
      <c r="I2531" s="35" t="s">
        <v>34</v>
      </c>
      <c r="J2531" s="35" t="s">
        <v>2515</v>
      </c>
      <c r="K2531" s="35">
        <f t="shared" si="9"/>
        <v>19</v>
      </c>
      <c r="L2531" s="35" t="s">
        <v>170</v>
      </c>
      <c r="M2531" s="35" t="s">
        <v>171</v>
      </c>
      <c r="N2531" s="35" t="s">
        <v>46</v>
      </c>
      <c r="O2531" s="35" t="s">
        <v>49</v>
      </c>
      <c r="P2531" s="35" t="s">
        <v>916</v>
      </c>
      <c r="Q2531" s="35" t="s">
        <v>918</v>
      </c>
      <c r="S2531" s="35" t="s">
        <v>46</v>
      </c>
      <c r="T2531" s="35" t="s">
        <v>49</v>
      </c>
      <c r="U2531" s="35" t="s">
        <v>2520</v>
      </c>
      <c r="W2531" s="35" t="s">
        <v>78</v>
      </c>
      <c r="X2531" s="35" t="s">
        <v>94</v>
      </c>
      <c r="Y2531" s="35" t="s">
        <v>177</v>
      </c>
      <c r="Z2531" s="35" t="s">
        <v>921</v>
      </c>
    </row>
    <row r="2532" spans="1:26" ht="15" customHeight="1">
      <c r="A2532" s="35" t="s">
        <v>1308</v>
      </c>
      <c r="B2532" s="35" t="s">
        <v>2235</v>
      </c>
      <c r="C2532" s="35" t="s">
        <v>2553</v>
      </c>
      <c r="D2532" s="35">
        <f>IFERROR(IF($A2532="HDC",IF(VLOOKUP($C2532,hdc!$B$2:$F$1600,2,FALSE())="","",VLOOKUP($C2532,hdc!$B$2:$F$1600,2,FALSE())),IF($A2532="NAUTICS",IF(VLOOKUP($C2532,nautics!$B$2:$F$1200,2,FALSE())="","",VLOOKUP($C2532,nautics!$B$2:$F$1200,2,FALSE())),IF($A2532="ST",IF(VLOOKUP($C2532,st!$B$2:$F$400,2,FALSE())="","",VLOOKUP($C2532,st!$B$2:$F$400,2,FALSE())),""))),"")</f>
        <v>1</v>
      </c>
      <c r="E2532" s="35">
        <f>IFERROR(IF($A2532="HDC",IF(VLOOKUP($C2532,hdc!$B$2:$F$1600,3,FALSE())="","",VLOOKUP($C2532,hdc!$B$2:$F$1600,3,FALSE())),IF($A2532="NAUTICS",IF(VLOOKUP($C2532,nautics!$B$2:$F$1200,3,FALSE())="","",VLOOKUP($C2532,nautics!$B$2:$F$1200,3,FALSE())),IF($A2532="ST",IF(VLOOKUP($C2532,st!$B$2:$F$400,3,FALSE())="","",VLOOKUP($C2532,st!$B$2:$F$400,3,FALSE())),""))),"")</f>
        <v>1</v>
      </c>
      <c r="F2532" s="35" t="str">
        <f>IFERROR(IF($A2532="HDC",IF(VLOOKUP($C2532,hdc!$B$2:$F$1600,4,FALSE())="","",VLOOKUP($C2532,hdc!$B$2:$F$1600,4,FALSE())),IF($A2532="NAUTICS",IF(VLOOKUP($C2532,nautics!$B$2:$F$1200,4,FALSE())="","",VLOOKUP($C2532,nautics!$B$2:$F$1200,4,FALSE())),IF($A2532="ST",IF(VLOOKUP($C2532,st!$B$2:$F$400,4,FALSE())="","",VLOOKUP($C2532,st!$B$2:$F$400,4,FALSE())),""))),"")</f>
        <v/>
      </c>
      <c r="G2532" s="35" t="str">
        <f>IFERROR(IF($A2532="HDC",IF(VLOOKUP($C2532,hdc!$B$2:$F$1600,5,FALSE())="","",VLOOKUP($C2532,hdc!$B$2:$F$1600,5,FALSE())),IF($A2532="NAUTICS",IF(VLOOKUP($C2532,nautics!$B$2:$F$1200,5,FALSE())="","",VLOOKUP($C2532,nautics!$B$2:$F$1200,5,FALSE())),IF($A2532="ST",IF(VLOOKUP($C2532,st!$B$2:$F$400,5,FALSE())="","",VLOOKUP($C2532,st!$B$2:$F$400,5,FALSE())),""))),"")</f>
        <v/>
      </c>
      <c r="H2532" s="35" t="s">
        <v>33</v>
      </c>
      <c r="I2532" s="35" t="s">
        <v>34</v>
      </c>
      <c r="J2532" s="35" t="s">
        <v>1014</v>
      </c>
      <c r="K2532" s="35">
        <f t="shared" si="9"/>
        <v>17</v>
      </c>
      <c r="L2532" s="35" t="s">
        <v>1224</v>
      </c>
      <c r="M2532" s="35" t="s">
        <v>1225</v>
      </c>
      <c r="N2532" s="35" t="s">
        <v>46</v>
      </c>
      <c r="O2532" s="35" t="s">
        <v>49</v>
      </c>
      <c r="P2532" s="35" t="s">
        <v>170</v>
      </c>
      <c r="Q2532" s="35" t="s">
        <v>171</v>
      </c>
      <c r="S2532" s="35" t="s">
        <v>46</v>
      </c>
      <c r="T2532" s="35" t="s">
        <v>49</v>
      </c>
      <c r="U2532" s="35" t="s">
        <v>1227</v>
      </c>
      <c r="W2532" s="35" t="s">
        <v>78</v>
      </c>
      <c r="X2532" s="35" t="s">
        <v>94</v>
      </c>
      <c r="Y2532" s="35" t="s">
        <v>1230</v>
      </c>
      <c r="Z2532" s="35" t="s">
        <v>177</v>
      </c>
    </row>
    <row r="2533" spans="1:26" ht="15" customHeight="1">
      <c r="A2533" s="35" t="s">
        <v>1308</v>
      </c>
      <c r="B2533" s="35" t="s">
        <v>2235</v>
      </c>
      <c r="C2533" s="35" t="s">
        <v>2562</v>
      </c>
      <c r="D2533" s="35">
        <f>IFERROR(IF($A2533="HDC",IF(VLOOKUP($C2533,hdc!$B$2:$F$1600,2,FALSE())="","",VLOOKUP($C2533,hdc!$B$2:$F$1600,2,FALSE())),IF($A2533="NAUTICS",IF(VLOOKUP($C2533,nautics!$B$2:$F$1200,2,FALSE())="","",VLOOKUP($C2533,nautics!$B$2:$F$1200,2,FALSE())),IF($A2533="ST",IF(VLOOKUP($C2533,st!$B$2:$F$400,2,FALSE())="","",VLOOKUP($C2533,st!$B$2:$F$400,2,FALSE())),""))),"")</f>
        <v>1</v>
      </c>
      <c r="E2533" s="35">
        <f>IFERROR(IF($A2533="HDC",IF(VLOOKUP($C2533,hdc!$B$2:$F$1600,3,FALSE())="","",VLOOKUP($C2533,hdc!$B$2:$F$1600,3,FALSE())),IF($A2533="NAUTICS",IF(VLOOKUP($C2533,nautics!$B$2:$F$1200,3,FALSE())="","",VLOOKUP($C2533,nautics!$B$2:$F$1200,3,FALSE())),IF($A2533="ST",IF(VLOOKUP($C2533,st!$B$2:$F$400,3,FALSE())="","",VLOOKUP($C2533,st!$B$2:$F$400,3,FALSE())),""))),"")</f>
        <v>1</v>
      </c>
      <c r="F2533" s="35" t="str">
        <f>IFERROR(IF($A2533="HDC",IF(VLOOKUP($C2533,hdc!$B$2:$F$1600,4,FALSE())="","",VLOOKUP($C2533,hdc!$B$2:$F$1600,4,FALSE())),IF($A2533="NAUTICS",IF(VLOOKUP($C2533,nautics!$B$2:$F$1200,4,FALSE())="","",VLOOKUP($C2533,nautics!$B$2:$F$1200,4,FALSE())),IF($A2533="ST",IF(VLOOKUP($C2533,st!$B$2:$F$400,4,FALSE())="","",VLOOKUP($C2533,st!$B$2:$F$400,4,FALSE())),""))),"")</f>
        <v/>
      </c>
      <c r="G2533" s="35" t="str">
        <f>IFERROR(IF($A2533="HDC",IF(VLOOKUP($C2533,hdc!$B$2:$F$1600,5,FALSE())="","",VLOOKUP($C2533,hdc!$B$2:$F$1600,5,FALSE())),IF($A2533="NAUTICS",IF(VLOOKUP($C2533,nautics!$B$2:$F$1200,5,FALSE())="","",VLOOKUP($C2533,nautics!$B$2:$F$1200,5,FALSE())),IF($A2533="ST",IF(VLOOKUP($C2533,st!$B$2:$F$400,5,FALSE())="","",VLOOKUP($C2533,st!$B$2:$F$400,5,FALSE())),""))),"")</f>
        <v/>
      </c>
      <c r="H2533" s="35" t="s">
        <v>33</v>
      </c>
      <c r="I2533" s="35" t="s">
        <v>34</v>
      </c>
      <c r="J2533" s="35" t="s">
        <v>1215</v>
      </c>
      <c r="K2533" s="35">
        <f t="shared" si="9"/>
        <v>16</v>
      </c>
      <c r="L2533" s="35" t="s">
        <v>834</v>
      </c>
      <c r="M2533" s="35" t="s">
        <v>835</v>
      </c>
      <c r="N2533" s="35" t="s">
        <v>46</v>
      </c>
      <c r="O2533" s="35" t="s">
        <v>49</v>
      </c>
      <c r="P2533" s="35" t="s">
        <v>170</v>
      </c>
      <c r="Q2533" s="35" t="s">
        <v>171</v>
      </c>
      <c r="S2533" s="35" t="s">
        <v>46</v>
      </c>
      <c r="T2533" s="35" t="s">
        <v>49</v>
      </c>
      <c r="U2533" s="35" t="s">
        <v>1220</v>
      </c>
      <c r="W2533" s="35" t="s">
        <v>78</v>
      </c>
      <c r="X2533" s="35" t="s">
        <v>94</v>
      </c>
      <c r="Y2533" s="35" t="s">
        <v>840</v>
      </c>
      <c r="Z2533" s="35" t="s">
        <v>177</v>
      </c>
    </row>
    <row r="2534" spans="1:26" ht="15" customHeight="1">
      <c r="A2534" s="35" t="s">
        <v>1308</v>
      </c>
      <c r="B2534" s="35" t="s">
        <v>2568</v>
      </c>
      <c r="C2534" s="35" t="s">
        <v>2569</v>
      </c>
      <c r="D2534" s="35" t="str">
        <f>IFERROR(IF($A2534="HDC",IF(VLOOKUP($C2534,hdc!$B$2:$F$1600,2,FALSE())="","",VLOOKUP($C2534,hdc!$B$2:$F$1600,2,FALSE())),IF($A2534="NAUTICS",IF(VLOOKUP($C2534,nautics!$B$2:$F$1200,2,FALSE())="","",VLOOKUP($C2534,nautics!$B$2:$F$1200,2,FALSE())),IF($A2534="ST",IF(VLOOKUP($C2534,st!$B$2:$F$400,2,FALSE())="","",VLOOKUP($C2534,st!$B$2:$F$400,2,FALSE())),""))),"")</f>
        <v/>
      </c>
      <c r="E2534" s="35" t="str">
        <f>IFERROR(IF($A2534="HDC",IF(VLOOKUP($C2534,hdc!$B$2:$F$1600,3,FALSE())="","",VLOOKUP($C2534,hdc!$B$2:$F$1600,3,FALSE())),IF($A2534="NAUTICS",IF(VLOOKUP($C2534,nautics!$B$2:$F$1200,3,FALSE())="","",VLOOKUP($C2534,nautics!$B$2:$F$1200,3,FALSE())),IF($A2534="ST",IF(VLOOKUP($C2534,st!$B$2:$F$400,3,FALSE())="","",VLOOKUP($C2534,st!$B$2:$F$400,3,FALSE())),""))),"")</f>
        <v/>
      </c>
      <c r="F2534" s="35" t="str">
        <f>IFERROR(IF($A2534="HDC",IF(VLOOKUP($C2534,hdc!$B$2:$F$1600,4,FALSE())="","",VLOOKUP($C2534,hdc!$B$2:$F$1600,4,FALSE())),IF($A2534="NAUTICS",IF(VLOOKUP($C2534,nautics!$B$2:$F$1200,4,FALSE())="","",VLOOKUP($C2534,nautics!$B$2:$F$1200,4,FALSE())),IF($A2534="ST",IF(VLOOKUP($C2534,st!$B$2:$F$400,4,FALSE())="","",VLOOKUP($C2534,st!$B$2:$F$400,4,FALSE())),""))),"")</f>
        <v/>
      </c>
      <c r="G2534" s="35" t="str">
        <f>IFERROR(IF($A2534="HDC",IF(VLOOKUP($C2534,hdc!$B$2:$F$1600,5,FALSE())="","",VLOOKUP($C2534,hdc!$B$2:$F$1600,5,FALSE())),IF($A2534="NAUTICS",IF(VLOOKUP($C2534,nautics!$B$2:$F$1200,5,FALSE())="","",VLOOKUP($C2534,nautics!$B$2:$F$1200,5,FALSE())),IF($A2534="ST",IF(VLOOKUP($C2534,st!$B$2:$F$400,5,FALSE())="","",VLOOKUP($C2534,st!$B$2:$F$400,5,FALSE())),""))),"")</f>
        <v/>
      </c>
      <c r="H2534" s="35" t="s">
        <v>83</v>
      </c>
      <c r="I2534" s="35" t="s">
        <v>31</v>
      </c>
      <c r="J2534" s="35" t="s">
        <v>2571</v>
      </c>
      <c r="K2534" s="35">
        <f t="shared" si="9"/>
        <v>2</v>
      </c>
      <c r="L2534" s="35" t="s">
        <v>2573</v>
      </c>
      <c r="M2534" s="35" t="s">
        <v>2576</v>
      </c>
      <c r="N2534" s="35" t="s">
        <v>896</v>
      </c>
      <c r="O2534" s="35" t="s">
        <v>897</v>
      </c>
      <c r="P2534" s="35" t="s">
        <v>2578</v>
      </c>
      <c r="Q2534" s="35" t="s">
        <v>2580</v>
      </c>
      <c r="S2534" s="35" t="s">
        <v>896</v>
      </c>
      <c r="T2534" s="35" t="s">
        <v>897</v>
      </c>
      <c r="U2534" s="35" t="s">
        <v>89</v>
      </c>
      <c r="W2534" s="35" t="s">
        <v>78</v>
      </c>
      <c r="X2534" s="35" t="s">
        <v>926</v>
      </c>
      <c r="Y2534" s="35" t="s">
        <v>89</v>
      </c>
      <c r="Z2534" s="35" t="s">
        <v>89</v>
      </c>
    </row>
    <row r="2535" spans="1:26" ht="15" customHeight="1">
      <c r="A2535" s="35" t="s">
        <v>1308</v>
      </c>
      <c r="B2535" s="35" t="s">
        <v>2568</v>
      </c>
      <c r="C2535" s="35" t="s">
        <v>2583</v>
      </c>
      <c r="D2535" s="35">
        <f>IFERROR(IF($A2535="HDC",IF(VLOOKUP($C2535,hdc!$B$2:$F$1600,2,FALSE())="","",VLOOKUP($C2535,hdc!$B$2:$F$1600,2,FALSE())),IF($A2535="NAUTICS",IF(VLOOKUP($C2535,nautics!$B$2:$F$1200,2,FALSE())="","",VLOOKUP($C2535,nautics!$B$2:$F$1200,2,FALSE())),IF($A2535="ST",IF(VLOOKUP($C2535,st!$B$2:$F$400,2,FALSE())="","",VLOOKUP($C2535,st!$B$2:$F$400,2,FALSE())),""))),"")</f>
        <v>1</v>
      </c>
      <c r="E2535" s="35">
        <f>IFERROR(IF($A2535="HDC",IF(VLOOKUP($C2535,hdc!$B$2:$F$1600,3,FALSE())="","",VLOOKUP($C2535,hdc!$B$2:$F$1600,3,FALSE())),IF($A2535="NAUTICS",IF(VLOOKUP($C2535,nautics!$B$2:$F$1200,3,FALSE())="","",VLOOKUP($C2535,nautics!$B$2:$F$1200,3,FALSE())),IF($A2535="ST",IF(VLOOKUP($C2535,st!$B$2:$F$400,3,FALSE())="","",VLOOKUP($C2535,st!$B$2:$F$400,3,FALSE())),""))),"")</f>
        <v>1</v>
      </c>
      <c r="F2535" s="35" t="str">
        <f>IFERROR(IF($A2535="HDC",IF(VLOOKUP($C2535,hdc!$B$2:$F$1600,4,FALSE())="","",VLOOKUP($C2535,hdc!$B$2:$F$1600,4,FALSE())),IF($A2535="NAUTICS",IF(VLOOKUP($C2535,nautics!$B$2:$F$1200,4,FALSE())="","",VLOOKUP($C2535,nautics!$B$2:$F$1200,4,FALSE())),IF($A2535="ST",IF(VLOOKUP($C2535,st!$B$2:$F$400,4,FALSE())="","",VLOOKUP($C2535,st!$B$2:$F$400,4,FALSE())),""))),"")</f>
        <v/>
      </c>
      <c r="G2535" s="35" t="str">
        <f>IFERROR(IF($A2535="HDC",IF(VLOOKUP($C2535,hdc!$B$2:$F$1600,5,FALSE())="","",VLOOKUP($C2535,hdc!$B$2:$F$1600,5,FALSE())),IF($A2535="NAUTICS",IF(VLOOKUP($C2535,nautics!$B$2:$F$1200,5,FALSE())="","",VLOOKUP($C2535,nautics!$B$2:$F$1200,5,FALSE())),IF($A2535="ST",IF(VLOOKUP($C2535,st!$B$2:$F$400,5,FALSE())="","",VLOOKUP($C2535,st!$B$2:$F$400,5,FALSE())),""))),"")</f>
        <v/>
      </c>
      <c r="H2535" s="35" t="s">
        <v>155</v>
      </c>
      <c r="I2535" s="35" t="s">
        <v>34</v>
      </c>
      <c r="J2535" s="35" t="s">
        <v>2587</v>
      </c>
      <c r="K2535" s="35">
        <f t="shared" si="9"/>
        <v>62</v>
      </c>
      <c r="L2535" s="35" t="s">
        <v>170</v>
      </c>
      <c r="M2535" s="35" t="s">
        <v>171</v>
      </c>
      <c r="N2535" s="35" t="s">
        <v>46</v>
      </c>
      <c r="O2535" s="35" t="s">
        <v>49</v>
      </c>
      <c r="P2535" s="35" t="s">
        <v>2590</v>
      </c>
      <c r="Q2535" s="35" t="s">
        <v>2576</v>
      </c>
      <c r="S2535" s="35" t="s">
        <v>896</v>
      </c>
      <c r="T2535" s="35" t="s">
        <v>897</v>
      </c>
      <c r="U2535" s="35" t="s">
        <v>2593</v>
      </c>
      <c r="W2535" s="35" t="s">
        <v>57</v>
      </c>
      <c r="X2535" s="35" t="s">
        <v>1969</v>
      </c>
      <c r="Y2535" s="35" t="s">
        <v>177</v>
      </c>
      <c r="Z2535" s="35" t="s">
        <v>1428</v>
      </c>
    </row>
    <row r="2536" spans="1:26" ht="15" customHeight="1">
      <c r="A2536" s="35" t="s">
        <v>1308</v>
      </c>
      <c r="B2536" s="35" t="s">
        <v>2568</v>
      </c>
      <c r="C2536" s="35" t="s">
        <v>2596</v>
      </c>
      <c r="D2536" s="35">
        <f>IFERROR(IF($A2536="HDC",IF(VLOOKUP($C2536,hdc!$B$2:$F$1600,2,FALSE())="","",VLOOKUP($C2536,hdc!$B$2:$F$1600,2,FALSE())),IF($A2536="NAUTICS",IF(VLOOKUP($C2536,nautics!$B$2:$F$1200,2,FALSE())="","",VLOOKUP($C2536,nautics!$B$2:$F$1200,2,FALSE())),IF($A2536="ST",IF(VLOOKUP($C2536,st!$B$2:$F$400,2,FALSE())="","",VLOOKUP($C2536,st!$B$2:$F$400,2,FALSE())),""))),"")</f>
        <v>1</v>
      </c>
      <c r="E2536" s="35">
        <f>IFERROR(IF($A2536="HDC",IF(VLOOKUP($C2536,hdc!$B$2:$F$1600,3,FALSE())="","",VLOOKUP($C2536,hdc!$B$2:$F$1600,3,FALSE())),IF($A2536="NAUTICS",IF(VLOOKUP($C2536,nautics!$B$2:$F$1200,3,FALSE())="","",VLOOKUP($C2536,nautics!$B$2:$F$1200,3,FALSE())),IF($A2536="ST",IF(VLOOKUP($C2536,st!$B$2:$F$400,3,FALSE())="","",VLOOKUP($C2536,st!$B$2:$F$400,3,FALSE())),""))),"")</f>
        <v>1</v>
      </c>
      <c r="F2536" s="35" t="str">
        <f>IFERROR(IF($A2536="HDC",IF(VLOOKUP($C2536,hdc!$B$2:$F$1600,4,FALSE())="","",VLOOKUP($C2536,hdc!$B$2:$F$1600,4,FALSE())),IF($A2536="NAUTICS",IF(VLOOKUP($C2536,nautics!$B$2:$F$1200,4,FALSE())="","",VLOOKUP($C2536,nautics!$B$2:$F$1200,4,FALSE())),IF($A2536="ST",IF(VLOOKUP($C2536,st!$B$2:$F$400,4,FALSE())="","",VLOOKUP($C2536,st!$B$2:$F$400,4,FALSE())),""))),"")</f>
        <v/>
      </c>
      <c r="G2536" s="35" t="str">
        <f>IFERROR(IF($A2536="HDC",IF(VLOOKUP($C2536,hdc!$B$2:$F$1600,5,FALSE())="","",VLOOKUP($C2536,hdc!$B$2:$F$1600,5,FALSE())),IF($A2536="NAUTICS",IF(VLOOKUP($C2536,nautics!$B$2:$F$1200,5,FALSE())="","",VLOOKUP($C2536,nautics!$B$2:$F$1200,5,FALSE())),IF($A2536="ST",IF(VLOOKUP($C2536,st!$B$2:$F$400,5,FALSE())="","",VLOOKUP($C2536,st!$B$2:$F$400,5,FALSE())),""))),"")</f>
        <v/>
      </c>
      <c r="H2536" s="35" t="s">
        <v>259</v>
      </c>
      <c r="I2536" s="35" t="s">
        <v>31</v>
      </c>
      <c r="J2536" s="35" t="s">
        <v>2600</v>
      </c>
      <c r="K2536" s="35">
        <f t="shared" si="9"/>
        <v>53</v>
      </c>
      <c r="L2536" s="35" t="s">
        <v>637</v>
      </c>
      <c r="M2536" s="35" t="s">
        <v>639</v>
      </c>
      <c r="N2536" s="35" t="s">
        <v>46</v>
      </c>
      <c r="O2536" s="35" t="s">
        <v>49</v>
      </c>
      <c r="P2536" s="35" t="s">
        <v>2590</v>
      </c>
      <c r="Q2536" s="35" t="s">
        <v>2576</v>
      </c>
      <c r="S2536" s="35" t="s">
        <v>896</v>
      </c>
      <c r="T2536" s="35" t="s">
        <v>897</v>
      </c>
      <c r="U2536" s="35" t="s">
        <v>2608</v>
      </c>
      <c r="W2536" s="35" t="s">
        <v>57</v>
      </c>
      <c r="X2536" s="35" t="s">
        <v>1969</v>
      </c>
      <c r="Y2536" s="35" t="s">
        <v>646</v>
      </c>
      <c r="Z2536" s="35" t="s">
        <v>1428</v>
      </c>
    </row>
    <row r="2537" spans="1:26" ht="15" customHeight="1">
      <c r="A2537" s="35" t="s">
        <v>1308</v>
      </c>
      <c r="B2537" s="35" t="s">
        <v>2568</v>
      </c>
      <c r="C2537" s="35" t="s">
        <v>2615</v>
      </c>
      <c r="D2537" s="35">
        <f>IFERROR(IF($A2537="HDC",IF(VLOOKUP($C2537,hdc!$B$2:$F$1600,2,FALSE())="","",VLOOKUP($C2537,hdc!$B$2:$F$1600,2,FALSE())),IF($A2537="NAUTICS",IF(VLOOKUP($C2537,nautics!$B$2:$F$1200,2,FALSE())="","",VLOOKUP($C2537,nautics!$B$2:$F$1200,2,FALSE())),IF($A2537="ST",IF(VLOOKUP($C2537,st!$B$2:$F$400,2,FALSE())="","",VLOOKUP($C2537,st!$B$2:$F$400,2,FALSE())),""))),"")</f>
        <v>1</v>
      </c>
      <c r="E2537" s="35">
        <f>IFERROR(IF($A2537="HDC",IF(VLOOKUP($C2537,hdc!$B$2:$F$1600,3,FALSE())="","",VLOOKUP($C2537,hdc!$B$2:$F$1600,3,FALSE())),IF($A2537="NAUTICS",IF(VLOOKUP($C2537,nautics!$B$2:$F$1200,3,FALSE())="","",VLOOKUP($C2537,nautics!$B$2:$F$1200,3,FALSE())),IF($A2537="ST",IF(VLOOKUP($C2537,st!$B$2:$F$400,3,FALSE())="","",VLOOKUP($C2537,st!$B$2:$F$400,3,FALSE())),""))),"")</f>
        <v>1</v>
      </c>
      <c r="F2537" s="35" t="str">
        <f>IFERROR(IF($A2537="HDC",IF(VLOOKUP($C2537,hdc!$B$2:$F$1600,4,FALSE())="","",VLOOKUP($C2537,hdc!$B$2:$F$1600,4,FALSE())),IF($A2537="NAUTICS",IF(VLOOKUP($C2537,nautics!$B$2:$F$1200,4,FALSE())="","",VLOOKUP($C2537,nautics!$B$2:$F$1200,4,FALSE())),IF($A2537="ST",IF(VLOOKUP($C2537,st!$B$2:$F$400,4,FALSE())="","",VLOOKUP($C2537,st!$B$2:$F$400,4,FALSE())),""))),"")</f>
        <v/>
      </c>
      <c r="G2537" s="35" t="str">
        <f>IFERROR(IF($A2537="HDC",IF(VLOOKUP($C2537,hdc!$B$2:$F$1600,5,FALSE())="","",VLOOKUP($C2537,hdc!$B$2:$F$1600,5,FALSE())),IF($A2537="NAUTICS",IF(VLOOKUP($C2537,nautics!$B$2:$F$1200,5,FALSE())="","",VLOOKUP($C2537,nautics!$B$2:$F$1200,5,FALSE())),IF($A2537="ST",IF(VLOOKUP($C2537,st!$B$2:$F$400,5,FALSE())="","",VLOOKUP($C2537,st!$B$2:$F$400,5,FALSE())),""))),"")</f>
        <v/>
      </c>
      <c r="H2537" s="35" t="s">
        <v>155</v>
      </c>
      <c r="I2537" s="35" t="s">
        <v>34</v>
      </c>
      <c r="J2537" s="35" t="s">
        <v>748</v>
      </c>
      <c r="K2537" s="35">
        <f t="shared" si="9"/>
        <v>26</v>
      </c>
      <c r="L2537" s="35" t="s">
        <v>170</v>
      </c>
      <c r="M2537" s="35" t="s">
        <v>171</v>
      </c>
      <c r="N2537" s="35" t="s">
        <v>46</v>
      </c>
      <c r="O2537" s="35" t="s">
        <v>49</v>
      </c>
      <c r="P2537" s="35" t="s">
        <v>446</v>
      </c>
      <c r="Q2537" s="35" t="s">
        <v>447</v>
      </c>
      <c r="S2537" s="35" t="s">
        <v>46</v>
      </c>
      <c r="T2537" s="35" t="s">
        <v>49</v>
      </c>
      <c r="U2537" s="35" t="s">
        <v>751</v>
      </c>
      <c r="W2537" s="35" t="s">
        <v>78</v>
      </c>
      <c r="X2537" s="35" t="s">
        <v>59</v>
      </c>
      <c r="Y2537" s="35" t="s">
        <v>177</v>
      </c>
      <c r="Z2537" s="35" t="s">
        <v>451</v>
      </c>
    </row>
    <row r="2538" spans="1:26" ht="15" customHeight="1">
      <c r="A2538" s="35" t="s">
        <v>1308</v>
      </c>
      <c r="B2538" s="35" t="s">
        <v>2568</v>
      </c>
      <c r="C2538" s="35" t="s">
        <v>2624</v>
      </c>
      <c r="D2538" s="35">
        <f>IFERROR(IF($A2538="HDC",IF(VLOOKUP($C2538,hdc!$B$2:$F$1600,2,FALSE())="","",VLOOKUP($C2538,hdc!$B$2:$F$1600,2,FALSE())),IF($A2538="NAUTICS",IF(VLOOKUP($C2538,nautics!$B$2:$F$1200,2,FALSE())="","",VLOOKUP($C2538,nautics!$B$2:$F$1200,2,FALSE())),IF($A2538="ST",IF(VLOOKUP($C2538,st!$B$2:$F$400,2,FALSE())="","",VLOOKUP($C2538,st!$B$2:$F$400,2,FALSE())),""))),"")</f>
        <v>1</v>
      </c>
      <c r="E2538" s="35">
        <f>IFERROR(IF($A2538="HDC",IF(VLOOKUP($C2538,hdc!$B$2:$F$1600,3,FALSE())="","",VLOOKUP($C2538,hdc!$B$2:$F$1600,3,FALSE())),IF($A2538="NAUTICS",IF(VLOOKUP($C2538,nautics!$B$2:$F$1200,3,FALSE())="","",VLOOKUP($C2538,nautics!$B$2:$F$1200,3,FALSE())),IF($A2538="ST",IF(VLOOKUP($C2538,st!$B$2:$F$400,3,FALSE())="","",VLOOKUP($C2538,st!$B$2:$F$400,3,FALSE())),""))),"")</f>
        <v>1</v>
      </c>
      <c r="F2538" s="35" t="str">
        <f>IFERROR(IF($A2538="HDC",IF(VLOOKUP($C2538,hdc!$B$2:$F$1600,4,FALSE())="","",VLOOKUP($C2538,hdc!$B$2:$F$1600,4,FALSE())),IF($A2538="NAUTICS",IF(VLOOKUP($C2538,nautics!$B$2:$F$1200,4,FALSE())="","",VLOOKUP($C2538,nautics!$B$2:$F$1200,4,FALSE())),IF($A2538="ST",IF(VLOOKUP($C2538,st!$B$2:$F$400,4,FALSE())="","",VLOOKUP($C2538,st!$B$2:$F$400,4,FALSE())),""))),"")</f>
        <v/>
      </c>
      <c r="G2538" s="35" t="str">
        <f>IFERROR(IF($A2538="HDC",IF(VLOOKUP($C2538,hdc!$B$2:$F$1600,5,FALSE())="","",VLOOKUP($C2538,hdc!$B$2:$F$1600,5,FALSE())),IF($A2538="NAUTICS",IF(VLOOKUP($C2538,nautics!$B$2:$F$1200,5,FALSE())="","",VLOOKUP($C2538,nautics!$B$2:$F$1200,5,FALSE())),IF($A2538="ST",IF(VLOOKUP($C2538,st!$B$2:$F$400,5,FALSE())="","",VLOOKUP($C2538,st!$B$2:$F$400,5,FALSE())),""))),"")</f>
        <v/>
      </c>
      <c r="H2538" s="35" t="s">
        <v>415</v>
      </c>
      <c r="I2538" s="35" t="s">
        <v>31</v>
      </c>
      <c r="J2538" s="35" t="s">
        <v>2629</v>
      </c>
      <c r="K2538" s="35">
        <f t="shared" si="9"/>
        <v>14</v>
      </c>
      <c r="L2538" s="35" t="s">
        <v>637</v>
      </c>
      <c r="M2538" s="35" t="s">
        <v>639</v>
      </c>
      <c r="N2538" s="35" t="s">
        <v>46</v>
      </c>
      <c r="O2538" s="35" t="s">
        <v>49</v>
      </c>
      <c r="P2538" s="35" t="s">
        <v>446</v>
      </c>
      <c r="Q2538" s="35" t="s">
        <v>447</v>
      </c>
      <c r="S2538" s="35" t="s">
        <v>46</v>
      </c>
      <c r="T2538" s="35" t="s">
        <v>49</v>
      </c>
      <c r="U2538" s="35" t="s">
        <v>2635</v>
      </c>
      <c r="W2538" s="35" t="s">
        <v>78</v>
      </c>
      <c r="X2538" s="35" t="s">
        <v>59</v>
      </c>
      <c r="Y2538" s="35" t="s">
        <v>646</v>
      </c>
      <c r="Z2538" s="35" t="s">
        <v>451</v>
      </c>
    </row>
    <row r="2539" spans="1:26" ht="15" customHeight="1">
      <c r="A2539" s="35" t="s">
        <v>1308</v>
      </c>
      <c r="B2539" s="35" t="s">
        <v>2568</v>
      </c>
      <c r="C2539" s="35" t="s">
        <v>2637</v>
      </c>
      <c r="D2539" s="35">
        <f>IFERROR(IF($A2539="HDC",IF(VLOOKUP($C2539,hdc!$B$2:$F$1600,2,FALSE())="","",VLOOKUP($C2539,hdc!$B$2:$F$1600,2,FALSE())),IF($A2539="NAUTICS",IF(VLOOKUP($C2539,nautics!$B$2:$F$1200,2,FALSE())="","",VLOOKUP($C2539,nautics!$B$2:$F$1200,2,FALSE())),IF($A2539="ST",IF(VLOOKUP($C2539,st!$B$2:$F$400,2,FALSE())="","",VLOOKUP($C2539,st!$B$2:$F$400,2,FALSE())),""))),"")</f>
        <v>1</v>
      </c>
      <c r="E2539" s="35" t="str">
        <f>IFERROR(IF($A2539="HDC",IF(VLOOKUP($C2539,hdc!$B$2:$F$1600,3,FALSE())="","",VLOOKUP($C2539,hdc!$B$2:$F$1600,3,FALSE())),IF($A2539="NAUTICS",IF(VLOOKUP($C2539,nautics!$B$2:$F$1200,3,FALSE())="","",VLOOKUP($C2539,nautics!$B$2:$F$1200,3,FALSE())),IF($A2539="ST",IF(VLOOKUP($C2539,st!$B$2:$F$400,3,FALSE())="","",VLOOKUP($C2539,st!$B$2:$F$400,3,FALSE())),""))),"")</f>
        <v/>
      </c>
      <c r="F2539" s="35" t="str">
        <f>IFERROR(IF($A2539="HDC",IF(VLOOKUP($C2539,hdc!$B$2:$F$1600,4,FALSE())="","",VLOOKUP($C2539,hdc!$B$2:$F$1600,4,FALSE())),IF($A2539="NAUTICS",IF(VLOOKUP($C2539,nautics!$B$2:$F$1200,4,FALSE())="","",VLOOKUP($C2539,nautics!$B$2:$F$1200,4,FALSE())),IF($A2539="ST",IF(VLOOKUP($C2539,st!$B$2:$F$400,4,FALSE())="","",VLOOKUP($C2539,st!$B$2:$F$400,4,FALSE())),""))),"")</f>
        <v/>
      </c>
      <c r="G2539" s="35" t="str">
        <f>IFERROR(IF($A2539="HDC",IF(VLOOKUP($C2539,hdc!$B$2:$F$1600,5,FALSE())="","",VLOOKUP($C2539,hdc!$B$2:$F$1600,5,FALSE())),IF($A2539="NAUTICS",IF(VLOOKUP($C2539,nautics!$B$2:$F$1200,5,FALSE())="","",VLOOKUP($C2539,nautics!$B$2:$F$1200,5,FALSE())),IF($A2539="ST",IF(VLOOKUP($C2539,st!$B$2:$F$400,5,FALSE())="","",VLOOKUP($C2539,st!$B$2:$F$400,5,FALSE())),""))),"")</f>
        <v/>
      </c>
      <c r="H2539" s="35" t="s">
        <v>259</v>
      </c>
      <c r="I2539" s="35" t="s">
        <v>31</v>
      </c>
      <c r="J2539" s="35" t="s">
        <v>2640</v>
      </c>
      <c r="K2539" s="35">
        <f t="shared" si="9"/>
        <v>59</v>
      </c>
      <c r="L2539" s="35" t="s">
        <v>2590</v>
      </c>
      <c r="M2539" s="35" t="s">
        <v>2576</v>
      </c>
      <c r="N2539" s="35" t="s">
        <v>896</v>
      </c>
      <c r="O2539" s="35" t="s">
        <v>897</v>
      </c>
      <c r="P2539" s="35" t="s">
        <v>2573</v>
      </c>
      <c r="Q2539" s="35" t="s">
        <v>2576</v>
      </c>
      <c r="S2539" s="35" t="s">
        <v>896</v>
      </c>
      <c r="T2539" s="35" t="s">
        <v>897</v>
      </c>
      <c r="U2539" s="35" t="s">
        <v>89</v>
      </c>
      <c r="W2539" s="35" t="s">
        <v>78</v>
      </c>
      <c r="X2539" s="35" t="s">
        <v>1969</v>
      </c>
      <c r="Y2539" s="35" t="s">
        <v>89</v>
      </c>
      <c r="Z2539" s="35" t="s">
        <v>89</v>
      </c>
    </row>
    <row r="2540" spans="1:26" ht="15" customHeight="1">
      <c r="A2540" s="35" t="s">
        <v>1308</v>
      </c>
      <c r="B2540" s="35" t="s">
        <v>2568</v>
      </c>
      <c r="C2540" s="35" t="s">
        <v>2652</v>
      </c>
      <c r="D2540" s="35">
        <f>IFERROR(IF($A2540="HDC",IF(VLOOKUP($C2540,hdc!$B$2:$F$1600,2,FALSE())="","",VLOOKUP($C2540,hdc!$B$2:$F$1600,2,FALSE())),IF($A2540="NAUTICS",IF(VLOOKUP($C2540,nautics!$B$2:$F$1200,2,FALSE())="","",VLOOKUP($C2540,nautics!$B$2:$F$1200,2,FALSE())),IF($A2540="ST",IF(VLOOKUP($C2540,st!$B$2:$F$400,2,FALSE())="","",VLOOKUP($C2540,st!$B$2:$F$400,2,FALSE())),""))),"")</f>
        <v>1</v>
      </c>
      <c r="E2540" s="35" t="str">
        <f>IFERROR(IF($A2540="HDC",IF(VLOOKUP($C2540,hdc!$B$2:$F$1600,3,FALSE())="","",VLOOKUP($C2540,hdc!$B$2:$F$1600,3,FALSE())),IF($A2540="NAUTICS",IF(VLOOKUP($C2540,nautics!$B$2:$F$1200,3,FALSE())="","",VLOOKUP($C2540,nautics!$B$2:$F$1200,3,FALSE())),IF($A2540="ST",IF(VLOOKUP($C2540,st!$B$2:$F$400,3,FALSE())="","",VLOOKUP($C2540,st!$B$2:$F$400,3,FALSE())),""))),"")</f>
        <v/>
      </c>
      <c r="F2540" s="35" t="str">
        <f>IFERROR(IF($A2540="HDC",IF(VLOOKUP($C2540,hdc!$B$2:$F$1600,4,FALSE())="","",VLOOKUP($C2540,hdc!$B$2:$F$1600,4,FALSE())),IF($A2540="NAUTICS",IF(VLOOKUP($C2540,nautics!$B$2:$F$1200,4,FALSE())="","",VLOOKUP($C2540,nautics!$B$2:$F$1200,4,FALSE())),IF($A2540="ST",IF(VLOOKUP($C2540,st!$B$2:$F$400,4,FALSE())="","",VLOOKUP($C2540,st!$B$2:$F$400,4,FALSE())),""))),"")</f>
        <v/>
      </c>
      <c r="G2540" s="35" t="str">
        <f>IFERROR(IF($A2540="HDC",IF(VLOOKUP($C2540,hdc!$B$2:$F$1600,5,FALSE())="","",VLOOKUP($C2540,hdc!$B$2:$F$1600,5,FALSE())),IF($A2540="NAUTICS",IF(VLOOKUP($C2540,nautics!$B$2:$F$1200,5,FALSE())="","",VLOOKUP($C2540,nautics!$B$2:$F$1200,5,FALSE())),IF($A2540="ST",IF(VLOOKUP($C2540,st!$B$2:$F$400,5,FALSE())="","",VLOOKUP($C2540,st!$B$2:$F$400,5,FALSE())),""))),"")</f>
        <v/>
      </c>
      <c r="H2540" s="35" t="s">
        <v>155</v>
      </c>
      <c r="I2540" s="35" t="s">
        <v>34</v>
      </c>
      <c r="J2540" s="35" t="s">
        <v>2640</v>
      </c>
      <c r="K2540" s="35">
        <f t="shared" si="9"/>
        <v>59</v>
      </c>
      <c r="L2540" s="35" t="s">
        <v>2590</v>
      </c>
      <c r="M2540" s="35" t="s">
        <v>2576</v>
      </c>
      <c r="N2540" s="35" t="s">
        <v>896</v>
      </c>
      <c r="O2540" s="35" t="s">
        <v>897</v>
      </c>
      <c r="P2540" s="35" t="s">
        <v>2573</v>
      </c>
      <c r="Q2540" s="35" t="s">
        <v>2576</v>
      </c>
      <c r="S2540" s="35" t="s">
        <v>896</v>
      </c>
      <c r="T2540" s="35" t="s">
        <v>897</v>
      </c>
      <c r="U2540" s="35" t="s">
        <v>89</v>
      </c>
      <c r="W2540" s="35" t="s">
        <v>78</v>
      </c>
      <c r="X2540" s="35" t="s">
        <v>1969</v>
      </c>
      <c r="Y2540" s="35" t="s">
        <v>89</v>
      </c>
      <c r="Z2540" s="35" t="s">
        <v>89</v>
      </c>
    </row>
    <row r="2541" spans="1:26" ht="15" customHeight="1">
      <c r="A2541" s="35" t="s">
        <v>1308</v>
      </c>
      <c r="B2541" s="35" t="s">
        <v>2663</v>
      </c>
      <c r="C2541" s="35" t="s">
        <v>2664</v>
      </c>
      <c r="D2541" s="35" t="str">
        <f>IFERROR(IF($A2541="HDC",IF(VLOOKUP($C2541,hdc!$B$2:$F$1600,2,FALSE())="","",VLOOKUP($C2541,hdc!$B$2:$F$1600,2,FALSE())),IF($A2541="NAUTICS",IF(VLOOKUP($C2541,nautics!$B$2:$F$1200,2,FALSE())="","",VLOOKUP($C2541,nautics!$B$2:$F$1200,2,FALSE())),IF($A2541="ST",IF(VLOOKUP($C2541,st!$B$2:$F$400,2,FALSE())="","",VLOOKUP($C2541,st!$B$2:$F$400,2,FALSE())),""))),"")</f>
        <v/>
      </c>
      <c r="E2541" s="35" t="str">
        <f>IFERROR(IF($A2541="HDC",IF(VLOOKUP($C2541,hdc!$B$2:$F$1600,3,FALSE())="","",VLOOKUP($C2541,hdc!$B$2:$F$1600,3,FALSE())),IF($A2541="NAUTICS",IF(VLOOKUP($C2541,nautics!$B$2:$F$1200,3,FALSE())="","",VLOOKUP($C2541,nautics!$B$2:$F$1200,3,FALSE())),IF($A2541="ST",IF(VLOOKUP($C2541,st!$B$2:$F$400,3,FALSE())="","",VLOOKUP($C2541,st!$B$2:$F$400,3,FALSE())),""))),"")</f>
        <v/>
      </c>
      <c r="F2541" s="35" t="str">
        <f>IFERROR(IF($A2541="HDC",IF(VLOOKUP($C2541,hdc!$B$2:$F$1600,4,FALSE())="","",VLOOKUP($C2541,hdc!$B$2:$F$1600,4,FALSE())),IF($A2541="NAUTICS",IF(VLOOKUP($C2541,nautics!$B$2:$F$1200,4,FALSE())="","",VLOOKUP($C2541,nautics!$B$2:$F$1200,4,FALSE())),IF($A2541="ST",IF(VLOOKUP($C2541,st!$B$2:$F$400,4,FALSE())="","",VLOOKUP($C2541,st!$B$2:$F$400,4,FALSE())),""))),"")</f>
        <v/>
      </c>
      <c r="G2541" s="35" t="str">
        <f>IFERROR(IF($A2541="HDC",IF(VLOOKUP($C2541,hdc!$B$2:$F$1600,5,FALSE())="","",VLOOKUP($C2541,hdc!$B$2:$F$1600,5,FALSE())),IF($A2541="NAUTICS",IF(VLOOKUP($C2541,nautics!$B$2:$F$1200,5,FALSE())="","",VLOOKUP($C2541,nautics!$B$2:$F$1200,5,FALSE())),IF($A2541="ST",IF(VLOOKUP($C2541,st!$B$2:$F$400,5,FALSE())="","",VLOOKUP($C2541,st!$B$2:$F$400,5,FALSE())),""))),"")</f>
        <v/>
      </c>
      <c r="H2541" s="35" t="s">
        <v>344</v>
      </c>
      <c r="I2541" s="35" t="s">
        <v>31</v>
      </c>
      <c r="J2541" s="35" t="s">
        <v>2668</v>
      </c>
      <c r="K2541" s="35">
        <f t="shared" si="9"/>
        <v>11</v>
      </c>
      <c r="L2541" s="35" t="s">
        <v>455</v>
      </c>
      <c r="M2541" s="35" t="s">
        <v>456</v>
      </c>
      <c r="N2541" s="35" t="s">
        <v>46</v>
      </c>
      <c r="O2541" s="35" t="s">
        <v>49</v>
      </c>
      <c r="P2541" s="35" t="s">
        <v>1242</v>
      </c>
      <c r="Q2541" s="35" t="s">
        <v>1243</v>
      </c>
      <c r="S2541" s="35" t="s">
        <v>46</v>
      </c>
      <c r="T2541" s="35" t="s">
        <v>49</v>
      </c>
      <c r="U2541" s="35" t="s">
        <v>2675</v>
      </c>
      <c r="W2541" s="35" t="s">
        <v>78</v>
      </c>
      <c r="X2541" s="35" t="s">
        <v>59</v>
      </c>
      <c r="Y2541" s="35" t="s">
        <v>460</v>
      </c>
      <c r="Z2541" s="35" t="s">
        <v>1255</v>
      </c>
    </row>
    <row r="2542" spans="1:26" ht="15" customHeight="1">
      <c r="A2542" s="35" t="s">
        <v>1308</v>
      </c>
      <c r="B2542" s="35" t="s">
        <v>2663</v>
      </c>
      <c r="C2542" s="35" t="s">
        <v>2680</v>
      </c>
      <c r="D2542" s="35">
        <f>IFERROR(IF($A2542="HDC",IF(VLOOKUP($C2542,hdc!$B$2:$F$1600,2,FALSE())="","",VLOOKUP($C2542,hdc!$B$2:$F$1600,2,FALSE())),IF($A2542="NAUTICS",IF(VLOOKUP($C2542,nautics!$B$2:$F$1200,2,FALSE())="","",VLOOKUP($C2542,nautics!$B$2:$F$1200,2,FALSE())),IF($A2542="ST",IF(VLOOKUP($C2542,st!$B$2:$F$400,2,FALSE())="","",VLOOKUP($C2542,st!$B$2:$F$400,2,FALSE())),""))),"")</f>
        <v>1</v>
      </c>
      <c r="E2542" s="35" t="str">
        <f>IFERROR(IF($A2542="HDC",IF(VLOOKUP($C2542,hdc!$B$2:$F$1600,3,FALSE())="","",VLOOKUP($C2542,hdc!$B$2:$F$1600,3,FALSE())),IF($A2542="NAUTICS",IF(VLOOKUP($C2542,nautics!$B$2:$F$1200,3,FALSE())="","",VLOOKUP($C2542,nautics!$B$2:$F$1200,3,FALSE())),IF($A2542="ST",IF(VLOOKUP($C2542,st!$B$2:$F$400,3,FALSE())="","",VLOOKUP($C2542,st!$B$2:$F$400,3,FALSE())),""))),"")</f>
        <v/>
      </c>
      <c r="F2542" s="35" t="str">
        <f>IFERROR(IF($A2542="HDC",IF(VLOOKUP($C2542,hdc!$B$2:$F$1600,4,FALSE())="","",VLOOKUP($C2542,hdc!$B$2:$F$1600,4,FALSE())),IF($A2542="NAUTICS",IF(VLOOKUP($C2542,nautics!$B$2:$F$1200,4,FALSE())="","",VLOOKUP($C2542,nautics!$B$2:$F$1200,4,FALSE())),IF($A2542="ST",IF(VLOOKUP($C2542,st!$B$2:$F$400,4,FALSE())="","",VLOOKUP($C2542,st!$B$2:$F$400,4,FALSE())),""))),"")</f>
        <v/>
      </c>
      <c r="G2542" s="35" t="str">
        <f>IFERROR(IF($A2542="HDC",IF(VLOOKUP($C2542,hdc!$B$2:$F$1600,5,FALSE())="","",VLOOKUP($C2542,hdc!$B$2:$F$1600,5,FALSE())),IF($A2542="NAUTICS",IF(VLOOKUP($C2542,nautics!$B$2:$F$1200,5,FALSE())="","",VLOOKUP($C2542,nautics!$B$2:$F$1200,5,FALSE())),IF($A2542="ST",IF(VLOOKUP($C2542,st!$B$2:$F$400,5,FALSE())="","",VLOOKUP($C2542,st!$B$2:$F$400,5,FALSE())),""))),"")</f>
        <v/>
      </c>
      <c r="H2542" s="35" t="s">
        <v>259</v>
      </c>
      <c r="I2542" s="35" t="s">
        <v>31</v>
      </c>
      <c r="J2542" s="35" t="s">
        <v>1852</v>
      </c>
      <c r="K2542" s="35">
        <f t="shared" si="9"/>
        <v>12</v>
      </c>
      <c r="L2542" s="35" t="s">
        <v>637</v>
      </c>
      <c r="M2542" s="35" t="s">
        <v>639</v>
      </c>
      <c r="N2542" s="35" t="s">
        <v>46</v>
      </c>
      <c r="O2542" s="35" t="s">
        <v>49</v>
      </c>
      <c r="P2542" s="35" t="s">
        <v>1242</v>
      </c>
      <c r="Q2542" s="35" t="s">
        <v>1243</v>
      </c>
      <c r="S2542" s="35" t="s">
        <v>46</v>
      </c>
      <c r="T2542" s="35" t="s">
        <v>49</v>
      </c>
      <c r="U2542" s="35" t="s">
        <v>2686</v>
      </c>
      <c r="W2542" s="35" t="s">
        <v>78</v>
      </c>
      <c r="X2542" s="35" t="s">
        <v>59</v>
      </c>
      <c r="Y2542" s="35" t="s">
        <v>646</v>
      </c>
      <c r="Z2542" s="35" t="s">
        <v>1255</v>
      </c>
    </row>
    <row r="2543" spans="1:26" ht="15" customHeight="1">
      <c r="A2543" s="35" t="s">
        <v>1308</v>
      </c>
      <c r="B2543" s="35" t="s">
        <v>2663</v>
      </c>
      <c r="C2543" s="35" t="s">
        <v>2690</v>
      </c>
      <c r="D2543" s="35">
        <f>IFERROR(IF($A2543="HDC",IF(VLOOKUP($C2543,hdc!$B$2:$F$1600,2,FALSE())="","",VLOOKUP($C2543,hdc!$B$2:$F$1600,2,FALSE())),IF($A2543="NAUTICS",IF(VLOOKUP($C2543,nautics!$B$2:$F$1200,2,FALSE())="","",VLOOKUP($C2543,nautics!$B$2:$F$1200,2,FALSE())),IF($A2543="ST",IF(VLOOKUP($C2543,st!$B$2:$F$400,2,FALSE())="","",VLOOKUP($C2543,st!$B$2:$F$400,2,FALSE())),""))),"")</f>
        <v>1</v>
      </c>
      <c r="E2543" s="35">
        <f>IFERROR(IF($A2543="HDC",IF(VLOOKUP($C2543,hdc!$B$2:$F$1600,3,FALSE())="","",VLOOKUP($C2543,hdc!$B$2:$F$1600,3,FALSE())),IF($A2543="NAUTICS",IF(VLOOKUP($C2543,nautics!$B$2:$F$1200,3,FALSE())="","",VLOOKUP($C2543,nautics!$B$2:$F$1200,3,FALSE())),IF($A2543="ST",IF(VLOOKUP($C2543,st!$B$2:$F$400,3,FALSE())="","",VLOOKUP($C2543,st!$B$2:$F$400,3,FALSE())),""))),"")</f>
        <v>1</v>
      </c>
      <c r="F2543" s="35" t="str">
        <f>IFERROR(IF($A2543="HDC",IF(VLOOKUP($C2543,hdc!$B$2:$F$1600,4,FALSE())="","",VLOOKUP($C2543,hdc!$B$2:$F$1600,4,FALSE())),IF($A2543="NAUTICS",IF(VLOOKUP($C2543,nautics!$B$2:$F$1200,4,FALSE())="","",VLOOKUP($C2543,nautics!$B$2:$F$1200,4,FALSE())),IF($A2543="ST",IF(VLOOKUP($C2543,st!$B$2:$F$400,4,FALSE())="","",VLOOKUP($C2543,st!$B$2:$F$400,4,FALSE())),""))),"")</f>
        <v/>
      </c>
      <c r="G2543" s="35" t="str">
        <f>IFERROR(IF($A2543="HDC",IF(VLOOKUP($C2543,hdc!$B$2:$F$1600,5,FALSE())="","",VLOOKUP($C2543,hdc!$B$2:$F$1600,5,FALSE())),IF($A2543="NAUTICS",IF(VLOOKUP($C2543,nautics!$B$2:$F$1200,5,FALSE())="","",VLOOKUP($C2543,nautics!$B$2:$F$1200,5,FALSE())),IF($A2543="ST",IF(VLOOKUP($C2543,st!$B$2:$F$400,5,FALSE())="","",VLOOKUP($C2543,st!$B$2:$F$400,5,FALSE())),""))),"")</f>
        <v/>
      </c>
      <c r="H2543" s="35" t="s">
        <v>1069</v>
      </c>
      <c r="I2543" s="35" t="s">
        <v>31</v>
      </c>
      <c r="J2543" s="35" t="s">
        <v>2693</v>
      </c>
      <c r="K2543" s="35">
        <f t="shared" si="9"/>
        <v>39</v>
      </c>
      <c r="L2543" s="35" t="s">
        <v>1242</v>
      </c>
      <c r="M2543" s="35" t="s">
        <v>1243</v>
      </c>
      <c r="N2543" s="35" t="s">
        <v>46</v>
      </c>
      <c r="O2543" s="35" t="s">
        <v>49</v>
      </c>
      <c r="P2543" s="35" t="s">
        <v>2699</v>
      </c>
      <c r="Q2543" s="35" t="s">
        <v>2701</v>
      </c>
      <c r="S2543" s="35" t="s">
        <v>135</v>
      </c>
      <c r="T2543" s="35" t="s">
        <v>136</v>
      </c>
      <c r="U2543" s="35" t="s">
        <v>2703</v>
      </c>
      <c r="W2543" s="35" t="s">
        <v>57</v>
      </c>
      <c r="X2543" s="35" t="s">
        <v>59</v>
      </c>
      <c r="Y2543" s="35" t="s">
        <v>1255</v>
      </c>
      <c r="Z2543" s="35" t="s">
        <v>141</v>
      </c>
    </row>
    <row r="2544" spans="1:26" ht="15" customHeight="1">
      <c r="A2544" s="35" t="s">
        <v>1308</v>
      </c>
      <c r="B2544" s="35" t="s">
        <v>2663</v>
      </c>
      <c r="C2544" s="35" t="s">
        <v>2706</v>
      </c>
      <c r="D2544" s="35">
        <f>IFERROR(IF($A2544="HDC",IF(VLOOKUP($C2544,hdc!$B$2:$F$1600,2,FALSE())="","",VLOOKUP($C2544,hdc!$B$2:$F$1600,2,FALSE())),IF($A2544="NAUTICS",IF(VLOOKUP($C2544,nautics!$B$2:$F$1200,2,FALSE())="","",VLOOKUP($C2544,nautics!$B$2:$F$1200,2,FALSE())),IF($A2544="ST",IF(VLOOKUP($C2544,st!$B$2:$F$400,2,FALSE())="","",VLOOKUP($C2544,st!$B$2:$F$400,2,FALSE())),""))),"")</f>
        <v>1</v>
      </c>
      <c r="E2544" s="35">
        <f>IFERROR(IF($A2544="HDC",IF(VLOOKUP($C2544,hdc!$B$2:$F$1600,3,FALSE())="","",VLOOKUP($C2544,hdc!$B$2:$F$1600,3,FALSE())),IF($A2544="NAUTICS",IF(VLOOKUP($C2544,nautics!$B$2:$F$1200,3,FALSE())="","",VLOOKUP($C2544,nautics!$B$2:$F$1200,3,FALSE())),IF($A2544="ST",IF(VLOOKUP($C2544,st!$B$2:$F$400,3,FALSE())="","",VLOOKUP($C2544,st!$B$2:$F$400,3,FALSE())),""))),"")</f>
        <v>1</v>
      </c>
      <c r="F2544" s="35" t="str">
        <f>IFERROR(IF($A2544="HDC",IF(VLOOKUP($C2544,hdc!$B$2:$F$1600,4,FALSE())="","",VLOOKUP($C2544,hdc!$B$2:$F$1600,4,FALSE())),IF($A2544="NAUTICS",IF(VLOOKUP($C2544,nautics!$B$2:$F$1200,4,FALSE())="","",VLOOKUP($C2544,nautics!$B$2:$F$1200,4,FALSE())),IF($A2544="ST",IF(VLOOKUP($C2544,st!$B$2:$F$400,4,FALSE())="","",VLOOKUP($C2544,st!$B$2:$F$400,4,FALSE())),""))),"")</f>
        <v/>
      </c>
      <c r="G2544" s="35" t="str">
        <f>IFERROR(IF($A2544="HDC",IF(VLOOKUP($C2544,hdc!$B$2:$F$1600,5,FALSE())="","",VLOOKUP($C2544,hdc!$B$2:$F$1600,5,FALSE())),IF($A2544="NAUTICS",IF(VLOOKUP($C2544,nautics!$B$2:$F$1200,5,FALSE())="","",VLOOKUP($C2544,nautics!$B$2:$F$1200,5,FALSE())),IF($A2544="ST",IF(VLOOKUP($C2544,st!$B$2:$F$400,5,FALSE())="","",VLOOKUP($C2544,st!$B$2:$F$400,5,FALSE())),""))),"")</f>
        <v/>
      </c>
      <c r="H2544" s="35" t="s">
        <v>1069</v>
      </c>
      <c r="I2544" s="35" t="s">
        <v>31</v>
      </c>
      <c r="J2544" s="35" t="s">
        <v>2711</v>
      </c>
      <c r="K2544" s="35">
        <f t="shared" si="9"/>
        <v>76</v>
      </c>
      <c r="L2544" s="35" t="s">
        <v>1242</v>
      </c>
      <c r="M2544" s="35" t="s">
        <v>1243</v>
      </c>
      <c r="N2544" s="35" t="s">
        <v>46</v>
      </c>
      <c r="O2544" s="35" t="s">
        <v>49</v>
      </c>
      <c r="P2544" s="35" t="s">
        <v>2723</v>
      </c>
      <c r="Q2544" s="35" t="s">
        <v>2724</v>
      </c>
      <c r="S2544" s="35" t="s">
        <v>975</v>
      </c>
      <c r="T2544" s="35" t="s">
        <v>977</v>
      </c>
      <c r="U2544" s="35" t="s">
        <v>2726</v>
      </c>
      <c r="W2544" s="35" t="s">
        <v>57</v>
      </c>
      <c r="X2544" s="35" t="s">
        <v>59</v>
      </c>
      <c r="Y2544" s="35" t="s">
        <v>1255</v>
      </c>
      <c r="Z2544" s="35" t="s">
        <v>1599</v>
      </c>
    </row>
    <row r="2545" spans="1:26" ht="15" customHeight="1">
      <c r="A2545" s="35" t="s">
        <v>1308</v>
      </c>
      <c r="B2545" s="35" t="s">
        <v>2663</v>
      </c>
      <c r="C2545" s="35" t="s">
        <v>2730</v>
      </c>
      <c r="D2545" s="35">
        <f>IFERROR(IF($A2545="HDC",IF(VLOOKUP($C2545,hdc!$B$2:$F$1600,2,FALSE())="","",VLOOKUP($C2545,hdc!$B$2:$F$1600,2,FALSE())),IF($A2545="NAUTICS",IF(VLOOKUP($C2545,nautics!$B$2:$F$1200,2,FALSE())="","",VLOOKUP($C2545,nautics!$B$2:$F$1200,2,FALSE())),IF($A2545="ST",IF(VLOOKUP($C2545,st!$B$2:$F$400,2,FALSE())="","",VLOOKUP($C2545,st!$B$2:$F$400,2,FALSE())),""))),"")</f>
        <v>1</v>
      </c>
      <c r="E2545" s="35">
        <f>IFERROR(IF($A2545="HDC",IF(VLOOKUP($C2545,hdc!$B$2:$F$1600,3,FALSE())="","",VLOOKUP($C2545,hdc!$B$2:$F$1600,3,FALSE())),IF($A2545="NAUTICS",IF(VLOOKUP($C2545,nautics!$B$2:$F$1200,3,FALSE())="","",VLOOKUP($C2545,nautics!$B$2:$F$1200,3,FALSE())),IF($A2545="ST",IF(VLOOKUP($C2545,st!$B$2:$F$400,3,FALSE())="","",VLOOKUP($C2545,st!$B$2:$F$400,3,FALSE())),""))),"")</f>
        <v>1</v>
      </c>
      <c r="F2545" s="35" t="str">
        <f>IFERROR(IF($A2545="HDC",IF(VLOOKUP($C2545,hdc!$B$2:$F$1600,4,FALSE())="","",VLOOKUP($C2545,hdc!$B$2:$F$1600,4,FALSE())),IF($A2545="NAUTICS",IF(VLOOKUP($C2545,nautics!$B$2:$F$1200,4,FALSE())="","",VLOOKUP($C2545,nautics!$B$2:$F$1200,4,FALSE())),IF($A2545="ST",IF(VLOOKUP($C2545,st!$B$2:$F$400,4,FALSE())="","",VLOOKUP($C2545,st!$B$2:$F$400,4,FALSE())),""))),"")</f>
        <v/>
      </c>
      <c r="G2545" s="35" t="str">
        <f>IFERROR(IF($A2545="HDC",IF(VLOOKUP($C2545,hdc!$B$2:$F$1600,5,FALSE())="","",VLOOKUP($C2545,hdc!$B$2:$F$1600,5,FALSE())),IF($A2545="NAUTICS",IF(VLOOKUP($C2545,nautics!$B$2:$F$1200,5,FALSE())="","",VLOOKUP($C2545,nautics!$B$2:$F$1200,5,FALSE())),IF($A2545="ST",IF(VLOOKUP($C2545,st!$B$2:$F$400,5,FALSE())="","",VLOOKUP($C2545,st!$B$2:$F$400,5,FALSE())),""))),"")</f>
        <v/>
      </c>
      <c r="H2545" s="35" t="s">
        <v>1069</v>
      </c>
      <c r="I2545" s="35" t="s">
        <v>31</v>
      </c>
      <c r="J2545" s="35" t="s">
        <v>2733</v>
      </c>
      <c r="K2545" s="35">
        <f t="shared" si="9"/>
        <v>58</v>
      </c>
      <c r="L2545" s="35" t="s">
        <v>1242</v>
      </c>
      <c r="M2545" s="35" t="s">
        <v>1243</v>
      </c>
      <c r="N2545" s="35" t="s">
        <v>46</v>
      </c>
      <c r="O2545" s="35" t="s">
        <v>49</v>
      </c>
      <c r="P2545" s="35" t="s">
        <v>2736</v>
      </c>
      <c r="Q2545" s="35" t="s">
        <v>2738</v>
      </c>
      <c r="S2545" s="35" t="s">
        <v>1634</v>
      </c>
      <c r="T2545" s="35" t="s">
        <v>1620</v>
      </c>
      <c r="U2545" s="35" t="s">
        <v>2740</v>
      </c>
      <c r="W2545" s="35" t="s">
        <v>57</v>
      </c>
      <c r="X2545" s="35" t="s">
        <v>59</v>
      </c>
      <c r="Y2545" s="35" t="s">
        <v>1255</v>
      </c>
      <c r="Z2545" s="35" t="s">
        <v>1638</v>
      </c>
    </row>
    <row r="2546" spans="1:26" ht="15" customHeight="1">
      <c r="A2546" s="35" t="s">
        <v>1308</v>
      </c>
      <c r="B2546" s="35" t="s">
        <v>2663</v>
      </c>
      <c r="C2546" s="35" t="s">
        <v>2743</v>
      </c>
      <c r="D2546" s="35">
        <f>IFERROR(IF($A2546="HDC",IF(VLOOKUP($C2546,hdc!$B$2:$F$1600,2,FALSE())="","",VLOOKUP($C2546,hdc!$B$2:$F$1600,2,FALSE())),IF($A2546="NAUTICS",IF(VLOOKUP($C2546,nautics!$B$2:$F$1200,2,FALSE())="","",VLOOKUP($C2546,nautics!$B$2:$F$1200,2,FALSE())),IF($A2546="ST",IF(VLOOKUP($C2546,st!$B$2:$F$400,2,FALSE())="","",VLOOKUP($C2546,st!$B$2:$F$400,2,FALSE())),""))),"")</f>
        <v>1</v>
      </c>
      <c r="E2546" s="35">
        <f>IFERROR(IF($A2546="HDC",IF(VLOOKUP($C2546,hdc!$B$2:$F$1600,3,FALSE())="","",VLOOKUP($C2546,hdc!$B$2:$F$1600,3,FALSE())),IF($A2546="NAUTICS",IF(VLOOKUP($C2546,nautics!$B$2:$F$1200,3,FALSE())="","",VLOOKUP($C2546,nautics!$B$2:$F$1200,3,FALSE())),IF($A2546="ST",IF(VLOOKUP($C2546,st!$B$2:$F$400,3,FALSE())="","",VLOOKUP($C2546,st!$B$2:$F$400,3,FALSE())),""))),"")</f>
        <v>1</v>
      </c>
      <c r="F2546" s="35" t="str">
        <f>IFERROR(IF($A2546="HDC",IF(VLOOKUP($C2546,hdc!$B$2:$F$1600,4,FALSE())="","",VLOOKUP($C2546,hdc!$B$2:$F$1600,4,FALSE())),IF($A2546="NAUTICS",IF(VLOOKUP($C2546,nautics!$B$2:$F$1200,4,FALSE())="","",VLOOKUP($C2546,nautics!$B$2:$F$1200,4,FALSE())),IF($A2546="ST",IF(VLOOKUP($C2546,st!$B$2:$F$400,4,FALSE())="","",VLOOKUP($C2546,st!$B$2:$F$400,4,FALSE())),""))),"")</f>
        <v/>
      </c>
      <c r="G2546" s="35" t="str">
        <f>IFERROR(IF($A2546="HDC",IF(VLOOKUP($C2546,hdc!$B$2:$F$1600,5,FALSE())="","",VLOOKUP($C2546,hdc!$B$2:$F$1600,5,FALSE())),IF($A2546="NAUTICS",IF(VLOOKUP($C2546,nautics!$B$2:$F$1200,5,FALSE())="","",VLOOKUP($C2546,nautics!$B$2:$F$1200,5,FALSE())),IF($A2546="ST",IF(VLOOKUP($C2546,st!$B$2:$F$400,5,FALSE())="","",VLOOKUP($C2546,st!$B$2:$F$400,5,FALSE())),""))),"")</f>
        <v/>
      </c>
      <c r="H2546" s="35" t="s">
        <v>1069</v>
      </c>
      <c r="I2546" s="35" t="s">
        <v>31</v>
      </c>
      <c r="J2546" s="35" t="s">
        <v>2746</v>
      </c>
      <c r="K2546" s="35">
        <f t="shared" si="9"/>
        <v>58</v>
      </c>
      <c r="L2546" s="35" t="s">
        <v>1242</v>
      </c>
      <c r="M2546" s="35" t="s">
        <v>1243</v>
      </c>
      <c r="N2546" s="35" t="s">
        <v>46</v>
      </c>
      <c r="O2546" s="35" t="s">
        <v>49</v>
      </c>
      <c r="P2546" s="35" t="s">
        <v>2749</v>
      </c>
      <c r="Q2546" s="35" t="s">
        <v>2750</v>
      </c>
      <c r="S2546" s="35" t="s">
        <v>1619</v>
      </c>
      <c r="T2546" s="35" t="s">
        <v>1620</v>
      </c>
      <c r="U2546" s="35" t="s">
        <v>2752</v>
      </c>
      <c r="W2546" s="35" t="s">
        <v>57</v>
      </c>
      <c r="X2546" s="35" t="s">
        <v>59</v>
      </c>
      <c r="Y2546" s="35" t="s">
        <v>1255</v>
      </c>
      <c r="Z2546" s="35" t="s">
        <v>1623</v>
      </c>
    </row>
    <row r="2547" spans="1:26" ht="15" customHeight="1">
      <c r="A2547" s="35" t="s">
        <v>1308</v>
      </c>
      <c r="B2547" s="35" t="s">
        <v>2663</v>
      </c>
      <c r="C2547" s="35" t="s">
        <v>2757</v>
      </c>
      <c r="D2547" s="35">
        <f>IFERROR(IF($A2547="HDC",IF(VLOOKUP($C2547,hdc!$B$2:$F$1600,2,FALSE())="","",VLOOKUP($C2547,hdc!$B$2:$F$1600,2,FALSE())),IF($A2547="NAUTICS",IF(VLOOKUP($C2547,nautics!$B$2:$F$1200,2,FALSE())="","",VLOOKUP($C2547,nautics!$B$2:$F$1200,2,FALSE())),IF($A2547="ST",IF(VLOOKUP($C2547,st!$B$2:$F$400,2,FALSE())="","",VLOOKUP($C2547,st!$B$2:$F$400,2,FALSE())),""))),"")</f>
        <v>1</v>
      </c>
      <c r="E2547" s="35" t="str">
        <f>IFERROR(IF($A2547="HDC",IF(VLOOKUP($C2547,hdc!$B$2:$F$1600,3,FALSE())="","",VLOOKUP($C2547,hdc!$B$2:$F$1600,3,FALSE())),IF($A2547="NAUTICS",IF(VLOOKUP($C2547,nautics!$B$2:$F$1200,3,FALSE())="","",VLOOKUP($C2547,nautics!$B$2:$F$1200,3,FALSE())),IF($A2547="ST",IF(VLOOKUP($C2547,st!$B$2:$F$400,3,FALSE())="","",VLOOKUP($C2547,st!$B$2:$F$400,3,FALSE())),""))),"")</f>
        <v/>
      </c>
      <c r="F2547" s="35" t="str">
        <f>IFERROR(IF($A2547="HDC",IF(VLOOKUP($C2547,hdc!$B$2:$F$1600,4,FALSE())="","",VLOOKUP($C2547,hdc!$B$2:$F$1600,4,FALSE())),IF($A2547="NAUTICS",IF(VLOOKUP($C2547,nautics!$B$2:$F$1200,4,FALSE())="","",VLOOKUP($C2547,nautics!$B$2:$F$1200,4,FALSE())),IF($A2547="ST",IF(VLOOKUP($C2547,st!$B$2:$F$400,4,FALSE())="","",VLOOKUP($C2547,st!$B$2:$F$400,4,FALSE())),""))),"")</f>
        <v/>
      </c>
      <c r="G2547" s="35" t="str">
        <f>IFERROR(IF($A2547="HDC",IF(VLOOKUP($C2547,hdc!$B$2:$F$1600,5,FALSE())="","",VLOOKUP($C2547,hdc!$B$2:$F$1600,5,FALSE())),IF($A2547="NAUTICS",IF(VLOOKUP($C2547,nautics!$B$2:$F$1200,5,FALSE())="","",VLOOKUP($C2547,nautics!$B$2:$F$1200,5,FALSE())),IF($A2547="ST",IF(VLOOKUP($C2547,st!$B$2:$F$400,5,FALSE())="","",VLOOKUP($C2547,st!$B$2:$F$400,5,FALSE())),""))),"")</f>
        <v/>
      </c>
      <c r="H2547" s="35" t="s">
        <v>155</v>
      </c>
      <c r="I2547" s="35" t="s">
        <v>34</v>
      </c>
      <c r="J2547" s="35" t="s">
        <v>2761</v>
      </c>
      <c r="K2547" s="35">
        <f t="shared" si="9"/>
        <v>21</v>
      </c>
      <c r="L2547" s="35" t="s">
        <v>1242</v>
      </c>
      <c r="M2547" s="35" t="s">
        <v>1243</v>
      </c>
      <c r="N2547" s="35" t="s">
        <v>46</v>
      </c>
      <c r="O2547" s="35" t="s">
        <v>49</v>
      </c>
      <c r="P2547" s="35" t="s">
        <v>2767</v>
      </c>
      <c r="Q2547" s="35" t="s">
        <v>2768</v>
      </c>
      <c r="S2547" s="35" t="s">
        <v>46</v>
      </c>
      <c r="T2547" s="35" t="s">
        <v>49</v>
      </c>
      <c r="U2547" s="35" t="s">
        <v>2772</v>
      </c>
      <c r="W2547" s="35" t="s">
        <v>78</v>
      </c>
      <c r="X2547" s="35" t="s">
        <v>59</v>
      </c>
      <c r="Y2547" s="35" t="s">
        <v>1255</v>
      </c>
      <c r="Z2547" s="35" t="s">
        <v>2775</v>
      </c>
    </row>
    <row r="2548" spans="1:26" ht="15" customHeight="1">
      <c r="A2548" s="35" t="s">
        <v>1308</v>
      </c>
      <c r="B2548" s="35" t="s">
        <v>2663</v>
      </c>
      <c r="C2548" s="35" t="s">
        <v>2777</v>
      </c>
      <c r="D2548" s="35">
        <f>IFERROR(IF($A2548="HDC",IF(VLOOKUP($C2548,hdc!$B$2:$F$1600,2,FALSE())="","",VLOOKUP($C2548,hdc!$B$2:$F$1600,2,FALSE())),IF($A2548="NAUTICS",IF(VLOOKUP($C2548,nautics!$B$2:$F$1200,2,FALSE())="","",VLOOKUP($C2548,nautics!$B$2:$F$1200,2,FALSE())),IF($A2548="ST",IF(VLOOKUP($C2548,st!$B$2:$F$400,2,FALSE())="","",VLOOKUP($C2548,st!$B$2:$F$400,2,FALSE())),""))),"")</f>
        <v>1</v>
      </c>
      <c r="E2548" s="35" t="str">
        <f>IFERROR(IF($A2548="HDC",IF(VLOOKUP($C2548,hdc!$B$2:$F$1600,3,FALSE())="","",VLOOKUP($C2548,hdc!$B$2:$F$1600,3,FALSE())),IF($A2548="NAUTICS",IF(VLOOKUP($C2548,nautics!$B$2:$F$1200,3,FALSE())="","",VLOOKUP($C2548,nautics!$B$2:$F$1200,3,FALSE())),IF($A2548="ST",IF(VLOOKUP($C2548,st!$B$2:$F$400,3,FALSE())="","",VLOOKUP($C2548,st!$B$2:$F$400,3,FALSE())),""))),"")</f>
        <v/>
      </c>
      <c r="F2548" s="35" t="str">
        <f>IFERROR(IF($A2548="HDC",IF(VLOOKUP($C2548,hdc!$B$2:$F$1600,4,FALSE())="","",VLOOKUP($C2548,hdc!$B$2:$F$1600,4,FALSE())),IF($A2548="NAUTICS",IF(VLOOKUP($C2548,nautics!$B$2:$F$1200,4,FALSE())="","",VLOOKUP($C2548,nautics!$B$2:$F$1200,4,FALSE())),IF($A2548="ST",IF(VLOOKUP($C2548,st!$B$2:$F$400,4,FALSE())="","",VLOOKUP($C2548,st!$B$2:$F$400,4,FALSE())),""))),"")</f>
        <v/>
      </c>
      <c r="G2548" s="35" t="str">
        <f>IFERROR(IF($A2548="HDC",IF(VLOOKUP($C2548,hdc!$B$2:$F$1600,5,FALSE())="","",VLOOKUP($C2548,hdc!$B$2:$F$1600,5,FALSE())),IF($A2548="NAUTICS",IF(VLOOKUP($C2548,nautics!$B$2:$F$1200,5,FALSE())="","",VLOOKUP($C2548,nautics!$B$2:$F$1200,5,FALSE())),IF($A2548="ST",IF(VLOOKUP($C2548,st!$B$2:$F$400,5,FALSE())="","",VLOOKUP($C2548,st!$B$2:$F$400,5,FALSE())),""))),"")</f>
        <v/>
      </c>
      <c r="H2548" s="35" t="s">
        <v>84</v>
      </c>
      <c r="I2548" s="35" t="s">
        <v>34</v>
      </c>
      <c r="J2548" s="35" t="s">
        <v>2780</v>
      </c>
      <c r="K2548" s="35">
        <f t="shared" si="9"/>
        <v>13</v>
      </c>
      <c r="L2548" s="35" t="s">
        <v>1242</v>
      </c>
      <c r="M2548" s="35" t="s">
        <v>1243</v>
      </c>
      <c r="N2548" s="35" t="s">
        <v>46</v>
      </c>
      <c r="O2548" s="35" t="s">
        <v>49</v>
      </c>
      <c r="P2548" s="35" t="s">
        <v>1224</v>
      </c>
      <c r="Q2548" s="35" t="s">
        <v>1225</v>
      </c>
      <c r="S2548" s="35" t="s">
        <v>46</v>
      </c>
      <c r="T2548" s="35" t="s">
        <v>49</v>
      </c>
      <c r="U2548" s="35" t="s">
        <v>2788</v>
      </c>
      <c r="W2548" s="35" t="s">
        <v>78</v>
      </c>
      <c r="X2548" s="35" t="s">
        <v>59</v>
      </c>
      <c r="Y2548" s="35" t="s">
        <v>1255</v>
      </c>
      <c r="Z2548" s="35" t="s">
        <v>1230</v>
      </c>
    </row>
    <row r="2549" spans="1:26" ht="15" customHeight="1">
      <c r="A2549" s="35" t="s">
        <v>1308</v>
      </c>
      <c r="B2549" s="35" t="s">
        <v>2663</v>
      </c>
      <c r="C2549" s="35" t="s">
        <v>2791</v>
      </c>
      <c r="D2549" s="35">
        <f>IFERROR(IF($A2549="HDC",IF(VLOOKUP($C2549,hdc!$B$2:$F$1600,2,FALSE())="","",VLOOKUP($C2549,hdc!$B$2:$F$1600,2,FALSE())),IF($A2549="NAUTICS",IF(VLOOKUP($C2549,nautics!$B$2:$F$1200,2,FALSE())="","",VLOOKUP($C2549,nautics!$B$2:$F$1200,2,FALSE())),IF($A2549="ST",IF(VLOOKUP($C2549,st!$B$2:$F$400,2,FALSE())="","",VLOOKUP($C2549,st!$B$2:$F$400,2,FALSE())),""))),"")</f>
        <v>1</v>
      </c>
      <c r="E2549" s="35" t="str">
        <f>IFERROR(IF($A2549="HDC",IF(VLOOKUP($C2549,hdc!$B$2:$F$1600,3,FALSE())="","",VLOOKUP($C2549,hdc!$B$2:$F$1600,3,FALSE())),IF($A2549="NAUTICS",IF(VLOOKUP($C2549,nautics!$B$2:$F$1200,3,FALSE())="","",VLOOKUP($C2549,nautics!$B$2:$F$1200,3,FALSE())),IF($A2549="ST",IF(VLOOKUP($C2549,st!$B$2:$F$400,3,FALSE())="","",VLOOKUP($C2549,st!$B$2:$F$400,3,FALSE())),""))),"")</f>
        <v/>
      </c>
      <c r="F2549" s="35" t="str">
        <f>IFERROR(IF($A2549="HDC",IF(VLOOKUP($C2549,hdc!$B$2:$F$1600,4,FALSE())="","",VLOOKUP($C2549,hdc!$B$2:$F$1600,4,FALSE())),IF($A2549="NAUTICS",IF(VLOOKUP($C2549,nautics!$B$2:$F$1200,4,FALSE())="","",VLOOKUP($C2549,nautics!$B$2:$F$1200,4,FALSE())),IF($A2549="ST",IF(VLOOKUP($C2549,st!$B$2:$F$400,4,FALSE())="","",VLOOKUP($C2549,st!$B$2:$F$400,4,FALSE())),""))),"")</f>
        <v/>
      </c>
      <c r="G2549" s="35" t="str">
        <f>IFERROR(IF($A2549="HDC",IF(VLOOKUP($C2549,hdc!$B$2:$F$1600,5,FALSE())="","",VLOOKUP($C2549,hdc!$B$2:$F$1600,5,FALSE())),IF($A2549="NAUTICS",IF(VLOOKUP($C2549,nautics!$B$2:$F$1200,5,FALSE())="","",VLOOKUP($C2549,nautics!$B$2:$F$1200,5,FALSE())),IF($A2549="ST",IF(VLOOKUP($C2549,st!$B$2:$F$400,5,FALSE())="","",VLOOKUP($C2549,st!$B$2:$F$400,5,FALSE())),""))),"")</f>
        <v/>
      </c>
      <c r="H2549" s="35" t="s">
        <v>84</v>
      </c>
      <c r="I2549" s="35" t="s">
        <v>34</v>
      </c>
      <c r="J2549" s="35" t="s">
        <v>2292</v>
      </c>
      <c r="K2549" s="35">
        <f t="shared" si="9"/>
        <v>18</v>
      </c>
      <c r="L2549" s="35" t="s">
        <v>834</v>
      </c>
      <c r="M2549" s="35" t="s">
        <v>835</v>
      </c>
      <c r="N2549" s="35" t="s">
        <v>46</v>
      </c>
      <c r="O2549" s="35" t="s">
        <v>49</v>
      </c>
      <c r="P2549" s="35" t="s">
        <v>1242</v>
      </c>
      <c r="Q2549" s="35" t="s">
        <v>1243</v>
      </c>
      <c r="S2549" s="35" t="s">
        <v>46</v>
      </c>
      <c r="T2549" s="35" t="s">
        <v>49</v>
      </c>
      <c r="U2549" s="35" t="s">
        <v>2300</v>
      </c>
      <c r="W2549" s="35" t="s">
        <v>78</v>
      </c>
      <c r="X2549" s="35" t="s">
        <v>59</v>
      </c>
      <c r="Y2549" s="35" t="s">
        <v>840</v>
      </c>
      <c r="Z2549" s="35" t="s">
        <v>1255</v>
      </c>
    </row>
    <row r="2550" spans="1:26" ht="15" customHeight="1">
      <c r="A2550" s="35" t="s">
        <v>1308</v>
      </c>
      <c r="B2550" s="35" t="s">
        <v>2663</v>
      </c>
      <c r="C2550" s="35" t="s">
        <v>2803</v>
      </c>
      <c r="D2550" s="35">
        <f>IFERROR(IF($A2550="HDC",IF(VLOOKUP($C2550,hdc!$B$2:$F$1600,2,FALSE())="","",VLOOKUP($C2550,hdc!$B$2:$F$1600,2,FALSE())),IF($A2550="NAUTICS",IF(VLOOKUP($C2550,nautics!$B$2:$F$1200,2,FALSE())="","",VLOOKUP($C2550,nautics!$B$2:$F$1200,2,FALSE())),IF($A2550="ST",IF(VLOOKUP($C2550,st!$B$2:$F$400,2,FALSE())="","",VLOOKUP($C2550,st!$B$2:$F$400,2,FALSE())),""))),"")</f>
        <v>1</v>
      </c>
      <c r="E2550" s="35">
        <f>IFERROR(IF($A2550="HDC",IF(VLOOKUP($C2550,hdc!$B$2:$F$1600,3,FALSE())="","",VLOOKUP($C2550,hdc!$B$2:$F$1600,3,FALSE())),IF($A2550="NAUTICS",IF(VLOOKUP($C2550,nautics!$B$2:$F$1200,3,FALSE())="","",VLOOKUP($C2550,nautics!$B$2:$F$1200,3,FALSE())),IF($A2550="ST",IF(VLOOKUP($C2550,st!$B$2:$F$400,3,FALSE())="","",VLOOKUP($C2550,st!$B$2:$F$400,3,FALSE())),""))),"")</f>
        <v>1</v>
      </c>
      <c r="F2550" s="35" t="str">
        <f>IFERROR(IF($A2550="HDC",IF(VLOOKUP($C2550,hdc!$B$2:$F$1600,4,FALSE())="","",VLOOKUP($C2550,hdc!$B$2:$F$1600,4,FALSE())),IF($A2550="NAUTICS",IF(VLOOKUP($C2550,nautics!$B$2:$F$1200,4,FALSE())="","",VLOOKUP($C2550,nautics!$B$2:$F$1200,4,FALSE())),IF($A2550="ST",IF(VLOOKUP($C2550,st!$B$2:$F$400,4,FALSE())="","",VLOOKUP($C2550,st!$B$2:$F$400,4,FALSE())),""))),"")</f>
        <v/>
      </c>
      <c r="G2550" s="35" t="str">
        <f>IFERROR(IF($A2550="HDC",IF(VLOOKUP($C2550,hdc!$B$2:$F$1600,5,FALSE())="","",VLOOKUP($C2550,hdc!$B$2:$F$1600,5,FALSE())),IF($A2550="NAUTICS",IF(VLOOKUP($C2550,nautics!$B$2:$F$1200,5,FALSE())="","",VLOOKUP($C2550,nautics!$B$2:$F$1200,5,FALSE())),IF($A2550="ST",IF(VLOOKUP($C2550,st!$B$2:$F$400,5,FALSE())="","",VLOOKUP($C2550,st!$B$2:$F$400,5,FALSE())),""))),"")</f>
        <v/>
      </c>
      <c r="H2550" s="35" t="s">
        <v>84</v>
      </c>
      <c r="I2550" s="35" t="s">
        <v>34</v>
      </c>
      <c r="J2550" s="35" t="s">
        <v>1578</v>
      </c>
      <c r="K2550" s="35">
        <f t="shared" si="9"/>
        <v>17</v>
      </c>
      <c r="L2550" s="35" t="s">
        <v>1242</v>
      </c>
      <c r="M2550" s="35" t="s">
        <v>1243</v>
      </c>
      <c r="N2550" s="35" t="s">
        <v>46</v>
      </c>
      <c r="O2550" s="35" t="s">
        <v>49</v>
      </c>
      <c r="P2550" s="35" t="s">
        <v>170</v>
      </c>
      <c r="Q2550" s="35" t="s">
        <v>171</v>
      </c>
      <c r="S2550" s="35" t="s">
        <v>46</v>
      </c>
      <c r="T2550" s="35" t="s">
        <v>49</v>
      </c>
      <c r="U2550" s="35" t="s">
        <v>1584</v>
      </c>
      <c r="W2550" s="35" t="s">
        <v>78</v>
      </c>
      <c r="X2550" s="35" t="s">
        <v>59</v>
      </c>
      <c r="Y2550" s="35" t="s">
        <v>1255</v>
      </c>
      <c r="Z2550" s="35" t="s">
        <v>177</v>
      </c>
    </row>
    <row r="2551" spans="1:26" ht="15" customHeight="1">
      <c r="A2551" s="35" t="s">
        <v>1308</v>
      </c>
      <c r="B2551" s="35" t="s">
        <v>2819</v>
      </c>
      <c r="C2551" s="35" t="s">
        <v>2820</v>
      </c>
      <c r="D2551" s="35">
        <f>IFERROR(IF($A2551="HDC",IF(VLOOKUP($C2551,hdc!$B$2:$F$1600,2,FALSE())="","",VLOOKUP($C2551,hdc!$B$2:$F$1600,2,FALSE())),IF($A2551="NAUTICS",IF(VLOOKUP($C2551,nautics!$B$2:$F$1200,2,FALSE())="","",VLOOKUP($C2551,nautics!$B$2:$F$1200,2,FALSE())),IF($A2551="ST",IF(VLOOKUP($C2551,st!$B$2:$F$400,2,FALSE())="","",VLOOKUP($C2551,st!$B$2:$F$400,2,FALSE())),""))),"")</f>
        <v>1</v>
      </c>
      <c r="E2551" s="35">
        <f>IFERROR(IF($A2551="HDC",IF(VLOOKUP($C2551,hdc!$B$2:$F$1600,3,FALSE())="","",VLOOKUP($C2551,hdc!$B$2:$F$1600,3,FALSE())),IF($A2551="NAUTICS",IF(VLOOKUP($C2551,nautics!$B$2:$F$1200,3,FALSE())="","",VLOOKUP($C2551,nautics!$B$2:$F$1200,3,FALSE())),IF($A2551="ST",IF(VLOOKUP($C2551,st!$B$2:$F$400,3,FALSE())="","",VLOOKUP($C2551,st!$B$2:$F$400,3,FALSE())),""))),"")</f>
        <v>1</v>
      </c>
      <c r="F2551" s="35" t="str">
        <f>IFERROR(IF($A2551="HDC",IF(VLOOKUP($C2551,hdc!$B$2:$F$1600,4,FALSE())="","",VLOOKUP($C2551,hdc!$B$2:$F$1600,4,FALSE())),IF($A2551="NAUTICS",IF(VLOOKUP($C2551,nautics!$B$2:$F$1200,4,FALSE())="","",VLOOKUP($C2551,nautics!$B$2:$F$1200,4,FALSE())),IF($A2551="ST",IF(VLOOKUP($C2551,st!$B$2:$F$400,4,FALSE())="","",VLOOKUP($C2551,st!$B$2:$F$400,4,FALSE())),""))),"")</f>
        <v/>
      </c>
      <c r="G2551" s="35" t="str">
        <f>IFERROR(IF($A2551="HDC",IF(VLOOKUP($C2551,hdc!$B$2:$F$1600,5,FALSE())="","",VLOOKUP($C2551,hdc!$B$2:$F$1600,5,FALSE())),IF($A2551="NAUTICS",IF(VLOOKUP($C2551,nautics!$B$2:$F$1200,5,FALSE())="","",VLOOKUP($C2551,nautics!$B$2:$F$1200,5,FALSE())),IF($A2551="ST",IF(VLOOKUP($C2551,st!$B$2:$F$400,5,FALSE())="","",VLOOKUP($C2551,st!$B$2:$F$400,5,FALSE())),""))),"")</f>
        <v/>
      </c>
      <c r="H2551" s="35" t="s">
        <v>2824</v>
      </c>
      <c r="I2551" s="35" t="s">
        <v>34</v>
      </c>
      <c r="J2551" s="35" t="s">
        <v>2827</v>
      </c>
      <c r="K2551" s="35">
        <f t="shared" si="9"/>
        <v>59</v>
      </c>
      <c r="L2551" s="35" t="s">
        <v>916</v>
      </c>
      <c r="M2551" s="35" t="s">
        <v>918</v>
      </c>
      <c r="N2551" s="35" t="s">
        <v>46</v>
      </c>
      <c r="O2551" s="35" t="s">
        <v>49</v>
      </c>
      <c r="P2551" s="35" t="s">
        <v>2831</v>
      </c>
      <c r="Q2551" s="35" t="s">
        <v>2833</v>
      </c>
      <c r="S2551" s="35" t="s">
        <v>2834</v>
      </c>
      <c r="T2551" s="35" t="s">
        <v>2834</v>
      </c>
      <c r="U2551" s="35" t="s">
        <v>2836</v>
      </c>
      <c r="W2551" s="35" t="s">
        <v>57</v>
      </c>
      <c r="X2551" s="35" t="s">
        <v>59</v>
      </c>
      <c r="Y2551" s="35" t="s">
        <v>921</v>
      </c>
      <c r="Z2551" s="35" t="s">
        <v>1428</v>
      </c>
    </row>
    <row r="2552" spans="1:26" ht="15" customHeight="1">
      <c r="A2552" s="35" t="s">
        <v>1308</v>
      </c>
      <c r="B2552" s="35" t="s">
        <v>2819</v>
      </c>
      <c r="C2552" s="35" t="s">
        <v>2840</v>
      </c>
      <c r="D2552" s="35">
        <f>IFERROR(IF($A2552="HDC",IF(VLOOKUP($C2552,hdc!$B$2:$F$1600,2,FALSE())="","",VLOOKUP($C2552,hdc!$B$2:$F$1600,2,FALSE())),IF($A2552="NAUTICS",IF(VLOOKUP($C2552,nautics!$B$2:$F$1200,2,FALSE())="","",VLOOKUP($C2552,nautics!$B$2:$F$1200,2,FALSE())),IF($A2552="ST",IF(VLOOKUP($C2552,st!$B$2:$F$400,2,FALSE())="","",VLOOKUP($C2552,st!$B$2:$F$400,2,FALSE())),""))),"")</f>
        <v>1</v>
      </c>
      <c r="E2552" s="35" t="str">
        <f>IFERROR(IF($A2552="HDC",IF(VLOOKUP($C2552,hdc!$B$2:$F$1600,3,FALSE())="","",VLOOKUP($C2552,hdc!$B$2:$F$1600,3,FALSE())),IF($A2552="NAUTICS",IF(VLOOKUP($C2552,nautics!$B$2:$F$1200,3,FALSE())="","",VLOOKUP($C2552,nautics!$B$2:$F$1200,3,FALSE())),IF($A2552="ST",IF(VLOOKUP($C2552,st!$B$2:$F$400,3,FALSE())="","",VLOOKUP($C2552,st!$B$2:$F$400,3,FALSE())),""))),"")</f>
        <v/>
      </c>
      <c r="F2552" s="35" t="str">
        <f>IFERROR(IF($A2552="HDC",IF(VLOOKUP($C2552,hdc!$B$2:$F$1600,4,FALSE())="","",VLOOKUP($C2552,hdc!$B$2:$F$1600,4,FALSE())),IF($A2552="NAUTICS",IF(VLOOKUP($C2552,nautics!$B$2:$F$1200,4,FALSE())="","",VLOOKUP($C2552,nautics!$B$2:$F$1200,4,FALSE())),IF($A2552="ST",IF(VLOOKUP($C2552,st!$B$2:$F$400,4,FALSE())="","",VLOOKUP($C2552,st!$B$2:$F$400,4,FALSE())),""))),"")</f>
        <v/>
      </c>
      <c r="G2552" s="35" t="str">
        <f>IFERROR(IF($A2552="HDC",IF(VLOOKUP($C2552,hdc!$B$2:$F$1600,5,FALSE())="","",VLOOKUP($C2552,hdc!$B$2:$F$1600,5,FALSE())),IF($A2552="NAUTICS",IF(VLOOKUP($C2552,nautics!$B$2:$F$1200,5,FALSE())="","",VLOOKUP($C2552,nautics!$B$2:$F$1200,5,FALSE())),IF($A2552="ST",IF(VLOOKUP($C2552,st!$B$2:$F$400,5,FALSE())="","",VLOOKUP($C2552,st!$B$2:$F$400,5,FALSE())),""))),"")</f>
        <v/>
      </c>
      <c r="H2552" s="35" t="s">
        <v>2843</v>
      </c>
      <c r="I2552" s="35" t="s">
        <v>34</v>
      </c>
      <c r="J2552" s="35" t="s">
        <v>2845</v>
      </c>
      <c r="K2552" s="35">
        <f t="shared" ref="K2552:K2628" si="10">ROUNDUP(J2552,0)</f>
        <v>36</v>
      </c>
      <c r="L2552" s="35" t="s">
        <v>2848</v>
      </c>
      <c r="M2552" s="35" t="s">
        <v>2850</v>
      </c>
      <c r="N2552" s="35" t="s">
        <v>896</v>
      </c>
      <c r="O2552" s="35" t="s">
        <v>897</v>
      </c>
      <c r="P2552" s="35" t="s">
        <v>2831</v>
      </c>
      <c r="Q2552" s="35" t="s">
        <v>2833</v>
      </c>
      <c r="S2552" s="35" t="s">
        <v>2834</v>
      </c>
      <c r="T2552" s="35" t="s">
        <v>2834</v>
      </c>
      <c r="U2552" s="35" t="s">
        <v>2853</v>
      </c>
      <c r="W2552" s="35" t="s">
        <v>57</v>
      </c>
      <c r="X2552" s="35" t="s">
        <v>59</v>
      </c>
      <c r="Y2552" s="35" t="s">
        <v>901</v>
      </c>
      <c r="Z2552" s="35" t="s">
        <v>1428</v>
      </c>
    </row>
    <row r="2553" spans="1:26" ht="15" customHeight="1">
      <c r="A2553" s="35" t="s">
        <v>1308</v>
      </c>
      <c r="B2553" s="35" t="s">
        <v>2819</v>
      </c>
      <c r="C2553" s="35" t="s">
        <v>2857</v>
      </c>
      <c r="D2553" s="35">
        <f>IFERROR(IF($A2553="HDC",IF(VLOOKUP($C2553,hdc!$B$2:$F$1600,2,FALSE())="","",VLOOKUP($C2553,hdc!$B$2:$F$1600,2,FALSE())),IF($A2553="NAUTICS",IF(VLOOKUP($C2553,nautics!$B$2:$F$1200,2,FALSE())="","",VLOOKUP($C2553,nautics!$B$2:$F$1200,2,FALSE())),IF($A2553="ST",IF(VLOOKUP($C2553,st!$B$2:$F$400,2,FALSE())="","",VLOOKUP($C2553,st!$B$2:$F$400,2,FALSE())),""))),"")</f>
        <v>1</v>
      </c>
      <c r="E2553" s="35">
        <f>IFERROR(IF($A2553="HDC",IF(VLOOKUP($C2553,hdc!$B$2:$F$1600,3,FALSE())="","",VLOOKUP($C2553,hdc!$B$2:$F$1600,3,FALSE())),IF($A2553="NAUTICS",IF(VLOOKUP($C2553,nautics!$B$2:$F$1200,3,FALSE())="","",VLOOKUP($C2553,nautics!$B$2:$F$1200,3,FALSE())),IF($A2553="ST",IF(VLOOKUP($C2553,st!$B$2:$F$400,3,FALSE())="","",VLOOKUP($C2553,st!$B$2:$F$400,3,FALSE())),""))),"")</f>
        <v>1</v>
      </c>
      <c r="F2553" s="35" t="str">
        <f>IFERROR(IF($A2553="HDC",IF(VLOOKUP($C2553,hdc!$B$2:$F$1600,4,FALSE())="","",VLOOKUP($C2553,hdc!$B$2:$F$1600,4,FALSE())),IF($A2553="NAUTICS",IF(VLOOKUP($C2553,nautics!$B$2:$F$1200,4,FALSE())="","",VLOOKUP($C2553,nautics!$B$2:$F$1200,4,FALSE())),IF($A2553="ST",IF(VLOOKUP($C2553,st!$B$2:$F$400,4,FALSE())="","",VLOOKUP($C2553,st!$B$2:$F$400,4,FALSE())),""))),"")</f>
        <v/>
      </c>
      <c r="G2553" s="35" t="str">
        <f>IFERROR(IF($A2553="HDC",IF(VLOOKUP($C2553,hdc!$B$2:$F$1600,5,FALSE())="","",VLOOKUP($C2553,hdc!$B$2:$F$1600,5,FALSE())),IF($A2553="NAUTICS",IF(VLOOKUP($C2553,nautics!$B$2:$F$1200,5,FALSE())="","",VLOOKUP($C2553,nautics!$B$2:$F$1200,5,FALSE())),IF($A2553="ST",IF(VLOOKUP($C2553,st!$B$2:$F$400,5,FALSE())="","",VLOOKUP($C2553,st!$B$2:$F$400,5,FALSE())),""))),"")</f>
        <v/>
      </c>
      <c r="H2553" s="35" t="s">
        <v>2824</v>
      </c>
      <c r="I2553" s="35" t="s">
        <v>34</v>
      </c>
      <c r="J2553" s="35" t="s">
        <v>2827</v>
      </c>
      <c r="K2553" s="35">
        <f t="shared" si="10"/>
        <v>59</v>
      </c>
      <c r="L2553" s="35" t="s">
        <v>916</v>
      </c>
      <c r="M2553" s="35" t="s">
        <v>918</v>
      </c>
      <c r="N2553" s="35" t="s">
        <v>46</v>
      </c>
      <c r="O2553" s="35" t="s">
        <v>49</v>
      </c>
      <c r="P2553" s="35" t="s">
        <v>2831</v>
      </c>
      <c r="Q2553" s="35" t="s">
        <v>2833</v>
      </c>
      <c r="S2553" s="35" t="s">
        <v>2834</v>
      </c>
      <c r="T2553" s="35" t="s">
        <v>2834</v>
      </c>
      <c r="U2553" s="35" t="s">
        <v>2836</v>
      </c>
      <c r="W2553" s="35" t="s">
        <v>57</v>
      </c>
      <c r="X2553" s="35" t="s">
        <v>59</v>
      </c>
      <c r="Y2553" s="35" t="s">
        <v>921</v>
      </c>
      <c r="Z2553" s="35" t="s">
        <v>1428</v>
      </c>
    </row>
    <row r="2554" spans="1:26" ht="15" customHeight="1">
      <c r="A2554" s="35" t="s">
        <v>1308</v>
      </c>
      <c r="B2554" s="35" t="s">
        <v>2819</v>
      </c>
      <c r="C2554" s="35" t="s">
        <v>2870</v>
      </c>
      <c r="D2554" s="35">
        <f>IFERROR(IF($A2554="HDC",IF(VLOOKUP($C2554,hdc!$B$2:$F$1600,2,FALSE())="","",VLOOKUP($C2554,hdc!$B$2:$F$1600,2,FALSE())),IF($A2554="NAUTICS",IF(VLOOKUP($C2554,nautics!$B$2:$F$1200,2,FALSE())="","",VLOOKUP($C2554,nautics!$B$2:$F$1200,2,FALSE())),IF($A2554="ST",IF(VLOOKUP($C2554,st!$B$2:$F$400,2,FALSE())="","",VLOOKUP($C2554,st!$B$2:$F$400,2,FALSE())),""))),"")</f>
        <v>1</v>
      </c>
      <c r="E2554" s="35" t="str">
        <f>IFERROR(IF($A2554="HDC",IF(VLOOKUP($C2554,hdc!$B$2:$F$1600,3,FALSE())="","",VLOOKUP($C2554,hdc!$B$2:$F$1600,3,FALSE())),IF($A2554="NAUTICS",IF(VLOOKUP($C2554,nautics!$B$2:$F$1200,3,FALSE())="","",VLOOKUP($C2554,nautics!$B$2:$F$1200,3,FALSE())),IF($A2554="ST",IF(VLOOKUP($C2554,st!$B$2:$F$400,3,FALSE())="","",VLOOKUP($C2554,st!$B$2:$F$400,3,FALSE())),""))),"")</f>
        <v/>
      </c>
      <c r="F2554" s="35" t="str">
        <f>IFERROR(IF($A2554="HDC",IF(VLOOKUP($C2554,hdc!$B$2:$F$1600,4,FALSE())="","",VLOOKUP($C2554,hdc!$B$2:$F$1600,4,FALSE())),IF($A2554="NAUTICS",IF(VLOOKUP($C2554,nautics!$B$2:$F$1200,4,FALSE())="","",VLOOKUP($C2554,nautics!$B$2:$F$1200,4,FALSE())),IF($A2554="ST",IF(VLOOKUP($C2554,st!$B$2:$F$400,4,FALSE())="","",VLOOKUP($C2554,st!$B$2:$F$400,4,FALSE())),""))),"")</f>
        <v/>
      </c>
      <c r="G2554" s="35" t="str">
        <f>IFERROR(IF($A2554="HDC",IF(VLOOKUP($C2554,hdc!$B$2:$F$1600,5,FALSE())="","",VLOOKUP($C2554,hdc!$B$2:$F$1600,5,FALSE())),IF($A2554="NAUTICS",IF(VLOOKUP($C2554,nautics!$B$2:$F$1200,5,FALSE())="","",VLOOKUP($C2554,nautics!$B$2:$F$1200,5,FALSE())),IF($A2554="ST",IF(VLOOKUP($C2554,st!$B$2:$F$400,5,FALSE())="","",VLOOKUP($C2554,st!$B$2:$F$400,5,FALSE())),""))),"")</f>
        <v/>
      </c>
      <c r="H2554" s="35" t="s">
        <v>2843</v>
      </c>
      <c r="I2554" s="35" t="s">
        <v>34</v>
      </c>
      <c r="J2554" s="35" t="s">
        <v>583</v>
      </c>
      <c r="K2554" s="35">
        <f t="shared" si="10"/>
        <v>65</v>
      </c>
      <c r="L2554" s="35" t="s">
        <v>2875</v>
      </c>
      <c r="M2554" s="35" t="s">
        <v>2876</v>
      </c>
      <c r="N2554" s="35" t="s">
        <v>896</v>
      </c>
      <c r="O2554" s="35" t="s">
        <v>897</v>
      </c>
      <c r="P2554" s="35" t="s">
        <v>2831</v>
      </c>
      <c r="Q2554" s="35" t="s">
        <v>2833</v>
      </c>
      <c r="S2554" s="35" t="s">
        <v>2834</v>
      </c>
      <c r="T2554" s="35" t="s">
        <v>2834</v>
      </c>
      <c r="U2554" s="35" t="s">
        <v>2853</v>
      </c>
      <c r="W2554" s="35" t="s">
        <v>57</v>
      </c>
      <c r="X2554" s="35" t="s">
        <v>59</v>
      </c>
      <c r="Y2554" s="35" t="s">
        <v>901</v>
      </c>
      <c r="Z2554" s="35" t="s">
        <v>1428</v>
      </c>
    </row>
    <row r="2555" spans="1:26" ht="15" customHeight="1">
      <c r="A2555" s="35" t="s">
        <v>1308</v>
      </c>
      <c r="B2555" s="35" t="s">
        <v>2819</v>
      </c>
      <c r="C2555" s="35" t="s">
        <v>2885</v>
      </c>
      <c r="D2555" s="35">
        <f>IFERROR(IF($A2555="HDC",IF(VLOOKUP($C2555,hdc!$B$2:$F$1600,2,FALSE())="","",VLOOKUP($C2555,hdc!$B$2:$F$1600,2,FALSE())),IF($A2555="NAUTICS",IF(VLOOKUP($C2555,nautics!$B$2:$F$1200,2,FALSE())="","",VLOOKUP($C2555,nautics!$B$2:$F$1200,2,FALSE())),IF($A2555="ST",IF(VLOOKUP($C2555,st!$B$2:$F$400,2,FALSE())="","",VLOOKUP($C2555,st!$B$2:$F$400,2,FALSE())),""))),"")</f>
        <v>1</v>
      </c>
      <c r="E2555" s="35">
        <f>IFERROR(IF($A2555="HDC",IF(VLOOKUP($C2555,hdc!$B$2:$F$1600,3,FALSE())="","",VLOOKUP($C2555,hdc!$B$2:$F$1600,3,FALSE())),IF($A2555="NAUTICS",IF(VLOOKUP($C2555,nautics!$B$2:$F$1200,3,FALSE())="","",VLOOKUP($C2555,nautics!$B$2:$F$1200,3,FALSE())),IF($A2555="ST",IF(VLOOKUP($C2555,st!$B$2:$F$400,3,FALSE())="","",VLOOKUP($C2555,st!$B$2:$F$400,3,FALSE())),""))),"")</f>
        <v>1</v>
      </c>
      <c r="F2555" s="35" t="str">
        <f>IFERROR(IF($A2555="HDC",IF(VLOOKUP($C2555,hdc!$B$2:$F$1600,4,FALSE())="","",VLOOKUP($C2555,hdc!$B$2:$F$1600,4,FALSE())),IF($A2555="NAUTICS",IF(VLOOKUP($C2555,nautics!$B$2:$F$1200,4,FALSE())="","",VLOOKUP($C2555,nautics!$B$2:$F$1200,4,FALSE())),IF($A2555="ST",IF(VLOOKUP($C2555,st!$B$2:$F$400,4,FALSE())="","",VLOOKUP($C2555,st!$B$2:$F$400,4,FALSE())),""))),"")</f>
        <v/>
      </c>
      <c r="G2555" s="35" t="str">
        <f>IFERROR(IF($A2555="HDC",IF(VLOOKUP($C2555,hdc!$B$2:$F$1600,5,FALSE())="","",VLOOKUP($C2555,hdc!$B$2:$F$1600,5,FALSE())),IF($A2555="NAUTICS",IF(VLOOKUP($C2555,nautics!$B$2:$F$1200,5,FALSE())="","",VLOOKUP($C2555,nautics!$B$2:$F$1200,5,FALSE())),IF($A2555="ST",IF(VLOOKUP($C2555,st!$B$2:$F$400,5,FALSE())="","",VLOOKUP($C2555,st!$B$2:$F$400,5,FALSE())),""))),"")</f>
        <v/>
      </c>
      <c r="H2555" s="35" t="s">
        <v>2824</v>
      </c>
      <c r="I2555" s="35" t="s">
        <v>34</v>
      </c>
      <c r="J2555" s="35" t="s">
        <v>2827</v>
      </c>
      <c r="K2555" s="35">
        <f t="shared" si="10"/>
        <v>59</v>
      </c>
      <c r="L2555" s="35" t="s">
        <v>916</v>
      </c>
      <c r="M2555" s="35" t="s">
        <v>918</v>
      </c>
      <c r="N2555" s="35" t="s">
        <v>46</v>
      </c>
      <c r="O2555" s="35" t="s">
        <v>49</v>
      </c>
      <c r="P2555" s="35" t="s">
        <v>2831</v>
      </c>
      <c r="Q2555" s="35" t="s">
        <v>2833</v>
      </c>
      <c r="S2555" s="35" t="s">
        <v>2834</v>
      </c>
      <c r="T2555" s="35" t="s">
        <v>2834</v>
      </c>
      <c r="U2555" s="35" t="s">
        <v>2836</v>
      </c>
      <c r="W2555" s="35" t="s">
        <v>57</v>
      </c>
      <c r="X2555" s="35" t="s">
        <v>59</v>
      </c>
      <c r="Y2555" s="35" t="s">
        <v>921</v>
      </c>
      <c r="Z2555" s="35" t="s">
        <v>1428</v>
      </c>
    </row>
    <row r="2556" spans="1:26" ht="15" customHeight="1">
      <c r="A2556" s="35" t="s">
        <v>1308</v>
      </c>
      <c r="B2556" s="35" t="s">
        <v>2819</v>
      </c>
      <c r="C2556" s="35" t="s">
        <v>2898</v>
      </c>
      <c r="D2556" s="35">
        <f>IFERROR(IF($A2556="HDC",IF(VLOOKUP($C2556,hdc!$B$2:$F$1600,2,FALSE())="","",VLOOKUP($C2556,hdc!$B$2:$F$1600,2,FALSE())),IF($A2556="NAUTICS",IF(VLOOKUP($C2556,nautics!$B$2:$F$1200,2,FALSE())="","",VLOOKUP($C2556,nautics!$B$2:$F$1200,2,FALSE())),IF($A2556="ST",IF(VLOOKUP($C2556,st!$B$2:$F$400,2,FALSE())="","",VLOOKUP($C2556,st!$B$2:$F$400,2,FALSE())),""))),"")</f>
        <v>1</v>
      </c>
      <c r="E2556" s="35" t="str">
        <f>IFERROR(IF($A2556="HDC",IF(VLOOKUP($C2556,hdc!$B$2:$F$1600,3,FALSE())="","",VLOOKUP($C2556,hdc!$B$2:$F$1600,3,FALSE())),IF($A2556="NAUTICS",IF(VLOOKUP($C2556,nautics!$B$2:$F$1200,3,FALSE())="","",VLOOKUP($C2556,nautics!$B$2:$F$1200,3,FALSE())),IF($A2556="ST",IF(VLOOKUP($C2556,st!$B$2:$F$400,3,FALSE())="","",VLOOKUP($C2556,st!$B$2:$F$400,3,FALSE())),""))),"")</f>
        <v/>
      </c>
      <c r="F2556" s="35" t="str">
        <f>IFERROR(IF($A2556="HDC",IF(VLOOKUP($C2556,hdc!$B$2:$F$1600,4,FALSE())="","",VLOOKUP($C2556,hdc!$B$2:$F$1600,4,FALSE())),IF($A2556="NAUTICS",IF(VLOOKUP($C2556,nautics!$B$2:$F$1200,4,FALSE())="","",VLOOKUP($C2556,nautics!$B$2:$F$1200,4,FALSE())),IF($A2556="ST",IF(VLOOKUP($C2556,st!$B$2:$F$400,4,FALSE())="","",VLOOKUP($C2556,st!$B$2:$F$400,4,FALSE())),""))),"")</f>
        <v/>
      </c>
      <c r="G2556" s="35" t="str">
        <f>IFERROR(IF($A2556="HDC",IF(VLOOKUP($C2556,hdc!$B$2:$F$1600,5,FALSE())="","",VLOOKUP($C2556,hdc!$B$2:$F$1600,5,FALSE())),IF($A2556="NAUTICS",IF(VLOOKUP($C2556,nautics!$B$2:$F$1200,5,FALSE())="","",VLOOKUP($C2556,nautics!$B$2:$F$1200,5,FALSE())),IF($A2556="ST",IF(VLOOKUP($C2556,st!$B$2:$F$400,5,FALSE())="","",VLOOKUP($C2556,st!$B$2:$F$400,5,FALSE())),""))),"")</f>
        <v/>
      </c>
      <c r="H2556" s="35" t="s">
        <v>2843</v>
      </c>
      <c r="I2556" s="35" t="s">
        <v>34</v>
      </c>
      <c r="J2556" s="35" t="s">
        <v>2904</v>
      </c>
      <c r="K2556" s="35">
        <f t="shared" si="10"/>
        <v>64</v>
      </c>
      <c r="L2556" s="35" t="s">
        <v>2907</v>
      </c>
      <c r="M2556" s="35" t="s">
        <v>2908</v>
      </c>
      <c r="N2556" s="35" t="s">
        <v>896</v>
      </c>
      <c r="O2556" s="35" t="s">
        <v>897</v>
      </c>
      <c r="P2556" s="35" t="s">
        <v>2831</v>
      </c>
      <c r="Q2556" s="35" t="s">
        <v>2833</v>
      </c>
      <c r="S2556" s="35" t="s">
        <v>2834</v>
      </c>
      <c r="T2556" s="35" t="s">
        <v>2834</v>
      </c>
      <c r="U2556" s="35" t="s">
        <v>89</v>
      </c>
      <c r="W2556" s="35" t="s">
        <v>57</v>
      </c>
      <c r="X2556" s="35" t="s">
        <v>59</v>
      </c>
      <c r="Y2556" s="35" t="s">
        <v>89</v>
      </c>
      <c r="Z2556" s="35" t="s">
        <v>89</v>
      </c>
    </row>
    <row r="2557" spans="1:26" ht="15" customHeight="1">
      <c r="A2557" s="35" t="s">
        <v>1308</v>
      </c>
      <c r="B2557" s="35" t="s">
        <v>2819</v>
      </c>
      <c r="C2557" s="35" t="s">
        <v>2916</v>
      </c>
      <c r="D2557" s="35">
        <f>IFERROR(IF($A2557="HDC",IF(VLOOKUP($C2557,hdc!$B$2:$F$1600,2,FALSE())="","",VLOOKUP($C2557,hdc!$B$2:$F$1600,2,FALSE())),IF($A2557="NAUTICS",IF(VLOOKUP($C2557,nautics!$B$2:$F$1200,2,FALSE())="","",VLOOKUP($C2557,nautics!$B$2:$F$1200,2,FALSE())),IF($A2557="ST",IF(VLOOKUP($C2557,st!$B$2:$F$400,2,FALSE())="","",VLOOKUP($C2557,st!$B$2:$F$400,2,FALSE())),""))),"")</f>
        <v>1</v>
      </c>
      <c r="E2557" s="35">
        <f>IFERROR(IF($A2557="HDC",IF(VLOOKUP($C2557,hdc!$B$2:$F$1600,3,FALSE())="","",VLOOKUP($C2557,hdc!$B$2:$F$1600,3,FALSE())),IF($A2557="NAUTICS",IF(VLOOKUP($C2557,nautics!$B$2:$F$1200,3,FALSE())="","",VLOOKUP($C2557,nautics!$B$2:$F$1200,3,FALSE())),IF($A2557="ST",IF(VLOOKUP($C2557,st!$B$2:$F$400,3,FALSE())="","",VLOOKUP($C2557,st!$B$2:$F$400,3,FALSE())),""))),"")</f>
        <v>1</v>
      </c>
      <c r="F2557" s="35" t="str">
        <f>IFERROR(IF($A2557="HDC",IF(VLOOKUP($C2557,hdc!$B$2:$F$1600,4,FALSE())="","",VLOOKUP($C2557,hdc!$B$2:$F$1600,4,FALSE())),IF($A2557="NAUTICS",IF(VLOOKUP($C2557,nautics!$B$2:$F$1200,4,FALSE())="","",VLOOKUP($C2557,nautics!$B$2:$F$1200,4,FALSE())),IF($A2557="ST",IF(VLOOKUP($C2557,st!$B$2:$F$400,4,FALSE())="","",VLOOKUP($C2557,st!$B$2:$F$400,4,FALSE())),""))),"")</f>
        <v/>
      </c>
      <c r="G2557" s="35" t="str">
        <f>IFERROR(IF($A2557="HDC",IF(VLOOKUP($C2557,hdc!$B$2:$F$1600,5,FALSE())="","",VLOOKUP($C2557,hdc!$B$2:$F$1600,5,FALSE())),IF($A2557="NAUTICS",IF(VLOOKUP($C2557,nautics!$B$2:$F$1200,5,FALSE())="","",VLOOKUP($C2557,nautics!$B$2:$F$1200,5,FALSE())),IF($A2557="ST",IF(VLOOKUP($C2557,st!$B$2:$F$400,5,FALSE())="","",VLOOKUP($C2557,st!$B$2:$F$400,5,FALSE())),""))),"")</f>
        <v/>
      </c>
      <c r="H2557" s="35" t="s">
        <v>2824</v>
      </c>
      <c r="I2557" s="35" t="s">
        <v>34</v>
      </c>
      <c r="J2557" s="35" t="s">
        <v>698</v>
      </c>
      <c r="K2557" s="35">
        <f t="shared" si="10"/>
        <v>47</v>
      </c>
      <c r="L2557" s="35" t="s">
        <v>916</v>
      </c>
      <c r="M2557" s="35" t="s">
        <v>918</v>
      </c>
      <c r="N2557" s="35" t="s">
        <v>46</v>
      </c>
      <c r="O2557" s="35" t="s">
        <v>49</v>
      </c>
      <c r="P2557" s="35" t="s">
        <v>2921</v>
      </c>
      <c r="Q2557" s="35" t="s">
        <v>2833</v>
      </c>
      <c r="S2557" s="35" t="s">
        <v>1838</v>
      </c>
      <c r="T2557" s="35" t="s">
        <v>1839</v>
      </c>
      <c r="U2557" s="35" t="s">
        <v>2927</v>
      </c>
      <c r="W2557" s="35" t="s">
        <v>57</v>
      </c>
      <c r="X2557" s="35" t="s">
        <v>2082</v>
      </c>
      <c r="Y2557" s="35" t="s">
        <v>921</v>
      </c>
      <c r="Z2557" s="35" t="s">
        <v>2930</v>
      </c>
    </row>
    <row r="2558" spans="1:26" ht="15" customHeight="1">
      <c r="A2558" s="35" t="s">
        <v>1308</v>
      </c>
      <c r="B2558" s="35" t="s">
        <v>2819</v>
      </c>
      <c r="C2558" s="35" t="s">
        <v>2932</v>
      </c>
      <c r="D2558" s="35">
        <f>IFERROR(IF($A2558="HDC",IF(VLOOKUP($C2558,hdc!$B$2:$F$1600,2,FALSE())="","",VLOOKUP($C2558,hdc!$B$2:$F$1600,2,FALSE())),IF($A2558="NAUTICS",IF(VLOOKUP($C2558,nautics!$B$2:$F$1200,2,FALSE())="","",VLOOKUP($C2558,nautics!$B$2:$F$1200,2,FALSE())),IF($A2558="ST",IF(VLOOKUP($C2558,st!$B$2:$F$400,2,FALSE())="","",VLOOKUP($C2558,st!$B$2:$F$400,2,FALSE())),""))),"")</f>
        <v>1</v>
      </c>
      <c r="E2558" s="35" t="str">
        <f>IFERROR(IF($A2558="HDC",IF(VLOOKUP($C2558,hdc!$B$2:$F$1600,3,FALSE())="","",VLOOKUP($C2558,hdc!$B$2:$F$1600,3,FALSE())),IF($A2558="NAUTICS",IF(VLOOKUP($C2558,nautics!$B$2:$F$1200,3,FALSE())="","",VLOOKUP($C2558,nautics!$B$2:$F$1200,3,FALSE())),IF($A2558="ST",IF(VLOOKUP($C2558,st!$B$2:$F$400,3,FALSE())="","",VLOOKUP($C2558,st!$B$2:$F$400,3,FALSE())),""))),"")</f>
        <v/>
      </c>
      <c r="F2558" s="35" t="str">
        <f>IFERROR(IF($A2558="HDC",IF(VLOOKUP($C2558,hdc!$B$2:$F$1600,4,FALSE())="","",VLOOKUP($C2558,hdc!$B$2:$F$1600,4,FALSE())),IF($A2558="NAUTICS",IF(VLOOKUP($C2558,nautics!$B$2:$F$1200,4,FALSE())="","",VLOOKUP($C2558,nautics!$B$2:$F$1200,4,FALSE())),IF($A2558="ST",IF(VLOOKUP($C2558,st!$B$2:$F$400,4,FALSE())="","",VLOOKUP($C2558,st!$B$2:$F$400,4,FALSE())),""))),"")</f>
        <v/>
      </c>
      <c r="G2558" s="35" t="str">
        <f>IFERROR(IF($A2558="HDC",IF(VLOOKUP($C2558,hdc!$B$2:$F$1600,5,FALSE())="","",VLOOKUP($C2558,hdc!$B$2:$F$1600,5,FALSE())),IF($A2558="NAUTICS",IF(VLOOKUP($C2558,nautics!$B$2:$F$1200,5,FALSE())="","",VLOOKUP($C2558,nautics!$B$2:$F$1200,5,FALSE())),IF($A2558="ST",IF(VLOOKUP($C2558,st!$B$2:$F$400,5,FALSE())="","",VLOOKUP($C2558,st!$B$2:$F$400,5,FALSE())),""))),"")</f>
        <v/>
      </c>
      <c r="H2558" s="35" t="s">
        <v>2843</v>
      </c>
      <c r="I2558" s="35" t="s">
        <v>34</v>
      </c>
      <c r="J2558" s="35" t="s">
        <v>2938</v>
      </c>
      <c r="K2558" s="35">
        <f t="shared" si="10"/>
        <v>38</v>
      </c>
      <c r="L2558" s="35" t="s">
        <v>2921</v>
      </c>
      <c r="M2558" s="35" t="s">
        <v>2833</v>
      </c>
      <c r="N2558" s="35" t="s">
        <v>1838</v>
      </c>
      <c r="O2558" s="35" t="s">
        <v>1839</v>
      </c>
      <c r="P2558" s="35" t="s">
        <v>2947</v>
      </c>
      <c r="Q2558" s="35" t="s">
        <v>2948</v>
      </c>
      <c r="S2558" s="35" t="s">
        <v>502</v>
      </c>
      <c r="T2558" s="35" t="s">
        <v>503</v>
      </c>
      <c r="U2558" s="35" t="s">
        <v>2952</v>
      </c>
      <c r="W2558" s="35" t="s">
        <v>57</v>
      </c>
      <c r="X2558" s="35" t="s">
        <v>59</v>
      </c>
      <c r="Y2558" s="35" t="s">
        <v>2930</v>
      </c>
      <c r="Z2558" s="35" t="s">
        <v>591</v>
      </c>
    </row>
    <row r="2559" spans="1:26" ht="15" customHeight="1">
      <c r="A2559" s="35" t="s">
        <v>1308</v>
      </c>
      <c r="B2559" s="35" t="s">
        <v>2819</v>
      </c>
      <c r="C2559" s="35" t="s">
        <v>2957</v>
      </c>
      <c r="D2559" s="35">
        <f>IFERROR(IF($A2559="HDC",IF(VLOOKUP($C2559,hdc!$B$2:$F$1600,2,FALSE())="","",VLOOKUP($C2559,hdc!$B$2:$F$1600,2,FALSE())),IF($A2559="NAUTICS",IF(VLOOKUP($C2559,nautics!$B$2:$F$1200,2,FALSE())="","",VLOOKUP($C2559,nautics!$B$2:$F$1200,2,FALSE())),IF($A2559="ST",IF(VLOOKUP($C2559,st!$B$2:$F$400,2,FALSE())="","",VLOOKUP($C2559,st!$B$2:$F$400,2,FALSE())),""))),"")</f>
        <v>1</v>
      </c>
      <c r="E2559" s="35">
        <f>IFERROR(IF($A2559="HDC",IF(VLOOKUP($C2559,hdc!$B$2:$F$1600,3,FALSE())="","",VLOOKUP($C2559,hdc!$B$2:$F$1600,3,FALSE())),IF($A2559="NAUTICS",IF(VLOOKUP($C2559,nautics!$B$2:$F$1200,3,FALSE())="","",VLOOKUP($C2559,nautics!$B$2:$F$1200,3,FALSE())),IF($A2559="ST",IF(VLOOKUP($C2559,st!$B$2:$F$400,3,FALSE())="","",VLOOKUP($C2559,st!$B$2:$F$400,3,FALSE())),""))),"")</f>
        <v>1</v>
      </c>
      <c r="F2559" s="35" t="str">
        <f>IFERROR(IF($A2559="HDC",IF(VLOOKUP($C2559,hdc!$B$2:$F$1600,4,FALSE())="","",VLOOKUP($C2559,hdc!$B$2:$F$1600,4,FALSE())),IF($A2559="NAUTICS",IF(VLOOKUP($C2559,nautics!$B$2:$F$1200,4,FALSE())="","",VLOOKUP($C2559,nautics!$B$2:$F$1200,4,FALSE())),IF($A2559="ST",IF(VLOOKUP($C2559,st!$B$2:$F$400,4,FALSE())="","",VLOOKUP($C2559,st!$B$2:$F$400,4,FALSE())),""))),"")</f>
        <v/>
      </c>
      <c r="G2559" s="35" t="str">
        <f>IFERROR(IF($A2559="HDC",IF(VLOOKUP($C2559,hdc!$B$2:$F$1600,5,FALSE())="","",VLOOKUP($C2559,hdc!$B$2:$F$1600,5,FALSE())),IF($A2559="NAUTICS",IF(VLOOKUP($C2559,nautics!$B$2:$F$1200,5,FALSE())="","",VLOOKUP($C2559,nautics!$B$2:$F$1200,5,FALSE())),IF($A2559="ST",IF(VLOOKUP($C2559,st!$B$2:$F$400,5,FALSE())="","",VLOOKUP($C2559,st!$B$2:$F$400,5,FALSE())),""))),"")</f>
        <v/>
      </c>
      <c r="H2559" s="35" t="s">
        <v>2824</v>
      </c>
      <c r="I2559" s="35" t="s">
        <v>34</v>
      </c>
      <c r="J2559" s="35" t="s">
        <v>2961</v>
      </c>
      <c r="K2559" s="35">
        <f t="shared" si="10"/>
        <v>34</v>
      </c>
      <c r="L2559" s="35" t="s">
        <v>916</v>
      </c>
      <c r="M2559" s="35" t="s">
        <v>918</v>
      </c>
      <c r="N2559" s="35" t="s">
        <v>46</v>
      </c>
      <c r="O2559" s="35" t="s">
        <v>49</v>
      </c>
      <c r="P2559" s="35" t="s">
        <v>2921</v>
      </c>
      <c r="Q2559" s="35" t="s">
        <v>2833</v>
      </c>
      <c r="S2559" s="35" t="s">
        <v>1838</v>
      </c>
      <c r="T2559" s="35" t="s">
        <v>1839</v>
      </c>
      <c r="U2559" s="35" t="s">
        <v>2970</v>
      </c>
      <c r="W2559" s="35" t="s">
        <v>57</v>
      </c>
      <c r="X2559" s="35" t="s">
        <v>59</v>
      </c>
      <c r="Y2559" s="35" t="s">
        <v>921</v>
      </c>
      <c r="Z2559" s="35" t="s">
        <v>2930</v>
      </c>
    </row>
    <row r="2560" spans="1:26" ht="15" customHeight="1">
      <c r="A2560" s="35" t="s">
        <v>1308</v>
      </c>
      <c r="B2560" s="35" t="s">
        <v>2819</v>
      </c>
      <c r="C2560" s="35" t="s">
        <v>2973</v>
      </c>
      <c r="D2560" s="35">
        <f>IFERROR(IF($A2560="HDC",IF(VLOOKUP($C2560,hdc!$B$2:$F$1600,2,FALSE())="","",VLOOKUP($C2560,hdc!$B$2:$F$1600,2,FALSE())),IF($A2560="NAUTICS",IF(VLOOKUP($C2560,nautics!$B$2:$F$1200,2,FALSE())="","",VLOOKUP($C2560,nautics!$B$2:$F$1200,2,FALSE())),IF($A2560="ST",IF(VLOOKUP($C2560,st!$B$2:$F$400,2,FALSE())="","",VLOOKUP($C2560,st!$B$2:$F$400,2,FALSE())),""))),"")</f>
        <v>1</v>
      </c>
      <c r="E2560" s="35" t="str">
        <f>IFERROR(IF($A2560="HDC",IF(VLOOKUP($C2560,hdc!$B$2:$F$1600,3,FALSE())="","",VLOOKUP($C2560,hdc!$B$2:$F$1600,3,FALSE())),IF($A2560="NAUTICS",IF(VLOOKUP($C2560,nautics!$B$2:$F$1200,3,FALSE())="","",VLOOKUP($C2560,nautics!$B$2:$F$1200,3,FALSE())),IF($A2560="ST",IF(VLOOKUP($C2560,st!$B$2:$F$400,3,FALSE())="","",VLOOKUP($C2560,st!$B$2:$F$400,3,FALSE())),""))),"")</f>
        <v/>
      </c>
      <c r="F2560" s="35" t="str">
        <f>IFERROR(IF($A2560="HDC",IF(VLOOKUP($C2560,hdc!$B$2:$F$1600,4,FALSE())="","",VLOOKUP($C2560,hdc!$B$2:$F$1600,4,FALSE())),IF($A2560="NAUTICS",IF(VLOOKUP($C2560,nautics!$B$2:$F$1200,4,FALSE())="","",VLOOKUP($C2560,nautics!$B$2:$F$1200,4,FALSE())),IF($A2560="ST",IF(VLOOKUP($C2560,st!$B$2:$F$400,4,FALSE())="","",VLOOKUP($C2560,st!$B$2:$F$400,4,FALSE())),""))),"")</f>
        <v/>
      </c>
      <c r="G2560" s="35" t="str">
        <f>IFERROR(IF($A2560="HDC",IF(VLOOKUP($C2560,hdc!$B$2:$F$1600,5,FALSE())="","",VLOOKUP($C2560,hdc!$B$2:$F$1600,5,FALSE())),IF($A2560="NAUTICS",IF(VLOOKUP($C2560,nautics!$B$2:$F$1200,5,FALSE())="","",VLOOKUP($C2560,nautics!$B$2:$F$1200,5,FALSE())),IF($A2560="ST",IF(VLOOKUP($C2560,st!$B$2:$F$400,5,FALSE())="","",VLOOKUP($C2560,st!$B$2:$F$400,5,FALSE())),""))),"")</f>
        <v/>
      </c>
      <c r="H2560" s="35" t="s">
        <v>2843</v>
      </c>
      <c r="I2560" s="35" t="s">
        <v>34</v>
      </c>
      <c r="J2560" s="35" t="s">
        <v>2975</v>
      </c>
      <c r="K2560" s="35">
        <f t="shared" si="10"/>
        <v>37</v>
      </c>
      <c r="L2560" s="35" t="s">
        <v>2977</v>
      </c>
      <c r="M2560" s="35" t="s">
        <v>2979</v>
      </c>
      <c r="N2560" s="35" t="s">
        <v>502</v>
      </c>
      <c r="O2560" s="35" t="s">
        <v>503</v>
      </c>
      <c r="P2560" s="35" t="s">
        <v>2921</v>
      </c>
      <c r="Q2560" s="35" t="s">
        <v>2833</v>
      </c>
      <c r="S2560" s="35" t="s">
        <v>1838</v>
      </c>
      <c r="T2560" s="35" t="s">
        <v>1839</v>
      </c>
      <c r="U2560" s="35" t="s">
        <v>2985</v>
      </c>
      <c r="W2560" s="35" t="s">
        <v>57</v>
      </c>
      <c r="X2560" s="35" t="s">
        <v>59</v>
      </c>
      <c r="Y2560" s="35" t="s">
        <v>591</v>
      </c>
      <c r="Z2560" s="35" t="s">
        <v>2930</v>
      </c>
    </row>
    <row r="2561" spans="1:26" ht="15" customHeight="1">
      <c r="A2561" s="35" t="s">
        <v>1308</v>
      </c>
      <c r="B2561" s="35" t="s">
        <v>2819</v>
      </c>
      <c r="C2561" s="35" t="s">
        <v>2989</v>
      </c>
      <c r="D2561" s="35">
        <f>IFERROR(IF($A2561="HDC",IF(VLOOKUP($C2561,hdc!$B$2:$F$1600,2,FALSE())="","",VLOOKUP($C2561,hdc!$B$2:$F$1600,2,FALSE())),IF($A2561="NAUTICS",IF(VLOOKUP($C2561,nautics!$B$2:$F$1200,2,FALSE())="","",VLOOKUP($C2561,nautics!$B$2:$F$1200,2,FALSE())),IF($A2561="ST",IF(VLOOKUP($C2561,st!$B$2:$F$400,2,FALSE())="","",VLOOKUP($C2561,st!$B$2:$F$400,2,FALSE())),""))),"")</f>
        <v>1</v>
      </c>
      <c r="E2561" s="35">
        <f>IFERROR(IF($A2561="HDC",IF(VLOOKUP($C2561,hdc!$B$2:$F$1600,3,FALSE())="","",VLOOKUP($C2561,hdc!$B$2:$F$1600,3,FALSE())),IF($A2561="NAUTICS",IF(VLOOKUP($C2561,nautics!$B$2:$F$1200,3,FALSE())="","",VLOOKUP($C2561,nautics!$B$2:$F$1200,3,FALSE())),IF($A2561="ST",IF(VLOOKUP($C2561,st!$B$2:$F$400,3,FALSE())="","",VLOOKUP($C2561,st!$B$2:$F$400,3,FALSE())),""))),"")</f>
        <v>1</v>
      </c>
      <c r="F2561" s="35" t="str">
        <f>IFERROR(IF($A2561="HDC",IF(VLOOKUP($C2561,hdc!$B$2:$F$1600,4,FALSE())="","",VLOOKUP($C2561,hdc!$B$2:$F$1600,4,FALSE())),IF($A2561="NAUTICS",IF(VLOOKUP($C2561,nautics!$B$2:$F$1200,4,FALSE())="","",VLOOKUP($C2561,nautics!$B$2:$F$1200,4,FALSE())),IF($A2561="ST",IF(VLOOKUP($C2561,st!$B$2:$F$400,4,FALSE())="","",VLOOKUP($C2561,st!$B$2:$F$400,4,FALSE())),""))),"")</f>
        <v/>
      </c>
      <c r="G2561" s="35" t="str">
        <f>IFERROR(IF($A2561="HDC",IF(VLOOKUP($C2561,hdc!$B$2:$F$1600,5,FALSE())="","",VLOOKUP($C2561,hdc!$B$2:$F$1600,5,FALSE())),IF($A2561="NAUTICS",IF(VLOOKUP($C2561,nautics!$B$2:$F$1200,5,FALSE())="","",VLOOKUP($C2561,nautics!$B$2:$F$1200,5,FALSE())),IF($A2561="ST",IF(VLOOKUP($C2561,st!$B$2:$F$400,5,FALSE())="","",VLOOKUP($C2561,st!$B$2:$F$400,5,FALSE())),""))),"")</f>
        <v/>
      </c>
      <c r="H2561" s="35" t="s">
        <v>2824</v>
      </c>
      <c r="I2561" s="35" t="s">
        <v>34</v>
      </c>
      <c r="J2561" s="35" t="s">
        <v>2961</v>
      </c>
      <c r="K2561" s="35">
        <f t="shared" si="10"/>
        <v>34</v>
      </c>
      <c r="L2561" s="35" t="s">
        <v>916</v>
      </c>
      <c r="M2561" s="35" t="s">
        <v>918</v>
      </c>
      <c r="N2561" s="35" t="s">
        <v>46</v>
      </c>
      <c r="O2561" s="35" t="s">
        <v>49</v>
      </c>
      <c r="P2561" s="35" t="s">
        <v>2921</v>
      </c>
      <c r="Q2561" s="35" t="s">
        <v>2833</v>
      </c>
      <c r="S2561" s="35" t="s">
        <v>1838</v>
      </c>
      <c r="T2561" s="35" t="s">
        <v>1839</v>
      </c>
      <c r="U2561" s="35" t="s">
        <v>2970</v>
      </c>
      <c r="W2561" s="35" t="s">
        <v>57</v>
      </c>
      <c r="X2561" s="35" t="s">
        <v>59</v>
      </c>
      <c r="Y2561" s="35" t="s">
        <v>921</v>
      </c>
      <c r="Z2561" s="35" t="s">
        <v>2930</v>
      </c>
    </row>
    <row r="2562" spans="1:26" ht="15" customHeight="1">
      <c r="A2562" s="35" t="s">
        <v>1308</v>
      </c>
      <c r="B2562" s="35" t="s">
        <v>2819</v>
      </c>
      <c r="C2562" s="35" t="s">
        <v>3001</v>
      </c>
      <c r="D2562" s="35">
        <f>IFERROR(IF($A2562="HDC",IF(VLOOKUP($C2562,hdc!$B$2:$F$1600,2,FALSE())="","",VLOOKUP($C2562,hdc!$B$2:$F$1600,2,FALSE())),IF($A2562="NAUTICS",IF(VLOOKUP($C2562,nautics!$B$2:$F$1200,2,FALSE())="","",VLOOKUP($C2562,nautics!$B$2:$F$1200,2,FALSE())),IF($A2562="ST",IF(VLOOKUP($C2562,st!$B$2:$F$400,2,FALSE())="","",VLOOKUP($C2562,st!$B$2:$F$400,2,FALSE())),""))),"")</f>
        <v>1</v>
      </c>
      <c r="E2562" s="35" t="str">
        <f>IFERROR(IF($A2562="HDC",IF(VLOOKUP($C2562,hdc!$B$2:$F$1600,3,FALSE())="","",VLOOKUP($C2562,hdc!$B$2:$F$1600,3,FALSE())),IF($A2562="NAUTICS",IF(VLOOKUP($C2562,nautics!$B$2:$F$1200,3,FALSE())="","",VLOOKUP($C2562,nautics!$B$2:$F$1200,3,FALSE())),IF($A2562="ST",IF(VLOOKUP($C2562,st!$B$2:$F$400,3,FALSE())="","",VLOOKUP($C2562,st!$B$2:$F$400,3,FALSE())),""))),"")</f>
        <v/>
      </c>
      <c r="F2562" s="35" t="str">
        <f>IFERROR(IF($A2562="HDC",IF(VLOOKUP($C2562,hdc!$B$2:$F$1600,4,FALSE())="","",VLOOKUP($C2562,hdc!$B$2:$F$1600,4,FALSE())),IF($A2562="NAUTICS",IF(VLOOKUP($C2562,nautics!$B$2:$F$1200,4,FALSE())="","",VLOOKUP($C2562,nautics!$B$2:$F$1200,4,FALSE())),IF($A2562="ST",IF(VLOOKUP($C2562,st!$B$2:$F$400,4,FALSE())="","",VLOOKUP($C2562,st!$B$2:$F$400,4,FALSE())),""))),"")</f>
        <v/>
      </c>
      <c r="G2562" s="35" t="str">
        <f>IFERROR(IF($A2562="HDC",IF(VLOOKUP($C2562,hdc!$B$2:$F$1600,5,FALSE())="","",VLOOKUP($C2562,hdc!$B$2:$F$1600,5,FALSE())),IF($A2562="NAUTICS",IF(VLOOKUP($C2562,nautics!$B$2:$F$1200,5,FALSE())="","",VLOOKUP($C2562,nautics!$B$2:$F$1200,5,FALSE())),IF($A2562="ST",IF(VLOOKUP($C2562,st!$B$2:$F$400,5,FALSE())="","",VLOOKUP($C2562,st!$B$2:$F$400,5,FALSE())),""))),"")</f>
        <v/>
      </c>
      <c r="H2562" s="35" t="s">
        <v>2843</v>
      </c>
      <c r="I2562" s="35" t="s">
        <v>34</v>
      </c>
      <c r="J2562" s="35" t="s">
        <v>3005</v>
      </c>
      <c r="K2562" s="35">
        <f t="shared" si="10"/>
        <v>65</v>
      </c>
      <c r="L2562" s="35" t="s">
        <v>3008</v>
      </c>
      <c r="M2562" s="35" t="s">
        <v>3011</v>
      </c>
      <c r="N2562" s="35" t="s">
        <v>502</v>
      </c>
      <c r="O2562" s="35" t="s">
        <v>503</v>
      </c>
      <c r="P2562" s="35" t="s">
        <v>2921</v>
      </c>
      <c r="Q2562" s="35" t="s">
        <v>2833</v>
      </c>
      <c r="S2562" s="35" t="s">
        <v>1838</v>
      </c>
      <c r="T2562" s="35" t="s">
        <v>1839</v>
      </c>
      <c r="U2562" s="35" t="s">
        <v>2952</v>
      </c>
      <c r="W2562" s="35" t="s">
        <v>57</v>
      </c>
      <c r="X2562" s="35" t="s">
        <v>59</v>
      </c>
      <c r="Y2562" s="35" t="s">
        <v>591</v>
      </c>
      <c r="Z2562" s="35" t="s">
        <v>2930</v>
      </c>
    </row>
    <row r="2563" spans="1:26" ht="15" customHeight="1">
      <c r="A2563" s="35" t="s">
        <v>1308</v>
      </c>
      <c r="B2563" s="35" t="s">
        <v>2819</v>
      </c>
      <c r="C2563" s="35" t="s">
        <v>3021</v>
      </c>
      <c r="D2563" s="35">
        <f>IFERROR(IF($A2563="HDC",IF(VLOOKUP($C2563,hdc!$B$2:$F$1600,2,FALSE())="","",VLOOKUP($C2563,hdc!$B$2:$F$1600,2,FALSE())),IF($A2563="NAUTICS",IF(VLOOKUP($C2563,nautics!$B$2:$F$1200,2,FALSE())="","",VLOOKUP($C2563,nautics!$B$2:$F$1200,2,FALSE())),IF($A2563="ST",IF(VLOOKUP($C2563,st!$B$2:$F$400,2,FALSE())="","",VLOOKUP($C2563,st!$B$2:$F$400,2,FALSE())),""))),"")</f>
        <v>1</v>
      </c>
      <c r="E2563" s="35">
        <f>IFERROR(IF($A2563="HDC",IF(VLOOKUP($C2563,hdc!$B$2:$F$1600,3,FALSE())="","",VLOOKUP($C2563,hdc!$B$2:$F$1600,3,FALSE())),IF($A2563="NAUTICS",IF(VLOOKUP($C2563,nautics!$B$2:$F$1200,3,FALSE())="","",VLOOKUP($C2563,nautics!$B$2:$F$1200,3,FALSE())),IF($A2563="ST",IF(VLOOKUP($C2563,st!$B$2:$F$400,3,FALSE())="","",VLOOKUP($C2563,st!$B$2:$F$400,3,FALSE())),""))),"")</f>
        <v>1</v>
      </c>
      <c r="F2563" s="35" t="str">
        <f>IFERROR(IF($A2563="HDC",IF(VLOOKUP($C2563,hdc!$B$2:$F$1600,4,FALSE())="","",VLOOKUP($C2563,hdc!$B$2:$F$1600,4,FALSE())),IF($A2563="NAUTICS",IF(VLOOKUP($C2563,nautics!$B$2:$F$1200,4,FALSE())="","",VLOOKUP($C2563,nautics!$B$2:$F$1200,4,FALSE())),IF($A2563="ST",IF(VLOOKUP($C2563,st!$B$2:$F$400,4,FALSE())="","",VLOOKUP($C2563,st!$B$2:$F$400,4,FALSE())),""))),"")</f>
        <v/>
      </c>
      <c r="G2563" s="35" t="str">
        <f>IFERROR(IF($A2563="HDC",IF(VLOOKUP($C2563,hdc!$B$2:$F$1600,5,FALSE())="","",VLOOKUP($C2563,hdc!$B$2:$F$1600,5,FALSE())),IF($A2563="NAUTICS",IF(VLOOKUP($C2563,nautics!$B$2:$F$1200,5,FALSE())="","",VLOOKUP($C2563,nautics!$B$2:$F$1200,5,FALSE())),IF($A2563="ST",IF(VLOOKUP($C2563,st!$B$2:$F$400,5,FALSE())="","",VLOOKUP($C2563,st!$B$2:$F$400,5,FALSE())),""))),"")</f>
        <v/>
      </c>
      <c r="H2563" s="35" t="s">
        <v>33</v>
      </c>
      <c r="I2563" s="35" t="s">
        <v>34</v>
      </c>
      <c r="J2563" s="35" t="s">
        <v>3024</v>
      </c>
      <c r="K2563" s="35">
        <f t="shared" si="10"/>
        <v>33</v>
      </c>
      <c r="L2563" s="35" t="s">
        <v>916</v>
      </c>
      <c r="M2563" s="35" t="s">
        <v>918</v>
      </c>
      <c r="N2563" s="35" t="s">
        <v>46</v>
      </c>
      <c r="O2563" s="35" t="s">
        <v>49</v>
      </c>
      <c r="P2563" s="35" t="s">
        <v>2921</v>
      </c>
      <c r="Q2563" s="35" t="s">
        <v>2833</v>
      </c>
      <c r="S2563" s="35" t="s">
        <v>1838</v>
      </c>
      <c r="T2563" s="35" t="s">
        <v>1839</v>
      </c>
      <c r="U2563" s="35" t="s">
        <v>2970</v>
      </c>
      <c r="W2563" s="35" t="s">
        <v>57</v>
      </c>
      <c r="X2563" s="35" t="s">
        <v>59</v>
      </c>
      <c r="Y2563" s="35" t="s">
        <v>921</v>
      </c>
      <c r="Z2563" s="35" t="s">
        <v>2930</v>
      </c>
    </row>
    <row r="2564" spans="1:26" ht="15" customHeight="1">
      <c r="A2564" s="35" t="s">
        <v>1308</v>
      </c>
      <c r="B2564" s="35" t="s">
        <v>2819</v>
      </c>
      <c r="C2564" s="35" t="s">
        <v>3037</v>
      </c>
      <c r="D2564" s="35">
        <f>IFERROR(IF($A2564="HDC",IF(VLOOKUP($C2564,hdc!$B$2:$F$1600,2,FALSE())="","",VLOOKUP($C2564,hdc!$B$2:$F$1600,2,FALSE())),IF($A2564="NAUTICS",IF(VLOOKUP($C2564,nautics!$B$2:$F$1200,2,FALSE())="","",VLOOKUP($C2564,nautics!$B$2:$F$1200,2,FALSE())),IF($A2564="ST",IF(VLOOKUP($C2564,st!$B$2:$F$400,2,FALSE())="","",VLOOKUP($C2564,st!$B$2:$F$400,2,FALSE())),""))),"")</f>
        <v>1</v>
      </c>
      <c r="E2564" s="35" t="str">
        <f>IFERROR(IF($A2564="HDC",IF(VLOOKUP($C2564,hdc!$B$2:$F$1600,3,FALSE())="","",VLOOKUP($C2564,hdc!$B$2:$F$1600,3,FALSE())),IF($A2564="NAUTICS",IF(VLOOKUP($C2564,nautics!$B$2:$F$1200,3,FALSE())="","",VLOOKUP($C2564,nautics!$B$2:$F$1200,3,FALSE())),IF($A2564="ST",IF(VLOOKUP($C2564,st!$B$2:$F$400,3,FALSE())="","",VLOOKUP($C2564,st!$B$2:$F$400,3,FALSE())),""))),"")</f>
        <v/>
      </c>
      <c r="F2564" s="35" t="str">
        <f>IFERROR(IF($A2564="HDC",IF(VLOOKUP($C2564,hdc!$B$2:$F$1600,4,FALSE())="","",VLOOKUP($C2564,hdc!$B$2:$F$1600,4,FALSE())),IF($A2564="NAUTICS",IF(VLOOKUP($C2564,nautics!$B$2:$F$1200,4,FALSE())="","",VLOOKUP($C2564,nautics!$B$2:$F$1200,4,FALSE())),IF($A2564="ST",IF(VLOOKUP($C2564,st!$B$2:$F$400,4,FALSE())="","",VLOOKUP($C2564,st!$B$2:$F$400,4,FALSE())),""))),"")</f>
        <v/>
      </c>
      <c r="G2564" s="35" t="str">
        <f>IFERROR(IF($A2564="HDC",IF(VLOOKUP($C2564,hdc!$B$2:$F$1600,5,FALSE())="","",VLOOKUP($C2564,hdc!$B$2:$F$1600,5,FALSE())),IF($A2564="NAUTICS",IF(VLOOKUP($C2564,nautics!$B$2:$F$1200,5,FALSE())="","",VLOOKUP($C2564,nautics!$B$2:$F$1200,5,FALSE())),IF($A2564="ST",IF(VLOOKUP($C2564,st!$B$2:$F$400,5,FALSE())="","",VLOOKUP($C2564,st!$B$2:$F$400,5,FALSE())),""))),"")</f>
        <v/>
      </c>
      <c r="H2564" s="35" t="s">
        <v>2843</v>
      </c>
      <c r="I2564" s="35" t="s">
        <v>34</v>
      </c>
      <c r="J2564" s="35" t="s">
        <v>3005</v>
      </c>
      <c r="K2564" s="35">
        <f t="shared" si="10"/>
        <v>65</v>
      </c>
      <c r="L2564" s="35" t="s">
        <v>3044</v>
      </c>
      <c r="M2564" s="35" t="s">
        <v>3045</v>
      </c>
      <c r="N2564" s="35" t="s">
        <v>502</v>
      </c>
      <c r="O2564" s="35" t="s">
        <v>503</v>
      </c>
      <c r="P2564" s="35" t="s">
        <v>2921</v>
      </c>
      <c r="Q2564" s="35" t="s">
        <v>2833</v>
      </c>
      <c r="S2564" s="35" t="s">
        <v>1838</v>
      </c>
      <c r="T2564" s="35" t="s">
        <v>1839</v>
      </c>
      <c r="U2564" s="35" t="s">
        <v>2952</v>
      </c>
      <c r="W2564" s="35" t="s">
        <v>57</v>
      </c>
      <c r="X2564" s="35" t="s">
        <v>59</v>
      </c>
      <c r="Y2564" s="35" t="s">
        <v>591</v>
      </c>
      <c r="Z2564" s="35" t="s">
        <v>2930</v>
      </c>
    </row>
    <row r="2565" spans="1:26" ht="15" customHeight="1">
      <c r="A2565" s="35" t="s">
        <v>1308</v>
      </c>
      <c r="B2565" s="35" t="s">
        <v>2819</v>
      </c>
      <c r="C2565" s="35" t="s">
        <v>3052</v>
      </c>
      <c r="D2565" s="35">
        <f>IFERROR(IF($A2565="HDC",IF(VLOOKUP($C2565,hdc!$B$2:$F$1600,2,FALSE())="","",VLOOKUP($C2565,hdc!$B$2:$F$1600,2,FALSE())),IF($A2565="NAUTICS",IF(VLOOKUP($C2565,nautics!$B$2:$F$1200,2,FALSE())="","",VLOOKUP($C2565,nautics!$B$2:$F$1200,2,FALSE())),IF($A2565="ST",IF(VLOOKUP($C2565,st!$B$2:$F$400,2,FALSE())="","",VLOOKUP($C2565,st!$B$2:$F$400,2,FALSE())),""))),"")</f>
        <v>1</v>
      </c>
      <c r="E2565" s="35">
        <f>IFERROR(IF($A2565="HDC",IF(VLOOKUP($C2565,hdc!$B$2:$F$1600,3,FALSE())="","",VLOOKUP($C2565,hdc!$B$2:$F$1600,3,FALSE())),IF($A2565="NAUTICS",IF(VLOOKUP($C2565,nautics!$B$2:$F$1200,3,FALSE())="","",VLOOKUP($C2565,nautics!$B$2:$F$1200,3,FALSE())),IF($A2565="ST",IF(VLOOKUP($C2565,st!$B$2:$F$400,3,FALSE())="","",VLOOKUP($C2565,st!$B$2:$F$400,3,FALSE())),""))),"")</f>
        <v>1</v>
      </c>
      <c r="F2565" s="35" t="str">
        <f>IFERROR(IF($A2565="HDC",IF(VLOOKUP($C2565,hdc!$B$2:$F$1600,4,FALSE())="","",VLOOKUP($C2565,hdc!$B$2:$F$1600,4,FALSE())),IF($A2565="NAUTICS",IF(VLOOKUP($C2565,nautics!$B$2:$F$1200,4,FALSE())="","",VLOOKUP($C2565,nautics!$B$2:$F$1200,4,FALSE())),IF($A2565="ST",IF(VLOOKUP($C2565,st!$B$2:$F$400,4,FALSE())="","",VLOOKUP($C2565,st!$B$2:$F$400,4,FALSE())),""))),"")</f>
        <v/>
      </c>
      <c r="G2565" s="35" t="str">
        <f>IFERROR(IF($A2565="HDC",IF(VLOOKUP($C2565,hdc!$B$2:$F$1600,5,FALSE())="","",VLOOKUP($C2565,hdc!$B$2:$F$1600,5,FALSE())),IF($A2565="NAUTICS",IF(VLOOKUP($C2565,nautics!$B$2:$F$1200,5,FALSE())="","",VLOOKUP($C2565,nautics!$B$2:$F$1200,5,FALSE())),IF($A2565="ST",IF(VLOOKUP($C2565,st!$B$2:$F$400,5,FALSE())="","",VLOOKUP($C2565,st!$B$2:$F$400,5,FALSE())),""))),"")</f>
        <v/>
      </c>
      <c r="H2565" s="35" t="s">
        <v>33</v>
      </c>
      <c r="I2565" s="35" t="s">
        <v>34</v>
      </c>
      <c r="J2565" s="35" t="s">
        <v>3057</v>
      </c>
      <c r="K2565" s="35">
        <f t="shared" si="10"/>
        <v>71</v>
      </c>
      <c r="L2565" s="35" t="s">
        <v>2921</v>
      </c>
      <c r="M2565" s="35" t="s">
        <v>2833</v>
      </c>
      <c r="N2565" s="35" t="s">
        <v>1838</v>
      </c>
      <c r="O2565" s="35" t="s">
        <v>1839</v>
      </c>
      <c r="P2565" s="35" t="s">
        <v>2831</v>
      </c>
      <c r="Q2565" s="35" t="s">
        <v>2833</v>
      </c>
      <c r="S2565" s="35" t="s">
        <v>2834</v>
      </c>
      <c r="T2565" s="35" t="s">
        <v>2834</v>
      </c>
      <c r="U2565" s="35" t="s">
        <v>3062</v>
      </c>
      <c r="W2565" s="35" t="s">
        <v>57</v>
      </c>
      <c r="X2565" s="35" t="s">
        <v>3063</v>
      </c>
      <c r="Y2565" s="35" t="s">
        <v>2930</v>
      </c>
      <c r="Z2565" s="35" t="s">
        <v>1428</v>
      </c>
    </row>
    <row r="2566" spans="1:26" ht="15" customHeight="1">
      <c r="A2566" s="35" t="s">
        <v>1308</v>
      </c>
      <c r="B2566" s="35" t="s">
        <v>2819</v>
      </c>
      <c r="C2566" s="35" t="s">
        <v>3069</v>
      </c>
      <c r="D2566" s="35">
        <f>IFERROR(IF($A2566="HDC",IF(VLOOKUP($C2566,hdc!$B$2:$F$1600,2,FALSE())="","",VLOOKUP($C2566,hdc!$B$2:$F$1600,2,FALSE())),IF($A2566="NAUTICS",IF(VLOOKUP($C2566,nautics!$B$2:$F$1200,2,FALSE())="","",VLOOKUP($C2566,nautics!$B$2:$F$1200,2,FALSE())),IF($A2566="ST",IF(VLOOKUP($C2566,st!$B$2:$F$400,2,FALSE())="","",VLOOKUP($C2566,st!$B$2:$F$400,2,FALSE())),""))),"")</f>
        <v>1</v>
      </c>
      <c r="E2566" s="35">
        <f>IFERROR(IF($A2566="HDC",IF(VLOOKUP($C2566,hdc!$B$2:$F$1600,3,FALSE())="","",VLOOKUP($C2566,hdc!$B$2:$F$1600,3,FALSE())),IF($A2566="NAUTICS",IF(VLOOKUP($C2566,nautics!$B$2:$F$1200,3,FALSE())="","",VLOOKUP($C2566,nautics!$B$2:$F$1200,3,FALSE())),IF($A2566="ST",IF(VLOOKUP($C2566,st!$B$2:$F$400,3,FALSE())="","",VLOOKUP($C2566,st!$B$2:$F$400,3,FALSE())),""))),"")</f>
        <v>1</v>
      </c>
      <c r="F2566" s="35" t="str">
        <f>IFERROR(IF($A2566="HDC",IF(VLOOKUP($C2566,hdc!$B$2:$F$1600,4,FALSE())="","",VLOOKUP($C2566,hdc!$B$2:$F$1600,4,FALSE())),IF($A2566="NAUTICS",IF(VLOOKUP($C2566,nautics!$B$2:$F$1200,4,FALSE())="","",VLOOKUP($C2566,nautics!$B$2:$F$1200,4,FALSE())),IF($A2566="ST",IF(VLOOKUP($C2566,st!$B$2:$F$400,4,FALSE())="","",VLOOKUP($C2566,st!$B$2:$F$400,4,FALSE())),""))),"")</f>
        <v/>
      </c>
      <c r="G2566" s="35" t="str">
        <f>IFERROR(IF($A2566="HDC",IF(VLOOKUP($C2566,hdc!$B$2:$F$1600,5,FALSE())="","",VLOOKUP($C2566,hdc!$B$2:$F$1600,5,FALSE())),IF($A2566="NAUTICS",IF(VLOOKUP($C2566,nautics!$B$2:$F$1200,5,FALSE())="","",VLOOKUP($C2566,nautics!$B$2:$F$1200,5,FALSE())),IF($A2566="ST",IF(VLOOKUP($C2566,st!$B$2:$F$400,5,FALSE())="","",VLOOKUP($C2566,st!$B$2:$F$400,5,FALSE())),""))),"")</f>
        <v/>
      </c>
      <c r="H2566" s="35" t="s">
        <v>33</v>
      </c>
      <c r="I2566" s="35" t="s">
        <v>34</v>
      </c>
      <c r="J2566" s="35" t="s">
        <v>3073</v>
      </c>
      <c r="K2566" s="35">
        <f t="shared" si="10"/>
        <v>62</v>
      </c>
      <c r="L2566" s="35" t="s">
        <v>916</v>
      </c>
      <c r="M2566" s="35" t="s">
        <v>918</v>
      </c>
      <c r="N2566" s="35" t="s">
        <v>46</v>
      </c>
      <c r="O2566" s="35" t="s">
        <v>49</v>
      </c>
      <c r="P2566" s="35" t="s">
        <v>3077</v>
      </c>
      <c r="Q2566" s="35" t="s">
        <v>3078</v>
      </c>
      <c r="S2566" s="35" t="s">
        <v>671</v>
      </c>
      <c r="T2566" s="35" t="s">
        <v>672</v>
      </c>
      <c r="U2566" s="35" t="s">
        <v>3081</v>
      </c>
      <c r="W2566" s="35" t="s">
        <v>57</v>
      </c>
      <c r="X2566" s="35" t="s">
        <v>59</v>
      </c>
      <c r="Y2566" s="35" t="s">
        <v>921</v>
      </c>
      <c r="Z2566" s="35" t="s">
        <v>676</v>
      </c>
    </row>
    <row r="2567" spans="1:26" ht="15" customHeight="1">
      <c r="A2567" s="35" t="s">
        <v>1308</v>
      </c>
      <c r="B2567" s="35" t="s">
        <v>2819</v>
      </c>
      <c r="C2567" s="35" t="s">
        <v>3087</v>
      </c>
      <c r="D2567" s="35">
        <f>IFERROR(IF($A2567="HDC",IF(VLOOKUP($C2567,hdc!$B$2:$F$1600,2,FALSE())="","",VLOOKUP($C2567,hdc!$B$2:$F$1600,2,FALSE())),IF($A2567="NAUTICS",IF(VLOOKUP($C2567,nautics!$B$2:$F$1200,2,FALSE())="","",VLOOKUP($C2567,nautics!$B$2:$F$1200,2,FALSE())),IF($A2567="ST",IF(VLOOKUP($C2567,st!$B$2:$F$400,2,FALSE())="","",VLOOKUP($C2567,st!$B$2:$F$400,2,FALSE())),""))),"")</f>
        <v>1</v>
      </c>
      <c r="E2567" s="35">
        <f>IFERROR(IF($A2567="HDC",IF(VLOOKUP($C2567,hdc!$B$2:$F$1600,3,FALSE())="","",VLOOKUP($C2567,hdc!$B$2:$F$1600,3,FALSE())),IF($A2567="NAUTICS",IF(VLOOKUP($C2567,nautics!$B$2:$F$1200,3,FALSE())="","",VLOOKUP($C2567,nautics!$B$2:$F$1200,3,FALSE())),IF($A2567="ST",IF(VLOOKUP($C2567,st!$B$2:$F$400,3,FALSE())="","",VLOOKUP($C2567,st!$B$2:$F$400,3,FALSE())),""))),"")</f>
        <v>1</v>
      </c>
      <c r="F2567" s="35" t="str">
        <f>IFERROR(IF($A2567="HDC",IF(VLOOKUP($C2567,hdc!$B$2:$F$1600,4,FALSE())="","",VLOOKUP($C2567,hdc!$B$2:$F$1600,4,FALSE())),IF($A2567="NAUTICS",IF(VLOOKUP($C2567,nautics!$B$2:$F$1200,4,FALSE())="","",VLOOKUP($C2567,nautics!$B$2:$F$1200,4,FALSE())),IF($A2567="ST",IF(VLOOKUP($C2567,st!$B$2:$F$400,4,FALSE())="","",VLOOKUP($C2567,st!$B$2:$F$400,4,FALSE())),""))),"")</f>
        <v/>
      </c>
      <c r="G2567" s="35" t="str">
        <f>IFERROR(IF($A2567="HDC",IF(VLOOKUP($C2567,hdc!$B$2:$F$1600,5,FALSE())="","",VLOOKUP($C2567,hdc!$B$2:$F$1600,5,FALSE())),IF($A2567="NAUTICS",IF(VLOOKUP($C2567,nautics!$B$2:$F$1200,5,FALSE())="","",VLOOKUP($C2567,nautics!$B$2:$F$1200,5,FALSE())),IF($A2567="ST",IF(VLOOKUP($C2567,st!$B$2:$F$400,5,FALSE())="","",VLOOKUP($C2567,st!$B$2:$F$400,5,FALSE())),""))),"")</f>
        <v/>
      </c>
      <c r="H2567" s="35" t="s">
        <v>33</v>
      </c>
      <c r="I2567" s="35" t="s">
        <v>34</v>
      </c>
      <c r="J2567" s="35" t="s">
        <v>3091</v>
      </c>
      <c r="K2567" s="35">
        <f t="shared" si="10"/>
        <v>57</v>
      </c>
      <c r="L2567" s="35" t="s">
        <v>916</v>
      </c>
      <c r="M2567" s="35" t="s">
        <v>918</v>
      </c>
      <c r="N2567" s="35" t="s">
        <v>46</v>
      </c>
      <c r="O2567" s="35" t="s">
        <v>49</v>
      </c>
      <c r="P2567" s="35" t="s">
        <v>3097</v>
      </c>
      <c r="Q2567" s="35" t="s">
        <v>3098</v>
      </c>
      <c r="S2567" s="35" t="s">
        <v>774</v>
      </c>
      <c r="T2567" s="35" t="s">
        <v>775</v>
      </c>
      <c r="U2567" s="35" t="s">
        <v>3102</v>
      </c>
      <c r="W2567" s="35" t="s">
        <v>57</v>
      </c>
      <c r="X2567" s="35" t="s">
        <v>59</v>
      </c>
      <c r="Y2567" s="35" t="s">
        <v>921</v>
      </c>
      <c r="Z2567" s="35" t="s">
        <v>3105</v>
      </c>
    </row>
    <row r="2568" spans="1:26" ht="15" customHeight="1">
      <c r="A2568" s="35" t="s">
        <v>1308</v>
      </c>
      <c r="B2568" s="35" t="s">
        <v>2819</v>
      </c>
      <c r="C2568" s="35" t="s">
        <v>3109</v>
      </c>
      <c r="D2568" s="35">
        <f>IFERROR(IF($A2568="HDC",IF(VLOOKUP($C2568,hdc!$B$2:$F$1600,2,FALSE())="","",VLOOKUP($C2568,hdc!$B$2:$F$1600,2,FALSE())),IF($A2568="NAUTICS",IF(VLOOKUP($C2568,nautics!$B$2:$F$1200,2,FALSE())="","",VLOOKUP($C2568,nautics!$B$2:$F$1200,2,FALSE())),IF($A2568="ST",IF(VLOOKUP($C2568,st!$B$2:$F$400,2,FALSE())="","",VLOOKUP($C2568,st!$B$2:$F$400,2,FALSE())),""))),"")</f>
        <v>1</v>
      </c>
      <c r="E2568" s="35">
        <f>IFERROR(IF($A2568="HDC",IF(VLOOKUP($C2568,hdc!$B$2:$F$1600,3,FALSE())="","",VLOOKUP($C2568,hdc!$B$2:$F$1600,3,FALSE())),IF($A2568="NAUTICS",IF(VLOOKUP($C2568,nautics!$B$2:$F$1200,3,FALSE())="","",VLOOKUP($C2568,nautics!$B$2:$F$1200,3,FALSE())),IF($A2568="ST",IF(VLOOKUP($C2568,st!$B$2:$F$400,3,FALSE())="","",VLOOKUP($C2568,st!$B$2:$F$400,3,FALSE())),""))),"")</f>
        <v>1</v>
      </c>
      <c r="F2568" s="35" t="str">
        <f>IFERROR(IF($A2568="HDC",IF(VLOOKUP($C2568,hdc!$B$2:$F$1600,4,FALSE())="","",VLOOKUP($C2568,hdc!$B$2:$F$1600,4,FALSE())),IF($A2568="NAUTICS",IF(VLOOKUP($C2568,nautics!$B$2:$F$1200,4,FALSE())="","",VLOOKUP($C2568,nautics!$B$2:$F$1200,4,FALSE())),IF($A2568="ST",IF(VLOOKUP($C2568,st!$B$2:$F$400,4,FALSE())="","",VLOOKUP($C2568,st!$B$2:$F$400,4,FALSE())),""))),"")</f>
        <v/>
      </c>
      <c r="G2568" s="35" t="str">
        <f>IFERROR(IF($A2568="HDC",IF(VLOOKUP($C2568,hdc!$B$2:$F$1600,5,FALSE())="","",VLOOKUP($C2568,hdc!$B$2:$F$1600,5,FALSE())),IF($A2568="NAUTICS",IF(VLOOKUP($C2568,nautics!$B$2:$F$1200,5,FALSE())="","",VLOOKUP($C2568,nautics!$B$2:$F$1200,5,FALSE())),IF($A2568="ST",IF(VLOOKUP($C2568,st!$B$2:$F$400,5,FALSE())="","",VLOOKUP($C2568,st!$B$2:$F$400,5,FALSE())),""))),"")</f>
        <v/>
      </c>
      <c r="H2568" s="35" t="s">
        <v>33</v>
      </c>
      <c r="I2568" s="35" t="s">
        <v>34</v>
      </c>
      <c r="J2568" s="35" t="s">
        <v>3113</v>
      </c>
      <c r="K2568" s="35">
        <f t="shared" si="10"/>
        <v>56</v>
      </c>
      <c r="L2568" s="35" t="s">
        <v>916</v>
      </c>
      <c r="M2568" s="35" t="s">
        <v>918</v>
      </c>
      <c r="N2568" s="35" t="s">
        <v>46</v>
      </c>
      <c r="O2568" s="35" t="s">
        <v>49</v>
      </c>
      <c r="P2568" s="35" t="s">
        <v>3117</v>
      </c>
      <c r="Q2568" s="35" t="s">
        <v>3119</v>
      </c>
      <c r="S2568" s="35" t="s">
        <v>53</v>
      </c>
      <c r="T2568" s="35" t="s">
        <v>55</v>
      </c>
      <c r="U2568" s="35" t="s">
        <v>3123</v>
      </c>
      <c r="W2568" s="35" t="s">
        <v>57</v>
      </c>
      <c r="X2568" s="35" t="s">
        <v>59</v>
      </c>
      <c r="Y2568" s="35" t="s">
        <v>921</v>
      </c>
      <c r="Z2568" s="35" t="s">
        <v>2172</v>
      </c>
    </row>
    <row r="2569" spans="1:26" ht="15" customHeight="1">
      <c r="A2569" s="35" t="s">
        <v>1308</v>
      </c>
      <c r="B2569" s="35" t="s">
        <v>2819</v>
      </c>
      <c r="C2569" s="35" t="s">
        <v>3130</v>
      </c>
      <c r="D2569" s="35">
        <f>IFERROR(IF($A2569="HDC",IF(VLOOKUP($C2569,hdc!$B$2:$F$1600,2,FALSE())="","",VLOOKUP($C2569,hdc!$B$2:$F$1600,2,FALSE())),IF($A2569="NAUTICS",IF(VLOOKUP($C2569,nautics!$B$2:$F$1200,2,FALSE())="","",VLOOKUP($C2569,nautics!$B$2:$F$1200,2,FALSE())),IF($A2569="ST",IF(VLOOKUP($C2569,st!$B$2:$F$400,2,FALSE())="","",VLOOKUP($C2569,st!$B$2:$F$400,2,FALSE())),""))),"")</f>
        <v>1</v>
      </c>
      <c r="E2569" s="35">
        <f>IFERROR(IF($A2569="HDC",IF(VLOOKUP($C2569,hdc!$B$2:$F$1600,3,FALSE())="","",VLOOKUP($C2569,hdc!$B$2:$F$1600,3,FALSE())),IF($A2569="NAUTICS",IF(VLOOKUP($C2569,nautics!$B$2:$F$1200,3,FALSE())="","",VLOOKUP($C2569,nautics!$B$2:$F$1200,3,FALSE())),IF($A2569="ST",IF(VLOOKUP($C2569,st!$B$2:$F$400,3,FALSE())="","",VLOOKUP($C2569,st!$B$2:$F$400,3,FALSE())),""))),"")</f>
        <v>1</v>
      </c>
      <c r="F2569" s="35" t="str">
        <f>IFERROR(IF($A2569="HDC",IF(VLOOKUP($C2569,hdc!$B$2:$F$1600,4,FALSE())="","",VLOOKUP($C2569,hdc!$B$2:$F$1600,4,FALSE())),IF($A2569="NAUTICS",IF(VLOOKUP($C2569,nautics!$B$2:$F$1200,4,FALSE())="","",VLOOKUP($C2569,nautics!$B$2:$F$1200,4,FALSE())),IF($A2569="ST",IF(VLOOKUP($C2569,st!$B$2:$F$400,4,FALSE())="","",VLOOKUP($C2569,st!$B$2:$F$400,4,FALSE())),""))),"")</f>
        <v/>
      </c>
      <c r="G2569" s="35" t="str">
        <f>IFERROR(IF($A2569="HDC",IF(VLOOKUP($C2569,hdc!$B$2:$F$1600,5,FALSE())="","",VLOOKUP($C2569,hdc!$B$2:$F$1600,5,FALSE())),IF($A2569="NAUTICS",IF(VLOOKUP($C2569,nautics!$B$2:$F$1200,5,FALSE())="","",VLOOKUP($C2569,nautics!$B$2:$F$1200,5,FALSE())),IF($A2569="ST",IF(VLOOKUP($C2569,st!$B$2:$F$400,5,FALSE())="","",VLOOKUP($C2569,st!$B$2:$F$400,5,FALSE())),""))),"")</f>
        <v/>
      </c>
      <c r="H2569" s="35" t="s">
        <v>33</v>
      </c>
      <c r="I2569" s="35" t="s">
        <v>34</v>
      </c>
      <c r="J2569" s="35" t="s">
        <v>3135</v>
      </c>
      <c r="K2569" s="35">
        <f t="shared" si="10"/>
        <v>60</v>
      </c>
      <c r="L2569" s="35" t="s">
        <v>916</v>
      </c>
      <c r="M2569" s="35" t="s">
        <v>918</v>
      </c>
      <c r="N2569" s="35" t="s">
        <v>46</v>
      </c>
      <c r="O2569" s="35" t="s">
        <v>49</v>
      </c>
      <c r="P2569" s="35" t="s">
        <v>3140</v>
      </c>
      <c r="Q2569" s="35" t="s">
        <v>3142</v>
      </c>
      <c r="S2569" s="35" t="s">
        <v>53</v>
      </c>
      <c r="T2569" s="35" t="s">
        <v>55</v>
      </c>
      <c r="U2569" s="35" t="s">
        <v>3144</v>
      </c>
      <c r="W2569" s="35" t="s">
        <v>57</v>
      </c>
      <c r="X2569" s="35" t="s">
        <v>59</v>
      </c>
      <c r="Y2569" s="35" t="s">
        <v>921</v>
      </c>
      <c r="Z2569" s="35" t="s">
        <v>3147</v>
      </c>
    </row>
    <row r="2570" spans="1:26" ht="15" customHeight="1">
      <c r="A2570" s="35" t="s">
        <v>1308</v>
      </c>
      <c r="B2570" s="35" t="s">
        <v>2819</v>
      </c>
      <c r="C2570" s="35" t="s">
        <v>3151</v>
      </c>
      <c r="D2570" s="35">
        <f>IFERROR(IF($A2570="HDC",IF(VLOOKUP($C2570,hdc!$B$2:$F$1600,2,FALSE())="","",VLOOKUP($C2570,hdc!$B$2:$F$1600,2,FALSE())),IF($A2570="NAUTICS",IF(VLOOKUP($C2570,nautics!$B$2:$F$1200,2,FALSE())="","",VLOOKUP($C2570,nautics!$B$2:$F$1200,2,FALSE())),IF($A2570="ST",IF(VLOOKUP($C2570,st!$B$2:$F$400,2,FALSE())="","",VLOOKUP($C2570,st!$B$2:$F$400,2,FALSE())),""))),"")</f>
        <v>1</v>
      </c>
      <c r="E2570" s="35" t="str">
        <f>IFERROR(IF($A2570="HDC",IF(VLOOKUP($C2570,hdc!$B$2:$F$1600,3,FALSE())="","",VLOOKUP($C2570,hdc!$B$2:$F$1600,3,FALSE())),IF($A2570="NAUTICS",IF(VLOOKUP($C2570,nautics!$B$2:$F$1200,3,FALSE())="","",VLOOKUP($C2570,nautics!$B$2:$F$1200,3,FALSE())),IF($A2570="ST",IF(VLOOKUP($C2570,st!$B$2:$F$400,3,FALSE())="","",VLOOKUP($C2570,st!$B$2:$F$400,3,FALSE())),""))),"")</f>
        <v/>
      </c>
      <c r="F2570" s="35" t="str">
        <f>IFERROR(IF($A2570="HDC",IF(VLOOKUP($C2570,hdc!$B$2:$F$1600,4,FALSE())="","",VLOOKUP($C2570,hdc!$B$2:$F$1600,4,FALSE())),IF($A2570="NAUTICS",IF(VLOOKUP($C2570,nautics!$B$2:$F$1200,4,FALSE())="","",VLOOKUP($C2570,nautics!$B$2:$F$1200,4,FALSE())),IF($A2570="ST",IF(VLOOKUP($C2570,st!$B$2:$F$400,4,FALSE())="","",VLOOKUP($C2570,st!$B$2:$F$400,4,FALSE())),""))),"")</f>
        <v/>
      </c>
      <c r="G2570" s="35" t="str">
        <f>IFERROR(IF($A2570="HDC",IF(VLOOKUP($C2570,hdc!$B$2:$F$1600,5,FALSE())="","",VLOOKUP($C2570,hdc!$B$2:$F$1600,5,FALSE())),IF($A2570="NAUTICS",IF(VLOOKUP($C2570,nautics!$B$2:$F$1200,5,FALSE())="","",VLOOKUP($C2570,nautics!$B$2:$F$1200,5,FALSE())),IF($A2570="ST",IF(VLOOKUP($C2570,st!$B$2:$F$400,5,FALSE())="","",VLOOKUP($C2570,st!$B$2:$F$400,5,FALSE())),""))),"")</f>
        <v/>
      </c>
      <c r="H2570" s="35" t="s">
        <v>33</v>
      </c>
      <c r="I2570" s="35" t="s">
        <v>34</v>
      </c>
      <c r="J2570" s="35" t="s">
        <v>3153</v>
      </c>
      <c r="K2570" s="35">
        <f t="shared" si="10"/>
        <v>53</v>
      </c>
      <c r="L2570" s="35" t="s">
        <v>916</v>
      </c>
      <c r="M2570" s="35" t="s">
        <v>918</v>
      </c>
      <c r="N2570" s="35" t="s">
        <v>46</v>
      </c>
      <c r="O2570" s="35" t="s">
        <v>49</v>
      </c>
      <c r="P2570" s="35" t="s">
        <v>3158</v>
      </c>
      <c r="Q2570" s="35" t="s">
        <v>3161</v>
      </c>
      <c r="S2570" s="35" t="s">
        <v>53</v>
      </c>
      <c r="T2570" s="35" t="s">
        <v>55</v>
      </c>
      <c r="U2570" s="35" t="s">
        <v>3163</v>
      </c>
      <c r="W2570" s="35" t="s">
        <v>57</v>
      </c>
      <c r="X2570" s="35" t="s">
        <v>59</v>
      </c>
      <c r="Y2570" s="35" t="s">
        <v>921</v>
      </c>
      <c r="Z2570" s="35" t="s">
        <v>99</v>
      </c>
    </row>
    <row r="2571" spans="1:26" ht="15" customHeight="1">
      <c r="A2571" s="35" t="s">
        <v>1308</v>
      </c>
      <c r="B2571" s="35" t="s">
        <v>2819</v>
      </c>
      <c r="C2571" s="35" t="s">
        <v>3167</v>
      </c>
      <c r="D2571" s="35">
        <f>IFERROR(IF($A2571="HDC",IF(VLOOKUP($C2571,hdc!$B$2:$F$1600,2,FALSE())="","",VLOOKUP($C2571,hdc!$B$2:$F$1600,2,FALSE())),IF($A2571="NAUTICS",IF(VLOOKUP($C2571,nautics!$B$2:$F$1200,2,FALSE())="","",VLOOKUP($C2571,nautics!$B$2:$F$1200,2,FALSE())),IF($A2571="ST",IF(VLOOKUP($C2571,st!$B$2:$F$400,2,FALSE())="","",VLOOKUP($C2571,st!$B$2:$F$400,2,FALSE())),""))),"")</f>
        <v>1</v>
      </c>
      <c r="E2571" s="35">
        <f>IFERROR(IF($A2571="HDC",IF(VLOOKUP($C2571,hdc!$B$2:$F$1600,3,FALSE())="","",VLOOKUP($C2571,hdc!$B$2:$F$1600,3,FALSE())),IF($A2571="NAUTICS",IF(VLOOKUP($C2571,nautics!$B$2:$F$1200,3,FALSE())="","",VLOOKUP($C2571,nautics!$B$2:$F$1200,3,FALSE())),IF($A2571="ST",IF(VLOOKUP($C2571,st!$B$2:$F$400,3,FALSE())="","",VLOOKUP($C2571,st!$B$2:$F$400,3,FALSE())),""))),"")</f>
        <v>1</v>
      </c>
      <c r="F2571" s="35" t="str">
        <f>IFERROR(IF($A2571="HDC",IF(VLOOKUP($C2571,hdc!$B$2:$F$1600,4,FALSE())="","",VLOOKUP($C2571,hdc!$B$2:$F$1600,4,FALSE())),IF($A2571="NAUTICS",IF(VLOOKUP($C2571,nautics!$B$2:$F$1200,4,FALSE())="","",VLOOKUP($C2571,nautics!$B$2:$F$1200,4,FALSE())),IF($A2571="ST",IF(VLOOKUP($C2571,st!$B$2:$F$400,4,FALSE())="","",VLOOKUP($C2571,st!$B$2:$F$400,4,FALSE())),""))),"")</f>
        <v/>
      </c>
      <c r="G2571" s="35" t="str">
        <f>IFERROR(IF($A2571="HDC",IF(VLOOKUP($C2571,hdc!$B$2:$F$1600,5,FALSE())="","",VLOOKUP($C2571,hdc!$B$2:$F$1600,5,FALSE())),IF($A2571="NAUTICS",IF(VLOOKUP($C2571,nautics!$B$2:$F$1200,5,FALSE())="","",VLOOKUP($C2571,nautics!$B$2:$F$1200,5,FALSE())),IF($A2571="ST",IF(VLOOKUP($C2571,st!$B$2:$F$400,5,FALSE())="","",VLOOKUP($C2571,st!$B$2:$F$400,5,FALSE())),""))),"")</f>
        <v/>
      </c>
      <c r="H2571" s="35" t="s">
        <v>33</v>
      </c>
      <c r="I2571" s="35" t="s">
        <v>34</v>
      </c>
      <c r="J2571" s="35" t="s">
        <v>3171</v>
      </c>
      <c r="K2571" s="35">
        <f t="shared" si="10"/>
        <v>55</v>
      </c>
      <c r="L2571" s="35" t="s">
        <v>916</v>
      </c>
      <c r="M2571" s="35" t="s">
        <v>918</v>
      </c>
      <c r="N2571" s="35" t="s">
        <v>46</v>
      </c>
      <c r="O2571" s="35" t="s">
        <v>49</v>
      </c>
      <c r="P2571" s="35" t="s">
        <v>3176</v>
      </c>
      <c r="Q2571" s="35" t="s">
        <v>3177</v>
      </c>
      <c r="S2571" s="35" t="s">
        <v>53</v>
      </c>
      <c r="T2571" s="35" t="s">
        <v>55</v>
      </c>
      <c r="U2571" s="35" t="s">
        <v>3181</v>
      </c>
      <c r="W2571" s="35" t="s">
        <v>57</v>
      </c>
      <c r="X2571" s="35" t="s">
        <v>59</v>
      </c>
      <c r="Y2571" s="35" t="s">
        <v>921</v>
      </c>
      <c r="Z2571" s="35" t="s">
        <v>1960</v>
      </c>
    </row>
    <row r="2572" spans="1:26" ht="15" customHeight="1">
      <c r="A2572" s="35" t="s">
        <v>1308</v>
      </c>
      <c r="B2572" s="35" t="s">
        <v>2819</v>
      </c>
      <c r="C2572" s="35" t="s">
        <v>3187</v>
      </c>
      <c r="D2572" s="35">
        <f>IFERROR(IF($A2572="HDC",IF(VLOOKUP($C2572,hdc!$B$2:$F$1600,2,FALSE())="","",VLOOKUP($C2572,hdc!$B$2:$F$1600,2,FALSE())),IF($A2572="NAUTICS",IF(VLOOKUP($C2572,nautics!$B$2:$F$1200,2,FALSE())="","",VLOOKUP($C2572,nautics!$B$2:$F$1200,2,FALSE())),IF($A2572="ST",IF(VLOOKUP($C2572,st!$B$2:$F$400,2,FALSE())="","",VLOOKUP($C2572,st!$B$2:$F$400,2,FALSE())),""))),"")</f>
        <v>1</v>
      </c>
      <c r="E2572" s="35">
        <f>IFERROR(IF($A2572="HDC",IF(VLOOKUP($C2572,hdc!$B$2:$F$1600,3,FALSE())="","",VLOOKUP($C2572,hdc!$B$2:$F$1600,3,FALSE())),IF($A2572="NAUTICS",IF(VLOOKUP($C2572,nautics!$B$2:$F$1200,3,FALSE())="","",VLOOKUP($C2572,nautics!$B$2:$F$1200,3,FALSE())),IF($A2572="ST",IF(VLOOKUP($C2572,st!$B$2:$F$400,3,FALSE())="","",VLOOKUP($C2572,st!$B$2:$F$400,3,FALSE())),""))),"")</f>
        <v>1</v>
      </c>
      <c r="F2572" s="35" t="str">
        <f>IFERROR(IF($A2572="HDC",IF(VLOOKUP($C2572,hdc!$B$2:$F$1600,4,FALSE())="","",VLOOKUP($C2572,hdc!$B$2:$F$1600,4,FALSE())),IF($A2572="NAUTICS",IF(VLOOKUP($C2572,nautics!$B$2:$F$1200,4,FALSE())="","",VLOOKUP($C2572,nautics!$B$2:$F$1200,4,FALSE())),IF($A2572="ST",IF(VLOOKUP($C2572,st!$B$2:$F$400,4,FALSE())="","",VLOOKUP($C2572,st!$B$2:$F$400,4,FALSE())),""))),"")</f>
        <v/>
      </c>
      <c r="G2572" s="35" t="str">
        <f>IFERROR(IF($A2572="HDC",IF(VLOOKUP($C2572,hdc!$B$2:$F$1600,5,FALSE())="","",VLOOKUP($C2572,hdc!$B$2:$F$1600,5,FALSE())),IF($A2572="NAUTICS",IF(VLOOKUP($C2572,nautics!$B$2:$F$1200,5,FALSE())="","",VLOOKUP($C2572,nautics!$B$2:$F$1200,5,FALSE())),IF($A2572="ST",IF(VLOOKUP($C2572,st!$B$2:$F$400,5,FALSE())="","",VLOOKUP($C2572,st!$B$2:$F$400,5,FALSE())),""))),"")</f>
        <v/>
      </c>
      <c r="H2572" s="35" t="s">
        <v>33</v>
      </c>
      <c r="I2572" s="35" t="s">
        <v>34</v>
      </c>
      <c r="J2572" s="35" t="s">
        <v>3195</v>
      </c>
      <c r="K2572" s="35">
        <f t="shared" si="10"/>
        <v>31</v>
      </c>
      <c r="L2572" s="35" t="s">
        <v>916</v>
      </c>
      <c r="M2572" s="35" t="s">
        <v>918</v>
      </c>
      <c r="N2572" s="35" t="s">
        <v>46</v>
      </c>
      <c r="O2572" s="35" t="s">
        <v>49</v>
      </c>
      <c r="P2572" s="35" t="s">
        <v>3200</v>
      </c>
      <c r="Q2572" s="35" t="s">
        <v>3203</v>
      </c>
      <c r="S2572" s="35" t="s">
        <v>486</v>
      </c>
      <c r="T2572" s="35" t="s">
        <v>487</v>
      </c>
      <c r="U2572" s="35" t="s">
        <v>3206</v>
      </c>
      <c r="W2572" s="35" t="s">
        <v>57</v>
      </c>
      <c r="X2572" s="35" t="s">
        <v>59</v>
      </c>
      <c r="Y2572" s="35" t="s">
        <v>921</v>
      </c>
      <c r="Z2572" s="35" t="s">
        <v>3210</v>
      </c>
    </row>
    <row r="2573" spans="1:26" ht="15" customHeight="1">
      <c r="A2573" s="35" t="s">
        <v>1308</v>
      </c>
      <c r="B2573" s="35" t="s">
        <v>2819</v>
      </c>
      <c r="C2573" s="35" t="s">
        <v>3213</v>
      </c>
      <c r="D2573" s="35">
        <f>IFERROR(IF($A2573="HDC",IF(VLOOKUP($C2573,hdc!$B$2:$F$1600,2,FALSE())="","",VLOOKUP($C2573,hdc!$B$2:$F$1600,2,FALSE())),IF($A2573="NAUTICS",IF(VLOOKUP($C2573,nautics!$B$2:$F$1200,2,FALSE())="","",VLOOKUP($C2573,nautics!$B$2:$F$1200,2,FALSE())),IF($A2573="ST",IF(VLOOKUP($C2573,st!$B$2:$F$400,2,FALSE())="","",VLOOKUP($C2573,st!$B$2:$F$400,2,FALSE())),""))),"")</f>
        <v>1</v>
      </c>
      <c r="E2573" s="35">
        <f>IFERROR(IF($A2573="HDC",IF(VLOOKUP($C2573,hdc!$B$2:$F$1600,3,FALSE())="","",VLOOKUP($C2573,hdc!$B$2:$F$1600,3,FALSE())),IF($A2573="NAUTICS",IF(VLOOKUP($C2573,nautics!$B$2:$F$1200,3,FALSE())="","",VLOOKUP($C2573,nautics!$B$2:$F$1200,3,FALSE())),IF($A2573="ST",IF(VLOOKUP($C2573,st!$B$2:$F$400,3,FALSE())="","",VLOOKUP($C2573,st!$B$2:$F$400,3,FALSE())),""))),"")</f>
        <v>1</v>
      </c>
      <c r="F2573" s="35" t="str">
        <f>IFERROR(IF($A2573="HDC",IF(VLOOKUP($C2573,hdc!$B$2:$F$1600,4,FALSE())="","",VLOOKUP($C2573,hdc!$B$2:$F$1600,4,FALSE())),IF($A2573="NAUTICS",IF(VLOOKUP($C2573,nautics!$B$2:$F$1200,4,FALSE())="","",VLOOKUP($C2573,nautics!$B$2:$F$1200,4,FALSE())),IF($A2573="ST",IF(VLOOKUP($C2573,st!$B$2:$F$400,4,FALSE())="","",VLOOKUP($C2573,st!$B$2:$F$400,4,FALSE())),""))),"")</f>
        <v/>
      </c>
      <c r="G2573" s="35" t="str">
        <f>IFERROR(IF($A2573="HDC",IF(VLOOKUP($C2573,hdc!$B$2:$F$1600,5,FALSE())="","",VLOOKUP($C2573,hdc!$B$2:$F$1600,5,FALSE())),IF($A2573="NAUTICS",IF(VLOOKUP($C2573,nautics!$B$2:$F$1200,5,FALSE())="","",VLOOKUP($C2573,nautics!$B$2:$F$1200,5,FALSE())),IF($A2573="ST",IF(VLOOKUP($C2573,st!$B$2:$F$400,5,FALSE())="","",VLOOKUP($C2573,st!$B$2:$F$400,5,FALSE())),""))),"")</f>
        <v/>
      </c>
      <c r="H2573" s="35" t="s">
        <v>33</v>
      </c>
      <c r="I2573" s="35" t="s">
        <v>34</v>
      </c>
      <c r="J2573" s="35" t="s">
        <v>3217</v>
      </c>
      <c r="K2573" s="35">
        <f t="shared" si="10"/>
        <v>33</v>
      </c>
      <c r="L2573" s="35" t="s">
        <v>916</v>
      </c>
      <c r="M2573" s="35" t="s">
        <v>918</v>
      </c>
      <c r="N2573" s="35" t="s">
        <v>46</v>
      </c>
      <c r="O2573" s="35" t="s">
        <v>49</v>
      </c>
      <c r="P2573" s="35" t="s">
        <v>3222</v>
      </c>
      <c r="Q2573" s="35" t="s">
        <v>3224</v>
      </c>
      <c r="S2573" s="35" t="s">
        <v>511</v>
      </c>
      <c r="T2573" s="35" t="s">
        <v>513</v>
      </c>
      <c r="U2573" s="35" t="s">
        <v>3225</v>
      </c>
      <c r="W2573" s="35" t="s">
        <v>57</v>
      </c>
      <c r="X2573" s="35" t="s">
        <v>59</v>
      </c>
      <c r="Y2573" s="35" t="s">
        <v>921</v>
      </c>
      <c r="Z2573" s="35" t="s">
        <v>3228</v>
      </c>
    </row>
    <row r="2574" spans="1:26" ht="15" customHeight="1">
      <c r="A2574" s="35" t="s">
        <v>1308</v>
      </c>
      <c r="B2574" s="35" t="s">
        <v>2819</v>
      </c>
      <c r="C2574" s="35" t="s">
        <v>3232</v>
      </c>
      <c r="D2574" s="35">
        <f>IFERROR(IF($A2574="HDC",IF(VLOOKUP($C2574,hdc!$B$2:$F$1600,2,FALSE())="","",VLOOKUP($C2574,hdc!$B$2:$F$1600,2,FALSE())),IF($A2574="NAUTICS",IF(VLOOKUP($C2574,nautics!$B$2:$F$1200,2,FALSE())="","",VLOOKUP($C2574,nautics!$B$2:$F$1200,2,FALSE())),IF($A2574="ST",IF(VLOOKUP($C2574,st!$B$2:$F$400,2,FALSE())="","",VLOOKUP($C2574,st!$B$2:$F$400,2,FALSE())),""))),"")</f>
        <v>1</v>
      </c>
      <c r="E2574" s="35">
        <f>IFERROR(IF($A2574="HDC",IF(VLOOKUP($C2574,hdc!$B$2:$F$1600,3,FALSE())="","",VLOOKUP($C2574,hdc!$B$2:$F$1600,3,FALSE())),IF($A2574="NAUTICS",IF(VLOOKUP($C2574,nautics!$B$2:$F$1200,3,FALSE())="","",VLOOKUP($C2574,nautics!$B$2:$F$1200,3,FALSE())),IF($A2574="ST",IF(VLOOKUP($C2574,st!$B$2:$F$400,3,FALSE())="","",VLOOKUP($C2574,st!$B$2:$F$400,3,FALSE())),""))),"")</f>
        <v>1</v>
      </c>
      <c r="F2574" s="35" t="str">
        <f>IFERROR(IF($A2574="HDC",IF(VLOOKUP($C2574,hdc!$B$2:$F$1600,4,FALSE())="","",VLOOKUP($C2574,hdc!$B$2:$F$1600,4,FALSE())),IF($A2574="NAUTICS",IF(VLOOKUP($C2574,nautics!$B$2:$F$1200,4,FALSE())="","",VLOOKUP($C2574,nautics!$B$2:$F$1200,4,FALSE())),IF($A2574="ST",IF(VLOOKUP($C2574,st!$B$2:$F$400,4,FALSE())="","",VLOOKUP($C2574,st!$B$2:$F$400,4,FALSE())),""))),"")</f>
        <v/>
      </c>
      <c r="G2574" s="35" t="str">
        <f>IFERROR(IF($A2574="HDC",IF(VLOOKUP($C2574,hdc!$B$2:$F$1600,5,FALSE())="","",VLOOKUP($C2574,hdc!$B$2:$F$1600,5,FALSE())),IF($A2574="NAUTICS",IF(VLOOKUP($C2574,nautics!$B$2:$F$1200,5,FALSE())="","",VLOOKUP($C2574,nautics!$B$2:$F$1200,5,FALSE())),IF($A2574="ST",IF(VLOOKUP($C2574,st!$B$2:$F$400,5,FALSE())="","",VLOOKUP($C2574,st!$B$2:$F$400,5,FALSE())),""))),"")</f>
        <v/>
      </c>
      <c r="H2574" s="35" t="s">
        <v>33</v>
      </c>
      <c r="I2574" s="35" t="s">
        <v>34</v>
      </c>
      <c r="J2574" s="35" t="s">
        <v>3238</v>
      </c>
      <c r="K2574" s="35">
        <f t="shared" si="10"/>
        <v>76</v>
      </c>
      <c r="L2574" s="35" t="s">
        <v>916</v>
      </c>
      <c r="M2574" s="35" t="s">
        <v>918</v>
      </c>
      <c r="N2574" s="35" t="s">
        <v>46</v>
      </c>
      <c r="O2574" s="35" t="s">
        <v>49</v>
      </c>
      <c r="P2574" s="35" t="s">
        <v>3244</v>
      </c>
      <c r="Q2574" s="35" t="s">
        <v>3247</v>
      </c>
      <c r="S2574" s="35" t="s">
        <v>2607</v>
      </c>
      <c r="T2574" s="35" t="s">
        <v>2609</v>
      </c>
      <c r="U2574" s="35" t="s">
        <v>3251</v>
      </c>
      <c r="W2574" s="35" t="s">
        <v>57</v>
      </c>
      <c r="X2574" s="35" t="s">
        <v>59</v>
      </c>
      <c r="Y2574" s="35" t="s">
        <v>921</v>
      </c>
      <c r="Z2574" s="35" t="s">
        <v>3254</v>
      </c>
    </row>
    <row r="2575" spans="1:26" ht="15" customHeight="1">
      <c r="A2575" s="35" t="s">
        <v>1308</v>
      </c>
      <c r="B2575" s="35" t="s">
        <v>2819</v>
      </c>
      <c r="C2575" s="35" t="s">
        <v>3257</v>
      </c>
      <c r="D2575" s="35">
        <f>IFERROR(IF($A2575="HDC",IF(VLOOKUP($C2575,hdc!$B$2:$F$1600,2,FALSE())="","",VLOOKUP($C2575,hdc!$B$2:$F$1600,2,FALSE())),IF($A2575="NAUTICS",IF(VLOOKUP($C2575,nautics!$B$2:$F$1200,2,FALSE())="","",VLOOKUP($C2575,nautics!$B$2:$F$1200,2,FALSE())),IF($A2575="ST",IF(VLOOKUP($C2575,st!$B$2:$F$400,2,FALSE())="","",VLOOKUP($C2575,st!$B$2:$F$400,2,FALSE())),""))),"")</f>
        <v>1</v>
      </c>
      <c r="E2575" s="35">
        <f>IFERROR(IF($A2575="HDC",IF(VLOOKUP($C2575,hdc!$B$2:$F$1600,3,FALSE())="","",VLOOKUP($C2575,hdc!$B$2:$F$1600,3,FALSE())),IF($A2575="NAUTICS",IF(VLOOKUP($C2575,nautics!$B$2:$F$1200,3,FALSE())="","",VLOOKUP($C2575,nautics!$B$2:$F$1200,3,FALSE())),IF($A2575="ST",IF(VLOOKUP($C2575,st!$B$2:$F$400,3,FALSE())="","",VLOOKUP($C2575,st!$B$2:$F$400,3,FALSE())),""))),"")</f>
        <v>1</v>
      </c>
      <c r="F2575" s="35" t="str">
        <f>IFERROR(IF($A2575="HDC",IF(VLOOKUP($C2575,hdc!$B$2:$F$1600,4,FALSE())="","",VLOOKUP($C2575,hdc!$B$2:$F$1600,4,FALSE())),IF($A2575="NAUTICS",IF(VLOOKUP($C2575,nautics!$B$2:$F$1200,4,FALSE())="","",VLOOKUP($C2575,nautics!$B$2:$F$1200,4,FALSE())),IF($A2575="ST",IF(VLOOKUP($C2575,st!$B$2:$F$400,4,FALSE())="","",VLOOKUP($C2575,st!$B$2:$F$400,4,FALSE())),""))),"")</f>
        <v/>
      </c>
      <c r="G2575" s="35" t="str">
        <f>IFERROR(IF($A2575="HDC",IF(VLOOKUP($C2575,hdc!$B$2:$F$1600,5,FALSE())="","",VLOOKUP($C2575,hdc!$B$2:$F$1600,5,FALSE())),IF($A2575="NAUTICS",IF(VLOOKUP($C2575,nautics!$B$2:$F$1200,5,FALSE())="","",VLOOKUP($C2575,nautics!$B$2:$F$1200,5,FALSE())),IF($A2575="ST",IF(VLOOKUP($C2575,st!$B$2:$F$400,5,FALSE())="","",VLOOKUP($C2575,st!$B$2:$F$400,5,FALSE())),""))),"")</f>
        <v/>
      </c>
      <c r="H2575" s="35" t="s">
        <v>33</v>
      </c>
      <c r="I2575" s="35" t="s">
        <v>34</v>
      </c>
      <c r="J2575" s="35" t="s">
        <v>3264</v>
      </c>
      <c r="K2575" s="35">
        <f t="shared" si="10"/>
        <v>81</v>
      </c>
      <c r="L2575" s="35" t="s">
        <v>916</v>
      </c>
      <c r="M2575" s="35" t="s">
        <v>918</v>
      </c>
      <c r="N2575" s="35" t="s">
        <v>46</v>
      </c>
      <c r="O2575" s="35" t="s">
        <v>49</v>
      </c>
      <c r="P2575" s="35" t="s">
        <v>3269</v>
      </c>
      <c r="Q2575" s="35" t="s">
        <v>3270</v>
      </c>
      <c r="S2575" s="35" t="s">
        <v>2922</v>
      </c>
      <c r="T2575" s="35" t="s">
        <v>2924</v>
      </c>
      <c r="U2575" s="35" t="s">
        <v>3275</v>
      </c>
      <c r="W2575" s="35" t="s">
        <v>57</v>
      </c>
      <c r="X2575" s="35" t="s">
        <v>59</v>
      </c>
      <c r="Y2575" s="35" t="s">
        <v>921</v>
      </c>
      <c r="Z2575" s="35" t="s">
        <v>3278</v>
      </c>
    </row>
    <row r="2576" spans="1:26" ht="15" customHeight="1">
      <c r="A2576" s="35" t="s">
        <v>1308</v>
      </c>
      <c r="B2576" s="35" t="s">
        <v>2819</v>
      </c>
      <c r="C2576" s="35" t="s">
        <v>3280</v>
      </c>
      <c r="D2576" s="35">
        <f>IFERROR(IF($A2576="HDC",IF(VLOOKUP($C2576,hdc!$B$2:$F$1600,2,FALSE())="","",VLOOKUP($C2576,hdc!$B$2:$F$1600,2,FALSE())),IF($A2576="NAUTICS",IF(VLOOKUP($C2576,nautics!$B$2:$F$1200,2,FALSE())="","",VLOOKUP($C2576,nautics!$B$2:$F$1200,2,FALSE())),IF($A2576="ST",IF(VLOOKUP($C2576,st!$B$2:$F$400,2,FALSE())="","",VLOOKUP($C2576,st!$B$2:$F$400,2,FALSE())),""))),"")</f>
        <v>1</v>
      </c>
      <c r="E2576" s="35">
        <f>IFERROR(IF($A2576="HDC",IF(VLOOKUP($C2576,hdc!$B$2:$F$1600,3,FALSE())="","",VLOOKUP($C2576,hdc!$B$2:$F$1600,3,FALSE())),IF($A2576="NAUTICS",IF(VLOOKUP($C2576,nautics!$B$2:$F$1200,3,FALSE())="","",VLOOKUP($C2576,nautics!$B$2:$F$1200,3,FALSE())),IF($A2576="ST",IF(VLOOKUP($C2576,st!$B$2:$F$400,3,FALSE())="","",VLOOKUP($C2576,st!$B$2:$F$400,3,FALSE())),""))),"")</f>
        <v>1</v>
      </c>
      <c r="F2576" s="35" t="str">
        <f>IFERROR(IF($A2576="HDC",IF(VLOOKUP($C2576,hdc!$B$2:$F$1600,4,FALSE())="","",VLOOKUP($C2576,hdc!$B$2:$F$1600,4,FALSE())),IF($A2576="NAUTICS",IF(VLOOKUP($C2576,nautics!$B$2:$F$1200,4,FALSE())="","",VLOOKUP($C2576,nautics!$B$2:$F$1200,4,FALSE())),IF($A2576="ST",IF(VLOOKUP($C2576,st!$B$2:$F$400,4,FALSE())="","",VLOOKUP($C2576,st!$B$2:$F$400,4,FALSE())),""))),"")</f>
        <v/>
      </c>
      <c r="G2576" s="35" t="str">
        <f>IFERROR(IF($A2576="HDC",IF(VLOOKUP($C2576,hdc!$B$2:$F$1600,5,FALSE())="","",VLOOKUP($C2576,hdc!$B$2:$F$1600,5,FALSE())),IF($A2576="NAUTICS",IF(VLOOKUP($C2576,nautics!$B$2:$F$1200,5,FALSE())="","",VLOOKUP($C2576,nautics!$B$2:$F$1200,5,FALSE())),IF($A2576="ST",IF(VLOOKUP($C2576,st!$B$2:$F$400,5,FALSE())="","",VLOOKUP($C2576,st!$B$2:$F$400,5,FALSE())),""))),"")</f>
        <v/>
      </c>
      <c r="H2576" s="35" t="s">
        <v>33</v>
      </c>
      <c r="I2576" s="35" t="s">
        <v>34</v>
      </c>
      <c r="J2576" s="35" t="s">
        <v>3285</v>
      </c>
      <c r="K2576" s="35">
        <f t="shared" si="10"/>
        <v>58</v>
      </c>
      <c r="L2576" s="35" t="s">
        <v>916</v>
      </c>
      <c r="M2576" s="35" t="s">
        <v>918</v>
      </c>
      <c r="N2576" s="35" t="s">
        <v>46</v>
      </c>
      <c r="O2576" s="35" t="s">
        <v>49</v>
      </c>
      <c r="P2576" s="35" t="s">
        <v>3292</v>
      </c>
      <c r="Q2576" s="35" t="s">
        <v>3295</v>
      </c>
      <c r="S2576" s="35" t="s">
        <v>531</v>
      </c>
      <c r="T2576" s="35" t="s">
        <v>532</v>
      </c>
      <c r="U2576" s="35" t="s">
        <v>3300</v>
      </c>
      <c r="W2576" s="35" t="s">
        <v>57</v>
      </c>
      <c r="X2576" s="35" t="s">
        <v>59</v>
      </c>
      <c r="Y2576" s="35" t="s">
        <v>921</v>
      </c>
      <c r="Z2576" s="35" t="s">
        <v>3302</v>
      </c>
    </row>
    <row r="2577" spans="1:26" ht="15" customHeight="1">
      <c r="A2577" s="35" t="s">
        <v>1308</v>
      </c>
      <c r="B2577" s="35" t="s">
        <v>2819</v>
      </c>
      <c r="C2577" s="35" t="s">
        <v>3303</v>
      </c>
      <c r="D2577" s="35">
        <f>IFERROR(IF($A2577="HDC",IF(VLOOKUP($C2577,hdc!$B$2:$F$1600,2,FALSE())="","",VLOOKUP($C2577,hdc!$B$2:$F$1600,2,FALSE())),IF($A2577="NAUTICS",IF(VLOOKUP($C2577,nautics!$B$2:$F$1200,2,FALSE())="","",VLOOKUP($C2577,nautics!$B$2:$F$1200,2,FALSE())),IF($A2577="ST",IF(VLOOKUP($C2577,st!$B$2:$F$400,2,FALSE())="","",VLOOKUP($C2577,st!$B$2:$F$400,2,FALSE())),""))),"")</f>
        <v>1</v>
      </c>
      <c r="E2577" s="35">
        <f>IFERROR(IF($A2577="HDC",IF(VLOOKUP($C2577,hdc!$B$2:$F$1600,3,FALSE())="","",VLOOKUP($C2577,hdc!$B$2:$F$1600,3,FALSE())),IF($A2577="NAUTICS",IF(VLOOKUP($C2577,nautics!$B$2:$F$1200,3,FALSE())="","",VLOOKUP($C2577,nautics!$B$2:$F$1200,3,FALSE())),IF($A2577="ST",IF(VLOOKUP($C2577,st!$B$2:$F$400,3,FALSE())="","",VLOOKUP($C2577,st!$B$2:$F$400,3,FALSE())),""))),"")</f>
        <v>1</v>
      </c>
      <c r="F2577" s="35" t="str">
        <f>IFERROR(IF($A2577="HDC",IF(VLOOKUP($C2577,hdc!$B$2:$F$1600,4,FALSE())="","",VLOOKUP($C2577,hdc!$B$2:$F$1600,4,FALSE())),IF($A2577="NAUTICS",IF(VLOOKUP($C2577,nautics!$B$2:$F$1200,4,FALSE())="","",VLOOKUP($C2577,nautics!$B$2:$F$1200,4,FALSE())),IF($A2577="ST",IF(VLOOKUP($C2577,st!$B$2:$F$400,4,FALSE())="","",VLOOKUP($C2577,st!$B$2:$F$400,4,FALSE())),""))),"")</f>
        <v/>
      </c>
      <c r="G2577" s="35" t="str">
        <f>IFERROR(IF($A2577="HDC",IF(VLOOKUP($C2577,hdc!$B$2:$F$1600,5,FALSE())="","",VLOOKUP($C2577,hdc!$B$2:$F$1600,5,FALSE())),IF($A2577="NAUTICS",IF(VLOOKUP($C2577,nautics!$B$2:$F$1200,5,FALSE())="","",VLOOKUP($C2577,nautics!$B$2:$F$1200,5,FALSE())),IF($A2577="ST",IF(VLOOKUP($C2577,st!$B$2:$F$400,5,FALSE())="","",VLOOKUP($C2577,st!$B$2:$F$400,5,FALSE())),""))),"")</f>
        <v/>
      </c>
      <c r="H2577" s="35" t="s">
        <v>33</v>
      </c>
      <c r="I2577" s="35" t="s">
        <v>34</v>
      </c>
      <c r="J2577" s="35" t="s">
        <v>3305</v>
      </c>
      <c r="K2577" s="35">
        <f t="shared" si="10"/>
        <v>89</v>
      </c>
      <c r="L2577" s="35" t="s">
        <v>916</v>
      </c>
      <c r="M2577" s="35" t="s">
        <v>918</v>
      </c>
      <c r="N2577" s="35" t="s">
        <v>46</v>
      </c>
      <c r="O2577" s="35" t="s">
        <v>49</v>
      </c>
      <c r="P2577" s="35" t="s">
        <v>3309</v>
      </c>
      <c r="Q2577" s="35" t="s">
        <v>3312</v>
      </c>
      <c r="S2577" s="35" t="s">
        <v>2781</v>
      </c>
      <c r="T2577" s="35" t="s">
        <v>2782</v>
      </c>
      <c r="U2577" s="35" t="s">
        <v>3316</v>
      </c>
      <c r="W2577" s="35" t="s">
        <v>57</v>
      </c>
      <c r="X2577" s="35" t="s">
        <v>59</v>
      </c>
      <c r="Y2577" s="35" t="s">
        <v>921</v>
      </c>
      <c r="Z2577" s="35" t="s">
        <v>2806</v>
      </c>
    </row>
    <row r="2578" spans="1:26" ht="15" customHeight="1">
      <c r="A2578" s="35" t="s">
        <v>1308</v>
      </c>
      <c r="B2578" s="35" t="s">
        <v>2819</v>
      </c>
      <c r="C2578" s="35" t="s">
        <v>3321</v>
      </c>
      <c r="D2578" s="35">
        <f>IFERROR(IF($A2578="HDC",IF(VLOOKUP($C2578,hdc!$B$2:$F$1600,2,FALSE())="","",VLOOKUP($C2578,hdc!$B$2:$F$1600,2,FALSE())),IF($A2578="NAUTICS",IF(VLOOKUP($C2578,nautics!$B$2:$F$1200,2,FALSE())="","",VLOOKUP($C2578,nautics!$B$2:$F$1200,2,FALSE())),IF($A2578="ST",IF(VLOOKUP($C2578,st!$B$2:$F$400,2,FALSE())="","",VLOOKUP($C2578,st!$B$2:$F$400,2,FALSE())),""))),"")</f>
        <v>1</v>
      </c>
      <c r="E2578" s="35">
        <f>IFERROR(IF($A2578="HDC",IF(VLOOKUP($C2578,hdc!$B$2:$F$1600,3,FALSE())="","",VLOOKUP($C2578,hdc!$B$2:$F$1600,3,FALSE())),IF($A2578="NAUTICS",IF(VLOOKUP($C2578,nautics!$B$2:$F$1200,3,FALSE())="","",VLOOKUP($C2578,nautics!$B$2:$F$1200,3,FALSE())),IF($A2578="ST",IF(VLOOKUP($C2578,st!$B$2:$F$400,3,FALSE())="","",VLOOKUP($C2578,st!$B$2:$F$400,3,FALSE())),""))),"")</f>
        <v>1</v>
      </c>
      <c r="F2578" s="35" t="str">
        <f>IFERROR(IF($A2578="HDC",IF(VLOOKUP($C2578,hdc!$B$2:$F$1600,4,FALSE())="","",VLOOKUP($C2578,hdc!$B$2:$F$1600,4,FALSE())),IF($A2578="NAUTICS",IF(VLOOKUP($C2578,nautics!$B$2:$F$1200,4,FALSE())="","",VLOOKUP($C2578,nautics!$B$2:$F$1200,4,FALSE())),IF($A2578="ST",IF(VLOOKUP($C2578,st!$B$2:$F$400,4,FALSE())="","",VLOOKUP($C2578,st!$B$2:$F$400,4,FALSE())),""))),"")</f>
        <v/>
      </c>
      <c r="G2578" s="35" t="str">
        <f>IFERROR(IF($A2578="HDC",IF(VLOOKUP($C2578,hdc!$B$2:$F$1600,5,FALSE())="","",VLOOKUP($C2578,hdc!$B$2:$F$1600,5,FALSE())),IF($A2578="NAUTICS",IF(VLOOKUP($C2578,nautics!$B$2:$F$1200,5,FALSE())="","",VLOOKUP($C2578,nautics!$B$2:$F$1200,5,FALSE())),IF($A2578="ST",IF(VLOOKUP($C2578,st!$B$2:$F$400,5,FALSE())="","",VLOOKUP($C2578,st!$B$2:$F$400,5,FALSE())),""))),"")</f>
        <v/>
      </c>
      <c r="H2578" s="35" t="s">
        <v>33</v>
      </c>
      <c r="I2578" s="35" t="s">
        <v>34</v>
      </c>
      <c r="J2578" s="35" t="s">
        <v>3325</v>
      </c>
      <c r="K2578" s="35">
        <f t="shared" si="10"/>
        <v>75</v>
      </c>
      <c r="L2578" s="35" t="s">
        <v>916</v>
      </c>
      <c r="M2578" s="35" t="s">
        <v>918</v>
      </c>
      <c r="N2578" s="35" t="s">
        <v>46</v>
      </c>
      <c r="O2578" s="35" t="s">
        <v>49</v>
      </c>
      <c r="P2578" s="35" t="s">
        <v>3330</v>
      </c>
      <c r="Q2578" s="35" t="s">
        <v>3332</v>
      </c>
      <c r="S2578" s="35" t="s">
        <v>2763</v>
      </c>
      <c r="T2578" s="35" t="s">
        <v>2765</v>
      </c>
      <c r="U2578" s="35" t="s">
        <v>3335</v>
      </c>
      <c r="W2578" s="35" t="s">
        <v>57</v>
      </c>
      <c r="X2578" s="35" t="s">
        <v>59</v>
      </c>
      <c r="Y2578" s="35" t="s">
        <v>921</v>
      </c>
      <c r="Z2578" s="35" t="s">
        <v>3103</v>
      </c>
    </row>
    <row r="2579" spans="1:26" ht="15" customHeight="1">
      <c r="A2579" s="35" t="s">
        <v>1308</v>
      </c>
      <c r="B2579" s="35" t="s">
        <v>2819</v>
      </c>
      <c r="C2579" s="35" t="s">
        <v>3340</v>
      </c>
      <c r="D2579" s="35">
        <f>IFERROR(IF($A2579="HDC",IF(VLOOKUP($C2579,hdc!$B$2:$F$1600,2,FALSE())="","",VLOOKUP($C2579,hdc!$B$2:$F$1600,2,FALSE())),IF($A2579="NAUTICS",IF(VLOOKUP($C2579,nautics!$B$2:$F$1200,2,FALSE())="","",VLOOKUP($C2579,nautics!$B$2:$F$1200,2,FALSE())),IF($A2579="ST",IF(VLOOKUP($C2579,st!$B$2:$F$400,2,FALSE())="","",VLOOKUP($C2579,st!$B$2:$F$400,2,FALSE())),""))),"")</f>
        <v>1</v>
      </c>
      <c r="E2579" s="35">
        <f>IFERROR(IF($A2579="HDC",IF(VLOOKUP($C2579,hdc!$B$2:$F$1600,3,FALSE())="","",VLOOKUP($C2579,hdc!$B$2:$F$1600,3,FALSE())),IF($A2579="NAUTICS",IF(VLOOKUP($C2579,nautics!$B$2:$F$1200,3,FALSE())="","",VLOOKUP($C2579,nautics!$B$2:$F$1200,3,FALSE())),IF($A2579="ST",IF(VLOOKUP($C2579,st!$B$2:$F$400,3,FALSE())="","",VLOOKUP($C2579,st!$B$2:$F$400,3,FALSE())),""))),"")</f>
        <v>1</v>
      </c>
      <c r="F2579" s="35" t="str">
        <f>IFERROR(IF($A2579="HDC",IF(VLOOKUP($C2579,hdc!$B$2:$F$1600,4,FALSE())="","",VLOOKUP($C2579,hdc!$B$2:$F$1600,4,FALSE())),IF($A2579="NAUTICS",IF(VLOOKUP($C2579,nautics!$B$2:$F$1200,4,FALSE())="","",VLOOKUP($C2579,nautics!$B$2:$F$1200,4,FALSE())),IF($A2579="ST",IF(VLOOKUP($C2579,st!$B$2:$F$400,4,FALSE())="","",VLOOKUP($C2579,st!$B$2:$F$400,4,FALSE())),""))),"")</f>
        <v/>
      </c>
      <c r="G2579" s="35" t="str">
        <f>IFERROR(IF($A2579="HDC",IF(VLOOKUP($C2579,hdc!$B$2:$F$1600,5,FALSE())="","",VLOOKUP($C2579,hdc!$B$2:$F$1600,5,FALSE())),IF($A2579="NAUTICS",IF(VLOOKUP($C2579,nautics!$B$2:$F$1200,5,FALSE())="","",VLOOKUP($C2579,nautics!$B$2:$F$1200,5,FALSE())),IF($A2579="ST",IF(VLOOKUP($C2579,st!$B$2:$F$400,5,FALSE())="","",VLOOKUP($C2579,st!$B$2:$F$400,5,FALSE())),""))),"")</f>
        <v/>
      </c>
      <c r="H2579" s="35" t="s">
        <v>33</v>
      </c>
      <c r="I2579" s="35" t="s">
        <v>34</v>
      </c>
      <c r="J2579" s="35" t="s">
        <v>3345</v>
      </c>
      <c r="K2579" s="35">
        <f t="shared" si="10"/>
        <v>66</v>
      </c>
      <c r="L2579" s="35" t="s">
        <v>916</v>
      </c>
      <c r="M2579" s="35" t="s">
        <v>918</v>
      </c>
      <c r="N2579" s="35" t="s">
        <v>46</v>
      </c>
      <c r="O2579" s="35" t="s">
        <v>49</v>
      </c>
      <c r="P2579" s="35" t="s">
        <v>3349</v>
      </c>
      <c r="Q2579" s="35" t="s">
        <v>3350</v>
      </c>
      <c r="S2579" s="35" t="s">
        <v>736</v>
      </c>
      <c r="T2579" s="35" t="s">
        <v>738</v>
      </c>
      <c r="U2579" s="35" t="s">
        <v>3353</v>
      </c>
      <c r="W2579" s="35" t="s">
        <v>57</v>
      </c>
      <c r="X2579" s="35" t="s">
        <v>59</v>
      </c>
      <c r="Y2579" s="35" t="s">
        <v>921</v>
      </c>
      <c r="Z2579" s="35" t="s">
        <v>1173</v>
      </c>
    </row>
    <row r="2580" spans="1:26" ht="15" customHeight="1">
      <c r="A2580" s="35" t="s">
        <v>1308</v>
      </c>
      <c r="B2580" s="35" t="s">
        <v>2819</v>
      </c>
      <c r="C2580" s="35" t="s">
        <v>3359</v>
      </c>
      <c r="D2580" s="35">
        <f>IFERROR(IF($A2580="HDC",IF(VLOOKUP($C2580,hdc!$B$2:$F$1600,2,FALSE())="","",VLOOKUP($C2580,hdc!$B$2:$F$1600,2,FALSE())),IF($A2580="NAUTICS",IF(VLOOKUP($C2580,nautics!$B$2:$F$1200,2,FALSE())="","",VLOOKUP($C2580,nautics!$B$2:$F$1200,2,FALSE())),IF($A2580="ST",IF(VLOOKUP($C2580,st!$B$2:$F$400,2,FALSE())="","",VLOOKUP($C2580,st!$B$2:$F$400,2,FALSE())),""))),"")</f>
        <v>1</v>
      </c>
      <c r="E2580" s="35">
        <f>IFERROR(IF($A2580="HDC",IF(VLOOKUP($C2580,hdc!$B$2:$F$1600,3,FALSE())="","",VLOOKUP($C2580,hdc!$B$2:$F$1600,3,FALSE())),IF($A2580="NAUTICS",IF(VLOOKUP($C2580,nautics!$B$2:$F$1200,3,FALSE())="","",VLOOKUP($C2580,nautics!$B$2:$F$1200,3,FALSE())),IF($A2580="ST",IF(VLOOKUP($C2580,st!$B$2:$F$400,3,FALSE())="","",VLOOKUP($C2580,st!$B$2:$F$400,3,FALSE())),""))),"")</f>
        <v>1</v>
      </c>
      <c r="F2580" s="35" t="str">
        <f>IFERROR(IF($A2580="HDC",IF(VLOOKUP($C2580,hdc!$B$2:$F$1600,4,FALSE())="","",VLOOKUP($C2580,hdc!$B$2:$F$1600,4,FALSE())),IF($A2580="NAUTICS",IF(VLOOKUP($C2580,nautics!$B$2:$F$1200,4,FALSE())="","",VLOOKUP($C2580,nautics!$B$2:$F$1200,4,FALSE())),IF($A2580="ST",IF(VLOOKUP($C2580,st!$B$2:$F$400,4,FALSE())="","",VLOOKUP($C2580,st!$B$2:$F$400,4,FALSE())),""))),"")</f>
        <v/>
      </c>
      <c r="G2580" s="35" t="str">
        <f>IFERROR(IF($A2580="HDC",IF(VLOOKUP($C2580,hdc!$B$2:$F$1600,5,FALSE())="","",VLOOKUP($C2580,hdc!$B$2:$F$1600,5,FALSE())),IF($A2580="NAUTICS",IF(VLOOKUP($C2580,nautics!$B$2:$F$1200,5,FALSE())="","",VLOOKUP($C2580,nautics!$B$2:$F$1200,5,FALSE())),IF($A2580="ST",IF(VLOOKUP($C2580,st!$B$2:$F$400,5,FALSE())="","",VLOOKUP($C2580,st!$B$2:$F$400,5,FALSE())),""))),"")</f>
        <v/>
      </c>
      <c r="H2580" s="35" t="s">
        <v>33</v>
      </c>
      <c r="I2580" s="35" t="s">
        <v>34</v>
      </c>
      <c r="J2580" s="35" t="s">
        <v>3362</v>
      </c>
      <c r="K2580" s="35">
        <f t="shared" si="10"/>
        <v>39</v>
      </c>
      <c r="L2580" s="35" t="s">
        <v>916</v>
      </c>
      <c r="M2580" s="35" t="s">
        <v>918</v>
      </c>
      <c r="N2580" s="35" t="s">
        <v>46</v>
      </c>
      <c r="O2580" s="35" t="s">
        <v>49</v>
      </c>
      <c r="P2580" s="35" t="s">
        <v>3368</v>
      </c>
      <c r="Q2580" s="35" t="s">
        <v>3369</v>
      </c>
      <c r="S2580" s="35" t="s">
        <v>931</v>
      </c>
      <c r="T2580" s="35" t="s">
        <v>932</v>
      </c>
      <c r="U2580" s="35" t="s">
        <v>3371</v>
      </c>
      <c r="W2580" s="35" t="s">
        <v>57</v>
      </c>
      <c r="X2580" s="35" t="s">
        <v>59</v>
      </c>
      <c r="Y2580" s="35" t="s">
        <v>921</v>
      </c>
      <c r="Z2580" s="35" t="s">
        <v>3377</v>
      </c>
    </row>
    <row r="2581" spans="1:26" ht="15" customHeight="1">
      <c r="A2581" s="35" t="s">
        <v>1308</v>
      </c>
      <c r="B2581" s="35" t="s">
        <v>2819</v>
      </c>
      <c r="C2581" s="35" t="s">
        <v>3379</v>
      </c>
      <c r="D2581" s="35">
        <f>IFERROR(IF($A2581="HDC",IF(VLOOKUP($C2581,hdc!$B$2:$F$1600,2,FALSE())="","",VLOOKUP($C2581,hdc!$B$2:$F$1600,2,FALSE())),IF($A2581="NAUTICS",IF(VLOOKUP($C2581,nautics!$B$2:$F$1200,2,FALSE())="","",VLOOKUP($C2581,nautics!$B$2:$F$1200,2,FALSE())),IF($A2581="ST",IF(VLOOKUP($C2581,st!$B$2:$F$400,2,FALSE())="","",VLOOKUP($C2581,st!$B$2:$F$400,2,FALSE())),""))),"")</f>
        <v>1</v>
      </c>
      <c r="E2581" s="35">
        <f>IFERROR(IF($A2581="HDC",IF(VLOOKUP($C2581,hdc!$B$2:$F$1600,3,FALSE())="","",VLOOKUP($C2581,hdc!$B$2:$F$1600,3,FALSE())),IF($A2581="NAUTICS",IF(VLOOKUP($C2581,nautics!$B$2:$F$1200,3,FALSE())="","",VLOOKUP($C2581,nautics!$B$2:$F$1200,3,FALSE())),IF($A2581="ST",IF(VLOOKUP($C2581,st!$B$2:$F$400,3,FALSE())="","",VLOOKUP($C2581,st!$B$2:$F$400,3,FALSE())),""))),"")</f>
        <v>1</v>
      </c>
      <c r="F2581" s="35" t="str">
        <f>IFERROR(IF($A2581="HDC",IF(VLOOKUP($C2581,hdc!$B$2:$F$1600,4,FALSE())="","",VLOOKUP($C2581,hdc!$B$2:$F$1600,4,FALSE())),IF($A2581="NAUTICS",IF(VLOOKUP($C2581,nautics!$B$2:$F$1200,4,FALSE())="","",VLOOKUP($C2581,nautics!$B$2:$F$1200,4,FALSE())),IF($A2581="ST",IF(VLOOKUP($C2581,st!$B$2:$F$400,4,FALSE())="","",VLOOKUP($C2581,st!$B$2:$F$400,4,FALSE())),""))),"")</f>
        <v/>
      </c>
      <c r="G2581" s="35" t="str">
        <f>IFERROR(IF($A2581="HDC",IF(VLOOKUP($C2581,hdc!$B$2:$F$1600,5,FALSE())="","",VLOOKUP($C2581,hdc!$B$2:$F$1600,5,FALSE())),IF($A2581="NAUTICS",IF(VLOOKUP($C2581,nautics!$B$2:$F$1200,5,FALSE())="","",VLOOKUP($C2581,nautics!$B$2:$F$1200,5,FALSE())),IF($A2581="ST",IF(VLOOKUP($C2581,st!$B$2:$F$400,5,FALSE())="","",VLOOKUP($C2581,st!$B$2:$F$400,5,FALSE())),""))),"")</f>
        <v/>
      </c>
      <c r="H2581" s="35" t="s">
        <v>33</v>
      </c>
      <c r="I2581" s="35" t="s">
        <v>34</v>
      </c>
      <c r="J2581" s="35" t="s">
        <v>3381</v>
      </c>
      <c r="K2581" s="35">
        <f t="shared" si="10"/>
        <v>53</v>
      </c>
      <c r="L2581" s="35" t="s">
        <v>916</v>
      </c>
      <c r="M2581" s="35" t="s">
        <v>918</v>
      </c>
      <c r="N2581" s="35" t="s">
        <v>46</v>
      </c>
      <c r="O2581" s="35" t="s">
        <v>49</v>
      </c>
      <c r="P2581" s="35" t="s">
        <v>3387</v>
      </c>
      <c r="Q2581" s="35" t="s">
        <v>3388</v>
      </c>
      <c r="S2581" s="35" t="s">
        <v>975</v>
      </c>
      <c r="T2581" s="35" t="s">
        <v>977</v>
      </c>
      <c r="U2581" s="35" t="s">
        <v>3393</v>
      </c>
      <c r="W2581" s="35" t="s">
        <v>57</v>
      </c>
      <c r="X2581" s="35" t="s">
        <v>59</v>
      </c>
      <c r="Y2581" s="35" t="s">
        <v>921</v>
      </c>
      <c r="Z2581" s="35" t="s">
        <v>3398</v>
      </c>
    </row>
    <row r="2582" spans="1:26" ht="15" customHeight="1">
      <c r="A2582" s="35" t="s">
        <v>1308</v>
      </c>
      <c r="B2582" s="35" t="s">
        <v>2819</v>
      </c>
      <c r="C2582" s="35" t="s">
        <v>3400</v>
      </c>
      <c r="D2582" s="35">
        <f>IFERROR(IF($A2582="HDC",IF(VLOOKUP($C2582,hdc!$B$2:$F$1600,2,FALSE())="","",VLOOKUP($C2582,hdc!$B$2:$F$1600,2,FALSE())),IF($A2582="NAUTICS",IF(VLOOKUP($C2582,nautics!$B$2:$F$1200,2,FALSE())="","",VLOOKUP($C2582,nautics!$B$2:$F$1200,2,FALSE())),IF($A2582="ST",IF(VLOOKUP($C2582,st!$B$2:$F$400,2,FALSE())="","",VLOOKUP($C2582,st!$B$2:$F$400,2,FALSE())),""))),"")</f>
        <v>1</v>
      </c>
      <c r="E2582" s="35">
        <f>IFERROR(IF($A2582="HDC",IF(VLOOKUP($C2582,hdc!$B$2:$F$1600,3,FALSE())="","",VLOOKUP($C2582,hdc!$B$2:$F$1600,3,FALSE())),IF($A2582="NAUTICS",IF(VLOOKUP($C2582,nautics!$B$2:$F$1200,3,FALSE())="","",VLOOKUP($C2582,nautics!$B$2:$F$1200,3,FALSE())),IF($A2582="ST",IF(VLOOKUP($C2582,st!$B$2:$F$400,3,FALSE())="","",VLOOKUP($C2582,st!$B$2:$F$400,3,FALSE())),""))),"")</f>
        <v>1</v>
      </c>
      <c r="F2582" s="35" t="str">
        <f>IFERROR(IF($A2582="HDC",IF(VLOOKUP($C2582,hdc!$B$2:$F$1600,4,FALSE())="","",VLOOKUP($C2582,hdc!$B$2:$F$1600,4,FALSE())),IF($A2582="NAUTICS",IF(VLOOKUP($C2582,nautics!$B$2:$F$1200,4,FALSE())="","",VLOOKUP($C2582,nautics!$B$2:$F$1200,4,FALSE())),IF($A2582="ST",IF(VLOOKUP($C2582,st!$B$2:$F$400,4,FALSE())="","",VLOOKUP($C2582,st!$B$2:$F$400,4,FALSE())),""))),"")</f>
        <v/>
      </c>
      <c r="G2582" s="35" t="str">
        <f>IFERROR(IF($A2582="HDC",IF(VLOOKUP($C2582,hdc!$B$2:$F$1600,5,FALSE())="","",VLOOKUP($C2582,hdc!$B$2:$F$1600,5,FALSE())),IF($A2582="NAUTICS",IF(VLOOKUP($C2582,nautics!$B$2:$F$1200,5,FALSE())="","",VLOOKUP($C2582,nautics!$B$2:$F$1200,5,FALSE())),IF($A2582="ST",IF(VLOOKUP($C2582,st!$B$2:$F$400,5,FALSE())="","",VLOOKUP($C2582,st!$B$2:$F$400,5,FALSE())),""))),"")</f>
        <v/>
      </c>
      <c r="H2582" s="35" t="s">
        <v>33</v>
      </c>
      <c r="I2582" s="35" t="s">
        <v>34</v>
      </c>
      <c r="J2582" s="35" t="s">
        <v>3403</v>
      </c>
      <c r="K2582" s="35">
        <f t="shared" si="10"/>
        <v>45</v>
      </c>
      <c r="L2582" s="35" t="s">
        <v>916</v>
      </c>
      <c r="M2582" s="35" t="s">
        <v>918</v>
      </c>
      <c r="N2582" s="35" t="s">
        <v>46</v>
      </c>
      <c r="O2582" s="35" t="s">
        <v>49</v>
      </c>
      <c r="P2582" s="35" t="s">
        <v>3410</v>
      </c>
      <c r="Q2582" s="35" t="s">
        <v>3412</v>
      </c>
      <c r="S2582" s="35" t="s">
        <v>135</v>
      </c>
      <c r="T2582" s="35" t="s">
        <v>136</v>
      </c>
      <c r="U2582" s="35" t="s">
        <v>3417</v>
      </c>
      <c r="W2582" s="35" t="s">
        <v>57</v>
      </c>
      <c r="X2582" s="35" t="s">
        <v>59</v>
      </c>
      <c r="Y2582" s="35" t="s">
        <v>921</v>
      </c>
      <c r="Z2582" s="35" t="s">
        <v>3421</v>
      </c>
    </row>
    <row r="2583" spans="1:26" ht="15" customHeight="1">
      <c r="A2583" s="35" t="s">
        <v>1308</v>
      </c>
      <c r="B2583" s="35" t="s">
        <v>2819</v>
      </c>
      <c r="C2583" s="35" t="s">
        <v>3423</v>
      </c>
      <c r="D2583" s="35">
        <f>IFERROR(IF($A2583="HDC",IF(VLOOKUP($C2583,hdc!$B$2:$F$1600,2,FALSE())="","",VLOOKUP($C2583,hdc!$B$2:$F$1600,2,FALSE())),IF($A2583="NAUTICS",IF(VLOOKUP($C2583,nautics!$B$2:$F$1200,2,FALSE())="","",VLOOKUP($C2583,nautics!$B$2:$F$1200,2,FALSE())),IF($A2583="ST",IF(VLOOKUP($C2583,st!$B$2:$F$400,2,FALSE())="","",VLOOKUP($C2583,st!$B$2:$F$400,2,FALSE())),""))),"")</f>
        <v>1</v>
      </c>
      <c r="E2583" s="35">
        <f>IFERROR(IF($A2583="HDC",IF(VLOOKUP($C2583,hdc!$B$2:$F$1600,3,FALSE())="","",VLOOKUP($C2583,hdc!$B$2:$F$1600,3,FALSE())),IF($A2583="NAUTICS",IF(VLOOKUP($C2583,nautics!$B$2:$F$1200,3,FALSE())="","",VLOOKUP($C2583,nautics!$B$2:$F$1200,3,FALSE())),IF($A2583="ST",IF(VLOOKUP($C2583,st!$B$2:$F$400,3,FALSE())="","",VLOOKUP($C2583,st!$B$2:$F$400,3,FALSE())),""))),"")</f>
        <v>1</v>
      </c>
      <c r="F2583" s="35" t="str">
        <f>IFERROR(IF($A2583="HDC",IF(VLOOKUP($C2583,hdc!$B$2:$F$1600,4,FALSE())="","",VLOOKUP($C2583,hdc!$B$2:$F$1600,4,FALSE())),IF($A2583="NAUTICS",IF(VLOOKUP($C2583,nautics!$B$2:$F$1200,4,FALSE())="","",VLOOKUP($C2583,nautics!$B$2:$F$1200,4,FALSE())),IF($A2583="ST",IF(VLOOKUP($C2583,st!$B$2:$F$400,4,FALSE())="","",VLOOKUP($C2583,st!$B$2:$F$400,4,FALSE())),""))),"")</f>
        <v/>
      </c>
      <c r="G2583" s="35" t="str">
        <f>IFERROR(IF($A2583="HDC",IF(VLOOKUP($C2583,hdc!$B$2:$F$1600,5,FALSE())="","",VLOOKUP($C2583,hdc!$B$2:$F$1600,5,FALSE())),IF($A2583="NAUTICS",IF(VLOOKUP($C2583,nautics!$B$2:$F$1200,5,FALSE())="","",VLOOKUP($C2583,nautics!$B$2:$F$1200,5,FALSE())),IF($A2583="ST",IF(VLOOKUP($C2583,st!$B$2:$F$400,5,FALSE())="","",VLOOKUP($C2583,st!$B$2:$F$400,5,FALSE())),""))),"")</f>
        <v/>
      </c>
      <c r="H2583" s="35" t="s">
        <v>33</v>
      </c>
      <c r="I2583" s="35" t="s">
        <v>34</v>
      </c>
      <c r="J2583" s="35" t="s">
        <v>2515</v>
      </c>
      <c r="K2583" s="35">
        <f t="shared" si="10"/>
        <v>19</v>
      </c>
      <c r="L2583" s="35" t="s">
        <v>170</v>
      </c>
      <c r="M2583" s="35" t="s">
        <v>171</v>
      </c>
      <c r="N2583" s="35" t="s">
        <v>46</v>
      </c>
      <c r="O2583" s="35" t="s">
        <v>49</v>
      </c>
      <c r="P2583" s="35" t="s">
        <v>916</v>
      </c>
      <c r="Q2583" s="35" t="s">
        <v>918</v>
      </c>
      <c r="S2583" s="35" t="s">
        <v>46</v>
      </c>
      <c r="T2583" s="35" t="s">
        <v>49</v>
      </c>
      <c r="U2583" s="35" t="s">
        <v>2520</v>
      </c>
      <c r="W2583" s="35" t="s">
        <v>78</v>
      </c>
      <c r="X2583" s="35" t="s">
        <v>59</v>
      </c>
      <c r="Y2583" s="35" t="s">
        <v>177</v>
      </c>
      <c r="Z2583" s="35" t="s">
        <v>921</v>
      </c>
    </row>
    <row r="2584" spans="1:26" ht="15" customHeight="1">
      <c r="A2584" s="35" t="s">
        <v>1308</v>
      </c>
      <c r="B2584" s="35" t="s">
        <v>2819</v>
      </c>
      <c r="C2584" s="35" t="s">
        <v>3438</v>
      </c>
      <c r="D2584" s="35" t="str">
        <f>IFERROR(IF($A2584="HDC",IF(VLOOKUP($C2584,hdc!$B$2:$F$1600,2,FALSE())="","",VLOOKUP($C2584,hdc!$B$2:$F$1600,2,FALSE())),IF($A2584="NAUTICS",IF(VLOOKUP($C2584,nautics!$B$2:$F$1200,2,FALSE())="","",VLOOKUP($C2584,nautics!$B$2:$F$1200,2,FALSE())),IF($A2584="ST",IF(VLOOKUP($C2584,st!$B$2:$F$400,2,FALSE())="","",VLOOKUP($C2584,st!$B$2:$F$400,2,FALSE())),""))),"")</f>
        <v/>
      </c>
      <c r="E2584" s="35" t="str">
        <f>IFERROR(IF($A2584="HDC",IF(VLOOKUP($C2584,hdc!$B$2:$F$1600,3,FALSE())="","",VLOOKUP($C2584,hdc!$B$2:$F$1600,3,FALSE())),IF($A2584="NAUTICS",IF(VLOOKUP($C2584,nautics!$B$2:$F$1200,3,FALSE())="","",VLOOKUP($C2584,nautics!$B$2:$F$1200,3,FALSE())),IF($A2584="ST",IF(VLOOKUP($C2584,st!$B$2:$F$400,3,FALSE())="","",VLOOKUP($C2584,st!$B$2:$F$400,3,FALSE())),""))),"")</f>
        <v/>
      </c>
      <c r="F2584" s="35" t="str">
        <f>IFERROR(IF($A2584="HDC",IF(VLOOKUP($C2584,hdc!$B$2:$F$1600,4,FALSE())="","",VLOOKUP($C2584,hdc!$B$2:$F$1600,4,FALSE())),IF($A2584="NAUTICS",IF(VLOOKUP($C2584,nautics!$B$2:$F$1200,4,FALSE())="","",VLOOKUP($C2584,nautics!$B$2:$F$1200,4,FALSE())),IF($A2584="ST",IF(VLOOKUP($C2584,st!$B$2:$F$400,4,FALSE())="","",VLOOKUP($C2584,st!$B$2:$F$400,4,FALSE())),""))),"")</f>
        <v/>
      </c>
      <c r="G2584" s="35" t="str">
        <f>IFERROR(IF($A2584="HDC",IF(VLOOKUP($C2584,hdc!$B$2:$F$1600,5,FALSE())="","",VLOOKUP($C2584,hdc!$B$2:$F$1600,5,FALSE())),IF($A2584="NAUTICS",IF(VLOOKUP($C2584,nautics!$B$2:$F$1200,5,FALSE())="","",VLOOKUP($C2584,nautics!$B$2:$F$1200,5,FALSE())),IF($A2584="ST",IF(VLOOKUP($C2584,st!$B$2:$F$400,5,FALSE())="","",VLOOKUP($C2584,st!$B$2:$F$400,5,FALSE())),""))),"")</f>
        <v/>
      </c>
      <c r="H2584" s="35" t="s">
        <v>344</v>
      </c>
      <c r="I2584" s="35" t="s">
        <v>31</v>
      </c>
      <c r="J2584" s="35" t="s">
        <v>3440</v>
      </c>
      <c r="K2584" s="35">
        <f t="shared" si="10"/>
        <v>48</v>
      </c>
      <c r="L2584" s="35" t="s">
        <v>1280</v>
      </c>
      <c r="M2584" s="35" t="s">
        <v>1282</v>
      </c>
      <c r="N2584" s="35" t="s">
        <v>174</v>
      </c>
      <c r="O2584" s="35" t="s">
        <v>175</v>
      </c>
      <c r="P2584" s="35" t="s">
        <v>170</v>
      </c>
      <c r="Q2584" s="35" t="s">
        <v>171</v>
      </c>
      <c r="S2584" s="35" t="s">
        <v>46</v>
      </c>
      <c r="T2584" s="35" t="s">
        <v>49</v>
      </c>
      <c r="U2584" s="35" t="s">
        <v>3451</v>
      </c>
      <c r="W2584" s="35" t="s">
        <v>57</v>
      </c>
      <c r="X2584" s="35" t="s">
        <v>203</v>
      </c>
      <c r="Y2584" s="35" t="s">
        <v>1289</v>
      </c>
      <c r="Z2584" s="35" t="s">
        <v>177</v>
      </c>
    </row>
    <row r="2585" spans="1:26" ht="15" customHeight="1">
      <c r="A2585" s="35" t="s">
        <v>1308</v>
      </c>
      <c r="B2585" s="35" t="s">
        <v>2819</v>
      </c>
      <c r="C2585" s="35" t="s">
        <v>3457</v>
      </c>
      <c r="D2585" s="35" t="str">
        <f>IFERROR(IF($A2585="HDC",IF(VLOOKUP($C2585,hdc!$B$2:$F$1600,2,FALSE())="","",VLOOKUP($C2585,hdc!$B$2:$F$1600,2,FALSE())),IF($A2585="NAUTICS",IF(VLOOKUP($C2585,nautics!$B$2:$F$1200,2,FALSE())="","",VLOOKUP($C2585,nautics!$B$2:$F$1200,2,FALSE())),IF($A2585="ST",IF(VLOOKUP($C2585,st!$B$2:$F$400,2,FALSE())="","",VLOOKUP($C2585,st!$B$2:$F$400,2,FALSE())),""))),"")</f>
        <v/>
      </c>
      <c r="E2585" s="35" t="str">
        <f>IFERROR(IF($A2585="HDC",IF(VLOOKUP($C2585,hdc!$B$2:$F$1600,3,FALSE())="","",VLOOKUP($C2585,hdc!$B$2:$F$1600,3,FALSE())),IF($A2585="NAUTICS",IF(VLOOKUP($C2585,nautics!$B$2:$F$1200,3,FALSE())="","",VLOOKUP($C2585,nautics!$B$2:$F$1200,3,FALSE())),IF($A2585="ST",IF(VLOOKUP($C2585,st!$B$2:$F$400,3,FALSE())="","",VLOOKUP($C2585,st!$B$2:$F$400,3,FALSE())),""))),"")</f>
        <v/>
      </c>
      <c r="F2585" s="35" t="str">
        <f>IFERROR(IF($A2585="HDC",IF(VLOOKUP($C2585,hdc!$B$2:$F$1600,4,FALSE())="","",VLOOKUP($C2585,hdc!$B$2:$F$1600,4,FALSE())),IF($A2585="NAUTICS",IF(VLOOKUP($C2585,nautics!$B$2:$F$1200,4,FALSE())="","",VLOOKUP($C2585,nautics!$B$2:$F$1200,4,FALSE())),IF($A2585="ST",IF(VLOOKUP($C2585,st!$B$2:$F$400,4,FALSE())="","",VLOOKUP($C2585,st!$B$2:$F$400,4,FALSE())),""))),"")</f>
        <v/>
      </c>
      <c r="G2585" s="35" t="str">
        <f>IFERROR(IF($A2585="HDC",IF(VLOOKUP($C2585,hdc!$B$2:$F$1600,5,FALSE())="","",VLOOKUP($C2585,hdc!$B$2:$F$1600,5,FALSE())),IF($A2585="NAUTICS",IF(VLOOKUP($C2585,nautics!$B$2:$F$1200,5,FALSE())="","",VLOOKUP($C2585,nautics!$B$2:$F$1200,5,FALSE())),IF($A2585="ST",IF(VLOOKUP($C2585,st!$B$2:$F$400,5,FALSE())="","",VLOOKUP($C2585,st!$B$2:$F$400,5,FALSE())),""))),"")</f>
        <v/>
      </c>
      <c r="H2585" s="35" t="s">
        <v>344</v>
      </c>
      <c r="I2585" s="35" t="s">
        <v>31</v>
      </c>
      <c r="J2585" s="35" t="s">
        <v>3305</v>
      </c>
      <c r="K2585" s="35">
        <f t="shared" si="10"/>
        <v>89</v>
      </c>
      <c r="L2585" s="35" t="s">
        <v>916</v>
      </c>
      <c r="M2585" s="35" t="s">
        <v>918</v>
      </c>
      <c r="N2585" s="35" t="s">
        <v>46</v>
      </c>
      <c r="O2585" s="35" t="s">
        <v>49</v>
      </c>
      <c r="P2585" s="35" t="s">
        <v>3309</v>
      </c>
      <c r="Q2585" s="35" t="s">
        <v>3312</v>
      </c>
      <c r="S2585" s="35" t="s">
        <v>2781</v>
      </c>
      <c r="T2585" s="35" t="s">
        <v>2782</v>
      </c>
      <c r="U2585" s="35" t="s">
        <v>3316</v>
      </c>
      <c r="W2585" s="35" t="s">
        <v>57</v>
      </c>
      <c r="X2585" s="35" t="s">
        <v>59</v>
      </c>
      <c r="Y2585" s="35" t="s">
        <v>921</v>
      </c>
      <c r="Z2585" s="35" t="s">
        <v>2806</v>
      </c>
    </row>
    <row r="2586" spans="1:26" ht="15" customHeight="1">
      <c r="A2586" s="35" t="s">
        <v>1308</v>
      </c>
      <c r="B2586" s="35" t="s">
        <v>2819</v>
      </c>
      <c r="C2586" s="35" t="s">
        <v>3470</v>
      </c>
      <c r="D2586" s="35">
        <f>IFERROR(IF($A2586="HDC",IF(VLOOKUP($C2586,hdc!$B$2:$F$1600,2,FALSE())="","",VLOOKUP($C2586,hdc!$B$2:$F$1600,2,FALSE())),IF($A2586="NAUTICS",IF(VLOOKUP($C2586,nautics!$B$2:$F$1200,2,FALSE())="","",VLOOKUP($C2586,nautics!$B$2:$F$1200,2,FALSE())),IF($A2586="ST",IF(VLOOKUP($C2586,st!$B$2:$F$400,2,FALSE())="","",VLOOKUP($C2586,st!$B$2:$F$400,2,FALSE())),""))),"")</f>
        <v>1</v>
      </c>
      <c r="E2586" s="35">
        <f>IFERROR(IF($A2586="HDC",IF(VLOOKUP($C2586,hdc!$B$2:$F$1600,3,FALSE())="","",VLOOKUP($C2586,hdc!$B$2:$F$1600,3,FALSE())),IF($A2586="NAUTICS",IF(VLOOKUP($C2586,nautics!$B$2:$F$1200,3,FALSE())="","",VLOOKUP($C2586,nautics!$B$2:$F$1200,3,FALSE())),IF($A2586="ST",IF(VLOOKUP($C2586,st!$B$2:$F$400,3,FALSE())="","",VLOOKUP($C2586,st!$B$2:$F$400,3,FALSE())),""))),"")</f>
        <v>1</v>
      </c>
      <c r="F2586" s="35" t="str">
        <f>IFERROR(IF($A2586="HDC",IF(VLOOKUP($C2586,hdc!$B$2:$F$1600,4,FALSE())="","",VLOOKUP($C2586,hdc!$B$2:$F$1600,4,FALSE())),IF($A2586="NAUTICS",IF(VLOOKUP($C2586,nautics!$B$2:$F$1200,4,FALSE())="","",VLOOKUP($C2586,nautics!$B$2:$F$1200,4,FALSE())),IF($A2586="ST",IF(VLOOKUP($C2586,st!$B$2:$F$400,4,FALSE())="","",VLOOKUP($C2586,st!$B$2:$F$400,4,FALSE())),""))),"")</f>
        <v/>
      </c>
      <c r="G2586" s="35" t="str">
        <f>IFERROR(IF($A2586="HDC",IF(VLOOKUP($C2586,hdc!$B$2:$F$1600,5,FALSE())="","",VLOOKUP($C2586,hdc!$B$2:$F$1600,5,FALSE())),IF($A2586="NAUTICS",IF(VLOOKUP($C2586,nautics!$B$2:$F$1200,5,FALSE())="","",VLOOKUP($C2586,nautics!$B$2:$F$1200,5,FALSE())),IF($A2586="ST",IF(VLOOKUP($C2586,st!$B$2:$F$400,5,FALSE())="","",VLOOKUP($C2586,st!$B$2:$F$400,5,FALSE())),""))),"")</f>
        <v/>
      </c>
      <c r="H2586" s="35" t="s">
        <v>2843</v>
      </c>
      <c r="I2586" s="35" t="s">
        <v>34</v>
      </c>
      <c r="J2586" s="35" t="s">
        <v>3472</v>
      </c>
      <c r="K2586" s="35">
        <f t="shared" si="10"/>
        <v>83</v>
      </c>
      <c r="L2586" s="35" t="s">
        <v>916</v>
      </c>
      <c r="M2586" s="35" t="s">
        <v>918</v>
      </c>
      <c r="N2586" s="35" t="s">
        <v>46</v>
      </c>
      <c r="O2586" s="35" t="s">
        <v>49</v>
      </c>
      <c r="P2586" s="35" t="s">
        <v>3477</v>
      </c>
      <c r="Q2586" s="35" t="s">
        <v>2948</v>
      </c>
      <c r="S2586" s="35" t="s">
        <v>3479</v>
      </c>
      <c r="T2586" s="35" t="s">
        <v>3480</v>
      </c>
      <c r="U2586" s="35" t="s">
        <v>3482</v>
      </c>
      <c r="W2586" s="35" t="s">
        <v>57</v>
      </c>
      <c r="X2586" s="35" t="s">
        <v>94</v>
      </c>
      <c r="Y2586" s="35" t="s">
        <v>3485</v>
      </c>
      <c r="Z2586" s="35" t="s">
        <v>921</v>
      </c>
    </row>
    <row r="2587" spans="1:26" ht="15" customHeight="1">
      <c r="A2587" s="35" t="s">
        <v>1308</v>
      </c>
      <c r="B2587" s="35" t="s">
        <v>2819</v>
      </c>
      <c r="C2587" s="35" t="s">
        <v>3488</v>
      </c>
      <c r="D2587" s="35">
        <f>IFERROR(IF($A2587="HDC",IF(VLOOKUP($C2587,hdc!$B$2:$F$1600,2,FALSE())="","",VLOOKUP($C2587,hdc!$B$2:$F$1600,2,FALSE())),IF($A2587="NAUTICS",IF(VLOOKUP($C2587,nautics!$B$2:$F$1200,2,FALSE())="","",VLOOKUP($C2587,nautics!$B$2:$F$1200,2,FALSE())),IF($A2587="ST",IF(VLOOKUP($C2587,st!$B$2:$F$400,2,FALSE())="","",VLOOKUP($C2587,st!$B$2:$F$400,2,FALSE())),""))),"")</f>
        <v>1</v>
      </c>
      <c r="E2587" s="35">
        <f>IFERROR(IF($A2587="HDC",IF(VLOOKUP($C2587,hdc!$B$2:$F$1600,3,FALSE())="","",VLOOKUP($C2587,hdc!$B$2:$F$1600,3,FALSE())),IF($A2587="NAUTICS",IF(VLOOKUP($C2587,nautics!$B$2:$F$1200,3,FALSE())="","",VLOOKUP($C2587,nautics!$B$2:$F$1200,3,FALSE())),IF($A2587="ST",IF(VLOOKUP($C2587,st!$B$2:$F$400,3,FALSE())="","",VLOOKUP($C2587,st!$B$2:$F$400,3,FALSE())),""))),"")</f>
        <v>1</v>
      </c>
      <c r="F2587" s="35" t="str">
        <f>IFERROR(IF($A2587="HDC",IF(VLOOKUP($C2587,hdc!$B$2:$F$1600,4,FALSE())="","",VLOOKUP($C2587,hdc!$B$2:$F$1600,4,FALSE())),IF($A2587="NAUTICS",IF(VLOOKUP($C2587,nautics!$B$2:$F$1200,4,FALSE())="","",VLOOKUP($C2587,nautics!$B$2:$F$1200,4,FALSE())),IF($A2587="ST",IF(VLOOKUP($C2587,st!$B$2:$F$400,4,FALSE())="","",VLOOKUP($C2587,st!$B$2:$F$400,4,FALSE())),""))),"")</f>
        <v/>
      </c>
      <c r="G2587" s="35" t="str">
        <f>IFERROR(IF($A2587="HDC",IF(VLOOKUP($C2587,hdc!$B$2:$F$1600,5,FALSE())="","",VLOOKUP($C2587,hdc!$B$2:$F$1600,5,FALSE())),IF($A2587="NAUTICS",IF(VLOOKUP($C2587,nautics!$B$2:$F$1200,5,FALSE())="","",VLOOKUP($C2587,nautics!$B$2:$F$1200,5,FALSE())),IF($A2587="ST",IF(VLOOKUP($C2587,st!$B$2:$F$400,5,FALSE())="","",VLOOKUP($C2587,st!$B$2:$F$400,5,FALSE())),""))),"")</f>
        <v/>
      </c>
      <c r="H2587" s="35" t="s">
        <v>2843</v>
      </c>
      <c r="I2587" s="35" t="s">
        <v>34</v>
      </c>
      <c r="J2587" s="35" t="s">
        <v>3492</v>
      </c>
      <c r="K2587" s="35">
        <f t="shared" si="10"/>
        <v>81</v>
      </c>
      <c r="L2587" s="35" t="s">
        <v>916</v>
      </c>
      <c r="M2587" s="35" t="s">
        <v>918</v>
      </c>
      <c r="N2587" s="35" t="s">
        <v>46</v>
      </c>
      <c r="O2587" s="35" t="s">
        <v>49</v>
      </c>
      <c r="P2587" s="35" t="s">
        <v>3495</v>
      </c>
      <c r="Q2587" s="35" t="s">
        <v>2948</v>
      </c>
      <c r="S2587" s="35" t="s">
        <v>3479</v>
      </c>
      <c r="T2587" s="35" t="s">
        <v>3480</v>
      </c>
      <c r="U2587" s="35" t="s">
        <v>3499</v>
      </c>
      <c r="W2587" s="35" t="s">
        <v>57</v>
      </c>
      <c r="X2587" s="35" t="s">
        <v>94</v>
      </c>
      <c r="Y2587" s="35" t="s">
        <v>3503</v>
      </c>
      <c r="Z2587" s="35" t="s">
        <v>921</v>
      </c>
    </row>
    <row r="2588" spans="1:26" ht="15" customHeight="1">
      <c r="A2588" s="35" t="s">
        <v>1308</v>
      </c>
      <c r="B2588" s="35" t="s">
        <v>2819</v>
      </c>
      <c r="C2588" s="35" t="s">
        <v>3506</v>
      </c>
      <c r="D2588" s="35">
        <f>IFERROR(IF($A2588="HDC",IF(VLOOKUP($C2588,hdc!$B$2:$F$1600,2,FALSE())="","",VLOOKUP($C2588,hdc!$B$2:$F$1600,2,FALSE())),IF($A2588="NAUTICS",IF(VLOOKUP($C2588,nautics!$B$2:$F$1200,2,FALSE())="","",VLOOKUP($C2588,nautics!$B$2:$F$1200,2,FALSE())),IF($A2588="ST",IF(VLOOKUP($C2588,st!$B$2:$F$400,2,FALSE())="","",VLOOKUP($C2588,st!$B$2:$F$400,2,FALSE())),""))),"")</f>
        <v>1</v>
      </c>
      <c r="E2588" s="35">
        <f>IFERROR(IF($A2588="HDC",IF(VLOOKUP($C2588,hdc!$B$2:$F$1600,3,FALSE())="","",VLOOKUP($C2588,hdc!$B$2:$F$1600,3,FALSE())),IF($A2588="NAUTICS",IF(VLOOKUP($C2588,nautics!$B$2:$F$1200,3,FALSE())="","",VLOOKUP($C2588,nautics!$B$2:$F$1200,3,FALSE())),IF($A2588="ST",IF(VLOOKUP($C2588,st!$B$2:$F$400,3,FALSE())="","",VLOOKUP($C2588,st!$B$2:$F$400,3,FALSE())),""))),"")</f>
        <v>1</v>
      </c>
      <c r="F2588" s="35" t="str">
        <f>IFERROR(IF($A2588="HDC",IF(VLOOKUP($C2588,hdc!$B$2:$F$1600,4,FALSE())="","",VLOOKUP($C2588,hdc!$B$2:$F$1600,4,FALSE())),IF($A2588="NAUTICS",IF(VLOOKUP($C2588,nautics!$B$2:$F$1200,4,FALSE())="","",VLOOKUP($C2588,nautics!$B$2:$F$1200,4,FALSE())),IF($A2588="ST",IF(VLOOKUP($C2588,st!$B$2:$F$400,4,FALSE())="","",VLOOKUP($C2588,st!$B$2:$F$400,4,FALSE())),""))),"")</f>
        <v/>
      </c>
      <c r="G2588" s="35" t="str">
        <f>IFERROR(IF($A2588="HDC",IF(VLOOKUP($C2588,hdc!$B$2:$F$1600,5,FALSE())="","",VLOOKUP($C2588,hdc!$B$2:$F$1600,5,FALSE())),IF($A2588="NAUTICS",IF(VLOOKUP($C2588,nautics!$B$2:$F$1200,5,FALSE())="","",VLOOKUP($C2588,nautics!$B$2:$F$1200,5,FALSE())),IF($A2588="ST",IF(VLOOKUP($C2588,st!$B$2:$F$400,5,FALSE())="","",VLOOKUP($C2588,st!$B$2:$F$400,5,FALSE())),""))),"")</f>
        <v/>
      </c>
      <c r="H2588" s="35" t="s">
        <v>2824</v>
      </c>
      <c r="I2588" s="35" t="s">
        <v>34</v>
      </c>
      <c r="J2588" s="35" t="s">
        <v>915</v>
      </c>
      <c r="K2588" s="35">
        <f t="shared" si="10"/>
        <v>14</v>
      </c>
      <c r="L2588" s="35" t="s">
        <v>916</v>
      </c>
      <c r="M2588" s="35" t="s">
        <v>918</v>
      </c>
      <c r="N2588" s="35" t="s">
        <v>46</v>
      </c>
      <c r="O2588" s="35" t="s">
        <v>49</v>
      </c>
      <c r="P2588" s="35" t="s">
        <v>855</v>
      </c>
      <c r="Q2588" s="35" t="s">
        <v>856</v>
      </c>
      <c r="S2588" s="35" t="s">
        <v>46</v>
      </c>
      <c r="T2588" s="35" t="s">
        <v>49</v>
      </c>
      <c r="U2588" s="35" t="s">
        <v>920</v>
      </c>
      <c r="W2588" s="35" t="s">
        <v>78</v>
      </c>
      <c r="X2588" s="35" t="s">
        <v>1888</v>
      </c>
      <c r="Y2588" s="35" t="s">
        <v>921</v>
      </c>
      <c r="Z2588" s="35" t="s">
        <v>862</v>
      </c>
    </row>
    <row r="2589" spans="1:26" ht="15" customHeight="1">
      <c r="A2589" s="35" t="s">
        <v>1308</v>
      </c>
      <c r="B2589" s="35" t="s">
        <v>2819</v>
      </c>
      <c r="C2589" s="35" t="s">
        <v>3521</v>
      </c>
      <c r="D2589" s="35">
        <f>IFERROR(IF($A2589="HDC",IF(VLOOKUP($C2589,hdc!$B$2:$F$1600,2,FALSE())="","",VLOOKUP($C2589,hdc!$B$2:$F$1600,2,FALSE())),IF($A2589="NAUTICS",IF(VLOOKUP($C2589,nautics!$B$2:$F$1200,2,FALSE())="","",VLOOKUP($C2589,nautics!$B$2:$F$1200,2,FALSE())),IF($A2589="ST",IF(VLOOKUP($C2589,st!$B$2:$F$400,2,FALSE())="","",VLOOKUP($C2589,st!$B$2:$F$400,2,FALSE())),""))),"")</f>
        <v>1</v>
      </c>
      <c r="E2589" s="35" t="str">
        <f>IFERROR(IF($A2589="HDC",IF(VLOOKUP($C2589,hdc!$B$2:$F$1600,3,FALSE())="","",VLOOKUP($C2589,hdc!$B$2:$F$1600,3,FALSE())),IF($A2589="NAUTICS",IF(VLOOKUP($C2589,nautics!$B$2:$F$1200,3,FALSE())="","",VLOOKUP($C2589,nautics!$B$2:$F$1200,3,FALSE())),IF($A2589="ST",IF(VLOOKUP($C2589,st!$B$2:$F$400,3,FALSE())="","",VLOOKUP($C2589,st!$B$2:$F$400,3,FALSE())),""))),"")</f>
        <v/>
      </c>
      <c r="F2589" s="35" t="str">
        <f>IFERROR(IF($A2589="HDC",IF(VLOOKUP($C2589,hdc!$B$2:$F$1600,4,FALSE())="","",VLOOKUP($C2589,hdc!$B$2:$F$1600,4,FALSE())),IF($A2589="NAUTICS",IF(VLOOKUP($C2589,nautics!$B$2:$F$1200,4,FALSE())="","",VLOOKUP($C2589,nautics!$B$2:$F$1200,4,FALSE())),IF($A2589="ST",IF(VLOOKUP($C2589,st!$B$2:$F$400,4,FALSE())="","",VLOOKUP($C2589,st!$B$2:$F$400,4,FALSE())),""))),"")</f>
        <v/>
      </c>
      <c r="G2589" s="35" t="str">
        <f>IFERROR(IF($A2589="HDC",IF(VLOOKUP($C2589,hdc!$B$2:$F$1600,5,FALSE())="","",VLOOKUP($C2589,hdc!$B$2:$F$1600,5,FALSE())),IF($A2589="NAUTICS",IF(VLOOKUP($C2589,nautics!$B$2:$F$1200,5,FALSE())="","",VLOOKUP($C2589,nautics!$B$2:$F$1200,5,FALSE())),IF($A2589="ST",IF(VLOOKUP($C2589,st!$B$2:$F$400,5,FALSE())="","",VLOOKUP($C2589,st!$B$2:$F$400,5,FALSE())),""))),"")</f>
        <v/>
      </c>
      <c r="H2589" s="35" t="s">
        <v>148</v>
      </c>
      <c r="I2589" s="35" t="s">
        <v>34</v>
      </c>
      <c r="J2589" s="35" t="s">
        <v>3524</v>
      </c>
      <c r="K2589" s="35">
        <f t="shared" si="10"/>
        <v>30</v>
      </c>
      <c r="L2589" s="35" t="s">
        <v>1280</v>
      </c>
      <c r="M2589" s="35" t="s">
        <v>1282</v>
      </c>
      <c r="N2589" s="35" t="s">
        <v>174</v>
      </c>
      <c r="O2589" s="35" t="s">
        <v>175</v>
      </c>
      <c r="P2589" s="35" t="s">
        <v>2921</v>
      </c>
      <c r="Q2589" s="35" t="s">
        <v>2833</v>
      </c>
      <c r="S2589" s="35" t="s">
        <v>1838</v>
      </c>
      <c r="T2589" s="35" t="s">
        <v>1839</v>
      </c>
      <c r="U2589" s="35" t="s">
        <v>3535</v>
      </c>
      <c r="W2589" s="35" t="s">
        <v>57</v>
      </c>
      <c r="X2589" s="35" t="s">
        <v>3063</v>
      </c>
      <c r="Y2589" s="35" t="s">
        <v>1289</v>
      </c>
      <c r="Z2589" s="35" t="s">
        <v>2930</v>
      </c>
    </row>
    <row r="2590" spans="1:26" ht="15" customHeight="1">
      <c r="A2590" s="35" t="s">
        <v>1308</v>
      </c>
      <c r="B2590" s="35" t="s">
        <v>2819</v>
      </c>
      <c r="C2590" s="35" t="s">
        <v>3540</v>
      </c>
      <c r="D2590" s="35" t="str">
        <f>IFERROR(IF($A2590="HDC",IF(VLOOKUP($C2590,hdc!$B$2:$F$1600,2,FALSE())="","",VLOOKUP($C2590,hdc!$B$2:$F$1600,2,FALSE())),IF($A2590="NAUTICS",IF(VLOOKUP($C2590,nautics!$B$2:$F$1200,2,FALSE())="","",VLOOKUP($C2590,nautics!$B$2:$F$1200,2,FALSE())),IF($A2590="ST",IF(VLOOKUP($C2590,st!$B$2:$F$400,2,FALSE())="","",VLOOKUP($C2590,st!$B$2:$F$400,2,FALSE())),""))),"")</f>
        <v/>
      </c>
      <c r="E2590" s="35" t="str">
        <f>IFERROR(IF($A2590="HDC",IF(VLOOKUP($C2590,hdc!$B$2:$F$1600,3,FALSE())="","",VLOOKUP($C2590,hdc!$B$2:$F$1600,3,FALSE())),IF($A2590="NAUTICS",IF(VLOOKUP($C2590,nautics!$B$2:$F$1200,3,FALSE())="","",VLOOKUP($C2590,nautics!$B$2:$F$1200,3,FALSE())),IF($A2590="ST",IF(VLOOKUP($C2590,st!$B$2:$F$400,3,FALSE())="","",VLOOKUP($C2590,st!$B$2:$F$400,3,FALSE())),""))),"")</f>
        <v/>
      </c>
      <c r="F2590" s="35" t="str">
        <f>IFERROR(IF($A2590="HDC",IF(VLOOKUP($C2590,hdc!$B$2:$F$1600,4,FALSE())="","",VLOOKUP($C2590,hdc!$B$2:$F$1600,4,FALSE())),IF($A2590="NAUTICS",IF(VLOOKUP($C2590,nautics!$B$2:$F$1200,4,FALSE())="","",VLOOKUP($C2590,nautics!$B$2:$F$1200,4,FALSE())),IF($A2590="ST",IF(VLOOKUP($C2590,st!$B$2:$F$400,4,FALSE())="","",VLOOKUP($C2590,st!$B$2:$F$400,4,FALSE())),""))),"")</f>
        <v/>
      </c>
      <c r="G2590" s="35" t="str">
        <f>IFERROR(IF($A2590="HDC",IF(VLOOKUP($C2590,hdc!$B$2:$F$1600,5,FALSE())="","",VLOOKUP($C2590,hdc!$B$2:$F$1600,5,FALSE())),IF($A2590="NAUTICS",IF(VLOOKUP($C2590,nautics!$B$2:$F$1200,5,FALSE())="","",VLOOKUP($C2590,nautics!$B$2:$F$1200,5,FALSE())),IF($A2590="ST",IF(VLOOKUP($C2590,st!$B$2:$F$400,5,FALSE())="","",VLOOKUP($C2590,st!$B$2:$F$400,5,FALSE())),""))),"")</f>
        <v/>
      </c>
      <c r="H2590" s="35" t="s">
        <v>148</v>
      </c>
      <c r="I2590" s="35" t="s">
        <v>34</v>
      </c>
      <c r="J2590" s="35" t="s">
        <v>3546</v>
      </c>
      <c r="K2590" s="35">
        <f t="shared" si="10"/>
        <v>77</v>
      </c>
      <c r="L2590" s="35" t="s">
        <v>1280</v>
      </c>
      <c r="M2590" s="35" t="s">
        <v>1282</v>
      </c>
      <c r="N2590" s="35" t="s">
        <v>174</v>
      </c>
      <c r="O2590" s="35" t="s">
        <v>175</v>
      </c>
      <c r="P2590" s="35" t="s">
        <v>2831</v>
      </c>
      <c r="Q2590" s="35" t="s">
        <v>2833</v>
      </c>
      <c r="S2590" s="35" t="s">
        <v>2834</v>
      </c>
      <c r="T2590" s="35" t="s">
        <v>2834</v>
      </c>
      <c r="U2590" s="35" t="s">
        <v>3554</v>
      </c>
      <c r="W2590" s="35" t="s">
        <v>57</v>
      </c>
      <c r="X2590" s="35" t="s">
        <v>3063</v>
      </c>
      <c r="Y2590" s="35" t="s">
        <v>1289</v>
      </c>
      <c r="Z2590" s="35" t="s">
        <v>1428</v>
      </c>
    </row>
    <row r="2591" spans="1:26" ht="15" customHeight="1">
      <c r="A2591" s="35" t="s">
        <v>1308</v>
      </c>
      <c r="B2591" s="35" t="s">
        <v>3558</v>
      </c>
      <c r="C2591" s="35" t="s">
        <v>3561</v>
      </c>
      <c r="D2591" s="35">
        <f>IFERROR(IF($A2591="HDC",IF(VLOOKUP($C2591,hdc!$B$2:$F$1600,2,FALSE())="","",VLOOKUP($C2591,hdc!$B$2:$F$1600,2,FALSE())),IF($A2591="NAUTICS",IF(VLOOKUP($C2591,nautics!$B$2:$F$1200,2,FALSE())="","",VLOOKUP($C2591,nautics!$B$2:$F$1200,2,FALSE())),IF($A2591="ST",IF(VLOOKUP($C2591,st!$B$2:$F$400,2,FALSE())="","",VLOOKUP($C2591,st!$B$2:$F$400,2,FALSE())),""))),"")</f>
        <v>1</v>
      </c>
      <c r="E2591" s="35" t="str">
        <f>IFERROR(IF($A2591="HDC",IF(VLOOKUP($C2591,hdc!$B$2:$F$1600,3,FALSE())="","",VLOOKUP($C2591,hdc!$B$2:$F$1600,3,FALSE())),IF($A2591="NAUTICS",IF(VLOOKUP($C2591,nautics!$B$2:$F$1200,3,FALSE())="","",VLOOKUP($C2591,nautics!$B$2:$F$1200,3,FALSE())),IF($A2591="ST",IF(VLOOKUP($C2591,st!$B$2:$F$400,3,FALSE())="","",VLOOKUP($C2591,st!$B$2:$F$400,3,FALSE())),""))),"")</f>
        <v/>
      </c>
      <c r="F2591" s="35" t="str">
        <f>IFERROR(IF($A2591="HDC",IF(VLOOKUP($C2591,hdc!$B$2:$F$1600,4,FALSE())="","",VLOOKUP($C2591,hdc!$B$2:$F$1600,4,FALSE())),IF($A2591="NAUTICS",IF(VLOOKUP($C2591,nautics!$B$2:$F$1200,4,FALSE())="","",VLOOKUP($C2591,nautics!$B$2:$F$1200,4,FALSE())),IF($A2591="ST",IF(VLOOKUP($C2591,st!$B$2:$F$400,4,FALSE())="","",VLOOKUP($C2591,st!$B$2:$F$400,4,FALSE())),""))),"")</f>
        <v/>
      </c>
      <c r="G2591" s="35" t="str">
        <f>IFERROR(IF($A2591="HDC",IF(VLOOKUP($C2591,hdc!$B$2:$F$1600,5,FALSE())="","",VLOOKUP($C2591,hdc!$B$2:$F$1600,5,FALSE())),IF($A2591="NAUTICS",IF(VLOOKUP($C2591,nautics!$B$2:$F$1200,5,FALSE())="","",VLOOKUP($C2591,nautics!$B$2:$F$1200,5,FALSE())),IF($A2591="ST",IF(VLOOKUP($C2591,st!$B$2:$F$400,5,FALSE())="","",VLOOKUP($C2591,st!$B$2:$F$400,5,FALSE())),""))),"")</f>
        <v/>
      </c>
      <c r="H2591" s="35" t="s">
        <v>344</v>
      </c>
      <c r="I2591" s="35" t="s">
        <v>31</v>
      </c>
      <c r="J2591" s="35" t="s">
        <v>3564</v>
      </c>
      <c r="K2591" s="35">
        <f t="shared" si="10"/>
        <v>19</v>
      </c>
      <c r="L2591" s="35" t="s">
        <v>455</v>
      </c>
      <c r="M2591" s="35" t="s">
        <v>456</v>
      </c>
      <c r="N2591" s="35" t="s">
        <v>46</v>
      </c>
      <c r="O2591" s="35" t="s">
        <v>49</v>
      </c>
      <c r="P2591" s="35" t="s">
        <v>3567</v>
      </c>
      <c r="Q2591" s="35" t="s">
        <v>3569</v>
      </c>
      <c r="S2591" s="35" t="s">
        <v>65</v>
      </c>
      <c r="T2591" s="35" t="s">
        <v>68</v>
      </c>
      <c r="U2591" s="35" t="s">
        <v>3571</v>
      </c>
      <c r="W2591" s="35" t="s">
        <v>57</v>
      </c>
      <c r="X2591" s="35" t="s">
        <v>59</v>
      </c>
      <c r="Y2591" s="35" t="s">
        <v>460</v>
      </c>
      <c r="Z2591" s="35" t="s">
        <v>3574</v>
      </c>
    </row>
    <row r="2592" spans="1:26" ht="15" customHeight="1">
      <c r="A2592" s="35" t="s">
        <v>1308</v>
      </c>
      <c r="B2592" s="35" t="s">
        <v>3558</v>
      </c>
      <c r="C2592" s="35" t="s">
        <v>3578</v>
      </c>
      <c r="D2592" s="35">
        <f>IFERROR(IF($A2592="HDC",IF(VLOOKUP($C2592,hdc!$B$2:$F$1600,2,FALSE())="","",VLOOKUP($C2592,hdc!$B$2:$F$1600,2,FALSE())),IF($A2592="NAUTICS",IF(VLOOKUP($C2592,nautics!$B$2:$F$1200,2,FALSE())="","",VLOOKUP($C2592,nautics!$B$2:$F$1200,2,FALSE())),IF($A2592="ST",IF(VLOOKUP($C2592,st!$B$2:$F$400,2,FALSE())="","",VLOOKUP($C2592,st!$B$2:$F$400,2,FALSE())),""))),"")</f>
        <v>1</v>
      </c>
      <c r="E2592" s="35" t="str">
        <f>IFERROR(IF($A2592="HDC",IF(VLOOKUP($C2592,hdc!$B$2:$F$1600,3,FALSE())="","",VLOOKUP($C2592,hdc!$B$2:$F$1600,3,FALSE())),IF($A2592="NAUTICS",IF(VLOOKUP($C2592,nautics!$B$2:$F$1200,3,FALSE())="","",VLOOKUP($C2592,nautics!$B$2:$F$1200,3,FALSE())),IF($A2592="ST",IF(VLOOKUP($C2592,st!$B$2:$F$400,3,FALSE())="","",VLOOKUP($C2592,st!$B$2:$F$400,3,FALSE())),""))),"")</f>
        <v/>
      </c>
      <c r="F2592" s="35" t="str">
        <f>IFERROR(IF($A2592="HDC",IF(VLOOKUP($C2592,hdc!$B$2:$F$1600,4,FALSE())="","",VLOOKUP($C2592,hdc!$B$2:$F$1600,4,FALSE())),IF($A2592="NAUTICS",IF(VLOOKUP($C2592,nautics!$B$2:$F$1200,4,FALSE())="","",VLOOKUP($C2592,nautics!$B$2:$F$1200,4,FALSE())),IF($A2592="ST",IF(VLOOKUP($C2592,st!$B$2:$F$400,4,FALSE())="","",VLOOKUP($C2592,st!$B$2:$F$400,4,FALSE())),""))),"")</f>
        <v/>
      </c>
      <c r="G2592" s="35" t="str">
        <f>IFERROR(IF($A2592="HDC",IF(VLOOKUP($C2592,hdc!$B$2:$F$1600,5,FALSE())="","",VLOOKUP($C2592,hdc!$B$2:$F$1600,5,FALSE())),IF($A2592="NAUTICS",IF(VLOOKUP($C2592,nautics!$B$2:$F$1200,5,FALSE())="","",VLOOKUP($C2592,nautics!$B$2:$F$1200,5,FALSE())),IF($A2592="ST",IF(VLOOKUP($C2592,st!$B$2:$F$400,5,FALSE())="","",VLOOKUP($C2592,st!$B$2:$F$400,5,FALSE())),""))),"")</f>
        <v/>
      </c>
      <c r="H2592" s="35" t="s">
        <v>344</v>
      </c>
      <c r="I2592" s="35" t="s">
        <v>31</v>
      </c>
      <c r="J2592" s="35" t="s">
        <v>3580</v>
      </c>
      <c r="K2592" s="35">
        <f t="shared" si="10"/>
        <v>13</v>
      </c>
      <c r="L2592" s="35" t="s">
        <v>455</v>
      </c>
      <c r="M2592" s="35" t="s">
        <v>456</v>
      </c>
      <c r="N2592" s="35" t="s">
        <v>46</v>
      </c>
      <c r="O2592" s="35" t="s">
        <v>49</v>
      </c>
      <c r="P2592" s="35" t="s">
        <v>3582</v>
      </c>
      <c r="Q2592" s="35" t="s">
        <v>3583</v>
      </c>
      <c r="S2592" s="35" t="s">
        <v>65</v>
      </c>
      <c r="T2592" s="35" t="s">
        <v>68</v>
      </c>
      <c r="U2592" s="35" t="s">
        <v>3585</v>
      </c>
      <c r="W2592" s="35" t="s">
        <v>57</v>
      </c>
      <c r="X2592" s="35" t="s">
        <v>59</v>
      </c>
      <c r="Y2592" s="35" t="s">
        <v>460</v>
      </c>
      <c r="Z2592" s="35" t="s">
        <v>3587</v>
      </c>
    </row>
    <row r="2593" spans="1:26" ht="15" customHeight="1">
      <c r="A2593" s="35" t="s">
        <v>1308</v>
      </c>
      <c r="B2593" s="35" t="s">
        <v>3558</v>
      </c>
      <c r="C2593" s="35" t="s">
        <v>3588</v>
      </c>
      <c r="D2593" s="35">
        <f>IFERROR(IF($A2593="HDC",IF(VLOOKUP($C2593,hdc!$B$2:$F$1600,2,FALSE())="","",VLOOKUP($C2593,hdc!$B$2:$F$1600,2,FALSE())),IF($A2593="NAUTICS",IF(VLOOKUP($C2593,nautics!$B$2:$F$1200,2,FALSE())="","",VLOOKUP($C2593,nautics!$B$2:$F$1200,2,FALSE())),IF($A2593="ST",IF(VLOOKUP($C2593,st!$B$2:$F$400,2,FALSE())="","",VLOOKUP($C2593,st!$B$2:$F$400,2,FALSE())),""))),"")</f>
        <v>1</v>
      </c>
      <c r="E2593" s="35" t="str">
        <f>IFERROR(IF($A2593="HDC",IF(VLOOKUP($C2593,hdc!$B$2:$F$1600,3,FALSE())="","",VLOOKUP($C2593,hdc!$B$2:$F$1600,3,FALSE())),IF($A2593="NAUTICS",IF(VLOOKUP($C2593,nautics!$B$2:$F$1200,3,FALSE())="","",VLOOKUP($C2593,nautics!$B$2:$F$1200,3,FALSE())),IF($A2593="ST",IF(VLOOKUP($C2593,st!$B$2:$F$400,3,FALSE())="","",VLOOKUP($C2593,st!$B$2:$F$400,3,FALSE())),""))),"")</f>
        <v/>
      </c>
      <c r="F2593" s="35" t="str">
        <f>IFERROR(IF($A2593="HDC",IF(VLOOKUP($C2593,hdc!$B$2:$F$1600,4,FALSE())="","",VLOOKUP($C2593,hdc!$B$2:$F$1600,4,FALSE())),IF($A2593="NAUTICS",IF(VLOOKUP($C2593,nautics!$B$2:$F$1200,4,FALSE())="","",VLOOKUP($C2593,nautics!$B$2:$F$1200,4,FALSE())),IF($A2593="ST",IF(VLOOKUP($C2593,st!$B$2:$F$400,4,FALSE())="","",VLOOKUP($C2593,st!$B$2:$F$400,4,FALSE())),""))),"")</f>
        <v/>
      </c>
      <c r="G2593" s="35" t="str">
        <f>IFERROR(IF($A2593="HDC",IF(VLOOKUP($C2593,hdc!$B$2:$F$1600,5,FALSE())="","",VLOOKUP($C2593,hdc!$B$2:$F$1600,5,FALSE())),IF($A2593="NAUTICS",IF(VLOOKUP($C2593,nautics!$B$2:$F$1200,5,FALSE())="","",VLOOKUP($C2593,nautics!$B$2:$F$1200,5,FALSE())),IF($A2593="ST",IF(VLOOKUP($C2593,st!$B$2:$F$400,5,FALSE())="","",VLOOKUP($C2593,st!$B$2:$F$400,5,FALSE())),""))),"")</f>
        <v/>
      </c>
      <c r="H2593" s="35" t="s">
        <v>145</v>
      </c>
      <c r="I2593" s="35" t="s">
        <v>34</v>
      </c>
      <c r="J2593" s="35" t="s">
        <v>3591</v>
      </c>
      <c r="K2593" s="35">
        <f t="shared" si="10"/>
        <v>25</v>
      </c>
      <c r="L2593" s="35" t="s">
        <v>3592</v>
      </c>
      <c r="M2593" s="35" t="s">
        <v>3593</v>
      </c>
      <c r="N2593" s="35" t="s">
        <v>46</v>
      </c>
      <c r="O2593" s="35" t="s">
        <v>49</v>
      </c>
      <c r="P2593" s="35" t="s">
        <v>3567</v>
      </c>
      <c r="Q2593" s="35" t="s">
        <v>3569</v>
      </c>
      <c r="S2593" s="35" t="s">
        <v>65</v>
      </c>
      <c r="T2593" s="35" t="s">
        <v>68</v>
      </c>
      <c r="U2593" s="35" t="s">
        <v>3599</v>
      </c>
      <c r="W2593" s="35" t="s">
        <v>57</v>
      </c>
      <c r="X2593" s="35" t="s">
        <v>59</v>
      </c>
      <c r="Y2593" s="35" t="s">
        <v>3601</v>
      </c>
      <c r="Z2593" s="35" t="s">
        <v>3602</v>
      </c>
    </row>
    <row r="2594" spans="1:26" ht="15" customHeight="1">
      <c r="A2594" s="35" t="s">
        <v>1308</v>
      </c>
      <c r="B2594" s="35" t="s">
        <v>3558</v>
      </c>
      <c r="C2594" s="35" t="s">
        <v>3604</v>
      </c>
      <c r="D2594" s="35">
        <f>IFERROR(IF($A2594="HDC",IF(VLOOKUP($C2594,hdc!$B$2:$F$1600,2,FALSE())="","",VLOOKUP($C2594,hdc!$B$2:$F$1600,2,FALSE())),IF($A2594="NAUTICS",IF(VLOOKUP($C2594,nautics!$B$2:$F$1200,2,FALSE())="","",VLOOKUP($C2594,nautics!$B$2:$F$1200,2,FALSE())),IF($A2594="ST",IF(VLOOKUP($C2594,st!$B$2:$F$400,2,FALSE())="","",VLOOKUP($C2594,st!$B$2:$F$400,2,FALSE())),""))),"")</f>
        <v>1</v>
      </c>
      <c r="E2594" s="35" t="str">
        <f>IFERROR(IF($A2594="HDC",IF(VLOOKUP($C2594,hdc!$B$2:$F$1600,3,FALSE())="","",VLOOKUP($C2594,hdc!$B$2:$F$1600,3,FALSE())),IF($A2594="NAUTICS",IF(VLOOKUP($C2594,nautics!$B$2:$F$1200,3,FALSE())="","",VLOOKUP($C2594,nautics!$B$2:$F$1200,3,FALSE())),IF($A2594="ST",IF(VLOOKUP($C2594,st!$B$2:$F$400,3,FALSE())="","",VLOOKUP($C2594,st!$B$2:$F$400,3,FALSE())),""))),"")</f>
        <v/>
      </c>
      <c r="F2594" s="35" t="str">
        <f>IFERROR(IF($A2594="HDC",IF(VLOOKUP($C2594,hdc!$B$2:$F$1600,4,FALSE())="","",VLOOKUP($C2594,hdc!$B$2:$F$1600,4,FALSE())),IF($A2594="NAUTICS",IF(VLOOKUP($C2594,nautics!$B$2:$F$1200,4,FALSE())="","",VLOOKUP($C2594,nautics!$B$2:$F$1200,4,FALSE())),IF($A2594="ST",IF(VLOOKUP($C2594,st!$B$2:$F$400,4,FALSE())="","",VLOOKUP($C2594,st!$B$2:$F$400,4,FALSE())),""))),"")</f>
        <v/>
      </c>
      <c r="G2594" s="35" t="str">
        <f>IFERROR(IF($A2594="HDC",IF(VLOOKUP($C2594,hdc!$B$2:$F$1600,5,FALSE())="","",VLOOKUP($C2594,hdc!$B$2:$F$1600,5,FALSE())),IF($A2594="NAUTICS",IF(VLOOKUP($C2594,nautics!$B$2:$F$1200,5,FALSE())="","",VLOOKUP($C2594,nautics!$B$2:$F$1200,5,FALSE())),IF($A2594="ST",IF(VLOOKUP($C2594,st!$B$2:$F$400,5,FALSE())="","",VLOOKUP($C2594,st!$B$2:$F$400,5,FALSE())),""))),"")</f>
        <v/>
      </c>
      <c r="H2594" s="35" t="s">
        <v>145</v>
      </c>
      <c r="I2594" s="35" t="s">
        <v>34</v>
      </c>
      <c r="J2594" s="35" t="s">
        <v>3606</v>
      </c>
      <c r="K2594" s="35">
        <f t="shared" si="10"/>
        <v>17</v>
      </c>
      <c r="L2594" s="35" t="s">
        <v>1242</v>
      </c>
      <c r="M2594" s="35" t="s">
        <v>1243</v>
      </c>
      <c r="N2594" s="35" t="s">
        <v>46</v>
      </c>
      <c r="O2594" s="35" t="s">
        <v>49</v>
      </c>
      <c r="P2594" s="35" t="s">
        <v>3582</v>
      </c>
      <c r="Q2594" s="35" t="s">
        <v>3583</v>
      </c>
      <c r="S2594" s="35" t="s">
        <v>65</v>
      </c>
      <c r="T2594" s="35" t="s">
        <v>68</v>
      </c>
      <c r="U2594" s="35" t="s">
        <v>3609</v>
      </c>
      <c r="W2594" s="35" t="s">
        <v>57</v>
      </c>
      <c r="X2594" s="35" t="s">
        <v>59</v>
      </c>
      <c r="Y2594" s="35" t="s">
        <v>1255</v>
      </c>
      <c r="Z2594" s="35" t="s">
        <v>3610</v>
      </c>
    </row>
    <row r="2595" spans="1:26" ht="15" customHeight="1">
      <c r="A2595" s="35" t="s">
        <v>1308</v>
      </c>
      <c r="B2595" s="35" t="s">
        <v>3558</v>
      </c>
      <c r="C2595" s="35" t="s">
        <v>3612</v>
      </c>
      <c r="D2595" s="35">
        <f>IFERROR(IF($A2595="HDC",IF(VLOOKUP($C2595,hdc!$B$2:$F$1600,2,FALSE())="","",VLOOKUP($C2595,hdc!$B$2:$F$1600,2,FALSE())),IF($A2595="NAUTICS",IF(VLOOKUP($C2595,nautics!$B$2:$F$1200,2,FALSE())="","",VLOOKUP($C2595,nautics!$B$2:$F$1200,2,FALSE())),IF($A2595="ST",IF(VLOOKUP($C2595,st!$B$2:$F$400,2,FALSE())="","",VLOOKUP($C2595,st!$B$2:$F$400,2,FALSE())),""))),"")</f>
        <v>1</v>
      </c>
      <c r="E2595" s="35">
        <f>IFERROR(IF($A2595="HDC",IF(VLOOKUP($C2595,hdc!$B$2:$F$1600,3,FALSE())="","",VLOOKUP($C2595,hdc!$B$2:$F$1600,3,FALSE())),IF($A2595="NAUTICS",IF(VLOOKUP($C2595,nautics!$B$2:$F$1200,3,FALSE())="","",VLOOKUP($C2595,nautics!$B$2:$F$1200,3,FALSE())),IF($A2595="ST",IF(VLOOKUP($C2595,st!$B$2:$F$400,3,FALSE())="","",VLOOKUP($C2595,st!$B$2:$F$400,3,FALSE())),""))),"")</f>
        <v>1</v>
      </c>
      <c r="F2595" s="35" t="str">
        <f>IFERROR(IF($A2595="HDC",IF(VLOOKUP($C2595,hdc!$B$2:$F$1600,4,FALSE())="","",VLOOKUP($C2595,hdc!$B$2:$F$1600,4,FALSE())),IF($A2595="NAUTICS",IF(VLOOKUP($C2595,nautics!$B$2:$F$1200,4,FALSE())="","",VLOOKUP($C2595,nautics!$B$2:$F$1200,4,FALSE())),IF($A2595="ST",IF(VLOOKUP($C2595,st!$B$2:$F$400,4,FALSE())="","",VLOOKUP($C2595,st!$B$2:$F$400,4,FALSE())),""))),"")</f>
        <v/>
      </c>
      <c r="G2595" s="35" t="str">
        <f>IFERROR(IF($A2595="HDC",IF(VLOOKUP($C2595,hdc!$B$2:$F$1600,5,FALSE())="","",VLOOKUP($C2595,hdc!$B$2:$F$1600,5,FALSE())),IF($A2595="NAUTICS",IF(VLOOKUP($C2595,nautics!$B$2:$F$1200,5,FALSE())="","",VLOOKUP($C2595,nautics!$B$2:$F$1200,5,FALSE())),IF($A2595="ST",IF(VLOOKUP($C2595,st!$B$2:$F$400,5,FALSE())="","",VLOOKUP($C2595,st!$B$2:$F$400,5,FALSE())),""))),"")</f>
        <v/>
      </c>
      <c r="H2595" s="35" t="s">
        <v>415</v>
      </c>
      <c r="I2595" s="35" t="s">
        <v>31</v>
      </c>
      <c r="J2595" s="35" t="s">
        <v>3614</v>
      </c>
      <c r="K2595" s="35">
        <f t="shared" si="10"/>
        <v>23</v>
      </c>
      <c r="L2595" s="35" t="s">
        <v>637</v>
      </c>
      <c r="M2595" s="35" t="s">
        <v>639</v>
      </c>
      <c r="N2595" s="35" t="s">
        <v>46</v>
      </c>
      <c r="O2595" s="35" t="s">
        <v>49</v>
      </c>
      <c r="P2595" s="35" t="s">
        <v>3592</v>
      </c>
      <c r="Q2595" s="35" t="s">
        <v>3593</v>
      </c>
      <c r="S2595" s="35" t="s">
        <v>46</v>
      </c>
      <c r="T2595" s="35" t="s">
        <v>49</v>
      </c>
      <c r="U2595" s="35" t="s">
        <v>3617</v>
      </c>
      <c r="W2595" s="35" t="s">
        <v>78</v>
      </c>
      <c r="X2595" s="35" t="s">
        <v>1888</v>
      </c>
      <c r="Y2595" s="35" t="s">
        <v>646</v>
      </c>
      <c r="Z2595" s="35" t="s">
        <v>3601</v>
      </c>
    </row>
    <row r="2596" spans="1:26" ht="15" customHeight="1">
      <c r="A2596" s="35" t="s">
        <v>1308</v>
      </c>
      <c r="B2596" s="35" t="s">
        <v>3558</v>
      </c>
      <c r="C2596" s="35" t="s">
        <v>3621</v>
      </c>
      <c r="D2596" s="35">
        <f>IFERROR(IF($A2596="HDC",IF(VLOOKUP($C2596,hdc!$B$2:$F$1600,2,FALSE())="","",VLOOKUP($C2596,hdc!$B$2:$F$1600,2,FALSE())),IF($A2596="NAUTICS",IF(VLOOKUP($C2596,nautics!$B$2:$F$1200,2,FALSE())="","",VLOOKUP($C2596,nautics!$B$2:$F$1200,2,FALSE())),IF($A2596="ST",IF(VLOOKUP($C2596,st!$B$2:$F$400,2,FALSE())="","",VLOOKUP($C2596,st!$B$2:$F$400,2,FALSE())),""))),"")</f>
        <v>1</v>
      </c>
      <c r="E2596" s="35">
        <f>IFERROR(IF($A2596="HDC",IF(VLOOKUP($C2596,hdc!$B$2:$F$1600,3,FALSE())="","",VLOOKUP($C2596,hdc!$B$2:$F$1600,3,FALSE())),IF($A2596="NAUTICS",IF(VLOOKUP($C2596,nautics!$B$2:$F$1200,3,FALSE())="","",VLOOKUP($C2596,nautics!$B$2:$F$1200,3,FALSE())),IF($A2596="ST",IF(VLOOKUP($C2596,st!$B$2:$F$400,3,FALSE())="","",VLOOKUP($C2596,st!$B$2:$F$400,3,FALSE())),""))),"")</f>
        <v>1</v>
      </c>
      <c r="F2596" s="35" t="str">
        <f>IFERROR(IF($A2596="HDC",IF(VLOOKUP($C2596,hdc!$B$2:$F$1600,4,FALSE())="","",VLOOKUP($C2596,hdc!$B$2:$F$1600,4,FALSE())),IF($A2596="NAUTICS",IF(VLOOKUP($C2596,nautics!$B$2:$F$1200,4,FALSE())="","",VLOOKUP($C2596,nautics!$B$2:$F$1200,4,FALSE())),IF($A2596="ST",IF(VLOOKUP($C2596,st!$B$2:$F$400,4,FALSE())="","",VLOOKUP($C2596,st!$B$2:$F$400,4,FALSE())),""))),"")</f>
        <v/>
      </c>
      <c r="G2596" s="35" t="str">
        <f>IFERROR(IF($A2596="HDC",IF(VLOOKUP($C2596,hdc!$B$2:$F$1600,5,FALSE())="","",VLOOKUP($C2596,hdc!$B$2:$F$1600,5,FALSE())),IF($A2596="NAUTICS",IF(VLOOKUP($C2596,nautics!$B$2:$F$1200,5,FALSE())="","",VLOOKUP($C2596,nautics!$B$2:$F$1200,5,FALSE())),IF($A2596="ST",IF(VLOOKUP($C2596,st!$B$2:$F$400,5,FALSE())="","",VLOOKUP($C2596,st!$B$2:$F$400,5,FALSE())),""))),"")</f>
        <v/>
      </c>
      <c r="H2596" s="35" t="s">
        <v>415</v>
      </c>
      <c r="I2596" s="35" t="s">
        <v>31</v>
      </c>
      <c r="J2596" s="35" t="s">
        <v>1852</v>
      </c>
      <c r="K2596" s="35">
        <f t="shared" si="10"/>
        <v>12</v>
      </c>
      <c r="L2596" s="35" t="s">
        <v>637</v>
      </c>
      <c r="M2596" s="35" t="s">
        <v>639</v>
      </c>
      <c r="N2596" s="35" t="s">
        <v>46</v>
      </c>
      <c r="O2596" s="35" t="s">
        <v>49</v>
      </c>
      <c r="P2596" s="35" t="s">
        <v>1242</v>
      </c>
      <c r="Q2596" s="35" t="s">
        <v>1243</v>
      </c>
      <c r="S2596" s="35" t="s">
        <v>46</v>
      </c>
      <c r="T2596" s="35" t="s">
        <v>49</v>
      </c>
      <c r="U2596" s="35" t="s">
        <v>2686</v>
      </c>
      <c r="W2596" s="35" t="s">
        <v>78</v>
      </c>
      <c r="X2596" s="35" t="s">
        <v>1888</v>
      </c>
      <c r="Y2596" s="35" t="s">
        <v>646</v>
      </c>
      <c r="Z2596" s="35" t="s">
        <v>1255</v>
      </c>
    </row>
    <row r="2597" spans="1:26" ht="15" customHeight="1">
      <c r="A2597" s="35" t="s">
        <v>1308</v>
      </c>
      <c r="B2597" s="35" t="s">
        <v>3632</v>
      </c>
      <c r="C2597" s="35" t="s">
        <v>3634</v>
      </c>
      <c r="D2597" s="35">
        <f>IFERROR(IF($A2597="HDC",IF(VLOOKUP($C2597,hdc!$B$2:$F$1600,2,FALSE())="","",VLOOKUP($C2597,hdc!$B$2:$F$1600,2,FALSE())),IF($A2597="NAUTICS",IF(VLOOKUP($C2597,nautics!$B$2:$F$1200,2,FALSE())="","",VLOOKUP($C2597,nautics!$B$2:$F$1200,2,FALSE())),IF($A2597="ST",IF(VLOOKUP($C2597,st!$B$2:$F$400,2,FALSE())="","",VLOOKUP($C2597,st!$B$2:$F$400,2,FALSE())),""))),"")</f>
        <v>1</v>
      </c>
      <c r="E2597" s="35" t="str">
        <f>IFERROR(IF($A2597="HDC",IF(VLOOKUP($C2597,hdc!$B$2:$F$1600,3,FALSE())="","",VLOOKUP($C2597,hdc!$B$2:$F$1600,3,FALSE())),IF($A2597="NAUTICS",IF(VLOOKUP($C2597,nautics!$B$2:$F$1200,3,FALSE())="","",VLOOKUP($C2597,nautics!$B$2:$F$1200,3,FALSE())),IF($A2597="ST",IF(VLOOKUP($C2597,st!$B$2:$F$400,3,FALSE())="","",VLOOKUP($C2597,st!$B$2:$F$400,3,FALSE())),""))),"")</f>
        <v/>
      </c>
      <c r="F2597" s="35" t="str">
        <f>IFERROR(IF($A2597="HDC",IF(VLOOKUP($C2597,hdc!$B$2:$F$1600,4,FALSE())="","",VLOOKUP($C2597,hdc!$B$2:$F$1600,4,FALSE())),IF($A2597="NAUTICS",IF(VLOOKUP($C2597,nautics!$B$2:$F$1200,4,FALSE())="","",VLOOKUP($C2597,nautics!$B$2:$F$1200,4,FALSE())),IF($A2597="ST",IF(VLOOKUP($C2597,st!$B$2:$F$400,4,FALSE())="","",VLOOKUP($C2597,st!$B$2:$F$400,4,FALSE())),""))),"")</f>
        <v/>
      </c>
      <c r="G2597" s="35" t="str">
        <f>IFERROR(IF($A2597="HDC",IF(VLOOKUP($C2597,hdc!$B$2:$F$1600,5,FALSE())="","",VLOOKUP($C2597,hdc!$B$2:$F$1600,5,FALSE())),IF($A2597="NAUTICS",IF(VLOOKUP($C2597,nautics!$B$2:$F$1200,5,FALSE())="","",VLOOKUP($C2597,nautics!$B$2:$F$1200,5,FALSE())),IF($A2597="ST",IF(VLOOKUP($C2597,st!$B$2:$F$400,5,FALSE())="","",VLOOKUP($C2597,st!$B$2:$F$400,5,FALSE())),""))),"")</f>
        <v/>
      </c>
      <c r="H2597" s="35" t="s">
        <v>1080</v>
      </c>
      <c r="I2597" s="35" t="s">
        <v>31</v>
      </c>
      <c r="J2597" s="35" t="s">
        <v>3639</v>
      </c>
      <c r="K2597" s="35">
        <f t="shared" si="10"/>
        <v>36</v>
      </c>
      <c r="L2597" s="35" t="s">
        <v>169</v>
      </c>
      <c r="M2597" s="35" t="s">
        <v>172</v>
      </c>
      <c r="N2597" s="35" t="s">
        <v>174</v>
      </c>
      <c r="O2597" s="35" t="s">
        <v>175</v>
      </c>
      <c r="P2597" s="35" t="s">
        <v>3592</v>
      </c>
      <c r="Q2597" s="35" t="s">
        <v>3593</v>
      </c>
      <c r="S2597" s="35" t="s">
        <v>46</v>
      </c>
      <c r="T2597" s="35" t="s">
        <v>49</v>
      </c>
      <c r="U2597" s="35" t="s">
        <v>3645</v>
      </c>
      <c r="W2597" s="35" t="s">
        <v>57</v>
      </c>
      <c r="X2597" s="35" t="s">
        <v>59</v>
      </c>
      <c r="Y2597" s="35" t="s">
        <v>180</v>
      </c>
      <c r="Z2597" s="35" t="s">
        <v>3601</v>
      </c>
    </row>
    <row r="2598" spans="1:26" ht="15" customHeight="1">
      <c r="A2598" s="35" t="s">
        <v>1308</v>
      </c>
      <c r="B2598" s="35" t="s">
        <v>3632</v>
      </c>
      <c r="C2598" s="35" t="s">
        <v>3648</v>
      </c>
      <c r="D2598" s="35">
        <f>IFERROR(IF($A2598="HDC",IF(VLOOKUP($C2598,hdc!$B$2:$F$1600,2,FALSE())="","",VLOOKUP($C2598,hdc!$B$2:$F$1600,2,FALSE())),IF($A2598="NAUTICS",IF(VLOOKUP($C2598,nautics!$B$2:$F$1200,2,FALSE())="","",VLOOKUP($C2598,nautics!$B$2:$F$1200,2,FALSE())),IF($A2598="ST",IF(VLOOKUP($C2598,st!$B$2:$F$400,2,FALSE())="","",VLOOKUP($C2598,st!$B$2:$F$400,2,FALSE())),""))),"")</f>
        <v>1</v>
      </c>
      <c r="E2598" s="35">
        <f>IFERROR(IF($A2598="HDC",IF(VLOOKUP($C2598,hdc!$B$2:$F$1600,3,FALSE())="","",VLOOKUP($C2598,hdc!$B$2:$F$1600,3,FALSE())),IF($A2598="NAUTICS",IF(VLOOKUP($C2598,nautics!$B$2:$F$1200,3,FALSE())="","",VLOOKUP($C2598,nautics!$B$2:$F$1200,3,FALSE())),IF($A2598="ST",IF(VLOOKUP($C2598,st!$B$2:$F$400,3,FALSE())="","",VLOOKUP($C2598,st!$B$2:$F$400,3,FALSE())),""))),"")</f>
        <v>1</v>
      </c>
      <c r="F2598" s="35" t="str">
        <f>IFERROR(IF($A2598="HDC",IF(VLOOKUP($C2598,hdc!$B$2:$F$1600,4,FALSE())="","",VLOOKUP($C2598,hdc!$B$2:$F$1600,4,FALSE())),IF($A2598="NAUTICS",IF(VLOOKUP($C2598,nautics!$B$2:$F$1200,4,FALSE())="","",VLOOKUP($C2598,nautics!$B$2:$F$1200,4,FALSE())),IF($A2598="ST",IF(VLOOKUP($C2598,st!$B$2:$F$400,4,FALSE())="","",VLOOKUP($C2598,st!$B$2:$F$400,4,FALSE())),""))),"")</f>
        <v/>
      </c>
      <c r="G2598" s="35" t="str">
        <f>IFERROR(IF($A2598="HDC",IF(VLOOKUP($C2598,hdc!$B$2:$F$1600,5,FALSE())="","",VLOOKUP($C2598,hdc!$B$2:$F$1600,5,FALSE())),IF($A2598="NAUTICS",IF(VLOOKUP($C2598,nautics!$B$2:$F$1200,5,FALSE())="","",VLOOKUP($C2598,nautics!$B$2:$F$1200,5,FALSE())),IF($A2598="ST",IF(VLOOKUP($C2598,st!$B$2:$F$400,5,FALSE())="","",VLOOKUP($C2598,st!$B$2:$F$400,5,FALSE())),""))),"")</f>
        <v/>
      </c>
      <c r="H2598" s="35" t="s">
        <v>259</v>
      </c>
      <c r="I2598" s="35" t="s">
        <v>31</v>
      </c>
      <c r="J2598" s="35" t="s">
        <v>530</v>
      </c>
      <c r="K2598" s="35">
        <f t="shared" si="10"/>
        <v>17</v>
      </c>
      <c r="L2598" s="35" t="s">
        <v>637</v>
      </c>
      <c r="M2598" s="35" t="s">
        <v>639</v>
      </c>
      <c r="N2598" s="35" t="s">
        <v>46</v>
      </c>
      <c r="O2598" s="35" t="s">
        <v>49</v>
      </c>
      <c r="P2598" s="35" t="s">
        <v>3592</v>
      </c>
      <c r="Q2598" s="35" t="s">
        <v>3593</v>
      </c>
      <c r="S2598" s="35" t="s">
        <v>46</v>
      </c>
      <c r="T2598" s="35" t="s">
        <v>49</v>
      </c>
      <c r="U2598" s="35" t="s">
        <v>3657</v>
      </c>
      <c r="W2598" s="35" t="s">
        <v>78</v>
      </c>
      <c r="X2598" s="35" t="s">
        <v>59</v>
      </c>
      <c r="Y2598" s="35" t="s">
        <v>646</v>
      </c>
      <c r="Z2598" s="35" t="s">
        <v>3601</v>
      </c>
    </row>
    <row r="2599" spans="1:26" ht="15" customHeight="1">
      <c r="A2599" s="35" t="s">
        <v>1308</v>
      </c>
      <c r="B2599" s="35" t="s">
        <v>3632</v>
      </c>
      <c r="C2599" s="35" t="s">
        <v>3661</v>
      </c>
      <c r="D2599" s="35">
        <f>IFERROR(IF($A2599="HDC",IF(VLOOKUP($C2599,hdc!$B$2:$F$1600,2,FALSE())="","",VLOOKUP($C2599,hdc!$B$2:$F$1600,2,FALSE())),IF($A2599="NAUTICS",IF(VLOOKUP($C2599,nautics!$B$2:$F$1200,2,FALSE())="","",VLOOKUP($C2599,nautics!$B$2:$F$1200,2,FALSE())),IF($A2599="ST",IF(VLOOKUP($C2599,st!$B$2:$F$400,2,FALSE())="","",VLOOKUP($C2599,st!$B$2:$F$400,2,FALSE())),""))),"")</f>
        <v>1</v>
      </c>
      <c r="E2599" s="35">
        <f>IFERROR(IF($A2599="HDC",IF(VLOOKUP($C2599,hdc!$B$2:$F$1600,3,FALSE())="","",VLOOKUP($C2599,hdc!$B$2:$F$1600,3,FALSE())),IF($A2599="NAUTICS",IF(VLOOKUP($C2599,nautics!$B$2:$F$1200,3,FALSE())="","",VLOOKUP($C2599,nautics!$B$2:$F$1200,3,FALSE())),IF($A2599="ST",IF(VLOOKUP($C2599,st!$B$2:$F$400,3,FALSE())="","",VLOOKUP($C2599,st!$B$2:$F$400,3,FALSE())),""))),"")</f>
        <v>1</v>
      </c>
      <c r="F2599" s="35" t="str">
        <f>IFERROR(IF($A2599="HDC",IF(VLOOKUP($C2599,hdc!$B$2:$F$1600,4,FALSE())="","",VLOOKUP($C2599,hdc!$B$2:$F$1600,4,FALSE())),IF($A2599="NAUTICS",IF(VLOOKUP($C2599,nautics!$B$2:$F$1200,4,FALSE())="","",VLOOKUP($C2599,nautics!$B$2:$F$1200,4,FALSE())),IF($A2599="ST",IF(VLOOKUP($C2599,st!$B$2:$F$400,4,FALSE())="","",VLOOKUP($C2599,st!$B$2:$F$400,4,FALSE())),""))),"")</f>
        <v/>
      </c>
      <c r="G2599" s="35" t="str">
        <f>IFERROR(IF($A2599="HDC",IF(VLOOKUP($C2599,hdc!$B$2:$F$1600,5,FALSE())="","",VLOOKUP($C2599,hdc!$B$2:$F$1600,5,FALSE())),IF($A2599="NAUTICS",IF(VLOOKUP($C2599,nautics!$B$2:$F$1200,5,FALSE())="","",VLOOKUP($C2599,nautics!$B$2:$F$1200,5,FALSE())),IF($A2599="ST",IF(VLOOKUP($C2599,st!$B$2:$F$400,5,FALSE())="","",VLOOKUP($C2599,st!$B$2:$F$400,5,FALSE())),""))),"")</f>
        <v/>
      </c>
      <c r="H2599" s="35" t="s">
        <v>259</v>
      </c>
      <c r="I2599" s="35" t="s">
        <v>31</v>
      </c>
      <c r="J2599" s="35" t="s">
        <v>3664</v>
      </c>
      <c r="K2599" s="35">
        <f t="shared" si="10"/>
        <v>62</v>
      </c>
      <c r="L2599" s="35" t="s">
        <v>3592</v>
      </c>
      <c r="M2599" s="35" t="s">
        <v>3593</v>
      </c>
      <c r="N2599" s="35" t="s">
        <v>46</v>
      </c>
      <c r="O2599" s="35" t="s">
        <v>49</v>
      </c>
      <c r="P2599" s="35" t="s">
        <v>3666</v>
      </c>
      <c r="Q2599" s="35" t="s">
        <v>3667</v>
      </c>
      <c r="S2599" s="35" t="s">
        <v>2834</v>
      </c>
      <c r="T2599" s="35" t="s">
        <v>2834</v>
      </c>
      <c r="U2599" s="35" t="s">
        <v>3672</v>
      </c>
      <c r="W2599" s="35" t="s">
        <v>57</v>
      </c>
      <c r="X2599" s="35" t="s">
        <v>59</v>
      </c>
      <c r="Y2599" s="35" t="s">
        <v>3601</v>
      </c>
      <c r="Z2599" s="35" t="s">
        <v>3673</v>
      </c>
    </row>
    <row r="2600" spans="1:26" ht="15" customHeight="1">
      <c r="A2600" s="35" t="s">
        <v>1308</v>
      </c>
      <c r="B2600" s="35" t="s">
        <v>3632</v>
      </c>
      <c r="C2600" s="35" t="s">
        <v>3675</v>
      </c>
      <c r="D2600" s="35">
        <f>IFERROR(IF($A2600="HDC",IF(VLOOKUP($C2600,hdc!$B$2:$F$1600,2,FALSE())="","",VLOOKUP($C2600,hdc!$B$2:$F$1600,2,FALSE())),IF($A2600="NAUTICS",IF(VLOOKUP($C2600,nautics!$B$2:$F$1200,2,FALSE())="","",VLOOKUP($C2600,nautics!$B$2:$F$1200,2,FALSE())),IF($A2600="ST",IF(VLOOKUP($C2600,st!$B$2:$F$400,2,FALSE())="","",VLOOKUP($C2600,st!$B$2:$F$400,2,FALSE())),""))),"")</f>
        <v>1</v>
      </c>
      <c r="E2600" s="35">
        <f>IFERROR(IF($A2600="HDC",IF(VLOOKUP($C2600,hdc!$B$2:$F$1600,3,FALSE())="","",VLOOKUP($C2600,hdc!$B$2:$F$1600,3,FALSE())),IF($A2600="NAUTICS",IF(VLOOKUP($C2600,nautics!$B$2:$F$1200,3,FALSE())="","",VLOOKUP($C2600,nautics!$B$2:$F$1200,3,FALSE())),IF($A2600="ST",IF(VLOOKUP($C2600,st!$B$2:$F$400,3,FALSE())="","",VLOOKUP($C2600,st!$B$2:$F$400,3,FALSE())),""))),"")</f>
        <v>1</v>
      </c>
      <c r="F2600" s="35" t="str">
        <f>IFERROR(IF($A2600="HDC",IF(VLOOKUP($C2600,hdc!$B$2:$F$1600,4,FALSE())="","",VLOOKUP($C2600,hdc!$B$2:$F$1600,4,FALSE())),IF($A2600="NAUTICS",IF(VLOOKUP($C2600,nautics!$B$2:$F$1200,4,FALSE())="","",VLOOKUP($C2600,nautics!$B$2:$F$1200,4,FALSE())),IF($A2600="ST",IF(VLOOKUP($C2600,st!$B$2:$F$400,4,FALSE())="","",VLOOKUP($C2600,st!$B$2:$F$400,4,FALSE())),""))),"")</f>
        <v/>
      </c>
      <c r="G2600" s="35" t="str">
        <f>IFERROR(IF($A2600="HDC",IF(VLOOKUP($C2600,hdc!$B$2:$F$1600,5,FALSE())="","",VLOOKUP($C2600,hdc!$B$2:$F$1600,5,FALSE())),IF($A2600="NAUTICS",IF(VLOOKUP($C2600,nautics!$B$2:$F$1200,5,FALSE())="","",VLOOKUP($C2600,nautics!$B$2:$F$1200,5,FALSE())),IF($A2600="ST",IF(VLOOKUP($C2600,st!$B$2:$F$400,5,FALSE())="","",VLOOKUP($C2600,st!$B$2:$F$400,5,FALSE())),""))),"")</f>
        <v/>
      </c>
      <c r="H2600" s="35" t="s">
        <v>259</v>
      </c>
      <c r="I2600" s="35" t="s">
        <v>31</v>
      </c>
      <c r="J2600" s="35" t="s">
        <v>3664</v>
      </c>
      <c r="K2600" s="35">
        <f t="shared" si="10"/>
        <v>62</v>
      </c>
      <c r="L2600" s="35" t="s">
        <v>3592</v>
      </c>
      <c r="M2600" s="35" t="s">
        <v>3593</v>
      </c>
      <c r="N2600" s="35" t="s">
        <v>46</v>
      </c>
      <c r="O2600" s="35" t="s">
        <v>49</v>
      </c>
      <c r="P2600" s="35" t="s">
        <v>3666</v>
      </c>
      <c r="Q2600" s="35" t="s">
        <v>3667</v>
      </c>
      <c r="S2600" s="35" t="s">
        <v>2834</v>
      </c>
      <c r="T2600" s="35" t="s">
        <v>2834</v>
      </c>
      <c r="U2600" s="35" t="s">
        <v>3672</v>
      </c>
      <c r="W2600" s="35" t="s">
        <v>57</v>
      </c>
      <c r="X2600" s="35" t="s">
        <v>59</v>
      </c>
      <c r="Y2600" s="35" t="s">
        <v>3601</v>
      </c>
      <c r="Z2600" s="35" t="s">
        <v>3673</v>
      </c>
    </row>
    <row r="2601" spans="1:26" ht="15" customHeight="1">
      <c r="A2601" s="35" t="s">
        <v>1308</v>
      </c>
      <c r="B2601" s="35" t="s">
        <v>3632</v>
      </c>
      <c r="C2601" s="35" t="s">
        <v>3681</v>
      </c>
      <c r="D2601" s="35">
        <f>IFERROR(IF($A2601="HDC",IF(VLOOKUP($C2601,hdc!$B$2:$F$1600,2,FALSE())="","",VLOOKUP($C2601,hdc!$B$2:$F$1600,2,FALSE())),IF($A2601="NAUTICS",IF(VLOOKUP($C2601,nautics!$B$2:$F$1200,2,FALSE())="","",VLOOKUP($C2601,nautics!$B$2:$F$1200,2,FALSE())),IF($A2601="ST",IF(VLOOKUP($C2601,st!$B$2:$F$400,2,FALSE())="","",VLOOKUP($C2601,st!$B$2:$F$400,2,FALSE())),""))),"")</f>
        <v>1</v>
      </c>
      <c r="E2601" s="35">
        <f>IFERROR(IF($A2601="HDC",IF(VLOOKUP($C2601,hdc!$B$2:$F$1600,3,FALSE())="","",VLOOKUP($C2601,hdc!$B$2:$F$1600,3,FALSE())),IF($A2601="NAUTICS",IF(VLOOKUP($C2601,nautics!$B$2:$F$1200,3,FALSE())="","",VLOOKUP($C2601,nautics!$B$2:$F$1200,3,FALSE())),IF($A2601="ST",IF(VLOOKUP($C2601,st!$B$2:$F$400,3,FALSE())="","",VLOOKUP($C2601,st!$B$2:$F$400,3,FALSE())),""))),"")</f>
        <v>1</v>
      </c>
      <c r="F2601" s="35" t="str">
        <f>IFERROR(IF($A2601="HDC",IF(VLOOKUP($C2601,hdc!$B$2:$F$1600,4,FALSE())="","",VLOOKUP($C2601,hdc!$B$2:$F$1600,4,FALSE())),IF($A2601="NAUTICS",IF(VLOOKUP($C2601,nautics!$B$2:$F$1200,4,FALSE())="","",VLOOKUP($C2601,nautics!$B$2:$F$1200,4,FALSE())),IF($A2601="ST",IF(VLOOKUP($C2601,st!$B$2:$F$400,4,FALSE())="","",VLOOKUP($C2601,st!$B$2:$F$400,4,FALSE())),""))),"")</f>
        <v/>
      </c>
      <c r="G2601" s="35" t="str">
        <f>IFERROR(IF($A2601="HDC",IF(VLOOKUP($C2601,hdc!$B$2:$F$1600,5,FALSE())="","",VLOOKUP($C2601,hdc!$B$2:$F$1600,5,FALSE())),IF($A2601="NAUTICS",IF(VLOOKUP($C2601,nautics!$B$2:$F$1200,5,FALSE())="","",VLOOKUP($C2601,nautics!$B$2:$F$1200,5,FALSE())),IF($A2601="ST",IF(VLOOKUP($C2601,st!$B$2:$F$400,5,FALSE())="","",VLOOKUP($C2601,st!$B$2:$F$400,5,FALSE())),""))),"")</f>
        <v/>
      </c>
      <c r="H2601" s="35" t="s">
        <v>259</v>
      </c>
      <c r="I2601" s="35" t="s">
        <v>31</v>
      </c>
      <c r="J2601" s="35" t="s">
        <v>3684</v>
      </c>
      <c r="K2601" s="35">
        <f t="shared" si="10"/>
        <v>42</v>
      </c>
      <c r="L2601" s="35" t="s">
        <v>3592</v>
      </c>
      <c r="M2601" s="35" t="s">
        <v>3593</v>
      </c>
      <c r="N2601" s="35" t="s">
        <v>46</v>
      </c>
      <c r="O2601" s="35" t="s">
        <v>49</v>
      </c>
      <c r="P2601" s="35" t="s">
        <v>3690</v>
      </c>
      <c r="Q2601" s="35" t="s">
        <v>3692</v>
      </c>
      <c r="S2601" s="35" t="s">
        <v>1838</v>
      </c>
      <c r="T2601" s="35" t="s">
        <v>1839</v>
      </c>
      <c r="U2601" s="35" t="s">
        <v>3694</v>
      </c>
      <c r="W2601" s="35" t="s">
        <v>57</v>
      </c>
      <c r="X2601" s="35" t="s">
        <v>59</v>
      </c>
      <c r="Y2601" s="35" t="s">
        <v>3601</v>
      </c>
      <c r="Z2601" s="35" t="s">
        <v>2930</v>
      </c>
    </row>
    <row r="2602" spans="1:26" ht="15" customHeight="1">
      <c r="A2602" s="35" t="s">
        <v>1308</v>
      </c>
      <c r="B2602" s="35" t="s">
        <v>3632</v>
      </c>
      <c r="C2602" s="35" t="s">
        <v>3696</v>
      </c>
      <c r="D2602" s="35">
        <f>IFERROR(IF($A2602="HDC",IF(VLOOKUP($C2602,hdc!$B$2:$F$1600,2,FALSE())="","",VLOOKUP($C2602,hdc!$B$2:$F$1600,2,FALSE())),IF($A2602="NAUTICS",IF(VLOOKUP($C2602,nautics!$B$2:$F$1200,2,FALSE())="","",VLOOKUP($C2602,nautics!$B$2:$F$1200,2,FALSE())),IF($A2602="ST",IF(VLOOKUP($C2602,st!$B$2:$F$400,2,FALSE())="","",VLOOKUP($C2602,st!$B$2:$F$400,2,FALSE())),""))),"")</f>
        <v>1</v>
      </c>
      <c r="E2602" s="35">
        <f>IFERROR(IF($A2602="HDC",IF(VLOOKUP($C2602,hdc!$B$2:$F$1600,3,FALSE())="","",VLOOKUP($C2602,hdc!$B$2:$F$1600,3,FALSE())),IF($A2602="NAUTICS",IF(VLOOKUP($C2602,nautics!$B$2:$F$1200,3,FALSE())="","",VLOOKUP($C2602,nautics!$B$2:$F$1200,3,FALSE())),IF($A2602="ST",IF(VLOOKUP($C2602,st!$B$2:$F$400,3,FALSE())="","",VLOOKUP($C2602,st!$B$2:$F$400,3,FALSE())),""))),"")</f>
        <v>1</v>
      </c>
      <c r="F2602" s="35" t="str">
        <f>IFERROR(IF($A2602="HDC",IF(VLOOKUP($C2602,hdc!$B$2:$F$1600,4,FALSE())="","",VLOOKUP($C2602,hdc!$B$2:$F$1600,4,FALSE())),IF($A2602="NAUTICS",IF(VLOOKUP($C2602,nautics!$B$2:$F$1200,4,FALSE())="","",VLOOKUP($C2602,nautics!$B$2:$F$1200,4,FALSE())),IF($A2602="ST",IF(VLOOKUP($C2602,st!$B$2:$F$400,4,FALSE())="","",VLOOKUP($C2602,st!$B$2:$F$400,4,FALSE())),""))),"")</f>
        <v/>
      </c>
      <c r="G2602" s="35" t="str">
        <f>IFERROR(IF($A2602="HDC",IF(VLOOKUP($C2602,hdc!$B$2:$F$1600,5,FALSE())="","",VLOOKUP($C2602,hdc!$B$2:$F$1600,5,FALSE())),IF($A2602="NAUTICS",IF(VLOOKUP($C2602,nautics!$B$2:$F$1200,5,FALSE())="","",VLOOKUP($C2602,nautics!$B$2:$F$1200,5,FALSE())),IF($A2602="ST",IF(VLOOKUP($C2602,st!$B$2:$F$400,5,FALSE())="","",VLOOKUP($C2602,st!$B$2:$F$400,5,FALSE())),""))),"")</f>
        <v/>
      </c>
      <c r="H2602" s="35" t="s">
        <v>259</v>
      </c>
      <c r="I2602" s="35" t="s">
        <v>31</v>
      </c>
      <c r="J2602" s="35" t="s">
        <v>3684</v>
      </c>
      <c r="K2602" s="35">
        <f t="shared" si="10"/>
        <v>42</v>
      </c>
      <c r="L2602" s="35" t="s">
        <v>3592</v>
      </c>
      <c r="M2602" s="35" t="s">
        <v>3593</v>
      </c>
      <c r="N2602" s="35" t="s">
        <v>46</v>
      </c>
      <c r="O2602" s="35" t="s">
        <v>49</v>
      </c>
      <c r="P2602" s="35" t="s">
        <v>3690</v>
      </c>
      <c r="Q2602" s="35" t="s">
        <v>3692</v>
      </c>
      <c r="S2602" s="35" t="s">
        <v>1838</v>
      </c>
      <c r="T2602" s="35" t="s">
        <v>1839</v>
      </c>
      <c r="U2602" s="35" t="s">
        <v>3694</v>
      </c>
      <c r="W2602" s="35" t="s">
        <v>57</v>
      </c>
      <c r="X2602" s="35" t="s">
        <v>59</v>
      </c>
      <c r="Y2602" s="35" t="s">
        <v>3601</v>
      </c>
      <c r="Z2602" s="35" t="s">
        <v>2930</v>
      </c>
    </row>
    <row r="2603" spans="1:26" ht="15" customHeight="1">
      <c r="A2603" s="35" t="s">
        <v>1308</v>
      </c>
      <c r="B2603" s="35" t="s">
        <v>3632</v>
      </c>
      <c r="C2603" s="35" t="s">
        <v>3701</v>
      </c>
      <c r="D2603" s="35">
        <f>IFERROR(IF($A2603="HDC",IF(VLOOKUP($C2603,hdc!$B$2:$F$1600,2,FALSE())="","",VLOOKUP($C2603,hdc!$B$2:$F$1600,2,FALSE())),IF($A2603="NAUTICS",IF(VLOOKUP($C2603,nautics!$B$2:$F$1200,2,FALSE())="","",VLOOKUP($C2603,nautics!$B$2:$F$1200,2,FALSE())),IF($A2603="ST",IF(VLOOKUP($C2603,st!$B$2:$F$400,2,FALSE())="","",VLOOKUP($C2603,st!$B$2:$F$400,2,FALSE())),""))),"")</f>
        <v>1</v>
      </c>
      <c r="E2603" s="35">
        <f>IFERROR(IF($A2603="HDC",IF(VLOOKUP($C2603,hdc!$B$2:$F$1600,3,FALSE())="","",VLOOKUP($C2603,hdc!$B$2:$F$1600,3,FALSE())),IF($A2603="NAUTICS",IF(VLOOKUP($C2603,nautics!$B$2:$F$1200,3,FALSE())="","",VLOOKUP($C2603,nautics!$B$2:$F$1200,3,FALSE())),IF($A2603="ST",IF(VLOOKUP($C2603,st!$B$2:$F$400,3,FALSE())="","",VLOOKUP($C2603,st!$B$2:$F$400,3,FALSE())),""))),"")</f>
        <v>1</v>
      </c>
      <c r="F2603" s="35" t="str">
        <f>IFERROR(IF($A2603="HDC",IF(VLOOKUP($C2603,hdc!$B$2:$F$1600,4,FALSE())="","",VLOOKUP($C2603,hdc!$B$2:$F$1600,4,FALSE())),IF($A2603="NAUTICS",IF(VLOOKUP($C2603,nautics!$B$2:$F$1200,4,FALSE())="","",VLOOKUP($C2603,nautics!$B$2:$F$1200,4,FALSE())),IF($A2603="ST",IF(VLOOKUP($C2603,st!$B$2:$F$400,4,FALSE())="","",VLOOKUP($C2603,st!$B$2:$F$400,4,FALSE())),""))),"")</f>
        <v/>
      </c>
      <c r="G2603" s="35" t="str">
        <f>IFERROR(IF($A2603="HDC",IF(VLOOKUP($C2603,hdc!$B$2:$F$1600,5,FALSE())="","",VLOOKUP($C2603,hdc!$B$2:$F$1600,5,FALSE())),IF($A2603="NAUTICS",IF(VLOOKUP($C2603,nautics!$B$2:$F$1200,5,FALSE())="","",VLOOKUP($C2603,nautics!$B$2:$F$1200,5,FALSE())),IF($A2603="ST",IF(VLOOKUP($C2603,st!$B$2:$F$400,5,FALSE())="","",VLOOKUP($C2603,st!$B$2:$F$400,5,FALSE())),""))),"")</f>
        <v/>
      </c>
      <c r="H2603" s="35" t="s">
        <v>259</v>
      </c>
      <c r="I2603" s="35" t="s">
        <v>31</v>
      </c>
      <c r="J2603" s="35" t="s">
        <v>3664</v>
      </c>
      <c r="K2603" s="35">
        <f t="shared" si="10"/>
        <v>62</v>
      </c>
      <c r="L2603" s="35" t="s">
        <v>3592</v>
      </c>
      <c r="M2603" s="35" t="s">
        <v>3593</v>
      </c>
      <c r="N2603" s="35" t="s">
        <v>46</v>
      </c>
      <c r="O2603" s="35" t="s">
        <v>49</v>
      </c>
      <c r="P2603" s="35" t="s">
        <v>3666</v>
      </c>
      <c r="Q2603" s="35" t="s">
        <v>3667</v>
      </c>
      <c r="S2603" s="35" t="s">
        <v>2834</v>
      </c>
      <c r="T2603" s="35" t="s">
        <v>2834</v>
      </c>
      <c r="U2603" s="35" t="s">
        <v>3672</v>
      </c>
      <c r="W2603" s="35" t="s">
        <v>57</v>
      </c>
      <c r="X2603" s="35" t="s">
        <v>59</v>
      </c>
      <c r="Y2603" s="35" t="s">
        <v>3601</v>
      </c>
      <c r="Z2603" s="35" t="s">
        <v>3673</v>
      </c>
    </row>
    <row r="2604" spans="1:26" ht="15" customHeight="1">
      <c r="A2604" s="35" t="s">
        <v>1308</v>
      </c>
      <c r="B2604" s="35" t="s">
        <v>3632</v>
      </c>
      <c r="C2604" s="35" t="s">
        <v>3708</v>
      </c>
      <c r="D2604" s="35">
        <f>IFERROR(IF($A2604="HDC",IF(VLOOKUP($C2604,hdc!$B$2:$F$1600,2,FALSE())="","",VLOOKUP($C2604,hdc!$B$2:$F$1600,2,FALSE())),IF($A2604="NAUTICS",IF(VLOOKUP($C2604,nautics!$B$2:$F$1200,2,FALSE())="","",VLOOKUP($C2604,nautics!$B$2:$F$1200,2,FALSE())),IF($A2604="ST",IF(VLOOKUP($C2604,st!$B$2:$F$400,2,FALSE())="","",VLOOKUP($C2604,st!$B$2:$F$400,2,FALSE())),""))),"")</f>
        <v>1</v>
      </c>
      <c r="E2604" s="35">
        <f>IFERROR(IF($A2604="HDC",IF(VLOOKUP($C2604,hdc!$B$2:$F$1600,3,FALSE())="","",VLOOKUP($C2604,hdc!$B$2:$F$1600,3,FALSE())),IF($A2604="NAUTICS",IF(VLOOKUP($C2604,nautics!$B$2:$F$1200,3,FALSE())="","",VLOOKUP($C2604,nautics!$B$2:$F$1200,3,FALSE())),IF($A2604="ST",IF(VLOOKUP($C2604,st!$B$2:$F$400,3,FALSE())="","",VLOOKUP($C2604,st!$B$2:$F$400,3,FALSE())),""))),"")</f>
        <v>1</v>
      </c>
      <c r="F2604" s="35" t="str">
        <f>IFERROR(IF($A2604="HDC",IF(VLOOKUP($C2604,hdc!$B$2:$F$1600,4,FALSE())="","",VLOOKUP($C2604,hdc!$B$2:$F$1600,4,FALSE())),IF($A2604="NAUTICS",IF(VLOOKUP($C2604,nautics!$B$2:$F$1200,4,FALSE())="","",VLOOKUP($C2604,nautics!$B$2:$F$1200,4,FALSE())),IF($A2604="ST",IF(VLOOKUP($C2604,st!$B$2:$F$400,4,FALSE())="","",VLOOKUP($C2604,st!$B$2:$F$400,4,FALSE())),""))),"")</f>
        <v/>
      </c>
      <c r="G2604" s="35" t="str">
        <f>IFERROR(IF($A2604="HDC",IF(VLOOKUP($C2604,hdc!$B$2:$F$1600,5,FALSE())="","",VLOOKUP($C2604,hdc!$B$2:$F$1600,5,FALSE())),IF($A2604="NAUTICS",IF(VLOOKUP($C2604,nautics!$B$2:$F$1200,5,FALSE())="","",VLOOKUP($C2604,nautics!$B$2:$F$1200,5,FALSE())),IF($A2604="ST",IF(VLOOKUP($C2604,st!$B$2:$F$400,5,FALSE())="","",VLOOKUP($C2604,st!$B$2:$F$400,5,FALSE())),""))),"")</f>
        <v/>
      </c>
      <c r="H2604" s="35" t="s">
        <v>259</v>
      </c>
      <c r="I2604" s="35" t="s">
        <v>31</v>
      </c>
      <c r="J2604" s="35" t="s">
        <v>3710</v>
      </c>
      <c r="K2604" s="35">
        <f t="shared" si="10"/>
        <v>64</v>
      </c>
      <c r="L2604" s="35" t="s">
        <v>3592</v>
      </c>
      <c r="M2604" s="35" t="s">
        <v>3593</v>
      </c>
      <c r="N2604" s="35" t="s">
        <v>46</v>
      </c>
      <c r="O2604" s="35" t="s">
        <v>49</v>
      </c>
      <c r="P2604" s="35" t="s">
        <v>3712</v>
      </c>
      <c r="Q2604" s="35" t="s">
        <v>3713</v>
      </c>
      <c r="S2604" s="35" t="s">
        <v>842</v>
      </c>
      <c r="T2604" s="35" t="s">
        <v>843</v>
      </c>
      <c r="U2604" s="35" t="s">
        <v>3716</v>
      </c>
      <c r="W2604" s="35" t="s">
        <v>57</v>
      </c>
      <c r="X2604" s="35" t="s">
        <v>59</v>
      </c>
      <c r="Y2604" s="35" t="s">
        <v>3601</v>
      </c>
      <c r="Z2604" s="35" t="s">
        <v>3719</v>
      </c>
    </row>
    <row r="2605" spans="1:26" ht="15" customHeight="1">
      <c r="A2605" s="35" t="s">
        <v>1308</v>
      </c>
      <c r="B2605" s="35" t="s">
        <v>3632</v>
      </c>
      <c r="C2605" s="35" t="s">
        <v>3720</v>
      </c>
      <c r="D2605" s="35">
        <f>IFERROR(IF($A2605="HDC",IF(VLOOKUP($C2605,hdc!$B$2:$F$1600,2,FALSE())="","",VLOOKUP($C2605,hdc!$B$2:$F$1600,2,FALSE())),IF($A2605="NAUTICS",IF(VLOOKUP($C2605,nautics!$B$2:$F$1200,2,FALSE())="","",VLOOKUP($C2605,nautics!$B$2:$F$1200,2,FALSE())),IF($A2605="ST",IF(VLOOKUP($C2605,st!$B$2:$F$400,2,FALSE())="","",VLOOKUP($C2605,st!$B$2:$F$400,2,FALSE())),""))),"")</f>
        <v>1</v>
      </c>
      <c r="E2605" s="35">
        <f>IFERROR(IF($A2605="HDC",IF(VLOOKUP($C2605,hdc!$B$2:$F$1600,3,FALSE())="","",VLOOKUP($C2605,hdc!$B$2:$F$1600,3,FALSE())),IF($A2605="NAUTICS",IF(VLOOKUP($C2605,nautics!$B$2:$F$1200,3,FALSE())="","",VLOOKUP($C2605,nautics!$B$2:$F$1200,3,FALSE())),IF($A2605="ST",IF(VLOOKUP($C2605,st!$B$2:$F$400,3,FALSE())="","",VLOOKUP($C2605,st!$B$2:$F$400,3,FALSE())),""))),"")</f>
        <v>1</v>
      </c>
      <c r="F2605" s="35" t="str">
        <f>IFERROR(IF($A2605="HDC",IF(VLOOKUP($C2605,hdc!$B$2:$F$1600,4,FALSE())="","",VLOOKUP($C2605,hdc!$B$2:$F$1600,4,FALSE())),IF($A2605="NAUTICS",IF(VLOOKUP($C2605,nautics!$B$2:$F$1200,4,FALSE())="","",VLOOKUP($C2605,nautics!$B$2:$F$1200,4,FALSE())),IF($A2605="ST",IF(VLOOKUP($C2605,st!$B$2:$F$400,4,FALSE())="","",VLOOKUP($C2605,st!$B$2:$F$400,4,FALSE())),""))),"")</f>
        <v/>
      </c>
      <c r="G2605" s="35" t="str">
        <f>IFERROR(IF($A2605="HDC",IF(VLOOKUP($C2605,hdc!$B$2:$F$1600,5,FALSE())="","",VLOOKUP($C2605,hdc!$B$2:$F$1600,5,FALSE())),IF($A2605="NAUTICS",IF(VLOOKUP($C2605,nautics!$B$2:$F$1200,5,FALSE())="","",VLOOKUP($C2605,nautics!$B$2:$F$1200,5,FALSE())),IF($A2605="ST",IF(VLOOKUP($C2605,st!$B$2:$F$400,5,FALSE())="","",VLOOKUP($C2605,st!$B$2:$F$400,5,FALSE())),""))),"")</f>
        <v/>
      </c>
      <c r="H2605" s="35" t="s">
        <v>259</v>
      </c>
      <c r="I2605" s="35" t="s">
        <v>31</v>
      </c>
      <c r="J2605" s="35" t="s">
        <v>3722</v>
      </c>
      <c r="K2605" s="35">
        <f t="shared" si="10"/>
        <v>24</v>
      </c>
      <c r="L2605" s="35" t="s">
        <v>3592</v>
      </c>
      <c r="M2605" s="35" t="s">
        <v>3593</v>
      </c>
      <c r="N2605" s="35" t="s">
        <v>46</v>
      </c>
      <c r="O2605" s="35" t="s">
        <v>49</v>
      </c>
      <c r="P2605" s="35" t="s">
        <v>3724</v>
      </c>
      <c r="Q2605" s="35" t="s">
        <v>3726</v>
      </c>
      <c r="S2605" s="35" t="s">
        <v>65</v>
      </c>
      <c r="T2605" s="35" t="s">
        <v>68</v>
      </c>
      <c r="U2605" s="35" t="s">
        <v>3728</v>
      </c>
      <c r="W2605" s="35" t="s">
        <v>57</v>
      </c>
      <c r="X2605" s="35" t="s">
        <v>59</v>
      </c>
      <c r="Y2605" s="35" t="s">
        <v>3601</v>
      </c>
      <c r="Z2605" s="35" t="s">
        <v>3729</v>
      </c>
    </row>
    <row r="2606" spans="1:26" ht="15" customHeight="1">
      <c r="A2606" s="35" t="s">
        <v>1308</v>
      </c>
      <c r="B2606" s="35" t="s">
        <v>3632</v>
      </c>
      <c r="C2606" s="35" t="s">
        <v>3732</v>
      </c>
      <c r="D2606" s="35">
        <f>IFERROR(IF($A2606="HDC",IF(VLOOKUP($C2606,hdc!$B$2:$F$1600,2,FALSE())="","",VLOOKUP($C2606,hdc!$B$2:$F$1600,2,FALSE())),IF($A2606="NAUTICS",IF(VLOOKUP($C2606,nautics!$B$2:$F$1200,2,FALSE())="","",VLOOKUP($C2606,nautics!$B$2:$F$1200,2,FALSE())),IF($A2606="ST",IF(VLOOKUP($C2606,st!$B$2:$F$400,2,FALSE())="","",VLOOKUP($C2606,st!$B$2:$F$400,2,FALSE())),""))),"")</f>
        <v>1</v>
      </c>
      <c r="E2606" s="35">
        <f>IFERROR(IF($A2606="HDC",IF(VLOOKUP($C2606,hdc!$B$2:$F$1600,3,FALSE())="","",VLOOKUP($C2606,hdc!$B$2:$F$1600,3,FALSE())),IF($A2606="NAUTICS",IF(VLOOKUP($C2606,nautics!$B$2:$F$1200,3,FALSE())="","",VLOOKUP($C2606,nautics!$B$2:$F$1200,3,FALSE())),IF($A2606="ST",IF(VLOOKUP($C2606,st!$B$2:$F$400,3,FALSE())="","",VLOOKUP($C2606,st!$B$2:$F$400,3,FALSE())),""))),"")</f>
        <v>1</v>
      </c>
      <c r="F2606" s="35" t="str">
        <f>IFERROR(IF($A2606="HDC",IF(VLOOKUP($C2606,hdc!$B$2:$F$1600,4,FALSE())="","",VLOOKUP($C2606,hdc!$B$2:$F$1600,4,FALSE())),IF($A2606="NAUTICS",IF(VLOOKUP($C2606,nautics!$B$2:$F$1200,4,FALSE())="","",VLOOKUP($C2606,nautics!$B$2:$F$1200,4,FALSE())),IF($A2606="ST",IF(VLOOKUP($C2606,st!$B$2:$F$400,4,FALSE())="","",VLOOKUP($C2606,st!$B$2:$F$400,4,FALSE())),""))),"")</f>
        <v/>
      </c>
      <c r="G2606" s="35" t="str">
        <f>IFERROR(IF($A2606="HDC",IF(VLOOKUP($C2606,hdc!$B$2:$F$1600,5,FALSE())="","",VLOOKUP($C2606,hdc!$B$2:$F$1600,5,FALSE())),IF($A2606="NAUTICS",IF(VLOOKUP($C2606,nautics!$B$2:$F$1200,5,FALSE())="","",VLOOKUP($C2606,nautics!$B$2:$F$1200,5,FALSE())),IF($A2606="ST",IF(VLOOKUP($C2606,st!$B$2:$F$400,5,FALSE())="","",VLOOKUP($C2606,st!$B$2:$F$400,5,FALSE())),""))),"")</f>
        <v/>
      </c>
      <c r="H2606" s="35" t="s">
        <v>259</v>
      </c>
      <c r="I2606" s="35" t="s">
        <v>31</v>
      </c>
      <c r="J2606" s="35" t="s">
        <v>3734</v>
      </c>
      <c r="K2606" s="35">
        <f t="shared" si="10"/>
        <v>24</v>
      </c>
      <c r="L2606" s="35" t="s">
        <v>3592</v>
      </c>
      <c r="M2606" s="35" t="s">
        <v>3593</v>
      </c>
      <c r="N2606" s="35" t="s">
        <v>46</v>
      </c>
      <c r="O2606" s="35" t="s">
        <v>49</v>
      </c>
      <c r="P2606" s="35" t="s">
        <v>3724</v>
      </c>
      <c r="Q2606" s="35" t="s">
        <v>3726</v>
      </c>
      <c r="S2606" s="35" t="s">
        <v>65</v>
      </c>
      <c r="T2606" s="35" t="s">
        <v>68</v>
      </c>
      <c r="U2606" s="35" t="s">
        <v>3738</v>
      </c>
      <c r="W2606" s="35" t="s">
        <v>57</v>
      </c>
      <c r="X2606" s="35" t="s">
        <v>59</v>
      </c>
      <c r="Y2606" s="35" t="s">
        <v>3601</v>
      </c>
      <c r="Z2606" s="35" t="s">
        <v>3739</v>
      </c>
    </row>
    <row r="2607" spans="1:26" ht="15" customHeight="1">
      <c r="A2607" s="35" t="s">
        <v>1308</v>
      </c>
      <c r="B2607" s="35" t="s">
        <v>3632</v>
      </c>
      <c r="C2607" s="35" t="s">
        <v>3742</v>
      </c>
      <c r="D2607" s="35">
        <f>IFERROR(IF($A2607="HDC",IF(VLOOKUP($C2607,hdc!$B$2:$F$1600,2,FALSE())="","",VLOOKUP($C2607,hdc!$B$2:$F$1600,2,FALSE())),IF($A2607="NAUTICS",IF(VLOOKUP($C2607,nautics!$B$2:$F$1200,2,FALSE())="","",VLOOKUP($C2607,nautics!$B$2:$F$1200,2,FALSE())),IF($A2607="ST",IF(VLOOKUP($C2607,st!$B$2:$F$400,2,FALSE())="","",VLOOKUP($C2607,st!$B$2:$F$400,2,FALSE())),""))),"")</f>
        <v>1</v>
      </c>
      <c r="E2607" s="35">
        <f>IFERROR(IF($A2607="HDC",IF(VLOOKUP($C2607,hdc!$B$2:$F$1600,3,FALSE())="","",VLOOKUP($C2607,hdc!$B$2:$F$1600,3,FALSE())),IF($A2607="NAUTICS",IF(VLOOKUP($C2607,nautics!$B$2:$F$1200,3,FALSE())="","",VLOOKUP($C2607,nautics!$B$2:$F$1200,3,FALSE())),IF($A2607="ST",IF(VLOOKUP($C2607,st!$B$2:$F$400,3,FALSE())="","",VLOOKUP($C2607,st!$B$2:$F$400,3,FALSE())),""))),"")</f>
        <v>1</v>
      </c>
      <c r="F2607" s="35" t="str">
        <f>IFERROR(IF($A2607="HDC",IF(VLOOKUP($C2607,hdc!$B$2:$F$1600,4,FALSE())="","",VLOOKUP($C2607,hdc!$B$2:$F$1600,4,FALSE())),IF($A2607="NAUTICS",IF(VLOOKUP($C2607,nautics!$B$2:$F$1200,4,FALSE())="","",VLOOKUP($C2607,nautics!$B$2:$F$1200,4,FALSE())),IF($A2607="ST",IF(VLOOKUP($C2607,st!$B$2:$F$400,4,FALSE())="","",VLOOKUP($C2607,st!$B$2:$F$400,4,FALSE())),""))),"")</f>
        <v/>
      </c>
      <c r="G2607" s="35" t="str">
        <f>IFERROR(IF($A2607="HDC",IF(VLOOKUP($C2607,hdc!$B$2:$F$1600,5,FALSE())="","",VLOOKUP($C2607,hdc!$B$2:$F$1600,5,FALSE())),IF($A2607="NAUTICS",IF(VLOOKUP($C2607,nautics!$B$2:$F$1200,5,FALSE())="","",VLOOKUP($C2607,nautics!$B$2:$F$1200,5,FALSE())),IF($A2607="ST",IF(VLOOKUP($C2607,st!$B$2:$F$400,5,FALSE())="","",VLOOKUP($C2607,st!$B$2:$F$400,5,FALSE())),""))),"")</f>
        <v/>
      </c>
      <c r="H2607" s="35" t="s">
        <v>259</v>
      </c>
      <c r="I2607" s="35" t="s">
        <v>31</v>
      </c>
      <c r="J2607" s="35" t="s">
        <v>2358</v>
      </c>
      <c r="K2607" s="35">
        <f t="shared" si="10"/>
        <v>23</v>
      </c>
      <c r="L2607" s="35" t="s">
        <v>3592</v>
      </c>
      <c r="M2607" s="35" t="s">
        <v>3593</v>
      </c>
      <c r="N2607" s="35" t="s">
        <v>46</v>
      </c>
      <c r="O2607" s="35" t="s">
        <v>49</v>
      </c>
      <c r="P2607" s="35" t="s">
        <v>3749</v>
      </c>
      <c r="Q2607" s="35" t="s">
        <v>3750</v>
      </c>
      <c r="S2607" s="35" t="s">
        <v>65</v>
      </c>
      <c r="T2607" s="35" t="s">
        <v>68</v>
      </c>
      <c r="U2607" s="35" t="s">
        <v>3752</v>
      </c>
      <c r="W2607" s="35" t="s">
        <v>57</v>
      </c>
      <c r="X2607" s="35" t="s">
        <v>59</v>
      </c>
      <c r="Y2607" s="35" t="s">
        <v>3601</v>
      </c>
      <c r="Z2607" s="35" t="s">
        <v>3756</v>
      </c>
    </row>
    <row r="2608" spans="1:26" ht="15" customHeight="1">
      <c r="A2608" s="35" t="s">
        <v>1308</v>
      </c>
      <c r="B2608" s="35" t="s">
        <v>3632</v>
      </c>
      <c r="C2608" s="35" t="s">
        <v>3759</v>
      </c>
      <c r="D2608" s="35">
        <f>IFERROR(IF($A2608="HDC",IF(VLOOKUP($C2608,hdc!$B$2:$F$1600,2,FALSE())="","",VLOOKUP($C2608,hdc!$B$2:$F$1600,2,FALSE())),IF($A2608="NAUTICS",IF(VLOOKUP($C2608,nautics!$B$2:$F$1200,2,FALSE())="","",VLOOKUP($C2608,nautics!$B$2:$F$1200,2,FALSE())),IF($A2608="ST",IF(VLOOKUP($C2608,st!$B$2:$F$400,2,FALSE())="","",VLOOKUP($C2608,st!$B$2:$F$400,2,FALSE())),""))),"")</f>
        <v>1</v>
      </c>
      <c r="E2608" s="35">
        <f>IFERROR(IF($A2608="HDC",IF(VLOOKUP($C2608,hdc!$B$2:$F$1600,3,FALSE())="","",VLOOKUP($C2608,hdc!$B$2:$F$1600,3,FALSE())),IF($A2608="NAUTICS",IF(VLOOKUP($C2608,nautics!$B$2:$F$1200,3,FALSE())="","",VLOOKUP($C2608,nautics!$B$2:$F$1200,3,FALSE())),IF($A2608="ST",IF(VLOOKUP($C2608,st!$B$2:$F$400,3,FALSE())="","",VLOOKUP($C2608,st!$B$2:$F$400,3,FALSE())),""))),"")</f>
        <v>1</v>
      </c>
      <c r="F2608" s="35" t="str">
        <f>IFERROR(IF($A2608="HDC",IF(VLOOKUP($C2608,hdc!$B$2:$F$1600,4,FALSE())="","",VLOOKUP($C2608,hdc!$B$2:$F$1600,4,FALSE())),IF($A2608="NAUTICS",IF(VLOOKUP($C2608,nautics!$B$2:$F$1200,4,FALSE())="","",VLOOKUP($C2608,nautics!$B$2:$F$1200,4,FALSE())),IF($A2608="ST",IF(VLOOKUP($C2608,st!$B$2:$F$400,4,FALSE())="","",VLOOKUP($C2608,st!$B$2:$F$400,4,FALSE())),""))),"")</f>
        <v/>
      </c>
      <c r="G2608" s="35" t="str">
        <f>IFERROR(IF($A2608="HDC",IF(VLOOKUP($C2608,hdc!$B$2:$F$1600,5,FALSE())="","",VLOOKUP($C2608,hdc!$B$2:$F$1600,5,FALSE())),IF($A2608="NAUTICS",IF(VLOOKUP($C2608,nautics!$B$2:$F$1200,5,FALSE())="","",VLOOKUP($C2608,nautics!$B$2:$F$1200,5,FALSE())),IF($A2608="ST",IF(VLOOKUP($C2608,st!$B$2:$F$400,5,FALSE())="","",VLOOKUP($C2608,st!$B$2:$F$400,5,FALSE())),""))),"")</f>
        <v/>
      </c>
      <c r="H2608" s="35" t="s">
        <v>259</v>
      </c>
      <c r="I2608" s="35" t="s">
        <v>31</v>
      </c>
      <c r="J2608" s="35" t="s">
        <v>3762</v>
      </c>
      <c r="K2608" s="35">
        <f t="shared" si="10"/>
        <v>23</v>
      </c>
      <c r="L2608" s="35" t="s">
        <v>3592</v>
      </c>
      <c r="M2608" s="35" t="s">
        <v>3593</v>
      </c>
      <c r="N2608" s="35" t="s">
        <v>46</v>
      </c>
      <c r="O2608" s="35" t="s">
        <v>49</v>
      </c>
      <c r="P2608" s="35" t="s">
        <v>3749</v>
      </c>
      <c r="Q2608" s="35" t="s">
        <v>3750</v>
      </c>
      <c r="S2608" s="35" t="s">
        <v>65</v>
      </c>
      <c r="T2608" s="35" t="s">
        <v>68</v>
      </c>
      <c r="U2608" s="35" t="s">
        <v>3763</v>
      </c>
      <c r="W2608" s="35" t="s">
        <v>57</v>
      </c>
      <c r="X2608" s="35" t="s">
        <v>59</v>
      </c>
      <c r="Y2608" s="35" t="s">
        <v>3601</v>
      </c>
      <c r="Z2608" s="35" t="s">
        <v>3765</v>
      </c>
    </row>
    <row r="2609" spans="1:26" ht="15" customHeight="1">
      <c r="A2609" s="35" t="s">
        <v>1308</v>
      </c>
      <c r="B2609" s="35" t="s">
        <v>3632</v>
      </c>
      <c r="C2609" s="35" t="s">
        <v>3766</v>
      </c>
      <c r="D2609" s="35">
        <f>IFERROR(IF($A2609="HDC",IF(VLOOKUP($C2609,hdc!$B$2:$F$1600,2,FALSE())="","",VLOOKUP($C2609,hdc!$B$2:$F$1600,2,FALSE())),IF($A2609="NAUTICS",IF(VLOOKUP($C2609,nautics!$B$2:$F$1200,2,FALSE())="","",VLOOKUP($C2609,nautics!$B$2:$F$1200,2,FALSE())),IF($A2609="ST",IF(VLOOKUP($C2609,st!$B$2:$F$400,2,FALSE())="","",VLOOKUP($C2609,st!$B$2:$F$400,2,FALSE())),""))),"")</f>
        <v>1</v>
      </c>
      <c r="E2609" s="35">
        <f>IFERROR(IF($A2609="HDC",IF(VLOOKUP($C2609,hdc!$B$2:$F$1600,3,FALSE())="","",VLOOKUP($C2609,hdc!$B$2:$F$1600,3,FALSE())),IF($A2609="NAUTICS",IF(VLOOKUP($C2609,nautics!$B$2:$F$1200,3,FALSE())="","",VLOOKUP($C2609,nautics!$B$2:$F$1200,3,FALSE())),IF($A2609="ST",IF(VLOOKUP($C2609,st!$B$2:$F$400,3,FALSE())="","",VLOOKUP($C2609,st!$B$2:$F$400,3,FALSE())),""))),"")</f>
        <v>1</v>
      </c>
      <c r="F2609" s="35" t="str">
        <f>IFERROR(IF($A2609="HDC",IF(VLOOKUP($C2609,hdc!$B$2:$F$1600,4,FALSE())="","",VLOOKUP($C2609,hdc!$B$2:$F$1600,4,FALSE())),IF($A2609="NAUTICS",IF(VLOOKUP($C2609,nautics!$B$2:$F$1200,4,FALSE())="","",VLOOKUP($C2609,nautics!$B$2:$F$1200,4,FALSE())),IF($A2609="ST",IF(VLOOKUP($C2609,st!$B$2:$F$400,4,FALSE())="","",VLOOKUP($C2609,st!$B$2:$F$400,4,FALSE())),""))),"")</f>
        <v/>
      </c>
      <c r="G2609" s="35" t="str">
        <f>IFERROR(IF($A2609="HDC",IF(VLOOKUP($C2609,hdc!$B$2:$F$1600,5,FALSE())="","",VLOOKUP($C2609,hdc!$B$2:$F$1600,5,FALSE())),IF($A2609="NAUTICS",IF(VLOOKUP($C2609,nautics!$B$2:$F$1200,5,FALSE())="","",VLOOKUP($C2609,nautics!$B$2:$F$1200,5,FALSE())),IF($A2609="ST",IF(VLOOKUP($C2609,st!$B$2:$F$400,5,FALSE())="","",VLOOKUP($C2609,st!$B$2:$F$400,5,FALSE())),""))),"")</f>
        <v/>
      </c>
      <c r="H2609" s="35" t="s">
        <v>259</v>
      </c>
      <c r="I2609" s="35" t="s">
        <v>31</v>
      </c>
      <c r="J2609" s="35" t="s">
        <v>3769</v>
      </c>
      <c r="K2609" s="35">
        <f t="shared" si="10"/>
        <v>25</v>
      </c>
      <c r="L2609" s="35" t="s">
        <v>3592</v>
      </c>
      <c r="M2609" s="35" t="s">
        <v>3593</v>
      </c>
      <c r="N2609" s="35" t="s">
        <v>46</v>
      </c>
      <c r="O2609" s="35" t="s">
        <v>49</v>
      </c>
      <c r="P2609" s="35" t="s">
        <v>3770</v>
      </c>
      <c r="Q2609" s="35" t="s">
        <v>3771</v>
      </c>
      <c r="S2609" s="35" t="s">
        <v>65</v>
      </c>
      <c r="T2609" s="35" t="s">
        <v>68</v>
      </c>
      <c r="U2609" s="35" t="s">
        <v>3772</v>
      </c>
      <c r="W2609" s="35" t="s">
        <v>57</v>
      </c>
      <c r="X2609" s="35" t="s">
        <v>59</v>
      </c>
      <c r="Y2609" s="35" t="s">
        <v>3601</v>
      </c>
      <c r="Z2609" s="35" t="s">
        <v>3773</v>
      </c>
    </row>
    <row r="2610" spans="1:26" ht="15" customHeight="1">
      <c r="A2610" s="35" t="s">
        <v>1308</v>
      </c>
      <c r="B2610" s="35" t="s">
        <v>3632</v>
      </c>
      <c r="C2610" s="35" t="s">
        <v>3775</v>
      </c>
      <c r="D2610" s="35">
        <f>IFERROR(IF($A2610="HDC",IF(VLOOKUP($C2610,hdc!$B$2:$F$1600,2,FALSE())="","",VLOOKUP($C2610,hdc!$B$2:$F$1600,2,FALSE())),IF($A2610="NAUTICS",IF(VLOOKUP($C2610,nautics!$B$2:$F$1200,2,FALSE())="","",VLOOKUP($C2610,nautics!$B$2:$F$1200,2,FALSE())),IF($A2610="ST",IF(VLOOKUP($C2610,st!$B$2:$F$400,2,FALSE())="","",VLOOKUP($C2610,st!$B$2:$F$400,2,FALSE())),""))),"")</f>
        <v>1</v>
      </c>
      <c r="E2610" s="35">
        <f>IFERROR(IF($A2610="HDC",IF(VLOOKUP($C2610,hdc!$B$2:$F$1600,3,FALSE())="","",VLOOKUP($C2610,hdc!$B$2:$F$1600,3,FALSE())),IF($A2610="NAUTICS",IF(VLOOKUP($C2610,nautics!$B$2:$F$1200,3,FALSE())="","",VLOOKUP($C2610,nautics!$B$2:$F$1200,3,FALSE())),IF($A2610="ST",IF(VLOOKUP($C2610,st!$B$2:$F$400,3,FALSE())="","",VLOOKUP($C2610,st!$B$2:$F$400,3,FALSE())),""))),"")</f>
        <v>1</v>
      </c>
      <c r="F2610" s="35" t="str">
        <f>IFERROR(IF($A2610="HDC",IF(VLOOKUP($C2610,hdc!$B$2:$F$1600,4,FALSE())="","",VLOOKUP($C2610,hdc!$B$2:$F$1600,4,FALSE())),IF($A2610="NAUTICS",IF(VLOOKUP($C2610,nautics!$B$2:$F$1200,4,FALSE())="","",VLOOKUP($C2610,nautics!$B$2:$F$1200,4,FALSE())),IF($A2610="ST",IF(VLOOKUP($C2610,st!$B$2:$F$400,4,FALSE())="","",VLOOKUP($C2610,st!$B$2:$F$400,4,FALSE())),""))),"")</f>
        <v/>
      </c>
      <c r="G2610" s="35" t="str">
        <f>IFERROR(IF($A2610="HDC",IF(VLOOKUP($C2610,hdc!$B$2:$F$1600,5,FALSE())="","",VLOOKUP($C2610,hdc!$B$2:$F$1600,5,FALSE())),IF($A2610="NAUTICS",IF(VLOOKUP($C2610,nautics!$B$2:$F$1200,5,FALSE())="","",VLOOKUP($C2610,nautics!$B$2:$F$1200,5,FALSE())),IF($A2610="ST",IF(VLOOKUP($C2610,st!$B$2:$F$400,5,FALSE())="","",VLOOKUP($C2610,st!$B$2:$F$400,5,FALSE())),""))),"")</f>
        <v/>
      </c>
      <c r="H2610" s="35" t="s">
        <v>259</v>
      </c>
      <c r="I2610" s="35" t="s">
        <v>31</v>
      </c>
      <c r="J2610" s="35" t="s">
        <v>3778</v>
      </c>
      <c r="K2610" s="35">
        <f t="shared" si="10"/>
        <v>28</v>
      </c>
      <c r="L2610" s="35" t="s">
        <v>3592</v>
      </c>
      <c r="M2610" s="35" t="s">
        <v>3593</v>
      </c>
      <c r="N2610" s="35" t="s">
        <v>46</v>
      </c>
      <c r="O2610" s="35" t="s">
        <v>49</v>
      </c>
      <c r="P2610" s="35" t="s">
        <v>3782</v>
      </c>
      <c r="Q2610" s="35" t="s">
        <v>3784</v>
      </c>
      <c r="S2610" s="35" t="s">
        <v>65</v>
      </c>
      <c r="T2610" s="35" t="s">
        <v>68</v>
      </c>
      <c r="U2610" s="35" t="s">
        <v>3787</v>
      </c>
      <c r="W2610" s="35" t="s">
        <v>57</v>
      </c>
      <c r="X2610" s="35" t="s">
        <v>59</v>
      </c>
      <c r="Y2610" s="35" t="s">
        <v>3601</v>
      </c>
      <c r="Z2610" s="35" t="s">
        <v>3788</v>
      </c>
    </row>
    <row r="2611" spans="1:26" ht="15" customHeight="1">
      <c r="A2611" s="35" t="s">
        <v>1308</v>
      </c>
      <c r="B2611" s="35" t="s">
        <v>3632</v>
      </c>
      <c r="C2611" s="35" t="s">
        <v>3791</v>
      </c>
      <c r="D2611" s="35">
        <f>IFERROR(IF($A2611="HDC",IF(VLOOKUP($C2611,hdc!$B$2:$F$1600,2,FALSE())="","",VLOOKUP($C2611,hdc!$B$2:$F$1600,2,FALSE())),IF($A2611="NAUTICS",IF(VLOOKUP($C2611,nautics!$B$2:$F$1200,2,FALSE())="","",VLOOKUP($C2611,nautics!$B$2:$F$1200,2,FALSE())),IF($A2611="ST",IF(VLOOKUP($C2611,st!$B$2:$F$400,2,FALSE())="","",VLOOKUP($C2611,st!$B$2:$F$400,2,FALSE())),""))),"")</f>
        <v>1</v>
      </c>
      <c r="E2611" s="35">
        <f>IFERROR(IF($A2611="HDC",IF(VLOOKUP($C2611,hdc!$B$2:$F$1600,3,FALSE())="","",VLOOKUP($C2611,hdc!$B$2:$F$1600,3,FALSE())),IF($A2611="NAUTICS",IF(VLOOKUP($C2611,nautics!$B$2:$F$1200,3,FALSE())="","",VLOOKUP($C2611,nautics!$B$2:$F$1200,3,FALSE())),IF($A2611="ST",IF(VLOOKUP($C2611,st!$B$2:$F$400,3,FALSE())="","",VLOOKUP($C2611,st!$B$2:$F$400,3,FALSE())),""))),"")</f>
        <v>1</v>
      </c>
      <c r="F2611" s="35" t="str">
        <f>IFERROR(IF($A2611="HDC",IF(VLOOKUP($C2611,hdc!$B$2:$F$1600,4,FALSE())="","",VLOOKUP($C2611,hdc!$B$2:$F$1600,4,FALSE())),IF($A2611="NAUTICS",IF(VLOOKUP($C2611,nautics!$B$2:$F$1200,4,FALSE())="","",VLOOKUP($C2611,nautics!$B$2:$F$1200,4,FALSE())),IF($A2611="ST",IF(VLOOKUP($C2611,st!$B$2:$F$400,4,FALSE())="","",VLOOKUP($C2611,st!$B$2:$F$400,4,FALSE())),""))),"")</f>
        <v/>
      </c>
      <c r="G2611" s="35" t="str">
        <f>IFERROR(IF($A2611="HDC",IF(VLOOKUP($C2611,hdc!$B$2:$F$1600,5,FALSE())="","",VLOOKUP($C2611,hdc!$B$2:$F$1600,5,FALSE())),IF($A2611="NAUTICS",IF(VLOOKUP($C2611,nautics!$B$2:$F$1200,5,FALSE())="","",VLOOKUP($C2611,nautics!$B$2:$F$1200,5,FALSE())),IF($A2611="ST",IF(VLOOKUP($C2611,st!$B$2:$F$400,5,FALSE())="","",VLOOKUP($C2611,st!$B$2:$F$400,5,FALSE())),""))),"")</f>
        <v/>
      </c>
      <c r="H2611" s="35" t="s">
        <v>259</v>
      </c>
      <c r="I2611" s="35" t="s">
        <v>31</v>
      </c>
      <c r="J2611" s="35" t="s">
        <v>3793</v>
      </c>
      <c r="K2611" s="35">
        <f t="shared" si="10"/>
        <v>26</v>
      </c>
      <c r="L2611" s="35" t="s">
        <v>3592</v>
      </c>
      <c r="M2611" s="35" t="s">
        <v>3593</v>
      </c>
      <c r="N2611" s="35" t="s">
        <v>46</v>
      </c>
      <c r="O2611" s="35" t="s">
        <v>49</v>
      </c>
      <c r="P2611" s="35" t="s">
        <v>3798</v>
      </c>
      <c r="Q2611" s="35" t="s">
        <v>3800</v>
      </c>
      <c r="S2611" s="35" t="s">
        <v>65</v>
      </c>
      <c r="T2611" s="35" t="s">
        <v>68</v>
      </c>
      <c r="U2611" s="35" t="s">
        <v>3801</v>
      </c>
      <c r="W2611" s="35" t="s">
        <v>57</v>
      </c>
      <c r="X2611" s="35" t="s">
        <v>59</v>
      </c>
      <c r="Y2611" s="35" t="s">
        <v>3601</v>
      </c>
      <c r="Z2611" s="35" t="s">
        <v>3803</v>
      </c>
    </row>
    <row r="2612" spans="1:26" ht="15" customHeight="1">
      <c r="A2612" s="35" t="s">
        <v>1308</v>
      </c>
      <c r="B2612" s="35" t="s">
        <v>3632</v>
      </c>
      <c r="C2612" s="35" t="s">
        <v>3805</v>
      </c>
      <c r="D2612" s="35">
        <f>IFERROR(IF($A2612="HDC",IF(VLOOKUP($C2612,hdc!$B$2:$F$1600,2,FALSE())="","",VLOOKUP($C2612,hdc!$B$2:$F$1600,2,FALSE())),IF($A2612="NAUTICS",IF(VLOOKUP($C2612,nautics!$B$2:$F$1200,2,FALSE())="","",VLOOKUP($C2612,nautics!$B$2:$F$1200,2,FALSE())),IF($A2612="ST",IF(VLOOKUP($C2612,st!$B$2:$F$400,2,FALSE())="","",VLOOKUP($C2612,st!$B$2:$F$400,2,FALSE())),""))),"")</f>
        <v>1</v>
      </c>
      <c r="E2612" s="35">
        <f>IFERROR(IF($A2612="HDC",IF(VLOOKUP($C2612,hdc!$B$2:$F$1600,3,FALSE())="","",VLOOKUP($C2612,hdc!$B$2:$F$1600,3,FALSE())),IF($A2612="NAUTICS",IF(VLOOKUP($C2612,nautics!$B$2:$F$1200,3,FALSE())="","",VLOOKUP($C2612,nautics!$B$2:$F$1200,3,FALSE())),IF($A2612="ST",IF(VLOOKUP($C2612,st!$B$2:$F$400,3,FALSE())="","",VLOOKUP($C2612,st!$B$2:$F$400,3,FALSE())),""))),"")</f>
        <v>1</v>
      </c>
      <c r="F2612" s="35" t="str">
        <f>IFERROR(IF($A2612="HDC",IF(VLOOKUP($C2612,hdc!$B$2:$F$1600,4,FALSE())="","",VLOOKUP($C2612,hdc!$B$2:$F$1600,4,FALSE())),IF($A2612="NAUTICS",IF(VLOOKUP($C2612,nautics!$B$2:$F$1200,4,FALSE())="","",VLOOKUP($C2612,nautics!$B$2:$F$1200,4,FALSE())),IF($A2612="ST",IF(VLOOKUP($C2612,st!$B$2:$F$400,4,FALSE())="","",VLOOKUP($C2612,st!$B$2:$F$400,4,FALSE())),""))),"")</f>
        <v/>
      </c>
      <c r="G2612" s="35" t="str">
        <f>IFERROR(IF($A2612="HDC",IF(VLOOKUP($C2612,hdc!$B$2:$F$1600,5,FALSE())="","",VLOOKUP($C2612,hdc!$B$2:$F$1600,5,FALSE())),IF($A2612="NAUTICS",IF(VLOOKUP($C2612,nautics!$B$2:$F$1200,5,FALSE())="","",VLOOKUP($C2612,nautics!$B$2:$F$1200,5,FALSE())),IF($A2612="ST",IF(VLOOKUP($C2612,st!$B$2:$F$400,5,FALSE())="","",VLOOKUP($C2612,st!$B$2:$F$400,5,FALSE())),""))),"")</f>
        <v/>
      </c>
      <c r="H2612" s="35" t="s">
        <v>259</v>
      </c>
      <c r="I2612" s="35" t="s">
        <v>31</v>
      </c>
      <c r="J2612" s="35" t="s">
        <v>3808</v>
      </c>
      <c r="K2612" s="35">
        <f t="shared" si="10"/>
        <v>26</v>
      </c>
      <c r="L2612" s="35" t="s">
        <v>3592</v>
      </c>
      <c r="M2612" s="35" t="s">
        <v>3593</v>
      </c>
      <c r="N2612" s="35" t="s">
        <v>46</v>
      </c>
      <c r="O2612" s="35" t="s">
        <v>49</v>
      </c>
      <c r="P2612" s="35" t="s">
        <v>3812</v>
      </c>
      <c r="Q2612" s="35" t="s">
        <v>3813</v>
      </c>
      <c r="S2612" s="35" t="s">
        <v>65</v>
      </c>
      <c r="T2612" s="35" t="s">
        <v>68</v>
      </c>
      <c r="U2612" s="35" t="s">
        <v>3815</v>
      </c>
      <c r="W2612" s="35" t="s">
        <v>57</v>
      </c>
      <c r="X2612" s="35" t="s">
        <v>59</v>
      </c>
      <c r="Y2612" s="35" t="s">
        <v>3601</v>
      </c>
      <c r="Z2612" s="35" t="s">
        <v>3816</v>
      </c>
    </row>
    <row r="2613" spans="1:26" ht="15" customHeight="1">
      <c r="A2613" s="35" t="s">
        <v>1308</v>
      </c>
      <c r="B2613" s="35" t="s">
        <v>3632</v>
      </c>
      <c r="C2613" s="35" t="s">
        <v>3817</v>
      </c>
      <c r="D2613" s="35">
        <f>IFERROR(IF($A2613="HDC",IF(VLOOKUP($C2613,hdc!$B$2:$F$1600,2,FALSE())="","",VLOOKUP($C2613,hdc!$B$2:$F$1600,2,FALSE())),IF($A2613="NAUTICS",IF(VLOOKUP($C2613,nautics!$B$2:$F$1200,2,FALSE())="","",VLOOKUP($C2613,nautics!$B$2:$F$1200,2,FALSE())),IF($A2613="ST",IF(VLOOKUP($C2613,st!$B$2:$F$400,2,FALSE())="","",VLOOKUP($C2613,st!$B$2:$F$400,2,FALSE())),""))),"")</f>
        <v>1</v>
      </c>
      <c r="E2613" s="35">
        <f>IFERROR(IF($A2613="HDC",IF(VLOOKUP($C2613,hdc!$B$2:$F$1600,3,FALSE())="","",VLOOKUP($C2613,hdc!$B$2:$F$1600,3,FALSE())),IF($A2613="NAUTICS",IF(VLOOKUP($C2613,nautics!$B$2:$F$1200,3,FALSE())="","",VLOOKUP($C2613,nautics!$B$2:$F$1200,3,FALSE())),IF($A2613="ST",IF(VLOOKUP($C2613,st!$B$2:$F$400,3,FALSE())="","",VLOOKUP($C2613,st!$B$2:$F$400,3,FALSE())),""))),"")</f>
        <v>1</v>
      </c>
      <c r="F2613" s="35" t="str">
        <f>IFERROR(IF($A2613="HDC",IF(VLOOKUP($C2613,hdc!$B$2:$F$1600,4,FALSE())="","",VLOOKUP($C2613,hdc!$B$2:$F$1600,4,FALSE())),IF($A2613="NAUTICS",IF(VLOOKUP($C2613,nautics!$B$2:$F$1200,4,FALSE())="","",VLOOKUP($C2613,nautics!$B$2:$F$1200,4,FALSE())),IF($A2613="ST",IF(VLOOKUP($C2613,st!$B$2:$F$400,4,FALSE())="","",VLOOKUP($C2613,st!$B$2:$F$400,4,FALSE())),""))),"")</f>
        <v/>
      </c>
      <c r="G2613" s="35" t="str">
        <f>IFERROR(IF($A2613="HDC",IF(VLOOKUP($C2613,hdc!$B$2:$F$1600,5,FALSE())="","",VLOOKUP($C2613,hdc!$B$2:$F$1600,5,FALSE())),IF($A2613="NAUTICS",IF(VLOOKUP($C2613,nautics!$B$2:$F$1200,5,FALSE())="","",VLOOKUP($C2613,nautics!$B$2:$F$1200,5,FALSE())),IF($A2613="ST",IF(VLOOKUP($C2613,st!$B$2:$F$400,5,FALSE())="","",VLOOKUP($C2613,st!$B$2:$F$400,5,FALSE())),""))),"")</f>
        <v/>
      </c>
      <c r="H2613" s="35" t="s">
        <v>259</v>
      </c>
      <c r="I2613" s="35" t="s">
        <v>31</v>
      </c>
      <c r="J2613" s="35" t="s">
        <v>3664</v>
      </c>
      <c r="K2613" s="35">
        <f t="shared" si="10"/>
        <v>62</v>
      </c>
      <c r="L2613" s="35" t="s">
        <v>3592</v>
      </c>
      <c r="M2613" s="35" t="s">
        <v>3593</v>
      </c>
      <c r="N2613" s="35" t="s">
        <v>46</v>
      </c>
      <c r="O2613" s="35" t="s">
        <v>49</v>
      </c>
      <c r="P2613" s="35" t="s">
        <v>3666</v>
      </c>
      <c r="Q2613" s="35" t="s">
        <v>3667</v>
      </c>
      <c r="S2613" s="35" t="s">
        <v>2834</v>
      </c>
      <c r="T2613" s="35" t="s">
        <v>2834</v>
      </c>
      <c r="U2613" s="35" t="s">
        <v>3672</v>
      </c>
      <c r="W2613" s="35" t="s">
        <v>57</v>
      </c>
      <c r="X2613" s="35" t="s">
        <v>59</v>
      </c>
      <c r="Y2613" s="35" t="s">
        <v>3601</v>
      </c>
      <c r="Z2613" s="35" t="s">
        <v>3673</v>
      </c>
    </row>
    <row r="2614" spans="1:26" ht="15" customHeight="1">
      <c r="A2614" s="35" t="s">
        <v>1308</v>
      </c>
      <c r="B2614" s="35" t="s">
        <v>3632</v>
      </c>
      <c r="C2614" s="35" t="s">
        <v>3826</v>
      </c>
      <c r="D2614" s="35">
        <f>IFERROR(IF($A2614="HDC",IF(VLOOKUP($C2614,hdc!$B$2:$F$1600,2,FALSE())="","",VLOOKUP($C2614,hdc!$B$2:$F$1600,2,FALSE())),IF($A2614="NAUTICS",IF(VLOOKUP($C2614,nautics!$B$2:$F$1200,2,FALSE())="","",VLOOKUP($C2614,nautics!$B$2:$F$1200,2,FALSE())),IF($A2614="ST",IF(VLOOKUP($C2614,st!$B$2:$F$400,2,FALSE())="","",VLOOKUP($C2614,st!$B$2:$F$400,2,FALSE())),""))),"")</f>
        <v>1</v>
      </c>
      <c r="E2614" s="35" t="str">
        <f>IFERROR(IF($A2614="HDC",IF(VLOOKUP($C2614,hdc!$B$2:$F$1600,3,FALSE())="","",VLOOKUP($C2614,hdc!$B$2:$F$1600,3,FALSE())),IF($A2614="NAUTICS",IF(VLOOKUP($C2614,nautics!$B$2:$F$1200,3,FALSE())="","",VLOOKUP($C2614,nautics!$B$2:$F$1200,3,FALSE())),IF($A2614="ST",IF(VLOOKUP($C2614,st!$B$2:$F$400,3,FALSE())="","",VLOOKUP($C2614,st!$B$2:$F$400,3,FALSE())),""))),"")</f>
        <v xml:space="preserve"> </v>
      </c>
      <c r="F2614" s="35" t="str">
        <f>IFERROR(IF($A2614="HDC",IF(VLOOKUP($C2614,hdc!$B$2:$F$1600,4,FALSE())="","",VLOOKUP($C2614,hdc!$B$2:$F$1600,4,FALSE())),IF($A2614="NAUTICS",IF(VLOOKUP($C2614,nautics!$B$2:$F$1200,4,FALSE())="","",VLOOKUP($C2614,nautics!$B$2:$F$1200,4,FALSE())),IF($A2614="ST",IF(VLOOKUP($C2614,st!$B$2:$F$400,4,FALSE())="","",VLOOKUP($C2614,st!$B$2:$F$400,4,FALSE())),""))),"")</f>
        <v/>
      </c>
      <c r="G2614" s="35" t="str">
        <f>IFERROR(IF($A2614="HDC",IF(VLOOKUP($C2614,hdc!$B$2:$F$1600,5,FALSE())="","",VLOOKUP($C2614,hdc!$B$2:$F$1600,5,FALSE())),IF($A2614="NAUTICS",IF(VLOOKUP($C2614,nautics!$B$2:$F$1200,5,FALSE())="","",VLOOKUP($C2614,nautics!$B$2:$F$1200,5,FALSE())),IF($A2614="ST",IF(VLOOKUP($C2614,st!$B$2:$F$400,5,FALSE())="","",VLOOKUP($C2614,st!$B$2:$F$400,5,FALSE())),""))),"")</f>
        <v/>
      </c>
      <c r="H2614" s="35" t="s">
        <v>259</v>
      </c>
      <c r="I2614" s="35" t="s">
        <v>31</v>
      </c>
      <c r="J2614" s="35" t="s">
        <v>3664</v>
      </c>
      <c r="K2614" s="35">
        <f t="shared" si="10"/>
        <v>62</v>
      </c>
      <c r="L2614" s="35" t="s">
        <v>3592</v>
      </c>
      <c r="M2614" s="35" t="s">
        <v>3593</v>
      </c>
      <c r="N2614" s="35" t="s">
        <v>46</v>
      </c>
      <c r="O2614" s="35" t="s">
        <v>49</v>
      </c>
      <c r="P2614" s="35" t="s">
        <v>3666</v>
      </c>
      <c r="Q2614" s="35" t="s">
        <v>3667</v>
      </c>
      <c r="S2614" s="35" t="s">
        <v>2834</v>
      </c>
      <c r="T2614" s="35" t="s">
        <v>2834</v>
      </c>
      <c r="U2614" s="35" t="s">
        <v>3672</v>
      </c>
      <c r="W2614" s="35" t="s">
        <v>57</v>
      </c>
      <c r="X2614" s="35" t="s">
        <v>59</v>
      </c>
      <c r="Y2614" s="35" t="s">
        <v>3601</v>
      </c>
      <c r="Z2614" s="35" t="s">
        <v>3673</v>
      </c>
    </row>
    <row r="2615" spans="1:26" ht="15" customHeight="1">
      <c r="A2615" s="35" t="s">
        <v>1308</v>
      </c>
      <c r="B2615" s="35" t="s">
        <v>3632</v>
      </c>
      <c r="C2615" s="35" t="s">
        <v>3835</v>
      </c>
      <c r="D2615" s="35">
        <f>IFERROR(IF($A2615="HDC",IF(VLOOKUP($C2615,hdc!$B$2:$F$1600,2,FALSE())="","",VLOOKUP($C2615,hdc!$B$2:$F$1600,2,FALSE())),IF($A2615="NAUTICS",IF(VLOOKUP($C2615,nautics!$B$2:$F$1200,2,FALSE())="","",VLOOKUP($C2615,nautics!$B$2:$F$1200,2,FALSE())),IF($A2615="ST",IF(VLOOKUP($C2615,st!$B$2:$F$400,2,FALSE())="","",VLOOKUP($C2615,st!$B$2:$F$400,2,FALSE())),""))),"")</f>
        <v>1</v>
      </c>
      <c r="E2615" s="35">
        <f>IFERROR(IF($A2615="HDC",IF(VLOOKUP($C2615,hdc!$B$2:$F$1600,3,FALSE())="","",VLOOKUP($C2615,hdc!$B$2:$F$1600,3,FALSE())),IF($A2615="NAUTICS",IF(VLOOKUP($C2615,nautics!$B$2:$F$1200,3,FALSE())="","",VLOOKUP($C2615,nautics!$B$2:$F$1200,3,FALSE())),IF($A2615="ST",IF(VLOOKUP($C2615,st!$B$2:$F$400,3,FALSE())="","",VLOOKUP($C2615,st!$B$2:$F$400,3,FALSE())),""))),"")</f>
        <v>1</v>
      </c>
      <c r="F2615" s="35" t="str">
        <f>IFERROR(IF($A2615="HDC",IF(VLOOKUP($C2615,hdc!$B$2:$F$1600,4,FALSE())="","",VLOOKUP($C2615,hdc!$B$2:$F$1600,4,FALSE())),IF($A2615="NAUTICS",IF(VLOOKUP($C2615,nautics!$B$2:$F$1200,4,FALSE())="","",VLOOKUP($C2615,nautics!$B$2:$F$1200,4,FALSE())),IF($A2615="ST",IF(VLOOKUP($C2615,st!$B$2:$F$400,4,FALSE())="","",VLOOKUP($C2615,st!$B$2:$F$400,4,FALSE())),""))),"")</f>
        <v/>
      </c>
      <c r="G2615" s="35" t="str">
        <f>IFERROR(IF($A2615="HDC",IF(VLOOKUP($C2615,hdc!$B$2:$F$1600,5,FALSE())="","",VLOOKUP($C2615,hdc!$B$2:$F$1600,5,FALSE())),IF($A2615="NAUTICS",IF(VLOOKUP($C2615,nautics!$B$2:$F$1200,5,FALSE())="","",VLOOKUP($C2615,nautics!$B$2:$F$1200,5,FALSE())),IF($A2615="ST",IF(VLOOKUP($C2615,st!$B$2:$F$400,5,FALSE())="","",VLOOKUP($C2615,st!$B$2:$F$400,5,FALSE())),""))),"")</f>
        <v/>
      </c>
      <c r="H2615" s="35" t="s">
        <v>259</v>
      </c>
      <c r="I2615" s="35" t="s">
        <v>31</v>
      </c>
      <c r="J2615" s="35" t="s">
        <v>3838</v>
      </c>
      <c r="K2615" s="35">
        <f t="shared" si="10"/>
        <v>63</v>
      </c>
      <c r="L2615" s="35" t="s">
        <v>3592</v>
      </c>
      <c r="M2615" s="35" t="s">
        <v>3593</v>
      </c>
      <c r="N2615" s="35" t="s">
        <v>46</v>
      </c>
      <c r="O2615" s="35" t="s">
        <v>49</v>
      </c>
      <c r="P2615" s="35" t="s">
        <v>3666</v>
      </c>
      <c r="Q2615" s="35" t="s">
        <v>3667</v>
      </c>
      <c r="S2615" s="35" t="s">
        <v>2834</v>
      </c>
      <c r="T2615" s="35" t="s">
        <v>2834</v>
      </c>
      <c r="U2615" s="35" t="s">
        <v>3843</v>
      </c>
      <c r="W2615" s="35" t="s">
        <v>57</v>
      </c>
      <c r="X2615" s="35" t="s">
        <v>59</v>
      </c>
      <c r="Y2615" s="35" t="s">
        <v>3601</v>
      </c>
      <c r="Z2615" s="35" t="s">
        <v>3673</v>
      </c>
    </row>
    <row r="2616" spans="1:26" ht="15" customHeight="1">
      <c r="A2616" s="35" t="s">
        <v>1308</v>
      </c>
      <c r="B2616" s="35" t="s">
        <v>3632</v>
      </c>
      <c r="C2616" s="35" t="s">
        <v>3845</v>
      </c>
      <c r="D2616" s="35">
        <f>IFERROR(IF($A2616="HDC",IF(VLOOKUP($C2616,hdc!$B$2:$F$1600,2,FALSE())="","",VLOOKUP($C2616,hdc!$B$2:$F$1600,2,FALSE())),IF($A2616="NAUTICS",IF(VLOOKUP($C2616,nautics!$B$2:$F$1200,2,FALSE())="","",VLOOKUP($C2616,nautics!$B$2:$F$1200,2,FALSE())),IF($A2616="ST",IF(VLOOKUP($C2616,st!$B$2:$F$400,2,FALSE())="","",VLOOKUP($C2616,st!$B$2:$F$400,2,FALSE())),""))),"")</f>
        <v>1</v>
      </c>
      <c r="E2616" s="35">
        <f>IFERROR(IF($A2616="HDC",IF(VLOOKUP($C2616,hdc!$B$2:$F$1600,3,FALSE())="","",VLOOKUP($C2616,hdc!$B$2:$F$1600,3,FALSE())),IF($A2616="NAUTICS",IF(VLOOKUP($C2616,nautics!$B$2:$F$1200,3,FALSE())="","",VLOOKUP($C2616,nautics!$B$2:$F$1200,3,FALSE())),IF($A2616="ST",IF(VLOOKUP($C2616,st!$B$2:$F$400,3,FALSE())="","",VLOOKUP($C2616,st!$B$2:$F$400,3,FALSE())),""))),"")</f>
        <v>1</v>
      </c>
      <c r="F2616" s="35" t="str">
        <f>IFERROR(IF($A2616="HDC",IF(VLOOKUP($C2616,hdc!$B$2:$F$1600,4,FALSE())="","",VLOOKUP($C2616,hdc!$B$2:$F$1600,4,FALSE())),IF($A2616="NAUTICS",IF(VLOOKUP($C2616,nautics!$B$2:$F$1200,4,FALSE())="","",VLOOKUP($C2616,nautics!$B$2:$F$1200,4,FALSE())),IF($A2616="ST",IF(VLOOKUP($C2616,st!$B$2:$F$400,4,FALSE())="","",VLOOKUP($C2616,st!$B$2:$F$400,4,FALSE())),""))),"")</f>
        <v/>
      </c>
      <c r="G2616" s="35" t="str">
        <f>IFERROR(IF($A2616="HDC",IF(VLOOKUP($C2616,hdc!$B$2:$F$1600,5,FALSE())="","",VLOOKUP($C2616,hdc!$B$2:$F$1600,5,FALSE())),IF($A2616="NAUTICS",IF(VLOOKUP($C2616,nautics!$B$2:$F$1200,5,FALSE())="","",VLOOKUP($C2616,nautics!$B$2:$F$1200,5,FALSE())),IF($A2616="ST",IF(VLOOKUP($C2616,st!$B$2:$F$400,5,FALSE())="","",VLOOKUP($C2616,st!$B$2:$F$400,5,FALSE())),""))),"")</f>
        <v/>
      </c>
      <c r="H2616" s="35" t="s">
        <v>259</v>
      </c>
      <c r="I2616" s="35" t="s">
        <v>31</v>
      </c>
      <c r="J2616" s="35" t="s">
        <v>3847</v>
      </c>
      <c r="K2616" s="35">
        <f t="shared" si="10"/>
        <v>66</v>
      </c>
      <c r="L2616" s="35" t="s">
        <v>3592</v>
      </c>
      <c r="M2616" s="35" t="s">
        <v>3593</v>
      </c>
      <c r="N2616" s="35" t="s">
        <v>46</v>
      </c>
      <c r="O2616" s="35" t="s">
        <v>49</v>
      </c>
      <c r="P2616" s="35" t="s">
        <v>3666</v>
      </c>
      <c r="Q2616" s="35" t="s">
        <v>3667</v>
      </c>
      <c r="S2616" s="35" t="s">
        <v>2834</v>
      </c>
      <c r="T2616" s="35" t="s">
        <v>2834</v>
      </c>
      <c r="U2616" s="35" t="s">
        <v>3850</v>
      </c>
      <c r="W2616" s="35" t="s">
        <v>57</v>
      </c>
      <c r="X2616" s="35" t="s">
        <v>59</v>
      </c>
      <c r="Y2616" s="35" t="s">
        <v>3601</v>
      </c>
      <c r="Z2616" s="35" t="s">
        <v>3673</v>
      </c>
    </row>
    <row r="2617" spans="1:26" ht="15" customHeight="1">
      <c r="A2617" s="35" t="s">
        <v>1308</v>
      </c>
      <c r="B2617" s="35" t="s">
        <v>3632</v>
      </c>
      <c r="C2617" s="35" t="s">
        <v>3854</v>
      </c>
      <c r="D2617" s="35">
        <f>IFERROR(IF($A2617="HDC",IF(VLOOKUP($C2617,hdc!$B$2:$F$1600,2,FALSE())="","",VLOOKUP($C2617,hdc!$B$2:$F$1600,2,FALSE())),IF($A2617="NAUTICS",IF(VLOOKUP($C2617,nautics!$B$2:$F$1200,2,FALSE())="","",VLOOKUP($C2617,nautics!$B$2:$F$1200,2,FALSE())),IF($A2617="ST",IF(VLOOKUP($C2617,st!$B$2:$F$400,2,FALSE())="","",VLOOKUP($C2617,st!$B$2:$F$400,2,FALSE())),""))),"")</f>
        <v>1</v>
      </c>
      <c r="E2617" s="35">
        <f>IFERROR(IF($A2617="HDC",IF(VLOOKUP($C2617,hdc!$B$2:$F$1600,3,FALSE())="","",VLOOKUP($C2617,hdc!$B$2:$F$1600,3,FALSE())),IF($A2617="NAUTICS",IF(VLOOKUP($C2617,nautics!$B$2:$F$1200,3,FALSE())="","",VLOOKUP($C2617,nautics!$B$2:$F$1200,3,FALSE())),IF($A2617="ST",IF(VLOOKUP($C2617,st!$B$2:$F$400,3,FALSE())="","",VLOOKUP($C2617,st!$B$2:$F$400,3,FALSE())),""))),"")</f>
        <v>1</v>
      </c>
      <c r="F2617" s="35" t="str">
        <f>IFERROR(IF($A2617="HDC",IF(VLOOKUP($C2617,hdc!$B$2:$F$1600,4,FALSE())="","",VLOOKUP($C2617,hdc!$B$2:$F$1600,4,FALSE())),IF($A2617="NAUTICS",IF(VLOOKUP($C2617,nautics!$B$2:$F$1200,4,FALSE())="","",VLOOKUP($C2617,nautics!$B$2:$F$1200,4,FALSE())),IF($A2617="ST",IF(VLOOKUP($C2617,st!$B$2:$F$400,4,FALSE())="","",VLOOKUP($C2617,st!$B$2:$F$400,4,FALSE())),""))),"")</f>
        <v/>
      </c>
      <c r="G2617" s="35" t="str">
        <f>IFERROR(IF($A2617="HDC",IF(VLOOKUP($C2617,hdc!$B$2:$F$1600,5,FALSE())="","",VLOOKUP($C2617,hdc!$B$2:$F$1600,5,FALSE())),IF($A2617="NAUTICS",IF(VLOOKUP($C2617,nautics!$B$2:$F$1200,5,FALSE())="","",VLOOKUP($C2617,nautics!$B$2:$F$1200,5,FALSE())),IF($A2617="ST",IF(VLOOKUP($C2617,st!$B$2:$F$400,5,FALSE())="","",VLOOKUP($C2617,st!$B$2:$F$400,5,FALSE())),""))),"")</f>
        <v/>
      </c>
      <c r="H2617" s="35" t="s">
        <v>259</v>
      </c>
      <c r="I2617" s="35" t="s">
        <v>31</v>
      </c>
      <c r="J2617" s="35" t="s">
        <v>3855</v>
      </c>
      <c r="K2617" s="35">
        <f t="shared" si="10"/>
        <v>64</v>
      </c>
      <c r="L2617" s="35" t="s">
        <v>3592</v>
      </c>
      <c r="M2617" s="35" t="s">
        <v>3593</v>
      </c>
      <c r="N2617" s="35" t="s">
        <v>46</v>
      </c>
      <c r="O2617" s="35" t="s">
        <v>49</v>
      </c>
      <c r="P2617" s="35" t="s">
        <v>3860</v>
      </c>
      <c r="Q2617" s="35" t="s">
        <v>3861</v>
      </c>
      <c r="S2617" s="35" t="s">
        <v>842</v>
      </c>
      <c r="T2617" s="35" t="s">
        <v>843</v>
      </c>
      <c r="U2617" s="35" t="s">
        <v>3863</v>
      </c>
      <c r="W2617" s="35" t="s">
        <v>57</v>
      </c>
      <c r="X2617" s="35" t="s">
        <v>59</v>
      </c>
      <c r="Y2617" s="35" t="s">
        <v>3601</v>
      </c>
      <c r="Z2617" s="35" t="s">
        <v>3865</v>
      </c>
    </row>
    <row r="2618" spans="1:26" ht="15" customHeight="1">
      <c r="A2618" s="35" t="s">
        <v>1308</v>
      </c>
      <c r="B2618" s="35" t="s">
        <v>3632</v>
      </c>
      <c r="C2618" s="35" t="s">
        <v>3866</v>
      </c>
      <c r="D2618" s="35">
        <f>IFERROR(IF($A2618="HDC",IF(VLOOKUP($C2618,hdc!$B$2:$F$1600,2,FALSE())="","",VLOOKUP($C2618,hdc!$B$2:$F$1600,2,FALSE())),IF($A2618="NAUTICS",IF(VLOOKUP($C2618,nautics!$B$2:$F$1200,2,FALSE())="","",VLOOKUP($C2618,nautics!$B$2:$F$1200,2,FALSE())),IF($A2618="ST",IF(VLOOKUP($C2618,st!$B$2:$F$400,2,FALSE())="","",VLOOKUP($C2618,st!$B$2:$F$400,2,FALSE())),""))),"")</f>
        <v>1</v>
      </c>
      <c r="E2618" s="35">
        <f>IFERROR(IF($A2618="HDC",IF(VLOOKUP($C2618,hdc!$B$2:$F$1600,3,FALSE())="","",VLOOKUP($C2618,hdc!$B$2:$F$1600,3,FALSE())),IF($A2618="NAUTICS",IF(VLOOKUP($C2618,nautics!$B$2:$F$1200,3,FALSE())="","",VLOOKUP($C2618,nautics!$B$2:$F$1200,3,FALSE())),IF($A2618="ST",IF(VLOOKUP($C2618,st!$B$2:$F$400,3,FALSE())="","",VLOOKUP($C2618,st!$B$2:$F$400,3,FALSE())),""))),"")</f>
        <v>1</v>
      </c>
      <c r="F2618" s="35" t="str">
        <f>IFERROR(IF($A2618="HDC",IF(VLOOKUP($C2618,hdc!$B$2:$F$1600,4,FALSE())="","",VLOOKUP($C2618,hdc!$B$2:$F$1600,4,FALSE())),IF($A2618="NAUTICS",IF(VLOOKUP($C2618,nautics!$B$2:$F$1200,4,FALSE())="","",VLOOKUP($C2618,nautics!$B$2:$F$1200,4,FALSE())),IF($A2618="ST",IF(VLOOKUP($C2618,st!$B$2:$F$400,4,FALSE())="","",VLOOKUP($C2618,st!$B$2:$F$400,4,FALSE())),""))),"")</f>
        <v/>
      </c>
      <c r="G2618" s="35" t="str">
        <f>IFERROR(IF($A2618="HDC",IF(VLOOKUP($C2618,hdc!$B$2:$F$1600,5,FALSE())="","",VLOOKUP($C2618,hdc!$B$2:$F$1600,5,FALSE())),IF($A2618="NAUTICS",IF(VLOOKUP($C2618,nautics!$B$2:$F$1200,5,FALSE())="","",VLOOKUP($C2618,nautics!$B$2:$F$1200,5,FALSE())),IF($A2618="ST",IF(VLOOKUP($C2618,st!$B$2:$F$400,5,FALSE())="","",VLOOKUP($C2618,st!$B$2:$F$400,5,FALSE())),""))),"")</f>
        <v/>
      </c>
      <c r="H2618" s="35" t="s">
        <v>259</v>
      </c>
      <c r="I2618" s="35" t="s">
        <v>31</v>
      </c>
      <c r="J2618" s="35" t="s">
        <v>3867</v>
      </c>
      <c r="K2618" s="35">
        <f t="shared" si="10"/>
        <v>64</v>
      </c>
      <c r="L2618" s="35" t="s">
        <v>3592</v>
      </c>
      <c r="M2618" s="35" t="s">
        <v>3593</v>
      </c>
      <c r="N2618" s="35" t="s">
        <v>46</v>
      </c>
      <c r="O2618" s="35" t="s">
        <v>49</v>
      </c>
      <c r="P2618" s="35" t="s">
        <v>3860</v>
      </c>
      <c r="Q2618" s="35" t="s">
        <v>3861</v>
      </c>
      <c r="S2618" s="35" t="s">
        <v>842</v>
      </c>
      <c r="T2618" s="35" t="s">
        <v>843</v>
      </c>
      <c r="U2618" s="35" t="s">
        <v>3872</v>
      </c>
      <c r="W2618" s="35" t="s">
        <v>57</v>
      </c>
      <c r="X2618" s="35" t="s">
        <v>59</v>
      </c>
      <c r="Y2618" s="35" t="s">
        <v>3601</v>
      </c>
      <c r="Z2618" s="35" t="s">
        <v>3875</v>
      </c>
    </row>
    <row r="2619" spans="1:26" ht="15" customHeight="1">
      <c r="A2619" s="35" t="s">
        <v>1308</v>
      </c>
      <c r="B2619" s="35" t="s">
        <v>3632</v>
      </c>
      <c r="C2619" s="35" t="s">
        <v>3877</v>
      </c>
      <c r="D2619" s="35">
        <f>IFERROR(IF($A2619="HDC",IF(VLOOKUP($C2619,hdc!$B$2:$F$1600,2,FALSE())="","",VLOOKUP($C2619,hdc!$B$2:$F$1600,2,FALSE())),IF($A2619="NAUTICS",IF(VLOOKUP($C2619,nautics!$B$2:$F$1200,2,FALSE())="","",VLOOKUP($C2619,nautics!$B$2:$F$1200,2,FALSE())),IF($A2619="ST",IF(VLOOKUP($C2619,st!$B$2:$F$400,2,FALSE())="","",VLOOKUP($C2619,st!$B$2:$F$400,2,FALSE())),""))),"")</f>
        <v>1</v>
      </c>
      <c r="E2619" s="35">
        <f>IFERROR(IF($A2619="HDC",IF(VLOOKUP($C2619,hdc!$B$2:$F$1600,3,FALSE())="","",VLOOKUP($C2619,hdc!$B$2:$F$1600,3,FALSE())),IF($A2619="NAUTICS",IF(VLOOKUP($C2619,nautics!$B$2:$F$1200,3,FALSE())="","",VLOOKUP($C2619,nautics!$B$2:$F$1200,3,FALSE())),IF($A2619="ST",IF(VLOOKUP($C2619,st!$B$2:$F$400,3,FALSE())="","",VLOOKUP($C2619,st!$B$2:$F$400,3,FALSE())),""))),"")</f>
        <v>1</v>
      </c>
      <c r="F2619" s="35" t="str">
        <f>IFERROR(IF($A2619="HDC",IF(VLOOKUP($C2619,hdc!$B$2:$F$1600,4,FALSE())="","",VLOOKUP($C2619,hdc!$B$2:$F$1600,4,FALSE())),IF($A2619="NAUTICS",IF(VLOOKUP($C2619,nautics!$B$2:$F$1200,4,FALSE())="","",VLOOKUP($C2619,nautics!$B$2:$F$1200,4,FALSE())),IF($A2619="ST",IF(VLOOKUP($C2619,st!$B$2:$F$400,4,FALSE())="","",VLOOKUP($C2619,st!$B$2:$F$400,4,FALSE())),""))),"")</f>
        <v/>
      </c>
      <c r="G2619" s="35" t="str">
        <f>IFERROR(IF($A2619="HDC",IF(VLOOKUP($C2619,hdc!$B$2:$F$1600,5,FALSE())="","",VLOOKUP($C2619,hdc!$B$2:$F$1600,5,FALSE())),IF($A2619="NAUTICS",IF(VLOOKUP($C2619,nautics!$B$2:$F$1200,5,FALSE())="","",VLOOKUP($C2619,nautics!$B$2:$F$1200,5,FALSE())),IF($A2619="ST",IF(VLOOKUP($C2619,st!$B$2:$F$400,5,FALSE())="","",VLOOKUP($C2619,st!$B$2:$F$400,5,FALSE())),""))),"")</f>
        <v/>
      </c>
      <c r="H2619" s="35" t="s">
        <v>155</v>
      </c>
      <c r="I2619" s="35" t="s">
        <v>34</v>
      </c>
      <c r="J2619" s="35" t="s">
        <v>3881</v>
      </c>
      <c r="K2619" s="35">
        <f t="shared" si="10"/>
        <v>18</v>
      </c>
      <c r="L2619" s="35" t="s">
        <v>3592</v>
      </c>
      <c r="M2619" s="35" t="s">
        <v>3593</v>
      </c>
      <c r="N2619" s="35" t="s">
        <v>46</v>
      </c>
      <c r="O2619" s="35" t="s">
        <v>49</v>
      </c>
      <c r="P2619" s="35" t="s">
        <v>170</v>
      </c>
      <c r="Q2619" s="35" t="s">
        <v>171</v>
      </c>
      <c r="S2619" s="35" t="s">
        <v>46</v>
      </c>
      <c r="T2619" s="35" t="s">
        <v>49</v>
      </c>
      <c r="U2619" s="35" t="s">
        <v>3883</v>
      </c>
      <c r="W2619" s="35" t="s">
        <v>78</v>
      </c>
      <c r="X2619" s="35" t="s">
        <v>59</v>
      </c>
      <c r="Y2619" s="35" t="s">
        <v>3601</v>
      </c>
      <c r="Z2619" s="35" t="s">
        <v>177</v>
      </c>
    </row>
    <row r="2620" spans="1:26" ht="15" customHeight="1">
      <c r="A2620" s="35" t="s">
        <v>1308</v>
      </c>
      <c r="B2620" s="35" t="s">
        <v>3632</v>
      </c>
      <c r="C2620" s="35" t="s">
        <v>3886</v>
      </c>
      <c r="D2620" s="35">
        <f>IFERROR(IF($A2620="HDC",IF(VLOOKUP($C2620,hdc!$B$2:$F$1600,2,FALSE())="","",VLOOKUP($C2620,hdc!$B$2:$F$1600,2,FALSE())),IF($A2620="NAUTICS",IF(VLOOKUP($C2620,nautics!$B$2:$F$1200,2,FALSE())="","",VLOOKUP($C2620,nautics!$B$2:$F$1200,2,FALSE())),IF($A2620="ST",IF(VLOOKUP($C2620,st!$B$2:$F$400,2,FALSE())="","",VLOOKUP($C2620,st!$B$2:$F$400,2,FALSE())),""))),"")</f>
        <v>1</v>
      </c>
      <c r="E2620" s="35" t="str">
        <f>IFERROR(IF($A2620="HDC",IF(VLOOKUP($C2620,hdc!$B$2:$F$1600,3,FALSE())="","",VLOOKUP($C2620,hdc!$B$2:$F$1600,3,FALSE())),IF($A2620="NAUTICS",IF(VLOOKUP($C2620,nautics!$B$2:$F$1200,3,FALSE())="","",VLOOKUP($C2620,nautics!$B$2:$F$1200,3,FALSE())),IF($A2620="ST",IF(VLOOKUP($C2620,st!$B$2:$F$400,3,FALSE())="","",VLOOKUP($C2620,st!$B$2:$F$400,3,FALSE())),""))),"")</f>
        <v/>
      </c>
      <c r="F2620" s="35" t="str">
        <f>IFERROR(IF($A2620="HDC",IF(VLOOKUP($C2620,hdc!$B$2:$F$1600,4,FALSE())="","",VLOOKUP($C2620,hdc!$B$2:$F$1600,4,FALSE())),IF($A2620="NAUTICS",IF(VLOOKUP($C2620,nautics!$B$2:$F$1200,4,FALSE())="","",VLOOKUP($C2620,nautics!$B$2:$F$1200,4,FALSE())),IF($A2620="ST",IF(VLOOKUP($C2620,st!$B$2:$F$400,4,FALSE())="","",VLOOKUP($C2620,st!$B$2:$F$400,4,FALSE())),""))),"")</f>
        <v/>
      </c>
      <c r="G2620" s="35" t="str">
        <f>IFERROR(IF($A2620="HDC",IF(VLOOKUP($C2620,hdc!$B$2:$F$1600,5,FALSE())="","",VLOOKUP($C2620,hdc!$B$2:$F$1600,5,FALSE())),IF($A2620="NAUTICS",IF(VLOOKUP($C2620,nautics!$B$2:$F$1200,5,FALSE())="","",VLOOKUP($C2620,nautics!$B$2:$F$1200,5,FALSE())),IF($A2620="ST",IF(VLOOKUP($C2620,st!$B$2:$F$400,5,FALSE())="","",VLOOKUP($C2620,st!$B$2:$F$400,5,FALSE())),""))),"")</f>
        <v/>
      </c>
      <c r="H2620" s="35" t="s">
        <v>259</v>
      </c>
      <c r="I2620" s="35" t="s">
        <v>31</v>
      </c>
      <c r="J2620" s="35" t="s">
        <v>3888</v>
      </c>
      <c r="K2620" s="35">
        <f t="shared" si="10"/>
        <v>40</v>
      </c>
      <c r="L2620" s="35" t="s">
        <v>3891</v>
      </c>
      <c r="M2620" s="35" t="s">
        <v>3892</v>
      </c>
      <c r="N2620" s="35" t="s">
        <v>896</v>
      </c>
      <c r="O2620" s="35" t="s">
        <v>897</v>
      </c>
      <c r="P2620" s="35" t="s">
        <v>3666</v>
      </c>
      <c r="Q2620" s="35" t="s">
        <v>3667</v>
      </c>
      <c r="S2620" s="35" t="s">
        <v>2834</v>
      </c>
      <c r="T2620" s="35" t="s">
        <v>2834</v>
      </c>
      <c r="U2620" s="35" t="s">
        <v>3896</v>
      </c>
      <c r="W2620" s="35" t="s">
        <v>57</v>
      </c>
      <c r="X2620" s="35" t="s">
        <v>94</v>
      </c>
      <c r="Y2620" s="35" t="s">
        <v>901</v>
      </c>
      <c r="Z2620" s="35" t="s">
        <v>3673</v>
      </c>
    </row>
    <row r="2621" spans="1:26" ht="15" customHeight="1">
      <c r="A2621" s="35" t="s">
        <v>1308</v>
      </c>
      <c r="B2621" s="35" t="s">
        <v>3632</v>
      </c>
      <c r="C2621" s="35" t="s">
        <v>3898</v>
      </c>
      <c r="D2621" s="35">
        <f>IFERROR(IF($A2621="HDC",IF(VLOOKUP($C2621,hdc!$B$2:$F$1600,2,FALSE())="","",VLOOKUP($C2621,hdc!$B$2:$F$1600,2,FALSE())),IF($A2621="NAUTICS",IF(VLOOKUP($C2621,nautics!$B$2:$F$1200,2,FALSE())="","",VLOOKUP($C2621,nautics!$B$2:$F$1200,2,FALSE())),IF($A2621="ST",IF(VLOOKUP($C2621,st!$B$2:$F$400,2,FALSE())="","",VLOOKUP($C2621,st!$B$2:$F$400,2,FALSE())),""))),"")</f>
        <v>1</v>
      </c>
      <c r="E2621" s="35" t="str">
        <f>IFERROR(IF($A2621="HDC",IF(VLOOKUP($C2621,hdc!$B$2:$F$1600,3,FALSE())="","",VLOOKUP($C2621,hdc!$B$2:$F$1600,3,FALSE())),IF($A2621="NAUTICS",IF(VLOOKUP($C2621,nautics!$B$2:$F$1200,3,FALSE())="","",VLOOKUP($C2621,nautics!$B$2:$F$1200,3,FALSE())),IF($A2621="ST",IF(VLOOKUP($C2621,st!$B$2:$F$400,3,FALSE())="","",VLOOKUP($C2621,st!$B$2:$F$400,3,FALSE())),""))),"")</f>
        <v/>
      </c>
      <c r="F2621" s="35" t="str">
        <f>IFERROR(IF($A2621="HDC",IF(VLOOKUP($C2621,hdc!$B$2:$F$1600,4,FALSE())="","",VLOOKUP($C2621,hdc!$B$2:$F$1600,4,FALSE())),IF($A2621="NAUTICS",IF(VLOOKUP($C2621,nautics!$B$2:$F$1200,4,FALSE())="","",VLOOKUP($C2621,nautics!$B$2:$F$1200,4,FALSE())),IF($A2621="ST",IF(VLOOKUP($C2621,st!$B$2:$F$400,4,FALSE())="","",VLOOKUP($C2621,st!$B$2:$F$400,4,FALSE())),""))),"")</f>
        <v/>
      </c>
      <c r="G2621" s="35" t="str">
        <f>IFERROR(IF($A2621="HDC",IF(VLOOKUP($C2621,hdc!$B$2:$F$1600,5,FALSE())="","",VLOOKUP($C2621,hdc!$B$2:$F$1600,5,FALSE())),IF($A2621="NAUTICS",IF(VLOOKUP($C2621,nautics!$B$2:$F$1200,5,FALSE())="","",VLOOKUP($C2621,nautics!$B$2:$F$1200,5,FALSE())),IF($A2621="ST",IF(VLOOKUP($C2621,st!$B$2:$F$400,5,FALSE())="","",VLOOKUP($C2621,st!$B$2:$F$400,5,FALSE())),""))),"")</f>
        <v/>
      </c>
      <c r="H2621" s="35" t="s">
        <v>259</v>
      </c>
      <c r="I2621" s="35" t="s">
        <v>31</v>
      </c>
      <c r="J2621" s="35" t="s">
        <v>3888</v>
      </c>
      <c r="K2621" s="35">
        <f t="shared" si="10"/>
        <v>40</v>
      </c>
      <c r="L2621" s="35" t="s">
        <v>3891</v>
      </c>
      <c r="M2621" s="35" t="s">
        <v>3892</v>
      </c>
      <c r="N2621" s="35" t="s">
        <v>896</v>
      </c>
      <c r="O2621" s="35" t="s">
        <v>897</v>
      </c>
      <c r="P2621" s="35" t="s">
        <v>3666</v>
      </c>
      <c r="Q2621" s="35" t="s">
        <v>3667</v>
      </c>
      <c r="S2621" s="35" t="s">
        <v>2834</v>
      </c>
      <c r="T2621" s="35" t="s">
        <v>2834</v>
      </c>
      <c r="U2621" s="35" t="s">
        <v>3896</v>
      </c>
      <c r="W2621" s="35" t="s">
        <v>57</v>
      </c>
      <c r="X2621" s="35" t="s">
        <v>94</v>
      </c>
      <c r="Y2621" s="35" t="s">
        <v>901</v>
      </c>
      <c r="Z2621" s="35" t="s">
        <v>3673</v>
      </c>
    </row>
    <row r="2622" spans="1:26" ht="15" customHeight="1">
      <c r="A2622" s="35" t="s">
        <v>1308</v>
      </c>
      <c r="B2622" s="35" t="s">
        <v>3632</v>
      </c>
      <c r="C2622" s="35" t="s">
        <v>3906</v>
      </c>
      <c r="D2622" s="35">
        <f>IFERROR(IF($A2622="HDC",IF(VLOOKUP($C2622,hdc!$B$2:$F$1600,2,FALSE())="","",VLOOKUP($C2622,hdc!$B$2:$F$1600,2,FALSE())),IF($A2622="NAUTICS",IF(VLOOKUP($C2622,nautics!$B$2:$F$1200,2,FALSE())="","",VLOOKUP($C2622,nautics!$B$2:$F$1200,2,FALSE())),IF($A2622="ST",IF(VLOOKUP($C2622,st!$B$2:$F$400,2,FALSE())="","",VLOOKUP($C2622,st!$B$2:$F$400,2,FALSE())),""))),"")</f>
        <v>1</v>
      </c>
      <c r="E2622" s="35" t="str">
        <f>IFERROR(IF($A2622="HDC",IF(VLOOKUP($C2622,hdc!$B$2:$F$1600,3,FALSE())="","",VLOOKUP($C2622,hdc!$B$2:$F$1600,3,FALSE())),IF($A2622="NAUTICS",IF(VLOOKUP($C2622,nautics!$B$2:$F$1200,3,FALSE())="","",VLOOKUP($C2622,nautics!$B$2:$F$1200,3,FALSE())),IF($A2622="ST",IF(VLOOKUP($C2622,st!$B$2:$F$400,3,FALSE())="","",VLOOKUP($C2622,st!$B$2:$F$400,3,FALSE())),""))),"")</f>
        <v/>
      </c>
      <c r="F2622" s="35" t="str">
        <f>IFERROR(IF($A2622="HDC",IF(VLOOKUP($C2622,hdc!$B$2:$F$1600,4,FALSE())="","",VLOOKUP($C2622,hdc!$B$2:$F$1600,4,FALSE())),IF($A2622="NAUTICS",IF(VLOOKUP($C2622,nautics!$B$2:$F$1200,4,FALSE())="","",VLOOKUP($C2622,nautics!$B$2:$F$1200,4,FALSE())),IF($A2622="ST",IF(VLOOKUP($C2622,st!$B$2:$F$400,4,FALSE())="","",VLOOKUP($C2622,st!$B$2:$F$400,4,FALSE())),""))),"")</f>
        <v/>
      </c>
      <c r="G2622" s="35" t="str">
        <f>IFERROR(IF($A2622="HDC",IF(VLOOKUP($C2622,hdc!$B$2:$F$1600,5,FALSE())="","",VLOOKUP($C2622,hdc!$B$2:$F$1600,5,FALSE())),IF($A2622="NAUTICS",IF(VLOOKUP($C2622,nautics!$B$2:$F$1200,5,FALSE())="","",VLOOKUP($C2622,nautics!$B$2:$F$1200,5,FALSE())),IF($A2622="ST",IF(VLOOKUP($C2622,st!$B$2:$F$400,5,FALSE())="","",VLOOKUP($C2622,st!$B$2:$F$400,5,FALSE())),""))),"")</f>
        <v/>
      </c>
      <c r="H2622" s="35" t="s">
        <v>259</v>
      </c>
      <c r="I2622" s="35" t="s">
        <v>31</v>
      </c>
      <c r="J2622" s="35" t="s">
        <v>3907</v>
      </c>
      <c r="K2622" s="35">
        <f t="shared" si="10"/>
        <v>64</v>
      </c>
      <c r="L2622" s="35" t="s">
        <v>3909</v>
      </c>
      <c r="M2622" s="35" t="s">
        <v>3911</v>
      </c>
      <c r="N2622" s="35" t="s">
        <v>65</v>
      </c>
      <c r="O2622" s="35" t="s">
        <v>68</v>
      </c>
      <c r="P2622" s="35" t="s">
        <v>3690</v>
      </c>
      <c r="Q2622" s="35" t="s">
        <v>3692</v>
      </c>
      <c r="S2622" s="35" t="s">
        <v>1838</v>
      </c>
      <c r="T2622" s="35" t="s">
        <v>1839</v>
      </c>
      <c r="U2622" s="35" t="s">
        <v>3913</v>
      </c>
      <c r="W2622" s="35" t="s">
        <v>57</v>
      </c>
      <c r="X2622" s="35" t="s">
        <v>94</v>
      </c>
      <c r="Y2622" s="35" t="s">
        <v>3914</v>
      </c>
      <c r="Z2622" s="35" t="s">
        <v>2930</v>
      </c>
    </row>
    <row r="2623" spans="1:26" ht="15" customHeight="1">
      <c r="A2623" s="35" t="s">
        <v>1308</v>
      </c>
      <c r="B2623" s="35" t="s">
        <v>3632</v>
      </c>
      <c r="C2623" s="35" t="s">
        <v>3915</v>
      </c>
      <c r="D2623" s="35">
        <f>IFERROR(IF($A2623="HDC",IF(VLOOKUP($C2623,hdc!$B$2:$F$1600,2,FALSE())="","",VLOOKUP($C2623,hdc!$B$2:$F$1600,2,FALSE())),IF($A2623="NAUTICS",IF(VLOOKUP($C2623,nautics!$B$2:$F$1200,2,FALSE())="","",VLOOKUP($C2623,nautics!$B$2:$F$1200,2,FALSE())),IF($A2623="ST",IF(VLOOKUP($C2623,st!$B$2:$F$400,2,FALSE())="","",VLOOKUP($C2623,st!$B$2:$F$400,2,FALSE())),""))),"")</f>
        <v>1</v>
      </c>
      <c r="E2623" s="35" t="str">
        <f>IFERROR(IF($A2623="HDC",IF(VLOOKUP($C2623,hdc!$B$2:$F$1600,3,FALSE())="","",VLOOKUP($C2623,hdc!$B$2:$F$1600,3,FALSE())),IF($A2623="NAUTICS",IF(VLOOKUP($C2623,nautics!$B$2:$F$1200,3,FALSE())="","",VLOOKUP($C2623,nautics!$B$2:$F$1200,3,FALSE())),IF($A2623="ST",IF(VLOOKUP($C2623,st!$B$2:$F$400,3,FALSE())="","",VLOOKUP($C2623,st!$B$2:$F$400,3,FALSE())),""))),"")</f>
        <v/>
      </c>
      <c r="F2623" s="35" t="str">
        <f>IFERROR(IF($A2623="HDC",IF(VLOOKUP($C2623,hdc!$B$2:$F$1600,4,FALSE())="","",VLOOKUP($C2623,hdc!$B$2:$F$1600,4,FALSE())),IF($A2623="NAUTICS",IF(VLOOKUP($C2623,nautics!$B$2:$F$1200,4,FALSE())="","",VLOOKUP($C2623,nautics!$B$2:$F$1200,4,FALSE())),IF($A2623="ST",IF(VLOOKUP($C2623,st!$B$2:$F$400,4,FALSE())="","",VLOOKUP($C2623,st!$B$2:$F$400,4,FALSE())),""))),"")</f>
        <v/>
      </c>
      <c r="G2623" s="35" t="str">
        <f>IFERROR(IF($A2623="HDC",IF(VLOOKUP($C2623,hdc!$B$2:$F$1600,5,FALSE())="","",VLOOKUP($C2623,hdc!$B$2:$F$1600,5,FALSE())),IF($A2623="NAUTICS",IF(VLOOKUP($C2623,nautics!$B$2:$F$1200,5,FALSE())="","",VLOOKUP($C2623,nautics!$B$2:$F$1200,5,FALSE())),IF($A2623="ST",IF(VLOOKUP($C2623,st!$B$2:$F$400,5,FALSE())="","",VLOOKUP($C2623,st!$B$2:$F$400,5,FALSE())),""))),"")</f>
        <v/>
      </c>
      <c r="H2623" s="35" t="s">
        <v>259</v>
      </c>
      <c r="I2623" s="35" t="s">
        <v>31</v>
      </c>
      <c r="J2623" s="35" t="s">
        <v>3907</v>
      </c>
      <c r="K2623" s="35">
        <f t="shared" si="10"/>
        <v>64</v>
      </c>
      <c r="L2623" s="35" t="s">
        <v>3909</v>
      </c>
      <c r="M2623" s="35" t="s">
        <v>3911</v>
      </c>
      <c r="N2623" s="35" t="s">
        <v>65</v>
      </c>
      <c r="O2623" s="35" t="s">
        <v>68</v>
      </c>
      <c r="P2623" s="35" t="s">
        <v>3690</v>
      </c>
      <c r="Q2623" s="35" t="s">
        <v>3692</v>
      </c>
      <c r="S2623" s="35" t="s">
        <v>1838</v>
      </c>
      <c r="T2623" s="35" t="s">
        <v>1839</v>
      </c>
      <c r="U2623" s="35" t="s">
        <v>3913</v>
      </c>
      <c r="W2623" s="35" t="s">
        <v>57</v>
      </c>
      <c r="X2623" s="35" t="s">
        <v>94</v>
      </c>
      <c r="Y2623" s="35" t="s">
        <v>3914</v>
      </c>
      <c r="Z2623" s="35" t="s">
        <v>2930</v>
      </c>
    </row>
    <row r="2624" spans="1:26" ht="15" customHeight="1">
      <c r="A2624" s="35" t="s">
        <v>1308</v>
      </c>
      <c r="B2624" s="35" t="s">
        <v>3632</v>
      </c>
      <c r="C2624" s="35" t="s">
        <v>3924</v>
      </c>
      <c r="D2624" s="35">
        <f>IFERROR(IF($A2624="HDC",IF(VLOOKUP($C2624,hdc!$B$2:$F$1600,2,FALSE())="","",VLOOKUP($C2624,hdc!$B$2:$F$1600,2,FALSE())),IF($A2624="NAUTICS",IF(VLOOKUP($C2624,nautics!$B$2:$F$1200,2,FALSE())="","",VLOOKUP($C2624,nautics!$B$2:$F$1200,2,FALSE())),IF($A2624="ST",IF(VLOOKUP($C2624,st!$B$2:$F$400,2,FALSE())="","",VLOOKUP($C2624,st!$B$2:$F$400,2,FALSE())),""))),"")</f>
        <v>1</v>
      </c>
      <c r="E2624" s="35" t="str">
        <f>IFERROR(IF($A2624="HDC",IF(VLOOKUP($C2624,hdc!$B$2:$F$1600,3,FALSE())="","",VLOOKUP($C2624,hdc!$B$2:$F$1600,3,FALSE())),IF($A2624="NAUTICS",IF(VLOOKUP($C2624,nautics!$B$2:$F$1200,3,FALSE())="","",VLOOKUP($C2624,nautics!$B$2:$F$1200,3,FALSE())),IF($A2624="ST",IF(VLOOKUP($C2624,st!$B$2:$F$400,3,FALSE())="","",VLOOKUP($C2624,st!$B$2:$F$400,3,FALSE())),""))),"")</f>
        <v/>
      </c>
      <c r="F2624" s="35" t="str">
        <f>IFERROR(IF($A2624="HDC",IF(VLOOKUP($C2624,hdc!$B$2:$F$1600,4,FALSE())="","",VLOOKUP($C2624,hdc!$B$2:$F$1600,4,FALSE())),IF($A2624="NAUTICS",IF(VLOOKUP($C2624,nautics!$B$2:$F$1200,4,FALSE())="","",VLOOKUP($C2624,nautics!$B$2:$F$1200,4,FALSE())),IF($A2624="ST",IF(VLOOKUP($C2624,st!$B$2:$F$400,4,FALSE())="","",VLOOKUP($C2624,st!$B$2:$F$400,4,FALSE())),""))),"")</f>
        <v/>
      </c>
      <c r="G2624" s="35" t="str">
        <f>IFERROR(IF($A2624="HDC",IF(VLOOKUP($C2624,hdc!$B$2:$F$1600,5,FALSE())="","",VLOOKUP($C2624,hdc!$B$2:$F$1600,5,FALSE())),IF($A2624="NAUTICS",IF(VLOOKUP($C2624,nautics!$B$2:$F$1200,5,FALSE())="","",VLOOKUP($C2624,nautics!$B$2:$F$1200,5,FALSE())),IF($A2624="ST",IF(VLOOKUP($C2624,st!$B$2:$F$400,5,FALSE())="","",VLOOKUP($C2624,st!$B$2:$F$400,5,FALSE())),""))),"")</f>
        <v/>
      </c>
      <c r="H2624" s="35" t="s">
        <v>259</v>
      </c>
      <c r="I2624" s="35" t="s">
        <v>31</v>
      </c>
      <c r="J2624" s="35" t="s">
        <v>3927</v>
      </c>
      <c r="K2624" s="35">
        <f t="shared" si="10"/>
        <v>63</v>
      </c>
      <c r="L2624" s="35" t="s">
        <v>3928</v>
      </c>
      <c r="M2624" s="35" t="s">
        <v>3930</v>
      </c>
      <c r="N2624" s="35" t="s">
        <v>896</v>
      </c>
      <c r="O2624" s="35" t="s">
        <v>897</v>
      </c>
      <c r="P2624" s="35" t="s">
        <v>3666</v>
      </c>
      <c r="Q2624" s="35" t="s">
        <v>3667</v>
      </c>
      <c r="S2624" s="35" t="s">
        <v>2834</v>
      </c>
      <c r="T2624" s="35" t="s">
        <v>2834</v>
      </c>
      <c r="U2624" s="35" t="s">
        <v>3896</v>
      </c>
      <c r="W2624" s="35" t="s">
        <v>57</v>
      </c>
      <c r="X2624" s="35" t="s">
        <v>94</v>
      </c>
      <c r="Y2624" s="35" t="s">
        <v>901</v>
      </c>
      <c r="Z2624" s="35" t="s">
        <v>3673</v>
      </c>
    </row>
    <row r="2625" spans="1:26" ht="15" customHeight="1">
      <c r="A2625" s="35" t="s">
        <v>1308</v>
      </c>
      <c r="B2625" s="35" t="s">
        <v>3632</v>
      </c>
      <c r="C2625" s="35" t="s">
        <v>3936</v>
      </c>
      <c r="D2625" s="35">
        <f>IFERROR(IF($A2625="HDC",IF(VLOOKUP($C2625,hdc!$B$2:$F$1600,2,FALSE())="","",VLOOKUP($C2625,hdc!$B$2:$F$1600,2,FALSE())),IF($A2625="NAUTICS",IF(VLOOKUP($C2625,nautics!$B$2:$F$1200,2,FALSE())="","",VLOOKUP($C2625,nautics!$B$2:$F$1200,2,FALSE())),IF($A2625="ST",IF(VLOOKUP($C2625,st!$B$2:$F$400,2,FALSE())="","",VLOOKUP($C2625,st!$B$2:$F$400,2,FALSE())),""))),"")</f>
        <v>1</v>
      </c>
      <c r="E2625" s="35" t="str">
        <f>IFERROR(IF($A2625="HDC",IF(VLOOKUP($C2625,hdc!$B$2:$F$1600,3,FALSE())="","",VLOOKUP($C2625,hdc!$B$2:$F$1600,3,FALSE())),IF($A2625="NAUTICS",IF(VLOOKUP($C2625,nautics!$B$2:$F$1200,3,FALSE())="","",VLOOKUP($C2625,nautics!$B$2:$F$1200,3,FALSE())),IF($A2625="ST",IF(VLOOKUP($C2625,st!$B$2:$F$400,3,FALSE())="","",VLOOKUP($C2625,st!$B$2:$F$400,3,FALSE())),""))),"")</f>
        <v/>
      </c>
      <c r="F2625" s="35" t="str">
        <f>IFERROR(IF($A2625="HDC",IF(VLOOKUP($C2625,hdc!$B$2:$F$1600,4,FALSE())="","",VLOOKUP($C2625,hdc!$B$2:$F$1600,4,FALSE())),IF($A2625="NAUTICS",IF(VLOOKUP($C2625,nautics!$B$2:$F$1200,4,FALSE())="","",VLOOKUP($C2625,nautics!$B$2:$F$1200,4,FALSE())),IF($A2625="ST",IF(VLOOKUP($C2625,st!$B$2:$F$400,4,FALSE())="","",VLOOKUP($C2625,st!$B$2:$F$400,4,FALSE())),""))),"")</f>
        <v/>
      </c>
      <c r="G2625" s="35" t="str">
        <f>IFERROR(IF($A2625="HDC",IF(VLOOKUP($C2625,hdc!$B$2:$F$1600,5,FALSE())="","",VLOOKUP($C2625,hdc!$B$2:$F$1600,5,FALSE())),IF($A2625="NAUTICS",IF(VLOOKUP($C2625,nautics!$B$2:$F$1200,5,FALSE())="","",VLOOKUP($C2625,nautics!$B$2:$F$1200,5,FALSE())),IF($A2625="ST",IF(VLOOKUP($C2625,st!$B$2:$F$400,5,FALSE())="","",VLOOKUP($C2625,st!$B$2:$F$400,5,FALSE())),""))),"")</f>
        <v/>
      </c>
      <c r="H2625" s="35" t="s">
        <v>259</v>
      </c>
      <c r="I2625" s="35" t="s">
        <v>31</v>
      </c>
      <c r="J2625" s="35" t="s">
        <v>3927</v>
      </c>
      <c r="K2625" s="35">
        <f t="shared" si="10"/>
        <v>63</v>
      </c>
      <c r="L2625" s="35" t="s">
        <v>3666</v>
      </c>
      <c r="M2625" s="35" t="s">
        <v>3667</v>
      </c>
      <c r="N2625" s="35" t="s">
        <v>2834</v>
      </c>
      <c r="O2625" s="35" t="s">
        <v>2834</v>
      </c>
      <c r="P2625" s="35" t="s">
        <v>3942</v>
      </c>
      <c r="Q2625" s="35" t="s">
        <v>3944</v>
      </c>
      <c r="S2625" s="35" t="s">
        <v>896</v>
      </c>
      <c r="T2625" s="35" t="s">
        <v>897</v>
      </c>
      <c r="U2625" s="35" t="s">
        <v>3945</v>
      </c>
      <c r="W2625" s="35" t="s">
        <v>57</v>
      </c>
      <c r="X2625" s="35" t="s">
        <v>94</v>
      </c>
      <c r="Y2625" s="35" t="s">
        <v>3673</v>
      </c>
      <c r="Z2625" s="35" t="s">
        <v>901</v>
      </c>
    </row>
    <row r="2626" spans="1:26" ht="15" customHeight="1">
      <c r="A2626" s="35" t="s">
        <v>1308</v>
      </c>
      <c r="B2626" s="35" t="s">
        <v>3632</v>
      </c>
      <c r="C2626" s="35" t="s">
        <v>3948</v>
      </c>
      <c r="D2626" s="35">
        <f>IFERROR(IF($A2626="HDC",IF(VLOOKUP($C2626,hdc!$B$2:$F$1600,2,FALSE())="","",VLOOKUP($C2626,hdc!$B$2:$F$1600,2,FALSE())),IF($A2626="NAUTICS",IF(VLOOKUP($C2626,nautics!$B$2:$F$1200,2,FALSE())="","",VLOOKUP($C2626,nautics!$B$2:$F$1200,2,FALSE())),IF($A2626="ST",IF(VLOOKUP($C2626,st!$B$2:$F$400,2,FALSE())="","",VLOOKUP($C2626,st!$B$2:$F$400,2,FALSE())),""))),"")</f>
        <v>1</v>
      </c>
      <c r="E2626" s="35" t="str">
        <f>IFERROR(IF($A2626="HDC",IF(VLOOKUP($C2626,hdc!$B$2:$F$1600,3,FALSE())="","",VLOOKUP($C2626,hdc!$B$2:$F$1600,3,FALSE())),IF($A2626="NAUTICS",IF(VLOOKUP($C2626,nautics!$B$2:$F$1200,3,FALSE())="","",VLOOKUP($C2626,nautics!$B$2:$F$1200,3,FALSE())),IF($A2626="ST",IF(VLOOKUP($C2626,st!$B$2:$F$400,3,FALSE())="","",VLOOKUP($C2626,st!$B$2:$F$400,3,FALSE())),""))),"")</f>
        <v/>
      </c>
      <c r="F2626" s="35" t="str">
        <f>IFERROR(IF($A2626="HDC",IF(VLOOKUP($C2626,hdc!$B$2:$F$1600,4,FALSE())="","",VLOOKUP($C2626,hdc!$B$2:$F$1600,4,FALSE())),IF($A2626="NAUTICS",IF(VLOOKUP($C2626,nautics!$B$2:$F$1200,4,FALSE())="","",VLOOKUP($C2626,nautics!$B$2:$F$1200,4,FALSE())),IF($A2626="ST",IF(VLOOKUP($C2626,st!$B$2:$F$400,4,FALSE())="","",VLOOKUP($C2626,st!$B$2:$F$400,4,FALSE())),""))),"")</f>
        <v/>
      </c>
      <c r="G2626" s="35" t="str">
        <f>IFERROR(IF($A2626="HDC",IF(VLOOKUP($C2626,hdc!$B$2:$F$1600,5,FALSE())="","",VLOOKUP($C2626,hdc!$B$2:$F$1600,5,FALSE())),IF($A2626="NAUTICS",IF(VLOOKUP($C2626,nautics!$B$2:$F$1200,5,FALSE())="","",VLOOKUP($C2626,nautics!$B$2:$F$1200,5,FALSE())),IF($A2626="ST",IF(VLOOKUP($C2626,st!$B$2:$F$400,5,FALSE())="","",VLOOKUP($C2626,st!$B$2:$F$400,5,FALSE())),""))),"")</f>
        <v/>
      </c>
      <c r="H2626" s="35" t="s">
        <v>259</v>
      </c>
      <c r="I2626" s="35" t="s">
        <v>31</v>
      </c>
      <c r="J2626" s="35" t="s">
        <v>3927</v>
      </c>
      <c r="K2626" s="35">
        <f t="shared" si="10"/>
        <v>63</v>
      </c>
      <c r="L2626" s="35" t="s">
        <v>3666</v>
      </c>
      <c r="M2626" s="35" t="s">
        <v>3667</v>
      </c>
      <c r="N2626" s="35" t="s">
        <v>2834</v>
      </c>
      <c r="O2626" s="35" t="s">
        <v>2834</v>
      </c>
      <c r="P2626" s="35" t="s">
        <v>3955</v>
      </c>
      <c r="Q2626" s="35" t="s">
        <v>3956</v>
      </c>
      <c r="S2626" s="35" t="s">
        <v>896</v>
      </c>
      <c r="T2626" s="35" t="s">
        <v>897</v>
      </c>
      <c r="U2626" s="35" t="s">
        <v>3945</v>
      </c>
      <c r="W2626" s="35" t="s">
        <v>57</v>
      </c>
      <c r="X2626" s="35" t="s">
        <v>94</v>
      </c>
      <c r="Y2626" s="35" t="s">
        <v>3673</v>
      </c>
      <c r="Z2626" s="35" t="s">
        <v>901</v>
      </c>
    </row>
    <row r="2627" spans="1:26" ht="15" customHeight="1">
      <c r="A2627" s="35" t="s">
        <v>1308</v>
      </c>
      <c r="B2627" s="35" t="s">
        <v>3632</v>
      </c>
      <c r="C2627" s="35" t="s">
        <v>3961</v>
      </c>
      <c r="D2627" s="35">
        <f>IFERROR(IF($A2627="HDC",IF(VLOOKUP($C2627,hdc!$B$2:$F$1600,2,FALSE())="","",VLOOKUP($C2627,hdc!$B$2:$F$1600,2,FALSE())),IF($A2627="NAUTICS",IF(VLOOKUP($C2627,nautics!$B$2:$F$1200,2,FALSE())="","",VLOOKUP($C2627,nautics!$B$2:$F$1200,2,FALSE())),IF($A2627="ST",IF(VLOOKUP($C2627,st!$B$2:$F$400,2,FALSE())="","",VLOOKUP($C2627,st!$B$2:$F$400,2,FALSE())),""))),"")</f>
        <v>1</v>
      </c>
      <c r="E2627" s="35" t="str">
        <f>IFERROR(IF($A2627="HDC",IF(VLOOKUP($C2627,hdc!$B$2:$F$1600,3,FALSE())="","",VLOOKUP($C2627,hdc!$B$2:$F$1600,3,FALSE())),IF($A2627="NAUTICS",IF(VLOOKUP($C2627,nautics!$B$2:$F$1200,3,FALSE())="","",VLOOKUP($C2627,nautics!$B$2:$F$1200,3,FALSE())),IF($A2627="ST",IF(VLOOKUP($C2627,st!$B$2:$F$400,3,FALSE())="","",VLOOKUP($C2627,st!$B$2:$F$400,3,FALSE())),""))),"")</f>
        <v/>
      </c>
      <c r="F2627" s="35" t="str">
        <f>IFERROR(IF($A2627="HDC",IF(VLOOKUP($C2627,hdc!$B$2:$F$1600,4,FALSE())="","",VLOOKUP($C2627,hdc!$B$2:$F$1600,4,FALSE())),IF($A2627="NAUTICS",IF(VLOOKUP($C2627,nautics!$B$2:$F$1200,4,FALSE())="","",VLOOKUP($C2627,nautics!$B$2:$F$1200,4,FALSE())),IF($A2627="ST",IF(VLOOKUP($C2627,st!$B$2:$F$400,4,FALSE())="","",VLOOKUP($C2627,st!$B$2:$F$400,4,FALSE())),""))),"")</f>
        <v/>
      </c>
      <c r="G2627" s="35" t="str">
        <f>IFERROR(IF($A2627="HDC",IF(VLOOKUP($C2627,hdc!$B$2:$F$1600,5,FALSE())="","",VLOOKUP($C2627,hdc!$B$2:$F$1600,5,FALSE())),IF($A2627="NAUTICS",IF(VLOOKUP($C2627,nautics!$B$2:$F$1200,5,FALSE())="","",VLOOKUP($C2627,nautics!$B$2:$F$1200,5,FALSE())),IF($A2627="ST",IF(VLOOKUP($C2627,st!$B$2:$F$400,5,FALSE())="","",VLOOKUP($C2627,st!$B$2:$F$400,5,FALSE())),""))),"")</f>
        <v/>
      </c>
      <c r="H2627" s="35" t="s">
        <v>259</v>
      </c>
      <c r="I2627" s="35" t="s">
        <v>31</v>
      </c>
      <c r="J2627" s="35" t="s">
        <v>3927</v>
      </c>
      <c r="K2627" s="35">
        <f t="shared" si="10"/>
        <v>63</v>
      </c>
      <c r="L2627" s="35" t="s">
        <v>3964</v>
      </c>
      <c r="M2627" s="35" t="s">
        <v>3965</v>
      </c>
      <c r="N2627" s="35" t="s">
        <v>896</v>
      </c>
      <c r="O2627" s="35" t="s">
        <v>897</v>
      </c>
      <c r="P2627" s="35" t="s">
        <v>3666</v>
      </c>
      <c r="Q2627" s="35" t="s">
        <v>3667</v>
      </c>
      <c r="S2627" s="35" t="s">
        <v>2834</v>
      </c>
      <c r="T2627" s="35" t="s">
        <v>2834</v>
      </c>
      <c r="U2627" s="35" t="s">
        <v>3945</v>
      </c>
      <c r="W2627" s="35" t="s">
        <v>57</v>
      </c>
      <c r="X2627" s="35" t="s">
        <v>94</v>
      </c>
      <c r="Y2627" s="35" t="s">
        <v>901</v>
      </c>
      <c r="Z2627" s="35" t="s">
        <v>3673</v>
      </c>
    </row>
    <row r="2628" spans="1:26" ht="15" customHeight="1">
      <c r="A2628" s="35" t="s">
        <v>1308</v>
      </c>
      <c r="B2628" s="35" t="s">
        <v>3632</v>
      </c>
      <c r="C2628" s="35" t="s">
        <v>3968</v>
      </c>
      <c r="D2628" s="35">
        <f>IFERROR(IF($A2628="HDC",IF(VLOOKUP($C2628,hdc!$B$2:$F$1600,2,FALSE())="","",VLOOKUP($C2628,hdc!$B$2:$F$1600,2,FALSE())),IF($A2628="NAUTICS",IF(VLOOKUP($C2628,nautics!$B$2:$F$1200,2,FALSE())="","",VLOOKUP($C2628,nautics!$B$2:$F$1200,2,FALSE())),IF($A2628="ST",IF(VLOOKUP($C2628,st!$B$2:$F$400,2,FALSE())="","",VLOOKUP($C2628,st!$B$2:$F$400,2,FALSE())),""))),"")</f>
        <v>1</v>
      </c>
      <c r="E2628" s="35" t="str">
        <f>IFERROR(IF($A2628="HDC",IF(VLOOKUP($C2628,hdc!$B$2:$F$1600,3,FALSE())="","",VLOOKUP($C2628,hdc!$B$2:$F$1600,3,FALSE())),IF($A2628="NAUTICS",IF(VLOOKUP($C2628,nautics!$B$2:$F$1200,3,FALSE())="","",VLOOKUP($C2628,nautics!$B$2:$F$1200,3,FALSE())),IF($A2628="ST",IF(VLOOKUP($C2628,st!$B$2:$F$400,3,FALSE())="","",VLOOKUP($C2628,st!$B$2:$F$400,3,FALSE())),""))),"")</f>
        <v/>
      </c>
      <c r="F2628" s="35" t="str">
        <f>IFERROR(IF($A2628="HDC",IF(VLOOKUP($C2628,hdc!$B$2:$F$1600,4,FALSE())="","",VLOOKUP($C2628,hdc!$B$2:$F$1600,4,FALSE())),IF($A2628="NAUTICS",IF(VLOOKUP($C2628,nautics!$B$2:$F$1200,4,FALSE())="","",VLOOKUP($C2628,nautics!$B$2:$F$1200,4,FALSE())),IF($A2628="ST",IF(VLOOKUP($C2628,st!$B$2:$F$400,4,FALSE())="","",VLOOKUP($C2628,st!$B$2:$F$400,4,FALSE())),""))),"")</f>
        <v/>
      </c>
      <c r="G2628" s="35" t="str">
        <f>IFERROR(IF($A2628="HDC",IF(VLOOKUP($C2628,hdc!$B$2:$F$1600,5,FALSE())="","",VLOOKUP($C2628,hdc!$B$2:$F$1600,5,FALSE())),IF($A2628="NAUTICS",IF(VLOOKUP($C2628,nautics!$B$2:$F$1200,5,FALSE())="","",VLOOKUP($C2628,nautics!$B$2:$F$1200,5,FALSE())),IF($A2628="ST",IF(VLOOKUP($C2628,st!$B$2:$F$400,5,FALSE())="","",VLOOKUP($C2628,st!$B$2:$F$400,5,FALSE())),""))),"")</f>
        <v/>
      </c>
      <c r="H2628" s="35" t="s">
        <v>259</v>
      </c>
      <c r="I2628" s="35" t="s">
        <v>31</v>
      </c>
      <c r="J2628" s="35" t="s">
        <v>3927</v>
      </c>
      <c r="K2628" s="35">
        <f t="shared" si="10"/>
        <v>63</v>
      </c>
      <c r="L2628" s="35" t="s">
        <v>3971</v>
      </c>
      <c r="M2628" s="35" t="s">
        <v>3973</v>
      </c>
      <c r="N2628" s="35" t="s">
        <v>896</v>
      </c>
      <c r="O2628" s="35" t="s">
        <v>897</v>
      </c>
      <c r="P2628" s="35" t="s">
        <v>3666</v>
      </c>
      <c r="Q2628" s="35" t="s">
        <v>3667</v>
      </c>
      <c r="S2628" s="35" t="s">
        <v>2834</v>
      </c>
      <c r="T2628" s="35" t="s">
        <v>2834</v>
      </c>
      <c r="U2628" s="35" t="s">
        <v>3945</v>
      </c>
      <c r="W2628" s="35" t="s">
        <v>57</v>
      </c>
      <c r="X2628" s="35" t="s">
        <v>94</v>
      </c>
      <c r="Y2628" s="35" t="s">
        <v>901</v>
      </c>
      <c r="Z2628" s="35" t="s">
        <v>3673</v>
      </c>
    </row>
    <row r="2629" spans="1:26" ht="15" customHeight="1">
      <c r="D2629" s="39">
        <f t="shared" ref="D2629:E2629" si="11">IFERROR(IF($B2629="",SUMPRODUCT(--(D$2:D$2628=1))/COUNTA($C$2:$C$2628),SUMPRODUCT(((LEFT($C$2:$C$2628,FIND("W",$C$2:$C$2628&amp;"W")-1)&amp;"")=($B2629&amp;""))*(D$2:D$2628=1))/SUMPRODUCT(--((LEFT($C$2:$C$2628,FIND("W",$C$2:$C$2628&amp;"W")-1)&amp;"")=($B2629&amp;"")))),"")</f>
        <v>0.85915492957746475</v>
      </c>
      <c r="E2629" s="39">
        <f t="shared" si="11"/>
        <v>0.70194137799771605</v>
      </c>
      <c r="F2629" s="39">
        <f>IFERROR(IF($B2629="",SUM(F$2:F$2628)/(2*COUNTA($C$2:$C$2628)),SUMIFS(F$2:F$2628,$C$2:$C$2628,$B2629&amp;"W*")/(2*COUNTIF($C$2:$C$2628,$B2629&amp;"W*"))),"")</f>
        <v>0.10677578987438142</v>
      </c>
      <c r="G2629" s="39">
        <f>IFERROR(IF($B2629="",SUMPRODUCT(--(G$2:G$2628=1))/COUNTA($C$2:$C$2628),SUMPRODUCT(((LEFT($C$2:$C$2628,FIND("W",$C$2:$C$2628&amp;"W")-1)&amp;"")=($B2629&amp;""))*(G$2:G$2628=1))/SUMPRODUCT(--((LEFT($C$2:$C$2628,FIND("W",$C$2:$C$2628&amp;"W")-1)&amp;"")=($B2629&amp;"")))),"")</f>
        <v>0</v>
      </c>
      <c r="K2629" s="35">
        <f>SUM(K2:K2628)</f>
        <v>65233</v>
      </c>
    </row>
  </sheetData>
  <autoFilter ref="A1:Z2629" xr:uid="{00000000-0009-0000-0000-000004000000}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H1000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0" sqref="L10"/>
    </sheetView>
  </sheetViews>
  <sheetFormatPr defaultColWidth="14.42578125" defaultRowHeight="15" customHeight="1"/>
  <cols>
    <col min="1" max="1" width="5" customWidth="1"/>
    <col min="2" max="2" width="14" customWidth="1"/>
    <col min="3" max="3" width="45" customWidth="1"/>
    <col min="4" max="4" width="12" customWidth="1"/>
    <col min="5" max="6" width="13" customWidth="1"/>
    <col min="7" max="7" width="14" customWidth="1"/>
    <col min="8" max="8" width="13" customWidth="1"/>
    <col min="9" max="26" width="8.7109375" customWidth="1"/>
  </cols>
  <sheetData>
    <row r="1" spans="1:8" ht="34.5" customHeight="1">
      <c r="A1" s="34" t="s">
        <v>4364</v>
      </c>
      <c r="B1" s="34" t="s">
        <v>4369</v>
      </c>
      <c r="C1" s="34" t="s">
        <v>4371</v>
      </c>
      <c r="D1" s="34" t="s">
        <v>2024</v>
      </c>
      <c r="E1" s="34" t="s">
        <v>2026</v>
      </c>
      <c r="F1" s="34" t="s">
        <v>4378</v>
      </c>
      <c r="G1" s="34" t="s">
        <v>4380</v>
      </c>
      <c r="H1" s="34" t="s">
        <v>4382</v>
      </c>
    </row>
    <row r="2" spans="1:8" ht="15.75" customHeight="1">
      <c r="A2" s="7"/>
      <c r="B2" s="44" t="s">
        <v>4389</v>
      </c>
      <c r="C2" s="7"/>
      <c r="D2" s="45">
        <f>IFERROR(SUMPRODUCT(--(Consolidated!D$2:D$2628=1))/COUNTA(Consolidated!$C$2:$C$2628),"")</f>
        <v>0.85915492957746475</v>
      </c>
      <c r="E2" s="45">
        <f>IFERROR(SUMPRODUCT(--(Consolidated!E$2:E$2628=1))/COUNTA(Consolidated!$C$2:$C$2628),"")</f>
        <v>0.70194137799771605</v>
      </c>
      <c r="F2" s="45">
        <f>IFERROR(SUM(Consolidated!$F$2:$F$2628)/(2*COUNTA(Consolidated!$C$2:$C$2628)),"")</f>
        <v>0.10677578987438142</v>
      </c>
      <c r="G2" s="46">
        <f>IFERROR(SUMPRODUCT(--(Consolidated!G$2:G$2628=1))/COUNTA(Consolidated!$C$2:$C$2628),"")</f>
        <v>0</v>
      </c>
      <c r="H2" s="47">
        <f>COUNTA(Consolidated!$C$2:$C$2628)</f>
        <v>2627</v>
      </c>
    </row>
    <row r="3" spans="1:8" ht="15" customHeight="1">
      <c r="A3" s="7">
        <v>1</v>
      </c>
      <c r="B3" s="7" t="s">
        <v>25</v>
      </c>
      <c r="C3" s="7" t="s">
        <v>4491</v>
      </c>
      <c r="D3" s="48">
        <f>IFERROR(SUMPRODUCT(((LEFT(Consolidated!$C$2:$C$2628,FIND("W",Consolidated!$C$2:$C$2628&amp;"W")-1)&amp;"")=($B3&amp;""))*(Consolidated!D$2:D$2628=1))/SUMPRODUCT(--((LEFT(Consolidated!$C$2:$C$2628,FIND("W",Consolidated!$C$2:$C$2628&amp;"W")-1)&amp;"")=($B3&amp;""))),"")</f>
        <v>0.66666666666666663</v>
      </c>
      <c r="E3" s="48">
        <f>IFERROR(SUMPRODUCT(((LEFT(Consolidated!$C$2:$C$2628,FIND("W",Consolidated!$C$2:$C$2628&amp;"W")-1)&amp;"")=($B3&amp;""))*(Consolidated!E$2:E$2628=1))/SUMPRODUCT(--((LEFT(Consolidated!$C$2:$C$2628,FIND("W",Consolidated!$C$2:$C$2628&amp;"W")-1)&amp;"")=($B3&amp;""))),"")</f>
        <v>0.51851851851851849</v>
      </c>
      <c r="F3" s="48">
        <f>IFERROR(SUMIFS(Consolidated!$F$2:$F$2628,Consolidated!$C$2:$C$2628,$B3&amp;"W*")/(2*COUNTIF(Consolidated!$C$2:$C$2628,$B3&amp;"W*")),"")</f>
        <v>0.14814814814814814</v>
      </c>
      <c r="G3" s="49">
        <f>IFERROR(SUMPRODUCT(((LEFT(Consolidated!$C$2:$C$2628,FIND("W",Consolidated!$C$2:$C$2628&amp;"W")-1)&amp;"")=($B3&amp;""))*(Consolidated!G$2:G$2628=1))/SUMPRODUCT(--((LEFT(Consolidated!$C$2:$C$2628,FIND("W",Consolidated!$C$2:$C$2628&amp;"W")-1)&amp;"")=($B3&amp;""))),"")</f>
        <v>0</v>
      </c>
      <c r="H3" s="50">
        <f>COUNTIF(Consolidated!$C$2:$C$2628,$B3&amp;"W*")</f>
        <v>27</v>
      </c>
    </row>
    <row r="4" spans="1:8" ht="15" customHeight="1">
      <c r="A4" s="7">
        <v>2</v>
      </c>
      <c r="B4" s="7" t="s">
        <v>189</v>
      </c>
      <c r="C4" s="7" t="s">
        <v>4611</v>
      </c>
      <c r="D4" s="48">
        <f>IFERROR(SUMPRODUCT(((LEFT(Consolidated!$C$2:$C$2628,FIND("W",Consolidated!$C$2:$C$2628&amp;"W")-1)&amp;"")=($B4&amp;""))*(Consolidated!D$2:D$2628=1))/SUMPRODUCT(--((LEFT(Consolidated!$C$2:$C$2628,FIND("W",Consolidated!$C$2:$C$2628&amp;"W")-1)&amp;"")=($B4&amp;""))),"")</f>
        <v>0.66666666666666663</v>
      </c>
      <c r="E4" s="48">
        <f>IFERROR(SUMPRODUCT(((LEFT(Consolidated!$C$2:$C$2628,FIND("W",Consolidated!$C$2:$C$2628&amp;"W")-1)&amp;"")=($B4&amp;""))*(Consolidated!E$2:E$2628=1))/SUMPRODUCT(--((LEFT(Consolidated!$C$2:$C$2628,FIND("W",Consolidated!$C$2:$C$2628&amp;"W")-1)&amp;"")=($B4&amp;""))),"")</f>
        <v>0.44444444444444442</v>
      </c>
      <c r="F4" s="48">
        <f>IFERROR(SUMIFS(Consolidated!$F$2:$F$2628,Consolidated!$C$2:$C$2628,$B4&amp;"W*")/(2*COUNTIF(Consolidated!$C$2:$C$2628,$B4&amp;"W*")),"")</f>
        <v>5.5555555555555552E-2</v>
      </c>
      <c r="G4" s="49">
        <f>IFERROR(SUMPRODUCT(((LEFT(Consolidated!$C$2:$C$2628,FIND("W",Consolidated!$C$2:$C$2628&amp;"W")-1)&amp;"")=($B4&amp;""))*(Consolidated!G$2:G$2628=1))/SUMPRODUCT(--((LEFT(Consolidated!$C$2:$C$2628,FIND("W",Consolidated!$C$2:$C$2628&amp;"W")-1)&amp;"")=($B4&amp;""))),"")</f>
        <v>0</v>
      </c>
      <c r="H4" s="50">
        <f>COUNTIF(Consolidated!$C$2:$C$2628,$B4&amp;"W*")</f>
        <v>27</v>
      </c>
    </row>
    <row r="5" spans="1:8" ht="15" customHeight="1">
      <c r="A5" s="7">
        <v>3</v>
      </c>
      <c r="B5" s="7" t="s">
        <v>285</v>
      </c>
      <c r="C5" s="7" t="s">
        <v>4667</v>
      </c>
      <c r="D5" s="48">
        <f>IFERROR(SUMPRODUCT(((LEFT(Consolidated!$C$2:$C$2628,FIND("W",Consolidated!$C$2:$C$2628&amp;"W")-1)&amp;"")=($B5&amp;""))*(Consolidated!D$2:D$2628=1))/SUMPRODUCT(--((LEFT(Consolidated!$C$2:$C$2628,FIND("W",Consolidated!$C$2:$C$2628&amp;"W")-1)&amp;"")=($B5&amp;""))),"")</f>
        <v>1</v>
      </c>
      <c r="E5" s="48">
        <f>IFERROR(SUMPRODUCT(((LEFT(Consolidated!$C$2:$C$2628,FIND("W",Consolidated!$C$2:$C$2628&amp;"W")-1)&amp;"")=($B5&amp;""))*(Consolidated!E$2:E$2628=1))/SUMPRODUCT(--((LEFT(Consolidated!$C$2:$C$2628,FIND("W",Consolidated!$C$2:$C$2628&amp;"W")-1)&amp;"")=($B5&amp;""))),"")</f>
        <v>0.63636363636363635</v>
      </c>
      <c r="F5" s="48">
        <f>IFERROR(SUMIFS(Consolidated!$F$2:$F$2628,Consolidated!$C$2:$C$2628,$B5&amp;"W*")/(2*COUNTIF(Consolidated!$C$2:$C$2628,$B5&amp;"W*")),"")</f>
        <v>0.22727272727272727</v>
      </c>
      <c r="G5" s="49">
        <f>IFERROR(SUMPRODUCT(((LEFT(Consolidated!$C$2:$C$2628,FIND("W",Consolidated!$C$2:$C$2628&amp;"W")-1)&amp;"")=($B5&amp;""))*(Consolidated!G$2:G$2628=1))/SUMPRODUCT(--((LEFT(Consolidated!$C$2:$C$2628,FIND("W",Consolidated!$C$2:$C$2628&amp;"W")-1)&amp;"")=($B5&amp;""))),"")</f>
        <v>0</v>
      </c>
      <c r="H5" s="50">
        <f>COUNTIF(Consolidated!$C$2:$C$2628,$B5&amp;"W*")</f>
        <v>11</v>
      </c>
    </row>
    <row r="6" spans="1:8" ht="15" customHeight="1">
      <c r="A6" s="7">
        <v>4</v>
      </c>
      <c r="B6" s="7" t="s">
        <v>337</v>
      </c>
      <c r="C6" s="118" t="s">
        <v>4741</v>
      </c>
      <c r="D6" s="48">
        <f>IFERROR(SUMPRODUCT(((LEFT(Consolidated!$C$2:$C$2628,FIND("W",Consolidated!$C$2:$C$2628&amp;"W")-1)&amp;"")=($B6&amp;""))*(Consolidated!D$2:D$2628=1))/SUMPRODUCT(--((LEFT(Consolidated!$C$2:$C$2628,FIND("W",Consolidated!$C$2:$C$2628&amp;"W")-1)&amp;"")=($B6&amp;""))),"")</f>
        <v>1</v>
      </c>
      <c r="E6" s="48">
        <f>IFERROR(SUMPRODUCT(((LEFT(Consolidated!$C$2:$C$2628,FIND("W",Consolidated!$C$2:$C$2628&amp;"W")-1)&amp;"")=($B6&amp;""))*(Consolidated!E$2:E$2628=1))/SUMPRODUCT(--((LEFT(Consolidated!$C$2:$C$2628,FIND("W",Consolidated!$C$2:$C$2628&amp;"W")-1)&amp;"")=($B6&amp;""))),"")</f>
        <v>1</v>
      </c>
      <c r="F6" s="119">
        <f>IFERROR(SUMIFS(Consolidated!$F$2:$F$2628,Consolidated!$C$2:$C$2628,$B6&amp;"W*")/(2*COUNTIF(Consolidated!$C$2:$C$2628,$B6&amp;"W*")),"")</f>
        <v>0.33333333333333331</v>
      </c>
      <c r="G6" s="49">
        <f>IFERROR(SUMPRODUCT(((LEFT(Consolidated!$C$2:$C$2628,FIND("W",Consolidated!$C$2:$C$2628&amp;"W")-1)&amp;"")=($B6&amp;""))*(Consolidated!G$2:G$2628=1))/SUMPRODUCT(--((LEFT(Consolidated!$C$2:$C$2628,FIND("W",Consolidated!$C$2:$C$2628&amp;"W")-1)&amp;"")=($B6&amp;""))),"")</f>
        <v>0</v>
      </c>
      <c r="H6" s="50">
        <f>COUNTIF(Consolidated!$C$2:$C$2628,$B6&amp;"W*")</f>
        <v>6</v>
      </c>
    </row>
    <row r="7" spans="1:8" ht="15" customHeight="1">
      <c r="A7" s="7">
        <v>5</v>
      </c>
      <c r="B7" s="7" t="s">
        <v>355</v>
      </c>
      <c r="C7" s="118" t="s">
        <v>4818</v>
      </c>
      <c r="D7" s="48">
        <f>IFERROR(SUMPRODUCT(((LEFT(Consolidated!$C$2:$C$2628,FIND("W",Consolidated!$C$2:$C$2628&amp;"W")-1)&amp;"")=($B7&amp;""))*(Consolidated!D$2:D$2628=1))/SUMPRODUCT(--((LEFT(Consolidated!$C$2:$C$2628,FIND("W",Consolidated!$C$2:$C$2628&amp;"W")-1)&amp;"")=($B7&amp;""))),"")</f>
        <v>1</v>
      </c>
      <c r="E7" s="48">
        <f>IFERROR(SUMPRODUCT(((LEFT(Consolidated!$C$2:$C$2628,FIND("W",Consolidated!$C$2:$C$2628&amp;"W")-1)&amp;"")=($B7&amp;""))*(Consolidated!E$2:E$2628=1))/SUMPRODUCT(--((LEFT(Consolidated!$C$2:$C$2628,FIND("W",Consolidated!$C$2:$C$2628&amp;"W")-1)&amp;"")=($B7&amp;""))),"")</f>
        <v>0.875</v>
      </c>
      <c r="F7" s="119">
        <f>IFERROR(SUMIFS(Consolidated!$F$2:$F$2628,Consolidated!$C$2:$C$2628,$B7&amp;"W*")/(2*COUNTIF(Consolidated!$C$2:$C$2628,$B7&amp;"W*")),"")</f>
        <v>0.41666666666666669</v>
      </c>
      <c r="G7" s="49">
        <f>IFERROR(SUMPRODUCT(((LEFT(Consolidated!$C$2:$C$2628,FIND("W",Consolidated!$C$2:$C$2628&amp;"W")-1)&amp;"")=($B7&amp;""))*(Consolidated!G$2:G$2628=1))/SUMPRODUCT(--((LEFT(Consolidated!$C$2:$C$2628,FIND("W",Consolidated!$C$2:$C$2628&amp;"W")-1)&amp;"")=($B7&amp;""))),"")</f>
        <v>0</v>
      </c>
      <c r="H7" s="50">
        <f>COUNTIF(Consolidated!$C$2:$C$2628,$B7&amp;"W*")</f>
        <v>24</v>
      </c>
    </row>
    <row r="8" spans="1:8" ht="15" customHeight="1">
      <c r="A8" s="7">
        <v>6</v>
      </c>
      <c r="B8" s="7" t="s">
        <v>422</v>
      </c>
      <c r="C8" s="118" t="s">
        <v>4875</v>
      </c>
      <c r="D8" s="48">
        <f>IFERROR(SUMPRODUCT(((LEFT(Consolidated!$C$2:$C$2628,FIND("W",Consolidated!$C$2:$C$2628&amp;"W")-1)&amp;"")=($B8&amp;""))*(Consolidated!D$2:D$2628=1))/SUMPRODUCT(--((LEFT(Consolidated!$C$2:$C$2628,FIND("W",Consolidated!$C$2:$C$2628&amp;"W")-1)&amp;"")=($B8&amp;""))),"")</f>
        <v>1</v>
      </c>
      <c r="E8" s="48">
        <f>IFERROR(SUMPRODUCT(((LEFT(Consolidated!$C$2:$C$2628,FIND("W",Consolidated!$C$2:$C$2628&amp;"W")-1)&amp;"")=($B8&amp;""))*(Consolidated!E$2:E$2628=1))/SUMPRODUCT(--((LEFT(Consolidated!$C$2:$C$2628,FIND("W",Consolidated!$C$2:$C$2628&amp;"W")-1)&amp;"")=($B8&amp;""))),"")</f>
        <v>0.6875</v>
      </c>
      <c r="F8" s="119">
        <f>IFERROR(SUMIFS(Consolidated!$F$2:$F$2628,Consolidated!$C$2:$C$2628,$B8&amp;"W*")/(2*COUNTIF(Consolidated!$C$2:$C$2628,$B8&amp;"W*")),"")</f>
        <v>0.4375</v>
      </c>
      <c r="G8" s="49">
        <f>IFERROR(SUMPRODUCT(((LEFT(Consolidated!$C$2:$C$2628,FIND("W",Consolidated!$C$2:$C$2628&amp;"W")-1)&amp;"")=($B8&amp;""))*(Consolidated!G$2:G$2628=1))/SUMPRODUCT(--((LEFT(Consolidated!$C$2:$C$2628,FIND("W",Consolidated!$C$2:$C$2628&amp;"W")-1)&amp;"")=($B8&amp;""))),"")</f>
        <v>0</v>
      </c>
      <c r="H8" s="50">
        <f>COUNTIF(Consolidated!$C$2:$C$2628,$B8&amp;"W*")</f>
        <v>16</v>
      </c>
    </row>
    <row r="9" spans="1:8" ht="15" customHeight="1">
      <c r="A9" s="7">
        <v>7</v>
      </c>
      <c r="B9" s="7" t="s">
        <v>462</v>
      </c>
      <c r="C9" s="118" t="s">
        <v>4924</v>
      </c>
      <c r="D9" s="48">
        <f>IFERROR(SUMPRODUCT(((LEFT(Consolidated!$C$2:$C$2628,FIND("W",Consolidated!$C$2:$C$2628&amp;"W")-1)&amp;"")=($B9&amp;""))*(Consolidated!D$2:D$2628=1))/SUMPRODUCT(--((LEFT(Consolidated!$C$2:$C$2628,FIND("W",Consolidated!$C$2:$C$2628&amp;"W")-1)&amp;"")=($B9&amp;""))),"")</f>
        <v>1</v>
      </c>
      <c r="E9" s="48">
        <f>IFERROR(SUMPRODUCT(((LEFT(Consolidated!$C$2:$C$2628,FIND("W",Consolidated!$C$2:$C$2628&amp;"W")-1)&amp;"")=($B9&amp;""))*(Consolidated!E$2:E$2628=1))/SUMPRODUCT(--((LEFT(Consolidated!$C$2:$C$2628,FIND("W",Consolidated!$C$2:$C$2628&amp;"W")-1)&amp;"")=($B9&amp;""))),"")</f>
        <v>0.45454545454545453</v>
      </c>
      <c r="F9" s="119">
        <f>IFERROR(SUMIFS(Consolidated!$F$2:$F$2628,Consolidated!$C$2:$C$2628,$B9&amp;"W*")/(2*COUNTIF(Consolidated!$C$2:$C$2628,$B9&amp;"W*")),"")</f>
        <v>0.27272727272727271</v>
      </c>
      <c r="G9" s="49">
        <f>IFERROR(SUMPRODUCT(((LEFT(Consolidated!$C$2:$C$2628,FIND("W",Consolidated!$C$2:$C$2628&amp;"W")-1)&amp;"")=($B9&amp;""))*(Consolidated!G$2:G$2628=1))/SUMPRODUCT(--((LEFT(Consolidated!$C$2:$C$2628,FIND("W",Consolidated!$C$2:$C$2628&amp;"W")-1)&amp;"")=($B9&amp;""))),"")</f>
        <v>0</v>
      </c>
      <c r="H9" s="50">
        <f>COUNTIF(Consolidated!$C$2:$C$2628,$B9&amp;"W*")</f>
        <v>22</v>
      </c>
    </row>
    <row r="10" spans="1:8" ht="15" customHeight="1">
      <c r="A10" s="7">
        <v>8</v>
      </c>
      <c r="B10" s="7" t="s">
        <v>574</v>
      </c>
      <c r="C10" s="118" t="s">
        <v>5002</v>
      </c>
      <c r="D10" s="48">
        <f>IFERROR(SUMPRODUCT(((LEFT(Consolidated!$C$2:$C$2628,FIND("W",Consolidated!$C$2:$C$2628&amp;"W")-1)&amp;"")=($B10&amp;""))*(Consolidated!D$2:D$2628=1))/SUMPRODUCT(--((LEFT(Consolidated!$C$2:$C$2628,FIND("W",Consolidated!$C$2:$C$2628&amp;"W")-1)&amp;"")=($B10&amp;""))),"")</f>
        <v>1</v>
      </c>
      <c r="E10" s="48">
        <f>IFERROR(SUMPRODUCT(((LEFT(Consolidated!$C$2:$C$2628,FIND("W",Consolidated!$C$2:$C$2628&amp;"W")-1)&amp;"")=($B10&amp;""))*(Consolidated!E$2:E$2628=1))/SUMPRODUCT(--((LEFT(Consolidated!$C$2:$C$2628,FIND("W",Consolidated!$C$2:$C$2628&amp;"W")-1)&amp;"")=($B10&amp;""))),"")</f>
        <v>1</v>
      </c>
      <c r="F10" s="119">
        <f>IFERROR(SUMIFS(Consolidated!$F$2:$F$2628,Consolidated!$C$2:$C$2628,$B10&amp;"W*")/(2*COUNTIF(Consolidated!$C$2:$C$2628,$B10&amp;"W*")),"")</f>
        <v>0.16666666666666666</v>
      </c>
      <c r="G10" s="49">
        <f>IFERROR(SUMPRODUCT(((LEFT(Consolidated!$C$2:$C$2628,FIND("W",Consolidated!$C$2:$C$2628&amp;"W")-1)&amp;"")=($B10&amp;""))*(Consolidated!G$2:G$2628=1))/SUMPRODUCT(--((LEFT(Consolidated!$C$2:$C$2628,FIND("W",Consolidated!$C$2:$C$2628&amp;"W")-1)&amp;"")=($B10&amp;""))),"")</f>
        <v>0</v>
      </c>
      <c r="H10" s="50">
        <f>COUNTIF(Consolidated!$C$2:$C$2628,$B10&amp;"W*")</f>
        <v>3</v>
      </c>
    </row>
    <row r="11" spans="1:8" ht="15" customHeight="1">
      <c r="A11" s="7">
        <v>9</v>
      </c>
      <c r="B11" s="7" t="s">
        <v>584</v>
      </c>
      <c r="C11" s="118" t="s">
        <v>5075</v>
      </c>
      <c r="D11" s="48">
        <f>IFERROR(SUMPRODUCT(((LEFT(Consolidated!$C$2:$C$2628,FIND("W",Consolidated!$C$2:$C$2628&amp;"W")-1)&amp;"")=($B11&amp;""))*(Consolidated!D$2:D$2628=1))/SUMPRODUCT(--((LEFT(Consolidated!$C$2:$C$2628,FIND("W",Consolidated!$C$2:$C$2628&amp;"W")-1)&amp;"")=($B11&amp;""))),"")</f>
        <v>1</v>
      </c>
      <c r="E11" s="48">
        <f>IFERROR(SUMPRODUCT(((LEFT(Consolidated!$C$2:$C$2628,FIND("W",Consolidated!$C$2:$C$2628&amp;"W")-1)&amp;"")=($B11&amp;""))*(Consolidated!E$2:E$2628=1))/SUMPRODUCT(--((LEFT(Consolidated!$C$2:$C$2628,FIND("W",Consolidated!$C$2:$C$2628&amp;"W")-1)&amp;"")=($B11&amp;""))),"")</f>
        <v>0.83333333333333337</v>
      </c>
      <c r="F11" s="119">
        <f>IFERROR(SUMIFS(Consolidated!$F$2:$F$2628,Consolidated!$C$2:$C$2628,$B11&amp;"W*")/(2*COUNTIF(Consolidated!$C$2:$C$2628,$B11&amp;"W*")),"")</f>
        <v>0.22222222222222221</v>
      </c>
      <c r="G11" s="49">
        <f>IFERROR(SUMPRODUCT(((LEFT(Consolidated!$C$2:$C$2628,FIND("W",Consolidated!$C$2:$C$2628&amp;"W")-1)&amp;"")=($B11&amp;""))*(Consolidated!G$2:G$2628=1))/SUMPRODUCT(--((LEFT(Consolidated!$C$2:$C$2628,FIND("W",Consolidated!$C$2:$C$2628&amp;"W")-1)&amp;"")=($B11&amp;""))),"")</f>
        <v>0</v>
      </c>
      <c r="H11" s="50">
        <f>COUNTIF(Consolidated!$C$2:$C$2628,$B11&amp;"W*")</f>
        <v>18</v>
      </c>
    </row>
    <row r="12" spans="1:8" ht="15" customHeight="1">
      <c r="A12" s="7">
        <v>10</v>
      </c>
      <c r="B12" s="7" t="s">
        <v>630</v>
      </c>
      <c r="C12" s="118" t="s">
        <v>5153</v>
      </c>
      <c r="D12" s="48">
        <f>IFERROR(SUMPRODUCT(((LEFT(Consolidated!$C$2:$C$2628,FIND("W",Consolidated!$C$2:$C$2628&amp;"W")-1)&amp;"")=($B12&amp;""))*(Consolidated!D$2:D$2628=1))/SUMPRODUCT(--((LEFT(Consolidated!$C$2:$C$2628,FIND("W",Consolidated!$C$2:$C$2628&amp;"W")-1)&amp;"")=($B12&amp;""))),"")</f>
        <v>1</v>
      </c>
      <c r="E12" s="48">
        <f>IFERROR(SUMPRODUCT(((LEFT(Consolidated!$C$2:$C$2628,FIND("W",Consolidated!$C$2:$C$2628&amp;"W")-1)&amp;"")=($B12&amp;""))*(Consolidated!E$2:E$2628=1))/SUMPRODUCT(--((LEFT(Consolidated!$C$2:$C$2628,FIND("W",Consolidated!$C$2:$C$2628&amp;"W")-1)&amp;"")=($B12&amp;""))),"")</f>
        <v>0.42857142857142855</v>
      </c>
      <c r="F12" s="119">
        <f>IFERROR(SUMIFS(Consolidated!$F$2:$F$2628,Consolidated!$C$2:$C$2628,$B12&amp;"W*")/(2*COUNTIF(Consolidated!$C$2:$C$2628,$B12&amp;"W*")),"")</f>
        <v>0</v>
      </c>
      <c r="G12" s="49">
        <f>IFERROR(SUMPRODUCT(((LEFT(Consolidated!$C$2:$C$2628,FIND("W",Consolidated!$C$2:$C$2628&amp;"W")-1)&amp;"")=($B12&amp;""))*(Consolidated!G$2:G$2628=1))/SUMPRODUCT(--((LEFT(Consolidated!$C$2:$C$2628,FIND("W",Consolidated!$C$2:$C$2628&amp;"W")-1)&amp;"")=($B12&amp;""))),"")</f>
        <v>0</v>
      </c>
      <c r="H12" s="50">
        <f>COUNTIF(Consolidated!$C$2:$C$2628,$B12&amp;"W*")</f>
        <v>7</v>
      </c>
    </row>
    <row r="13" spans="1:8" ht="15" customHeight="1">
      <c r="A13" s="7">
        <v>11</v>
      </c>
      <c r="B13" s="7" t="s">
        <v>1155</v>
      </c>
      <c r="C13" s="7" t="s">
        <v>5229</v>
      </c>
      <c r="D13" s="48">
        <f>IFERROR(SUMPRODUCT(((LEFT(Consolidated!$C$2:$C$2628,FIND("W",Consolidated!$C$2:$C$2628&amp;"W")-1)&amp;"")=($B13&amp;""))*(Consolidated!D$2:D$2628=1))/SUMPRODUCT(--((LEFT(Consolidated!$C$2:$C$2628,FIND("W",Consolidated!$C$2:$C$2628&amp;"W")-1)&amp;"")=($B13&amp;""))),"")</f>
        <v>1</v>
      </c>
      <c r="E13" s="48">
        <f>IFERROR(SUMPRODUCT(((LEFT(Consolidated!$C$2:$C$2628,FIND("W",Consolidated!$C$2:$C$2628&amp;"W")-1)&amp;"")=($B13&amp;""))*(Consolidated!E$2:E$2628=1))/SUMPRODUCT(--((LEFT(Consolidated!$C$2:$C$2628,FIND("W",Consolidated!$C$2:$C$2628&amp;"W")-1)&amp;"")=($B13&amp;""))),"")</f>
        <v>8.3333333333333329E-2</v>
      </c>
      <c r="F13" s="48">
        <f>IFERROR(SUMIFS(Consolidated!$F$2:$F$2628,Consolidated!$C$2:$C$2628,$B13&amp;"W*")/(2*COUNTIF(Consolidated!$C$2:$C$2628,$B13&amp;"W*")),"")</f>
        <v>0</v>
      </c>
      <c r="G13" s="49">
        <f>IFERROR(SUMPRODUCT(((LEFT(Consolidated!$C$2:$C$2628,FIND("W",Consolidated!$C$2:$C$2628&amp;"W")-1)&amp;"")=($B13&amp;""))*(Consolidated!G$2:G$2628=1))/SUMPRODUCT(--((LEFT(Consolidated!$C$2:$C$2628,FIND("W",Consolidated!$C$2:$C$2628&amp;"W")-1)&amp;"")=($B13&amp;""))),"")</f>
        <v>0</v>
      </c>
      <c r="H13" s="50">
        <f>COUNTIF(Consolidated!$C$2:$C$2628,$B13&amp;"W*")</f>
        <v>12</v>
      </c>
    </row>
    <row r="14" spans="1:8" ht="15" customHeight="1">
      <c r="A14" s="7">
        <v>12</v>
      </c>
      <c r="B14" s="7" t="s">
        <v>659</v>
      </c>
      <c r="C14" s="7" t="s">
        <v>5312</v>
      </c>
      <c r="D14" s="48">
        <f>IFERROR(SUMPRODUCT(((LEFT(Consolidated!$C$2:$C$2628,FIND("W",Consolidated!$C$2:$C$2628&amp;"W")-1)&amp;"")=($B14&amp;""))*(Consolidated!D$2:D$2628=1))/SUMPRODUCT(--((LEFT(Consolidated!$C$2:$C$2628,FIND("W",Consolidated!$C$2:$C$2628&amp;"W")-1)&amp;"")=($B14&amp;""))),"")</f>
        <v>0.5</v>
      </c>
      <c r="E14" s="48">
        <f>IFERROR(SUMPRODUCT(((LEFT(Consolidated!$C$2:$C$2628,FIND("W",Consolidated!$C$2:$C$2628&amp;"W")-1)&amp;"")=($B14&amp;""))*(Consolidated!E$2:E$2628=1))/SUMPRODUCT(--((LEFT(Consolidated!$C$2:$C$2628,FIND("W",Consolidated!$C$2:$C$2628&amp;"W")-1)&amp;"")=($B14&amp;""))),"")</f>
        <v>0.5</v>
      </c>
      <c r="F14" s="48">
        <f>IFERROR(SUMIFS(Consolidated!$F$2:$F$2628,Consolidated!$C$2:$C$2628,$B14&amp;"W*")/(2*COUNTIF(Consolidated!$C$2:$C$2628,$B14&amp;"W*")),"")</f>
        <v>0</v>
      </c>
      <c r="G14" s="49">
        <f>IFERROR(SUMPRODUCT(((LEFT(Consolidated!$C$2:$C$2628,FIND("W",Consolidated!$C$2:$C$2628&amp;"W")-1)&amp;"")=($B14&amp;""))*(Consolidated!G$2:G$2628=1))/SUMPRODUCT(--((LEFT(Consolidated!$C$2:$C$2628,FIND("W",Consolidated!$C$2:$C$2628&amp;"W")-1)&amp;"")=($B14&amp;""))),"")</f>
        <v>0</v>
      </c>
      <c r="H14" s="50">
        <f>COUNTIF(Consolidated!$C$2:$C$2628,$B14&amp;"W*")</f>
        <v>4</v>
      </c>
    </row>
    <row r="15" spans="1:8" ht="15" customHeight="1">
      <c r="A15" s="7">
        <v>13</v>
      </c>
      <c r="B15" s="7" t="s">
        <v>677</v>
      </c>
      <c r="C15" s="7" t="s">
        <v>5386</v>
      </c>
      <c r="D15" s="48">
        <f>IFERROR(SUMPRODUCT(((LEFT(Consolidated!$C$2:$C$2628,FIND("W",Consolidated!$C$2:$C$2628&amp;"W")-1)&amp;"")=($B15&amp;""))*(Consolidated!D$2:D$2628=1))/SUMPRODUCT(--((LEFT(Consolidated!$C$2:$C$2628,FIND("W",Consolidated!$C$2:$C$2628&amp;"W")-1)&amp;"")=($B15&amp;""))),"")</f>
        <v>1</v>
      </c>
      <c r="E15" s="48">
        <f>IFERROR(SUMPRODUCT(((LEFT(Consolidated!$C$2:$C$2628,FIND("W",Consolidated!$C$2:$C$2628&amp;"W")-1)&amp;"")=($B15&amp;""))*(Consolidated!E$2:E$2628=1))/SUMPRODUCT(--((LEFT(Consolidated!$C$2:$C$2628,FIND("W",Consolidated!$C$2:$C$2628&amp;"W")-1)&amp;"")=($B15&amp;""))),"")</f>
        <v>0.99367088607594933</v>
      </c>
      <c r="F15" s="48">
        <f>IFERROR(SUMIFS(Consolidated!$F$2:$F$2628,Consolidated!$C$2:$C$2628,$B15&amp;"W*")/(2*COUNTIF(Consolidated!$C$2:$C$2628,$B15&amp;"W*")),"")</f>
        <v>0</v>
      </c>
      <c r="G15" s="49">
        <f>IFERROR(SUMPRODUCT(((LEFT(Consolidated!$C$2:$C$2628,FIND("W",Consolidated!$C$2:$C$2628&amp;"W")-1)&amp;"")=($B15&amp;""))*(Consolidated!G$2:G$2628=1))/SUMPRODUCT(--((LEFT(Consolidated!$C$2:$C$2628,FIND("W",Consolidated!$C$2:$C$2628&amp;"W")-1)&amp;"")=($B15&amp;""))),"")</f>
        <v>0</v>
      </c>
      <c r="H15" s="50">
        <f>COUNTIF(Consolidated!$C$2:$C$2628,$B15&amp;"W*")</f>
        <v>158</v>
      </c>
    </row>
    <row r="16" spans="1:8" ht="15" customHeight="1">
      <c r="A16" s="7">
        <v>14</v>
      </c>
      <c r="B16" s="7" t="s">
        <v>717</v>
      </c>
      <c r="C16" s="7" t="s">
        <v>5475</v>
      </c>
      <c r="D16" s="48">
        <f>IFERROR(SUMPRODUCT(((LEFT(Consolidated!$C$2:$C$2628,FIND("W",Consolidated!$C$2:$C$2628&amp;"W")-1)&amp;"")=($B16&amp;""))*(Consolidated!D$2:D$2628=1))/SUMPRODUCT(--((LEFT(Consolidated!$C$2:$C$2628,FIND("W",Consolidated!$C$2:$C$2628&amp;"W")-1)&amp;"")=($B16&amp;""))),"")</f>
        <v>0.75</v>
      </c>
      <c r="E16" s="48">
        <f>IFERROR(SUMPRODUCT(((LEFT(Consolidated!$C$2:$C$2628,FIND("W",Consolidated!$C$2:$C$2628&amp;"W")-1)&amp;"")=($B16&amp;""))*(Consolidated!E$2:E$2628=1))/SUMPRODUCT(--((LEFT(Consolidated!$C$2:$C$2628,FIND("W",Consolidated!$C$2:$C$2628&amp;"W")-1)&amp;"")=($B16&amp;""))),"")</f>
        <v>0.75</v>
      </c>
      <c r="F16" s="48">
        <f>IFERROR(SUMIFS(Consolidated!$F$2:$F$2628,Consolidated!$C$2:$C$2628,$B16&amp;"W*")/(2*COUNTIF(Consolidated!$C$2:$C$2628,$B16&amp;"W*")),"")</f>
        <v>0</v>
      </c>
      <c r="G16" s="49">
        <f>IFERROR(SUMPRODUCT(((LEFT(Consolidated!$C$2:$C$2628,FIND("W",Consolidated!$C$2:$C$2628&amp;"W")-1)&amp;"")=($B16&amp;""))*(Consolidated!G$2:G$2628=1))/SUMPRODUCT(--((LEFT(Consolidated!$C$2:$C$2628,FIND("W",Consolidated!$C$2:$C$2628&amp;"W")-1)&amp;"")=($B16&amp;""))),"")</f>
        <v>0</v>
      </c>
      <c r="H16" s="50">
        <f>COUNTIF(Consolidated!$C$2:$C$2628,$B16&amp;"W*")</f>
        <v>4</v>
      </c>
    </row>
    <row r="17" spans="1:8" ht="15" customHeight="1">
      <c r="A17" s="7">
        <v>15</v>
      </c>
      <c r="B17" s="7" t="s">
        <v>753</v>
      </c>
      <c r="C17" s="7" t="s">
        <v>5534</v>
      </c>
      <c r="D17" s="48">
        <f>IFERROR(SUMPRODUCT(((LEFT(Consolidated!$C$2:$C$2628,FIND("W",Consolidated!$C$2:$C$2628&amp;"W")-1)&amp;"")=($B17&amp;""))*(Consolidated!D$2:D$2628=1))/SUMPRODUCT(--((LEFT(Consolidated!$C$2:$C$2628,FIND("W",Consolidated!$C$2:$C$2628&amp;"W")-1)&amp;"")=($B17&amp;""))),"")</f>
        <v>1</v>
      </c>
      <c r="E17" s="48">
        <f>IFERROR(SUMPRODUCT(((LEFT(Consolidated!$C$2:$C$2628,FIND("W",Consolidated!$C$2:$C$2628&amp;"W")-1)&amp;"")=($B17&amp;""))*(Consolidated!E$2:E$2628=1))/SUMPRODUCT(--((LEFT(Consolidated!$C$2:$C$2628,FIND("W",Consolidated!$C$2:$C$2628&amp;"W")-1)&amp;"")=($B17&amp;""))),"")</f>
        <v>0.8</v>
      </c>
      <c r="F17" s="48">
        <f>IFERROR(SUMIFS(Consolidated!$F$2:$F$2628,Consolidated!$C$2:$C$2628,$B17&amp;"W*")/(2*COUNTIF(Consolidated!$C$2:$C$2628,$B17&amp;"W*")),"")</f>
        <v>0.1</v>
      </c>
      <c r="G17" s="49">
        <f>IFERROR(SUMPRODUCT(((LEFT(Consolidated!$C$2:$C$2628,FIND("W",Consolidated!$C$2:$C$2628&amp;"W")-1)&amp;"")=($B17&amp;""))*(Consolidated!G$2:G$2628=1))/SUMPRODUCT(--((LEFT(Consolidated!$C$2:$C$2628,FIND("W",Consolidated!$C$2:$C$2628&amp;"W")-1)&amp;"")=($B17&amp;""))),"")</f>
        <v>0</v>
      </c>
      <c r="H17" s="50">
        <f>COUNTIF(Consolidated!$C$2:$C$2628,$B17&amp;"W*")</f>
        <v>10</v>
      </c>
    </row>
    <row r="18" spans="1:8" ht="15" customHeight="1">
      <c r="A18" s="7">
        <v>16</v>
      </c>
      <c r="B18" s="7" t="s">
        <v>800</v>
      </c>
      <c r="C18" s="7" t="s">
        <v>5603</v>
      </c>
      <c r="D18" s="48">
        <f>IFERROR(SUMPRODUCT(((LEFT(Consolidated!$C$2:$C$2628,FIND("W",Consolidated!$C$2:$C$2628&amp;"W")-1)&amp;"")=($B18&amp;""))*(Consolidated!D$2:D$2628=1))/SUMPRODUCT(--((LEFT(Consolidated!$C$2:$C$2628,FIND("W",Consolidated!$C$2:$C$2628&amp;"W")-1)&amp;"")=($B18&amp;""))),"")</f>
        <v>1</v>
      </c>
      <c r="E18" s="48">
        <f>IFERROR(SUMPRODUCT(((LEFT(Consolidated!$C$2:$C$2628,FIND("W",Consolidated!$C$2:$C$2628&amp;"W")-1)&amp;"")=($B18&amp;""))*(Consolidated!E$2:E$2628=1))/SUMPRODUCT(--((LEFT(Consolidated!$C$2:$C$2628,FIND("W",Consolidated!$C$2:$C$2628&amp;"W")-1)&amp;"")=($B18&amp;""))),"")</f>
        <v>0.13793103448275862</v>
      </c>
      <c r="F18" s="48">
        <f>IFERROR(SUMIFS(Consolidated!$F$2:$F$2628,Consolidated!$C$2:$C$2628,$B18&amp;"W*")/(2*COUNTIF(Consolidated!$C$2:$C$2628,$B18&amp;"W*")),"")</f>
        <v>0</v>
      </c>
      <c r="G18" s="49">
        <f>IFERROR(SUMPRODUCT(((LEFT(Consolidated!$C$2:$C$2628,FIND("W",Consolidated!$C$2:$C$2628&amp;"W")-1)&amp;"")=($B18&amp;""))*(Consolidated!G$2:G$2628=1))/SUMPRODUCT(--((LEFT(Consolidated!$C$2:$C$2628,FIND("W",Consolidated!$C$2:$C$2628&amp;"W")-1)&amp;"")=($B18&amp;""))),"")</f>
        <v>0</v>
      </c>
      <c r="H18" s="50">
        <f>COUNTIF(Consolidated!$C$2:$C$2628,$B18&amp;"W*")</f>
        <v>29</v>
      </c>
    </row>
    <row r="19" spans="1:8" ht="15" customHeight="1">
      <c r="A19" s="7">
        <v>17</v>
      </c>
      <c r="B19" s="7" t="s">
        <v>807</v>
      </c>
      <c r="C19" s="7" t="s">
        <v>5670</v>
      </c>
      <c r="D19" s="48">
        <f>IFERROR(SUMPRODUCT(((LEFT(Consolidated!$C$2:$C$2628,FIND("W",Consolidated!$C$2:$C$2628&amp;"W")-1)&amp;"")=($B19&amp;""))*(Consolidated!D$2:D$2628=1))/SUMPRODUCT(--((LEFT(Consolidated!$C$2:$C$2628,FIND("W",Consolidated!$C$2:$C$2628&amp;"W")-1)&amp;"")=($B19&amp;""))),"")</f>
        <v>1</v>
      </c>
      <c r="E19" s="48">
        <f>IFERROR(SUMPRODUCT(((LEFT(Consolidated!$C$2:$C$2628,FIND("W",Consolidated!$C$2:$C$2628&amp;"W")-1)&amp;"")=($B19&amp;""))*(Consolidated!E$2:E$2628=1))/SUMPRODUCT(--((LEFT(Consolidated!$C$2:$C$2628,FIND("W",Consolidated!$C$2:$C$2628&amp;"W")-1)&amp;"")=($B19&amp;""))),"")</f>
        <v>0.8</v>
      </c>
      <c r="F19" s="48">
        <f>IFERROR(SUMIFS(Consolidated!$F$2:$F$2628,Consolidated!$C$2:$C$2628,$B19&amp;"W*")/(2*COUNTIF(Consolidated!$C$2:$C$2628,$B19&amp;"W*")),"")</f>
        <v>0.1</v>
      </c>
      <c r="G19" s="49">
        <f>IFERROR(SUMPRODUCT(((LEFT(Consolidated!$C$2:$C$2628,FIND("W",Consolidated!$C$2:$C$2628&amp;"W")-1)&amp;"")=($B19&amp;""))*(Consolidated!G$2:G$2628=1))/SUMPRODUCT(--((LEFT(Consolidated!$C$2:$C$2628,FIND("W",Consolidated!$C$2:$C$2628&amp;"W")-1)&amp;"")=($B19&amp;""))),"")</f>
        <v>0</v>
      </c>
      <c r="H19" s="50">
        <f>COUNTIF(Consolidated!$C$2:$C$2628,$B19&amp;"W*")</f>
        <v>5</v>
      </c>
    </row>
    <row r="20" spans="1:8" ht="15" customHeight="1">
      <c r="A20" s="7">
        <v>18</v>
      </c>
      <c r="B20" s="7" t="s">
        <v>820</v>
      </c>
      <c r="C20" s="7" t="s">
        <v>5753</v>
      </c>
      <c r="D20" s="48">
        <f>IFERROR(SUMPRODUCT(((LEFT(Consolidated!$C$2:$C$2628,FIND("W",Consolidated!$C$2:$C$2628&amp;"W")-1)&amp;"")=($B20&amp;""))*(Consolidated!D$2:D$2628=1))/SUMPRODUCT(--((LEFT(Consolidated!$C$2:$C$2628,FIND("W",Consolidated!$C$2:$C$2628&amp;"W")-1)&amp;"")=($B20&amp;""))),"")</f>
        <v>1</v>
      </c>
      <c r="E20" s="48">
        <f>IFERROR(SUMPRODUCT(((LEFT(Consolidated!$C$2:$C$2628,FIND("W",Consolidated!$C$2:$C$2628&amp;"W")-1)&amp;"")=($B20&amp;""))*(Consolidated!E$2:E$2628=1))/SUMPRODUCT(--((LEFT(Consolidated!$C$2:$C$2628,FIND("W",Consolidated!$C$2:$C$2628&amp;"W")-1)&amp;"")=($B20&amp;""))),"")</f>
        <v>1</v>
      </c>
      <c r="F20" s="48">
        <f>IFERROR(SUMIFS(Consolidated!$F$2:$F$2628,Consolidated!$C$2:$C$2628,$B20&amp;"W*")/(2*COUNTIF(Consolidated!$C$2:$C$2628,$B20&amp;"W*")),"")</f>
        <v>0.47727272727272729</v>
      </c>
      <c r="G20" s="49">
        <f>IFERROR(SUMPRODUCT(((LEFT(Consolidated!$C$2:$C$2628,FIND("W",Consolidated!$C$2:$C$2628&amp;"W")-1)&amp;"")=($B20&amp;""))*(Consolidated!G$2:G$2628=1))/SUMPRODUCT(--((LEFT(Consolidated!$C$2:$C$2628,FIND("W",Consolidated!$C$2:$C$2628&amp;"W")-1)&amp;"")=($B20&amp;""))),"")</f>
        <v>0</v>
      </c>
      <c r="H20" s="50">
        <f>COUNTIF(Consolidated!$C$2:$C$2628,$B20&amp;"W*")</f>
        <v>22</v>
      </c>
    </row>
    <row r="21" spans="1:8" ht="15" customHeight="1">
      <c r="A21" s="7">
        <v>19</v>
      </c>
      <c r="B21" s="7" t="s">
        <v>1066</v>
      </c>
      <c r="C21" s="7" t="s">
        <v>5830</v>
      </c>
      <c r="D21" s="48">
        <f>IFERROR(SUMPRODUCT(((LEFT(Consolidated!$C$2:$C$2628,FIND("W",Consolidated!$C$2:$C$2628&amp;"W")-1)&amp;"")=($B21&amp;""))*(Consolidated!D$2:D$2628=1))/SUMPRODUCT(--((LEFT(Consolidated!$C$2:$C$2628,FIND("W",Consolidated!$C$2:$C$2628&amp;"W")-1)&amp;"")=($B21&amp;""))),"")</f>
        <v>0.88235294117647056</v>
      </c>
      <c r="E21" s="48">
        <f>IFERROR(SUMPRODUCT(((LEFT(Consolidated!$C$2:$C$2628,FIND("W",Consolidated!$C$2:$C$2628&amp;"W")-1)&amp;"")=($B21&amp;""))*(Consolidated!E$2:E$2628=1))/SUMPRODUCT(--((LEFT(Consolidated!$C$2:$C$2628,FIND("W",Consolidated!$C$2:$C$2628&amp;"W")-1)&amp;"")=($B21&amp;""))),"")</f>
        <v>0.82352941176470584</v>
      </c>
      <c r="F21" s="48">
        <f>IFERROR(SUMIFS(Consolidated!$F$2:$F$2628,Consolidated!$C$2:$C$2628,$B21&amp;"W*")/(2*COUNTIF(Consolidated!$C$2:$C$2628,$B21&amp;"W*")),"")</f>
        <v>0.14705882352941177</v>
      </c>
      <c r="G21" s="49">
        <f>IFERROR(SUMPRODUCT(((LEFT(Consolidated!$C$2:$C$2628,FIND("W",Consolidated!$C$2:$C$2628&amp;"W")-1)&amp;"")=($B21&amp;""))*(Consolidated!G$2:G$2628=1))/SUMPRODUCT(--((LEFT(Consolidated!$C$2:$C$2628,FIND("W",Consolidated!$C$2:$C$2628&amp;"W")-1)&amp;"")=($B21&amp;""))),"")</f>
        <v>0</v>
      </c>
      <c r="H21" s="50">
        <f>COUNTIF(Consolidated!$C$2:$C$2628,$B21&amp;"W*")</f>
        <v>17</v>
      </c>
    </row>
    <row r="22" spans="1:8" ht="15" customHeight="1">
      <c r="A22" s="7">
        <v>20</v>
      </c>
      <c r="B22" s="7" t="s">
        <v>1140</v>
      </c>
      <c r="C22" s="7" t="s">
        <v>5902</v>
      </c>
      <c r="D22" s="48">
        <f>IFERROR(SUMPRODUCT(((LEFT(Consolidated!$C$2:$C$2628,FIND("W",Consolidated!$C$2:$C$2628&amp;"W")-1)&amp;"")=($B22&amp;""))*(Consolidated!D$2:D$2628=1))/SUMPRODUCT(--((LEFT(Consolidated!$C$2:$C$2628,FIND("W",Consolidated!$C$2:$C$2628&amp;"W")-1)&amp;"")=($B22&amp;""))),"")</f>
        <v>0.62068965517241381</v>
      </c>
      <c r="E22" s="48">
        <f>IFERROR(SUMPRODUCT(((LEFT(Consolidated!$C$2:$C$2628,FIND("W",Consolidated!$C$2:$C$2628&amp;"W")-1)&amp;"")=($B22&amp;""))*(Consolidated!E$2:E$2628=1))/SUMPRODUCT(--((LEFT(Consolidated!$C$2:$C$2628,FIND("W",Consolidated!$C$2:$C$2628&amp;"W")-1)&amp;"")=($B22&amp;""))),"")</f>
        <v>0.51724137931034486</v>
      </c>
      <c r="F22" s="48">
        <f>IFERROR(SUMIFS(Consolidated!$F$2:$F$2628,Consolidated!$C$2:$C$2628,$B22&amp;"W*")/(2*COUNTIF(Consolidated!$C$2:$C$2628,$B22&amp;"W*")),"")</f>
        <v>3.4482758620689655E-2</v>
      </c>
      <c r="G22" s="49">
        <f>IFERROR(SUMPRODUCT(((LEFT(Consolidated!$C$2:$C$2628,FIND("W",Consolidated!$C$2:$C$2628&amp;"W")-1)&amp;"")=($B22&amp;""))*(Consolidated!G$2:G$2628=1))/SUMPRODUCT(--((LEFT(Consolidated!$C$2:$C$2628,FIND("W",Consolidated!$C$2:$C$2628&amp;"W")-1)&amp;"")=($B22&amp;""))),"")</f>
        <v>0</v>
      </c>
      <c r="H22" s="50">
        <f>COUNTIF(Consolidated!$C$2:$C$2628,$B22&amp;"W*")</f>
        <v>29</v>
      </c>
    </row>
    <row r="23" spans="1:8" ht="15" customHeight="1">
      <c r="A23" s="7">
        <v>21</v>
      </c>
      <c r="B23" s="7" t="s">
        <v>1361</v>
      </c>
      <c r="C23" s="7" t="s">
        <v>5968</v>
      </c>
      <c r="D23" s="48">
        <f>IFERROR(SUMPRODUCT(((LEFT(Consolidated!$C$2:$C$2628,FIND("W",Consolidated!$C$2:$C$2628&amp;"W")-1)&amp;"")=($B23&amp;""))*(Consolidated!D$2:D$2628=1))/SUMPRODUCT(--((LEFT(Consolidated!$C$2:$C$2628,FIND("W",Consolidated!$C$2:$C$2628&amp;"W")-1)&amp;"")=($B23&amp;""))),"")</f>
        <v>0.59090909090909094</v>
      </c>
      <c r="E23" s="48">
        <f>IFERROR(SUMPRODUCT(((LEFT(Consolidated!$C$2:$C$2628,FIND("W",Consolidated!$C$2:$C$2628&amp;"W")-1)&amp;"")=($B23&amp;""))*(Consolidated!E$2:E$2628=1))/SUMPRODUCT(--((LEFT(Consolidated!$C$2:$C$2628,FIND("W",Consolidated!$C$2:$C$2628&amp;"W")-1)&amp;"")=($B23&amp;""))),"")</f>
        <v>0.45454545454545453</v>
      </c>
      <c r="F23" s="48">
        <f>IFERROR(SUMIFS(Consolidated!$F$2:$F$2628,Consolidated!$C$2:$C$2628,$B23&amp;"W*")/(2*COUNTIF(Consolidated!$C$2:$C$2628,$B23&amp;"W*")),"")</f>
        <v>4.5454545454545456E-2</v>
      </c>
      <c r="G23" s="49">
        <f>IFERROR(SUMPRODUCT(((LEFT(Consolidated!$C$2:$C$2628,FIND("W",Consolidated!$C$2:$C$2628&amp;"W")-1)&amp;"")=($B23&amp;""))*(Consolidated!G$2:G$2628=1))/SUMPRODUCT(--((LEFT(Consolidated!$C$2:$C$2628,FIND("W",Consolidated!$C$2:$C$2628&amp;"W")-1)&amp;"")=($B23&amp;""))),"")</f>
        <v>0</v>
      </c>
      <c r="H23" s="50">
        <f>COUNTIF(Consolidated!$C$2:$C$2628,$B23&amp;"W*")</f>
        <v>22</v>
      </c>
    </row>
    <row r="24" spans="1:8" ht="15" customHeight="1">
      <c r="A24" s="7">
        <v>22</v>
      </c>
      <c r="B24" s="7" t="s">
        <v>1519</v>
      </c>
      <c r="C24" s="7" t="s">
        <v>6028</v>
      </c>
      <c r="D24" s="48">
        <f>IFERROR(SUMPRODUCT(((LEFT(Consolidated!$C$2:$C$2628,FIND("W",Consolidated!$C$2:$C$2628&amp;"W")-1)&amp;"")=($B24&amp;""))*(Consolidated!D$2:D$2628=1))/SUMPRODUCT(--((LEFT(Consolidated!$C$2:$C$2628,FIND("W",Consolidated!$C$2:$C$2628&amp;"W")-1)&amp;"")=($B24&amp;""))),"")</f>
        <v>0.96491228070175439</v>
      </c>
      <c r="E24" s="48">
        <f>IFERROR(SUMPRODUCT(((LEFT(Consolidated!$C$2:$C$2628,FIND("W",Consolidated!$C$2:$C$2628&amp;"W")-1)&amp;"")=($B24&amp;""))*(Consolidated!E$2:E$2628=1))/SUMPRODUCT(--((LEFT(Consolidated!$C$2:$C$2628,FIND("W",Consolidated!$C$2:$C$2628&amp;"W")-1)&amp;"")=($B24&amp;""))),"")</f>
        <v>0.59649122807017541</v>
      </c>
      <c r="F24" s="48">
        <f>IFERROR(SUMIFS(Consolidated!$F$2:$F$2628,Consolidated!$C$2:$C$2628,$B24&amp;"W*")/(2*COUNTIF(Consolidated!$C$2:$C$2628,$B24&amp;"W*")),"")</f>
        <v>0.11403508771929824</v>
      </c>
      <c r="G24" s="49">
        <f>IFERROR(SUMPRODUCT(((LEFT(Consolidated!$C$2:$C$2628,FIND("W",Consolidated!$C$2:$C$2628&amp;"W")-1)&amp;"")=($B24&amp;""))*(Consolidated!G$2:G$2628=1))/SUMPRODUCT(--((LEFT(Consolidated!$C$2:$C$2628,FIND("W",Consolidated!$C$2:$C$2628&amp;"W")-1)&amp;"")=($B24&amp;""))),"")</f>
        <v>0</v>
      </c>
      <c r="H24" s="50">
        <f>COUNTIF(Consolidated!$C$2:$C$2628,$B24&amp;"W*")</f>
        <v>57</v>
      </c>
    </row>
    <row r="25" spans="1:8" ht="15" customHeight="1">
      <c r="A25" s="7">
        <v>23</v>
      </c>
      <c r="B25" s="7" t="s">
        <v>1668</v>
      </c>
      <c r="C25" s="7" t="s">
        <v>6095</v>
      </c>
      <c r="D25" s="48">
        <f>IFERROR(SUMPRODUCT(((LEFT(Consolidated!$C$2:$C$2628,FIND("W",Consolidated!$C$2:$C$2628&amp;"W")-1)&amp;"")=($B25&amp;""))*(Consolidated!D$2:D$2628=1))/SUMPRODUCT(--((LEFT(Consolidated!$C$2:$C$2628,FIND("W",Consolidated!$C$2:$C$2628&amp;"W")-1)&amp;"")=($B25&amp;""))),"")</f>
        <v>1</v>
      </c>
      <c r="E25" s="48">
        <f>IFERROR(SUMPRODUCT(((LEFT(Consolidated!$C$2:$C$2628,FIND("W",Consolidated!$C$2:$C$2628&amp;"W")-1)&amp;"")=($B25&amp;""))*(Consolidated!E$2:E$2628=1))/SUMPRODUCT(--((LEFT(Consolidated!$C$2:$C$2628,FIND("W",Consolidated!$C$2:$C$2628&amp;"W")-1)&amp;"")=($B25&amp;""))),"")</f>
        <v>0.88888888888888884</v>
      </c>
      <c r="F25" s="48">
        <f>IFERROR(SUMIFS(Consolidated!$F$2:$F$2628,Consolidated!$C$2:$C$2628,$B25&amp;"W*")/(2*COUNTIF(Consolidated!$C$2:$C$2628,$B25&amp;"W*")),"")</f>
        <v>5.5555555555555552E-2</v>
      </c>
      <c r="G25" s="49">
        <f>IFERROR(SUMPRODUCT(((LEFT(Consolidated!$C$2:$C$2628,FIND("W",Consolidated!$C$2:$C$2628&amp;"W")-1)&amp;"")=($B25&amp;""))*(Consolidated!G$2:G$2628=1))/SUMPRODUCT(--((LEFT(Consolidated!$C$2:$C$2628,FIND("W",Consolidated!$C$2:$C$2628&amp;"W")-1)&amp;"")=($B25&amp;""))),"")</f>
        <v>0</v>
      </c>
      <c r="H25" s="50">
        <f>COUNTIF(Consolidated!$C$2:$C$2628,$B25&amp;"W*")</f>
        <v>9</v>
      </c>
    </row>
    <row r="26" spans="1:8" ht="15" customHeight="1">
      <c r="A26" s="7">
        <v>24</v>
      </c>
      <c r="B26" s="7" t="s">
        <v>1703</v>
      </c>
      <c r="C26" s="7" t="s">
        <v>6146</v>
      </c>
      <c r="D26" s="48">
        <f>IFERROR(SUMPRODUCT(((LEFT(Consolidated!$C$2:$C$2628,FIND("W",Consolidated!$C$2:$C$2628&amp;"W")-1)&amp;"")=($B26&amp;""))*(Consolidated!D$2:D$2628=1))/SUMPRODUCT(--((LEFT(Consolidated!$C$2:$C$2628,FIND("W",Consolidated!$C$2:$C$2628&amp;"W")-1)&amp;"")=($B26&amp;""))),"")</f>
        <v>0.91304347826086951</v>
      </c>
      <c r="E26" s="48">
        <f>IFERROR(SUMPRODUCT(((LEFT(Consolidated!$C$2:$C$2628,FIND("W",Consolidated!$C$2:$C$2628&amp;"W")-1)&amp;"")=($B26&amp;""))*(Consolidated!E$2:E$2628=1))/SUMPRODUCT(--((LEFT(Consolidated!$C$2:$C$2628,FIND("W",Consolidated!$C$2:$C$2628&amp;"W")-1)&amp;"")=($B26&amp;""))),"")</f>
        <v>0.69565217391304346</v>
      </c>
      <c r="F26" s="48">
        <f>IFERROR(SUMIFS(Consolidated!$F$2:$F$2628,Consolidated!$C$2:$C$2628,$B26&amp;"W*")/(2*COUNTIF(Consolidated!$C$2:$C$2628,$B26&amp;"W*")),"")</f>
        <v>0.2608695652173913</v>
      </c>
      <c r="G26" s="49">
        <f>IFERROR(SUMPRODUCT(((LEFT(Consolidated!$C$2:$C$2628,FIND("W",Consolidated!$C$2:$C$2628&amp;"W")-1)&amp;"")=($B26&amp;""))*(Consolidated!G$2:G$2628=1))/SUMPRODUCT(--((LEFT(Consolidated!$C$2:$C$2628,FIND("W",Consolidated!$C$2:$C$2628&amp;"W")-1)&amp;"")=($B26&amp;""))),"")</f>
        <v>0</v>
      </c>
      <c r="H26" s="50">
        <f>COUNTIF(Consolidated!$C$2:$C$2628,$B26&amp;"W*")</f>
        <v>23</v>
      </c>
    </row>
    <row r="27" spans="1:8" ht="15" customHeight="1">
      <c r="A27" s="7">
        <v>25</v>
      </c>
      <c r="B27" s="7" t="s">
        <v>1832</v>
      </c>
      <c r="C27" s="7" t="s">
        <v>6231</v>
      </c>
      <c r="D27" s="48">
        <f>IFERROR(SUMPRODUCT(((LEFT(Consolidated!$C$2:$C$2628,FIND("W",Consolidated!$C$2:$C$2628&amp;"W")-1)&amp;"")=($B27&amp;""))*(Consolidated!D$2:D$2628=1))/SUMPRODUCT(--((LEFT(Consolidated!$C$2:$C$2628,FIND("W",Consolidated!$C$2:$C$2628&amp;"W")-1)&amp;"")=($B27&amp;""))),"")</f>
        <v>1</v>
      </c>
      <c r="E27" s="48">
        <f>IFERROR(SUMPRODUCT(((LEFT(Consolidated!$C$2:$C$2628,FIND("W",Consolidated!$C$2:$C$2628&amp;"W")-1)&amp;"")=($B27&amp;""))*(Consolidated!E$2:E$2628=1))/SUMPRODUCT(--((LEFT(Consolidated!$C$2:$C$2628,FIND("W",Consolidated!$C$2:$C$2628&amp;"W")-1)&amp;"")=($B27&amp;""))),"")</f>
        <v>1</v>
      </c>
      <c r="F27" s="48">
        <f>IFERROR(SUMIFS(Consolidated!$F$2:$F$2628,Consolidated!$C$2:$C$2628,$B27&amp;"W*")/(2*COUNTIF(Consolidated!$C$2:$C$2628,$B27&amp;"W*")),"")</f>
        <v>0</v>
      </c>
      <c r="G27" s="49">
        <f>IFERROR(SUMPRODUCT(((LEFT(Consolidated!$C$2:$C$2628,FIND("W",Consolidated!$C$2:$C$2628&amp;"W")-1)&amp;"")=($B27&amp;""))*(Consolidated!G$2:G$2628=1))/SUMPRODUCT(--((LEFT(Consolidated!$C$2:$C$2628,FIND("W",Consolidated!$C$2:$C$2628&amp;"W")-1)&amp;"")=($B27&amp;""))),"")</f>
        <v>0</v>
      </c>
      <c r="H27" s="50">
        <f>COUNTIF(Consolidated!$C$2:$C$2628,$B27&amp;"W*")</f>
        <v>8</v>
      </c>
    </row>
    <row r="28" spans="1:8" ht="15" customHeight="1">
      <c r="A28" s="7">
        <v>26</v>
      </c>
      <c r="B28" s="7" t="s">
        <v>1915</v>
      </c>
      <c r="C28" s="7" t="s">
        <v>6288</v>
      </c>
      <c r="D28" s="48">
        <f>IFERROR(SUMPRODUCT(((LEFT(Consolidated!$C$2:$C$2628,FIND("W",Consolidated!$C$2:$C$2628&amp;"W")-1)&amp;"")=($B28&amp;""))*(Consolidated!D$2:D$2628=1))/SUMPRODUCT(--((LEFT(Consolidated!$C$2:$C$2628,FIND("W",Consolidated!$C$2:$C$2628&amp;"W")-1)&amp;"")=($B28&amp;""))),"")</f>
        <v>0.94444444444444442</v>
      </c>
      <c r="E28" s="48">
        <f>IFERROR(SUMPRODUCT(((LEFT(Consolidated!$C$2:$C$2628,FIND("W",Consolidated!$C$2:$C$2628&amp;"W")-1)&amp;"")=($B28&amp;""))*(Consolidated!E$2:E$2628=1))/SUMPRODUCT(--((LEFT(Consolidated!$C$2:$C$2628,FIND("W",Consolidated!$C$2:$C$2628&amp;"W")-1)&amp;"")=($B28&amp;""))),"")</f>
        <v>0.83333333333333337</v>
      </c>
      <c r="F28" s="48">
        <f>IFERROR(SUMIFS(Consolidated!$F$2:$F$2628,Consolidated!$C$2:$C$2628,$B28&amp;"W*")/(2*COUNTIF(Consolidated!$C$2:$C$2628,$B28&amp;"W*")),"")</f>
        <v>0.22222222222222221</v>
      </c>
      <c r="G28" s="49">
        <f>IFERROR(SUMPRODUCT(((LEFT(Consolidated!$C$2:$C$2628,FIND("W",Consolidated!$C$2:$C$2628&amp;"W")-1)&amp;"")=($B28&amp;""))*(Consolidated!G$2:G$2628=1))/SUMPRODUCT(--((LEFT(Consolidated!$C$2:$C$2628,FIND("W",Consolidated!$C$2:$C$2628&amp;"W")-1)&amp;"")=($B28&amp;""))),"")</f>
        <v>0</v>
      </c>
      <c r="H28" s="50">
        <f>COUNTIF(Consolidated!$C$2:$C$2628,$B28&amp;"W*")</f>
        <v>18</v>
      </c>
    </row>
    <row r="29" spans="1:8" ht="15" customHeight="1">
      <c r="A29" s="7">
        <v>27</v>
      </c>
      <c r="B29" s="7" t="s">
        <v>2085</v>
      </c>
      <c r="C29" s="7" t="s">
        <v>6338</v>
      </c>
      <c r="D29" s="48">
        <f>IFERROR(SUMPRODUCT(((LEFT(Consolidated!$C$2:$C$2628,FIND("W",Consolidated!$C$2:$C$2628&amp;"W")-1)&amp;"")=($B29&amp;""))*(Consolidated!D$2:D$2628=1))/SUMPRODUCT(--((LEFT(Consolidated!$C$2:$C$2628,FIND("W",Consolidated!$C$2:$C$2628&amp;"W")-1)&amp;"")=($B29&amp;""))),"")</f>
        <v>0.86956521739130432</v>
      </c>
      <c r="E29" s="48">
        <f>IFERROR(SUMPRODUCT(((LEFT(Consolidated!$C$2:$C$2628,FIND("W",Consolidated!$C$2:$C$2628&amp;"W")-1)&amp;"")=($B29&amp;""))*(Consolidated!E$2:E$2628=1))/SUMPRODUCT(--((LEFT(Consolidated!$C$2:$C$2628,FIND("W",Consolidated!$C$2:$C$2628&amp;"W")-1)&amp;"")=($B29&amp;""))),"")</f>
        <v>0.73913043478260865</v>
      </c>
      <c r="F29" s="48">
        <f>IFERROR(SUMIFS(Consolidated!$F$2:$F$2628,Consolidated!$C$2:$C$2628,$B29&amp;"W*")/(2*COUNTIF(Consolidated!$C$2:$C$2628,$B29&amp;"W*")),"")</f>
        <v>0.10869565217391304</v>
      </c>
      <c r="G29" s="49">
        <f>IFERROR(SUMPRODUCT(((LEFT(Consolidated!$C$2:$C$2628,FIND("W",Consolidated!$C$2:$C$2628&amp;"W")-1)&amp;"")=($B29&amp;""))*(Consolidated!G$2:G$2628=1))/SUMPRODUCT(--((LEFT(Consolidated!$C$2:$C$2628,FIND("W",Consolidated!$C$2:$C$2628&amp;"W")-1)&amp;"")=($B29&amp;""))),"")</f>
        <v>0</v>
      </c>
      <c r="H29" s="50">
        <f>COUNTIF(Consolidated!$C$2:$C$2628,$B29&amp;"W*")</f>
        <v>23</v>
      </c>
    </row>
    <row r="30" spans="1:8" ht="15" customHeight="1">
      <c r="A30" s="7">
        <v>28</v>
      </c>
      <c r="B30" s="7" t="s">
        <v>2282</v>
      </c>
      <c r="C30" s="7" t="s">
        <v>6397</v>
      </c>
      <c r="D30" s="48">
        <f>IFERROR(SUMPRODUCT(((LEFT(Consolidated!$C$2:$C$2628,FIND("W",Consolidated!$C$2:$C$2628&amp;"W")-1)&amp;"")=($B30&amp;""))*(Consolidated!D$2:D$2628=1))/SUMPRODUCT(--((LEFT(Consolidated!$C$2:$C$2628,FIND("W",Consolidated!$C$2:$C$2628&amp;"W")-1)&amp;"")=($B30&amp;""))),"")</f>
        <v>0.88888888888888884</v>
      </c>
      <c r="E30" s="48">
        <f>IFERROR(SUMPRODUCT(((LEFT(Consolidated!$C$2:$C$2628,FIND("W",Consolidated!$C$2:$C$2628&amp;"W")-1)&amp;"")=($B30&amp;""))*(Consolidated!E$2:E$2628=1))/SUMPRODUCT(--((LEFT(Consolidated!$C$2:$C$2628,FIND("W",Consolidated!$C$2:$C$2628&amp;"W")-1)&amp;"")=($B30&amp;""))),"")</f>
        <v>0.88888888888888884</v>
      </c>
      <c r="F30" s="48">
        <f>IFERROR(SUMIFS(Consolidated!$F$2:$F$2628,Consolidated!$C$2:$C$2628,$B30&amp;"W*")/(2*COUNTIF(Consolidated!$C$2:$C$2628,$B30&amp;"W*")),"")</f>
        <v>0.19444444444444445</v>
      </c>
      <c r="G30" s="49">
        <f>IFERROR(SUMPRODUCT(((LEFT(Consolidated!$C$2:$C$2628,FIND("W",Consolidated!$C$2:$C$2628&amp;"W")-1)&amp;"")=($B30&amp;""))*(Consolidated!G$2:G$2628=1))/SUMPRODUCT(--((LEFT(Consolidated!$C$2:$C$2628,FIND("W",Consolidated!$C$2:$C$2628&amp;"W")-1)&amp;"")=($B30&amp;""))),"")</f>
        <v>0</v>
      </c>
      <c r="H30" s="50">
        <f>COUNTIF(Consolidated!$C$2:$C$2628,$B30&amp;"W*")</f>
        <v>18</v>
      </c>
    </row>
    <row r="31" spans="1:8" ht="15" customHeight="1">
      <c r="A31" s="7">
        <v>29</v>
      </c>
      <c r="B31" s="7" t="s">
        <v>2405</v>
      </c>
      <c r="C31" s="7" t="s">
        <v>6462</v>
      </c>
      <c r="D31" s="48">
        <f>IFERROR(SUMPRODUCT(((LEFT(Consolidated!$C$2:$C$2628,FIND("W",Consolidated!$C$2:$C$2628&amp;"W")-1)&amp;"")=($B31&amp;""))*(Consolidated!D$2:D$2628=1))/SUMPRODUCT(--((LEFT(Consolidated!$C$2:$C$2628,FIND("W",Consolidated!$C$2:$C$2628&amp;"W")-1)&amp;"")=($B31&amp;""))),"")</f>
        <v>0.97499999999999998</v>
      </c>
      <c r="E31" s="48">
        <f>IFERROR(SUMPRODUCT(((LEFT(Consolidated!$C$2:$C$2628,FIND("W",Consolidated!$C$2:$C$2628&amp;"W")-1)&amp;"")=($B31&amp;""))*(Consolidated!E$2:E$2628=1))/SUMPRODUCT(--((LEFT(Consolidated!$C$2:$C$2628,FIND("W",Consolidated!$C$2:$C$2628&amp;"W")-1)&amp;"")=($B31&amp;""))),"")</f>
        <v>0.92500000000000004</v>
      </c>
      <c r="F31" s="48">
        <f>IFERROR(SUMIFS(Consolidated!$F$2:$F$2628,Consolidated!$C$2:$C$2628,$B31&amp;"W*")/(2*COUNTIF(Consolidated!$C$2:$C$2628,$B31&amp;"W*")),"")</f>
        <v>0.35</v>
      </c>
      <c r="G31" s="49">
        <f>IFERROR(SUMPRODUCT(((LEFT(Consolidated!$C$2:$C$2628,FIND("W",Consolidated!$C$2:$C$2628&amp;"W")-1)&amp;"")=($B31&amp;""))*(Consolidated!G$2:G$2628=1))/SUMPRODUCT(--((LEFT(Consolidated!$C$2:$C$2628,FIND("W",Consolidated!$C$2:$C$2628&amp;"W")-1)&amp;"")=($B31&amp;""))),"")</f>
        <v>0</v>
      </c>
      <c r="H31" s="50">
        <f>COUNTIF(Consolidated!$C$2:$C$2628,$B31&amp;"W*")</f>
        <v>40</v>
      </c>
    </row>
    <row r="32" spans="1:8" ht="15" customHeight="1">
      <c r="A32" s="7">
        <v>30</v>
      </c>
      <c r="B32" s="7" t="s">
        <v>2651</v>
      </c>
      <c r="C32" s="7" t="s">
        <v>6530</v>
      </c>
      <c r="D32" s="48">
        <f>IFERROR(SUMPRODUCT(((LEFT(Consolidated!$C$2:$C$2628,FIND("W",Consolidated!$C$2:$C$2628&amp;"W")-1)&amp;"")=($B32&amp;""))*(Consolidated!D$2:D$2628=1))/SUMPRODUCT(--((LEFT(Consolidated!$C$2:$C$2628,FIND("W",Consolidated!$C$2:$C$2628&amp;"W")-1)&amp;"")=($B32&amp;""))),"")</f>
        <v>1</v>
      </c>
      <c r="E32" s="48">
        <f>IFERROR(SUMPRODUCT(((LEFT(Consolidated!$C$2:$C$2628,FIND("W",Consolidated!$C$2:$C$2628&amp;"W")-1)&amp;"")=($B32&amp;""))*(Consolidated!E$2:E$2628=1))/SUMPRODUCT(--((LEFT(Consolidated!$C$2:$C$2628,FIND("W",Consolidated!$C$2:$C$2628&amp;"W")-1)&amp;"")=($B32&amp;""))),"")</f>
        <v>0.8666666666666667</v>
      </c>
      <c r="F32" s="48">
        <f>IFERROR(SUMIFS(Consolidated!$F$2:$F$2628,Consolidated!$C$2:$C$2628,$B32&amp;"W*")/(2*COUNTIF(Consolidated!$C$2:$C$2628,$B32&amp;"W*")),"")</f>
        <v>0.33333333333333331</v>
      </c>
      <c r="G32" s="49">
        <f>IFERROR(SUMPRODUCT(((LEFT(Consolidated!$C$2:$C$2628,FIND("W",Consolidated!$C$2:$C$2628&amp;"W")-1)&amp;"")=($B32&amp;""))*(Consolidated!G$2:G$2628=1))/SUMPRODUCT(--((LEFT(Consolidated!$C$2:$C$2628,FIND("W",Consolidated!$C$2:$C$2628&amp;"W")-1)&amp;"")=($B32&amp;""))),"")</f>
        <v>0</v>
      </c>
      <c r="H32" s="50">
        <f>COUNTIF(Consolidated!$C$2:$C$2628,$B32&amp;"W*")</f>
        <v>15</v>
      </c>
    </row>
    <row r="33" spans="1:8" ht="15" customHeight="1">
      <c r="A33" s="7">
        <v>31</v>
      </c>
      <c r="B33" s="7" t="s">
        <v>2787</v>
      </c>
      <c r="C33" s="7" t="s">
        <v>6604</v>
      </c>
      <c r="D33" s="48">
        <f>IFERROR(SUMPRODUCT(((LEFT(Consolidated!$C$2:$C$2628,FIND("W",Consolidated!$C$2:$C$2628&amp;"W")-1)&amp;"")=($B33&amp;""))*(Consolidated!D$2:D$2628=1))/SUMPRODUCT(--((LEFT(Consolidated!$C$2:$C$2628,FIND("W",Consolidated!$C$2:$C$2628&amp;"W")-1)&amp;"")=($B33&amp;""))),"")</f>
        <v>1</v>
      </c>
      <c r="E33" s="48">
        <f>IFERROR(SUMPRODUCT(((LEFT(Consolidated!$C$2:$C$2628,FIND("W",Consolidated!$C$2:$C$2628&amp;"W")-1)&amp;"")=($B33&amp;""))*(Consolidated!E$2:E$2628=1))/SUMPRODUCT(--((LEFT(Consolidated!$C$2:$C$2628,FIND("W",Consolidated!$C$2:$C$2628&amp;"W")-1)&amp;"")=($B33&amp;""))),"")</f>
        <v>1</v>
      </c>
      <c r="F33" s="48">
        <f>IFERROR(SUMIFS(Consolidated!$F$2:$F$2628,Consolidated!$C$2:$C$2628,$B33&amp;"W*")/(2*COUNTIF(Consolidated!$C$2:$C$2628,$B33&amp;"W*")),"")</f>
        <v>0.33333333333333331</v>
      </c>
      <c r="G33" s="49">
        <f>IFERROR(SUMPRODUCT(((LEFT(Consolidated!$C$2:$C$2628,FIND("W",Consolidated!$C$2:$C$2628&amp;"W")-1)&amp;"")=($B33&amp;""))*(Consolidated!G$2:G$2628=1))/SUMPRODUCT(--((LEFT(Consolidated!$C$2:$C$2628,FIND("W",Consolidated!$C$2:$C$2628&amp;"W")-1)&amp;"")=($B33&amp;""))),"")</f>
        <v>0</v>
      </c>
      <c r="H33" s="50">
        <f>COUNTIF(Consolidated!$C$2:$C$2628,$B33&amp;"W*")</f>
        <v>3</v>
      </c>
    </row>
    <row r="34" spans="1:8" ht="15" customHeight="1">
      <c r="A34" s="7">
        <v>32</v>
      </c>
      <c r="B34" s="7" t="s">
        <v>2814</v>
      </c>
      <c r="C34" s="7" t="s">
        <v>6680</v>
      </c>
      <c r="D34" s="48">
        <f>IFERROR(SUMPRODUCT(((LEFT(Consolidated!$C$2:$C$2628,FIND("W",Consolidated!$C$2:$C$2628&amp;"W")-1)&amp;"")=($B34&amp;""))*(Consolidated!D$2:D$2628=1))/SUMPRODUCT(--((LEFT(Consolidated!$C$2:$C$2628,FIND("W",Consolidated!$C$2:$C$2628&amp;"W")-1)&amp;"")=($B34&amp;""))),"")</f>
        <v>1</v>
      </c>
      <c r="E34" s="48">
        <f>IFERROR(SUMPRODUCT(((LEFT(Consolidated!$C$2:$C$2628,FIND("W",Consolidated!$C$2:$C$2628&amp;"W")-1)&amp;"")=($B34&amp;""))*(Consolidated!E$2:E$2628=1))/SUMPRODUCT(--((LEFT(Consolidated!$C$2:$C$2628,FIND("W",Consolidated!$C$2:$C$2628&amp;"W")-1)&amp;"")=($B34&amp;""))),"")</f>
        <v>0.95</v>
      </c>
      <c r="F34" s="48">
        <f>IFERROR(SUMIFS(Consolidated!$F$2:$F$2628,Consolidated!$C$2:$C$2628,$B34&amp;"W*")/(2*COUNTIF(Consolidated!$C$2:$C$2628,$B34&amp;"W*")),"")</f>
        <v>0.32500000000000001</v>
      </c>
      <c r="G34" s="49">
        <f>IFERROR(SUMPRODUCT(((LEFT(Consolidated!$C$2:$C$2628,FIND("W",Consolidated!$C$2:$C$2628&amp;"W")-1)&amp;"")=($B34&amp;""))*(Consolidated!G$2:G$2628=1))/SUMPRODUCT(--((LEFT(Consolidated!$C$2:$C$2628,FIND("W",Consolidated!$C$2:$C$2628&amp;"W")-1)&amp;"")=($B34&amp;""))),"")</f>
        <v>0</v>
      </c>
      <c r="H34" s="50">
        <f>COUNTIF(Consolidated!$C$2:$C$2628,$B34&amp;"W*")</f>
        <v>20</v>
      </c>
    </row>
    <row r="35" spans="1:8" ht="15" customHeight="1">
      <c r="A35" s="7">
        <v>33</v>
      </c>
      <c r="B35" s="7" t="s">
        <v>2972</v>
      </c>
      <c r="C35" s="7" t="s">
        <v>6752</v>
      </c>
      <c r="D35" s="48">
        <f>IFERROR(SUMPRODUCT(((LEFT(Consolidated!$C$2:$C$2628,FIND("W",Consolidated!$C$2:$C$2628&amp;"W")-1)&amp;"")=($B35&amp;""))*(Consolidated!D$2:D$2628=1))/SUMPRODUCT(--((LEFT(Consolidated!$C$2:$C$2628,FIND("W",Consolidated!$C$2:$C$2628&amp;"W")-1)&amp;"")=($B35&amp;""))),"")</f>
        <v>0.95588235294117652</v>
      </c>
      <c r="E35" s="48">
        <f>IFERROR(SUMPRODUCT(((LEFT(Consolidated!$C$2:$C$2628,FIND("W",Consolidated!$C$2:$C$2628&amp;"W")-1)&amp;"")=($B35&amp;""))*(Consolidated!E$2:E$2628=1))/SUMPRODUCT(--((LEFT(Consolidated!$C$2:$C$2628,FIND("W",Consolidated!$C$2:$C$2628&amp;"W")-1)&amp;"")=($B35&amp;""))),"")</f>
        <v>0.94117647058823528</v>
      </c>
      <c r="F35" s="48">
        <f>IFERROR(SUMIFS(Consolidated!$F$2:$F$2628,Consolidated!$C$2:$C$2628,$B35&amp;"W*")/(2*COUNTIF(Consolidated!$C$2:$C$2628,$B35&amp;"W*")),"")</f>
        <v>0.19852941176470587</v>
      </c>
      <c r="G35" s="49">
        <f>IFERROR(SUMPRODUCT(((LEFT(Consolidated!$C$2:$C$2628,FIND("W",Consolidated!$C$2:$C$2628&amp;"W")-1)&amp;"")=($B35&amp;""))*(Consolidated!G$2:G$2628=1))/SUMPRODUCT(--((LEFT(Consolidated!$C$2:$C$2628,FIND("W",Consolidated!$C$2:$C$2628&amp;"W")-1)&amp;"")=($B35&amp;""))),"")</f>
        <v>0</v>
      </c>
      <c r="H35" s="50">
        <f>COUNTIF(Consolidated!$C$2:$C$2628,$B35&amp;"W*")</f>
        <v>68</v>
      </c>
    </row>
    <row r="36" spans="1:8" ht="15" customHeight="1">
      <c r="A36" s="7">
        <v>34</v>
      </c>
      <c r="B36" s="7" t="s">
        <v>3721</v>
      </c>
      <c r="C36" s="7" t="s">
        <v>6811</v>
      </c>
      <c r="D36" s="48">
        <f>IFERROR(SUMPRODUCT(((LEFT(Consolidated!$C$2:$C$2628,FIND("W",Consolidated!$C$2:$C$2628&amp;"W")-1)&amp;"")=($B36&amp;""))*(Consolidated!D$2:D$2628=1))/SUMPRODUCT(--((LEFT(Consolidated!$C$2:$C$2628,FIND("W",Consolidated!$C$2:$C$2628&amp;"W")-1)&amp;"")=($B36&amp;""))),"")</f>
        <v>1</v>
      </c>
      <c r="E36" s="48">
        <f>IFERROR(SUMPRODUCT(((LEFT(Consolidated!$C$2:$C$2628,FIND("W",Consolidated!$C$2:$C$2628&amp;"W")-1)&amp;"")=($B36&amp;""))*(Consolidated!E$2:E$2628=1))/SUMPRODUCT(--((LEFT(Consolidated!$C$2:$C$2628,FIND("W",Consolidated!$C$2:$C$2628&amp;"W")-1)&amp;"")=($B36&amp;""))),"")</f>
        <v>1</v>
      </c>
      <c r="F36" s="48">
        <f>IFERROR(SUMIFS(Consolidated!$F$2:$F$2628,Consolidated!$C$2:$C$2628,$B36&amp;"W*")/(2*COUNTIF(Consolidated!$C$2:$C$2628,$B36&amp;"W*")),"")</f>
        <v>0.1</v>
      </c>
      <c r="G36" s="49">
        <f>IFERROR(SUMPRODUCT(((LEFT(Consolidated!$C$2:$C$2628,FIND("W",Consolidated!$C$2:$C$2628&amp;"W")-1)&amp;"")=($B36&amp;""))*(Consolidated!G$2:G$2628=1))/SUMPRODUCT(--((LEFT(Consolidated!$C$2:$C$2628,FIND("W",Consolidated!$C$2:$C$2628&amp;"W")-1)&amp;"")=($B36&amp;""))),"")</f>
        <v>0</v>
      </c>
      <c r="H36" s="50">
        <f>COUNTIF(Consolidated!$C$2:$C$2628,$B36&amp;"W*")</f>
        <v>5</v>
      </c>
    </row>
    <row r="37" spans="1:8" ht="15" customHeight="1">
      <c r="A37" s="7">
        <v>35</v>
      </c>
      <c r="B37" s="7" t="s">
        <v>3764</v>
      </c>
      <c r="C37" s="7" t="s">
        <v>6870</v>
      </c>
      <c r="D37" s="48">
        <f>IFERROR(SUMPRODUCT(((LEFT(Consolidated!$C$2:$C$2628,FIND("W",Consolidated!$C$2:$C$2628&amp;"W")-1)&amp;"")=($B37&amp;""))*(Consolidated!D$2:D$2628=1))/SUMPRODUCT(--((LEFT(Consolidated!$C$2:$C$2628,FIND("W",Consolidated!$C$2:$C$2628&amp;"W")-1)&amp;"")=($B37&amp;""))),"")</f>
        <v>0.84482758620689657</v>
      </c>
      <c r="E37" s="48">
        <f>IFERROR(SUMPRODUCT(((LEFT(Consolidated!$C$2:$C$2628,FIND("W",Consolidated!$C$2:$C$2628&amp;"W")-1)&amp;"")=($B37&amp;""))*(Consolidated!E$2:E$2628=1))/SUMPRODUCT(--((LEFT(Consolidated!$C$2:$C$2628,FIND("W",Consolidated!$C$2:$C$2628&amp;"W")-1)&amp;"")=($B37&amp;""))),"")</f>
        <v>0.81034482758620685</v>
      </c>
      <c r="F37" s="48">
        <f>IFERROR(SUMIFS(Consolidated!$F$2:$F$2628,Consolidated!$C$2:$C$2628,$B37&amp;"W*")/(2*COUNTIF(Consolidated!$C$2:$C$2628,$B37&amp;"W*")),"")</f>
        <v>0.43965517241379309</v>
      </c>
      <c r="G37" s="49">
        <f>IFERROR(SUMPRODUCT(((LEFT(Consolidated!$C$2:$C$2628,FIND("W",Consolidated!$C$2:$C$2628&amp;"W")-1)&amp;"")=($B37&amp;""))*(Consolidated!G$2:G$2628=1))/SUMPRODUCT(--((LEFT(Consolidated!$C$2:$C$2628,FIND("W",Consolidated!$C$2:$C$2628&amp;"W")-1)&amp;"")=($B37&amp;""))),"")</f>
        <v>0</v>
      </c>
      <c r="H37" s="50">
        <f>COUNTIF(Consolidated!$C$2:$C$2628,$B37&amp;"W*")</f>
        <v>58</v>
      </c>
    </row>
    <row r="38" spans="1:8" ht="15" customHeight="1">
      <c r="A38" s="7">
        <v>36</v>
      </c>
      <c r="B38" s="7" t="s">
        <v>3882</v>
      </c>
      <c r="C38" s="7" t="s">
        <v>6933</v>
      </c>
      <c r="D38" s="48">
        <f>IFERROR(SUMPRODUCT(((LEFT(Consolidated!$C$2:$C$2628,FIND("W",Consolidated!$C$2:$C$2628&amp;"W")-1)&amp;"")=($B38&amp;""))*(Consolidated!D$2:D$2628=1))/SUMPRODUCT(--((LEFT(Consolidated!$C$2:$C$2628,FIND("W",Consolidated!$C$2:$C$2628&amp;"W")-1)&amp;"")=($B38&amp;""))),"")</f>
        <v>0.82608695652173914</v>
      </c>
      <c r="E38" s="48">
        <f>IFERROR(SUMPRODUCT(((LEFT(Consolidated!$C$2:$C$2628,FIND("W",Consolidated!$C$2:$C$2628&amp;"W")-1)&amp;"")=($B38&amp;""))*(Consolidated!E$2:E$2628=1))/SUMPRODUCT(--((LEFT(Consolidated!$C$2:$C$2628,FIND("W",Consolidated!$C$2:$C$2628&amp;"W")-1)&amp;"")=($B38&amp;""))),"")</f>
        <v>0.41304347826086957</v>
      </c>
      <c r="F38" s="48">
        <f>IFERROR(SUMIFS(Consolidated!$F$2:$F$2628,Consolidated!$C$2:$C$2628,$B38&amp;"W*")/(2*COUNTIF(Consolidated!$C$2:$C$2628,$B38&amp;"W*")),"")</f>
        <v>2.1739130434782608E-2</v>
      </c>
      <c r="G38" s="49">
        <f>IFERROR(SUMPRODUCT(((LEFT(Consolidated!$C$2:$C$2628,FIND("W",Consolidated!$C$2:$C$2628&amp;"W")-1)&amp;"")=($B38&amp;""))*(Consolidated!G$2:G$2628=1))/SUMPRODUCT(--((LEFT(Consolidated!$C$2:$C$2628,FIND("W",Consolidated!$C$2:$C$2628&amp;"W")-1)&amp;"")=($B38&amp;""))),"")</f>
        <v>0</v>
      </c>
      <c r="H38" s="50">
        <f>COUNTIF(Consolidated!$C$2:$C$2628,$B38&amp;"W*")</f>
        <v>46</v>
      </c>
    </row>
    <row r="39" spans="1:8" ht="15" customHeight="1">
      <c r="A39" s="7">
        <v>37</v>
      </c>
      <c r="B39" s="7" t="s">
        <v>3972</v>
      </c>
      <c r="C39" s="7" t="s">
        <v>6977</v>
      </c>
      <c r="D39" s="48">
        <f>IFERROR(SUMPRODUCT(((LEFT(Consolidated!$C$2:$C$2628,FIND("W",Consolidated!$C$2:$C$2628&amp;"W")-1)&amp;"")=($B39&amp;""))*(Consolidated!D$2:D$2628=1))/SUMPRODUCT(--((LEFT(Consolidated!$C$2:$C$2628,FIND("W",Consolidated!$C$2:$C$2628&amp;"W")-1)&amp;"")=($B39&amp;""))),"")</f>
        <v>1</v>
      </c>
      <c r="E39" s="48">
        <f>IFERROR(SUMPRODUCT(((LEFT(Consolidated!$C$2:$C$2628,FIND("W",Consolidated!$C$2:$C$2628&amp;"W")-1)&amp;"")=($B39&amp;""))*(Consolidated!E$2:E$2628=1))/SUMPRODUCT(--((LEFT(Consolidated!$C$2:$C$2628,FIND("W",Consolidated!$C$2:$C$2628&amp;"W")-1)&amp;"")=($B39&amp;""))),"")</f>
        <v>0.6</v>
      </c>
      <c r="F39" s="48">
        <f>IFERROR(SUMIFS(Consolidated!$F$2:$F$2628,Consolidated!$C$2:$C$2628,$B39&amp;"W*")/(2*COUNTIF(Consolidated!$C$2:$C$2628,$B39&amp;"W*")),"")</f>
        <v>0.3</v>
      </c>
      <c r="G39" s="49">
        <f>IFERROR(SUMPRODUCT(((LEFT(Consolidated!$C$2:$C$2628,FIND("W",Consolidated!$C$2:$C$2628&amp;"W")-1)&amp;"")=($B39&amp;""))*(Consolidated!G$2:G$2628=1))/SUMPRODUCT(--((LEFT(Consolidated!$C$2:$C$2628,FIND("W",Consolidated!$C$2:$C$2628&amp;"W")-1)&amp;"")=($B39&amp;""))),"")</f>
        <v>0</v>
      </c>
      <c r="H39" s="50">
        <f>COUNTIF(Consolidated!$C$2:$C$2628,$B39&amp;"W*")</f>
        <v>5</v>
      </c>
    </row>
    <row r="40" spans="1:8" ht="15" customHeight="1">
      <c r="A40" s="7">
        <v>38</v>
      </c>
      <c r="B40" s="7" t="s">
        <v>3990</v>
      </c>
      <c r="C40" s="118" t="s">
        <v>7032</v>
      </c>
      <c r="D40" s="48">
        <f>IFERROR(SUMPRODUCT(((LEFT(Consolidated!$C$2:$C$2628,FIND("W",Consolidated!$C$2:$C$2628&amp;"W")-1)&amp;"")=($B40&amp;""))*(Consolidated!D$2:D$2628=1))/SUMPRODUCT(--((LEFT(Consolidated!$C$2:$C$2628,FIND("W",Consolidated!$C$2:$C$2628&amp;"W")-1)&amp;"")=($B40&amp;""))),"")</f>
        <v>0.9285714285714286</v>
      </c>
      <c r="E40" s="48">
        <f>IFERROR(SUMPRODUCT(((LEFT(Consolidated!$C$2:$C$2628,FIND("W",Consolidated!$C$2:$C$2628&amp;"W")-1)&amp;"")=($B40&amp;""))*(Consolidated!E$2:E$2628=1))/SUMPRODUCT(--((LEFT(Consolidated!$C$2:$C$2628,FIND("W",Consolidated!$C$2:$C$2628&amp;"W")-1)&amp;"")=($B40&amp;""))),"")</f>
        <v>0.77380952380952384</v>
      </c>
      <c r="F40" s="119">
        <f>IFERROR(SUMIFS(Consolidated!$F$2:$F$2628,Consolidated!$C$2:$C$2628,$B40&amp;"W*")/(2*COUNTIF(Consolidated!$C$2:$C$2628,$B40&amp;"W*")),"")</f>
        <v>0.30952380952380953</v>
      </c>
      <c r="G40" s="49">
        <f>IFERROR(SUMPRODUCT(((LEFT(Consolidated!$C$2:$C$2628,FIND("W",Consolidated!$C$2:$C$2628&amp;"W")-1)&amp;"")=($B40&amp;""))*(Consolidated!G$2:G$2628=1))/SUMPRODUCT(--((LEFT(Consolidated!$C$2:$C$2628,FIND("W",Consolidated!$C$2:$C$2628&amp;"W")-1)&amp;"")=($B40&amp;""))),"")</f>
        <v>0</v>
      </c>
      <c r="H40" s="50">
        <f>COUNTIF(Consolidated!$C$2:$C$2628,$B40&amp;"W*")</f>
        <v>84</v>
      </c>
    </row>
    <row r="41" spans="1:8" ht="15" customHeight="1">
      <c r="A41" s="7">
        <v>39</v>
      </c>
      <c r="B41" s="7" t="s">
        <v>4261</v>
      </c>
      <c r="C41" s="7" t="s">
        <v>7104</v>
      </c>
      <c r="D41" s="48">
        <f>IFERROR(SUMPRODUCT(((LEFT(Consolidated!$C$2:$C$2628,FIND("W",Consolidated!$C$2:$C$2628&amp;"W")-1)&amp;"")=($B41&amp;""))*(Consolidated!D$2:D$2628=1))/SUMPRODUCT(--((LEFT(Consolidated!$C$2:$C$2628,FIND("W",Consolidated!$C$2:$C$2628&amp;"W")-1)&amp;"")=($B41&amp;""))),"")</f>
        <v>1</v>
      </c>
      <c r="E41" s="48">
        <f>IFERROR(SUMPRODUCT(((LEFT(Consolidated!$C$2:$C$2628,FIND("W",Consolidated!$C$2:$C$2628&amp;"W")-1)&amp;"")=($B41&amp;""))*(Consolidated!E$2:E$2628=1))/SUMPRODUCT(--((LEFT(Consolidated!$C$2:$C$2628,FIND("W",Consolidated!$C$2:$C$2628&amp;"W")-1)&amp;"")=($B41&amp;""))),"")</f>
        <v>1</v>
      </c>
      <c r="F41" s="48">
        <f>IFERROR(SUMIFS(Consolidated!$F$2:$F$2628,Consolidated!$C$2:$C$2628,$B41&amp;"W*")/(2*COUNTIF(Consolidated!$C$2:$C$2628,$B41&amp;"W*")),"")</f>
        <v>0.25</v>
      </c>
      <c r="G41" s="49">
        <f>IFERROR(SUMPRODUCT(((LEFT(Consolidated!$C$2:$C$2628,FIND("W",Consolidated!$C$2:$C$2628&amp;"W")-1)&amp;"")=($B41&amp;""))*(Consolidated!G$2:G$2628=1))/SUMPRODUCT(--((LEFT(Consolidated!$C$2:$C$2628,FIND("W",Consolidated!$C$2:$C$2628&amp;"W")-1)&amp;"")=($B41&amp;""))),"")</f>
        <v>0</v>
      </c>
      <c r="H41" s="50">
        <f>COUNTIF(Consolidated!$C$2:$C$2628,$B41&amp;"W*")</f>
        <v>2</v>
      </c>
    </row>
    <row r="42" spans="1:8" ht="15" customHeight="1">
      <c r="A42" s="7">
        <v>40</v>
      </c>
      <c r="B42" s="7" t="s">
        <v>4272</v>
      </c>
      <c r="C42" s="7" t="s">
        <v>7182</v>
      </c>
      <c r="D42" s="48">
        <f>IFERROR(SUMPRODUCT(((LEFT(Consolidated!$C$2:$C$2628,FIND("W",Consolidated!$C$2:$C$2628&amp;"W")-1)&amp;"")=($B42&amp;""))*(Consolidated!D$2:D$2628=1))/SUMPRODUCT(--((LEFT(Consolidated!$C$2:$C$2628,FIND("W",Consolidated!$C$2:$C$2628&amp;"W")-1)&amp;"")=($B42&amp;""))),"")</f>
        <v>0.94117647058823528</v>
      </c>
      <c r="E42" s="48">
        <f>IFERROR(SUMPRODUCT(((LEFT(Consolidated!$C$2:$C$2628,FIND("W",Consolidated!$C$2:$C$2628&amp;"W")-1)&amp;"")=($B42&amp;""))*(Consolidated!E$2:E$2628=1))/SUMPRODUCT(--((LEFT(Consolidated!$C$2:$C$2628,FIND("W",Consolidated!$C$2:$C$2628&amp;"W")-1)&amp;"")=($B42&amp;""))),"")</f>
        <v>0.52941176470588236</v>
      </c>
      <c r="F42" s="48">
        <f>IFERROR(SUMIFS(Consolidated!$F$2:$F$2628,Consolidated!$C$2:$C$2628,$B42&amp;"W*")/(2*COUNTIF(Consolidated!$C$2:$C$2628,$B42&amp;"W*")),"")</f>
        <v>5.8823529411764705E-2</v>
      </c>
      <c r="G42" s="49">
        <f>IFERROR(SUMPRODUCT(((LEFT(Consolidated!$C$2:$C$2628,FIND("W",Consolidated!$C$2:$C$2628&amp;"W")-1)&amp;"")=($B42&amp;""))*(Consolidated!G$2:G$2628=1))/SUMPRODUCT(--((LEFT(Consolidated!$C$2:$C$2628,FIND("W",Consolidated!$C$2:$C$2628&amp;"W")-1)&amp;"")=($B42&amp;""))),"")</f>
        <v>0</v>
      </c>
      <c r="H42" s="50">
        <f>COUNTIF(Consolidated!$C$2:$C$2628,$B42&amp;"W*")</f>
        <v>17</v>
      </c>
    </row>
    <row r="43" spans="1:8" ht="15" customHeight="1">
      <c r="A43" s="7">
        <v>41</v>
      </c>
      <c r="B43" s="7" t="s">
        <v>4349</v>
      </c>
      <c r="C43" s="7" t="s">
        <v>7259</v>
      </c>
      <c r="D43" s="48">
        <f>IFERROR(SUMPRODUCT(((LEFT(Consolidated!$C$2:$C$2628,FIND("W",Consolidated!$C$2:$C$2628&amp;"W")-1)&amp;"")=($B43&amp;""))*(Consolidated!D$2:D$2628=1))/SUMPRODUCT(--((LEFT(Consolidated!$C$2:$C$2628,FIND("W",Consolidated!$C$2:$C$2628&amp;"W")-1)&amp;"")=($B43&amp;""))),"")</f>
        <v>0.53333333333333333</v>
      </c>
      <c r="E43" s="48">
        <f>IFERROR(SUMPRODUCT(((LEFT(Consolidated!$C$2:$C$2628,FIND("W",Consolidated!$C$2:$C$2628&amp;"W")-1)&amp;"")=($B43&amp;""))*(Consolidated!E$2:E$2628=1))/SUMPRODUCT(--((LEFT(Consolidated!$C$2:$C$2628,FIND("W",Consolidated!$C$2:$C$2628&amp;"W")-1)&amp;"")=($B43&amp;""))),"")</f>
        <v>0.44444444444444442</v>
      </c>
      <c r="F43" s="48">
        <f>IFERROR(SUMIFS(Consolidated!$F$2:$F$2628,Consolidated!$C$2:$C$2628,$B43&amp;"W*")/(2*COUNTIF(Consolidated!$C$2:$C$2628,$B43&amp;"W*")),"")</f>
        <v>0.22222222222222221</v>
      </c>
      <c r="G43" s="49">
        <f>IFERROR(SUMPRODUCT(((LEFT(Consolidated!$C$2:$C$2628,FIND("W",Consolidated!$C$2:$C$2628&amp;"W")-1)&amp;"")=($B43&amp;""))*(Consolidated!G$2:G$2628=1))/SUMPRODUCT(--((LEFT(Consolidated!$C$2:$C$2628,FIND("W",Consolidated!$C$2:$C$2628&amp;"W")-1)&amp;"")=($B43&amp;""))),"")</f>
        <v>0</v>
      </c>
      <c r="H43" s="50">
        <f>COUNTIF(Consolidated!$C$2:$C$2628,$B43&amp;"W*")</f>
        <v>45</v>
      </c>
    </row>
    <row r="44" spans="1:8" ht="15" customHeight="1">
      <c r="A44" s="7">
        <v>42</v>
      </c>
      <c r="B44" s="7" t="s">
        <v>4586</v>
      </c>
      <c r="C44" s="7" t="s">
        <v>7343</v>
      </c>
      <c r="D44" s="48">
        <f>IFERROR(SUMPRODUCT(((LEFT(Consolidated!$C$2:$C$2628,FIND("W",Consolidated!$C$2:$C$2628&amp;"W")-1)&amp;"")=($B44&amp;""))*(Consolidated!D$2:D$2628=1))/SUMPRODUCT(--((LEFT(Consolidated!$C$2:$C$2628,FIND("W",Consolidated!$C$2:$C$2628&amp;"W")-1)&amp;"")=($B44&amp;""))),"")</f>
        <v>1</v>
      </c>
      <c r="E44" s="48">
        <f>IFERROR(SUMPRODUCT(((LEFT(Consolidated!$C$2:$C$2628,FIND("W",Consolidated!$C$2:$C$2628&amp;"W")-1)&amp;"")=($B44&amp;""))*(Consolidated!E$2:E$2628=1))/SUMPRODUCT(--((LEFT(Consolidated!$C$2:$C$2628,FIND("W",Consolidated!$C$2:$C$2628&amp;"W")-1)&amp;"")=($B44&amp;""))),"")</f>
        <v>1</v>
      </c>
      <c r="F44" s="48">
        <f>IFERROR(SUMIFS(Consolidated!$F$2:$F$2628,Consolidated!$C$2:$C$2628,$B44&amp;"W*")/(2*COUNTIF(Consolidated!$C$2:$C$2628,$B44&amp;"W*")),"")</f>
        <v>0.2</v>
      </c>
      <c r="G44" s="49">
        <f>IFERROR(SUMPRODUCT(((LEFT(Consolidated!$C$2:$C$2628,FIND("W",Consolidated!$C$2:$C$2628&amp;"W")-1)&amp;"")=($B44&amp;""))*(Consolidated!G$2:G$2628=1))/SUMPRODUCT(--((LEFT(Consolidated!$C$2:$C$2628,FIND("W",Consolidated!$C$2:$C$2628&amp;"W")-1)&amp;"")=($B44&amp;""))),"")</f>
        <v>0</v>
      </c>
      <c r="H44" s="50">
        <f>COUNTIF(Consolidated!$C$2:$C$2628,$B44&amp;"W*")</f>
        <v>5</v>
      </c>
    </row>
    <row r="45" spans="1:8" ht="15" customHeight="1">
      <c r="A45" s="7">
        <v>43</v>
      </c>
      <c r="B45" s="7" t="s">
        <v>4597</v>
      </c>
      <c r="C45" s="7" t="s">
        <v>7416</v>
      </c>
      <c r="D45" s="48">
        <f>IFERROR(SUMPRODUCT(((LEFT(Consolidated!$C$2:$C$2628,FIND("W",Consolidated!$C$2:$C$2628&amp;"W")-1)&amp;"")=($B45&amp;""))*(Consolidated!D$2:D$2628=1))/SUMPRODUCT(--((LEFT(Consolidated!$C$2:$C$2628,FIND("W",Consolidated!$C$2:$C$2628&amp;"W")-1)&amp;"")=($B45&amp;""))),"")</f>
        <v>1</v>
      </c>
      <c r="E45" s="48">
        <f>IFERROR(SUMPRODUCT(((LEFT(Consolidated!$C$2:$C$2628,FIND("W",Consolidated!$C$2:$C$2628&amp;"W")-1)&amp;"")=($B45&amp;""))*(Consolidated!E$2:E$2628=1))/SUMPRODUCT(--((LEFT(Consolidated!$C$2:$C$2628,FIND("W",Consolidated!$C$2:$C$2628&amp;"W")-1)&amp;"")=($B45&amp;""))),"")</f>
        <v>1</v>
      </c>
      <c r="F45" s="48">
        <f>IFERROR(SUMIFS(Consolidated!$F$2:$F$2628,Consolidated!$C$2:$C$2628,$B45&amp;"W*")/(2*COUNTIF(Consolidated!$C$2:$C$2628,$B45&amp;"W*")),"")</f>
        <v>0.45652173913043476</v>
      </c>
      <c r="G45" s="49">
        <f>IFERROR(SUMPRODUCT(((LEFT(Consolidated!$C$2:$C$2628,FIND("W",Consolidated!$C$2:$C$2628&amp;"W")-1)&amp;"")=($B45&amp;""))*(Consolidated!G$2:G$2628=1))/SUMPRODUCT(--((LEFT(Consolidated!$C$2:$C$2628,FIND("W",Consolidated!$C$2:$C$2628&amp;"W")-1)&amp;"")=($B45&amp;""))),"")</f>
        <v>0</v>
      </c>
      <c r="H45" s="50">
        <f>COUNTIF(Consolidated!$C$2:$C$2628,$B45&amp;"W*")</f>
        <v>23</v>
      </c>
    </row>
    <row r="46" spans="1:8" ht="15" customHeight="1">
      <c r="A46" s="7">
        <v>44</v>
      </c>
      <c r="B46" s="7" t="s">
        <v>6023</v>
      </c>
      <c r="C46" s="7" t="s">
        <v>7481</v>
      </c>
      <c r="D46" s="48">
        <f>IFERROR(SUMPRODUCT(((LEFT(Consolidated!$C$2:$C$2628,FIND("W",Consolidated!$C$2:$C$2628&amp;"W")-1)&amp;"")=($B46&amp;""))*(Consolidated!D$2:D$2628=1))/SUMPRODUCT(--((LEFT(Consolidated!$C$2:$C$2628,FIND("W",Consolidated!$C$2:$C$2628&amp;"W")-1)&amp;"")=($B46&amp;""))),"")</f>
        <v>1</v>
      </c>
      <c r="E46" s="48">
        <f>IFERROR(SUMPRODUCT(((LEFT(Consolidated!$C$2:$C$2628,FIND("W",Consolidated!$C$2:$C$2628&amp;"W")-1)&amp;"")=($B46&amp;""))*(Consolidated!E$2:E$2628=1))/SUMPRODUCT(--((LEFT(Consolidated!$C$2:$C$2628,FIND("W",Consolidated!$C$2:$C$2628&amp;"W")-1)&amp;"")=($B46&amp;""))),"")</f>
        <v>0.84615384615384615</v>
      </c>
      <c r="F46" s="48">
        <f>IFERROR(SUMIFS(Consolidated!$F$2:$F$2628,Consolidated!$C$2:$C$2628,$B46&amp;"W*")/(2*COUNTIF(Consolidated!$C$2:$C$2628,$B46&amp;"W*")),"")</f>
        <v>0.42307692307692307</v>
      </c>
      <c r="G46" s="49">
        <f>IFERROR(SUMPRODUCT(((LEFT(Consolidated!$C$2:$C$2628,FIND("W",Consolidated!$C$2:$C$2628&amp;"W")-1)&amp;"")=($B46&amp;""))*(Consolidated!G$2:G$2628=1))/SUMPRODUCT(--((LEFT(Consolidated!$C$2:$C$2628,FIND("W",Consolidated!$C$2:$C$2628&amp;"W")-1)&amp;"")=($B46&amp;""))),"")</f>
        <v>0</v>
      </c>
      <c r="H46" s="50">
        <f>COUNTIF(Consolidated!$C$2:$C$2628,$B46&amp;"W*")</f>
        <v>13</v>
      </c>
    </row>
    <row r="47" spans="1:8" ht="15" customHeight="1">
      <c r="A47" s="7">
        <v>45</v>
      </c>
      <c r="B47" s="7" t="s">
        <v>6125</v>
      </c>
      <c r="C47" s="7" t="s">
        <v>7551</v>
      </c>
      <c r="D47" s="48">
        <f>IFERROR(SUMPRODUCT(((LEFT(Consolidated!$C$2:$C$2628,FIND("W",Consolidated!$C$2:$C$2628&amp;"W")-1)&amp;"")=($B47&amp;""))*(Consolidated!D$2:D$2628=1))/SUMPRODUCT(--((LEFT(Consolidated!$C$2:$C$2628,FIND("W",Consolidated!$C$2:$C$2628&amp;"W")-1)&amp;"")=($B47&amp;""))),"")</f>
        <v>1</v>
      </c>
      <c r="E47" s="48">
        <f>IFERROR(SUMPRODUCT(((LEFT(Consolidated!$C$2:$C$2628,FIND("W",Consolidated!$C$2:$C$2628&amp;"W")-1)&amp;"")=($B47&amp;""))*(Consolidated!E$2:E$2628=1))/SUMPRODUCT(--((LEFT(Consolidated!$C$2:$C$2628,FIND("W",Consolidated!$C$2:$C$2628&amp;"W")-1)&amp;"")=($B47&amp;""))),"")</f>
        <v>0.16666666666666666</v>
      </c>
      <c r="F47" s="48">
        <f>IFERROR(SUMIFS(Consolidated!$F$2:$F$2628,Consolidated!$C$2:$C$2628,$B47&amp;"W*")/(2*COUNTIF(Consolidated!$C$2:$C$2628,$B47&amp;"W*")),"")</f>
        <v>8.3333333333333329E-2</v>
      </c>
      <c r="G47" s="49">
        <f>IFERROR(SUMPRODUCT(((LEFT(Consolidated!$C$2:$C$2628,FIND("W",Consolidated!$C$2:$C$2628&amp;"W")-1)&amp;"")=($B47&amp;""))*(Consolidated!G$2:G$2628=1))/SUMPRODUCT(--((LEFT(Consolidated!$C$2:$C$2628,FIND("W",Consolidated!$C$2:$C$2628&amp;"W")-1)&amp;"")=($B47&amp;""))),"")</f>
        <v>0</v>
      </c>
      <c r="H47" s="50">
        <f>COUNTIF(Consolidated!$C$2:$C$2628,$B47&amp;"W*")</f>
        <v>6</v>
      </c>
    </row>
    <row r="48" spans="1:8" ht="15" customHeight="1">
      <c r="A48" s="7">
        <v>46</v>
      </c>
      <c r="B48" s="7" t="s">
        <v>4648</v>
      </c>
      <c r="C48" s="7" t="s">
        <v>7623</v>
      </c>
      <c r="D48" s="48">
        <f>IFERROR(SUMPRODUCT(((LEFT(Consolidated!$C$2:$C$2628,FIND("W",Consolidated!$C$2:$C$2628&amp;"W")-1)&amp;"")=($B48&amp;""))*(Consolidated!D$2:D$2628=1))/SUMPRODUCT(--((LEFT(Consolidated!$C$2:$C$2628,FIND("W",Consolidated!$C$2:$C$2628&amp;"W")-1)&amp;"")=($B48&amp;""))),"")</f>
        <v>1</v>
      </c>
      <c r="E48" s="48">
        <f>IFERROR(SUMPRODUCT(((LEFT(Consolidated!$C$2:$C$2628,FIND("W",Consolidated!$C$2:$C$2628&amp;"W")-1)&amp;"")=($B48&amp;""))*(Consolidated!E$2:E$2628=1))/SUMPRODUCT(--((LEFT(Consolidated!$C$2:$C$2628,FIND("W",Consolidated!$C$2:$C$2628&amp;"W")-1)&amp;"")=($B48&amp;""))),"")</f>
        <v>0.69230769230769229</v>
      </c>
      <c r="F48" s="48">
        <f>IFERROR(SUMIFS(Consolidated!$F$2:$F$2628,Consolidated!$C$2:$C$2628,$B48&amp;"W*")/(2*COUNTIF(Consolidated!$C$2:$C$2628,$B48&amp;"W*")),"")</f>
        <v>0.23076923076923078</v>
      </c>
      <c r="G48" s="49">
        <f>IFERROR(SUMPRODUCT(((LEFT(Consolidated!$C$2:$C$2628,FIND("W",Consolidated!$C$2:$C$2628&amp;"W")-1)&amp;"")=($B48&amp;""))*(Consolidated!G$2:G$2628=1))/SUMPRODUCT(--((LEFT(Consolidated!$C$2:$C$2628,FIND("W",Consolidated!$C$2:$C$2628&amp;"W")-1)&amp;"")=($B48&amp;""))),"")</f>
        <v>0</v>
      </c>
      <c r="H48" s="50">
        <f>COUNTIF(Consolidated!$C$2:$C$2628,$B48&amp;"W*")</f>
        <v>13</v>
      </c>
    </row>
    <row r="49" spans="1:8" ht="15" customHeight="1">
      <c r="A49" s="7">
        <v>47</v>
      </c>
      <c r="B49" s="7" t="s">
        <v>4693</v>
      </c>
      <c r="C49" s="7" t="s">
        <v>7688</v>
      </c>
      <c r="D49" s="48">
        <f>IFERROR(SUMPRODUCT(((LEFT(Consolidated!$C$2:$C$2628,FIND("W",Consolidated!$C$2:$C$2628&amp;"W")-1)&amp;"")=($B49&amp;""))*(Consolidated!D$2:D$2628=1))/SUMPRODUCT(--((LEFT(Consolidated!$C$2:$C$2628,FIND("W",Consolidated!$C$2:$C$2628&amp;"W")-1)&amp;"")=($B49&amp;""))),"")</f>
        <v>0.44236760124610591</v>
      </c>
      <c r="E49" s="48">
        <f>IFERROR(SUMPRODUCT(((LEFT(Consolidated!$C$2:$C$2628,FIND("W",Consolidated!$C$2:$C$2628&amp;"W")-1)&amp;"")=($B49&amp;""))*(Consolidated!E$2:E$2628=1))/SUMPRODUCT(--((LEFT(Consolidated!$C$2:$C$2628,FIND("W",Consolidated!$C$2:$C$2628&amp;"W")-1)&amp;"")=($B49&amp;""))),"")</f>
        <v>3.4267912772585667E-2</v>
      </c>
      <c r="F49" s="48">
        <f>IFERROR(SUMIFS(Consolidated!$F$2:$F$2628,Consolidated!$C$2:$C$2628,$B49&amp;"W*")/(2*COUNTIF(Consolidated!$C$2:$C$2628,$B49&amp;"W*")),"")</f>
        <v>4.6728971962616819E-3</v>
      </c>
      <c r="G49" s="49">
        <f>IFERROR(SUMPRODUCT(((LEFT(Consolidated!$C$2:$C$2628,FIND("W",Consolidated!$C$2:$C$2628&amp;"W")-1)&amp;"")=($B49&amp;""))*(Consolidated!G$2:G$2628=1))/SUMPRODUCT(--((LEFT(Consolidated!$C$2:$C$2628,FIND("W",Consolidated!$C$2:$C$2628&amp;"W")-1)&amp;"")=($B49&amp;""))),"")</f>
        <v>0</v>
      </c>
      <c r="H49" s="50">
        <f>COUNTIF(Consolidated!$C$2:$C$2628,$B49&amp;"W*")</f>
        <v>321</v>
      </c>
    </row>
    <row r="50" spans="1:8" ht="15" customHeight="1">
      <c r="A50" s="7">
        <v>48</v>
      </c>
      <c r="B50" s="7" t="s">
        <v>6320</v>
      </c>
      <c r="C50" s="7" t="s">
        <v>7761</v>
      </c>
      <c r="D50" s="48">
        <f>IFERROR(SUMPRODUCT(((LEFT(Consolidated!$C$2:$C$2628,FIND("W",Consolidated!$C$2:$C$2628&amp;"W")-1)&amp;"")=($B50&amp;""))*(Consolidated!D$2:D$2628=1))/SUMPRODUCT(--((LEFT(Consolidated!$C$2:$C$2628,FIND("W",Consolidated!$C$2:$C$2628&amp;"W")-1)&amp;"")=($B50&amp;""))),"")</f>
        <v>1</v>
      </c>
      <c r="E50" s="48">
        <f>IFERROR(SUMPRODUCT(((LEFT(Consolidated!$C$2:$C$2628,FIND("W",Consolidated!$C$2:$C$2628&amp;"W")-1)&amp;"")=($B50&amp;""))*(Consolidated!E$2:E$2628=1))/SUMPRODUCT(--((LEFT(Consolidated!$C$2:$C$2628,FIND("W",Consolidated!$C$2:$C$2628&amp;"W")-1)&amp;"")=($B50&amp;""))),"")</f>
        <v>0.90909090909090906</v>
      </c>
      <c r="F50" s="48">
        <f>IFERROR(SUMIFS(Consolidated!$F$2:$F$2628,Consolidated!$C$2:$C$2628,$B50&amp;"W*")/(2*COUNTIF(Consolidated!$C$2:$C$2628,$B50&amp;"W*")),"")</f>
        <v>0</v>
      </c>
      <c r="G50" s="49">
        <f>IFERROR(SUMPRODUCT(((LEFT(Consolidated!$C$2:$C$2628,FIND("W",Consolidated!$C$2:$C$2628&amp;"W")-1)&amp;"")=($B50&amp;""))*(Consolidated!G$2:G$2628=1))/SUMPRODUCT(--((LEFT(Consolidated!$C$2:$C$2628,FIND("W",Consolidated!$C$2:$C$2628&amp;"W")-1)&amp;"")=($B50&amp;""))),"")</f>
        <v>0</v>
      </c>
      <c r="H50" s="50">
        <f>COUNTIF(Consolidated!$C$2:$C$2628,$B50&amp;"W*")</f>
        <v>11</v>
      </c>
    </row>
    <row r="51" spans="1:8" ht="15" customHeight="1">
      <c r="A51" s="7">
        <v>49</v>
      </c>
      <c r="B51" s="7" t="s">
        <v>6342</v>
      </c>
      <c r="C51" s="7" t="s">
        <v>7829</v>
      </c>
      <c r="D51" s="48">
        <f>IFERROR(SUMPRODUCT(((LEFT(Consolidated!$C$2:$C$2628,FIND("W",Consolidated!$C$2:$C$2628&amp;"W")-1)&amp;"")=($B51&amp;""))*(Consolidated!D$2:D$2628=1))/SUMPRODUCT(--((LEFT(Consolidated!$C$2:$C$2628,FIND("W",Consolidated!$C$2:$C$2628&amp;"W")-1)&amp;"")=($B51&amp;""))),"")</f>
        <v>0.8</v>
      </c>
      <c r="E51" s="48">
        <f>IFERROR(SUMPRODUCT(((LEFT(Consolidated!$C$2:$C$2628,FIND("W",Consolidated!$C$2:$C$2628&amp;"W")-1)&amp;"")=($B51&amp;""))*(Consolidated!E$2:E$2628=1))/SUMPRODUCT(--((LEFT(Consolidated!$C$2:$C$2628,FIND("W",Consolidated!$C$2:$C$2628&amp;"W")-1)&amp;"")=($B51&amp;""))),"")</f>
        <v>0.7</v>
      </c>
      <c r="F51" s="48">
        <f>IFERROR(SUMIFS(Consolidated!$F$2:$F$2628,Consolidated!$C$2:$C$2628,$B51&amp;"W*")/(2*COUNTIF(Consolidated!$C$2:$C$2628,$B51&amp;"W*")),"")</f>
        <v>0.05</v>
      </c>
      <c r="G51" s="49">
        <f>IFERROR(SUMPRODUCT(((LEFT(Consolidated!$C$2:$C$2628,FIND("W",Consolidated!$C$2:$C$2628&amp;"W")-1)&amp;"")=($B51&amp;""))*(Consolidated!G$2:G$2628=1))/SUMPRODUCT(--((LEFT(Consolidated!$C$2:$C$2628,FIND("W",Consolidated!$C$2:$C$2628&amp;"W")-1)&amp;"")=($B51&amp;""))),"")</f>
        <v>0</v>
      </c>
      <c r="H51" s="50">
        <f>COUNTIF(Consolidated!$C$2:$C$2628,$B51&amp;"W*")</f>
        <v>10</v>
      </c>
    </row>
    <row r="52" spans="1:8" ht="15" customHeight="1">
      <c r="A52" s="7">
        <v>50</v>
      </c>
      <c r="B52" s="7" t="s">
        <v>6382</v>
      </c>
      <c r="C52" s="7" t="s">
        <v>7896</v>
      </c>
      <c r="D52" s="48">
        <f>IFERROR(SUMPRODUCT(((LEFT(Consolidated!$C$2:$C$2628,FIND("W",Consolidated!$C$2:$C$2628&amp;"W")-1)&amp;"")=($B52&amp;""))*(Consolidated!D$2:D$2628=1))/SUMPRODUCT(--((LEFT(Consolidated!$C$2:$C$2628,FIND("W",Consolidated!$C$2:$C$2628&amp;"W")-1)&amp;"")=($B52&amp;""))),"")</f>
        <v>0.625</v>
      </c>
      <c r="E52" s="48">
        <f>IFERROR(SUMPRODUCT(((LEFT(Consolidated!$C$2:$C$2628,FIND("W",Consolidated!$C$2:$C$2628&amp;"W")-1)&amp;"")=($B52&amp;""))*(Consolidated!E$2:E$2628=1))/SUMPRODUCT(--((LEFT(Consolidated!$C$2:$C$2628,FIND("W",Consolidated!$C$2:$C$2628&amp;"W")-1)&amp;"")=($B52&amp;""))),"")</f>
        <v>0.375</v>
      </c>
      <c r="F52" s="48">
        <f>IFERROR(SUMIFS(Consolidated!$F$2:$F$2628,Consolidated!$C$2:$C$2628,$B52&amp;"W*")/(2*COUNTIF(Consolidated!$C$2:$C$2628,$B52&amp;"W*")),"")</f>
        <v>6.25E-2</v>
      </c>
      <c r="G52" s="49">
        <f>IFERROR(SUMPRODUCT(((LEFT(Consolidated!$C$2:$C$2628,FIND("W",Consolidated!$C$2:$C$2628&amp;"W")-1)&amp;"")=($B52&amp;""))*(Consolidated!G$2:G$2628=1))/SUMPRODUCT(--((LEFT(Consolidated!$C$2:$C$2628,FIND("W",Consolidated!$C$2:$C$2628&amp;"W")-1)&amp;"")=($B52&amp;""))),"")</f>
        <v>0</v>
      </c>
      <c r="H52" s="50">
        <f>COUNTIF(Consolidated!$C$2:$C$2628,$B52&amp;"W*")</f>
        <v>8</v>
      </c>
    </row>
    <row r="53" spans="1:8" ht="15" customHeight="1">
      <c r="A53" s="7">
        <v>51</v>
      </c>
      <c r="B53" s="7" t="s">
        <v>6406</v>
      </c>
      <c r="C53" s="7" t="s">
        <v>7960</v>
      </c>
      <c r="D53" s="48">
        <f>IFERROR(SUMPRODUCT(((LEFT(Consolidated!$C$2:$C$2628,FIND("W",Consolidated!$C$2:$C$2628&amp;"W")-1)&amp;"")=($B53&amp;""))*(Consolidated!D$2:D$2628=1))/SUMPRODUCT(--((LEFT(Consolidated!$C$2:$C$2628,FIND("W",Consolidated!$C$2:$C$2628&amp;"W")-1)&amp;"")=($B53&amp;""))),"")</f>
        <v>1</v>
      </c>
      <c r="E53" s="48">
        <f>IFERROR(SUMPRODUCT(((LEFT(Consolidated!$C$2:$C$2628,FIND("W",Consolidated!$C$2:$C$2628&amp;"W")-1)&amp;"")=($B53&amp;""))*(Consolidated!E$2:E$2628=1))/SUMPRODUCT(--((LEFT(Consolidated!$C$2:$C$2628,FIND("W",Consolidated!$C$2:$C$2628&amp;"W")-1)&amp;"")=($B53&amp;""))),"")</f>
        <v>1</v>
      </c>
      <c r="F53" s="48">
        <f>IFERROR(SUMIFS(Consolidated!$F$2:$F$2628,Consolidated!$C$2:$C$2628,$B53&amp;"W*")/(2*COUNTIF(Consolidated!$C$2:$C$2628,$B53&amp;"W*")),"")</f>
        <v>0.33333333333333331</v>
      </c>
      <c r="G53" s="49">
        <f>IFERROR(SUMPRODUCT(((LEFT(Consolidated!$C$2:$C$2628,FIND("W",Consolidated!$C$2:$C$2628&amp;"W")-1)&amp;"")=($B53&amp;""))*(Consolidated!G$2:G$2628=1))/SUMPRODUCT(--((LEFT(Consolidated!$C$2:$C$2628,FIND("W",Consolidated!$C$2:$C$2628&amp;"W")-1)&amp;"")=($B53&amp;""))),"")</f>
        <v>0</v>
      </c>
      <c r="H53" s="50">
        <f>COUNTIF(Consolidated!$C$2:$C$2628,$B53&amp;"W*")</f>
        <v>3</v>
      </c>
    </row>
    <row r="54" spans="1:8" ht="15" customHeight="1">
      <c r="A54" s="7">
        <v>52</v>
      </c>
      <c r="B54" s="7" t="s">
        <v>6434</v>
      </c>
      <c r="C54" s="7" t="s">
        <v>8054</v>
      </c>
      <c r="D54" s="48">
        <f>IFERROR(SUMPRODUCT(((LEFT(Consolidated!$C$2:$C$2628,FIND("W",Consolidated!$C$2:$C$2628&amp;"W")-1)&amp;"")=($B54&amp;""))*(Consolidated!D$2:D$2628=1))/SUMPRODUCT(--((LEFT(Consolidated!$C$2:$C$2628,FIND("W",Consolidated!$C$2:$C$2628&amp;"W")-1)&amp;"")=($B54&amp;""))),"")</f>
        <v>1</v>
      </c>
      <c r="E54" s="48">
        <f>IFERROR(SUMPRODUCT(((LEFT(Consolidated!$C$2:$C$2628,FIND("W",Consolidated!$C$2:$C$2628&amp;"W")-1)&amp;"")=($B54&amp;""))*(Consolidated!E$2:E$2628=1))/SUMPRODUCT(--((LEFT(Consolidated!$C$2:$C$2628,FIND("W",Consolidated!$C$2:$C$2628&amp;"W")-1)&amp;"")=($B54&amp;""))),"")</f>
        <v>0.95</v>
      </c>
      <c r="F54" s="48">
        <f>IFERROR(SUMIFS(Consolidated!$F$2:$F$2628,Consolidated!$C$2:$C$2628,$B54&amp;"W*")/(2*COUNTIF(Consolidated!$C$2:$C$2628,$B54&amp;"W*")),"")</f>
        <v>0.05</v>
      </c>
      <c r="G54" s="49">
        <f>IFERROR(SUMPRODUCT(((LEFT(Consolidated!$C$2:$C$2628,FIND("W",Consolidated!$C$2:$C$2628&amp;"W")-1)&amp;"")=($B54&amp;""))*(Consolidated!G$2:G$2628=1))/SUMPRODUCT(--((LEFT(Consolidated!$C$2:$C$2628,FIND("W",Consolidated!$C$2:$C$2628&amp;"W")-1)&amp;"")=($B54&amp;""))),"")</f>
        <v>0</v>
      </c>
      <c r="H54" s="50">
        <f>COUNTIF(Consolidated!$C$2:$C$2628,$B54&amp;"W*")</f>
        <v>20</v>
      </c>
    </row>
    <row r="55" spans="1:8" ht="15" customHeight="1">
      <c r="A55" s="7">
        <v>53</v>
      </c>
      <c r="B55" s="7" t="s">
        <v>7177</v>
      </c>
      <c r="C55" s="7" t="s">
        <v>8138</v>
      </c>
      <c r="D55" s="48">
        <f>IFERROR(SUMPRODUCT(((LEFT(Consolidated!$C$2:$C$2628,FIND("W",Consolidated!$C$2:$C$2628&amp;"W")-1)&amp;"")=($B55&amp;""))*(Consolidated!D$2:D$2628=1))/SUMPRODUCT(--((LEFT(Consolidated!$C$2:$C$2628,FIND("W",Consolidated!$C$2:$C$2628&amp;"W")-1)&amp;"")=($B55&amp;""))),"")</f>
        <v>1</v>
      </c>
      <c r="E55" s="48">
        <f>IFERROR(SUMPRODUCT(((LEFT(Consolidated!$C$2:$C$2628,FIND("W",Consolidated!$C$2:$C$2628&amp;"W")-1)&amp;"")=($B55&amp;""))*(Consolidated!E$2:E$2628=1))/SUMPRODUCT(--((LEFT(Consolidated!$C$2:$C$2628,FIND("W",Consolidated!$C$2:$C$2628&amp;"W")-1)&amp;"")=($B55&amp;""))),"")</f>
        <v>1</v>
      </c>
      <c r="F55" s="48">
        <f>IFERROR(SUMIFS(Consolidated!$F$2:$F$2628,Consolidated!$C$2:$C$2628,$B55&amp;"W*")/(2*COUNTIF(Consolidated!$C$2:$C$2628,$B55&amp;"W*")),"")</f>
        <v>0</v>
      </c>
      <c r="G55" s="49">
        <f>IFERROR(SUMPRODUCT(((LEFT(Consolidated!$C$2:$C$2628,FIND("W",Consolidated!$C$2:$C$2628&amp;"W")-1)&amp;"")=($B55&amp;""))*(Consolidated!G$2:G$2628=1))/SUMPRODUCT(--((LEFT(Consolidated!$C$2:$C$2628,FIND("W",Consolidated!$C$2:$C$2628&amp;"W")-1)&amp;"")=($B55&amp;""))),"")</f>
        <v>0</v>
      </c>
      <c r="H55" s="50">
        <f>COUNTIF(Consolidated!$C$2:$C$2628,$B55&amp;"W*")</f>
        <v>9</v>
      </c>
    </row>
    <row r="56" spans="1:8" ht="15" customHeight="1">
      <c r="A56" s="7">
        <v>54</v>
      </c>
      <c r="B56" s="7" t="s">
        <v>6459</v>
      </c>
      <c r="C56" s="7" t="s">
        <v>8237</v>
      </c>
      <c r="D56" s="48">
        <f>IFERROR(SUMPRODUCT(((LEFT(Consolidated!$C$2:$C$2628,FIND("W",Consolidated!$C$2:$C$2628&amp;"W")-1)&amp;"")=($B56&amp;""))*(Consolidated!D$2:D$2628=1))/SUMPRODUCT(--((LEFT(Consolidated!$C$2:$C$2628,FIND("W",Consolidated!$C$2:$C$2628&amp;"W")-1)&amp;"")=($B56&amp;""))),"")</f>
        <v>0.71739130434782605</v>
      </c>
      <c r="E56" s="48">
        <f>IFERROR(SUMPRODUCT(((LEFT(Consolidated!$C$2:$C$2628,FIND("W",Consolidated!$C$2:$C$2628&amp;"W")-1)&amp;"")=($B56&amp;""))*(Consolidated!E$2:E$2628=1))/SUMPRODUCT(--((LEFT(Consolidated!$C$2:$C$2628,FIND("W",Consolidated!$C$2:$C$2628&amp;"W")-1)&amp;"")=($B56&amp;""))),"")</f>
        <v>0.71739130434782605</v>
      </c>
      <c r="F56" s="48">
        <f>IFERROR(SUMIFS(Consolidated!$F$2:$F$2628,Consolidated!$C$2:$C$2628,$B56&amp;"W*")/(2*COUNTIF(Consolidated!$C$2:$C$2628,$B56&amp;"W*")),"")</f>
        <v>1.0869565217391304E-2</v>
      </c>
      <c r="G56" s="49">
        <f>IFERROR(SUMPRODUCT(((LEFT(Consolidated!$C$2:$C$2628,FIND("W",Consolidated!$C$2:$C$2628&amp;"W")-1)&amp;"")=($B56&amp;""))*(Consolidated!G$2:G$2628=1))/SUMPRODUCT(--((LEFT(Consolidated!$C$2:$C$2628,FIND("W",Consolidated!$C$2:$C$2628&amp;"W")-1)&amp;"")=($B56&amp;""))),"")</f>
        <v>0</v>
      </c>
      <c r="H56" s="50">
        <f>COUNTIF(Consolidated!$C$2:$C$2628,$B56&amp;"W*")</f>
        <v>46</v>
      </c>
    </row>
    <row r="57" spans="1:8" ht="15" customHeight="1">
      <c r="A57" s="7">
        <v>55</v>
      </c>
      <c r="B57" s="7" t="s">
        <v>6634</v>
      </c>
      <c r="C57" s="7" t="s">
        <v>8328</v>
      </c>
      <c r="D57" s="48">
        <f>IFERROR(SUMPRODUCT(((LEFT(Consolidated!$C$2:$C$2628,FIND("W",Consolidated!$C$2:$C$2628&amp;"W")-1)&amp;"")=($B57&amp;""))*(Consolidated!D$2:D$2628=1))/SUMPRODUCT(--((LEFT(Consolidated!$C$2:$C$2628,FIND("W",Consolidated!$C$2:$C$2628&amp;"W")-1)&amp;"")=($B57&amp;""))),"")</f>
        <v>0.52631578947368418</v>
      </c>
      <c r="E57" s="48">
        <f>IFERROR(SUMPRODUCT(((LEFT(Consolidated!$C$2:$C$2628,FIND("W",Consolidated!$C$2:$C$2628&amp;"W")-1)&amp;"")=($B57&amp;""))*(Consolidated!E$2:E$2628=1))/SUMPRODUCT(--((LEFT(Consolidated!$C$2:$C$2628,FIND("W",Consolidated!$C$2:$C$2628&amp;"W")-1)&amp;"")=($B57&amp;""))),"")</f>
        <v>0.15789473684210525</v>
      </c>
      <c r="F57" s="48">
        <f>IFERROR(SUMIFS(Consolidated!$F$2:$F$2628,Consolidated!$C$2:$C$2628,$B57&amp;"W*")/(2*COUNTIF(Consolidated!$C$2:$C$2628,$B57&amp;"W*")),"")</f>
        <v>7.8947368421052627E-2</v>
      </c>
      <c r="G57" s="49">
        <f>IFERROR(SUMPRODUCT(((LEFT(Consolidated!$C$2:$C$2628,FIND("W",Consolidated!$C$2:$C$2628&amp;"W")-1)&amp;"")=($B57&amp;""))*(Consolidated!G$2:G$2628=1))/SUMPRODUCT(--((LEFT(Consolidated!$C$2:$C$2628,FIND("W",Consolidated!$C$2:$C$2628&amp;"W")-1)&amp;"")=($B57&amp;""))),"")</f>
        <v>0</v>
      </c>
      <c r="H57" s="50">
        <f>COUNTIF(Consolidated!$C$2:$C$2628,$B57&amp;"W*")</f>
        <v>19</v>
      </c>
    </row>
    <row r="58" spans="1:8" ht="15" customHeight="1">
      <c r="A58" s="7">
        <v>56</v>
      </c>
      <c r="B58" s="7" t="s">
        <v>6777</v>
      </c>
      <c r="C58" s="7" t="s">
        <v>8420</v>
      </c>
      <c r="D58" s="48">
        <f>IFERROR(SUMPRODUCT(((LEFT(Consolidated!$C$2:$C$2628,FIND("W",Consolidated!$C$2:$C$2628&amp;"W")-1)&amp;"")=($B58&amp;""))*(Consolidated!D$2:D$2628=1))/SUMPRODUCT(--((LEFT(Consolidated!$C$2:$C$2628,FIND("W",Consolidated!$C$2:$C$2628&amp;"W")-1)&amp;"")=($B58&amp;""))),"")</f>
        <v>0.9285714285714286</v>
      </c>
      <c r="E58" s="48">
        <f>IFERROR(SUMPRODUCT(((LEFT(Consolidated!$C$2:$C$2628,FIND("W",Consolidated!$C$2:$C$2628&amp;"W")-1)&amp;"")=($B58&amp;""))*(Consolidated!E$2:E$2628=1))/SUMPRODUCT(--((LEFT(Consolidated!$C$2:$C$2628,FIND("W",Consolidated!$C$2:$C$2628&amp;"W")-1)&amp;"")=($B58&amp;""))),"")</f>
        <v>0.8392857142857143</v>
      </c>
      <c r="F58" s="48">
        <f>IFERROR(SUMIFS(Consolidated!$F$2:$F$2628,Consolidated!$C$2:$C$2628,$B58&amp;"W*")/(2*COUNTIF(Consolidated!$C$2:$C$2628,$B58&amp;"W*")),"")</f>
        <v>9.8214285714285712E-2</v>
      </c>
      <c r="G58" s="49">
        <f>IFERROR(SUMPRODUCT(((LEFT(Consolidated!$C$2:$C$2628,FIND("W",Consolidated!$C$2:$C$2628&amp;"W")-1)&amp;"")=($B58&amp;""))*(Consolidated!G$2:G$2628=1))/SUMPRODUCT(--((LEFT(Consolidated!$C$2:$C$2628,FIND("W",Consolidated!$C$2:$C$2628&amp;"W")-1)&amp;"")=($B58&amp;""))),"")</f>
        <v>0</v>
      </c>
      <c r="H58" s="50">
        <f>COUNTIF(Consolidated!$C$2:$C$2628,$B58&amp;"W*")</f>
        <v>56</v>
      </c>
    </row>
    <row r="59" spans="1:8" ht="15" customHeight="1">
      <c r="A59" s="7">
        <v>57</v>
      </c>
      <c r="B59" s="7" t="s">
        <v>6919</v>
      </c>
      <c r="C59" s="7" t="s">
        <v>8512</v>
      </c>
      <c r="D59" s="48">
        <f>IFERROR(SUMPRODUCT(((LEFT(Consolidated!$C$2:$C$2628,FIND("W",Consolidated!$C$2:$C$2628&amp;"W")-1)&amp;"")=($B59&amp;""))*(Consolidated!D$2:D$2628=1))/SUMPRODUCT(--((LEFT(Consolidated!$C$2:$C$2628,FIND("W",Consolidated!$C$2:$C$2628&amp;"W")-1)&amp;"")=($B59&amp;""))),"")</f>
        <v>0.96666666666666667</v>
      </c>
      <c r="E59" s="48">
        <f>IFERROR(SUMPRODUCT(((LEFT(Consolidated!$C$2:$C$2628,FIND("W",Consolidated!$C$2:$C$2628&amp;"W")-1)&amp;"")=($B59&amp;""))*(Consolidated!E$2:E$2628=1))/SUMPRODUCT(--((LEFT(Consolidated!$C$2:$C$2628,FIND("W",Consolidated!$C$2:$C$2628&amp;"W")-1)&amp;"")=($B59&amp;""))),"")</f>
        <v>0.81666666666666665</v>
      </c>
      <c r="F59" s="48">
        <f>IFERROR(SUMIFS(Consolidated!$F$2:$F$2628,Consolidated!$C$2:$C$2628,$B59&amp;"W*")/(2*COUNTIF(Consolidated!$C$2:$C$2628,$B59&amp;"W*")),"")</f>
        <v>4.1666666666666664E-2</v>
      </c>
      <c r="G59" s="49">
        <f>IFERROR(SUMPRODUCT(((LEFT(Consolidated!$C$2:$C$2628,FIND("W",Consolidated!$C$2:$C$2628&amp;"W")-1)&amp;"")=($B59&amp;""))*(Consolidated!G$2:G$2628=1))/SUMPRODUCT(--((LEFT(Consolidated!$C$2:$C$2628,FIND("W",Consolidated!$C$2:$C$2628&amp;"W")-1)&amp;"")=($B59&amp;""))),"")</f>
        <v>0</v>
      </c>
      <c r="H59" s="50">
        <f>COUNTIF(Consolidated!$C$2:$C$2628,$B59&amp;"W*")</f>
        <v>60</v>
      </c>
    </row>
    <row r="60" spans="1:8" ht="15" customHeight="1">
      <c r="A60" s="7">
        <v>58</v>
      </c>
      <c r="B60" s="7" t="s">
        <v>7951</v>
      </c>
      <c r="C60" s="7" t="s">
        <v>8592</v>
      </c>
      <c r="D60" s="48">
        <f>IFERROR(SUMPRODUCT(((LEFT(Consolidated!$C$2:$C$2628,FIND("W",Consolidated!$C$2:$C$2628&amp;"W")-1)&amp;"")=($B60&amp;""))*(Consolidated!D$2:D$2628=1))/SUMPRODUCT(--((LEFT(Consolidated!$C$2:$C$2628,FIND("W",Consolidated!$C$2:$C$2628&amp;"W")-1)&amp;"")=($B60&amp;""))),"")</f>
        <v>1</v>
      </c>
      <c r="E60" s="48">
        <f>IFERROR(SUMPRODUCT(((LEFT(Consolidated!$C$2:$C$2628,FIND("W",Consolidated!$C$2:$C$2628&amp;"W")-1)&amp;"")=($B60&amp;""))*(Consolidated!E$2:E$2628=1))/SUMPRODUCT(--((LEFT(Consolidated!$C$2:$C$2628,FIND("W",Consolidated!$C$2:$C$2628&amp;"W")-1)&amp;"")=($B60&amp;""))),"")</f>
        <v>1</v>
      </c>
      <c r="F60" s="48">
        <f>IFERROR(SUMIFS(Consolidated!$F$2:$F$2628,Consolidated!$C$2:$C$2628,$B60&amp;"W*")/(2*COUNTIF(Consolidated!$C$2:$C$2628,$B60&amp;"W*")),"")</f>
        <v>0</v>
      </c>
      <c r="G60" s="49">
        <f>IFERROR(SUMPRODUCT(((LEFT(Consolidated!$C$2:$C$2628,FIND("W",Consolidated!$C$2:$C$2628&amp;"W")-1)&amp;"")=($B60&amp;""))*(Consolidated!G$2:G$2628=1))/SUMPRODUCT(--((LEFT(Consolidated!$C$2:$C$2628,FIND("W",Consolidated!$C$2:$C$2628&amp;"W")-1)&amp;"")=($B60&amp;""))),"")</f>
        <v>0</v>
      </c>
      <c r="H60" s="50">
        <f>COUNTIF(Consolidated!$C$2:$C$2628,$B60&amp;"W*")</f>
        <v>16</v>
      </c>
    </row>
    <row r="61" spans="1:8" ht="15" customHeight="1">
      <c r="A61" s="7">
        <v>59</v>
      </c>
      <c r="B61" s="7" t="s">
        <v>7072</v>
      </c>
      <c r="C61" s="7" t="s">
        <v>8660</v>
      </c>
      <c r="D61" s="48">
        <f>IFERROR(SUMPRODUCT(((LEFT(Consolidated!$C$2:$C$2628,FIND("W",Consolidated!$C$2:$C$2628&amp;"W")-1)&amp;"")=($B61&amp;""))*(Consolidated!D$2:D$2628=1))/SUMPRODUCT(--((LEFT(Consolidated!$C$2:$C$2628,FIND("W",Consolidated!$C$2:$C$2628&amp;"W")-1)&amp;"")=($B61&amp;""))),"")</f>
        <v>1</v>
      </c>
      <c r="E61" s="48">
        <f>IFERROR(SUMPRODUCT(((LEFT(Consolidated!$C$2:$C$2628,FIND("W",Consolidated!$C$2:$C$2628&amp;"W")-1)&amp;"")=($B61&amp;""))*(Consolidated!E$2:E$2628=1))/SUMPRODUCT(--((LEFT(Consolidated!$C$2:$C$2628,FIND("W",Consolidated!$C$2:$C$2628&amp;"W")-1)&amp;"")=($B61&amp;""))),"")</f>
        <v>0.97222222222222221</v>
      </c>
      <c r="F61" s="48">
        <f>IFERROR(SUMIFS(Consolidated!$F$2:$F$2628,Consolidated!$C$2:$C$2628,$B61&amp;"W*")/(2*COUNTIF(Consolidated!$C$2:$C$2628,$B61&amp;"W*")),"")</f>
        <v>0</v>
      </c>
      <c r="G61" s="49">
        <f>IFERROR(SUMPRODUCT(((LEFT(Consolidated!$C$2:$C$2628,FIND("W",Consolidated!$C$2:$C$2628&amp;"W")-1)&amp;"")=($B61&amp;""))*(Consolidated!G$2:G$2628=1))/SUMPRODUCT(--((LEFT(Consolidated!$C$2:$C$2628,FIND("W",Consolidated!$C$2:$C$2628&amp;"W")-1)&amp;"")=($B61&amp;""))),"")</f>
        <v>0</v>
      </c>
      <c r="H61" s="50">
        <f>COUNTIF(Consolidated!$C$2:$C$2628,$B61&amp;"W*")</f>
        <v>36</v>
      </c>
    </row>
    <row r="62" spans="1:8" ht="15" customHeight="1">
      <c r="A62" s="7">
        <v>60</v>
      </c>
      <c r="B62" s="7" t="s">
        <v>7086</v>
      </c>
      <c r="C62" s="7" t="s">
        <v>8737</v>
      </c>
      <c r="D62" s="48">
        <f>IFERROR(SUMPRODUCT(((LEFT(Consolidated!$C$2:$C$2628,FIND("W",Consolidated!$C$2:$C$2628&amp;"W")-1)&amp;"")=($B62&amp;""))*(Consolidated!D$2:D$2628=1))/SUMPRODUCT(--((LEFT(Consolidated!$C$2:$C$2628,FIND("W",Consolidated!$C$2:$C$2628&amp;"W")-1)&amp;"")=($B62&amp;""))),"")</f>
        <v>1</v>
      </c>
      <c r="E62" s="48">
        <f>IFERROR(SUMPRODUCT(((LEFT(Consolidated!$C$2:$C$2628,FIND("W",Consolidated!$C$2:$C$2628&amp;"W")-1)&amp;"")=($B62&amp;""))*(Consolidated!E$2:E$2628=1))/SUMPRODUCT(--((LEFT(Consolidated!$C$2:$C$2628,FIND("W",Consolidated!$C$2:$C$2628&amp;"W")-1)&amp;"")=($B62&amp;""))),"")</f>
        <v>1</v>
      </c>
      <c r="F62" s="48">
        <f>IFERROR(SUMIFS(Consolidated!$F$2:$F$2628,Consolidated!$C$2:$C$2628,$B62&amp;"W*")/(2*COUNTIF(Consolidated!$C$2:$C$2628,$B62&amp;"W*")),"")</f>
        <v>0</v>
      </c>
      <c r="G62" s="49">
        <f>IFERROR(SUMPRODUCT(((LEFT(Consolidated!$C$2:$C$2628,FIND("W",Consolidated!$C$2:$C$2628&amp;"W")-1)&amp;"")=($B62&amp;""))*(Consolidated!G$2:G$2628=1))/SUMPRODUCT(--((LEFT(Consolidated!$C$2:$C$2628,FIND("W",Consolidated!$C$2:$C$2628&amp;"W")-1)&amp;"")=($B62&amp;""))),"")</f>
        <v>0</v>
      </c>
      <c r="H62" s="50">
        <f>COUNTIF(Consolidated!$C$2:$C$2628,$B62&amp;"W*")</f>
        <v>18</v>
      </c>
    </row>
    <row r="63" spans="1:8" ht="15" customHeight="1">
      <c r="A63" s="7">
        <v>61</v>
      </c>
      <c r="B63" s="7" t="s">
        <v>8616</v>
      </c>
      <c r="C63" s="7" t="s">
        <v>8814</v>
      </c>
      <c r="D63" s="48">
        <f>IFERROR(SUMPRODUCT(((LEFT(Consolidated!$C$2:$C$2628,FIND("W",Consolidated!$C$2:$C$2628&amp;"W")-1)&amp;"")=($B63&amp;""))*(Consolidated!D$2:D$2628=1))/SUMPRODUCT(--((LEFT(Consolidated!$C$2:$C$2628,FIND("W",Consolidated!$C$2:$C$2628&amp;"W")-1)&amp;"")=($B63&amp;""))),"")</f>
        <v>1</v>
      </c>
      <c r="E63" s="48">
        <f>IFERROR(SUMPRODUCT(((LEFT(Consolidated!$C$2:$C$2628,FIND("W",Consolidated!$C$2:$C$2628&amp;"W")-1)&amp;"")=($B63&amp;""))*(Consolidated!E$2:E$2628=1))/SUMPRODUCT(--((LEFT(Consolidated!$C$2:$C$2628,FIND("W",Consolidated!$C$2:$C$2628&amp;"W")-1)&amp;"")=($B63&amp;""))),"")</f>
        <v>1</v>
      </c>
      <c r="F63" s="48">
        <f>IFERROR(SUMIFS(Consolidated!$F$2:$F$2628,Consolidated!$C$2:$C$2628,$B63&amp;"W*")/(2*COUNTIF(Consolidated!$C$2:$C$2628,$B63&amp;"W*")),"")</f>
        <v>1.1111111111111112E-2</v>
      </c>
      <c r="G63" s="49">
        <f>IFERROR(SUMPRODUCT(((LEFT(Consolidated!$C$2:$C$2628,FIND("W",Consolidated!$C$2:$C$2628&amp;"W")-1)&amp;"")=($B63&amp;""))*(Consolidated!G$2:G$2628=1))/SUMPRODUCT(--((LEFT(Consolidated!$C$2:$C$2628,FIND("W",Consolidated!$C$2:$C$2628&amp;"W")-1)&amp;"")=($B63&amp;""))),"")</f>
        <v>0</v>
      </c>
      <c r="H63" s="50">
        <f>COUNTIF(Consolidated!$C$2:$C$2628,$B63&amp;"W*")</f>
        <v>45</v>
      </c>
    </row>
    <row r="64" spans="1:8" ht="15" customHeight="1">
      <c r="A64" s="7">
        <v>62</v>
      </c>
      <c r="B64" s="7" t="s">
        <v>28</v>
      </c>
      <c r="C64" s="7" t="s">
        <v>8900</v>
      </c>
      <c r="D64" s="48">
        <f>IFERROR(SUMPRODUCT(((LEFT(Consolidated!$C$2:$C$2628,FIND("W",Consolidated!$C$2:$C$2628&amp;"W")-1)&amp;"")=($B64&amp;""))*(Consolidated!D$2:D$2628=1))/SUMPRODUCT(--((LEFT(Consolidated!$C$2:$C$2628,FIND("W",Consolidated!$C$2:$C$2628&amp;"W")-1)&amp;"")=($B64&amp;""))),"")</f>
        <v>0.75</v>
      </c>
      <c r="E64" s="48">
        <f>IFERROR(SUMPRODUCT(((LEFT(Consolidated!$C$2:$C$2628,FIND("W",Consolidated!$C$2:$C$2628&amp;"W")-1)&amp;"")=($B64&amp;""))*(Consolidated!E$2:E$2628=1))/SUMPRODUCT(--((LEFT(Consolidated!$C$2:$C$2628,FIND("W",Consolidated!$C$2:$C$2628&amp;"W")-1)&amp;"")=($B64&amp;""))),"")</f>
        <v>0.5</v>
      </c>
      <c r="F64" s="48">
        <f>IFERROR(SUMIFS(Consolidated!$F$2:$F$2628,Consolidated!$C$2:$C$2628,$B64&amp;"W*")/(2*COUNTIF(Consolidated!$C$2:$C$2628,$B64&amp;"W*")),"")</f>
        <v>0</v>
      </c>
      <c r="G64" s="49">
        <f>IFERROR(SUMPRODUCT(((LEFT(Consolidated!$C$2:$C$2628,FIND("W",Consolidated!$C$2:$C$2628&amp;"W")-1)&amp;"")=($B64&amp;""))*(Consolidated!G$2:G$2628=1))/SUMPRODUCT(--((LEFT(Consolidated!$C$2:$C$2628,FIND("W",Consolidated!$C$2:$C$2628&amp;"W")-1)&amp;"")=($B64&amp;""))),"")</f>
        <v>0</v>
      </c>
      <c r="H64" s="50">
        <f>COUNTIF(Consolidated!$C$2:$C$2628,$B64&amp;"W*")</f>
        <v>4</v>
      </c>
    </row>
    <row r="65" spans="1:8" ht="15" customHeight="1">
      <c r="A65" s="7">
        <v>63</v>
      </c>
      <c r="B65" s="7" t="s">
        <v>143</v>
      </c>
      <c r="C65" s="7" t="s">
        <v>8981</v>
      </c>
      <c r="D65" s="48">
        <f>IFERROR(SUMPRODUCT(((LEFT(Consolidated!$C$2:$C$2628,FIND("W",Consolidated!$C$2:$C$2628&amp;"W")-1)&amp;"")=($B65&amp;""))*(Consolidated!D$2:D$2628=1))/SUMPRODUCT(--((LEFT(Consolidated!$C$2:$C$2628,FIND("W",Consolidated!$C$2:$C$2628&amp;"W")-1)&amp;"")=($B65&amp;""))),"")</f>
        <v>0.74193548387096775</v>
      </c>
      <c r="E65" s="48">
        <f>IFERROR(SUMPRODUCT(((LEFT(Consolidated!$C$2:$C$2628,FIND("W",Consolidated!$C$2:$C$2628&amp;"W")-1)&amp;"")=($B65&amp;""))*(Consolidated!E$2:E$2628=1))/SUMPRODUCT(--((LEFT(Consolidated!$C$2:$C$2628,FIND("W",Consolidated!$C$2:$C$2628&amp;"W")-1)&amp;"")=($B65&amp;""))),"")</f>
        <v>0.35483870967741937</v>
      </c>
      <c r="F65" s="48">
        <f>IFERROR(SUMIFS(Consolidated!$F$2:$F$2628,Consolidated!$C$2:$C$2628,$B65&amp;"W*")/(2*COUNTIF(Consolidated!$C$2:$C$2628,$B65&amp;"W*")),"")</f>
        <v>0</v>
      </c>
      <c r="G65" s="49">
        <f>IFERROR(SUMPRODUCT(((LEFT(Consolidated!$C$2:$C$2628,FIND("W",Consolidated!$C$2:$C$2628&amp;"W")-1)&amp;"")=($B65&amp;""))*(Consolidated!G$2:G$2628=1))/SUMPRODUCT(--((LEFT(Consolidated!$C$2:$C$2628,FIND("W",Consolidated!$C$2:$C$2628&amp;"W")-1)&amp;"")=($B65&amp;""))),"")</f>
        <v>0</v>
      </c>
      <c r="H65" s="50">
        <f>COUNTIF(Consolidated!$C$2:$C$2628,$B65&amp;"W*")</f>
        <v>31</v>
      </c>
    </row>
    <row r="66" spans="1:8" ht="15" customHeight="1">
      <c r="A66" s="7">
        <v>64</v>
      </c>
      <c r="B66" s="7" t="s">
        <v>568</v>
      </c>
      <c r="C66" s="7" t="s">
        <v>9050</v>
      </c>
      <c r="D66" s="48">
        <f>IFERROR(SUMPRODUCT(((LEFT(Consolidated!$C$2:$C$2628,FIND("W",Consolidated!$C$2:$C$2628&amp;"W")-1)&amp;"")=($B66&amp;""))*(Consolidated!D$2:D$2628=1))/SUMPRODUCT(--((LEFT(Consolidated!$C$2:$C$2628,FIND("W",Consolidated!$C$2:$C$2628&amp;"W")-1)&amp;"")=($B66&amp;""))),"")</f>
        <v>0.75</v>
      </c>
      <c r="E66" s="48">
        <f>IFERROR(SUMPRODUCT(((LEFT(Consolidated!$C$2:$C$2628,FIND("W",Consolidated!$C$2:$C$2628&amp;"W")-1)&amp;"")=($B66&amp;""))*(Consolidated!E$2:E$2628=1))/SUMPRODUCT(--((LEFT(Consolidated!$C$2:$C$2628,FIND("W",Consolidated!$C$2:$C$2628&amp;"W")-1)&amp;"")=($B66&amp;""))),"")</f>
        <v>0.5</v>
      </c>
      <c r="F66" s="48">
        <f>IFERROR(SUMIFS(Consolidated!$F$2:$F$2628,Consolidated!$C$2:$C$2628,$B66&amp;"W*")/(2*COUNTIF(Consolidated!$C$2:$C$2628,$B66&amp;"W*")),"")</f>
        <v>0</v>
      </c>
      <c r="G66" s="49">
        <f>IFERROR(SUMPRODUCT(((LEFT(Consolidated!$C$2:$C$2628,FIND("W",Consolidated!$C$2:$C$2628&amp;"W")-1)&amp;"")=($B66&amp;""))*(Consolidated!G$2:G$2628=1))/SUMPRODUCT(--((LEFT(Consolidated!$C$2:$C$2628,FIND("W",Consolidated!$C$2:$C$2628&amp;"W")-1)&amp;"")=($B66&amp;""))),"")</f>
        <v>0</v>
      </c>
      <c r="H66" s="50">
        <f>COUNTIF(Consolidated!$C$2:$C$2628,$B66&amp;"W*")</f>
        <v>8</v>
      </c>
    </row>
    <row r="67" spans="1:8" ht="15" customHeight="1">
      <c r="A67" s="7">
        <v>65</v>
      </c>
      <c r="B67" s="7" t="s">
        <v>660</v>
      </c>
      <c r="C67" s="7" t="s">
        <v>9097</v>
      </c>
      <c r="D67" s="48">
        <f>IFERROR(SUMPRODUCT(((LEFT(Consolidated!$C$2:$C$2628,FIND("W",Consolidated!$C$2:$C$2628&amp;"W")-1)&amp;"")=($B67&amp;""))*(Consolidated!D$2:D$2628=1))/SUMPRODUCT(--((LEFT(Consolidated!$C$2:$C$2628,FIND("W",Consolidated!$C$2:$C$2628&amp;"W")-1)&amp;"")=($B67&amp;""))),"")</f>
        <v>0.25</v>
      </c>
      <c r="E67" s="48">
        <f>IFERROR(SUMPRODUCT(((LEFT(Consolidated!$C$2:$C$2628,FIND("W",Consolidated!$C$2:$C$2628&amp;"W")-1)&amp;"")=($B67&amp;""))*(Consolidated!E$2:E$2628=1))/SUMPRODUCT(--((LEFT(Consolidated!$C$2:$C$2628,FIND("W",Consolidated!$C$2:$C$2628&amp;"W")-1)&amp;"")=($B67&amp;""))),"")</f>
        <v>0.25</v>
      </c>
      <c r="F67" s="48">
        <f>IFERROR(SUMIFS(Consolidated!$F$2:$F$2628,Consolidated!$C$2:$C$2628,$B67&amp;"W*")/(2*COUNTIF(Consolidated!$C$2:$C$2628,$B67&amp;"W*")),"")</f>
        <v>0</v>
      </c>
      <c r="G67" s="49">
        <f>IFERROR(SUMPRODUCT(((LEFT(Consolidated!$C$2:$C$2628,FIND("W",Consolidated!$C$2:$C$2628&amp;"W")-1)&amp;"")=($B67&amp;""))*(Consolidated!G$2:G$2628=1))/SUMPRODUCT(--((LEFT(Consolidated!$C$2:$C$2628,FIND("W",Consolidated!$C$2:$C$2628&amp;"W")-1)&amp;"")=($B67&amp;""))),"")</f>
        <v>0</v>
      </c>
      <c r="H67" s="50">
        <f>COUNTIF(Consolidated!$C$2:$C$2628,$B67&amp;"W*")</f>
        <v>8</v>
      </c>
    </row>
    <row r="68" spans="1:8" ht="15" customHeight="1">
      <c r="A68" s="7">
        <v>66</v>
      </c>
      <c r="B68" s="7" t="s">
        <v>7107</v>
      </c>
      <c r="C68" s="7" t="s">
        <v>9139</v>
      </c>
      <c r="D68" s="48">
        <f>IFERROR(SUMPRODUCT(((LEFT(Consolidated!$C$2:$C$2628,FIND("W",Consolidated!$C$2:$C$2628&amp;"W")-1)&amp;"")=($B68&amp;""))*(Consolidated!D$2:D$2628=1))/SUMPRODUCT(--((LEFT(Consolidated!$C$2:$C$2628,FIND("W",Consolidated!$C$2:$C$2628&amp;"W")-1)&amp;"")=($B68&amp;""))),"")</f>
        <v>1</v>
      </c>
      <c r="E68" s="48">
        <f>IFERROR(SUMPRODUCT(((LEFT(Consolidated!$C$2:$C$2628,FIND("W",Consolidated!$C$2:$C$2628&amp;"W")-1)&amp;"")=($B68&amp;""))*(Consolidated!E$2:E$2628=1))/SUMPRODUCT(--((LEFT(Consolidated!$C$2:$C$2628,FIND("W",Consolidated!$C$2:$C$2628&amp;"W")-1)&amp;"")=($B68&amp;""))),"")</f>
        <v>1</v>
      </c>
      <c r="F68" s="48">
        <f>IFERROR(SUMIFS(Consolidated!$F$2:$F$2628,Consolidated!$C$2:$C$2628,$B68&amp;"W*")/(2*COUNTIF(Consolidated!$C$2:$C$2628,$B68&amp;"W*")),"")</f>
        <v>0</v>
      </c>
      <c r="G68" s="49">
        <f>IFERROR(SUMPRODUCT(((LEFT(Consolidated!$C$2:$C$2628,FIND("W",Consolidated!$C$2:$C$2628&amp;"W")-1)&amp;"")=($B68&amp;""))*(Consolidated!G$2:G$2628=1))/SUMPRODUCT(--((LEFT(Consolidated!$C$2:$C$2628,FIND("W",Consolidated!$C$2:$C$2628&amp;"W")-1)&amp;"")=($B68&amp;""))),"")</f>
        <v>0</v>
      </c>
      <c r="H68" s="50">
        <f>COUNTIF(Consolidated!$C$2:$C$2628,$B68&amp;"W*")</f>
        <v>3</v>
      </c>
    </row>
    <row r="69" spans="1:8" ht="15" customHeight="1">
      <c r="A69" s="7">
        <v>67</v>
      </c>
      <c r="B69" s="7" t="s">
        <v>766</v>
      </c>
      <c r="C69" s="7" t="s">
        <v>9181</v>
      </c>
      <c r="D69" s="48">
        <f>IFERROR(SUMPRODUCT(((LEFT(Consolidated!$C$2:$C$2628,FIND("W",Consolidated!$C$2:$C$2628&amp;"W")-1)&amp;"")=($B69&amp;""))*(Consolidated!D$2:D$2628=1))/SUMPRODUCT(--((LEFT(Consolidated!$C$2:$C$2628,FIND("W",Consolidated!$C$2:$C$2628&amp;"W")-1)&amp;"")=($B69&amp;""))),"")</f>
        <v>0.83333333333333337</v>
      </c>
      <c r="E69" s="48">
        <f>IFERROR(SUMPRODUCT(((LEFT(Consolidated!$C$2:$C$2628,FIND("W",Consolidated!$C$2:$C$2628&amp;"W")-1)&amp;"")=($B69&amp;""))*(Consolidated!E$2:E$2628=1))/SUMPRODUCT(--((LEFT(Consolidated!$C$2:$C$2628,FIND("W",Consolidated!$C$2:$C$2628&amp;"W")-1)&amp;"")=($B69&amp;""))),"")</f>
        <v>0.5</v>
      </c>
      <c r="F69" s="48">
        <f>IFERROR(SUMIFS(Consolidated!$F$2:$F$2628,Consolidated!$C$2:$C$2628,$B69&amp;"W*")/(2*COUNTIF(Consolidated!$C$2:$C$2628,$B69&amp;"W*")),"")</f>
        <v>0</v>
      </c>
      <c r="G69" s="49">
        <f>IFERROR(SUMPRODUCT(((LEFT(Consolidated!$C$2:$C$2628,FIND("W",Consolidated!$C$2:$C$2628&amp;"W")-1)&amp;"")=($B69&amp;""))*(Consolidated!G$2:G$2628=1))/SUMPRODUCT(--((LEFT(Consolidated!$C$2:$C$2628,FIND("W",Consolidated!$C$2:$C$2628&amp;"W")-1)&amp;"")=($B69&amp;""))),"")</f>
        <v>0</v>
      </c>
      <c r="H69" s="50">
        <f>COUNTIF(Consolidated!$C$2:$C$2628,$B69&amp;"W*")</f>
        <v>6</v>
      </c>
    </row>
    <row r="70" spans="1:8" ht="15" customHeight="1">
      <c r="A70" s="7">
        <v>68</v>
      </c>
      <c r="B70" s="7" t="s">
        <v>845</v>
      </c>
      <c r="C70" s="7" t="s">
        <v>9244</v>
      </c>
      <c r="D70" s="48">
        <f>IFERROR(SUMPRODUCT(((LEFT(Consolidated!$C$2:$C$2628,FIND("W",Consolidated!$C$2:$C$2628&amp;"W")-1)&amp;"")=($B70&amp;""))*(Consolidated!D$2:D$2628=1))/SUMPRODUCT(--((LEFT(Consolidated!$C$2:$C$2628,FIND("W",Consolidated!$C$2:$C$2628&amp;"W")-1)&amp;"")=($B70&amp;""))),"")</f>
        <v>0.73333333333333328</v>
      </c>
      <c r="E70" s="48">
        <f>IFERROR(SUMPRODUCT(((LEFT(Consolidated!$C$2:$C$2628,FIND("W",Consolidated!$C$2:$C$2628&amp;"W")-1)&amp;"")=($B70&amp;""))*(Consolidated!E$2:E$2628=1))/SUMPRODUCT(--((LEFT(Consolidated!$C$2:$C$2628,FIND("W",Consolidated!$C$2:$C$2628&amp;"W")-1)&amp;"")=($B70&amp;""))),"")</f>
        <v>0.53333333333333333</v>
      </c>
      <c r="F70" s="48">
        <f>IFERROR(SUMIFS(Consolidated!$F$2:$F$2628,Consolidated!$C$2:$C$2628,$B70&amp;"W*")/(2*COUNTIF(Consolidated!$C$2:$C$2628,$B70&amp;"W*")),"")</f>
        <v>0</v>
      </c>
      <c r="G70" s="49">
        <f>IFERROR(SUMPRODUCT(((LEFT(Consolidated!$C$2:$C$2628,FIND("W",Consolidated!$C$2:$C$2628&amp;"W")-1)&amp;"")=($B70&amp;""))*(Consolidated!G$2:G$2628=1))/SUMPRODUCT(--((LEFT(Consolidated!$C$2:$C$2628,FIND("W",Consolidated!$C$2:$C$2628&amp;"W")-1)&amp;"")=($B70&amp;""))),"")</f>
        <v>0</v>
      </c>
      <c r="H70" s="50">
        <f>COUNTIF(Consolidated!$C$2:$C$2628,$B70&amp;"W*")</f>
        <v>15</v>
      </c>
    </row>
    <row r="71" spans="1:8" ht="15" customHeight="1">
      <c r="A71" s="7">
        <v>69</v>
      </c>
      <c r="B71" s="7" t="s">
        <v>1057</v>
      </c>
      <c r="C71" s="7" t="s">
        <v>9293</v>
      </c>
      <c r="D71" s="48">
        <f>IFERROR(SUMPRODUCT(((LEFT(Consolidated!$C$2:$C$2628,FIND("W",Consolidated!$C$2:$C$2628&amp;"W")-1)&amp;"")=($B71&amp;""))*(Consolidated!D$2:D$2628=1))/SUMPRODUCT(--((LEFT(Consolidated!$C$2:$C$2628,FIND("W",Consolidated!$C$2:$C$2628&amp;"W")-1)&amp;"")=($B71&amp;""))),"")</f>
        <v>0.83333333333333337</v>
      </c>
      <c r="E71" s="48">
        <f>IFERROR(SUMPRODUCT(((LEFT(Consolidated!$C$2:$C$2628,FIND("W",Consolidated!$C$2:$C$2628&amp;"W")-1)&amp;"")=($B71&amp;""))*(Consolidated!E$2:E$2628=1))/SUMPRODUCT(--((LEFT(Consolidated!$C$2:$C$2628,FIND("W",Consolidated!$C$2:$C$2628&amp;"W")-1)&amp;"")=($B71&amp;""))),"")</f>
        <v>0.5</v>
      </c>
      <c r="F71" s="48">
        <f>IFERROR(SUMIFS(Consolidated!$F$2:$F$2628,Consolidated!$C$2:$C$2628,$B71&amp;"W*")/(2*COUNTIF(Consolidated!$C$2:$C$2628,$B71&amp;"W*")),"")</f>
        <v>0</v>
      </c>
      <c r="G71" s="49">
        <f>IFERROR(SUMPRODUCT(((LEFT(Consolidated!$C$2:$C$2628,FIND("W",Consolidated!$C$2:$C$2628&amp;"W")-1)&amp;"")=($B71&amp;""))*(Consolidated!G$2:G$2628=1))/SUMPRODUCT(--((LEFT(Consolidated!$C$2:$C$2628,FIND("W",Consolidated!$C$2:$C$2628&amp;"W")-1)&amp;"")=($B71&amp;""))),"")</f>
        <v>0</v>
      </c>
      <c r="H71" s="50">
        <f>COUNTIF(Consolidated!$C$2:$C$2628,$B71&amp;"W*")</f>
        <v>6</v>
      </c>
    </row>
    <row r="72" spans="1:8" ht="15" customHeight="1">
      <c r="A72" s="7">
        <v>70</v>
      </c>
      <c r="B72" s="7" t="s">
        <v>1124</v>
      </c>
      <c r="C72" s="7" t="s">
        <v>9339</v>
      </c>
      <c r="D72" s="48">
        <f>IFERROR(SUMPRODUCT(((LEFT(Consolidated!$C$2:$C$2628,FIND("W",Consolidated!$C$2:$C$2628&amp;"W")-1)&amp;"")=($B72&amp;""))*(Consolidated!D$2:D$2628=1))/SUMPRODUCT(--((LEFT(Consolidated!$C$2:$C$2628,FIND("W",Consolidated!$C$2:$C$2628&amp;"W")-1)&amp;"")=($B72&amp;""))),"")</f>
        <v>1</v>
      </c>
      <c r="E72" s="48">
        <f>IFERROR(SUMPRODUCT(((LEFT(Consolidated!$C$2:$C$2628,FIND("W",Consolidated!$C$2:$C$2628&amp;"W")-1)&amp;"")=($B72&amp;""))*(Consolidated!E$2:E$2628=1))/SUMPRODUCT(--((LEFT(Consolidated!$C$2:$C$2628,FIND("W",Consolidated!$C$2:$C$2628&amp;"W")-1)&amp;"")=($B72&amp;""))),"")</f>
        <v>1</v>
      </c>
      <c r="F72" s="48">
        <f>IFERROR(SUMIFS(Consolidated!$F$2:$F$2628,Consolidated!$C$2:$C$2628,$B72&amp;"W*")/(2*COUNTIF(Consolidated!$C$2:$C$2628,$B72&amp;"W*")),"")</f>
        <v>0</v>
      </c>
      <c r="G72" s="49">
        <f>IFERROR(SUMPRODUCT(((LEFT(Consolidated!$C$2:$C$2628,FIND("W",Consolidated!$C$2:$C$2628&amp;"W")-1)&amp;"")=($B72&amp;""))*(Consolidated!G$2:G$2628=1))/SUMPRODUCT(--((LEFT(Consolidated!$C$2:$C$2628,FIND("W",Consolidated!$C$2:$C$2628&amp;"W")-1)&amp;"")=($B72&amp;""))),"")</f>
        <v>0</v>
      </c>
      <c r="H72" s="50">
        <f>COUNTIF(Consolidated!$C$2:$C$2628,$B72&amp;"W*")</f>
        <v>2</v>
      </c>
    </row>
    <row r="73" spans="1:8" ht="15" customHeight="1">
      <c r="A73" s="7">
        <v>71</v>
      </c>
      <c r="B73" s="7" t="s">
        <v>1147</v>
      </c>
      <c r="C73" s="7" t="s">
        <v>9375</v>
      </c>
      <c r="D73" s="48">
        <f>IFERROR(SUMPRODUCT(((LEFT(Consolidated!$C$2:$C$2628,FIND("W",Consolidated!$C$2:$C$2628&amp;"W")-1)&amp;"")=($B73&amp;""))*(Consolidated!D$2:D$2628=1))/SUMPRODUCT(--((LEFT(Consolidated!$C$2:$C$2628,FIND("W",Consolidated!$C$2:$C$2628&amp;"W")-1)&amp;"")=($B73&amp;""))),"")</f>
        <v>0.66666666666666663</v>
      </c>
      <c r="E73" s="48">
        <f>IFERROR(SUMPRODUCT(((LEFT(Consolidated!$C$2:$C$2628,FIND("W",Consolidated!$C$2:$C$2628&amp;"W")-1)&amp;"")=($B73&amp;""))*(Consolidated!E$2:E$2628=1))/SUMPRODUCT(--((LEFT(Consolidated!$C$2:$C$2628,FIND("W",Consolidated!$C$2:$C$2628&amp;"W")-1)&amp;"")=($B73&amp;""))),"")</f>
        <v>0.66666666666666663</v>
      </c>
      <c r="F73" s="48">
        <f>IFERROR(SUMIFS(Consolidated!$F$2:$F$2628,Consolidated!$C$2:$C$2628,$B73&amp;"W*")/(2*COUNTIF(Consolidated!$C$2:$C$2628,$B73&amp;"W*")),"")</f>
        <v>0</v>
      </c>
      <c r="G73" s="49">
        <f>IFERROR(SUMPRODUCT(((LEFT(Consolidated!$C$2:$C$2628,FIND("W",Consolidated!$C$2:$C$2628&amp;"W")-1)&amp;"")=($B73&amp;""))*(Consolidated!G$2:G$2628=1))/SUMPRODUCT(--((LEFT(Consolidated!$C$2:$C$2628,FIND("W",Consolidated!$C$2:$C$2628&amp;"W")-1)&amp;"")=($B73&amp;""))),"")</f>
        <v>0</v>
      </c>
      <c r="H73" s="50">
        <f>COUNTIF(Consolidated!$C$2:$C$2628,$B73&amp;"W*")</f>
        <v>9</v>
      </c>
    </row>
    <row r="74" spans="1:8" ht="15" customHeight="1">
      <c r="A74" s="7">
        <v>72</v>
      </c>
      <c r="B74" s="7" t="s">
        <v>1257</v>
      </c>
      <c r="C74" s="7" t="s">
        <v>9418</v>
      </c>
      <c r="D74" s="48">
        <f>IFERROR(SUMPRODUCT(((LEFT(Consolidated!$C$2:$C$2628,FIND("W",Consolidated!$C$2:$C$2628&amp;"W")-1)&amp;"")=($B74&amp;""))*(Consolidated!D$2:D$2628=1))/SUMPRODUCT(--((LEFT(Consolidated!$C$2:$C$2628,FIND("W",Consolidated!$C$2:$C$2628&amp;"W")-1)&amp;"")=($B74&amp;""))),"")</f>
        <v>0.6</v>
      </c>
      <c r="E74" s="48">
        <f>IFERROR(SUMPRODUCT(((LEFT(Consolidated!$C$2:$C$2628,FIND("W",Consolidated!$C$2:$C$2628&amp;"W")-1)&amp;"")=($B74&amp;""))*(Consolidated!E$2:E$2628=1))/SUMPRODUCT(--((LEFT(Consolidated!$C$2:$C$2628,FIND("W",Consolidated!$C$2:$C$2628&amp;"W")-1)&amp;"")=($B74&amp;""))),"")</f>
        <v>0.6</v>
      </c>
      <c r="F74" s="48">
        <f>IFERROR(SUMIFS(Consolidated!$F$2:$F$2628,Consolidated!$C$2:$C$2628,$B74&amp;"W*")/(2*COUNTIF(Consolidated!$C$2:$C$2628,$B74&amp;"W*")),"")</f>
        <v>0</v>
      </c>
      <c r="G74" s="49">
        <f>IFERROR(SUMPRODUCT(((LEFT(Consolidated!$C$2:$C$2628,FIND("W",Consolidated!$C$2:$C$2628&amp;"W")-1)&amp;"")=($B74&amp;""))*(Consolidated!G$2:G$2628=1))/SUMPRODUCT(--((LEFT(Consolidated!$C$2:$C$2628,FIND("W",Consolidated!$C$2:$C$2628&amp;"W")-1)&amp;"")=($B74&amp;""))),"")</f>
        <v>0</v>
      </c>
      <c r="H74" s="50">
        <f>COUNTIF(Consolidated!$C$2:$C$2628,$B74&amp;"W*")</f>
        <v>5</v>
      </c>
    </row>
    <row r="75" spans="1:8" ht="15" customHeight="1">
      <c r="A75" s="7">
        <v>73</v>
      </c>
      <c r="B75" s="7" t="s">
        <v>1332</v>
      </c>
      <c r="C75" s="7" t="s">
        <v>9473</v>
      </c>
      <c r="D75" s="48">
        <f>IFERROR(SUMPRODUCT(((LEFT(Consolidated!$C$2:$C$2628,FIND("W",Consolidated!$C$2:$C$2628&amp;"W")-1)&amp;"")=($B75&amp;""))*(Consolidated!D$2:D$2628=1))/SUMPRODUCT(--((LEFT(Consolidated!$C$2:$C$2628,FIND("W",Consolidated!$C$2:$C$2628&amp;"W")-1)&amp;"")=($B75&amp;""))),"")</f>
        <v>0.6875</v>
      </c>
      <c r="E75" s="48">
        <f>IFERROR(SUMPRODUCT(((LEFT(Consolidated!$C$2:$C$2628,FIND("W",Consolidated!$C$2:$C$2628&amp;"W")-1)&amp;"")=($B75&amp;""))*(Consolidated!E$2:E$2628=1))/SUMPRODUCT(--((LEFT(Consolidated!$C$2:$C$2628,FIND("W",Consolidated!$C$2:$C$2628&amp;"W")-1)&amp;"")=($B75&amp;""))),"")</f>
        <v>0.4375</v>
      </c>
      <c r="F75" s="48">
        <f>IFERROR(SUMIFS(Consolidated!$F$2:$F$2628,Consolidated!$C$2:$C$2628,$B75&amp;"W*")/(2*COUNTIF(Consolidated!$C$2:$C$2628,$B75&amp;"W*")),"")</f>
        <v>0</v>
      </c>
      <c r="G75" s="49">
        <f>IFERROR(SUMPRODUCT(((LEFT(Consolidated!$C$2:$C$2628,FIND("W",Consolidated!$C$2:$C$2628&amp;"W")-1)&amp;"")=($B75&amp;""))*(Consolidated!G$2:G$2628=1))/SUMPRODUCT(--((LEFT(Consolidated!$C$2:$C$2628,FIND("W",Consolidated!$C$2:$C$2628&amp;"W")-1)&amp;"")=($B75&amp;""))),"")</f>
        <v>0</v>
      </c>
      <c r="H75" s="50">
        <f>COUNTIF(Consolidated!$C$2:$C$2628,$B75&amp;"W*")</f>
        <v>16</v>
      </c>
    </row>
    <row r="76" spans="1:8" ht="15" customHeight="1">
      <c r="A76" s="7">
        <v>74</v>
      </c>
      <c r="B76" s="7" t="s">
        <v>1574</v>
      </c>
      <c r="C76" s="7" t="s">
        <v>7700</v>
      </c>
      <c r="D76" s="48">
        <f>IFERROR(SUMPRODUCT(((LEFT(Consolidated!$C$2:$C$2628,FIND("W",Consolidated!$C$2:$C$2628&amp;"W")-1)&amp;"")=($B76&amp;""))*(Consolidated!D$2:D$2628=1))/SUMPRODUCT(--((LEFT(Consolidated!$C$2:$C$2628,FIND("W",Consolidated!$C$2:$C$2628&amp;"W")-1)&amp;"")=($B76&amp;""))),"")</f>
        <v>0.9</v>
      </c>
      <c r="E76" s="48">
        <f>IFERROR(SUMPRODUCT(((LEFT(Consolidated!$C$2:$C$2628,FIND("W",Consolidated!$C$2:$C$2628&amp;"W")-1)&amp;"")=($B76&amp;""))*(Consolidated!E$2:E$2628=1))/SUMPRODUCT(--((LEFT(Consolidated!$C$2:$C$2628,FIND("W",Consolidated!$C$2:$C$2628&amp;"W")-1)&amp;"")=($B76&amp;""))),"")</f>
        <v>0.9</v>
      </c>
      <c r="F76" s="48">
        <f>IFERROR(SUMIFS(Consolidated!$F$2:$F$2628,Consolidated!$C$2:$C$2628,$B76&amp;"W*")/(2*COUNTIF(Consolidated!$C$2:$C$2628,$B76&amp;"W*")),"")</f>
        <v>0</v>
      </c>
      <c r="G76" s="49">
        <f>IFERROR(SUMPRODUCT(((LEFT(Consolidated!$C$2:$C$2628,FIND("W",Consolidated!$C$2:$C$2628&amp;"W")-1)&amp;"")=($B76&amp;""))*(Consolidated!G$2:G$2628=1))/SUMPRODUCT(--((LEFT(Consolidated!$C$2:$C$2628,FIND("W",Consolidated!$C$2:$C$2628&amp;"W")-1)&amp;"")=($B76&amp;""))),"")</f>
        <v>0</v>
      </c>
      <c r="H76" s="50">
        <f>COUNTIF(Consolidated!$C$2:$C$2628,$B76&amp;"W*")</f>
        <v>10</v>
      </c>
    </row>
    <row r="77" spans="1:8" ht="15" customHeight="1">
      <c r="A77" s="7">
        <v>75</v>
      </c>
      <c r="B77" s="7" t="s">
        <v>1694</v>
      </c>
      <c r="C77" s="7" t="s">
        <v>9590</v>
      </c>
      <c r="D77" s="48">
        <f>IFERROR(SUMPRODUCT(((LEFT(Consolidated!$C$2:$C$2628,FIND("W",Consolidated!$C$2:$C$2628&amp;"W")-1)&amp;"")=($B77&amp;""))*(Consolidated!D$2:D$2628=1))/SUMPRODUCT(--((LEFT(Consolidated!$C$2:$C$2628,FIND("W",Consolidated!$C$2:$C$2628&amp;"W")-1)&amp;"")=($B77&amp;""))),"")</f>
        <v>0.8</v>
      </c>
      <c r="E77" s="48">
        <f>IFERROR(SUMPRODUCT(((LEFT(Consolidated!$C$2:$C$2628,FIND("W",Consolidated!$C$2:$C$2628&amp;"W")-1)&amp;"")=($B77&amp;""))*(Consolidated!E$2:E$2628=1))/SUMPRODUCT(--((LEFT(Consolidated!$C$2:$C$2628,FIND("W",Consolidated!$C$2:$C$2628&amp;"W")-1)&amp;"")=($B77&amp;""))),"")</f>
        <v>0.8</v>
      </c>
      <c r="F77" s="48">
        <f>IFERROR(SUMIFS(Consolidated!$F$2:$F$2628,Consolidated!$C$2:$C$2628,$B77&amp;"W*")/(2*COUNTIF(Consolidated!$C$2:$C$2628,$B77&amp;"W*")),"")</f>
        <v>0</v>
      </c>
      <c r="G77" s="49">
        <f>IFERROR(SUMPRODUCT(((LEFT(Consolidated!$C$2:$C$2628,FIND("W",Consolidated!$C$2:$C$2628&amp;"W")-1)&amp;"")=($B77&amp;""))*(Consolidated!G$2:G$2628=1))/SUMPRODUCT(--((LEFT(Consolidated!$C$2:$C$2628,FIND("W",Consolidated!$C$2:$C$2628&amp;"W")-1)&amp;"")=($B77&amp;""))),"")</f>
        <v>0</v>
      </c>
      <c r="H77" s="50">
        <f>COUNTIF(Consolidated!$C$2:$C$2628,$B77&amp;"W*")</f>
        <v>5</v>
      </c>
    </row>
    <row r="78" spans="1:8" ht="15" customHeight="1">
      <c r="A78" s="7">
        <v>76</v>
      </c>
      <c r="B78" s="7" t="s">
        <v>1767</v>
      </c>
      <c r="C78" s="7" t="s">
        <v>9653</v>
      </c>
      <c r="D78" s="48">
        <f>IFERROR(SUMPRODUCT(((LEFT(Consolidated!$C$2:$C$2628,FIND("W",Consolidated!$C$2:$C$2628&amp;"W")-1)&amp;"")=($B78&amp;""))*(Consolidated!D$2:D$2628=1))/SUMPRODUCT(--((LEFT(Consolidated!$C$2:$C$2628,FIND("W",Consolidated!$C$2:$C$2628&amp;"W")-1)&amp;"")=($B78&amp;""))),"")</f>
        <v>0.8571428571428571</v>
      </c>
      <c r="E78" s="48">
        <f>IFERROR(SUMPRODUCT(((LEFT(Consolidated!$C$2:$C$2628,FIND("W",Consolidated!$C$2:$C$2628&amp;"W")-1)&amp;"")=($B78&amp;""))*(Consolidated!E$2:E$2628=1))/SUMPRODUCT(--((LEFT(Consolidated!$C$2:$C$2628,FIND("W",Consolidated!$C$2:$C$2628&amp;"W")-1)&amp;"")=($B78&amp;""))),"")</f>
        <v>0.42857142857142855</v>
      </c>
      <c r="F78" s="48">
        <f>IFERROR(SUMIFS(Consolidated!$F$2:$F$2628,Consolidated!$C$2:$C$2628,$B78&amp;"W*")/(2*COUNTIF(Consolidated!$C$2:$C$2628,$B78&amp;"W*")),"")</f>
        <v>0</v>
      </c>
      <c r="G78" s="49">
        <f>IFERROR(SUMPRODUCT(((LEFT(Consolidated!$C$2:$C$2628,FIND("W",Consolidated!$C$2:$C$2628&amp;"W")-1)&amp;"")=($B78&amp;""))*(Consolidated!G$2:G$2628=1))/SUMPRODUCT(--((LEFT(Consolidated!$C$2:$C$2628,FIND("W",Consolidated!$C$2:$C$2628&amp;"W")-1)&amp;"")=($B78&amp;""))),"")</f>
        <v>0</v>
      </c>
      <c r="H78" s="50">
        <f>COUNTIF(Consolidated!$C$2:$C$2628,$B78&amp;"W*")</f>
        <v>14</v>
      </c>
    </row>
    <row r="79" spans="1:8" ht="15" customHeight="1">
      <c r="A79" s="7">
        <v>77</v>
      </c>
      <c r="B79" s="7" t="s">
        <v>1935</v>
      </c>
      <c r="C79" s="7" t="s">
        <v>9710</v>
      </c>
      <c r="D79" s="48">
        <f>IFERROR(SUMPRODUCT(((LEFT(Consolidated!$C$2:$C$2628,FIND("W",Consolidated!$C$2:$C$2628&amp;"W")-1)&amp;"")=($B79&amp;""))*(Consolidated!D$2:D$2628=1))/SUMPRODUCT(--((LEFT(Consolidated!$C$2:$C$2628,FIND("W",Consolidated!$C$2:$C$2628&amp;"W")-1)&amp;"")=($B79&amp;""))),"")</f>
        <v>0.7142857142857143</v>
      </c>
      <c r="E79" s="48">
        <f>IFERROR(SUMPRODUCT(((LEFT(Consolidated!$C$2:$C$2628,FIND("W",Consolidated!$C$2:$C$2628&amp;"W")-1)&amp;"")=($B79&amp;""))*(Consolidated!E$2:E$2628=1))/SUMPRODUCT(--((LEFT(Consolidated!$C$2:$C$2628,FIND("W",Consolidated!$C$2:$C$2628&amp;"W")-1)&amp;"")=($B79&amp;""))),"")</f>
        <v>0.7142857142857143</v>
      </c>
      <c r="F79" s="48">
        <f>IFERROR(SUMIFS(Consolidated!$F$2:$F$2628,Consolidated!$C$2:$C$2628,$B79&amp;"W*")/(2*COUNTIF(Consolidated!$C$2:$C$2628,$B79&amp;"W*")),"")</f>
        <v>0</v>
      </c>
      <c r="G79" s="49">
        <f>IFERROR(SUMPRODUCT(((LEFT(Consolidated!$C$2:$C$2628,FIND("W",Consolidated!$C$2:$C$2628&amp;"W")-1)&amp;"")=($B79&amp;""))*(Consolidated!G$2:G$2628=1))/SUMPRODUCT(--((LEFT(Consolidated!$C$2:$C$2628,FIND("W",Consolidated!$C$2:$C$2628&amp;"W")-1)&amp;"")=($B79&amp;""))),"")</f>
        <v>0</v>
      </c>
      <c r="H79" s="50">
        <f>COUNTIF(Consolidated!$C$2:$C$2628,$B79&amp;"W*")</f>
        <v>14</v>
      </c>
    </row>
    <row r="80" spans="1:8" ht="15" customHeight="1">
      <c r="A80" s="7">
        <v>78</v>
      </c>
      <c r="B80" s="7" t="s">
        <v>2133</v>
      </c>
      <c r="C80" s="7" t="s">
        <v>9788</v>
      </c>
      <c r="D80" s="48">
        <f>IFERROR(SUMPRODUCT(((LEFT(Consolidated!$C$2:$C$2628,FIND("W",Consolidated!$C$2:$C$2628&amp;"W")-1)&amp;"")=($B80&amp;""))*(Consolidated!D$2:D$2628=1))/SUMPRODUCT(--((LEFT(Consolidated!$C$2:$C$2628,FIND("W",Consolidated!$C$2:$C$2628&amp;"W")-1)&amp;"")=($B80&amp;""))),"")</f>
        <v>1</v>
      </c>
      <c r="E80" s="48">
        <f>IFERROR(SUMPRODUCT(((LEFT(Consolidated!$C$2:$C$2628,FIND("W",Consolidated!$C$2:$C$2628&amp;"W")-1)&amp;"")=($B80&amp;""))*(Consolidated!E$2:E$2628=1))/SUMPRODUCT(--((LEFT(Consolidated!$C$2:$C$2628,FIND("W",Consolidated!$C$2:$C$2628&amp;"W")-1)&amp;"")=($B80&amp;""))),"")</f>
        <v>0.66666666666666663</v>
      </c>
      <c r="F80" s="48">
        <f>IFERROR(SUMIFS(Consolidated!$F$2:$F$2628,Consolidated!$C$2:$C$2628,$B80&amp;"W*")/(2*COUNTIF(Consolidated!$C$2:$C$2628,$B80&amp;"W*")),"")</f>
        <v>0</v>
      </c>
      <c r="G80" s="49">
        <f>IFERROR(SUMPRODUCT(((LEFT(Consolidated!$C$2:$C$2628,FIND("W",Consolidated!$C$2:$C$2628&amp;"W")-1)&amp;"")=($B80&amp;""))*(Consolidated!G$2:G$2628=1))/SUMPRODUCT(--((LEFT(Consolidated!$C$2:$C$2628,FIND("W",Consolidated!$C$2:$C$2628&amp;"W")-1)&amp;"")=($B80&amp;""))),"")</f>
        <v>0</v>
      </c>
      <c r="H80" s="50">
        <f>COUNTIF(Consolidated!$C$2:$C$2628,$B80&amp;"W*")</f>
        <v>6</v>
      </c>
    </row>
    <row r="81" spans="1:8" ht="15" customHeight="1">
      <c r="A81" s="7">
        <v>79</v>
      </c>
      <c r="B81" s="7" t="s">
        <v>2235</v>
      </c>
      <c r="C81" s="7" t="s">
        <v>9842</v>
      </c>
      <c r="D81" s="48">
        <f>IFERROR(SUMPRODUCT(((LEFT(Consolidated!$C$2:$C$2628,FIND("W",Consolidated!$C$2:$C$2628&amp;"W")-1)&amp;"")=($B81&amp;""))*(Consolidated!D$2:D$2628=1))/SUMPRODUCT(--((LEFT(Consolidated!$C$2:$C$2628,FIND("W",Consolidated!$C$2:$C$2628&amp;"W")-1)&amp;"")=($B81&amp;""))),"")</f>
        <v>0.91304347826086951</v>
      </c>
      <c r="E81" s="48">
        <f>IFERROR(SUMPRODUCT(((LEFT(Consolidated!$C$2:$C$2628,FIND("W",Consolidated!$C$2:$C$2628&amp;"W")-1)&amp;"")=($B81&amp;""))*(Consolidated!E$2:E$2628=1))/SUMPRODUCT(--((LEFT(Consolidated!$C$2:$C$2628,FIND("W",Consolidated!$C$2:$C$2628&amp;"W")-1)&amp;"")=($B81&amp;""))),"")</f>
        <v>0.91304347826086951</v>
      </c>
      <c r="F81" s="48">
        <f>IFERROR(SUMIFS(Consolidated!$F$2:$F$2628,Consolidated!$C$2:$C$2628,$B81&amp;"W*")/(2*COUNTIF(Consolidated!$C$2:$C$2628,$B81&amp;"W*")),"")</f>
        <v>0</v>
      </c>
      <c r="G81" s="49">
        <f>IFERROR(SUMPRODUCT(((LEFT(Consolidated!$C$2:$C$2628,FIND("W",Consolidated!$C$2:$C$2628&amp;"W")-1)&amp;"")=($B81&amp;""))*(Consolidated!G$2:G$2628=1))/SUMPRODUCT(--((LEFT(Consolidated!$C$2:$C$2628,FIND("W",Consolidated!$C$2:$C$2628&amp;"W")-1)&amp;"")=($B81&amp;""))),"")</f>
        <v>0</v>
      </c>
      <c r="H81" s="50">
        <f>COUNTIF(Consolidated!$C$2:$C$2628,$B81&amp;"W*")</f>
        <v>23</v>
      </c>
    </row>
    <row r="82" spans="1:8" ht="15" customHeight="1">
      <c r="A82" s="7">
        <v>80</v>
      </c>
      <c r="B82" s="7" t="s">
        <v>2568</v>
      </c>
      <c r="C82" s="7" t="s">
        <v>9891</v>
      </c>
      <c r="D82" s="48">
        <f>IFERROR(SUMPRODUCT(((LEFT(Consolidated!$C$2:$C$2628,FIND("W",Consolidated!$C$2:$C$2628&amp;"W")-1)&amp;"")=($B82&amp;""))*(Consolidated!D$2:D$2628=1))/SUMPRODUCT(--((LEFT(Consolidated!$C$2:$C$2628,FIND("W",Consolidated!$C$2:$C$2628&amp;"W")-1)&amp;"")=($B82&amp;""))),"")</f>
        <v>0.8571428571428571</v>
      </c>
      <c r="E82" s="48">
        <f>IFERROR(SUMPRODUCT(((LEFT(Consolidated!$C$2:$C$2628,FIND("W",Consolidated!$C$2:$C$2628&amp;"W")-1)&amp;"")=($B82&amp;""))*(Consolidated!E$2:E$2628=1))/SUMPRODUCT(--((LEFT(Consolidated!$C$2:$C$2628,FIND("W",Consolidated!$C$2:$C$2628&amp;"W")-1)&amp;"")=($B82&amp;""))),"")</f>
        <v>0.5714285714285714</v>
      </c>
      <c r="F82" s="48">
        <f>IFERROR(SUMIFS(Consolidated!$F$2:$F$2628,Consolidated!$C$2:$C$2628,$B82&amp;"W*")/(2*COUNTIF(Consolidated!$C$2:$C$2628,$B82&amp;"W*")),"")</f>
        <v>0</v>
      </c>
      <c r="G82" s="49">
        <f>IFERROR(SUMPRODUCT(((LEFT(Consolidated!$C$2:$C$2628,FIND("W",Consolidated!$C$2:$C$2628&amp;"W")-1)&amp;"")=($B82&amp;""))*(Consolidated!G$2:G$2628=1))/SUMPRODUCT(--((LEFT(Consolidated!$C$2:$C$2628,FIND("W",Consolidated!$C$2:$C$2628&amp;"W")-1)&amp;"")=($B82&amp;""))),"")</f>
        <v>0</v>
      </c>
      <c r="H82" s="50">
        <f>COUNTIF(Consolidated!$C$2:$C$2628,$B82&amp;"W*")</f>
        <v>7</v>
      </c>
    </row>
    <row r="83" spans="1:8" ht="15" customHeight="1">
      <c r="A83" s="7">
        <v>81</v>
      </c>
      <c r="B83" s="7" t="s">
        <v>2663</v>
      </c>
      <c r="C83" s="7" t="s">
        <v>9938</v>
      </c>
      <c r="D83" s="48">
        <f>IFERROR(SUMPRODUCT(((LEFT(Consolidated!$C$2:$C$2628,FIND("W",Consolidated!$C$2:$C$2628&amp;"W")-1)&amp;"")=($B83&amp;""))*(Consolidated!D$2:D$2628=1))/SUMPRODUCT(--((LEFT(Consolidated!$C$2:$C$2628,FIND("W",Consolidated!$C$2:$C$2628&amp;"W")-1)&amp;"")=($B83&amp;""))),"")</f>
        <v>0.9</v>
      </c>
      <c r="E83" s="48">
        <f>IFERROR(SUMPRODUCT(((LEFT(Consolidated!$C$2:$C$2628,FIND("W",Consolidated!$C$2:$C$2628&amp;"W")-1)&amp;"")=($B83&amp;""))*(Consolidated!E$2:E$2628=1))/SUMPRODUCT(--((LEFT(Consolidated!$C$2:$C$2628,FIND("W",Consolidated!$C$2:$C$2628&amp;"W")-1)&amp;"")=($B83&amp;""))),"")</f>
        <v>0.5</v>
      </c>
      <c r="F83" s="48">
        <f>IFERROR(SUMIFS(Consolidated!$F$2:$F$2628,Consolidated!$C$2:$C$2628,$B83&amp;"W*")/(2*COUNTIF(Consolidated!$C$2:$C$2628,$B83&amp;"W*")),"")</f>
        <v>0</v>
      </c>
      <c r="G83" s="49">
        <f>IFERROR(SUMPRODUCT(((LEFT(Consolidated!$C$2:$C$2628,FIND("W",Consolidated!$C$2:$C$2628&amp;"W")-1)&amp;"")=($B83&amp;""))*(Consolidated!G$2:G$2628=1))/SUMPRODUCT(--((LEFT(Consolidated!$C$2:$C$2628,FIND("W",Consolidated!$C$2:$C$2628&amp;"W")-1)&amp;"")=($B83&amp;""))),"")</f>
        <v>0</v>
      </c>
      <c r="H83" s="50">
        <f>COUNTIF(Consolidated!$C$2:$C$2628,$B83&amp;"W*")</f>
        <v>10</v>
      </c>
    </row>
    <row r="84" spans="1:8" ht="15" customHeight="1">
      <c r="A84" s="7">
        <v>82</v>
      </c>
      <c r="B84" s="7" t="s">
        <v>2819</v>
      </c>
      <c r="C84" s="7" t="s">
        <v>9982</v>
      </c>
      <c r="D84" s="48">
        <f>IFERROR(SUMPRODUCT(((LEFT(Consolidated!$C$2:$C$2628,FIND("W",Consolidated!$C$2:$C$2628&amp;"W")-1)&amp;"")=($B84&amp;""))*(Consolidated!D$2:D$2628=1))/SUMPRODUCT(--((LEFT(Consolidated!$C$2:$C$2628,FIND("W",Consolidated!$C$2:$C$2628&amp;"W")-1)&amp;"")=($B84&amp;""))),"")</f>
        <v>0.92500000000000004</v>
      </c>
      <c r="E84" s="48">
        <f>IFERROR(SUMPRODUCT(((LEFT(Consolidated!$C$2:$C$2628,FIND("W",Consolidated!$C$2:$C$2628&amp;"W")-1)&amp;"")=($B84&amp;""))*(Consolidated!E$2:E$2628=1))/SUMPRODUCT(--((LEFT(Consolidated!$C$2:$C$2628,FIND("W",Consolidated!$C$2:$C$2628&amp;"W")-1)&amp;"")=($B84&amp;""))),"")</f>
        <v>0.7</v>
      </c>
      <c r="F84" s="48">
        <f>IFERROR(SUMIFS(Consolidated!$F$2:$F$2628,Consolidated!$C$2:$C$2628,$B84&amp;"W*")/(2*COUNTIF(Consolidated!$C$2:$C$2628,$B84&amp;"W*")),"")</f>
        <v>0</v>
      </c>
      <c r="G84" s="49">
        <f>IFERROR(SUMPRODUCT(((LEFT(Consolidated!$C$2:$C$2628,FIND("W",Consolidated!$C$2:$C$2628&amp;"W")-1)&amp;"")=($B84&amp;""))*(Consolidated!G$2:G$2628=1))/SUMPRODUCT(--((LEFT(Consolidated!$C$2:$C$2628,FIND("W",Consolidated!$C$2:$C$2628&amp;"W")-1)&amp;"")=($B84&amp;""))),"")</f>
        <v>0</v>
      </c>
      <c r="H84" s="50">
        <f>COUNTIF(Consolidated!$C$2:$C$2628,$B84&amp;"W*")</f>
        <v>40</v>
      </c>
    </row>
    <row r="85" spans="1:8" ht="15" customHeight="1">
      <c r="A85" s="7">
        <v>83</v>
      </c>
      <c r="B85" s="7" t="s">
        <v>7129</v>
      </c>
      <c r="C85" s="7" t="s">
        <v>10031</v>
      </c>
      <c r="D85" s="48">
        <f>IFERROR(SUMPRODUCT(((LEFT(Consolidated!$C$2:$C$2628,FIND("W",Consolidated!$C$2:$C$2628&amp;"W")-1)&amp;"")=($B85&amp;""))*(Consolidated!D$2:D$2628=1))/SUMPRODUCT(--((LEFT(Consolidated!$C$2:$C$2628,FIND("W",Consolidated!$C$2:$C$2628&amp;"W")-1)&amp;"")=($B85&amp;""))),"")</f>
        <v>0.98950131233595795</v>
      </c>
      <c r="E85" s="48">
        <f>IFERROR(SUMPRODUCT(((LEFT(Consolidated!$C$2:$C$2628,FIND("W",Consolidated!$C$2:$C$2628&amp;"W")-1)&amp;"")=($B85&amp;""))*(Consolidated!E$2:E$2628=1))/SUMPRODUCT(--((LEFT(Consolidated!$C$2:$C$2628,FIND("W",Consolidated!$C$2:$C$2628&amp;"W")-1)&amp;"")=($B85&amp;""))),"")</f>
        <v>0.98950131233595795</v>
      </c>
      <c r="F85" s="48">
        <f>IFERROR(SUMIFS(Consolidated!$F$2:$F$2628,Consolidated!$C$2:$C$2628,$B85&amp;"W*")/(2*COUNTIF(Consolidated!$C$2:$C$2628,$B85&amp;"W*")),"")</f>
        <v>0.1167979002624672</v>
      </c>
      <c r="G85" s="49">
        <f>IFERROR(SUMPRODUCT(((LEFT(Consolidated!$C$2:$C$2628,FIND("W",Consolidated!$C$2:$C$2628&amp;"W")-1)&amp;"")=($B85&amp;""))*(Consolidated!G$2:G$2628=1))/SUMPRODUCT(--((LEFT(Consolidated!$C$2:$C$2628,FIND("W",Consolidated!$C$2:$C$2628&amp;"W")-1)&amp;"")=($B85&amp;""))),"")</f>
        <v>0</v>
      </c>
      <c r="H85" s="50">
        <f>COUNTIF(Consolidated!$C$2:$C$2628,$B85&amp;"W*")</f>
        <v>381</v>
      </c>
    </row>
    <row r="86" spans="1:8" ht="15" customHeight="1">
      <c r="A86" s="7">
        <v>84</v>
      </c>
      <c r="B86" s="7" t="s">
        <v>9778</v>
      </c>
      <c r="C86" s="7" t="s">
        <v>10081</v>
      </c>
      <c r="D86" s="48">
        <f>IFERROR(SUMPRODUCT(((LEFT(Consolidated!$C$2:$C$2628,FIND("W",Consolidated!$C$2:$C$2628&amp;"W")-1)&amp;"")=($B86&amp;""))*(Consolidated!D$2:D$2628=1))/SUMPRODUCT(--((LEFT(Consolidated!$C$2:$C$2628,FIND("W",Consolidated!$C$2:$C$2628&amp;"W")-1)&amp;"")=($B86&amp;""))),"")</f>
        <v>0.97687861271676302</v>
      </c>
      <c r="E86" s="48">
        <f>IFERROR(SUMPRODUCT(((LEFT(Consolidated!$C$2:$C$2628,FIND("W",Consolidated!$C$2:$C$2628&amp;"W")-1)&amp;"")=($B86&amp;""))*(Consolidated!E$2:E$2628=1))/SUMPRODUCT(--((LEFT(Consolidated!$C$2:$C$2628,FIND("W",Consolidated!$C$2:$C$2628&amp;"W")-1)&amp;"")=($B86&amp;""))),"")</f>
        <v>0.97687861271676302</v>
      </c>
      <c r="F86" s="48">
        <f>IFERROR(SUMIFS(Consolidated!$F$2:$F$2628,Consolidated!$C$2:$C$2628,$B86&amp;"W*")/(2*COUNTIF(Consolidated!$C$2:$C$2628,$B86&amp;"W*")),"")</f>
        <v>7.5144508670520235E-2</v>
      </c>
      <c r="G86" s="49">
        <f>IFERROR(SUMPRODUCT(((LEFT(Consolidated!$C$2:$C$2628,FIND("W",Consolidated!$C$2:$C$2628&amp;"W")-1)&amp;"")=($B86&amp;""))*(Consolidated!G$2:G$2628=1))/SUMPRODUCT(--((LEFT(Consolidated!$C$2:$C$2628,FIND("W",Consolidated!$C$2:$C$2628&amp;"W")-1)&amp;"")=($B86&amp;""))),"")</f>
        <v>0</v>
      </c>
      <c r="H86" s="50">
        <f>COUNTIF(Consolidated!$C$2:$C$2628,$B86&amp;"W*")</f>
        <v>173</v>
      </c>
    </row>
    <row r="87" spans="1:8" ht="15" customHeight="1">
      <c r="A87" s="7">
        <v>85</v>
      </c>
      <c r="B87" s="7" t="s">
        <v>10130</v>
      </c>
      <c r="C87" s="7" t="s">
        <v>10131</v>
      </c>
      <c r="D87" s="48">
        <f>IFERROR(SUMPRODUCT(((LEFT(Consolidated!$C$2:$C$2628,FIND("W",Consolidated!$C$2:$C$2628&amp;"W")-1)&amp;"")=($B87&amp;""))*(Consolidated!D$2:D$2628=1))/SUMPRODUCT(--((LEFT(Consolidated!$C$2:$C$2628,FIND("W",Consolidated!$C$2:$C$2628&amp;"W")-1)&amp;"")=($B87&amp;""))),"")</f>
        <v>1</v>
      </c>
      <c r="E87" s="48">
        <f>IFERROR(SUMPRODUCT(((LEFT(Consolidated!$C$2:$C$2628,FIND("W",Consolidated!$C$2:$C$2628&amp;"W")-1)&amp;"")=($B87&amp;""))*(Consolidated!E$2:E$2628=1))/SUMPRODUCT(--((LEFT(Consolidated!$C$2:$C$2628,FIND("W",Consolidated!$C$2:$C$2628&amp;"W")-1)&amp;"")=($B87&amp;""))),"")</f>
        <v>0.61111111111111116</v>
      </c>
      <c r="F87" s="48">
        <f>IFERROR(SUMIFS(Consolidated!$F$2:$F$2628,Consolidated!$C$2:$C$2628,$B87&amp;"W*")/(2*COUNTIF(Consolidated!$C$2:$C$2628,$B87&amp;"W*")),"")</f>
        <v>0.25</v>
      </c>
      <c r="G87" s="49">
        <f>IFERROR(SUMPRODUCT(((LEFT(Consolidated!$C$2:$C$2628,FIND("W",Consolidated!$C$2:$C$2628&amp;"W")-1)&amp;"")=($B87&amp;""))*(Consolidated!G$2:G$2628=1))/SUMPRODUCT(--((LEFT(Consolidated!$C$2:$C$2628,FIND("W",Consolidated!$C$2:$C$2628&amp;"W")-1)&amp;"")=($B87&amp;""))),"")</f>
        <v>0</v>
      </c>
      <c r="H87" s="50">
        <f>COUNTIF(Consolidated!$C$2:$C$2628,$B87&amp;"W*")</f>
        <v>18</v>
      </c>
    </row>
    <row r="88" spans="1:8" ht="15" customHeight="1">
      <c r="A88" s="7">
        <v>86</v>
      </c>
      <c r="B88" s="7" t="s">
        <v>3558</v>
      </c>
      <c r="C88" s="7" t="s">
        <v>10170</v>
      </c>
      <c r="D88" s="48">
        <f>IFERROR(SUMPRODUCT(((LEFT(Consolidated!$C$2:$C$2628,FIND("W",Consolidated!$C$2:$C$2628&amp;"W")-1)&amp;"")=($B88&amp;""))*(Consolidated!D$2:D$2628=1))/SUMPRODUCT(--((LEFT(Consolidated!$C$2:$C$2628,FIND("W",Consolidated!$C$2:$C$2628&amp;"W")-1)&amp;"")=($B88&amp;""))),"")</f>
        <v>1</v>
      </c>
      <c r="E88" s="48">
        <f>IFERROR(SUMPRODUCT(((LEFT(Consolidated!$C$2:$C$2628,FIND("W",Consolidated!$C$2:$C$2628&amp;"W")-1)&amp;"")=($B88&amp;""))*(Consolidated!E$2:E$2628=1))/SUMPRODUCT(--((LEFT(Consolidated!$C$2:$C$2628,FIND("W",Consolidated!$C$2:$C$2628&amp;"W")-1)&amp;"")=($B88&amp;""))),"")</f>
        <v>0.33333333333333331</v>
      </c>
      <c r="F88" s="48">
        <f>IFERROR(SUMIFS(Consolidated!$F$2:$F$2628,Consolidated!$C$2:$C$2628,$B88&amp;"W*")/(2*COUNTIF(Consolidated!$C$2:$C$2628,$B88&amp;"W*")),"")</f>
        <v>0</v>
      </c>
      <c r="G88" s="49">
        <f>IFERROR(SUMPRODUCT(((LEFT(Consolidated!$C$2:$C$2628,FIND("W",Consolidated!$C$2:$C$2628&amp;"W")-1)&amp;"")=($B88&amp;""))*(Consolidated!G$2:G$2628=1))/SUMPRODUCT(--((LEFT(Consolidated!$C$2:$C$2628,FIND("W",Consolidated!$C$2:$C$2628&amp;"W")-1)&amp;"")=($B88&amp;""))),"")</f>
        <v>0</v>
      </c>
      <c r="H88" s="50">
        <f>COUNTIF(Consolidated!$C$2:$C$2628,$B88&amp;"W*")</f>
        <v>6</v>
      </c>
    </row>
    <row r="89" spans="1:8" ht="15" customHeight="1">
      <c r="A89" s="7">
        <v>87</v>
      </c>
      <c r="B89" s="7" t="s">
        <v>3632</v>
      </c>
      <c r="C89" s="7" t="s">
        <v>10217</v>
      </c>
      <c r="D89" s="48">
        <f>IFERROR(SUMPRODUCT(((LEFT(Consolidated!$C$2:$C$2628,FIND("W",Consolidated!$C$2:$C$2628&amp;"W")-1)&amp;"")=($B89&amp;""))*(Consolidated!D$2:D$2628=1))/SUMPRODUCT(--((LEFT(Consolidated!$C$2:$C$2628,FIND("W",Consolidated!$C$2:$C$2628&amp;"W")-1)&amp;"")=($B89&amp;""))),"")</f>
        <v>1</v>
      </c>
      <c r="E89" s="48">
        <f>IFERROR(SUMPRODUCT(((LEFT(Consolidated!$C$2:$C$2628,FIND("W",Consolidated!$C$2:$C$2628&amp;"W")-1)&amp;"")=($B89&amp;""))*(Consolidated!E$2:E$2628=1))/SUMPRODUCT(--((LEFT(Consolidated!$C$2:$C$2628,FIND("W",Consolidated!$C$2:$C$2628&amp;"W")-1)&amp;"")=($B89&amp;""))),"")</f>
        <v>0.65625</v>
      </c>
      <c r="F89" s="48">
        <f>IFERROR(SUMIFS(Consolidated!$F$2:$F$2628,Consolidated!$C$2:$C$2628,$B89&amp;"W*")/(2*COUNTIF(Consolidated!$C$2:$C$2628,$B89&amp;"W*")),"")</f>
        <v>0</v>
      </c>
      <c r="G89" s="49">
        <f>IFERROR(SUMPRODUCT(((LEFT(Consolidated!$C$2:$C$2628,FIND("W",Consolidated!$C$2:$C$2628&amp;"W")-1)&amp;"")=($B89&amp;""))*(Consolidated!G$2:G$2628=1))/SUMPRODUCT(--((LEFT(Consolidated!$C$2:$C$2628,FIND("W",Consolidated!$C$2:$C$2628&amp;"W")-1)&amp;"")=($B89&amp;""))),"")</f>
        <v>0</v>
      </c>
      <c r="H89" s="50">
        <f>COUNTIF(Consolidated!$C$2:$C$2628,$B89&amp;"W*")</f>
        <v>32</v>
      </c>
    </row>
    <row r="90" spans="1:8" ht="15.75" customHeight="1"/>
    <row r="91" spans="1:8" ht="15.75" customHeight="1"/>
    <row r="92" spans="1:8" ht="15.75" customHeight="1"/>
    <row r="93" spans="1:8" ht="15.75" customHeight="1"/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O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4" sqref="C14"/>
    </sheetView>
  </sheetViews>
  <sheetFormatPr defaultColWidth="14.42578125" defaultRowHeight="15" customHeight="1"/>
  <cols>
    <col min="1" max="1" width="6" customWidth="1"/>
    <col min="2" max="2" width="14.28515625" customWidth="1"/>
    <col min="3" max="3" width="45" customWidth="1"/>
    <col min="4" max="4" width="8.140625" customWidth="1"/>
    <col min="5" max="5" width="11" customWidth="1"/>
    <col min="6" max="6" width="11.5703125" customWidth="1"/>
    <col min="7" max="7" width="13.5703125" customWidth="1"/>
    <col min="8" max="9" width="11" customWidth="1"/>
    <col min="10" max="10" width="11.5703125" customWidth="1"/>
    <col min="11" max="11" width="13.5703125" customWidth="1"/>
    <col min="12" max="12" width="8.7109375" customWidth="1"/>
    <col min="13" max="13" width="8" customWidth="1"/>
    <col min="14" max="14" width="11.5703125" customWidth="1"/>
    <col min="15" max="15" width="13.5703125" customWidth="1"/>
    <col min="16" max="26" width="8.7109375" customWidth="1"/>
  </cols>
  <sheetData>
    <row r="1" spans="1:15" ht="34.5" customHeight="1">
      <c r="A1" s="34" t="s">
        <v>4364</v>
      </c>
      <c r="B1" s="34" t="s">
        <v>4369</v>
      </c>
      <c r="C1" s="34" t="s">
        <v>4371</v>
      </c>
      <c r="D1" s="56" t="s">
        <v>9196</v>
      </c>
      <c r="E1" s="56" t="s">
        <v>9205</v>
      </c>
      <c r="F1" s="56" t="s">
        <v>9207</v>
      </c>
      <c r="G1" s="56" t="s">
        <v>9208</v>
      </c>
      <c r="H1" s="57" t="s">
        <v>9212</v>
      </c>
      <c r="I1" s="57" t="s">
        <v>9215</v>
      </c>
      <c r="J1" s="57" t="s">
        <v>9216</v>
      </c>
      <c r="K1" s="57" t="s">
        <v>9218</v>
      </c>
      <c r="L1" s="58" t="s">
        <v>9220</v>
      </c>
      <c r="M1" s="58" t="s">
        <v>9223</v>
      </c>
      <c r="N1" s="58" t="s">
        <v>9224</v>
      </c>
      <c r="O1" s="58" t="s">
        <v>9226</v>
      </c>
    </row>
    <row r="2" spans="1:15" ht="15" customHeight="1">
      <c r="A2" s="7">
        <v>1</v>
      </c>
      <c r="B2" s="7" t="s">
        <v>25</v>
      </c>
      <c r="C2" s="7" t="s">
        <v>4491</v>
      </c>
      <c r="D2" s="59">
        <f>IFERROR(COUNTIFS(Consolidated!$A$2:$A$2628,"HDC",Consolidated!$C$2:$C$2628,$B2&amp;"W*",Consolidated!D$2:D$2628,1)/COUNTIFS(Consolidated!$A$2:$A$2628,"HDC",Consolidated!$C$2:$C$2628,$B2&amp;"W*"),"")</f>
        <v>1</v>
      </c>
      <c r="E2" s="59">
        <f>IFERROR(COUNTIFS(Consolidated!$A$2:$A$2628,"HDC",Consolidated!$C$2:$C$2628,$B2&amp;"W*",Consolidated!E$2:E$2628,1)/COUNTIFS(Consolidated!$A$2:$A$2628,"HDC",Consolidated!$C$2:$C$2628,$B2&amp;"W*"),"")</f>
        <v>0.66666666666666663</v>
      </c>
      <c r="F2" s="59">
        <f>IFERROR(SUMIFS(Consolidated!$F$2:$F$2628,Consolidated!$A$2:$A$2628,"HDC",Consolidated!$C$2:$C$2628,$B2&amp;"W*")/(2*COUNTIFS(Consolidated!$A$2:$A$2628,"HDC",Consolidated!$C$2:$C$2628,$B2&amp;"W*")),"")</f>
        <v>0.25</v>
      </c>
      <c r="G2" s="59">
        <f>IFERROR(COUNTIFS(Consolidated!$A$2:$A$2628,"HDC",Consolidated!$C$2:$C$2628,$B2&amp;"W*",Consolidated!G$2:G$2628,1)/COUNTIFS(Consolidated!$A$2:$A$2628,"HDC",Consolidated!$C$2:$C$2628,$B2&amp;"W*"),"")</f>
        <v>0</v>
      </c>
      <c r="H2" s="49">
        <f>IFERROR(COUNTIFS(Consolidated!$A$2:$A$2628,"NAUTICS",Consolidated!$C$2:$C$2628,$B2&amp;"W*",Consolidated!D$2:D$2628,1)/COUNTIFS(Consolidated!$A$2:$A$2628,"NAUTICS",Consolidated!$C$2:$C$2628,$B2&amp;"W*"),"")</f>
        <v>0.4</v>
      </c>
      <c r="I2" s="49">
        <f>IFERROR(COUNTIFS(Consolidated!$A$2:$A$2628,"NAUTICS",Consolidated!$C$2:$C$2628,$B2&amp;"W*",Consolidated!E$2:E$2628,1)/COUNTIFS(Consolidated!$A$2:$A$2628,"NAUTICS",Consolidated!$C$2:$C$2628,$B2&amp;"W*"),"")</f>
        <v>0.4</v>
      </c>
      <c r="J2" s="49">
        <f>IFERROR(SUMIFS(Consolidated!$F$2:$F$2628,Consolidated!$A$2:$A$2628,"NAUTICS",Consolidated!$C$2:$C$2628,$B2&amp;"W*")/(2*COUNTIFS(Consolidated!$A$2:$A$2628,"NAUTICS",Consolidated!$C$2:$C$2628,$B2&amp;"W*")),"")</f>
        <v>6.6666666666666666E-2</v>
      </c>
      <c r="K2" s="49">
        <f>IFERROR(COUNTIFS(Consolidated!$A$2:$A$2628,"NAUTICS",Consolidated!$C$2:$C$2628,$B2&amp;"W*",Consolidated!G$2:G$2628,1)/COUNTIFS(Consolidated!$A$2:$A$2628,"NAUTICS",Consolidated!$C$2:$C$2628,$B2&amp;"W*"),"")</f>
        <v>0</v>
      </c>
      <c r="L2" s="60" t="str">
        <f>IFERROR(COUNTIFS(Consolidated!$A$2:$A$2628,"ST",Consolidated!$C$2:$C$2628,$B2&amp;"W*",Consolidated!D$2:D$2628,1)/COUNTIFS(Consolidated!$A$2:$A$2628,"ST",Consolidated!$C$2:$C$2628,$B2&amp;"W*"),"")</f>
        <v/>
      </c>
      <c r="M2" s="60" t="str">
        <f>IFERROR(COUNTIFS(Consolidated!$A$2:$A$2628,"ST",Consolidated!$C$2:$C$2628,$B2&amp;"W*",Consolidated!E$2:E$2628,1)/COUNTIFS(Consolidated!$A$2:$A$2628,"ST",Consolidated!$C$2:$C$2628,$B2&amp;"W*"),"")</f>
        <v/>
      </c>
      <c r="N2" s="60" t="str">
        <f>IFERROR(SUMIFS(Consolidated!$F$2:$F$2628,Consolidated!$A$2:$A$2628,"ST",Consolidated!$C$2:$C$2628,$B2&amp;"W*")/(2*COUNTIFS(Consolidated!$A$2:$A$2628,"ST",Consolidated!$C$2:$C$2628,$B2&amp;"W*")),"")</f>
        <v/>
      </c>
      <c r="O2" s="60" t="str">
        <f>IFERROR(COUNTIFS(Consolidated!$A$2:$A$2628,"ST",Consolidated!$C$2:$C$2628,$B2&amp;"W*",Consolidated!G$2:G$2628,1)/COUNTIFS(Consolidated!$A$2:$A$2628,"ST",Consolidated!$C$2:$C$2628,$B2&amp;"W*"),"")</f>
        <v/>
      </c>
    </row>
    <row r="3" spans="1:15" ht="15" customHeight="1">
      <c r="A3" s="7">
        <v>2</v>
      </c>
      <c r="B3" s="7" t="s">
        <v>189</v>
      </c>
      <c r="C3" s="7" t="s">
        <v>4611</v>
      </c>
      <c r="D3" s="59">
        <f>IFERROR(COUNTIFS(Consolidated!$A$2:$A$2628,"HDC",Consolidated!$C$2:$C$2628,$B3&amp;"W*",Consolidated!D$2:D$2628,1)/COUNTIFS(Consolidated!$A$2:$A$2628,"HDC",Consolidated!$C$2:$C$2628,$B3&amp;"W*"),"")</f>
        <v>1</v>
      </c>
      <c r="E3" s="59">
        <f>IFERROR(COUNTIFS(Consolidated!$A$2:$A$2628,"HDC",Consolidated!$C$2:$C$2628,$B3&amp;"W*",Consolidated!E$2:E$2628,1)/COUNTIFS(Consolidated!$A$2:$A$2628,"HDC",Consolidated!$C$2:$C$2628,$B3&amp;"W*"),"")</f>
        <v>0.5</v>
      </c>
      <c r="F3" s="59">
        <f>IFERROR(SUMIFS(Consolidated!$F$2:$F$2628,Consolidated!$A$2:$A$2628,"HDC",Consolidated!$C$2:$C$2628,$B3&amp;"W*")/(2*COUNTIFS(Consolidated!$A$2:$A$2628,"HDC",Consolidated!$C$2:$C$2628,$B3&amp;"W*")),"")</f>
        <v>4.1666666666666664E-2</v>
      </c>
      <c r="G3" s="59">
        <f>IFERROR(COUNTIFS(Consolidated!$A$2:$A$2628,"HDC",Consolidated!$C$2:$C$2628,$B3&amp;"W*",Consolidated!G$2:G$2628,1)/COUNTIFS(Consolidated!$A$2:$A$2628,"HDC",Consolidated!$C$2:$C$2628,$B3&amp;"W*"),"")</f>
        <v>0</v>
      </c>
      <c r="H3" s="49">
        <f>IFERROR(COUNTIFS(Consolidated!$A$2:$A$2628,"NAUTICS",Consolidated!$C$2:$C$2628,$B3&amp;"W*",Consolidated!D$2:D$2628,1)/COUNTIFS(Consolidated!$A$2:$A$2628,"NAUTICS",Consolidated!$C$2:$C$2628,$B3&amp;"W*"),"")</f>
        <v>0.4</v>
      </c>
      <c r="I3" s="49">
        <f>IFERROR(COUNTIFS(Consolidated!$A$2:$A$2628,"NAUTICS",Consolidated!$C$2:$C$2628,$B3&amp;"W*",Consolidated!E$2:E$2628,1)/COUNTIFS(Consolidated!$A$2:$A$2628,"NAUTICS",Consolidated!$C$2:$C$2628,$B3&amp;"W*"),"")</f>
        <v>0.4</v>
      </c>
      <c r="J3" s="49">
        <f>IFERROR(SUMIFS(Consolidated!$F$2:$F$2628,Consolidated!$A$2:$A$2628,"NAUTICS",Consolidated!$C$2:$C$2628,$B3&amp;"W*")/(2*COUNTIFS(Consolidated!$A$2:$A$2628,"NAUTICS",Consolidated!$C$2:$C$2628,$B3&amp;"W*")),"")</f>
        <v>6.6666666666666666E-2</v>
      </c>
      <c r="K3" s="49">
        <f>IFERROR(COUNTIFS(Consolidated!$A$2:$A$2628,"NAUTICS",Consolidated!$C$2:$C$2628,$B3&amp;"W*",Consolidated!G$2:G$2628,1)/COUNTIFS(Consolidated!$A$2:$A$2628,"NAUTICS",Consolidated!$C$2:$C$2628,$B3&amp;"W*"),"")</f>
        <v>0</v>
      </c>
      <c r="L3" s="60" t="str">
        <f>IFERROR(COUNTIFS(Consolidated!$A$2:$A$2628,"ST",Consolidated!$C$2:$C$2628,$B3&amp;"W*",Consolidated!D$2:D$2628,1)/COUNTIFS(Consolidated!$A$2:$A$2628,"ST",Consolidated!$C$2:$C$2628,$B3&amp;"W*"),"")</f>
        <v/>
      </c>
      <c r="M3" s="60" t="str">
        <f>IFERROR(COUNTIFS(Consolidated!$A$2:$A$2628,"ST",Consolidated!$C$2:$C$2628,$B3&amp;"W*",Consolidated!E$2:E$2628,1)/COUNTIFS(Consolidated!$A$2:$A$2628,"ST",Consolidated!$C$2:$C$2628,$B3&amp;"W*"),"")</f>
        <v/>
      </c>
      <c r="N3" s="60" t="str">
        <f>IFERROR(SUMIFS(Consolidated!$F$2:$F$2628,Consolidated!$A$2:$A$2628,"ST",Consolidated!$C$2:$C$2628,$B3&amp;"W*")/(2*COUNTIFS(Consolidated!$A$2:$A$2628,"ST",Consolidated!$C$2:$C$2628,$B3&amp;"W*")),"")</f>
        <v/>
      </c>
      <c r="O3" s="60" t="str">
        <f>IFERROR(COUNTIFS(Consolidated!$A$2:$A$2628,"ST",Consolidated!$C$2:$C$2628,$B3&amp;"W*",Consolidated!G$2:G$2628,1)/COUNTIFS(Consolidated!$A$2:$A$2628,"ST",Consolidated!$C$2:$C$2628,$B3&amp;"W*"),"")</f>
        <v/>
      </c>
    </row>
    <row r="4" spans="1:15" ht="15" customHeight="1">
      <c r="A4" s="7">
        <v>3</v>
      </c>
      <c r="B4" s="7" t="s">
        <v>285</v>
      </c>
      <c r="C4" s="7" t="s">
        <v>4667</v>
      </c>
      <c r="D4" s="59">
        <f>IFERROR(COUNTIFS(Consolidated!$A$2:$A$2628,"HDC",Consolidated!$C$2:$C$2628,$B4&amp;"W*",Consolidated!D$2:D$2628,1)/COUNTIFS(Consolidated!$A$2:$A$2628,"HDC",Consolidated!$C$2:$C$2628,$B4&amp;"W*"),"")</f>
        <v>1</v>
      </c>
      <c r="E4" s="59">
        <f>IFERROR(COUNTIFS(Consolidated!$A$2:$A$2628,"HDC",Consolidated!$C$2:$C$2628,$B4&amp;"W*",Consolidated!E$2:E$2628,1)/COUNTIFS(Consolidated!$A$2:$A$2628,"HDC",Consolidated!$C$2:$C$2628,$B4&amp;"W*"),"")</f>
        <v>0.5</v>
      </c>
      <c r="F4" s="59">
        <f>IFERROR(SUMIFS(Consolidated!$F$2:$F$2628,Consolidated!$A$2:$A$2628,"HDC",Consolidated!$C$2:$C$2628,$B4&amp;"W*")/(2*COUNTIFS(Consolidated!$A$2:$A$2628,"HDC",Consolidated!$C$2:$C$2628,$B4&amp;"W*")),"")</f>
        <v>6.25E-2</v>
      </c>
      <c r="G4" s="59">
        <f>IFERROR(COUNTIFS(Consolidated!$A$2:$A$2628,"HDC",Consolidated!$C$2:$C$2628,$B4&amp;"W*",Consolidated!G$2:G$2628,1)/COUNTIFS(Consolidated!$A$2:$A$2628,"HDC",Consolidated!$C$2:$C$2628,$B4&amp;"W*"),"")</f>
        <v>0</v>
      </c>
      <c r="H4" s="49">
        <f>IFERROR(COUNTIFS(Consolidated!$A$2:$A$2628,"NAUTICS",Consolidated!$C$2:$C$2628,$B4&amp;"W*",Consolidated!D$2:D$2628,1)/COUNTIFS(Consolidated!$A$2:$A$2628,"NAUTICS",Consolidated!$C$2:$C$2628,$B4&amp;"W*"),"")</f>
        <v>1</v>
      </c>
      <c r="I4" s="49">
        <f>IFERROR(COUNTIFS(Consolidated!$A$2:$A$2628,"NAUTICS",Consolidated!$C$2:$C$2628,$B4&amp;"W*",Consolidated!E$2:E$2628,1)/COUNTIFS(Consolidated!$A$2:$A$2628,"NAUTICS",Consolidated!$C$2:$C$2628,$B4&amp;"W*"),"")</f>
        <v>1</v>
      </c>
      <c r="J4" s="49">
        <f>IFERROR(SUMIFS(Consolidated!$F$2:$F$2628,Consolidated!$A$2:$A$2628,"NAUTICS",Consolidated!$C$2:$C$2628,$B4&amp;"W*")/(2*COUNTIFS(Consolidated!$A$2:$A$2628,"NAUTICS",Consolidated!$C$2:$C$2628,$B4&amp;"W*")),"")</f>
        <v>0.66666666666666663</v>
      </c>
      <c r="K4" s="49">
        <f>IFERROR(COUNTIFS(Consolidated!$A$2:$A$2628,"NAUTICS",Consolidated!$C$2:$C$2628,$B4&amp;"W*",Consolidated!G$2:G$2628,1)/COUNTIFS(Consolidated!$A$2:$A$2628,"NAUTICS",Consolidated!$C$2:$C$2628,$B4&amp;"W*"),"")</f>
        <v>0</v>
      </c>
      <c r="L4" s="60" t="str">
        <f>IFERROR(COUNTIFS(Consolidated!$A$2:$A$2628,"ST",Consolidated!$C$2:$C$2628,$B4&amp;"W*",Consolidated!D$2:D$2628,1)/COUNTIFS(Consolidated!$A$2:$A$2628,"ST",Consolidated!$C$2:$C$2628,$B4&amp;"W*"),"")</f>
        <v/>
      </c>
      <c r="M4" s="60" t="str">
        <f>IFERROR(COUNTIFS(Consolidated!$A$2:$A$2628,"ST",Consolidated!$C$2:$C$2628,$B4&amp;"W*",Consolidated!E$2:E$2628,1)/COUNTIFS(Consolidated!$A$2:$A$2628,"ST",Consolidated!$C$2:$C$2628,$B4&amp;"W*"),"")</f>
        <v/>
      </c>
      <c r="N4" s="60" t="str">
        <f>IFERROR(SUMIFS(Consolidated!$F$2:$F$2628,Consolidated!$A$2:$A$2628,"ST",Consolidated!$C$2:$C$2628,$B4&amp;"W*")/(2*COUNTIFS(Consolidated!$A$2:$A$2628,"ST",Consolidated!$C$2:$C$2628,$B4&amp;"W*")),"")</f>
        <v/>
      </c>
      <c r="O4" s="60" t="str">
        <f>IFERROR(COUNTIFS(Consolidated!$A$2:$A$2628,"ST",Consolidated!$C$2:$C$2628,$B4&amp;"W*",Consolidated!G$2:G$2628,1)/COUNTIFS(Consolidated!$A$2:$A$2628,"ST",Consolidated!$C$2:$C$2628,$B4&amp;"W*"),"")</f>
        <v/>
      </c>
    </row>
    <row r="5" spans="1:15" ht="15" customHeight="1">
      <c r="A5" s="7">
        <v>4</v>
      </c>
      <c r="B5" s="7" t="s">
        <v>337</v>
      </c>
      <c r="C5" s="7" t="s">
        <v>4741</v>
      </c>
      <c r="D5" s="59">
        <f>IFERROR(COUNTIFS(Consolidated!$A$2:$A$2628,"HDC",Consolidated!$C$2:$C$2628,$B5&amp;"W*",Consolidated!D$2:D$2628,1)/COUNTIFS(Consolidated!$A$2:$A$2628,"HDC",Consolidated!$C$2:$C$2628,$B5&amp;"W*"),"")</f>
        <v>1</v>
      </c>
      <c r="E5" s="59">
        <f>IFERROR(COUNTIFS(Consolidated!$A$2:$A$2628,"HDC",Consolidated!$C$2:$C$2628,$B5&amp;"W*",Consolidated!E$2:E$2628,1)/COUNTIFS(Consolidated!$A$2:$A$2628,"HDC",Consolidated!$C$2:$C$2628,$B5&amp;"W*"),"")</f>
        <v>1</v>
      </c>
      <c r="F5" s="59">
        <f>IFERROR(SUMIFS(Consolidated!$F$2:$F$2628,Consolidated!$A$2:$A$2628,"HDC",Consolidated!$C$2:$C$2628,$B5&amp;"W*")/(2*COUNTIFS(Consolidated!$A$2:$A$2628,"HDC",Consolidated!$C$2:$C$2628,$B5&amp;"W*")),"")</f>
        <v>0.25</v>
      </c>
      <c r="G5" s="59">
        <f>IFERROR(COUNTIFS(Consolidated!$A$2:$A$2628,"HDC",Consolidated!$C$2:$C$2628,$B5&amp;"W*",Consolidated!G$2:G$2628,1)/COUNTIFS(Consolidated!$A$2:$A$2628,"HDC",Consolidated!$C$2:$C$2628,$B5&amp;"W*"),"")</f>
        <v>0</v>
      </c>
      <c r="H5" s="49">
        <f>IFERROR(COUNTIFS(Consolidated!$A$2:$A$2628,"NAUTICS",Consolidated!$C$2:$C$2628,$B5&amp;"W*",Consolidated!D$2:D$2628,1)/COUNTIFS(Consolidated!$A$2:$A$2628,"NAUTICS",Consolidated!$C$2:$C$2628,$B5&amp;"W*"),"")</f>
        <v>1</v>
      </c>
      <c r="I5" s="49">
        <f>IFERROR(COUNTIFS(Consolidated!$A$2:$A$2628,"NAUTICS",Consolidated!$C$2:$C$2628,$B5&amp;"W*",Consolidated!E$2:E$2628,1)/COUNTIFS(Consolidated!$A$2:$A$2628,"NAUTICS",Consolidated!$C$2:$C$2628,$B5&amp;"W*"),"")</f>
        <v>1</v>
      </c>
      <c r="J5" s="49">
        <f>IFERROR(SUMIFS(Consolidated!$F$2:$F$2628,Consolidated!$A$2:$A$2628,"NAUTICS",Consolidated!$C$2:$C$2628,$B5&amp;"W*")/(2*COUNTIFS(Consolidated!$A$2:$A$2628,"NAUTICS",Consolidated!$C$2:$C$2628,$B5&amp;"W*")),"")</f>
        <v>0.5</v>
      </c>
      <c r="K5" s="49">
        <f>IFERROR(COUNTIFS(Consolidated!$A$2:$A$2628,"NAUTICS",Consolidated!$C$2:$C$2628,$B5&amp;"W*",Consolidated!G$2:G$2628,1)/COUNTIFS(Consolidated!$A$2:$A$2628,"NAUTICS",Consolidated!$C$2:$C$2628,$B5&amp;"W*"),"")</f>
        <v>0</v>
      </c>
      <c r="L5" s="60" t="str">
        <f>IFERROR(COUNTIFS(Consolidated!$A$2:$A$2628,"ST",Consolidated!$C$2:$C$2628,$B5&amp;"W*",Consolidated!D$2:D$2628,1)/COUNTIFS(Consolidated!$A$2:$A$2628,"ST",Consolidated!$C$2:$C$2628,$B5&amp;"W*"),"")</f>
        <v/>
      </c>
      <c r="M5" s="60" t="str">
        <f>IFERROR(COUNTIFS(Consolidated!$A$2:$A$2628,"ST",Consolidated!$C$2:$C$2628,$B5&amp;"W*",Consolidated!E$2:E$2628,1)/COUNTIFS(Consolidated!$A$2:$A$2628,"ST",Consolidated!$C$2:$C$2628,$B5&amp;"W*"),"")</f>
        <v/>
      </c>
      <c r="N5" s="60" t="str">
        <f>IFERROR(SUMIFS(Consolidated!$F$2:$F$2628,Consolidated!$A$2:$A$2628,"ST",Consolidated!$C$2:$C$2628,$B5&amp;"W*")/(2*COUNTIFS(Consolidated!$A$2:$A$2628,"ST",Consolidated!$C$2:$C$2628,$B5&amp;"W*")),"")</f>
        <v/>
      </c>
      <c r="O5" s="60" t="str">
        <f>IFERROR(COUNTIFS(Consolidated!$A$2:$A$2628,"ST",Consolidated!$C$2:$C$2628,$B5&amp;"W*",Consolidated!G$2:G$2628,1)/COUNTIFS(Consolidated!$A$2:$A$2628,"ST",Consolidated!$C$2:$C$2628,$B5&amp;"W*"),"")</f>
        <v/>
      </c>
    </row>
    <row r="6" spans="1:15" ht="15" customHeight="1">
      <c r="A6" s="7">
        <v>5</v>
      </c>
      <c r="B6" s="7" t="s">
        <v>355</v>
      </c>
      <c r="C6" s="7" t="s">
        <v>4818</v>
      </c>
      <c r="D6" s="59">
        <f>IFERROR(COUNTIFS(Consolidated!$A$2:$A$2628,"HDC",Consolidated!$C$2:$C$2628,$B6&amp;"W*",Consolidated!D$2:D$2628,1)/COUNTIFS(Consolidated!$A$2:$A$2628,"HDC",Consolidated!$C$2:$C$2628,$B6&amp;"W*"),"")</f>
        <v>1</v>
      </c>
      <c r="E6" s="59">
        <f>IFERROR(COUNTIFS(Consolidated!$A$2:$A$2628,"HDC",Consolidated!$C$2:$C$2628,$B6&amp;"W*",Consolidated!E$2:E$2628,1)/COUNTIFS(Consolidated!$A$2:$A$2628,"HDC",Consolidated!$C$2:$C$2628,$B6&amp;"W*"),"")</f>
        <v>0.7857142857142857</v>
      </c>
      <c r="F6" s="59">
        <f>IFERROR(SUMIFS(Consolidated!$F$2:$F$2628,Consolidated!$A$2:$A$2628,"HDC",Consolidated!$C$2:$C$2628,$B6&amp;"W*")/(2*COUNTIFS(Consolidated!$A$2:$A$2628,"HDC",Consolidated!$C$2:$C$2628,$B6&amp;"W*")),"")</f>
        <v>0.35714285714285715</v>
      </c>
      <c r="G6" s="59">
        <f>IFERROR(COUNTIFS(Consolidated!$A$2:$A$2628,"HDC",Consolidated!$C$2:$C$2628,$B6&amp;"W*",Consolidated!G$2:G$2628,1)/COUNTIFS(Consolidated!$A$2:$A$2628,"HDC",Consolidated!$C$2:$C$2628,$B6&amp;"W*"),"")</f>
        <v>0</v>
      </c>
      <c r="H6" s="49">
        <f>IFERROR(COUNTIFS(Consolidated!$A$2:$A$2628,"NAUTICS",Consolidated!$C$2:$C$2628,$B6&amp;"W*",Consolidated!D$2:D$2628,1)/COUNTIFS(Consolidated!$A$2:$A$2628,"NAUTICS",Consolidated!$C$2:$C$2628,$B6&amp;"W*"),"")</f>
        <v>1</v>
      </c>
      <c r="I6" s="49">
        <f>IFERROR(COUNTIFS(Consolidated!$A$2:$A$2628,"NAUTICS",Consolidated!$C$2:$C$2628,$B6&amp;"W*",Consolidated!E$2:E$2628,1)/COUNTIFS(Consolidated!$A$2:$A$2628,"NAUTICS",Consolidated!$C$2:$C$2628,$B6&amp;"W*"),"")</f>
        <v>1</v>
      </c>
      <c r="J6" s="49">
        <f>IFERROR(SUMIFS(Consolidated!$F$2:$F$2628,Consolidated!$A$2:$A$2628,"NAUTICS",Consolidated!$C$2:$C$2628,$B6&amp;"W*")/(2*COUNTIFS(Consolidated!$A$2:$A$2628,"NAUTICS",Consolidated!$C$2:$C$2628,$B6&amp;"W*")),"")</f>
        <v>0.5</v>
      </c>
      <c r="K6" s="49">
        <f>IFERROR(COUNTIFS(Consolidated!$A$2:$A$2628,"NAUTICS",Consolidated!$C$2:$C$2628,$B6&amp;"W*",Consolidated!G$2:G$2628,1)/COUNTIFS(Consolidated!$A$2:$A$2628,"NAUTICS",Consolidated!$C$2:$C$2628,$B6&amp;"W*"),"")</f>
        <v>0</v>
      </c>
      <c r="L6" s="60" t="str">
        <f>IFERROR(COUNTIFS(Consolidated!$A$2:$A$2628,"ST",Consolidated!$C$2:$C$2628,$B6&amp;"W*",Consolidated!D$2:D$2628,1)/COUNTIFS(Consolidated!$A$2:$A$2628,"ST",Consolidated!$C$2:$C$2628,$B6&amp;"W*"),"")</f>
        <v/>
      </c>
      <c r="M6" s="60" t="str">
        <f>IFERROR(COUNTIFS(Consolidated!$A$2:$A$2628,"ST",Consolidated!$C$2:$C$2628,$B6&amp;"W*",Consolidated!E$2:E$2628,1)/COUNTIFS(Consolidated!$A$2:$A$2628,"ST",Consolidated!$C$2:$C$2628,$B6&amp;"W*"),"")</f>
        <v/>
      </c>
      <c r="N6" s="60" t="str">
        <f>IFERROR(SUMIFS(Consolidated!$F$2:$F$2628,Consolidated!$A$2:$A$2628,"ST",Consolidated!$C$2:$C$2628,$B6&amp;"W*")/(2*COUNTIFS(Consolidated!$A$2:$A$2628,"ST",Consolidated!$C$2:$C$2628,$B6&amp;"W*")),"")</f>
        <v/>
      </c>
      <c r="O6" s="60" t="str">
        <f>IFERROR(COUNTIFS(Consolidated!$A$2:$A$2628,"ST",Consolidated!$C$2:$C$2628,$B6&amp;"W*",Consolidated!G$2:G$2628,1)/COUNTIFS(Consolidated!$A$2:$A$2628,"ST",Consolidated!$C$2:$C$2628,$B6&amp;"W*"),"")</f>
        <v/>
      </c>
    </row>
    <row r="7" spans="1:15" ht="15" customHeight="1">
      <c r="A7" s="7">
        <v>6</v>
      </c>
      <c r="B7" s="7" t="s">
        <v>422</v>
      </c>
      <c r="C7" s="7" t="s">
        <v>4875</v>
      </c>
      <c r="D7" s="59">
        <f>IFERROR(COUNTIFS(Consolidated!$A$2:$A$2628,"HDC",Consolidated!$C$2:$C$2628,$B7&amp;"W*",Consolidated!D$2:D$2628,1)/COUNTIFS(Consolidated!$A$2:$A$2628,"HDC",Consolidated!$C$2:$C$2628,$B7&amp;"W*"),"")</f>
        <v>1</v>
      </c>
      <c r="E7" s="59">
        <f>IFERROR(COUNTIFS(Consolidated!$A$2:$A$2628,"HDC",Consolidated!$C$2:$C$2628,$B7&amp;"W*",Consolidated!E$2:E$2628,1)/COUNTIFS(Consolidated!$A$2:$A$2628,"HDC",Consolidated!$C$2:$C$2628,$B7&amp;"W*"),"")</f>
        <v>0.61538461538461542</v>
      </c>
      <c r="F7" s="59">
        <f>IFERROR(SUMIFS(Consolidated!$F$2:$F$2628,Consolidated!$A$2:$A$2628,"HDC",Consolidated!$C$2:$C$2628,$B7&amp;"W*")/(2*COUNTIFS(Consolidated!$A$2:$A$2628,"HDC",Consolidated!$C$2:$C$2628,$B7&amp;"W*")),"")</f>
        <v>0.42307692307692307</v>
      </c>
      <c r="G7" s="59">
        <f>IFERROR(COUNTIFS(Consolidated!$A$2:$A$2628,"HDC",Consolidated!$C$2:$C$2628,$B7&amp;"W*",Consolidated!G$2:G$2628,1)/COUNTIFS(Consolidated!$A$2:$A$2628,"HDC",Consolidated!$C$2:$C$2628,$B7&amp;"W*"),"")</f>
        <v>0</v>
      </c>
      <c r="H7" s="49">
        <f>IFERROR(COUNTIFS(Consolidated!$A$2:$A$2628,"NAUTICS",Consolidated!$C$2:$C$2628,$B7&amp;"W*",Consolidated!D$2:D$2628,1)/COUNTIFS(Consolidated!$A$2:$A$2628,"NAUTICS",Consolidated!$C$2:$C$2628,$B7&amp;"W*"),"")</f>
        <v>1</v>
      </c>
      <c r="I7" s="49">
        <f>IFERROR(COUNTIFS(Consolidated!$A$2:$A$2628,"NAUTICS",Consolidated!$C$2:$C$2628,$B7&amp;"W*",Consolidated!E$2:E$2628,1)/COUNTIFS(Consolidated!$A$2:$A$2628,"NAUTICS",Consolidated!$C$2:$C$2628,$B7&amp;"W*"),"")</f>
        <v>1</v>
      </c>
      <c r="J7" s="49">
        <f>IFERROR(SUMIFS(Consolidated!$F$2:$F$2628,Consolidated!$A$2:$A$2628,"NAUTICS",Consolidated!$C$2:$C$2628,$B7&amp;"W*")/(2*COUNTIFS(Consolidated!$A$2:$A$2628,"NAUTICS",Consolidated!$C$2:$C$2628,$B7&amp;"W*")),"")</f>
        <v>0.5</v>
      </c>
      <c r="K7" s="49">
        <f>IFERROR(COUNTIFS(Consolidated!$A$2:$A$2628,"NAUTICS",Consolidated!$C$2:$C$2628,$B7&amp;"W*",Consolidated!G$2:G$2628,1)/COUNTIFS(Consolidated!$A$2:$A$2628,"NAUTICS",Consolidated!$C$2:$C$2628,$B7&amp;"W*"),"")</f>
        <v>0</v>
      </c>
      <c r="L7" s="60" t="str">
        <f>IFERROR(COUNTIFS(Consolidated!$A$2:$A$2628,"ST",Consolidated!$C$2:$C$2628,$B7&amp;"W*",Consolidated!D$2:D$2628,1)/COUNTIFS(Consolidated!$A$2:$A$2628,"ST",Consolidated!$C$2:$C$2628,$B7&amp;"W*"),"")</f>
        <v/>
      </c>
      <c r="M7" s="60" t="str">
        <f>IFERROR(COUNTIFS(Consolidated!$A$2:$A$2628,"ST",Consolidated!$C$2:$C$2628,$B7&amp;"W*",Consolidated!E$2:E$2628,1)/COUNTIFS(Consolidated!$A$2:$A$2628,"ST",Consolidated!$C$2:$C$2628,$B7&amp;"W*"),"")</f>
        <v/>
      </c>
      <c r="N7" s="60" t="str">
        <f>IFERROR(SUMIFS(Consolidated!$F$2:$F$2628,Consolidated!$A$2:$A$2628,"ST",Consolidated!$C$2:$C$2628,$B7&amp;"W*")/(2*COUNTIFS(Consolidated!$A$2:$A$2628,"ST",Consolidated!$C$2:$C$2628,$B7&amp;"W*")),"")</f>
        <v/>
      </c>
      <c r="O7" s="60" t="str">
        <f>IFERROR(COUNTIFS(Consolidated!$A$2:$A$2628,"ST",Consolidated!$C$2:$C$2628,$B7&amp;"W*",Consolidated!G$2:G$2628,1)/COUNTIFS(Consolidated!$A$2:$A$2628,"ST",Consolidated!$C$2:$C$2628,$B7&amp;"W*"),"")</f>
        <v/>
      </c>
    </row>
    <row r="8" spans="1:15" ht="15" customHeight="1">
      <c r="A8" s="7">
        <v>7</v>
      </c>
      <c r="B8" s="7" t="s">
        <v>462</v>
      </c>
      <c r="C8" s="7" t="s">
        <v>4924</v>
      </c>
      <c r="D8" s="59">
        <f>IFERROR(COUNTIFS(Consolidated!$A$2:$A$2628,"HDC",Consolidated!$C$2:$C$2628,$B8&amp;"W*",Consolidated!D$2:D$2628,1)/COUNTIFS(Consolidated!$A$2:$A$2628,"HDC",Consolidated!$C$2:$C$2628,$B8&amp;"W*"),"")</f>
        <v>1</v>
      </c>
      <c r="E8" s="59">
        <f>IFERROR(COUNTIFS(Consolidated!$A$2:$A$2628,"HDC",Consolidated!$C$2:$C$2628,$B8&amp;"W*",Consolidated!E$2:E$2628,1)/COUNTIFS(Consolidated!$A$2:$A$2628,"HDC",Consolidated!$C$2:$C$2628,$B8&amp;"W*"),"")</f>
        <v>0</v>
      </c>
      <c r="F8" s="59">
        <f>IFERROR(SUMIFS(Consolidated!$F$2:$F$2628,Consolidated!$A$2:$A$2628,"HDC",Consolidated!$C$2:$C$2628,$B8&amp;"W*")/(2*COUNTIFS(Consolidated!$A$2:$A$2628,"HDC",Consolidated!$C$2:$C$2628,$B8&amp;"W*")),"")</f>
        <v>0</v>
      </c>
      <c r="G8" s="59">
        <f>IFERROR(COUNTIFS(Consolidated!$A$2:$A$2628,"HDC",Consolidated!$C$2:$C$2628,$B8&amp;"W*",Consolidated!G$2:G$2628,1)/COUNTIFS(Consolidated!$A$2:$A$2628,"HDC",Consolidated!$C$2:$C$2628,$B8&amp;"W*"),"")</f>
        <v>0</v>
      </c>
      <c r="H8" s="49">
        <f>IFERROR(COUNTIFS(Consolidated!$A$2:$A$2628,"NAUTICS",Consolidated!$C$2:$C$2628,$B8&amp;"W*",Consolidated!D$2:D$2628,1)/COUNTIFS(Consolidated!$A$2:$A$2628,"NAUTICS",Consolidated!$C$2:$C$2628,$B8&amp;"W*"),"")</f>
        <v>1</v>
      </c>
      <c r="I8" s="49">
        <f>IFERROR(COUNTIFS(Consolidated!$A$2:$A$2628,"NAUTICS",Consolidated!$C$2:$C$2628,$B8&amp;"W*",Consolidated!E$2:E$2628,1)/COUNTIFS(Consolidated!$A$2:$A$2628,"NAUTICS",Consolidated!$C$2:$C$2628,$B8&amp;"W*"),"")</f>
        <v>1</v>
      </c>
      <c r="J8" s="49">
        <f>IFERROR(SUMIFS(Consolidated!$F$2:$F$2628,Consolidated!$A$2:$A$2628,"NAUTICS",Consolidated!$C$2:$C$2628,$B8&amp;"W*")/(2*COUNTIFS(Consolidated!$A$2:$A$2628,"NAUTICS",Consolidated!$C$2:$C$2628,$B8&amp;"W*")),"")</f>
        <v>0.6</v>
      </c>
      <c r="K8" s="49">
        <f>IFERROR(COUNTIFS(Consolidated!$A$2:$A$2628,"NAUTICS",Consolidated!$C$2:$C$2628,$B8&amp;"W*",Consolidated!G$2:G$2628,1)/COUNTIFS(Consolidated!$A$2:$A$2628,"NAUTICS",Consolidated!$C$2:$C$2628,$B8&amp;"W*"),"")</f>
        <v>0</v>
      </c>
      <c r="L8" s="60" t="str">
        <f>IFERROR(COUNTIFS(Consolidated!$A$2:$A$2628,"ST",Consolidated!$C$2:$C$2628,$B8&amp;"W*",Consolidated!D$2:D$2628,1)/COUNTIFS(Consolidated!$A$2:$A$2628,"ST",Consolidated!$C$2:$C$2628,$B8&amp;"W*"),"")</f>
        <v/>
      </c>
      <c r="M8" s="60" t="str">
        <f>IFERROR(COUNTIFS(Consolidated!$A$2:$A$2628,"ST",Consolidated!$C$2:$C$2628,$B8&amp;"W*",Consolidated!E$2:E$2628,1)/COUNTIFS(Consolidated!$A$2:$A$2628,"ST",Consolidated!$C$2:$C$2628,$B8&amp;"W*"),"")</f>
        <v/>
      </c>
      <c r="N8" s="60" t="str">
        <f>IFERROR(SUMIFS(Consolidated!$F$2:$F$2628,Consolidated!$A$2:$A$2628,"ST",Consolidated!$C$2:$C$2628,$B8&amp;"W*")/(2*COUNTIFS(Consolidated!$A$2:$A$2628,"ST",Consolidated!$C$2:$C$2628,$B8&amp;"W*")),"")</f>
        <v/>
      </c>
      <c r="O8" s="60" t="str">
        <f>IFERROR(COUNTIFS(Consolidated!$A$2:$A$2628,"ST",Consolidated!$C$2:$C$2628,$B8&amp;"W*",Consolidated!G$2:G$2628,1)/COUNTIFS(Consolidated!$A$2:$A$2628,"ST",Consolidated!$C$2:$C$2628,$B8&amp;"W*"),"")</f>
        <v/>
      </c>
    </row>
    <row r="9" spans="1:15" ht="15" customHeight="1">
      <c r="A9" s="7">
        <v>8</v>
      </c>
      <c r="B9" s="7" t="s">
        <v>574</v>
      </c>
      <c r="C9" s="7" t="s">
        <v>5002</v>
      </c>
      <c r="D9" s="59">
        <f>IFERROR(COUNTIFS(Consolidated!$A$2:$A$2628,"HDC",Consolidated!$C$2:$C$2628,$B9&amp;"W*",Consolidated!D$2:D$2628,1)/COUNTIFS(Consolidated!$A$2:$A$2628,"HDC",Consolidated!$C$2:$C$2628,$B9&amp;"W*"),"")</f>
        <v>1</v>
      </c>
      <c r="E9" s="59">
        <f>IFERROR(COUNTIFS(Consolidated!$A$2:$A$2628,"HDC",Consolidated!$C$2:$C$2628,$B9&amp;"W*",Consolidated!E$2:E$2628,1)/COUNTIFS(Consolidated!$A$2:$A$2628,"HDC",Consolidated!$C$2:$C$2628,$B9&amp;"W*"),"")</f>
        <v>1</v>
      </c>
      <c r="F9" s="59">
        <f>IFERROR(SUMIFS(Consolidated!$F$2:$F$2628,Consolidated!$A$2:$A$2628,"HDC",Consolidated!$C$2:$C$2628,$B9&amp;"W*")/(2*COUNTIFS(Consolidated!$A$2:$A$2628,"HDC",Consolidated!$C$2:$C$2628,$B9&amp;"W*")),"")</f>
        <v>0</v>
      </c>
      <c r="G9" s="59">
        <f>IFERROR(COUNTIFS(Consolidated!$A$2:$A$2628,"HDC",Consolidated!$C$2:$C$2628,$B9&amp;"W*",Consolidated!G$2:G$2628,1)/COUNTIFS(Consolidated!$A$2:$A$2628,"HDC",Consolidated!$C$2:$C$2628,$B9&amp;"W*"),"")</f>
        <v>0</v>
      </c>
      <c r="H9" s="49">
        <f>IFERROR(COUNTIFS(Consolidated!$A$2:$A$2628,"NAUTICS",Consolidated!$C$2:$C$2628,$B9&amp;"W*",Consolidated!D$2:D$2628,1)/COUNTIFS(Consolidated!$A$2:$A$2628,"NAUTICS",Consolidated!$C$2:$C$2628,$B9&amp;"W*"),"")</f>
        <v>1</v>
      </c>
      <c r="I9" s="49">
        <f>IFERROR(COUNTIFS(Consolidated!$A$2:$A$2628,"NAUTICS",Consolidated!$C$2:$C$2628,$B9&amp;"W*",Consolidated!E$2:E$2628,1)/COUNTIFS(Consolidated!$A$2:$A$2628,"NAUTICS",Consolidated!$C$2:$C$2628,$B9&amp;"W*"),"")</f>
        <v>1</v>
      </c>
      <c r="J9" s="49">
        <f>IFERROR(SUMIFS(Consolidated!$F$2:$F$2628,Consolidated!$A$2:$A$2628,"NAUTICS",Consolidated!$C$2:$C$2628,$B9&amp;"W*")/(2*COUNTIFS(Consolidated!$A$2:$A$2628,"NAUTICS",Consolidated!$C$2:$C$2628,$B9&amp;"W*")),"")</f>
        <v>0.5</v>
      </c>
      <c r="K9" s="49">
        <f>IFERROR(COUNTIFS(Consolidated!$A$2:$A$2628,"NAUTICS",Consolidated!$C$2:$C$2628,$B9&amp;"W*",Consolidated!G$2:G$2628,1)/COUNTIFS(Consolidated!$A$2:$A$2628,"NAUTICS",Consolidated!$C$2:$C$2628,$B9&amp;"W*"),"")</f>
        <v>0</v>
      </c>
      <c r="L9" s="60" t="str">
        <f>IFERROR(COUNTIFS(Consolidated!$A$2:$A$2628,"ST",Consolidated!$C$2:$C$2628,$B9&amp;"W*",Consolidated!D$2:D$2628,1)/COUNTIFS(Consolidated!$A$2:$A$2628,"ST",Consolidated!$C$2:$C$2628,$B9&amp;"W*"),"")</f>
        <v/>
      </c>
      <c r="M9" s="60" t="str">
        <f>IFERROR(COUNTIFS(Consolidated!$A$2:$A$2628,"ST",Consolidated!$C$2:$C$2628,$B9&amp;"W*",Consolidated!E$2:E$2628,1)/COUNTIFS(Consolidated!$A$2:$A$2628,"ST",Consolidated!$C$2:$C$2628,$B9&amp;"W*"),"")</f>
        <v/>
      </c>
      <c r="N9" s="60" t="str">
        <f>IFERROR(SUMIFS(Consolidated!$F$2:$F$2628,Consolidated!$A$2:$A$2628,"ST",Consolidated!$C$2:$C$2628,$B9&amp;"W*")/(2*COUNTIFS(Consolidated!$A$2:$A$2628,"ST",Consolidated!$C$2:$C$2628,$B9&amp;"W*")),"")</f>
        <v/>
      </c>
      <c r="O9" s="60" t="str">
        <f>IFERROR(COUNTIFS(Consolidated!$A$2:$A$2628,"ST",Consolidated!$C$2:$C$2628,$B9&amp;"W*",Consolidated!G$2:G$2628,1)/COUNTIFS(Consolidated!$A$2:$A$2628,"ST",Consolidated!$C$2:$C$2628,$B9&amp;"W*"),"")</f>
        <v/>
      </c>
    </row>
    <row r="10" spans="1:15" ht="15" customHeight="1">
      <c r="A10" s="7">
        <v>9</v>
      </c>
      <c r="B10" s="7" t="s">
        <v>584</v>
      </c>
      <c r="C10" s="7" t="s">
        <v>5075</v>
      </c>
      <c r="D10" s="59">
        <f>IFERROR(COUNTIFS(Consolidated!$A$2:$A$2628,"HDC",Consolidated!$C$2:$C$2628,$B10&amp;"W*",Consolidated!D$2:D$2628,1)/COUNTIFS(Consolidated!$A$2:$A$2628,"HDC",Consolidated!$C$2:$C$2628,$B10&amp;"W*"),"")</f>
        <v>1</v>
      </c>
      <c r="E10" s="59">
        <f>IFERROR(COUNTIFS(Consolidated!$A$2:$A$2628,"HDC",Consolidated!$C$2:$C$2628,$B10&amp;"W*",Consolidated!E$2:E$2628,1)/COUNTIFS(Consolidated!$A$2:$A$2628,"HDC",Consolidated!$C$2:$C$2628,$B10&amp;"W*"),"")</f>
        <v>0.76923076923076927</v>
      </c>
      <c r="F10" s="59">
        <f>IFERROR(SUMIFS(Consolidated!$F$2:$F$2628,Consolidated!$A$2:$A$2628,"HDC",Consolidated!$C$2:$C$2628,$B10&amp;"W*")/(2*COUNTIFS(Consolidated!$A$2:$A$2628,"HDC",Consolidated!$C$2:$C$2628,$B10&amp;"W*")),"")</f>
        <v>0.11538461538461539</v>
      </c>
      <c r="G10" s="59">
        <f>IFERROR(COUNTIFS(Consolidated!$A$2:$A$2628,"HDC",Consolidated!$C$2:$C$2628,$B10&amp;"W*",Consolidated!G$2:G$2628,1)/COUNTIFS(Consolidated!$A$2:$A$2628,"HDC",Consolidated!$C$2:$C$2628,$B10&amp;"W*"),"")</f>
        <v>0</v>
      </c>
      <c r="H10" s="49">
        <f>IFERROR(COUNTIFS(Consolidated!$A$2:$A$2628,"NAUTICS",Consolidated!$C$2:$C$2628,$B10&amp;"W*",Consolidated!D$2:D$2628,1)/COUNTIFS(Consolidated!$A$2:$A$2628,"NAUTICS",Consolidated!$C$2:$C$2628,$B10&amp;"W*"),"")</f>
        <v>1</v>
      </c>
      <c r="I10" s="49">
        <f>IFERROR(COUNTIFS(Consolidated!$A$2:$A$2628,"NAUTICS",Consolidated!$C$2:$C$2628,$B10&amp;"W*",Consolidated!E$2:E$2628,1)/COUNTIFS(Consolidated!$A$2:$A$2628,"NAUTICS",Consolidated!$C$2:$C$2628,$B10&amp;"W*"),"")</f>
        <v>1</v>
      </c>
      <c r="J10" s="49">
        <f>IFERROR(SUMIFS(Consolidated!$F$2:$F$2628,Consolidated!$A$2:$A$2628,"NAUTICS",Consolidated!$C$2:$C$2628,$B10&amp;"W*")/(2*COUNTIFS(Consolidated!$A$2:$A$2628,"NAUTICS",Consolidated!$C$2:$C$2628,$B10&amp;"W*")),"")</f>
        <v>0.5</v>
      </c>
      <c r="K10" s="49">
        <f>IFERROR(COUNTIFS(Consolidated!$A$2:$A$2628,"NAUTICS",Consolidated!$C$2:$C$2628,$B10&amp;"W*",Consolidated!G$2:G$2628,1)/COUNTIFS(Consolidated!$A$2:$A$2628,"NAUTICS",Consolidated!$C$2:$C$2628,$B10&amp;"W*"),"")</f>
        <v>0</v>
      </c>
      <c r="L10" s="60" t="str">
        <f>IFERROR(COUNTIFS(Consolidated!$A$2:$A$2628,"ST",Consolidated!$C$2:$C$2628,$B10&amp;"W*",Consolidated!D$2:D$2628,1)/COUNTIFS(Consolidated!$A$2:$A$2628,"ST",Consolidated!$C$2:$C$2628,$B10&amp;"W*"),"")</f>
        <v/>
      </c>
      <c r="M10" s="60" t="str">
        <f>IFERROR(COUNTIFS(Consolidated!$A$2:$A$2628,"ST",Consolidated!$C$2:$C$2628,$B10&amp;"W*",Consolidated!E$2:E$2628,1)/COUNTIFS(Consolidated!$A$2:$A$2628,"ST",Consolidated!$C$2:$C$2628,$B10&amp;"W*"),"")</f>
        <v/>
      </c>
      <c r="N10" s="60" t="str">
        <f>IFERROR(SUMIFS(Consolidated!$F$2:$F$2628,Consolidated!$A$2:$A$2628,"ST",Consolidated!$C$2:$C$2628,$B10&amp;"W*")/(2*COUNTIFS(Consolidated!$A$2:$A$2628,"ST",Consolidated!$C$2:$C$2628,$B10&amp;"W*")),"")</f>
        <v/>
      </c>
      <c r="O10" s="60" t="str">
        <f>IFERROR(COUNTIFS(Consolidated!$A$2:$A$2628,"ST",Consolidated!$C$2:$C$2628,$B10&amp;"W*",Consolidated!G$2:G$2628,1)/COUNTIFS(Consolidated!$A$2:$A$2628,"ST",Consolidated!$C$2:$C$2628,$B10&amp;"W*"),"")</f>
        <v/>
      </c>
    </row>
    <row r="11" spans="1:15" ht="15" customHeight="1">
      <c r="A11" s="7">
        <v>10</v>
      </c>
      <c r="B11" s="7" t="s">
        <v>630</v>
      </c>
      <c r="C11" s="7" t="s">
        <v>5153</v>
      </c>
      <c r="D11" s="59">
        <f>IFERROR(COUNTIFS(Consolidated!$A$2:$A$2628,"HDC",Consolidated!$C$2:$C$2628,$B11&amp;"W*",Consolidated!D$2:D$2628,1)/COUNTIFS(Consolidated!$A$2:$A$2628,"HDC",Consolidated!$C$2:$C$2628,$B11&amp;"W*"),"")</f>
        <v>1</v>
      </c>
      <c r="E11" s="59">
        <f>IFERROR(COUNTIFS(Consolidated!$A$2:$A$2628,"HDC",Consolidated!$C$2:$C$2628,$B11&amp;"W*",Consolidated!E$2:E$2628,1)/COUNTIFS(Consolidated!$A$2:$A$2628,"HDC",Consolidated!$C$2:$C$2628,$B11&amp;"W*"),"")</f>
        <v>0</v>
      </c>
      <c r="F11" s="59">
        <f>IFERROR(SUMIFS(Consolidated!$F$2:$F$2628,Consolidated!$A$2:$A$2628,"HDC",Consolidated!$C$2:$C$2628,$B11&amp;"W*")/(2*COUNTIFS(Consolidated!$A$2:$A$2628,"HDC",Consolidated!$C$2:$C$2628,$B11&amp;"W*")),"")</f>
        <v>0</v>
      </c>
      <c r="G11" s="59">
        <f>IFERROR(COUNTIFS(Consolidated!$A$2:$A$2628,"HDC",Consolidated!$C$2:$C$2628,$B11&amp;"W*",Consolidated!G$2:G$2628,1)/COUNTIFS(Consolidated!$A$2:$A$2628,"HDC",Consolidated!$C$2:$C$2628,$B11&amp;"W*"),"")</f>
        <v>0</v>
      </c>
      <c r="H11" s="49">
        <f>IFERROR(COUNTIFS(Consolidated!$A$2:$A$2628,"NAUTICS",Consolidated!$C$2:$C$2628,$B11&amp;"W*",Consolidated!D$2:D$2628,1)/COUNTIFS(Consolidated!$A$2:$A$2628,"NAUTICS",Consolidated!$C$2:$C$2628,$B11&amp;"W*"),"")</f>
        <v>1</v>
      </c>
      <c r="I11" s="49">
        <f>IFERROR(COUNTIFS(Consolidated!$A$2:$A$2628,"NAUTICS",Consolidated!$C$2:$C$2628,$B11&amp;"W*",Consolidated!E$2:E$2628,1)/COUNTIFS(Consolidated!$A$2:$A$2628,"NAUTICS",Consolidated!$C$2:$C$2628,$B11&amp;"W*"),"")</f>
        <v>1</v>
      </c>
      <c r="J11" s="49">
        <f>IFERROR(SUMIFS(Consolidated!$F$2:$F$2628,Consolidated!$A$2:$A$2628,"NAUTICS",Consolidated!$C$2:$C$2628,$B11&amp;"W*")/(2*COUNTIFS(Consolidated!$A$2:$A$2628,"NAUTICS",Consolidated!$C$2:$C$2628,$B11&amp;"W*")),"")</f>
        <v>0</v>
      </c>
      <c r="K11" s="49">
        <f>IFERROR(COUNTIFS(Consolidated!$A$2:$A$2628,"NAUTICS",Consolidated!$C$2:$C$2628,$B11&amp;"W*",Consolidated!G$2:G$2628,1)/COUNTIFS(Consolidated!$A$2:$A$2628,"NAUTICS",Consolidated!$C$2:$C$2628,$B11&amp;"W*"),"")</f>
        <v>0</v>
      </c>
      <c r="L11" s="60" t="str">
        <f>IFERROR(COUNTIFS(Consolidated!$A$2:$A$2628,"ST",Consolidated!$C$2:$C$2628,$B11&amp;"W*",Consolidated!D$2:D$2628,1)/COUNTIFS(Consolidated!$A$2:$A$2628,"ST",Consolidated!$C$2:$C$2628,$B11&amp;"W*"),"")</f>
        <v/>
      </c>
      <c r="M11" s="60" t="str">
        <f>IFERROR(COUNTIFS(Consolidated!$A$2:$A$2628,"ST",Consolidated!$C$2:$C$2628,$B11&amp;"W*",Consolidated!E$2:E$2628,1)/COUNTIFS(Consolidated!$A$2:$A$2628,"ST",Consolidated!$C$2:$C$2628,$B11&amp;"W*"),"")</f>
        <v/>
      </c>
      <c r="N11" s="60" t="str">
        <f>IFERROR(SUMIFS(Consolidated!$F$2:$F$2628,Consolidated!$A$2:$A$2628,"ST",Consolidated!$C$2:$C$2628,$B11&amp;"W*")/(2*COUNTIFS(Consolidated!$A$2:$A$2628,"ST",Consolidated!$C$2:$C$2628,$B11&amp;"W*")),"")</f>
        <v/>
      </c>
      <c r="O11" s="60" t="str">
        <f>IFERROR(COUNTIFS(Consolidated!$A$2:$A$2628,"ST",Consolidated!$C$2:$C$2628,$B11&amp;"W*",Consolidated!G$2:G$2628,1)/COUNTIFS(Consolidated!$A$2:$A$2628,"ST",Consolidated!$C$2:$C$2628,$B11&amp;"W*"),"")</f>
        <v/>
      </c>
    </row>
    <row r="12" spans="1:15" ht="15" customHeight="1">
      <c r="A12" s="7">
        <v>11</v>
      </c>
      <c r="B12" s="7" t="s">
        <v>1155</v>
      </c>
      <c r="C12" s="7" t="s">
        <v>5229</v>
      </c>
      <c r="D12" s="59">
        <f>IFERROR(COUNTIFS(Consolidated!$A$2:$A$2628,"HDC",Consolidated!$C$2:$C$2628,$B12&amp;"W*",Consolidated!D$2:D$2628,1)/COUNTIFS(Consolidated!$A$2:$A$2628,"HDC",Consolidated!$C$2:$C$2628,$B12&amp;"W*"),"")</f>
        <v>1</v>
      </c>
      <c r="E12" s="59">
        <f>IFERROR(COUNTIFS(Consolidated!$A$2:$A$2628,"HDC",Consolidated!$C$2:$C$2628,$B12&amp;"W*",Consolidated!E$2:E$2628,1)/COUNTIFS(Consolidated!$A$2:$A$2628,"HDC",Consolidated!$C$2:$C$2628,$B12&amp;"W*"),"")</f>
        <v>8.3333333333333329E-2</v>
      </c>
      <c r="F12" s="59">
        <f>IFERROR(SUMIFS(Consolidated!$F$2:$F$2628,Consolidated!$A$2:$A$2628,"HDC",Consolidated!$C$2:$C$2628,$B12&amp;"W*")/(2*COUNTIFS(Consolidated!$A$2:$A$2628,"HDC",Consolidated!$C$2:$C$2628,$B12&amp;"W*")),"")</f>
        <v>0</v>
      </c>
      <c r="G12" s="59">
        <f>IFERROR(COUNTIFS(Consolidated!$A$2:$A$2628,"HDC",Consolidated!$C$2:$C$2628,$B12&amp;"W*",Consolidated!G$2:G$2628,1)/COUNTIFS(Consolidated!$A$2:$A$2628,"HDC",Consolidated!$C$2:$C$2628,$B12&amp;"W*"),"")</f>
        <v>0</v>
      </c>
      <c r="H12" s="49" t="str">
        <f>IFERROR(COUNTIFS(Consolidated!$A$2:$A$2628,"NAUTICS",Consolidated!$C$2:$C$2628,$B12&amp;"W*",Consolidated!D$2:D$2628,1)/COUNTIFS(Consolidated!$A$2:$A$2628,"NAUTICS",Consolidated!$C$2:$C$2628,$B12&amp;"W*"),"")</f>
        <v/>
      </c>
      <c r="I12" s="49" t="str">
        <f>IFERROR(COUNTIFS(Consolidated!$A$2:$A$2628,"NAUTICS",Consolidated!$C$2:$C$2628,$B12&amp;"W*",Consolidated!E$2:E$2628,1)/COUNTIFS(Consolidated!$A$2:$A$2628,"NAUTICS",Consolidated!$C$2:$C$2628,$B12&amp;"W*"),"")</f>
        <v/>
      </c>
      <c r="J12" s="49" t="str">
        <f>IFERROR(SUMIFS(Consolidated!$F$2:$F$2628,Consolidated!$A$2:$A$2628,"NAUTICS",Consolidated!$C$2:$C$2628,$B12&amp;"W*")/(2*COUNTIFS(Consolidated!$A$2:$A$2628,"NAUTICS",Consolidated!$C$2:$C$2628,$B12&amp;"W*")),"")</f>
        <v/>
      </c>
      <c r="K12" s="49" t="str">
        <f>IFERROR(COUNTIFS(Consolidated!$A$2:$A$2628,"NAUTICS",Consolidated!$C$2:$C$2628,$B12&amp;"W*",Consolidated!G$2:G$2628,1)/COUNTIFS(Consolidated!$A$2:$A$2628,"NAUTICS",Consolidated!$C$2:$C$2628,$B12&amp;"W*"),"")</f>
        <v/>
      </c>
      <c r="L12" s="60" t="str">
        <f>IFERROR(COUNTIFS(Consolidated!$A$2:$A$2628,"ST",Consolidated!$C$2:$C$2628,$B12&amp;"W*",Consolidated!D$2:D$2628,1)/COUNTIFS(Consolidated!$A$2:$A$2628,"ST",Consolidated!$C$2:$C$2628,$B12&amp;"W*"),"")</f>
        <v/>
      </c>
      <c r="M12" s="60" t="str">
        <f>IFERROR(COUNTIFS(Consolidated!$A$2:$A$2628,"ST",Consolidated!$C$2:$C$2628,$B12&amp;"W*",Consolidated!E$2:E$2628,1)/COUNTIFS(Consolidated!$A$2:$A$2628,"ST",Consolidated!$C$2:$C$2628,$B12&amp;"W*"),"")</f>
        <v/>
      </c>
      <c r="N12" s="60" t="str">
        <f>IFERROR(SUMIFS(Consolidated!$F$2:$F$2628,Consolidated!$A$2:$A$2628,"ST",Consolidated!$C$2:$C$2628,$B12&amp;"W*")/(2*COUNTIFS(Consolidated!$A$2:$A$2628,"ST",Consolidated!$C$2:$C$2628,$B12&amp;"W*")),"")</f>
        <v/>
      </c>
      <c r="O12" s="60" t="str">
        <f>IFERROR(COUNTIFS(Consolidated!$A$2:$A$2628,"ST",Consolidated!$C$2:$C$2628,$B12&amp;"W*",Consolidated!G$2:G$2628,1)/COUNTIFS(Consolidated!$A$2:$A$2628,"ST",Consolidated!$C$2:$C$2628,$B12&amp;"W*"),"")</f>
        <v/>
      </c>
    </row>
    <row r="13" spans="1:15" ht="15" customHeight="1">
      <c r="A13" s="7">
        <v>12</v>
      </c>
      <c r="B13" s="7" t="s">
        <v>659</v>
      </c>
      <c r="C13" s="7" t="s">
        <v>5312</v>
      </c>
      <c r="D13" s="59">
        <f>IFERROR(COUNTIFS(Consolidated!$A$2:$A$2628,"HDC",Consolidated!$C$2:$C$2628,$B13&amp;"W*",Consolidated!D$2:D$2628,1)/COUNTIFS(Consolidated!$A$2:$A$2628,"HDC",Consolidated!$C$2:$C$2628,$B13&amp;"W*"),"")</f>
        <v>0.33333333333333331</v>
      </c>
      <c r="E13" s="59">
        <f>IFERROR(COUNTIFS(Consolidated!$A$2:$A$2628,"HDC",Consolidated!$C$2:$C$2628,$B13&amp;"W*",Consolidated!E$2:E$2628,1)/COUNTIFS(Consolidated!$A$2:$A$2628,"HDC",Consolidated!$C$2:$C$2628,$B13&amp;"W*"),"")</f>
        <v>0.33333333333333331</v>
      </c>
      <c r="F13" s="59">
        <f>IFERROR(SUMIFS(Consolidated!$F$2:$F$2628,Consolidated!$A$2:$A$2628,"HDC",Consolidated!$C$2:$C$2628,$B13&amp;"W*")/(2*COUNTIFS(Consolidated!$A$2:$A$2628,"HDC",Consolidated!$C$2:$C$2628,$B13&amp;"W*")),"")</f>
        <v>0</v>
      </c>
      <c r="G13" s="59">
        <f>IFERROR(COUNTIFS(Consolidated!$A$2:$A$2628,"HDC",Consolidated!$C$2:$C$2628,$B13&amp;"W*",Consolidated!G$2:G$2628,1)/COUNTIFS(Consolidated!$A$2:$A$2628,"HDC",Consolidated!$C$2:$C$2628,$B13&amp;"W*"),"")</f>
        <v>0</v>
      </c>
      <c r="H13" s="49">
        <f>IFERROR(COUNTIFS(Consolidated!$A$2:$A$2628,"NAUTICS",Consolidated!$C$2:$C$2628,$B13&amp;"W*",Consolidated!D$2:D$2628,1)/COUNTIFS(Consolidated!$A$2:$A$2628,"NAUTICS",Consolidated!$C$2:$C$2628,$B13&amp;"W*"),"")</f>
        <v>1</v>
      </c>
      <c r="I13" s="49">
        <f>IFERROR(COUNTIFS(Consolidated!$A$2:$A$2628,"NAUTICS",Consolidated!$C$2:$C$2628,$B13&amp;"W*",Consolidated!E$2:E$2628,1)/COUNTIFS(Consolidated!$A$2:$A$2628,"NAUTICS",Consolidated!$C$2:$C$2628,$B13&amp;"W*"),"")</f>
        <v>1</v>
      </c>
      <c r="J13" s="49">
        <f>IFERROR(SUMIFS(Consolidated!$F$2:$F$2628,Consolidated!$A$2:$A$2628,"NAUTICS",Consolidated!$C$2:$C$2628,$B13&amp;"W*")/(2*COUNTIFS(Consolidated!$A$2:$A$2628,"NAUTICS",Consolidated!$C$2:$C$2628,$B13&amp;"W*")),"")</f>
        <v>0</v>
      </c>
      <c r="K13" s="49">
        <f>IFERROR(COUNTIFS(Consolidated!$A$2:$A$2628,"NAUTICS",Consolidated!$C$2:$C$2628,$B13&amp;"W*",Consolidated!G$2:G$2628,1)/COUNTIFS(Consolidated!$A$2:$A$2628,"NAUTICS",Consolidated!$C$2:$C$2628,$B13&amp;"W*"),"")</f>
        <v>0</v>
      </c>
      <c r="L13" s="60" t="str">
        <f>IFERROR(COUNTIFS(Consolidated!$A$2:$A$2628,"ST",Consolidated!$C$2:$C$2628,$B13&amp;"W*",Consolidated!D$2:D$2628,1)/COUNTIFS(Consolidated!$A$2:$A$2628,"ST",Consolidated!$C$2:$C$2628,$B13&amp;"W*"),"")</f>
        <v/>
      </c>
      <c r="M13" s="60" t="str">
        <f>IFERROR(COUNTIFS(Consolidated!$A$2:$A$2628,"ST",Consolidated!$C$2:$C$2628,$B13&amp;"W*",Consolidated!E$2:E$2628,1)/COUNTIFS(Consolidated!$A$2:$A$2628,"ST",Consolidated!$C$2:$C$2628,$B13&amp;"W*"),"")</f>
        <v/>
      </c>
      <c r="N13" s="60" t="str">
        <f>IFERROR(SUMIFS(Consolidated!$F$2:$F$2628,Consolidated!$A$2:$A$2628,"ST",Consolidated!$C$2:$C$2628,$B13&amp;"W*")/(2*COUNTIFS(Consolidated!$A$2:$A$2628,"ST",Consolidated!$C$2:$C$2628,$B13&amp;"W*")),"")</f>
        <v/>
      </c>
      <c r="O13" s="60" t="str">
        <f>IFERROR(COUNTIFS(Consolidated!$A$2:$A$2628,"ST",Consolidated!$C$2:$C$2628,$B13&amp;"W*",Consolidated!G$2:G$2628,1)/COUNTIFS(Consolidated!$A$2:$A$2628,"ST",Consolidated!$C$2:$C$2628,$B13&amp;"W*"),"")</f>
        <v/>
      </c>
    </row>
    <row r="14" spans="1:15" ht="15" customHeight="1">
      <c r="A14" s="7">
        <v>13</v>
      </c>
      <c r="B14" s="7" t="s">
        <v>677</v>
      </c>
      <c r="C14" s="7" t="s">
        <v>5386</v>
      </c>
      <c r="D14" s="59">
        <f>IFERROR(COUNTIFS(Consolidated!$A$2:$A$2628,"HDC",Consolidated!$C$2:$C$2628,$B14&amp;"W*",Consolidated!D$2:D$2628,1)/COUNTIFS(Consolidated!$A$2:$A$2628,"HDC",Consolidated!$C$2:$C$2628,$B14&amp;"W*"),"")</f>
        <v>1</v>
      </c>
      <c r="E14" s="59">
        <f>IFERROR(COUNTIFS(Consolidated!$A$2:$A$2628,"HDC",Consolidated!$C$2:$C$2628,$B14&amp;"W*",Consolidated!E$2:E$2628,1)/COUNTIFS(Consolidated!$A$2:$A$2628,"HDC",Consolidated!$C$2:$C$2628,$B14&amp;"W*"),"")</f>
        <v>0.99346405228758172</v>
      </c>
      <c r="F14" s="59">
        <f>IFERROR(SUMIFS(Consolidated!$F$2:$F$2628,Consolidated!$A$2:$A$2628,"HDC",Consolidated!$C$2:$C$2628,$B14&amp;"W*")/(2*COUNTIFS(Consolidated!$A$2:$A$2628,"HDC",Consolidated!$C$2:$C$2628,$B14&amp;"W*")),"")</f>
        <v>0</v>
      </c>
      <c r="G14" s="59">
        <f>IFERROR(COUNTIFS(Consolidated!$A$2:$A$2628,"HDC",Consolidated!$C$2:$C$2628,$B14&amp;"W*",Consolidated!G$2:G$2628,1)/COUNTIFS(Consolidated!$A$2:$A$2628,"HDC",Consolidated!$C$2:$C$2628,$B14&amp;"W*"),"")</f>
        <v>0</v>
      </c>
      <c r="H14" s="49">
        <f>IFERROR(COUNTIFS(Consolidated!$A$2:$A$2628,"NAUTICS",Consolidated!$C$2:$C$2628,$B14&amp;"W*",Consolidated!D$2:D$2628,1)/COUNTIFS(Consolidated!$A$2:$A$2628,"NAUTICS",Consolidated!$C$2:$C$2628,$B14&amp;"W*"),"")</f>
        <v>1</v>
      </c>
      <c r="I14" s="49">
        <f>IFERROR(COUNTIFS(Consolidated!$A$2:$A$2628,"NAUTICS",Consolidated!$C$2:$C$2628,$B14&amp;"W*",Consolidated!E$2:E$2628,1)/COUNTIFS(Consolidated!$A$2:$A$2628,"NAUTICS",Consolidated!$C$2:$C$2628,$B14&amp;"W*"),"")</f>
        <v>1</v>
      </c>
      <c r="J14" s="49">
        <f>IFERROR(SUMIFS(Consolidated!$F$2:$F$2628,Consolidated!$A$2:$A$2628,"NAUTICS",Consolidated!$C$2:$C$2628,$B14&amp;"W*")/(2*COUNTIFS(Consolidated!$A$2:$A$2628,"NAUTICS",Consolidated!$C$2:$C$2628,$B14&amp;"W*")),"")</f>
        <v>0</v>
      </c>
      <c r="K14" s="49">
        <f>IFERROR(COUNTIFS(Consolidated!$A$2:$A$2628,"NAUTICS",Consolidated!$C$2:$C$2628,$B14&amp;"W*",Consolidated!G$2:G$2628,1)/COUNTIFS(Consolidated!$A$2:$A$2628,"NAUTICS",Consolidated!$C$2:$C$2628,$B14&amp;"W*"),"")</f>
        <v>0</v>
      </c>
      <c r="L14" s="60" t="str">
        <f>IFERROR(COUNTIFS(Consolidated!$A$2:$A$2628,"ST",Consolidated!$C$2:$C$2628,$B14&amp;"W*",Consolidated!D$2:D$2628,1)/COUNTIFS(Consolidated!$A$2:$A$2628,"ST",Consolidated!$C$2:$C$2628,$B14&amp;"W*"),"")</f>
        <v/>
      </c>
      <c r="M14" s="60" t="str">
        <f>IFERROR(COUNTIFS(Consolidated!$A$2:$A$2628,"ST",Consolidated!$C$2:$C$2628,$B14&amp;"W*",Consolidated!E$2:E$2628,1)/COUNTIFS(Consolidated!$A$2:$A$2628,"ST",Consolidated!$C$2:$C$2628,$B14&amp;"W*"),"")</f>
        <v/>
      </c>
      <c r="N14" s="60" t="str">
        <f>IFERROR(SUMIFS(Consolidated!$F$2:$F$2628,Consolidated!$A$2:$A$2628,"ST",Consolidated!$C$2:$C$2628,$B14&amp;"W*")/(2*COUNTIFS(Consolidated!$A$2:$A$2628,"ST",Consolidated!$C$2:$C$2628,$B14&amp;"W*")),"")</f>
        <v/>
      </c>
      <c r="O14" s="60" t="str">
        <f>IFERROR(COUNTIFS(Consolidated!$A$2:$A$2628,"ST",Consolidated!$C$2:$C$2628,$B14&amp;"W*",Consolidated!G$2:G$2628,1)/COUNTIFS(Consolidated!$A$2:$A$2628,"ST",Consolidated!$C$2:$C$2628,$B14&amp;"W*"),"")</f>
        <v/>
      </c>
    </row>
    <row r="15" spans="1:15" ht="15" customHeight="1">
      <c r="A15" s="7">
        <v>14</v>
      </c>
      <c r="B15" s="7" t="s">
        <v>717</v>
      </c>
      <c r="C15" s="7" t="s">
        <v>5475</v>
      </c>
      <c r="D15" s="59">
        <f>IFERROR(COUNTIFS(Consolidated!$A$2:$A$2628,"HDC",Consolidated!$C$2:$C$2628,$B15&amp;"W*",Consolidated!D$2:D$2628,1)/COUNTIFS(Consolidated!$A$2:$A$2628,"HDC",Consolidated!$C$2:$C$2628,$B15&amp;"W*"),"")</f>
        <v>1</v>
      </c>
      <c r="E15" s="59">
        <f>IFERROR(COUNTIFS(Consolidated!$A$2:$A$2628,"HDC",Consolidated!$C$2:$C$2628,$B15&amp;"W*",Consolidated!E$2:E$2628,1)/COUNTIFS(Consolidated!$A$2:$A$2628,"HDC",Consolidated!$C$2:$C$2628,$B15&amp;"W*"),"")</f>
        <v>1</v>
      </c>
      <c r="F15" s="59">
        <f>IFERROR(SUMIFS(Consolidated!$F$2:$F$2628,Consolidated!$A$2:$A$2628,"HDC",Consolidated!$C$2:$C$2628,$B15&amp;"W*")/(2*COUNTIFS(Consolidated!$A$2:$A$2628,"HDC",Consolidated!$C$2:$C$2628,$B15&amp;"W*")),"")</f>
        <v>0</v>
      </c>
      <c r="G15" s="59">
        <f>IFERROR(COUNTIFS(Consolidated!$A$2:$A$2628,"HDC",Consolidated!$C$2:$C$2628,$B15&amp;"W*",Consolidated!G$2:G$2628,1)/COUNTIFS(Consolidated!$A$2:$A$2628,"HDC",Consolidated!$C$2:$C$2628,$B15&amp;"W*"),"")</f>
        <v>0</v>
      </c>
      <c r="H15" s="49">
        <f>IFERROR(COUNTIFS(Consolidated!$A$2:$A$2628,"NAUTICS",Consolidated!$C$2:$C$2628,$B15&amp;"W*",Consolidated!D$2:D$2628,1)/COUNTIFS(Consolidated!$A$2:$A$2628,"NAUTICS",Consolidated!$C$2:$C$2628,$B15&amp;"W*"),"")</f>
        <v>0.66666666666666663</v>
      </c>
      <c r="I15" s="49">
        <f>IFERROR(COUNTIFS(Consolidated!$A$2:$A$2628,"NAUTICS",Consolidated!$C$2:$C$2628,$B15&amp;"W*",Consolidated!E$2:E$2628,1)/COUNTIFS(Consolidated!$A$2:$A$2628,"NAUTICS",Consolidated!$C$2:$C$2628,$B15&amp;"W*"),"")</f>
        <v>0.66666666666666663</v>
      </c>
      <c r="J15" s="49">
        <f>IFERROR(SUMIFS(Consolidated!$F$2:$F$2628,Consolidated!$A$2:$A$2628,"NAUTICS",Consolidated!$C$2:$C$2628,$B15&amp;"W*")/(2*COUNTIFS(Consolidated!$A$2:$A$2628,"NAUTICS",Consolidated!$C$2:$C$2628,$B15&amp;"W*")),"")</f>
        <v>0</v>
      </c>
      <c r="K15" s="49">
        <f>IFERROR(COUNTIFS(Consolidated!$A$2:$A$2628,"NAUTICS",Consolidated!$C$2:$C$2628,$B15&amp;"W*",Consolidated!G$2:G$2628,1)/COUNTIFS(Consolidated!$A$2:$A$2628,"NAUTICS",Consolidated!$C$2:$C$2628,$B15&amp;"W*"),"")</f>
        <v>0</v>
      </c>
      <c r="L15" s="60" t="str">
        <f>IFERROR(COUNTIFS(Consolidated!$A$2:$A$2628,"ST",Consolidated!$C$2:$C$2628,$B15&amp;"W*",Consolidated!D$2:D$2628,1)/COUNTIFS(Consolidated!$A$2:$A$2628,"ST",Consolidated!$C$2:$C$2628,$B15&amp;"W*"),"")</f>
        <v/>
      </c>
      <c r="M15" s="60" t="str">
        <f>IFERROR(COUNTIFS(Consolidated!$A$2:$A$2628,"ST",Consolidated!$C$2:$C$2628,$B15&amp;"W*",Consolidated!E$2:E$2628,1)/COUNTIFS(Consolidated!$A$2:$A$2628,"ST",Consolidated!$C$2:$C$2628,$B15&amp;"W*"),"")</f>
        <v/>
      </c>
      <c r="N15" s="60" t="str">
        <f>IFERROR(SUMIFS(Consolidated!$F$2:$F$2628,Consolidated!$A$2:$A$2628,"ST",Consolidated!$C$2:$C$2628,$B15&amp;"W*")/(2*COUNTIFS(Consolidated!$A$2:$A$2628,"ST",Consolidated!$C$2:$C$2628,$B15&amp;"W*")),"")</f>
        <v/>
      </c>
      <c r="O15" s="60" t="str">
        <f>IFERROR(COUNTIFS(Consolidated!$A$2:$A$2628,"ST",Consolidated!$C$2:$C$2628,$B15&amp;"W*",Consolidated!G$2:G$2628,1)/COUNTIFS(Consolidated!$A$2:$A$2628,"ST",Consolidated!$C$2:$C$2628,$B15&amp;"W*"),"")</f>
        <v/>
      </c>
    </row>
    <row r="16" spans="1:15" ht="15" customHeight="1">
      <c r="A16" s="7">
        <v>15</v>
      </c>
      <c r="B16" s="7" t="s">
        <v>753</v>
      </c>
      <c r="C16" s="7" t="s">
        <v>5534</v>
      </c>
      <c r="D16" s="59">
        <f>IFERROR(COUNTIFS(Consolidated!$A$2:$A$2628,"HDC",Consolidated!$C$2:$C$2628,$B16&amp;"W*",Consolidated!D$2:D$2628,1)/COUNTIFS(Consolidated!$A$2:$A$2628,"HDC",Consolidated!$C$2:$C$2628,$B16&amp;"W*"),"")</f>
        <v>1</v>
      </c>
      <c r="E16" s="59">
        <f>IFERROR(COUNTIFS(Consolidated!$A$2:$A$2628,"HDC",Consolidated!$C$2:$C$2628,$B16&amp;"W*",Consolidated!E$2:E$2628,1)/COUNTIFS(Consolidated!$A$2:$A$2628,"HDC",Consolidated!$C$2:$C$2628,$B16&amp;"W*"),"")</f>
        <v>0.66666666666666663</v>
      </c>
      <c r="F16" s="59">
        <f>IFERROR(SUMIFS(Consolidated!$F$2:$F$2628,Consolidated!$A$2:$A$2628,"HDC",Consolidated!$C$2:$C$2628,$B16&amp;"W*")/(2*COUNTIFS(Consolidated!$A$2:$A$2628,"HDC",Consolidated!$C$2:$C$2628,$B16&amp;"W*")),"")</f>
        <v>0.16666666666666666</v>
      </c>
      <c r="G16" s="59">
        <f>IFERROR(COUNTIFS(Consolidated!$A$2:$A$2628,"HDC",Consolidated!$C$2:$C$2628,$B16&amp;"W*",Consolidated!G$2:G$2628,1)/COUNTIFS(Consolidated!$A$2:$A$2628,"HDC",Consolidated!$C$2:$C$2628,$B16&amp;"W*"),"")</f>
        <v>0</v>
      </c>
      <c r="H16" s="49">
        <f>IFERROR(COUNTIFS(Consolidated!$A$2:$A$2628,"NAUTICS",Consolidated!$C$2:$C$2628,$B16&amp;"W*",Consolidated!D$2:D$2628,1)/COUNTIFS(Consolidated!$A$2:$A$2628,"NAUTICS",Consolidated!$C$2:$C$2628,$B16&amp;"W*"),"")</f>
        <v>1</v>
      </c>
      <c r="I16" s="49">
        <f>IFERROR(COUNTIFS(Consolidated!$A$2:$A$2628,"NAUTICS",Consolidated!$C$2:$C$2628,$B16&amp;"W*",Consolidated!E$2:E$2628,1)/COUNTIFS(Consolidated!$A$2:$A$2628,"NAUTICS",Consolidated!$C$2:$C$2628,$B16&amp;"W*"),"")</f>
        <v>1</v>
      </c>
      <c r="J16" s="49">
        <f>IFERROR(SUMIFS(Consolidated!$F$2:$F$2628,Consolidated!$A$2:$A$2628,"NAUTICS",Consolidated!$C$2:$C$2628,$B16&amp;"W*")/(2*COUNTIFS(Consolidated!$A$2:$A$2628,"NAUTICS",Consolidated!$C$2:$C$2628,$B16&amp;"W*")),"")</f>
        <v>0</v>
      </c>
      <c r="K16" s="49">
        <f>IFERROR(COUNTIFS(Consolidated!$A$2:$A$2628,"NAUTICS",Consolidated!$C$2:$C$2628,$B16&amp;"W*",Consolidated!G$2:G$2628,1)/COUNTIFS(Consolidated!$A$2:$A$2628,"NAUTICS",Consolidated!$C$2:$C$2628,$B16&amp;"W*"),"")</f>
        <v>0</v>
      </c>
      <c r="L16" s="60" t="str">
        <f>IFERROR(COUNTIFS(Consolidated!$A$2:$A$2628,"ST",Consolidated!$C$2:$C$2628,$B16&amp;"W*",Consolidated!D$2:D$2628,1)/COUNTIFS(Consolidated!$A$2:$A$2628,"ST",Consolidated!$C$2:$C$2628,$B16&amp;"W*"),"")</f>
        <v/>
      </c>
      <c r="M16" s="60" t="str">
        <f>IFERROR(COUNTIFS(Consolidated!$A$2:$A$2628,"ST",Consolidated!$C$2:$C$2628,$B16&amp;"W*",Consolidated!E$2:E$2628,1)/COUNTIFS(Consolidated!$A$2:$A$2628,"ST",Consolidated!$C$2:$C$2628,$B16&amp;"W*"),"")</f>
        <v/>
      </c>
      <c r="N16" s="60" t="str">
        <f>IFERROR(SUMIFS(Consolidated!$F$2:$F$2628,Consolidated!$A$2:$A$2628,"ST",Consolidated!$C$2:$C$2628,$B16&amp;"W*")/(2*COUNTIFS(Consolidated!$A$2:$A$2628,"ST",Consolidated!$C$2:$C$2628,$B16&amp;"W*")),"")</f>
        <v/>
      </c>
      <c r="O16" s="60" t="str">
        <f>IFERROR(COUNTIFS(Consolidated!$A$2:$A$2628,"ST",Consolidated!$C$2:$C$2628,$B16&amp;"W*",Consolidated!G$2:G$2628,1)/COUNTIFS(Consolidated!$A$2:$A$2628,"ST",Consolidated!$C$2:$C$2628,$B16&amp;"W*"),"")</f>
        <v/>
      </c>
    </row>
    <row r="17" spans="1:15" ht="15" customHeight="1">
      <c r="A17" s="7">
        <v>16</v>
      </c>
      <c r="B17" s="7" t="s">
        <v>800</v>
      </c>
      <c r="C17" s="7" t="s">
        <v>5603</v>
      </c>
      <c r="D17" s="59">
        <f>IFERROR(COUNTIFS(Consolidated!$A$2:$A$2628,"HDC",Consolidated!$C$2:$C$2628,$B17&amp;"W*",Consolidated!D$2:D$2628,1)/COUNTIFS(Consolidated!$A$2:$A$2628,"HDC",Consolidated!$C$2:$C$2628,$B17&amp;"W*"),"")</f>
        <v>1</v>
      </c>
      <c r="E17" s="59">
        <f>IFERROR(COUNTIFS(Consolidated!$A$2:$A$2628,"HDC",Consolidated!$C$2:$C$2628,$B17&amp;"W*",Consolidated!E$2:E$2628,1)/COUNTIFS(Consolidated!$A$2:$A$2628,"HDC",Consolidated!$C$2:$C$2628,$B17&amp;"W*"),"")</f>
        <v>7.407407407407407E-2</v>
      </c>
      <c r="F17" s="59">
        <f>IFERROR(SUMIFS(Consolidated!$F$2:$F$2628,Consolidated!$A$2:$A$2628,"HDC",Consolidated!$C$2:$C$2628,$B17&amp;"W*")/(2*COUNTIFS(Consolidated!$A$2:$A$2628,"HDC",Consolidated!$C$2:$C$2628,$B17&amp;"W*")),"")</f>
        <v>0</v>
      </c>
      <c r="G17" s="59">
        <f>IFERROR(COUNTIFS(Consolidated!$A$2:$A$2628,"HDC",Consolidated!$C$2:$C$2628,$B17&amp;"W*",Consolidated!G$2:G$2628,1)/COUNTIFS(Consolidated!$A$2:$A$2628,"HDC",Consolidated!$C$2:$C$2628,$B17&amp;"W*"),"")</f>
        <v>0</v>
      </c>
      <c r="H17" s="49">
        <f>IFERROR(COUNTIFS(Consolidated!$A$2:$A$2628,"NAUTICS",Consolidated!$C$2:$C$2628,$B17&amp;"W*",Consolidated!D$2:D$2628,1)/COUNTIFS(Consolidated!$A$2:$A$2628,"NAUTICS",Consolidated!$C$2:$C$2628,$B17&amp;"W*"),"")</f>
        <v>1</v>
      </c>
      <c r="I17" s="49">
        <f>IFERROR(COUNTIFS(Consolidated!$A$2:$A$2628,"NAUTICS",Consolidated!$C$2:$C$2628,$B17&amp;"W*",Consolidated!E$2:E$2628,1)/COUNTIFS(Consolidated!$A$2:$A$2628,"NAUTICS",Consolidated!$C$2:$C$2628,$B17&amp;"W*"),"")</f>
        <v>1</v>
      </c>
      <c r="J17" s="49">
        <f>IFERROR(SUMIFS(Consolidated!$F$2:$F$2628,Consolidated!$A$2:$A$2628,"NAUTICS",Consolidated!$C$2:$C$2628,$B17&amp;"W*")/(2*COUNTIFS(Consolidated!$A$2:$A$2628,"NAUTICS",Consolidated!$C$2:$C$2628,$B17&amp;"W*")),"")</f>
        <v>0</v>
      </c>
      <c r="K17" s="49">
        <f>IFERROR(COUNTIFS(Consolidated!$A$2:$A$2628,"NAUTICS",Consolidated!$C$2:$C$2628,$B17&amp;"W*",Consolidated!G$2:G$2628,1)/COUNTIFS(Consolidated!$A$2:$A$2628,"NAUTICS",Consolidated!$C$2:$C$2628,$B17&amp;"W*"),"")</f>
        <v>0</v>
      </c>
      <c r="L17" s="60" t="str">
        <f>IFERROR(COUNTIFS(Consolidated!$A$2:$A$2628,"ST",Consolidated!$C$2:$C$2628,$B17&amp;"W*",Consolidated!D$2:D$2628,1)/COUNTIFS(Consolidated!$A$2:$A$2628,"ST",Consolidated!$C$2:$C$2628,$B17&amp;"W*"),"")</f>
        <v/>
      </c>
      <c r="M17" s="60" t="str">
        <f>IFERROR(COUNTIFS(Consolidated!$A$2:$A$2628,"ST",Consolidated!$C$2:$C$2628,$B17&amp;"W*",Consolidated!E$2:E$2628,1)/COUNTIFS(Consolidated!$A$2:$A$2628,"ST",Consolidated!$C$2:$C$2628,$B17&amp;"W*"),"")</f>
        <v/>
      </c>
      <c r="N17" s="60" t="str">
        <f>IFERROR(SUMIFS(Consolidated!$F$2:$F$2628,Consolidated!$A$2:$A$2628,"ST",Consolidated!$C$2:$C$2628,$B17&amp;"W*")/(2*COUNTIFS(Consolidated!$A$2:$A$2628,"ST",Consolidated!$C$2:$C$2628,$B17&amp;"W*")),"")</f>
        <v/>
      </c>
      <c r="O17" s="60" t="str">
        <f>IFERROR(COUNTIFS(Consolidated!$A$2:$A$2628,"ST",Consolidated!$C$2:$C$2628,$B17&amp;"W*",Consolidated!G$2:G$2628,1)/COUNTIFS(Consolidated!$A$2:$A$2628,"ST",Consolidated!$C$2:$C$2628,$B17&amp;"W*"),"")</f>
        <v/>
      </c>
    </row>
    <row r="18" spans="1:15" ht="15" customHeight="1">
      <c r="A18" s="7">
        <v>17</v>
      </c>
      <c r="B18" s="7" t="s">
        <v>807</v>
      </c>
      <c r="C18" s="7" t="s">
        <v>5670</v>
      </c>
      <c r="D18" s="59">
        <f>IFERROR(COUNTIFS(Consolidated!$A$2:$A$2628,"HDC",Consolidated!$C$2:$C$2628,$B18&amp;"W*",Consolidated!D$2:D$2628,1)/COUNTIFS(Consolidated!$A$2:$A$2628,"HDC",Consolidated!$C$2:$C$2628,$B18&amp;"W*"),"")</f>
        <v>1</v>
      </c>
      <c r="E18" s="59">
        <f>IFERROR(COUNTIFS(Consolidated!$A$2:$A$2628,"HDC",Consolidated!$C$2:$C$2628,$B18&amp;"W*",Consolidated!E$2:E$2628,1)/COUNTIFS(Consolidated!$A$2:$A$2628,"HDC",Consolidated!$C$2:$C$2628,$B18&amp;"W*"),"")</f>
        <v>0.75</v>
      </c>
      <c r="F18" s="59">
        <f>IFERROR(SUMIFS(Consolidated!$F$2:$F$2628,Consolidated!$A$2:$A$2628,"HDC",Consolidated!$C$2:$C$2628,$B18&amp;"W*")/(2*COUNTIFS(Consolidated!$A$2:$A$2628,"HDC",Consolidated!$C$2:$C$2628,$B18&amp;"W*")),"")</f>
        <v>0</v>
      </c>
      <c r="G18" s="59">
        <f>IFERROR(COUNTIFS(Consolidated!$A$2:$A$2628,"HDC",Consolidated!$C$2:$C$2628,$B18&amp;"W*",Consolidated!G$2:G$2628,1)/COUNTIFS(Consolidated!$A$2:$A$2628,"HDC",Consolidated!$C$2:$C$2628,$B18&amp;"W*"),"")</f>
        <v>0</v>
      </c>
      <c r="H18" s="49">
        <f>IFERROR(COUNTIFS(Consolidated!$A$2:$A$2628,"NAUTICS",Consolidated!$C$2:$C$2628,$B18&amp;"W*",Consolidated!D$2:D$2628,1)/COUNTIFS(Consolidated!$A$2:$A$2628,"NAUTICS",Consolidated!$C$2:$C$2628,$B18&amp;"W*"),"")</f>
        <v>1</v>
      </c>
      <c r="I18" s="49">
        <f>IFERROR(COUNTIFS(Consolidated!$A$2:$A$2628,"NAUTICS",Consolidated!$C$2:$C$2628,$B18&amp;"W*",Consolidated!E$2:E$2628,1)/COUNTIFS(Consolidated!$A$2:$A$2628,"NAUTICS",Consolidated!$C$2:$C$2628,$B18&amp;"W*"),"")</f>
        <v>1</v>
      </c>
      <c r="J18" s="49">
        <f>IFERROR(SUMIFS(Consolidated!$F$2:$F$2628,Consolidated!$A$2:$A$2628,"NAUTICS",Consolidated!$C$2:$C$2628,$B18&amp;"W*")/(2*COUNTIFS(Consolidated!$A$2:$A$2628,"NAUTICS",Consolidated!$C$2:$C$2628,$B18&amp;"W*")),"")</f>
        <v>0.5</v>
      </c>
      <c r="K18" s="49">
        <f>IFERROR(COUNTIFS(Consolidated!$A$2:$A$2628,"NAUTICS",Consolidated!$C$2:$C$2628,$B18&amp;"W*",Consolidated!G$2:G$2628,1)/COUNTIFS(Consolidated!$A$2:$A$2628,"NAUTICS",Consolidated!$C$2:$C$2628,$B18&amp;"W*"),"")</f>
        <v>0</v>
      </c>
      <c r="L18" s="60" t="str">
        <f>IFERROR(COUNTIFS(Consolidated!$A$2:$A$2628,"ST",Consolidated!$C$2:$C$2628,$B18&amp;"W*",Consolidated!D$2:D$2628,1)/COUNTIFS(Consolidated!$A$2:$A$2628,"ST",Consolidated!$C$2:$C$2628,$B18&amp;"W*"),"")</f>
        <v/>
      </c>
      <c r="M18" s="60" t="str">
        <f>IFERROR(COUNTIFS(Consolidated!$A$2:$A$2628,"ST",Consolidated!$C$2:$C$2628,$B18&amp;"W*",Consolidated!E$2:E$2628,1)/COUNTIFS(Consolidated!$A$2:$A$2628,"ST",Consolidated!$C$2:$C$2628,$B18&amp;"W*"),"")</f>
        <v/>
      </c>
      <c r="N18" s="60" t="str">
        <f>IFERROR(SUMIFS(Consolidated!$F$2:$F$2628,Consolidated!$A$2:$A$2628,"ST",Consolidated!$C$2:$C$2628,$B18&amp;"W*")/(2*COUNTIFS(Consolidated!$A$2:$A$2628,"ST",Consolidated!$C$2:$C$2628,$B18&amp;"W*")),"")</f>
        <v/>
      </c>
      <c r="O18" s="60" t="str">
        <f>IFERROR(COUNTIFS(Consolidated!$A$2:$A$2628,"ST",Consolidated!$C$2:$C$2628,$B18&amp;"W*",Consolidated!G$2:G$2628,1)/COUNTIFS(Consolidated!$A$2:$A$2628,"ST",Consolidated!$C$2:$C$2628,$B18&amp;"W*"),"")</f>
        <v/>
      </c>
    </row>
    <row r="19" spans="1:15" ht="15" customHeight="1">
      <c r="A19" s="7">
        <v>18</v>
      </c>
      <c r="B19" s="7" t="s">
        <v>820</v>
      </c>
      <c r="C19" s="7" t="s">
        <v>5753</v>
      </c>
      <c r="D19" s="59">
        <f>IFERROR(COUNTIFS(Consolidated!$A$2:$A$2628,"HDC",Consolidated!$C$2:$C$2628,$B19&amp;"W*",Consolidated!D$2:D$2628,1)/COUNTIFS(Consolidated!$A$2:$A$2628,"HDC",Consolidated!$C$2:$C$2628,$B19&amp;"W*"),"")</f>
        <v>1</v>
      </c>
      <c r="E19" s="59">
        <f>IFERROR(COUNTIFS(Consolidated!$A$2:$A$2628,"HDC",Consolidated!$C$2:$C$2628,$B19&amp;"W*",Consolidated!E$2:E$2628,1)/COUNTIFS(Consolidated!$A$2:$A$2628,"HDC",Consolidated!$C$2:$C$2628,$B19&amp;"W*"),"")</f>
        <v>1</v>
      </c>
      <c r="F19" s="59">
        <f>IFERROR(SUMIFS(Consolidated!$F$2:$F$2628,Consolidated!$A$2:$A$2628,"HDC",Consolidated!$C$2:$C$2628,$B19&amp;"W*")/(2*COUNTIFS(Consolidated!$A$2:$A$2628,"HDC",Consolidated!$C$2:$C$2628,$B19&amp;"W*")),"")</f>
        <v>0.5</v>
      </c>
      <c r="G19" s="59">
        <f>IFERROR(COUNTIFS(Consolidated!$A$2:$A$2628,"HDC",Consolidated!$C$2:$C$2628,$B19&amp;"W*",Consolidated!G$2:G$2628,1)/COUNTIFS(Consolidated!$A$2:$A$2628,"HDC",Consolidated!$C$2:$C$2628,$B19&amp;"W*"),"")</f>
        <v>0</v>
      </c>
      <c r="H19" s="49">
        <f>IFERROR(COUNTIFS(Consolidated!$A$2:$A$2628,"NAUTICS",Consolidated!$C$2:$C$2628,$B19&amp;"W*",Consolidated!D$2:D$2628,1)/COUNTIFS(Consolidated!$A$2:$A$2628,"NAUTICS",Consolidated!$C$2:$C$2628,$B19&amp;"W*"),"")</f>
        <v>1</v>
      </c>
      <c r="I19" s="49">
        <f>IFERROR(COUNTIFS(Consolidated!$A$2:$A$2628,"NAUTICS",Consolidated!$C$2:$C$2628,$B19&amp;"W*",Consolidated!E$2:E$2628,1)/COUNTIFS(Consolidated!$A$2:$A$2628,"NAUTICS",Consolidated!$C$2:$C$2628,$B19&amp;"W*"),"")</f>
        <v>1</v>
      </c>
      <c r="J19" s="49">
        <f>IFERROR(SUMIFS(Consolidated!$F$2:$F$2628,Consolidated!$A$2:$A$2628,"NAUTICS",Consolidated!$C$2:$C$2628,$B19&amp;"W*")/(2*COUNTIFS(Consolidated!$A$2:$A$2628,"NAUTICS",Consolidated!$C$2:$C$2628,$B19&amp;"W*")),"")</f>
        <v>0.47619047619047616</v>
      </c>
      <c r="K19" s="49">
        <f>IFERROR(COUNTIFS(Consolidated!$A$2:$A$2628,"NAUTICS",Consolidated!$C$2:$C$2628,$B19&amp;"W*",Consolidated!G$2:G$2628,1)/COUNTIFS(Consolidated!$A$2:$A$2628,"NAUTICS",Consolidated!$C$2:$C$2628,$B19&amp;"W*"),"")</f>
        <v>0</v>
      </c>
      <c r="L19" s="60" t="str">
        <f>IFERROR(COUNTIFS(Consolidated!$A$2:$A$2628,"ST",Consolidated!$C$2:$C$2628,$B19&amp;"W*",Consolidated!D$2:D$2628,1)/COUNTIFS(Consolidated!$A$2:$A$2628,"ST",Consolidated!$C$2:$C$2628,$B19&amp;"W*"),"")</f>
        <v/>
      </c>
      <c r="M19" s="60" t="str">
        <f>IFERROR(COUNTIFS(Consolidated!$A$2:$A$2628,"ST",Consolidated!$C$2:$C$2628,$B19&amp;"W*",Consolidated!E$2:E$2628,1)/COUNTIFS(Consolidated!$A$2:$A$2628,"ST",Consolidated!$C$2:$C$2628,$B19&amp;"W*"),"")</f>
        <v/>
      </c>
      <c r="N19" s="60" t="str">
        <f>IFERROR(SUMIFS(Consolidated!$F$2:$F$2628,Consolidated!$A$2:$A$2628,"ST",Consolidated!$C$2:$C$2628,$B19&amp;"W*")/(2*COUNTIFS(Consolidated!$A$2:$A$2628,"ST",Consolidated!$C$2:$C$2628,$B19&amp;"W*")),"")</f>
        <v/>
      </c>
      <c r="O19" s="60" t="str">
        <f>IFERROR(COUNTIFS(Consolidated!$A$2:$A$2628,"ST",Consolidated!$C$2:$C$2628,$B19&amp;"W*",Consolidated!G$2:G$2628,1)/COUNTIFS(Consolidated!$A$2:$A$2628,"ST",Consolidated!$C$2:$C$2628,$B19&amp;"W*"),"")</f>
        <v/>
      </c>
    </row>
    <row r="20" spans="1:15" ht="15" customHeight="1">
      <c r="A20" s="7">
        <v>19</v>
      </c>
      <c r="B20" s="7" t="s">
        <v>1066</v>
      </c>
      <c r="C20" s="7" t="s">
        <v>5830</v>
      </c>
      <c r="D20" s="59">
        <f>IFERROR(COUNTIFS(Consolidated!$A$2:$A$2628,"HDC",Consolidated!$C$2:$C$2628,$B20&amp;"W*",Consolidated!D$2:D$2628,1)/COUNTIFS(Consolidated!$A$2:$A$2628,"HDC",Consolidated!$C$2:$C$2628,$B20&amp;"W*"),"")</f>
        <v>0.88888888888888884</v>
      </c>
      <c r="E20" s="59">
        <f>IFERROR(COUNTIFS(Consolidated!$A$2:$A$2628,"HDC",Consolidated!$C$2:$C$2628,$B20&amp;"W*",Consolidated!E$2:E$2628,1)/COUNTIFS(Consolidated!$A$2:$A$2628,"HDC",Consolidated!$C$2:$C$2628,$B20&amp;"W*"),"")</f>
        <v>0.77777777777777779</v>
      </c>
      <c r="F20" s="59">
        <f>IFERROR(SUMIFS(Consolidated!$F$2:$F$2628,Consolidated!$A$2:$A$2628,"HDC",Consolidated!$C$2:$C$2628,$B20&amp;"W*")/(2*COUNTIFS(Consolidated!$A$2:$A$2628,"HDC",Consolidated!$C$2:$C$2628,$B20&amp;"W*")),"")</f>
        <v>0.1111111111111111</v>
      </c>
      <c r="G20" s="59">
        <f>IFERROR(COUNTIFS(Consolidated!$A$2:$A$2628,"HDC",Consolidated!$C$2:$C$2628,$B20&amp;"W*",Consolidated!G$2:G$2628,1)/COUNTIFS(Consolidated!$A$2:$A$2628,"HDC",Consolidated!$C$2:$C$2628,$B20&amp;"W*"),"")</f>
        <v>0</v>
      </c>
      <c r="H20" s="49">
        <f>IFERROR(COUNTIFS(Consolidated!$A$2:$A$2628,"NAUTICS",Consolidated!$C$2:$C$2628,$B20&amp;"W*",Consolidated!D$2:D$2628,1)/COUNTIFS(Consolidated!$A$2:$A$2628,"NAUTICS",Consolidated!$C$2:$C$2628,$B20&amp;"W*"),"")</f>
        <v>0.875</v>
      </c>
      <c r="I20" s="49">
        <f>IFERROR(COUNTIFS(Consolidated!$A$2:$A$2628,"NAUTICS",Consolidated!$C$2:$C$2628,$B20&amp;"W*",Consolidated!E$2:E$2628,1)/COUNTIFS(Consolidated!$A$2:$A$2628,"NAUTICS",Consolidated!$C$2:$C$2628,$B20&amp;"W*"),"")</f>
        <v>0.875</v>
      </c>
      <c r="J20" s="49">
        <f>IFERROR(SUMIFS(Consolidated!$F$2:$F$2628,Consolidated!$A$2:$A$2628,"NAUTICS",Consolidated!$C$2:$C$2628,$B20&amp;"W*")/(2*COUNTIFS(Consolidated!$A$2:$A$2628,"NAUTICS",Consolidated!$C$2:$C$2628,$B20&amp;"W*")),"")</f>
        <v>0.1875</v>
      </c>
      <c r="K20" s="49">
        <f>IFERROR(COUNTIFS(Consolidated!$A$2:$A$2628,"NAUTICS",Consolidated!$C$2:$C$2628,$B20&amp;"W*",Consolidated!G$2:G$2628,1)/COUNTIFS(Consolidated!$A$2:$A$2628,"NAUTICS",Consolidated!$C$2:$C$2628,$B20&amp;"W*"),"")</f>
        <v>0</v>
      </c>
      <c r="L20" s="60" t="str">
        <f>IFERROR(COUNTIFS(Consolidated!$A$2:$A$2628,"ST",Consolidated!$C$2:$C$2628,$B20&amp;"W*",Consolidated!D$2:D$2628,1)/COUNTIFS(Consolidated!$A$2:$A$2628,"ST",Consolidated!$C$2:$C$2628,$B20&amp;"W*"),"")</f>
        <v/>
      </c>
      <c r="M20" s="60" t="str">
        <f>IFERROR(COUNTIFS(Consolidated!$A$2:$A$2628,"ST",Consolidated!$C$2:$C$2628,$B20&amp;"W*",Consolidated!E$2:E$2628,1)/COUNTIFS(Consolidated!$A$2:$A$2628,"ST",Consolidated!$C$2:$C$2628,$B20&amp;"W*"),"")</f>
        <v/>
      </c>
      <c r="N20" s="60" t="str">
        <f>IFERROR(SUMIFS(Consolidated!$F$2:$F$2628,Consolidated!$A$2:$A$2628,"ST",Consolidated!$C$2:$C$2628,$B20&amp;"W*")/(2*COUNTIFS(Consolidated!$A$2:$A$2628,"ST",Consolidated!$C$2:$C$2628,$B20&amp;"W*")),"")</f>
        <v/>
      </c>
      <c r="O20" s="60" t="str">
        <f>IFERROR(COUNTIFS(Consolidated!$A$2:$A$2628,"ST",Consolidated!$C$2:$C$2628,$B20&amp;"W*",Consolidated!G$2:G$2628,1)/COUNTIFS(Consolidated!$A$2:$A$2628,"ST",Consolidated!$C$2:$C$2628,$B20&amp;"W*"),"")</f>
        <v/>
      </c>
    </row>
    <row r="21" spans="1:15" ht="15" customHeight="1">
      <c r="A21" s="7">
        <v>20</v>
      </c>
      <c r="B21" s="7" t="s">
        <v>1140</v>
      </c>
      <c r="C21" s="7" t="s">
        <v>5902</v>
      </c>
      <c r="D21" s="59">
        <f>IFERROR(COUNTIFS(Consolidated!$A$2:$A$2628,"HDC",Consolidated!$C$2:$C$2628,$B21&amp;"W*",Consolidated!D$2:D$2628,1)/COUNTIFS(Consolidated!$A$2:$A$2628,"HDC",Consolidated!$C$2:$C$2628,$B21&amp;"W*"),"")</f>
        <v>1</v>
      </c>
      <c r="E21" s="59">
        <f>IFERROR(COUNTIFS(Consolidated!$A$2:$A$2628,"HDC",Consolidated!$C$2:$C$2628,$B21&amp;"W*",Consolidated!E$2:E$2628,1)/COUNTIFS(Consolidated!$A$2:$A$2628,"HDC",Consolidated!$C$2:$C$2628,$B21&amp;"W*"),"")</f>
        <v>0.625</v>
      </c>
      <c r="F21" s="59">
        <f>IFERROR(SUMIFS(Consolidated!$F$2:$F$2628,Consolidated!$A$2:$A$2628,"HDC",Consolidated!$C$2:$C$2628,$B21&amp;"W*")/(2*COUNTIFS(Consolidated!$A$2:$A$2628,"HDC",Consolidated!$C$2:$C$2628,$B21&amp;"W*")),"")</f>
        <v>0.125</v>
      </c>
      <c r="G21" s="59">
        <f>IFERROR(COUNTIFS(Consolidated!$A$2:$A$2628,"HDC",Consolidated!$C$2:$C$2628,$B21&amp;"W*",Consolidated!G$2:G$2628,1)/COUNTIFS(Consolidated!$A$2:$A$2628,"HDC",Consolidated!$C$2:$C$2628,$B21&amp;"W*"),"")</f>
        <v>0</v>
      </c>
      <c r="H21" s="49">
        <f>IFERROR(COUNTIFS(Consolidated!$A$2:$A$2628,"NAUTICS",Consolidated!$C$2:$C$2628,$B21&amp;"W*",Consolidated!D$2:D$2628,1)/COUNTIFS(Consolidated!$A$2:$A$2628,"NAUTICS",Consolidated!$C$2:$C$2628,$B21&amp;"W*"),"")</f>
        <v>0.47619047619047616</v>
      </c>
      <c r="I21" s="49">
        <f>IFERROR(COUNTIFS(Consolidated!$A$2:$A$2628,"NAUTICS",Consolidated!$C$2:$C$2628,$B21&amp;"W*",Consolidated!E$2:E$2628,1)/COUNTIFS(Consolidated!$A$2:$A$2628,"NAUTICS",Consolidated!$C$2:$C$2628,$B21&amp;"W*"),"")</f>
        <v>0.47619047619047616</v>
      </c>
      <c r="J21" s="49">
        <f>IFERROR(SUMIFS(Consolidated!$F$2:$F$2628,Consolidated!$A$2:$A$2628,"NAUTICS",Consolidated!$C$2:$C$2628,$B21&amp;"W*")/(2*COUNTIFS(Consolidated!$A$2:$A$2628,"NAUTICS",Consolidated!$C$2:$C$2628,$B21&amp;"W*")),"")</f>
        <v>0</v>
      </c>
      <c r="K21" s="49">
        <f>IFERROR(COUNTIFS(Consolidated!$A$2:$A$2628,"NAUTICS",Consolidated!$C$2:$C$2628,$B21&amp;"W*",Consolidated!G$2:G$2628,1)/COUNTIFS(Consolidated!$A$2:$A$2628,"NAUTICS",Consolidated!$C$2:$C$2628,$B21&amp;"W*"),"")</f>
        <v>0</v>
      </c>
      <c r="L21" s="60" t="str">
        <f>IFERROR(COUNTIFS(Consolidated!$A$2:$A$2628,"ST",Consolidated!$C$2:$C$2628,$B21&amp;"W*",Consolidated!D$2:D$2628,1)/COUNTIFS(Consolidated!$A$2:$A$2628,"ST",Consolidated!$C$2:$C$2628,$B21&amp;"W*"),"")</f>
        <v/>
      </c>
      <c r="M21" s="60" t="str">
        <f>IFERROR(COUNTIFS(Consolidated!$A$2:$A$2628,"ST",Consolidated!$C$2:$C$2628,$B21&amp;"W*",Consolidated!E$2:E$2628,1)/COUNTIFS(Consolidated!$A$2:$A$2628,"ST",Consolidated!$C$2:$C$2628,$B21&amp;"W*"),"")</f>
        <v/>
      </c>
      <c r="N21" s="60" t="str">
        <f>IFERROR(SUMIFS(Consolidated!$F$2:$F$2628,Consolidated!$A$2:$A$2628,"ST",Consolidated!$C$2:$C$2628,$B21&amp;"W*")/(2*COUNTIFS(Consolidated!$A$2:$A$2628,"ST",Consolidated!$C$2:$C$2628,$B21&amp;"W*")),"")</f>
        <v/>
      </c>
      <c r="O21" s="60" t="str">
        <f>IFERROR(COUNTIFS(Consolidated!$A$2:$A$2628,"ST",Consolidated!$C$2:$C$2628,$B21&amp;"W*",Consolidated!G$2:G$2628,1)/COUNTIFS(Consolidated!$A$2:$A$2628,"ST",Consolidated!$C$2:$C$2628,$B21&amp;"W*"),"")</f>
        <v/>
      </c>
    </row>
    <row r="22" spans="1:15" ht="15" customHeight="1">
      <c r="A22" s="7">
        <v>21</v>
      </c>
      <c r="B22" s="7" t="s">
        <v>1361</v>
      </c>
      <c r="C22" s="7" t="s">
        <v>5968</v>
      </c>
      <c r="D22" s="59">
        <f>IFERROR(COUNTIFS(Consolidated!$A$2:$A$2628,"HDC",Consolidated!$C$2:$C$2628,$B22&amp;"W*",Consolidated!D$2:D$2628,1)/COUNTIFS(Consolidated!$A$2:$A$2628,"HDC",Consolidated!$C$2:$C$2628,$B22&amp;"W*"),"")</f>
        <v>1</v>
      </c>
      <c r="E22" s="59">
        <f>IFERROR(COUNTIFS(Consolidated!$A$2:$A$2628,"HDC",Consolidated!$C$2:$C$2628,$B22&amp;"W*",Consolidated!E$2:E$2628,1)/COUNTIFS(Consolidated!$A$2:$A$2628,"HDC",Consolidated!$C$2:$C$2628,$B22&amp;"W*"),"")</f>
        <v>0.625</v>
      </c>
      <c r="F22" s="59">
        <f>IFERROR(SUMIFS(Consolidated!$F$2:$F$2628,Consolidated!$A$2:$A$2628,"HDC",Consolidated!$C$2:$C$2628,$B22&amp;"W*")/(2*COUNTIFS(Consolidated!$A$2:$A$2628,"HDC",Consolidated!$C$2:$C$2628,$B22&amp;"W*")),"")</f>
        <v>0.125</v>
      </c>
      <c r="G22" s="59">
        <f>IFERROR(COUNTIFS(Consolidated!$A$2:$A$2628,"HDC",Consolidated!$C$2:$C$2628,$B22&amp;"W*",Consolidated!G$2:G$2628,1)/COUNTIFS(Consolidated!$A$2:$A$2628,"HDC",Consolidated!$C$2:$C$2628,$B22&amp;"W*"),"")</f>
        <v>0</v>
      </c>
      <c r="H22" s="49">
        <f>IFERROR(COUNTIFS(Consolidated!$A$2:$A$2628,"NAUTICS",Consolidated!$C$2:$C$2628,$B22&amp;"W*",Consolidated!D$2:D$2628,1)/COUNTIFS(Consolidated!$A$2:$A$2628,"NAUTICS",Consolidated!$C$2:$C$2628,$B22&amp;"W*"),"")</f>
        <v>0.35714285714285715</v>
      </c>
      <c r="I22" s="49">
        <f>IFERROR(COUNTIFS(Consolidated!$A$2:$A$2628,"NAUTICS",Consolidated!$C$2:$C$2628,$B22&amp;"W*",Consolidated!E$2:E$2628,1)/COUNTIFS(Consolidated!$A$2:$A$2628,"NAUTICS",Consolidated!$C$2:$C$2628,$B22&amp;"W*"),"")</f>
        <v>0.35714285714285715</v>
      </c>
      <c r="J22" s="49">
        <f>IFERROR(SUMIFS(Consolidated!$F$2:$F$2628,Consolidated!$A$2:$A$2628,"NAUTICS",Consolidated!$C$2:$C$2628,$B22&amp;"W*")/(2*COUNTIFS(Consolidated!$A$2:$A$2628,"NAUTICS",Consolidated!$C$2:$C$2628,$B22&amp;"W*")),"")</f>
        <v>0</v>
      </c>
      <c r="K22" s="49">
        <f>IFERROR(COUNTIFS(Consolidated!$A$2:$A$2628,"NAUTICS",Consolidated!$C$2:$C$2628,$B22&amp;"W*",Consolidated!G$2:G$2628,1)/COUNTIFS(Consolidated!$A$2:$A$2628,"NAUTICS",Consolidated!$C$2:$C$2628,$B22&amp;"W*"),"")</f>
        <v>0</v>
      </c>
      <c r="L22" s="60" t="str">
        <f>IFERROR(COUNTIFS(Consolidated!$A$2:$A$2628,"ST",Consolidated!$C$2:$C$2628,$B22&amp;"W*",Consolidated!D$2:D$2628,1)/COUNTIFS(Consolidated!$A$2:$A$2628,"ST",Consolidated!$C$2:$C$2628,$B22&amp;"W*"),"")</f>
        <v/>
      </c>
      <c r="M22" s="60" t="str">
        <f>IFERROR(COUNTIFS(Consolidated!$A$2:$A$2628,"ST",Consolidated!$C$2:$C$2628,$B22&amp;"W*",Consolidated!E$2:E$2628,1)/COUNTIFS(Consolidated!$A$2:$A$2628,"ST",Consolidated!$C$2:$C$2628,$B22&amp;"W*"),"")</f>
        <v/>
      </c>
      <c r="N22" s="60" t="str">
        <f>IFERROR(SUMIFS(Consolidated!$F$2:$F$2628,Consolidated!$A$2:$A$2628,"ST",Consolidated!$C$2:$C$2628,$B22&amp;"W*")/(2*COUNTIFS(Consolidated!$A$2:$A$2628,"ST",Consolidated!$C$2:$C$2628,$B22&amp;"W*")),"")</f>
        <v/>
      </c>
      <c r="O22" s="60" t="str">
        <f>IFERROR(COUNTIFS(Consolidated!$A$2:$A$2628,"ST",Consolidated!$C$2:$C$2628,$B22&amp;"W*",Consolidated!G$2:G$2628,1)/COUNTIFS(Consolidated!$A$2:$A$2628,"ST",Consolidated!$C$2:$C$2628,$B22&amp;"W*"),"")</f>
        <v/>
      </c>
    </row>
    <row r="23" spans="1:15" ht="15" customHeight="1">
      <c r="A23" s="7">
        <v>22</v>
      </c>
      <c r="B23" s="7" t="s">
        <v>1519</v>
      </c>
      <c r="C23" s="7" t="s">
        <v>6028</v>
      </c>
      <c r="D23" s="59">
        <f>IFERROR(COUNTIFS(Consolidated!$A$2:$A$2628,"HDC",Consolidated!$C$2:$C$2628,$B23&amp;"W*",Consolidated!D$2:D$2628,1)/COUNTIFS(Consolidated!$A$2:$A$2628,"HDC",Consolidated!$C$2:$C$2628,$B23&amp;"W*"),"")</f>
        <v>1</v>
      </c>
      <c r="E23" s="59">
        <f>IFERROR(COUNTIFS(Consolidated!$A$2:$A$2628,"HDC",Consolidated!$C$2:$C$2628,$B23&amp;"W*",Consolidated!E$2:E$2628,1)/COUNTIFS(Consolidated!$A$2:$A$2628,"HDC",Consolidated!$C$2:$C$2628,$B23&amp;"W*"),"")</f>
        <v>0.5</v>
      </c>
      <c r="F23" s="59">
        <f>IFERROR(SUMIFS(Consolidated!$F$2:$F$2628,Consolidated!$A$2:$A$2628,"HDC",Consolidated!$C$2:$C$2628,$B23&amp;"W*")/(2*COUNTIFS(Consolidated!$A$2:$A$2628,"HDC",Consolidated!$C$2:$C$2628,$B23&amp;"W*")),"")</f>
        <v>0.15476190476190477</v>
      </c>
      <c r="G23" s="59">
        <f>IFERROR(COUNTIFS(Consolidated!$A$2:$A$2628,"HDC",Consolidated!$C$2:$C$2628,$B23&amp;"W*",Consolidated!G$2:G$2628,1)/COUNTIFS(Consolidated!$A$2:$A$2628,"HDC",Consolidated!$C$2:$C$2628,$B23&amp;"W*"),"")</f>
        <v>0</v>
      </c>
      <c r="H23" s="49">
        <f>IFERROR(COUNTIFS(Consolidated!$A$2:$A$2628,"NAUTICS",Consolidated!$C$2:$C$2628,$B23&amp;"W*",Consolidated!D$2:D$2628,1)/COUNTIFS(Consolidated!$A$2:$A$2628,"NAUTICS",Consolidated!$C$2:$C$2628,$B23&amp;"W*"),"")</f>
        <v>0.8666666666666667</v>
      </c>
      <c r="I23" s="49">
        <f>IFERROR(COUNTIFS(Consolidated!$A$2:$A$2628,"NAUTICS",Consolidated!$C$2:$C$2628,$B23&amp;"W*",Consolidated!E$2:E$2628,1)/COUNTIFS(Consolidated!$A$2:$A$2628,"NAUTICS",Consolidated!$C$2:$C$2628,$B23&amp;"W*"),"")</f>
        <v>0.8666666666666667</v>
      </c>
      <c r="J23" s="49">
        <f>IFERROR(SUMIFS(Consolidated!$F$2:$F$2628,Consolidated!$A$2:$A$2628,"NAUTICS",Consolidated!$C$2:$C$2628,$B23&amp;"W*")/(2*COUNTIFS(Consolidated!$A$2:$A$2628,"NAUTICS",Consolidated!$C$2:$C$2628,$B23&amp;"W*")),"")</f>
        <v>0</v>
      </c>
      <c r="K23" s="49">
        <f>IFERROR(COUNTIFS(Consolidated!$A$2:$A$2628,"NAUTICS",Consolidated!$C$2:$C$2628,$B23&amp;"W*",Consolidated!G$2:G$2628,1)/COUNTIFS(Consolidated!$A$2:$A$2628,"NAUTICS",Consolidated!$C$2:$C$2628,$B23&amp;"W*"),"")</f>
        <v>0</v>
      </c>
      <c r="L23" s="60" t="str">
        <f>IFERROR(COUNTIFS(Consolidated!$A$2:$A$2628,"ST",Consolidated!$C$2:$C$2628,$B23&amp;"W*",Consolidated!D$2:D$2628,1)/COUNTIFS(Consolidated!$A$2:$A$2628,"ST",Consolidated!$C$2:$C$2628,$B23&amp;"W*"),"")</f>
        <v/>
      </c>
      <c r="M23" s="60" t="str">
        <f>IFERROR(COUNTIFS(Consolidated!$A$2:$A$2628,"ST",Consolidated!$C$2:$C$2628,$B23&amp;"W*",Consolidated!E$2:E$2628,1)/COUNTIFS(Consolidated!$A$2:$A$2628,"ST",Consolidated!$C$2:$C$2628,$B23&amp;"W*"),"")</f>
        <v/>
      </c>
      <c r="N23" s="60" t="str">
        <f>IFERROR(SUMIFS(Consolidated!$F$2:$F$2628,Consolidated!$A$2:$A$2628,"ST",Consolidated!$C$2:$C$2628,$B23&amp;"W*")/(2*COUNTIFS(Consolidated!$A$2:$A$2628,"ST",Consolidated!$C$2:$C$2628,$B23&amp;"W*")),"")</f>
        <v/>
      </c>
      <c r="O23" s="60" t="str">
        <f>IFERROR(COUNTIFS(Consolidated!$A$2:$A$2628,"ST",Consolidated!$C$2:$C$2628,$B23&amp;"W*",Consolidated!G$2:G$2628,1)/COUNTIFS(Consolidated!$A$2:$A$2628,"ST",Consolidated!$C$2:$C$2628,$B23&amp;"W*"),"")</f>
        <v/>
      </c>
    </row>
    <row r="24" spans="1:15" ht="15" customHeight="1">
      <c r="A24" s="7">
        <v>23</v>
      </c>
      <c r="B24" s="7" t="s">
        <v>1668</v>
      </c>
      <c r="C24" s="7" t="s">
        <v>6095</v>
      </c>
      <c r="D24" s="59">
        <f>IFERROR(COUNTIFS(Consolidated!$A$2:$A$2628,"HDC",Consolidated!$C$2:$C$2628,$B24&amp;"W*",Consolidated!D$2:D$2628,1)/COUNTIFS(Consolidated!$A$2:$A$2628,"HDC",Consolidated!$C$2:$C$2628,$B24&amp;"W*"),"")</f>
        <v>1</v>
      </c>
      <c r="E24" s="59">
        <f>IFERROR(COUNTIFS(Consolidated!$A$2:$A$2628,"HDC",Consolidated!$C$2:$C$2628,$B24&amp;"W*",Consolidated!E$2:E$2628,1)/COUNTIFS(Consolidated!$A$2:$A$2628,"HDC",Consolidated!$C$2:$C$2628,$B24&amp;"W*"),"")</f>
        <v>0.8571428571428571</v>
      </c>
      <c r="F24" s="59">
        <f>IFERROR(SUMIFS(Consolidated!$F$2:$F$2628,Consolidated!$A$2:$A$2628,"HDC",Consolidated!$C$2:$C$2628,$B24&amp;"W*")/(2*COUNTIFS(Consolidated!$A$2:$A$2628,"HDC",Consolidated!$C$2:$C$2628,$B24&amp;"W*")),"")</f>
        <v>7.1428571428571425E-2</v>
      </c>
      <c r="G24" s="59">
        <f>IFERROR(COUNTIFS(Consolidated!$A$2:$A$2628,"HDC",Consolidated!$C$2:$C$2628,$B24&amp;"W*",Consolidated!G$2:G$2628,1)/COUNTIFS(Consolidated!$A$2:$A$2628,"HDC",Consolidated!$C$2:$C$2628,$B24&amp;"W*"),"")</f>
        <v>0</v>
      </c>
      <c r="H24" s="49">
        <f>IFERROR(COUNTIFS(Consolidated!$A$2:$A$2628,"NAUTICS",Consolidated!$C$2:$C$2628,$B24&amp;"W*",Consolidated!D$2:D$2628,1)/COUNTIFS(Consolidated!$A$2:$A$2628,"NAUTICS",Consolidated!$C$2:$C$2628,$B24&amp;"W*"),"")</f>
        <v>1</v>
      </c>
      <c r="I24" s="49">
        <f>IFERROR(COUNTIFS(Consolidated!$A$2:$A$2628,"NAUTICS",Consolidated!$C$2:$C$2628,$B24&amp;"W*",Consolidated!E$2:E$2628,1)/COUNTIFS(Consolidated!$A$2:$A$2628,"NAUTICS",Consolidated!$C$2:$C$2628,$B24&amp;"W*"),"")</f>
        <v>1</v>
      </c>
      <c r="J24" s="49">
        <f>IFERROR(SUMIFS(Consolidated!$F$2:$F$2628,Consolidated!$A$2:$A$2628,"NAUTICS",Consolidated!$C$2:$C$2628,$B24&amp;"W*")/(2*COUNTIFS(Consolidated!$A$2:$A$2628,"NAUTICS",Consolidated!$C$2:$C$2628,$B24&amp;"W*")),"")</f>
        <v>0</v>
      </c>
      <c r="K24" s="49">
        <f>IFERROR(COUNTIFS(Consolidated!$A$2:$A$2628,"NAUTICS",Consolidated!$C$2:$C$2628,$B24&amp;"W*",Consolidated!G$2:G$2628,1)/COUNTIFS(Consolidated!$A$2:$A$2628,"NAUTICS",Consolidated!$C$2:$C$2628,$B24&amp;"W*"),"")</f>
        <v>0</v>
      </c>
      <c r="L24" s="60" t="str">
        <f>IFERROR(COUNTIFS(Consolidated!$A$2:$A$2628,"ST",Consolidated!$C$2:$C$2628,$B24&amp;"W*",Consolidated!D$2:D$2628,1)/COUNTIFS(Consolidated!$A$2:$A$2628,"ST",Consolidated!$C$2:$C$2628,$B24&amp;"W*"),"")</f>
        <v/>
      </c>
      <c r="M24" s="60" t="str">
        <f>IFERROR(COUNTIFS(Consolidated!$A$2:$A$2628,"ST",Consolidated!$C$2:$C$2628,$B24&amp;"W*",Consolidated!E$2:E$2628,1)/COUNTIFS(Consolidated!$A$2:$A$2628,"ST",Consolidated!$C$2:$C$2628,$B24&amp;"W*"),"")</f>
        <v/>
      </c>
      <c r="N24" s="60" t="str">
        <f>IFERROR(SUMIFS(Consolidated!$F$2:$F$2628,Consolidated!$A$2:$A$2628,"ST",Consolidated!$C$2:$C$2628,$B24&amp;"W*")/(2*COUNTIFS(Consolidated!$A$2:$A$2628,"ST",Consolidated!$C$2:$C$2628,$B24&amp;"W*")),"")</f>
        <v/>
      </c>
      <c r="O24" s="60" t="str">
        <f>IFERROR(COUNTIFS(Consolidated!$A$2:$A$2628,"ST",Consolidated!$C$2:$C$2628,$B24&amp;"W*",Consolidated!G$2:G$2628,1)/COUNTIFS(Consolidated!$A$2:$A$2628,"ST",Consolidated!$C$2:$C$2628,$B24&amp;"W*"),"")</f>
        <v/>
      </c>
    </row>
    <row r="25" spans="1:15" ht="15" customHeight="1">
      <c r="A25" s="7">
        <v>24</v>
      </c>
      <c r="B25" s="7" t="s">
        <v>1703</v>
      </c>
      <c r="C25" s="7" t="s">
        <v>6146</v>
      </c>
      <c r="D25" s="59">
        <f>IFERROR(COUNTIFS(Consolidated!$A$2:$A$2628,"HDC",Consolidated!$C$2:$C$2628,$B25&amp;"W*",Consolidated!D$2:D$2628,1)/COUNTIFS(Consolidated!$A$2:$A$2628,"HDC",Consolidated!$C$2:$C$2628,$B25&amp;"W*"),"")</f>
        <v>1</v>
      </c>
      <c r="E25" s="59">
        <f>IFERROR(COUNTIFS(Consolidated!$A$2:$A$2628,"HDC",Consolidated!$C$2:$C$2628,$B25&amp;"W*",Consolidated!E$2:E$2628,1)/COUNTIFS(Consolidated!$A$2:$A$2628,"HDC",Consolidated!$C$2:$C$2628,$B25&amp;"W*"),"")</f>
        <v>0.5</v>
      </c>
      <c r="F25" s="59">
        <f>IFERROR(SUMIFS(Consolidated!$F$2:$F$2628,Consolidated!$A$2:$A$2628,"HDC",Consolidated!$C$2:$C$2628,$B25&amp;"W*")/(2*COUNTIFS(Consolidated!$A$2:$A$2628,"HDC",Consolidated!$C$2:$C$2628,$B25&amp;"W*")),"")</f>
        <v>0.05</v>
      </c>
      <c r="G25" s="59">
        <f>IFERROR(COUNTIFS(Consolidated!$A$2:$A$2628,"HDC",Consolidated!$C$2:$C$2628,$B25&amp;"W*",Consolidated!G$2:G$2628,1)/COUNTIFS(Consolidated!$A$2:$A$2628,"HDC",Consolidated!$C$2:$C$2628,$B25&amp;"W*"),"")</f>
        <v>0</v>
      </c>
      <c r="H25" s="49">
        <f>IFERROR(COUNTIFS(Consolidated!$A$2:$A$2628,"NAUTICS",Consolidated!$C$2:$C$2628,$B25&amp;"W*",Consolidated!D$2:D$2628,1)/COUNTIFS(Consolidated!$A$2:$A$2628,"NAUTICS",Consolidated!$C$2:$C$2628,$B25&amp;"W*"),"")</f>
        <v>0.84615384615384615</v>
      </c>
      <c r="I25" s="49">
        <f>IFERROR(COUNTIFS(Consolidated!$A$2:$A$2628,"NAUTICS",Consolidated!$C$2:$C$2628,$B25&amp;"W*",Consolidated!E$2:E$2628,1)/COUNTIFS(Consolidated!$A$2:$A$2628,"NAUTICS",Consolidated!$C$2:$C$2628,$B25&amp;"W*"),"")</f>
        <v>0.84615384615384615</v>
      </c>
      <c r="J25" s="49">
        <f>IFERROR(SUMIFS(Consolidated!$F$2:$F$2628,Consolidated!$A$2:$A$2628,"NAUTICS",Consolidated!$C$2:$C$2628,$B25&amp;"W*")/(2*COUNTIFS(Consolidated!$A$2:$A$2628,"NAUTICS",Consolidated!$C$2:$C$2628,$B25&amp;"W*")),"")</f>
        <v>0.42307692307692307</v>
      </c>
      <c r="K25" s="49">
        <f>IFERROR(COUNTIFS(Consolidated!$A$2:$A$2628,"NAUTICS",Consolidated!$C$2:$C$2628,$B25&amp;"W*",Consolidated!G$2:G$2628,1)/COUNTIFS(Consolidated!$A$2:$A$2628,"NAUTICS",Consolidated!$C$2:$C$2628,$B25&amp;"W*"),"")</f>
        <v>0</v>
      </c>
      <c r="L25" s="60" t="str">
        <f>IFERROR(COUNTIFS(Consolidated!$A$2:$A$2628,"ST",Consolidated!$C$2:$C$2628,$B25&amp;"W*",Consolidated!D$2:D$2628,1)/COUNTIFS(Consolidated!$A$2:$A$2628,"ST",Consolidated!$C$2:$C$2628,$B25&amp;"W*"),"")</f>
        <v/>
      </c>
      <c r="M25" s="60" t="str">
        <f>IFERROR(COUNTIFS(Consolidated!$A$2:$A$2628,"ST",Consolidated!$C$2:$C$2628,$B25&amp;"W*",Consolidated!E$2:E$2628,1)/COUNTIFS(Consolidated!$A$2:$A$2628,"ST",Consolidated!$C$2:$C$2628,$B25&amp;"W*"),"")</f>
        <v/>
      </c>
      <c r="N25" s="60" t="str">
        <f>IFERROR(SUMIFS(Consolidated!$F$2:$F$2628,Consolidated!$A$2:$A$2628,"ST",Consolidated!$C$2:$C$2628,$B25&amp;"W*")/(2*COUNTIFS(Consolidated!$A$2:$A$2628,"ST",Consolidated!$C$2:$C$2628,$B25&amp;"W*")),"")</f>
        <v/>
      </c>
      <c r="O25" s="60" t="str">
        <f>IFERROR(COUNTIFS(Consolidated!$A$2:$A$2628,"ST",Consolidated!$C$2:$C$2628,$B25&amp;"W*",Consolidated!G$2:G$2628,1)/COUNTIFS(Consolidated!$A$2:$A$2628,"ST",Consolidated!$C$2:$C$2628,$B25&amp;"W*"),"")</f>
        <v/>
      </c>
    </row>
    <row r="26" spans="1:15" ht="15" customHeight="1">
      <c r="A26" s="7">
        <v>25</v>
      </c>
      <c r="B26" s="7" t="s">
        <v>1832</v>
      </c>
      <c r="C26" s="7" t="s">
        <v>6231</v>
      </c>
      <c r="D26" s="59" t="str">
        <f>IFERROR(COUNTIFS(Consolidated!$A$2:$A$2628,"HDC",Consolidated!$C$2:$C$2628,$B26&amp;"W*",Consolidated!D$2:D$2628,1)/COUNTIFS(Consolidated!$A$2:$A$2628,"HDC",Consolidated!$C$2:$C$2628,$B26&amp;"W*"),"")</f>
        <v/>
      </c>
      <c r="E26" s="59" t="str">
        <f>IFERROR(COUNTIFS(Consolidated!$A$2:$A$2628,"HDC",Consolidated!$C$2:$C$2628,$B26&amp;"W*",Consolidated!E$2:E$2628,1)/COUNTIFS(Consolidated!$A$2:$A$2628,"HDC",Consolidated!$C$2:$C$2628,$B26&amp;"W*"),"")</f>
        <v/>
      </c>
      <c r="F26" s="59" t="str">
        <f>IFERROR(SUMIFS(Consolidated!$F$2:$F$2628,Consolidated!$A$2:$A$2628,"HDC",Consolidated!$C$2:$C$2628,$B26&amp;"W*")/(2*COUNTIFS(Consolidated!$A$2:$A$2628,"HDC",Consolidated!$C$2:$C$2628,$B26&amp;"W*")),"")</f>
        <v/>
      </c>
      <c r="G26" s="59" t="str">
        <f>IFERROR(COUNTIFS(Consolidated!$A$2:$A$2628,"HDC",Consolidated!$C$2:$C$2628,$B26&amp;"W*",Consolidated!G$2:G$2628,1)/COUNTIFS(Consolidated!$A$2:$A$2628,"HDC",Consolidated!$C$2:$C$2628,$B26&amp;"W*"),"")</f>
        <v/>
      </c>
      <c r="H26" s="49">
        <f>IFERROR(COUNTIFS(Consolidated!$A$2:$A$2628,"NAUTICS",Consolidated!$C$2:$C$2628,$B26&amp;"W*",Consolidated!D$2:D$2628,1)/COUNTIFS(Consolidated!$A$2:$A$2628,"NAUTICS",Consolidated!$C$2:$C$2628,$B26&amp;"W*"),"")</f>
        <v>1</v>
      </c>
      <c r="I26" s="49">
        <f>IFERROR(COUNTIFS(Consolidated!$A$2:$A$2628,"NAUTICS",Consolidated!$C$2:$C$2628,$B26&amp;"W*",Consolidated!E$2:E$2628,1)/COUNTIFS(Consolidated!$A$2:$A$2628,"NAUTICS",Consolidated!$C$2:$C$2628,$B26&amp;"W*"),"")</f>
        <v>1</v>
      </c>
      <c r="J26" s="49">
        <f>IFERROR(SUMIFS(Consolidated!$F$2:$F$2628,Consolidated!$A$2:$A$2628,"NAUTICS",Consolidated!$C$2:$C$2628,$B26&amp;"W*")/(2*COUNTIFS(Consolidated!$A$2:$A$2628,"NAUTICS",Consolidated!$C$2:$C$2628,$B26&amp;"W*")),"")</f>
        <v>0</v>
      </c>
      <c r="K26" s="49">
        <f>IFERROR(COUNTIFS(Consolidated!$A$2:$A$2628,"NAUTICS",Consolidated!$C$2:$C$2628,$B26&amp;"W*",Consolidated!G$2:G$2628,1)/COUNTIFS(Consolidated!$A$2:$A$2628,"NAUTICS",Consolidated!$C$2:$C$2628,$B26&amp;"W*"),"")</f>
        <v>0</v>
      </c>
      <c r="L26" s="60" t="str">
        <f>IFERROR(COUNTIFS(Consolidated!$A$2:$A$2628,"ST",Consolidated!$C$2:$C$2628,$B26&amp;"W*",Consolidated!D$2:D$2628,1)/COUNTIFS(Consolidated!$A$2:$A$2628,"ST",Consolidated!$C$2:$C$2628,$B26&amp;"W*"),"")</f>
        <v/>
      </c>
      <c r="M26" s="60" t="str">
        <f>IFERROR(COUNTIFS(Consolidated!$A$2:$A$2628,"ST",Consolidated!$C$2:$C$2628,$B26&amp;"W*",Consolidated!E$2:E$2628,1)/COUNTIFS(Consolidated!$A$2:$A$2628,"ST",Consolidated!$C$2:$C$2628,$B26&amp;"W*"),"")</f>
        <v/>
      </c>
      <c r="N26" s="60" t="str">
        <f>IFERROR(SUMIFS(Consolidated!$F$2:$F$2628,Consolidated!$A$2:$A$2628,"ST",Consolidated!$C$2:$C$2628,$B26&amp;"W*")/(2*COUNTIFS(Consolidated!$A$2:$A$2628,"ST",Consolidated!$C$2:$C$2628,$B26&amp;"W*")),"")</f>
        <v/>
      </c>
      <c r="O26" s="60" t="str">
        <f>IFERROR(COUNTIFS(Consolidated!$A$2:$A$2628,"ST",Consolidated!$C$2:$C$2628,$B26&amp;"W*",Consolidated!G$2:G$2628,1)/COUNTIFS(Consolidated!$A$2:$A$2628,"ST",Consolidated!$C$2:$C$2628,$B26&amp;"W*"),"")</f>
        <v/>
      </c>
    </row>
    <row r="27" spans="1:15" ht="15" customHeight="1">
      <c r="A27" s="7">
        <v>26</v>
      </c>
      <c r="B27" s="7" t="s">
        <v>1915</v>
      </c>
      <c r="C27" s="7" t="s">
        <v>6288</v>
      </c>
      <c r="D27" s="59">
        <f>IFERROR(COUNTIFS(Consolidated!$A$2:$A$2628,"HDC",Consolidated!$C$2:$C$2628,$B27&amp;"W*",Consolidated!D$2:D$2628,1)/COUNTIFS(Consolidated!$A$2:$A$2628,"HDC",Consolidated!$C$2:$C$2628,$B27&amp;"W*"),"")</f>
        <v>1</v>
      </c>
      <c r="E27" s="59">
        <f>IFERROR(COUNTIFS(Consolidated!$A$2:$A$2628,"HDC",Consolidated!$C$2:$C$2628,$B27&amp;"W*",Consolidated!E$2:E$2628,1)/COUNTIFS(Consolidated!$A$2:$A$2628,"HDC",Consolidated!$C$2:$C$2628,$B27&amp;"W*"),"")</f>
        <v>0.5</v>
      </c>
      <c r="F27" s="59">
        <f>IFERROR(SUMIFS(Consolidated!$F$2:$F$2628,Consolidated!$A$2:$A$2628,"HDC",Consolidated!$C$2:$C$2628,$B27&amp;"W*")/(2*COUNTIFS(Consolidated!$A$2:$A$2628,"HDC",Consolidated!$C$2:$C$2628,$B27&amp;"W*")),"")</f>
        <v>0.25</v>
      </c>
      <c r="G27" s="59">
        <f>IFERROR(COUNTIFS(Consolidated!$A$2:$A$2628,"HDC",Consolidated!$C$2:$C$2628,$B27&amp;"W*",Consolidated!G$2:G$2628,1)/COUNTIFS(Consolidated!$A$2:$A$2628,"HDC",Consolidated!$C$2:$C$2628,$B27&amp;"W*"),"")</f>
        <v>0</v>
      </c>
      <c r="H27" s="49">
        <f>IFERROR(COUNTIFS(Consolidated!$A$2:$A$2628,"NAUTICS",Consolidated!$C$2:$C$2628,$B27&amp;"W*",Consolidated!D$2:D$2628,1)/COUNTIFS(Consolidated!$A$2:$A$2628,"NAUTICS",Consolidated!$C$2:$C$2628,$B27&amp;"W*"),"")</f>
        <v>0.9285714285714286</v>
      </c>
      <c r="I27" s="49">
        <f>IFERROR(COUNTIFS(Consolidated!$A$2:$A$2628,"NAUTICS",Consolidated!$C$2:$C$2628,$B27&amp;"W*",Consolidated!E$2:E$2628,1)/COUNTIFS(Consolidated!$A$2:$A$2628,"NAUTICS",Consolidated!$C$2:$C$2628,$B27&amp;"W*"),"")</f>
        <v>0.9285714285714286</v>
      </c>
      <c r="J27" s="49">
        <f>IFERROR(SUMIFS(Consolidated!$F$2:$F$2628,Consolidated!$A$2:$A$2628,"NAUTICS",Consolidated!$C$2:$C$2628,$B27&amp;"W*")/(2*COUNTIFS(Consolidated!$A$2:$A$2628,"NAUTICS",Consolidated!$C$2:$C$2628,$B27&amp;"W*")),"")</f>
        <v>0.21428571428571427</v>
      </c>
      <c r="K27" s="49">
        <f>IFERROR(COUNTIFS(Consolidated!$A$2:$A$2628,"NAUTICS",Consolidated!$C$2:$C$2628,$B27&amp;"W*",Consolidated!G$2:G$2628,1)/COUNTIFS(Consolidated!$A$2:$A$2628,"NAUTICS",Consolidated!$C$2:$C$2628,$B27&amp;"W*"),"")</f>
        <v>0</v>
      </c>
      <c r="L27" s="60" t="str">
        <f>IFERROR(COUNTIFS(Consolidated!$A$2:$A$2628,"ST",Consolidated!$C$2:$C$2628,$B27&amp;"W*",Consolidated!D$2:D$2628,1)/COUNTIFS(Consolidated!$A$2:$A$2628,"ST",Consolidated!$C$2:$C$2628,$B27&amp;"W*"),"")</f>
        <v/>
      </c>
      <c r="M27" s="60" t="str">
        <f>IFERROR(COUNTIFS(Consolidated!$A$2:$A$2628,"ST",Consolidated!$C$2:$C$2628,$B27&amp;"W*",Consolidated!E$2:E$2628,1)/COUNTIFS(Consolidated!$A$2:$A$2628,"ST",Consolidated!$C$2:$C$2628,$B27&amp;"W*"),"")</f>
        <v/>
      </c>
      <c r="N27" s="60" t="str">
        <f>IFERROR(SUMIFS(Consolidated!$F$2:$F$2628,Consolidated!$A$2:$A$2628,"ST",Consolidated!$C$2:$C$2628,$B27&amp;"W*")/(2*COUNTIFS(Consolidated!$A$2:$A$2628,"ST",Consolidated!$C$2:$C$2628,$B27&amp;"W*")),"")</f>
        <v/>
      </c>
      <c r="O27" s="60" t="str">
        <f>IFERROR(COUNTIFS(Consolidated!$A$2:$A$2628,"ST",Consolidated!$C$2:$C$2628,$B27&amp;"W*",Consolidated!G$2:G$2628,1)/COUNTIFS(Consolidated!$A$2:$A$2628,"ST",Consolidated!$C$2:$C$2628,$B27&amp;"W*"),"")</f>
        <v/>
      </c>
    </row>
    <row r="28" spans="1:15" ht="15" customHeight="1">
      <c r="A28" s="7">
        <v>27</v>
      </c>
      <c r="B28" s="7" t="s">
        <v>2085</v>
      </c>
      <c r="C28" s="7" t="s">
        <v>6338</v>
      </c>
      <c r="D28" s="59">
        <f>IFERROR(COUNTIFS(Consolidated!$A$2:$A$2628,"HDC",Consolidated!$C$2:$C$2628,$B28&amp;"W*",Consolidated!D$2:D$2628,1)/COUNTIFS(Consolidated!$A$2:$A$2628,"HDC",Consolidated!$C$2:$C$2628,$B28&amp;"W*"),"")</f>
        <v>0.83333333333333337</v>
      </c>
      <c r="E28" s="59">
        <f>IFERROR(COUNTIFS(Consolidated!$A$2:$A$2628,"HDC",Consolidated!$C$2:$C$2628,$B28&amp;"W*",Consolidated!E$2:E$2628,1)/COUNTIFS(Consolidated!$A$2:$A$2628,"HDC",Consolidated!$C$2:$C$2628,$B28&amp;"W*"),"")</f>
        <v>0.5</v>
      </c>
      <c r="F28" s="59">
        <f>IFERROR(SUMIFS(Consolidated!$F$2:$F$2628,Consolidated!$A$2:$A$2628,"HDC",Consolidated!$C$2:$C$2628,$B28&amp;"W*")/(2*COUNTIFS(Consolidated!$A$2:$A$2628,"HDC",Consolidated!$C$2:$C$2628,$B28&amp;"W*")),"")</f>
        <v>0.16666666666666666</v>
      </c>
      <c r="G28" s="59">
        <f>IFERROR(COUNTIFS(Consolidated!$A$2:$A$2628,"HDC",Consolidated!$C$2:$C$2628,$B28&amp;"W*",Consolidated!G$2:G$2628,1)/COUNTIFS(Consolidated!$A$2:$A$2628,"HDC",Consolidated!$C$2:$C$2628,$B28&amp;"W*"),"")</f>
        <v>0</v>
      </c>
      <c r="H28" s="49">
        <f>IFERROR(COUNTIFS(Consolidated!$A$2:$A$2628,"NAUTICS",Consolidated!$C$2:$C$2628,$B28&amp;"W*",Consolidated!D$2:D$2628,1)/COUNTIFS(Consolidated!$A$2:$A$2628,"NAUTICS",Consolidated!$C$2:$C$2628,$B28&amp;"W*"),"")</f>
        <v>0.88235294117647056</v>
      </c>
      <c r="I28" s="49">
        <f>IFERROR(COUNTIFS(Consolidated!$A$2:$A$2628,"NAUTICS",Consolidated!$C$2:$C$2628,$B28&amp;"W*",Consolidated!E$2:E$2628,1)/COUNTIFS(Consolidated!$A$2:$A$2628,"NAUTICS",Consolidated!$C$2:$C$2628,$B28&amp;"W*"),"")</f>
        <v>0.82352941176470584</v>
      </c>
      <c r="J28" s="49">
        <f>IFERROR(SUMIFS(Consolidated!$F$2:$F$2628,Consolidated!$A$2:$A$2628,"NAUTICS",Consolidated!$C$2:$C$2628,$B28&amp;"W*")/(2*COUNTIFS(Consolidated!$A$2:$A$2628,"NAUTICS",Consolidated!$C$2:$C$2628,$B28&amp;"W*")),"")</f>
        <v>8.8235294117647065E-2</v>
      </c>
      <c r="K28" s="49">
        <f>IFERROR(COUNTIFS(Consolidated!$A$2:$A$2628,"NAUTICS",Consolidated!$C$2:$C$2628,$B28&amp;"W*",Consolidated!G$2:G$2628,1)/COUNTIFS(Consolidated!$A$2:$A$2628,"NAUTICS",Consolidated!$C$2:$C$2628,$B28&amp;"W*"),"")</f>
        <v>0</v>
      </c>
      <c r="L28" s="60" t="str">
        <f>IFERROR(COUNTIFS(Consolidated!$A$2:$A$2628,"ST",Consolidated!$C$2:$C$2628,$B28&amp;"W*",Consolidated!D$2:D$2628,1)/COUNTIFS(Consolidated!$A$2:$A$2628,"ST",Consolidated!$C$2:$C$2628,$B28&amp;"W*"),"")</f>
        <v/>
      </c>
      <c r="M28" s="60" t="str">
        <f>IFERROR(COUNTIFS(Consolidated!$A$2:$A$2628,"ST",Consolidated!$C$2:$C$2628,$B28&amp;"W*",Consolidated!E$2:E$2628,1)/COUNTIFS(Consolidated!$A$2:$A$2628,"ST",Consolidated!$C$2:$C$2628,$B28&amp;"W*"),"")</f>
        <v/>
      </c>
      <c r="N28" s="60" t="str">
        <f>IFERROR(SUMIFS(Consolidated!$F$2:$F$2628,Consolidated!$A$2:$A$2628,"ST",Consolidated!$C$2:$C$2628,$B28&amp;"W*")/(2*COUNTIFS(Consolidated!$A$2:$A$2628,"ST",Consolidated!$C$2:$C$2628,$B28&amp;"W*")),"")</f>
        <v/>
      </c>
      <c r="O28" s="60" t="str">
        <f>IFERROR(COUNTIFS(Consolidated!$A$2:$A$2628,"ST",Consolidated!$C$2:$C$2628,$B28&amp;"W*",Consolidated!G$2:G$2628,1)/COUNTIFS(Consolidated!$A$2:$A$2628,"ST",Consolidated!$C$2:$C$2628,$B28&amp;"W*"),"")</f>
        <v/>
      </c>
    </row>
    <row r="29" spans="1:15" ht="15" customHeight="1">
      <c r="A29" s="7">
        <v>28</v>
      </c>
      <c r="B29" s="7" t="s">
        <v>2282</v>
      </c>
      <c r="C29" s="7" t="s">
        <v>6397</v>
      </c>
      <c r="D29" s="59">
        <f>IFERROR(COUNTIFS(Consolidated!$A$2:$A$2628,"HDC",Consolidated!$C$2:$C$2628,$B29&amp;"W*",Consolidated!D$2:D$2628,1)/COUNTIFS(Consolidated!$A$2:$A$2628,"HDC",Consolidated!$C$2:$C$2628,$B29&amp;"W*"),"")</f>
        <v>0.83333333333333337</v>
      </c>
      <c r="E29" s="59">
        <f>IFERROR(COUNTIFS(Consolidated!$A$2:$A$2628,"HDC",Consolidated!$C$2:$C$2628,$B29&amp;"W*",Consolidated!E$2:E$2628,1)/COUNTIFS(Consolidated!$A$2:$A$2628,"HDC",Consolidated!$C$2:$C$2628,$B29&amp;"W*"),"")</f>
        <v>0.83333333333333337</v>
      </c>
      <c r="F29" s="59">
        <f>IFERROR(SUMIFS(Consolidated!$F$2:$F$2628,Consolidated!$A$2:$A$2628,"HDC",Consolidated!$C$2:$C$2628,$B29&amp;"W*")/(2*COUNTIFS(Consolidated!$A$2:$A$2628,"HDC",Consolidated!$C$2:$C$2628,$B29&amp;"W*")),"")</f>
        <v>0.41666666666666669</v>
      </c>
      <c r="G29" s="59">
        <f>IFERROR(COUNTIFS(Consolidated!$A$2:$A$2628,"HDC",Consolidated!$C$2:$C$2628,$B29&amp;"W*",Consolidated!G$2:G$2628,1)/COUNTIFS(Consolidated!$A$2:$A$2628,"HDC",Consolidated!$C$2:$C$2628,$B29&amp;"W*"),"")</f>
        <v>0</v>
      </c>
      <c r="H29" s="49">
        <f>IFERROR(COUNTIFS(Consolidated!$A$2:$A$2628,"NAUTICS",Consolidated!$C$2:$C$2628,$B29&amp;"W*",Consolidated!D$2:D$2628,1)/COUNTIFS(Consolidated!$A$2:$A$2628,"NAUTICS",Consolidated!$C$2:$C$2628,$B29&amp;"W*"),"")</f>
        <v>0.91666666666666663</v>
      </c>
      <c r="I29" s="49">
        <f>IFERROR(COUNTIFS(Consolidated!$A$2:$A$2628,"NAUTICS",Consolidated!$C$2:$C$2628,$B29&amp;"W*",Consolidated!E$2:E$2628,1)/COUNTIFS(Consolidated!$A$2:$A$2628,"NAUTICS",Consolidated!$C$2:$C$2628,$B29&amp;"W*"),"")</f>
        <v>0.91666666666666663</v>
      </c>
      <c r="J29" s="49">
        <f>IFERROR(SUMIFS(Consolidated!$F$2:$F$2628,Consolidated!$A$2:$A$2628,"NAUTICS",Consolidated!$C$2:$C$2628,$B29&amp;"W*")/(2*COUNTIFS(Consolidated!$A$2:$A$2628,"NAUTICS",Consolidated!$C$2:$C$2628,$B29&amp;"W*")),"")</f>
        <v>8.3333333333333329E-2</v>
      </c>
      <c r="K29" s="49">
        <f>IFERROR(COUNTIFS(Consolidated!$A$2:$A$2628,"NAUTICS",Consolidated!$C$2:$C$2628,$B29&amp;"W*",Consolidated!G$2:G$2628,1)/COUNTIFS(Consolidated!$A$2:$A$2628,"NAUTICS",Consolidated!$C$2:$C$2628,$B29&amp;"W*"),"")</f>
        <v>0</v>
      </c>
      <c r="L29" s="60" t="str">
        <f>IFERROR(COUNTIFS(Consolidated!$A$2:$A$2628,"ST",Consolidated!$C$2:$C$2628,$B29&amp;"W*",Consolidated!D$2:D$2628,1)/COUNTIFS(Consolidated!$A$2:$A$2628,"ST",Consolidated!$C$2:$C$2628,$B29&amp;"W*"),"")</f>
        <v/>
      </c>
      <c r="M29" s="60" t="str">
        <f>IFERROR(COUNTIFS(Consolidated!$A$2:$A$2628,"ST",Consolidated!$C$2:$C$2628,$B29&amp;"W*",Consolidated!E$2:E$2628,1)/COUNTIFS(Consolidated!$A$2:$A$2628,"ST",Consolidated!$C$2:$C$2628,$B29&amp;"W*"),"")</f>
        <v/>
      </c>
      <c r="N29" s="60" t="str">
        <f>IFERROR(SUMIFS(Consolidated!$F$2:$F$2628,Consolidated!$A$2:$A$2628,"ST",Consolidated!$C$2:$C$2628,$B29&amp;"W*")/(2*COUNTIFS(Consolidated!$A$2:$A$2628,"ST",Consolidated!$C$2:$C$2628,$B29&amp;"W*")),"")</f>
        <v/>
      </c>
      <c r="O29" s="60" t="str">
        <f>IFERROR(COUNTIFS(Consolidated!$A$2:$A$2628,"ST",Consolidated!$C$2:$C$2628,$B29&amp;"W*",Consolidated!G$2:G$2628,1)/COUNTIFS(Consolidated!$A$2:$A$2628,"ST",Consolidated!$C$2:$C$2628,$B29&amp;"W*"),"")</f>
        <v/>
      </c>
    </row>
    <row r="30" spans="1:15" ht="15" customHeight="1">
      <c r="A30" s="7">
        <v>29</v>
      </c>
      <c r="B30" s="7" t="s">
        <v>2405</v>
      </c>
      <c r="C30" s="7" t="s">
        <v>6462</v>
      </c>
      <c r="D30" s="59">
        <f>IFERROR(COUNTIFS(Consolidated!$A$2:$A$2628,"HDC",Consolidated!$C$2:$C$2628,$B30&amp;"W*",Consolidated!D$2:D$2628,1)/COUNTIFS(Consolidated!$A$2:$A$2628,"HDC",Consolidated!$C$2:$C$2628,$B30&amp;"W*"),"")</f>
        <v>0.94117647058823528</v>
      </c>
      <c r="E30" s="59">
        <f>IFERROR(COUNTIFS(Consolidated!$A$2:$A$2628,"HDC",Consolidated!$C$2:$C$2628,$B30&amp;"W*",Consolidated!E$2:E$2628,1)/COUNTIFS(Consolidated!$A$2:$A$2628,"HDC",Consolidated!$C$2:$C$2628,$B30&amp;"W*"),"")</f>
        <v>0.82352941176470584</v>
      </c>
      <c r="F30" s="59">
        <f>IFERROR(SUMIFS(Consolidated!$F$2:$F$2628,Consolidated!$A$2:$A$2628,"HDC",Consolidated!$C$2:$C$2628,$B30&amp;"W*")/(2*COUNTIFS(Consolidated!$A$2:$A$2628,"HDC",Consolidated!$C$2:$C$2628,$B30&amp;"W*")),"")</f>
        <v>0.38235294117647056</v>
      </c>
      <c r="G30" s="59">
        <f>IFERROR(COUNTIFS(Consolidated!$A$2:$A$2628,"HDC",Consolidated!$C$2:$C$2628,$B30&amp;"W*",Consolidated!G$2:G$2628,1)/COUNTIFS(Consolidated!$A$2:$A$2628,"HDC",Consolidated!$C$2:$C$2628,$B30&amp;"W*"),"")</f>
        <v>0</v>
      </c>
      <c r="H30" s="49">
        <f>IFERROR(COUNTIFS(Consolidated!$A$2:$A$2628,"NAUTICS",Consolidated!$C$2:$C$2628,$B30&amp;"W*",Consolidated!D$2:D$2628,1)/COUNTIFS(Consolidated!$A$2:$A$2628,"NAUTICS",Consolidated!$C$2:$C$2628,$B30&amp;"W*"),"")</f>
        <v>1</v>
      </c>
      <c r="I30" s="49">
        <f>IFERROR(COUNTIFS(Consolidated!$A$2:$A$2628,"NAUTICS",Consolidated!$C$2:$C$2628,$B30&amp;"W*",Consolidated!E$2:E$2628,1)/COUNTIFS(Consolidated!$A$2:$A$2628,"NAUTICS",Consolidated!$C$2:$C$2628,$B30&amp;"W*"),"")</f>
        <v>1</v>
      </c>
      <c r="J30" s="49">
        <f>IFERROR(SUMIFS(Consolidated!$F$2:$F$2628,Consolidated!$A$2:$A$2628,"NAUTICS",Consolidated!$C$2:$C$2628,$B30&amp;"W*")/(2*COUNTIFS(Consolidated!$A$2:$A$2628,"NAUTICS",Consolidated!$C$2:$C$2628,$B30&amp;"W*")),"")</f>
        <v>0.32608695652173914</v>
      </c>
      <c r="K30" s="49">
        <f>IFERROR(COUNTIFS(Consolidated!$A$2:$A$2628,"NAUTICS",Consolidated!$C$2:$C$2628,$B30&amp;"W*",Consolidated!G$2:G$2628,1)/COUNTIFS(Consolidated!$A$2:$A$2628,"NAUTICS",Consolidated!$C$2:$C$2628,$B30&amp;"W*"),"")</f>
        <v>0</v>
      </c>
      <c r="L30" s="60" t="str">
        <f>IFERROR(COUNTIFS(Consolidated!$A$2:$A$2628,"ST",Consolidated!$C$2:$C$2628,$B30&amp;"W*",Consolidated!D$2:D$2628,1)/COUNTIFS(Consolidated!$A$2:$A$2628,"ST",Consolidated!$C$2:$C$2628,$B30&amp;"W*"),"")</f>
        <v/>
      </c>
      <c r="M30" s="60" t="str">
        <f>IFERROR(COUNTIFS(Consolidated!$A$2:$A$2628,"ST",Consolidated!$C$2:$C$2628,$B30&amp;"W*",Consolidated!E$2:E$2628,1)/COUNTIFS(Consolidated!$A$2:$A$2628,"ST",Consolidated!$C$2:$C$2628,$B30&amp;"W*"),"")</f>
        <v/>
      </c>
      <c r="N30" s="60" t="str">
        <f>IFERROR(SUMIFS(Consolidated!$F$2:$F$2628,Consolidated!$A$2:$A$2628,"ST",Consolidated!$C$2:$C$2628,$B30&amp;"W*")/(2*COUNTIFS(Consolidated!$A$2:$A$2628,"ST",Consolidated!$C$2:$C$2628,$B30&amp;"W*")),"")</f>
        <v/>
      </c>
      <c r="O30" s="60" t="str">
        <f>IFERROR(COUNTIFS(Consolidated!$A$2:$A$2628,"ST",Consolidated!$C$2:$C$2628,$B30&amp;"W*",Consolidated!G$2:G$2628,1)/COUNTIFS(Consolidated!$A$2:$A$2628,"ST",Consolidated!$C$2:$C$2628,$B30&amp;"W*"),"")</f>
        <v/>
      </c>
    </row>
    <row r="31" spans="1:15" ht="15" customHeight="1">
      <c r="A31" s="7">
        <v>30</v>
      </c>
      <c r="B31" s="7" t="s">
        <v>2651</v>
      </c>
      <c r="C31" s="7" t="s">
        <v>6530</v>
      </c>
      <c r="D31" s="59">
        <f>IFERROR(COUNTIFS(Consolidated!$A$2:$A$2628,"HDC",Consolidated!$C$2:$C$2628,$B31&amp;"W*",Consolidated!D$2:D$2628,1)/COUNTIFS(Consolidated!$A$2:$A$2628,"HDC",Consolidated!$C$2:$C$2628,$B31&amp;"W*"),"")</f>
        <v>1</v>
      </c>
      <c r="E31" s="59">
        <f>IFERROR(COUNTIFS(Consolidated!$A$2:$A$2628,"HDC",Consolidated!$C$2:$C$2628,$B31&amp;"W*",Consolidated!E$2:E$2628,1)/COUNTIFS(Consolidated!$A$2:$A$2628,"HDC",Consolidated!$C$2:$C$2628,$B31&amp;"W*"),"")</f>
        <v>0.33333333333333331</v>
      </c>
      <c r="F31" s="59">
        <f>IFERROR(SUMIFS(Consolidated!$F$2:$F$2628,Consolidated!$A$2:$A$2628,"HDC",Consolidated!$C$2:$C$2628,$B31&amp;"W*")/(2*COUNTIFS(Consolidated!$A$2:$A$2628,"HDC",Consolidated!$C$2:$C$2628,$B31&amp;"W*")),"")</f>
        <v>0</v>
      </c>
      <c r="G31" s="59">
        <f>IFERROR(COUNTIFS(Consolidated!$A$2:$A$2628,"HDC",Consolidated!$C$2:$C$2628,$B31&amp;"W*",Consolidated!G$2:G$2628,1)/COUNTIFS(Consolidated!$A$2:$A$2628,"HDC",Consolidated!$C$2:$C$2628,$B31&amp;"W*"),"")</f>
        <v>0</v>
      </c>
      <c r="H31" s="49">
        <f>IFERROR(COUNTIFS(Consolidated!$A$2:$A$2628,"NAUTICS",Consolidated!$C$2:$C$2628,$B31&amp;"W*",Consolidated!D$2:D$2628,1)/COUNTIFS(Consolidated!$A$2:$A$2628,"NAUTICS",Consolidated!$C$2:$C$2628,$B31&amp;"W*"),"")</f>
        <v>1</v>
      </c>
      <c r="I31" s="49">
        <f>IFERROR(COUNTIFS(Consolidated!$A$2:$A$2628,"NAUTICS",Consolidated!$C$2:$C$2628,$B31&amp;"W*",Consolidated!E$2:E$2628,1)/COUNTIFS(Consolidated!$A$2:$A$2628,"NAUTICS",Consolidated!$C$2:$C$2628,$B31&amp;"W*"),"")</f>
        <v>1</v>
      </c>
      <c r="J31" s="49">
        <f>IFERROR(SUMIFS(Consolidated!$F$2:$F$2628,Consolidated!$A$2:$A$2628,"NAUTICS",Consolidated!$C$2:$C$2628,$B31&amp;"W*")/(2*COUNTIFS(Consolidated!$A$2:$A$2628,"NAUTICS",Consolidated!$C$2:$C$2628,$B31&amp;"W*")),"")</f>
        <v>0.41666666666666669</v>
      </c>
      <c r="K31" s="49">
        <f>IFERROR(COUNTIFS(Consolidated!$A$2:$A$2628,"NAUTICS",Consolidated!$C$2:$C$2628,$B31&amp;"W*",Consolidated!G$2:G$2628,1)/COUNTIFS(Consolidated!$A$2:$A$2628,"NAUTICS",Consolidated!$C$2:$C$2628,$B31&amp;"W*"),"")</f>
        <v>0</v>
      </c>
      <c r="L31" s="60" t="str">
        <f>IFERROR(COUNTIFS(Consolidated!$A$2:$A$2628,"ST",Consolidated!$C$2:$C$2628,$B31&amp;"W*",Consolidated!D$2:D$2628,1)/COUNTIFS(Consolidated!$A$2:$A$2628,"ST",Consolidated!$C$2:$C$2628,$B31&amp;"W*"),"")</f>
        <v/>
      </c>
      <c r="M31" s="60" t="str">
        <f>IFERROR(COUNTIFS(Consolidated!$A$2:$A$2628,"ST",Consolidated!$C$2:$C$2628,$B31&amp;"W*",Consolidated!E$2:E$2628,1)/COUNTIFS(Consolidated!$A$2:$A$2628,"ST",Consolidated!$C$2:$C$2628,$B31&amp;"W*"),"")</f>
        <v/>
      </c>
      <c r="N31" s="60" t="str">
        <f>IFERROR(SUMIFS(Consolidated!$F$2:$F$2628,Consolidated!$A$2:$A$2628,"ST",Consolidated!$C$2:$C$2628,$B31&amp;"W*")/(2*COUNTIFS(Consolidated!$A$2:$A$2628,"ST",Consolidated!$C$2:$C$2628,$B31&amp;"W*")),"")</f>
        <v/>
      </c>
      <c r="O31" s="60" t="str">
        <f>IFERROR(COUNTIFS(Consolidated!$A$2:$A$2628,"ST",Consolidated!$C$2:$C$2628,$B31&amp;"W*",Consolidated!G$2:G$2628,1)/COUNTIFS(Consolidated!$A$2:$A$2628,"ST",Consolidated!$C$2:$C$2628,$B31&amp;"W*"),"")</f>
        <v/>
      </c>
    </row>
    <row r="32" spans="1:15" ht="15" customHeight="1">
      <c r="A32" s="7">
        <v>31</v>
      </c>
      <c r="B32" s="7" t="s">
        <v>2787</v>
      </c>
      <c r="C32" s="7" t="s">
        <v>6604</v>
      </c>
      <c r="D32" s="59">
        <f>IFERROR(COUNTIFS(Consolidated!$A$2:$A$2628,"HDC",Consolidated!$C$2:$C$2628,$B32&amp;"W*",Consolidated!D$2:D$2628,1)/COUNTIFS(Consolidated!$A$2:$A$2628,"HDC",Consolidated!$C$2:$C$2628,$B32&amp;"W*"),"")</f>
        <v>1</v>
      </c>
      <c r="E32" s="59">
        <f>IFERROR(COUNTIFS(Consolidated!$A$2:$A$2628,"HDC",Consolidated!$C$2:$C$2628,$B32&amp;"W*",Consolidated!E$2:E$2628,1)/COUNTIFS(Consolidated!$A$2:$A$2628,"HDC",Consolidated!$C$2:$C$2628,$B32&amp;"W*"),"")</f>
        <v>1</v>
      </c>
      <c r="F32" s="59">
        <f>IFERROR(SUMIFS(Consolidated!$F$2:$F$2628,Consolidated!$A$2:$A$2628,"HDC",Consolidated!$C$2:$C$2628,$B32&amp;"W*")/(2*COUNTIFS(Consolidated!$A$2:$A$2628,"HDC",Consolidated!$C$2:$C$2628,$B32&amp;"W*")),"")</f>
        <v>0.5</v>
      </c>
      <c r="G32" s="59">
        <f>IFERROR(COUNTIFS(Consolidated!$A$2:$A$2628,"HDC",Consolidated!$C$2:$C$2628,$B32&amp;"W*",Consolidated!G$2:G$2628,1)/COUNTIFS(Consolidated!$A$2:$A$2628,"HDC",Consolidated!$C$2:$C$2628,$B32&amp;"W*"),"")</f>
        <v>0</v>
      </c>
      <c r="H32" s="49">
        <f>IFERROR(COUNTIFS(Consolidated!$A$2:$A$2628,"NAUTICS",Consolidated!$C$2:$C$2628,$B32&amp;"W*",Consolidated!D$2:D$2628,1)/COUNTIFS(Consolidated!$A$2:$A$2628,"NAUTICS",Consolidated!$C$2:$C$2628,$B32&amp;"W*"),"")</f>
        <v>1</v>
      </c>
      <c r="I32" s="49">
        <f>IFERROR(COUNTIFS(Consolidated!$A$2:$A$2628,"NAUTICS",Consolidated!$C$2:$C$2628,$B32&amp;"W*",Consolidated!E$2:E$2628,1)/COUNTIFS(Consolidated!$A$2:$A$2628,"NAUTICS",Consolidated!$C$2:$C$2628,$B32&amp;"W*"),"")</f>
        <v>1</v>
      </c>
      <c r="J32" s="49">
        <f>IFERROR(SUMIFS(Consolidated!$F$2:$F$2628,Consolidated!$A$2:$A$2628,"NAUTICS",Consolidated!$C$2:$C$2628,$B32&amp;"W*")/(2*COUNTIFS(Consolidated!$A$2:$A$2628,"NAUTICS",Consolidated!$C$2:$C$2628,$B32&amp;"W*")),"")</f>
        <v>0.25</v>
      </c>
      <c r="K32" s="49">
        <f>IFERROR(COUNTIFS(Consolidated!$A$2:$A$2628,"NAUTICS",Consolidated!$C$2:$C$2628,$B32&amp;"W*",Consolidated!G$2:G$2628,1)/COUNTIFS(Consolidated!$A$2:$A$2628,"NAUTICS",Consolidated!$C$2:$C$2628,$B32&amp;"W*"),"")</f>
        <v>0</v>
      </c>
      <c r="L32" s="60" t="str">
        <f>IFERROR(COUNTIFS(Consolidated!$A$2:$A$2628,"ST",Consolidated!$C$2:$C$2628,$B32&amp;"W*",Consolidated!D$2:D$2628,1)/COUNTIFS(Consolidated!$A$2:$A$2628,"ST",Consolidated!$C$2:$C$2628,$B32&amp;"W*"),"")</f>
        <v/>
      </c>
      <c r="M32" s="60" t="str">
        <f>IFERROR(COUNTIFS(Consolidated!$A$2:$A$2628,"ST",Consolidated!$C$2:$C$2628,$B32&amp;"W*",Consolidated!E$2:E$2628,1)/COUNTIFS(Consolidated!$A$2:$A$2628,"ST",Consolidated!$C$2:$C$2628,$B32&amp;"W*"),"")</f>
        <v/>
      </c>
      <c r="N32" s="60" t="str">
        <f>IFERROR(SUMIFS(Consolidated!$F$2:$F$2628,Consolidated!$A$2:$A$2628,"ST",Consolidated!$C$2:$C$2628,$B32&amp;"W*")/(2*COUNTIFS(Consolidated!$A$2:$A$2628,"ST",Consolidated!$C$2:$C$2628,$B32&amp;"W*")),"")</f>
        <v/>
      </c>
      <c r="O32" s="60" t="str">
        <f>IFERROR(COUNTIFS(Consolidated!$A$2:$A$2628,"ST",Consolidated!$C$2:$C$2628,$B32&amp;"W*",Consolidated!G$2:G$2628,1)/COUNTIFS(Consolidated!$A$2:$A$2628,"ST",Consolidated!$C$2:$C$2628,$B32&amp;"W*"),"")</f>
        <v/>
      </c>
    </row>
    <row r="33" spans="1:15" ht="15" customHeight="1">
      <c r="A33" s="7">
        <v>32</v>
      </c>
      <c r="B33" s="7" t="s">
        <v>2814</v>
      </c>
      <c r="C33" s="7" t="s">
        <v>6680</v>
      </c>
      <c r="D33" s="59">
        <f>IFERROR(COUNTIFS(Consolidated!$A$2:$A$2628,"HDC",Consolidated!$C$2:$C$2628,$B33&amp;"W*",Consolidated!D$2:D$2628,1)/COUNTIFS(Consolidated!$A$2:$A$2628,"HDC",Consolidated!$C$2:$C$2628,$B33&amp;"W*"),"")</f>
        <v>1</v>
      </c>
      <c r="E33" s="59">
        <f>IFERROR(COUNTIFS(Consolidated!$A$2:$A$2628,"HDC",Consolidated!$C$2:$C$2628,$B33&amp;"W*",Consolidated!E$2:E$2628,1)/COUNTIFS(Consolidated!$A$2:$A$2628,"HDC",Consolidated!$C$2:$C$2628,$B33&amp;"W*"),"")</f>
        <v>0.875</v>
      </c>
      <c r="F33" s="59">
        <f>IFERROR(SUMIFS(Consolidated!$F$2:$F$2628,Consolidated!$A$2:$A$2628,"HDC",Consolidated!$C$2:$C$2628,$B33&amp;"W*")/(2*COUNTIFS(Consolidated!$A$2:$A$2628,"HDC",Consolidated!$C$2:$C$2628,$B33&amp;"W*")),"")</f>
        <v>0.25</v>
      </c>
      <c r="G33" s="59">
        <f>IFERROR(COUNTIFS(Consolidated!$A$2:$A$2628,"HDC",Consolidated!$C$2:$C$2628,$B33&amp;"W*",Consolidated!G$2:G$2628,1)/COUNTIFS(Consolidated!$A$2:$A$2628,"HDC",Consolidated!$C$2:$C$2628,$B33&amp;"W*"),"")</f>
        <v>0</v>
      </c>
      <c r="H33" s="49">
        <f>IFERROR(COUNTIFS(Consolidated!$A$2:$A$2628,"NAUTICS",Consolidated!$C$2:$C$2628,$B33&amp;"W*",Consolidated!D$2:D$2628,1)/COUNTIFS(Consolidated!$A$2:$A$2628,"NAUTICS",Consolidated!$C$2:$C$2628,$B33&amp;"W*"),"")</f>
        <v>1</v>
      </c>
      <c r="I33" s="49">
        <f>IFERROR(COUNTIFS(Consolidated!$A$2:$A$2628,"NAUTICS",Consolidated!$C$2:$C$2628,$B33&amp;"W*",Consolidated!E$2:E$2628,1)/COUNTIFS(Consolidated!$A$2:$A$2628,"NAUTICS",Consolidated!$C$2:$C$2628,$B33&amp;"W*"),"")</f>
        <v>1</v>
      </c>
      <c r="J33" s="49">
        <f>IFERROR(SUMIFS(Consolidated!$F$2:$F$2628,Consolidated!$A$2:$A$2628,"NAUTICS",Consolidated!$C$2:$C$2628,$B33&amp;"W*")/(2*COUNTIFS(Consolidated!$A$2:$A$2628,"NAUTICS",Consolidated!$C$2:$C$2628,$B33&amp;"W*")),"")</f>
        <v>0.375</v>
      </c>
      <c r="K33" s="49">
        <f>IFERROR(COUNTIFS(Consolidated!$A$2:$A$2628,"NAUTICS",Consolidated!$C$2:$C$2628,$B33&amp;"W*",Consolidated!G$2:G$2628,1)/COUNTIFS(Consolidated!$A$2:$A$2628,"NAUTICS",Consolidated!$C$2:$C$2628,$B33&amp;"W*"),"")</f>
        <v>0</v>
      </c>
      <c r="L33" s="60" t="str">
        <f>IFERROR(COUNTIFS(Consolidated!$A$2:$A$2628,"ST",Consolidated!$C$2:$C$2628,$B33&amp;"W*",Consolidated!D$2:D$2628,1)/COUNTIFS(Consolidated!$A$2:$A$2628,"ST",Consolidated!$C$2:$C$2628,$B33&amp;"W*"),"")</f>
        <v/>
      </c>
      <c r="M33" s="60" t="str">
        <f>IFERROR(COUNTIFS(Consolidated!$A$2:$A$2628,"ST",Consolidated!$C$2:$C$2628,$B33&amp;"W*",Consolidated!E$2:E$2628,1)/COUNTIFS(Consolidated!$A$2:$A$2628,"ST",Consolidated!$C$2:$C$2628,$B33&amp;"W*"),"")</f>
        <v/>
      </c>
      <c r="N33" s="60" t="str">
        <f>IFERROR(SUMIFS(Consolidated!$F$2:$F$2628,Consolidated!$A$2:$A$2628,"ST",Consolidated!$C$2:$C$2628,$B33&amp;"W*")/(2*COUNTIFS(Consolidated!$A$2:$A$2628,"ST",Consolidated!$C$2:$C$2628,$B33&amp;"W*")),"")</f>
        <v/>
      </c>
      <c r="O33" s="60" t="str">
        <f>IFERROR(COUNTIFS(Consolidated!$A$2:$A$2628,"ST",Consolidated!$C$2:$C$2628,$B33&amp;"W*",Consolidated!G$2:G$2628,1)/COUNTIFS(Consolidated!$A$2:$A$2628,"ST",Consolidated!$C$2:$C$2628,$B33&amp;"W*"),"")</f>
        <v/>
      </c>
    </row>
    <row r="34" spans="1:15" ht="15" customHeight="1">
      <c r="A34" s="7">
        <v>33</v>
      </c>
      <c r="B34" s="7" t="s">
        <v>2972</v>
      </c>
      <c r="C34" s="7" t="s">
        <v>6752</v>
      </c>
      <c r="D34" s="59">
        <f>IFERROR(COUNTIFS(Consolidated!$A$2:$A$2628,"HDC",Consolidated!$C$2:$C$2628,$B34&amp;"W*",Consolidated!D$2:D$2628,1)/COUNTIFS(Consolidated!$A$2:$A$2628,"HDC",Consolidated!$C$2:$C$2628,$B34&amp;"W*"),"")</f>
        <v>1</v>
      </c>
      <c r="E34" s="59">
        <f>IFERROR(COUNTIFS(Consolidated!$A$2:$A$2628,"HDC",Consolidated!$C$2:$C$2628,$B34&amp;"W*",Consolidated!E$2:E$2628,1)/COUNTIFS(Consolidated!$A$2:$A$2628,"HDC",Consolidated!$C$2:$C$2628,$B34&amp;"W*"),"")</f>
        <v>0.5</v>
      </c>
      <c r="F34" s="59">
        <f>IFERROR(SUMIFS(Consolidated!$F$2:$F$2628,Consolidated!$A$2:$A$2628,"HDC",Consolidated!$C$2:$C$2628,$B34&amp;"W*")/(2*COUNTIFS(Consolidated!$A$2:$A$2628,"HDC",Consolidated!$C$2:$C$2628,$B34&amp;"W*")),"")</f>
        <v>0.25</v>
      </c>
      <c r="G34" s="59">
        <f>IFERROR(COUNTIFS(Consolidated!$A$2:$A$2628,"HDC",Consolidated!$C$2:$C$2628,$B34&amp;"W*",Consolidated!G$2:G$2628,1)/COUNTIFS(Consolidated!$A$2:$A$2628,"HDC",Consolidated!$C$2:$C$2628,$B34&amp;"W*"),"")</f>
        <v>0</v>
      </c>
      <c r="H34" s="49">
        <f>IFERROR(COUNTIFS(Consolidated!$A$2:$A$2628,"NAUTICS",Consolidated!$C$2:$C$2628,$B34&amp;"W*",Consolidated!D$2:D$2628,1)/COUNTIFS(Consolidated!$A$2:$A$2628,"NAUTICS",Consolidated!$C$2:$C$2628,$B34&amp;"W*"),"")</f>
        <v>0.95454545454545459</v>
      </c>
      <c r="I34" s="49">
        <f>IFERROR(COUNTIFS(Consolidated!$A$2:$A$2628,"NAUTICS",Consolidated!$C$2:$C$2628,$B34&amp;"W*",Consolidated!E$2:E$2628,1)/COUNTIFS(Consolidated!$A$2:$A$2628,"NAUTICS",Consolidated!$C$2:$C$2628,$B34&amp;"W*"),"")</f>
        <v>0.95454545454545459</v>
      </c>
      <c r="J34" s="49">
        <f>IFERROR(SUMIFS(Consolidated!$F$2:$F$2628,Consolidated!$A$2:$A$2628,"NAUTICS",Consolidated!$C$2:$C$2628,$B34&amp;"W*")/(2*COUNTIFS(Consolidated!$A$2:$A$2628,"NAUTICS",Consolidated!$C$2:$C$2628,$B34&amp;"W*")),"")</f>
        <v>0.19696969696969696</v>
      </c>
      <c r="K34" s="49">
        <f>IFERROR(COUNTIFS(Consolidated!$A$2:$A$2628,"NAUTICS",Consolidated!$C$2:$C$2628,$B34&amp;"W*",Consolidated!G$2:G$2628,1)/COUNTIFS(Consolidated!$A$2:$A$2628,"NAUTICS",Consolidated!$C$2:$C$2628,$B34&amp;"W*"),"")</f>
        <v>0</v>
      </c>
      <c r="L34" s="60" t="str">
        <f>IFERROR(COUNTIFS(Consolidated!$A$2:$A$2628,"ST",Consolidated!$C$2:$C$2628,$B34&amp;"W*",Consolidated!D$2:D$2628,1)/COUNTIFS(Consolidated!$A$2:$A$2628,"ST",Consolidated!$C$2:$C$2628,$B34&amp;"W*"),"")</f>
        <v/>
      </c>
      <c r="M34" s="60" t="str">
        <f>IFERROR(COUNTIFS(Consolidated!$A$2:$A$2628,"ST",Consolidated!$C$2:$C$2628,$B34&amp;"W*",Consolidated!E$2:E$2628,1)/COUNTIFS(Consolidated!$A$2:$A$2628,"ST",Consolidated!$C$2:$C$2628,$B34&amp;"W*"),"")</f>
        <v/>
      </c>
      <c r="N34" s="60" t="str">
        <f>IFERROR(SUMIFS(Consolidated!$F$2:$F$2628,Consolidated!$A$2:$A$2628,"ST",Consolidated!$C$2:$C$2628,$B34&amp;"W*")/(2*COUNTIFS(Consolidated!$A$2:$A$2628,"ST",Consolidated!$C$2:$C$2628,$B34&amp;"W*")),"")</f>
        <v/>
      </c>
      <c r="O34" s="60" t="str">
        <f>IFERROR(COUNTIFS(Consolidated!$A$2:$A$2628,"ST",Consolidated!$C$2:$C$2628,$B34&amp;"W*",Consolidated!G$2:G$2628,1)/COUNTIFS(Consolidated!$A$2:$A$2628,"ST",Consolidated!$C$2:$C$2628,$B34&amp;"W*"),"")</f>
        <v/>
      </c>
    </row>
    <row r="35" spans="1:15" ht="15" customHeight="1">
      <c r="A35" s="7">
        <v>34</v>
      </c>
      <c r="B35" s="7" t="s">
        <v>3721</v>
      </c>
      <c r="C35" s="7" t="s">
        <v>6811</v>
      </c>
      <c r="D35" s="59">
        <f>IFERROR(COUNTIFS(Consolidated!$A$2:$A$2628,"HDC",Consolidated!$C$2:$C$2628,$B35&amp;"W*",Consolidated!D$2:D$2628,1)/COUNTIFS(Consolidated!$A$2:$A$2628,"HDC",Consolidated!$C$2:$C$2628,$B35&amp;"W*"),"")</f>
        <v>1</v>
      </c>
      <c r="E35" s="59">
        <f>IFERROR(COUNTIFS(Consolidated!$A$2:$A$2628,"HDC",Consolidated!$C$2:$C$2628,$B35&amp;"W*",Consolidated!E$2:E$2628,1)/COUNTIFS(Consolidated!$A$2:$A$2628,"HDC",Consolidated!$C$2:$C$2628,$B35&amp;"W*"),"")</f>
        <v>1</v>
      </c>
      <c r="F35" s="59">
        <f>IFERROR(SUMIFS(Consolidated!$F$2:$F$2628,Consolidated!$A$2:$A$2628,"HDC",Consolidated!$C$2:$C$2628,$B35&amp;"W*")/(2*COUNTIFS(Consolidated!$A$2:$A$2628,"HDC",Consolidated!$C$2:$C$2628,$B35&amp;"W*")),"")</f>
        <v>0.5</v>
      </c>
      <c r="G35" s="59">
        <f>IFERROR(COUNTIFS(Consolidated!$A$2:$A$2628,"HDC",Consolidated!$C$2:$C$2628,$B35&amp;"W*",Consolidated!G$2:G$2628,1)/COUNTIFS(Consolidated!$A$2:$A$2628,"HDC",Consolidated!$C$2:$C$2628,$B35&amp;"W*"),"")</f>
        <v>0</v>
      </c>
      <c r="H35" s="49">
        <f>IFERROR(COUNTIFS(Consolidated!$A$2:$A$2628,"NAUTICS",Consolidated!$C$2:$C$2628,$B35&amp;"W*",Consolidated!D$2:D$2628,1)/COUNTIFS(Consolidated!$A$2:$A$2628,"NAUTICS",Consolidated!$C$2:$C$2628,$B35&amp;"W*"),"")</f>
        <v>1</v>
      </c>
      <c r="I35" s="49">
        <f>IFERROR(COUNTIFS(Consolidated!$A$2:$A$2628,"NAUTICS",Consolidated!$C$2:$C$2628,$B35&amp;"W*",Consolidated!E$2:E$2628,1)/COUNTIFS(Consolidated!$A$2:$A$2628,"NAUTICS",Consolidated!$C$2:$C$2628,$B35&amp;"W*"),"")</f>
        <v>1</v>
      </c>
      <c r="J35" s="49">
        <f>IFERROR(SUMIFS(Consolidated!$F$2:$F$2628,Consolidated!$A$2:$A$2628,"NAUTICS",Consolidated!$C$2:$C$2628,$B35&amp;"W*")/(2*COUNTIFS(Consolidated!$A$2:$A$2628,"NAUTICS",Consolidated!$C$2:$C$2628,$B35&amp;"W*")),"")</f>
        <v>0</v>
      </c>
      <c r="K35" s="49">
        <f>IFERROR(COUNTIFS(Consolidated!$A$2:$A$2628,"NAUTICS",Consolidated!$C$2:$C$2628,$B35&amp;"W*",Consolidated!G$2:G$2628,1)/COUNTIFS(Consolidated!$A$2:$A$2628,"NAUTICS",Consolidated!$C$2:$C$2628,$B35&amp;"W*"),"")</f>
        <v>0</v>
      </c>
      <c r="L35" s="60" t="str">
        <f>IFERROR(COUNTIFS(Consolidated!$A$2:$A$2628,"ST",Consolidated!$C$2:$C$2628,$B35&amp;"W*",Consolidated!D$2:D$2628,1)/COUNTIFS(Consolidated!$A$2:$A$2628,"ST",Consolidated!$C$2:$C$2628,$B35&amp;"W*"),"")</f>
        <v/>
      </c>
      <c r="M35" s="60" t="str">
        <f>IFERROR(COUNTIFS(Consolidated!$A$2:$A$2628,"ST",Consolidated!$C$2:$C$2628,$B35&amp;"W*",Consolidated!E$2:E$2628,1)/COUNTIFS(Consolidated!$A$2:$A$2628,"ST",Consolidated!$C$2:$C$2628,$B35&amp;"W*"),"")</f>
        <v/>
      </c>
      <c r="N35" s="60" t="str">
        <f>IFERROR(SUMIFS(Consolidated!$F$2:$F$2628,Consolidated!$A$2:$A$2628,"ST",Consolidated!$C$2:$C$2628,$B35&amp;"W*")/(2*COUNTIFS(Consolidated!$A$2:$A$2628,"ST",Consolidated!$C$2:$C$2628,$B35&amp;"W*")),"")</f>
        <v/>
      </c>
      <c r="O35" s="60" t="str">
        <f>IFERROR(COUNTIFS(Consolidated!$A$2:$A$2628,"ST",Consolidated!$C$2:$C$2628,$B35&amp;"W*",Consolidated!G$2:G$2628,1)/COUNTIFS(Consolidated!$A$2:$A$2628,"ST",Consolidated!$C$2:$C$2628,$B35&amp;"W*"),"")</f>
        <v/>
      </c>
    </row>
    <row r="36" spans="1:15" ht="15" customHeight="1">
      <c r="A36" s="7">
        <v>35</v>
      </c>
      <c r="B36" s="7" t="s">
        <v>3764</v>
      </c>
      <c r="C36" s="7" t="s">
        <v>6870</v>
      </c>
      <c r="D36" s="59">
        <f>IFERROR(COUNTIFS(Consolidated!$A$2:$A$2628,"HDC",Consolidated!$C$2:$C$2628,$B36&amp;"W*",Consolidated!D$2:D$2628,1)/COUNTIFS(Consolidated!$A$2:$A$2628,"HDC",Consolidated!$C$2:$C$2628,$B36&amp;"W*"),"")</f>
        <v>0.86956521739130432</v>
      </c>
      <c r="E36" s="59">
        <f>IFERROR(COUNTIFS(Consolidated!$A$2:$A$2628,"HDC",Consolidated!$C$2:$C$2628,$B36&amp;"W*",Consolidated!E$2:E$2628,1)/COUNTIFS(Consolidated!$A$2:$A$2628,"HDC",Consolidated!$C$2:$C$2628,$B36&amp;"W*"),"")</f>
        <v>0.82608695652173914</v>
      </c>
      <c r="F36" s="59">
        <f>IFERROR(SUMIFS(Consolidated!$F$2:$F$2628,Consolidated!$A$2:$A$2628,"HDC",Consolidated!$C$2:$C$2628,$B36&amp;"W*")/(2*COUNTIFS(Consolidated!$A$2:$A$2628,"HDC",Consolidated!$C$2:$C$2628,$B36&amp;"W*")),"")</f>
        <v>0.5</v>
      </c>
      <c r="G36" s="59">
        <f>IFERROR(COUNTIFS(Consolidated!$A$2:$A$2628,"HDC",Consolidated!$C$2:$C$2628,$B36&amp;"W*",Consolidated!G$2:G$2628,1)/COUNTIFS(Consolidated!$A$2:$A$2628,"HDC",Consolidated!$C$2:$C$2628,$B36&amp;"W*"),"")</f>
        <v>0</v>
      </c>
      <c r="H36" s="49">
        <f>IFERROR(COUNTIFS(Consolidated!$A$2:$A$2628,"NAUTICS",Consolidated!$C$2:$C$2628,$B36&amp;"W*",Consolidated!D$2:D$2628,1)/COUNTIFS(Consolidated!$A$2:$A$2628,"NAUTICS",Consolidated!$C$2:$C$2628,$B36&amp;"W*"),"")</f>
        <v>0.75</v>
      </c>
      <c r="I36" s="49">
        <f>IFERROR(COUNTIFS(Consolidated!$A$2:$A$2628,"NAUTICS",Consolidated!$C$2:$C$2628,$B36&amp;"W*",Consolidated!E$2:E$2628,1)/COUNTIFS(Consolidated!$A$2:$A$2628,"NAUTICS",Consolidated!$C$2:$C$2628,$B36&amp;"W*"),"")</f>
        <v>0.75</v>
      </c>
      <c r="J36" s="49">
        <f>IFERROR(SUMIFS(Consolidated!$F$2:$F$2628,Consolidated!$A$2:$A$2628,"NAUTICS",Consolidated!$C$2:$C$2628,$B36&amp;"W*")/(2*COUNTIFS(Consolidated!$A$2:$A$2628,"NAUTICS",Consolidated!$C$2:$C$2628,$B36&amp;"W*")),"")</f>
        <v>0.20833333333333334</v>
      </c>
      <c r="K36" s="49">
        <f>IFERROR(COUNTIFS(Consolidated!$A$2:$A$2628,"NAUTICS",Consolidated!$C$2:$C$2628,$B36&amp;"W*",Consolidated!G$2:G$2628,1)/COUNTIFS(Consolidated!$A$2:$A$2628,"NAUTICS",Consolidated!$C$2:$C$2628,$B36&amp;"W*"),"")</f>
        <v>0</v>
      </c>
      <c r="L36" s="60" t="str">
        <f>IFERROR(COUNTIFS(Consolidated!$A$2:$A$2628,"ST",Consolidated!$C$2:$C$2628,$B36&amp;"W*",Consolidated!D$2:D$2628,1)/COUNTIFS(Consolidated!$A$2:$A$2628,"ST",Consolidated!$C$2:$C$2628,$B36&amp;"W*"),"")</f>
        <v/>
      </c>
      <c r="M36" s="60" t="str">
        <f>IFERROR(COUNTIFS(Consolidated!$A$2:$A$2628,"ST",Consolidated!$C$2:$C$2628,$B36&amp;"W*",Consolidated!E$2:E$2628,1)/COUNTIFS(Consolidated!$A$2:$A$2628,"ST",Consolidated!$C$2:$C$2628,$B36&amp;"W*"),"")</f>
        <v/>
      </c>
      <c r="N36" s="60" t="str">
        <f>IFERROR(SUMIFS(Consolidated!$F$2:$F$2628,Consolidated!$A$2:$A$2628,"ST",Consolidated!$C$2:$C$2628,$B36&amp;"W*")/(2*COUNTIFS(Consolidated!$A$2:$A$2628,"ST",Consolidated!$C$2:$C$2628,$B36&amp;"W*")),"")</f>
        <v/>
      </c>
      <c r="O36" s="60" t="str">
        <f>IFERROR(COUNTIFS(Consolidated!$A$2:$A$2628,"ST",Consolidated!$C$2:$C$2628,$B36&amp;"W*",Consolidated!G$2:G$2628,1)/COUNTIFS(Consolidated!$A$2:$A$2628,"ST",Consolidated!$C$2:$C$2628,$B36&amp;"W*"),"")</f>
        <v/>
      </c>
    </row>
    <row r="37" spans="1:15" ht="15" customHeight="1">
      <c r="A37" s="7">
        <v>36</v>
      </c>
      <c r="B37" s="7" t="s">
        <v>3882</v>
      </c>
      <c r="C37" s="7" t="s">
        <v>6933</v>
      </c>
      <c r="D37" s="59">
        <f>IFERROR(COUNTIFS(Consolidated!$A$2:$A$2628,"HDC",Consolidated!$C$2:$C$2628,$B37&amp;"W*",Consolidated!D$2:D$2628,1)/COUNTIFS(Consolidated!$A$2:$A$2628,"HDC",Consolidated!$C$2:$C$2628,$B37&amp;"W*"),"")</f>
        <v>1</v>
      </c>
      <c r="E37" s="59">
        <f>IFERROR(COUNTIFS(Consolidated!$A$2:$A$2628,"HDC",Consolidated!$C$2:$C$2628,$B37&amp;"W*",Consolidated!E$2:E$2628,1)/COUNTIFS(Consolidated!$A$2:$A$2628,"HDC",Consolidated!$C$2:$C$2628,$B37&amp;"W*"),"")</f>
        <v>0.45714285714285713</v>
      </c>
      <c r="F37" s="59">
        <f>IFERROR(SUMIFS(Consolidated!$F$2:$F$2628,Consolidated!$A$2:$A$2628,"HDC",Consolidated!$C$2:$C$2628,$B37&amp;"W*")/(2*COUNTIFS(Consolidated!$A$2:$A$2628,"HDC",Consolidated!$C$2:$C$2628,$B37&amp;"W*")),"")</f>
        <v>2.8571428571428571E-2</v>
      </c>
      <c r="G37" s="59">
        <f>IFERROR(COUNTIFS(Consolidated!$A$2:$A$2628,"HDC",Consolidated!$C$2:$C$2628,$B37&amp;"W*",Consolidated!G$2:G$2628,1)/COUNTIFS(Consolidated!$A$2:$A$2628,"HDC",Consolidated!$C$2:$C$2628,$B37&amp;"W*"),"")</f>
        <v>0</v>
      </c>
      <c r="H37" s="49">
        <f>IFERROR(COUNTIFS(Consolidated!$A$2:$A$2628,"NAUTICS",Consolidated!$C$2:$C$2628,$B37&amp;"W*",Consolidated!D$2:D$2628,1)/COUNTIFS(Consolidated!$A$2:$A$2628,"NAUTICS",Consolidated!$C$2:$C$2628,$B37&amp;"W*"),"")</f>
        <v>0.27272727272727271</v>
      </c>
      <c r="I37" s="49">
        <f>IFERROR(COUNTIFS(Consolidated!$A$2:$A$2628,"NAUTICS",Consolidated!$C$2:$C$2628,$B37&amp;"W*",Consolidated!E$2:E$2628,1)/COUNTIFS(Consolidated!$A$2:$A$2628,"NAUTICS",Consolidated!$C$2:$C$2628,$B37&amp;"W*"),"")</f>
        <v>0.27272727272727271</v>
      </c>
      <c r="J37" s="49">
        <f>IFERROR(SUMIFS(Consolidated!$F$2:$F$2628,Consolidated!$A$2:$A$2628,"NAUTICS",Consolidated!$C$2:$C$2628,$B37&amp;"W*")/(2*COUNTIFS(Consolidated!$A$2:$A$2628,"NAUTICS",Consolidated!$C$2:$C$2628,$B37&amp;"W*")),"")</f>
        <v>0</v>
      </c>
      <c r="K37" s="49">
        <f>IFERROR(COUNTIFS(Consolidated!$A$2:$A$2628,"NAUTICS",Consolidated!$C$2:$C$2628,$B37&amp;"W*",Consolidated!G$2:G$2628,1)/COUNTIFS(Consolidated!$A$2:$A$2628,"NAUTICS",Consolidated!$C$2:$C$2628,$B37&amp;"W*"),"")</f>
        <v>0</v>
      </c>
      <c r="L37" s="60" t="str">
        <f>IFERROR(COUNTIFS(Consolidated!$A$2:$A$2628,"ST",Consolidated!$C$2:$C$2628,$B37&amp;"W*",Consolidated!D$2:D$2628,1)/COUNTIFS(Consolidated!$A$2:$A$2628,"ST",Consolidated!$C$2:$C$2628,$B37&amp;"W*"),"")</f>
        <v/>
      </c>
      <c r="M37" s="60" t="str">
        <f>IFERROR(COUNTIFS(Consolidated!$A$2:$A$2628,"ST",Consolidated!$C$2:$C$2628,$B37&amp;"W*",Consolidated!E$2:E$2628,1)/COUNTIFS(Consolidated!$A$2:$A$2628,"ST",Consolidated!$C$2:$C$2628,$B37&amp;"W*"),"")</f>
        <v/>
      </c>
      <c r="N37" s="60" t="str">
        <f>IFERROR(SUMIFS(Consolidated!$F$2:$F$2628,Consolidated!$A$2:$A$2628,"ST",Consolidated!$C$2:$C$2628,$B37&amp;"W*")/(2*COUNTIFS(Consolidated!$A$2:$A$2628,"ST",Consolidated!$C$2:$C$2628,$B37&amp;"W*")),"")</f>
        <v/>
      </c>
      <c r="O37" s="60" t="str">
        <f>IFERROR(COUNTIFS(Consolidated!$A$2:$A$2628,"ST",Consolidated!$C$2:$C$2628,$B37&amp;"W*",Consolidated!G$2:G$2628,1)/COUNTIFS(Consolidated!$A$2:$A$2628,"ST",Consolidated!$C$2:$C$2628,$B37&amp;"W*"),"")</f>
        <v/>
      </c>
    </row>
    <row r="38" spans="1:15" ht="15" customHeight="1">
      <c r="A38" s="7">
        <v>37</v>
      </c>
      <c r="B38" s="7" t="s">
        <v>3972</v>
      </c>
      <c r="C38" s="7" t="s">
        <v>6977</v>
      </c>
      <c r="D38" s="59">
        <f>IFERROR(COUNTIFS(Consolidated!$A$2:$A$2628,"HDC",Consolidated!$C$2:$C$2628,$B38&amp;"W*",Consolidated!D$2:D$2628,1)/COUNTIFS(Consolidated!$A$2:$A$2628,"HDC",Consolidated!$C$2:$C$2628,$B38&amp;"W*"),"")</f>
        <v>1</v>
      </c>
      <c r="E38" s="59">
        <f>IFERROR(COUNTIFS(Consolidated!$A$2:$A$2628,"HDC",Consolidated!$C$2:$C$2628,$B38&amp;"W*",Consolidated!E$2:E$2628,1)/COUNTIFS(Consolidated!$A$2:$A$2628,"HDC",Consolidated!$C$2:$C$2628,$B38&amp;"W*"),"")</f>
        <v>0.33333333333333331</v>
      </c>
      <c r="F38" s="59">
        <f>IFERROR(SUMIFS(Consolidated!$F$2:$F$2628,Consolidated!$A$2:$A$2628,"HDC",Consolidated!$C$2:$C$2628,$B38&amp;"W*")/(2*COUNTIFS(Consolidated!$A$2:$A$2628,"HDC",Consolidated!$C$2:$C$2628,$B38&amp;"W*")),"")</f>
        <v>0.16666666666666666</v>
      </c>
      <c r="G38" s="59">
        <f>IFERROR(COUNTIFS(Consolidated!$A$2:$A$2628,"HDC",Consolidated!$C$2:$C$2628,$B38&amp;"W*",Consolidated!G$2:G$2628,1)/COUNTIFS(Consolidated!$A$2:$A$2628,"HDC",Consolidated!$C$2:$C$2628,$B38&amp;"W*"),"")</f>
        <v>0</v>
      </c>
      <c r="H38" s="49">
        <f>IFERROR(COUNTIFS(Consolidated!$A$2:$A$2628,"NAUTICS",Consolidated!$C$2:$C$2628,$B38&amp;"W*",Consolidated!D$2:D$2628,1)/COUNTIFS(Consolidated!$A$2:$A$2628,"NAUTICS",Consolidated!$C$2:$C$2628,$B38&amp;"W*"),"")</f>
        <v>1</v>
      </c>
      <c r="I38" s="49">
        <f>IFERROR(COUNTIFS(Consolidated!$A$2:$A$2628,"NAUTICS",Consolidated!$C$2:$C$2628,$B38&amp;"W*",Consolidated!E$2:E$2628,1)/COUNTIFS(Consolidated!$A$2:$A$2628,"NAUTICS",Consolidated!$C$2:$C$2628,$B38&amp;"W*"),"")</f>
        <v>1</v>
      </c>
      <c r="J38" s="49">
        <f>IFERROR(SUMIFS(Consolidated!$F$2:$F$2628,Consolidated!$A$2:$A$2628,"NAUTICS",Consolidated!$C$2:$C$2628,$B38&amp;"W*")/(2*COUNTIFS(Consolidated!$A$2:$A$2628,"NAUTICS",Consolidated!$C$2:$C$2628,$B38&amp;"W*")),"")</f>
        <v>0.5</v>
      </c>
      <c r="K38" s="49">
        <f>IFERROR(COUNTIFS(Consolidated!$A$2:$A$2628,"NAUTICS",Consolidated!$C$2:$C$2628,$B38&amp;"W*",Consolidated!G$2:G$2628,1)/COUNTIFS(Consolidated!$A$2:$A$2628,"NAUTICS",Consolidated!$C$2:$C$2628,$B38&amp;"W*"),"")</f>
        <v>0</v>
      </c>
      <c r="L38" s="60" t="str">
        <f>IFERROR(COUNTIFS(Consolidated!$A$2:$A$2628,"ST",Consolidated!$C$2:$C$2628,$B38&amp;"W*",Consolidated!D$2:D$2628,1)/COUNTIFS(Consolidated!$A$2:$A$2628,"ST",Consolidated!$C$2:$C$2628,$B38&amp;"W*"),"")</f>
        <v/>
      </c>
      <c r="M38" s="60" t="str">
        <f>IFERROR(COUNTIFS(Consolidated!$A$2:$A$2628,"ST",Consolidated!$C$2:$C$2628,$B38&amp;"W*",Consolidated!E$2:E$2628,1)/COUNTIFS(Consolidated!$A$2:$A$2628,"ST",Consolidated!$C$2:$C$2628,$B38&amp;"W*"),"")</f>
        <v/>
      </c>
      <c r="N38" s="60" t="str">
        <f>IFERROR(SUMIFS(Consolidated!$F$2:$F$2628,Consolidated!$A$2:$A$2628,"ST",Consolidated!$C$2:$C$2628,$B38&amp;"W*")/(2*COUNTIFS(Consolidated!$A$2:$A$2628,"ST",Consolidated!$C$2:$C$2628,$B38&amp;"W*")),"")</f>
        <v/>
      </c>
      <c r="O38" s="60" t="str">
        <f>IFERROR(COUNTIFS(Consolidated!$A$2:$A$2628,"ST",Consolidated!$C$2:$C$2628,$B38&amp;"W*",Consolidated!G$2:G$2628,1)/COUNTIFS(Consolidated!$A$2:$A$2628,"ST",Consolidated!$C$2:$C$2628,$B38&amp;"W*"),"")</f>
        <v/>
      </c>
    </row>
    <row r="39" spans="1:15" ht="15" customHeight="1">
      <c r="A39" s="7">
        <v>38</v>
      </c>
      <c r="B39" s="7" t="s">
        <v>3990</v>
      </c>
      <c r="C39" s="7" t="s">
        <v>7032</v>
      </c>
      <c r="D39" s="59">
        <f>IFERROR(COUNTIFS(Consolidated!$A$2:$A$2628,"HDC",Consolidated!$C$2:$C$2628,$B39&amp;"W*",Consolidated!D$2:D$2628,1)/COUNTIFS(Consolidated!$A$2:$A$2628,"HDC",Consolidated!$C$2:$C$2628,$B39&amp;"W*"),"")</f>
        <v>1</v>
      </c>
      <c r="E39" s="59">
        <f>IFERROR(COUNTIFS(Consolidated!$A$2:$A$2628,"HDC",Consolidated!$C$2:$C$2628,$B39&amp;"W*",Consolidated!E$2:E$2628,1)/COUNTIFS(Consolidated!$A$2:$A$2628,"HDC",Consolidated!$C$2:$C$2628,$B39&amp;"W*"),"")</f>
        <v>0.68292682926829273</v>
      </c>
      <c r="F39" s="59">
        <f>IFERROR(SUMIFS(Consolidated!$F$2:$F$2628,Consolidated!$A$2:$A$2628,"HDC",Consolidated!$C$2:$C$2628,$B39&amp;"W*")/(2*COUNTIFS(Consolidated!$A$2:$A$2628,"HDC",Consolidated!$C$2:$C$2628,$B39&amp;"W*")),"")</f>
        <v>0.18292682926829268</v>
      </c>
      <c r="G39" s="59">
        <f>IFERROR(COUNTIFS(Consolidated!$A$2:$A$2628,"HDC",Consolidated!$C$2:$C$2628,$B39&amp;"W*",Consolidated!G$2:G$2628,1)/COUNTIFS(Consolidated!$A$2:$A$2628,"HDC",Consolidated!$C$2:$C$2628,$B39&amp;"W*"),"")</f>
        <v>0</v>
      </c>
      <c r="H39" s="49">
        <f>IFERROR(COUNTIFS(Consolidated!$A$2:$A$2628,"NAUTICS",Consolidated!$C$2:$C$2628,$B39&amp;"W*",Consolidated!D$2:D$2628,1)/COUNTIFS(Consolidated!$A$2:$A$2628,"NAUTICS",Consolidated!$C$2:$C$2628,$B39&amp;"W*"),"")</f>
        <v>0.86046511627906974</v>
      </c>
      <c r="I39" s="49">
        <f>IFERROR(COUNTIFS(Consolidated!$A$2:$A$2628,"NAUTICS",Consolidated!$C$2:$C$2628,$B39&amp;"W*",Consolidated!E$2:E$2628,1)/COUNTIFS(Consolidated!$A$2:$A$2628,"NAUTICS",Consolidated!$C$2:$C$2628,$B39&amp;"W*"),"")</f>
        <v>0.86046511627906974</v>
      </c>
      <c r="J39" s="49">
        <f>IFERROR(SUMIFS(Consolidated!$F$2:$F$2628,Consolidated!$A$2:$A$2628,"NAUTICS",Consolidated!$C$2:$C$2628,$B39&amp;"W*")/(2*COUNTIFS(Consolidated!$A$2:$A$2628,"NAUTICS",Consolidated!$C$2:$C$2628,$B39&amp;"W*")),"")</f>
        <v>0.43023255813953487</v>
      </c>
      <c r="K39" s="49">
        <f>IFERROR(COUNTIFS(Consolidated!$A$2:$A$2628,"NAUTICS",Consolidated!$C$2:$C$2628,$B39&amp;"W*",Consolidated!G$2:G$2628,1)/COUNTIFS(Consolidated!$A$2:$A$2628,"NAUTICS",Consolidated!$C$2:$C$2628,$B39&amp;"W*"),"")</f>
        <v>0</v>
      </c>
      <c r="L39" s="60" t="str">
        <f>IFERROR(COUNTIFS(Consolidated!$A$2:$A$2628,"ST",Consolidated!$C$2:$C$2628,$B39&amp;"W*",Consolidated!D$2:D$2628,1)/COUNTIFS(Consolidated!$A$2:$A$2628,"ST",Consolidated!$C$2:$C$2628,$B39&amp;"W*"),"")</f>
        <v/>
      </c>
      <c r="M39" s="60" t="str">
        <f>IFERROR(COUNTIFS(Consolidated!$A$2:$A$2628,"ST",Consolidated!$C$2:$C$2628,$B39&amp;"W*",Consolidated!E$2:E$2628,1)/COUNTIFS(Consolidated!$A$2:$A$2628,"ST",Consolidated!$C$2:$C$2628,$B39&amp;"W*"),"")</f>
        <v/>
      </c>
      <c r="N39" s="60" t="str">
        <f>IFERROR(SUMIFS(Consolidated!$F$2:$F$2628,Consolidated!$A$2:$A$2628,"ST",Consolidated!$C$2:$C$2628,$B39&amp;"W*")/(2*COUNTIFS(Consolidated!$A$2:$A$2628,"ST",Consolidated!$C$2:$C$2628,$B39&amp;"W*")),"")</f>
        <v/>
      </c>
      <c r="O39" s="60" t="str">
        <f>IFERROR(COUNTIFS(Consolidated!$A$2:$A$2628,"ST",Consolidated!$C$2:$C$2628,$B39&amp;"W*",Consolidated!G$2:G$2628,1)/COUNTIFS(Consolidated!$A$2:$A$2628,"ST",Consolidated!$C$2:$C$2628,$B39&amp;"W*"),"")</f>
        <v/>
      </c>
    </row>
    <row r="40" spans="1:15" ht="15" customHeight="1">
      <c r="A40" s="7">
        <v>39</v>
      </c>
      <c r="B40" s="7" t="s">
        <v>4261</v>
      </c>
      <c r="C40" s="7" t="s">
        <v>7104</v>
      </c>
      <c r="D40" s="59">
        <f>IFERROR(COUNTIFS(Consolidated!$A$2:$A$2628,"HDC",Consolidated!$C$2:$C$2628,$B40&amp;"W*",Consolidated!D$2:D$2628,1)/COUNTIFS(Consolidated!$A$2:$A$2628,"HDC",Consolidated!$C$2:$C$2628,$B40&amp;"W*"),"")</f>
        <v>1</v>
      </c>
      <c r="E40" s="59">
        <f>IFERROR(COUNTIFS(Consolidated!$A$2:$A$2628,"HDC",Consolidated!$C$2:$C$2628,$B40&amp;"W*",Consolidated!E$2:E$2628,1)/COUNTIFS(Consolidated!$A$2:$A$2628,"HDC",Consolidated!$C$2:$C$2628,$B40&amp;"W*"),"")</f>
        <v>1</v>
      </c>
      <c r="F40" s="59">
        <f>IFERROR(SUMIFS(Consolidated!$F$2:$F$2628,Consolidated!$A$2:$A$2628,"HDC",Consolidated!$C$2:$C$2628,$B40&amp;"W*")/(2*COUNTIFS(Consolidated!$A$2:$A$2628,"HDC",Consolidated!$C$2:$C$2628,$B40&amp;"W*")),"")</f>
        <v>0.5</v>
      </c>
      <c r="G40" s="59">
        <f>IFERROR(COUNTIFS(Consolidated!$A$2:$A$2628,"HDC",Consolidated!$C$2:$C$2628,$B40&amp;"W*",Consolidated!G$2:G$2628,1)/COUNTIFS(Consolidated!$A$2:$A$2628,"HDC",Consolidated!$C$2:$C$2628,$B40&amp;"W*"),"")</f>
        <v>0</v>
      </c>
      <c r="H40" s="49">
        <f>IFERROR(COUNTIFS(Consolidated!$A$2:$A$2628,"NAUTICS",Consolidated!$C$2:$C$2628,$B40&amp;"W*",Consolidated!D$2:D$2628,1)/COUNTIFS(Consolidated!$A$2:$A$2628,"NAUTICS",Consolidated!$C$2:$C$2628,$B40&amp;"W*"),"")</f>
        <v>1</v>
      </c>
      <c r="I40" s="49">
        <f>IFERROR(COUNTIFS(Consolidated!$A$2:$A$2628,"NAUTICS",Consolidated!$C$2:$C$2628,$B40&amp;"W*",Consolidated!E$2:E$2628,1)/COUNTIFS(Consolidated!$A$2:$A$2628,"NAUTICS",Consolidated!$C$2:$C$2628,$B40&amp;"W*"),"")</f>
        <v>1</v>
      </c>
      <c r="J40" s="49">
        <f>IFERROR(SUMIFS(Consolidated!$F$2:$F$2628,Consolidated!$A$2:$A$2628,"NAUTICS",Consolidated!$C$2:$C$2628,$B40&amp;"W*")/(2*COUNTIFS(Consolidated!$A$2:$A$2628,"NAUTICS",Consolidated!$C$2:$C$2628,$B40&amp;"W*")),"")</f>
        <v>0</v>
      </c>
      <c r="K40" s="49">
        <f>IFERROR(COUNTIFS(Consolidated!$A$2:$A$2628,"NAUTICS",Consolidated!$C$2:$C$2628,$B40&amp;"W*",Consolidated!G$2:G$2628,1)/COUNTIFS(Consolidated!$A$2:$A$2628,"NAUTICS",Consolidated!$C$2:$C$2628,$B40&amp;"W*"),"")</f>
        <v>0</v>
      </c>
      <c r="L40" s="60" t="str">
        <f>IFERROR(COUNTIFS(Consolidated!$A$2:$A$2628,"ST",Consolidated!$C$2:$C$2628,$B40&amp;"W*",Consolidated!D$2:D$2628,1)/COUNTIFS(Consolidated!$A$2:$A$2628,"ST",Consolidated!$C$2:$C$2628,$B40&amp;"W*"),"")</f>
        <v/>
      </c>
      <c r="M40" s="60" t="str">
        <f>IFERROR(COUNTIFS(Consolidated!$A$2:$A$2628,"ST",Consolidated!$C$2:$C$2628,$B40&amp;"W*",Consolidated!E$2:E$2628,1)/COUNTIFS(Consolidated!$A$2:$A$2628,"ST",Consolidated!$C$2:$C$2628,$B40&amp;"W*"),"")</f>
        <v/>
      </c>
      <c r="N40" s="60" t="str">
        <f>IFERROR(SUMIFS(Consolidated!$F$2:$F$2628,Consolidated!$A$2:$A$2628,"ST",Consolidated!$C$2:$C$2628,$B40&amp;"W*")/(2*COUNTIFS(Consolidated!$A$2:$A$2628,"ST",Consolidated!$C$2:$C$2628,$B40&amp;"W*")),"")</f>
        <v/>
      </c>
      <c r="O40" s="60" t="str">
        <f>IFERROR(COUNTIFS(Consolidated!$A$2:$A$2628,"ST",Consolidated!$C$2:$C$2628,$B40&amp;"W*",Consolidated!G$2:G$2628,1)/COUNTIFS(Consolidated!$A$2:$A$2628,"ST",Consolidated!$C$2:$C$2628,$B40&amp;"W*"),"")</f>
        <v/>
      </c>
    </row>
    <row r="41" spans="1:15" ht="15" customHeight="1">
      <c r="A41" s="7">
        <v>40</v>
      </c>
      <c r="B41" s="7" t="s">
        <v>4272</v>
      </c>
      <c r="C41" s="7" t="s">
        <v>7182</v>
      </c>
      <c r="D41" s="59">
        <f>IFERROR(COUNTIFS(Consolidated!$A$2:$A$2628,"HDC",Consolidated!$C$2:$C$2628,$B41&amp;"W*",Consolidated!D$2:D$2628,1)/COUNTIFS(Consolidated!$A$2:$A$2628,"HDC",Consolidated!$C$2:$C$2628,$B41&amp;"W*"),"")</f>
        <v>0.88888888888888884</v>
      </c>
      <c r="E41" s="59">
        <f>IFERROR(COUNTIFS(Consolidated!$A$2:$A$2628,"HDC",Consolidated!$C$2:$C$2628,$B41&amp;"W*",Consolidated!E$2:E$2628,1)/COUNTIFS(Consolidated!$A$2:$A$2628,"HDC",Consolidated!$C$2:$C$2628,$B41&amp;"W*"),"")</f>
        <v>0.1111111111111111</v>
      </c>
      <c r="F41" s="59">
        <f>IFERROR(SUMIFS(Consolidated!$F$2:$F$2628,Consolidated!$A$2:$A$2628,"HDC",Consolidated!$C$2:$C$2628,$B41&amp;"W*")/(2*COUNTIFS(Consolidated!$A$2:$A$2628,"HDC",Consolidated!$C$2:$C$2628,$B41&amp;"W*")),"")</f>
        <v>5.5555555555555552E-2</v>
      </c>
      <c r="G41" s="59">
        <f>IFERROR(COUNTIFS(Consolidated!$A$2:$A$2628,"HDC",Consolidated!$C$2:$C$2628,$B41&amp;"W*",Consolidated!G$2:G$2628,1)/COUNTIFS(Consolidated!$A$2:$A$2628,"HDC",Consolidated!$C$2:$C$2628,$B41&amp;"W*"),"")</f>
        <v>0</v>
      </c>
      <c r="H41" s="49">
        <f>IFERROR(COUNTIFS(Consolidated!$A$2:$A$2628,"NAUTICS",Consolidated!$C$2:$C$2628,$B41&amp;"W*",Consolidated!D$2:D$2628,1)/COUNTIFS(Consolidated!$A$2:$A$2628,"NAUTICS",Consolidated!$C$2:$C$2628,$B41&amp;"W*"),"")</f>
        <v>1</v>
      </c>
      <c r="I41" s="49">
        <f>IFERROR(COUNTIFS(Consolidated!$A$2:$A$2628,"NAUTICS",Consolidated!$C$2:$C$2628,$B41&amp;"W*",Consolidated!E$2:E$2628,1)/COUNTIFS(Consolidated!$A$2:$A$2628,"NAUTICS",Consolidated!$C$2:$C$2628,$B41&amp;"W*"),"")</f>
        <v>1</v>
      </c>
      <c r="J41" s="49">
        <f>IFERROR(SUMIFS(Consolidated!$F$2:$F$2628,Consolidated!$A$2:$A$2628,"NAUTICS",Consolidated!$C$2:$C$2628,$B41&amp;"W*")/(2*COUNTIFS(Consolidated!$A$2:$A$2628,"NAUTICS",Consolidated!$C$2:$C$2628,$B41&amp;"W*")),"")</f>
        <v>6.25E-2</v>
      </c>
      <c r="K41" s="49">
        <f>IFERROR(COUNTIFS(Consolidated!$A$2:$A$2628,"NAUTICS",Consolidated!$C$2:$C$2628,$B41&amp;"W*",Consolidated!G$2:G$2628,1)/COUNTIFS(Consolidated!$A$2:$A$2628,"NAUTICS",Consolidated!$C$2:$C$2628,$B41&amp;"W*"),"")</f>
        <v>0</v>
      </c>
      <c r="L41" s="60" t="str">
        <f>IFERROR(COUNTIFS(Consolidated!$A$2:$A$2628,"ST",Consolidated!$C$2:$C$2628,$B41&amp;"W*",Consolidated!D$2:D$2628,1)/COUNTIFS(Consolidated!$A$2:$A$2628,"ST",Consolidated!$C$2:$C$2628,$B41&amp;"W*"),"")</f>
        <v/>
      </c>
      <c r="M41" s="60" t="str">
        <f>IFERROR(COUNTIFS(Consolidated!$A$2:$A$2628,"ST",Consolidated!$C$2:$C$2628,$B41&amp;"W*",Consolidated!E$2:E$2628,1)/COUNTIFS(Consolidated!$A$2:$A$2628,"ST",Consolidated!$C$2:$C$2628,$B41&amp;"W*"),"")</f>
        <v/>
      </c>
      <c r="N41" s="60" t="str">
        <f>IFERROR(SUMIFS(Consolidated!$F$2:$F$2628,Consolidated!$A$2:$A$2628,"ST",Consolidated!$C$2:$C$2628,$B41&amp;"W*")/(2*COUNTIFS(Consolidated!$A$2:$A$2628,"ST",Consolidated!$C$2:$C$2628,$B41&amp;"W*")),"")</f>
        <v/>
      </c>
      <c r="O41" s="60" t="str">
        <f>IFERROR(COUNTIFS(Consolidated!$A$2:$A$2628,"ST",Consolidated!$C$2:$C$2628,$B41&amp;"W*",Consolidated!G$2:G$2628,1)/COUNTIFS(Consolidated!$A$2:$A$2628,"ST",Consolidated!$C$2:$C$2628,$B41&amp;"W*"),"")</f>
        <v/>
      </c>
    </row>
    <row r="42" spans="1:15" ht="15" customHeight="1">
      <c r="A42" s="7">
        <v>41</v>
      </c>
      <c r="B42" s="7" t="s">
        <v>4349</v>
      </c>
      <c r="C42" s="7" t="s">
        <v>7259</v>
      </c>
      <c r="D42" s="59">
        <f>IFERROR(COUNTIFS(Consolidated!$A$2:$A$2628,"HDC",Consolidated!$C$2:$C$2628,$B42&amp;"W*",Consolidated!D$2:D$2628,1)/COUNTIFS(Consolidated!$A$2:$A$2628,"HDC",Consolidated!$C$2:$C$2628,$B42&amp;"W*"),"")</f>
        <v>1</v>
      </c>
      <c r="E42" s="59">
        <f>IFERROR(COUNTIFS(Consolidated!$A$2:$A$2628,"HDC",Consolidated!$C$2:$C$2628,$B42&amp;"W*",Consolidated!E$2:E$2628,1)/COUNTIFS(Consolidated!$A$2:$A$2628,"HDC",Consolidated!$C$2:$C$2628,$B42&amp;"W*"),"")</f>
        <v>0.83333333333333337</v>
      </c>
      <c r="F42" s="59">
        <f>IFERROR(SUMIFS(Consolidated!$F$2:$F$2628,Consolidated!$A$2:$A$2628,"HDC",Consolidated!$C$2:$C$2628,$B42&amp;"W*")/(2*COUNTIFS(Consolidated!$A$2:$A$2628,"HDC",Consolidated!$C$2:$C$2628,$B42&amp;"W*")),"")</f>
        <v>0.41666666666666669</v>
      </c>
      <c r="G42" s="59">
        <f>IFERROR(COUNTIFS(Consolidated!$A$2:$A$2628,"HDC",Consolidated!$C$2:$C$2628,$B42&amp;"W*",Consolidated!G$2:G$2628,1)/COUNTIFS(Consolidated!$A$2:$A$2628,"HDC",Consolidated!$C$2:$C$2628,$B42&amp;"W*"),"")</f>
        <v>0</v>
      </c>
      <c r="H42" s="49">
        <f>IFERROR(COUNTIFS(Consolidated!$A$2:$A$2628,"NAUTICS",Consolidated!$C$2:$C$2628,$B42&amp;"W*",Consolidated!D$2:D$2628,1)/COUNTIFS(Consolidated!$A$2:$A$2628,"NAUTICS",Consolidated!$C$2:$C$2628,$B42&amp;"W*"),"")</f>
        <v>0</v>
      </c>
      <c r="I42" s="49">
        <f>IFERROR(COUNTIFS(Consolidated!$A$2:$A$2628,"NAUTICS",Consolidated!$C$2:$C$2628,$B42&amp;"W*",Consolidated!E$2:E$2628,1)/COUNTIFS(Consolidated!$A$2:$A$2628,"NAUTICS",Consolidated!$C$2:$C$2628,$B42&amp;"W*"),"")</f>
        <v>0</v>
      </c>
      <c r="J42" s="49">
        <f>IFERROR(SUMIFS(Consolidated!$F$2:$F$2628,Consolidated!$A$2:$A$2628,"NAUTICS",Consolidated!$C$2:$C$2628,$B42&amp;"W*")/(2*COUNTIFS(Consolidated!$A$2:$A$2628,"NAUTICS",Consolidated!$C$2:$C$2628,$B42&amp;"W*")),"")</f>
        <v>0</v>
      </c>
      <c r="K42" s="49">
        <f>IFERROR(COUNTIFS(Consolidated!$A$2:$A$2628,"NAUTICS",Consolidated!$C$2:$C$2628,$B42&amp;"W*",Consolidated!G$2:G$2628,1)/COUNTIFS(Consolidated!$A$2:$A$2628,"NAUTICS",Consolidated!$C$2:$C$2628,$B42&amp;"W*"),"")</f>
        <v>0</v>
      </c>
      <c r="L42" s="60" t="str">
        <f>IFERROR(COUNTIFS(Consolidated!$A$2:$A$2628,"ST",Consolidated!$C$2:$C$2628,$B42&amp;"W*",Consolidated!D$2:D$2628,1)/COUNTIFS(Consolidated!$A$2:$A$2628,"ST",Consolidated!$C$2:$C$2628,$B42&amp;"W*"),"")</f>
        <v/>
      </c>
      <c r="M42" s="60" t="str">
        <f>IFERROR(COUNTIFS(Consolidated!$A$2:$A$2628,"ST",Consolidated!$C$2:$C$2628,$B42&amp;"W*",Consolidated!E$2:E$2628,1)/COUNTIFS(Consolidated!$A$2:$A$2628,"ST",Consolidated!$C$2:$C$2628,$B42&amp;"W*"),"")</f>
        <v/>
      </c>
      <c r="N42" s="60" t="str">
        <f>IFERROR(SUMIFS(Consolidated!$F$2:$F$2628,Consolidated!$A$2:$A$2628,"ST",Consolidated!$C$2:$C$2628,$B42&amp;"W*")/(2*COUNTIFS(Consolidated!$A$2:$A$2628,"ST",Consolidated!$C$2:$C$2628,$B42&amp;"W*")),"")</f>
        <v/>
      </c>
      <c r="O42" s="60" t="str">
        <f>IFERROR(COUNTIFS(Consolidated!$A$2:$A$2628,"ST",Consolidated!$C$2:$C$2628,$B42&amp;"W*",Consolidated!G$2:G$2628,1)/COUNTIFS(Consolidated!$A$2:$A$2628,"ST",Consolidated!$C$2:$C$2628,$B42&amp;"W*"),"")</f>
        <v/>
      </c>
    </row>
    <row r="43" spans="1:15" ht="15" customHeight="1">
      <c r="A43" s="7">
        <v>42</v>
      </c>
      <c r="B43" s="7" t="s">
        <v>4586</v>
      </c>
      <c r="C43" s="7" t="s">
        <v>7343</v>
      </c>
      <c r="D43" s="59">
        <f>IFERROR(COUNTIFS(Consolidated!$A$2:$A$2628,"HDC",Consolidated!$C$2:$C$2628,$B43&amp;"W*",Consolidated!D$2:D$2628,1)/COUNTIFS(Consolidated!$A$2:$A$2628,"HDC",Consolidated!$C$2:$C$2628,$B43&amp;"W*"),"")</f>
        <v>1</v>
      </c>
      <c r="E43" s="59">
        <f>IFERROR(COUNTIFS(Consolidated!$A$2:$A$2628,"HDC",Consolidated!$C$2:$C$2628,$B43&amp;"W*",Consolidated!E$2:E$2628,1)/COUNTIFS(Consolidated!$A$2:$A$2628,"HDC",Consolidated!$C$2:$C$2628,$B43&amp;"W*"),"")</f>
        <v>1</v>
      </c>
      <c r="F43" s="59">
        <f>IFERROR(SUMIFS(Consolidated!$F$2:$F$2628,Consolidated!$A$2:$A$2628,"HDC",Consolidated!$C$2:$C$2628,$B43&amp;"W*")/(2*COUNTIFS(Consolidated!$A$2:$A$2628,"HDC",Consolidated!$C$2:$C$2628,$B43&amp;"W*")),"")</f>
        <v>0.25</v>
      </c>
      <c r="G43" s="59">
        <f>IFERROR(COUNTIFS(Consolidated!$A$2:$A$2628,"HDC",Consolidated!$C$2:$C$2628,$B43&amp;"W*",Consolidated!G$2:G$2628,1)/COUNTIFS(Consolidated!$A$2:$A$2628,"HDC",Consolidated!$C$2:$C$2628,$B43&amp;"W*"),"")</f>
        <v>0</v>
      </c>
      <c r="H43" s="49">
        <f>IFERROR(COUNTIFS(Consolidated!$A$2:$A$2628,"NAUTICS",Consolidated!$C$2:$C$2628,$B43&amp;"W*",Consolidated!D$2:D$2628,1)/COUNTIFS(Consolidated!$A$2:$A$2628,"NAUTICS",Consolidated!$C$2:$C$2628,$B43&amp;"W*"),"")</f>
        <v>1</v>
      </c>
      <c r="I43" s="49">
        <f>IFERROR(COUNTIFS(Consolidated!$A$2:$A$2628,"NAUTICS",Consolidated!$C$2:$C$2628,$B43&amp;"W*",Consolidated!E$2:E$2628,1)/COUNTIFS(Consolidated!$A$2:$A$2628,"NAUTICS",Consolidated!$C$2:$C$2628,$B43&amp;"W*"),"")</f>
        <v>1</v>
      </c>
      <c r="J43" s="49">
        <f>IFERROR(SUMIFS(Consolidated!$F$2:$F$2628,Consolidated!$A$2:$A$2628,"NAUTICS",Consolidated!$C$2:$C$2628,$B43&amp;"W*")/(2*COUNTIFS(Consolidated!$A$2:$A$2628,"NAUTICS",Consolidated!$C$2:$C$2628,$B43&amp;"W*")),"")</f>
        <v>0</v>
      </c>
      <c r="K43" s="49">
        <f>IFERROR(COUNTIFS(Consolidated!$A$2:$A$2628,"NAUTICS",Consolidated!$C$2:$C$2628,$B43&amp;"W*",Consolidated!G$2:G$2628,1)/COUNTIFS(Consolidated!$A$2:$A$2628,"NAUTICS",Consolidated!$C$2:$C$2628,$B43&amp;"W*"),"")</f>
        <v>0</v>
      </c>
      <c r="L43" s="60" t="str">
        <f>IFERROR(COUNTIFS(Consolidated!$A$2:$A$2628,"ST",Consolidated!$C$2:$C$2628,$B43&amp;"W*",Consolidated!D$2:D$2628,1)/COUNTIFS(Consolidated!$A$2:$A$2628,"ST",Consolidated!$C$2:$C$2628,$B43&amp;"W*"),"")</f>
        <v/>
      </c>
      <c r="M43" s="60" t="str">
        <f>IFERROR(COUNTIFS(Consolidated!$A$2:$A$2628,"ST",Consolidated!$C$2:$C$2628,$B43&amp;"W*",Consolidated!E$2:E$2628,1)/COUNTIFS(Consolidated!$A$2:$A$2628,"ST",Consolidated!$C$2:$C$2628,$B43&amp;"W*"),"")</f>
        <v/>
      </c>
      <c r="N43" s="60" t="str">
        <f>IFERROR(SUMIFS(Consolidated!$F$2:$F$2628,Consolidated!$A$2:$A$2628,"ST",Consolidated!$C$2:$C$2628,$B43&amp;"W*")/(2*COUNTIFS(Consolidated!$A$2:$A$2628,"ST",Consolidated!$C$2:$C$2628,$B43&amp;"W*")),"")</f>
        <v/>
      </c>
      <c r="O43" s="60" t="str">
        <f>IFERROR(COUNTIFS(Consolidated!$A$2:$A$2628,"ST",Consolidated!$C$2:$C$2628,$B43&amp;"W*",Consolidated!G$2:G$2628,1)/COUNTIFS(Consolidated!$A$2:$A$2628,"ST",Consolidated!$C$2:$C$2628,$B43&amp;"W*"),"")</f>
        <v/>
      </c>
    </row>
    <row r="44" spans="1:15" ht="15" customHeight="1">
      <c r="A44" s="7">
        <v>43</v>
      </c>
      <c r="B44" s="7" t="s">
        <v>4597</v>
      </c>
      <c r="C44" s="7" t="s">
        <v>7416</v>
      </c>
      <c r="D44" s="59">
        <f>IFERROR(COUNTIFS(Consolidated!$A$2:$A$2628,"HDC",Consolidated!$C$2:$C$2628,$B44&amp;"W*",Consolidated!D$2:D$2628,1)/COUNTIFS(Consolidated!$A$2:$A$2628,"HDC",Consolidated!$C$2:$C$2628,$B44&amp;"W*"),"")</f>
        <v>1</v>
      </c>
      <c r="E44" s="59">
        <f>IFERROR(COUNTIFS(Consolidated!$A$2:$A$2628,"HDC",Consolidated!$C$2:$C$2628,$B44&amp;"W*",Consolidated!E$2:E$2628,1)/COUNTIFS(Consolidated!$A$2:$A$2628,"HDC",Consolidated!$C$2:$C$2628,$B44&amp;"W*"),"")</f>
        <v>1</v>
      </c>
      <c r="F44" s="59">
        <f>IFERROR(SUMIFS(Consolidated!$F$2:$F$2628,Consolidated!$A$2:$A$2628,"HDC",Consolidated!$C$2:$C$2628,$B44&amp;"W*")/(2*COUNTIFS(Consolidated!$A$2:$A$2628,"HDC",Consolidated!$C$2:$C$2628,$B44&amp;"W*")),"")</f>
        <v>0.4375</v>
      </c>
      <c r="G44" s="59">
        <f>IFERROR(COUNTIFS(Consolidated!$A$2:$A$2628,"HDC",Consolidated!$C$2:$C$2628,$B44&amp;"W*",Consolidated!G$2:G$2628,1)/COUNTIFS(Consolidated!$A$2:$A$2628,"HDC",Consolidated!$C$2:$C$2628,$B44&amp;"W*"),"")</f>
        <v>0</v>
      </c>
      <c r="H44" s="49">
        <f>IFERROR(COUNTIFS(Consolidated!$A$2:$A$2628,"NAUTICS",Consolidated!$C$2:$C$2628,$B44&amp;"W*",Consolidated!D$2:D$2628,1)/COUNTIFS(Consolidated!$A$2:$A$2628,"NAUTICS",Consolidated!$C$2:$C$2628,$B44&amp;"W*"),"")</f>
        <v>1</v>
      </c>
      <c r="I44" s="49">
        <f>IFERROR(COUNTIFS(Consolidated!$A$2:$A$2628,"NAUTICS",Consolidated!$C$2:$C$2628,$B44&amp;"W*",Consolidated!E$2:E$2628,1)/COUNTIFS(Consolidated!$A$2:$A$2628,"NAUTICS",Consolidated!$C$2:$C$2628,$B44&amp;"W*"),"")</f>
        <v>1</v>
      </c>
      <c r="J44" s="49">
        <f>IFERROR(SUMIFS(Consolidated!$F$2:$F$2628,Consolidated!$A$2:$A$2628,"NAUTICS",Consolidated!$C$2:$C$2628,$B44&amp;"W*")/(2*COUNTIFS(Consolidated!$A$2:$A$2628,"NAUTICS",Consolidated!$C$2:$C$2628,$B44&amp;"W*")),"")</f>
        <v>0.5</v>
      </c>
      <c r="K44" s="49">
        <f>IFERROR(COUNTIFS(Consolidated!$A$2:$A$2628,"NAUTICS",Consolidated!$C$2:$C$2628,$B44&amp;"W*",Consolidated!G$2:G$2628,1)/COUNTIFS(Consolidated!$A$2:$A$2628,"NAUTICS",Consolidated!$C$2:$C$2628,$B44&amp;"W*"),"")</f>
        <v>0</v>
      </c>
      <c r="L44" s="60" t="str">
        <f>IFERROR(COUNTIFS(Consolidated!$A$2:$A$2628,"ST",Consolidated!$C$2:$C$2628,$B44&amp;"W*",Consolidated!D$2:D$2628,1)/COUNTIFS(Consolidated!$A$2:$A$2628,"ST",Consolidated!$C$2:$C$2628,$B44&amp;"W*"),"")</f>
        <v/>
      </c>
      <c r="M44" s="60" t="str">
        <f>IFERROR(COUNTIFS(Consolidated!$A$2:$A$2628,"ST",Consolidated!$C$2:$C$2628,$B44&amp;"W*",Consolidated!E$2:E$2628,1)/COUNTIFS(Consolidated!$A$2:$A$2628,"ST",Consolidated!$C$2:$C$2628,$B44&amp;"W*"),"")</f>
        <v/>
      </c>
      <c r="N44" s="60" t="str">
        <f>IFERROR(SUMIFS(Consolidated!$F$2:$F$2628,Consolidated!$A$2:$A$2628,"ST",Consolidated!$C$2:$C$2628,$B44&amp;"W*")/(2*COUNTIFS(Consolidated!$A$2:$A$2628,"ST",Consolidated!$C$2:$C$2628,$B44&amp;"W*")),"")</f>
        <v/>
      </c>
      <c r="O44" s="60" t="str">
        <f>IFERROR(COUNTIFS(Consolidated!$A$2:$A$2628,"ST",Consolidated!$C$2:$C$2628,$B44&amp;"W*",Consolidated!G$2:G$2628,1)/COUNTIFS(Consolidated!$A$2:$A$2628,"ST",Consolidated!$C$2:$C$2628,$B44&amp;"W*"),"")</f>
        <v/>
      </c>
    </row>
    <row r="45" spans="1:15" ht="15" customHeight="1">
      <c r="A45" s="7">
        <v>44</v>
      </c>
      <c r="B45" s="7" t="s">
        <v>6023</v>
      </c>
      <c r="C45" s="7" t="s">
        <v>7481</v>
      </c>
      <c r="D45" s="59">
        <f>IFERROR(COUNTIFS(Consolidated!$A$2:$A$2628,"HDC",Consolidated!$C$2:$C$2628,$B45&amp;"W*",Consolidated!D$2:D$2628,1)/COUNTIFS(Consolidated!$A$2:$A$2628,"HDC",Consolidated!$C$2:$C$2628,$B45&amp;"W*"),"")</f>
        <v>1</v>
      </c>
      <c r="E45" s="59">
        <f>IFERROR(COUNTIFS(Consolidated!$A$2:$A$2628,"HDC",Consolidated!$C$2:$C$2628,$B45&amp;"W*",Consolidated!E$2:E$2628,1)/COUNTIFS(Consolidated!$A$2:$A$2628,"HDC",Consolidated!$C$2:$C$2628,$B45&amp;"W*"),"")</f>
        <v>0.84615384615384615</v>
      </c>
      <c r="F45" s="59">
        <f>IFERROR(SUMIFS(Consolidated!$F$2:$F$2628,Consolidated!$A$2:$A$2628,"HDC",Consolidated!$C$2:$C$2628,$B45&amp;"W*")/(2*COUNTIFS(Consolidated!$A$2:$A$2628,"HDC",Consolidated!$C$2:$C$2628,$B45&amp;"W*")),"")</f>
        <v>0.42307692307692307</v>
      </c>
      <c r="G45" s="59">
        <f>IFERROR(COUNTIFS(Consolidated!$A$2:$A$2628,"HDC",Consolidated!$C$2:$C$2628,$B45&amp;"W*",Consolidated!G$2:G$2628,1)/COUNTIFS(Consolidated!$A$2:$A$2628,"HDC",Consolidated!$C$2:$C$2628,$B45&amp;"W*"),"")</f>
        <v>0</v>
      </c>
      <c r="H45" s="49" t="str">
        <f>IFERROR(COUNTIFS(Consolidated!$A$2:$A$2628,"NAUTICS",Consolidated!$C$2:$C$2628,$B45&amp;"W*",Consolidated!D$2:D$2628,1)/COUNTIFS(Consolidated!$A$2:$A$2628,"NAUTICS",Consolidated!$C$2:$C$2628,$B45&amp;"W*"),"")</f>
        <v/>
      </c>
      <c r="I45" s="49" t="str">
        <f>IFERROR(COUNTIFS(Consolidated!$A$2:$A$2628,"NAUTICS",Consolidated!$C$2:$C$2628,$B45&amp;"W*",Consolidated!E$2:E$2628,1)/COUNTIFS(Consolidated!$A$2:$A$2628,"NAUTICS",Consolidated!$C$2:$C$2628,$B45&amp;"W*"),"")</f>
        <v/>
      </c>
      <c r="J45" s="49" t="str">
        <f>IFERROR(SUMIFS(Consolidated!$F$2:$F$2628,Consolidated!$A$2:$A$2628,"NAUTICS",Consolidated!$C$2:$C$2628,$B45&amp;"W*")/(2*COUNTIFS(Consolidated!$A$2:$A$2628,"NAUTICS",Consolidated!$C$2:$C$2628,$B45&amp;"W*")),"")</f>
        <v/>
      </c>
      <c r="K45" s="49" t="str">
        <f>IFERROR(COUNTIFS(Consolidated!$A$2:$A$2628,"NAUTICS",Consolidated!$C$2:$C$2628,$B45&amp;"W*",Consolidated!G$2:G$2628,1)/COUNTIFS(Consolidated!$A$2:$A$2628,"NAUTICS",Consolidated!$C$2:$C$2628,$B45&amp;"W*"),"")</f>
        <v/>
      </c>
      <c r="L45" s="60" t="str">
        <f>IFERROR(COUNTIFS(Consolidated!$A$2:$A$2628,"ST",Consolidated!$C$2:$C$2628,$B45&amp;"W*",Consolidated!D$2:D$2628,1)/COUNTIFS(Consolidated!$A$2:$A$2628,"ST",Consolidated!$C$2:$C$2628,$B45&amp;"W*"),"")</f>
        <v/>
      </c>
      <c r="M45" s="60" t="str">
        <f>IFERROR(COUNTIFS(Consolidated!$A$2:$A$2628,"ST",Consolidated!$C$2:$C$2628,$B45&amp;"W*",Consolidated!E$2:E$2628,1)/COUNTIFS(Consolidated!$A$2:$A$2628,"ST",Consolidated!$C$2:$C$2628,$B45&amp;"W*"),"")</f>
        <v/>
      </c>
      <c r="N45" s="60" t="str">
        <f>IFERROR(SUMIFS(Consolidated!$F$2:$F$2628,Consolidated!$A$2:$A$2628,"ST",Consolidated!$C$2:$C$2628,$B45&amp;"W*")/(2*COUNTIFS(Consolidated!$A$2:$A$2628,"ST",Consolidated!$C$2:$C$2628,$B45&amp;"W*")),"")</f>
        <v/>
      </c>
      <c r="O45" s="60" t="str">
        <f>IFERROR(COUNTIFS(Consolidated!$A$2:$A$2628,"ST",Consolidated!$C$2:$C$2628,$B45&amp;"W*",Consolidated!G$2:G$2628,1)/COUNTIFS(Consolidated!$A$2:$A$2628,"ST",Consolidated!$C$2:$C$2628,$B45&amp;"W*"),"")</f>
        <v/>
      </c>
    </row>
    <row r="46" spans="1:15" ht="15" customHeight="1">
      <c r="A46" s="7">
        <v>45</v>
      </c>
      <c r="B46" s="7" t="s">
        <v>6125</v>
      </c>
      <c r="C46" s="7" t="s">
        <v>7551</v>
      </c>
      <c r="D46" s="59">
        <f>IFERROR(COUNTIFS(Consolidated!$A$2:$A$2628,"HDC",Consolidated!$C$2:$C$2628,$B46&amp;"W*",Consolidated!D$2:D$2628,1)/COUNTIFS(Consolidated!$A$2:$A$2628,"HDC",Consolidated!$C$2:$C$2628,$B46&amp;"W*"),"")</f>
        <v>1</v>
      </c>
      <c r="E46" s="59">
        <f>IFERROR(COUNTIFS(Consolidated!$A$2:$A$2628,"HDC",Consolidated!$C$2:$C$2628,$B46&amp;"W*",Consolidated!E$2:E$2628,1)/COUNTIFS(Consolidated!$A$2:$A$2628,"HDC",Consolidated!$C$2:$C$2628,$B46&amp;"W*"),"")</f>
        <v>0.16666666666666666</v>
      </c>
      <c r="F46" s="59">
        <f>IFERROR(SUMIFS(Consolidated!$F$2:$F$2628,Consolidated!$A$2:$A$2628,"HDC",Consolidated!$C$2:$C$2628,$B46&amp;"W*")/(2*COUNTIFS(Consolidated!$A$2:$A$2628,"HDC",Consolidated!$C$2:$C$2628,$B46&amp;"W*")),"")</f>
        <v>8.3333333333333329E-2</v>
      </c>
      <c r="G46" s="59">
        <f>IFERROR(COUNTIFS(Consolidated!$A$2:$A$2628,"HDC",Consolidated!$C$2:$C$2628,$B46&amp;"W*",Consolidated!G$2:G$2628,1)/COUNTIFS(Consolidated!$A$2:$A$2628,"HDC",Consolidated!$C$2:$C$2628,$B46&amp;"W*"),"")</f>
        <v>0</v>
      </c>
      <c r="H46" s="49" t="str">
        <f>IFERROR(COUNTIFS(Consolidated!$A$2:$A$2628,"NAUTICS",Consolidated!$C$2:$C$2628,$B46&amp;"W*",Consolidated!D$2:D$2628,1)/COUNTIFS(Consolidated!$A$2:$A$2628,"NAUTICS",Consolidated!$C$2:$C$2628,$B46&amp;"W*"),"")</f>
        <v/>
      </c>
      <c r="I46" s="49" t="str">
        <f>IFERROR(COUNTIFS(Consolidated!$A$2:$A$2628,"NAUTICS",Consolidated!$C$2:$C$2628,$B46&amp;"W*",Consolidated!E$2:E$2628,1)/COUNTIFS(Consolidated!$A$2:$A$2628,"NAUTICS",Consolidated!$C$2:$C$2628,$B46&amp;"W*"),"")</f>
        <v/>
      </c>
      <c r="J46" s="49" t="str">
        <f>IFERROR(SUMIFS(Consolidated!$F$2:$F$2628,Consolidated!$A$2:$A$2628,"NAUTICS",Consolidated!$C$2:$C$2628,$B46&amp;"W*")/(2*COUNTIFS(Consolidated!$A$2:$A$2628,"NAUTICS",Consolidated!$C$2:$C$2628,$B46&amp;"W*")),"")</f>
        <v/>
      </c>
      <c r="K46" s="49" t="str">
        <f>IFERROR(COUNTIFS(Consolidated!$A$2:$A$2628,"NAUTICS",Consolidated!$C$2:$C$2628,$B46&amp;"W*",Consolidated!G$2:G$2628,1)/COUNTIFS(Consolidated!$A$2:$A$2628,"NAUTICS",Consolidated!$C$2:$C$2628,$B46&amp;"W*"),"")</f>
        <v/>
      </c>
      <c r="L46" s="60" t="str">
        <f>IFERROR(COUNTIFS(Consolidated!$A$2:$A$2628,"ST",Consolidated!$C$2:$C$2628,$B46&amp;"W*",Consolidated!D$2:D$2628,1)/COUNTIFS(Consolidated!$A$2:$A$2628,"ST",Consolidated!$C$2:$C$2628,$B46&amp;"W*"),"")</f>
        <v/>
      </c>
      <c r="M46" s="60" t="str">
        <f>IFERROR(COUNTIFS(Consolidated!$A$2:$A$2628,"ST",Consolidated!$C$2:$C$2628,$B46&amp;"W*",Consolidated!E$2:E$2628,1)/COUNTIFS(Consolidated!$A$2:$A$2628,"ST",Consolidated!$C$2:$C$2628,$B46&amp;"W*"),"")</f>
        <v/>
      </c>
      <c r="N46" s="60" t="str">
        <f>IFERROR(SUMIFS(Consolidated!$F$2:$F$2628,Consolidated!$A$2:$A$2628,"ST",Consolidated!$C$2:$C$2628,$B46&amp;"W*")/(2*COUNTIFS(Consolidated!$A$2:$A$2628,"ST",Consolidated!$C$2:$C$2628,$B46&amp;"W*")),"")</f>
        <v/>
      </c>
      <c r="O46" s="60" t="str">
        <f>IFERROR(COUNTIFS(Consolidated!$A$2:$A$2628,"ST",Consolidated!$C$2:$C$2628,$B46&amp;"W*",Consolidated!G$2:G$2628,1)/COUNTIFS(Consolidated!$A$2:$A$2628,"ST",Consolidated!$C$2:$C$2628,$B46&amp;"W*"),"")</f>
        <v/>
      </c>
    </row>
    <row r="47" spans="1:15" ht="15" customHeight="1">
      <c r="A47" s="7">
        <v>46</v>
      </c>
      <c r="B47" s="7" t="s">
        <v>4648</v>
      </c>
      <c r="C47" s="7" t="s">
        <v>7623</v>
      </c>
      <c r="D47" s="59">
        <f>IFERROR(COUNTIFS(Consolidated!$A$2:$A$2628,"HDC",Consolidated!$C$2:$C$2628,$B47&amp;"W*",Consolidated!D$2:D$2628,1)/COUNTIFS(Consolidated!$A$2:$A$2628,"HDC",Consolidated!$C$2:$C$2628,$B47&amp;"W*"),"")</f>
        <v>1</v>
      </c>
      <c r="E47" s="59">
        <f>IFERROR(COUNTIFS(Consolidated!$A$2:$A$2628,"HDC",Consolidated!$C$2:$C$2628,$B47&amp;"W*",Consolidated!E$2:E$2628,1)/COUNTIFS(Consolidated!$A$2:$A$2628,"HDC",Consolidated!$C$2:$C$2628,$B47&amp;"W*"),"")</f>
        <v>0.42857142857142855</v>
      </c>
      <c r="F47" s="59">
        <f>IFERROR(SUMIFS(Consolidated!$F$2:$F$2628,Consolidated!$A$2:$A$2628,"HDC",Consolidated!$C$2:$C$2628,$B47&amp;"W*")/(2*COUNTIFS(Consolidated!$A$2:$A$2628,"HDC",Consolidated!$C$2:$C$2628,$B47&amp;"W*")),"")</f>
        <v>0.21428571428571427</v>
      </c>
      <c r="G47" s="59">
        <f>IFERROR(COUNTIFS(Consolidated!$A$2:$A$2628,"HDC",Consolidated!$C$2:$C$2628,$B47&amp;"W*",Consolidated!G$2:G$2628,1)/COUNTIFS(Consolidated!$A$2:$A$2628,"HDC",Consolidated!$C$2:$C$2628,$B47&amp;"W*"),"")</f>
        <v>0</v>
      </c>
      <c r="H47" s="49">
        <f>IFERROR(COUNTIFS(Consolidated!$A$2:$A$2628,"NAUTICS",Consolidated!$C$2:$C$2628,$B47&amp;"W*",Consolidated!D$2:D$2628,1)/COUNTIFS(Consolidated!$A$2:$A$2628,"NAUTICS",Consolidated!$C$2:$C$2628,$B47&amp;"W*"),"")</f>
        <v>1</v>
      </c>
      <c r="I47" s="49">
        <f>IFERROR(COUNTIFS(Consolidated!$A$2:$A$2628,"NAUTICS",Consolidated!$C$2:$C$2628,$B47&amp;"W*",Consolidated!E$2:E$2628,1)/COUNTIFS(Consolidated!$A$2:$A$2628,"NAUTICS",Consolidated!$C$2:$C$2628,$B47&amp;"W*"),"")</f>
        <v>1</v>
      </c>
      <c r="J47" s="49">
        <f>IFERROR(SUMIFS(Consolidated!$F$2:$F$2628,Consolidated!$A$2:$A$2628,"NAUTICS",Consolidated!$C$2:$C$2628,$B47&amp;"W*")/(2*COUNTIFS(Consolidated!$A$2:$A$2628,"NAUTICS",Consolidated!$C$2:$C$2628,$B47&amp;"W*")),"")</f>
        <v>0.25</v>
      </c>
      <c r="K47" s="49">
        <f>IFERROR(COUNTIFS(Consolidated!$A$2:$A$2628,"NAUTICS",Consolidated!$C$2:$C$2628,$B47&amp;"W*",Consolidated!G$2:G$2628,1)/COUNTIFS(Consolidated!$A$2:$A$2628,"NAUTICS",Consolidated!$C$2:$C$2628,$B47&amp;"W*"),"")</f>
        <v>0</v>
      </c>
      <c r="L47" s="60" t="str">
        <f>IFERROR(COUNTIFS(Consolidated!$A$2:$A$2628,"ST",Consolidated!$C$2:$C$2628,$B47&amp;"W*",Consolidated!D$2:D$2628,1)/COUNTIFS(Consolidated!$A$2:$A$2628,"ST",Consolidated!$C$2:$C$2628,$B47&amp;"W*"),"")</f>
        <v/>
      </c>
      <c r="M47" s="60" t="str">
        <f>IFERROR(COUNTIFS(Consolidated!$A$2:$A$2628,"ST",Consolidated!$C$2:$C$2628,$B47&amp;"W*",Consolidated!E$2:E$2628,1)/COUNTIFS(Consolidated!$A$2:$A$2628,"ST",Consolidated!$C$2:$C$2628,$B47&amp;"W*"),"")</f>
        <v/>
      </c>
      <c r="N47" s="60" t="str">
        <f>IFERROR(SUMIFS(Consolidated!$F$2:$F$2628,Consolidated!$A$2:$A$2628,"ST",Consolidated!$C$2:$C$2628,$B47&amp;"W*")/(2*COUNTIFS(Consolidated!$A$2:$A$2628,"ST",Consolidated!$C$2:$C$2628,$B47&amp;"W*")),"")</f>
        <v/>
      </c>
      <c r="O47" s="60" t="str">
        <f>IFERROR(COUNTIFS(Consolidated!$A$2:$A$2628,"ST",Consolidated!$C$2:$C$2628,$B47&amp;"W*",Consolidated!G$2:G$2628,1)/COUNTIFS(Consolidated!$A$2:$A$2628,"ST",Consolidated!$C$2:$C$2628,$B47&amp;"W*"),"")</f>
        <v/>
      </c>
    </row>
    <row r="48" spans="1:15" ht="15" customHeight="1">
      <c r="A48" s="7">
        <v>47</v>
      </c>
      <c r="B48" s="7" t="s">
        <v>4693</v>
      </c>
      <c r="C48" s="7" t="s">
        <v>7688</v>
      </c>
      <c r="D48" s="59">
        <f>IFERROR(COUNTIFS(Consolidated!$A$2:$A$2628,"HDC",Consolidated!$C$2:$C$2628,$B48&amp;"W*",Consolidated!D$2:D$2628,1)/COUNTIFS(Consolidated!$A$2:$A$2628,"HDC",Consolidated!$C$2:$C$2628,$B48&amp;"W*"),"")</f>
        <v>0.94444444444444442</v>
      </c>
      <c r="E48" s="59">
        <f>IFERROR(COUNTIFS(Consolidated!$A$2:$A$2628,"HDC",Consolidated!$C$2:$C$2628,$B48&amp;"W*",Consolidated!E$2:E$2628,1)/COUNTIFS(Consolidated!$A$2:$A$2628,"HDC",Consolidated!$C$2:$C$2628,$B48&amp;"W*"),"")</f>
        <v>0.33333333333333331</v>
      </c>
      <c r="F48" s="59">
        <f>IFERROR(SUMIFS(Consolidated!$F$2:$F$2628,Consolidated!$A$2:$A$2628,"HDC",Consolidated!$C$2:$C$2628,$B48&amp;"W*")/(2*COUNTIFS(Consolidated!$A$2:$A$2628,"HDC",Consolidated!$C$2:$C$2628,$B48&amp;"W*")),"")</f>
        <v>8.3333333333333329E-2</v>
      </c>
      <c r="G48" s="59">
        <f>IFERROR(COUNTIFS(Consolidated!$A$2:$A$2628,"HDC",Consolidated!$C$2:$C$2628,$B48&amp;"W*",Consolidated!G$2:G$2628,1)/COUNTIFS(Consolidated!$A$2:$A$2628,"HDC",Consolidated!$C$2:$C$2628,$B48&amp;"W*"),"")</f>
        <v>0</v>
      </c>
      <c r="H48" s="49">
        <f>IFERROR(COUNTIFS(Consolidated!$A$2:$A$2628,"NAUTICS",Consolidated!$C$2:$C$2628,$B48&amp;"W*",Consolidated!D$2:D$2628,1)/COUNTIFS(Consolidated!$A$2:$A$2628,"NAUTICS",Consolidated!$C$2:$C$2628,$B48&amp;"W*"),"")</f>
        <v>0.41254125412541254</v>
      </c>
      <c r="I48" s="49">
        <f>IFERROR(COUNTIFS(Consolidated!$A$2:$A$2628,"NAUTICS",Consolidated!$C$2:$C$2628,$B48&amp;"W*",Consolidated!E$2:E$2628,1)/COUNTIFS(Consolidated!$A$2:$A$2628,"NAUTICS",Consolidated!$C$2:$C$2628,$B48&amp;"W*"),"")</f>
        <v>1.65016501650165E-2</v>
      </c>
      <c r="J48" s="49">
        <f>IFERROR(SUMIFS(Consolidated!$F$2:$F$2628,Consolidated!$A$2:$A$2628,"NAUTICS",Consolidated!$C$2:$C$2628,$B48&amp;"W*")/(2*COUNTIFS(Consolidated!$A$2:$A$2628,"NAUTICS",Consolidated!$C$2:$C$2628,$B48&amp;"W*")),"")</f>
        <v>0</v>
      </c>
      <c r="K48" s="49">
        <f>IFERROR(COUNTIFS(Consolidated!$A$2:$A$2628,"NAUTICS",Consolidated!$C$2:$C$2628,$B48&amp;"W*",Consolidated!G$2:G$2628,1)/COUNTIFS(Consolidated!$A$2:$A$2628,"NAUTICS",Consolidated!$C$2:$C$2628,$B48&amp;"W*"),"")</f>
        <v>0</v>
      </c>
      <c r="L48" s="60" t="str">
        <f>IFERROR(COUNTIFS(Consolidated!$A$2:$A$2628,"ST",Consolidated!$C$2:$C$2628,$B48&amp;"W*",Consolidated!D$2:D$2628,1)/COUNTIFS(Consolidated!$A$2:$A$2628,"ST",Consolidated!$C$2:$C$2628,$B48&amp;"W*"),"")</f>
        <v/>
      </c>
      <c r="M48" s="60" t="str">
        <f>IFERROR(COUNTIFS(Consolidated!$A$2:$A$2628,"ST",Consolidated!$C$2:$C$2628,$B48&amp;"W*",Consolidated!E$2:E$2628,1)/COUNTIFS(Consolidated!$A$2:$A$2628,"ST",Consolidated!$C$2:$C$2628,$B48&amp;"W*"),"")</f>
        <v/>
      </c>
      <c r="N48" s="60" t="str">
        <f>IFERROR(SUMIFS(Consolidated!$F$2:$F$2628,Consolidated!$A$2:$A$2628,"ST",Consolidated!$C$2:$C$2628,$B48&amp;"W*")/(2*COUNTIFS(Consolidated!$A$2:$A$2628,"ST",Consolidated!$C$2:$C$2628,$B48&amp;"W*")),"")</f>
        <v/>
      </c>
      <c r="O48" s="60" t="str">
        <f>IFERROR(COUNTIFS(Consolidated!$A$2:$A$2628,"ST",Consolidated!$C$2:$C$2628,$B48&amp;"W*",Consolidated!G$2:G$2628,1)/COUNTIFS(Consolidated!$A$2:$A$2628,"ST",Consolidated!$C$2:$C$2628,$B48&amp;"W*"),"")</f>
        <v/>
      </c>
    </row>
    <row r="49" spans="1:15" ht="15" customHeight="1">
      <c r="A49" s="7">
        <v>48</v>
      </c>
      <c r="B49" s="7" t="s">
        <v>6320</v>
      </c>
      <c r="C49" s="7" t="s">
        <v>7761</v>
      </c>
      <c r="D49" s="59">
        <f>IFERROR(COUNTIFS(Consolidated!$A$2:$A$2628,"HDC",Consolidated!$C$2:$C$2628,$B49&amp;"W*",Consolidated!D$2:D$2628,1)/COUNTIFS(Consolidated!$A$2:$A$2628,"HDC",Consolidated!$C$2:$C$2628,$B49&amp;"W*"),"")</f>
        <v>1</v>
      </c>
      <c r="E49" s="59">
        <f>IFERROR(COUNTIFS(Consolidated!$A$2:$A$2628,"HDC",Consolidated!$C$2:$C$2628,$B49&amp;"W*",Consolidated!E$2:E$2628,1)/COUNTIFS(Consolidated!$A$2:$A$2628,"HDC",Consolidated!$C$2:$C$2628,$B49&amp;"W*"),"")</f>
        <v>0.66666666666666663</v>
      </c>
      <c r="F49" s="59">
        <f>IFERROR(SUMIFS(Consolidated!$F$2:$F$2628,Consolidated!$A$2:$A$2628,"HDC",Consolidated!$C$2:$C$2628,$B49&amp;"W*")/(2*COUNTIFS(Consolidated!$A$2:$A$2628,"HDC",Consolidated!$C$2:$C$2628,$B49&amp;"W*")),"")</f>
        <v>0</v>
      </c>
      <c r="G49" s="59">
        <f>IFERROR(COUNTIFS(Consolidated!$A$2:$A$2628,"HDC",Consolidated!$C$2:$C$2628,$B49&amp;"W*",Consolidated!G$2:G$2628,1)/COUNTIFS(Consolidated!$A$2:$A$2628,"HDC",Consolidated!$C$2:$C$2628,$B49&amp;"W*"),"")</f>
        <v>0</v>
      </c>
      <c r="H49" s="49">
        <f>IFERROR(COUNTIFS(Consolidated!$A$2:$A$2628,"NAUTICS",Consolidated!$C$2:$C$2628,$B49&amp;"W*",Consolidated!D$2:D$2628,1)/COUNTIFS(Consolidated!$A$2:$A$2628,"NAUTICS",Consolidated!$C$2:$C$2628,$B49&amp;"W*"),"")</f>
        <v>1</v>
      </c>
      <c r="I49" s="49">
        <f>IFERROR(COUNTIFS(Consolidated!$A$2:$A$2628,"NAUTICS",Consolidated!$C$2:$C$2628,$B49&amp;"W*",Consolidated!E$2:E$2628,1)/COUNTIFS(Consolidated!$A$2:$A$2628,"NAUTICS",Consolidated!$C$2:$C$2628,$B49&amp;"W*"),"")</f>
        <v>1</v>
      </c>
      <c r="J49" s="49">
        <f>IFERROR(SUMIFS(Consolidated!$F$2:$F$2628,Consolidated!$A$2:$A$2628,"NAUTICS",Consolidated!$C$2:$C$2628,$B49&amp;"W*")/(2*COUNTIFS(Consolidated!$A$2:$A$2628,"NAUTICS",Consolidated!$C$2:$C$2628,$B49&amp;"W*")),"")</f>
        <v>0</v>
      </c>
      <c r="K49" s="49">
        <f>IFERROR(COUNTIFS(Consolidated!$A$2:$A$2628,"NAUTICS",Consolidated!$C$2:$C$2628,$B49&amp;"W*",Consolidated!G$2:G$2628,1)/COUNTIFS(Consolidated!$A$2:$A$2628,"NAUTICS",Consolidated!$C$2:$C$2628,$B49&amp;"W*"),"")</f>
        <v>0</v>
      </c>
      <c r="L49" s="60" t="str">
        <f>IFERROR(COUNTIFS(Consolidated!$A$2:$A$2628,"ST",Consolidated!$C$2:$C$2628,$B49&amp;"W*",Consolidated!D$2:D$2628,1)/COUNTIFS(Consolidated!$A$2:$A$2628,"ST",Consolidated!$C$2:$C$2628,$B49&amp;"W*"),"")</f>
        <v/>
      </c>
      <c r="M49" s="60" t="str">
        <f>IFERROR(COUNTIFS(Consolidated!$A$2:$A$2628,"ST",Consolidated!$C$2:$C$2628,$B49&amp;"W*",Consolidated!E$2:E$2628,1)/COUNTIFS(Consolidated!$A$2:$A$2628,"ST",Consolidated!$C$2:$C$2628,$B49&amp;"W*"),"")</f>
        <v/>
      </c>
      <c r="N49" s="60" t="str">
        <f>IFERROR(SUMIFS(Consolidated!$F$2:$F$2628,Consolidated!$A$2:$A$2628,"ST",Consolidated!$C$2:$C$2628,$B49&amp;"W*")/(2*COUNTIFS(Consolidated!$A$2:$A$2628,"ST",Consolidated!$C$2:$C$2628,$B49&amp;"W*")),"")</f>
        <v/>
      </c>
      <c r="O49" s="60" t="str">
        <f>IFERROR(COUNTIFS(Consolidated!$A$2:$A$2628,"ST",Consolidated!$C$2:$C$2628,$B49&amp;"W*",Consolidated!G$2:G$2628,1)/COUNTIFS(Consolidated!$A$2:$A$2628,"ST",Consolidated!$C$2:$C$2628,$B49&amp;"W*"),"")</f>
        <v/>
      </c>
    </row>
    <row r="50" spans="1:15" ht="15" customHeight="1">
      <c r="A50" s="7">
        <v>49</v>
      </c>
      <c r="B50" s="7" t="s">
        <v>6342</v>
      </c>
      <c r="C50" s="7" t="s">
        <v>7829</v>
      </c>
      <c r="D50" s="59">
        <f>IFERROR(COUNTIFS(Consolidated!$A$2:$A$2628,"HDC",Consolidated!$C$2:$C$2628,$B50&amp;"W*",Consolidated!D$2:D$2628,1)/COUNTIFS(Consolidated!$A$2:$A$2628,"HDC",Consolidated!$C$2:$C$2628,$B50&amp;"W*"),"")</f>
        <v>0.66666666666666663</v>
      </c>
      <c r="E50" s="59">
        <f>IFERROR(COUNTIFS(Consolidated!$A$2:$A$2628,"HDC",Consolidated!$C$2:$C$2628,$B50&amp;"W*",Consolidated!E$2:E$2628,1)/COUNTIFS(Consolidated!$A$2:$A$2628,"HDC",Consolidated!$C$2:$C$2628,$B50&amp;"W*"),"")</f>
        <v>0.5</v>
      </c>
      <c r="F50" s="59">
        <f>IFERROR(SUMIFS(Consolidated!$F$2:$F$2628,Consolidated!$A$2:$A$2628,"HDC",Consolidated!$C$2:$C$2628,$B50&amp;"W*")/(2*COUNTIFS(Consolidated!$A$2:$A$2628,"HDC",Consolidated!$C$2:$C$2628,$B50&amp;"W*")),"")</f>
        <v>8.3333333333333329E-2</v>
      </c>
      <c r="G50" s="59">
        <f>IFERROR(COUNTIFS(Consolidated!$A$2:$A$2628,"HDC",Consolidated!$C$2:$C$2628,$B50&amp;"W*",Consolidated!G$2:G$2628,1)/COUNTIFS(Consolidated!$A$2:$A$2628,"HDC",Consolidated!$C$2:$C$2628,$B50&amp;"W*"),"")</f>
        <v>0</v>
      </c>
      <c r="H50" s="49">
        <f>IFERROR(COUNTIFS(Consolidated!$A$2:$A$2628,"NAUTICS",Consolidated!$C$2:$C$2628,$B50&amp;"W*",Consolidated!D$2:D$2628,1)/COUNTIFS(Consolidated!$A$2:$A$2628,"NAUTICS",Consolidated!$C$2:$C$2628,$B50&amp;"W*"),"")</f>
        <v>1</v>
      </c>
      <c r="I50" s="49">
        <f>IFERROR(COUNTIFS(Consolidated!$A$2:$A$2628,"NAUTICS",Consolidated!$C$2:$C$2628,$B50&amp;"W*",Consolidated!E$2:E$2628,1)/COUNTIFS(Consolidated!$A$2:$A$2628,"NAUTICS",Consolidated!$C$2:$C$2628,$B50&amp;"W*"),"")</f>
        <v>1</v>
      </c>
      <c r="J50" s="49">
        <f>IFERROR(SUMIFS(Consolidated!$F$2:$F$2628,Consolidated!$A$2:$A$2628,"NAUTICS",Consolidated!$C$2:$C$2628,$B50&amp;"W*")/(2*COUNTIFS(Consolidated!$A$2:$A$2628,"NAUTICS",Consolidated!$C$2:$C$2628,$B50&amp;"W*")),"")</f>
        <v>0</v>
      </c>
      <c r="K50" s="49">
        <f>IFERROR(COUNTIFS(Consolidated!$A$2:$A$2628,"NAUTICS",Consolidated!$C$2:$C$2628,$B50&amp;"W*",Consolidated!G$2:G$2628,1)/COUNTIFS(Consolidated!$A$2:$A$2628,"NAUTICS",Consolidated!$C$2:$C$2628,$B50&amp;"W*"),"")</f>
        <v>0</v>
      </c>
      <c r="L50" s="60" t="str">
        <f>IFERROR(COUNTIFS(Consolidated!$A$2:$A$2628,"ST",Consolidated!$C$2:$C$2628,$B50&amp;"W*",Consolidated!D$2:D$2628,1)/COUNTIFS(Consolidated!$A$2:$A$2628,"ST",Consolidated!$C$2:$C$2628,$B50&amp;"W*"),"")</f>
        <v/>
      </c>
      <c r="M50" s="60" t="str">
        <f>IFERROR(COUNTIFS(Consolidated!$A$2:$A$2628,"ST",Consolidated!$C$2:$C$2628,$B50&amp;"W*",Consolidated!E$2:E$2628,1)/COUNTIFS(Consolidated!$A$2:$A$2628,"ST",Consolidated!$C$2:$C$2628,$B50&amp;"W*"),"")</f>
        <v/>
      </c>
      <c r="N50" s="60" t="str">
        <f>IFERROR(SUMIFS(Consolidated!$F$2:$F$2628,Consolidated!$A$2:$A$2628,"ST",Consolidated!$C$2:$C$2628,$B50&amp;"W*")/(2*COUNTIFS(Consolidated!$A$2:$A$2628,"ST",Consolidated!$C$2:$C$2628,$B50&amp;"W*")),"")</f>
        <v/>
      </c>
      <c r="O50" s="60" t="str">
        <f>IFERROR(COUNTIFS(Consolidated!$A$2:$A$2628,"ST",Consolidated!$C$2:$C$2628,$B50&amp;"W*",Consolidated!G$2:G$2628,1)/COUNTIFS(Consolidated!$A$2:$A$2628,"ST",Consolidated!$C$2:$C$2628,$B50&amp;"W*"),"")</f>
        <v/>
      </c>
    </row>
    <row r="51" spans="1:15" ht="15" customHeight="1">
      <c r="A51" s="7">
        <v>50</v>
      </c>
      <c r="B51" s="7" t="s">
        <v>6382</v>
      </c>
      <c r="C51" s="7" t="s">
        <v>7896</v>
      </c>
      <c r="D51" s="59">
        <f>IFERROR(COUNTIFS(Consolidated!$A$2:$A$2628,"HDC",Consolidated!$C$2:$C$2628,$B51&amp;"W*",Consolidated!D$2:D$2628,1)/COUNTIFS(Consolidated!$A$2:$A$2628,"HDC",Consolidated!$C$2:$C$2628,$B51&amp;"W*"),"")</f>
        <v>0.5</v>
      </c>
      <c r="E51" s="59">
        <f>IFERROR(COUNTIFS(Consolidated!$A$2:$A$2628,"HDC",Consolidated!$C$2:$C$2628,$B51&amp;"W*",Consolidated!E$2:E$2628,1)/COUNTIFS(Consolidated!$A$2:$A$2628,"HDC",Consolidated!$C$2:$C$2628,$B51&amp;"W*"),"")</f>
        <v>0.25</v>
      </c>
      <c r="F51" s="59">
        <f>IFERROR(SUMIFS(Consolidated!$F$2:$F$2628,Consolidated!$A$2:$A$2628,"HDC",Consolidated!$C$2:$C$2628,$B51&amp;"W*")/(2*COUNTIFS(Consolidated!$A$2:$A$2628,"HDC",Consolidated!$C$2:$C$2628,$B51&amp;"W*")),"")</f>
        <v>0.125</v>
      </c>
      <c r="G51" s="59">
        <f>IFERROR(COUNTIFS(Consolidated!$A$2:$A$2628,"HDC",Consolidated!$C$2:$C$2628,$B51&amp;"W*",Consolidated!G$2:G$2628,1)/COUNTIFS(Consolidated!$A$2:$A$2628,"HDC",Consolidated!$C$2:$C$2628,$B51&amp;"W*"),"")</f>
        <v>0</v>
      </c>
      <c r="H51" s="49">
        <f>IFERROR(COUNTIFS(Consolidated!$A$2:$A$2628,"NAUTICS",Consolidated!$C$2:$C$2628,$B51&amp;"W*",Consolidated!D$2:D$2628,1)/COUNTIFS(Consolidated!$A$2:$A$2628,"NAUTICS",Consolidated!$C$2:$C$2628,$B51&amp;"W*"),"")</f>
        <v>0.75</v>
      </c>
      <c r="I51" s="49">
        <f>IFERROR(COUNTIFS(Consolidated!$A$2:$A$2628,"NAUTICS",Consolidated!$C$2:$C$2628,$B51&amp;"W*",Consolidated!E$2:E$2628,1)/COUNTIFS(Consolidated!$A$2:$A$2628,"NAUTICS",Consolidated!$C$2:$C$2628,$B51&amp;"W*"),"")</f>
        <v>0.5</v>
      </c>
      <c r="J51" s="49">
        <f>IFERROR(SUMIFS(Consolidated!$F$2:$F$2628,Consolidated!$A$2:$A$2628,"NAUTICS",Consolidated!$C$2:$C$2628,$B51&amp;"W*")/(2*COUNTIFS(Consolidated!$A$2:$A$2628,"NAUTICS",Consolidated!$C$2:$C$2628,$B51&amp;"W*")),"")</f>
        <v>0</v>
      </c>
      <c r="K51" s="49">
        <f>IFERROR(COUNTIFS(Consolidated!$A$2:$A$2628,"NAUTICS",Consolidated!$C$2:$C$2628,$B51&amp;"W*",Consolidated!G$2:G$2628,1)/COUNTIFS(Consolidated!$A$2:$A$2628,"NAUTICS",Consolidated!$C$2:$C$2628,$B51&amp;"W*"),"")</f>
        <v>0</v>
      </c>
      <c r="L51" s="60" t="str">
        <f>IFERROR(COUNTIFS(Consolidated!$A$2:$A$2628,"ST",Consolidated!$C$2:$C$2628,$B51&amp;"W*",Consolidated!D$2:D$2628,1)/COUNTIFS(Consolidated!$A$2:$A$2628,"ST",Consolidated!$C$2:$C$2628,$B51&amp;"W*"),"")</f>
        <v/>
      </c>
      <c r="M51" s="60" t="str">
        <f>IFERROR(COUNTIFS(Consolidated!$A$2:$A$2628,"ST",Consolidated!$C$2:$C$2628,$B51&amp;"W*",Consolidated!E$2:E$2628,1)/COUNTIFS(Consolidated!$A$2:$A$2628,"ST",Consolidated!$C$2:$C$2628,$B51&amp;"W*"),"")</f>
        <v/>
      </c>
      <c r="N51" s="60" t="str">
        <f>IFERROR(SUMIFS(Consolidated!$F$2:$F$2628,Consolidated!$A$2:$A$2628,"ST",Consolidated!$C$2:$C$2628,$B51&amp;"W*")/(2*COUNTIFS(Consolidated!$A$2:$A$2628,"ST",Consolidated!$C$2:$C$2628,$B51&amp;"W*")),"")</f>
        <v/>
      </c>
      <c r="O51" s="60" t="str">
        <f>IFERROR(COUNTIFS(Consolidated!$A$2:$A$2628,"ST",Consolidated!$C$2:$C$2628,$B51&amp;"W*",Consolidated!G$2:G$2628,1)/COUNTIFS(Consolidated!$A$2:$A$2628,"ST",Consolidated!$C$2:$C$2628,$B51&amp;"W*"),"")</f>
        <v/>
      </c>
    </row>
    <row r="52" spans="1:15" ht="15" customHeight="1">
      <c r="A52" s="7">
        <v>51</v>
      </c>
      <c r="B52" s="7" t="s">
        <v>6406</v>
      </c>
      <c r="C52" s="7" t="s">
        <v>7960</v>
      </c>
      <c r="D52" s="59">
        <f>IFERROR(COUNTIFS(Consolidated!$A$2:$A$2628,"HDC",Consolidated!$C$2:$C$2628,$B52&amp;"W*",Consolidated!D$2:D$2628,1)/COUNTIFS(Consolidated!$A$2:$A$2628,"HDC",Consolidated!$C$2:$C$2628,$B52&amp;"W*"),"")</f>
        <v>1</v>
      </c>
      <c r="E52" s="59">
        <f>IFERROR(COUNTIFS(Consolidated!$A$2:$A$2628,"HDC",Consolidated!$C$2:$C$2628,$B52&amp;"W*",Consolidated!E$2:E$2628,1)/COUNTIFS(Consolidated!$A$2:$A$2628,"HDC",Consolidated!$C$2:$C$2628,$B52&amp;"W*"),"")</f>
        <v>1</v>
      </c>
      <c r="F52" s="59">
        <f>IFERROR(SUMIFS(Consolidated!$F$2:$F$2628,Consolidated!$A$2:$A$2628,"HDC",Consolidated!$C$2:$C$2628,$B52&amp;"W*")/(2*COUNTIFS(Consolidated!$A$2:$A$2628,"HDC",Consolidated!$C$2:$C$2628,$B52&amp;"W*")),"")</f>
        <v>0.33333333333333331</v>
      </c>
      <c r="G52" s="59">
        <f>IFERROR(COUNTIFS(Consolidated!$A$2:$A$2628,"HDC",Consolidated!$C$2:$C$2628,$B52&amp;"W*",Consolidated!G$2:G$2628,1)/COUNTIFS(Consolidated!$A$2:$A$2628,"HDC",Consolidated!$C$2:$C$2628,$B52&amp;"W*"),"")</f>
        <v>0</v>
      </c>
      <c r="H52" s="49" t="str">
        <f>IFERROR(COUNTIFS(Consolidated!$A$2:$A$2628,"NAUTICS",Consolidated!$C$2:$C$2628,$B52&amp;"W*",Consolidated!D$2:D$2628,1)/COUNTIFS(Consolidated!$A$2:$A$2628,"NAUTICS",Consolidated!$C$2:$C$2628,$B52&amp;"W*"),"")</f>
        <v/>
      </c>
      <c r="I52" s="49" t="str">
        <f>IFERROR(COUNTIFS(Consolidated!$A$2:$A$2628,"NAUTICS",Consolidated!$C$2:$C$2628,$B52&amp;"W*",Consolidated!E$2:E$2628,1)/COUNTIFS(Consolidated!$A$2:$A$2628,"NAUTICS",Consolidated!$C$2:$C$2628,$B52&amp;"W*"),"")</f>
        <v/>
      </c>
      <c r="J52" s="49" t="str">
        <f>IFERROR(SUMIFS(Consolidated!$F$2:$F$2628,Consolidated!$A$2:$A$2628,"NAUTICS",Consolidated!$C$2:$C$2628,$B52&amp;"W*")/(2*COUNTIFS(Consolidated!$A$2:$A$2628,"NAUTICS",Consolidated!$C$2:$C$2628,$B52&amp;"W*")),"")</f>
        <v/>
      </c>
      <c r="K52" s="49" t="str">
        <f>IFERROR(COUNTIFS(Consolidated!$A$2:$A$2628,"NAUTICS",Consolidated!$C$2:$C$2628,$B52&amp;"W*",Consolidated!G$2:G$2628,1)/COUNTIFS(Consolidated!$A$2:$A$2628,"NAUTICS",Consolidated!$C$2:$C$2628,$B52&amp;"W*"),"")</f>
        <v/>
      </c>
      <c r="L52" s="60" t="str">
        <f>IFERROR(COUNTIFS(Consolidated!$A$2:$A$2628,"ST",Consolidated!$C$2:$C$2628,$B52&amp;"W*",Consolidated!D$2:D$2628,1)/COUNTIFS(Consolidated!$A$2:$A$2628,"ST",Consolidated!$C$2:$C$2628,$B52&amp;"W*"),"")</f>
        <v/>
      </c>
      <c r="M52" s="60" t="str">
        <f>IFERROR(COUNTIFS(Consolidated!$A$2:$A$2628,"ST",Consolidated!$C$2:$C$2628,$B52&amp;"W*",Consolidated!E$2:E$2628,1)/COUNTIFS(Consolidated!$A$2:$A$2628,"ST",Consolidated!$C$2:$C$2628,$B52&amp;"W*"),"")</f>
        <v/>
      </c>
      <c r="N52" s="60" t="str">
        <f>IFERROR(SUMIFS(Consolidated!$F$2:$F$2628,Consolidated!$A$2:$A$2628,"ST",Consolidated!$C$2:$C$2628,$B52&amp;"W*")/(2*COUNTIFS(Consolidated!$A$2:$A$2628,"ST",Consolidated!$C$2:$C$2628,$B52&amp;"W*")),"")</f>
        <v/>
      </c>
      <c r="O52" s="60" t="str">
        <f>IFERROR(COUNTIFS(Consolidated!$A$2:$A$2628,"ST",Consolidated!$C$2:$C$2628,$B52&amp;"W*",Consolidated!G$2:G$2628,1)/COUNTIFS(Consolidated!$A$2:$A$2628,"ST",Consolidated!$C$2:$C$2628,$B52&amp;"W*"),"")</f>
        <v/>
      </c>
    </row>
    <row r="53" spans="1:15" ht="15" customHeight="1">
      <c r="A53" s="7">
        <v>52</v>
      </c>
      <c r="B53" s="7" t="s">
        <v>6434</v>
      </c>
      <c r="C53" s="7" t="s">
        <v>8054</v>
      </c>
      <c r="D53" s="59">
        <f>IFERROR(COUNTIFS(Consolidated!$A$2:$A$2628,"HDC",Consolidated!$C$2:$C$2628,$B53&amp;"W*",Consolidated!D$2:D$2628,1)/COUNTIFS(Consolidated!$A$2:$A$2628,"HDC",Consolidated!$C$2:$C$2628,$B53&amp;"W*"),"")</f>
        <v>1</v>
      </c>
      <c r="E53" s="59">
        <f>IFERROR(COUNTIFS(Consolidated!$A$2:$A$2628,"HDC",Consolidated!$C$2:$C$2628,$B53&amp;"W*",Consolidated!E$2:E$2628,1)/COUNTIFS(Consolidated!$A$2:$A$2628,"HDC",Consolidated!$C$2:$C$2628,$B53&amp;"W*"),"")</f>
        <v>0.8</v>
      </c>
      <c r="F53" s="59">
        <f>IFERROR(SUMIFS(Consolidated!$F$2:$F$2628,Consolidated!$A$2:$A$2628,"HDC",Consolidated!$C$2:$C$2628,$B53&amp;"W*")/(2*COUNTIFS(Consolidated!$A$2:$A$2628,"HDC",Consolidated!$C$2:$C$2628,$B53&amp;"W*")),"")</f>
        <v>0.2</v>
      </c>
      <c r="G53" s="59">
        <f>IFERROR(COUNTIFS(Consolidated!$A$2:$A$2628,"HDC",Consolidated!$C$2:$C$2628,$B53&amp;"W*",Consolidated!G$2:G$2628,1)/COUNTIFS(Consolidated!$A$2:$A$2628,"HDC",Consolidated!$C$2:$C$2628,$B53&amp;"W*"),"")</f>
        <v>0</v>
      </c>
      <c r="H53" s="49">
        <f>IFERROR(COUNTIFS(Consolidated!$A$2:$A$2628,"NAUTICS",Consolidated!$C$2:$C$2628,$B53&amp;"W*",Consolidated!D$2:D$2628,1)/COUNTIFS(Consolidated!$A$2:$A$2628,"NAUTICS",Consolidated!$C$2:$C$2628,$B53&amp;"W*"),"")</f>
        <v>1</v>
      </c>
      <c r="I53" s="49">
        <f>IFERROR(COUNTIFS(Consolidated!$A$2:$A$2628,"NAUTICS",Consolidated!$C$2:$C$2628,$B53&amp;"W*",Consolidated!E$2:E$2628,1)/COUNTIFS(Consolidated!$A$2:$A$2628,"NAUTICS",Consolidated!$C$2:$C$2628,$B53&amp;"W*"),"")</f>
        <v>1</v>
      </c>
      <c r="J53" s="49">
        <f>IFERROR(SUMIFS(Consolidated!$F$2:$F$2628,Consolidated!$A$2:$A$2628,"NAUTICS",Consolidated!$C$2:$C$2628,$B53&amp;"W*")/(2*COUNTIFS(Consolidated!$A$2:$A$2628,"NAUTICS",Consolidated!$C$2:$C$2628,$B53&amp;"W*")),"")</f>
        <v>0</v>
      </c>
      <c r="K53" s="49">
        <f>IFERROR(COUNTIFS(Consolidated!$A$2:$A$2628,"NAUTICS",Consolidated!$C$2:$C$2628,$B53&amp;"W*",Consolidated!G$2:G$2628,1)/COUNTIFS(Consolidated!$A$2:$A$2628,"NAUTICS",Consolidated!$C$2:$C$2628,$B53&amp;"W*"),"")</f>
        <v>0</v>
      </c>
      <c r="L53" s="60" t="str">
        <f>IFERROR(COUNTIFS(Consolidated!$A$2:$A$2628,"ST",Consolidated!$C$2:$C$2628,$B53&amp;"W*",Consolidated!D$2:D$2628,1)/COUNTIFS(Consolidated!$A$2:$A$2628,"ST",Consolidated!$C$2:$C$2628,$B53&amp;"W*"),"")</f>
        <v/>
      </c>
      <c r="M53" s="60" t="str">
        <f>IFERROR(COUNTIFS(Consolidated!$A$2:$A$2628,"ST",Consolidated!$C$2:$C$2628,$B53&amp;"W*",Consolidated!E$2:E$2628,1)/COUNTIFS(Consolidated!$A$2:$A$2628,"ST",Consolidated!$C$2:$C$2628,$B53&amp;"W*"),"")</f>
        <v/>
      </c>
      <c r="N53" s="60" t="str">
        <f>IFERROR(SUMIFS(Consolidated!$F$2:$F$2628,Consolidated!$A$2:$A$2628,"ST",Consolidated!$C$2:$C$2628,$B53&amp;"W*")/(2*COUNTIFS(Consolidated!$A$2:$A$2628,"ST",Consolidated!$C$2:$C$2628,$B53&amp;"W*")),"")</f>
        <v/>
      </c>
      <c r="O53" s="60" t="str">
        <f>IFERROR(COUNTIFS(Consolidated!$A$2:$A$2628,"ST",Consolidated!$C$2:$C$2628,$B53&amp;"W*",Consolidated!G$2:G$2628,1)/COUNTIFS(Consolidated!$A$2:$A$2628,"ST",Consolidated!$C$2:$C$2628,$B53&amp;"W*"),"")</f>
        <v/>
      </c>
    </row>
    <row r="54" spans="1:15" ht="15" customHeight="1">
      <c r="A54" s="7">
        <v>53</v>
      </c>
      <c r="B54" s="7" t="s">
        <v>7177</v>
      </c>
      <c r="C54" s="7" t="s">
        <v>8138</v>
      </c>
      <c r="D54" s="59" t="str">
        <f>IFERROR(COUNTIFS(Consolidated!$A$2:$A$2628,"HDC",Consolidated!$C$2:$C$2628,$B54&amp;"W*",Consolidated!D$2:D$2628,1)/COUNTIFS(Consolidated!$A$2:$A$2628,"HDC",Consolidated!$C$2:$C$2628,$B54&amp;"W*"),"")</f>
        <v/>
      </c>
      <c r="E54" s="59" t="str">
        <f>IFERROR(COUNTIFS(Consolidated!$A$2:$A$2628,"HDC",Consolidated!$C$2:$C$2628,$B54&amp;"W*",Consolidated!E$2:E$2628,1)/COUNTIFS(Consolidated!$A$2:$A$2628,"HDC",Consolidated!$C$2:$C$2628,$B54&amp;"W*"),"")</f>
        <v/>
      </c>
      <c r="F54" s="59" t="str">
        <f>IFERROR(SUMIFS(Consolidated!$F$2:$F$2628,Consolidated!$A$2:$A$2628,"HDC",Consolidated!$C$2:$C$2628,$B54&amp;"W*")/(2*COUNTIFS(Consolidated!$A$2:$A$2628,"HDC",Consolidated!$C$2:$C$2628,$B54&amp;"W*")),"")</f>
        <v/>
      </c>
      <c r="G54" s="59" t="str">
        <f>IFERROR(COUNTIFS(Consolidated!$A$2:$A$2628,"HDC",Consolidated!$C$2:$C$2628,$B54&amp;"W*",Consolidated!G$2:G$2628,1)/COUNTIFS(Consolidated!$A$2:$A$2628,"HDC",Consolidated!$C$2:$C$2628,$B54&amp;"W*"),"")</f>
        <v/>
      </c>
      <c r="H54" s="49">
        <f>IFERROR(COUNTIFS(Consolidated!$A$2:$A$2628,"NAUTICS",Consolidated!$C$2:$C$2628,$B54&amp;"W*",Consolidated!D$2:D$2628,1)/COUNTIFS(Consolidated!$A$2:$A$2628,"NAUTICS",Consolidated!$C$2:$C$2628,$B54&amp;"W*"),"")</f>
        <v>1</v>
      </c>
      <c r="I54" s="49">
        <f>IFERROR(COUNTIFS(Consolidated!$A$2:$A$2628,"NAUTICS",Consolidated!$C$2:$C$2628,$B54&amp;"W*",Consolidated!E$2:E$2628,1)/COUNTIFS(Consolidated!$A$2:$A$2628,"NAUTICS",Consolidated!$C$2:$C$2628,$B54&amp;"W*"),"")</f>
        <v>1</v>
      </c>
      <c r="J54" s="49">
        <f>IFERROR(SUMIFS(Consolidated!$F$2:$F$2628,Consolidated!$A$2:$A$2628,"NAUTICS",Consolidated!$C$2:$C$2628,$B54&amp;"W*")/(2*COUNTIFS(Consolidated!$A$2:$A$2628,"NAUTICS",Consolidated!$C$2:$C$2628,$B54&amp;"W*")),"")</f>
        <v>0</v>
      </c>
      <c r="K54" s="49">
        <f>IFERROR(COUNTIFS(Consolidated!$A$2:$A$2628,"NAUTICS",Consolidated!$C$2:$C$2628,$B54&amp;"W*",Consolidated!G$2:G$2628,1)/COUNTIFS(Consolidated!$A$2:$A$2628,"NAUTICS",Consolidated!$C$2:$C$2628,$B54&amp;"W*"),"")</f>
        <v>0</v>
      </c>
      <c r="L54" s="60" t="str">
        <f>IFERROR(COUNTIFS(Consolidated!$A$2:$A$2628,"ST",Consolidated!$C$2:$C$2628,$B54&amp;"W*",Consolidated!D$2:D$2628,1)/COUNTIFS(Consolidated!$A$2:$A$2628,"ST",Consolidated!$C$2:$C$2628,$B54&amp;"W*"),"")</f>
        <v/>
      </c>
      <c r="M54" s="60" t="str">
        <f>IFERROR(COUNTIFS(Consolidated!$A$2:$A$2628,"ST",Consolidated!$C$2:$C$2628,$B54&amp;"W*",Consolidated!E$2:E$2628,1)/COUNTIFS(Consolidated!$A$2:$A$2628,"ST",Consolidated!$C$2:$C$2628,$B54&amp;"W*"),"")</f>
        <v/>
      </c>
      <c r="N54" s="60" t="str">
        <f>IFERROR(SUMIFS(Consolidated!$F$2:$F$2628,Consolidated!$A$2:$A$2628,"ST",Consolidated!$C$2:$C$2628,$B54&amp;"W*")/(2*COUNTIFS(Consolidated!$A$2:$A$2628,"ST",Consolidated!$C$2:$C$2628,$B54&amp;"W*")),"")</f>
        <v/>
      </c>
      <c r="O54" s="60" t="str">
        <f>IFERROR(COUNTIFS(Consolidated!$A$2:$A$2628,"ST",Consolidated!$C$2:$C$2628,$B54&amp;"W*",Consolidated!G$2:G$2628,1)/COUNTIFS(Consolidated!$A$2:$A$2628,"ST",Consolidated!$C$2:$C$2628,$B54&amp;"W*"),"")</f>
        <v/>
      </c>
    </row>
    <row r="55" spans="1:15" ht="15" customHeight="1">
      <c r="A55" s="7">
        <v>54</v>
      </c>
      <c r="B55" s="7" t="s">
        <v>6459</v>
      </c>
      <c r="C55" s="7" t="s">
        <v>8237</v>
      </c>
      <c r="D55" s="59">
        <f>IFERROR(COUNTIFS(Consolidated!$A$2:$A$2628,"HDC",Consolidated!$C$2:$C$2628,$B55&amp;"W*",Consolidated!D$2:D$2628,1)/COUNTIFS(Consolidated!$A$2:$A$2628,"HDC",Consolidated!$C$2:$C$2628,$B55&amp;"W*"),"")</f>
        <v>1</v>
      </c>
      <c r="E55" s="59">
        <f>IFERROR(COUNTIFS(Consolidated!$A$2:$A$2628,"HDC",Consolidated!$C$2:$C$2628,$B55&amp;"W*",Consolidated!E$2:E$2628,1)/COUNTIFS(Consolidated!$A$2:$A$2628,"HDC",Consolidated!$C$2:$C$2628,$B55&amp;"W*"),"")</f>
        <v>1</v>
      </c>
      <c r="F55" s="59">
        <f>IFERROR(SUMIFS(Consolidated!$F$2:$F$2628,Consolidated!$A$2:$A$2628,"HDC",Consolidated!$C$2:$C$2628,$B55&amp;"W*")/(2*COUNTIFS(Consolidated!$A$2:$A$2628,"HDC",Consolidated!$C$2:$C$2628,$B55&amp;"W*")),"")</f>
        <v>0.02</v>
      </c>
      <c r="G55" s="59">
        <f>IFERROR(COUNTIFS(Consolidated!$A$2:$A$2628,"HDC",Consolidated!$C$2:$C$2628,$B55&amp;"W*",Consolidated!G$2:G$2628,1)/COUNTIFS(Consolidated!$A$2:$A$2628,"HDC",Consolidated!$C$2:$C$2628,$B55&amp;"W*"),"")</f>
        <v>0</v>
      </c>
      <c r="H55" s="49">
        <f>IFERROR(COUNTIFS(Consolidated!$A$2:$A$2628,"NAUTICS",Consolidated!$C$2:$C$2628,$B55&amp;"W*",Consolidated!D$2:D$2628,1)/COUNTIFS(Consolidated!$A$2:$A$2628,"NAUTICS",Consolidated!$C$2:$C$2628,$B55&amp;"W*"),"")</f>
        <v>0.38095238095238093</v>
      </c>
      <c r="I55" s="49">
        <f>IFERROR(COUNTIFS(Consolidated!$A$2:$A$2628,"NAUTICS",Consolidated!$C$2:$C$2628,$B55&amp;"W*",Consolidated!E$2:E$2628,1)/COUNTIFS(Consolidated!$A$2:$A$2628,"NAUTICS",Consolidated!$C$2:$C$2628,$B55&amp;"W*"),"")</f>
        <v>0.38095238095238093</v>
      </c>
      <c r="J55" s="49">
        <f>IFERROR(SUMIFS(Consolidated!$F$2:$F$2628,Consolidated!$A$2:$A$2628,"NAUTICS",Consolidated!$C$2:$C$2628,$B55&amp;"W*")/(2*COUNTIFS(Consolidated!$A$2:$A$2628,"NAUTICS",Consolidated!$C$2:$C$2628,$B55&amp;"W*")),"")</f>
        <v>0</v>
      </c>
      <c r="K55" s="49">
        <f>IFERROR(COUNTIFS(Consolidated!$A$2:$A$2628,"NAUTICS",Consolidated!$C$2:$C$2628,$B55&amp;"W*",Consolidated!G$2:G$2628,1)/COUNTIFS(Consolidated!$A$2:$A$2628,"NAUTICS",Consolidated!$C$2:$C$2628,$B55&amp;"W*"),"")</f>
        <v>0</v>
      </c>
      <c r="L55" s="60" t="str">
        <f>IFERROR(COUNTIFS(Consolidated!$A$2:$A$2628,"ST",Consolidated!$C$2:$C$2628,$B55&amp;"W*",Consolidated!D$2:D$2628,1)/COUNTIFS(Consolidated!$A$2:$A$2628,"ST",Consolidated!$C$2:$C$2628,$B55&amp;"W*"),"")</f>
        <v/>
      </c>
      <c r="M55" s="60" t="str">
        <f>IFERROR(COUNTIFS(Consolidated!$A$2:$A$2628,"ST",Consolidated!$C$2:$C$2628,$B55&amp;"W*",Consolidated!E$2:E$2628,1)/COUNTIFS(Consolidated!$A$2:$A$2628,"ST",Consolidated!$C$2:$C$2628,$B55&amp;"W*"),"")</f>
        <v/>
      </c>
      <c r="N55" s="60" t="str">
        <f>IFERROR(SUMIFS(Consolidated!$F$2:$F$2628,Consolidated!$A$2:$A$2628,"ST",Consolidated!$C$2:$C$2628,$B55&amp;"W*")/(2*COUNTIFS(Consolidated!$A$2:$A$2628,"ST",Consolidated!$C$2:$C$2628,$B55&amp;"W*")),"")</f>
        <v/>
      </c>
      <c r="O55" s="60" t="str">
        <f>IFERROR(COUNTIFS(Consolidated!$A$2:$A$2628,"ST",Consolidated!$C$2:$C$2628,$B55&amp;"W*",Consolidated!G$2:G$2628,1)/COUNTIFS(Consolidated!$A$2:$A$2628,"ST",Consolidated!$C$2:$C$2628,$B55&amp;"W*"),"")</f>
        <v/>
      </c>
    </row>
    <row r="56" spans="1:15" ht="15" customHeight="1">
      <c r="A56" s="7">
        <v>55</v>
      </c>
      <c r="B56" s="7" t="s">
        <v>6634</v>
      </c>
      <c r="C56" s="7" t="s">
        <v>8328</v>
      </c>
      <c r="D56" s="59">
        <f>IFERROR(COUNTIFS(Consolidated!$A$2:$A$2628,"HDC",Consolidated!$C$2:$C$2628,$B56&amp;"W*",Consolidated!D$2:D$2628,1)/COUNTIFS(Consolidated!$A$2:$A$2628,"HDC",Consolidated!$C$2:$C$2628,$B56&amp;"W*"),"")</f>
        <v>0.52631578947368418</v>
      </c>
      <c r="E56" s="59">
        <f>IFERROR(COUNTIFS(Consolidated!$A$2:$A$2628,"HDC",Consolidated!$C$2:$C$2628,$B56&amp;"W*",Consolidated!E$2:E$2628,1)/COUNTIFS(Consolidated!$A$2:$A$2628,"HDC",Consolidated!$C$2:$C$2628,$B56&amp;"W*"),"")</f>
        <v>0.15789473684210525</v>
      </c>
      <c r="F56" s="59">
        <f>IFERROR(SUMIFS(Consolidated!$F$2:$F$2628,Consolidated!$A$2:$A$2628,"HDC",Consolidated!$C$2:$C$2628,$B56&amp;"W*")/(2*COUNTIFS(Consolidated!$A$2:$A$2628,"HDC",Consolidated!$C$2:$C$2628,$B56&amp;"W*")),"")</f>
        <v>7.8947368421052627E-2</v>
      </c>
      <c r="G56" s="59">
        <f>IFERROR(COUNTIFS(Consolidated!$A$2:$A$2628,"HDC",Consolidated!$C$2:$C$2628,$B56&amp;"W*",Consolidated!G$2:G$2628,1)/COUNTIFS(Consolidated!$A$2:$A$2628,"HDC",Consolidated!$C$2:$C$2628,$B56&amp;"W*"),"")</f>
        <v>0</v>
      </c>
      <c r="H56" s="49" t="str">
        <f>IFERROR(COUNTIFS(Consolidated!$A$2:$A$2628,"NAUTICS",Consolidated!$C$2:$C$2628,$B56&amp;"W*",Consolidated!D$2:D$2628,1)/COUNTIFS(Consolidated!$A$2:$A$2628,"NAUTICS",Consolidated!$C$2:$C$2628,$B56&amp;"W*"),"")</f>
        <v/>
      </c>
      <c r="I56" s="49" t="str">
        <f>IFERROR(COUNTIFS(Consolidated!$A$2:$A$2628,"NAUTICS",Consolidated!$C$2:$C$2628,$B56&amp;"W*",Consolidated!E$2:E$2628,1)/COUNTIFS(Consolidated!$A$2:$A$2628,"NAUTICS",Consolidated!$C$2:$C$2628,$B56&amp;"W*"),"")</f>
        <v/>
      </c>
      <c r="J56" s="49" t="str">
        <f>IFERROR(SUMIFS(Consolidated!$F$2:$F$2628,Consolidated!$A$2:$A$2628,"NAUTICS",Consolidated!$C$2:$C$2628,$B56&amp;"W*")/(2*COUNTIFS(Consolidated!$A$2:$A$2628,"NAUTICS",Consolidated!$C$2:$C$2628,$B56&amp;"W*")),"")</f>
        <v/>
      </c>
      <c r="K56" s="49" t="str">
        <f>IFERROR(COUNTIFS(Consolidated!$A$2:$A$2628,"NAUTICS",Consolidated!$C$2:$C$2628,$B56&amp;"W*",Consolidated!G$2:G$2628,1)/COUNTIFS(Consolidated!$A$2:$A$2628,"NAUTICS",Consolidated!$C$2:$C$2628,$B56&amp;"W*"),"")</f>
        <v/>
      </c>
      <c r="L56" s="60" t="str">
        <f>IFERROR(COUNTIFS(Consolidated!$A$2:$A$2628,"ST",Consolidated!$C$2:$C$2628,$B56&amp;"W*",Consolidated!D$2:D$2628,1)/COUNTIFS(Consolidated!$A$2:$A$2628,"ST",Consolidated!$C$2:$C$2628,$B56&amp;"W*"),"")</f>
        <v/>
      </c>
      <c r="M56" s="60" t="str">
        <f>IFERROR(COUNTIFS(Consolidated!$A$2:$A$2628,"ST",Consolidated!$C$2:$C$2628,$B56&amp;"W*",Consolidated!E$2:E$2628,1)/COUNTIFS(Consolidated!$A$2:$A$2628,"ST",Consolidated!$C$2:$C$2628,$B56&amp;"W*"),"")</f>
        <v/>
      </c>
      <c r="N56" s="60" t="str">
        <f>IFERROR(SUMIFS(Consolidated!$F$2:$F$2628,Consolidated!$A$2:$A$2628,"ST",Consolidated!$C$2:$C$2628,$B56&amp;"W*")/(2*COUNTIFS(Consolidated!$A$2:$A$2628,"ST",Consolidated!$C$2:$C$2628,$B56&amp;"W*")),"")</f>
        <v/>
      </c>
      <c r="O56" s="60" t="str">
        <f>IFERROR(COUNTIFS(Consolidated!$A$2:$A$2628,"ST",Consolidated!$C$2:$C$2628,$B56&amp;"W*",Consolidated!G$2:G$2628,1)/COUNTIFS(Consolidated!$A$2:$A$2628,"ST",Consolidated!$C$2:$C$2628,$B56&amp;"W*"),"")</f>
        <v/>
      </c>
    </row>
    <row r="57" spans="1:15" ht="15" customHeight="1">
      <c r="A57" s="7">
        <v>56</v>
      </c>
      <c r="B57" s="7" t="s">
        <v>6777</v>
      </c>
      <c r="C57" s="7" t="s">
        <v>8420</v>
      </c>
      <c r="D57" s="59">
        <f>IFERROR(COUNTIFS(Consolidated!$A$2:$A$2628,"HDC",Consolidated!$C$2:$C$2628,$B57&amp;"W*",Consolidated!D$2:D$2628,1)/COUNTIFS(Consolidated!$A$2:$A$2628,"HDC",Consolidated!$C$2:$C$2628,$B57&amp;"W*"),"")</f>
        <v>1</v>
      </c>
      <c r="E57" s="59">
        <f>IFERROR(COUNTIFS(Consolidated!$A$2:$A$2628,"HDC",Consolidated!$C$2:$C$2628,$B57&amp;"W*",Consolidated!E$2:E$2628,1)/COUNTIFS(Consolidated!$A$2:$A$2628,"HDC",Consolidated!$C$2:$C$2628,$B57&amp;"W*"),"")</f>
        <v>0.86363636363636365</v>
      </c>
      <c r="F57" s="59">
        <f>IFERROR(SUMIFS(Consolidated!$F$2:$F$2628,Consolidated!$A$2:$A$2628,"HDC",Consolidated!$C$2:$C$2628,$B57&amp;"W*")/(2*COUNTIFS(Consolidated!$A$2:$A$2628,"HDC",Consolidated!$C$2:$C$2628,$B57&amp;"W*")),"")</f>
        <v>0.18181818181818182</v>
      </c>
      <c r="G57" s="59">
        <f>IFERROR(COUNTIFS(Consolidated!$A$2:$A$2628,"HDC",Consolidated!$C$2:$C$2628,$B57&amp;"W*",Consolidated!G$2:G$2628,1)/COUNTIFS(Consolidated!$A$2:$A$2628,"HDC",Consolidated!$C$2:$C$2628,$B57&amp;"W*"),"")</f>
        <v>0</v>
      </c>
      <c r="H57" s="49">
        <f>IFERROR(COUNTIFS(Consolidated!$A$2:$A$2628,"NAUTICS",Consolidated!$C$2:$C$2628,$B57&amp;"W*",Consolidated!D$2:D$2628,1)/COUNTIFS(Consolidated!$A$2:$A$2628,"NAUTICS",Consolidated!$C$2:$C$2628,$B57&amp;"W*"),"")</f>
        <v>0.88235294117647056</v>
      </c>
      <c r="I57" s="49">
        <f>IFERROR(COUNTIFS(Consolidated!$A$2:$A$2628,"NAUTICS",Consolidated!$C$2:$C$2628,$B57&amp;"W*",Consolidated!E$2:E$2628,1)/COUNTIFS(Consolidated!$A$2:$A$2628,"NAUTICS",Consolidated!$C$2:$C$2628,$B57&amp;"W*"),"")</f>
        <v>0.82352941176470584</v>
      </c>
      <c r="J57" s="49">
        <f>IFERROR(SUMIFS(Consolidated!$F$2:$F$2628,Consolidated!$A$2:$A$2628,"NAUTICS",Consolidated!$C$2:$C$2628,$B57&amp;"W*")/(2*COUNTIFS(Consolidated!$A$2:$A$2628,"NAUTICS",Consolidated!$C$2:$C$2628,$B57&amp;"W*")),"")</f>
        <v>4.4117647058823532E-2</v>
      </c>
      <c r="K57" s="49">
        <f>IFERROR(COUNTIFS(Consolidated!$A$2:$A$2628,"NAUTICS",Consolidated!$C$2:$C$2628,$B57&amp;"W*",Consolidated!G$2:G$2628,1)/COUNTIFS(Consolidated!$A$2:$A$2628,"NAUTICS",Consolidated!$C$2:$C$2628,$B57&amp;"W*"),"")</f>
        <v>0</v>
      </c>
      <c r="L57" s="60" t="str">
        <f>IFERROR(COUNTIFS(Consolidated!$A$2:$A$2628,"ST",Consolidated!$C$2:$C$2628,$B57&amp;"W*",Consolidated!D$2:D$2628,1)/COUNTIFS(Consolidated!$A$2:$A$2628,"ST",Consolidated!$C$2:$C$2628,$B57&amp;"W*"),"")</f>
        <v/>
      </c>
      <c r="M57" s="60" t="str">
        <f>IFERROR(COUNTIFS(Consolidated!$A$2:$A$2628,"ST",Consolidated!$C$2:$C$2628,$B57&amp;"W*",Consolidated!E$2:E$2628,1)/COUNTIFS(Consolidated!$A$2:$A$2628,"ST",Consolidated!$C$2:$C$2628,$B57&amp;"W*"),"")</f>
        <v/>
      </c>
      <c r="N57" s="60" t="str">
        <f>IFERROR(SUMIFS(Consolidated!$F$2:$F$2628,Consolidated!$A$2:$A$2628,"ST",Consolidated!$C$2:$C$2628,$B57&amp;"W*")/(2*COUNTIFS(Consolidated!$A$2:$A$2628,"ST",Consolidated!$C$2:$C$2628,$B57&amp;"W*")),"")</f>
        <v/>
      </c>
      <c r="O57" s="60" t="str">
        <f>IFERROR(COUNTIFS(Consolidated!$A$2:$A$2628,"ST",Consolidated!$C$2:$C$2628,$B57&amp;"W*",Consolidated!G$2:G$2628,1)/COUNTIFS(Consolidated!$A$2:$A$2628,"ST",Consolidated!$C$2:$C$2628,$B57&amp;"W*"),"")</f>
        <v/>
      </c>
    </row>
    <row r="58" spans="1:15" ht="15" customHeight="1">
      <c r="A58" s="7">
        <v>57</v>
      </c>
      <c r="B58" s="7" t="s">
        <v>6919</v>
      </c>
      <c r="C58" s="7" t="s">
        <v>8512</v>
      </c>
      <c r="D58" s="59">
        <f>IFERROR(COUNTIFS(Consolidated!$A$2:$A$2628,"HDC",Consolidated!$C$2:$C$2628,$B58&amp;"W*",Consolidated!D$2:D$2628,1)/COUNTIFS(Consolidated!$A$2:$A$2628,"HDC",Consolidated!$C$2:$C$2628,$B58&amp;"W*"),"")</f>
        <v>0.92</v>
      </c>
      <c r="E58" s="59">
        <f>IFERROR(COUNTIFS(Consolidated!$A$2:$A$2628,"HDC",Consolidated!$C$2:$C$2628,$B58&amp;"W*",Consolidated!E$2:E$2628,1)/COUNTIFS(Consolidated!$A$2:$A$2628,"HDC",Consolidated!$C$2:$C$2628,$B58&amp;"W*"),"")</f>
        <v>0.56000000000000005</v>
      </c>
      <c r="F58" s="59">
        <f>IFERROR(SUMIFS(Consolidated!$F$2:$F$2628,Consolidated!$A$2:$A$2628,"HDC",Consolidated!$C$2:$C$2628,$B58&amp;"W*")/(2*COUNTIFS(Consolidated!$A$2:$A$2628,"HDC",Consolidated!$C$2:$C$2628,$B58&amp;"W*")),"")</f>
        <v>0.1</v>
      </c>
      <c r="G58" s="59">
        <f>IFERROR(COUNTIFS(Consolidated!$A$2:$A$2628,"HDC",Consolidated!$C$2:$C$2628,$B58&amp;"W*",Consolidated!G$2:G$2628,1)/COUNTIFS(Consolidated!$A$2:$A$2628,"HDC",Consolidated!$C$2:$C$2628,$B58&amp;"W*"),"")</f>
        <v>0</v>
      </c>
      <c r="H58" s="49">
        <f>IFERROR(COUNTIFS(Consolidated!$A$2:$A$2628,"NAUTICS",Consolidated!$C$2:$C$2628,$B58&amp;"W*",Consolidated!D$2:D$2628,1)/COUNTIFS(Consolidated!$A$2:$A$2628,"NAUTICS",Consolidated!$C$2:$C$2628,$B58&amp;"W*"),"")</f>
        <v>1</v>
      </c>
      <c r="I58" s="49">
        <f>IFERROR(COUNTIFS(Consolidated!$A$2:$A$2628,"NAUTICS",Consolidated!$C$2:$C$2628,$B58&amp;"W*",Consolidated!E$2:E$2628,1)/COUNTIFS(Consolidated!$A$2:$A$2628,"NAUTICS",Consolidated!$C$2:$C$2628,$B58&amp;"W*"),"")</f>
        <v>1</v>
      </c>
      <c r="J58" s="49">
        <f>IFERROR(SUMIFS(Consolidated!$F$2:$F$2628,Consolidated!$A$2:$A$2628,"NAUTICS",Consolidated!$C$2:$C$2628,$B58&amp;"W*")/(2*COUNTIFS(Consolidated!$A$2:$A$2628,"NAUTICS",Consolidated!$C$2:$C$2628,$B58&amp;"W*")),"")</f>
        <v>0</v>
      </c>
      <c r="K58" s="49">
        <f>IFERROR(COUNTIFS(Consolidated!$A$2:$A$2628,"NAUTICS",Consolidated!$C$2:$C$2628,$B58&amp;"W*",Consolidated!G$2:G$2628,1)/COUNTIFS(Consolidated!$A$2:$A$2628,"NAUTICS",Consolidated!$C$2:$C$2628,$B58&amp;"W*"),"")</f>
        <v>0</v>
      </c>
      <c r="L58" s="60" t="str">
        <f>IFERROR(COUNTIFS(Consolidated!$A$2:$A$2628,"ST",Consolidated!$C$2:$C$2628,$B58&amp;"W*",Consolidated!D$2:D$2628,1)/COUNTIFS(Consolidated!$A$2:$A$2628,"ST",Consolidated!$C$2:$C$2628,$B58&amp;"W*"),"")</f>
        <v/>
      </c>
      <c r="M58" s="60" t="str">
        <f>IFERROR(COUNTIFS(Consolidated!$A$2:$A$2628,"ST",Consolidated!$C$2:$C$2628,$B58&amp;"W*",Consolidated!E$2:E$2628,1)/COUNTIFS(Consolidated!$A$2:$A$2628,"ST",Consolidated!$C$2:$C$2628,$B58&amp;"W*"),"")</f>
        <v/>
      </c>
      <c r="N58" s="60" t="str">
        <f>IFERROR(SUMIFS(Consolidated!$F$2:$F$2628,Consolidated!$A$2:$A$2628,"ST",Consolidated!$C$2:$C$2628,$B58&amp;"W*")/(2*COUNTIFS(Consolidated!$A$2:$A$2628,"ST",Consolidated!$C$2:$C$2628,$B58&amp;"W*")),"")</f>
        <v/>
      </c>
      <c r="O58" s="60" t="str">
        <f>IFERROR(COUNTIFS(Consolidated!$A$2:$A$2628,"ST",Consolidated!$C$2:$C$2628,$B58&amp;"W*",Consolidated!G$2:G$2628,1)/COUNTIFS(Consolidated!$A$2:$A$2628,"ST",Consolidated!$C$2:$C$2628,$B58&amp;"W*"),"")</f>
        <v/>
      </c>
    </row>
    <row r="59" spans="1:15" ht="15" customHeight="1">
      <c r="A59" s="7">
        <v>58</v>
      </c>
      <c r="B59" s="7" t="s">
        <v>7951</v>
      </c>
      <c r="C59" s="7" t="s">
        <v>8592</v>
      </c>
      <c r="D59" s="59" t="str">
        <f>IFERROR(COUNTIFS(Consolidated!$A$2:$A$2628,"HDC",Consolidated!$C$2:$C$2628,$B59&amp;"W*",Consolidated!D$2:D$2628,1)/COUNTIFS(Consolidated!$A$2:$A$2628,"HDC",Consolidated!$C$2:$C$2628,$B59&amp;"W*"),"")</f>
        <v/>
      </c>
      <c r="E59" s="59" t="str">
        <f>IFERROR(COUNTIFS(Consolidated!$A$2:$A$2628,"HDC",Consolidated!$C$2:$C$2628,$B59&amp;"W*",Consolidated!E$2:E$2628,1)/COUNTIFS(Consolidated!$A$2:$A$2628,"HDC",Consolidated!$C$2:$C$2628,$B59&amp;"W*"),"")</f>
        <v/>
      </c>
      <c r="F59" s="59" t="str">
        <f>IFERROR(SUMIFS(Consolidated!$F$2:$F$2628,Consolidated!$A$2:$A$2628,"HDC",Consolidated!$C$2:$C$2628,$B59&amp;"W*")/(2*COUNTIFS(Consolidated!$A$2:$A$2628,"HDC",Consolidated!$C$2:$C$2628,$B59&amp;"W*")),"")</f>
        <v/>
      </c>
      <c r="G59" s="59" t="str">
        <f>IFERROR(COUNTIFS(Consolidated!$A$2:$A$2628,"HDC",Consolidated!$C$2:$C$2628,$B59&amp;"W*",Consolidated!G$2:G$2628,1)/COUNTIFS(Consolidated!$A$2:$A$2628,"HDC",Consolidated!$C$2:$C$2628,$B59&amp;"W*"),"")</f>
        <v/>
      </c>
      <c r="H59" s="49">
        <f>IFERROR(COUNTIFS(Consolidated!$A$2:$A$2628,"NAUTICS",Consolidated!$C$2:$C$2628,$B59&amp;"W*",Consolidated!D$2:D$2628,1)/COUNTIFS(Consolidated!$A$2:$A$2628,"NAUTICS",Consolidated!$C$2:$C$2628,$B59&amp;"W*"),"")</f>
        <v>1</v>
      </c>
      <c r="I59" s="49">
        <f>IFERROR(COUNTIFS(Consolidated!$A$2:$A$2628,"NAUTICS",Consolidated!$C$2:$C$2628,$B59&amp;"W*",Consolidated!E$2:E$2628,1)/COUNTIFS(Consolidated!$A$2:$A$2628,"NAUTICS",Consolidated!$C$2:$C$2628,$B59&amp;"W*"),"")</f>
        <v>1</v>
      </c>
      <c r="J59" s="49">
        <f>IFERROR(SUMIFS(Consolidated!$F$2:$F$2628,Consolidated!$A$2:$A$2628,"NAUTICS",Consolidated!$C$2:$C$2628,$B59&amp;"W*")/(2*COUNTIFS(Consolidated!$A$2:$A$2628,"NAUTICS",Consolidated!$C$2:$C$2628,$B59&amp;"W*")),"")</f>
        <v>0</v>
      </c>
      <c r="K59" s="49">
        <f>IFERROR(COUNTIFS(Consolidated!$A$2:$A$2628,"NAUTICS",Consolidated!$C$2:$C$2628,$B59&amp;"W*",Consolidated!G$2:G$2628,1)/COUNTIFS(Consolidated!$A$2:$A$2628,"NAUTICS",Consolidated!$C$2:$C$2628,$B59&amp;"W*"),"")</f>
        <v>0</v>
      </c>
      <c r="L59" s="60" t="str">
        <f>IFERROR(COUNTIFS(Consolidated!$A$2:$A$2628,"ST",Consolidated!$C$2:$C$2628,$B59&amp;"W*",Consolidated!D$2:D$2628,1)/COUNTIFS(Consolidated!$A$2:$A$2628,"ST",Consolidated!$C$2:$C$2628,$B59&amp;"W*"),"")</f>
        <v/>
      </c>
      <c r="M59" s="60" t="str">
        <f>IFERROR(COUNTIFS(Consolidated!$A$2:$A$2628,"ST",Consolidated!$C$2:$C$2628,$B59&amp;"W*",Consolidated!E$2:E$2628,1)/COUNTIFS(Consolidated!$A$2:$A$2628,"ST",Consolidated!$C$2:$C$2628,$B59&amp;"W*"),"")</f>
        <v/>
      </c>
      <c r="N59" s="60" t="str">
        <f>IFERROR(SUMIFS(Consolidated!$F$2:$F$2628,Consolidated!$A$2:$A$2628,"ST",Consolidated!$C$2:$C$2628,$B59&amp;"W*")/(2*COUNTIFS(Consolidated!$A$2:$A$2628,"ST",Consolidated!$C$2:$C$2628,$B59&amp;"W*")),"")</f>
        <v/>
      </c>
      <c r="O59" s="60" t="str">
        <f>IFERROR(COUNTIFS(Consolidated!$A$2:$A$2628,"ST",Consolidated!$C$2:$C$2628,$B59&amp;"W*",Consolidated!G$2:G$2628,1)/COUNTIFS(Consolidated!$A$2:$A$2628,"ST",Consolidated!$C$2:$C$2628,$B59&amp;"W*"),"")</f>
        <v/>
      </c>
    </row>
    <row r="60" spans="1:15" ht="15" customHeight="1">
      <c r="A60" s="7">
        <v>59</v>
      </c>
      <c r="B60" s="7" t="s">
        <v>7072</v>
      </c>
      <c r="C60" s="7" t="s">
        <v>8660</v>
      </c>
      <c r="D60" s="59">
        <f>IFERROR(COUNTIFS(Consolidated!$A$2:$A$2628,"HDC",Consolidated!$C$2:$C$2628,$B60&amp;"W*",Consolidated!D$2:D$2628,1)/COUNTIFS(Consolidated!$A$2:$A$2628,"HDC",Consolidated!$C$2:$C$2628,$B60&amp;"W*"),"")</f>
        <v>1</v>
      </c>
      <c r="E60" s="59">
        <f>IFERROR(COUNTIFS(Consolidated!$A$2:$A$2628,"HDC",Consolidated!$C$2:$C$2628,$B60&amp;"W*",Consolidated!E$2:E$2628,1)/COUNTIFS(Consolidated!$A$2:$A$2628,"HDC",Consolidated!$C$2:$C$2628,$B60&amp;"W*"),"")</f>
        <v>0.5</v>
      </c>
      <c r="F60" s="59">
        <f>IFERROR(SUMIFS(Consolidated!$F$2:$F$2628,Consolidated!$A$2:$A$2628,"HDC",Consolidated!$C$2:$C$2628,$B60&amp;"W*")/(2*COUNTIFS(Consolidated!$A$2:$A$2628,"HDC",Consolidated!$C$2:$C$2628,$B60&amp;"W*")),"")</f>
        <v>0</v>
      </c>
      <c r="G60" s="59">
        <f>IFERROR(COUNTIFS(Consolidated!$A$2:$A$2628,"HDC",Consolidated!$C$2:$C$2628,$B60&amp;"W*",Consolidated!G$2:G$2628,1)/COUNTIFS(Consolidated!$A$2:$A$2628,"HDC",Consolidated!$C$2:$C$2628,$B60&amp;"W*"),"")</f>
        <v>0</v>
      </c>
      <c r="H60" s="49">
        <f>IFERROR(COUNTIFS(Consolidated!$A$2:$A$2628,"NAUTICS",Consolidated!$C$2:$C$2628,$B60&amp;"W*",Consolidated!D$2:D$2628,1)/COUNTIFS(Consolidated!$A$2:$A$2628,"NAUTICS",Consolidated!$C$2:$C$2628,$B60&amp;"W*"),"")</f>
        <v>1</v>
      </c>
      <c r="I60" s="49">
        <f>IFERROR(COUNTIFS(Consolidated!$A$2:$A$2628,"NAUTICS",Consolidated!$C$2:$C$2628,$B60&amp;"W*",Consolidated!E$2:E$2628,1)/COUNTIFS(Consolidated!$A$2:$A$2628,"NAUTICS",Consolidated!$C$2:$C$2628,$B60&amp;"W*"),"")</f>
        <v>1</v>
      </c>
      <c r="J60" s="49">
        <f>IFERROR(SUMIFS(Consolidated!$F$2:$F$2628,Consolidated!$A$2:$A$2628,"NAUTICS",Consolidated!$C$2:$C$2628,$B60&amp;"W*")/(2*COUNTIFS(Consolidated!$A$2:$A$2628,"NAUTICS",Consolidated!$C$2:$C$2628,$B60&amp;"W*")),"")</f>
        <v>0</v>
      </c>
      <c r="K60" s="49">
        <f>IFERROR(COUNTIFS(Consolidated!$A$2:$A$2628,"NAUTICS",Consolidated!$C$2:$C$2628,$B60&amp;"W*",Consolidated!G$2:G$2628,1)/COUNTIFS(Consolidated!$A$2:$A$2628,"NAUTICS",Consolidated!$C$2:$C$2628,$B60&amp;"W*"),"")</f>
        <v>0</v>
      </c>
      <c r="L60" s="60" t="str">
        <f>IFERROR(COUNTIFS(Consolidated!$A$2:$A$2628,"ST",Consolidated!$C$2:$C$2628,$B60&amp;"W*",Consolidated!D$2:D$2628,1)/COUNTIFS(Consolidated!$A$2:$A$2628,"ST",Consolidated!$C$2:$C$2628,$B60&amp;"W*"),"")</f>
        <v/>
      </c>
      <c r="M60" s="60" t="str">
        <f>IFERROR(COUNTIFS(Consolidated!$A$2:$A$2628,"ST",Consolidated!$C$2:$C$2628,$B60&amp;"W*",Consolidated!E$2:E$2628,1)/COUNTIFS(Consolidated!$A$2:$A$2628,"ST",Consolidated!$C$2:$C$2628,$B60&amp;"W*"),"")</f>
        <v/>
      </c>
      <c r="N60" s="60" t="str">
        <f>IFERROR(SUMIFS(Consolidated!$F$2:$F$2628,Consolidated!$A$2:$A$2628,"ST",Consolidated!$C$2:$C$2628,$B60&amp;"W*")/(2*COUNTIFS(Consolidated!$A$2:$A$2628,"ST",Consolidated!$C$2:$C$2628,$B60&amp;"W*")),"")</f>
        <v/>
      </c>
      <c r="O60" s="60" t="str">
        <f>IFERROR(COUNTIFS(Consolidated!$A$2:$A$2628,"ST",Consolidated!$C$2:$C$2628,$B60&amp;"W*",Consolidated!G$2:G$2628,1)/COUNTIFS(Consolidated!$A$2:$A$2628,"ST",Consolidated!$C$2:$C$2628,$B60&amp;"W*"),"")</f>
        <v/>
      </c>
    </row>
    <row r="61" spans="1:15" ht="15" customHeight="1">
      <c r="A61" s="7">
        <v>60</v>
      </c>
      <c r="B61" s="7" t="s">
        <v>7086</v>
      </c>
      <c r="C61" s="7" t="s">
        <v>8737</v>
      </c>
      <c r="D61" s="59">
        <f>IFERROR(COUNTIFS(Consolidated!$A$2:$A$2628,"HDC",Consolidated!$C$2:$C$2628,$B61&amp;"W*",Consolidated!D$2:D$2628,1)/COUNTIFS(Consolidated!$A$2:$A$2628,"HDC",Consolidated!$C$2:$C$2628,$B61&amp;"W*"),"")</f>
        <v>1</v>
      </c>
      <c r="E61" s="59">
        <f>IFERROR(COUNTIFS(Consolidated!$A$2:$A$2628,"HDC",Consolidated!$C$2:$C$2628,$B61&amp;"W*",Consolidated!E$2:E$2628,1)/COUNTIFS(Consolidated!$A$2:$A$2628,"HDC",Consolidated!$C$2:$C$2628,$B61&amp;"W*"),"")</f>
        <v>1</v>
      </c>
      <c r="F61" s="59">
        <f>IFERROR(SUMIFS(Consolidated!$F$2:$F$2628,Consolidated!$A$2:$A$2628,"HDC",Consolidated!$C$2:$C$2628,$B61&amp;"W*")/(2*COUNTIFS(Consolidated!$A$2:$A$2628,"HDC",Consolidated!$C$2:$C$2628,$B61&amp;"W*")),"")</f>
        <v>0</v>
      </c>
      <c r="G61" s="59">
        <f>IFERROR(COUNTIFS(Consolidated!$A$2:$A$2628,"HDC",Consolidated!$C$2:$C$2628,$B61&amp;"W*",Consolidated!G$2:G$2628,1)/COUNTIFS(Consolidated!$A$2:$A$2628,"HDC",Consolidated!$C$2:$C$2628,$B61&amp;"W*"),"")</f>
        <v>0</v>
      </c>
      <c r="H61" s="49">
        <f>IFERROR(COUNTIFS(Consolidated!$A$2:$A$2628,"NAUTICS",Consolidated!$C$2:$C$2628,$B61&amp;"W*",Consolidated!D$2:D$2628,1)/COUNTIFS(Consolidated!$A$2:$A$2628,"NAUTICS",Consolidated!$C$2:$C$2628,$B61&amp;"W*"),"")</f>
        <v>1</v>
      </c>
      <c r="I61" s="49">
        <f>IFERROR(COUNTIFS(Consolidated!$A$2:$A$2628,"NAUTICS",Consolidated!$C$2:$C$2628,$B61&amp;"W*",Consolidated!E$2:E$2628,1)/COUNTIFS(Consolidated!$A$2:$A$2628,"NAUTICS",Consolidated!$C$2:$C$2628,$B61&amp;"W*"),"")</f>
        <v>1</v>
      </c>
      <c r="J61" s="49">
        <f>IFERROR(SUMIFS(Consolidated!$F$2:$F$2628,Consolidated!$A$2:$A$2628,"NAUTICS",Consolidated!$C$2:$C$2628,$B61&amp;"W*")/(2*COUNTIFS(Consolidated!$A$2:$A$2628,"NAUTICS",Consolidated!$C$2:$C$2628,$B61&amp;"W*")),"")</f>
        <v>0</v>
      </c>
      <c r="K61" s="49">
        <f>IFERROR(COUNTIFS(Consolidated!$A$2:$A$2628,"NAUTICS",Consolidated!$C$2:$C$2628,$B61&amp;"W*",Consolidated!G$2:G$2628,1)/COUNTIFS(Consolidated!$A$2:$A$2628,"NAUTICS",Consolidated!$C$2:$C$2628,$B61&amp;"W*"),"")</f>
        <v>0</v>
      </c>
      <c r="L61" s="60" t="str">
        <f>IFERROR(COUNTIFS(Consolidated!$A$2:$A$2628,"ST",Consolidated!$C$2:$C$2628,$B61&amp;"W*",Consolidated!D$2:D$2628,1)/COUNTIFS(Consolidated!$A$2:$A$2628,"ST",Consolidated!$C$2:$C$2628,$B61&amp;"W*"),"")</f>
        <v/>
      </c>
      <c r="M61" s="60" t="str">
        <f>IFERROR(COUNTIFS(Consolidated!$A$2:$A$2628,"ST",Consolidated!$C$2:$C$2628,$B61&amp;"W*",Consolidated!E$2:E$2628,1)/COUNTIFS(Consolidated!$A$2:$A$2628,"ST",Consolidated!$C$2:$C$2628,$B61&amp;"W*"),"")</f>
        <v/>
      </c>
      <c r="N61" s="60" t="str">
        <f>IFERROR(SUMIFS(Consolidated!$F$2:$F$2628,Consolidated!$A$2:$A$2628,"ST",Consolidated!$C$2:$C$2628,$B61&amp;"W*")/(2*COUNTIFS(Consolidated!$A$2:$A$2628,"ST",Consolidated!$C$2:$C$2628,$B61&amp;"W*")),"")</f>
        <v/>
      </c>
      <c r="O61" s="60" t="str">
        <f>IFERROR(COUNTIFS(Consolidated!$A$2:$A$2628,"ST",Consolidated!$C$2:$C$2628,$B61&amp;"W*",Consolidated!G$2:G$2628,1)/COUNTIFS(Consolidated!$A$2:$A$2628,"ST",Consolidated!$C$2:$C$2628,$B61&amp;"W*"),"")</f>
        <v/>
      </c>
    </row>
    <row r="62" spans="1:15" ht="15" customHeight="1">
      <c r="A62" s="7">
        <v>61</v>
      </c>
      <c r="B62" s="7" t="s">
        <v>8616</v>
      </c>
      <c r="C62" s="7" t="s">
        <v>8814</v>
      </c>
      <c r="D62" s="59" t="str">
        <f>IFERROR(COUNTIFS(Consolidated!$A$2:$A$2628,"HDC",Consolidated!$C$2:$C$2628,$B62&amp;"W*",Consolidated!D$2:D$2628,1)/COUNTIFS(Consolidated!$A$2:$A$2628,"HDC",Consolidated!$C$2:$C$2628,$B62&amp;"W*"),"")</f>
        <v/>
      </c>
      <c r="E62" s="59" t="str">
        <f>IFERROR(COUNTIFS(Consolidated!$A$2:$A$2628,"HDC",Consolidated!$C$2:$C$2628,$B62&amp;"W*",Consolidated!E$2:E$2628,1)/COUNTIFS(Consolidated!$A$2:$A$2628,"HDC",Consolidated!$C$2:$C$2628,$B62&amp;"W*"),"")</f>
        <v/>
      </c>
      <c r="F62" s="59" t="str">
        <f>IFERROR(SUMIFS(Consolidated!$F$2:$F$2628,Consolidated!$A$2:$A$2628,"HDC",Consolidated!$C$2:$C$2628,$B62&amp;"W*")/(2*COUNTIFS(Consolidated!$A$2:$A$2628,"HDC",Consolidated!$C$2:$C$2628,$B62&amp;"W*")),"")</f>
        <v/>
      </c>
      <c r="G62" s="59" t="str">
        <f>IFERROR(COUNTIFS(Consolidated!$A$2:$A$2628,"HDC",Consolidated!$C$2:$C$2628,$B62&amp;"W*",Consolidated!G$2:G$2628,1)/COUNTIFS(Consolidated!$A$2:$A$2628,"HDC",Consolidated!$C$2:$C$2628,$B62&amp;"W*"),"")</f>
        <v/>
      </c>
      <c r="H62" s="49">
        <f>IFERROR(COUNTIFS(Consolidated!$A$2:$A$2628,"NAUTICS",Consolidated!$C$2:$C$2628,$B62&amp;"W*",Consolidated!D$2:D$2628,1)/COUNTIFS(Consolidated!$A$2:$A$2628,"NAUTICS",Consolidated!$C$2:$C$2628,$B62&amp;"W*"),"")</f>
        <v>1</v>
      </c>
      <c r="I62" s="49">
        <f>IFERROR(COUNTIFS(Consolidated!$A$2:$A$2628,"NAUTICS",Consolidated!$C$2:$C$2628,$B62&amp;"W*",Consolidated!E$2:E$2628,1)/COUNTIFS(Consolidated!$A$2:$A$2628,"NAUTICS",Consolidated!$C$2:$C$2628,$B62&amp;"W*"),"")</f>
        <v>1</v>
      </c>
      <c r="J62" s="49">
        <f>IFERROR(SUMIFS(Consolidated!$F$2:$F$2628,Consolidated!$A$2:$A$2628,"NAUTICS",Consolidated!$C$2:$C$2628,$B62&amp;"W*")/(2*COUNTIFS(Consolidated!$A$2:$A$2628,"NAUTICS",Consolidated!$C$2:$C$2628,$B62&amp;"W*")),"")</f>
        <v>1.1111111111111112E-2</v>
      </c>
      <c r="K62" s="49">
        <f>IFERROR(COUNTIFS(Consolidated!$A$2:$A$2628,"NAUTICS",Consolidated!$C$2:$C$2628,$B62&amp;"W*",Consolidated!G$2:G$2628,1)/COUNTIFS(Consolidated!$A$2:$A$2628,"NAUTICS",Consolidated!$C$2:$C$2628,$B62&amp;"W*"),"")</f>
        <v>0</v>
      </c>
      <c r="L62" s="60" t="str">
        <f>IFERROR(COUNTIFS(Consolidated!$A$2:$A$2628,"ST",Consolidated!$C$2:$C$2628,$B62&amp;"W*",Consolidated!D$2:D$2628,1)/COUNTIFS(Consolidated!$A$2:$A$2628,"ST",Consolidated!$C$2:$C$2628,$B62&amp;"W*"),"")</f>
        <v/>
      </c>
      <c r="M62" s="60" t="str">
        <f>IFERROR(COUNTIFS(Consolidated!$A$2:$A$2628,"ST",Consolidated!$C$2:$C$2628,$B62&amp;"W*",Consolidated!E$2:E$2628,1)/COUNTIFS(Consolidated!$A$2:$A$2628,"ST",Consolidated!$C$2:$C$2628,$B62&amp;"W*"),"")</f>
        <v/>
      </c>
      <c r="N62" s="60" t="str">
        <f>IFERROR(SUMIFS(Consolidated!$F$2:$F$2628,Consolidated!$A$2:$A$2628,"ST",Consolidated!$C$2:$C$2628,$B62&amp;"W*")/(2*COUNTIFS(Consolidated!$A$2:$A$2628,"ST",Consolidated!$C$2:$C$2628,$B62&amp;"W*")),"")</f>
        <v/>
      </c>
      <c r="O62" s="60" t="str">
        <f>IFERROR(COUNTIFS(Consolidated!$A$2:$A$2628,"ST",Consolidated!$C$2:$C$2628,$B62&amp;"W*",Consolidated!G$2:G$2628,1)/COUNTIFS(Consolidated!$A$2:$A$2628,"ST",Consolidated!$C$2:$C$2628,$B62&amp;"W*"),"")</f>
        <v/>
      </c>
    </row>
    <row r="63" spans="1:15" ht="15" customHeight="1">
      <c r="A63" s="7">
        <v>62</v>
      </c>
      <c r="B63" s="7" t="s">
        <v>28</v>
      </c>
      <c r="C63" s="7" t="s">
        <v>8900</v>
      </c>
      <c r="D63" s="59" t="str">
        <f>IFERROR(COUNTIFS(Consolidated!$A$2:$A$2628,"HDC",Consolidated!$C$2:$C$2628,$B63&amp;"W*",Consolidated!D$2:D$2628,1)/COUNTIFS(Consolidated!$A$2:$A$2628,"HDC",Consolidated!$C$2:$C$2628,$B63&amp;"W*"),"")</f>
        <v/>
      </c>
      <c r="E63" s="59" t="str">
        <f>IFERROR(COUNTIFS(Consolidated!$A$2:$A$2628,"HDC",Consolidated!$C$2:$C$2628,$B63&amp;"W*",Consolidated!E$2:E$2628,1)/COUNTIFS(Consolidated!$A$2:$A$2628,"HDC",Consolidated!$C$2:$C$2628,$B63&amp;"W*"),"")</f>
        <v/>
      </c>
      <c r="F63" s="59" t="str">
        <f>IFERROR(SUMIFS(Consolidated!$F$2:$F$2628,Consolidated!$A$2:$A$2628,"HDC",Consolidated!$C$2:$C$2628,$B63&amp;"W*")/(2*COUNTIFS(Consolidated!$A$2:$A$2628,"HDC",Consolidated!$C$2:$C$2628,$B63&amp;"W*")),"")</f>
        <v/>
      </c>
      <c r="G63" s="59" t="str">
        <f>IFERROR(COUNTIFS(Consolidated!$A$2:$A$2628,"HDC",Consolidated!$C$2:$C$2628,$B63&amp;"W*",Consolidated!G$2:G$2628,1)/COUNTIFS(Consolidated!$A$2:$A$2628,"HDC",Consolidated!$C$2:$C$2628,$B63&amp;"W*"),"")</f>
        <v/>
      </c>
      <c r="H63" s="49" t="str">
        <f>IFERROR(COUNTIFS(Consolidated!$A$2:$A$2628,"NAUTICS",Consolidated!$C$2:$C$2628,$B63&amp;"W*",Consolidated!D$2:D$2628,1)/COUNTIFS(Consolidated!$A$2:$A$2628,"NAUTICS",Consolidated!$C$2:$C$2628,$B63&amp;"W*"),"")</f>
        <v/>
      </c>
      <c r="I63" s="49" t="str">
        <f>IFERROR(COUNTIFS(Consolidated!$A$2:$A$2628,"NAUTICS",Consolidated!$C$2:$C$2628,$B63&amp;"W*",Consolidated!E$2:E$2628,1)/COUNTIFS(Consolidated!$A$2:$A$2628,"NAUTICS",Consolidated!$C$2:$C$2628,$B63&amp;"W*"),"")</f>
        <v/>
      </c>
      <c r="J63" s="49" t="str">
        <f>IFERROR(SUMIFS(Consolidated!$F$2:$F$2628,Consolidated!$A$2:$A$2628,"NAUTICS",Consolidated!$C$2:$C$2628,$B63&amp;"W*")/(2*COUNTIFS(Consolidated!$A$2:$A$2628,"NAUTICS",Consolidated!$C$2:$C$2628,$B63&amp;"W*")),"")</f>
        <v/>
      </c>
      <c r="K63" s="49" t="str">
        <f>IFERROR(COUNTIFS(Consolidated!$A$2:$A$2628,"NAUTICS",Consolidated!$C$2:$C$2628,$B63&amp;"W*",Consolidated!G$2:G$2628,1)/COUNTIFS(Consolidated!$A$2:$A$2628,"NAUTICS",Consolidated!$C$2:$C$2628,$B63&amp;"W*"),"")</f>
        <v/>
      </c>
      <c r="L63" s="60">
        <f>IFERROR(COUNTIFS(Consolidated!$A$2:$A$2628,"ST",Consolidated!$C$2:$C$2628,$B63&amp;"W*",Consolidated!D$2:D$2628,1)/COUNTIFS(Consolidated!$A$2:$A$2628,"ST",Consolidated!$C$2:$C$2628,$B63&amp;"W*"),"")</f>
        <v>0.75</v>
      </c>
      <c r="M63" s="60">
        <f>IFERROR(COUNTIFS(Consolidated!$A$2:$A$2628,"ST",Consolidated!$C$2:$C$2628,$B63&amp;"W*",Consolidated!E$2:E$2628,1)/COUNTIFS(Consolidated!$A$2:$A$2628,"ST",Consolidated!$C$2:$C$2628,$B63&amp;"W*"),"")</f>
        <v>0.5</v>
      </c>
      <c r="N63" s="60">
        <f>IFERROR(SUMIFS(Consolidated!$F$2:$F$2628,Consolidated!$A$2:$A$2628,"ST",Consolidated!$C$2:$C$2628,$B63&amp;"W*")/(2*COUNTIFS(Consolidated!$A$2:$A$2628,"ST",Consolidated!$C$2:$C$2628,$B63&amp;"W*")),"")</f>
        <v>0</v>
      </c>
      <c r="O63" s="60">
        <f>IFERROR(COUNTIFS(Consolidated!$A$2:$A$2628,"ST",Consolidated!$C$2:$C$2628,$B63&amp;"W*",Consolidated!G$2:G$2628,1)/COUNTIFS(Consolidated!$A$2:$A$2628,"ST",Consolidated!$C$2:$C$2628,$B63&amp;"W*"),"")</f>
        <v>0</v>
      </c>
    </row>
    <row r="64" spans="1:15" ht="15" customHeight="1">
      <c r="A64" s="7">
        <v>63</v>
      </c>
      <c r="B64" s="7" t="s">
        <v>143</v>
      </c>
      <c r="C64" s="7" t="s">
        <v>8981</v>
      </c>
      <c r="D64" s="59" t="str">
        <f>IFERROR(COUNTIFS(Consolidated!$A$2:$A$2628,"HDC",Consolidated!$C$2:$C$2628,$B64&amp;"W*",Consolidated!D$2:D$2628,1)/COUNTIFS(Consolidated!$A$2:$A$2628,"HDC",Consolidated!$C$2:$C$2628,$B64&amp;"W*"),"")</f>
        <v/>
      </c>
      <c r="E64" s="59" t="str">
        <f>IFERROR(COUNTIFS(Consolidated!$A$2:$A$2628,"HDC",Consolidated!$C$2:$C$2628,$B64&amp;"W*",Consolidated!E$2:E$2628,1)/COUNTIFS(Consolidated!$A$2:$A$2628,"HDC",Consolidated!$C$2:$C$2628,$B64&amp;"W*"),"")</f>
        <v/>
      </c>
      <c r="F64" s="59" t="str">
        <f>IFERROR(SUMIFS(Consolidated!$F$2:$F$2628,Consolidated!$A$2:$A$2628,"HDC",Consolidated!$C$2:$C$2628,$B64&amp;"W*")/(2*COUNTIFS(Consolidated!$A$2:$A$2628,"HDC",Consolidated!$C$2:$C$2628,$B64&amp;"W*")),"")</f>
        <v/>
      </c>
      <c r="G64" s="59" t="str">
        <f>IFERROR(COUNTIFS(Consolidated!$A$2:$A$2628,"HDC",Consolidated!$C$2:$C$2628,$B64&amp;"W*",Consolidated!G$2:G$2628,1)/COUNTIFS(Consolidated!$A$2:$A$2628,"HDC",Consolidated!$C$2:$C$2628,$B64&amp;"W*"),"")</f>
        <v/>
      </c>
      <c r="H64" s="49" t="str">
        <f>IFERROR(COUNTIFS(Consolidated!$A$2:$A$2628,"NAUTICS",Consolidated!$C$2:$C$2628,$B64&amp;"W*",Consolidated!D$2:D$2628,1)/COUNTIFS(Consolidated!$A$2:$A$2628,"NAUTICS",Consolidated!$C$2:$C$2628,$B64&amp;"W*"),"")</f>
        <v/>
      </c>
      <c r="I64" s="49" t="str">
        <f>IFERROR(COUNTIFS(Consolidated!$A$2:$A$2628,"NAUTICS",Consolidated!$C$2:$C$2628,$B64&amp;"W*",Consolidated!E$2:E$2628,1)/COUNTIFS(Consolidated!$A$2:$A$2628,"NAUTICS",Consolidated!$C$2:$C$2628,$B64&amp;"W*"),"")</f>
        <v/>
      </c>
      <c r="J64" s="49" t="str">
        <f>IFERROR(SUMIFS(Consolidated!$F$2:$F$2628,Consolidated!$A$2:$A$2628,"NAUTICS",Consolidated!$C$2:$C$2628,$B64&amp;"W*")/(2*COUNTIFS(Consolidated!$A$2:$A$2628,"NAUTICS",Consolidated!$C$2:$C$2628,$B64&amp;"W*")),"")</f>
        <v/>
      </c>
      <c r="K64" s="49" t="str">
        <f>IFERROR(COUNTIFS(Consolidated!$A$2:$A$2628,"NAUTICS",Consolidated!$C$2:$C$2628,$B64&amp;"W*",Consolidated!G$2:G$2628,1)/COUNTIFS(Consolidated!$A$2:$A$2628,"NAUTICS",Consolidated!$C$2:$C$2628,$B64&amp;"W*"),"")</f>
        <v/>
      </c>
      <c r="L64" s="60">
        <f>IFERROR(COUNTIFS(Consolidated!$A$2:$A$2628,"ST",Consolidated!$C$2:$C$2628,$B64&amp;"W*",Consolidated!D$2:D$2628,1)/COUNTIFS(Consolidated!$A$2:$A$2628,"ST",Consolidated!$C$2:$C$2628,$B64&amp;"W*"),"")</f>
        <v>0.74193548387096775</v>
      </c>
      <c r="M64" s="60">
        <f>IFERROR(COUNTIFS(Consolidated!$A$2:$A$2628,"ST",Consolidated!$C$2:$C$2628,$B64&amp;"W*",Consolidated!E$2:E$2628,1)/COUNTIFS(Consolidated!$A$2:$A$2628,"ST",Consolidated!$C$2:$C$2628,$B64&amp;"W*"),"")</f>
        <v>0.35483870967741937</v>
      </c>
      <c r="N64" s="60">
        <f>IFERROR(SUMIFS(Consolidated!$F$2:$F$2628,Consolidated!$A$2:$A$2628,"ST",Consolidated!$C$2:$C$2628,$B64&amp;"W*")/(2*COUNTIFS(Consolidated!$A$2:$A$2628,"ST",Consolidated!$C$2:$C$2628,$B64&amp;"W*")),"")</f>
        <v>0</v>
      </c>
      <c r="O64" s="60">
        <f>IFERROR(COUNTIFS(Consolidated!$A$2:$A$2628,"ST",Consolidated!$C$2:$C$2628,$B64&amp;"W*",Consolidated!G$2:G$2628,1)/COUNTIFS(Consolidated!$A$2:$A$2628,"ST",Consolidated!$C$2:$C$2628,$B64&amp;"W*"),"")</f>
        <v>0</v>
      </c>
    </row>
    <row r="65" spans="1:15" ht="15" customHeight="1">
      <c r="A65" s="7">
        <v>64</v>
      </c>
      <c r="B65" s="7" t="s">
        <v>568</v>
      </c>
      <c r="C65" s="7" t="s">
        <v>9050</v>
      </c>
      <c r="D65" s="59" t="str">
        <f>IFERROR(COUNTIFS(Consolidated!$A$2:$A$2628,"HDC",Consolidated!$C$2:$C$2628,$B65&amp;"W*",Consolidated!D$2:D$2628,1)/COUNTIFS(Consolidated!$A$2:$A$2628,"HDC",Consolidated!$C$2:$C$2628,$B65&amp;"W*"),"")</f>
        <v/>
      </c>
      <c r="E65" s="59" t="str">
        <f>IFERROR(COUNTIFS(Consolidated!$A$2:$A$2628,"HDC",Consolidated!$C$2:$C$2628,$B65&amp;"W*",Consolidated!E$2:E$2628,1)/COUNTIFS(Consolidated!$A$2:$A$2628,"HDC",Consolidated!$C$2:$C$2628,$B65&amp;"W*"),"")</f>
        <v/>
      </c>
      <c r="F65" s="59" t="str">
        <f>IFERROR(SUMIFS(Consolidated!$F$2:$F$2628,Consolidated!$A$2:$A$2628,"HDC",Consolidated!$C$2:$C$2628,$B65&amp;"W*")/(2*COUNTIFS(Consolidated!$A$2:$A$2628,"HDC",Consolidated!$C$2:$C$2628,$B65&amp;"W*")),"")</f>
        <v/>
      </c>
      <c r="G65" s="59" t="str">
        <f>IFERROR(COUNTIFS(Consolidated!$A$2:$A$2628,"HDC",Consolidated!$C$2:$C$2628,$B65&amp;"W*",Consolidated!G$2:G$2628,1)/COUNTIFS(Consolidated!$A$2:$A$2628,"HDC",Consolidated!$C$2:$C$2628,$B65&amp;"W*"),"")</f>
        <v/>
      </c>
      <c r="H65" s="49" t="str">
        <f>IFERROR(COUNTIFS(Consolidated!$A$2:$A$2628,"NAUTICS",Consolidated!$C$2:$C$2628,$B65&amp;"W*",Consolidated!D$2:D$2628,1)/COUNTIFS(Consolidated!$A$2:$A$2628,"NAUTICS",Consolidated!$C$2:$C$2628,$B65&amp;"W*"),"")</f>
        <v/>
      </c>
      <c r="I65" s="49" t="str">
        <f>IFERROR(COUNTIFS(Consolidated!$A$2:$A$2628,"NAUTICS",Consolidated!$C$2:$C$2628,$B65&amp;"W*",Consolidated!E$2:E$2628,1)/COUNTIFS(Consolidated!$A$2:$A$2628,"NAUTICS",Consolidated!$C$2:$C$2628,$B65&amp;"W*"),"")</f>
        <v/>
      </c>
      <c r="J65" s="49" t="str">
        <f>IFERROR(SUMIFS(Consolidated!$F$2:$F$2628,Consolidated!$A$2:$A$2628,"NAUTICS",Consolidated!$C$2:$C$2628,$B65&amp;"W*")/(2*COUNTIFS(Consolidated!$A$2:$A$2628,"NAUTICS",Consolidated!$C$2:$C$2628,$B65&amp;"W*")),"")</f>
        <v/>
      </c>
      <c r="K65" s="49" t="str">
        <f>IFERROR(COUNTIFS(Consolidated!$A$2:$A$2628,"NAUTICS",Consolidated!$C$2:$C$2628,$B65&amp;"W*",Consolidated!G$2:G$2628,1)/COUNTIFS(Consolidated!$A$2:$A$2628,"NAUTICS",Consolidated!$C$2:$C$2628,$B65&amp;"W*"),"")</f>
        <v/>
      </c>
      <c r="L65" s="60">
        <f>IFERROR(COUNTIFS(Consolidated!$A$2:$A$2628,"ST",Consolidated!$C$2:$C$2628,$B65&amp;"W*",Consolidated!D$2:D$2628,1)/COUNTIFS(Consolidated!$A$2:$A$2628,"ST",Consolidated!$C$2:$C$2628,$B65&amp;"W*"),"")</f>
        <v>0.75</v>
      </c>
      <c r="M65" s="60">
        <f>IFERROR(COUNTIFS(Consolidated!$A$2:$A$2628,"ST",Consolidated!$C$2:$C$2628,$B65&amp;"W*",Consolidated!E$2:E$2628,1)/COUNTIFS(Consolidated!$A$2:$A$2628,"ST",Consolidated!$C$2:$C$2628,$B65&amp;"W*"),"")</f>
        <v>0.5</v>
      </c>
      <c r="N65" s="60">
        <f>IFERROR(SUMIFS(Consolidated!$F$2:$F$2628,Consolidated!$A$2:$A$2628,"ST",Consolidated!$C$2:$C$2628,$B65&amp;"W*")/(2*COUNTIFS(Consolidated!$A$2:$A$2628,"ST",Consolidated!$C$2:$C$2628,$B65&amp;"W*")),"")</f>
        <v>0</v>
      </c>
      <c r="O65" s="60">
        <f>IFERROR(COUNTIFS(Consolidated!$A$2:$A$2628,"ST",Consolidated!$C$2:$C$2628,$B65&amp;"W*",Consolidated!G$2:G$2628,1)/COUNTIFS(Consolidated!$A$2:$A$2628,"ST",Consolidated!$C$2:$C$2628,$B65&amp;"W*"),"")</f>
        <v>0</v>
      </c>
    </row>
    <row r="66" spans="1:15" ht="15" customHeight="1">
      <c r="A66" s="7">
        <v>65</v>
      </c>
      <c r="B66" s="7" t="s">
        <v>660</v>
      </c>
      <c r="C66" s="7" t="s">
        <v>9097</v>
      </c>
      <c r="D66" s="59" t="str">
        <f>IFERROR(COUNTIFS(Consolidated!$A$2:$A$2628,"HDC",Consolidated!$C$2:$C$2628,$B66&amp;"W*",Consolidated!D$2:D$2628,1)/COUNTIFS(Consolidated!$A$2:$A$2628,"HDC",Consolidated!$C$2:$C$2628,$B66&amp;"W*"),"")</f>
        <v/>
      </c>
      <c r="E66" s="59" t="str">
        <f>IFERROR(COUNTIFS(Consolidated!$A$2:$A$2628,"HDC",Consolidated!$C$2:$C$2628,$B66&amp;"W*",Consolidated!E$2:E$2628,1)/COUNTIFS(Consolidated!$A$2:$A$2628,"HDC",Consolidated!$C$2:$C$2628,$B66&amp;"W*"),"")</f>
        <v/>
      </c>
      <c r="F66" s="59" t="str">
        <f>IFERROR(SUMIFS(Consolidated!$F$2:$F$2628,Consolidated!$A$2:$A$2628,"HDC",Consolidated!$C$2:$C$2628,$B66&amp;"W*")/(2*COUNTIFS(Consolidated!$A$2:$A$2628,"HDC",Consolidated!$C$2:$C$2628,$B66&amp;"W*")),"")</f>
        <v/>
      </c>
      <c r="G66" s="59" t="str">
        <f>IFERROR(COUNTIFS(Consolidated!$A$2:$A$2628,"HDC",Consolidated!$C$2:$C$2628,$B66&amp;"W*",Consolidated!G$2:G$2628,1)/COUNTIFS(Consolidated!$A$2:$A$2628,"HDC",Consolidated!$C$2:$C$2628,$B66&amp;"W*"),"")</f>
        <v/>
      </c>
      <c r="H66" s="49" t="str">
        <f>IFERROR(COUNTIFS(Consolidated!$A$2:$A$2628,"NAUTICS",Consolidated!$C$2:$C$2628,$B66&amp;"W*",Consolidated!D$2:D$2628,1)/COUNTIFS(Consolidated!$A$2:$A$2628,"NAUTICS",Consolidated!$C$2:$C$2628,$B66&amp;"W*"),"")</f>
        <v/>
      </c>
      <c r="I66" s="49" t="str">
        <f>IFERROR(COUNTIFS(Consolidated!$A$2:$A$2628,"NAUTICS",Consolidated!$C$2:$C$2628,$B66&amp;"W*",Consolidated!E$2:E$2628,1)/COUNTIFS(Consolidated!$A$2:$A$2628,"NAUTICS",Consolidated!$C$2:$C$2628,$B66&amp;"W*"),"")</f>
        <v/>
      </c>
      <c r="J66" s="49" t="str">
        <f>IFERROR(SUMIFS(Consolidated!$F$2:$F$2628,Consolidated!$A$2:$A$2628,"NAUTICS",Consolidated!$C$2:$C$2628,$B66&amp;"W*")/(2*COUNTIFS(Consolidated!$A$2:$A$2628,"NAUTICS",Consolidated!$C$2:$C$2628,$B66&amp;"W*")),"")</f>
        <v/>
      </c>
      <c r="K66" s="49" t="str">
        <f>IFERROR(COUNTIFS(Consolidated!$A$2:$A$2628,"NAUTICS",Consolidated!$C$2:$C$2628,$B66&amp;"W*",Consolidated!G$2:G$2628,1)/COUNTIFS(Consolidated!$A$2:$A$2628,"NAUTICS",Consolidated!$C$2:$C$2628,$B66&amp;"W*"),"")</f>
        <v/>
      </c>
      <c r="L66" s="60">
        <f>IFERROR(COUNTIFS(Consolidated!$A$2:$A$2628,"ST",Consolidated!$C$2:$C$2628,$B66&amp;"W*",Consolidated!D$2:D$2628,1)/COUNTIFS(Consolidated!$A$2:$A$2628,"ST",Consolidated!$C$2:$C$2628,$B66&amp;"W*"),"")</f>
        <v>0.25</v>
      </c>
      <c r="M66" s="60">
        <f>IFERROR(COUNTIFS(Consolidated!$A$2:$A$2628,"ST",Consolidated!$C$2:$C$2628,$B66&amp;"W*",Consolidated!E$2:E$2628,1)/COUNTIFS(Consolidated!$A$2:$A$2628,"ST",Consolidated!$C$2:$C$2628,$B66&amp;"W*"),"")</f>
        <v>0.25</v>
      </c>
      <c r="N66" s="60">
        <f>IFERROR(SUMIFS(Consolidated!$F$2:$F$2628,Consolidated!$A$2:$A$2628,"ST",Consolidated!$C$2:$C$2628,$B66&amp;"W*")/(2*COUNTIFS(Consolidated!$A$2:$A$2628,"ST",Consolidated!$C$2:$C$2628,$B66&amp;"W*")),"")</f>
        <v>0</v>
      </c>
      <c r="O66" s="60">
        <f>IFERROR(COUNTIFS(Consolidated!$A$2:$A$2628,"ST",Consolidated!$C$2:$C$2628,$B66&amp;"W*",Consolidated!G$2:G$2628,1)/COUNTIFS(Consolidated!$A$2:$A$2628,"ST",Consolidated!$C$2:$C$2628,$B66&amp;"W*"),"")</f>
        <v>0</v>
      </c>
    </row>
    <row r="67" spans="1:15" ht="15" customHeight="1">
      <c r="A67" s="7">
        <v>66</v>
      </c>
      <c r="B67" s="7" t="s">
        <v>7107</v>
      </c>
      <c r="C67" s="7" t="s">
        <v>9139</v>
      </c>
      <c r="D67" s="59">
        <f>IFERROR(COUNTIFS(Consolidated!$A$2:$A$2628,"HDC",Consolidated!$C$2:$C$2628,$B67&amp;"W*",Consolidated!D$2:D$2628,1)/COUNTIFS(Consolidated!$A$2:$A$2628,"HDC",Consolidated!$C$2:$C$2628,$B67&amp;"W*"),"")</f>
        <v>1</v>
      </c>
      <c r="E67" s="59">
        <f>IFERROR(COUNTIFS(Consolidated!$A$2:$A$2628,"HDC",Consolidated!$C$2:$C$2628,$B67&amp;"W*",Consolidated!E$2:E$2628,1)/COUNTIFS(Consolidated!$A$2:$A$2628,"HDC",Consolidated!$C$2:$C$2628,$B67&amp;"W*"),"")</f>
        <v>1</v>
      </c>
      <c r="F67" s="59">
        <f>IFERROR(SUMIFS(Consolidated!$F$2:$F$2628,Consolidated!$A$2:$A$2628,"HDC",Consolidated!$C$2:$C$2628,$B67&amp;"W*")/(2*COUNTIFS(Consolidated!$A$2:$A$2628,"HDC",Consolidated!$C$2:$C$2628,$B67&amp;"W*")),"")</f>
        <v>0</v>
      </c>
      <c r="G67" s="59">
        <f>IFERROR(COUNTIFS(Consolidated!$A$2:$A$2628,"HDC",Consolidated!$C$2:$C$2628,$B67&amp;"W*",Consolidated!G$2:G$2628,1)/COUNTIFS(Consolidated!$A$2:$A$2628,"HDC",Consolidated!$C$2:$C$2628,$B67&amp;"W*"),"")</f>
        <v>0</v>
      </c>
      <c r="H67" s="49" t="str">
        <f>IFERROR(COUNTIFS(Consolidated!$A$2:$A$2628,"NAUTICS",Consolidated!$C$2:$C$2628,$B67&amp;"W*",Consolidated!D$2:D$2628,1)/COUNTIFS(Consolidated!$A$2:$A$2628,"NAUTICS",Consolidated!$C$2:$C$2628,$B67&amp;"W*"),"")</f>
        <v/>
      </c>
      <c r="I67" s="49" t="str">
        <f>IFERROR(COUNTIFS(Consolidated!$A$2:$A$2628,"NAUTICS",Consolidated!$C$2:$C$2628,$B67&amp;"W*",Consolidated!E$2:E$2628,1)/COUNTIFS(Consolidated!$A$2:$A$2628,"NAUTICS",Consolidated!$C$2:$C$2628,$B67&amp;"W*"),"")</f>
        <v/>
      </c>
      <c r="J67" s="49" t="str">
        <f>IFERROR(SUMIFS(Consolidated!$F$2:$F$2628,Consolidated!$A$2:$A$2628,"NAUTICS",Consolidated!$C$2:$C$2628,$B67&amp;"W*")/(2*COUNTIFS(Consolidated!$A$2:$A$2628,"NAUTICS",Consolidated!$C$2:$C$2628,$B67&amp;"W*")),"")</f>
        <v/>
      </c>
      <c r="K67" s="49" t="str">
        <f>IFERROR(COUNTIFS(Consolidated!$A$2:$A$2628,"NAUTICS",Consolidated!$C$2:$C$2628,$B67&amp;"W*",Consolidated!G$2:G$2628,1)/COUNTIFS(Consolidated!$A$2:$A$2628,"NAUTICS",Consolidated!$C$2:$C$2628,$B67&amp;"W*"),"")</f>
        <v/>
      </c>
      <c r="L67" s="60" t="str">
        <f>IFERROR(COUNTIFS(Consolidated!$A$2:$A$2628,"ST",Consolidated!$C$2:$C$2628,$B67&amp;"W*",Consolidated!D$2:D$2628,1)/COUNTIFS(Consolidated!$A$2:$A$2628,"ST",Consolidated!$C$2:$C$2628,$B67&amp;"W*"),"")</f>
        <v/>
      </c>
      <c r="M67" s="60" t="str">
        <f>IFERROR(COUNTIFS(Consolidated!$A$2:$A$2628,"ST",Consolidated!$C$2:$C$2628,$B67&amp;"W*",Consolidated!E$2:E$2628,1)/COUNTIFS(Consolidated!$A$2:$A$2628,"ST",Consolidated!$C$2:$C$2628,$B67&amp;"W*"),"")</f>
        <v/>
      </c>
      <c r="N67" s="60" t="str">
        <f>IFERROR(SUMIFS(Consolidated!$F$2:$F$2628,Consolidated!$A$2:$A$2628,"ST",Consolidated!$C$2:$C$2628,$B67&amp;"W*")/(2*COUNTIFS(Consolidated!$A$2:$A$2628,"ST",Consolidated!$C$2:$C$2628,$B67&amp;"W*")),"")</f>
        <v/>
      </c>
      <c r="O67" s="60" t="str">
        <f>IFERROR(COUNTIFS(Consolidated!$A$2:$A$2628,"ST",Consolidated!$C$2:$C$2628,$B67&amp;"W*",Consolidated!G$2:G$2628,1)/COUNTIFS(Consolidated!$A$2:$A$2628,"ST",Consolidated!$C$2:$C$2628,$B67&amp;"W*"),"")</f>
        <v/>
      </c>
    </row>
    <row r="68" spans="1:15" ht="15" customHeight="1">
      <c r="A68" s="7">
        <v>67</v>
      </c>
      <c r="B68" s="7" t="s">
        <v>766</v>
      </c>
      <c r="C68" s="7" t="s">
        <v>9181</v>
      </c>
      <c r="D68" s="59" t="str">
        <f>IFERROR(COUNTIFS(Consolidated!$A$2:$A$2628,"HDC",Consolidated!$C$2:$C$2628,$B68&amp;"W*",Consolidated!D$2:D$2628,1)/COUNTIFS(Consolidated!$A$2:$A$2628,"HDC",Consolidated!$C$2:$C$2628,$B68&amp;"W*"),"")</f>
        <v/>
      </c>
      <c r="E68" s="59" t="str">
        <f>IFERROR(COUNTIFS(Consolidated!$A$2:$A$2628,"HDC",Consolidated!$C$2:$C$2628,$B68&amp;"W*",Consolidated!E$2:E$2628,1)/COUNTIFS(Consolidated!$A$2:$A$2628,"HDC",Consolidated!$C$2:$C$2628,$B68&amp;"W*"),"")</f>
        <v/>
      </c>
      <c r="F68" s="59" t="str">
        <f>IFERROR(SUMIFS(Consolidated!$F$2:$F$2628,Consolidated!$A$2:$A$2628,"HDC",Consolidated!$C$2:$C$2628,$B68&amp;"W*")/(2*COUNTIFS(Consolidated!$A$2:$A$2628,"HDC",Consolidated!$C$2:$C$2628,$B68&amp;"W*")),"")</f>
        <v/>
      </c>
      <c r="G68" s="59" t="str">
        <f>IFERROR(COUNTIFS(Consolidated!$A$2:$A$2628,"HDC",Consolidated!$C$2:$C$2628,$B68&amp;"W*",Consolidated!G$2:G$2628,1)/COUNTIFS(Consolidated!$A$2:$A$2628,"HDC",Consolidated!$C$2:$C$2628,$B68&amp;"W*"),"")</f>
        <v/>
      </c>
      <c r="H68" s="49" t="str">
        <f>IFERROR(COUNTIFS(Consolidated!$A$2:$A$2628,"NAUTICS",Consolidated!$C$2:$C$2628,$B68&amp;"W*",Consolidated!D$2:D$2628,1)/COUNTIFS(Consolidated!$A$2:$A$2628,"NAUTICS",Consolidated!$C$2:$C$2628,$B68&amp;"W*"),"")</f>
        <v/>
      </c>
      <c r="I68" s="49" t="str">
        <f>IFERROR(COUNTIFS(Consolidated!$A$2:$A$2628,"NAUTICS",Consolidated!$C$2:$C$2628,$B68&amp;"W*",Consolidated!E$2:E$2628,1)/COUNTIFS(Consolidated!$A$2:$A$2628,"NAUTICS",Consolidated!$C$2:$C$2628,$B68&amp;"W*"),"")</f>
        <v/>
      </c>
      <c r="J68" s="49" t="str">
        <f>IFERROR(SUMIFS(Consolidated!$F$2:$F$2628,Consolidated!$A$2:$A$2628,"NAUTICS",Consolidated!$C$2:$C$2628,$B68&amp;"W*")/(2*COUNTIFS(Consolidated!$A$2:$A$2628,"NAUTICS",Consolidated!$C$2:$C$2628,$B68&amp;"W*")),"")</f>
        <v/>
      </c>
      <c r="K68" s="49" t="str">
        <f>IFERROR(COUNTIFS(Consolidated!$A$2:$A$2628,"NAUTICS",Consolidated!$C$2:$C$2628,$B68&amp;"W*",Consolidated!G$2:G$2628,1)/COUNTIFS(Consolidated!$A$2:$A$2628,"NAUTICS",Consolidated!$C$2:$C$2628,$B68&amp;"W*"),"")</f>
        <v/>
      </c>
      <c r="L68" s="60">
        <f>IFERROR(COUNTIFS(Consolidated!$A$2:$A$2628,"ST",Consolidated!$C$2:$C$2628,$B68&amp;"W*",Consolidated!D$2:D$2628,1)/COUNTIFS(Consolidated!$A$2:$A$2628,"ST",Consolidated!$C$2:$C$2628,$B68&amp;"W*"),"")</f>
        <v>0.83333333333333337</v>
      </c>
      <c r="M68" s="60">
        <f>IFERROR(COUNTIFS(Consolidated!$A$2:$A$2628,"ST",Consolidated!$C$2:$C$2628,$B68&amp;"W*",Consolidated!E$2:E$2628,1)/COUNTIFS(Consolidated!$A$2:$A$2628,"ST",Consolidated!$C$2:$C$2628,$B68&amp;"W*"),"")</f>
        <v>0.5</v>
      </c>
      <c r="N68" s="60">
        <f>IFERROR(SUMIFS(Consolidated!$F$2:$F$2628,Consolidated!$A$2:$A$2628,"ST",Consolidated!$C$2:$C$2628,$B68&amp;"W*")/(2*COUNTIFS(Consolidated!$A$2:$A$2628,"ST",Consolidated!$C$2:$C$2628,$B68&amp;"W*")),"")</f>
        <v>0</v>
      </c>
      <c r="O68" s="60">
        <f>IFERROR(COUNTIFS(Consolidated!$A$2:$A$2628,"ST",Consolidated!$C$2:$C$2628,$B68&amp;"W*",Consolidated!G$2:G$2628,1)/COUNTIFS(Consolidated!$A$2:$A$2628,"ST",Consolidated!$C$2:$C$2628,$B68&amp;"W*"),"")</f>
        <v>0</v>
      </c>
    </row>
    <row r="69" spans="1:15" ht="15" customHeight="1">
      <c r="A69" s="7">
        <v>68</v>
      </c>
      <c r="B69" s="7" t="s">
        <v>845</v>
      </c>
      <c r="C69" s="7" t="s">
        <v>9244</v>
      </c>
      <c r="D69" s="59" t="str">
        <f>IFERROR(COUNTIFS(Consolidated!$A$2:$A$2628,"HDC",Consolidated!$C$2:$C$2628,$B69&amp;"W*",Consolidated!D$2:D$2628,1)/COUNTIFS(Consolidated!$A$2:$A$2628,"HDC",Consolidated!$C$2:$C$2628,$B69&amp;"W*"),"")</f>
        <v/>
      </c>
      <c r="E69" s="59" t="str">
        <f>IFERROR(COUNTIFS(Consolidated!$A$2:$A$2628,"HDC",Consolidated!$C$2:$C$2628,$B69&amp;"W*",Consolidated!E$2:E$2628,1)/COUNTIFS(Consolidated!$A$2:$A$2628,"HDC",Consolidated!$C$2:$C$2628,$B69&amp;"W*"),"")</f>
        <v/>
      </c>
      <c r="F69" s="59" t="str">
        <f>IFERROR(SUMIFS(Consolidated!$F$2:$F$2628,Consolidated!$A$2:$A$2628,"HDC",Consolidated!$C$2:$C$2628,$B69&amp;"W*")/(2*COUNTIFS(Consolidated!$A$2:$A$2628,"HDC",Consolidated!$C$2:$C$2628,$B69&amp;"W*")),"")</f>
        <v/>
      </c>
      <c r="G69" s="59" t="str">
        <f>IFERROR(COUNTIFS(Consolidated!$A$2:$A$2628,"HDC",Consolidated!$C$2:$C$2628,$B69&amp;"W*",Consolidated!G$2:G$2628,1)/COUNTIFS(Consolidated!$A$2:$A$2628,"HDC",Consolidated!$C$2:$C$2628,$B69&amp;"W*"),"")</f>
        <v/>
      </c>
      <c r="H69" s="49" t="str">
        <f>IFERROR(COUNTIFS(Consolidated!$A$2:$A$2628,"NAUTICS",Consolidated!$C$2:$C$2628,$B69&amp;"W*",Consolidated!D$2:D$2628,1)/COUNTIFS(Consolidated!$A$2:$A$2628,"NAUTICS",Consolidated!$C$2:$C$2628,$B69&amp;"W*"),"")</f>
        <v/>
      </c>
      <c r="I69" s="49" t="str">
        <f>IFERROR(COUNTIFS(Consolidated!$A$2:$A$2628,"NAUTICS",Consolidated!$C$2:$C$2628,$B69&amp;"W*",Consolidated!E$2:E$2628,1)/COUNTIFS(Consolidated!$A$2:$A$2628,"NAUTICS",Consolidated!$C$2:$C$2628,$B69&amp;"W*"),"")</f>
        <v/>
      </c>
      <c r="J69" s="49" t="str">
        <f>IFERROR(SUMIFS(Consolidated!$F$2:$F$2628,Consolidated!$A$2:$A$2628,"NAUTICS",Consolidated!$C$2:$C$2628,$B69&amp;"W*")/(2*COUNTIFS(Consolidated!$A$2:$A$2628,"NAUTICS",Consolidated!$C$2:$C$2628,$B69&amp;"W*")),"")</f>
        <v/>
      </c>
      <c r="K69" s="49" t="str">
        <f>IFERROR(COUNTIFS(Consolidated!$A$2:$A$2628,"NAUTICS",Consolidated!$C$2:$C$2628,$B69&amp;"W*",Consolidated!G$2:G$2628,1)/COUNTIFS(Consolidated!$A$2:$A$2628,"NAUTICS",Consolidated!$C$2:$C$2628,$B69&amp;"W*"),"")</f>
        <v/>
      </c>
      <c r="L69" s="60">
        <f>IFERROR(COUNTIFS(Consolidated!$A$2:$A$2628,"ST",Consolidated!$C$2:$C$2628,$B69&amp;"W*",Consolidated!D$2:D$2628,1)/COUNTIFS(Consolidated!$A$2:$A$2628,"ST",Consolidated!$C$2:$C$2628,$B69&amp;"W*"),"")</f>
        <v>0.73333333333333328</v>
      </c>
      <c r="M69" s="60">
        <f>IFERROR(COUNTIFS(Consolidated!$A$2:$A$2628,"ST",Consolidated!$C$2:$C$2628,$B69&amp;"W*",Consolidated!E$2:E$2628,1)/COUNTIFS(Consolidated!$A$2:$A$2628,"ST",Consolidated!$C$2:$C$2628,$B69&amp;"W*"),"")</f>
        <v>0.53333333333333333</v>
      </c>
      <c r="N69" s="60">
        <f>IFERROR(SUMIFS(Consolidated!$F$2:$F$2628,Consolidated!$A$2:$A$2628,"ST",Consolidated!$C$2:$C$2628,$B69&amp;"W*")/(2*COUNTIFS(Consolidated!$A$2:$A$2628,"ST",Consolidated!$C$2:$C$2628,$B69&amp;"W*")),"")</f>
        <v>0</v>
      </c>
      <c r="O69" s="60">
        <f>IFERROR(COUNTIFS(Consolidated!$A$2:$A$2628,"ST",Consolidated!$C$2:$C$2628,$B69&amp;"W*",Consolidated!G$2:G$2628,1)/COUNTIFS(Consolidated!$A$2:$A$2628,"ST",Consolidated!$C$2:$C$2628,$B69&amp;"W*"),"")</f>
        <v>0</v>
      </c>
    </row>
    <row r="70" spans="1:15" ht="15" customHeight="1">
      <c r="A70" s="7">
        <v>69</v>
      </c>
      <c r="B70" s="7" t="s">
        <v>1057</v>
      </c>
      <c r="C70" s="7" t="s">
        <v>9293</v>
      </c>
      <c r="D70" s="59" t="str">
        <f>IFERROR(COUNTIFS(Consolidated!$A$2:$A$2628,"HDC",Consolidated!$C$2:$C$2628,$B70&amp;"W*",Consolidated!D$2:D$2628,1)/COUNTIFS(Consolidated!$A$2:$A$2628,"HDC",Consolidated!$C$2:$C$2628,$B70&amp;"W*"),"")</f>
        <v/>
      </c>
      <c r="E70" s="59" t="str">
        <f>IFERROR(COUNTIFS(Consolidated!$A$2:$A$2628,"HDC",Consolidated!$C$2:$C$2628,$B70&amp;"W*",Consolidated!E$2:E$2628,1)/COUNTIFS(Consolidated!$A$2:$A$2628,"HDC",Consolidated!$C$2:$C$2628,$B70&amp;"W*"),"")</f>
        <v/>
      </c>
      <c r="F70" s="59" t="str">
        <f>IFERROR(SUMIFS(Consolidated!$F$2:$F$2628,Consolidated!$A$2:$A$2628,"HDC",Consolidated!$C$2:$C$2628,$B70&amp;"W*")/(2*COUNTIFS(Consolidated!$A$2:$A$2628,"HDC",Consolidated!$C$2:$C$2628,$B70&amp;"W*")),"")</f>
        <v/>
      </c>
      <c r="G70" s="59" t="str">
        <f>IFERROR(COUNTIFS(Consolidated!$A$2:$A$2628,"HDC",Consolidated!$C$2:$C$2628,$B70&amp;"W*",Consolidated!G$2:G$2628,1)/COUNTIFS(Consolidated!$A$2:$A$2628,"HDC",Consolidated!$C$2:$C$2628,$B70&amp;"W*"),"")</f>
        <v/>
      </c>
      <c r="H70" s="49" t="str">
        <f>IFERROR(COUNTIFS(Consolidated!$A$2:$A$2628,"NAUTICS",Consolidated!$C$2:$C$2628,$B70&amp;"W*",Consolidated!D$2:D$2628,1)/COUNTIFS(Consolidated!$A$2:$A$2628,"NAUTICS",Consolidated!$C$2:$C$2628,$B70&amp;"W*"),"")</f>
        <v/>
      </c>
      <c r="I70" s="49" t="str">
        <f>IFERROR(COUNTIFS(Consolidated!$A$2:$A$2628,"NAUTICS",Consolidated!$C$2:$C$2628,$B70&amp;"W*",Consolidated!E$2:E$2628,1)/COUNTIFS(Consolidated!$A$2:$A$2628,"NAUTICS",Consolidated!$C$2:$C$2628,$B70&amp;"W*"),"")</f>
        <v/>
      </c>
      <c r="J70" s="49" t="str">
        <f>IFERROR(SUMIFS(Consolidated!$F$2:$F$2628,Consolidated!$A$2:$A$2628,"NAUTICS",Consolidated!$C$2:$C$2628,$B70&amp;"W*")/(2*COUNTIFS(Consolidated!$A$2:$A$2628,"NAUTICS",Consolidated!$C$2:$C$2628,$B70&amp;"W*")),"")</f>
        <v/>
      </c>
      <c r="K70" s="49" t="str">
        <f>IFERROR(COUNTIFS(Consolidated!$A$2:$A$2628,"NAUTICS",Consolidated!$C$2:$C$2628,$B70&amp;"W*",Consolidated!G$2:G$2628,1)/COUNTIFS(Consolidated!$A$2:$A$2628,"NAUTICS",Consolidated!$C$2:$C$2628,$B70&amp;"W*"),"")</f>
        <v/>
      </c>
      <c r="L70" s="60">
        <f>IFERROR(COUNTIFS(Consolidated!$A$2:$A$2628,"ST",Consolidated!$C$2:$C$2628,$B70&amp;"W*",Consolidated!D$2:D$2628,1)/COUNTIFS(Consolidated!$A$2:$A$2628,"ST",Consolidated!$C$2:$C$2628,$B70&amp;"W*"),"")</f>
        <v>0.83333333333333337</v>
      </c>
      <c r="M70" s="60">
        <f>IFERROR(COUNTIFS(Consolidated!$A$2:$A$2628,"ST",Consolidated!$C$2:$C$2628,$B70&amp;"W*",Consolidated!E$2:E$2628,1)/COUNTIFS(Consolidated!$A$2:$A$2628,"ST",Consolidated!$C$2:$C$2628,$B70&amp;"W*"),"")</f>
        <v>0.5</v>
      </c>
      <c r="N70" s="60">
        <f>IFERROR(SUMIFS(Consolidated!$F$2:$F$2628,Consolidated!$A$2:$A$2628,"ST",Consolidated!$C$2:$C$2628,$B70&amp;"W*")/(2*COUNTIFS(Consolidated!$A$2:$A$2628,"ST",Consolidated!$C$2:$C$2628,$B70&amp;"W*")),"")</f>
        <v>0</v>
      </c>
      <c r="O70" s="60">
        <f>IFERROR(COUNTIFS(Consolidated!$A$2:$A$2628,"ST",Consolidated!$C$2:$C$2628,$B70&amp;"W*",Consolidated!G$2:G$2628,1)/COUNTIFS(Consolidated!$A$2:$A$2628,"ST",Consolidated!$C$2:$C$2628,$B70&amp;"W*"),"")</f>
        <v>0</v>
      </c>
    </row>
    <row r="71" spans="1:15" ht="15" customHeight="1">
      <c r="A71" s="7">
        <v>70</v>
      </c>
      <c r="B71" s="7" t="s">
        <v>1124</v>
      </c>
      <c r="C71" s="7" t="s">
        <v>9339</v>
      </c>
      <c r="D71" s="59" t="str">
        <f>IFERROR(COUNTIFS(Consolidated!$A$2:$A$2628,"HDC",Consolidated!$C$2:$C$2628,$B71&amp;"W*",Consolidated!D$2:D$2628,1)/COUNTIFS(Consolidated!$A$2:$A$2628,"HDC",Consolidated!$C$2:$C$2628,$B71&amp;"W*"),"")</f>
        <v/>
      </c>
      <c r="E71" s="59" t="str">
        <f>IFERROR(COUNTIFS(Consolidated!$A$2:$A$2628,"HDC",Consolidated!$C$2:$C$2628,$B71&amp;"W*",Consolidated!E$2:E$2628,1)/COUNTIFS(Consolidated!$A$2:$A$2628,"HDC",Consolidated!$C$2:$C$2628,$B71&amp;"W*"),"")</f>
        <v/>
      </c>
      <c r="F71" s="59" t="str">
        <f>IFERROR(SUMIFS(Consolidated!$F$2:$F$2628,Consolidated!$A$2:$A$2628,"HDC",Consolidated!$C$2:$C$2628,$B71&amp;"W*")/(2*COUNTIFS(Consolidated!$A$2:$A$2628,"HDC",Consolidated!$C$2:$C$2628,$B71&amp;"W*")),"")</f>
        <v/>
      </c>
      <c r="G71" s="59" t="str">
        <f>IFERROR(COUNTIFS(Consolidated!$A$2:$A$2628,"HDC",Consolidated!$C$2:$C$2628,$B71&amp;"W*",Consolidated!G$2:G$2628,1)/COUNTIFS(Consolidated!$A$2:$A$2628,"HDC",Consolidated!$C$2:$C$2628,$B71&amp;"W*"),"")</f>
        <v/>
      </c>
      <c r="H71" s="49" t="str">
        <f>IFERROR(COUNTIFS(Consolidated!$A$2:$A$2628,"NAUTICS",Consolidated!$C$2:$C$2628,$B71&amp;"W*",Consolidated!D$2:D$2628,1)/COUNTIFS(Consolidated!$A$2:$A$2628,"NAUTICS",Consolidated!$C$2:$C$2628,$B71&amp;"W*"),"")</f>
        <v/>
      </c>
      <c r="I71" s="49" t="str">
        <f>IFERROR(COUNTIFS(Consolidated!$A$2:$A$2628,"NAUTICS",Consolidated!$C$2:$C$2628,$B71&amp;"W*",Consolidated!E$2:E$2628,1)/COUNTIFS(Consolidated!$A$2:$A$2628,"NAUTICS",Consolidated!$C$2:$C$2628,$B71&amp;"W*"),"")</f>
        <v/>
      </c>
      <c r="J71" s="49" t="str">
        <f>IFERROR(SUMIFS(Consolidated!$F$2:$F$2628,Consolidated!$A$2:$A$2628,"NAUTICS",Consolidated!$C$2:$C$2628,$B71&amp;"W*")/(2*COUNTIFS(Consolidated!$A$2:$A$2628,"NAUTICS",Consolidated!$C$2:$C$2628,$B71&amp;"W*")),"")</f>
        <v/>
      </c>
      <c r="K71" s="49" t="str">
        <f>IFERROR(COUNTIFS(Consolidated!$A$2:$A$2628,"NAUTICS",Consolidated!$C$2:$C$2628,$B71&amp;"W*",Consolidated!G$2:G$2628,1)/COUNTIFS(Consolidated!$A$2:$A$2628,"NAUTICS",Consolidated!$C$2:$C$2628,$B71&amp;"W*"),"")</f>
        <v/>
      </c>
      <c r="L71" s="60">
        <f>IFERROR(COUNTIFS(Consolidated!$A$2:$A$2628,"ST",Consolidated!$C$2:$C$2628,$B71&amp;"W*",Consolidated!D$2:D$2628,1)/COUNTIFS(Consolidated!$A$2:$A$2628,"ST",Consolidated!$C$2:$C$2628,$B71&amp;"W*"),"")</f>
        <v>1</v>
      </c>
      <c r="M71" s="60">
        <f>IFERROR(COUNTIFS(Consolidated!$A$2:$A$2628,"ST",Consolidated!$C$2:$C$2628,$B71&amp;"W*",Consolidated!E$2:E$2628,1)/COUNTIFS(Consolidated!$A$2:$A$2628,"ST",Consolidated!$C$2:$C$2628,$B71&amp;"W*"),"")</f>
        <v>1</v>
      </c>
      <c r="N71" s="60">
        <f>IFERROR(SUMIFS(Consolidated!$F$2:$F$2628,Consolidated!$A$2:$A$2628,"ST",Consolidated!$C$2:$C$2628,$B71&amp;"W*")/(2*COUNTIFS(Consolidated!$A$2:$A$2628,"ST",Consolidated!$C$2:$C$2628,$B71&amp;"W*")),"")</f>
        <v>0</v>
      </c>
      <c r="O71" s="60">
        <f>IFERROR(COUNTIFS(Consolidated!$A$2:$A$2628,"ST",Consolidated!$C$2:$C$2628,$B71&amp;"W*",Consolidated!G$2:G$2628,1)/COUNTIFS(Consolidated!$A$2:$A$2628,"ST",Consolidated!$C$2:$C$2628,$B71&amp;"W*"),"")</f>
        <v>0</v>
      </c>
    </row>
    <row r="72" spans="1:15" ht="15" customHeight="1">
      <c r="A72" s="7">
        <v>71</v>
      </c>
      <c r="B72" s="7" t="s">
        <v>1147</v>
      </c>
      <c r="C72" s="7" t="s">
        <v>9375</v>
      </c>
      <c r="D72" s="59" t="str">
        <f>IFERROR(COUNTIFS(Consolidated!$A$2:$A$2628,"HDC",Consolidated!$C$2:$C$2628,$B72&amp;"W*",Consolidated!D$2:D$2628,1)/COUNTIFS(Consolidated!$A$2:$A$2628,"HDC",Consolidated!$C$2:$C$2628,$B72&amp;"W*"),"")</f>
        <v/>
      </c>
      <c r="E72" s="59" t="str">
        <f>IFERROR(COUNTIFS(Consolidated!$A$2:$A$2628,"HDC",Consolidated!$C$2:$C$2628,$B72&amp;"W*",Consolidated!E$2:E$2628,1)/COUNTIFS(Consolidated!$A$2:$A$2628,"HDC",Consolidated!$C$2:$C$2628,$B72&amp;"W*"),"")</f>
        <v/>
      </c>
      <c r="F72" s="59" t="str">
        <f>IFERROR(SUMIFS(Consolidated!$F$2:$F$2628,Consolidated!$A$2:$A$2628,"HDC",Consolidated!$C$2:$C$2628,$B72&amp;"W*")/(2*COUNTIFS(Consolidated!$A$2:$A$2628,"HDC",Consolidated!$C$2:$C$2628,$B72&amp;"W*")),"")</f>
        <v/>
      </c>
      <c r="G72" s="59" t="str">
        <f>IFERROR(COUNTIFS(Consolidated!$A$2:$A$2628,"HDC",Consolidated!$C$2:$C$2628,$B72&amp;"W*",Consolidated!G$2:G$2628,1)/COUNTIFS(Consolidated!$A$2:$A$2628,"HDC",Consolidated!$C$2:$C$2628,$B72&amp;"W*"),"")</f>
        <v/>
      </c>
      <c r="H72" s="49" t="str">
        <f>IFERROR(COUNTIFS(Consolidated!$A$2:$A$2628,"NAUTICS",Consolidated!$C$2:$C$2628,$B72&amp;"W*",Consolidated!D$2:D$2628,1)/COUNTIFS(Consolidated!$A$2:$A$2628,"NAUTICS",Consolidated!$C$2:$C$2628,$B72&amp;"W*"),"")</f>
        <v/>
      </c>
      <c r="I72" s="49" t="str">
        <f>IFERROR(COUNTIFS(Consolidated!$A$2:$A$2628,"NAUTICS",Consolidated!$C$2:$C$2628,$B72&amp;"W*",Consolidated!E$2:E$2628,1)/COUNTIFS(Consolidated!$A$2:$A$2628,"NAUTICS",Consolidated!$C$2:$C$2628,$B72&amp;"W*"),"")</f>
        <v/>
      </c>
      <c r="J72" s="49" t="str">
        <f>IFERROR(SUMIFS(Consolidated!$F$2:$F$2628,Consolidated!$A$2:$A$2628,"NAUTICS",Consolidated!$C$2:$C$2628,$B72&amp;"W*")/(2*COUNTIFS(Consolidated!$A$2:$A$2628,"NAUTICS",Consolidated!$C$2:$C$2628,$B72&amp;"W*")),"")</f>
        <v/>
      </c>
      <c r="K72" s="49" t="str">
        <f>IFERROR(COUNTIFS(Consolidated!$A$2:$A$2628,"NAUTICS",Consolidated!$C$2:$C$2628,$B72&amp;"W*",Consolidated!G$2:G$2628,1)/COUNTIFS(Consolidated!$A$2:$A$2628,"NAUTICS",Consolidated!$C$2:$C$2628,$B72&amp;"W*"),"")</f>
        <v/>
      </c>
      <c r="L72" s="60">
        <f>IFERROR(COUNTIFS(Consolidated!$A$2:$A$2628,"ST",Consolidated!$C$2:$C$2628,$B72&amp;"W*",Consolidated!D$2:D$2628,1)/COUNTIFS(Consolidated!$A$2:$A$2628,"ST",Consolidated!$C$2:$C$2628,$B72&amp;"W*"),"")</f>
        <v>0.66666666666666663</v>
      </c>
      <c r="M72" s="60">
        <f>IFERROR(COUNTIFS(Consolidated!$A$2:$A$2628,"ST",Consolidated!$C$2:$C$2628,$B72&amp;"W*",Consolidated!E$2:E$2628,1)/COUNTIFS(Consolidated!$A$2:$A$2628,"ST",Consolidated!$C$2:$C$2628,$B72&amp;"W*"),"")</f>
        <v>0.66666666666666663</v>
      </c>
      <c r="N72" s="60">
        <f>IFERROR(SUMIFS(Consolidated!$F$2:$F$2628,Consolidated!$A$2:$A$2628,"ST",Consolidated!$C$2:$C$2628,$B72&amp;"W*")/(2*COUNTIFS(Consolidated!$A$2:$A$2628,"ST",Consolidated!$C$2:$C$2628,$B72&amp;"W*")),"")</f>
        <v>0</v>
      </c>
      <c r="O72" s="60">
        <f>IFERROR(COUNTIFS(Consolidated!$A$2:$A$2628,"ST",Consolidated!$C$2:$C$2628,$B72&amp;"W*",Consolidated!G$2:G$2628,1)/COUNTIFS(Consolidated!$A$2:$A$2628,"ST",Consolidated!$C$2:$C$2628,$B72&amp;"W*"),"")</f>
        <v>0</v>
      </c>
    </row>
    <row r="73" spans="1:15" ht="15" customHeight="1">
      <c r="A73" s="7">
        <v>72</v>
      </c>
      <c r="B73" s="7" t="s">
        <v>1257</v>
      </c>
      <c r="C73" s="7" t="s">
        <v>9418</v>
      </c>
      <c r="D73" s="59" t="str">
        <f>IFERROR(COUNTIFS(Consolidated!$A$2:$A$2628,"HDC",Consolidated!$C$2:$C$2628,$B73&amp;"W*",Consolidated!D$2:D$2628,1)/COUNTIFS(Consolidated!$A$2:$A$2628,"HDC",Consolidated!$C$2:$C$2628,$B73&amp;"W*"),"")</f>
        <v/>
      </c>
      <c r="E73" s="59" t="str">
        <f>IFERROR(COUNTIFS(Consolidated!$A$2:$A$2628,"HDC",Consolidated!$C$2:$C$2628,$B73&amp;"W*",Consolidated!E$2:E$2628,1)/COUNTIFS(Consolidated!$A$2:$A$2628,"HDC",Consolidated!$C$2:$C$2628,$B73&amp;"W*"),"")</f>
        <v/>
      </c>
      <c r="F73" s="59" t="str">
        <f>IFERROR(SUMIFS(Consolidated!$F$2:$F$2628,Consolidated!$A$2:$A$2628,"HDC",Consolidated!$C$2:$C$2628,$B73&amp;"W*")/(2*COUNTIFS(Consolidated!$A$2:$A$2628,"HDC",Consolidated!$C$2:$C$2628,$B73&amp;"W*")),"")</f>
        <v/>
      </c>
      <c r="G73" s="59" t="str">
        <f>IFERROR(COUNTIFS(Consolidated!$A$2:$A$2628,"HDC",Consolidated!$C$2:$C$2628,$B73&amp;"W*",Consolidated!G$2:G$2628,1)/COUNTIFS(Consolidated!$A$2:$A$2628,"HDC",Consolidated!$C$2:$C$2628,$B73&amp;"W*"),"")</f>
        <v/>
      </c>
      <c r="H73" s="49" t="str">
        <f>IFERROR(COUNTIFS(Consolidated!$A$2:$A$2628,"NAUTICS",Consolidated!$C$2:$C$2628,$B73&amp;"W*",Consolidated!D$2:D$2628,1)/COUNTIFS(Consolidated!$A$2:$A$2628,"NAUTICS",Consolidated!$C$2:$C$2628,$B73&amp;"W*"),"")</f>
        <v/>
      </c>
      <c r="I73" s="49" t="str">
        <f>IFERROR(COUNTIFS(Consolidated!$A$2:$A$2628,"NAUTICS",Consolidated!$C$2:$C$2628,$B73&amp;"W*",Consolidated!E$2:E$2628,1)/COUNTIFS(Consolidated!$A$2:$A$2628,"NAUTICS",Consolidated!$C$2:$C$2628,$B73&amp;"W*"),"")</f>
        <v/>
      </c>
      <c r="J73" s="49" t="str">
        <f>IFERROR(SUMIFS(Consolidated!$F$2:$F$2628,Consolidated!$A$2:$A$2628,"NAUTICS",Consolidated!$C$2:$C$2628,$B73&amp;"W*")/(2*COUNTIFS(Consolidated!$A$2:$A$2628,"NAUTICS",Consolidated!$C$2:$C$2628,$B73&amp;"W*")),"")</f>
        <v/>
      </c>
      <c r="K73" s="49" t="str">
        <f>IFERROR(COUNTIFS(Consolidated!$A$2:$A$2628,"NAUTICS",Consolidated!$C$2:$C$2628,$B73&amp;"W*",Consolidated!G$2:G$2628,1)/COUNTIFS(Consolidated!$A$2:$A$2628,"NAUTICS",Consolidated!$C$2:$C$2628,$B73&amp;"W*"),"")</f>
        <v/>
      </c>
      <c r="L73" s="60">
        <f>IFERROR(COUNTIFS(Consolidated!$A$2:$A$2628,"ST",Consolidated!$C$2:$C$2628,$B73&amp;"W*",Consolidated!D$2:D$2628,1)/COUNTIFS(Consolidated!$A$2:$A$2628,"ST",Consolidated!$C$2:$C$2628,$B73&amp;"W*"),"")</f>
        <v>0.6</v>
      </c>
      <c r="M73" s="60">
        <f>IFERROR(COUNTIFS(Consolidated!$A$2:$A$2628,"ST",Consolidated!$C$2:$C$2628,$B73&amp;"W*",Consolidated!E$2:E$2628,1)/COUNTIFS(Consolidated!$A$2:$A$2628,"ST",Consolidated!$C$2:$C$2628,$B73&amp;"W*"),"")</f>
        <v>0.6</v>
      </c>
      <c r="N73" s="60">
        <f>IFERROR(SUMIFS(Consolidated!$F$2:$F$2628,Consolidated!$A$2:$A$2628,"ST",Consolidated!$C$2:$C$2628,$B73&amp;"W*")/(2*COUNTIFS(Consolidated!$A$2:$A$2628,"ST",Consolidated!$C$2:$C$2628,$B73&amp;"W*")),"")</f>
        <v>0</v>
      </c>
      <c r="O73" s="60">
        <f>IFERROR(COUNTIFS(Consolidated!$A$2:$A$2628,"ST",Consolidated!$C$2:$C$2628,$B73&amp;"W*",Consolidated!G$2:G$2628,1)/COUNTIFS(Consolidated!$A$2:$A$2628,"ST",Consolidated!$C$2:$C$2628,$B73&amp;"W*"),"")</f>
        <v>0</v>
      </c>
    </row>
    <row r="74" spans="1:15" ht="15" customHeight="1">
      <c r="A74" s="7">
        <v>73</v>
      </c>
      <c r="B74" s="7" t="s">
        <v>1332</v>
      </c>
      <c r="C74" s="7" t="s">
        <v>9473</v>
      </c>
      <c r="D74" s="59" t="str">
        <f>IFERROR(COUNTIFS(Consolidated!$A$2:$A$2628,"HDC",Consolidated!$C$2:$C$2628,$B74&amp;"W*",Consolidated!D$2:D$2628,1)/COUNTIFS(Consolidated!$A$2:$A$2628,"HDC",Consolidated!$C$2:$C$2628,$B74&amp;"W*"),"")</f>
        <v/>
      </c>
      <c r="E74" s="59" t="str">
        <f>IFERROR(COUNTIFS(Consolidated!$A$2:$A$2628,"HDC",Consolidated!$C$2:$C$2628,$B74&amp;"W*",Consolidated!E$2:E$2628,1)/COUNTIFS(Consolidated!$A$2:$A$2628,"HDC",Consolidated!$C$2:$C$2628,$B74&amp;"W*"),"")</f>
        <v/>
      </c>
      <c r="F74" s="59" t="str">
        <f>IFERROR(SUMIFS(Consolidated!$F$2:$F$2628,Consolidated!$A$2:$A$2628,"HDC",Consolidated!$C$2:$C$2628,$B74&amp;"W*")/(2*COUNTIFS(Consolidated!$A$2:$A$2628,"HDC",Consolidated!$C$2:$C$2628,$B74&amp;"W*")),"")</f>
        <v/>
      </c>
      <c r="G74" s="59" t="str">
        <f>IFERROR(COUNTIFS(Consolidated!$A$2:$A$2628,"HDC",Consolidated!$C$2:$C$2628,$B74&amp;"W*",Consolidated!G$2:G$2628,1)/COUNTIFS(Consolidated!$A$2:$A$2628,"HDC",Consolidated!$C$2:$C$2628,$B74&amp;"W*"),"")</f>
        <v/>
      </c>
      <c r="H74" s="49" t="str">
        <f>IFERROR(COUNTIFS(Consolidated!$A$2:$A$2628,"NAUTICS",Consolidated!$C$2:$C$2628,$B74&amp;"W*",Consolidated!D$2:D$2628,1)/COUNTIFS(Consolidated!$A$2:$A$2628,"NAUTICS",Consolidated!$C$2:$C$2628,$B74&amp;"W*"),"")</f>
        <v/>
      </c>
      <c r="I74" s="49" t="str">
        <f>IFERROR(COUNTIFS(Consolidated!$A$2:$A$2628,"NAUTICS",Consolidated!$C$2:$C$2628,$B74&amp;"W*",Consolidated!E$2:E$2628,1)/COUNTIFS(Consolidated!$A$2:$A$2628,"NAUTICS",Consolidated!$C$2:$C$2628,$B74&amp;"W*"),"")</f>
        <v/>
      </c>
      <c r="J74" s="49" t="str">
        <f>IFERROR(SUMIFS(Consolidated!$F$2:$F$2628,Consolidated!$A$2:$A$2628,"NAUTICS",Consolidated!$C$2:$C$2628,$B74&amp;"W*")/(2*COUNTIFS(Consolidated!$A$2:$A$2628,"NAUTICS",Consolidated!$C$2:$C$2628,$B74&amp;"W*")),"")</f>
        <v/>
      </c>
      <c r="K74" s="49" t="str">
        <f>IFERROR(COUNTIFS(Consolidated!$A$2:$A$2628,"NAUTICS",Consolidated!$C$2:$C$2628,$B74&amp;"W*",Consolidated!G$2:G$2628,1)/COUNTIFS(Consolidated!$A$2:$A$2628,"NAUTICS",Consolidated!$C$2:$C$2628,$B74&amp;"W*"),"")</f>
        <v/>
      </c>
      <c r="L74" s="60">
        <f>IFERROR(COUNTIFS(Consolidated!$A$2:$A$2628,"ST",Consolidated!$C$2:$C$2628,$B74&amp;"W*",Consolidated!D$2:D$2628,1)/COUNTIFS(Consolidated!$A$2:$A$2628,"ST",Consolidated!$C$2:$C$2628,$B74&amp;"W*"),"")</f>
        <v>0.6875</v>
      </c>
      <c r="M74" s="60">
        <f>IFERROR(COUNTIFS(Consolidated!$A$2:$A$2628,"ST",Consolidated!$C$2:$C$2628,$B74&amp;"W*",Consolidated!E$2:E$2628,1)/COUNTIFS(Consolidated!$A$2:$A$2628,"ST",Consolidated!$C$2:$C$2628,$B74&amp;"W*"),"")</f>
        <v>0.4375</v>
      </c>
      <c r="N74" s="60">
        <f>IFERROR(SUMIFS(Consolidated!$F$2:$F$2628,Consolidated!$A$2:$A$2628,"ST",Consolidated!$C$2:$C$2628,$B74&amp;"W*")/(2*COUNTIFS(Consolidated!$A$2:$A$2628,"ST",Consolidated!$C$2:$C$2628,$B74&amp;"W*")),"")</f>
        <v>0</v>
      </c>
      <c r="O74" s="60">
        <f>IFERROR(COUNTIFS(Consolidated!$A$2:$A$2628,"ST",Consolidated!$C$2:$C$2628,$B74&amp;"W*",Consolidated!G$2:G$2628,1)/COUNTIFS(Consolidated!$A$2:$A$2628,"ST",Consolidated!$C$2:$C$2628,$B74&amp;"W*"),"")</f>
        <v>0</v>
      </c>
    </row>
    <row r="75" spans="1:15" ht="15" customHeight="1">
      <c r="A75" s="7">
        <v>74</v>
      </c>
      <c r="B75" s="7" t="s">
        <v>1574</v>
      </c>
      <c r="C75" s="7" t="s">
        <v>7700</v>
      </c>
      <c r="D75" s="59" t="str">
        <f>IFERROR(COUNTIFS(Consolidated!$A$2:$A$2628,"HDC",Consolidated!$C$2:$C$2628,$B75&amp;"W*",Consolidated!D$2:D$2628,1)/COUNTIFS(Consolidated!$A$2:$A$2628,"HDC",Consolidated!$C$2:$C$2628,$B75&amp;"W*"),"")</f>
        <v/>
      </c>
      <c r="E75" s="59" t="str">
        <f>IFERROR(COUNTIFS(Consolidated!$A$2:$A$2628,"HDC",Consolidated!$C$2:$C$2628,$B75&amp;"W*",Consolidated!E$2:E$2628,1)/COUNTIFS(Consolidated!$A$2:$A$2628,"HDC",Consolidated!$C$2:$C$2628,$B75&amp;"W*"),"")</f>
        <v/>
      </c>
      <c r="F75" s="59" t="str">
        <f>IFERROR(SUMIFS(Consolidated!$F$2:$F$2628,Consolidated!$A$2:$A$2628,"HDC",Consolidated!$C$2:$C$2628,$B75&amp;"W*")/(2*COUNTIFS(Consolidated!$A$2:$A$2628,"HDC",Consolidated!$C$2:$C$2628,$B75&amp;"W*")),"")</f>
        <v/>
      </c>
      <c r="G75" s="59" t="str">
        <f>IFERROR(COUNTIFS(Consolidated!$A$2:$A$2628,"HDC",Consolidated!$C$2:$C$2628,$B75&amp;"W*",Consolidated!G$2:G$2628,1)/COUNTIFS(Consolidated!$A$2:$A$2628,"HDC",Consolidated!$C$2:$C$2628,$B75&amp;"W*"),"")</f>
        <v/>
      </c>
      <c r="H75" s="49" t="str">
        <f>IFERROR(COUNTIFS(Consolidated!$A$2:$A$2628,"NAUTICS",Consolidated!$C$2:$C$2628,$B75&amp;"W*",Consolidated!D$2:D$2628,1)/COUNTIFS(Consolidated!$A$2:$A$2628,"NAUTICS",Consolidated!$C$2:$C$2628,$B75&amp;"W*"),"")</f>
        <v/>
      </c>
      <c r="I75" s="49" t="str">
        <f>IFERROR(COUNTIFS(Consolidated!$A$2:$A$2628,"NAUTICS",Consolidated!$C$2:$C$2628,$B75&amp;"W*",Consolidated!E$2:E$2628,1)/COUNTIFS(Consolidated!$A$2:$A$2628,"NAUTICS",Consolidated!$C$2:$C$2628,$B75&amp;"W*"),"")</f>
        <v/>
      </c>
      <c r="J75" s="49" t="str">
        <f>IFERROR(SUMIFS(Consolidated!$F$2:$F$2628,Consolidated!$A$2:$A$2628,"NAUTICS",Consolidated!$C$2:$C$2628,$B75&amp;"W*")/(2*COUNTIFS(Consolidated!$A$2:$A$2628,"NAUTICS",Consolidated!$C$2:$C$2628,$B75&amp;"W*")),"")</f>
        <v/>
      </c>
      <c r="K75" s="49" t="str">
        <f>IFERROR(COUNTIFS(Consolidated!$A$2:$A$2628,"NAUTICS",Consolidated!$C$2:$C$2628,$B75&amp;"W*",Consolidated!G$2:G$2628,1)/COUNTIFS(Consolidated!$A$2:$A$2628,"NAUTICS",Consolidated!$C$2:$C$2628,$B75&amp;"W*"),"")</f>
        <v/>
      </c>
      <c r="L75" s="60">
        <f>IFERROR(COUNTIFS(Consolidated!$A$2:$A$2628,"ST",Consolidated!$C$2:$C$2628,$B75&amp;"W*",Consolidated!D$2:D$2628,1)/COUNTIFS(Consolidated!$A$2:$A$2628,"ST",Consolidated!$C$2:$C$2628,$B75&amp;"W*"),"")</f>
        <v>0.9</v>
      </c>
      <c r="M75" s="60">
        <f>IFERROR(COUNTIFS(Consolidated!$A$2:$A$2628,"ST",Consolidated!$C$2:$C$2628,$B75&amp;"W*",Consolidated!E$2:E$2628,1)/COUNTIFS(Consolidated!$A$2:$A$2628,"ST",Consolidated!$C$2:$C$2628,$B75&amp;"W*"),"")</f>
        <v>0.9</v>
      </c>
      <c r="N75" s="60">
        <f>IFERROR(SUMIFS(Consolidated!$F$2:$F$2628,Consolidated!$A$2:$A$2628,"ST",Consolidated!$C$2:$C$2628,$B75&amp;"W*")/(2*COUNTIFS(Consolidated!$A$2:$A$2628,"ST",Consolidated!$C$2:$C$2628,$B75&amp;"W*")),"")</f>
        <v>0</v>
      </c>
      <c r="O75" s="60">
        <f>IFERROR(COUNTIFS(Consolidated!$A$2:$A$2628,"ST",Consolidated!$C$2:$C$2628,$B75&amp;"W*",Consolidated!G$2:G$2628,1)/COUNTIFS(Consolidated!$A$2:$A$2628,"ST",Consolidated!$C$2:$C$2628,$B75&amp;"W*"),"")</f>
        <v>0</v>
      </c>
    </row>
    <row r="76" spans="1:15" ht="15" customHeight="1">
      <c r="A76" s="7">
        <v>75</v>
      </c>
      <c r="B76" s="7" t="s">
        <v>1694</v>
      </c>
      <c r="C76" s="7" t="s">
        <v>9590</v>
      </c>
      <c r="D76" s="59" t="str">
        <f>IFERROR(COUNTIFS(Consolidated!$A$2:$A$2628,"HDC",Consolidated!$C$2:$C$2628,$B76&amp;"W*",Consolidated!D$2:D$2628,1)/COUNTIFS(Consolidated!$A$2:$A$2628,"HDC",Consolidated!$C$2:$C$2628,$B76&amp;"W*"),"")</f>
        <v/>
      </c>
      <c r="E76" s="59" t="str">
        <f>IFERROR(COUNTIFS(Consolidated!$A$2:$A$2628,"HDC",Consolidated!$C$2:$C$2628,$B76&amp;"W*",Consolidated!E$2:E$2628,1)/COUNTIFS(Consolidated!$A$2:$A$2628,"HDC",Consolidated!$C$2:$C$2628,$B76&amp;"W*"),"")</f>
        <v/>
      </c>
      <c r="F76" s="59" t="str">
        <f>IFERROR(SUMIFS(Consolidated!$F$2:$F$2628,Consolidated!$A$2:$A$2628,"HDC",Consolidated!$C$2:$C$2628,$B76&amp;"W*")/(2*COUNTIFS(Consolidated!$A$2:$A$2628,"HDC",Consolidated!$C$2:$C$2628,$B76&amp;"W*")),"")</f>
        <v/>
      </c>
      <c r="G76" s="59" t="str">
        <f>IFERROR(COUNTIFS(Consolidated!$A$2:$A$2628,"HDC",Consolidated!$C$2:$C$2628,$B76&amp;"W*",Consolidated!G$2:G$2628,1)/COUNTIFS(Consolidated!$A$2:$A$2628,"HDC",Consolidated!$C$2:$C$2628,$B76&amp;"W*"),"")</f>
        <v/>
      </c>
      <c r="H76" s="49" t="str">
        <f>IFERROR(COUNTIFS(Consolidated!$A$2:$A$2628,"NAUTICS",Consolidated!$C$2:$C$2628,$B76&amp;"W*",Consolidated!D$2:D$2628,1)/COUNTIFS(Consolidated!$A$2:$A$2628,"NAUTICS",Consolidated!$C$2:$C$2628,$B76&amp;"W*"),"")</f>
        <v/>
      </c>
      <c r="I76" s="49" t="str">
        <f>IFERROR(COUNTIFS(Consolidated!$A$2:$A$2628,"NAUTICS",Consolidated!$C$2:$C$2628,$B76&amp;"W*",Consolidated!E$2:E$2628,1)/COUNTIFS(Consolidated!$A$2:$A$2628,"NAUTICS",Consolidated!$C$2:$C$2628,$B76&amp;"W*"),"")</f>
        <v/>
      </c>
      <c r="J76" s="49" t="str">
        <f>IFERROR(SUMIFS(Consolidated!$F$2:$F$2628,Consolidated!$A$2:$A$2628,"NAUTICS",Consolidated!$C$2:$C$2628,$B76&amp;"W*")/(2*COUNTIFS(Consolidated!$A$2:$A$2628,"NAUTICS",Consolidated!$C$2:$C$2628,$B76&amp;"W*")),"")</f>
        <v/>
      </c>
      <c r="K76" s="49" t="str">
        <f>IFERROR(COUNTIFS(Consolidated!$A$2:$A$2628,"NAUTICS",Consolidated!$C$2:$C$2628,$B76&amp;"W*",Consolidated!G$2:G$2628,1)/COUNTIFS(Consolidated!$A$2:$A$2628,"NAUTICS",Consolidated!$C$2:$C$2628,$B76&amp;"W*"),"")</f>
        <v/>
      </c>
      <c r="L76" s="60">
        <f>IFERROR(COUNTIFS(Consolidated!$A$2:$A$2628,"ST",Consolidated!$C$2:$C$2628,$B76&amp;"W*",Consolidated!D$2:D$2628,1)/COUNTIFS(Consolidated!$A$2:$A$2628,"ST",Consolidated!$C$2:$C$2628,$B76&amp;"W*"),"")</f>
        <v>0.8</v>
      </c>
      <c r="M76" s="60">
        <f>IFERROR(COUNTIFS(Consolidated!$A$2:$A$2628,"ST",Consolidated!$C$2:$C$2628,$B76&amp;"W*",Consolidated!E$2:E$2628,1)/COUNTIFS(Consolidated!$A$2:$A$2628,"ST",Consolidated!$C$2:$C$2628,$B76&amp;"W*"),"")</f>
        <v>0.8</v>
      </c>
      <c r="N76" s="60">
        <f>IFERROR(SUMIFS(Consolidated!$F$2:$F$2628,Consolidated!$A$2:$A$2628,"ST",Consolidated!$C$2:$C$2628,$B76&amp;"W*")/(2*COUNTIFS(Consolidated!$A$2:$A$2628,"ST",Consolidated!$C$2:$C$2628,$B76&amp;"W*")),"")</f>
        <v>0</v>
      </c>
      <c r="O76" s="60">
        <f>IFERROR(COUNTIFS(Consolidated!$A$2:$A$2628,"ST",Consolidated!$C$2:$C$2628,$B76&amp;"W*",Consolidated!G$2:G$2628,1)/COUNTIFS(Consolidated!$A$2:$A$2628,"ST",Consolidated!$C$2:$C$2628,$B76&amp;"W*"),"")</f>
        <v>0</v>
      </c>
    </row>
    <row r="77" spans="1:15" ht="15" customHeight="1">
      <c r="A77" s="7">
        <v>76</v>
      </c>
      <c r="B77" s="7" t="s">
        <v>1767</v>
      </c>
      <c r="C77" s="7" t="s">
        <v>9653</v>
      </c>
      <c r="D77" s="59" t="str">
        <f>IFERROR(COUNTIFS(Consolidated!$A$2:$A$2628,"HDC",Consolidated!$C$2:$C$2628,$B77&amp;"W*",Consolidated!D$2:D$2628,1)/COUNTIFS(Consolidated!$A$2:$A$2628,"HDC",Consolidated!$C$2:$C$2628,$B77&amp;"W*"),"")</f>
        <v/>
      </c>
      <c r="E77" s="59" t="str">
        <f>IFERROR(COUNTIFS(Consolidated!$A$2:$A$2628,"HDC",Consolidated!$C$2:$C$2628,$B77&amp;"W*",Consolidated!E$2:E$2628,1)/COUNTIFS(Consolidated!$A$2:$A$2628,"HDC",Consolidated!$C$2:$C$2628,$B77&amp;"W*"),"")</f>
        <v/>
      </c>
      <c r="F77" s="59" t="str">
        <f>IFERROR(SUMIFS(Consolidated!$F$2:$F$2628,Consolidated!$A$2:$A$2628,"HDC",Consolidated!$C$2:$C$2628,$B77&amp;"W*")/(2*COUNTIFS(Consolidated!$A$2:$A$2628,"HDC",Consolidated!$C$2:$C$2628,$B77&amp;"W*")),"")</f>
        <v/>
      </c>
      <c r="G77" s="59" t="str">
        <f>IFERROR(COUNTIFS(Consolidated!$A$2:$A$2628,"HDC",Consolidated!$C$2:$C$2628,$B77&amp;"W*",Consolidated!G$2:G$2628,1)/COUNTIFS(Consolidated!$A$2:$A$2628,"HDC",Consolidated!$C$2:$C$2628,$B77&amp;"W*"),"")</f>
        <v/>
      </c>
      <c r="H77" s="49" t="str">
        <f>IFERROR(COUNTIFS(Consolidated!$A$2:$A$2628,"NAUTICS",Consolidated!$C$2:$C$2628,$B77&amp;"W*",Consolidated!D$2:D$2628,1)/COUNTIFS(Consolidated!$A$2:$A$2628,"NAUTICS",Consolidated!$C$2:$C$2628,$B77&amp;"W*"),"")</f>
        <v/>
      </c>
      <c r="I77" s="49" t="str">
        <f>IFERROR(COUNTIFS(Consolidated!$A$2:$A$2628,"NAUTICS",Consolidated!$C$2:$C$2628,$B77&amp;"W*",Consolidated!E$2:E$2628,1)/COUNTIFS(Consolidated!$A$2:$A$2628,"NAUTICS",Consolidated!$C$2:$C$2628,$B77&amp;"W*"),"")</f>
        <v/>
      </c>
      <c r="J77" s="49" t="str">
        <f>IFERROR(SUMIFS(Consolidated!$F$2:$F$2628,Consolidated!$A$2:$A$2628,"NAUTICS",Consolidated!$C$2:$C$2628,$B77&amp;"W*")/(2*COUNTIFS(Consolidated!$A$2:$A$2628,"NAUTICS",Consolidated!$C$2:$C$2628,$B77&amp;"W*")),"")</f>
        <v/>
      </c>
      <c r="K77" s="49" t="str">
        <f>IFERROR(COUNTIFS(Consolidated!$A$2:$A$2628,"NAUTICS",Consolidated!$C$2:$C$2628,$B77&amp;"W*",Consolidated!G$2:G$2628,1)/COUNTIFS(Consolidated!$A$2:$A$2628,"NAUTICS",Consolidated!$C$2:$C$2628,$B77&amp;"W*"),"")</f>
        <v/>
      </c>
      <c r="L77" s="60">
        <f>IFERROR(COUNTIFS(Consolidated!$A$2:$A$2628,"ST",Consolidated!$C$2:$C$2628,$B77&amp;"W*",Consolidated!D$2:D$2628,1)/COUNTIFS(Consolidated!$A$2:$A$2628,"ST",Consolidated!$C$2:$C$2628,$B77&amp;"W*"),"")</f>
        <v>0.8571428571428571</v>
      </c>
      <c r="M77" s="60">
        <f>IFERROR(COUNTIFS(Consolidated!$A$2:$A$2628,"ST",Consolidated!$C$2:$C$2628,$B77&amp;"W*",Consolidated!E$2:E$2628,1)/COUNTIFS(Consolidated!$A$2:$A$2628,"ST",Consolidated!$C$2:$C$2628,$B77&amp;"W*"),"")</f>
        <v>0.42857142857142855</v>
      </c>
      <c r="N77" s="60">
        <f>IFERROR(SUMIFS(Consolidated!$F$2:$F$2628,Consolidated!$A$2:$A$2628,"ST",Consolidated!$C$2:$C$2628,$B77&amp;"W*")/(2*COUNTIFS(Consolidated!$A$2:$A$2628,"ST",Consolidated!$C$2:$C$2628,$B77&amp;"W*")),"")</f>
        <v>0</v>
      </c>
      <c r="O77" s="60">
        <f>IFERROR(COUNTIFS(Consolidated!$A$2:$A$2628,"ST",Consolidated!$C$2:$C$2628,$B77&amp;"W*",Consolidated!G$2:G$2628,1)/COUNTIFS(Consolidated!$A$2:$A$2628,"ST",Consolidated!$C$2:$C$2628,$B77&amp;"W*"),"")</f>
        <v>0</v>
      </c>
    </row>
    <row r="78" spans="1:15" ht="15" customHeight="1">
      <c r="A78" s="7">
        <v>77</v>
      </c>
      <c r="B78" s="7" t="s">
        <v>1935</v>
      </c>
      <c r="C78" s="7" t="s">
        <v>9710</v>
      </c>
      <c r="D78" s="59" t="str">
        <f>IFERROR(COUNTIFS(Consolidated!$A$2:$A$2628,"HDC",Consolidated!$C$2:$C$2628,$B78&amp;"W*",Consolidated!D$2:D$2628,1)/COUNTIFS(Consolidated!$A$2:$A$2628,"HDC",Consolidated!$C$2:$C$2628,$B78&amp;"W*"),"")</f>
        <v/>
      </c>
      <c r="E78" s="59" t="str">
        <f>IFERROR(COUNTIFS(Consolidated!$A$2:$A$2628,"HDC",Consolidated!$C$2:$C$2628,$B78&amp;"W*",Consolidated!E$2:E$2628,1)/COUNTIFS(Consolidated!$A$2:$A$2628,"HDC",Consolidated!$C$2:$C$2628,$B78&amp;"W*"),"")</f>
        <v/>
      </c>
      <c r="F78" s="59" t="str">
        <f>IFERROR(SUMIFS(Consolidated!$F$2:$F$2628,Consolidated!$A$2:$A$2628,"HDC",Consolidated!$C$2:$C$2628,$B78&amp;"W*")/(2*COUNTIFS(Consolidated!$A$2:$A$2628,"HDC",Consolidated!$C$2:$C$2628,$B78&amp;"W*")),"")</f>
        <v/>
      </c>
      <c r="G78" s="59" t="str">
        <f>IFERROR(COUNTIFS(Consolidated!$A$2:$A$2628,"HDC",Consolidated!$C$2:$C$2628,$B78&amp;"W*",Consolidated!G$2:G$2628,1)/COUNTIFS(Consolidated!$A$2:$A$2628,"HDC",Consolidated!$C$2:$C$2628,$B78&amp;"W*"),"")</f>
        <v/>
      </c>
      <c r="H78" s="49" t="str">
        <f>IFERROR(COUNTIFS(Consolidated!$A$2:$A$2628,"NAUTICS",Consolidated!$C$2:$C$2628,$B78&amp;"W*",Consolidated!D$2:D$2628,1)/COUNTIFS(Consolidated!$A$2:$A$2628,"NAUTICS",Consolidated!$C$2:$C$2628,$B78&amp;"W*"),"")</f>
        <v/>
      </c>
      <c r="I78" s="49" t="str">
        <f>IFERROR(COUNTIFS(Consolidated!$A$2:$A$2628,"NAUTICS",Consolidated!$C$2:$C$2628,$B78&amp;"W*",Consolidated!E$2:E$2628,1)/COUNTIFS(Consolidated!$A$2:$A$2628,"NAUTICS",Consolidated!$C$2:$C$2628,$B78&amp;"W*"),"")</f>
        <v/>
      </c>
      <c r="J78" s="49" t="str">
        <f>IFERROR(SUMIFS(Consolidated!$F$2:$F$2628,Consolidated!$A$2:$A$2628,"NAUTICS",Consolidated!$C$2:$C$2628,$B78&amp;"W*")/(2*COUNTIFS(Consolidated!$A$2:$A$2628,"NAUTICS",Consolidated!$C$2:$C$2628,$B78&amp;"W*")),"")</f>
        <v/>
      </c>
      <c r="K78" s="49" t="str">
        <f>IFERROR(COUNTIFS(Consolidated!$A$2:$A$2628,"NAUTICS",Consolidated!$C$2:$C$2628,$B78&amp;"W*",Consolidated!G$2:G$2628,1)/COUNTIFS(Consolidated!$A$2:$A$2628,"NAUTICS",Consolidated!$C$2:$C$2628,$B78&amp;"W*"),"")</f>
        <v/>
      </c>
      <c r="L78" s="60">
        <f>IFERROR(COUNTIFS(Consolidated!$A$2:$A$2628,"ST",Consolidated!$C$2:$C$2628,$B78&amp;"W*",Consolidated!D$2:D$2628,1)/COUNTIFS(Consolidated!$A$2:$A$2628,"ST",Consolidated!$C$2:$C$2628,$B78&amp;"W*"),"")</f>
        <v>0.7142857142857143</v>
      </c>
      <c r="M78" s="60">
        <f>IFERROR(COUNTIFS(Consolidated!$A$2:$A$2628,"ST",Consolidated!$C$2:$C$2628,$B78&amp;"W*",Consolidated!E$2:E$2628,1)/COUNTIFS(Consolidated!$A$2:$A$2628,"ST",Consolidated!$C$2:$C$2628,$B78&amp;"W*"),"")</f>
        <v>0.7142857142857143</v>
      </c>
      <c r="N78" s="60">
        <f>IFERROR(SUMIFS(Consolidated!$F$2:$F$2628,Consolidated!$A$2:$A$2628,"ST",Consolidated!$C$2:$C$2628,$B78&amp;"W*")/(2*COUNTIFS(Consolidated!$A$2:$A$2628,"ST",Consolidated!$C$2:$C$2628,$B78&amp;"W*")),"")</f>
        <v>0</v>
      </c>
      <c r="O78" s="60">
        <f>IFERROR(COUNTIFS(Consolidated!$A$2:$A$2628,"ST",Consolidated!$C$2:$C$2628,$B78&amp;"W*",Consolidated!G$2:G$2628,1)/COUNTIFS(Consolidated!$A$2:$A$2628,"ST",Consolidated!$C$2:$C$2628,$B78&amp;"W*"),"")</f>
        <v>0</v>
      </c>
    </row>
    <row r="79" spans="1:15" ht="15" customHeight="1">
      <c r="A79" s="7">
        <v>78</v>
      </c>
      <c r="B79" s="7" t="s">
        <v>2133</v>
      </c>
      <c r="C79" s="7" t="s">
        <v>9788</v>
      </c>
      <c r="D79" s="59" t="str">
        <f>IFERROR(COUNTIFS(Consolidated!$A$2:$A$2628,"HDC",Consolidated!$C$2:$C$2628,$B79&amp;"W*",Consolidated!D$2:D$2628,1)/COUNTIFS(Consolidated!$A$2:$A$2628,"HDC",Consolidated!$C$2:$C$2628,$B79&amp;"W*"),"")</f>
        <v/>
      </c>
      <c r="E79" s="59" t="str">
        <f>IFERROR(COUNTIFS(Consolidated!$A$2:$A$2628,"HDC",Consolidated!$C$2:$C$2628,$B79&amp;"W*",Consolidated!E$2:E$2628,1)/COUNTIFS(Consolidated!$A$2:$A$2628,"HDC",Consolidated!$C$2:$C$2628,$B79&amp;"W*"),"")</f>
        <v/>
      </c>
      <c r="F79" s="59" t="str">
        <f>IFERROR(SUMIFS(Consolidated!$F$2:$F$2628,Consolidated!$A$2:$A$2628,"HDC",Consolidated!$C$2:$C$2628,$B79&amp;"W*")/(2*COUNTIFS(Consolidated!$A$2:$A$2628,"HDC",Consolidated!$C$2:$C$2628,$B79&amp;"W*")),"")</f>
        <v/>
      </c>
      <c r="G79" s="59" t="str">
        <f>IFERROR(COUNTIFS(Consolidated!$A$2:$A$2628,"HDC",Consolidated!$C$2:$C$2628,$B79&amp;"W*",Consolidated!G$2:G$2628,1)/COUNTIFS(Consolidated!$A$2:$A$2628,"HDC",Consolidated!$C$2:$C$2628,$B79&amp;"W*"),"")</f>
        <v/>
      </c>
      <c r="H79" s="49" t="str">
        <f>IFERROR(COUNTIFS(Consolidated!$A$2:$A$2628,"NAUTICS",Consolidated!$C$2:$C$2628,$B79&amp;"W*",Consolidated!D$2:D$2628,1)/COUNTIFS(Consolidated!$A$2:$A$2628,"NAUTICS",Consolidated!$C$2:$C$2628,$B79&amp;"W*"),"")</f>
        <v/>
      </c>
      <c r="I79" s="49" t="str">
        <f>IFERROR(COUNTIFS(Consolidated!$A$2:$A$2628,"NAUTICS",Consolidated!$C$2:$C$2628,$B79&amp;"W*",Consolidated!E$2:E$2628,1)/COUNTIFS(Consolidated!$A$2:$A$2628,"NAUTICS",Consolidated!$C$2:$C$2628,$B79&amp;"W*"),"")</f>
        <v/>
      </c>
      <c r="J79" s="49" t="str">
        <f>IFERROR(SUMIFS(Consolidated!$F$2:$F$2628,Consolidated!$A$2:$A$2628,"NAUTICS",Consolidated!$C$2:$C$2628,$B79&amp;"W*")/(2*COUNTIFS(Consolidated!$A$2:$A$2628,"NAUTICS",Consolidated!$C$2:$C$2628,$B79&amp;"W*")),"")</f>
        <v/>
      </c>
      <c r="K79" s="49" t="str">
        <f>IFERROR(COUNTIFS(Consolidated!$A$2:$A$2628,"NAUTICS",Consolidated!$C$2:$C$2628,$B79&amp;"W*",Consolidated!G$2:G$2628,1)/COUNTIFS(Consolidated!$A$2:$A$2628,"NAUTICS",Consolidated!$C$2:$C$2628,$B79&amp;"W*"),"")</f>
        <v/>
      </c>
      <c r="L79" s="60">
        <f>IFERROR(COUNTIFS(Consolidated!$A$2:$A$2628,"ST",Consolidated!$C$2:$C$2628,$B79&amp;"W*",Consolidated!D$2:D$2628,1)/COUNTIFS(Consolidated!$A$2:$A$2628,"ST",Consolidated!$C$2:$C$2628,$B79&amp;"W*"),"")</f>
        <v>1</v>
      </c>
      <c r="M79" s="60">
        <f>IFERROR(COUNTIFS(Consolidated!$A$2:$A$2628,"ST",Consolidated!$C$2:$C$2628,$B79&amp;"W*",Consolidated!E$2:E$2628,1)/COUNTIFS(Consolidated!$A$2:$A$2628,"ST",Consolidated!$C$2:$C$2628,$B79&amp;"W*"),"")</f>
        <v>0.66666666666666663</v>
      </c>
      <c r="N79" s="60">
        <f>IFERROR(SUMIFS(Consolidated!$F$2:$F$2628,Consolidated!$A$2:$A$2628,"ST",Consolidated!$C$2:$C$2628,$B79&amp;"W*")/(2*COUNTIFS(Consolidated!$A$2:$A$2628,"ST",Consolidated!$C$2:$C$2628,$B79&amp;"W*")),"")</f>
        <v>0</v>
      </c>
      <c r="O79" s="60">
        <f>IFERROR(COUNTIFS(Consolidated!$A$2:$A$2628,"ST",Consolidated!$C$2:$C$2628,$B79&amp;"W*",Consolidated!G$2:G$2628,1)/COUNTIFS(Consolidated!$A$2:$A$2628,"ST",Consolidated!$C$2:$C$2628,$B79&amp;"W*"),"")</f>
        <v>0</v>
      </c>
    </row>
    <row r="80" spans="1:15" ht="15" customHeight="1">
      <c r="A80" s="7">
        <v>79</v>
      </c>
      <c r="B80" s="7" t="s">
        <v>2235</v>
      </c>
      <c r="C80" s="7" t="s">
        <v>9842</v>
      </c>
      <c r="D80" s="59" t="str">
        <f>IFERROR(COUNTIFS(Consolidated!$A$2:$A$2628,"HDC",Consolidated!$C$2:$C$2628,$B80&amp;"W*",Consolidated!D$2:D$2628,1)/COUNTIFS(Consolidated!$A$2:$A$2628,"HDC",Consolidated!$C$2:$C$2628,$B80&amp;"W*"),"")</f>
        <v/>
      </c>
      <c r="E80" s="59" t="str">
        <f>IFERROR(COUNTIFS(Consolidated!$A$2:$A$2628,"HDC",Consolidated!$C$2:$C$2628,$B80&amp;"W*",Consolidated!E$2:E$2628,1)/COUNTIFS(Consolidated!$A$2:$A$2628,"HDC",Consolidated!$C$2:$C$2628,$B80&amp;"W*"),"")</f>
        <v/>
      </c>
      <c r="F80" s="59" t="str">
        <f>IFERROR(SUMIFS(Consolidated!$F$2:$F$2628,Consolidated!$A$2:$A$2628,"HDC",Consolidated!$C$2:$C$2628,$B80&amp;"W*")/(2*COUNTIFS(Consolidated!$A$2:$A$2628,"HDC",Consolidated!$C$2:$C$2628,$B80&amp;"W*")),"")</f>
        <v/>
      </c>
      <c r="G80" s="59" t="str">
        <f>IFERROR(COUNTIFS(Consolidated!$A$2:$A$2628,"HDC",Consolidated!$C$2:$C$2628,$B80&amp;"W*",Consolidated!G$2:G$2628,1)/COUNTIFS(Consolidated!$A$2:$A$2628,"HDC",Consolidated!$C$2:$C$2628,$B80&amp;"W*"),"")</f>
        <v/>
      </c>
      <c r="H80" s="49" t="str">
        <f>IFERROR(COUNTIFS(Consolidated!$A$2:$A$2628,"NAUTICS",Consolidated!$C$2:$C$2628,$B80&amp;"W*",Consolidated!D$2:D$2628,1)/COUNTIFS(Consolidated!$A$2:$A$2628,"NAUTICS",Consolidated!$C$2:$C$2628,$B80&amp;"W*"),"")</f>
        <v/>
      </c>
      <c r="I80" s="49" t="str">
        <f>IFERROR(COUNTIFS(Consolidated!$A$2:$A$2628,"NAUTICS",Consolidated!$C$2:$C$2628,$B80&amp;"W*",Consolidated!E$2:E$2628,1)/COUNTIFS(Consolidated!$A$2:$A$2628,"NAUTICS",Consolidated!$C$2:$C$2628,$B80&amp;"W*"),"")</f>
        <v/>
      </c>
      <c r="J80" s="49" t="str">
        <f>IFERROR(SUMIFS(Consolidated!$F$2:$F$2628,Consolidated!$A$2:$A$2628,"NAUTICS",Consolidated!$C$2:$C$2628,$B80&amp;"W*")/(2*COUNTIFS(Consolidated!$A$2:$A$2628,"NAUTICS",Consolidated!$C$2:$C$2628,$B80&amp;"W*")),"")</f>
        <v/>
      </c>
      <c r="K80" s="49" t="str">
        <f>IFERROR(COUNTIFS(Consolidated!$A$2:$A$2628,"NAUTICS",Consolidated!$C$2:$C$2628,$B80&amp;"W*",Consolidated!G$2:G$2628,1)/COUNTIFS(Consolidated!$A$2:$A$2628,"NAUTICS",Consolidated!$C$2:$C$2628,$B80&amp;"W*"),"")</f>
        <v/>
      </c>
      <c r="L80" s="60">
        <f>IFERROR(COUNTIFS(Consolidated!$A$2:$A$2628,"ST",Consolidated!$C$2:$C$2628,$B80&amp;"W*",Consolidated!D$2:D$2628,1)/COUNTIFS(Consolidated!$A$2:$A$2628,"ST",Consolidated!$C$2:$C$2628,$B80&amp;"W*"),"")</f>
        <v>0.91304347826086951</v>
      </c>
      <c r="M80" s="60">
        <f>IFERROR(COUNTIFS(Consolidated!$A$2:$A$2628,"ST",Consolidated!$C$2:$C$2628,$B80&amp;"W*",Consolidated!E$2:E$2628,1)/COUNTIFS(Consolidated!$A$2:$A$2628,"ST",Consolidated!$C$2:$C$2628,$B80&amp;"W*"),"")</f>
        <v>0.91304347826086951</v>
      </c>
      <c r="N80" s="60">
        <f>IFERROR(SUMIFS(Consolidated!$F$2:$F$2628,Consolidated!$A$2:$A$2628,"ST",Consolidated!$C$2:$C$2628,$B80&amp;"W*")/(2*COUNTIFS(Consolidated!$A$2:$A$2628,"ST",Consolidated!$C$2:$C$2628,$B80&amp;"W*")),"")</f>
        <v>0</v>
      </c>
      <c r="O80" s="60">
        <f>IFERROR(COUNTIFS(Consolidated!$A$2:$A$2628,"ST",Consolidated!$C$2:$C$2628,$B80&amp;"W*",Consolidated!G$2:G$2628,1)/COUNTIFS(Consolidated!$A$2:$A$2628,"ST",Consolidated!$C$2:$C$2628,$B80&amp;"W*"),"")</f>
        <v>0</v>
      </c>
    </row>
    <row r="81" spans="1:15" ht="15" customHeight="1">
      <c r="A81" s="7">
        <v>80</v>
      </c>
      <c r="B81" s="7" t="s">
        <v>2568</v>
      </c>
      <c r="C81" s="7" t="s">
        <v>9891</v>
      </c>
      <c r="D81" s="59" t="str">
        <f>IFERROR(COUNTIFS(Consolidated!$A$2:$A$2628,"HDC",Consolidated!$C$2:$C$2628,$B81&amp;"W*",Consolidated!D$2:D$2628,1)/COUNTIFS(Consolidated!$A$2:$A$2628,"HDC",Consolidated!$C$2:$C$2628,$B81&amp;"W*"),"")</f>
        <v/>
      </c>
      <c r="E81" s="59" t="str">
        <f>IFERROR(COUNTIFS(Consolidated!$A$2:$A$2628,"HDC",Consolidated!$C$2:$C$2628,$B81&amp;"W*",Consolidated!E$2:E$2628,1)/COUNTIFS(Consolidated!$A$2:$A$2628,"HDC",Consolidated!$C$2:$C$2628,$B81&amp;"W*"),"")</f>
        <v/>
      </c>
      <c r="F81" s="59" t="str">
        <f>IFERROR(SUMIFS(Consolidated!$F$2:$F$2628,Consolidated!$A$2:$A$2628,"HDC",Consolidated!$C$2:$C$2628,$B81&amp;"W*")/(2*COUNTIFS(Consolidated!$A$2:$A$2628,"HDC",Consolidated!$C$2:$C$2628,$B81&amp;"W*")),"")</f>
        <v/>
      </c>
      <c r="G81" s="59" t="str">
        <f>IFERROR(COUNTIFS(Consolidated!$A$2:$A$2628,"HDC",Consolidated!$C$2:$C$2628,$B81&amp;"W*",Consolidated!G$2:G$2628,1)/COUNTIFS(Consolidated!$A$2:$A$2628,"HDC",Consolidated!$C$2:$C$2628,$B81&amp;"W*"),"")</f>
        <v/>
      </c>
      <c r="H81" s="49" t="str">
        <f>IFERROR(COUNTIFS(Consolidated!$A$2:$A$2628,"NAUTICS",Consolidated!$C$2:$C$2628,$B81&amp;"W*",Consolidated!D$2:D$2628,1)/COUNTIFS(Consolidated!$A$2:$A$2628,"NAUTICS",Consolidated!$C$2:$C$2628,$B81&amp;"W*"),"")</f>
        <v/>
      </c>
      <c r="I81" s="49" t="str">
        <f>IFERROR(COUNTIFS(Consolidated!$A$2:$A$2628,"NAUTICS",Consolidated!$C$2:$C$2628,$B81&amp;"W*",Consolidated!E$2:E$2628,1)/COUNTIFS(Consolidated!$A$2:$A$2628,"NAUTICS",Consolidated!$C$2:$C$2628,$B81&amp;"W*"),"")</f>
        <v/>
      </c>
      <c r="J81" s="49" t="str">
        <f>IFERROR(SUMIFS(Consolidated!$F$2:$F$2628,Consolidated!$A$2:$A$2628,"NAUTICS",Consolidated!$C$2:$C$2628,$B81&amp;"W*")/(2*COUNTIFS(Consolidated!$A$2:$A$2628,"NAUTICS",Consolidated!$C$2:$C$2628,$B81&amp;"W*")),"")</f>
        <v/>
      </c>
      <c r="K81" s="49" t="str">
        <f>IFERROR(COUNTIFS(Consolidated!$A$2:$A$2628,"NAUTICS",Consolidated!$C$2:$C$2628,$B81&amp;"W*",Consolidated!G$2:G$2628,1)/COUNTIFS(Consolidated!$A$2:$A$2628,"NAUTICS",Consolidated!$C$2:$C$2628,$B81&amp;"W*"),"")</f>
        <v/>
      </c>
      <c r="L81" s="60">
        <f>IFERROR(COUNTIFS(Consolidated!$A$2:$A$2628,"ST",Consolidated!$C$2:$C$2628,$B81&amp;"W*",Consolidated!D$2:D$2628,1)/COUNTIFS(Consolidated!$A$2:$A$2628,"ST",Consolidated!$C$2:$C$2628,$B81&amp;"W*"),"")</f>
        <v>0.8571428571428571</v>
      </c>
      <c r="M81" s="60">
        <f>IFERROR(COUNTIFS(Consolidated!$A$2:$A$2628,"ST",Consolidated!$C$2:$C$2628,$B81&amp;"W*",Consolidated!E$2:E$2628,1)/COUNTIFS(Consolidated!$A$2:$A$2628,"ST",Consolidated!$C$2:$C$2628,$B81&amp;"W*"),"")</f>
        <v>0.5714285714285714</v>
      </c>
      <c r="N81" s="60">
        <f>IFERROR(SUMIFS(Consolidated!$F$2:$F$2628,Consolidated!$A$2:$A$2628,"ST",Consolidated!$C$2:$C$2628,$B81&amp;"W*")/(2*COUNTIFS(Consolidated!$A$2:$A$2628,"ST",Consolidated!$C$2:$C$2628,$B81&amp;"W*")),"")</f>
        <v>0</v>
      </c>
      <c r="O81" s="60">
        <f>IFERROR(COUNTIFS(Consolidated!$A$2:$A$2628,"ST",Consolidated!$C$2:$C$2628,$B81&amp;"W*",Consolidated!G$2:G$2628,1)/COUNTIFS(Consolidated!$A$2:$A$2628,"ST",Consolidated!$C$2:$C$2628,$B81&amp;"W*"),"")</f>
        <v>0</v>
      </c>
    </row>
    <row r="82" spans="1:15" ht="15" customHeight="1">
      <c r="A82" s="7">
        <v>81</v>
      </c>
      <c r="B82" s="7" t="s">
        <v>2663</v>
      </c>
      <c r="C82" s="7" t="s">
        <v>9938</v>
      </c>
      <c r="D82" s="59" t="str">
        <f>IFERROR(COUNTIFS(Consolidated!$A$2:$A$2628,"HDC",Consolidated!$C$2:$C$2628,$B82&amp;"W*",Consolidated!D$2:D$2628,1)/COUNTIFS(Consolidated!$A$2:$A$2628,"HDC",Consolidated!$C$2:$C$2628,$B82&amp;"W*"),"")</f>
        <v/>
      </c>
      <c r="E82" s="59" t="str">
        <f>IFERROR(COUNTIFS(Consolidated!$A$2:$A$2628,"HDC",Consolidated!$C$2:$C$2628,$B82&amp;"W*",Consolidated!E$2:E$2628,1)/COUNTIFS(Consolidated!$A$2:$A$2628,"HDC",Consolidated!$C$2:$C$2628,$B82&amp;"W*"),"")</f>
        <v/>
      </c>
      <c r="F82" s="59" t="str">
        <f>IFERROR(SUMIFS(Consolidated!$F$2:$F$2628,Consolidated!$A$2:$A$2628,"HDC",Consolidated!$C$2:$C$2628,$B82&amp;"W*")/(2*COUNTIFS(Consolidated!$A$2:$A$2628,"HDC",Consolidated!$C$2:$C$2628,$B82&amp;"W*")),"")</f>
        <v/>
      </c>
      <c r="G82" s="59" t="str">
        <f>IFERROR(COUNTIFS(Consolidated!$A$2:$A$2628,"HDC",Consolidated!$C$2:$C$2628,$B82&amp;"W*",Consolidated!G$2:G$2628,1)/COUNTIFS(Consolidated!$A$2:$A$2628,"HDC",Consolidated!$C$2:$C$2628,$B82&amp;"W*"),"")</f>
        <v/>
      </c>
      <c r="H82" s="49" t="str">
        <f>IFERROR(COUNTIFS(Consolidated!$A$2:$A$2628,"NAUTICS",Consolidated!$C$2:$C$2628,$B82&amp;"W*",Consolidated!D$2:D$2628,1)/COUNTIFS(Consolidated!$A$2:$A$2628,"NAUTICS",Consolidated!$C$2:$C$2628,$B82&amp;"W*"),"")</f>
        <v/>
      </c>
      <c r="I82" s="49" t="str">
        <f>IFERROR(COUNTIFS(Consolidated!$A$2:$A$2628,"NAUTICS",Consolidated!$C$2:$C$2628,$B82&amp;"W*",Consolidated!E$2:E$2628,1)/COUNTIFS(Consolidated!$A$2:$A$2628,"NAUTICS",Consolidated!$C$2:$C$2628,$B82&amp;"W*"),"")</f>
        <v/>
      </c>
      <c r="J82" s="49" t="str">
        <f>IFERROR(SUMIFS(Consolidated!$F$2:$F$2628,Consolidated!$A$2:$A$2628,"NAUTICS",Consolidated!$C$2:$C$2628,$B82&amp;"W*")/(2*COUNTIFS(Consolidated!$A$2:$A$2628,"NAUTICS",Consolidated!$C$2:$C$2628,$B82&amp;"W*")),"")</f>
        <v/>
      </c>
      <c r="K82" s="49" t="str">
        <f>IFERROR(COUNTIFS(Consolidated!$A$2:$A$2628,"NAUTICS",Consolidated!$C$2:$C$2628,$B82&amp;"W*",Consolidated!G$2:G$2628,1)/COUNTIFS(Consolidated!$A$2:$A$2628,"NAUTICS",Consolidated!$C$2:$C$2628,$B82&amp;"W*"),"")</f>
        <v/>
      </c>
      <c r="L82" s="60">
        <f>IFERROR(COUNTIFS(Consolidated!$A$2:$A$2628,"ST",Consolidated!$C$2:$C$2628,$B82&amp;"W*",Consolidated!D$2:D$2628,1)/COUNTIFS(Consolidated!$A$2:$A$2628,"ST",Consolidated!$C$2:$C$2628,$B82&amp;"W*"),"")</f>
        <v>0.9</v>
      </c>
      <c r="M82" s="60">
        <f>IFERROR(COUNTIFS(Consolidated!$A$2:$A$2628,"ST",Consolidated!$C$2:$C$2628,$B82&amp;"W*",Consolidated!E$2:E$2628,1)/COUNTIFS(Consolidated!$A$2:$A$2628,"ST",Consolidated!$C$2:$C$2628,$B82&amp;"W*"),"")</f>
        <v>0.5</v>
      </c>
      <c r="N82" s="60">
        <f>IFERROR(SUMIFS(Consolidated!$F$2:$F$2628,Consolidated!$A$2:$A$2628,"ST",Consolidated!$C$2:$C$2628,$B82&amp;"W*")/(2*COUNTIFS(Consolidated!$A$2:$A$2628,"ST",Consolidated!$C$2:$C$2628,$B82&amp;"W*")),"")</f>
        <v>0</v>
      </c>
      <c r="O82" s="60">
        <f>IFERROR(COUNTIFS(Consolidated!$A$2:$A$2628,"ST",Consolidated!$C$2:$C$2628,$B82&amp;"W*",Consolidated!G$2:G$2628,1)/COUNTIFS(Consolidated!$A$2:$A$2628,"ST",Consolidated!$C$2:$C$2628,$B82&amp;"W*"),"")</f>
        <v>0</v>
      </c>
    </row>
    <row r="83" spans="1:15" ht="15" customHeight="1">
      <c r="A83" s="7">
        <v>82</v>
      </c>
      <c r="B83" s="7" t="s">
        <v>2819</v>
      </c>
      <c r="C83" s="7" t="s">
        <v>9982</v>
      </c>
      <c r="D83" s="59" t="str">
        <f>IFERROR(COUNTIFS(Consolidated!$A$2:$A$2628,"HDC",Consolidated!$C$2:$C$2628,$B83&amp;"W*",Consolidated!D$2:D$2628,1)/COUNTIFS(Consolidated!$A$2:$A$2628,"HDC",Consolidated!$C$2:$C$2628,$B83&amp;"W*"),"")</f>
        <v/>
      </c>
      <c r="E83" s="59" t="str">
        <f>IFERROR(COUNTIFS(Consolidated!$A$2:$A$2628,"HDC",Consolidated!$C$2:$C$2628,$B83&amp;"W*",Consolidated!E$2:E$2628,1)/COUNTIFS(Consolidated!$A$2:$A$2628,"HDC",Consolidated!$C$2:$C$2628,$B83&amp;"W*"),"")</f>
        <v/>
      </c>
      <c r="F83" s="59" t="str">
        <f>IFERROR(SUMIFS(Consolidated!$F$2:$F$2628,Consolidated!$A$2:$A$2628,"HDC",Consolidated!$C$2:$C$2628,$B83&amp;"W*")/(2*COUNTIFS(Consolidated!$A$2:$A$2628,"HDC",Consolidated!$C$2:$C$2628,$B83&amp;"W*")),"")</f>
        <v/>
      </c>
      <c r="G83" s="59" t="str">
        <f>IFERROR(COUNTIFS(Consolidated!$A$2:$A$2628,"HDC",Consolidated!$C$2:$C$2628,$B83&amp;"W*",Consolidated!G$2:G$2628,1)/COUNTIFS(Consolidated!$A$2:$A$2628,"HDC",Consolidated!$C$2:$C$2628,$B83&amp;"W*"),"")</f>
        <v/>
      </c>
      <c r="H83" s="49" t="str">
        <f>IFERROR(COUNTIFS(Consolidated!$A$2:$A$2628,"NAUTICS",Consolidated!$C$2:$C$2628,$B83&amp;"W*",Consolidated!D$2:D$2628,1)/COUNTIFS(Consolidated!$A$2:$A$2628,"NAUTICS",Consolidated!$C$2:$C$2628,$B83&amp;"W*"),"")</f>
        <v/>
      </c>
      <c r="I83" s="49" t="str">
        <f>IFERROR(COUNTIFS(Consolidated!$A$2:$A$2628,"NAUTICS",Consolidated!$C$2:$C$2628,$B83&amp;"W*",Consolidated!E$2:E$2628,1)/COUNTIFS(Consolidated!$A$2:$A$2628,"NAUTICS",Consolidated!$C$2:$C$2628,$B83&amp;"W*"),"")</f>
        <v/>
      </c>
      <c r="J83" s="49" t="str">
        <f>IFERROR(SUMIFS(Consolidated!$F$2:$F$2628,Consolidated!$A$2:$A$2628,"NAUTICS",Consolidated!$C$2:$C$2628,$B83&amp;"W*")/(2*COUNTIFS(Consolidated!$A$2:$A$2628,"NAUTICS",Consolidated!$C$2:$C$2628,$B83&amp;"W*")),"")</f>
        <v/>
      </c>
      <c r="K83" s="49" t="str">
        <f>IFERROR(COUNTIFS(Consolidated!$A$2:$A$2628,"NAUTICS",Consolidated!$C$2:$C$2628,$B83&amp;"W*",Consolidated!G$2:G$2628,1)/COUNTIFS(Consolidated!$A$2:$A$2628,"NAUTICS",Consolidated!$C$2:$C$2628,$B83&amp;"W*"),"")</f>
        <v/>
      </c>
      <c r="L83" s="60">
        <f>IFERROR(COUNTIFS(Consolidated!$A$2:$A$2628,"ST",Consolidated!$C$2:$C$2628,$B83&amp;"W*",Consolidated!D$2:D$2628,1)/COUNTIFS(Consolidated!$A$2:$A$2628,"ST",Consolidated!$C$2:$C$2628,$B83&amp;"W*"),"")</f>
        <v>0.92500000000000004</v>
      </c>
      <c r="M83" s="60">
        <f>IFERROR(COUNTIFS(Consolidated!$A$2:$A$2628,"ST",Consolidated!$C$2:$C$2628,$B83&amp;"W*",Consolidated!E$2:E$2628,1)/COUNTIFS(Consolidated!$A$2:$A$2628,"ST",Consolidated!$C$2:$C$2628,$B83&amp;"W*"),"")</f>
        <v>0.7</v>
      </c>
      <c r="N83" s="60">
        <f>IFERROR(SUMIFS(Consolidated!$F$2:$F$2628,Consolidated!$A$2:$A$2628,"ST",Consolidated!$C$2:$C$2628,$B83&amp;"W*")/(2*COUNTIFS(Consolidated!$A$2:$A$2628,"ST",Consolidated!$C$2:$C$2628,$B83&amp;"W*")),"")</f>
        <v>0</v>
      </c>
      <c r="O83" s="60">
        <f>IFERROR(COUNTIFS(Consolidated!$A$2:$A$2628,"ST",Consolidated!$C$2:$C$2628,$B83&amp;"W*",Consolidated!G$2:G$2628,1)/COUNTIFS(Consolidated!$A$2:$A$2628,"ST",Consolidated!$C$2:$C$2628,$B83&amp;"W*"),"")</f>
        <v>0</v>
      </c>
    </row>
    <row r="84" spans="1:15" ht="15" customHeight="1">
      <c r="A84" s="7">
        <v>83</v>
      </c>
      <c r="B84" s="7" t="s">
        <v>7129</v>
      </c>
      <c r="C84" s="7" t="s">
        <v>10031</v>
      </c>
      <c r="D84" s="59">
        <f>IFERROR(COUNTIFS(Consolidated!$A$2:$A$2628,"HDC",Consolidated!$C$2:$C$2628,$B84&amp;"W*",Consolidated!D$2:D$2628,1)/COUNTIFS(Consolidated!$A$2:$A$2628,"HDC",Consolidated!$C$2:$C$2628,$B84&amp;"W*"),"")</f>
        <v>0.98950131233595795</v>
      </c>
      <c r="E84" s="59">
        <f>IFERROR(COUNTIFS(Consolidated!$A$2:$A$2628,"HDC",Consolidated!$C$2:$C$2628,$B84&amp;"W*",Consolidated!E$2:E$2628,1)/COUNTIFS(Consolidated!$A$2:$A$2628,"HDC",Consolidated!$C$2:$C$2628,$B84&amp;"W*"),"")</f>
        <v>0.98950131233595795</v>
      </c>
      <c r="F84" s="59">
        <f>IFERROR(SUMIFS(Consolidated!$F$2:$F$2628,Consolidated!$A$2:$A$2628,"HDC",Consolidated!$C$2:$C$2628,$B84&amp;"W*")/(2*COUNTIFS(Consolidated!$A$2:$A$2628,"HDC",Consolidated!$C$2:$C$2628,$B84&amp;"W*")),"")</f>
        <v>0.1167979002624672</v>
      </c>
      <c r="G84" s="59">
        <f>IFERROR(COUNTIFS(Consolidated!$A$2:$A$2628,"HDC",Consolidated!$C$2:$C$2628,$B84&amp;"W*",Consolidated!G$2:G$2628,1)/COUNTIFS(Consolidated!$A$2:$A$2628,"HDC",Consolidated!$C$2:$C$2628,$B84&amp;"W*"),"")</f>
        <v>0</v>
      </c>
      <c r="H84" s="49" t="str">
        <f>IFERROR(COUNTIFS(Consolidated!$A$2:$A$2628,"NAUTICS",Consolidated!$C$2:$C$2628,$B84&amp;"W*",Consolidated!D$2:D$2628,1)/COUNTIFS(Consolidated!$A$2:$A$2628,"NAUTICS",Consolidated!$C$2:$C$2628,$B84&amp;"W*"),"")</f>
        <v/>
      </c>
      <c r="I84" s="49" t="str">
        <f>IFERROR(COUNTIFS(Consolidated!$A$2:$A$2628,"NAUTICS",Consolidated!$C$2:$C$2628,$B84&amp;"W*",Consolidated!E$2:E$2628,1)/COUNTIFS(Consolidated!$A$2:$A$2628,"NAUTICS",Consolidated!$C$2:$C$2628,$B84&amp;"W*"),"")</f>
        <v/>
      </c>
      <c r="J84" s="49" t="str">
        <f>IFERROR(SUMIFS(Consolidated!$F$2:$F$2628,Consolidated!$A$2:$A$2628,"NAUTICS",Consolidated!$C$2:$C$2628,$B84&amp;"W*")/(2*COUNTIFS(Consolidated!$A$2:$A$2628,"NAUTICS",Consolidated!$C$2:$C$2628,$B84&amp;"W*")),"")</f>
        <v/>
      </c>
      <c r="K84" s="49" t="str">
        <f>IFERROR(COUNTIFS(Consolidated!$A$2:$A$2628,"NAUTICS",Consolidated!$C$2:$C$2628,$B84&amp;"W*",Consolidated!G$2:G$2628,1)/COUNTIFS(Consolidated!$A$2:$A$2628,"NAUTICS",Consolidated!$C$2:$C$2628,$B84&amp;"W*"),"")</f>
        <v/>
      </c>
      <c r="L84" s="60" t="str">
        <f>IFERROR(COUNTIFS(Consolidated!$A$2:$A$2628,"ST",Consolidated!$C$2:$C$2628,$B84&amp;"W*",Consolidated!D$2:D$2628,1)/COUNTIFS(Consolidated!$A$2:$A$2628,"ST",Consolidated!$C$2:$C$2628,$B84&amp;"W*"),"")</f>
        <v/>
      </c>
      <c r="M84" s="60" t="str">
        <f>IFERROR(COUNTIFS(Consolidated!$A$2:$A$2628,"ST",Consolidated!$C$2:$C$2628,$B84&amp;"W*",Consolidated!E$2:E$2628,1)/COUNTIFS(Consolidated!$A$2:$A$2628,"ST",Consolidated!$C$2:$C$2628,$B84&amp;"W*"),"")</f>
        <v/>
      </c>
      <c r="N84" s="60" t="str">
        <f>IFERROR(SUMIFS(Consolidated!$F$2:$F$2628,Consolidated!$A$2:$A$2628,"ST",Consolidated!$C$2:$C$2628,$B84&amp;"W*")/(2*COUNTIFS(Consolidated!$A$2:$A$2628,"ST",Consolidated!$C$2:$C$2628,$B84&amp;"W*")),"")</f>
        <v/>
      </c>
      <c r="O84" s="60" t="str">
        <f>IFERROR(COUNTIFS(Consolidated!$A$2:$A$2628,"ST",Consolidated!$C$2:$C$2628,$B84&amp;"W*",Consolidated!G$2:G$2628,1)/COUNTIFS(Consolidated!$A$2:$A$2628,"ST",Consolidated!$C$2:$C$2628,$B84&amp;"W*"),"")</f>
        <v/>
      </c>
    </row>
    <row r="85" spans="1:15" ht="15" customHeight="1">
      <c r="A85" s="7">
        <v>84</v>
      </c>
      <c r="B85" s="7" t="s">
        <v>9778</v>
      </c>
      <c r="C85" s="7" t="s">
        <v>10081</v>
      </c>
      <c r="D85" s="59">
        <f>IFERROR(COUNTIFS(Consolidated!$A$2:$A$2628,"HDC",Consolidated!$C$2:$C$2628,$B85&amp;"W*",Consolidated!D$2:D$2628,1)/COUNTIFS(Consolidated!$A$2:$A$2628,"HDC",Consolidated!$C$2:$C$2628,$B85&amp;"W*"),"")</f>
        <v>0.97687861271676302</v>
      </c>
      <c r="E85" s="59">
        <f>IFERROR(COUNTIFS(Consolidated!$A$2:$A$2628,"HDC",Consolidated!$C$2:$C$2628,$B85&amp;"W*",Consolidated!E$2:E$2628,1)/COUNTIFS(Consolidated!$A$2:$A$2628,"HDC",Consolidated!$C$2:$C$2628,$B85&amp;"W*"),"")</f>
        <v>0.97687861271676302</v>
      </c>
      <c r="F85" s="59">
        <f>IFERROR(SUMIFS(Consolidated!$F$2:$F$2628,Consolidated!$A$2:$A$2628,"HDC",Consolidated!$C$2:$C$2628,$B85&amp;"W*")/(2*COUNTIFS(Consolidated!$A$2:$A$2628,"HDC",Consolidated!$C$2:$C$2628,$B85&amp;"W*")),"")</f>
        <v>7.5144508670520235E-2</v>
      </c>
      <c r="G85" s="59">
        <f>IFERROR(COUNTIFS(Consolidated!$A$2:$A$2628,"HDC",Consolidated!$C$2:$C$2628,$B85&amp;"W*",Consolidated!G$2:G$2628,1)/COUNTIFS(Consolidated!$A$2:$A$2628,"HDC",Consolidated!$C$2:$C$2628,$B85&amp;"W*"),"")</f>
        <v>0</v>
      </c>
      <c r="H85" s="49" t="str">
        <f>IFERROR(COUNTIFS(Consolidated!$A$2:$A$2628,"NAUTICS",Consolidated!$C$2:$C$2628,$B85&amp;"W*",Consolidated!D$2:D$2628,1)/COUNTIFS(Consolidated!$A$2:$A$2628,"NAUTICS",Consolidated!$C$2:$C$2628,$B85&amp;"W*"),"")</f>
        <v/>
      </c>
      <c r="I85" s="49" t="str">
        <f>IFERROR(COUNTIFS(Consolidated!$A$2:$A$2628,"NAUTICS",Consolidated!$C$2:$C$2628,$B85&amp;"W*",Consolidated!E$2:E$2628,1)/COUNTIFS(Consolidated!$A$2:$A$2628,"NAUTICS",Consolidated!$C$2:$C$2628,$B85&amp;"W*"),"")</f>
        <v/>
      </c>
      <c r="J85" s="49" t="str">
        <f>IFERROR(SUMIFS(Consolidated!$F$2:$F$2628,Consolidated!$A$2:$A$2628,"NAUTICS",Consolidated!$C$2:$C$2628,$B85&amp;"W*")/(2*COUNTIFS(Consolidated!$A$2:$A$2628,"NAUTICS",Consolidated!$C$2:$C$2628,$B85&amp;"W*")),"")</f>
        <v/>
      </c>
      <c r="K85" s="49" t="str">
        <f>IFERROR(COUNTIFS(Consolidated!$A$2:$A$2628,"NAUTICS",Consolidated!$C$2:$C$2628,$B85&amp;"W*",Consolidated!G$2:G$2628,1)/COUNTIFS(Consolidated!$A$2:$A$2628,"NAUTICS",Consolidated!$C$2:$C$2628,$B85&amp;"W*"),"")</f>
        <v/>
      </c>
      <c r="L85" s="60" t="str">
        <f>IFERROR(COUNTIFS(Consolidated!$A$2:$A$2628,"ST",Consolidated!$C$2:$C$2628,$B85&amp;"W*",Consolidated!D$2:D$2628,1)/COUNTIFS(Consolidated!$A$2:$A$2628,"ST",Consolidated!$C$2:$C$2628,$B85&amp;"W*"),"")</f>
        <v/>
      </c>
      <c r="M85" s="60" t="str">
        <f>IFERROR(COUNTIFS(Consolidated!$A$2:$A$2628,"ST",Consolidated!$C$2:$C$2628,$B85&amp;"W*",Consolidated!E$2:E$2628,1)/COUNTIFS(Consolidated!$A$2:$A$2628,"ST",Consolidated!$C$2:$C$2628,$B85&amp;"W*"),"")</f>
        <v/>
      </c>
      <c r="N85" s="60" t="str">
        <f>IFERROR(SUMIFS(Consolidated!$F$2:$F$2628,Consolidated!$A$2:$A$2628,"ST",Consolidated!$C$2:$C$2628,$B85&amp;"W*")/(2*COUNTIFS(Consolidated!$A$2:$A$2628,"ST",Consolidated!$C$2:$C$2628,$B85&amp;"W*")),"")</f>
        <v/>
      </c>
      <c r="O85" s="60" t="str">
        <f>IFERROR(COUNTIFS(Consolidated!$A$2:$A$2628,"ST",Consolidated!$C$2:$C$2628,$B85&amp;"W*",Consolidated!G$2:G$2628,1)/COUNTIFS(Consolidated!$A$2:$A$2628,"ST",Consolidated!$C$2:$C$2628,$B85&amp;"W*"),"")</f>
        <v/>
      </c>
    </row>
    <row r="86" spans="1:15" ht="15" customHeight="1">
      <c r="A86" s="7">
        <v>85</v>
      </c>
      <c r="B86" s="7" t="s">
        <v>10130</v>
      </c>
      <c r="C86" s="7" t="s">
        <v>10131</v>
      </c>
      <c r="D86" s="59">
        <f>IFERROR(COUNTIFS(Consolidated!$A$2:$A$2628,"HDC",Consolidated!$C$2:$C$2628,$B86&amp;"W*",Consolidated!D$2:D$2628,1)/COUNTIFS(Consolidated!$A$2:$A$2628,"HDC",Consolidated!$C$2:$C$2628,$B86&amp;"W*"),"")</f>
        <v>1</v>
      </c>
      <c r="E86" s="59">
        <f>IFERROR(COUNTIFS(Consolidated!$A$2:$A$2628,"HDC",Consolidated!$C$2:$C$2628,$B86&amp;"W*",Consolidated!E$2:E$2628,1)/COUNTIFS(Consolidated!$A$2:$A$2628,"HDC",Consolidated!$C$2:$C$2628,$B86&amp;"W*"),"")</f>
        <v>0.61111111111111116</v>
      </c>
      <c r="F86" s="59">
        <f>IFERROR(SUMIFS(Consolidated!$F$2:$F$2628,Consolidated!$A$2:$A$2628,"HDC",Consolidated!$C$2:$C$2628,$B86&amp;"W*")/(2*COUNTIFS(Consolidated!$A$2:$A$2628,"HDC",Consolidated!$C$2:$C$2628,$B86&amp;"W*")),"")</f>
        <v>0.25</v>
      </c>
      <c r="G86" s="59">
        <f>IFERROR(COUNTIFS(Consolidated!$A$2:$A$2628,"HDC",Consolidated!$C$2:$C$2628,$B86&amp;"W*",Consolidated!G$2:G$2628,1)/COUNTIFS(Consolidated!$A$2:$A$2628,"HDC",Consolidated!$C$2:$C$2628,$B86&amp;"W*"),"")</f>
        <v>0</v>
      </c>
      <c r="H86" s="49" t="str">
        <f>IFERROR(COUNTIFS(Consolidated!$A$2:$A$2628,"NAUTICS",Consolidated!$C$2:$C$2628,$B86&amp;"W*",Consolidated!D$2:D$2628,1)/COUNTIFS(Consolidated!$A$2:$A$2628,"NAUTICS",Consolidated!$C$2:$C$2628,$B86&amp;"W*"),"")</f>
        <v/>
      </c>
      <c r="I86" s="49" t="str">
        <f>IFERROR(COUNTIFS(Consolidated!$A$2:$A$2628,"NAUTICS",Consolidated!$C$2:$C$2628,$B86&amp;"W*",Consolidated!E$2:E$2628,1)/COUNTIFS(Consolidated!$A$2:$A$2628,"NAUTICS",Consolidated!$C$2:$C$2628,$B86&amp;"W*"),"")</f>
        <v/>
      </c>
      <c r="J86" s="49" t="str">
        <f>IFERROR(SUMIFS(Consolidated!$F$2:$F$2628,Consolidated!$A$2:$A$2628,"NAUTICS",Consolidated!$C$2:$C$2628,$B86&amp;"W*")/(2*COUNTIFS(Consolidated!$A$2:$A$2628,"NAUTICS",Consolidated!$C$2:$C$2628,$B86&amp;"W*")),"")</f>
        <v/>
      </c>
      <c r="K86" s="49" t="str">
        <f>IFERROR(COUNTIFS(Consolidated!$A$2:$A$2628,"NAUTICS",Consolidated!$C$2:$C$2628,$B86&amp;"W*",Consolidated!G$2:G$2628,1)/COUNTIFS(Consolidated!$A$2:$A$2628,"NAUTICS",Consolidated!$C$2:$C$2628,$B86&amp;"W*"),"")</f>
        <v/>
      </c>
      <c r="L86" s="60" t="str">
        <f>IFERROR(COUNTIFS(Consolidated!$A$2:$A$2628,"ST",Consolidated!$C$2:$C$2628,$B86&amp;"W*",Consolidated!D$2:D$2628,1)/COUNTIFS(Consolidated!$A$2:$A$2628,"ST",Consolidated!$C$2:$C$2628,$B86&amp;"W*"),"")</f>
        <v/>
      </c>
      <c r="M86" s="60" t="str">
        <f>IFERROR(COUNTIFS(Consolidated!$A$2:$A$2628,"ST",Consolidated!$C$2:$C$2628,$B86&amp;"W*",Consolidated!E$2:E$2628,1)/COUNTIFS(Consolidated!$A$2:$A$2628,"ST",Consolidated!$C$2:$C$2628,$B86&amp;"W*"),"")</f>
        <v/>
      </c>
      <c r="N86" s="60" t="str">
        <f>IFERROR(SUMIFS(Consolidated!$F$2:$F$2628,Consolidated!$A$2:$A$2628,"ST",Consolidated!$C$2:$C$2628,$B86&amp;"W*")/(2*COUNTIFS(Consolidated!$A$2:$A$2628,"ST",Consolidated!$C$2:$C$2628,$B86&amp;"W*")),"")</f>
        <v/>
      </c>
      <c r="O86" s="60" t="str">
        <f>IFERROR(COUNTIFS(Consolidated!$A$2:$A$2628,"ST",Consolidated!$C$2:$C$2628,$B86&amp;"W*",Consolidated!G$2:G$2628,1)/COUNTIFS(Consolidated!$A$2:$A$2628,"ST",Consolidated!$C$2:$C$2628,$B86&amp;"W*"),"")</f>
        <v/>
      </c>
    </row>
    <row r="87" spans="1:15" ht="15" customHeight="1">
      <c r="A87" s="7">
        <v>86</v>
      </c>
      <c r="B87" s="7" t="s">
        <v>3558</v>
      </c>
      <c r="C87" s="7" t="s">
        <v>10170</v>
      </c>
      <c r="D87" s="59" t="str">
        <f>IFERROR(COUNTIFS(Consolidated!$A$2:$A$2628,"HDC",Consolidated!$C$2:$C$2628,$B87&amp;"W*",Consolidated!D$2:D$2628,1)/COUNTIFS(Consolidated!$A$2:$A$2628,"HDC",Consolidated!$C$2:$C$2628,$B87&amp;"W*"),"")</f>
        <v/>
      </c>
      <c r="E87" s="59" t="str">
        <f>IFERROR(COUNTIFS(Consolidated!$A$2:$A$2628,"HDC",Consolidated!$C$2:$C$2628,$B87&amp;"W*",Consolidated!E$2:E$2628,1)/COUNTIFS(Consolidated!$A$2:$A$2628,"HDC",Consolidated!$C$2:$C$2628,$B87&amp;"W*"),"")</f>
        <v/>
      </c>
      <c r="F87" s="59" t="str">
        <f>IFERROR(SUMIFS(Consolidated!$F$2:$F$2628,Consolidated!$A$2:$A$2628,"HDC",Consolidated!$C$2:$C$2628,$B87&amp;"W*")/(2*COUNTIFS(Consolidated!$A$2:$A$2628,"HDC",Consolidated!$C$2:$C$2628,$B87&amp;"W*")),"")</f>
        <v/>
      </c>
      <c r="G87" s="59" t="str">
        <f>IFERROR(COUNTIFS(Consolidated!$A$2:$A$2628,"HDC",Consolidated!$C$2:$C$2628,$B87&amp;"W*",Consolidated!G$2:G$2628,1)/COUNTIFS(Consolidated!$A$2:$A$2628,"HDC",Consolidated!$C$2:$C$2628,$B87&amp;"W*"),"")</f>
        <v/>
      </c>
      <c r="H87" s="49" t="str">
        <f>IFERROR(COUNTIFS(Consolidated!$A$2:$A$2628,"NAUTICS",Consolidated!$C$2:$C$2628,$B87&amp;"W*",Consolidated!D$2:D$2628,1)/COUNTIFS(Consolidated!$A$2:$A$2628,"NAUTICS",Consolidated!$C$2:$C$2628,$B87&amp;"W*"),"")</f>
        <v/>
      </c>
      <c r="I87" s="49" t="str">
        <f>IFERROR(COUNTIFS(Consolidated!$A$2:$A$2628,"NAUTICS",Consolidated!$C$2:$C$2628,$B87&amp;"W*",Consolidated!E$2:E$2628,1)/COUNTIFS(Consolidated!$A$2:$A$2628,"NAUTICS",Consolidated!$C$2:$C$2628,$B87&amp;"W*"),"")</f>
        <v/>
      </c>
      <c r="J87" s="49" t="str">
        <f>IFERROR(SUMIFS(Consolidated!$F$2:$F$2628,Consolidated!$A$2:$A$2628,"NAUTICS",Consolidated!$C$2:$C$2628,$B87&amp;"W*")/(2*COUNTIFS(Consolidated!$A$2:$A$2628,"NAUTICS",Consolidated!$C$2:$C$2628,$B87&amp;"W*")),"")</f>
        <v/>
      </c>
      <c r="K87" s="49" t="str">
        <f>IFERROR(COUNTIFS(Consolidated!$A$2:$A$2628,"NAUTICS",Consolidated!$C$2:$C$2628,$B87&amp;"W*",Consolidated!G$2:G$2628,1)/COUNTIFS(Consolidated!$A$2:$A$2628,"NAUTICS",Consolidated!$C$2:$C$2628,$B87&amp;"W*"),"")</f>
        <v/>
      </c>
      <c r="L87" s="60">
        <f>IFERROR(COUNTIFS(Consolidated!$A$2:$A$2628,"ST",Consolidated!$C$2:$C$2628,$B87&amp;"W*",Consolidated!D$2:D$2628,1)/COUNTIFS(Consolidated!$A$2:$A$2628,"ST",Consolidated!$C$2:$C$2628,$B87&amp;"W*"),"")</f>
        <v>1</v>
      </c>
      <c r="M87" s="60">
        <f>IFERROR(COUNTIFS(Consolidated!$A$2:$A$2628,"ST",Consolidated!$C$2:$C$2628,$B87&amp;"W*",Consolidated!E$2:E$2628,1)/COUNTIFS(Consolidated!$A$2:$A$2628,"ST",Consolidated!$C$2:$C$2628,$B87&amp;"W*"),"")</f>
        <v>0.33333333333333331</v>
      </c>
      <c r="N87" s="60">
        <f>IFERROR(SUMIFS(Consolidated!$F$2:$F$2628,Consolidated!$A$2:$A$2628,"ST",Consolidated!$C$2:$C$2628,$B87&amp;"W*")/(2*COUNTIFS(Consolidated!$A$2:$A$2628,"ST",Consolidated!$C$2:$C$2628,$B87&amp;"W*")),"")</f>
        <v>0</v>
      </c>
      <c r="O87" s="60">
        <f>IFERROR(COUNTIFS(Consolidated!$A$2:$A$2628,"ST",Consolidated!$C$2:$C$2628,$B87&amp;"W*",Consolidated!G$2:G$2628,1)/COUNTIFS(Consolidated!$A$2:$A$2628,"ST",Consolidated!$C$2:$C$2628,$B87&amp;"W*"),"")</f>
        <v>0</v>
      </c>
    </row>
    <row r="88" spans="1:15" ht="15" customHeight="1">
      <c r="A88" s="7">
        <v>87</v>
      </c>
      <c r="B88" s="7" t="s">
        <v>3632</v>
      </c>
      <c r="C88" s="7" t="s">
        <v>10217</v>
      </c>
      <c r="D88" s="59" t="str">
        <f>IFERROR(COUNTIFS(Consolidated!$A$2:$A$2628,"HDC",Consolidated!$C$2:$C$2628,$B88&amp;"W*",Consolidated!D$2:D$2628,1)/COUNTIFS(Consolidated!$A$2:$A$2628,"HDC",Consolidated!$C$2:$C$2628,$B88&amp;"W*"),"")</f>
        <v/>
      </c>
      <c r="E88" s="59" t="str">
        <f>IFERROR(COUNTIFS(Consolidated!$A$2:$A$2628,"HDC",Consolidated!$C$2:$C$2628,$B88&amp;"W*",Consolidated!E$2:E$2628,1)/COUNTIFS(Consolidated!$A$2:$A$2628,"HDC",Consolidated!$C$2:$C$2628,$B88&amp;"W*"),"")</f>
        <v/>
      </c>
      <c r="F88" s="59" t="str">
        <f>IFERROR(SUMIFS(Consolidated!$F$2:$F$2628,Consolidated!$A$2:$A$2628,"HDC",Consolidated!$C$2:$C$2628,$B88&amp;"W*")/(2*COUNTIFS(Consolidated!$A$2:$A$2628,"HDC",Consolidated!$C$2:$C$2628,$B88&amp;"W*")),"")</f>
        <v/>
      </c>
      <c r="G88" s="59" t="str">
        <f>IFERROR(COUNTIFS(Consolidated!$A$2:$A$2628,"HDC",Consolidated!$C$2:$C$2628,$B88&amp;"W*",Consolidated!G$2:G$2628,1)/COUNTIFS(Consolidated!$A$2:$A$2628,"HDC",Consolidated!$C$2:$C$2628,$B88&amp;"W*"),"")</f>
        <v/>
      </c>
      <c r="H88" s="49" t="str">
        <f>IFERROR(COUNTIFS(Consolidated!$A$2:$A$2628,"NAUTICS",Consolidated!$C$2:$C$2628,$B88&amp;"W*",Consolidated!D$2:D$2628,1)/COUNTIFS(Consolidated!$A$2:$A$2628,"NAUTICS",Consolidated!$C$2:$C$2628,$B88&amp;"W*"),"")</f>
        <v/>
      </c>
      <c r="I88" s="49" t="str">
        <f>IFERROR(COUNTIFS(Consolidated!$A$2:$A$2628,"NAUTICS",Consolidated!$C$2:$C$2628,$B88&amp;"W*",Consolidated!E$2:E$2628,1)/COUNTIFS(Consolidated!$A$2:$A$2628,"NAUTICS",Consolidated!$C$2:$C$2628,$B88&amp;"W*"),"")</f>
        <v/>
      </c>
      <c r="J88" s="49" t="str">
        <f>IFERROR(SUMIFS(Consolidated!$F$2:$F$2628,Consolidated!$A$2:$A$2628,"NAUTICS",Consolidated!$C$2:$C$2628,$B88&amp;"W*")/(2*COUNTIFS(Consolidated!$A$2:$A$2628,"NAUTICS",Consolidated!$C$2:$C$2628,$B88&amp;"W*")),"")</f>
        <v/>
      </c>
      <c r="K88" s="49" t="str">
        <f>IFERROR(COUNTIFS(Consolidated!$A$2:$A$2628,"NAUTICS",Consolidated!$C$2:$C$2628,$B88&amp;"W*",Consolidated!G$2:G$2628,1)/COUNTIFS(Consolidated!$A$2:$A$2628,"NAUTICS",Consolidated!$C$2:$C$2628,$B88&amp;"W*"),"")</f>
        <v/>
      </c>
      <c r="L88" s="60">
        <f>IFERROR(COUNTIFS(Consolidated!$A$2:$A$2628,"ST",Consolidated!$C$2:$C$2628,$B88&amp;"W*",Consolidated!D$2:D$2628,1)/COUNTIFS(Consolidated!$A$2:$A$2628,"ST",Consolidated!$C$2:$C$2628,$B88&amp;"W*"),"")</f>
        <v>1</v>
      </c>
      <c r="M88" s="60">
        <f>IFERROR(COUNTIFS(Consolidated!$A$2:$A$2628,"ST",Consolidated!$C$2:$C$2628,$B88&amp;"W*",Consolidated!E$2:E$2628,1)/COUNTIFS(Consolidated!$A$2:$A$2628,"ST",Consolidated!$C$2:$C$2628,$B88&amp;"W*"),"")</f>
        <v>0.65625</v>
      </c>
      <c r="N88" s="60">
        <f>IFERROR(SUMIFS(Consolidated!$F$2:$F$2628,Consolidated!$A$2:$A$2628,"ST",Consolidated!$C$2:$C$2628,$B88&amp;"W*")/(2*COUNTIFS(Consolidated!$A$2:$A$2628,"ST",Consolidated!$C$2:$C$2628,$B88&amp;"W*")),"")</f>
        <v>0</v>
      </c>
      <c r="O88" s="60">
        <f>IFERROR(COUNTIFS(Consolidated!$A$2:$A$2628,"ST",Consolidated!$C$2:$C$2628,$B88&amp;"W*",Consolidated!G$2:G$2628,1)/COUNTIFS(Consolidated!$A$2:$A$2628,"ST",Consolidated!$C$2:$C$2628,$B88&amp;"W*"),"")</f>
        <v>0</v>
      </c>
    </row>
    <row r="89" spans="1:15" ht="15.75" customHeight="1">
      <c r="A89" s="7"/>
      <c r="B89" s="44" t="s">
        <v>4389</v>
      </c>
      <c r="C89" s="7"/>
      <c r="D89" s="80">
        <f>IFERROR(COUNTIFS(Consolidated!$A$2:$A$2628,"HDC",Consolidated!D$2:D$2628,1)/COUNTIF(Consolidated!$A$2:$A$2628,"HDC"),"")</f>
        <v>0.97253155159613958</v>
      </c>
      <c r="E89" s="80">
        <f>IFERROR(COUNTIFS(Consolidated!$A$2:$A$2628,"HDC",Consolidated!E$2:E$2628,1)/COUNTIF(Consolidated!$A$2:$A$2628,"HDC"),"")</f>
        <v>0.80549368968077206</v>
      </c>
      <c r="F89" s="80">
        <f>IFERROR(SUMIFS(Consolidated!$F$2:$F$2628,Consolidated!$A$2:$A$2628,"HDC")/(2*COUNTIF(Consolidated!$A$2:$A$2628,"HDC")),"")</f>
        <v>0.13140311804008908</v>
      </c>
      <c r="G89" s="80">
        <f>IFERROR(COUNTIFS(Consolidated!$A$2:$A$2628,"HDC",Consolidated!G$2:G$2628,1)/COUNTIF(Consolidated!$A$2:$A$2628,"HDC"),"")</f>
        <v>0</v>
      </c>
      <c r="H89" s="46">
        <f>IFERROR(COUNTIFS(Consolidated!$A$2:$A$2628,"NAUTICS",Consolidated!D$2:D$2628,1)/COUNTIF(Consolidated!$A$2:$A$2628,"NAUTICS"),"")</f>
        <v>0.715852442671984</v>
      </c>
      <c r="I89" s="46">
        <f>IFERROR(COUNTIFS(Consolidated!$A$2:$A$2628,"NAUTICS",Consolidated!E$2:E$2628,1)/COUNTIF(Consolidated!$A$2:$A$2628,"NAUTICS"),"")</f>
        <v>0.59222333000997007</v>
      </c>
      <c r="J89" s="46">
        <f>IFERROR(SUMIFS(Consolidated!$F$2:$F$2628,Consolidated!$A$2:$A$2628,"NAUTICS")/(2*COUNTIF(Consolidated!$A$2:$A$2628,"NAUTICS")),"")</f>
        <v>0.10319042871385843</v>
      </c>
      <c r="K89" s="46">
        <f>IFERROR(COUNTIFS(Consolidated!$A$2:$A$2628,"NAUTICS",Consolidated!G$2:G$2628,1)/COUNTIF(Consolidated!$A$2:$A$2628,"NAUTICS"),"")</f>
        <v>0</v>
      </c>
      <c r="L89" s="81">
        <f>IFERROR(COUNTIFS(Consolidated!$A$2:$A$2628,"ST",Consolidated!D$2:D$2628,1)/COUNTIF(Consolidated!$A$2:$A$2628,"ST"),"")</f>
        <v>0.8267148014440433</v>
      </c>
      <c r="M89" s="81">
        <f>IFERROR(COUNTIFS(Consolidated!$A$2:$A$2628,"ST",Consolidated!E$2:E$2628,1)/COUNTIF(Consolidated!$A$2:$A$2628,"ST"),"")</f>
        <v>0.59566787003610111</v>
      </c>
      <c r="N89" s="81">
        <f>IFERROR(SUMIFS(Consolidated!$F$2:$F$2628,Consolidated!$A$2:$A$2628,"ST")/(2*COUNTIF(Consolidated!$A$2:$A$2628,"ST")),"")</f>
        <v>0</v>
      </c>
      <c r="O89" s="81">
        <f>IFERROR(COUNTIFS(Consolidated!$A$2:$A$2628,"ST",Consolidated!G$2:G$2628,1)/COUNTIF(Consolidated!$A$2:$A$2628,"ST"),"")</f>
        <v>0</v>
      </c>
    </row>
    <row r="90" spans="1:15" ht="15.75" customHeight="1"/>
    <row r="91" spans="1:15" ht="15.75" customHeight="1"/>
    <row r="92" spans="1:15" ht="15.75" customHeight="1"/>
    <row r="93" spans="1:15" ht="15.75" customHeight="1"/>
    <row r="94" spans="1:15" ht="15.75" customHeight="1"/>
    <row r="95" spans="1:15" ht="15.75" customHeight="1"/>
    <row r="96" spans="1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O89">
    <cfRule type="expression" dxfId="17" priority="1">
      <formula>D2=""</formula>
    </cfRule>
  </conditionalFormatting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I1000"/>
  <sheetViews>
    <sheetView workbookViewId="0"/>
  </sheetViews>
  <sheetFormatPr defaultColWidth="14.42578125" defaultRowHeight="15" customHeight="1"/>
  <cols>
    <col min="1" max="1" width="13.5703125" customWidth="1"/>
    <col min="2" max="2" width="9" customWidth="1"/>
    <col min="3" max="3" width="12.85546875" customWidth="1"/>
    <col min="4" max="5" width="11.42578125" customWidth="1"/>
    <col min="6" max="7" width="9" customWidth="1"/>
    <col min="8" max="8" width="11" customWidth="1"/>
    <col min="9" max="9" width="12.85546875" customWidth="1"/>
    <col min="10" max="26" width="9" customWidth="1"/>
  </cols>
  <sheetData>
    <row r="1" spans="1:9" ht="15" customHeight="1">
      <c r="A1" s="7"/>
      <c r="B1" s="197" t="s">
        <v>1300</v>
      </c>
      <c r="C1" s="198"/>
      <c r="D1" s="197" t="s">
        <v>1304</v>
      </c>
      <c r="E1" s="198"/>
      <c r="F1" s="197" t="s">
        <v>1308</v>
      </c>
      <c r="G1" s="198"/>
      <c r="H1" s="197" t="s">
        <v>10427</v>
      </c>
      <c r="I1" s="198"/>
    </row>
    <row r="2" spans="1:9" ht="15" customHeight="1">
      <c r="A2" s="37"/>
      <c r="B2" s="37" t="s">
        <v>4011</v>
      </c>
      <c r="C2" s="37" t="s">
        <v>4013</v>
      </c>
      <c r="D2" s="37" t="s">
        <v>4011</v>
      </c>
      <c r="E2" s="37" t="s">
        <v>4013</v>
      </c>
      <c r="F2" s="37" t="s">
        <v>4011</v>
      </c>
      <c r="G2" s="37" t="s">
        <v>4013</v>
      </c>
      <c r="H2" s="37" t="s">
        <v>4011</v>
      </c>
      <c r="I2" s="37" t="s">
        <v>4013</v>
      </c>
    </row>
    <row r="3" spans="1:9" ht="15" customHeight="1">
      <c r="A3" s="37" t="s">
        <v>4015</v>
      </c>
      <c r="B3" s="61">
        <f>hdc!B1351</f>
        <v>29864</v>
      </c>
      <c r="C3" s="62">
        <f>IFERROR(B3/B4,0)</f>
        <v>0.98694603258534652</v>
      </c>
      <c r="D3" s="63">
        <f>nautics!B1008</f>
        <v>22343</v>
      </c>
      <c r="E3" s="54">
        <f>IFERROR(D3/D4,0)</f>
        <v>0.84693529434062398</v>
      </c>
      <c r="F3" s="4">
        <f>st!B283</f>
        <v>7517</v>
      </c>
      <c r="G3" s="40">
        <f>IFERROR(F3/F4,0)</f>
        <v>0.87478179913883392</v>
      </c>
      <c r="H3" s="64">
        <f t="shared" ref="H3:H8" si="0">SUM(B3,D3,F3)</f>
        <v>59724</v>
      </c>
      <c r="I3" s="65">
        <f>IFERROR(H3/H4,0)</f>
        <v>0.91554887863504664</v>
      </c>
    </row>
    <row r="4" spans="1:9" ht="15" customHeight="1">
      <c r="A4" s="37" t="s">
        <v>4028</v>
      </c>
      <c r="B4" s="41">
        <f>hdc!B1352</f>
        <v>30259</v>
      </c>
      <c r="C4" s="42" t="s">
        <v>10476</v>
      </c>
      <c r="D4" s="41">
        <f>nautics!B1009</f>
        <v>26381</v>
      </c>
      <c r="E4" s="42">
        <f>nautics!E1009</f>
        <v>1</v>
      </c>
      <c r="F4" s="41">
        <f>st!B284</f>
        <v>8593</v>
      </c>
      <c r="G4" s="37" t="s">
        <v>10476</v>
      </c>
      <c r="H4" s="7">
        <f t="shared" si="0"/>
        <v>65233</v>
      </c>
      <c r="I4" s="42">
        <v>1</v>
      </c>
    </row>
    <row r="5" spans="1:9" ht="15" customHeight="1">
      <c r="A5" s="37" t="s">
        <v>4037</v>
      </c>
      <c r="B5" s="61">
        <f>hdc!B1353</f>
        <v>24906</v>
      </c>
      <c r="C5" s="62">
        <f>IFERROR(B5/B6,0)</f>
        <v>0.82309395551736675</v>
      </c>
      <c r="D5" s="63">
        <f>nautics!B1010</f>
        <v>19059</v>
      </c>
      <c r="E5" s="54">
        <f>IFERROR(D5/D6,0)</f>
        <v>0.72245176452750082</v>
      </c>
      <c r="F5" s="4">
        <f>st!B285</f>
        <v>5721</v>
      </c>
      <c r="G5" s="40">
        <f>IFERROR(F5/F6,0)</f>
        <v>0.66577446758989878</v>
      </c>
      <c r="H5" s="64">
        <f t="shared" si="0"/>
        <v>49686</v>
      </c>
      <c r="I5" s="65">
        <f>IFERROR(H5/H6,0)</f>
        <v>0.76166970705011272</v>
      </c>
    </row>
    <row r="6" spans="1:9" ht="15" customHeight="1">
      <c r="A6" s="37" t="s">
        <v>4046</v>
      </c>
      <c r="B6" s="37">
        <f>hdc!B1354</f>
        <v>30259</v>
      </c>
      <c r="C6" s="42">
        <f>hdc!E1354</f>
        <v>1</v>
      </c>
      <c r="D6" s="37">
        <f>nautics!B1011</f>
        <v>26381</v>
      </c>
      <c r="E6" s="37" t="s">
        <v>10507</v>
      </c>
      <c r="F6" s="37">
        <f>st!B286</f>
        <v>8593</v>
      </c>
      <c r="G6" s="37" t="s">
        <v>10507</v>
      </c>
      <c r="H6" s="7">
        <f t="shared" si="0"/>
        <v>65233</v>
      </c>
      <c r="I6" s="42">
        <v>1</v>
      </c>
    </row>
    <row r="7" spans="1:9" ht="15" customHeight="1">
      <c r="A7" s="37" t="s">
        <v>4049</v>
      </c>
      <c r="B7" s="61">
        <f>hdc!B1355</f>
        <v>354</v>
      </c>
      <c r="C7" s="62">
        <f>IFERROR(B7/B8,0)</f>
        <v>0.13140311804008908</v>
      </c>
      <c r="D7" s="63">
        <f>nautics!B1012</f>
        <v>207</v>
      </c>
      <c r="E7" s="54">
        <f>IFERROR(D7/D8,0)</f>
        <v>0.10319042871385843</v>
      </c>
      <c r="F7" s="4">
        <f>st!B287</f>
        <v>0</v>
      </c>
      <c r="G7" s="40">
        <f>IFERROR(F7/F8,0)</f>
        <v>0</v>
      </c>
      <c r="H7" s="64">
        <f t="shared" si="0"/>
        <v>561</v>
      </c>
      <c r="I7" s="65">
        <f>IFERROR(H7/H8,0)</f>
        <v>0.10677578987438142</v>
      </c>
    </row>
    <row r="8" spans="1:9" ht="15" customHeight="1">
      <c r="A8" s="37" t="s">
        <v>4058</v>
      </c>
      <c r="B8" s="37">
        <f>hdc!B1356</f>
        <v>2694</v>
      </c>
      <c r="C8" s="37" t="s">
        <v>10507</v>
      </c>
      <c r="D8" s="37">
        <f>nautics!B1013</f>
        <v>2006</v>
      </c>
      <c r="E8" s="37" t="s">
        <v>10507</v>
      </c>
      <c r="F8" s="37">
        <f>st!B288</f>
        <v>554</v>
      </c>
      <c r="G8" s="37" t="s">
        <v>10507</v>
      </c>
      <c r="H8" s="7">
        <f t="shared" si="0"/>
        <v>5254</v>
      </c>
      <c r="I8" s="42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D1:E1"/>
    <mergeCell ref="F1:G1"/>
    <mergeCell ref="H1:I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S3:AE1000"/>
  <sheetViews>
    <sheetView workbookViewId="0"/>
  </sheetViews>
  <sheetFormatPr defaultColWidth="14.42578125" defaultRowHeight="15" customHeight="1"/>
  <cols>
    <col min="1" max="18" width="8.7109375" customWidth="1"/>
    <col min="19" max="19" width="30" customWidth="1"/>
    <col min="20" max="25" width="16" customWidth="1"/>
    <col min="26" max="26" width="8.7109375" customWidth="1"/>
    <col min="27" max="27" width="36" customWidth="1"/>
    <col min="28" max="31" width="8.7109375" customWidth="1"/>
  </cols>
  <sheetData>
    <row r="3" spans="19:31">
      <c r="S3" s="72" t="s">
        <v>10647</v>
      </c>
    </row>
    <row r="5" spans="19:31">
      <c r="S5" s="74" t="s">
        <v>1772</v>
      </c>
      <c r="T5" s="74" t="s">
        <v>1300</v>
      </c>
      <c r="U5" s="74" t="s">
        <v>1304</v>
      </c>
      <c r="V5" s="74" t="s">
        <v>1308</v>
      </c>
      <c r="Z5" s="74" t="s">
        <v>0</v>
      </c>
      <c r="AA5" s="74" t="s">
        <v>10648</v>
      </c>
      <c r="AB5" s="74" t="s">
        <v>2021</v>
      </c>
      <c r="AC5" s="74" t="s">
        <v>2026</v>
      </c>
      <c r="AD5" s="74" t="s">
        <v>2024</v>
      </c>
      <c r="AE5" s="74" t="s">
        <v>10649</v>
      </c>
    </row>
    <row r="6" spans="19:31">
      <c r="S6" s="35" t="s">
        <v>2</v>
      </c>
      <c r="T6" s="55">
        <f>N('system by subcontractor'!D89)</f>
        <v>0.97253155159613958</v>
      </c>
      <c r="U6" s="55">
        <f>N('system by subcontractor'!H89)</f>
        <v>0.715852442671984</v>
      </c>
      <c r="V6" s="55">
        <f>N('system by subcontractor'!L89)</f>
        <v>0.8267148014440433</v>
      </c>
      <c r="Z6" s="35" t="str">
        <f>'system by total'!B3</f>
        <v>101.1</v>
      </c>
      <c r="AA6" s="35" t="str">
        <f>'system by total'!C3</f>
        <v>DIESEL GENERATORS - DG1 FORE</v>
      </c>
      <c r="AB6" s="35">
        <f>N('system by total'!H3)</f>
        <v>27</v>
      </c>
      <c r="AC6" s="35">
        <f>N('system by total'!E3)</f>
        <v>0.51851851851851849</v>
      </c>
      <c r="AD6" s="35">
        <f>N('system by total'!D3)</f>
        <v>0.66666666666666663</v>
      </c>
      <c r="AE6" s="35">
        <f t="shared" ref="AE6:AE92" si="0">AB6*(1-AC6)+(1000-ROW())/10000000</f>
        <v>13.0000994</v>
      </c>
    </row>
    <row r="7" spans="19:31">
      <c r="S7" s="35" t="s">
        <v>3</v>
      </c>
      <c r="T7" s="55">
        <f>N('system by subcontractor'!E89)</f>
        <v>0.80549368968077206</v>
      </c>
      <c r="U7" s="55">
        <f>N('system by subcontractor'!I89)</f>
        <v>0.59222333000997007</v>
      </c>
      <c r="V7" s="55">
        <f>N('system by subcontractor'!M89)</f>
        <v>0.59566787003610111</v>
      </c>
      <c r="Z7" s="35" t="str">
        <f>'system by total'!B4</f>
        <v>101.2</v>
      </c>
      <c r="AA7" s="35" t="str">
        <f>'system by total'!C4</f>
        <v>DIESEL GENERATORS - DG2 AFT</v>
      </c>
      <c r="AB7" s="35">
        <f>N('system by total'!H4)</f>
        <v>27</v>
      </c>
      <c r="AC7" s="35">
        <f>N('system by total'!E4)</f>
        <v>0.44444444444444442</v>
      </c>
      <c r="AD7" s="35">
        <f>N('system by total'!D4)</f>
        <v>0.66666666666666663</v>
      </c>
      <c r="AE7" s="35">
        <f t="shared" si="0"/>
        <v>15.0000993</v>
      </c>
    </row>
    <row r="8" spans="19:31">
      <c r="S8" s="35" t="s">
        <v>4</v>
      </c>
      <c r="T8" s="55">
        <f>N('system by subcontractor'!F89)</f>
        <v>0.13140311804008908</v>
      </c>
      <c r="U8" s="55">
        <f>N('system by subcontractor'!J89)</f>
        <v>0.10319042871385843</v>
      </c>
      <c r="V8" s="55">
        <f>N('system by subcontractor'!N89)</f>
        <v>0</v>
      </c>
      <c r="Z8" s="35" t="str">
        <f>'system by total'!B5</f>
        <v>102</v>
      </c>
      <c r="AA8" s="35" t="str">
        <f>'system by total'!C5</f>
        <v>EM.DIESEL GENERATORS</v>
      </c>
      <c r="AB8" s="35">
        <f>N('system by total'!H5)</f>
        <v>11</v>
      </c>
      <c r="AC8" s="35">
        <f>N('system by total'!E5)</f>
        <v>0.63636363636363635</v>
      </c>
      <c r="AD8" s="35">
        <f>N('system by total'!D5)</f>
        <v>1</v>
      </c>
      <c r="AE8" s="35">
        <f t="shared" si="0"/>
        <v>4.0000992000000002</v>
      </c>
    </row>
    <row r="9" spans="19:31">
      <c r="S9" s="35" t="s">
        <v>1890</v>
      </c>
      <c r="T9" s="55">
        <f>N('system by subcontractor'!G89)</f>
        <v>0</v>
      </c>
      <c r="U9" s="55">
        <f>N('system by subcontractor'!K89)</f>
        <v>0</v>
      </c>
      <c r="V9" s="55">
        <f>N('system by subcontractor'!O89)</f>
        <v>0</v>
      </c>
      <c r="Z9" s="35" t="str">
        <f>'system by total'!B6</f>
        <v>105</v>
      </c>
      <c r="AA9" s="35" t="str">
        <f>'system by total'!C6</f>
        <v>SHORE CONNECTIONS</v>
      </c>
      <c r="AB9" s="35">
        <f>N('system by total'!H6)</f>
        <v>6</v>
      </c>
      <c r="AC9" s="35">
        <f>N('system by total'!E6)</f>
        <v>1</v>
      </c>
      <c r="AD9" s="35">
        <f>N('system by total'!D6)</f>
        <v>1</v>
      </c>
      <c r="AE9" s="35">
        <f t="shared" si="0"/>
        <v>9.9099999999999996E-5</v>
      </c>
    </row>
    <row r="10" spans="19:31">
      <c r="Z10" s="35" t="str">
        <f>'system by total'!B7</f>
        <v>122</v>
      </c>
      <c r="AA10" s="35" t="str">
        <f>'system by total'!C7</f>
        <v>POWER DISTRIBUTION 400-690V</v>
      </c>
      <c r="AB10" s="35">
        <f>N('system by total'!H7)</f>
        <v>24</v>
      </c>
      <c r="AC10" s="35">
        <f>N('system by total'!E7)</f>
        <v>0.875</v>
      </c>
      <c r="AD10" s="35">
        <f>N('system by total'!D7)</f>
        <v>1</v>
      </c>
      <c r="AE10" s="35">
        <f t="shared" si="0"/>
        <v>3.0000990000000001</v>
      </c>
    </row>
    <row r="11" spans="19:31">
      <c r="Z11" s="35" t="str">
        <f>'system by total'!B8</f>
        <v>123</v>
      </c>
      <c r="AA11" s="35" t="str">
        <f>'system by total'!C8</f>
        <v>POWER DISTRIBUTION 220-240V</v>
      </c>
      <c r="AB11" s="35">
        <f>N('system by total'!H8)</f>
        <v>16</v>
      </c>
      <c r="AC11" s="35">
        <f>N('system by total'!E8)</f>
        <v>0.6875</v>
      </c>
      <c r="AD11" s="35">
        <f>N('system by total'!D8)</f>
        <v>1</v>
      </c>
      <c r="AE11" s="35">
        <f t="shared" si="0"/>
        <v>5.0000989000000002</v>
      </c>
    </row>
    <row r="12" spans="19:31">
      <c r="S12" s="74" t="s">
        <v>1772</v>
      </c>
      <c r="T12" s="74" t="s">
        <v>10650</v>
      </c>
      <c r="Z12" s="35" t="str">
        <f>'system by total'!B9</f>
        <v>126</v>
      </c>
      <c r="AA12" s="35" t="str">
        <f>'system by total'!C9</f>
        <v>POWER DISTRIBUTION 12-50V</v>
      </c>
      <c r="AB12" s="35">
        <f>N('system by total'!H9)</f>
        <v>22</v>
      </c>
      <c r="AC12" s="35">
        <f>N('system by total'!E9)</f>
        <v>0.45454545454545453</v>
      </c>
      <c r="AD12" s="35">
        <f>N('system by total'!D9)</f>
        <v>1</v>
      </c>
      <c r="AE12" s="35">
        <f t="shared" si="0"/>
        <v>12.0000988</v>
      </c>
    </row>
    <row r="13" spans="19:31">
      <c r="S13" s="35" t="s">
        <v>2</v>
      </c>
      <c r="T13" s="55">
        <f>N('system by total'!D2)</f>
        <v>0.85915492957746475</v>
      </c>
      <c r="Z13" s="35" t="str">
        <f>'system by total'!B10</f>
        <v>132</v>
      </c>
      <c r="AA13" s="35" t="str">
        <f>'system by total'!C10</f>
        <v>EM.POWER DISTRIBUTION 400-690V</v>
      </c>
      <c r="AB13" s="35">
        <f>N('system by total'!H10)</f>
        <v>3</v>
      </c>
      <c r="AC13" s="35">
        <f>N('system by total'!E10)</f>
        <v>1</v>
      </c>
      <c r="AD13" s="35">
        <f>N('system by total'!D10)</f>
        <v>1</v>
      </c>
      <c r="AE13" s="35">
        <f t="shared" si="0"/>
        <v>9.87E-5</v>
      </c>
    </row>
    <row r="14" spans="19:31">
      <c r="S14" s="35" t="s">
        <v>3</v>
      </c>
      <c r="T14" s="55">
        <f>N('system by total'!E2)</f>
        <v>0.70194137799771605</v>
      </c>
      <c r="Z14" s="35" t="str">
        <f>'system by total'!B11</f>
        <v>133</v>
      </c>
      <c r="AA14" s="35" t="str">
        <f>'system by total'!C11</f>
        <v>EM.POWER DISTRIBUTION 220-240V</v>
      </c>
      <c r="AB14" s="35">
        <f>N('system by total'!H11)</f>
        <v>18</v>
      </c>
      <c r="AC14" s="35">
        <f>N('system by total'!E11)</f>
        <v>0.83333333333333337</v>
      </c>
      <c r="AD14" s="35">
        <f>N('system by total'!D11)</f>
        <v>1</v>
      </c>
      <c r="AE14" s="35">
        <f t="shared" si="0"/>
        <v>3.0000985999999989</v>
      </c>
    </row>
    <row r="15" spans="19:31">
      <c r="S15" s="35" t="s">
        <v>4</v>
      </c>
      <c r="T15" s="55">
        <f>N('system by total'!F2)</f>
        <v>0.10677578987438142</v>
      </c>
      <c r="Z15" s="35" t="str">
        <f>'system by total'!B12</f>
        <v>136</v>
      </c>
      <c r="AA15" s="35" t="str">
        <f>'system by total'!C12</f>
        <v>EM.POWER DISTRIBUTION 12-50V</v>
      </c>
      <c r="AB15" s="35">
        <f>N('system by total'!H12)</f>
        <v>7</v>
      </c>
      <c r="AC15" s="35">
        <f>N('system by total'!E12)</f>
        <v>0.42857142857142855</v>
      </c>
      <c r="AD15" s="35">
        <f>N('system by total'!D12)</f>
        <v>1</v>
      </c>
      <c r="AE15" s="35">
        <f t="shared" si="0"/>
        <v>4.0000985</v>
      </c>
    </row>
    <row r="16" spans="19:31">
      <c r="S16" s="35" t="s">
        <v>1890</v>
      </c>
      <c r="T16" s="55">
        <f>N('system by total'!G2)</f>
        <v>0</v>
      </c>
      <c r="Z16" s="35" t="str">
        <f>'system by total'!B13</f>
        <v>152</v>
      </c>
      <c r="AA16" s="35" t="str">
        <f>'system by total'!C13</f>
        <v>BATTERY STORAGE &lt;50V</v>
      </c>
      <c r="AB16" s="35">
        <f>N('system by total'!H13)</f>
        <v>12</v>
      </c>
      <c r="AC16" s="35">
        <f>N('system by total'!E13)</f>
        <v>8.3333333333333329E-2</v>
      </c>
      <c r="AD16" s="35">
        <f>N('system by total'!D13)</f>
        <v>1</v>
      </c>
      <c r="AE16" s="35">
        <f t="shared" si="0"/>
        <v>11.000098400000001</v>
      </c>
    </row>
    <row r="17" spans="19:31">
      <c r="Z17" s="35" t="str">
        <f>'system by total'!B14</f>
        <v>155</v>
      </c>
      <c r="AA17" s="35" t="str">
        <f>'system by total'!C14</f>
        <v>UPS SYSTEM</v>
      </c>
      <c r="AB17" s="35">
        <f>N('system by total'!H14)</f>
        <v>4</v>
      </c>
      <c r="AC17" s="35">
        <f>N('system by total'!E14)</f>
        <v>0.5</v>
      </c>
      <c r="AD17" s="35">
        <f>N('system by total'!D14)</f>
        <v>0.5</v>
      </c>
      <c r="AE17" s="35">
        <f t="shared" si="0"/>
        <v>2.0000982999999999</v>
      </c>
    </row>
    <row r="18" spans="19:31">
      <c r="Z18" s="35" t="str">
        <f>'system by total'!B15</f>
        <v>201</v>
      </c>
      <c r="AA18" s="35" t="str">
        <f>'system by total'!C15</f>
        <v>FIRE DETECTION</v>
      </c>
      <c r="AB18" s="35">
        <f>N('system by total'!H15)</f>
        <v>158</v>
      </c>
      <c r="AC18" s="35">
        <f>N('system by total'!E15)</f>
        <v>0.99367088607594933</v>
      </c>
      <c r="AD18" s="35">
        <f>N('system by total'!D15)</f>
        <v>1</v>
      </c>
      <c r="AE18" s="35">
        <f t="shared" si="0"/>
        <v>1.0000982000000054</v>
      </c>
    </row>
    <row r="19" spans="19:31">
      <c r="S19" s="74" t="s">
        <v>3076</v>
      </c>
      <c r="T19" s="74" t="s">
        <v>10651</v>
      </c>
      <c r="U19" s="74" t="s">
        <v>10652</v>
      </c>
      <c r="V19" s="74" t="s">
        <v>10653</v>
      </c>
      <c r="Z19" s="35" t="str">
        <f>'system by total'!B16</f>
        <v>205</v>
      </c>
      <c r="AA19" s="35" t="str">
        <f>'system by total'!C16</f>
        <v>SOUND RECEPTION</v>
      </c>
      <c r="AB19" s="35">
        <f>N('system by total'!H16)</f>
        <v>4</v>
      </c>
      <c r="AC19" s="35">
        <f>N('system by total'!E16)</f>
        <v>0.75</v>
      </c>
      <c r="AD19" s="35">
        <f>N('system by total'!D16)</f>
        <v>0.75</v>
      </c>
      <c r="AE19" s="35">
        <f t="shared" si="0"/>
        <v>1.0000981</v>
      </c>
    </row>
    <row r="20" spans="19:31">
      <c r="S20" s="35" t="s">
        <v>1300</v>
      </c>
      <c r="T20" s="35">
        <f>N(TỔNG!B4)</f>
        <v>30259</v>
      </c>
      <c r="U20" s="35">
        <f>N(TỔNG!B3)</f>
        <v>29864</v>
      </c>
      <c r="V20" s="35">
        <f>N(TỔNG!B5)</f>
        <v>24906</v>
      </c>
      <c r="Z20" s="35" t="str">
        <f>'system by total'!B17</f>
        <v>221</v>
      </c>
      <c r="AA20" s="35" t="str">
        <f>'system by total'!C17</f>
        <v>SIGNAL PANEL SYSTEM</v>
      </c>
      <c r="AB20" s="35">
        <f>N('system by total'!H17)</f>
        <v>10</v>
      </c>
      <c r="AC20" s="35">
        <f>N('system by total'!E17)</f>
        <v>0.8</v>
      </c>
      <c r="AD20" s="35">
        <f>N('system by total'!D17)</f>
        <v>1</v>
      </c>
      <c r="AE20" s="35">
        <f t="shared" si="0"/>
        <v>2.0000979999999995</v>
      </c>
    </row>
    <row r="21" spans="19:31" ht="15.75" customHeight="1">
      <c r="S21" s="35" t="s">
        <v>1304</v>
      </c>
      <c r="T21" s="35">
        <f>N(TỔNG!D4)</f>
        <v>26381</v>
      </c>
      <c r="U21" s="35">
        <f>N(TỔNG!D3)</f>
        <v>22343</v>
      </c>
      <c r="V21" s="35">
        <f>N(TỔNG!D5)</f>
        <v>19059</v>
      </c>
      <c r="Z21" s="35" t="str">
        <f>'system by total'!B18</f>
        <v>222</v>
      </c>
      <c r="AA21" s="35" t="str">
        <f>'system by total'!C18</f>
        <v>GENERAL / FIRE ALARM</v>
      </c>
      <c r="AB21" s="35">
        <f>N('system by total'!H18)</f>
        <v>29</v>
      </c>
      <c r="AC21" s="35">
        <f>N('system by total'!E18)</f>
        <v>0.13793103448275862</v>
      </c>
      <c r="AD21" s="35">
        <f>N('system by total'!D18)</f>
        <v>1</v>
      </c>
      <c r="AE21" s="35">
        <f t="shared" si="0"/>
        <v>25.0000979</v>
      </c>
    </row>
    <row r="22" spans="19:31" ht="15.75" customHeight="1">
      <c r="S22" s="35" t="s">
        <v>1308</v>
      </c>
      <c r="T22" s="35">
        <f>N(TỔNG!F4)</f>
        <v>8593</v>
      </c>
      <c r="U22" s="35">
        <f>N(TỔNG!F3)</f>
        <v>7517</v>
      </c>
      <c r="V22" s="35">
        <f>N(TỔNG!F5)</f>
        <v>5721</v>
      </c>
      <c r="Z22" s="35" t="str">
        <f>'system by total'!B19</f>
        <v>223</v>
      </c>
      <c r="AA22" s="35" t="str">
        <f>'system by total'!C19</f>
        <v>LOCK-IN ALARM COLD STORE</v>
      </c>
      <c r="AB22" s="35">
        <f>N('system by total'!H19)</f>
        <v>5</v>
      </c>
      <c r="AC22" s="35">
        <f>N('system by total'!E19)</f>
        <v>0.8</v>
      </c>
      <c r="AD22" s="35">
        <f>N('system by total'!D19)</f>
        <v>1</v>
      </c>
      <c r="AE22" s="35">
        <f t="shared" si="0"/>
        <v>1.0000977999999998</v>
      </c>
    </row>
    <row r="23" spans="19:31" ht="15.75" customHeight="1">
      <c r="Z23" s="35" t="str">
        <f>'system by total'!B20</f>
        <v>291</v>
      </c>
      <c r="AA23" s="35" t="str">
        <f>'system by total'!C20</f>
        <v>EMERGENCY STOPS</v>
      </c>
      <c r="AB23" s="35">
        <f>N('system by total'!H20)</f>
        <v>22</v>
      </c>
      <c r="AC23" s="35">
        <f>N('system by total'!E20)</f>
        <v>1</v>
      </c>
      <c r="AD23" s="35">
        <f>N('system by total'!D20)</f>
        <v>1</v>
      </c>
      <c r="AE23" s="35">
        <f t="shared" si="0"/>
        <v>9.7700000000000003E-5</v>
      </c>
    </row>
    <row r="24" spans="19:31" ht="15.75" customHeight="1">
      <c r="S24" s="74" t="s">
        <v>10654</v>
      </c>
      <c r="T24" s="74" t="s">
        <v>10655</v>
      </c>
      <c r="Z24" s="35" t="str">
        <f>'system by total'!B21</f>
        <v>302</v>
      </c>
      <c r="AA24" s="35" t="str">
        <f>'system by total'!C21</f>
        <v>BOW THRUSTER</v>
      </c>
      <c r="AB24" s="35">
        <f>N('system by total'!H21)</f>
        <v>17</v>
      </c>
      <c r="AC24" s="35">
        <f>N('system by total'!E21)</f>
        <v>0.82352941176470584</v>
      </c>
      <c r="AD24" s="35">
        <f>N('system by total'!D21)</f>
        <v>0.88235294117647056</v>
      </c>
      <c r="AE24" s="35">
        <f t="shared" si="0"/>
        <v>3.000097600000001</v>
      </c>
    </row>
    <row r="25" spans="19:31" ht="15.75" customHeight="1">
      <c r="S25" s="35" t="s">
        <v>3</v>
      </c>
      <c r="T25" s="35">
        <f>N(TỔNG!H5)</f>
        <v>49686</v>
      </c>
      <c r="Z25" s="35" t="str">
        <f>'system by total'!B22</f>
        <v>304.1</v>
      </c>
      <c r="AA25" s="35" t="str">
        <f>'system by total'!C22</f>
        <v>DIESEL PROPULSION - ME1 PS</v>
      </c>
      <c r="AB25" s="35">
        <f>N('system by total'!H22)</f>
        <v>29</v>
      </c>
      <c r="AC25" s="35">
        <f>N('system by total'!E22)</f>
        <v>0.51724137931034486</v>
      </c>
      <c r="AD25" s="35">
        <f>N('system by total'!D22)</f>
        <v>0.62068965517241381</v>
      </c>
      <c r="AE25" s="35">
        <f t="shared" si="0"/>
        <v>14.000097499999999</v>
      </c>
    </row>
    <row r="26" spans="19:31" ht="15.75" customHeight="1">
      <c r="S26" s="35" t="s">
        <v>10656</v>
      </c>
      <c r="T26" s="35">
        <f>MAX(N(TỔNG!H3)-N(TỔNG!H5),0)</f>
        <v>10038</v>
      </c>
      <c r="Z26" s="35" t="str">
        <f>'system by total'!B23</f>
        <v>304.2</v>
      </c>
      <c r="AA26" s="35" t="str">
        <f>'system by total'!C23</f>
        <v>DIESEL PROPULSION - ME2 SB</v>
      </c>
      <c r="AB26" s="35">
        <f>N('system by total'!H23)</f>
        <v>22</v>
      </c>
      <c r="AC26" s="35">
        <f>N('system by total'!E23)</f>
        <v>0.45454545454545453</v>
      </c>
      <c r="AD26" s="35">
        <f>N('system by total'!D23)</f>
        <v>0.59090909090909094</v>
      </c>
      <c r="AE26" s="35">
        <f t="shared" si="0"/>
        <v>12.0000974</v>
      </c>
    </row>
    <row r="27" spans="19:31" ht="15.75" customHeight="1">
      <c r="S27" s="35" t="s">
        <v>10657</v>
      </c>
      <c r="T27" s="35">
        <f>MAX(N(TỔNG!H4)-N(TỔNG!H3),0)</f>
        <v>5509</v>
      </c>
      <c r="Z27" s="35" t="str">
        <f>'system by total'!B24</f>
        <v>306</v>
      </c>
      <c r="AA27" s="35" t="str">
        <f>'system by total'!C24</f>
        <v>HYBRID SYSTEM</v>
      </c>
      <c r="AB27" s="35">
        <f>N('system by total'!H24)</f>
        <v>57</v>
      </c>
      <c r="AC27" s="35">
        <f>N('system by total'!E24)</f>
        <v>0.59649122807017541</v>
      </c>
      <c r="AD27" s="35">
        <f>N('system by total'!D24)</f>
        <v>0.96491228070175439</v>
      </c>
      <c r="AE27" s="35">
        <f t="shared" si="0"/>
        <v>23.000097300000004</v>
      </c>
    </row>
    <row r="28" spans="19:31" ht="15.75" customHeight="1">
      <c r="Z28" s="35" t="str">
        <f>'system by total'!B25</f>
        <v>309</v>
      </c>
      <c r="AA28" s="35" t="str">
        <f>'system by total'!C25</f>
        <v>TELEGRAPH</v>
      </c>
      <c r="AB28" s="35">
        <f>N('system by total'!H25)</f>
        <v>9</v>
      </c>
      <c r="AC28" s="35">
        <f>N('system by total'!E25)</f>
        <v>0.88888888888888884</v>
      </c>
      <c r="AD28" s="35">
        <f>N('system by total'!D25)</f>
        <v>1</v>
      </c>
      <c r="AE28" s="35">
        <f t="shared" si="0"/>
        <v>1.0000972000000004</v>
      </c>
    </row>
    <row r="29" spans="19:31" ht="15.75" customHeight="1">
      <c r="Z29" s="35" t="str">
        <f>'system by total'!B26</f>
        <v>311</v>
      </c>
      <c r="AA29" s="35" t="str">
        <f>'system by total'!C26</f>
        <v>STEERING GEAR</v>
      </c>
      <c r="AB29" s="35">
        <f>N('system by total'!H26)</f>
        <v>23</v>
      </c>
      <c r="AC29" s="35">
        <f>N('system by total'!E26)</f>
        <v>0.69565217391304346</v>
      </c>
      <c r="AD29" s="35">
        <f>N('system by total'!D26)</f>
        <v>0.91304347826086951</v>
      </c>
      <c r="AE29" s="35">
        <f t="shared" si="0"/>
        <v>7.0000970999999996</v>
      </c>
    </row>
    <row r="30" spans="19:31" ht="15.75" customHeight="1">
      <c r="S30" s="74" t="s">
        <v>10658</v>
      </c>
      <c r="T30" s="74" t="s">
        <v>2031</v>
      </c>
      <c r="U30" s="74" t="s">
        <v>0</v>
      </c>
      <c r="V30" s="74" t="s">
        <v>10648</v>
      </c>
      <c r="W30" s="74" t="s">
        <v>2021</v>
      </c>
      <c r="X30" s="74" t="s">
        <v>2024</v>
      </c>
      <c r="Y30" s="74" t="s">
        <v>2026</v>
      </c>
      <c r="Z30" s="35" t="str">
        <f>'system by total'!B27</f>
        <v>322</v>
      </c>
      <c r="AA30" s="35" t="str">
        <f>'system by total'!C27</f>
        <v>TURNING GEAR (GEARBOX)</v>
      </c>
      <c r="AB30" s="35">
        <f>N('system by total'!H27)</f>
        <v>8</v>
      </c>
      <c r="AC30" s="35">
        <f>N('system by total'!E27)</f>
        <v>1</v>
      </c>
      <c r="AD30" s="35">
        <f>N('system by total'!D27)</f>
        <v>1</v>
      </c>
      <c r="AE30" s="35">
        <f t="shared" si="0"/>
        <v>9.7E-5</v>
      </c>
    </row>
    <row r="31" spans="19:31" ht="15.75" customHeight="1">
      <c r="S31" s="35" t="str">
        <f t="array" ref="S31">INDEX($Z$6:$Z$92,MATCH(LARGE($AE$6:$AE$92,1),$AE$6:$AE$92,0))&amp;" - "&amp;LEFT(INDEX($AA$6:$AA$92,MATCH(LARGE($AE$6:$AE$92,1),$AE$6:$AE$92,0)),24)</f>
        <v>461 - HYDRAULICS</v>
      </c>
      <c r="T31" s="35">
        <f t="array" ref="T31">ROUND(INDEX($AB$6:$AB$92,MATCH(LARGE($AE$6:$AE$92,1),$AE$6:$AE$92,0))*(1-INDEX($AC$6:$AC$92,MATCH(LARGE($AE$6:$AE$92,1),$AE$6:$AE$92,0))),0)</f>
        <v>310</v>
      </c>
      <c r="U31" s="35" t="str">
        <f t="array" ref="U31">INDEX($Z$6:$Z$92,MATCH(LARGE($AE$6:$AE$92,1),$AE$6:$AE$92,0))</f>
        <v>461</v>
      </c>
      <c r="V31" s="35" t="str">
        <f t="array" ref="V31">INDEX($AA$6:$AA$92,MATCH(LARGE($AE$6:$AE$92,1),$AE$6:$AE$92,0))</f>
        <v>HYDRAULICS</v>
      </c>
      <c r="W31" s="35">
        <f t="array" ref="W31">INDEX($AB$6:$AB$92,MATCH(LARGE($AE$6:$AE$92,1),$AE$6:$AE$92,0))</f>
        <v>321</v>
      </c>
      <c r="X31" s="35">
        <f t="array" ref="X31">INDEX($AD$6:$AD$92,MATCH(LARGE($AE$6:$AE$92,1),$AE$6:$AE$92,0))</f>
        <v>0.44236760124610591</v>
      </c>
      <c r="Y31" s="35">
        <f t="array" ref="Y31">INDEX($AC$6:$AC$92,MATCH(LARGE($AE$6:$AE$92,1),$AE$6:$AE$92,0))</f>
        <v>3.4267912772585667E-2</v>
      </c>
      <c r="Z31" s="35" t="str">
        <f>'system by total'!B28</f>
        <v>341</v>
      </c>
      <c r="AA31" s="35" t="str">
        <f>'system by total'!C28</f>
        <v>EXHAUST GAS</v>
      </c>
      <c r="AB31" s="35">
        <f>N('system by total'!H28)</f>
        <v>18</v>
      </c>
      <c r="AC31" s="35">
        <f>N('system by total'!E28)</f>
        <v>0.83333333333333337</v>
      </c>
      <c r="AD31" s="35">
        <f>N('system by total'!D28)</f>
        <v>0.94444444444444442</v>
      </c>
      <c r="AE31" s="35">
        <f t="shared" si="0"/>
        <v>3.0000968999999991</v>
      </c>
    </row>
    <row r="32" spans="19:31" ht="15.75" customHeight="1">
      <c r="S32" s="35" t="str">
        <f t="array" ref="S32">INDEX($Z$6:$Z$92,MATCH(LARGE($AE$6:$AE$92,2),$AE$6:$AE$92,0))&amp;" - "&amp;LEFT(INDEX($AA$6:$AA$92,MATCH(LARGE($AE$6:$AE$92,2),$AE$6:$AE$92,0)),24)</f>
        <v>401.2 - FIRE FIGHTING - CO2</v>
      </c>
      <c r="T32" s="35">
        <f t="array" ref="T32">ROUND(INDEX($AB$6:$AB$92,MATCH(LARGE($AE$6:$AE$92,2),$AE$6:$AE$92,0))*(1-INDEX($AC$6:$AC$92,MATCH(LARGE($AE$6:$AE$92,2),$AE$6:$AE$92,0))),0)</f>
        <v>27</v>
      </c>
      <c r="U32" s="35" t="str">
        <f t="array" ref="U32">INDEX($Z$6:$Z$92,MATCH(LARGE($AE$6:$AE$92,2),$AE$6:$AE$92,0))</f>
        <v>401.2</v>
      </c>
      <c r="V32" s="35" t="str">
        <f t="array" ref="V32">INDEX($AA$6:$AA$92,MATCH(LARGE($AE$6:$AE$92,2),$AE$6:$AE$92,0))</f>
        <v>FIRE FIGHTING - CO2</v>
      </c>
      <c r="W32" s="35">
        <f t="array" ref="W32">INDEX($AB$6:$AB$92,MATCH(LARGE($AE$6:$AE$92,2),$AE$6:$AE$92,0))</f>
        <v>46</v>
      </c>
      <c r="X32" s="35">
        <f t="array" ref="X32">INDEX($AD$6:$AD$92,MATCH(LARGE($AE$6:$AE$92,2),$AE$6:$AE$92,0))</f>
        <v>0.82608695652173914</v>
      </c>
      <c r="Y32" s="35">
        <f t="array" ref="Y32">INDEX($AC$6:$AC$92,MATCH(LARGE($AE$6:$AE$92,2),$AE$6:$AE$92,0))</f>
        <v>0.41304347826086957</v>
      </c>
      <c r="Z32" s="35" t="str">
        <f>'system by total'!B29</f>
        <v>351</v>
      </c>
      <c r="AA32" s="35" t="str">
        <f>'system by total'!C29</f>
        <v>FUEL OIL</v>
      </c>
      <c r="AB32" s="35">
        <f>N('system by total'!H29)</f>
        <v>23</v>
      </c>
      <c r="AC32" s="35">
        <f>N('system by total'!E29)</f>
        <v>0.73913043478260865</v>
      </c>
      <c r="AD32" s="35">
        <f>N('system by total'!D29)</f>
        <v>0.86956521739130432</v>
      </c>
      <c r="AE32" s="35">
        <f t="shared" si="0"/>
        <v>6.0000968000000006</v>
      </c>
    </row>
    <row r="33" spans="19:31" ht="15.75" customHeight="1">
      <c r="S33" s="35" t="str">
        <f t="array" ref="S33">INDEX($Z$6:$Z$92,MATCH(LARGE($AE$6:$AE$92,3),$AE$6:$AE$92,0))&amp;" - "&amp;LEFT(INDEX($AA$6:$AA$92,MATCH(LARGE($AE$6:$AE$92,3),$AE$6:$AE$92,0)),24)</f>
        <v>222 - GENERAL / FIRE ALARM</v>
      </c>
      <c r="T33" s="35">
        <f t="array" ref="T33">ROUND(INDEX($AB$6:$AB$92,MATCH(LARGE($AE$6:$AE$92,3),$AE$6:$AE$92,0))*(1-INDEX($AC$6:$AC$92,MATCH(LARGE($AE$6:$AE$92,3),$AE$6:$AE$92,0))),0)</f>
        <v>25</v>
      </c>
      <c r="U33" s="35" t="str">
        <f t="array" ref="U33">INDEX($Z$6:$Z$92,MATCH(LARGE($AE$6:$AE$92,3),$AE$6:$AE$92,0))</f>
        <v>222</v>
      </c>
      <c r="V33" s="35" t="str">
        <f t="array" ref="V33">INDEX($AA$6:$AA$92,MATCH(LARGE($AE$6:$AE$92,3),$AE$6:$AE$92,0))</f>
        <v>GENERAL / FIRE ALARM</v>
      </c>
      <c r="W33" s="35">
        <f t="array" ref="W33">INDEX($AB$6:$AB$92,MATCH(LARGE($AE$6:$AE$92,3),$AE$6:$AE$92,0))</f>
        <v>29</v>
      </c>
      <c r="X33" s="35">
        <f t="array" ref="X33">INDEX($AD$6:$AD$92,MATCH(LARGE($AE$6:$AE$92,3),$AE$6:$AE$92,0))</f>
        <v>1</v>
      </c>
      <c r="Y33" s="35">
        <f t="array" ref="Y33">INDEX($AC$6:$AC$92,MATCH(LARGE($AE$6:$AE$92,3),$AE$6:$AE$92,0))</f>
        <v>0.13793103448275862</v>
      </c>
      <c r="Z33" s="35" t="str">
        <f>'system by total'!B30</f>
        <v>361</v>
      </c>
      <c r="AA33" s="35" t="str">
        <f>'system by total'!C30</f>
        <v>LUB OIL</v>
      </c>
      <c r="AB33" s="35">
        <f>N('system by total'!H30)</f>
        <v>18</v>
      </c>
      <c r="AC33" s="35">
        <f>N('system by total'!E30)</f>
        <v>0.88888888888888884</v>
      </c>
      <c r="AD33" s="35">
        <f>N('system by total'!D30)</f>
        <v>0.88888888888888884</v>
      </c>
      <c r="AE33" s="35">
        <f t="shared" si="0"/>
        <v>2.0000967000000007</v>
      </c>
    </row>
    <row r="34" spans="19:31" ht="15.75" customHeight="1">
      <c r="S34" s="35" t="str">
        <f t="array" ref="S34">INDEX($Z$6:$Z$92,MATCH(LARGE($AE$6:$AE$92,4),$AE$6:$AE$92,0))&amp;" - "&amp;LEFT(INDEX($AA$6:$AA$92,MATCH(LARGE($AE$6:$AE$92,4),$AE$6:$AE$92,0)),24)</f>
        <v>416 - FANCOILS</v>
      </c>
      <c r="T34" s="35">
        <f t="array" ref="T34">ROUND(INDEX($AB$6:$AB$92,MATCH(LARGE($AE$6:$AE$92,4),$AE$6:$AE$92,0))*(1-INDEX($AC$6:$AC$92,MATCH(LARGE($AE$6:$AE$92,4),$AE$6:$AE$92,0))),0)</f>
        <v>25</v>
      </c>
      <c r="U34" s="35" t="str">
        <f t="array" ref="U34">INDEX($Z$6:$Z$92,MATCH(LARGE($AE$6:$AE$92,4),$AE$6:$AE$92,0))</f>
        <v>416</v>
      </c>
      <c r="V34" s="35" t="str">
        <f t="array" ref="V34">INDEX($AA$6:$AA$92,MATCH(LARGE($AE$6:$AE$92,4),$AE$6:$AE$92,0))</f>
        <v>FANCOILS</v>
      </c>
      <c r="W34" s="35">
        <f t="array" ref="W34">INDEX($AB$6:$AB$92,MATCH(LARGE($AE$6:$AE$92,4),$AE$6:$AE$92,0))</f>
        <v>45</v>
      </c>
      <c r="X34" s="35">
        <f t="array" ref="X34">INDEX($AD$6:$AD$92,MATCH(LARGE($AE$6:$AE$92,4),$AE$6:$AE$92,0))</f>
        <v>0.53333333333333333</v>
      </c>
      <c r="Y34" s="35">
        <f t="array" ref="Y34">INDEX($AC$6:$AC$92,MATCH(LARGE($AE$6:$AE$92,4),$AE$6:$AE$92,0))</f>
        <v>0.44444444444444442</v>
      </c>
      <c r="Z34" s="35" t="str">
        <f>'system by total'!B31</f>
        <v>371</v>
      </c>
      <c r="AA34" s="35" t="str">
        <f>'system by total'!C31</f>
        <v>FRESH COOLING WATER</v>
      </c>
      <c r="AB34" s="35">
        <f>N('system by total'!H31)</f>
        <v>40</v>
      </c>
      <c r="AC34" s="35">
        <f>N('system by total'!E31)</f>
        <v>0.92500000000000004</v>
      </c>
      <c r="AD34" s="35">
        <f>N('system by total'!D31)</f>
        <v>0.97499999999999998</v>
      </c>
      <c r="AE34" s="35">
        <f t="shared" si="0"/>
        <v>3.0000965999999982</v>
      </c>
    </row>
    <row r="35" spans="19:31" ht="15.75" customHeight="1">
      <c r="S35" s="35" t="str">
        <f t="array" ref="S35">INDEX($Z$6:$Z$92,MATCH(LARGE($AE$6:$AE$92,5),$AE$6:$AE$92,0))&amp;" - "&amp;LEFT(INDEX($AA$6:$AA$92,MATCH(LARGE($AE$6:$AE$92,5),$AE$6:$AE$92,0)),24)</f>
        <v>306 - HYBRID SYSTEM</v>
      </c>
      <c r="T35" s="35">
        <f t="array" ref="T35">ROUND(INDEX($AB$6:$AB$92,MATCH(LARGE($AE$6:$AE$92,5),$AE$6:$AE$92,0))*(1-INDEX($AC$6:$AC$92,MATCH(LARGE($AE$6:$AE$92,5),$AE$6:$AE$92,0))),0)</f>
        <v>23</v>
      </c>
      <c r="U35" s="35" t="str">
        <f t="array" ref="U35">INDEX($Z$6:$Z$92,MATCH(LARGE($AE$6:$AE$92,5),$AE$6:$AE$92,0))</f>
        <v>306</v>
      </c>
      <c r="V35" s="35" t="str">
        <f t="array" ref="V35">INDEX($AA$6:$AA$92,MATCH(LARGE($AE$6:$AE$92,5),$AE$6:$AE$92,0))</f>
        <v>HYBRID SYSTEM</v>
      </c>
      <c r="W35" s="35">
        <f t="array" ref="W35">INDEX($AB$6:$AB$92,MATCH(LARGE($AE$6:$AE$92,5),$AE$6:$AE$92,0))</f>
        <v>57</v>
      </c>
      <c r="X35" s="35">
        <f t="array" ref="X35">INDEX($AD$6:$AD$92,MATCH(LARGE($AE$6:$AE$92,5),$AE$6:$AE$92,0))</f>
        <v>0.96491228070175439</v>
      </c>
      <c r="Y35" s="35">
        <f t="array" ref="Y35">INDEX($AC$6:$AC$92,MATCH(LARGE($AE$6:$AE$92,5),$AE$6:$AE$92,0))</f>
        <v>0.59649122807017541</v>
      </c>
      <c r="Z35" s="35" t="str">
        <f>'system by total'!B32</f>
        <v>373</v>
      </c>
      <c r="AA35" s="35" t="str">
        <f>'system by total'!C32</f>
        <v>SEA WATER COOLING</v>
      </c>
      <c r="AB35" s="35">
        <f>N('system by total'!H32)</f>
        <v>15</v>
      </c>
      <c r="AC35" s="35">
        <f>N('system by total'!E32)</f>
        <v>0.8666666666666667</v>
      </c>
      <c r="AD35" s="35">
        <f>N('system by total'!D32)</f>
        <v>1</v>
      </c>
      <c r="AE35" s="35">
        <f t="shared" si="0"/>
        <v>2.0000964999999997</v>
      </c>
    </row>
    <row r="36" spans="19:31" ht="15.75" customHeight="1">
      <c r="S36" s="35" t="str">
        <f t="array" ref="S36">INDEX($Z$6:$Z$92,MATCH(LARGE($AE$6:$AE$92,6),$AE$6:$AE$92,0))&amp;" - "&amp;LEFT(INDEX($AA$6:$AA$92,MATCH(LARGE($AE$6:$AE$92,6),$AE$6:$AE$92,0)),24)</f>
        <v>721 - GMDSS</v>
      </c>
      <c r="T36" s="35">
        <f t="array" ref="T36">ROUND(INDEX($AB$6:$AB$92,MATCH(LARGE($AE$6:$AE$92,6),$AE$6:$AE$92,0))*(1-INDEX($AC$6:$AC$92,MATCH(LARGE($AE$6:$AE$92,6),$AE$6:$AE$92,0))),0)</f>
        <v>20</v>
      </c>
      <c r="U36" s="35" t="str">
        <f t="array" ref="U36">INDEX($Z$6:$Z$92,MATCH(LARGE($AE$6:$AE$92,6),$AE$6:$AE$92,0))</f>
        <v>721</v>
      </c>
      <c r="V36" s="35" t="str">
        <f t="array" ref="V36">INDEX($AA$6:$AA$92,MATCH(LARGE($AE$6:$AE$92,6),$AE$6:$AE$92,0))</f>
        <v>GMDSS</v>
      </c>
      <c r="W36" s="35">
        <f t="array" ref="W36">INDEX($AB$6:$AB$92,MATCH(LARGE($AE$6:$AE$92,6),$AE$6:$AE$92,0))</f>
        <v>31</v>
      </c>
      <c r="X36" s="35">
        <f t="array" ref="X36">INDEX($AD$6:$AD$92,MATCH(LARGE($AE$6:$AE$92,6),$AE$6:$AE$92,0))</f>
        <v>0.74193548387096775</v>
      </c>
      <c r="Y36" s="35">
        <f t="array" ref="Y36">INDEX($AC$6:$AC$92,MATCH(LARGE($AE$6:$AE$92,6),$AE$6:$AE$92,0))</f>
        <v>0.35483870967741937</v>
      </c>
      <c r="Z36" s="35" t="str">
        <f>'system by total'!B33</f>
        <v>375</v>
      </c>
      <c r="AA36" s="35" t="str">
        <f>'system by total'!C33</f>
        <v>CHILLED WATER</v>
      </c>
      <c r="AB36" s="35">
        <f>N('system by total'!H33)</f>
        <v>3</v>
      </c>
      <c r="AC36" s="35">
        <f>N('system by total'!E33)</f>
        <v>1</v>
      </c>
      <c r="AD36" s="35">
        <f>N('system by total'!D33)</f>
        <v>1</v>
      </c>
      <c r="AE36" s="35">
        <f t="shared" si="0"/>
        <v>9.6399999999999999E-5</v>
      </c>
    </row>
    <row r="37" spans="19:31" ht="15.75" customHeight="1">
      <c r="S37" s="35" t="str">
        <f t="array" ref="S37">INDEX($Z$6:$Z$92,MATCH(LARGE($AE$6:$AE$92,7),$AE$6:$AE$92,0))&amp;" - "&amp;LEFT(INDEX($AA$6:$AA$92,MATCH(LARGE($AE$6:$AE$92,7),$AE$6:$AE$92,0)),24)</f>
        <v>412 - VENTILATION</v>
      </c>
      <c r="T37" s="35">
        <f t="array" ref="T37">ROUND(INDEX($AB$6:$AB$92,MATCH(LARGE($AE$6:$AE$92,7),$AE$6:$AE$92,0))*(1-INDEX($AC$6:$AC$92,MATCH(LARGE($AE$6:$AE$92,7),$AE$6:$AE$92,0))),0)</f>
        <v>19</v>
      </c>
      <c r="U37" s="35" t="str">
        <f t="array" ref="U37">INDEX($Z$6:$Z$92,MATCH(LARGE($AE$6:$AE$92,7),$AE$6:$AE$92,0))</f>
        <v>412</v>
      </c>
      <c r="V37" s="35" t="str">
        <f t="array" ref="V37">INDEX($AA$6:$AA$92,MATCH(LARGE($AE$6:$AE$92,7),$AE$6:$AE$92,0))</f>
        <v>VENTILATION</v>
      </c>
      <c r="W37" s="35">
        <f t="array" ref="W37">INDEX($AB$6:$AB$92,MATCH(LARGE($AE$6:$AE$92,7),$AE$6:$AE$92,0))</f>
        <v>84</v>
      </c>
      <c r="X37" s="35">
        <f t="array" ref="X37">INDEX($AD$6:$AD$92,MATCH(LARGE($AE$6:$AE$92,7),$AE$6:$AE$92,0))</f>
        <v>0.9285714285714286</v>
      </c>
      <c r="Y37" s="35">
        <f t="array" ref="Y37">INDEX($AC$6:$AC$92,MATCH(LARGE($AE$6:$AE$92,7),$AE$6:$AE$92,0))</f>
        <v>0.77380952380952384</v>
      </c>
      <c r="Z37" s="35" t="str">
        <f>'system by total'!B34</f>
        <v>381.1</v>
      </c>
      <c r="AA37" s="35" t="str">
        <f>'system by total'!C34</f>
        <v>BILGE</v>
      </c>
      <c r="AB37" s="35">
        <f>N('system by total'!H34)</f>
        <v>20</v>
      </c>
      <c r="AC37" s="35">
        <f>N('system by total'!E34)</f>
        <v>0.95</v>
      </c>
      <c r="AD37" s="35">
        <f>N('system by total'!D34)</f>
        <v>1</v>
      </c>
      <c r="AE37" s="35">
        <f t="shared" si="0"/>
        <v>1.0000963000000009</v>
      </c>
    </row>
    <row r="38" spans="19:31" ht="15.75" customHeight="1">
      <c r="S38" s="35" t="str">
        <f t="array" ref="S38">INDEX($Z$6:$Z$92,MATCH(LARGE($AE$6:$AE$92,8),$AE$6:$AE$92,0))&amp;" - "&amp;LEFT(INDEX($AA$6:$AA$92,MATCH(LARGE($AE$6:$AE$92,8),$AE$6:$AE$92,0)),24)</f>
        <v>581 - ISPS LIGHTING</v>
      </c>
      <c r="T38" s="35">
        <f t="array" ref="T38">ROUND(INDEX($AB$6:$AB$92,MATCH(LARGE($AE$6:$AE$92,8),$AE$6:$AE$92,0))*(1-INDEX($AC$6:$AC$92,MATCH(LARGE($AE$6:$AE$92,8),$AE$6:$AE$92,0))),0)</f>
        <v>16</v>
      </c>
      <c r="U38" s="35" t="str">
        <f t="array" ref="U38">INDEX($Z$6:$Z$92,MATCH(LARGE($AE$6:$AE$92,8),$AE$6:$AE$92,0))</f>
        <v>581</v>
      </c>
      <c r="V38" s="35" t="str">
        <f t="array" ref="V38">INDEX($AA$6:$AA$92,MATCH(LARGE($AE$6:$AE$92,8),$AE$6:$AE$92,0))</f>
        <v>ISPS LIGHTING</v>
      </c>
      <c r="W38" s="35">
        <f t="array" ref="W38">INDEX($AB$6:$AB$92,MATCH(LARGE($AE$6:$AE$92,8),$AE$6:$AE$92,0))</f>
        <v>19</v>
      </c>
      <c r="X38" s="35">
        <f t="array" ref="X38">INDEX($AD$6:$AD$92,MATCH(LARGE($AE$6:$AE$92,8),$AE$6:$AE$92,0))</f>
        <v>0.52631578947368418</v>
      </c>
      <c r="Y38" s="35">
        <f t="array" ref="Y38">INDEX($AC$6:$AC$92,MATCH(LARGE($AE$6:$AE$92,8),$AE$6:$AE$92,0))</f>
        <v>0.15789473684210525</v>
      </c>
      <c r="Z38" s="35" t="str">
        <f>'system by total'!B35</f>
        <v>381.2</v>
      </c>
      <c r="AA38" s="35" t="str">
        <f>'system by total'!C35</f>
        <v>BILGE INSTRUMENTAL</v>
      </c>
      <c r="AB38" s="35">
        <f>N('system by total'!H35)</f>
        <v>68</v>
      </c>
      <c r="AC38" s="35">
        <f>N('system by total'!E35)</f>
        <v>0.94117647058823528</v>
      </c>
      <c r="AD38" s="35">
        <f>N('system by total'!D35)</f>
        <v>0.95588235294117652</v>
      </c>
      <c r="AE38" s="35">
        <f t="shared" si="0"/>
        <v>4.0000962000000007</v>
      </c>
    </row>
    <row r="39" spans="19:31" ht="15.75" customHeight="1">
      <c r="S39" s="35" t="str">
        <f t="array" ref="S39">INDEX($Z$6:$Z$92,MATCH(LARGE($AE$6:$AE$92,9),$AE$6:$AE$92,0))&amp;" - "&amp;LEFT(INDEX($AA$6:$AA$92,MATCH(LARGE($AE$6:$AE$92,9),$AE$6:$AE$92,0)),24)</f>
        <v xml:space="preserve">101.2 - DIESEL GENERATORS - DG2 </v>
      </c>
      <c r="T39" s="35">
        <f t="array" ref="T39">ROUND(INDEX($AB$6:$AB$92,MATCH(LARGE($AE$6:$AE$92,9),$AE$6:$AE$92,0))*(1-INDEX($AC$6:$AC$92,MATCH(LARGE($AE$6:$AE$92,9),$AE$6:$AE$92,0))),0)</f>
        <v>15</v>
      </c>
      <c r="U39" s="35" t="str">
        <f t="array" ref="U39">INDEX($Z$6:$Z$92,MATCH(LARGE($AE$6:$AE$92,9),$AE$6:$AE$92,0))</f>
        <v>101.2</v>
      </c>
      <c r="V39" s="35" t="str">
        <f t="array" ref="V39">INDEX($AA$6:$AA$92,MATCH(LARGE($AE$6:$AE$92,9),$AE$6:$AE$92,0))</f>
        <v>DIESEL GENERATORS - DG2 AFT</v>
      </c>
      <c r="W39" s="35">
        <f t="array" ref="W39">INDEX($AB$6:$AB$92,MATCH(LARGE($AE$6:$AE$92,9),$AE$6:$AE$92,0))</f>
        <v>27</v>
      </c>
      <c r="X39" s="35">
        <f t="array" ref="X39">INDEX($AD$6:$AD$92,MATCH(LARGE($AE$6:$AE$92,9),$AE$6:$AE$92,0))</f>
        <v>0.66666666666666663</v>
      </c>
      <c r="Y39" s="35">
        <f t="array" ref="Y39">INDEX($AC$6:$AC$92,MATCH(LARGE($AE$6:$AE$92,9),$AE$6:$AE$92,0))</f>
        <v>0.44444444444444442</v>
      </c>
      <c r="Z39" s="35" t="str">
        <f>'system by total'!B36</f>
        <v>381.3</v>
      </c>
      <c r="AA39" s="35" t="str">
        <f>'system by total'!C36</f>
        <v>BALLAST</v>
      </c>
      <c r="AB39" s="35">
        <f>N('system by total'!H36)</f>
        <v>5</v>
      </c>
      <c r="AC39" s="35">
        <f>N('system by total'!E36)</f>
        <v>1</v>
      </c>
      <c r="AD39" s="35">
        <f>N('system by total'!D36)</f>
        <v>1</v>
      </c>
      <c r="AE39" s="35">
        <f t="shared" si="0"/>
        <v>9.6100000000000005E-5</v>
      </c>
    </row>
    <row r="40" spans="19:31" ht="15.75" customHeight="1">
      <c r="S40" s="35" t="str">
        <f t="array" ref="S40">INDEX($Z$6:$Z$92,MATCH(LARGE($AE$6:$AE$92,10),$AE$6:$AE$92,0))&amp;" - "&amp;LEFT(INDEX($AA$6:$AA$92,MATCH(LARGE($AE$6:$AE$92,10),$AE$6:$AE$92,0)),24)</f>
        <v xml:space="preserve">304.1 - DIESEL PROPULSION - ME1 </v>
      </c>
      <c r="T40" s="35">
        <f t="array" ref="T40">ROUND(INDEX($AB$6:$AB$92,MATCH(LARGE($AE$6:$AE$92,10),$AE$6:$AE$92,0))*(1-INDEX($AC$6:$AC$92,MATCH(LARGE($AE$6:$AE$92,10),$AE$6:$AE$92,0))),0)</f>
        <v>14</v>
      </c>
      <c r="U40" s="35" t="str">
        <f t="array" ref="U40">INDEX($Z$6:$Z$92,MATCH(LARGE($AE$6:$AE$92,10),$AE$6:$AE$92,0))</f>
        <v>304.1</v>
      </c>
      <c r="V40" s="35" t="str">
        <f t="array" ref="V40">INDEX($AA$6:$AA$92,MATCH(LARGE($AE$6:$AE$92,10),$AE$6:$AE$92,0))</f>
        <v>DIESEL PROPULSION - ME1 PS</v>
      </c>
      <c r="W40" s="35">
        <f t="array" ref="W40">INDEX($AB$6:$AB$92,MATCH(LARGE($AE$6:$AE$92,10),$AE$6:$AE$92,0))</f>
        <v>29</v>
      </c>
      <c r="X40" s="35">
        <f t="array" ref="X40">INDEX($AD$6:$AD$92,MATCH(LARGE($AE$6:$AE$92,10),$AE$6:$AE$92,0))</f>
        <v>0.62068965517241381</v>
      </c>
      <c r="Y40" s="35">
        <f t="array" ref="Y40">INDEX($AC$6:$AC$92,MATCH(LARGE($AE$6:$AE$92,10),$AE$6:$AE$92,0))</f>
        <v>0.51724137931034486</v>
      </c>
      <c r="Z40" s="35" t="str">
        <f>'system by total'!B37</f>
        <v>401</v>
      </c>
      <c r="AA40" s="35" t="str">
        <f>'system by total'!C37</f>
        <v>FIRE FIGHTING - NOVEC</v>
      </c>
      <c r="AB40" s="35">
        <f>N('system by total'!H37)</f>
        <v>58</v>
      </c>
      <c r="AC40" s="35">
        <f>N('system by total'!E37)</f>
        <v>0.81034482758620685</v>
      </c>
      <c r="AD40" s="35">
        <f>N('system by total'!D37)</f>
        <v>0.84482758620689657</v>
      </c>
      <c r="AE40" s="35">
        <f t="shared" si="0"/>
        <v>11.000096000000003</v>
      </c>
    </row>
    <row r="41" spans="19:31" ht="15.75" customHeight="1">
      <c r="Z41" s="35" t="str">
        <f>'system by total'!B38</f>
        <v>401.2</v>
      </c>
      <c r="AA41" s="35" t="str">
        <f>'system by total'!C38</f>
        <v>FIRE FIGHTING - CO2</v>
      </c>
      <c r="AB41" s="35">
        <f>N('system by total'!H38)</f>
        <v>46</v>
      </c>
      <c r="AC41" s="35">
        <f>N('system by total'!E38)</f>
        <v>0.41304347826086957</v>
      </c>
      <c r="AD41" s="35">
        <f>N('system by total'!D38)</f>
        <v>0.82608695652173914</v>
      </c>
      <c r="AE41" s="35">
        <f t="shared" si="0"/>
        <v>27.000095899999998</v>
      </c>
    </row>
    <row r="42" spans="19:31" ht="15.75" customHeight="1">
      <c r="Z42" s="35" t="str">
        <f>'system by total'!B39</f>
        <v>411</v>
      </c>
      <c r="AA42" s="35" t="str">
        <f>'system by total'!C39</f>
        <v>HEATING</v>
      </c>
      <c r="AB42" s="35">
        <f>N('system by total'!H39)</f>
        <v>5</v>
      </c>
      <c r="AC42" s="35">
        <f>N('system by total'!E39)</f>
        <v>0.6</v>
      </c>
      <c r="AD42" s="35">
        <f>N('system by total'!D39)</f>
        <v>1</v>
      </c>
      <c r="AE42" s="35">
        <f t="shared" si="0"/>
        <v>2.0000958</v>
      </c>
    </row>
    <row r="43" spans="19:31" ht="15.75" customHeight="1">
      <c r="S43" s="74" t="s">
        <v>1772</v>
      </c>
      <c r="T43" s="74" t="s">
        <v>1300</v>
      </c>
      <c r="U43" s="74" t="s">
        <v>1304</v>
      </c>
      <c r="V43" s="74" t="s">
        <v>1308</v>
      </c>
      <c r="W43" s="74" t="s">
        <v>1789</v>
      </c>
      <c r="Z43" s="35" t="str">
        <f>'system by total'!B40</f>
        <v>412</v>
      </c>
      <c r="AA43" s="35" t="str">
        <f>'system by total'!C40</f>
        <v>VENTILATION</v>
      </c>
      <c r="AB43" s="35">
        <f>N('system by total'!H40)</f>
        <v>84</v>
      </c>
      <c r="AC43" s="35">
        <f>N('system by total'!E40)</f>
        <v>0.77380952380952384</v>
      </c>
      <c r="AD43" s="35">
        <f>N('system by total'!D40)</f>
        <v>0.9285714285714286</v>
      </c>
      <c r="AE43" s="35">
        <f t="shared" si="0"/>
        <v>19.000095699999996</v>
      </c>
    </row>
    <row r="44" spans="19:31" ht="15.75" customHeight="1">
      <c r="S44" s="35" t="s">
        <v>2</v>
      </c>
      <c r="T44" s="55">
        <f t="array" ref="T44">IFERROR(N(INDEX('system by subcontractor'!$D$2:$D$88,MATCH(Dashboard!$B$6&amp;"",'system by subcontractor'!$B$2:$B$88,0))),0)</f>
        <v>1</v>
      </c>
      <c r="U44" s="55">
        <f t="array" ref="U44">IFERROR(N(INDEX('system by subcontractor'!$H$2:$H$88,MATCH(Dashboard!$B$6&amp;"",'system by subcontractor'!$B$2:$B$88,0))),0)</f>
        <v>1</v>
      </c>
      <c r="V44" s="55">
        <f t="array" ref="V44">IFERROR(N(INDEX('system by subcontractor'!$L$2:$L$88,MATCH(Dashboard!$B$6&amp;"",'system by subcontractor'!$B$2:$B$88,0))),0)</f>
        <v>0</v>
      </c>
      <c r="W44" s="55">
        <f t="array" ref="W44">IFERROR(N(INDEX('system by total'!$D$3:$D$89,MATCH(Dashboard!$B$6&amp;"",'system by total'!$B$3:$B$89,0))),0)</f>
        <v>1</v>
      </c>
      <c r="Z44" s="35" t="str">
        <f>'system by total'!B41</f>
        <v>413</v>
      </c>
      <c r="AA44" s="35" t="str">
        <f>'system by total'!C41</f>
        <v>AIR CONDITIONING</v>
      </c>
      <c r="AB44" s="35">
        <f>N('system by total'!H41)</f>
        <v>2</v>
      </c>
      <c r="AC44" s="35">
        <f>N('system by total'!E41)</f>
        <v>1</v>
      </c>
      <c r="AD44" s="35">
        <f>N('system by total'!D41)</f>
        <v>1</v>
      </c>
      <c r="AE44" s="35">
        <f t="shared" si="0"/>
        <v>9.5600000000000006E-5</v>
      </c>
    </row>
    <row r="45" spans="19:31" ht="15.75" customHeight="1">
      <c r="S45" s="35" t="s">
        <v>3</v>
      </c>
      <c r="T45" s="55">
        <f t="array" ref="T45">IFERROR(N(INDEX('system by subcontractor'!$E$2:$E$88,MATCH(Dashboard!$B$6&amp;"",'system by subcontractor'!$B$2:$B$88,0))),0)</f>
        <v>0.76923076923076927</v>
      </c>
      <c r="U45" s="55">
        <f t="array" ref="U45">IFERROR(N(INDEX('system by subcontractor'!$I$2:$I$88,MATCH(Dashboard!$B$6&amp;"",'system by subcontractor'!$B$2:$B$88,0))),0)</f>
        <v>1</v>
      </c>
      <c r="V45" s="55">
        <f t="array" ref="V45">IFERROR(N(INDEX('system by subcontractor'!$M$2:$M$88,MATCH(Dashboard!$B$6&amp;"",'system by subcontractor'!$B$2:$B$88,0))),0)</f>
        <v>0</v>
      </c>
      <c r="W45" s="55">
        <f t="array" ref="W45">IFERROR(N(INDEX('system by total'!$E$3:$E$89,MATCH(Dashboard!$B$6&amp;"",'system by total'!$B$3:$B$89,0))),0)</f>
        <v>0.83333333333333337</v>
      </c>
      <c r="Z45" s="35" t="str">
        <f>'system by total'!B42</f>
        <v>415</v>
      </c>
      <c r="AA45" s="35" t="str">
        <f>'system by total'!C42</f>
        <v>FIRE DAMPERS</v>
      </c>
      <c r="AB45" s="35">
        <f>N('system by total'!H42)</f>
        <v>17</v>
      </c>
      <c r="AC45" s="35">
        <f>N('system by total'!E42)</f>
        <v>0.52941176470588236</v>
      </c>
      <c r="AD45" s="35">
        <f>N('system by total'!D42)</f>
        <v>0.94117647058823528</v>
      </c>
      <c r="AE45" s="35">
        <f t="shared" si="0"/>
        <v>8.0000955000000005</v>
      </c>
    </row>
    <row r="46" spans="19:31" ht="15.75" customHeight="1">
      <c r="S46" s="35" t="s">
        <v>4</v>
      </c>
      <c r="T46" s="55">
        <f t="array" ref="T46">IFERROR(N(INDEX('system by subcontractor'!$F$2:$F$88,MATCH(Dashboard!$B$6&amp;"",'system by subcontractor'!$B$2:$B$88,0))),0)</f>
        <v>0.11538461538461539</v>
      </c>
      <c r="U46" s="55">
        <f t="array" ref="U46">IFERROR(N(INDEX('system by subcontractor'!$J$2:$J$88,MATCH(Dashboard!$B$6&amp;"",'system by subcontractor'!$B$2:$B$88,0))),0)</f>
        <v>0.5</v>
      </c>
      <c r="V46" s="55">
        <f t="array" ref="V46">IFERROR(N(INDEX('system by subcontractor'!$N$2:$N$88,MATCH(Dashboard!$B$6&amp;"",'system by subcontractor'!$B$2:$B$88,0))),0)</f>
        <v>0</v>
      </c>
      <c r="W46" s="55">
        <f t="array" ref="W46">IFERROR(N(INDEX('system by total'!$F$3:$F$89,MATCH(Dashboard!$B$6&amp;"",'system by total'!$B$3:$B$89,0))),0)</f>
        <v>0.22222222222222221</v>
      </c>
      <c r="Z46" s="35" t="str">
        <f>'system by total'!B43</f>
        <v>416</v>
      </c>
      <c r="AA46" s="35" t="str">
        <f>'system by total'!C43</f>
        <v>FANCOILS</v>
      </c>
      <c r="AB46" s="35">
        <f>N('system by total'!H43)</f>
        <v>45</v>
      </c>
      <c r="AC46" s="35">
        <f>N('system by total'!E43)</f>
        <v>0.44444444444444442</v>
      </c>
      <c r="AD46" s="35">
        <f>N('system by total'!D43)</f>
        <v>0.53333333333333333</v>
      </c>
      <c r="AE46" s="35">
        <f t="shared" si="0"/>
        <v>25.000095399999999</v>
      </c>
    </row>
    <row r="47" spans="19:31" ht="15.75" customHeight="1">
      <c r="S47" s="35" t="s">
        <v>1890</v>
      </c>
      <c r="T47" s="55">
        <f t="array" ref="T47">IFERROR(N(INDEX('system by subcontractor'!$G$2:$G$88,MATCH(Dashboard!$B$6&amp;"",'system by subcontractor'!$B$2:$B$88,0))),0)</f>
        <v>0</v>
      </c>
      <c r="U47" s="55">
        <f t="array" ref="U47">IFERROR(N(INDEX('system by subcontractor'!$K$2:$K$88,MATCH(Dashboard!$B$6&amp;"",'system by subcontractor'!$B$2:$B$88,0))),0)</f>
        <v>0</v>
      </c>
      <c r="V47" s="55">
        <f t="array" ref="V47">IFERROR(N(INDEX('system by subcontractor'!$O$2:$O$88,MATCH(Dashboard!$B$6&amp;"",'system by subcontractor'!$B$2:$B$88,0))),0)</f>
        <v>0</v>
      </c>
      <c r="W47" s="55">
        <f t="array" ref="W47">IFERROR(N(INDEX('system by total'!$G$3:$G$89,MATCH(Dashboard!$B$6&amp;"",'system by total'!$B$3:$B$89,0))),0)</f>
        <v>0</v>
      </c>
      <c r="Z47" s="35" t="str">
        <f>'system by total'!B44</f>
        <v>425</v>
      </c>
      <c r="AA47" s="35" t="str">
        <f>'system by total'!C44</f>
        <v>COMPRESSED AIR</v>
      </c>
      <c r="AB47" s="35">
        <f>N('system by total'!H44)</f>
        <v>5</v>
      </c>
      <c r="AC47" s="35">
        <f>N('system by total'!E44)</f>
        <v>1</v>
      </c>
      <c r="AD47" s="35">
        <f>N('system by total'!D44)</f>
        <v>1</v>
      </c>
      <c r="AE47" s="35">
        <f t="shared" si="0"/>
        <v>9.5299999999999999E-5</v>
      </c>
    </row>
    <row r="48" spans="19:31" ht="15.75" customHeight="1">
      <c r="Z48" s="35" t="str">
        <f>'system by total'!B45</f>
        <v>431</v>
      </c>
      <c r="AA48" s="35" t="str">
        <f>'system by total'!C45</f>
        <v>PROVISION COOLING</v>
      </c>
      <c r="AB48" s="35">
        <f>N('system by total'!H45)</f>
        <v>23</v>
      </c>
      <c r="AC48" s="35">
        <f>N('system by total'!E45)</f>
        <v>1</v>
      </c>
      <c r="AD48" s="35">
        <f>N('system by total'!D45)</f>
        <v>1</v>
      </c>
      <c r="AE48" s="35">
        <f t="shared" si="0"/>
        <v>9.5199999999999997E-5</v>
      </c>
    </row>
    <row r="49" spans="19:31" ht="15.75" customHeight="1">
      <c r="Z49" s="35" t="str">
        <f>'system by total'!B46</f>
        <v>441</v>
      </c>
      <c r="AA49" s="35" t="str">
        <f>'system by total'!C46</f>
        <v>DOMESTIC SYSTEMS</v>
      </c>
      <c r="AB49" s="35">
        <f>N('system by total'!H46)</f>
        <v>13</v>
      </c>
      <c r="AC49" s="35">
        <f>N('system by total'!E46)</f>
        <v>0.84615384615384615</v>
      </c>
      <c r="AD49" s="35">
        <f>N('system by total'!D46)</f>
        <v>1</v>
      </c>
      <c r="AE49" s="35">
        <f t="shared" si="0"/>
        <v>2.0000950999999998</v>
      </c>
    </row>
    <row r="50" spans="19:31" ht="15.75" customHeight="1">
      <c r="S50" s="35" t="s">
        <v>10648</v>
      </c>
      <c r="T50" s="35" t="str">
        <f t="array" ref="T50">IFERROR(Dashboard!$B$6&amp;" – "&amp;INDEX('system by total'!$C$3:$C$89,MATCH(Dashboard!$B$6&amp;"",'system by total'!$B$3:$B$89,0)),"System not found")</f>
        <v>133 – EM.POWER DISTRIBUTION 220-240V</v>
      </c>
      <c r="Z50" s="35" t="str">
        <f>'system by total'!B47</f>
        <v>442</v>
      </c>
      <c r="AA50" s="35" t="str">
        <f>'system by total'!C47</f>
        <v>WORKSHOP SYSTEMS</v>
      </c>
      <c r="AB50" s="35">
        <f>N('system by total'!H47)</f>
        <v>6</v>
      </c>
      <c r="AC50" s="35">
        <f>N('system by total'!E47)</f>
        <v>0.16666666666666666</v>
      </c>
      <c r="AD50" s="35">
        <f>N('system by total'!D47)</f>
        <v>1</v>
      </c>
      <c r="AE50" s="35">
        <f t="shared" si="0"/>
        <v>5.000095</v>
      </c>
    </row>
    <row r="51" spans="19:31" ht="15.75" customHeight="1">
      <c r="S51" s="35" t="s">
        <v>2021</v>
      </c>
      <c r="T51" s="79">
        <f t="array" ref="T51">IFERROR(INDEX('system by total'!$H$3:$H$89,MATCH(Dashboard!$B$6&amp;"",'system by total'!$B$3:$B$89,0)),0)</f>
        <v>18</v>
      </c>
      <c r="Z51" s="35" t="str">
        <f>'system by total'!B48</f>
        <v>446</v>
      </c>
      <c r="AA51" s="35" t="str">
        <f>'system by total'!C48</f>
        <v>SEWAGE TREATMENT</v>
      </c>
      <c r="AB51" s="35">
        <f>N('system by total'!H48)</f>
        <v>13</v>
      </c>
      <c r="AC51" s="35">
        <f>N('system by total'!E48)</f>
        <v>0.69230769230769229</v>
      </c>
      <c r="AD51" s="35">
        <f>N('system by total'!D48)</f>
        <v>1</v>
      </c>
      <c r="AE51" s="35">
        <f t="shared" si="0"/>
        <v>4.0000948999999997</v>
      </c>
    </row>
    <row r="52" spans="19:31" ht="15.75" customHeight="1">
      <c r="Z52" s="35" t="str">
        <f>'system by total'!B49</f>
        <v>461</v>
      </c>
      <c r="AA52" s="35" t="str">
        <f>'system by total'!C49</f>
        <v>HYDRAULICS</v>
      </c>
      <c r="AB52" s="35">
        <f>N('system by total'!H49)</f>
        <v>321</v>
      </c>
      <c r="AC52" s="35">
        <f>N('system by total'!E49)</f>
        <v>3.4267912772585667E-2</v>
      </c>
      <c r="AD52" s="35">
        <f>N('system by total'!D49)</f>
        <v>0.44236760124610591</v>
      </c>
      <c r="AE52" s="35">
        <f t="shared" si="0"/>
        <v>310.0000948</v>
      </c>
    </row>
    <row r="53" spans="19:31" ht="15.75" customHeight="1">
      <c r="Z53" s="35" t="str">
        <f>'system by total'!B50</f>
        <v>471</v>
      </c>
      <c r="AA53" s="35" t="str">
        <f>'system by total'!C50</f>
        <v>STABILIZERS (DAGGERBOARD)</v>
      </c>
      <c r="AB53" s="35">
        <f>N('system by total'!H50)</f>
        <v>11</v>
      </c>
      <c r="AC53" s="35">
        <f>N('system by total'!E50)</f>
        <v>0.90909090909090906</v>
      </c>
      <c r="AD53" s="35">
        <f>N('system by total'!D50)</f>
        <v>1</v>
      </c>
      <c r="AE53" s="35">
        <f t="shared" si="0"/>
        <v>1.0000947000000004</v>
      </c>
    </row>
    <row r="54" spans="19:31" ht="15.75" customHeight="1">
      <c r="Z54" s="35" t="str">
        <f>'system by total'!B51</f>
        <v>504</v>
      </c>
      <c r="AA54" s="35" t="str">
        <f>'system by total'!C51</f>
        <v>CAPSTANS</v>
      </c>
      <c r="AB54" s="35">
        <f>N('system by total'!H51)</f>
        <v>10</v>
      </c>
      <c r="AC54" s="35">
        <f>N('system by total'!E51)</f>
        <v>0.7</v>
      </c>
      <c r="AD54" s="35">
        <f>N('system by total'!D51)</f>
        <v>0.8</v>
      </c>
      <c r="AE54" s="35">
        <f t="shared" si="0"/>
        <v>3.0000946000000006</v>
      </c>
    </row>
    <row r="55" spans="19:31" ht="15.75" customHeight="1">
      <c r="Z55" s="35" t="str">
        <f>'system by total'!B52</f>
        <v>506</v>
      </c>
      <c r="AA55" s="35" t="str">
        <f>'system by total'!C52</f>
        <v>WINCHES</v>
      </c>
      <c r="AB55" s="35">
        <f>N('system by total'!H52)</f>
        <v>8</v>
      </c>
      <c r="AC55" s="35">
        <f>N('system by total'!E52)</f>
        <v>0.375</v>
      </c>
      <c r="AD55" s="35">
        <f>N('system by total'!D52)</f>
        <v>0.625</v>
      </c>
      <c r="AE55" s="35">
        <f t="shared" si="0"/>
        <v>5.0000945000000003</v>
      </c>
    </row>
    <row r="56" spans="19:31" ht="15.75" customHeight="1">
      <c r="Z56" s="35" t="str">
        <f>'system by total'!B53</f>
        <v>512</v>
      </c>
      <c r="AA56" s="35" t="str">
        <f>'system by total'!C53</f>
        <v>DAVITS &amp; DECK CRANES</v>
      </c>
      <c r="AB56" s="35">
        <f>N('system by total'!H53)</f>
        <v>3</v>
      </c>
      <c r="AC56" s="35">
        <f>N('system by total'!E53)</f>
        <v>1</v>
      </c>
      <c r="AD56" s="35">
        <f>N('system by total'!D53)</f>
        <v>1</v>
      </c>
      <c r="AE56" s="35">
        <f t="shared" si="0"/>
        <v>9.4400000000000004E-5</v>
      </c>
    </row>
    <row r="57" spans="19:31" ht="15.75" customHeight="1">
      <c r="Z57" s="35" t="str">
        <f>'system by total'!B54</f>
        <v>531</v>
      </c>
      <c r="AA57" s="35" t="str">
        <f>'system by total'!C54</f>
        <v>WATER TIGHT DOORS</v>
      </c>
      <c r="AB57" s="35">
        <f>N('system by total'!H54)</f>
        <v>20</v>
      </c>
      <c r="AC57" s="35">
        <f>N('system by total'!E54)</f>
        <v>0.95</v>
      </c>
      <c r="AD57" s="35">
        <f>N('system by total'!D54)</f>
        <v>1</v>
      </c>
      <c r="AE57" s="35">
        <f t="shared" si="0"/>
        <v>1.0000943000000009</v>
      </c>
    </row>
    <row r="58" spans="19:31" ht="15.75" customHeight="1">
      <c r="Z58" s="35" t="str">
        <f>'system by total'!B55</f>
        <v>535</v>
      </c>
      <c r="AA58" s="35" t="str">
        <f>'system by total'!C55</f>
        <v>HATCHES</v>
      </c>
      <c r="AB58" s="35">
        <f>N('system by total'!H55)</f>
        <v>9</v>
      </c>
      <c r="AC58" s="35">
        <f>N('system by total'!E55)</f>
        <v>1</v>
      </c>
      <c r="AD58" s="35">
        <f>N('system by total'!D55)</f>
        <v>1</v>
      </c>
      <c r="AE58" s="35">
        <f t="shared" si="0"/>
        <v>9.4199999999999999E-5</v>
      </c>
    </row>
    <row r="59" spans="19:31" ht="15.75" customHeight="1">
      <c r="Z59" s="35" t="str">
        <f>'system by total'!B56</f>
        <v>536</v>
      </c>
      <c r="AA59" s="35" t="str">
        <f>'system by total'!C56</f>
        <v>WINDOW WIPERS</v>
      </c>
      <c r="AB59" s="35">
        <f>N('system by total'!H56)</f>
        <v>46</v>
      </c>
      <c r="AC59" s="35">
        <f>N('system by total'!E56)</f>
        <v>0.71739130434782605</v>
      </c>
      <c r="AD59" s="35">
        <f>N('system by total'!D56)</f>
        <v>0.71739130434782605</v>
      </c>
      <c r="AE59" s="35">
        <f t="shared" si="0"/>
        <v>13.000094100000002</v>
      </c>
    </row>
    <row r="60" spans="19:31" ht="15.75" customHeight="1">
      <c r="Z60" s="35" t="str">
        <f>'system by total'!B57</f>
        <v>581</v>
      </c>
      <c r="AA60" s="35" t="str">
        <f>'system by total'!C57</f>
        <v>ISPS LIGHTING</v>
      </c>
      <c r="AB60" s="35">
        <f>N('system by total'!H57)</f>
        <v>19</v>
      </c>
      <c r="AC60" s="35">
        <f>N('system by total'!E57)</f>
        <v>0.15789473684210525</v>
      </c>
      <c r="AD60" s="35">
        <f>N('system by total'!D57)</f>
        <v>0.52631578947368418</v>
      </c>
      <c r="AE60" s="35">
        <f t="shared" si="0"/>
        <v>16.000094000000001</v>
      </c>
    </row>
    <row r="61" spans="19:31" ht="15.75" customHeight="1">
      <c r="Z61" s="35" t="str">
        <f>'system by total'!B58</f>
        <v>601</v>
      </c>
      <c r="AA61" s="35" t="str">
        <f>'system by total'!C58</f>
        <v>AMCS</v>
      </c>
      <c r="AB61" s="35">
        <f>N('system by total'!H58)</f>
        <v>56</v>
      </c>
      <c r="AC61" s="35">
        <f>N('system by total'!E58)</f>
        <v>0.8392857142857143</v>
      </c>
      <c r="AD61" s="35">
        <f>N('system by total'!D58)</f>
        <v>0.9285714285714286</v>
      </c>
      <c r="AE61" s="35">
        <f t="shared" si="0"/>
        <v>9.0000938999999995</v>
      </c>
    </row>
    <row r="62" spans="19:31" ht="15.75" customHeight="1">
      <c r="Z62" s="35" t="str">
        <f>'system by total'!B59</f>
        <v>617</v>
      </c>
      <c r="AA62" s="35" t="str">
        <f>'system by total'!C59</f>
        <v>PROPULSION CONTROL</v>
      </c>
      <c r="AB62" s="35">
        <f>N('system by total'!H59)</f>
        <v>60</v>
      </c>
      <c r="AC62" s="35">
        <f>N('system by total'!E59)</f>
        <v>0.81666666666666665</v>
      </c>
      <c r="AD62" s="35">
        <f>N('system by total'!D59)</f>
        <v>0.96666666666666667</v>
      </c>
      <c r="AE62" s="35">
        <f t="shared" si="0"/>
        <v>11.0000938</v>
      </c>
    </row>
    <row r="63" spans="19:31" ht="15.75" customHeight="1">
      <c r="Z63" s="35" t="str">
        <f>'system by total'!B60</f>
        <v>631</v>
      </c>
      <c r="AA63" s="35" t="str">
        <f>'system by total'!C60</f>
        <v>AUDIO VIDEO SYSTEM</v>
      </c>
      <c r="AB63" s="35">
        <f>N('system by total'!H60)</f>
        <v>16</v>
      </c>
      <c r="AC63" s="35">
        <f>N('system by total'!E60)</f>
        <v>1</v>
      </c>
      <c r="AD63" s="35">
        <f>N('system by total'!D60)</f>
        <v>1</v>
      </c>
      <c r="AE63" s="35">
        <f t="shared" si="0"/>
        <v>9.3700000000000001E-5</v>
      </c>
    </row>
    <row r="64" spans="19:31" ht="15.75" customHeight="1">
      <c r="Z64" s="35" t="str">
        <f>'system by total'!B61</f>
        <v>634</v>
      </c>
      <c r="AA64" s="35" t="str">
        <f>'system by total'!C61</f>
        <v>LAN-NETWORK</v>
      </c>
      <c r="AB64" s="35">
        <f>N('system by total'!H61)</f>
        <v>36</v>
      </c>
      <c r="AC64" s="35">
        <f>N('system by total'!E61)</f>
        <v>0.97222222222222221</v>
      </c>
      <c r="AD64" s="35">
        <f>N('system by total'!D61)</f>
        <v>1</v>
      </c>
      <c r="AE64" s="35">
        <f t="shared" si="0"/>
        <v>1.0000936000000005</v>
      </c>
    </row>
    <row r="65" spans="26:31" ht="15.75" customHeight="1">
      <c r="Z65" s="35" t="str">
        <f>'system by total'!B62</f>
        <v>708</v>
      </c>
      <c r="AA65" s="35" t="str">
        <f>'system by total'!C62</f>
        <v>TALK BACK SYSTEM</v>
      </c>
      <c r="AB65" s="35">
        <f>N('system by total'!H62)</f>
        <v>18</v>
      </c>
      <c r="AC65" s="35">
        <f>N('system by total'!E62)</f>
        <v>1</v>
      </c>
      <c r="AD65" s="35">
        <f>N('system by total'!D62)</f>
        <v>1</v>
      </c>
      <c r="AE65" s="35">
        <f t="shared" si="0"/>
        <v>9.3499999999999996E-5</v>
      </c>
    </row>
    <row r="66" spans="26:31" ht="15.75" customHeight="1">
      <c r="Z66" s="35" t="str">
        <f>'system by total'!B63</f>
        <v>712</v>
      </c>
      <c r="AA66" s="35" t="str">
        <f>'system by total'!C63</f>
        <v>PUBLIC ADDRESS</v>
      </c>
      <c r="AB66" s="35">
        <f>N('system by total'!H63)</f>
        <v>45</v>
      </c>
      <c r="AC66" s="35">
        <f>N('system by total'!E63)</f>
        <v>1</v>
      </c>
      <c r="AD66" s="35">
        <f>N('system by total'!D63)</f>
        <v>1</v>
      </c>
      <c r="AE66" s="35">
        <f t="shared" si="0"/>
        <v>9.3399999999999993E-5</v>
      </c>
    </row>
    <row r="67" spans="26:31" ht="15.75" customHeight="1">
      <c r="Z67" s="35" t="str">
        <f>'system by total'!B64</f>
        <v>715</v>
      </c>
      <c r="AA67" s="35" t="str">
        <f>'system by total'!C64</f>
        <v>SSAS</v>
      </c>
      <c r="AB67" s="35">
        <f>N('system by total'!H64)</f>
        <v>4</v>
      </c>
      <c r="AC67" s="35">
        <f>N('system by total'!E64)</f>
        <v>0.5</v>
      </c>
      <c r="AD67" s="35">
        <f>N('system by total'!D64)</f>
        <v>0.75</v>
      </c>
      <c r="AE67" s="35">
        <f t="shared" si="0"/>
        <v>2.0000933000000001</v>
      </c>
    </row>
    <row r="68" spans="26:31" ht="15.75" customHeight="1">
      <c r="Z68" s="35" t="str">
        <f>'system by total'!B65</f>
        <v>721</v>
      </c>
      <c r="AA68" s="35" t="str">
        <f>'system by total'!C65</f>
        <v>GMDSS</v>
      </c>
      <c r="AB68" s="35">
        <f>N('system by total'!H65)</f>
        <v>31</v>
      </c>
      <c r="AC68" s="35">
        <f>N('system by total'!E65)</f>
        <v>0.35483870967741937</v>
      </c>
      <c r="AD68" s="35">
        <f>N('system by total'!D65)</f>
        <v>0.74193548387096775</v>
      </c>
      <c r="AE68" s="35">
        <f t="shared" si="0"/>
        <v>20.000093199999998</v>
      </c>
    </row>
    <row r="69" spans="26:31" ht="15.75" customHeight="1">
      <c r="Z69" s="35" t="str">
        <f>'system by total'!B66</f>
        <v>723</v>
      </c>
      <c r="AA69" s="35" t="str">
        <f>'system by total'!C66</f>
        <v>VHF</v>
      </c>
      <c r="AB69" s="35">
        <f>N('system by total'!H66)</f>
        <v>8</v>
      </c>
      <c r="AC69" s="35">
        <f>N('system by total'!E66)</f>
        <v>0.5</v>
      </c>
      <c r="AD69" s="35">
        <f>N('system by total'!D66)</f>
        <v>0.75</v>
      </c>
      <c r="AE69" s="35">
        <f t="shared" si="0"/>
        <v>4.0000931</v>
      </c>
    </row>
    <row r="70" spans="26:31" ht="15.75" customHeight="1">
      <c r="Z70" s="35" t="str">
        <f>'system by total'!B67</f>
        <v>725</v>
      </c>
      <c r="AA70" s="35" t="str">
        <f>'system by total'!C67</f>
        <v>INMARSAT</v>
      </c>
      <c r="AB70" s="35">
        <f>N('system by total'!H67)</f>
        <v>8</v>
      </c>
      <c r="AC70" s="35">
        <f>N('system by total'!E67)</f>
        <v>0.25</v>
      </c>
      <c r="AD70" s="35">
        <f>N('system by total'!D67)</f>
        <v>0.25</v>
      </c>
      <c r="AE70" s="35">
        <f t="shared" si="0"/>
        <v>6.0000929999999997</v>
      </c>
    </row>
    <row r="71" spans="26:31" ht="15.75" customHeight="1">
      <c r="Z71" s="35" t="str">
        <f>'system by total'!B68</f>
        <v>727</v>
      </c>
      <c r="AA71" s="35" t="str">
        <f>'system by total'!C68</f>
        <v>AIR WHISTLE</v>
      </c>
      <c r="AB71" s="35">
        <f>N('system by total'!H68)</f>
        <v>3</v>
      </c>
      <c r="AC71" s="35">
        <f>N('system by total'!E68)</f>
        <v>1</v>
      </c>
      <c r="AD71" s="35">
        <f>N('system by total'!D68)</f>
        <v>1</v>
      </c>
      <c r="AE71" s="35">
        <f t="shared" si="0"/>
        <v>9.2899999999999995E-5</v>
      </c>
    </row>
    <row r="72" spans="26:31" ht="15.75" customHeight="1">
      <c r="Z72" s="35" t="str">
        <f>'system by total'!B69</f>
        <v>728</v>
      </c>
      <c r="AA72" s="35" t="str">
        <f>'system by total'!C69</f>
        <v>NAVTEX</v>
      </c>
      <c r="AB72" s="35">
        <f>N('system by total'!H69)</f>
        <v>6</v>
      </c>
      <c r="AC72" s="35">
        <f>N('system by total'!E69)</f>
        <v>0.5</v>
      </c>
      <c r="AD72" s="35">
        <f>N('system by total'!D69)</f>
        <v>0.83333333333333337</v>
      </c>
      <c r="AE72" s="35">
        <f t="shared" si="0"/>
        <v>3.0000928</v>
      </c>
    </row>
    <row r="73" spans="26:31" ht="15.75" customHeight="1">
      <c r="Z73" s="35" t="str">
        <f>'system by total'!B70</f>
        <v>731</v>
      </c>
      <c r="AA73" s="35" t="str">
        <f>'system by total'!C70</f>
        <v>IRIDIUM</v>
      </c>
      <c r="AB73" s="35">
        <f>N('system by total'!H70)</f>
        <v>15</v>
      </c>
      <c r="AC73" s="35">
        <f>N('system by total'!E70)</f>
        <v>0.53333333333333333</v>
      </c>
      <c r="AD73" s="35">
        <f>N('system by total'!D70)</f>
        <v>0.73333333333333328</v>
      </c>
      <c r="AE73" s="35">
        <f t="shared" si="0"/>
        <v>7.0000926999999997</v>
      </c>
    </row>
    <row r="74" spans="26:31" ht="15.75" customHeight="1">
      <c r="Z74" s="35" t="str">
        <f>'system by total'!B71</f>
        <v>741</v>
      </c>
      <c r="AA74" s="35" t="str">
        <f>'system by total'!C71</f>
        <v>GYRO COMPASS</v>
      </c>
      <c r="AB74" s="35">
        <f>N('system by total'!H71)</f>
        <v>6</v>
      </c>
      <c r="AC74" s="35">
        <f>N('system by total'!E71)</f>
        <v>0.5</v>
      </c>
      <c r="AD74" s="35">
        <f>N('system by total'!D71)</f>
        <v>0.83333333333333337</v>
      </c>
      <c r="AE74" s="35">
        <f t="shared" si="0"/>
        <v>3.0000925999999999</v>
      </c>
    </row>
    <row r="75" spans="26:31" ht="15.75" customHeight="1">
      <c r="Z75" s="35" t="str">
        <f>'system by total'!B72</f>
        <v>742</v>
      </c>
      <c r="AA75" s="35" t="str">
        <f>'system by total'!C72</f>
        <v>MAGNETIC COMPASS</v>
      </c>
      <c r="AB75" s="35">
        <f>N('system by total'!H72)</f>
        <v>2</v>
      </c>
      <c r="AC75" s="35">
        <f>N('system by total'!E72)</f>
        <v>1</v>
      </c>
      <c r="AD75" s="35">
        <f>N('system by total'!D72)</f>
        <v>1</v>
      </c>
      <c r="AE75" s="35">
        <f t="shared" si="0"/>
        <v>9.2499999999999999E-5</v>
      </c>
    </row>
    <row r="76" spans="26:31" ht="15.75" customHeight="1">
      <c r="Z76" s="35" t="str">
        <f>'system by total'!B73</f>
        <v>743</v>
      </c>
      <c r="AA76" s="35" t="str">
        <f>'system by total'!C73</f>
        <v>SPEED LOG</v>
      </c>
      <c r="AB76" s="35">
        <f>N('system by total'!H73)</f>
        <v>9</v>
      </c>
      <c r="AC76" s="35">
        <f>N('system by total'!E73)</f>
        <v>0.66666666666666663</v>
      </c>
      <c r="AD76" s="35">
        <f>N('system by total'!D73)</f>
        <v>0.66666666666666663</v>
      </c>
      <c r="AE76" s="35">
        <f t="shared" si="0"/>
        <v>3.0000924000000007</v>
      </c>
    </row>
    <row r="77" spans="26:31" ht="15.75" customHeight="1">
      <c r="Z77" s="35" t="str">
        <f>'system by total'!B74</f>
        <v>744</v>
      </c>
      <c r="AA77" s="35" t="str">
        <f>'system by total'!C74</f>
        <v>ECHOSOUNDER</v>
      </c>
      <c r="AB77" s="35">
        <f>N('system by total'!H74)</f>
        <v>5</v>
      </c>
      <c r="AC77" s="35">
        <f>N('system by total'!E74)</f>
        <v>0.6</v>
      </c>
      <c r="AD77" s="35">
        <f>N('system by total'!D74)</f>
        <v>0.6</v>
      </c>
      <c r="AE77" s="35">
        <f t="shared" si="0"/>
        <v>2.0000922999999999</v>
      </c>
    </row>
    <row r="78" spans="26:31" ht="15.75" customHeight="1">
      <c r="Z78" s="35" t="str">
        <f>'system by total'!B75</f>
        <v>746</v>
      </c>
      <c r="AA78" s="35" t="str">
        <f>'system by total'!C75</f>
        <v>RADARS</v>
      </c>
      <c r="AB78" s="35">
        <f>N('system by total'!H75)</f>
        <v>16</v>
      </c>
      <c r="AC78" s="35">
        <f>N('system by total'!E75)</f>
        <v>0.4375</v>
      </c>
      <c r="AD78" s="35">
        <f>N('system by total'!D75)</f>
        <v>0.6875</v>
      </c>
      <c r="AE78" s="35">
        <f t="shared" si="0"/>
        <v>9.0000921999999992</v>
      </c>
    </row>
    <row r="79" spans="26:31" ht="15.75" customHeight="1">
      <c r="Z79" s="35" t="str">
        <f>'system by total'!B76</f>
        <v>747</v>
      </c>
      <c r="AA79" s="35" t="str">
        <f>'system by total'!C76</f>
        <v>AUTO PILOT</v>
      </c>
      <c r="AB79" s="35">
        <f>N('system by total'!H76)</f>
        <v>10</v>
      </c>
      <c r="AC79" s="35">
        <f>N('system by total'!E76)</f>
        <v>0.9</v>
      </c>
      <c r="AD79" s="35">
        <f>N('system by total'!D76)</f>
        <v>0.9</v>
      </c>
      <c r="AE79" s="35">
        <f t="shared" si="0"/>
        <v>1.0000920999999998</v>
      </c>
    </row>
    <row r="80" spans="26:31" ht="15.75" customHeight="1">
      <c r="Z80" s="35" t="str">
        <f>'system by total'!B77</f>
        <v>748</v>
      </c>
      <c r="AA80" s="35" t="str">
        <f>'system by total'!C77</f>
        <v>SATELLITE COMPASS</v>
      </c>
      <c r="AB80" s="35">
        <f>N('system by total'!H77)</f>
        <v>5</v>
      </c>
      <c r="AC80" s="35">
        <f>N('system by total'!E77)</f>
        <v>0.8</v>
      </c>
      <c r="AD80" s="35">
        <f>N('system by total'!D77)</f>
        <v>0.8</v>
      </c>
      <c r="AE80" s="35">
        <f t="shared" si="0"/>
        <v>1.0000919999999998</v>
      </c>
    </row>
    <row r="81" spans="26:31" ht="15.75" customHeight="1">
      <c r="Z81" s="35" t="str">
        <f>'system by total'!B78</f>
        <v>751</v>
      </c>
      <c r="AA81" s="35" t="str">
        <f>'system by total'!C78</f>
        <v>POSITIONING</v>
      </c>
      <c r="AB81" s="35">
        <f>N('system by total'!H78)</f>
        <v>14</v>
      </c>
      <c r="AC81" s="35">
        <f>N('system by total'!E78)</f>
        <v>0.42857142857142855</v>
      </c>
      <c r="AD81" s="35">
        <f>N('system by total'!D78)</f>
        <v>0.8571428571428571</v>
      </c>
      <c r="AE81" s="35">
        <f t="shared" si="0"/>
        <v>8.0000918999999993</v>
      </c>
    </row>
    <row r="82" spans="26:31" ht="15.75" customHeight="1">
      <c r="Z82" s="35" t="str">
        <f>'system by total'!B79</f>
        <v>752</v>
      </c>
      <c r="AA82" s="35" t="str">
        <f>'system by total'!C79</f>
        <v>ECDIS</v>
      </c>
      <c r="AB82" s="35">
        <f>N('system by total'!H79)</f>
        <v>14</v>
      </c>
      <c r="AC82" s="35">
        <f>N('system by total'!E79)</f>
        <v>0.7142857142857143</v>
      </c>
      <c r="AD82" s="35">
        <f>N('system by total'!D79)</f>
        <v>0.7142857142857143</v>
      </c>
      <c r="AE82" s="35">
        <f t="shared" si="0"/>
        <v>4.0000917999999999</v>
      </c>
    </row>
    <row r="83" spans="26:31" ht="15.75" customHeight="1">
      <c r="Z83" s="35" t="str">
        <f>'system by total'!B80</f>
        <v>753</v>
      </c>
      <c r="AA83" s="35" t="str">
        <f>'system by total'!C80</f>
        <v>AIS</v>
      </c>
      <c r="AB83" s="35">
        <f>N('system by total'!H80)</f>
        <v>6</v>
      </c>
      <c r="AC83" s="35">
        <f>N('system by total'!E80)</f>
        <v>0.66666666666666663</v>
      </c>
      <c r="AD83" s="35">
        <f>N('system by total'!D80)</f>
        <v>1</v>
      </c>
      <c r="AE83" s="35">
        <f t="shared" si="0"/>
        <v>2.0000917</v>
      </c>
    </row>
    <row r="84" spans="26:31" ht="15.75" customHeight="1">
      <c r="Z84" s="35" t="str">
        <f>'system by total'!B81</f>
        <v>756</v>
      </c>
      <c r="AA84" s="35" t="str">
        <f>'system by total'!C81</f>
        <v>NAVIGATION DATA DISTRIBUTION</v>
      </c>
      <c r="AB84" s="35">
        <f>N('system by total'!H81)</f>
        <v>23</v>
      </c>
      <c r="AC84" s="35">
        <f>N('system by total'!E81)</f>
        <v>0.91304347826086951</v>
      </c>
      <c r="AD84" s="35">
        <f>N('system by total'!D81)</f>
        <v>0.91304347826086951</v>
      </c>
      <c r="AE84" s="35">
        <f t="shared" si="0"/>
        <v>2.0000916000000015</v>
      </c>
    </row>
    <row r="85" spans="26:31" ht="15.75" customHeight="1">
      <c r="Z85" s="35" t="str">
        <f>'system by total'!B82</f>
        <v>761</v>
      </c>
      <c r="AA85" s="35" t="str">
        <f>'system by total'!C82</f>
        <v>WEATHER SYSTEM</v>
      </c>
      <c r="AB85" s="35">
        <f>N('system by total'!H82)</f>
        <v>7</v>
      </c>
      <c r="AC85" s="35">
        <f>N('system by total'!E82)</f>
        <v>0.5714285714285714</v>
      </c>
      <c r="AD85" s="35">
        <f>N('system by total'!D82)</f>
        <v>0.8571428571428571</v>
      </c>
      <c r="AE85" s="35">
        <f t="shared" si="0"/>
        <v>3.0000914999999999</v>
      </c>
    </row>
    <row r="86" spans="26:31" ht="15.75" customHeight="1">
      <c r="Z86" s="35" t="str">
        <f>'system by total'!B83</f>
        <v>762</v>
      </c>
      <c r="AA86" s="35" t="str">
        <f>'system by total'!C83</f>
        <v>BNWAS</v>
      </c>
      <c r="AB86" s="35">
        <f>N('system by total'!H83)</f>
        <v>10</v>
      </c>
      <c r="AC86" s="35">
        <f>N('system by total'!E83)</f>
        <v>0.5</v>
      </c>
      <c r="AD86" s="35">
        <f>N('system by total'!D83)</f>
        <v>0.9</v>
      </c>
      <c r="AE86" s="35">
        <f t="shared" si="0"/>
        <v>5.0000913999999996</v>
      </c>
    </row>
    <row r="87" spans="26:31" ht="15.75" customHeight="1">
      <c r="Z87" s="35" t="str">
        <f>'system by total'!B84</f>
        <v>771</v>
      </c>
      <c r="AA87" s="35" t="str">
        <f>'system by total'!C84</f>
        <v>CCTV</v>
      </c>
      <c r="AB87" s="35">
        <f>N('system by total'!H84)</f>
        <v>40</v>
      </c>
      <c r="AC87" s="35">
        <f>N('system by total'!E84)</f>
        <v>0.7</v>
      </c>
      <c r="AD87" s="35">
        <f>N('system by total'!D84)</f>
        <v>0.92500000000000004</v>
      </c>
      <c r="AE87" s="35">
        <f t="shared" si="0"/>
        <v>12.000091300000001</v>
      </c>
    </row>
    <row r="88" spans="26:31" ht="15.75" customHeight="1">
      <c r="Z88" s="35" t="str">
        <f>'system by total'!B85</f>
        <v>901</v>
      </c>
      <c r="AA88" s="35" t="str">
        <f>'system by total'!C85</f>
        <v>GENERAL LIGHTING &amp; SOCKETS</v>
      </c>
      <c r="AB88" s="35">
        <f>N('system by total'!H85)</f>
        <v>381</v>
      </c>
      <c r="AC88" s="35">
        <f>N('system by total'!E85)</f>
        <v>0.98950131233595795</v>
      </c>
      <c r="AD88" s="35">
        <f>N('system by total'!D85)</f>
        <v>0.98950131233595795</v>
      </c>
      <c r="AE88" s="35">
        <f t="shared" si="0"/>
        <v>4.0000912000000213</v>
      </c>
    </row>
    <row r="89" spans="26:31" ht="15.75" customHeight="1">
      <c r="Z89" s="35" t="str">
        <f>'system by total'!B86</f>
        <v>903</v>
      </c>
      <c r="AA89" s="35" t="str">
        <f>'system by total'!C86</f>
        <v>EMERGENCY LIGHTING</v>
      </c>
      <c r="AB89" s="35">
        <f>N('system by total'!H86)</f>
        <v>173</v>
      </c>
      <c r="AC89" s="35">
        <f>N('system by total'!E86)</f>
        <v>0.97687861271676302</v>
      </c>
      <c r="AD89" s="35">
        <f>N('system by total'!D86)</f>
        <v>0.97687861271676302</v>
      </c>
      <c r="AE89" s="35">
        <f t="shared" si="0"/>
        <v>4.0000910999999979</v>
      </c>
    </row>
    <row r="90" spans="26:31" ht="15.75" customHeight="1">
      <c r="Z90" s="35" t="str">
        <f>'system by total'!B87</f>
        <v>911</v>
      </c>
      <c r="AA90" s="35" t="str">
        <f>'system by total'!C87</f>
        <v>LIGHTING CONTROL</v>
      </c>
      <c r="AB90" s="35">
        <f>N('system by total'!H87)</f>
        <v>18</v>
      </c>
      <c r="AC90" s="35">
        <f>N('system by total'!E87)</f>
        <v>0.61111111111111116</v>
      </c>
      <c r="AD90" s="35">
        <f>N('system by total'!D87)</f>
        <v>1</v>
      </c>
      <c r="AE90" s="35">
        <f t="shared" si="0"/>
        <v>7.0000909999999994</v>
      </c>
    </row>
    <row r="91" spans="26:31" ht="15.75" customHeight="1">
      <c r="Z91" s="35" t="str">
        <f>'system by total'!B88</f>
        <v>921</v>
      </c>
      <c r="AA91" s="35" t="str">
        <f>'system by total'!C88</f>
        <v>SEARCH LIGHTS</v>
      </c>
      <c r="AB91" s="35">
        <f>N('system by total'!H88)</f>
        <v>6</v>
      </c>
      <c r="AC91" s="35">
        <f>N('system by total'!E88)</f>
        <v>0.33333333333333331</v>
      </c>
      <c r="AD91" s="35">
        <f>N('system by total'!D88)</f>
        <v>1</v>
      </c>
      <c r="AE91" s="35">
        <f t="shared" si="0"/>
        <v>4.0000909</v>
      </c>
    </row>
    <row r="92" spans="26:31" ht="15.75" customHeight="1">
      <c r="Z92" s="35" t="str">
        <f>'system by total'!B89</f>
        <v>923</v>
      </c>
      <c r="AA92" s="35" t="str">
        <f>'system by total'!C89</f>
        <v>NAV LIGHTING</v>
      </c>
      <c r="AB92" s="35">
        <f>N('system by total'!H89)</f>
        <v>32</v>
      </c>
      <c r="AC92" s="35">
        <f>N('system by total'!E89)</f>
        <v>0.65625</v>
      </c>
      <c r="AD92" s="35">
        <f>N('system by total'!D89)</f>
        <v>1</v>
      </c>
      <c r="AE92" s="35">
        <f t="shared" si="0"/>
        <v>11.000090800000001</v>
      </c>
    </row>
    <row r="93" spans="26:31" ht="15.75" customHeight="1"/>
    <row r="94" spans="26:31" ht="15.75" customHeight="1"/>
    <row r="95" spans="26:31" ht="15.75" customHeight="1"/>
    <row r="96" spans="26:3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B2:M323"/>
  <sheetViews>
    <sheetView showGridLines="0" workbookViewId="0">
      <selection activeCell="D5" sqref="D5"/>
    </sheetView>
  </sheetViews>
  <sheetFormatPr defaultRowHeight="15"/>
  <cols>
    <col min="1" max="1" width="2" customWidth="1"/>
    <col min="2" max="2" width="7" customWidth="1"/>
    <col min="3" max="3" width="12" customWidth="1"/>
    <col min="4" max="4" width="16" customWidth="1"/>
    <col min="5" max="5" width="11" customWidth="1"/>
    <col min="6" max="6" width="16" customWidth="1"/>
    <col min="7" max="7" width="11" customWidth="1"/>
    <col min="8" max="8" width="12" customWidth="1"/>
    <col min="9" max="9" width="38" customWidth="1"/>
    <col min="10" max="10" width="30" customWidth="1"/>
    <col min="11" max="11" width="38" customWidth="1"/>
    <col min="12" max="12" width="30" customWidth="1"/>
    <col min="13" max="13" width="11" customWidth="1"/>
  </cols>
  <sheetData>
    <row r="2" spans="2:13" ht="30" customHeight="1">
      <c r="B2" s="206" t="s">
        <v>10670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2:13" ht="27.95" customHeight="1">
      <c r="B3" s="207" t="s">
        <v>10671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5" spans="2:13" ht="26.1" customHeight="1">
      <c r="B5" s="202" t="s">
        <v>10661</v>
      </c>
      <c r="C5" s="202"/>
      <c r="D5" s="208" t="s">
        <v>10662</v>
      </c>
      <c r="E5" s="208"/>
      <c r="F5" s="208"/>
      <c r="G5" s="208"/>
      <c r="H5" s="208"/>
      <c r="I5" s="208"/>
      <c r="J5" s="208"/>
    </row>
    <row r="6" spans="2:13">
      <c r="B6" s="202" t="s">
        <v>10672</v>
      </c>
      <c r="C6" s="202"/>
      <c r="D6" s="83" t="str">
        <f>IFERROR(INDEX('Tổng hợp phòng'!$A$6:$A$88,MATCH($D$5,'Tổng hợp phòng'!$B$6:$B$88,0)),"")</f>
        <v>4032</v>
      </c>
    </row>
    <row r="8" spans="2:13">
      <c r="B8" s="201" t="s">
        <v>10673</v>
      </c>
      <c r="C8" s="201"/>
      <c r="D8" s="201"/>
      <c r="E8" s="201"/>
      <c r="F8" s="201"/>
      <c r="G8" s="201"/>
      <c r="H8" s="201"/>
      <c r="I8" s="201"/>
    </row>
    <row r="9" spans="2:13">
      <c r="B9" s="202" t="s">
        <v>10674</v>
      </c>
      <c r="C9" s="202"/>
      <c r="D9" s="84">
        <f>SUM(Room_Calc!$C$2:$C$3000)</f>
        <v>632</v>
      </c>
    </row>
    <row r="10" spans="2:13">
      <c r="B10" s="202" t="s">
        <v>10675</v>
      </c>
      <c r="C10" s="202"/>
      <c r="D10" s="84">
        <f>COUNTIFS(Room_Calc!$C$2:$C$3000,1,Room_Calc!$D$2:$D$3000,1)</f>
        <v>478</v>
      </c>
    </row>
    <row r="11" spans="2:13">
      <c r="B11" s="202" t="s">
        <v>10676</v>
      </c>
      <c r="C11" s="202"/>
      <c r="D11" s="84">
        <f>COUNTIFS(Room_Calc!$C$2:$C$3000,1,Room_Calc!$D$2:$D$3000,0)</f>
        <v>154</v>
      </c>
    </row>
    <row r="12" spans="2:13">
      <c r="B12" s="202" t="s">
        <v>10677</v>
      </c>
      <c r="C12" s="202"/>
      <c r="D12" s="85">
        <f>IF($D$9=0,0,$D$10/$D$9)</f>
        <v>0.75632911392405067</v>
      </c>
    </row>
    <row r="13" spans="2:13" ht="33.950000000000003" customHeight="1">
      <c r="B13" s="202" t="s">
        <v>10668</v>
      </c>
      <c r="C13" s="202"/>
      <c r="D13" s="204" t="str">
        <f>IF($D$6="","Chọn phòng ở ô vàng D5",IF($D$9=0,"Phòng không có dây",IF($D$11=0,"ĐỦ DÂY – tất cả "&amp;$D$9&amp;" dây đã kéo xong","CHƯA ĐỦ – còn "&amp;$D$11&amp;" dây chưa kéo: "&amp;IF($F$17&gt;0,$B$17&amp;" ("&amp;$F$17&amp;")  ","")&amp;IF($F$18&gt;0,$B$18&amp;" ("&amp;$F$18&amp;")  ","")&amp;IF($F$19&gt;0,$B$19&amp;" ("&amp;$F$19&amp;")",""))))</f>
        <v>CHƯA ĐỦ – còn 154 dây chưa kéo: HDC (36)  NAUTICS (37)  ST (81)</v>
      </c>
      <c r="E13" s="204"/>
      <c r="F13" s="204"/>
      <c r="G13" s="204"/>
      <c r="H13" s="204"/>
      <c r="I13" s="204"/>
    </row>
    <row r="15" spans="2:13">
      <c r="B15" s="201" t="s">
        <v>10678</v>
      </c>
      <c r="C15" s="201"/>
      <c r="D15" s="201"/>
      <c r="E15" s="201"/>
      <c r="F15" s="201"/>
      <c r="G15" s="201"/>
      <c r="H15" s="201"/>
      <c r="I15" s="201"/>
    </row>
    <row r="16" spans="2:13">
      <c r="B16" s="205" t="s">
        <v>10679</v>
      </c>
      <c r="C16" s="205"/>
      <c r="D16" s="86" t="s">
        <v>10680</v>
      </c>
      <c r="E16" s="86" t="s">
        <v>10675</v>
      </c>
      <c r="F16" s="86" t="s">
        <v>10676</v>
      </c>
      <c r="G16" s="86" t="s">
        <v>10677</v>
      </c>
      <c r="H16" s="205" t="s">
        <v>10681</v>
      </c>
      <c r="I16" s="205"/>
    </row>
    <row r="17" spans="2:13">
      <c r="B17" s="202" t="s">
        <v>1300</v>
      </c>
      <c r="C17" s="202"/>
      <c r="D17" s="88">
        <f>COUNTIFS(Room_Calc!$B$2:$B$3000,$B17,Room_Calc!$C$2:$C$3000,1)</f>
        <v>182</v>
      </c>
      <c r="E17" s="88">
        <f>COUNTIFS(Room_Calc!$B$2:$B$3000,$B17,Room_Calc!$C$2:$C$3000,1,Room_Calc!$D$2:$D$3000,1)</f>
        <v>146</v>
      </c>
      <c r="F17" s="88">
        <f>D17-E17</f>
        <v>36</v>
      </c>
      <c r="G17" s="89">
        <f>IF(D17=0,0,E17/D17)</f>
        <v>0.80219780219780223</v>
      </c>
      <c r="H17" s="203" t="str">
        <f>IF(D17=0,"Không có dây",IF(F17=0,"Đã kéo đủ","Chưa xong – còn "&amp;F17&amp;" dây"))</f>
        <v>Chưa xong – còn 36 dây</v>
      </c>
      <c r="I17" s="203"/>
    </row>
    <row r="18" spans="2:13">
      <c r="B18" s="202" t="s">
        <v>1304</v>
      </c>
      <c r="C18" s="202"/>
      <c r="D18" s="88">
        <f>COUNTIFS(Room_Calc!$B$2:$B$3000,$B18,Room_Calc!$C$2:$C$3000,1)</f>
        <v>205</v>
      </c>
      <c r="E18" s="88">
        <f>COUNTIFS(Room_Calc!$B$2:$B$3000,$B18,Room_Calc!$C$2:$C$3000,1,Room_Calc!$D$2:$D$3000,1)</f>
        <v>168</v>
      </c>
      <c r="F18" s="88">
        <f>D18-E18</f>
        <v>37</v>
      </c>
      <c r="G18" s="89">
        <f>IF(D18=0,0,E18/D18)</f>
        <v>0.81951219512195117</v>
      </c>
      <c r="H18" s="203" t="str">
        <f>IF(D18=0,"Không có dây",IF(F18=0,"Đã kéo đủ","Chưa xong – còn "&amp;F18&amp;" dây"))</f>
        <v>Chưa xong – còn 37 dây</v>
      </c>
      <c r="I18" s="203"/>
    </row>
    <row r="19" spans="2:13">
      <c r="B19" s="202" t="s">
        <v>1308</v>
      </c>
      <c r="C19" s="202"/>
      <c r="D19" s="88">
        <f>COUNTIFS(Room_Calc!$B$2:$B$3000,$B19,Room_Calc!$C$2:$C$3000,1)</f>
        <v>245</v>
      </c>
      <c r="E19" s="88">
        <f>COUNTIFS(Room_Calc!$B$2:$B$3000,$B19,Room_Calc!$C$2:$C$3000,1,Room_Calc!$D$2:$D$3000,1)</f>
        <v>164</v>
      </c>
      <c r="F19" s="88">
        <f>D19-E19</f>
        <v>81</v>
      </c>
      <c r="G19" s="89">
        <f>IF(D19=0,0,E19/D19)</f>
        <v>0.66938775510204085</v>
      </c>
      <c r="H19" s="203" t="str">
        <f>IF(D19=0,"Không có dây",IF(F19=0,"Đã kéo đủ","Chưa xong – còn "&amp;F19&amp;" dây"))</f>
        <v>Chưa xong – còn 81 dây</v>
      </c>
      <c r="I19" s="203"/>
    </row>
    <row r="20" spans="2:13">
      <c r="B20" s="199" t="s">
        <v>10682</v>
      </c>
      <c r="C20" s="199"/>
      <c r="D20" s="90">
        <f>SUM(D17:D19)</f>
        <v>632</v>
      </c>
      <c r="E20" s="90">
        <f>SUM(E17:E19)</f>
        <v>478</v>
      </c>
      <c r="F20" s="90">
        <f>SUM(F17:F19)</f>
        <v>154</v>
      </c>
      <c r="G20" s="91">
        <f>IF(D20=0,0,E20/D20)</f>
        <v>0.75632911392405067</v>
      </c>
      <c r="H20" s="199" t="str">
        <f>IF(D20=D9,"Khớp với tổng số dây phòng","Lệch – có dây thuộc nhà thầu khác")</f>
        <v>Khớp với tổng số dây phòng</v>
      </c>
      <c r="I20" s="199"/>
    </row>
    <row r="21" spans="2:13">
      <c r="B21" s="200" t="str">
        <f>IF($D$11&gt;300,"LƯU Ý: có "&amp;$D$11&amp;" dây chưa kéo nhưng bảng chỉ hiển thị 300 dòng đầu – kéo công thức xuống thêm để xem đủ.","")</f>
        <v/>
      </c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</row>
    <row r="22" spans="2:13">
      <c r="B22" s="201" t="str">
        <f>"DANH SÁCH DÂY CHƯA KÉO"&amp;IF($D$6="","",": "&amp;$D$5)</f>
        <v>DANH SÁCH DÂY CHƯA KÉO: 4032 - WHEELHOUSE / TIMONERIE</v>
      </c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</row>
    <row r="23" spans="2:13" ht="32.1" customHeight="1">
      <c r="B23" s="86" t="s">
        <v>10683</v>
      </c>
      <c r="C23" s="86" t="s">
        <v>10679</v>
      </c>
      <c r="D23" s="86" t="s">
        <v>1</v>
      </c>
      <c r="E23" s="86" t="s">
        <v>0</v>
      </c>
      <c r="F23" s="86" t="s">
        <v>6</v>
      </c>
      <c r="G23" s="86" t="s">
        <v>10684</v>
      </c>
      <c r="H23" s="86" t="s">
        <v>10685</v>
      </c>
      <c r="I23" s="86" t="s">
        <v>10686</v>
      </c>
      <c r="J23" s="86" t="s">
        <v>10687</v>
      </c>
      <c r="K23" s="86" t="s">
        <v>10688</v>
      </c>
      <c r="L23" s="86" t="s">
        <v>10689</v>
      </c>
      <c r="M23" s="86" t="s">
        <v>10690</v>
      </c>
    </row>
    <row r="24" spans="2:13">
      <c r="B24" s="92">
        <f>IF(ROWS($B$24:B24)&lt;=$D$11,ROWS($B$24:B24),"")</f>
        <v>1</v>
      </c>
      <c r="C24" s="92" t="str">
        <f>IF($B24="","",INDEX(Consolidated!$A:$A,$M24))</f>
        <v>HDC</v>
      </c>
      <c r="D24" s="93" t="str">
        <f>IF($B24="","",INDEX(Consolidated!$C:$C,$M24))</f>
        <v>101.2W0028</v>
      </c>
      <c r="E24" s="92" t="str">
        <f>IF($B24="","",INDEX(Consolidated!$B:$B,$M24))</f>
        <v>101.2</v>
      </c>
      <c r="F24" s="93" t="str">
        <f>IF($B24="","",INDEX(Consolidated!$H:$H,$M24))</f>
        <v>C+FR+SH 2X1.5</v>
      </c>
      <c r="G24" s="92" t="str">
        <f>IF($B24="","",IF(INDEX(Consolidated!$D:$D,$M24)=1,"Đã cắt","Chưa cắt"))</f>
        <v>Đã cắt</v>
      </c>
      <c r="H24" s="92" t="str">
        <f>IF($B24="","",INDEX(Consolidated!$J:$J,$M24))</f>
        <v>57.43</v>
      </c>
      <c r="I24" s="93" t="str">
        <f>IF($B24="","",INDEX(Consolidated!$M:$M,$M24))</f>
        <v>42DF.7 CENTRAL CONSOLE</v>
      </c>
      <c r="J24" s="93" t="str">
        <f>IF($B24="","",INDEX(Consolidated!$O:$O,$M24))</f>
        <v>WHEELHOUSE / TIMONERIE</v>
      </c>
      <c r="K24" s="93" t="str">
        <f>IF($B24="","",INDEX(Consolidated!$Q:$Q,$M24))</f>
        <v>DIESEL GENERATOR AFT PANEL</v>
      </c>
      <c r="L24" s="93" t="str">
        <f>IF($B24="","",INDEX(Consolidated!$T:$T,$M24))</f>
        <v>ENGINE ROOM / SALLE DES MACHINES</v>
      </c>
      <c r="M24" s="94">
        <f>IF($B24="","",MATCH($B24,Room_Calc!$E$2:$E$3000,0)+1)</f>
        <v>24</v>
      </c>
    </row>
    <row r="25" spans="2:13">
      <c r="B25" s="92">
        <f>IF(ROWS($B$24:B25)&lt;=$D$11,ROWS($B$24:B25),"")</f>
        <v>2</v>
      </c>
      <c r="C25" s="92" t="str">
        <f>IF($B25="","",INDEX(Consolidated!$A:$A,$M25))</f>
        <v>HDC</v>
      </c>
      <c r="D25" s="93" t="str">
        <f>IF($B25="","",INDEX(Consolidated!$C:$C,$M25))</f>
        <v>101.2W0029</v>
      </c>
      <c r="E25" s="92" t="str">
        <f>IF($B25="","",INDEX(Consolidated!$B:$B,$M25))</f>
        <v>101.2</v>
      </c>
      <c r="F25" s="93" t="str">
        <f>IF($B25="","",INDEX(Consolidated!$H:$H,$M25))</f>
        <v>C+SH 3X2.5</v>
      </c>
      <c r="G25" s="92" t="str">
        <f>IF($B25="","",IF(INDEX(Consolidated!$D:$D,$M25)=1,"Đã cắt","Chưa cắt"))</f>
        <v>Đã cắt</v>
      </c>
      <c r="H25" s="92" t="str">
        <f>IF($B25="","",INDEX(Consolidated!$J:$J,$M25))</f>
        <v>57.43</v>
      </c>
      <c r="I25" s="93" t="str">
        <f>IF($B25="","",INDEX(Consolidated!$M:$M,$M25))</f>
        <v>42DF.7 CENTRAL CONSOLE</v>
      </c>
      <c r="J25" s="93" t="str">
        <f>IF($B25="","",INDEX(Consolidated!$O:$O,$M25))</f>
        <v>WHEELHOUSE / TIMONERIE</v>
      </c>
      <c r="K25" s="93" t="str">
        <f>IF($B25="","",INDEX(Consolidated!$Q:$Q,$M25))</f>
        <v>DIESEL GENERATOR AFT PANEL</v>
      </c>
      <c r="L25" s="93" t="str">
        <f>IF($B25="","",INDEX(Consolidated!$T:$T,$M25))</f>
        <v>ENGINE ROOM / SALLE DES MACHINES</v>
      </c>
      <c r="M25" s="94">
        <f>IF($B25="","",MATCH($B25,Room_Calc!$E$2:$E$3000,0)+1)</f>
        <v>25</v>
      </c>
    </row>
    <row r="26" spans="2:13">
      <c r="B26" s="92">
        <f>IF(ROWS($B$24:B26)&lt;=$D$11,ROWS($B$24:B26),"")</f>
        <v>3</v>
      </c>
      <c r="C26" s="92" t="str">
        <f>IF($B26="","",INDEX(Consolidated!$A:$A,$M26))</f>
        <v>HDC</v>
      </c>
      <c r="D26" s="93" t="str">
        <f>IF($B26="","",INDEX(Consolidated!$C:$C,$M26))</f>
        <v>133W0013</v>
      </c>
      <c r="E26" s="92" t="str">
        <f>IF($B26="","",INDEX(Consolidated!$B:$B,$M26))</f>
        <v>133</v>
      </c>
      <c r="F26" s="93" t="str">
        <f>IF($B26="","",INDEX(Consolidated!$H:$H,$M26))</f>
        <v>C+FR+SH 3X4</v>
      </c>
      <c r="G26" s="92" t="str">
        <f>IF($B26="","",IF(INDEX(Consolidated!$D:$D,$M26)=1,"Đã cắt","Chưa cắt"))</f>
        <v>Đã cắt</v>
      </c>
      <c r="H26" s="92" t="str">
        <f>IF($B26="","",INDEX(Consolidated!$J:$J,$M26))</f>
        <v>72.53</v>
      </c>
      <c r="I26" s="93" t="str">
        <f>IF($B26="","",INDEX(Consolidated!$M:$M,$M26))</f>
        <v>12EP0.2 EMERGENCY SWITCHBOARD CONSUMERS 3X230V 50HZ</v>
      </c>
      <c r="J26" s="93" t="str">
        <f>IF($B26="","",INDEX(Consolidated!$O:$O,$M26))</f>
        <v>EMG. GENSET / GROUPE DE SECOURS</v>
      </c>
      <c r="K26" s="93" t="str">
        <f>IF($B26="","",INDEX(Consolidated!$Q:$Q,$M26))</f>
        <v>"16NA" 230VAC NAUTICAL DISTRIBUTION PANEL</v>
      </c>
      <c r="L26" s="93" t="str">
        <f>IF($B26="","",INDEX(Consolidated!$T:$T,$M26))</f>
        <v>WHEELHOUSE / TIMONERIE</v>
      </c>
      <c r="M26" s="94">
        <f>IF($B26="","",MATCH($B26,Room_Calc!$E$2:$E$3000,0)+1)</f>
        <v>85</v>
      </c>
    </row>
    <row r="27" spans="2:13">
      <c r="B27" s="92">
        <f>IF(ROWS($B$24:B27)&lt;=$D$11,ROWS($B$24:B27),"")</f>
        <v>4</v>
      </c>
      <c r="C27" s="92" t="str">
        <f>IF($B27="","",INDEX(Consolidated!$A:$A,$M27))</f>
        <v>HDC</v>
      </c>
      <c r="D27" s="93" t="str">
        <f>IF($B27="","",INDEX(Consolidated!$C:$C,$M27))</f>
        <v>136W0042</v>
      </c>
      <c r="E27" s="92" t="str">
        <f>IF($B27="","",INDEX(Consolidated!$B:$B,$M27))</f>
        <v>136</v>
      </c>
      <c r="F27" s="93" t="str">
        <f>IF($B27="","",INDEX(Consolidated!$H:$H,$M27))</f>
        <v>C 1X35</v>
      </c>
      <c r="G27" s="92" t="str">
        <f>IF($B27="","",IF(INDEX(Consolidated!$D:$D,$M27)=1,"Đã cắt","Chưa cắt"))</f>
        <v>Đã cắt</v>
      </c>
      <c r="H27" s="92" t="str">
        <f>IF($B27="","",INDEX(Consolidated!$J:$J,$M27))</f>
        <v>13.36</v>
      </c>
      <c r="I27" s="93" t="str">
        <f>IF($B27="","",INDEX(Consolidated!$M:$M,$M27))</f>
        <v>"14E5" 24VDC WHEELHOUSE DISTRIBUTION PANEL</v>
      </c>
      <c r="J27" s="93" t="str">
        <f>IF($B27="","",INDEX(Consolidated!$O:$O,$M27))</f>
        <v>WHEELHOUSE / TIMONERIE</v>
      </c>
      <c r="K27" s="93" t="str">
        <f>IF($B27="","",INDEX(Consolidated!$Q:$Q,$M27))</f>
        <v>NAUTICAL BATTERY CHARGER NO.1</v>
      </c>
      <c r="L27" s="93" t="str">
        <f>IF($B27="","",INDEX(Consolidated!$T:$T,$M27))</f>
        <v>TEHNICAL FLOOR WHEELHOUSE / TIMONERIE PLANCHER TECHNIQUE</v>
      </c>
      <c r="M27" s="94">
        <f>IF($B27="","",MATCH($B27,Room_Calc!$E$2:$E$3000,0)+1)</f>
        <v>92</v>
      </c>
    </row>
    <row r="28" spans="2:13">
      <c r="B28" s="92">
        <f>IF(ROWS($B$24:B28)&lt;=$D$11,ROWS($B$24:B28),"")</f>
        <v>5</v>
      </c>
      <c r="C28" s="92" t="str">
        <f>IF($B28="","",INDEX(Consolidated!$A:$A,$M28))</f>
        <v>HDC</v>
      </c>
      <c r="D28" s="93" t="str">
        <f>IF($B28="","",INDEX(Consolidated!$C:$C,$M28))</f>
        <v>136W0043</v>
      </c>
      <c r="E28" s="92" t="str">
        <f>IF($B28="","",INDEX(Consolidated!$B:$B,$M28))</f>
        <v>136</v>
      </c>
      <c r="F28" s="93" t="str">
        <f>IF($B28="","",INDEX(Consolidated!$H:$H,$M28))</f>
        <v>C 1X35</v>
      </c>
      <c r="G28" s="92" t="str">
        <f>IF($B28="","",IF(INDEX(Consolidated!$D:$D,$M28)=1,"Đã cắt","Chưa cắt"))</f>
        <v>Đã cắt</v>
      </c>
      <c r="H28" s="92" t="str">
        <f>IF($B28="","",INDEX(Consolidated!$J:$J,$M28))</f>
        <v>13.36</v>
      </c>
      <c r="I28" s="93" t="str">
        <f>IF($B28="","",INDEX(Consolidated!$M:$M,$M28))</f>
        <v>"14E5" 24VDC WHEELHOUSE DISTRIBUTION PANEL</v>
      </c>
      <c r="J28" s="93" t="str">
        <f>IF($B28="","",INDEX(Consolidated!$O:$O,$M28))</f>
        <v>WHEELHOUSE / TIMONERIE</v>
      </c>
      <c r="K28" s="93" t="str">
        <f>IF($B28="","",INDEX(Consolidated!$Q:$Q,$M28))</f>
        <v>NAUTICAL BATTERY CHARGER NO.1</v>
      </c>
      <c r="L28" s="93" t="str">
        <f>IF($B28="","",INDEX(Consolidated!$T:$T,$M28))</f>
        <v>TEHNICAL FLOOR WHEELHOUSE / TIMONERIE PLANCHER TECHNIQUE</v>
      </c>
      <c r="M28" s="94">
        <f>IF($B28="","",MATCH($B28,Room_Calc!$E$2:$E$3000,0)+1)</f>
        <v>93</v>
      </c>
    </row>
    <row r="29" spans="2:13">
      <c r="B29" s="92">
        <f>IF(ROWS($B$24:B29)&lt;=$D$11,ROWS($B$24:B29),"")</f>
        <v>6</v>
      </c>
      <c r="C29" s="92" t="str">
        <f>IF($B29="","",INDEX(Consolidated!$A:$A,$M29))</f>
        <v>HDC</v>
      </c>
      <c r="D29" s="93" t="str">
        <f>IF($B29="","",INDEX(Consolidated!$C:$C,$M29))</f>
        <v>136W0044</v>
      </c>
      <c r="E29" s="92" t="str">
        <f>IF($B29="","",INDEX(Consolidated!$B:$B,$M29))</f>
        <v>136</v>
      </c>
      <c r="F29" s="93" t="str">
        <f>IF($B29="","",INDEX(Consolidated!$H:$H,$M29))</f>
        <v>C 1X35</v>
      </c>
      <c r="G29" s="92" t="str">
        <f>IF($B29="","",IF(INDEX(Consolidated!$D:$D,$M29)=1,"Đã cắt","Chưa cắt"))</f>
        <v>Đã cắt</v>
      </c>
      <c r="H29" s="92" t="str">
        <f>IF($B29="","",INDEX(Consolidated!$J:$J,$M29))</f>
        <v>13.36</v>
      </c>
      <c r="I29" s="93" t="str">
        <f>IF($B29="","",INDEX(Consolidated!$M:$M,$M29))</f>
        <v>"14E5" 24VDC WHEELHOUSE DISTRIBUTION PANEL</v>
      </c>
      <c r="J29" s="93" t="str">
        <f>IF($B29="","",INDEX(Consolidated!$O:$O,$M29))</f>
        <v>WHEELHOUSE / TIMONERIE</v>
      </c>
      <c r="K29" s="93" t="str">
        <f>IF($B29="","",INDEX(Consolidated!$Q:$Q,$M29))</f>
        <v>NAUTICAL BATTERY CHARGER NO.2 INSTRUMENTS ROOM</v>
      </c>
      <c r="L29" s="93" t="str">
        <f>IF($B29="","",INDEX(Consolidated!$T:$T,$M29))</f>
        <v>TEHNICAL FLOOR WHEELHOUSE / TIMONERIE PLANCHER TECHNIQUE</v>
      </c>
      <c r="M29" s="94">
        <f>IF($B29="","",MATCH($B29,Room_Calc!$E$2:$E$3000,0)+1)</f>
        <v>94</v>
      </c>
    </row>
    <row r="30" spans="2:13">
      <c r="B30" s="92">
        <f>IF(ROWS($B$24:B30)&lt;=$D$11,ROWS($B$24:B30),"")</f>
        <v>7</v>
      </c>
      <c r="C30" s="92" t="str">
        <f>IF($B30="","",INDEX(Consolidated!$A:$A,$M30))</f>
        <v>HDC</v>
      </c>
      <c r="D30" s="93" t="str">
        <f>IF($B30="","",INDEX(Consolidated!$C:$C,$M30))</f>
        <v>136W0045</v>
      </c>
      <c r="E30" s="92" t="str">
        <f>IF($B30="","",INDEX(Consolidated!$B:$B,$M30))</f>
        <v>136</v>
      </c>
      <c r="F30" s="93" t="str">
        <f>IF($B30="","",INDEX(Consolidated!$H:$H,$M30))</f>
        <v>C 1X35</v>
      </c>
      <c r="G30" s="92" t="str">
        <f>IF($B30="","",IF(INDEX(Consolidated!$D:$D,$M30)=1,"Đã cắt","Chưa cắt"))</f>
        <v>Đã cắt</v>
      </c>
      <c r="H30" s="92" t="str">
        <f>IF($B30="","",INDEX(Consolidated!$J:$J,$M30))</f>
        <v>13.36</v>
      </c>
      <c r="I30" s="93" t="str">
        <f>IF($B30="","",INDEX(Consolidated!$M:$M,$M30))</f>
        <v>"14E5" 24VDC WHEELHOUSE DISTRIBUTION PANEL</v>
      </c>
      <c r="J30" s="93" t="str">
        <f>IF($B30="","",INDEX(Consolidated!$O:$O,$M30))</f>
        <v>WHEELHOUSE / TIMONERIE</v>
      </c>
      <c r="K30" s="93" t="str">
        <f>IF($B30="","",INDEX(Consolidated!$Q:$Q,$M30))</f>
        <v>NAUTICAL BATTERY CHARGER NO.2 INSTRUMENTS ROOM</v>
      </c>
      <c r="L30" s="93" t="str">
        <f>IF($B30="","",INDEX(Consolidated!$T:$T,$M30))</f>
        <v>TEHNICAL FLOOR WHEELHOUSE / TIMONERIE PLANCHER TECHNIQUE</v>
      </c>
      <c r="M30" s="94">
        <f>IF($B30="","",MATCH($B30,Room_Calc!$E$2:$E$3000,0)+1)</f>
        <v>95</v>
      </c>
    </row>
    <row r="31" spans="2:13">
      <c r="B31" s="92">
        <f>IF(ROWS($B$24:B31)&lt;=$D$11,ROWS($B$24:B31),"")</f>
        <v>8</v>
      </c>
      <c r="C31" s="92" t="str">
        <f>IF($B31="","",INDEX(Consolidated!$A:$A,$M31))</f>
        <v>HDC</v>
      </c>
      <c r="D31" s="93" t="str">
        <f>IF($B31="","",INDEX(Consolidated!$C:$C,$M31))</f>
        <v>152W0049</v>
      </c>
      <c r="E31" s="92" t="str">
        <f>IF($B31="","",INDEX(Consolidated!$B:$B,$M31))</f>
        <v>152</v>
      </c>
      <c r="F31" s="93" t="str">
        <f>IF($B31="","",INDEX(Consolidated!$H:$H,$M31))</f>
        <v>FLEX 1X95</v>
      </c>
      <c r="G31" s="92" t="str">
        <f>IF($B31="","",IF(INDEX(Consolidated!$D:$D,$M31)=1,"Đã cắt","Chưa cắt"))</f>
        <v>Đã cắt</v>
      </c>
      <c r="H31" s="92" t="str">
        <f>IF($B31="","",INDEX(Consolidated!$J:$J,$M31))</f>
        <v>12.72</v>
      </c>
      <c r="I31" s="93" t="str">
        <f>IF($B31="","",INDEX(Consolidated!$M:$M,$M31))</f>
        <v>"14E5" 24VDC WHEELHOUSE DISTRIBUTION PANEL</v>
      </c>
      <c r="J31" s="93" t="str">
        <f>IF($B31="","",INDEX(Consolidated!$O:$O,$M31))</f>
        <v>WHEELHOUSE / TIMONERIE</v>
      </c>
      <c r="K31" s="93" t="str">
        <f>IF($B31="","",INDEX(Consolidated!$Q:$Q,$M31))</f>
        <v>24 VDC NAUTICAL BATTERY CHEST</v>
      </c>
      <c r="L31" s="93" t="str">
        <f>IF($B31="","",INDEX(Consolidated!$T:$T,$M31))</f>
        <v>TEHNICAL FLOOR WHEELHOUSE / TIMONERIE PLANCHER TECHNIQUE</v>
      </c>
      <c r="M31" s="94">
        <f>IF($B31="","",MATCH($B31,Room_Calc!$E$2:$E$3000,0)+1)</f>
        <v>106</v>
      </c>
    </row>
    <row r="32" spans="2:13">
      <c r="B32" s="92">
        <f>IF(ROWS($B$24:B32)&lt;=$D$11,ROWS($B$24:B32),"")</f>
        <v>9</v>
      </c>
      <c r="C32" s="92" t="str">
        <f>IF($B32="","",INDEX(Consolidated!$A:$A,$M32))</f>
        <v>HDC</v>
      </c>
      <c r="D32" s="93" t="str">
        <f>IF($B32="","",INDEX(Consolidated!$C:$C,$M32))</f>
        <v>152W0050</v>
      </c>
      <c r="E32" s="92" t="str">
        <f>IF($B32="","",INDEX(Consolidated!$B:$B,$M32))</f>
        <v>152</v>
      </c>
      <c r="F32" s="93" t="str">
        <f>IF($B32="","",INDEX(Consolidated!$H:$H,$M32))</f>
        <v>FLEX 1X95</v>
      </c>
      <c r="G32" s="92" t="str">
        <f>IF($B32="","",IF(INDEX(Consolidated!$D:$D,$M32)=1,"Đã cắt","Chưa cắt"))</f>
        <v>Đã cắt</v>
      </c>
      <c r="H32" s="92" t="str">
        <f>IF($B32="","",INDEX(Consolidated!$J:$J,$M32))</f>
        <v>12.72</v>
      </c>
      <c r="I32" s="93" t="str">
        <f>IF($B32="","",INDEX(Consolidated!$M:$M,$M32))</f>
        <v>"14E5" 24VDC WHEELHOUSE DISTRIBUTION PANEL</v>
      </c>
      <c r="J32" s="93" t="str">
        <f>IF($B32="","",INDEX(Consolidated!$O:$O,$M32))</f>
        <v>WHEELHOUSE / TIMONERIE</v>
      </c>
      <c r="K32" s="93" t="str">
        <f>IF($B32="","",INDEX(Consolidated!$Q:$Q,$M32))</f>
        <v>24 VDC NAUTICAL BATTERY CHEST</v>
      </c>
      <c r="L32" s="93" t="str">
        <f>IF($B32="","",INDEX(Consolidated!$T:$T,$M32))</f>
        <v>TEHNICAL FLOOR WHEELHOUSE / TIMONERIE PLANCHER TECHNIQUE</v>
      </c>
      <c r="M32" s="94">
        <f>IF($B32="","",MATCH($B32,Room_Calc!$E$2:$E$3000,0)+1)</f>
        <v>107</v>
      </c>
    </row>
    <row r="33" spans="2:13">
      <c r="B33" s="92">
        <f>IF(ROWS($B$24:B33)&lt;=$D$11,ROWS($B$24:B33),"")</f>
        <v>10</v>
      </c>
      <c r="C33" s="92" t="str">
        <f>IF($B33="","",INDEX(Consolidated!$A:$A,$M33))</f>
        <v>HDC</v>
      </c>
      <c r="D33" s="93" t="str">
        <f>IF($B33="","",INDEX(Consolidated!$C:$C,$M33))</f>
        <v>201W0134</v>
      </c>
      <c r="E33" s="92" t="str">
        <f>IF($B33="","",INDEX(Consolidated!$B:$B,$M33))</f>
        <v>201</v>
      </c>
      <c r="F33" s="93" t="str">
        <f>IF($B33="","",INDEX(Consolidated!$H:$H,$M33))</f>
        <v>C+FR+SH 2X1.5</v>
      </c>
      <c r="G33" s="92" t="str">
        <f>IF($B33="","",IF(INDEX(Consolidated!$D:$D,$M33)=1,"Đã cắt","Chưa cắt"))</f>
        <v>Đã cắt</v>
      </c>
      <c r="H33" s="92" t="str">
        <f>IF($B33="","",INDEX(Consolidated!$J:$J,$M33))</f>
        <v>25</v>
      </c>
      <c r="I33" s="93" t="str">
        <f>IF($B33="","",INDEX(Consolidated!$M:$M,$M33))</f>
        <v>42DF.7 CENTRAL CONSOLE</v>
      </c>
      <c r="J33" s="93" t="str">
        <f>IF($B33="","",INDEX(Consolidated!$O:$O,$M33))</f>
        <v>WHEELHOUSE / TIMONERIE</v>
      </c>
      <c r="K33" s="93" t="str">
        <f>IF($B33="","",INDEX(Consolidated!$Q:$Q,$M33))</f>
        <v>ALARM SOUNDER SONF1DC024MA0M1R</v>
      </c>
      <c r="L33" s="93" t="str">
        <f>IF($B33="","",INDEX(Consolidated!$T:$T,$M33))</f>
        <v>CO2 ROOM</v>
      </c>
      <c r="M33" s="94">
        <f>IF($B33="","",MATCH($B33,Room_Calc!$E$2:$E$3000,0)+1)</f>
        <v>117</v>
      </c>
    </row>
    <row r="34" spans="2:13">
      <c r="B34" s="92">
        <f>IF(ROWS($B$24:B34)&lt;=$D$11,ROWS($B$24:B34),"")</f>
        <v>11</v>
      </c>
      <c r="C34" s="92" t="str">
        <f>IF($B34="","",INDEX(Consolidated!$A:$A,$M34))</f>
        <v>HDC</v>
      </c>
      <c r="D34" s="93" t="str">
        <f>IF($B34="","",INDEX(Consolidated!$C:$C,$M34))</f>
        <v>222W0101</v>
      </c>
      <c r="E34" s="92" t="str">
        <f>IF($B34="","",INDEX(Consolidated!$B:$B,$M34))</f>
        <v>222</v>
      </c>
      <c r="F34" s="93" t="str">
        <f>IF($B34="","",INDEX(Consolidated!$H:$H,$M34))</f>
        <v>C+FR+SH 2X1.5</v>
      </c>
      <c r="G34" s="92" t="str">
        <f>IF($B34="","",IF(INDEX(Consolidated!$D:$D,$M34)=1,"Đã cắt","Chưa cắt"))</f>
        <v>Đã cắt</v>
      </c>
      <c r="H34" s="92" t="str">
        <f>IF($B34="","",INDEX(Consolidated!$J:$J,$M34))</f>
        <v>33.24</v>
      </c>
      <c r="I34" s="93" t="str">
        <f>IF($B34="","",INDEX(Consolidated!$M:$M,$M34))</f>
        <v>42DF.6 SB RIGHT</v>
      </c>
      <c r="J34" s="93" t="str">
        <f>IF($B34="","",INDEX(Consolidated!$O:$O,$M34))</f>
        <v>WHEELHOUSE / TIMONERIE</v>
      </c>
      <c r="K34" s="93" t="str">
        <f>IF($B34="","",INDEX(Consolidated!$Q:$Q,$M34))</f>
        <v>ALARM SOUNDER (SONF1DC024MA0M1R)</v>
      </c>
      <c r="L34" s="93" t="str">
        <f>IF($B34="","",INDEX(Consolidated!$T:$T,$M34))</f>
        <v>ALLEWAY / COURSIVE</v>
      </c>
      <c r="M34" s="94">
        <f>IF($B34="","",MATCH($B34,Room_Calc!$E$2:$E$3000,0)+1)</f>
        <v>271</v>
      </c>
    </row>
    <row r="35" spans="2:13">
      <c r="B35" s="92">
        <f>IF(ROWS($B$24:B35)&lt;=$D$11,ROWS($B$24:B35),"")</f>
        <v>12</v>
      </c>
      <c r="C35" s="92" t="str">
        <f>IF($B35="","",INDEX(Consolidated!$A:$A,$M35))</f>
        <v>HDC</v>
      </c>
      <c r="D35" s="93" t="str">
        <f>IF($B35="","",INDEX(Consolidated!$C:$C,$M35))</f>
        <v>222W0108</v>
      </c>
      <c r="E35" s="92" t="str">
        <f>IF($B35="","",INDEX(Consolidated!$B:$B,$M35))</f>
        <v>222</v>
      </c>
      <c r="F35" s="93" t="str">
        <f>IF($B35="","",INDEX(Consolidated!$H:$H,$M35))</f>
        <v>C+FR+SH 3X1.5</v>
      </c>
      <c r="G35" s="92" t="str">
        <f>IF($B35="","",IF(INDEX(Consolidated!$D:$D,$M35)=1,"Đã cắt","Chưa cắt"))</f>
        <v>Đã cắt</v>
      </c>
      <c r="H35" s="92" t="str">
        <f>IF($B35="","",INDEX(Consolidated!$J:$J,$M35))</f>
        <v>39.91</v>
      </c>
      <c r="I35" s="93" t="str">
        <f>IF($B35="","",INDEX(Consolidated!$M:$M,$M35))</f>
        <v>12EP0.2 EMERGENCY SWITCHBOARD CONSUMERS 3X230V 50HZ</v>
      </c>
      <c r="J35" s="93" t="str">
        <f>IF($B35="","",INDEX(Consolidated!$O:$O,$M35))</f>
        <v>EMG. GENSET / GROUPE DE SECOURS</v>
      </c>
      <c r="K35" s="93" t="str">
        <f>IF($B35="","",INDEX(Consolidated!$Q:$Q,$M35))</f>
        <v>42DF.6 SB RIGHT</v>
      </c>
      <c r="L35" s="93" t="str">
        <f>IF($B35="","",INDEX(Consolidated!$T:$T,$M35))</f>
        <v>WHEELHOUSE / TIMONERIE</v>
      </c>
      <c r="M35" s="94">
        <f>IF($B35="","",MATCH($B35,Room_Calc!$E$2:$E$3000,0)+1)</f>
        <v>276</v>
      </c>
    </row>
    <row r="36" spans="2:13">
      <c r="B36" s="92">
        <f>IF(ROWS($B$24:B36)&lt;=$D$11,ROWS($B$24:B36),"")</f>
        <v>13</v>
      </c>
      <c r="C36" s="92" t="str">
        <f>IF($B36="","",INDEX(Consolidated!$A:$A,$M36))</f>
        <v>HDC</v>
      </c>
      <c r="D36" s="93" t="str">
        <f>IF($B36="","",INDEX(Consolidated!$C:$C,$M36))</f>
        <v>222W0110</v>
      </c>
      <c r="E36" s="92" t="str">
        <f>IF($B36="","",INDEX(Consolidated!$B:$B,$M36))</f>
        <v>222</v>
      </c>
      <c r="F36" s="93" t="str">
        <f>IF($B36="","",INDEX(Consolidated!$H:$H,$M36))</f>
        <v>C+FR+SH 2X1.5</v>
      </c>
      <c r="G36" s="92" t="str">
        <f>IF($B36="","",IF(INDEX(Consolidated!$D:$D,$M36)=1,"Đã cắt","Chưa cắt"))</f>
        <v>Đã cắt</v>
      </c>
      <c r="H36" s="92" t="str">
        <f>IF($B36="","",INDEX(Consolidated!$J:$J,$M36))</f>
        <v>20.87</v>
      </c>
      <c r="I36" s="93" t="str">
        <f>IF($B36="","",INDEX(Consolidated!$M:$M,$M36))</f>
        <v>42DF.6 SB RIGHT</v>
      </c>
      <c r="J36" s="93" t="str">
        <f>IF($B36="","",INDEX(Consolidated!$O:$O,$M36))</f>
        <v>WHEELHOUSE / TIMONERIE</v>
      </c>
      <c r="K36" s="93" t="str">
        <f>IF($B36="","",INDEX(Consolidated!$Q:$Q,$M36))</f>
        <v>ALARM SOUNDER (SONF1DC024MA0M1R)</v>
      </c>
      <c r="L36" s="93" t="str">
        <f>IF($B36="","",INDEX(Consolidated!$T:$T,$M36))</f>
        <v>GARBAGE ROOM / LOCAL DECHETS</v>
      </c>
      <c r="M36" s="94">
        <f>IF($B36="","",MATCH($B36,Room_Calc!$E$2:$E$3000,0)+1)</f>
        <v>278</v>
      </c>
    </row>
    <row r="37" spans="2:13">
      <c r="B37" s="92">
        <f>IF(ROWS($B$24:B37)&lt;=$D$11,ROWS($B$24:B37),"")</f>
        <v>14</v>
      </c>
      <c r="C37" s="92" t="str">
        <f>IF($B37="","",INDEX(Consolidated!$A:$A,$M37))</f>
        <v>HDC</v>
      </c>
      <c r="D37" s="93" t="str">
        <f>IF($B37="","",INDEX(Consolidated!$C:$C,$M37))</f>
        <v>222W0117</v>
      </c>
      <c r="E37" s="92" t="str">
        <f>IF($B37="","",INDEX(Consolidated!$B:$B,$M37))</f>
        <v>222</v>
      </c>
      <c r="F37" s="93" t="str">
        <f>IF($B37="","",INDEX(Consolidated!$H:$H,$M37))</f>
        <v>C+FR+SH 3X1.5</v>
      </c>
      <c r="G37" s="92" t="str">
        <f>IF($B37="","",IF(INDEX(Consolidated!$D:$D,$M37)=1,"Đã cắt","Chưa cắt"))</f>
        <v>Đã cắt</v>
      </c>
      <c r="H37" s="92" t="str">
        <f>IF($B37="","",INDEX(Consolidated!$J:$J,$M37))</f>
        <v>35.16</v>
      </c>
      <c r="I37" s="93" t="str">
        <f>IF($B37="","",INDEX(Consolidated!$M:$M,$M37))</f>
        <v>42DF.6 SB RIGHT</v>
      </c>
      <c r="J37" s="93" t="str">
        <f>IF($B37="","",INDEX(Consolidated!$O:$O,$M37))</f>
        <v>WHEELHOUSE / TIMONERIE</v>
      </c>
      <c r="K37" s="93" t="str">
        <f>IF($B37="","",INDEX(Consolidated!$Q:$Q,$M37))</f>
        <v>ALARM HORN WITH BEACON RED 112dB (AL112NXDCO24R/R)</v>
      </c>
      <c r="L37" s="93" t="str">
        <f>IF($B37="","",INDEX(Consolidated!$T:$T,$M37))</f>
        <v>PS. GANGWAY / PASSAVANT BD.</v>
      </c>
      <c r="M37" s="94">
        <f>IF($B37="","",MATCH($B37,Room_Calc!$E$2:$E$3000,0)+1)</f>
        <v>285</v>
      </c>
    </row>
    <row r="38" spans="2:13">
      <c r="B38" s="92">
        <f>IF(ROWS($B$24:B38)&lt;=$D$11,ROWS($B$24:B38),"")</f>
        <v>15</v>
      </c>
      <c r="C38" s="92" t="str">
        <f>IF($B38="","",INDEX(Consolidated!$A:$A,$M38))</f>
        <v>HDC</v>
      </c>
      <c r="D38" s="93" t="str">
        <f>IF($B38="","",INDEX(Consolidated!$C:$C,$M38))</f>
        <v>222W0118</v>
      </c>
      <c r="E38" s="92" t="str">
        <f>IF($B38="","",INDEX(Consolidated!$B:$B,$M38))</f>
        <v>222</v>
      </c>
      <c r="F38" s="93" t="str">
        <f>IF($B38="","",INDEX(Consolidated!$H:$H,$M38))</f>
        <v>C+FR+SH 3X1.5</v>
      </c>
      <c r="G38" s="92" t="str">
        <f>IF($B38="","",IF(INDEX(Consolidated!$D:$D,$M38)=1,"Đã cắt","Chưa cắt"))</f>
        <v>Đã cắt</v>
      </c>
      <c r="H38" s="92" t="str">
        <f>IF($B38="","",INDEX(Consolidated!$J:$J,$M38))</f>
        <v>26.95</v>
      </c>
      <c r="I38" s="93" t="str">
        <f>IF($B38="","",INDEX(Consolidated!$M:$M,$M38))</f>
        <v>42DF.6 SB RIGHT</v>
      </c>
      <c r="J38" s="93" t="str">
        <f>IF($B38="","",INDEX(Consolidated!$O:$O,$M38))</f>
        <v>WHEELHOUSE / TIMONERIE</v>
      </c>
      <c r="K38" s="93" t="str">
        <f>IF($B38="","",INDEX(Consolidated!$Q:$Q,$M38))</f>
        <v>ALARM HORN WITH BEACON RED 112dB (AL112NXDCO24R/R)</v>
      </c>
      <c r="L38" s="93" t="str">
        <f>IF($B38="","",INDEX(Consolidated!$T:$T,$M38))</f>
        <v>UPPER AFT HOLD / CALE AR SUP</v>
      </c>
      <c r="M38" s="94">
        <f>IF($B38="","",MATCH($B38,Room_Calc!$E$2:$E$3000,0)+1)</f>
        <v>286</v>
      </c>
    </row>
    <row r="39" spans="2:13">
      <c r="B39" s="92">
        <f>IF(ROWS($B$24:B39)&lt;=$D$11,ROWS($B$24:B39),"")</f>
        <v>16</v>
      </c>
      <c r="C39" s="92" t="str">
        <f>IF($B39="","",INDEX(Consolidated!$A:$A,$M39))</f>
        <v>HDC</v>
      </c>
      <c r="D39" s="93" t="str">
        <f>IF($B39="","",INDEX(Consolidated!$C:$C,$M39))</f>
        <v>222W0121</v>
      </c>
      <c r="E39" s="92" t="str">
        <f>IF($B39="","",INDEX(Consolidated!$B:$B,$M39))</f>
        <v>222</v>
      </c>
      <c r="F39" s="93" t="str">
        <f>IF($B39="","",INDEX(Consolidated!$H:$H,$M39))</f>
        <v>C+FR+SH 2X1.5</v>
      </c>
      <c r="G39" s="92" t="str">
        <f>IF($B39="","",IF(INDEX(Consolidated!$D:$D,$M39)=1,"Đã cắt","Chưa cắt"))</f>
        <v>Đã cắt</v>
      </c>
      <c r="H39" s="92" t="str">
        <f>IF($B39="","",INDEX(Consolidated!$J:$J,$M39))</f>
        <v>52.94</v>
      </c>
      <c r="I39" s="93" t="str">
        <f>IF($B39="","",INDEX(Consolidated!$M:$M,$M39))</f>
        <v>42DF.6 SB RIGHT</v>
      </c>
      <c r="J39" s="93" t="str">
        <f>IF($B39="","",INDEX(Consolidated!$O:$O,$M39))</f>
        <v>WHEELHOUSE / TIMONERIE</v>
      </c>
      <c r="K39" s="93" t="str">
        <f>IF($B39="","",INDEX(Consolidated!$Q:$Q,$M39))</f>
        <v>EEX SOUNDER WITH RED BEACON 110dB (BEXCS11005D24DC-RD)</v>
      </c>
      <c r="L39" s="93" t="str">
        <f>IF($B39="","",INDEX(Consolidated!$T:$T,$M39))</f>
        <v>FORE HOLDS STAIR / ESCALIER CALES AV</v>
      </c>
      <c r="M39" s="94">
        <f>IF($B39="","",MATCH($B39,Room_Calc!$E$2:$E$3000,0)+1)</f>
        <v>289</v>
      </c>
    </row>
    <row r="40" spans="2:13">
      <c r="B40" s="92">
        <f>IF(ROWS($B$24:B40)&lt;=$D$11,ROWS($B$24:B40),"")</f>
        <v>17</v>
      </c>
      <c r="C40" s="92" t="str">
        <f>IF($B40="","",INDEX(Consolidated!$A:$A,$M40))</f>
        <v>HDC</v>
      </c>
      <c r="D40" s="93" t="str">
        <f>IF($B40="","",INDEX(Consolidated!$C:$C,$M40))</f>
        <v>222W0125</v>
      </c>
      <c r="E40" s="92" t="str">
        <f>IF($B40="","",INDEX(Consolidated!$B:$B,$M40))</f>
        <v>222</v>
      </c>
      <c r="F40" s="93" t="str">
        <f>IF($B40="","",INDEX(Consolidated!$H:$H,$M40))</f>
        <v>C+FR+SH 3X1.5</v>
      </c>
      <c r="G40" s="92" t="str">
        <f>IF($B40="","",IF(INDEX(Consolidated!$D:$D,$M40)=1,"Đã cắt","Chưa cắt"))</f>
        <v>Đã cắt</v>
      </c>
      <c r="H40" s="92" t="str">
        <f>IF($B40="","",INDEX(Consolidated!$J:$J,$M40))</f>
        <v>62.52</v>
      </c>
      <c r="I40" s="93" t="str">
        <f>IF($B40="","",INDEX(Consolidated!$M:$M,$M40))</f>
        <v>42DF.6 SB RIGHT</v>
      </c>
      <c r="J40" s="93" t="str">
        <f>IF($B40="","",INDEX(Consolidated!$O:$O,$M40))</f>
        <v>WHEELHOUSE / TIMONERIE</v>
      </c>
      <c r="K40" s="93" t="str">
        <f>IF($B40="","",INDEX(Consolidated!$Q:$Q,$M40))</f>
        <v>ALARM HORN WITH BEACON RED 105dB (AL105NXDCO24R/R)</v>
      </c>
      <c r="L40" s="93" t="str">
        <f>IF($B40="","",INDEX(Consolidated!$T:$T,$M40))</f>
        <v>HOLD / CALETTE</v>
      </c>
      <c r="M40" s="94">
        <f>IF($B40="","",MATCH($B40,Room_Calc!$E$2:$E$3000,0)+1)</f>
        <v>293</v>
      </c>
    </row>
    <row r="41" spans="2:13">
      <c r="B41" s="92">
        <f>IF(ROWS($B$24:B41)&lt;=$D$11,ROWS($B$24:B41),"")</f>
        <v>18</v>
      </c>
      <c r="C41" s="92" t="str">
        <f>IF($B41="","",INDEX(Consolidated!$A:$A,$M41))</f>
        <v>HDC</v>
      </c>
      <c r="D41" s="93" t="str">
        <f>IF($B41="","",INDEX(Consolidated!$C:$C,$M41))</f>
        <v>302W0019</v>
      </c>
      <c r="E41" s="92" t="str">
        <f>IF($B41="","",INDEX(Consolidated!$B:$B,$M41))</f>
        <v>302</v>
      </c>
      <c r="F41" s="93" t="str">
        <f>IF($B41="","",INDEX(Consolidated!$H:$H,$M41))</f>
        <v>C+FR+SH 2X1.5</v>
      </c>
      <c r="G41" s="92" t="str">
        <f>IF($B41="","",IF(INDEX(Consolidated!$D:$D,$M41)=1,"Đã cắt","Chưa cắt"))</f>
        <v>Đã cắt</v>
      </c>
      <c r="H41" s="92" t="str">
        <f>IF($B41="","",INDEX(Consolidated!$J:$J,$M41))</f>
        <v>66.81</v>
      </c>
      <c r="I41" s="93" t="str">
        <f>IF($B41="","",INDEX(Consolidated!$M:$M,$M41))</f>
        <v>42DF.3 PS RIGHT</v>
      </c>
      <c r="J41" s="93" t="str">
        <f>IF($B41="","",INDEX(Consolidated!$O:$O,$M41))</f>
        <v>WHEELHOUSE / TIMONERIE</v>
      </c>
      <c r="K41" s="93" t="str">
        <f>IF($B41="","",INDEX(Consolidated!$Q:$Q,$M41))</f>
        <v>BOWTHRUSTER FREQUENCY DRIVE</v>
      </c>
      <c r="L41" s="93" t="str">
        <f>IF($B41="","",INDEX(Consolidated!$T:$T,$M41))</f>
        <v>BOW THRUSTER ROOM / LOCAL PROP. ETRAVE</v>
      </c>
      <c r="M41" s="94">
        <f>IF($B41="","",MATCH($B41,Room_Calc!$E$2:$E$3000,0)+1)</f>
        <v>311</v>
      </c>
    </row>
    <row r="42" spans="2:13">
      <c r="B42" s="92">
        <f>IF(ROWS($B$24:B42)&lt;=$D$11,ROWS($B$24:B42),"")</f>
        <v>19</v>
      </c>
      <c r="C42" s="92" t="str">
        <f>IF($B42="","",INDEX(Consolidated!$A:$A,$M42))</f>
        <v>HDC</v>
      </c>
      <c r="D42" s="93" t="str">
        <f>IF($B42="","",INDEX(Consolidated!$C:$C,$M42))</f>
        <v>401W0003</v>
      </c>
      <c r="E42" s="92" t="str">
        <f>IF($B42="","",INDEX(Consolidated!$B:$B,$M42))</f>
        <v>401</v>
      </c>
      <c r="F42" s="93" t="str">
        <f>IF($B42="","",INDEX(Consolidated!$H:$H,$M42))</f>
        <v>C+SH 7X1.5</v>
      </c>
      <c r="G42" s="92" t="str">
        <f>IF($B42="","",IF(INDEX(Consolidated!$D:$D,$M42)=1,"Đã cắt","Chưa cắt"))</f>
        <v>Chưa cắt</v>
      </c>
      <c r="H42" s="92" t="str">
        <f>IF($B42="","",INDEX(Consolidated!$J:$J,$M42))</f>
        <v>58.67</v>
      </c>
      <c r="I42" s="93" t="str">
        <f>IF($B42="","",INDEX(Consolidated!$M:$M,$M42))</f>
        <v>10P0.1 MAIN SWITCHBOARD 400VAC CONSUMERS</v>
      </c>
      <c r="J42" s="93" t="str">
        <f>IF($B42="","",INDEX(Consolidated!$O:$O,$M42))</f>
        <v>SWITCHBOARD ROOM / LOCAL TABLEAUX</v>
      </c>
      <c r="K42" s="93" t="str">
        <f>IF($B42="","",INDEX(Consolidated!$Q:$Q,$M42))</f>
        <v>42DF.6 SB RIGHT</v>
      </c>
      <c r="L42" s="93" t="str">
        <f>IF($B42="","",INDEX(Consolidated!$T:$T,$M42))</f>
        <v>WHEELHOUSE / TIMONERIE</v>
      </c>
      <c r="M42" s="94">
        <f>IF($B42="","",MATCH($B42,Room_Calc!$E$2:$E$3000,0)+1)</f>
        <v>437</v>
      </c>
    </row>
    <row r="43" spans="2:13">
      <c r="B43" s="92">
        <f>IF(ROWS($B$24:B43)&lt;=$D$11,ROWS($B$24:B43),"")</f>
        <v>20</v>
      </c>
      <c r="C43" s="92" t="str">
        <f>IF($B43="","",INDEX(Consolidated!$A:$A,$M43))</f>
        <v>HDC</v>
      </c>
      <c r="D43" s="93" t="str">
        <f>IF($B43="","",INDEX(Consolidated!$C:$C,$M43))</f>
        <v>412W0027</v>
      </c>
      <c r="E43" s="92" t="str">
        <f>IF($B43="","",INDEX(Consolidated!$B:$B,$M43))</f>
        <v>412</v>
      </c>
      <c r="F43" s="93" t="str">
        <f>IF($B43="","",INDEX(Consolidated!$H:$H,$M43))</f>
        <v>C+SH 3X2.5</v>
      </c>
      <c r="G43" s="92" t="str">
        <f>IF($B43="","",IF(INDEX(Consolidated!$D:$D,$M43)=1,"Đã cắt","Chưa cắt"))</f>
        <v>Đã cắt</v>
      </c>
      <c r="H43" s="92" t="str">
        <f>IF($B43="","",INDEX(Consolidated!$J:$J,$M43))</f>
        <v>47.89</v>
      </c>
      <c r="I43" s="93" t="str">
        <f>IF($B43="","",INDEX(Consolidated!$M:$M,$M43))</f>
        <v>CONTROL PANEL AIR HANDLING PLANT AHU 1/AHU 2 ACCOMMODATION FAN</v>
      </c>
      <c r="J43" s="93" t="str">
        <f>IF($B43="","",INDEX(Consolidated!$O:$O,$M43))</f>
        <v>AIR TREATMENT / CENTR. TRAIT. AIR</v>
      </c>
      <c r="K43" s="93" t="str">
        <f>IF($B43="","",INDEX(Consolidated!$Q:$Q,$M43))</f>
        <v>WHEELHOUSE FAN VEV 403</v>
      </c>
      <c r="L43" s="93" t="str">
        <f>IF($B43="","",INDEX(Consolidated!$T:$T,$M43))</f>
        <v>WHEELHOUSE / TIMONERIE</v>
      </c>
      <c r="M43" s="94">
        <f>IF($B43="","",MATCH($B43,Room_Calc!$E$2:$E$3000,0)+1)</f>
        <v>536</v>
      </c>
    </row>
    <row r="44" spans="2:13">
      <c r="B44" s="92">
        <f>IF(ROWS($B$24:B44)&lt;=$D$11,ROWS($B$24:B44),"")</f>
        <v>21</v>
      </c>
      <c r="C44" s="92" t="str">
        <f>IF($B44="","",INDEX(Consolidated!$A:$A,$M44))</f>
        <v>HDC</v>
      </c>
      <c r="D44" s="93" t="str">
        <f>IF($B44="","",INDEX(Consolidated!$C:$C,$M44))</f>
        <v>415W0001</v>
      </c>
      <c r="E44" s="92" t="str">
        <f>IF($B44="","",INDEX(Consolidated!$B:$B,$M44))</f>
        <v>415</v>
      </c>
      <c r="F44" s="93" t="str">
        <f>IF($B44="","",INDEX(Consolidated!$H:$H,$M44))</f>
        <v>C+FR+SH 2X4</v>
      </c>
      <c r="G44" s="92" t="str">
        <f>IF($B44="","",IF(INDEX(Consolidated!$D:$D,$M44)=1,"Đã cắt","Chưa cắt"))</f>
        <v>Đã cắt</v>
      </c>
      <c r="H44" s="92" t="str">
        <f>IF($B44="","",INDEX(Consolidated!$J:$J,$M44))</f>
        <v>19.06</v>
      </c>
      <c r="I44" s="93" t="str">
        <f>IF($B44="","",INDEX(Consolidated!$M:$M,$M44))</f>
        <v>"14E5" 24VDC WHEELHOUSE DISTRIBUTION PANEL</v>
      </c>
      <c r="J44" s="93" t="str">
        <f>IF($B44="","",INDEX(Consolidated!$O:$O,$M44))</f>
        <v>WHEELHOUSE / TIMONERIE</v>
      </c>
      <c r="K44" s="93" t="str">
        <f>IF($B44="","",INDEX(Consolidated!$Q:$Q,$M44))</f>
        <v>14E6 DAMPER CONTROL CABINET</v>
      </c>
      <c r="L44" s="93" t="str">
        <f>IF($B44="","",INDEX(Consolidated!$T:$T,$M44))</f>
        <v>ELECTRICAL ROOM / LOCAL ELECTRIQUE</v>
      </c>
      <c r="M44" s="94">
        <f>IF($B44="","",MATCH($B44,Room_Calc!$E$2:$E$3000,0)+1)</f>
        <v>561</v>
      </c>
    </row>
    <row r="45" spans="2:13">
      <c r="B45" s="92">
        <f>IF(ROWS($B$24:B45)&lt;=$D$11,ROWS($B$24:B45),"")</f>
        <v>22</v>
      </c>
      <c r="C45" s="92" t="str">
        <f>IF($B45="","",INDEX(Consolidated!$A:$A,$M45))</f>
        <v>HDC</v>
      </c>
      <c r="D45" s="93" t="str">
        <f>IF($B45="","",INDEX(Consolidated!$C:$C,$M45))</f>
        <v>461W0501</v>
      </c>
      <c r="E45" s="92" t="str">
        <f>IF($B45="","",INDEX(Consolidated!$B:$B,$M45))</f>
        <v>461</v>
      </c>
      <c r="F45" s="93" t="str">
        <f>IF($B45="","",INDEX(Consolidated!$H:$H,$M45))</f>
        <v>C+PE 3X1.5</v>
      </c>
      <c r="G45" s="92" t="str">
        <f>IF($B45="","",IF(INDEX(Consolidated!$D:$D,$M45)=1,"Đã cắt","Chưa cắt"))</f>
        <v>Chưa cắt</v>
      </c>
      <c r="H45" s="92" t="str">
        <f>IF($B45="","",INDEX(Consolidated!$J:$J,$M45))</f>
        <v>16.62</v>
      </c>
      <c r="I45" s="93" t="str">
        <f>IF($B45="","",INDEX(Consolidated!$M:$M,$M45))</f>
        <v>"16NA" 230VAC NAUTICAL DISTRIBUTION PANEL</v>
      </c>
      <c r="J45" s="93" t="str">
        <f>IF($B45="","",INDEX(Consolidated!$O:$O,$M45))</f>
        <v>WHEELHOUSE / TIMONERIE</v>
      </c>
      <c r="K45" s="93" t="str">
        <f>IF($B45="","",INDEX(Consolidated!$Q:$Q,$M45))</f>
        <v>42DF.7 CENTRAL CONSOLE</v>
      </c>
      <c r="L45" s="93" t="str">
        <f>IF($B45="","",INDEX(Consolidated!$T:$T,$M45))</f>
        <v>WHEELHOUSE / TIMONERIE</v>
      </c>
      <c r="M45" s="94">
        <f>IF($B45="","",MATCH($B45,Room_Calc!$E$2:$E$3000,0)+1)</f>
        <v>657</v>
      </c>
    </row>
    <row r="46" spans="2:13">
      <c r="B46" s="92">
        <f>IF(ROWS($B$24:B46)&lt;=$D$11,ROWS($B$24:B46),"")</f>
        <v>23</v>
      </c>
      <c r="C46" s="92" t="str">
        <f>IF($B46="","",INDEX(Consolidated!$A:$A,$M46))</f>
        <v>HDC</v>
      </c>
      <c r="D46" s="93" t="str">
        <f>IF($B46="","",INDEX(Consolidated!$C:$C,$M46))</f>
        <v>471W0101</v>
      </c>
      <c r="E46" s="92" t="str">
        <f>IF($B46="","",INDEX(Consolidated!$B:$B,$M46))</f>
        <v>471</v>
      </c>
      <c r="F46" s="93" t="str">
        <f>IF($B46="","",INDEX(Consolidated!$H:$H,$M46))</f>
        <v>C+SH 2X4</v>
      </c>
      <c r="G46" s="92" t="str">
        <f>IF($B46="","",IF(INDEX(Consolidated!$D:$D,$M46)=1,"Đã cắt","Chưa cắt"))</f>
        <v>Đã cắt</v>
      </c>
      <c r="H46" s="92" t="str">
        <f>IF($B46="","",INDEX(Consolidated!$J:$J,$M46))</f>
        <v>65.07</v>
      </c>
      <c r="I46" s="93" t="str">
        <f>IF($B46="","",INDEX(Consolidated!$M:$M,$M46))</f>
        <v>"14E5" 24VDC WHEELHOUSE DISTRIBUTION PANEL</v>
      </c>
      <c r="J46" s="93" t="str">
        <f>IF($B46="","",INDEX(Consolidated!$O:$O,$M46))</f>
        <v>WHEELHOUSE / TIMONERIE</v>
      </c>
      <c r="K46" s="93" t="str">
        <f>IF($B46="","",INDEX(Consolidated!$Q:$Q,$M46))</f>
        <v>CONTROL STATION DAGGERBOARD</v>
      </c>
      <c r="L46" s="93" t="str">
        <f>IF($B46="","",INDEX(Consolidated!$T:$T,$M46))</f>
        <v>FORE DRIFT CYLINDER / VERIN DERIVE AV</v>
      </c>
      <c r="M46" s="94">
        <f>IF($B46="","",MATCH($B46,Room_Calc!$E$2:$E$3000,0)+1)</f>
        <v>658</v>
      </c>
    </row>
    <row r="47" spans="2:13">
      <c r="B47" s="92">
        <f>IF(ROWS($B$24:B47)&lt;=$D$11,ROWS($B$24:B47),"")</f>
        <v>24</v>
      </c>
      <c r="C47" s="92" t="str">
        <f>IF($B47="","",INDEX(Consolidated!$A:$A,$M47))</f>
        <v>HDC</v>
      </c>
      <c r="D47" s="93" t="str">
        <f>IF($B47="","",INDEX(Consolidated!$C:$C,$M47))</f>
        <v>601W0002</v>
      </c>
      <c r="E47" s="92" t="str">
        <f>IF($B47="","",INDEX(Consolidated!$B:$B,$M47))</f>
        <v>601</v>
      </c>
      <c r="F47" s="93" t="str">
        <f>IF($B47="","",INDEX(Consolidated!$H:$H,$M47))</f>
        <v>C+FR+SH 2X4</v>
      </c>
      <c r="G47" s="92" t="str">
        <f>IF($B47="","",IF(INDEX(Consolidated!$D:$D,$M47)=1,"Đã cắt","Chưa cắt"))</f>
        <v>Đã cắt</v>
      </c>
      <c r="H47" s="92" t="str">
        <f>IF($B47="","",INDEX(Consolidated!$J:$J,$M47))</f>
        <v>47.9</v>
      </c>
      <c r="I47" s="93" t="str">
        <f>IF($B47="","",INDEX(Consolidated!$M:$M,$M47))</f>
        <v>"14E5" 24VDC WHEELHOUSE DISTRIBUTION PANEL</v>
      </c>
      <c r="J47" s="93" t="str">
        <f>IF($B47="","",INDEX(Consolidated!$O:$O,$M47))</f>
        <v>WHEELHOUSE / TIMONERIE</v>
      </c>
      <c r="K47" s="93" t="str">
        <f>IF($B47="","",INDEX(Consolidated!$Q:$Q,$M47))</f>
        <v>601UPS01 PRAXIS UPS</v>
      </c>
      <c r="L47" s="93" t="str">
        <f>IF($B47="","",INDEX(Consolidated!$T:$T,$M47))</f>
        <v>SWITCHBOARD ROOM / LOCAL TABLEAUX</v>
      </c>
      <c r="M47" s="94">
        <f>IF($B47="","",MATCH($B47,Room_Calc!$E$2:$E$3000,0)+1)</f>
        <v>724</v>
      </c>
    </row>
    <row r="48" spans="2:13">
      <c r="B48" s="92">
        <f>IF(ROWS($B$24:B48)&lt;=$D$11,ROWS($B$24:B48),"")</f>
        <v>25</v>
      </c>
      <c r="C48" s="92" t="str">
        <f>IF($B48="","",INDEX(Consolidated!$A:$A,$M48))</f>
        <v>HDC</v>
      </c>
      <c r="D48" s="93" t="str">
        <f>IF($B48="","",INDEX(Consolidated!$C:$C,$M48))</f>
        <v>617W0009</v>
      </c>
      <c r="E48" s="92" t="str">
        <f>IF($B48="","",INDEX(Consolidated!$B:$B,$M48))</f>
        <v>617</v>
      </c>
      <c r="F48" s="93" t="str">
        <f>IF($B48="","",INDEX(Consolidated!$H:$H,$M48))</f>
        <v>C+SH 4X1.5</v>
      </c>
      <c r="G48" s="92" t="str">
        <f>IF($B48="","",IF(INDEX(Consolidated!$D:$D,$M48)=1,"Đã cắt","Chưa cắt"))</f>
        <v>Đã cắt</v>
      </c>
      <c r="H48" s="92" t="str">
        <f>IF($B48="","",INDEX(Consolidated!$J:$J,$M48))</f>
        <v>11.61</v>
      </c>
      <c r="I48" s="93" t="str">
        <f>IF($B48="","",INDEX(Consolidated!$M:$M,$M48))</f>
        <v>42DF.1 PS LEFT</v>
      </c>
      <c r="J48" s="93" t="str">
        <f>IF($B48="","",INDEX(Consolidated!$O:$O,$M48))</f>
        <v>WHEELHOUSE / TIMONERIE</v>
      </c>
      <c r="K48" s="93" t="str">
        <f>IF($B48="","",INDEX(Consolidated!$Q:$Q,$M48))</f>
        <v>PS WING CONNECTOR</v>
      </c>
      <c r="L48" s="93" t="str">
        <f>IF($B48="","",INDEX(Consolidated!$T:$T,$M48))</f>
        <v>WHEELHOUSE / TIMONERIE</v>
      </c>
      <c r="M48" s="94">
        <f>IF($B48="","",MATCH($B48,Room_Calc!$E$2:$E$3000,0)+1)</f>
        <v>746</v>
      </c>
    </row>
    <row r="49" spans="2:13">
      <c r="B49" s="92">
        <f>IF(ROWS($B$24:B49)&lt;=$D$11,ROWS($B$24:B49),"")</f>
        <v>26</v>
      </c>
      <c r="C49" s="92" t="str">
        <f>IF($B49="","",INDEX(Consolidated!$A:$A,$M49))</f>
        <v>HDC</v>
      </c>
      <c r="D49" s="93" t="str">
        <f>IF($B49="","",INDEX(Consolidated!$C:$C,$M49))</f>
        <v>617W0015</v>
      </c>
      <c r="E49" s="92" t="str">
        <f>IF($B49="","",INDEX(Consolidated!$B:$B,$M49))</f>
        <v>617</v>
      </c>
      <c r="F49" s="93" t="str">
        <f>IF($B49="","",INDEX(Consolidated!$H:$H,$M49))</f>
        <v>C+SH 4X1.5</v>
      </c>
      <c r="G49" s="92" t="str">
        <f>IF($B49="","",IF(INDEX(Consolidated!$D:$D,$M49)=1,"Đã cắt","Chưa cắt"))</f>
        <v>Đã cắt</v>
      </c>
      <c r="H49" s="92" t="str">
        <f>IF($B49="","",INDEX(Consolidated!$J:$J,$M49))</f>
        <v>19.48</v>
      </c>
      <c r="I49" s="93" t="str">
        <f>IF($B49="","",INDEX(Consolidated!$M:$M,$M49))</f>
        <v>42DF.1 PS LEFT</v>
      </c>
      <c r="J49" s="93" t="str">
        <f>IF($B49="","",INDEX(Consolidated!$O:$O,$M49))</f>
        <v>WHEELHOUSE / TIMONERIE</v>
      </c>
      <c r="K49" s="93" t="str">
        <f>IF($B49="","",INDEX(Consolidated!$Q:$Q,$M49))</f>
        <v>SB WING CONNECTOR</v>
      </c>
      <c r="L49" s="93" t="str">
        <f>IF($B49="","",INDEX(Consolidated!$T:$T,$M49))</f>
        <v>WHEELHOUSE / TIMONERIE</v>
      </c>
      <c r="M49" s="94">
        <f>IF($B49="","",MATCH($B49,Room_Calc!$E$2:$E$3000,0)+1)</f>
        <v>748</v>
      </c>
    </row>
    <row r="50" spans="2:13">
      <c r="B50" s="92">
        <f>IF(ROWS($B$24:B50)&lt;=$D$11,ROWS($B$24:B50),"")</f>
        <v>27</v>
      </c>
      <c r="C50" s="92" t="str">
        <f>IF($B50="","",INDEX(Consolidated!$A:$A,$M50))</f>
        <v>HDC</v>
      </c>
      <c r="D50" s="93" t="str">
        <f>IF($B50="","",INDEX(Consolidated!$C:$C,$M50))</f>
        <v>634W0004</v>
      </c>
      <c r="E50" s="92" t="str">
        <f>IF($B50="","",INDEX(Consolidated!$B:$B,$M50))</f>
        <v>634</v>
      </c>
      <c r="F50" s="93" t="str">
        <f>IF($B50="","",INDEX(Consolidated!$H:$H,$M50))</f>
        <v>C+SH 3X2.5</v>
      </c>
      <c r="G50" s="92" t="str">
        <f>IF($B50="","",IF(INDEX(Consolidated!$D:$D,$M50)=1,"Đã cắt","Chưa cắt"))</f>
        <v>Đã cắt</v>
      </c>
      <c r="H50" s="92" t="str">
        <f>IF($B50="","",INDEX(Consolidated!$J:$J,$M50))</f>
        <v>52.92</v>
      </c>
      <c r="I50" s="93" t="str">
        <f>IF($B50="","",INDEX(Consolidated!$M:$M,$M50))</f>
        <v>10P0.8 MAIN SWITCHBOARD 230VAC CONSUMERS</v>
      </c>
      <c r="J50" s="93" t="str">
        <f>IF($B50="","",INDEX(Consolidated!$O:$O,$M50))</f>
        <v>SWITCHBOARD ROOM / LOCAL TABLEAUX</v>
      </c>
      <c r="K50" s="93" t="str">
        <f>IF($B50="","",INDEX(Consolidated!$Q:$Q,$M50))</f>
        <v>CCTV &amp; NETWORK RACK</v>
      </c>
      <c r="L50" s="93" t="str">
        <f>IF($B50="","",INDEX(Consolidated!$T:$T,$M50))</f>
        <v>WHEELHOUSE / TIMONERIE</v>
      </c>
      <c r="M50" s="94">
        <f>IF($B50="","",MATCH($B50,Room_Calc!$E$2:$E$3000,0)+1)</f>
        <v>771</v>
      </c>
    </row>
    <row r="51" spans="2:13">
      <c r="B51" s="92">
        <f>IF(ROWS($B$24:B51)&lt;=$D$11,ROWS($B$24:B51),"")</f>
        <v>28</v>
      </c>
      <c r="C51" s="92" t="str">
        <f>IF($B51="","",INDEX(Consolidated!$A:$A,$M51))</f>
        <v>HDC</v>
      </c>
      <c r="D51" s="93" t="str">
        <f>IF($B51="","",INDEX(Consolidated!$C:$C,$M51))</f>
        <v>901W0291</v>
      </c>
      <c r="E51" s="92" t="str">
        <f>IF($B51="","",INDEX(Consolidated!$B:$B,$M51))</f>
        <v>901</v>
      </c>
      <c r="F51" s="93" t="str">
        <f>IF($B51="","",INDEX(Consolidated!$H:$H,$M51))</f>
        <v>C+SH 5X1.5</v>
      </c>
      <c r="G51" s="92" t="str">
        <f>IF($B51="","",IF(INDEX(Consolidated!$D:$D,$M51)=1,"Đã cắt","Chưa cắt"))</f>
        <v>Chưa cắt</v>
      </c>
      <c r="H51" s="92" t="str">
        <f>IF($B51="","",INDEX(Consolidated!$J:$J,$M51))</f>
        <v>12.37</v>
      </c>
      <c r="I51" s="93" t="str">
        <f>IF($B51="","",INDEX(Consolidated!$M:$M,$M51))</f>
        <v>11L3_JB3.1 JUNCTION BOX NORMAL LIGHTING (L901.1-216)</v>
      </c>
      <c r="J51" s="93" t="str">
        <f>IF($B51="","",INDEX(Consolidated!$O:$O,$M51))</f>
        <v>WHEELHOUSE / TIMONERIE</v>
      </c>
      <c r="K51" s="93" t="str">
        <f>IF($B51="","",INDEX(Consolidated!$Q:$Q,$M51))</f>
        <v>JUNCTION BOX SPOT LIGHT WHEELHOUSE IP66</v>
      </c>
      <c r="L51" s="93" t="str">
        <f>IF($B51="","",INDEX(Consolidated!$T:$T,$M51))</f>
        <v>WHEELHOUSE / TIMONERIE</v>
      </c>
      <c r="M51" s="94">
        <f>IF($B51="","",MATCH($B51,Room_Calc!$E$2:$E$3000,0)+1)</f>
        <v>1041</v>
      </c>
    </row>
    <row r="52" spans="2:13">
      <c r="B52" s="92">
        <f>IF(ROWS($B$24:B52)&lt;=$D$11,ROWS($B$24:B52),"")</f>
        <v>29</v>
      </c>
      <c r="C52" s="92" t="str">
        <f>IF($B52="","",INDEX(Consolidated!$A:$A,$M52))</f>
        <v>HDC</v>
      </c>
      <c r="D52" s="93" t="str">
        <f>IF($B52="","",INDEX(Consolidated!$C:$C,$M52))</f>
        <v>901W0292</v>
      </c>
      <c r="E52" s="92" t="str">
        <f>IF($B52="","",INDEX(Consolidated!$B:$B,$M52))</f>
        <v>901</v>
      </c>
      <c r="F52" s="93" t="str">
        <f>IF($B52="","",INDEX(Consolidated!$H:$H,$M52))</f>
        <v>C+SH 5X1.5</v>
      </c>
      <c r="G52" s="92" t="str">
        <f>IF($B52="","",IF(INDEX(Consolidated!$D:$D,$M52)=1,"Đã cắt","Chưa cắt"))</f>
        <v>Chưa cắt</v>
      </c>
      <c r="H52" s="92" t="str">
        <f>IF($B52="","",INDEX(Consolidated!$J:$J,$M52))</f>
        <v>11.35</v>
      </c>
      <c r="I52" s="93" t="str">
        <f>IF($B52="","",INDEX(Consolidated!$M:$M,$M52))</f>
        <v>11L3_JB3.1 JUNCTION BOX NORMAL LIGHTING (L901.1-216)</v>
      </c>
      <c r="J52" s="93" t="str">
        <f>IF($B52="","",INDEX(Consolidated!$O:$O,$M52))</f>
        <v>WHEELHOUSE / TIMONERIE</v>
      </c>
      <c r="K52" s="93" t="str">
        <f>IF($B52="","",INDEX(Consolidated!$Q:$Q,$M52))</f>
        <v>JUNCTION BOX SPOT LIGHT WHEELHOUSE IP66</v>
      </c>
      <c r="L52" s="93" t="str">
        <f>IF($B52="","",INDEX(Consolidated!$T:$T,$M52))</f>
        <v>WHEELHOUSE / TIMONERIE</v>
      </c>
      <c r="M52" s="94">
        <f>IF($B52="","",MATCH($B52,Room_Calc!$E$2:$E$3000,0)+1)</f>
        <v>1042</v>
      </c>
    </row>
    <row r="53" spans="2:13">
      <c r="B53" s="92">
        <f>IF(ROWS($B$24:B53)&lt;=$D$11,ROWS($B$24:B53),"")</f>
        <v>30</v>
      </c>
      <c r="C53" s="92" t="str">
        <f>IF($B53="","",INDEX(Consolidated!$A:$A,$M53))</f>
        <v>HDC</v>
      </c>
      <c r="D53" s="93" t="str">
        <f>IF($B53="","",INDEX(Consolidated!$C:$C,$M53))</f>
        <v>901W0293</v>
      </c>
      <c r="E53" s="92" t="str">
        <f>IF($B53="","",INDEX(Consolidated!$B:$B,$M53))</f>
        <v>901</v>
      </c>
      <c r="F53" s="93" t="str">
        <f>IF($B53="","",INDEX(Consolidated!$H:$H,$M53))</f>
        <v>C+SH 5X1.5</v>
      </c>
      <c r="G53" s="92" t="str">
        <f>IF($B53="","",IF(INDEX(Consolidated!$D:$D,$M53)=1,"Đã cắt","Chưa cắt"))</f>
        <v>Chưa cắt</v>
      </c>
      <c r="H53" s="92" t="str">
        <f>IF($B53="","",INDEX(Consolidated!$J:$J,$M53))</f>
        <v>7.74</v>
      </c>
      <c r="I53" s="93" t="str">
        <f>IF($B53="","",INDEX(Consolidated!$M:$M,$M53))</f>
        <v>11L3_JB3.1 JUNCTION BOX NORMAL LIGHTING (L901.1-216)</v>
      </c>
      <c r="J53" s="93" t="str">
        <f>IF($B53="","",INDEX(Consolidated!$O:$O,$M53))</f>
        <v>WHEELHOUSE / TIMONERIE</v>
      </c>
      <c r="K53" s="93" t="str">
        <f>IF($B53="","",INDEX(Consolidated!$Q:$Q,$M53))</f>
        <v>JUNCTION BOX SPOT LIGHT WHEELHOUSE IP66</v>
      </c>
      <c r="L53" s="93" t="str">
        <f>IF($B53="","",INDEX(Consolidated!$T:$T,$M53))</f>
        <v>WHEELHOUSE / TIMONERIE</v>
      </c>
      <c r="M53" s="94">
        <f>IF($B53="","",MATCH($B53,Room_Calc!$E$2:$E$3000,0)+1)</f>
        <v>1043</v>
      </c>
    </row>
    <row r="54" spans="2:13">
      <c r="B54" s="92">
        <f>IF(ROWS($B$24:B54)&lt;=$D$11,ROWS($B$24:B54),"")</f>
        <v>31</v>
      </c>
      <c r="C54" s="92" t="str">
        <f>IF($B54="","",INDEX(Consolidated!$A:$A,$M54))</f>
        <v>HDC</v>
      </c>
      <c r="D54" s="93" t="str">
        <f>IF($B54="","",INDEX(Consolidated!$C:$C,$M54))</f>
        <v>901W0294</v>
      </c>
      <c r="E54" s="92" t="str">
        <f>IF($B54="","",INDEX(Consolidated!$B:$B,$M54))</f>
        <v>901</v>
      </c>
      <c r="F54" s="93" t="str">
        <f>IF($B54="","",INDEX(Consolidated!$H:$H,$M54))</f>
        <v>C+SH 5X1.5</v>
      </c>
      <c r="G54" s="92" t="str">
        <f>IF($B54="","",IF(INDEX(Consolidated!$D:$D,$M54)=1,"Đã cắt","Chưa cắt"))</f>
        <v>Chưa cắt</v>
      </c>
      <c r="H54" s="92" t="str">
        <f>IF($B54="","",INDEX(Consolidated!$J:$J,$M54))</f>
        <v>12.62</v>
      </c>
      <c r="I54" s="93" t="str">
        <f>IF($B54="","",INDEX(Consolidated!$M:$M,$M54))</f>
        <v>11L3_JB3.1 JUNCTION BOX NORMAL LIGHTING (L901.1-216)</v>
      </c>
      <c r="J54" s="93" t="str">
        <f>IF($B54="","",INDEX(Consolidated!$O:$O,$M54))</f>
        <v>WHEELHOUSE / TIMONERIE</v>
      </c>
      <c r="K54" s="93" t="str">
        <f>IF($B54="","",INDEX(Consolidated!$Q:$Q,$M54))</f>
        <v>JUNCTION BOX SPOT LIGHT WHEELHOUSE IP66</v>
      </c>
      <c r="L54" s="93" t="str">
        <f>IF($B54="","",INDEX(Consolidated!$T:$T,$M54))</f>
        <v>WHEELHOUSE / TIMONERIE</v>
      </c>
      <c r="M54" s="94">
        <f>IF($B54="","",MATCH($B54,Room_Calc!$E$2:$E$3000,0)+1)</f>
        <v>1044</v>
      </c>
    </row>
    <row r="55" spans="2:13">
      <c r="B55" s="92">
        <f>IF(ROWS($B$24:B55)&lt;=$D$11,ROWS($B$24:B55),"")</f>
        <v>32</v>
      </c>
      <c r="C55" s="92" t="str">
        <f>IF($B55="","",INDEX(Consolidated!$A:$A,$M55))</f>
        <v>HDC</v>
      </c>
      <c r="D55" s="93" t="str">
        <f>IF($B55="","",INDEX(Consolidated!$C:$C,$M55))</f>
        <v>911W0001</v>
      </c>
      <c r="E55" s="92" t="str">
        <f>IF($B55="","",INDEX(Consolidated!$B:$B,$M55))</f>
        <v>911</v>
      </c>
      <c r="F55" s="93" t="str">
        <f>IF($B55="","",INDEX(Consolidated!$H:$H,$M55))</f>
        <v>C+SH 3X1.5</v>
      </c>
      <c r="G55" s="92" t="str">
        <f>IF($B55="","",IF(INDEX(Consolidated!$D:$D,$M55)=1,"Đã cắt","Chưa cắt"))</f>
        <v>Đã cắt</v>
      </c>
      <c r="H55" s="92" t="str">
        <f>IF($B55="","",INDEX(Consolidated!$J:$J,$M55))</f>
        <v>45.99</v>
      </c>
      <c r="I55" s="93" t="str">
        <f>IF($B55="","",INDEX(Consolidated!$M:$M,$M55))</f>
        <v>11L1 LIGHTING DISTRIBUTION PANEL NO.1</v>
      </c>
      <c r="J55" s="93" t="str">
        <f>IF($B55="","",INDEX(Consolidated!$O:$O,$M55))</f>
        <v>ALLEWAY / COURSIVE</v>
      </c>
      <c r="K55" s="93" t="str">
        <f>IF($B55="","",INDEX(Consolidated!$Q:$Q,$M55))</f>
        <v>42DF.4 SB LEFT</v>
      </c>
      <c r="L55" s="93" t="str">
        <f>IF($B55="","",INDEX(Consolidated!$T:$T,$M55))</f>
        <v>WHEELHOUSE / TIMONERIE</v>
      </c>
      <c r="M55" s="94">
        <f>IF($B55="","",MATCH($B55,Room_Calc!$E$2:$E$3000,0)+1)</f>
        <v>1331</v>
      </c>
    </row>
    <row r="56" spans="2:13">
      <c r="B56" s="92">
        <f>IF(ROWS($B$24:B56)&lt;=$D$11,ROWS($B$24:B56),"")</f>
        <v>33</v>
      </c>
      <c r="C56" s="92" t="str">
        <f>IF($B56="","",INDEX(Consolidated!$A:$A,$M56))</f>
        <v>HDC</v>
      </c>
      <c r="D56" s="93" t="str">
        <f>IF($B56="","",INDEX(Consolidated!$C:$C,$M56))</f>
        <v>911W0006</v>
      </c>
      <c r="E56" s="92" t="str">
        <f>IF($B56="","",INDEX(Consolidated!$B:$B,$M56))</f>
        <v>911</v>
      </c>
      <c r="F56" s="93" t="str">
        <f>IF($B56="","",INDEX(Consolidated!$H:$H,$M56))</f>
        <v>C+FR+SH 3X1.5</v>
      </c>
      <c r="G56" s="92" t="str">
        <f>IF($B56="","",IF(INDEX(Consolidated!$D:$D,$M56)=1,"Đã cắt","Chưa cắt"))</f>
        <v>Đã cắt</v>
      </c>
      <c r="H56" s="92" t="str">
        <f>IF($B56="","",INDEX(Consolidated!$J:$J,$M56))</f>
        <v>45.12</v>
      </c>
      <c r="I56" s="93" t="str">
        <f>IF($B56="","",INDEX(Consolidated!$M:$M,$M56))</f>
        <v>13EL1 EMERGENCY LIGHTING DISTRIBUTION PANEL NO.1</v>
      </c>
      <c r="J56" s="93" t="str">
        <f>IF($B56="","",INDEX(Consolidated!$O:$O,$M56))</f>
        <v>ALLEWAY / COURSIVE</v>
      </c>
      <c r="K56" s="93" t="str">
        <f>IF($B56="","",INDEX(Consolidated!$Q:$Q,$M56))</f>
        <v>42DF.4 SB LEFT</v>
      </c>
      <c r="L56" s="93" t="str">
        <f>IF($B56="","",INDEX(Consolidated!$T:$T,$M56))</f>
        <v>WHEELHOUSE / TIMONERIE</v>
      </c>
      <c r="M56" s="94">
        <f>IF($B56="","",MATCH($B56,Room_Calc!$E$2:$E$3000,0)+1)</f>
        <v>1336</v>
      </c>
    </row>
    <row r="57" spans="2:13">
      <c r="B57" s="92">
        <f>IF(ROWS($B$24:B57)&lt;=$D$11,ROWS($B$24:B57),"")</f>
        <v>34</v>
      </c>
      <c r="C57" s="92" t="str">
        <f>IF($B57="","",INDEX(Consolidated!$A:$A,$M57))</f>
        <v>HDC</v>
      </c>
      <c r="D57" s="93" t="str">
        <f>IF($B57="","",INDEX(Consolidated!$C:$C,$M57))</f>
        <v>911W0007</v>
      </c>
      <c r="E57" s="92" t="str">
        <f>IF($B57="","",INDEX(Consolidated!$B:$B,$M57))</f>
        <v>911</v>
      </c>
      <c r="F57" s="93" t="str">
        <f>IF($B57="","",INDEX(Consolidated!$H:$H,$M57))</f>
        <v>C+FR+SH 3X1.5</v>
      </c>
      <c r="G57" s="92" t="str">
        <f>IF($B57="","",IF(INDEX(Consolidated!$D:$D,$M57)=1,"Đã cắt","Chưa cắt"))</f>
        <v>Đã cắt</v>
      </c>
      <c r="H57" s="92" t="str">
        <f>IF($B57="","",INDEX(Consolidated!$J:$J,$M57))</f>
        <v>45.12</v>
      </c>
      <c r="I57" s="93" t="str">
        <f>IF($B57="","",INDEX(Consolidated!$M:$M,$M57))</f>
        <v>13EL1 EMERGENCY LIGHTING DISTRIBUTION PANEL NO.1</v>
      </c>
      <c r="J57" s="93" t="str">
        <f>IF($B57="","",INDEX(Consolidated!$O:$O,$M57))</f>
        <v>ALLEWAY / COURSIVE</v>
      </c>
      <c r="K57" s="93" t="str">
        <f>IF($B57="","",INDEX(Consolidated!$Q:$Q,$M57))</f>
        <v>42DF.4 SB LEFT</v>
      </c>
      <c r="L57" s="93" t="str">
        <f>IF($B57="","",INDEX(Consolidated!$T:$T,$M57))</f>
        <v>WHEELHOUSE / TIMONERIE</v>
      </c>
      <c r="M57" s="94">
        <f>IF($B57="","",MATCH($B57,Room_Calc!$E$2:$E$3000,0)+1)</f>
        <v>1337</v>
      </c>
    </row>
    <row r="58" spans="2:13">
      <c r="B58" s="92">
        <f>IF(ROWS($B$24:B58)&lt;=$D$11,ROWS($B$24:B58),"")</f>
        <v>35</v>
      </c>
      <c r="C58" s="92" t="str">
        <f>IF($B58="","",INDEX(Consolidated!$A:$A,$M58))</f>
        <v>HDC</v>
      </c>
      <c r="D58" s="93" t="str">
        <f>IF($B58="","",INDEX(Consolidated!$C:$C,$M58))</f>
        <v>911W0010</v>
      </c>
      <c r="E58" s="92" t="str">
        <f>IF($B58="","",INDEX(Consolidated!$B:$B,$M58))</f>
        <v>911</v>
      </c>
      <c r="F58" s="93" t="str">
        <f>IF($B58="","",INDEX(Consolidated!$H:$H,$M58))</f>
        <v>C+FR+SH 3X1.5</v>
      </c>
      <c r="G58" s="92" t="str">
        <f>IF($B58="","",IF(INDEX(Consolidated!$D:$D,$M58)=1,"Đã cắt","Chưa cắt"))</f>
        <v>Đã cắt</v>
      </c>
      <c r="H58" s="92" t="str">
        <f>IF($B58="","",INDEX(Consolidated!$J:$J,$M58))</f>
        <v>44.81</v>
      </c>
      <c r="I58" s="93" t="str">
        <f>IF($B58="","",INDEX(Consolidated!$M:$M,$M58))</f>
        <v>13UP1 UPS DISTRIBUTION PANEL</v>
      </c>
      <c r="J58" s="93" t="str">
        <f>IF($B58="","",INDEX(Consolidated!$O:$O,$M58))</f>
        <v>EMG. GENSET / GROUPE DE SECOURS</v>
      </c>
      <c r="K58" s="93" t="str">
        <f>IF($B58="","",INDEX(Consolidated!$Q:$Q,$M58))</f>
        <v>42DF.4 SB LEFT</v>
      </c>
      <c r="L58" s="93" t="str">
        <f>IF($B58="","",INDEX(Consolidated!$T:$T,$M58))</f>
        <v>WHEELHOUSE / TIMONERIE</v>
      </c>
      <c r="M58" s="94">
        <f>IF($B58="","",MATCH($B58,Room_Calc!$E$2:$E$3000,0)+1)</f>
        <v>1340</v>
      </c>
    </row>
    <row r="59" spans="2:13">
      <c r="B59" s="92">
        <f>IF(ROWS($B$24:B59)&lt;=$D$11,ROWS($B$24:B59),"")</f>
        <v>36</v>
      </c>
      <c r="C59" s="92" t="str">
        <f>IF($B59="","",INDEX(Consolidated!$A:$A,$M59))</f>
        <v>HDC</v>
      </c>
      <c r="D59" s="93" t="str">
        <f>IF($B59="","",INDEX(Consolidated!$C:$C,$M59))</f>
        <v>911W0018</v>
      </c>
      <c r="E59" s="92" t="str">
        <f>IF($B59="","",INDEX(Consolidated!$B:$B,$M59))</f>
        <v>911</v>
      </c>
      <c r="F59" s="93" t="str">
        <f>IF($B59="","",INDEX(Consolidated!$H:$H,$M59))</f>
        <v>C+SH 5X1.5</v>
      </c>
      <c r="G59" s="92" t="str">
        <f>IF($B59="","",IF(INDEX(Consolidated!$D:$D,$M59)=1,"Đã cắt","Chưa cắt"))</f>
        <v>Đã cắt</v>
      </c>
      <c r="H59" s="92" t="str">
        <f>IF($B59="","",INDEX(Consolidated!$J:$J,$M59))</f>
        <v>14.31</v>
      </c>
      <c r="I59" s="93" t="str">
        <f>IF($B59="","",INDEX(Consolidated!$M:$M,$M59))</f>
        <v>42DF.4 SB LEFT</v>
      </c>
      <c r="J59" s="93" t="str">
        <f>IF($B59="","",INDEX(Consolidated!$O:$O,$M59))</f>
        <v>WHEELHOUSE / TIMONERIE</v>
      </c>
      <c r="K59" s="93" t="str">
        <f>IF($B59="","",INDEX(Consolidated!$Q:$Q,$M59))</f>
        <v>42DF.6 SB RIGHT</v>
      </c>
      <c r="L59" s="93" t="str">
        <f>IF($B59="","",INDEX(Consolidated!$T:$T,$M59))</f>
        <v>WHEELHOUSE / TIMONERIE</v>
      </c>
      <c r="M59" s="94">
        <f>IF($B59="","",MATCH($B59,Room_Calc!$E$2:$E$3000,0)+1)</f>
        <v>1348</v>
      </c>
    </row>
    <row r="60" spans="2:13">
      <c r="B60" s="92">
        <f>IF(ROWS($B$24:B60)&lt;=$D$11,ROWS($B$24:B60),"")</f>
        <v>37</v>
      </c>
      <c r="C60" s="92" t="str">
        <f>IF($B60="","",INDEX(Consolidated!$A:$A,$M60))</f>
        <v>NAUTICS</v>
      </c>
      <c r="D60" s="93" t="str">
        <f>IF($B60="","",INDEX(Consolidated!$C:$C,$M60))</f>
        <v>205W0001</v>
      </c>
      <c r="E60" s="92" t="str">
        <f>IF($B60="","",INDEX(Consolidated!$B:$B,$M60))</f>
        <v>205</v>
      </c>
      <c r="F60" s="93" t="str">
        <f>IF($B60="","",INDEX(Consolidated!$H:$H,$M60))</f>
        <v>ORIGINAL CABLE</v>
      </c>
      <c r="G60" s="92" t="str">
        <f>IF($B60="","",IF(INDEX(Consolidated!$D:$D,$M60)=1,"Đã cắt","Chưa cắt"))</f>
        <v>Chưa cắt</v>
      </c>
      <c r="H60" s="92" t="str">
        <f>IF($B60="","",INDEX(Consolidated!$J:$J,$M60))</f>
        <v>9.3</v>
      </c>
      <c r="I60" s="93" t="str">
        <f>IF($B60="","",INDEX(Consolidated!$M:$M,$M60))</f>
        <v>JUNCTION BOX</v>
      </c>
      <c r="J60" s="93" t="str">
        <f>IF($B60="","",INDEX(Consolidated!$O:$O,$M60))</f>
        <v>WHEELHOUSE / TIMONERIE</v>
      </c>
      <c r="K60" s="93" t="str">
        <f>IF($B60="","",INDEX(Consolidated!$Q:$Q,$M60))</f>
        <v>SOUND RECEPTION SYSTEM ANTENNA</v>
      </c>
      <c r="L60" s="93" t="str">
        <f>IF($B60="","",INDEX(Consolidated!$T:$T,$M60))</f>
        <v>TOP DECK / TOIT</v>
      </c>
      <c r="M60" s="94">
        <f>IF($B60="","",MATCH($B60,Room_Calc!$E$2:$E$3000,0)+1)</f>
        <v>1422</v>
      </c>
    </row>
    <row r="61" spans="2:13">
      <c r="B61" s="92">
        <f>IF(ROWS($B$24:B61)&lt;=$D$11,ROWS($B$24:B61),"")</f>
        <v>38</v>
      </c>
      <c r="C61" s="92" t="str">
        <f>IF($B61="","",INDEX(Consolidated!$A:$A,$M61))</f>
        <v>NAUTICS</v>
      </c>
      <c r="D61" s="93" t="str">
        <f>IF($B61="","",INDEX(Consolidated!$C:$C,$M61))</f>
        <v>311W0005</v>
      </c>
      <c r="E61" s="92">
        <f>IF($B61="","",INDEX(Consolidated!$B:$B,$M61))</f>
        <v>0</v>
      </c>
      <c r="F61" s="93" t="str">
        <f>IF($B61="","",INDEX(Consolidated!$H:$H,$M61))</f>
        <v>TC+SH 10X2X0.75</v>
      </c>
      <c r="G61" s="92" t="str">
        <f>IF($B61="","",IF(INDEX(Consolidated!$D:$D,$M61)=1,"Đã cắt","Chưa cắt"))</f>
        <v>Chưa cắt</v>
      </c>
      <c r="H61" s="92" t="str">
        <f>IF($B61="","",INDEX(Consolidated!$J:$J,$M61))</f>
        <v>7.65</v>
      </c>
      <c r="I61" s="93" t="str">
        <f>IF($B61="","",INDEX(Consolidated!$M:$M,$M61))</f>
        <v>42DF.7 CENTRAL CONSOLE</v>
      </c>
      <c r="J61" s="93" t="str">
        <f>IF($B61="","",INDEX(Consolidated!$O:$O,$M61))</f>
        <v>WHEELHOUSE / TIMONERIE</v>
      </c>
      <c r="K61" s="93" t="str">
        <f>IF($B61="","",INDEX(Consolidated!$Q:$Q,$M61))</f>
        <v>42DF.7 CENTRAL CONSOLE</v>
      </c>
      <c r="L61" s="93" t="str">
        <f>IF($B61="","",INDEX(Consolidated!$T:$T,$M61))</f>
        <v>WHEELHOUSE / TIMONERIE</v>
      </c>
      <c r="M61" s="94">
        <f>IF($B61="","",MATCH($B61,Room_Calc!$E$2:$E$3000,0)+1)</f>
        <v>1515</v>
      </c>
    </row>
    <row r="62" spans="2:13">
      <c r="B62" s="92">
        <f>IF(ROWS($B$24:B62)&lt;=$D$11,ROWS($B$24:B62),"")</f>
        <v>39</v>
      </c>
      <c r="C62" s="92" t="str">
        <f>IF($B62="","",INDEX(Consolidated!$A:$A,$M62))</f>
        <v>NAUTICS</v>
      </c>
      <c r="D62" s="93" t="str">
        <f>IF($B62="","",INDEX(Consolidated!$C:$C,$M62))</f>
        <v>311W0006</v>
      </c>
      <c r="E62" s="92">
        <f>IF($B62="","",INDEX(Consolidated!$B:$B,$M62))</f>
        <v>0</v>
      </c>
      <c r="F62" s="93" t="str">
        <f>IF($B62="","",INDEX(Consolidated!$H:$H,$M62))</f>
        <v>TC+SH 10X2X0.75</v>
      </c>
      <c r="G62" s="92" t="str">
        <f>IF($B62="","",IF(INDEX(Consolidated!$D:$D,$M62)=1,"Đã cắt","Chưa cắt"))</f>
        <v>Chưa cắt</v>
      </c>
      <c r="H62" s="92" t="str">
        <f>IF($B62="","",INDEX(Consolidated!$J:$J,$M62))</f>
        <v>7.65</v>
      </c>
      <c r="I62" s="93" t="str">
        <f>IF($B62="","",INDEX(Consolidated!$M:$M,$M62))</f>
        <v>42DF.7 CENTRAL CONSOLE</v>
      </c>
      <c r="J62" s="93" t="str">
        <f>IF($B62="","",INDEX(Consolidated!$O:$O,$M62))</f>
        <v>WHEELHOUSE / TIMONERIE</v>
      </c>
      <c r="K62" s="93" t="str">
        <f>IF($B62="","",INDEX(Consolidated!$Q:$Q,$M62))</f>
        <v>42DF.7 CENTRAL CONSOLE</v>
      </c>
      <c r="L62" s="93" t="str">
        <f>IF($B62="","",INDEX(Consolidated!$T:$T,$M62))</f>
        <v>WHEELHOUSE / TIMONERIE</v>
      </c>
      <c r="M62" s="94">
        <f>IF($B62="","",MATCH($B62,Room_Calc!$E$2:$E$3000,0)+1)</f>
        <v>1516</v>
      </c>
    </row>
    <row r="63" spans="2:13">
      <c r="B63" s="92">
        <f>IF(ROWS($B$24:B63)&lt;=$D$11,ROWS($B$24:B63),"")</f>
        <v>40</v>
      </c>
      <c r="C63" s="92" t="str">
        <f>IF($B63="","",INDEX(Consolidated!$A:$A,$M63))</f>
        <v>NAUTICS</v>
      </c>
      <c r="D63" s="93" t="str">
        <f>IF($B63="","",INDEX(Consolidated!$C:$C,$M63))</f>
        <v>461W0015</v>
      </c>
      <c r="E63" s="92">
        <f>IF($B63="","",INDEX(Consolidated!$B:$B,$M63))</f>
        <v>0</v>
      </c>
      <c r="F63" s="93" t="str">
        <f>IF($B63="","",INDEX(Consolidated!$H:$H,$M63))</f>
        <v>SPEC_CAB 4X</v>
      </c>
      <c r="G63" s="92" t="str">
        <f>IF($B63="","",IF(INDEX(Consolidated!$D:$D,$M63)=1,"Đã cắt","Chưa cắt"))</f>
        <v>Đã cắt</v>
      </c>
      <c r="H63" s="92" t="str">
        <f>IF($B63="","",INDEX(Consolidated!$J:$J,$M63))</f>
        <v>60.86</v>
      </c>
      <c r="I63" s="93" t="str">
        <f>IF($B63="","",INDEX(Consolidated!$M:$M,$M63))</f>
        <v>HYDRAULICS REMOTE CONTROL POSITION 2</v>
      </c>
      <c r="J63" s="93" t="str">
        <f>IF($B63="","",INDEX(Consolidated!$O:$O,$M63))</f>
        <v>FORE MAST / MAT AVANT</v>
      </c>
      <c r="K63" s="93" t="str">
        <f>IF($B63="","",INDEX(Consolidated!$Q:$Q,$M63))</f>
        <v>JB I ( BRIDGE )</v>
      </c>
      <c r="L63" s="93" t="str">
        <f>IF($B63="","",INDEX(Consolidated!$T:$T,$M63))</f>
        <v>WHEELHOUSE / TIMONERIE</v>
      </c>
      <c r="M63" s="94">
        <f>IF($B63="","",MATCH($B63,Room_Calc!$E$2:$E$3000,0)+1)</f>
        <v>1814</v>
      </c>
    </row>
    <row r="64" spans="2:13">
      <c r="B64" s="92">
        <f>IF(ROWS($B$24:B64)&lt;=$D$11,ROWS($B$24:B64),"")</f>
        <v>41</v>
      </c>
      <c r="C64" s="92" t="str">
        <f>IF($B64="","",INDEX(Consolidated!$A:$A,$M64))</f>
        <v>NAUTICS</v>
      </c>
      <c r="D64" s="93" t="str">
        <f>IF($B64="","",INDEX(Consolidated!$C:$C,$M64))</f>
        <v>461W0016</v>
      </c>
      <c r="E64" s="92">
        <f>IF($B64="","",INDEX(Consolidated!$B:$B,$M64))</f>
        <v>0</v>
      </c>
      <c r="F64" s="93" t="str">
        <f>IF($B64="","",INDEX(Consolidated!$H:$H,$M64))</f>
        <v>SPEC_CAB 4X</v>
      </c>
      <c r="G64" s="92" t="str">
        <f>IF($B64="","",IF(INDEX(Consolidated!$D:$D,$M64)=1,"Đã cắt","Chưa cắt"))</f>
        <v>Đã cắt</v>
      </c>
      <c r="H64" s="92" t="str">
        <f>IF($B64="","",INDEX(Consolidated!$J:$J,$M64))</f>
        <v>32.8</v>
      </c>
      <c r="I64" s="93" t="str">
        <f>IF($B64="","",INDEX(Consolidated!$M:$M,$M64))</f>
        <v>HYDRAULICS REMOTE CONTROL POSITION 2</v>
      </c>
      <c r="J64" s="93" t="str">
        <f>IF($B64="","",INDEX(Consolidated!$O:$O,$M64))</f>
        <v>FORE MAST / MAT AVANT</v>
      </c>
      <c r="K64" s="93" t="str">
        <f>IF($B64="","",INDEX(Consolidated!$Q:$Q,$M64))</f>
        <v>JB I ( BRIDGE )</v>
      </c>
      <c r="L64" s="93" t="str">
        <f>IF($B64="","",INDEX(Consolidated!$T:$T,$M64))</f>
        <v>WHEELHOUSE / TIMONERIE</v>
      </c>
      <c r="M64" s="94">
        <f>IF($B64="","",MATCH($B64,Room_Calc!$E$2:$E$3000,0)+1)</f>
        <v>1815</v>
      </c>
    </row>
    <row r="65" spans="2:13">
      <c r="B65" s="92">
        <f>IF(ROWS($B$24:B65)&lt;=$D$11,ROWS($B$24:B65),"")</f>
        <v>42</v>
      </c>
      <c r="C65" s="92" t="str">
        <f>IF($B65="","",INDEX(Consolidated!$A:$A,$M65))</f>
        <v>NAUTICS</v>
      </c>
      <c r="D65" s="93" t="str">
        <f>IF($B65="","",INDEX(Consolidated!$C:$C,$M65))</f>
        <v>461W0017</v>
      </c>
      <c r="E65" s="92">
        <f>IF($B65="","",INDEX(Consolidated!$B:$B,$M65))</f>
        <v>0</v>
      </c>
      <c r="F65" s="93" t="str">
        <f>IF($B65="","",INDEX(Consolidated!$H:$H,$M65))</f>
        <v>SPEC_CAB 4X</v>
      </c>
      <c r="G65" s="92" t="str">
        <f>IF($B65="","",IF(INDEX(Consolidated!$D:$D,$M65)=1,"Đã cắt","Chưa cắt"))</f>
        <v>Đã cắt</v>
      </c>
      <c r="H65" s="92" t="str">
        <f>IF($B65="","",INDEX(Consolidated!$J:$J,$M65))</f>
        <v>40.16</v>
      </c>
      <c r="I65" s="93" t="str">
        <f>IF($B65="","",INDEX(Consolidated!$M:$M,$M65))</f>
        <v>HYDRAULICS REMOTE CONTROL POSITION 1</v>
      </c>
      <c r="J65" s="93" t="str">
        <f>IF($B65="","",INDEX(Consolidated!$O:$O,$M65))</f>
        <v>TOP DECK / TOIT</v>
      </c>
      <c r="K65" s="93" t="str">
        <f>IF($B65="","",INDEX(Consolidated!$Q:$Q,$M65))</f>
        <v>JB I ( BRIDGE )</v>
      </c>
      <c r="L65" s="93" t="str">
        <f>IF($B65="","",INDEX(Consolidated!$T:$T,$M65))</f>
        <v>WHEELHOUSE / TIMONERIE</v>
      </c>
      <c r="M65" s="94">
        <f>IF($B65="","",MATCH($B65,Room_Calc!$E$2:$E$3000,0)+1)</f>
        <v>1816</v>
      </c>
    </row>
    <row r="66" spans="2:13">
      <c r="B66" s="92">
        <f>IF(ROWS($B$24:B66)&lt;=$D$11,ROWS($B$24:B66),"")</f>
        <v>43</v>
      </c>
      <c r="C66" s="92" t="str">
        <f>IF($B66="","",INDEX(Consolidated!$A:$A,$M66))</f>
        <v>NAUTICS</v>
      </c>
      <c r="D66" s="93" t="str">
        <f>IF($B66="","",INDEX(Consolidated!$C:$C,$M66))</f>
        <v>461W0018</v>
      </c>
      <c r="E66" s="92">
        <f>IF($B66="","",INDEX(Consolidated!$B:$B,$M66))</f>
        <v>0</v>
      </c>
      <c r="F66" s="93" t="str">
        <f>IF($B66="","",INDEX(Consolidated!$H:$H,$M66))</f>
        <v>SPEC_CAB 4X</v>
      </c>
      <c r="G66" s="92" t="str">
        <f>IF($B66="","",IF(INDEX(Consolidated!$D:$D,$M66)=1,"Đã cắt","Chưa cắt"))</f>
        <v>Chưa cắt</v>
      </c>
      <c r="H66" s="92" t="str">
        <f>IF($B66="","",INDEX(Consolidated!$J:$J,$M66))</f>
        <v>40.16</v>
      </c>
      <c r="I66" s="93" t="str">
        <f>IF($B66="","",INDEX(Consolidated!$M:$M,$M66))</f>
        <v>HYDRAULICS REMOTE CONTROL POSITION 1</v>
      </c>
      <c r="J66" s="93" t="str">
        <f>IF($B66="","",INDEX(Consolidated!$O:$O,$M66))</f>
        <v>TOP DECK / TOIT</v>
      </c>
      <c r="K66" s="93" t="str">
        <f>IF($B66="","",INDEX(Consolidated!$Q:$Q,$M66))</f>
        <v>JB I ( BRIDGE )</v>
      </c>
      <c r="L66" s="93" t="str">
        <f>IF($B66="","",INDEX(Consolidated!$T:$T,$M66))</f>
        <v>WHEELHOUSE / TIMONERIE</v>
      </c>
      <c r="M66" s="94">
        <f>IF($B66="","",MATCH($B66,Room_Calc!$E$2:$E$3000,0)+1)</f>
        <v>1817</v>
      </c>
    </row>
    <row r="67" spans="2:13">
      <c r="B67" s="92">
        <f>IF(ROWS($B$24:B67)&lt;=$D$11,ROWS($B$24:B67),"")</f>
        <v>44</v>
      </c>
      <c r="C67" s="92" t="str">
        <f>IF($B67="","",INDEX(Consolidated!$A:$A,$M67))</f>
        <v>NAUTICS</v>
      </c>
      <c r="D67" s="93" t="str">
        <f>IF($B67="","",INDEX(Consolidated!$C:$C,$M67))</f>
        <v>461W0019</v>
      </c>
      <c r="E67" s="92">
        <f>IF($B67="","",INDEX(Consolidated!$B:$B,$M67))</f>
        <v>0</v>
      </c>
      <c r="F67" s="93" t="str">
        <f>IF($B67="","",INDEX(Consolidated!$H:$H,$M67))</f>
        <v>CAT7_S/FTP</v>
      </c>
      <c r="G67" s="92" t="str">
        <f>IF($B67="","",IF(INDEX(Consolidated!$D:$D,$M67)=1,"Đã cắt","Chưa cắt"))</f>
        <v>Đã cắt</v>
      </c>
      <c r="H67" s="92" t="str">
        <f>IF($B67="","",INDEX(Consolidated!$J:$J,$M67))</f>
        <v>7.65</v>
      </c>
      <c r="I67" s="93" t="str">
        <f>IF($B67="","",INDEX(Consolidated!$M:$M,$M67))</f>
        <v>42DF.7 CENTRAL CONSOLE</v>
      </c>
      <c r="J67" s="93" t="str">
        <f>IF($B67="","",INDEX(Consolidated!$O:$O,$M67))</f>
        <v>WHEELHOUSE / TIMONERIE</v>
      </c>
      <c r="K67" s="93" t="str">
        <f>IF($B67="","",INDEX(Consolidated!$Q:$Q,$M67))</f>
        <v>JB I ( BRIDGE )</v>
      </c>
      <c r="L67" s="93" t="str">
        <f>IF($B67="","",INDEX(Consolidated!$T:$T,$M67))</f>
        <v>WHEELHOUSE / TIMONERIE</v>
      </c>
      <c r="M67" s="94">
        <f>IF($B67="","",MATCH($B67,Room_Calc!$E$2:$E$3000,0)+1)</f>
        <v>1818</v>
      </c>
    </row>
    <row r="68" spans="2:13">
      <c r="B68" s="92">
        <f>IF(ROWS($B$24:B68)&lt;=$D$11,ROWS($B$24:B68),"")</f>
        <v>45</v>
      </c>
      <c r="C68" s="92" t="str">
        <f>IF($B68="","",INDEX(Consolidated!$A:$A,$M68))</f>
        <v>NAUTICS</v>
      </c>
      <c r="D68" s="93" t="str">
        <f>IF($B68="","",INDEX(Consolidated!$C:$C,$M68))</f>
        <v>461W0048</v>
      </c>
      <c r="E68" s="92">
        <f>IF($B68="","",INDEX(Consolidated!$B:$B,$M68))</f>
        <v>0</v>
      </c>
      <c r="F68" s="93" t="str">
        <f>IF($B68="","",INDEX(Consolidated!$H:$H,$M68))</f>
        <v>TC+SH 7X2X0.75</v>
      </c>
      <c r="G68" s="92" t="str">
        <f>IF($B68="","",IF(INDEX(Consolidated!$D:$D,$M68)=1,"Đã cắt","Chưa cắt"))</f>
        <v>Đã cắt</v>
      </c>
      <c r="H68" s="92" t="str">
        <f>IF($B68="","",INDEX(Consolidated!$J:$J,$M68))</f>
        <v>72.57</v>
      </c>
      <c r="I68" s="93" t="str">
        <f>IF($B68="","",INDEX(Consolidated!$M:$M,$M68))</f>
        <v>HYDRAULIC MAIN ELECTRIC PANEL</v>
      </c>
      <c r="J68" s="93" t="str">
        <f>IF($B68="","",INDEX(Consolidated!$O:$O,$M68))</f>
        <v>HYDRAULIC PLANT / EQUIPEMENT HYDRAULIQUE</v>
      </c>
      <c r="K68" s="93" t="str">
        <f>IF($B68="","",INDEX(Consolidated!$Q:$Q,$M68))</f>
        <v>JB I ( BRIDGE )</v>
      </c>
      <c r="L68" s="93" t="str">
        <f>IF($B68="","",INDEX(Consolidated!$T:$T,$M68))</f>
        <v>WHEELHOUSE / TIMONERIE</v>
      </c>
      <c r="M68" s="94">
        <f>IF($B68="","",MATCH($B68,Room_Calc!$E$2:$E$3000,0)+1)</f>
        <v>1836</v>
      </c>
    </row>
    <row r="69" spans="2:13">
      <c r="B69" s="92">
        <f>IF(ROWS($B$24:B69)&lt;=$D$11,ROWS($B$24:B69),"")</f>
        <v>46</v>
      </c>
      <c r="C69" s="92" t="str">
        <f>IF($B69="","",INDEX(Consolidated!$A:$A,$M69))</f>
        <v>NAUTICS</v>
      </c>
      <c r="D69" s="93" t="str">
        <f>IF($B69="","",INDEX(Consolidated!$C:$C,$M69))</f>
        <v>461W0091</v>
      </c>
      <c r="E69" s="92">
        <f>IF($B69="","",INDEX(Consolidated!$B:$B,$M69))</f>
        <v>0</v>
      </c>
      <c r="F69" s="93" t="str">
        <f>IF($B69="","",INDEX(Consolidated!$H:$H,$M69))</f>
        <v>SPEC_CAB 4X</v>
      </c>
      <c r="G69" s="92" t="str">
        <f>IF($B69="","",IF(INDEX(Consolidated!$D:$D,$M69)=1,"Đã cắt","Chưa cắt"))</f>
        <v>Chưa cắt</v>
      </c>
      <c r="H69" s="92" t="str">
        <f>IF($B69="","",INDEX(Consolidated!$J:$J,$M69))</f>
        <v>23.46</v>
      </c>
      <c r="I69" s="93" t="str">
        <f>IF($B69="","",INDEX(Consolidated!$M:$M,$M69))</f>
        <v>JB I ( BRIDGE )</v>
      </c>
      <c r="J69" s="93" t="str">
        <f>IF($B69="","",INDEX(Consolidated!$O:$O,$M69))</f>
        <v>WHEELHOUSE / TIMONERIE</v>
      </c>
      <c r="K69" s="93" t="str">
        <f>IF($B69="","",INDEX(Consolidated!$Q:$Q,$M69))</f>
        <v>MICRO TEE CONNECTOR</v>
      </c>
      <c r="L69" s="93" t="str">
        <f>IF($B69="","",INDEX(Consolidated!$T:$T,$M69))</f>
        <v>WHEELHOUSE / TIMONERIE</v>
      </c>
      <c r="M69" s="94">
        <f>IF($B69="","",MATCH($B69,Room_Calc!$E$2:$E$3000,0)+1)</f>
        <v>1844</v>
      </c>
    </row>
    <row r="70" spans="2:13">
      <c r="B70" s="92">
        <f>IF(ROWS($B$24:B70)&lt;=$D$11,ROWS($B$24:B70),"")</f>
        <v>47</v>
      </c>
      <c r="C70" s="92" t="str">
        <f>IF($B70="","",INDEX(Consolidated!$A:$A,$M70))</f>
        <v>NAUTICS</v>
      </c>
      <c r="D70" s="93" t="str">
        <f>IF($B70="","",INDEX(Consolidated!$C:$C,$M70))</f>
        <v>461W0097</v>
      </c>
      <c r="E70" s="92">
        <f>IF($B70="","",INDEX(Consolidated!$B:$B,$M70))</f>
        <v>0</v>
      </c>
      <c r="F70" s="93" t="str">
        <f>IF($B70="","",INDEX(Consolidated!$H:$H,$M70))</f>
        <v>SPEC_CAB 4X</v>
      </c>
      <c r="G70" s="92" t="str">
        <f>IF($B70="","",IF(INDEX(Consolidated!$D:$D,$M70)=1,"Đã cắt","Chưa cắt"))</f>
        <v>Chưa cắt</v>
      </c>
      <c r="H70" s="92" t="str">
        <f>IF($B70="","",INDEX(Consolidated!$J:$J,$M70))</f>
        <v>40.8</v>
      </c>
      <c r="I70" s="93" t="str">
        <f>IF($B70="","",INDEX(Consolidated!$M:$M,$M70))</f>
        <v>AFT J1 BOOM "HLA-05" HYBRID LOADCELL AMPLIFIER BOX FOR LOAD SENSOR AFT J1 BOOM</v>
      </c>
      <c r="J70" s="93" t="str">
        <f>IF($B70="","",INDEX(Consolidated!$O:$O,$M70))</f>
        <v>TOP DECK / TOIT</v>
      </c>
      <c r="K70" s="93" t="str">
        <f>IF($B70="","",INDEX(Consolidated!$Q:$Q,$M70))</f>
        <v>MICRO TEE CONNECTOR</v>
      </c>
      <c r="L70" s="93" t="str">
        <f>IF($B70="","",INDEX(Consolidated!$T:$T,$M70))</f>
        <v>WHEELHOUSE / TIMONERIE</v>
      </c>
      <c r="M70" s="94">
        <f>IF($B70="","",MATCH($B70,Room_Calc!$E$2:$E$3000,0)+1)</f>
        <v>1850</v>
      </c>
    </row>
    <row r="71" spans="2:13">
      <c r="B71" s="92">
        <f>IF(ROWS($B$24:B71)&lt;=$D$11,ROWS($B$24:B71),"")</f>
        <v>48</v>
      </c>
      <c r="C71" s="92" t="str">
        <f>IF($B71="","",INDEX(Consolidated!$A:$A,$M71))</f>
        <v>NAUTICS</v>
      </c>
      <c r="D71" s="93" t="str">
        <f>IF($B71="","",INDEX(Consolidated!$C:$C,$M71))</f>
        <v>461W0103</v>
      </c>
      <c r="E71" s="92">
        <f>IF($B71="","",INDEX(Consolidated!$B:$B,$M71))</f>
        <v>0</v>
      </c>
      <c r="F71" s="93" t="str">
        <f>IF($B71="","",INDEX(Consolidated!$H:$H,$M71))</f>
        <v>SPEC_CAB 4X</v>
      </c>
      <c r="G71" s="92" t="str">
        <f>IF($B71="","",IF(INDEX(Consolidated!$D:$D,$M71)=1,"Đã cắt","Chưa cắt"))</f>
        <v>Chưa cắt</v>
      </c>
      <c r="H71" s="92" t="str">
        <f>IF($B71="","",INDEX(Consolidated!$J:$J,$M71))</f>
        <v>48.96</v>
      </c>
      <c r="I71" s="93" t="str">
        <f>IF($B71="","",INDEX(Consolidated!$M:$M,$M71))</f>
        <v>AFT CORRIDOR "TII3" MARETRON NM-CF-NF MINI/MICRO TEE CONNECTOR</v>
      </c>
      <c r="J71" s="93" t="str">
        <f>IF($B71="","",INDEX(Consolidated!$O:$O,$M71))</f>
        <v>ALLEWAY / COURSIVE</v>
      </c>
      <c r="K71" s="93" t="str">
        <f>IF($B71="","",INDEX(Consolidated!$Q:$Q,$M71))</f>
        <v>JB I ( BRIDGE )</v>
      </c>
      <c r="L71" s="93" t="str">
        <f>IF($B71="","",INDEX(Consolidated!$T:$T,$M71))</f>
        <v>WHEELHOUSE / TIMONERIE</v>
      </c>
      <c r="M71" s="94">
        <f>IF($B71="","",MATCH($B71,Room_Calc!$E$2:$E$3000,0)+1)</f>
        <v>1853</v>
      </c>
    </row>
    <row r="72" spans="2:13">
      <c r="B72" s="92">
        <f>IF(ROWS($B$24:B72)&lt;=$D$11,ROWS($B$24:B72),"")</f>
        <v>49</v>
      </c>
      <c r="C72" s="92" t="str">
        <f>IF($B72="","",INDEX(Consolidated!$A:$A,$M72))</f>
        <v>NAUTICS</v>
      </c>
      <c r="D72" s="93" t="str">
        <f>IF($B72="","",INDEX(Consolidated!$C:$C,$M72))</f>
        <v>461W0106</v>
      </c>
      <c r="E72" s="92">
        <f>IF($B72="","",INDEX(Consolidated!$B:$B,$M72))</f>
        <v>0</v>
      </c>
      <c r="F72" s="93" t="str">
        <f>IF($B72="","",INDEX(Consolidated!$H:$H,$M72))</f>
        <v>MARETRON DM-DG1-DF 4X</v>
      </c>
      <c r="G72" s="92" t="str">
        <f>IF($B72="","",IF(INDEX(Consolidated!$D:$D,$M72)=1,"Đã cắt","Chưa cắt"))</f>
        <v>Chưa cắt</v>
      </c>
      <c r="H72" s="92" t="str">
        <f>IF($B72="","",INDEX(Consolidated!$J:$J,$M72))</f>
        <v>0.408</v>
      </c>
      <c r="I72" s="93" t="str">
        <f>IF($B72="","",INDEX(Consolidated!$M:$M,$M72))</f>
        <v>WHEELHOUSE "TII2" MARETRON NM-CF-NF MINI/MICRO TEE CONNECTOR</v>
      </c>
      <c r="J72" s="93" t="str">
        <f>IF($B72="","",INDEX(Consolidated!$O:$O,$M72))</f>
        <v>WHEELHOUSE / TIMONERIE</v>
      </c>
      <c r="K72" s="93" t="str">
        <f>IF($B72="","",INDEX(Consolidated!$Q:$Q,$M72))</f>
        <v>WHEELHOUSE "WTP-03" WAVE TRUE PROCESSOR ANALOG MODULE</v>
      </c>
      <c r="L72" s="93" t="str">
        <f>IF($B72="","",INDEX(Consolidated!$T:$T,$M72))</f>
        <v>WHEELHOUSE / TIMONERIE</v>
      </c>
      <c r="M72" s="94">
        <f>IF($B72="","",MATCH($B72,Room_Calc!$E$2:$E$3000,0)+1)</f>
        <v>1856</v>
      </c>
    </row>
    <row r="73" spans="2:13">
      <c r="B73" s="92">
        <f>IF(ROWS($B$24:B73)&lt;=$D$11,ROWS($B$24:B73),"")</f>
        <v>50</v>
      </c>
      <c r="C73" s="92" t="str">
        <f>IF($B73="","",INDEX(Consolidated!$A:$A,$M73))</f>
        <v>NAUTICS</v>
      </c>
      <c r="D73" s="93" t="str">
        <f>IF($B73="","",INDEX(Consolidated!$C:$C,$M73))</f>
        <v>461W0106.1</v>
      </c>
      <c r="E73" s="92">
        <f>IF($B73="","",INDEX(Consolidated!$B:$B,$M73))</f>
        <v>0</v>
      </c>
      <c r="F73" s="93" t="str">
        <f>IF($B73="","",INDEX(Consolidated!$H:$H,$M73))</f>
        <v>MARETRON DG1-100C 4X</v>
      </c>
      <c r="G73" s="92" t="str">
        <f>IF($B73="","",IF(INDEX(Consolidated!$D:$D,$M73)=1,"Đã cắt","Chưa cắt"))</f>
        <v>Chưa cắt</v>
      </c>
      <c r="H73" s="92" t="str">
        <f>IF($B73="","",INDEX(Consolidated!$J:$J,$M73))</f>
        <v>39.93</v>
      </c>
      <c r="I73" s="93" t="str">
        <f>IF($B73="","",INDEX(Consolidated!$M:$M,$M73))</f>
        <v>AFT J1 BOOM "HLA-05" HYBRID LOADCELL AMPLIFIER BOX FOR LOAD SENSOR AFT J1 BOOM</v>
      </c>
      <c r="J73" s="93" t="str">
        <f>IF($B73="","",INDEX(Consolidated!$O:$O,$M73))</f>
        <v>TOP DECK / TOIT</v>
      </c>
      <c r="K73" s="93" t="str">
        <f>IF($B73="","",INDEX(Consolidated!$Q:$Q,$M73))</f>
        <v>WHEELHOUSE "WTP-03" WAVE TRUE PROCESSOR ANALOG MODULE</v>
      </c>
      <c r="L73" s="93" t="str">
        <f>IF($B73="","",INDEX(Consolidated!$T:$T,$M73))</f>
        <v>WHEELHOUSE / TIMONERIE</v>
      </c>
      <c r="M73" s="94">
        <f>IF($B73="","",MATCH($B73,Room_Calc!$E$2:$E$3000,0)+1)</f>
        <v>1857</v>
      </c>
    </row>
    <row r="74" spans="2:13">
      <c r="B74" s="92">
        <f>IF(ROWS($B$24:B74)&lt;=$D$11,ROWS($B$24:B74),"")</f>
        <v>51</v>
      </c>
      <c r="C74" s="92" t="str">
        <f>IF($B74="","",INDEX(Consolidated!$A:$A,$M74))</f>
        <v>NAUTICS</v>
      </c>
      <c r="D74" s="93" t="str">
        <f>IF($B74="","",INDEX(Consolidated!$C:$C,$M74))</f>
        <v>461W0107</v>
      </c>
      <c r="E74" s="92">
        <f>IF($B74="","",INDEX(Consolidated!$B:$B,$M74))</f>
        <v>0</v>
      </c>
      <c r="F74" s="93" t="str">
        <f>IF($B74="","",INDEX(Consolidated!$H:$H,$M74))</f>
        <v>MARETRON DM-DG1-DF 4X</v>
      </c>
      <c r="G74" s="92" t="str">
        <f>IF($B74="","",IF(INDEX(Consolidated!$D:$D,$M74)=1,"Đã cắt","Chưa cắt"))</f>
        <v>Chưa cắt</v>
      </c>
      <c r="H74" s="92" t="str">
        <f>IF($B74="","",INDEX(Consolidated!$J:$J,$M74))</f>
        <v>0.408</v>
      </c>
      <c r="I74" s="93" t="str">
        <f>IF($B74="","",INDEX(Consolidated!$M:$M,$M74))</f>
        <v>WHEELHOUSE "TI1" MARETRON NM-CF-NF MINI/MICRO TEE CONNECTOR</v>
      </c>
      <c r="J74" s="93" t="str">
        <f>IF($B74="","",INDEX(Consolidated!$O:$O,$M74))</f>
        <v>WHEELHOUSE / TIMONERIE</v>
      </c>
      <c r="K74" s="93" t="str">
        <f>IF($B74="","",INDEX(Consolidated!$Q:$Q,$M74))</f>
        <v>WHEELHOUSE DATA ACQUISITION SYSTEM "EXOCET BLUE DATA MANAGER"</v>
      </c>
      <c r="L74" s="93" t="str">
        <f>IF($B74="","",INDEX(Consolidated!$T:$T,$M74))</f>
        <v>WHEELHOUSE / TIMONERIE</v>
      </c>
      <c r="M74" s="94">
        <f>IF($B74="","",MATCH($B74,Room_Calc!$E$2:$E$3000,0)+1)</f>
        <v>1858</v>
      </c>
    </row>
    <row r="75" spans="2:13">
      <c r="B75" s="92">
        <f>IF(ROWS($B$24:B75)&lt;=$D$11,ROWS($B$24:B75),"")</f>
        <v>52</v>
      </c>
      <c r="C75" s="92" t="str">
        <f>IF($B75="","",INDEX(Consolidated!$A:$A,$M75))</f>
        <v>NAUTICS</v>
      </c>
      <c r="D75" s="93" t="str">
        <f>IF($B75="","",INDEX(Consolidated!$C:$C,$M75))</f>
        <v>461W0108</v>
      </c>
      <c r="E75" s="92">
        <f>IF($B75="","",INDEX(Consolidated!$B:$B,$M75))</f>
        <v>0</v>
      </c>
      <c r="F75" s="93" t="str">
        <f>IF($B75="","",INDEX(Consolidated!$H:$H,$M75))</f>
        <v>MARETRON DM-DG1-DF 4X</v>
      </c>
      <c r="G75" s="92" t="str">
        <f>IF($B75="","",IF(INDEX(Consolidated!$D:$D,$M75)=1,"Đã cắt","Chưa cắt"))</f>
        <v>Chưa cắt</v>
      </c>
      <c r="H75" s="92" t="str">
        <f>IF($B75="","",INDEX(Consolidated!$J:$J,$M75))</f>
        <v>0.408</v>
      </c>
      <c r="I75" s="93" t="str">
        <f>IF($B75="","",INDEX(Consolidated!$M:$M,$M75))</f>
        <v>WHEELHOUSE "TII1" MARETRON NM-CF-NF MINI/MICRO TEE CONNECTOR</v>
      </c>
      <c r="J75" s="93" t="str">
        <f>IF($B75="","",INDEX(Consolidated!$O:$O,$M75))</f>
        <v>WHEELHOUSE / TIMONERIE</v>
      </c>
      <c r="K75" s="93" t="str">
        <f>IF($B75="","",INDEX(Consolidated!$Q:$Q,$M75))</f>
        <v>WHEELHOUSE DATA ACQUISITION SYSTEM "EXOCET BLUE DATA MANAGER"</v>
      </c>
      <c r="L75" s="93" t="str">
        <f>IF($B75="","",INDEX(Consolidated!$T:$T,$M75))</f>
        <v>WHEELHOUSE / TIMONERIE</v>
      </c>
      <c r="M75" s="94">
        <f>IF($B75="","",MATCH($B75,Room_Calc!$E$2:$E$3000,0)+1)</f>
        <v>1859</v>
      </c>
    </row>
    <row r="76" spans="2:13">
      <c r="B76" s="92">
        <f>IF(ROWS($B$24:B76)&lt;=$D$11,ROWS($B$24:B76),"")</f>
        <v>53</v>
      </c>
      <c r="C76" s="92" t="str">
        <f>IF($B76="","",INDEX(Consolidated!$A:$A,$M76))</f>
        <v>NAUTICS</v>
      </c>
      <c r="D76" s="93" t="str">
        <f>IF($B76="","",INDEX(Consolidated!$C:$C,$M76))</f>
        <v>461W0109</v>
      </c>
      <c r="E76" s="92">
        <f>IF($B76="","",INDEX(Consolidated!$B:$B,$M76))</f>
        <v>0</v>
      </c>
      <c r="F76" s="93" t="str">
        <f>IF($B76="","",INDEX(Consolidated!$H:$H,$M76))</f>
        <v>CAT7_S/FTP</v>
      </c>
      <c r="G76" s="92" t="str">
        <f>IF($B76="","",IF(INDEX(Consolidated!$D:$D,$M76)=1,"Đã cắt","Chưa cắt"))</f>
        <v>Đã cắt</v>
      </c>
      <c r="H76" s="92" t="str">
        <f>IF($B76="","",INDEX(Consolidated!$J:$J,$M76))</f>
        <v>1.938</v>
      </c>
      <c r="I76" s="93" t="str">
        <f>IF($B76="","",INDEX(Consolidated!$M:$M,$M76))</f>
        <v>JB I ( BRIDGE )</v>
      </c>
      <c r="J76" s="93" t="str">
        <f>IF($B76="","",INDEX(Consolidated!$O:$O,$M76))</f>
        <v>WHEELHOUSE / TIMONERIE</v>
      </c>
      <c r="K76" s="93" t="str">
        <f>IF($B76="","",INDEX(Consolidated!$Q:$Q,$M76))</f>
        <v>WHEELHOUSE DATA ACQUISITION SYSTEM "EXOCET BLUE DATA MANAGER"</v>
      </c>
      <c r="L76" s="93" t="str">
        <f>IF($B76="","",INDEX(Consolidated!$T:$T,$M76))</f>
        <v>WHEELHOUSE / TIMONERIE</v>
      </c>
      <c r="M76" s="94">
        <f>IF($B76="","",MATCH($B76,Room_Calc!$E$2:$E$3000,0)+1)</f>
        <v>1860</v>
      </c>
    </row>
    <row r="77" spans="2:13">
      <c r="B77" s="92">
        <f>IF(ROWS($B$24:B77)&lt;=$D$11,ROWS($B$24:B77),"")</f>
        <v>54</v>
      </c>
      <c r="C77" s="92" t="str">
        <f>IF($B77="","",INDEX(Consolidated!$A:$A,$M77))</f>
        <v>NAUTICS</v>
      </c>
      <c r="D77" s="93" t="str">
        <f>IF($B77="","",INDEX(Consolidated!$C:$C,$M77))</f>
        <v>461W0127</v>
      </c>
      <c r="E77" s="92">
        <f>IF($B77="","",INDEX(Consolidated!$B:$B,$M77))</f>
        <v>0</v>
      </c>
      <c r="F77" s="93" t="str">
        <f>IF($B77="","",INDEX(Consolidated!$H:$H,$M77))</f>
        <v>MARETRON DM-DG1-DF 4X</v>
      </c>
      <c r="G77" s="92" t="str">
        <f>IF($B77="","",IF(INDEX(Consolidated!$D:$D,$M77)=1,"Đã cắt","Chưa cắt"))</f>
        <v>Đã cắt</v>
      </c>
      <c r="H77" s="92" t="str">
        <f>IF($B77="","",INDEX(Consolidated!$J:$J,$M77))</f>
        <v>1.938</v>
      </c>
      <c r="I77" s="93" t="str">
        <f>IF($B77="","",INDEX(Consolidated!$M:$M,$M77))</f>
        <v>JB I ( BRIDGE )</v>
      </c>
      <c r="J77" s="93" t="str">
        <f>IF($B77="","",INDEX(Consolidated!$O:$O,$M77))</f>
        <v>WHEELHOUSE / TIMONERIE</v>
      </c>
      <c r="K77" s="93" t="str">
        <f>IF($B77="","",INDEX(Consolidated!$Q:$Q,$M77))</f>
        <v>WHEELHOUSE "TIII2" MARETRON NM-CF-NF MINI/MICRO TEE CONNECTOR</v>
      </c>
      <c r="L77" s="93" t="str">
        <f>IF($B77="","",INDEX(Consolidated!$T:$T,$M77))</f>
        <v>WHEELHOUSE / TIMONERIE</v>
      </c>
      <c r="M77" s="94">
        <f>IF($B77="","",MATCH($B77,Room_Calc!$E$2:$E$3000,0)+1)</f>
        <v>1871</v>
      </c>
    </row>
    <row r="78" spans="2:13">
      <c r="B78" s="92">
        <f>IF(ROWS($B$24:B78)&lt;=$D$11,ROWS($B$24:B78),"")</f>
        <v>55</v>
      </c>
      <c r="C78" s="92" t="str">
        <f>IF($B78="","",INDEX(Consolidated!$A:$A,$M78))</f>
        <v>NAUTICS</v>
      </c>
      <c r="D78" s="93" t="str">
        <f>IF($B78="","",INDEX(Consolidated!$C:$C,$M78))</f>
        <v>461W0203</v>
      </c>
      <c r="E78" s="92">
        <f>IF($B78="","",INDEX(Consolidated!$B:$B,$M78))</f>
        <v>0</v>
      </c>
      <c r="F78" s="93" t="str">
        <f>IF($B78="","",INDEX(Consolidated!$H:$H,$M78))</f>
        <v>MARETRON DG1-100C 4X</v>
      </c>
      <c r="G78" s="92" t="str">
        <f>IF($B78="","",IF(INDEX(Consolidated!$D:$D,$M78)=1,"Đã cắt","Chưa cắt"))</f>
        <v>Chưa cắt</v>
      </c>
      <c r="H78" s="92" t="str">
        <f>IF($B78="","",INDEX(Consolidated!$J:$J,$M78))</f>
        <v>39.85</v>
      </c>
      <c r="I78" s="93" t="str">
        <f>IF($B78="","",INDEX(Consolidated!$M:$M,$M78))</f>
        <v>AFT CORRIDOR "TII3" MARETRON NM-CF-NF MINI/MICRO TEE CONNECTOR</v>
      </c>
      <c r="J78" s="93" t="str">
        <f>IF($B78="","",INDEX(Consolidated!$O:$O,$M78))</f>
        <v>ALLEWAY / COURSIVE</v>
      </c>
      <c r="K78" s="93" t="str">
        <f>IF($B78="","",INDEX(Consolidated!$Q:$Q,$M78))</f>
        <v>WHEELHOUSE "TII2" MARETRON NM-CF-NF MINI/MICRO TEE CONNECTOR</v>
      </c>
      <c r="L78" s="93" t="str">
        <f>IF($B78="","",INDEX(Consolidated!$T:$T,$M78))</f>
        <v>WHEELHOUSE / TIMONERIE</v>
      </c>
      <c r="M78" s="94">
        <f>IF($B78="","",MATCH($B78,Room_Calc!$E$2:$E$3000,0)+1)</f>
        <v>1913</v>
      </c>
    </row>
    <row r="79" spans="2:13">
      <c r="B79" s="92">
        <f>IF(ROWS($B$24:B79)&lt;=$D$11,ROWS($B$24:B79),"")</f>
        <v>56</v>
      </c>
      <c r="C79" s="92" t="str">
        <f>IF($B79="","",INDEX(Consolidated!$A:$A,$M79))</f>
        <v>NAUTICS</v>
      </c>
      <c r="D79" s="93" t="str">
        <f>IF($B79="","",INDEX(Consolidated!$C:$C,$M79))</f>
        <v>461W0206</v>
      </c>
      <c r="E79" s="92">
        <f>IF($B79="","",INDEX(Consolidated!$B:$B,$M79))</f>
        <v>0</v>
      </c>
      <c r="F79" s="93" t="str">
        <f>IF($B79="","",INDEX(Consolidated!$H:$H,$M79))</f>
        <v>SPEC_CAB 4X</v>
      </c>
      <c r="G79" s="92" t="str">
        <f>IF($B79="","",IF(INDEX(Consolidated!$D:$D,$M79)=1,"Đã cắt","Chưa cắt"))</f>
        <v>Đã cắt</v>
      </c>
      <c r="H79" s="92" t="str">
        <f>IF($B79="","",INDEX(Consolidated!$J:$J,$M79))</f>
        <v>61.2</v>
      </c>
      <c r="I79" s="93" t="str">
        <f>IF($B79="","",INDEX(Consolidated!$M:$M,$M79))</f>
        <v>FWD HOLD "WTP-02" WAVE TRUE PROCESSOR ANALOG MODULE</v>
      </c>
      <c r="J79" s="93" t="str">
        <f>IF($B79="","",INDEX(Consolidated!$O:$O,$M79))</f>
        <v>UPPER FORE HOLD / CALE AV SUP</v>
      </c>
      <c r="K79" s="93" t="str">
        <f>IF($B79="","",INDEX(Consolidated!$Q:$Q,$M79))</f>
        <v>JB I ( BRIDGE )</v>
      </c>
      <c r="L79" s="93" t="str">
        <f>IF($B79="","",INDEX(Consolidated!$T:$T,$M79))</f>
        <v>WHEELHOUSE / TIMONERIE</v>
      </c>
      <c r="M79" s="94">
        <f>IF($B79="","",MATCH($B79,Room_Calc!$E$2:$E$3000,0)+1)</f>
        <v>1917</v>
      </c>
    </row>
    <row r="80" spans="2:13">
      <c r="B80" s="92">
        <f>IF(ROWS($B$24:B80)&lt;=$D$11,ROWS($B$24:B80),"")</f>
        <v>57</v>
      </c>
      <c r="C80" s="92" t="str">
        <f>IF($B80="","",INDEX(Consolidated!$A:$A,$M80))</f>
        <v>NAUTICS</v>
      </c>
      <c r="D80" s="93" t="str">
        <f>IF($B80="","",INDEX(Consolidated!$C:$C,$M80))</f>
        <v>461W0448</v>
      </c>
      <c r="E80" s="92">
        <f>IF($B80="","",INDEX(Consolidated!$B:$B,$M80))</f>
        <v>0</v>
      </c>
      <c r="F80" s="93" t="str">
        <f>IF($B80="","",INDEX(Consolidated!$H:$H,$M80))</f>
        <v>NMEA 2000 MID DG1-100C</v>
      </c>
      <c r="G80" s="92" t="str">
        <f>IF($B80="","",IF(INDEX(Consolidated!$D:$D,$M80)=1,"Đã cắt","Chưa cắt"))</f>
        <v>Chưa cắt</v>
      </c>
      <c r="H80" s="92" t="str">
        <f>IF($B80="","",INDEX(Consolidated!$J:$J,$M80))</f>
        <v>32.75</v>
      </c>
      <c r="I80" s="93" t="str">
        <f>IF($B80="","",INDEX(Consolidated!$M:$M,$M80))</f>
        <v>HYDRAULICS REMOTE CONTROL POSITION 2</v>
      </c>
      <c r="J80" s="93" t="str">
        <f>IF($B80="","",INDEX(Consolidated!$O:$O,$M80))</f>
        <v>FORE MAST / MAT AVANT</v>
      </c>
      <c r="K80" s="93" t="str">
        <f>IF($B80="","",INDEX(Consolidated!$Q:$Q,$M80))</f>
        <v>JB I ( BRIDGE )</v>
      </c>
      <c r="L80" s="93" t="str">
        <f>IF($B80="","",INDEX(Consolidated!$T:$T,$M80))</f>
        <v>WHEELHOUSE / TIMONERIE</v>
      </c>
      <c r="M80" s="94">
        <f>IF($B80="","",MATCH($B80,Room_Calc!$E$2:$E$3000,0)+1)</f>
        <v>2096</v>
      </c>
    </row>
    <row r="81" spans="2:13">
      <c r="B81" s="92">
        <f>IF(ROWS($B$24:B81)&lt;=$D$11,ROWS($B$24:B81),"")</f>
        <v>58</v>
      </c>
      <c r="C81" s="92" t="str">
        <f>IF($B81="","",INDEX(Consolidated!$A:$A,$M81))</f>
        <v>NAUTICS</v>
      </c>
      <c r="D81" s="93" t="str">
        <f>IF($B81="","",INDEX(Consolidated!$C:$C,$M81))</f>
        <v>461W0449</v>
      </c>
      <c r="E81" s="92">
        <f>IF($B81="","",INDEX(Consolidated!$B:$B,$M81))</f>
        <v>0</v>
      </c>
      <c r="F81" s="93" t="str">
        <f>IF($B81="","",INDEX(Consolidated!$H:$H,$M81))</f>
        <v>NMEA 2000 MID DG1-100C</v>
      </c>
      <c r="G81" s="92" t="str">
        <f>IF($B81="","",IF(INDEX(Consolidated!$D:$D,$M81)=1,"Đã cắt","Chưa cắt"))</f>
        <v>Chưa cắt</v>
      </c>
      <c r="H81" s="92" t="str">
        <f>IF($B81="","",INDEX(Consolidated!$J:$J,$M81))</f>
        <v>39.99</v>
      </c>
      <c r="I81" s="93" t="str">
        <f>IF($B81="","",INDEX(Consolidated!$M:$M,$M81))</f>
        <v>HYDRAULICS REMOTE CONTROL POSITION 1</v>
      </c>
      <c r="J81" s="93" t="str">
        <f>IF($B81="","",INDEX(Consolidated!$O:$O,$M81))</f>
        <v>TOP DECK / TOIT</v>
      </c>
      <c r="K81" s="93" t="str">
        <f>IF($B81="","",INDEX(Consolidated!$Q:$Q,$M81))</f>
        <v>JB I ( BRIDGE )</v>
      </c>
      <c r="L81" s="93" t="str">
        <f>IF($B81="","",INDEX(Consolidated!$T:$T,$M81))</f>
        <v>WHEELHOUSE / TIMONERIE</v>
      </c>
      <c r="M81" s="94">
        <f>IF($B81="","",MATCH($B81,Room_Calc!$E$2:$E$3000,0)+1)</f>
        <v>2097</v>
      </c>
    </row>
    <row r="82" spans="2:13">
      <c r="B82" s="92">
        <f>IF(ROWS($B$24:B82)&lt;=$D$11,ROWS($B$24:B82),"")</f>
        <v>59</v>
      </c>
      <c r="C82" s="92" t="str">
        <f>IF($B82="","",INDEX(Consolidated!$A:$A,$M82))</f>
        <v>NAUTICS</v>
      </c>
      <c r="D82" s="93" t="str">
        <f>IF($B82="","",INDEX(Consolidated!$C:$C,$M82))</f>
        <v>461W0450</v>
      </c>
      <c r="E82" s="92">
        <f>IF($B82="","",INDEX(Consolidated!$B:$B,$M82))</f>
        <v>0</v>
      </c>
      <c r="F82" s="93" t="str">
        <f>IF($B82="","",INDEX(Consolidated!$H:$H,$M82))</f>
        <v>SPEC_CAB 4X</v>
      </c>
      <c r="G82" s="92" t="str">
        <f>IF($B82="","",IF(INDEX(Consolidated!$D:$D,$M82)=1,"Đã cắt","Chưa cắt"))</f>
        <v>Chưa cắt</v>
      </c>
      <c r="H82" s="92" t="str">
        <f>IF($B82="","",INDEX(Consolidated!$J:$J,$M82))</f>
        <v>20.4</v>
      </c>
      <c r="I82" s="93" t="str">
        <f>IF($B82="","",INDEX(Consolidated!$M:$M,$M82))</f>
        <v>MICRO TEE CONNECTOR</v>
      </c>
      <c r="J82" s="93" t="str">
        <f>IF($B82="","",INDEX(Consolidated!$O:$O,$M82))</f>
        <v>WHEELHOUSE / TIMONERIE</v>
      </c>
      <c r="K82" s="93" t="str">
        <f>IF($B82="","",INDEX(Consolidated!$Q:$Q,$M82))</f>
        <v>NMEA2000</v>
      </c>
      <c r="L82" s="93" t="str">
        <f>IF($B82="","",INDEX(Consolidated!$T:$T,$M82))</f>
        <v>WHEELHOUSE / TIMONERIE</v>
      </c>
      <c r="M82" s="94">
        <f>IF($B82="","",MATCH($B82,Room_Calc!$E$2:$E$3000,0)+1)</f>
        <v>2098</v>
      </c>
    </row>
    <row r="83" spans="2:13">
      <c r="B83" s="92">
        <f>IF(ROWS($B$24:B83)&lt;=$D$11,ROWS($B$24:B83),"")</f>
        <v>60</v>
      </c>
      <c r="C83" s="92" t="str">
        <f>IF($B83="","",INDEX(Consolidated!$A:$A,$M83))</f>
        <v>NAUTICS</v>
      </c>
      <c r="D83" s="93" t="str">
        <f>IF($B83="","",INDEX(Consolidated!$C:$C,$M83))</f>
        <v>461W0500</v>
      </c>
      <c r="E83" s="92">
        <f>IF($B83="","",INDEX(Consolidated!$B:$B,$M83))</f>
        <v>0</v>
      </c>
      <c r="F83" s="93" t="str">
        <f>IF($B83="","",INDEX(Consolidated!$H:$H,$M83))</f>
        <v>MARETRON DG1-100C 4X</v>
      </c>
      <c r="G83" s="92" t="str">
        <f>IF($B83="","",IF(INDEX(Consolidated!$D:$D,$M83)=1,"Đã cắt","Chưa cắt"))</f>
        <v>Chưa cắt</v>
      </c>
      <c r="H83" s="92" t="str">
        <f>IF($B83="","",INDEX(Consolidated!$J:$J,$M83))</f>
        <v>53.97</v>
      </c>
      <c r="I83" s="93" t="str">
        <f>IF($B83="","",INDEX(Consolidated!$M:$M,$M83))</f>
        <v>FWD HOLD "TI2" MARETRON NM-CF-NF MINI/MICRO TEE CONNECTOR</v>
      </c>
      <c r="J83" s="93" t="str">
        <f>IF($B83="","",INDEX(Consolidated!$O:$O,$M83))</f>
        <v>UPPER FORE HOLD / CALE AV SUP</v>
      </c>
      <c r="K83" s="93" t="str">
        <f>IF($B83="","",INDEX(Consolidated!$Q:$Q,$M83))</f>
        <v>WHEELHOUSE "TI1" MARETRON NM-CF-NF MINI/MICRO TEE CONNECTOR</v>
      </c>
      <c r="L83" s="93" t="str">
        <f>IF($B83="","",INDEX(Consolidated!$T:$T,$M83))</f>
        <v>WHEELHOUSE / TIMONERIE</v>
      </c>
      <c r="M83" s="94">
        <f>IF($B83="","",MATCH($B83,Room_Calc!$E$2:$E$3000,0)+1)</f>
        <v>2109</v>
      </c>
    </row>
    <row r="84" spans="2:13">
      <c r="B84" s="92">
        <f>IF(ROWS($B$24:B84)&lt;=$D$11,ROWS($B$24:B84),"")</f>
        <v>61</v>
      </c>
      <c r="C84" s="92" t="str">
        <f>IF($B84="","",INDEX(Consolidated!$A:$A,$M84))</f>
        <v>NAUTICS</v>
      </c>
      <c r="D84" s="93" t="str">
        <f>IF($B84="","",INDEX(Consolidated!$C:$C,$M84))</f>
        <v>536W0007</v>
      </c>
      <c r="E84" s="92">
        <f>IF($B84="","",INDEX(Consolidated!$B:$B,$M84))</f>
        <v>0</v>
      </c>
      <c r="F84" s="93" t="str">
        <f>IF($B84="","",INDEX(Consolidated!$H:$H,$M84))</f>
        <v>C+SH 7X1.5</v>
      </c>
      <c r="G84" s="92" t="str">
        <f>IF($B84="","",IF(INDEX(Consolidated!$D:$D,$M84)=1,"Đã cắt","Chưa cắt"))</f>
        <v>Chưa cắt</v>
      </c>
      <c r="H84" s="92" t="str">
        <f>IF($B84="","",INDEX(Consolidated!$J:$J,$M84))</f>
        <v>9.31</v>
      </c>
      <c r="I84" s="93" t="str">
        <f>IF($B84="","",INDEX(Consolidated!$M:$M,$M84))</f>
        <v>JUNCTION BOX WIPER WINDOW 403</v>
      </c>
      <c r="J84" s="93" t="str">
        <f>IF($B84="","",INDEX(Consolidated!$O:$O,$M84))</f>
        <v>WHEELHOUSE / TIMONERIE</v>
      </c>
      <c r="K84" s="93" t="str">
        <f>IF($B84="","",INDEX(Consolidated!$Q:$Q,$M84))</f>
        <v>WIPER CONTROL IMS2</v>
      </c>
      <c r="L84" s="93" t="str">
        <f>IF($B84="","",INDEX(Consolidated!$T:$T,$M84))</f>
        <v>WHEELHOUSE / TIMONERIE</v>
      </c>
      <c r="M84" s="94">
        <f>IF($B84="","",MATCH($B84,Room_Calc!$E$2:$E$3000,0)+1)</f>
        <v>2153</v>
      </c>
    </row>
    <row r="85" spans="2:13">
      <c r="B85" s="92">
        <f>IF(ROWS($B$24:B85)&lt;=$D$11,ROWS($B$24:B85),"")</f>
        <v>62</v>
      </c>
      <c r="C85" s="92" t="str">
        <f>IF($B85="","",INDEX(Consolidated!$A:$A,$M85))</f>
        <v>NAUTICS</v>
      </c>
      <c r="D85" s="93" t="str">
        <f>IF($B85="","",INDEX(Consolidated!$C:$C,$M85))</f>
        <v>536W0016</v>
      </c>
      <c r="E85" s="92">
        <f>IF($B85="","",INDEX(Consolidated!$B:$B,$M85))</f>
        <v>0</v>
      </c>
      <c r="F85" s="93" t="str">
        <f>IF($B85="","",INDEX(Consolidated!$H:$H,$M85))</f>
        <v>C+SH 7X1.5</v>
      </c>
      <c r="G85" s="92" t="str">
        <f>IF($B85="","",IF(INDEX(Consolidated!$D:$D,$M85)=1,"Đã cắt","Chưa cắt"))</f>
        <v>Chưa cắt</v>
      </c>
      <c r="H85" s="92" t="str">
        <f>IF($B85="","",INDEX(Consolidated!$J:$J,$M85))</f>
        <v>5.51</v>
      </c>
      <c r="I85" s="93" t="str">
        <f>IF($B85="","",INDEX(Consolidated!$M:$M,$M85))</f>
        <v>JUNCTION BOX WIPER WINDOW 401</v>
      </c>
      <c r="J85" s="93" t="str">
        <f>IF($B85="","",INDEX(Consolidated!$O:$O,$M85))</f>
        <v>WHEELHOUSE / TIMONERIE</v>
      </c>
      <c r="K85" s="93" t="str">
        <f>IF($B85="","",INDEX(Consolidated!$Q:$Q,$M85))</f>
        <v>WIPER CONTROL IMS4</v>
      </c>
      <c r="L85" s="93" t="str">
        <f>IF($B85="","",INDEX(Consolidated!$T:$T,$M85))</f>
        <v>WHEELHOUSE / TIMONERIE</v>
      </c>
      <c r="M85" s="94">
        <f>IF($B85="","",MATCH($B85,Room_Calc!$E$2:$E$3000,0)+1)</f>
        <v>2156</v>
      </c>
    </row>
    <row r="86" spans="2:13">
      <c r="B86" s="92">
        <f>IF(ROWS($B$24:B86)&lt;=$D$11,ROWS($B$24:B86),"")</f>
        <v>63</v>
      </c>
      <c r="C86" s="92" t="str">
        <f>IF($B86="","",INDEX(Consolidated!$A:$A,$M86))</f>
        <v>NAUTICS</v>
      </c>
      <c r="D86" s="93" t="str">
        <f>IF($B86="","",INDEX(Consolidated!$C:$C,$M86))</f>
        <v>536W0018</v>
      </c>
      <c r="E86" s="92">
        <f>IF($B86="","",INDEX(Consolidated!$B:$B,$M86))</f>
        <v>0</v>
      </c>
      <c r="F86" s="93" t="str">
        <f>IF($B86="","",INDEX(Consolidated!$H:$H,$M86))</f>
        <v>C+SH 7X1.5</v>
      </c>
      <c r="G86" s="92" t="str">
        <f>IF($B86="","",IF(INDEX(Consolidated!$D:$D,$M86)=1,"Đã cắt","Chưa cắt"))</f>
        <v>Chưa cắt</v>
      </c>
      <c r="H86" s="92" t="str">
        <f>IF($B86="","",INDEX(Consolidated!$J:$J,$M86))</f>
        <v>5.56</v>
      </c>
      <c r="I86" s="93" t="str">
        <f>IF($B86="","",INDEX(Consolidated!$M:$M,$M86))</f>
        <v>JUNCTION BOX WIPER WINDOW 400</v>
      </c>
      <c r="J86" s="93" t="str">
        <f>IF($B86="","",INDEX(Consolidated!$O:$O,$M86))</f>
        <v>WHEELHOUSE / TIMONERIE</v>
      </c>
      <c r="K86" s="93" t="str">
        <f>IF($B86="","",INDEX(Consolidated!$Q:$Q,$M86))</f>
        <v>WIPER CONTROL IMS5</v>
      </c>
      <c r="L86" s="93" t="str">
        <f>IF($B86="","",INDEX(Consolidated!$T:$T,$M86))</f>
        <v>WHEELHOUSE / TIMONERIE</v>
      </c>
      <c r="M86" s="94">
        <f>IF($B86="","",MATCH($B86,Room_Calc!$E$2:$E$3000,0)+1)</f>
        <v>2157</v>
      </c>
    </row>
    <row r="87" spans="2:13">
      <c r="B87" s="92">
        <f>IF(ROWS($B$24:B87)&lt;=$D$11,ROWS($B$24:B87),"")</f>
        <v>64</v>
      </c>
      <c r="C87" s="92" t="str">
        <f>IF($B87="","",INDEX(Consolidated!$A:$A,$M87))</f>
        <v>NAUTICS</v>
      </c>
      <c r="D87" s="93" t="str">
        <f>IF($B87="","",INDEX(Consolidated!$C:$C,$M87))</f>
        <v>536W0020</v>
      </c>
      <c r="E87" s="92">
        <f>IF($B87="","",INDEX(Consolidated!$B:$B,$M87))</f>
        <v>0</v>
      </c>
      <c r="F87" s="93" t="str">
        <f>IF($B87="","",INDEX(Consolidated!$H:$H,$M87))</f>
        <v>C+SH 7X1.5</v>
      </c>
      <c r="G87" s="92" t="str">
        <f>IF($B87="","",IF(INDEX(Consolidated!$D:$D,$M87)=1,"Đã cắt","Chưa cắt"))</f>
        <v>Chưa cắt</v>
      </c>
      <c r="H87" s="92" t="str">
        <f>IF($B87="","",INDEX(Consolidated!$J:$J,$M87))</f>
        <v>7.94</v>
      </c>
      <c r="I87" s="93" t="str">
        <f>IF($B87="","",INDEX(Consolidated!$M:$M,$M87))</f>
        <v>JUNCTION BOX WIPER WINDOW 419</v>
      </c>
      <c r="J87" s="93" t="str">
        <f>IF($B87="","",INDEX(Consolidated!$O:$O,$M87))</f>
        <v>WHEELHOUSE / TIMONERIE</v>
      </c>
      <c r="K87" s="93" t="str">
        <f>IF($B87="","",INDEX(Consolidated!$Q:$Q,$M87))</f>
        <v>WIPER CONTROL IMS6</v>
      </c>
      <c r="L87" s="93" t="str">
        <f>IF($B87="","",INDEX(Consolidated!$T:$T,$M87))</f>
        <v>WHEELHOUSE / TIMONERIE</v>
      </c>
      <c r="M87" s="94">
        <f>IF($B87="","",MATCH($B87,Room_Calc!$E$2:$E$3000,0)+1)</f>
        <v>2158</v>
      </c>
    </row>
    <row r="88" spans="2:13">
      <c r="B88" s="92">
        <f>IF(ROWS($B$24:B88)&lt;=$D$11,ROWS($B$24:B88),"")</f>
        <v>65</v>
      </c>
      <c r="C88" s="92" t="str">
        <f>IF($B88="","",INDEX(Consolidated!$A:$A,$M88))</f>
        <v>NAUTICS</v>
      </c>
      <c r="D88" s="93" t="str">
        <f>IF($B88="","",INDEX(Consolidated!$C:$C,$M88))</f>
        <v>536W0022</v>
      </c>
      <c r="E88" s="92">
        <f>IF($B88="","",INDEX(Consolidated!$B:$B,$M88))</f>
        <v>0</v>
      </c>
      <c r="F88" s="93" t="str">
        <f>IF($B88="","",INDEX(Consolidated!$H:$H,$M88))</f>
        <v>C+SH 7X1.5</v>
      </c>
      <c r="G88" s="92" t="str">
        <f>IF($B88="","",IF(INDEX(Consolidated!$D:$D,$M88)=1,"Đã cắt","Chưa cắt"))</f>
        <v>Chưa cắt</v>
      </c>
      <c r="H88" s="92" t="str">
        <f>IF($B88="","",INDEX(Consolidated!$J:$J,$M88))</f>
        <v>5.89</v>
      </c>
      <c r="I88" s="93" t="str">
        <f>IF($B88="","",INDEX(Consolidated!$M:$M,$M88))</f>
        <v>JUNCTION BOX WIPER WINDOW 418</v>
      </c>
      <c r="J88" s="93" t="str">
        <f>IF($B88="","",INDEX(Consolidated!$O:$O,$M88))</f>
        <v>WHEELHOUSE / TIMONERIE</v>
      </c>
      <c r="K88" s="93" t="str">
        <f>IF($B88="","",INDEX(Consolidated!$Q:$Q,$M88))</f>
        <v>WIPER CONTROL IMS7</v>
      </c>
      <c r="L88" s="93" t="str">
        <f>IF($B88="","",INDEX(Consolidated!$T:$T,$M88))</f>
        <v>WHEELHOUSE / TIMONERIE</v>
      </c>
      <c r="M88" s="94">
        <f>IF($B88="","",MATCH($B88,Room_Calc!$E$2:$E$3000,0)+1)</f>
        <v>2159</v>
      </c>
    </row>
    <row r="89" spans="2:13">
      <c r="B89" s="92">
        <f>IF(ROWS($B$24:B89)&lt;=$D$11,ROWS($B$24:B89),"")</f>
        <v>66</v>
      </c>
      <c r="C89" s="92" t="str">
        <f>IF($B89="","",INDEX(Consolidated!$A:$A,$M89))</f>
        <v>NAUTICS</v>
      </c>
      <c r="D89" s="93" t="str">
        <f>IF($B89="","",INDEX(Consolidated!$C:$C,$M89))</f>
        <v>536W0026</v>
      </c>
      <c r="E89" s="92">
        <f>IF($B89="","",INDEX(Consolidated!$B:$B,$M89))</f>
        <v>0</v>
      </c>
      <c r="F89" s="93" t="str">
        <f>IF($B89="","",INDEX(Consolidated!$H:$H,$M89))</f>
        <v>C+SH 7X1.5</v>
      </c>
      <c r="G89" s="92" t="str">
        <f>IF($B89="","",IF(INDEX(Consolidated!$D:$D,$M89)=1,"Đã cắt","Chưa cắt"))</f>
        <v>Chưa cắt</v>
      </c>
      <c r="H89" s="92" t="str">
        <f>IF($B89="","",INDEX(Consolidated!$J:$J,$M89))</f>
        <v>8.55</v>
      </c>
      <c r="I89" s="93" t="str">
        <f>IF($B89="","",INDEX(Consolidated!$M:$M,$M89))</f>
        <v>JUNCTION BOX WIPER WINDOW 417</v>
      </c>
      <c r="J89" s="93" t="str">
        <f>IF($B89="","",INDEX(Consolidated!$O:$O,$M89))</f>
        <v>WHEELHOUSE / TIMONERIE</v>
      </c>
      <c r="K89" s="93" t="str">
        <f>IF($B89="","",INDEX(Consolidated!$Q:$Q,$M89))</f>
        <v>WIPER CONTROL IMS8</v>
      </c>
      <c r="L89" s="93" t="str">
        <f>IF($B89="","",INDEX(Consolidated!$T:$T,$M89))</f>
        <v>WHEELHOUSE / TIMONERIE</v>
      </c>
      <c r="M89" s="94">
        <f>IF($B89="","",MATCH($B89,Room_Calc!$E$2:$E$3000,0)+1)</f>
        <v>2160</v>
      </c>
    </row>
    <row r="90" spans="2:13">
      <c r="B90" s="92">
        <f>IF(ROWS($B$24:B90)&lt;=$D$11,ROWS($B$24:B90),"")</f>
        <v>67</v>
      </c>
      <c r="C90" s="92" t="str">
        <f>IF($B90="","",INDEX(Consolidated!$A:$A,$M90))</f>
        <v>NAUTICS</v>
      </c>
      <c r="D90" s="93" t="str">
        <f>IF($B90="","",INDEX(Consolidated!$C:$C,$M90))</f>
        <v>536W0038</v>
      </c>
      <c r="E90" s="92">
        <f>IF($B90="","",INDEX(Consolidated!$B:$B,$M90))</f>
        <v>0</v>
      </c>
      <c r="F90" s="93" t="str">
        <f>IF($B90="","",INDEX(Consolidated!$H:$H,$M90))</f>
        <v>BUS 2X2X0.9 CAN</v>
      </c>
      <c r="G90" s="92" t="str">
        <f>IF($B90="","",IF(INDEX(Consolidated!$D:$D,$M90)=1,"Đã cắt","Chưa cắt"))</f>
        <v>Chưa cắt</v>
      </c>
      <c r="H90" s="92" t="str">
        <f>IF($B90="","",INDEX(Consolidated!$J:$J,$M90))</f>
        <v>7.29</v>
      </c>
      <c r="I90" s="93" t="str">
        <f>IF($B90="","",INDEX(Consolidated!$M:$M,$M90))</f>
        <v>WIPER CONTROL IMS1</v>
      </c>
      <c r="J90" s="93" t="str">
        <f>IF($B90="","",INDEX(Consolidated!$O:$O,$M90))</f>
        <v>WHEELHOUSE / TIMONERIE</v>
      </c>
      <c r="K90" s="93" t="str">
        <f>IF($B90="","",INDEX(Consolidated!$Q:$Q,$M90))</f>
        <v>WIPER CONTROL IMS2</v>
      </c>
      <c r="L90" s="93" t="str">
        <f>IF($B90="","",INDEX(Consolidated!$T:$T,$M90))</f>
        <v>WHEELHOUSE / TIMONERIE</v>
      </c>
      <c r="M90" s="94">
        <f>IF($B90="","",MATCH($B90,Room_Calc!$E$2:$E$3000,0)+1)</f>
        <v>2163</v>
      </c>
    </row>
    <row r="91" spans="2:13">
      <c r="B91" s="92">
        <f>IF(ROWS($B$24:B91)&lt;=$D$11,ROWS($B$24:B91),"")</f>
        <v>68</v>
      </c>
      <c r="C91" s="92" t="str">
        <f>IF($B91="","",INDEX(Consolidated!$A:$A,$M91))</f>
        <v>NAUTICS</v>
      </c>
      <c r="D91" s="93" t="str">
        <f>IF($B91="","",INDEX(Consolidated!$C:$C,$M91))</f>
        <v>536W0039</v>
      </c>
      <c r="E91" s="92">
        <f>IF($B91="","",INDEX(Consolidated!$B:$B,$M91))</f>
        <v>0</v>
      </c>
      <c r="F91" s="93" t="str">
        <f>IF($B91="","",INDEX(Consolidated!$H:$H,$M91))</f>
        <v>BUS 2X2X0.9 CAN</v>
      </c>
      <c r="G91" s="92" t="str">
        <f>IF($B91="","",IF(INDEX(Consolidated!$D:$D,$M91)=1,"Đã cắt","Chưa cắt"))</f>
        <v>Chưa cắt</v>
      </c>
      <c r="H91" s="92" t="str">
        <f>IF($B91="","",INDEX(Consolidated!$J:$J,$M91))</f>
        <v>10.03</v>
      </c>
      <c r="I91" s="93" t="str">
        <f>IF($B91="","",INDEX(Consolidated!$M:$M,$M91))</f>
        <v>WIPER CONTROL IMS2</v>
      </c>
      <c r="J91" s="93" t="str">
        <f>IF($B91="","",INDEX(Consolidated!$O:$O,$M91))</f>
        <v>WHEELHOUSE / TIMONERIE</v>
      </c>
      <c r="K91" s="93" t="str">
        <f>IF($B91="","",INDEX(Consolidated!$Q:$Q,$M91))</f>
        <v>WIPER CONTROL IMS3</v>
      </c>
      <c r="L91" s="93" t="str">
        <f>IF($B91="","",INDEX(Consolidated!$T:$T,$M91))</f>
        <v>WHEELHOUSE / TIMONERIE</v>
      </c>
      <c r="M91" s="94">
        <f>IF($B91="","",MATCH($B91,Room_Calc!$E$2:$E$3000,0)+1)</f>
        <v>2164</v>
      </c>
    </row>
    <row r="92" spans="2:13">
      <c r="B92" s="92">
        <f>IF(ROWS($B$24:B92)&lt;=$D$11,ROWS($B$24:B92),"")</f>
        <v>69</v>
      </c>
      <c r="C92" s="92" t="str">
        <f>IF($B92="","",INDEX(Consolidated!$A:$A,$M92))</f>
        <v>NAUTICS</v>
      </c>
      <c r="D92" s="93" t="str">
        <f>IF($B92="","",INDEX(Consolidated!$C:$C,$M92))</f>
        <v>536W0040</v>
      </c>
      <c r="E92" s="92">
        <f>IF($B92="","",INDEX(Consolidated!$B:$B,$M92))</f>
        <v>0</v>
      </c>
      <c r="F92" s="93" t="str">
        <f>IF($B92="","",INDEX(Consolidated!$H:$H,$M92))</f>
        <v>BUS 2X2X0.9 CAN</v>
      </c>
      <c r="G92" s="92" t="str">
        <f>IF($B92="","",IF(INDEX(Consolidated!$D:$D,$M92)=1,"Đã cắt","Chưa cắt"))</f>
        <v>Chưa cắt</v>
      </c>
      <c r="H92" s="92" t="str">
        <f>IF($B92="","",INDEX(Consolidated!$J:$J,$M92))</f>
        <v>5.61</v>
      </c>
      <c r="I92" s="93" t="str">
        <f>IF($B92="","",INDEX(Consolidated!$M:$M,$M92))</f>
        <v>WIPER CONTROL IMS3</v>
      </c>
      <c r="J92" s="93" t="str">
        <f>IF($B92="","",INDEX(Consolidated!$O:$O,$M92))</f>
        <v>WHEELHOUSE / TIMONERIE</v>
      </c>
      <c r="K92" s="93" t="str">
        <f>IF($B92="","",INDEX(Consolidated!$Q:$Q,$M92))</f>
        <v>WIPER CONTROL IMS4</v>
      </c>
      <c r="L92" s="93" t="str">
        <f>IF($B92="","",INDEX(Consolidated!$T:$T,$M92))</f>
        <v>WHEELHOUSE / TIMONERIE</v>
      </c>
      <c r="M92" s="94">
        <f>IF($B92="","",MATCH($B92,Room_Calc!$E$2:$E$3000,0)+1)</f>
        <v>2165</v>
      </c>
    </row>
    <row r="93" spans="2:13">
      <c r="B93" s="92">
        <f>IF(ROWS($B$24:B93)&lt;=$D$11,ROWS($B$24:B93),"")</f>
        <v>70</v>
      </c>
      <c r="C93" s="92" t="str">
        <f>IF($B93="","",INDEX(Consolidated!$A:$A,$M93))</f>
        <v>NAUTICS</v>
      </c>
      <c r="D93" s="93" t="str">
        <f>IF($B93="","",INDEX(Consolidated!$C:$C,$M93))</f>
        <v>536W0041</v>
      </c>
      <c r="E93" s="92">
        <f>IF($B93="","",INDEX(Consolidated!$B:$B,$M93))</f>
        <v>0</v>
      </c>
      <c r="F93" s="93" t="str">
        <f>IF($B93="","",INDEX(Consolidated!$H:$H,$M93))</f>
        <v>BUS 2X2X0.9 CAN</v>
      </c>
      <c r="G93" s="92" t="str">
        <f>IF($B93="","",IF(INDEX(Consolidated!$D:$D,$M93)=1,"Đã cắt","Chưa cắt"))</f>
        <v>Chưa cắt</v>
      </c>
      <c r="H93" s="92" t="str">
        <f>IF($B93="","",INDEX(Consolidated!$J:$J,$M93))</f>
        <v>8.06</v>
      </c>
      <c r="I93" s="93" t="str">
        <f>IF($B93="","",INDEX(Consolidated!$M:$M,$M93))</f>
        <v>WIPER CONTROL IMS4</v>
      </c>
      <c r="J93" s="93" t="str">
        <f>IF($B93="","",INDEX(Consolidated!$O:$O,$M93))</f>
        <v>WHEELHOUSE / TIMONERIE</v>
      </c>
      <c r="K93" s="93" t="str">
        <f>IF($B93="","",INDEX(Consolidated!$Q:$Q,$M93))</f>
        <v>WIPER CONTROL IMS5</v>
      </c>
      <c r="L93" s="93" t="str">
        <f>IF($B93="","",INDEX(Consolidated!$T:$T,$M93))</f>
        <v>WHEELHOUSE / TIMONERIE</v>
      </c>
      <c r="M93" s="94">
        <f>IF($B93="","",MATCH($B93,Room_Calc!$E$2:$E$3000,0)+1)</f>
        <v>2166</v>
      </c>
    </row>
    <row r="94" spans="2:13">
      <c r="B94" s="92">
        <f>IF(ROWS($B$24:B94)&lt;=$D$11,ROWS($B$24:B94),"")</f>
        <v>71</v>
      </c>
      <c r="C94" s="92" t="str">
        <f>IF($B94="","",INDEX(Consolidated!$A:$A,$M94))</f>
        <v>NAUTICS</v>
      </c>
      <c r="D94" s="93" t="str">
        <f>IF($B94="","",INDEX(Consolidated!$C:$C,$M94))</f>
        <v>536W0042</v>
      </c>
      <c r="E94" s="92">
        <f>IF($B94="","",INDEX(Consolidated!$B:$B,$M94))</f>
        <v>0</v>
      </c>
      <c r="F94" s="93" t="str">
        <f>IF($B94="","",INDEX(Consolidated!$H:$H,$M94))</f>
        <v>BUS 2X2X0.9 CAN</v>
      </c>
      <c r="G94" s="92" t="str">
        <f>IF($B94="","",IF(INDEX(Consolidated!$D:$D,$M94)=1,"Đã cắt","Chưa cắt"))</f>
        <v>Chưa cắt</v>
      </c>
      <c r="H94" s="92" t="str">
        <f>IF($B94="","",INDEX(Consolidated!$J:$J,$M94))</f>
        <v>4.59</v>
      </c>
      <c r="I94" s="93" t="str">
        <f>IF($B94="","",INDEX(Consolidated!$M:$M,$M94))</f>
        <v>WIPER CONTROL IMS5</v>
      </c>
      <c r="J94" s="93" t="str">
        <f>IF($B94="","",INDEX(Consolidated!$O:$O,$M94))</f>
        <v>WHEELHOUSE / TIMONERIE</v>
      </c>
      <c r="K94" s="93" t="str">
        <f>IF($B94="","",INDEX(Consolidated!$Q:$Q,$M94))</f>
        <v>WIPER CONTROL IMS6</v>
      </c>
      <c r="L94" s="93" t="str">
        <f>IF($B94="","",INDEX(Consolidated!$T:$T,$M94))</f>
        <v>WHEELHOUSE / TIMONERIE</v>
      </c>
      <c r="M94" s="94">
        <f>IF($B94="","",MATCH($B94,Room_Calc!$E$2:$E$3000,0)+1)</f>
        <v>2167</v>
      </c>
    </row>
    <row r="95" spans="2:13">
      <c r="B95" s="92">
        <f>IF(ROWS($B$24:B95)&lt;=$D$11,ROWS($B$24:B95),"")</f>
        <v>72</v>
      </c>
      <c r="C95" s="92" t="str">
        <f>IF($B95="","",INDEX(Consolidated!$A:$A,$M95))</f>
        <v>NAUTICS</v>
      </c>
      <c r="D95" s="93" t="str">
        <f>IF($B95="","",INDEX(Consolidated!$C:$C,$M95))</f>
        <v>536W0043</v>
      </c>
      <c r="E95" s="92">
        <f>IF($B95="","",INDEX(Consolidated!$B:$B,$M95))</f>
        <v>0</v>
      </c>
      <c r="F95" s="93" t="str">
        <f>IF($B95="","",INDEX(Consolidated!$H:$H,$M95))</f>
        <v>BUS 2X2X0.9 CAN</v>
      </c>
      <c r="G95" s="92" t="str">
        <f>IF($B95="","",IF(INDEX(Consolidated!$D:$D,$M95)=1,"Đã cắt","Chưa cắt"))</f>
        <v>Chưa cắt</v>
      </c>
      <c r="H95" s="92" t="str">
        <f>IF($B95="","",INDEX(Consolidated!$J:$J,$M95))</f>
        <v>9.64</v>
      </c>
      <c r="I95" s="93" t="str">
        <f>IF($B95="","",INDEX(Consolidated!$M:$M,$M95))</f>
        <v>WIPER CONTROL IMS6</v>
      </c>
      <c r="J95" s="93" t="str">
        <f>IF($B95="","",INDEX(Consolidated!$O:$O,$M95))</f>
        <v>WHEELHOUSE / TIMONERIE</v>
      </c>
      <c r="K95" s="93" t="str">
        <f>IF($B95="","",INDEX(Consolidated!$Q:$Q,$M95))</f>
        <v>WIPER CONTROL IMS7</v>
      </c>
      <c r="L95" s="93" t="str">
        <f>IF($B95="","",INDEX(Consolidated!$T:$T,$M95))</f>
        <v>WHEELHOUSE / TIMONERIE</v>
      </c>
      <c r="M95" s="94">
        <f>IF($B95="","",MATCH($B95,Room_Calc!$E$2:$E$3000,0)+1)</f>
        <v>2168</v>
      </c>
    </row>
    <row r="96" spans="2:13">
      <c r="B96" s="92">
        <f>IF(ROWS($B$24:B96)&lt;=$D$11,ROWS($B$24:B96),"")</f>
        <v>73</v>
      </c>
      <c r="C96" s="92" t="str">
        <f>IF($B96="","",INDEX(Consolidated!$A:$A,$M96))</f>
        <v>NAUTICS</v>
      </c>
      <c r="D96" s="93" t="str">
        <f>IF($B96="","",INDEX(Consolidated!$C:$C,$M96))</f>
        <v>536W0044</v>
      </c>
      <c r="E96" s="92">
        <f>IF($B96="","",INDEX(Consolidated!$B:$B,$M96))</f>
        <v>0</v>
      </c>
      <c r="F96" s="93" t="str">
        <f>IF($B96="","",INDEX(Consolidated!$H:$H,$M96))</f>
        <v>BUS 2X2X0.9 CAN</v>
      </c>
      <c r="G96" s="92" t="str">
        <f>IF($B96="","",IF(INDEX(Consolidated!$D:$D,$M96)=1,"Đã cắt","Chưa cắt"))</f>
        <v>Chưa cắt</v>
      </c>
      <c r="H96" s="92" t="str">
        <f>IF($B96="","",INDEX(Consolidated!$J:$J,$M96))</f>
        <v>8.25</v>
      </c>
      <c r="I96" s="93" t="str">
        <f>IF($B96="","",INDEX(Consolidated!$M:$M,$M96))</f>
        <v>WIPER CONTROL IMS7</v>
      </c>
      <c r="J96" s="93" t="str">
        <f>IF($B96="","",INDEX(Consolidated!$O:$O,$M96))</f>
        <v>WHEELHOUSE / TIMONERIE</v>
      </c>
      <c r="K96" s="93" t="str">
        <f>IF($B96="","",INDEX(Consolidated!$Q:$Q,$M96))</f>
        <v>WIPER CONTROL IMS8</v>
      </c>
      <c r="L96" s="93" t="str">
        <f>IF($B96="","",INDEX(Consolidated!$T:$T,$M96))</f>
        <v>WHEELHOUSE / TIMONERIE</v>
      </c>
      <c r="M96" s="94">
        <f>IF($B96="","",MATCH($B96,Room_Calc!$E$2:$E$3000,0)+1)</f>
        <v>2169</v>
      </c>
    </row>
    <row r="97" spans="2:13">
      <c r="B97" s="92">
        <f>IF(ROWS($B$24:B97)&lt;=$D$11,ROWS($B$24:B97),"")</f>
        <v>74</v>
      </c>
      <c r="C97" s="92" t="str">
        <f>IF($B97="","",INDEX(Consolidated!$A:$A,$M97))</f>
        <v>ST</v>
      </c>
      <c r="D97" s="93" t="str">
        <f>IF($B97="","",INDEX(Consolidated!$C:$C,$M97))</f>
        <v>715W0010</v>
      </c>
      <c r="E97" s="92" t="str">
        <f>IF($B97="","",INDEX(Consolidated!$B:$B,$M97))</f>
        <v>715</v>
      </c>
      <c r="F97" s="93" t="str">
        <f>IF($B97="","",INDEX(Consolidated!$H:$H,$M97))</f>
        <v>ORIGINAL CABLE</v>
      </c>
      <c r="G97" s="92" t="str">
        <f>IF($B97="","",IF(INDEX(Consolidated!$D:$D,$M97)=1,"Đã cắt","Chưa cắt"))</f>
        <v>Chưa cắt</v>
      </c>
      <c r="H97" s="92" t="str">
        <f>IF($B97="","",INDEX(Consolidated!$J:$J,$M97))</f>
        <v>5.1</v>
      </c>
      <c r="I97" s="93" t="str">
        <f>IF($B97="","",INDEX(Consolidated!$M:$M,$M97))</f>
        <v>43DA GMDSS STATION</v>
      </c>
      <c r="J97" s="93" t="str">
        <f>IF($B97="","",INDEX(Consolidated!$O:$O,$M97))</f>
        <v>WHEELHOUSE / TIMONERIE</v>
      </c>
      <c r="K97" s="93" t="str">
        <f>IF($B97="","",INDEX(Consolidated!$Q:$Q,$M97))</f>
        <v>43DA GMDSS STATION</v>
      </c>
      <c r="L97" s="93" t="str">
        <f>IF($B97="","",INDEX(Consolidated!$T:$T,$M97))</f>
        <v>WHEELHOUSE / TIMONERIE</v>
      </c>
      <c r="M97" s="94">
        <f>IF($B97="","",MATCH($B97,Room_Calc!$E$2:$E$3000,0)+1)</f>
        <v>2353</v>
      </c>
    </row>
    <row r="98" spans="2:13">
      <c r="B98" s="92">
        <f>IF(ROWS($B$24:B98)&lt;=$D$11,ROWS($B$24:B98),"")</f>
        <v>75</v>
      </c>
      <c r="C98" s="92" t="str">
        <f>IF($B98="","",INDEX(Consolidated!$A:$A,$M98))</f>
        <v>ST</v>
      </c>
      <c r="D98" s="93" t="str">
        <f>IF($B98="","",INDEX(Consolidated!$C:$C,$M98))</f>
        <v>715W0011</v>
      </c>
      <c r="E98" s="92" t="str">
        <f>IF($B98="","",INDEX(Consolidated!$B:$B,$M98))</f>
        <v>715</v>
      </c>
      <c r="F98" s="93" t="str">
        <f>IF($B98="","",INDEX(Consolidated!$H:$H,$M98))</f>
        <v>TC+SH 4X2X0.75</v>
      </c>
      <c r="G98" s="92" t="str">
        <f>IF($B98="","",IF(INDEX(Consolidated!$D:$D,$M98)=1,"Đã cắt","Chưa cắt"))</f>
        <v>Đã cắt</v>
      </c>
      <c r="H98" s="92" t="str">
        <f>IF($B98="","",INDEX(Consolidated!$J:$J,$M98))</f>
        <v>5.1</v>
      </c>
      <c r="I98" s="93" t="str">
        <f>IF($B98="","",INDEX(Consolidated!$M:$M,$M98))</f>
        <v>43DA GMDSS STATION</v>
      </c>
      <c r="J98" s="93" t="str">
        <f>IF($B98="","",INDEX(Consolidated!$O:$O,$M98))</f>
        <v>WHEELHOUSE / TIMONERIE</v>
      </c>
      <c r="K98" s="93" t="str">
        <f>IF($B98="","",INDEX(Consolidated!$Q:$Q,$M98))</f>
        <v>43DA GMDSS STATION</v>
      </c>
      <c r="L98" s="93" t="str">
        <f>IF($B98="","",INDEX(Consolidated!$T:$T,$M98))</f>
        <v>WHEELHOUSE / TIMONERIE</v>
      </c>
      <c r="M98" s="94">
        <f>IF($B98="","",MATCH($B98,Room_Calc!$E$2:$E$3000,0)+1)</f>
        <v>2354</v>
      </c>
    </row>
    <row r="99" spans="2:13">
      <c r="B99" s="92">
        <f>IF(ROWS($B$24:B99)&lt;=$D$11,ROWS($B$24:B99),"")</f>
        <v>76</v>
      </c>
      <c r="C99" s="92" t="str">
        <f>IF($B99="","",INDEX(Consolidated!$A:$A,$M99))</f>
        <v>ST</v>
      </c>
      <c r="D99" s="93" t="str">
        <f>IF($B99="","",INDEX(Consolidated!$C:$C,$M99))</f>
        <v>721W0003</v>
      </c>
      <c r="E99" s="92" t="str">
        <f>IF($B99="","",INDEX(Consolidated!$B:$B,$M99))</f>
        <v>721</v>
      </c>
      <c r="F99" s="93" t="str">
        <f>IF($B99="","",INDEX(Consolidated!$H:$H,$M99))</f>
        <v>C+SH 1X35</v>
      </c>
      <c r="G99" s="92" t="str">
        <f>IF($B99="","",IF(INDEX(Consolidated!$D:$D,$M99)=1,"Đã cắt","Chưa cắt"))</f>
        <v>Đã cắt</v>
      </c>
      <c r="H99" s="92" t="str">
        <f>IF($B99="","",INDEX(Consolidated!$J:$J,$M99))</f>
        <v>5.1</v>
      </c>
      <c r="I99" s="93" t="str">
        <f>IF($B99="","",INDEX(Consolidated!$M:$M,$M99))</f>
        <v>43DA GMDSS STATION</v>
      </c>
      <c r="J99" s="93" t="str">
        <f>IF($B99="","",INDEX(Consolidated!$O:$O,$M99))</f>
        <v>WHEELHOUSE / TIMONERIE</v>
      </c>
      <c r="K99" s="93" t="str">
        <f>IF($B99="","",INDEX(Consolidated!$Q:$Q,$M99))</f>
        <v>43DA GMDSS STATION</v>
      </c>
      <c r="L99" s="93" t="str">
        <f>IF($B99="","",INDEX(Consolidated!$T:$T,$M99))</f>
        <v>WHEELHOUSE / TIMONERIE</v>
      </c>
      <c r="M99" s="94">
        <f>IF($B99="","",MATCH($B99,Room_Calc!$E$2:$E$3000,0)+1)</f>
        <v>2358</v>
      </c>
    </row>
    <row r="100" spans="2:13">
      <c r="B100" s="92">
        <f>IF(ROWS($B$24:B100)&lt;=$D$11,ROWS($B$24:B100),"")</f>
        <v>77</v>
      </c>
      <c r="C100" s="92" t="str">
        <f>IF($B100="","",INDEX(Consolidated!$A:$A,$M100))</f>
        <v>ST</v>
      </c>
      <c r="D100" s="93" t="str">
        <f>IF($B100="","",INDEX(Consolidated!$C:$C,$M100))</f>
        <v>721W0004</v>
      </c>
      <c r="E100" s="92" t="str">
        <f>IF($B100="","",INDEX(Consolidated!$B:$B,$M100))</f>
        <v>721</v>
      </c>
      <c r="F100" s="93" t="str">
        <f>IF($B100="","",INDEX(Consolidated!$H:$H,$M100))</f>
        <v>C+SH 1X35</v>
      </c>
      <c r="G100" s="92" t="str">
        <f>IF($B100="","",IF(INDEX(Consolidated!$D:$D,$M100)=1,"Đã cắt","Chưa cắt"))</f>
        <v>Đã cắt</v>
      </c>
      <c r="H100" s="92" t="str">
        <f>IF($B100="","",INDEX(Consolidated!$J:$J,$M100))</f>
        <v>5.1</v>
      </c>
      <c r="I100" s="93" t="str">
        <f>IF($B100="","",INDEX(Consolidated!$M:$M,$M100))</f>
        <v>43DA GMDSS STATION</v>
      </c>
      <c r="J100" s="93" t="str">
        <f>IF($B100="","",INDEX(Consolidated!$O:$O,$M100))</f>
        <v>WHEELHOUSE / TIMONERIE</v>
      </c>
      <c r="K100" s="93" t="str">
        <f>IF($B100="","",INDEX(Consolidated!$Q:$Q,$M100))</f>
        <v>43DA GMDSS STATION</v>
      </c>
      <c r="L100" s="93" t="str">
        <f>IF($B100="","",INDEX(Consolidated!$T:$T,$M100))</f>
        <v>WHEELHOUSE / TIMONERIE</v>
      </c>
      <c r="M100" s="94">
        <f>IF($B100="","",MATCH($B100,Room_Calc!$E$2:$E$3000,0)+1)</f>
        <v>2359</v>
      </c>
    </row>
    <row r="101" spans="2:13">
      <c r="B101" s="92">
        <f>IF(ROWS($B$24:B101)&lt;=$D$11,ROWS($B$24:B101),"")</f>
        <v>78</v>
      </c>
      <c r="C101" s="92" t="str">
        <f>IF($B101="","",INDEX(Consolidated!$A:$A,$M101))</f>
        <v>ST</v>
      </c>
      <c r="D101" s="93" t="str">
        <f>IF($B101="","",INDEX(Consolidated!$C:$C,$M101))</f>
        <v>721W0007</v>
      </c>
      <c r="E101" s="92" t="str">
        <f>IF($B101="","",INDEX(Consolidated!$B:$B,$M101))</f>
        <v>721</v>
      </c>
      <c r="F101" s="93" t="str">
        <f>IF($B101="","",INDEX(Consolidated!$H:$H,$M101))</f>
        <v>TC+SH 4X2X0.75</v>
      </c>
      <c r="G101" s="92" t="str">
        <f>IF($B101="","",IF(INDEX(Consolidated!$D:$D,$M101)=1,"Đã cắt","Chưa cắt"))</f>
        <v>Đã cắt</v>
      </c>
      <c r="H101" s="92" t="str">
        <f>IF($B101="","",INDEX(Consolidated!$J:$J,$M101))</f>
        <v>5.1</v>
      </c>
      <c r="I101" s="93" t="str">
        <f>IF($B101="","",INDEX(Consolidated!$M:$M,$M101))</f>
        <v>43DA GMDSS STATION</v>
      </c>
      <c r="J101" s="93" t="str">
        <f>IF($B101="","",INDEX(Consolidated!$O:$O,$M101))</f>
        <v>WHEELHOUSE / TIMONERIE</v>
      </c>
      <c r="K101" s="93" t="str">
        <f>IF($B101="","",INDEX(Consolidated!$Q:$Q,$M101))</f>
        <v>43DA GMDSS STATION</v>
      </c>
      <c r="L101" s="93" t="str">
        <f>IF($B101="","",INDEX(Consolidated!$T:$T,$M101))</f>
        <v>WHEELHOUSE / TIMONERIE</v>
      </c>
      <c r="M101" s="94">
        <f>IF($B101="","",MATCH($B101,Room_Calc!$E$2:$E$3000,0)+1)</f>
        <v>2362</v>
      </c>
    </row>
    <row r="102" spans="2:13">
      <c r="B102" s="92">
        <f>IF(ROWS($B$24:B102)&lt;=$D$11,ROWS($B$24:B102),"")</f>
        <v>79</v>
      </c>
      <c r="C102" s="92" t="str">
        <f>IF($B102="","",INDEX(Consolidated!$A:$A,$M102))</f>
        <v>ST</v>
      </c>
      <c r="D102" s="93" t="str">
        <f>IF($B102="","",INDEX(Consolidated!$C:$C,$M102))</f>
        <v>721W0008</v>
      </c>
      <c r="E102" s="92" t="str">
        <f>IF($B102="","",INDEX(Consolidated!$B:$B,$M102))</f>
        <v>721</v>
      </c>
      <c r="F102" s="93" t="str">
        <f>IF($B102="","",INDEX(Consolidated!$H:$H,$M102))</f>
        <v>C+SH 2X2.5</v>
      </c>
      <c r="G102" s="92" t="str">
        <f>IF($B102="","",IF(INDEX(Consolidated!$D:$D,$M102)=1,"Đã cắt","Chưa cắt"))</f>
        <v>Đã cắt</v>
      </c>
      <c r="H102" s="92" t="str">
        <f>IF($B102="","",INDEX(Consolidated!$J:$J,$M102))</f>
        <v>5.1</v>
      </c>
      <c r="I102" s="93" t="str">
        <f>IF($B102="","",INDEX(Consolidated!$M:$M,$M102))</f>
        <v>43DA GMDSS STATION</v>
      </c>
      <c r="J102" s="93" t="str">
        <f>IF($B102="","",INDEX(Consolidated!$O:$O,$M102))</f>
        <v>WHEELHOUSE / TIMONERIE</v>
      </c>
      <c r="K102" s="93" t="str">
        <f>IF($B102="","",INDEX(Consolidated!$Q:$Q,$M102))</f>
        <v>43DA GMDSS STATION</v>
      </c>
      <c r="L102" s="93" t="str">
        <f>IF($B102="","",INDEX(Consolidated!$T:$T,$M102))</f>
        <v>WHEELHOUSE / TIMONERIE</v>
      </c>
      <c r="M102" s="94">
        <f>IF($B102="","",MATCH($B102,Room_Calc!$E$2:$E$3000,0)+1)</f>
        <v>2363</v>
      </c>
    </row>
    <row r="103" spans="2:13">
      <c r="B103" s="92">
        <f>IF(ROWS($B$24:B103)&lt;=$D$11,ROWS($B$24:B103),"")</f>
        <v>80</v>
      </c>
      <c r="C103" s="92" t="str">
        <f>IF($B103="","",INDEX(Consolidated!$A:$A,$M103))</f>
        <v>ST</v>
      </c>
      <c r="D103" s="93" t="str">
        <f>IF($B103="","",INDEX(Consolidated!$C:$C,$M103))</f>
        <v>721W0009</v>
      </c>
      <c r="E103" s="92" t="str">
        <f>IF($B103="","",INDEX(Consolidated!$B:$B,$M103))</f>
        <v>721</v>
      </c>
      <c r="F103" s="93" t="str">
        <f>IF($B103="","",INDEX(Consolidated!$H:$H,$M103))</f>
        <v>C+SH 2X2.5</v>
      </c>
      <c r="G103" s="92" t="str">
        <f>IF($B103="","",IF(INDEX(Consolidated!$D:$D,$M103)=1,"Đã cắt","Chưa cắt"))</f>
        <v>Đã cắt</v>
      </c>
      <c r="H103" s="92" t="str">
        <f>IF($B103="","",INDEX(Consolidated!$J:$J,$M103))</f>
        <v>5.1</v>
      </c>
      <c r="I103" s="93" t="str">
        <f>IF($B103="","",INDEX(Consolidated!$M:$M,$M103))</f>
        <v>43DA GMDSS STATION</v>
      </c>
      <c r="J103" s="93" t="str">
        <f>IF($B103="","",INDEX(Consolidated!$O:$O,$M103))</f>
        <v>WHEELHOUSE / TIMONERIE</v>
      </c>
      <c r="K103" s="93" t="str">
        <f>IF($B103="","",INDEX(Consolidated!$Q:$Q,$M103))</f>
        <v>43DA GMDSS STATION</v>
      </c>
      <c r="L103" s="93" t="str">
        <f>IF($B103="","",INDEX(Consolidated!$T:$T,$M103))</f>
        <v>WHEELHOUSE / TIMONERIE</v>
      </c>
      <c r="M103" s="94">
        <f>IF($B103="","",MATCH($B103,Room_Calc!$E$2:$E$3000,0)+1)</f>
        <v>2364</v>
      </c>
    </row>
    <row r="104" spans="2:13">
      <c r="B104" s="92">
        <f>IF(ROWS($B$24:B104)&lt;=$D$11,ROWS($B$24:B104),"")</f>
        <v>81</v>
      </c>
      <c r="C104" s="92" t="str">
        <f>IF($B104="","",INDEX(Consolidated!$A:$A,$M104))</f>
        <v>ST</v>
      </c>
      <c r="D104" s="93" t="str">
        <f>IF($B104="","",INDEX(Consolidated!$C:$C,$M104))</f>
        <v>721W0010</v>
      </c>
      <c r="E104" s="92" t="str">
        <f>IF($B104="","",INDEX(Consolidated!$B:$B,$M104))</f>
        <v>721</v>
      </c>
      <c r="F104" s="93" t="str">
        <f>IF($B104="","",INDEX(Consolidated!$H:$H,$M104))</f>
        <v>C+SH 2X2.5</v>
      </c>
      <c r="G104" s="92" t="str">
        <f>IF($B104="","",IF(INDEX(Consolidated!$D:$D,$M104)=1,"Đã cắt","Chưa cắt"))</f>
        <v>Đã cắt</v>
      </c>
      <c r="H104" s="92" t="str">
        <f>IF($B104="","",INDEX(Consolidated!$J:$J,$M104))</f>
        <v>5.1</v>
      </c>
      <c r="I104" s="93" t="str">
        <f>IF($B104="","",INDEX(Consolidated!$M:$M,$M104))</f>
        <v>43DA GMDSS STATION</v>
      </c>
      <c r="J104" s="93" t="str">
        <f>IF($B104="","",INDEX(Consolidated!$O:$O,$M104))</f>
        <v>WHEELHOUSE / TIMONERIE</v>
      </c>
      <c r="K104" s="93" t="str">
        <f>IF($B104="","",INDEX(Consolidated!$Q:$Q,$M104))</f>
        <v>43DA GMDSS STATION</v>
      </c>
      <c r="L104" s="93" t="str">
        <f>IF($B104="","",INDEX(Consolidated!$T:$T,$M104))</f>
        <v>WHEELHOUSE / TIMONERIE</v>
      </c>
      <c r="M104" s="94">
        <f>IF($B104="","",MATCH($B104,Room_Calc!$E$2:$E$3000,0)+1)</f>
        <v>2365</v>
      </c>
    </row>
    <row r="105" spans="2:13">
      <c r="B105" s="92">
        <f>IF(ROWS($B$24:B105)&lt;=$D$11,ROWS($B$24:B105),"")</f>
        <v>82</v>
      </c>
      <c r="C105" s="92" t="str">
        <f>IF($B105="","",INDEX(Consolidated!$A:$A,$M105))</f>
        <v>ST</v>
      </c>
      <c r="D105" s="93" t="str">
        <f>IF($B105="","",INDEX(Consolidated!$C:$C,$M105))</f>
        <v>721W0011</v>
      </c>
      <c r="E105" s="92" t="str">
        <f>IF($B105="","",INDEX(Consolidated!$B:$B,$M105))</f>
        <v>721</v>
      </c>
      <c r="F105" s="93" t="str">
        <f>IF($B105="","",INDEX(Consolidated!$H:$H,$M105))</f>
        <v>C+SH 2X2.5</v>
      </c>
      <c r="G105" s="92" t="str">
        <f>IF($B105="","",IF(INDEX(Consolidated!$D:$D,$M105)=1,"Đã cắt","Chưa cắt"))</f>
        <v>Đã cắt</v>
      </c>
      <c r="H105" s="92" t="str">
        <f>IF($B105="","",INDEX(Consolidated!$J:$J,$M105))</f>
        <v>5.1</v>
      </c>
      <c r="I105" s="93" t="str">
        <f>IF($B105="","",INDEX(Consolidated!$M:$M,$M105))</f>
        <v>43DA GMDSS STATION</v>
      </c>
      <c r="J105" s="93" t="str">
        <f>IF($B105="","",INDEX(Consolidated!$O:$O,$M105))</f>
        <v>WHEELHOUSE / TIMONERIE</v>
      </c>
      <c r="K105" s="93" t="str">
        <f>IF($B105="","",INDEX(Consolidated!$Q:$Q,$M105))</f>
        <v>43DA GMDSS STATION</v>
      </c>
      <c r="L105" s="93" t="str">
        <f>IF($B105="","",INDEX(Consolidated!$T:$T,$M105))</f>
        <v>WHEELHOUSE / TIMONERIE</v>
      </c>
      <c r="M105" s="94">
        <f>IF($B105="","",MATCH($B105,Room_Calc!$E$2:$E$3000,0)+1)</f>
        <v>2366</v>
      </c>
    </row>
    <row r="106" spans="2:13">
      <c r="B106" s="92">
        <f>IF(ROWS($B$24:B106)&lt;=$D$11,ROWS($B$24:B106),"")</f>
        <v>83</v>
      </c>
      <c r="C106" s="92" t="str">
        <f>IF($B106="","",INDEX(Consolidated!$A:$A,$M106))</f>
        <v>ST</v>
      </c>
      <c r="D106" s="93" t="str">
        <f>IF($B106="","",INDEX(Consolidated!$C:$C,$M106))</f>
        <v>721W0013</v>
      </c>
      <c r="E106" s="92" t="str">
        <f>IF($B106="","",INDEX(Consolidated!$B:$B,$M106))</f>
        <v>721</v>
      </c>
      <c r="F106" s="93" t="str">
        <f>IF($B106="","",INDEX(Consolidated!$H:$H,$M106))</f>
        <v>C+SH 2X2.5</v>
      </c>
      <c r="G106" s="92" t="str">
        <f>IF($B106="","",IF(INDEX(Consolidated!$D:$D,$M106)=1,"Đã cắt","Chưa cắt"))</f>
        <v>Đã cắt</v>
      </c>
      <c r="H106" s="92" t="str">
        <f>IF($B106="","",INDEX(Consolidated!$J:$J,$M106))</f>
        <v>5.1</v>
      </c>
      <c r="I106" s="93" t="str">
        <f>IF($B106="","",INDEX(Consolidated!$M:$M,$M106))</f>
        <v>43DA GMDSS STATION</v>
      </c>
      <c r="J106" s="93" t="str">
        <f>IF($B106="","",INDEX(Consolidated!$O:$O,$M106))</f>
        <v>WHEELHOUSE / TIMONERIE</v>
      </c>
      <c r="K106" s="93" t="str">
        <f>IF($B106="","",INDEX(Consolidated!$Q:$Q,$M106))</f>
        <v>43DA GMDSS STATION</v>
      </c>
      <c r="L106" s="93" t="str">
        <f>IF($B106="","",INDEX(Consolidated!$T:$T,$M106))</f>
        <v>WHEELHOUSE / TIMONERIE</v>
      </c>
      <c r="M106" s="94">
        <f>IF($B106="","",MATCH($B106,Room_Calc!$E$2:$E$3000,0)+1)</f>
        <v>2368</v>
      </c>
    </row>
    <row r="107" spans="2:13">
      <c r="B107" s="92">
        <f>IF(ROWS($B$24:B107)&lt;=$D$11,ROWS($B$24:B107),"")</f>
        <v>84</v>
      </c>
      <c r="C107" s="92" t="str">
        <f>IF($B107="","",INDEX(Consolidated!$A:$A,$M107))</f>
        <v>ST</v>
      </c>
      <c r="D107" s="93" t="str">
        <f>IF($B107="","",INDEX(Consolidated!$C:$C,$M107))</f>
        <v>721W0014</v>
      </c>
      <c r="E107" s="92" t="str">
        <f>IF($B107="","",INDEX(Consolidated!$B:$B,$M107))</f>
        <v>721</v>
      </c>
      <c r="F107" s="93" t="str">
        <f>IF($B107="","",INDEX(Consolidated!$H:$H,$M107))</f>
        <v>ORIGINAL CABLE 2X</v>
      </c>
      <c r="G107" s="92" t="str">
        <f>IF($B107="","",IF(INDEX(Consolidated!$D:$D,$M107)=1,"Đã cắt","Chưa cắt"))</f>
        <v>Chưa cắt</v>
      </c>
      <c r="H107" s="92" t="str">
        <f>IF($B107="","",INDEX(Consolidated!$J:$J,$M107))</f>
        <v>5.1</v>
      </c>
      <c r="I107" s="93" t="str">
        <f>IF($B107="","",INDEX(Consolidated!$M:$M,$M107))</f>
        <v>43DA GMDSS STATION</v>
      </c>
      <c r="J107" s="93" t="str">
        <f>IF($B107="","",INDEX(Consolidated!$O:$O,$M107))</f>
        <v>WHEELHOUSE / TIMONERIE</v>
      </c>
      <c r="K107" s="93" t="str">
        <f>IF($B107="","",INDEX(Consolidated!$Q:$Q,$M107))</f>
        <v>43DA GMDSS STATION</v>
      </c>
      <c r="L107" s="93" t="str">
        <f>IF($B107="","",INDEX(Consolidated!$T:$T,$M107))</f>
        <v>WHEELHOUSE / TIMONERIE</v>
      </c>
      <c r="M107" s="94">
        <f>IF($B107="","",MATCH($B107,Room_Calc!$E$2:$E$3000,0)+1)</f>
        <v>2369</v>
      </c>
    </row>
    <row r="108" spans="2:13">
      <c r="B108" s="92">
        <f>IF(ROWS($B$24:B108)&lt;=$D$11,ROWS($B$24:B108),"")</f>
        <v>85</v>
      </c>
      <c r="C108" s="92" t="str">
        <f>IF($B108="","",INDEX(Consolidated!$A:$A,$M108))</f>
        <v>ST</v>
      </c>
      <c r="D108" s="93" t="str">
        <f>IF($B108="","",INDEX(Consolidated!$C:$C,$M108))</f>
        <v>721W0015</v>
      </c>
      <c r="E108" s="92" t="str">
        <f>IF($B108="","",INDEX(Consolidated!$B:$B,$M108))</f>
        <v>721</v>
      </c>
      <c r="F108" s="93" t="str">
        <f>IF($B108="","",INDEX(Consolidated!$H:$H,$M108))</f>
        <v>C+SH 2X2.5</v>
      </c>
      <c r="G108" s="92" t="str">
        <f>IF($B108="","",IF(INDEX(Consolidated!$D:$D,$M108)=1,"Đã cắt","Chưa cắt"))</f>
        <v>Đã cắt</v>
      </c>
      <c r="H108" s="92" t="str">
        <f>IF($B108="","",INDEX(Consolidated!$J:$J,$M108))</f>
        <v>5.1</v>
      </c>
      <c r="I108" s="93" t="str">
        <f>IF($B108="","",INDEX(Consolidated!$M:$M,$M108))</f>
        <v>43DA GMDSS STATION</v>
      </c>
      <c r="J108" s="93" t="str">
        <f>IF($B108="","",INDEX(Consolidated!$O:$O,$M108))</f>
        <v>WHEELHOUSE / TIMONERIE</v>
      </c>
      <c r="K108" s="93" t="str">
        <f>IF($B108="","",INDEX(Consolidated!$Q:$Q,$M108))</f>
        <v>43DA GMDSS STATION</v>
      </c>
      <c r="L108" s="93" t="str">
        <f>IF($B108="","",INDEX(Consolidated!$T:$T,$M108))</f>
        <v>WHEELHOUSE / TIMONERIE</v>
      </c>
      <c r="M108" s="94">
        <f>IF($B108="","",MATCH($B108,Room_Calc!$E$2:$E$3000,0)+1)</f>
        <v>2370</v>
      </c>
    </row>
    <row r="109" spans="2:13">
      <c r="B109" s="92">
        <f>IF(ROWS($B$24:B109)&lt;=$D$11,ROWS($B$24:B109),"")</f>
        <v>86</v>
      </c>
      <c r="C109" s="92" t="str">
        <f>IF($B109="","",INDEX(Consolidated!$A:$A,$M109))</f>
        <v>ST</v>
      </c>
      <c r="D109" s="93" t="str">
        <f>IF($B109="","",INDEX(Consolidated!$C:$C,$M109))</f>
        <v>721W0016</v>
      </c>
      <c r="E109" s="92" t="str">
        <f>IF($B109="","",INDEX(Consolidated!$B:$B,$M109))</f>
        <v>721</v>
      </c>
      <c r="F109" s="93" t="str">
        <f>IF($B109="","",INDEX(Consolidated!$H:$H,$M109))</f>
        <v>ORIGINAL CABLE 2X</v>
      </c>
      <c r="G109" s="92" t="str">
        <f>IF($B109="","",IF(INDEX(Consolidated!$D:$D,$M109)=1,"Đã cắt","Chưa cắt"))</f>
        <v>Chưa cắt</v>
      </c>
      <c r="H109" s="92" t="str">
        <f>IF($B109="","",INDEX(Consolidated!$J:$J,$M109))</f>
        <v>5.1</v>
      </c>
      <c r="I109" s="93" t="str">
        <f>IF($B109="","",INDEX(Consolidated!$M:$M,$M109))</f>
        <v>43DA GMDSS STATION</v>
      </c>
      <c r="J109" s="93" t="str">
        <f>IF($B109="","",INDEX(Consolidated!$O:$O,$M109))</f>
        <v>WHEELHOUSE / TIMONERIE</v>
      </c>
      <c r="K109" s="93" t="str">
        <f>IF($B109="","",INDEX(Consolidated!$Q:$Q,$M109))</f>
        <v>43DA GMDSS STATION</v>
      </c>
      <c r="L109" s="93" t="str">
        <f>IF($B109="","",INDEX(Consolidated!$T:$T,$M109))</f>
        <v>WHEELHOUSE / TIMONERIE</v>
      </c>
      <c r="M109" s="94">
        <f>IF($B109="","",MATCH($B109,Room_Calc!$E$2:$E$3000,0)+1)</f>
        <v>2371</v>
      </c>
    </row>
    <row r="110" spans="2:13">
      <c r="B110" s="92">
        <f>IF(ROWS($B$24:B110)&lt;=$D$11,ROWS($B$24:B110),"")</f>
        <v>87</v>
      </c>
      <c r="C110" s="92" t="str">
        <f>IF($B110="","",INDEX(Consolidated!$A:$A,$M110))</f>
        <v>ST</v>
      </c>
      <c r="D110" s="93" t="str">
        <f>IF($B110="","",INDEX(Consolidated!$C:$C,$M110))</f>
        <v>721W0017</v>
      </c>
      <c r="E110" s="92" t="str">
        <f>IF($B110="","",INDEX(Consolidated!$B:$B,$M110))</f>
        <v>721</v>
      </c>
      <c r="F110" s="93" t="str">
        <f>IF($B110="","",INDEX(Consolidated!$H:$H,$M110))</f>
        <v>ORIGINAL CABLE 2X</v>
      </c>
      <c r="G110" s="92" t="str">
        <f>IF($B110="","",IF(INDEX(Consolidated!$D:$D,$M110)=1,"Đã cắt","Chưa cắt"))</f>
        <v>Chưa cắt</v>
      </c>
      <c r="H110" s="92" t="str">
        <f>IF($B110="","",INDEX(Consolidated!$J:$J,$M110))</f>
        <v>5.1</v>
      </c>
      <c r="I110" s="93" t="str">
        <f>IF($B110="","",INDEX(Consolidated!$M:$M,$M110))</f>
        <v>43DA GMDSS STATION</v>
      </c>
      <c r="J110" s="93" t="str">
        <f>IF($B110="","",INDEX(Consolidated!$O:$O,$M110))</f>
        <v>WHEELHOUSE / TIMONERIE</v>
      </c>
      <c r="K110" s="93" t="str">
        <f>IF($B110="","",INDEX(Consolidated!$Q:$Q,$M110))</f>
        <v>43DA GMDSS STATION</v>
      </c>
      <c r="L110" s="93" t="str">
        <f>IF($B110="","",INDEX(Consolidated!$T:$T,$M110))</f>
        <v>WHEELHOUSE / TIMONERIE</v>
      </c>
      <c r="M110" s="94">
        <f>IF($B110="","",MATCH($B110,Room_Calc!$E$2:$E$3000,0)+1)</f>
        <v>2372</v>
      </c>
    </row>
    <row r="111" spans="2:13">
      <c r="B111" s="92">
        <f>IF(ROWS($B$24:B111)&lt;=$D$11,ROWS($B$24:B111),"")</f>
        <v>88</v>
      </c>
      <c r="C111" s="92" t="str">
        <f>IF($B111="","",INDEX(Consolidated!$A:$A,$M111))</f>
        <v>ST</v>
      </c>
      <c r="D111" s="93" t="str">
        <f>IF($B111="","",INDEX(Consolidated!$C:$C,$M111))</f>
        <v>721W0018</v>
      </c>
      <c r="E111" s="92" t="str">
        <f>IF($B111="","",INDEX(Consolidated!$B:$B,$M111))</f>
        <v>721</v>
      </c>
      <c r="F111" s="93" t="str">
        <f>IF($B111="","",INDEX(Consolidated!$H:$H,$M111))</f>
        <v>ORIGINAL CABLE 2X</v>
      </c>
      <c r="G111" s="92" t="str">
        <f>IF($B111="","",IF(INDEX(Consolidated!$D:$D,$M111)=1,"Đã cắt","Chưa cắt"))</f>
        <v>Chưa cắt</v>
      </c>
      <c r="H111" s="92" t="str">
        <f>IF($B111="","",INDEX(Consolidated!$J:$J,$M111))</f>
        <v>5.1</v>
      </c>
      <c r="I111" s="93" t="str">
        <f>IF($B111="","",INDEX(Consolidated!$M:$M,$M111))</f>
        <v>43DA GMDSS STATION</v>
      </c>
      <c r="J111" s="93" t="str">
        <f>IF($B111="","",INDEX(Consolidated!$O:$O,$M111))</f>
        <v>WHEELHOUSE / TIMONERIE</v>
      </c>
      <c r="K111" s="93" t="str">
        <f>IF($B111="","",INDEX(Consolidated!$Q:$Q,$M111))</f>
        <v>43DA GMDSS STATION</v>
      </c>
      <c r="L111" s="93" t="str">
        <f>IF($B111="","",INDEX(Consolidated!$T:$T,$M111))</f>
        <v>WHEELHOUSE / TIMONERIE</v>
      </c>
      <c r="M111" s="94">
        <f>IF($B111="","",MATCH($B111,Room_Calc!$E$2:$E$3000,0)+1)</f>
        <v>2373</v>
      </c>
    </row>
    <row r="112" spans="2:13">
      <c r="B112" s="92">
        <f>IF(ROWS($B$24:B112)&lt;=$D$11,ROWS($B$24:B112),"")</f>
        <v>89</v>
      </c>
      <c r="C112" s="92" t="str">
        <f>IF($B112="","",INDEX(Consolidated!$A:$A,$M112))</f>
        <v>ST</v>
      </c>
      <c r="D112" s="93" t="str">
        <f>IF($B112="","",INDEX(Consolidated!$C:$C,$M112))</f>
        <v>721W0019</v>
      </c>
      <c r="E112" s="92" t="str">
        <f>IF($B112="","",INDEX(Consolidated!$B:$B,$M112))</f>
        <v>721</v>
      </c>
      <c r="F112" s="93" t="str">
        <f>IF($B112="","",INDEX(Consolidated!$H:$H,$M112))</f>
        <v>ORIGINAL CABLE 2X</v>
      </c>
      <c r="G112" s="92" t="str">
        <f>IF($B112="","",IF(INDEX(Consolidated!$D:$D,$M112)=1,"Đã cắt","Chưa cắt"))</f>
        <v>Chưa cắt</v>
      </c>
      <c r="H112" s="92" t="str">
        <f>IF($B112="","",INDEX(Consolidated!$J:$J,$M112))</f>
        <v>5.1</v>
      </c>
      <c r="I112" s="93" t="str">
        <f>IF($B112="","",INDEX(Consolidated!$M:$M,$M112))</f>
        <v>43DA GMDSS STATION</v>
      </c>
      <c r="J112" s="93" t="str">
        <f>IF($B112="","",INDEX(Consolidated!$O:$O,$M112))</f>
        <v>WHEELHOUSE / TIMONERIE</v>
      </c>
      <c r="K112" s="93" t="str">
        <f>IF($B112="","",INDEX(Consolidated!$Q:$Q,$M112))</f>
        <v>43DA GMDSS STATION</v>
      </c>
      <c r="L112" s="93" t="str">
        <f>IF($B112="","",INDEX(Consolidated!$T:$T,$M112))</f>
        <v>WHEELHOUSE / TIMONERIE</v>
      </c>
      <c r="M112" s="94">
        <f>IF($B112="","",MATCH($B112,Room_Calc!$E$2:$E$3000,0)+1)</f>
        <v>2374</v>
      </c>
    </row>
    <row r="113" spans="2:13">
      <c r="B113" s="92">
        <f>IF(ROWS($B$24:B113)&lt;=$D$11,ROWS($B$24:B113),"")</f>
        <v>90</v>
      </c>
      <c r="C113" s="92" t="str">
        <f>IF($B113="","",INDEX(Consolidated!$A:$A,$M113))</f>
        <v>ST</v>
      </c>
      <c r="D113" s="93" t="str">
        <f>IF($B113="","",INDEX(Consolidated!$C:$C,$M113))</f>
        <v>721W0020</v>
      </c>
      <c r="E113" s="92" t="str">
        <f>IF($B113="","",INDEX(Consolidated!$B:$B,$M113))</f>
        <v>721</v>
      </c>
      <c r="F113" s="93" t="str">
        <f>IF($B113="","",INDEX(Consolidated!$H:$H,$M113))</f>
        <v>C+SH 2X1.5</v>
      </c>
      <c r="G113" s="92" t="str">
        <f>IF($B113="","",IF(INDEX(Consolidated!$D:$D,$M113)=1,"Đã cắt","Chưa cắt"))</f>
        <v>Đã cắt</v>
      </c>
      <c r="H113" s="92" t="str">
        <f>IF($B113="","",INDEX(Consolidated!$J:$J,$M113))</f>
        <v>9.69</v>
      </c>
      <c r="I113" s="93" t="str">
        <f>IF($B113="","",INDEX(Consolidated!$M:$M,$M113))</f>
        <v>43DA GMDSS STATION</v>
      </c>
      <c r="J113" s="93" t="str">
        <f>IF($B113="","",INDEX(Consolidated!$O:$O,$M113))</f>
        <v>WHEELHOUSE / TIMONERIE</v>
      </c>
      <c r="K113" s="93" t="str">
        <f>IF($B113="","",INDEX(Consolidated!$Q:$Q,$M113))</f>
        <v>EMERGENCY LIGHT</v>
      </c>
      <c r="L113" s="93" t="str">
        <f>IF($B113="","",INDEX(Consolidated!$T:$T,$M113))</f>
        <v>WHEELHOUSE / TIMONERIE</v>
      </c>
      <c r="M113" s="94">
        <f>IF($B113="","",MATCH($B113,Room_Calc!$E$2:$E$3000,0)+1)</f>
        <v>2375</v>
      </c>
    </row>
    <row r="114" spans="2:13">
      <c r="B114" s="92">
        <f>IF(ROWS($B$24:B114)&lt;=$D$11,ROWS($B$24:B114),"")</f>
        <v>91</v>
      </c>
      <c r="C114" s="92" t="str">
        <f>IF($B114="","",INDEX(Consolidated!$A:$A,$M114))</f>
        <v>ST</v>
      </c>
      <c r="D114" s="93" t="str">
        <f>IF($B114="","",INDEX(Consolidated!$C:$C,$M114))</f>
        <v>721W0021</v>
      </c>
      <c r="E114" s="92" t="str">
        <f>IF($B114="","",INDEX(Consolidated!$B:$B,$M114))</f>
        <v>721</v>
      </c>
      <c r="F114" s="93" t="str">
        <f>IF($B114="","",INDEX(Consolidated!$H:$H,$M114))</f>
        <v>C+SH 2X2.5</v>
      </c>
      <c r="G114" s="92" t="str">
        <f>IF($B114="","",IF(INDEX(Consolidated!$D:$D,$M114)=1,"Đã cắt","Chưa cắt"))</f>
        <v>Đã cắt</v>
      </c>
      <c r="H114" s="92" t="str">
        <f>IF($B114="","",INDEX(Consolidated!$J:$J,$M114))</f>
        <v>5.1</v>
      </c>
      <c r="I114" s="93" t="str">
        <f>IF($B114="","",INDEX(Consolidated!$M:$M,$M114))</f>
        <v>43DA GMDSS STATION</v>
      </c>
      <c r="J114" s="93" t="str">
        <f>IF($B114="","",INDEX(Consolidated!$O:$O,$M114))</f>
        <v>WHEELHOUSE / TIMONERIE</v>
      </c>
      <c r="K114" s="93" t="str">
        <f>IF($B114="","",INDEX(Consolidated!$Q:$Q,$M114))</f>
        <v>43DA GMDSS STATION</v>
      </c>
      <c r="L114" s="93" t="str">
        <f>IF($B114="","",INDEX(Consolidated!$T:$T,$M114))</f>
        <v>WHEELHOUSE / TIMONERIE</v>
      </c>
      <c r="M114" s="94">
        <f>IF($B114="","",MATCH($B114,Room_Calc!$E$2:$E$3000,0)+1)</f>
        <v>2376</v>
      </c>
    </row>
    <row r="115" spans="2:13">
      <c r="B115" s="92">
        <f>IF(ROWS($B$24:B115)&lt;=$D$11,ROWS($B$24:B115),"")</f>
        <v>92</v>
      </c>
      <c r="C115" s="92" t="str">
        <f>IF($B115="","",INDEX(Consolidated!$A:$A,$M115))</f>
        <v>ST</v>
      </c>
      <c r="D115" s="93" t="str">
        <f>IF($B115="","",INDEX(Consolidated!$C:$C,$M115))</f>
        <v>721W0023</v>
      </c>
      <c r="E115" s="92" t="str">
        <f>IF($B115="","",INDEX(Consolidated!$B:$B,$M115))</f>
        <v>721</v>
      </c>
      <c r="F115" s="93" t="str">
        <f>IF($B115="","",INDEX(Consolidated!$H:$H,$M115))</f>
        <v>C+SH 2X2.5</v>
      </c>
      <c r="G115" s="92" t="str">
        <f>IF($B115="","",IF(INDEX(Consolidated!$D:$D,$M115)=1,"Đã cắt","Chưa cắt"))</f>
        <v>Đã cắt</v>
      </c>
      <c r="H115" s="92" t="str">
        <f>IF($B115="","",INDEX(Consolidated!$J:$J,$M115))</f>
        <v>5.1</v>
      </c>
      <c r="I115" s="93" t="str">
        <f>IF($B115="","",INDEX(Consolidated!$M:$M,$M115))</f>
        <v>43DA GMDSS STATION</v>
      </c>
      <c r="J115" s="93" t="str">
        <f>IF($B115="","",INDEX(Consolidated!$O:$O,$M115))</f>
        <v>WHEELHOUSE / TIMONERIE</v>
      </c>
      <c r="K115" s="93" t="str">
        <f>IF($B115="","",INDEX(Consolidated!$Q:$Q,$M115))</f>
        <v>43DA GMDSS STATION</v>
      </c>
      <c r="L115" s="93" t="str">
        <f>IF($B115="","",INDEX(Consolidated!$T:$T,$M115))</f>
        <v>WHEELHOUSE / TIMONERIE</v>
      </c>
      <c r="M115" s="94">
        <f>IF($B115="","",MATCH($B115,Room_Calc!$E$2:$E$3000,0)+1)</f>
        <v>2378</v>
      </c>
    </row>
    <row r="116" spans="2:13">
      <c r="B116" s="92">
        <f>IF(ROWS($B$24:B116)&lt;=$D$11,ROWS($B$24:B116),"")</f>
        <v>93</v>
      </c>
      <c r="C116" s="92" t="str">
        <f>IF($B116="","",INDEX(Consolidated!$A:$A,$M116))</f>
        <v>ST</v>
      </c>
      <c r="D116" s="93" t="str">
        <f>IF($B116="","",INDEX(Consolidated!$C:$C,$M116))</f>
        <v>721W0029</v>
      </c>
      <c r="E116" s="92" t="str">
        <f>IF($B116="","",INDEX(Consolidated!$B:$B,$M116))</f>
        <v>721</v>
      </c>
      <c r="F116" s="93" t="str">
        <f>IF($B116="","",INDEX(Consolidated!$H:$H,$M116))</f>
        <v>ORIGINAL CABLE 7X</v>
      </c>
      <c r="G116" s="92" t="str">
        <f>IF($B116="","",IF(INDEX(Consolidated!$D:$D,$M116)=1,"Đã cắt","Chưa cắt"))</f>
        <v>Chưa cắt</v>
      </c>
      <c r="H116" s="92" t="str">
        <f>IF($B116="","",INDEX(Consolidated!$J:$J,$M116))</f>
        <v>41.52</v>
      </c>
      <c r="I116" s="93" t="str">
        <f>IF($B116="","",INDEX(Consolidated!$M:$M,$M116))</f>
        <v>43DA GMDSS STATION</v>
      </c>
      <c r="J116" s="93" t="str">
        <f>IF($B116="","",INDEX(Consolidated!$O:$O,$M116))</f>
        <v>WHEELHOUSE / TIMONERIE</v>
      </c>
      <c r="K116" s="93" t="str">
        <f>IF($B116="","",INDEX(Consolidated!$Q:$Q,$M116))</f>
        <v>MF/HF FURUNO AT-5075</v>
      </c>
      <c r="L116" s="93" t="str">
        <f>IF($B116="","",INDEX(Consolidated!$T:$T,$M116))</f>
        <v>TOP DECK / TOIT</v>
      </c>
      <c r="M116" s="94">
        <f>IF($B116="","",MATCH($B116,Room_Calc!$E$2:$E$3000,0)+1)</f>
        <v>2382</v>
      </c>
    </row>
    <row r="117" spans="2:13">
      <c r="B117" s="92">
        <f>IF(ROWS($B$24:B117)&lt;=$D$11,ROWS($B$24:B117),"")</f>
        <v>94</v>
      </c>
      <c r="C117" s="92" t="str">
        <f>IF($B117="","",INDEX(Consolidated!$A:$A,$M117))</f>
        <v>ST</v>
      </c>
      <c r="D117" s="93" t="str">
        <f>IF($B117="","",INDEX(Consolidated!$C:$C,$M117))</f>
        <v>721W0033</v>
      </c>
      <c r="E117" s="92" t="str">
        <f>IF($B117="","",INDEX(Consolidated!$B:$B,$M117))</f>
        <v>721</v>
      </c>
      <c r="F117" s="93" t="str">
        <f>IF($B117="","",INDEX(Consolidated!$H:$H,$M117))</f>
        <v>ORIGINAL CABLE</v>
      </c>
      <c r="G117" s="92" t="str">
        <f>IF($B117="","",IF(INDEX(Consolidated!$D:$D,$M117)=1,"Đã cắt","Chưa cắt"))</f>
        <v>Chưa cắt</v>
      </c>
      <c r="H117" s="92" t="str">
        <f>IF($B117="","",INDEX(Consolidated!$J:$J,$M117))</f>
        <v>5.1</v>
      </c>
      <c r="I117" s="93" t="str">
        <f>IF($B117="","",INDEX(Consolidated!$M:$M,$M117))</f>
        <v>43DA GMDSS STATION</v>
      </c>
      <c r="J117" s="93" t="str">
        <f>IF($B117="","",INDEX(Consolidated!$O:$O,$M117))</f>
        <v>WHEELHOUSE / TIMONERIE</v>
      </c>
      <c r="K117" s="93" t="str">
        <f>IF($B117="","",INDEX(Consolidated!$Q:$Q,$M117))</f>
        <v>43DA GMDSS STATION</v>
      </c>
      <c r="L117" s="93" t="str">
        <f>IF($B117="","",INDEX(Consolidated!$T:$T,$M117))</f>
        <v>WHEELHOUSE / TIMONERIE</v>
      </c>
      <c r="M117" s="94">
        <f>IF($B117="","",MATCH($B117,Room_Calc!$E$2:$E$3000,0)+1)</f>
        <v>2385</v>
      </c>
    </row>
    <row r="118" spans="2:13">
      <c r="B118" s="92">
        <f>IF(ROWS($B$24:B118)&lt;=$D$11,ROWS($B$24:B118),"")</f>
        <v>95</v>
      </c>
      <c r="C118" s="92" t="str">
        <f>IF($B118="","",INDEX(Consolidated!$A:$A,$M118))</f>
        <v>ST</v>
      </c>
      <c r="D118" s="93" t="str">
        <f>IF($B118="","",INDEX(Consolidated!$C:$C,$M118))</f>
        <v>723W0001</v>
      </c>
      <c r="E118" s="92" t="str">
        <f>IF($B118="","",INDEX(Consolidated!$B:$B,$M118))</f>
        <v>723</v>
      </c>
      <c r="F118" s="93" t="str">
        <f>IF($B118="","",INDEX(Consolidated!$H:$H,$M118))</f>
        <v>ORIGINAL CABLE</v>
      </c>
      <c r="G118" s="92" t="str">
        <f>IF($B118="","",IF(INDEX(Consolidated!$D:$D,$M118)=1,"Đã cắt","Chưa cắt"))</f>
        <v>Chưa cắt</v>
      </c>
      <c r="H118" s="92" t="str">
        <f>IF($B118="","",INDEX(Consolidated!$J:$J,$M118))</f>
        <v>5.1</v>
      </c>
      <c r="I118" s="93" t="str">
        <f>IF($B118="","",INDEX(Consolidated!$M:$M,$M118))</f>
        <v>43DA GMDSS STATION</v>
      </c>
      <c r="J118" s="93" t="str">
        <f>IF($B118="","",INDEX(Consolidated!$O:$O,$M118))</f>
        <v>WHEELHOUSE / TIMONERIE</v>
      </c>
      <c r="K118" s="93" t="str">
        <f>IF($B118="","",INDEX(Consolidated!$Q:$Q,$M118))</f>
        <v>43DA GMDSS STATION</v>
      </c>
      <c r="L118" s="93" t="str">
        <f>IF($B118="","",INDEX(Consolidated!$T:$T,$M118))</f>
        <v>WHEELHOUSE / TIMONERIE</v>
      </c>
      <c r="M118" s="94">
        <f>IF($B118="","",MATCH($B118,Room_Calc!$E$2:$E$3000,0)+1)</f>
        <v>2387</v>
      </c>
    </row>
    <row r="119" spans="2:13">
      <c r="B119" s="92">
        <f>IF(ROWS($B$24:B119)&lt;=$D$11,ROWS($B$24:B119),"")</f>
        <v>96</v>
      </c>
      <c r="C119" s="92" t="str">
        <f>IF($B119="","",INDEX(Consolidated!$A:$A,$M119))</f>
        <v>ST</v>
      </c>
      <c r="D119" s="93" t="str">
        <f>IF($B119="","",INDEX(Consolidated!$C:$C,$M119))</f>
        <v>725W0001</v>
      </c>
      <c r="E119" s="92" t="str">
        <f>IF($B119="","",INDEX(Consolidated!$B:$B,$M119))</f>
        <v>725</v>
      </c>
      <c r="F119" s="93" t="str">
        <f>IF($B119="","",INDEX(Consolidated!$H:$H,$M119))</f>
        <v>ORIGINAL CABLE</v>
      </c>
      <c r="G119" s="92" t="str">
        <f>IF($B119="","",IF(INDEX(Consolidated!$D:$D,$M119)=1,"Đã cắt","Chưa cắt"))</f>
        <v>Chưa cắt</v>
      </c>
      <c r="H119" s="92" t="str">
        <f>IF($B119="","",INDEX(Consolidated!$J:$J,$M119))</f>
        <v>5.1</v>
      </c>
      <c r="I119" s="93" t="str">
        <f>IF($B119="","",INDEX(Consolidated!$M:$M,$M119))</f>
        <v>43DA GMDSS STATION</v>
      </c>
      <c r="J119" s="93" t="str">
        <f>IF($B119="","",INDEX(Consolidated!$O:$O,$M119))</f>
        <v>WHEELHOUSE / TIMONERIE</v>
      </c>
      <c r="K119" s="93" t="str">
        <f>IF($B119="","",INDEX(Consolidated!$Q:$Q,$M119))</f>
        <v>43DA GMDSS STATION</v>
      </c>
      <c r="L119" s="93" t="str">
        <f>IF($B119="","",INDEX(Consolidated!$T:$T,$M119))</f>
        <v>WHEELHOUSE / TIMONERIE</v>
      </c>
      <c r="M119" s="94">
        <f>IF($B119="","",MATCH($B119,Room_Calc!$E$2:$E$3000,0)+1)</f>
        <v>2395</v>
      </c>
    </row>
    <row r="120" spans="2:13">
      <c r="B120" s="92">
        <f>IF(ROWS($B$24:B120)&lt;=$D$11,ROWS($B$24:B120),"")</f>
        <v>97</v>
      </c>
      <c r="C120" s="92" t="str">
        <f>IF($B120="","",INDEX(Consolidated!$A:$A,$M120))</f>
        <v>ST</v>
      </c>
      <c r="D120" s="93" t="str">
        <f>IF($B120="","",INDEX(Consolidated!$C:$C,$M120))</f>
        <v>725W0003</v>
      </c>
      <c r="E120" s="92" t="str">
        <f>IF($B120="","",INDEX(Consolidated!$B:$B,$M120))</f>
        <v>725</v>
      </c>
      <c r="F120" s="93" t="str">
        <f>IF($B120="","",INDEX(Consolidated!$H:$H,$M120))</f>
        <v>ORIGINAL CABLE</v>
      </c>
      <c r="G120" s="92" t="str">
        <f>IF($B120="","",IF(INDEX(Consolidated!$D:$D,$M120)=1,"Đã cắt","Chưa cắt"))</f>
        <v>Chưa cắt</v>
      </c>
      <c r="H120" s="92" t="str">
        <f>IF($B120="","",INDEX(Consolidated!$J:$J,$M120))</f>
        <v>5.1</v>
      </c>
      <c r="I120" s="93" t="str">
        <f>IF($B120="","",INDEX(Consolidated!$M:$M,$M120))</f>
        <v>43DA GMDSS STATION</v>
      </c>
      <c r="J120" s="93" t="str">
        <f>IF($B120="","",INDEX(Consolidated!$O:$O,$M120))</f>
        <v>WHEELHOUSE / TIMONERIE</v>
      </c>
      <c r="K120" s="93" t="str">
        <f>IF($B120="","",INDEX(Consolidated!$Q:$Q,$M120))</f>
        <v>43DA GMDSS STATION</v>
      </c>
      <c r="L120" s="93" t="str">
        <f>IF($B120="","",INDEX(Consolidated!$T:$T,$M120))</f>
        <v>WHEELHOUSE / TIMONERIE</v>
      </c>
      <c r="M120" s="94">
        <f>IF($B120="","",MATCH($B120,Room_Calc!$E$2:$E$3000,0)+1)</f>
        <v>2397</v>
      </c>
    </row>
    <row r="121" spans="2:13">
      <c r="B121" s="92">
        <f>IF(ROWS($B$24:B121)&lt;=$D$11,ROWS($B$24:B121),"")</f>
        <v>98</v>
      </c>
      <c r="C121" s="92" t="str">
        <f>IF($B121="","",INDEX(Consolidated!$A:$A,$M121))</f>
        <v>ST</v>
      </c>
      <c r="D121" s="93" t="str">
        <f>IF($B121="","",INDEX(Consolidated!$C:$C,$M121))</f>
        <v>725W0004</v>
      </c>
      <c r="E121" s="92" t="str">
        <f>IF($B121="","",INDEX(Consolidated!$B:$B,$M121))</f>
        <v>725</v>
      </c>
      <c r="F121" s="93" t="str">
        <f>IF($B121="","",INDEX(Consolidated!$H:$H,$M121))</f>
        <v>ORIGINAL CABLE</v>
      </c>
      <c r="G121" s="92" t="str">
        <f>IF($B121="","",IF(INDEX(Consolidated!$D:$D,$M121)=1,"Đã cắt","Chưa cắt"))</f>
        <v>Chưa cắt</v>
      </c>
      <c r="H121" s="92" t="str">
        <f>IF($B121="","",INDEX(Consolidated!$J:$J,$M121))</f>
        <v>5.1</v>
      </c>
      <c r="I121" s="93" t="str">
        <f>IF($B121="","",INDEX(Consolidated!$M:$M,$M121))</f>
        <v>43DA GMDSS STATION</v>
      </c>
      <c r="J121" s="93" t="str">
        <f>IF($B121="","",INDEX(Consolidated!$O:$O,$M121))</f>
        <v>WHEELHOUSE / TIMONERIE</v>
      </c>
      <c r="K121" s="93" t="str">
        <f>IF($B121="","",INDEX(Consolidated!$Q:$Q,$M121))</f>
        <v>43DA GMDSS STATION</v>
      </c>
      <c r="L121" s="93" t="str">
        <f>IF($B121="","",INDEX(Consolidated!$T:$T,$M121))</f>
        <v>WHEELHOUSE / TIMONERIE</v>
      </c>
      <c r="M121" s="94">
        <f>IF($B121="","",MATCH($B121,Room_Calc!$E$2:$E$3000,0)+1)</f>
        <v>2398</v>
      </c>
    </row>
    <row r="122" spans="2:13">
      <c r="B122" s="92">
        <f>IF(ROWS($B$24:B122)&lt;=$D$11,ROWS($B$24:B122),"")</f>
        <v>99</v>
      </c>
      <c r="C122" s="92" t="str">
        <f>IF($B122="","",INDEX(Consolidated!$A:$A,$M122))</f>
        <v>ST</v>
      </c>
      <c r="D122" s="93" t="str">
        <f>IF($B122="","",INDEX(Consolidated!$C:$C,$M122))</f>
        <v>725W0005</v>
      </c>
      <c r="E122" s="92" t="str">
        <f>IF($B122="","",INDEX(Consolidated!$B:$B,$M122))</f>
        <v>725</v>
      </c>
      <c r="F122" s="93" t="str">
        <f>IF($B122="","",INDEX(Consolidated!$H:$H,$M122))</f>
        <v>ORIGINAL CABLE</v>
      </c>
      <c r="G122" s="92" t="str">
        <f>IF($B122="","",IF(INDEX(Consolidated!$D:$D,$M122)=1,"Đã cắt","Chưa cắt"))</f>
        <v>Chưa cắt</v>
      </c>
      <c r="H122" s="92" t="str">
        <f>IF($B122="","",INDEX(Consolidated!$J:$J,$M122))</f>
        <v>5.1</v>
      </c>
      <c r="I122" s="93" t="str">
        <f>IF($B122="","",INDEX(Consolidated!$M:$M,$M122))</f>
        <v>43DA GMDSS STATION</v>
      </c>
      <c r="J122" s="93" t="str">
        <f>IF($B122="","",INDEX(Consolidated!$O:$O,$M122))</f>
        <v>WHEELHOUSE / TIMONERIE</v>
      </c>
      <c r="K122" s="93" t="str">
        <f>IF($B122="","",INDEX(Consolidated!$Q:$Q,$M122))</f>
        <v>43DA GMDSS STATION</v>
      </c>
      <c r="L122" s="93" t="str">
        <f>IF($B122="","",INDEX(Consolidated!$T:$T,$M122))</f>
        <v>WHEELHOUSE / TIMONERIE</v>
      </c>
      <c r="M122" s="94">
        <f>IF($B122="","",MATCH($B122,Room_Calc!$E$2:$E$3000,0)+1)</f>
        <v>2399</v>
      </c>
    </row>
    <row r="123" spans="2:13">
      <c r="B123" s="92">
        <f>IF(ROWS($B$24:B123)&lt;=$D$11,ROWS($B$24:B123),"")</f>
        <v>100</v>
      </c>
      <c r="C123" s="92" t="str">
        <f>IF($B123="","",INDEX(Consolidated!$A:$A,$M123))</f>
        <v>ST</v>
      </c>
      <c r="D123" s="93" t="str">
        <f>IF($B123="","",INDEX(Consolidated!$C:$C,$M123))</f>
        <v>725W0007</v>
      </c>
      <c r="E123" s="92" t="str">
        <f>IF($B123="","",INDEX(Consolidated!$B:$B,$M123))</f>
        <v>725</v>
      </c>
      <c r="F123" s="93" t="str">
        <f>IF($B123="","",INDEX(Consolidated!$H:$H,$M123))</f>
        <v>ORIGINAL CABLE</v>
      </c>
      <c r="G123" s="92" t="str">
        <f>IF($B123="","",IF(INDEX(Consolidated!$D:$D,$M123)=1,"Đã cắt","Chưa cắt"))</f>
        <v>Chưa cắt</v>
      </c>
      <c r="H123" s="92" t="str">
        <f>IF($B123="","",INDEX(Consolidated!$J:$J,$M123))</f>
        <v>5.1</v>
      </c>
      <c r="I123" s="93" t="str">
        <f>IF($B123="","",INDEX(Consolidated!$M:$M,$M123))</f>
        <v>43DA GMDSS STATION</v>
      </c>
      <c r="J123" s="93" t="str">
        <f>IF($B123="","",INDEX(Consolidated!$O:$O,$M123))</f>
        <v>WHEELHOUSE / TIMONERIE</v>
      </c>
      <c r="K123" s="93" t="str">
        <f>IF($B123="","",INDEX(Consolidated!$Q:$Q,$M123))</f>
        <v>43DA GMDSS STATION</v>
      </c>
      <c r="L123" s="93" t="str">
        <f>IF($B123="","",INDEX(Consolidated!$T:$T,$M123))</f>
        <v>WHEELHOUSE / TIMONERIE</v>
      </c>
      <c r="M123" s="94">
        <f>IF($B123="","",MATCH($B123,Room_Calc!$E$2:$E$3000,0)+1)</f>
        <v>2401</v>
      </c>
    </row>
    <row r="124" spans="2:13">
      <c r="B124" s="92">
        <f>IF(ROWS($B$24:B124)&lt;=$D$11,ROWS($B$24:B124),"")</f>
        <v>101</v>
      </c>
      <c r="C124" s="92" t="str">
        <f>IF($B124="","",INDEX(Consolidated!$A:$A,$M124))</f>
        <v>ST</v>
      </c>
      <c r="D124" s="93" t="str">
        <f>IF($B124="","",INDEX(Consolidated!$C:$C,$M124))</f>
        <v>725W0008</v>
      </c>
      <c r="E124" s="92" t="str">
        <f>IF($B124="","",INDEX(Consolidated!$B:$B,$M124))</f>
        <v>725</v>
      </c>
      <c r="F124" s="93" t="str">
        <f>IF($B124="","",INDEX(Consolidated!$H:$H,$M124))</f>
        <v>ORIGINAL CABLE</v>
      </c>
      <c r="G124" s="92" t="str">
        <f>IF($B124="","",IF(INDEX(Consolidated!$D:$D,$M124)=1,"Đã cắt","Chưa cắt"))</f>
        <v>Chưa cắt</v>
      </c>
      <c r="H124" s="92" t="str">
        <f>IF($B124="","",INDEX(Consolidated!$J:$J,$M124))</f>
        <v>5.1</v>
      </c>
      <c r="I124" s="93" t="str">
        <f>IF($B124="","",INDEX(Consolidated!$M:$M,$M124))</f>
        <v>43DA GMDSS STATION</v>
      </c>
      <c r="J124" s="93" t="str">
        <f>IF($B124="","",INDEX(Consolidated!$O:$O,$M124))</f>
        <v>WHEELHOUSE / TIMONERIE</v>
      </c>
      <c r="K124" s="93" t="str">
        <f>IF($B124="","",INDEX(Consolidated!$Q:$Q,$M124))</f>
        <v>43DA GMDSS STATION</v>
      </c>
      <c r="L124" s="93" t="str">
        <f>IF($B124="","",INDEX(Consolidated!$T:$T,$M124))</f>
        <v>WHEELHOUSE / TIMONERIE</v>
      </c>
      <c r="M124" s="94">
        <f>IF($B124="","",MATCH($B124,Room_Calc!$E$2:$E$3000,0)+1)</f>
        <v>2402</v>
      </c>
    </row>
    <row r="125" spans="2:13">
      <c r="B125" s="92">
        <f>IF(ROWS($B$24:B125)&lt;=$D$11,ROWS($B$24:B125),"")</f>
        <v>102</v>
      </c>
      <c r="C125" s="92" t="str">
        <f>IF($B125="","",INDEX(Consolidated!$A:$A,$M125))</f>
        <v>ST</v>
      </c>
      <c r="D125" s="93" t="str">
        <f>IF($B125="","",INDEX(Consolidated!$C:$C,$M125))</f>
        <v>728W0002</v>
      </c>
      <c r="E125" s="92" t="str">
        <f>IF($B125="","",INDEX(Consolidated!$B:$B,$M125))</f>
        <v>728</v>
      </c>
      <c r="F125" s="93" t="str">
        <f>IF($B125="","",INDEX(Consolidated!$H:$H,$M125))</f>
        <v>ORIGINAL CABLE</v>
      </c>
      <c r="G125" s="92" t="str">
        <f>IF($B125="","",IF(INDEX(Consolidated!$D:$D,$M125)=1,"Đã cắt","Chưa cắt"))</f>
        <v>Chưa cắt</v>
      </c>
      <c r="H125" s="92" t="str">
        <f>IF($B125="","",INDEX(Consolidated!$J:$J,$M125))</f>
        <v>5.1</v>
      </c>
      <c r="I125" s="93" t="str">
        <f>IF($B125="","",INDEX(Consolidated!$M:$M,$M125))</f>
        <v>43DA GMDSS STATION</v>
      </c>
      <c r="J125" s="93" t="str">
        <f>IF($B125="","",INDEX(Consolidated!$O:$O,$M125))</f>
        <v>WHEELHOUSE / TIMONERIE</v>
      </c>
      <c r="K125" s="93" t="str">
        <f>IF($B125="","",INDEX(Consolidated!$Q:$Q,$M125))</f>
        <v>43DA GMDSS STATION</v>
      </c>
      <c r="L125" s="93" t="str">
        <f>IF($B125="","",INDEX(Consolidated!$T:$T,$M125))</f>
        <v>WHEELHOUSE / TIMONERIE</v>
      </c>
      <c r="M125" s="94">
        <f>IF($B125="","",MATCH($B125,Room_Calc!$E$2:$E$3000,0)+1)</f>
        <v>2404</v>
      </c>
    </row>
    <row r="126" spans="2:13">
      <c r="B126" s="92">
        <f>IF(ROWS($B$24:B126)&lt;=$D$11,ROWS($B$24:B126),"")</f>
        <v>103</v>
      </c>
      <c r="C126" s="92" t="str">
        <f>IF($B126="","",INDEX(Consolidated!$A:$A,$M126))</f>
        <v>ST</v>
      </c>
      <c r="D126" s="93" t="str">
        <f>IF($B126="","",INDEX(Consolidated!$C:$C,$M126))</f>
        <v>728W0003</v>
      </c>
      <c r="E126" s="92" t="str">
        <f>IF($B126="","",INDEX(Consolidated!$B:$B,$M126))</f>
        <v>728</v>
      </c>
      <c r="F126" s="93" t="str">
        <f>IF($B126="","",INDEX(Consolidated!$H:$H,$M126))</f>
        <v>C+SH 2X1.5</v>
      </c>
      <c r="G126" s="92" t="str">
        <f>IF($B126="","",IF(INDEX(Consolidated!$D:$D,$M126)=1,"Đã cắt","Chưa cắt"))</f>
        <v>Đã cắt</v>
      </c>
      <c r="H126" s="92" t="str">
        <f>IF($B126="","",INDEX(Consolidated!$J:$J,$M126))</f>
        <v>5.1</v>
      </c>
      <c r="I126" s="93" t="str">
        <f>IF($B126="","",INDEX(Consolidated!$M:$M,$M126))</f>
        <v>43DA GMDSS STATION</v>
      </c>
      <c r="J126" s="93" t="str">
        <f>IF($B126="","",INDEX(Consolidated!$O:$O,$M126))</f>
        <v>WHEELHOUSE / TIMONERIE</v>
      </c>
      <c r="K126" s="93" t="str">
        <f>IF($B126="","",INDEX(Consolidated!$Q:$Q,$M126))</f>
        <v>43DA GMDSS STATION</v>
      </c>
      <c r="L126" s="93" t="str">
        <f>IF($B126="","",INDEX(Consolidated!$T:$T,$M126))</f>
        <v>WHEELHOUSE / TIMONERIE</v>
      </c>
      <c r="M126" s="94">
        <f>IF($B126="","",MATCH($B126,Room_Calc!$E$2:$E$3000,0)+1)</f>
        <v>2405</v>
      </c>
    </row>
    <row r="127" spans="2:13">
      <c r="B127" s="92">
        <f>IF(ROWS($B$24:B127)&lt;=$D$11,ROWS($B$24:B127),"")</f>
        <v>104</v>
      </c>
      <c r="C127" s="92" t="str">
        <f>IF($B127="","",INDEX(Consolidated!$A:$A,$M127))</f>
        <v>ST</v>
      </c>
      <c r="D127" s="93" t="str">
        <f>IF($B127="","",INDEX(Consolidated!$C:$C,$M127))</f>
        <v>728W0004</v>
      </c>
      <c r="E127" s="92" t="str">
        <f>IF($B127="","",INDEX(Consolidated!$B:$B,$M127))</f>
        <v>728</v>
      </c>
      <c r="F127" s="93" t="str">
        <f>IF($B127="","",INDEX(Consolidated!$H:$H,$M127))</f>
        <v>C+SH 2X1.5</v>
      </c>
      <c r="G127" s="92" t="str">
        <f>IF($B127="","",IF(INDEX(Consolidated!$D:$D,$M127)=1,"Đã cắt","Chưa cắt"))</f>
        <v>Đã cắt</v>
      </c>
      <c r="H127" s="92" t="str">
        <f>IF($B127="","",INDEX(Consolidated!$J:$J,$M127))</f>
        <v>5.1</v>
      </c>
      <c r="I127" s="93" t="str">
        <f>IF($B127="","",INDEX(Consolidated!$M:$M,$M127))</f>
        <v>43DA GMDSS STATION</v>
      </c>
      <c r="J127" s="93" t="str">
        <f>IF($B127="","",INDEX(Consolidated!$O:$O,$M127))</f>
        <v>WHEELHOUSE / TIMONERIE</v>
      </c>
      <c r="K127" s="93" t="str">
        <f>IF($B127="","",INDEX(Consolidated!$Q:$Q,$M127))</f>
        <v>43DA GMDSS STATION</v>
      </c>
      <c r="L127" s="93" t="str">
        <f>IF($B127="","",INDEX(Consolidated!$T:$T,$M127))</f>
        <v>WHEELHOUSE / TIMONERIE</v>
      </c>
      <c r="M127" s="94">
        <f>IF($B127="","",MATCH($B127,Room_Calc!$E$2:$E$3000,0)+1)</f>
        <v>2406</v>
      </c>
    </row>
    <row r="128" spans="2:13">
      <c r="B128" s="92">
        <f>IF(ROWS($B$24:B128)&lt;=$D$11,ROWS($B$24:B128),"")</f>
        <v>105</v>
      </c>
      <c r="C128" s="92" t="str">
        <f>IF($B128="","",INDEX(Consolidated!$A:$A,$M128))</f>
        <v>ST</v>
      </c>
      <c r="D128" s="93" t="str">
        <f>IF($B128="","",INDEX(Consolidated!$C:$C,$M128))</f>
        <v>731W0001</v>
      </c>
      <c r="E128" s="92" t="str">
        <f>IF($B128="","",INDEX(Consolidated!$B:$B,$M128))</f>
        <v>731</v>
      </c>
      <c r="F128" s="93" t="str">
        <f>IF($B128="","",INDEX(Consolidated!$H:$H,$M128))</f>
        <v>ORIGINAL CABLE</v>
      </c>
      <c r="G128" s="92" t="str">
        <f>IF($B128="","",IF(INDEX(Consolidated!$D:$D,$M128)=1,"Đã cắt","Chưa cắt"))</f>
        <v>Chưa cắt</v>
      </c>
      <c r="H128" s="92" t="str">
        <f>IF($B128="","",INDEX(Consolidated!$J:$J,$M128))</f>
        <v>23.83</v>
      </c>
      <c r="I128" s="93" t="str">
        <f>IF($B128="","",INDEX(Consolidated!$M:$M,$M128))</f>
        <v>ONEWEB</v>
      </c>
      <c r="J128" s="93" t="str">
        <f>IF($B128="","",INDEX(Consolidated!$O:$O,$M128))</f>
        <v>TOP DECK / TOIT</v>
      </c>
      <c r="K128" s="93" t="str">
        <f>IF($B128="","",INDEX(Consolidated!$Q:$Q,$M128))</f>
        <v>VSAT RACK</v>
      </c>
      <c r="L128" s="93" t="str">
        <f>IF($B128="","",INDEX(Consolidated!$T:$T,$M128))</f>
        <v>WHEELHOUSE / TIMONERIE</v>
      </c>
      <c r="M128" s="94">
        <f>IF($B128="","",MATCH($B128,Room_Calc!$E$2:$E$3000,0)+1)</f>
        <v>2409</v>
      </c>
    </row>
    <row r="129" spans="2:13">
      <c r="B129" s="92">
        <f>IF(ROWS($B$24:B129)&lt;=$D$11,ROWS($B$24:B129),"")</f>
        <v>106</v>
      </c>
      <c r="C129" s="92" t="str">
        <f>IF($B129="","",INDEX(Consolidated!$A:$A,$M129))</f>
        <v>ST</v>
      </c>
      <c r="D129" s="93" t="str">
        <f>IF($B129="","",INDEX(Consolidated!$C:$C,$M129))</f>
        <v>731W0004</v>
      </c>
      <c r="E129" s="92" t="str">
        <f>IF($B129="","",INDEX(Consolidated!$B:$B,$M129))</f>
        <v>731</v>
      </c>
      <c r="F129" s="93" t="str">
        <f>IF($B129="","",INDEX(Consolidated!$H:$H,$M129))</f>
        <v>ORIGINAL CABLE</v>
      </c>
      <c r="G129" s="92" t="str">
        <f>IF($B129="","",IF(INDEX(Consolidated!$D:$D,$M129)=1,"Đã cắt","Chưa cắt"))</f>
        <v>Chưa cắt</v>
      </c>
      <c r="H129" s="92" t="str">
        <f>IF($B129="","",INDEX(Consolidated!$J:$J,$M129))</f>
        <v>96.42</v>
      </c>
      <c r="I129" s="93" t="str">
        <f>IF($B129="","",INDEX(Consolidated!$M:$M,$M129))</f>
        <v>VSAT RACK</v>
      </c>
      <c r="J129" s="93" t="str">
        <f>IF($B129="","",INDEX(Consolidated!$O:$O,$M129))</f>
        <v>WHEELHOUSE / TIMONERIE</v>
      </c>
      <c r="K129" s="93" t="str">
        <f>IF($B129="","",INDEX(Consolidated!$Q:$Q,$M129))</f>
        <v>IRIDIUM ANTENNA</v>
      </c>
      <c r="L129" s="93" t="str">
        <f>IF($B129="","",INDEX(Consolidated!$T:$T,$M129))</f>
        <v>FORE MAST / MAT AVANT</v>
      </c>
      <c r="M129" s="94">
        <f>IF($B129="","",MATCH($B129,Room_Calc!$E$2:$E$3000,0)+1)</f>
        <v>2412</v>
      </c>
    </row>
    <row r="130" spans="2:13">
      <c r="B130" s="92">
        <f>IF(ROWS($B$24:B130)&lt;=$D$11,ROWS($B$24:B130),"")</f>
        <v>107</v>
      </c>
      <c r="C130" s="92" t="str">
        <f>IF($B130="","",INDEX(Consolidated!$A:$A,$M130))</f>
        <v>ST</v>
      </c>
      <c r="D130" s="93" t="str">
        <f>IF($B130="","",INDEX(Consolidated!$C:$C,$M130))</f>
        <v>731W0006</v>
      </c>
      <c r="E130" s="92" t="str">
        <f>IF($B130="","",INDEX(Consolidated!$B:$B,$M130))</f>
        <v>731</v>
      </c>
      <c r="F130" s="93" t="str">
        <f>IF($B130="","",INDEX(Consolidated!$H:$H,$M130))</f>
        <v>CAT7_S/FTP</v>
      </c>
      <c r="G130" s="92" t="str">
        <f>IF($B130="","",IF(INDEX(Consolidated!$D:$D,$M130)=1,"Đã cắt","Chưa cắt"))</f>
        <v>Đã cắt</v>
      </c>
      <c r="H130" s="92" t="str">
        <f>IF($B130="","",INDEX(Consolidated!$J:$J,$M130))</f>
        <v>59.43</v>
      </c>
      <c r="I130" s="93" t="str">
        <f>IF($B130="","",INDEX(Consolidated!$M:$M,$M130))</f>
        <v>SOCKET VSAT NO. 5</v>
      </c>
      <c r="J130" s="93" t="str">
        <f>IF($B130="","",INDEX(Consolidated!$O:$O,$M130))</f>
        <v>SWITCHBOARD ROOM / LOCAL TABLEAUX</v>
      </c>
      <c r="K130" s="93" t="str">
        <f>IF($B130="","",INDEX(Consolidated!$Q:$Q,$M130))</f>
        <v>VSAT RACK</v>
      </c>
      <c r="L130" s="93" t="str">
        <f>IF($B130="","",INDEX(Consolidated!$T:$T,$M130))</f>
        <v>WHEELHOUSE / TIMONERIE</v>
      </c>
      <c r="M130" s="94">
        <f>IF($B130="","",MATCH($B130,Room_Calc!$E$2:$E$3000,0)+1)</f>
        <v>2413</v>
      </c>
    </row>
    <row r="131" spans="2:13">
      <c r="B131" s="92">
        <f>IF(ROWS($B$24:B131)&lt;=$D$11,ROWS($B$24:B131),"")</f>
        <v>108</v>
      </c>
      <c r="C131" s="92" t="str">
        <f>IF($B131="","",INDEX(Consolidated!$A:$A,$M131))</f>
        <v>ST</v>
      </c>
      <c r="D131" s="93" t="str">
        <f>IF($B131="","",INDEX(Consolidated!$C:$C,$M131))</f>
        <v>731W0012</v>
      </c>
      <c r="E131" s="92" t="str">
        <f>IF($B131="","",INDEX(Consolidated!$B:$B,$M131))</f>
        <v>731</v>
      </c>
      <c r="F131" s="93" t="str">
        <f>IF($B131="","",INDEX(Consolidated!$H:$H,$M131))</f>
        <v>CAT7_S/FTP</v>
      </c>
      <c r="G131" s="92" t="str">
        <f>IF($B131="","",IF(INDEX(Consolidated!$D:$D,$M131)=1,"Đã cắt","Chưa cắt"))</f>
        <v>Đã cắt</v>
      </c>
      <c r="H131" s="92" t="str">
        <f>IF($B131="","",INDEX(Consolidated!$J:$J,$M131))</f>
        <v>14.79</v>
      </c>
      <c r="I131" s="93" t="str">
        <f>IF($B131="","",INDEX(Consolidated!$M:$M,$M131))</f>
        <v>SOCKET VSAT DECK PHONE NO.1</v>
      </c>
      <c r="J131" s="93" t="str">
        <f>IF($B131="","",INDEX(Consolidated!$O:$O,$M131))</f>
        <v>WHEELHOUSE / TIMONERIE</v>
      </c>
      <c r="K131" s="93" t="str">
        <f>IF($B131="","",INDEX(Consolidated!$Q:$Q,$M131))</f>
        <v>VSAT RACK</v>
      </c>
      <c r="L131" s="93" t="str">
        <f>IF($B131="","",INDEX(Consolidated!$T:$T,$M131))</f>
        <v>WHEELHOUSE / TIMONERIE</v>
      </c>
      <c r="M131" s="94">
        <f>IF($B131="","",MATCH($B131,Room_Calc!$E$2:$E$3000,0)+1)</f>
        <v>2417</v>
      </c>
    </row>
    <row r="132" spans="2:13">
      <c r="B132" s="92">
        <f>IF(ROWS($B$24:B132)&lt;=$D$11,ROWS($B$24:B132),"")</f>
        <v>109</v>
      </c>
      <c r="C132" s="92" t="str">
        <f>IF($B132="","",INDEX(Consolidated!$A:$A,$M132))</f>
        <v>ST</v>
      </c>
      <c r="D132" s="93" t="str">
        <f>IF($B132="","",INDEX(Consolidated!$C:$C,$M132))</f>
        <v>731W0024</v>
      </c>
      <c r="E132" s="92" t="str">
        <f>IF($B132="","",INDEX(Consolidated!$B:$B,$M132))</f>
        <v>731</v>
      </c>
      <c r="F132" s="93" t="str">
        <f>IF($B132="","",INDEX(Consolidated!$H:$H,$M132))</f>
        <v>ORIGINAL CABLE</v>
      </c>
      <c r="G132" s="92" t="str">
        <f>IF($B132="","",IF(INDEX(Consolidated!$D:$D,$M132)=1,"Đã cắt","Chưa cắt"))</f>
        <v>Chưa cắt</v>
      </c>
      <c r="H132" s="92" t="str">
        <f>IF($B132="","",INDEX(Consolidated!$J:$J,$M132))</f>
        <v>16.21</v>
      </c>
      <c r="I132" s="93" t="str">
        <f>IF($B132="","",INDEX(Consolidated!$M:$M,$M132))</f>
        <v>STARLINK 2</v>
      </c>
      <c r="J132" s="93" t="str">
        <f>IF($B132="","",INDEX(Consolidated!$O:$O,$M132))</f>
        <v>TOP DECK / TOIT</v>
      </c>
      <c r="K132" s="93" t="str">
        <f>IF($B132="","",INDEX(Consolidated!$Q:$Q,$M132))</f>
        <v>VSAT RACK</v>
      </c>
      <c r="L132" s="93" t="str">
        <f>IF($B132="","",INDEX(Consolidated!$T:$T,$M132))</f>
        <v>WHEELHOUSE / TIMONERIE</v>
      </c>
      <c r="M132" s="94">
        <f>IF($B132="","",MATCH($B132,Room_Calc!$E$2:$E$3000,0)+1)</f>
        <v>2419</v>
      </c>
    </row>
    <row r="133" spans="2:13">
      <c r="B133" s="92">
        <f>IF(ROWS($B$24:B133)&lt;=$D$11,ROWS($B$24:B133),"")</f>
        <v>110</v>
      </c>
      <c r="C133" s="92" t="str">
        <f>IF($B133="","",INDEX(Consolidated!$A:$A,$M133))</f>
        <v>ST</v>
      </c>
      <c r="D133" s="93" t="str">
        <f>IF($B133="","",INDEX(Consolidated!$C:$C,$M133))</f>
        <v>731W0025</v>
      </c>
      <c r="E133" s="92" t="str">
        <f>IF($B133="","",INDEX(Consolidated!$B:$B,$M133))</f>
        <v>731</v>
      </c>
      <c r="F133" s="93" t="str">
        <f>IF($B133="","",INDEX(Consolidated!$H:$H,$M133))</f>
        <v>ORIGINAL CABLE</v>
      </c>
      <c r="G133" s="92" t="str">
        <f>IF($B133="","",IF(INDEX(Consolidated!$D:$D,$M133)=1,"Đã cắt","Chưa cắt"))</f>
        <v>Chưa cắt</v>
      </c>
      <c r="H133" s="92" t="str">
        <f>IF($B133="","",INDEX(Consolidated!$J:$J,$M133))</f>
        <v>16.21</v>
      </c>
      <c r="I133" s="93" t="str">
        <f>IF($B133="","",INDEX(Consolidated!$M:$M,$M133))</f>
        <v>STARLINK 1</v>
      </c>
      <c r="J133" s="93" t="str">
        <f>IF($B133="","",INDEX(Consolidated!$O:$O,$M133))</f>
        <v>TOP DECK / TOIT</v>
      </c>
      <c r="K133" s="93" t="str">
        <f>IF($B133="","",INDEX(Consolidated!$Q:$Q,$M133))</f>
        <v>VSAT RACK</v>
      </c>
      <c r="L133" s="93" t="str">
        <f>IF($B133="","",INDEX(Consolidated!$T:$T,$M133))</f>
        <v>WHEELHOUSE / TIMONERIE</v>
      </c>
      <c r="M133" s="94">
        <f>IF($B133="","",MATCH($B133,Room_Calc!$E$2:$E$3000,0)+1)</f>
        <v>2420</v>
      </c>
    </row>
    <row r="134" spans="2:13">
      <c r="B134" s="92">
        <f>IF(ROWS($B$24:B134)&lt;=$D$11,ROWS($B$24:B134),"")</f>
        <v>111</v>
      </c>
      <c r="C134" s="92" t="str">
        <f>IF($B134="","",INDEX(Consolidated!$A:$A,$M134))</f>
        <v>ST</v>
      </c>
      <c r="D134" s="93" t="str">
        <f>IF($B134="","",INDEX(Consolidated!$C:$C,$M134))</f>
        <v>731W0029</v>
      </c>
      <c r="E134" s="92" t="str">
        <f>IF($B134="","",INDEX(Consolidated!$B:$B,$M134))</f>
        <v>731</v>
      </c>
      <c r="F134" s="93" t="str">
        <f>IF($B134="","",INDEX(Consolidated!$H:$H,$M134))</f>
        <v>C 2X1.5</v>
      </c>
      <c r="G134" s="92" t="str">
        <f>IF($B134="","",IF(INDEX(Consolidated!$D:$D,$M134)=1,"Đã cắt","Chưa cắt"))</f>
        <v>Đã cắt</v>
      </c>
      <c r="H134" s="92" t="str">
        <f>IF($B134="","",INDEX(Consolidated!$J:$J,$M134))</f>
        <v>4.08</v>
      </c>
      <c r="I134" s="93" t="str">
        <f>IF($B134="","",INDEX(Consolidated!$M:$M,$M134))</f>
        <v>43DA GMDSS STATION</v>
      </c>
      <c r="J134" s="93" t="str">
        <f>IF($B134="","",INDEX(Consolidated!$O:$O,$M134))</f>
        <v>WHEELHOUSE / TIMONERIE</v>
      </c>
      <c r="K134" s="93" t="str">
        <f>IF($B134="","",INDEX(Consolidated!$Q:$Q,$M134))</f>
        <v>43DA GMDSS STATION</v>
      </c>
      <c r="L134" s="93" t="str">
        <f>IF($B134="","",INDEX(Consolidated!$T:$T,$M134))</f>
        <v>WHEELHOUSE / TIMONERIE</v>
      </c>
      <c r="M134" s="94">
        <f>IF($B134="","",MATCH($B134,Room_Calc!$E$2:$E$3000,0)+1)</f>
        <v>2423</v>
      </c>
    </row>
    <row r="135" spans="2:13">
      <c r="B135" s="92">
        <f>IF(ROWS($B$24:B135)&lt;=$D$11,ROWS($B$24:B135),"")</f>
        <v>112</v>
      </c>
      <c r="C135" s="92" t="str">
        <f>IF($B135="","",INDEX(Consolidated!$A:$A,$M135))</f>
        <v>ST</v>
      </c>
      <c r="D135" s="93" t="str">
        <f>IF($B135="","",INDEX(Consolidated!$C:$C,$M135))</f>
        <v>741W0007</v>
      </c>
      <c r="E135" s="92" t="str">
        <f>IF($B135="","",INDEX(Consolidated!$B:$B,$M135))</f>
        <v>741</v>
      </c>
      <c r="F135" s="93" t="str">
        <f>IF($B135="","",INDEX(Consolidated!$H:$H,$M135))</f>
        <v>C+SH 7X1.5</v>
      </c>
      <c r="G135" s="92" t="str">
        <f>IF($B135="","",IF(INDEX(Consolidated!$D:$D,$M135)=1,"Đã cắt","Chưa cắt"))</f>
        <v>Đã cắt</v>
      </c>
      <c r="H135" s="92" t="str">
        <f>IF($B135="","",INDEX(Consolidated!$J:$J,$M135))</f>
        <v>14.79</v>
      </c>
      <c r="I135" s="93" t="str">
        <f>IF($B135="","",INDEX(Consolidated!$M:$M,$M135))</f>
        <v>42DF.7 CENTRAL CONSOLE</v>
      </c>
      <c r="J135" s="93" t="str">
        <f>IF($B135="","",INDEX(Consolidated!$O:$O,$M135))</f>
        <v>WHEELHOUSE / TIMONERIE</v>
      </c>
      <c r="K135" s="93" t="str">
        <f>IF($B135="","",INDEX(Consolidated!$Q:$Q,$M135))</f>
        <v>GYRO COMPASS 133 - 407.NG001 BEARING REPEATER PORT SIDE WING</v>
      </c>
      <c r="L135" s="93" t="str">
        <f>IF($B135="","",INDEX(Consolidated!$T:$T,$M135))</f>
        <v>WHEELHOUSE / TIMONERIE</v>
      </c>
      <c r="M135" s="94">
        <f>IF($B135="","",MATCH($B135,Room_Calc!$E$2:$E$3000,0)+1)</f>
        <v>2425</v>
      </c>
    </row>
    <row r="136" spans="2:13">
      <c r="B136" s="92">
        <f>IF(ROWS($B$24:B136)&lt;=$D$11,ROWS($B$24:B136),"")</f>
        <v>113</v>
      </c>
      <c r="C136" s="92" t="str">
        <f>IF($B136="","",INDEX(Consolidated!$A:$A,$M136))</f>
        <v>ST</v>
      </c>
      <c r="D136" s="93" t="str">
        <f>IF($B136="","",INDEX(Consolidated!$C:$C,$M136))</f>
        <v>741W0008</v>
      </c>
      <c r="E136" s="92" t="str">
        <f>IF($B136="","",INDEX(Consolidated!$B:$B,$M136))</f>
        <v>741</v>
      </c>
      <c r="F136" s="93" t="str">
        <f>IF($B136="","",INDEX(Consolidated!$H:$H,$M136))</f>
        <v>C+SH 7X1.5</v>
      </c>
      <c r="G136" s="92" t="str">
        <f>IF($B136="","",IF(INDEX(Consolidated!$D:$D,$M136)=1,"Đã cắt","Chưa cắt"))</f>
        <v>Đã cắt</v>
      </c>
      <c r="H136" s="92" t="str">
        <f>IF($B136="","",INDEX(Consolidated!$J:$J,$M136))</f>
        <v>17.47</v>
      </c>
      <c r="I136" s="93" t="str">
        <f>IF($B136="","",INDEX(Consolidated!$M:$M,$M136))</f>
        <v>42DF.7 CENTRAL CONSOLE</v>
      </c>
      <c r="J136" s="93" t="str">
        <f>IF($B136="","",INDEX(Consolidated!$O:$O,$M136))</f>
        <v>WHEELHOUSE / TIMONERIE</v>
      </c>
      <c r="K136" s="93" t="str">
        <f>IF($B136="","",INDEX(Consolidated!$Q:$Q,$M136))</f>
        <v>GYRO COMPASS 133 - 407.NG001 BEARING REPEATER STARBOARD SIDE WING</v>
      </c>
      <c r="L136" s="93" t="str">
        <f>IF($B136="","",INDEX(Consolidated!$T:$T,$M136))</f>
        <v>WHEELHOUSE / TIMONERIE</v>
      </c>
      <c r="M136" s="94">
        <f>IF($B136="","",MATCH($B136,Room_Calc!$E$2:$E$3000,0)+1)</f>
        <v>2426</v>
      </c>
    </row>
    <row r="137" spans="2:13">
      <c r="B137" s="92">
        <f>IF(ROWS($B$24:B137)&lt;=$D$11,ROWS($B$24:B137),"")</f>
        <v>114</v>
      </c>
      <c r="C137" s="92" t="str">
        <f>IF($B137="","",INDEX(Consolidated!$A:$A,$M137))</f>
        <v>ST</v>
      </c>
      <c r="D137" s="93" t="str">
        <f>IF($B137="","",INDEX(Consolidated!$C:$C,$M137))</f>
        <v>741W0011</v>
      </c>
      <c r="E137" s="92" t="str">
        <f>IF($B137="","",INDEX(Consolidated!$B:$B,$M137))</f>
        <v>741</v>
      </c>
      <c r="F137" s="93" t="str">
        <f>IF($B137="","",INDEX(Consolidated!$H:$H,$M137))</f>
        <v>C+SH 3X1.5</v>
      </c>
      <c r="G137" s="92" t="str">
        <f>IF($B137="","",IF(INDEX(Consolidated!$D:$D,$M137)=1,"Đã cắt","Chưa cắt"))</f>
        <v>Chưa cắt</v>
      </c>
      <c r="H137" s="92" t="str">
        <f>IF($B137="","",INDEX(Consolidated!$J:$J,$M137))</f>
        <v>16.62</v>
      </c>
      <c r="I137" s="93" t="str">
        <f>IF($B137="","",INDEX(Consolidated!$M:$M,$M137))</f>
        <v>"16NA" 230VAC NAUTICAL DISTRIBUTION PANEL</v>
      </c>
      <c r="J137" s="93" t="str">
        <f>IF($B137="","",INDEX(Consolidated!$O:$O,$M137))</f>
        <v>WHEELHOUSE / TIMONERIE</v>
      </c>
      <c r="K137" s="93" t="str">
        <f>IF($B137="","",INDEX(Consolidated!$Q:$Q,$M137))</f>
        <v>42DF.7 CENTRAL CONSOLE</v>
      </c>
      <c r="L137" s="93" t="str">
        <f>IF($B137="","",INDEX(Consolidated!$T:$T,$M137))</f>
        <v>WHEELHOUSE / TIMONERIE</v>
      </c>
      <c r="M137" s="94">
        <f>IF($B137="","",MATCH($B137,Room_Calc!$E$2:$E$3000,0)+1)</f>
        <v>2429</v>
      </c>
    </row>
    <row r="138" spans="2:13">
      <c r="B138" s="92">
        <f>IF(ROWS($B$24:B138)&lt;=$D$11,ROWS($B$24:B138),"")</f>
        <v>115</v>
      </c>
      <c r="C138" s="92" t="str">
        <f>IF($B138="","",INDEX(Consolidated!$A:$A,$M138))</f>
        <v>ST</v>
      </c>
      <c r="D138" s="93" t="str">
        <f>IF($B138="","",INDEX(Consolidated!$C:$C,$M138))</f>
        <v>743W0001</v>
      </c>
      <c r="E138" s="92" t="str">
        <f>IF($B138="","",INDEX(Consolidated!$B:$B,$M138))</f>
        <v>743</v>
      </c>
      <c r="F138" s="93" t="str">
        <f>IF($B138="","",INDEX(Consolidated!$H:$H,$M138))</f>
        <v>ORIGINAL CABLE 8X</v>
      </c>
      <c r="G138" s="92" t="str">
        <f>IF($B138="","",IF(INDEX(Consolidated!$D:$D,$M138)=1,"Đã cắt","Chưa cắt"))</f>
        <v>Chưa cắt</v>
      </c>
      <c r="H138" s="92" t="str">
        <f>IF($B138="","",INDEX(Consolidated!$J:$J,$M138))</f>
        <v>25.55</v>
      </c>
      <c r="I138" s="93" t="str">
        <f>IF($B138="","",INDEX(Consolidated!$M:$M,$M138))</f>
        <v>42DF.7 CENTRAL CONSOLE</v>
      </c>
      <c r="J138" s="93" t="str">
        <f>IF($B138="","",INDEX(Consolidated!$O:$O,$M138))</f>
        <v>WHEELHOUSE / TIMONERIE</v>
      </c>
      <c r="K138" s="93" t="str">
        <f>IF($B138="","",INDEX(Consolidated!$Q:$Q,$M138))</f>
        <v>47CC OVERHEAD CONSOLE</v>
      </c>
      <c r="L138" s="93" t="str">
        <f>IF($B138="","",INDEX(Consolidated!$T:$T,$M138))</f>
        <v>WHEELHOUSE / TIMONERIE</v>
      </c>
      <c r="M138" s="94">
        <f>IF($B138="","",MATCH($B138,Room_Calc!$E$2:$E$3000,0)+1)</f>
        <v>2432</v>
      </c>
    </row>
    <row r="139" spans="2:13">
      <c r="B139" s="92">
        <f>IF(ROWS($B$24:B139)&lt;=$D$11,ROWS($B$24:B139),"")</f>
        <v>116</v>
      </c>
      <c r="C139" s="92" t="str">
        <f>IF($B139="","",INDEX(Consolidated!$A:$A,$M139))</f>
        <v>ST</v>
      </c>
      <c r="D139" s="93" t="str">
        <f>IF($B139="","",INDEX(Consolidated!$C:$C,$M139))</f>
        <v>743W0005</v>
      </c>
      <c r="E139" s="92" t="str">
        <f>IF($B139="","",INDEX(Consolidated!$B:$B,$M139))</f>
        <v>743</v>
      </c>
      <c r="F139" s="93" t="str">
        <f>IF($B139="","",INDEX(Consolidated!$H:$H,$M139))</f>
        <v>C+SH 3X1.5</v>
      </c>
      <c r="G139" s="92" t="str">
        <f>IF($B139="","",IF(INDEX(Consolidated!$D:$D,$M139)=1,"Đã cắt","Chưa cắt"))</f>
        <v>Chưa cắt</v>
      </c>
      <c r="H139" s="92" t="str">
        <f>IF($B139="","",INDEX(Consolidated!$J:$J,$M139))</f>
        <v>16.64</v>
      </c>
      <c r="I139" s="93" t="str">
        <f>IF($B139="","",INDEX(Consolidated!$M:$M,$M139))</f>
        <v>"16NA" 230VAC NAUTICAL DISTRIBUTION PANEL</v>
      </c>
      <c r="J139" s="93" t="str">
        <f>IF($B139="","",INDEX(Consolidated!$O:$O,$M139))</f>
        <v>WHEELHOUSE / TIMONERIE</v>
      </c>
      <c r="K139" s="93" t="str">
        <f>IF($B139="","",INDEX(Consolidated!$Q:$Q,$M139))</f>
        <v>42DF.7 CENTRAL CONSOLE</v>
      </c>
      <c r="L139" s="93" t="str">
        <f>IF($B139="","",INDEX(Consolidated!$T:$T,$M139))</f>
        <v>WHEELHOUSE / TIMONERIE</v>
      </c>
      <c r="M139" s="94">
        <f>IF($B139="","",MATCH($B139,Room_Calc!$E$2:$E$3000,0)+1)</f>
        <v>2436</v>
      </c>
    </row>
    <row r="140" spans="2:13">
      <c r="B140" s="92">
        <f>IF(ROWS($B$24:B140)&lt;=$D$11,ROWS($B$24:B140),"")</f>
        <v>117</v>
      </c>
      <c r="C140" s="92" t="str">
        <f>IF($B140="","",INDEX(Consolidated!$A:$A,$M140))</f>
        <v>ST</v>
      </c>
      <c r="D140" s="93" t="str">
        <f>IF($B140="","",INDEX(Consolidated!$C:$C,$M140))</f>
        <v>744W0005</v>
      </c>
      <c r="E140" s="92" t="str">
        <f>IF($B140="","",INDEX(Consolidated!$B:$B,$M140))</f>
        <v>744</v>
      </c>
      <c r="F140" s="93" t="str">
        <f>IF($B140="","",INDEX(Consolidated!$H:$H,$M140))</f>
        <v>C+SH 3X1.5</v>
      </c>
      <c r="G140" s="92" t="str">
        <f>IF($B140="","",IF(INDEX(Consolidated!$D:$D,$M140)=1,"Đã cắt","Chưa cắt"))</f>
        <v>Chưa cắt</v>
      </c>
      <c r="H140" s="92" t="str">
        <f>IF($B140="","",INDEX(Consolidated!$J:$J,$M140))</f>
        <v>16.62</v>
      </c>
      <c r="I140" s="93" t="str">
        <f>IF($B140="","",INDEX(Consolidated!$M:$M,$M140))</f>
        <v>"16NA" 230VAC NAUTICAL DISTRIBUTION PANEL</v>
      </c>
      <c r="J140" s="93" t="str">
        <f>IF($B140="","",INDEX(Consolidated!$O:$O,$M140))</f>
        <v>WHEELHOUSE / TIMONERIE</v>
      </c>
      <c r="K140" s="93" t="str">
        <f>IF($B140="","",INDEX(Consolidated!$Q:$Q,$M140))</f>
        <v>42DF.7 CENTRAL CONSOLE</v>
      </c>
      <c r="L140" s="93" t="str">
        <f>IF($B140="","",INDEX(Consolidated!$T:$T,$M140))</f>
        <v>WHEELHOUSE / TIMONERIE</v>
      </c>
      <c r="M140" s="94">
        <f>IF($B140="","",MATCH($B140,Room_Calc!$E$2:$E$3000,0)+1)</f>
        <v>2445</v>
      </c>
    </row>
    <row r="141" spans="2:13">
      <c r="B141" s="92">
        <f>IF(ROWS($B$24:B141)&lt;=$D$11,ROWS($B$24:B141),"")</f>
        <v>118</v>
      </c>
      <c r="C141" s="92" t="str">
        <f>IF($B141="","",INDEX(Consolidated!$A:$A,$M141))</f>
        <v>ST</v>
      </c>
      <c r="D141" s="93" t="str">
        <f>IF($B141="","",INDEX(Consolidated!$C:$C,$M141))</f>
        <v>746W0008</v>
      </c>
      <c r="E141" s="92" t="str">
        <f>IF($B141="","",INDEX(Consolidated!$B:$B,$M141))</f>
        <v>746</v>
      </c>
      <c r="F141" s="93" t="str">
        <f>IF($B141="","",INDEX(Consolidated!$H:$H,$M141))</f>
        <v>C+SH 2X2.5</v>
      </c>
      <c r="G141" s="92" t="str">
        <f>IF($B141="","",IF(INDEX(Consolidated!$D:$D,$M141)=1,"Đã cắt","Chưa cắt"))</f>
        <v>Đã cắt</v>
      </c>
      <c r="H141" s="92" t="str">
        <f>IF($B141="","",INDEX(Consolidated!$J:$J,$M141))</f>
        <v>13.74</v>
      </c>
      <c r="I141" s="93" t="str">
        <f>IF($B141="","",INDEX(Consolidated!$M:$M,$M141))</f>
        <v>"14E5" 24VDC WHEELHOUSE DISTRIBUTION PANEL</v>
      </c>
      <c r="J141" s="93" t="str">
        <f>IF($B141="","",INDEX(Consolidated!$O:$O,$M141))</f>
        <v>WHEELHOUSE / TIMONERIE</v>
      </c>
      <c r="K141" s="93" t="str">
        <f>IF($B141="","",INDEX(Consolidated!$Q:$Q,$M141))</f>
        <v>42DF.5 SB MIDDLE</v>
      </c>
      <c r="L141" s="93" t="str">
        <f>IF($B141="","",INDEX(Consolidated!$T:$T,$M141))</f>
        <v>WHEELHOUSE / TIMONERIE</v>
      </c>
      <c r="M141" s="94">
        <f>IF($B141="","",MATCH($B141,Room_Calc!$E$2:$E$3000,0)+1)</f>
        <v>2453</v>
      </c>
    </row>
    <row r="142" spans="2:13">
      <c r="B142" s="92">
        <f>IF(ROWS($B$24:B142)&lt;=$D$11,ROWS($B$24:B142),"")</f>
        <v>119</v>
      </c>
      <c r="C142" s="92" t="str">
        <f>IF($B142="","",INDEX(Consolidated!$A:$A,$M142))</f>
        <v>ST</v>
      </c>
      <c r="D142" s="93" t="str">
        <f>IF($B142="","",INDEX(Consolidated!$C:$C,$M142))</f>
        <v>746W0009</v>
      </c>
      <c r="E142" s="92" t="str">
        <f>IF($B142="","",INDEX(Consolidated!$B:$B,$M142))</f>
        <v>746</v>
      </c>
      <c r="F142" s="93" t="str">
        <f>IF($B142="","",INDEX(Consolidated!$H:$H,$M142))</f>
        <v>ORIGINAL CABLE 8X</v>
      </c>
      <c r="G142" s="92" t="str">
        <f>IF($B142="","",IF(INDEX(Consolidated!$D:$D,$M142)=1,"Đã cắt","Chưa cắt"))</f>
        <v>Chưa cắt</v>
      </c>
      <c r="H142" s="92" t="str">
        <f>IF($B142="","",INDEX(Consolidated!$J:$J,$M142))</f>
        <v>28.35</v>
      </c>
      <c r="I142" s="93" t="str">
        <f>IF($B142="","",INDEX(Consolidated!$M:$M,$M142))</f>
        <v>42DF.7 CENTRAL CONSOLE</v>
      </c>
      <c r="J142" s="93" t="str">
        <f>IF($B142="","",INDEX(Consolidated!$O:$O,$M142))</f>
        <v>WHEELHOUSE / TIMONERIE</v>
      </c>
      <c r="K142" s="93" t="str">
        <f>IF($B142="","",INDEX(Consolidated!$Q:$Q,$M142))</f>
        <v>RADAR FURUNO RSB - 133 - 111N</v>
      </c>
      <c r="L142" s="93" t="str">
        <f>IF($B142="","",INDEX(Consolidated!$T:$T,$M142))</f>
        <v>TOP DECK / TOIT</v>
      </c>
      <c r="M142" s="94">
        <f>IF($B142="","",MATCH($B142,Room_Calc!$E$2:$E$3000,0)+1)</f>
        <v>2454</v>
      </c>
    </row>
    <row r="143" spans="2:13">
      <c r="B143" s="92">
        <f>IF(ROWS($B$24:B143)&lt;=$D$11,ROWS($B$24:B143),"")</f>
        <v>120</v>
      </c>
      <c r="C143" s="92" t="str">
        <f>IF($B143="","",INDEX(Consolidated!$A:$A,$M143))</f>
        <v>ST</v>
      </c>
      <c r="D143" s="93" t="str">
        <f>IF($B143="","",INDEX(Consolidated!$C:$C,$M143))</f>
        <v>746W0010</v>
      </c>
      <c r="E143" s="92" t="str">
        <f>IF($B143="","",INDEX(Consolidated!$B:$B,$M143))</f>
        <v>746</v>
      </c>
      <c r="F143" s="93" t="str">
        <f>IF($B143="","",INDEX(Consolidated!$H:$H,$M143))</f>
        <v>C+SH 3X2.5</v>
      </c>
      <c r="G143" s="92" t="str">
        <f>IF($B143="","",IF(INDEX(Consolidated!$D:$D,$M143)=1,"Đã cắt","Chưa cắt"))</f>
        <v>Đã cắt</v>
      </c>
      <c r="H143" s="92" t="str">
        <f>IF($B143="","",INDEX(Consolidated!$J:$J,$M143))</f>
        <v>17.85</v>
      </c>
      <c r="I143" s="93" t="str">
        <f>IF($B143="","",INDEX(Consolidated!$M:$M,$M143))</f>
        <v>"16NA" 230VAC NAUTICAL DISTRIBUTION PANEL</v>
      </c>
      <c r="J143" s="93" t="str">
        <f>IF($B143="","",INDEX(Consolidated!$O:$O,$M143))</f>
        <v>WHEELHOUSE / TIMONERIE</v>
      </c>
      <c r="K143" s="93" t="str">
        <f>IF($B143="","",INDEX(Consolidated!$Q:$Q,$M143))</f>
        <v>RADAR FURUNO RSB - 133 - 111N</v>
      </c>
      <c r="L143" s="93" t="str">
        <f>IF($B143="","",INDEX(Consolidated!$T:$T,$M143))</f>
        <v>TOP DECK / TOIT</v>
      </c>
      <c r="M143" s="94">
        <f>IF($B143="","",MATCH($B143,Room_Calc!$E$2:$E$3000,0)+1)</f>
        <v>2455</v>
      </c>
    </row>
    <row r="144" spans="2:13">
      <c r="B144" s="92">
        <f>IF(ROWS($B$24:B144)&lt;=$D$11,ROWS($B$24:B144),"")</f>
        <v>121</v>
      </c>
      <c r="C144" s="92" t="str">
        <f>IF($B144="","",INDEX(Consolidated!$A:$A,$M144))</f>
        <v>ST</v>
      </c>
      <c r="D144" s="93" t="str">
        <f>IF($B144="","",INDEX(Consolidated!$C:$C,$M144))</f>
        <v>746W0011</v>
      </c>
      <c r="E144" s="92" t="str">
        <f>IF($B144="","",INDEX(Consolidated!$B:$B,$M144))</f>
        <v>746</v>
      </c>
      <c r="F144" s="93" t="str">
        <f>IF($B144="","",INDEX(Consolidated!$H:$H,$M144))</f>
        <v>C+SH 3X1.5</v>
      </c>
      <c r="G144" s="92" t="str">
        <f>IF($B144="","",IF(INDEX(Consolidated!$D:$D,$M144)=1,"Đã cắt","Chưa cắt"))</f>
        <v>Chưa cắt</v>
      </c>
      <c r="H144" s="92" t="str">
        <f>IF($B144="","",INDEX(Consolidated!$J:$J,$M144))</f>
        <v>16.62</v>
      </c>
      <c r="I144" s="93" t="str">
        <f>IF($B144="","",INDEX(Consolidated!$M:$M,$M144))</f>
        <v>"16NA" 230VAC NAUTICAL DISTRIBUTION PANEL</v>
      </c>
      <c r="J144" s="93" t="str">
        <f>IF($B144="","",INDEX(Consolidated!$O:$O,$M144))</f>
        <v>WHEELHOUSE / TIMONERIE</v>
      </c>
      <c r="K144" s="93" t="str">
        <f>IF($B144="","",INDEX(Consolidated!$Q:$Q,$M144))</f>
        <v>42DF.7 CENTRAL CONSOLE</v>
      </c>
      <c r="L144" s="93" t="str">
        <f>IF($B144="","",INDEX(Consolidated!$T:$T,$M144))</f>
        <v>WHEELHOUSE / TIMONERIE</v>
      </c>
      <c r="M144" s="94">
        <f>IF($B144="","",MATCH($B144,Room_Calc!$E$2:$E$3000,0)+1)</f>
        <v>2456</v>
      </c>
    </row>
    <row r="145" spans="2:13">
      <c r="B145" s="92">
        <f>IF(ROWS($B$24:B145)&lt;=$D$11,ROWS($B$24:B145),"")</f>
        <v>122</v>
      </c>
      <c r="C145" s="92" t="str">
        <f>IF($B145="","",INDEX(Consolidated!$A:$A,$M145))</f>
        <v>ST</v>
      </c>
      <c r="D145" s="93" t="str">
        <f>IF($B145="","",INDEX(Consolidated!$C:$C,$M145))</f>
        <v>746W0012</v>
      </c>
      <c r="E145" s="92" t="str">
        <f>IF($B145="","",INDEX(Consolidated!$B:$B,$M145))</f>
        <v>746</v>
      </c>
      <c r="F145" s="93" t="str">
        <f>IF($B145="","",INDEX(Consolidated!$H:$H,$M145))</f>
        <v>C+SH 3X1.5</v>
      </c>
      <c r="G145" s="92" t="str">
        <f>IF($B145="","",IF(INDEX(Consolidated!$D:$D,$M145)=1,"Đã cắt","Chưa cắt"))</f>
        <v>Chưa cắt</v>
      </c>
      <c r="H145" s="92" t="str">
        <f>IF($B145="","",INDEX(Consolidated!$J:$J,$M145))</f>
        <v>16.62</v>
      </c>
      <c r="I145" s="93" t="str">
        <f>IF($B145="","",INDEX(Consolidated!$M:$M,$M145))</f>
        <v>"16NA" 230VAC NAUTICAL DISTRIBUTION PANEL</v>
      </c>
      <c r="J145" s="93" t="str">
        <f>IF($B145="","",INDEX(Consolidated!$O:$O,$M145))</f>
        <v>WHEELHOUSE / TIMONERIE</v>
      </c>
      <c r="K145" s="93" t="str">
        <f>IF($B145="","",INDEX(Consolidated!$Q:$Q,$M145))</f>
        <v>42DF.7 CENTRAL CONSOLE</v>
      </c>
      <c r="L145" s="93" t="str">
        <f>IF($B145="","",INDEX(Consolidated!$T:$T,$M145))</f>
        <v>WHEELHOUSE / TIMONERIE</v>
      </c>
      <c r="M145" s="94">
        <f>IF($B145="","",MATCH($B145,Room_Calc!$E$2:$E$3000,0)+1)</f>
        <v>2457</v>
      </c>
    </row>
    <row r="146" spans="2:13">
      <c r="B146" s="92">
        <f>IF(ROWS($B$24:B146)&lt;=$D$11,ROWS($B$24:B146),"")</f>
        <v>123</v>
      </c>
      <c r="C146" s="92" t="str">
        <f>IF($B146="","",INDEX(Consolidated!$A:$A,$M146))</f>
        <v>ST</v>
      </c>
      <c r="D146" s="93" t="str">
        <f>IF($B146="","",INDEX(Consolidated!$C:$C,$M146))</f>
        <v>747W0017</v>
      </c>
      <c r="E146" s="92" t="str">
        <f>IF($B146="","",INDEX(Consolidated!$B:$B,$M146))</f>
        <v>747</v>
      </c>
      <c r="F146" s="93" t="str">
        <f>IF($B146="","",INDEX(Consolidated!$H:$H,$M146))</f>
        <v>C+SH 3X1.5</v>
      </c>
      <c r="G146" s="92" t="str">
        <f>IF($B146="","",IF(INDEX(Consolidated!$D:$D,$M146)=1,"Đã cắt","Chưa cắt"))</f>
        <v>Chưa cắt</v>
      </c>
      <c r="H146" s="92" t="str">
        <f>IF($B146="","",INDEX(Consolidated!$J:$J,$M146))</f>
        <v>57.77</v>
      </c>
      <c r="I146" s="93" t="str">
        <f>IF($B146="","",INDEX(Consolidated!$M:$M,$M146))</f>
        <v>42DF.4 SB LEFT</v>
      </c>
      <c r="J146" s="93" t="str">
        <f>IF($B146="","",INDEX(Consolidated!$O:$O,$M146))</f>
        <v>WHEELHOUSE / TIMONERIE</v>
      </c>
      <c r="K146" s="93" t="str">
        <f>IF($B146="","",INDEX(Consolidated!$Q:$Q,$M146))</f>
        <v>AUTO PILOT FEEDBACK UNIT 101 - 532. NG001</v>
      </c>
      <c r="L146" s="93" t="str">
        <f>IF($B146="","",INDEX(Consolidated!$T:$T,$M146))</f>
        <v>STEERING ROOM / LOCAL BARRE</v>
      </c>
      <c r="M146" s="94">
        <f>IF($B146="","",MATCH($B146,Room_Calc!$E$2:$E$3000,0)+1)</f>
        <v>2470</v>
      </c>
    </row>
    <row r="147" spans="2:13">
      <c r="B147" s="92">
        <f>IF(ROWS($B$24:B147)&lt;=$D$11,ROWS($B$24:B147),"")</f>
        <v>124</v>
      </c>
      <c r="C147" s="92" t="str">
        <f>IF($B147="","",INDEX(Consolidated!$A:$A,$M147))</f>
        <v>ST</v>
      </c>
      <c r="D147" s="93" t="str">
        <f>IF($B147="","",INDEX(Consolidated!$C:$C,$M147))</f>
        <v>748W0001</v>
      </c>
      <c r="E147" s="92" t="str">
        <f>IF($B147="","",INDEX(Consolidated!$B:$B,$M147))</f>
        <v>748</v>
      </c>
      <c r="F147" s="93" t="str">
        <f>IF($B147="","",INDEX(Consolidated!$H:$H,$M147))</f>
        <v>ORIGINAL CABLE</v>
      </c>
      <c r="G147" s="92" t="str">
        <f>IF($B147="","",IF(INDEX(Consolidated!$D:$D,$M147)=1,"Đã cắt","Chưa cắt"))</f>
        <v>Chưa cắt</v>
      </c>
      <c r="H147" s="92" t="str">
        <f>IF($B147="","",INDEX(Consolidated!$J:$J,$M147))</f>
        <v>23.47</v>
      </c>
      <c r="I147" s="93" t="str">
        <f>IF($B147="","",INDEX(Consolidated!$M:$M,$M147))</f>
        <v>42DF.7 CENTRAL CONSOLE</v>
      </c>
      <c r="J147" s="93" t="str">
        <f>IF($B147="","",INDEX(Consolidated!$O:$O,$M147))</f>
        <v>WHEELHOUSE / TIMONERIE</v>
      </c>
      <c r="K147" s="93" t="str">
        <f>IF($B147="","",INDEX(Consolidated!$Q:$Q,$M147))</f>
        <v>SATELLITE COMPASS ANTENNA SC-703</v>
      </c>
      <c r="L147" s="93" t="str">
        <f>IF($B147="","",INDEX(Consolidated!$T:$T,$M147))</f>
        <v>TOP DECK / TOIT</v>
      </c>
      <c r="M147" s="94">
        <f>IF($B147="","",MATCH($B147,Room_Calc!$E$2:$E$3000,0)+1)</f>
        <v>2472</v>
      </c>
    </row>
    <row r="148" spans="2:13">
      <c r="B148" s="92">
        <f>IF(ROWS($B$24:B148)&lt;=$D$11,ROWS($B$24:B148),"")</f>
        <v>125</v>
      </c>
      <c r="C148" s="92" t="str">
        <f>IF($B148="","",INDEX(Consolidated!$A:$A,$M148))</f>
        <v>ST</v>
      </c>
      <c r="D148" s="93" t="str">
        <f>IF($B148="","",INDEX(Consolidated!$C:$C,$M148))</f>
        <v>751W0001</v>
      </c>
      <c r="E148" s="92" t="str">
        <f>IF($B148="","",INDEX(Consolidated!$B:$B,$M148))</f>
        <v>751</v>
      </c>
      <c r="F148" s="93" t="str">
        <f>IF($B148="","",INDEX(Consolidated!$H:$H,$M148))</f>
        <v>ORIGINAL CABLE 2X</v>
      </c>
      <c r="G148" s="92" t="str">
        <f>IF($B148="","",IF(INDEX(Consolidated!$D:$D,$M148)=1,"Đã cắt","Chưa cắt"))</f>
        <v>Chưa cắt</v>
      </c>
      <c r="H148" s="92" t="str">
        <f>IF($B148="","",INDEX(Consolidated!$J:$J,$M148))</f>
        <v>5.1</v>
      </c>
      <c r="I148" s="93" t="str">
        <f>IF($B148="","",INDEX(Consolidated!$M:$M,$M148))</f>
        <v>43DA GMDSS STATION</v>
      </c>
      <c r="J148" s="93" t="str">
        <f>IF($B148="","",INDEX(Consolidated!$O:$O,$M148))</f>
        <v>WHEELHOUSE / TIMONERIE</v>
      </c>
      <c r="K148" s="93" t="str">
        <f>IF($B148="","",INDEX(Consolidated!$Q:$Q,$M148))</f>
        <v>47CC OVERHEAD CONSOLE</v>
      </c>
      <c r="L148" s="93" t="str">
        <f>IF($B148="","",INDEX(Consolidated!$T:$T,$M148))</f>
        <v>WHEELHOUSE / TIMONERIE</v>
      </c>
      <c r="M148" s="94">
        <f>IF($B148="","",MATCH($B148,Room_Calc!$E$2:$E$3000,0)+1)</f>
        <v>2477</v>
      </c>
    </row>
    <row r="149" spans="2:13">
      <c r="B149" s="92">
        <f>IF(ROWS($B$24:B149)&lt;=$D$11,ROWS($B$24:B149),"")</f>
        <v>126</v>
      </c>
      <c r="C149" s="92" t="str">
        <f>IF($B149="","",INDEX(Consolidated!$A:$A,$M149))</f>
        <v>ST</v>
      </c>
      <c r="D149" s="93" t="str">
        <f>IF($B149="","",INDEX(Consolidated!$C:$C,$M149))</f>
        <v>751W0002</v>
      </c>
      <c r="E149" s="92" t="str">
        <f>IF($B149="","",INDEX(Consolidated!$B:$B,$M149))</f>
        <v>751</v>
      </c>
      <c r="F149" s="93" t="str">
        <f>IF($B149="","",INDEX(Consolidated!$H:$H,$M149))</f>
        <v>TC+SH 1X2X0.75</v>
      </c>
      <c r="G149" s="92" t="str">
        <f>IF($B149="","",IF(INDEX(Consolidated!$D:$D,$M149)=1,"Đã cắt","Chưa cắt"))</f>
        <v>Đã cắt</v>
      </c>
      <c r="H149" s="92" t="str">
        <f>IF($B149="","",INDEX(Consolidated!$J:$J,$M149))</f>
        <v>5.1</v>
      </c>
      <c r="I149" s="93" t="str">
        <f>IF($B149="","",INDEX(Consolidated!$M:$M,$M149))</f>
        <v>43DA GMDSS STATION</v>
      </c>
      <c r="J149" s="93" t="str">
        <f>IF($B149="","",INDEX(Consolidated!$O:$O,$M149))</f>
        <v>WHEELHOUSE / TIMONERIE</v>
      </c>
      <c r="K149" s="93" t="str">
        <f>IF($B149="","",INDEX(Consolidated!$Q:$Q,$M149))</f>
        <v>43DA GMDSS STATION</v>
      </c>
      <c r="L149" s="93" t="str">
        <f>IF($B149="","",INDEX(Consolidated!$T:$T,$M149))</f>
        <v>WHEELHOUSE / TIMONERIE</v>
      </c>
      <c r="M149" s="94">
        <f>IF($B149="","",MATCH($B149,Room_Calc!$E$2:$E$3000,0)+1)</f>
        <v>2478</v>
      </c>
    </row>
    <row r="150" spans="2:13">
      <c r="B150" s="92">
        <f>IF(ROWS($B$24:B150)&lt;=$D$11,ROWS($B$24:B150),"")</f>
        <v>127</v>
      </c>
      <c r="C150" s="92" t="str">
        <f>IF($B150="","",INDEX(Consolidated!$A:$A,$M150))</f>
        <v>ST</v>
      </c>
      <c r="D150" s="93" t="str">
        <f>IF($B150="","",INDEX(Consolidated!$C:$C,$M150))</f>
        <v>751W0004</v>
      </c>
      <c r="E150" s="92" t="str">
        <f>IF($B150="","",INDEX(Consolidated!$B:$B,$M150))</f>
        <v>751</v>
      </c>
      <c r="F150" s="93" t="str">
        <f>IF($B150="","",INDEX(Consolidated!$H:$H,$M150))</f>
        <v>TC+SH 1X2X0.75</v>
      </c>
      <c r="G150" s="92" t="str">
        <f>IF($B150="","",IF(INDEX(Consolidated!$D:$D,$M150)=1,"Đã cắt","Chưa cắt"))</f>
        <v>Đã cắt</v>
      </c>
      <c r="H150" s="92" t="str">
        <f>IF($B150="","",INDEX(Consolidated!$J:$J,$M150))</f>
        <v>5.1</v>
      </c>
      <c r="I150" s="93" t="str">
        <f>IF($B150="","",INDEX(Consolidated!$M:$M,$M150))</f>
        <v>43DA GMDSS STATION</v>
      </c>
      <c r="J150" s="93" t="str">
        <f>IF($B150="","",INDEX(Consolidated!$O:$O,$M150))</f>
        <v>WHEELHOUSE / TIMONERIE</v>
      </c>
      <c r="K150" s="93" t="str">
        <f>IF($B150="","",INDEX(Consolidated!$Q:$Q,$M150))</f>
        <v>43DA GMDSS STATION</v>
      </c>
      <c r="L150" s="93" t="str">
        <f>IF($B150="","",INDEX(Consolidated!$T:$T,$M150))</f>
        <v>WHEELHOUSE / TIMONERIE</v>
      </c>
      <c r="M150" s="94">
        <f>IF($B150="","",MATCH($B150,Room_Calc!$E$2:$E$3000,0)+1)</f>
        <v>2480</v>
      </c>
    </row>
    <row r="151" spans="2:13">
      <c r="B151" s="92">
        <f>IF(ROWS($B$24:B151)&lt;=$D$11,ROWS($B$24:B151),"")</f>
        <v>128</v>
      </c>
      <c r="C151" s="92" t="str">
        <f>IF($B151="","",INDEX(Consolidated!$A:$A,$M151))</f>
        <v>ST</v>
      </c>
      <c r="D151" s="93" t="str">
        <f>IF($B151="","",INDEX(Consolidated!$C:$C,$M151))</f>
        <v>751W0005</v>
      </c>
      <c r="E151" s="92" t="str">
        <f>IF($B151="","",INDEX(Consolidated!$B:$B,$M151))</f>
        <v>751</v>
      </c>
      <c r="F151" s="93" t="str">
        <f>IF($B151="","",INDEX(Consolidated!$H:$H,$M151))</f>
        <v>TC+SH 1X2X0.75</v>
      </c>
      <c r="G151" s="92" t="str">
        <f>IF($B151="","",IF(INDEX(Consolidated!$D:$D,$M151)=1,"Đã cắt","Chưa cắt"))</f>
        <v>Đã cắt</v>
      </c>
      <c r="H151" s="92" t="str">
        <f>IF($B151="","",INDEX(Consolidated!$J:$J,$M151))</f>
        <v>5.1</v>
      </c>
      <c r="I151" s="93" t="str">
        <f>IF($B151="","",INDEX(Consolidated!$M:$M,$M151))</f>
        <v>43DA GMDSS STATION</v>
      </c>
      <c r="J151" s="93" t="str">
        <f>IF($B151="","",INDEX(Consolidated!$O:$O,$M151))</f>
        <v>WHEELHOUSE / TIMONERIE</v>
      </c>
      <c r="K151" s="93" t="str">
        <f>IF($B151="","",INDEX(Consolidated!$Q:$Q,$M151))</f>
        <v>43DA GMDSS STATION</v>
      </c>
      <c r="L151" s="93" t="str">
        <f>IF($B151="","",INDEX(Consolidated!$T:$T,$M151))</f>
        <v>WHEELHOUSE / TIMONERIE</v>
      </c>
      <c r="M151" s="94">
        <f>IF($B151="","",MATCH($B151,Room_Calc!$E$2:$E$3000,0)+1)</f>
        <v>2481</v>
      </c>
    </row>
    <row r="152" spans="2:13">
      <c r="B152" s="92">
        <f>IF(ROWS($B$24:B152)&lt;=$D$11,ROWS($B$24:B152),"")</f>
        <v>129</v>
      </c>
      <c r="C152" s="92" t="str">
        <f>IF($B152="","",INDEX(Consolidated!$A:$A,$M152))</f>
        <v>ST</v>
      </c>
      <c r="D152" s="93" t="str">
        <f>IF($B152="","",INDEX(Consolidated!$C:$C,$M152))</f>
        <v>751W0006</v>
      </c>
      <c r="E152" s="92" t="str">
        <f>IF($B152="","",INDEX(Consolidated!$B:$B,$M152))</f>
        <v>751</v>
      </c>
      <c r="F152" s="93" t="str">
        <f>IF($B152="","",INDEX(Consolidated!$H:$H,$M152))</f>
        <v>TC+SH 1X2X0.75</v>
      </c>
      <c r="G152" s="92" t="str">
        <f>IF($B152="","",IF(INDEX(Consolidated!$D:$D,$M152)=1,"Đã cắt","Chưa cắt"))</f>
        <v>Đã cắt</v>
      </c>
      <c r="H152" s="92" t="str">
        <f>IF($B152="","",INDEX(Consolidated!$J:$J,$M152))</f>
        <v>5.1</v>
      </c>
      <c r="I152" s="93" t="str">
        <f>IF($B152="","",INDEX(Consolidated!$M:$M,$M152))</f>
        <v>43DA GMDSS STATION</v>
      </c>
      <c r="J152" s="93" t="str">
        <f>IF($B152="","",INDEX(Consolidated!$O:$O,$M152))</f>
        <v>WHEELHOUSE / TIMONERIE</v>
      </c>
      <c r="K152" s="93" t="str">
        <f>IF($B152="","",INDEX(Consolidated!$Q:$Q,$M152))</f>
        <v>43DA GMDSS STATION</v>
      </c>
      <c r="L152" s="93" t="str">
        <f>IF($B152="","",INDEX(Consolidated!$T:$T,$M152))</f>
        <v>WHEELHOUSE / TIMONERIE</v>
      </c>
      <c r="M152" s="94">
        <f>IF($B152="","",MATCH($B152,Room_Calc!$E$2:$E$3000,0)+1)</f>
        <v>2482</v>
      </c>
    </row>
    <row r="153" spans="2:13">
      <c r="B153" s="92">
        <f>IF(ROWS($B$24:B153)&lt;=$D$11,ROWS($B$24:B153),"")</f>
        <v>130</v>
      </c>
      <c r="C153" s="92" t="str">
        <f>IF($B153="","",INDEX(Consolidated!$A:$A,$M153))</f>
        <v>ST</v>
      </c>
      <c r="D153" s="93" t="str">
        <f>IF($B153="","",INDEX(Consolidated!$C:$C,$M153))</f>
        <v>751W0007</v>
      </c>
      <c r="E153" s="92" t="str">
        <f>IF($B153="","",INDEX(Consolidated!$B:$B,$M153))</f>
        <v>751</v>
      </c>
      <c r="F153" s="93" t="str">
        <f>IF($B153="","",INDEX(Consolidated!$H:$H,$M153))</f>
        <v>TC+SH 1X2X0.75</v>
      </c>
      <c r="G153" s="92" t="str">
        <f>IF($B153="","",IF(INDEX(Consolidated!$D:$D,$M153)=1,"Đã cắt","Chưa cắt"))</f>
        <v>Đã cắt</v>
      </c>
      <c r="H153" s="92" t="str">
        <f>IF($B153="","",INDEX(Consolidated!$J:$J,$M153))</f>
        <v>5.1</v>
      </c>
      <c r="I153" s="93" t="str">
        <f>IF($B153="","",INDEX(Consolidated!$M:$M,$M153))</f>
        <v>43DA GMDSS STATION</v>
      </c>
      <c r="J153" s="93" t="str">
        <f>IF($B153="","",INDEX(Consolidated!$O:$O,$M153))</f>
        <v>WHEELHOUSE / TIMONERIE</v>
      </c>
      <c r="K153" s="93" t="str">
        <f>IF($B153="","",INDEX(Consolidated!$Q:$Q,$M153))</f>
        <v>43DA GMDSS STATION</v>
      </c>
      <c r="L153" s="93" t="str">
        <f>IF($B153="","",INDEX(Consolidated!$T:$T,$M153))</f>
        <v>WHEELHOUSE / TIMONERIE</v>
      </c>
      <c r="M153" s="94">
        <f>IF($B153="","",MATCH($B153,Room_Calc!$E$2:$E$3000,0)+1)</f>
        <v>2483</v>
      </c>
    </row>
    <row r="154" spans="2:13">
      <c r="B154" s="92">
        <f>IF(ROWS($B$24:B154)&lt;=$D$11,ROWS($B$24:B154),"")</f>
        <v>131</v>
      </c>
      <c r="C154" s="92" t="str">
        <f>IF($B154="","",INDEX(Consolidated!$A:$A,$M154))</f>
        <v>ST</v>
      </c>
      <c r="D154" s="93" t="str">
        <f>IF($B154="","",INDEX(Consolidated!$C:$C,$M154))</f>
        <v>751W0009</v>
      </c>
      <c r="E154" s="92" t="str">
        <f>IF($B154="","",INDEX(Consolidated!$B:$B,$M154))</f>
        <v>751</v>
      </c>
      <c r="F154" s="93" t="str">
        <f>IF($B154="","",INDEX(Consolidated!$H:$H,$M154))</f>
        <v>COAX_RG58</v>
      </c>
      <c r="G154" s="92" t="str">
        <f>IF($B154="","",IF(INDEX(Consolidated!$D:$D,$M154)=1,"Đã cắt","Chưa cắt"))</f>
        <v>Đã cắt</v>
      </c>
      <c r="H154" s="92" t="str">
        <f>IF($B154="","",INDEX(Consolidated!$J:$J,$M154))</f>
        <v>21.25</v>
      </c>
      <c r="I154" s="93" t="str">
        <f>IF($B154="","",INDEX(Consolidated!$M:$M,$M154))</f>
        <v>47CC OVERHEAD CONSOLE</v>
      </c>
      <c r="J154" s="93" t="str">
        <f>IF($B154="","",INDEX(Consolidated!$O:$O,$M154))</f>
        <v>WHEELHOUSE / TIMONERIE</v>
      </c>
      <c r="K154" s="93" t="str">
        <f>IF($B154="","",INDEX(Consolidated!$Q:$Q,$M154))</f>
        <v>ANTENNA GPA - 023</v>
      </c>
      <c r="L154" s="93" t="str">
        <f>IF($B154="","",INDEX(Consolidated!$T:$T,$M154))</f>
        <v>TOP DECK / TOIT</v>
      </c>
      <c r="M154" s="94">
        <f>IF($B154="","",MATCH($B154,Room_Calc!$E$2:$E$3000,0)+1)</f>
        <v>2485</v>
      </c>
    </row>
    <row r="155" spans="2:13">
      <c r="B155" s="92">
        <f>IF(ROWS($B$24:B155)&lt;=$D$11,ROWS($B$24:B155),"")</f>
        <v>132</v>
      </c>
      <c r="C155" s="92" t="str">
        <f>IF($B155="","",INDEX(Consolidated!$A:$A,$M155))</f>
        <v>ST</v>
      </c>
      <c r="D155" s="93" t="str">
        <f>IF($B155="","",INDEX(Consolidated!$C:$C,$M155))</f>
        <v>751W0010</v>
      </c>
      <c r="E155" s="92" t="str">
        <f>IF($B155="","",INDEX(Consolidated!$B:$B,$M155))</f>
        <v>751</v>
      </c>
      <c r="F155" s="93" t="str">
        <f>IF($B155="","",INDEX(Consolidated!$H:$H,$M155))</f>
        <v>ORIGINAL CABLE</v>
      </c>
      <c r="G155" s="92" t="str">
        <f>IF($B155="","",IF(INDEX(Consolidated!$D:$D,$M155)=1,"Đã cắt","Chưa cắt"))</f>
        <v>Chưa cắt</v>
      </c>
      <c r="H155" s="92" t="str">
        <f>IF($B155="","",INDEX(Consolidated!$J:$J,$M155))</f>
        <v>25.55</v>
      </c>
      <c r="I155" s="93" t="str">
        <f>IF($B155="","",INDEX(Consolidated!$M:$M,$M155))</f>
        <v>42DF.7 CENTRAL CONSOLE</v>
      </c>
      <c r="J155" s="93" t="str">
        <f>IF($B155="","",INDEX(Consolidated!$O:$O,$M155))</f>
        <v>WHEELHOUSE / TIMONERIE</v>
      </c>
      <c r="K155" s="93" t="str">
        <f>IF($B155="","",INDEX(Consolidated!$Q:$Q,$M155))</f>
        <v>47CC OVERHEAD CONSOLE</v>
      </c>
      <c r="L155" s="93" t="str">
        <f>IF($B155="","",INDEX(Consolidated!$T:$T,$M155))</f>
        <v>WHEELHOUSE / TIMONERIE</v>
      </c>
      <c r="M155" s="94">
        <f>IF($B155="","",MATCH($B155,Room_Calc!$E$2:$E$3000,0)+1)</f>
        <v>2486</v>
      </c>
    </row>
    <row r="156" spans="2:13">
      <c r="B156" s="92">
        <f>IF(ROWS($B$24:B156)&lt;=$D$11,ROWS($B$24:B156),"")</f>
        <v>133</v>
      </c>
      <c r="C156" s="92" t="str">
        <f>IF($B156="","",INDEX(Consolidated!$A:$A,$M156))</f>
        <v>ST</v>
      </c>
      <c r="D156" s="93" t="str">
        <f>IF($B156="","",INDEX(Consolidated!$C:$C,$M156))</f>
        <v>752W0001</v>
      </c>
      <c r="E156" s="92" t="str">
        <f>IF($B156="","",INDEX(Consolidated!$B:$B,$M156))</f>
        <v>752</v>
      </c>
      <c r="F156" s="93" t="str">
        <f>IF($B156="","",INDEX(Consolidated!$H:$H,$M156))</f>
        <v>C+SH 3X1.5</v>
      </c>
      <c r="G156" s="92" t="str">
        <f>IF($B156="","",IF(INDEX(Consolidated!$D:$D,$M156)=1,"Đã cắt","Chưa cắt"))</f>
        <v>Chưa cắt</v>
      </c>
      <c r="H156" s="92" t="str">
        <f>IF($B156="","",INDEX(Consolidated!$J:$J,$M156))</f>
        <v>15.07</v>
      </c>
      <c r="I156" s="93" t="str">
        <f>IF($B156="","",INDEX(Consolidated!$M:$M,$M156))</f>
        <v>42DF.2 PS MIDDLE</v>
      </c>
      <c r="J156" s="93" t="str">
        <f>IF($B156="","",INDEX(Consolidated!$O:$O,$M156))</f>
        <v>WHEELHOUSE / TIMONERIE</v>
      </c>
      <c r="K156" s="93" t="str">
        <f>IF($B156="","",INDEX(Consolidated!$Q:$Q,$M156))</f>
        <v>ECDIS 1 UPS</v>
      </c>
      <c r="L156" s="93" t="str">
        <f>IF($B156="","",INDEX(Consolidated!$T:$T,$M156))</f>
        <v>TEHNICAL FLOOR WHEELHOUSE / TIMONERIE PLANCHER TECHNIQUE</v>
      </c>
      <c r="M156" s="94">
        <f>IF($B156="","",MATCH($B156,Room_Calc!$E$2:$E$3000,0)+1)</f>
        <v>2491</v>
      </c>
    </row>
    <row r="157" spans="2:13">
      <c r="B157" s="92">
        <f>IF(ROWS($B$24:B157)&lt;=$D$11,ROWS($B$24:B157),"")</f>
        <v>134</v>
      </c>
      <c r="C157" s="92" t="str">
        <f>IF($B157="","",INDEX(Consolidated!$A:$A,$M157))</f>
        <v>ST</v>
      </c>
      <c r="D157" s="93" t="str">
        <f>IF($B157="","",INDEX(Consolidated!$C:$C,$M157))</f>
        <v>752W0005</v>
      </c>
      <c r="E157" s="92" t="str">
        <f>IF($B157="","",INDEX(Consolidated!$B:$B,$M157))</f>
        <v>752</v>
      </c>
      <c r="F157" s="93" t="str">
        <f>IF($B157="","",INDEX(Consolidated!$H:$H,$M157))</f>
        <v>C+SH 3X1.5</v>
      </c>
      <c r="G157" s="92" t="str">
        <f>IF($B157="","",IF(INDEX(Consolidated!$D:$D,$M157)=1,"Đã cắt","Chưa cắt"))</f>
        <v>Chưa cắt</v>
      </c>
      <c r="H157" s="92" t="str">
        <f>IF($B157="","",INDEX(Consolidated!$J:$J,$M157))</f>
        <v>19.17</v>
      </c>
      <c r="I157" s="93" t="str">
        <f>IF($B157="","",INDEX(Consolidated!$M:$M,$M157))</f>
        <v>42DF.5 SB MIDDLE</v>
      </c>
      <c r="J157" s="93" t="str">
        <f>IF($B157="","",INDEX(Consolidated!$O:$O,$M157))</f>
        <v>WHEELHOUSE / TIMONERIE</v>
      </c>
      <c r="K157" s="93" t="str">
        <f>IF($B157="","",INDEX(Consolidated!$Q:$Q,$M157))</f>
        <v>ECDIS 2 UPS</v>
      </c>
      <c r="L157" s="93" t="str">
        <f>IF($B157="","",INDEX(Consolidated!$T:$T,$M157))</f>
        <v>TEHNICAL FLOOR WHEELHOUSE / TIMONERIE PLANCHER TECHNIQUE</v>
      </c>
      <c r="M157" s="94">
        <f>IF($B157="","",MATCH($B157,Room_Calc!$E$2:$E$3000,0)+1)</f>
        <v>2493</v>
      </c>
    </row>
    <row r="158" spans="2:13">
      <c r="B158" s="92">
        <f>IF(ROWS($B$24:B158)&lt;=$D$11,ROWS($B$24:B158),"")</f>
        <v>135</v>
      </c>
      <c r="C158" s="92" t="str">
        <f>IF($B158="","",INDEX(Consolidated!$A:$A,$M158))</f>
        <v>ST</v>
      </c>
      <c r="D158" s="93" t="str">
        <f>IF($B158="","",INDEX(Consolidated!$C:$C,$M158))</f>
        <v>752W0009</v>
      </c>
      <c r="E158" s="92" t="str">
        <f>IF($B158="","",INDEX(Consolidated!$B:$B,$M158))</f>
        <v>752</v>
      </c>
      <c r="F158" s="93" t="str">
        <f>IF($B158="","",INDEX(Consolidated!$H:$H,$M158))</f>
        <v>C+SH 3X1.5</v>
      </c>
      <c r="G158" s="92" t="str">
        <f>IF($B158="","",IF(INDEX(Consolidated!$D:$D,$M158)=1,"Đã cắt","Chưa cắt"))</f>
        <v>Chưa cắt</v>
      </c>
      <c r="H158" s="92" t="str">
        <f>IF($B158="","",INDEX(Consolidated!$J:$J,$M158))</f>
        <v>15.07</v>
      </c>
      <c r="I158" s="93" t="str">
        <f>IF($B158="","",INDEX(Consolidated!$M:$M,$M158))</f>
        <v>42DF.2 PS MIDDLE</v>
      </c>
      <c r="J158" s="93" t="str">
        <f>IF($B158="","",INDEX(Consolidated!$O:$O,$M158))</f>
        <v>WHEELHOUSE / TIMONERIE</v>
      </c>
      <c r="K158" s="93" t="str">
        <f>IF($B158="","",INDEX(Consolidated!$Q:$Q,$M158))</f>
        <v>ECDIS 1 UPS</v>
      </c>
      <c r="L158" s="93" t="str">
        <f>IF($B158="","",INDEX(Consolidated!$T:$T,$M158))</f>
        <v>TEHNICAL FLOOR WHEELHOUSE / TIMONERIE PLANCHER TECHNIQUE</v>
      </c>
      <c r="M158" s="94">
        <f>IF($B158="","",MATCH($B158,Room_Calc!$E$2:$E$3000,0)+1)</f>
        <v>2495</v>
      </c>
    </row>
    <row r="159" spans="2:13">
      <c r="B159" s="92">
        <f>IF(ROWS($B$24:B159)&lt;=$D$11,ROWS($B$24:B159),"")</f>
        <v>136</v>
      </c>
      <c r="C159" s="92" t="str">
        <f>IF($B159="","",INDEX(Consolidated!$A:$A,$M159))</f>
        <v>ST</v>
      </c>
      <c r="D159" s="93" t="str">
        <f>IF($B159="","",INDEX(Consolidated!$C:$C,$M159))</f>
        <v>752W0010</v>
      </c>
      <c r="E159" s="92" t="str">
        <f>IF($B159="","",INDEX(Consolidated!$B:$B,$M159))</f>
        <v>752</v>
      </c>
      <c r="F159" s="93" t="str">
        <f>IF($B159="","",INDEX(Consolidated!$H:$H,$M159))</f>
        <v>C+SH 3X1.5</v>
      </c>
      <c r="G159" s="92" t="str">
        <f>IF($B159="","",IF(INDEX(Consolidated!$D:$D,$M159)=1,"Đã cắt","Chưa cắt"))</f>
        <v>Chưa cắt</v>
      </c>
      <c r="H159" s="92" t="str">
        <f>IF($B159="","",INDEX(Consolidated!$J:$J,$M159))</f>
        <v>19.17</v>
      </c>
      <c r="I159" s="93" t="str">
        <f>IF($B159="","",INDEX(Consolidated!$M:$M,$M159))</f>
        <v>42DF.5 SB MIDDLE</v>
      </c>
      <c r="J159" s="93" t="str">
        <f>IF($B159="","",INDEX(Consolidated!$O:$O,$M159))</f>
        <v>WHEELHOUSE / TIMONERIE</v>
      </c>
      <c r="K159" s="93" t="str">
        <f>IF($B159="","",INDEX(Consolidated!$Q:$Q,$M159))</f>
        <v>ECDIS 2 UPS</v>
      </c>
      <c r="L159" s="93" t="str">
        <f>IF($B159="","",INDEX(Consolidated!$T:$T,$M159))</f>
        <v>TEHNICAL FLOOR WHEELHOUSE / TIMONERIE PLANCHER TECHNIQUE</v>
      </c>
      <c r="M159" s="94">
        <f>IF($B159="","",MATCH($B159,Room_Calc!$E$2:$E$3000,0)+1)</f>
        <v>2496</v>
      </c>
    </row>
    <row r="160" spans="2:13">
      <c r="B160" s="92">
        <f>IF(ROWS($B$24:B160)&lt;=$D$11,ROWS($B$24:B160),"")</f>
        <v>137</v>
      </c>
      <c r="C160" s="92" t="str">
        <f>IF($B160="","",INDEX(Consolidated!$A:$A,$M160))</f>
        <v>ST</v>
      </c>
      <c r="D160" s="93" t="str">
        <f>IF($B160="","",INDEX(Consolidated!$C:$C,$M160))</f>
        <v>753W0002</v>
      </c>
      <c r="E160" s="92" t="str">
        <f>IF($B160="","",INDEX(Consolidated!$B:$B,$M160))</f>
        <v>753</v>
      </c>
      <c r="F160" s="93" t="str">
        <f>IF($B160="","",INDEX(Consolidated!$H:$H,$M160))</f>
        <v>COAX_RG58</v>
      </c>
      <c r="G160" s="92" t="str">
        <f>IF($B160="","",IF(INDEX(Consolidated!$D:$D,$M160)=1,"Đã cắt","Chưa cắt"))</f>
        <v>Đã cắt</v>
      </c>
      <c r="H160" s="92" t="str">
        <f>IF($B160="","",INDEX(Consolidated!$J:$J,$M160))</f>
        <v>82.57</v>
      </c>
      <c r="I160" s="93" t="str">
        <f>IF($B160="","",INDEX(Consolidated!$M:$M,$M160))</f>
        <v>42DF.7 CENTRAL CONSOLE</v>
      </c>
      <c r="J160" s="93" t="str">
        <f>IF($B160="","",INDEX(Consolidated!$O:$O,$M160))</f>
        <v>WHEELHOUSE / TIMONERIE</v>
      </c>
      <c r="K160" s="93" t="str">
        <f>IF($B160="","",INDEX(Consolidated!$Q:$Q,$M160))</f>
        <v>AIS FA-170 UHF ANTENNA</v>
      </c>
      <c r="L160" s="93" t="str">
        <f>IF($B160="","",INDEX(Consolidated!$T:$T,$M160))</f>
        <v>MAST STEP / PIED DE MAT</v>
      </c>
      <c r="M160" s="94">
        <f>IF($B160="","",MATCH($B160,Room_Calc!$E$2:$E$3000,0)+1)</f>
        <v>2506</v>
      </c>
    </row>
    <row r="161" spans="2:13">
      <c r="B161" s="92">
        <f>IF(ROWS($B$24:B161)&lt;=$D$11,ROWS($B$24:B161),"")</f>
        <v>138</v>
      </c>
      <c r="C161" s="92" t="str">
        <f>IF($B161="","",INDEX(Consolidated!$A:$A,$M161))</f>
        <v>ST</v>
      </c>
      <c r="D161" s="93" t="str">
        <f>IF($B161="","",INDEX(Consolidated!$C:$C,$M161))</f>
        <v>753W0007</v>
      </c>
      <c r="E161" s="92" t="str">
        <f>IF($B161="","",INDEX(Consolidated!$B:$B,$M161))</f>
        <v>753</v>
      </c>
      <c r="F161" s="93" t="str">
        <f>IF($B161="","",INDEX(Consolidated!$H:$H,$M161))</f>
        <v>C+SH 3X2.5</v>
      </c>
      <c r="G161" s="92" t="str">
        <f>IF($B161="","",IF(INDEX(Consolidated!$D:$D,$M161)=1,"Đã cắt","Chưa cắt"))</f>
        <v>Đã cắt</v>
      </c>
      <c r="H161" s="92" t="str">
        <f>IF($B161="","",INDEX(Consolidated!$J:$J,$M161))</f>
        <v>19.89</v>
      </c>
      <c r="I161" s="93" t="str">
        <f>IF($B161="","",INDEX(Consolidated!$M:$M,$M161))</f>
        <v>"16NA" 230VAC NAUTICAL DISTRIBUTION PANEL</v>
      </c>
      <c r="J161" s="93" t="str">
        <f>IF($B161="","",INDEX(Consolidated!$O:$O,$M161))</f>
        <v>WHEELHOUSE / TIMONERIE</v>
      </c>
      <c r="K161" s="93" t="str">
        <f>IF($B161="","",INDEX(Consolidated!$Q:$Q,$M161))</f>
        <v>SOCKET</v>
      </c>
      <c r="L161" s="93" t="str">
        <f>IF($B161="","",INDEX(Consolidated!$T:$T,$M161))</f>
        <v>WHEELHOUSE / TIMONERIE</v>
      </c>
      <c r="M161" s="94">
        <f>IF($B161="","",MATCH($B161,Room_Calc!$E$2:$E$3000,0)+1)</f>
        <v>2510</v>
      </c>
    </row>
    <row r="162" spans="2:13">
      <c r="B162" s="92">
        <f>IF(ROWS($B$24:B162)&lt;=$D$11,ROWS($B$24:B162),"")</f>
        <v>139</v>
      </c>
      <c r="C162" s="92" t="str">
        <f>IF($B162="","",INDEX(Consolidated!$A:$A,$M162))</f>
        <v>ST</v>
      </c>
      <c r="D162" s="93" t="str">
        <f>IF($B162="","",INDEX(Consolidated!$C:$C,$M162))</f>
        <v>756W0019</v>
      </c>
      <c r="E162" s="92" t="str">
        <f>IF($B162="","",INDEX(Consolidated!$B:$B,$M162))</f>
        <v>756</v>
      </c>
      <c r="F162" s="93" t="str">
        <f>IF($B162="","",INDEX(Consolidated!$H:$H,$M162))</f>
        <v>C+SH 3X1.5</v>
      </c>
      <c r="G162" s="92" t="str">
        <f>IF($B162="","",IF(INDEX(Consolidated!$D:$D,$M162)=1,"Đã cắt","Chưa cắt"))</f>
        <v>Chưa cắt</v>
      </c>
      <c r="H162" s="92" t="str">
        <f>IF($B162="","",INDEX(Consolidated!$J:$J,$M162))</f>
        <v>16.62</v>
      </c>
      <c r="I162" s="93" t="str">
        <f>IF($B162="","",INDEX(Consolidated!$M:$M,$M162))</f>
        <v>"16NA" 230VAC NAUTICAL DISTRIBUTION PANEL</v>
      </c>
      <c r="J162" s="93" t="str">
        <f>IF($B162="","",INDEX(Consolidated!$O:$O,$M162))</f>
        <v>WHEELHOUSE / TIMONERIE</v>
      </c>
      <c r="K162" s="93" t="str">
        <f>IF($B162="","",INDEX(Consolidated!$Q:$Q,$M162))</f>
        <v>42DF.7 CENTRAL CONSOLE</v>
      </c>
      <c r="L162" s="93" t="str">
        <f>IF($B162="","",INDEX(Consolidated!$T:$T,$M162))</f>
        <v>WHEELHOUSE / TIMONERIE</v>
      </c>
      <c r="M162" s="94">
        <f>IF($B162="","",MATCH($B162,Room_Calc!$E$2:$E$3000,0)+1)</f>
        <v>2523</v>
      </c>
    </row>
    <row r="163" spans="2:13">
      <c r="B163" s="92">
        <f>IF(ROWS($B$24:B163)&lt;=$D$11,ROWS($B$24:B163),"")</f>
        <v>140</v>
      </c>
      <c r="C163" s="92" t="str">
        <f>IF($B163="","",INDEX(Consolidated!$A:$A,$M163))</f>
        <v>ST</v>
      </c>
      <c r="D163" s="93" t="str">
        <f>IF($B163="","",INDEX(Consolidated!$C:$C,$M163))</f>
        <v>756W0028</v>
      </c>
      <c r="E163" s="92" t="str">
        <f>IF($B163="","",INDEX(Consolidated!$B:$B,$M163))</f>
        <v>756</v>
      </c>
      <c r="F163" s="93" t="str">
        <f>IF($B163="","",INDEX(Consolidated!$H:$H,$M163))</f>
        <v>C+SH 3X1.5</v>
      </c>
      <c r="G163" s="92" t="str">
        <f>IF($B163="","",IF(INDEX(Consolidated!$D:$D,$M163)=1,"Đã cắt","Chưa cắt"))</f>
        <v>Chưa cắt</v>
      </c>
      <c r="H163" s="92" t="str">
        <f>IF($B163="","",INDEX(Consolidated!$J:$J,$M163))</f>
        <v>16.62</v>
      </c>
      <c r="I163" s="93" t="str">
        <f>IF($B163="","",INDEX(Consolidated!$M:$M,$M163))</f>
        <v>"16NA" 230VAC NAUTICAL DISTRIBUTION PANEL</v>
      </c>
      <c r="J163" s="93" t="str">
        <f>IF($B163="","",INDEX(Consolidated!$O:$O,$M163))</f>
        <v>WHEELHOUSE / TIMONERIE</v>
      </c>
      <c r="K163" s="93" t="str">
        <f>IF($B163="","",INDEX(Consolidated!$Q:$Q,$M163))</f>
        <v>42DF.7 CENTRAL CONSOLE</v>
      </c>
      <c r="L163" s="93" t="str">
        <f>IF($B163="","",INDEX(Consolidated!$T:$T,$M163))</f>
        <v>WHEELHOUSE / TIMONERIE</v>
      </c>
      <c r="M163" s="94">
        <f>IF($B163="","",MATCH($B163,Room_Calc!$E$2:$E$3000,0)+1)</f>
        <v>2528</v>
      </c>
    </row>
    <row r="164" spans="2:13">
      <c r="B164" s="92">
        <f>IF(ROWS($B$24:B164)&lt;=$D$11,ROWS($B$24:B164),"")</f>
        <v>141</v>
      </c>
      <c r="C164" s="92" t="str">
        <f>IF($B164="","",INDEX(Consolidated!$A:$A,$M164))</f>
        <v>ST</v>
      </c>
      <c r="D164" s="93" t="str">
        <f>IF($B164="","",INDEX(Consolidated!$C:$C,$M164))</f>
        <v>762W0001</v>
      </c>
      <c r="E164" s="92" t="str">
        <f>IF($B164="","",INDEX(Consolidated!$B:$B,$M164))</f>
        <v>762</v>
      </c>
      <c r="F164" s="93" t="str">
        <f>IF($B164="","",INDEX(Consolidated!$H:$H,$M164))</f>
        <v>C+SH 3X1.5</v>
      </c>
      <c r="G164" s="92" t="str">
        <f>IF($B164="","",IF(INDEX(Consolidated!$D:$D,$M164)=1,"Đã cắt","Chưa cắt"))</f>
        <v>Chưa cắt</v>
      </c>
      <c r="H164" s="92" t="str">
        <f>IF($B164="","",INDEX(Consolidated!$J:$J,$M164))</f>
        <v>10.3</v>
      </c>
      <c r="I164" s="93" t="str">
        <f>IF($B164="","",INDEX(Consolidated!$M:$M,$M164))</f>
        <v>"16NA" 230VAC NAUTICAL DISTRIBUTION PANEL</v>
      </c>
      <c r="J164" s="93" t="str">
        <f>IF($B164="","",INDEX(Consolidated!$O:$O,$M164))</f>
        <v>WHEELHOUSE / TIMONERIE</v>
      </c>
      <c r="K164" s="93" t="str">
        <f>IF($B164="","",INDEX(Consolidated!$Q:$Q,$M164))</f>
        <v>42DF.4 SB LEFT</v>
      </c>
      <c r="L164" s="93" t="str">
        <f>IF($B164="","",INDEX(Consolidated!$T:$T,$M164))</f>
        <v>WHEELHOUSE / TIMONERIE</v>
      </c>
      <c r="M164" s="94">
        <f>IF($B164="","",MATCH($B164,Room_Calc!$E$2:$E$3000,0)+1)</f>
        <v>2541</v>
      </c>
    </row>
    <row r="165" spans="2:13">
      <c r="B165" s="92">
        <f>IF(ROWS($B$24:B165)&lt;=$D$11,ROWS($B$24:B165),"")</f>
        <v>142</v>
      </c>
      <c r="C165" s="92" t="str">
        <f>IF($B165="","",INDEX(Consolidated!$A:$A,$M165))</f>
        <v>ST</v>
      </c>
      <c r="D165" s="93" t="str">
        <f>IF($B165="","",INDEX(Consolidated!$C:$C,$M165))</f>
        <v>762W0002</v>
      </c>
      <c r="E165" s="92" t="str">
        <f>IF($B165="","",INDEX(Consolidated!$B:$B,$M165))</f>
        <v>762</v>
      </c>
      <c r="F165" s="93" t="str">
        <f>IF($B165="","",INDEX(Consolidated!$H:$H,$M165))</f>
        <v>C+SH 2X2.5</v>
      </c>
      <c r="G165" s="92" t="str">
        <f>IF($B165="","",IF(INDEX(Consolidated!$D:$D,$M165)=1,"Đã cắt","Chưa cắt"))</f>
        <v>Đã cắt</v>
      </c>
      <c r="H165" s="92" t="str">
        <f>IF($B165="","",INDEX(Consolidated!$J:$J,$M165))</f>
        <v>11.52</v>
      </c>
      <c r="I165" s="93" t="str">
        <f>IF($B165="","",INDEX(Consolidated!$M:$M,$M165))</f>
        <v>"14E5" 24VDC WHEELHOUSE DISTRIBUTION PANEL</v>
      </c>
      <c r="J165" s="93" t="str">
        <f>IF($B165="","",INDEX(Consolidated!$O:$O,$M165))</f>
        <v>WHEELHOUSE / TIMONERIE</v>
      </c>
      <c r="K165" s="93" t="str">
        <f>IF($B165="","",INDEX(Consolidated!$Q:$Q,$M165))</f>
        <v>42DF.4 SB LEFT</v>
      </c>
      <c r="L165" s="93" t="str">
        <f>IF($B165="","",INDEX(Consolidated!$T:$T,$M165))</f>
        <v>WHEELHOUSE / TIMONERIE</v>
      </c>
      <c r="M165" s="94">
        <f>IF($B165="","",MATCH($B165,Room_Calc!$E$2:$E$3000,0)+1)</f>
        <v>2542</v>
      </c>
    </row>
    <row r="166" spans="2:13">
      <c r="B166" s="92">
        <f>IF(ROWS($B$24:B166)&lt;=$D$11,ROWS($B$24:B166),"")</f>
        <v>143</v>
      </c>
      <c r="C166" s="92" t="str">
        <f>IF($B166="","",INDEX(Consolidated!$A:$A,$M166))</f>
        <v>ST</v>
      </c>
      <c r="D166" s="93" t="str">
        <f>IF($B166="","",INDEX(Consolidated!$C:$C,$M166))</f>
        <v>762W0008</v>
      </c>
      <c r="E166" s="92" t="str">
        <f>IF($B166="","",INDEX(Consolidated!$B:$B,$M166))</f>
        <v>762</v>
      </c>
      <c r="F166" s="93" t="str">
        <f>IF($B166="","",INDEX(Consolidated!$H:$H,$M166))</f>
        <v>TC+SH 2X2X0.75</v>
      </c>
      <c r="G166" s="92" t="str">
        <f>IF($B166="","",IF(INDEX(Consolidated!$D:$D,$M166)=1,"Đã cắt","Chưa cắt"))</f>
        <v>Đã cắt</v>
      </c>
      <c r="H166" s="92" t="str">
        <f>IF($B166="","",INDEX(Consolidated!$J:$J,$M166))</f>
        <v>20.82</v>
      </c>
      <c r="I166" s="93" t="str">
        <f>IF($B166="","",INDEX(Consolidated!$M:$M,$M166))</f>
        <v>42DF.4 SB LEFT</v>
      </c>
      <c r="J166" s="93" t="str">
        <f>IF($B166="","",INDEX(Consolidated!$O:$O,$M166))</f>
        <v>WHEELHOUSE / TIMONERIE</v>
      </c>
      <c r="K166" s="93" t="str">
        <f>IF($B166="","",INDEX(Consolidated!$Q:$Q,$M166))</f>
        <v>BNWAS FURUNO BR-560</v>
      </c>
      <c r="L166" s="93" t="str">
        <f>IF($B166="","",INDEX(Consolidated!$T:$T,$M166))</f>
        <v>WHEELHOUSE / TIMONERIE</v>
      </c>
      <c r="M166" s="94">
        <f>IF($B166="","",MATCH($B166,Room_Calc!$E$2:$E$3000,0)+1)</f>
        <v>2547</v>
      </c>
    </row>
    <row r="167" spans="2:13">
      <c r="B167" s="92">
        <f>IF(ROWS($B$24:B167)&lt;=$D$11,ROWS($B$24:B167),"")</f>
        <v>144</v>
      </c>
      <c r="C167" s="92" t="str">
        <f>IF($B167="","",INDEX(Consolidated!$A:$A,$M167))</f>
        <v>ST</v>
      </c>
      <c r="D167" s="93" t="str">
        <f>IF($B167="","",INDEX(Consolidated!$C:$C,$M167))</f>
        <v>762W0009</v>
      </c>
      <c r="E167" s="92" t="str">
        <f>IF($B167="","",INDEX(Consolidated!$B:$B,$M167))</f>
        <v>762</v>
      </c>
      <c r="F167" s="93" t="str">
        <f>IF($B167="","",INDEX(Consolidated!$H:$H,$M167))</f>
        <v>TC+SH 1X2X0.75</v>
      </c>
      <c r="G167" s="92" t="str">
        <f>IF($B167="","",IF(INDEX(Consolidated!$D:$D,$M167)=1,"Đã cắt","Chưa cắt"))</f>
        <v>Đã cắt</v>
      </c>
      <c r="H167" s="92" t="str">
        <f>IF($B167="","",INDEX(Consolidated!$J:$J,$M167))</f>
        <v>12.8</v>
      </c>
      <c r="I167" s="93" t="str">
        <f>IF($B167="","",INDEX(Consolidated!$M:$M,$M167))</f>
        <v>42DF.4 SB LEFT</v>
      </c>
      <c r="J167" s="93" t="str">
        <f>IF($B167="","",INDEX(Consolidated!$O:$O,$M167))</f>
        <v>WHEELHOUSE / TIMONERIE</v>
      </c>
      <c r="K167" s="93" t="str">
        <f>IF($B167="","",INDEX(Consolidated!$Q:$Q,$M167))</f>
        <v>42DF.5 SB MIDDLE</v>
      </c>
      <c r="L167" s="93" t="str">
        <f>IF($B167="","",INDEX(Consolidated!$T:$T,$M167))</f>
        <v>WHEELHOUSE / TIMONERIE</v>
      </c>
      <c r="M167" s="94">
        <f>IF($B167="","",MATCH($B167,Room_Calc!$E$2:$E$3000,0)+1)</f>
        <v>2548</v>
      </c>
    </row>
    <row r="168" spans="2:13">
      <c r="B168" s="92">
        <f>IF(ROWS($B$24:B168)&lt;=$D$11,ROWS($B$24:B168),"")</f>
        <v>145</v>
      </c>
      <c r="C168" s="92" t="str">
        <f>IF($B168="","",INDEX(Consolidated!$A:$A,$M168))</f>
        <v>ST</v>
      </c>
      <c r="D168" s="93" t="str">
        <f>IF($B168="","",INDEX(Consolidated!$C:$C,$M168))</f>
        <v>762W0010</v>
      </c>
      <c r="E168" s="92" t="str">
        <f>IF($B168="","",INDEX(Consolidated!$B:$B,$M168))</f>
        <v>762</v>
      </c>
      <c r="F168" s="93" t="str">
        <f>IF($B168="","",INDEX(Consolidated!$H:$H,$M168))</f>
        <v>TC+SH 1X2X0.75</v>
      </c>
      <c r="G168" s="92" t="str">
        <f>IF($B168="","",IF(INDEX(Consolidated!$D:$D,$M168)=1,"Đã cắt","Chưa cắt"))</f>
        <v>Đã cắt</v>
      </c>
      <c r="H168" s="92" t="str">
        <f>IF($B168="","",INDEX(Consolidated!$J:$J,$M168))</f>
        <v>17.15</v>
      </c>
      <c r="I168" s="93" t="str">
        <f>IF($B168="","",INDEX(Consolidated!$M:$M,$M168))</f>
        <v>42DF.2 PS MIDDLE</v>
      </c>
      <c r="J168" s="93" t="str">
        <f>IF($B168="","",INDEX(Consolidated!$O:$O,$M168))</f>
        <v>WHEELHOUSE / TIMONERIE</v>
      </c>
      <c r="K168" s="93" t="str">
        <f>IF($B168="","",INDEX(Consolidated!$Q:$Q,$M168))</f>
        <v>42DF.4 SB LEFT</v>
      </c>
      <c r="L168" s="93" t="str">
        <f>IF($B168="","",INDEX(Consolidated!$T:$T,$M168))</f>
        <v>WHEELHOUSE / TIMONERIE</v>
      </c>
      <c r="M168" s="94">
        <f>IF($B168="","",MATCH($B168,Room_Calc!$E$2:$E$3000,0)+1)</f>
        <v>2549</v>
      </c>
    </row>
    <row r="169" spans="2:13">
      <c r="B169" s="92">
        <f>IF(ROWS($B$24:B169)&lt;=$D$11,ROWS($B$24:B169),"")</f>
        <v>146</v>
      </c>
      <c r="C169" s="92" t="str">
        <f>IF($B169="","",INDEX(Consolidated!$A:$A,$M169))</f>
        <v>ST</v>
      </c>
      <c r="D169" s="93" t="str">
        <f>IF($B169="","",INDEX(Consolidated!$C:$C,$M169))</f>
        <v>771W0013</v>
      </c>
      <c r="E169" s="92" t="str">
        <f>IF($B169="","",INDEX(Consolidated!$B:$B,$M169))</f>
        <v>771</v>
      </c>
      <c r="F169" s="93" t="str">
        <f>IF($B169="","",INDEX(Consolidated!$H:$H,$M169))</f>
        <v>CAT7_S/FTP</v>
      </c>
      <c r="G169" s="92" t="str">
        <f>IF($B169="","",IF(INDEX(Consolidated!$D:$D,$M169)=1,"Đã cắt","Chưa cắt"))</f>
        <v>Đã cắt</v>
      </c>
      <c r="H169" s="92" t="str">
        <f>IF($B169="","",INDEX(Consolidated!$J:$J,$M169))</f>
        <v>52.1</v>
      </c>
      <c r="I169" s="93" t="str">
        <f>IF($B169="","",INDEX(Consolidated!$M:$M,$M169))</f>
        <v>CCTV &amp; NETWORK RACK</v>
      </c>
      <c r="J169" s="93" t="str">
        <f>IF($B169="","",INDEX(Consolidated!$O:$O,$M169))</f>
        <v>WHEELHOUSE / TIMONERIE</v>
      </c>
      <c r="K169" s="93" t="str">
        <f>IF($B169="","",INDEX(Consolidated!$Q:$Q,$M169))</f>
        <v>CAM20 IC-NDC-JB-V2 JUNCTION BOX</v>
      </c>
      <c r="L169" s="93" t="str">
        <f>IF($B169="","",INDEX(Consolidated!$T:$T,$M169))</f>
        <v>ENGINE ROOM / SALLE DES MACHINES</v>
      </c>
      <c r="M169" s="94">
        <f>IF($B169="","",MATCH($B169,Room_Calc!$E$2:$E$3000,0)+1)</f>
        <v>2570</v>
      </c>
    </row>
    <row r="170" spans="2:13">
      <c r="B170" s="92">
        <f>IF(ROWS($B$24:B170)&lt;=$D$11,ROWS($B$24:B170),"")</f>
        <v>147</v>
      </c>
      <c r="C170" s="92" t="str">
        <f>IF($B170="","",INDEX(Consolidated!$A:$A,$M170))</f>
        <v>ST</v>
      </c>
      <c r="D170" s="93" t="str">
        <f>IF($B170="","",INDEX(Consolidated!$C:$C,$M170))</f>
        <v>771W0034</v>
      </c>
      <c r="E170" s="92" t="str">
        <f>IF($B170="","",INDEX(Consolidated!$B:$B,$M170))</f>
        <v>771</v>
      </c>
      <c r="F170" s="93" t="str">
        <f>IF($B170="","",INDEX(Consolidated!$H:$H,$M170))</f>
        <v>C+SH 3X1.5</v>
      </c>
      <c r="G170" s="92" t="str">
        <f>IF($B170="","",IF(INDEX(Consolidated!$D:$D,$M170)=1,"Đã cắt","Chưa cắt"))</f>
        <v>Chưa cắt</v>
      </c>
      <c r="H170" s="92" t="str">
        <f>IF($B170="","",INDEX(Consolidated!$J:$J,$M170))</f>
        <v>47.63</v>
      </c>
      <c r="I170" s="93" t="str">
        <f>IF($B170="","",INDEX(Consolidated!$M:$M,$M170))</f>
        <v>13UP1 UPS DISTRIBUTION PANEL</v>
      </c>
      <c r="J170" s="93" t="str">
        <f>IF($B170="","",INDEX(Consolidated!$O:$O,$M170))</f>
        <v>EMG. GENSET / GROUPE DE SECOURS</v>
      </c>
      <c r="K170" s="93" t="str">
        <f>IF($B170="","",INDEX(Consolidated!$Q:$Q,$M170))</f>
        <v>42DF.7 CENTRAL CONSOLE</v>
      </c>
      <c r="L170" s="93" t="str">
        <f>IF($B170="","",INDEX(Consolidated!$T:$T,$M170))</f>
        <v>WHEELHOUSE / TIMONERIE</v>
      </c>
      <c r="M170" s="94">
        <f>IF($B170="","",MATCH($B170,Room_Calc!$E$2:$E$3000,0)+1)</f>
        <v>2584</v>
      </c>
    </row>
    <row r="171" spans="2:13">
      <c r="B171" s="92">
        <f>IF(ROWS($B$24:B171)&lt;=$D$11,ROWS($B$24:B171),"")</f>
        <v>148</v>
      </c>
      <c r="C171" s="92" t="str">
        <f>IF($B171="","",INDEX(Consolidated!$A:$A,$M171))</f>
        <v>ST</v>
      </c>
      <c r="D171" s="93" t="str">
        <f>IF($B171="","",INDEX(Consolidated!$C:$C,$M171))</f>
        <v>771W0056</v>
      </c>
      <c r="E171" s="92" t="str">
        <f>IF($B171="","",INDEX(Consolidated!$B:$B,$M171))</f>
        <v>771</v>
      </c>
      <c r="F171" s="93" t="str">
        <f>IF($B171="","",INDEX(Consolidated!$H:$H,$M171))</f>
        <v>C+SH 3X1.5</v>
      </c>
      <c r="G171" s="92" t="str">
        <f>IF($B171="","",IF(INDEX(Consolidated!$D:$D,$M171)=1,"Đã cắt","Chưa cắt"))</f>
        <v>Chưa cắt</v>
      </c>
      <c r="H171" s="92" t="str">
        <f>IF($B171="","",INDEX(Consolidated!$J:$J,$M171))</f>
        <v>88.84</v>
      </c>
      <c r="I171" s="93" t="str">
        <f>IF($B171="","",INDEX(Consolidated!$M:$M,$M171))</f>
        <v>CCTV &amp; NETWORK RACK</v>
      </c>
      <c r="J171" s="93" t="str">
        <f>IF($B171="","",INDEX(Consolidated!$O:$O,$M171))</f>
        <v>WHEELHOUSE / TIMONERIE</v>
      </c>
      <c r="K171" s="93" t="str">
        <f>IF($B171="","",INDEX(Consolidated!$Q:$Q,$M171))</f>
        <v>DS-2780ZJ-X/316L JUNCTION BOX</v>
      </c>
      <c r="L171" s="93" t="str">
        <f>IF($B171="","",INDEX(Consolidated!$T:$T,$M171))</f>
        <v>UPPER FORE HOLD / CALE AV SUP</v>
      </c>
      <c r="M171" s="94">
        <f>IF($B171="","",MATCH($B171,Room_Calc!$E$2:$E$3000,0)+1)</f>
        <v>2585</v>
      </c>
    </row>
    <row r="172" spans="2:13">
      <c r="B172" s="92">
        <f>IF(ROWS($B$24:B172)&lt;=$D$11,ROWS($B$24:B172),"")</f>
        <v>149</v>
      </c>
      <c r="C172" s="92" t="str">
        <f>IF($B172="","",INDEX(Consolidated!$A:$A,$M172))</f>
        <v>ST</v>
      </c>
      <c r="D172" s="93" t="str">
        <f>IF($B172="","",INDEX(Consolidated!$C:$C,$M172))</f>
        <v>921W0001</v>
      </c>
      <c r="E172" s="92" t="str">
        <f>IF($B172="","",INDEX(Consolidated!$B:$B,$M172))</f>
        <v>921</v>
      </c>
      <c r="F172" s="93" t="str">
        <f>IF($B172="","",INDEX(Consolidated!$H:$H,$M172))</f>
        <v>C+SH 3X1.5</v>
      </c>
      <c r="G172" s="92" t="str">
        <f>IF($B172="","",IF(INDEX(Consolidated!$D:$D,$M172)=1,"Đã cắt","Chưa cắt"))</f>
        <v>Đã cắt</v>
      </c>
      <c r="H172" s="92" t="str">
        <f>IF($B172="","",INDEX(Consolidated!$J:$J,$M172))</f>
        <v>18.36</v>
      </c>
      <c r="I172" s="93" t="str">
        <f>IF($B172="","",INDEX(Consolidated!$M:$M,$M172))</f>
        <v>"16NA" 230VAC NAUTICAL DISTRIBUTION PANEL</v>
      </c>
      <c r="J172" s="93" t="str">
        <f>IF($B172="","",INDEX(Consolidated!$O:$O,$M172))</f>
        <v>WHEELHOUSE / TIMONERIE</v>
      </c>
      <c r="K172" s="93" t="str">
        <f>IF($B172="","",INDEX(Consolidated!$Q:$Q,$M172))</f>
        <v>SEARCHLIGHT PS (L901.1-199)</v>
      </c>
      <c r="L172" s="93" t="str">
        <f>IF($B172="","",INDEX(Consolidated!$T:$T,$M172))</f>
        <v>TOP DECK / TOIT</v>
      </c>
      <c r="M172" s="94">
        <f>IF($B172="","",MATCH($B172,Room_Calc!$E$2:$E$3000,0)+1)</f>
        <v>2591</v>
      </c>
    </row>
    <row r="173" spans="2:13">
      <c r="B173" s="92">
        <f>IF(ROWS($B$24:B173)&lt;=$D$11,ROWS($B$24:B173),"")</f>
        <v>150</v>
      </c>
      <c r="C173" s="92" t="str">
        <f>IF($B173="","",INDEX(Consolidated!$A:$A,$M173))</f>
        <v>ST</v>
      </c>
      <c r="D173" s="93" t="str">
        <f>IF($B173="","",INDEX(Consolidated!$C:$C,$M173))</f>
        <v>921W0002</v>
      </c>
      <c r="E173" s="92" t="str">
        <f>IF($B173="","",INDEX(Consolidated!$B:$B,$M173))</f>
        <v>921</v>
      </c>
      <c r="F173" s="93" t="str">
        <f>IF($B173="","",INDEX(Consolidated!$H:$H,$M173))</f>
        <v>C+SH 3X1.5</v>
      </c>
      <c r="G173" s="92" t="str">
        <f>IF($B173="","",IF(INDEX(Consolidated!$D:$D,$M173)=1,"Đã cắt","Chưa cắt"))</f>
        <v>Đã cắt</v>
      </c>
      <c r="H173" s="92" t="str">
        <f>IF($B173="","",INDEX(Consolidated!$J:$J,$M173))</f>
        <v>12.74</v>
      </c>
      <c r="I173" s="93" t="str">
        <f>IF($B173="","",INDEX(Consolidated!$M:$M,$M173))</f>
        <v>"16NA" 230VAC NAUTICAL DISTRIBUTION PANEL</v>
      </c>
      <c r="J173" s="93" t="str">
        <f>IF($B173="","",INDEX(Consolidated!$O:$O,$M173))</f>
        <v>WHEELHOUSE / TIMONERIE</v>
      </c>
      <c r="K173" s="93" t="str">
        <f>IF($B173="","",INDEX(Consolidated!$Q:$Q,$M173))</f>
        <v>SEARCHLIGHT SB (L901.1-200)</v>
      </c>
      <c r="L173" s="93" t="str">
        <f>IF($B173="","",INDEX(Consolidated!$T:$T,$M173))</f>
        <v>TOP DECK / TOIT</v>
      </c>
      <c r="M173" s="94">
        <f>IF($B173="","",MATCH($B173,Room_Calc!$E$2:$E$3000,0)+1)</f>
        <v>2592</v>
      </c>
    </row>
    <row r="174" spans="2:13">
      <c r="B174" s="92">
        <f>IF(ROWS($B$24:B174)&lt;=$D$11,ROWS($B$24:B174),"")</f>
        <v>151</v>
      </c>
      <c r="C174" s="92" t="str">
        <f>IF($B174="","",INDEX(Consolidated!$A:$A,$M174))</f>
        <v>ST</v>
      </c>
      <c r="D174" s="93" t="str">
        <f>IF($B174="","",INDEX(Consolidated!$C:$C,$M174))</f>
        <v>921W0003</v>
      </c>
      <c r="E174" s="92" t="str">
        <f>IF($B174="","",INDEX(Consolidated!$B:$B,$M174))</f>
        <v>921</v>
      </c>
      <c r="F174" s="93" t="str">
        <f>IF($B174="","",INDEX(Consolidated!$H:$H,$M174))</f>
        <v>TC+SH 7X2X0.75</v>
      </c>
      <c r="G174" s="92" t="str">
        <f>IF($B174="","",IF(INDEX(Consolidated!$D:$D,$M174)=1,"Đã cắt","Chưa cắt"))</f>
        <v>Đã cắt</v>
      </c>
      <c r="H174" s="92" t="str">
        <f>IF($B174="","",INDEX(Consolidated!$J:$J,$M174))</f>
        <v>24.17</v>
      </c>
      <c r="I174" s="93" t="str">
        <f>IF($B174="","",INDEX(Consolidated!$M:$M,$M174))</f>
        <v>42DF.3 PS RIGHT</v>
      </c>
      <c r="J174" s="93" t="str">
        <f>IF($B174="","",INDEX(Consolidated!$O:$O,$M174))</f>
        <v>WHEELHOUSE / TIMONERIE</v>
      </c>
      <c r="K174" s="93" t="str">
        <f>IF($B174="","",INDEX(Consolidated!$Q:$Q,$M174))</f>
        <v>SEARCHLIGHT PS (L901.1-199)</v>
      </c>
      <c r="L174" s="93" t="str">
        <f>IF($B174="","",INDEX(Consolidated!$T:$T,$M174))</f>
        <v>TOP DECK / TOIT</v>
      </c>
      <c r="M174" s="94">
        <f>IF($B174="","",MATCH($B174,Room_Calc!$E$2:$E$3000,0)+1)</f>
        <v>2593</v>
      </c>
    </row>
    <row r="175" spans="2:13">
      <c r="B175" s="92">
        <f>IF(ROWS($B$24:B175)&lt;=$D$11,ROWS($B$24:B175),"")</f>
        <v>152</v>
      </c>
      <c r="C175" s="92" t="str">
        <f>IF($B175="","",INDEX(Consolidated!$A:$A,$M175))</f>
        <v>ST</v>
      </c>
      <c r="D175" s="93" t="str">
        <f>IF($B175="","",INDEX(Consolidated!$C:$C,$M175))</f>
        <v>921W0004</v>
      </c>
      <c r="E175" s="92" t="str">
        <f>IF($B175="","",INDEX(Consolidated!$B:$B,$M175))</f>
        <v>921</v>
      </c>
      <c r="F175" s="93" t="str">
        <f>IF($B175="","",INDEX(Consolidated!$H:$H,$M175))</f>
        <v>TC+SH 7X2X0.75</v>
      </c>
      <c r="G175" s="92" t="str">
        <f>IF($B175="","",IF(INDEX(Consolidated!$D:$D,$M175)=1,"Đã cắt","Chưa cắt"))</f>
        <v>Đã cắt</v>
      </c>
      <c r="H175" s="92" t="str">
        <f>IF($B175="","",INDEX(Consolidated!$J:$J,$M175))</f>
        <v>16.92</v>
      </c>
      <c r="I175" s="93" t="str">
        <f>IF($B175="","",INDEX(Consolidated!$M:$M,$M175))</f>
        <v>42DF.4 SB LEFT</v>
      </c>
      <c r="J175" s="93" t="str">
        <f>IF($B175="","",INDEX(Consolidated!$O:$O,$M175))</f>
        <v>WHEELHOUSE / TIMONERIE</v>
      </c>
      <c r="K175" s="93" t="str">
        <f>IF($B175="","",INDEX(Consolidated!$Q:$Q,$M175))</f>
        <v>SEARCHLIGHT SB (L901.1-200)</v>
      </c>
      <c r="L175" s="93" t="str">
        <f>IF($B175="","",INDEX(Consolidated!$T:$T,$M175))</f>
        <v>TOP DECK / TOIT</v>
      </c>
      <c r="M175" s="94">
        <f>IF($B175="","",MATCH($B175,Room_Calc!$E$2:$E$3000,0)+1)</f>
        <v>2594</v>
      </c>
    </row>
    <row r="176" spans="2:13">
      <c r="B176" s="92">
        <f>IF(ROWS($B$24:B176)&lt;=$D$11,ROWS($B$24:B176),"")</f>
        <v>153</v>
      </c>
      <c r="C176" s="92" t="str">
        <f>IF($B176="","",INDEX(Consolidated!$A:$A,$M176))</f>
        <v>ST</v>
      </c>
      <c r="D176" s="93" t="str">
        <f>IF($B176="","",INDEX(Consolidated!$C:$C,$M176))</f>
        <v>923W0001</v>
      </c>
      <c r="E176" s="92" t="str">
        <f>IF($B176="","",INDEX(Consolidated!$B:$B,$M176))</f>
        <v>923</v>
      </c>
      <c r="F176" s="93" t="str">
        <f>IF($B176="","",INDEX(Consolidated!$H:$H,$M176))</f>
        <v>C+FR+SH 3X1.5</v>
      </c>
      <c r="G176" s="92" t="str">
        <f>IF($B176="","",IF(INDEX(Consolidated!$D:$D,$M176)=1,"Đã cắt","Chưa cắt"))</f>
        <v>Đã cắt</v>
      </c>
      <c r="H176" s="92" t="str">
        <f>IF($B176="","",INDEX(Consolidated!$J:$J,$M176))</f>
        <v>35.67</v>
      </c>
      <c r="I176" s="93" t="str">
        <f>IF($B176="","",INDEX(Consolidated!$M:$M,$M176))</f>
        <v>12EP0.2 EMERGENCY SWITCHBOARD CONSUMERS 3X230V 50HZ</v>
      </c>
      <c r="J176" s="93" t="str">
        <f>IF($B176="","",INDEX(Consolidated!$O:$O,$M176))</f>
        <v>EMG. GENSET / GROUPE DE SECOURS</v>
      </c>
      <c r="K176" s="93" t="str">
        <f>IF($B176="","",INDEX(Consolidated!$Q:$Q,$M176))</f>
        <v>42DF.3 PS RIGHT</v>
      </c>
      <c r="L176" s="93" t="str">
        <f>IF($B176="","",INDEX(Consolidated!$T:$T,$M176))</f>
        <v>WHEELHOUSE / TIMONERIE</v>
      </c>
      <c r="M176" s="94">
        <f>IF($B176="","",MATCH($B176,Room_Calc!$E$2:$E$3000,0)+1)</f>
        <v>2597</v>
      </c>
    </row>
    <row r="177" spans="2:13">
      <c r="B177" s="92">
        <f>IF(ROWS($B$24:B177)&lt;=$D$11,ROWS($B$24:B177),"")</f>
        <v>154</v>
      </c>
      <c r="C177" s="92" t="str">
        <f>IF($B177="","",INDEX(Consolidated!$A:$A,$M177))</f>
        <v>ST</v>
      </c>
      <c r="D177" s="93" t="str">
        <f>IF($B177="","",INDEX(Consolidated!$C:$C,$M177))</f>
        <v>923W0018</v>
      </c>
      <c r="E177" s="92" t="str">
        <f>IF($B177="","",INDEX(Consolidated!$B:$B,$M177))</f>
        <v>923</v>
      </c>
      <c r="F177" s="93" t="str">
        <f>IF($B177="","",INDEX(Consolidated!$H:$H,$M177))</f>
        <v>C+SH 2X2.5</v>
      </c>
      <c r="G177" s="92" t="str">
        <f>IF($B177="","",IF(INDEX(Consolidated!$D:$D,$M177)=1,"Đã cắt","Chưa cắt"))</f>
        <v>Đã cắt</v>
      </c>
      <c r="H177" s="92" t="str">
        <f>IF($B177="","",INDEX(Consolidated!$J:$J,$M177))</f>
        <v>61.89</v>
      </c>
      <c r="I177" s="93" t="str">
        <f>IF($B177="","",INDEX(Consolidated!$M:$M,$M177))</f>
        <v>42DF.3 PS RIGHT</v>
      </c>
      <c r="J177" s="93" t="str">
        <f>IF($B177="","",INDEX(Consolidated!$O:$O,$M177))</f>
        <v>WHEELHOUSE / TIMONERIE</v>
      </c>
      <c r="K177" s="93" t="str">
        <f>IF($B177="","",INDEX(Consolidated!$Q:$Q,$M177))</f>
        <v>JUNCTION BOX FOR FORE MAST</v>
      </c>
      <c r="L177" s="93" t="str">
        <f>IF($B177="","",INDEX(Consolidated!$T:$T,$M177))</f>
        <v>4024</v>
      </c>
      <c r="M177" s="94">
        <f>IF($B177="","",MATCH($B177,Room_Calc!$E$2:$E$3000,0)+1)</f>
        <v>2614</v>
      </c>
    </row>
    <row r="178" spans="2:13">
      <c r="B178" s="92" t="str">
        <f>IF(ROWS($B$24:B178)&lt;=$D$11,ROWS($B$24:B178),"")</f>
        <v/>
      </c>
      <c r="C178" s="92" t="str">
        <f>IF($B178="","",INDEX(Consolidated!$A:$A,$M178))</f>
        <v/>
      </c>
      <c r="D178" s="93" t="str">
        <f>IF($B178="","",INDEX(Consolidated!$C:$C,$M178))</f>
        <v/>
      </c>
      <c r="E178" s="92" t="str">
        <f>IF($B178="","",INDEX(Consolidated!$B:$B,$M178))</f>
        <v/>
      </c>
      <c r="F178" s="93" t="str">
        <f>IF($B178="","",INDEX(Consolidated!$H:$H,$M178))</f>
        <v/>
      </c>
      <c r="G178" s="92" t="str">
        <f>IF($B178="","",IF(INDEX(Consolidated!$D:$D,$M178)=1,"Đã cắt","Chưa cắt"))</f>
        <v/>
      </c>
      <c r="H178" s="92" t="str">
        <f>IF($B178="","",INDEX(Consolidated!$J:$J,$M178))</f>
        <v/>
      </c>
      <c r="I178" s="93" t="str">
        <f>IF($B178="","",INDEX(Consolidated!$M:$M,$M178))</f>
        <v/>
      </c>
      <c r="J178" s="93" t="str">
        <f>IF($B178="","",INDEX(Consolidated!$O:$O,$M178))</f>
        <v/>
      </c>
      <c r="K178" s="93" t="str">
        <f>IF($B178="","",INDEX(Consolidated!$Q:$Q,$M178))</f>
        <v/>
      </c>
      <c r="L178" s="93" t="str">
        <f>IF($B178="","",INDEX(Consolidated!$T:$T,$M178))</f>
        <v/>
      </c>
      <c r="M178" s="94" t="str">
        <f>IF($B178="","",MATCH($B178,Room_Calc!$E$2:$E$3000,0)+1)</f>
        <v/>
      </c>
    </row>
    <row r="179" spans="2:13">
      <c r="B179" s="92" t="str">
        <f>IF(ROWS($B$24:B179)&lt;=$D$11,ROWS($B$24:B179),"")</f>
        <v/>
      </c>
      <c r="C179" s="92" t="str">
        <f>IF($B179="","",INDEX(Consolidated!$A:$A,$M179))</f>
        <v/>
      </c>
      <c r="D179" s="93" t="str">
        <f>IF($B179="","",INDEX(Consolidated!$C:$C,$M179))</f>
        <v/>
      </c>
      <c r="E179" s="92" t="str">
        <f>IF($B179="","",INDEX(Consolidated!$B:$B,$M179))</f>
        <v/>
      </c>
      <c r="F179" s="93" t="str">
        <f>IF($B179="","",INDEX(Consolidated!$H:$H,$M179))</f>
        <v/>
      </c>
      <c r="G179" s="92" t="str">
        <f>IF($B179="","",IF(INDEX(Consolidated!$D:$D,$M179)=1,"Đã cắt","Chưa cắt"))</f>
        <v/>
      </c>
      <c r="H179" s="92" t="str">
        <f>IF($B179="","",INDEX(Consolidated!$J:$J,$M179))</f>
        <v/>
      </c>
      <c r="I179" s="93" t="str">
        <f>IF($B179="","",INDEX(Consolidated!$M:$M,$M179))</f>
        <v/>
      </c>
      <c r="J179" s="93" t="str">
        <f>IF($B179="","",INDEX(Consolidated!$O:$O,$M179))</f>
        <v/>
      </c>
      <c r="K179" s="93" t="str">
        <f>IF($B179="","",INDEX(Consolidated!$Q:$Q,$M179))</f>
        <v/>
      </c>
      <c r="L179" s="93" t="str">
        <f>IF($B179="","",INDEX(Consolidated!$T:$T,$M179))</f>
        <v/>
      </c>
      <c r="M179" s="94" t="str">
        <f>IF($B179="","",MATCH($B179,Room_Calc!$E$2:$E$3000,0)+1)</f>
        <v/>
      </c>
    </row>
    <row r="180" spans="2:13">
      <c r="B180" s="92" t="str">
        <f>IF(ROWS($B$24:B180)&lt;=$D$11,ROWS($B$24:B180),"")</f>
        <v/>
      </c>
      <c r="C180" s="92" t="str">
        <f>IF($B180="","",INDEX(Consolidated!$A:$A,$M180))</f>
        <v/>
      </c>
      <c r="D180" s="93" t="str">
        <f>IF($B180="","",INDEX(Consolidated!$C:$C,$M180))</f>
        <v/>
      </c>
      <c r="E180" s="92" t="str">
        <f>IF($B180="","",INDEX(Consolidated!$B:$B,$M180))</f>
        <v/>
      </c>
      <c r="F180" s="93" t="str">
        <f>IF($B180="","",INDEX(Consolidated!$H:$H,$M180))</f>
        <v/>
      </c>
      <c r="G180" s="92" t="str">
        <f>IF($B180="","",IF(INDEX(Consolidated!$D:$D,$M180)=1,"Đã cắt","Chưa cắt"))</f>
        <v/>
      </c>
      <c r="H180" s="92" t="str">
        <f>IF($B180="","",INDEX(Consolidated!$J:$J,$M180))</f>
        <v/>
      </c>
      <c r="I180" s="93" t="str">
        <f>IF($B180="","",INDEX(Consolidated!$M:$M,$M180))</f>
        <v/>
      </c>
      <c r="J180" s="93" t="str">
        <f>IF($B180="","",INDEX(Consolidated!$O:$O,$M180))</f>
        <v/>
      </c>
      <c r="K180" s="93" t="str">
        <f>IF($B180="","",INDEX(Consolidated!$Q:$Q,$M180))</f>
        <v/>
      </c>
      <c r="L180" s="93" t="str">
        <f>IF($B180="","",INDEX(Consolidated!$T:$T,$M180))</f>
        <v/>
      </c>
      <c r="M180" s="94" t="str">
        <f>IF($B180="","",MATCH($B180,Room_Calc!$E$2:$E$3000,0)+1)</f>
        <v/>
      </c>
    </row>
    <row r="181" spans="2:13">
      <c r="B181" s="92" t="str">
        <f>IF(ROWS($B$24:B181)&lt;=$D$11,ROWS($B$24:B181),"")</f>
        <v/>
      </c>
      <c r="C181" s="92" t="str">
        <f>IF($B181="","",INDEX(Consolidated!$A:$A,$M181))</f>
        <v/>
      </c>
      <c r="D181" s="93" t="str">
        <f>IF($B181="","",INDEX(Consolidated!$C:$C,$M181))</f>
        <v/>
      </c>
      <c r="E181" s="92" t="str">
        <f>IF($B181="","",INDEX(Consolidated!$B:$B,$M181))</f>
        <v/>
      </c>
      <c r="F181" s="93" t="str">
        <f>IF($B181="","",INDEX(Consolidated!$H:$H,$M181))</f>
        <v/>
      </c>
      <c r="G181" s="92" t="str">
        <f>IF($B181="","",IF(INDEX(Consolidated!$D:$D,$M181)=1,"Đã cắt","Chưa cắt"))</f>
        <v/>
      </c>
      <c r="H181" s="92" t="str">
        <f>IF($B181="","",INDEX(Consolidated!$J:$J,$M181))</f>
        <v/>
      </c>
      <c r="I181" s="93" t="str">
        <f>IF($B181="","",INDEX(Consolidated!$M:$M,$M181))</f>
        <v/>
      </c>
      <c r="J181" s="93" t="str">
        <f>IF($B181="","",INDEX(Consolidated!$O:$O,$M181))</f>
        <v/>
      </c>
      <c r="K181" s="93" t="str">
        <f>IF($B181="","",INDEX(Consolidated!$Q:$Q,$M181))</f>
        <v/>
      </c>
      <c r="L181" s="93" t="str">
        <f>IF($B181="","",INDEX(Consolidated!$T:$T,$M181))</f>
        <v/>
      </c>
      <c r="M181" s="94" t="str">
        <f>IF($B181="","",MATCH($B181,Room_Calc!$E$2:$E$3000,0)+1)</f>
        <v/>
      </c>
    </row>
    <row r="182" spans="2:13">
      <c r="B182" s="92" t="str">
        <f>IF(ROWS($B$24:B182)&lt;=$D$11,ROWS($B$24:B182),"")</f>
        <v/>
      </c>
      <c r="C182" s="92" t="str">
        <f>IF($B182="","",INDEX(Consolidated!$A:$A,$M182))</f>
        <v/>
      </c>
      <c r="D182" s="93" t="str">
        <f>IF($B182="","",INDEX(Consolidated!$C:$C,$M182))</f>
        <v/>
      </c>
      <c r="E182" s="92" t="str">
        <f>IF($B182="","",INDEX(Consolidated!$B:$B,$M182))</f>
        <v/>
      </c>
      <c r="F182" s="93" t="str">
        <f>IF($B182="","",INDEX(Consolidated!$H:$H,$M182))</f>
        <v/>
      </c>
      <c r="G182" s="92" t="str">
        <f>IF($B182="","",IF(INDEX(Consolidated!$D:$D,$M182)=1,"Đã cắt","Chưa cắt"))</f>
        <v/>
      </c>
      <c r="H182" s="92" t="str">
        <f>IF($B182="","",INDEX(Consolidated!$J:$J,$M182))</f>
        <v/>
      </c>
      <c r="I182" s="93" t="str">
        <f>IF($B182="","",INDEX(Consolidated!$M:$M,$M182))</f>
        <v/>
      </c>
      <c r="J182" s="93" t="str">
        <f>IF($B182="","",INDEX(Consolidated!$O:$O,$M182))</f>
        <v/>
      </c>
      <c r="K182" s="93" t="str">
        <f>IF($B182="","",INDEX(Consolidated!$Q:$Q,$M182))</f>
        <v/>
      </c>
      <c r="L182" s="93" t="str">
        <f>IF($B182="","",INDEX(Consolidated!$T:$T,$M182))</f>
        <v/>
      </c>
      <c r="M182" s="94" t="str">
        <f>IF($B182="","",MATCH($B182,Room_Calc!$E$2:$E$3000,0)+1)</f>
        <v/>
      </c>
    </row>
    <row r="183" spans="2:13">
      <c r="B183" s="92" t="str">
        <f>IF(ROWS($B$24:B183)&lt;=$D$11,ROWS($B$24:B183),"")</f>
        <v/>
      </c>
      <c r="C183" s="92" t="str">
        <f>IF($B183="","",INDEX(Consolidated!$A:$A,$M183))</f>
        <v/>
      </c>
      <c r="D183" s="93" t="str">
        <f>IF($B183="","",INDEX(Consolidated!$C:$C,$M183))</f>
        <v/>
      </c>
      <c r="E183" s="92" t="str">
        <f>IF($B183="","",INDEX(Consolidated!$B:$B,$M183))</f>
        <v/>
      </c>
      <c r="F183" s="93" t="str">
        <f>IF($B183="","",INDEX(Consolidated!$H:$H,$M183))</f>
        <v/>
      </c>
      <c r="G183" s="92" t="str">
        <f>IF($B183="","",IF(INDEX(Consolidated!$D:$D,$M183)=1,"Đã cắt","Chưa cắt"))</f>
        <v/>
      </c>
      <c r="H183" s="92" t="str">
        <f>IF($B183="","",INDEX(Consolidated!$J:$J,$M183))</f>
        <v/>
      </c>
      <c r="I183" s="93" t="str">
        <f>IF($B183="","",INDEX(Consolidated!$M:$M,$M183))</f>
        <v/>
      </c>
      <c r="J183" s="93" t="str">
        <f>IF($B183="","",INDEX(Consolidated!$O:$O,$M183))</f>
        <v/>
      </c>
      <c r="K183" s="93" t="str">
        <f>IF($B183="","",INDEX(Consolidated!$Q:$Q,$M183))</f>
        <v/>
      </c>
      <c r="L183" s="93" t="str">
        <f>IF($B183="","",INDEX(Consolidated!$T:$T,$M183))</f>
        <v/>
      </c>
      <c r="M183" s="94" t="str">
        <f>IF($B183="","",MATCH($B183,Room_Calc!$E$2:$E$3000,0)+1)</f>
        <v/>
      </c>
    </row>
    <row r="184" spans="2:13">
      <c r="B184" s="92" t="str">
        <f>IF(ROWS($B$24:B184)&lt;=$D$11,ROWS($B$24:B184),"")</f>
        <v/>
      </c>
      <c r="C184" s="92" t="str">
        <f>IF($B184="","",INDEX(Consolidated!$A:$A,$M184))</f>
        <v/>
      </c>
      <c r="D184" s="93" t="str">
        <f>IF($B184="","",INDEX(Consolidated!$C:$C,$M184))</f>
        <v/>
      </c>
      <c r="E184" s="92" t="str">
        <f>IF($B184="","",INDEX(Consolidated!$B:$B,$M184))</f>
        <v/>
      </c>
      <c r="F184" s="93" t="str">
        <f>IF($B184="","",INDEX(Consolidated!$H:$H,$M184))</f>
        <v/>
      </c>
      <c r="G184" s="92" t="str">
        <f>IF($B184="","",IF(INDEX(Consolidated!$D:$D,$M184)=1,"Đã cắt","Chưa cắt"))</f>
        <v/>
      </c>
      <c r="H184" s="92" t="str">
        <f>IF($B184="","",INDEX(Consolidated!$J:$J,$M184))</f>
        <v/>
      </c>
      <c r="I184" s="93" t="str">
        <f>IF($B184="","",INDEX(Consolidated!$M:$M,$M184))</f>
        <v/>
      </c>
      <c r="J184" s="93" t="str">
        <f>IF($B184="","",INDEX(Consolidated!$O:$O,$M184))</f>
        <v/>
      </c>
      <c r="K184" s="93" t="str">
        <f>IF($B184="","",INDEX(Consolidated!$Q:$Q,$M184))</f>
        <v/>
      </c>
      <c r="L184" s="93" t="str">
        <f>IF($B184="","",INDEX(Consolidated!$T:$T,$M184))</f>
        <v/>
      </c>
      <c r="M184" s="94" t="str">
        <f>IF($B184="","",MATCH($B184,Room_Calc!$E$2:$E$3000,0)+1)</f>
        <v/>
      </c>
    </row>
    <row r="185" spans="2:13">
      <c r="B185" s="92" t="str">
        <f>IF(ROWS($B$24:B185)&lt;=$D$11,ROWS($B$24:B185),"")</f>
        <v/>
      </c>
      <c r="C185" s="92" t="str">
        <f>IF($B185="","",INDEX(Consolidated!$A:$A,$M185))</f>
        <v/>
      </c>
      <c r="D185" s="93" t="str">
        <f>IF($B185="","",INDEX(Consolidated!$C:$C,$M185))</f>
        <v/>
      </c>
      <c r="E185" s="92" t="str">
        <f>IF($B185="","",INDEX(Consolidated!$B:$B,$M185))</f>
        <v/>
      </c>
      <c r="F185" s="93" t="str">
        <f>IF($B185="","",INDEX(Consolidated!$H:$H,$M185))</f>
        <v/>
      </c>
      <c r="G185" s="92" t="str">
        <f>IF($B185="","",IF(INDEX(Consolidated!$D:$D,$M185)=1,"Đã cắt","Chưa cắt"))</f>
        <v/>
      </c>
      <c r="H185" s="92" t="str">
        <f>IF($B185="","",INDEX(Consolidated!$J:$J,$M185))</f>
        <v/>
      </c>
      <c r="I185" s="93" t="str">
        <f>IF($B185="","",INDEX(Consolidated!$M:$M,$M185))</f>
        <v/>
      </c>
      <c r="J185" s="93" t="str">
        <f>IF($B185="","",INDEX(Consolidated!$O:$O,$M185))</f>
        <v/>
      </c>
      <c r="K185" s="93" t="str">
        <f>IF($B185="","",INDEX(Consolidated!$Q:$Q,$M185))</f>
        <v/>
      </c>
      <c r="L185" s="93" t="str">
        <f>IF($B185="","",INDEX(Consolidated!$T:$T,$M185))</f>
        <v/>
      </c>
      <c r="M185" s="94" t="str">
        <f>IF($B185="","",MATCH($B185,Room_Calc!$E$2:$E$3000,0)+1)</f>
        <v/>
      </c>
    </row>
    <row r="186" spans="2:13">
      <c r="B186" s="92" t="str">
        <f>IF(ROWS($B$24:B186)&lt;=$D$11,ROWS($B$24:B186),"")</f>
        <v/>
      </c>
      <c r="C186" s="92" t="str">
        <f>IF($B186="","",INDEX(Consolidated!$A:$A,$M186))</f>
        <v/>
      </c>
      <c r="D186" s="93" t="str">
        <f>IF($B186="","",INDEX(Consolidated!$C:$C,$M186))</f>
        <v/>
      </c>
      <c r="E186" s="92" t="str">
        <f>IF($B186="","",INDEX(Consolidated!$B:$B,$M186))</f>
        <v/>
      </c>
      <c r="F186" s="93" t="str">
        <f>IF($B186="","",INDEX(Consolidated!$H:$H,$M186))</f>
        <v/>
      </c>
      <c r="G186" s="92" t="str">
        <f>IF($B186="","",IF(INDEX(Consolidated!$D:$D,$M186)=1,"Đã cắt","Chưa cắt"))</f>
        <v/>
      </c>
      <c r="H186" s="92" t="str">
        <f>IF($B186="","",INDEX(Consolidated!$J:$J,$M186))</f>
        <v/>
      </c>
      <c r="I186" s="93" t="str">
        <f>IF($B186="","",INDEX(Consolidated!$M:$M,$M186))</f>
        <v/>
      </c>
      <c r="J186" s="93" t="str">
        <f>IF($B186="","",INDEX(Consolidated!$O:$O,$M186))</f>
        <v/>
      </c>
      <c r="K186" s="93" t="str">
        <f>IF($B186="","",INDEX(Consolidated!$Q:$Q,$M186))</f>
        <v/>
      </c>
      <c r="L186" s="93" t="str">
        <f>IF($B186="","",INDEX(Consolidated!$T:$T,$M186))</f>
        <v/>
      </c>
      <c r="M186" s="94" t="str">
        <f>IF($B186="","",MATCH($B186,Room_Calc!$E$2:$E$3000,0)+1)</f>
        <v/>
      </c>
    </row>
    <row r="187" spans="2:13">
      <c r="B187" s="92" t="str">
        <f>IF(ROWS($B$24:B187)&lt;=$D$11,ROWS($B$24:B187),"")</f>
        <v/>
      </c>
      <c r="C187" s="92" t="str">
        <f>IF($B187="","",INDEX(Consolidated!$A:$A,$M187))</f>
        <v/>
      </c>
      <c r="D187" s="93" t="str">
        <f>IF($B187="","",INDEX(Consolidated!$C:$C,$M187))</f>
        <v/>
      </c>
      <c r="E187" s="92" t="str">
        <f>IF($B187="","",INDEX(Consolidated!$B:$B,$M187))</f>
        <v/>
      </c>
      <c r="F187" s="93" t="str">
        <f>IF($B187="","",INDEX(Consolidated!$H:$H,$M187))</f>
        <v/>
      </c>
      <c r="G187" s="92" t="str">
        <f>IF($B187="","",IF(INDEX(Consolidated!$D:$D,$M187)=1,"Đã cắt","Chưa cắt"))</f>
        <v/>
      </c>
      <c r="H187" s="92" t="str">
        <f>IF($B187="","",INDEX(Consolidated!$J:$J,$M187))</f>
        <v/>
      </c>
      <c r="I187" s="93" t="str">
        <f>IF($B187="","",INDEX(Consolidated!$M:$M,$M187))</f>
        <v/>
      </c>
      <c r="J187" s="93" t="str">
        <f>IF($B187="","",INDEX(Consolidated!$O:$O,$M187))</f>
        <v/>
      </c>
      <c r="K187" s="93" t="str">
        <f>IF($B187="","",INDEX(Consolidated!$Q:$Q,$M187))</f>
        <v/>
      </c>
      <c r="L187" s="93" t="str">
        <f>IF($B187="","",INDEX(Consolidated!$T:$T,$M187))</f>
        <v/>
      </c>
      <c r="M187" s="94" t="str">
        <f>IF($B187="","",MATCH($B187,Room_Calc!$E$2:$E$3000,0)+1)</f>
        <v/>
      </c>
    </row>
    <row r="188" spans="2:13">
      <c r="B188" s="92" t="str">
        <f>IF(ROWS($B$24:B188)&lt;=$D$11,ROWS($B$24:B188),"")</f>
        <v/>
      </c>
      <c r="C188" s="92" t="str">
        <f>IF($B188="","",INDEX(Consolidated!$A:$A,$M188))</f>
        <v/>
      </c>
      <c r="D188" s="93" t="str">
        <f>IF($B188="","",INDEX(Consolidated!$C:$C,$M188))</f>
        <v/>
      </c>
      <c r="E188" s="92" t="str">
        <f>IF($B188="","",INDEX(Consolidated!$B:$B,$M188))</f>
        <v/>
      </c>
      <c r="F188" s="93" t="str">
        <f>IF($B188="","",INDEX(Consolidated!$H:$H,$M188))</f>
        <v/>
      </c>
      <c r="G188" s="92" t="str">
        <f>IF($B188="","",IF(INDEX(Consolidated!$D:$D,$M188)=1,"Đã cắt","Chưa cắt"))</f>
        <v/>
      </c>
      <c r="H188" s="92" t="str">
        <f>IF($B188="","",INDEX(Consolidated!$J:$J,$M188))</f>
        <v/>
      </c>
      <c r="I188" s="93" t="str">
        <f>IF($B188="","",INDEX(Consolidated!$M:$M,$M188))</f>
        <v/>
      </c>
      <c r="J188" s="93" t="str">
        <f>IF($B188="","",INDEX(Consolidated!$O:$O,$M188))</f>
        <v/>
      </c>
      <c r="K188" s="93" t="str">
        <f>IF($B188="","",INDEX(Consolidated!$Q:$Q,$M188))</f>
        <v/>
      </c>
      <c r="L188" s="93" t="str">
        <f>IF($B188="","",INDEX(Consolidated!$T:$T,$M188))</f>
        <v/>
      </c>
      <c r="M188" s="94" t="str">
        <f>IF($B188="","",MATCH($B188,Room_Calc!$E$2:$E$3000,0)+1)</f>
        <v/>
      </c>
    </row>
    <row r="189" spans="2:13">
      <c r="B189" s="92" t="str">
        <f>IF(ROWS($B$24:B189)&lt;=$D$11,ROWS($B$24:B189),"")</f>
        <v/>
      </c>
      <c r="C189" s="92" t="str">
        <f>IF($B189="","",INDEX(Consolidated!$A:$A,$M189))</f>
        <v/>
      </c>
      <c r="D189" s="93" t="str">
        <f>IF($B189="","",INDEX(Consolidated!$C:$C,$M189))</f>
        <v/>
      </c>
      <c r="E189" s="92" t="str">
        <f>IF($B189="","",INDEX(Consolidated!$B:$B,$M189))</f>
        <v/>
      </c>
      <c r="F189" s="93" t="str">
        <f>IF($B189="","",INDEX(Consolidated!$H:$H,$M189))</f>
        <v/>
      </c>
      <c r="G189" s="92" t="str">
        <f>IF($B189="","",IF(INDEX(Consolidated!$D:$D,$M189)=1,"Đã cắt","Chưa cắt"))</f>
        <v/>
      </c>
      <c r="H189" s="92" t="str">
        <f>IF($B189="","",INDEX(Consolidated!$J:$J,$M189))</f>
        <v/>
      </c>
      <c r="I189" s="93" t="str">
        <f>IF($B189="","",INDEX(Consolidated!$M:$M,$M189))</f>
        <v/>
      </c>
      <c r="J189" s="93" t="str">
        <f>IF($B189="","",INDEX(Consolidated!$O:$O,$M189))</f>
        <v/>
      </c>
      <c r="K189" s="93" t="str">
        <f>IF($B189="","",INDEX(Consolidated!$Q:$Q,$M189))</f>
        <v/>
      </c>
      <c r="L189" s="93" t="str">
        <f>IF($B189="","",INDEX(Consolidated!$T:$T,$M189))</f>
        <v/>
      </c>
      <c r="M189" s="94" t="str">
        <f>IF($B189="","",MATCH($B189,Room_Calc!$E$2:$E$3000,0)+1)</f>
        <v/>
      </c>
    </row>
    <row r="190" spans="2:13">
      <c r="B190" s="92" t="str">
        <f>IF(ROWS($B$24:B190)&lt;=$D$11,ROWS($B$24:B190),"")</f>
        <v/>
      </c>
      <c r="C190" s="92" t="str">
        <f>IF($B190="","",INDEX(Consolidated!$A:$A,$M190))</f>
        <v/>
      </c>
      <c r="D190" s="93" t="str">
        <f>IF($B190="","",INDEX(Consolidated!$C:$C,$M190))</f>
        <v/>
      </c>
      <c r="E190" s="92" t="str">
        <f>IF($B190="","",INDEX(Consolidated!$B:$B,$M190))</f>
        <v/>
      </c>
      <c r="F190" s="93" t="str">
        <f>IF($B190="","",INDEX(Consolidated!$H:$H,$M190))</f>
        <v/>
      </c>
      <c r="G190" s="92" t="str">
        <f>IF($B190="","",IF(INDEX(Consolidated!$D:$D,$M190)=1,"Đã cắt","Chưa cắt"))</f>
        <v/>
      </c>
      <c r="H190" s="92" t="str">
        <f>IF($B190="","",INDEX(Consolidated!$J:$J,$M190))</f>
        <v/>
      </c>
      <c r="I190" s="93" t="str">
        <f>IF($B190="","",INDEX(Consolidated!$M:$M,$M190))</f>
        <v/>
      </c>
      <c r="J190" s="93" t="str">
        <f>IF($B190="","",INDEX(Consolidated!$O:$O,$M190))</f>
        <v/>
      </c>
      <c r="K190" s="93" t="str">
        <f>IF($B190="","",INDEX(Consolidated!$Q:$Q,$M190))</f>
        <v/>
      </c>
      <c r="L190" s="93" t="str">
        <f>IF($B190="","",INDEX(Consolidated!$T:$T,$M190))</f>
        <v/>
      </c>
      <c r="M190" s="94" t="str">
        <f>IF($B190="","",MATCH($B190,Room_Calc!$E$2:$E$3000,0)+1)</f>
        <v/>
      </c>
    </row>
    <row r="191" spans="2:13">
      <c r="B191" s="92" t="str">
        <f>IF(ROWS($B$24:B191)&lt;=$D$11,ROWS($B$24:B191),"")</f>
        <v/>
      </c>
      <c r="C191" s="92" t="str">
        <f>IF($B191="","",INDEX(Consolidated!$A:$A,$M191))</f>
        <v/>
      </c>
      <c r="D191" s="93" t="str">
        <f>IF($B191="","",INDEX(Consolidated!$C:$C,$M191))</f>
        <v/>
      </c>
      <c r="E191" s="92" t="str">
        <f>IF($B191="","",INDEX(Consolidated!$B:$B,$M191))</f>
        <v/>
      </c>
      <c r="F191" s="93" t="str">
        <f>IF($B191="","",INDEX(Consolidated!$H:$H,$M191))</f>
        <v/>
      </c>
      <c r="G191" s="92" t="str">
        <f>IF($B191="","",IF(INDEX(Consolidated!$D:$D,$M191)=1,"Đã cắt","Chưa cắt"))</f>
        <v/>
      </c>
      <c r="H191" s="92" t="str">
        <f>IF($B191="","",INDEX(Consolidated!$J:$J,$M191))</f>
        <v/>
      </c>
      <c r="I191" s="93" t="str">
        <f>IF($B191="","",INDEX(Consolidated!$M:$M,$M191))</f>
        <v/>
      </c>
      <c r="J191" s="93" t="str">
        <f>IF($B191="","",INDEX(Consolidated!$O:$O,$M191))</f>
        <v/>
      </c>
      <c r="K191" s="93" t="str">
        <f>IF($B191="","",INDEX(Consolidated!$Q:$Q,$M191))</f>
        <v/>
      </c>
      <c r="L191" s="93" t="str">
        <f>IF($B191="","",INDEX(Consolidated!$T:$T,$M191))</f>
        <v/>
      </c>
      <c r="M191" s="94" t="str">
        <f>IF($B191="","",MATCH($B191,Room_Calc!$E$2:$E$3000,0)+1)</f>
        <v/>
      </c>
    </row>
    <row r="192" spans="2:13">
      <c r="B192" s="92" t="str">
        <f>IF(ROWS($B$24:B192)&lt;=$D$11,ROWS($B$24:B192),"")</f>
        <v/>
      </c>
      <c r="C192" s="92" t="str">
        <f>IF($B192="","",INDEX(Consolidated!$A:$A,$M192))</f>
        <v/>
      </c>
      <c r="D192" s="93" t="str">
        <f>IF($B192="","",INDEX(Consolidated!$C:$C,$M192))</f>
        <v/>
      </c>
      <c r="E192" s="92" t="str">
        <f>IF($B192="","",INDEX(Consolidated!$B:$B,$M192))</f>
        <v/>
      </c>
      <c r="F192" s="93" t="str">
        <f>IF($B192="","",INDEX(Consolidated!$H:$H,$M192))</f>
        <v/>
      </c>
      <c r="G192" s="92" t="str">
        <f>IF($B192="","",IF(INDEX(Consolidated!$D:$D,$M192)=1,"Đã cắt","Chưa cắt"))</f>
        <v/>
      </c>
      <c r="H192" s="92" t="str">
        <f>IF($B192="","",INDEX(Consolidated!$J:$J,$M192))</f>
        <v/>
      </c>
      <c r="I192" s="93" t="str">
        <f>IF($B192="","",INDEX(Consolidated!$M:$M,$M192))</f>
        <v/>
      </c>
      <c r="J192" s="93" t="str">
        <f>IF($B192="","",INDEX(Consolidated!$O:$O,$M192))</f>
        <v/>
      </c>
      <c r="K192" s="93" t="str">
        <f>IF($B192="","",INDEX(Consolidated!$Q:$Q,$M192))</f>
        <v/>
      </c>
      <c r="L192" s="93" t="str">
        <f>IF($B192="","",INDEX(Consolidated!$T:$T,$M192))</f>
        <v/>
      </c>
      <c r="M192" s="94" t="str">
        <f>IF($B192="","",MATCH($B192,Room_Calc!$E$2:$E$3000,0)+1)</f>
        <v/>
      </c>
    </row>
    <row r="193" spans="2:13">
      <c r="B193" s="92" t="str">
        <f>IF(ROWS($B$24:B193)&lt;=$D$11,ROWS($B$24:B193),"")</f>
        <v/>
      </c>
      <c r="C193" s="92" t="str">
        <f>IF($B193="","",INDEX(Consolidated!$A:$A,$M193))</f>
        <v/>
      </c>
      <c r="D193" s="93" t="str">
        <f>IF($B193="","",INDEX(Consolidated!$C:$C,$M193))</f>
        <v/>
      </c>
      <c r="E193" s="92" t="str">
        <f>IF($B193="","",INDEX(Consolidated!$B:$B,$M193))</f>
        <v/>
      </c>
      <c r="F193" s="93" t="str">
        <f>IF($B193="","",INDEX(Consolidated!$H:$H,$M193))</f>
        <v/>
      </c>
      <c r="G193" s="92" t="str">
        <f>IF($B193="","",IF(INDEX(Consolidated!$D:$D,$M193)=1,"Đã cắt","Chưa cắt"))</f>
        <v/>
      </c>
      <c r="H193" s="92" t="str">
        <f>IF($B193="","",INDEX(Consolidated!$J:$J,$M193))</f>
        <v/>
      </c>
      <c r="I193" s="93" t="str">
        <f>IF($B193="","",INDEX(Consolidated!$M:$M,$M193))</f>
        <v/>
      </c>
      <c r="J193" s="93" t="str">
        <f>IF($B193="","",INDEX(Consolidated!$O:$O,$M193))</f>
        <v/>
      </c>
      <c r="K193" s="93" t="str">
        <f>IF($B193="","",INDEX(Consolidated!$Q:$Q,$M193))</f>
        <v/>
      </c>
      <c r="L193" s="93" t="str">
        <f>IF($B193="","",INDEX(Consolidated!$T:$T,$M193))</f>
        <v/>
      </c>
      <c r="M193" s="94" t="str">
        <f>IF($B193="","",MATCH($B193,Room_Calc!$E$2:$E$3000,0)+1)</f>
        <v/>
      </c>
    </row>
    <row r="194" spans="2:13">
      <c r="B194" s="92" t="str">
        <f>IF(ROWS($B$24:B194)&lt;=$D$11,ROWS($B$24:B194),"")</f>
        <v/>
      </c>
      <c r="C194" s="92" t="str">
        <f>IF($B194="","",INDEX(Consolidated!$A:$A,$M194))</f>
        <v/>
      </c>
      <c r="D194" s="93" t="str">
        <f>IF($B194="","",INDEX(Consolidated!$C:$C,$M194))</f>
        <v/>
      </c>
      <c r="E194" s="92" t="str">
        <f>IF($B194="","",INDEX(Consolidated!$B:$B,$M194))</f>
        <v/>
      </c>
      <c r="F194" s="93" t="str">
        <f>IF($B194="","",INDEX(Consolidated!$H:$H,$M194))</f>
        <v/>
      </c>
      <c r="G194" s="92" t="str">
        <f>IF($B194="","",IF(INDEX(Consolidated!$D:$D,$M194)=1,"Đã cắt","Chưa cắt"))</f>
        <v/>
      </c>
      <c r="H194" s="92" t="str">
        <f>IF($B194="","",INDEX(Consolidated!$J:$J,$M194))</f>
        <v/>
      </c>
      <c r="I194" s="93" t="str">
        <f>IF($B194="","",INDEX(Consolidated!$M:$M,$M194))</f>
        <v/>
      </c>
      <c r="J194" s="93" t="str">
        <f>IF($B194="","",INDEX(Consolidated!$O:$O,$M194))</f>
        <v/>
      </c>
      <c r="K194" s="93" t="str">
        <f>IF($B194="","",INDEX(Consolidated!$Q:$Q,$M194))</f>
        <v/>
      </c>
      <c r="L194" s="93" t="str">
        <f>IF($B194="","",INDEX(Consolidated!$T:$T,$M194))</f>
        <v/>
      </c>
      <c r="M194" s="94" t="str">
        <f>IF($B194="","",MATCH($B194,Room_Calc!$E$2:$E$3000,0)+1)</f>
        <v/>
      </c>
    </row>
    <row r="195" spans="2:13">
      <c r="B195" s="92" t="str">
        <f>IF(ROWS($B$24:B195)&lt;=$D$11,ROWS($B$24:B195),"")</f>
        <v/>
      </c>
      <c r="C195" s="92" t="str">
        <f>IF($B195="","",INDEX(Consolidated!$A:$A,$M195))</f>
        <v/>
      </c>
      <c r="D195" s="93" t="str">
        <f>IF($B195="","",INDEX(Consolidated!$C:$C,$M195))</f>
        <v/>
      </c>
      <c r="E195" s="92" t="str">
        <f>IF($B195="","",INDEX(Consolidated!$B:$B,$M195))</f>
        <v/>
      </c>
      <c r="F195" s="93" t="str">
        <f>IF($B195="","",INDEX(Consolidated!$H:$H,$M195))</f>
        <v/>
      </c>
      <c r="G195" s="92" t="str">
        <f>IF($B195="","",IF(INDEX(Consolidated!$D:$D,$M195)=1,"Đã cắt","Chưa cắt"))</f>
        <v/>
      </c>
      <c r="H195" s="92" t="str">
        <f>IF($B195="","",INDEX(Consolidated!$J:$J,$M195))</f>
        <v/>
      </c>
      <c r="I195" s="93" t="str">
        <f>IF($B195="","",INDEX(Consolidated!$M:$M,$M195))</f>
        <v/>
      </c>
      <c r="J195" s="93" t="str">
        <f>IF($B195="","",INDEX(Consolidated!$O:$O,$M195))</f>
        <v/>
      </c>
      <c r="K195" s="93" t="str">
        <f>IF($B195="","",INDEX(Consolidated!$Q:$Q,$M195))</f>
        <v/>
      </c>
      <c r="L195" s="93" t="str">
        <f>IF($B195="","",INDEX(Consolidated!$T:$T,$M195))</f>
        <v/>
      </c>
      <c r="M195" s="94" t="str">
        <f>IF($B195="","",MATCH($B195,Room_Calc!$E$2:$E$3000,0)+1)</f>
        <v/>
      </c>
    </row>
    <row r="196" spans="2:13">
      <c r="B196" s="92" t="str">
        <f>IF(ROWS($B$24:B196)&lt;=$D$11,ROWS($B$24:B196),"")</f>
        <v/>
      </c>
      <c r="C196" s="92" t="str">
        <f>IF($B196="","",INDEX(Consolidated!$A:$A,$M196))</f>
        <v/>
      </c>
      <c r="D196" s="93" t="str">
        <f>IF($B196="","",INDEX(Consolidated!$C:$C,$M196))</f>
        <v/>
      </c>
      <c r="E196" s="92" t="str">
        <f>IF($B196="","",INDEX(Consolidated!$B:$B,$M196))</f>
        <v/>
      </c>
      <c r="F196" s="93" t="str">
        <f>IF($B196="","",INDEX(Consolidated!$H:$H,$M196))</f>
        <v/>
      </c>
      <c r="G196" s="92" t="str">
        <f>IF($B196="","",IF(INDEX(Consolidated!$D:$D,$M196)=1,"Đã cắt","Chưa cắt"))</f>
        <v/>
      </c>
      <c r="H196" s="92" t="str">
        <f>IF($B196="","",INDEX(Consolidated!$J:$J,$M196))</f>
        <v/>
      </c>
      <c r="I196" s="93" t="str">
        <f>IF($B196="","",INDEX(Consolidated!$M:$M,$M196))</f>
        <v/>
      </c>
      <c r="J196" s="93" t="str">
        <f>IF($B196="","",INDEX(Consolidated!$O:$O,$M196))</f>
        <v/>
      </c>
      <c r="K196" s="93" t="str">
        <f>IF($B196="","",INDEX(Consolidated!$Q:$Q,$M196))</f>
        <v/>
      </c>
      <c r="L196" s="93" t="str">
        <f>IF($B196="","",INDEX(Consolidated!$T:$T,$M196))</f>
        <v/>
      </c>
      <c r="M196" s="94" t="str">
        <f>IF($B196="","",MATCH($B196,Room_Calc!$E$2:$E$3000,0)+1)</f>
        <v/>
      </c>
    </row>
    <row r="197" spans="2:13">
      <c r="B197" s="92" t="str">
        <f>IF(ROWS($B$24:B197)&lt;=$D$11,ROWS($B$24:B197),"")</f>
        <v/>
      </c>
      <c r="C197" s="92" t="str">
        <f>IF($B197="","",INDEX(Consolidated!$A:$A,$M197))</f>
        <v/>
      </c>
      <c r="D197" s="93" t="str">
        <f>IF($B197="","",INDEX(Consolidated!$C:$C,$M197))</f>
        <v/>
      </c>
      <c r="E197" s="92" t="str">
        <f>IF($B197="","",INDEX(Consolidated!$B:$B,$M197))</f>
        <v/>
      </c>
      <c r="F197" s="93" t="str">
        <f>IF($B197="","",INDEX(Consolidated!$H:$H,$M197))</f>
        <v/>
      </c>
      <c r="G197" s="92" t="str">
        <f>IF($B197="","",IF(INDEX(Consolidated!$D:$D,$M197)=1,"Đã cắt","Chưa cắt"))</f>
        <v/>
      </c>
      <c r="H197" s="92" t="str">
        <f>IF($B197="","",INDEX(Consolidated!$J:$J,$M197))</f>
        <v/>
      </c>
      <c r="I197" s="93" t="str">
        <f>IF($B197="","",INDEX(Consolidated!$M:$M,$M197))</f>
        <v/>
      </c>
      <c r="J197" s="93" t="str">
        <f>IF($B197="","",INDEX(Consolidated!$O:$O,$M197))</f>
        <v/>
      </c>
      <c r="K197" s="93" t="str">
        <f>IF($B197="","",INDEX(Consolidated!$Q:$Q,$M197))</f>
        <v/>
      </c>
      <c r="L197" s="93" t="str">
        <f>IF($B197="","",INDEX(Consolidated!$T:$T,$M197))</f>
        <v/>
      </c>
      <c r="M197" s="94" t="str">
        <f>IF($B197="","",MATCH($B197,Room_Calc!$E$2:$E$3000,0)+1)</f>
        <v/>
      </c>
    </row>
    <row r="198" spans="2:13">
      <c r="B198" s="92" t="str">
        <f>IF(ROWS($B$24:B198)&lt;=$D$11,ROWS($B$24:B198),"")</f>
        <v/>
      </c>
      <c r="C198" s="92" t="str">
        <f>IF($B198="","",INDEX(Consolidated!$A:$A,$M198))</f>
        <v/>
      </c>
      <c r="D198" s="93" t="str">
        <f>IF($B198="","",INDEX(Consolidated!$C:$C,$M198))</f>
        <v/>
      </c>
      <c r="E198" s="92" t="str">
        <f>IF($B198="","",INDEX(Consolidated!$B:$B,$M198))</f>
        <v/>
      </c>
      <c r="F198" s="93" t="str">
        <f>IF($B198="","",INDEX(Consolidated!$H:$H,$M198))</f>
        <v/>
      </c>
      <c r="G198" s="92" t="str">
        <f>IF($B198="","",IF(INDEX(Consolidated!$D:$D,$M198)=1,"Đã cắt","Chưa cắt"))</f>
        <v/>
      </c>
      <c r="H198" s="92" t="str">
        <f>IF($B198="","",INDEX(Consolidated!$J:$J,$M198))</f>
        <v/>
      </c>
      <c r="I198" s="93" t="str">
        <f>IF($B198="","",INDEX(Consolidated!$M:$M,$M198))</f>
        <v/>
      </c>
      <c r="J198" s="93" t="str">
        <f>IF($B198="","",INDEX(Consolidated!$O:$O,$M198))</f>
        <v/>
      </c>
      <c r="K198" s="93" t="str">
        <f>IF($B198="","",INDEX(Consolidated!$Q:$Q,$M198))</f>
        <v/>
      </c>
      <c r="L198" s="93" t="str">
        <f>IF($B198="","",INDEX(Consolidated!$T:$T,$M198))</f>
        <v/>
      </c>
      <c r="M198" s="94" t="str">
        <f>IF($B198="","",MATCH($B198,Room_Calc!$E$2:$E$3000,0)+1)</f>
        <v/>
      </c>
    </row>
    <row r="199" spans="2:13">
      <c r="B199" s="92" t="str">
        <f>IF(ROWS($B$24:B199)&lt;=$D$11,ROWS($B$24:B199),"")</f>
        <v/>
      </c>
      <c r="C199" s="92" t="str">
        <f>IF($B199="","",INDEX(Consolidated!$A:$A,$M199))</f>
        <v/>
      </c>
      <c r="D199" s="93" t="str">
        <f>IF($B199="","",INDEX(Consolidated!$C:$C,$M199))</f>
        <v/>
      </c>
      <c r="E199" s="92" t="str">
        <f>IF($B199="","",INDEX(Consolidated!$B:$B,$M199))</f>
        <v/>
      </c>
      <c r="F199" s="93" t="str">
        <f>IF($B199="","",INDEX(Consolidated!$H:$H,$M199))</f>
        <v/>
      </c>
      <c r="G199" s="92" t="str">
        <f>IF($B199="","",IF(INDEX(Consolidated!$D:$D,$M199)=1,"Đã cắt","Chưa cắt"))</f>
        <v/>
      </c>
      <c r="H199" s="92" t="str">
        <f>IF($B199="","",INDEX(Consolidated!$J:$J,$M199))</f>
        <v/>
      </c>
      <c r="I199" s="93" t="str">
        <f>IF($B199="","",INDEX(Consolidated!$M:$M,$M199))</f>
        <v/>
      </c>
      <c r="J199" s="93" t="str">
        <f>IF($B199="","",INDEX(Consolidated!$O:$O,$M199))</f>
        <v/>
      </c>
      <c r="K199" s="93" t="str">
        <f>IF($B199="","",INDEX(Consolidated!$Q:$Q,$M199))</f>
        <v/>
      </c>
      <c r="L199" s="93" t="str">
        <f>IF($B199="","",INDEX(Consolidated!$T:$T,$M199))</f>
        <v/>
      </c>
      <c r="M199" s="94" t="str">
        <f>IF($B199="","",MATCH($B199,Room_Calc!$E$2:$E$3000,0)+1)</f>
        <v/>
      </c>
    </row>
    <row r="200" spans="2:13">
      <c r="B200" s="92" t="str">
        <f>IF(ROWS($B$24:B200)&lt;=$D$11,ROWS($B$24:B200),"")</f>
        <v/>
      </c>
      <c r="C200" s="92" t="str">
        <f>IF($B200="","",INDEX(Consolidated!$A:$A,$M200))</f>
        <v/>
      </c>
      <c r="D200" s="93" t="str">
        <f>IF($B200="","",INDEX(Consolidated!$C:$C,$M200))</f>
        <v/>
      </c>
      <c r="E200" s="92" t="str">
        <f>IF($B200="","",INDEX(Consolidated!$B:$B,$M200))</f>
        <v/>
      </c>
      <c r="F200" s="93" t="str">
        <f>IF($B200="","",INDEX(Consolidated!$H:$H,$M200))</f>
        <v/>
      </c>
      <c r="G200" s="92" t="str">
        <f>IF($B200="","",IF(INDEX(Consolidated!$D:$D,$M200)=1,"Đã cắt","Chưa cắt"))</f>
        <v/>
      </c>
      <c r="H200" s="92" t="str">
        <f>IF($B200="","",INDEX(Consolidated!$J:$J,$M200))</f>
        <v/>
      </c>
      <c r="I200" s="93" t="str">
        <f>IF($B200="","",INDEX(Consolidated!$M:$M,$M200))</f>
        <v/>
      </c>
      <c r="J200" s="93" t="str">
        <f>IF($B200="","",INDEX(Consolidated!$O:$O,$M200))</f>
        <v/>
      </c>
      <c r="K200" s="93" t="str">
        <f>IF($B200="","",INDEX(Consolidated!$Q:$Q,$M200))</f>
        <v/>
      </c>
      <c r="L200" s="93" t="str">
        <f>IF($B200="","",INDEX(Consolidated!$T:$T,$M200))</f>
        <v/>
      </c>
      <c r="M200" s="94" t="str">
        <f>IF($B200="","",MATCH($B200,Room_Calc!$E$2:$E$3000,0)+1)</f>
        <v/>
      </c>
    </row>
    <row r="201" spans="2:13">
      <c r="B201" s="92" t="str">
        <f>IF(ROWS($B$24:B201)&lt;=$D$11,ROWS($B$24:B201),"")</f>
        <v/>
      </c>
      <c r="C201" s="92" t="str">
        <f>IF($B201="","",INDEX(Consolidated!$A:$A,$M201))</f>
        <v/>
      </c>
      <c r="D201" s="93" t="str">
        <f>IF($B201="","",INDEX(Consolidated!$C:$C,$M201))</f>
        <v/>
      </c>
      <c r="E201" s="92" t="str">
        <f>IF($B201="","",INDEX(Consolidated!$B:$B,$M201))</f>
        <v/>
      </c>
      <c r="F201" s="93" t="str">
        <f>IF($B201="","",INDEX(Consolidated!$H:$H,$M201))</f>
        <v/>
      </c>
      <c r="G201" s="92" t="str">
        <f>IF($B201="","",IF(INDEX(Consolidated!$D:$D,$M201)=1,"Đã cắt","Chưa cắt"))</f>
        <v/>
      </c>
      <c r="H201" s="92" t="str">
        <f>IF($B201="","",INDEX(Consolidated!$J:$J,$M201))</f>
        <v/>
      </c>
      <c r="I201" s="93" t="str">
        <f>IF($B201="","",INDEX(Consolidated!$M:$M,$M201))</f>
        <v/>
      </c>
      <c r="J201" s="93" t="str">
        <f>IF($B201="","",INDEX(Consolidated!$O:$O,$M201))</f>
        <v/>
      </c>
      <c r="K201" s="93" t="str">
        <f>IF($B201="","",INDEX(Consolidated!$Q:$Q,$M201))</f>
        <v/>
      </c>
      <c r="L201" s="93" t="str">
        <f>IF($B201="","",INDEX(Consolidated!$T:$T,$M201))</f>
        <v/>
      </c>
      <c r="M201" s="94" t="str">
        <f>IF($B201="","",MATCH($B201,Room_Calc!$E$2:$E$3000,0)+1)</f>
        <v/>
      </c>
    </row>
    <row r="202" spans="2:13">
      <c r="B202" s="92" t="str">
        <f>IF(ROWS($B$24:B202)&lt;=$D$11,ROWS($B$24:B202),"")</f>
        <v/>
      </c>
      <c r="C202" s="92" t="str">
        <f>IF($B202="","",INDEX(Consolidated!$A:$A,$M202))</f>
        <v/>
      </c>
      <c r="D202" s="93" t="str">
        <f>IF($B202="","",INDEX(Consolidated!$C:$C,$M202))</f>
        <v/>
      </c>
      <c r="E202" s="92" t="str">
        <f>IF($B202="","",INDEX(Consolidated!$B:$B,$M202))</f>
        <v/>
      </c>
      <c r="F202" s="93" t="str">
        <f>IF($B202="","",INDEX(Consolidated!$H:$H,$M202))</f>
        <v/>
      </c>
      <c r="G202" s="92" t="str">
        <f>IF($B202="","",IF(INDEX(Consolidated!$D:$D,$M202)=1,"Đã cắt","Chưa cắt"))</f>
        <v/>
      </c>
      <c r="H202" s="92" t="str">
        <f>IF($B202="","",INDEX(Consolidated!$J:$J,$M202))</f>
        <v/>
      </c>
      <c r="I202" s="93" t="str">
        <f>IF($B202="","",INDEX(Consolidated!$M:$M,$M202))</f>
        <v/>
      </c>
      <c r="J202" s="93" t="str">
        <f>IF($B202="","",INDEX(Consolidated!$O:$O,$M202))</f>
        <v/>
      </c>
      <c r="K202" s="93" t="str">
        <f>IF($B202="","",INDEX(Consolidated!$Q:$Q,$M202))</f>
        <v/>
      </c>
      <c r="L202" s="93" t="str">
        <f>IF($B202="","",INDEX(Consolidated!$T:$T,$M202))</f>
        <v/>
      </c>
      <c r="M202" s="94" t="str">
        <f>IF($B202="","",MATCH($B202,Room_Calc!$E$2:$E$3000,0)+1)</f>
        <v/>
      </c>
    </row>
    <row r="203" spans="2:13">
      <c r="B203" s="92" t="str">
        <f>IF(ROWS($B$24:B203)&lt;=$D$11,ROWS($B$24:B203),"")</f>
        <v/>
      </c>
      <c r="C203" s="92" t="str">
        <f>IF($B203="","",INDEX(Consolidated!$A:$A,$M203))</f>
        <v/>
      </c>
      <c r="D203" s="93" t="str">
        <f>IF($B203="","",INDEX(Consolidated!$C:$C,$M203))</f>
        <v/>
      </c>
      <c r="E203" s="92" t="str">
        <f>IF($B203="","",INDEX(Consolidated!$B:$B,$M203))</f>
        <v/>
      </c>
      <c r="F203" s="93" t="str">
        <f>IF($B203="","",INDEX(Consolidated!$H:$H,$M203))</f>
        <v/>
      </c>
      <c r="G203" s="92" t="str">
        <f>IF($B203="","",IF(INDEX(Consolidated!$D:$D,$M203)=1,"Đã cắt","Chưa cắt"))</f>
        <v/>
      </c>
      <c r="H203" s="92" t="str">
        <f>IF($B203="","",INDEX(Consolidated!$J:$J,$M203))</f>
        <v/>
      </c>
      <c r="I203" s="93" t="str">
        <f>IF($B203="","",INDEX(Consolidated!$M:$M,$M203))</f>
        <v/>
      </c>
      <c r="J203" s="93" t="str">
        <f>IF($B203="","",INDEX(Consolidated!$O:$O,$M203))</f>
        <v/>
      </c>
      <c r="K203" s="93" t="str">
        <f>IF($B203="","",INDEX(Consolidated!$Q:$Q,$M203))</f>
        <v/>
      </c>
      <c r="L203" s="93" t="str">
        <f>IF($B203="","",INDEX(Consolidated!$T:$T,$M203))</f>
        <v/>
      </c>
      <c r="M203" s="94" t="str">
        <f>IF($B203="","",MATCH($B203,Room_Calc!$E$2:$E$3000,0)+1)</f>
        <v/>
      </c>
    </row>
    <row r="204" spans="2:13">
      <c r="B204" s="92" t="str">
        <f>IF(ROWS($B$24:B204)&lt;=$D$11,ROWS($B$24:B204),"")</f>
        <v/>
      </c>
      <c r="C204" s="92" t="str">
        <f>IF($B204="","",INDEX(Consolidated!$A:$A,$M204))</f>
        <v/>
      </c>
      <c r="D204" s="93" t="str">
        <f>IF($B204="","",INDEX(Consolidated!$C:$C,$M204))</f>
        <v/>
      </c>
      <c r="E204" s="92" t="str">
        <f>IF($B204="","",INDEX(Consolidated!$B:$B,$M204))</f>
        <v/>
      </c>
      <c r="F204" s="93" t="str">
        <f>IF($B204="","",INDEX(Consolidated!$H:$H,$M204))</f>
        <v/>
      </c>
      <c r="G204" s="92" t="str">
        <f>IF($B204="","",IF(INDEX(Consolidated!$D:$D,$M204)=1,"Đã cắt","Chưa cắt"))</f>
        <v/>
      </c>
      <c r="H204" s="92" t="str">
        <f>IF($B204="","",INDEX(Consolidated!$J:$J,$M204))</f>
        <v/>
      </c>
      <c r="I204" s="93" t="str">
        <f>IF($B204="","",INDEX(Consolidated!$M:$M,$M204))</f>
        <v/>
      </c>
      <c r="J204" s="93" t="str">
        <f>IF($B204="","",INDEX(Consolidated!$O:$O,$M204))</f>
        <v/>
      </c>
      <c r="K204" s="93" t="str">
        <f>IF($B204="","",INDEX(Consolidated!$Q:$Q,$M204))</f>
        <v/>
      </c>
      <c r="L204" s="93" t="str">
        <f>IF($B204="","",INDEX(Consolidated!$T:$T,$M204))</f>
        <v/>
      </c>
      <c r="M204" s="94" t="str">
        <f>IF($B204="","",MATCH($B204,Room_Calc!$E$2:$E$3000,0)+1)</f>
        <v/>
      </c>
    </row>
    <row r="205" spans="2:13">
      <c r="B205" s="92" t="str">
        <f>IF(ROWS($B$24:B205)&lt;=$D$11,ROWS($B$24:B205),"")</f>
        <v/>
      </c>
      <c r="C205" s="92" t="str">
        <f>IF($B205="","",INDEX(Consolidated!$A:$A,$M205))</f>
        <v/>
      </c>
      <c r="D205" s="93" t="str">
        <f>IF($B205="","",INDEX(Consolidated!$C:$C,$M205))</f>
        <v/>
      </c>
      <c r="E205" s="92" t="str">
        <f>IF($B205="","",INDEX(Consolidated!$B:$B,$M205))</f>
        <v/>
      </c>
      <c r="F205" s="93" t="str">
        <f>IF($B205="","",INDEX(Consolidated!$H:$H,$M205))</f>
        <v/>
      </c>
      <c r="G205" s="92" t="str">
        <f>IF($B205="","",IF(INDEX(Consolidated!$D:$D,$M205)=1,"Đã cắt","Chưa cắt"))</f>
        <v/>
      </c>
      <c r="H205" s="92" t="str">
        <f>IF($B205="","",INDEX(Consolidated!$J:$J,$M205))</f>
        <v/>
      </c>
      <c r="I205" s="93" t="str">
        <f>IF($B205="","",INDEX(Consolidated!$M:$M,$M205))</f>
        <v/>
      </c>
      <c r="J205" s="93" t="str">
        <f>IF($B205="","",INDEX(Consolidated!$O:$O,$M205))</f>
        <v/>
      </c>
      <c r="K205" s="93" t="str">
        <f>IF($B205="","",INDEX(Consolidated!$Q:$Q,$M205))</f>
        <v/>
      </c>
      <c r="L205" s="93" t="str">
        <f>IF($B205="","",INDEX(Consolidated!$T:$T,$M205))</f>
        <v/>
      </c>
      <c r="M205" s="94" t="str">
        <f>IF($B205="","",MATCH($B205,Room_Calc!$E$2:$E$3000,0)+1)</f>
        <v/>
      </c>
    </row>
    <row r="206" spans="2:13">
      <c r="B206" s="92" t="str">
        <f>IF(ROWS($B$24:B206)&lt;=$D$11,ROWS($B$24:B206),"")</f>
        <v/>
      </c>
      <c r="C206" s="92" t="str">
        <f>IF($B206="","",INDEX(Consolidated!$A:$A,$M206))</f>
        <v/>
      </c>
      <c r="D206" s="93" t="str">
        <f>IF($B206="","",INDEX(Consolidated!$C:$C,$M206))</f>
        <v/>
      </c>
      <c r="E206" s="92" t="str">
        <f>IF($B206="","",INDEX(Consolidated!$B:$B,$M206))</f>
        <v/>
      </c>
      <c r="F206" s="93" t="str">
        <f>IF($B206="","",INDEX(Consolidated!$H:$H,$M206))</f>
        <v/>
      </c>
      <c r="G206" s="92" t="str">
        <f>IF($B206="","",IF(INDEX(Consolidated!$D:$D,$M206)=1,"Đã cắt","Chưa cắt"))</f>
        <v/>
      </c>
      <c r="H206" s="92" t="str">
        <f>IF($B206="","",INDEX(Consolidated!$J:$J,$M206))</f>
        <v/>
      </c>
      <c r="I206" s="93" t="str">
        <f>IF($B206="","",INDEX(Consolidated!$M:$M,$M206))</f>
        <v/>
      </c>
      <c r="J206" s="93" t="str">
        <f>IF($B206="","",INDEX(Consolidated!$O:$O,$M206))</f>
        <v/>
      </c>
      <c r="K206" s="93" t="str">
        <f>IF($B206="","",INDEX(Consolidated!$Q:$Q,$M206))</f>
        <v/>
      </c>
      <c r="L206" s="93" t="str">
        <f>IF($B206="","",INDEX(Consolidated!$T:$T,$M206))</f>
        <v/>
      </c>
      <c r="M206" s="94" t="str">
        <f>IF($B206="","",MATCH($B206,Room_Calc!$E$2:$E$3000,0)+1)</f>
        <v/>
      </c>
    </row>
    <row r="207" spans="2:13">
      <c r="B207" s="92" t="str">
        <f>IF(ROWS($B$24:B207)&lt;=$D$11,ROWS($B$24:B207),"")</f>
        <v/>
      </c>
      <c r="C207" s="92" t="str">
        <f>IF($B207="","",INDEX(Consolidated!$A:$A,$M207))</f>
        <v/>
      </c>
      <c r="D207" s="93" t="str">
        <f>IF($B207="","",INDEX(Consolidated!$C:$C,$M207))</f>
        <v/>
      </c>
      <c r="E207" s="92" t="str">
        <f>IF($B207="","",INDEX(Consolidated!$B:$B,$M207))</f>
        <v/>
      </c>
      <c r="F207" s="93" t="str">
        <f>IF($B207="","",INDEX(Consolidated!$H:$H,$M207))</f>
        <v/>
      </c>
      <c r="G207" s="92" t="str">
        <f>IF($B207="","",IF(INDEX(Consolidated!$D:$D,$M207)=1,"Đã cắt","Chưa cắt"))</f>
        <v/>
      </c>
      <c r="H207" s="92" t="str">
        <f>IF($B207="","",INDEX(Consolidated!$J:$J,$M207))</f>
        <v/>
      </c>
      <c r="I207" s="93" t="str">
        <f>IF($B207="","",INDEX(Consolidated!$M:$M,$M207))</f>
        <v/>
      </c>
      <c r="J207" s="93" t="str">
        <f>IF($B207="","",INDEX(Consolidated!$O:$O,$M207))</f>
        <v/>
      </c>
      <c r="K207" s="93" t="str">
        <f>IF($B207="","",INDEX(Consolidated!$Q:$Q,$M207))</f>
        <v/>
      </c>
      <c r="L207" s="93" t="str">
        <f>IF($B207="","",INDEX(Consolidated!$T:$T,$M207))</f>
        <v/>
      </c>
      <c r="M207" s="94" t="str">
        <f>IF($B207="","",MATCH($B207,Room_Calc!$E$2:$E$3000,0)+1)</f>
        <v/>
      </c>
    </row>
    <row r="208" spans="2:13">
      <c r="B208" s="92" t="str">
        <f>IF(ROWS($B$24:B208)&lt;=$D$11,ROWS($B$24:B208),"")</f>
        <v/>
      </c>
      <c r="C208" s="92" t="str">
        <f>IF($B208="","",INDEX(Consolidated!$A:$A,$M208))</f>
        <v/>
      </c>
      <c r="D208" s="93" t="str">
        <f>IF($B208="","",INDEX(Consolidated!$C:$C,$M208))</f>
        <v/>
      </c>
      <c r="E208" s="92" t="str">
        <f>IF($B208="","",INDEX(Consolidated!$B:$B,$M208))</f>
        <v/>
      </c>
      <c r="F208" s="93" t="str">
        <f>IF($B208="","",INDEX(Consolidated!$H:$H,$M208))</f>
        <v/>
      </c>
      <c r="G208" s="92" t="str">
        <f>IF($B208="","",IF(INDEX(Consolidated!$D:$D,$M208)=1,"Đã cắt","Chưa cắt"))</f>
        <v/>
      </c>
      <c r="H208" s="92" t="str">
        <f>IF($B208="","",INDEX(Consolidated!$J:$J,$M208))</f>
        <v/>
      </c>
      <c r="I208" s="93" t="str">
        <f>IF($B208="","",INDEX(Consolidated!$M:$M,$M208))</f>
        <v/>
      </c>
      <c r="J208" s="93" t="str">
        <f>IF($B208="","",INDEX(Consolidated!$O:$O,$M208))</f>
        <v/>
      </c>
      <c r="K208" s="93" t="str">
        <f>IF($B208="","",INDEX(Consolidated!$Q:$Q,$M208))</f>
        <v/>
      </c>
      <c r="L208" s="93" t="str">
        <f>IF($B208="","",INDEX(Consolidated!$T:$T,$M208))</f>
        <v/>
      </c>
      <c r="M208" s="94" t="str">
        <f>IF($B208="","",MATCH($B208,Room_Calc!$E$2:$E$3000,0)+1)</f>
        <v/>
      </c>
    </row>
    <row r="209" spans="2:13">
      <c r="B209" s="92" t="str">
        <f>IF(ROWS($B$24:B209)&lt;=$D$11,ROWS($B$24:B209),"")</f>
        <v/>
      </c>
      <c r="C209" s="92" t="str">
        <f>IF($B209="","",INDEX(Consolidated!$A:$A,$M209))</f>
        <v/>
      </c>
      <c r="D209" s="93" t="str">
        <f>IF($B209="","",INDEX(Consolidated!$C:$C,$M209))</f>
        <v/>
      </c>
      <c r="E209" s="92" t="str">
        <f>IF($B209="","",INDEX(Consolidated!$B:$B,$M209))</f>
        <v/>
      </c>
      <c r="F209" s="93" t="str">
        <f>IF($B209="","",INDEX(Consolidated!$H:$H,$M209))</f>
        <v/>
      </c>
      <c r="G209" s="92" t="str">
        <f>IF($B209="","",IF(INDEX(Consolidated!$D:$D,$M209)=1,"Đã cắt","Chưa cắt"))</f>
        <v/>
      </c>
      <c r="H209" s="92" t="str">
        <f>IF($B209="","",INDEX(Consolidated!$J:$J,$M209))</f>
        <v/>
      </c>
      <c r="I209" s="93" t="str">
        <f>IF($B209="","",INDEX(Consolidated!$M:$M,$M209))</f>
        <v/>
      </c>
      <c r="J209" s="93" t="str">
        <f>IF($B209="","",INDEX(Consolidated!$O:$O,$M209))</f>
        <v/>
      </c>
      <c r="K209" s="93" t="str">
        <f>IF($B209="","",INDEX(Consolidated!$Q:$Q,$M209))</f>
        <v/>
      </c>
      <c r="L209" s="93" t="str">
        <f>IF($B209="","",INDEX(Consolidated!$T:$T,$M209))</f>
        <v/>
      </c>
      <c r="M209" s="94" t="str">
        <f>IF($B209="","",MATCH($B209,Room_Calc!$E$2:$E$3000,0)+1)</f>
        <v/>
      </c>
    </row>
    <row r="210" spans="2:13">
      <c r="B210" s="92" t="str">
        <f>IF(ROWS($B$24:B210)&lt;=$D$11,ROWS($B$24:B210),"")</f>
        <v/>
      </c>
      <c r="C210" s="92" t="str">
        <f>IF($B210="","",INDEX(Consolidated!$A:$A,$M210))</f>
        <v/>
      </c>
      <c r="D210" s="93" t="str">
        <f>IF($B210="","",INDEX(Consolidated!$C:$C,$M210))</f>
        <v/>
      </c>
      <c r="E210" s="92" t="str">
        <f>IF($B210="","",INDEX(Consolidated!$B:$B,$M210))</f>
        <v/>
      </c>
      <c r="F210" s="93" t="str">
        <f>IF($B210="","",INDEX(Consolidated!$H:$H,$M210))</f>
        <v/>
      </c>
      <c r="G210" s="92" t="str">
        <f>IF($B210="","",IF(INDEX(Consolidated!$D:$D,$M210)=1,"Đã cắt","Chưa cắt"))</f>
        <v/>
      </c>
      <c r="H210" s="92" t="str">
        <f>IF($B210="","",INDEX(Consolidated!$J:$J,$M210))</f>
        <v/>
      </c>
      <c r="I210" s="93" t="str">
        <f>IF($B210="","",INDEX(Consolidated!$M:$M,$M210))</f>
        <v/>
      </c>
      <c r="J210" s="93" t="str">
        <f>IF($B210="","",INDEX(Consolidated!$O:$O,$M210))</f>
        <v/>
      </c>
      <c r="K210" s="93" t="str">
        <f>IF($B210="","",INDEX(Consolidated!$Q:$Q,$M210))</f>
        <v/>
      </c>
      <c r="L210" s="93" t="str">
        <f>IF($B210="","",INDEX(Consolidated!$T:$T,$M210))</f>
        <v/>
      </c>
      <c r="M210" s="94" t="str">
        <f>IF($B210="","",MATCH($B210,Room_Calc!$E$2:$E$3000,0)+1)</f>
        <v/>
      </c>
    </row>
    <row r="211" spans="2:13">
      <c r="B211" s="92" t="str">
        <f>IF(ROWS($B$24:B211)&lt;=$D$11,ROWS($B$24:B211),"")</f>
        <v/>
      </c>
      <c r="C211" s="92" t="str">
        <f>IF($B211="","",INDEX(Consolidated!$A:$A,$M211))</f>
        <v/>
      </c>
      <c r="D211" s="93" t="str">
        <f>IF($B211="","",INDEX(Consolidated!$C:$C,$M211))</f>
        <v/>
      </c>
      <c r="E211" s="92" t="str">
        <f>IF($B211="","",INDEX(Consolidated!$B:$B,$M211))</f>
        <v/>
      </c>
      <c r="F211" s="93" t="str">
        <f>IF($B211="","",INDEX(Consolidated!$H:$H,$M211))</f>
        <v/>
      </c>
      <c r="G211" s="92" t="str">
        <f>IF($B211="","",IF(INDEX(Consolidated!$D:$D,$M211)=1,"Đã cắt","Chưa cắt"))</f>
        <v/>
      </c>
      <c r="H211" s="92" t="str">
        <f>IF($B211="","",INDEX(Consolidated!$J:$J,$M211))</f>
        <v/>
      </c>
      <c r="I211" s="93" t="str">
        <f>IF($B211="","",INDEX(Consolidated!$M:$M,$M211))</f>
        <v/>
      </c>
      <c r="J211" s="93" t="str">
        <f>IF($B211="","",INDEX(Consolidated!$O:$O,$M211))</f>
        <v/>
      </c>
      <c r="K211" s="93" t="str">
        <f>IF($B211="","",INDEX(Consolidated!$Q:$Q,$M211))</f>
        <v/>
      </c>
      <c r="L211" s="93" t="str">
        <f>IF($B211="","",INDEX(Consolidated!$T:$T,$M211))</f>
        <v/>
      </c>
      <c r="M211" s="94" t="str">
        <f>IF($B211="","",MATCH($B211,Room_Calc!$E$2:$E$3000,0)+1)</f>
        <v/>
      </c>
    </row>
    <row r="212" spans="2:13">
      <c r="B212" s="92" t="str">
        <f>IF(ROWS($B$24:B212)&lt;=$D$11,ROWS($B$24:B212),"")</f>
        <v/>
      </c>
      <c r="C212" s="92" t="str">
        <f>IF($B212="","",INDEX(Consolidated!$A:$A,$M212))</f>
        <v/>
      </c>
      <c r="D212" s="93" t="str">
        <f>IF($B212="","",INDEX(Consolidated!$C:$C,$M212))</f>
        <v/>
      </c>
      <c r="E212" s="92" t="str">
        <f>IF($B212="","",INDEX(Consolidated!$B:$B,$M212))</f>
        <v/>
      </c>
      <c r="F212" s="93" t="str">
        <f>IF($B212="","",INDEX(Consolidated!$H:$H,$M212))</f>
        <v/>
      </c>
      <c r="G212" s="92" t="str">
        <f>IF($B212="","",IF(INDEX(Consolidated!$D:$D,$M212)=1,"Đã cắt","Chưa cắt"))</f>
        <v/>
      </c>
      <c r="H212" s="92" t="str">
        <f>IF($B212="","",INDEX(Consolidated!$J:$J,$M212))</f>
        <v/>
      </c>
      <c r="I212" s="93" t="str">
        <f>IF($B212="","",INDEX(Consolidated!$M:$M,$M212))</f>
        <v/>
      </c>
      <c r="J212" s="93" t="str">
        <f>IF($B212="","",INDEX(Consolidated!$O:$O,$M212))</f>
        <v/>
      </c>
      <c r="K212" s="93" t="str">
        <f>IF($B212="","",INDEX(Consolidated!$Q:$Q,$M212))</f>
        <v/>
      </c>
      <c r="L212" s="93" t="str">
        <f>IF($B212="","",INDEX(Consolidated!$T:$T,$M212))</f>
        <v/>
      </c>
      <c r="M212" s="94" t="str">
        <f>IF($B212="","",MATCH($B212,Room_Calc!$E$2:$E$3000,0)+1)</f>
        <v/>
      </c>
    </row>
    <row r="213" spans="2:13">
      <c r="B213" s="92" t="str">
        <f>IF(ROWS($B$24:B213)&lt;=$D$11,ROWS($B$24:B213),"")</f>
        <v/>
      </c>
      <c r="C213" s="92" t="str">
        <f>IF($B213="","",INDEX(Consolidated!$A:$A,$M213))</f>
        <v/>
      </c>
      <c r="D213" s="93" t="str">
        <f>IF($B213="","",INDEX(Consolidated!$C:$C,$M213))</f>
        <v/>
      </c>
      <c r="E213" s="92" t="str">
        <f>IF($B213="","",INDEX(Consolidated!$B:$B,$M213))</f>
        <v/>
      </c>
      <c r="F213" s="93" t="str">
        <f>IF($B213="","",INDEX(Consolidated!$H:$H,$M213))</f>
        <v/>
      </c>
      <c r="G213" s="92" t="str">
        <f>IF($B213="","",IF(INDEX(Consolidated!$D:$D,$M213)=1,"Đã cắt","Chưa cắt"))</f>
        <v/>
      </c>
      <c r="H213" s="92" t="str">
        <f>IF($B213="","",INDEX(Consolidated!$J:$J,$M213))</f>
        <v/>
      </c>
      <c r="I213" s="93" t="str">
        <f>IF($B213="","",INDEX(Consolidated!$M:$M,$M213))</f>
        <v/>
      </c>
      <c r="J213" s="93" t="str">
        <f>IF($B213="","",INDEX(Consolidated!$O:$O,$M213))</f>
        <v/>
      </c>
      <c r="K213" s="93" t="str">
        <f>IF($B213="","",INDEX(Consolidated!$Q:$Q,$M213))</f>
        <v/>
      </c>
      <c r="L213" s="93" t="str">
        <f>IF($B213="","",INDEX(Consolidated!$T:$T,$M213))</f>
        <v/>
      </c>
      <c r="M213" s="94" t="str">
        <f>IF($B213="","",MATCH($B213,Room_Calc!$E$2:$E$3000,0)+1)</f>
        <v/>
      </c>
    </row>
    <row r="214" spans="2:13">
      <c r="B214" s="92" t="str">
        <f>IF(ROWS($B$24:B214)&lt;=$D$11,ROWS($B$24:B214),"")</f>
        <v/>
      </c>
      <c r="C214" s="92" t="str">
        <f>IF($B214="","",INDEX(Consolidated!$A:$A,$M214))</f>
        <v/>
      </c>
      <c r="D214" s="93" t="str">
        <f>IF($B214="","",INDEX(Consolidated!$C:$C,$M214))</f>
        <v/>
      </c>
      <c r="E214" s="92" t="str">
        <f>IF($B214="","",INDEX(Consolidated!$B:$B,$M214))</f>
        <v/>
      </c>
      <c r="F214" s="93" t="str">
        <f>IF($B214="","",INDEX(Consolidated!$H:$H,$M214))</f>
        <v/>
      </c>
      <c r="G214" s="92" t="str">
        <f>IF($B214="","",IF(INDEX(Consolidated!$D:$D,$M214)=1,"Đã cắt","Chưa cắt"))</f>
        <v/>
      </c>
      <c r="H214" s="92" t="str">
        <f>IF($B214="","",INDEX(Consolidated!$J:$J,$M214))</f>
        <v/>
      </c>
      <c r="I214" s="93" t="str">
        <f>IF($B214="","",INDEX(Consolidated!$M:$M,$M214))</f>
        <v/>
      </c>
      <c r="J214" s="93" t="str">
        <f>IF($B214="","",INDEX(Consolidated!$O:$O,$M214))</f>
        <v/>
      </c>
      <c r="K214" s="93" t="str">
        <f>IF($B214="","",INDEX(Consolidated!$Q:$Q,$M214))</f>
        <v/>
      </c>
      <c r="L214" s="93" t="str">
        <f>IF($B214="","",INDEX(Consolidated!$T:$T,$M214))</f>
        <v/>
      </c>
      <c r="M214" s="94" t="str">
        <f>IF($B214="","",MATCH($B214,Room_Calc!$E$2:$E$3000,0)+1)</f>
        <v/>
      </c>
    </row>
    <row r="215" spans="2:13">
      <c r="B215" s="92" t="str">
        <f>IF(ROWS($B$24:B215)&lt;=$D$11,ROWS($B$24:B215),"")</f>
        <v/>
      </c>
      <c r="C215" s="92" t="str">
        <f>IF($B215="","",INDEX(Consolidated!$A:$A,$M215))</f>
        <v/>
      </c>
      <c r="D215" s="93" t="str">
        <f>IF($B215="","",INDEX(Consolidated!$C:$C,$M215))</f>
        <v/>
      </c>
      <c r="E215" s="92" t="str">
        <f>IF($B215="","",INDEX(Consolidated!$B:$B,$M215))</f>
        <v/>
      </c>
      <c r="F215" s="93" t="str">
        <f>IF($B215="","",INDEX(Consolidated!$H:$H,$M215))</f>
        <v/>
      </c>
      <c r="G215" s="92" t="str">
        <f>IF($B215="","",IF(INDEX(Consolidated!$D:$D,$M215)=1,"Đã cắt","Chưa cắt"))</f>
        <v/>
      </c>
      <c r="H215" s="92" t="str">
        <f>IF($B215="","",INDEX(Consolidated!$J:$J,$M215))</f>
        <v/>
      </c>
      <c r="I215" s="93" t="str">
        <f>IF($B215="","",INDEX(Consolidated!$M:$M,$M215))</f>
        <v/>
      </c>
      <c r="J215" s="93" t="str">
        <f>IF($B215="","",INDEX(Consolidated!$O:$O,$M215))</f>
        <v/>
      </c>
      <c r="K215" s="93" t="str">
        <f>IF($B215="","",INDEX(Consolidated!$Q:$Q,$M215))</f>
        <v/>
      </c>
      <c r="L215" s="93" t="str">
        <f>IF($B215="","",INDEX(Consolidated!$T:$T,$M215))</f>
        <v/>
      </c>
      <c r="M215" s="94" t="str">
        <f>IF($B215="","",MATCH($B215,Room_Calc!$E$2:$E$3000,0)+1)</f>
        <v/>
      </c>
    </row>
    <row r="216" spans="2:13">
      <c r="B216" s="92" t="str">
        <f>IF(ROWS($B$24:B216)&lt;=$D$11,ROWS($B$24:B216),"")</f>
        <v/>
      </c>
      <c r="C216" s="92" t="str">
        <f>IF($B216="","",INDEX(Consolidated!$A:$A,$M216))</f>
        <v/>
      </c>
      <c r="D216" s="93" t="str">
        <f>IF($B216="","",INDEX(Consolidated!$C:$C,$M216))</f>
        <v/>
      </c>
      <c r="E216" s="92" t="str">
        <f>IF($B216="","",INDEX(Consolidated!$B:$B,$M216))</f>
        <v/>
      </c>
      <c r="F216" s="93" t="str">
        <f>IF($B216="","",INDEX(Consolidated!$H:$H,$M216))</f>
        <v/>
      </c>
      <c r="G216" s="92" t="str">
        <f>IF($B216="","",IF(INDEX(Consolidated!$D:$D,$M216)=1,"Đã cắt","Chưa cắt"))</f>
        <v/>
      </c>
      <c r="H216" s="92" t="str">
        <f>IF($B216="","",INDEX(Consolidated!$J:$J,$M216))</f>
        <v/>
      </c>
      <c r="I216" s="93" t="str">
        <f>IF($B216="","",INDEX(Consolidated!$M:$M,$M216))</f>
        <v/>
      </c>
      <c r="J216" s="93" t="str">
        <f>IF($B216="","",INDEX(Consolidated!$O:$O,$M216))</f>
        <v/>
      </c>
      <c r="K216" s="93" t="str">
        <f>IF($B216="","",INDEX(Consolidated!$Q:$Q,$M216))</f>
        <v/>
      </c>
      <c r="L216" s="93" t="str">
        <f>IF($B216="","",INDEX(Consolidated!$T:$T,$M216))</f>
        <v/>
      </c>
      <c r="M216" s="94" t="str">
        <f>IF($B216="","",MATCH($B216,Room_Calc!$E$2:$E$3000,0)+1)</f>
        <v/>
      </c>
    </row>
    <row r="217" spans="2:13">
      <c r="B217" s="92" t="str">
        <f>IF(ROWS($B$24:B217)&lt;=$D$11,ROWS($B$24:B217),"")</f>
        <v/>
      </c>
      <c r="C217" s="92" t="str">
        <f>IF($B217="","",INDEX(Consolidated!$A:$A,$M217))</f>
        <v/>
      </c>
      <c r="D217" s="93" t="str">
        <f>IF($B217="","",INDEX(Consolidated!$C:$C,$M217))</f>
        <v/>
      </c>
      <c r="E217" s="92" t="str">
        <f>IF($B217="","",INDEX(Consolidated!$B:$B,$M217))</f>
        <v/>
      </c>
      <c r="F217" s="93" t="str">
        <f>IF($B217="","",INDEX(Consolidated!$H:$H,$M217))</f>
        <v/>
      </c>
      <c r="G217" s="92" t="str">
        <f>IF($B217="","",IF(INDEX(Consolidated!$D:$D,$M217)=1,"Đã cắt","Chưa cắt"))</f>
        <v/>
      </c>
      <c r="H217" s="92" t="str">
        <f>IF($B217="","",INDEX(Consolidated!$J:$J,$M217))</f>
        <v/>
      </c>
      <c r="I217" s="93" t="str">
        <f>IF($B217="","",INDEX(Consolidated!$M:$M,$M217))</f>
        <v/>
      </c>
      <c r="J217" s="93" t="str">
        <f>IF($B217="","",INDEX(Consolidated!$O:$O,$M217))</f>
        <v/>
      </c>
      <c r="K217" s="93" t="str">
        <f>IF($B217="","",INDEX(Consolidated!$Q:$Q,$M217))</f>
        <v/>
      </c>
      <c r="L217" s="93" t="str">
        <f>IF($B217="","",INDEX(Consolidated!$T:$T,$M217))</f>
        <v/>
      </c>
      <c r="M217" s="94" t="str">
        <f>IF($B217="","",MATCH($B217,Room_Calc!$E$2:$E$3000,0)+1)</f>
        <v/>
      </c>
    </row>
    <row r="218" spans="2:13">
      <c r="B218" s="92" t="str">
        <f>IF(ROWS($B$24:B218)&lt;=$D$11,ROWS($B$24:B218),"")</f>
        <v/>
      </c>
      <c r="C218" s="92" t="str">
        <f>IF($B218="","",INDEX(Consolidated!$A:$A,$M218))</f>
        <v/>
      </c>
      <c r="D218" s="93" t="str">
        <f>IF($B218="","",INDEX(Consolidated!$C:$C,$M218))</f>
        <v/>
      </c>
      <c r="E218" s="92" t="str">
        <f>IF($B218="","",INDEX(Consolidated!$B:$B,$M218))</f>
        <v/>
      </c>
      <c r="F218" s="93" t="str">
        <f>IF($B218="","",INDEX(Consolidated!$H:$H,$M218))</f>
        <v/>
      </c>
      <c r="G218" s="92" t="str">
        <f>IF($B218="","",IF(INDEX(Consolidated!$D:$D,$M218)=1,"Đã cắt","Chưa cắt"))</f>
        <v/>
      </c>
      <c r="H218" s="92" t="str">
        <f>IF($B218="","",INDEX(Consolidated!$J:$J,$M218))</f>
        <v/>
      </c>
      <c r="I218" s="93" t="str">
        <f>IF($B218="","",INDEX(Consolidated!$M:$M,$M218))</f>
        <v/>
      </c>
      <c r="J218" s="93" t="str">
        <f>IF($B218="","",INDEX(Consolidated!$O:$O,$M218))</f>
        <v/>
      </c>
      <c r="K218" s="93" t="str">
        <f>IF($B218="","",INDEX(Consolidated!$Q:$Q,$M218))</f>
        <v/>
      </c>
      <c r="L218" s="93" t="str">
        <f>IF($B218="","",INDEX(Consolidated!$T:$T,$M218))</f>
        <v/>
      </c>
      <c r="M218" s="94" t="str">
        <f>IF($B218="","",MATCH($B218,Room_Calc!$E$2:$E$3000,0)+1)</f>
        <v/>
      </c>
    </row>
    <row r="219" spans="2:13">
      <c r="B219" s="92" t="str">
        <f>IF(ROWS($B$24:B219)&lt;=$D$11,ROWS($B$24:B219),"")</f>
        <v/>
      </c>
      <c r="C219" s="92" t="str">
        <f>IF($B219="","",INDEX(Consolidated!$A:$A,$M219))</f>
        <v/>
      </c>
      <c r="D219" s="93" t="str">
        <f>IF($B219="","",INDEX(Consolidated!$C:$C,$M219))</f>
        <v/>
      </c>
      <c r="E219" s="92" t="str">
        <f>IF($B219="","",INDEX(Consolidated!$B:$B,$M219))</f>
        <v/>
      </c>
      <c r="F219" s="93" t="str">
        <f>IF($B219="","",INDEX(Consolidated!$H:$H,$M219))</f>
        <v/>
      </c>
      <c r="G219" s="92" t="str">
        <f>IF($B219="","",IF(INDEX(Consolidated!$D:$D,$M219)=1,"Đã cắt","Chưa cắt"))</f>
        <v/>
      </c>
      <c r="H219" s="92" t="str">
        <f>IF($B219="","",INDEX(Consolidated!$J:$J,$M219))</f>
        <v/>
      </c>
      <c r="I219" s="93" t="str">
        <f>IF($B219="","",INDEX(Consolidated!$M:$M,$M219))</f>
        <v/>
      </c>
      <c r="J219" s="93" t="str">
        <f>IF($B219="","",INDEX(Consolidated!$O:$O,$M219))</f>
        <v/>
      </c>
      <c r="K219" s="93" t="str">
        <f>IF($B219="","",INDEX(Consolidated!$Q:$Q,$M219))</f>
        <v/>
      </c>
      <c r="L219" s="93" t="str">
        <f>IF($B219="","",INDEX(Consolidated!$T:$T,$M219))</f>
        <v/>
      </c>
      <c r="M219" s="94" t="str">
        <f>IF($B219="","",MATCH($B219,Room_Calc!$E$2:$E$3000,0)+1)</f>
        <v/>
      </c>
    </row>
    <row r="220" spans="2:13">
      <c r="B220" s="92" t="str">
        <f>IF(ROWS($B$24:B220)&lt;=$D$11,ROWS($B$24:B220),"")</f>
        <v/>
      </c>
      <c r="C220" s="92" t="str">
        <f>IF($B220="","",INDEX(Consolidated!$A:$A,$M220))</f>
        <v/>
      </c>
      <c r="D220" s="93" t="str">
        <f>IF($B220="","",INDEX(Consolidated!$C:$C,$M220))</f>
        <v/>
      </c>
      <c r="E220" s="92" t="str">
        <f>IF($B220="","",INDEX(Consolidated!$B:$B,$M220))</f>
        <v/>
      </c>
      <c r="F220" s="93" t="str">
        <f>IF($B220="","",INDEX(Consolidated!$H:$H,$M220))</f>
        <v/>
      </c>
      <c r="G220" s="92" t="str">
        <f>IF($B220="","",IF(INDEX(Consolidated!$D:$D,$M220)=1,"Đã cắt","Chưa cắt"))</f>
        <v/>
      </c>
      <c r="H220" s="92" t="str">
        <f>IF($B220="","",INDEX(Consolidated!$J:$J,$M220))</f>
        <v/>
      </c>
      <c r="I220" s="93" t="str">
        <f>IF($B220="","",INDEX(Consolidated!$M:$M,$M220))</f>
        <v/>
      </c>
      <c r="J220" s="93" t="str">
        <f>IF($B220="","",INDEX(Consolidated!$O:$O,$M220))</f>
        <v/>
      </c>
      <c r="K220" s="93" t="str">
        <f>IF($B220="","",INDEX(Consolidated!$Q:$Q,$M220))</f>
        <v/>
      </c>
      <c r="L220" s="93" t="str">
        <f>IF($B220="","",INDEX(Consolidated!$T:$T,$M220))</f>
        <v/>
      </c>
      <c r="M220" s="94" t="str">
        <f>IF($B220="","",MATCH($B220,Room_Calc!$E$2:$E$3000,0)+1)</f>
        <v/>
      </c>
    </row>
    <row r="221" spans="2:13">
      <c r="B221" s="92" t="str">
        <f>IF(ROWS($B$24:B221)&lt;=$D$11,ROWS($B$24:B221),"")</f>
        <v/>
      </c>
      <c r="C221" s="92" t="str">
        <f>IF($B221="","",INDEX(Consolidated!$A:$A,$M221))</f>
        <v/>
      </c>
      <c r="D221" s="93" t="str">
        <f>IF($B221="","",INDEX(Consolidated!$C:$C,$M221))</f>
        <v/>
      </c>
      <c r="E221" s="92" t="str">
        <f>IF($B221="","",INDEX(Consolidated!$B:$B,$M221))</f>
        <v/>
      </c>
      <c r="F221" s="93" t="str">
        <f>IF($B221="","",INDEX(Consolidated!$H:$H,$M221))</f>
        <v/>
      </c>
      <c r="G221" s="92" t="str">
        <f>IF($B221="","",IF(INDEX(Consolidated!$D:$D,$M221)=1,"Đã cắt","Chưa cắt"))</f>
        <v/>
      </c>
      <c r="H221" s="92" t="str">
        <f>IF($B221="","",INDEX(Consolidated!$J:$J,$M221))</f>
        <v/>
      </c>
      <c r="I221" s="93" t="str">
        <f>IF($B221="","",INDEX(Consolidated!$M:$M,$M221))</f>
        <v/>
      </c>
      <c r="J221" s="93" t="str">
        <f>IF($B221="","",INDEX(Consolidated!$O:$O,$M221))</f>
        <v/>
      </c>
      <c r="K221" s="93" t="str">
        <f>IF($B221="","",INDEX(Consolidated!$Q:$Q,$M221))</f>
        <v/>
      </c>
      <c r="L221" s="93" t="str">
        <f>IF($B221="","",INDEX(Consolidated!$T:$T,$M221))</f>
        <v/>
      </c>
      <c r="M221" s="94" t="str">
        <f>IF($B221="","",MATCH($B221,Room_Calc!$E$2:$E$3000,0)+1)</f>
        <v/>
      </c>
    </row>
    <row r="222" spans="2:13">
      <c r="B222" s="92" t="str">
        <f>IF(ROWS($B$24:B222)&lt;=$D$11,ROWS($B$24:B222),"")</f>
        <v/>
      </c>
      <c r="C222" s="92" t="str">
        <f>IF($B222="","",INDEX(Consolidated!$A:$A,$M222))</f>
        <v/>
      </c>
      <c r="D222" s="93" t="str">
        <f>IF($B222="","",INDEX(Consolidated!$C:$C,$M222))</f>
        <v/>
      </c>
      <c r="E222" s="92" t="str">
        <f>IF($B222="","",INDEX(Consolidated!$B:$B,$M222))</f>
        <v/>
      </c>
      <c r="F222" s="93" t="str">
        <f>IF($B222="","",INDEX(Consolidated!$H:$H,$M222))</f>
        <v/>
      </c>
      <c r="G222" s="92" t="str">
        <f>IF($B222="","",IF(INDEX(Consolidated!$D:$D,$M222)=1,"Đã cắt","Chưa cắt"))</f>
        <v/>
      </c>
      <c r="H222" s="92" t="str">
        <f>IF($B222="","",INDEX(Consolidated!$J:$J,$M222))</f>
        <v/>
      </c>
      <c r="I222" s="93" t="str">
        <f>IF($B222="","",INDEX(Consolidated!$M:$M,$M222))</f>
        <v/>
      </c>
      <c r="J222" s="93" t="str">
        <f>IF($B222="","",INDEX(Consolidated!$O:$O,$M222))</f>
        <v/>
      </c>
      <c r="K222" s="93" t="str">
        <f>IF($B222="","",INDEX(Consolidated!$Q:$Q,$M222))</f>
        <v/>
      </c>
      <c r="L222" s="93" t="str">
        <f>IF($B222="","",INDEX(Consolidated!$T:$T,$M222))</f>
        <v/>
      </c>
      <c r="M222" s="94" t="str">
        <f>IF($B222="","",MATCH($B222,Room_Calc!$E$2:$E$3000,0)+1)</f>
        <v/>
      </c>
    </row>
    <row r="223" spans="2:13">
      <c r="B223" s="92" t="str">
        <f>IF(ROWS($B$24:B223)&lt;=$D$11,ROWS($B$24:B223),"")</f>
        <v/>
      </c>
      <c r="C223" s="92" t="str">
        <f>IF($B223="","",INDEX(Consolidated!$A:$A,$M223))</f>
        <v/>
      </c>
      <c r="D223" s="93" t="str">
        <f>IF($B223="","",INDEX(Consolidated!$C:$C,$M223))</f>
        <v/>
      </c>
      <c r="E223" s="92" t="str">
        <f>IF($B223="","",INDEX(Consolidated!$B:$B,$M223))</f>
        <v/>
      </c>
      <c r="F223" s="93" t="str">
        <f>IF($B223="","",INDEX(Consolidated!$H:$H,$M223))</f>
        <v/>
      </c>
      <c r="G223" s="92" t="str">
        <f>IF($B223="","",IF(INDEX(Consolidated!$D:$D,$M223)=1,"Đã cắt","Chưa cắt"))</f>
        <v/>
      </c>
      <c r="H223" s="92" t="str">
        <f>IF($B223="","",INDEX(Consolidated!$J:$J,$M223))</f>
        <v/>
      </c>
      <c r="I223" s="93" t="str">
        <f>IF($B223="","",INDEX(Consolidated!$M:$M,$M223))</f>
        <v/>
      </c>
      <c r="J223" s="93" t="str">
        <f>IF($B223="","",INDEX(Consolidated!$O:$O,$M223))</f>
        <v/>
      </c>
      <c r="K223" s="93" t="str">
        <f>IF($B223="","",INDEX(Consolidated!$Q:$Q,$M223))</f>
        <v/>
      </c>
      <c r="L223" s="93" t="str">
        <f>IF($B223="","",INDEX(Consolidated!$T:$T,$M223))</f>
        <v/>
      </c>
      <c r="M223" s="94" t="str">
        <f>IF($B223="","",MATCH($B223,Room_Calc!$E$2:$E$3000,0)+1)</f>
        <v/>
      </c>
    </row>
    <row r="224" spans="2:13">
      <c r="B224" s="92" t="str">
        <f>IF(ROWS($B$24:B224)&lt;=$D$11,ROWS($B$24:B224),"")</f>
        <v/>
      </c>
      <c r="C224" s="92" t="str">
        <f>IF($B224="","",INDEX(Consolidated!$A:$A,$M224))</f>
        <v/>
      </c>
      <c r="D224" s="93" t="str">
        <f>IF($B224="","",INDEX(Consolidated!$C:$C,$M224))</f>
        <v/>
      </c>
      <c r="E224" s="92" t="str">
        <f>IF($B224="","",INDEX(Consolidated!$B:$B,$M224))</f>
        <v/>
      </c>
      <c r="F224" s="93" t="str">
        <f>IF($B224="","",INDEX(Consolidated!$H:$H,$M224))</f>
        <v/>
      </c>
      <c r="G224" s="92" t="str">
        <f>IF($B224="","",IF(INDEX(Consolidated!$D:$D,$M224)=1,"Đã cắt","Chưa cắt"))</f>
        <v/>
      </c>
      <c r="H224" s="92" t="str">
        <f>IF($B224="","",INDEX(Consolidated!$J:$J,$M224))</f>
        <v/>
      </c>
      <c r="I224" s="93" t="str">
        <f>IF($B224="","",INDEX(Consolidated!$M:$M,$M224))</f>
        <v/>
      </c>
      <c r="J224" s="93" t="str">
        <f>IF($B224="","",INDEX(Consolidated!$O:$O,$M224))</f>
        <v/>
      </c>
      <c r="K224" s="93" t="str">
        <f>IF($B224="","",INDEX(Consolidated!$Q:$Q,$M224))</f>
        <v/>
      </c>
      <c r="L224" s="93" t="str">
        <f>IF($B224="","",INDEX(Consolidated!$T:$T,$M224))</f>
        <v/>
      </c>
      <c r="M224" s="94" t="str">
        <f>IF($B224="","",MATCH($B224,Room_Calc!$E$2:$E$3000,0)+1)</f>
        <v/>
      </c>
    </row>
    <row r="225" spans="2:13">
      <c r="B225" s="92" t="str">
        <f>IF(ROWS($B$24:B225)&lt;=$D$11,ROWS($B$24:B225),"")</f>
        <v/>
      </c>
      <c r="C225" s="92" t="str">
        <f>IF($B225="","",INDEX(Consolidated!$A:$A,$M225))</f>
        <v/>
      </c>
      <c r="D225" s="93" t="str">
        <f>IF($B225="","",INDEX(Consolidated!$C:$C,$M225))</f>
        <v/>
      </c>
      <c r="E225" s="92" t="str">
        <f>IF($B225="","",INDEX(Consolidated!$B:$B,$M225))</f>
        <v/>
      </c>
      <c r="F225" s="93" t="str">
        <f>IF($B225="","",INDEX(Consolidated!$H:$H,$M225))</f>
        <v/>
      </c>
      <c r="G225" s="92" t="str">
        <f>IF($B225="","",IF(INDEX(Consolidated!$D:$D,$M225)=1,"Đã cắt","Chưa cắt"))</f>
        <v/>
      </c>
      <c r="H225" s="92" t="str">
        <f>IF($B225="","",INDEX(Consolidated!$J:$J,$M225))</f>
        <v/>
      </c>
      <c r="I225" s="93" t="str">
        <f>IF($B225="","",INDEX(Consolidated!$M:$M,$M225))</f>
        <v/>
      </c>
      <c r="J225" s="93" t="str">
        <f>IF($B225="","",INDEX(Consolidated!$O:$O,$M225))</f>
        <v/>
      </c>
      <c r="K225" s="93" t="str">
        <f>IF($B225="","",INDEX(Consolidated!$Q:$Q,$M225))</f>
        <v/>
      </c>
      <c r="L225" s="93" t="str">
        <f>IF($B225="","",INDEX(Consolidated!$T:$T,$M225))</f>
        <v/>
      </c>
      <c r="M225" s="94" t="str">
        <f>IF($B225="","",MATCH($B225,Room_Calc!$E$2:$E$3000,0)+1)</f>
        <v/>
      </c>
    </row>
    <row r="226" spans="2:13">
      <c r="B226" s="92" t="str">
        <f>IF(ROWS($B$24:B226)&lt;=$D$11,ROWS($B$24:B226),"")</f>
        <v/>
      </c>
      <c r="C226" s="92" t="str">
        <f>IF($B226="","",INDEX(Consolidated!$A:$A,$M226))</f>
        <v/>
      </c>
      <c r="D226" s="93" t="str">
        <f>IF($B226="","",INDEX(Consolidated!$C:$C,$M226))</f>
        <v/>
      </c>
      <c r="E226" s="92" t="str">
        <f>IF($B226="","",INDEX(Consolidated!$B:$B,$M226))</f>
        <v/>
      </c>
      <c r="F226" s="93" t="str">
        <f>IF($B226="","",INDEX(Consolidated!$H:$H,$M226))</f>
        <v/>
      </c>
      <c r="G226" s="92" t="str">
        <f>IF($B226="","",IF(INDEX(Consolidated!$D:$D,$M226)=1,"Đã cắt","Chưa cắt"))</f>
        <v/>
      </c>
      <c r="H226" s="92" t="str">
        <f>IF($B226="","",INDEX(Consolidated!$J:$J,$M226))</f>
        <v/>
      </c>
      <c r="I226" s="93" t="str">
        <f>IF($B226="","",INDEX(Consolidated!$M:$M,$M226))</f>
        <v/>
      </c>
      <c r="J226" s="93" t="str">
        <f>IF($B226="","",INDEX(Consolidated!$O:$O,$M226))</f>
        <v/>
      </c>
      <c r="K226" s="93" t="str">
        <f>IF($B226="","",INDEX(Consolidated!$Q:$Q,$M226))</f>
        <v/>
      </c>
      <c r="L226" s="93" t="str">
        <f>IF($B226="","",INDEX(Consolidated!$T:$T,$M226))</f>
        <v/>
      </c>
      <c r="M226" s="94" t="str">
        <f>IF($B226="","",MATCH($B226,Room_Calc!$E$2:$E$3000,0)+1)</f>
        <v/>
      </c>
    </row>
    <row r="227" spans="2:13">
      <c r="B227" s="92" t="str">
        <f>IF(ROWS($B$24:B227)&lt;=$D$11,ROWS($B$24:B227),"")</f>
        <v/>
      </c>
      <c r="C227" s="92" t="str">
        <f>IF($B227="","",INDEX(Consolidated!$A:$A,$M227))</f>
        <v/>
      </c>
      <c r="D227" s="93" t="str">
        <f>IF($B227="","",INDEX(Consolidated!$C:$C,$M227))</f>
        <v/>
      </c>
      <c r="E227" s="92" t="str">
        <f>IF($B227="","",INDEX(Consolidated!$B:$B,$M227))</f>
        <v/>
      </c>
      <c r="F227" s="93" t="str">
        <f>IF($B227="","",INDEX(Consolidated!$H:$H,$M227))</f>
        <v/>
      </c>
      <c r="G227" s="92" t="str">
        <f>IF($B227="","",IF(INDEX(Consolidated!$D:$D,$M227)=1,"Đã cắt","Chưa cắt"))</f>
        <v/>
      </c>
      <c r="H227" s="92" t="str">
        <f>IF($B227="","",INDEX(Consolidated!$J:$J,$M227))</f>
        <v/>
      </c>
      <c r="I227" s="93" t="str">
        <f>IF($B227="","",INDEX(Consolidated!$M:$M,$M227))</f>
        <v/>
      </c>
      <c r="J227" s="93" t="str">
        <f>IF($B227="","",INDEX(Consolidated!$O:$O,$M227))</f>
        <v/>
      </c>
      <c r="K227" s="93" t="str">
        <f>IF($B227="","",INDEX(Consolidated!$Q:$Q,$M227))</f>
        <v/>
      </c>
      <c r="L227" s="93" t="str">
        <f>IF($B227="","",INDEX(Consolidated!$T:$T,$M227))</f>
        <v/>
      </c>
      <c r="M227" s="94" t="str">
        <f>IF($B227="","",MATCH($B227,Room_Calc!$E$2:$E$3000,0)+1)</f>
        <v/>
      </c>
    </row>
    <row r="228" spans="2:13">
      <c r="B228" s="92" t="str">
        <f>IF(ROWS($B$24:B228)&lt;=$D$11,ROWS($B$24:B228),"")</f>
        <v/>
      </c>
      <c r="C228" s="92" t="str">
        <f>IF($B228="","",INDEX(Consolidated!$A:$A,$M228))</f>
        <v/>
      </c>
      <c r="D228" s="93" t="str">
        <f>IF($B228="","",INDEX(Consolidated!$C:$C,$M228))</f>
        <v/>
      </c>
      <c r="E228" s="92" t="str">
        <f>IF($B228="","",INDEX(Consolidated!$B:$B,$M228))</f>
        <v/>
      </c>
      <c r="F228" s="93" t="str">
        <f>IF($B228="","",INDEX(Consolidated!$H:$H,$M228))</f>
        <v/>
      </c>
      <c r="G228" s="92" t="str">
        <f>IF($B228="","",IF(INDEX(Consolidated!$D:$D,$M228)=1,"Đã cắt","Chưa cắt"))</f>
        <v/>
      </c>
      <c r="H228" s="92" t="str">
        <f>IF($B228="","",INDEX(Consolidated!$J:$J,$M228))</f>
        <v/>
      </c>
      <c r="I228" s="93" t="str">
        <f>IF($B228="","",INDEX(Consolidated!$M:$M,$M228))</f>
        <v/>
      </c>
      <c r="J228" s="93" t="str">
        <f>IF($B228="","",INDEX(Consolidated!$O:$O,$M228))</f>
        <v/>
      </c>
      <c r="K228" s="93" t="str">
        <f>IF($B228="","",INDEX(Consolidated!$Q:$Q,$M228))</f>
        <v/>
      </c>
      <c r="L228" s="93" t="str">
        <f>IF($B228="","",INDEX(Consolidated!$T:$T,$M228))</f>
        <v/>
      </c>
      <c r="M228" s="94" t="str">
        <f>IF($B228="","",MATCH($B228,Room_Calc!$E$2:$E$3000,0)+1)</f>
        <v/>
      </c>
    </row>
    <row r="229" spans="2:13">
      <c r="B229" s="92" t="str">
        <f>IF(ROWS($B$24:B229)&lt;=$D$11,ROWS($B$24:B229),"")</f>
        <v/>
      </c>
      <c r="C229" s="92" t="str">
        <f>IF($B229="","",INDEX(Consolidated!$A:$A,$M229))</f>
        <v/>
      </c>
      <c r="D229" s="93" t="str">
        <f>IF($B229="","",INDEX(Consolidated!$C:$C,$M229))</f>
        <v/>
      </c>
      <c r="E229" s="92" t="str">
        <f>IF($B229="","",INDEX(Consolidated!$B:$B,$M229))</f>
        <v/>
      </c>
      <c r="F229" s="93" t="str">
        <f>IF($B229="","",INDEX(Consolidated!$H:$H,$M229))</f>
        <v/>
      </c>
      <c r="G229" s="92" t="str">
        <f>IF($B229="","",IF(INDEX(Consolidated!$D:$D,$M229)=1,"Đã cắt","Chưa cắt"))</f>
        <v/>
      </c>
      <c r="H229" s="92" t="str">
        <f>IF($B229="","",INDEX(Consolidated!$J:$J,$M229))</f>
        <v/>
      </c>
      <c r="I229" s="93" t="str">
        <f>IF($B229="","",INDEX(Consolidated!$M:$M,$M229))</f>
        <v/>
      </c>
      <c r="J229" s="93" t="str">
        <f>IF($B229="","",INDEX(Consolidated!$O:$O,$M229))</f>
        <v/>
      </c>
      <c r="K229" s="93" t="str">
        <f>IF($B229="","",INDEX(Consolidated!$Q:$Q,$M229))</f>
        <v/>
      </c>
      <c r="L229" s="93" t="str">
        <f>IF($B229="","",INDEX(Consolidated!$T:$T,$M229))</f>
        <v/>
      </c>
      <c r="M229" s="94" t="str">
        <f>IF($B229="","",MATCH($B229,Room_Calc!$E$2:$E$3000,0)+1)</f>
        <v/>
      </c>
    </row>
    <row r="230" spans="2:13">
      <c r="B230" s="92" t="str">
        <f>IF(ROWS($B$24:B230)&lt;=$D$11,ROWS($B$24:B230),"")</f>
        <v/>
      </c>
      <c r="C230" s="92" t="str">
        <f>IF($B230="","",INDEX(Consolidated!$A:$A,$M230))</f>
        <v/>
      </c>
      <c r="D230" s="93" t="str">
        <f>IF($B230="","",INDEX(Consolidated!$C:$C,$M230))</f>
        <v/>
      </c>
      <c r="E230" s="92" t="str">
        <f>IF($B230="","",INDEX(Consolidated!$B:$B,$M230))</f>
        <v/>
      </c>
      <c r="F230" s="93" t="str">
        <f>IF($B230="","",INDEX(Consolidated!$H:$H,$M230))</f>
        <v/>
      </c>
      <c r="G230" s="92" t="str">
        <f>IF($B230="","",IF(INDEX(Consolidated!$D:$D,$M230)=1,"Đã cắt","Chưa cắt"))</f>
        <v/>
      </c>
      <c r="H230" s="92" t="str">
        <f>IF($B230="","",INDEX(Consolidated!$J:$J,$M230))</f>
        <v/>
      </c>
      <c r="I230" s="93" t="str">
        <f>IF($B230="","",INDEX(Consolidated!$M:$M,$M230))</f>
        <v/>
      </c>
      <c r="J230" s="93" t="str">
        <f>IF($B230="","",INDEX(Consolidated!$O:$O,$M230))</f>
        <v/>
      </c>
      <c r="K230" s="93" t="str">
        <f>IF($B230="","",INDEX(Consolidated!$Q:$Q,$M230))</f>
        <v/>
      </c>
      <c r="L230" s="93" t="str">
        <f>IF($B230="","",INDEX(Consolidated!$T:$T,$M230))</f>
        <v/>
      </c>
      <c r="M230" s="94" t="str">
        <f>IF($B230="","",MATCH($B230,Room_Calc!$E$2:$E$3000,0)+1)</f>
        <v/>
      </c>
    </row>
    <row r="231" spans="2:13">
      <c r="B231" s="92" t="str">
        <f>IF(ROWS($B$24:B231)&lt;=$D$11,ROWS($B$24:B231),"")</f>
        <v/>
      </c>
      <c r="C231" s="92" t="str">
        <f>IF($B231="","",INDEX(Consolidated!$A:$A,$M231))</f>
        <v/>
      </c>
      <c r="D231" s="93" t="str">
        <f>IF($B231="","",INDEX(Consolidated!$C:$C,$M231))</f>
        <v/>
      </c>
      <c r="E231" s="92" t="str">
        <f>IF($B231="","",INDEX(Consolidated!$B:$B,$M231))</f>
        <v/>
      </c>
      <c r="F231" s="93" t="str">
        <f>IF($B231="","",INDEX(Consolidated!$H:$H,$M231))</f>
        <v/>
      </c>
      <c r="G231" s="92" t="str">
        <f>IF($B231="","",IF(INDEX(Consolidated!$D:$D,$M231)=1,"Đã cắt","Chưa cắt"))</f>
        <v/>
      </c>
      <c r="H231" s="92" t="str">
        <f>IF($B231="","",INDEX(Consolidated!$J:$J,$M231))</f>
        <v/>
      </c>
      <c r="I231" s="93" t="str">
        <f>IF($B231="","",INDEX(Consolidated!$M:$M,$M231))</f>
        <v/>
      </c>
      <c r="J231" s="93" t="str">
        <f>IF($B231="","",INDEX(Consolidated!$O:$O,$M231))</f>
        <v/>
      </c>
      <c r="K231" s="93" t="str">
        <f>IF($B231="","",INDEX(Consolidated!$Q:$Q,$M231))</f>
        <v/>
      </c>
      <c r="L231" s="93" t="str">
        <f>IF($B231="","",INDEX(Consolidated!$T:$T,$M231))</f>
        <v/>
      </c>
      <c r="M231" s="94" t="str">
        <f>IF($B231="","",MATCH($B231,Room_Calc!$E$2:$E$3000,0)+1)</f>
        <v/>
      </c>
    </row>
    <row r="232" spans="2:13">
      <c r="B232" s="92" t="str">
        <f>IF(ROWS($B$24:B232)&lt;=$D$11,ROWS($B$24:B232),"")</f>
        <v/>
      </c>
      <c r="C232" s="92" t="str">
        <f>IF($B232="","",INDEX(Consolidated!$A:$A,$M232))</f>
        <v/>
      </c>
      <c r="D232" s="93" t="str">
        <f>IF($B232="","",INDEX(Consolidated!$C:$C,$M232))</f>
        <v/>
      </c>
      <c r="E232" s="92" t="str">
        <f>IF($B232="","",INDEX(Consolidated!$B:$B,$M232))</f>
        <v/>
      </c>
      <c r="F232" s="93" t="str">
        <f>IF($B232="","",INDEX(Consolidated!$H:$H,$M232))</f>
        <v/>
      </c>
      <c r="G232" s="92" t="str">
        <f>IF($B232="","",IF(INDEX(Consolidated!$D:$D,$M232)=1,"Đã cắt","Chưa cắt"))</f>
        <v/>
      </c>
      <c r="H232" s="92" t="str">
        <f>IF($B232="","",INDEX(Consolidated!$J:$J,$M232))</f>
        <v/>
      </c>
      <c r="I232" s="93" t="str">
        <f>IF($B232="","",INDEX(Consolidated!$M:$M,$M232))</f>
        <v/>
      </c>
      <c r="J232" s="93" t="str">
        <f>IF($B232="","",INDEX(Consolidated!$O:$O,$M232))</f>
        <v/>
      </c>
      <c r="K232" s="93" t="str">
        <f>IF($B232="","",INDEX(Consolidated!$Q:$Q,$M232))</f>
        <v/>
      </c>
      <c r="L232" s="93" t="str">
        <f>IF($B232="","",INDEX(Consolidated!$T:$T,$M232))</f>
        <v/>
      </c>
      <c r="M232" s="94" t="str">
        <f>IF($B232="","",MATCH($B232,Room_Calc!$E$2:$E$3000,0)+1)</f>
        <v/>
      </c>
    </row>
    <row r="233" spans="2:13">
      <c r="B233" s="92" t="str">
        <f>IF(ROWS($B$24:B233)&lt;=$D$11,ROWS($B$24:B233),"")</f>
        <v/>
      </c>
      <c r="C233" s="92" t="str">
        <f>IF($B233="","",INDEX(Consolidated!$A:$A,$M233))</f>
        <v/>
      </c>
      <c r="D233" s="93" t="str">
        <f>IF($B233="","",INDEX(Consolidated!$C:$C,$M233))</f>
        <v/>
      </c>
      <c r="E233" s="92" t="str">
        <f>IF($B233="","",INDEX(Consolidated!$B:$B,$M233))</f>
        <v/>
      </c>
      <c r="F233" s="93" t="str">
        <f>IF($B233="","",INDEX(Consolidated!$H:$H,$M233))</f>
        <v/>
      </c>
      <c r="G233" s="92" t="str">
        <f>IF($B233="","",IF(INDEX(Consolidated!$D:$D,$M233)=1,"Đã cắt","Chưa cắt"))</f>
        <v/>
      </c>
      <c r="H233" s="92" t="str">
        <f>IF($B233="","",INDEX(Consolidated!$J:$J,$M233))</f>
        <v/>
      </c>
      <c r="I233" s="93" t="str">
        <f>IF($B233="","",INDEX(Consolidated!$M:$M,$M233))</f>
        <v/>
      </c>
      <c r="J233" s="93" t="str">
        <f>IF($B233="","",INDEX(Consolidated!$O:$O,$M233))</f>
        <v/>
      </c>
      <c r="K233" s="93" t="str">
        <f>IF($B233="","",INDEX(Consolidated!$Q:$Q,$M233))</f>
        <v/>
      </c>
      <c r="L233" s="93" t="str">
        <f>IF($B233="","",INDEX(Consolidated!$T:$T,$M233))</f>
        <v/>
      </c>
      <c r="M233" s="94" t="str">
        <f>IF($B233="","",MATCH($B233,Room_Calc!$E$2:$E$3000,0)+1)</f>
        <v/>
      </c>
    </row>
    <row r="234" spans="2:13">
      <c r="B234" s="92" t="str">
        <f>IF(ROWS($B$24:B234)&lt;=$D$11,ROWS($B$24:B234),"")</f>
        <v/>
      </c>
      <c r="C234" s="92" t="str">
        <f>IF($B234="","",INDEX(Consolidated!$A:$A,$M234))</f>
        <v/>
      </c>
      <c r="D234" s="93" t="str">
        <f>IF($B234="","",INDEX(Consolidated!$C:$C,$M234))</f>
        <v/>
      </c>
      <c r="E234" s="92" t="str">
        <f>IF($B234="","",INDEX(Consolidated!$B:$B,$M234))</f>
        <v/>
      </c>
      <c r="F234" s="93" t="str">
        <f>IF($B234="","",INDEX(Consolidated!$H:$H,$M234))</f>
        <v/>
      </c>
      <c r="G234" s="92" t="str">
        <f>IF($B234="","",IF(INDEX(Consolidated!$D:$D,$M234)=1,"Đã cắt","Chưa cắt"))</f>
        <v/>
      </c>
      <c r="H234" s="92" t="str">
        <f>IF($B234="","",INDEX(Consolidated!$J:$J,$M234))</f>
        <v/>
      </c>
      <c r="I234" s="93" t="str">
        <f>IF($B234="","",INDEX(Consolidated!$M:$M,$M234))</f>
        <v/>
      </c>
      <c r="J234" s="93" t="str">
        <f>IF($B234="","",INDEX(Consolidated!$O:$O,$M234))</f>
        <v/>
      </c>
      <c r="K234" s="93" t="str">
        <f>IF($B234="","",INDEX(Consolidated!$Q:$Q,$M234))</f>
        <v/>
      </c>
      <c r="L234" s="93" t="str">
        <f>IF($B234="","",INDEX(Consolidated!$T:$T,$M234))</f>
        <v/>
      </c>
      <c r="M234" s="94" t="str">
        <f>IF($B234="","",MATCH($B234,Room_Calc!$E$2:$E$3000,0)+1)</f>
        <v/>
      </c>
    </row>
    <row r="235" spans="2:13">
      <c r="B235" s="92" t="str">
        <f>IF(ROWS($B$24:B235)&lt;=$D$11,ROWS($B$24:B235),"")</f>
        <v/>
      </c>
      <c r="C235" s="92" t="str">
        <f>IF($B235="","",INDEX(Consolidated!$A:$A,$M235))</f>
        <v/>
      </c>
      <c r="D235" s="93" t="str">
        <f>IF($B235="","",INDEX(Consolidated!$C:$C,$M235))</f>
        <v/>
      </c>
      <c r="E235" s="92" t="str">
        <f>IF($B235="","",INDEX(Consolidated!$B:$B,$M235))</f>
        <v/>
      </c>
      <c r="F235" s="93" t="str">
        <f>IF($B235="","",INDEX(Consolidated!$H:$H,$M235))</f>
        <v/>
      </c>
      <c r="G235" s="92" t="str">
        <f>IF($B235="","",IF(INDEX(Consolidated!$D:$D,$M235)=1,"Đã cắt","Chưa cắt"))</f>
        <v/>
      </c>
      <c r="H235" s="92" t="str">
        <f>IF($B235="","",INDEX(Consolidated!$J:$J,$M235))</f>
        <v/>
      </c>
      <c r="I235" s="93" t="str">
        <f>IF($B235="","",INDEX(Consolidated!$M:$M,$M235))</f>
        <v/>
      </c>
      <c r="J235" s="93" t="str">
        <f>IF($B235="","",INDEX(Consolidated!$O:$O,$M235))</f>
        <v/>
      </c>
      <c r="K235" s="93" t="str">
        <f>IF($B235="","",INDEX(Consolidated!$Q:$Q,$M235))</f>
        <v/>
      </c>
      <c r="L235" s="93" t="str">
        <f>IF($B235="","",INDEX(Consolidated!$T:$T,$M235))</f>
        <v/>
      </c>
      <c r="M235" s="94" t="str">
        <f>IF($B235="","",MATCH($B235,Room_Calc!$E$2:$E$3000,0)+1)</f>
        <v/>
      </c>
    </row>
    <row r="236" spans="2:13">
      <c r="B236" s="92" t="str">
        <f>IF(ROWS($B$24:B236)&lt;=$D$11,ROWS($B$24:B236),"")</f>
        <v/>
      </c>
      <c r="C236" s="92" t="str">
        <f>IF($B236="","",INDEX(Consolidated!$A:$A,$M236))</f>
        <v/>
      </c>
      <c r="D236" s="93" t="str">
        <f>IF($B236="","",INDEX(Consolidated!$C:$C,$M236))</f>
        <v/>
      </c>
      <c r="E236" s="92" t="str">
        <f>IF($B236="","",INDEX(Consolidated!$B:$B,$M236))</f>
        <v/>
      </c>
      <c r="F236" s="93" t="str">
        <f>IF($B236="","",INDEX(Consolidated!$H:$H,$M236))</f>
        <v/>
      </c>
      <c r="G236" s="92" t="str">
        <f>IF($B236="","",IF(INDEX(Consolidated!$D:$D,$M236)=1,"Đã cắt","Chưa cắt"))</f>
        <v/>
      </c>
      <c r="H236" s="92" t="str">
        <f>IF($B236="","",INDEX(Consolidated!$J:$J,$M236))</f>
        <v/>
      </c>
      <c r="I236" s="93" t="str">
        <f>IF($B236="","",INDEX(Consolidated!$M:$M,$M236))</f>
        <v/>
      </c>
      <c r="J236" s="93" t="str">
        <f>IF($B236="","",INDEX(Consolidated!$O:$O,$M236))</f>
        <v/>
      </c>
      <c r="K236" s="93" t="str">
        <f>IF($B236="","",INDEX(Consolidated!$Q:$Q,$M236))</f>
        <v/>
      </c>
      <c r="L236" s="93" t="str">
        <f>IF($B236="","",INDEX(Consolidated!$T:$T,$M236))</f>
        <v/>
      </c>
      <c r="M236" s="94" t="str">
        <f>IF($B236="","",MATCH($B236,Room_Calc!$E$2:$E$3000,0)+1)</f>
        <v/>
      </c>
    </row>
    <row r="237" spans="2:13">
      <c r="B237" s="92" t="str">
        <f>IF(ROWS($B$24:B237)&lt;=$D$11,ROWS($B$24:B237),"")</f>
        <v/>
      </c>
      <c r="C237" s="92" t="str">
        <f>IF($B237="","",INDEX(Consolidated!$A:$A,$M237))</f>
        <v/>
      </c>
      <c r="D237" s="93" t="str">
        <f>IF($B237="","",INDEX(Consolidated!$C:$C,$M237))</f>
        <v/>
      </c>
      <c r="E237" s="92" t="str">
        <f>IF($B237="","",INDEX(Consolidated!$B:$B,$M237))</f>
        <v/>
      </c>
      <c r="F237" s="93" t="str">
        <f>IF($B237="","",INDEX(Consolidated!$H:$H,$M237))</f>
        <v/>
      </c>
      <c r="G237" s="92" t="str">
        <f>IF($B237="","",IF(INDEX(Consolidated!$D:$D,$M237)=1,"Đã cắt","Chưa cắt"))</f>
        <v/>
      </c>
      <c r="H237" s="92" t="str">
        <f>IF($B237="","",INDEX(Consolidated!$J:$J,$M237))</f>
        <v/>
      </c>
      <c r="I237" s="93" t="str">
        <f>IF($B237="","",INDEX(Consolidated!$M:$M,$M237))</f>
        <v/>
      </c>
      <c r="J237" s="93" t="str">
        <f>IF($B237="","",INDEX(Consolidated!$O:$O,$M237))</f>
        <v/>
      </c>
      <c r="K237" s="93" t="str">
        <f>IF($B237="","",INDEX(Consolidated!$Q:$Q,$M237))</f>
        <v/>
      </c>
      <c r="L237" s="93" t="str">
        <f>IF($B237="","",INDEX(Consolidated!$T:$T,$M237))</f>
        <v/>
      </c>
      <c r="M237" s="94" t="str">
        <f>IF($B237="","",MATCH($B237,Room_Calc!$E$2:$E$3000,0)+1)</f>
        <v/>
      </c>
    </row>
    <row r="238" spans="2:13">
      <c r="B238" s="92" t="str">
        <f>IF(ROWS($B$24:B238)&lt;=$D$11,ROWS($B$24:B238),"")</f>
        <v/>
      </c>
      <c r="C238" s="92" t="str">
        <f>IF($B238="","",INDEX(Consolidated!$A:$A,$M238))</f>
        <v/>
      </c>
      <c r="D238" s="93" t="str">
        <f>IF($B238="","",INDEX(Consolidated!$C:$C,$M238))</f>
        <v/>
      </c>
      <c r="E238" s="92" t="str">
        <f>IF($B238="","",INDEX(Consolidated!$B:$B,$M238))</f>
        <v/>
      </c>
      <c r="F238" s="93" t="str">
        <f>IF($B238="","",INDEX(Consolidated!$H:$H,$M238))</f>
        <v/>
      </c>
      <c r="G238" s="92" t="str">
        <f>IF($B238="","",IF(INDEX(Consolidated!$D:$D,$M238)=1,"Đã cắt","Chưa cắt"))</f>
        <v/>
      </c>
      <c r="H238" s="92" t="str">
        <f>IF($B238="","",INDEX(Consolidated!$J:$J,$M238))</f>
        <v/>
      </c>
      <c r="I238" s="93" t="str">
        <f>IF($B238="","",INDEX(Consolidated!$M:$M,$M238))</f>
        <v/>
      </c>
      <c r="J238" s="93" t="str">
        <f>IF($B238="","",INDEX(Consolidated!$O:$O,$M238))</f>
        <v/>
      </c>
      <c r="K238" s="93" t="str">
        <f>IF($B238="","",INDEX(Consolidated!$Q:$Q,$M238))</f>
        <v/>
      </c>
      <c r="L238" s="93" t="str">
        <f>IF($B238="","",INDEX(Consolidated!$T:$T,$M238))</f>
        <v/>
      </c>
      <c r="M238" s="94" t="str">
        <f>IF($B238="","",MATCH($B238,Room_Calc!$E$2:$E$3000,0)+1)</f>
        <v/>
      </c>
    </row>
    <row r="239" spans="2:13">
      <c r="B239" s="92" t="str">
        <f>IF(ROWS($B$24:B239)&lt;=$D$11,ROWS($B$24:B239),"")</f>
        <v/>
      </c>
      <c r="C239" s="92" t="str">
        <f>IF($B239="","",INDEX(Consolidated!$A:$A,$M239))</f>
        <v/>
      </c>
      <c r="D239" s="93" t="str">
        <f>IF($B239="","",INDEX(Consolidated!$C:$C,$M239))</f>
        <v/>
      </c>
      <c r="E239" s="92" t="str">
        <f>IF($B239="","",INDEX(Consolidated!$B:$B,$M239))</f>
        <v/>
      </c>
      <c r="F239" s="93" t="str">
        <f>IF($B239="","",INDEX(Consolidated!$H:$H,$M239))</f>
        <v/>
      </c>
      <c r="G239" s="92" t="str">
        <f>IF($B239="","",IF(INDEX(Consolidated!$D:$D,$M239)=1,"Đã cắt","Chưa cắt"))</f>
        <v/>
      </c>
      <c r="H239" s="92" t="str">
        <f>IF($B239="","",INDEX(Consolidated!$J:$J,$M239))</f>
        <v/>
      </c>
      <c r="I239" s="93" t="str">
        <f>IF($B239="","",INDEX(Consolidated!$M:$M,$M239))</f>
        <v/>
      </c>
      <c r="J239" s="93" t="str">
        <f>IF($B239="","",INDEX(Consolidated!$O:$O,$M239))</f>
        <v/>
      </c>
      <c r="K239" s="93" t="str">
        <f>IF($B239="","",INDEX(Consolidated!$Q:$Q,$M239))</f>
        <v/>
      </c>
      <c r="L239" s="93" t="str">
        <f>IF($B239="","",INDEX(Consolidated!$T:$T,$M239))</f>
        <v/>
      </c>
      <c r="M239" s="94" t="str">
        <f>IF($B239="","",MATCH($B239,Room_Calc!$E$2:$E$3000,0)+1)</f>
        <v/>
      </c>
    </row>
    <row r="240" spans="2:13">
      <c r="B240" s="92" t="str">
        <f>IF(ROWS($B$24:B240)&lt;=$D$11,ROWS($B$24:B240),"")</f>
        <v/>
      </c>
      <c r="C240" s="92" t="str">
        <f>IF($B240="","",INDEX(Consolidated!$A:$A,$M240))</f>
        <v/>
      </c>
      <c r="D240" s="93" t="str">
        <f>IF($B240="","",INDEX(Consolidated!$C:$C,$M240))</f>
        <v/>
      </c>
      <c r="E240" s="92" t="str">
        <f>IF($B240="","",INDEX(Consolidated!$B:$B,$M240))</f>
        <v/>
      </c>
      <c r="F240" s="93" t="str">
        <f>IF($B240="","",INDEX(Consolidated!$H:$H,$M240))</f>
        <v/>
      </c>
      <c r="G240" s="92" t="str">
        <f>IF($B240="","",IF(INDEX(Consolidated!$D:$D,$M240)=1,"Đã cắt","Chưa cắt"))</f>
        <v/>
      </c>
      <c r="H240" s="92" t="str">
        <f>IF($B240="","",INDEX(Consolidated!$J:$J,$M240))</f>
        <v/>
      </c>
      <c r="I240" s="93" t="str">
        <f>IF($B240="","",INDEX(Consolidated!$M:$M,$M240))</f>
        <v/>
      </c>
      <c r="J240" s="93" t="str">
        <f>IF($B240="","",INDEX(Consolidated!$O:$O,$M240))</f>
        <v/>
      </c>
      <c r="K240" s="93" t="str">
        <f>IF($B240="","",INDEX(Consolidated!$Q:$Q,$M240))</f>
        <v/>
      </c>
      <c r="L240" s="93" t="str">
        <f>IF($B240="","",INDEX(Consolidated!$T:$T,$M240))</f>
        <v/>
      </c>
      <c r="M240" s="94" t="str">
        <f>IF($B240="","",MATCH($B240,Room_Calc!$E$2:$E$3000,0)+1)</f>
        <v/>
      </c>
    </row>
    <row r="241" spans="2:13">
      <c r="B241" s="92" t="str">
        <f>IF(ROWS($B$24:B241)&lt;=$D$11,ROWS($B$24:B241),"")</f>
        <v/>
      </c>
      <c r="C241" s="92" t="str">
        <f>IF($B241="","",INDEX(Consolidated!$A:$A,$M241))</f>
        <v/>
      </c>
      <c r="D241" s="93" t="str">
        <f>IF($B241="","",INDEX(Consolidated!$C:$C,$M241))</f>
        <v/>
      </c>
      <c r="E241" s="92" t="str">
        <f>IF($B241="","",INDEX(Consolidated!$B:$B,$M241))</f>
        <v/>
      </c>
      <c r="F241" s="93" t="str">
        <f>IF($B241="","",INDEX(Consolidated!$H:$H,$M241))</f>
        <v/>
      </c>
      <c r="G241" s="92" t="str">
        <f>IF($B241="","",IF(INDEX(Consolidated!$D:$D,$M241)=1,"Đã cắt","Chưa cắt"))</f>
        <v/>
      </c>
      <c r="H241" s="92" t="str">
        <f>IF($B241="","",INDEX(Consolidated!$J:$J,$M241))</f>
        <v/>
      </c>
      <c r="I241" s="93" t="str">
        <f>IF($B241="","",INDEX(Consolidated!$M:$M,$M241))</f>
        <v/>
      </c>
      <c r="J241" s="93" t="str">
        <f>IF($B241="","",INDEX(Consolidated!$O:$O,$M241))</f>
        <v/>
      </c>
      <c r="K241" s="93" t="str">
        <f>IF($B241="","",INDEX(Consolidated!$Q:$Q,$M241))</f>
        <v/>
      </c>
      <c r="L241" s="93" t="str">
        <f>IF($B241="","",INDEX(Consolidated!$T:$T,$M241))</f>
        <v/>
      </c>
      <c r="M241" s="94" t="str">
        <f>IF($B241="","",MATCH($B241,Room_Calc!$E$2:$E$3000,0)+1)</f>
        <v/>
      </c>
    </row>
    <row r="242" spans="2:13">
      <c r="B242" s="92" t="str">
        <f>IF(ROWS($B$24:B242)&lt;=$D$11,ROWS($B$24:B242),"")</f>
        <v/>
      </c>
      <c r="C242" s="92" t="str">
        <f>IF($B242="","",INDEX(Consolidated!$A:$A,$M242))</f>
        <v/>
      </c>
      <c r="D242" s="93" t="str">
        <f>IF($B242="","",INDEX(Consolidated!$C:$C,$M242))</f>
        <v/>
      </c>
      <c r="E242" s="92" t="str">
        <f>IF($B242="","",INDEX(Consolidated!$B:$B,$M242))</f>
        <v/>
      </c>
      <c r="F242" s="93" t="str">
        <f>IF($B242="","",INDEX(Consolidated!$H:$H,$M242))</f>
        <v/>
      </c>
      <c r="G242" s="92" t="str">
        <f>IF($B242="","",IF(INDEX(Consolidated!$D:$D,$M242)=1,"Đã cắt","Chưa cắt"))</f>
        <v/>
      </c>
      <c r="H242" s="92" t="str">
        <f>IF($B242="","",INDEX(Consolidated!$J:$J,$M242))</f>
        <v/>
      </c>
      <c r="I242" s="93" t="str">
        <f>IF($B242="","",INDEX(Consolidated!$M:$M,$M242))</f>
        <v/>
      </c>
      <c r="J242" s="93" t="str">
        <f>IF($B242="","",INDEX(Consolidated!$O:$O,$M242))</f>
        <v/>
      </c>
      <c r="K242" s="93" t="str">
        <f>IF($B242="","",INDEX(Consolidated!$Q:$Q,$M242))</f>
        <v/>
      </c>
      <c r="L242" s="93" t="str">
        <f>IF($B242="","",INDEX(Consolidated!$T:$T,$M242))</f>
        <v/>
      </c>
      <c r="M242" s="94" t="str">
        <f>IF($B242="","",MATCH($B242,Room_Calc!$E$2:$E$3000,0)+1)</f>
        <v/>
      </c>
    </row>
    <row r="243" spans="2:13">
      <c r="B243" s="92" t="str">
        <f>IF(ROWS($B$24:B243)&lt;=$D$11,ROWS($B$24:B243),"")</f>
        <v/>
      </c>
      <c r="C243" s="92" t="str">
        <f>IF($B243="","",INDEX(Consolidated!$A:$A,$M243))</f>
        <v/>
      </c>
      <c r="D243" s="93" t="str">
        <f>IF($B243="","",INDEX(Consolidated!$C:$C,$M243))</f>
        <v/>
      </c>
      <c r="E243" s="92" t="str">
        <f>IF($B243="","",INDEX(Consolidated!$B:$B,$M243))</f>
        <v/>
      </c>
      <c r="F243" s="93" t="str">
        <f>IF($B243="","",INDEX(Consolidated!$H:$H,$M243))</f>
        <v/>
      </c>
      <c r="G243" s="92" t="str">
        <f>IF($B243="","",IF(INDEX(Consolidated!$D:$D,$M243)=1,"Đã cắt","Chưa cắt"))</f>
        <v/>
      </c>
      <c r="H243" s="92" t="str">
        <f>IF($B243="","",INDEX(Consolidated!$J:$J,$M243))</f>
        <v/>
      </c>
      <c r="I243" s="93" t="str">
        <f>IF($B243="","",INDEX(Consolidated!$M:$M,$M243))</f>
        <v/>
      </c>
      <c r="J243" s="93" t="str">
        <f>IF($B243="","",INDEX(Consolidated!$O:$O,$M243))</f>
        <v/>
      </c>
      <c r="K243" s="93" t="str">
        <f>IF($B243="","",INDEX(Consolidated!$Q:$Q,$M243))</f>
        <v/>
      </c>
      <c r="L243" s="93" t="str">
        <f>IF($B243="","",INDEX(Consolidated!$T:$T,$M243))</f>
        <v/>
      </c>
      <c r="M243" s="94" t="str">
        <f>IF($B243="","",MATCH($B243,Room_Calc!$E$2:$E$3000,0)+1)</f>
        <v/>
      </c>
    </row>
    <row r="244" spans="2:13">
      <c r="B244" s="92" t="str">
        <f>IF(ROWS($B$24:B244)&lt;=$D$11,ROWS($B$24:B244),"")</f>
        <v/>
      </c>
      <c r="C244" s="92" t="str">
        <f>IF($B244="","",INDEX(Consolidated!$A:$A,$M244))</f>
        <v/>
      </c>
      <c r="D244" s="93" t="str">
        <f>IF($B244="","",INDEX(Consolidated!$C:$C,$M244))</f>
        <v/>
      </c>
      <c r="E244" s="92" t="str">
        <f>IF($B244="","",INDEX(Consolidated!$B:$B,$M244))</f>
        <v/>
      </c>
      <c r="F244" s="93" t="str">
        <f>IF($B244="","",INDEX(Consolidated!$H:$H,$M244))</f>
        <v/>
      </c>
      <c r="G244" s="92" t="str">
        <f>IF($B244="","",IF(INDEX(Consolidated!$D:$D,$M244)=1,"Đã cắt","Chưa cắt"))</f>
        <v/>
      </c>
      <c r="H244" s="92" t="str">
        <f>IF($B244="","",INDEX(Consolidated!$J:$J,$M244))</f>
        <v/>
      </c>
      <c r="I244" s="93" t="str">
        <f>IF($B244="","",INDEX(Consolidated!$M:$M,$M244))</f>
        <v/>
      </c>
      <c r="J244" s="93" t="str">
        <f>IF($B244="","",INDEX(Consolidated!$O:$O,$M244))</f>
        <v/>
      </c>
      <c r="K244" s="93" t="str">
        <f>IF($B244="","",INDEX(Consolidated!$Q:$Q,$M244))</f>
        <v/>
      </c>
      <c r="L244" s="93" t="str">
        <f>IF($B244="","",INDEX(Consolidated!$T:$T,$M244))</f>
        <v/>
      </c>
      <c r="M244" s="94" t="str">
        <f>IF($B244="","",MATCH($B244,Room_Calc!$E$2:$E$3000,0)+1)</f>
        <v/>
      </c>
    </row>
    <row r="245" spans="2:13">
      <c r="B245" s="92" t="str">
        <f>IF(ROWS($B$24:B245)&lt;=$D$11,ROWS($B$24:B245),"")</f>
        <v/>
      </c>
      <c r="C245" s="92" t="str">
        <f>IF($B245="","",INDEX(Consolidated!$A:$A,$M245))</f>
        <v/>
      </c>
      <c r="D245" s="93" t="str">
        <f>IF($B245="","",INDEX(Consolidated!$C:$C,$M245))</f>
        <v/>
      </c>
      <c r="E245" s="92" t="str">
        <f>IF($B245="","",INDEX(Consolidated!$B:$B,$M245))</f>
        <v/>
      </c>
      <c r="F245" s="93" t="str">
        <f>IF($B245="","",INDEX(Consolidated!$H:$H,$M245))</f>
        <v/>
      </c>
      <c r="G245" s="92" t="str">
        <f>IF($B245="","",IF(INDEX(Consolidated!$D:$D,$M245)=1,"Đã cắt","Chưa cắt"))</f>
        <v/>
      </c>
      <c r="H245" s="92" t="str">
        <f>IF($B245="","",INDEX(Consolidated!$J:$J,$M245))</f>
        <v/>
      </c>
      <c r="I245" s="93" t="str">
        <f>IF($B245="","",INDEX(Consolidated!$M:$M,$M245))</f>
        <v/>
      </c>
      <c r="J245" s="93" t="str">
        <f>IF($B245="","",INDEX(Consolidated!$O:$O,$M245))</f>
        <v/>
      </c>
      <c r="K245" s="93" t="str">
        <f>IF($B245="","",INDEX(Consolidated!$Q:$Q,$M245))</f>
        <v/>
      </c>
      <c r="L245" s="93" t="str">
        <f>IF($B245="","",INDEX(Consolidated!$T:$T,$M245))</f>
        <v/>
      </c>
      <c r="M245" s="94" t="str">
        <f>IF($B245="","",MATCH($B245,Room_Calc!$E$2:$E$3000,0)+1)</f>
        <v/>
      </c>
    </row>
    <row r="246" spans="2:13">
      <c r="B246" s="92" t="str">
        <f>IF(ROWS($B$24:B246)&lt;=$D$11,ROWS($B$24:B246),"")</f>
        <v/>
      </c>
      <c r="C246" s="92" t="str">
        <f>IF($B246="","",INDEX(Consolidated!$A:$A,$M246))</f>
        <v/>
      </c>
      <c r="D246" s="93" t="str">
        <f>IF($B246="","",INDEX(Consolidated!$C:$C,$M246))</f>
        <v/>
      </c>
      <c r="E246" s="92" t="str">
        <f>IF($B246="","",INDEX(Consolidated!$B:$B,$M246))</f>
        <v/>
      </c>
      <c r="F246" s="93" t="str">
        <f>IF($B246="","",INDEX(Consolidated!$H:$H,$M246))</f>
        <v/>
      </c>
      <c r="G246" s="92" t="str">
        <f>IF($B246="","",IF(INDEX(Consolidated!$D:$D,$M246)=1,"Đã cắt","Chưa cắt"))</f>
        <v/>
      </c>
      <c r="H246" s="92" t="str">
        <f>IF($B246="","",INDEX(Consolidated!$J:$J,$M246))</f>
        <v/>
      </c>
      <c r="I246" s="93" t="str">
        <f>IF($B246="","",INDEX(Consolidated!$M:$M,$M246))</f>
        <v/>
      </c>
      <c r="J246" s="93" t="str">
        <f>IF($B246="","",INDEX(Consolidated!$O:$O,$M246))</f>
        <v/>
      </c>
      <c r="K246" s="93" t="str">
        <f>IF($B246="","",INDEX(Consolidated!$Q:$Q,$M246))</f>
        <v/>
      </c>
      <c r="L246" s="93" t="str">
        <f>IF($B246="","",INDEX(Consolidated!$T:$T,$M246))</f>
        <v/>
      </c>
      <c r="M246" s="94" t="str">
        <f>IF($B246="","",MATCH($B246,Room_Calc!$E$2:$E$3000,0)+1)</f>
        <v/>
      </c>
    </row>
    <row r="247" spans="2:13">
      <c r="B247" s="92" t="str">
        <f>IF(ROWS($B$24:B247)&lt;=$D$11,ROWS($B$24:B247),"")</f>
        <v/>
      </c>
      <c r="C247" s="92" t="str">
        <f>IF($B247="","",INDEX(Consolidated!$A:$A,$M247))</f>
        <v/>
      </c>
      <c r="D247" s="93" t="str">
        <f>IF($B247="","",INDEX(Consolidated!$C:$C,$M247))</f>
        <v/>
      </c>
      <c r="E247" s="92" t="str">
        <f>IF($B247="","",INDEX(Consolidated!$B:$B,$M247))</f>
        <v/>
      </c>
      <c r="F247" s="93" t="str">
        <f>IF($B247="","",INDEX(Consolidated!$H:$H,$M247))</f>
        <v/>
      </c>
      <c r="G247" s="92" t="str">
        <f>IF($B247="","",IF(INDEX(Consolidated!$D:$D,$M247)=1,"Đã cắt","Chưa cắt"))</f>
        <v/>
      </c>
      <c r="H247" s="92" t="str">
        <f>IF($B247="","",INDEX(Consolidated!$J:$J,$M247))</f>
        <v/>
      </c>
      <c r="I247" s="93" t="str">
        <f>IF($B247="","",INDEX(Consolidated!$M:$M,$M247))</f>
        <v/>
      </c>
      <c r="J247" s="93" t="str">
        <f>IF($B247="","",INDEX(Consolidated!$O:$O,$M247))</f>
        <v/>
      </c>
      <c r="K247" s="93" t="str">
        <f>IF($B247="","",INDEX(Consolidated!$Q:$Q,$M247))</f>
        <v/>
      </c>
      <c r="L247" s="93" t="str">
        <f>IF($B247="","",INDEX(Consolidated!$T:$T,$M247))</f>
        <v/>
      </c>
      <c r="M247" s="94" t="str">
        <f>IF($B247="","",MATCH($B247,Room_Calc!$E$2:$E$3000,0)+1)</f>
        <v/>
      </c>
    </row>
    <row r="248" spans="2:13">
      <c r="B248" s="92" t="str">
        <f>IF(ROWS($B$24:B248)&lt;=$D$11,ROWS($B$24:B248),"")</f>
        <v/>
      </c>
      <c r="C248" s="92" t="str">
        <f>IF($B248="","",INDEX(Consolidated!$A:$A,$M248))</f>
        <v/>
      </c>
      <c r="D248" s="93" t="str">
        <f>IF($B248="","",INDEX(Consolidated!$C:$C,$M248))</f>
        <v/>
      </c>
      <c r="E248" s="92" t="str">
        <f>IF($B248="","",INDEX(Consolidated!$B:$B,$M248))</f>
        <v/>
      </c>
      <c r="F248" s="93" t="str">
        <f>IF($B248="","",INDEX(Consolidated!$H:$H,$M248))</f>
        <v/>
      </c>
      <c r="G248" s="92" t="str">
        <f>IF($B248="","",IF(INDEX(Consolidated!$D:$D,$M248)=1,"Đã cắt","Chưa cắt"))</f>
        <v/>
      </c>
      <c r="H248" s="92" t="str">
        <f>IF($B248="","",INDEX(Consolidated!$J:$J,$M248))</f>
        <v/>
      </c>
      <c r="I248" s="93" t="str">
        <f>IF($B248="","",INDEX(Consolidated!$M:$M,$M248))</f>
        <v/>
      </c>
      <c r="J248" s="93" t="str">
        <f>IF($B248="","",INDEX(Consolidated!$O:$O,$M248))</f>
        <v/>
      </c>
      <c r="K248" s="93" t="str">
        <f>IF($B248="","",INDEX(Consolidated!$Q:$Q,$M248))</f>
        <v/>
      </c>
      <c r="L248" s="93" t="str">
        <f>IF($B248="","",INDEX(Consolidated!$T:$T,$M248))</f>
        <v/>
      </c>
      <c r="M248" s="94" t="str">
        <f>IF($B248="","",MATCH($B248,Room_Calc!$E$2:$E$3000,0)+1)</f>
        <v/>
      </c>
    </row>
    <row r="249" spans="2:13">
      <c r="B249" s="92" t="str">
        <f>IF(ROWS($B$24:B249)&lt;=$D$11,ROWS($B$24:B249),"")</f>
        <v/>
      </c>
      <c r="C249" s="92" t="str">
        <f>IF($B249="","",INDEX(Consolidated!$A:$A,$M249))</f>
        <v/>
      </c>
      <c r="D249" s="93" t="str">
        <f>IF($B249="","",INDEX(Consolidated!$C:$C,$M249))</f>
        <v/>
      </c>
      <c r="E249" s="92" t="str">
        <f>IF($B249="","",INDEX(Consolidated!$B:$B,$M249))</f>
        <v/>
      </c>
      <c r="F249" s="93" t="str">
        <f>IF($B249="","",INDEX(Consolidated!$H:$H,$M249))</f>
        <v/>
      </c>
      <c r="G249" s="92" t="str">
        <f>IF($B249="","",IF(INDEX(Consolidated!$D:$D,$M249)=1,"Đã cắt","Chưa cắt"))</f>
        <v/>
      </c>
      <c r="H249" s="92" t="str">
        <f>IF($B249="","",INDEX(Consolidated!$J:$J,$M249))</f>
        <v/>
      </c>
      <c r="I249" s="93" t="str">
        <f>IF($B249="","",INDEX(Consolidated!$M:$M,$M249))</f>
        <v/>
      </c>
      <c r="J249" s="93" t="str">
        <f>IF($B249="","",INDEX(Consolidated!$O:$O,$M249))</f>
        <v/>
      </c>
      <c r="K249" s="93" t="str">
        <f>IF($B249="","",INDEX(Consolidated!$Q:$Q,$M249))</f>
        <v/>
      </c>
      <c r="L249" s="93" t="str">
        <f>IF($B249="","",INDEX(Consolidated!$T:$T,$M249))</f>
        <v/>
      </c>
      <c r="M249" s="94" t="str">
        <f>IF($B249="","",MATCH($B249,Room_Calc!$E$2:$E$3000,0)+1)</f>
        <v/>
      </c>
    </row>
    <row r="250" spans="2:13">
      <c r="B250" s="92" t="str">
        <f>IF(ROWS($B$24:B250)&lt;=$D$11,ROWS($B$24:B250),"")</f>
        <v/>
      </c>
      <c r="C250" s="92" t="str">
        <f>IF($B250="","",INDEX(Consolidated!$A:$A,$M250))</f>
        <v/>
      </c>
      <c r="D250" s="93" t="str">
        <f>IF($B250="","",INDEX(Consolidated!$C:$C,$M250))</f>
        <v/>
      </c>
      <c r="E250" s="92" t="str">
        <f>IF($B250="","",INDEX(Consolidated!$B:$B,$M250))</f>
        <v/>
      </c>
      <c r="F250" s="93" t="str">
        <f>IF($B250="","",INDEX(Consolidated!$H:$H,$M250))</f>
        <v/>
      </c>
      <c r="G250" s="92" t="str">
        <f>IF($B250="","",IF(INDEX(Consolidated!$D:$D,$M250)=1,"Đã cắt","Chưa cắt"))</f>
        <v/>
      </c>
      <c r="H250" s="92" t="str">
        <f>IF($B250="","",INDEX(Consolidated!$J:$J,$M250))</f>
        <v/>
      </c>
      <c r="I250" s="93" t="str">
        <f>IF($B250="","",INDEX(Consolidated!$M:$M,$M250))</f>
        <v/>
      </c>
      <c r="J250" s="93" t="str">
        <f>IF($B250="","",INDEX(Consolidated!$O:$O,$M250))</f>
        <v/>
      </c>
      <c r="K250" s="93" t="str">
        <f>IF($B250="","",INDEX(Consolidated!$Q:$Q,$M250))</f>
        <v/>
      </c>
      <c r="L250" s="93" t="str">
        <f>IF($B250="","",INDEX(Consolidated!$T:$T,$M250))</f>
        <v/>
      </c>
      <c r="M250" s="94" t="str">
        <f>IF($B250="","",MATCH($B250,Room_Calc!$E$2:$E$3000,0)+1)</f>
        <v/>
      </c>
    </row>
    <row r="251" spans="2:13">
      <c r="B251" s="92" t="str">
        <f>IF(ROWS($B$24:B251)&lt;=$D$11,ROWS($B$24:B251),"")</f>
        <v/>
      </c>
      <c r="C251" s="92" t="str">
        <f>IF($B251="","",INDEX(Consolidated!$A:$A,$M251))</f>
        <v/>
      </c>
      <c r="D251" s="93" t="str">
        <f>IF($B251="","",INDEX(Consolidated!$C:$C,$M251))</f>
        <v/>
      </c>
      <c r="E251" s="92" t="str">
        <f>IF($B251="","",INDEX(Consolidated!$B:$B,$M251))</f>
        <v/>
      </c>
      <c r="F251" s="93" t="str">
        <f>IF($B251="","",INDEX(Consolidated!$H:$H,$M251))</f>
        <v/>
      </c>
      <c r="G251" s="92" t="str">
        <f>IF($B251="","",IF(INDEX(Consolidated!$D:$D,$M251)=1,"Đã cắt","Chưa cắt"))</f>
        <v/>
      </c>
      <c r="H251" s="92" t="str">
        <f>IF($B251="","",INDEX(Consolidated!$J:$J,$M251))</f>
        <v/>
      </c>
      <c r="I251" s="93" t="str">
        <f>IF($B251="","",INDEX(Consolidated!$M:$M,$M251))</f>
        <v/>
      </c>
      <c r="J251" s="93" t="str">
        <f>IF($B251="","",INDEX(Consolidated!$O:$O,$M251))</f>
        <v/>
      </c>
      <c r="K251" s="93" t="str">
        <f>IF($B251="","",INDEX(Consolidated!$Q:$Q,$M251))</f>
        <v/>
      </c>
      <c r="L251" s="93" t="str">
        <f>IF($B251="","",INDEX(Consolidated!$T:$T,$M251))</f>
        <v/>
      </c>
      <c r="M251" s="94" t="str">
        <f>IF($B251="","",MATCH($B251,Room_Calc!$E$2:$E$3000,0)+1)</f>
        <v/>
      </c>
    </row>
    <row r="252" spans="2:13">
      <c r="B252" s="92" t="str">
        <f>IF(ROWS($B$24:B252)&lt;=$D$11,ROWS($B$24:B252),"")</f>
        <v/>
      </c>
      <c r="C252" s="92" t="str">
        <f>IF($B252="","",INDEX(Consolidated!$A:$A,$M252))</f>
        <v/>
      </c>
      <c r="D252" s="93" t="str">
        <f>IF($B252="","",INDEX(Consolidated!$C:$C,$M252))</f>
        <v/>
      </c>
      <c r="E252" s="92" t="str">
        <f>IF($B252="","",INDEX(Consolidated!$B:$B,$M252))</f>
        <v/>
      </c>
      <c r="F252" s="93" t="str">
        <f>IF($B252="","",INDEX(Consolidated!$H:$H,$M252))</f>
        <v/>
      </c>
      <c r="G252" s="92" t="str">
        <f>IF($B252="","",IF(INDEX(Consolidated!$D:$D,$M252)=1,"Đã cắt","Chưa cắt"))</f>
        <v/>
      </c>
      <c r="H252" s="92" t="str">
        <f>IF($B252="","",INDEX(Consolidated!$J:$J,$M252))</f>
        <v/>
      </c>
      <c r="I252" s="93" t="str">
        <f>IF($B252="","",INDEX(Consolidated!$M:$M,$M252))</f>
        <v/>
      </c>
      <c r="J252" s="93" t="str">
        <f>IF($B252="","",INDEX(Consolidated!$O:$O,$M252))</f>
        <v/>
      </c>
      <c r="K252" s="93" t="str">
        <f>IF($B252="","",INDEX(Consolidated!$Q:$Q,$M252))</f>
        <v/>
      </c>
      <c r="L252" s="93" t="str">
        <f>IF($B252="","",INDEX(Consolidated!$T:$T,$M252))</f>
        <v/>
      </c>
      <c r="M252" s="94" t="str">
        <f>IF($B252="","",MATCH($B252,Room_Calc!$E$2:$E$3000,0)+1)</f>
        <v/>
      </c>
    </row>
    <row r="253" spans="2:13">
      <c r="B253" s="92" t="str">
        <f>IF(ROWS($B$24:B253)&lt;=$D$11,ROWS($B$24:B253),"")</f>
        <v/>
      </c>
      <c r="C253" s="92" t="str">
        <f>IF($B253="","",INDEX(Consolidated!$A:$A,$M253))</f>
        <v/>
      </c>
      <c r="D253" s="93" t="str">
        <f>IF($B253="","",INDEX(Consolidated!$C:$C,$M253))</f>
        <v/>
      </c>
      <c r="E253" s="92" t="str">
        <f>IF($B253="","",INDEX(Consolidated!$B:$B,$M253))</f>
        <v/>
      </c>
      <c r="F253" s="93" t="str">
        <f>IF($B253="","",INDEX(Consolidated!$H:$H,$M253))</f>
        <v/>
      </c>
      <c r="G253" s="92" t="str">
        <f>IF($B253="","",IF(INDEX(Consolidated!$D:$D,$M253)=1,"Đã cắt","Chưa cắt"))</f>
        <v/>
      </c>
      <c r="H253" s="92" t="str">
        <f>IF($B253="","",INDEX(Consolidated!$J:$J,$M253))</f>
        <v/>
      </c>
      <c r="I253" s="93" t="str">
        <f>IF($B253="","",INDEX(Consolidated!$M:$M,$M253))</f>
        <v/>
      </c>
      <c r="J253" s="93" t="str">
        <f>IF($B253="","",INDEX(Consolidated!$O:$O,$M253))</f>
        <v/>
      </c>
      <c r="K253" s="93" t="str">
        <f>IF($B253="","",INDEX(Consolidated!$Q:$Q,$M253))</f>
        <v/>
      </c>
      <c r="L253" s="93" t="str">
        <f>IF($B253="","",INDEX(Consolidated!$T:$T,$M253))</f>
        <v/>
      </c>
      <c r="M253" s="94" t="str">
        <f>IF($B253="","",MATCH($B253,Room_Calc!$E$2:$E$3000,0)+1)</f>
        <v/>
      </c>
    </row>
    <row r="254" spans="2:13">
      <c r="B254" s="92" t="str">
        <f>IF(ROWS($B$24:B254)&lt;=$D$11,ROWS($B$24:B254),"")</f>
        <v/>
      </c>
      <c r="C254" s="92" t="str">
        <f>IF($B254="","",INDEX(Consolidated!$A:$A,$M254))</f>
        <v/>
      </c>
      <c r="D254" s="93" t="str">
        <f>IF($B254="","",INDEX(Consolidated!$C:$C,$M254))</f>
        <v/>
      </c>
      <c r="E254" s="92" t="str">
        <f>IF($B254="","",INDEX(Consolidated!$B:$B,$M254))</f>
        <v/>
      </c>
      <c r="F254" s="93" t="str">
        <f>IF($B254="","",INDEX(Consolidated!$H:$H,$M254))</f>
        <v/>
      </c>
      <c r="G254" s="92" t="str">
        <f>IF($B254="","",IF(INDEX(Consolidated!$D:$D,$M254)=1,"Đã cắt","Chưa cắt"))</f>
        <v/>
      </c>
      <c r="H254" s="92" t="str">
        <f>IF($B254="","",INDEX(Consolidated!$J:$J,$M254))</f>
        <v/>
      </c>
      <c r="I254" s="93" t="str">
        <f>IF($B254="","",INDEX(Consolidated!$M:$M,$M254))</f>
        <v/>
      </c>
      <c r="J254" s="93" t="str">
        <f>IF($B254="","",INDEX(Consolidated!$O:$O,$M254))</f>
        <v/>
      </c>
      <c r="K254" s="93" t="str">
        <f>IF($B254="","",INDEX(Consolidated!$Q:$Q,$M254))</f>
        <v/>
      </c>
      <c r="L254" s="93" t="str">
        <f>IF($B254="","",INDEX(Consolidated!$T:$T,$M254))</f>
        <v/>
      </c>
      <c r="M254" s="94" t="str">
        <f>IF($B254="","",MATCH($B254,Room_Calc!$E$2:$E$3000,0)+1)</f>
        <v/>
      </c>
    </row>
    <row r="255" spans="2:13">
      <c r="B255" s="92" t="str">
        <f>IF(ROWS($B$24:B255)&lt;=$D$11,ROWS($B$24:B255),"")</f>
        <v/>
      </c>
      <c r="C255" s="92" t="str">
        <f>IF($B255="","",INDEX(Consolidated!$A:$A,$M255))</f>
        <v/>
      </c>
      <c r="D255" s="93" t="str">
        <f>IF($B255="","",INDEX(Consolidated!$C:$C,$M255))</f>
        <v/>
      </c>
      <c r="E255" s="92" t="str">
        <f>IF($B255="","",INDEX(Consolidated!$B:$B,$M255))</f>
        <v/>
      </c>
      <c r="F255" s="93" t="str">
        <f>IF($B255="","",INDEX(Consolidated!$H:$H,$M255))</f>
        <v/>
      </c>
      <c r="G255" s="92" t="str">
        <f>IF($B255="","",IF(INDEX(Consolidated!$D:$D,$M255)=1,"Đã cắt","Chưa cắt"))</f>
        <v/>
      </c>
      <c r="H255" s="92" t="str">
        <f>IF($B255="","",INDEX(Consolidated!$J:$J,$M255))</f>
        <v/>
      </c>
      <c r="I255" s="93" t="str">
        <f>IF($B255="","",INDEX(Consolidated!$M:$M,$M255))</f>
        <v/>
      </c>
      <c r="J255" s="93" t="str">
        <f>IF($B255="","",INDEX(Consolidated!$O:$O,$M255))</f>
        <v/>
      </c>
      <c r="K255" s="93" t="str">
        <f>IF($B255="","",INDEX(Consolidated!$Q:$Q,$M255))</f>
        <v/>
      </c>
      <c r="L255" s="93" t="str">
        <f>IF($B255="","",INDEX(Consolidated!$T:$T,$M255))</f>
        <v/>
      </c>
      <c r="M255" s="94" t="str">
        <f>IF($B255="","",MATCH($B255,Room_Calc!$E$2:$E$3000,0)+1)</f>
        <v/>
      </c>
    </row>
    <row r="256" spans="2:13">
      <c r="B256" s="92" t="str">
        <f>IF(ROWS($B$24:B256)&lt;=$D$11,ROWS($B$24:B256),"")</f>
        <v/>
      </c>
      <c r="C256" s="92" t="str">
        <f>IF($B256="","",INDEX(Consolidated!$A:$A,$M256))</f>
        <v/>
      </c>
      <c r="D256" s="93" t="str">
        <f>IF($B256="","",INDEX(Consolidated!$C:$C,$M256))</f>
        <v/>
      </c>
      <c r="E256" s="92" t="str">
        <f>IF($B256="","",INDEX(Consolidated!$B:$B,$M256))</f>
        <v/>
      </c>
      <c r="F256" s="93" t="str">
        <f>IF($B256="","",INDEX(Consolidated!$H:$H,$M256))</f>
        <v/>
      </c>
      <c r="G256" s="92" t="str">
        <f>IF($B256="","",IF(INDEX(Consolidated!$D:$D,$M256)=1,"Đã cắt","Chưa cắt"))</f>
        <v/>
      </c>
      <c r="H256" s="92" t="str">
        <f>IF($B256="","",INDEX(Consolidated!$J:$J,$M256))</f>
        <v/>
      </c>
      <c r="I256" s="93" t="str">
        <f>IF($B256="","",INDEX(Consolidated!$M:$M,$M256))</f>
        <v/>
      </c>
      <c r="J256" s="93" t="str">
        <f>IF($B256="","",INDEX(Consolidated!$O:$O,$M256))</f>
        <v/>
      </c>
      <c r="K256" s="93" t="str">
        <f>IF($B256="","",INDEX(Consolidated!$Q:$Q,$M256))</f>
        <v/>
      </c>
      <c r="L256" s="93" t="str">
        <f>IF($B256="","",INDEX(Consolidated!$T:$T,$M256))</f>
        <v/>
      </c>
      <c r="M256" s="94" t="str">
        <f>IF($B256="","",MATCH($B256,Room_Calc!$E$2:$E$3000,0)+1)</f>
        <v/>
      </c>
    </row>
    <row r="257" spans="2:13">
      <c r="B257" s="92" t="str">
        <f>IF(ROWS($B$24:B257)&lt;=$D$11,ROWS($B$24:B257),"")</f>
        <v/>
      </c>
      <c r="C257" s="92" t="str">
        <f>IF($B257="","",INDEX(Consolidated!$A:$A,$M257))</f>
        <v/>
      </c>
      <c r="D257" s="93" t="str">
        <f>IF($B257="","",INDEX(Consolidated!$C:$C,$M257))</f>
        <v/>
      </c>
      <c r="E257" s="92" t="str">
        <f>IF($B257="","",INDEX(Consolidated!$B:$B,$M257))</f>
        <v/>
      </c>
      <c r="F257" s="93" t="str">
        <f>IF($B257="","",INDEX(Consolidated!$H:$H,$M257))</f>
        <v/>
      </c>
      <c r="G257" s="92" t="str">
        <f>IF($B257="","",IF(INDEX(Consolidated!$D:$D,$M257)=1,"Đã cắt","Chưa cắt"))</f>
        <v/>
      </c>
      <c r="H257" s="92" t="str">
        <f>IF($B257="","",INDEX(Consolidated!$J:$J,$M257))</f>
        <v/>
      </c>
      <c r="I257" s="93" t="str">
        <f>IF($B257="","",INDEX(Consolidated!$M:$M,$M257))</f>
        <v/>
      </c>
      <c r="J257" s="93" t="str">
        <f>IF($B257="","",INDEX(Consolidated!$O:$O,$M257))</f>
        <v/>
      </c>
      <c r="K257" s="93" t="str">
        <f>IF($B257="","",INDEX(Consolidated!$Q:$Q,$M257))</f>
        <v/>
      </c>
      <c r="L257" s="93" t="str">
        <f>IF($B257="","",INDEX(Consolidated!$T:$T,$M257))</f>
        <v/>
      </c>
      <c r="M257" s="94" t="str">
        <f>IF($B257="","",MATCH($B257,Room_Calc!$E$2:$E$3000,0)+1)</f>
        <v/>
      </c>
    </row>
    <row r="258" spans="2:13">
      <c r="B258" s="92" t="str">
        <f>IF(ROWS($B$24:B258)&lt;=$D$11,ROWS($B$24:B258),"")</f>
        <v/>
      </c>
      <c r="C258" s="92" t="str">
        <f>IF($B258="","",INDEX(Consolidated!$A:$A,$M258))</f>
        <v/>
      </c>
      <c r="D258" s="93" t="str">
        <f>IF($B258="","",INDEX(Consolidated!$C:$C,$M258))</f>
        <v/>
      </c>
      <c r="E258" s="92" t="str">
        <f>IF($B258="","",INDEX(Consolidated!$B:$B,$M258))</f>
        <v/>
      </c>
      <c r="F258" s="93" t="str">
        <f>IF($B258="","",INDEX(Consolidated!$H:$H,$M258))</f>
        <v/>
      </c>
      <c r="G258" s="92" t="str">
        <f>IF($B258="","",IF(INDEX(Consolidated!$D:$D,$M258)=1,"Đã cắt","Chưa cắt"))</f>
        <v/>
      </c>
      <c r="H258" s="92" t="str">
        <f>IF($B258="","",INDEX(Consolidated!$J:$J,$M258))</f>
        <v/>
      </c>
      <c r="I258" s="93" t="str">
        <f>IF($B258="","",INDEX(Consolidated!$M:$M,$M258))</f>
        <v/>
      </c>
      <c r="J258" s="93" t="str">
        <f>IF($B258="","",INDEX(Consolidated!$O:$O,$M258))</f>
        <v/>
      </c>
      <c r="K258" s="93" t="str">
        <f>IF($B258="","",INDEX(Consolidated!$Q:$Q,$M258))</f>
        <v/>
      </c>
      <c r="L258" s="93" t="str">
        <f>IF($B258="","",INDEX(Consolidated!$T:$T,$M258))</f>
        <v/>
      </c>
      <c r="M258" s="94" t="str">
        <f>IF($B258="","",MATCH($B258,Room_Calc!$E$2:$E$3000,0)+1)</f>
        <v/>
      </c>
    </row>
    <row r="259" spans="2:13">
      <c r="B259" s="92" t="str">
        <f>IF(ROWS($B$24:B259)&lt;=$D$11,ROWS($B$24:B259),"")</f>
        <v/>
      </c>
      <c r="C259" s="92" t="str">
        <f>IF($B259="","",INDEX(Consolidated!$A:$A,$M259))</f>
        <v/>
      </c>
      <c r="D259" s="93" t="str">
        <f>IF($B259="","",INDEX(Consolidated!$C:$C,$M259))</f>
        <v/>
      </c>
      <c r="E259" s="92" t="str">
        <f>IF($B259="","",INDEX(Consolidated!$B:$B,$M259))</f>
        <v/>
      </c>
      <c r="F259" s="93" t="str">
        <f>IF($B259="","",INDEX(Consolidated!$H:$H,$M259))</f>
        <v/>
      </c>
      <c r="G259" s="92" t="str">
        <f>IF($B259="","",IF(INDEX(Consolidated!$D:$D,$M259)=1,"Đã cắt","Chưa cắt"))</f>
        <v/>
      </c>
      <c r="H259" s="92" t="str">
        <f>IF($B259="","",INDEX(Consolidated!$J:$J,$M259))</f>
        <v/>
      </c>
      <c r="I259" s="93" t="str">
        <f>IF($B259="","",INDEX(Consolidated!$M:$M,$M259))</f>
        <v/>
      </c>
      <c r="J259" s="93" t="str">
        <f>IF($B259="","",INDEX(Consolidated!$O:$O,$M259))</f>
        <v/>
      </c>
      <c r="K259" s="93" t="str">
        <f>IF($B259="","",INDEX(Consolidated!$Q:$Q,$M259))</f>
        <v/>
      </c>
      <c r="L259" s="93" t="str">
        <f>IF($B259="","",INDEX(Consolidated!$T:$T,$M259))</f>
        <v/>
      </c>
      <c r="M259" s="94" t="str">
        <f>IF($B259="","",MATCH($B259,Room_Calc!$E$2:$E$3000,0)+1)</f>
        <v/>
      </c>
    </row>
    <row r="260" spans="2:13">
      <c r="B260" s="92" t="str">
        <f>IF(ROWS($B$24:B260)&lt;=$D$11,ROWS($B$24:B260),"")</f>
        <v/>
      </c>
      <c r="C260" s="92" t="str">
        <f>IF($B260="","",INDEX(Consolidated!$A:$A,$M260))</f>
        <v/>
      </c>
      <c r="D260" s="93" t="str">
        <f>IF($B260="","",INDEX(Consolidated!$C:$C,$M260))</f>
        <v/>
      </c>
      <c r="E260" s="92" t="str">
        <f>IF($B260="","",INDEX(Consolidated!$B:$B,$M260))</f>
        <v/>
      </c>
      <c r="F260" s="93" t="str">
        <f>IF($B260="","",INDEX(Consolidated!$H:$H,$M260))</f>
        <v/>
      </c>
      <c r="G260" s="92" t="str">
        <f>IF($B260="","",IF(INDEX(Consolidated!$D:$D,$M260)=1,"Đã cắt","Chưa cắt"))</f>
        <v/>
      </c>
      <c r="H260" s="92" t="str">
        <f>IF($B260="","",INDEX(Consolidated!$J:$J,$M260))</f>
        <v/>
      </c>
      <c r="I260" s="93" t="str">
        <f>IF($B260="","",INDEX(Consolidated!$M:$M,$M260))</f>
        <v/>
      </c>
      <c r="J260" s="93" t="str">
        <f>IF($B260="","",INDEX(Consolidated!$O:$O,$M260))</f>
        <v/>
      </c>
      <c r="K260" s="93" t="str">
        <f>IF($B260="","",INDEX(Consolidated!$Q:$Q,$M260))</f>
        <v/>
      </c>
      <c r="L260" s="93" t="str">
        <f>IF($B260="","",INDEX(Consolidated!$T:$T,$M260))</f>
        <v/>
      </c>
      <c r="M260" s="94" t="str">
        <f>IF($B260="","",MATCH($B260,Room_Calc!$E$2:$E$3000,0)+1)</f>
        <v/>
      </c>
    </row>
    <row r="261" spans="2:13">
      <c r="B261" s="92" t="str">
        <f>IF(ROWS($B$24:B261)&lt;=$D$11,ROWS($B$24:B261),"")</f>
        <v/>
      </c>
      <c r="C261" s="92" t="str">
        <f>IF($B261="","",INDEX(Consolidated!$A:$A,$M261))</f>
        <v/>
      </c>
      <c r="D261" s="93" t="str">
        <f>IF($B261="","",INDEX(Consolidated!$C:$C,$M261))</f>
        <v/>
      </c>
      <c r="E261" s="92" t="str">
        <f>IF($B261="","",INDEX(Consolidated!$B:$B,$M261))</f>
        <v/>
      </c>
      <c r="F261" s="93" t="str">
        <f>IF($B261="","",INDEX(Consolidated!$H:$H,$M261))</f>
        <v/>
      </c>
      <c r="G261" s="92" t="str">
        <f>IF($B261="","",IF(INDEX(Consolidated!$D:$D,$M261)=1,"Đã cắt","Chưa cắt"))</f>
        <v/>
      </c>
      <c r="H261" s="92" t="str">
        <f>IF($B261="","",INDEX(Consolidated!$J:$J,$M261))</f>
        <v/>
      </c>
      <c r="I261" s="93" t="str">
        <f>IF($B261="","",INDEX(Consolidated!$M:$M,$M261))</f>
        <v/>
      </c>
      <c r="J261" s="93" t="str">
        <f>IF($B261="","",INDEX(Consolidated!$O:$O,$M261))</f>
        <v/>
      </c>
      <c r="K261" s="93" t="str">
        <f>IF($B261="","",INDEX(Consolidated!$Q:$Q,$M261))</f>
        <v/>
      </c>
      <c r="L261" s="93" t="str">
        <f>IF($B261="","",INDEX(Consolidated!$T:$T,$M261))</f>
        <v/>
      </c>
      <c r="M261" s="94" t="str">
        <f>IF($B261="","",MATCH($B261,Room_Calc!$E$2:$E$3000,0)+1)</f>
        <v/>
      </c>
    </row>
    <row r="262" spans="2:13">
      <c r="B262" s="92" t="str">
        <f>IF(ROWS($B$24:B262)&lt;=$D$11,ROWS($B$24:B262),"")</f>
        <v/>
      </c>
      <c r="C262" s="92" t="str">
        <f>IF($B262="","",INDEX(Consolidated!$A:$A,$M262))</f>
        <v/>
      </c>
      <c r="D262" s="93" t="str">
        <f>IF($B262="","",INDEX(Consolidated!$C:$C,$M262))</f>
        <v/>
      </c>
      <c r="E262" s="92" t="str">
        <f>IF($B262="","",INDEX(Consolidated!$B:$B,$M262))</f>
        <v/>
      </c>
      <c r="F262" s="93" t="str">
        <f>IF($B262="","",INDEX(Consolidated!$H:$H,$M262))</f>
        <v/>
      </c>
      <c r="G262" s="92" t="str">
        <f>IF($B262="","",IF(INDEX(Consolidated!$D:$D,$M262)=1,"Đã cắt","Chưa cắt"))</f>
        <v/>
      </c>
      <c r="H262" s="92" t="str">
        <f>IF($B262="","",INDEX(Consolidated!$J:$J,$M262))</f>
        <v/>
      </c>
      <c r="I262" s="93" t="str">
        <f>IF($B262="","",INDEX(Consolidated!$M:$M,$M262))</f>
        <v/>
      </c>
      <c r="J262" s="93" t="str">
        <f>IF($B262="","",INDEX(Consolidated!$O:$O,$M262))</f>
        <v/>
      </c>
      <c r="K262" s="93" t="str">
        <f>IF($B262="","",INDEX(Consolidated!$Q:$Q,$M262))</f>
        <v/>
      </c>
      <c r="L262" s="93" t="str">
        <f>IF($B262="","",INDEX(Consolidated!$T:$T,$M262))</f>
        <v/>
      </c>
      <c r="M262" s="94" t="str">
        <f>IF($B262="","",MATCH($B262,Room_Calc!$E$2:$E$3000,0)+1)</f>
        <v/>
      </c>
    </row>
    <row r="263" spans="2:13">
      <c r="B263" s="92" t="str">
        <f>IF(ROWS($B$24:B263)&lt;=$D$11,ROWS($B$24:B263),"")</f>
        <v/>
      </c>
      <c r="C263" s="92" t="str">
        <f>IF($B263="","",INDEX(Consolidated!$A:$A,$M263))</f>
        <v/>
      </c>
      <c r="D263" s="93" t="str">
        <f>IF($B263="","",INDEX(Consolidated!$C:$C,$M263))</f>
        <v/>
      </c>
      <c r="E263" s="92" t="str">
        <f>IF($B263="","",INDEX(Consolidated!$B:$B,$M263))</f>
        <v/>
      </c>
      <c r="F263" s="93" t="str">
        <f>IF($B263="","",INDEX(Consolidated!$H:$H,$M263))</f>
        <v/>
      </c>
      <c r="G263" s="92" t="str">
        <f>IF($B263="","",IF(INDEX(Consolidated!$D:$D,$M263)=1,"Đã cắt","Chưa cắt"))</f>
        <v/>
      </c>
      <c r="H263" s="92" t="str">
        <f>IF($B263="","",INDEX(Consolidated!$J:$J,$M263))</f>
        <v/>
      </c>
      <c r="I263" s="93" t="str">
        <f>IF($B263="","",INDEX(Consolidated!$M:$M,$M263))</f>
        <v/>
      </c>
      <c r="J263" s="93" t="str">
        <f>IF($B263="","",INDEX(Consolidated!$O:$O,$M263))</f>
        <v/>
      </c>
      <c r="K263" s="93" t="str">
        <f>IF($B263="","",INDEX(Consolidated!$Q:$Q,$M263))</f>
        <v/>
      </c>
      <c r="L263" s="93" t="str">
        <f>IF($B263="","",INDEX(Consolidated!$T:$T,$M263))</f>
        <v/>
      </c>
      <c r="M263" s="94" t="str">
        <f>IF($B263="","",MATCH($B263,Room_Calc!$E$2:$E$3000,0)+1)</f>
        <v/>
      </c>
    </row>
    <row r="264" spans="2:13">
      <c r="B264" s="92" t="str">
        <f>IF(ROWS($B$24:B264)&lt;=$D$11,ROWS($B$24:B264),"")</f>
        <v/>
      </c>
      <c r="C264" s="92" t="str">
        <f>IF($B264="","",INDEX(Consolidated!$A:$A,$M264))</f>
        <v/>
      </c>
      <c r="D264" s="93" t="str">
        <f>IF($B264="","",INDEX(Consolidated!$C:$C,$M264))</f>
        <v/>
      </c>
      <c r="E264" s="92" t="str">
        <f>IF($B264="","",INDEX(Consolidated!$B:$B,$M264))</f>
        <v/>
      </c>
      <c r="F264" s="93" t="str">
        <f>IF($B264="","",INDEX(Consolidated!$H:$H,$M264))</f>
        <v/>
      </c>
      <c r="G264" s="92" t="str">
        <f>IF($B264="","",IF(INDEX(Consolidated!$D:$D,$M264)=1,"Đã cắt","Chưa cắt"))</f>
        <v/>
      </c>
      <c r="H264" s="92" t="str">
        <f>IF($B264="","",INDEX(Consolidated!$J:$J,$M264))</f>
        <v/>
      </c>
      <c r="I264" s="93" t="str">
        <f>IF($B264="","",INDEX(Consolidated!$M:$M,$M264))</f>
        <v/>
      </c>
      <c r="J264" s="93" t="str">
        <f>IF($B264="","",INDEX(Consolidated!$O:$O,$M264))</f>
        <v/>
      </c>
      <c r="K264" s="93" t="str">
        <f>IF($B264="","",INDEX(Consolidated!$Q:$Q,$M264))</f>
        <v/>
      </c>
      <c r="L264" s="93" t="str">
        <f>IF($B264="","",INDEX(Consolidated!$T:$T,$M264))</f>
        <v/>
      </c>
      <c r="M264" s="94" t="str">
        <f>IF($B264="","",MATCH($B264,Room_Calc!$E$2:$E$3000,0)+1)</f>
        <v/>
      </c>
    </row>
    <row r="265" spans="2:13">
      <c r="B265" s="92" t="str">
        <f>IF(ROWS($B$24:B265)&lt;=$D$11,ROWS($B$24:B265),"")</f>
        <v/>
      </c>
      <c r="C265" s="92" t="str">
        <f>IF($B265="","",INDEX(Consolidated!$A:$A,$M265))</f>
        <v/>
      </c>
      <c r="D265" s="93" t="str">
        <f>IF($B265="","",INDEX(Consolidated!$C:$C,$M265))</f>
        <v/>
      </c>
      <c r="E265" s="92" t="str">
        <f>IF($B265="","",INDEX(Consolidated!$B:$B,$M265))</f>
        <v/>
      </c>
      <c r="F265" s="93" t="str">
        <f>IF($B265="","",INDEX(Consolidated!$H:$H,$M265))</f>
        <v/>
      </c>
      <c r="G265" s="92" t="str">
        <f>IF($B265="","",IF(INDEX(Consolidated!$D:$D,$M265)=1,"Đã cắt","Chưa cắt"))</f>
        <v/>
      </c>
      <c r="H265" s="92" t="str">
        <f>IF($B265="","",INDEX(Consolidated!$J:$J,$M265))</f>
        <v/>
      </c>
      <c r="I265" s="93" t="str">
        <f>IF($B265="","",INDEX(Consolidated!$M:$M,$M265))</f>
        <v/>
      </c>
      <c r="J265" s="93" t="str">
        <f>IF($B265="","",INDEX(Consolidated!$O:$O,$M265))</f>
        <v/>
      </c>
      <c r="K265" s="93" t="str">
        <f>IF($B265="","",INDEX(Consolidated!$Q:$Q,$M265))</f>
        <v/>
      </c>
      <c r="L265" s="93" t="str">
        <f>IF($B265="","",INDEX(Consolidated!$T:$T,$M265))</f>
        <v/>
      </c>
      <c r="M265" s="94" t="str">
        <f>IF($B265="","",MATCH($B265,Room_Calc!$E$2:$E$3000,0)+1)</f>
        <v/>
      </c>
    </row>
    <row r="266" spans="2:13">
      <c r="B266" s="92" t="str">
        <f>IF(ROWS($B$24:B266)&lt;=$D$11,ROWS($B$24:B266),"")</f>
        <v/>
      </c>
      <c r="C266" s="92" t="str">
        <f>IF($B266="","",INDEX(Consolidated!$A:$A,$M266))</f>
        <v/>
      </c>
      <c r="D266" s="93" t="str">
        <f>IF($B266="","",INDEX(Consolidated!$C:$C,$M266))</f>
        <v/>
      </c>
      <c r="E266" s="92" t="str">
        <f>IF($B266="","",INDEX(Consolidated!$B:$B,$M266))</f>
        <v/>
      </c>
      <c r="F266" s="93" t="str">
        <f>IF($B266="","",INDEX(Consolidated!$H:$H,$M266))</f>
        <v/>
      </c>
      <c r="G266" s="92" t="str">
        <f>IF($B266="","",IF(INDEX(Consolidated!$D:$D,$M266)=1,"Đã cắt","Chưa cắt"))</f>
        <v/>
      </c>
      <c r="H266" s="92" t="str">
        <f>IF($B266="","",INDEX(Consolidated!$J:$J,$M266))</f>
        <v/>
      </c>
      <c r="I266" s="93" t="str">
        <f>IF($B266="","",INDEX(Consolidated!$M:$M,$M266))</f>
        <v/>
      </c>
      <c r="J266" s="93" t="str">
        <f>IF($B266="","",INDEX(Consolidated!$O:$O,$M266))</f>
        <v/>
      </c>
      <c r="K266" s="93" t="str">
        <f>IF($B266="","",INDEX(Consolidated!$Q:$Q,$M266))</f>
        <v/>
      </c>
      <c r="L266" s="93" t="str">
        <f>IF($B266="","",INDEX(Consolidated!$T:$T,$M266))</f>
        <v/>
      </c>
      <c r="M266" s="94" t="str">
        <f>IF($B266="","",MATCH($B266,Room_Calc!$E$2:$E$3000,0)+1)</f>
        <v/>
      </c>
    </row>
    <row r="267" spans="2:13">
      <c r="B267" s="92" t="str">
        <f>IF(ROWS($B$24:B267)&lt;=$D$11,ROWS($B$24:B267),"")</f>
        <v/>
      </c>
      <c r="C267" s="92" t="str">
        <f>IF($B267="","",INDEX(Consolidated!$A:$A,$M267))</f>
        <v/>
      </c>
      <c r="D267" s="93" t="str">
        <f>IF($B267="","",INDEX(Consolidated!$C:$C,$M267))</f>
        <v/>
      </c>
      <c r="E267" s="92" t="str">
        <f>IF($B267="","",INDEX(Consolidated!$B:$B,$M267))</f>
        <v/>
      </c>
      <c r="F267" s="93" t="str">
        <f>IF($B267="","",INDEX(Consolidated!$H:$H,$M267))</f>
        <v/>
      </c>
      <c r="G267" s="92" t="str">
        <f>IF($B267="","",IF(INDEX(Consolidated!$D:$D,$M267)=1,"Đã cắt","Chưa cắt"))</f>
        <v/>
      </c>
      <c r="H267" s="92" t="str">
        <f>IF($B267="","",INDEX(Consolidated!$J:$J,$M267))</f>
        <v/>
      </c>
      <c r="I267" s="93" t="str">
        <f>IF($B267="","",INDEX(Consolidated!$M:$M,$M267))</f>
        <v/>
      </c>
      <c r="J267" s="93" t="str">
        <f>IF($B267="","",INDEX(Consolidated!$O:$O,$M267))</f>
        <v/>
      </c>
      <c r="K267" s="93" t="str">
        <f>IF($B267="","",INDEX(Consolidated!$Q:$Q,$M267))</f>
        <v/>
      </c>
      <c r="L267" s="93" t="str">
        <f>IF($B267="","",INDEX(Consolidated!$T:$T,$M267))</f>
        <v/>
      </c>
      <c r="M267" s="94" t="str">
        <f>IF($B267="","",MATCH($B267,Room_Calc!$E$2:$E$3000,0)+1)</f>
        <v/>
      </c>
    </row>
    <row r="268" spans="2:13">
      <c r="B268" s="92" t="str">
        <f>IF(ROWS($B$24:B268)&lt;=$D$11,ROWS($B$24:B268),"")</f>
        <v/>
      </c>
      <c r="C268" s="92" t="str">
        <f>IF($B268="","",INDEX(Consolidated!$A:$A,$M268))</f>
        <v/>
      </c>
      <c r="D268" s="93" t="str">
        <f>IF($B268="","",INDEX(Consolidated!$C:$C,$M268))</f>
        <v/>
      </c>
      <c r="E268" s="92" t="str">
        <f>IF($B268="","",INDEX(Consolidated!$B:$B,$M268))</f>
        <v/>
      </c>
      <c r="F268" s="93" t="str">
        <f>IF($B268="","",INDEX(Consolidated!$H:$H,$M268))</f>
        <v/>
      </c>
      <c r="G268" s="92" t="str">
        <f>IF($B268="","",IF(INDEX(Consolidated!$D:$D,$M268)=1,"Đã cắt","Chưa cắt"))</f>
        <v/>
      </c>
      <c r="H268" s="92" t="str">
        <f>IF($B268="","",INDEX(Consolidated!$J:$J,$M268))</f>
        <v/>
      </c>
      <c r="I268" s="93" t="str">
        <f>IF($B268="","",INDEX(Consolidated!$M:$M,$M268))</f>
        <v/>
      </c>
      <c r="J268" s="93" t="str">
        <f>IF($B268="","",INDEX(Consolidated!$O:$O,$M268))</f>
        <v/>
      </c>
      <c r="K268" s="93" t="str">
        <f>IF($B268="","",INDEX(Consolidated!$Q:$Q,$M268))</f>
        <v/>
      </c>
      <c r="L268" s="93" t="str">
        <f>IF($B268="","",INDEX(Consolidated!$T:$T,$M268))</f>
        <v/>
      </c>
      <c r="M268" s="94" t="str">
        <f>IF($B268="","",MATCH($B268,Room_Calc!$E$2:$E$3000,0)+1)</f>
        <v/>
      </c>
    </row>
    <row r="269" spans="2:13">
      <c r="B269" s="92" t="str">
        <f>IF(ROWS($B$24:B269)&lt;=$D$11,ROWS($B$24:B269),"")</f>
        <v/>
      </c>
      <c r="C269" s="92" t="str">
        <f>IF($B269="","",INDEX(Consolidated!$A:$A,$M269))</f>
        <v/>
      </c>
      <c r="D269" s="93" t="str">
        <f>IF($B269="","",INDEX(Consolidated!$C:$C,$M269))</f>
        <v/>
      </c>
      <c r="E269" s="92" t="str">
        <f>IF($B269="","",INDEX(Consolidated!$B:$B,$M269))</f>
        <v/>
      </c>
      <c r="F269" s="93" t="str">
        <f>IF($B269="","",INDEX(Consolidated!$H:$H,$M269))</f>
        <v/>
      </c>
      <c r="G269" s="92" t="str">
        <f>IF($B269="","",IF(INDEX(Consolidated!$D:$D,$M269)=1,"Đã cắt","Chưa cắt"))</f>
        <v/>
      </c>
      <c r="H269" s="92" t="str">
        <f>IF($B269="","",INDEX(Consolidated!$J:$J,$M269))</f>
        <v/>
      </c>
      <c r="I269" s="93" t="str">
        <f>IF($B269="","",INDEX(Consolidated!$M:$M,$M269))</f>
        <v/>
      </c>
      <c r="J269" s="93" t="str">
        <f>IF($B269="","",INDEX(Consolidated!$O:$O,$M269))</f>
        <v/>
      </c>
      <c r="K269" s="93" t="str">
        <f>IF($B269="","",INDEX(Consolidated!$Q:$Q,$M269))</f>
        <v/>
      </c>
      <c r="L269" s="93" t="str">
        <f>IF($B269="","",INDEX(Consolidated!$T:$T,$M269))</f>
        <v/>
      </c>
      <c r="M269" s="94" t="str">
        <f>IF($B269="","",MATCH($B269,Room_Calc!$E$2:$E$3000,0)+1)</f>
        <v/>
      </c>
    </row>
    <row r="270" spans="2:13">
      <c r="B270" s="92" t="str">
        <f>IF(ROWS($B$24:B270)&lt;=$D$11,ROWS($B$24:B270),"")</f>
        <v/>
      </c>
      <c r="C270" s="92" t="str">
        <f>IF($B270="","",INDEX(Consolidated!$A:$A,$M270))</f>
        <v/>
      </c>
      <c r="D270" s="93" t="str">
        <f>IF($B270="","",INDEX(Consolidated!$C:$C,$M270))</f>
        <v/>
      </c>
      <c r="E270" s="92" t="str">
        <f>IF($B270="","",INDEX(Consolidated!$B:$B,$M270))</f>
        <v/>
      </c>
      <c r="F270" s="93" t="str">
        <f>IF($B270="","",INDEX(Consolidated!$H:$H,$M270))</f>
        <v/>
      </c>
      <c r="G270" s="92" t="str">
        <f>IF($B270="","",IF(INDEX(Consolidated!$D:$D,$M270)=1,"Đã cắt","Chưa cắt"))</f>
        <v/>
      </c>
      <c r="H270" s="92" t="str">
        <f>IF($B270="","",INDEX(Consolidated!$J:$J,$M270))</f>
        <v/>
      </c>
      <c r="I270" s="93" t="str">
        <f>IF($B270="","",INDEX(Consolidated!$M:$M,$M270))</f>
        <v/>
      </c>
      <c r="J270" s="93" t="str">
        <f>IF($B270="","",INDEX(Consolidated!$O:$O,$M270))</f>
        <v/>
      </c>
      <c r="K270" s="93" t="str">
        <f>IF($B270="","",INDEX(Consolidated!$Q:$Q,$M270))</f>
        <v/>
      </c>
      <c r="L270" s="93" t="str">
        <f>IF($B270="","",INDEX(Consolidated!$T:$T,$M270))</f>
        <v/>
      </c>
      <c r="M270" s="94" t="str">
        <f>IF($B270="","",MATCH($B270,Room_Calc!$E$2:$E$3000,0)+1)</f>
        <v/>
      </c>
    </row>
    <row r="271" spans="2:13">
      <c r="B271" s="92" t="str">
        <f>IF(ROWS($B$24:B271)&lt;=$D$11,ROWS($B$24:B271),"")</f>
        <v/>
      </c>
      <c r="C271" s="92" t="str">
        <f>IF($B271="","",INDEX(Consolidated!$A:$A,$M271))</f>
        <v/>
      </c>
      <c r="D271" s="93" t="str">
        <f>IF($B271="","",INDEX(Consolidated!$C:$C,$M271))</f>
        <v/>
      </c>
      <c r="E271" s="92" t="str">
        <f>IF($B271="","",INDEX(Consolidated!$B:$B,$M271))</f>
        <v/>
      </c>
      <c r="F271" s="93" t="str">
        <f>IF($B271="","",INDEX(Consolidated!$H:$H,$M271))</f>
        <v/>
      </c>
      <c r="G271" s="92" t="str">
        <f>IF($B271="","",IF(INDEX(Consolidated!$D:$D,$M271)=1,"Đã cắt","Chưa cắt"))</f>
        <v/>
      </c>
      <c r="H271" s="92" t="str">
        <f>IF($B271="","",INDEX(Consolidated!$J:$J,$M271))</f>
        <v/>
      </c>
      <c r="I271" s="93" t="str">
        <f>IF($B271="","",INDEX(Consolidated!$M:$M,$M271))</f>
        <v/>
      </c>
      <c r="J271" s="93" t="str">
        <f>IF($B271="","",INDEX(Consolidated!$O:$O,$M271))</f>
        <v/>
      </c>
      <c r="K271" s="93" t="str">
        <f>IF($B271="","",INDEX(Consolidated!$Q:$Q,$M271))</f>
        <v/>
      </c>
      <c r="L271" s="93" t="str">
        <f>IF($B271="","",INDEX(Consolidated!$T:$T,$M271))</f>
        <v/>
      </c>
      <c r="M271" s="94" t="str">
        <f>IF($B271="","",MATCH($B271,Room_Calc!$E$2:$E$3000,0)+1)</f>
        <v/>
      </c>
    </row>
    <row r="272" spans="2:13">
      <c r="B272" s="92" t="str">
        <f>IF(ROWS($B$24:B272)&lt;=$D$11,ROWS($B$24:B272),"")</f>
        <v/>
      </c>
      <c r="C272" s="92" t="str">
        <f>IF($B272="","",INDEX(Consolidated!$A:$A,$M272))</f>
        <v/>
      </c>
      <c r="D272" s="93" t="str">
        <f>IF($B272="","",INDEX(Consolidated!$C:$C,$M272))</f>
        <v/>
      </c>
      <c r="E272" s="92" t="str">
        <f>IF($B272="","",INDEX(Consolidated!$B:$B,$M272))</f>
        <v/>
      </c>
      <c r="F272" s="93" t="str">
        <f>IF($B272="","",INDEX(Consolidated!$H:$H,$M272))</f>
        <v/>
      </c>
      <c r="G272" s="92" t="str">
        <f>IF($B272="","",IF(INDEX(Consolidated!$D:$D,$M272)=1,"Đã cắt","Chưa cắt"))</f>
        <v/>
      </c>
      <c r="H272" s="92" t="str">
        <f>IF($B272="","",INDEX(Consolidated!$J:$J,$M272))</f>
        <v/>
      </c>
      <c r="I272" s="93" t="str">
        <f>IF($B272="","",INDEX(Consolidated!$M:$M,$M272))</f>
        <v/>
      </c>
      <c r="J272" s="93" t="str">
        <f>IF($B272="","",INDEX(Consolidated!$O:$O,$M272))</f>
        <v/>
      </c>
      <c r="K272" s="93" t="str">
        <f>IF($B272="","",INDEX(Consolidated!$Q:$Q,$M272))</f>
        <v/>
      </c>
      <c r="L272" s="93" t="str">
        <f>IF($B272="","",INDEX(Consolidated!$T:$T,$M272))</f>
        <v/>
      </c>
      <c r="M272" s="94" t="str">
        <f>IF($B272="","",MATCH($B272,Room_Calc!$E$2:$E$3000,0)+1)</f>
        <v/>
      </c>
    </row>
    <row r="273" spans="2:13">
      <c r="B273" s="92" t="str">
        <f>IF(ROWS($B$24:B273)&lt;=$D$11,ROWS($B$24:B273),"")</f>
        <v/>
      </c>
      <c r="C273" s="92" t="str">
        <f>IF($B273="","",INDEX(Consolidated!$A:$A,$M273))</f>
        <v/>
      </c>
      <c r="D273" s="93" t="str">
        <f>IF($B273="","",INDEX(Consolidated!$C:$C,$M273))</f>
        <v/>
      </c>
      <c r="E273" s="92" t="str">
        <f>IF($B273="","",INDEX(Consolidated!$B:$B,$M273))</f>
        <v/>
      </c>
      <c r="F273" s="93" t="str">
        <f>IF($B273="","",INDEX(Consolidated!$H:$H,$M273))</f>
        <v/>
      </c>
      <c r="G273" s="92" t="str">
        <f>IF($B273="","",IF(INDEX(Consolidated!$D:$D,$M273)=1,"Đã cắt","Chưa cắt"))</f>
        <v/>
      </c>
      <c r="H273" s="92" t="str">
        <f>IF($B273="","",INDEX(Consolidated!$J:$J,$M273))</f>
        <v/>
      </c>
      <c r="I273" s="93" t="str">
        <f>IF($B273="","",INDEX(Consolidated!$M:$M,$M273))</f>
        <v/>
      </c>
      <c r="J273" s="93" t="str">
        <f>IF($B273="","",INDEX(Consolidated!$O:$O,$M273))</f>
        <v/>
      </c>
      <c r="K273" s="93" t="str">
        <f>IF($B273="","",INDEX(Consolidated!$Q:$Q,$M273))</f>
        <v/>
      </c>
      <c r="L273" s="93" t="str">
        <f>IF($B273="","",INDEX(Consolidated!$T:$T,$M273))</f>
        <v/>
      </c>
      <c r="M273" s="94" t="str">
        <f>IF($B273="","",MATCH($B273,Room_Calc!$E$2:$E$3000,0)+1)</f>
        <v/>
      </c>
    </row>
    <row r="274" spans="2:13">
      <c r="B274" s="92" t="str">
        <f>IF(ROWS($B$24:B274)&lt;=$D$11,ROWS($B$24:B274),"")</f>
        <v/>
      </c>
      <c r="C274" s="92" t="str">
        <f>IF($B274="","",INDEX(Consolidated!$A:$A,$M274))</f>
        <v/>
      </c>
      <c r="D274" s="93" t="str">
        <f>IF($B274="","",INDEX(Consolidated!$C:$C,$M274))</f>
        <v/>
      </c>
      <c r="E274" s="92" t="str">
        <f>IF($B274="","",INDEX(Consolidated!$B:$B,$M274))</f>
        <v/>
      </c>
      <c r="F274" s="93" t="str">
        <f>IF($B274="","",INDEX(Consolidated!$H:$H,$M274))</f>
        <v/>
      </c>
      <c r="G274" s="92" t="str">
        <f>IF($B274="","",IF(INDEX(Consolidated!$D:$D,$M274)=1,"Đã cắt","Chưa cắt"))</f>
        <v/>
      </c>
      <c r="H274" s="92" t="str">
        <f>IF($B274="","",INDEX(Consolidated!$J:$J,$M274))</f>
        <v/>
      </c>
      <c r="I274" s="93" t="str">
        <f>IF($B274="","",INDEX(Consolidated!$M:$M,$M274))</f>
        <v/>
      </c>
      <c r="J274" s="93" t="str">
        <f>IF($B274="","",INDEX(Consolidated!$O:$O,$M274))</f>
        <v/>
      </c>
      <c r="K274" s="93" t="str">
        <f>IF($B274="","",INDEX(Consolidated!$Q:$Q,$M274))</f>
        <v/>
      </c>
      <c r="L274" s="93" t="str">
        <f>IF($B274="","",INDEX(Consolidated!$T:$T,$M274))</f>
        <v/>
      </c>
      <c r="M274" s="94" t="str">
        <f>IF($B274="","",MATCH($B274,Room_Calc!$E$2:$E$3000,0)+1)</f>
        <v/>
      </c>
    </row>
    <row r="275" spans="2:13">
      <c r="B275" s="92" t="str">
        <f>IF(ROWS($B$24:B275)&lt;=$D$11,ROWS($B$24:B275),"")</f>
        <v/>
      </c>
      <c r="C275" s="92" t="str">
        <f>IF($B275="","",INDEX(Consolidated!$A:$A,$M275))</f>
        <v/>
      </c>
      <c r="D275" s="93" t="str">
        <f>IF($B275="","",INDEX(Consolidated!$C:$C,$M275))</f>
        <v/>
      </c>
      <c r="E275" s="92" t="str">
        <f>IF($B275="","",INDEX(Consolidated!$B:$B,$M275))</f>
        <v/>
      </c>
      <c r="F275" s="93" t="str">
        <f>IF($B275="","",INDEX(Consolidated!$H:$H,$M275))</f>
        <v/>
      </c>
      <c r="G275" s="92" t="str">
        <f>IF($B275="","",IF(INDEX(Consolidated!$D:$D,$M275)=1,"Đã cắt","Chưa cắt"))</f>
        <v/>
      </c>
      <c r="H275" s="92" t="str">
        <f>IF($B275="","",INDEX(Consolidated!$J:$J,$M275))</f>
        <v/>
      </c>
      <c r="I275" s="93" t="str">
        <f>IF($B275="","",INDEX(Consolidated!$M:$M,$M275))</f>
        <v/>
      </c>
      <c r="J275" s="93" t="str">
        <f>IF($B275="","",INDEX(Consolidated!$O:$O,$M275))</f>
        <v/>
      </c>
      <c r="K275" s="93" t="str">
        <f>IF($B275="","",INDEX(Consolidated!$Q:$Q,$M275))</f>
        <v/>
      </c>
      <c r="L275" s="93" t="str">
        <f>IF($B275="","",INDEX(Consolidated!$T:$T,$M275))</f>
        <v/>
      </c>
      <c r="M275" s="94" t="str">
        <f>IF($B275="","",MATCH($B275,Room_Calc!$E$2:$E$3000,0)+1)</f>
        <v/>
      </c>
    </row>
    <row r="276" spans="2:13">
      <c r="B276" s="92" t="str">
        <f>IF(ROWS($B$24:B276)&lt;=$D$11,ROWS($B$24:B276),"")</f>
        <v/>
      </c>
      <c r="C276" s="92" t="str">
        <f>IF($B276="","",INDEX(Consolidated!$A:$A,$M276))</f>
        <v/>
      </c>
      <c r="D276" s="93" t="str">
        <f>IF($B276="","",INDEX(Consolidated!$C:$C,$M276))</f>
        <v/>
      </c>
      <c r="E276" s="92" t="str">
        <f>IF($B276="","",INDEX(Consolidated!$B:$B,$M276))</f>
        <v/>
      </c>
      <c r="F276" s="93" t="str">
        <f>IF($B276="","",INDEX(Consolidated!$H:$H,$M276))</f>
        <v/>
      </c>
      <c r="G276" s="92" t="str">
        <f>IF($B276="","",IF(INDEX(Consolidated!$D:$D,$M276)=1,"Đã cắt","Chưa cắt"))</f>
        <v/>
      </c>
      <c r="H276" s="92" t="str">
        <f>IF($B276="","",INDEX(Consolidated!$J:$J,$M276))</f>
        <v/>
      </c>
      <c r="I276" s="93" t="str">
        <f>IF($B276="","",INDEX(Consolidated!$M:$M,$M276))</f>
        <v/>
      </c>
      <c r="J276" s="93" t="str">
        <f>IF($B276="","",INDEX(Consolidated!$O:$O,$M276))</f>
        <v/>
      </c>
      <c r="K276" s="93" t="str">
        <f>IF($B276="","",INDEX(Consolidated!$Q:$Q,$M276))</f>
        <v/>
      </c>
      <c r="L276" s="93" t="str">
        <f>IF($B276="","",INDEX(Consolidated!$T:$T,$M276))</f>
        <v/>
      </c>
      <c r="M276" s="94" t="str">
        <f>IF($B276="","",MATCH($B276,Room_Calc!$E$2:$E$3000,0)+1)</f>
        <v/>
      </c>
    </row>
    <row r="277" spans="2:13">
      <c r="B277" s="92" t="str">
        <f>IF(ROWS($B$24:B277)&lt;=$D$11,ROWS($B$24:B277),"")</f>
        <v/>
      </c>
      <c r="C277" s="92" t="str">
        <f>IF($B277="","",INDEX(Consolidated!$A:$A,$M277))</f>
        <v/>
      </c>
      <c r="D277" s="93" t="str">
        <f>IF($B277="","",INDEX(Consolidated!$C:$C,$M277))</f>
        <v/>
      </c>
      <c r="E277" s="92" t="str">
        <f>IF($B277="","",INDEX(Consolidated!$B:$B,$M277))</f>
        <v/>
      </c>
      <c r="F277" s="93" t="str">
        <f>IF($B277="","",INDEX(Consolidated!$H:$H,$M277))</f>
        <v/>
      </c>
      <c r="G277" s="92" t="str">
        <f>IF($B277="","",IF(INDEX(Consolidated!$D:$D,$M277)=1,"Đã cắt","Chưa cắt"))</f>
        <v/>
      </c>
      <c r="H277" s="92" t="str">
        <f>IF($B277="","",INDEX(Consolidated!$J:$J,$M277))</f>
        <v/>
      </c>
      <c r="I277" s="93" t="str">
        <f>IF($B277="","",INDEX(Consolidated!$M:$M,$M277))</f>
        <v/>
      </c>
      <c r="J277" s="93" t="str">
        <f>IF($B277="","",INDEX(Consolidated!$O:$O,$M277))</f>
        <v/>
      </c>
      <c r="K277" s="93" t="str">
        <f>IF($B277="","",INDEX(Consolidated!$Q:$Q,$M277))</f>
        <v/>
      </c>
      <c r="L277" s="93" t="str">
        <f>IF($B277="","",INDEX(Consolidated!$T:$T,$M277))</f>
        <v/>
      </c>
      <c r="M277" s="94" t="str">
        <f>IF($B277="","",MATCH($B277,Room_Calc!$E$2:$E$3000,0)+1)</f>
        <v/>
      </c>
    </row>
    <row r="278" spans="2:13">
      <c r="B278" s="92" t="str">
        <f>IF(ROWS($B$24:B278)&lt;=$D$11,ROWS($B$24:B278),"")</f>
        <v/>
      </c>
      <c r="C278" s="92" t="str">
        <f>IF($B278="","",INDEX(Consolidated!$A:$A,$M278))</f>
        <v/>
      </c>
      <c r="D278" s="93" t="str">
        <f>IF($B278="","",INDEX(Consolidated!$C:$C,$M278))</f>
        <v/>
      </c>
      <c r="E278" s="92" t="str">
        <f>IF($B278="","",INDEX(Consolidated!$B:$B,$M278))</f>
        <v/>
      </c>
      <c r="F278" s="93" t="str">
        <f>IF($B278="","",INDEX(Consolidated!$H:$H,$M278))</f>
        <v/>
      </c>
      <c r="G278" s="92" t="str">
        <f>IF($B278="","",IF(INDEX(Consolidated!$D:$D,$M278)=1,"Đã cắt","Chưa cắt"))</f>
        <v/>
      </c>
      <c r="H278" s="92" t="str">
        <f>IF($B278="","",INDEX(Consolidated!$J:$J,$M278))</f>
        <v/>
      </c>
      <c r="I278" s="93" t="str">
        <f>IF($B278="","",INDEX(Consolidated!$M:$M,$M278))</f>
        <v/>
      </c>
      <c r="J278" s="93" t="str">
        <f>IF($B278="","",INDEX(Consolidated!$O:$O,$M278))</f>
        <v/>
      </c>
      <c r="K278" s="93" t="str">
        <f>IF($B278="","",INDEX(Consolidated!$Q:$Q,$M278))</f>
        <v/>
      </c>
      <c r="L278" s="93" t="str">
        <f>IF($B278="","",INDEX(Consolidated!$T:$T,$M278))</f>
        <v/>
      </c>
      <c r="M278" s="94" t="str">
        <f>IF($B278="","",MATCH($B278,Room_Calc!$E$2:$E$3000,0)+1)</f>
        <v/>
      </c>
    </row>
    <row r="279" spans="2:13">
      <c r="B279" s="92" t="str">
        <f>IF(ROWS($B$24:B279)&lt;=$D$11,ROWS($B$24:B279),"")</f>
        <v/>
      </c>
      <c r="C279" s="92" t="str">
        <f>IF($B279="","",INDEX(Consolidated!$A:$A,$M279))</f>
        <v/>
      </c>
      <c r="D279" s="93" t="str">
        <f>IF($B279="","",INDEX(Consolidated!$C:$C,$M279))</f>
        <v/>
      </c>
      <c r="E279" s="92" t="str">
        <f>IF($B279="","",INDEX(Consolidated!$B:$B,$M279))</f>
        <v/>
      </c>
      <c r="F279" s="93" t="str">
        <f>IF($B279="","",INDEX(Consolidated!$H:$H,$M279))</f>
        <v/>
      </c>
      <c r="G279" s="92" t="str">
        <f>IF($B279="","",IF(INDEX(Consolidated!$D:$D,$M279)=1,"Đã cắt","Chưa cắt"))</f>
        <v/>
      </c>
      <c r="H279" s="92" t="str">
        <f>IF($B279="","",INDEX(Consolidated!$J:$J,$M279))</f>
        <v/>
      </c>
      <c r="I279" s="93" t="str">
        <f>IF($B279="","",INDEX(Consolidated!$M:$M,$M279))</f>
        <v/>
      </c>
      <c r="J279" s="93" t="str">
        <f>IF($B279="","",INDEX(Consolidated!$O:$O,$M279))</f>
        <v/>
      </c>
      <c r="K279" s="93" t="str">
        <f>IF($B279="","",INDEX(Consolidated!$Q:$Q,$M279))</f>
        <v/>
      </c>
      <c r="L279" s="93" t="str">
        <f>IF($B279="","",INDEX(Consolidated!$T:$T,$M279))</f>
        <v/>
      </c>
      <c r="M279" s="94" t="str">
        <f>IF($B279="","",MATCH($B279,Room_Calc!$E$2:$E$3000,0)+1)</f>
        <v/>
      </c>
    </row>
    <row r="280" spans="2:13">
      <c r="B280" s="92" t="str">
        <f>IF(ROWS($B$24:B280)&lt;=$D$11,ROWS($B$24:B280),"")</f>
        <v/>
      </c>
      <c r="C280" s="92" t="str">
        <f>IF($B280="","",INDEX(Consolidated!$A:$A,$M280))</f>
        <v/>
      </c>
      <c r="D280" s="93" t="str">
        <f>IF($B280="","",INDEX(Consolidated!$C:$C,$M280))</f>
        <v/>
      </c>
      <c r="E280" s="92" t="str">
        <f>IF($B280="","",INDEX(Consolidated!$B:$B,$M280))</f>
        <v/>
      </c>
      <c r="F280" s="93" t="str">
        <f>IF($B280="","",INDEX(Consolidated!$H:$H,$M280))</f>
        <v/>
      </c>
      <c r="G280" s="92" t="str">
        <f>IF($B280="","",IF(INDEX(Consolidated!$D:$D,$M280)=1,"Đã cắt","Chưa cắt"))</f>
        <v/>
      </c>
      <c r="H280" s="92" t="str">
        <f>IF($B280="","",INDEX(Consolidated!$J:$J,$M280))</f>
        <v/>
      </c>
      <c r="I280" s="93" t="str">
        <f>IF($B280="","",INDEX(Consolidated!$M:$M,$M280))</f>
        <v/>
      </c>
      <c r="J280" s="93" t="str">
        <f>IF($B280="","",INDEX(Consolidated!$O:$O,$M280))</f>
        <v/>
      </c>
      <c r="K280" s="93" t="str">
        <f>IF($B280="","",INDEX(Consolidated!$Q:$Q,$M280))</f>
        <v/>
      </c>
      <c r="L280" s="93" t="str">
        <f>IF($B280="","",INDEX(Consolidated!$T:$T,$M280))</f>
        <v/>
      </c>
      <c r="M280" s="94" t="str">
        <f>IF($B280="","",MATCH($B280,Room_Calc!$E$2:$E$3000,0)+1)</f>
        <v/>
      </c>
    </row>
    <row r="281" spans="2:13">
      <c r="B281" s="92" t="str">
        <f>IF(ROWS($B$24:B281)&lt;=$D$11,ROWS($B$24:B281),"")</f>
        <v/>
      </c>
      <c r="C281" s="92" t="str">
        <f>IF($B281="","",INDEX(Consolidated!$A:$A,$M281))</f>
        <v/>
      </c>
      <c r="D281" s="93" t="str">
        <f>IF($B281="","",INDEX(Consolidated!$C:$C,$M281))</f>
        <v/>
      </c>
      <c r="E281" s="92" t="str">
        <f>IF($B281="","",INDEX(Consolidated!$B:$B,$M281))</f>
        <v/>
      </c>
      <c r="F281" s="93" t="str">
        <f>IF($B281="","",INDEX(Consolidated!$H:$H,$M281))</f>
        <v/>
      </c>
      <c r="G281" s="92" t="str">
        <f>IF($B281="","",IF(INDEX(Consolidated!$D:$D,$M281)=1,"Đã cắt","Chưa cắt"))</f>
        <v/>
      </c>
      <c r="H281" s="92" t="str">
        <f>IF($B281="","",INDEX(Consolidated!$J:$J,$M281))</f>
        <v/>
      </c>
      <c r="I281" s="93" t="str">
        <f>IF($B281="","",INDEX(Consolidated!$M:$M,$M281))</f>
        <v/>
      </c>
      <c r="J281" s="93" t="str">
        <f>IF($B281="","",INDEX(Consolidated!$O:$O,$M281))</f>
        <v/>
      </c>
      <c r="K281" s="93" t="str">
        <f>IF($B281="","",INDEX(Consolidated!$Q:$Q,$M281))</f>
        <v/>
      </c>
      <c r="L281" s="93" t="str">
        <f>IF($B281="","",INDEX(Consolidated!$T:$T,$M281))</f>
        <v/>
      </c>
      <c r="M281" s="94" t="str">
        <f>IF($B281="","",MATCH($B281,Room_Calc!$E$2:$E$3000,0)+1)</f>
        <v/>
      </c>
    </row>
    <row r="282" spans="2:13">
      <c r="B282" s="92" t="str">
        <f>IF(ROWS($B$24:B282)&lt;=$D$11,ROWS($B$24:B282),"")</f>
        <v/>
      </c>
      <c r="C282" s="92" t="str">
        <f>IF($B282="","",INDEX(Consolidated!$A:$A,$M282))</f>
        <v/>
      </c>
      <c r="D282" s="93" t="str">
        <f>IF($B282="","",INDEX(Consolidated!$C:$C,$M282))</f>
        <v/>
      </c>
      <c r="E282" s="92" t="str">
        <f>IF($B282="","",INDEX(Consolidated!$B:$B,$M282))</f>
        <v/>
      </c>
      <c r="F282" s="93" t="str">
        <f>IF($B282="","",INDEX(Consolidated!$H:$H,$M282))</f>
        <v/>
      </c>
      <c r="G282" s="92" t="str">
        <f>IF($B282="","",IF(INDEX(Consolidated!$D:$D,$M282)=1,"Đã cắt","Chưa cắt"))</f>
        <v/>
      </c>
      <c r="H282" s="92" t="str">
        <f>IF($B282="","",INDEX(Consolidated!$J:$J,$M282))</f>
        <v/>
      </c>
      <c r="I282" s="93" t="str">
        <f>IF($B282="","",INDEX(Consolidated!$M:$M,$M282))</f>
        <v/>
      </c>
      <c r="J282" s="93" t="str">
        <f>IF($B282="","",INDEX(Consolidated!$O:$O,$M282))</f>
        <v/>
      </c>
      <c r="K282" s="93" t="str">
        <f>IF($B282="","",INDEX(Consolidated!$Q:$Q,$M282))</f>
        <v/>
      </c>
      <c r="L282" s="93" t="str">
        <f>IF($B282="","",INDEX(Consolidated!$T:$T,$M282))</f>
        <v/>
      </c>
      <c r="M282" s="94" t="str">
        <f>IF($B282="","",MATCH($B282,Room_Calc!$E$2:$E$3000,0)+1)</f>
        <v/>
      </c>
    </row>
    <row r="283" spans="2:13">
      <c r="B283" s="92" t="str">
        <f>IF(ROWS($B$24:B283)&lt;=$D$11,ROWS($B$24:B283),"")</f>
        <v/>
      </c>
      <c r="C283" s="92" t="str">
        <f>IF($B283="","",INDEX(Consolidated!$A:$A,$M283))</f>
        <v/>
      </c>
      <c r="D283" s="93" t="str">
        <f>IF($B283="","",INDEX(Consolidated!$C:$C,$M283))</f>
        <v/>
      </c>
      <c r="E283" s="92" t="str">
        <f>IF($B283="","",INDEX(Consolidated!$B:$B,$M283))</f>
        <v/>
      </c>
      <c r="F283" s="93" t="str">
        <f>IF($B283="","",INDEX(Consolidated!$H:$H,$M283))</f>
        <v/>
      </c>
      <c r="G283" s="92" t="str">
        <f>IF($B283="","",IF(INDEX(Consolidated!$D:$D,$M283)=1,"Đã cắt","Chưa cắt"))</f>
        <v/>
      </c>
      <c r="H283" s="92" t="str">
        <f>IF($B283="","",INDEX(Consolidated!$J:$J,$M283))</f>
        <v/>
      </c>
      <c r="I283" s="93" t="str">
        <f>IF($B283="","",INDEX(Consolidated!$M:$M,$M283))</f>
        <v/>
      </c>
      <c r="J283" s="93" t="str">
        <f>IF($B283="","",INDEX(Consolidated!$O:$O,$M283))</f>
        <v/>
      </c>
      <c r="K283" s="93" t="str">
        <f>IF($B283="","",INDEX(Consolidated!$Q:$Q,$M283))</f>
        <v/>
      </c>
      <c r="L283" s="93" t="str">
        <f>IF($B283="","",INDEX(Consolidated!$T:$T,$M283))</f>
        <v/>
      </c>
      <c r="M283" s="94" t="str">
        <f>IF($B283="","",MATCH($B283,Room_Calc!$E$2:$E$3000,0)+1)</f>
        <v/>
      </c>
    </row>
    <row r="284" spans="2:13">
      <c r="B284" s="92" t="str">
        <f>IF(ROWS($B$24:B284)&lt;=$D$11,ROWS($B$24:B284),"")</f>
        <v/>
      </c>
      <c r="C284" s="92" t="str">
        <f>IF($B284="","",INDEX(Consolidated!$A:$A,$M284))</f>
        <v/>
      </c>
      <c r="D284" s="93" t="str">
        <f>IF($B284="","",INDEX(Consolidated!$C:$C,$M284))</f>
        <v/>
      </c>
      <c r="E284" s="92" t="str">
        <f>IF($B284="","",INDEX(Consolidated!$B:$B,$M284))</f>
        <v/>
      </c>
      <c r="F284" s="93" t="str">
        <f>IF($B284="","",INDEX(Consolidated!$H:$H,$M284))</f>
        <v/>
      </c>
      <c r="G284" s="92" t="str">
        <f>IF($B284="","",IF(INDEX(Consolidated!$D:$D,$M284)=1,"Đã cắt","Chưa cắt"))</f>
        <v/>
      </c>
      <c r="H284" s="92" t="str">
        <f>IF($B284="","",INDEX(Consolidated!$J:$J,$M284))</f>
        <v/>
      </c>
      <c r="I284" s="93" t="str">
        <f>IF($B284="","",INDEX(Consolidated!$M:$M,$M284))</f>
        <v/>
      </c>
      <c r="J284" s="93" t="str">
        <f>IF($B284="","",INDEX(Consolidated!$O:$O,$M284))</f>
        <v/>
      </c>
      <c r="K284" s="93" t="str">
        <f>IF($B284="","",INDEX(Consolidated!$Q:$Q,$M284))</f>
        <v/>
      </c>
      <c r="L284" s="93" t="str">
        <f>IF($B284="","",INDEX(Consolidated!$T:$T,$M284))</f>
        <v/>
      </c>
      <c r="M284" s="94" t="str">
        <f>IF($B284="","",MATCH($B284,Room_Calc!$E$2:$E$3000,0)+1)</f>
        <v/>
      </c>
    </row>
    <row r="285" spans="2:13">
      <c r="B285" s="92" t="str">
        <f>IF(ROWS($B$24:B285)&lt;=$D$11,ROWS($B$24:B285),"")</f>
        <v/>
      </c>
      <c r="C285" s="92" t="str">
        <f>IF($B285="","",INDEX(Consolidated!$A:$A,$M285))</f>
        <v/>
      </c>
      <c r="D285" s="93" t="str">
        <f>IF($B285="","",INDEX(Consolidated!$C:$C,$M285))</f>
        <v/>
      </c>
      <c r="E285" s="92" t="str">
        <f>IF($B285="","",INDEX(Consolidated!$B:$B,$M285))</f>
        <v/>
      </c>
      <c r="F285" s="93" t="str">
        <f>IF($B285="","",INDEX(Consolidated!$H:$H,$M285))</f>
        <v/>
      </c>
      <c r="G285" s="92" t="str">
        <f>IF($B285="","",IF(INDEX(Consolidated!$D:$D,$M285)=1,"Đã cắt","Chưa cắt"))</f>
        <v/>
      </c>
      <c r="H285" s="92" t="str">
        <f>IF($B285="","",INDEX(Consolidated!$J:$J,$M285))</f>
        <v/>
      </c>
      <c r="I285" s="93" t="str">
        <f>IF($B285="","",INDEX(Consolidated!$M:$M,$M285))</f>
        <v/>
      </c>
      <c r="J285" s="93" t="str">
        <f>IF($B285="","",INDEX(Consolidated!$O:$O,$M285))</f>
        <v/>
      </c>
      <c r="K285" s="93" t="str">
        <f>IF($B285="","",INDEX(Consolidated!$Q:$Q,$M285))</f>
        <v/>
      </c>
      <c r="L285" s="93" t="str">
        <f>IF($B285="","",INDEX(Consolidated!$T:$T,$M285))</f>
        <v/>
      </c>
      <c r="M285" s="94" t="str">
        <f>IF($B285="","",MATCH($B285,Room_Calc!$E$2:$E$3000,0)+1)</f>
        <v/>
      </c>
    </row>
    <row r="286" spans="2:13">
      <c r="B286" s="92" t="str">
        <f>IF(ROWS($B$24:B286)&lt;=$D$11,ROWS($B$24:B286),"")</f>
        <v/>
      </c>
      <c r="C286" s="92" t="str">
        <f>IF($B286="","",INDEX(Consolidated!$A:$A,$M286))</f>
        <v/>
      </c>
      <c r="D286" s="93" t="str">
        <f>IF($B286="","",INDEX(Consolidated!$C:$C,$M286))</f>
        <v/>
      </c>
      <c r="E286" s="92" t="str">
        <f>IF($B286="","",INDEX(Consolidated!$B:$B,$M286))</f>
        <v/>
      </c>
      <c r="F286" s="93" t="str">
        <f>IF($B286="","",INDEX(Consolidated!$H:$H,$M286))</f>
        <v/>
      </c>
      <c r="G286" s="92" t="str">
        <f>IF($B286="","",IF(INDEX(Consolidated!$D:$D,$M286)=1,"Đã cắt","Chưa cắt"))</f>
        <v/>
      </c>
      <c r="H286" s="92" t="str">
        <f>IF($B286="","",INDEX(Consolidated!$J:$J,$M286))</f>
        <v/>
      </c>
      <c r="I286" s="93" t="str">
        <f>IF($B286="","",INDEX(Consolidated!$M:$M,$M286))</f>
        <v/>
      </c>
      <c r="J286" s="93" t="str">
        <f>IF($B286="","",INDEX(Consolidated!$O:$O,$M286))</f>
        <v/>
      </c>
      <c r="K286" s="93" t="str">
        <f>IF($B286="","",INDEX(Consolidated!$Q:$Q,$M286))</f>
        <v/>
      </c>
      <c r="L286" s="93" t="str">
        <f>IF($B286="","",INDEX(Consolidated!$T:$T,$M286))</f>
        <v/>
      </c>
      <c r="M286" s="94" t="str">
        <f>IF($B286="","",MATCH($B286,Room_Calc!$E$2:$E$3000,0)+1)</f>
        <v/>
      </c>
    </row>
    <row r="287" spans="2:13">
      <c r="B287" s="92" t="str">
        <f>IF(ROWS($B$24:B287)&lt;=$D$11,ROWS($B$24:B287),"")</f>
        <v/>
      </c>
      <c r="C287" s="92" t="str">
        <f>IF($B287="","",INDEX(Consolidated!$A:$A,$M287))</f>
        <v/>
      </c>
      <c r="D287" s="93" t="str">
        <f>IF($B287="","",INDEX(Consolidated!$C:$C,$M287))</f>
        <v/>
      </c>
      <c r="E287" s="92" t="str">
        <f>IF($B287="","",INDEX(Consolidated!$B:$B,$M287))</f>
        <v/>
      </c>
      <c r="F287" s="93" t="str">
        <f>IF($B287="","",INDEX(Consolidated!$H:$H,$M287))</f>
        <v/>
      </c>
      <c r="G287" s="92" t="str">
        <f>IF($B287="","",IF(INDEX(Consolidated!$D:$D,$M287)=1,"Đã cắt","Chưa cắt"))</f>
        <v/>
      </c>
      <c r="H287" s="92" t="str">
        <f>IF($B287="","",INDEX(Consolidated!$J:$J,$M287))</f>
        <v/>
      </c>
      <c r="I287" s="93" t="str">
        <f>IF($B287="","",INDEX(Consolidated!$M:$M,$M287))</f>
        <v/>
      </c>
      <c r="J287" s="93" t="str">
        <f>IF($B287="","",INDEX(Consolidated!$O:$O,$M287))</f>
        <v/>
      </c>
      <c r="K287" s="93" t="str">
        <f>IF($B287="","",INDEX(Consolidated!$Q:$Q,$M287))</f>
        <v/>
      </c>
      <c r="L287" s="93" t="str">
        <f>IF($B287="","",INDEX(Consolidated!$T:$T,$M287))</f>
        <v/>
      </c>
      <c r="M287" s="94" t="str">
        <f>IF($B287="","",MATCH($B287,Room_Calc!$E$2:$E$3000,0)+1)</f>
        <v/>
      </c>
    </row>
    <row r="288" spans="2:13">
      <c r="B288" s="92" t="str">
        <f>IF(ROWS($B$24:B288)&lt;=$D$11,ROWS($B$24:B288),"")</f>
        <v/>
      </c>
      <c r="C288" s="92" t="str">
        <f>IF($B288="","",INDEX(Consolidated!$A:$A,$M288))</f>
        <v/>
      </c>
      <c r="D288" s="93" t="str">
        <f>IF($B288="","",INDEX(Consolidated!$C:$C,$M288))</f>
        <v/>
      </c>
      <c r="E288" s="92" t="str">
        <f>IF($B288="","",INDEX(Consolidated!$B:$B,$M288))</f>
        <v/>
      </c>
      <c r="F288" s="93" t="str">
        <f>IF($B288="","",INDEX(Consolidated!$H:$H,$M288))</f>
        <v/>
      </c>
      <c r="G288" s="92" t="str">
        <f>IF($B288="","",IF(INDEX(Consolidated!$D:$D,$M288)=1,"Đã cắt","Chưa cắt"))</f>
        <v/>
      </c>
      <c r="H288" s="92" t="str">
        <f>IF($B288="","",INDEX(Consolidated!$J:$J,$M288))</f>
        <v/>
      </c>
      <c r="I288" s="93" t="str">
        <f>IF($B288="","",INDEX(Consolidated!$M:$M,$M288))</f>
        <v/>
      </c>
      <c r="J288" s="93" t="str">
        <f>IF($B288="","",INDEX(Consolidated!$O:$O,$M288))</f>
        <v/>
      </c>
      <c r="K288" s="93" t="str">
        <f>IF($B288="","",INDEX(Consolidated!$Q:$Q,$M288))</f>
        <v/>
      </c>
      <c r="L288" s="93" t="str">
        <f>IF($B288="","",INDEX(Consolidated!$T:$T,$M288))</f>
        <v/>
      </c>
      <c r="M288" s="94" t="str">
        <f>IF($B288="","",MATCH($B288,Room_Calc!$E$2:$E$3000,0)+1)</f>
        <v/>
      </c>
    </row>
    <row r="289" spans="2:13">
      <c r="B289" s="92" t="str">
        <f>IF(ROWS($B$24:B289)&lt;=$D$11,ROWS($B$24:B289),"")</f>
        <v/>
      </c>
      <c r="C289" s="92" t="str">
        <f>IF($B289="","",INDEX(Consolidated!$A:$A,$M289))</f>
        <v/>
      </c>
      <c r="D289" s="93" t="str">
        <f>IF($B289="","",INDEX(Consolidated!$C:$C,$M289))</f>
        <v/>
      </c>
      <c r="E289" s="92" t="str">
        <f>IF($B289="","",INDEX(Consolidated!$B:$B,$M289))</f>
        <v/>
      </c>
      <c r="F289" s="93" t="str">
        <f>IF($B289="","",INDEX(Consolidated!$H:$H,$M289))</f>
        <v/>
      </c>
      <c r="G289" s="92" t="str">
        <f>IF($B289="","",IF(INDEX(Consolidated!$D:$D,$M289)=1,"Đã cắt","Chưa cắt"))</f>
        <v/>
      </c>
      <c r="H289" s="92" t="str">
        <f>IF($B289="","",INDEX(Consolidated!$J:$J,$M289))</f>
        <v/>
      </c>
      <c r="I289" s="93" t="str">
        <f>IF($B289="","",INDEX(Consolidated!$M:$M,$M289))</f>
        <v/>
      </c>
      <c r="J289" s="93" t="str">
        <f>IF($B289="","",INDEX(Consolidated!$O:$O,$M289))</f>
        <v/>
      </c>
      <c r="K289" s="93" t="str">
        <f>IF($B289="","",INDEX(Consolidated!$Q:$Q,$M289))</f>
        <v/>
      </c>
      <c r="L289" s="93" t="str">
        <f>IF($B289="","",INDEX(Consolidated!$T:$T,$M289))</f>
        <v/>
      </c>
      <c r="M289" s="94" t="str">
        <f>IF($B289="","",MATCH($B289,Room_Calc!$E$2:$E$3000,0)+1)</f>
        <v/>
      </c>
    </row>
    <row r="290" spans="2:13">
      <c r="B290" s="92" t="str">
        <f>IF(ROWS($B$24:B290)&lt;=$D$11,ROWS($B$24:B290),"")</f>
        <v/>
      </c>
      <c r="C290" s="92" t="str">
        <f>IF($B290="","",INDEX(Consolidated!$A:$A,$M290))</f>
        <v/>
      </c>
      <c r="D290" s="93" t="str">
        <f>IF($B290="","",INDEX(Consolidated!$C:$C,$M290))</f>
        <v/>
      </c>
      <c r="E290" s="92" t="str">
        <f>IF($B290="","",INDEX(Consolidated!$B:$B,$M290))</f>
        <v/>
      </c>
      <c r="F290" s="93" t="str">
        <f>IF($B290="","",INDEX(Consolidated!$H:$H,$M290))</f>
        <v/>
      </c>
      <c r="G290" s="92" t="str">
        <f>IF($B290="","",IF(INDEX(Consolidated!$D:$D,$M290)=1,"Đã cắt","Chưa cắt"))</f>
        <v/>
      </c>
      <c r="H290" s="92" t="str">
        <f>IF($B290="","",INDEX(Consolidated!$J:$J,$M290))</f>
        <v/>
      </c>
      <c r="I290" s="93" t="str">
        <f>IF($B290="","",INDEX(Consolidated!$M:$M,$M290))</f>
        <v/>
      </c>
      <c r="J290" s="93" t="str">
        <f>IF($B290="","",INDEX(Consolidated!$O:$O,$M290))</f>
        <v/>
      </c>
      <c r="K290" s="93" t="str">
        <f>IF($B290="","",INDEX(Consolidated!$Q:$Q,$M290))</f>
        <v/>
      </c>
      <c r="L290" s="93" t="str">
        <f>IF($B290="","",INDEX(Consolidated!$T:$T,$M290))</f>
        <v/>
      </c>
      <c r="M290" s="94" t="str">
        <f>IF($B290="","",MATCH($B290,Room_Calc!$E$2:$E$3000,0)+1)</f>
        <v/>
      </c>
    </row>
    <row r="291" spans="2:13">
      <c r="B291" s="92" t="str">
        <f>IF(ROWS($B$24:B291)&lt;=$D$11,ROWS($B$24:B291),"")</f>
        <v/>
      </c>
      <c r="C291" s="92" t="str">
        <f>IF($B291="","",INDEX(Consolidated!$A:$A,$M291))</f>
        <v/>
      </c>
      <c r="D291" s="93" t="str">
        <f>IF($B291="","",INDEX(Consolidated!$C:$C,$M291))</f>
        <v/>
      </c>
      <c r="E291" s="92" t="str">
        <f>IF($B291="","",INDEX(Consolidated!$B:$B,$M291))</f>
        <v/>
      </c>
      <c r="F291" s="93" t="str">
        <f>IF($B291="","",INDEX(Consolidated!$H:$H,$M291))</f>
        <v/>
      </c>
      <c r="G291" s="92" t="str">
        <f>IF($B291="","",IF(INDEX(Consolidated!$D:$D,$M291)=1,"Đã cắt","Chưa cắt"))</f>
        <v/>
      </c>
      <c r="H291" s="92" t="str">
        <f>IF($B291="","",INDEX(Consolidated!$J:$J,$M291))</f>
        <v/>
      </c>
      <c r="I291" s="93" t="str">
        <f>IF($B291="","",INDEX(Consolidated!$M:$M,$M291))</f>
        <v/>
      </c>
      <c r="J291" s="93" t="str">
        <f>IF($B291="","",INDEX(Consolidated!$O:$O,$M291))</f>
        <v/>
      </c>
      <c r="K291" s="93" t="str">
        <f>IF($B291="","",INDEX(Consolidated!$Q:$Q,$M291))</f>
        <v/>
      </c>
      <c r="L291" s="93" t="str">
        <f>IF($B291="","",INDEX(Consolidated!$T:$T,$M291))</f>
        <v/>
      </c>
      <c r="M291" s="94" t="str">
        <f>IF($B291="","",MATCH($B291,Room_Calc!$E$2:$E$3000,0)+1)</f>
        <v/>
      </c>
    </row>
    <row r="292" spans="2:13">
      <c r="B292" s="92" t="str">
        <f>IF(ROWS($B$24:B292)&lt;=$D$11,ROWS($B$24:B292),"")</f>
        <v/>
      </c>
      <c r="C292" s="92" t="str">
        <f>IF($B292="","",INDEX(Consolidated!$A:$A,$M292))</f>
        <v/>
      </c>
      <c r="D292" s="93" t="str">
        <f>IF($B292="","",INDEX(Consolidated!$C:$C,$M292))</f>
        <v/>
      </c>
      <c r="E292" s="92" t="str">
        <f>IF($B292="","",INDEX(Consolidated!$B:$B,$M292))</f>
        <v/>
      </c>
      <c r="F292" s="93" t="str">
        <f>IF($B292="","",INDEX(Consolidated!$H:$H,$M292))</f>
        <v/>
      </c>
      <c r="G292" s="92" t="str">
        <f>IF($B292="","",IF(INDEX(Consolidated!$D:$D,$M292)=1,"Đã cắt","Chưa cắt"))</f>
        <v/>
      </c>
      <c r="H292" s="92" t="str">
        <f>IF($B292="","",INDEX(Consolidated!$J:$J,$M292))</f>
        <v/>
      </c>
      <c r="I292" s="93" t="str">
        <f>IF($B292="","",INDEX(Consolidated!$M:$M,$M292))</f>
        <v/>
      </c>
      <c r="J292" s="93" t="str">
        <f>IF($B292="","",INDEX(Consolidated!$O:$O,$M292))</f>
        <v/>
      </c>
      <c r="K292" s="93" t="str">
        <f>IF($B292="","",INDEX(Consolidated!$Q:$Q,$M292))</f>
        <v/>
      </c>
      <c r="L292" s="93" t="str">
        <f>IF($B292="","",INDEX(Consolidated!$T:$T,$M292))</f>
        <v/>
      </c>
      <c r="M292" s="94" t="str">
        <f>IF($B292="","",MATCH($B292,Room_Calc!$E$2:$E$3000,0)+1)</f>
        <v/>
      </c>
    </row>
    <row r="293" spans="2:13">
      <c r="B293" s="92" t="str">
        <f>IF(ROWS($B$24:B293)&lt;=$D$11,ROWS($B$24:B293),"")</f>
        <v/>
      </c>
      <c r="C293" s="92" t="str">
        <f>IF($B293="","",INDEX(Consolidated!$A:$A,$M293))</f>
        <v/>
      </c>
      <c r="D293" s="93" t="str">
        <f>IF($B293="","",INDEX(Consolidated!$C:$C,$M293))</f>
        <v/>
      </c>
      <c r="E293" s="92" t="str">
        <f>IF($B293="","",INDEX(Consolidated!$B:$B,$M293))</f>
        <v/>
      </c>
      <c r="F293" s="93" t="str">
        <f>IF($B293="","",INDEX(Consolidated!$H:$H,$M293))</f>
        <v/>
      </c>
      <c r="G293" s="92" t="str">
        <f>IF($B293="","",IF(INDEX(Consolidated!$D:$D,$M293)=1,"Đã cắt","Chưa cắt"))</f>
        <v/>
      </c>
      <c r="H293" s="92" t="str">
        <f>IF($B293="","",INDEX(Consolidated!$J:$J,$M293))</f>
        <v/>
      </c>
      <c r="I293" s="93" t="str">
        <f>IF($B293="","",INDEX(Consolidated!$M:$M,$M293))</f>
        <v/>
      </c>
      <c r="J293" s="93" t="str">
        <f>IF($B293="","",INDEX(Consolidated!$O:$O,$M293))</f>
        <v/>
      </c>
      <c r="K293" s="93" t="str">
        <f>IF($B293="","",INDEX(Consolidated!$Q:$Q,$M293))</f>
        <v/>
      </c>
      <c r="L293" s="93" t="str">
        <f>IF($B293="","",INDEX(Consolidated!$T:$T,$M293))</f>
        <v/>
      </c>
      <c r="M293" s="94" t="str">
        <f>IF($B293="","",MATCH($B293,Room_Calc!$E$2:$E$3000,0)+1)</f>
        <v/>
      </c>
    </row>
    <row r="294" spans="2:13">
      <c r="B294" s="92" t="str">
        <f>IF(ROWS($B$24:B294)&lt;=$D$11,ROWS($B$24:B294),"")</f>
        <v/>
      </c>
      <c r="C294" s="92" t="str">
        <f>IF($B294="","",INDEX(Consolidated!$A:$A,$M294))</f>
        <v/>
      </c>
      <c r="D294" s="93" t="str">
        <f>IF($B294="","",INDEX(Consolidated!$C:$C,$M294))</f>
        <v/>
      </c>
      <c r="E294" s="92" t="str">
        <f>IF($B294="","",INDEX(Consolidated!$B:$B,$M294))</f>
        <v/>
      </c>
      <c r="F294" s="93" t="str">
        <f>IF($B294="","",INDEX(Consolidated!$H:$H,$M294))</f>
        <v/>
      </c>
      <c r="G294" s="92" t="str">
        <f>IF($B294="","",IF(INDEX(Consolidated!$D:$D,$M294)=1,"Đã cắt","Chưa cắt"))</f>
        <v/>
      </c>
      <c r="H294" s="92" t="str">
        <f>IF($B294="","",INDEX(Consolidated!$J:$J,$M294))</f>
        <v/>
      </c>
      <c r="I294" s="93" t="str">
        <f>IF($B294="","",INDEX(Consolidated!$M:$M,$M294))</f>
        <v/>
      </c>
      <c r="J294" s="93" t="str">
        <f>IF($B294="","",INDEX(Consolidated!$O:$O,$M294))</f>
        <v/>
      </c>
      <c r="K294" s="93" t="str">
        <f>IF($B294="","",INDEX(Consolidated!$Q:$Q,$M294))</f>
        <v/>
      </c>
      <c r="L294" s="93" t="str">
        <f>IF($B294="","",INDEX(Consolidated!$T:$T,$M294))</f>
        <v/>
      </c>
      <c r="M294" s="94" t="str">
        <f>IF($B294="","",MATCH($B294,Room_Calc!$E$2:$E$3000,0)+1)</f>
        <v/>
      </c>
    </row>
    <row r="295" spans="2:13">
      <c r="B295" s="92" t="str">
        <f>IF(ROWS($B$24:B295)&lt;=$D$11,ROWS($B$24:B295),"")</f>
        <v/>
      </c>
      <c r="C295" s="92" t="str">
        <f>IF($B295="","",INDEX(Consolidated!$A:$A,$M295))</f>
        <v/>
      </c>
      <c r="D295" s="93" t="str">
        <f>IF($B295="","",INDEX(Consolidated!$C:$C,$M295))</f>
        <v/>
      </c>
      <c r="E295" s="92" t="str">
        <f>IF($B295="","",INDEX(Consolidated!$B:$B,$M295))</f>
        <v/>
      </c>
      <c r="F295" s="93" t="str">
        <f>IF($B295="","",INDEX(Consolidated!$H:$H,$M295))</f>
        <v/>
      </c>
      <c r="G295" s="92" t="str">
        <f>IF($B295="","",IF(INDEX(Consolidated!$D:$D,$M295)=1,"Đã cắt","Chưa cắt"))</f>
        <v/>
      </c>
      <c r="H295" s="92" t="str">
        <f>IF($B295="","",INDEX(Consolidated!$J:$J,$M295))</f>
        <v/>
      </c>
      <c r="I295" s="93" t="str">
        <f>IF($B295="","",INDEX(Consolidated!$M:$M,$M295))</f>
        <v/>
      </c>
      <c r="J295" s="93" t="str">
        <f>IF($B295="","",INDEX(Consolidated!$O:$O,$M295))</f>
        <v/>
      </c>
      <c r="K295" s="93" t="str">
        <f>IF($B295="","",INDEX(Consolidated!$Q:$Q,$M295))</f>
        <v/>
      </c>
      <c r="L295" s="93" t="str">
        <f>IF($B295="","",INDEX(Consolidated!$T:$T,$M295))</f>
        <v/>
      </c>
      <c r="M295" s="94" t="str">
        <f>IF($B295="","",MATCH($B295,Room_Calc!$E$2:$E$3000,0)+1)</f>
        <v/>
      </c>
    </row>
    <row r="296" spans="2:13">
      <c r="B296" s="92" t="str">
        <f>IF(ROWS($B$24:B296)&lt;=$D$11,ROWS($B$24:B296),"")</f>
        <v/>
      </c>
      <c r="C296" s="92" t="str">
        <f>IF($B296="","",INDEX(Consolidated!$A:$A,$M296))</f>
        <v/>
      </c>
      <c r="D296" s="93" t="str">
        <f>IF($B296="","",INDEX(Consolidated!$C:$C,$M296))</f>
        <v/>
      </c>
      <c r="E296" s="92" t="str">
        <f>IF($B296="","",INDEX(Consolidated!$B:$B,$M296))</f>
        <v/>
      </c>
      <c r="F296" s="93" t="str">
        <f>IF($B296="","",INDEX(Consolidated!$H:$H,$M296))</f>
        <v/>
      </c>
      <c r="G296" s="92" t="str">
        <f>IF($B296="","",IF(INDEX(Consolidated!$D:$D,$M296)=1,"Đã cắt","Chưa cắt"))</f>
        <v/>
      </c>
      <c r="H296" s="92" t="str">
        <f>IF($B296="","",INDEX(Consolidated!$J:$J,$M296))</f>
        <v/>
      </c>
      <c r="I296" s="93" t="str">
        <f>IF($B296="","",INDEX(Consolidated!$M:$M,$M296))</f>
        <v/>
      </c>
      <c r="J296" s="93" t="str">
        <f>IF($B296="","",INDEX(Consolidated!$O:$O,$M296))</f>
        <v/>
      </c>
      <c r="K296" s="93" t="str">
        <f>IF($B296="","",INDEX(Consolidated!$Q:$Q,$M296))</f>
        <v/>
      </c>
      <c r="L296" s="93" t="str">
        <f>IF($B296="","",INDEX(Consolidated!$T:$T,$M296))</f>
        <v/>
      </c>
      <c r="M296" s="94" t="str">
        <f>IF($B296="","",MATCH($B296,Room_Calc!$E$2:$E$3000,0)+1)</f>
        <v/>
      </c>
    </row>
    <row r="297" spans="2:13">
      <c r="B297" s="92" t="str">
        <f>IF(ROWS($B$24:B297)&lt;=$D$11,ROWS($B$24:B297),"")</f>
        <v/>
      </c>
      <c r="C297" s="92" t="str">
        <f>IF($B297="","",INDEX(Consolidated!$A:$A,$M297))</f>
        <v/>
      </c>
      <c r="D297" s="93" t="str">
        <f>IF($B297="","",INDEX(Consolidated!$C:$C,$M297))</f>
        <v/>
      </c>
      <c r="E297" s="92" t="str">
        <f>IF($B297="","",INDEX(Consolidated!$B:$B,$M297))</f>
        <v/>
      </c>
      <c r="F297" s="93" t="str">
        <f>IF($B297="","",INDEX(Consolidated!$H:$H,$M297))</f>
        <v/>
      </c>
      <c r="G297" s="92" t="str">
        <f>IF($B297="","",IF(INDEX(Consolidated!$D:$D,$M297)=1,"Đã cắt","Chưa cắt"))</f>
        <v/>
      </c>
      <c r="H297" s="92" t="str">
        <f>IF($B297="","",INDEX(Consolidated!$J:$J,$M297))</f>
        <v/>
      </c>
      <c r="I297" s="93" t="str">
        <f>IF($B297="","",INDEX(Consolidated!$M:$M,$M297))</f>
        <v/>
      </c>
      <c r="J297" s="93" t="str">
        <f>IF($B297="","",INDEX(Consolidated!$O:$O,$M297))</f>
        <v/>
      </c>
      <c r="K297" s="93" t="str">
        <f>IF($B297="","",INDEX(Consolidated!$Q:$Q,$M297))</f>
        <v/>
      </c>
      <c r="L297" s="93" t="str">
        <f>IF($B297="","",INDEX(Consolidated!$T:$T,$M297))</f>
        <v/>
      </c>
      <c r="M297" s="94" t="str">
        <f>IF($B297="","",MATCH($B297,Room_Calc!$E$2:$E$3000,0)+1)</f>
        <v/>
      </c>
    </row>
    <row r="298" spans="2:13">
      <c r="B298" s="92" t="str">
        <f>IF(ROWS($B$24:B298)&lt;=$D$11,ROWS($B$24:B298),"")</f>
        <v/>
      </c>
      <c r="C298" s="92" t="str">
        <f>IF($B298="","",INDEX(Consolidated!$A:$A,$M298))</f>
        <v/>
      </c>
      <c r="D298" s="93" t="str">
        <f>IF($B298="","",INDEX(Consolidated!$C:$C,$M298))</f>
        <v/>
      </c>
      <c r="E298" s="92" t="str">
        <f>IF($B298="","",INDEX(Consolidated!$B:$B,$M298))</f>
        <v/>
      </c>
      <c r="F298" s="93" t="str">
        <f>IF($B298="","",INDEX(Consolidated!$H:$H,$M298))</f>
        <v/>
      </c>
      <c r="G298" s="92" t="str">
        <f>IF($B298="","",IF(INDEX(Consolidated!$D:$D,$M298)=1,"Đã cắt","Chưa cắt"))</f>
        <v/>
      </c>
      <c r="H298" s="92" t="str">
        <f>IF($B298="","",INDEX(Consolidated!$J:$J,$M298))</f>
        <v/>
      </c>
      <c r="I298" s="93" t="str">
        <f>IF($B298="","",INDEX(Consolidated!$M:$M,$M298))</f>
        <v/>
      </c>
      <c r="J298" s="93" t="str">
        <f>IF($B298="","",INDEX(Consolidated!$O:$O,$M298))</f>
        <v/>
      </c>
      <c r="K298" s="93" t="str">
        <f>IF($B298="","",INDEX(Consolidated!$Q:$Q,$M298))</f>
        <v/>
      </c>
      <c r="L298" s="93" t="str">
        <f>IF($B298="","",INDEX(Consolidated!$T:$T,$M298))</f>
        <v/>
      </c>
      <c r="M298" s="94" t="str">
        <f>IF($B298="","",MATCH($B298,Room_Calc!$E$2:$E$3000,0)+1)</f>
        <v/>
      </c>
    </row>
    <row r="299" spans="2:13">
      <c r="B299" s="92" t="str">
        <f>IF(ROWS($B$24:B299)&lt;=$D$11,ROWS($B$24:B299),"")</f>
        <v/>
      </c>
      <c r="C299" s="92" t="str">
        <f>IF($B299="","",INDEX(Consolidated!$A:$A,$M299))</f>
        <v/>
      </c>
      <c r="D299" s="93" t="str">
        <f>IF($B299="","",INDEX(Consolidated!$C:$C,$M299))</f>
        <v/>
      </c>
      <c r="E299" s="92" t="str">
        <f>IF($B299="","",INDEX(Consolidated!$B:$B,$M299))</f>
        <v/>
      </c>
      <c r="F299" s="93" t="str">
        <f>IF($B299="","",INDEX(Consolidated!$H:$H,$M299))</f>
        <v/>
      </c>
      <c r="G299" s="92" t="str">
        <f>IF($B299="","",IF(INDEX(Consolidated!$D:$D,$M299)=1,"Đã cắt","Chưa cắt"))</f>
        <v/>
      </c>
      <c r="H299" s="92" t="str">
        <f>IF($B299="","",INDEX(Consolidated!$J:$J,$M299))</f>
        <v/>
      </c>
      <c r="I299" s="93" t="str">
        <f>IF($B299="","",INDEX(Consolidated!$M:$M,$M299))</f>
        <v/>
      </c>
      <c r="J299" s="93" t="str">
        <f>IF($B299="","",INDEX(Consolidated!$O:$O,$M299))</f>
        <v/>
      </c>
      <c r="K299" s="93" t="str">
        <f>IF($B299="","",INDEX(Consolidated!$Q:$Q,$M299))</f>
        <v/>
      </c>
      <c r="L299" s="93" t="str">
        <f>IF($B299="","",INDEX(Consolidated!$T:$T,$M299))</f>
        <v/>
      </c>
      <c r="M299" s="94" t="str">
        <f>IF($B299="","",MATCH($B299,Room_Calc!$E$2:$E$3000,0)+1)</f>
        <v/>
      </c>
    </row>
    <row r="300" spans="2:13">
      <c r="B300" s="92" t="str">
        <f>IF(ROWS($B$24:B300)&lt;=$D$11,ROWS($B$24:B300),"")</f>
        <v/>
      </c>
      <c r="C300" s="92" t="str">
        <f>IF($B300="","",INDEX(Consolidated!$A:$A,$M300))</f>
        <v/>
      </c>
      <c r="D300" s="93" t="str">
        <f>IF($B300="","",INDEX(Consolidated!$C:$C,$M300))</f>
        <v/>
      </c>
      <c r="E300" s="92" t="str">
        <f>IF($B300="","",INDEX(Consolidated!$B:$B,$M300))</f>
        <v/>
      </c>
      <c r="F300" s="93" t="str">
        <f>IF($B300="","",INDEX(Consolidated!$H:$H,$M300))</f>
        <v/>
      </c>
      <c r="G300" s="92" t="str">
        <f>IF($B300="","",IF(INDEX(Consolidated!$D:$D,$M300)=1,"Đã cắt","Chưa cắt"))</f>
        <v/>
      </c>
      <c r="H300" s="92" t="str">
        <f>IF($B300="","",INDEX(Consolidated!$J:$J,$M300))</f>
        <v/>
      </c>
      <c r="I300" s="93" t="str">
        <f>IF($B300="","",INDEX(Consolidated!$M:$M,$M300))</f>
        <v/>
      </c>
      <c r="J300" s="93" t="str">
        <f>IF($B300="","",INDEX(Consolidated!$O:$O,$M300))</f>
        <v/>
      </c>
      <c r="K300" s="93" t="str">
        <f>IF($B300="","",INDEX(Consolidated!$Q:$Q,$M300))</f>
        <v/>
      </c>
      <c r="L300" s="93" t="str">
        <f>IF($B300="","",INDEX(Consolidated!$T:$T,$M300))</f>
        <v/>
      </c>
      <c r="M300" s="94" t="str">
        <f>IF($B300="","",MATCH($B300,Room_Calc!$E$2:$E$3000,0)+1)</f>
        <v/>
      </c>
    </row>
    <row r="301" spans="2:13">
      <c r="B301" s="92" t="str">
        <f>IF(ROWS($B$24:B301)&lt;=$D$11,ROWS($B$24:B301),"")</f>
        <v/>
      </c>
      <c r="C301" s="92" t="str">
        <f>IF($B301="","",INDEX(Consolidated!$A:$A,$M301))</f>
        <v/>
      </c>
      <c r="D301" s="93" t="str">
        <f>IF($B301="","",INDEX(Consolidated!$C:$C,$M301))</f>
        <v/>
      </c>
      <c r="E301" s="92" t="str">
        <f>IF($B301="","",INDEX(Consolidated!$B:$B,$M301))</f>
        <v/>
      </c>
      <c r="F301" s="93" t="str">
        <f>IF($B301="","",INDEX(Consolidated!$H:$H,$M301))</f>
        <v/>
      </c>
      <c r="G301" s="92" t="str">
        <f>IF($B301="","",IF(INDEX(Consolidated!$D:$D,$M301)=1,"Đã cắt","Chưa cắt"))</f>
        <v/>
      </c>
      <c r="H301" s="92" t="str">
        <f>IF($B301="","",INDEX(Consolidated!$J:$J,$M301))</f>
        <v/>
      </c>
      <c r="I301" s="93" t="str">
        <f>IF($B301="","",INDEX(Consolidated!$M:$M,$M301))</f>
        <v/>
      </c>
      <c r="J301" s="93" t="str">
        <f>IF($B301="","",INDEX(Consolidated!$O:$O,$M301))</f>
        <v/>
      </c>
      <c r="K301" s="93" t="str">
        <f>IF($B301="","",INDEX(Consolidated!$Q:$Q,$M301))</f>
        <v/>
      </c>
      <c r="L301" s="93" t="str">
        <f>IF($B301="","",INDEX(Consolidated!$T:$T,$M301))</f>
        <v/>
      </c>
      <c r="M301" s="94" t="str">
        <f>IF($B301="","",MATCH($B301,Room_Calc!$E$2:$E$3000,0)+1)</f>
        <v/>
      </c>
    </row>
    <row r="302" spans="2:13">
      <c r="B302" s="92" t="str">
        <f>IF(ROWS($B$24:B302)&lt;=$D$11,ROWS($B$24:B302),"")</f>
        <v/>
      </c>
      <c r="C302" s="92" t="str">
        <f>IF($B302="","",INDEX(Consolidated!$A:$A,$M302))</f>
        <v/>
      </c>
      <c r="D302" s="93" t="str">
        <f>IF($B302="","",INDEX(Consolidated!$C:$C,$M302))</f>
        <v/>
      </c>
      <c r="E302" s="92" t="str">
        <f>IF($B302="","",INDEX(Consolidated!$B:$B,$M302))</f>
        <v/>
      </c>
      <c r="F302" s="93" t="str">
        <f>IF($B302="","",INDEX(Consolidated!$H:$H,$M302))</f>
        <v/>
      </c>
      <c r="G302" s="92" t="str">
        <f>IF($B302="","",IF(INDEX(Consolidated!$D:$D,$M302)=1,"Đã cắt","Chưa cắt"))</f>
        <v/>
      </c>
      <c r="H302" s="92" t="str">
        <f>IF($B302="","",INDEX(Consolidated!$J:$J,$M302))</f>
        <v/>
      </c>
      <c r="I302" s="93" t="str">
        <f>IF($B302="","",INDEX(Consolidated!$M:$M,$M302))</f>
        <v/>
      </c>
      <c r="J302" s="93" t="str">
        <f>IF($B302="","",INDEX(Consolidated!$O:$O,$M302))</f>
        <v/>
      </c>
      <c r="K302" s="93" t="str">
        <f>IF($B302="","",INDEX(Consolidated!$Q:$Q,$M302))</f>
        <v/>
      </c>
      <c r="L302" s="93" t="str">
        <f>IF($B302="","",INDEX(Consolidated!$T:$T,$M302))</f>
        <v/>
      </c>
      <c r="M302" s="94" t="str">
        <f>IF($B302="","",MATCH($B302,Room_Calc!$E$2:$E$3000,0)+1)</f>
        <v/>
      </c>
    </row>
    <row r="303" spans="2:13">
      <c r="B303" s="92" t="str">
        <f>IF(ROWS($B$24:B303)&lt;=$D$11,ROWS($B$24:B303),"")</f>
        <v/>
      </c>
      <c r="C303" s="92" t="str">
        <f>IF($B303="","",INDEX(Consolidated!$A:$A,$M303))</f>
        <v/>
      </c>
      <c r="D303" s="93" t="str">
        <f>IF($B303="","",INDEX(Consolidated!$C:$C,$M303))</f>
        <v/>
      </c>
      <c r="E303" s="92" t="str">
        <f>IF($B303="","",INDEX(Consolidated!$B:$B,$M303))</f>
        <v/>
      </c>
      <c r="F303" s="93" t="str">
        <f>IF($B303="","",INDEX(Consolidated!$H:$H,$M303))</f>
        <v/>
      </c>
      <c r="G303" s="92" t="str">
        <f>IF($B303="","",IF(INDEX(Consolidated!$D:$D,$M303)=1,"Đã cắt","Chưa cắt"))</f>
        <v/>
      </c>
      <c r="H303" s="92" t="str">
        <f>IF($B303="","",INDEX(Consolidated!$J:$J,$M303))</f>
        <v/>
      </c>
      <c r="I303" s="93" t="str">
        <f>IF($B303="","",INDEX(Consolidated!$M:$M,$M303))</f>
        <v/>
      </c>
      <c r="J303" s="93" t="str">
        <f>IF($B303="","",INDEX(Consolidated!$O:$O,$M303))</f>
        <v/>
      </c>
      <c r="K303" s="93" t="str">
        <f>IF($B303="","",INDEX(Consolidated!$Q:$Q,$M303))</f>
        <v/>
      </c>
      <c r="L303" s="93" t="str">
        <f>IF($B303="","",INDEX(Consolidated!$T:$T,$M303))</f>
        <v/>
      </c>
      <c r="M303" s="94" t="str">
        <f>IF($B303="","",MATCH($B303,Room_Calc!$E$2:$E$3000,0)+1)</f>
        <v/>
      </c>
    </row>
    <row r="304" spans="2:13">
      <c r="B304" s="92" t="str">
        <f>IF(ROWS($B$24:B304)&lt;=$D$11,ROWS($B$24:B304),"")</f>
        <v/>
      </c>
      <c r="C304" s="92" t="str">
        <f>IF($B304="","",INDEX(Consolidated!$A:$A,$M304))</f>
        <v/>
      </c>
      <c r="D304" s="93" t="str">
        <f>IF($B304="","",INDEX(Consolidated!$C:$C,$M304))</f>
        <v/>
      </c>
      <c r="E304" s="92" t="str">
        <f>IF($B304="","",INDEX(Consolidated!$B:$B,$M304))</f>
        <v/>
      </c>
      <c r="F304" s="93" t="str">
        <f>IF($B304="","",INDEX(Consolidated!$H:$H,$M304))</f>
        <v/>
      </c>
      <c r="G304" s="92" t="str">
        <f>IF($B304="","",IF(INDEX(Consolidated!$D:$D,$M304)=1,"Đã cắt","Chưa cắt"))</f>
        <v/>
      </c>
      <c r="H304" s="92" t="str">
        <f>IF($B304="","",INDEX(Consolidated!$J:$J,$M304))</f>
        <v/>
      </c>
      <c r="I304" s="93" t="str">
        <f>IF($B304="","",INDEX(Consolidated!$M:$M,$M304))</f>
        <v/>
      </c>
      <c r="J304" s="93" t="str">
        <f>IF($B304="","",INDEX(Consolidated!$O:$O,$M304))</f>
        <v/>
      </c>
      <c r="K304" s="93" t="str">
        <f>IF($B304="","",INDEX(Consolidated!$Q:$Q,$M304))</f>
        <v/>
      </c>
      <c r="L304" s="93" t="str">
        <f>IF($B304="","",INDEX(Consolidated!$T:$T,$M304))</f>
        <v/>
      </c>
      <c r="M304" s="94" t="str">
        <f>IF($B304="","",MATCH($B304,Room_Calc!$E$2:$E$3000,0)+1)</f>
        <v/>
      </c>
    </row>
    <row r="305" spans="2:13">
      <c r="B305" s="92" t="str">
        <f>IF(ROWS($B$24:B305)&lt;=$D$11,ROWS($B$24:B305),"")</f>
        <v/>
      </c>
      <c r="C305" s="92" t="str">
        <f>IF($B305="","",INDEX(Consolidated!$A:$A,$M305))</f>
        <v/>
      </c>
      <c r="D305" s="93" t="str">
        <f>IF($B305="","",INDEX(Consolidated!$C:$C,$M305))</f>
        <v/>
      </c>
      <c r="E305" s="92" t="str">
        <f>IF($B305="","",INDEX(Consolidated!$B:$B,$M305))</f>
        <v/>
      </c>
      <c r="F305" s="93" t="str">
        <f>IF($B305="","",INDEX(Consolidated!$H:$H,$M305))</f>
        <v/>
      </c>
      <c r="G305" s="92" t="str">
        <f>IF($B305="","",IF(INDEX(Consolidated!$D:$D,$M305)=1,"Đã cắt","Chưa cắt"))</f>
        <v/>
      </c>
      <c r="H305" s="92" t="str">
        <f>IF($B305="","",INDEX(Consolidated!$J:$J,$M305))</f>
        <v/>
      </c>
      <c r="I305" s="93" t="str">
        <f>IF($B305="","",INDEX(Consolidated!$M:$M,$M305))</f>
        <v/>
      </c>
      <c r="J305" s="93" t="str">
        <f>IF($B305="","",INDEX(Consolidated!$O:$O,$M305))</f>
        <v/>
      </c>
      <c r="K305" s="93" t="str">
        <f>IF($B305="","",INDEX(Consolidated!$Q:$Q,$M305))</f>
        <v/>
      </c>
      <c r="L305" s="93" t="str">
        <f>IF($B305="","",INDEX(Consolidated!$T:$T,$M305))</f>
        <v/>
      </c>
      <c r="M305" s="94" t="str">
        <f>IF($B305="","",MATCH($B305,Room_Calc!$E$2:$E$3000,0)+1)</f>
        <v/>
      </c>
    </row>
    <row r="306" spans="2:13">
      <c r="B306" s="92" t="str">
        <f>IF(ROWS($B$24:B306)&lt;=$D$11,ROWS($B$24:B306),"")</f>
        <v/>
      </c>
      <c r="C306" s="92" t="str">
        <f>IF($B306="","",INDEX(Consolidated!$A:$A,$M306))</f>
        <v/>
      </c>
      <c r="D306" s="93" t="str">
        <f>IF($B306="","",INDEX(Consolidated!$C:$C,$M306))</f>
        <v/>
      </c>
      <c r="E306" s="92" t="str">
        <f>IF($B306="","",INDEX(Consolidated!$B:$B,$M306))</f>
        <v/>
      </c>
      <c r="F306" s="93" t="str">
        <f>IF($B306="","",INDEX(Consolidated!$H:$H,$M306))</f>
        <v/>
      </c>
      <c r="G306" s="92" t="str">
        <f>IF($B306="","",IF(INDEX(Consolidated!$D:$D,$M306)=1,"Đã cắt","Chưa cắt"))</f>
        <v/>
      </c>
      <c r="H306" s="92" t="str">
        <f>IF($B306="","",INDEX(Consolidated!$J:$J,$M306))</f>
        <v/>
      </c>
      <c r="I306" s="93" t="str">
        <f>IF($B306="","",INDEX(Consolidated!$M:$M,$M306))</f>
        <v/>
      </c>
      <c r="J306" s="93" t="str">
        <f>IF($B306="","",INDEX(Consolidated!$O:$O,$M306))</f>
        <v/>
      </c>
      <c r="K306" s="93" t="str">
        <f>IF($B306="","",INDEX(Consolidated!$Q:$Q,$M306))</f>
        <v/>
      </c>
      <c r="L306" s="93" t="str">
        <f>IF($B306="","",INDEX(Consolidated!$T:$T,$M306))</f>
        <v/>
      </c>
      <c r="M306" s="94" t="str">
        <f>IF($B306="","",MATCH($B306,Room_Calc!$E$2:$E$3000,0)+1)</f>
        <v/>
      </c>
    </row>
    <row r="307" spans="2:13">
      <c r="B307" s="92" t="str">
        <f>IF(ROWS($B$24:B307)&lt;=$D$11,ROWS($B$24:B307),"")</f>
        <v/>
      </c>
      <c r="C307" s="92" t="str">
        <f>IF($B307="","",INDEX(Consolidated!$A:$A,$M307))</f>
        <v/>
      </c>
      <c r="D307" s="93" t="str">
        <f>IF($B307="","",INDEX(Consolidated!$C:$C,$M307))</f>
        <v/>
      </c>
      <c r="E307" s="92" t="str">
        <f>IF($B307="","",INDEX(Consolidated!$B:$B,$M307))</f>
        <v/>
      </c>
      <c r="F307" s="93" t="str">
        <f>IF($B307="","",INDEX(Consolidated!$H:$H,$M307))</f>
        <v/>
      </c>
      <c r="G307" s="92" t="str">
        <f>IF($B307="","",IF(INDEX(Consolidated!$D:$D,$M307)=1,"Đã cắt","Chưa cắt"))</f>
        <v/>
      </c>
      <c r="H307" s="92" t="str">
        <f>IF($B307="","",INDEX(Consolidated!$J:$J,$M307))</f>
        <v/>
      </c>
      <c r="I307" s="93" t="str">
        <f>IF($B307="","",INDEX(Consolidated!$M:$M,$M307))</f>
        <v/>
      </c>
      <c r="J307" s="93" t="str">
        <f>IF($B307="","",INDEX(Consolidated!$O:$O,$M307))</f>
        <v/>
      </c>
      <c r="K307" s="93" t="str">
        <f>IF($B307="","",INDEX(Consolidated!$Q:$Q,$M307))</f>
        <v/>
      </c>
      <c r="L307" s="93" t="str">
        <f>IF($B307="","",INDEX(Consolidated!$T:$T,$M307))</f>
        <v/>
      </c>
      <c r="M307" s="94" t="str">
        <f>IF($B307="","",MATCH($B307,Room_Calc!$E$2:$E$3000,0)+1)</f>
        <v/>
      </c>
    </row>
    <row r="308" spans="2:13">
      <c r="B308" s="92" t="str">
        <f>IF(ROWS($B$24:B308)&lt;=$D$11,ROWS($B$24:B308),"")</f>
        <v/>
      </c>
      <c r="C308" s="92" t="str">
        <f>IF($B308="","",INDEX(Consolidated!$A:$A,$M308))</f>
        <v/>
      </c>
      <c r="D308" s="93" t="str">
        <f>IF($B308="","",INDEX(Consolidated!$C:$C,$M308))</f>
        <v/>
      </c>
      <c r="E308" s="92" t="str">
        <f>IF($B308="","",INDEX(Consolidated!$B:$B,$M308))</f>
        <v/>
      </c>
      <c r="F308" s="93" t="str">
        <f>IF($B308="","",INDEX(Consolidated!$H:$H,$M308))</f>
        <v/>
      </c>
      <c r="G308" s="92" t="str">
        <f>IF($B308="","",IF(INDEX(Consolidated!$D:$D,$M308)=1,"Đã cắt","Chưa cắt"))</f>
        <v/>
      </c>
      <c r="H308" s="92" t="str">
        <f>IF($B308="","",INDEX(Consolidated!$J:$J,$M308))</f>
        <v/>
      </c>
      <c r="I308" s="93" t="str">
        <f>IF($B308="","",INDEX(Consolidated!$M:$M,$M308))</f>
        <v/>
      </c>
      <c r="J308" s="93" t="str">
        <f>IF($B308="","",INDEX(Consolidated!$O:$O,$M308))</f>
        <v/>
      </c>
      <c r="K308" s="93" t="str">
        <f>IF($B308="","",INDEX(Consolidated!$Q:$Q,$M308))</f>
        <v/>
      </c>
      <c r="L308" s="93" t="str">
        <f>IF($B308="","",INDEX(Consolidated!$T:$T,$M308))</f>
        <v/>
      </c>
      <c r="M308" s="94" t="str">
        <f>IF($B308="","",MATCH($B308,Room_Calc!$E$2:$E$3000,0)+1)</f>
        <v/>
      </c>
    </row>
    <row r="309" spans="2:13">
      <c r="B309" s="92" t="str">
        <f>IF(ROWS($B$24:B309)&lt;=$D$11,ROWS($B$24:B309),"")</f>
        <v/>
      </c>
      <c r="C309" s="92" t="str">
        <f>IF($B309="","",INDEX(Consolidated!$A:$A,$M309))</f>
        <v/>
      </c>
      <c r="D309" s="93" t="str">
        <f>IF($B309="","",INDEX(Consolidated!$C:$C,$M309))</f>
        <v/>
      </c>
      <c r="E309" s="92" t="str">
        <f>IF($B309="","",INDEX(Consolidated!$B:$B,$M309))</f>
        <v/>
      </c>
      <c r="F309" s="93" t="str">
        <f>IF($B309="","",INDEX(Consolidated!$H:$H,$M309))</f>
        <v/>
      </c>
      <c r="G309" s="92" t="str">
        <f>IF($B309="","",IF(INDEX(Consolidated!$D:$D,$M309)=1,"Đã cắt","Chưa cắt"))</f>
        <v/>
      </c>
      <c r="H309" s="92" t="str">
        <f>IF($B309="","",INDEX(Consolidated!$J:$J,$M309))</f>
        <v/>
      </c>
      <c r="I309" s="93" t="str">
        <f>IF($B309="","",INDEX(Consolidated!$M:$M,$M309))</f>
        <v/>
      </c>
      <c r="J309" s="93" t="str">
        <f>IF($B309="","",INDEX(Consolidated!$O:$O,$M309))</f>
        <v/>
      </c>
      <c r="K309" s="93" t="str">
        <f>IF($B309="","",INDEX(Consolidated!$Q:$Q,$M309))</f>
        <v/>
      </c>
      <c r="L309" s="93" t="str">
        <f>IF($B309="","",INDEX(Consolidated!$T:$T,$M309))</f>
        <v/>
      </c>
      <c r="M309" s="94" t="str">
        <f>IF($B309="","",MATCH($B309,Room_Calc!$E$2:$E$3000,0)+1)</f>
        <v/>
      </c>
    </row>
    <row r="310" spans="2:13">
      <c r="B310" s="92" t="str">
        <f>IF(ROWS($B$24:B310)&lt;=$D$11,ROWS($B$24:B310),"")</f>
        <v/>
      </c>
      <c r="C310" s="92" t="str">
        <f>IF($B310="","",INDEX(Consolidated!$A:$A,$M310))</f>
        <v/>
      </c>
      <c r="D310" s="93" t="str">
        <f>IF($B310="","",INDEX(Consolidated!$C:$C,$M310))</f>
        <v/>
      </c>
      <c r="E310" s="92" t="str">
        <f>IF($B310="","",INDEX(Consolidated!$B:$B,$M310))</f>
        <v/>
      </c>
      <c r="F310" s="93" t="str">
        <f>IF($B310="","",INDEX(Consolidated!$H:$H,$M310))</f>
        <v/>
      </c>
      <c r="G310" s="92" t="str">
        <f>IF($B310="","",IF(INDEX(Consolidated!$D:$D,$M310)=1,"Đã cắt","Chưa cắt"))</f>
        <v/>
      </c>
      <c r="H310" s="92" t="str">
        <f>IF($B310="","",INDEX(Consolidated!$J:$J,$M310))</f>
        <v/>
      </c>
      <c r="I310" s="93" t="str">
        <f>IF($B310="","",INDEX(Consolidated!$M:$M,$M310))</f>
        <v/>
      </c>
      <c r="J310" s="93" t="str">
        <f>IF($B310="","",INDEX(Consolidated!$O:$O,$M310))</f>
        <v/>
      </c>
      <c r="K310" s="93" t="str">
        <f>IF($B310="","",INDEX(Consolidated!$Q:$Q,$M310))</f>
        <v/>
      </c>
      <c r="L310" s="93" t="str">
        <f>IF($B310="","",INDEX(Consolidated!$T:$T,$M310))</f>
        <v/>
      </c>
      <c r="M310" s="94" t="str">
        <f>IF($B310="","",MATCH($B310,Room_Calc!$E$2:$E$3000,0)+1)</f>
        <v/>
      </c>
    </row>
    <row r="311" spans="2:13">
      <c r="B311" s="92" t="str">
        <f>IF(ROWS($B$24:B311)&lt;=$D$11,ROWS($B$24:B311),"")</f>
        <v/>
      </c>
      <c r="C311" s="92" t="str">
        <f>IF($B311="","",INDEX(Consolidated!$A:$A,$M311))</f>
        <v/>
      </c>
      <c r="D311" s="93" t="str">
        <f>IF($B311="","",INDEX(Consolidated!$C:$C,$M311))</f>
        <v/>
      </c>
      <c r="E311" s="92" t="str">
        <f>IF($B311="","",INDEX(Consolidated!$B:$B,$M311))</f>
        <v/>
      </c>
      <c r="F311" s="93" t="str">
        <f>IF($B311="","",INDEX(Consolidated!$H:$H,$M311))</f>
        <v/>
      </c>
      <c r="G311" s="92" t="str">
        <f>IF($B311="","",IF(INDEX(Consolidated!$D:$D,$M311)=1,"Đã cắt","Chưa cắt"))</f>
        <v/>
      </c>
      <c r="H311" s="92" t="str">
        <f>IF($B311="","",INDEX(Consolidated!$J:$J,$M311))</f>
        <v/>
      </c>
      <c r="I311" s="93" t="str">
        <f>IF($B311="","",INDEX(Consolidated!$M:$M,$M311))</f>
        <v/>
      </c>
      <c r="J311" s="93" t="str">
        <f>IF($B311="","",INDEX(Consolidated!$O:$O,$M311))</f>
        <v/>
      </c>
      <c r="K311" s="93" t="str">
        <f>IF($B311="","",INDEX(Consolidated!$Q:$Q,$M311))</f>
        <v/>
      </c>
      <c r="L311" s="93" t="str">
        <f>IF($B311="","",INDEX(Consolidated!$T:$T,$M311))</f>
        <v/>
      </c>
      <c r="M311" s="94" t="str">
        <f>IF($B311="","",MATCH($B311,Room_Calc!$E$2:$E$3000,0)+1)</f>
        <v/>
      </c>
    </row>
    <row r="312" spans="2:13">
      <c r="B312" s="92" t="str">
        <f>IF(ROWS($B$24:B312)&lt;=$D$11,ROWS($B$24:B312),"")</f>
        <v/>
      </c>
      <c r="C312" s="92" t="str">
        <f>IF($B312="","",INDEX(Consolidated!$A:$A,$M312))</f>
        <v/>
      </c>
      <c r="D312" s="93" t="str">
        <f>IF($B312="","",INDEX(Consolidated!$C:$C,$M312))</f>
        <v/>
      </c>
      <c r="E312" s="92" t="str">
        <f>IF($B312="","",INDEX(Consolidated!$B:$B,$M312))</f>
        <v/>
      </c>
      <c r="F312" s="93" t="str">
        <f>IF($B312="","",INDEX(Consolidated!$H:$H,$M312))</f>
        <v/>
      </c>
      <c r="G312" s="92" t="str">
        <f>IF($B312="","",IF(INDEX(Consolidated!$D:$D,$M312)=1,"Đã cắt","Chưa cắt"))</f>
        <v/>
      </c>
      <c r="H312" s="92" t="str">
        <f>IF($B312="","",INDEX(Consolidated!$J:$J,$M312))</f>
        <v/>
      </c>
      <c r="I312" s="93" t="str">
        <f>IF($B312="","",INDEX(Consolidated!$M:$M,$M312))</f>
        <v/>
      </c>
      <c r="J312" s="93" t="str">
        <f>IF($B312="","",INDEX(Consolidated!$O:$O,$M312))</f>
        <v/>
      </c>
      <c r="K312" s="93" t="str">
        <f>IF($B312="","",INDEX(Consolidated!$Q:$Q,$M312))</f>
        <v/>
      </c>
      <c r="L312" s="93" t="str">
        <f>IF($B312="","",INDEX(Consolidated!$T:$T,$M312))</f>
        <v/>
      </c>
      <c r="M312" s="94" t="str">
        <f>IF($B312="","",MATCH($B312,Room_Calc!$E$2:$E$3000,0)+1)</f>
        <v/>
      </c>
    </row>
    <row r="313" spans="2:13">
      <c r="B313" s="92" t="str">
        <f>IF(ROWS($B$24:B313)&lt;=$D$11,ROWS($B$24:B313),"")</f>
        <v/>
      </c>
      <c r="C313" s="92" t="str">
        <f>IF($B313="","",INDEX(Consolidated!$A:$A,$M313))</f>
        <v/>
      </c>
      <c r="D313" s="93" t="str">
        <f>IF($B313="","",INDEX(Consolidated!$C:$C,$M313))</f>
        <v/>
      </c>
      <c r="E313" s="92" t="str">
        <f>IF($B313="","",INDEX(Consolidated!$B:$B,$M313))</f>
        <v/>
      </c>
      <c r="F313" s="93" t="str">
        <f>IF($B313="","",INDEX(Consolidated!$H:$H,$M313))</f>
        <v/>
      </c>
      <c r="G313" s="92" t="str">
        <f>IF($B313="","",IF(INDEX(Consolidated!$D:$D,$M313)=1,"Đã cắt","Chưa cắt"))</f>
        <v/>
      </c>
      <c r="H313" s="92" t="str">
        <f>IF($B313="","",INDEX(Consolidated!$J:$J,$M313))</f>
        <v/>
      </c>
      <c r="I313" s="93" t="str">
        <f>IF($B313="","",INDEX(Consolidated!$M:$M,$M313))</f>
        <v/>
      </c>
      <c r="J313" s="93" t="str">
        <f>IF($B313="","",INDEX(Consolidated!$O:$O,$M313))</f>
        <v/>
      </c>
      <c r="K313" s="93" t="str">
        <f>IF($B313="","",INDEX(Consolidated!$Q:$Q,$M313))</f>
        <v/>
      </c>
      <c r="L313" s="93" t="str">
        <f>IF($B313="","",INDEX(Consolidated!$T:$T,$M313))</f>
        <v/>
      </c>
      <c r="M313" s="94" t="str">
        <f>IF($B313="","",MATCH($B313,Room_Calc!$E$2:$E$3000,0)+1)</f>
        <v/>
      </c>
    </row>
    <row r="314" spans="2:13">
      <c r="B314" s="92" t="str">
        <f>IF(ROWS($B$24:B314)&lt;=$D$11,ROWS($B$24:B314),"")</f>
        <v/>
      </c>
      <c r="C314" s="92" t="str">
        <f>IF($B314="","",INDEX(Consolidated!$A:$A,$M314))</f>
        <v/>
      </c>
      <c r="D314" s="93" t="str">
        <f>IF($B314="","",INDEX(Consolidated!$C:$C,$M314))</f>
        <v/>
      </c>
      <c r="E314" s="92" t="str">
        <f>IF($B314="","",INDEX(Consolidated!$B:$B,$M314))</f>
        <v/>
      </c>
      <c r="F314" s="93" t="str">
        <f>IF($B314="","",INDEX(Consolidated!$H:$H,$M314))</f>
        <v/>
      </c>
      <c r="G314" s="92" t="str">
        <f>IF($B314="","",IF(INDEX(Consolidated!$D:$D,$M314)=1,"Đã cắt","Chưa cắt"))</f>
        <v/>
      </c>
      <c r="H314" s="92" t="str">
        <f>IF($B314="","",INDEX(Consolidated!$J:$J,$M314))</f>
        <v/>
      </c>
      <c r="I314" s="93" t="str">
        <f>IF($B314="","",INDEX(Consolidated!$M:$M,$M314))</f>
        <v/>
      </c>
      <c r="J314" s="93" t="str">
        <f>IF($B314="","",INDEX(Consolidated!$O:$O,$M314))</f>
        <v/>
      </c>
      <c r="K314" s="93" t="str">
        <f>IF($B314="","",INDEX(Consolidated!$Q:$Q,$M314))</f>
        <v/>
      </c>
      <c r="L314" s="93" t="str">
        <f>IF($B314="","",INDEX(Consolidated!$T:$T,$M314))</f>
        <v/>
      </c>
      <c r="M314" s="94" t="str">
        <f>IF($B314="","",MATCH($B314,Room_Calc!$E$2:$E$3000,0)+1)</f>
        <v/>
      </c>
    </row>
    <row r="315" spans="2:13">
      <c r="B315" s="92" t="str">
        <f>IF(ROWS($B$24:B315)&lt;=$D$11,ROWS($B$24:B315),"")</f>
        <v/>
      </c>
      <c r="C315" s="92" t="str">
        <f>IF($B315="","",INDEX(Consolidated!$A:$A,$M315))</f>
        <v/>
      </c>
      <c r="D315" s="93" t="str">
        <f>IF($B315="","",INDEX(Consolidated!$C:$C,$M315))</f>
        <v/>
      </c>
      <c r="E315" s="92" t="str">
        <f>IF($B315="","",INDEX(Consolidated!$B:$B,$M315))</f>
        <v/>
      </c>
      <c r="F315" s="93" t="str">
        <f>IF($B315="","",INDEX(Consolidated!$H:$H,$M315))</f>
        <v/>
      </c>
      <c r="G315" s="92" t="str">
        <f>IF($B315="","",IF(INDEX(Consolidated!$D:$D,$M315)=1,"Đã cắt","Chưa cắt"))</f>
        <v/>
      </c>
      <c r="H315" s="92" t="str">
        <f>IF($B315="","",INDEX(Consolidated!$J:$J,$M315))</f>
        <v/>
      </c>
      <c r="I315" s="93" t="str">
        <f>IF($B315="","",INDEX(Consolidated!$M:$M,$M315))</f>
        <v/>
      </c>
      <c r="J315" s="93" t="str">
        <f>IF($B315="","",INDEX(Consolidated!$O:$O,$M315))</f>
        <v/>
      </c>
      <c r="K315" s="93" t="str">
        <f>IF($B315="","",INDEX(Consolidated!$Q:$Q,$M315))</f>
        <v/>
      </c>
      <c r="L315" s="93" t="str">
        <f>IF($B315="","",INDEX(Consolidated!$T:$T,$M315))</f>
        <v/>
      </c>
      <c r="M315" s="94" t="str">
        <f>IF($B315="","",MATCH($B315,Room_Calc!$E$2:$E$3000,0)+1)</f>
        <v/>
      </c>
    </row>
    <row r="316" spans="2:13">
      <c r="B316" s="92" t="str">
        <f>IF(ROWS($B$24:B316)&lt;=$D$11,ROWS($B$24:B316),"")</f>
        <v/>
      </c>
      <c r="C316" s="92" t="str">
        <f>IF($B316="","",INDEX(Consolidated!$A:$A,$M316))</f>
        <v/>
      </c>
      <c r="D316" s="93" t="str">
        <f>IF($B316="","",INDEX(Consolidated!$C:$C,$M316))</f>
        <v/>
      </c>
      <c r="E316" s="92" t="str">
        <f>IF($B316="","",INDEX(Consolidated!$B:$B,$M316))</f>
        <v/>
      </c>
      <c r="F316" s="93" t="str">
        <f>IF($B316="","",INDEX(Consolidated!$H:$H,$M316))</f>
        <v/>
      </c>
      <c r="G316" s="92" t="str">
        <f>IF($B316="","",IF(INDEX(Consolidated!$D:$D,$M316)=1,"Đã cắt","Chưa cắt"))</f>
        <v/>
      </c>
      <c r="H316" s="92" t="str">
        <f>IF($B316="","",INDEX(Consolidated!$J:$J,$M316))</f>
        <v/>
      </c>
      <c r="I316" s="93" t="str">
        <f>IF($B316="","",INDEX(Consolidated!$M:$M,$M316))</f>
        <v/>
      </c>
      <c r="J316" s="93" t="str">
        <f>IF($B316="","",INDEX(Consolidated!$O:$O,$M316))</f>
        <v/>
      </c>
      <c r="K316" s="93" t="str">
        <f>IF($B316="","",INDEX(Consolidated!$Q:$Q,$M316))</f>
        <v/>
      </c>
      <c r="L316" s="93" t="str">
        <f>IF($B316="","",INDEX(Consolidated!$T:$T,$M316))</f>
        <v/>
      </c>
      <c r="M316" s="94" t="str">
        <f>IF($B316="","",MATCH($B316,Room_Calc!$E$2:$E$3000,0)+1)</f>
        <v/>
      </c>
    </row>
    <row r="317" spans="2:13">
      <c r="B317" s="92" t="str">
        <f>IF(ROWS($B$24:B317)&lt;=$D$11,ROWS($B$24:B317),"")</f>
        <v/>
      </c>
      <c r="C317" s="92" t="str">
        <f>IF($B317="","",INDEX(Consolidated!$A:$A,$M317))</f>
        <v/>
      </c>
      <c r="D317" s="93" t="str">
        <f>IF($B317="","",INDEX(Consolidated!$C:$C,$M317))</f>
        <v/>
      </c>
      <c r="E317" s="92" t="str">
        <f>IF($B317="","",INDEX(Consolidated!$B:$B,$M317))</f>
        <v/>
      </c>
      <c r="F317" s="93" t="str">
        <f>IF($B317="","",INDEX(Consolidated!$H:$H,$M317))</f>
        <v/>
      </c>
      <c r="G317" s="92" t="str">
        <f>IF($B317="","",IF(INDEX(Consolidated!$D:$D,$M317)=1,"Đã cắt","Chưa cắt"))</f>
        <v/>
      </c>
      <c r="H317" s="92" t="str">
        <f>IF($B317="","",INDEX(Consolidated!$J:$J,$M317))</f>
        <v/>
      </c>
      <c r="I317" s="93" t="str">
        <f>IF($B317="","",INDEX(Consolidated!$M:$M,$M317))</f>
        <v/>
      </c>
      <c r="J317" s="93" t="str">
        <f>IF($B317="","",INDEX(Consolidated!$O:$O,$M317))</f>
        <v/>
      </c>
      <c r="K317" s="93" t="str">
        <f>IF($B317="","",INDEX(Consolidated!$Q:$Q,$M317))</f>
        <v/>
      </c>
      <c r="L317" s="93" t="str">
        <f>IF($B317="","",INDEX(Consolidated!$T:$T,$M317))</f>
        <v/>
      </c>
      <c r="M317" s="94" t="str">
        <f>IF($B317="","",MATCH($B317,Room_Calc!$E$2:$E$3000,0)+1)</f>
        <v/>
      </c>
    </row>
    <row r="318" spans="2:13">
      <c r="B318" s="92" t="str">
        <f>IF(ROWS($B$24:B318)&lt;=$D$11,ROWS($B$24:B318),"")</f>
        <v/>
      </c>
      <c r="C318" s="92" t="str">
        <f>IF($B318="","",INDEX(Consolidated!$A:$A,$M318))</f>
        <v/>
      </c>
      <c r="D318" s="93" t="str">
        <f>IF($B318="","",INDEX(Consolidated!$C:$C,$M318))</f>
        <v/>
      </c>
      <c r="E318" s="92" t="str">
        <f>IF($B318="","",INDEX(Consolidated!$B:$B,$M318))</f>
        <v/>
      </c>
      <c r="F318" s="93" t="str">
        <f>IF($B318="","",INDEX(Consolidated!$H:$H,$M318))</f>
        <v/>
      </c>
      <c r="G318" s="92" t="str">
        <f>IF($B318="","",IF(INDEX(Consolidated!$D:$D,$M318)=1,"Đã cắt","Chưa cắt"))</f>
        <v/>
      </c>
      <c r="H318" s="92" t="str">
        <f>IF($B318="","",INDEX(Consolidated!$J:$J,$M318))</f>
        <v/>
      </c>
      <c r="I318" s="93" t="str">
        <f>IF($B318="","",INDEX(Consolidated!$M:$M,$M318))</f>
        <v/>
      </c>
      <c r="J318" s="93" t="str">
        <f>IF($B318="","",INDEX(Consolidated!$O:$O,$M318))</f>
        <v/>
      </c>
      <c r="K318" s="93" t="str">
        <f>IF($B318="","",INDEX(Consolidated!$Q:$Q,$M318))</f>
        <v/>
      </c>
      <c r="L318" s="93" t="str">
        <f>IF($B318="","",INDEX(Consolidated!$T:$T,$M318))</f>
        <v/>
      </c>
      <c r="M318" s="94" t="str">
        <f>IF($B318="","",MATCH($B318,Room_Calc!$E$2:$E$3000,0)+1)</f>
        <v/>
      </c>
    </row>
    <row r="319" spans="2:13">
      <c r="B319" s="92" t="str">
        <f>IF(ROWS($B$24:B319)&lt;=$D$11,ROWS($B$24:B319),"")</f>
        <v/>
      </c>
      <c r="C319" s="92" t="str">
        <f>IF($B319="","",INDEX(Consolidated!$A:$A,$M319))</f>
        <v/>
      </c>
      <c r="D319" s="93" t="str">
        <f>IF($B319="","",INDEX(Consolidated!$C:$C,$M319))</f>
        <v/>
      </c>
      <c r="E319" s="92" t="str">
        <f>IF($B319="","",INDEX(Consolidated!$B:$B,$M319))</f>
        <v/>
      </c>
      <c r="F319" s="93" t="str">
        <f>IF($B319="","",INDEX(Consolidated!$H:$H,$M319))</f>
        <v/>
      </c>
      <c r="G319" s="92" t="str">
        <f>IF($B319="","",IF(INDEX(Consolidated!$D:$D,$M319)=1,"Đã cắt","Chưa cắt"))</f>
        <v/>
      </c>
      <c r="H319" s="92" t="str">
        <f>IF($B319="","",INDEX(Consolidated!$J:$J,$M319))</f>
        <v/>
      </c>
      <c r="I319" s="93" t="str">
        <f>IF($B319="","",INDEX(Consolidated!$M:$M,$M319))</f>
        <v/>
      </c>
      <c r="J319" s="93" t="str">
        <f>IF($B319="","",INDEX(Consolidated!$O:$O,$M319))</f>
        <v/>
      </c>
      <c r="K319" s="93" t="str">
        <f>IF($B319="","",INDEX(Consolidated!$Q:$Q,$M319))</f>
        <v/>
      </c>
      <c r="L319" s="93" t="str">
        <f>IF($B319="","",INDEX(Consolidated!$T:$T,$M319))</f>
        <v/>
      </c>
      <c r="M319" s="94" t="str">
        <f>IF($B319="","",MATCH($B319,Room_Calc!$E$2:$E$3000,0)+1)</f>
        <v/>
      </c>
    </row>
    <row r="320" spans="2:13">
      <c r="B320" s="92" t="str">
        <f>IF(ROWS($B$24:B320)&lt;=$D$11,ROWS($B$24:B320),"")</f>
        <v/>
      </c>
      <c r="C320" s="92" t="str">
        <f>IF($B320="","",INDEX(Consolidated!$A:$A,$M320))</f>
        <v/>
      </c>
      <c r="D320" s="93" t="str">
        <f>IF($B320="","",INDEX(Consolidated!$C:$C,$M320))</f>
        <v/>
      </c>
      <c r="E320" s="92" t="str">
        <f>IF($B320="","",INDEX(Consolidated!$B:$B,$M320))</f>
        <v/>
      </c>
      <c r="F320" s="93" t="str">
        <f>IF($B320="","",INDEX(Consolidated!$H:$H,$M320))</f>
        <v/>
      </c>
      <c r="G320" s="92" t="str">
        <f>IF($B320="","",IF(INDEX(Consolidated!$D:$D,$M320)=1,"Đã cắt","Chưa cắt"))</f>
        <v/>
      </c>
      <c r="H320" s="92" t="str">
        <f>IF($B320="","",INDEX(Consolidated!$J:$J,$M320))</f>
        <v/>
      </c>
      <c r="I320" s="93" t="str">
        <f>IF($B320="","",INDEX(Consolidated!$M:$M,$M320))</f>
        <v/>
      </c>
      <c r="J320" s="93" t="str">
        <f>IF($B320="","",INDEX(Consolidated!$O:$O,$M320))</f>
        <v/>
      </c>
      <c r="K320" s="93" t="str">
        <f>IF($B320="","",INDEX(Consolidated!$Q:$Q,$M320))</f>
        <v/>
      </c>
      <c r="L320" s="93" t="str">
        <f>IF($B320="","",INDEX(Consolidated!$T:$T,$M320))</f>
        <v/>
      </c>
      <c r="M320" s="94" t="str">
        <f>IF($B320="","",MATCH($B320,Room_Calc!$E$2:$E$3000,0)+1)</f>
        <v/>
      </c>
    </row>
    <row r="321" spans="2:13">
      <c r="B321" s="92" t="str">
        <f>IF(ROWS($B$24:B321)&lt;=$D$11,ROWS($B$24:B321),"")</f>
        <v/>
      </c>
      <c r="C321" s="92" t="str">
        <f>IF($B321="","",INDEX(Consolidated!$A:$A,$M321))</f>
        <v/>
      </c>
      <c r="D321" s="93" t="str">
        <f>IF($B321="","",INDEX(Consolidated!$C:$C,$M321))</f>
        <v/>
      </c>
      <c r="E321" s="92" t="str">
        <f>IF($B321="","",INDEX(Consolidated!$B:$B,$M321))</f>
        <v/>
      </c>
      <c r="F321" s="93" t="str">
        <f>IF($B321="","",INDEX(Consolidated!$H:$H,$M321))</f>
        <v/>
      </c>
      <c r="G321" s="92" t="str">
        <f>IF($B321="","",IF(INDEX(Consolidated!$D:$D,$M321)=1,"Đã cắt","Chưa cắt"))</f>
        <v/>
      </c>
      <c r="H321" s="92" t="str">
        <f>IF($B321="","",INDEX(Consolidated!$J:$J,$M321))</f>
        <v/>
      </c>
      <c r="I321" s="93" t="str">
        <f>IF($B321="","",INDEX(Consolidated!$M:$M,$M321))</f>
        <v/>
      </c>
      <c r="J321" s="93" t="str">
        <f>IF($B321="","",INDEX(Consolidated!$O:$O,$M321))</f>
        <v/>
      </c>
      <c r="K321" s="93" t="str">
        <f>IF($B321="","",INDEX(Consolidated!$Q:$Q,$M321))</f>
        <v/>
      </c>
      <c r="L321" s="93" t="str">
        <f>IF($B321="","",INDEX(Consolidated!$T:$T,$M321))</f>
        <v/>
      </c>
      <c r="M321" s="94" t="str">
        <f>IF($B321="","",MATCH($B321,Room_Calc!$E$2:$E$3000,0)+1)</f>
        <v/>
      </c>
    </row>
    <row r="322" spans="2:13">
      <c r="B322" s="92" t="str">
        <f>IF(ROWS($B$24:B322)&lt;=$D$11,ROWS($B$24:B322),"")</f>
        <v/>
      </c>
      <c r="C322" s="92" t="str">
        <f>IF($B322="","",INDEX(Consolidated!$A:$A,$M322))</f>
        <v/>
      </c>
      <c r="D322" s="93" t="str">
        <f>IF($B322="","",INDEX(Consolidated!$C:$C,$M322))</f>
        <v/>
      </c>
      <c r="E322" s="92" t="str">
        <f>IF($B322="","",INDEX(Consolidated!$B:$B,$M322))</f>
        <v/>
      </c>
      <c r="F322" s="93" t="str">
        <f>IF($B322="","",INDEX(Consolidated!$H:$H,$M322))</f>
        <v/>
      </c>
      <c r="G322" s="92" t="str">
        <f>IF($B322="","",IF(INDEX(Consolidated!$D:$D,$M322)=1,"Đã cắt","Chưa cắt"))</f>
        <v/>
      </c>
      <c r="H322" s="92" t="str">
        <f>IF($B322="","",INDEX(Consolidated!$J:$J,$M322))</f>
        <v/>
      </c>
      <c r="I322" s="93" t="str">
        <f>IF($B322="","",INDEX(Consolidated!$M:$M,$M322))</f>
        <v/>
      </c>
      <c r="J322" s="93" t="str">
        <f>IF($B322="","",INDEX(Consolidated!$O:$O,$M322))</f>
        <v/>
      </c>
      <c r="K322" s="93" t="str">
        <f>IF($B322="","",INDEX(Consolidated!$Q:$Q,$M322))</f>
        <v/>
      </c>
      <c r="L322" s="93" t="str">
        <f>IF($B322="","",INDEX(Consolidated!$T:$T,$M322))</f>
        <v/>
      </c>
      <c r="M322" s="94" t="str">
        <f>IF($B322="","",MATCH($B322,Room_Calc!$E$2:$E$3000,0)+1)</f>
        <v/>
      </c>
    </row>
    <row r="323" spans="2:13">
      <c r="B323" s="92" t="str">
        <f>IF(ROWS($B$24:B323)&lt;=$D$11,ROWS($B$24:B323),"")</f>
        <v/>
      </c>
      <c r="C323" s="92" t="str">
        <f>IF($B323="","",INDEX(Consolidated!$A:$A,$M323))</f>
        <v/>
      </c>
      <c r="D323" s="93" t="str">
        <f>IF($B323="","",INDEX(Consolidated!$C:$C,$M323))</f>
        <v/>
      </c>
      <c r="E323" s="92" t="str">
        <f>IF($B323="","",INDEX(Consolidated!$B:$B,$M323))</f>
        <v/>
      </c>
      <c r="F323" s="93" t="str">
        <f>IF($B323="","",INDEX(Consolidated!$H:$H,$M323))</f>
        <v/>
      </c>
      <c r="G323" s="92" t="str">
        <f>IF($B323="","",IF(INDEX(Consolidated!$D:$D,$M323)=1,"Đã cắt","Chưa cắt"))</f>
        <v/>
      </c>
      <c r="H323" s="92" t="str">
        <f>IF($B323="","",INDEX(Consolidated!$J:$J,$M323))</f>
        <v/>
      </c>
      <c r="I323" s="93" t="str">
        <f>IF($B323="","",INDEX(Consolidated!$M:$M,$M323))</f>
        <v/>
      </c>
      <c r="J323" s="93" t="str">
        <f>IF($B323="","",INDEX(Consolidated!$O:$O,$M323))</f>
        <v/>
      </c>
      <c r="K323" s="93" t="str">
        <f>IF($B323="","",INDEX(Consolidated!$Q:$Q,$M323))</f>
        <v/>
      </c>
      <c r="L323" s="93" t="str">
        <f>IF($B323="","",INDEX(Consolidated!$T:$T,$M323))</f>
        <v/>
      </c>
      <c r="M323" s="94" t="str">
        <f>IF($B323="","",MATCH($B323,Room_Calc!$E$2:$E$3000,0)+1)</f>
        <v/>
      </c>
    </row>
  </sheetData>
  <mergeCells count="25">
    <mergeCell ref="B2:M2"/>
    <mergeCell ref="B3:M3"/>
    <mergeCell ref="B5:C5"/>
    <mergeCell ref="D5:J5"/>
    <mergeCell ref="B6:C6"/>
    <mergeCell ref="B8:I8"/>
    <mergeCell ref="B9:C9"/>
    <mergeCell ref="B10:C10"/>
    <mergeCell ref="B11:C11"/>
    <mergeCell ref="B12:C12"/>
    <mergeCell ref="B13:C13"/>
    <mergeCell ref="D13:I13"/>
    <mergeCell ref="B15:I15"/>
    <mergeCell ref="B16:C16"/>
    <mergeCell ref="H16:I16"/>
    <mergeCell ref="B20:C20"/>
    <mergeCell ref="H20:I20"/>
    <mergeCell ref="B21:M21"/>
    <mergeCell ref="B22:M22"/>
    <mergeCell ref="B17:C17"/>
    <mergeCell ref="H17:I17"/>
    <mergeCell ref="B18:C18"/>
    <mergeCell ref="H18:I18"/>
    <mergeCell ref="B19:C19"/>
    <mergeCell ref="H19:I19"/>
  </mergeCells>
  <conditionalFormatting sqref="B24:M323">
    <cfRule type="expression" dxfId="16" priority="10">
      <formula>$B24&lt;&gt;""</formula>
    </cfRule>
  </conditionalFormatting>
  <conditionalFormatting sqref="D13:I13">
    <cfRule type="expression" dxfId="15" priority="5">
      <formula>LEFT($D$13,2)="ĐỦ"</formula>
    </cfRule>
    <cfRule type="expression" dxfId="14" priority="6">
      <formula>LEFT($D$13,5)="CHƯA "</formula>
    </cfRule>
  </conditionalFormatting>
  <conditionalFormatting sqref="H17:I19">
    <cfRule type="expression" dxfId="13" priority="7" stopIfTrue="1">
      <formula>$D17=0</formula>
    </cfRule>
    <cfRule type="expression" dxfId="12" priority="8">
      <formula>$F17=0</formula>
    </cfRule>
    <cfRule type="expression" dxfId="11" priority="9">
      <formula>$F17&gt;0</formula>
    </cfRule>
  </conditionalFormatting>
  <pageMargins left="0.4" right="0.4" top="0.5" bottom="0.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Phòng không hợp lệ" error="Hãy chọn một phòng trong danh sách." promptTitle="Chọn phòng" prompt="Bấm mũi tên để chọn phòng" xr:uid="{00000000-0002-0000-0900-000000000000}">
          <x14:formula1>
            <xm:f>'Tổng hợp phòng'!$B$6:$B$88</xm:f>
          </x14:formula1>
          <xm:sqref>D5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5597"/>
    <pageSetUpPr fitToPage="1"/>
  </sheetPr>
  <dimension ref="A2:J88"/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9" customWidth="1"/>
    <col min="2" max="2" width="54" customWidth="1"/>
    <col min="3" max="6" width="11" customWidth="1"/>
    <col min="7" max="9" width="13" customWidth="1"/>
    <col min="10" max="10" width="26" customWidth="1"/>
  </cols>
  <sheetData>
    <row r="2" spans="1:10" ht="27.95" customHeight="1">
      <c r="A2" s="206" t="s">
        <v>10691</v>
      </c>
      <c r="B2" s="206"/>
      <c r="C2" s="206"/>
      <c r="D2" s="206"/>
      <c r="E2" s="206"/>
      <c r="F2" s="206"/>
      <c r="G2" s="206"/>
      <c r="H2" s="206"/>
      <c r="I2" s="206"/>
      <c r="J2" s="206"/>
    </row>
    <row r="3" spans="1:10" ht="38.1" customHeight="1">
      <c r="A3" s="207" t="s">
        <v>10692</v>
      </c>
      <c r="B3" s="207"/>
      <c r="C3" s="207"/>
      <c r="D3" s="207"/>
      <c r="E3" s="207"/>
      <c r="F3" s="207"/>
      <c r="G3" s="207"/>
      <c r="H3" s="207"/>
      <c r="I3" s="207"/>
      <c r="J3" s="207"/>
    </row>
    <row r="4" spans="1:10">
      <c r="A4" s="202" t="s">
        <v>10693</v>
      </c>
      <c r="B4" s="202"/>
      <c r="C4" s="84">
        <f>COUNTIF(E6:E88,"&gt;0")</f>
        <v>65</v>
      </c>
      <c r="F4" s="96" t="s">
        <v>10694</v>
      </c>
      <c r="G4" s="96" t="s">
        <v>1300</v>
      </c>
      <c r="H4" s="96" t="s">
        <v>1304</v>
      </c>
      <c r="I4" s="96" t="s">
        <v>1308</v>
      </c>
    </row>
    <row r="5" spans="1:10" ht="32.1" customHeight="1">
      <c r="A5" s="86" t="s">
        <v>10695</v>
      </c>
      <c r="B5" s="86" t="s">
        <v>10696</v>
      </c>
      <c r="C5" s="86" t="s">
        <v>10680</v>
      </c>
      <c r="D5" s="86" t="s">
        <v>10675</v>
      </c>
      <c r="E5" s="86" t="s">
        <v>10676</v>
      </c>
      <c r="F5" s="86" t="s">
        <v>10677</v>
      </c>
      <c r="G5" s="86" t="s">
        <v>10697</v>
      </c>
      <c r="H5" s="86" t="s">
        <v>10698</v>
      </c>
      <c r="I5" s="86" t="s">
        <v>10699</v>
      </c>
      <c r="J5" s="86" t="s">
        <v>10681</v>
      </c>
    </row>
    <row r="6" spans="1:10">
      <c r="A6" s="87" t="s">
        <v>1194</v>
      </c>
      <c r="B6" s="87" t="s">
        <v>10700</v>
      </c>
      <c r="C6" s="88">
        <f>COUNTIFS(Consolidated!$N$2:$N$3000,$A6)+COUNTIFS(Consolidated!$S$2:$S$3000,$A6)-COUNTIFS(Consolidated!$N$2:$N$3000,$A6,Consolidated!$S$2:$S$3000,$A6)</f>
        <v>2</v>
      </c>
      <c r="D6" s="88">
        <f>COUNTIFS(Consolidated!$N$2:$N$3000,$A6,Consolidated!$E$2:$E$3000,1)+COUNTIFS(Consolidated!$S$2:$S$3000,$A6,Consolidated!$E$2:$E$3000,1)-COUNTIFS(Consolidated!$N$2:$N$3000,$A6,Consolidated!$S$2:$S$3000,$A6,Consolidated!$E$2:$E$3000,1)</f>
        <v>0</v>
      </c>
      <c r="E6" s="88">
        <f t="shared" ref="E6:E37" si="0">C6-D6</f>
        <v>2</v>
      </c>
      <c r="F6" s="89">
        <f t="shared" ref="F6:F37" si="1">IF(C6=0,0,D6/C6)</f>
        <v>0</v>
      </c>
      <c r="G6" s="88">
        <f>COUNTIFS(Consolidated!$A$2:$A$3000,G$4,Consolidated!$N$2:$N$3000,$A6,Consolidated!$E$2:$E$3000,"&lt;&gt;1")+COUNTIFS(Consolidated!$A$2:$A$3000,G$4,Consolidated!$S$2:$S$3000,$A6,Consolidated!$E$2:$E$3000,"&lt;&gt;1")-COUNTIFS(Consolidated!$A$2:$A$3000,G$4,Consolidated!$N$2:$N$3000,$A6,Consolidated!$S$2:$S$3000,$A6,Consolidated!$E$2:$E$3000,"&lt;&gt;1")</f>
        <v>0</v>
      </c>
      <c r="H6" s="88">
        <f>COUNTIFS(Consolidated!$A$2:$A$3000,H$4,Consolidated!$N$2:$N$3000,$A6,Consolidated!$E$2:$E$3000,"&lt;&gt;1")+COUNTIFS(Consolidated!$A$2:$A$3000,H$4,Consolidated!$S$2:$S$3000,$A6,Consolidated!$E$2:$E$3000,"&lt;&gt;1")-COUNTIFS(Consolidated!$A$2:$A$3000,H$4,Consolidated!$N$2:$N$3000,$A6,Consolidated!$S$2:$S$3000,$A6,Consolidated!$E$2:$E$3000,"&lt;&gt;1")</f>
        <v>0</v>
      </c>
      <c r="I6" s="88">
        <f>COUNTIFS(Consolidated!$A$2:$A$3000,I$4,Consolidated!$N$2:$N$3000,$A6,Consolidated!$E$2:$E$3000,"&lt;&gt;1")+COUNTIFS(Consolidated!$A$2:$A$3000,I$4,Consolidated!$S$2:$S$3000,$A6,Consolidated!$E$2:$E$3000,"&lt;&gt;1")-COUNTIFS(Consolidated!$A$2:$A$3000,I$4,Consolidated!$N$2:$N$3000,$A6,Consolidated!$S$2:$S$3000,$A6,Consolidated!$E$2:$E$3000,"&lt;&gt;1")</f>
        <v>2</v>
      </c>
      <c r="J6" s="87" t="str">
        <f t="shared" ref="J6:J37" si="2">IF(C6=0,"Không có dây",IF(E6=0,"Đủ dây","Chưa đủ – còn "&amp;E6&amp;" dây"))</f>
        <v>Chưa đủ – còn 2 dây</v>
      </c>
    </row>
    <row r="7" spans="1:10">
      <c r="A7" s="87" t="s">
        <v>1287</v>
      </c>
      <c r="B7" s="87" t="s">
        <v>10701</v>
      </c>
      <c r="C7" s="88">
        <f>COUNTIFS(Consolidated!$N$2:$N$3000,$A7)+COUNTIFS(Consolidated!$S$2:$S$3000,$A7)-COUNTIFS(Consolidated!$N$2:$N$3000,$A7,Consolidated!$S$2:$S$3000,$A7)</f>
        <v>2</v>
      </c>
      <c r="D7" s="88">
        <f>COUNTIFS(Consolidated!$N$2:$N$3000,$A7,Consolidated!$E$2:$E$3000,1)+COUNTIFS(Consolidated!$S$2:$S$3000,$A7,Consolidated!$E$2:$E$3000,1)-COUNTIFS(Consolidated!$N$2:$N$3000,$A7,Consolidated!$S$2:$S$3000,$A7,Consolidated!$E$2:$E$3000,1)</f>
        <v>2</v>
      </c>
      <c r="E7" s="88">
        <f t="shared" si="0"/>
        <v>0</v>
      </c>
      <c r="F7" s="89">
        <f t="shared" si="1"/>
        <v>1</v>
      </c>
      <c r="G7" s="88">
        <f>COUNTIFS(Consolidated!$A$2:$A$3000,G$4,Consolidated!$N$2:$N$3000,$A7,Consolidated!$E$2:$E$3000,"&lt;&gt;1")+COUNTIFS(Consolidated!$A$2:$A$3000,G$4,Consolidated!$S$2:$S$3000,$A7,Consolidated!$E$2:$E$3000,"&lt;&gt;1")-COUNTIFS(Consolidated!$A$2:$A$3000,G$4,Consolidated!$N$2:$N$3000,$A7,Consolidated!$S$2:$S$3000,$A7,Consolidated!$E$2:$E$3000,"&lt;&gt;1")</f>
        <v>0</v>
      </c>
      <c r="H7" s="88">
        <f>COUNTIFS(Consolidated!$A$2:$A$3000,H$4,Consolidated!$N$2:$N$3000,$A7,Consolidated!$E$2:$E$3000,"&lt;&gt;1")+COUNTIFS(Consolidated!$A$2:$A$3000,H$4,Consolidated!$S$2:$S$3000,$A7,Consolidated!$E$2:$E$3000,"&lt;&gt;1")-COUNTIFS(Consolidated!$A$2:$A$3000,H$4,Consolidated!$N$2:$N$3000,$A7,Consolidated!$S$2:$S$3000,$A7,Consolidated!$E$2:$E$3000,"&lt;&gt;1")</f>
        <v>0</v>
      </c>
      <c r="I7" s="88">
        <f>COUNTIFS(Consolidated!$A$2:$A$3000,I$4,Consolidated!$N$2:$N$3000,$A7,Consolidated!$E$2:$E$3000,"&lt;&gt;1")+COUNTIFS(Consolidated!$A$2:$A$3000,I$4,Consolidated!$S$2:$S$3000,$A7,Consolidated!$E$2:$E$3000,"&lt;&gt;1")-COUNTIFS(Consolidated!$A$2:$A$3000,I$4,Consolidated!$N$2:$N$3000,$A7,Consolidated!$S$2:$S$3000,$A7,Consolidated!$E$2:$E$3000,"&lt;&gt;1")</f>
        <v>0</v>
      </c>
      <c r="J7" s="87" t="str">
        <f t="shared" si="2"/>
        <v>Đủ dây</v>
      </c>
    </row>
    <row r="8" spans="1:10">
      <c r="A8" s="87" t="s">
        <v>1265</v>
      </c>
      <c r="B8" s="87" t="s">
        <v>10702</v>
      </c>
      <c r="C8" s="88">
        <f>COUNTIFS(Consolidated!$N$2:$N$3000,$A8)+COUNTIFS(Consolidated!$S$2:$S$3000,$A8)-COUNTIFS(Consolidated!$N$2:$N$3000,$A8,Consolidated!$S$2:$S$3000,$A8)</f>
        <v>2</v>
      </c>
      <c r="D8" s="88">
        <f>COUNTIFS(Consolidated!$N$2:$N$3000,$A8,Consolidated!$E$2:$E$3000,1)+COUNTIFS(Consolidated!$S$2:$S$3000,$A8,Consolidated!$E$2:$E$3000,1)-COUNTIFS(Consolidated!$N$2:$N$3000,$A8,Consolidated!$S$2:$S$3000,$A8,Consolidated!$E$2:$E$3000,1)</f>
        <v>2</v>
      </c>
      <c r="E8" s="88">
        <f t="shared" si="0"/>
        <v>0</v>
      </c>
      <c r="F8" s="89">
        <f t="shared" si="1"/>
        <v>1</v>
      </c>
      <c r="G8" s="88">
        <f>COUNTIFS(Consolidated!$A$2:$A$3000,G$4,Consolidated!$N$2:$N$3000,$A8,Consolidated!$E$2:$E$3000,"&lt;&gt;1")+COUNTIFS(Consolidated!$A$2:$A$3000,G$4,Consolidated!$S$2:$S$3000,$A8,Consolidated!$E$2:$E$3000,"&lt;&gt;1")-COUNTIFS(Consolidated!$A$2:$A$3000,G$4,Consolidated!$N$2:$N$3000,$A8,Consolidated!$S$2:$S$3000,$A8,Consolidated!$E$2:$E$3000,"&lt;&gt;1")</f>
        <v>0</v>
      </c>
      <c r="H8" s="88">
        <f>COUNTIFS(Consolidated!$A$2:$A$3000,H$4,Consolidated!$N$2:$N$3000,$A8,Consolidated!$E$2:$E$3000,"&lt;&gt;1")+COUNTIFS(Consolidated!$A$2:$A$3000,H$4,Consolidated!$S$2:$S$3000,$A8,Consolidated!$E$2:$E$3000,"&lt;&gt;1")-COUNTIFS(Consolidated!$A$2:$A$3000,H$4,Consolidated!$N$2:$N$3000,$A8,Consolidated!$S$2:$S$3000,$A8,Consolidated!$E$2:$E$3000,"&lt;&gt;1")</f>
        <v>0</v>
      </c>
      <c r="I8" s="88">
        <f>COUNTIFS(Consolidated!$A$2:$A$3000,I$4,Consolidated!$N$2:$N$3000,$A8,Consolidated!$E$2:$E$3000,"&lt;&gt;1")+COUNTIFS(Consolidated!$A$2:$A$3000,I$4,Consolidated!$S$2:$S$3000,$A8,Consolidated!$E$2:$E$3000,"&lt;&gt;1")-COUNTIFS(Consolidated!$A$2:$A$3000,I$4,Consolidated!$N$2:$N$3000,$A8,Consolidated!$S$2:$S$3000,$A8,Consolidated!$E$2:$E$3000,"&lt;&gt;1")</f>
        <v>0</v>
      </c>
      <c r="J8" s="87" t="str">
        <f t="shared" si="2"/>
        <v>Đủ dây</v>
      </c>
    </row>
    <row r="9" spans="1:10">
      <c r="A9" s="87" t="s">
        <v>796</v>
      </c>
      <c r="B9" s="87" t="s">
        <v>10703</v>
      </c>
      <c r="C9" s="88">
        <f>COUNTIFS(Consolidated!$N$2:$N$3000,$A9)+COUNTIFS(Consolidated!$S$2:$S$3000,$A9)-COUNTIFS(Consolidated!$N$2:$N$3000,$A9,Consolidated!$S$2:$S$3000,$A9)</f>
        <v>50</v>
      </c>
      <c r="D9" s="88">
        <f>COUNTIFS(Consolidated!$N$2:$N$3000,$A9,Consolidated!$E$2:$E$3000,1)+COUNTIFS(Consolidated!$S$2:$S$3000,$A9,Consolidated!$E$2:$E$3000,1)-COUNTIFS(Consolidated!$N$2:$N$3000,$A9,Consolidated!$S$2:$S$3000,$A9,Consolidated!$E$2:$E$3000,1)</f>
        <v>44</v>
      </c>
      <c r="E9" s="88">
        <f t="shared" si="0"/>
        <v>6</v>
      </c>
      <c r="F9" s="89">
        <f t="shared" si="1"/>
        <v>0.88</v>
      </c>
      <c r="G9" s="88">
        <f>COUNTIFS(Consolidated!$A$2:$A$3000,G$4,Consolidated!$N$2:$N$3000,$A9,Consolidated!$E$2:$E$3000,"&lt;&gt;1")+COUNTIFS(Consolidated!$A$2:$A$3000,G$4,Consolidated!$S$2:$S$3000,$A9,Consolidated!$E$2:$E$3000,"&lt;&gt;1")-COUNTIFS(Consolidated!$A$2:$A$3000,G$4,Consolidated!$N$2:$N$3000,$A9,Consolidated!$S$2:$S$3000,$A9,Consolidated!$E$2:$E$3000,"&lt;&gt;1")</f>
        <v>4</v>
      </c>
      <c r="H9" s="88">
        <f>COUNTIFS(Consolidated!$A$2:$A$3000,H$4,Consolidated!$N$2:$N$3000,$A9,Consolidated!$E$2:$E$3000,"&lt;&gt;1")+COUNTIFS(Consolidated!$A$2:$A$3000,H$4,Consolidated!$S$2:$S$3000,$A9,Consolidated!$E$2:$E$3000,"&lt;&gt;1")-COUNTIFS(Consolidated!$A$2:$A$3000,H$4,Consolidated!$N$2:$N$3000,$A9,Consolidated!$S$2:$S$3000,$A9,Consolidated!$E$2:$E$3000,"&lt;&gt;1")</f>
        <v>2</v>
      </c>
      <c r="I9" s="88">
        <f>COUNTIFS(Consolidated!$A$2:$A$3000,I$4,Consolidated!$N$2:$N$3000,$A9,Consolidated!$E$2:$E$3000,"&lt;&gt;1")+COUNTIFS(Consolidated!$A$2:$A$3000,I$4,Consolidated!$S$2:$S$3000,$A9,Consolidated!$E$2:$E$3000,"&lt;&gt;1")-COUNTIFS(Consolidated!$A$2:$A$3000,I$4,Consolidated!$N$2:$N$3000,$A9,Consolidated!$S$2:$S$3000,$A9,Consolidated!$E$2:$E$3000,"&lt;&gt;1")</f>
        <v>0</v>
      </c>
      <c r="J9" s="87" t="str">
        <f t="shared" si="2"/>
        <v>Chưa đủ – còn 6 dây</v>
      </c>
    </row>
    <row r="10" spans="1:10">
      <c r="A10" s="87" t="s">
        <v>2922</v>
      </c>
      <c r="B10" s="87" t="s">
        <v>10704</v>
      </c>
      <c r="C10" s="88">
        <f>COUNTIFS(Consolidated!$N$2:$N$3000,$A10)+COUNTIFS(Consolidated!$S$2:$S$3000,$A10)-COUNTIFS(Consolidated!$N$2:$N$3000,$A10,Consolidated!$S$2:$S$3000,$A10)</f>
        <v>59</v>
      </c>
      <c r="D10" s="88">
        <f>COUNTIFS(Consolidated!$N$2:$N$3000,$A10,Consolidated!$E$2:$E$3000,1)+COUNTIFS(Consolidated!$S$2:$S$3000,$A10,Consolidated!$E$2:$E$3000,1)-COUNTIFS(Consolidated!$N$2:$N$3000,$A10,Consolidated!$S$2:$S$3000,$A10,Consolidated!$E$2:$E$3000,1)</f>
        <v>41</v>
      </c>
      <c r="E10" s="88">
        <f t="shared" si="0"/>
        <v>18</v>
      </c>
      <c r="F10" s="89">
        <f t="shared" si="1"/>
        <v>0.69491525423728817</v>
      </c>
      <c r="G10" s="88">
        <f>COUNTIFS(Consolidated!$A$2:$A$3000,G$4,Consolidated!$N$2:$N$3000,$A10,Consolidated!$E$2:$E$3000,"&lt;&gt;1")+COUNTIFS(Consolidated!$A$2:$A$3000,G$4,Consolidated!$S$2:$S$3000,$A10,Consolidated!$E$2:$E$3000,"&lt;&gt;1")-COUNTIFS(Consolidated!$A$2:$A$3000,G$4,Consolidated!$N$2:$N$3000,$A10,Consolidated!$S$2:$S$3000,$A10,Consolidated!$E$2:$E$3000,"&lt;&gt;1")</f>
        <v>3</v>
      </c>
      <c r="H10" s="88">
        <f>COUNTIFS(Consolidated!$A$2:$A$3000,H$4,Consolidated!$N$2:$N$3000,$A10,Consolidated!$E$2:$E$3000,"&lt;&gt;1")+COUNTIFS(Consolidated!$A$2:$A$3000,H$4,Consolidated!$S$2:$S$3000,$A10,Consolidated!$E$2:$E$3000,"&lt;&gt;1")-COUNTIFS(Consolidated!$A$2:$A$3000,H$4,Consolidated!$N$2:$N$3000,$A10,Consolidated!$S$2:$S$3000,$A10,Consolidated!$E$2:$E$3000,"&lt;&gt;1")</f>
        <v>15</v>
      </c>
      <c r="I10" s="88">
        <f>COUNTIFS(Consolidated!$A$2:$A$3000,I$4,Consolidated!$N$2:$N$3000,$A10,Consolidated!$E$2:$E$3000,"&lt;&gt;1")+COUNTIFS(Consolidated!$A$2:$A$3000,I$4,Consolidated!$S$2:$S$3000,$A10,Consolidated!$E$2:$E$3000,"&lt;&gt;1")-COUNTIFS(Consolidated!$A$2:$A$3000,I$4,Consolidated!$N$2:$N$3000,$A10,Consolidated!$S$2:$S$3000,$A10,Consolidated!$E$2:$E$3000,"&lt;&gt;1")</f>
        <v>0</v>
      </c>
      <c r="J10" s="87" t="str">
        <f t="shared" si="2"/>
        <v>Chưa đủ – còn 18 dây</v>
      </c>
    </row>
    <row r="11" spans="1:10">
      <c r="A11" s="87" t="s">
        <v>2607</v>
      </c>
      <c r="B11" s="87" t="s">
        <v>10705</v>
      </c>
      <c r="C11" s="88">
        <f>COUNTIFS(Consolidated!$N$2:$N$3000,$A11)+COUNTIFS(Consolidated!$S$2:$S$3000,$A11)-COUNTIFS(Consolidated!$N$2:$N$3000,$A11,Consolidated!$S$2:$S$3000,$A11)</f>
        <v>46</v>
      </c>
      <c r="D11" s="88">
        <f>COUNTIFS(Consolidated!$N$2:$N$3000,$A11,Consolidated!$E$2:$E$3000,1)+COUNTIFS(Consolidated!$S$2:$S$3000,$A11,Consolidated!$E$2:$E$3000,1)-COUNTIFS(Consolidated!$N$2:$N$3000,$A11,Consolidated!$S$2:$S$3000,$A11,Consolidated!$E$2:$E$3000,1)</f>
        <v>27</v>
      </c>
      <c r="E11" s="88">
        <f t="shared" si="0"/>
        <v>19</v>
      </c>
      <c r="F11" s="89">
        <f t="shared" si="1"/>
        <v>0.58695652173913049</v>
      </c>
      <c r="G11" s="88">
        <f>COUNTIFS(Consolidated!$A$2:$A$3000,G$4,Consolidated!$N$2:$N$3000,$A11,Consolidated!$E$2:$E$3000,"&lt;&gt;1")+COUNTIFS(Consolidated!$A$2:$A$3000,G$4,Consolidated!$S$2:$S$3000,$A11,Consolidated!$E$2:$E$3000,"&lt;&gt;1")-COUNTIFS(Consolidated!$A$2:$A$3000,G$4,Consolidated!$N$2:$N$3000,$A11,Consolidated!$S$2:$S$3000,$A11,Consolidated!$E$2:$E$3000,"&lt;&gt;1")</f>
        <v>4</v>
      </c>
      <c r="H11" s="88">
        <f>COUNTIFS(Consolidated!$A$2:$A$3000,H$4,Consolidated!$N$2:$N$3000,$A11,Consolidated!$E$2:$E$3000,"&lt;&gt;1")+COUNTIFS(Consolidated!$A$2:$A$3000,H$4,Consolidated!$S$2:$S$3000,$A11,Consolidated!$E$2:$E$3000,"&lt;&gt;1")-COUNTIFS(Consolidated!$A$2:$A$3000,H$4,Consolidated!$N$2:$N$3000,$A11,Consolidated!$S$2:$S$3000,$A11,Consolidated!$E$2:$E$3000,"&lt;&gt;1")</f>
        <v>15</v>
      </c>
      <c r="I11" s="88">
        <f>COUNTIFS(Consolidated!$A$2:$A$3000,I$4,Consolidated!$N$2:$N$3000,$A11,Consolidated!$E$2:$E$3000,"&lt;&gt;1")+COUNTIFS(Consolidated!$A$2:$A$3000,I$4,Consolidated!$S$2:$S$3000,$A11,Consolidated!$E$2:$E$3000,"&lt;&gt;1")-COUNTIFS(Consolidated!$A$2:$A$3000,I$4,Consolidated!$N$2:$N$3000,$A11,Consolidated!$S$2:$S$3000,$A11,Consolidated!$E$2:$E$3000,"&lt;&gt;1")</f>
        <v>0</v>
      </c>
      <c r="J11" s="87" t="str">
        <f t="shared" si="2"/>
        <v>Chưa đủ – còn 19 dây</v>
      </c>
    </row>
    <row r="12" spans="1:10">
      <c r="A12" s="87" t="s">
        <v>53</v>
      </c>
      <c r="B12" s="87" t="s">
        <v>10706</v>
      </c>
      <c r="C12" s="88">
        <f>COUNTIFS(Consolidated!$N$2:$N$3000,$A12)+COUNTIFS(Consolidated!$S$2:$S$3000,$A12)-COUNTIFS(Consolidated!$N$2:$N$3000,$A12,Consolidated!$S$2:$S$3000,$A12)</f>
        <v>410</v>
      </c>
      <c r="D12" s="88">
        <f>COUNTIFS(Consolidated!$N$2:$N$3000,$A12,Consolidated!$E$2:$E$3000,1)+COUNTIFS(Consolidated!$S$2:$S$3000,$A12,Consolidated!$E$2:$E$3000,1)-COUNTIFS(Consolidated!$N$2:$N$3000,$A12,Consolidated!$S$2:$S$3000,$A12,Consolidated!$E$2:$E$3000,1)</f>
        <v>289</v>
      </c>
      <c r="E12" s="88">
        <f t="shared" si="0"/>
        <v>121</v>
      </c>
      <c r="F12" s="89">
        <f t="shared" si="1"/>
        <v>0.70487804878048776</v>
      </c>
      <c r="G12" s="88">
        <f>COUNTIFS(Consolidated!$A$2:$A$3000,G$4,Consolidated!$N$2:$N$3000,$A12,Consolidated!$E$2:$E$3000,"&lt;&gt;1")+COUNTIFS(Consolidated!$A$2:$A$3000,G$4,Consolidated!$S$2:$S$3000,$A12,Consolidated!$E$2:$E$3000,"&lt;&gt;1")-COUNTIFS(Consolidated!$A$2:$A$3000,G$4,Consolidated!$N$2:$N$3000,$A12,Consolidated!$S$2:$S$3000,$A12,Consolidated!$E$2:$E$3000,"&lt;&gt;1")</f>
        <v>75</v>
      </c>
      <c r="H12" s="88">
        <f>COUNTIFS(Consolidated!$A$2:$A$3000,H$4,Consolidated!$N$2:$N$3000,$A12,Consolidated!$E$2:$E$3000,"&lt;&gt;1")+COUNTIFS(Consolidated!$A$2:$A$3000,H$4,Consolidated!$S$2:$S$3000,$A12,Consolidated!$E$2:$E$3000,"&lt;&gt;1")-COUNTIFS(Consolidated!$A$2:$A$3000,H$4,Consolidated!$N$2:$N$3000,$A12,Consolidated!$S$2:$S$3000,$A12,Consolidated!$E$2:$E$3000,"&lt;&gt;1")</f>
        <v>45</v>
      </c>
      <c r="I12" s="88">
        <f>COUNTIFS(Consolidated!$A$2:$A$3000,I$4,Consolidated!$N$2:$N$3000,$A12,Consolidated!$E$2:$E$3000,"&lt;&gt;1")+COUNTIFS(Consolidated!$A$2:$A$3000,I$4,Consolidated!$S$2:$S$3000,$A12,Consolidated!$E$2:$E$3000,"&lt;&gt;1")-COUNTIFS(Consolidated!$A$2:$A$3000,I$4,Consolidated!$N$2:$N$3000,$A12,Consolidated!$S$2:$S$3000,$A12,Consolidated!$E$2:$E$3000,"&lt;&gt;1")</f>
        <v>1</v>
      </c>
      <c r="J12" s="87" t="str">
        <f t="shared" si="2"/>
        <v>Chưa đủ – còn 121 dây</v>
      </c>
    </row>
    <row r="13" spans="1:10">
      <c r="A13" s="87" t="s">
        <v>1801</v>
      </c>
      <c r="B13" s="87" t="s">
        <v>10707</v>
      </c>
      <c r="C13" s="88">
        <f>COUNTIFS(Consolidated!$N$2:$N$3000,$A13)+COUNTIFS(Consolidated!$S$2:$S$3000,$A13)-COUNTIFS(Consolidated!$N$2:$N$3000,$A13,Consolidated!$S$2:$S$3000,$A13)</f>
        <v>5</v>
      </c>
      <c r="D13" s="88">
        <f>COUNTIFS(Consolidated!$N$2:$N$3000,$A13,Consolidated!$E$2:$E$3000,1)+COUNTIFS(Consolidated!$S$2:$S$3000,$A13,Consolidated!$E$2:$E$3000,1)-COUNTIFS(Consolidated!$N$2:$N$3000,$A13,Consolidated!$S$2:$S$3000,$A13,Consolidated!$E$2:$E$3000,1)</f>
        <v>4</v>
      </c>
      <c r="E13" s="88">
        <f t="shared" si="0"/>
        <v>1</v>
      </c>
      <c r="F13" s="89">
        <f t="shared" si="1"/>
        <v>0.8</v>
      </c>
      <c r="G13" s="88">
        <f>COUNTIFS(Consolidated!$A$2:$A$3000,G$4,Consolidated!$N$2:$N$3000,$A13,Consolidated!$E$2:$E$3000,"&lt;&gt;1")+COUNTIFS(Consolidated!$A$2:$A$3000,G$4,Consolidated!$S$2:$S$3000,$A13,Consolidated!$E$2:$E$3000,"&lt;&gt;1")-COUNTIFS(Consolidated!$A$2:$A$3000,G$4,Consolidated!$N$2:$N$3000,$A13,Consolidated!$S$2:$S$3000,$A13,Consolidated!$E$2:$E$3000,"&lt;&gt;1")</f>
        <v>1</v>
      </c>
      <c r="H13" s="88">
        <f>COUNTIFS(Consolidated!$A$2:$A$3000,H$4,Consolidated!$N$2:$N$3000,$A13,Consolidated!$E$2:$E$3000,"&lt;&gt;1")+COUNTIFS(Consolidated!$A$2:$A$3000,H$4,Consolidated!$S$2:$S$3000,$A13,Consolidated!$E$2:$E$3000,"&lt;&gt;1")-COUNTIFS(Consolidated!$A$2:$A$3000,H$4,Consolidated!$N$2:$N$3000,$A13,Consolidated!$S$2:$S$3000,$A13,Consolidated!$E$2:$E$3000,"&lt;&gt;1")</f>
        <v>0</v>
      </c>
      <c r="I13" s="88">
        <f>COUNTIFS(Consolidated!$A$2:$A$3000,I$4,Consolidated!$N$2:$N$3000,$A13,Consolidated!$E$2:$E$3000,"&lt;&gt;1")+COUNTIFS(Consolidated!$A$2:$A$3000,I$4,Consolidated!$S$2:$S$3000,$A13,Consolidated!$E$2:$E$3000,"&lt;&gt;1")-COUNTIFS(Consolidated!$A$2:$A$3000,I$4,Consolidated!$N$2:$N$3000,$A13,Consolidated!$S$2:$S$3000,$A13,Consolidated!$E$2:$E$3000,"&lt;&gt;1")</f>
        <v>0</v>
      </c>
      <c r="J13" s="87" t="str">
        <f t="shared" si="2"/>
        <v>Chưa đủ – còn 1 dây</v>
      </c>
    </row>
    <row r="14" spans="1:10">
      <c r="A14" s="87" t="s">
        <v>2954</v>
      </c>
      <c r="B14" s="87" t="s">
        <v>10708</v>
      </c>
      <c r="C14" s="88">
        <f>COUNTIFS(Consolidated!$N$2:$N$3000,$A14)+COUNTIFS(Consolidated!$S$2:$S$3000,$A14)-COUNTIFS(Consolidated!$N$2:$N$3000,$A14,Consolidated!$S$2:$S$3000,$A14)</f>
        <v>5</v>
      </c>
      <c r="D14" s="88">
        <f>COUNTIFS(Consolidated!$N$2:$N$3000,$A14,Consolidated!$E$2:$E$3000,1)+COUNTIFS(Consolidated!$S$2:$S$3000,$A14,Consolidated!$E$2:$E$3000,1)-COUNTIFS(Consolidated!$N$2:$N$3000,$A14,Consolidated!$S$2:$S$3000,$A14,Consolidated!$E$2:$E$3000,1)</f>
        <v>5</v>
      </c>
      <c r="E14" s="88">
        <f t="shared" si="0"/>
        <v>0</v>
      </c>
      <c r="F14" s="89">
        <f t="shared" si="1"/>
        <v>1</v>
      </c>
      <c r="G14" s="88">
        <f>COUNTIFS(Consolidated!$A$2:$A$3000,G$4,Consolidated!$N$2:$N$3000,$A14,Consolidated!$E$2:$E$3000,"&lt;&gt;1")+COUNTIFS(Consolidated!$A$2:$A$3000,G$4,Consolidated!$S$2:$S$3000,$A14,Consolidated!$E$2:$E$3000,"&lt;&gt;1")-COUNTIFS(Consolidated!$A$2:$A$3000,G$4,Consolidated!$N$2:$N$3000,$A14,Consolidated!$S$2:$S$3000,$A14,Consolidated!$E$2:$E$3000,"&lt;&gt;1")</f>
        <v>0</v>
      </c>
      <c r="H14" s="88">
        <f>COUNTIFS(Consolidated!$A$2:$A$3000,H$4,Consolidated!$N$2:$N$3000,$A14,Consolidated!$E$2:$E$3000,"&lt;&gt;1")+COUNTIFS(Consolidated!$A$2:$A$3000,H$4,Consolidated!$S$2:$S$3000,$A14,Consolidated!$E$2:$E$3000,"&lt;&gt;1")-COUNTIFS(Consolidated!$A$2:$A$3000,H$4,Consolidated!$N$2:$N$3000,$A14,Consolidated!$S$2:$S$3000,$A14,Consolidated!$E$2:$E$3000,"&lt;&gt;1")</f>
        <v>0</v>
      </c>
      <c r="I14" s="88">
        <f>COUNTIFS(Consolidated!$A$2:$A$3000,I$4,Consolidated!$N$2:$N$3000,$A14,Consolidated!$E$2:$E$3000,"&lt;&gt;1")+COUNTIFS(Consolidated!$A$2:$A$3000,I$4,Consolidated!$S$2:$S$3000,$A14,Consolidated!$E$2:$E$3000,"&lt;&gt;1")-COUNTIFS(Consolidated!$A$2:$A$3000,I$4,Consolidated!$N$2:$N$3000,$A14,Consolidated!$S$2:$S$3000,$A14,Consolidated!$E$2:$E$3000,"&lt;&gt;1")</f>
        <v>0</v>
      </c>
      <c r="J14" s="87" t="str">
        <f t="shared" si="2"/>
        <v>Đủ dây</v>
      </c>
    </row>
    <row r="15" spans="1:10">
      <c r="A15" s="87" t="s">
        <v>2592</v>
      </c>
      <c r="B15" s="87" t="s">
        <v>10709</v>
      </c>
      <c r="C15" s="88">
        <f>COUNTIFS(Consolidated!$N$2:$N$3000,$A15)+COUNTIFS(Consolidated!$S$2:$S$3000,$A15)-COUNTIFS(Consolidated!$N$2:$N$3000,$A15,Consolidated!$S$2:$S$3000,$A15)</f>
        <v>6</v>
      </c>
      <c r="D15" s="88">
        <f>COUNTIFS(Consolidated!$N$2:$N$3000,$A15,Consolidated!$E$2:$E$3000,1)+COUNTIFS(Consolidated!$S$2:$S$3000,$A15,Consolidated!$E$2:$E$3000,1)-COUNTIFS(Consolidated!$N$2:$N$3000,$A15,Consolidated!$S$2:$S$3000,$A15,Consolidated!$E$2:$E$3000,1)</f>
        <v>6</v>
      </c>
      <c r="E15" s="88">
        <f t="shared" si="0"/>
        <v>0</v>
      </c>
      <c r="F15" s="89">
        <f t="shared" si="1"/>
        <v>1</v>
      </c>
      <c r="G15" s="88">
        <f>COUNTIFS(Consolidated!$A$2:$A$3000,G$4,Consolidated!$N$2:$N$3000,$A15,Consolidated!$E$2:$E$3000,"&lt;&gt;1")+COUNTIFS(Consolidated!$A$2:$A$3000,G$4,Consolidated!$S$2:$S$3000,$A15,Consolidated!$E$2:$E$3000,"&lt;&gt;1")-COUNTIFS(Consolidated!$A$2:$A$3000,G$4,Consolidated!$N$2:$N$3000,$A15,Consolidated!$S$2:$S$3000,$A15,Consolidated!$E$2:$E$3000,"&lt;&gt;1")</f>
        <v>0</v>
      </c>
      <c r="H15" s="88">
        <f>COUNTIFS(Consolidated!$A$2:$A$3000,H$4,Consolidated!$N$2:$N$3000,$A15,Consolidated!$E$2:$E$3000,"&lt;&gt;1")+COUNTIFS(Consolidated!$A$2:$A$3000,H$4,Consolidated!$S$2:$S$3000,$A15,Consolidated!$E$2:$E$3000,"&lt;&gt;1")-COUNTIFS(Consolidated!$A$2:$A$3000,H$4,Consolidated!$N$2:$N$3000,$A15,Consolidated!$S$2:$S$3000,$A15,Consolidated!$E$2:$E$3000,"&lt;&gt;1")</f>
        <v>0</v>
      </c>
      <c r="I15" s="88">
        <f>COUNTIFS(Consolidated!$A$2:$A$3000,I$4,Consolidated!$N$2:$N$3000,$A15,Consolidated!$E$2:$E$3000,"&lt;&gt;1")+COUNTIFS(Consolidated!$A$2:$A$3000,I$4,Consolidated!$S$2:$S$3000,$A15,Consolidated!$E$2:$E$3000,"&lt;&gt;1")-COUNTIFS(Consolidated!$A$2:$A$3000,I$4,Consolidated!$N$2:$N$3000,$A15,Consolidated!$S$2:$S$3000,$A15,Consolidated!$E$2:$E$3000,"&lt;&gt;1")</f>
        <v>0</v>
      </c>
      <c r="J15" s="87" t="str">
        <f t="shared" si="2"/>
        <v>Đủ dây</v>
      </c>
    </row>
    <row r="16" spans="1:10">
      <c r="A16" s="87" t="s">
        <v>736</v>
      </c>
      <c r="B16" s="87" t="s">
        <v>10710</v>
      </c>
      <c r="C16" s="88">
        <f>COUNTIFS(Consolidated!$N$2:$N$3000,$A16)+COUNTIFS(Consolidated!$S$2:$S$3000,$A16)-COUNTIFS(Consolidated!$N$2:$N$3000,$A16,Consolidated!$S$2:$S$3000,$A16)</f>
        <v>163</v>
      </c>
      <c r="D16" s="88">
        <f>COUNTIFS(Consolidated!$N$2:$N$3000,$A16,Consolidated!$E$2:$E$3000,1)+COUNTIFS(Consolidated!$S$2:$S$3000,$A16,Consolidated!$E$2:$E$3000,1)-COUNTIFS(Consolidated!$N$2:$N$3000,$A16,Consolidated!$S$2:$S$3000,$A16,Consolidated!$E$2:$E$3000,1)</f>
        <v>100</v>
      </c>
      <c r="E16" s="88">
        <f t="shared" si="0"/>
        <v>63</v>
      </c>
      <c r="F16" s="89">
        <f t="shared" si="1"/>
        <v>0.61349693251533743</v>
      </c>
      <c r="G16" s="88">
        <f>COUNTIFS(Consolidated!$A$2:$A$3000,G$4,Consolidated!$N$2:$N$3000,$A16,Consolidated!$E$2:$E$3000,"&lt;&gt;1")+COUNTIFS(Consolidated!$A$2:$A$3000,G$4,Consolidated!$S$2:$S$3000,$A16,Consolidated!$E$2:$E$3000,"&lt;&gt;1")-COUNTIFS(Consolidated!$A$2:$A$3000,G$4,Consolidated!$N$2:$N$3000,$A16,Consolidated!$S$2:$S$3000,$A16,Consolidated!$E$2:$E$3000,"&lt;&gt;1")</f>
        <v>9</v>
      </c>
      <c r="H16" s="88">
        <f>COUNTIFS(Consolidated!$A$2:$A$3000,H$4,Consolidated!$N$2:$N$3000,$A16,Consolidated!$E$2:$E$3000,"&lt;&gt;1")+COUNTIFS(Consolidated!$A$2:$A$3000,H$4,Consolidated!$S$2:$S$3000,$A16,Consolidated!$E$2:$E$3000,"&lt;&gt;1")-COUNTIFS(Consolidated!$A$2:$A$3000,H$4,Consolidated!$N$2:$N$3000,$A16,Consolidated!$S$2:$S$3000,$A16,Consolidated!$E$2:$E$3000,"&lt;&gt;1")</f>
        <v>52</v>
      </c>
      <c r="I16" s="88">
        <f>COUNTIFS(Consolidated!$A$2:$A$3000,I$4,Consolidated!$N$2:$N$3000,$A16,Consolidated!$E$2:$E$3000,"&lt;&gt;1")+COUNTIFS(Consolidated!$A$2:$A$3000,I$4,Consolidated!$S$2:$S$3000,$A16,Consolidated!$E$2:$E$3000,"&lt;&gt;1")-COUNTIFS(Consolidated!$A$2:$A$3000,I$4,Consolidated!$N$2:$N$3000,$A16,Consolidated!$S$2:$S$3000,$A16,Consolidated!$E$2:$E$3000,"&lt;&gt;1")</f>
        <v>2</v>
      </c>
      <c r="J16" s="87" t="str">
        <f t="shared" si="2"/>
        <v>Chưa đủ – còn 63 dây</v>
      </c>
    </row>
    <row r="17" spans="1:10">
      <c r="A17" s="87" t="s">
        <v>3656</v>
      </c>
      <c r="B17" s="87" t="s">
        <v>10711</v>
      </c>
      <c r="C17" s="88">
        <f>COUNTIFS(Consolidated!$N$2:$N$3000,$A17)+COUNTIFS(Consolidated!$S$2:$S$3000,$A17)-COUNTIFS(Consolidated!$N$2:$N$3000,$A17,Consolidated!$S$2:$S$3000,$A17)</f>
        <v>1</v>
      </c>
      <c r="D17" s="88">
        <f>COUNTIFS(Consolidated!$N$2:$N$3000,$A17,Consolidated!$E$2:$E$3000,1)+COUNTIFS(Consolidated!$S$2:$S$3000,$A17,Consolidated!$E$2:$E$3000,1)-COUNTIFS(Consolidated!$N$2:$N$3000,$A17,Consolidated!$S$2:$S$3000,$A17,Consolidated!$E$2:$E$3000,1)</f>
        <v>1</v>
      </c>
      <c r="E17" s="88">
        <f t="shared" si="0"/>
        <v>0</v>
      </c>
      <c r="F17" s="89">
        <f t="shared" si="1"/>
        <v>1</v>
      </c>
      <c r="G17" s="88">
        <f>COUNTIFS(Consolidated!$A$2:$A$3000,G$4,Consolidated!$N$2:$N$3000,$A17,Consolidated!$E$2:$E$3000,"&lt;&gt;1")+COUNTIFS(Consolidated!$A$2:$A$3000,G$4,Consolidated!$S$2:$S$3000,$A17,Consolidated!$E$2:$E$3000,"&lt;&gt;1")-COUNTIFS(Consolidated!$A$2:$A$3000,G$4,Consolidated!$N$2:$N$3000,$A17,Consolidated!$S$2:$S$3000,$A17,Consolidated!$E$2:$E$3000,"&lt;&gt;1")</f>
        <v>0</v>
      </c>
      <c r="H17" s="88">
        <f>COUNTIFS(Consolidated!$A$2:$A$3000,H$4,Consolidated!$N$2:$N$3000,$A17,Consolidated!$E$2:$E$3000,"&lt;&gt;1")+COUNTIFS(Consolidated!$A$2:$A$3000,H$4,Consolidated!$S$2:$S$3000,$A17,Consolidated!$E$2:$E$3000,"&lt;&gt;1")-COUNTIFS(Consolidated!$A$2:$A$3000,H$4,Consolidated!$N$2:$N$3000,$A17,Consolidated!$S$2:$S$3000,$A17,Consolidated!$E$2:$E$3000,"&lt;&gt;1")</f>
        <v>0</v>
      </c>
      <c r="I17" s="88">
        <f>COUNTIFS(Consolidated!$A$2:$A$3000,I$4,Consolidated!$N$2:$N$3000,$A17,Consolidated!$E$2:$E$3000,"&lt;&gt;1")+COUNTIFS(Consolidated!$A$2:$A$3000,I$4,Consolidated!$S$2:$S$3000,$A17,Consolidated!$E$2:$E$3000,"&lt;&gt;1")-COUNTIFS(Consolidated!$A$2:$A$3000,I$4,Consolidated!$N$2:$N$3000,$A17,Consolidated!$S$2:$S$3000,$A17,Consolidated!$E$2:$E$3000,"&lt;&gt;1")</f>
        <v>0</v>
      </c>
      <c r="J17" s="87" t="str">
        <f t="shared" si="2"/>
        <v>Đủ dây</v>
      </c>
    </row>
    <row r="18" spans="1:10">
      <c r="A18" s="87" t="s">
        <v>511</v>
      </c>
      <c r="B18" s="87" t="s">
        <v>10712</v>
      </c>
      <c r="C18" s="88">
        <f>COUNTIFS(Consolidated!$N$2:$N$3000,$A18)+COUNTIFS(Consolidated!$S$2:$S$3000,$A18)-COUNTIFS(Consolidated!$N$2:$N$3000,$A18,Consolidated!$S$2:$S$3000,$A18)</f>
        <v>87</v>
      </c>
      <c r="D18" s="88">
        <f>COUNTIFS(Consolidated!$N$2:$N$3000,$A18,Consolidated!$E$2:$E$3000,1)+COUNTIFS(Consolidated!$S$2:$S$3000,$A18,Consolidated!$E$2:$E$3000,1)-COUNTIFS(Consolidated!$N$2:$N$3000,$A18,Consolidated!$S$2:$S$3000,$A18,Consolidated!$E$2:$E$3000,1)</f>
        <v>53</v>
      </c>
      <c r="E18" s="88">
        <f t="shared" si="0"/>
        <v>34</v>
      </c>
      <c r="F18" s="89">
        <f t="shared" si="1"/>
        <v>0.60919540229885061</v>
      </c>
      <c r="G18" s="88">
        <f>COUNTIFS(Consolidated!$A$2:$A$3000,G$4,Consolidated!$N$2:$N$3000,$A18,Consolidated!$E$2:$E$3000,"&lt;&gt;1")+COUNTIFS(Consolidated!$A$2:$A$3000,G$4,Consolidated!$S$2:$S$3000,$A18,Consolidated!$E$2:$E$3000,"&lt;&gt;1")-COUNTIFS(Consolidated!$A$2:$A$3000,G$4,Consolidated!$N$2:$N$3000,$A18,Consolidated!$S$2:$S$3000,$A18,Consolidated!$E$2:$E$3000,"&lt;&gt;1")</f>
        <v>6</v>
      </c>
      <c r="H18" s="88">
        <f>COUNTIFS(Consolidated!$A$2:$A$3000,H$4,Consolidated!$N$2:$N$3000,$A18,Consolidated!$E$2:$E$3000,"&lt;&gt;1")+COUNTIFS(Consolidated!$A$2:$A$3000,H$4,Consolidated!$S$2:$S$3000,$A18,Consolidated!$E$2:$E$3000,"&lt;&gt;1")-COUNTIFS(Consolidated!$A$2:$A$3000,H$4,Consolidated!$N$2:$N$3000,$A18,Consolidated!$S$2:$S$3000,$A18,Consolidated!$E$2:$E$3000,"&lt;&gt;1")</f>
        <v>28</v>
      </c>
      <c r="I18" s="88">
        <f>COUNTIFS(Consolidated!$A$2:$A$3000,I$4,Consolidated!$N$2:$N$3000,$A18,Consolidated!$E$2:$E$3000,"&lt;&gt;1")+COUNTIFS(Consolidated!$A$2:$A$3000,I$4,Consolidated!$S$2:$S$3000,$A18,Consolidated!$E$2:$E$3000,"&lt;&gt;1")-COUNTIFS(Consolidated!$A$2:$A$3000,I$4,Consolidated!$N$2:$N$3000,$A18,Consolidated!$S$2:$S$3000,$A18,Consolidated!$E$2:$E$3000,"&lt;&gt;1")</f>
        <v>0</v>
      </c>
      <c r="J18" s="87" t="str">
        <f t="shared" si="2"/>
        <v>Chưa đủ – còn 34 dây</v>
      </c>
    </row>
    <row r="19" spans="1:10">
      <c r="A19" s="87" t="s">
        <v>486</v>
      </c>
      <c r="B19" s="87" t="s">
        <v>10713</v>
      </c>
      <c r="C19" s="88">
        <f>COUNTIFS(Consolidated!$N$2:$N$3000,$A19)+COUNTIFS(Consolidated!$S$2:$S$3000,$A19)-COUNTIFS(Consolidated!$N$2:$N$3000,$A19,Consolidated!$S$2:$S$3000,$A19)</f>
        <v>58</v>
      </c>
      <c r="D19" s="88">
        <f>COUNTIFS(Consolidated!$N$2:$N$3000,$A19,Consolidated!$E$2:$E$3000,1)+COUNTIFS(Consolidated!$S$2:$S$3000,$A19,Consolidated!$E$2:$E$3000,1)-COUNTIFS(Consolidated!$N$2:$N$3000,$A19,Consolidated!$S$2:$S$3000,$A19,Consolidated!$E$2:$E$3000,1)</f>
        <v>32</v>
      </c>
      <c r="E19" s="88">
        <f t="shared" si="0"/>
        <v>26</v>
      </c>
      <c r="F19" s="89">
        <f t="shared" si="1"/>
        <v>0.55172413793103448</v>
      </c>
      <c r="G19" s="88">
        <f>COUNTIFS(Consolidated!$A$2:$A$3000,G$4,Consolidated!$N$2:$N$3000,$A19,Consolidated!$E$2:$E$3000,"&lt;&gt;1")+COUNTIFS(Consolidated!$A$2:$A$3000,G$4,Consolidated!$S$2:$S$3000,$A19,Consolidated!$E$2:$E$3000,"&lt;&gt;1")-COUNTIFS(Consolidated!$A$2:$A$3000,G$4,Consolidated!$N$2:$N$3000,$A19,Consolidated!$S$2:$S$3000,$A19,Consolidated!$E$2:$E$3000,"&lt;&gt;1")</f>
        <v>4</v>
      </c>
      <c r="H19" s="88">
        <f>COUNTIFS(Consolidated!$A$2:$A$3000,H$4,Consolidated!$N$2:$N$3000,$A19,Consolidated!$E$2:$E$3000,"&lt;&gt;1")+COUNTIFS(Consolidated!$A$2:$A$3000,H$4,Consolidated!$S$2:$S$3000,$A19,Consolidated!$E$2:$E$3000,"&lt;&gt;1")-COUNTIFS(Consolidated!$A$2:$A$3000,H$4,Consolidated!$N$2:$N$3000,$A19,Consolidated!$S$2:$S$3000,$A19,Consolidated!$E$2:$E$3000,"&lt;&gt;1")</f>
        <v>22</v>
      </c>
      <c r="I19" s="88">
        <f>COUNTIFS(Consolidated!$A$2:$A$3000,I$4,Consolidated!$N$2:$N$3000,$A19,Consolidated!$E$2:$E$3000,"&lt;&gt;1")+COUNTIFS(Consolidated!$A$2:$A$3000,I$4,Consolidated!$S$2:$S$3000,$A19,Consolidated!$E$2:$E$3000,"&lt;&gt;1")-COUNTIFS(Consolidated!$A$2:$A$3000,I$4,Consolidated!$N$2:$N$3000,$A19,Consolidated!$S$2:$S$3000,$A19,Consolidated!$E$2:$E$3000,"&lt;&gt;1")</f>
        <v>0</v>
      </c>
      <c r="J19" s="87" t="str">
        <f t="shared" si="2"/>
        <v>Chưa đủ – còn 26 dây</v>
      </c>
    </row>
    <row r="20" spans="1:10">
      <c r="A20" s="87" t="s">
        <v>5263</v>
      </c>
      <c r="B20" s="87" t="s">
        <v>10714</v>
      </c>
      <c r="C20" s="88">
        <f>COUNTIFS(Consolidated!$N$2:$N$3000,$A20)+COUNTIFS(Consolidated!$S$2:$S$3000,$A20)-COUNTIFS(Consolidated!$N$2:$N$3000,$A20,Consolidated!$S$2:$S$3000,$A20)</f>
        <v>1</v>
      </c>
      <c r="D20" s="88">
        <f>COUNTIFS(Consolidated!$N$2:$N$3000,$A20,Consolidated!$E$2:$E$3000,1)+COUNTIFS(Consolidated!$S$2:$S$3000,$A20,Consolidated!$E$2:$E$3000,1)-COUNTIFS(Consolidated!$N$2:$N$3000,$A20,Consolidated!$S$2:$S$3000,$A20,Consolidated!$E$2:$E$3000,1)</f>
        <v>0</v>
      </c>
      <c r="E20" s="88">
        <f t="shared" si="0"/>
        <v>1</v>
      </c>
      <c r="F20" s="89">
        <f t="shared" si="1"/>
        <v>0</v>
      </c>
      <c r="G20" s="88">
        <f>COUNTIFS(Consolidated!$A$2:$A$3000,G$4,Consolidated!$N$2:$N$3000,$A20,Consolidated!$E$2:$E$3000,"&lt;&gt;1")+COUNTIFS(Consolidated!$A$2:$A$3000,G$4,Consolidated!$S$2:$S$3000,$A20,Consolidated!$E$2:$E$3000,"&lt;&gt;1")-COUNTIFS(Consolidated!$A$2:$A$3000,G$4,Consolidated!$N$2:$N$3000,$A20,Consolidated!$S$2:$S$3000,$A20,Consolidated!$E$2:$E$3000,"&lt;&gt;1")</f>
        <v>1</v>
      </c>
      <c r="H20" s="88">
        <f>COUNTIFS(Consolidated!$A$2:$A$3000,H$4,Consolidated!$N$2:$N$3000,$A20,Consolidated!$E$2:$E$3000,"&lt;&gt;1")+COUNTIFS(Consolidated!$A$2:$A$3000,H$4,Consolidated!$S$2:$S$3000,$A20,Consolidated!$E$2:$E$3000,"&lt;&gt;1")-COUNTIFS(Consolidated!$A$2:$A$3000,H$4,Consolidated!$N$2:$N$3000,$A20,Consolidated!$S$2:$S$3000,$A20,Consolidated!$E$2:$E$3000,"&lt;&gt;1")</f>
        <v>0</v>
      </c>
      <c r="I20" s="88">
        <f>COUNTIFS(Consolidated!$A$2:$A$3000,I$4,Consolidated!$N$2:$N$3000,$A20,Consolidated!$E$2:$E$3000,"&lt;&gt;1")+COUNTIFS(Consolidated!$A$2:$A$3000,I$4,Consolidated!$S$2:$S$3000,$A20,Consolidated!$E$2:$E$3000,"&lt;&gt;1")-COUNTIFS(Consolidated!$A$2:$A$3000,I$4,Consolidated!$N$2:$N$3000,$A20,Consolidated!$S$2:$S$3000,$A20,Consolidated!$E$2:$E$3000,"&lt;&gt;1")</f>
        <v>0</v>
      </c>
      <c r="J20" s="87" t="str">
        <f t="shared" si="2"/>
        <v>Chưa đủ – còn 1 dây</v>
      </c>
    </row>
    <row r="21" spans="1:10">
      <c r="A21" s="87" t="s">
        <v>1050</v>
      </c>
      <c r="B21" s="87" t="s">
        <v>10715</v>
      </c>
      <c r="C21" s="88">
        <f>COUNTIFS(Consolidated!$N$2:$N$3000,$A21)+COUNTIFS(Consolidated!$S$2:$S$3000,$A21)-COUNTIFS(Consolidated!$N$2:$N$3000,$A21,Consolidated!$S$2:$S$3000,$A21)</f>
        <v>60</v>
      </c>
      <c r="D21" s="88">
        <f>COUNTIFS(Consolidated!$N$2:$N$3000,$A21,Consolidated!$E$2:$E$3000,1)+COUNTIFS(Consolidated!$S$2:$S$3000,$A21,Consolidated!$E$2:$E$3000,1)-COUNTIFS(Consolidated!$N$2:$N$3000,$A21,Consolidated!$S$2:$S$3000,$A21,Consolidated!$E$2:$E$3000,1)</f>
        <v>51</v>
      </c>
      <c r="E21" s="88">
        <f t="shared" si="0"/>
        <v>9</v>
      </c>
      <c r="F21" s="89">
        <f t="shared" si="1"/>
        <v>0.85</v>
      </c>
      <c r="G21" s="88">
        <f>COUNTIFS(Consolidated!$A$2:$A$3000,G$4,Consolidated!$N$2:$N$3000,$A21,Consolidated!$E$2:$E$3000,"&lt;&gt;1")+COUNTIFS(Consolidated!$A$2:$A$3000,G$4,Consolidated!$S$2:$S$3000,$A21,Consolidated!$E$2:$E$3000,"&lt;&gt;1")-COUNTIFS(Consolidated!$A$2:$A$3000,G$4,Consolidated!$N$2:$N$3000,$A21,Consolidated!$S$2:$S$3000,$A21,Consolidated!$E$2:$E$3000,"&lt;&gt;1")</f>
        <v>8</v>
      </c>
      <c r="H21" s="88">
        <f>COUNTIFS(Consolidated!$A$2:$A$3000,H$4,Consolidated!$N$2:$N$3000,$A21,Consolidated!$E$2:$E$3000,"&lt;&gt;1")+COUNTIFS(Consolidated!$A$2:$A$3000,H$4,Consolidated!$S$2:$S$3000,$A21,Consolidated!$E$2:$E$3000,"&lt;&gt;1")-COUNTIFS(Consolidated!$A$2:$A$3000,H$4,Consolidated!$N$2:$N$3000,$A21,Consolidated!$S$2:$S$3000,$A21,Consolidated!$E$2:$E$3000,"&lt;&gt;1")</f>
        <v>1</v>
      </c>
      <c r="I21" s="88">
        <f>COUNTIFS(Consolidated!$A$2:$A$3000,I$4,Consolidated!$N$2:$N$3000,$A21,Consolidated!$E$2:$E$3000,"&lt;&gt;1")+COUNTIFS(Consolidated!$A$2:$A$3000,I$4,Consolidated!$S$2:$S$3000,$A21,Consolidated!$E$2:$E$3000,"&lt;&gt;1")-COUNTIFS(Consolidated!$A$2:$A$3000,I$4,Consolidated!$N$2:$N$3000,$A21,Consolidated!$S$2:$S$3000,$A21,Consolidated!$E$2:$E$3000,"&lt;&gt;1")</f>
        <v>0</v>
      </c>
      <c r="J21" s="87" t="str">
        <f t="shared" si="2"/>
        <v>Chưa đủ – còn 9 dây</v>
      </c>
    </row>
    <row r="22" spans="1:10">
      <c r="A22" s="87" t="s">
        <v>774</v>
      </c>
      <c r="B22" s="87" t="s">
        <v>10716</v>
      </c>
      <c r="C22" s="88">
        <f>COUNTIFS(Consolidated!$N$2:$N$3000,$A22)+COUNTIFS(Consolidated!$S$2:$S$3000,$A22)-COUNTIFS(Consolidated!$N$2:$N$3000,$A22,Consolidated!$S$2:$S$3000,$A22)</f>
        <v>74</v>
      </c>
      <c r="D22" s="88">
        <f>COUNTIFS(Consolidated!$N$2:$N$3000,$A22,Consolidated!$E$2:$E$3000,1)+COUNTIFS(Consolidated!$S$2:$S$3000,$A22,Consolidated!$E$2:$E$3000,1)-COUNTIFS(Consolidated!$N$2:$N$3000,$A22,Consolidated!$S$2:$S$3000,$A22,Consolidated!$E$2:$E$3000,1)</f>
        <v>64</v>
      </c>
      <c r="E22" s="88">
        <f t="shared" si="0"/>
        <v>10</v>
      </c>
      <c r="F22" s="89">
        <f t="shared" si="1"/>
        <v>0.86486486486486491</v>
      </c>
      <c r="G22" s="88">
        <f>COUNTIFS(Consolidated!$A$2:$A$3000,G$4,Consolidated!$N$2:$N$3000,$A22,Consolidated!$E$2:$E$3000,"&lt;&gt;1")+COUNTIFS(Consolidated!$A$2:$A$3000,G$4,Consolidated!$S$2:$S$3000,$A22,Consolidated!$E$2:$E$3000,"&lt;&gt;1")-COUNTIFS(Consolidated!$A$2:$A$3000,G$4,Consolidated!$N$2:$N$3000,$A22,Consolidated!$S$2:$S$3000,$A22,Consolidated!$E$2:$E$3000,"&lt;&gt;1")</f>
        <v>9</v>
      </c>
      <c r="H22" s="88">
        <f>COUNTIFS(Consolidated!$A$2:$A$3000,H$4,Consolidated!$N$2:$N$3000,$A22,Consolidated!$E$2:$E$3000,"&lt;&gt;1")+COUNTIFS(Consolidated!$A$2:$A$3000,H$4,Consolidated!$S$2:$S$3000,$A22,Consolidated!$E$2:$E$3000,"&lt;&gt;1")-COUNTIFS(Consolidated!$A$2:$A$3000,H$4,Consolidated!$N$2:$N$3000,$A22,Consolidated!$S$2:$S$3000,$A22,Consolidated!$E$2:$E$3000,"&lt;&gt;1")</f>
        <v>0</v>
      </c>
      <c r="I22" s="88">
        <f>COUNTIFS(Consolidated!$A$2:$A$3000,I$4,Consolidated!$N$2:$N$3000,$A22,Consolidated!$E$2:$E$3000,"&lt;&gt;1")+COUNTIFS(Consolidated!$A$2:$A$3000,I$4,Consolidated!$S$2:$S$3000,$A22,Consolidated!$E$2:$E$3000,"&lt;&gt;1")-COUNTIFS(Consolidated!$A$2:$A$3000,I$4,Consolidated!$N$2:$N$3000,$A22,Consolidated!$S$2:$S$3000,$A22,Consolidated!$E$2:$E$3000,"&lt;&gt;1")</f>
        <v>1</v>
      </c>
      <c r="J22" s="87" t="str">
        <f t="shared" si="2"/>
        <v>Chưa đủ – còn 10 dây</v>
      </c>
    </row>
    <row r="23" spans="1:10">
      <c r="A23" s="87" t="s">
        <v>5176</v>
      </c>
      <c r="B23" s="87" t="s">
        <v>10717</v>
      </c>
      <c r="C23" s="88">
        <f>COUNTIFS(Consolidated!$N$2:$N$3000,$A23)+COUNTIFS(Consolidated!$S$2:$S$3000,$A23)-COUNTIFS(Consolidated!$N$2:$N$3000,$A23,Consolidated!$S$2:$S$3000,$A23)</f>
        <v>3</v>
      </c>
      <c r="D23" s="88">
        <f>COUNTIFS(Consolidated!$N$2:$N$3000,$A23,Consolidated!$E$2:$E$3000,1)+COUNTIFS(Consolidated!$S$2:$S$3000,$A23,Consolidated!$E$2:$E$3000,1)-COUNTIFS(Consolidated!$N$2:$N$3000,$A23,Consolidated!$S$2:$S$3000,$A23,Consolidated!$E$2:$E$3000,1)</f>
        <v>2</v>
      </c>
      <c r="E23" s="88">
        <f t="shared" si="0"/>
        <v>1</v>
      </c>
      <c r="F23" s="89">
        <f t="shared" si="1"/>
        <v>0.66666666666666663</v>
      </c>
      <c r="G23" s="88">
        <f>COUNTIFS(Consolidated!$A$2:$A$3000,G$4,Consolidated!$N$2:$N$3000,$A23,Consolidated!$E$2:$E$3000,"&lt;&gt;1")+COUNTIFS(Consolidated!$A$2:$A$3000,G$4,Consolidated!$S$2:$S$3000,$A23,Consolidated!$E$2:$E$3000,"&lt;&gt;1")-COUNTIFS(Consolidated!$A$2:$A$3000,G$4,Consolidated!$N$2:$N$3000,$A23,Consolidated!$S$2:$S$3000,$A23,Consolidated!$E$2:$E$3000,"&lt;&gt;1")</f>
        <v>1</v>
      </c>
      <c r="H23" s="88">
        <f>COUNTIFS(Consolidated!$A$2:$A$3000,H$4,Consolidated!$N$2:$N$3000,$A23,Consolidated!$E$2:$E$3000,"&lt;&gt;1")+COUNTIFS(Consolidated!$A$2:$A$3000,H$4,Consolidated!$S$2:$S$3000,$A23,Consolidated!$E$2:$E$3000,"&lt;&gt;1")-COUNTIFS(Consolidated!$A$2:$A$3000,H$4,Consolidated!$N$2:$N$3000,$A23,Consolidated!$S$2:$S$3000,$A23,Consolidated!$E$2:$E$3000,"&lt;&gt;1")</f>
        <v>0</v>
      </c>
      <c r="I23" s="88">
        <f>COUNTIFS(Consolidated!$A$2:$A$3000,I$4,Consolidated!$N$2:$N$3000,$A23,Consolidated!$E$2:$E$3000,"&lt;&gt;1")+COUNTIFS(Consolidated!$A$2:$A$3000,I$4,Consolidated!$S$2:$S$3000,$A23,Consolidated!$E$2:$E$3000,"&lt;&gt;1")-COUNTIFS(Consolidated!$A$2:$A$3000,I$4,Consolidated!$N$2:$N$3000,$A23,Consolidated!$S$2:$S$3000,$A23,Consolidated!$E$2:$E$3000,"&lt;&gt;1")</f>
        <v>0</v>
      </c>
      <c r="J23" s="87" t="str">
        <f t="shared" si="2"/>
        <v>Chưa đủ – còn 1 dây</v>
      </c>
    </row>
    <row r="24" spans="1:10">
      <c r="A24" s="87" t="s">
        <v>5078</v>
      </c>
      <c r="B24" s="87" t="s">
        <v>10718</v>
      </c>
      <c r="C24" s="88">
        <f>COUNTIFS(Consolidated!$N$2:$N$3000,$A24)+COUNTIFS(Consolidated!$S$2:$S$3000,$A24)-COUNTIFS(Consolidated!$N$2:$N$3000,$A24,Consolidated!$S$2:$S$3000,$A24)</f>
        <v>4</v>
      </c>
      <c r="D24" s="88">
        <f>COUNTIFS(Consolidated!$N$2:$N$3000,$A24,Consolidated!$E$2:$E$3000,1)+COUNTIFS(Consolidated!$S$2:$S$3000,$A24,Consolidated!$E$2:$E$3000,1)-COUNTIFS(Consolidated!$N$2:$N$3000,$A24,Consolidated!$S$2:$S$3000,$A24,Consolidated!$E$2:$E$3000,1)</f>
        <v>4</v>
      </c>
      <c r="E24" s="88">
        <f t="shared" si="0"/>
        <v>0</v>
      </c>
      <c r="F24" s="89">
        <f t="shared" si="1"/>
        <v>1</v>
      </c>
      <c r="G24" s="88">
        <f>COUNTIFS(Consolidated!$A$2:$A$3000,G$4,Consolidated!$N$2:$N$3000,$A24,Consolidated!$E$2:$E$3000,"&lt;&gt;1")+COUNTIFS(Consolidated!$A$2:$A$3000,G$4,Consolidated!$S$2:$S$3000,$A24,Consolidated!$E$2:$E$3000,"&lt;&gt;1")-COUNTIFS(Consolidated!$A$2:$A$3000,G$4,Consolidated!$N$2:$N$3000,$A24,Consolidated!$S$2:$S$3000,$A24,Consolidated!$E$2:$E$3000,"&lt;&gt;1")</f>
        <v>0</v>
      </c>
      <c r="H24" s="88">
        <f>COUNTIFS(Consolidated!$A$2:$A$3000,H$4,Consolidated!$N$2:$N$3000,$A24,Consolidated!$E$2:$E$3000,"&lt;&gt;1")+COUNTIFS(Consolidated!$A$2:$A$3000,H$4,Consolidated!$S$2:$S$3000,$A24,Consolidated!$E$2:$E$3000,"&lt;&gt;1")-COUNTIFS(Consolidated!$A$2:$A$3000,H$4,Consolidated!$N$2:$N$3000,$A24,Consolidated!$S$2:$S$3000,$A24,Consolidated!$E$2:$E$3000,"&lt;&gt;1")</f>
        <v>0</v>
      </c>
      <c r="I24" s="88">
        <f>COUNTIFS(Consolidated!$A$2:$A$3000,I$4,Consolidated!$N$2:$N$3000,$A24,Consolidated!$E$2:$E$3000,"&lt;&gt;1")+COUNTIFS(Consolidated!$A$2:$A$3000,I$4,Consolidated!$S$2:$S$3000,$A24,Consolidated!$E$2:$E$3000,"&lt;&gt;1")-COUNTIFS(Consolidated!$A$2:$A$3000,I$4,Consolidated!$N$2:$N$3000,$A24,Consolidated!$S$2:$S$3000,$A24,Consolidated!$E$2:$E$3000,"&lt;&gt;1")</f>
        <v>0</v>
      </c>
      <c r="J24" s="87" t="str">
        <f t="shared" si="2"/>
        <v>Đủ dây</v>
      </c>
    </row>
    <row r="25" spans="1:10">
      <c r="A25" s="87" t="s">
        <v>1722</v>
      </c>
      <c r="B25" s="87" t="s">
        <v>10719</v>
      </c>
      <c r="C25" s="88">
        <f>COUNTIFS(Consolidated!$N$2:$N$3000,$A25)+COUNTIFS(Consolidated!$S$2:$S$3000,$A25)-COUNTIFS(Consolidated!$N$2:$N$3000,$A25,Consolidated!$S$2:$S$3000,$A25)</f>
        <v>12</v>
      </c>
      <c r="D25" s="88">
        <f>COUNTIFS(Consolidated!$N$2:$N$3000,$A25,Consolidated!$E$2:$E$3000,1)+COUNTIFS(Consolidated!$S$2:$S$3000,$A25,Consolidated!$E$2:$E$3000,1)-COUNTIFS(Consolidated!$N$2:$N$3000,$A25,Consolidated!$S$2:$S$3000,$A25,Consolidated!$E$2:$E$3000,1)</f>
        <v>10</v>
      </c>
      <c r="E25" s="88">
        <f t="shared" si="0"/>
        <v>2</v>
      </c>
      <c r="F25" s="89">
        <f t="shared" si="1"/>
        <v>0.83333333333333337</v>
      </c>
      <c r="G25" s="88">
        <f>COUNTIFS(Consolidated!$A$2:$A$3000,G$4,Consolidated!$N$2:$N$3000,$A25,Consolidated!$E$2:$E$3000,"&lt;&gt;1")+COUNTIFS(Consolidated!$A$2:$A$3000,G$4,Consolidated!$S$2:$S$3000,$A25,Consolidated!$E$2:$E$3000,"&lt;&gt;1")-COUNTIFS(Consolidated!$A$2:$A$3000,G$4,Consolidated!$N$2:$N$3000,$A25,Consolidated!$S$2:$S$3000,$A25,Consolidated!$E$2:$E$3000,"&lt;&gt;1")</f>
        <v>1</v>
      </c>
      <c r="H25" s="88">
        <f>COUNTIFS(Consolidated!$A$2:$A$3000,H$4,Consolidated!$N$2:$N$3000,$A25,Consolidated!$E$2:$E$3000,"&lt;&gt;1")+COUNTIFS(Consolidated!$A$2:$A$3000,H$4,Consolidated!$S$2:$S$3000,$A25,Consolidated!$E$2:$E$3000,"&lt;&gt;1")-COUNTIFS(Consolidated!$A$2:$A$3000,H$4,Consolidated!$N$2:$N$3000,$A25,Consolidated!$S$2:$S$3000,$A25,Consolidated!$E$2:$E$3000,"&lt;&gt;1")</f>
        <v>1</v>
      </c>
      <c r="I25" s="88">
        <f>COUNTIFS(Consolidated!$A$2:$A$3000,I$4,Consolidated!$N$2:$N$3000,$A25,Consolidated!$E$2:$E$3000,"&lt;&gt;1")+COUNTIFS(Consolidated!$A$2:$A$3000,I$4,Consolidated!$S$2:$S$3000,$A25,Consolidated!$E$2:$E$3000,"&lt;&gt;1")-COUNTIFS(Consolidated!$A$2:$A$3000,I$4,Consolidated!$N$2:$N$3000,$A25,Consolidated!$S$2:$S$3000,$A25,Consolidated!$E$2:$E$3000,"&lt;&gt;1")</f>
        <v>0</v>
      </c>
      <c r="J25" s="87" t="str">
        <f t="shared" si="2"/>
        <v>Chưa đủ – còn 2 dây</v>
      </c>
    </row>
    <row r="26" spans="1:10">
      <c r="A26" s="87" t="s">
        <v>1739</v>
      </c>
      <c r="B26" s="87" t="s">
        <v>10720</v>
      </c>
      <c r="C26" s="88">
        <f>COUNTIFS(Consolidated!$N$2:$N$3000,$A26)+COUNTIFS(Consolidated!$S$2:$S$3000,$A26)-COUNTIFS(Consolidated!$N$2:$N$3000,$A26,Consolidated!$S$2:$S$3000,$A26)</f>
        <v>22</v>
      </c>
      <c r="D26" s="88">
        <f>COUNTIFS(Consolidated!$N$2:$N$3000,$A26,Consolidated!$E$2:$E$3000,1)+COUNTIFS(Consolidated!$S$2:$S$3000,$A26,Consolidated!$E$2:$E$3000,1)-COUNTIFS(Consolidated!$N$2:$N$3000,$A26,Consolidated!$S$2:$S$3000,$A26,Consolidated!$E$2:$E$3000,1)</f>
        <v>21</v>
      </c>
      <c r="E26" s="88">
        <f t="shared" si="0"/>
        <v>1</v>
      </c>
      <c r="F26" s="89">
        <f t="shared" si="1"/>
        <v>0.95454545454545459</v>
      </c>
      <c r="G26" s="88">
        <f>COUNTIFS(Consolidated!$A$2:$A$3000,G$4,Consolidated!$N$2:$N$3000,$A26,Consolidated!$E$2:$E$3000,"&lt;&gt;1")+COUNTIFS(Consolidated!$A$2:$A$3000,G$4,Consolidated!$S$2:$S$3000,$A26,Consolidated!$E$2:$E$3000,"&lt;&gt;1")-COUNTIFS(Consolidated!$A$2:$A$3000,G$4,Consolidated!$N$2:$N$3000,$A26,Consolidated!$S$2:$S$3000,$A26,Consolidated!$E$2:$E$3000,"&lt;&gt;1")</f>
        <v>0</v>
      </c>
      <c r="H26" s="88">
        <f>COUNTIFS(Consolidated!$A$2:$A$3000,H$4,Consolidated!$N$2:$N$3000,$A26,Consolidated!$E$2:$E$3000,"&lt;&gt;1")+COUNTIFS(Consolidated!$A$2:$A$3000,H$4,Consolidated!$S$2:$S$3000,$A26,Consolidated!$E$2:$E$3000,"&lt;&gt;1")-COUNTIFS(Consolidated!$A$2:$A$3000,H$4,Consolidated!$N$2:$N$3000,$A26,Consolidated!$S$2:$S$3000,$A26,Consolidated!$E$2:$E$3000,"&lt;&gt;1")</f>
        <v>1</v>
      </c>
      <c r="I26" s="88">
        <f>COUNTIFS(Consolidated!$A$2:$A$3000,I$4,Consolidated!$N$2:$N$3000,$A26,Consolidated!$E$2:$E$3000,"&lt;&gt;1")+COUNTIFS(Consolidated!$A$2:$A$3000,I$4,Consolidated!$S$2:$S$3000,$A26,Consolidated!$E$2:$E$3000,"&lt;&gt;1")-COUNTIFS(Consolidated!$A$2:$A$3000,I$4,Consolidated!$N$2:$N$3000,$A26,Consolidated!$S$2:$S$3000,$A26,Consolidated!$E$2:$E$3000,"&lt;&gt;1")</f>
        <v>0</v>
      </c>
      <c r="J26" s="87" t="str">
        <f t="shared" si="2"/>
        <v>Chưa đủ – còn 1 dây</v>
      </c>
    </row>
    <row r="27" spans="1:10">
      <c r="A27" s="87" t="s">
        <v>1764</v>
      </c>
      <c r="B27" s="87" t="s">
        <v>10721</v>
      </c>
      <c r="C27" s="88">
        <f>COUNTIFS(Consolidated!$N$2:$N$3000,$A27)+COUNTIFS(Consolidated!$S$2:$S$3000,$A27)-COUNTIFS(Consolidated!$N$2:$N$3000,$A27,Consolidated!$S$2:$S$3000,$A27)</f>
        <v>24</v>
      </c>
      <c r="D27" s="88">
        <f>COUNTIFS(Consolidated!$N$2:$N$3000,$A27,Consolidated!$E$2:$E$3000,1)+COUNTIFS(Consolidated!$S$2:$S$3000,$A27,Consolidated!$E$2:$E$3000,1)-COUNTIFS(Consolidated!$N$2:$N$3000,$A27,Consolidated!$S$2:$S$3000,$A27,Consolidated!$E$2:$E$3000,1)</f>
        <v>23</v>
      </c>
      <c r="E27" s="88">
        <f t="shared" si="0"/>
        <v>1</v>
      </c>
      <c r="F27" s="89">
        <f t="shared" si="1"/>
        <v>0.95833333333333337</v>
      </c>
      <c r="G27" s="88">
        <f>COUNTIFS(Consolidated!$A$2:$A$3000,G$4,Consolidated!$N$2:$N$3000,$A27,Consolidated!$E$2:$E$3000,"&lt;&gt;1")+COUNTIFS(Consolidated!$A$2:$A$3000,G$4,Consolidated!$S$2:$S$3000,$A27,Consolidated!$E$2:$E$3000,"&lt;&gt;1")-COUNTIFS(Consolidated!$A$2:$A$3000,G$4,Consolidated!$N$2:$N$3000,$A27,Consolidated!$S$2:$S$3000,$A27,Consolidated!$E$2:$E$3000,"&lt;&gt;1")</f>
        <v>0</v>
      </c>
      <c r="H27" s="88">
        <f>COUNTIFS(Consolidated!$A$2:$A$3000,H$4,Consolidated!$N$2:$N$3000,$A27,Consolidated!$E$2:$E$3000,"&lt;&gt;1")+COUNTIFS(Consolidated!$A$2:$A$3000,H$4,Consolidated!$S$2:$S$3000,$A27,Consolidated!$E$2:$E$3000,"&lt;&gt;1")-COUNTIFS(Consolidated!$A$2:$A$3000,H$4,Consolidated!$N$2:$N$3000,$A27,Consolidated!$S$2:$S$3000,$A27,Consolidated!$E$2:$E$3000,"&lt;&gt;1")</f>
        <v>1</v>
      </c>
      <c r="I27" s="88">
        <f>COUNTIFS(Consolidated!$A$2:$A$3000,I$4,Consolidated!$N$2:$N$3000,$A27,Consolidated!$E$2:$E$3000,"&lt;&gt;1")+COUNTIFS(Consolidated!$A$2:$A$3000,I$4,Consolidated!$S$2:$S$3000,$A27,Consolidated!$E$2:$E$3000,"&lt;&gt;1")-COUNTIFS(Consolidated!$A$2:$A$3000,I$4,Consolidated!$N$2:$N$3000,$A27,Consolidated!$S$2:$S$3000,$A27,Consolidated!$E$2:$E$3000,"&lt;&gt;1")</f>
        <v>0</v>
      </c>
      <c r="J27" s="87" t="str">
        <f t="shared" si="2"/>
        <v>Chưa đủ – còn 1 dây</v>
      </c>
    </row>
    <row r="28" spans="1:10">
      <c r="A28" s="87" t="s">
        <v>1787</v>
      </c>
      <c r="B28" s="87" t="s">
        <v>10722</v>
      </c>
      <c r="C28" s="88">
        <f>COUNTIFS(Consolidated!$N$2:$N$3000,$A28)+COUNTIFS(Consolidated!$S$2:$S$3000,$A28)-COUNTIFS(Consolidated!$N$2:$N$3000,$A28,Consolidated!$S$2:$S$3000,$A28)</f>
        <v>23</v>
      </c>
      <c r="D28" s="88">
        <f>COUNTIFS(Consolidated!$N$2:$N$3000,$A28,Consolidated!$E$2:$E$3000,1)+COUNTIFS(Consolidated!$S$2:$S$3000,$A28,Consolidated!$E$2:$E$3000,1)-COUNTIFS(Consolidated!$N$2:$N$3000,$A28,Consolidated!$S$2:$S$3000,$A28,Consolidated!$E$2:$E$3000,1)</f>
        <v>22</v>
      </c>
      <c r="E28" s="88">
        <f t="shared" si="0"/>
        <v>1</v>
      </c>
      <c r="F28" s="89">
        <f t="shared" si="1"/>
        <v>0.95652173913043481</v>
      </c>
      <c r="G28" s="88">
        <f>COUNTIFS(Consolidated!$A$2:$A$3000,G$4,Consolidated!$N$2:$N$3000,$A28,Consolidated!$E$2:$E$3000,"&lt;&gt;1")+COUNTIFS(Consolidated!$A$2:$A$3000,G$4,Consolidated!$S$2:$S$3000,$A28,Consolidated!$E$2:$E$3000,"&lt;&gt;1")-COUNTIFS(Consolidated!$A$2:$A$3000,G$4,Consolidated!$N$2:$N$3000,$A28,Consolidated!$S$2:$S$3000,$A28,Consolidated!$E$2:$E$3000,"&lt;&gt;1")</f>
        <v>0</v>
      </c>
      <c r="H28" s="88">
        <f>COUNTIFS(Consolidated!$A$2:$A$3000,H$4,Consolidated!$N$2:$N$3000,$A28,Consolidated!$E$2:$E$3000,"&lt;&gt;1")+COUNTIFS(Consolidated!$A$2:$A$3000,H$4,Consolidated!$S$2:$S$3000,$A28,Consolidated!$E$2:$E$3000,"&lt;&gt;1")-COUNTIFS(Consolidated!$A$2:$A$3000,H$4,Consolidated!$N$2:$N$3000,$A28,Consolidated!$S$2:$S$3000,$A28,Consolidated!$E$2:$E$3000,"&lt;&gt;1")</f>
        <v>1</v>
      </c>
      <c r="I28" s="88">
        <f>COUNTIFS(Consolidated!$A$2:$A$3000,I$4,Consolidated!$N$2:$N$3000,$A28,Consolidated!$E$2:$E$3000,"&lt;&gt;1")+COUNTIFS(Consolidated!$A$2:$A$3000,I$4,Consolidated!$S$2:$S$3000,$A28,Consolidated!$E$2:$E$3000,"&lt;&gt;1")-COUNTIFS(Consolidated!$A$2:$A$3000,I$4,Consolidated!$N$2:$N$3000,$A28,Consolidated!$S$2:$S$3000,$A28,Consolidated!$E$2:$E$3000,"&lt;&gt;1")</f>
        <v>0</v>
      </c>
      <c r="J28" s="87" t="str">
        <f t="shared" si="2"/>
        <v>Chưa đủ – còn 1 dây</v>
      </c>
    </row>
    <row r="29" spans="1:10">
      <c r="A29" s="87" t="s">
        <v>2490</v>
      </c>
      <c r="B29" s="87" t="s">
        <v>10723</v>
      </c>
      <c r="C29" s="88">
        <f>COUNTIFS(Consolidated!$N$2:$N$3000,$A29)+COUNTIFS(Consolidated!$S$2:$S$3000,$A29)-COUNTIFS(Consolidated!$N$2:$N$3000,$A29,Consolidated!$S$2:$S$3000,$A29)</f>
        <v>15</v>
      </c>
      <c r="D29" s="88">
        <f>COUNTIFS(Consolidated!$N$2:$N$3000,$A29,Consolidated!$E$2:$E$3000,1)+COUNTIFS(Consolidated!$S$2:$S$3000,$A29,Consolidated!$E$2:$E$3000,1)-COUNTIFS(Consolidated!$N$2:$N$3000,$A29,Consolidated!$S$2:$S$3000,$A29,Consolidated!$E$2:$E$3000,1)</f>
        <v>8</v>
      </c>
      <c r="E29" s="88">
        <f t="shared" si="0"/>
        <v>7</v>
      </c>
      <c r="F29" s="89">
        <f t="shared" si="1"/>
        <v>0.53333333333333333</v>
      </c>
      <c r="G29" s="88">
        <f>COUNTIFS(Consolidated!$A$2:$A$3000,G$4,Consolidated!$N$2:$N$3000,$A29,Consolidated!$E$2:$E$3000,"&lt;&gt;1")+COUNTIFS(Consolidated!$A$2:$A$3000,G$4,Consolidated!$S$2:$S$3000,$A29,Consolidated!$E$2:$E$3000,"&lt;&gt;1")-COUNTIFS(Consolidated!$A$2:$A$3000,G$4,Consolidated!$N$2:$N$3000,$A29,Consolidated!$S$2:$S$3000,$A29,Consolidated!$E$2:$E$3000,"&lt;&gt;1")</f>
        <v>1</v>
      </c>
      <c r="H29" s="88">
        <f>COUNTIFS(Consolidated!$A$2:$A$3000,H$4,Consolidated!$N$2:$N$3000,$A29,Consolidated!$E$2:$E$3000,"&lt;&gt;1")+COUNTIFS(Consolidated!$A$2:$A$3000,H$4,Consolidated!$S$2:$S$3000,$A29,Consolidated!$E$2:$E$3000,"&lt;&gt;1")-COUNTIFS(Consolidated!$A$2:$A$3000,H$4,Consolidated!$N$2:$N$3000,$A29,Consolidated!$S$2:$S$3000,$A29,Consolidated!$E$2:$E$3000,"&lt;&gt;1")</f>
        <v>6</v>
      </c>
      <c r="I29" s="88">
        <f>COUNTIFS(Consolidated!$A$2:$A$3000,I$4,Consolidated!$N$2:$N$3000,$A29,Consolidated!$E$2:$E$3000,"&lt;&gt;1")+COUNTIFS(Consolidated!$A$2:$A$3000,I$4,Consolidated!$S$2:$S$3000,$A29,Consolidated!$E$2:$E$3000,"&lt;&gt;1")-COUNTIFS(Consolidated!$A$2:$A$3000,I$4,Consolidated!$N$2:$N$3000,$A29,Consolidated!$S$2:$S$3000,$A29,Consolidated!$E$2:$E$3000,"&lt;&gt;1")</f>
        <v>0</v>
      </c>
      <c r="J29" s="87" t="str">
        <f t="shared" si="2"/>
        <v>Chưa đủ – còn 7 dây</v>
      </c>
    </row>
    <row r="30" spans="1:10">
      <c r="A30" s="87" t="s">
        <v>2463</v>
      </c>
      <c r="B30" s="87" t="s">
        <v>10724</v>
      </c>
      <c r="C30" s="88">
        <f>COUNTIFS(Consolidated!$N$2:$N$3000,$A30)+COUNTIFS(Consolidated!$S$2:$S$3000,$A30)-COUNTIFS(Consolidated!$N$2:$N$3000,$A30,Consolidated!$S$2:$S$3000,$A30)</f>
        <v>17</v>
      </c>
      <c r="D30" s="88">
        <f>COUNTIFS(Consolidated!$N$2:$N$3000,$A30,Consolidated!$E$2:$E$3000,1)+COUNTIFS(Consolidated!$S$2:$S$3000,$A30,Consolidated!$E$2:$E$3000,1)-COUNTIFS(Consolidated!$N$2:$N$3000,$A30,Consolidated!$S$2:$S$3000,$A30,Consolidated!$E$2:$E$3000,1)</f>
        <v>8</v>
      </c>
      <c r="E30" s="88">
        <f t="shared" si="0"/>
        <v>9</v>
      </c>
      <c r="F30" s="89">
        <f t="shared" si="1"/>
        <v>0.47058823529411764</v>
      </c>
      <c r="G30" s="88">
        <f>COUNTIFS(Consolidated!$A$2:$A$3000,G$4,Consolidated!$N$2:$N$3000,$A30,Consolidated!$E$2:$E$3000,"&lt;&gt;1")+COUNTIFS(Consolidated!$A$2:$A$3000,G$4,Consolidated!$S$2:$S$3000,$A30,Consolidated!$E$2:$E$3000,"&lt;&gt;1")-COUNTIFS(Consolidated!$A$2:$A$3000,G$4,Consolidated!$N$2:$N$3000,$A30,Consolidated!$S$2:$S$3000,$A30,Consolidated!$E$2:$E$3000,"&lt;&gt;1")</f>
        <v>2</v>
      </c>
      <c r="H30" s="88">
        <f>COUNTIFS(Consolidated!$A$2:$A$3000,H$4,Consolidated!$N$2:$N$3000,$A30,Consolidated!$E$2:$E$3000,"&lt;&gt;1")+COUNTIFS(Consolidated!$A$2:$A$3000,H$4,Consolidated!$S$2:$S$3000,$A30,Consolidated!$E$2:$E$3000,"&lt;&gt;1")-COUNTIFS(Consolidated!$A$2:$A$3000,H$4,Consolidated!$N$2:$N$3000,$A30,Consolidated!$S$2:$S$3000,$A30,Consolidated!$E$2:$E$3000,"&lt;&gt;1")</f>
        <v>7</v>
      </c>
      <c r="I30" s="88">
        <f>COUNTIFS(Consolidated!$A$2:$A$3000,I$4,Consolidated!$N$2:$N$3000,$A30,Consolidated!$E$2:$E$3000,"&lt;&gt;1")+COUNTIFS(Consolidated!$A$2:$A$3000,I$4,Consolidated!$S$2:$S$3000,$A30,Consolidated!$E$2:$E$3000,"&lt;&gt;1")-COUNTIFS(Consolidated!$A$2:$A$3000,I$4,Consolidated!$N$2:$N$3000,$A30,Consolidated!$S$2:$S$3000,$A30,Consolidated!$E$2:$E$3000,"&lt;&gt;1")</f>
        <v>0</v>
      </c>
      <c r="J30" s="87" t="str">
        <f t="shared" si="2"/>
        <v>Chưa đủ – còn 9 dây</v>
      </c>
    </row>
    <row r="31" spans="1:10">
      <c r="A31" s="87" t="s">
        <v>1677</v>
      </c>
      <c r="B31" s="87" t="s">
        <v>10725</v>
      </c>
      <c r="C31" s="88">
        <f>COUNTIFS(Consolidated!$N$2:$N$3000,$A31)+COUNTIFS(Consolidated!$S$2:$S$3000,$A31)-COUNTIFS(Consolidated!$N$2:$N$3000,$A31,Consolidated!$S$2:$S$3000,$A31)</f>
        <v>26</v>
      </c>
      <c r="D31" s="88">
        <f>COUNTIFS(Consolidated!$N$2:$N$3000,$A31,Consolidated!$E$2:$E$3000,1)+COUNTIFS(Consolidated!$S$2:$S$3000,$A31,Consolidated!$E$2:$E$3000,1)-COUNTIFS(Consolidated!$N$2:$N$3000,$A31,Consolidated!$S$2:$S$3000,$A31,Consolidated!$E$2:$E$3000,1)</f>
        <v>16</v>
      </c>
      <c r="E31" s="88">
        <f t="shared" si="0"/>
        <v>10</v>
      </c>
      <c r="F31" s="89">
        <f t="shared" si="1"/>
        <v>0.61538461538461542</v>
      </c>
      <c r="G31" s="88">
        <f>COUNTIFS(Consolidated!$A$2:$A$3000,G$4,Consolidated!$N$2:$N$3000,$A31,Consolidated!$E$2:$E$3000,"&lt;&gt;1")+COUNTIFS(Consolidated!$A$2:$A$3000,G$4,Consolidated!$S$2:$S$3000,$A31,Consolidated!$E$2:$E$3000,"&lt;&gt;1")-COUNTIFS(Consolidated!$A$2:$A$3000,G$4,Consolidated!$N$2:$N$3000,$A31,Consolidated!$S$2:$S$3000,$A31,Consolidated!$E$2:$E$3000,"&lt;&gt;1")</f>
        <v>10</v>
      </c>
      <c r="H31" s="88">
        <f>COUNTIFS(Consolidated!$A$2:$A$3000,H$4,Consolidated!$N$2:$N$3000,$A31,Consolidated!$E$2:$E$3000,"&lt;&gt;1")+COUNTIFS(Consolidated!$A$2:$A$3000,H$4,Consolidated!$S$2:$S$3000,$A31,Consolidated!$E$2:$E$3000,"&lt;&gt;1")-COUNTIFS(Consolidated!$A$2:$A$3000,H$4,Consolidated!$N$2:$N$3000,$A31,Consolidated!$S$2:$S$3000,$A31,Consolidated!$E$2:$E$3000,"&lt;&gt;1")</f>
        <v>0</v>
      </c>
      <c r="I31" s="88">
        <f>COUNTIFS(Consolidated!$A$2:$A$3000,I$4,Consolidated!$N$2:$N$3000,$A31,Consolidated!$E$2:$E$3000,"&lt;&gt;1")+COUNTIFS(Consolidated!$A$2:$A$3000,I$4,Consolidated!$S$2:$S$3000,$A31,Consolidated!$E$2:$E$3000,"&lt;&gt;1")-COUNTIFS(Consolidated!$A$2:$A$3000,I$4,Consolidated!$N$2:$N$3000,$A31,Consolidated!$S$2:$S$3000,$A31,Consolidated!$E$2:$E$3000,"&lt;&gt;1")</f>
        <v>0</v>
      </c>
      <c r="J31" s="87" t="str">
        <f t="shared" si="2"/>
        <v>Chưa đủ – còn 10 dây</v>
      </c>
    </row>
    <row r="32" spans="1:10">
      <c r="A32" s="87" t="s">
        <v>828</v>
      </c>
      <c r="B32" s="87" t="s">
        <v>10726</v>
      </c>
      <c r="C32" s="88">
        <f>COUNTIFS(Consolidated!$N$2:$N$3000,$A32)+COUNTIFS(Consolidated!$S$2:$S$3000,$A32)-COUNTIFS(Consolidated!$N$2:$N$3000,$A32,Consolidated!$S$2:$S$3000,$A32)</f>
        <v>7</v>
      </c>
      <c r="D32" s="88">
        <f>COUNTIFS(Consolidated!$N$2:$N$3000,$A32,Consolidated!$E$2:$E$3000,1)+COUNTIFS(Consolidated!$S$2:$S$3000,$A32,Consolidated!$E$2:$E$3000,1)-COUNTIFS(Consolidated!$N$2:$N$3000,$A32,Consolidated!$S$2:$S$3000,$A32,Consolidated!$E$2:$E$3000,1)</f>
        <v>7</v>
      </c>
      <c r="E32" s="88">
        <f t="shared" si="0"/>
        <v>0</v>
      </c>
      <c r="F32" s="89">
        <f t="shared" si="1"/>
        <v>1</v>
      </c>
      <c r="G32" s="88">
        <f>COUNTIFS(Consolidated!$A$2:$A$3000,G$4,Consolidated!$N$2:$N$3000,$A32,Consolidated!$E$2:$E$3000,"&lt;&gt;1")+COUNTIFS(Consolidated!$A$2:$A$3000,G$4,Consolidated!$S$2:$S$3000,$A32,Consolidated!$E$2:$E$3000,"&lt;&gt;1")-COUNTIFS(Consolidated!$A$2:$A$3000,G$4,Consolidated!$N$2:$N$3000,$A32,Consolidated!$S$2:$S$3000,$A32,Consolidated!$E$2:$E$3000,"&lt;&gt;1")</f>
        <v>0</v>
      </c>
      <c r="H32" s="88">
        <f>COUNTIFS(Consolidated!$A$2:$A$3000,H$4,Consolidated!$N$2:$N$3000,$A32,Consolidated!$E$2:$E$3000,"&lt;&gt;1")+COUNTIFS(Consolidated!$A$2:$A$3000,H$4,Consolidated!$S$2:$S$3000,$A32,Consolidated!$E$2:$E$3000,"&lt;&gt;1")-COUNTIFS(Consolidated!$A$2:$A$3000,H$4,Consolidated!$N$2:$N$3000,$A32,Consolidated!$S$2:$S$3000,$A32,Consolidated!$E$2:$E$3000,"&lt;&gt;1")</f>
        <v>0</v>
      </c>
      <c r="I32" s="88">
        <f>COUNTIFS(Consolidated!$A$2:$A$3000,I$4,Consolidated!$N$2:$N$3000,$A32,Consolidated!$E$2:$E$3000,"&lt;&gt;1")+COUNTIFS(Consolidated!$A$2:$A$3000,I$4,Consolidated!$S$2:$S$3000,$A32,Consolidated!$E$2:$E$3000,"&lt;&gt;1")-COUNTIFS(Consolidated!$A$2:$A$3000,I$4,Consolidated!$N$2:$N$3000,$A32,Consolidated!$S$2:$S$3000,$A32,Consolidated!$E$2:$E$3000,"&lt;&gt;1")</f>
        <v>0</v>
      </c>
      <c r="J32" s="87" t="str">
        <f t="shared" si="2"/>
        <v>Đủ dây</v>
      </c>
    </row>
    <row r="33" spans="1:10">
      <c r="A33" s="87" t="s">
        <v>43</v>
      </c>
      <c r="B33" s="87" t="s">
        <v>10727</v>
      </c>
      <c r="C33" s="88">
        <f>COUNTIFS(Consolidated!$N$2:$N$3000,$A33)+COUNTIFS(Consolidated!$S$2:$S$3000,$A33)-COUNTIFS(Consolidated!$N$2:$N$3000,$A33,Consolidated!$S$2:$S$3000,$A33)</f>
        <v>523</v>
      </c>
      <c r="D33" s="88">
        <f>COUNTIFS(Consolidated!$N$2:$N$3000,$A33,Consolidated!$E$2:$E$3000,1)+COUNTIFS(Consolidated!$S$2:$S$3000,$A33,Consolidated!$E$2:$E$3000,1)-COUNTIFS(Consolidated!$N$2:$N$3000,$A33,Consolidated!$S$2:$S$3000,$A33,Consolidated!$E$2:$E$3000,1)</f>
        <v>458</v>
      </c>
      <c r="E33" s="88">
        <f t="shared" si="0"/>
        <v>65</v>
      </c>
      <c r="F33" s="89">
        <f t="shared" si="1"/>
        <v>0.875717017208413</v>
      </c>
      <c r="G33" s="88">
        <f>COUNTIFS(Consolidated!$A$2:$A$3000,G$4,Consolidated!$N$2:$N$3000,$A33,Consolidated!$E$2:$E$3000,"&lt;&gt;1")+COUNTIFS(Consolidated!$A$2:$A$3000,G$4,Consolidated!$S$2:$S$3000,$A33,Consolidated!$E$2:$E$3000,"&lt;&gt;1")-COUNTIFS(Consolidated!$A$2:$A$3000,G$4,Consolidated!$N$2:$N$3000,$A33,Consolidated!$S$2:$S$3000,$A33,Consolidated!$E$2:$E$3000,"&lt;&gt;1")</f>
        <v>54</v>
      </c>
      <c r="H33" s="88">
        <f>COUNTIFS(Consolidated!$A$2:$A$3000,H$4,Consolidated!$N$2:$N$3000,$A33,Consolidated!$E$2:$E$3000,"&lt;&gt;1")+COUNTIFS(Consolidated!$A$2:$A$3000,H$4,Consolidated!$S$2:$S$3000,$A33,Consolidated!$E$2:$E$3000,"&lt;&gt;1")-COUNTIFS(Consolidated!$A$2:$A$3000,H$4,Consolidated!$N$2:$N$3000,$A33,Consolidated!$S$2:$S$3000,$A33,Consolidated!$E$2:$E$3000,"&lt;&gt;1")</f>
        <v>7</v>
      </c>
      <c r="I33" s="88">
        <f>COUNTIFS(Consolidated!$A$2:$A$3000,I$4,Consolidated!$N$2:$N$3000,$A33,Consolidated!$E$2:$E$3000,"&lt;&gt;1")+COUNTIFS(Consolidated!$A$2:$A$3000,I$4,Consolidated!$S$2:$S$3000,$A33,Consolidated!$E$2:$E$3000,"&lt;&gt;1")-COUNTIFS(Consolidated!$A$2:$A$3000,I$4,Consolidated!$N$2:$N$3000,$A33,Consolidated!$S$2:$S$3000,$A33,Consolidated!$E$2:$E$3000,"&lt;&gt;1")</f>
        <v>4</v>
      </c>
      <c r="J33" s="87" t="str">
        <f t="shared" si="2"/>
        <v>Chưa đủ – còn 65 dây</v>
      </c>
    </row>
    <row r="34" spans="1:10">
      <c r="A34" s="87" t="s">
        <v>1634</v>
      </c>
      <c r="B34" s="87" t="s">
        <v>10728</v>
      </c>
      <c r="C34" s="88">
        <f>COUNTIFS(Consolidated!$N$2:$N$3000,$A34)+COUNTIFS(Consolidated!$S$2:$S$3000,$A34)-COUNTIFS(Consolidated!$N$2:$N$3000,$A34,Consolidated!$S$2:$S$3000,$A34)</f>
        <v>27</v>
      </c>
      <c r="D34" s="88">
        <f>COUNTIFS(Consolidated!$N$2:$N$3000,$A34,Consolidated!$E$2:$E$3000,1)+COUNTIFS(Consolidated!$S$2:$S$3000,$A34,Consolidated!$E$2:$E$3000,1)-COUNTIFS(Consolidated!$N$2:$N$3000,$A34,Consolidated!$S$2:$S$3000,$A34,Consolidated!$E$2:$E$3000,1)</f>
        <v>26</v>
      </c>
      <c r="E34" s="88">
        <f t="shared" si="0"/>
        <v>1</v>
      </c>
      <c r="F34" s="89">
        <f t="shared" si="1"/>
        <v>0.96296296296296291</v>
      </c>
      <c r="G34" s="88">
        <f>COUNTIFS(Consolidated!$A$2:$A$3000,G$4,Consolidated!$N$2:$N$3000,$A34,Consolidated!$E$2:$E$3000,"&lt;&gt;1")+COUNTIFS(Consolidated!$A$2:$A$3000,G$4,Consolidated!$S$2:$S$3000,$A34,Consolidated!$E$2:$E$3000,"&lt;&gt;1")-COUNTIFS(Consolidated!$A$2:$A$3000,G$4,Consolidated!$N$2:$N$3000,$A34,Consolidated!$S$2:$S$3000,$A34,Consolidated!$E$2:$E$3000,"&lt;&gt;1")</f>
        <v>0</v>
      </c>
      <c r="H34" s="88">
        <f>COUNTIFS(Consolidated!$A$2:$A$3000,H$4,Consolidated!$N$2:$N$3000,$A34,Consolidated!$E$2:$E$3000,"&lt;&gt;1")+COUNTIFS(Consolidated!$A$2:$A$3000,H$4,Consolidated!$S$2:$S$3000,$A34,Consolidated!$E$2:$E$3000,"&lt;&gt;1")-COUNTIFS(Consolidated!$A$2:$A$3000,H$4,Consolidated!$N$2:$N$3000,$A34,Consolidated!$S$2:$S$3000,$A34,Consolidated!$E$2:$E$3000,"&lt;&gt;1")</f>
        <v>1</v>
      </c>
      <c r="I34" s="88">
        <f>COUNTIFS(Consolidated!$A$2:$A$3000,I$4,Consolidated!$N$2:$N$3000,$A34,Consolidated!$E$2:$E$3000,"&lt;&gt;1")+COUNTIFS(Consolidated!$A$2:$A$3000,I$4,Consolidated!$S$2:$S$3000,$A34,Consolidated!$E$2:$E$3000,"&lt;&gt;1")-COUNTIFS(Consolidated!$A$2:$A$3000,I$4,Consolidated!$N$2:$N$3000,$A34,Consolidated!$S$2:$S$3000,$A34,Consolidated!$E$2:$E$3000,"&lt;&gt;1")</f>
        <v>0</v>
      </c>
      <c r="J34" s="87" t="str">
        <f t="shared" si="2"/>
        <v>Chưa đủ – còn 1 dây</v>
      </c>
    </row>
    <row r="35" spans="1:10">
      <c r="A35" s="87" t="s">
        <v>1619</v>
      </c>
      <c r="B35" s="87" t="s">
        <v>10729</v>
      </c>
      <c r="C35" s="88">
        <f>COUNTIFS(Consolidated!$N$2:$N$3000,$A35)+COUNTIFS(Consolidated!$S$2:$S$3000,$A35)-COUNTIFS(Consolidated!$N$2:$N$3000,$A35,Consolidated!$S$2:$S$3000,$A35)</f>
        <v>30</v>
      </c>
      <c r="D35" s="88">
        <f>COUNTIFS(Consolidated!$N$2:$N$3000,$A35,Consolidated!$E$2:$E$3000,1)+COUNTIFS(Consolidated!$S$2:$S$3000,$A35,Consolidated!$E$2:$E$3000,1)-COUNTIFS(Consolidated!$N$2:$N$3000,$A35,Consolidated!$S$2:$S$3000,$A35,Consolidated!$E$2:$E$3000,1)</f>
        <v>29</v>
      </c>
      <c r="E35" s="88">
        <f t="shared" si="0"/>
        <v>1</v>
      </c>
      <c r="F35" s="89">
        <f t="shared" si="1"/>
        <v>0.96666666666666667</v>
      </c>
      <c r="G35" s="88">
        <f>COUNTIFS(Consolidated!$A$2:$A$3000,G$4,Consolidated!$N$2:$N$3000,$A35,Consolidated!$E$2:$E$3000,"&lt;&gt;1")+COUNTIFS(Consolidated!$A$2:$A$3000,G$4,Consolidated!$S$2:$S$3000,$A35,Consolidated!$E$2:$E$3000,"&lt;&gt;1")-COUNTIFS(Consolidated!$A$2:$A$3000,G$4,Consolidated!$N$2:$N$3000,$A35,Consolidated!$S$2:$S$3000,$A35,Consolidated!$E$2:$E$3000,"&lt;&gt;1")</f>
        <v>0</v>
      </c>
      <c r="H35" s="88">
        <f>COUNTIFS(Consolidated!$A$2:$A$3000,H$4,Consolidated!$N$2:$N$3000,$A35,Consolidated!$E$2:$E$3000,"&lt;&gt;1")+COUNTIFS(Consolidated!$A$2:$A$3000,H$4,Consolidated!$S$2:$S$3000,$A35,Consolidated!$E$2:$E$3000,"&lt;&gt;1")-COUNTIFS(Consolidated!$A$2:$A$3000,H$4,Consolidated!$N$2:$N$3000,$A35,Consolidated!$S$2:$S$3000,$A35,Consolidated!$E$2:$E$3000,"&lt;&gt;1")</f>
        <v>1</v>
      </c>
      <c r="I35" s="88">
        <f>COUNTIFS(Consolidated!$A$2:$A$3000,I$4,Consolidated!$N$2:$N$3000,$A35,Consolidated!$E$2:$E$3000,"&lt;&gt;1")+COUNTIFS(Consolidated!$A$2:$A$3000,I$4,Consolidated!$S$2:$S$3000,$A35,Consolidated!$E$2:$E$3000,"&lt;&gt;1")-COUNTIFS(Consolidated!$A$2:$A$3000,I$4,Consolidated!$N$2:$N$3000,$A35,Consolidated!$S$2:$S$3000,$A35,Consolidated!$E$2:$E$3000,"&lt;&gt;1")</f>
        <v>0</v>
      </c>
      <c r="J35" s="87" t="str">
        <f t="shared" si="2"/>
        <v>Chưa đủ – còn 1 dây</v>
      </c>
    </row>
    <row r="36" spans="1:10">
      <c r="A36" s="87" t="s">
        <v>671</v>
      </c>
      <c r="B36" s="87" t="s">
        <v>10730</v>
      </c>
      <c r="C36" s="88">
        <f>COUNTIFS(Consolidated!$N$2:$N$3000,$A36)+COUNTIFS(Consolidated!$S$2:$S$3000,$A36)-COUNTIFS(Consolidated!$N$2:$N$3000,$A36,Consolidated!$S$2:$S$3000,$A36)</f>
        <v>41</v>
      </c>
      <c r="D36" s="88">
        <f>COUNTIFS(Consolidated!$N$2:$N$3000,$A36,Consolidated!$E$2:$E$3000,1)+COUNTIFS(Consolidated!$S$2:$S$3000,$A36,Consolidated!$E$2:$E$3000,1)-COUNTIFS(Consolidated!$N$2:$N$3000,$A36,Consolidated!$S$2:$S$3000,$A36,Consolidated!$E$2:$E$3000,1)</f>
        <v>36</v>
      </c>
      <c r="E36" s="88">
        <f t="shared" si="0"/>
        <v>5</v>
      </c>
      <c r="F36" s="89">
        <f t="shared" si="1"/>
        <v>0.87804878048780488</v>
      </c>
      <c r="G36" s="88">
        <f>COUNTIFS(Consolidated!$A$2:$A$3000,G$4,Consolidated!$N$2:$N$3000,$A36,Consolidated!$E$2:$E$3000,"&lt;&gt;1")+COUNTIFS(Consolidated!$A$2:$A$3000,G$4,Consolidated!$S$2:$S$3000,$A36,Consolidated!$E$2:$E$3000,"&lt;&gt;1")-COUNTIFS(Consolidated!$A$2:$A$3000,G$4,Consolidated!$N$2:$N$3000,$A36,Consolidated!$S$2:$S$3000,$A36,Consolidated!$E$2:$E$3000,"&lt;&gt;1")</f>
        <v>3</v>
      </c>
      <c r="H36" s="88">
        <f>COUNTIFS(Consolidated!$A$2:$A$3000,H$4,Consolidated!$N$2:$N$3000,$A36,Consolidated!$E$2:$E$3000,"&lt;&gt;1")+COUNTIFS(Consolidated!$A$2:$A$3000,H$4,Consolidated!$S$2:$S$3000,$A36,Consolidated!$E$2:$E$3000,"&lt;&gt;1")-COUNTIFS(Consolidated!$A$2:$A$3000,H$4,Consolidated!$N$2:$N$3000,$A36,Consolidated!$S$2:$S$3000,$A36,Consolidated!$E$2:$E$3000,"&lt;&gt;1")</f>
        <v>2</v>
      </c>
      <c r="I36" s="88">
        <f>COUNTIFS(Consolidated!$A$2:$A$3000,I$4,Consolidated!$N$2:$N$3000,$A36,Consolidated!$E$2:$E$3000,"&lt;&gt;1")+COUNTIFS(Consolidated!$A$2:$A$3000,I$4,Consolidated!$S$2:$S$3000,$A36,Consolidated!$E$2:$E$3000,"&lt;&gt;1")-COUNTIFS(Consolidated!$A$2:$A$3000,I$4,Consolidated!$N$2:$N$3000,$A36,Consolidated!$S$2:$S$3000,$A36,Consolidated!$E$2:$E$3000,"&lt;&gt;1")</f>
        <v>0</v>
      </c>
      <c r="J36" s="87" t="str">
        <f t="shared" si="2"/>
        <v>Chưa đủ – còn 5 dây</v>
      </c>
    </row>
    <row r="37" spans="1:10">
      <c r="A37" s="87" t="s">
        <v>2548</v>
      </c>
      <c r="B37" s="87" t="s">
        <v>10731</v>
      </c>
      <c r="C37" s="88">
        <f>COUNTIFS(Consolidated!$N$2:$N$3000,$A37)+COUNTIFS(Consolidated!$S$2:$S$3000,$A37)-COUNTIFS(Consolidated!$N$2:$N$3000,$A37,Consolidated!$S$2:$S$3000,$A37)</f>
        <v>36</v>
      </c>
      <c r="D37" s="88">
        <f>COUNTIFS(Consolidated!$N$2:$N$3000,$A37,Consolidated!$E$2:$E$3000,1)+COUNTIFS(Consolidated!$S$2:$S$3000,$A37,Consolidated!$E$2:$E$3000,1)-COUNTIFS(Consolidated!$N$2:$N$3000,$A37,Consolidated!$S$2:$S$3000,$A37,Consolidated!$E$2:$E$3000,1)</f>
        <v>5</v>
      </c>
      <c r="E37" s="88">
        <f t="shared" si="0"/>
        <v>31</v>
      </c>
      <c r="F37" s="89">
        <f t="shared" si="1"/>
        <v>0.1388888888888889</v>
      </c>
      <c r="G37" s="88">
        <f>COUNTIFS(Consolidated!$A$2:$A$3000,G$4,Consolidated!$N$2:$N$3000,$A37,Consolidated!$E$2:$E$3000,"&lt;&gt;1")+COUNTIFS(Consolidated!$A$2:$A$3000,G$4,Consolidated!$S$2:$S$3000,$A37,Consolidated!$E$2:$E$3000,"&lt;&gt;1")-COUNTIFS(Consolidated!$A$2:$A$3000,G$4,Consolidated!$N$2:$N$3000,$A37,Consolidated!$S$2:$S$3000,$A37,Consolidated!$E$2:$E$3000,"&lt;&gt;1")</f>
        <v>1</v>
      </c>
      <c r="H37" s="88">
        <f>COUNTIFS(Consolidated!$A$2:$A$3000,H$4,Consolidated!$N$2:$N$3000,$A37,Consolidated!$E$2:$E$3000,"&lt;&gt;1")+COUNTIFS(Consolidated!$A$2:$A$3000,H$4,Consolidated!$S$2:$S$3000,$A37,Consolidated!$E$2:$E$3000,"&lt;&gt;1")-COUNTIFS(Consolidated!$A$2:$A$3000,H$4,Consolidated!$N$2:$N$3000,$A37,Consolidated!$S$2:$S$3000,$A37,Consolidated!$E$2:$E$3000,"&lt;&gt;1")</f>
        <v>30</v>
      </c>
      <c r="I37" s="88">
        <f>COUNTIFS(Consolidated!$A$2:$A$3000,I$4,Consolidated!$N$2:$N$3000,$A37,Consolidated!$E$2:$E$3000,"&lt;&gt;1")+COUNTIFS(Consolidated!$A$2:$A$3000,I$4,Consolidated!$S$2:$S$3000,$A37,Consolidated!$E$2:$E$3000,"&lt;&gt;1")-COUNTIFS(Consolidated!$A$2:$A$3000,I$4,Consolidated!$N$2:$N$3000,$A37,Consolidated!$S$2:$S$3000,$A37,Consolidated!$E$2:$E$3000,"&lt;&gt;1")</f>
        <v>0</v>
      </c>
      <c r="J37" s="87" t="str">
        <f t="shared" si="2"/>
        <v>Chưa đủ – còn 31 dây</v>
      </c>
    </row>
    <row r="38" spans="1:10">
      <c r="A38" s="87" t="s">
        <v>2763</v>
      </c>
      <c r="B38" s="87" t="s">
        <v>10732</v>
      </c>
      <c r="C38" s="88">
        <f>COUNTIFS(Consolidated!$N$2:$N$3000,$A38)+COUNTIFS(Consolidated!$S$2:$S$3000,$A38)-COUNTIFS(Consolidated!$N$2:$N$3000,$A38,Consolidated!$S$2:$S$3000,$A38)</f>
        <v>49</v>
      </c>
      <c r="D38" s="88">
        <f>COUNTIFS(Consolidated!$N$2:$N$3000,$A38,Consolidated!$E$2:$E$3000,1)+COUNTIFS(Consolidated!$S$2:$S$3000,$A38,Consolidated!$E$2:$E$3000,1)-COUNTIFS(Consolidated!$N$2:$N$3000,$A38,Consolidated!$S$2:$S$3000,$A38,Consolidated!$E$2:$E$3000,1)</f>
        <v>46</v>
      </c>
      <c r="E38" s="88">
        <f t="shared" ref="E38:E69" si="3">C38-D38</f>
        <v>3</v>
      </c>
      <c r="F38" s="89">
        <f t="shared" ref="F38:F69" si="4">IF(C38=0,0,D38/C38)</f>
        <v>0.93877551020408168</v>
      </c>
      <c r="G38" s="88">
        <f>COUNTIFS(Consolidated!$A$2:$A$3000,G$4,Consolidated!$N$2:$N$3000,$A38,Consolidated!$E$2:$E$3000,"&lt;&gt;1")+COUNTIFS(Consolidated!$A$2:$A$3000,G$4,Consolidated!$S$2:$S$3000,$A38,Consolidated!$E$2:$E$3000,"&lt;&gt;1")-COUNTIFS(Consolidated!$A$2:$A$3000,G$4,Consolidated!$N$2:$N$3000,$A38,Consolidated!$S$2:$S$3000,$A38,Consolidated!$E$2:$E$3000,"&lt;&gt;1")</f>
        <v>2</v>
      </c>
      <c r="H38" s="88">
        <f>COUNTIFS(Consolidated!$A$2:$A$3000,H$4,Consolidated!$N$2:$N$3000,$A38,Consolidated!$E$2:$E$3000,"&lt;&gt;1")+COUNTIFS(Consolidated!$A$2:$A$3000,H$4,Consolidated!$S$2:$S$3000,$A38,Consolidated!$E$2:$E$3000,"&lt;&gt;1")-COUNTIFS(Consolidated!$A$2:$A$3000,H$4,Consolidated!$N$2:$N$3000,$A38,Consolidated!$S$2:$S$3000,$A38,Consolidated!$E$2:$E$3000,"&lt;&gt;1")</f>
        <v>1</v>
      </c>
      <c r="I38" s="88">
        <f>COUNTIFS(Consolidated!$A$2:$A$3000,I$4,Consolidated!$N$2:$N$3000,$A38,Consolidated!$E$2:$E$3000,"&lt;&gt;1")+COUNTIFS(Consolidated!$A$2:$A$3000,I$4,Consolidated!$S$2:$S$3000,$A38,Consolidated!$E$2:$E$3000,"&lt;&gt;1")-COUNTIFS(Consolidated!$A$2:$A$3000,I$4,Consolidated!$N$2:$N$3000,$A38,Consolidated!$S$2:$S$3000,$A38,Consolidated!$E$2:$E$3000,"&lt;&gt;1")</f>
        <v>0</v>
      </c>
      <c r="J38" s="87" t="str">
        <f t="shared" ref="J38:J69" si="5">IF(C38=0,"Không có dây",IF(E38=0,"Đủ dây","Chưa đủ – còn "&amp;E38&amp;" dây"))</f>
        <v>Chưa đủ – còn 3 dây</v>
      </c>
    </row>
    <row r="39" spans="1:10">
      <c r="A39" s="87" t="s">
        <v>1135</v>
      </c>
      <c r="B39" s="87" t="s">
        <v>10733</v>
      </c>
      <c r="C39" s="88">
        <f>COUNTIFS(Consolidated!$N$2:$N$3000,$A39)+COUNTIFS(Consolidated!$S$2:$S$3000,$A39)-COUNTIFS(Consolidated!$N$2:$N$3000,$A39,Consolidated!$S$2:$S$3000,$A39)</f>
        <v>14</v>
      </c>
      <c r="D39" s="88">
        <f>COUNTIFS(Consolidated!$N$2:$N$3000,$A39,Consolidated!$E$2:$E$3000,1)+COUNTIFS(Consolidated!$S$2:$S$3000,$A39,Consolidated!$E$2:$E$3000,1)-COUNTIFS(Consolidated!$N$2:$N$3000,$A39,Consolidated!$S$2:$S$3000,$A39,Consolidated!$E$2:$E$3000,1)</f>
        <v>9</v>
      </c>
      <c r="E39" s="88">
        <f t="shared" si="3"/>
        <v>5</v>
      </c>
      <c r="F39" s="89">
        <f t="shared" si="4"/>
        <v>0.6428571428571429</v>
      </c>
      <c r="G39" s="88">
        <f>COUNTIFS(Consolidated!$A$2:$A$3000,G$4,Consolidated!$N$2:$N$3000,$A39,Consolidated!$E$2:$E$3000,"&lt;&gt;1")+COUNTIFS(Consolidated!$A$2:$A$3000,G$4,Consolidated!$S$2:$S$3000,$A39,Consolidated!$E$2:$E$3000,"&lt;&gt;1")-COUNTIFS(Consolidated!$A$2:$A$3000,G$4,Consolidated!$N$2:$N$3000,$A39,Consolidated!$S$2:$S$3000,$A39,Consolidated!$E$2:$E$3000,"&lt;&gt;1")</f>
        <v>3</v>
      </c>
      <c r="H39" s="88">
        <f>COUNTIFS(Consolidated!$A$2:$A$3000,H$4,Consolidated!$N$2:$N$3000,$A39,Consolidated!$E$2:$E$3000,"&lt;&gt;1")+COUNTIFS(Consolidated!$A$2:$A$3000,H$4,Consolidated!$S$2:$S$3000,$A39,Consolidated!$E$2:$E$3000,"&lt;&gt;1")-COUNTIFS(Consolidated!$A$2:$A$3000,H$4,Consolidated!$N$2:$N$3000,$A39,Consolidated!$S$2:$S$3000,$A39,Consolidated!$E$2:$E$3000,"&lt;&gt;1")</f>
        <v>2</v>
      </c>
      <c r="I39" s="88">
        <f>COUNTIFS(Consolidated!$A$2:$A$3000,I$4,Consolidated!$N$2:$N$3000,$A39,Consolidated!$E$2:$E$3000,"&lt;&gt;1")+COUNTIFS(Consolidated!$A$2:$A$3000,I$4,Consolidated!$S$2:$S$3000,$A39,Consolidated!$E$2:$E$3000,"&lt;&gt;1")-COUNTIFS(Consolidated!$A$2:$A$3000,I$4,Consolidated!$N$2:$N$3000,$A39,Consolidated!$S$2:$S$3000,$A39,Consolidated!$E$2:$E$3000,"&lt;&gt;1")</f>
        <v>0</v>
      </c>
      <c r="J39" s="87" t="str">
        <f t="shared" si="5"/>
        <v>Chưa đủ – còn 5 dây</v>
      </c>
    </row>
    <row r="40" spans="1:10">
      <c r="A40" s="87" t="s">
        <v>6327</v>
      </c>
      <c r="B40" s="87" t="s">
        <v>10734</v>
      </c>
      <c r="C40" s="88">
        <f>COUNTIFS(Consolidated!$N$2:$N$3000,$A40)+COUNTIFS(Consolidated!$S$2:$S$3000,$A40)-COUNTIFS(Consolidated!$N$2:$N$3000,$A40,Consolidated!$S$2:$S$3000,$A40)</f>
        <v>12</v>
      </c>
      <c r="D40" s="88">
        <f>COUNTIFS(Consolidated!$N$2:$N$3000,$A40,Consolidated!$E$2:$E$3000,1)+COUNTIFS(Consolidated!$S$2:$S$3000,$A40,Consolidated!$E$2:$E$3000,1)-COUNTIFS(Consolidated!$N$2:$N$3000,$A40,Consolidated!$S$2:$S$3000,$A40,Consolidated!$E$2:$E$3000,1)</f>
        <v>10</v>
      </c>
      <c r="E40" s="88">
        <f t="shared" si="3"/>
        <v>2</v>
      </c>
      <c r="F40" s="89">
        <f t="shared" si="4"/>
        <v>0.83333333333333337</v>
      </c>
      <c r="G40" s="88">
        <f>COUNTIFS(Consolidated!$A$2:$A$3000,G$4,Consolidated!$N$2:$N$3000,$A40,Consolidated!$E$2:$E$3000,"&lt;&gt;1")+COUNTIFS(Consolidated!$A$2:$A$3000,G$4,Consolidated!$S$2:$S$3000,$A40,Consolidated!$E$2:$E$3000,"&lt;&gt;1")-COUNTIFS(Consolidated!$A$2:$A$3000,G$4,Consolidated!$N$2:$N$3000,$A40,Consolidated!$S$2:$S$3000,$A40,Consolidated!$E$2:$E$3000,"&lt;&gt;1")</f>
        <v>1</v>
      </c>
      <c r="H40" s="88">
        <f>COUNTIFS(Consolidated!$A$2:$A$3000,H$4,Consolidated!$N$2:$N$3000,$A40,Consolidated!$E$2:$E$3000,"&lt;&gt;1")+COUNTIFS(Consolidated!$A$2:$A$3000,H$4,Consolidated!$S$2:$S$3000,$A40,Consolidated!$E$2:$E$3000,"&lt;&gt;1")-COUNTIFS(Consolidated!$A$2:$A$3000,H$4,Consolidated!$N$2:$N$3000,$A40,Consolidated!$S$2:$S$3000,$A40,Consolidated!$E$2:$E$3000,"&lt;&gt;1")</f>
        <v>1</v>
      </c>
      <c r="I40" s="88">
        <f>COUNTIFS(Consolidated!$A$2:$A$3000,I$4,Consolidated!$N$2:$N$3000,$A40,Consolidated!$E$2:$E$3000,"&lt;&gt;1")+COUNTIFS(Consolidated!$A$2:$A$3000,I$4,Consolidated!$S$2:$S$3000,$A40,Consolidated!$E$2:$E$3000,"&lt;&gt;1")-COUNTIFS(Consolidated!$A$2:$A$3000,I$4,Consolidated!$N$2:$N$3000,$A40,Consolidated!$S$2:$S$3000,$A40,Consolidated!$E$2:$E$3000,"&lt;&gt;1")</f>
        <v>0</v>
      </c>
      <c r="J40" s="87" t="str">
        <f t="shared" si="5"/>
        <v>Chưa đủ – còn 2 dây</v>
      </c>
    </row>
    <row r="41" spans="1:10">
      <c r="A41" s="87" t="s">
        <v>2781</v>
      </c>
      <c r="B41" s="87" t="s">
        <v>10735</v>
      </c>
      <c r="C41" s="88">
        <f>COUNTIFS(Consolidated!$N$2:$N$3000,$A41)+COUNTIFS(Consolidated!$S$2:$S$3000,$A41)-COUNTIFS(Consolidated!$N$2:$N$3000,$A41,Consolidated!$S$2:$S$3000,$A41)</f>
        <v>38</v>
      </c>
      <c r="D41" s="88">
        <f>COUNTIFS(Consolidated!$N$2:$N$3000,$A41,Consolidated!$E$2:$E$3000,1)+COUNTIFS(Consolidated!$S$2:$S$3000,$A41,Consolidated!$E$2:$E$3000,1)-COUNTIFS(Consolidated!$N$2:$N$3000,$A41,Consolidated!$S$2:$S$3000,$A41,Consolidated!$E$2:$E$3000,1)</f>
        <v>23</v>
      </c>
      <c r="E41" s="88">
        <f t="shared" si="3"/>
        <v>15</v>
      </c>
      <c r="F41" s="89">
        <f t="shared" si="4"/>
        <v>0.60526315789473684</v>
      </c>
      <c r="G41" s="88">
        <f>COUNTIFS(Consolidated!$A$2:$A$3000,G$4,Consolidated!$N$2:$N$3000,$A41,Consolidated!$E$2:$E$3000,"&lt;&gt;1")+COUNTIFS(Consolidated!$A$2:$A$3000,G$4,Consolidated!$S$2:$S$3000,$A41,Consolidated!$E$2:$E$3000,"&lt;&gt;1")-COUNTIFS(Consolidated!$A$2:$A$3000,G$4,Consolidated!$N$2:$N$3000,$A41,Consolidated!$S$2:$S$3000,$A41,Consolidated!$E$2:$E$3000,"&lt;&gt;1")</f>
        <v>3</v>
      </c>
      <c r="H41" s="88">
        <f>COUNTIFS(Consolidated!$A$2:$A$3000,H$4,Consolidated!$N$2:$N$3000,$A41,Consolidated!$E$2:$E$3000,"&lt;&gt;1")+COUNTIFS(Consolidated!$A$2:$A$3000,H$4,Consolidated!$S$2:$S$3000,$A41,Consolidated!$E$2:$E$3000,"&lt;&gt;1")-COUNTIFS(Consolidated!$A$2:$A$3000,H$4,Consolidated!$N$2:$N$3000,$A41,Consolidated!$S$2:$S$3000,$A41,Consolidated!$E$2:$E$3000,"&lt;&gt;1")</f>
        <v>11</v>
      </c>
      <c r="I41" s="88">
        <f>COUNTIFS(Consolidated!$A$2:$A$3000,I$4,Consolidated!$N$2:$N$3000,$A41,Consolidated!$E$2:$E$3000,"&lt;&gt;1")+COUNTIFS(Consolidated!$A$2:$A$3000,I$4,Consolidated!$S$2:$S$3000,$A41,Consolidated!$E$2:$E$3000,"&lt;&gt;1")-COUNTIFS(Consolidated!$A$2:$A$3000,I$4,Consolidated!$N$2:$N$3000,$A41,Consolidated!$S$2:$S$3000,$A41,Consolidated!$E$2:$E$3000,"&lt;&gt;1")</f>
        <v>1</v>
      </c>
      <c r="J41" s="87" t="str">
        <f t="shared" si="5"/>
        <v>Chưa đủ – còn 15 dây</v>
      </c>
    </row>
    <row r="42" spans="1:10">
      <c r="A42" s="87" t="s">
        <v>531</v>
      </c>
      <c r="B42" s="87" t="s">
        <v>10736</v>
      </c>
      <c r="C42" s="88">
        <f>COUNTIFS(Consolidated!$N$2:$N$3000,$A42)+COUNTIFS(Consolidated!$S$2:$S$3000,$A42)-COUNTIFS(Consolidated!$N$2:$N$3000,$A42,Consolidated!$S$2:$S$3000,$A42)</f>
        <v>44</v>
      </c>
      <c r="D42" s="88">
        <f>COUNTIFS(Consolidated!$N$2:$N$3000,$A42,Consolidated!$E$2:$E$3000,1)+COUNTIFS(Consolidated!$S$2:$S$3000,$A42,Consolidated!$E$2:$E$3000,1)-COUNTIFS(Consolidated!$N$2:$N$3000,$A42,Consolidated!$S$2:$S$3000,$A42,Consolidated!$E$2:$E$3000,1)</f>
        <v>32</v>
      </c>
      <c r="E42" s="88">
        <f t="shared" si="3"/>
        <v>12</v>
      </c>
      <c r="F42" s="89">
        <f t="shared" si="4"/>
        <v>0.72727272727272729</v>
      </c>
      <c r="G42" s="88">
        <f>COUNTIFS(Consolidated!$A$2:$A$3000,G$4,Consolidated!$N$2:$N$3000,$A42,Consolidated!$E$2:$E$3000,"&lt;&gt;1")+COUNTIFS(Consolidated!$A$2:$A$3000,G$4,Consolidated!$S$2:$S$3000,$A42,Consolidated!$E$2:$E$3000,"&lt;&gt;1")-COUNTIFS(Consolidated!$A$2:$A$3000,G$4,Consolidated!$N$2:$N$3000,$A42,Consolidated!$S$2:$S$3000,$A42,Consolidated!$E$2:$E$3000,"&lt;&gt;1")</f>
        <v>3</v>
      </c>
      <c r="H42" s="88">
        <f>COUNTIFS(Consolidated!$A$2:$A$3000,H$4,Consolidated!$N$2:$N$3000,$A42,Consolidated!$E$2:$E$3000,"&lt;&gt;1")+COUNTIFS(Consolidated!$A$2:$A$3000,H$4,Consolidated!$S$2:$S$3000,$A42,Consolidated!$E$2:$E$3000,"&lt;&gt;1")-COUNTIFS(Consolidated!$A$2:$A$3000,H$4,Consolidated!$N$2:$N$3000,$A42,Consolidated!$S$2:$S$3000,$A42,Consolidated!$E$2:$E$3000,"&lt;&gt;1")</f>
        <v>9</v>
      </c>
      <c r="I42" s="88">
        <f>COUNTIFS(Consolidated!$A$2:$A$3000,I$4,Consolidated!$N$2:$N$3000,$A42,Consolidated!$E$2:$E$3000,"&lt;&gt;1")+COUNTIFS(Consolidated!$A$2:$A$3000,I$4,Consolidated!$S$2:$S$3000,$A42,Consolidated!$E$2:$E$3000,"&lt;&gt;1")-COUNTIFS(Consolidated!$A$2:$A$3000,I$4,Consolidated!$N$2:$N$3000,$A42,Consolidated!$S$2:$S$3000,$A42,Consolidated!$E$2:$E$3000,"&lt;&gt;1")</f>
        <v>0</v>
      </c>
      <c r="J42" s="87" t="str">
        <f t="shared" si="5"/>
        <v>Chưa đủ – còn 12 dây</v>
      </c>
    </row>
    <row r="43" spans="1:10">
      <c r="A43" s="87" t="s">
        <v>716</v>
      </c>
      <c r="B43" s="87" t="s">
        <v>10737</v>
      </c>
      <c r="C43" s="88">
        <f>COUNTIFS(Consolidated!$N$2:$N$3000,$A43)+COUNTIFS(Consolidated!$S$2:$S$3000,$A43)-COUNTIFS(Consolidated!$N$2:$N$3000,$A43,Consolidated!$S$2:$S$3000,$A43)</f>
        <v>98</v>
      </c>
      <c r="D43" s="88">
        <f>COUNTIFS(Consolidated!$N$2:$N$3000,$A43,Consolidated!$E$2:$E$3000,1)+COUNTIFS(Consolidated!$S$2:$S$3000,$A43,Consolidated!$E$2:$E$3000,1)-COUNTIFS(Consolidated!$N$2:$N$3000,$A43,Consolidated!$S$2:$S$3000,$A43,Consolidated!$E$2:$E$3000,1)</f>
        <v>80</v>
      </c>
      <c r="E43" s="88">
        <f t="shared" si="3"/>
        <v>18</v>
      </c>
      <c r="F43" s="89">
        <f t="shared" si="4"/>
        <v>0.81632653061224492</v>
      </c>
      <c r="G43" s="88">
        <f>COUNTIFS(Consolidated!$A$2:$A$3000,G$4,Consolidated!$N$2:$N$3000,$A43,Consolidated!$E$2:$E$3000,"&lt;&gt;1")+COUNTIFS(Consolidated!$A$2:$A$3000,G$4,Consolidated!$S$2:$S$3000,$A43,Consolidated!$E$2:$E$3000,"&lt;&gt;1")-COUNTIFS(Consolidated!$A$2:$A$3000,G$4,Consolidated!$N$2:$N$3000,$A43,Consolidated!$S$2:$S$3000,$A43,Consolidated!$E$2:$E$3000,"&lt;&gt;1")</f>
        <v>9</v>
      </c>
      <c r="H43" s="88">
        <f>COUNTIFS(Consolidated!$A$2:$A$3000,H$4,Consolidated!$N$2:$N$3000,$A43,Consolidated!$E$2:$E$3000,"&lt;&gt;1")+COUNTIFS(Consolidated!$A$2:$A$3000,H$4,Consolidated!$S$2:$S$3000,$A43,Consolidated!$E$2:$E$3000,"&lt;&gt;1")-COUNTIFS(Consolidated!$A$2:$A$3000,H$4,Consolidated!$N$2:$N$3000,$A43,Consolidated!$S$2:$S$3000,$A43,Consolidated!$E$2:$E$3000,"&lt;&gt;1")</f>
        <v>9</v>
      </c>
      <c r="I43" s="88">
        <f>COUNTIFS(Consolidated!$A$2:$A$3000,I$4,Consolidated!$N$2:$N$3000,$A43,Consolidated!$E$2:$E$3000,"&lt;&gt;1")+COUNTIFS(Consolidated!$A$2:$A$3000,I$4,Consolidated!$S$2:$S$3000,$A43,Consolidated!$E$2:$E$3000,"&lt;&gt;1")-COUNTIFS(Consolidated!$A$2:$A$3000,I$4,Consolidated!$N$2:$N$3000,$A43,Consolidated!$S$2:$S$3000,$A43,Consolidated!$E$2:$E$3000,"&lt;&gt;1")</f>
        <v>0</v>
      </c>
      <c r="J43" s="87" t="str">
        <f t="shared" si="5"/>
        <v>Chưa đủ – còn 18 dây</v>
      </c>
    </row>
    <row r="44" spans="1:10">
      <c r="A44" s="87" t="s">
        <v>1606</v>
      </c>
      <c r="B44" s="87" t="s">
        <v>10738</v>
      </c>
      <c r="C44" s="88">
        <f>COUNTIFS(Consolidated!$N$2:$N$3000,$A44)+COUNTIFS(Consolidated!$S$2:$S$3000,$A44)-COUNTIFS(Consolidated!$N$2:$N$3000,$A44,Consolidated!$S$2:$S$3000,$A44)</f>
        <v>5</v>
      </c>
      <c r="D44" s="88">
        <f>COUNTIFS(Consolidated!$N$2:$N$3000,$A44,Consolidated!$E$2:$E$3000,1)+COUNTIFS(Consolidated!$S$2:$S$3000,$A44,Consolidated!$E$2:$E$3000,1)-COUNTIFS(Consolidated!$N$2:$N$3000,$A44,Consolidated!$S$2:$S$3000,$A44,Consolidated!$E$2:$E$3000,1)</f>
        <v>5</v>
      </c>
      <c r="E44" s="88">
        <f t="shared" si="3"/>
        <v>0</v>
      </c>
      <c r="F44" s="89">
        <f t="shared" si="4"/>
        <v>1</v>
      </c>
      <c r="G44" s="88">
        <f>COUNTIFS(Consolidated!$A$2:$A$3000,G$4,Consolidated!$N$2:$N$3000,$A44,Consolidated!$E$2:$E$3000,"&lt;&gt;1")+COUNTIFS(Consolidated!$A$2:$A$3000,G$4,Consolidated!$S$2:$S$3000,$A44,Consolidated!$E$2:$E$3000,"&lt;&gt;1")-COUNTIFS(Consolidated!$A$2:$A$3000,G$4,Consolidated!$N$2:$N$3000,$A44,Consolidated!$S$2:$S$3000,$A44,Consolidated!$E$2:$E$3000,"&lt;&gt;1")</f>
        <v>0</v>
      </c>
      <c r="H44" s="88">
        <f>COUNTIFS(Consolidated!$A$2:$A$3000,H$4,Consolidated!$N$2:$N$3000,$A44,Consolidated!$E$2:$E$3000,"&lt;&gt;1")+COUNTIFS(Consolidated!$A$2:$A$3000,H$4,Consolidated!$S$2:$S$3000,$A44,Consolidated!$E$2:$E$3000,"&lt;&gt;1")-COUNTIFS(Consolidated!$A$2:$A$3000,H$4,Consolidated!$N$2:$N$3000,$A44,Consolidated!$S$2:$S$3000,$A44,Consolidated!$E$2:$E$3000,"&lt;&gt;1")</f>
        <v>0</v>
      </c>
      <c r="I44" s="88">
        <f>COUNTIFS(Consolidated!$A$2:$A$3000,I$4,Consolidated!$N$2:$N$3000,$A44,Consolidated!$E$2:$E$3000,"&lt;&gt;1")+COUNTIFS(Consolidated!$A$2:$A$3000,I$4,Consolidated!$S$2:$S$3000,$A44,Consolidated!$E$2:$E$3000,"&lt;&gt;1")-COUNTIFS(Consolidated!$A$2:$A$3000,I$4,Consolidated!$N$2:$N$3000,$A44,Consolidated!$S$2:$S$3000,$A44,Consolidated!$E$2:$E$3000,"&lt;&gt;1")</f>
        <v>0</v>
      </c>
      <c r="J44" s="87" t="str">
        <f t="shared" si="5"/>
        <v>Đủ dây</v>
      </c>
    </row>
    <row r="45" spans="1:10">
      <c r="A45" s="87" t="s">
        <v>2019</v>
      </c>
      <c r="B45" s="87" t="s">
        <v>10739</v>
      </c>
      <c r="C45" s="88">
        <f>COUNTIFS(Consolidated!$N$2:$N$3000,$A45)+COUNTIFS(Consolidated!$S$2:$S$3000,$A45)-COUNTIFS(Consolidated!$N$2:$N$3000,$A45,Consolidated!$S$2:$S$3000,$A45)</f>
        <v>38</v>
      </c>
      <c r="D45" s="88">
        <f>COUNTIFS(Consolidated!$N$2:$N$3000,$A45,Consolidated!$E$2:$E$3000,1)+COUNTIFS(Consolidated!$S$2:$S$3000,$A45,Consolidated!$E$2:$E$3000,1)-COUNTIFS(Consolidated!$N$2:$N$3000,$A45,Consolidated!$S$2:$S$3000,$A45,Consolidated!$E$2:$E$3000,1)</f>
        <v>35</v>
      </c>
      <c r="E45" s="88">
        <f t="shared" si="3"/>
        <v>3</v>
      </c>
      <c r="F45" s="89">
        <f t="shared" si="4"/>
        <v>0.92105263157894735</v>
      </c>
      <c r="G45" s="88">
        <f>COUNTIFS(Consolidated!$A$2:$A$3000,G$4,Consolidated!$N$2:$N$3000,$A45,Consolidated!$E$2:$E$3000,"&lt;&gt;1")+COUNTIFS(Consolidated!$A$2:$A$3000,G$4,Consolidated!$S$2:$S$3000,$A45,Consolidated!$E$2:$E$3000,"&lt;&gt;1")-COUNTIFS(Consolidated!$A$2:$A$3000,G$4,Consolidated!$N$2:$N$3000,$A45,Consolidated!$S$2:$S$3000,$A45,Consolidated!$E$2:$E$3000,"&lt;&gt;1")</f>
        <v>3</v>
      </c>
      <c r="H45" s="88">
        <f>COUNTIFS(Consolidated!$A$2:$A$3000,H$4,Consolidated!$N$2:$N$3000,$A45,Consolidated!$E$2:$E$3000,"&lt;&gt;1")+COUNTIFS(Consolidated!$A$2:$A$3000,H$4,Consolidated!$S$2:$S$3000,$A45,Consolidated!$E$2:$E$3000,"&lt;&gt;1")-COUNTIFS(Consolidated!$A$2:$A$3000,H$4,Consolidated!$N$2:$N$3000,$A45,Consolidated!$S$2:$S$3000,$A45,Consolidated!$E$2:$E$3000,"&lt;&gt;1")</f>
        <v>0</v>
      </c>
      <c r="I45" s="88">
        <f>COUNTIFS(Consolidated!$A$2:$A$3000,I$4,Consolidated!$N$2:$N$3000,$A45,Consolidated!$E$2:$E$3000,"&lt;&gt;1")+COUNTIFS(Consolidated!$A$2:$A$3000,I$4,Consolidated!$S$2:$S$3000,$A45,Consolidated!$E$2:$E$3000,"&lt;&gt;1")-COUNTIFS(Consolidated!$A$2:$A$3000,I$4,Consolidated!$N$2:$N$3000,$A45,Consolidated!$S$2:$S$3000,$A45,Consolidated!$E$2:$E$3000,"&lt;&gt;1")</f>
        <v>0</v>
      </c>
      <c r="J45" s="87" t="str">
        <f t="shared" si="5"/>
        <v>Chưa đủ – còn 3 dây</v>
      </c>
    </row>
    <row r="46" spans="1:10">
      <c r="A46" s="87" t="s">
        <v>2527</v>
      </c>
      <c r="B46" s="87" t="s">
        <v>10740</v>
      </c>
      <c r="C46" s="88">
        <f>COUNTIFS(Consolidated!$N$2:$N$3000,$A46)+COUNTIFS(Consolidated!$S$2:$S$3000,$A46)-COUNTIFS(Consolidated!$N$2:$N$3000,$A46,Consolidated!$S$2:$S$3000,$A46)</f>
        <v>6</v>
      </c>
      <c r="D46" s="88">
        <f>COUNTIFS(Consolidated!$N$2:$N$3000,$A46,Consolidated!$E$2:$E$3000,1)+COUNTIFS(Consolidated!$S$2:$S$3000,$A46,Consolidated!$E$2:$E$3000,1)-COUNTIFS(Consolidated!$N$2:$N$3000,$A46,Consolidated!$S$2:$S$3000,$A46,Consolidated!$E$2:$E$3000,1)</f>
        <v>5</v>
      </c>
      <c r="E46" s="88">
        <f t="shared" si="3"/>
        <v>1</v>
      </c>
      <c r="F46" s="89">
        <f t="shared" si="4"/>
        <v>0.83333333333333337</v>
      </c>
      <c r="G46" s="88">
        <f>COUNTIFS(Consolidated!$A$2:$A$3000,G$4,Consolidated!$N$2:$N$3000,$A46,Consolidated!$E$2:$E$3000,"&lt;&gt;1")+COUNTIFS(Consolidated!$A$2:$A$3000,G$4,Consolidated!$S$2:$S$3000,$A46,Consolidated!$E$2:$E$3000,"&lt;&gt;1")-COUNTIFS(Consolidated!$A$2:$A$3000,G$4,Consolidated!$N$2:$N$3000,$A46,Consolidated!$S$2:$S$3000,$A46,Consolidated!$E$2:$E$3000,"&lt;&gt;1")</f>
        <v>1</v>
      </c>
      <c r="H46" s="88">
        <f>COUNTIFS(Consolidated!$A$2:$A$3000,H$4,Consolidated!$N$2:$N$3000,$A46,Consolidated!$E$2:$E$3000,"&lt;&gt;1")+COUNTIFS(Consolidated!$A$2:$A$3000,H$4,Consolidated!$S$2:$S$3000,$A46,Consolidated!$E$2:$E$3000,"&lt;&gt;1")-COUNTIFS(Consolidated!$A$2:$A$3000,H$4,Consolidated!$N$2:$N$3000,$A46,Consolidated!$S$2:$S$3000,$A46,Consolidated!$E$2:$E$3000,"&lt;&gt;1")</f>
        <v>0</v>
      </c>
      <c r="I46" s="88">
        <f>COUNTIFS(Consolidated!$A$2:$A$3000,I$4,Consolidated!$N$2:$N$3000,$A46,Consolidated!$E$2:$E$3000,"&lt;&gt;1")+COUNTIFS(Consolidated!$A$2:$A$3000,I$4,Consolidated!$S$2:$S$3000,$A46,Consolidated!$E$2:$E$3000,"&lt;&gt;1")-COUNTIFS(Consolidated!$A$2:$A$3000,I$4,Consolidated!$N$2:$N$3000,$A46,Consolidated!$S$2:$S$3000,$A46,Consolidated!$E$2:$E$3000,"&lt;&gt;1")</f>
        <v>0</v>
      </c>
      <c r="J46" s="87" t="str">
        <f t="shared" si="5"/>
        <v>Chưa đủ – còn 1 dây</v>
      </c>
    </row>
    <row r="47" spans="1:10">
      <c r="A47" s="87" t="s">
        <v>1813</v>
      </c>
      <c r="B47" s="87" t="s">
        <v>10741</v>
      </c>
      <c r="C47" s="88">
        <f>COUNTIFS(Consolidated!$N$2:$N$3000,$A47)+COUNTIFS(Consolidated!$S$2:$S$3000,$A47)-COUNTIFS(Consolidated!$N$2:$N$3000,$A47,Consolidated!$S$2:$S$3000,$A47)</f>
        <v>8</v>
      </c>
      <c r="D47" s="88">
        <f>COUNTIFS(Consolidated!$N$2:$N$3000,$A47,Consolidated!$E$2:$E$3000,1)+COUNTIFS(Consolidated!$S$2:$S$3000,$A47,Consolidated!$E$2:$E$3000,1)-COUNTIFS(Consolidated!$N$2:$N$3000,$A47,Consolidated!$S$2:$S$3000,$A47,Consolidated!$E$2:$E$3000,1)</f>
        <v>8</v>
      </c>
      <c r="E47" s="88">
        <f t="shared" si="3"/>
        <v>0</v>
      </c>
      <c r="F47" s="89">
        <f t="shared" si="4"/>
        <v>1</v>
      </c>
      <c r="G47" s="88">
        <f>COUNTIFS(Consolidated!$A$2:$A$3000,G$4,Consolidated!$N$2:$N$3000,$A47,Consolidated!$E$2:$E$3000,"&lt;&gt;1")+COUNTIFS(Consolidated!$A$2:$A$3000,G$4,Consolidated!$S$2:$S$3000,$A47,Consolidated!$E$2:$E$3000,"&lt;&gt;1")-COUNTIFS(Consolidated!$A$2:$A$3000,G$4,Consolidated!$N$2:$N$3000,$A47,Consolidated!$S$2:$S$3000,$A47,Consolidated!$E$2:$E$3000,"&lt;&gt;1")</f>
        <v>0</v>
      </c>
      <c r="H47" s="88">
        <f>COUNTIFS(Consolidated!$A$2:$A$3000,H$4,Consolidated!$N$2:$N$3000,$A47,Consolidated!$E$2:$E$3000,"&lt;&gt;1")+COUNTIFS(Consolidated!$A$2:$A$3000,H$4,Consolidated!$S$2:$S$3000,$A47,Consolidated!$E$2:$E$3000,"&lt;&gt;1")-COUNTIFS(Consolidated!$A$2:$A$3000,H$4,Consolidated!$N$2:$N$3000,$A47,Consolidated!$S$2:$S$3000,$A47,Consolidated!$E$2:$E$3000,"&lt;&gt;1")</f>
        <v>0</v>
      </c>
      <c r="I47" s="88">
        <f>COUNTIFS(Consolidated!$A$2:$A$3000,I$4,Consolidated!$N$2:$N$3000,$A47,Consolidated!$E$2:$E$3000,"&lt;&gt;1")+COUNTIFS(Consolidated!$A$2:$A$3000,I$4,Consolidated!$S$2:$S$3000,$A47,Consolidated!$E$2:$E$3000,"&lt;&gt;1")-COUNTIFS(Consolidated!$A$2:$A$3000,I$4,Consolidated!$N$2:$N$3000,$A47,Consolidated!$S$2:$S$3000,$A47,Consolidated!$E$2:$E$3000,"&lt;&gt;1")</f>
        <v>0</v>
      </c>
      <c r="J47" s="87" t="str">
        <f t="shared" si="5"/>
        <v>Đủ dây</v>
      </c>
    </row>
    <row r="48" spans="1:10">
      <c r="A48" s="87" t="s">
        <v>135</v>
      </c>
      <c r="B48" s="87" t="s">
        <v>10742</v>
      </c>
      <c r="C48" s="88">
        <f>COUNTIFS(Consolidated!$N$2:$N$3000,$A48)+COUNTIFS(Consolidated!$S$2:$S$3000,$A48)-COUNTIFS(Consolidated!$N$2:$N$3000,$A48,Consolidated!$S$2:$S$3000,$A48)</f>
        <v>38</v>
      </c>
      <c r="D48" s="88">
        <f>COUNTIFS(Consolidated!$N$2:$N$3000,$A48,Consolidated!$E$2:$E$3000,1)+COUNTIFS(Consolidated!$S$2:$S$3000,$A48,Consolidated!$E$2:$E$3000,1)-COUNTIFS(Consolidated!$N$2:$N$3000,$A48,Consolidated!$S$2:$S$3000,$A48,Consolidated!$E$2:$E$3000,1)</f>
        <v>37</v>
      </c>
      <c r="E48" s="88">
        <f t="shared" si="3"/>
        <v>1</v>
      </c>
      <c r="F48" s="89">
        <f t="shared" si="4"/>
        <v>0.97368421052631582</v>
      </c>
      <c r="G48" s="88">
        <f>COUNTIFS(Consolidated!$A$2:$A$3000,G$4,Consolidated!$N$2:$N$3000,$A48,Consolidated!$E$2:$E$3000,"&lt;&gt;1")+COUNTIFS(Consolidated!$A$2:$A$3000,G$4,Consolidated!$S$2:$S$3000,$A48,Consolidated!$E$2:$E$3000,"&lt;&gt;1")-COUNTIFS(Consolidated!$A$2:$A$3000,G$4,Consolidated!$N$2:$N$3000,$A48,Consolidated!$S$2:$S$3000,$A48,Consolidated!$E$2:$E$3000,"&lt;&gt;1")</f>
        <v>0</v>
      </c>
      <c r="H48" s="88">
        <f>COUNTIFS(Consolidated!$A$2:$A$3000,H$4,Consolidated!$N$2:$N$3000,$A48,Consolidated!$E$2:$E$3000,"&lt;&gt;1")+COUNTIFS(Consolidated!$A$2:$A$3000,H$4,Consolidated!$S$2:$S$3000,$A48,Consolidated!$E$2:$E$3000,"&lt;&gt;1")-COUNTIFS(Consolidated!$A$2:$A$3000,H$4,Consolidated!$N$2:$N$3000,$A48,Consolidated!$S$2:$S$3000,$A48,Consolidated!$E$2:$E$3000,"&lt;&gt;1")</f>
        <v>1</v>
      </c>
      <c r="I48" s="88">
        <f>COUNTIFS(Consolidated!$A$2:$A$3000,I$4,Consolidated!$N$2:$N$3000,$A48,Consolidated!$E$2:$E$3000,"&lt;&gt;1")+COUNTIFS(Consolidated!$A$2:$A$3000,I$4,Consolidated!$S$2:$S$3000,$A48,Consolidated!$E$2:$E$3000,"&lt;&gt;1")-COUNTIFS(Consolidated!$A$2:$A$3000,I$4,Consolidated!$N$2:$N$3000,$A48,Consolidated!$S$2:$S$3000,$A48,Consolidated!$E$2:$E$3000,"&lt;&gt;1")</f>
        <v>0</v>
      </c>
      <c r="J48" s="87" t="str">
        <f t="shared" si="5"/>
        <v>Chưa đủ – còn 1 dây</v>
      </c>
    </row>
    <row r="49" spans="1:10">
      <c r="A49" s="87" t="s">
        <v>2078</v>
      </c>
      <c r="B49" s="87" t="s">
        <v>10743</v>
      </c>
      <c r="C49" s="88">
        <f>COUNTIFS(Consolidated!$N$2:$N$3000,$A49)+COUNTIFS(Consolidated!$S$2:$S$3000,$A49)-COUNTIFS(Consolidated!$N$2:$N$3000,$A49,Consolidated!$S$2:$S$3000,$A49)</f>
        <v>26</v>
      </c>
      <c r="D49" s="88">
        <f>COUNTIFS(Consolidated!$N$2:$N$3000,$A49,Consolidated!$E$2:$E$3000,1)+COUNTIFS(Consolidated!$S$2:$S$3000,$A49,Consolidated!$E$2:$E$3000,1)-COUNTIFS(Consolidated!$N$2:$N$3000,$A49,Consolidated!$S$2:$S$3000,$A49,Consolidated!$E$2:$E$3000,1)</f>
        <v>25</v>
      </c>
      <c r="E49" s="88">
        <f t="shared" si="3"/>
        <v>1</v>
      </c>
      <c r="F49" s="89">
        <f t="shared" si="4"/>
        <v>0.96153846153846156</v>
      </c>
      <c r="G49" s="88">
        <f>COUNTIFS(Consolidated!$A$2:$A$3000,G$4,Consolidated!$N$2:$N$3000,$A49,Consolidated!$E$2:$E$3000,"&lt;&gt;1")+COUNTIFS(Consolidated!$A$2:$A$3000,G$4,Consolidated!$S$2:$S$3000,$A49,Consolidated!$E$2:$E$3000,"&lt;&gt;1")-COUNTIFS(Consolidated!$A$2:$A$3000,G$4,Consolidated!$N$2:$N$3000,$A49,Consolidated!$S$2:$S$3000,$A49,Consolidated!$E$2:$E$3000,"&lt;&gt;1")</f>
        <v>0</v>
      </c>
      <c r="H49" s="88">
        <f>COUNTIFS(Consolidated!$A$2:$A$3000,H$4,Consolidated!$N$2:$N$3000,$A49,Consolidated!$E$2:$E$3000,"&lt;&gt;1")+COUNTIFS(Consolidated!$A$2:$A$3000,H$4,Consolidated!$S$2:$S$3000,$A49,Consolidated!$E$2:$E$3000,"&lt;&gt;1")-COUNTIFS(Consolidated!$A$2:$A$3000,H$4,Consolidated!$N$2:$N$3000,$A49,Consolidated!$S$2:$S$3000,$A49,Consolidated!$E$2:$E$3000,"&lt;&gt;1")</f>
        <v>1</v>
      </c>
      <c r="I49" s="88">
        <f>COUNTIFS(Consolidated!$A$2:$A$3000,I$4,Consolidated!$N$2:$N$3000,$A49,Consolidated!$E$2:$E$3000,"&lt;&gt;1")+COUNTIFS(Consolidated!$A$2:$A$3000,I$4,Consolidated!$S$2:$S$3000,$A49,Consolidated!$E$2:$E$3000,"&lt;&gt;1")-COUNTIFS(Consolidated!$A$2:$A$3000,I$4,Consolidated!$N$2:$N$3000,$A49,Consolidated!$S$2:$S$3000,$A49,Consolidated!$E$2:$E$3000,"&lt;&gt;1")</f>
        <v>0</v>
      </c>
      <c r="J49" s="87" t="str">
        <f t="shared" si="5"/>
        <v>Chưa đủ – còn 1 dây</v>
      </c>
    </row>
    <row r="50" spans="1:10">
      <c r="A50" s="87" t="s">
        <v>2066</v>
      </c>
      <c r="B50" s="87" t="s">
        <v>10744</v>
      </c>
      <c r="C50" s="88">
        <f>COUNTIFS(Consolidated!$N$2:$N$3000,$A50)+COUNTIFS(Consolidated!$S$2:$S$3000,$A50)-COUNTIFS(Consolidated!$N$2:$N$3000,$A50,Consolidated!$S$2:$S$3000,$A50)</f>
        <v>28</v>
      </c>
      <c r="D50" s="88">
        <f>COUNTIFS(Consolidated!$N$2:$N$3000,$A50,Consolidated!$E$2:$E$3000,1)+COUNTIFS(Consolidated!$S$2:$S$3000,$A50,Consolidated!$E$2:$E$3000,1)-COUNTIFS(Consolidated!$N$2:$N$3000,$A50,Consolidated!$S$2:$S$3000,$A50,Consolidated!$E$2:$E$3000,1)</f>
        <v>27</v>
      </c>
      <c r="E50" s="88">
        <f t="shared" si="3"/>
        <v>1</v>
      </c>
      <c r="F50" s="89">
        <f t="shared" si="4"/>
        <v>0.9642857142857143</v>
      </c>
      <c r="G50" s="88">
        <f>COUNTIFS(Consolidated!$A$2:$A$3000,G$4,Consolidated!$N$2:$N$3000,$A50,Consolidated!$E$2:$E$3000,"&lt;&gt;1")+COUNTIFS(Consolidated!$A$2:$A$3000,G$4,Consolidated!$S$2:$S$3000,$A50,Consolidated!$E$2:$E$3000,"&lt;&gt;1")-COUNTIFS(Consolidated!$A$2:$A$3000,G$4,Consolidated!$N$2:$N$3000,$A50,Consolidated!$S$2:$S$3000,$A50,Consolidated!$E$2:$E$3000,"&lt;&gt;1")</f>
        <v>0</v>
      </c>
      <c r="H50" s="88">
        <f>COUNTIFS(Consolidated!$A$2:$A$3000,H$4,Consolidated!$N$2:$N$3000,$A50,Consolidated!$E$2:$E$3000,"&lt;&gt;1")+COUNTIFS(Consolidated!$A$2:$A$3000,H$4,Consolidated!$S$2:$S$3000,$A50,Consolidated!$E$2:$E$3000,"&lt;&gt;1")-COUNTIFS(Consolidated!$A$2:$A$3000,H$4,Consolidated!$N$2:$N$3000,$A50,Consolidated!$S$2:$S$3000,$A50,Consolidated!$E$2:$E$3000,"&lt;&gt;1")</f>
        <v>1</v>
      </c>
      <c r="I50" s="88">
        <f>COUNTIFS(Consolidated!$A$2:$A$3000,I$4,Consolidated!$N$2:$N$3000,$A50,Consolidated!$E$2:$E$3000,"&lt;&gt;1")+COUNTIFS(Consolidated!$A$2:$A$3000,I$4,Consolidated!$S$2:$S$3000,$A50,Consolidated!$E$2:$E$3000,"&lt;&gt;1")-COUNTIFS(Consolidated!$A$2:$A$3000,I$4,Consolidated!$N$2:$N$3000,$A50,Consolidated!$S$2:$S$3000,$A50,Consolidated!$E$2:$E$3000,"&lt;&gt;1")</f>
        <v>0</v>
      </c>
      <c r="J50" s="87" t="str">
        <f t="shared" si="5"/>
        <v>Chưa đủ – còn 1 dây</v>
      </c>
    </row>
    <row r="51" spans="1:10">
      <c r="A51" s="87" t="s">
        <v>2055</v>
      </c>
      <c r="B51" s="87" t="s">
        <v>10745</v>
      </c>
      <c r="C51" s="88">
        <f>COUNTIFS(Consolidated!$N$2:$N$3000,$A51)+COUNTIFS(Consolidated!$S$2:$S$3000,$A51)-COUNTIFS(Consolidated!$N$2:$N$3000,$A51,Consolidated!$S$2:$S$3000,$A51)</f>
        <v>25</v>
      </c>
      <c r="D51" s="88">
        <f>COUNTIFS(Consolidated!$N$2:$N$3000,$A51,Consolidated!$E$2:$E$3000,1)+COUNTIFS(Consolidated!$S$2:$S$3000,$A51,Consolidated!$E$2:$E$3000,1)-COUNTIFS(Consolidated!$N$2:$N$3000,$A51,Consolidated!$S$2:$S$3000,$A51,Consolidated!$E$2:$E$3000,1)</f>
        <v>20</v>
      </c>
      <c r="E51" s="88">
        <f t="shared" si="3"/>
        <v>5</v>
      </c>
      <c r="F51" s="89">
        <f t="shared" si="4"/>
        <v>0.8</v>
      </c>
      <c r="G51" s="88">
        <f>COUNTIFS(Consolidated!$A$2:$A$3000,G$4,Consolidated!$N$2:$N$3000,$A51,Consolidated!$E$2:$E$3000,"&lt;&gt;1")+COUNTIFS(Consolidated!$A$2:$A$3000,G$4,Consolidated!$S$2:$S$3000,$A51,Consolidated!$E$2:$E$3000,"&lt;&gt;1")-COUNTIFS(Consolidated!$A$2:$A$3000,G$4,Consolidated!$N$2:$N$3000,$A51,Consolidated!$S$2:$S$3000,$A51,Consolidated!$E$2:$E$3000,"&lt;&gt;1")</f>
        <v>4</v>
      </c>
      <c r="H51" s="88">
        <f>COUNTIFS(Consolidated!$A$2:$A$3000,H$4,Consolidated!$N$2:$N$3000,$A51,Consolidated!$E$2:$E$3000,"&lt;&gt;1")+COUNTIFS(Consolidated!$A$2:$A$3000,H$4,Consolidated!$S$2:$S$3000,$A51,Consolidated!$E$2:$E$3000,"&lt;&gt;1")-COUNTIFS(Consolidated!$A$2:$A$3000,H$4,Consolidated!$N$2:$N$3000,$A51,Consolidated!$S$2:$S$3000,$A51,Consolidated!$E$2:$E$3000,"&lt;&gt;1")</f>
        <v>1</v>
      </c>
      <c r="I51" s="88">
        <f>COUNTIFS(Consolidated!$A$2:$A$3000,I$4,Consolidated!$N$2:$N$3000,$A51,Consolidated!$E$2:$E$3000,"&lt;&gt;1")+COUNTIFS(Consolidated!$A$2:$A$3000,I$4,Consolidated!$S$2:$S$3000,$A51,Consolidated!$E$2:$E$3000,"&lt;&gt;1")-COUNTIFS(Consolidated!$A$2:$A$3000,I$4,Consolidated!$N$2:$N$3000,$A51,Consolidated!$S$2:$S$3000,$A51,Consolidated!$E$2:$E$3000,"&lt;&gt;1")</f>
        <v>0</v>
      </c>
      <c r="J51" s="87" t="str">
        <f t="shared" si="5"/>
        <v>Chưa đủ – còn 5 dây</v>
      </c>
    </row>
    <row r="52" spans="1:10">
      <c r="A52" s="87" t="s">
        <v>4913</v>
      </c>
      <c r="B52" s="87" t="s">
        <v>10746</v>
      </c>
      <c r="C52" s="88">
        <f>COUNTIFS(Consolidated!$N$2:$N$3000,$A52)+COUNTIFS(Consolidated!$S$2:$S$3000,$A52)-COUNTIFS(Consolidated!$N$2:$N$3000,$A52,Consolidated!$S$2:$S$3000,$A52)</f>
        <v>6</v>
      </c>
      <c r="D52" s="88">
        <f>COUNTIFS(Consolidated!$N$2:$N$3000,$A52,Consolidated!$E$2:$E$3000,1)+COUNTIFS(Consolidated!$S$2:$S$3000,$A52,Consolidated!$E$2:$E$3000,1)-COUNTIFS(Consolidated!$N$2:$N$3000,$A52,Consolidated!$S$2:$S$3000,$A52,Consolidated!$E$2:$E$3000,1)</f>
        <v>6</v>
      </c>
      <c r="E52" s="88">
        <f t="shared" si="3"/>
        <v>0</v>
      </c>
      <c r="F52" s="89">
        <f t="shared" si="4"/>
        <v>1</v>
      </c>
      <c r="G52" s="88">
        <f>COUNTIFS(Consolidated!$A$2:$A$3000,G$4,Consolidated!$N$2:$N$3000,$A52,Consolidated!$E$2:$E$3000,"&lt;&gt;1")+COUNTIFS(Consolidated!$A$2:$A$3000,G$4,Consolidated!$S$2:$S$3000,$A52,Consolidated!$E$2:$E$3000,"&lt;&gt;1")-COUNTIFS(Consolidated!$A$2:$A$3000,G$4,Consolidated!$N$2:$N$3000,$A52,Consolidated!$S$2:$S$3000,$A52,Consolidated!$E$2:$E$3000,"&lt;&gt;1")</f>
        <v>0</v>
      </c>
      <c r="H52" s="88">
        <f>COUNTIFS(Consolidated!$A$2:$A$3000,H$4,Consolidated!$N$2:$N$3000,$A52,Consolidated!$E$2:$E$3000,"&lt;&gt;1")+COUNTIFS(Consolidated!$A$2:$A$3000,H$4,Consolidated!$S$2:$S$3000,$A52,Consolidated!$E$2:$E$3000,"&lt;&gt;1")-COUNTIFS(Consolidated!$A$2:$A$3000,H$4,Consolidated!$N$2:$N$3000,$A52,Consolidated!$S$2:$S$3000,$A52,Consolidated!$E$2:$E$3000,"&lt;&gt;1")</f>
        <v>0</v>
      </c>
      <c r="I52" s="88">
        <f>COUNTIFS(Consolidated!$A$2:$A$3000,I$4,Consolidated!$N$2:$N$3000,$A52,Consolidated!$E$2:$E$3000,"&lt;&gt;1")+COUNTIFS(Consolidated!$A$2:$A$3000,I$4,Consolidated!$S$2:$S$3000,$A52,Consolidated!$E$2:$E$3000,"&lt;&gt;1")-COUNTIFS(Consolidated!$A$2:$A$3000,I$4,Consolidated!$N$2:$N$3000,$A52,Consolidated!$S$2:$S$3000,$A52,Consolidated!$E$2:$E$3000,"&lt;&gt;1")</f>
        <v>0</v>
      </c>
      <c r="J52" s="87" t="str">
        <f t="shared" si="5"/>
        <v>Đủ dây</v>
      </c>
    </row>
    <row r="53" spans="1:10">
      <c r="A53" s="87" t="s">
        <v>4697</v>
      </c>
      <c r="B53" s="87" t="s">
        <v>10747</v>
      </c>
      <c r="C53" s="88">
        <f>COUNTIFS(Consolidated!$N$2:$N$3000,$A53)+COUNTIFS(Consolidated!$S$2:$S$3000,$A53)-COUNTIFS(Consolidated!$N$2:$N$3000,$A53,Consolidated!$S$2:$S$3000,$A53)</f>
        <v>6</v>
      </c>
      <c r="D53" s="88">
        <f>COUNTIFS(Consolidated!$N$2:$N$3000,$A53,Consolidated!$E$2:$E$3000,1)+COUNTIFS(Consolidated!$S$2:$S$3000,$A53,Consolidated!$E$2:$E$3000,1)-COUNTIFS(Consolidated!$N$2:$N$3000,$A53,Consolidated!$S$2:$S$3000,$A53,Consolidated!$E$2:$E$3000,1)</f>
        <v>6</v>
      </c>
      <c r="E53" s="88">
        <f t="shared" si="3"/>
        <v>0</v>
      </c>
      <c r="F53" s="89">
        <f t="shared" si="4"/>
        <v>1</v>
      </c>
      <c r="G53" s="88">
        <f>COUNTIFS(Consolidated!$A$2:$A$3000,G$4,Consolidated!$N$2:$N$3000,$A53,Consolidated!$E$2:$E$3000,"&lt;&gt;1")+COUNTIFS(Consolidated!$A$2:$A$3000,G$4,Consolidated!$S$2:$S$3000,$A53,Consolidated!$E$2:$E$3000,"&lt;&gt;1")-COUNTIFS(Consolidated!$A$2:$A$3000,G$4,Consolidated!$N$2:$N$3000,$A53,Consolidated!$S$2:$S$3000,$A53,Consolidated!$E$2:$E$3000,"&lt;&gt;1")</f>
        <v>0</v>
      </c>
      <c r="H53" s="88">
        <f>COUNTIFS(Consolidated!$A$2:$A$3000,H$4,Consolidated!$N$2:$N$3000,$A53,Consolidated!$E$2:$E$3000,"&lt;&gt;1")+COUNTIFS(Consolidated!$A$2:$A$3000,H$4,Consolidated!$S$2:$S$3000,$A53,Consolidated!$E$2:$E$3000,"&lt;&gt;1")-COUNTIFS(Consolidated!$A$2:$A$3000,H$4,Consolidated!$N$2:$N$3000,$A53,Consolidated!$S$2:$S$3000,$A53,Consolidated!$E$2:$E$3000,"&lt;&gt;1")</f>
        <v>0</v>
      </c>
      <c r="I53" s="88">
        <f>COUNTIFS(Consolidated!$A$2:$A$3000,I$4,Consolidated!$N$2:$N$3000,$A53,Consolidated!$E$2:$E$3000,"&lt;&gt;1")+COUNTIFS(Consolidated!$A$2:$A$3000,I$4,Consolidated!$S$2:$S$3000,$A53,Consolidated!$E$2:$E$3000,"&lt;&gt;1")-COUNTIFS(Consolidated!$A$2:$A$3000,I$4,Consolidated!$N$2:$N$3000,$A53,Consolidated!$S$2:$S$3000,$A53,Consolidated!$E$2:$E$3000,"&lt;&gt;1")</f>
        <v>0</v>
      </c>
      <c r="J53" s="87" t="str">
        <f t="shared" si="5"/>
        <v>Đủ dây</v>
      </c>
    </row>
    <row r="54" spans="1:10">
      <c r="A54" s="87" t="s">
        <v>975</v>
      </c>
      <c r="B54" s="87" t="s">
        <v>10748</v>
      </c>
      <c r="C54" s="88">
        <f>COUNTIFS(Consolidated!$N$2:$N$3000,$A54)+COUNTIFS(Consolidated!$S$2:$S$3000,$A54)-COUNTIFS(Consolidated!$N$2:$N$3000,$A54,Consolidated!$S$2:$S$3000,$A54)</f>
        <v>39</v>
      </c>
      <c r="D54" s="88">
        <f>COUNTIFS(Consolidated!$N$2:$N$3000,$A54,Consolidated!$E$2:$E$3000,1)+COUNTIFS(Consolidated!$S$2:$S$3000,$A54,Consolidated!$E$2:$E$3000,1)-COUNTIFS(Consolidated!$N$2:$N$3000,$A54,Consolidated!$S$2:$S$3000,$A54,Consolidated!$E$2:$E$3000,1)</f>
        <v>36</v>
      </c>
      <c r="E54" s="88">
        <f t="shared" si="3"/>
        <v>3</v>
      </c>
      <c r="F54" s="89">
        <f t="shared" si="4"/>
        <v>0.92307692307692313</v>
      </c>
      <c r="G54" s="88">
        <f>COUNTIFS(Consolidated!$A$2:$A$3000,G$4,Consolidated!$N$2:$N$3000,$A54,Consolidated!$E$2:$E$3000,"&lt;&gt;1")+COUNTIFS(Consolidated!$A$2:$A$3000,G$4,Consolidated!$S$2:$S$3000,$A54,Consolidated!$E$2:$E$3000,"&lt;&gt;1")-COUNTIFS(Consolidated!$A$2:$A$3000,G$4,Consolidated!$N$2:$N$3000,$A54,Consolidated!$S$2:$S$3000,$A54,Consolidated!$E$2:$E$3000,"&lt;&gt;1")</f>
        <v>2</v>
      </c>
      <c r="H54" s="88">
        <f>COUNTIFS(Consolidated!$A$2:$A$3000,H$4,Consolidated!$N$2:$N$3000,$A54,Consolidated!$E$2:$E$3000,"&lt;&gt;1")+COUNTIFS(Consolidated!$A$2:$A$3000,H$4,Consolidated!$S$2:$S$3000,$A54,Consolidated!$E$2:$E$3000,"&lt;&gt;1")-COUNTIFS(Consolidated!$A$2:$A$3000,H$4,Consolidated!$N$2:$N$3000,$A54,Consolidated!$S$2:$S$3000,$A54,Consolidated!$E$2:$E$3000,"&lt;&gt;1")</f>
        <v>1</v>
      </c>
      <c r="I54" s="88">
        <f>COUNTIFS(Consolidated!$A$2:$A$3000,I$4,Consolidated!$N$2:$N$3000,$A54,Consolidated!$E$2:$E$3000,"&lt;&gt;1")+COUNTIFS(Consolidated!$A$2:$A$3000,I$4,Consolidated!$S$2:$S$3000,$A54,Consolidated!$E$2:$E$3000,"&lt;&gt;1")-COUNTIFS(Consolidated!$A$2:$A$3000,I$4,Consolidated!$N$2:$N$3000,$A54,Consolidated!$S$2:$S$3000,$A54,Consolidated!$E$2:$E$3000,"&lt;&gt;1")</f>
        <v>0</v>
      </c>
      <c r="J54" s="87" t="str">
        <f t="shared" si="5"/>
        <v>Chưa đủ – còn 3 dây</v>
      </c>
    </row>
    <row r="55" spans="1:10">
      <c r="A55" s="87" t="s">
        <v>1996</v>
      </c>
      <c r="B55" s="87" t="s">
        <v>10749</v>
      </c>
      <c r="C55" s="88">
        <f>COUNTIFS(Consolidated!$N$2:$N$3000,$A55)+COUNTIFS(Consolidated!$S$2:$S$3000,$A55)-COUNTIFS(Consolidated!$N$2:$N$3000,$A55,Consolidated!$S$2:$S$3000,$A55)</f>
        <v>30</v>
      </c>
      <c r="D55" s="88">
        <f>COUNTIFS(Consolidated!$N$2:$N$3000,$A55,Consolidated!$E$2:$E$3000,1)+COUNTIFS(Consolidated!$S$2:$S$3000,$A55,Consolidated!$E$2:$E$3000,1)-COUNTIFS(Consolidated!$N$2:$N$3000,$A55,Consolidated!$S$2:$S$3000,$A55,Consolidated!$E$2:$E$3000,1)</f>
        <v>29</v>
      </c>
      <c r="E55" s="88">
        <f t="shared" si="3"/>
        <v>1</v>
      </c>
      <c r="F55" s="89">
        <f t="shared" si="4"/>
        <v>0.96666666666666667</v>
      </c>
      <c r="G55" s="88">
        <f>COUNTIFS(Consolidated!$A$2:$A$3000,G$4,Consolidated!$N$2:$N$3000,$A55,Consolidated!$E$2:$E$3000,"&lt;&gt;1")+COUNTIFS(Consolidated!$A$2:$A$3000,G$4,Consolidated!$S$2:$S$3000,$A55,Consolidated!$E$2:$E$3000,"&lt;&gt;1")-COUNTIFS(Consolidated!$A$2:$A$3000,G$4,Consolidated!$N$2:$N$3000,$A55,Consolidated!$S$2:$S$3000,$A55,Consolidated!$E$2:$E$3000,"&lt;&gt;1")</f>
        <v>0</v>
      </c>
      <c r="H55" s="88">
        <f>COUNTIFS(Consolidated!$A$2:$A$3000,H$4,Consolidated!$N$2:$N$3000,$A55,Consolidated!$E$2:$E$3000,"&lt;&gt;1")+COUNTIFS(Consolidated!$A$2:$A$3000,H$4,Consolidated!$S$2:$S$3000,$A55,Consolidated!$E$2:$E$3000,"&lt;&gt;1")-COUNTIFS(Consolidated!$A$2:$A$3000,H$4,Consolidated!$N$2:$N$3000,$A55,Consolidated!$S$2:$S$3000,$A55,Consolidated!$E$2:$E$3000,"&lt;&gt;1")</f>
        <v>1</v>
      </c>
      <c r="I55" s="88">
        <f>COUNTIFS(Consolidated!$A$2:$A$3000,I$4,Consolidated!$N$2:$N$3000,$A55,Consolidated!$E$2:$E$3000,"&lt;&gt;1")+COUNTIFS(Consolidated!$A$2:$A$3000,I$4,Consolidated!$S$2:$S$3000,$A55,Consolidated!$E$2:$E$3000,"&lt;&gt;1")-COUNTIFS(Consolidated!$A$2:$A$3000,I$4,Consolidated!$N$2:$N$3000,$A55,Consolidated!$S$2:$S$3000,$A55,Consolidated!$E$2:$E$3000,"&lt;&gt;1")</f>
        <v>0</v>
      </c>
      <c r="J55" s="87" t="str">
        <f t="shared" si="5"/>
        <v>Chưa đủ – còn 1 dây</v>
      </c>
    </row>
    <row r="56" spans="1:10">
      <c r="A56" s="87" t="s">
        <v>2007</v>
      </c>
      <c r="B56" s="87" t="s">
        <v>10750</v>
      </c>
      <c r="C56" s="88">
        <f>COUNTIFS(Consolidated!$N$2:$N$3000,$A56)+COUNTIFS(Consolidated!$S$2:$S$3000,$A56)-COUNTIFS(Consolidated!$N$2:$N$3000,$A56,Consolidated!$S$2:$S$3000,$A56)</f>
        <v>32</v>
      </c>
      <c r="D56" s="88">
        <f>COUNTIFS(Consolidated!$N$2:$N$3000,$A56,Consolidated!$E$2:$E$3000,1)+COUNTIFS(Consolidated!$S$2:$S$3000,$A56,Consolidated!$E$2:$E$3000,1)-COUNTIFS(Consolidated!$N$2:$N$3000,$A56,Consolidated!$S$2:$S$3000,$A56,Consolidated!$E$2:$E$3000,1)</f>
        <v>31</v>
      </c>
      <c r="E56" s="88">
        <f t="shared" si="3"/>
        <v>1</v>
      </c>
      <c r="F56" s="89">
        <f t="shared" si="4"/>
        <v>0.96875</v>
      </c>
      <c r="G56" s="88">
        <f>COUNTIFS(Consolidated!$A$2:$A$3000,G$4,Consolidated!$N$2:$N$3000,$A56,Consolidated!$E$2:$E$3000,"&lt;&gt;1")+COUNTIFS(Consolidated!$A$2:$A$3000,G$4,Consolidated!$S$2:$S$3000,$A56,Consolidated!$E$2:$E$3000,"&lt;&gt;1")-COUNTIFS(Consolidated!$A$2:$A$3000,G$4,Consolidated!$N$2:$N$3000,$A56,Consolidated!$S$2:$S$3000,$A56,Consolidated!$E$2:$E$3000,"&lt;&gt;1")</f>
        <v>0</v>
      </c>
      <c r="H56" s="88">
        <f>COUNTIFS(Consolidated!$A$2:$A$3000,H$4,Consolidated!$N$2:$N$3000,$A56,Consolidated!$E$2:$E$3000,"&lt;&gt;1")+COUNTIFS(Consolidated!$A$2:$A$3000,H$4,Consolidated!$S$2:$S$3000,$A56,Consolidated!$E$2:$E$3000,"&lt;&gt;1")-COUNTIFS(Consolidated!$A$2:$A$3000,H$4,Consolidated!$N$2:$N$3000,$A56,Consolidated!$S$2:$S$3000,$A56,Consolidated!$E$2:$E$3000,"&lt;&gt;1")</f>
        <v>1</v>
      </c>
      <c r="I56" s="88">
        <f>COUNTIFS(Consolidated!$A$2:$A$3000,I$4,Consolidated!$N$2:$N$3000,$A56,Consolidated!$E$2:$E$3000,"&lt;&gt;1")+COUNTIFS(Consolidated!$A$2:$A$3000,I$4,Consolidated!$S$2:$S$3000,$A56,Consolidated!$E$2:$E$3000,"&lt;&gt;1")-COUNTIFS(Consolidated!$A$2:$A$3000,I$4,Consolidated!$N$2:$N$3000,$A56,Consolidated!$S$2:$S$3000,$A56,Consolidated!$E$2:$E$3000,"&lt;&gt;1")</f>
        <v>0</v>
      </c>
      <c r="J56" s="87" t="str">
        <f t="shared" si="5"/>
        <v>Chưa đủ – còn 1 dây</v>
      </c>
    </row>
    <row r="57" spans="1:10">
      <c r="A57" s="87" t="s">
        <v>2043</v>
      </c>
      <c r="B57" s="87" t="s">
        <v>10751</v>
      </c>
      <c r="C57" s="88">
        <f>COUNTIFS(Consolidated!$N$2:$N$3000,$A57)+COUNTIFS(Consolidated!$S$2:$S$3000,$A57)-COUNTIFS(Consolidated!$N$2:$N$3000,$A57,Consolidated!$S$2:$S$3000,$A57)</f>
        <v>21</v>
      </c>
      <c r="D57" s="88">
        <f>COUNTIFS(Consolidated!$N$2:$N$3000,$A57,Consolidated!$E$2:$E$3000,1)+COUNTIFS(Consolidated!$S$2:$S$3000,$A57,Consolidated!$E$2:$E$3000,1)-COUNTIFS(Consolidated!$N$2:$N$3000,$A57,Consolidated!$S$2:$S$3000,$A57,Consolidated!$E$2:$E$3000,1)</f>
        <v>19</v>
      </c>
      <c r="E57" s="88">
        <f t="shared" si="3"/>
        <v>2</v>
      </c>
      <c r="F57" s="89">
        <f t="shared" si="4"/>
        <v>0.90476190476190477</v>
      </c>
      <c r="G57" s="88">
        <f>COUNTIFS(Consolidated!$A$2:$A$3000,G$4,Consolidated!$N$2:$N$3000,$A57,Consolidated!$E$2:$E$3000,"&lt;&gt;1")+COUNTIFS(Consolidated!$A$2:$A$3000,G$4,Consolidated!$S$2:$S$3000,$A57,Consolidated!$E$2:$E$3000,"&lt;&gt;1")-COUNTIFS(Consolidated!$A$2:$A$3000,G$4,Consolidated!$N$2:$N$3000,$A57,Consolidated!$S$2:$S$3000,$A57,Consolidated!$E$2:$E$3000,"&lt;&gt;1")</f>
        <v>1</v>
      </c>
      <c r="H57" s="88">
        <f>COUNTIFS(Consolidated!$A$2:$A$3000,H$4,Consolidated!$N$2:$N$3000,$A57,Consolidated!$E$2:$E$3000,"&lt;&gt;1")+COUNTIFS(Consolidated!$A$2:$A$3000,H$4,Consolidated!$S$2:$S$3000,$A57,Consolidated!$E$2:$E$3000,"&lt;&gt;1")-COUNTIFS(Consolidated!$A$2:$A$3000,H$4,Consolidated!$N$2:$N$3000,$A57,Consolidated!$S$2:$S$3000,$A57,Consolidated!$E$2:$E$3000,"&lt;&gt;1")</f>
        <v>1</v>
      </c>
      <c r="I57" s="88">
        <f>COUNTIFS(Consolidated!$A$2:$A$3000,I$4,Consolidated!$N$2:$N$3000,$A57,Consolidated!$E$2:$E$3000,"&lt;&gt;1")+COUNTIFS(Consolidated!$A$2:$A$3000,I$4,Consolidated!$S$2:$S$3000,$A57,Consolidated!$E$2:$E$3000,"&lt;&gt;1")-COUNTIFS(Consolidated!$A$2:$A$3000,I$4,Consolidated!$N$2:$N$3000,$A57,Consolidated!$S$2:$S$3000,$A57,Consolidated!$E$2:$E$3000,"&lt;&gt;1")</f>
        <v>0</v>
      </c>
      <c r="J57" s="87" t="str">
        <f t="shared" si="5"/>
        <v>Chưa đủ – còn 2 dây</v>
      </c>
    </row>
    <row r="58" spans="1:10">
      <c r="A58" s="87" t="s">
        <v>3479</v>
      </c>
      <c r="B58" s="87" t="s">
        <v>10752</v>
      </c>
      <c r="C58" s="88">
        <f>COUNTIFS(Consolidated!$N$2:$N$3000,$A58)+COUNTIFS(Consolidated!$S$2:$S$3000,$A58)-COUNTIFS(Consolidated!$N$2:$N$3000,$A58,Consolidated!$S$2:$S$3000,$A58)</f>
        <v>18</v>
      </c>
      <c r="D58" s="88">
        <f>COUNTIFS(Consolidated!$N$2:$N$3000,$A58,Consolidated!$E$2:$E$3000,1)+COUNTIFS(Consolidated!$S$2:$S$3000,$A58,Consolidated!$E$2:$E$3000,1)-COUNTIFS(Consolidated!$N$2:$N$3000,$A58,Consolidated!$S$2:$S$3000,$A58,Consolidated!$E$2:$E$3000,1)</f>
        <v>10</v>
      </c>
      <c r="E58" s="88">
        <f t="shared" si="3"/>
        <v>8</v>
      </c>
      <c r="F58" s="89">
        <f t="shared" si="4"/>
        <v>0.55555555555555558</v>
      </c>
      <c r="G58" s="88">
        <f>COUNTIFS(Consolidated!$A$2:$A$3000,G$4,Consolidated!$N$2:$N$3000,$A58,Consolidated!$E$2:$E$3000,"&lt;&gt;1")+COUNTIFS(Consolidated!$A$2:$A$3000,G$4,Consolidated!$S$2:$S$3000,$A58,Consolidated!$E$2:$E$3000,"&lt;&gt;1")-COUNTIFS(Consolidated!$A$2:$A$3000,G$4,Consolidated!$N$2:$N$3000,$A58,Consolidated!$S$2:$S$3000,$A58,Consolidated!$E$2:$E$3000,"&lt;&gt;1")</f>
        <v>1</v>
      </c>
      <c r="H58" s="88">
        <f>COUNTIFS(Consolidated!$A$2:$A$3000,H$4,Consolidated!$N$2:$N$3000,$A58,Consolidated!$E$2:$E$3000,"&lt;&gt;1")+COUNTIFS(Consolidated!$A$2:$A$3000,H$4,Consolidated!$S$2:$S$3000,$A58,Consolidated!$E$2:$E$3000,"&lt;&gt;1")-COUNTIFS(Consolidated!$A$2:$A$3000,H$4,Consolidated!$N$2:$N$3000,$A58,Consolidated!$S$2:$S$3000,$A58,Consolidated!$E$2:$E$3000,"&lt;&gt;1")</f>
        <v>7</v>
      </c>
      <c r="I58" s="88">
        <f>COUNTIFS(Consolidated!$A$2:$A$3000,I$4,Consolidated!$N$2:$N$3000,$A58,Consolidated!$E$2:$E$3000,"&lt;&gt;1")+COUNTIFS(Consolidated!$A$2:$A$3000,I$4,Consolidated!$S$2:$S$3000,$A58,Consolidated!$E$2:$E$3000,"&lt;&gt;1")-COUNTIFS(Consolidated!$A$2:$A$3000,I$4,Consolidated!$N$2:$N$3000,$A58,Consolidated!$S$2:$S$3000,$A58,Consolidated!$E$2:$E$3000,"&lt;&gt;1")</f>
        <v>0</v>
      </c>
      <c r="J58" s="87" t="str">
        <f t="shared" si="5"/>
        <v>Chưa đủ – còn 8 dây</v>
      </c>
    </row>
    <row r="59" spans="1:10">
      <c r="A59" s="87" t="s">
        <v>896</v>
      </c>
      <c r="B59" s="87" t="s">
        <v>10753</v>
      </c>
      <c r="C59" s="88">
        <f>COUNTIFS(Consolidated!$N$2:$N$3000,$A59)+COUNTIFS(Consolidated!$S$2:$S$3000,$A59)-COUNTIFS(Consolidated!$N$2:$N$3000,$A59,Consolidated!$S$2:$S$3000,$A59)</f>
        <v>84</v>
      </c>
      <c r="D59" s="88">
        <f>COUNTIFS(Consolidated!$N$2:$N$3000,$A59,Consolidated!$E$2:$E$3000,1)+COUNTIFS(Consolidated!$S$2:$S$3000,$A59,Consolidated!$E$2:$E$3000,1)-COUNTIFS(Consolidated!$N$2:$N$3000,$A59,Consolidated!$S$2:$S$3000,$A59,Consolidated!$E$2:$E$3000,1)</f>
        <v>16</v>
      </c>
      <c r="E59" s="88">
        <f t="shared" si="3"/>
        <v>68</v>
      </c>
      <c r="F59" s="89">
        <f t="shared" si="4"/>
        <v>0.19047619047619047</v>
      </c>
      <c r="G59" s="88">
        <f>COUNTIFS(Consolidated!$A$2:$A$3000,G$4,Consolidated!$N$2:$N$3000,$A59,Consolidated!$E$2:$E$3000,"&lt;&gt;1")+COUNTIFS(Consolidated!$A$2:$A$3000,G$4,Consolidated!$S$2:$S$3000,$A59,Consolidated!$E$2:$E$3000,"&lt;&gt;1")-COUNTIFS(Consolidated!$A$2:$A$3000,G$4,Consolidated!$N$2:$N$3000,$A59,Consolidated!$S$2:$S$3000,$A59,Consolidated!$E$2:$E$3000,"&lt;&gt;1")</f>
        <v>7</v>
      </c>
      <c r="H59" s="88">
        <f>COUNTIFS(Consolidated!$A$2:$A$3000,H$4,Consolidated!$N$2:$N$3000,$A59,Consolidated!$E$2:$E$3000,"&lt;&gt;1")+COUNTIFS(Consolidated!$A$2:$A$3000,H$4,Consolidated!$S$2:$S$3000,$A59,Consolidated!$E$2:$E$3000,"&lt;&gt;1")-COUNTIFS(Consolidated!$A$2:$A$3000,H$4,Consolidated!$N$2:$N$3000,$A59,Consolidated!$S$2:$S$3000,$A59,Consolidated!$E$2:$E$3000,"&lt;&gt;1")</f>
        <v>43</v>
      </c>
      <c r="I59" s="88">
        <f>COUNTIFS(Consolidated!$A$2:$A$3000,I$4,Consolidated!$N$2:$N$3000,$A59,Consolidated!$E$2:$E$3000,"&lt;&gt;1")+COUNTIFS(Consolidated!$A$2:$A$3000,I$4,Consolidated!$S$2:$S$3000,$A59,Consolidated!$E$2:$E$3000,"&lt;&gt;1")-COUNTIFS(Consolidated!$A$2:$A$3000,I$4,Consolidated!$N$2:$N$3000,$A59,Consolidated!$S$2:$S$3000,$A59,Consolidated!$E$2:$E$3000,"&lt;&gt;1")</f>
        <v>18</v>
      </c>
      <c r="J59" s="87" t="str">
        <f t="shared" si="5"/>
        <v>Chưa đủ – còn 68 dây</v>
      </c>
    </row>
    <row r="60" spans="1:10">
      <c r="A60" s="87" t="s">
        <v>2834</v>
      </c>
      <c r="B60" s="87" t="s">
        <v>10754</v>
      </c>
      <c r="C60" s="88">
        <f>COUNTIFS(Consolidated!$N$2:$N$3000,$A60)+COUNTIFS(Consolidated!$S$2:$S$3000,$A60)-COUNTIFS(Consolidated!$N$2:$N$3000,$A60,Consolidated!$S$2:$S$3000,$A60)</f>
        <v>25</v>
      </c>
      <c r="D60" s="88">
        <f>COUNTIFS(Consolidated!$N$2:$N$3000,$A60,Consolidated!$E$2:$E$3000,1)+COUNTIFS(Consolidated!$S$2:$S$3000,$A60,Consolidated!$E$2:$E$3000,1)-COUNTIFS(Consolidated!$N$2:$N$3000,$A60,Consolidated!$S$2:$S$3000,$A60,Consolidated!$E$2:$E$3000,1)</f>
        <v>13</v>
      </c>
      <c r="E60" s="88">
        <f t="shared" si="3"/>
        <v>12</v>
      </c>
      <c r="F60" s="89">
        <f t="shared" si="4"/>
        <v>0.52</v>
      </c>
      <c r="G60" s="88">
        <f>COUNTIFS(Consolidated!$A$2:$A$3000,G$4,Consolidated!$N$2:$N$3000,$A60,Consolidated!$E$2:$E$3000,"&lt;&gt;1")+COUNTIFS(Consolidated!$A$2:$A$3000,G$4,Consolidated!$S$2:$S$3000,$A60,Consolidated!$E$2:$E$3000,"&lt;&gt;1")-COUNTIFS(Consolidated!$A$2:$A$3000,G$4,Consolidated!$N$2:$N$3000,$A60,Consolidated!$S$2:$S$3000,$A60,Consolidated!$E$2:$E$3000,"&lt;&gt;1")</f>
        <v>0</v>
      </c>
      <c r="H60" s="88">
        <f>COUNTIFS(Consolidated!$A$2:$A$3000,H$4,Consolidated!$N$2:$N$3000,$A60,Consolidated!$E$2:$E$3000,"&lt;&gt;1")+COUNTIFS(Consolidated!$A$2:$A$3000,H$4,Consolidated!$S$2:$S$3000,$A60,Consolidated!$E$2:$E$3000,"&lt;&gt;1")-COUNTIFS(Consolidated!$A$2:$A$3000,H$4,Consolidated!$N$2:$N$3000,$A60,Consolidated!$S$2:$S$3000,$A60,Consolidated!$E$2:$E$3000,"&lt;&gt;1")</f>
        <v>0</v>
      </c>
      <c r="I60" s="88">
        <f>COUNTIFS(Consolidated!$A$2:$A$3000,I$4,Consolidated!$N$2:$N$3000,$A60,Consolidated!$E$2:$E$3000,"&lt;&gt;1")+COUNTIFS(Consolidated!$A$2:$A$3000,I$4,Consolidated!$S$2:$S$3000,$A60,Consolidated!$E$2:$E$3000,"&lt;&gt;1")-COUNTIFS(Consolidated!$A$2:$A$3000,I$4,Consolidated!$N$2:$N$3000,$A60,Consolidated!$S$2:$S$3000,$A60,Consolidated!$E$2:$E$3000,"&lt;&gt;1")</f>
        <v>12</v>
      </c>
      <c r="J60" s="87" t="str">
        <f t="shared" si="5"/>
        <v>Chưa đủ – còn 12 dây</v>
      </c>
    </row>
    <row r="61" spans="1:10">
      <c r="A61" s="87" t="s">
        <v>4936</v>
      </c>
      <c r="B61" s="87" t="s">
        <v>10755</v>
      </c>
      <c r="C61" s="88">
        <f>COUNTIFS(Consolidated!$N$2:$N$3000,$A61)+COUNTIFS(Consolidated!$S$2:$S$3000,$A61)-COUNTIFS(Consolidated!$N$2:$N$3000,$A61,Consolidated!$S$2:$S$3000,$A61)</f>
        <v>24</v>
      </c>
      <c r="D61" s="88">
        <f>COUNTIFS(Consolidated!$N$2:$N$3000,$A61,Consolidated!$E$2:$E$3000,1)+COUNTIFS(Consolidated!$S$2:$S$3000,$A61,Consolidated!$E$2:$E$3000,1)-COUNTIFS(Consolidated!$N$2:$N$3000,$A61,Consolidated!$S$2:$S$3000,$A61,Consolidated!$E$2:$E$3000,1)</f>
        <v>6</v>
      </c>
      <c r="E61" s="88">
        <f t="shared" si="3"/>
        <v>18</v>
      </c>
      <c r="F61" s="89">
        <f t="shared" si="4"/>
        <v>0.25</v>
      </c>
      <c r="G61" s="88">
        <f>COUNTIFS(Consolidated!$A$2:$A$3000,G$4,Consolidated!$N$2:$N$3000,$A61,Consolidated!$E$2:$E$3000,"&lt;&gt;1")+COUNTIFS(Consolidated!$A$2:$A$3000,G$4,Consolidated!$S$2:$S$3000,$A61,Consolidated!$E$2:$E$3000,"&lt;&gt;1")-COUNTIFS(Consolidated!$A$2:$A$3000,G$4,Consolidated!$N$2:$N$3000,$A61,Consolidated!$S$2:$S$3000,$A61,Consolidated!$E$2:$E$3000,"&lt;&gt;1")</f>
        <v>0</v>
      </c>
      <c r="H61" s="88">
        <f>COUNTIFS(Consolidated!$A$2:$A$3000,H$4,Consolidated!$N$2:$N$3000,$A61,Consolidated!$E$2:$E$3000,"&lt;&gt;1")+COUNTIFS(Consolidated!$A$2:$A$3000,H$4,Consolidated!$S$2:$S$3000,$A61,Consolidated!$E$2:$E$3000,"&lt;&gt;1")-COUNTIFS(Consolidated!$A$2:$A$3000,H$4,Consolidated!$N$2:$N$3000,$A61,Consolidated!$S$2:$S$3000,$A61,Consolidated!$E$2:$E$3000,"&lt;&gt;1")</f>
        <v>18</v>
      </c>
      <c r="I61" s="88">
        <f>COUNTIFS(Consolidated!$A$2:$A$3000,I$4,Consolidated!$N$2:$N$3000,$A61,Consolidated!$E$2:$E$3000,"&lt;&gt;1")+COUNTIFS(Consolidated!$A$2:$A$3000,I$4,Consolidated!$S$2:$S$3000,$A61,Consolidated!$E$2:$E$3000,"&lt;&gt;1")-COUNTIFS(Consolidated!$A$2:$A$3000,I$4,Consolidated!$N$2:$N$3000,$A61,Consolidated!$S$2:$S$3000,$A61,Consolidated!$E$2:$E$3000,"&lt;&gt;1")</f>
        <v>0</v>
      </c>
      <c r="J61" s="87" t="str">
        <f t="shared" si="5"/>
        <v>Chưa đủ – còn 18 dây</v>
      </c>
    </row>
    <row r="62" spans="1:10">
      <c r="A62" s="87" t="s">
        <v>46</v>
      </c>
      <c r="B62" s="87" t="s">
        <v>10662</v>
      </c>
      <c r="C62" s="88">
        <f>COUNTIFS(Consolidated!$N$2:$N$3000,$A62)+COUNTIFS(Consolidated!$S$2:$S$3000,$A62)-COUNTIFS(Consolidated!$N$2:$N$3000,$A62,Consolidated!$S$2:$S$3000,$A62)</f>
        <v>632</v>
      </c>
      <c r="D62" s="88">
        <f>COUNTIFS(Consolidated!$N$2:$N$3000,$A62,Consolidated!$E$2:$E$3000,1)+COUNTIFS(Consolidated!$S$2:$S$3000,$A62,Consolidated!$E$2:$E$3000,1)-COUNTIFS(Consolidated!$N$2:$N$3000,$A62,Consolidated!$S$2:$S$3000,$A62,Consolidated!$E$2:$E$3000,1)</f>
        <v>478</v>
      </c>
      <c r="E62" s="88">
        <f t="shared" si="3"/>
        <v>154</v>
      </c>
      <c r="F62" s="89">
        <f t="shared" si="4"/>
        <v>0.75632911392405067</v>
      </c>
      <c r="G62" s="88">
        <f>COUNTIFS(Consolidated!$A$2:$A$3000,G$4,Consolidated!$N$2:$N$3000,$A62,Consolidated!$E$2:$E$3000,"&lt;&gt;1")+COUNTIFS(Consolidated!$A$2:$A$3000,G$4,Consolidated!$S$2:$S$3000,$A62,Consolidated!$E$2:$E$3000,"&lt;&gt;1")-COUNTIFS(Consolidated!$A$2:$A$3000,G$4,Consolidated!$N$2:$N$3000,$A62,Consolidated!$S$2:$S$3000,$A62,Consolidated!$E$2:$E$3000,"&lt;&gt;1")</f>
        <v>36</v>
      </c>
      <c r="H62" s="88">
        <f>COUNTIFS(Consolidated!$A$2:$A$3000,H$4,Consolidated!$N$2:$N$3000,$A62,Consolidated!$E$2:$E$3000,"&lt;&gt;1")+COUNTIFS(Consolidated!$A$2:$A$3000,H$4,Consolidated!$S$2:$S$3000,$A62,Consolidated!$E$2:$E$3000,"&lt;&gt;1")-COUNTIFS(Consolidated!$A$2:$A$3000,H$4,Consolidated!$N$2:$N$3000,$A62,Consolidated!$S$2:$S$3000,$A62,Consolidated!$E$2:$E$3000,"&lt;&gt;1")</f>
        <v>37</v>
      </c>
      <c r="I62" s="88">
        <f>COUNTIFS(Consolidated!$A$2:$A$3000,I$4,Consolidated!$N$2:$N$3000,$A62,Consolidated!$E$2:$E$3000,"&lt;&gt;1")+COUNTIFS(Consolidated!$A$2:$A$3000,I$4,Consolidated!$S$2:$S$3000,$A62,Consolidated!$E$2:$E$3000,"&lt;&gt;1")-COUNTIFS(Consolidated!$A$2:$A$3000,I$4,Consolidated!$N$2:$N$3000,$A62,Consolidated!$S$2:$S$3000,$A62,Consolidated!$E$2:$E$3000,"&lt;&gt;1")</f>
        <v>81</v>
      </c>
      <c r="J62" s="87" t="str">
        <f t="shared" si="5"/>
        <v>Chưa đủ – còn 154 dây</v>
      </c>
    </row>
    <row r="63" spans="1:10">
      <c r="A63" s="87" t="s">
        <v>642</v>
      </c>
      <c r="B63" s="87" t="s">
        <v>10756</v>
      </c>
      <c r="C63" s="88">
        <f>COUNTIFS(Consolidated!$N$2:$N$3000,$A63)+COUNTIFS(Consolidated!$S$2:$S$3000,$A63)-COUNTIFS(Consolidated!$N$2:$N$3000,$A63,Consolidated!$S$2:$S$3000,$A63)</f>
        <v>25</v>
      </c>
      <c r="D63" s="88">
        <f>COUNTIFS(Consolidated!$N$2:$N$3000,$A63,Consolidated!$E$2:$E$3000,1)+COUNTIFS(Consolidated!$S$2:$S$3000,$A63,Consolidated!$E$2:$E$3000,1)-COUNTIFS(Consolidated!$N$2:$N$3000,$A63,Consolidated!$S$2:$S$3000,$A63,Consolidated!$E$2:$E$3000,1)</f>
        <v>11</v>
      </c>
      <c r="E63" s="88">
        <f t="shared" si="3"/>
        <v>14</v>
      </c>
      <c r="F63" s="89">
        <f t="shared" si="4"/>
        <v>0.44</v>
      </c>
      <c r="G63" s="88">
        <f>COUNTIFS(Consolidated!$A$2:$A$3000,G$4,Consolidated!$N$2:$N$3000,$A63,Consolidated!$E$2:$E$3000,"&lt;&gt;1")+COUNTIFS(Consolidated!$A$2:$A$3000,G$4,Consolidated!$S$2:$S$3000,$A63,Consolidated!$E$2:$E$3000,"&lt;&gt;1")-COUNTIFS(Consolidated!$A$2:$A$3000,G$4,Consolidated!$N$2:$N$3000,$A63,Consolidated!$S$2:$S$3000,$A63,Consolidated!$E$2:$E$3000,"&lt;&gt;1")</f>
        <v>10</v>
      </c>
      <c r="H63" s="88">
        <f>COUNTIFS(Consolidated!$A$2:$A$3000,H$4,Consolidated!$N$2:$N$3000,$A63,Consolidated!$E$2:$E$3000,"&lt;&gt;1")+COUNTIFS(Consolidated!$A$2:$A$3000,H$4,Consolidated!$S$2:$S$3000,$A63,Consolidated!$E$2:$E$3000,"&lt;&gt;1")-COUNTIFS(Consolidated!$A$2:$A$3000,H$4,Consolidated!$N$2:$N$3000,$A63,Consolidated!$S$2:$S$3000,$A63,Consolidated!$E$2:$E$3000,"&lt;&gt;1")</f>
        <v>0</v>
      </c>
      <c r="I63" s="88">
        <f>COUNTIFS(Consolidated!$A$2:$A$3000,I$4,Consolidated!$N$2:$N$3000,$A63,Consolidated!$E$2:$E$3000,"&lt;&gt;1")+COUNTIFS(Consolidated!$A$2:$A$3000,I$4,Consolidated!$S$2:$S$3000,$A63,Consolidated!$E$2:$E$3000,"&lt;&gt;1")-COUNTIFS(Consolidated!$A$2:$A$3000,I$4,Consolidated!$N$2:$N$3000,$A63,Consolidated!$S$2:$S$3000,$A63,Consolidated!$E$2:$E$3000,"&lt;&gt;1")</f>
        <v>4</v>
      </c>
      <c r="J63" s="87" t="str">
        <f t="shared" si="5"/>
        <v>Chưa đủ – còn 14 dây</v>
      </c>
    </row>
    <row r="64" spans="1:10">
      <c r="A64" s="87" t="s">
        <v>433</v>
      </c>
      <c r="B64" s="87" t="s">
        <v>10757</v>
      </c>
      <c r="C64" s="88">
        <f>COUNTIFS(Consolidated!$N$2:$N$3000,$A64)+COUNTIFS(Consolidated!$S$2:$S$3000,$A64)-COUNTIFS(Consolidated!$N$2:$N$3000,$A64,Consolidated!$S$2:$S$3000,$A64)</f>
        <v>139</v>
      </c>
      <c r="D64" s="88">
        <f>COUNTIFS(Consolidated!$N$2:$N$3000,$A64,Consolidated!$E$2:$E$3000,1)+COUNTIFS(Consolidated!$S$2:$S$3000,$A64,Consolidated!$E$2:$E$3000,1)-COUNTIFS(Consolidated!$N$2:$N$3000,$A64,Consolidated!$S$2:$S$3000,$A64,Consolidated!$E$2:$E$3000,1)</f>
        <v>103</v>
      </c>
      <c r="E64" s="88">
        <f t="shared" si="3"/>
        <v>36</v>
      </c>
      <c r="F64" s="89">
        <f t="shared" si="4"/>
        <v>0.74100719424460426</v>
      </c>
      <c r="G64" s="88">
        <f>COUNTIFS(Consolidated!$A$2:$A$3000,G$4,Consolidated!$N$2:$N$3000,$A64,Consolidated!$E$2:$E$3000,"&lt;&gt;1")+COUNTIFS(Consolidated!$A$2:$A$3000,G$4,Consolidated!$S$2:$S$3000,$A64,Consolidated!$E$2:$E$3000,"&lt;&gt;1")-COUNTIFS(Consolidated!$A$2:$A$3000,G$4,Consolidated!$N$2:$N$3000,$A64,Consolidated!$S$2:$S$3000,$A64,Consolidated!$E$2:$E$3000,"&lt;&gt;1")</f>
        <v>13</v>
      </c>
      <c r="H64" s="88">
        <f>COUNTIFS(Consolidated!$A$2:$A$3000,H$4,Consolidated!$N$2:$N$3000,$A64,Consolidated!$E$2:$E$3000,"&lt;&gt;1")+COUNTIFS(Consolidated!$A$2:$A$3000,H$4,Consolidated!$S$2:$S$3000,$A64,Consolidated!$E$2:$E$3000,"&lt;&gt;1")-COUNTIFS(Consolidated!$A$2:$A$3000,H$4,Consolidated!$N$2:$N$3000,$A64,Consolidated!$S$2:$S$3000,$A64,Consolidated!$E$2:$E$3000,"&lt;&gt;1")</f>
        <v>23</v>
      </c>
      <c r="I64" s="88">
        <f>COUNTIFS(Consolidated!$A$2:$A$3000,I$4,Consolidated!$N$2:$N$3000,$A64,Consolidated!$E$2:$E$3000,"&lt;&gt;1")+COUNTIFS(Consolidated!$A$2:$A$3000,I$4,Consolidated!$S$2:$S$3000,$A64,Consolidated!$E$2:$E$3000,"&lt;&gt;1")-COUNTIFS(Consolidated!$A$2:$A$3000,I$4,Consolidated!$N$2:$N$3000,$A64,Consolidated!$S$2:$S$3000,$A64,Consolidated!$E$2:$E$3000,"&lt;&gt;1")</f>
        <v>0</v>
      </c>
      <c r="J64" s="87" t="str">
        <f t="shared" si="5"/>
        <v>Chưa đủ – còn 36 dây</v>
      </c>
    </row>
    <row r="65" spans="1:10">
      <c r="A65" s="87" t="s">
        <v>502</v>
      </c>
      <c r="B65" s="87" t="s">
        <v>10758</v>
      </c>
      <c r="C65" s="88">
        <f>COUNTIFS(Consolidated!$N$2:$N$3000,$A65)+COUNTIFS(Consolidated!$S$2:$S$3000,$A65)-COUNTIFS(Consolidated!$N$2:$N$3000,$A65,Consolidated!$S$2:$S$3000,$A65)</f>
        <v>25</v>
      </c>
      <c r="D65" s="88">
        <f>COUNTIFS(Consolidated!$N$2:$N$3000,$A65,Consolidated!$E$2:$E$3000,1)+COUNTIFS(Consolidated!$S$2:$S$3000,$A65,Consolidated!$E$2:$E$3000,1)-COUNTIFS(Consolidated!$N$2:$N$3000,$A65,Consolidated!$S$2:$S$3000,$A65,Consolidated!$E$2:$E$3000,1)</f>
        <v>8</v>
      </c>
      <c r="E65" s="88">
        <f t="shared" si="3"/>
        <v>17</v>
      </c>
      <c r="F65" s="89">
        <f t="shared" si="4"/>
        <v>0.32</v>
      </c>
      <c r="G65" s="88">
        <f>COUNTIFS(Consolidated!$A$2:$A$3000,G$4,Consolidated!$N$2:$N$3000,$A65,Consolidated!$E$2:$E$3000,"&lt;&gt;1")+COUNTIFS(Consolidated!$A$2:$A$3000,G$4,Consolidated!$S$2:$S$3000,$A65,Consolidated!$E$2:$E$3000,"&lt;&gt;1")-COUNTIFS(Consolidated!$A$2:$A$3000,G$4,Consolidated!$N$2:$N$3000,$A65,Consolidated!$S$2:$S$3000,$A65,Consolidated!$E$2:$E$3000,"&lt;&gt;1")</f>
        <v>0</v>
      </c>
      <c r="H65" s="88">
        <f>COUNTIFS(Consolidated!$A$2:$A$3000,H$4,Consolidated!$N$2:$N$3000,$A65,Consolidated!$E$2:$E$3000,"&lt;&gt;1")+COUNTIFS(Consolidated!$A$2:$A$3000,H$4,Consolidated!$S$2:$S$3000,$A65,Consolidated!$E$2:$E$3000,"&lt;&gt;1")-COUNTIFS(Consolidated!$A$2:$A$3000,H$4,Consolidated!$N$2:$N$3000,$A65,Consolidated!$S$2:$S$3000,$A65,Consolidated!$E$2:$E$3000,"&lt;&gt;1")</f>
        <v>11</v>
      </c>
      <c r="I65" s="88">
        <f>COUNTIFS(Consolidated!$A$2:$A$3000,I$4,Consolidated!$N$2:$N$3000,$A65,Consolidated!$E$2:$E$3000,"&lt;&gt;1")+COUNTIFS(Consolidated!$A$2:$A$3000,I$4,Consolidated!$S$2:$S$3000,$A65,Consolidated!$E$2:$E$3000,"&lt;&gt;1")-COUNTIFS(Consolidated!$A$2:$A$3000,I$4,Consolidated!$N$2:$N$3000,$A65,Consolidated!$S$2:$S$3000,$A65,Consolidated!$E$2:$E$3000,"&lt;&gt;1")</f>
        <v>6</v>
      </c>
      <c r="J65" s="87" t="str">
        <f t="shared" si="5"/>
        <v>Chưa đủ – còn 17 dây</v>
      </c>
    </row>
    <row r="66" spans="1:10">
      <c r="A66" s="87" t="s">
        <v>842</v>
      </c>
      <c r="B66" s="87" t="s">
        <v>10759</v>
      </c>
      <c r="C66" s="88">
        <f>COUNTIFS(Consolidated!$N$2:$N$3000,$A66)+COUNTIFS(Consolidated!$S$2:$S$3000,$A66)-COUNTIFS(Consolidated!$N$2:$N$3000,$A66,Consolidated!$S$2:$S$3000,$A66)</f>
        <v>42</v>
      </c>
      <c r="D66" s="88">
        <f>COUNTIFS(Consolidated!$N$2:$N$3000,$A66,Consolidated!$E$2:$E$3000,1)+COUNTIFS(Consolidated!$S$2:$S$3000,$A66,Consolidated!$E$2:$E$3000,1)-COUNTIFS(Consolidated!$N$2:$N$3000,$A66,Consolidated!$S$2:$S$3000,$A66,Consolidated!$E$2:$E$3000,1)</f>
        <v>29</v>
      </c>
      <c r="E66" s="88">
        <f t="shared" si="3"/>
        <v>13</v>
      </c>
      <c r="F66" s="89">
        <f t="shared" si="4"/>
        <v>0.69047619047619047</v>
      </c>
      <c r="G66" s="88">
        <f>COUNTIFS(Consolidated!$A$2:$A$3000,G$4,Consolidated!$N$2:$N$3000,$A66,Consolidated!$E$2:$E$3000,"&lt;&gt;1")+COUNTIFS(Consolidated!$A$2:$A$3000,G$4,Consolidated!$S$2:$S$3000,$A66,Consolidated!$E$2:$E$3000,"&lt;&gt;1")-COUNTIFS(Consolidated!$A$2:$A$3000,G$4,Consolidated!$N$2:$N$3000,$A66,Consolidated!$S$2:$S$3000,$A66,Consolidated!$E$2:$E$3000,"&lt;&gt;1")</f>
        <v>10</v>
      </c>
      <c r="H66" s="88">
        <f>COUNTIFS(Consolidated!$A$2:$A$3000,H$4,Consolidated!$N$2:$N$3000,$A66,Consolidated!$E$2:$E$3000,"&lt;&gt;1")+COUNTIFS(Consolidated!$A$2:$A$3000,H$4,Consolidated!$S$2:$S$3000,$A66,Consolidated!$E$2:$E$3000,"&lt;&gt;1")-COUNTIFS(Consolidated!$A$2:$A$3000,H$4,Consolidated!$N$2:$N$3000,$A66,Consolidated!$S$2:$S$3000,$A66,Consolidated!$E$2:$E$3000,"&lt;&gt;1")</f>
        <v>3</v>
      </c>
      <c r="I66" s="88">
        <f>COUNTIFS(Consolidated!$A$2:$A$3000,I$4,Consolidated!$N$2:$N$3000,$A66,Consolidated!$E$2:$E$3000,"&lt;&gt;1")+COUNTIFS(Consolidated!$A$2:$A$3000,I$4,Consolidated!$S$2:$S$3000,$A66,Consolidated!$E$2:$E$3000,"&lt;&gt;1")-COUNTIFS(Consolidated!$A$2:$A$3000,I$4,Consolidated!$N$2:$N$3000,$A66,Consolidated!$S$2:$S$3000,$A66,Consolidated!$E$2:$E$3000,"&lt;&gt;1")</f>
        <v>0</v>
      </c>
      <c r="J66" s="87" t="str">
        <f t="shared" si="5"/>
        <v>Chưa đủ – còn 13 dây</v>
      </c>
    </row>
    <row r="67" spans="1:10">
      <c r="A67" s="87" t="s">
        <v>5338</v>
      </c>
      <c r="B67" s="87" t="s">
        <v>10760</v>
      </c>
      <c r="C67" s="88">
        <f>COUNTIFS(Consolidated!$N$2:$N$3000,$A67)+COUNTIFS(Consolidated!$S$2:$S$3000,$A67)-COUNTIFS(Consolidated!$N$2:$N$3000,$A67,Consolidated!$S$2:$S$3000,$A67)</f>
        <v>1</v>
      </c>
      <c r="D67" s="88">
        <f>COUNTIFS(Consolidated!$N$2:$N$3000,$A67,Consolidated!$E$2:$E$3000,1)+COUNTIFS(Consolidated!$S$2:$S$3000,$A67,Consolidated!$E$2:$E$3000,1)-COUNTIFS(Consolidated!$N$2:$N$3000,$A67,Consolidated!$S$2:$S$3000,$A67,Consolidated!$E$2:$E$3000,1)</f>
        <v>0</v>
      </c>
      <c r="E67" s="88">
        <f t="shared" si="3"/>
        <v>1</v>
      </c>
      <c r="F67" s="89">
        <f t="shared" si="4"/>
        <v>0</v>
      </c>
      <c r="G67" s="88">
        <f>COUNTIFS(Consolidated!$A$2:$A$3000,G$4,Consolidated!$N$2:$N$3000,$A67,Consolidated!$E$2:$E$3000,"&lt;&gt;1")+COUNTIFS(Consolidated!$A$2:$A$3000,G$4,Consolidated!$S$2:$S$3000,$A67,Consolidated!$E$2:$E$3000,"&lt;&gt;1")-COUNTIFS(Consolidated!$A$2:$A$3000,G$4,Consolidated!$N$2:$N$3000,$A67,Consolidated!$S$2:$S$3000,$A67,Consolidated!$E$2:$E$3000,"&lt;&gt;1")</f>
        <v>1</v>
      </c>
      <c r="H67" s="88">
        <f>COUNTIFS(Consolidated!$A$2:$A$3000,H$4,Consolidated!$N$2:$N$3000,$A67,Consolidated!$E$2:$E$3000,"&lt;&gt;1")+COUNTIFS(Consolidated!$A$2:$A$3000,H$4,Consolidated!$S$2:$S$3000,$A67,Consolidated!$E$2:$E$3000,"&lt;&gt;1")-COUNTIFS(Consolidated!$A$2:$A$3000,H$4,Consolidated!$N$2:$N$3000,$A67,Consolidated!$S$2:$S$3000,$A67,Consolidated!$E$2:$E$3000,"&lt;&gt;1")</f>
        <v>0</v>
      </c>
      <c r="I67" s="88">
        <f>COUNTIFS(Consolidated!$A$2:$A$3000,I$4,Consolidated!$N$2:$N$3000,$A67,Consolidated!$E$2:$E$3000,"&lt;&gt;1")+COUNTIFS(Consolidated!$A$2:$A$3000,I$4,Consolidated!$S$2:$S$3000,$A67,Consolidated!$E$2:$E$3000,"&lt;&gt;1")-COUNTIFS(Consolidated!$A$2:$A$3000,I$4,Consolidated!$N$2:$N$3000,$A67,Consolidated!$S$2:$S$3000,$A67,Consolidated!$E$2:$E$3000,"&lt;&gt;1")</f>
        <v>0</v>
      </c>
      <c r="J67" s="87" t="str">
        <f t="shared" si="5"/>
        <v>Chưa đủ – còn 1 dây</v>
      </c>
    </row>
    <row r="68" spans="1:10">
      <c r="A68" s="87" t="s">
        <v>1397</v>
      </c>
      <c r="B68" s="87" t="s">
        <v>10761</v>
      </c>
      <c r="C68" s="88">
        <f>COUNTIFS(Consolidated!$N$2:$N$3000,$A68)+COUNTIFS(Consolidated!$S$2:$S$3000,$A68)-COUNTIFS(Consolidated!$N$2:$N$3000,$A68,Consolidated!$S$2:$S$3000,$A68)</f>
        <v>71</v>
      </c>
      <c r="D68" s="88">
        <f>COUNTIFS(Consolidated!$N$2:$N$3000,$A68,Consolidated!$E$2:$E$3000,1)+COUNTIFS(Consolidated!$S$2:$S$3000,$A68,Consolidated!$E$2:$E$3000,1)-COUNTIFS(Consolidated!$N$2:$N$3000,$A68,Consolidated!$S$2:$S$3000,$A68,Consolidated!$E$2:$E$3000,1)</f>
        <v>37</v>
      </c>
      <c r="E68" s="88">
        <f t="shared" si="3"/>
        <v>34</v>
      </c>
      <c r="F68" s="89">
        <f t="shared" si="4"/>
        <v>0.52112676056338025</v>
      </c>
      <c r="G68" s="88">
        <f>COUNTIFS(Consolidated!$A$2:$A$3000,G$4,Consolidated!$N$2:$N$3000,$A68,Consolidated!$E$2:$E$3000,"&lt;&gt;1")+COUNTIFS(Consolidated!$A$2:$A$3000,G$4,Consolidated!$S$2:$S$3000,$A68,Consolidated!$E$2:$E$3000,"&lt;&gt;1")-COUNTIFS(Consolidated!$A$2:$A$3000,G$4,Consolidated!$N$2:$N$3000,$A68,Consolidated!$S$2:$S$3000,$A68,Consolidated!$E$2:$E$3000,"&lt;&gt;1")</f>
        <v>22</v>
      </c>
      <c r="H68" s="88">
        <f>COUNTIFS(Consolidated!$A$2:$A$3000,H$4,Consolidated!$N$2:$N$3000,$A68,Consolidated!$E$2:$E$3000,"&lt;&gt;1")+COUNTIFS(Consolidated!$A$2:$A$3000,H$4,Consolidated!$S$2:$S$3000,$A68,Consolidated!$E$2:$E$3000,"&lt;&gt;1")-COUNTIFS(Consolidated!$A$2:$A$3000,H$4,Consolidated!$N$2:$N$3000,$A68,Consolidated!$S$2:$S$3000,$A68,Consolidated!$E$2:$E$3000,"&lt;&gt;1")</f>
        <v>12</v>
      </c>
      <c r="I68" s="88">
        <f>COUNTIFS(Consolidated!$A$2:$A$3000,I$4,Consolidated!$N$2:$N$3000,$A68,Consolidated!$E$2:$E$3000,"&lt;&gt;1")+COUNTIFS(Consolidated!$A$2:$A$3000,I$4,Consolidated!$S$2:$S$3000,$A68,Consolidated!$E$2:$E$3000,"&lt;&gt;1")-COUNTIFS(Consolidated!$A$2:$A$3000,I$4,Consolidated!$N$2:$N$3000,$A68,Consolidated!$S$2:$S$3000,$A68,Consolidated!$E$2:$E$3000,"&lt;&gt;1")</f>
        <v>0</v>
      </c>
      <c r="J68" s="87" t="str">
        <f t="shared" si="5"/>
        <v>Chưa đủ – còn 34 dây</v>
      </c>
    </row>
    <row r="69" spans="1:10">
      <c r="A69" s="87" t="s">
        <v>709</v>
      </c>
      <c r="B69" s="87" t="s">
        <v>10762</v>
      </c>
      <c r="C69" s="88">
        <f>COUNTIFS(Consolidated!$N$2:$N$3000,$A69)+COUNTIFS(Consolidated!$S$2:$S$3000,$A69)-COUNTIFS(Consolidated!$N$2:$N$3000,$A69,Consolidated!$S$2:$S$3000,$A69)</f>
        <v>29</v>
      </c>
      <c r="D69" s="88">
        <f>COUNTIFS(Consolidated!$N$2:$N$3000,$A69,Consolidated!$E$2:$E$3000,1)+COUNTIFS(Consolidated!$S$2:$S$3000,$A69,Consolidated!$E$2:$E$3000,1)-COUNTIFS(Consolidated!$N$2:$N$3000,$A69,Consolidated!$S$2:$S$3000,$A69,Consolidated!$E$2:$E$3000,1)</f>
        <v>23</v>
      </c>
      <c r="E69" s="88">
        <f t="shared" si="3"/>
        <v>6</v>
      </c>
      <c r="F69" s="89">
        <f t="shared" si="4"/>
        <v>0.7931034482758621</v>
      </c>
      <c r="G69" s="88">
        <f>COUNTIFS(Consolidated!$A$2:$A$3000,G$4,Consolidated!$N$2:$N$3000,$A69,Consolidated!$E$2:$E$3000,"&lt;&gt;1")+COUNTIFS(Consolidated!$A$2:$A$3000,G$4,Consolidated!$S$2:$S$3000,$A69,Consolidated!$E$2:$E$3000,"&lt;&gt;1")-COUNTIFS(Consolidated!$A$2:$A$3000,G$4,Consolidated!$N$2:$N$3000,$A69,Consolidated!$S$2:$S$3000,$A69,Consolidated!$E$2:$E$3000,"&lt;&gt;1")</f>
        <v>5</v>
      </c>
      <c r="H69" s="88">
        <f>COUNTIFS(Consolidated!$A$2:$A$3000,H$4,Consolidated!$N$2:$N$3000,$A69,Consolidated!$E$2:$E$3000,"&lt;&gt;1")+COUNTIFS(Consolidated!$A$2:$A$3000,H$4,Consolidated!$S$2:$S$3000,$A69,Consolidated!$E$2:$E$3000,"&lt;&gt;1")-COUNTIFS(Consolidated!$A$2:$A$3000,H$4,Consolidated!$N$2:$N$3000,$A69,Consolidated!$S$2:$S$3000,$A69,Consolidated!$E$2:$E$3000,"&lt;&gt;1")</f>
        <v>1</v>
      </c>
      <c r="I69" s="88">
        <f>COUNTIFS(Consolidated!$A$2:$A$3000,I$4,Consolidated!$N$2:$N$3000,$A69,Consolidated!$E$2:$E$3000,"&lt;&gt;1")+COUNTIFS(Consolidated!$A$2:$A$3000,I$4,Consolidated!$S$2:$S$3000,$A69,Consolidated!$E$2:$E$3000,"&lt;&gt;1")-COUNTIFS(Consolidated!$A$2:$A$3000,I$4,Consolidated!$N$2:$N$3000,$A69,Consolidated!$S$2:$S$3000,$A69,Consolidated!$E$2:$E$3000,"&lt;&gt;1")</f>
        <v>0</v>
      </c>
      <c r="J69" s="87" t="str">
        <f t="shared" si="5"/>
        <v>Chưa đủ – còn 6 dây</v>
      </c>
    </row>
    <row r="70" spans="1:10">
      <c r="A70" s="87" t="s">
        <v>1370</v>
      </c>
      <c r="B70" s="87" t="s">
        <v>10763</v>
      </c>
      <c r="C70" s="88">
        <f>COUNTIFS(Consolidated!$N$2:$N$3000,$A70)+COUNTIFS(Consolidated!$S$2:$S$3000,$A70)-COUNTIFS(Consolidated!$N$2:$N$3000,$A70,Consolidated!$S$2:$S$3000,$A70)</f>
        <v>12</v>
      </c>
      <c r="D70" s="88">
        <f>COUNTIFS(Consolidated!$N$2:$N$3000,$A70,Consolidated!$E$2:$E$3000,1)+COUNTIFS(Consolidated!$S$2:$S$3000,$A70,Consolidated!$E$2:$E$3000,1)-COUNTIFS(Consolidated!$N$2:$N$3000,$A70,Consolidated!$S$2:$S$3000,$A70,Consolidated!$E$2:$E$3000,1)</f>
        <v>12</v>
      </c>
      <c r="E70" s="88">
        <f t="shared" ref="E70:E88" si="6">C70-D70</f>
        <v>0</v>
      </c>
      <c r="F70" s="89">
        <f t="shared" ref="F70:F88" si="7">IF(C70=0,0,D70/C70)</f>
        <v>1</v>
      </c>
      <c r="G70" s="88">
        <f>COUNTIFS(Consolidated!$A$2:$A$3000,G$4,Consolidated!$N$2:$N$3000,$A70,Consolidated!$E$2:$E$3000,"&lt;&gt;1")+COUNTIFS(Consolidated!$A$2:$A$3000,G$4,Consolidated!$S$2:$S$3000,$A70,Consolidated!$E$2:$E$3000,"&lt;&gt;1")-COUNTIFS(Consolidated!$A$2:$A$3000,G$4,Consolidated!$N$2:$N$3000,$A70,Consolidated!$S$2:$S$3000,$A70,Consolidated!$E$2:$E$3000,"&lt;&gt;1")</f>
        <v>0</v>
      </c>
      <c r="H70" s="88">
        <f>COUNTIFS(Consolidated!$A$2:$A$3000,H$4,Consolidated!$N$2:$N$3000,$A70,Consolidated!$E$2:$E$3000,"&lt;&gt;1")+COUNTIFS(Consolidated!$A$2:$A$3000,H$4,Consolidated!$S$2:$S$3000,$A70,Consolidated!$E$2:$E$3000,"&lt;&gt;1")-COUNTIFS(Consolidated!$A$2:$A$3000,H$4,Consolidated!$N$2:$N$3000,$A70,Consolidated!$S$2:$S$3000,$A70,Consolidated!$E$2:$E$3000,"&lt;&gt;1")</f>
        <v>0</v>
      </c>
      <c r="I70" s="88">
        <f>COUNTIFS(Consolidated!$A$2:$A$3000,I$4,Consolidated!$N$2:$N$3000,$A70,Consolidated!$E$2:$E$3000,"&lt;&gt;1")+COUNTIFS(Consolidated!$A$2:$A$3000,I$4,Consolidated!$S$2:$S$3000,$A70,Consolidated!$E$2:$E$3000,"&lt;&gt;1")-COUNTIFS(Consolidated!$A$2:$A$3000,I$4,Consolidated!$N$2:$N$3000,$A70,Consolidated!$S$2:$S$3000,$A70,Consolidated!$E$2:$E$3000,"&lt;&gt;1")</f>
        <v>0</v>
      </c>
      <c r="J70" s="87" t="str">
        <f t="shared" ref="J70:J88" si="8">IF(C70=0,"Không có dây",IF(E70=0,"Đủ dây","Chưa đủ – còn "&amp;E70&amp;" dây"))</f>
        <v>Đủ dây</v>
      </c>
    </row>
    <row r="71" spans="1:10">
      <c r="A71" s="87" t="s">
        <v>3290</v>
      </c>
      <c r="B71" s="87" t="s">
        <v>10764</v>
      </c>
      <c r="C71" s="88">
        <f>COUNTIFS(Consolidated!$N$2:$N$3000,$A71)+COUNTIFS(Consolidated!$S$2:$S$3000,$A71)-COUNTIFS(Consolidated!$N$2:$N$3000,$A71,Consolidated!$S$2:$S$3000,$A71)</f>
        <v>11</v>
      </c>
      <c r="D71" s="88">
        <f>COUNTIFS(Consolidated!$N$2:$N$3000,$A71,Consolidated!$E$2:$E$3000,1)+COUNTIFS(Consolidated!$S$2:$S$3000,$A71,Consolidated!$E$2:$E$3000,1)-COUNTIFS(Consolidated!$N$2:$N$3000,$A71,Consolidated!$S$2:$S$3000,$A71,Consolidated!$E$2:$E$3000,1)</f>
        <v>11</v>
      </c>
      <c r="E71" s="88">
        <f t="shared" si="6"/>
        <v>0</v>
      </c>
      <c r="F71" s="89">
        <f t="shared" si="7"/>
        <v>1</v>
      </c>
      <c r="G71" s="88">
        <f>COUNTIFS(Consolidated!$A$2:$A$3000,G$4,Consolidated!$N$2:$N$3000,$A71,Consolidated!$E$2:$E$3000,"&lt;&gt;1")+COUNTIFS(Consolidated!$A$2:$A$3000,G$4,Consolidated!$S$2:$S$3000,$A71,Consolidated!$E$2:$E$3000,"&lt;&gt;1")-COUNTIFS(Consolidated!$A$2:$A$3000,G$4,Consolidated!$N$2:$N$3000,$A71,Consolidated!$S$2:$S$3000,$A71,Consolidated!$E$2:$E$3000,"&lt;&gt;1")</f>
        <v>0</v>
      </c>
      <c r="H71" s="88">
        <f>COUNTIFS(Consolidated!$A$2:$A$3000,H$4,Consolidated!$N$2:$N$3000,$A71,Consolidated!$E$2:$E$3000,"&lt;&gt;1")+COUNTIFS(Consolidated!$A$2:$A$3000,H$4,Consolidated!$S$2:$S$3000,$A71,Consolidated!$E$2:$E$3000,"&lt;&gt;1")-COUNTIFS(Consolidated!$A$2:$A$3000,H$4,Consolidated!$N$2:$N$3000,$A71,Consolidated!$S$2:$S$3000,$A71,Consolidated!$E$2:$E$3000,"&lt;&gt;1")</f>
        <v>0</v>
      </c>
      <c r="I71" s="88">
        <f>COUNTIFS(Consolidated!$A$2:$A$3000,I$4,Consolidated!$N$2:$N$3000,$A71,Consolidated!$E$2:$E$3000,"&lt;&gt;1")+COUNTIFS(Consolidated!$A$2:$A$3000,I$4,Consolidated!$S$2:$S$3000,$A71,Consolidated!$E$2:$E$3000,"&lt;&gt;1")-COUNTIFS(Consolidated!$A$2:$A$3000,I$4,Consolidated!$N$2:$N$3000,$A71,Consolidated!$S$2:$S$3000,$A71,Consolidated!$E$2:$E$3000,"&lt;&gt;1")</f>
        <v>0</v>
      </c>
      <c r="J71" s="87" t="str">
        <f t="shared" si="8"/>
        <v>Đủ dây</v>
      </c>
    </row>
    <row r="72" spans="1:10">
      <c r="A72" s="87" t="s">
        <v>5321</v>
      </c>
      <c r="B72" s="87" t="s">
        <v>10765</v>
      </c>
      <c r="C72" s="88">
        <f>COUNTIFS(Consolidated!$N$2:$N$3000,$A72)+COUNTIFS(Consolidated!$S$2:$S$3000,$A72)-COUNTIFS(Consolidated!$N$2:$N$3000,$A72,Consolidated!$S$2:$S$3000,$A72)</f>
        <v>1</v>
      </c>
      <c r="D72" s="88">
        <f>COUNTIFS(Consolidated!$N$2:$N$3000,$A72,Consolidated!$E$2:$E$3000,1)+COUNTIFS(Consolidated!$S$2:$S$3000,$A72,Consolidated!$E$2:$E$3000,1)-COUNTIFS(Consolidated!$N$2:$N$3000,$A72,Consolidated!$S$2:$S$3000,$A72,Consolidated!$E$2:$E$3000,1)</f>
        <v>0</v>
      </c>
      <c r="E72" s="88">
        <f t="shared" si="6"/>
        <v>1</v>
      </c>
      <c r="F72" s="89">
        <f t="shared" si="7"/>
        <v>0</v>
      </c>
      <c r="G72" s="88">
        <f>COUNTIFS(Consolidated!$A$2:$A$3000,G$4,Consolidated!$N$2:$N$3000,$A72,Consolidated!$E$2:$E$3000,"&lt;&gt;1")+COUNTIFS(Consolidated!$A$2:$A$3000,G$4,Consolidated!$S$2:$S$3000,$A72,Consolidated!$E$2:$E$3000,"&lt;&gt;1")-COUNTIFS(Consolidated!$A$2:$A$3000,G$4,Consolidated!$N$2:$N$3000,$A72,Consolidated!$S$2:$S$3000,$A72,Consolidated!$E$2:$E$3000,"&lt;&gt;1")</f>
        <v>1</v>
      </c>
      <c r="H72" s="88">
        <f>COUNTIFS(Consolidated!$A$2:$A$3000,H$4,Consolidated!$N$2:$N$3000,$A72,Consolidated!$E$2:$E$3000,"&lt;&gt;1")+COUNTIFS(Consolidated!$A$2:$A$3000,H$4,Consolidated!$S$2:$S$3000,$A72,Consolidated!$E$2:$E$3000,"&lt;&gt;1")-COUNTIFS(Consolidated!$A$2:$A$3000,H$4,Consolidated!$N$2:$N$3000,$A72,Consolidated!$S$2:$S$3000,$A72,Consolidated!$E$2:$E$3000,"&lt;&gt;1")</f>
        <v>0</v>
      </c>
      <c r="I72" s="88">
        <f>COUNTIFS(Consolidated!$A$2:$A$3000,I$4,Consolidated!$N$2:$N$3000,$A72,Consolidated!$E$2:$E$3000,"&lt;&gt;1")+COUNTIFS(Consolidated!$A$2:$A$3000,I$4,Consolidated!$S$2:$S$3000,$A72,Consolidated!$E$2:$E$3000,"&lt;&gt;1")-COUNTIFS(Consolidated!$A$2:$A$3000,I$4,Consolidated!$N$2:$N$3000,$A72,Consolidated!$S$2:$S$3000,$A72,Consolidated!$E$2:$E$3000,"&lt;&gt;1")</f>
        <v>0</v>
      </c>
      <c r="J72" s="87" t="str">
        <f t="shared" si="8"/>
        <v>Chưa đủ – còn 1 dây</v>
      </c>
    </row>
    <row r="73" spans="1:10">
      <c r="A73" s="87" t="s">
        <v>1913</v>
      </c>
      <c r="B73" s="87" t="s">
        <v>10766</v>
      </c>
      <c r="C73" s="88">
        <f>COUNTIFS(Consolidated!$N$2:$N$3000,$A73)+COUNTIFS(Consolidated!$S$2:$S$3000,$A73)-COUNTIFS(Consolidated!$N$2:$N$3000,$A73,Consolidated!$S$2:$S$3000,$A73)</f>
        <v>11</v>
      </c>
      <c r="D73" s="88">
        <f>COUNTIFS(Consolidated!$N$2:$N$3000,$A73,Consolidated!$E$2:$E$3000,1)+COUNTIFS(Consolidated!$S$2:$S$3000,$A73,Consolidated!$E$2:$E$3000,1)-COUNTIFS(Consolidated!$N$2:$N$3000,$A73,Consolidated!$S$2:$S$3000,$A73,Consolidated!$E$2:$E$3000,1)</f>
        <v>9</v>
      </c>
      <c r="E73" s="88">
        <f t="shared" si="6"/>
        <v>2</v>
      </c>
      <c r="F73" s="89">
        <f t="shared" si="7"/>
        <v>0.81818181818181823</v>
      </c>
      <c r="G73" s="88">
        <f>COUNTIFS(Consolidated!$A$2:$A$3000,G$4,Consolidated!$N$2:$N$3000,$A73,Consolidated!$E$2:$E$3000,"&lt;&gt;1")+COUNTIFS(Consolidated!$A$2:$A$3000,G$4,Consolidated!$S$2:$S$3000,$A73,Consolidated!$E$2:$E$3000,"&lt;&gt;1")-COUNTIFS(Consolidated!$A$2:$A$3000,G$4,Consolidated!$N$2:$N$3000,$A73,Consolidated!$S$2:$S$3000,$A73,Consolidated!$E$2:$E$3000,"&lt;&gt;1")</f>
        <v>2</v>
      </c>
      <c r="H73" s="88">
        <f>COUNTIFS(Consolidated!$A$2:$A$3000,H$4,Consolidated!$N$2:$N$3000,$A73,Consolidated!$E$2:$E$3000,"&lt;&gt;1")+COUNTIFS(Consolidated!$A$2:$A$3000,H$4,Consolidated!$S$2:$S$3000,$A73,Consolidated!$E$2:$E$3000,"&lt;&gt;1")-COUNTIFS(Consolidated!$A$2:$A$3000,H$4,Consolidated!$N$2:$N$3000,$A73,Consolidated!$S$2:$S$3000,$A73,Consolidated!$E$2:$E$3000,"&lt;&gt;1")</f>
        <v>0</v>
      </c>
      <c r="I73" s="88">
        <f>COUNTIFS(Consolidated!$A$2:$A$3000,I$4,Consolidated!$N$2:$N$3000,$A73,Consolidated!$E$2:$E$3000,"&lt;&gt;1")+COUNTIFS(Consolidated!$A$2:$A$3000,I$4,Consolidated!$S$2:$S$3000,$A73,Consolidated!$E$2:$E$3000,"&lt;&gt;1")-COUNTIFS(Consolidated!$A$2:$A$3000,I$4,Consolidated!$N$2:$N$3000,$A73,Consolidated!$S$2:$S$3000,$A73,Consolidated!$E$2:$E$3000,"&lt;&gt;1")</f>
        <v>0</v>
      </c>
      <c r="J73" s="87" t="str">
        <f t="shared" si="8"/>
        <v>Chưa đủ – còn 2 dây</v>
      </c>
    </row>
    <row r="74" spans="1:10">
      <c r="A74" s="87" t="s">
        <v>872</v>
      </c>
      <c r="B74" s="87" t="s">
        <v>10767</v>
      </c>
      <c r="C74" s="88">
        <f>COUNTIFS(Consolidated!$N$2:$N$3000,$A74)+COUNTIFS(Consolidated!$S$2:$S$3000,$A74)-COUNTIFS(Consolidated!$N$2:$N$3000,$A74,Consolidated!$S$2:$S$3000,$A74)</f>
        <v>49</v>
      </c>
      <c r="D74" s="88">
        <f>COUNTIFS(Consolidated!$N$2:$N$3000,$A74,Consolidated!$E$2:$E$3000,1)+COUNTIFS(Consolidated!$S$2:$S$3000,$A74,Consolidated!$E$2:$E$3000,1)-COUNTIFS(Consolidated!$N$2:$N$3000,$A74,Consolidated!$S$2:$S$3000,$A74,Consolidated!$E$2:$E$3000,1)</f>
        <v>45</v>
      </c>
      <c r="E74" s="88">
        <f t="shared" si="6"/>
        <v>4</v>
      </c>
      <c r="F74" s="89">
        <f t="shared" si="7"/>
        <v>0.91836734693877553</v>
      </c>
      <c r="G74" s="88">
        <f>COUNTIFS(Consolidated!$A$2:$A$3000,G$4,Consolidated!$N$2:$N$3000,$A74,Consolidated!$E$2:$E$3000,"&lt;&gt;1")+COUNTIFS(Consolidated!$A$2:$A$3000,G$4,Consolidated!$S$2:$S$3000,$A74,Consolidated!$E$2:$E$3000,"&lt;&gt;1")-COUNTIFS(Consolidated!$A$2:$A$3000,G$4,Consolidated!$N$2:$N$3000,$A74,Consolidated!$S$2:$S$3000,$A74,Consolidated!$E$2:$E$3000,"&lt;&gt;1")</f>
        <v>3</v>
      </c>
      <c r="H74" s="88">
        <f>COUNTIFS(Consolidated!$A$2:$A$3000,H$4,Consolidated!$N$2:$N$3000,$A74,Consolidated!$E$2:$E$3000,"&lt;&gt;1")+COUNTIFS(Consolidated!$A$2:$A$3000,H$4,Consolidated!$S$2:$S$3000,$A74,Consolidated!$E$2:$E$3000,"&lt;&gt;1")-COUNTIFS(Consolidated!$A$2:$A$3000,H$4,Consolidated!$N$2:$N$3000,$A74,Consolidated!$S$2:$S$3000,$A74,Consolidated!$E$2:$E$3000,"&lt;&gt;1")</f>
        <v>1</v>
      </c>
      <c r="I74" s="88">
        <f>COUNTIFS(Consolidated!$A$2:$A$3000,I$4,Consolidated!$N$2:$N$3000,$A74,Consolidated!$E$2:$E$3000,"&lt;&gt;1")+COUNTIFS(Consolidated!$A$2:$A$3000,I$4,Consolidated!$S$2:$S$3000,$A74,Consolidated!$E$2:$E$3000,"&lt;&gt;1")-COUNTIFS(Consolidated!$A$2:$A$3000,I$4,Consolidated!$N$2:$N$3000,$A74,Consolidated!$S$2:$S$3000,$A74,Consolidated!$E$2:$E$3000,"&lt;&gt;1")</f>
        <v>0</v>
      </c>
      <c r="J74" s="87" t="str">
        <f t="shared" si="8"/>
        <v>Chưa đủ – còn 4 dây</v>
      </c>
    </row>
    <row r="75" spans="1:10">
      <c r="A75" s="87" t="s">
        <v>9693</v>
      </c>
      <c r="B75" s="87" t="s">
        <v>10768</v>
      </c>
      <c r="C75" s="88">
        <f>COUNTIFS(Consolidated!$N$2:$N$3000,$A75)+COUNTIFS(Consolidated!$S$2:$S$3000,$A75)-COUNTIFS(Consolidated!$N$2:$N$3000,$A75,Consolidated!$S$2:$S$3000,$A75)</f>
        <v>1</v>
      </c>
      <c r="D75" s="88">
        <f>COUNTIFS(Consolidated!$N$2:$N$3000,$A75,Consolidated!$E$2:$E$3000,1)+COUNTIFS(Consolidated!$S$2:$S$3000,$A75,Consolidated!$E$2:$E$3000,1)-COUNTIFS(Consolidated!$N$2:$N$3000,$A75,Consolidated!$S$2:$S$3000,$A75,Consolidated!$E$2:$E$3000,1)</f>
        <v>1</v>
      </c>
      <c r="E75" s="88">
        <f t="shared" si="6"/>
        <v>0</v>
      </c>
      <c r="F75" s="89">
        <f t="shared" si="7"/>
        <v>1</v>
      </c>
      <c r="G75" s="88">
        <f>COUNTIFS(Consolidated!$A$2:$A$3000,G$4,Consolidated!$N$2:$N$3000,$A75,Consolidated!$E$2:$E$3000,"&lt;&gt;1")+COUNTIFS(Consolidated!$A$2:$A$3000,G$4,Consolidated!$S$2:$S$3000,$A75,Consolidated!$E$2:$E$3000,"&lt;&gt;1")-COUNTIFS(Consolidated!$A$2:$A$3000,G$4,Consolidated!$N$2:$N$3000,$A75,Consolidated!$S$2:$S$3000,$A75,Consolidated!$E$2:$E$3000,"&lt;&gt;1")</f>
        <v>0</v>
      </c>
      <c r="H75" s="88">
        <f>COUNTIFS(Consolidated!$A$2:$A$3000,H$4,Consolidated!$N$2:$N$3000,$A75,Consolidated!$E$2:$E$3000,"&lt;&gt;1")+COUNTIFS(Consolidated!$A$2:$A$3000,H$4,Consolidated!$S$2:$S$3000,$A75,Consolidated!$E$2:$E$3000,"&lt;&gt;1")-COUNTIFS(Consolidated!$A$2:$A$3000,H$4,Consolidated!$N$2:$N$3000,$A75,Consolidated!$S$2:$S$3000,$A75,Consolidated!$E$2:$E$3000,"&lt;&gt;1")</f>
        <v>0</v>
      </c>
      <c r="I75" s="88">
        <f>COUNTIFS(Consolidated!$A$2:$A$3000,I$4,Consolidated!$N$2:$N$3000,$A75,Consolidated!$E$2:$E$3000,"&lt;&gt;1")+COUNTIFS(Consolidated!$A$2:$A$3000,I$4,Consolidated!$S$2:$S$3000,$A75,Consolidated!$E$2:$E$3000,"&lt;&gt;1")-COUNTIFS(Consolidated!$A$2:$A$3000,I$4,Consolidated!$N$2:$N$3000,$A75,Consolidated!$S$2:$S$3000,$A75,Consolidated!$E$2:$E$3000,"&lt;&gt;1")</f>
        <v>0</v>
      </c>
      <c r="J75" s="87" t="str">
        <f t="shared" si="8"/>
        <v>Đủ dây</v>
      </c>
    </row>
    <row r="76" spans="1:10">
      <c r="A76" s="87" t="s">
        <v>1838</v>
      </c>
      <c r="B76" s="87" t="s">
        <v>10769</v>
      </c>
      <c r="C76" s="88">
        <f>COUNTIFS(Consolidated!$N$2:$N$3000,$A76)+COUNTIFS(Consolidated!$S$2:$S$3000,$A76)-COUNTIFS(Consolidated!$N$2:$N$3000,$A76,Consolidated!$S$2:$S$3000,$A76)</f>
        <v>46</v>
      </c>
      <c r="D76" s="88">
        <f>COUNTIFS(Consolidated!$N$2:$N$3000,$A76,Consolidated!$E$2:$E$3000,1)+COUNTIFS(Consolidated!$S$2:$S$3000,$A76,Consolidated!$E$2:$E$3000,1)-COUNTIFS(Consolidated!$N$2:$N$3000,$A76,Consolidated!$S$2:$S$3000,$A76,Consolidated!$E$2:$E$3000,1)</f>
        <v>37</v>
      </c>
      <c r="E76" s="88">
        <f t="shared" si="6"/>
        <v>9</v>
      </c>
      <c r="F76" s="89">
        <f t="shared" si="7"/>
        <v>0.80434782608695654</v>
      </c>
      <c r="G76" s="88">
        <f>COUNTIFS(Consolidated!$A$2:$A$3000,G$4,Consolidated!$N$2:$N$3000,$A76,Consolidated!$E$2:$E$3000,"&lt;&gt;1")+COUNTIFS(Consolidated!$A$2:$A$3000,G$4,Consolidated!$S$2:$S$3000,$A76,Consolidated!$E$2:$E$3000,"&lt;&gt;1")-COUNTIFS(Consolidated!$A$2:$A$3000,G$4,Consolidated!$N$2:$N$3000,$A76,Consolidated!$S$2:$S$3000,$A76,Consolidated!$E$2:$E$3000,"&lt;&gt;1")</f>
        <v>1</v>
      </c>
      <c r="H76" s="88">
        <f>COUNTIFS(Consolidated!$A$2:$A$3000,H$4,Consolidated!$N$2:$N$3000,$A76,Consolidated!$E$2:$E$3000,"&lt;&gt;1")+COUNTIFS(Consolidated!$A$2:$A$3000,H$4,Consolidated!$S$2:$S$3000,$A76,Consolidated!$E$2:$E$3000,"&lt;&gt;1")-COUNTIFS(Consolidated!$A$2:$A$3000,H$4,Consolidated!$N$2:$N$3000,$A76,Consolidated!$S$2:$S$3000,$A76,Consolidated!$E$2:$E$3000,"&lt;&gt;1")</f>
        <v>1</v>
      </c>
      <c r="I76" s="88">
        <f>COUNTIFS(Consolidated!$A$2:$A$3000,I$4,Consolidated!$N$2:$N$3000,$A76,Consolidated!$E$2:$E$3000,"&lt;&gt;1")+COUNTIFS(Consolidated!$A$2:$A$3000,I$4,Consolidated!$S$2:$S$3000,$A76,Consolidated!$E$2:$E$3000,"&lt;&gt;1")-COUNTIFS(Consolidated!$A$2:$A$3000,I$4,Consolidated!$N$2:$N$3000,$A76,Consolidated!$S$2:$S$3000,$A76,Consolidated!$E$2:$E$3000,"&lt;&gt;1")</f>
        <v>7</v>
      </c>
      <c r="J76" s="87" t="str">
        <f t="shared" si="8"/>
        <v>Chưa đủ – còn 9 dây</v>
      </c>
    </row>
    <row r="77" spans="1:10">
      <c r="A77" s="87" t="s">
        <v>369</v>
      </c>
      <c r="B77" s="87" t="s">
        <v>10770</v>
      </c>
      <c r="C77" s="88">
        <f>COUNTIFS(Consolidated!$N$2:$N$3000,$A77)+COUNTIFS(Consolidated!$S$2:$S$3000,$A77)-COUNTIFS(Consolidated!$N$2:$N$3000,$A77,Consolidated!$S$2:$S$3000,$A77)</f>
        <v>42</v>
      </c>
      <c r="D77" s="88">
        <f>COUNTIFS(Consolidated!$N$2:$N$3000,$A77,Consolidated!$E$2:$E$3000,1)+COUNTIFS(Consolidated!$S$2:$S$3000,$A77,Consolidated!$E$2:$E$3000,1)-COUNTIFS(Consolidated!$N$2:$N$3000,$A77,Consolidated!$S$2:$S$3000,$A77,Consolidated!$E$2:$E$3000,1)</f>
        <v>35</v>
      </c>
      <c r="E77" s="88">
        <f t="shared" si="6"/>
        <v>7</v>
      </c>
      <c r="F77" s="89">
        <f t="shared" si="7"/>
        <v>0.83333333333333337</v>
      </c>
      <c r="G77" s="88">
        <f>COUNTIFS(Consolidated!$A$2:$A$3000,G$4,Consolidated!$N$2:$N$3000,$A77,Consolidated!$E$2:$E$3000,"&lt;&gt;1")+COUNTIFS(Consolidated!$A$2:$A$3000,G$4,Consolidated!$S$2:$S$3000,$A77,Consolidated!$E$2:$E$3000,"&lt;&gt;1")-COUNTIFS(Consolidated!$A$2:$A$3000,G$4,Consolidated!$N$2:$N$3000,$A77,Consolidated!$S$2:$S$3000,$A77,Consolidated!$E$2:$E$3000,"&lt;&gt;1")</f>
        <v>3</v>
      </c>
      <c r="H77" s="88">
        <f>COUNTIFS(Consolidated!$A$2:$A$3000,H$4,Consolidated!$N$2:$N$3000,$A77,Consolidated!$E$2:$E$3000,"&lt;&gt;1")+COUNTIFS(Consolidated!$A$2:$A$3000,H$4,Consolidated!$S$2:$S$3000,$A77,Consolidated!$E$2:$E$3000,"&lt;&gt;1")-COUNTIFS(Consolidated!$A$2:$A$3000,H$4,Consolidated!$N$2:$N$3000,$A77,Consolidated!$S$2:$S$3000,$A77,Consolidated!$E$2:$E$3000,"&lt;&gt;1")</f>
        <v>4</v>
      </c>
      <c r="I77" s="88">
        <f>COUNTIFS(Consolidated!$A$2:$A$3000,I$4,Consolidated!$N$2:$N$3000,$A77,Consolidated!$E$2:$E$3000,"&lt;&gt;1")+COUNTIFS(Consolidated!$A$2:$A$3000,I$4,Consolidated!$S$2:$S$3000,$A77,Consolidated!$E$2:$E$3000,"&lt;&gt;1")-COUNTIFS(Consolidated!$A$2:$A$3000,I$4,Consolidated!$N$2:$N$3000,$A77,Consolidated!$S$2:$S$3000,$A77,Consolidated!$E$2:$E$3000,"&lt;&gt;1")</f>
        <v>0</v>
      </c>
      <c r="J77" s="87" t="str">
        <f t="shared" si="8"/>
        <v>Chưa đủ – còn 7 dây</v>
      </c>
    </row>
    <row r="78" spans="1:10">
      <c r="A78" s="87" t="s">
        <v>2484</v>
      </c>
      <c r="B78" s="87" t="s">
        <v>10771</v>
      </c>
      <c r="C78" s="88">
        <f>COUNTIFS(Consolidated!$N$2:$N$3000,$A78)+COUNTIFS(Consolidated!$S$2:$S$3000,$A78)-COUNTIFS(Consolidated!$N$2:$N$3000,$A78,Consolidated!$S$2:$S$3000,$A78)</f>
        <v>8</v>
      </c>
      <c r="D78" s="88">
        <f>COUNTIFS(Consolidated!$N$2:$N$3000,$A78,Consolidated!$E$2:$E$3000,1)+COUNTIFS(Consolidated!$S$2:$S$3000,$A78,Consolidated!$E$2:$E$3000,1)-COUNTIFS(Consolidated!$N$2:$N$3000,$A78,Consolidated!$S$2:$S$3000,$A78,Consolidated!$E$2:$E$3000,1)</f>
        <v>6</v>
      </c>
      <c r="E78" s="88">
        <f t="shared" si="6"/>
        <v>2</v>
      </c>
      <c r="F78" s="89">
        <f t="shared" si="7"/>
        <v>0.75</v>
      </c>
      <c r="G78" s="88">
        <f>COUNTIFS(Consolidated!$A$2:$A$3000,G$4,Consolidated!$N$2:$N$3000,$A78,Consolidated!$E$2:$E$3000,"&lt;&gt;1")+COUNTIFS(Consolidated!$A$2:$A$3000,G$4,Consolidated!$S$2:$S$3000,$A78,Consolidated!$E$2:$E$3000,"&lt;&gt;1")-COUNTIFS(Consolidated!$A$2:$A$3000,G$4,Consolidated!$N$2:$N$3000,$A78,Consolidated!$S$2:$S$3000,$A78,Consolidated!$E$2:$E$3000,"&lt;&gt;1")</f>
        <v>2</v>
      </c>
      <c r="H78" s="88">
        <f>COUNTIFS(Consolidated!$A$2:$A$3000,H$4,Consolidated!$N$2:$N$3000,$A78,Consolidated!$E$2:$E$3000,"&lt;&gt;1")+COUNTIFS(Consolidated!$A$2:$A$3000,H$4,Consolidated!$S$2:$S$3000,$A78,Consolidated!$E$2:$E$3000,"&lt;&gt;1")-COUNTIFS(Consolidated!$A$2:$A$3000,H$4,Consolidated!$N$2:$N$3000,$A78,Consolidated!$S$2:$S$3000,$A78,Consolidated!$E$2:$E$3000,"&lt;&gt;1")</f>
        <v>0</v>
      </c>
      <c r="I78" s="88">
        <f>COUNTIFS(Consolidated!$A$2:$A$3000,I$4,Consolidated!$N$2:$N$3000,$A78,Consolidated!$E$2:$E$3000,"&lt;&gt;1")+COUNTIFS(Consolidated!$A$2:$A$3000,I$4,Consolidated!$S$2:$S$3000,$A78,Consolidated!$E$2:$E$3000,"&lt;&gt;1")-COUNTIFS(Consolidated!$A$2:$A$3000,I$4,Consolidated!$N$2:$N$3000,$A78,Consolidated!$S$2:$S$3000,$A78,Consolidated!$E$2:$E$3000,"&lt;&gt;1")</f>
        <v>0</v>
      </c>
      <c r="J78" s="87" t="str">
        <f t="shared" si="8"/>
        <v>Chưa đủ – còn 2 dây</v>
      </c>
    </row>
    <row r="79" spans="1:10">
      <c r="A79" s="87" t="s">
        <v>813</v>
      </c>
      <c r="B79" s="87" t="s">
        <v>10772</v>
      </c>
      <c r="C79" s="88">
        <f>COUNTIFS(Consolidated!$N$2:$N$3000,$A79)+COUNTIFS(Consolidated!$S$2:$S$3000,$A79)-COUNTIFS(Consolidated!$N$2:$N$3000,$A79,Consolidated!$S$2:$S$3000,$A79)</f>
        <v>64</v>
      </c>
      <c r="D79" s="88">
        <f>COUNTIFS(Consolidated!$N$2:$N$3000,$A79,Consolidated!$E$2:$E$3000,1)+COUNTIFS(Consolidated!$S$2:$S$3000,$A79,Consolidated!$E$2:$E$3000,1)-COUNTIFS(Consolidated!$N$2:$N$3000,$A79,Consolidated!$S$2:$S$3000,$A79,Consolidated!$E$2:$E$3000,1)</f>
        <v>57</v>
      </c>
      <c r="E79" s="88">
        <f t="shared" si="6"/>
        <v>7</v>
      </c>
      <c r="F79" s="89">
        <f t="shared" si="7"/>
        <v>0.890625</v>
      </c>
      <c r="G79" s="88">
        <f>COUNTIFS(Consolidated!$A$2:$A$3000,G$4,Consolidated!$N$2:$N$3000,$A79,Consolidated!$E$2:$E$3000,"&lt;&gt;1")+COUNTIFS(Consolidated!$A$2:$A$3000,G$4,Consolidated!$S$2:$S$3000,$A79,Consolidated!$E$2:$E$3000,"&lt;&gt;1")-COUNTIFS(Consolidated!$A$2:$A$3000,G$4,Consolidated!$N$2:$N$3000,$A79,Consolidated!$S$2:$S$3000,$A79,Consolidated!$E$2:$E$3000,"&lt;&gt;1")</f>
        <v>7</v>
      </c>
      <c r="H79" s="88">
        <f>COUNTIFS(Consolidated!$A$2:$A$3000,H$4,Consolidated!$N$2:$N$3000,$A79,Consolidated!$E$2:$E$3000,"&lt;&gt;1")+COUNTIFS(Consolidated!$A$2:$A$3000,H$4,Consolidated!$S$2:$S$3000,$A79,Consolidated!$E$2:$E$3000,"&lt;&gt;1")-COUNTIFS(Consolidated!$A$2:$A$3000,H$4,Consolidated!$N$2:$N$3000,$A79,Consolidated!$S$2:$S$3000,$A79,Consolidated!$E$2:$E$3000,"&lt;&gt;1")</f>
        <v>0</v>
      </c>
      <c r="I79" s="88">
        <f>COUNTIFS(Consolidated!$A$2:$A$3000,I$4,Consolidated!$N$2:$N$3000,$A79,Consolidated!$E$2:$E$3000,"&lt;&gt;1")+COUNTIFS(Consolidated!$A$2:$A$3000,I$4,Consolidated!$S$2:$S$3000,$A79,Consolidated!$E$2:$E$3000,"&lt;&gt;1")-COUNTIFS(Consolidated!$A$2:$A$3000,I$4,Consolidated!$N$2:$N$3000,$A79,Consolidated!$S$2:$S$3000,$A79,Consolidated!$E$2:$E$3000,"&lt;&gt;1")</f>
        <v>0</v>
      </c>
      <c r="J79" s="87" t="str">
        <f t="shared" si="8"/>
        <v>Chưa đủ – còn 7 dây</v>
      </c>
    </row>
    <row r="80" spans="1:10">
      <c r="A80" s="87" t="s">
        <v>1355</v>
      </c>
      <c r="B80" s="87" t="s">
        <v>10773</v>
      </c>
      <c r="C80" s="88">
        <f>COUNTIFS(Consolidated!$N$2:$N$3000,$A80)+COUNTIFS(Consolidated!$S$2:$S$3000,$A80)-COUNTIFS(Consolidated!$N$2:$N$3000,$A80,Consolidated!$S$2:$S$3000,$A80)</f>
        <v>8</v>
      </c>
      <c r="D80" s="88">
        <f>COUNTIFS(Consolidated!$N$2:$N$3000,$A80,Consolidated!$E$2:$E$3000,1)+COUNTIFS(Consolidated!$S$2:$S$3000,$A80,Consolidated!$E$2:$E$3000,1)-COUNTIFS(Consolidated!$N$2:$N$3000,$A80,Consolidated!$S$2:$S$3000,$A80,Consolidated!$E$2:$E$3000,1)</f>
        <v>8</v>
      </c>
      <c r="E80" s="88">
        <f t="shared" si="6"/>
        <v>0</v>
      </c>
      <c r="F80" s="89">
        <f t="shared" si="7"/>
        <v>1</v>
      </c>
      <c r="G80" s="88">
        <f>COUNTIFS(Consolidated!$A$2:$A$3000,G$4,Consolidated!$N$2:$N$3000,$A80,Consolidated!$E$2:$E$3000,"&lt;&gt;1")+COUNTIFS(Consolidated!$A$2:$A$3000,G$4,Consolidated!$S$2:$S$3000,$A80,Consolidated!$E$2:$E$3000,"&lt;&gt;1")-COUNTIFS(Consolidated!$A$2:$A$3000,G$4,Consolidated!$N$2:$N$3000,$A80,Consolidated!$S$2:$S$3000,$A80,Consolidated!$E$2:$E$3000,"&lt;&gt;1")</f>
        <v>0</v>
      </c>
      <c r="H80" s="88">
        <f>COUNTIFS(Consolidated!$A$2:$A$3000,H$4,Consolidated!$N$2:$N$3000,$A80,Consolidated!$E$2:$E$3000,"&lt;&gt;1")+COUNTIFS(Consolidated!$A$2:$A$3000,H$4,Consolidated!$S$2:$S$3000,$A80,Consolidated!$E$2:$E$3000,"&lt;&gt;1")-COUNTIFS(Consolidated!$A$2:$A$3000,H$4,Consolidated!$N$2:$N$3000,$A80,Consolidated!$S$2:$S$3000,$A80,Consolidated!$E$2:$E$3000,"&lt;&gt;1")</f>
        <v>0</v>
      </c>
      <c r="I80" s="88">
        <f>COUNTIFS(Consolidated!$A$2:$A$3000,I$4,Consolidated!$N$2:$N$3000,$A80,Consolidated!$E$2:$E$3000,"&lt;&gt;1")+COUNTIFS(Consolidated!$A$2:$A$3000,I$4,Consolidated!$S$2:$S$3000,$A80,Consolidated!$E$2:$E$3000,"&lt;&gt;1")-COUNTIFS(Consolidated!$A$2:$A$3000,I$4,Consolidated!$N$2:$N$3000,$A80,Consolidated!$S$2:$S$3000,$A80,Consolidated!$E$2:$E$3000,"&lt;&gt;1")</f>
        <v>0</v>
      </c>
      <c r="J80" s="87" t="str">
        <f t="shared" si="8"/>
        <v>Đủ dây</v>
      </c>
    </row>
    <row r="81" spans="1:10">
      <c r="A81" s="87" t="s">
        <v>3391</v>
      </c>
      <c r="B81" s="87" t="s">
        <v>10774</v>
      </c>
      <c r="C81" s="88">
        <f>COUNTIFS(Consolidated!$N$2:$N$3000,$A81)+COUNTIFS(Consolidated!$S$2:$S$3000,$A81)-COUNTIFS(Consolidated!$N$2:$N$3000,$A81,Consolidated!$S$2:$S$3000,$A81)</f>
        <v>12</v>
      </c>
      <c r="D81" s="88">
        <f>COUNTIFS(Consolidated!$N$2:$N$3000,$A81,Consolidated!$E$2:$E$3000,1)+COUNTIFS(Consolidated!$S$2:$S$3000,$A81,Consolidated!$E$2:$E$3000,1)-COUNTIFS(Consolidated!$N$2:$N$3000,$A81,Consolidated!$S$2:$S$3000,$A81,Consolidated!$E$2:$E$3000,1)</f>
        <v>8</v>
      </c>
      <c r="E81" s="88">
        <f t="shared" si="6"/>
        <v>4</v>
      </c>
      <c r="F81" s="89">
        <f t="shared" si="7"/>
        <v>0.66666666666666663</v>
      </c>
      <c r="G81" s="88">
        <f>COUNTIFS(Consolidated!$A$2:$A$3000,G$4,Consolidated!$N$2:$N$3000,$A81,Consolidated!$E$2:$E$3000,"&lt;&gt;1")+COUNTIFS(Consolidated!$A$2:$A$3000,G$4,Consolidated!$S$2:$S$3000,$A81,Consolidated!$E$2:$E$3000,"&lt;&gt;1")-COUNTIFS(Consolidated!$A$2:$A$3000,G$4,Consolidated!$N$2:$N$3000,$A81,Consolidated!$S$2:$S$3000,$A81,Consolidated!$E$2:$E$3000,"&lt;&gt;1")</f>
        <v>3</v>
      </c>
      <c r="H81" s="88">
        <f>COUNTIFS(Consolidated!$A$2:$A$3000,H$4,Consolidated!$N$2:$N$3000,$A81,Consolidated!$E$2:$E$3000,"&lt;&gt;1")+COUNTIFS(Consolidated!$A$2:$A$3000,H$4,Consolidated!$S$2:$S$3000,$A81,Consolidated!$E$2:$E$3000,"&lt;&gt;1")-COUNTIFS(Consolidated!$A$2:$A$3000,H$4,Consolidated!$N$2:$N$3000,$A81,Consolidated!$S$2:$S$3000,$A81,Consolidated!$E$2:$E$3000,"&lt;&gt;1")</f>
        <v>1</v>
      </c>
      <c r="I81" s="88">
        <f>COUNTIFS(Consolidated!$A$2:$A$3000,I$4,Consolidated!$N$2:$N$3000,$A81,Consolidated!$E$2:$E$3000,"&lt;&gt;1")+COUNTIFS(Consolidated!$A$2:$A$3000,I$4,Consolidated!$S$2:$S$3000,$A81,Consolidated!$E$2:$E$3000,"&lt;&gt;1")-COUNTIFS(Consolidated!$A$2:$A$3000,I$4,Consolidated!$N$2:$N$3000,$A81,Consolidated!$S$2:$S$3000,$A81,Consolidated!$E$2:$E$3000,"&lt;&gt;1")</f>
        <v>0</v>
      </c>
      <c r="J81" s="87" t="str">
        <f t="shared" si="8"/>
        <v>Chưa đủ – còn 4 dây</v>
      </c>
    </row>
    <row r="82" spans="1:10">
      <c r="A82" s="87" t="s">
        <v>1337</v>
      </c>
      <c r="B82" s="87" t="s">
        <v>10775</v>
      </c>
      <c r="C82" s="88">
        <f>COUNTIFS(Consolidated!$N$2:$N$3000,$A82)+COUNTIFS(Consolidated!$S$2:$S$3000,$A82)-COUNTIFS(Consolidated!$N$2:$N$3000,$A82,Consolidated!$S$2:$S$3000,$A82)</f>
        <v>12</v>
      </c>
      <c r="D82" s="88">
        <f>COUNTIFS(Consolidated!$N$2:$N$3000,$A82,Consolidated!$E$2:$E$3000,1)+COUNTIFS(Consolidated!$S$2:$S$3000,$A82,Consolidated!$E$2:$E$3000,1)-COUNTIFS(Consolidated!$N$2:$N$3000,$A82,Consolidated!$S$2:$S$3000,$A82,Consolidated!$E$2:$E$3000,1)</f>
        <v>12</v>
      </c>
      <c r="E82" s="88">
        <f t="shared" si="6"/>
        <v>0</v>
      </c>
      <c r="F82" s="89">
        <f t="shared" si="7"/>
        <v>1</v>
      </c>
      <c r="G82" s="88">
        <f>COUNTIFS(Consolidated!$A$2:$A$3000,G$4,Consolidated!$N$2:$N$3000,$A82,Consolidated!$E$2:$E$3000,"&lt;&gt;1")+COUNTIFS(Consolidated!$A$2:$A$3000,G$4,Consolidated!$S$2:$S$3000,$A82,Consolidated!$E$2:$E$3000,"&lt;&gt;1")-COUNTIFS(Consolidated!$A$2:$A$3000,G$4,Consolidated!$N$2:$N$3000,$A82,Consolidated!$S$2:$S$3000,$A82,Consolidated!$E$2:$E$3000,"&lt;&gt;1")</f>
        <v>0</v>
      </c>
      <c r="H82" s="88">
        <f>COUNTIFS(Consolidated!$A$2:$A$3000,H$4,Consolidated!$N$2:$N$3000,$A82,Consolidated!$E$2:$E$3000,"&lt;&gt;1")+COUNTIFS(Consolidated!$A$2:$A$3000,H$4,Consolidated!$S$2:$S$3000,$A82,Consolidated!$E$2:$E$3000,"&lt;&gt;1")-COUNTIFS(Consolidated!$A$2:$A$3000,H$4,Consolidated!$N$2:$N$3000,$A82,Consolidated!$S$2:$S$3000,$A82,Consolidated!$E$2:$E$3000,"&lt;&gt;1")</f>
        <v>0</v>
      </c>
      <c r="I82" s="88">
        <f>COUNTIFS(Consolidated!$A$2:$A$3000,I$4,Consolidated!$N$2:$N$3000,$A82,Consolidated!$E$2:$E$3000,"&lt;&gt;1")+COUNTIFS(Consolidated!$A$2:$A$3000,I$4,Consolidated!$S$2:$S$3000,$A82,Consolidated!$E$2:$E$3000,"&lt;&gt;1")-COUNTIFS(Consolidated!$A$2:$A$3000,I$4,Consolidated!$N$2:$N$3000,$A82,Consolidated!$S$2:$S$3000,$A82,Consolidated!$E$2:$E$3000,"&lt;&gt;1")</f>
        <v>0</v>
      </c>
      <c r="J82" s="87" t="str">
        <f t="shared" si="8"/>
        <v>Đủ dây</v>
      </c>
    </row>
    <row r="83" spans="1:10">
      <c r="A83" s="87" t="s">
        <v>1457</v>
      </c>
      <c r="B83" s="87" t="s">
        <v>10776</v>
      </c>
      <c r="C83" s="88">
        <f>COUNTIFS(Consolidated!$N$2:$N$3000,$A83)+COUNTIFS(Consolidated!$S$2:$S$3000,$A83)-COUNTIFS(Consolidated!$N$2:$N$3000,$A83,Consolidated!$S$2:$S$3000,$A83)</f>
        <v>4</v>
      </c>
      <c r="D83" s="88">
        <f>COUNTIFS(Consolidated!$N$2:$N$3000,$A83,Consolidated!$E$2:$E$3000,1)+COUNTIFS(Consolidated!$S$2:$S$3000,$A83,Consolidated!$E$2:$E$3000,1)-COUNTIFS(Consolidated!$N$2:$N$3000,$A83,Consolidated!$S$2:$S$3000,$A83,Consolidated!$E$2:$E$3000,1)</f>
        <v>4</v>
      </c>
      <c r="E83" s="88">
        <f t="shared" si="6"/>
        <v>0</v>
      </c>
      <c r="F83" s="89">
        <f t="shared" si="7"/>
        <v>1</v>
      </c>
      <c r="G83" s="88">
        <f>COUNTIFS(Consolidated!$A$2:$A$3000,G$4,Consolidated!$N$2:$N$3000,$A83,Consolidated!$E$2:$E$3000,"&lt;&gt;1")+COUNTIFS(Consolidated!$A$2:$A$3000,G$4,Consolidated!$S$2:$S$3000,$A83,Consolidated!$E$2:$E$3000,"&lt;&gt;1")-COUNTIFS(Consolidated!$A$2:$A$3000,G$4,Consolidated!$N$2:$N$3000,$A83,Consolidated!$S$2:$S$3000,$A83,Consolidated!$E$2:$E$3000,"&lt;&gt;1")</f>
        <v>0</v>
      </c>
      <c r="H83" s="88">
        <f>COUNTIFS(Consolidated!$A$2:$A$3000,H$4,Consolidated!$N$2:$N$3000,$A83,Consolidated!$E$2:$E$3000,"&lt;&gt;1")+COUNTIFS(Consolidated!$A$2:$A$3000,H$4,Consolidated!$S$2:$S$3000,$A83,Consolidated!$E$2:$E$3000,"&lt;&gt;1")-COUNTIFS(Consolidated!$A$2:$A$3000,H$4,Consolidated!$N$2:$N$3000,$A83,Consolidated!$S$2:$S$3000,$A83,Consolidated!$E$2:$E$3000,"&lt;&gt;1")</f>
        <v>0</v>
      </c>
      <c r="I83" s="88">
        <f>COUNTIFS(Consolidated!$A$2:$A$3000,I$4,Consolidated!$N$2:$N$3000,$A83,Consolidated!$E$2:$E$3000,"&lt;&gt;1")+COUNTIFS(Consolidated!$A$2:$A$3000,I$4,Consolidated!$S$2:$S$3000,$A83,Consolidated!$E$2:$E$3000,"&lt;&gt;1")-COUNTIFS(Consolidated!$A$2:$A$3000,I$4,Consolidated!$N$2:$N$3000,$A83,Consolidated!$S$2:$S$3000,$A83,Consolidated!$E$2:$E$3000,"&lt;&gt;1")</f>
        <v>0</v>
      </c>
      <c r="J83" s="87" t="str">
        <f t="shared" si="8"/>
        <v>Đủ dây</v>
      </c>
    </row>
    <row r="84" spans="1:10">
      <c r="A84" s="87" t="s">
        <v>2442</v>
      </c>
      <c r="B84" s="87" t="s">
        <v>10777</v>
      </c>
      <c r="C84" s="88">
        <f>COUNTIFS(Consolidated!$N$2:$N$3000,$A84)+COUNTIFS(Consolidated!$S$2:$S$3000,$A84)-COUNTIFS(Consolidated!$N$2:$N$3000,$A84,Consolidated!$S$2:$S$3000,$A84)</f>
        <v>7</v>
      </c>
      <c r="D84" s="88">
        <f>COUNTIFS(Consolidated!$N$2:$N$3000,$A84,Consolidated!$E$2:$E$3000,1)+COUNTIFS(Consolidated!$S$2:$S$3000,$A84,Consolidated!$E$2:$E$3000,1)-COUNTIFS(Consolidated!$N$2:$N$3000,$A84,Consolidated!$S$2:$S$3000,$A84,Consolidated!$E$2:$E$3000,1)</f>
        <v>6</v>
      </c>
      <c r="E84" s="88">
        <f t="shared" si="6"/>
        <v>1</v>
      </c>
      <c r="F84" s="89">
        <f t="shared" si="7"/>
        <v>0.8571428571428571</v>
      </c>
      <c r="G84" s="88">
        <f>COUNTIFS(Consolidated!$A$2:$A$3000,G$4,Consolidated!$N$2:$N$3000,$A84,Consolidated!$E$2:$E$3000,"&lt;&gt;1")+COUNTIFS(Consolidated!$A$2:$A$3000,G$4,Consolidated!$S$2:$S$3000,$A84,Consolidated!$E$2:$E$3000,"&lt;&gt;1")-COUNTIFS(Consolidated!$A$2:$A$3000,G$4,Consolidated!$N$2:$N$3000,$A84,Consolidated!$S$2:$S$3000,$A84,Consolidated!$E$2:$E$3000,"&lt;&gt;1")</f>
        <v>1</v>
      </c>
      <c r="H84" s="88">
        <f>COUNTIFS(Consolidated!$A$2:$A$3000,H$4,Consolidated!$N$2:$N$3000,$A84,Consolidated!$E$2:$E$3000,"&lt;&gt;1")+COUNTIFS(Consolidated!$A$2:$A$3000,H$4,Consolidated!$S$2:$S$3000,$A84,Consolidated!$E$2:$E$3000,"&lt;&gt;1")-COUNTIFS(Consolidated!$A$2:$A$3000,H$4,Consolidated!$N$2:$N$3000,$A84,Consolidated!$S$2:$S$3000,$A84,Consolidated!$E$2:$E$3000,"&lt;&gt;1")</f>
        <v>0</v>
      </c>
      <c r="I84" s="88">
        <f>COUNTIFS(Consolidated!$A$2:$A$3000,I$4,Consolidated!$N$2:$N$3000,$A84,Consolidated!$E$2:$E$3000,"&lt;&gt;1")+COUNTIFS(Consolidated!$A$2:$A$3000,I$4,Consolidated!$S$2:$S$3000,$A84,Consolidated!$E$2:$E$3000,"&lt;&gt;1")-COUNTIFS(Consolidated!$A$2:$A$3000,I$4,Consolidated!$N$2:$N$3000,$A84,Consolidated!$S$2:$S$3000,$A84,Consolidated!$E$2:$E$3000,"&lt;&gt;1")</f>
        <v>0</v>
      </c>
      <c r="J84" s="87" t="str">
        <f t="shared" si="8"/>
        <v>Chưa đủ – còn 1 dây</v>
      </c>
    </row>
    <row r="85" spans="1:10">
      <c r="A85" s="87" t="s">
        <v>1476</v>
      </c>
      <c r="B85" s="87" t="s">
        <v>10778</v>
      </c>
      <c r="C85" s="88">
        <f>COUNTIFS(Consolidated!$N$2:$N$3000,$A85)+COUNTIFS(Consolidated!$S$2:$S$3000,$A85)-COUNTIFS(Consolidated!$N$2:$N$3000,$A85,Consolidated!$S$2:$S$3000,$A85)</f>
        <v>10</v>
      </c>
      <c r="D85" s="88">
        <f>COUNTIFS(Consolidated!$N$2:$N$3000,$A85,Consolidated!$E$2:$E$3000,1)+COUNTIFS(Consolidated!$S$2:$S$3000,$A85,Consolidated!$E$2:$E$3000,1)-COUNTIFS(Consolidated!$N$2:$N$3000,$A85,Consolidated!$S$2:$S$3000,$A85,Consolidated!$E$2:$E$3000,1)</f>
        <v>10</v>
      </c>
      <c r="E85" s="88">
        <f t="shared" si="6"/>
        <v>0</v>
      </c>
      <c r="F85" s="89">
        <f t="shared" si="7"/>
        <v>1</v>
      </c>
      <c r="G85" s="88">
        <f>COUNTIFS(Consolidated!$A$2:$A$3000,G$4,Consolidated!$N$2:$N$3000,$A85,Consolidated!$E$2:$E$3000,"&lt;&gt;1")+COUNTIFS(Consolidated!$A$2:$A$3000,G$4,Consolidated!$S$2:$S$3000,$A85,Consolidated!$E$2:$E$3000,"&lt;&gt;1")-COUNTIFS(Consolidated!$A$2:$A$3000,G$4,Consolidated!$N$2:$N$3000,$A85,Consolidated!$S$2:$S$3000,$A85,Consolidated!$E$2:$E$3000,"&lt;&gt;1")</f>
        <v>0</v>
      </c>
      <c r="H85" s="88">
        <f>COUNTIFS(Consolidated!$A$2:$A$3000,H$4,Consolidated!$N$2:$N$3000,$A85,Consolidated!$E$2:$E$3000,"&lt;&gt;1")+COUNTIFS(Consolidated!$A$2:$A$3000,H$4,Consolidated!$S$2:$S$3000,$A85,Consolidated!$E$2:$E$3000,"&lt;&gt;1")-COUNTIFS(Consolidated!$A$2:$A$3000,H$4,Consolidated!$N$2:$N$3000,$A85,Consolidated!$S$2:$S$3000,$A85,Consolidated!$E$2:$E$3000,"&lt;&gt;1")</f>
        <v>0</v>
      </c>
      <c r="I85" s="88">
        <f>COUNTIFS(Consolidated!$A$2:$A$3000,I$4,Consolidated!$N$2:$N$3000,$A85,Consolidated!$E$2:$E$3000,"&lt;&gt;1")+COUNTIFS(Consolidated!$A$2:$A$3000,I$4,Consolidated!$S$2:$S$3000,$A85,Consolidated!$E$2:$E$3000,"&lt;&gt;1")-COUNTIFS(Consolidated!$A$2:$A$3000,I$4,Consolidated!$N$2:$N$3000,$A85,Consolidated!$S$2:$S$3000,$A85,Consolidated!$E$2:$E$3000,"&lt;&gt;1")</f>
        <v>0</v>
      </c>
      <c r="J85" s="87" t="str">
        <f t="shared" si="8"/>
        <v>Đủ dây</v>
      </c>
    </row>
    <row r="86" spans="1:10">
      <c r="A86" s="87" t="s">
        <v>931</v>
      </c>
      <c r="B86" s="87" t="s">
        <v>10779</v>
      </c>
      <c r="C86" s="88">
        <f>COUNTIFS(Consolidated!$N$2:$N$3000,$A86)+COUNTIFS(Consolidated!$S$2:$S$3000,$A86)-COUNTIFS(Consolidated!$N$2:$N$3000,$A86,Consolidated!$S$2:$S$3000,$A86)</f>
        <v>37</v>
      </c>
      <c r="D86" s="88">
        <f>COUNTIFS(Consolidated!$N$2:$N$3000,$A86,Consolidated!$E$2:$E$3000,1)+COUNTIFS(Consolidated!$S$2:$S$3000,$A86,Consolidated!$E$2:$E$3000,1)-COUNTIFS(Consolidated!$N$2:$N$3000,$A86,Consolidated!$S$2:$S$3000,$A86,Consolidated!$E$2:$E$3000,1)</f>
        <v>35</v>
      </c>
      <c r="E86" s="88">
        <f t="shared" si="6"/>
        <v>2</v>
      </c>
      <c r="F86" s="89">
        <f t="shared" si="7"/>
        <v>0.94594594594594594</v>
      </c>
      <c r="G86" s="88">
        <f>COUNTIFS(Consolidated!$A$2:$A$3000,G$4,Consolidated!$N$2:$N$3000,$A86,Consolidated!$E$2:$E$3000,"&lt;&gt;1")+COUNTIFS(Consolidated!$A$2:$A$3000,G$4,Consolidated!$S$2:$S$3000,$A86,Consolidated!$E$2:$E$3000,"&lt;&gt;1")-COUNTIFS(Consolidated!$A$2:$A$3000,G$4,Consolidated!$N$2:$N$3000,$A86,Consolidated!$S$2:$S$3000,$A86,Consolidated!$E$2:$E$3000,"&lt;&gt;1")</f>
        <v>1</v>
      </c>
      <c r="H86" s="88">
        <f>COUNTIFS(Consolidated!$A$2:$A$3000,H$4,Consolidated!$N$2:$N$3000,$A86,Consolidated!$E$2:$E$3000,"&lt;&gt;1")+COUNTIFS(Consolidated!$A$2:$A$3000,H$4,Consolidated!$S$2:$S$3000,$A86,Consolidated!$E$2:$E$3000,"&lt;&gt;1")-COUNTIFS(Consolidated!$A$2:$A$3000,H$4,Consolidated!$N$2:$N$3000,$A86,Consolidated!$S$2:$S$3000,$A86,Consolidated!$E$2:$E$3000,"&lt;&gt;1")</f>
        <v>1</v>
      </c>
      <c r="I86" s="88">
        <f>COUNTIFS(Consolidated!$A$2:$A$3000,I$4,Consolidated!$N$2:$N$3000,$A86,Consolidated!$E$2:$E$3000,"&lt;&gt;1")+COUNTIFS(Consolidated!$A$2:$A$3000,I$4,Consolidated!$S$2:$S$3000,$A86,Consolidated!$E$2:$E$3000,"&lt;&gt;1")-COUNTIFS(Consolidated!$A$2:$A$3000,I$4,Consolidated!$N$2:$N$3000,$A86,Consolidated!$S$2:$S$3000,$A86,Consolidated!$E$2:$E$3000,"&lt;&gt;1")</f>
        <v>0</v>
      </c>
      <c r="J86" s="87" t="str">
        <f t="shared" si="8"/>
        <v>Chưa đủ – còn 2 dây</v>
      </c>
    </row>
    <row r="87" spans="1:10">
      <c r="A87" s="87" t="s">
        <v>174</v>
      </c>
      <c r="B87" s="87" t="s">
        <v>10780</v>
      </c>
      <c r="C87" s="88">
        <f>COUNTIFS(Consolidated!$N$2:$N$3000,$A87)+COUNTIFS(Consolidated!$S$2:$S$3000,$A87)-COUNTIFS(Consolidated!$N$2:$N$3000,$A87,Consolidated!$S$2:$S$3000,$A87)</f>
        <v>133</v>
      </c>
      <c r="D87" s="88">
        <f>COUNTIFS(Consolidated!$N$2:$N$3000,$A87,Consolidated!$E$2:$E$3000,1)+COUNTIFS(Consolidated!$S$2:$S$3000,$A87,Consolidated!$E$2:$E$3000,1)-COUNTIFS(Consolidated!$N$2:$N$3000,$A87,Consolidated!$S$2:$S$3000,$A87,Consolidated!$E$2:$E$3000,1)</f>
        <v>101</v>
      </c>
      <c r="E87" s="88">
        <f t="shared" si="6"/>
        <v>32</v>
      </c>
      <c r="F87" s="89">
        <f t="shared" si="7"/>
        <v>0.75939849624060152</v>
      </c>
      <c r="G87" s="88">
        <f>COUNTIFS(Consolidated!$A$2:$A$3000,G$4,Consolidated!$N$2:$N$3000,$A87,Consolidated!$E$2:$E$3000,"&lt;&gt;1")+COUNTIFS(Consolidated!$A$2:$A$3000,G$4,Consolidated!$S$2:$S$3000,$A87,Consolidated!$E$2:$E$3000,"&lt;&gt;1")-COUNTIFS(Consolidated!$A$2:$A$3000,G$4,Consolidated!$N$2:$N$3000,$A87,Consolidated!$S$2:$S$3000,$A87,Consolidated!$E$2:$E$3000,"&lt;&gt;1")</f>
        <v>27</v>
      </c>
      <c r="H87" s="88">
        <f>COUNTIFS(Consolidated!$A$2:$A$3000,H$4,Consolidated!$N$2:$N$3000,$A87,Consolidated!$E$2:$E$3000,"&lt;&gt;1")+COUNTIFS(Consolidated!$A$2:$A$3000,H$4,Consolidated!$S$2:$S$3000,$A87,Consolidated!$E$2:$E$3000,"&lt;&gt;1")-COUNTIFS(Consolidated!$A$2:$A$3000,H$4,Consolidated!$N$2:$N$3000,$A87,Consolidated!$S$2:$S$3000,$A87,Consolidated!$E$2:$E$3000,"&lt;&gt;1")</f>
        <v>1</v>
      </c>
      <c r="I87" s="88">
        <f>COUNTIFS(Consolidated!$A$2:$A$3000,I$4,Consolidated!$N$2:$N$3000,$A87,Consolidated!$E$2:$E$3000,"&lt;&gt;1")+COUNTIFS(Consolidated!$A$2:$A$3000,I$4,Consolidated!$S$2:$S$3000,$A87,Consolidated!$E$2:$E$3000,"&lt;&gt;1")-COUNTIFS(Consolidated!$A$2:$A$3000,I$4,Consolidated!$N$2:$N$3000,$A87,Consolidated!$S$2:$S$3000,$A87,Consolidated!$E$2:$E$3000,"&lt;&gt;1")</f>
        <v>4</v>
      </c>
      <c r="J87" s="87" t="str">
        <f t="shared" si="8"/>
        <v>Chưa đủ – còn 32 dây</v>
      </c>
    </row>
    <row r="88" spans="1:10">
      <c r="A88" s="87" t="s">
        <v>65</v>
      </c>
      <c r="B88" s="87" t="s">
        <v>10781</v>
      </c>
      <c r="C88" s="88">
        <f>COUNTIFS(Consolidated!$N$2:$N$3000,$A88)+COUNTIFS(Consolidated!$S$2:$S$3000,$A88)-COUNTIFS(Consolidated!$N$2:$N$3000,$A88,Consolidated!$S$2:$S$3000,$A88)</f>
        <v>80</v>
      </c>
      <c r="D88" s="88">
        <f>COUNTIFS(Consolidated!$N$2:$N$3000,$A88,Consolidated!$E$2:$E$3000,1)+COUNTIFS(Consolidated!$S$2:$S$3000,$A88,Consolidated!$E$2:$E$3000,1)-COUNTIFS(Consolidated!$N$2:$N$3000,$A88,Consolidated!$S$2:$S$3000,$A88,Consolidated!$E$2:$E$3000,1)</f>
        <v>24</v>
      </c>
      <c r="E88" s="88">
        <f t="shared" si="6"/>
        <v>56</v>
      </c>
      <c r="F88" s="89">
        <f t="shared" si="7"/>
        <v>0.3</v>
      </c>
      <c r="G88" s="88">
        <f>COUNTIFS(Consolidated!$A$2:$A$3000,G$4,Consolidated!$N$2:$N$3000,$A88,Consolidated!$E$2:$E$3000,"&lt;&gt;1")+COUNTIFS(Consolidated!$A$2:$A$3000,G$4,Consolidated!$S$2:$S$3000,$A88,Consolidated!$E$2:$E$3000,"&lt;&gt;1")-COUNTIFS(Consolidated!$A$2:$A$3000,G$4,Consolidated!$N$2:$N$3000,$A88,Consolidated!$S$2:$S$3000,$A88,Consolidated!$E$2:$E$3000,"&lt;&gt;1")</f>
        <v>0</v>
      </c>
      <c r="H88" s="88">
        <f>COUNTIFS(Consolidated!$A$2:$A$3000,H$4,Consolidated!$N$2:$N$3000,$A88,Consolidated!$E$2:$E$3000,"&lt;&gt;1")+COUNTIFS(Consolidated!$A$2:$A$3000,H$4,Consolidated!$S$2:$S$3000,$A88,Consolidated!$E$2:$E$3000,"&lt;&gt;1")-COUNTIFS(Consolidated!$A$2:$A$3000,H$4,Consolidated!$N$2:$N$3000,$A88,Consolidated!$S$2:$S$3000,$A88,Consolidated!$E$2:$E$3000,"&lt;&gt;1")</f>
        <v>41</v>
      </c>
      <c r="I88" s="88">
        <f>COUNTIFS(Consolidated!$A$2:$A$3000,I$4,Consolidated!$N$2:$N$3000,$A88,Consolidated!$E$2:$E$3000,"&lt;&gt;1")+COUNTIFS(Consolidated!$A$2:$A$3000,I$4,Consolidated!$S$2:$S$3000,$A88,Consolidated!$E$2:$E$3000,"&lt;&gt;1")-COUNTIFS(Consolidated!$A$2:$A$3000,I$4,Consolidated!$N$2:$N$3000,$A88,Consolidated!$S$2:$S$3000,$A88,Consolidated!$E$2:$E$3000,"&lt;&gt;1")</f>
        <v>15</v>
      </c>
      <c r="J88" s="87" t="str">
        <f t="shared" si="8"/>
        <v>Chưa đủ – còn 56 dây</v>
      </c>
    </row>
  </sheetData>
  <autoFilter ref="A5:J88" xr:uid="{00000000-0009-0000-0000-00000A000000}"/>
  <mergeCells count="3">
    <mergeCell ref="A2:J2"/>
    <mergeCell ref="A3:J3"/>
    <mergeCell ref="A4:B4"/>
  </mergeCells>
  <conditionalFormatting sqref="G6:I88">
    <cfRule type="expression" dxfId="10" priority="4">
      <formula>G6&gt;0</formula>
    </cfRule>
  </conditionalFormatting>
  <conditionalFormatting sqref="J6:J88">
    <cfRule type="expression" dxfId="9" priority="1" stopIfTrue="1">
      <formula>$C6=0</formula>
    </cfRule>
    <cfRule type="expression" dxfId="8" priority="2">
      <formula>$E6=0</formula>
    </cfRule>
    <cfRule type="expression" dxfId="7" priority="3">
      <formula>$E6&gt;0</formula>
    </cfRule>
  </conditionalFormatting>
  <pageMargins left="0.4" right="0.4" top="0.5" bottom="0.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  <pageSetUpPr fitToPage="1"/>
  </sheetPr>
  <dimension ref="A1:E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</cols>
  <sheetData>
    <row r="1" spans="1:5" ht="45" customHeight="1">
      <c r="A1" s="86" t="s">
        <v>1</v>
      </c>
      <c r="B1" s="86" t="s">
        <v>10679</v>
      </c>
      <c r="C1" s="86" t="s">
        <v>10782</v>
      </c>
      <c r="D1" s="86" t="s">
        <v>10783</v>
      </c>
      <c r="E1" s="86" t="s">
        <v>10784</v>
      </c>
    </row>
    <row r="2" spans="1:5">
      <c r="A2" s="95" t="str">
        <f>Consolidated!C2&amp;""</f>
        <v>101.1W0001</v>
      </c>
      <c r="B2" s="95" t="str">
        <f>Consolidated!A2&amp;""</f>
        <v>HDC</v>
      </c>
      <c r="C2" s="95">
        <f>IF('Dây theo phòng'!$D$6="",0,IF(OR(Consolidated!N2&amp;""='Dây theo phòng'!$D$6,Consolidated!S2&amp;""='Dây theo phòng'!$D$6),1,0))</f>
        <v>0</v>
      </c>
      <c r="D2" s="95">
        <f>IF(Consolidated!E2=1,1,0)</f>
        <v>1</v>
      </c>
      <c r="E2" s="95">
        <f>C2*(1-D2)</f>
        <v>0</v>
      </c>
    </row>
    <row r="3" spans="1:5">
      <c r="A3" s="95" t="str">
        <f>Consolidated!C3&amp;""</f>
        <v>101.1W0002</v>
      </c>
      <c r="B3" s="95" t="str">
        <f>Consolidated!A3&amp;""</f>
        <v>HDC</v>
      </c>
      <c r="C3" s="95">
        <f>IF('Dây theo phòng'!$D$6="",0,IF(OR(Consolidated!N3&amp;""='Dây theo phòng'!$D$6,Consolidated!S3&amp;""='Dây theo phòng'!$D$6),1,0))</f>
        <v>0</v>
      </c>
      <c r="D3" s="95">
        <f>IF(Consolidated!E3=1,1,0)</f>
        <v>1</v>
      </c>
      <c r="E3" s="95">
        <f t="shared" ref="E3:E66" si="0">E2+C3*(1-D3)</f>
        <v>0</v>
      </c>
    </row>
    <row r="4" spans="1:5">
      <c r="A4" s="95" t="str">
        <f>Consolidated!C4&amp;""</f>
        <v>101.1W0003</v>
      </c>
      <c r="B4" s="95" t="str">
        <f>Consolidated!A4&amp;""</f>
        <v>HDC</v>
      </c>
      <c r="C4" s="95">
        <f>IF('Dây theo phòng'!$D$6="",0,IF(OR(Consolidated!N4&amp;""='Dây theo phòng'!$D$6,Consolidated!S4&amp;""='Dây theo phòng'!$D$6),1,0))</f>
        <v>0</v>
      </c>
      <c r="D4" s="95">
        <f>IF(Consolidated!E4=1,1,0)</f>
        <v>1</v>
      </c>
      <c r="E4" s="95">
        <f t="shared" si="0"/>
        <v>0</v>
      </c>
    </row>
    <row r="5" spans="1:5">
      <c r="A5" s="95" t="str">
        <f>Consolidated!C5&amp;""</f>
        <v>101.1W0004</v>
      </c>
      <c r="B5" s="95" t="str">
        <f>Consolidated!A5&amp;""</f>
        <v>HDC</v>
      </c>
      <c r="C5" s="95">
        <f>IF('Dây theo phòng'!$D$6="",0,IF(OR(Consolidated!N5&amp;""='Dây theo phòng'!$D$6,Consolidated!S5&amp;""='Dây theo phòng'!$D$6),1,0))</f>
        <v>0</v>
      </c>
      <c r="D5" s="95">
        <f>IF(Consolidated!E5=1,1,0)</f>
        <v>1</v>
      </c>
      <c r="E5" s="95">
        <f t="shared" si="0"/>
        <v>0</v>
      </c>
    </row>
    <row r="6" spans="1:5">
      <c r="A6" s="95" t="str">
        <f>Consolidated!C6&amp;""</f>
        <v>101.1W0005</v>
      </c>
      <c r="B6" s="95" t="str">
        <f>Consolidated!A6&amp;""</f>
        <v>HDC</v>
      </c>
      <c r="C6" s="95">
        <f>IF('Dây theo phòng'!$D$6="",0,IF(OR(Consolidated!N6&amp;""='Dây theo phòng'!$D$6,Consolidated!S6&amp;""='Dây theo phòng'!$D$6),1,0))</f>
        <v>0</v>
      </c>
      <c r="D6" s="95">
        <f>IF(Consolidated!E6=1,1,0)</f>
        <v>1</v>
      </c>
      <c r="E6" s="95">
        <f t="shared" si="0"/>
        <v>0</v>
      </c>
    </row>
    <row r="7" spans="1:5">
      <c r="A7" s="95" t="str">
        <f>Consolidated!C7&amp;""</f>
        <v>101.1W0009</v>
      </c>
      <c r="B7" s="95" t="str">
        <f>Consolidated!A7&amp;""</f>
        <v>HDC</v>
      </c>
      <c r="C7" s="95">
        <f>IF('Dây theo phòng'!$D$6="",0,IF(OR(Consolidated!N7&amp;""='Dây theo phòng'!$D$6,Consolidated!S7&amp;""='Dây theo phòng'!$D$6),1,0))</f>
        <v>0</v>
      </c>
      <c r="D7" s="95">
        <f>IF(Consolidated!E7=1,1,0)</f>
        <v>0</v>
      </c>
      <c r="E7" s="95">
        <f t="shared" si="0"/>
        <v>0</v>
      </c>
    </row>
    <row r="8" spans="1:5">
      <c r="A8" s="95" t="str">
        <f>Consolidated!C8&amp;""</f>
        <v>101.1W0010</v>
      </c>
      <c r="B8" s="95" t="str">
        <f>Consolidated!A8&amp;""</f>
        <v>HDC</v>
      </c>
      <c r="C8" s="95">
        <f>IF('Dây theo phòng'!$D$6="",0,IF(OR(Consolidated!N8&amp;""='Dây theo phòng'!$D$6,Consolidated!S8&amp;""='Dây theo phòng'!$D$6),1,0))</f>
        <v>0</v>
      </c>
      <c r="D8" s="95">
        <f>IF(Consolidated!E8=1,1,0)</f>
        <v>0</v>
      </c>
      <c r="E8" s="95">
        <f t="shared" si="0"/>
        <v>0</v>
      </c>
    </row>
    <row r="9" spans="1:5">
      <c r="A9" s="95" t="str">
        <f>Consolidated!C9&amp;""</f>
        <v>101.1W0012</v>
      </c>
      <c r="B9" s="95" t="str">
        <f>Consolidated!A9&amp;""</f>
        <v>HDC</v>
      </c>
      <c r="C9" s="95">
        <f>IF('Dây theo phòng'!$D$6="",0,IF(OR(Consolidated!N9&amp;""='Dây theo phòng'!$D$6,Consolidated!S9&amp;""='Dây theo phòng'!$D$6),1,0))</f>
        <v>0</v>
      </c>
      <c r="D9" s="95">
        <f>IF(Consolidated!E9=1,1,0)</f>
        <v>0</v>
      </c>
      <c r="E9" s="95">
        <f t="shared" si="0"/>
        <v>0</v>
      </c>
    </row>
    <row r="10" spans="1:5">
      <c r="A10" s="95" t="str">
        <f>Consolidated!C10&amp;""</f>
        <v>101.1W0015</v>
      </c>
      <c r="B10" s="95" t="str">
        <f>Consolidated!A10&amp;""</f>
        <v>HDC</v>
      </c>
      <c r="C10" s="95">
        <f>IF('Dây theo phòng'!$D$6="",0,IF(OR(Consolidated!N10&amp;""='Dây theo phòng'!$D$6,Consolidated!S10&amp;""='Dây theo phòng'!$D$6),1,0))</f>
        <v>0</v>
      </c>
      <c r="D10" s="95">
        <f>IF(Consolidated!E10=1,1,0)</f>
        <v>0</v>
      </c>
      <c r="E10" s="95">
        <f t="shared" si="0"/>
        <v>0</v>
      </c>
    </row>
    <row r="11" spans="1:5">
      <c r="A11" s="95" t="str">
        <f>Consolidated!C11&amp;""</f>
        <v>101.1W0016</v>
      </c>
      <c r="B11" s="95" t="str">
        <f>Consolidated!A11&amp;""</f>
        <v>HDC</v>
      </c>
      <c r="C11" s="95">
        <f>IF('Dây theo phòng'!$D$6="",0,IF(OR(Consolidated!N11&amp;""='Dây theo phòng'!$D$6,Consolidated!S11&amp;""='Dây theo phòng'!$D$6),1,0))</f>
        <v>0</v>
      </c>
      <c r="D11" s="95">
        <f>IF(Consolidated!E11=1,1,0)</f>
        <v>1</v>
      </c>
      <c r="E11" s="95">
        <f t="shared" si="0"/>
        <v>0</v>
      </c>
    </row>
    <row r="12" spans="1:5">
      <c r="A12" s="95" t="str">
        <f>Consolidated!C12&amp;""</f>
        <v>101.1W0028</v>
      </c>
      <c r="B12" s="95" t="str">
        <f>Consolidated!A12&amp;""</f>
        <v>HDC</v>
      </c>
      <c r="C12" s="95">
        <f>IF('Dây theo phòng'!$D$6="",0,IF(OR(Consolidated!N12&amp;""='Dây theo phòng'!$D$6,Consolidated!S12&amp;""='Dây theo phòng'!$D$6),1,0))</f>
        <v>1</v>
      </c>
      <c r="D12" s="95">
        <f>IF(Consolidated!E12=1,1,0)</f>
        <v>1</v>
      </c>
      <c r="E12" s="95">
        <f t="shared" si="0"/>
        <v>0</v>
      </c>
    </row>
    <row r="13" spans="1:5">
      <c r="A13" s="95" t="str">
        <f>Consolidated!C13&amp;""</f>
        <v>101.1W0029</v>
      </c>
      <c r="B13" s="95" t="str">
        <f>Consolidated!A13&amp;""</f>
        <v>HDC</v>
      </c>
      <c r="C13" s="95">
        <f>IF('Dây theo phòng'!$D$6="",0,IF(OR(Consolidated!N13&amp;""='Dây theo phòng'!$D$6,Consolidated!S13&amp;""='Dây theo phòng'!$D$6),1,0))</f>
        <v>1</v>
      </c>
      <c r="D13" s="95">
        <f>IF(Consolidated!E13=1,1,0)</f>
        <v>1</v>
      </c>
      <c r="E13" s="95">
        <f t="shared" si="0"/>
        <v>0</v>
      </c>
    </row>
    <row r="14" spans="1:5">
      <c r="A14" s="95" t="str">
        <f>Consolidated!C14&amp;""</f>
        <v>101.2W0001</v>
      </c>
      <c r="B14" s="95" t="str">
        <f>Consolidated!A14&amp;""</f>
        <v>HDC</v>
      </c>
      <c r="C14" s="95">
        <f>IF('Dây theo phòng'!$D$6="",0,IF(OR(Consolidated!N14&amp;""='Dây theo phòng'!$D$6,Consolidated!S14&amp;""='Dây theo phòng'!$D$6),1,0))</f>
        <v>0</v>
      </c>
      <c r="D14" s="95">
        <f>IF(Consolidated!E14=1,1,0)</f>
        <v>1</v>
      </c>
      <c r="E14" s="95">
        <f t="shared" si="0"/>
        <v>0</v>
      </c>
    </row>
    <row r="15" spans="1:5">
      <c r="A15" s="95" t="str">
        <f>Consolidated!C15&amp;""</f>
        <v>101.2W0002</v>
      </c>
      <c r="B15" s="95" t="str">
        <f>Consolidated!A15&amp;""</f>
        <v>HDC</v>
      </c>
      <c r="C15" s="95">
        <f>IF('Dây theo phòng'!$D$6="",0,IF(OR(Consolidated!N15&amp;""='Dây theo phòng'!$D$6,Consolidated!S15&amp;""='Dây theo phòng'!$D$6),1,0))</f>
        <v>0</v>
      </c>
      <c r="D15" s="95">
        <f>IF(Consolidated!E15=1,1,0)</f>
        <v>1</v>
      </c>
      <c r="E15" s="95">
        <f t="shared" si="0"/>
        <v>0</v>
      </c>
    </row>
    <row r="16" spans="1:5">
      <c r="A16" s="95" t="str">
        <f>Consolidated!C16&amp;""</f>
        <v>101.2W0003</v>
      </c>
      <c r="B16" s="95" t="str">
        <f>Consolidated!A16&amp;""</f>
        <v>HDC</v>
      </c>
      <c r="C16" s="95">
        <f>IF('Dây theo phòng'!$D$6="",0,IF(OR(Consolidated!N16&amp;""='Dây theo phòng'!$D$6,Consolidated!S16&amp;""='Dây theo phòng'!$D$6),1,0))</f>
        <v>0</v>
      </c>
      <c r="D16" s="95">
        <f>IF(Consolidated!E16=1,1,0)</f>
        <v>1</v>
      </c>
      <c r="E16" s="95">
        <f t="shared" si="0"/>
        <v>0</v>
      </c>
    </row>
    <row r="17" spans="1:5">
      <c r="A17" s="95" t="str">
        <f>Consolidated!C17&amp;""</f>
        <v>101.2W0004</v>
      </c>
      <c r="B17" s="95" t="str">
        <f>Consolidated!A17&amp;""</f>
        <v>HDC</v>
      </c>
      <c r="C17" s="95">
        <f>IF('Dây theo phòng'!$D$6="",0,IF(OR(Consolidated!N17&amp;""='Dây theo phòng'!$D$6,Consolidated!S17&amp;""='Dây theo phòng'!$D$6),1,0))</f>
        <v>0</v>
      </c>
      <c r="D17" s="95">
        <f>IF(Consolidated!E17=1,1,0)</f>
        <v>1</v>
      </c>
      <c r="E17" s="95">
        <f t="shared" si="0"/>
        <v>0</v>
      </c>
    </row>
    <row r="18" spans="1:5">
      <c r="A18" s="95" t="str">
        <f>Consolidated!C18&amp;""</f>
        <v>101.2W0005</v>
      </c>
      <c r="B18" s="95" t="str">
        <f>Consolidated!A18&amp;""</f>
        <v>HDC</v>
      </c>
      <c r="C18" s="95">
        <f>IF('Dây theo phòng'!$D$6="",0,IF(OR(Consolidated!N18&amp;""='Dây theo phòng'!$D$6,Consolidated!S18&amp;""='Dây theo phòng'!$D$6),1,0))</f>
        <v>0</v>
      </c>
      <c r="D18" s="95">
        <f>IF(Consolidated!E18=1,1,0)</f>
        <v>1</v>
      </c>
      <c r="E18" s="95">
        <f t="shared" si="0"/>
        <v>0</v>
      </c>
    </row>
    <row r="19" spans="1:5">
      <c r="A19" s="95" t="str">
        <f>Consolidated!C19&amp;""</f>
        <v>101.2W0009</v>
      </c>
      <c r="B19" s="95" t="str">
        <f>Consolidated!A19&amp;""</f>
        <v>HDC</v>
      </c>
      <c r="C19" s="95">
        <f>IF('Dây theo phòng'!$D$6="",0,IF(OR(Consolidated!N19&amp;""='Dây theo phòng'!$D$6,Consolidated!S19&amp;""='Dây theo phòng'!$D$6),1,0))</f>
        <v>0</v>
      </c>
      <c r="D19" s="95">
        <f>IF(Consolidated!E19=1,1,0)</f>
        <v>0</v>
      </c>
      <c r="E19" s="95">
        <f t="shared" si="0"/>
        <v>0</v>
      </c>
    </row>
    <row r="20" spans="1:5">
      <c r="A20" s="95" t="str">
        <f>Consolidated!C20&amp;""</f>
        <v>101.2W0010</v>
      </c>
      <c r="B20" s="95" t="str">
        <f>Consolidated!A20&amp;""</f>
        <v>HDC</v>
      </c>
      <c r="C20" s="95">
        <f>IF('Dây theo phòng'!$D$6="",0,IF(OR(Consolidated!N20&amp;""='Dây theo phòng'!$D$6,Consolidated!S20&amp;""='Dây theo phòng'!$D$6),1,0))</f>
        <v>0</v>
      </c>
      <c r="D20" s="95">
        <f>IF(Consolidated!E20=1,1,0)</f>
        <v>0</v>
      </c>
      <c r="E20" s="95">
        <f t="shared" si="0"/>
        <v>0</v>
      </c>
    </row>
    <row r="21" spans="1:5">
      <c r="A21" s="95" t="str">
        <f>Consolidated!C21&amp;""</f>
        <v>101.2W0012</v>
      </c>
      <c r="B21" s="95" t="str">
        <f>Consolidated!A21&amp;""</f>
        <v>HDC</v>
      </c>
      <c r="C21" s="95">
        <f>IF('Dây theo phòng'!$D$6="",0,IF(OR(Consolidated!N21&amp;""='Dây theo phòng'!$D$6,Consolidated!S21&amp;""='Dây theo phòng'!$D$6),1,0))</f>
        <v>0</v>
      </c>
      <c r="D21" s="95">
        <f>IF(Consolidated!E21=1,1,0)</f>
        <v>1</v>
      </c>
      <c r="E21" s="95">
        <f t="shared" si="0"/>
        <v>0</v>
      </c>
    </row>
    <row r="22" spans="1:5">
      <c r="A22" s="95" t="str">
        <f>Consolidated!C22&amp;""</f>
        <v>101.2W0015</v>
      </c>
      <c r="B22" s="95" t="str">
        <f>Consolidated!A22&amp;""</f>
        <v>HDC</v>
      </c>
      <c r="C22" s="95">
        <f>IF('Dây theo phòng'!$D$6="",0,IF(OR(Consolidated!N22&amp;""='Dây theo phòng'!$D$6,Consolidated!S22&amp;""='Dây theo phòng'!$D$6),1,0))</f>
        <v>0</v>
      </c>
      <c r="D22" s="95">
        <f>IF(Consolidated!E22=1,1,0)</f>
        <v>0</v>
      </c>
      <c r="E22" s="95">
        <f t="shared" si="0"/>
        <v>0</v>
      </c>
    </row>
    <row r="23" spans="1:5">
      <c r="A23" s="95" t="str">
        <f>Consolidated!C23&amp;""</f>
        <v>101.2W0016</v>
      </c>
      <c r="B23" s="95" t="str">
        <f>Consolidated!A23&amp;""</f>
        <v>HDC</v>
      </c>
      <c r="C23" s="95">
        <f>IF('Dây theo phòng'!$D$6="",0,IF(OR(Consolidated!N23&amp;""='Dây theo phòng'!$D$6,Consolidated!S23&amp;""='Dây theo phòng'!$D$6),1,0))</f>
        <v>0</v>
      </c>
      <c r="D23" s="95">
        <f>IF(Consolidated!E23=1,1,0)</f>
        <v>0</v>
      </c>
      <c r="E23" s="95">
        <f t="shared" si="0"/>
        <v>0</v>
      </c>
    </row>
    <row r="24" spans="1:5">
      <c r="A24" s="95" t="str">
        <f>Consolidated!C24&amp;""</f>
        <v>101.2W0028</v>
      </c>
      <c r="B24" s="95" t="str">
        <f>Consolidated!A24&amp;""</f>
        <v>HDC</v>
      </c>
      <c r="C24" s="95">
        <f>IF('Dây theo phòng'!$D$6="",0,IF(OR(Consolidated!N24&amp;""='Dây theo phòng'!$D$6,Consolidated!S24&amp;""='Dây theo phòng'!$D$6),1,0))</f>
        <v>1</v>
      </c>
      <c r="D24" s="95">
        <f>IF(Consolidated!E24=1,1,0)</f>
        <v>0</v>
      </c>
      <c r="E24" s="95">
        <f t="shared" si="0"/>
        <v>1</v>
      </c>
    </row>
    <row r="25" spans="1:5">
      <c r="A25" s="95" t="str">
        <f>Consolidated!C25&amp;""</f>
        <v>101.2W0029</v>
      </c>
      <c r="B25" s="95" t="str">
        <f>Consolidated!A25&amp;""</f>
        <v>HDC</v>
      </c>
      <c r="C25" s="95">
        <f>IF('Dây theo phòng'!$D$6="",0,IF(OR(Consolidated!N25&amp;""='Dây theo phòng'!$D$6,Consolidated!S25&amp;""='Dây theo phòng'!$D$6),1,0))</f>
        <v>1</v>
      </c>
      <c r="D25" s="95">
        <f>IF(Consolidated!E25=1,1,0)</f>
        <v>0</v>
      </c>
      <c r="E25" s="95">
        <f t="shared" si="0"/>
        <v>2</v>
      </c>
    </row>
    <row r="26" spans="1:5">
      <c r="A26" s="95" t="str">
        <f>Consolidated!C26&amp;""</f>
        <v>102W0003</v>
      </c>
      <c r="B26" s="95" t="str">
        <f>Consolidated!A26&amp;""</f>
        <v>HDC</v>
      </c>
      <c r="C26" s="95">
        <f>IF('Dây theo phòng'!$D$6="",0,IF(OR(Consolidated!N26&amp;""='Dây theo phòng'!$D$6,Consolidated!S26&amp;""='Dây theo phòng'!$D$6),1,0))</f>
        <v>0</v>
      </c>
      <c r="D26" s="95">
        <f>IF(Consolidated!E26=1,1,0)</f>
        <v>1</v>
      </c>
      <c r="E26" s="95">
        <f t="shared" si="0"/>
        <v>2</v>
      </c>
    </row>
    <row r="27" spans="1:5">
      <c r="A27" s="95" t="str">
        <f>Consolidated!C27&amp;""</f>
        <v>102W0004</v>
      </c>
      <c r="B27" s="95" t="str">
        <f>Consolidated!A27&amp;""</f>
        <v>HDC</v>
      </c>
      <c r="C27" s="95">
        <f>IF('Dây theo phòng'!$D$6="",0,IF(OR(Consolidated!N27&amp;""='Dây theo phòng'!$D$6,Consolidated!S27&amp;""='Dây theo phòng'!$D$6),1,0))</f>
        <v>0</v>
      </c>
      <c r="D27" s="95">
        <f>IF(Consolidated!E27=1,1,0)</f>
        <v>0</v>
      </c>
      <c r="E27" s="95">
        <f t="shared" si="0"/>
        <v>2</v>
      </c>
    </row>
    <row r="28" spans="1:5">
      <c r="A28" s="95" t="str">
        <f>Consolidated!C28&amp;""</f>
        <v>102W0005</v>
      </c>
      <c r="B28" s="95" t="str">
        <f>Consolidated!A28&amp;""</f>
        <v>HDC</v>
      </c>
      <c r="C28" s="95">
        <f>IF('Dây theo phòng'!$D$6="",0,IF(OR(Consolidated!N28&amp;""='Dây theo phòng'!$D$6,Consolidated!S28&amp;""='Dây theo phòng'!$D$6),1,0))</f>
        <v>0</v>
      </c>
      <c r="D28" s="95">
        <f>IF(Consolidated!E28=1,1,0)</f>
        <v>0</v>
      </c>
      <c r="E28" s="95">
        <f t="shared" si="0"/>
        <v>2</v>
      </c>
    </row>
    <row r="29" spans="1:5">
      <c r="A29" s="95" t="str">
        <f>Consolidated!C29&amp;""</f>
        <v>102W0006</v>
      </c>
      <c r="B29" s="95" t="str">
        <f>Consolidated!A29&amp;""</f>
        <v>HDC</v>
      </c>
      <c r="C29" s="95">
        <f>IF('Dây theo phòng'!$D$6="",0,IF(OR(Consolidated!N29&amp;""='Dây theo phòng'!$D$6,Consolidated!S29&amp;""='Dây theo phòng'!$D$6),1,0))</f>
        <v>0</v>
      </c>
      <c r="D29" s="95">
        <f>IF(Consolidated!E29=1,1,0)</f>
        <v>0</v>
      </c>
      <c r="E29" s="95">
        <f t="shared" si="0"/>
        <v>2</v>
      </c>
    </row>
    <row r="30" spans="1:5">
      <c r="A30" s="95" t="str">
        <f>Consolidated!C30&amp;""</f>
        <v>102W0008</v>
      </c>
      <c r="B30" s="95" t="str">
        <f>Consolidated!A30&amp;""</f>
        <v>HDC</v>
      </c>
      <c r="C30" s="95">
        <f>IF('Dây theo phòng'!$D$6="",0,IF(OR(Consolidated!N30&amp;""='Dây theo phòng'!$D$6,Consolidated!S30&amp;""='Dây theo phòng'!$D$6),1,0))</f>
        <v>0</v>
      </c>
      <c r="D30" s="95">
        <f>IF(Consolidated!E30=1,1,0)</f>
        <v>1</v>
      </c>
      <c r="E30" s="95">
        <f t="shared" si="0"/>
        <v>2</v>
      </c>
    </row>
    <row r="31" spans="1:5">
      <c r="A31" s="95" t="str">
        <f>Consolidated!C31&amp;""</f>
        <v>102W0009</v>
      </c>
      <c r="B31" s="95" t="str">
        <f>Consolidated!A31&amp;""</f>
        <v>HDC</v>
      </c>
      <c r="C31" s="95">
        <f>IF('Dây theo phòng'!$D$6="",0,IF(OR(Consolidated!N31&amp;""='Dây theo phòng'!$D$6,Consolidated!S31&amp;""='Dây theo phòng'!$D$6),1,0))</f>
        <v>0</v>
      </c>
      <c r="D31" s="95">
        <f>IF(Consolidated!E31=1,1,0)</f>
        <v>0</v>
      </c>
      <c r="E31" s="95">
        <f t="shared" si="0"/>
        <v>2</v>
      </c>
    </row>
    <row r="32" spans="1:5">
      <c r="A32" s="95" t="str">
        <f>Consolidated!C32&amp;""</f>
        <v>102W0013</v>
      </c>
      <c r="B32" s="95" t="str">
        <f>Consolidated!A32&amp;""</f>
        <v>HDC</v>
      </c>
      <c r="C32" s="95">
        <f>IF('Dây theo phòng'!$D$6="",0,IF(OR(Consolidated!N32&amp;""='Dây theo phòng'!$D$6,Consolidated!S32&amp;""='Dây theo phòng'!$D$6),1,0))</f>
        <v>0</v>
      </c>
      <c r="D32" s="95">
        <f>IF(Consolidated!E32=1,1,0)</f>
        <v>1</v>
      </c>
      <c r="E32" s="95">
        <f t="shared" si="0"/>
        <v>2</v>
      </c>
    </row>
    <row r="33" spans="1:5">
      <c r="A33" s="95" t="str">
        <f>Consolidated!C33&amp;""</f>
        <v>102W0014</v>
      </c>
      <c r="B33" s="95" t="str">
        <f>Consolidated!A33&amp;""</f>
        <v>HDC</v>
      </c>
      <c r="C33" s="95">
        <f>IF('Dây theo phòng'!$D$6="",0,IF(OR(Consolidated!N33&amp;""='Dây theo phòng'!$D$6,Consolidated!S33&amp;""='Dây theo phòng'!$D$6),1,0))</f>
        <v>0</v>
      </c>
      <c r="D33" s="95">
        <f>IF(Consolidated!E33=1,1,0)</f>
        <v>1</v>
      </c>
      <c r="E33" s="95">
        <f t="shared" si="0"/>
        <v>2</v>
      </c>
    </row>
    <row r="34" spans="1:5">
      <c r="A34" s="95" t="str">
        <f>Consolidated!C34&amp;""</f>
        <v>105W0001</v>
      </c>
      <c r="B34" s="95" t="str">
        <f>Consolidated!A34&amp;""</f>
        <v>HDC</v>
      </c>
      <c r="C34" s="95">
        <f>IF('Dây theo phòng'!$D$6="",0,IF(OR(Consolidated!N34&amp;""='Dây theo phòng'!$D$6,Consolidated!S34&amp;""='Dây theo phòng'!$D$6),1,0))</f>
        <v>0</v>
      </c>
      <c r="D34" s="95">
        <f>IF(Consolidated!E34=1,1,0)</f>
        <v>1</v>
      </c>
      <c r="E34" s="95">
        <f t="shared" si="0"/>
        <v>2</v>
      </c>
    </row>
    <row r="35" spans="1:5">
      <c r="A35" s="95" t="str">
        <f>Consolidated!C35&amp;""</f>
        <v>105W0002</v>
      </c>
      <c r="B35" s="95" t="str">
        <f>Consolidated!A35&amp;""</f>
        <v>HDC</v>
      </c>
      <c r="C35" s="95">
        <f>IF('Dây theo phòng'!$D$6="",0,IF(OR(Consolidated!N35&amp;""='Dây theo phòng'!$D$6,Consolidated!S35&amp;""='Dây theo phòng'!$D$6),1,0))</f>
        <v>0</v>
      </c>
      <c r="D35" s="95">
        <f>IF(Consolidated!E35=1,1,0)</f>
        <v>1</v>
      </c>
      <c r="E35" s="95">
        <f t="shared" si="0"/>
        <v>2</v>
      </c>
    </row>
    <row r="36" spans="1:5">
      <c r="A36" s="95" t="str">
        <f>Consolidated!C36&amp;""</f>
        <v>105W0003</v>
      </c>
      <c r="B36" s="95" t="str">
        <f>Consolidated!A36&amp;""</f>
        <v>HDC</v>
      </c>
      <c r="C36" s="95">
        <f>IF('Dây theo phòng'!$D$6="",0,IF(OR(Consolidated!N36&amp;""='Dây theo phòng'!$D$6,Consolidated!S36&amp;""='Dây theo phòng'!$D$6),1,0))</f>
        <v>0</v>
      </c>
      <c r="D36" s="95">
        <f>IF(Consolidated!E36=1,1,0)</f>
        <v>1</v>
      </c>
      <c r="E36" s="95">
        <f t="shared" si="0"/>
        <v>2</v>
      </c>
    </row>
    <row r="37" spans="1:5">
      <c r="A37" s="95" t="str">
        <f>Consolidated!C37&amp;""</f>
        <v>105W0004</v>
      </c>
      <c r="B37" s="95" t="str">
        <f>Consolidated!A37&amp;""</f>
        <v>HDC</v>
      </c>
      <c r="C37" s="95">
        <f>IF('Dây theo phòng'!$D$6="",0,IF(OR(Consolidated!N37&amp;""='Dây theo phòng'!$D$6,Consolidated!S37&amp;""='Dây theo phòng'!$D$6),1,0))</f>
        <v>0</v>
      </c>
      <c r="D37" s="95">
        <f>IF(Consolidated!E37=1,1,0)</f>
        <v>1</v>
      </c>
      <c r="E37" s="95">
        <f t="shared" si="0"/>
        <v>2</v>
      </c>
    </row>
    <row r="38" spans="1:5">
      <c r="A38" s="95" t="str">
        <f>Consolidated!C38&amp;""</f>
        <v>122W0001</v>
      </c>
      <c r="B38" s="95" t="str">
        <f>Consolidated!A38&amp;""</f>
        <v>HDC</v>
      </c>
      <c r="C38" s="95">
        <f>IF('Dây theo phòng'!$D$6="",0,IF(OR(Consolidated!N38&amp;""='Dây theo phòng'!$D$6,Consolidated!S38&amp;""='Dây theo phòng'!$D$6),1,0))</f>
        <v>0</v>
      </c>
      <c r="D38" s="95">
        <f>IF(Consolidated!E38=1,1,0)</f>
        <v>1</v>
      </c>
      <c r="E38" s="95">
        <f t="shared" si="0"/>
        <v>2</v>
      </c>
    </row>
    <row r="39" spans="1:5">
      <c r="A39" s="95" t="str">
        <f>Consolidated!C39&amp;""</f>
        <v>122W0003</v>
      </c>
      <c r="B39" s="95" t="str">
        <f>Consolidated!A39&amp;""</f>
        <v>HDC</v>
      </c>
      <c r="C39" s="95">
        <f>IF('Dây theo phòng'!$D$6="",0,IF(OR(Consolidated!N39&amp;""='Dây theo phòng'!$D$6,Consolidated!S39&amp;""='Dây theo phòng'!$D$6),1,0))</f>
        <v>0</v>
      </c>
      <c r="D39" s="95">
        <f>IF(Consolidated!E39=1,1,0)</f>
        <v>0</v>
      </c>
      <c r="E39" s="95">
        <f t="shared" si="0"/>
        <v>2</v>
      </c>
    </row>
    <row r="40" spans="1:5">
      <c r="A40" s="95" t="str">
        <f>Consolidated!C40&amp;""</f>
        <v>122W0004</v>
      </c>
      <c r="B40" s="95" t="str">
        <f>Consolidated!A40&amp;""</f>
        <v>HDC</v>
      </c>
      <c r="C40" s="95">
        <f>IF('Dây theo phòng'!$D$6="",0,IF(OR(Consolidated!N40&amp;""='Dây theo phòng'!$D$6,Consolidated!S40&amp;""='Dây theo phòng'!$D$6),1,0))</f>
        <v>0</v>
      </c>
      <c r="D40" s="95">
        <f>IF(Consolidated!E40=1,1,0)</f>
        <v>0</v>
      </c>
      <c r="E40" s="95">
        <f t="shared" si="0"/>
        <v>2</v>
      </c>
    </row>
    <row r="41" spans="1:5">
      <c r="A41" s="95" t="str">
        <f>Consolidated!C41&amp;""</f>
        <v>122W0006</v>
      </c>
      <c r="B41" s="95" t="str">
        <f>Consolidated!A41&amp;""</f>
        <v>HDC</v>
      </c>
      <c r="C41" s="95">
        <f>IF('Dây theo phòng'!$D$6="",0,IF(OR(Consolidated!N41&amp;""='Dây theo phòng'!$D$6,Consolidated!S41&amp;""='Dây theo phòng'!$D$6),1,0))</f>
        <v>0</v>
      </c>
      <c r="D41" s="95">
        <f>IF(Consolidated!E41=1,1,0)</f>
        <v>1</v>
      </c>
      <c r="E41" s="95">
        <f t="shared" si="0"/>
        <v>2</v>
      </c>
    </row>
    <row r="42" spans="1:5">
      <c r="A42" s="95" t="str">
        <f>Consolidated!C42&amp;""</f>
        <v>122W0015</v>
      </c>
      <c r="B42" s="95" t="str">
        <f>Consolidated!A42&amp;""</f>
        <v>HDC</v>
      </c>
      <c r="C42" s="95">
        <f>IF('Dây theo phòng'!$D$6="",0,IF(OR(Consolidated!N42&amp;""='Dây theo phòng'!$D$6,Consolidated!S42&amp;""='Dây theo phòng'!$D$6),1,0))</f>
        <v>0</v>
      </c>
      <c r="D42" s="95">
        <f>IF(Consolidated!E42=1,1,0)</f>
        <v>0</v>
      </c>
      <c r="E42" s="95">
        <f t="shared" si="0"/>
        <v>2</v>
      </c>
    </row>
    <row r="43" spans="1:5">
      <c r="A43" s="95" t="str">
        <f>Consolidated!C43&amp;""</f>
        <v>122W0017</v>
      </c>
      <c r="B43" s="95" t="str">
        <f>Consolidated!A43&amp;""</f>
        <v>HDC</v>
      </c>
      <c r="C43" s="95">
        <f>IF('Dây theo phòng'!$D$6="",0,IF(OR(Consolidated!N43&amp;""='Dây theo phòng'!$D$6,Consolidated!S43&amp;""='Dây theo phòng'!$D$6),1,0))</f>
        <v>0</v>
      </c>
      <c r="D43" s="95">
        <f>IF(Consolidated!E43=1,1,0)</f>
        <v>1</v>
      </c>
      <c r="E43" s="95">
        <f t="shared" si="0"/>
        <v>2</v>
      </c>
    </row>
    <row r="44" spans="1:5">
      <c r="A44" s="95" t="str">
        <f>Consolidated!C44&amp;""</f>
        <v>122W0018</v>
      </c>
      <c r="B44" s="95" t="str">
        <f>Consolidated!A44&amp;""</f>
        <v>HDC</v>
      </c>
      <c r="C44" s="95">
        <f>IF('Dây theo phòng'!$D$6="",0,IF(OR(Consolidated!N44&amp;""='Dây theo phòng'!$D$6,Consolidated!S44&amp;""='Dây theo phòng'!$D$6),1,0))</f>
        <v>0</v>
      </c>
      <c r="D44" s="95">
        <f>IF(Consolidated!E44=1,1,0)</f>
        <v>1</v>
      </c>
      <c r="E44" s="95">
        <f t="shared" si="0"/>
        <v>2</v>
      </c>
    </row>
    <row r="45" spans="1:5">
      <c r="A45" s="95" t="str">
        <f>Consolidated!C45&amp;""</f>
        <v>122W0019</v>
      </c>
      <c r="B45" s="95" t="str">
        <f>Consolidated!A45&amp;""</f>
        <v>HDC</v>
      </c>
      <c r="C45" s="95">
        <f>IF('Dây theo phòng'!$D$6="",0,IF(OR(Consolidated!N45&amp;""='Dây theo phòng'!$D$6,Consolidated!S45&amp;""='Dây theo phòng'!$D$6),1,0))</f>
        <v>0</v>
      </c>
      <c r="D45" s="95">
        <f>IF(Consolidated!E45=1,1,0)</f>
        <v>1</v>
      </c>
      <c r="E45" s="95">
        <f t="shared" si="0"/>
        <v>2</v>
      </c>
    </row>
    <row r="46" spans="1:5">
      <c r="A46" s="95" t="str">
        <f>Consolidated!C46&amp;""</f>
        <v>122W0020</v>
      </c>
      <c r="B46" s="95" t="str">
        <f>Consolidated!A46&amp;""</f>
        <v>HDC</v>
      </c>
      <c r="C46" s="95">
        <f>IF('Dây theo phòng'!$D$6="",0,IF(OR(Consolidated!N46&amp;""='Dây theo phòng'!$D$6,Consolidated!S46&amp;""='Dây theo phòng'!$D$6),1,0))</f>
        <v>0</v>
      </c>
      <c r="D46" s="95">
        <f>IF(Consolidated!E46=1,1,0)</f>
        <v>1</v>
      </c>
      <c r="E46" s="95">
        <f t="shared" si="0"/>
        <v>2</v>
      </c>
    </row>
    <row r="47" spans="1:5">
      <c r="A47" s="95" t="str">
        <f>Consolidated!C47&amp;""</f>
        <v>122W0027</v>
      </c>
      <c r="B47" s="95" t="str">
        <f>Consolidated!A47&amp;""</f>
        <v>HDC</v>
      </c>
      <c r="C47" s="95">
        <f>IF('Dây theo phòng'!$D$6="",0,IF(OR(Consolidated!N47&amp;""='Dây theo phòng'!$D$6,Consolidated!S47&amp;""='Dây theo phòng'!$D$6),1,0))</f>
        <v>0</v>
      </c>
      <c r="D47" s="95">
        <f>IF(Consolidated!E47=1,1,0)</f>
        <v>1</v>
      </c>
      <c r="E47" s="95">
        <f t="shared" si="0"/>
        <v>2</v>
      </c>
    </row>
    <row r="48" spans="1:5">
      <c r="A48" s="95" t="str">
        <f>Consolidated!C48&amp;""</f>
        <v>122W0028</v>
      </c>
      <c r="B48" s="95" t="str">
        <f>Consolidated!A48&amp;""</f>
        <v>HDC</v>
      </c>
      <c r="C48" s="95">
        <f>IF('Dây theo phòng'!$D$6="",0,IF(OR(Consolidated!N48&amp;""='Dây theo phòng'!$D$6,Consolidated!S48&amp;""='Dây theo phòng'!$D$6),1,0))</f>
        <v>0</v>
      </c>
      <c r="D48" s="95">
        <f>IF(Consolidated!E48=1,1,0)</f>
        <v>1</v>
      </c>
      <c r="E48" s="95">
        <f t="shared" si="0"/>
        <v>2</v>
      </c>
    </row>
    <row r="49" spans="1:5">
      <c r="A49" s="95" t="str">
        <f>Consolidated!C49&amp;""</f>
        <v>122W0029</v>
      </c>
      <c r="B49" s="95" t="str">
        <f>Consolidated!A49&amp;""</f>
        <v>HDC</v>
      </c>
      <c r="C49" s="95">
        <f>IF('Dây theo phòng'!$D$6="",0,IF(OR(Consolidated!N49&amp;""='Dây theo phòng'!$D$6,Consolidated!S49&amp;""='Dây theo phòng'!$D$6),1,0))</f>
        <v>0</v>
      </c>
      <c r="D49" s="95">
        <f>IF(Consolidated!E49=1,1,0)</f>
        <v>1</v>
      </c>
      <c r="E49" s="95">
        <f t="shared" si="0"/>
        <v>2</v>
      </c>
    </row>
    <row r="50" spans="1:5">
      <c r="A50" s="95" t="str">
        <f>Consolidated!C50&amp;""</f>
        <v>122W0030</v>
      </c>
      <c r="B50" s="95" t="str">
        <f>Consolidated!A50&amp;""</f>
        <v>HDC</v>
      </c>
      <c r="C50" s="95">
        <f>IF('Dây theo phòng'!$D$6="",0,IF(OR(Consolidated!N50&amp;""='Dây theo phòng'!$D$6,Consolidated!S50&amp;""='Dây theo phòng'!$D$6),1,0))</f>
        <v>0</v>
      </c>
      <c r="D50" s="95">
        <f>IF(Consolidated!E50=1,1,0)</f>
        <v>1</v>
      </c>
      <c r="E50" s="95">
        <f t="shared" si="0"/>
        <v>2</v>
      </c>
    </row>
    <row r="51" spans="1:5">
      <c r="A51" s="95" t="str">
        <f>Consolidated!C51&amp;""</f>
        <v>122W0031</v>
      </c>
      <c r="B51" s="95" t="str">
        <f>Consolidated!A51&amp;""</f>
        <v>HDC</v>
      </c>
      <c r="C51" s="95">
        <f>IF('Dây theo phòng'!$D$6="",0,IF(OR(Consolidated!N51&amp;""='Dây theo phòng'!$D$6,Consolidated!S51&amp;""='Dây theo phòng'!$D$6),1,0))</f>
        <v>0</v>
      </c>
      <c r="D51" s="95">
        <f>IF(Consolidated!E51=1,1,0)</f>
        <v>1</v>
      </c>
      <c r="E51" s="95">
        <f t="shared" si="0"/>
        <v>2</v>
      </c>
    </row>
    <row r="52" spans="1:5">
      <c r="A52" s="95" t="str">
        <f>Consolidated!C52&amp;""</f>
        <v>123W0002</v>
      </c>
      <c r="B52" s="95" t="str">
        <f>Consolidated!A52&amp;""</f>
        <v>HDC</v>
      </c>
      <c r="C52" s="95">
        <f>IF('Dây theo phòng'!$D$6="",0,IF(OR(Consolidated!N52&amp;""='Dây theo phòng'!$D$6,Consolidated!S52&amp;""='Dây theo phòng'!$D$6),1,0))</f>
        <v>0</v>
      </c>
      <c r="D52" s="95">
        <f>IF(Consolidated!E52=1,1,0)</f>
        <v>0</v>
      </c>
      <c r="E52" s="95">
        <f t="shared" si="0"/>
        <v>2</v>
      </c>
    </row>
    <row r="53" spans="1:5">
      <c r="A53" s="95" t="str">
        <f>Consolidated!C53&amp;""</f>
        <v>123W0003</v>
      </c>
      <c r="B53" s="95" t="str">
        <f>Consolidated!A53&amp;""</f>
        <v>HDC</v>
      </c>
      <c r="C53" s="95">
        <f>IF('Dây theo phòng'!$D$6="",0,IF(OR(Consolidated!N53&amp;""='Dây theo phòng'!$D$6,Consolidated!S53&amp;""='Dây theo phòng'!$D$6),1,0))</f>
        <v>0</v>
      </c>
      <c r="D53" s="95">
        <f>IF(Consolidated!E53=1,1,0)</f>
        <v>0</v>
      </c>
      <c r="E53" s="95">
        <f t="shared" si="0"/>
        <v>2</v>
      </c>
    </row>
    <row r="54" spans="1:5">
      <c r="A54" s="95" t="str">
        <f>Consolidated!C54&amp;""</f>
        <v>123W0004</v>
      </c>
      <c r="B54" s="95" t="str">
        <f>Consolidated!A54&amp;""</f>
        <v>HDC</v>
      </c>
      <c r="C54" s="95">
        <f>IF('Dây theo phòng'!$D$6="",0,IF(OR(Consolidated!N54&amp;""='Dây theo phòng'!$D$6,Consolidated!S54&amp;""='Dây theo phòng'!$D$6),1,0))</f>
        <v>0</v>
      </c>
      <c r="D54" s="95">
        <f>IF(Consolidated!E54=1,1,0)</f>
        <v>0</v>
      </c>
      <c r="E54" s="95">
        <f t="shared" si="0"/>
        <v>2</v>
      </c>
    </row>
    <row r="55" spans="1:5">
      <c r="A55" s="95" t="str">
        <f>Consolidated!C55&amp;""</f>
        <v>123W0005</v>
      </c>
      <c r="B55" s="95" t="str">
        <f>Consolidated!A55&amp;""</f>
        <v>HDC</v>
      </c>
      <c r="C55" s="95">
        <f>IF('Dây theo phòng'!$D$6="",0,IF(OR(Consolidated!N55&amp;""='Dây theo phòng'!$D$6,Consolidated!S55&amp;""='Dây theo phòng'!$D$6),1,0))</f>
        <v>0</v>
      </c>
      <c r="D55" s="95">
        <f>IF(Consolidated!E55=1,1,0)</f>
        <v>0</v>
      </c>
      <c r="E55" s="95">
        <f t="shared" si="0"/>
        <v>2</v>
      </c>
    </row>
    <row r="56" spans="1:5">
      <c r="A56" s="95" t="str">
        <f>Consolidated!C56&amp;""</f>
        <v>123W0006</v>
      </c>
      <c r="B56" s="95" t="str">
        <f>Consolidated!A56&amp;""</f>
        <v>HDC</v>
      </c>
      <c r="C56" s="95">
        <f>IF('Dây theo phòng'!$D$6="",0,IF(OR(Consolidated!N56&amp;""='Dây theo phòng'!$D$6,Consolidated!S56&amp;""='Dây theo phòng'!$D$6),1,0))</f>
        <v>0</v>
      </c>
      <c r="D56" s="95">
        <f>IF(Consolidated!E56=1,1,0)</f>
        <v>1</v>
      </c>
      <c r="E56" s="95">
        <f t="shared" si="0"/>
        <v>2</v>
      </c>
    </row>
    <row r="57" spans="1:5">
      <c r="A57" s="95" t="str">
        <f>Consolidated!C57&amp;""</f>
        <v>123W0007</v>
      </c>
      <c r="B57" s="95" t="str">
        <f>Consolidated!A57&amp;""</f>
        <v>HDC</v>
      </c>
      <c r="C57" s="95">
        <f>IF('Dây theo phòng'!$D$6="",0,IF(OR(Consolidated!N57&amp;""='Dây theo phòng'!$D$6,Consolidated!S57&amp;""='Dây theo phòng'!$D$6),1,0))</f>
        <v>0</v>
      </c>
      <c r="D57" s="95">
        <f>IF(Consolidated!E57=1,1,0)</f>
        <v>0</v>
      </c>
      <c r="E57" s="95">
        <f t="shared" si="0"/>
        <v>2</v>
      </c>
    </row>
    <row r="58" spans="1:5">
      <c r="A58" s="95" t="str">
        <f>Consolidated!C58&amp;""</f>
        <v>123W0008</v>
      </c>
      <c r="B58" s="95" t="str">
        <f>Consolidated!A58&amp;""</f>
        <v>HDC</v>
      </c>
      <c r="C58" s="95">
        <f>IF('Dây theo phòng'!$D$6="",0,IF(OR(Consolidated!N58&amp;""='Dây theo phòng'!$D$6,Consolidated!S58&amp;""='Dây theo phòng'!$D$6),1,0))</f>
        <v>0</v>
      </c>
      <c r="D58" s="95">
        <f>IF(Consolidated!E58=1,1,0)</f>
        <v>1</v>
      </c>
      <c r="E58" s="95">
        <f t="shared" si="0"/>
        <v>2</v>
      </c>
    </row>
    <row r="59" spans="1:5">
      <c r="A59" s="95" t="str">
        <f>Consolidated!C59&amp;""</f>
        <v>123W0009</v>
      </c>
      <c r="B59" s="95" t="str">
        <f>Consolidated!A59&amp;""</f>
        <v>HDC</v>
      </c>
      <c r="C59" s="95">
        <f>IF('Dây theo phòng'!$D$6="",0,IF(OR(Consolidated!N59&amp;""='Dây theo phòng'!$D$6,Consolidated!S59&amp;""='Dây theo phòng'!$D$6),1,0))</f>
        <v>0</v>
      </c>
      <c r="D59" s="95">
        <f>IF(Consolidated!E59=1,1,0)</f>
        <v>1</v>
      </c>
      <c r="E59" s="95">
        <f t="shared" si="0"/>
        <v>2</v>
      </c>
    </row>
    <row r="60" spans="1:5">
      <c r="A60" s="95" t="str">
        <f>Consolidated!C60&amp;""</f>
        <v>123W0010</v>
      </c>
      <c r="B60" s="95" t="str">
        <f>Consolidated!A60&amp;""</f>
        <v>HDC</v>
      </c>
      <c r="C60" s="95">
        <f>IF('Dây theo phòng'!$D$6="",0,IF(OR(Consolidated!N60&amp;""='Dây theo phòng'!$D$6,Consolidated!S60&amp;""='Dây theo phòng'!$D$6),1,0))</f>
        <v>0</v>
      </c>
      <c r="D60" s="95">
        <f>IF(Consolidated!E60=1,1,0)</f>
        <v>1</v>
      </c>
      <c r="E60" s="95">
        <f t="shared" si="0"/>
        <v>2</v>
      </c>
    </row>
    <row r="61" spans="1:5">
      <c r="A61" s="95" t="str">
        <f>Consolidated!C61&amp;""</f>
        <v>123W0011</v>
      </c>
      <c r="B61" s="95" t="str">
        <f>Consolidated!A61&amp;""</f>
        <v>HDC</v>
      </c>
      <c r="C61" s="95">
        <f>IF('Dây theo phòng'!$D$6="",0,IF(OR(Consolidated!N61&amp;""='Dây theo phòng'!$D$6,Consolidated!S61&amp;""='Dây theo phòng'!$D$6),1,0))</f>
        <v>0</v>
      </c>
      <c r="D61" s="95">
        <f>IF(Consolidated!E61=1,1,0)</f>
        <v>1</v>
      </c>
      <c r="E61" s="95">
        <f t="shared" si="0"/>
        <v>2</v>
      </c>
    </row>
    <row r="62" spans="1:5">
      <c r="A62" s="95" t="str">
        <f>Consolidated!C62&amp;""</f>
        <v>123W0012</v>
      </c>
      <c r="B62" s="95" t="str">
        <f>Consolidated!A62&amp;""</f>
        <v>HDC</v>
      </c>
      <c r="C62" s="95">
        <f>IF('Dây theo phòng'!$D$6="",0,IF(OR(Consolidated!N62&amp;""='Dây theo phòng'!$D$6,Consolidated!S62&amp;""='Dây theo phòng'!$D$6),1,0))</f>
        <v>1</v>
      </c>
      <c r="D62" s="95">
        <f>IF(Consolidated!E62=1,1,0)</f>
        <v>1</v>
      </c>
      <c r="E62" s="95">
        <f t="shared" si="0"/>
        <v>2</v>
      </c>
    </row>
    <row r="63" spans="1:5">
      <c r="A63" s="95" t="str">
        <f>Consolidated!C63&amp;""</f>
        <v>123W0014</v>
      </c>
      <c r="B63" s="95" t="str">
        <f>Consolidated!A63&amp;""</f>
        <v>HDC</v>
      </c>
      <c r="C63" s="95">
        <f>IF('Dây theo phòng'!$D$6="",0,IF(OR(Consolidated!N63&amp;""='Dây theo phòng'!$D$6,Consolidated!S63&amp;""='Dây theo phòng'!$D$6),1,0))</f>
        <v>0</v>
      </c>
      <c r="D63" s="95">
        <f>IF(Consolidated!E63=1,1,0)</f>
        <v>1</v>
      </c>
      <c r="E63" s="95">
        <f t="shared" si="0"/>
        <v>2</v>
      </c>
    </row>
    <row r="64" spans="1:5">
      <c r="A64" s="95" t="str">
        <f>Consolidated!C64&amp;""</f>
        <v>123W0015</v>
      </c>
      <c r="B64" s="95" t="str">
        <f>Consolidated!A64&amp;""</f>
        <v>HDC</v>
      </c>
      <c r="C64" s="95">
        <f>IF('Dây theo phòng'!$D$6="",0,IF(OR(Consolidated!N64&amp;""='Dây theo phòng'!$D$6,Consolidated!S64&amp;""='Dây theo phòng'!$D$6),1,0))</f>
        <v>0</v>
      </c>
      <c r="D64" s="95">
        <f>IF(Consolidated!E64=1,1,0)</f>
        <v>1</v>
      </c>
      <c r="E64" s="95">
        <f t="shared" si="0"/>
        <v>2</v>
      </c>
    </row>
    <row r="65" spans="1:5">
      <c r="A65" s="95" t="str">
        <f>Consolidated!C65&amp;""</f>
        <v>126W0009</v>
      </c>
      <c r="B65" s="95" t="str">
        <f>Consolidated!A65&amp;""</f>
        <v>HDC</v>
      </c>
      <c r="C65" s="95">
        <f>IF('Dây theo phòng'!$D$6="",0,IF(OR(Consolidated!N65&amp;""='Dây theo phòng'!$D$6,Consolidated!S65&amp;""='Dây theo phòng'!$D$6),1,0))</f>
        <v>0</v>
      </c>
      <c r="D65" s="95">
        <f>IF(Consolidated!E65=1,1,0)</f>
        <v>0</v>
      </c>
      <c r="E65" s="95">
        <f t="shared" si="0"/>
        <v>2</v>
      </c>
    </row>
    <row r="66" spans="1:5">
      <c r="A66" s="95" t="str">
        <f>Consolidated!C66&amp;""</f>
        <v>126W0010</v>
      </c>
      <c r="B66" s="95" t="str">
        <f>Consolidated!A66&amp;""</f>
        <v>HDC</v>
      </c>
      <c r="C66" s="95">
        <f>IF('Dây theo phòng'!$D$6="",0,IF(OR(Consolidated!N66&amp;""='Dây theo phòng'!$D$6,Consolidated!S66&amp;""='Dây theo phòng'!$D$6),1,0))</f>
        <v>0</v>
      </c>
      <c r="D66" s="95">
        <f>IF(Consolidated!E66=1,1,0)</f>
        <v>0</v>
      </c>
      <c r="E66" s="95">
        <f t="shared" si="0"/>
        <v>2</v>
      </c>
    </row>
    <row r="67" spans="1:5">
      <c r="A67" s="95" t="str">
        <f>Consolidated!C67&amp;""</f>
        <v>126W0011</v>
      </c>
      <c r="B67" s="95" t="str">
        <f>Consolidated!A67&amp;""</f>
        <v>HDC</v>
      </c>
      <c r="C67" s="95">
        <f>IF('Dây theo phòng'!$D$6="",0,IF(OR(Consolidated!N67&amp;""='Dây theo phòng'!$D$6,Consolidated!S67&amp;""='Dây theo phòng'!$D$6),1,0))</f>
        <v>0</v>
      </c>
      <c r="D67" s="95">
        <f>IF(Consolidated!E67=1,1,0)</f>
        <v>0</v>
      </c>
      <c r="E67" s="95">
        <f t="shared" ref="E67:E130" si="1">E66+C67*(1-D67)</f>
        <v>2</v>
      </c>
    </row>
    <row r="68" spans="1:5">
      <c r="A68" s="95" t="str">
        <f>Consolidated!C68&amp;""</f>
        <v>126W0012</v>
      </c>
      <c r="B68" s="95" t="str">
        <f>Consolidated!A68&amp;""</f>
        <v>HDC</v>
      </c>
      <c r="C68" s="95">
        <f>IF('Dây theo phòng'!$D$6="",0,IF(OR(Consolidated!N68&amp;""='Dây theo phòng'!$D$6,Consolidated!S68&amp;""='Dây theo phòng'!$D$6),1,0))</f>
        <v>0</v>
      </c>
      <c r="D68" s="95">
        <f>IF(Consolidated!E68=1,1,0)</f>
        <v>0</v>
      </c>
      <c r="E68" s="95">
        <f t="shared" si="1"/>
        <v>2</v>
      </c>
    </row>
    <row r="69" spans="1:5">
      <c r="A69" s="95" t="str">
        <f>Consolidated!C69&amp;""</f>
        <v>126W0020</v>
      </c>
      <c r="B69" s="95" t="str">
        <f>Consolidated!A69&amp;""</f>
        <v>HDC</v>
      </c>
      <c r="C69" s="95">
        <f>IF('Dây theo phòng'!$D$6="",0,IF(OR(Consolidated!N69&amp;""='Dây theo phòng'!$D$6,Consolidated!S69&amp;""='Dây theo phòng'!$D$6),1,0))</f>
        <v>0</v>
      </c>
      <c r="D69" s="95">
        <f>IF(Consolidated!E69=1,1,0)</f>
        <v>0</v>
      </c>
      <c r="E69" s="95">
        <f t="shared" si="1"/>
        <v>2</v>
      </c>
    </row>
    <row r="70" spans="1:5">
      <c r="A70" s="95" t="str">
        <f>Consolidated!C70&amp;""</f>
        <v>126W0021</v>
      </c>
      <c r="B70" s="95" t="str">
        <f>Consolidated!A70&amp;""</f>
        <v>HDC</v>
      </c>
      <c r="C70" s="95">
        <f>IF('Dây theo phòng'!$D$6="",0,IF(OR(Consolidated!N70&amp;""='Dây theo phòng'!$D$6,Consolidated!S70&amp;""='Dây theo phòng'!$D$6),1,0))</f>
        <v>0</v>
      </c>
      <c r="D70" s="95">
        <f>IF(Consolidated!E70=1,1,0)</f>
        <v>0</v>
      </c>
      <c r="E70" s="95">
        <f t="shared" si="1"/>
        <v>2</v>
      </c>
    </row>
    <row r="71" spans="1:5">
      <c r="A71" s="95" t="str">
        <f>Consolidated!C71&amp;""</f>
        <v>126W0022</v>
      </c>
      <c r="B71" s="95" t="str">
        <f>Consolidated!A71&amp;""</f>
        <v>HDC</v>
      </c>
      <c r="C71" s="95">
        <f>IF('Dây theo phòng'!$D$6="",0,IF(OR(Consolidated!N71&amp;""='Dây theo phòng'!$D$6,Consolidated!S71&amp;""='Dây theo phòng'!$D$6),1,0))</f>
        <v>0</v>
      </c>
      <c r="D71" s="95">
        <f>IF(Consolidated!E71=1,1,0)</f>
        <v>0</v>
      </c>
      <c r="E71" s="95">
        <f t="shared" si="1"/>
        <v>2</v>
      </c>
    </row>
    <row r="72" spans="1:5">
      <c r="A72" s="95" t="str">
        <f>Consolidated!C72&amp;""</f>
        <v>126W0023</v>
      </c>
      <c r="B72" s="95" t="str">
        <f>Consolidated!A72&amp;""</f>
        <v>HDC</v>
      </c>
      <c r="C72" s="95">
        <f>IF('Dây theo phòng'!$D$6="",0,IF(OR(Consolidated!N72&amp;""='Dây theo phòng'!$D$6,Consolidated!S72&amp;""='Dây theo phòng'!$D$6),1,0))</f>
        <v>0</v>
      </c>
      <c r="D72" s="95">
        <f>IF(Consolidated!E72=1,1,0)</f>
        <v>0</v>
      </c>
      <c r="E72" s="95">
        <f t="shared" si="1"/>
        <v>2</v>
      </c>
    </row>
    <row r="73" spans="1:5">
      <c r="A73" s="95" t="str">
        <f>Consolidated!C73&amp;""</f>
        <v>126W0031</v>
      </c>
      <c r="B73" s="95" t="str">
        <f>Consolidated!A73&amp;""</f>
        <v>HDC</v>
      </c>
      <c r="C73" s="95">
        <f>IF('Dây theo phòng'!$D$6="",0,IF(OR(Consolidated!N73&amp;""='Dây theo phòng'!$D$6,Consolidated!S73&amp;""='Dây theo phòng'!$D$6),1,0))</f>
        <v>0</v>
      </c>
      <c r="D73" s="95">
        <f>IF(Consolidated!E73=1,1,0)</f>
        <v>0</v>
      </c>
      <c r="E73" s="95">
        <f t="shared" si="1"/>
        <v>2</v>
      </c>
    </row>
    <row r="74" spans="1:5">
      <c r="A74" s="95" t="str">
        <f>Consolidated!C74&amp;""</f>
        <v>126W0032</v>
      </c>
      <c r="B74" s="95" t="str">
        <f>Consolidated!A74&amp;""</f>
        <v>HDC</v>
      </c>
      <c r="C74" s="95">
        <f>IF('Dây theo phòng'!$D$6="",0,IF(OR(Consolidated!N74&amp;""='Dây theo phòng'!$D$6,Consolidated!S74&amp;""='Dây theo phòng'!$D$6),1,0))</f>
        <v>0</v>
      </c>
      <c r="D74" s="95">
        <f>IF(Consolidated!E74=1,1,0)</f>
        <v>0</v>
      </c>
      <c r="E74" s="95">
        <f t="shared" si="1"/>
        <v>2</v>
      </c>
    </row>
    <row r="75" spans="1:5">
      <c r="A75" s="95" t="str">
        <f>Consolidated!C75&amp;""</f>
        <v>126W0033</v>
      </c>
      <c r="B75" s="95" t="str">
        <f>Consolidated!A75&amp;""</f>
        <v>HDC</v>
      </c>
      <c r="C75" s="95">
        <f>IF('Dây theo phòng'!$D$6="",0,IF(OR(Consolidated!N75&amp;""='Dây theo phòng'!$D$6,Consolidated!S75&amp;""='Dây theo phòng'!$D$6),1,0))</f>
        <v>0</v>
      </c>
      <c r="D75" s="95">
        <f>IF(Consolidated!E75=1,1,0)</f>
        <v>0</v>
      </c>
      <c r="E75" s="95">
        <f t="shared" si="1"/>
        <v>2</v>
      </c>
    </row>
    <row r="76" spans="1:5">
      <c r="A76" s="95" t="str">
        <f>Consolidated!C76&amp;""</f>
        <v>126W0034</v>
      </c>
      <c r="B76" s="95" t="str">
        <f>Consolidated!A76&amp;""</f>
        <v>HDC</v>
      </c>
      <c r="C76" s="95">
        <f>IF('Dây theo phòng'!$D$6="",0,IF(OR(Consolidated!N76&amp;""='Dây theo phòng'!$D$6,Consolidated!S76&amp;""='Dây theo phòng'!$D$6),1,0))</f>
        <v>0</v>
      </c>
      <c r="D76" s="95">
        <f>IF(Consolidated!E76=1,1,0)</f>
        <v>0</v>
      </c>
      <c r="E76" s="95">
        <f t="shared" si="1"/>
        <v>2</v>
      </c>
    </row>
    <row r="77" spans="1:5">
      <c r="A77" s="95" t="str">
        <f>Consolidated!C77&amp;""</f>
        <v>132W0001</v>
      </c>
      <c r="B77" s="95" t="str">
        <f>Consolidated!A77&amp;""</f>
        <v>HDC</v>
      </c>
      <c r="C77" s="95">
        <f>IF('Dây theo phòng'!$D$6="",0,IF(OR(Consolidated!N77&amp;""='Dây theo phòng'!$D$6,Consolidated!S77&amp;""='Dây theo phòng'!$D$6),1,0))</f>
        <v>0</v>
      </c>
      <c r="D77" s="95">
        <f>IF(Consolidated!E77=1,1,0)</f>
        <v>1</v>
      </c>
      <c r="E77" s="95">
        <f t="shared" si="1"/>
        <v>2</v>
      </c>
    </row>
    <row r="78" spans="1:5">
      <c r="A78" s="95" t="str">
        <f>Consolidated!C78&amp;""</f>
        <v>132W0005</v>
      </c>
      <c r="B78" s="95" t="str">
        <f>Consolidated!A78&amp;""</f>
        <v>HDC</v>
      </c>
      <c r="C78" s="95">
        <f>IF('Dây theo phòng'!$D$6="",0,IF(OR(Consolidated!N78&amp;""='Dây theo phòng'!$D$6,Consolidated!S78&amp;""='Dây theo phòng'!$D$6),1,0))</f>
        <v>0</v>
      </c>
      <c r="D78" s="95">
        <f>IF(Consolidated!E78=1,1,0)</f>
        <v>1</v>
      </c>
      <c r="E78" s="95">
        <f t="shared" si="1"/>
        <v>2</v>
      </c>
    </row>
    <row r="79" spans="1:5">
      <c r="A79" s="95" t="str">
        <f>Consolidated!C79&amp;""</f>
        <v>133W0001</v>
      </c>
      <c r="B79" s="95" t="str">
        <f>Consolidated!A79&amp;""</f>
        <v>HDC</v>
      </c>
      <c r="C79" s="95">
        <f>IF('Dây theo phòng'!$D$6="",0,IF(OR(Consolidated!N79&amp;""='Dây theo phòng'!$D$6,Consolidated!S79&amp;""='Dây theo phòng'!$D$6),1,0))</f>
        <v>0</v>
      </c>
      <c r="D79" s="95">
        <f>IF(Consolidated!E79=1,1,0)</f>
        <v>1</v>
      </c>
      <c r="E79" s="95">
        <f t="shared" si="1"/>
        <v>2</v>
      </c>
    </row>
    <row r="80" spans="1:5">
      <c r="A80" s="95" t="str">
        <f>Consolidated!C80&amp;""</f>
        <v>133W0002</v>
      </c>
      <c r="B80" s="95" t="str">
        <f>Consolidated!A80&amp;""</f>
        <v>HDC</v>
      </c>
      <c r="C80" s="95">
        <f>IF('Dây theo phòng'!$D$6="",0,IF(OR(Consolidated!N80&amp;""='Dây theo phòng'!$D$6,Consolidated!S80&amp;""='Dây theo phòng'!$D$6),1,0))</f>
        <v>0</v>
      </c>
      <c r="D80" s="95">
        <f>IF(Consolidated!E80=1,1,0)</f>
        <v>1</v>
      </c>
      <c r="E80" s="95">
        <f t="shared" si="1"/>
        <v>2</v>
      </c>
    </row>
    <row r="81" spans="1:5">
      <c r="A81" s="95" t="str">
        <f>Consolidated!C81&amp;""</f>
        <v>133W0003</v>
      </c>
      <c r="B81" s="95" t="str">
        <f>Consolidated!A81&amp;""</f>
        <v>HDC</v>
      </c>
      <c r="C81" s="95">
        <f>IF('Dây theo phòng'!$D$6="",0,IF(OR(Consolidated!N81&amp;""='Dây theo phòng'!$D$6,Consolidated!S81&amp;""='Dây theo phòng'!$D$6),1,0))</f>
        <v>0</v>
      </c>
      <c r="D81" s="95">
        <f>IF(Consolidated!E81=1,1,0)</f>
        <v>1</v>
      </c>
      <c r="E81" s="95">
        <f t="shared" si="1"/>
        <v>2</v>
      </c>
    </row>
    <row r="82" spans="1:5">
      <c r="A82" s="95" t="str">
        <f>Consolidated!C82&amp;""</f>
        <v>133W0004</v>
      </c>
      <c r="B82" s="95" t="str">
        <f>Consolidated!A82&amp;""</f>
        <v>HDC</v>
      </c>
      <c r="C82" s="95">
        <f>IF('Dây theo phòng'!$D$6="",0,IF(OR(Consolidated!N82&amp;""='Dây theo phòng'!$D$6,Consolidated!S82&amp;""='Dây theo phòng'!$D$6),1,0))</f>
        <v>0</v>
      </c>
      <c r="D82" s="95">
        <f>IF(Consolidated!E82=1,1,0)</f>
        <v>1</v>
      </c>
      <c r="E82" s="95">
        <f t="shared" si="1"/>
        <v>2</v>
      </c>
    </row>
    <row r="83" spans="1:5">
      <c r="A83" s="95" t="str">
        <f>Consolidated!C83&amp;""</f>
        <v>133W0005</v>
      </c>
      <c r="B83" s="95" t="str">
        <f>Consolidated!A83&amp;""</f>
        <v>HDC</v>
      </c>
      <c r="C83" s="95">
        <f>IF('Dây theo phòng'!$D$6="",0,IF(OR(Consolidated!N83&amp;""='Dây theo phòng'!$D$6,Consolidated!S83&amp;""='Dây theo phòng'!$D$6),1,0))</f>
        <v>0</v>
      </c>
      <c r="D83" s="95">
        <f>IF(Consolidated!E83=1,1,0)</f>
        <v>1</v>
      </c>
      <c r="E83" s="95">
        <f t="shared" si="1"/>
        <v>2</v>
      </c>
    </row>
    <row r="84" spans="1:5">
      <c r="A84" s="95" t="str">
        <f>Consolidated!C84&amp;""</f>
        <v>133W0006</v>
      </c>
      <c r="B84" s="95" t="str">
        <f>Consolidated!A84&amp;""</f>
        <v>HDC</v>
      </c>
      <c r="C84" s="95">
        <f>IF('Dây theo phòng'!$D$6="",0,IF(OR(Consolidated!N84&amp;""='Dây theo phòng'!$D$6,Consolidated!S84&amp;""='Dây theo phòng'!$D$6),1,0))</f>
        <v>0</v>
      </c>
      <c r="D84" s="95">
        <f>IF(Consolidated!E84=1,1,0)</f>
        <v>1</v>
      </c>
      <c r="E84" s="95">
        <f t="shared" si="1"/>
        <v>2</v>
      </c>
    </row>
    <row r="85" spans="1:5">
      <c r="A85" s="95" t="str">
        <f>Consolidated!C85&amp;""</f>
        <v>133W0013</v>
      </c>
      <c r="B85" s="95" t="str">
        <f>Consolidated!A85&amp;""</f>
        <v>HDC</v>
      </c>
      <c r="C85" s="95">
        <f>IF('Dây theo phòng'!$D$6="",0,IF(OR(Consolidated!N85&amp;""='Dây theo phòng'!$D$6,Consolidated!S85&amp;""='Dây theo phòng'!$D$6),1,0))</f>
        <v>1</v>
      </c>
      <c r="D85" s="95">
        <f>IF(Consolidated!E85=1,1,0)</f>
        <v>0</v>
      </c>
      <c r="E85" s="95">
        <f t="shared" si="1"/>
        <v>3</v>
      </c>
    </row>
    <row r="86" spans="1:5">
      <c r="A86" s="95" t="str">
        <f>Consolidated!C86&amp;""</f>
        <v>133W0014</v>
      </c>
      <c r="B86" s="95" t="str">
        <f>Consolidated!A86&amp;""</f>
        <v>HDC</v>
      </c>
      <c r="C86" s="95">
        <f>IF('Dây theo phòng'!$D$6="",0,IF(OR(Consolidated!N86&amp;""='Dây theo phòng'!$D$6,Consolidated!S86&amp;""='Dây theo phòng'!$D$6),1,0))</f>
        <v>0</v>
      </c>
      <c r="D86" s="95">
        <f>IF(Consolidated!E86=1,1,0)</f>
        <v>0</v>
      </c>
      <c r="E86" s="95">
        <f t="shared" si="1"/>
        <v>3</v>
      </c>
    </row>
    <row r="87" spans="1:5">
      <c r="A87" s="95" t="str">
        <f>Consolidated!C87&amp;""</f>
        <v>133W0015</v>
      </c>
      <c r="B87" s="95" t="str">
        <f>Consolidated!A87&amp;""</f>
        <v>HDC</v>
      </c>
      <c r="C87" s="95">
        <f>IF('Dây theo phòng'!$D$6="",0,IF(OR(Consolidated!N87&amp;""='Dây theo phòng'!$D$6,Consolidated!S87&amp;""='Dây theo phòng'!$D$6),1,0))</f>
        <v>0</v>
      </c>
      <c r="D87" s="95">
        <f>IF(Consolidated!E87=1,1,0)</f>
        <v>1</v>
      </c>
      <c r="E87" s="95">
        <f t="shared" si="1"/>
        <v>3</v>
      </c>
    </row>
    <row r="88" spans="1:5">
      <c r="A88" s="95" t="str">
        <f>Consolidated!C88&amp;""</f>
        <v>133W0016</v>
      </c>
      <c r="B88" s="95" t="str">
        <f>Consolidated!A88&amp;""</f>
        <v>HDC</v>
      </c>
      <c r="C88" s="95">
        <f>IF('Dây theo phòng'!$D$6="",0,IF(OR(Consolidated!N88&amp;""='Dây theo phòng'!$D$6,Consolidated!S88&amp;""='Dây theo phòng'!$D$6),1,0))</f>
        <v>0</v>
      </c>
      <c r="D88" s="95">
        <f>IF(Consolidated!E88=1,1,0)</f>
        <v>1</v>
      </c>
      <c r="E88" s="95">
        <f t="shared" si="1"/>
        <v>3</v>
      </c>
    </row>
    <row r="89" spans="1:5">
      <c r="A89" s="95" t="str">
        <f>Consolidated!C89&amp;""</f>
        <v>133W0023</v>
      </c>
      <c r="B89" s="95" t="str">
        <f>Consolidated!A89&amp;""</f>
        <v>HDC</v>
      </c>
      <c r="C89" s="95">
        <f>IF('Dây theo phòng'!$D$6="",0,IF(OR(Consolidated!N89&amp;""='Dây theo phòng'!$D$6,Consolidated!S89&amp;""='Dây theo phòng'!$D$6),1,0))</f>
        <v>0</v>
      </c>
      <c r="D89" s="95">
        <f>IF(Consolidated!E89=1,1,0)</f>
        <v>1</v>
      </c>
      <c r="E89" s="95">
        <f t="shared" si="1"/>
        <v>3</v>
      </c>
    </row>
    <row r="90" spans="1:5">
      <c r="A90" s="95" t="str">
        <f>Consolidated!C90&amp;""</f>
        <v>133W0024</v>
      </c>
      <c r="B90" s="95" t="str">
        <f>Consolidated!A90&amp;""</f>
        <v>HDC</v>
      </c>
      <c r="C90" s="95">
        <f>IF('Dây theo phòng'!$D$6="",0,IF(OR(Consolidated!N90&amp;""='Dây theo phòng'!$D$6,Consolidated!S90&amp;""='Dây theo phòng'!$D$6),1,0))</f>
        <v>0</v>
      </c>
      <c r="D90" s="95">
        <f>IF(Consolidated!E90=1,1,0)</f>
        <v>1</v>
      </c>
      <c r="E90" s="95">
        <f t="shared" si="1"/>
        <v>3</v>
      </c>
    </row>
    <row r="91" spans="1:5">
      <c r="A91" s="95" t="str">
        <f>Consolidated!C91&amp;""</f>
        <v>133W0029</v>
      </c>
      <c r="B91" s="95" t="str">
        <f>Consolidated!A91&amp;""</f>
        <v>HDC</v>
      </c>
      <c r="C91" s="95">
        <f>IF('Dây theo phòng'!$D$6="",0,IF(OR(Consolidated!N91&amp;""='Dây theo phòng'!$D$6,Consolidated!S91&amp;""='Dây theo phòng'!$D$6),1,0))</f>
        <v>0</v>
      </c>
      <c r="D91" s="95">
        <f>IF(Consolidated!E91=1,1,0)</f>
        <v>0</v>
      </c>
      <c r="E91" s="95">
        <f t="shared" si="1"/>
        <v>3</v>
      </c>
    </row>
    <row r="92" spans="1:5">
      <c r="A92" s="95" t="str">
        <f>Consolidated!C92&amp;""</f>
        <v>136W0042</v>
      </c>
      <c r="B92" s="95" t="str">
        <f>Consolidated!A92&amp;""</f>
        <v>HDC</v>
      </c>
      <c r="C92" s="95">
        <f>IF('Dây theo phòng'!$D$6="",0,IF(OR(Consolidated!N92&amp;""='Dây theo phòng'!$D$6,Consolidated!S92&amp;""='Dây theo phòng'!$D$6),1,0))</f>
        <v>1</v>
      </c>
      <c r="D92" s="95">
        <f>IF(Consolidated!E92=1,1,0)</f>
        <v>0</v>
      </c>
      <c r="E92" s="95">
        <f t="shared" si="1"/>
        <v>4</v>
      </c>
    </row>
    <row r="93" spans="1:5">
      <c r="A93" s="95" t="str">
        <f>Consolidated!C93&amp;""</f>
        <v>136W0043</v>
      </c>
      <c r="B93" s="95" t="str">
        <f>Consolidated!A93&amp;""</f>
        <v>HDC</v>
      </c>
      <c r="C93" s="95">
        <f>IF('Dây theo phòng'!$D$6="",0,IF(OR(Consolidated!N93&amp;""='Dây theo phòng'!$D$6,Consolidated!S93&amp;""='Dây theo phòng'!$D$6),1,0))</f>
        <v>1</v>
      </c>
      <c r="D93" s="95">
        <f>IF(Consolidated!E93=1,1,0)</f>
        <v>0</v>
      </c>
      <c r="E93" s="95">
        <f t="shared" si="1"/>
        <v>5</v>
      </c>
    </row>
    <row r="94" spans="1:5">
      <c r="A94" s="95" t="str">
        <f>Consolidated!C94&amp;""</f>
        <v>136W0044</v>
      </c>
      <c r="B94" s="95" t="str">
        <f>Consolidated!A94&amp;""</f>
        <v>HDC</v>
      </c>
      <c r="C94" s="95">
        <f>IF('Dây theo phòng'!$D$6="",0,IF(OR(Consolidated!N94&amp;""='Dây theo phòng'!$D$6,Consolidated!S94&amp;""='Dây theo phòng'!$D$6),1,0))</f>
        <v>1</v>
      </c>
      <c r="D94" s="95">
        <f>IF(Consolidated!E94=1,1,0)</f>
        <v>0</v>
      </c>
      <c r="E94" s="95">
        <f t="shared" si="1"/>
        <v>6</v>
      </c>
    </row>
    <row r="95" spans="1:5">
      <c r="A95" s="95" t="str">
        <f>Consolidated!C95&amp;""</f>
        <v>136W0045</v>
      </c>
      <c r="B95" s="95" t="str">
        <f>Consolidated!A95&amp;""</f>
        <v>HDC</v>
      </c>
      <c r="C95" s="95">
        <f>IF('Dây theo phòng'!$D$6="",0,IF(OR(Consolidated!N95&amp;""='Dây theo phòng'!$D$6,Consolidated!S95&amp;""='Dây theo phòng'!$D$6),1,0))</f>
        <v>1</v>
      </c>
      <c r="D95" s="95">
        <f>IF(Consolidated!E95=1,1,0)</f>
        <v>0</v>
      </c>
      <c r="E95" s="95">
        <f t="shared" si="1"/>
        <v>7</v>
      </c>
    </row>
    <row r="96" spans="1:5">
      <c r="A96" s="95" t="str">
        <f>Consolidated!C96&amp;""</f>
        <v>152W0013</v>
      </c>
      <c r="B96" s="95" t="str">
        <f>Consolidated!A96&amp;""</f>
        <v>HDC</v>
      </c>
      <c r="C96" s="95">
        <f>IF('Dây theo phòng'!$D$6="",0,IF(OR(Consolidated!N96&amp;""='Dây theo phòng'!$D$6,Consolidated!S96&amp;""='Dây theo phòng'!$D$6),1,0))</f>
        <v>0</v>
      </c>
      <c r="D96" s="95">
        <f>IF(Consolidated!E96=1,1,0)</f>
        <v>1</v>
      </c>
      <c r="E96" s="95">
        <f t="shared" si="1"/>
        <v>7</v>
      </c>
    </row>
    <row r="97" spans="1:5">
      <c r="A97" s="95" t="str">
        <f>Consolidated!C97&amp;""</f>
        <v>152W0014</v>
      </c>
      <c r="B97" s="95" t="str">
        <f>Consolidated!A97&amp;""</f>
        <v>HDC</v>
      </c>
      <c r="C97" s="95">
        <f>IF('Dây theo phòng'!$D$6="",0,IF(OR(Consolidated!N97&amp;""='Dây theo phòng'!$D$6,Consolidated!S97&amp;""='Dây theo phòng'!$D$6),1,0))</f>
        <v>0</v>
      </c>
      <c r="D97" s="95">
        <f>IF(Consolidated!E97=1,1,0)</f>
        <v>0</v>
      </c>
      <c r="E97" s="95">
        <f t="shared" si="1"/>
        <v>7</v>
      </c>
    </row>
    <row r="98" spans="1:5">
      <c r="A98" s="95" t="str">
        <f>Consolidated!C98&amp;""</f>
        <v>152W0015</v>
      </c>
      <c r="B98" s="95" t="str">
        <f>Consolidated!A98&amp;""</f>
        <v>HDC</v>
      </c>
      <c r="C98" s="95">
        <f>IF('Dây theo phòng'!$D$6="",0,IF(OR(Consolidated!N98&amp;""='Dây theo phòng'!$D$6,Consolidated!S98&amp;""='Dây theo phòng'!$D$6),1,0))</f>
        <v>0</v>
      </c>
      <c r="D98" s="95">
        <f>IF(Consolidated!E98=1,1,0)</f>
        <v>0</v>
      </c>
      <c r="E98" s="95">
        <f t="shared" si="1"/>
        <v>7</v>
      </c>
    </row>
    <row r="99" spans="1:5">
      <c r="A99" s="95" t="str">
        <f>Consolidated!C99&amp;""</f>
        <v>152W0016</v>
      </c>
      <c r="B99" s="95" t="str">
        <f>Consolidated!A99&amp;""</f>
        <v>HDC</v>
      </c>
      <c r="C99" s="95">
        <f>IF('Dây theo phòng'!$D$6="",0,IF(OR(Consolidated!N99&amp;""='Dây theo phòng'!$D$6,Consolidated!S99&amp;""='Dây theo phòng'!$D$6),1,0))</f>
        <v>0</v>
      </c>
      <c r="D99" s="95">
        <f>IF(Consolidated!E99=1,1,0)</f>
        <v>0</v>
      </c>
      <c r="E99" s="95">
        <f t="shared" si="1"/>
        <v>7</v>
      </c>
    </row>
    <row r="100" spans="1:5">
      <c r="A100" s="95" t="str">
        <f>Consolidated!C100&amp;""</f>
        <v>152W0027</v>
      </c>
      <c r="B100" s="95" t="str">
        <f>Consolidated!A100&amp;""</f>
        <v>HDC</v>
      </c>
      <c r="C100" s="95">
        <f>IF('Dây theo phòng'!$D$6="",0,IF(OR(Consolidated!N100&amp;""='Dây theo phòng'!$D$6,Consolidated!S100&amp;""='Dây theo phòng'!$D$6),1,0))</f>
        <v>0</v>
      </c>
      <c r="D100" s="95">
        <f>IF(Consolidated!E100=1,1,0)</f>
        <v>0</v>
      </c>
      <c r="E100" s="95">
        <f t="shared" si="1"/>
        <v>7</v>
      </c>
    </row>
    <row r="101" spans="1:5">
      <c r="A101" s="95" t="str">
        <f>Consolidated!C101&amp;""</f>
        <v>152W0028</v>
      </c>
      <c r="B101" s="95" t="str">
        <f>Consolidated!A101&amp;""</f>
        <v>HDC</v>
      </c>
      <c r="C101" s="95">
        <f>IF('Dây theo phòng'!$D$6="",0,IF(OR(Consolidated!N101&amp;""='Dây theo phòng'!$D$6,Consolidated!S101&amp;""='Dây theo phòng'!$D$6),1,0))</f>
        <v>0</v>
      </c>
      <c r="D101" s="95">
        <f>IF(Consolidated!E101=1,1,0)</f>
        <v>0</v>
      </c>
      <c r="E101" s="95">
        <f t="shared" si="1"/>
        <v>7</v>
      </c>
    </row>
    <row r="102" spans="1:5">
      <c r="A102" s="95" t="str">
        <f>Consolidated!C102&amp;""</f>
        <v>152W0029</v>
      </c>
      <c r="B102" s="95" t="str">
        <f>Consolidated!A102&amp;""</f>
        <v>HDC</v>
      </c>
      <c r="C102" s="95">
        <f>IF('Dây theo phòng'!$D$6="",0,IF(OR(Consolidated!N102&amp;""='Dây theo phòng'!$D$6,Consolidated!S102&amp;""='Dây theo phòng'!$D$6),1,0))</f>
        <v>0</v>
      </c>
      <c r="D102" s="95">
        <f>IF(Consolidated!E102=1,1,0)</f>
        <v>0</v>
      </c>
      <c r="E102" s="95">
        <f t="shared" si="1"/>
        <v>7</v>
      </c>
    </row>
    <row r="103" spans="1:5">
      <c r="A103" s="95" t="str">
        <f>Consolidated!C103&amp;""</f>
        <v>152W0030</v>
      </c>
      <c r="B103" s="95" t="str">
        <f>Consolidated!A103&amp;""</f>
        <v>HDC</v>
      </c>
      <c r="C103" s="95">
        <f>IF('Dây theo phòng'!$D$6="",0,IF(OR(Consolidated!N103&amp;""='Dây theo phòng'!$D$6,Consolidated!S103&amp;""='Dây theo phòng'!$D$6),1,0))</f>
        <v>0</v>
      </c>
      <c r="D103" s="95">
        <f>IF(Consolidated!E103=1,1,0)</f>
        <v>0</v>
      </c>
      <c r="E103" s="95">
        <f t="shared" si="1"/>
        <v>7</v>
      </c>
    </row>
    <row r="104" spans="1:5">
      <c r="A104" s="95" t="str">
        <f>Consolidated!C104&amp;""</f>
        <v>152W0038</v>
      </c>
      <c r="B104" s="95" t="str">
        <f>Consolidated!A104&amp;""</f>
        <v>HDC</v>
      </c>
      <c r="C104" s="95">
        <f>IF('Dây theo phòng'!$D$6="",0,IF(OR(Consolidated!N104&amp;""='Dây theo phòng'!$D$6,Consolidated!S104&amp;""='Dây theo phòng'!$D$6),1,0))</f>
        <v>0</v>
      </c>
      <c r="D104" s="95">
        <f>IF(Consolidated!E104=1,1,0)</f>
        <v>0</v>
      </c>
      <c r="E104" s="95">
        <f t="shared" si="1"/>
        <v>7</v>
      </c>
    </row>
    <row r="105" spans="1:5">
      <c r="A105" s="95" t="str">
        <f>Consolidated!C105&amp;""</f>
        <v>152W0039</v>
      </c>
      <c r="B105" s="95" t="str">
        <f>Consolidated!A105&amp;""</f>
        <v>HDC</v>
      </c>
      <c r="C105" s="95">
        <f>IF('Dây theo phòng'!$D$6="",0,IF(OR(Consolidated!N105&amp;""='Dây theo phòng'!$D$6,Consolidated!S105&amp;""='Dây theo phòng'!$D$6),1,0))</f>
        <v>0</v>
      </c>
      <c r="D105" s="95">
        <f>IF(Consolidated!E105=1,1,0)</f>
        <v>0</v>
      </c>
      <c r="E105" s="95">
        <f t="shared" si="1"/>
        <v>7</v>
      </c>
    </row>
    <row r="106" spans="1:5">
      <c r="A106" s="95" t="str">
        <f>Consolidated!C106&amp;""</f>
        <v>152W0049</v>
      </c>
      <c r="B106" s="95" t="str">
        <f>Consolidated!A106&amp;""</f>
        <v>HDC</v>
      </c>
      <c r="C106" s="95">
        <f>IF('Dây theo phòng'!$D$6="",0,IF(OR(Consolidated!N106&amp;""='Dây theo phòng'!$D$6,Consolidated!S106&amp;""='Dây theo phòng'!$D$6),1,0))</f>
        <v>1</v>
      </c>
      <c r="D106" s="95">
        <f>IF(Consolidated!E106=1,1,0)</f>
        <v>0</v>
      </c>
      <c r="E106" s="95">
        <f t="shared" si="1"/>
        <v>8</v>
      </c>
    </row>
    <row r="107" spans="1:5">
      <c r="A107" s="95" t="str">
        <f>Consolidated!C107&amp;""</f>
        <v>152W0050</v>
      </c>
      <c r="B107" s="95" t="str">
        <f>Consolidated!A107&amp;""</f>
        <v>HDC</v>
      </c>
      <c r="C107" s="95">
        <f>IF('Dây theo phòng'!$D$6="",0,IF(OR(Consolidated!N107&amp;""='Dây theo phòng'!$D$6,Consolidated!S107&amp;""='Dây theo phòng'!$D$6),1,0))</f>
        <v>1</v>
      </c>
      <c r="D107" s="95">
        <f>IF(Consolidated!E107=1,1,0)</f>
        <v>0</v>
      </c>
      <c r="E107" s="95">
        <f t="shared" si="1"/>
        <v>9</v>
      </c>
    </row>
    <row r="108" spans="1:5">
      <c r="A108" s="95" t="str">
        <f>Consolidated!C108&amp;""</f>
        <v>155W0001</v>
      </c>
      <c r="B108" s="95" t="str">
        <f>Consolidated!A108&amp;""</f>
        <v>HDC</v>
      </c>
      <c r="C108" s="95">
        <f>IF('Dây theo phòng'!$D$6="",0,IF(OR(Consolidated!N108&amp;""='Dây theo phòng'!$D$6,Consolidated!S108&amp;""='Dây theo phòng'!$D$6),1,0))</f>
        <v>0</v>
      </c>
      <c r="D108" s="95">
        <f>IF(Consolidated!E108=1,1,0)</f>
        <v>1</v>
      </c>
      <c r="E108" s="95">
        <f t="shared" si="1"/>
        <v>9</v>
      </c>
    </row>
    <row r="109" spans="1:5">
      <c r="A109" s="95" t="str">
        <f>Consolidated!C109&amp;""</f>
        <v>155W0002</v>
      </c>
      <c r="B109" s="95" t="str">
        <f>Consolidated!A109&amp;""</f>
        <v>HDC</v>
      </c>
      <c r="C109" s="95">
        <f>IF('Dây theo phòng'!$D$6="",0,IF(OR(Consolidated!N109&amp;""='Dây theo phòng'!$D$6,Consolidated!S109&amp;""='Dây theo phòng'!$D$6),1,0))</f>
        <v>0</v>
      </c>
      <c r="D109" s="95">
        <f>IF(Consolidated!E109=1,1,0)</f>
        <v>0</v>
      </c>
      <c r="E109" s="95">
        <f t="shared" si="1"/>
        <v>9</v>
      </c>
    </row>
    <row r="110" spans="1:5">
      <c r="A110" s="95" t="str">
        <f>Consolidated!C110&amp;""</f>
        <v>155W0003</v>
      </c>
      <c r="B110" s="95" t="str">
        <f>Consolidated!A110&amp;""</f>
        <v>HDC</v>
      </c>
      <c r="C110" s="95">
        <f>IF('Dây theo phòng'!$D$6="",0,IF(OR(Consolidated!N110&amp;""='Dây theo phòng'!$D$6,Consolidated!S110&amp;""='Dây theo phòng'!$D$6),1,0))</f>
        <v>0</v>
      </c>
      <c r="D110" s="95">
        <f>IF(Consolidated!E110=1,1,0)</f>
        <v>0</v>
      </c>
      <c r="E110" s="95">
        <f t="shared" si="1"/>
        <v>9</v>
      </c>
    </row>
    <row r="111" spans="1:5">
      <c r="A111" s="95" t="str">
        <f>Consolidated!C111&amp;""</f>
        <v>201W0001</v>
      </c>
      <c r="B111" s="95" t="str">
        <f>Consolidated!A111&amp;""</f>
        <v>HDC</v>
      </c>
      <c r="C111" s="95">
        <f>IF('Dây theo phòng'!$D$6="",0,IF(OR(Consolidated!N111&amp;""='Dây theo phòng'!$D$6,Consolidated!S111&amp;""='Dây theo phòng'!$D$6),1,0))</f>
        <v>1</v>
      </c>
      <c r="D111" s="95">
        <f>IF(Consolidated!E111=1,1,0)</f>
        <v>1</v>
      </c>
      <c r="E111" s="95">
        <f t="shared" si="1"/>
        <v>9</v>
      </c>
    </row>
    <row r="112" spans="1:5">
      <c r="A112" s="95" t="str">
        <f>Consolidated!C112&amp;""</f>
        <v>201W0002</v>
      </c>
      <c r="B112" s="95" t="str">
        <f>Consolidated!A112&amp;""</f>
        <v>HDC</v>
      </c>
      <c r="C112" s="95">
        <f>IF('Dây theo phòng'!$D$6="",0,IF(OR(Consolidated!N112&amp;""='Dây theo phòng'!$D$6,Consolidated!S112&amp;""='Dây theo phòng'!$D$6),1,0))</f>
        <v>1</v>
      </c>
      <c r="D112" s="95">
        <f>IF(Consolidated!E112=1,1,0)</f>
        <v>1</v>
      </c>
      <c r="E112" s="95">
        <f t="shared" si="1"/>
        <v>9</v>
      </c>
    </row>
    <row r="113" spans="1:5">
      <c r="A113" s="95" t="str">
        <f>Consolidated!C113&amp;""</f>
        <v>201W0130</v>
      </c>
      <c r="B113" s="95" t="str">
        <f>Consolidated!A113&amp;""</f>
        <v>HDC</v>
      </c>
      <c r="C113" s="95">
        <f>IF('Dây theo phòng'!$D$6="",0,IF(OR(Consolidated!N113&amp;""='Dây theo phòng'!$D$6,Consolidated!S113&amp;""='Dây theo phòng'!$D$6),1,0))</f>
        <v>1</v>
      </c>
      <c r="D113" s="95">
        <f>IF(Consolidated!E113=1,1,0)</f>
        <v>1</v>
      </c>
      <c r="E113" s="95">
        <f t="shared" si="1"/>
        <v>9</v>
      </c>
    </row>
    <row r="114" spans="1:5">
      <c r="A114" s="95" t="str">
        <f>Consolidated!C114&amp;""</f>
        <v>201W0131</v>
      </c>
      <c r="B114" s="95" t="str">
        <f>Consolidated!A114&amp;""</f>
        <v>HDC</v>
      </c>
      <c r="C114" s="95">
        <f>IF('Dây theo phòng'!$D$6="",0,IF(OR(Consolidated!N114&amp;""='Dây theo phòng'!$D$6,Consolidated!S114&amp;""='Dây theo phòng'!$D$6),1,0))</f>
        <v>0</v>
      </c>
      <c r="D114" s="95">
        <f>IF(Consolidated!E114=1,1,0)</f>
        <v>1</v>
      </c>
      <c r="E114" s="95">
        <f t="shared" si="1"/>
        <v>9</v>
      </c>
    </row>
    <row r="115" spans="1:5">
      <c r="A115" s="95" t="str">
        <f>Consolidated!C115&amp;""</f>
        <v>201W0132</v>
      </c>
      <c r="B115" s="95" t="str">
        <f>Consolidated!A115&amp;""</f>
        <v>HDC</v>
      </c>
      <c r="C115" s="95">
        <f>IF('Dây theo phòng'!$D$6="",0,IF(OR(Consolidated!N115&amp;""='Dây theo phòng'!$D$6,Consolidated!S115&amp;""='Dây theo phòng'!$D$6),1,0))</f>
        <v>0</v>
      </c>
      <c r="D115" s="95">
        <f>IF(Consolidated!E115=1,1,0)</f>
        <v>1</v>
      </c>
      <c r="E115" s="95">
        <f t="shared" si="1"/>
        <v>9</v>
      </c>
    </row>
    <row r="116" spans="1:5">
      <c r="A116" s="95" t="str">
        <f>Consolidated!C116&amp;""</f>
        <v>201W0133</v>
      </c>
      <c r="B116" s="95" t="str">
        <f>Consolidated!A116&amp;""</f>
        <v>HDC</v>
      </c>
      <c r="C116" s="95">
        <f>IF('Dây theo phòng'!$D$6="",0,IF(OR(Consolidated!N116&amp;""='Dây theo phòng'!$D$6,Consolidated!S116&amp;""='Dây theo phòng'!$D$6),1,0))</f>
        <v>1</v>
      </c>
      <c r="D116" s="95">
        <f>IF(Consolidated!E116=1,1,0)</f>
        <v>1</v>
      </c>
      <c r="E116" s="95">
        <f t="shared" si="1"/>
        <v>9</v>
      </c>
    </row>
    <row r="117" spans="1:5">
      <c r="A117" s="95" t="str">
        <f>Consolidated!C117&amp;""</f>
        <v>201W0134</v>
      </c>
      <c r="B117" s="95" t="str">
        <f>Consolidated!A117&amp;""</f>
        <v>HDC</v>
      </c>
      <c r="C117" s="95">
        <f>IF('Dây theo phòng'!$D$6="",0,IF(OR(Consolidated!N117&amp;""='Dây theo phòng'!$D$6,Consolidated!S117&amp;""='Dây theo phòng'!$D$6),1,0))</f>
        <v>1</v>
      </c>
      <c r="D117" s="95">
        <f>IF(Consolidated!E117=1,1,0)</f>
        <v>0</v>
      </c>
      <c r="E117" s="95">
        <f t="shared" si="1"/>
        <v>10</v>
      </c>
    </row>
    <row r="118" spans="1:5">
      <c r="A118" s="95" t="str">
        <f>Consolidated!C118&amp;""</f>
        <v>201W1000</v>
      </c>
      <c r="B118" s="95" t="str">
        <f>Consolidated!A118&amp;""</f>
        <v>HDC</v>
      </c>
      <c r="C118" s="95">
        <f>IF('Dây theo phòng'!$D$6="",0,IF(OR(Consolidated!N118&amp;""='Dây theo phòng'!$D$6,Consolidated!S118&amp;""='Dây theo phòng'!$D$6),1,0))</f>
        <v>1</v>
      </c>
      <c r="D118" s="95">
        <f>IF(Consolidated!E118=1,1,0)</f>
        <v>1</v>
      </c>
      <c r="E118" s="95">
        <f t="shared" si="1"/>
        <v>10</v>
      </c>
    </row>
    <row r="119" spans="1:5">
      <c r="A119" s="95" t="str">
        <f>Consolidated!C119&amp;""</f>
        <v>201W1001</v>
      </c>
      <c r="B119" s="95" t="str">
        <f>Consolidated!A119&amp;""</f>
        <v>HDC</v>
      </c>
      <c r="C119" s="95">
        <f>IF('Dây theo phòng'!$D$6="",0,IF(OR(Consolidated!N119&amp;""='Dây theo phòng'!$D$6,Consolidated!S119&amp;""='Dây theo phòng'!$D$6),1,0))</f>
        <v>1</v>
      </c>
      <c r="D119" s="95">
        <f>IF(Consolidated!E119=1,1,0)</f>
        <v>1</v>
      </c>
      <c r="E119" s="95">
        <f t="shared" si="1"/>
        <v>10</v>
      </c>
    </row>
    <row r="120" spans="1:5">
      <c r="A120" s="95" t="str">
        <f>Consolidated!C120&amp;""</f>
        <v>201W1002</v>
      </c>
      <c r="B120" s="95" t="str">
        <f>Consolidated!A120&amp;""</f>
        <v>HDC</v>
      </c>
      <c r="C120" s="95">
        <f>IF('Dây theo phòng'!$D$6="",0,IF(OR(Consolidated!N120&amp;""='Dây theo phòng'!$D$6,Consolidated!S120&amp;""='Dây theo phòng'!$D$6),1,0))</f>
        <v>1</v>
      </c>
      <c r="D120" s="95">
        <f>IF(Consolidated!E120=1,1,0)</f>
        <v>1</v>
      </c>
      <c r="E120" s="95">
        <f t="shared" si="1"/>
        <v>10</v>
      </c>
    </row>
    <row r="121" spans="1:5">
      <c r="A121" s="95" t="str">
        <f>Consolidated!C121&amp;""</f>
        <v>201W1003</v>
      </c>
      <c r="B121" s="95" t="str">
        <f>Consolidated!A121&amp;""</f>
        <v>HDC</v>
      </c>
      <c r="C121" s="95">
        <f>IF('Dây theo phòng'!$D$6="",0,IF(OR(Consolidated!N121&amp;""='Dây theo phòng'!$D$6,Consolidated!S121&amp;""='Dây theo phòng'!$D$6),1,0))</f>
        <v>0</v>
      </c>
      <c r="D121" s="95">
        <f>IF(Consolidated!E121=1,1,0)</f>
        <v>1</v>
      </c>
      <c r="E121" s="95">
        <f t="shared" si="1"/>
        <v>10</v>
      </c>
    </row>
    <row r="122" spans="1:5">
      <c r="A122" s="95" t="str">
        <f>Consolidated!C122&amp;""</f>
        <v>201W1004</v>
      </c>
      <c r="B122" s="95" t="str">
        <f>Consolidated!A122&amp;""</f>
        <v>HDC</v>
      </c>
      <c r="C122" s="95">
        <f>IF('Dây theo phòng'!$D$6="",0,IF(OR(Consolidated!N122&amp;""='Dây theo phòng'!$D$6,Consolidated!S122&amp;""='Dây theo phòng'!$D$6),1,0))</f>
        <v>0</v>
      </c>
      <c r="D122" s="95">
        <f>IF(Consolidated!E122=1,1,0)</f>
        <v>1</v>
      </c>
      <c r="E122" s="95">
        <f t="shared" si="1"/>
        <v>10</v>
      </c>
    </row>
    <row r="123" spans="1:5">
      <c r="A123" s="95" t="str">
        <f>Consolidated!C123&amp;""</f>
        <v>201W1005</v>
      </c>
      <c r="B123" s="95" t="str">
        <f>Consolidated!A123&amp;""</f>
        <v>HDC</v>
      </c>
      <c r="C123" s="95">
        <f>IF('Dây theo phòng'!$D$6="",0,IF(OR(Consolidated!N123&amp;""='Dây theo phòng'!$D$6,Consolidated!S123&amp;""='Dây theo phòng'!$D$6),1,0))</f>
        <v>0</v>
      </c>
      <c r="D123" s="95">
        <f>IF(Consolidated!E123=1,1,0)</f>
        <v>1</v>
      </c>
      <c r="E123" s="95">
        <f t="shared" si="1"/>
        <v>10</v>
      </c>
    </row>
    <row r="124" spans="1:5">
      <c r="A124" s="95" t="str">
        <f>Consolidated!C124&amp;""</f>
        <v>201W1006</v>
      </c>
      <c r="B124" s="95" t="str">
        <f>Consolidated!A124&amp;""</f>
        <v>HDC</v>
      </c>
      <c r="C124" s="95">
        <f>IF('Dây theo phòng'!$D$6="",0,IF(OR(Consolidated!N124&amp;""='Dây theo phòng'!$D$6,Consolidated!S124&amp;""='Dây theo phòng'!$D$6),1,0))</f>
        <v>0</v>
      </c>
      <c r="D124" s="95">
        <f>IF(Consolidated!E124=1,1,0)</f>
        <v>1</v>
      </c>
      <c r="E124" s="95">
        <f t="shared" si="1"/>
        <v>10</v>
      </c>
    </row>
    <row r="125" spans="1:5">
      <c r="A125" s="95" t="str">
        <f>Consolidated!C125&amp;""</f>
        <v>201W1007</v>
      </c>
      <c r="B125" s="95" t="str">
        <f>Consolidated!A125&amp;""</f>
        <v>HDC</v>
      </c>
      <c r="C125" s="95">
        <f>IF('Dây theo phòng'!$D$6="",0,IF(OR(Consolidated!N125&amp;""='Dây theo phòng'!$D$6,Consolidated!S125&amp;""='Dây theo phòng'!$D$6),1,0))</f>
        <v>0</v>
      </c>
      <c r="D125" s="95">
        <f>IF(Consolidated!E125=1,1,0)</f>
        <v>1</v>
      </c>
      <c r="E125" s="95">
        <f t="shared" si="1"/>
        <v>10</v>
      </c>
    </row>
    <row r="126" spans="1:5">
      <c r="A126" s="95" t="str">
        <f>Consolidated!C126&amp;""</f>
        <v>201W1008</v>
      </c>
      <c r="B126" s="95" t="str">
        <f>Consolidated!A126&amp;""</f>
        <v>HDC</v>
      </c>
      <c r="C126" s="95">
        <f>IF('Dây theo phòng'!$D$6="",0,IF(OR(Consolidated!N126&amp;""='Dây theo phòng'!$D$6,Consolidated!S126&amp;""='Dây theo phòng'!$D$6),1,0))</f>
        <v>0</v>
      </c>
      <c r="D126" s="95">
        <f>IF(Consolidated!E126=1,1,0)</f>
        <v>1</v>
      </c>
      <c r="E126" s="95">
        <f t="shared" si="1"/>
        <v>10</v>
      </c>
    </row>
    <row r="127" spans="1:5">
      <c r="A127" s="95" t="str">
        <f>Consolidated!C127&amp;""</f>
        <v>201W1009</v>
      </c>
      <c r="B127" s="95" t="str">
        <f>Consolidated!A127&amp;""</f>
        <v>HDC</v>
      </c>
      <c r="C127" s="95">
        <f>IF('Dây theo phòng'!$D$6="",0,IF(OR(Consolidated!N127&amp;""='Dây theo phòng'!$D$6,Consolidated!S127&amp;""='Dây theo phòng'!$D$6),1,0))</f>
        <v>0</v>
      </c>
      <c r="D127" s="95">
        <f>IF(Consolidated!E127=1,1,0)</f>
        <v>1</v>
      </c>
      <c r="E127" s="95">
        <f t="shared" si="1"/>
        <v>10</v>
      </c>
    </row>
    <row r="128" spans="1:5">
      <c r="A128" s="95" t="str">
        <f>Consolidated!C128&amp;""</f>
        <v>201W1010</v>
      </c>
      <c r="B128" s="95" t="str">
        <f>Consolidated!A128&amp;""</f>
        <v>HDC</v>
      </c>
      <c r="C128" s="95">
        <f>IF('Dây theo phòng'!$D$6="",0,IF(OR(Consolidated!N128&amp;""='Dây theo phòng'!$D$6,Consolidated!S128&amp;""='Dây theo phòng'!$D$6),1,0))</f>
        <v>0</v>
      </c>
      <c r="D128" s="95">
        <f>IF(Consolidated!E128=1,1,0)</f>
        <v>1</v>
      </c>
      <c r="E128" s="95">
        <f t="shared" si="1"/>
        <v>10</v>
      </c>
    </row>
    <row r="129" spans="1:5">
      <c r="A129" s="95" t="str">
        <f>Consolidated!C129&amp;""</f>
        <v>201W1011</v>
      </c>
      <c r="B129" s="95" t="str">
        <f>Consolidated!A129&amp;""</f>
        <v>HDC</v>
      </c>
      <c r="C129" s="95">
        <f>IF('Dây theo phòng'!$D$6="",0,IF(OR(Consolidated!N129&amp;""='Dây theo phòng'!$D$6,Consolidated!S129&amp;""='Dây theo phòng'!$D$6),1,0))</f>
        <v>0</v>
      </c>
      <c r="D129" s="95">
        <f>IF(Consolidated!E129=1,1,0)</f>
        <v>1</v>
      </c>
      <c r="E129" s="95">
        <f t="shared" si="1"/>
        <v>10</v>
      </c>
    </row>
    <row r="130" spans="1:5">
      <c r="A130" s="95" t="str">
        <f>Consolidated!C130&amp;""</f>
        <v>201W1012</v>
      </c>
      <c r="B130" s="95" t="str">
        <f>Consolidated!A130&amp;""</f>
        <v>HDC</v>
      </c>
      <c r="C130" s="95">
        <f>IF('Dây theo phòng'!$D$6="",0,IF(OR(Consolidated!N130&amp;""='Dây theo phòng'!$D$6,Consolidated!S130&amp;""='Dây theo phòng'!$D$6),1,0))</f>
        <v>0</v>
      </c>
      <c r="D130" s="95">
        <f>IF(Consolidated!E130=1,1,0)</f>
        <v>1</v>
      </c>
      <c r="E130" s="95">
        <f t="shared" si="1"/>
        <v>10</v>
      </c>
    </row>
    <row r="131" spans="1:5">
      <c r="A131" s="95" t="str">
        <f>Consolidated!C131&amp;""</f>
        <v>201W1013</v>
      </c>
      <c r="B131" s="95" t="str">
        <f>Consolidated!A131&amp;""</f>
        <v>HDC</v>
      </c>
      <c r="C131" s="95">
        <f>IF('Dây theo phòng'!$D$6="",0,IF(OR(Consolidated!N131&amp;""='Dây theo phòng'!$D$6,Consolidated!S131&amp;""='Dây theo phòng'!$D$6),1,0))</f>
        <v>0</v>
      </c>
      <c r="D131" s="95">
        <f>IF(Consolidated!E131=1,1,0)</f>
        <v>1</v>
      </c>
      <c r="E131" s="95">
        <f t="shared" ref="E131:E194" si="2">E130+C131*(1-D131)</f>
        <v>10</v>
      </c>
    </row>
    <row r="132" spans="1:5">
      <c r="A132" s="95" t="str">
        <f>Consolidated!C132&amp;""</f>
        <v>201W1014</v>
      </c>
      <c r="B132" s="95" t="str">
        <f>Consolidated!A132&amp;""</f>
        <v>HDC</v>
      </c>
      <c r="C132" s="95">
        <f>IF('Dây theo phòng'!$D$6="",0,IF(OR(Consolidated!N132&amp;""='Dây theo phòng'!$D$6,Consolidated!S132&amp;""='Dây theo phòng'!$D$6),1,0))</f>
        <v>0</v>
      </c>
      <c r="D132" s="95">
        <f>IF(Consolidated!E132=1,1,0)</f>
        <v>1</v>
      </c>
      <c r="E132" s="95">
        <f t="shared" si="2"/>
        <v>10</v>
      </c>
    </row>
    <row r="133" spans="1:5">
      <c r="A133" s="95" t="str">
        <f>Consolidated!C133&amp;""</f>
        <v>201W1015</v>
      </c>
      <c r="B133" s="95" t="str">
        <f>Consolidated!A133&amp;""</f>
        <v>HDC</v>
      </c>
      <c r="C133" s="95">
        <f>IF('Dây theo phòng'!$D$6="",0,IF(OR(Consolidated!N133&amp;""='Dây theo phòng'!$D$6,Consolidated!S133&amp;""='Dây theo phòng'!$D$6),1,0))</f>
        <v>0</v>
      </c>
      <c r="D133" s="95">
        <f>IF(Consolidated!E133=1,1,0)</f>
        <v>1</v>
      </c>
      <c r="E133" s="95">
        <f t="shared" si="2"/>
        <v>10</v>
      </c>
    </row>
    <row r="134" spans="1:5">
      <c r="A134" s="95" t="str">
        <f>Consolidated!C134&amp;""</f>
        <v>201W1016</v>
      </c>
      <c r="B134" s="95" t="str">
        <f>Consolidated!A134&amp;""</f>
        <v>HDC</v>
      </c>
      <c r="C134" s="95">
        <f>IF('Dây theo phòng'!$D$6="",0,IF(OR(Consolidated!N134&amp;""='Dây theo phòng'!$D$6,Consolidated!S134&amp;""='Dây theo phòng'!$D$6),1,0))</f>
        <v>0</v>
      </c>
      <c r="D134" s="95">
        <f>IF(Consolidated!E134=1,1,0)</f>
        <v>1</v>
      </c>
      <c r="E134" s="95">
        <f t="shared" si="2"/>
        <v>10</v>
      </c>
    </row>
    <row r="135" spans="1:5">
      <c r="A135" s="95" t="str">
        <f>Consolidated!C135&amp;""</f>
        <v>201W1017</v>
      </c>
      <c r="B135" s="95" t="str">
        <f>Consolidated!A135&amp;""</f>
        <v>HDC</v>
      </c>
      <c r="C135" s="95">
        <f>IF('Dây theo phòng'!$D$6="",0,IF(OR(Consolidated!N135&amp;""='Dây theo phòng'!$D$6,Consolidated!S135&amp;""='Dây theo phòng'!$D$6),1,0))</f>
        <v>0</v>
      </c>
      <c r="D135" s="95">
        <f>IF(Consolidated!E135=1,1,0)</f>
        <v>1</v>
      </c>
      <c r="E135" s="95">
        <f t="shared" si="2"/>
        <v>10</v>
      </c>
    </row>
    <row r="136" spans="1:5">
      <c r="A136" s="95" t="str">
        <f>Consolidated!C136&amp;""</f>
        <v>201W1018</v>
      </c>
      <c r="B136" s="95" t="str">
        <f>Consolidated!A136&amp;""</f>
        <v>HDC</v>
      </c>
      <c r="C136" s="95">
        <f>IF('Dây theo phòng'!$D$6="",0,IF(OR(Consolidated!N136&amp;""='Dây theo phòng'!$D$6,Consolidated!S136&amp;""='Dây theo phòng'!$D$6),1,0))</f>
        <v>0</v>
      </c>
      <c r="D136" s="95">
        <f>IF(Consolidated!E136=1,1,0)</f>
        <v>1</v>
      </c>
      <c r="E136" s="95">
        <f t="shared" si="2"/>
        <v>10</v>
      </c>
    </row>
    <row r="137" spans="1:5">
      <c r="A137" s="95" t="str">
        <f>Consolidated!C137&amp;""</f>
        <v>201W1019</v>
      </c>
      <c r="B137" s="95" t="str">
        <f>Consolidated!A137&amp;""</f>
        <v>HDC</v>
      </c>
      <c r="C137" s="95">
        <f>IF('Dây theo phòng'!$D$6="",0,IF(OR(Consolidated!N137&amp;""='Dây theo phòng'!$D$6,Consolidated!S137&amp;""='Dây theo phòng'!$D$6),1,0))</f>
        <v>0</v>
      </c>
      <c r="D137" s="95">
        <f>IF(Consolidated!E137=1,1,0)</f>
        <v>1</v>
      </c>
      <c r="E137" s="95">
        <f t="shared" si="2"/>
        <v>10</v>
      </c>
    </row>
    <row r="138" spans="1:5">
      <c r="A138" s="95" t="str">
        <f>Consolidated!C138&amp;""</f>
        <v>201W1020</v>
      </c>
      <c r="B138" s="95" t="str">
        <f>Consolidated!A138&amp;""</f>
        <v>HDC</v>
      </c>
      <c r="C138" s="95">
        <f>IF('Dây theo phòng'!$D$6="",0,IF(OR(Consolidated!N138&amp;""='Dây theo phòng'!$D$6,Consolidated!S138&amp;""='Dây theo phòng'!$D$6),1,0))</f>
        <v>0</v>
      </c>
      <c r="D138" s="95">
        <f>IF(Consolidated!E138=1,1,0)</f>
        <v>1</v>
      </c>
      <c r="E138" s="95">
        <f t="shared" si="2"/>
        <v>10</v>
      </c>
    </row>
    <row r="139" spans="1:5">
      <c r="A139" s="95" t="str">
        <f>Consolidated!C139&amp;""</f>
        <v>201W1021</v>
      </c>
      <c r="B139" s="95" t="str">
        <f>Consolidated!A139&amp;""</f>
        <v>HDC</v>
      </c>
      <c r="C139" s="95">
        <f>IF('Dây theo phòng'!$D$6="",0,IF(OR(Consolidated!N139&amp;""='Dây theo phòng'!$D$6,Consolidated!S139&amp;""='Dây theo phòng'!$D$6),1,0))</f>
        <v>0</v>
      </c>
      <c r="D139" s="95">
        <f>IF(Consolidated!E139=1,1,0)</f>
        <v>1</v>
      </c>
      <c r="E139" s="95">
        <f t="shared" si="2"/>
        <v>10</v>
      </c>
    </row>
    <row r="140" spans="1:5">
      <c r="A140" s="95" t="str">
        <f>Consolidated!C140&amp;""</f>
        <v>201W1022</v>
      </c>
      <c r="B140" s="95" t="str">
        <f>Consolidated!A140&amp;""</f>
        <v>HDC</v>
      </c>
      <c r="C140" s="95">
        <f>IF('Dây theo phòng'!$D$6="",0,IF(OR(Consolidated!N140&amp;""='Dây theo phòng'!$D$6,Consolidated!S140&amp;""='Dây theo phòng'!$D$6),1,0))</f>
        <v>0</v>
      </c>
      <c r="D140" s="95">
        <f>IF(Consolidated!E140=1,1,0)</f>
        <v>1</v>
      </c>
      <c r="E140" s="95">
        <f t="shared" si="2"/>
        <v>10</v>
      </c>
    </row>
    <row r="141" spans="1:5">
      <c r="A141" s="95" t="str">
        <f>Consolidated!C141&amp;""</f>
        <v>201W1023</v>
      </c>
      <c r="B141" s="95" t="str">
        <f>Consolidated!A141&amp;""</f>
        <v>HDC</v>
      </c>
      <c r="C141" s="95">
        <f>IF('Dây theo phòng'!$D$6="",0,IF(OR(Consolidated!N141&amp;""='Dây theo phòng'!$D$6,Consolidated!S141&amp;""='Dây theo phòng'!$D$6),1,0))</f>
        <v>0</v>
      </c>
      <c r="D141" s="95">
        <f>IF(Consolidated!E141=1,1,0)</f>
        <v>1</v>
      </c>
      <c r="E141" s="95">
        <f t="shared" si="2"/>
        <v>10</v>
      </c>
    </row>
    <row r="142" spans="1:5">
      <c r="A142" s="95" t="str">
        <f>Consolidated!C142&amp;""</f>
        <v>201W1024</v>
      </c>
      <c r="B142" s="95" t="str">
        <f>Consolidated!A142&amp;""</f>
        <v>HDC</v>
      </c>
      <c r="C142" s="95">
        <f>IF('Dây theo phòng'!$D$6="",0,IF(OR(Consolidated!N142&amp;""='Dây theo phòng'!$D$6,Consolidated!S142&amp;""='Dây theo phòng'!$D$6),1,0))</f>
        <v>0</v>
      </c>
      <c r="D142" s="95">
        <f>IF(Consolidated!E142=1,1,0)</f>
        <v>1</v>
      </c>
      <c r="E142" s="95">
        <f t="shared" si="2"/>
        <v>10</v>
      </c>
    </row>
    <row r="143" spans="1:5">
      <c r="A143" s="95" t="str">
        <f>Consolidated!C143&amp;""</f>
        <v>201W1025</v>
      </c>
      <c r="B143" s="95" t="str">
        <f>Consolidated!A143&amp;""</f>
        <v>HDC</v>
      </c>
      <c r="C143" s="95">
        <f>IF('Dây theo phòng'!$D$6="",0,IF(OR(Consolidated!N143&amp;""='Dây theo phòng'!$D$6,Consolidated!S143&amp;""='Dây theo phòng'!$D$6),1,0))</f>
        <v>0</v>
      </c>
      <c r="D143" s="95">
        <f>IF(Consolidated!E143=1,1,0)</f>
        <v>1</v>
      </c>
      <c r="E143" s="95">
        <f t="shared" si="2"/>
        <v>10</v>
      </c>
    </row>
    <row r="144" spans="1:5">
      <c r="A144" s="95" t="str">
        <f>Consolidated!C144&amp;""</f>
        <v>201W1026</v>
      </c>
      <c r="B144" s="95" t="str">
        <f>Consolidated!A144&amp;""</f>
        <v>HDC</v>
      </c>
      <c r="C144" s="95">
        <f>IF('Dây theo phòng'!$D$6="",0,IF(OR(Consolidated!N144&amp;""='Dây theo phòng'!$D$6,Consolidated!S144&amp;""='Dây theo phòng'!$D$6),1,0))</f>
        <v>0</v>
      </c>
      <c r="D144" s="95">
        <f>IF(Consolidated!E144=1,1,0)</f>
        <v>1</v>
      </c>
      <c r="E144" s="95">
        <f t="shared" si="2"/>
        <v>10</v>
      </c>
    </row>
    <row r="145" spans="1:5">
      <c r="A145" s="95" t="str">
        <f>Consolidated!C145&amp;""</f>
        <v>201W1027</v>
      </c>
      <c r="B145" s="95" t="str">
        <f>Consolidated!A145&amp;""</f>
        <v>HDC</v>
      </c>
      <c r="C145" s="95">
        <f>IF('Dây theo phòng'!$D$6="",0,IF(OR(Consolidated!N145&amp;""='Dây theo phòng'!$D$6,Consolidated!S145&amp;""='Dây theo phòng'!$D$6),1,0))</f>
        <v>0</v>
      </c>
      <c r="D145" s="95">
        <f>IF(Consolidated!E145=1,1,0)</f>
        <v>1</v>
      </c>
      <c r="E145" s="95">
        <f t="shared" si="2"/>
        <v>10</v>
      </c>
    </row>
    <row r="146" spans="1:5">
      <c r="A146" s="95" t="str">
        <f>Consolidated!C146&amp;""</f>
        <v>201W1028</v>
      </c>
      <c r="B146" s="95" t="str">
        <f>Consolidated!A146&amp;""</f>
        <v>HDC</v>
      </c>
      <c r="C146" s="95">
        <f>IF('Dây theo phòng'!$D$6="",0,IF(OR(Consolidated!N146&amp;""='Dây theo phòng'!$D$6,Consolidated!S146&amp;""='Dây theo phòng'!$D$6),1,0))</f>
        <v>0</v>
      </c>
      <c r="D146" s="95">
        <f>IF(Consolidated!E146=1,1,0)</f>
        <v>1</v>
      </c>
      <c r="E146" s="95">
        <f t="shared" si="2"/>
        <v>10</v>
      </c>
    </row>
    <row r="147" spans="1:5">
      <c r="A147" s="95" t="str">
        <f>Consolidated!C147&amp;""</f>
        <v>201W1029</v>
      </c>
      <c r="B147" s="95" t="str">
        <f>Consolidated!A147&amp;""</f>
        <v>HDC</v>
      </c>
      <c r="C147" s="95">
        <f>IF('Dây theo phòng'!$D$6="",0,IF(OR(Consolidated!N147&amp;""='Dây theo phòng'!$D$6,Consolidated!S147&amp;""='Dây theo phòng'!$D$6),1,0))</f>
        <v>0</v>
      </c>
      <c r="D147" s="95">
        <f>IF(Consolidated!E147=1,1,0)</f>
        <v>1</v>
      </c>
      <c r="E147" s="95">
        <f t="shared" si="2"/>
        <v>10</v>
      </c>
    </row>
    <row r="148" spans="1:5">
      <c r="A148" s="95" t="str">
        <f>Consolidated!C148&amp;""</f>
        <v>201W1030</v>
      </c>
      <c r="B148" s="95" t="str">
        <f>Consolidated!A148&amp;""</f>
        <v>HDC</v>
      </c>
      <c r="C148" s="95">
        <f>IF('Dây theo phòng'!$D$6="",0,IF(OR(Consolidated!N148&amp;""='Dây theo phòng'!$D$6,Consolidated!S148&amp;""='Dây theo phòng'!$D$6),1,0))</f>
        <v>0</v>
      </c>
      <c r="D148" s="95">
        <f>IF(Consolidated!E148=1,1,0)</f>
        <v>1</v>
      </c>
      <c r="E148" s="95">
        <f t="shared" si="2"/>
        <v>10</v>
      </c>
    </row>
    <row r="149" spans="1:5">
      <c r="A149" s="95" t="str">
        <f>Consolidated!C149&amp;""</f>
        <v>201W1031</v>
      </c>
      <c r="B149" s="95" t="str">
        <f>Consolidated!A149&amp;""</f>
        <v>HDC</v>
      </c>
      <c r="C149" s="95">
        <f>IF('Dây theo phòng'!$D$6="",0,IF(OR(Consolidated!N149&amp;""='Dây theo phòng'!$D$6,Consolidated!S149&amp;""='Dây theo phòng'!$D$6),1,0))</f>
        <v>0</v>
      </c>
      <c r="D149" s="95">
        <f>IF(Consolidated!E149=1,1,0)</f>
        <v>1</v>
      </c>
      <c r="E149" s="95">
        <f t="shared" si="2"/>
        <v>10</v>
      </c>
    </row>
    <row r="150" spans="1:5">
      <c r="A150" s="95" t="str">
        <f>Consolidated!C150&amp;""</f>
        <v>201W1032</v>
      </c>
      <c r="B150" s="95" t="str">
        <f>Consolidated!A150&amp;""</f>
        <v>HDC</v>
      </c>
      <c r="C150" s="95">
        <f>IF('Dây theo phòng'!$D$6="",0,IF(OR(Consolidated!N150&amp;""='Dây theo phòng'!$D$6,Consolidated!S150&amp;""='Dây theo phòng'!$D$6),1,0))</f>
        <v>0</v>
      </c>
      <c r="D150" s="95">
        <f>IF(Consolidated!E150=1,1,0)</f>
        <v>1</v>
      </c>
      <c r="E150" s="95">
        <f t="shared" si="2"/>
        <v>10</v>
      </c>
    </row>
    <row r="151" spans="1:5">
      <c r="A151" s="95" t="str">
        <f>Consolidated!C151&amp;""</f>
        <v>201W1033</v>
      </c>
      <c r="B151" s="95" t="str">
        <f>Consolidated!A151&amp;""</f>
        <v>HDC</v>
      </c>
      <c r="C151" s="95">
        <f>IF('Dây theo phòng'!$D$6="",0,IF(OR(Consolidated!N151&amp;""='Dây theo phòng'!$D$6,Consolidated!S151&amp;""='Dây theo phòng'!$D$6),1,0))</f>
        <v>0</v>
      </c>
      <c r="D151" s="95">
        <f>IF(Consolidated!E151=1,1,0)</f>
        <v>1</v>
      </c>
      <c r="E151" s="95">
        <f t="shared" si="2"/>
        <v>10</v>
      </c>
    </row>
    <row r="152" spans="1:5">
      <c r="A152" s="95" t="str">
        <f>Consolidated!C152&amp;""</f>
        <v>201W1034</v>
      </c>
      <c r="B152" s="95" t="str">
        <f>Consolidated!A152&amp;""</f>
        <v>HDC</v>
      </c>
      <c r="C152" s="95">
        <f>IF('Dây theo phòng'!$D$6="",0,IF(OR(Consolidated!N152&amp;""='Dây theo phòng'!$D$6,Consolidated!S152&amp;""='Dây theo phòng'!$D$6),1,0))</f>
        <v>0</v>
      </c>
      <c r="D152" s="95">
        <f>IF(Consolidated!E152=1,1,0)</f>
        <v>1</v>
      </c>
      <c r="E152" s="95">
        <f t="shared" si="2"/>
        <v>10</v>
      </c>
    </row>
    <row r="153" spans="1:5">
      <c r="A153" s="95" t="str">
        <f>Consolidated!C153&amp;""</f>
        <v>201W1035</v>
      </c>
      <c r="B153" s="95" t="str">
        <f>Consolidated!A153&amp;""</f>
        <v>HDC</v>
      </c>
      <c r="C153" s="95">
        <f>IF('Dây theo phòng'!$D$6="",0,IF(OR(Consolidated!N153&amp;""='Dây theo phòng'!$D$6,Consolidated!S153&amp;""='Dây theo phòng'!$D$6),1,0))</f>
        <v>0</v>
      </c>
      <c r="D153" s="95">
        <f>IF(Consolidated!E153=1,1,0)</f>
        <v>1</v>
      </c>
      <c r="E153" s="95">
        <f t="shared" si="2"/>
        <v>10</v>
      </c>
    </row>
    <row r="154" spans="1:5">
      <c r="A154" s="95" t="str">
        <f>Consolidated!C154&amp;""</f>
        <v>201W1036</v>
      </c>
      <c r="B154" s="95" t="str">
        <f>Consolidated!A154&amp;""</f>
        <v>HDC</v>
      </c>
      <c r="C154" s="95">
        <f>IF('Dây theo phòng'!$D$6="",0,IF(OR(Consolidated!N154&amp;""='Dây theo phòng'!$D$6,Consolidated!S154&amp;""='Dây theo phòng'!$D$6),1,0))</f>
        <v>0</v>
      </c>
      <c r="D154" s="95">
        <f>IF(Consolidated!E154=1,1,0)</f>
        <v>1</v>
      </c>
      <c r="E154" s="95">
        <f t="shared" si="2"/>
        <v>10</v>
      </c>
    </row>
    <row r="155" spans="1:5">
      <c r="A155" s="95" t="str">
        <f>Consolidated!C155&amp;""</f>
        <v>201W1037</v>
      </c>
      <c r="B155" s="95" t="str">
        <f>Consolidated!A155&amp;""</f>
        <v>HDC</v>
      </c>
      <c r="C155" s="95">
        <f>IF('Dây theo phòng'!$D$6="",0,IF(OR(Consolidated!N155&amp;""='Dây theo phòng'!$D$6,Consolidated!S155&amp;""='Dây theo phòng'!$D$6),1,0))</f>
        <v>0</v>
      </c>
      <c r="D155" s="95">
        <f>IF(Consolidated!E155=1,1,0)</f>
        <v>1</v>
      </c>
      <c r="E155" s="95">
        <f t="shared" si="2"/>
        <v>10</v>
      </c>
    </row>
    <row r="156" spans="1:5">
      <c r="A156" s="95" t="str">
        <f>Consolidated!C156&amp;""</f>
        <v>201W1038</v>
      </c>
      <c r="B156" s="95" t="str">
        <f>Consolidated!A156&amp;""</f>
        <v>HDC</v>
      </c>
      <c r="C156" s="95">
        <f>IF('Dây theo phòng'!$D$6="",0,IF(OR(Consolidated!N156&amp;""='Dây theo phòng'!$D$6,Consolidated!S156&amp;""='Dây theo phòng'!$D$6),1,0))</f>
        <v>0</v>
      </c>
      <c r="D156" s="95">
        <f>IF(Consolidated!E156=1,1,0)</f>
        <v>1</v>
      </c>
      <c r="E156" s="95">
        <f t="shared" si="2"/>
        <v>10</v>
      </c>
    </row>
    <row r="157" spans="1:5">
      <c r="A157" s="95" t="str">
        <f>Consolidated!C157&amp;""</f>
        <v>201W1039</v>
      </c>
      <c r="B157" s="95" t="str">
        <f>Consolidated!A157&amp;""</f>
        <v>HDC</v>
      </c>
      <c r="C157" s="95">
        <f>IF('Dây theo phòng'!$D$6="",0,IF(OR(Consolidated!N157&amp;""='Dây theo phòng'!$D$6,Consolidated!S157&amp;""='Dây theo phòng'!$D$6),1,0))</f>
        <v>1</v>
      </c>
      <c r="D157" s="95">
        <f>IF(Consolidated!E157=1,1,0)</f>
        <v>1</v>
      </c>
      <c r="E157" s="95">
        <f t="shared" si="2"/>
        <v>10</v>
      </c>
    </row>
    <row r="158" spans="1:5">
      <c r="A158" s="95" t="str">
        <f>Consolidated!C158&amp;""</f>
        <v>201W1040</v>
      </c>
      <c r="B158" s="95" t="str">
        <f>Consolidated!A158&amp;""</f>
        <v>HDC</v>
      </c>
      <c r="C158" s="95">
        <f>IF('Dây theo phòng'!$D$6="",0,IF(OR(Consolidated!N158&amp;""='Dây theo phòng'!$D$6,Consolidated!S158&amp;""='Dây theo phòng'!$D$6),1,0))</f>
        <v>1</v>
      </c>
      <c r="D158" s="95">
        <f>IF(Consolidated!E158=1,1,0)</f>
        <v>1</v>
      </c>
      <c r="E158" s="95">
        <f t="shared" si="2"/>
        <v>10</v>
      </c>
    </row>
    <row r="159" spans="1:5">
      <c r="A159" s="95" t="str">
        <f>Consolidated!C159&amp;""</f>
        <v>201W1041</v>
      </c>
      <c r="B159" s="95" t="str">
        <f>Consolidated!A159&amp;""</f>
        <v>HDC</v>
      </c>
      <c r="C159" s="95">
        <f>IF('Dây theo phòng'!$D$6="",0,IF(OR(Consolidated!N159&amp;""='Dây theo phòng'!$D$6,Consolidated!S159&amp;""='Dây theo phòng'!$D$6),1,0))</f>
        <v>1</v>
      </c>
      <c r="D159" s="95">
        <f>IF(Consolidated!E159=1,1,0)</f>
        <v>1</v>
      </c>
      <c r="E159" s="95">
        <f t="shared" si="2"/>
        <v>10</v>
      </c>
    </row>
    <row r="160" spans="1:5">
      <c r="A160" s="95" t="str">
        <f>Consolidated!C160&amp;""</f>
        <v>201W1043</v>
      </c>
      <c r="B160" s="95" t="str">
        <f>Consolidated!A160&amp;""</f>
        <v>HDC</v>
      </c>
      <c r="C160" s="95">
        <f>IF('Dây theo phòng'!$D$6="",0,IF(OR(Consolidated!N160&amp;""='Dây theo phòng'!$D$6,Consolidated!S160&amp;""='Dây theo phòng'!$D$6),1,0))</f>
        <v>0</v>
      </c>
      <c r="D160" s="95">
        <f>IF(Consolidated!E160=1,1,0)</f>
        <v>1</v>
      </c>
      <c r="E160" s="95">
        <f t="shared" si="2"/>
        <v>10</v>
      </c>
    </row>
    <row r="161" spans="1:5">
      <c r="A161" s="95" t="str">
        <f>Consolidated!C161&amp;""</f>
        <v>201W2000</v>
      </c>
      <c r="B161" s="95" t="str">
        <f>Consolidated!A161&amp;""</f>
        <v>HDC</v>
      </c>
      <c r="C161" s="95">
        <f>IF('Dây theo phòng'!$D$6="",0,IF(OR(Consolidated!N161&amp;""='Dây theo phòng'!$D$6,Consolidated!S161&amp;""='Dây theo phòng'!$D$6),1,0))</f>
        <v>1</v>
      </c>
      <c r="D161" s="95">
        <f>IF(Consolidated!E161=1,1,0)</f>
        <v>1</v>
      </c>
      <c r="E161" s="95">
        <f t="shared" si="2"/>
        <v>10</v>
      </c>
    </row>
    <row r="162" spans="1:5">
      <c r="A162" s="95" t="str">
        <f>Consolidated!C162&amp;""</f>
        <v>201W2001</v>
      </c>
      <c r="B162" s="95" t="str">
        <f>Consolidated!A162&amp;""</f>
        <v>HDC</v>
      </c>
      <c r="C162" s="95">
        <f>IF('Dây theo phòng'!$D$6="",0,IF(OR(Consolidated!N162&amp;""='Dây theo phòng'!$D$6,Consolidated!S162&amp;""='Dây theo phòng'!$D$6),1,0))</f>
        <v>0</v>
      </c>
      <c r="D162" s="95">
        <f>IF(Consolidated!E162=1,1,0)</f>
        <v>1</v>
      </c>
      <c r="E162" s="95">
        <f t="shared" si="2"/>
        <v>10</v>
      </c>
    </row>
    <row r="163" spans="1:5">
      <c r="A163" s="95" t="str">
        <f>Consolidated!C163&amp;""</f>
        <v>201W2002</v>
      </c>
      <c r="B163" s="95" t="str">
        <f>Consolidated!A163&amp;""</f>
        <v>HDC</v>
      </c>
      <c r="C163" s="95">
        <f>IF('Dây theo phòng'!$D$6="",0,IF(OR(Consolidated!N163&amp;""='Dây theo phòng'!$D$6,Consolidated!S163&amp;""='Dây theo phòng'!$D$6),1,0))</f>
        <v>0</v>
      </c>
      <c r="D163" s="95">
        <f>IF(Consolidated!E163=1,1,0)</f>
        <v>1</v>
      </c>
      <c r="E163" s="95">
        <f t="shared" si="2"/>
        <v>10</v>
      </c>
    </row>
    <row r="164" spans="1:5">
      <c r="A164" s="95" t="str">
        <f>Consolidated!C164&amp;""</f>
        <v>201W2003</v>
      </c>
      <c r="B164" s="95" t="str">
        <f>Consolidated!A164&amp;""</f>
        <v>HDC</v>
      </c>
      <c r="C164" s="95">
        <f>IF('Dây theo phòng'!$D$6="",0,IF(OR(Consolidated!N164&amp;""='Dây theo phòng'!$D$6,Consolidated!S164&amp;""='Dây theo phòng'!$D$6),1,0))</f>
        <v>0</v>
      </c>
      <c r="D164" s="95">
        <f>IF(Consolidated!E164=1,1,0)</f>
        <v>1</v>
      </c>
      <c r="E164" s="95">
        <f t="shared" si="2"/>
        <v>10</v>
      </c>
    </row>
    <row r="165" spans="1:5">
      <c r="A165" s="95" t="str">
        <f>Consolidated!C165&amp;""</f>
        <v>201W2004</v>
      </c>
      <c r="B165" s="95" t="str">
        <f>Consolidated!A165&amp;""</f>
        <v>HDC</v>
      </c>
      <c r="C165" s="95">
        <f>IF('Dây theo phòng'!$D$6="",0,IF(OR(Consolidated!N165&amp;""='Dây theo phòng'!$D$6,Consolidated!S165&amp;""='Dây theo phòng'!$D$6),1,0))</f>
        <v>0</v>
      </c>
      <c r="D165" s="95">
        <f>IF(Consolidated!E165=1,1,0)</f>
        <v>1</v>
      </c>
      <c r="E165" s="95">
        <f t="shared" si="2"/>
        <v>10</v>
      </c>
    </row>
    <row r="166" spans="1:5">
      <c r="A166" s="95" t="str">
        <f>Consolidated!C166&amp;""</f>
        <v>201W2005</v>
      </c>
      <c r="B166" s="95" t="str">
        <f>Consolidated!A166&amp;""</f>
        <v>HDC</v>
      </c>
      <c r="C166" s="95">
        <f>IF('Dây theo phòng'!$D$6="",0,IF(OR(Consolidated!N166&amp;""='Dây theo phòng'!$D$6,Consolidated!S166&amp;""='Dây theo phòng'!$D$6),1,0))</f>
        <v>0</v>
      </c>
      <c r="D166" s="95">
        <f>IF(Consolidated!E166=1,1,0)</f>
        <v>1</v>
      </c>
      <c r="E166" s="95">
        <f t="shared" si="2"/>
        <v>10</v>
      </c>
    </row>
    <row r="167" spans="1:5">
      <c r="A167" s="95" t="str">
        <f>Consolidated!C167&amp;""</f>
        <v>201W2006</v>
      </c>
      <c r="B167" s="95" t="str">
        <f>Consolidated!A167&amp;""</f>
        <v>HDC</v>
      </c>
      <c r="C167" s="95">
        <f>IF('Dây theo phòng'!$D$6="",0,IF(OR(Consolidated!N167&amp;""='Dây theo phòng'!$D$6,Consolidated!S167&amp;""='Dây theo phòng'!$D$6),1,0))</f>
        <v>0</v>
      </c>
      <c r="D167" s="95">
        <f>IF(Consolidated!E167=1,1,0)</f>
        <v>1</v>
      </c>
      <c r="E167" s="95">
        <f t="shared" si="2"/>
        <v>10</v>
      </c>
    </row>
    <row r="168" spans="1:5">
      <c r="A168" s="95" t="str">
        <f>Consolidated!C168&amp;""</f>
        <v>201W2007</v>
      </c>
      <c r="B168" s="95" t="str">
        <f>Consolidated!A168&amp;""</f>
        <v>HDC</v>
      </c>
      <c r="C168" s="95">
        <f>IF('Dây theo phòng'!$D$6="",0,IF(OR(Consolidated!N168&amp;""='Dây theo phòng'!$D$6,Consolidated!S168&amp;""='Dây theo phòng'!$D$6),1,0))</f>
        <v>0</v>
      </c>
      <c r="D168" s="95">
        <f>IF(Consolidated!E168=1,1,0)</f>
        <v>1</v>
      </c>
      <c r="E168" s="95">
        <f t="shared" si="2"/>
        <v>10</v>
      </c>
    </row>
    <row r="169" spans="1:5">
      <c r="A169" s="95" t="str">
        <f>Consolidated!C169&amp;""</f>
        <v>201W2008</v>
      </c>
      <c r="B169" s="95" t="str">
        <f>Consolidated!A169&amp;""</f>
        <v>HDC</v>
      </c>
      <c r="C169" s="95">
        <f>IF('Dây theo phòng'!$D$6="",0,IF(OR(Consolidated!N169&amp;""='Dây theo phòng'!$D$6,Consolidated!S169&amp;""='Dây theo phòng'!$D$6),1,0))</f>
        <v>1</v>
      </c>
      <c r="D169" s="95">
        <f>IF(Consolidated!E169=1,1,0)</f>
        <v>1</v>
      </c>
      <c r="E169" s="95">
        <f t="shared" si="2"/>
        <v>10</v>
      </c>
    </row>
    <row r="170" spans="1:5">
      <c r="A170" s="95" t="str">
        <f>Consolidated!C170&amp;""</f>
        <v>201W3000</v>
      </c>
      <c r="B170" s="95" t="str">
        <f>Consolidated!A170&amp;""</f>
        <v>HDC</v>
      </c>
      <c r="C170" s="95">
        <f>IF('Dây theo phòng'!$D$6="",0,IF(OR(Consolidated!N170&amp;""='Dây theo phòng'!$D$6,Consolidated!S170&amp;""='Dây theo phòng'!$D$6),1,0))</f>
        <v>1</v>
      </c>
      <c r="D170" s="95">
        <f>IF(Consolidated!E170=1,1,0)</f>
        <v>1</v>
      </c>
      <c r="E170" s="95">
        <f t="shared" si="2"/>
        <v>10</v>
      </c>
    </row>
    <row r="171" spans="1:5">
      <c r="A171" s="95" t="str">
        <f>Consolidated!C171&amp;""</f>
        <v>201W3001</v>
      </c>
      <c r="B171" s="95" t="str">
        <f>Consolidated!A171&amp;""</f>
        <v>HDC</v>
      </c>
      <c r="C171" s="95">
        <f>IF('Dây theo phòng'!$D$6="",0,IF(OR(Consolidated!N171&amp;""='Dây theo phòng'!$D$6,Consolidated!S171&amp;""='Dây theo phòng'!$D$6),1,0))</f>
        <v>0</v>
      </c>
      <c r="D171" s="95">
        <f>IF(Consolidated!E171=1,1,0)</f>
        <v>1</v>
      </c>
      <c r="E171" s="95">
        <f t="shared" si="2"/>
        <v>10</v>
      </c>
    </row>
    <row r="172" spans="1:5">
      <c r="A172" s="95" t="str">
        <f>Consolidated!C172&amp;""</f>
        <v>201W3002</v>
      </c>
      <c r="B172" s="95" t="str">
        <f>Consolidated!A172&amp;""</f>
        <v>HDC</v>
      </c>
      <c r="C172" s="95">
        <f>IF('Dây theo phòng'!$D$6="",0,IF(OR(Consolidated!N172&amp;""='Dây theo phòng'!$D$6,Consolidated!S172&amp;""='Dây theo phòng'!$D$6),1,0))</f>
        <v>0</v>
      </c>
      <c r="D172" s="95">
        <f>IF(Consolidated!E172=1,1,0)</f>
        <v>1</v>
      </c>
      <c r="E172" s="95">
        <f t="shared" si="2"/>
        <v>10</v>
      </c>
    </row>
    <row r="173" spans="1:5">
      <c r="A173" s="95" t="str">
        <f>Consolidated!C173&amp;""</f>
        <v>201W3003</v>
      </c>
      <c r="B173" s="95" t="str">
        <f>Consolidated!A173&amp;""</f>
        <v>HDC</v>
      </c>
      <c r="C173" s="95">
        <f>IF('Dây theo phòng'!$D$6="",0,IF(OR(Consolidated!N173&amp;""='Dây theo phòng'!$D$6,Consolidated!S173&amp;""='Dây theo phòng'!$D$6),1,0))</f>
        <v>0</v>
      </c>
      <c r="D173" s="95">
        <f>IF(Consolidated!E173=1,1,0)</f>
        <v>1</v>
      </c>
      <c r="E173" s="95">
        <f t="shared" si="2"/>
        <v>10</v>
      </c>
    </row>
    <row r="174" spans="1:5">
      <c r="A174" s="95" t="str">
        <f>Consolidated!C174&amp;""</f>
        <v>201W3004</v>
      </c>
      <c r="B174" s="95" t="str">
        <f>Consolidated!A174&amp;""</f>
        <v>HDC</v>
      </c>
      <c r="C174" s="95">
        <f>IF('Dây theo phòng'!$D$6="",0,IF(OR(Consolidated!N174&amp;""='Dây theo phòng'!$D$6,Consolidated!S174&amp;""='Dây theo phòng'!$D$6),1,0))</f>
        <v>0</v>
      </c>
      <c r="D174" s="95">
        <f>IF(Consolidated!E174=1,1,0)</f>
        <v>1</v>
      </c>
      <c r="E174" s="95">
        <f t="shared" si="2"/>
        <v>10</v>
      </c>
    </row>
    <row r="175" spans="1:5">
      <c r="A175" s="95" t="str">
        <f>Consolidated!C175&amp;""</f>
        <v>201W3005</v>
      </c>
      <c r="B175" s="95" t="str">
        <f>Consolidated!A175&amp;""</f>
        <v>HDC</v>
      </c>
      <c r="C175" s="95">
        <f>IF('Dây theo phòng'!$D$6="",0,IF(OR(Consolidated!N175&amp;""='Dây theo phòng'!$D$6,Consolidated!S175&amp;""='Dây theo phòng'!$D$6),1,0))</f>
        <v>0</v>
      </c>
      <c r="D175" s="95">
        <f>IF(Consolidated!E175=1,1,0)</f>
        <v>1</v>
      </c>
      <c r="E175" s="95">
        <f t="shared" si="2"/>
        <v>10</v>
      </c>
    </row>
    <row r="176" spans="1:5">
      <c r="A176" s="95" t="str">
        <f>Consolidated!C176&amp;""</f>
        <v>201W3006</v>
      </c>
      <c r="B176" s="95" t="str">
        <f>Consolidated!A176&amp;""</f>
        <v>HDC</v>
      </c>
      <c r="C176" s="95">
        <f>IF('Dây theo phòng'!$D$6="",0,IF(OR(Consolidated!N176&amp;""='Dây theo phòng'!$D$6,Consolidated!S176&amp;""='Dây theo phòng'!$D$6),1,0))</f>
        <v>0</v>
      </c>
      <c r="D176" s="95">
        <f>IF(Consolidated!E176=1,1,0)</f>
        <v>1</v>
      </c>
      <c r="E176" s="95">
        <f t="shared" si="2"/>
        <v>10</v>
      </c>
    </row>
    <row r="177" spans="1:5">
      <c r="A177" s="95" t="str">
        <f>Consolidated!C177&amp;""</f>
        <v>201W3007</v>
      </c>
      <c r="B177" s="95" t="str">
        <f>Consolidated!A177&amp;""</f>
        <v>HDC</v>
      </c>
      <c r="C177" s="95">
        <f>IF('Dây theo phòng'!$D$6="",0,IF(OR(Consolidated!N177&amp;""='Dây theo phòng'!$D$6,Consolidated!S177&amp;""='Dây theo phòng'!$D$6),1,0))</f>
        <v>0</v>
      </c>
      <c r="D177" s="95">
        <f>IF(Consolidated!E177=1,1,0)</f>
        <v>1</v>
      </c>
      <c r="E177" s="95">
        <f t="shared" si="2"/>
        <v>10</v>
      </c>
    </row>
    <row r="178" spans="1:5">
      <c r="A178" s="95" t="str">
        <f>Consolidated!C178&amp;""</f>
        <v>201W3008</v>
      </c>
      <c r="B178" s="95" t="str">
        <f>Consolidated!A178&amp;""</f>
        <v>HDC</v>
      </c>
      <c r="C178" s="95">
        <f>IF('Dây theo phòng'!$D$6="",0,IF(OR(Consolidated!N178&amp;""='Dây theo phòng'!$D$6,Consolidated!S178&amp;""='Dây theo phòng'!$D$6),1,0))</f>
        <v>0</v>
      </c>
      <c r="D178" s="95">
        <f>IF(Consolidated!E178=1,1,0)</f>
        <v>1</v>
      </c>
      <c r="E178" s="95">
        <f t="shared" si="2"/>
        <v>10</v>
      </c>
    </row>
    <row r="179" spans="1:5">
      <c r="A179" s="95" t="str">
        <f>Consolidated!C179&amp;""</f>
        <v>201W3009</v>
      </c>
      <c r="B179" s="95" t="str">
        <f>Consolidated!A179&amp;""</f>
        <v>HDC</v>
      </c>
      <c r="C179" s="95">
        <f>IF('Dây theo phòng'!$D$6="",0,IF(OR(Consolidated!N179&amp;""='Dây theo phòng'!$D$6,Consolidated!S179&amp;""='Dây theo phòng'!$D$6),1,0))</f>
        <v>0</v>
      </c>
      <c r="D179" s="95">
        <f>IF(Consolidated!E179=1,1,0)</f>
        <v>1</v>
      </c>
      <c r="E179" s="95">
        <f t="shared" si="2"/>
        <v>10</v>
      </c>
    </row>
    <row r="180" spans="1:5">
      <c r="A180" s="95" t="str">
        <f>Consolidated!C180&amp;""</f>
        <v>201W3010</v>
      </c>
      <c r="B180" s="95" t="str">
        <f>Consolidated!A180&amp;""</f>
        <v>HDC</v>
      </c>
      <c r="C180" s="95">
        <f>IF('Dây theo phòng'!$D$6="",0,IF(OR(Consolidated!N180&amp;""='Dây theo phòng'!$D$6,Consolidated!S180&amp;""='Dây theo phòng'!$D$6),1,0))</f>
        <v>0</v>
      </c>
      <c r="D180" s="95">
        <f>IF(Consolidated!E180=1,1,0)</f>
        <v>1</v>
      </c>
      <c r="E180" s="95">
        <f t="shared" si="2"/>
        <v>10</v>
      </c>
    </row>
    <row r="181" spans="1:5">
      <c r="A181" s="95" t="str">
        <f>Consolidated!C181&amp;""</f>
        <v>201W3011</v>
      </c>
      <c r="B181" s="95" t="str">
        <f>Consolidated!A181&amp;""</f>
        <v>HDC</v>
      </c>
      <c r="C181" s="95">
        <f>IF('Dây theo phòng'!$D$6="",0,IF(OR(Consolidated!N181&amp;""='Dây theo phòng'!$D$6,Consolidated!S181&amp;""='Dây theo phòng'!$D$6),1,0))</f>
        <v>0</v>
      </c>
      <c r="D181" s="95">
        <f>IF(Consolidated!E181=1,1,0)</f>
        <v>1</v>
      </c>
      <c r="E181" s="95">
        <f t="shared" si="2"/>
        <v>10</v>
      </c>
    </row>
    <row r="182" spans="1:5">
      <c r="A182" s="95" t="str">
        <f>Consolidated!C182&amp;""</f>
        <v>201W3012</v>
      </c>
      <c r="B182" s="95" t="str">
        <f>Consolidated!A182&amp;""</f>
        <v>HDC</v>
      </c>
      <c r="C182" s="95">
        <f>IF('Dây theo phòng'!$D$6="",0,IF(OR(Consolidated!N182&amp;""='Dây theo phòng'!$D$6,Consolidated!S182&amp;""='Dây theo phòng'!$D$6),1,0))</f>
        <v>0</v>
      </c>
      <c r="D182" s="95">
        <f>IF(Consolidated!E182=1,1,0)</f>
        <v>1</v>
      </c>
      <c r="E182" s="95">
        <f t="shared" si="2"/>
        <v>10</v>
      </c>
    </row>
    <row r="183" spans="1:5">
      <c r="A183" s="95" t="str">
        <f>Consolidated!C183&amp;""</f>
        <v>201W3013</v>
      </c>
      <c r="B183" s="95" t="str">
        <f>Consolidated!A183&amp;""</f>
        <v>HDC</v>
      </c>
      <c r="C183" s="95">
        <f>IF('Dây theo phòng'!$D$6="",0,IF(OR(Consolidated!N183&amp;""='Dây theo phòng'!$D$6,Consolidated!S183&amp;""='Dây theo phòng'!$D$6),1,0))</f>
        <v>0</v>
      </c>
      <c r="D183" s="95">
        <f>IF(Consolidated!E183=1,1,0)</f>
        <v>1</v>
      </c>
      <c r="E183" s="95">
        <f t="shared" si="2"/>
        <v>10</v>
      </c>
    </row>
    <row r="184" spans="1:5">
      <c r="A184" s="95" t="str">
        <f>Consolidated!C184&amp;""</f>
        <v>201W3014</v>
      </c>
      <c r="B184" s="95" t="str">
        <f>Consolidated!A184&amp;""</f>
        <v>HDC</v>
      </c>
      <c r="C184" s="95">
        <f>IF('Dây theo phòng'!$D$6="",0,IF(OR(Consolidated!N184&amp;""='Dây theo phòng'!$D$6,Consolidated!S184&amp;""='Dây theo phòng'!$D$6),1,0))</f>
        <v>0</v>
      </c>
      <c r="D184" s="95">
        <f>IF(Consolidated!E184=1,1,0)</f>
        <v>1</v>
      </c>
      <c r="E184" s="95">
        <f t="shared" si="2"/>
        <v>10</v>
      </c>
    </row>
    <row r="185" spans="1:5">
      <c r="A185" s="95" t="str">
        <f>Consolidated!C185&amp;""</f>
        <v>201W3015</v>
      </c>
      <c r="B185" s="95" t="str">
        <f>Consolidated!A185&amp;""</f>
        <v>HDC</v>
      </c>
      <c r="C185" s="95">
        <f>IF('Dây theo phòng'!$D$6="",0,IF(OR(Consolidated!N185&amp;""='Dây theo phòng'!$D$6,Consolidated!S185&amp;""='Dây theo phòng'!$D$6),1,0))</f>
        <v>0</v>
      </c>
      <c r="D185" s="95">
        <f>IF(Consolidated!E185=1,1,0)</f>
        <v>1</v>
      </c>
      <c r="E185" s="95">
        <f t="shared" si="2"/>
        <v>10</v>
      </c>
    </row>
    <row r="186" spans="1:5">
      <c r="A186" s="95" t="str">
        <f>Consolidated!C186&amp;""</f>
        <v>201W3016</v>
      </c>
      <c r="B186" s="95" t="str">
        <f>Consolidated!A186&amp;""</f>
        <v>HDC</v>
      </c>
      <c r="C186" s="95">
        <f>IF('Dây theo phòng'!$D$6="",0,IF(OR(Consolidated!N186&amp;""='Dây theo phòng'!$D$6,Consolidated!S186&amp;""='Dây theo phòng'!$D$6),1,0))</f>
        <v>0</v>
      </c>
      <c r="D186" s="95">
        <f>IF(Consolidated!E186=1,1,0)</f>
        <v>1</v>
      </c>
      <c r="E186" s="95">
        <f t="shared" si="2"/>
        <v>10</v>
      </c>
    </row>
    <row r="187" spans="1:5">
      <c r="A187" s="95" t="str">
        <f>Consolidated!C187&amp;""</f>
        <v>201W3017</v>
      </c>
      <c r="B187" s="95" t="str">
        <f>Consolidated!A187&amp;""</f>
        <v>HDC</v>
      </c>
      <c r="C187" s="95">
        <f>IF('Dây theo phòng'!$D$6="",0,IF(OR(Consolidated!N187&amp;""='Dây theo phòng'!$D$6,Consolidated!S187&amp;""='Dây theo phòng'!$D$6),1,0))</f>
        <v>0</v>
      </c>
      <c r="D187" s="95">
        <f>IF(Consolidated!E187=1,1,0)</f>
        <v>1</v>
      </c>
      <c r="E187" s="95">
        <f t="shared" si="2"/>
        <v>10</v>
      </c>
    </row>
    <row r="188" spans="1:5">
      <c r="A188" s="95" t="str">
        <f>Consolidated!C188&amp;""</f>
        <v>201W3018</v>
      </c>
      <c r="B188" s="95" t="str">
        <f>Consolidated!A188&amp;""</f>
        <v>HDC</v>
      </c>
      <c r="C188" s="95">
        <f>IF('Dây theo phòng'!$D$6="",0,IF(OR(Consolidated!N188&amp;""='Dây theo phòng'!$D$6,Consolidated!S188&amp;""='Dây theo phòng'!$D$6),1,0))</f>
        <v>0</v>
      </c>
      <c r="D188" s="95">
        <f>IF(Consolidated!E188=1,1,0)</f>
        <v>1</v>
      </c>
      <c r="E188" s="95">
        <f t="shared" si="2"/>
        <v>10</v>
      </c>
    </row>
    <row r="189" spans="1:5">
      <c r="A189" s="95" t="str">
        <f>Consolidated!C189&amp;""</f>
        <v>201W3019</v>
      </c>
      <c r="B189" s="95" t="str">
        <f>Consolidated!A189&amp;""</f>
        <v>HDC</v>
      </c>
      <c r="C189" s="95">
        <f>IF('Dây theo phòng'!$D$6="",0,IF(OR(Consolidated!N189&amp;""='Dây theo phòng'!$D$6,Consolidated!S189&amp;""='Dây theo phòng'!$D$6),1,0))</f>
        <v>0</v>
      </c>
      <c r="D189" s="95">
        <f>IF(Consolidated!E189=1,1,0)</f>
        <v>1</v>
      </c>
      <c r="E189" s="95">
        <f t="shared" si="2"/>
        <v>10</v>
      </c>
    </row>
    <row r="190" spans="1:5">
      <c r="A190" s="95" t="str">
        <f>Consolidated!C190&amp;""</f>
        <v>201W3020</v>
      </c>
      <c r="B190" s="95" t="str">
        <f>Consolidated!A190&amp;""</f>
        <v>HDC</v>
      </c>
      <c r="C190" s="95">
        <f>IF('Dây theo phòng'!$D$6="",0,IF(OR(Consolidated!N190&amp;""='Dây theo phòng'!$D$6,Consolidated!S190&amp;""='Dây theo phòng'!$D$6),1,0))</f>
        <v>0</v>
      </c>
      <c r="D190" s="95">
        <f>IF(Consolidated!E190=1,1,0)</f>
        <v>1</v>
      </c>
      <c r="E190" s="95">
        <f t="shared" si="2"/>
        <v>10</v>
      </c>
    </row>
    <row r="191" spans="1:5">
      <c r="A191" s="95" t="str">
        <f>Consolidated!C191&amp;""</f>
        <v>201W3021</v>
      </c>
      <c r="B191" s="95" t="str">
        <f>Consolidated!A191&amp;""</f>
        <v>HDC</v>
      </c>
      <c r="C191" s="95">
        <f>IF('Dây theo phòng'!$D$6="",0,IF(OR(Consolidated!N191&amp;""='Dây theo phòng'!$D$6,Consolidated!S191&amp;""='Dây theo phòng'!$D$6),1,0))</f>
        <v>0</v>
      </c>
      <c r="D191" s="95">
        <f>IF(Consolidated!E191=1,1,0)</f>
        <v>1</v>
      </c>
      <c r="E191" s="95">
        <f t="shared" si="2"/>
        <v>10</v>
      </c>
    </row>
    <row r="192" spans="1:5">
      <c r="A192" s="95" t="str">
        <f>Consolidated!C192&amp;""</f>
        <v>201W3022</v>
      </c>
      <c r="B192" s="95" t="str">
        <f>Consolidated!A192&amp;""</f>
        <v>HDC</v>
      </c>
      <c r="C192" s="95">
        <f>IF('Dây theo phòng'!$D$6="",0,IF(OR(Consolidated!N192&amp;""='Dây theo phòng'!$D$6,Consolidated!S192&amp;""='Dây theo phòng'!$D$6),1,0))</f>
        <v>0</v>
      </c>
      <c r="D192" s="95">
        <f>IF(Consolidated!E192=1,1,0)</f>
        <v>1</v>
      </c>
      <c r="E192" s="95">
        <f t="shared" si="2"/>
        <v>10</v>
      </c>
    </row>
    <row r="193" spans="1:5">
      <c r="A193" s="95" t="str">
        <f>Consolidated!C193&amp;""</f>
        <v>201W3023</v>
      </c>
      <c r="B193" s="95" t="str">
        <f>Consolidated!A193&amp;""</f>
        <v>HDC</v>
      </c>
      <c r="C193" s="95">
        <f>IF('Dây theo phòng'!$D$6="",0,IF(OR(Consolidated!N193&amp;""='Dây theo phòng'!$D$6,Consolidated!S193&amp;""='Dây theo phòng'!$D$6),1,0))</f>
        <v>0</v>
      </c>
      <c r="D193" s="95">
        <f>IF(Consolidated!E193=1,1,0)</f>
        <v>1</v>
      </c>
      <c r="E193" s="95">
        <f t="shared" si="2"/>
        <v>10</v>
      </c>
    </row>
    <row r="194" spans="1:5">
      <c r="A194" s="95" t="str">
        <f>Consolidated!C194&amp;""</f>
        <v>201W3024</v>
      </c>
      <c r="B194" s="95" t="str">
        <f>Consolidated!A194&amp;""</f>
        <v>HDC</v>
      </c>
      <c r="C194" s="95">
        <f>IF('Dây theo phòng'!$D$6="",0,IF(OR(Consolidated!N194&amp;""='Dây theo phòng'!$D$6,Consolidated!S194&amp;""='Dây theo phòng'!$D$6),1,0))</f>
        <v>0</v>
      </c>
      <c r="D194" s="95">
        <f>IF(Consolidated!E194=1,1,0)</f>
        <v>1</v>
      </c>
      <c r="E194" s="95">
        <f t="shared" si="2"/>
        <v>10</v>
      </c>
    </row>
    <row r="195" spans="1:5">
      <c r="A195" s="95" t="str">
        <f>Consolidated!C195&amp;""</f>
        <v>201W3025</v>
      </c>
      <c r="B195" s="95" t="str">
        <f>Consolidated!A195&amp;""</f>
        <v>HDC</v>
      </c>
      <c r="C195" s="95">
        <f>IF('Dây theo phòng'!$D$6="",0,IF(OR(Consolidated!N195&amp;""='Dây theo phòng'!$D$6,Consolidated!S195&amp;""='Dây theo phòng'!$D$6),1,0))</f>
        <v>0</v>
      </c>
      <c r="D195" s="95">
        <f>IF(Consolidated!E195=1,1,0)</f>
        <v>1</v>
      </c>
      <c r="E195" s="95">
        <f t="shared" ref="E195:E258" si="3">E194+C195*(1-D195)</f>
        <v>10</v>
      </c>
    </row>
    <row r="196" spans="1:5">
      <c r="A196" s="95" t="str">
        <f>Consolidated!C196&amp;""</f>
        <v>201W3026</v>
      </c>
      <c r="B196" s="95" t="str">
        <f>Consolidated!A196&amp;""</f>
        <v>HDC</v>
      </c>
      <c r="C196" s="95">
        <f>IF('Dây theo phòng'!$D$6="",0,IF(OR(Consolidated!N196&amp;""='Dây theo phòng'!$D$6,Consolidated!S196&amp;""='Dây theo phòng'!$D$6),1,0))</f>
        <v>0</v>
      </c>
      <c r="D196" s="95">
        <f>IF(Consolidated!E196=1,1,0)</f>
        <v>1</v>
      </c>
      <c r="E196" s="95">
        <f t="shared" si="3"/>
        <v>10</v>
      </c>
    </row>
    <row r="197" spans="1:5">
      <c r="A197" s="95" t="str">
        <f>Consolidated!C197&amp;""</f>
        <v>201W3027</v>
      </c>
      <c r="B197" s="95" t="str">
        <f>Consolidated!A197&amp;""</f>
        <v>HDC</v>
      </c>
      <c r="C197" s="95">
        <f>IF('Dây theo phòng'!$D$6="",0,IF(OR(Consolidated!N197&amp;""='Dây theo phòng'!$D$6,Consolidated!S197&amp;""='Dây theo phòng'!$D$6),1,0))</f>
        <v>0</v>
      </c>
      <c r="D197" s="95">
        <f>IF(Consolidated!E197=1,1,0)</f>
        <v>1</v>
      </c>
      <c r="E197" s="95">
        <f t="shared" si="3"/>
        <v>10</v>
      </c>
    </row>
    <row r="198" spans="1:5">
      <c r="A198" s="95" t="str">
        <f>Consolidated!C198&amp;""</f>
        <v>201W3028</v>
      </c>
      <c r="B198" s="95" t="str">
        <f>Consolidated!A198&amp;""</f>
        <v>HDC</v>
      </c>
      <c r="C198" s="95">
        <f>IF('Dây theo phòng'!$D$6="",0,IF(OR(Consolidated!N198&amp;""='Dây theo phòng'!$D$6,Consolidated!S198&amp;""='Dây theo phòng'!$D$6),1,0))</f>
        <v>0</v>
      </c>
      <c r="D198" s="95">
        <f>IF(Consolidated!E198=1,1,0)</f>
        <v>1</v>
      </c>
      <c r="E198" s="95">
        <f t="shared" si="3"/>
        <v>10</v>
      </c>
    </row>
    <row r="199" spans="1:5">
      <c r="A199" s="95" t="str">
        <f>Consolidated!C199&amp;""</f>
        <v>201W3029</v>
      </c>
      <c r="B199" s="95" t="str">
        <f>Consolidated!A199&amp;""</f>
        <v>HDC</v>
      </c>
      <c r="C199" s="95">
        <f>IF('Dây theo phòng'!$D$6="",0,IF(OR(Consolidated!N199&amp;""='Dây theo phòng'!$D$6,Consolidated!S199&amp;""='Dây theo phòng'!$D$6),1,0))</f>
        <v>0</v>
      </c>
      <c r="D199" s="95">
        <f>IF(Consolidated!E199=1,1,0)</f>
        <v>1</v>
      </c>
      <c r="E199" s="95">
        <f t="shared" si="3"/>
        <v>10</v>
      </c>
    </row>
    <row r="200" spans="1:5">
      <c r="A200" s="95" t="str">
        <f>Consolidated!C200&amp;""</f>
        <v>201W3030</v>
      </c>
      <c r="B200" s="95" t="str">
        <f>Consolidated!A200&amp;""</f>
        <v>HDC</v>
      </c>
      <c r="C200" s="95">
        <f>IF('Dây theo phòng'!$D$6="",0,IF(OR(Consolidated!N200&amp;""='Dây theo phòng'!$D$6,Consolidated!S200&amp;""='Dây theo phòng'!$D$6),1,0))</f>
        <v>0</v>
      </c>
      <c r="D200" s="95">
        <f>IF(Consolidated!E200=1,1,0)</f>
        <v>1</v>
      </c>
      <c r="E200" s="95">
        <f t="shared" si="3"/>
        <v>10</v>
      </c>
    </row>
    <row r="201" spans="1:5">
      <c r="A201" s="95" t="str">
        <f>Consolidated!C201&amp;""</f>
        <v>201W3031</v>
      </c>
      <c r="B201" s="95" t="str">
        <f>Consolidated!A201&amp;""</f>
        <v>HDC</v>
      </c>
      <c r="C201" s="95">
        <f>IF('Dây theo phòng'!$D$6="",0,IF(OR(Consolidated!N201&amp;""='Dây theo phòng'!$D$6,Consolidated!S201&amp;""='Dây theo phòng'!$D$6),1,0))</f>
        <v>1</v>
      </c>
      <c r="D201" s="95">
        <f>IF(Consolidated!E201=1,1,0)</f>
        <v>1</v>
      </c>
      <c r="E201" s="95">
        <f t="shared" si="3"/>
        <v>10</v>
      </c>
    </row>
    <row r="202" spans="1:5">
      <c r="A202" s="95" t="str">
        <f>Consolidated!C202&amp;""</f>
        <v>201W4000</v>
      </c>
      <c r="B202" s="95" t="str">
        <f>Consolidated!A202&amp;""</f>
        <v>HDC</v>
      </c>
      <c r="C202" s="95">
        <f>IF('Dây theo phòng'!$D$6="",0,IF(OR(Consolidated!N202&amp;""='Dây theo phòng'!$D$6,Consolidated!S202&amp;""='Dây theo phòng'!$D$6),1,0))</f>
        <v>1</v>
      </c>
      <c r="D202" s="95">
        <f>IF(Consolidated!E202=1,1,0)</f>
        <v>1</v>
      </c>
      <c r="E202" s="95">
        <f t="shared" si="3"/>
        <v>10</v>
      </c>
    </row>
    <row r="203" spans="1:5">
      <c r="A203" s="95" t="str">
        <f>Consolidated!C203&amp;""</f>
        <v>201W4001</v>
      </c>
      <c r="B203" s="95" t="str">
        <f>Consolidated!A203&amp;""</f>
        <v>HDC</v>
      </c>
      <c r="C203" s="95">
        <f>IF('Dây theo phòng'!$D$6="",0,IF(OR(Consolidated!N203&amp;""='Dây theo phòng'!$D$6,Consolidated!S203&amp;""='Dây theo phòng'!$D$6),1,0))</f>
        <v>0</v>
      </c>
      <c r="D203" s="95">
        <f>IF(Consolidated!E203=1,1,0)</f>
        <v>1</v>
      </c>
      <c r="E203" s="95">
        <f t="shared" si="3"/>
        <v>10</v>
      </c>
    </row>
    <row r="204" spans="1:5">
      <c r="A204" s="95" t="str">
        <f>Consolidated!C204&amp;""</f>
        <v>201W4002</v>
      </c>
      <c r="B204" s="95" t="str">
        <f>Consolidated!A204&amp;""</f>
        <v>HDC</v>
      </c>
      <c r="C204" s="95">
        <f>IF('Dây theo phòng'!$D$6="",0,IF(OR(Consolidated!N204&amp;""='Dây theo phòng'!$D$6,Consolidated!S204&amp;""='Dây theo phòng'!$D$6),1,0))</f>
        <v>0</v>
      </c>
      <c r="D204" s="95">
        <f>IF(Consolidated!E204=1,1,0)</f>
        <v>1</v>
      </c>
      <c r="E204" s="95">
        <f t="shared" si="3"/>
        <v>10</v>
      </c>
    </row>
    <row r="205" spans="1:5">
      <c r="A205" s="95" t="str">
        <f>Consolidated!C205&amp;""</f>
        <v>201W4003</v>
      </c>
      <c r="B205" s="95" t="str">
        <f>Consolidated!A205&amp;""</f>
        <v>HDC</v>
      </c>
      <c r="C205" s="95">
        <f>IF('Dây theo phòng'!$D$6="",0,IF(OR(Consolidated!N205&amp;""='Dây theo phòng'!$D$6,Consolidated!S205&amp;""='Dây theo phòng'!$D$6),1,0))</f>
        <v>0</v>
      </c>
      <c r="D205" s="95">
        <f>IF(Consolidated!E205=1,1,0)</f>
        <v>1</v>
      </c>
      <c r="E205" s="95">
        <f t="shared" si="3"/>
        <v>10</v>
      </c>
    </row>
    <row r="206" spans="1:5">
      <c r="A206" s="95" t="str">
        <f>Consolidated!C206&amp;""</f>
        <v>201W4004</v>
      </c>
      <c r="B206" s="95" t="str">
        <f>Consolidated!A206&amp;""</f>
        <v>HDC</v>
      </c>
      <c r="C206" s="95">
        <f>IF('Dây theo phòng'!$D$6="",0,IF(OR(Consolidated!N206&amp;""='Dây theo phòng'!$D$6,Consolidated!S206&amp;""='Dây theo phòng'!$D$6),1,0))</f>
        <v>0</v>
      </c>
      <c r="D206" s="95">
        <f>IF(Consolidated!E206=1,1,0)</f>
        <v>1</v>
      </c>
      <c r="E206" s="95">
        <f t="shared" si="3"/>
        <v>10</v>
      </c>
    </row>
    <row r="207" spans="1:5">
      <c r="A207" s="95" t="str">
        <f>Consolidated!C207&amp;""</f>
        <v>201W4005</v>
      </c>
      <c r="B207" s="95" t="str">
        <f>Consolidated!A207&amp;""</f>
        <v>HDC</v>
      </c>
      <c r="C207" s="95">
        <f>IF('Dây theo phòng'!$D$6="",0,IF(OR(Consolidated!N207&amp;""='Dây theo phòng'!$D$6,Consolidated!S207&amp;""='Dây theo phòng'!$D$6),1,0))</f>
        <v>0</v>
      </c>
      <c r="D207" s="95">
        <f>IF(Consolidated!E207=1,1,0)</f>
        <v>1</v>
      </c>
      <c r="E207" s="95">
        <f t="shared" si="3"/>
        <v>10</v>
      </c>
    </row>
    <row r="208" spans="1:5">
      <c r="A208" s="95" t="str">
        <f>Consolidated!C208&amp;""</f>
        <v>201W4006</v>
      </c>
      <c r="B208" s="95" t="str">
        <f>Consolidated!A208&amp;""</f>
        <v>HDC</v>
      </c>
      <c r="C208" s="95">
        <f>IF('Dây theo phòng'!$D$6="",0,IF(OR(Consolidated!N208&amp;""='Dây theo phòng'!$D$6,Consolidated!S208&amp;""='Dây theo phòng'!$D$6),1,0))</f>
        <v>0</v>
      </c>
      <c r="D208" s="95">
        <f>IF(Consolidated!E208=1,1,0)</f>
        <v>1</v>
      </c>
      <c r="E208" s="95">
        <f t="shared" si="3"/>
        <v>10</v>
      </c>
    </row>
    <row r="209" spans="1:5">
      <c r="A209" s="95" t="str">
        <f>Consolidated!C209&amp;""</f>
        <v>201W4007</v>
      </c>
      <c r="B209" s="95" t="str">
        <f>Consolidated!A209&amp;""</f>
        <v>HDC</v>
      </c>
      <c r="C209" s="95">
        <f>IF('Dây theo phòng'!$D$6="",0,IF(OR(Consolidated!N209&amp;""='Dây theo phòng'!$D$6,Consolidated!S209&amp;""='Dây theo phòng'!$D$6),1,0))</f>
        <v>0</v>
      </c>
      <c r="D209" s="95">
        <f>IF(Consolidated!E209=1,1,0)</f>
        <v>1</v>
      </c>
      <c r="E209" s="95">
        <f t="shared" si="3"/>
        <v>10</v>
      </c>
    </row>
    <row r="210" spans="1:5">
      <c r="A210" s="95" t="str">
        <f>Consolidated!C210&amp;""</f>
        <v>201W4008</v>
      </c>
      <c r="B210" s="95" t="str">
        <f>Consolidated!A210&amp;""</f>
        <v>HDC</v>
      </c>
      <c r="C210" s="95">
        <f>IF('Dây theo phòng'!$D$6="",0,IF(OR(Consolidated!N210&amp;""='Dây theo phòng'!$D$6,Consolidated!S210&amp;""='Dây theo phòng'!$D$6),1,0))</f>
        <v>0</v>
      </c>
      <c r="D210" s="95">
        <f>IF(Consolidated!E210=1,1,0)</f>
        <v>1</v>
      </c>
      <c r="E210" s="95">
        <f t="shared" si="3"/>
        <v>10</v>
      </c>
    </row>
    <row r="211" spans="1:5">
      <c r="A211" s="95" t="str">
        <f>Consolidated!C211&amp;""</f>
        <v>201W4009</v>
      </c>
      <c r="B211" s="95" t="str">
        <f>Consolidated!A211&amp;""</f>
        <v>HDC</v>
      </c>
      <c r="C211" s="95">
        <f>IF('Dây theo phòng'!$D$6="",0,IF(OR(Consolidated!N211&amp;""='Dây theo phòng'!$D$6,Consolidated!S211&amp;""='Dây theo phòng'!$D$6),1,0))</f>
        <v>0</v>
      </c>
      <c r="D211" s="95">
        <f>IF(Consolidated!E211=1,1,0)</f>
        <v>1</v>
      </c>
      <c r="E211" s="95">
        <f t="shared" si="3"/>
        <v>10</v>
      </c>
    </row>
    <row r="212" spans="1:5">
      <c r="A212" s="95" t="str">
        <f>Consolidated!C212&amp;""</f>
        <v>201W4010</v>
      </c>
      <c r="B212" s="95" t="str">
        <f>Consolidated!A212&amp;""</f>
        <v>HDC</v>
      </c>
      <c r="C212" s="95">
        <f>IF('Dây theo phòng'!$D$6="",0,IF(OR(Consolidated!N212&amp;""='Dây theo phòng'!$D$6,Consolidated!S212&amp;""='Dây theo phòng'!$D$6),1,0))</f>
        <v>0</v>
      </c>
      <c r="D212" s="95">
        <f>IF(Consolidated!E212=1,1,0)</f>
        <v>1</v>
      </c>
      <c r="E212" s="95">
        <f t="shared" si="3"/>
        <v>10</v>
      </c>
    </row>
    <row r="213" spans="1:5">
      <c r="A213" s="95" t="str">
        <f>Consolidated!C213&amp;""</f>
        <v>201W4011</v>
      </c>
      <c r="B213" s="95" t="str">
        <f>Consolidated!A213&amp;""</f>
        <v>HDC</v>
      </c>
      <c r="C213" s="95">
        <f>IF('Dây theo phòng'!$D$6="",0,IF(OR(Consolidated!N213&amp;""='Dây theo phòng'!$D$6,Consolidated!S213&amp;""='Dây theo phòng'!$D$6),1,0))</f>
        <v>1</v>
      </c>
      <c r="D213" s="95">
        <f>IF(Consolidated!E213=1,1,0)</f>
        <v>1</v>
      </c>
      <c r="E213" s="95">
        <f t="shared" si="3"/>
        <v>10</v>
      </c>
    </row>
    <row r="214" spans="1:5">
      <c r="A214" s="95" t="str">
        <f>Consolidated!C214&amp;""</f>
        <v>201W5000</v>
      </c>
      <c r="B214" s="95" t="str">
        <f>Consolidated!A214&amp;""</f>
        <v>HDC</v>
      </c>
      <c r="C214" s="95">
        <f>IF('Dây theo phòng'!$D$6="",0,IF(OR(Consolidated!N214&amp;""='Dây theo phòng'!$D$6,Consolidated!S214&amp;""='Dây theo phòng'!$D$6),1,0))</f>
        <v>1</v>
      </c>
      <c r="D214" s="95">
        <f>IF(Consolidated!E214=1,1,0)</f>
        <v>1</v>
      </c>
      <c r="E214" s="95">
        <f t="shared" si="3"/>
        <v>10</v>
      </c>
    </row>
    <row r="215" spans="1:5">
      <c r="A215" s="95" t="str">
        <f>Consolidated!C215&amp;""</f>
        <v>201W5001</v>
      </c>
      <c r="B215" s="95" t="str">
        <f>Consolidated!A215&amp;""</f>
        <v>HDC</v>
      </c>
      <c r="C215" s="95">
        <f>IF('Dây theo phòng'!$D$6="",0,IF(OR(Consolidated!N215&amp;""='Dây theo phòng'!$D$6,Consolidated!S215&amp;""='Dây theo phòng'!$D$6),1,0))</f>
        <v>0</v>
      </c>
      <c r="D215" s="95">
        <f>IF(Consolidated!E215=1,1,0)</f>
        <v>1</v>
      </c>
      <c r="E215" s="95">
        <f t="shared" si="3"/>
        <v>10</v>
      </c>
    </row>
    <row r="216" spans="1:5">
      <c r="A216" s="95" t="str">
        <f>Consolidated!C216&amp;""</f>
        <v>201W5002</v>
      </c>
      <c r="B216" s="95" t="str">
        <f>Consolidated!A216&amp;""</f>
        <v>HDC</v>
      </c>
      <c r="C216" s="95">
        <f>IF('Dây theo phòng'!$D$6="",0,IF(OR(Consolidated!N216&amp;""='Dây theo phòng'!$D$6,Consolidated!S216&amp;""='Dây theo phòng'!$D$6),1,0))</f>
        <v>0</v>
      </c>
      <c r="D216" s="95">
        <f>IF(Consolidated!E216=1,1,0)</f>
        <v>1</v>
      </c>
      <c r="E216" s="95">
        <f t="shared" si="3"/>
        <v>10</v>
      </c>
    </row>
    <row r="217" spans="1:5">
      <c r="A217" s="95" t="str">
        <f>Consolidated!C217&amp;""</f>
        <v>201W5003</v>
      </c>
      <c r="B217" s="95" t="str">
        <f>Consolidated!A217&amp;""</f>
        <v>HDC</v>
      </c>
      <c r="C217" s="95">
        <f>IF('Dây theo phòng'!$D$6="",0,IF(OR(Consolidated!N217&amp;""='Dây theo phòng'!$D$6,Consolidated!S217&amp;""='Dây theo phòng'!$D$6),1,0))</f>
        <v>0</v>
      </c>
      <c r="D217" s="95">
        <f>IF(Consolidated!E217=1,1,0)</f>
        <v>1</v>
      </c>
      <c r="E217" s="95">
        <f t="shared" si="3"/>
        <v>10</v>
      </c>
    </row>
    <row r="218" spans="1:5">
      <c r="A218" s="95" t="str">
        <f>Consolidated!C218&amp;""</f>
        <v>201W5004</v>
      </c>
      <c r="B218" s="95" t="str">
        <f>Consolidated!A218&amp;""</f>
        <v>HDC</v>
      </c>
      <c r="C218" s="95">
        <f>IF('Dây theo phòng'!$D$6="",0,IF(OR(Consolidated!N218&amp;""='Dây theo phòng'!$D$6,Consolidated!S218&amp;""='Dây theo phòng'!$D$6),1,0))</f>
        <v>0</v>
      </c>
      <c r="D218" s="95">
        <f>IF(Consolidated!E218=1,1,0)</f>
        <v>1</v>
      </c>
      <c r="E218" s="95">
        <f t="shared" si="3"/>
        <v>10</v>
      </c>
    </row>
    <row r="219" spans="1:5">
      <c r="A219" s="95" t="str">
        <f>Consolidated!C219&amp;""</f>
        <v>201W5005</v>
      </c>
      <c r="B219" s="95" t="str">
        <f>Consolidated!A219&amp;""</f>
        <v>HDC</v>
      </c>
      <c r="C219" s="95">
        <f>IF('Dây theo phòng'!$D$6="",0,IF(OR(Consolidated!N219&amp;""='Dây theo phòng'!$D$6,Consolidated!S219&amp;""='Dây theo phòng'!$D$6),1,0))</f>
        <v>0</v>
      </c>
      <c r="D219" s="95">
        <f>IF(Consolidated!E219=1,1,0)</f>
        <v>1</v>
      </c>
      <c r="E219" s="95">
        <f t="shared" si="3"/>
        <v>10</v>
      </c>
    </row>
    <row r="220" spans="1:5">
      <c r="A220" s="95" t="str">
        <f>Consolidated!C220&amp;""</f>
        <v>201W5006</v>
      </c>
      <c r="B220" s="95" t="str">
        <f>Consolidated!A220&amp;""</f>
        <v>HDC</v>
      </c>
      <c r="C220" s="95">
        <f>IF('Dây theo phòng'!$D$6="",0,IF(OR(Consolidated!N220&amp;""='Dây theo phòng'!$D$6,Consolidated!S220&amp;""='Dây theo phòng'!$D$6),1,0))</f>
        <v>0</v>
      </c>
      <c r="D220" s="95">
        <f>IF(Consolidated!E220=1,1,0)</f>
        <v>1</v>
      </c>
      <c r="E220" s="95">
        <f t="shared" si="3"/>
        <v>10</v>
      </c>
    </row>
    <row r="221" spans="1:5">
      <c r="A221" s="95" t="str">
        <f>Consolidated!C221&amp;""</f>
        <v>201W5007</v>
      </c>
      <c r="B221" s="95" t="str">
        <f>Consolidated!A221&amp;""</f>
        <v>HDC</v>
      </c>
      <c r="C221" s="95">
        <f>IF('Dây theo phòng'!$D$6="",0,IF(OR(Consolidated!N221&amp;""='Dây theo phòng'!$D$6,Consolidated!S221&amp;""='Dây theo phòng'!$D$6),1,0))</f>
        <v>0</v>
      </c>
      <c r="D221" s="95">
        <f>IF(Consolidated!E221=1,1,0)</f>
        <v>1</v>
      </c>
      <c r="E221" s="95">
        <f t="shared" si="3"/>
        <v>10</v>
      </c>
    </row>
    <row r="222" spans="1:5">
      <c r="A222" s="95" t="str">
        <f>Consolidated!C222&amp;""</f>
        <v>201W5008</v>
      </c>
      <c r="B222" s="95" t="str">
        <f>Consolidated!A222&amp;""</f>
        <v>HDC</v>
      </c>
      <c r="C222" s="95">
        <f>IF('Dây theo phòng'!$D$6="",0,IF(OR(Consolidated!N222&amp;""='Dây theo phòng'!$D$6,Consolidated!S222&amp;""='Dây theo phòng'!$D$6),1,0))</f>
        <v>0</v>
      </c>
      <c r="D222" s="95">
        <f>IF(Consolidated!E222=1,1,0)</f>
        <v>1</v>
      </c>
      <c r="E222" s="95">
        <f t="shared" si="3"/>
        <v>10</v>
      </c>
    </row>
    <row r="223" spans="1:5">
      <c r="A223" s="95" t="str">
        <f>Consolidated!C223&amp;""</f>
        <v>201W5009</v>
      </c>
      <c r="B223" s="95" t="str">
        <f>Consolidated!A223&amp;""</f>
        <v>HDC</v>
      </c>
      <c r="C223" s="95">
        <f>IF('Dây theo phòng'!$D$6="",0,IF(OR(Consolidated!N223&amp;""='Dây theo phòng'!$D$6,Consolidated!S223&amp;""='Dây theo phòng'!$D$6),1,0))</f>
        <v>0</v>
      </c>
      <c r="D223" s="95">
        <f>IF(Consolidated!E223=1,1,0)</f>
        <v>1</v>
      </c>
      <c r="E223" s="95">
        <f t="shared" si="3"/>
        <v>10</v>
      </c>
    </row>
    <row r="224" spans="1:5">
      <c r="A224" s="95" t="str">
        <f>Consolidated!C224&amp;""</f>
        <v>201W5010</v>
      </c>
      <c r="B224" s="95" t="str">
        <f>Consolidated!A224&amp;""</f>
        <v>HDC</v>
      </c>
      <c r="C224" s="95">
        <f>IF('Dây theo phòng'!$D$6="",0,IF(OR(Consolidated!N224&amp;""='Dây theo phòng'!$D$6,Consolidated!S224&amp;""='Dây theo phòng'!$D$6),1,0))</f>
        <v>0</v>
      </c>
      <c r="D224" s="95">
        <f>IF(Consolidated!E224=1,1,0)</f>
        <v>1</v>
      </c>
      <c r="E224" s="95">
        <f t="shared" si="3"/>
        <v>10</v>
      </c>
    </row>
    <row r="225" spans="1:5">
      <c r="A225" s="95" t="str">
        <f>Consolidated!C225&amp;""</f>
        <v>201W5011</v>
      </c>
      <c r="B225" s="95" t="str">
        <f>Consolidated!A225&amp;""</f>
        <v>HDC</v>
      </c>
      <c r="C225" s="95">
        <f>IF('Dây theo phòng'!$D$6="",0,IF(OR(Consolidated!N225&amp;""='Dây theo phòng'!$D$6,Consolidated!S225&amp;""='Dây theo phòng'!$D$6),1,0))</f>
        <v>0</v>
      </c>
      <c r="D225" s="95">
        <f>IF(Consolidated!E225=1,1,0)</f>
        <v>1</v>
      </c>
      <c r="E225" s="95">
        <f t="shared" si="3"/>
        <v>10</v>
      </c>
    </row>
    <row r="226" spans="1:5">
      <c r="A226" s="95" t="str">
        <f>Consolidated!C226&amp;""</f>
        <v>201W5012</v>
      </c>
      <c r="B226" s="95" t="str">
        <f>Consolidated!A226&amp;""</f>
        <v>HDC</v>
      </c>
      <c r="C226" s="95">
        <f>IF('Dây theo phòng'!$D$6="",0,IF(OR(Consolidated!N226&amp;""='Dây theo phòng'!$D$6,Consolidated!S226&amp;""='Dây theo phòng'!$D$6),1,0))</f>
        <v>0</v>
      </c>
      <c r="D226" s="95">
        <f>IF(Consolidated!E226=1,1,0)</f>
        <v>1</v>
      </c>
      <c r="E226" s="95">
        <f t="shared" si="3"/>
        <v>10</v>
      </c>
    </row>
    <row r="227" spans="1:5">
      <c r="A227" s="95" t="str">
        <f>Consolidated!C227&amp;""</f>
        <v>201W5013</v>
      </c>
      <c r="B227" s="95" t="str">
        <f>Consolidated!A227&amp;""</f>
        <v>HDC</v>
      </c>
      <c r="C227" s="95">
        <f>IF('Dây theo phòng'!$D$6="",0,IF(OR(Consolidated!N227&amp;""='Dây theo phòng'!$D$6,Consolidated!S227&amp;""='Dây theo phòng'!$D$6),1,0))</f>
        <v>0</v>
      </c>
      <c r="D227" s="95">
        <f>IF(Consolidated!E227=1,1,0)</f>
        <v>1</v>
      </c>
      <c r="E227" s="95">
        <f t="shared" si="3"/>
        <v>10</v>
      </c>
    </row>
    <row r="228" spans="1:5">
      <c r="A228" s="95" t="str">
        <f>Consolidated!C228&amp;""</f>
        <v>201W5014</v>
      </c>
      <c r="B228" s="95" t="str">
        <f>Consolidated!A228&amp;""</f>
        <v>HDC</v>
      </c>
      <c r="C228" s="95">
        <f>IF('Dây theo phòng'!$D$6="",0,IF(OR(Consolidated!N228&amp;""='Dây theo phòng'!$D$6,Consolidated!S228&amp;""='Dây theo phòng'!$D$6),1,0))</f>
        <v>0</v>
      </c>
      <c r="D228" s="95">
        <f>IF(Consolidated!E228=1,1,0)</f>
        <v>1</v>
      </c>
      <c r="E228" s="95">
        <f t="shared" si="3"/>
        <v>10</v>
      </c>
    </row>
    <row r="229" spans="1:5">
      <c r="A229" s="95" t="str">
        <f>Consolidated!C229&amp;""</f>
        <v>201W5015</v>
      </c>
      <c r="B229" s="95" t="str">
        <f>Consolidated!A229&amp;""</f>
        <v>HDC</v>
      </c>
      <c r="C229" s="95">
        <f>IF('Dây theo phòng'!$D$6="",0,IF(OR(Consolidated!N229&amp;""='Dây theo phòng'!$D$6,Consolidated!S229&amp;""='Dây theo phòng'!$D$6),1,0))</f>
        <v>0</v>
      </c>
      <c r="D229" s="95">
        <f>IF(Consolidated!E229=1,1,0)</f>
        <v>1</v>
      </c>
      <c r="E229" s="95">
        <f t="shared" si="3"/>
        <v>10</v>
      </c>
    </row>
    <row r="230" spans="1:5">
      <c r="A230" s="95" t="str">
        <f>Consolidated!C230&amp;""</f>
        <v>201W5016</v>
      </c>
      <c r="B230" s="95" t="str">
        <f>Consolidated!A230&amp;""</f>
        <v>HDC</v>
      </c>
      <c r="C230" s="95">
        <f>IF('Dây theo phòng'!$D$6="",0,IF(OR(Consolidated!N230&amp;""='Dây theo phòng'!$D$6,Consolidated!S230&amp;""='Dây theo phòng'!$D$6),1,0))</f>
        <v>0</v>
      </c>
      <c r="D230" s="95">
        <f>IF(Consolidated!E230=1,1,0)</f>
        <v>1</v>
      </c>
      <c r="E230" s="95">
        <f t="shared" si="3"/>
        <v>10</v>
      </c>
    </row>
    <row r="231" spans="1:5">
      <c r="A231" s="95" t="str">
        <f>Consolidated!C231&amp;""</f>
        <v>201W5017</v>
      </c>
      <c r="B231" s="95" t="str">
        <f>Consolidated!A231&amp;""</f>
        <v>HDC</v>
      </c>
      <c r="C231" s="95">
        <f>IF('Dây theo phòng'!$D$6="",0,IF(OR(Consolidated!N231&amp;""='Dây theo phòng'!$D$6,Consolidated!S231&amp;""='Dây theo phòng'!$D$6),1,0))</f>
        <v>1</v>
      </c>
      <c r="D231" s="95">
        <f>IF(Consolidated!E231=1,1,0)</f>
        <v>1</v>
      </c>
      <c r="E231" s="95">
        <f t="shared" si="3"/>
        <v>10</v>
      </c>
    </row>
    <row r="232" spans="1:5">
      <c r="A232" s="95" t="str">
        <f>Consolidated!C232&amp;""</f>
        <v>201W6000</v>
      </c>
      <c r="B232" s="95" t="str">
        <f>Consolidated!A232&amp;""</f>
        <v>HDC</v>
      </c>
      <c r="C232" s="95">
        <f>IF('Dây theo phòng'!$D$6="",0,IF(OR(Consolidated!N232&amp;""='Dây theo phòng'!$D$6,Consolidated!S232&amp;""='Dây theo phòng'!$D$6),1,0))</f>
        <v>1</v>
      </c>
      <c r="D232" s="95">
        <f>IF(Consolidated!E232=1,1,0)</f>
        <v>1</v>
      </c>
      <c r="E232" s="95">
        <f t="shared" si="3"/>
        <v>10</v>
      </c>
    </row>
    <row r="233" spans="1:5">
      <c r="A233" s="95" t="str">
        <f>Consolidated!C233&amp;""</f>
        <v>201W6001</v>
      </c>
      <c r="B233" s="95" t="str">
        <f>Consolidated!A233&amp;""</f>
        <v>HDC</v>
      </c>
      <c r="C233" s="95">
        <f>IF('Dây theo phòng'!$D$6="",0,IF(OR(Consolidated!N233&amp;""='Dây theo phòng'!$D$6,Consolidated!S233&amp;""='Dây theo phòng'!$D$6),1,0))</f>
        <v>0</v>
      </c>
      <c r="D233" s="95">
        <f>IF(Consolidated!E233=1,1,0)</f>
        <v>1</v>
      </c>
      <c r="E233" s="95">
        <f t="shared" si="3"/>
        <v>10</v>
      </c>
    </row>
    <row r="234" spans="1:5">
      <c r="A234" s="95" t="str">
        <f>Consolidated!C234&amp;""</f>
        <v>201W6002</v>
      </c>
      <c r="B234" s="95" t="str">
        <f>Consolidated!A234&amp;""</f>
        <v>HDC</v>
      </c>
      <c r="C234" s="95">
        <f>IF('Dây theo phòng'!$D$6="",0,IF(OR(Consolidated!N234&amp;""='Dây theo phòng'!$D$6,Consolidated!S234&amp;""='Dây theo phòng'!$D$6),1,0))</f>
        <v>0</v>
      </c>
      <c r="D234" s="95">
        <f>IF(Consolidated!E234=1,1,0)</f>
        <v>1</v>
      </c>
      <c r="E234" s="95">
        <f t="shared" si="3"/>
        <v>10</v>
      </c>
    </row>
    <row r="235" spans="1:5">
      <c r="A235" s="95" t="str">
        <f>Consolidated!C235&amp;""</f>
        <v>201W6003</v>
      </c>
      <c r="B235" s="95" t="str">
        <f>Consolidated!A235&amp;""</f>
        <v>HDC</v>
      </c>
      <c r="C235" s="95">
        <f>IF('Dây theo phòng'!$D$6="",0,IF(OR(Consolidated!N235&amp;""='Dây theo phòng'!$D$6,Consolidated!S235&amp;""='Dây theo phòng'!$D$6),1,0))</f>
        <v>0</v>
      </c>
      <c r="D235" s="95">
        <f>IF(Consolidated!E235=1,1,0)</f>
        <v>1</v>
      </c>
      <c r="E235" s="95">
        <f t="shared" si="3"/>
        <v>10</v>
      </c>
    </row>
    <row r="236" spans="1:5">
      <c r="A236" s="95" t="str">
        <f>Consolidated!C236&amp;""</f>
        <v>201W6004</v>
      </c>
      <c r="B236" s="95" t="str">
        <f>Consolidated!A236&amp;""</f>
        <v>HDC</v>
      </c>
      <c r="C236" s="95">
        <f>IF('Dây theo phòng'!$D$6="",0,IF(OR(Consolidated!N236&amp;""='Dây theo phòng'!$D$6,Consolidated!S236&amp;""='Dây theo phòng'!$D$6),1,0))</f>
        <v>0</v>
      </c>
      <c r="D236" s="95">
        <f>IF(Consolidated!E236=1,1,0)</f>
        <v>1</v>
      </c>
      <c r="E236" s="95">
        <f t="shared" si="3"/>
        <v>10</v>
      </c>
    </row>
    <row r="237" spans="1:5">
      <c r="A237" s="95" t="str">
        <f>Consolidated!C237&amp;""</f>
        <v>201W6005</v>
      </c>
      <c r="B237" s="95" t="str">
        <f>Consolidated!A237&amp;""</f>
        <v>HDC</v>
      </c>
      <c r="C237" s="95">
        <f>IF('Dây theo phòng'!$D$6="",0,IF(OR(Consolidated!N237&amp;""='Dây theo phòng'!$D$6,Consolidated!S237&amp;""='Dây theo phòng'!$D$6),1,0))</f>
        <v>0</v>
      </c>
      <c r="D237" s="95">
        <f>IF(Consolidated!E237=1,1,0)</f>
        <v>1</v>
      </c>
      <c r="E237" s="95">
        <f t="shared" si="3"/>
        <v>10</v>
      </c>
    </row>
    <row r="238" spans="1:5">
      <c r="A238" s="95" t="str">
        <f>Consolidated!C238&amp;""</f>
        <v>201W6006</v>
      </c>
      <c r="B238" s="95" t="str">
        <f>Consolidated!A238&amp;""</f>
        <v>HDC</v>
      </c>
      <c r="C238" s="95">
        <f>IF('Dây theo phòng'!$D$6="",0,IF(OR(Consolidated!N238&amp;""='Dây theo phòng'!$D$6,Consolidated!S238&amp;""='Dây theo phòng'!$D$6),1,0))</f>
        <v>0</v>
      </c>
      <c r="D238" s="95">
        <f>IF(Consolidated!E238=1,1,0)</f>
        <v>1</v>
      </c>
      <c r="E238" s="95">
        <f t="shared" si="3"/>
        <v>10</v>
      </c>
    </row>
    <row r="239" spans="1:5">
      <c r="A239" s="95" t="str">
        <f>Consolidated!C239&amp;""</f>
        <v>201W6007</v>
      </c>
      <c r="B239" s="95" t="str">
        <f>Consolidated!A239&amp;""</f>
        <v>HDC</v>
      </c>
      <c r="C239" s="95">
        <f>IF('Dây theo phòng'!$D$6="",0,IF(OR(Consolidated!N239&amp;""='Dây theo phòng'!$D$6,Consolidated!S239&amp;""='Dây theo phòng'!$D$6),1,0))</f>
        <v>0</v>
      </c>
      <c r="D239" s="95">
        <f>IF(Consolidated!E239=1,1,0)</f>
        <v>1</v>
      </c>
      <c r="E239" s="95">
        <f t="shared" si="3"/>
        <v>10</v>
      </c>
    </row>
    <row r="240" spans="1:5">
      <c r="A240" s="95" t="str">
        <f>Consolidated!C240&amp;""</f>
        <v>201W6008</v>
      </c>
      <c r="B240" s="95" t="str">
        <f>Consolidated!A240&amp;""</f>
        <v>HDC</v>
      </c>
      <c r="C240" s="95">
        <f>IF('Dây theo phòng'!$D$6="",0,IF(OR(Consolidated!N240&amp;""='Dây theo phòng'!$D$6,Consolidated!S240&amp;""='Dây theo phòng'!$D$6),1,0))</f>
        <v>0</v>
      </c>
      <c r="D240" s="95">
        <f>IF(Consolidated!E240=1,1,0)</f>
        <v>1</v>
      </c>
      <c r="E240" s="95">
        <f t="shared" si="3"/>
        <v>10</v>
      </c>
    </row>
    <row r="241" spans="1:5">
      <c r="A241" s="95" t="str">
        <f>Consolidated!C241&amp;""</f>
        <v>201W6009</v>
      </c>
      <c r="B241" s="95" t="str">
        <f>Consolidated!A241&amp;""</f>
        <v>HDC</v>
      </c>
      <c r="C241" s="95">
        <f>IF('Dây theo phòng'!$D$6="",0,IF(OR(Consolidated!N241&amp;""='Dây theo phòng'!$D$6,Consolidated!S241&amp;""='Dây theo phòng'!$D$6),1,0))</f>
        <v>0</v>
      </c>
      <c r="D241" s="95">
        <f>IF(Consolidated!E241=1,1,0)</f>
        <v>1</v>
      </c>
      <c r="E241" s="95">
        <f t="shared" si="3"/>
        <v>10</v>
      </c>
    </row>
    <row r="242" spans="1:5">
      <c r="A242" s="95" t="str">
        <f>Consolidated!C242&amp;""</f>
        <v>201W6010</v>
      </c>
      <c r="B242" s="95" t="str">
        <f>Consolidated!A242&amp;""</f>
        <v>HDC</v>
      </c>
      <c r="C242" s="95">
        <f>IF('Dây theo phòng'!$D$6="",0,IF(OR(Consolidated!N242&amp;""='Dây theo phòng'!$D$6,Consolidated!S242&amp;""='Dây theo phòng'!$D$6),1,0))</f>
        <v>0</v>
      </c>
      <c r="D242" s="95">
        <f>IF(Consolidated!E242=1,1,0)</f>
        <v>1</v>
      </c>
      <c r="E242" s="95">
        <f t="shared" si="3"/>
        <v>10</v>
      </c>
    </row>
    <row r="243" spans="1:5">
      <c r="A243" s="95" t="str">
        <f>Consolidated!C243&amp;""</f>
        <v>201W6010.1</v>
      </c>
      <c r="B243" s="95" t="str">
        <f>Consolidated!A243&amp;""</f>
        <v>HDC</v>
      </c>
      <c r="C243" s="95">
        <f>IF('Dây theo phòng'!$D$6="",0,IF(OR(Consolidated!N243&amp;""='Dây theo phòng'!$D$6,Consolidated!S243&amp;""='Dây theo phòng'!$D$6),1,0))</f>
        <v>0</v>
      </c>
      <c r="D243" s="95">
        <f>IF(Consolidated!E243=1,1,0)</f>
        <v>1</v>
      </c>
      <c r="E243" s="95">
        <f t="shared" si="3"/>
        <v>10</v>
      </c>
    </row>
    <row r="244" spans="1:5">
      <c r="A244" s="95" t="str">
        <f>Consolidated!C244&amp;""</f>
        <v>201W6011</v>
      </c>
      <c r="B244" s="95" t="str">
        <f>Consolidated!A244&amp;""</f>
        <v>HDC</v>
      </c>
      <c r="C244" s="95">
        <f>IF('Dây theo phòng'!$D$6="",0,IF(OR(Consolidated!N244&amp;""='Dây theo phòng'!$D$6,Consolidated!S244&amp;""='Dây theo phòng'!$D$6),1,0))</f>
        <v>0</v>
      </c>
      <c r="D244" s="95">
        <f>IF(Consolidated!E244=1,1,0)</f>
        <v>1</v>
      </c>
      <c r="E244" s="95">
        <f t="shared" si="3"/>
        <v>10</v>
      </c>
    </row>
    <row r="245" spans="1:5">
      <c r="A245" s="95" t="str">
        <f>Consolidated!C245&amp;""</f>
        <v>201W6012</v>
      </c>
      <c r="B245" s="95" t="str">
        <f>Consolidated!A245&amp;""</f>
        <v>HDC</v>
      </c>
      <c r="C245" s="95">
        <f>IF('Dây theo phòng'!$D$6="",0,IF(OR(Consolidated!N245&amp;""='Dây theo phòng'!$D$6,Consolidated!S245&amp;""='Dây theo phòng'!$D$6),1,0))</f>
        <v>0</v>
      </c>
      <c r="D245" s="95">
        <f>IF(Consolidated!E245=1,1,0)</f>
        <v>1</v>
      </c>
      <c r="E245" s="95">
        <f t="shared" si="3"/>
        <v>10</v>
      </c>
    </row>
    <row r="246" spans="1:5">
      <c r="A246" s="95" t="str">
        <f>Consolidated!C246&amp;""</f>
        <v>201W6013</v>
      </c>
      <c r="B246" s="95" t="str">
        <f>Consolidated!A246&amp;""</f>
        <v>HDC</v>
      </c>
      <c r="C246" s="95">
        <f>IF('Dây theo phòng'!$D$6="",0,IF(OR(Consolidated!N246&amp;""='Dây theo phòng'!$D$6,Consolidated!S246&amp;""='Dây theo phòng'!$D$6),1,0))</f>
        <v>0</v>
      </c>
      <c r="D246" s="95">
        <f>IF(Consolidated!E246=1,1,0)</f>
        <v>1</v>
      </c>
      <c r="E246" s="95">
        <f t="shared" si="3"/>
        <v>10</v>
      </c>
    </row>
    <row r="247" spans="1:5">
      <c r="A247" s="95" t="str">
        <f>Consolidated!C247&amp;""</f>
        <v>201W6013.1</v>
      </c>
      <c r="B247" s="95" t="str">
        <f>Consolidated!A247&amp;""</f>
        <v>HDC</v>
      </c>
      <c r="C247" s="95">
        <f>IF('Dây theo phòng'!$D$6="",0,IF(OR(Consolidated!N247&amp;""='Dây theo phòng'!$D$6,Consolidated!S247&amp;""='Dây theo phòng'!$D$6),1,0))</f>
        <v>0</v>
      </c>
      <c r="D247" s="95">
        <f>IF(Consolidated!E247=1,1,0)</f>
        <v>1</v>
      </c>
      <c r="E247" s="95">
        <f t="shared" si="3"/>
        <v>10</v>
      </c>
    </row>
    <row r="248" spans="1:5">
      <c r="A248" s="95" t="str">
        <f>Consolidated!C248&amp;""</f>
        <v>201W6014</v>
      </c>
      <c r="B248" s="95" t="str">
        <f>Consolidated!A248&amp;""</f>
        <v>HDC</v>
      </c>
      <c r="C248" s="95">
        <f>IF('Dây theo phòng'!$D$6="",0,IF(OR(Consolidated!N248&amp;""='Dây theo phòng'!$D$6,Consolidated!S248&amp;""='Dây theo phòng'!$D$6),1,0))</f>
        <v>0</v>
      </c>
      <c r="D248" s="95">
        <f>IF(Consolidated!E248=1,1,0)</f>
        <v>1</v>
      </c>
      <c r="E248" s="95">
        <f t="shared" si="3"/>
        <v>10</v>
      </c>
    </row>
    <row r="249" spans="1:5">
      <c r="A249" s="95" t="str">
        <f>Consolidated!C249&amp;""</f>
        <v>201W6015</v>
      </c>
      <c r="B249" s="95" t="str">
        <f>Consolidated!A249&amp;""</f>
        <v>HDC</v>
      </c>
      <c r="C249" s="95">
        <f>IF('Dây theo phòng'!$D$6="",0,IF(OR(Consolidated!N249&amp;""='Dây theo phòng'!$D$6,Consolidated!S249&amp;""='Dây theo phòng'!$D$6),1,0))</f>
        <v>0</v>
      </c>
      <c r="D249" s="95">
        <f>IF(Consolidated!E249=1,1,0)</f>
        <v>1</v>
      </c>
      <c r="E249" s="95">
        <f t="shared" si="3"/>
        <v>10</v>
      </c>
    </row>
    <row r="250" spans="1:5">
      <c r="A250" s="95" t="str">
        <f>Consolidated!C250&amp;""</f>
        <v>201W6016</v>
      </c>
      <c r="B250" s="95" t="str">
        <f>Consolidated!A250&amp;""</f>
        <v>HDC</v>
      </c>
      <c r="C250" s="95">
        <f>IF('Dây theo phòng'!$D$6="",0,IF(OR(Consolidated!N250&amp;""='Dây theo phòng'!$D$6,Consolidated!S250&amp;""='Dây theo phòng'!$D$6),1,0))</f>
        <v>0</v>
      </c>
      <c r="D250" s="95">
        <f>IF(Consolidated!E250=1,1,0)</f>
        <v>1</v>
      </c>
      <c r="E250" s="95">
        <f t="shared" si="3"/>
        <v>10</v>
      </c>
    </row>
    <row r="251" spans="1:5">
      <c r="A251" s="95" t="str">
        <f>Consolidated!C251&amp;""</f>
        <v>201W6017</v>
      </c>
      <c r="B251" s="95" t="str">
        <f>Consolidated!A251&amp;""</f>
        <v>HDC</v>
      </c>
      <c r="C251" s="95">
        <f>IF('Dây theo phòng'!$D$6="",0,IF(OR(Consolidated!N251&amp;""='Dây theo phòng'!$D$6,Consolidated!S251&amp;""='Dây theo phòng'!$D$6),1,0))</f>
        <v>0</v>
      </c>
      <c r="D251" s="95">
        <f>IF(Consolidated!E251=1,1,0)</f>
        <v>1</v>
      </c>
      <c r="E251" s="95">
        <f t="shared" si="3"/>
        <v>10</v>
      </c>
    </row>
    <row r="252" spans="1:5">
      <c r="A252" s="95" t="str">
        <f>Consolidated!C252&amp;""</f>
        <v>201W6018</v>
      </c>
      <c r="B252" s="95" t="str">
        <f>Consolidated!A252&amp;""</f>
        <v>HDC</v>
      </c>
      <c r="C252" s="95">
        <f>IF('Dây theo phòng'!$D$6="",0,IF(OR(Consolidated!N252&amp;""='Dây theo phòng'!$D$6,Consolidated!S252&amp;""='Dây theo phòng'!$D$6),1,0))</f>
        <v>0</v>
      </c>
      <c r="D252" s="95">
        <f>IF(Consolidated!E252=1,1,0)</f>
        <v>1</v>
      </c>
      <c r="E252" s="95">
        <f t="shared" si="3"/>
        <v>10</v>
      </c>
    </row>
    <row r="253" spans="1:5">
      <c r="A253" s="95" t="str">
        <f>Consolidated!C253&amp;""</f>
        <v>201W6019</v>
      </c>
      <c r="B253" s="95" t="str">
        <f>Consolidated!A253&amp;""</f>
        <v>HDC</v>
      </c>
      <c r="C253" s="95">
        <f>IF('Dây theo phòng'!$D$6="",0,IF(OR(Consolidated!N253&amp;""='Dây theo phòng'!$D$6,Consolidated!S253&amp;""='Dây theo phòng'!$D$6),1,0))</f>
        <v>0</v>
      </c>
      <c r="D253" s="95">
        <f>IF(Consolidated!E253=1,1,0)</f>
        <v>1</v>
      </c>
      <c r="E253" s="95">
        <f t="shared" si="3"/>
        <v>10</v>
      </c>
    </row>
    <row r="254" spans="1:5">
      <c r="A254" s="95" t="str">
        <f>Consolidated!C254&amp;""</f>
        <v>201W6020</v>
      </c>
      <c r="B254" s="95" t="str">
        <f>Consolidated!A254&amp;""</f>
        <v>HDC</v>
      </c>
      <c r="C254" s="95">
        <f>IF('Dây theo phòng'!$D$6="",0,IF(OR(Consolidated!N254&amp;""='Dây theo phòng'!$D$6,Consolidated!S254&amp;""='Dây theo phòng'!$D$6),1,0))</f>
        <v>0</v>
      </c>
      <c r="D254" s="95">
        <f>IF(Consolidated!E254=1,1,0)</f>
        <v>1</v>
      </c>
      <c r="E254" s="95">
        <f t="shared" si="3"/>
        <v>10</v>
      </c>
    </row>
    <row r="255" spans="1:5">
      <c r="A255" s="95" t="str">
        <f>Consolidated!C255&amp;""</f>
        <v>201W6021</v>
      </c>
      <c r="B255" s="95" t="str">
        <f>Consolidated!A255&amp;""</f>
        <v>HDC</v>
      </c>
      <c r="C255" s="95">
        <f>IF('Dây theo phòng'!$D$6="",0,IF(OR(Consolidated!N255&amp;""='Dây theo phòng'!$D$6,Consolidated!S255&amp;""='Dây theo phòng'!$D$6),1,0))</f>
        <v>0</v>
      </c>
      <c r="D255" s="95">
        <f>IF(Consolidated!E255=1,1,0)</f>
        <v>1</v>
      </c>
      <c r="E255" s="95">
        <f t="shared" si="3"/>
        <v>10</v>
      </c>
    </row>
    <row r="256" spans="1:5">
      <c r="A256" s="95" t="str">
        <f>Consolidated!C256&amp;""</f>
        <v>201W6022</v>
      </c>
      <c r="B256" s="95" t="str">
        <f>Consolidated!A256&amp;""</f>
        <v>HDC</v>
      </c>
      <c r="C256" s="95">
        <f>IF('Dây theo phòng'!$D$6="",0,IF(OR(Consolidated!N256&amp;""='Dây theo phòng'!$D$6,Consolidated!S256&amp;""='Dây theo phòng'!$D$6),1,0))</f>
        <v>0</v>
      </c>
      <c r="D256" s="95">
        <f>IF(Consolidated!E256=1,1,0)</f>
        <v>1</v>
      </c>
      <c r="E256" s="95">
        <f t="shared" si="3"/>
        <v>10</v>
      </c>
    </row>
    <row r="257" spans="1:5">
      <c r="A257" s="95" t="str">
        <f>Consolidated!C257&amp;""</f>
        <v>201W6023</v>
      </c>
      <c r="B257" s="95" t="str">
        <f>Consolidated!A257&amp;""</f>
        <v>HDC</v>
      </c>
      <c r="C257" s="95">
        <f>IF('Dây theo phòng'!$D$6="",0,IF(OR(Consolidated!N257&amp;""='Dây theo phòng'!$D$6,Consolidated!S257&amp;""='Dây theo phòng'!$D$6),1,0))</f>
        <v>0</v>
      </c>
      <c r="D257" s="95">
        <f>IF(Consolidated!E257=1,1,0)</f>
        <v>1</v>
      </c>
      <c r="E257" s="95">
        <f t="shared" si="3"/>
        <v>10</v>
      </c>
    </row>
    <row r="258" spans="1:5">
      <c r="A258" s="95" t="str">
        <f>Consolidated!C258&amp;""</f>
        <v>201W6024</v>
      </c>
      <c r="B258" s="95" t="str">
        <f>Consolidated!A258&amp;""</f>
        <v>HDC</v>
      </c>
      <c r="C258" s="95">
        <f>IF('Dây theo phòng'!$D$6="",0,IF(OR(Consolidated!N258&amp;""='Dây theo phòng'!$D$6,Consolidated!S258&amp;""='Dây theo phòng'!$D$6),1,0))</f>
        <v>1</v>
      </c>
      <c r="D258" s="95">
        <f>IF(Consolidated!E258=1,1,0)</f>
        <v>1</v>
      </c>
      <c r="E258" s="95">
        <f t="shared" si="3"/>
        <v>10</v>
      </c>
    </row>
    <row r="259" spans="1:5">
      <c r="A259" s="95" t="str">
        <f>Consolidated!C259&amp;""</f>
        <v>201W7000</v>
      </c>
      <c r="B259" s="95" t="str">
        <f>Consolidated!A259&amp;""</f>
        <v>HDC</v>
      </c>
      <c r="C259" s="95">
        <f>IF('Dây theo phòng'!$D$6="",0,IF(OR(Consolidated!N259&amp;""='Dây theo phòng'!$D$6,Consolidated!S259&amp;""='Dây theo phòng'!$D$6),1,0))</f>
        <v>1</v>
      </c>
      <c r="D259" s="95">
        <f>IF(Consolidated!E259=1,1,0)</f>
        <v>1</v>
      </c>
      <c r="E259" s="95">
        <f t="shared" ref="E259:E322" si="4">E258+C259*(1-D259)</f>
        <v>10</v>
      </c>
    </row>
    <row r="260" spans="1:5">
      <c r="A260" s="95" t="str">
        <f>Consolidated!C260&amp;""</f>
        <v>201W7001</v>
      </c>
      <c r="B260" s="95" t="str">
        <f>Consolidated!A260&amp;""</f>
        <v>HDC</v>
      </c>
      <c r="C260" s="95">
        <f>IF('Dây theo phòng'!$D$6="",0,IF(OR(Consolidated!N260&amp;""='Dây theo phòng'!$D$6,Consolidated!S260&amp;""='Dây theo phòng'!$D$6),1,0))</f>
        <v>0</v>
      </c>
      <c r="D260" s="95">
        <f>IF(Consolidated!E260=1,1,0)</f>
        <v>1</v>
      </c>
      <c r="E260" s="95">
        <f t="shared" si="4"/>
        <v>10</v>
      </c>
    </row>
    <row r="261" spans="1:5">
      <c r="A261" s="95" t="str">
        <f>Consolidated!C261&amp;""</f>
        <v>201W7002</v>
      </c>
      <c r="B261" s="95" t="str">
        <f>Consolidated!A261&amp;""</f>
        <v>HDC</v>
      </c>
      <c r="C261" s="95">
        <f>IF('Dây theo phòng'!$D$6="",0,IF(OR(Consolidated!N261&amp;""='Dây theo phòng'!$D$6,Consolidated!S261&amp;""='Dây theo phòng'!$D$6),1,0))</f>
        <v>0</v>
      </c>
      <c r="D261" s="95">
        <f>IF(Consolidated!E261=1,1,0)</f>
        <v>1</v>
      </c>
      <c r="E261" s="95">
        <f t="shared" si="4"/>
        <v>10</v>
      </c>
    </row>
    <row r="262" spans="1:5">
      <c r="A262" s="95" t="str">
        <f>Consolidated!C262&amp;""</f>
        <v>201W7003</v>
      </c>
      <c r="B262" s="95" t="str">
        <f>Consolidated!A262&amp;""</f>
        <v>HDC</v>
      </c>
      <c r="C262" s="95">
        <f>IF('Dây theo phòng'!$D$6="",0,IF(OR(Consolidated!N262&amp;""='Dây theo phòng'!$D$6,Consolidated!S262&amp;""='Dây theo phòng'!$D$6),1,0))</f>
        <v>1</v>
      </c>
      <c r="D262" s="95">
        <f>IF(Consolidated!E262=1,1,0)</f>
        <v>1</v>
      </c>
      <c r="E262" s="95">
        <f t="shared" si="4"/>
        <v>10</v>
      </c>
    </row>
    <row r="263" spans="1:5">
      <c r="A263" s="95" t="str">
        <f>Consolidated!C263&amp;""</f>
        <v>201W7004</v>
      </c>
      <c r="B263" s="95" t="str">
        <f>Consolidated!A263&amp;""</f>
        <v>HDC</v>
      </c>
      <c r="C263" s="95">
        <f>IF('Dây theo phòng'!$D$6="",0,IF(OR(Consolidated!N263&amp;""='Dây theo phòng'!$D$6,Consolidated!S263&amp;""='Dây theo phòng'!$D$6),1,0))</f>
        <v>0</v>
      </c>
      <c r="D263" s="95">
        <f>IF(Consolidated!E263=1,1,0)</f>
        <v>1</v>
      </c>
      <c r="E263" s="95">
        <f t="shared" si="4"/>
        <v>10</v>
      </c>
    </row>
    <row r="264" spans="1:5">
      <c r="A264" s="95" t="str">
        <f>Consolidated!C264&amp;""</f>
        <v>205W0002</v>
      </c>
      <c r="B264" s="95" t="str">
        <f>Consolidated!A264&amp;""</f>
        <v>HDC</v>
      </c>
      <c r="C264" s="95">
        <f>IF('Dây theo phòng'!$D$6="",0,IF(OR(Consolidated!N264&amp;""='Dây theo phòng'!$D$6,Consolidated!S264&amp;""='Dây theo phòng'!$D$6),1,0))</f>
        <v>1</v>
      </c>
      <c r="D264" s="95">
        <f>IF(Consolidated!E264=1,1,0)</f>
        <v>1</v>
      </c>
      <c r="E264" s="95">
        <f t="shared" si="4"/>
        <v>10</v>
      </c>
    </row>
    <row r="265" spans="1:5">
      <c r="A265" s="95" t="str">
        <f>Consolidated!C265&amp;""</f>
        <v>221W0017</v>
      </c>
      <c r="B265" s="95" t="str">
        <f>Consolidated!A265&amp;""</f>
        <v>HDC</v>
      </c>
      <c r="C265" s="95">
        <f>IF('Dây theo phòng'!$D$6="",0,IF(OR(Consolidated!N265&amp;""='Dây theo phòng'!$D$6,Consolidated!S265&amp;""='Dây theo phòng'!$D$6),1,0))</f>
        <v>0</v>
      </c>
      <c r="D265" s="95">
        <f>IF(Consolidated!E265=1,1,0)</f>
        <v>1</v>
      </c>
      <c r="E265" s="95">
        <f t="shared" si="4"/>
        <v>10</v>
      </c>
    </row>
    <row r="266" spans="1:5">
      <c r="A266" s="95" t="str">
        <f>Consolidated!C266&amp;""</f>
        <v>221W0018</v>
      </c>
      <c r="B266" s="95" t="str">
        <f>Consolidated!A266&amp;""</f>
        <v>HDC</v>
      </c>
      <c r="C266" s="95">
        <f>IF('Dây theo phòng'!$D$6="",0,IF(OR(Consolidated!N266&amp;""='Dây theo phòng'!$D$6,Consolidated!S266&amp;""='Dây theo phòng'!$D$6),1,0))</f>
        <v>0</v>
      </c>
      <c r="D266" s="95">
        <f>IF(Consolidated!E266=1,1,0)</f>
        <v>1</v>
      </c>
      <c r="E266" s="95">
        <f t="shared" si="4"/>
        <v>10</v>
      </c>
    </row>
    <row r="267" spans="1:5">
      <c r="A267" s="95" t="str">
        <f>Consolidated!C267&amp;""</f>
        <v>221W0031</v>
      </c>
      <c r="B267" s="95" t="str">
        <f>Consolidated!A267&amp;""</f>
        <v>HDC</v>
      </c>
      <c r="C267" s="95">
        <f>IF('Dây theo phòng'!$D$6="",0,IF(OR(Consolidated!N267&amp;""='Dây theo phòng'!$D$6,Consolidated!S267&amp;""='Dây theo phòng'!$D$6),1,0))</f>
        <v>0</v>
      </c>
      <c r="D267" s="95">
        <f>IF(Consolidated!E267=1,1,0)</f>
        <v>1</v>
      </c>
      <c r="E267" s="95">
        <f t="shared" si="4"/>
        <v>10</v>
      </c>
    </row>
    <row r="268" spans="1:5">
      <c r="A268" s="95" t="str">
        <f>Consolidated!C268&amp;""</f>
        <v>221W0032</v>
      </c>
      <c r="B268" s="95" t="str">
        <f>Consolidated!A268&amp;""</f>
        <v>HDC</v>
      </c>
      <c r="C268" s="95">
        <f>IF('Dây theo phòng'!$D$6="",0,IF(OR(Consolidated!N268&amp;""='Dây theo phòng'!$D$6,Consolidated!S268&amp;""='Dây theo phòng'!$D$6),1,0))</f>
        <v>0</v>
      </c>
      <c r="D268" s="95">
        <f>IF(Consolidated!E268=1,1,0)</f>
        <v>0</v>
      </c>
      <c r="E268" s="95">
        <f t="shared" si="4"/>
        <v>10</v>
      </c>
    </row>
    <row r="269" spans="1:5">
      <c r="A269" s="95" t="str">
        <f>Consolidated!C269&amp;""</f>
        <v>221W0033</v>
      </c>
      <c r="B269" s="95" t="str">
        <f>Consolidated!A269&amp;""</f>
        <v>HDC</v>
      </c>
      <c r="C269" s="95">
        <f>IF('Dây theo phòng'!$D$6="",0,IF(OR(Consolidated!N269&amp;""='Dây theo phòng'!$D$6,Consolidated!S269&amp;""='Dây theo phòng'!$D$6),1,0))</f>
        <v>0</v>
      </c>
      <c r="D269" s="95">
        <f>IF(Consolidated!E269=1,1,0)</f>
        <v>0</v>
      </c>
      <c r="E269" s="95">
        <f t="shared" si="4"/>
        <v>10</v>
      </c>
    </row>
    <row r="270" spans="1:5">
      <c r="A270" s="95" t="str">
        <f>Consolidated!C270&amp;""</f>
        <v>221W0034</v>
      </c>
      <c r="B270" s="95" t="str">
        <f>Consolidated!A270&amp;""</f>
        <v>HDC</v>
      </c>
      <c r="C270" s="95">
        <f>IF('Dây theo phòng'!$D$6="",0,IF(OR(Consolidated!N270&amp;""='Dây theo phòng'!$D$6,Consolidated!S270&amp;""='Dây theo phòng'!$D$6),1,0))</f>
        <v>0</v>
      </c>
      <c r="D270" s="95">
        <f>IF(Consolidated!E270=1,1,0)</f>
        <v>1</v>
      </c>
      <c r="E270" s="95">
        <f t="shared" si="4"/>
        <v>10</v>
      </c>
    </row>
    <row r="271" spans="1:5">
      <c r="A271" s="95" t="str">
        <f>Consolidated!C271&amp;""</f>
        <v>222W0101</v>
      </c>
      <c r="B271" s="95" t="str">
        <f>Consolidated!A271&amp;""</f>
        <v>HDC</v>
      </c>
      <c r="C271" s="95">
        <f>IF('Dây theo phòng'!$D$6="",0,IF(OR(Consolidated!N271&amp;""='Dây theo phòng'!$D$6,Consolidated!S271&amp;""='Dây theo phòng'!$D$6),1,0))</f>
        <v>1</v>
      </c>
      <c r="D271" s="95">
        <f>IF(Consolidated!E271=1,1,0)</f>
        <v>0</v>
      </c>
      <c r="E271" s="95">
        <f t="shared" si="4"/>
        <v>11</v>
      </c>
    </row>
    <row r="272" spans="1:5">
      <c r="A272" s="95" t="str">
        <f>Consolidated!C272&amp;""</f>
        <v>222W0102</v>
      </c>
      <c r="B272" s="95" t="str">
        <f>Consolidated!A272&amp;""</f>
        <v>HDC</v>
      </c>
      <c r="C272" s="95">
        <f>IF('Dây theo phòng'!$D$6="",0,IF(OR(Consolidated!N272&amp;""='Dây theo phòng'!$D$6,Consolidated!S272&amp;""='Dây theo phòng'!$D$6),1,0))</f>
        <v>0</v>
      </c>
      <c r="D272" s="95">
        <f>IF(Consolidated!E272=1,1,0)</f>
        <v>0</v>
      </c>
      <c r="E272" s="95">
        <f t="shared" si="4"/>
        <v>11</v>
      </c>
    </row>
    <row r="273" spans="1:5">
      <c r="A273" s="95" t="str">
        <f>Consolidated!C273&amp;""</f>
        <v>222W0103</v>
      </c>
      <c r="B273" s="95" t="str">
        <f>Consolidated!A273&amp;""</f>
        <v>HDC</v>
      </c>
      <c r="C273" s="95">
        <f>IF('Dây theo phòng'!$D$6="",0,IF(OR(Consolidated!N273&amp;""='Dây theo phòng'!$D$6,Consolidated!S273&amp;""='Dây theo phòng'!$D$6),1,0))</f>
        <v>0</v>
      </c>
      <c r="D273" s="95">
        <f>IF(Consolidated!E273=1,1,0)</f>
        <v>0</v>
      </c>
      <c r="E273" s="95">
        <f t="shared" si="4"/>
        <v>11</v>
      </c>
    </row>
    <row r="274" spans="1:5">
      <c r="A274" s="95" t="str">
        <f>Consolidated!C274&amp;""</f>
        <v>222W0104</v>
      </c>
      <c r="B274" s="95" t="str">
        <f>Consolidated!A274&amp;""</f>
        <v>HDC</v>
      </c>
      <c r="C274" s="95">
        <f>IF('Dây theo phòng'!$D$6="",0,IF(OR(Consolidated!N274&amp;""='Dây theo phòng'!$D$6,Consolidated!S274&amp;""='Dây theo phòng'!$D$6),1,0))</f>
        <v>0</v>
      </c>
      <c r="D274" s="95">
        <f>IF(Consolidated!E274=1,1,0)</f>
        <v>0</v>
      </c>
      <c r="E274" s="95">
        <f t="shared" si="4"/>
        <v>11</v>
      </c>
    </row>
    <row r="275" spans="1:5">
      <c r="A275" s="95" t="str">
        <f>Consolidated!C275&amp;""</f>
        <v>222W0105</v>
      </c>
      <c r="B275" s="95" t="str">
        <f>Consolidated!A275&amp;""</f>
        <v>HDC</v>
      </c>
      <c r="C275" s="95">
        <f>IF('Dây theo phòng'!$D$6="",0,IF(OR(Consolidated!N275&amp;""='Dây theo phòng'!$D$6,Consolidated!S275&amp;""='Dây theo phòng'!$D$6),1,0))</f>
        <v>1</v>
      </c>
      <c r="D275" s="95">
        <f>IF(Consolidated!E275=1,1,0)</f>
        <v>1</v>
      </c>
      <c r="E275" s="95">
        <f t="shared" si="4"/>
        <v>11</v>
      </c>
    </row>
    <row r="276" spans="1:5">
      <c r="A276" s="95" t="str">
        <f>Consolidated!C276&amp;""</f>
        <v>222W0108</v>
      </c>
      <c r="B276" s="95" t="str">
        <f>Consolidated!A276&amp;""</f>
        <v>HDC</v>
      </c>
      <c r="C276" s="95">
        <f>IF('Dây theo phòng'!$D$6="",0,IF(OR(Consolidated!N276&amp;""='Dây theo phòng'!$D$6,Consolidated!S276&amp;""='Dây theo phòng'!$D$6),1,0))</f>
        <v>1</v>
      </c>
      <c r="D276" s="95">
        <f>IF(Consolidated!E276=1,1,0)</f>
        <v>0</v>
      </c>
      <c r="E276" s="95">
        <f t="shared" si="4"/>
        <v>12</v>
      </c>
    </row>
    <row r="277" spans="1:5">
      <c r="A277" s="95" t="str">
        <f>Consolidated!C277&amp;""</f>
        <v>222W0109</v>
      </c>
      <c r="B277" s="95" t="str">
        <f>Consolidated!A277&amp;""</f>
        <v>HDC</v>
      </c>
      <c r="C277" s="95">
        <f>IF('Dây theo phòng'!$D$6="",0,IF(OR(Consolidated!N277&amp;""='Dây theo phòng'!$D$6,Consolidated!S277&amp;""='Dây theo phòng'!$D$6),1,0))</f>
        <v>1</v>
      </c>
      <c r="D277" s="95">
        <f>IF(Consolidated!E277=1,1,0)</f>
        <v>1</v>
      </c>
      <c r="E277" s="95">
        <f t="shared" si="4"/>
        <v>12</v>
      </c>
    </row>
    <row r="278" spans="1:5">
      <c r="A278" s="95" t="str">
        <f>Consolidated!C278&amp;""</f>
        <v>222W0110</v>
      </c>
      <c r="B278" s="95" t="str">
        <f>Consolidated!A278&amp;""</f>
        <v>HDC</v>
      </c>
      <c r="C278" s="95">
        <f>IF('Dây theo phòng'!$D$6="",0,IF(OR(Consolidated!N278&amp;""='Dây theo phòng'!$D$6,Consolidated!S278&amp;""='Dây theo phòng'!$D$6),1,0))</f>
        <v>1</v>
      </c>
      <c r="D278" s="95">
        <f>IF(Consolidated!E278=1,1,0)</f>
        <v>0</v>
      </c>
      <c r="E278" s="95">
        <f t="shared" si="4"/>
        <v>13</v>
      </c>
    </row>
    <row r="279" spans="1:5">
      <c r="A279" s="95" t="str">
        <f>Consolidated!C279&amp;""</f>
        <v>222W0111</v>
      </c>
      <c r="B279" s="95" t="str">
        <f>Consolidated!A279&amp;""</f>
        <v>HDC</v>
      </c>
      <c r="C279" s="95">
        <f>IF('Dây theo phòng'!$D$6="",0,IF(OR(Consolidated!N279&amp;""='Dây theo phòng'!$D$6,Consolidated!S279&amp;""='Dây theo phòng'!$D$6),1,0))</f>
        <v>0</v>
      </c>
      <c r="D279" s="95">
        <f>IF(Consolidated!E279=1,1,0)</f>
        <v>0</v>
      </c>
      <c r="E279" s="95">
        <f t="shared" si="4"/>
        <v>13</v>
      </c>
    </row>
    <row r="280" spans="1:5">
      <c r="A280" s="95" t="str">
        <f>Consolidated!C280&amp;""</f>
        <v>222W0112</v>
      </c>
      <c r="B280" s="95" t="str">
        <f>Consolidated!A280&amp;""</f>
        <v>HDC</v>
      </c>
      <c r="C280" s="95">
        <f>IF('Dây theo phòng'!$D$6="",0,IF(OR(Consolidated!N280&amp;""='Dây theo phòng'!$D$6,Consolidated!S280&amp;""='Dây theo phòng'!$D$6),1,0))</f>
        <v>0</v>
      </c>
      <c r="D280" s="95">
        <f>IF(Consolidated!E280=1,1,0)</f>
        <v>0</v>
      </c>
      <c r="E280" s="95">
        <f t="shared" si="4"/>
        <v>13</v>
      </c>
    </row>
    <row r="281" spans="1:5">
      <c r="A281" s="95" t="str">
        <f>Consolidated!C281&amp;""</f>
        <v>222W0113</v>
      </c>
      <c r="B281" s="95" t="str">
        <f>Consolidated!A281&amp;""</f>
        <v>HDC</v>
      </c>
      <c r="C281" s="95">
        <f>IF('Dây theo phòng'!$D$6="",0,IF(OR(Consolidated!N281&amp;""='Dây theo phòng'!$D$6,Consolidated!S281&amp;""='Dây theo phòng'!$D$6),1,0))</f>
        <v>0</v>
      </c>
      <c r="D281" s="95">
        <f>IF(Consolidated!E281=1,1,0)</f>
        <v>0</v>
      </c>
      <c r="E281" s="95">
        <f t="shared" si="4"/>
        <v>13</v>
      </c>
    </row>
    <row r="282" spans="1:5">
      <c r="A282" s="95" t="str">
        <f>Consolidated!C282&amp;""</f>
        <v>222W0114</v>
      </c>
      <c r="B282" s="95" t="str">
        <f>Consolidated!A282&amp;""</f>
        <v>HDC</v>
      </c>
      <c r="C282" s="95">
        <f>IF('Dây theo phòng'!$D$6="",0,IF(OR(Consolidated!N282&amp;""='Dây theo phòng'!$D$6,Consolidated!S282&amp;""='Dây theo phòng'!$D$6),1,0))</f>
        <v>0</v>
      </c>
      <c r="D282" s="95">
        <f>IF(Consolidated!E282=1,1,0)</f>
        <v>0</v>
      </c>
      <c r="E282" s="95">
        <f t="shared" si="4"/>
        <v>13</v>
      </c>
    </row>
    <row r="283" spans="1:5">
      <c r="A283" s="95" t="str">
        <f>Consolidated!C283&amp;""</f>
        <v>222W0115</v>
      </c>
      <c r="B283" s="95" t="str">
        <f>Consolidated!A283&amp;""</f>
        <v>HDC</v>
      </c>
      <c r="C283" s="95">
        <f>IF('Dây theo phòng'!$D$6="",0,IF(OR(Consolidated!N283&amp;""='Dây theo phòng'!$D$6,Consolidated!S283&amp;""='Dây theo phòng'!$D$6),1,0))</f>
        <v>0</v>
      </c>
      <c r="D283" s="95">
        <f>IF(Consolidated!E283=1,1,0)</f>
        <v>0</v>
      </c>
      <c r="E283" s="95">
        <f t="shared" si="4"/>
        <v>13</v>
      </c>
    </row>
    <row r="284" spans="1:5">
      <c r="A284" s="95" t="str">
        <f>Consolidated!C284&amp;""</f>
        <v>222W0116</v>
      </c>
      <c r="B284" s="95" t="str">
        <f>Consolidated!A284&amp;""</f>
        <v>HDC</v>
      </c>
      <c r="C284" s="95">
        <f>IF('Dây theo phòng'!$D$6="",0,IF(OR(Consolidated!N284&amp;""='Dây theo phòng'!$D$6,Consolidated!S284&amp;""='Dây theo phòng'!$D$6),1,0))</f>
        <v>0</v>
      </c>
      <c r="D284" s="95">
        <f>IF(Consolidated!E284=1,1,0)</f>
        <v>0</v>
      </c>
      <c r="E284" s="95">
        <f t="shared" si="4"/>
        <v>13</v>
      </c>
    </row>
    <row r="285" spans="1:5">
      <c r="A285" s="95" t="str">
        <f>Consolidated!C285&amp;""</f>
        <v>222W0117</v>
      </c>
      <c r="B285" s="95" t="str">
        <f>Consolidated!A285&amp;""</f>
        <v>HDC</v>
      </c>
      <c r="C285" s="95">
        <f>IF('Dây theo phòng'!$D$6="",0,IF(OR(Consolidated!N285&amp;""='Dây theo phòng'!$D$6,Consolidated!S285&amp;""='Dây theo phòng'!$D$6),1,0))</f>
        <v>1</v>
      </c>
      <c r="D285" s="95">
        <f>IF(Consolidated!E285=1,1,0)</f>
        <v>0</v>
      </c>
      <c r="E285" s="95">
        <f t="shared" si="4"/>
        <v>14</v>
      </c>
    </row>
    <row r="286" spans="1:5">
      <c r="A286" s="95" t="str">
        <f>Consolidated!C286&amp;""</f>
        <v>222W0118</v>
      </c>
      <c r="B286" s="95" t="str">
        <f>Consolidated!A286&amp;""</f>
        <v>HDC</v>
      </c>
      <c r="C286" s="95">
        <f>IF('Dây theo phòng'!$D$6="",0,IF(OR(Consolidated!N286&amp;""='Dây theo phòng'!$D$6,Consolidated!S286&amp;""='Dây theo phòng'!$D$6),1,0))</f>
        <v>1</v>
      </c>
      <c r="D286" s="95">
        <f>IF(Consolidated!E286=1,1,0)</f>
        <v>0</v>
      </c>
      <c r="E286" s="95">
        <f t="shared" si="4"/>
        <v>15</v>
      </c>
    </row>
    <row r="287" spans="1:5">
      <c r="A287" s="95" t="str">
        <f>Consolidated!C287&amp;""</f>
        <v>222W0119</v>
      </c>
      <c r="B287" s="95" t="str">
        <f>Consolidated!A287&amp;""</f>
        <v>HDC</v>
      </c>
      <c r="C287" s="95">
        <f>IF('Dây theo phòng'!$D$6="",0,IF(OR(Consolidated!N287&amp;""='Dây theo phòng'!$D$6,Consolidated!S287&amp;""='Dây theo phòng'!$D$6),1,0))</f>
        <v>0</v>
      </c>
      <c r="D287" s="95">
        <f>IF(Consolidated!E287=1,1,0)</f>
        <v>0</v>
      </c>
      <c r="E287" s="95">
        <f t="shared" si="4"/>
        <v>15</v>
      </c>
    </row>
    <row r="288" spans="1:5">
      <c r="A288" s="95" t="str">
        <f>Consolidated!C288&amp;""</f>
        <v>222W0120</v>
      </c>
      <c r="B288" s="95" t="str">
        <f>Consolidated!A288&amp;""</f>
        <v>HDC</v>
      </c>
      <c r="C288" s="95">
        <f>IF('Dây theo phòng'!$D$6="",0,IF(OR(Consolidated!N288&amp;""='Dây theo phòng'!$D$6,Consolidated!S288&amp;""='Dây theo phòng'!$D$6),1,0))</f>
        <v>0</v>
      </c>
      <c r="D288" s="95">
        <f>IF(Consolidated!E288=1,1,0)</f>
        <v>0</v>
      </c>
      <c r="E288" s="95">
        <f t="shared" si="4"/>
        <v>15</v>
      </c>
    </row>
    <row r="289" spans="1:5">
      <c r="A289" s="95" t="str">
        <f>Consolidated!C289&amp;""</f>
        <v>222W0121</v>
      </c>
      <c r="B289" s="95" t="str">
        <f>Consolidated!A289&amp;""</f>
        <v>HDC</v>
      </c>
      <c r="C289" s="95">
        <f>IF('Dây theo phòng'!$D$6="",0,IF(OR(Consolidated!N289&amp;""='Dây theo phòng'!$D$6,Consolidated!S289&amp;""='Dây theo phòng'!$D$6),1,0))</f>
        <v>1</v>
      </c>
      <c r="D289" s="95">
        <f>IF(Consolidated!E289=1,1,0)</f>
        <v>0</v>
      </c>
      <c r="E289" s="95">
        <f t="shared" si="4"/>
        <v>16</v>
      </c>
    </row>
    <row r="290" spans="1:5">
      <c r="A290" s="95" t="str">
        <f>Consolidated!C290&amp;""</f>
        <v>222W0122</v>
      </c>
      <c r="B290" s="95" t="str">
        <f>Consolidated!A290&amp;""</f>
        <v>HDC</v>
      </c>
      <c r="C290" s="95">
        <f>IF('Dây theo phòng'!$D$6="",0,IF(OR(Consolidated!N290&amp;""='Dây theo phòng'!$D$6,Consolidated!S290&amp;""='Dây theo phòng'!$D$6),1,0))</f>
        <v>0</v>
      </c>
      <c r="D290" s="95">
        <f>IF(Consolidated!E290=1,1,0)</f>
        <v>0</v>
      </c>
      <c r="E290" s="95">
        <f t="shared" si="4"/>
        <v>16</v>
      </c>
    </row>
    <row r="291" spans="1:5">
      <c r="A291" s="95" t="str">
        <f>Consolidated!C291&amp;""</f>
        <v>222W0123</v>
      </c>
      <c r="B291" s="95" t="str">
        <f>Consolidated!A291&amp;""</f>
        <v>HDC</v>
      </c>
      <c r="C291" s="95">
        <f>IF('Dây theo phòng'!$D$6="",0,IF(OR(Consolidated!N291&amp;""='Dây theo phòng'!$D$6,Consolidated!S291&amp;""='Dây theo phòng'!$D$6),1,0))</f>
        <v>0</v>
      </c>
      <c r="D291" s="95">
        <f>IF(Consolidated!E291=1,1,0)</f>
        <v>0</v>
      </c>
      <c r="E291" s="95">
        <f t="shared" si="4"/>
        <v>16</v>
      </c>
    </row>
    <row r="292" spans="1:5">
      <c r="A292" s="95" t="str">
        <f>Consolidated!C292&amp;""</f>
        <v>222W0124</v>
      </c>
      <c r="B292" s="95" t="str">
        <f>Consolidated!A292&amp;""</f>
        <v>HDC</v>
      </c>
      <c r="C292" s="95">
        <f>IF('Dây theo phòng'!$D$6="",0,IF(OR(Consolidated!N292&amp;""='Dây theo phòng'!$D$6,Consolidated!S292&amp;""='Dây theo phòng'!$D$6),1,0))</f>
        <v>0</v>
      </c>
      <c r="D292" s="95">
        <f>IF(Consolidated!E292=1,1,0)</f>
        <v>0</v>
      </c>
      <c r="E292" s="95">
        <f t="shared" si="4"/>
        <v>16</v>
      </c>
    </row>
    <row r="293" spans="1:5">
      <c r="A293" s="95" t="str">
        <f>Consolidated!C293&amp;""</f>
        <v>222W0125</v>
      </c>
      <c r="B293" s="95" t="str">
        <f>Consolidated!A293&amp;""</f>
        <v>HDC</v>
      </c>
      <c r="C293" s="95">
        <f>IF('Dây theo phòng'!$D$6="",0,IF(OR(Consolidated!N293&amp;""='Dây theo phòng'!$D$6,Consolidated!S293&amp;""='Dây theo phòng'!$D$6),1,0))</f>
        <v>1</v>
      </c>
      <c r="D293" s="95">
        <f>IF(Consolidated!E293=1,1,0)</f>
        <v>0</v>
      </c>
      <c r="E293" s="95">
        <f t="shared" si="4"/>
        <v>17</v>
      </c>
    </row>
    <row r="294" spans="1:5">
      <c r="A294" s="95" t="str">
        <f>Consolidated!C294&amp;""</f>
        <v>222W0126</v>
      </c>
      <c r="B294" s="95" t="str">
        <f>Consolidated!A294&amp;""</f>
        <v>HDC</v>
      </c>
      <c r="C294" s="95">
        <f>IF('Dây theo phòng'!$D$6="",0,IF(OR(Consolidated!N294&amp;""='Dây theo phòng'!$D$6,Consolidated!S294&amp;""='Dây theo phòng'!$D$6),1,0))</f>
        <v>0</v>
      </c>
      <c r="D294" s="95">
        <f>IF(Consolidated!E294=1,1,0)</f>
        <v>0</v>
      </c>
      <c r="E294" s="95">
        <f t="shared" si="4"/>
        <v>17</v>
      </c>
    </row>
    <row r="295" spans="1:5">
      <c r="A295" s="95" t="str">
        <f>Consolidated!C295&amp;""</f>
        <v>222W0127</v>
      </c>
      <c r="B295" s="95" t="str">
        <f>Consolidated!A295&amp;""</f>
        <v>HDC</v>
      </c>
      <c r="C295" s="95">
        <f>IF('Dây theo phòng'!$D$6="",0,IF(OR(Consolidated!N295&amp;""='Dây theo phòng'!$D$6,Consolidated!S295&amp;""='Dây theo phòng'!$D$6),1,0))</f>
        <v>0</v>
      </c>
      <c r="D295" s="95">
        <f>IF(Consolidated!E295=1,1,0)</f>
        <v>0</v>
      </c>
      <c r="E295" s="95">
        <f t="shared" si="4"/>
        <v>17</v>
      </c>
    </row>
    <row r="296" spans="1:5">
      <c r="A296" s="95" t="str">
        <f>Consolidated!C296&amp;""</f>
        <v>222W0128</v>
      </c>
      <c r="B296" s="95" t="str">
        <f>Consolidated!A296&amp;""</f>
        <v>HDC</v>
      </c>
      <c r="C296" s="95">
        <f>IF('Dây theo phòng'!$D$6="",0,IF(OR(Consolidated!N296&amp;""='Dây theo phòng'!$D$6,Consolidated!S296&amp;""='Dây theo phòng'!$D$6),1,0))</f>
        <v>0</v>
      </c>
      <c r="D296" s="95">
        <f>IF(Consolidated!E296=1,1,0)</f>
        <v>0</v>
      </c>
      <c r="E296" s="95">
        <f t="shared" si="4"/>
        <v>17</v>
      </c>
    </row>
    <row r="297" spans="1:5">
      <c r="A297" s="95" t="str">
        <f>Consolidated!C297&amp;""</f>
        <v>222W0129</v>
      </c>
      <c r="B297" s="95" t="str">
        <f>Consolidated!A297&amp;""</f>
        <v>HDC</v>
      </c>
      <c r="C297" s="95">
        <f>IF('Dây theo phòng'!$D$6="",0,IF(OR(Consolidated!N297&amp;""='Dây theo phòng'!$D$6,Consolidated!S297&amp;""='Dây theo phòng'!$D$6),1,0))</f>
        <v>0</v>
      </c>
      <c r="D297" s="95">
        <f>IF(Consolidated!E297=1,1,0)</f>
        <v>0</v>
      </c>
      <c r="E297" s="95">
        <f t="shared" si="4"/>
        <v>17</v>
      </c>
    </row>
    <row r="298" spans="1:5">
      <c r="A298" s="95" t="str">
        <f>Consolidated!C298&amp;""</f>
        <v>223W0001</v>
      </c>
      <c r="B298" s="95" t="str">
        <f>Consolidated!A298&amp;""</f>
        <v>HDC</v>
      </c>
      <c r="C298" s="95">
        <f>IF('Dây theo phòng'!$D$6="",0,IF(OR(Consolidated!N298&amp;""='Dây theo phòng'!$D$6,Consolidated!S298&amp;""='Dây theo phòng'!$D$6),1,0))</f>
        <v>1</v>
      </c>
      <c r="D298" s="95">
        <f>IF(Consolidated!E298=1,1,0)</f>
        <v>1</v>
      </c>
      <c r="E298" s="95">
        <f t="shared" si="4"/>
        <v>17</v>
      </c>
    </row>
    <row r="299" spans="1:5">
      <c r="A299" s="95" t="str">
        <f>Consolidated!C299&amp;""</f>
        <v>223W0003</v>
      </c>
      <c r="B299" s="95" t="str">
        <f>Consolidated!A299&amp;""</f>
        <v>HDC</v>
      </c>
      <c r="C299" s="95">
        <f>IF('Dây theo phòng'!$D$6="",0,IF(OR(Consolidated!N299&amp;""='Dây theo phòng'!$D$6,Consolidated!S299&amp;""='Dây theo phòng'!$D$6),1,0))</f>
        <v>0</v>
      </c>
      <c r="D299" s="95">
        <f>IF(Consolidated!E299=1,1,0)</f>
        <v>1</v>
      </c>
      <c r="E299" s="95">
        <f t="shared" si="4"/>
        <v>17</v>
      </c>
    </row>
    <row r="300" spans="1:5">
      <c r="A300" s="95" t="str">
        <f>Consolidated!C300&amp;""</f>
        <v>223W0004</v>
      </c>
      <c r="B300" s="95" t="str">
        <f>Consolidated!A300&amp;""</f>
        <v>HDC</v>
      </c>
      <c r="C300" s="95">
        <f>IF('Dây theo phòng'!$D$6="",0,IF(OR(Consolidated!N300&amp;""='Dây theo phòng'!$D$6,Consolidated!S300&amp;""='Dây theo phòng'!$D$6),1,0))</f>
        <v>0</v>
      </c>
      <c r="D300" s="95">
        <f>IF(Consolidated!E300=1,1,0)</f>
        <v>1</v>
      </c>
      <c r="E300" s="95">
        <f t="shared" si="4"/>
        <v>17</v>
      </c>
    </row>
    <row r="301" spans="1:5">
      <c r="A301" s="95" t="str">
        <f>Consolidated!C301&amp;""</f>
        <v>223W0005</v>
      </c>
      <c r="B301" s="95" t="str">
        <f>Consolidated!A301&amp;""</f>
        <v>HDC</v>
      </c>
      <c r="C301" s="95">
        <f>IF('Dây theo phòng'!$D$6="",0,IF(OR(Consolidated!N301&amp;""='Dây theo phòng'!$D$6,Consolidated!S301&amp;""='Dây theo phòng'!$D$6),1,0))</f>
        <v>0</v>
      </c>
      <c r="D301" s="95">
        <f>IF(Consolidated!E301=1,1,0)</f>
        <v>0</v>
      </c>
      <c r="E301" s="95">
        <f t="shared" si="4"/>
        <v>17</v>
      </c>
    </row>
    <row r="302" spans="1:5">
      <c r="A302" s="95" t="str">
        <f>Consolidated!C302&amp;""</f>
        <v>291W0001</v>
      </c>
      <c r="B302" s="95" t="str">
        <f>Consolidated!A302&amp;""</f>
        <v>HDC</v>
      </c>
      <c r="C302" s="95">
        <f>IF('Dây theo phòng'!$D$6="",0,IF(OR(Consolidated!N302&amp;""='Dây theo phòng'!$D$6,Consolidated!S302&amp;""='Dây theo phòng'!$D$6),1,0))</f>
        <v>0</v>
      </c>
      <c r="D302" s="95">
        <f>IF(Consolidated!E302=1,1,0)</f>
        <v>1</v>
      </c>
      <c r="E302" s="95">
        <f t="shared" si="4"/>
        <v>17</v>
      </c>
    </row>
    <row r="303" spans="1:5">
      <c r="A303" s="95" t="str">
        <f>Consolidated!C303&amp;""</f>
        <v>302W0001</v>
      </c>
      <c r="B303" s="95" t="str">
        <f>Consolidated!A303&amp;""</f>
        <v>HDC</v>
      </c>
      <c r="C303" s="95">
        <f>IF('Dây theo phòng'!$D$6="",0,IF(OR(Consolidated!N303&amp;""='Dây theo phòng'!$D$6,Consolidated!S303&amp;""='Dây theo phòng'!$D$6),1,0))</f>
        <v>0</v>
      </c>
      <c r="D303" s="95">
        <f>IF(Consolidated!E303=1,1,0)</f>
        <v>1</v>
      </c>
      <c r="E303" s="95">
        <f t="shared" si="4"/>
        <v>17</v>
      </c>
    </row>
    <row r="304" spans="1:5">
      <c r="A304" s="95" t="str">
        <f>Consolidated!C304&amp;""</f>
        <v>302W0002</v>
      </c>
      <c r="B304" s="95" t="str">
        <f>Consolidated!A304&amp;""</f>
        <v>HDC</v>
      </c>
      <c r="C304" s="95">
        <f>IF('Dây theo phòng'!$D$6="",0,IF(OR(Consolidated!N304&amp;""='Dây theo phòng'!$D$6,Consolidated!S304&amp;""='Dây theo phòng'!$D$6),1,0))</f>
        <v>0</v>
      </c>
      <c r="D304" s="95">
        <f>IF(Consolidated!E304=1,1,0)</f>
        <v>1</v>
      </c>
      <c r="E304" s="95">
        <f t="shared" si="4"/>
        <v>17</v>
      </c>
    </row>
    <row r="305" spans="1:5">
      <c r="A305" s="95" t="str">
        <f>Consolidated!C305&amp;""</f>
        <v>302W0004</v>
      </c>
      <c r="B305" s="95" t="str">
        <f>Consolidated!A305&amp;""</f>
        <v>HDC</v>
      </c>
      <c r="C305" s="95">
        <f>IF('Dây theo phòng'!$D$6="",0,IF(OR(Consolidated!N305&amp;""='Dây theo phòng'!$D$6,Consolidated!S305&amp;""='Dây theo phòng'!$D$6),1,0))</f>
        <v>0</v>
      </c>
      <c r="D305" s="95">
        <f>IF(Consolidated!E305=1,1,0)</f>
        <v>1</v>
      </c>
      <c r="E305" s="95">
        <f t="shared" si="4"/>
        <v>17</v>
      </c>
    </row>
    <row r="306" spans="1:5">
      <c r="A306" s="95" t="str">
        <f>Consolidated!C306&amp;""</f>
        <v>302W0005</v>
      </c>
      <c r="B306" s="95" t="str">
        <f>Consolidated!A306&amp;""</f>
        <v>HDC</v>
      </c>
      <c r="C306" s="95">
        <f>IF('Dây theo phòng'!$D$6="",0,IF(OR(Consolidated!N306&amp;""='Dây theo phòng'!$D$6,Consolidated!S306&amp;""='Dây theo phòng'!$D$6),1,0))</f>
        <v>0</v>
      </c>
      <c r="D306" s="95">
        <f>IF(Consolidated!E306=1,1,0)</f>
        <v>0</v>
      </c>
      <c r="E306" s="95">
        <f t="shared" si="4"/>
        <v>17</v>
      </c>
    </row>
    <row r="307" spans="1:5">
      <c r="A307" s="95" t="str">
        <f>Consolidated!C307&amp;""</f>
        <v>302W0014</v>
      </c>
      <c r="B307" s="95" t="str">
        <f>Consolidated!A307&amp;""</f>
        <v>HDC</v>
      </c>
      <c r="C307" s="95">
        <f>IF('Dây theo phòng'!$D$6="",0,IF(OR(Consolidated!N307&amp;""='Dây theo phòng'!$D$6,Consolidated!S307&amp;""='Dây theo phòng'!$D$6),1,0))</f>
        <v>0</v>
      </c>
      <c r="D307" s="95">
        <f>IF(Consolidated!E307=1,1,0)</f>
        <v>1</v>
      </c>
      <c r="E307" s="95">
        <f t="shared" si="4"/>
        <v>17</v>
      </c>
    </row>
    <row r="308" spans="1:5">
      <c r="A308" s="95" t="str">
        <f>Consolidated!C308&amp;""</f>
        <v>302W0015</v>
      </c>
      <c r="B308" s="95" t="str">
        <f>Consolidated!A308&amp;""</f>
        <v>HDC</v>
      </c>
      <c r="C308" s="95">
        <f>IF('Dây theo phòng'!$D$6="",0,IF(OR(Consolidated!N308&amp;""='Dây theo phòng'!$D$6,Consolidated!S308&amp;""='Dây theo phòng'!$D$6),1,0))</f>
        <v>0</v>
      </c>
      <c r="D308" s="95">
        <f>IF(Consolidated!E308=1,1,0)</f>
        <v>1</v>
      </c>
      <c r="E308" s="95">
        <f t="shared" si="4"/>
        <v>17</v>
      </c>
    </row>
    <row r="309" spans="1:5">
      <c r="A309" s="95" t="str">
        <f>Consolidated!C309&amp;""</f>
        <v>302W0017</v>
      </c>
      <c r="B309" s="95" t="str">
        <f>Consolidated!A309&amp;""</f>
        <v>HDC</v>
      </c>
      <c r="C309" s="95">
        <f>IF('Dây theo phòng'!$D$6="",0,IF(OR(Consolidated!N309&amp;""='Dây theo phòng'!$D$6,Consolidated!S309&amp;""='Dây theo phòng'!$D$6),1,0))</f>
        <v>1</v>
      </c>
      <c r="D309" s="95">
        <f>IF(Consolidated!E309=1,1,0)</f>
        <v>1</v>
      </c>
      <c r="E309" s="95">
        <f t="shared" si="4"/>
        <v>17</v>
      </c>
    </row>
    <row r="310" spans="1:5">
      <c r="A310" s="95" t="str">
        <f>Consolidated!C310&amp;""</f>
        <v>302W0018</v>
      </c>
      <c r="B310" s="95" t="str">
        <f>Consolidated!A310&amp;""</f>
        <v>HDC</v>
      </c>
      <c r="C310" s="95">
        <f>IF('Dây theo phòng'!$D$6="",0,IF(OR(Consolidated!N310&amp;""='Dây theo phòng'!$D$6,Consolidated!S310&amp;""='Dây theo phòng'!$D$6),1,0))</f>
        <v>1</v>
      </c>
      <c r="D310" s="95">
        <f>IF(Consolidated!E310=1,1,0)</f>
        <v>1</v>
      </c>
      <c r="E310" s="95">
        <f t="shared" si="4"/>
        <v>17</v>
      </c>
    </row>
    <row r="311" spans="1:5">
      <c r="A311" s="95" t="str">
        <f>Consolidated!C311&amp;""</f>
        <v>302W0019</v>
      </c>
      <c r="B311" s="95" t="str">
        <f>Consolidated!A311&amp;""</f>
        <v>HDC</v>
      </c>
      <c r="C311" s="95">
        <f>IF('Dây theo phòng'!$D$6="",0,IF(OR(Consolidated!N311&amp;""='Dây theo phòng'!$D$6,Consolidated!S311&amp;""='Dây theo phòng'!$D$6),1,0))</f>
        <v>1</v>
      </c>
      <c r="D311" s="95">
        <f>IF(Consolidated!E311=1,1,0)</f>
        <v>0</v>
      </c>
      <c r="E311" s="95">
        <f t="shared" si="4"/>
        <v>18</v>
      </c>
    </row>
    <row r="312" spans="1:5">
      <c r="A312" s="95" t="str">
        <f>Consolidated!C312&amp;""</f>
        <v>304.1W0003</v>
      </c>
      <c r="B312" s="95" t="str">
        <f>Consolidated!A312&amp;""</f>
        <v>HDC</v>
      </c>
      <c r="C312" s="95">
        <f>IF('Dây theo phòng'!$D$6="",0,IF(OR(Consolidated!N312&amp;""='Dây theo phòng'!$D$6,Consolidated!S312&amp;""='Dây theo phòng'!$D$6),1,0))</f>
        <v>0</v>
      </c>
      <c r="D312" s="95">
        <f>IF(Consolidated!E312=1,1,0)</f>
        <v>1</v>
      </c>
      <c r="E312" s="95">
        <f t="shared" si="4"/>
        <v>18</v>
      </c>
    </row>
    <row r="313" spans="1:5">
      <c r="A313" s="95" t="str">
        <f>Consolidated!C313&amp;""</f>
        <v>304.1W0011</v>
      </c>
      <c r="B313" s="95" t="str">
        <f>Consolidated!A313&amp;""</f>
        <v>HDC</v>
      </c>
      <c r="C313" s="95">
        <f>IF('Dây theo phòng'!$D$6="",0,IF(OR(Consolidated!N313&amp;""='Dây theo phòng'!$D$6,Consolidated!S313&amp;""='Dây theo phòng'!$D$6),1,0))</f>
        <v>0</v>
      </c>
      <c r="D313" s="95">
        <f>IF(Consolidated!E313=1,1,0)</f>
        <v>1</v>
      </c>
      <c r="E313" s="95">
        <f t="shared" si="4"/>
        <v>18</v>
      </c>
    </row>
    <row r="314" spans="1:5">
      <c r="A314" s="95" t="str">
        <f>Consolidated!C314&amp;""</f>
        <v>304.1W0015</v>
      </c>
      <c r="B314" s="95" t="str">
        <f>Consolidated!A314&amp;""</f>
        <v>HDC</v>
      </c>
      <c r="C314" s="95">
        <f>IF('Dây theo phòng'!$D$6="",0,IF(OR(Consolidated!N314&amp;""='Dây theo phòng'!$D$6,Consolidated!S314&amp;""='Dây theo phòng'!$D$6),1,0))</f>
        <v>0</v>
      </c>
      <c r="D314" s="95">
        <f>IF(Consolidated!E314=1,1,0)</f>
        <v>0</v>
      </c>
      <c r="E314" s="95">
        <f t="shared" si="4"/>
        <v>18</v>
      </c>
    </row>
    <row r="315" spans="1:5">
      <c r="A315" s="95" t="str">
        <f>Consolidated!C315&amp;""</f>
        <v>304.1W0016</v>
      </c>
      <c r="B315" s="95" t="str">
        <f>Consolidated!A315&amp;""</f>
        <v>HDC</v>
      </c>
      <c r="C315" s="95">
        <f>IF('Dây theo phòng'!$D$6="",0,IF(OR(Consolidated!N315&amp;""='Dây theo phòng'!$D$6,Consolidated!S315&amp;""='Dây theo phòng'!$D$6),1,0))</f>
        <v>0</v>
      </c>
      <c r="D315" s="95">
        <f>IF(Consolidated!E315=1,1,0)</f>
        <v>0</v>
      </c>
      <c r="E315" s="95">
        <f t="shared" si="4"/>
        <v>18</v>
      </c>
    </row>
    <row r="316" spans="1:5">
      <c r="A316" s="95" t="str">
        <f>Consolidated!C316&amp;""</f>
        <v>304.1W0017</v>
      </c>
      <c r="B316" s="95" t="str">
        <f>Consolidated!A316&amp;""</f>
        <v>HDC</v>
      </c>
      <c r="C316" s="95">
        <f>IF('Dây theo phòng'!$D$6="",0,IF(OR(Consolidated!N316&amp;""='Dây theo phòng'!$D$6,Consolidated!S316&amp;""='Dây theo phòng'!$D$6),1,0))</f>
        <v>0</v>
      </c>
      <c r="D316" s="95">
        <f>IF(Consolidated!E316=1,1,0)</f>
        <v>0</v>
      </c>
      <c r="E316" s="95">
        <f t="shared" si="4"/>
        <v>18</v>
      </c>
    </row>
    <row r="317" spans="1:5">
      <c r="A317" s="95" t="str">
        <f>Consolidated!C317&amp;""</f>
        <v>304.1W0018</v>
      </c>
      <c r="B317" s="95" t="str">
        <f>Consolidated!A317&amp;""</f>
        <v>HDC</v>
      </c>
      <c r="C317" s="95">
        <f>IF('Dây theo phòng'!$D$6="",0,IF(OR(Consolidated!N317&amp;""='Dây theo phòng'!$D$6,Consolidated!S317&amp;""='Dây theo phòng'!$D$6),1,0))</f>
        <v>0</v>
      </c>
      <c r="D317" s="95">
        <f>IF(Consolidated!E317=1,1,0)</f>
        <v>1</v>
      </c>
      <c r="E317" s="95">
        <f t="shared" si="4"/>
        <v>18</v>
      </c>
    </row>
    <row r="318" spans="1:5">
      <c r="A318" s="95" t="str">
        <f>Consolidated!C318&amp;""</f>
        <v>304.1W0035</v>
      </c>
      <c r="B318" s="95" t="str">
        <f>Consolidated!A318&amp;""</f>
        <v>HDC</v>
      </c>
      <c r="C318" s="95">
        <f>IF('Dây theo phòng'!$D$6="",0,IF(OR(Consolidated!N318&amp;""='Dây theo phòng'!$D$6,Consolidated!S318&amp;""='Dây theo phòng'!$D$6),1,0))</f>
        <v>1</v>
      </c>
      <c r="D318" s="95">
        <f>IF(Consolidated!E318=1,1,0)</f>
        <v>1</v>
      </c>
      <c r="E318" s="95">
        <f t="shared" si="4"/>
        <v>18</v>
      </c>
    </row>
    <row r="319" spans="1:5">
      <c r="A319" s="95" t="str">
        <f>Consolidated!C319&amp;""</f>
        <v>304.1W0036</v>
      </c>
      <c r="B319" s="95" t="str">
        <f>Consolidated!A319&amp;""</f>
        <v>HDC</v>
      </c>
      <c r="C319" s="95">
        <f>IF('Dây theo phòng'!$D$6="",0,IF(OR(Consolidated!N319&amp;""='Dây theo phòng'!$D$6,Consolidated!S319&amp;""='Dây theo phòng'!$D$6),1,0))</f>
        <v>1</v>
      </c>
      <c r="D319" s="95">
        <f>IF(Consolidated!E319=1,1,0)</f>
        <v>1</v>
      </c>
      <c r="E319" s="95">
        <f t="shared" si="4"/>
        <v>18</v>
      </c>
    </row>
    <row r="320" spans="1:5">
      <c r="A320" s="95" t="str">
        <f>Consolidated!C320&amp;""</f>
        <v>304.2W0003</v>
      </c>
      <c r="B320" s="95" t="str">
        <f>Consolidated!A320&amp;""</f>
        <v>HDC</v>
      </c>
      <c r="C320" s="95">
        <f>IF('Dây theo phòng'!$D$6="",0,IF(OR(Consolidated!N320&amp;""='Dây theo phòng'!$D$6,Consolidated!S320&amp;""='Dây theo phòng'!$D$6),1,0))</f>
        <v>0</v>
      </c>
      <c r="D320" s="95">
        <f>IF(Consolidated!E320=1,1,0)</f>
        <v>1</v>
      </c>
      <c r="E320" s="95">
        <f t="shared" si="4"/>
        <v>18</v>
      </c>
    </row>
    <row r="321" spans="1:5">
      <c r="A321" s="95" t="str">
        <f>Consolidated!C321&amp;""</f>
        <v>304.2W0011</v>
      </c>
      <c r="B321" s="95" t="str">
        <f>Consolidated!A321&amp;""</f>
        <v>HDC</v>
      </c>
      <c r="C321" s="95">
        <f>IF('Dây theo phòng'!$D$6="",0,IF(OR(Consolidated!N321&amp;""='Dây theo phòng'!$D$6,Consolidated!S321&amp;""='Dây theo phòng'!$D$6),1,0))</f>
        <v>0</v>
      </c>
      <c r="D321" s="95">
        <f>IF(Consolidated!E321=1,1,0)</f>
        <v>1</v>
      </c>
      <c r="E321" s="95">
        <f t="shared" si="4"/>
        <v>18</v>
      </c>
    </row>
    <row r="322" spans="1:5">
      <c r="A322" s="95" t="str">
        <f>Consolidated!C322&amp;""</f>
        <v>304.2W0015</v>
      </c>
      <c r="B322" s="95" t="str">
        <f>Consolidated!A322&amp;""</f>
        <v>HDC</v>
      </c>
      <c r="C322" s="95">
        <f>IF('Dây theo phòng'!$D$6="",0,IF(OR(Consolidated!N322&amp;""='Dây theo phòng'!$D$6,Consolidated!S322&amp;""='Dây theo phòng'!$D$6),1,0))</f>
        <v>0</v>
      </c>
      <c r="D322" s="95">
        <f>IF(Consolidated!E322=1,1,0)</f>
        <v>0</v>
      </c>
      <c r="E322" s="95">
        <f t="shared" si="4"/>
        <v>18</v>
      </c>
    </row>
    <row r="323" spans="1:5">
      <c r="A323" s="95" t="str">
        <f>Consolidated!C323&amp;""</f>
        <v>304.2W0016</v>
      </c>
      <c r="B323" s="95" t="str">
        <f>Consolidated!A323&amp;""</f>
        <v>HDC</v>
      </c>
      <c r="C323" s="95">
        <f>IF('Dây theo phòng'!$D$6="",0,IF(OR(Consolidated!N323&amp;""='Dây theo phòng'!$D$6,Consolidated!S323&amp;""='Dây theo phòng'!$D$6),1,0))</f>
        <v>0</v>
      </c>
      <c r="D323" s="95">
        <f>IF(Consolidated!E323=1,1,0)</f>
        <v>0</v>
      </c>
      <c r="E323" s="95">
        <f t="shared" ref="E323:E386" si="5">E322+C323*(1-D323)</f>
        <v>18</v>
      </c>
    </row>
    <row r="324" spans="1:5">
      <c r="A324" s="95" t="str">
        <f>Consolidated!C324&amp;""</f>
        <v>304.2W0017</v>
      </c>
      <c r="B324" s="95" t="str">
        <f>Consolidated!A324&amp;""</f>
        <v>HDC</v>
      </c>
      <c r="C324" s="95">
        <f>IF('Dây theo phòng'!$D$6="",0,IF(OR(Consolidated!N324&amp;""='Dây theo phòng'!$D$6,Consolidated!S324&amp;""='Dây theo phòng'!$D$6),1,0))</f>
        <v>0</v>
      </c>
      <c r="D324" s="95">
        <f>IF(Consolidated!E324=1,1,0)</f>
        <v>0</v>
      </c>
      <c r="E324" s="95">
        <f t="shared" si="5"/>
        <v>18</v>
      </c>
    </row>
    <row r="325" spans="1:5">
      <c r="A325" s="95" t="str">
        <f>Consolidated!C325&amp;""</f>
        <v>304.2W0018</v>
      </c>
      <c r="B325" s="95" t="str">
        <f>Consolidated!A325&amp;""</f>
        <v>HDC</v>
      </c>
      <c r="C325" s="95">
        <f>IF('Dây theo phòng'!$D$6="",0,IF(OR(Consolidated!N325&amp;""='Dây theo phòng'!$D$6,Consolidated!S325&amp;""='Dây theo phòng'!$D$6),1,0))</f>
        <v>0</v>
      </c>
      <c r="D325" s="95">
        <f>IF(Consolidated!E325=1,1,0)</f>
        <v>1</v>
      </c>
      <c r="E325" s="95">
        <f t="shared" si="5"/>
        <v>18</v>
      </c>
    </row>
    <row r="326" spans="1:5">
      <c r="A326" s="95" t="str">
        <f>Consolidated!C326&amp;""</f>
        <v>304.2W0022</v>
      </c>
      <c r="B326" s="95" t="str">
        <f>Consolidated!A326&amp;""</f>
        <v>HDC</v>
      </c>
      <c r="C326" s="95">
        <f>IF('Dây theo phòng'!$D$6="",0,IF(OR(Consolidated!N326&amp;""='Dây theo phòng'!$D$6,Consolidated!S326&amp;""='Dây theo phòng'!$D$6),1,0))</f>
        <v>1</v>
      </c>
      <c r="D326" s="95">
        <f>IF(Consolidated!E326=1,1,0)</f>
        <v>1</v>
      </c>
      <c r="E326" s="95">
        <f t="shared" si="5"/>
        <v>18</v>
      </c>
    </row>
    <row r="327" spans="1:5">
      <c r="A327" s="95" t="str">
        <f>Consolidated!C327&amp;""</f>
        <v>304.2W0023</v>
      </c>
      <c r="B327" s="95" t="str">
        <f>Consolidated!A327&amp;""</f>
        <v>HDC</v>
      </c>
      <c r="C327" s="95">
        <f>IF('Dây theo phòng'!$D$6="",0,IF(OR(Consolidated!N327&amp;""='Dây theo phòng'!$D$6,Consolidated!S327&amp;""='Dây theo phòng'!$D$6),1,0))</f>
        <v>1</v>
      </c>
      <c r="D327" s="95">
        <f>IF(Consolidated!E327=1,1,0)</f>
        <v>1</v>
      </c>
      <c r="E327" s="95">
        <f t="shared" si="5"/>
        <v>18</v>
      </c>
    </row>
    <row r="328" spans="1:5">
      <c r="A328" s="95" t="str">
        <f>Consolidated!C328&amp;""</f>
        <v>306W0001</v>
      </c>
      <c r="B328" s="95" t="str">
        <f>Consolidated!A328&amp;""</f>
        <v>HDC</v>
      </c>
      <c r="C328" s="95">
        <f>IF('Dây theo phòng'!$D$6="",0,IF(OR(Consolidated!N328&amp;""='Dây theo phòng'!$D$6,Consolidated!S328&amp;""='Dây theo phòng'!$D$6),1,0))</f>
        <v>0</v>
      </c>
      <c r="D328" s="95">
        <f>IF(Consolidated!E328=1,1,0)</f>
        <v>1</v>
      </c>
      <c r="E328" s="95">
        <f t="shared" si="5"/>
        <v>18</v>
      </c>
    </row>
    <row r="329" spans="1:5">
      <c r="A329" s="95" t="str">
        <f>Consolidated!C329&amp;""</f>
        <v>306W0002</v>
      </c>
      <c r="B329" s="95" t="str">
        <f>Consolidated!A329&amp;""</f>
        <v>HDC</v>
      </c>
      <c r="C329" s="95">
        <f>IF('Dây theo phòng'!$D$6="",0,IF(OR(Consolidated!N329&amp;""='Dây theo phòng'!$D$6,Consolidated!S329&amp;""='Dây theo phòng'!$D$6),1,0))</f>
        <v>0</v>
      </c>
      <c r="D329" s="95">
        <f>IF(Consolidated!E329=1,1,0)</f>
        <v>1</v>
      </c>
      <c r="E329" s="95">
        <f t="shared" si="5"/>
        <v>18</v>
      </c>
    </row>
    <row r="330" spans="1:5">
      <c r="A330" s="95" t="str">
        <f>Consolidated!C330&amp;""</f>
        <v>306W0005</v>
      </c>
      <c r="B330" s="95" t="str">
        <f>Consolidated!A330&amp;""</f>
        <v>HDC</v>
      </c>
      <c r="C330" s="95">
        <f>IF('Dây theo phòng'!$D$6="",0,IF(OR(Consolidated!N330&amp;""='Dây theo phòng'!$D$6,Consolidated!S330&amp;""='Dây theo phòng'!$D$6),1,0))</f>
        <v>0</v>
      </c>
      <c r="D330" s="95">
        <f>IF(Consolidated!E330=1,1,0)</f>
        <v>1</v>
      </c>
      <c r="E330" s="95">
        <f t="shared" si="5"/>
        <v>18</v>
      </c>
    </row>
    <row r="331" spans="1:5">
      <c r="A331" s="95" t="str">
        <f>Consolidated!C331&amp;""</f>
        <v>306W0006</v>
      </c>
      <c r="B331" s="95" t="str">
        <f>Consolidated!A331&amp;""</f>
        <v>HDC</v>
      </c>
      <c r="C331" s="95">
        <f>IF('Dây theo phòng'!$D$6="",0,IF(OR(Consolidated!N331&amp;""='Dây theo phòng'!$D$6,Consolidated!S331&amp;""='Dây theo phòng'!$D$6),1,0))</f>
        <v>0</v>
      </c>
      <c r="D331" s="95">
        <f>IF(Consolidated!E331=1,1,0)</f>
        <v>1</v>
      </c>
      <c r="E331" s="95">
        <f t="shared" si="5"/>
        <v>18</v>
      </c>
    </row>
    <row r="332" spans="1:5">
      <c r="A332" s="95" t="str">
        <f>Consolidated!C332&amp;""</f>
        <v>306W0009</v>
      </c>
      <c r="B332" s="95" t="str">
        <f>Consolidated!A332&amp;""</f>
        <v>HDC</v>
      </c>
      <c r="C332" s="95">
        <f>IF('Dây theo phòng'!$D$6="",0,IF(OR(Consolidated!N332&amp;""='Dây theo phòng'!$D$6,Consolidated!S332&amp;""='Dây theo phòng'!$D$6),1,0))</f>
        <v>0</v>
      </c>
      <c r="D332" s="95">
        <f>IF(Consolidated!E332=1,1,0)</f>
        <v>0</v>
      </c>
      <c r="E332" s="95">
        <f t="shared" si="5"/>
        <v>18</v>
      </c>
    </row>
    <row r="333" spans="1:5">
      <c r="A333" s="95" t="str">
        <f>Consolidated!C333&amp;""</f>
        <v>306W0010</v>
      </c>
      <c r="B333" s="95" t="str">
        <f>Consolidated!A333&amp;""</f>
        <v>HDC</v>
      </c>
      <c r="C333" s="95">
        <f>IF('Dây theo phòng'!$D$6="",0,IF(OR(Consolidated!N333&amp;""='Dây theo phòng'!$D$6,Consolidated!S333&amp;""='Dây theo phòng'!$D$6),1,0))</f>
        <v>0</v>
      </c>
      <c r="D333" s="95">
        <f>IF(Consolidated!E333=1,1,0)</f>
        <v>0</v>
      </c>
      <c r="E333" s="95">
        <f t="shared" si="5"/>
        <v>18</v>
      </c>
    </row>
    <row r="334" spans="1:5">
      <c r="A334" s="95" t="str">
        <f>Consolidated!C334&amp;""</f>
        <v>306W0011</v>
      </c>
      <c r="B334" s="95" t="str">
        <f>Consolidated!A334&amp;""</f>
        <v>HDC</v>
      </c>
      <c r="C334" s="95">
        <f>IF('Dây theo phòng'!$D$6="",0,IF(OR(Consolidated!N334&amp;""='Dây theo phòng'!$D$6,Consolidated!S334&amp;""='Dây theo phòng'!$D$6),1,0))</f>
        <v>0</v>
      </c>
      <c r="D334" s="95">
        <f>IF(Consolidated!E334=1,1,0)</f>
        <v>0</v>
      </c>
      <c r="E334" s="95">
        <f t="shared" si="5"/>
        <v>18</v>
      </c>
    </row>
    <row r="335" spans="1:5">
      <c r="A335" s="95" t="str">
        <f>Consolidated!C335&amp;""</f>
        <v>306W0012</v>
      </c>
      <c r="B335" s="95" t="str">
        <f>Consolidated!A335&amp;""</f>
        <v>HDC</v>
      </c>
      <c r="C335" s="95">
        <f>IF('Dây theo phòng'!$D$6="",0,IF(OR(Consolidated!N335&amp;""='Dây theo phòng'!$D$6,Consolidated!S335&amp;""='Dây theo phòng'!$D$6),1,0))</f>
        <v>0</v>
      </c>
      <c r="D335" s="95">
        <f>IF(Consolidated!E335=1,1,0)</f>
        <v>0</v>
      </c>
      <c r="E335" s="95">
        <f t="shared" si="5"/>
        <v>18</v>
      </c>
    </row>
    <row r="336" spans="1:5">
      <c r="A336" s="95" t="str">
        <f>Consolidated!C336&amp;""</f>
        <v>306W0013</v>
      </c>
      <c r="B336" s="95" t="str">
        <f>Consolidated!A336&amp;""</f>
        <v>HDC</v>
      </c>
      <c r="C336" s="95">
        <f>IF('Dây theo phòng'!$D$6="",0,IF(OR(Consolidated!N336&amp;""='Dây theo phòng'!$D$6,Consolidated!S336&amp;""='Dây theo phòng'!$D$6),1,0))</f>
        <v>0</v>
      </c>
      <c r="D336" s="95">
        <f>IF(Consolidated!E336=1,1,0)</f>
        <v>0</v>
      </c>
      <c r="E336" s="95">
        <f t="shared" si="5"/>
        <v>18</v>
      </c>
    </row>
    <row r="337" spans="1:5">
      <c r="A337" s="95" t="str">
        <f>Consolidated!C337&amp;""</f>
        <v>306W0014</v>
      </c>
      <c r="B337" s="95" t="str">
        <f>Consolidated!A337&amp;""</f>
        <v>HDC</v>
      </c>
      <c r="C337" s="95">
        <f>IF('Dây theo phòng'!$D$6="",0,IF(OR(Consolidated!N337&amp;""='Dây theo phòng'!$D$6,Consolidated!S337&amp;""='Dây theo phòng'!$D$6),1,0))</f>
        <v>0</v>
      </c>
      <c r="D337" s="95">
        <f>IF(Consolidated!E337=1,1,0)</f>
        <v>0</v>
      </c>
      <c r="E337" s="95">
        <f t="shared" si="5"/>
        <v>18</v>
      </c>
    </row>
    <row r="338" spans="1:5">
      <c r="A338" s="95" t="str">
        <f>Consolidated!C338&amp;""</f>
        <v>306W0015</v>
      </c>
      <c r="B338" s="95" t="str">
        <f>Consolidated!A338&amp;""</f>
        <v>HDC</v>
      </c>
      <c r="C338" s="95">
        <f>IF('Dây theo phòng'!$D$6="",0,IF(OR(Consolidated!N338&amp;""='Dây theo phòng'!$D$6,Consolidated!S338&amp;""='Dây theo phòng'!$D$6),1,0))</f>
        <v>0</v>
      </c>
      <c r="D338" s="95">
        <f>IF(Consolidated!E338=1,1,0)</f>
        <v>0</v>
      </c>
      <c r="E338" s="95">
        <f t="shared" si="5"/>
        <v>18</v>
      </c>
    </row>
    <row r="339" spans="1:5">
      <c r="A339" s="95" t="str">
        <f>Consolidated!C339&amp;""</f>
        <v>306W0016</v>
      </c>
      <c r="B339" s="95" t="str">
        <f>Consolidated!A339&amp;""</f>
        <v>HDC</v>
      </c>
      <c r="C339" s="95">
        <f>IF('Dây theo phòng'!$D$6="",0,IF(OR(Consolidated!N339&amp;""='Dây theo phòng'!$D$6,Consolidated!S339&amp;""='Dây theo phòng'!$D$6),1,0))</f>
        <v>0</v>
      </c>
      <c r="D339" s="95">
        <f>IF(Consolidated!E339=1,1,0)</f>
        <v>0</v>
      </c>
      <c r="E339" s="95">
        <f t="shared" si="5"/>
        <v>18</v>
      </c>
    </row>
    <row r="340" spans="1:5">
      <c r="A340" s="95" t="str">
        <f>Consolidated!C340&amp;""</f>
        <v>306W0017</v>
      </c>
      <c r="B340" s="95" t="str">
        <f>Consolidated!A340&amp;""</f>
        <v>HDC</v>
      </c>
      <c r="C340" s="95">
        <f>IF('Dây theo phòng'!$D$6="",0,IF(OR(Consolidated!N340&amp;""='Dây theo phòng'!$D$6,Consolidated!S340&amp;""='Dây theo phòng'!$D$6),1,0))</f>
        <v>0</v>
      </c>
      <c r="D340" s="95">
        <f>IF(Consolidated!E340=1,1,0)</f>
        <v>0</v>
      </c>
      <c r="E340" s="95">
        <f t="shared" si="5"/>
        <v>18</v>
      </c>
    </row>
    <row r="341" spans="1:5">
      <c r="A341" s="95" t="str">
        <f>Consolidated!C341&amp;""</f>
        <v>306W0018</v>
      </c>
      <c r="B341" s="95" t="str">
        <f>Consolidated!A341&amp;""</f>
        <v>HDC</v>
      </c>
      <c r="C341" s="95">
        <f>IF('Dây theo phòng'!$D$6="",0,IF(OR(Consolidated!N341&amp;""='Dây theo phòng'!$D$6,Consolidated!S341&amp;""='Dây theo phòng'!$D$6),1,0))</f>
        <v>0</v>
      </c>
      <c r="D341" s="95">
        <f>IF(Consolidated!E341=1,1,0)</f>
        <v>0</v>
      </c>
      <c r="E341" s="95">
        <f t="shared" si="5"/>
        <v>18</v>
      </c>
    </row>
    <row r="342" spans="1:5">
      <c r="A342" s="95" t="str">
        <f>Consolidated!C342&amp;""</f>
        <v>306W0019</v>
      </c>
      <c r="B342" s="95" t="str">
        <f>Consolidated!A342&amp;""</f>
        <v>HDC</v>
      </c>
      <c r="C342" s="95">
        <f>IF('Dây theo phòng'!$D$6="",0,IF(OR(Consolidated!N342&amp;""='Dây theo phòng'!$D$6,Consolidated!S342&amp;""='Dây theo phòng'!$D$6),1,0))</f>
        <v>0</v>
      </c>
      <c r="D342" s="95">
        <f>IF(Consolidated!E342=1,1,0)</f>
        <v>0</v>
      </c>
      <c r="E342" s="95">
        <f t="shared" si="5"/>
        <v>18</v>
      </c>
    </row>
    <row r="343" spans="1:5">
      <c r="A343" s="95" t="str">
        <f>Consolidated!C343&amp;""</f>
        <v>306W0020</v>
      </c>
      <c r="B343" s="95" t="str">
        <f>Consolidated!A343&amp;""</f>
        <v>HDC</v>
      </c>
      <c r="C343" s="95">
        <f>IF('Dây theo phòng'!$D$6="",0,IF(OR(Consolidated!N343&amp;""='Dây theo phòng'!$D$6,Consolidated!S343&amp;""='Dây theo phòng'!$D$6),1,0))</f>
        <v>0</v>
      </c>
      <c r="D343" s="95">
        <f>IF(Consolidated!E343=1,1,0)</f>
        <v>0</v>
      </c>
      <c r="E343" s="95">
        <f t="shared" si="5"/>
        <v>18</v>
      </c>
    </row>
    <row r="344" spans="1:5">
      <c r="A344" s="95" t="str">
        <f>Consolidated!C344&amp;""</f>
        <v>306W0021</v>
      </c>
      <c r="B344" s="95" t="str">
        <f>Consolidated!A344&amp;""</f>
        <v>HDC</v>
      </c>
      <c r="C344" s="95">
        <f>IF('Dây theo phòng'!$D$6="",0,IF(OR(Consolidated!N344&amp;""='Dây theo phòng'!$D$6,Consolidated!S344&amp;""='Dây theo phòng'!$D$6),1,0))</f>
        <v>0</v>
      </c>
      <c r="D344" s="95">
        <f>IF(Consolidated!E344=1,1,0)</f>
        <v>0</v>
      </c>
      <c r="E344" s="95">
        <f t="shared" si="5"/>
        <v>18</v>
      </c>
    </row>
    <row r="345" spans="1:5">
      <c r="A345" s="95" t="str">
        <f>Consolidated!C345&amp;""</f>
        <v>306W0022</v>
      </c>
      <c r="B345" s="95" t="str">
        <f>Consolidated!A345&amp;""</f>
        <v>HDC</v>
      </c>
      <c r="C345" s="95">
        <f>IF('Dây theo phòng'!$D$6="",0,IF(OR(Consolidated!N345&amp;""='Dây theo phòng'!$D$6,Consolidated!S345&amp;""='Dây theo phòng'!$D$6),1,0))</f>
        <v>0</v>
      </c>
      <c r="D345" s="95">
        <f>IF(Consolidated!E345=1,1,0)</f>
        <v>0</v>
      </c>
      <c r="E345" s="95">
        <f t="shared" si="5"/>
        <v>18</v>
      </c>
    </row>
    <row r="346" spans="1:5">
      <c r="A346" s="95" t="str">
        <f>Consolidated!C346&amp;""</f>
        <v>306W0023</v>
      </c>
      <c r="B346" s="95" t="str">
        <f>Consolidated!A346&amp;""</f>
        <v>HDC</v>
      </c>
      <c r="C346" s="95">
        <f>IF('Dây theo phòng'!$D$6="",0,IF(OR(Consolidated!N346&amp;""='Dây theo phòng'!$D$6,Consolidated!S346&amp;""='Dây theo phòng'!$D$6),1,0))</f>
        <v>0</v>
      </c>
      <c r="D346" s="95">
        <f>IF(Consolidated!E346=1,1,0)</f>
        <v>0</v>
      </c>
      <c r="E346" s="95">
        <f t="shared" si="5"/>
        <v>18</v>
      </c>
    </row>
    <row r="347" spans="1:5">
      <c r="A347" s="95" t="str">
        <f>Consolidated!C347&amp;""</f>
        <v>306W0024</v>
      </c>
      <c r="B347" s="95" t="str">
        <f>Consolidated!A347&amp;""</f>
        <v>HDC</v>
      </c>
      <c r="C347" s="95">
        <f>IF('Dây theo phòng'!$D$6="",0,IF(OR(Consolidated!N347&amp;""='Dây theo phòng'!$D$6,Consolidated!S347&amp;""='Dây theo phòng'!$D$6),1,0))</f>
        <v>0</v>
      </c>
      <c r="D347" s="95">
        <f>IF(Consolidated!E347=1,1,0)</f>
        <v>0</v>
      </c>
      <c r="E347" s="95">
        <f t="shared" si="5"/>
        <v>18</v>
      </c>
    </row>
    <row r="348" spans="1:5">
      <c r="A348" s="95" t="str">
        <f>Consolidated!C348&amp;""</f>
        <v>306W0025</v>
      </c>
      <c r="B348" s="95" t="str">
        <f>Consolidated!A348&amp;""</f>
        <v>HDC</v>
      </c>
      <c r="C348" s="95">
        <f>IF('Dây theo phòng'!$D$6="",0,IF(OR(Consolidated!N348&amp;""='Dây theo phòng'!$D$6,Consolidated!S348&amp;""='Dây theo phòng'!$D$6),1,0))</f>
        <v>0</v>
      </c>
      <c r="D348" s="95">
        <f>IF(Consolidated!E348=1,1,0)</f>
        <v>0</v>
      </c>
      <c r="E348" s="95">
        <f t="shared" si="5"/>
        <v>18</v>
      </c>
    </row>
    <row r="349" spans="1:5">
      <c r="A349" s="95" t="str">
        <f>Consolidated!C349&amp;""</f>
        <v>306W0026</v>
      </c>
      <c r="B349" s="95" t="str">
        <f>Consolidated!A349&amp;""</f>
        <v>HDC</v>
      </c>
      <c r="C349" s="95">
        <f>IF('Dây theo phòng'!$D$6="",0,IF(OR(Consolidated!N349&amp;""='Dây theo phòng'!$D$6,Consolidated!S349&amp;""='Dây theo phòng'!$D$6),1,0))</f>
        <v>0</v>
      </c>
      <c r="D349" s="95">
        <f>IF(Consolidated!E349=1,1,0)</f>
        <v>0</v>
      </c>
      <c r="E349" s="95">
        <f t="shared" si="5"/>
        <v>18</v>
      </c>
    </row>
    <row r="350" spans="1:5">
      <c r="A350" s="95" t="str">
        <f>Consolidated!C350&amp;""</f>
        <v>306W0027</v>
      </c>
      <c r="B350" s="95" t="str">
        <f>Consolidated!A350&amp;""</f>
        <v>HDC</v>
      </c>
      <c r="C350" s="95">
        <f>IF('Dây theo phòng'!$D$6="",0,IF(OR(Consolidated!N350&amp;""='Dây theo phòng'!$D$6,Consolidated!S350&amp;""='Dây theo phòng'!$D$6),1,0))</f>
        <v>0</v>
      </c>
      <c r="D350" s="95">
        <f>IF(Consolidated!E350=1,1,0)</f>
        <v>0</v>
      </c>
      <c r="E350" s="95">
        <f t="shared" si="5"/>
        <v>18</v>
      </c>
    </row>
    <row r="351" spans="1:5">
      <c r="A351" s="95" t="str">
        <f>Consolidated!C351&amp;""</f>
        <v>306W0028</v>
      </c>
      <c r="B351" s="95" t="str">
        <f>Consolidated!A351&amp;""</f>
        <v>HDC</v>
      </c>
      <c r="C351" s="95">
        <f>IF('Dây theo phòng'!$D$6="",0,IF(OR(Consolidated!N351&amp;""='Dây theo phòng'!$D$6,Consolidated!S351&amp;""='Dây theo phòng'!$D$6),1,0))</f>
        <v>0</v>
      </c>
      <c r="D351" s="95">
        <f>IF(Consolidated!E351=1,1,0)</f>
        <v>0</v>
      </c>
      <c r="E351" s="95">
        <f t="shared" si="5"/>
        <v>18</v>
      </c>
    </row>
    <row r="352" spans="1:5">
      <c r="A352" s="95" t="str">
        <f>Consolidated!C352&amp;""</f>
        <v>306W0029</v>
      </c>
      <c r="B352" s="95" t="str">
        <f>Consolidated!A352&amp;""</f>
        <v>HDC</v>
      </c>
      <c r="C352" s="95">
        <f>IF('Dây theo phòng'!$D$6="",0,IF(OR(Consolidated!N352&amp;""='Dây theo phòng'!$D$6,Consolidated!S352&amp;""='Dây theo phòng'!$D$6),1,0))</f>
        <v>0</v>
      </c>
      <c r="D352" s="95">
        <f>IF(Consolidated!E352=1,1,0)</f>
        <v>0</v>
      </c>
      <c r="E352" s="95">
        <f t="shared" si="5"/>
        <v>18</v>
      </c>
    </row>
    <row r="353" spans="1:5">
      <c r="A353" s="95" t="str">
        <f>Consolidated!C353&amp;""</f>
        <v>306W0030</v>
      </c>
      <c r="B353" s="95" t="str">
        <f>Consolidated!A353&amp;""</f>
        <v>HDC</v>
      </c>
      <c r="C353" s="95">
        <f>IF('Dây theo phòng'!$D$6="",0,IF(OR(Consolidated!N353&amp;""='Dây theo phòng'!$D$6,Consolidated!S353&amp;""='Dây theo phòng'!$D$6),1,0))</f>
        <v>0</v>
      </c>
      <c r="D353" s="95">
        <f>IF(Consolidated!E353=1,1,0)</f>
        <v>1</v>
      </c>
      <c r="E353" s="95">
        <f t="shared" si="5"/>
        <v>18</v>
      </c>
    </row>
    <row r="354" spans="1:5">
      <c r="A354" s="95" t="str">
        <f>Consolidated!C354&amp;""</f>
        <v>306W0031</v>
      </c>
      <c r="B354" s="95" t="str">
        <f>Consolidated!A354&amp;""</f>
        <v>HDC</v>
      </c>
      <c r="C354" s="95">
        <f>IF('Dây theo phòng'!$D$6="",0,IF(OR(Consolidated!N354&amp;""='Dây theo phòng'!$D$6,Consolidated!S354&amp;""='Dây theo phòng'!$D$6),1,0))</f>
        <v>0</v>
      </c>
      <c r="D354" s="95">
        <f>IF(Consolidated!E354=1,1,0)</f>
        <v>1</v>
      </c>
      <c r="E354" s="95">
        <f t="shared" si="5"/>
        <v>18</v>
      </c>
    </row>
    <row r="355" spans="1:5">
      <c r="A355" s="95" t="str">
        <f>Consolidated!C355&amp;""</f>
        <v>306W0032</v>
      </c>
      <c r="B355" s="95" t="str">
        <f>Consolidated!A355&amp;""</f>
        <v>HDC</v>
      </c>
      <c r="C355" s="95">
        <f>IF('Dây theo phòng'!$D$6="",0,IF(OR(Consolidated!N355&amp;""='Dây theo phòng'!$D$6,Consolidated!S355&amp;""='Dây theo phòng'!$D$6),1,0))</f>
        <v>0</v>
      </c>
      <c r="D355" s="95">
        <f>IF(Consolidated!E355=1,1,0)</f>
        <v>1</v>
      </c>
      <c r="E355" s="95">
        <f t="shared" si="5"/>
        <v>18</v>
      </c>
    </row>
    <row r="356" spans="1:5">
      <c r="A356" s="95" t="str">
        <f>Consolidated!C356&amp;""</f>
        <v>306W0033</v>
      </c>
      <c r="B356" s="95" t="str">
        <f>Consolidated!A356&amp;""</f>
        <v>HDC</v>
      </c>
      <c r="C356" s="95">
        <f>IF('Dây theo phòng'!$D$6="",0,IF(OR(Consolidated!N356&amp;""='Dây theo phòng'!$D$6,Consolidated!S356&amp;""='Dây theo phòng'!$D$6),1,0))</f>
        <v>0</v>
      </c>
      <c r="D356" s="95">
        <f>IF(Consolidated!E356=1,1,0)</f>
        <v>1</v>
      </c>
      <c r="E356" s="95">
        <f t="shared" si="5"/>
        <v>18</v>
      </c>
    </row>
    <row r="357" spans="1:5">
      <c r="A357" s="95" t="str">
        <f>Consolidated!C357&amp;""</f>
        <v>306W0034</v>
      </c>
      <c r="B357" s="95" t="str">
        <f>Consolidated!A357&amp;""</f>
        <v>HDC</v>
      </c>
      <c r="C357" s="95">
        <f>IF('Dây theo phòng'!$D$6="",0,IF(OR(Consolidated!N357&amp;""='Dây theo phòng'!$D$6,Consolidated!S357&amp;""='Dây theo phòng'!$D$6),1,0))</f>
        <v>0</v>
      </c>
      <c r="D357" s="95">
        <f>IF(Consolidated!E357=1,1,0)</f>
        <v>1</v>
      </c>
      <c r="E357" s="95">
        <f t="shared" si="5"/>
        <v>18</v>
      </c>
    </row>
    <row r="358" spans="1:5">
      <c r="A358" s="95" t="str">
        <f>Consolidated!C358&amp;""</f>
        <v>306W0035</v>
      </c>
      <c r="B358" s="95" t="str">
        <f>Consolidated!A358&amp;""</f>
        <v>HDC</v>
      </c>
      <c r="C358" s="95">
        <f>IF('Dây theo phòng'!$D$6="",0,IF(OR(Consolidated!N358&amp;""='Dây theo phòng'!$D$6,Consolidated!S358&amp;""='Dây theo phòng'!$D$6),1,0))</f>
        <v>0</v>
      </c>
      <c r="D358" s="95">
        <f>IF(Consolidated!E358=1,1,0)</f>
        <v>1</v>
      </c>
      <c r="E358" s="95">
        <f t="shared" si="5"/>
        <v>18</v>
      </c>
    </row>
    <row r="359" spans="1:5">
      <c r="A359" s="95" t="str">
        <f>Consolidated!C359&amp;""</f>
        <v>306W0047</v>
      </c>
      <c r="B359" s="95" t="str">
        <f>Consolidated!A359&amp;""</f>
        <v>HDC</v>
      </c>
      <c r="C359" s="95">
        <f>IF('Dây theo phòng'!$D$6="",0,IF(OR(Consolidated!N359&amp;""='Dây theo phòng'!$D$6,Consolidated!S359&amp;""='Dây theo phòng'!$D$6),1,0))</f>
        <v>0</v>
      </c>
      <c r="D359" s="95">
        <f>IF(Consolidated!E359=1,1,0)</f>
        <v>1</v>
      </c>
      <c r="E359" s="95">
        <f t="shared" si="5"/>
        <v>18</v>
      </c>
    </row>
    <row r="360" spans="1:5">
      <c r="A360" s="95" t="str">
        <f>Consolidated!C360&amp;""</f>
        <v>306W0048</v>
      </c>
      <c r="B360" s="95" t="str">
        <f>Consolidated!A360&amp;""</f>
        <v>HDC</v>
      </c>
      <c r="C360" s="95">
        <f>IF('Dây theo phòng'!$D$6="",0,IF(OR(Consolidated!N360&amp;""='Dây theo phòng'!$D$6,Consolidated!S360&amp;""='Dây theo phòng'!$D$6),1,0))</f>
        <v>0</v>
      </c>
      <c r="D360" s="95">
        <f>IF(Consolidated!E360=1,1,0)</f>
        <v>1</v>
      </c>
      <c r="E360" s="95">
        <f t="shared" si="5"/>
        <v>18</v>
      </c>
    </row>
    <row r="361" spans="1:5">
      <c r="A361" s="95" t="str">
        <f>Consolidated!C361&amp;""</f>
        <v>306W0049</v>
      </c>
      <c r="B361" s="95" t="str">
        <f>Consolidated!A361&amp;""</f>
        <v>HDC</v>
      </c>
      <c r="C361" s="95">
        <f>IF('Dây theo phòng'!$D$6="",0,IF(OR(Consolidated!N361&amp;""='Dây theo phòng'!$D$6,Consolidated!S361&amp;""='Dây theo phòng'!$D$6),1,0))</f>
        <v>0</v>
      </c>
      <c r="D361" s="95">
        <f>IF(Consolidated!E361=1,1,0)</f>
        <v>1</v>
      </c>
      <c r="E361" s="95">
        <f t="shared" si="5"/>
        <v>18</v>
      </c>
    </row>
    <row r="362" spans="1:5">
      <c r="A362" s="95" t="str">
        <f>Consolidated!C362&amp;""</f>
        <v>306W0050</v>
      </c>
      <c r="B362" s="95" t="str">
        <f>Consolidated!A362&amp;""</f>
        <v>HDC</v>
      </c>
      <c r="C362" s="95">
        <f>IF('Dây theo phòng'!$D$6="",0,IF(OR(Consolidated!N362&amp;""='Dây theo phòng'!$D$6,Consolidated!S362&amp;""='Dây theo phòng'!$D$6),1,0))</f>
        <v>0</v>
      </c>
      <c r="D362" s="95">
        <f>IF(Consolidated!E362=1,1,0)</f>
        <v>1</v>
      </c>
      <c r="E362" s="95">
        <f t="shared" si="5"/>
        <v>18</v>
      </c>
    </row>
    <row r="363" spans="1:5">
      <c r="A363" s="95" t="str">
        <f>Consolidated!C363&amp;""</f>
        <v>306W0052</v>
      </c>
      <c r="B363" s="95" t="str">
        <f>Consolidated!A363&amp;""</f>
        <v>HDC</v>
      </c>
      <c r="C363" s="95">
        <f>IF('Dây theo phòng'!$D$6="",0,IF(OR(Consolidated!N363&amp;""='Dây theo phòng'!$D$6,Consolidated!S363&amp;""='Dây theo phòng'!$D$6),1,0))</f>
        <v>0</v>
      </c>
      <c r="D363" s="95">
        <f>IF(Consolidated!E363=1,1,0)</f>
        <v>1</v>
      </c>
      <c r="E363" s="95">
        <f t="shared" si="5"/>
        <v>18</v>
      </c>
    </row>
    <row r="364" spans="1:5">
      <c r="A364" s="95" t="str">
        <f>Consolidated!C364&amp;""</f>
        <v>306W0053</v>
      </c>
      <c r="B364" s="95" t="str">
        <f>Consolidated!A364&amp;""</f>
        <v>HDC</v>
      </c>
      <c r="C364" s="95">
        <f>IF('Dây theo phòng'!$D$6="",0,IF(OR(Consolidated!N364&amp;""='Dây theo phòng'!$D$6,Consolidated!S364&amp;""='Dây theo phòng'!$D$6),1,0))</f>
        <v>0</v>
      </c>
      <c r="D364" s="95">
        <f>IF(Consolidated!E364=1,1,0)</f>
        <v>1</v>
      </c>
      <c r="E364" s="95">
        <f t="shared" si="5"/>
        <v>18</v>
      </c>
    </row>
    <row r="365" spans="1:5">
      <c r="A365" s="95" t="str">
        <f>Consolidated!C365&amp;""</f>
        <v>306W0055</v>
      </c>
      <c r="B365" s="95" t="str">
        <f>Consolidated!A365&amp;""</f>
        <v>HDC</v>
      </c>
      <c r="C365" s="95">
        <f>IF('Dây theo phòng'!$D$6="",0,IF(OR(Consolidated!N365&amp;""='Dây theo phòng'!$D$6,Consolidated!S365&amp;""='Dây theo phòng'!$D$6),1,0))</f>
        <v>0</v>
      </c>
      <c r="D365" s="95">
        <f>IF(Consolidated!E365=1,1,0)</f>
        <v>1</v>
      </c>
      <c r="E365" s="95">
        <f t="shared" si="5"/>
        <v>18</v>
      </c>
    </row>
    <row r="366" spans="1:5">
      <c r="A366" s="95" t="str">
        <f>Consolidated!C366&amp;""</f>
        <v>306W0059</v>
      </c>
      <c r="B366" s="95" t="str">
        <f>Consolidated!A366&amp;""</f>
        <v>HDC</v>
      </c>
      <c r="C366" s="95">
        <f>IF('Dây theo phòng'!$D$6="",0,IF(OR(Consolidated!N366&amp;""='Dây theo phòng'!$D$6,Consolidated!S366&amp;""='Dây theo phòng'!$D$6),1,0))</f>
        <v>1</v>
      </c>
      <c r="D366" s="95">
        <f>IF(Consolidated!E366=1,1,0)</f>
        <v>1</v>
      </c>
      <c r="E366" s="95">
        <f t="shared" si="5"/>
        <v>18</v>
      </c>
    </row>
    <row r="367" spans="1:5">
      <c r="A367" s="95" t="str">
        <f>Consolidated!C367&amp;""</f>
        <v>306W0060</v>
      </c>
      <c r="B367" s="95" t="str">
        <f>Consolidated!A367&amp;""</f>
        <v>HDC</v>
      </c>
      <c r="C367" s="95">
        <f>IF('Dây theo phòng'!$D$6="",0,IF(OR(Consolidated!N367&amp;""='Dây theo phòng'!$D$6,Consolidated!S367&amp;""='Dây theo phòng'!$D$6),1,0))</f>
        <v>1</v>
      </c>
      <c r="D367" s="95">
        <f>IF(Consolidated!E367=1,1,0)</f>
        <v>1</v>
      </c>
      <c r="E367" s="95">
        <f t="shared" si="5"/>
        <v>18</v>
      </c>
    </row>
    <row r="368" spans="1:5">
      <c r="A368" s="95" t="str">
        <f>Consolidated!C368&amp;""</f>
        <v>306W0061</v>
      </c>
      <c r="B368" s="95" t="str">
        <f>Consolidated!A368&amp;""</f>
        <v>HDC</v>
      </c>
      <c r="C368" s="95">
        <f>IF('Dây theo phòng'!$D$6="",0,IF(OR(Consolidated!N368&amp;""='Dây theo phòng'!$D$6,Consolidated!S368&amp;""='Dây theo phòng'!$D$6),1,0))</f>
        <v>1</v>
      </c>
      <c r="D368" s="95">
        <f>IF(Consolidated!E368=1,1,0)</f>
        <v>1</v>
      </c>
      <c r="E368" s="95">
        <f t="shared" si="5"/>
        <v>18</v>
      </c>
    </row>
    <row r="369" spans="1:5">
      <c r="A369" s="95" t="str">
        <f>Consolidated!C369&amp;""</f>
        <v>306W0065</v>
      </c>
      <c r="B369" s="95" t="str">
        <f>Consolidated!A369&amp;""</f>
        <v>HDC</v>
      </c>
      <c r="C369" s="95">
        <f>IF('Dây theo phòng'!$D$6="",0,IF(OR(Consolidated!N369&amp;""='Dây theo phòng'!$D$6,Consolidated!S369&amp;""='Dây theo phòng'!$D$6),1,0))</f>
        <v>1</v>
      </c>
      <c r="D369" s="95">
        <f>IF(Consolidated!E369=1,1,0)</f>
        <v>1</v>
      </c>
      <c r="E369" s="95">
        <f t="shared" si="5"/>
        <v>18</v>
      </c>
    </row>
    <row r="370" spans="1:5">
      <c r="A370" s="95" t="str">
        <f>Consolidated!C370&amp;""</f>
        <v>309W0001</v>
      </c>
      <c r="B370" s="95" t="str">
        <f>Consolidated!A370&amp;""</f>
        <v>HDC</v>
      </c>
      <c r="C370" s="95">
        <f>IF('Dây theo phòng'!$D$6="",0,IF(OR(Consolidated!N370&amp;""='Dây theo phòng'!$D$6,Consolidated!S370&amp;""='Dây theo phòng'!$D$6),1,0))</f>
        <v>1</v>
      </c>
      <c r="D370" s="95">
        <f>IF(Consolidated!E370=1,1,0)</f>
        <v>1</v>
      </c>
      <c r="E370" s="95">
        <f t="shared" si="5"/>
        <v>18</v>
      </c>
    </row>
    <row r="371" spans="1:5">
      <c r="A371" s="95" t="str">
        <f>Consolidated!C371&amp;""</f>
        <v>309W0003</v>
      </c>
      <c r="B371" s="95" t="str">
        <f>Consolidated!A371&amp;""</f>
        <v>HDC</v>
      </c>
      <c r="C371" s="95">
        <f>IF('Dây theo phòng'!$D$6="",0,IF(OR(Consolidated!N371&amp;""='Dây theo phòng'!$D$6,Consolidated!S371&amp;""='Dây theo phòng'!$D$6),1,0))</f>
        <v>1</v>
      </c>
      <c r="D371" s="95">
        <f>IF(Consolidated!E371=1,1,0)</f>
        <v>1</v>
      </c>
      <c r="E371" s="95">
        <f t="shared" si="5"/>
        <v>18</v>
      </c>
    </row>
    <row r="372" spans="1:5">
      <c r="A372" s="95" t="str">
        <f>Consolidated!C372&amp;""</f>
        <v>309W0005</v>
      </c>
      <c r="B372" s="95" t="str">
        <f>Consolidated!A372&amp;""</f>
        <v>HDC</v>
      </c>
      <c r="C372" s="95">
        <f>IF('Dây theo phòng'!$D$6="",0,IF(OR(Consolidated!N372&amp;""='Dây theo phòng'!$D$6,Consolidated!S372&amp;""='Dây theo phòng'!$D$6),1,0))</f>
        <v>1</v>
      </c>
      <c r="D372" s="95">
        <f>IF(Consolidated!E372=1,1,0)</f>
        <v>1</v>
      </c>
      <c r="E372" s="95">
        <f t="shared" si="5"/>
        <v>18</v>
      </c>
    </row>
    <row r="373" spans="1:5">
      <c r="A373" s="95" t="str">
        <f>Consolidated!C373&amp;""</f>
        <v>309W0007</v>
      </c>
      <c r="B373" s="95" t="str">
        <f>Consolidated!A373&amp;""</f>
        <v>HDC</v>
      </c>
      <c r="C373" s="95">
        <f>IF('Dây theo phòng'!$D$6="",0,IF(OR(Consolidated!N373&amp;""='Dây theo phòng'!$D$6,Consolidated!S373&amp;""='Dây theo phòng'!$D$6),1,0))</f>
        <v>1</v>
      </c>
      <c r="D373" s="95">
        <f>IF(Consolidated!E373=1,1,0)</f>
        <v>1</v>
      </c>
      <c r="E373" s="95">
        <f t="shared" si="5"/>
        <v>18</v>
      </c>
    </row>
    <row r="374" spans="1:5">
      <c r="A374" s="95" t="str">
        <f>Consolidated!C374&amp;""</f>
        <v>309W0009</v>
      </c>
      <c r="B374" s="95" t="str">
        <f>Consolidated!A374&amp;""</f>
        <v>HDC</v>
      </c>
      <c r="C374" s="95">
        <f>IF('Dây theo phòng'!$D$6="",0,IF(OR(Consolidated!N374&amp;""='Dây theo phòng'!$D$6,Consolidated!S374&amp;""='Dây theo phòng'!$D$6),1,0))</f>
        <v>0</v>
      </c>
      <c r="D374" s="95">
        <f>IF(Consolidated!E374=1,1,0)</f>
        <v>0</v>
      </c>
      <c r="E374" s="95">
        <f t="shared" si="5"/>
        <v>18</v>
      </c>
    </row>
    <row r="375" spans="1:5">
      <c r="A375" s="95" t="str">
        <f>Consolidated!C375&amp;""</f>
        <v>309W0010</v>
      </c>
      <c r="B375" s="95" t="str">
        <f>Consolidated!A375&amp;""</f>
        <v>HDC</v>
      </c>
      <c r="C375" s="95">
        <f>IF('Dây theo phòng'!$D$6="",0,IF(OR(Consolidated!N375&amp;""='Dây theo phòng'!$D$6,Consolidated!S375&amp;""='Dây theo phòng'!$D$6),1,0))</f>
        <v>0</v>
      </c>
      <c r="D375" s="95">
        <f>IF(Consolidated!E375=1,1,0)</f>
        <v>1</v>
      </c>
      <c r="E375" s="95">
        <f t="shared" si="5"/>
        <v>18</v>
      </c>
    </row>
    <row r="376" spans="1:5">
      <c r="A376" s="95" t="str">
        <f>Consolidated!C376&amp;""</f>
        <v>309W0011</v>
      </c>
      <c r="B376" s="95" t="str">
        <f>Consolidated!A376&amp;""</f>
        <v>HDC</v>
      </c>
      <c r="C376" s="95">
        <f>IF('Dây theo phòng'!$D$6="",0,IF(OR(Consolidated!N376&amp;""='Dây theo phòng'!$D$6,Consolidated!S376&amp;""='Dây theo phòng'!$D$6),1,0))</f>
        <v>0</v>
      </c>
      <c r="D376" s="95">
        <f>IF(Consolidated!E376=1,1,0)</f>
        <v>1</v>
      </c>
      <c r="E376" s="95">
        <f t="shared" si="5"/>
        <v>18</v>
      </c>
    </row>
    <row r="377" spans="1:5">
      <c r="A377" s="95" t="str">
        <f>Consolidated!C377&amp;""</f>
        <v>311W0001</v>
      </c>
      <c r="B377" s="95" t="str">
        <f>Consolidated!A377&amp;""</f>
        <v>HDC</v>
      </c>
      <c r="C377" s="95">
        <f>IF('Dây theo phòng'!$D$6="",0,IF(OR(Consolidated!N377&amp;""='Dây theo phòng'!$D$6,Consolidated!S377&amp;""='Dây theo phòng'!$D$6),1,0))</f>
        <v>0</v>
      </c>
      <c r="D377" s="95">
        <f>IF(Consolidated!E377=1,1,0)</f>
        <v>1</v>
      </c>
      <c r="E377" s="95">
        <f t="shared" si="5"/>
        <v>18</v>
      </c>
    </row>
    <row r="378" spans="1:5">
      <c r="A378" s="95" t="str">
        <f>Consolidated!C378&amp;""</f>
        <v>311W0004</v>
      </c>
      <c r="B378" s="95" t="str">
        <f>Consolidated!A378&amp;""</f>
        <v>HDC</v>
      </c>
      <c r="C378" s="95">
        <f>IF('Dây theo phòng'!$D$6="",0,IF(OR(Consolidated!N378&amp;""='Dây theo phòng'!$D$6,Consolidated!S378&amp;""='Dây theo phòng'!$D$6),1,0))</f>
        <v>1</v>
      </c>
      <c r="D378" s="95">
        <f>IF(Consolidated!E378=1,1,0)</f>
        <v>1</v>
      </c>
      <c r="E378" s="95">
        <f t="shared" si="5"/>
        <v>18</v>
      </c>
    </row>
    <row r="379" spans="1:5">
      <c r="A379" s="95" t="str">
        <f>Consolidated!C379&amp;""</f>
        <v>311W0007</v>
      </c>
      <c r="B379" s="95" t="str">
        <f>Consolidated!A379&amp;""</f>
        <v>HDC</v>
      </c>
      <c r="C379" s="95">
        <f>IF('Dây theo phòng'!$D$6="",0,IF(OR(Consolidated!N379&amp;""='Dây theo phòng'!$D$6,Consolidated!S379&amp;""='Dây theo phòng'!$D$6),1,0))</f>
        <v>0</v>
      </c>
      <c r="D379" s="95">
        <f>IF(Consolidated!E379=1,1,0)</f>
        <v>0</v>
      </c>
      <c r="E379" s="95">
        <f t="shared" si="5"/>
        <v>18</v>
      </c>
    </row>
    <row r="380" spans="1:5">
      <c r="A380" s="95" t="str">
        <f>Consolidated!C380&amp;""</f>
        <v>311W0009</v>
      </c>
      <c r="B380" s="95" t="str">
        <f>Consolidated!A380&amp;""</f>
        <v>HDC</v>
      </c>
      <c r="C380" s="95">
        <f>IF('Dây theo phòng'!$D$6="",0,IF(OR(Consolidated!N380&amp;""='Dây theo phòng'!$D$6,Consolidated!S380&amp;""='Dây theo phòng'!$D$6),1,0))</f>
        <v>0</v>
      </c>
      <c r="D380" s="95">
        <f>IF(Consolidated!E380=1,1,0)</f>
        <v>0</v>
      </c>
      <c r="E380" s="95">
        <f t="shared" si="5"/>
        <v>18</v>
      </c>
    </row>
    <row r="381" spans="1:5">
      <c r="A381" s="95" t="str">
        <f>Consolidated!C381&amp;""</f>
        <v>311W0011</v>
      </c>
      <c r="B381" s="95" t="str">
        <f>Consolidated!A381&amp;""</f>
        <v>HDC</v>
      </c>
      <c r="C381" s="95">
        <f>IF('Dây theo phòng'!$D$6="",0,IF(OR(Consolidated!N381&amp;""='Dây theo phòng'!$D$6,Consolidated!S381&amp;""='Dây theo phòng'!$D$6),1,0))</f>
        <v>1</v>
      </c>
      <c r="D381" s="95">
        <f>IF(Consolidated!E381=1,1,0)</f>
        <v>1</v>
      </c>
      <c r="E381" s="95">
        <f t="shared" si="5"/>
        <v>18</v>
      </c>
    </row>
    <row r="382" spans="1:5">
      <c r="A382" s="95" t="str">
        <f>Consolidated!C382&amp;""</f>
        <v>311W0012</v>
      </c>
      <c r="B382" s="95" t="str">
        <f>Consolidated!A382&amp;""</f>
        <v>HDC</v>
      </c>
      <c r="C382" s="95">
        <f>IF('Dây theo phòng'!$D$6="",0,IF(OR(Consolidated!N382&amp;""='Dây theo phòng'!$D$6,Consolidated!S382&amp;""='Dây theo phòng'!$D$6),1,0))</f>
        <v>0</v>
      </c>
      <c r="D382" s="95">
        <f>IF(Consolidated!E382=1,1,0)</f>
        <v>1</v>
      </c>
      <c r="E382" s="95">
        <f t="shared" si="5"/>
        <v>18</v>
      </c>
    </row>
    <row r="383" spans="1:5">
      <c r="A383" s="95" t="str">
        <f>Consolidated!C383&amp;""</f>
        <v>311W0013</v>
      </c>
      <c r="B383" s="95" t="str">
        <f>Consolidated!A383&amp;""</f>
        <v>HDC</v>
      </c>
      <c r="C383" s="95">
        <f>IF('Dây theo phòng'!$D$6="",0,IF(OR(Consolidated!N383&amp;""='Dây theo phòng'!$D$6,Consolidated!S383&amp;""='Dây theo phòng'!$D$6),1,0))</f>
        <v>0</v>
      </c>
      <c r="D383" s="95">
        <f>IF(Consolidated!E383=1,1,0)</f>
        <v>0</v>
      </c>
      <c r="E383" s="95">
        <f t="shared" si="5"/>
        <v>18</v>
      </c>
    </row>
    <row r="384" spans="1:5">
      <c r="A384" s="95" t="str">
        <f>Consolidated!C384&amp;""</f>
        <v>311W0017</v>
      </c>
      <c r="B384" s="95" t="str">
        <f>Consolidated!A384&amp;""</f>
        <v>HDC</v>
      </c>
      <c r="C384" s="95">
        <f>IF('Dây theo phòng'!$D$6="",0,IF(OR(Consolidated!N384&amp;""='Dây theo phòng'!$D$6,Consolidated!S384&amp;""='Dây theo phòng'!$D$6),1,0))</f>
        <v>0</v>
      </c>
      <c r="D384" s="95">
        <f>IF(Consolidated!E384=1,1,0)</f>
        <v>0</v>
      </c>
      <c r="E384" s="95">
        <f t="shared" si="5"/>
        <v>18</v>
      </c>
    </row>
    <row r="385" spans="1:5">
      <c r="A385" s="95" t="str">
        <f>Consolidated!C385&amp;""</f>
        <v>311W0025</v>
      </c>
      <c r="B385" s="95" t="str">
        <f>Consolidated!A385&amp;""</f>
        <v>HDC</v>
      </c>
      <c r="C385" s="95">
        <f>IF('Dây theo phòng'!$D$6="",0,IF(OR(Consolidated!N385&amp;""='Dây theo phòng'!$D$6,Consolidated!S385&amp;""='Dây theo phòng'!$D$6),1,0))</f>
        <v>0</v>
      </c>
      <c r="D385" s="95">
        <f>IF(Consolidated!E385=1,1,0)</f>
        <v>1</v>
      </c>
      <c r="E385" s="95">
        <f t="shared" si="5"/>
        <v>18</v>
      </c>
    </row>
    <row r="386" spans="1:5">
      <c r="A386" s="95" t="str">
        <f>Consolidated!C386&amp;""</f>
        <v>311W0026</v>
      </c>
      <c r="B386" s="95" t="str">
        <f>Consolidated!A386&amp;""</f>
        <v>HDC</v>
      </c>
      <c r="C386" s="95">
        <f>IF('Dây theo phòng'!$D$6="",0,IF(OR(Consolidated!N386&amp;""='Dây theo phòng'!$D$6,Consolidated!S386&amp;""='Dây theo phòng'!$D$6),1,0))</f>
        <v>0</v>
      </c>
      <c r="D386" s="95">
        <f>IF(Consolidated!E386=1,1,0)</f>
        <v>0</v>
      </c>
      <c r="E386" s="95">
        <f t="shared" si="5"/>
        <v>18</v>
      </c>
    </row>
    <row r="387" spans="1:5">
      <c r="A387" s="95" t="str">
        <f>Consolidated!C387&amp;""</f>
        <v>341W0001</v>
      </c>
      <c r="B387" s="95" t="str">
        <f>Consolidated!A387&amp;""</f>
        <v>HDC</v>
      </c>
      <c r="C387" s="95">
        <f>IF('Dây theo phòng'!$D$6="",0,IF(OR(Consolidated!N387&amp;""='Dây theo phòng'!$D$6,Consolidated!S387&amp;""='Dây theo phòng'!$D$6),1,0))</f>
        <v>0</v>
      </c>
      <c r="D387" s="95">
        <f>IF(Consolidated!E387=1,1,0)</f>
        <v>1</v>
      </c>
      <c r="E387" s="95">
        <f t="shared" ref="E387:E450" si="6">E386+C387*(1-D387)</f>
        <v>18</v>
      </c>
    </row>
    <row r="388" spans="1:5">
      <c r="A388" s="95" t="str">
        <f>Consolidated!C388&amp;""</f>
        <v>341W0002</v>
      </c>
      <c r="B388" s="95" t="str">
        <f>Consolidated!A388&amp;""</f>
        <v>HDC</v>
      </c>
      <c r="C388" s="95">
        <f>IF('Dây theo phòng'!$D$6="",0,IF(OR(Consolidated!N388&amp;""='Dây theo phòng'!$D$6,Consolidated!S388&amp;""='Dây theo phòng'!$D$6),1,0))</f>
        <v>0</v>
      </c>
      <c r="D388" s="95">
        <f>IF(Consolidated!E388=1,1,0)</f>
        <v>1</v>
      </c>
      <c r="E388" s="95">
        <f t="shared" si="6"/>
        <v>18</v>
      </c>
    </row>
    <row r="389" spans="1:5">
      <c r="A389" s="95" t="str">
        <f>Consolidated!C389&amp;""</f>
        <v>341W0003</v>
      </c>
      <c r="B389" s="95" t="str">
        <f>Consolidated!A389&amp;""</f>
        <v>HDC</v>
      </c>
      <c r="C389" s="95">
        <f>IF('Dây theo phòng'!$D$6="",0,IF(OR(Consolidated!N389&amp;""='Dây theo phòng'!$D$6,Consolidated!S389&amp;""='Dây theo phòng'!$D$6),1,0))</f>
        <v>0</v>
      </c>
      <c r="D389" s="95">
        <f>IF(Consolidated!E389=1,1,0)</f>
        <v>0</v>
      </c>
      <c r="E389" s="95">
        <f t="shared" si="6"/>
        <v>18</v>
      </c>
    </row>
    <row r="390" spans="1:5">
      <c r="A390" s="95" t="str">
        <f>Consolidated!C390&amp;""</f>
        <v>341W0004</v>
      </c>
      <c r="B390" s="95" t="str">
        <f>Consolidated!A390&amp;""</f>
        <v>HDC</v>
      </c>
      <c r="C390" s="95">
        <f>IF('Dây theo phòng'!$D$6="",0,IF(OR(Consolidated!N390&amp;""='Dây theo phòng'!$D$6,Consolidated!S390&amp;""='Dây theo phòng'!$D$6),1,0))</f>
        <v>0</v>
      </c>
      <c r="D390" s="95">
        <f>IF(Consolidated!E390=1,1,0)</f>
        <v>0</v>
      </c>
      <c r="E390" s="95">
        <f t="shared" si="6"/>
        <v>18</v>
      </c>
    </row>
    <row r="391" spans="1:5">
      <c r="A391" s="95" t="str">
        <f>Consolidated!C391&amp;""</f>
        <v>351W0001</v>
      </c>
      <c r="B391" s="95" t="str">
        <f>Consolidated!A391&amp;""</f>
        <v>HDC</v>
      </c>
      <c r="C391" s="95">
        <f>IF('Dây theo phòng'!$D$6="",0,IF(OR(Consolidated!N391&amp;""='Dây theo phòng'!$D$6,Consolidated!S391&amp;""='Dây theo phòng'!$D$6),1,0))</f>
        <v>0</v>
      </c>
      <c r="D391" s="95">
        <f>IF(Consolidated!E391=1,1,0)</f>
        <v>1</v>
      </c>
      <c r="E391" s="95">
        <f t="shared" si="6"/>
        <v>18</v>
      </c>
    </row>
    <row r="392" spans="1:5">
      <c r="A392" s="95" t="str">
        <f>Consolidated!C392&amp;""</f>
        <v>351W0017</v>
      </c>
      <c r="B392" s="95" t="str">
        <f>Consolidated!A392&amp;""</f>
        <v>HDC</v>
      </c>
      <c r="C392" s="95">
        <f>IF('Dây theo phòng'!$D$6="",0,IF(OR(Consolidated!N392&amp;""='Dây theo phòng'!$D$6,Consolidated!S392&amp;""='Dây theo phòng'!$D$6),1,0))</f>
        <v>0</v>
      </c>
      <c r="D392" s="95">
        <f>IF(Consolidated!E392=1,1,0)</f>
        <v>0</v>
      </c>
      <c r="E392" s="95">
        <f t="shared" si="6"/>
        <v>18</v>
      </c>
    </row>
    <row r="393" spans="1:5">
      <c r="A393" s="95" t="str">
        <f>Consolidated!C393&amp;""</f>
        <v>351W0025</v>
      </c>
      <c r="B393" s="95" t="str">
        <f>Consolidated!A393&amp;""</f>
        <v>HDC</v>
      </c>
      <c r="C393" s="95">
        <f>IF('Dây theo phòng'!$D$6="",0,IF(OR(Consolidated!N393&amp;""='Dây theo phòng'!$D$6,Consolidated!S393&amp;""='Dây theo phòng'!$D$6),1,0))</f>
        <v>0</v>
      </c>
      <c r="D393" s="95">
        <f>IF(Consolidated!E393=1,1,0)</f>
        <v>0</v>
      </c>
      <c r="E393" s="95">
        <f t="shared" si="6"/>
        <v>18</v>
      </c>
    </row>
    <row r="394" spans="1:5">
      <c r="A394" s="95" t="str">
        <f>Consolidated!C394&amp;""</f>
        <v>351W0031</v>
      </c>
      <c r="B394" s="95" t="str">
        <f>Consolidated!A394&amp;""</f>
        <v>HDC</v>
      </c>
      <c r="C394" s="95">
        <f>IF('Dây theo phòng'!$D$6="",0,IF(OR(Consolidated!N394&amp;""='Dây theo phòng'!$D$6,Consolidated!S394&amp;""='Dây theo phòng'!$D$6),1,0))</f>
        <v>0</v>
      </c>
      <c r="D394" s="95">
        <f>IF(Consolidated!E394=1,1,0)</f>
        <v>1</v>
      </c>
      <c r="E394" s="95">
        <f t="shared" si="6"/>
        <v>18</v>
      </c>
    </row>
    <row r="395" spans="1:5">
      <c r="A395" s="95" t="str">
        <f>Consolidated!C395&amp;""</f>
        <v>351W0038</v>
      </c>
      <c r="B395" s="95" t="str">
        <f>Consolidated!A395&amp;""</f>
        <v>HDC</v>
      </c>
      <c r="C395" s="95">
        <f>IF('Dây theo phòng'!$D$6="",0,IF(OR(Consolidated!N395&amp;""='Dây theo phòng'!$D$6,Consolidated!S395&amp;""='Dây theo phòng'!$D$6),1,0))</f>
        <v>0</v>
      </c>
      <c r="D395" s="95">
        <f>IF(Consolidated!E395=1,1,0)</f>
        <v>1</v>
      </c>
      <c r="E395" s="95">
        <f t="shared" si="6"/>
        <v>18</v>
      </c>
    </row>
    <row r="396" spans="1:5">
      <c r="A396" s="95" t="str">
        <f>Consolidated!C396&amp;""</f>
        <v>351W0040</v>
      </c>
      <c r="B396" s="95" t="str">
        <f>Consolidated!A396&amp;""</f>
        <v>HDC</v>
      </c>
      <c r="C396" s="95">
        <f>IF('Dây theo phòng'!$D$6="",0,IF(OR(Consolidated!N396&amp;""='Dây theo phòng'!$D$6,Consolidated!S396&amp;""='Dây theo phòng'!$D$6),1,0))</f>
        <v>0</v>
      </c>
      <c r="D396" s="95">
        <f>IF(Consolidated!E396=1,1,0)</f>
        <v>0</v>
      </c>
      <c r="E396" s="95">
        <f t="shared" si="6"/>
        <v>18</v>
      </c>
    </row>
    <row r="397" spans="1:5">
      <c r="A397" s="95" t="str">
        <f>Consolidated!C397&amp;""</f>
        <v>361W0001</v>
      </c>
      <c r="B397" s="95" t="str">
        <f>Consolidated!A397&amp;""</f>
        <v>HDC</v>
      </c>
      <c r="C397" s="95">
        <f>IF('Dây theo phòng'!$D$6="",0,IF(OR(Consolidated!N397&amp;""='Dây theo phòng'!$D$6,Consolidated!S397&amp;""='Dây theo phòng'!$D$6),1,0))</f>
        <v>0</v>
      </c>
      <c r="D397" s="95">
        <f>IF(Consolidated!E397=1,1,0)</f>
        <v>1</v>
      </c>
      <c r="E397" s="95">
        <f t="shared" si="6"/>
        <v>18</v>
      </c>
    </row>
    <row r="398" spans="1:5">
      <c r="A398" s="95" t="str">
        <f>Consolidated!C398&amp;""</f>
        <v>361W0013</v>
      </c>
      <c r="B398" s="95" t="str">
        <f>Consolidated!A398&amp;""</f>
        <v>HDC</v>
      </c>
      <c r="C398" s="95">
        <f>IF('Dây theo phòng'!$D$6="",0,IF(OR(Consolidated!N398&amp;""='Dây theo phòng'!$D$6,Consolidated!S398&amp;""='Dây theo phòng'!$D$6),1,0))</f>
        <v>0</v>
      </c>
      <c r="D398" s="95">
        <f>IF(Consolidated!E398=1,1,0)</f>
        <v>1</v>
      </c>
      <c r="E398" s="95">
        <f t="shared" si="6"/>
        <v>18</v>
      </c>
    </row>
    <row r="399" spans="1:5">
      <c r="A399" s="95" t="str">
        <f>Consolidated!C399&amp;""</f>
        <v>361W0015</v>
      </c>
      <c r="B399" s="95" t="str">
        <f>Consolidated!A399&amp;""</f>
        <v>HDC</v>
      </c>
      <c r="C399" s="95">
        <f>IF('Dây theo phòng'!$D$6="",0,IF(OR(Consolidated!N399&amp;""='Dây theo phòng'!$D$6,Consolidated!S399&amp;""='Dây theo phòng'!$D$6),1,0))</f>
        <v>0</v>
      </c>
      <c r="D399" s="95">
        <f>IF(Consolidated!E399=1,1,0)</f>
        <v>1</v>
      </c>
      <c r="E399" s="95">
        <f t="shared" si="6"/>
        <v>18</v>
      </c>
    </row>
    <row r="400" spans="1:5">
      <c r="A400" s="95" t="str">
        <f>Consolidated!C400&amp;""</f>
        <v>361W0024</v>
      </c>
      <c r="B400" s="95" t="str">
        <f>Consolidated!A400&amp;""</f>
        <v>HDC</v>
      </c>
      <c r="C400" s="95">
        <f>IF('Dây theo phòng'!$D$6="",0,IF(OR(Consolidated!N400&amp;""='Dây theo phòng'!$D$6,Consolidated!S400&amp;""='Dây theo phòng'!$D$6),1,0))</f>
        <v>0</v>
      </c>
      <c r="D400" s="95">
        <f>IF(Consolidated!E400=1,1,0)</f>
        <v>1</v>
      </c>
      <c r="E400" s="95">
        <f t="shared" si="6"/>
        <v>18</v>
      </c>
    </row>
    <row r="401" spans="1:5">
      <c r="A401" s="95" t="str">
        <f>Consolidated!C401&amp;""</f>
        <v>361W0025</v>
      </c>
      <c r="B401" s="95" t="str">
        <f>Consolidated!A401&amp;""</f>
        <v>HDC</v>
      </c>
      <c r="C401" s="95">
        <f>IF('Dây theo phòng'!$D$6="",0,IF(OR(Consolidated!N401&amp;""='Dây theo phòng'!$D$6,Consolidated!S401&amp;""='Dây theo phòng'!$D$6),1,0))</f>
        <v>0</v>
      </c>
      <c r="D401" s="95">
        <f>IF(Consolidated!E401=1,1,0)</f>
        <v>0</v>
      </c>
      <c r="E401" s="95">
        <f t="shared" si="6"/>
        <v>18</v>
      </c>
    </row>
    <row r="402" spans="1:5">
      <c r="A402" s="95" t="str">
        <f>Consolidated!C402&amp;""</f>
        <v>361W0026</v>
      </c>
      <c r="B402" s="95" t="str">
        <f>Consolidated!A402&amp;""</f>
        <v>HDC</v>
      </c>
      <c r="C402" s="95">
        <f>IF('Dây theo phòng'!$D$6="",0,IF(OR(Consolidated!N402&amp;""='Dây theo phòng'!$D$6,Consolidated!S402&amp;""='Dây theo phòng'!$D$6),1,0))</f>
        <v>0</v>
      </c>
      <c r="D402" s="95">
        <f>IF(Consolidated!E402=1,1,0)</f>
        <v>1</v>
      </c>
      <c r="E402" s="95">
        <f t="shared" si="6"/>
        <v>18</v>
      </c>
    </row>
    <row r="403" spans="1:5">
      <c r="A403" s="95" t="str">
        <f>Consolidated!C403&amp;""</f>
        <v>371W0001</v>
      </c>
      <c r="B403" s="95" t="str">
        <f>Consolidated!A403&amp;""</f>
        <v>HDC</v>
      </c>
      <c r="C403" s="95">
        <f>IF('Dây theo phòng'!$D$6="",0,IF(OR(Consolidated!N403&amp;""='Dây theo phòng'!$D$6,Consolidated!S403&amp;""='Dây theo phòng'!$D$6),1,0))</f>
        <v>0</v>
      </c>
      <c r="D403" s="95">
        <f>IF(Consolidated!E403=1,1,0)</f>
        <v>1</v>
      </c>
      <c r="E403" s="95">
        <f t="shared" si="6"/>
        <v>18</v>
      </c>
    </row>
    <row r="404" spans="1:5">
      <c r="A404" s="95" t="str">
        <f>Consolidated!C404&amp;""</f>
        <v>371W0005</v>
      </c>
      <c r="B404" s="95" t="str">
        <f>Consolidated!A404&amp;""</f>
        <v>HDC</v>
      </c>
      <c r="C404" s="95">
        <f>IF('Dây theo phòng'!$D$6="",0,IF(OR(Consolidated!N404&amp;""='Dây theo phòng'!$D$6,Consolidated!S404&amp;""='Dây theo phòng'!$D$6),1,0))</f>
        <v>0</v>
      </c>
      <c r="D404" s="95">
        <f>IF(Consolidated!E404=1,1,0)</f>
        <v>1</v>
      </c>
      <c r="E404" s="95">
        <f t="shared" si="6"/>
        <v>18</v>
      </c>
    </row>
    <row r="405" spans="1:5">
      <c r="A405" s="95" t="str">
        <f>Consolidated!C405&amp;""</f>
        <v>371W0009</v>
      </c>
      <c r="B405" s="95" t="str">
        <f>Consolidated!A405&amp;""</f>
        <v>HDC</v>
      </c>
      <c r="C405" s="95">
        <f>IF('Dây theo phòng'!$D$6="",0,IF(OR(Consolidated!N405&amp;""='Dây theo phòng'!$D$6,Consolidated!S405&amp;""='Dây theo phòng'!$D$6),1,0))</f>
        <v>0</v>
      </c>
      <c r="D405" s="95">
        <f>IF(Consolidated!E405=1,1,0)</f>
        <v>1</v>
      </c>
      <c r="E405" s="95">
        <f t="shared" si="6"/>
        <v>18</v>
      </c>
    </row>
    <row r="406" spans="1:5">
      <c r="A406" s="95" t="str">
        <f>Consolidated!C406&amp;""</f>
        <v>371W0010</v>
      </c>
      <c r="B406" s="95" t="str">
        <f>Consolidated!A406&amp;""</f>
        <v>HDC</v>
      </c>
      <c r="C406" s="95">
        <f>IF('Dây theo phòng'!$D$6="",0,IF(OR(Consolidated!N406&amp;""='Dây theo phòng'!$D$6,Consolidated!S406&amp;""='Dây theo phòng'!$D$6),1,0))</f>
        <v>0</v>
      </c>
      <c r="D406" s="95">
        <f>IF(Consolidated!E406=1,1,0)</f>
        <v>1</v>
      </c>
      <c r="E406" s="95">
        <f t="shared" si="6"/>
        <v>18</v>
      </c>
    </row>
    <row r="407" spans="1:5">
      <c r="A407" s="95" t="str">
        <f>Consolidated!C407&amp;""</f>
        <v>371W0011</v>
      </c>
      <c r="B407" s="95" t="str">
        <f>Consolidated!A407&amp;""</f>
        <v>HDC</v>
      </c>
      <c r="C407" s="95">
        <f>IF('Dây theo phòng'!$D$6="",0,IF(OR(Consolidated!N407&amp;""='Dây theo phòng'!$D$6,Consolidated!S407&amp;""='Dây theo phòng'!$D$6),1,0))</f>
        <v>0</v>
      </c>
      <c r="D407" s="95">
        <f>IF(Consolidated!E407=1,1,0)</f>
        <v>1</v>
      </c>
      <c r="E407" s="95">
        <f t="shared" si="6"/>
        <v>18</v>
      </c>
    </row>
    <row r="408" spans="1:5">
      <c r="A408" s="95" t="str">
        <f>Consolidated!C408&amp;""</f>
        <v>371W0021</v>
      </c>
      <c r="B408" s="95" t="str">
        <f>Consolidated!A408&amp;""</f>
        <v>HDC</v>
      </c>
      <c r="C408" s="95">
        <f>IF('Dây theo phòng'!$D$6="",0,IF(OR(Consolidated!N408&amp;""='Dây theo phòng'!$D$6,Consolidated!S408&amp;""='Dây theo phòng'!$D$6),1,0))</f>
        <v>0</v>
      </c>
      <c r="D408" s="95">
        <f>IF(Consolidated!E408=1,1,0)</f>
        <v>1</v>
      </c>
      <c r="E408" s="95">
        <f t="shared" si="6"/>
        <v>18</v>
      </c>
    </row>
    <row r="409" spans="1:5">
      <c r="A409" s="95" t="str">
        <f>Consolidated!C409&amp;""</f>
        <v>371W0022</v>
      </c>
      <c r="B409" s="95" t="str">
        <f>Consolidated!A409&amp;""</f>
        <v>HDC</v>
      </c>
      <c r="C409" s="95">
        <f>IF('Dây theo phòng'!$D$6="",0,IF(OR(Consolidated!N409&amp;""='Dây theo phòng'!$D$6,Consolidated!S409&amp;""='Dây theo phòng'!$D$6),1,0))</f>
        <v>0</v>
      </c>
      <c r="D409" s="95">
        <f>IF(Consolidated!E409=1,1,0)</f>
        <v>1</v>
      </c>
      <c r="E409" s="95">
        <f t="shared" si="6"/>
        <v>18</v>
      </c>
    </row>
    <row r="410" spans="1:5">
      <c r="A410" s="95" t="str">
        <f>Consolidated!C410&amp;""</f>
        <v>371W0023</v>
      </c>
      <c r="B410" s="95" t="str">
        <f>Consolidated!A410&amp;""</f>
        <v>HDC</v>
      </c>
      <c r="C410" s="95">
        <f>IF('Dây theo phòng'!$D$6="",0,IF(OR(Consolidated!N410&amp;""='Dây theo phòng'!$D$6,Consolidated!S410&amp;""='Dây theo phòng'!$D$6),1,0))</f>
        <v>0</v>
      </c>
      <c r="D410" s="95">
        <f>IF(Consolidated!E410=1,1,0)</f>
        <v>1</v>
      </c>
      <c r="E410" s="95">
        <f t="shared" si="6"/>
        <v>18</v>
      </c>
    </row>
    <row r="411" spans="1:5">
      <c r="A411" s="95" t="str">
        <f>Consolidated!C411&amp;""</f>
        <v>371W0025</v>
      </c>
      <c r="B411" s="95" t="str">
        <f>Consolidated!A411&amp;""</f>
        <v>HDC</v>
      </c>
      <c r="C411" s="95">
        <f>IF('Dây theo phòng'!$D$6="",0,IF(OR(Consolidated!N411&amp;""='Dây theo phòng'!$D$6,Consolidated!S411&amp;""='Dây theo phòng'!$D$6),1,0))</f>
        <v>0</v>
      </c>
      <c r="D411" s="95">
        <f>IF(Consolidated!E411=1,1,0)</f>
        <v>1</v>
      </c>
      <c r="E411" s="95">
        <f t="shared" si="6"/>
        <v>18</v>
      </c>
    </row>
    <row r="412" spans="1:5">
      <c r="A412" s="95" t="str">
        <f>Consolidated!C412&amp;""</f>
        <v>371W0026</v>
      </c>
      <c r="B412" s="95" t="str">
        <f>Consolidated!A412&amp;""</f>
        <v>HDC</v>
      </c>
      <c r="C412" s="95">
        <f>IF('Dây theo phòng'!$D$6="",0,IF(OR(Consolidated!N412&amp;""='Dây theo phòng'!$D$6,Consolidated!S412&amp;""='Dây theo phòng'!$D$6),1,0))</f>
        <v>0</v>
      </c>
      <c r="D412" s="95">
        <f>IF(Consolidated!E412=1,1,0)</f>
        <v>1</v>
      </c>
      <c r="E412" s="95">
        <f t="shared" si="6"/>
        <v>18</v>
      </c>
    </row>
    <row r="413" spans="1:5">
      <c r="A413" s="95" t="str">
        <f>Consolidated!C413&amp;""</f>
        <v>371W0027</v>
      </c>
      <c r="B413" s="95" t="str">
        <f>Consolidated!A413&amp;""</f>
        <v>HDC</v>
      </c>
      <c r="C413" s="95">
        <f>IF('Dây theo phòng'!$D$6="",0,IF(OR(Consolidated!N413&amp;""='Dây theo phòng'!$D$6,Consolidated!S413&amp;""='Dây theo phòng'!$D$6),1,0))</f>
        <v>0</v>
      </c>
      <c r="D413" s="95">
        <f>IF(Consolidated!E413=1,1,0)</f>
        <v>0</v>
      </c>
      <c r="E413" s="95">
        <f t="shared" si="6"/>
        <v>18</v>
      </c>
    </row>
    <row r="414" spans="1:5">
      <c r="A414" s="95" t="str">
        <f>Consolidated!C414&amp;""</f>
        <v>371W0040</v>
      </c>
      <c r="B414" s="95" t="str">
        <f>Consolidated!A414&amp;""</f>
        <v>HDC</v>
      </c>
      <c r="C414" s="95">
        <f>IF('Dây theo phòng'!$D$6="",0,IF(OR(Consolidated!N414&amp;""='Dây theo phòng'!$D$6,Consolidated!S414&amp;""='Dây theo phòng'!$D$6),1,0))</f>
        <v>0</v>
      </c>
      <c r="D414" s="95">
        <f>IF(Consolidated!E414=1,1,0)</f>
        <v>1</v>
      </c>
      <c r="E414" s="95">
        <f t="shared" si="6"/>
        <v>18</v>
      </c>
    </row>
    <row r="415" spans="1:5">
      <c r="A415" s="95" t="str">
        <f>Consolidated!C415&amp;""</f>
        <v>371W0041</v>
      </c>
      <c r="B415" s="95" t="str">
        <f>Consolidated!A415&amp;""</f>
        <v>HDC</v>
      </c>
      <c r="C415" s="95">
        <f>IF('Dây theo phòng'!$D$6="",0,IF(OR(Consolidated!N415&amp;""='Dây theo phòng'!$D$6,Consolidated!S415&amp;""='Dây theo phòng'!$D$6),1,0))</f>
        <v>0</v>
      </c>
      <c r="D415" s="95">
        <f>IF(Consolidated!E415=1,1,0)</f>
        <v>1</v>
      </c>
      <c r="E415" s="95">
        <f t="shared" si="6"/>
        <v>18</v>
      </c>
    </row>
    <row r="416" spans="1:5">
      <c r="A416" s="95" t="str">
        <f>Consolidated!C416&amp;""</f>
        <v>371W0043</v>
      </c>
      <c r="B416" s="95" t="str">
        <f>Consolidated!A416&amp;""</f>
        <v>HDC</v>
      </c>
      <c r="C416" s="95">
        <f>IF('Dây theo phòng'!$D$6="",0,IF(OR(Consolidated!N416&amp;""='Dây theo phòng'!$D$6,Consolidated!S416&amp;""='Dây theo phòng'!$D$6),1,0))</f>
        <v>0</v>
      </c>
      <c r="D416" s="95">
        <f>IF(Consolidated!E416=1,1,0)</f>
        <v>1</v>
      </c>
      <c r="E416" s="95">
        <f t="shared" si="6"/>
        <v>18</v>
      </c>
    </row>
    <row r="417" spans="1:5">
      <c r="A417" s="95" t="str">
        <f>Consolidated!C417&amp;""</f>
        <v>371W0045</v>
      </c>
      <c r="B417" s="95" t="str">
        <f>Consolidated!A417&amp;""</f>
        <v>HDC</v>
      </c>
      <c r="C417" s="95">
        <f>IF('Dây theo phòng'!$D$6="",0,IF(OR(Consolidated!N417&amp;""='Dây theo phòng'!$D$6,Consolidated!S417&amp;""='Dây theo phòng'!$D$6),1,0))</f>
        <v>0</v>
      </c>
      <c r="D417" s="95">
        <f>IF(Consolidated!E417=1,1,0)</f>
        <v>1</v>
      </c>
      <c r="E417" s="95">
        <f t="shared" si="6"/>
        <v>18</v>
      </c>
    </row>
    <row r="418" spans="1:5">
      <c r="A418" s="95" t="str">
        <f>Consolidated!C418&amp;""</f>
        <v>371W0060</v>
      </c>
      <c r="B418" s="95" t="str">
        <f>Consolidated!A418&amp;""</f>
        <v>HDC</v>
      </c>
      <c r="C418" s="95">
        <f>IF('Dây theo phòng'!$D$6="",0,IF(OR(Consolidated!N418&amp;""='Dây theo phòng'!$D$6,Consolidated!S418&amp;""='Dây theo phòng'!$D$6),1,0))</f>
        <v>0</v>
      </c>
      <c r="D418" s="95">
        <f>IF(Consolidated!E418=1,1,0)</f>
        <v>0</v>
      </c>
      <c r="E418" s="95">
        <f t="shared" si="6"/>
        <v>18</v>
      </c>
    </row>
    <row r="419" spans="1:5">
      <c r="A419" s="95" t="str">
        <f>Consolidated!C419&amp;""</f>
        <v>371W0062</v>
      </c>
      <c r="B419" s="95" t="str">
        <f>Consolidated!A419&amp;""</f>
        <v>HDC</v>
      </c>
      <c r="C419" s="95">
        <f>IF('Dây theo phòng'!$D$6="",0,IF(OR(Consolidated!N419&amp;""='Dây theo phòng'!$D$6,Consolidated!S419&amp;""='Dây theo phòng'!$D$6),1,0))</f>
        <v>0</v>
      </c>
      <c r="D419" s="95">
        <f>IF(Consolidated!E419=1,1,0)</f>
        <v>0</v>
      </c>
      <c r="E419" s="95">
        <f t="shared" si="6"/>
        <v>18</v>
      </c>
    </row>
    <row r="420" spans="1:5">
      <c r="A420" s="95" t="str">
        <f>Consolidated!C420&amp;""</f>
        <v>373W0001</v>
      </c>
      <c r="B420" s="95" t="str">
        <f>Consolidated!A420&amp;""</f>
        <v>HDC</v>
      </c>
      <c r="C420" s="95">
        <f>IF('Dây theo phòng'!$D$6="",0,IF(OR(Consolidated!N420&amp;""='Dây theo phòng'!$D$6,Consolidated!S420&amp;""='Dây theo phòng'!$D$6),1,0))</f>
        <v>0</v>
      </c>
      <c r="D420" s="95">
        <f>IF(Consolidated!E420=1,1,0)</f>
        <v>0</v>
      </c>
      <c r="E420" s="95">
        <f t="shared" si="6"/>
        <v>18</v>
      </c>
    </row>
    <row r="421" spans="1:5">
      <c r="A421" s="95" t="str">
        <f>Consolidated!C421&amp;""</f>
        <v>373W0004</v>
      </c>
      <c r="B421" s="95" t="str">
        <f>Consolidated!A421&amp;""</f>
        <v>HDC</v>
      </c>
      <c r="C421" s="95">
        <f>IF('Dây theo phòng'!$D$6="",0,IF(OR(Consolidated!N421&amp;""='Dây theo phòng'!$D$6,Consolidated!S421&amp;""='Dây theo phòng'!$D$6),1,0))</f>
        <v>0</v>
      </c>
      <c r="D421" s="95">
        <f>IF(Consolidated!E421=1,1,0)</f>
        <v>1</v>
      </c>
      <c r="E421" s="95">
        <f t="shared" si="6"/>
        <v>18</v>
      </c>
    </row>
    <row r="422" spans="1:5">
      <c r="A422" s="95" t="str">
        <f>Consolidated!C422&amp;""</f>
        <v>373W0016</v>
      </c>
      <c r="B422" s="95" t="str">
        <f>Consolidated!A422&amp;""</f>
        <v>HDC</v>
      </c>
      <c r="C422" s="95">
        <f>IF('Dây theo phòng'!$D$6="",0,IF(OR(Consolidated!N422&amp;""='Dây theo phòng'!$D$6,Consolidated!S422&amp;""='Dây theo phòng'!$D$6),1,0))</f>
        <v>0</v>
      </c>
      <c r="D422" s="95">
        <f>IF(Consolidated!E422=1,1,0)</f>
        <v>0</v>
      </c>
      <c r="E422" s="95">
        <f t="shared" si="6"/>
        <v>18</v>
      </c>
    </row>
    <row r="423" spans="1:5">
      <c r="A423" s="95" t="str">
        <f>Consolidated!C423&amp;""</f>
        <v>375W0001</v>
      </c>
      <c r="B423" s="95" t="str">
        <f>Consolidated!A423&amp;""</f>
        <v>HDC</v>
      </c>
      <c r="C423" s="95">
        <f>IF('Dây theo phòng'!$D$6="",0,IF(OR(Consolidated!N423&amp;""='Dây theo phòng'!$D$6,Consolidated!S423&amp;""='Dây theo phòng'!$D$6),1,0))</f>
        <v>0</v>
      </c>
      <c r="D423" s="95">
        <f>IF(Consolidated!E423=1,1,0)</f>
        <v>1</v>
      </c>
      <c r="E423" s="95">
        <f t="shared" si="6"/>
        <v>18</v>
      </c>
    </row>
    <row r="424" spans="1:5">
      <c r="A424" s="95" t="str">
        <f>Consolidated!C424&amp;""</f>
        <v>381.1W0005</v>
      </c>
      <c r="B424" s="95" t="str">
        <f>Consolidated!A424&amp;""</f>
        <v>HDC</v>
      </c>
      <c r="C424" s="95">
        <f>IF('Dây theo phòng'!$D$6="",0,IF(OR(Consolidated!N424&amp;""='Dây theo phòng'!$D$6,Consolidated!S424&amp;""='Dây theo phòng'!$D$6),1,0))</f>
        <v>0</v>
      </c>
      <c r="D424" s="95">
        <f>IF(Consolidated!E424=1,1,0)</f>
        <v>1</v>
      </c>
      <c r="E424" s="95">
        <f t="shared" si="6"/>
        <v>18</v>
      </c>
    </row>
    <row r="425" spans="1:5">
      <c r="A425" s="95" t="str">
        <f>Consolidated!C425&amp;""</f>
        <v>381.1W0009</v>
      </c>
      <c r="B425" s="95" t="str">
        <f>Consolidated!A425&amp;""</f>
        <v>HDC</v>
      </c>
      <c r="C425" s="95">
        <f>IF('Dây theo phòng'!$D$6="",0,IF(OR(Consolidated!N425&amp;""='Dây theo phòng'!$D$6,Consolidated!S425&amp;""='Dây theo phòng'!$D$6),1,0))</f>
        <v>0</v>
      </c>
      <c r="D425" s="95">
        <f>IF(Consolidated!E425=1,1,0)</f>
        <v>1</v>
      </c>
      <c r="E425" s="95">
        <f t="shared" si="6"/>
        <v>18</v>
      </c>
    </row>
    <row r="426" spans="1:5">
      <c r="A426" s="95" t="str">
        <f>Consolidated!C426&amp;""</f>
        <v>381.1W0011</v>
      </c>
      <c r="B426" s="95" t="str">
        <f>Consolidated!A426&amp;""</f>
        <v>HDC</v>
      </c>
      <c r="C426" s="95">
        <f>IF('Dây theo phòng'!$D$6="",0,IF(OR(Consolidated!N426&amp;""='Dây theo phòng'!$D$6,Consolidated!S426&amp;""='Dây theo phòng'!$D$6),1,0))</f>
        <v>0</v>
      </c>
      <c r="D426" s="95">
        <f>IF(Consolidated!E426=1,1,0)</f>
        <v>1</v>
      </c>
      <c r="E426" s="95">
        <f t="shared" si="6"/>
        <v>18</v>
      </c>
    </row>
    <row r="427" spans="1:5">
      <c r="A427" s="95" t="str">
        <f>Consolidated!C427&amp;""</f>
        <v>381.1W0012</v>
      </c>
      <c r="B427" s="95" t="str">
        <f>Consolidated!A427&amp;""</f>
        <v>HDC</v>
      </c>
      <c r="C427" s="95">
        <f>IF('Dây theo phòng'!$D$6="",0,IF(OR(Consolidated!N427&amp;""='Dây theo phòng'!$D$6,Consolidated!S427&amp;""='Dây theo phòng'!$D$6),1,0))</f>
        <v>0</v>
      </c>
      <c r="D427" s="95">
        <f>IF(Consolidated!E427=1,1,0)</f>
        <v>1</v>
      </c>
      <c r="E427" s="95">
        <f t="shared" si="6"/>
        <v>18</v>
      </c>
    </row>
    <row r="428" spans="1:5">
      <c r="A428" s="95" t="str">
        <f>Consolidated!C428&amp;""</f>
        <v>381.1W0017</v>
      </c>
      <c r="B428" s="95" t="str">
        <f>Consolidated!A428&amp;""</f>
        <v>HDC</v>
      </c>
      <c r="C428" s="95">
        <f>IF('Dây theo phòng'!$D$6="",0,IF(OR(Consolidated!N428&amp;""='Dây theo phòng'!$D$6,Consolidated!S428&amp;""='Dây theo phòng'!$D$6),1,0))</f>
        <v>0</v>
      </c>
      <c r="D428" s="95">
        <f>IF(Consolidated!E428=1,1,0)</f>
        <v>0</v>
      </c>
      <c r="E428" s="95">
        <f t="shared" si="6"/>
        <v>18</v>
      </c>
    </row>
    <row r="429" spans="1:5">
      <c r="A429" s="95" t="str">
        <f>Consolidated!C429&amp;""</f>
        <v>381.1W0021</v>
      </c>
      <c r="B429" s="95" t="str">
        <f>Consolidated!A429&amp;""</f>
        <v>HDC</v>
      </c>
      <c r="C429" s="95">
        <f>IF('Dây theo phòng'!$D$6="",0,IF(OR(Consolidated!N429&amp;""='Dây theo phòng'!$D$6,Consolidated!S429&amp;""='Dây theo phòng'!$D$6),1,0))</f>
        <v>0</v>
      </c>
      <c r="D429" s="95">
        <f>IF(Consolidated!E429=1,1,0)</f>
        <v>1</v>
      </c>
      <c r="E429" s="95">
        <f t="shared" si="6"/>
        <v>18</v>
      </c>
    </row>
    <row r="430" spans="1:5">
      <c r="A430" s="95" t="str">
        <f>Consolidated!C430&amp;""</f>
        <v>381.1W0022</v>
      </c>
      <c r="B430" s="95" t="str">
        <f>Consolidated!A430&amp;""</f>
        <v>HDC</v>
      </c>
      <c r="C430" s="95">
        <f>IF('Dây theo phòng'!$D$6="",0,IF(OR(Consolidated!N430&amp;""='Dây theo phòng'!$D$6,Consolidated!S430&amp;""='Dây theo phòng'!$D$6),1,0))</f>
        <v>0</v>
      </c>
      <c r="D430" s="95">
        <f>IF(Consolidated!E430=1,1,0)</f>
        <v>1</v>
      </c>
      <c r="E430" s="95">
        <f t="shared" si="6"/>
        <v>18</v>
      </c>
    </row>
    <row r="431" spans="1:5">
      <c r="A431" s="95" t="str">
        <f>Consolidated!C431&amp;""</f>
        <v>381.1W0023</v>
      </c>
      <c r="B431" s="95" t="str">
        <f>Consolidated!A431&amp;""</f>
        <v>HDC</v>
      </c>
      <c r="C431" s="95">
        <f>IF('Dây theo phòng'!$D$6="",0,IF(OR(Consolidated!N431&amp;""='Dây theo phòng'!$D$6,Consolidated!S431&amp;""='Dây theo phòng'!$D$6),1,0))</f>
        <v>0</v>
      </c>
      <c r="D431" s="95">
        <f>IF(Consolidated!E431=1,1,0)</f>
        <v>1</v>
      </c>
      <c r="E431" s="95">
        <f t="shared" si="6"/>
        <v>18</v>
      </c>
    </row>
    <row r="432" spans="1:5">
      <c r="A432" s="95" t="str">
        <f>Consolidated!C432&amp;""</f>
        <v>381.2W0112</v>
      </c>
      <c r="B432" s="95" t="str">
        <f>Consolidated!A432&amp;""</f>
        <v>HDC</v>
      </c>
      <c r="C432" s="95">
        <f>IF('Dây theo phòng'!$D$6="",0,IF(OR(Consolidated!N432&amp;""='Dây theo phòng'!$D$6,Consolidated!S432&amp;""='Dây theo phòng'!$D$6),1,0))</f>
        <v>0</v>
      </c>
      <c r="D432" s="95">
        <f>IF(Consolidated!E432=1,1,0)</f>
        <v>0</v>
      </c>
      <c r="E432" s="95">
        <f t="shared" si="6"/>
        <v>18</v>
      </c>
    </row>
    <row r="433" spans="1:5">
      <c r="A433" s="95" t="str">
        <f>Consolidated!C433&amp;""</f>
        <v>381.2W1029</v>
      </c>
      <c r="B433" s="95" t="str">
        <f>Consolidated!A433&amp;""</f>
        <v>HDC</v>
      </c>
      <c r="C433" s="95">
        <f>IF('Dây theo phòng'!$D$6="",0,IF(OR(Consolidated!N433&amp;""='Dây theo phòng'!$D$6,Consolidated!S433&amp;""='Dây theo phòng'!$D$6),1,0))</f>
        <v>0</v>
      </c>
      <c r="D433" s="95">
        <f>IF(Consolidated!E433=1,1,0)</f>
        <v>1</v>
      </c>
      <c r="E433" s="95">
        <f t="shared" si="6"/>
        <v>18</v>
      </c>
    </row>
    <row r="434" spans="1:5">
      <c r="A434" s="95" t="str">
        <f>Consolidated!C434&amp;""</f>
        <v>381.3W0001</v>
      </c>
      <c r="B434" s="95" t="str">
        <f>Consolidated!A434&amp;""</f>
        <v>HDC</v>
      </c>
      <c r="C434" s="95">
        <f>IF('Dây theo phòng'!$D$6="",0,IF(OR(Consolidated!N434&amp;""='Dây theo phòng'!$D$6,Consolidated!S434&amp;""='Dây theo phòng'!$D$6),1,0))</f>
        <v>0</v>
      </c>
      <c r="D434" s="95">
        <f>IF(Consolidated!E434=1,1,0)</f>
        <v>1</v>
      </c>
      <c r="E434" s="95">
        <f t="shared" si="6"/>
        <v>18</v>
      </c>
    </row>
    <row r="435" spans="1:5">
      <c r="A435" s="95" t="str">
        <f>Consolidated!C435&amp;""</f>
        <v>401W0001</v>
      </c>
      <c r="B435" s="95" t="str">
        <f>Consolidated!A435&amp;""</f>
        <v>HDC</v>
      </c>
      <c r="C435" s="95">
        <f>IF('Dây theo phòng'!$D$6="",0,IF(OR(Consolidated!N435&amp;""='Dây theo phòng'!$D$6,Consolidated!S435&amp;""='Dây theo phòng'!$D$6),1,0))</f>
        <v>0</v>
      </c>
      <c r="D435" s="95">
        <f>IF(Consolidated!E435=1,1,0)</f>
        <v>1</v>
      </c>
      <c r="E435" s="95">
        <f t="shared" si="6"/>
        <v>18</v>
      </c>
    </row>
    <row r="436" spans="1:5">
      <c r="A436" s="95" t="str">
        <f>Consolidated!C436&amp;""</f>
        <v>401W0002</v>
      </c>
      <c r="B436" s="95" t="str">
        <f>Consolidated!A436&amp;""</f>
        <v>HDC</v>
      </c>
      <c r="C436" s="95">
        <f>IF('Dây theo phòng'!$D$6="",0,IF(OR(Consolidated!N436&amp;""='Dây theo phòng'!$D$6,Consolidated!S436&amp;""='Dây theo phòng'!$D$6),1,0))</f>
        <v>0</v>
      </c>
      <c r="D436" s="95">
        <f>IF(Consolidated!E436=1,1,0)</f>
        <v>0</v>
      </c>
      <c r="E436" s="95">
        <f t="shared" si="6"/>
        <v>18</v>
      </c>
    </row>
    <row r="437" spans="1:5">
      <c r="A437" s="95" t="str">
        <f>Consolidated!C437&amp;""</f>
        <v>401W0003</v>
      </c>
      <c r="B437" s="95" t="str">
        <f>Consolidated!A437&amp;""</f>
        <v>HDC</v>
      </c>
      <c r="C437" s="95">
        <f>IF('Dây theo phòng'!$D$6="",0,IF(OR(Consolidated!N437&amp;""='Dây theo phòng'!$D$6,Consolidated!S437&amp;""='Dây theo phòng'!$D$6),1,0))</f>
        <v>1</v>
      </c>
      <c r="D437" s="95">
        <f>IF(Consolidated!E437=1,1,0)</f>
        <v>0</v>
      </c>
      <c r="E437" s="95">
        <f t="shared" si="6"/>
        <v>19</v>
      </c>
    </row>
    <row r="438" spans="1:5">
      <c r="A438" s="95" t="str">
        <f>Consolidated!C438&amp;""</f>
        <v>401W0006</v>
      </c>
      <c r="B438" s="95" t="str">
        <f>Consolidated!A438&amp;""</f>
        <v>HDC</v>
      </c>
      <c r="C438" s="95">
        <f>IF('Dây theo phòng'!$D$6="",0,IF(OR(Consolidated!N438&amp;""='Dây theo phòng'!$D$6,Consolidated!S438&amp;""='Dây theo phòng'!$D$6),1,0))</f>
        <v>0</v>
      </c>
      <c r="D438" s="95">
        <f>IF(Consolidated!E438=1,1,0)</f>
        <v>0</v>
      </c>
      <c r="E438" s="95">
        <f t="shared" si="6"/>
        <v>19</v>
      </c>
    </row>
    <row r="439" spans="1:5">
      <c r="A439" s="95" t="str">
        <f>Consolidated!C439&amp;""</f>
        <v>401W0008</v>
      </c>
      <c r="B439" s="95" t="str">
        <f>Consolidated!A439&amp;""</f>
        <v>HDC</v>
      </c>
      <c r="C439" s="95">
        <f>IF('Dây theo phòng'!$D$6="",0,IF(OR(Consolidated!N439&amp;""='Dây theo phòng'!$D$6,Consolidated!S439&amp;""='Dây theo phòng'!$D$6),1,0))</f>
        <v>0</v>
      </c>
      <c r="D439" s="95">
        <f>IF(Consolidated!E439=1,1,0)</f>
        <v>1</v>
      </c>
      <c r="E439" s="95">
        <f t="shared" si="6"/>
        <v>19</v>
      </c>
    </row>
    <row r="440" spans="1:5">
      <c r="A440" s="95" t="str">
        <f>Consolidated!C440&amp;""</f>
        <v>401W0010</v>
      </c>
      <c r="B440" s="95" t="str">
        <f>Consolidated!A440&amp;""</f>
        <v>HDC</v>
      </c>
      <c r="C440" s="95">
        <f>IF('Dây theo phòng'!$D$6="",0,IF(OR(Consolidated!N440&amp;""='Dây theo phòng'!$D$6,Consolidated!S440&amp;""='Dây theo phòng'!$D$6),1,0))</f>
        <v>0</v>
      </c>
      <c r="D440" s="95">
        <f>IF(Consolidated!E440=1,1,0)</f>
        <v>1</v>
      </c>
      <c r="E440" s="95">
        <f t="shared" si="6"/>
        <v>19</v>
      </c>
    </row>
    <row r="441" spans="1:5">
      <c r="A441" s="95" t="str">
        <f>Consolidated!C441&amp;""</f>
        <v>401W0011</v>
      </c>
      <c r="B441" s="95" t="str">
        <f>Consolidated!A441&amp;""</f>
        <v>HDC</v>
      </c>
      <c r="C441" s="95">
        <f>IF('Dây theo phòng'!$D$6="",0,IF(OR(Consolidated!N441&amp;""='Dây theo phòng'!$D$6,Consolidated!S441&amp;""='Dây theo phòng'!$D$6),1,0))</f>
        <v>0</v>
      </c>
      <c r="D441" s="95">
        <f>IF(Consolidated!E441=1,1,0)</f>
        <v>1</v>
      </c>
      <c r="E441" s="95">
        <f t="shared" si="6"/>
        <v>19</v>
      </c>
    </row>
    <row r="442" spans="1:5">
      <c r="A442" s="95" t="str">
        <f>Consolidated!C442&amp;""</f>
        <v>401W0012</v>
      </c>
      <c r="B442" s="95" t="str">
        <f>Consolidated!A442&amp;""</f>
        <v>HDC</v>
      </c>
      <c r="C442" s="95">
        <f>IF('Dây theo phòng'!$D$6="",0,IF(OR(Consolidated!N442&amp;""='Dây theo phòng'!$D$6,Consolidated!S442&amp;""='Dây theo phòng'!$D$6),1,0))</f>
        <v>0</v>
      </c>
      <c r="D442" s="95">
        <f>IF(Consolidated!E442=1,1,0)</f>
        <v>1</v>
      </c>
      <c r="E442" s="95">
        <f t="shared" si="6"/>
        <v>19</v>
      </c>
    </row>
    <row r="443" spans="1:5">
      <c r="A443" s="95" t="str">
        <f>Consolidated!C443&amp;""</f>
        <v>401W0013</v>
      </c>
      <c r="B443" s="95" t="str">
        <f>Consolidated!A443&amp;""</f>
        <v>HDC</v>
      </c>
      <c r="C443" s="95">
        <f>IF('Dây theo phòng'!$D$6="",0,IF(OR(Consolidated!N443&amp;""='Dây theo phòng'!$D$6,Consolidated!S443&amp;""='Dây theo phòng'!$D$6),1,0))</f>
        <v>0</v>
      </c>
      <c r="D443" s="95">
        <f>IF(Consolidated!E443=1,1,0)</f>
        <v>1</v>
      </c>
      <c r="E443" s="95">
        <f t="shared" si="6"/>
        <v>19</v>
      </c>
    </row>
    <row r="444" spans="1:5">
      <c r="A444" s="95" t="str">
        <f>Consolidated!C444&amp;""</f>
        <v>401W0015</v>
      </c>
      <c r="B444" s="95" t="str">
        <f>Consolidated!A444&amp;""</f>
        <v>HDC</v>
      </c>
      <c r="C444" s="95">
        <f>IF('Dây theo phòng'!$D$6="",0,IF(OR(Consolidated!N444&amp;""='Dây theo phòng'!$D$6,Consolidated!S444&amp;""='Dây theo phòng'!$D$6),1,0))</f>
        <v>1</v>
      </c>
      <c r="D444" s="95">
        <f>IF(Consolidated!E444=1,1,0)</f>
        <v>1</v>
      </c>
      <c r="E444" s="95">
        <f t="shared" si="6"/>
        <v>19</v>
      </c>
    </row>
    <row r="445" spans="1:5">
      <c r="A445" s="95" t="str">
        <f>Consolidated!C445&amp;""</f>
        <v>401W0050</v>
      </c>
      <c r="B445" s="95" t="str">
        <f>Consolidated!A445&amp;""</f>
        <v>HDC</v>
      </c>
      <c r="C445" s="95">
        <f>IF('Dây theo phòng'!$D$6="",0,IF(OR(Consolidated!N445&amp;""='Dây theo phòng'!$D$6,Consolidated!S445&amp;""='Dây theo phòng'!$D$6),1,0))</f>
        <v>0</v>
      </c>
      <c r="D445" s="95">
        <f>IF(Consolidated!E445=1,1,0)</f>
        <v>0</v>
      </c>
      <c r="E445" s="95">
        <f t="shared" si="6"/>
        <v>19</v>
      </c>
    </row>
    <row r="446" spans="1:5">
      <c r="A446" s="95" t="str">
        <f>Consolidated!C446&amp;""</f>
        <v>401W0051</v>
      </c>
      <c r="B446" s="95" t="str">
        <f>Consolidated!A446&amp;""</f>
        <v>HDC</v>
      </c>
      <c r="C446" s="95">
        <f>IF('Dây theo phòng'!$D$6="",0,IF(OR(Consolidated!N446&amp;""='Dây theo phòng'!$D$6,Consolidated!S446&amp;""='Dây theo phòng'!$D$6),1,0))</f>
        <v>0</v>
      </c>
      <c r="D446" s="95">
        <f>IF(Consolidated!E446=1,1,0)</f>
        <v>1</v>
      </c>
      <c r="E446" s="95">
        <f t="shared" si="6"/>
        <v>19</v>
      </c>
    </row>
    <row r="447" spans="1:5">
      <c r="A447" s="95" t="str">
        <f>Consolidated!C447&amp;""</f>
        <v>401W0053</v>
      </c>
      <c r="B447" s="95" t="str">
        <f>Consolidated!A447&amp;""</f>
        <v>HDC</v>
      </c>
      <c r="C447" s="95">
        <f>IF('Dây theo phòng'!$D$6="",0,IF(OR(Consolidated!N447&amp;""='Dây theo phòng'!$D$6,Consolidated!S447&amp;""='Dây theo phòng'!$D$6),1,0))</f>
        <v>0</v>
      </c>
      <c r="D447" s="95">
        <f>IF(Consolidated!E447=1,1,0)</f>
        <v>1</v>
      </c>
      <c r="E447" s="95">
        <f t="shared" si="6"/>
        <v>19</v>
      </c>
    </row>
    <row r="448" spans="1:5">
      <c r="A448" s="95" t="str">
        <f>Consolidated!C448&amp;""</f>
        <v>401W0054</v>
      </c>
      <c r="B448" s="95" t="str">
        <f>Consolidated!A448&amp;""</f>
        <v>HDC</v>
      </c>
      <c r="C448" s="95">
        <f>IF('Dây theo phòng'!$D$6="",0,IF(OR(Consolidated!N448&amp;""='Dây theo phòng'!$D$6,Consolidated!S448&amp;""='Dây theo phòng'!$D$6),1,0))</f>
        <v>0</v>
      </c>
      <c r="D448" s="95">
        <f>IF(Consolidated!E448=1,1,0)</f>
        <v>1</v>
      </c>
      <c r="E448" s="95">
        <f t="shared" si="6"/>
        <v>19</v>
      </c>
    </row>
    <row r="449" spans="1:5">
      <c r="A449" s="95" t="str">
        <f>Consolidated!C449&amp;""</f>
        <v>401W0055</v>
      </c>
      <c r="B449" s="95" t="str">
        <f>Consolidated!A449&amp;""</f>
        <v>HDC</v>
      </c>
      <c r="C449" s="95">
        <f>IF('Dây theo phòng'!$D$6="",0,IF(OR(Consolidated!N449&amp;""='Dây theo phòng'!$D$6,Consolidated!S449&amp;""='Dây theo phòng'!$D$6),1,0))</f>
        <v>0</v>
      </c>
      <c r="D449" s="95">
        <f>IF(Consolidated!E449=1,1,0)</f>
        <v>1</v>
      </c>
      <c r="E449" s="95">
        <f t="shared" si="6"/>
        <v>19</v>
      </c>
    </row>
    <row r="450" spans="1:5">
      <c r="A450" s="95" t="str">
        <f>Consolidated!C450&amp;""</f>
        <v>401W0056</v>
      </c>
      <c r="B450" s="95" t="str">
        <f>Consolidated!A450&amp;""</f>
        <v>HDC</v>
      </c>
      <c r="C450" s="95">
        <f>IF('Dây theo phòng'!$D$6="",0,IF(OR(Consolidated!N450&amp;""='Dây theo phòng'!$D$6,Consolidated!S450&amp;""='Dây theo phòng'!$D$6),1,0))</f>
        <v>0</v>
      </c>
      <c r="D450" s="95">
        <f>IF(Consolidated!E450=1,1,0)</f>
        <v>1</v>
      </c>
      <c r="E450" s="95">
        <f t="shared" si="6"/>
        <v>19</v>
      </c>
    </row>
    <row r="451" spans="1:5">
      <c r="A451" s="95" t="str">
        <f>Consolidated!C451&amp;""</f>
        <v>401W0058</v>
      </c>
      <c r="B451" s="95" t="str">
        <f>Consolidated!A451&amp;""</f>
        <v>HDC</v>
      </c>
      <c r="C451" s="95">
        <f>IF('Dây theo phòng'!$D$6="",0,IF(OR(Consolidated!N451&amp;""='Dây theo phòng'!$D$6,Consolidated!S451&amp;""='Dây theo phòng'!$D$6),1,0))</f>
        <v>0</v>
      </c>
      <c r="D451" s="95">
        <f>IF(Consolidated!E451=1,1,0)</f>
        <v>1</v>
      </c>
      <c r="E451" s="95">
        <f t="shared" ref="E451:E514" si="7">E450+C451*(1-D451)</f>
        <v>19</v>
      </c>
    </row>
    <row r="452" spans="1:5">
      <c r="A452" s="95" t="str">
        <f>Consolidated!C452&amp;""</f>
        <v>401W0059</v>
      </c>
      <c r="B452" s="95" t="str">
        <f>Consolidated!A452&amp;""</f>
        <v>HDC</v>
      </c>
      <c r="C452" s="95">
        <f>IF('Dây theo phòng'!$D$6="",0,IF(OR(Consolidated!N452&amp;""='Dây theo phòng'!$D$6,Consolidated!S452&amp;""='Dây theo phòng'!$D$6),1,0))</f>
        <v>0</v>
      </c>
      <c r="D452" s="95">
        <f>IF(Consolidated!E452=1,1,0)</f>
        <v>1</v>
      </c>
      <c r="E452" s="95">
        <f t="shared" si="7"/>
        <v>19</v>
      </c>
    </row>
    <row r="453" spans="1:5">
      <c r="A453" s="95" t="str">
        <f>Consolidated!C453&amp;""</f>
        <v>401W0060</v>
      </c>
      <c r="B453" s="95" t="str">
        <f>Consolidated!A453&amp;""</f>
        <v>HDC</v>
      </c>
      <c r="C453" s="95">
        <f>IF('Dây theo phòng'!$D$6="",0,IF(OR(Consolidated!N453&amp;""='Dây theo phòng'!$D$6,Consolidated!S453&amp;""='Dây theo phòng'!$D$6),1,0))</f>
        <v>0</v>
      </c>
      <c r="D453" s="95">
        <f>IF(Consolidated!E453=1,1,0)</f>
        <v>1</v>
      </c>
      <c r="E453" s="95">
        <f t="shared" si="7"/>
        <v>19</v>
      </c>
    </row>
    <row r="454" spans="1:5">
      <c r="A454" s="95" t="str">
        <f>Consolidated!C454&amp;""</f>
        <v>401W0061</v>
      </c>
      <c r="B454" s="95" t="str">
        <f>Consolidated!A454&amp;""</f>
        <v>HDC</v>
      </c>
      <c r="C454" s="95">
        <f>IF('Dây theo phòng'!$D$6="",0,IF(OR(Consolidated!N454&amp;""='Dây theo phòng'!$D$6,Consolidated!S454&amp;""='Dây theo phòng'!$D$6),1,0))</f>
        <v>0</v>
      </c>
      <c r="D454" s="95">
        <f>IF(Consolidated!E454=1,1,0)</f>
        <v>1</v>
      </c>
      <c r="E454" s="95">
        <f t="shared" si="7"/>
        <v>19</v>
      </c>
    </row>
    <row r="455" spans="1:5">
      <c r="A455" s="95" t="str">
        <f>Consolidated!C455&amp;""</f>
        <v>401W0062</v>
      </c>
      <c r="B455" s="95" t="str">
        <f>Consolidated!A455&amp;""</f>
        <v>HDC</v>
      </c>
      <c r="C455" s="95">
        <f>IF('Dây theo phòng'!$D$6="",0,IF(OR(Consolidated!N455&amp;""='Dây theo phòng'!$D$6,Consolidated!S455&amp;""='Dây theo phòng'!$D$6),1,0))</f>
        <v>0</v>
      </c>
      <c r="D455" s="95">
        <f>IF(Consolidated!E455=1,1,0)</f>
        <v>1</v>
      </c>
      <c r="E455" s="95">
        <f t="shared" si="7"/>
        <v>19</v>
      </c>
    </row>
    <row r="456" spans="1:5">
      <c r="A456" s="95" t="str">
        <f>Consolidated!C456&amp;""</f>
        <v>401W0064</v>
      </c>
      <c r="B456" s="95" t="str">
        <f>Consolidated!A456&amp;""</f>
        <v>HDC</v>
      </c>
      <c r="C456" s="95">
        <f>IF('Dây theo phòng'!$D$6="",0,IF(OR(Consolidated!N456&amp;""='Dây theo phòng'!$D$6,Consolidated!S456&amp;""='Dây theo phòng'!$D$6),1,0))</f>
        <v>0</v>
      </c>
      <c r="D456" s="95">
        <f>IF(Consolidated!E456=1,1,0)</f>
        <v>1</v>
      </c>
      <c r="E456" s="95">
        <f t="shared" si="7"/>
        <v>19</v>
      </c>
    </row>
    <row r="457" spans="1:5">
      <c r="A457" s="95" t="str">
        <f>Consolidated!C457&amp;""</f>
        <v>401W0065</v>
      </c>
      <c r="B457" s="95" t="str">
        <f>Consolidated!A457&amp;""</f>
        <v>HDC</v>
      </c>
      <c r="C457" s="95">
        <f>IF('Dây theo phòng'!$D$6="",0,IF(OR(Consolidated!N457&amp;""='Dây theo phòng'!$D$6,Consolidated!S457&amp;""='Dây theo phòng'!$D$6),1,0))</f>
        <v>0</v>
      </c>
      <c r="D457" s="95">
        <f>IF(Consolidated!E457=1,1,0)</f>
        <v>1</v>
      </c>
      <c r="E457" s="95">
        <f t="shared" si="7"/>
        <v>19</v>
      </c>
    </row>
    <row r="458" spans="1:5">
      <c r="A458" s="95" t="str">
        <f>Consolidated!C458&amp;""</f>
        <v>401W0066</v>
      </c>
      <c r="B458" s="95" t="str">
        <f>Consolidated!A458&amp;""</f>
        <v>HDC</v>
      </c>
      <c r="C458" s="95">
        <f>IF('Dây theo phòng'!$D$6="",0,IF(OR(Consolidated!N458&amp;""='Dây theo phòng'!$D$6,Consolidated!S458&amp;""='Dây theo phòng'!$D$6),1,0))</f>
        <v>0</v>
      </c>
      <c r="D458" s="95">
        <f>IF(Consolidated!E458=1,1,0)</f>
        <v>0</v>
      </c>
      <c r="E458" s="95">
        <f t="shared" si="7"/>
        <v>19</v>
      </c>
    </row>
    <row r="459" spans="1:5">
      <c r="A459" s="95" t="str">
        <f>Consolidated!C459&amp;""</f>
        <v>401W0067</v>
      </c>
      <c r="B459" s="95" t="str">
        <f>Consolidated!A459&amp;""</f>
        <v>HDC</v>
      </c>
      <c r="C459" s="95">
        <f>IF('Dây theo phòng'!$D$6="",0,IF(OR(Consolidated!N459&amp;""='Dây theo phòng'!$D$6,Consolidated!S459&amp;""='Dây theo phòng'!$D$6),1,0))</f>
        <v>0</v>
      </c>
      <c r="D459" s="95">
        <f>IF(Consolidated!E459=1,1,0)</f>
        <v>1</v>
      </c>
      <c r="E459" s="95">
        <f t="shared" si="7"/>
        <v>19</v>
      </c>
    </row>
    <row r="460" spans="1:5">
      <c r="A460" s="95" t="str">
        <f>Consolidated!C460&amp;""</f>
        <v>401W0068</v>
      </c>
      <c r="B460" s="95" t="str">
        <f>Consolidated!A460&amp;""</f>
        <v>HDC</v>
      </c>
      <c r="C460" s="95">
        <f>IF('Dây theo phòng'!$D$6="",0,IF(OR(Consolidated!N460&amp;""='Dây theo phòng'!$D$6,Consolidated!S460&amp;""='Dây theo phòng'!$D$6),1,0))</f>
        <v>0</v>
      </c>
      <c r="D460" s="95">
        <f>IF(Consolidated!E460=1,1,0)</f>
        <v>0</v>
      </c>
      <c r="E460" s="95">
        <f t="shared" si="7"/>
        <v>19</v>
      </c>
    </row>
    <row r="461" spans="1:5">
      <c r="A461" s="95" t="str">
        <f>Consolidated!C461&amp;""</f>
        <v>401W0069</v>
      </c>
      <c r="B461" s="95" t="str">
        <f>Consolidated!A461&amp;""</f>
        <v>HDC</v>
      </c>
      <c r="C461" s="95">
        <f>IF('Dây theo phòng'!$D$6="",0,IF(OR(Consolidated!N461&amp;""='Dây theo phòng'!$D$6,Consolidated!S461&amp;""='Dây theo phòng'!$D$6),1,0))</f>
        <v>0</v>
      </c>
      <c r="D461" s="95">
        <f>IF(Consolidated!E461=1,1,0)</f>
        <v>1</v>
      </c>
      <c r="E461" s="95">
        <f t="shared" si="7"/>
        <v>19</v>
      </c>
    </row>
    <row r="462" spans="1:5">
      <c r="A462" s="95" t="str">
        <f>Consolidated!C462&amp;""</f>
        <v>401W0070</v>
      </c>
      <c r="B462" s="95" t="str">
        <f>Consolidated!A462&amp;""</f>
        <v>HDC</v>
      </c>
      <c r="C462" s="95">
        <f>IF('Dây theo phòng'!$D$6="",0,IF(OR(Consolidated!N462&amp;""='Dây theo phòng'!$D$6,Consolidated!S462&amp;""='Dây theo phòng'!$D$6),1,0))</f>
        <v>0</v>
      </c>
      <c r="D462" s="95">
        <f>IF(Consolidated!E462=1,1,0)</f>
        <v>0</v>
      </c>
      <c r="E462" s="95">
        <f t="shared" si="7"/>
        <v>19</v>
      </c>
    </row>
    <row r="463" spans="1:5">
      <c r="A463" s="95" t="str">
        <f>Consolidated!C463&amp;""</f>
        <v>401W0071</v>
      </c>
      <c r="B463" s="95" t="str">
        <f>Consolidated!A463&amp;""</f>
        <v>HDC</v>
      </c>
      <c r="C463" s="95">
        <f>IF('Dây theo phòng'!$D$6="",0,IF(OR(Consolidated!N463&amp;""='Dây theo phòng'!$D$6,Consolidated!S463&amp;""='Dây theo phòng'!$D$6),1,0))</f>
        <v>0</v>
      </c>
      <c r="D463" s="95">
        <f>IF(Consolidated!E463=1,1,0)</f>
        <v>0</v>
      </c>
      <c r="E463" s="95">
        <f t="shared" si="7"/>
        <v>19</v>
      </c>
    </row>
    <row r="464" spans="1:5">
      <c r="A464" s="95" t="str">
        <f>Consolidated!C464&amp;""</f>
        <v>401W0072</v>
      </c>
      <c r="B464" s="95" t="str">
        <f>Consolidated!A464&amp;""</f>
        <v>HDC</v>
      </c>
      <c r="C464" s="95">
        <f>IF('Dây theo phòng'!$D$6="",0,IF(OR(Consolidated!N464&amp;""='Dây theo phòng'!$D$6,Consolidated!S464&amp;""='Dây theo phòng'!$D$6),1,0))</f>
        <v>0</v>
      </c>
      <c r="D464" s="95">
        <f>IF(Consolidated!E464=1,1,0)</f>
        <v>1</v>
      </c>
      <c r="E464" s="95">
        <f t="shared" si="7"/>
        <v>19</v>
      </c>
    </row>
    <row r="465" spans="1:5">
      <c r="A465" s="95" t="str">
        <f>Consolidated!C465&amp;""</f>
        <v>401W0073</v>
      </c>
      <c r="B465" s="95" t="str">
        <f>Consolidated!A465&amp;""</f>
        <v>HDC</v>
      </c>
      <c r="C465" s="95">
        <f>IF('Dây theo phòng'!$D$6="",0,IF(OR(Consolidated!N465&amp;""='Dây theo phòng'!$D$6,Consolidated!S465&amp;""='Dây theo phòng'!$D$6),1,0))</f>
        <v>0</v>
      </c>
      <c r="D465" s="95">
        <f>IF(Consolidated!E465=1,1,0)</f>
        <v>1</v>
      </c>
      <c r="E465" s="95">
        <f t="shared" si="7"/>
        <v>19</v>
      </c>
    </row>
    <row r="466" spans="1:5">
      <c r="A466" s="95" t="str">
        <f>Consolidated!C466&amp;""</f>
        <v>401W0075</v>
      </c>
      <c r="B466" s="95" t="str">
        <f>Consolidated!A466&amp;""</f>
        <v>HDC</v>
      </c>
      <c r="C466" s="95">
        <f>IF('Dây theo phòng'!$D$6="",0,IF(OR(Consolidated!N466&amp;""='Dây theo phòng'!$D$6,Consolidated!S466&amp;""='Dây theo phòng'!$D$6),1,0))</f>
        <v>0</v>
      </c>
      <c r="D466" s="95">
        <f>IF(Consolidated!E466=1,1,0)</f>
        <v>1</v>
      </c>
      <c r="E466" s="95">
        <f t="shared" si="7"/>
        <v>19</v>
      </c>
    </row>
    <row r="467" spans="1:5">
      <c r="A467" s="95" t="str">
        <f>Consolidated!C467&amp;""</f>
        <v>401W0076</v>
      </c>
      <c r="B467" s="95" t="str">
        <f>Consolidated!A467&amp;""</f>
        <v>HDC</v>
      </c>
      <c r="C467" s="95">
        <f>IF('Dây theo phòng'!$D$6="",0,IF(OR(Consolidated!N467&amp;""='Dây theo phòng'!$D$6,Consolidated!S467&amp;""='Dây theo phòng'!$D$6),1,0))</f>
        <v>0</v>
      </c>
      <c r="D467" s="95">
        <f>IF(Consolidated!E467=1,1,0)</f>
        <v>1</v>
      </c>
      <c r="E467" s="95">
        <f t="shared" si="7"/>
        <v>19</v>
      </c>
    </row>
    <row r="468" spans="1:5">
      <c r="A468" s="95" t="str">
        <f>Consolidated!C468&amp;""</f>
        <v>401W0077</v>
      </c>
      <c r="B468" s="95" t="str">
        <f>Consolidated!A468&amp;""</f>
        <v>HDC</v>
      </c>
      <c r="C468" s="95">
        <f>IF('Dây theo phòng'!$D$6="",0,IF(OR(Consolidated!N468&amp;""='Dây theo phòng'!$D$6,Consolidated!S468&amp;""='Dây theo phòng'!$D$6),1,0))</f>
        <v>0</v>
      </c>
      <c r="D468" s="95">
        <f>IF(Consolidated!E468=1,1,0)</f>
        <v>1</v>
      </c>
      <c r="E468" s="95">
        <f t="shared" si="7"/>
        <v>19</v>
      </c>
    </row>
    <row r="469" spans="1:5">
      <c r="A469" s="95" t="str">
        <f>Consolidated!C469&amp;""</f>
        <v>401W0079</v>
      </c>
      <c r="B469" s="95" t="str">
        <f>Consolidated!A469&amp;""</f>
        <v>HDC</v>
      </c>
      <c r="C469" s="95">
        <f>IF('Dây theo phòng'!$D$6="",0,IF(OR(Consolidated!N469&amp;""='Dây theo phòng'!$D$6,Consolidated!S469&amp;""='Dây theo phòng'!$D$6),1,0))</f>
        <v>0</v>
      </c>
      <c r="D469" s="95">
        <f>IF(Consolidated!E469=1,1,0)</f>
        <v>1</v>
      </c>
      <c r="E469" s="95">
        <f t="shared" si="7"/>
        <v>19</v>
      </c>
    </row>
    <row r="470" spans="1:5">
      <c r="A470" s="95" t="str">
        <f>Consolidated!C470&amp;""</f>
        <v>401W0080</v>
      </c>
      <c r="B470" s="95" t="str">
        <f>Consolidated!A470&amp;""</f>
        <v>HDC</v>
      </c>
      <c r="C470" s="95">
        <f>IF('Dây theo phòng'!$D$6="",0,IF(OR(Consolidated!N470&amp;""='Dây theo phòng'!$D$6,Consolidated!S470&amp;""='Dây theo phòng'!$D$6),1,0))</f>
        <v>0</v>
      </c>
      <c r="D470" s="95">
        <f>IF(Consolidated!E470=1,1,0)</f>
        <v>1</v>
      </c>
      <c r="E470" s="95">
        <f t="shared" si="7"/>
        <v>19</v>
      </c>
    </row>
    <row r="471" spans="1:5">
      <c r="A471" s="95" t="str">
        <f>Consolidated!C471&amp;""</f>
        <v>401W0081</v>
      </c>
      <c r="B471" s="95" t="str">
        <f>Consolidated!A471&amp;""</f>
        <v>HDC</v>
      </c>
      <c r="C471" s="95">
        <f>IF('Dây theo phòng'!$D$6="",0,IF(OR(Consolidated!N471&amp;""='Dây theo phòng'!$D$6,Consolidated!S471&amp;""='Dây theo phòng'!$D$6),1,0))</f>
        <v>0</v>
      </c>
      <c r="D471" s="95">
        <f>IF(Consolidated!E471=1,1,0)</f>
        <v>1</v>
      </c>
      <c r="E471" s="95">
        <f t="shared" si="7"/>
        <v>19</v>
      </c>
    </row>
    <row r="472" spans="1:5">
      <c r="A472" s="95" t="str">
        <f>Consolidated!C472&amp;""</f>
        <v>401W0083</v>
      </c>
      <c r="B472" s="95" t="str">
        <f>Consolidated!A472&amp;""</f>
        <v>HDC</v>
      </c>
      <c r="C472" s="95">
        <f>IF('Dây theo phòng'!$D$6="",0,IF(OR(Consolidated!N472&amp;""='Dây theo phòng'!$D$6,Consolidated!S472&amp;""='Dây theo phòng'!$D$6),1,0))</f>
        <v>0</v>
      </c>
      <c r="D472" s="95">
        <f>IF(Consolidated!E472=1,1,0)</f>
        <v>1</v>
      </c>
      <c r="E472" s="95">
        <f t="shared" si="7"/>
        <v>19</v>
      </c>
    </row>
    <row r="473" spans="1:5">
      <c r="A473" s="95" t="str">
        <f>Consolidated!C473&amp;""</f>
        <v>401W0084</v>
      </c>
      <c r="B473" s="95" t="str">
        <f>Consolidated!A473&amp;""</f>
        <v>HDC</v>
      </c>
      <c r="C473" s="95">
        <f>IF('Dây theo phòng'!$D$6="",0,IF(OR(Consolidated!N473&amp;""='Dây theo phòng'!$D$6,Consolidated!S473&amp;""='Dây theo phòng'!$D$6),1,0))</f>
        <v>0</v>
      </c>
      <c r="D473" s="95">
        <f>IF(Consolidated!E473=1,1,0)</f>
        <v>1</v>
      </c>
      <c r="E473" s="95">
        <f t="shared" si="7"/>
        <v>19</v>
      </c>
    </row>
    <row r="474" spans="1:5">
      <c r="A474" s="95" t="str">
        <f>Consolidated!C474&amp;""</f>
        <v>401W0085</v>
      </c>
      <c r="B474" s="95" t="str">
        <f>Consolidated!A474&amp;""</f>
        <v>HDC</v>
      </c>
      <c r="C474" s="95">
        <f>IF('Dây theo phòng'!$D$6="",0,IF(OR(Consolidated!N474&amp;""='Dây theo phòng'!$D$6,Consolidated!S474&amp;""='Dây theo phòng'!$D$6),1,0))</f>
        <v>0</v>
      </c>
      <c r="D474" s="95">
        <f>IF(Consolidated!E474=1,1,0)</f>
        <v>1</v>
      </c>
      <c r="E474" s="95">
        <f t="shared" si="7"/>
        <v>19</v>
      </c>
    </row>
    <row r="475" spans="1:5">
      <c r="A475" s="95" t="str">
        <f>Consolidated!C475&amp;""</f>
        <v>401W0088</v>
      </c>
      <c r="B475" s="95" t="str">
        <f>Consolidated!A475&amp;""</f>
        <v>HDC</v>
      </c>
      <c r="C475" s="95">
        <f>IF('Dây theo phòng'!$D$6="",0,IF(OR(Consolidated!N475&amp;""='Dây theo phòng'!$D$6,Consolidated!S475&amp;""='Dây theo phòng'!$D$6),1,0))</f>
        <v>0</v>
      </c>
      <c r="D475" s="95">
        <f>IF(Consolidated!E475=1,1,0)</f>
        <v>1</v>
      </c>
      <c r="E475" s="95">
        <f t="shared" si="7"/>
        <v>19</v>
      </c>
    </row>
    <row r="476" spans="1:5">
      <c r="A476" s="95" t="str">
        <f>Consolidated!C476&amp;""</f>
        <v>401W0093</v>
      </c>
      <c r="B476" s="95" t="str">
        <f>Consolidated!A476&amp;""</f>
        <v>HDC</v>
      </c>
      <c r="C476" s="95">
        <f>IF('Dây theo phòng'!$D$6="",0,IF(OR(Consolidated!N476&amp;""='Dây theo phòng'!$D$6,Consolidated!S476&amp;""='Dây theo phòng'!$D$6),1,0))</f>
        <v>0</v>
      </c>
      <c r="D476" s="95">
        <f>IF(Consolidated!E476=1,1,0)</f>
        <v>1</v>
      </c>
      <c r="E476" s="95">
        <f t="shared" si="7"/>
        <v>19</v>
      </c>
    </row>
    <row r="477" spans="1:5">
      <c r="A477" s="95" t="str">
        <f>Consolidated!C477&amp;""</f>
        <v>401W0094</v>
      </c>
      <c r="B477" s="95" t="str">
        <f>Consolidated!A477&amp;""</f>
        <v>HDC</v>
      </c>
      <c r="C477" s="95">
        <f>IF('Dây theo phòng'!$D$6="",0,IF(OR(Consolidated!N477&amp;""='Dây theo phòng'!$D$6,Consolidated!S477&amp;""='Dây theo phòng'!$D$6),1,0))</f>
        <v>0</v>
      </c>
      <c r="D477" s="95">
        <f>IF(Consolidated!E477=1,1,0)</f>
        <v>1</v>
      </c>
      <c r="E477" s="95">
        <f t="shared" si="7"/>
        <v>19</v>
      </c>
    </row>
    <row r="478" spans="1:5">
      <c r="A478" s="95" t="str">
        <f>Consolidated!C478&amp;""</f>
        <v>401W0098</v>
      </c>
      <c r="B478" s="95" t="str">
        <f>Consolidated!A478&amp;""</f>
        <v>HDC</v>
      </c>
      <c r="C478" s="95">
        <f>IF('Dây theo phòng'!$D$6="",0,IF(OR(Consolidated!N478&amp;""='Dây theo phòng'!$D$6,Consolidated!S478&amp;""='Dây theo phòng'!$D$6),1,0))</f>
        <v>0</v>
      </c>
      <c r="D478" s="95">
        <f>IF(Consolidated!E478=1,1,0)</f>
        <v>1</v>
      </c>
      <c r="E478" s="95">
        <f t="shared" si="7"/>
        <v>19</v>
      </c>
    </row>
    <row r="479" spans="1:5">
      <c r="A479" s="95" t="str">
        <f>Consolidated!C479&amp;""</f>
        <v>401W0101</v>
      </c>
      <c r="B479" s="95" t="str">
        <f>Consolidated!A479&amp;""</f>
        <v>HDC</v>
      </c>
      <c r="C479" s="95">
        <f>IF('Dây theo phòng'!$D$6="",0,IF(OR(Consolidated!N479&amp;""='Dây theo phòng'!$D$6,Consolidated!S479&amp;""='Dây theo phòng'!$D$6),1,0))</f>
        <v>0</v>
      </c>
      <c r="D479" s="95">
        <f>IF(Consolidated!E479=1,1,0)</f>
        <v>1</v>
      </c>
      <c r="E479" s="95">
        <f t="shared" si="7"/>
        <v>19</v>
      </c>
    </row>
    <row r="480" spans="1:5">
      <c r="A480" s="95" t="str">
        <f>Consolidated!C480&amp;""</f>
        <v>401W0105</v>
      </c>
      <c r="B480" s="95" t="str">
        <f>Consolidated!A480&amp;""</f>
        <v>HDC</v>
      </c>
      <c r="C480" s="95">
        <f>IF('Dây theo phòng'!$D$6="",0,IF(OR(Consolidated!N480&amp;""='Dây theo phòng'!$D$6,Consolidated!S480&amp;""='Dây theo phòng'!$D$6),1,0))</f>
        <v>0</v>
      </c>
      <c r="D480" s="95">
        <f>IF(Consolidated!E480=1,1,0)</f>
        <v>1</v>
      </c>
      <c r="E480" s="95">
        <f t="shared" si="7"/>
        <v>19</v>
      </c>
    </row>
    <row r="481" spans="1:5">
      <c r="A481" s="95" t="str">
        <f>Consolidated!C481&amp;""</f>
        <v>401.2W0001</v>
      </c>
      <c r="B481" s="95" t="str">
        <f>Consolidated!A481&amp;""</f>
        <v>HDC</v>
      </c>
      <c r="C481" s="95">
        <f>IF('Dây theo phòng'!$D$6="",0,IF(OR(Consolidated!N481&amp;""='Dây theo phòng'!$D$6,Consolidated!S481&amp;""='Dây theo phòng'!$D$6),1,0))</f>
        <v>0</v>
      </c>
      <c r="D481" s="95">
        <f>IF(Consolidated!E481=1,1,0)</f>
        <v>1</v>
      </c>
      <c r="E481" s="95">
        <f t="shared" si="7"/>
        <v>19</v>
      </c>
    </row>
    <row r="482" spans="1:5">
      <c r="A482" s="95" t="str">
        <f>Consolidated!C482&amp;""</f>
        <v>401.2W0002</v>
      </c>
      <c r="B482" s="95" t="str">
        <f>Consolidated!A482&amp;""</f>
        <v>HDC</v>
      </c>
      <c r="C482" s="95">
        <f>IF('Dây theo phòng'!$D$6="",0,IF(OR(Consolidated!N482&amp;""='Dây theo phòng'!$D$6,Consolidated!S482&amp;""='Dây theo phòng'!$D$6),1,0))</f>
        <v>0</v>
      </c>
      <c r="D482" s="95">
        <f>IF(Consolidated!E482=1,1,0)</f>
        <v>1</v>
      </c>
      <c r="E482" s="95">
        <f t="shared" si="7"/>
        <v>19</v>
      </c>
    </row>
    <row r="483" spans="1:5">
      <c r="A483" s="95" t="str">
        <f>Consolidated!C483&amp;""</f>
        <v>401.2W0005</v>
      </c>
      <c r="B483" s="95" t="str">
        <f>Consolidated!A483&amp;""</f>
        <v>HDC</v>
      </c>
      <c r="C483" s="95">
        <f>IF('Dây theo phòng'!$D$6="",0,IF(OR(Consolidated!N483&amp;""='Dây theo phòng'!$D$6,Consolidated!S483&amp;""='Dây theo phòng'!$D$6),1,0))</f>
        <v>0</v>
      </c>
      <c r="D483" s="95">
        <f>IF(Consolidated!E483=1,1,0)</f>
        <v>1</v>
      </c>
      <c r="E483" s="95">
        <f t="shared" si="7"/>
        <v>19</v>
      </c>
    </row>
    <row r="484" spans="1:5">
      <c r="A484" s="95" t="str">
        <f>Consolidated!C484&amp;""</f>
        <v>401.2W0008</v>
      </c>
      <c r="B484" s="95" t="str">
        <f>Consolidated!A484&amp;""</f>
        <v>HDC</v>
      </c>
      <c r="C484" s="95">
        <f>IF('Dây theo phòng'!$D$6="",0,IF(OR(Consolidated!N484&amp;""='Dây theo phòng'!$D$6,Consolidated!S484&amp;""='Dây theo phòng'!$D$6),1,0))</f>
        <v>0</v>
      </c>
      <c r="D484" s="95">
        <f>IF(Consolidated!E484=1,1,0)</f>
        <v>0</v>
      </c>
      <c r="E484" s="95">
        <f t="shared" si="7"/>
        <v>19</v>
      </c>
    </row>
    <row r="485" spans="1:5">
      <c r="A485" s="95" t="str">
        <f>Consolidated!C485&amp;""</f>
        <v>401.2W0010</v>
      </c>
      <c r="B485" s="95" t="str">
        <f>Consolidated!A485&amp;""</f>
        <v>HDC</v>
      </c>
      <c r="C485" s="95">
        <f>IF('Dây theo phòng'!$D$6="",0,IF(OR(Consolidated!N485&amp;""='Dây theo phòng'!$D$6,Consolidated!S485&amp;""='Dây theo phòng'!$D$6),1,0))</f>
        <v>0</v>
      </c>
      <c r="D485" s="95">
        <f>IF(Consolidated!E485=1,1,0)</f>
        <v>0</v>
      </c>
      <c r="E485" s="95">
        <f t="shared" si="7"/>
        <v>19</v>
      </c>
    </row>
    <row r="486" spans="1:5">
      <c r="A486" s="95" t="str">
        <f>Consolidated!C486&amp;""</f>
        <v>401.2W0011</v>
      </c>
      <c r="B486" s="95" t="str">
        <f>Consolidated!A486&amp;""</f>
        <v>HDC</v>
      </c>
      <c r="C486" s="95">
        <f>IF('Dây theo phòng'!$D$6="",0,IF(OR(Consolidated!N486&amp;""='Dây theo phòng'!$D$6,Consolidated!S486&amp;""='Dây theo phòng'!$D$6),1,0))</f>
        <v>0</v>
      </c>
      <c r="D486" s="95">
        <f>IF(Consolidated!E486=1,1,0)</f>
        <v>0</v>
      </c>
      <c r="E486" s="95">
        <f t="shared" si="7"/>
        <v>19</v>
      </c>
    </row>
    <row r="487" spans="1:5">
      <c r="A487" s="95" t="str">
        <f>Consolidated!C487&amp;""</f>
        <v>401.2W0012</v>
      </c>
      <c r="B487" s="95" t="str">
        <f>Consolidated!A487&amp;""</f>
        <v>HDC</v>
      </c>
      <c r="C487" s="95">
        <f>IF('Dây theo phòng'!$D$6="",0,IF(OR(Consolidated!N487&amp;""='Dây theo phòng'!$D$6,Consolidated!S487&amp;""='Dây theo phòng'!$D$6),1,0))</f>
        <v>0</v>
      </c>
      <c r="D487" s="95">
        <f>IF(Consolidated!E487=1,1,0)</f>
        <v>0</v>
      </c>
      <c r="E487" s="95">
        <f t="shared" si="7"/>
        <v>19</v>
      </c>
    </row>
    <row r="488" spans="1:5">
      <c r="A488" s="95" t="str">
        <f>Consolidated!C488&amp;""</f>
        <v>401.2W0013</v>
      </c>
      <c r="B488" s="95" t="str">
        <f>Consolidated!A488&amp;""</f>
        <v>HDC</v>
      </c>
      <c r="C488" s="95">
        <f>IF('Dây theo phòng'!$D$6="",0,IF(OR(Consolidated!N488&amp;""='Dây theo phòng'!$D$6,Consolidated!S488&amp;""='Dây theo phòng'!$D$6),1,0))</f>
        <v>0</v>
      </c>
      <c r="D488" s="95">
        <f>IF(Consolidated!E488=1,1,0)</f>
        <v>0</v>
      </c>
      <c r="E488" s="95">
        <f t="shared" si="7"/>
        <v>19</v>
      </c>
    </row>
    <row r="489" spans="1:5">
      <c r="A489" s="95" t="str">
        <f>Consolidated!C489&amp;""</f>
        <v>401.2W0014</v>
      </c>
      <c r="B489" s="95" t="str">
        <f>Consolidated!A489&amp;""</f>
        <v>HDC</v>
      </c>
      <c r="C489" s="95">
        <f>IF('Dây theo phòng'!$D$6="",0,IF(OR(Consolidated!N489&amp;""='Dây theo phòng'!$D$6,Consolidated!S489&amp;""='Dây theo phòng'!$D$6),1,0))</f>
        <v>0</v>
      </c>
      <c r="D489" s="95">
        <f>IF(Consolidated!E489=1,1,0)</f>
        <v>0</v>
      </c>
      <c r="E489" s="95">
        <f t="shared" si="7"/>
        <v>19</v>
      </c>
    </row>
    <row r="490" spans="1:5">
      <c r="A490" s="95" t="str">
        <f>Consolidated!C490&amp;""</f>
        <v>401.2W0015</v>
      </c>
      <c r="B490" s="95" t="str">
        <f>Consolidated!A490&amp;""</f>
        <v>HDC</v>
      </c>
      <c r="C490" s="95">
        <f>IF('Dây theo phòng'!$D$6="",0,IF(OR(Consolidated!N490&amp;""='Dây theo phòng'!$D$6,Consolidated!S490&amp;""='Dây theo phòng'!$D$6),1,0))</f>
        <v>0</v>
      </c>
      <c r="D490" s="95">
        <f>IF(Consolidated!E490=1,1,0)</f>
        <v>0</v>
      </c>
      <c r="E490" s="95">
        <f t="shared" si="7"/>
        <v>19</v>
      </c>
    </row>
    <row r="491" spans="1:5">
      <c r="A491" s="95" t="str">
        <f>Consolidated!C491&amp;""</f>
        <v>401.2W0016</v>
      </c>
      <c r="B491" s="95" t="str">
        <f>Consolidated!A491&amp;""</f>
        <v>HDC</v>
      </c>
      <c r="C491" s="95">
        <f>IF('Dây theo phòng'!$D$6="",0,IF(OR(Consolidated!N491&amp;""='Dây theo phòng'!$D$6,Consolidated!S491&amp;""='Dây theo phòng'!$D$6),1,0))</f>
        <v>0</v>
      </c>
      <c r="D491" s="95">
        <f>IF(Consolidated!E491=1,1,0)</f>
        <v>1</v>
      </c>
      <c r="E491" s="95">
        <f t="shared" si="7"/>
        <v>19</v>
      </c>
    </row>
    <row r="492" spans="1:5">
      <c r="A492" s="95" t="str">
        <f>Consolidated!C492&amp;""</f>
        <v>401.2W0017</v>
      </c>
      <c r="B492" s="95" t="str">
        <f>Consolidated!A492&amp;""</f>
        <v>HDC</v>
      </c>
      <c r="C492" s="95">
        <f>IF('Dây theo phòng'!$D$6="",0,IF(OR(Consolidated!N492&amp;""='Dây theo phòng'!$D$6,Consolidated!S492&amp;""='Dây theo phòng'!$D$6),1,0))</f>
        <v>0</v>
      </c>
      <c r="D492" s="95">
        <f>IF(Consolidated!E492=1,1,0)</f>
        <v>1</v>
      </c>
      <c r="E492" s="95">
        <f t="shared" si="7"/>
        <v>19</v>
      </c>
    </row>
    <row r="493" spans="1:5">
      <c r="A493" s="95" t="str">
        <f>Consolidated!C493&amp;""</f>
        <v>401.2W0018</v>
      </c>
      <c r="B493" s="95" t="str">
        <f>Consolidated!A493&amp;""</f>
        <v>HDC</v>
      </c>
      <c r="C493" s="95">
        <f>IF('Dây theo phòng'!$D$6="",0,IF(OR(Consolidated!N493&amp;""='Dây theo phòng'!$D$6,Consolidated!S493&amp;""='Dây theo phòng'!$D$6),1,0))</f>
        <v>0</v>
      </c>
      <c r="D493" s="95">
        <f>IF(Consolidated!E493=1,1,0)</f>
        <v>1</v>
      </c>
      <c r="E493" s="95">
        <f t="shared" si="7"/>
        <v>19</v>
      </c>
    </row>
    <row r="494" spans="1:5">
      <c r="A494" s="95" t="str">
        <f>Consolidated!C494&amp;""</f>
        <v>401.2W0020</v>
      </c>
      <c r="B494" s="95" t="str">
        <f>Consolidated!A494&amp;""</f>
        <v>HDC</v>
      </c>
      <c r="C494" s="95">
        <f>IF('Dây theo phòng'!$D$6="",0,IF(OR(Consolidated!N494&amp;""='Dây theo phòng'!$D$6,Consolidated!S494&amp;""='Dây theo phòng'!$D$6),1,0))</f>
        <v>0</v>
      </c>
      <c r="D494" s="95">
        <f>IF(Consolidated!E494=1,1,0)</f>
        <v>0</v>
      </c>
      <c r="E494" s="95">
        <f t="shared" si="7"/>
        <v>19</v>
      </c>
    </row>
    <row r="495" spans="1:5">
      <c r="A495" s="95" t="str">
        <f>Consolidated!C495&amp;""</f>
        <v>401.2W0021</v>
      </c>
      <c r="B495" s="95" t="str">
        <f>Consolidated!A495&amp;""</f>
        <v>HDC</v>
      </c>
      <c r="C495" s="95">
        <f>IF('Dây theo phòng'!$D$6="",0,IF(OR(Consolidated!N495&amp;""='Dây theo phòng'!$D$6,Consolidated!S495&amp;""='Dây theo phòng'!$D$6),1,0))</f>
        <v>0</v>
      </c>
      <c r="D495" s="95">
        <f>IF(Consolidated!E495=1,1,0)</f>
        <v>1</v>
      </c>
      <c r="E495" s="95">
        <f t="shared" si="7"/>
        <v>19</v>
      </c>
    </row>
    <row r="496" spans="1:5">
      <c r="A496" s="95" t="str">
        <f>Consolidated!C496&amp;""</f>
        <v>401.2W0022</v>
      </c>
      <c r="B496" s="95" t="str">
        <f>Consolidated!A496&amp;""</f>
        <v>HDC</v>
      </c>
      <c r="C496" s="95">
        <f>IF('Dây theo phòng'!$D$6="",0,IF(OR(Consolidated!N496&amp;""='Dây theo phòng'!$D$6,Consolidated!S496&amp;""='Dây theo phòng'!$D$6),1,0))</f>
        <v>0</v>
      </c>
      <c r="D496" s="95">
        <f>IF(Consolidated!E496=1,1,0)</f>
        <v>1</v>
      </c>
      <c r="E496" s="95">
        <f t="shared" si="7"/>
        <v>19</v>
      </c>
    </row>
    <row r="497" spans="1:5">
      <c r="A497" s="95" t="str">
        <f>Consolidated!C497&amp;""</f>
        <v>401.2W0023</v>
      </c>
      <c r="B497" s="95" t="str">
        <f>Consolidated!A497&amp;""</f>
        <v>HDC</v>
      </c>
      <c r="C497" s="95">
        <f>IF('Dây theo phòng'!$D$6="",0,IF(OR(Consolidated!N497&amp;""='Dây theo phòng'!$D$6,Consolidated!S497&amp;""='Dây theo phòng'!$D$6),1,0))</f>
        <v>0</v>
      </c>
      <c r="D497" s="95">
        <f>IF(Consolidated!E497=1,1,0)</f>
        <v>1</v>
      </c>
      <c r="E497" s="95">
        <f t="shared" si="7"/>
        <v>19</v>
      </c>
    </row>
    <row r="498" spans="1:5">
      <c r="A498" s="95" t="str">
        <f>Consolidated!C498&amp;""</f>
        <v>401.2W0025</v>
      </c>
      <c r="B498" s="95" t="str">
        <f>Consolidated!A498&amp;""</f>
        <v>HDC</v>
      </c>
      <c r="C498" s="95">
        <f>IF('Dây theo phòng'!$D$6="",0,IF(OR(Consolidated!N498&amp;""='Dây theo phòng'!$D$6,Consolidated!S498&amp;""='Dây theo phòng'!$D$6),1,0))</f>
        <v>0</v>
      </c>
      <c r="D498" s="95">
        <f>IF(Consolidated!E498=1,1,0)</f>
        <v>0</v>
      </c>
      <c r="E498" s="95">
        <f t="shared" si="7"/>
        <v>19</v>
      </c>
    </row>
    <row r="499" spans="1:5">
      <c r="A499" s="95" t="str">
        <f>Consolidated!C499&amp;""</f>
        <v>401.2W0026</v>
      </c>
      <c r="B499" s="95" t="str">
        <f>Consolidated!A499&amp;""</f>
        <v>HDC</v>
      </c>
      <c r="C499" s="95">
        <f>IF('Dây theo phòng'!$D$6="",0,IF(OR(Consolidated!N499&amp;""='Dây theo phòng'!$D$6,Consolidated!S499&amp;""='Dây theo phòng'!$D$6),1,0))</f>
        <v>0</v>
      </c>
      <c r="D499" s="95">
        <f>IF(Consolidated!E499=1,1,0)</f>
        <v>0</v>
      </c>
      <c r="E499" s="95">
        <f t="shared" si="7"/>
        <v>19</v>
      </c>
    </row>
    <row r="500" spans="1:5">
      <c r="A500" s="95" t="str">
        <f>Consolidated!C500&amp;""</f>
        <v>401.2W0027</v>
      </c>
      <c r="B500" s="95" t="str">
        <f>Consolidated!A500&amp;""</f>
        <v>HDC</v>
      </c>
      <c r="C500" s="95">
        <f>IF('Dây theo phòng'!$D$6="",0,IF(OR(Consolidated!N500&amp;""='Dây theo phòng'!$D$6,Consolidated!S500&amp;""='Dây theo phòng'!$D$6),1,0))</f>
        <v>0</v>
      </c>
      <c r="D500" s="95">
        <f>IF(Consolidated!E500=1,1,0)</f>
        <v>1</v>
      </c>
      <c r="E500" s="95">
        <f t="shared" si="7"/>
        <v>19</v>
      </c>
    </row>
    <row r="501" spans="1:5">
      <c r="A501" s="95" t="str">
        <f>Consolidated!C501&amp;""</f>
        <v>401.2W0028</v>
      </c>
      <c r="B501" s="95" t="str">
        <f>Consolidated!A501&amp;""</f>
        <v>HDC</v>
      </c>
      <c r="C501" s="95">
        <f>IF('Dây theo phòng'!$D$6="",0,IF(OR(Consolidated!N501&amp;""='Dây theo phòng'!$D$6,Consolidated!S501&amp;""='Dây theo phòng'!$D$6),1,0))</f>
        <v>0</v>
      </c>
      <c r="D501" s="95">
        <f>IF(Consolidated!E501=1,1,0)</f>
        <v>0</v>
      </c>
      <c r="E501" s="95">
        <f t="shared" si="7"/>
        <v>19</v>
      </c>
    </row>
    <row r="502" spans="1:5">
      <c r="A502" s="95" t="str">
        <f>Consolidated!C502&amp;""</f>
        <v>401.2W0030</v>
      </c>
      <c r="B502" s="95" t="str">
        <f>Consolidated!A502&amp;""</f>
        <v>HDC</v>
      </c>
      <c r="C502" s="95">
        <f>IF('Dây theo phòng'!$D$6="",0,IF(OR(Consolidated!N502&amp;""='Dây theo phòng'!$D$6,Consolidated!S502&amp;""='Dây theo phòng'!$D$6),1,0))</f>
        <v>0</v>
      </c>
      <c r="D502" s="95">
        <f>IF(Consolidated!E502=1,1,0)</f>
        <v>0</v>
      </c>
      <c r="E502" s="95">
        <f t="shared" si="7"/>
        <v>19</v>
      </c>
    </row>
    <row r="503" spans="1:5">
      <c r="A503" s="95" t="str">
        <f>Consolidated!C503&amp;""</f>
        <v>401.2W0031</v>
      </c>
      <c r="B503" s="95" t="str">
        <f>Consolidated!A503&amp;""</f>
        <v>HDC</v>
      </c>
      <c r="C503" s="95">
        <f>IF('Dây theo phòng'!$D$6="",0,IF(OR(Consolidated!N503&amp;""='Dây theo phòng'!$D$6,Consolidated!S503&amp;""='Dây theo phòng'!$D$6),1,0))</f>
        <v>0</v>
      </c>
      <c r="D503" s="95">
        <f>IF(Consolidated!E503=1,1,0)</f>
        <v>1</v>
      </c>
      <c r="E503" s="95">
        <f t="shared" si="7"/>
        <v>19</v>
      </c>
    </row>
    <row r="504" spans="1:5">
      <c r="A504" s="95" t="str">
        <f>Consolidated!C504&amp;""</f>
        <v>401.2W0032</v>
      </c>
      <c r="B504" s="95" t="str">
        <f>Consolidated!A504&amp;""</f>
        <v>HDC</v>
      </c>
      <c r="C504" s="95">
        <f>IF('Dây theo phòng'!$D$6="",0,IF(OR(Consolidated!N504&amp;""='Dây theo phòng'!$D$6,Consolidated!S504&amp;""='Dây theo phòng'!$D$6),1,0))</f>
        <v>0</v>
      </c>
      <c r="D504" s="95">
        <f>IF(Consolidated!E504=1,1,0)</f>
        <v>1</v>
      </c>
      <c r="E504" s="95">
        <f t="shared" si="7"/>
        <v>19</v>
      </c>
    </row>
    <row r="505" spans="1:5">
      <c r="A505" s="95" t="str">
        <f>Consolidated!C505&amp;""</f>
        <v>401.2W0033</v>
      </c>
      <c r="B505" s="95" t="str">
        <f>Consolidated!A505&amp;""</f>
        <v>HDC</v>
      </c>
      <c r="C505" s="95">
        <f>IF('Dây theo phòng'!$D$6="",0,IF(OR(Consolidated!N505&amp;""='Dây theo phòng'!$D$6,Consolidated!S505&amp;""='Dây theo phòng'!$D$6),1,0))</f>
        <v>0</v>
      </c>
      <c r="D505" s="95">
        <f>IF(Consolidated!E505=1,1,0)</f>
        <v>0</v>
      </c>
      <c r="E505" s="95">
        <f t="shared" si="7"/>
        <v>19</v>
      </c>
    </row>
    <row r="506" spans="1:5">
      <c r="A506" s="95" t="str">
        <f>Consolidated!C506&amp;""</f>
        <v>401.2W0035</v>
      </c>
      <c r="B506" s="95" t="str">
        <f>Consolidated!A506&amp;""</f>
        <v>HDC</v>
      </c>
      <c r="C506" s="95">
        <f>IF('Dây theo phòng'!$D$6="",0,IF(OR(Consolidated!N506&amp;""='Dây theo phòng'!$D$6,Consolidated!S506&amp;""='Dây theo phòng'!$D$6),1,0))</f>
        <v>0</v>
      </c>
      <c r="D506" s="95">
        <f>IF(Consolidated!E506=1,1,0)</f>
        <v>0</v>
      </c>
      <c r="E506" s="95">
        <f t="shared" si="7"/>
        <v>19</v>
      </c>
    </row>
    <row r="507" spans="1:5">
      <c r="A507" s="95" t="str">
        <f>Consolidated!C507&amp;""</f>
        <v>401.2W0036</v>
      </c>
      <c r="B507" s="95" t="str">
        <f>Consolidated!A507&amp;""</f>
        <v>HDC</v>
      </c>
      <c r="C507" s="95">
        <f>IF('Dây theo phòng'!$D$6="",0,IF(OR(Consolidated!N507&amp;""='Dây theo phòng'!$D$6,Consolidated!S507&amp;""='Dây theo phòng'!$D$6),1,0))</f>
        <v>0</v>
      </c>
      <c r="D507" s="95">
        <f>IF(Consolidated!E507=1,1,0)</f>
        <v>0</v>
      </c>
      <c r="E507" s="95">
        <f t="shared" si="7"/>
        <v>19</v>
      </c>
    </row>
    <row r="508" spans="1:5">
      <c r="A508" s="95" t="str">
        <f>Consolidated!C508&amp;""</f>
        <v>401.2W0037</v>
      </c>
      <c r="B508" s="95" t="str">
        <f>Consolidated!A508&amp;""</f>
        <v>HDC</v>
      </c>
      <c r="C508" s="95">
        <f>IF('Dây theo phòng'!$D$6="",0,IF(OR(Consolidated!N508&amp;""='Dây theo phòng'!$D$6,Consolidated!S508&amp;""='Dây theo phòng'!$D$6),1,0))</f>
        <v>0</v>
      </c>
      <c r="D508" s="95">
        <f>IF(Consolidated!E508=1,1,0)</f>
        <v>1</v>
      </c>
      <c r="E508" s="95">
        <f t="shared" si="7"/>
        <v>19</v>
      </c>
    </row>
    <row r="509" spans="1:5">
      <c r="A509" s="95" t="str">
        <f>Consolidated!C509&amp;""</f>
        <v>401.2W0038</v>
      </c>
      <c r="B509" s="95" t="str">
        <f>Consolidated!A509&amp;""</f>
        <v>HDC</v>
      </c>
      <c r="C509" s="95">
        <f>IF('Dây theo phòng'!$D$6="",0,IF(OR(Consolidated!N509&amp;""='Dây theo phòng'!$D$6,Consolidated!S509&amp;""='Dây theo phòng'!$D$6),1,0))</f>
        <v>0</v>
      </c>
      <c r="D509" s="95">
        <f>IF(Consolidated!E509=1,1,0)</f>
        <v>0</v>
      </c>
      <c r="E509" s="95">
        <f t="shared" si="7"/>
        <v>19</v>
      </c>
    </row>
    <row r="510" spans="1:5">
      <c r="A510" s="95" t="str">
        <f>Consolidated!C510&amp;""</f>
        <v>401.2W0040</v>
      </c>
      <c r="B510" s="95" t="str">
        <f>Consolidated!A510&amp;""</f>
        <v>HDC</v>
      </c>
      <c r="C510" s="95">
        <f>IF('Dây theo phòng'!$D$6="",0,IF(OR(Consolidated!N510&amp;""='Dây theo phòng'!$D$6,Consolidated!S510&amp;""='Dây theo phòng'!$D$6),1,0))</f>
        <v>0</v>
      </c>
      <c r="D510" s="95">
        <f>IF(Consolidated!E510=1,1,0)</f>
        <v>0</v>
      </c>
      <c r="E510" s="95">
        <f t="shared" si="7"/>
        <v>19</v>
      </c>
    </row>
    <row r="511" spans="1:5">
      <c r="A511" s="95" t="str">
        <f>Consolidated!C511&amp;""</f>
        <v>401.2W0041</v>
      </c>
      <c r="B511" s="95" t="str">
        <f>Consolidated!A511&amp;""</f>
        <v>HDC</v>
      </c>
      <c r="C511" s="95">
        <f>IF('Dây theo phòng'!$D$6="",0,IF(OR(Consolidated!N511&amp;""='Dây theo phòng'!$D$6,Consolidated!S511&amp;""='Dây theo phòng'!$D$6),1,0))</f>
        <v>0</v>
      </c>
      <c r="D511" s="95">
        <f>IF(Consolidated!E511=1,1,0)</f>
        <v>1</v>
      </c>
      <c r="E511" s="95">
        <f t="shared" si="7"/>
        <v>19</v>
      </c>
    </row>
    <row r="512" spans="1:5">
      <c r="A512" s="95" t="str">
        <f>Consolidated!C512&amp;""</f>
        <v>401.2W0042</v>
      </c>
      <c r="B512" s="95" t="str">
        <f>Consolidated!A512&amp;""</f>
        <v>HDC</v>
      </c>
      <c r="C512" s="95">
        <f>IF('Dây theo phòng'!$D$6="",0,IF(OR(Consolidated!N512&amp;""='Dây theo phòng'!$D$6,Consolidated!S512&amp;""='Dây theo phòng'!$D$6),1,0))</f>
        <v>0</v>
      </c>
      <c r="D512" s="95">
        <f>IF(Consolidated!E512=1,1,0)</f>
        <v>1</v>
      </c>
      <c r="E512" s="95">
        <f t="shared" si="7"/>
        <v>19</v>
      </c>
    </row>
    <row r="513" spans="1:5">
      <c r="A513" s="95" t="str">
        <f>Consolidated!C513&amp;""</f>
        <v>401.2W0043</v>
      </c>
      <c r="B513" s="95" t="str">
        <f>Consolidated!A513&amp;""</f>
        <v>HDC</v>
      </c>
      <c r="C513" s="95">
        <f>IF('Dây theo phòng'!$D$6="",0,IF(OR(Consolidated!N513&amp;""='Dây theo phòng'!$D$6,Consolidated!S513&amp;""='Dây theo phòng'!$D$6),1,0))</f>
        <v>0</v>
      </c>
      <c r="D513" s="95">
        <f>IF(Consolidated!E513=1,1,0)</f>
        <v>1</v>
      </c>
      <c r="E513" s="95">
        <f t="shared" si="7"/>
        <v>19</v>
      </c>
    </row>
    <row r="514" spans="1:5">
      <c r="A514" s="95" t="str">
        <f>Consolidated!C514&amp;""</f>
        <v>401.2W0044</v>
      </c>
      <c r="B514" s="95" t="str">
        <f>Consolidated!A514&amp;""</f>
        <v>HDC</v>
      </c>
      <c r="C514" s="95">
        <f>IF('Dây theo phòng'!$D$6="",0,IF(OR(Consolidated!N514&amp;""='Dây theo phòng'!$D$6,Consolidated!S514&amp;""='Dây theo phòng'!$D$6),1,0))</f>
        <v>0</v>
      </c>
      <c r="D514" s="95">
        <f>IF(Consolidated!E514=1,1,0)</f>
        <v>0</v>
      </c>
      <c r="E514" s="95">
        <f t="shared" si="7"/>
        <v>19</v>
      </c>
    </row>
    <row r="515" spans="1:5">
      <c r="A515" s="95" t="str">
        <f>Consolidated!C515&amp;""</f>
        <v>401.2W0045</v>
      </c>
      <c r="B515" s="95" t="str">
        <f>Consolidated!A515&amp;""</f>
        <v>HDC</v>
      </c>
      <c r="C515" s="95">
        <f>IF('Dây theo phòng'!$D$6="",0,IF(OR(Consolidated!N515&amp;""='Dây theo phòng'!$D$6,Consolidated!S515&amp;""='Dây theo phòng'!$D$6),1,0))</f>
        <v>0</v>
      </c>
      <c r="D515" s="95">
        <f>IF(Consolidated!E515=1,1,0)</f>
        <v>0</v>
      </c>
      <c r="E515" s="95">
        <f t="shared" ref="E515:E578" si="8">E514+C515*(1-D515)</f>
        <v>19</v>
      </c>
    </row>
    <row r="516" spans="1:5">
      <c r="A516" s="95" t="str">
        <f>Consolidated!C516&amp;""</f>
        <v>411W0001</v>
      </c>
      <c r="B516" s="95" t="str">
        <f>Consolidated!A516&amp;""</f>
        <v>HDC</v>
      </c>
      <c r="C516" s="95">
        <f>IF('Dây theo phòng'!$D$6="",0,IF(OR(Consolidated!N516&amp;""='Dây theo phòng'!$D$6,Consolidated!S516&amp;""='Dây theo phòng'!$D$6),1,0))</f>
        <v>0</v>
      </c>
      <c r="D516" s="95">
        <f>IF(Consolidated!E516=1,1,0)</f>
        <v>0</v>
      </c>
      <c r="E516" s="95">
        <f t="shared" si="8"/>
        <v>19</v>
      </c>
    </row>
    <row r="517" spans="1:5">
      <c r="A517" s="95" t="str">
        <f>Consolidated!C517&amp;""</f>
        <v>411W0004</v>
      </c>
      <c r="B517" s="95" t="str">
        <f>Consolidated!A517&amp;""</f>
        <v>HDC</v>
      </c>
      <c r="C517" s="95">
        <f>IF('Dây theo phòng'!$D$6="",0,IF(OR(Consolidated!N517&amp;""='Dây theo phòng'!$D$6,Consolidated!S517&amp;""='Dây theo phòng'!$D$6),1,0))</f>
        <v>0</v>
      </c>
      <c r="D517" s="95">
        <f>IF(Consolidated!E517=1,1,0)</f>
        <v>0</v>
      </c>
      <c r="E517" s="95">
        <f t="shared" si="8"/>
        <v>19</v>
      </c>
    </row>
    <row r="518" spans="1:5">
      <c r="A518" s="95" t="str">
        <f>Consolidated!C518&amp;""</f>
        <v>411W0007</v>
      </c>
      <c r="B518" s="95" t="str">
        <f>Consolidated!A518&amp;""</f>
        <v>HDC</v>
      </c>
      <c r="C518" s="95">
        <f>IF('Dây theo phòng'!$D$6="",0,IF(OR(Consolidated!N518&amp;""='Dây theo phòng'!$D$6,Consolidated!S518&amp;""='Dây theo phòng'!$D$6),1,0))</f>
        <v>0</v>
      </c>
      <c r="D518" s="95">
        <f>IF(Consolidated!E518=1,1,0)</f>
        <v>1</v>
      </c>
      <c r="E518" s="95">
        <f t="shared" si="8"/>
        <v>19</v>
      </c>
    </row>
    <row r="519" spans="1:5">
      <c r="A519" s="95" t="str">
        <f>Consolidated!C519&amp;""</f>
        <v>412W0001</v>
      </c>
      <c r="B519" s="95" t="str">
        <f>Consolidated!A519&amp;""</f>
        <v>HDC</v>
      </c>
      <c r="C519" s="95">
        <f>IF('Dây theo phòng'!$D$6="",0,IF(OR(Consolidated!N519&amp;""='Dây theo phòng'!$D$6,Consolidated!S519&amp;""='Dây theo phòng'!$D$6),1,0))</f>
        <v>0</v>
      </c>
      <c r="D519" s="95">
        <f>IF(Consolidated!E519=1,1,0)</f>
        <v>1</v>
      </c>
      <c r="E519" s="95">
        <f t="shared" si="8"/>
        <v>19</v>
      </c>
    </row>
    <row r="520" spans="1:5">
      <c r="A520" s="95" t="str">
        <f>Consolidated!C520&amp;""</f>
        <v>412W0003</v>
      </c>
      <c r="B520" s="95" t="str">
        <f>Consolidated!A520&amp;""</f>
        <v>HDC</v>
      </c>
      <c r="C520" s="95">
        <f>IF('Dây theo phòng'!$D$6="",0,IF(OR(Consolidated!N520&amp;""='Dây theo phòng'!$D$6,Consolidated!S520&amp;""='Dây theo phòng'!$D$6),1,0))</f>
        <v>0</v>
      </c>
      <c r="D520" s="95">
        <f>IF(Consolidated!E520=1,1,0)</f>
        <v>0</v>
      </c>
      <c r="E520" s="95">
        <f t="shared" si="8"/>
        <v>19</v>
      </c>
    </row>
    <row r="521" spans="1:5">
      <c r="A521" s="95" t="str">
        <f>Consolidated!C521&amp;""</f>
        <v>412W0005</v>
      </c>
      <c r="B521" s="95" t="str">
        <f>Consolidated!A521&amp;""</f>
        <v>HDC</v>
      </c>
      <c r="C521" s="95">
        <f>IF('Dây theo phòng'!$D$6="",0,IF(OR(Consolidated!N521&amp;""='Dây theo phòng'!$D$6,Consolidated!S521&amp;""='Dây theo phòng'!$D$6),1,0))</f>
        <v>0</v>
      </c>
      <c r="D521" s="95">
        <f>IF(Consolidated!E521=1,1,0)</f>
        <v>1</v>
      </c>
      <c r="E521" s="95">
        <f t="shared" si="8"/>
        <v>19</v>
      </c>
    </row>
    <row r="522" spans="1:5">
      <c r="A522" s="95" t="str">
        <f>Consolidated!C522&amp;""</f>
        <v>412W0007</v>
      </c>
      <c r="B522" s="95" t="str">
        <f>Consolidated!A522&amp;""</f>
        <v>HDC</v>
      </c>
      <c r="C522" s="95">
        <f>IF('Dây theo phòng'!$D$6="",0,IF(OR(Consolidated!N522&amp;""='Dây theo phòng'!$D$6,Consolidated!S522&amp;""='Dây theo phòng'!$D$6),1,0))</f>
        <v>0</v>
      </c>
      <c r="D522" s="95">
        <f>IF(Consolidated!E522=1,1,0)</f>
        <v>0</v>
      </c>
      <c r="E522" s="95">
        <f t="shared" si="8"/>
        <v>19</v>
      </c>
    </row>
    <row r="523" spans="1:5">
      <c r="A523" s="95" t="str">
        <f>Consolidated!C523&amp;""</f>
        <v>412W0009</v>
      </c>
      <c r="B523" s="95" t="str">
        <f>Consolidated!A523&amp;""</f>
        <v>HDC</v>
      </c>
      <c r="C523" s="95">
        <f>IF('Dây theo phòng'!$D$6="",0,IF(OR(Consolidated!N523&amp;""='Dây theo phòng'!$D$6,Consolidated!S523&amp;""='Dây theo phòng'!$D$6),1,0))</f>
        <v>0</v>
      </c>
      <c r="D523" s="95">
        <f>IF(Consolidated!E523=1,1,0)</f>
        <v>0</v>
      </c>
      <c r="E523" s="95">
        <f t="shared" si="8"/>
        <v>19</v>
      </c>
    </row>
    <row r="524" spans="1:5">
      <c r="A524" s="95" t="str">
        <f>Consolidated!C524&amp;""</f>
        <v>412W0010</v>
      </c>
      <c r="B524" s="95" t="str">
        <f>Consolidated!A524&amp;""</f>
        <v>HDC</v>
      </c>
      <c r="C524" s="95">
        <f>IF('Dây theo phòng'!$D$6="",0,IF(OR(Consolidated!N524&amp;""='Dây theo phòng'!$D$6,Consolidated!S524&amp;""='Dây theo phòng'!$D$6),1,0))</f>
        <v>0</v>
      </c>
      <c r="D524" s="95">
        <f>IF(Consolidated!E524=1,1,0)</f>
        <v>1</v>
      </c>
      <c r="E524" s="95">
        <f t="shared" si="8"/>
        <v>19</v>
      </c>
    </row>
    <row r="525" spans="1:5">
      <c r="A525" s="95" t="str">
        <f>Consolidated!C525&amp;""</f>
        <v>412W0012</v>
      </c>
      <c r="B525" s="95" t="str">
        <f>Consolidated!A525&amp;""</f>
        <v>HDC</v>
      </c>
      <c r="C525" s="95">
        <f>IF('Dây theo phòng'!$D$6="",0,IF(OR(Consolidated!N525&amp;""='Dây theo phòng'!$D$6,Consolidated!S525&amp;""='Dây theo phòng'!$D$6),1,0))</f>
        <v>0</v>
      </c>
      <c r="D525" s="95">
        <f>IF(Consolidated!E525=1,1,0)</f>
        <v>1</v>
      </c>
      <c r="E525" s="95">
        <f t="shared" si="8"/>
        <v>19</v>
      </c>
    </row>
    <row r="526" spans="1:5">
      <c r="A526" s="95" t="str">
        <f>Consolidated!C526&amp;""</f>
        <v>412W0013</v>
      </c>
      <c r="B526" s="95" t="str">
        <f>Consolidated!A526&amp;""</f>
        <v>HDC</v>
      </c>
      <c r="C526" s="95">
        <f>IF('Dây theo phòng'!$D$6="",0,IF(OR(Consolidated!N526&amp;""='Dây theo phòng'!$D$6,Consolidated!S526&amp;""='Dây theo phòng'!$D$6),1,0))</f>
        <v>0</v>
      </c>
      <c r="D526" s="95">
        <f>IF(Consolidated!E526=1,1,0)</f>
        <v>0</v>
      </c>
      <c r="E526" s="95">
        <f t="shared" si="8"/>
        <v>19</v>
      </c>
    </row>
    <row r="527" spans="1:5">
      <c r="A527" s="95" t="str">
        <f>Consolidated!C527&amp;""</f>
        <v>412W0015</v>
      </c>
      <c r="B527" s="95" t="str">
        <f>Consolidated!A527&amp;""</f>
        <v>HDC</v>
      </c>
      <c r="C527" s="95">
        <f>IF('Dây theo phòng'!$D$6="",0,IF(OR(Consolidated!N527&amp;""='Dây theo phòng'!$D$6,Consolidated!S527&amp;""='Dây theo phòng'!$D$6),1,0))</f>
        <v>0</v>
      </c>
      <c r="D527" s="95">
        <f>IF(Consolidated!E527=1,1,0)</f>
        <v>1</v>
      </c>
      <c r="E527" s="95">
        <f t="shared" si="8"/>
        <v>19</v>
      </c>
    </row>
    <row r="528" spans="1:5">
      <c r="A528" s="95" t="str">
        <f>Consolidated!C528&amp;""</f>
        <v>412W0016</v>
      </c>
      <c r="B528" s="95" t="str">
        <f>Consolidated!A528&amp;""</f>
        <v>HDC</v>
      </c>
      <c r="C528" s="95">
        <f>IF('Dây theo phòng'!$D$6="",0,IF(OR(Consolidated!N528&amp;""='Dây theo phòng'!$D$6,Consolidated!S528&amp;""='Dây theo phòng'!$D$6),1,0))</f>
        <v>0</v>
      </c>
      <c r="D528" s="95">
        <f>IF(Consolidated!E528=1,1,0)</f>
        <v>0</v>
      </c>
      <c r="E528" s="95">
        <f t="shared" si="8"/>
        <v>19</v>
      </c>
    </row>
    <row r="529" spans="1:5">
      <c r="A529" s="95" t="str">
        <f>Consolidated!C529&amp;""</f>
        <v>412W0018</v>
      </c>
      <c r="B529" s="95" t="str">
        <f>Consolidated!A529&amp;""</f>
        <v>HDC</v>
      </c>
      <c r="C529" s="95">
        <f>IF('Dây theo phòng'!$D$6="",0,IF(OR(Consolidated!N529&amp;""='Dây theo phòng'!$D$6,Consolidated!S529&amp;""='Dây theo phòng'!$D$6),1,0))</f>
        <v>0</v>
      </c>
      <c r="D529" s="95">
        <f>IF(Consolidated!E529=1,1,0)</f>
        <v>1</v>
      </c>
      <c r="E529" s="95">
        <f t="shared" si="8"/>
        <v>19</v>
      </c>
    </row>
    <row r="530" spans="1:5">
      <c r="A530" s="95" t="str">
        <f>Consolidated!C530&amp;""</f>
        <v>412W0019</v>
      </c>
      <c r="B530" s="95" t="str">
        <f>Consolidated!A530&amp;""</f>
        <v>HDC</v>
      </c>
      <c r="C530" s="95">
        <f>IF('Dây theo phòng'!$D$6="",0,IF(OR(Consolidated!N530&amp;""='Dây theo phòng'!$D$6,Consolidated!S530&amp;""='Dây theo phòng'!$D$6),1,0))</f>
        <v>0</v>
      </c>
      <c r="D530" s="95">
        <f>IF(Consolidated!E530=1,1,0)</f>
        <v>1</v>
      </c>
      <c r="E530" s="95">
        <f t="shared" si="8"/>
        <v>19</v>
      </c>
    </row>
    <row r="531" spans="1:5">
      <c r="A531" s="95" t="str">
        <f>Consolidated!C531&amp;""</f>
        <v>412W0021</v>
      </c>
      <c r="B531" s="95" t="str">
        <f>Consolidated!A531&amp;""</f>
        <v>HDC</v>
      </c>
      <c r="C531" s="95">
        <f>IF('Dây theo phòng'!$D$6="",0,IF(OR(Consolidated!N531&amp;""='Dây theo phòng'!$D$6,Consolidated!S531&amp;""='Dây theo phòng'!$D$6),1,0))</f>
        <v>0</v>
      </c>
      <c r="D531" s="95">
        <f>IF(Consolidated!E531=1,1,0)</f>
        <v>0</v>
      </c>
      <c r="E531" s="95">
        <f t="shared" si="8"/>
        <v>19</v>
      </c>
    </row>
    <row r="532" spans="1:5">
      <c r="A532" s="95" t="str">
        <f>Consolidated!C532&amp;""</f>
        <v>412W0022</v>
      </c>
      <c r="B532" s="95" t="str">
        <f>Consolidated!A532&amp;""</f>
        <v>HDC</v>
      </c>
      <c r="C532" s="95">
        <f>IF('Dây theo phòng'!$D$6="",0,IF(OR(Consolidated!N532&amp;""='Dây theo phòng'!$D$6,Consolidated!S532&amp;""='Dây theo phòng'!$D$6),1,0))</f>
        <v>0</v>
      </c>
      <c r="D532" s="95">
        <f>IF(Consolidated!E532=1,1,0)</f>
        <v>1</v>
      </c>
      <c r="E532" s="95">
        <f t="shared" si="8"/>
        <v>19</v>
      </c>
    </row>
    <row r="533" spans="1:5">
      <c r="A533" s="95" t="str">
        <f>Consolidated!C533&amp;""</f>
        <v>412W0023</v>
      </c>
      <c r="B533" s="95" t="str">
        <f>Consolidated!A533&amp;""</f>
        <v>HDC</v>
      </c>
      <c r="C533" s="95">
        <f>IF('Dây theo phòng'!$D$6="",0,IF(OR(Consolidated!N533&amp;""='Dây theo phòng'!$D$6,Consolidated!S533&amp;""='Dây theo phòng'!$D$6),1,0))</f>
        <v>0</v>
      </c>
      <c r="D533" s="95">
        <f>IF(Consolidated!E533=1,1,0)</f>
        <v>0</v>
      </c>
      <c r="E533" s="95">
        <f t="shared" si="8"/>
        <v>19</v>
      </c>
    </row>
    <row r="534" spans="1:5">
      <c r="A534" s="95" t="str">
        <f>Consolidated!C534&amp;""</f>
        <v>412W0024</v>
      </c>
      <c r="B534" s="95" t="str">
        <f>Consolidated!A534&amp;""</f>
        <v>HDC</v>
      </c>
      <c r="C534" s="95">
        <f>IF('Dây theo phòng'!$D$6="",0,IF(OR(Consolidated!N534&amp;""='Dây theo phòng'!$D$6,Consolidated!S534&amp;""='Dây theo phòng'!$D$6),1,0))</f>
        <v>0</v>
      </c>
      <c r="D534" s="95">
        <f>IF(Consolidated!E534=1,1,0)</f>
        <v>1</v>
      </c>
      <c r="E534" s="95">
        <f t="shared" si="8"/>
        <v>19</v>
      </c>
    </row>
    <row r="535" spans="1:5">
      <c r="A535" s="95" t="str">
        <f>Consolidated!C535&amp;""</f>
        <v>412W0025</v>
      </c>
      <c r="B535" s="95" t="str">
        <f>Consolidated!A535&amp;""</f>
        <v>HDC</v>
      </c>
      <c r="C535" s="95">
        <f>IF('Dây theo phòng'!$D$6="",0,IF(OR(Consolidated!N535&amp;""='Dây theo phòng'!$D$6,Consolidated!S535&amp;""='Dây theo phòng'!$D$6),1,0))</f>
        <v>0</v>
      </c>
      <c r="D535" s="95">
        <f>IF(Consolidated!E535=1,1,0)</f>
        <v>1</v>
      </c>
      <c r="E535" s="95">
        <f t="shared" si="8"/>
        <v>19</v>
      </c>
    </row>
    <row r="536" spans="1:5">
      <c r="A536" s="95" t="str">
        <f>Consolidated!C536&amp;""</f>
        <v>412W0027</v>
      </c>
      <c r="B536" s="95" t="str">
        <f>Consolidated!A536&amp;""</f>
        <v>HDC</v>
      </c>
      <c r="C536" s="95">
        <f>IF('Dây theo phòng'!$D$6="",0,IF(OR(Consolidated!N536&amp;""='Dây theo phòng'!$D$6,Consolidated!S536&amp;""='Dây theo phòng'!$D$6),1,0))</f>
        <v>1</v>
      </c>
      <c r="D536" s="95">
        <f>IF(Consolidated!E536=1,1,0)</f>
        <v>0</v>
      </c>
      <c r="E536" s="95">
        <f t="shared" si="8"/>
        <v>20</v>
      </c>
    </row>
    <row r="537" spans="1:5">
      <c r="A537" s="95" t="str">
        <f>Consolidated!C537&amp;""</f>
        <v>412W0028</v>
      </c>
      <c r="B537" s="95" t="str">
        <f>Consolidated!A537&amp;""</f>
        <v>HDC</v>
      </c>
      <c r="C537" s="95">
        <f>IF('Dây theo phòng'!$D$6="",0,IF(OR(Consolidated!N537&amp;""='Dây theo phòng'!$D$6,Consolidated!S537&amp;""='Dây theo phòng'!$D$6),1,0))</f>
        <v>0</v>
      </c>
      <c r="D537" s="95">
        <f>IF(Consolidated!E537=1,1,0)</f>
        <v>0</v>
      </c>
      <c r="E537" s="95">
        <f t="shared" si="8"/>
        <v>20</v>
      </c>
    </row>
    <row r="538" spans="1:5">
      <c r="A538" s="95" t="str">
        <f>Consolidated!C538&amp;""</f>
        <v>412W0029</v>
      </c>
      <c r="B538" s="95" t="str">
        <f>Consolidated!A538&amp;""</f>
        <v>HDC</v>
      </c>
      <c r="C538" s="95">
        <f>IF('Dây theo phòng'!$D$6="",0,IF(OR(Consolidated!N538&amp;""='Dây theo phòng'!$D$6,Consolidated!S538&amp;""='Dây theo phòng'!$D$6),1,0))</f>
        <v>0</v>
      </c>
      <c r="D538" s="95">
        <f>IF(Consolidated!E538=1,1,0)</f>
        <v>1</v>
      </c>
      <c r="E538" s="95">
        <f t="shared" si="8"/>
        <v>20</v>
      </c>
    </row>
    <row r="539" spans="1:5">
      <c r="A539" s="95" t="str">
        <f>Consolidated!C539&amp;""</f>
        <v>412W0030</v>
      </c>
      <c r="B539" s="95" t="str">
        <f>Consolidated!A539&amp;""</f>
        <v>HDC</v>
      </c>
      <c r="C539" s="95">
        <f>IF('Dây theo phòng'!$D$6="",0,IF(OR(Consolidated!N539&amp;""='Dây theo phòng'!$D$6,Consolidated!S539&amp;""='Dây theo phòng'!$D$6),1,0))</f>
        <v>0</v>
      </c>
      <c r="D539" s="95">
        <f>IF(Consolidated!E539=1,1,0)</f>
        <v>1</v>
      </c>
      <c r="E539" s="95">
        <f t="shared" si="8"/>
        <v>20</v>
      </c>
    </row>
    <row r="540" spans="1:5">
      <c r="A540" s="95" t="str">
        <f>Consolidated!C540&amp;""</f>
        <v>412W0032</v>
      </c>
      <c r="B540" s="95" t="str">
        <f>Consolidated!A540&amp;""</f>
        <v>HDC</v>
      </c>
      <c r="C540" s="95">
        <f>IF('Dây theo phòng'!$D$6="",0,IF(OR(Consolidated!N540&amp;""='Dây theo phòng'!$D$6,Consolidated!S540&amp;""='Dây theo phòng'!$D$6),1,0))</f>
        <v>0</v>
      </c>
      <c r="D540" s="95">
        <f>IF(Consolidated!E540=1,1,0)</f>
        <v>1</v>
      </c>
      <c r="E540" s="95">
        <f t="shared" si="8"/>
        <v>20</v>
      </c>
    </row>
    <row r="541" spans="1:5">
      <c r="A541" s="95" t="str">
        <f>Consolidated!C541&amp;""</f>
        <v>412W0033</v>
      </c>
      <c r="B541" s="95" t="str">
        <f>Consolidated!A541&amp;""</f>
        <v>HDC</v>
      </c>
      <c r="C541" s="95">
        <f>IF('Dây theo phòng'!$D$6="",0,IF(OR(Consolidated!N541&amp;""='Dây theo phòng'!$D$6,Consolidated!S541&amp;""='Dây theo phòng'!$D$6),1,0))</f>
        <v>0</v>
      </c>
      <c r="D541" s="95">
        <f>IF(Consolidated!E541=1,1,0)</f>
        <v>1</v>
      </c>
      <c r="E541" s="95">
        <f t="shared" si="8"/>
        <v>20</v>
      </c>
    </row>
    <row r="542" spans="1:5">
      <c r="A542" s="95" t="str">
        <f>Consolidated!C542&amp;""</f>
        <v>412W0036</v>
      </c>
      <c r="B542" s="95" t="str">
        <f>Consolidated!A542&amp;""</f>
        <v>HDC</v>
      </c>
      <c r="C542" s="95">
        <f>IF('Dây theo phòng'!$D$6="",0,IF(OR(Consolidated!N542&amp;""='Dây theo phòng'!$D$6,Consolidated!S542&amp;""='Dây theo phòng'!$D$6),1,0))</f>
        <v>0</v>
      </c>
      <c r="D542" s="95">
        <f>IF(Consolidated!E542=1,1,0)</f>
        <v>0</v>
      </c>
      <c r="E542" s="95">
        <f t="shared" si="8"/>
        <v>20</v>
      </c>
    </row>
    <row r="543" spans="1:5">
      <c r="A543" s="95" t="str">
        <f>Consolidated!C543&amp;""</f>
        <v>412W0039</v>
      </c>
      <c r="B543" s="95" t="str">
        <f>Consolidated!A543&amp;""</f>
        <v>HDC</v>
      </c>
      <c r="C543" s="95">
        <f>IF('Dây theo phòng'!$D$6="",0,IF(OR(Consolidated!N543&amp;""='Dây theo phòng'!$D$6,Consolidated!S543&amp;""='Dây theo phòng'!$D$6),1,0))</f>
        <v>0</v>
      </c>
      <c r="D543" s="95">
        <f>IF(Consolidated!E543=1,1,0)</f>
        <v>1</v>
      </c>
      <c r="E543" s="95">
        <f t="shared" si="8"/>
        <v>20</v>
      </c>
    </row>
    <row r="544" spans="1:5">
      <c r="A544" s="95" t="str">
        <f>Consolidated!C544&amp;""</f>
        <v>412W0040</v>
      </c>
      <c r="B544" s="95" t="str">
        <f>Consolidated!A544&amp;""</f>
        <v>HDC</v>
      </c>
      <c r="C544" s="95">
        <f>IF('Dây theo phòng'!$D$6="",0,IF(OR(Consolidated!N544&amp;""='Dây theo phòng'!$D$6,Consolidated!S544&amp;""='Dây theo phòng'!$D$6),1,0))</f>
        <v>0</v>
      </c>
      <c r="D544" s="95">
        <f>IF(Consolidated!E544=1,1,0)</f>
        <v>1</v>
      </c>
      <c r="E544" s="95">
        <f t="shared" si="8"/>
        <v>20</v>
      </c>
    </row>
    <row r="545" spans="1:5">
      <c r="A545" s="95" t="str">
        <f>Consolidated!C545&amp;""</f>
        <v>412W0041</v>
      </c>
      <c r="B545" s="95" t="str">
        <f>Consolidated!A545&amp;""</f>
        <v>HDC</v>
      </c>
      <c r="C545" s="95">
        <f>IF('Dây theo phòng'!$D$6="",0,IF(OR(Consolidated!N545&amp;""='Dây theo phòng'!$D$6,Consolidated!S545&amp;""='Dây theo phòng'!$D$6),1,0))</f>
        <v>0</v>
      </c>
      <c r="D545" s="95">
        <f>IF(Consolidated!E545=1,1,0)</f>
        <v>1</v>
      </c>
      <c r="E545" s="95">
        <f t="shared" si="8"/>
        <v>20</v>
      </c>
    </row>
    <row r="546" spans="1:5">
      <c r="A546" s="95" t="str">
        <f>Consolidated!C546&amp;""</f>
        <v>412W0042</v>
      </c>
      <c r="B546" s="95" t="str">
        <f>Consolidated!A546&amp;""</f>
        <v>HDC</v>
      </c>
      <c r="C546" s="95">
        <f>IF('Dây theo phòng'!$D$6="",0,IF(OR(Consolidated!N546&amp;""='Dây theo phòng'!$D$6,Consolidated!S546&amp;""='Dây theo phòng'!$D$6),1,0))</f>
        <v>0</v>
      </c>
      <c r="D546" s="95">
        <f>IF(Consolidated!E546=1,1,0)</f>
        <v>1</v>
      </c>
      <c r="E546" s="95">
        <f t="shared" si="8"/>
        <v>20</v>
      </c>
    </row>
    <row r="547" spans="1:5">
      <c r="A547" s="95" t="str">
        <f>Consolidated!C547&amp;""</f>
        <v>412W0044</v>
      </c>
      <c r="B547" s="95" t="str">
        <f>Consolidated!A547&amp;""</f>
        <v>HDC</v>
      </c>
      <c r="C547" s="95">
        <f>IF('Dây theo phòng'!$D$6="",0,IF(OR(Consolidated!N547&amp;""='Dây theo phòng'!$D$6,Consolidated!S547&amp;""='Dây theo phòng'!$D$6),1,0))</f>
        <v>0</v>
      </c>
      <c r="D547" s="95">
        <f>IF(Consolidated!E547=1,1,0)</f>
        <v>1</v>
      </c>
      <c r="E547" s="95">
        <f t="shared" si="8"/>
        <v>20</v>
      </c>
    </row>
    <row r="548" spans="1:5">
      <c r="A548" s="95" t="str">
        <f>Consolidated!C548&amp;""</f>
        <v>412W0052</v>
      </c>
      <c r="B548" s="95" t="str">
        <f>Consolidated!A548&amp;""</f>
        <v>HDC</v>
      </c>
      <c r="C548" s="95">
        <f>IF('Dây theo phòng'!$D$6="",0,IF(OR(Consolidated!N548&amp;""='Dây theo phòng'!$D$6,Consolidated!S548&amp;""='Dây theo phòng'!$D$6),1,0))</f>
        <v>1</v>
      </c>
      <c r="D548" s="95">
        <f>IF(Consolidated!E548=1,1,0)</f>
        <v>1</v>
      </c>
      <c r="E548" s="95">
        <f t="shared" si="8"/>
        <v>20</v>
      </c>
    </row>
    <row r="549" spans="1:5">
      <c r="A549" s="95" t="str">
        <f>Consolidated!C549&amp;""</f>
        <v>412W0057</v>
      </c>
      <c r="B549" s="95" t="str">
        <f>Consolidated!A549&amp;""</f>
        <v>HDC</v>
      </c>
      <c r="C549" s="95">
        <f>IF('Dây theo phòng'!$D$6="",0,IF(OR(Consolidated!N549&amp;""='Dây theo phòng'!$D$6,Consolidated!S549&amp;""='Dây theo phòng'!$D$6),1,0))</f>
        <v>0</v>
      </c>
      <c r="D549" s="95">
        <f>IF(Consolidated!E549=1,1,0)</f>
        <v>0</v>
      </c>
      <c r="E549" s="95">
        <f t="shared" si="8"/>
        <v>20</v>
      </c>
    </row>
    <row r="550" spans="1:5">
      <c r="A550" s="95" t="str">
        <f>Consolidated!C550&amp;""</f>
        <v>412W0091</v>
      </c>
      <c r="B550" s="95" t="str">
        <f>Consolidated!A550&amp;""</f>
        <v>HDC</v>
      </c>
      <c r="C550" s="95">
        <f>IF('Dây theo phòng'!$D$6="",0,IF(OR(Consolidated!N550&amp;""='Dây theo phòng'!$D$6,Consolidated!S550&amp;""='Dây theo phòng'!$D$6),1,0))</f>
        <v>0</v>
      </c>
      <c r="D550" s="95">
        <f>IF(Consolidated!E550=1,1,0)</f>
        <v>1</v>
      </c>
      <c r="E550" s="95">
        <f t="shared" si="8"/>
        <v>20</v>
      </c>
    </row>
    <row r="551" spans="1:5">
      <c r="A551" s="95" t="str">
        <f>Consolidated!C551&amp;""</f>
        <v>412W0092</v>
      </c>
      <c r="B551" s="95" t="str">
        <f>Consolidated!A551&amp;""</f>
        <v>HDC</v>
      </c>
      <c r="C551" s="95">
        <f>IF('Dây theo phòng'!$D$6="",0,IF(OR(Consolidated!N551&amp;""='Dây theo phòng'!$D$6,Consolidated!S551&amp;""='Dây theo phòng'!$D$6),1,0))</f>
        <v>1</v>
      </c>
      <c r="D551" s="95">
        <f>IF(Consolidated!E551=1,1,0)</f>
        <v>1</v>
      </c>
      <c r="E551" s="95">
        <f t="shared" si="8"/>
        <v>20</v>
      </c>
    </row>
    <row r="552" spans="1:5">
      <c r="A552" s="95" t="str">
        <f>Consolidated!C552&amp;""</f>
        <v>412W0096</v>
      </c>
      <c r="B552" s="95" t="str">
        <f>Consolidated!A552&amp;""</f>
        <v>HDC</v>
      </c>
      <c r="C552" s="95">
        <f>IF('Dây theo phòng'!$D$6="",0,IF(OR(Consolidated!N552&amp;""='Dây theo phòng'!$D$6,Consolidated!S552&amp;""='Dây theo phòng'!$D$6),1,0))</f>
        <v>0</v>
      </c>
      <c r="D552" s="95">
        <f>IF(Consolidated!E552=1,1,0)</f>
        <v>1</v>
      </c>
      <c r="E552" s="95">
        <f t="shared" si="8"/>
        <v>20</v>
      </c>
    </row>
    <row r="553" spans="1:5">
      <c r="A553" s="95" t="str">
        <f>Consolidated!C553&amp;""</f>
        <v>412W0097</v>
      </c>
      <c r="B553" s="95" t="str">
        <f>Consolidated!A553&amp;""</f>
        <v>HDC</v>
      </c>
      <c r="C553" s="95">
        <f>IF('Dây theo phòng'!$D$6="",0,IF(OR(Consolidated!N553&amp;""='Dây theo phòng'!$D$6,Consolidated!S553&amp;""='Dây theo phòng'!$D$6),1,0))</f>
        <v>0</v>
      </c>
      <c r="D553" s="95">
        <f>IF(Consolidated!E553=1,1,0)</f>
        <v>0</v>
      </c>
      <c r="E553" s="95">
        <f t="shared" si="8"/>
        <v>20</v>
      </c>
    </row>
    <row r="554" spans="1:5">
      <c r="A554" s="95" t="str">
        <f>Consolidated!C554&amp;""</f>
        <v>412W0098</v>
      </c>
      <c r="B554" s="95" t="str">
        <f>Consolidated!A554&amp;""</f>
        <v>HDC</v>
      </c>
      <c r="C554" s="95">
        <f>IF('Dây theo phòng'!$D$6="",0,IF(OR(Consolidated!N554&amp;""='Dây theo phòng'!$D$6,Consolidated!S554&amp;""='Dây theo phòng'!$D$6),1,0))</f>
        <v>0</v>
      </c>
      <c r="D554" s="95">
        <f>IF(Consolidated!E554=1,1,0)</f>
        <v>0</v>
      </c>
      <c r="E554" s="95">
        <f t="shared" si="8"/>
        <v>20</v>
      </c>
    </row>
    <row r="555" spans="1:5">
      <c r="A555" s="95" t="str">
        <f>Consolidated!C555&amp;""</f>
        <v>412W0106</v>
      </c>
      <c r="B555" s="95" t="str">
        <f>Consolidated!A555&amp;""</f>
        <v>HDC</v>
      </c>
      <c r="C555" s="95">
        <f>IF('Dây theo phòng'!$D$6="",0,IF(OR(Consolidated!N555&amp;""='Dây theo phòng'!$D$6,Consolidated!S555&amp;""='Dây theo phòng'!$D$6),1,0))</f>
        <v>0</v>
      </c>
      <c r="D555" s="95">
        <f>IF(Consolidated!E555=1,1,0)</f>
        <v>1</v>
      </c>
      <c r="E555" s="95">
        <f t="shared" si="8"/>
        <v>20</v>
      </c>
    </row>
    <row r="556" spans="1:5">
      <c r="A556" s="95" t="str">
        <f>Consolidated!C556&amp;""</f>
        <v>412W0107</v>
      </c>
      <c r="B556" s="95" t="str">
        <f>Consolidated!A556&amp;""</f>
        <v>HDC</v>
      </c>
      <c r="C556" s="95">
        <f>IF('Dây theo phòng'!$D$6="",0,IF(OR(Consolidated!N556&amp;""='Dây theo phòng'!$D$6,Consolidated!S556&amp;""='Dây theo phòng'!$D$6),1,0))</f>
        <v>0</v>
      </c>
      <c r="D556" s="95">
        <f>IF(Consolidated!E556=1,1,0)</f>
        <v>1</v>
      </c>
      <c r="E556" s="95">
        <f t="shared" si="8"/>
        <v>20</v>
      </c>
    </row>
    <row r="557" spans="1:5">
      <c r="A557" s="95" t="str">
        <f>Consolidated!C557&amp;""</f>
        <v>412W0108</v>
      </c>
      <c r="B557" s="95" t="str">
        <f>Consolidated!A557&amp;""</f>
        <v>HDC</v>
      </c>
      <c r="C557" s="95">
        <f>IF('Dây theo phòng'!$D$6="",0,IF(OR(Consolidated!N557&amp;""='Dây theo phòng'!$D$6,Consolidated!S557&amp;""='Dây theo phòng'!$D$6),1,0))</f>
        <v>1</v>
      </c>
      <c r="D557" s="95">
        <f>IF(Consolidated!E557=1,1,0)</f>
        <v>1</v>
      </c>
      <c r="E557" s="95">
        <f t="shared" si="8"/>
        <v>20</v>
      </c>
    </row>
    <row r="558" spans="1:5">
      <c r="A558" s="95" t="str">
        <f>Consolidated!C558&amp;""</f>
        <v>412W0113</v>
      </c>
      <c r="B558" s="95" t="str">
        <f>Consolidated!A558&amp;""</f>
        <v>HDC</v>
      </c>
      <c r="C558" s="95">
        <f>IF('Dây theo phòng'!$D$6="",0,IF(OR(Consolidated!N558&amp;""='Dây theo phòng'!$D$6,Consolidated!S558&amp;""='Dây theo phòng'!$D$6),1,0))</f>
        <v>0</v>
      </c>
      <c r="D558" s="95">
        <f>IF(Consolidated!E558=1,1,0)</f>
        <v>1</v>
      </c>
      <c r="E558" s="95">
        <f t="shared" si="8"/>
        <v>20</v>
      </c>
    </row>
    <row r="559" spans="1:5">
      <c r="A559" s="95" t="str">
        <f>Consolidated!C559&amp;""</f>
        <v>412W0148</v>
      </c>
      <c r="B559" s="95" t="str">
        <f>Consolidated!A559&amp;""</f>
        <v>HDC</v>
      </c>
      <c r="C559" s="95">
        <f>IF('Dây theo phòng'!$D$6="",0,IF(OR(Consolidated!N559&amp;""='Dây theo phòng'!$D$6,Consolidated!S559&amp;""='Dây theo phòng'!$D$6),1,0))</f>
        <v>1</v>
      </c>
      <c r="D559" s="95">
        <f>IF(Consolidated!E559=1,1,0)</f>
        <v>1</v>
      </c>
      <c r="E559" s="95">
        <f t="shared" si="8"/>
        <v>20</v>
      </c>
    </row>
    <row r="560" spans="1:5">
      <c r="A560" s="95" t="str">
        <f>Consolidated!C560&amp;""</f>
        <v>413W0001</v>
      </c>
      <c r="B560" s="95" t="str">
        <f>Consolidated!A560&amp;""</f>
        <v>HDC</v>
      </c>
      <c r="C560" s="95">
        <f>IF('Dây theo phòng'!$D$6="",0,IF(OR(Consolidated!N560&amp;""='Dây theo phòng'!$D$6,Consolidated!S560&amp;""='Dây theo phòng'!$D$6),1,0))</f>
        <v>0</v>
      </c>
      <c r="D560" s="95">
        <f>IF(Consolidated!E560=1,1,0)</f>
        <v>1</v>
      </c>
      <c r="E560" s="95">
        <f t="shared" si="8"/>
        <v>20</v>
      </c>
    </row>
    <row r="561" spans="1:5">
      <c r="A561" s="95" t="str">
        <f>Consolidated!C561&amp;""</f>
        <v>415W0001</v>
      </c>
      <c r="B561" s="95" t="str">
        <f>Consolidated!A561&amp;""</f>
        <v>HDC</v>
      </c>
      <c r="C561" s="95">
        <f>IF('Dây theo phòng'!$D$6="",0,IF(OR(Consolidated!N561&amp;""='Dây theo phòng'!$D$6,Consolidated!S561&amp;""='Dây theo phòng'!$D$6),1,0))</f>
        <v>1</v>
      </c>
      <c r="D561" s="95">
        <f>IF(Consolidated!E561=1,1,0)</f>
        <v>0</v>
      </c>
      <c r="E561" s="95">
        <f t="shared" si="8"/>
        <v>21</v>
      </c>
    </row>
    <row r="562" spans="1:5">
      <c r="A562" s="95" t="str">
        <f>Consolidated!C562&amp;""</f>
        <v>415W0002</v>
      </c>
      <c r="B562" s="95" t="str">
        <f>Consolidated!A562&amp;""</f>
        <v>HDC</v>
      </c>
      <c r="C562" s="95">
        <f>IF('Dây theo phòng'!$D$6="",0,IF(OR(Consolidated!N562&amp;""='Dây theo phòng'!$D$6,Consolidated!S562&amp;""='Dây theo phòng'!$D$6),1,0))</f>
        <v>0</v>
      </c>
      <c r="D562" s="95">
        <f>IF(Consolidated!E562=1,1,0)</f>
        <v>0</v>
      </c>
      <c r="E562" s="95">
        <f t="shared" si="8"/>
        <v>21</v>
      </c>
    </row>
    <row r="563" spans="1:5">
      <c r="A563" s="95" t="str">
        <f>Consolidated!C563&amp;""</f>
        <v>415W0006</v>
      </c>
      <c r="B563" s="95" t="str">
        <f>Consolidated!A563&amp;""</f>
        <v>HDC</v>
      </c>
      <c r="C563" s="95">
        <f>IF('Dây theo phòng'!$D$6="",0,IF(OR(Consolidated!N563&amp;""='Dây theo phòng'!$D$6,Consolidated!S563&amp;""='Dây theo phòng'!$D$6),1,0))</f>
        <v>0</v>
      </c>
      <c r="D563" s="95">
        <f>IF(Consolidated!E563=1,1,0)</f>
        <v>0</v>
      </c>
      <c r="E563" s="95">
        <f t="shared" si="8"/>
        <v>21</v>
      </c>
    </row>
    <row r="564" spans="1:5">
      <c r="A564" s="95" t="str">
        <f>Consolidated!C564&amp;""</f>
        <v>415W0010</v>
      </c>
      <c r="B564" s="95" t="str">
        <f>Consolidated!A564&amp;""</f>
        <v>HDC</v>
      </c>
      <c r="C564" s="95">
        <f>IF('Dây theo phòng'!$D$6="",0,IF(OR(Consolidated!N564&amp;""='Dây theo phòng'!$D$6,Consolidated!S564&amp;""='Dây theo phòng'!$D$6),1,0))</f>
        <v>0</v>
      </c>
      <c r="D564" s="95">
        <f>IF(Consolidated!E564=1,1,0)</f>
        <v>0</v>
      </c>
      <c r="E564" s="95">
        <f t="shared" si="8"/>
        <v>21</v>
      </c>
    </row>
    <row r="565" spans="1:5">
      <c r="A565" s="95" t="str">
        <f>Consolidated!C565&amp;""</f>
        <v>415W0014</v>
      </c>
      <c r="B565" s="95" t="str">
        <f>Consolidated!A565&amp;""</f>
        <v>HDC</v>
      </c>
      <c r="C565" s="95">
        <f>IF('Dây theo phòng'!$D$6="",0,IF(OR(Consolidated!N565&amp;""='Dây theo phòng'!$D$6,Consolidated!S565&amp;""='Dây theo phòng'!$D$6),1,0))</f>
        <v>0</v>
      </c>
      <c r="D565" s="95">
        <f>IF(Consolidated!E565=1,1,0)</f>
        <v>0</v>
      </c>
      <c r="E565" s="95">
        <f t="shared" si="8"/>
        <v>21</v>
      </c>
    </row>
    <row r="566" spans="1:5">
      <c r="A566" s="95" t="str">
        <f>Consolidated!C566&amp;""</f>
        <v>415W0018</v>
      </c>
      <c r="B566" s="95" t="str">
        <f>Consolidated!A566&amp;""</f>
        <v>HDC</v>
      </c>
      <c r="C566" s="95">
        <f>IF('Dây theo phòng'!$D$6="",0,IF(OR(Consolidated!N566&amp;""='Dây theo phòng'!$D$6,Consolidated!S566&amp;""='Dây theo phòng'!$D$6),1,0))</f>
        <v>0</v>
      </c>
      <c r="D566" s="95">
        <f>IF(Consolidated!E566=1,1,0)</f>
        <v>0</v>
      </c>
      <c r="E566" s="95">
        <f t="shared" si="8"/>
        <v>21</v>
      </c>
    </row>
    <row r="567" spans="1:5">
      <c r="A567" s="95" t="str">
        <f>Consolidated!C567&amp;""</f>
        <v>415W0022</v>
      </c>
      <c r="B567" s="95" t="str">
        <f>Consolidated!A567&amp;""</f>
        <v>HDC</v>
      </c>
      <c r="C567" s="95">
        <f>IF('Dây theo phòng'!$D$6="",0,IF(OR(Consolidated!N567&amp;""='Dây theo phòng'!$D$6,Consolidated!S567&amp;""='Dây theo phòng'!$D$6),1,0))</f>
        <v>0</v>
      </c>
      <c r="D567" s="95">
        <f>IF(Consolidated!E567=1,1,0)</f>
        <v>1</v>
      </c>
      <c r="E567" s="95">
        <f t="shared" si="8"/>
        <v>21</v>
      </c>
    </row>
    <row r="568" spans="1:5">
      <c r="A568" s="95" t="str">
        <f>Consolidated!C568&amp;""</f>
        <v>415W0025</v>
      </c>
      <c r="B568" s="95" t="str">
        <f>Consolidated!A568&amp;""</f>
        <v>HDC</v>
      </c>
      <c r="C568" s="95">
        <f>IF('Dây theo phòng'!$D$6="",0,IF(OR(Consolidated!N568&amp;""='Dây theo phòng'!$D$6,Consolidated!S568&amp;""='Dây theo phòng'!$D$6),1,0))</f>
        <v>0</v>
      </c>
      <c r="D568" s="95">
        <f>IF(Consolidated!E568=1,1,0)</f>
        <v>0</v>
      </c>
      <c r="E568" s="95">
        <f t="shared" si="8"/>
        <v>21</v>
      </c>
    </row>
    <row r="569" spans="1:5">
      <c r="A569" s="95" t="str">
        <f>Consolidated!C569&amp;""</f>
        <v>415W0029</v>
      </c>
      <c r="B569" s="95" t="str">
        <f>Consolidated!A569&amp;""</f>
        <v>HDC</v>
      </c>
      <c r="C569" s="95">
        <f>IF('Dây theo phòng'!$D$6="",0,IF(OR(Consolidated!N569&amp;""='Dây theo phòng'!$D$6,Consolidated!S569&amp;""='Dây theo phòng'!$D$6),1,0))</f>
        <v>0</v>
      </c>
      <c r="D569" s="95">
        <f>IF(Consolidated!E569=1,1,0)</f>
        <v>0</v>
      </c>
      <c r="E569" s="95">
        <f t="shared" si="8"/>
        <v>21</v>
      </c>
    </row>
    <row r="570" spans="1:5">
      <c r="A570" s="95" t="str">
        <f>Consolidated!C570&amp;""</f>
        <v>416W0001</v>
      </c>
      <c r="B570" s="95" t="str">
        <f>Consolidated!A570&amp;""</f>
        <v>HDC</v>
      </c>
      <c r="C570" s="95">
        <f>IF('Dây theo phòng'!$D$6="",0,IF(OR(Consolidated!N570&amp;""='Dây theo phòng'!$D$6,Consolidated!S570&amp;""='Dây theo phòng'!$D$6),1,0))</f>
        <v>0</v>
      </c>
      <c r="D570" s="95">
        <f>IF(Consolidated!E570=1,1,0)</f>
        <v>1</v>
      </c>
      <c r="E570" s="95">
        <f t="shared" si="8"/>
        <v>21</v>
      </c>
    </row>
    <row r="571" spans="1:5">
      <c r="A571" s="95" t="str">
        <f>Consolidated!C571&amp;""</f>
        <v>416W0002</v>
      </c>
      <c r="B571" s="95" t="str">
        <f>Consolidated!A571&amp;""</f>
        <v>HDC</v>
      </c>
      <c r="C571" s="95">
        <f>IF('Dây theo phòng'!$D$6="",0,IF(OR(Consolidated!N571&amp;""='Dây theo phòng'!$D$6,Consolidated!S571&amp;""='Dây theo phòng'!$D$6),1,0))</f>
        <v>0</v>
      </c>
      <c r="D571" s="95">
        <f>IF(Consolidated!E571=1,1,0)</f>
        <v>1</v>
      </c>
      <c r="E571" s="95">
        <f t="shared" si="8"/>
        <v>21</v>
      </c>
    </row>
    <row r="572" spans="1:5">
      <c r="A572" s="95" t="str">
        <f>Consolidated!C572&amp;""</f>
        <v>416W0003</v>
      </c>
      <c r="B572" s="95" t="str">
        <f>Consolidated!A572&amp;""</f>
        <v>HDC</v>
      </c>
      <c r="C572" s="95">
        <f>IF('Dây theo phòng'!$D$6="",0,IF(OR(Consolidated!N572&amp;""='Dây theo phòng'!$D$6,Consolidated!S572&amp;""='Dây theo phòng'!$D$6),1,0))</f>
        <v>0</v>
      </c>
      <c r="D572" s="95">
        <f>IF(Consolidated!E572=1,1,0)</f>
        <v>1</v>
      </c>
      <c r="E572" s="95">
        <f t="shared" si="8"/>
        <v>21</v>
      </c>
    </row>
    <row r="573" spans="1:5">
      <c r="A573" s="95" t="str">
        <f>Consolidated!C573&amp;""</f>
        <v>416W0004</v>
      </c>
      <c r="B573" s="95" t="str">
        <f>Consolidated!A573&amp;""</f>
        <v>HDC</v>
      </c>
      <c r="C573" s="95">
        <f>IF('Dây theo phòng'!$D$6="",0,IF(OR(Consolidated!N573&amp;""='Dây theo phòng'!$D$6,Consolidated!S573&amp;""='Dây theo phòng'!$D$6),1,0))</f>
        <v>0</v>
      </c>
      <c r="D573" s="95">
        <f>IF(Consolidated!E573=1,1,0)</f>
        <v>1</v>
      </c>
      <c r="E573" s="95">
        <f t="shared" si="8"/>
        <v>21</v>
      </c>
    </row>
    <row r="574" spans="1:5">
      <c r="A574" s="95" t="str">
        <f>Consolidated!C574&amp;""</f>
        <v>416W0005</v>
      </c>
      <c r="B574" s="95" t="str">
        <f>Consolidated!A574&amp;""</f>
        <v>HDC</v>
      </c>
      <c r="C574" s="95">
        <f>IF('Dây theo phòng'!$D$6="",0,IF(OR(Consolidated!N574&amp;""='Dây theo phòng'!$D$6,Consolidated!S574&amp;""='Dây theo phòng'!$D$6),1,0))</f>
        <v>0</v>
      </c>
      <c r="D574" s="95">
        <f>IF(Consolidated!E574=1,1,0)</f>
        <v>1</v>
      </c>
      <c r="E574" s="95">
        <f t="shared" si="8"/>
        <v>21</v>
      </c>
    </row>
    <row r="575" spans="1:5">
      <c r="A575" s="95" t="str">
        <f>Consolidated!C575&amp;""</f>
        <v>416W0006</v>
      </c>
      <c r="B575" s="95" t="str">
        <f>Consolidated!A575&amp;""</f>
        <v>HDC</v>
      </c>
      <c r="C575" s="95">
        <f>IF('Dây theo phòng'!$D$6="",0,IF(OR(Consolidated!N575&amp;""='Dây theo phòng'!$D$6,Consolidated!S575&amp;""='Dây theo phòng'!$D$6),1,0))</f>
        <v>0</v>
      </c>
      <c r="D575" s="95">
        <f>IF(Consolidated!E575=1,1,0)</f>
        <v>1</v>
      </c>
      <c r="E575" s="95">
        <f t="shared" si="8"/>
        <v>21</v>
      </c>
    </row>
    <row r="576" spans="1:5">
      <c r="A576" s="95" t="str">
        <f>Consolidated!C576&amp;""</f>
        <v>416W0013</v>
      </c>
      <c r="B576" s="95" t="str">
        <f>Consolidated!A576&amp;""</f>
        <v>HDC</v>
      </c>
      <c r="C576" s="95">
        <f>IF('Dây theo phòng'!$D$6="",0,IF(OR(Consolidated!N576&amp;""='Dây theo phòng'!$D$6,Consolidated!S576&amp;""='Dây theo phòng'!$D$6),1,0))</f>
        <v>0</v>
      </c>
      <c r="D576" s="95">
        <f>IF(Consolidated!E576=1,1,0)</f>
        <v>1</v>
      </c>
      <c r="E576" s="95">
        <f t="shared" si="8"/>
        <v>21</v>
      </c>
    </row>
    <row r="577" spans="1:5">
      <c r="A577" s="95" t="str">
        <f>Consolidated!C577&amp;""</f>
        <v>416W0014</v>
      </c>
      <c r="B577" s="95" t="str">
        <f>Consolidated!A577&amp;""</f>
        <v>HDC</v>
      </c>
      <c r="C577" s="95">
        <f>IF('Dây theo phòng'!$D$6="",0,IF(OR(Consolidated!N577&amp;""='Dây theo phòng'!$D$6,Consolidated!S577&amp;""='Dây theo phòng'!$D$6),1,0))</f>
        <v>0</v>
      </c>
      <c r="D577" s="95">
        <f>IF(Consolidated!E577=1,1,0)</f>
        <v>1</v>
      </c>
      <c r="E577" s="95">
        <f t="shared" si="8"/>
        <v>21</v>
      </c>
    </row>
    <row r="578" spans="1:5">
      <c r="A578" s="95" t="str">
        <f>Consolidated!C578&amp;""</f>
        <v>416W0015</v>
      </c>
      <c r="B578" s="95" t="str">
        <f>Consolidated!A578&amp;""</f>
        <v>HDC</v>
      </c>
      <c r="C578" s="95">
        <f>IF('Dây theo phòng'!$D$6="",0,IF(OR(Consolidated!N578&amp;""='Dây theo phòng'!$D$6,Consolidated!S578&amp;""='Dây theo phòng'!$D$6),1,0))</f>
        <v>0</v>
      </c>
      <c r="D578" s="95">
        <f>IF(Consolidated!E578=1,1,0)</f>
        <v>1</v>
      </c>
      <c r="E578" s="95">
        <f t="shared" si="8"/>
        <v>21</v>
      </c>
    </row>
    <row r="579" spans="1:5">
      <c r="A579" s="95" t="str">
        <f>Consolidated!C579&amp;""</f>
        <v>416W0016</v>
      </c>
      <c r="B579" s="95" t="str">
        <f>Consolidated!A579&amp;""</f>
        <v>HDC</v>
      </c>
      <c r="C579" s="95">
        <f>IF('Dây theo phòng'!$D$6="",0,IF(OR(Consolidated!N579&amp;""='Dây theo phòng'!$D$6,Consolidated!S579&amp;""='Dây theo phòng'!$D$6),1,0))</f>
        <v>0</v>
      </c>
      <c r="D579" s="95">
        <f>IF(Consolidated!E579=1,1,0)</f>
        <v>1</v>
      </c>
      <c r="E579" s="95">
        <f t="shared" ref="E579:E642" si="9">E578+C579*(1-D579)</f>
        <v>21</v>
      </c>
    </row>
    <row r="580" spans="1:5">
      <c r="A580" s="95" t="str">
        <f>Consolidated!C580&amp;""</f>
        <v>416W0017</v>
      </c>
      <c r="B580" s="95" t="str">
        <f>Consolidated!A580&amp;""</f>
        <v>HDC</v>
      </c>
      <c r="C580" s="95">
        <f>IF('Dây theo phòng'!$D$6="",0,IF(OR(Consolidated!N580&amp;""='Dây theo phòng'!$D$6,Consolidated!S580&amp;""='Dây theo phòng'!$D$6),1,0))</f>
        <v>0</v>
      </c>
      <c r="D580" s="95">
        <f>IF(Consolidated!E580=1,1,0)</f>
        <v>1</v>
      </c>
      <c r="E580" s="95">
        <f t="shared" si="9"/>
        <v>21</v>
      </c>
    </row>
    <row r="581" spans="1:5">
      <c r="A581" s="95" t="str">
        <f>Consolidated!C581&amp;""</f>
        <v>416W0018</v>
      </c>
      <c r="B581" s="95" t="str">
        <f>Consolidated!A581&amp;""</f>
        <v>HDC</v>
      </c>
      <c r="C581" s="95">
        <f>IF('Dây theo phòng'!$D$6="",0,IF(OR(Consolidated!N581&amp;""='Dây theo phòng'!$D$6,Consolidated!S581&amp;""='Dây theo phòng'!$D$6),1,0))</f>
        <v>0</v>
      </c>
      <c r="D581" s="95">
        <f>IF(Consolidated!E581=1,1,0)</f>
        <v>1</v>
      </c>
      <c r="E581" s="95">
        <f t="shared" si="9"/>
        <v>21</v>
      </c>
    </row>
    <row r="582" spans="1:5">
      <c r="A582" s="95" t="str">
        <f>Consolidated!C582&amp;""</f>
        <v>416W0025</v>
      </c>
      <c r="B582" s="95" t="str">
        <f>Consolidated!A582&amp;""</f>
        <v>HDC</v>
      </c>
      <c r="C582" s="95">
        <f>IF('Dây theo phòng'!$D$6="",0,IF(OR(Consolidated!N582&amp;""='Dây theo phòng'!$D$6,Consolidated!S582&amp;""='Dây theo phòng'!$D$6),1,0))</f>
        <v>0</v>
      </c>
      <c r="D582" s="95">
        <f>IF(Consolidated!E582=1,1,0)</f>
        <v>1</v>
      </c>
      <c r="E582" s="95">
        <f t="shared" si="9"/>
        <v>21</v>
      </c>
    </row>
    <row r="583" spans="1:5">
      <c r="A583" s="95" t="str">
        <f>Consolidated!C583&amp;""</f>
        <v>416W0026</v>
      </c>
      <c r="B583" s="95" t="str">
        <f>Consolidated!A583&amp;""</f>
        <v>HDC</v>
      </c>
      <c r="C583" s="95">
        <f>IF('Dây theo phòng'!$D$6="",0,IF(OR(Consolidated!N583&amp;""='Dây theo phòng'!$D$6,Consolidated!S583&amp;""='Dây theo phòng'!$D$6),1,0))</f>
        <v>0</v>
      </c>
      <c r="D583" s="95">
        <f>IF(Consolidated!E583=1,1,0)</f>
        <v>1</v>
      </c>
      <c r="E583" s="95">
        <f t="shared" si="9"/>
        <v>21</v>
      </c>
    </row>
    <row r="584" spans="1:5">
      <c r="A584" s="95" t="str">
        <f>Consolidated!C584&amp;""</f>
        <v>416W0028</v>
      </c>
      <c r="B584" s="95" t="str">
        <f>Consolidated!A584&amp;""</f>
        <v>HDC</v>
      </c>
      <c r="C584" s="95">
        <f>IF('Dây theo phòng'!$D$6="",0,IF(OR(Consolidated!N584&amp;""='Dây theo phòng'!$D$6,Consolidated!S584&amp;""='Dây theo phòng'!$D$6),1,0))</f>
        <v>0</v>
      </c>
      <c r="D584" s="95">
        <f>IF(Consolidated!E584=1,1,0)</f>
        <v>1</v>
      </c>
      <c r="E584" s="95">
        <f t="shared" si="9"/>
        <v>21</v>
      </c>
    </row>
    <row r="585" spans="1:5">
      <c r="A585" s="95" t="str">
        <f>Consolidated!C585&amp;""</f>
        <v>416W0033</v>
      </c>
      <c r="B585" s="95" t="str">
        <f>Consolidated!A585&amp;""</f>
        <v>HDC</v>
      </c>
      <c r="C585" s="95">
        <f>IF('Dây theo phòng'!$D$6="",0,IF(OR(Consolidated!N585&amp;""='Dây theo phòng'!$D$6,Consolidated!S585&amp;""='Dây theo phòng'!$D$6),1,0))</f>
        <v>0</v>
      </c>
      <c r="D585" s="95">
        <f>IF(Consolidated!E585=1,1,0)</f>
        <v>0</v>
      </c>
      <c r="E585" s="95">
        <f t="shared" si="9"/>
        <v>21</v>
      </c>
    </row>
    <row r="586" spans="1:5">
      <c r="A586" s="95" t="str">
        <f>Consolidated!C586&amp;""</f>
        <v>416W0034</v>
      </c>
      <c r="B586" s="95" t="str">
        <f>Consolidated!A586&amp;""</f>
        <v>HDC</v>
      </c>
      <c r="C586" s="95">
        <f>IF('Dây theo phòng'!$D$6="",0,IF(OR(Consolidated!N586&amp;""='Dây theo phòng'!$D$6,Consolidated!S586&amp;""='Dây theo phòng'!$D$6),1,0))</f>
        <v>0</v>
      </c>
      <c r="D586" s="95">
        <f>IF(Consolidated!E586=1,1,0)</f>
        <v>0</v>
      </c>
      <c r="E586" s="95">
        <f t="shared" si="9"/>
        <v>21</v>
      </c>
    </row>
    <row r="587" spans="1:5">
      <c r="A587" s="95" t="str">
        <f>Consolidated!C587&amp;""</f>
        <v>416W0035</v>
      </c>
      <c r="B587" s="95" t="str">
        <f>Consolidated!A587&amp;""</f>
        <v>HDC</v>
      </c>
      <c r="C587" s="95">
        <f>IF('Dây theo phòng'!$D$6="",0,IF(OR(Consolidated!N587&amp;""='Dây theo phòng'!$D$6,Consolidated!S587&amp;""='Dây theo phòng'!$D$6),1,0))</f>
        <v>0</v>
      </c>
      <c r="D587" s="95">
        <f>IF(Consolidated!E587=1,1,0)</f>
        <v>0</v>
      </c>
      <c r="E587" s="95">
        <f t="shared" si="9"/>
        <v>21</v>
      </c>
    </row>
    <row r="588" spans="1:5">
      <c r="A588" s="95" t="str">
        <f>Consolidated!C588&amp;""</f>
        <v>416W0036</v>
      </c>
      <c r="B588" s="95" t="str">
        <f>Consolidated!A588&amp;""</f>
        <v>HDC</v>
      </c>
      <c r="C588" s="95">
        <f>IF('Dây theo phòng'!$D$6="",0,IF(OR(Consolidated!N588&amp;""='Dây theo phòng'!$D$6,Consolidated!S588&amp;""='Dây theo phòng'!$D$6),1,0))</f>
        <v>0</v>
      </c>
      <c r="D588" s="95">
        <f>IF(Consolidated!E588=1,1,0)</f>
        <v>0</v>
      </c>
      <c r="E588" s="95">
        <f t="shared" si="9"/>
        <v>21</v>
      </c>
    </row>
    <row r="589" spans="1:5">
      <c r="A589" s="95" t="str">
        <f>Consolidated!C589&amp;""</f>
        <v>416W0037</v>
      </c>
      <c r="B589" s="95" t="str">
        <f>Consolidated!A589&amp;""</f>
        <v>HDC</v>
      </c>
      <c r="C589" s="95">
        <f>IF('Dây theo phòng'!$D$6="",0,IF(OR(Consolidated!N589&amp;""='Dây theo phòng'!$D$6,Consolidated!S589&amp;""='Dây theo phòng'!$D$6),1,0))</f>
        <v>0</v>
      </c>
      <c r="D589" s="95">
        <f>IF(Consolidated!E589=1,1,0)</f>
        <v>1</v>
      </c>
      <c r="E589" s="95">
        <f t="shared" si="9"/>
        <v>21</v>
      </c>
    </row>
    <row r="590" spans="1:5">
      <c r="A590" s="95" t="str">
        <f>Consolidated!C590&amp;""</f>
        <v>416W0038</v>
      </c>
      <c r="B590" s="95" t="str">
        <f>Consolidated!A590&amp;""</f>
        <v>HDC</v>
      </c>
      <c r="C590" s="95">
        <f>IF('Dây theo phòng'!$D$6="",0,IF(OR(Consolidated!N590&amp;""='Dây theo phòng'!$D$6,Consolidated!S590&amp;""='Dây theo phòng'!$D$6),1,0))</f>
        <v>0</v>
      </c>
      <c r="D590" s="95">
        <f>IF(Consolidated!E590=1,1,0)</f>
        <v>1</v>
      </c>
      <c r="E590" s="95">
        <f t="shared" si="9"/>
        <v>21</v>
      </c>
    </row>
    <row r="591" spans="1:5">
      <c r="A591" s="95" t="str">
        <f>Consolidated!C591&amp;""</f>
        <v>416W0039</v>
      </c>
      <c r="B591" s="95" t="str">
        <f>Consolidated!A591&amp;""</f>
        <v>HDC</v>
      </c>
      <c r="C591" s="95">
        <f>IF('Dây theo phòng'!$D$6="",0,IF(OR(Consolidated!N591&amp;""='Dây theo phòng'!$D$6,Consolidated!S591&amp;""='Dây theo phòng'!$D$6),1,0))</f>
        <v>0</v>
      </c>
      <c r="D591" s="95">
        <f>IF(Consolidated!E591=1,1,0)</f>
        <v>1</v>
      </c>
      <c r="E591" s="95">
        <f t="shared" si="9"/>
        <v>21</v>
      </c>
    </row>
    <row r="592" spans="1:5">
      <c r="A592" s="95" t="str">
        <f>Consolidated!C592&amp;""</f>
        <v>416W0040</v>
      </c>
      <c r="B592" s="95" t="str">
        <f>Consolidated!A592&amp;""</f>
        <v>HDC</v>
      </c>
      <c r="C592" s="95">
        <f>IF('Dây theo phòng'!$D$6="",0,IF(OR(Consolidated!N592&amp;""='Dây theo phòng'!$D$6,Consolidated!S592&amp;""='Dây theo phòng'!$D$6),1,0))</f>
        <v>0</v>
      </c>
      <c r="D592" s="95">
        <f>IF(Consolidated!E592=1,1,0)</f>
        <v>1</v>
      </c>
      <c r="E592" s="95">
        <f t="shared" si="9"/>
        <v>21</v>
      </c>
    </row>
    <row r="593" spans="1:5">
      <c r="A593" s="95" t="str">
        <f>Consolidated!C593&amp;""</f>
        <v>416W0048</v>
      </c>
      <c r="B593" s="95" t="str">
        <f>Consolidated!A593&amp;""</f>
        <v>HDC</v>
      </c>
      <c r="C593" s="95">
        <f>IF('Dây theo phòng'!$D$6="",0,IF(OR(Consolidated!N593&amp;""='Dây theo phòng'!$D$6,Consolidated!S593&amp;""='Dây theo phòng'!$D$6),1,0))</f>
        <v>0</v>
      </c>
      <c r="D593" s="95">
        <f>IF(Consolidated!E593=1,1,0)</f>
        <v>1</v>
      </c>
      <c r="E593" s="95">
        <f t="shared" si="9"/>
        <v>21</v>
      </c>
    </row>
    <row r="594" spans="1:5">
      <c r="A594" s="95" t="str">
        <f>Consolidated!C594&amp;""</f>
        <v>425W0001</v>
      </c>
      <c r="B594" s="95" t="str">
        <f>Consolidated!A594&amp;""</f>
        <v>HDC</v>
      </c>
      <c r="C594" s="95">
        <f>IF('Dây theo phòng'!$D$6="",0,IF(OR(Consolidated!N594&amp;""='Dây theo phòng'!$D$6,Consolidated!S594&amp;""='Dây theo phòng'!$D$6),1,0))</f>
        <v>0</v>
      </c>
      <c r="D594" s="95">
        <f>IF(Consolidated!E594=1,1,0)</f>
        <v>1</v>
      </c>
      <c r="E594" s="95">
        <f t="shared" si="9"/>
        <v>21</v>
      </c>
    </row>
    <row r="595" spans="1:5">
      <c r="A595" s="95" t="str">
        <f>Consolidated!C595&amp;""</f>
        <v>425W0002</v>
      </c>
      <c r="B595" s="95" t="str">
        <f>Consolidated!A595&amp;""</f>
        <v>HDC</v>
      </c>
      <c r="C595" s="95">
        <f>IF('Dây theo phòng'!$D$6="",0,IF(OR(Consolidated!N595&amp;""='Dây theo phòng'!$D$6,Consolidated!S595&amp;""='Dây theo phòng'!$D$6),1,0))</f>
        <v>0</v>
      </c>
      <c r="D595" s="95">
        <f>IF(Consolidated!E595=1,1,0)</f>
        <v>1</v>
      </c>
      <c r="E595" s="95">
        <f t="shared" si="9"/>
        <v>21</v>
      </c>
    </row>
    <row r="596" spans="1:5">
      <c r="A596" s="95" t="str">
        <f>Consolidated!C596&amp;""</f>
        <v>425W0003</v>
      </c>
      <c r="B596" s="95" t="str">
        <f>Consolidated!A596&amp;""</f>
        <v>HDC</v>
      </c>
      <c r="C596" s="95">
        <f>IF('Dây theo phòng'!$D$6="",0,IF(OR(Consolidated!N596&amp;""='Dây theo phòng'!$D$6,Consolidated!S596&amp;""='Dây theo phòng'!$D$6),1,0))</f>
        <v>0</v>
      </c>
      <c r="D596" s="95">
        <f>IF(Consolidated!E596=1,1,0)</f>
        <v>1</v>
      </c>
      <c r="E596" s="95">
        <f t="shared" si="9"/>
        <v>21</v>
      </c>
    </row>
    <row r="597" spans="1:5">
      <c r="A597" s="95" t="str">
        <f>Consolidated!C597&amp;""</f>
        <v>425W0004</v>
      </c>
      <c r="B597" s="95" t="str">
        <f>Consolidated!A597&amp;""</f>
        <v>HDC</v>
      </c>
      <c r="C597" s="95">
        <f>IF('Dây theo phòng'!$D$6="",0,IF(OR(Consolidated!N597&amp;""='Dây theo phòng'!$D$6,Consolidated!S597&amp;""='Dây theo phòng'!$D$6),1,0))</f>
        <v>1</v>
      </c>
      <c r="D597" s="95">
        <f>IF(Consolidated!E597=1,1,0)</f>
        <v>1</v>
      </c>
      <c r="E597" s="95">
        <f t="shared" si="9"/>
        <v>21</v>
      </c>
    </row>
    <row r="598" spans="1:5">
      <c r="A598" s="95" t="str">
        <f>Consolidated!C598&amp;""</f>
        <v>431W0001</v>
      </c>
      <c r="B598" s="95" t="str">
        <f>Consolidated!A598&amp;""</f>
        <v>HDC</v>
      </c>
      <c r="C598" s="95">
        <f>IF('Dây theo phòng'!$D$6="",0,IF(OR(Consolidated!N598&amp;""='Dây theo phòng'!$D$6,Consolidated!S598&amp;""='Dây theo phòng'!$D$6),1,0))</f>
        <v>0</v>
      </c>
      <c r="D598" s="95">
        <f>IF(Consolidated!E598=1,1,0)</f>
        <v>1</v>
      </c>
      <c r="E598" s="95">
        <f t="shared" si="9"/>
        <v>21</v>
      </c>
    </row>
    <row r="599" spans="1:5">
      <c r="A599" s="95" t="str">
        <f>Consolidated!C599&amp;""</f>
        <v>431W0003</v>
      </c>
      <c r="B599" s="95" t="str">
        <f>Consolidated!A599&amp;""</f>
        <v>HDC</v>
      </c>
      <c r="C599" s="95">
        <f>IF('Dây theo phòng'!$D$6="",0,IF(OR(Consolidated!N599&amp;""='Dây theo phòng'!$D$6,Consolidated!S599&amp;""='Dây theo phòng'!$D$6),1,0))</f>
        <v>0</v>
      </c>
      <c r="D599" s="95">
        <f>IF(Consolidated!E599=1,1,0)</f>
        <v>1</v>
      </c>
      <c r="E599" s="95">
        <f t="shared" si="9"/>
        <v>21</v>
      </c>
    </row>
    <row r="600" spans="1:5">
      <c r="A600" s="95" t="str">
        <f>Consolidated!C600&amp;""</f>
        <v>431W0004</v>
      </c>
      <c r="B600" s="95" t="str">
        <f>Consolidated!A600&amp;""</f>
        <v>HDC</v>
      </c>
      <c r="C600" s="95">
        <f>IF('Dây theo phòng'!$D$6="",0,IF(OR(Consolidated!N600&amp;""='Dây theo phòng'!$D$6,Consolidated!S600&amp;""='Dây theo phòng'!$D$6),1,0))</f>
        <v>0</v>
      </c>
      <c r="D600" s="95">
        <f>IF(Consolidated!E600=1,1,0)</f>
        <v>1</v>
      </c>
      <c r="E600" s="95">
        <f t="shared" si="9"/>
        <v>21</v>
      </c>
    </row>
    <row r="601" spans="1:5">
      <c r="A601" s="95" t="str">
        <f>Consolidated!C601&amp;""</f>
        <v>431W0008</v>
      </c>
      <c r="B601" s="95" t="str">
        <f>Consolidated!A601&amp;""</f>
        <v>HDC</v>
      </c>
      <c r="C601" s="95">
        <f>IF('Dây theo phòng'!$D$6="",0,IF(OR(Consolidated!N601&amp;""='Dây theo phòng'!$D$6,Consolidated!S601&amp;""='Dây theo phòng'!$D$6),1,0))</f>
        <v>0</v>
      </c>
      <c r="D601" s="95">
        <f>IF(Consolidated!E601=1,1,0)</f>
        <v>1</v>
      </c>
      <c r="E601" s="95">
        <f t="shared" si="9"/>
        <v>21</v>
      </c>
    </row>
    <row r="602" spans="1:5">
      <c r="A602" s="95" t="str">
        <f>Consolidated!C602&amp;""</f>
        <v>431W0009</v>
      </c>
      <c r="B602" s="95" t="str">
        <f>Consolidated!A602&amp;""</f>
        <v>HDC</v>
      </c>
      <c r="C602" s="95">
        <f>IF('Dây theo phòng'!$D$6="",0,IF(OR(Consolidated!N602&amp;""='Dây theo phòng'!$D$6,Consolidated!S602&amp;""='Dây theo phòng'!$D$6),1,0))</f>
        <v>0</v>
      </c>
      <c r="D602" s="95">
        <f>IF(Consolidated!E602=1,1,0)</f>
        <v>1</v>
      </c>
      <c r="E602" s="95">
        <f t="shared" si="9"/>
        <v>21</v>
      </c>
    </row>
    <row r="603" spans="1:5">
      <c r="A603" s="95" t="str">
        <f>Consolidated!C603&amp;""</f>
        <v>431W0010</v>
      </c>
      <c r="B603" s="95" t="str">
        <f>Consolidated!A603&amp;""</f>
        <v>HDC</v>
      </c>
      <c r="C603" s="95">
        <f>IF('Dây theo phòng'!$D$6="",0,IF(OR(Consolidated!N603&amp;""='Dây theo phòng'!$D$6,Consolidated!S603&amp;""='Dây theo phòng'!$D$6),1,0))</f>
        <v>0</v>
      </c>
      <c r="D603" s="95">
        <f>IF(Consolidated!E603=1,1,0)</f>
        <v>1</v>
      </c>
      <c r="E603" s="95">
        <f t="shared" si="9"/>
        <v>21</v>
      </c>
    </row>
    <row r="604" spans="1:5">
      <c r="A604" s="95" t="str">
        <f>Consolidated!C604&amp;""</f>
        <v>431W0011</v>
      </c>
      <c r="B604" s="95" t="str">
        <f>Consolidated!A604&amp;""</f>
        <v>HDC</v>
      </c>
      <c r="C604" s="95">
        <f>IF('Dây theo phòng'!$D$6="",0,IF(OR(Consolidated!N604&amp;""='Dây theo phòng'!$D$6,Consolidated!S604&amp;""='Dây theo phòng'!$D$6),1,0))</f>
        <v>0</v>
      </c>
      <c r="D604" s="95">
        <f>IF(Consolidated!E604=1,1,0)</f>
        <v>1</v>
      </c>
      <c r="E604" s="95">
        <f t="shared" si="9"/>
        <v>21</v>
      </c>
    </row>
    <row r="605" spans="1:5">
      <c r="A605" s="95" t="str">
        <f>Consolidated!C605&amp;""</f>
        <v>431W0012</v>
      </c>
      <c r="B605" s="95" t="str">
        <f>Consolidated!A605&amp;""</f>
        <v>HDC</v>
      </c>
      <c r="C605" s="95">
        <f>IF('Dây theo phòng'!$D$6="",0,IF(OR(Consolidated!N605&amp;""='Dây theo phòng'!$D$6,Consolidated!S605&amp;""='Dây theo phòng'!$D$6),1,0))</f>
        <v>0</v>
      </c>
      <c r="D605" s="95">
        <f>IF(Consolidated!E605=1,1,0)</f>
        <v>1</v>
      </c>
      <c r="E605" s="95">
        <f t="shared" si="9"/>
        <v>21</v>
      </c>
    </row>
    <row r="606" spans="1:5">
      <c r="A606" s="95" t="str">
        <f>Consolidated!C606&amp;""</f>
        <v>431W0017</v>
      </c>
      <c r="B606" s="95" t="str">
        <f>Consolidated!A606&amp;""</f>
        <v>HDC</v>
      </c>
      <c r="C606" s="95">
        <f>IF('Dây theo phòng'!$D$6="",0,IF(OR(Consolidated!N606&amp;""='Dây theo phòng'!$D$6,Consolidated!S606&amp;""='Dây theo phòng'!$D$6),1,0))</f>
        <v>0</v>
      </c>
      <c r="D606" s="95">
        <f>IF(Consolidated!E606=1,1,0)</f>
        <v>1</v>
      </c>
      <c r="E606" s="95">
        <f t="shared" si="9"/>
        <v>21</v>
      </c>
    </row>
    <row r="607" spans="1:5">
      <c r="A607" s="95" t="str">
        <f>Consolidated!C607&amp;""</f>
        <v>431W0018</v>
      </c>
      <c r="B607" s="95" t="str">
        <f>Consolidated!A607&amp;""</f>
        <v>HDC</v>
      </c>
      <c r="C607" s="95">
        <f>IF('Dây theo phòng'!$D$6="",0,IF(OR(Consolidated!N607&amp;""='Dây theo phòng'!$D$6,Consolidated!S607&amp;""='Dây theo phòng'!$D$6),1,0))</f>
        <v>0</v>
      </c>
      <c r="D607" s="95">
        <f>IF(Consolidated!E607=1,1,0)</f>
        <v>1</v>
      </c>
      <c r="E607" s="95">
        <f t="shared" si="9"/>
        <v>21</v>
      </c>
    </row>
    <row r="608" spans="1:5">
      <c r="A608" s="95" t="str">
        <f>Consolidated!C608&amp;""</f>
        <v>431W0020</v>
      </c>
      <c r="B608" s="95" t="str">
        <f>Consolidated!A608&amp;""</f>
        <v>HDC</v>
      </c>
      <c r="C608" s="95">
        <f>IF('Dây theo phòng'!$D$6="",0,IF(OR(Consolidated!N608&amp;""='Dây theo phòng'!$D$6,Consolidated!S608&amp;""='Dây theo phòng'!$D$6),1,0))</f>
        <v>0</v>
      </c>
      <c r="D608" s="95">
        <f>IF(Consolidated!E608=1,1,0)</f>
        <v>1</v>
      </c>
      <c r="E608" s="95">
        <f t="shared" si="9"/>
        <v>21</v>
      </c>
    </row>
    <row r="609" spans="1:5">
      <c r="A609" s="95" t="str">
        <f>Consolidated!C609&amp;""</f>
        <v>431W0022</v>
      </c>
      <c r="B609" s="95" t="str">
        <f>Consolidated!A609&amp;""</f>
        <v>HDC</v>
      </c>
      <c r="C609" s="95">
        <f>IF('Dây theo phòng'!$D$6="",0,IF(OR(Consolidated!N609&amp;""='Dây theo phòng'!$D$6,Consolidated!S609&amp;""='Dây theo phòng'!$D$6),1,0))</f>
        <v>0</v>
      </c>
      <c r="D609" s="95">
        <f>IF(Consolidated!E609=1,1,0)</f>
        <v>1</v>
      </c>
      <c r="E609" s="95">
        <f t="shared" si="9"/>
        <v>21</v>
      </c>
    </row>
    <row r="610" spans="1:5">
      <c r="A610" s="95" t="str">
        <f>Consolidated!C610&amp;""</f>
        <v>431W0024</v>
      </c>
      <c r="B610" s="95" t="str">
        <f>Consolidated!A610&amp;""</f>
        <v>HDC</v>
      </c>
      <c r="C610" s="95">
        <f>IF('Dây theo phòng'!$D$6="",0,IF(OR(Consolidated!N610&amp;""='Dây theo phòng'!$D$6,Consolidated!S610&amp;""='Dây theo phòng'!$D$6),1,0))</f>
        <v>0</v>
      </c>
      <c r="D610" s="95">
        <f>IF(Consolidated!E610=1,1,0)</f>
        <v>1</v>
      </c>
      <c r="E610" s="95">
        <f t="shared" si="9"/>
        <v>21</v>
      </c>
    </row>
    <row r="611" spans="1:5">
      <c r="A611" s="95" t="str">
        <f>Consolidated!C611&amp;""</f>
        <v>431W0025</v>
      </c>
      <c r="B611" s="95" t="str">
        <f>Consolidated!A611&amp;""</f>
        <v>HDC</v>
      </c>
      <c r="C611" s="95">
        <f>IF('Dây theo phòng'!$D$6="",0,IF(OR(Consolidated!N611&amp;""='Dây theo phòng'!$D$6,Consolidated!S611&amp;""='Dây theo phòng'!$D$6),1,0))</f>
        <v>0</v>
      </c>
      <c r="D611" s="95">
        <f>IF(Consolidated!E611=1,1,0)</f>
        <v>1</v>
      </c>
      <c r="E611" s="95">
        <f t="shared" si="9"/>
        <v>21</v>
      </c>
    </row>
    <row r="612" spans="1:5">
      <c r="A612" s="95" t="str">
        <f>Consolidated!C612&amp;""</f>
        <v>431W0026</v>
      </c>
      <c r="B612" s="95" t="str">
        <f>Consolidated!A612&amp;""</f>
        <v>HDC</v>
      </c>
      <c r="C612" s="95">
        <f>IF('Dây theo phòng'!$D$6="",0,IF(OR(Consolidated!N612&amp;""='Dây theo phòng'!$D$6,Consolidated!S612&amp;""='Dây theo phòng'!$D$6),1,0))</f>
        <v>0</v>
      </c>
      <c r="D612" s="95">
        <f>IF(Consolidated!E612=1,1,0)</f>
        <v>1</v>
      </c>
      <c r="E612" s="95">
        <f t="shared" si="9"/>
        <v>21</v>
      </c>
    </row>
    <row r="613" spans="1:5">
      <c r="A613" s="95" t="str">
        <f>Consolidated!C613&amp;""</f>
        <v>431W0027</v>
      </c>
      <c r="B613" s="95" t="str">
        <f>Consolidated!A613&amp;""</f>
        <v>HDC</v>
      </c>
      <c r="C613" s="95">
        <f>IF('Dây theo phòng'!$D$6="",0,IF(OR(Consolidated!N613&amp;""='Dây theo phòng'!$D$6,Consolidated!S613&amp;""='Dây theo phòng'!$D$6),1,0))</f>
        <v>0</v>
      </c>
      <c r="D613" s="95">
        <f>IF(Consolidated!E613=1,1,0)</f>
        <v>1</v>
      </c>
      <c r="E613" s="95">
        <f t="shared" si="9"/>
        <v>21</v>
      </c>
    </row>
    <row r="614" spans="1:5">
      <c r="A614" s="95" t="str">
        <f>Consolidated!C614&amp;""</f>
        <v>441W0001</v>
      </c>
      <c r="B614" s="95" t="str">
        <f>Consolidated!A614&amp;""</f>
        <v>HDC</v>
      </c>
      <c r="C614" s="95">
        <f>IF('Dây theo phòng'!$D$6="",0,IF(OR(Consolidated!N614&amp;""='Dây theo phòng'!$D$6,Consolidated!S614&amp;""='Dây theo phòng'!$D$6),1,0))</f>
        <v>0</v>
      </c>
      <c r="D614" s="95">
        <f>IF(Consolidated!E614=1,1,0)</f>
        <v>1</v>
      </c>
      <c r="E614" s="95">
        <f t="shared" si="9"/>
        <v>21</v>
      </c>
    </row>
    <row r="615" spans="1:5">
      <c r="A615" s="95" t="str">
        <f>Consolidated!C615&amp;""</f>
        <v>441W0002</v>
      </c>
      <c r="B615" s="95" t="str">
        <f>Consolidated!A615&amp;""</f>
        <v>HDC</v>
      </c>
      <c r="C615" s="95">
        <f>IF('Dây theo phòng'!$D$6="",0,IF(OR(Consolidated!N615&amp;""='Dây theo phòng'!$D$6,Consolidated!S615&amp;""='Dây theo phòng'!$D$6),1,0))</f>
        <v>0</v>
      </c>
      <c r="D615" s="95">
        <f>IF(Consolidated!E615=1,1,0)</f>
        <v>1</v>
      </c>
      <c r="E615" s="95">
        <f t="shared" si="9"/>
        <v>21</v>
      </c>
    </row>
    <row r="616" spans="1:5">
      <c r="A616" s="95" t="str">
        <f>Consolidated!C616&amp;""</f>
        <v>441W0003</v>
      </c>
      <c r="B616" s="95" t="str">
        <f>Consolidated!A616&amp;""</f>
        <v>HDC</v>
      </c>
      <c r="C616" s="95">
        <f>IF('Dây theo phòng'!$D$6="",0,IF(OR(Consolidated!N616&amp;""='Dây theo phòng'!$D$6,Consolidated!S616&amp;""='Dây theo phòng'!$D$6),1,0))</f>
        <v>0</v>
      </c>
      <c r="D616" s="95">
        <f>IF(Consolidated!E616=1,1,0)</f>
        <v>0</v>
      </c>
      <c r="E616" s="95">
        <f t="shared" si="9"/>
        <v>21</v>
      </c>
    </row>
    <row r="617" spans="1:5">
      <c r="A617" s="95" t="str">
        <f>Consolidated!C617&amp;""</f>
        <v>441W0004</v>
      </c>
      <c r="B617" s="95" t="str">
        <f>Consolidated!A617&amp;""</f>
        <v>HDC</v>
      </c>
      <c r="C617" s="95">
        <f>IF('Dây theo phòng'!$D$6="",0,IF(OR(Consolidated!N617&amp;""='Dây theo phòng'!$D$6,Consolidated!S617&amp;""='Dây theo phòng'!$D$6),1,0))</f>
        <v>0</v>
      </c>
      <c r="D617" s="95">
        <f>IF(Consolidated!E617=1,1,0)</f>
        <v>1</v>
      </c>
      <c r="E617" s="95">
        <f t="shared" si="9"/>
        <v>21</v>
      </c>
    </row>
    <row r="618" spans="1:5">
      <c r="A618" s="95" t="str">
        <f>Consolidated!C618&amp;""</f>
        <v>441W0005</v>
      </c>
      <c r="B618" s="95" t="str">
        <f>Consolidated!A618&amp;""</f>
        <v>HDC</v>
      </c>
      <c r="C618" s="95">
        <f>IF('Dây theo phòng'!$D$6="",0,IF(OR(Consolidated!N618&amp;""='Dây theo phòng'!$D$6,Consolidated!S618&amp;""='Dây theo phòng'!$D$6),1,0))</f>
        <v>0</v>
      </c>
      <c r="D618" s="95">
        <f>IF(Consolidated!E618=1,1,0)</f>
        <v>1</v>
      </c>
      <c r="E618" s="95">
        <f t="shared" si="9"/>
        <v>21</v>
      </c>
    </row>
    <row r="619" spans="1:5">
      <c r="A619" s="95" t="str">
        <f>Consolidated!C619&amp;""</f>
        <v>441W0008</v>
      </c>
      <c r="B619" s="95" t="str">
        <f>Consolidated!A619&amp;""</f>
        <v>HDC</v>
      </c>
      <c r="C619" s="95">
        <f>IF('Dây theo phòng'!$D$6="",0,IF(OR(Consolidated!N619&amp;""='Dây theo phòng'!$D$6,Consolidated!S619&amp;""='Dây theo phòng'!$D$6),1,0))</f>
        <v>0</v>
      </c>
      <c r="D619" s="95">
        <f>IF(Consolidated!E619=1,1,0)</f>
        <v>0</v>
      </c>
      <c r="E619" s="95">
        <f t="shared" si="9"/>
        <v>21</v>
      </c>
    </row>
    <row r="620" spans="1:5">
      <c r="A620" s="95" t="str">
        <f>Consolidated!C620&amp;""</f>
        <v>441W0009</v>
      </c>
      <c r="B620" s="95" t="str">
        <f>Consolidated!A620&amp;""</f>
        <v>HDC</v>
      </c>
      <c r="C620" s="95">
        <f>IF('Dây theo phòng'!$D$6="",0,IF(OR(Consolidated!N620&amp;""='Dây theo phòng'!$D$6,Consolidated!S620&amp;""='Dây theo phòng'!$D$6),1,0))</f>
        <v>0</v>
      </c>
      <c r="D620" s="95">
        <f>IF(Consolidated!E620=1,1,0)</f>
        <v>1</v>
      </c>
      <c r="E620" s="95">
        <f t="shared" si="9"/>
        <v>21</v>
      </c>
    </row>
    <row r="621" spans="1:5">
      <c r="A621" s="95" t="str">
        <f>Consolidated!C621&amp;""</f>
        <v>441W0016</v>
      </c>
      <c r="B621" s="95" t="str">
        <f>Consolidated!A621&amp;""</f>
        <v>HDC</v>
      </c>
      <c r="C621" s="95">
        <f>IF('Dây theo phòng'!$D$6="",0,IF(OR(Consolidated!N621&amp;""='Dây theo phòng'!$D$6,Consolidated!S621&amp;""='Dây theo phòng'!$D$6),1,0))</f>
        <v>0</v>
      </c>
      <c r="D621" s="95">
        <f>IF(Consolidated!E621=1,1,0)</f>
        <v>1</v>
      </c>
      <c r="E621" s="95">
        <f t="shared" si="9"/>
        <v>21</v>
      </c>
    </row>
    <row r="622" spans="1:5">
      <c r="A622" s="95" t="str">
        <f>Consolidated!C622&amp;""</f>
        <v>441W0017</v>
      </c>
      <c r="B622" s="95" t="str">
        <f>Consolidated!A622&amp;""</f>
        <v>HDC</v>
      </c>
      <c r="C622" s="95">
        <f>IF('Dây theo phòng'!$D$6="",0,IF(OR(Consolidated!N622&amp;""='Dây theo phòng'!$D$6,Consolidated!S622&amp;""='Dây theo phòng'!$D$6),1,0))</f>
        <v>0</v>
      </c>
      <c r="D622" s="95">
        <f>IF(Consolidated!E622=1,1,0)</f>
        <v>1</v>
      </c>
      <c r="E622" s="95">
        <f t="shared" si="9"/>
        <v>21</v>
      </c>
    </row>
    <row r="623" spans="1:5">
      <c r="A623" s="95" t="str">
        <f>Consolidated!C623&amp;""</f>
        <v>441W0018</v>
      </c>
      <c r="B623" s="95" t="str">
        <f>Consolidated!A623&amp;""</f>
        <v>HDC</v>
      </c>
      <c r="C623" s="95">
        <f>IF('Dây theo phòng'!$D$6="",0,IF(OR(Consolidated!N623&amp;""='Dây theo phòng'!$D$6,Consolidated!S623&amp;""='Dây theo phòng'!$D$6),1,0))</f>
        <v>0</v>
      </c>
      <c r="D623" s="95">
        <f>IF(Consolidated!E623=1,1,0)</f>
        <v>1</v>
      </c>
      <c r="E623" s="95">
        <f t="shared" si="9"/>
        <v>21</v>
      </c>
    </row>
    <row r="624" spans="1:5">
      <c r="A624" s="95" t="str">
        <f>Consolidated!C624&amp;""</f>
        <v>441W0020</v>
      </c>
      <c r="B624" s="95" t="str">
        <f>Consolidated!A624&amp;""</f>
        <v>HDC</v>
      </c>
      <c r="C624" s="95">
        <f>IF('Dây theo phòng'!$D$6="",0,IF(OR(Consolidated!N624&amp;""='Dây theo phòng'!$D$6,Consolidated!S624&amp;""='Dây theo phòng'!$D$6),1,0))</f>
        <v>0</v>
      </c>
      <c r="D624" s="95">
        <f>IF(Consolidated!E624=1,1,0)</f>
        <v>1</v>
      </c>
      <c r="E624" s="95">
        <f t="shared" si="9"/>
        <v>21</v>
      </c>
    </row>
    <row r="625" spans="1:5">
      <c r="A625" s="95" t="str">
        <f>Consolidated!C625&amp;""</f>
        <v>441W0021</v>
      </c>
      <c r="B625" s="95" t="str">
        <f>Consolidated!A625&amp;""</f>
        <v>HDC</v>
      </c>
      <c r="C625" s="95">
        <f>IF('Dây theo phòng'!$D$6="",0,IF(OR(Consolidated!N625&amp;""='Dây theo phòng'!$D$6,Consolidated!S625&amp;""='Dây theo phòng'!$D$6),1,0))</f>
        <v>0</v>
      </c>
      <c r="D625" s="95">
        <f>IF(Consolidated!E625=1,1,0)</f>
        <v>1</v>
      </c>
      <c r="E625" s="95">
        <f t="shared" si="9"/>
        <v>21</v>
      </c>
    </row>
    <row r="626" spans="1:5">
      <c r="A626" s="95" t="str">
        <f>Consolidated!C626&amp;""</f>
        <v>441W0022</v>
      </c>
      <c r="B626" s="95" t="str">
        <f>Consolidated!A626&amp;""</f>
        <v>HDC</v>
      </c>
      <c r="C626" s="95">
        <f>IF('Dây theo phòng'!$D$6="",0,IF(OR(Consolidated!N626&amp;""='Dây theo phòng'!$D$6,Consolidated!S626&amp;""='Dây theo phòng'!$D$6),1,0))</f>
        <v>0</v>
      </c>
      <c r="D626" s="95">
        <f>IF(Consolidated!E626=1,1,0)</f>
        <v>1</v>
      </c>
      <c r="E626" s="95">
        <f t="shared" si="9"/>
        <v>21</v>
      </c>
    </row>
    <row r="627" spans="1:5">
      <c r="A627" s="95" t="str">
        <f>Consolidated!C627&amp;""</f>
        <v>442W0001</v>
      </c>
      <c r="B627" s="95" t="str">
        <f>Consolidated!A627&amp;""</f>
        <v>HDC</v>
      </c>
      <c r="C627" s="95">
        <f>IF('Dây theo phòng'!$D$6="",0,IF(OR(Consolidated!N627&amp;""='Dây theo phòng'!$D$6,Consolidated!S627&amp;""='Dây theo phòng'!$D$6),1,0))</f>
        <v>0</v>
      </c>
      <c r="D627" s="95">
        <f>IF(Consolidated!E627=1,1,0)</f>
        <v>0</v>
      </c>
      <c r="E627" s="95">
        <f t="shared" si="9"/>
        <v>21</v>
      </c>
    </row>
    <row r="628" spans="1:5">
      <c r="A628" s="95" t="str">
        <f>Consolidated!C628&amp;""</f>
        <v>442W0002</v>
      </c>
      <c r="B628" s="95" t="str">
        <f>Consolidated!A628&amp;""</f>
        <v>HDC</v>
      </c>
      <c r="C628" s="95">
        <f>IF('Dây theo phòng'!$D$6="",0,IF(OR(Consolidated!N628&amp;""='Dây theo phòng'!$D$6,Consolidated!S628&amp;""='Dây theo phòng'!$D$6),1,0))</f>
        <v>0</v>
      </c>
      <c r="D628" s="95">
        <f>IF(Consolidated!E628=1,1,0)</f>
        <v>0</v>
      </c>
      <c r="E628" s="95">
        <f t="shared" si="9"/>
        <v>21</v>
      </c>
    </row>
    <row r="629" spans="1:5">
      <c r="A629" s="95" t="str">
        <f>Consolidated!C629&amp;""</f>
        <v>442W0003</v>
      </c>
      <c r="B629" s="95" t="str">
        <f>Consolidated!A629&amp;""</f>
        <v>HDC</v>
      </c>
      <c r="C629" s="95">
        <f>IF('Dây theo phòng'!$D$6="",0,IF(OR(Consolidated!N629&amp;""='Dây theo phòng'!$D$6,Consolidated!S629&amp;""='Dây theo phòng'!$D$6),1,0))</f>
        <v>0</v>
      </c>
      <c r="D629" s="95">
        <f>IF(Consolidated!E629=1,1,0)</f>
        <v>0</v>
      </c>
      <c r="E629" s="95">
        <f t="shared" si="9"/>
        <v>21</v>
      </c>
    </row>
    <row r="630" spans="1:5">
      <c r="A630" s="95" t="str">
        <f>Consolidated!C630&amp;""</f>
        <v>442W0004</v>
      </c>
      <c r="B630" s="95" t="str">
        <f>Consolidated!A630&amp;""</f>
        <v>HDC</v>
      </c>
      <c r="C630" s="95">
        <f>IF('Dây theo phòng'!$D$6="",0,IF(OR(Consolidated!N630&amp;""='Dây theo phòng'!$D$6,Consolidated!S630&amp;""='Dây theo phòng'!$D$6),1,0))</f>
        <v>0</v>
      </c>
      <c r="D630" s="95">
        <f>IF(Consolidated!E630=1,1,0)</f>
        <v>1</v>
      </c>
      <c r="E630" s="95">
        <f t="shared" si="9"/>
        <v>21</v>
      </c>
    </row>
    <row r="631" spans="1:5">
      <c r="A631" s="95" t="str">
        <f>Consolidated!C631&amp;""</f>
        <v>442W0005</v>
      </c>
      <c r="B631" s="95" t="str">
        <f>Consolidated!A631&amp;""</f>
        <v>HDC</v>
      </c>
      <c r="C631" s="95">
        <f>IF('Dây theo phòng'!$D$6="",0,IF(OR(Consolidated!N631&amp;""='Dây theo phòng'!$D$6,Consolidated!S631&amp;""='Dây theo phòng'!$D$6),1,0))</f>
        <v>0</v>
      </c>
      <c r="D631" s="95">
        <f>IF(Consolidated!E631=1,1,0)</f>
        <v>0</v>
      </c>
      <c r="E631" s="95">
        <f t="shared" si="9"/>
        <v>21</v>
      </c>
    </row>
    <row r="632" spans="1:5">
      <c r="A632" s="95" t="str">
        <f>Consolidated!C632&amp;""</f>
        <v>442W0006</v>
      </c>
      <c r="B632" s="95" t="str">
        <f>Consolidated!A632&amp;""</f>
        <v>HDC</v>
      </c>
      <c r="C632" s="95">
        <f>IF('Dây theo phòng'!$D$6="",0,IF(OR(Consolidated!N632&amp;""='Dây theo phòng'!$D$6,Consolidated!S632&amp;""='Dây theo phòng'!$D$6),1,0))</f>
        <v>0</v>
      </c>
      <c r="D632" s="95">
        <f>IF(Consolidated!E632=1,1,0)</f>
        <v>0</v>
      </c>
      <c r="E632" s="95">
        <f t="shared" si="9"/>
        <v>21</v>
      </c>
    </row>
    <row r="633" spans="1:5">
      <c r="A633" s="95" t="str">
        <f>Consolidated!C633&amp;""</f>
        <v>446W0001</v>
      </c>
      <c r="B633" s="95" t="str">
        <f>Consolidated!A633&amp;""</f>
        <v>HDC</v>
      </c>
      <c r="C633" s="95">
        <f>IF('Dây theo phòng'!$D$6="",0,IF(OR(Consolidated!N633&amp;""='Dây theo phòng'!$D$6,Consolidated!S633&amp;""='Dây theo phòng'!$D$6),1,0))</f>
        <v>0</v>
      </c>
      <c r="D633" s="95">
        <f>IF(Consolidated!E633=1,1,0)</f>
        <v>0</v>
      </c>
      <c r="E633" s="95">
        <f t="shared" si="9"/>
        <v>21</v>
      </c>
    </row>
    <row r="634" spans="1:5">
      <c r="A634" s="95" t="str">
        <f>Consolidated!C634&amp;""</f>
        <v>446W0007</v>
      </c>
      <c r="B634" s="95" t="str">
        <f>Consolidated!A634&amp;""</f>
        <v>HDC</v>
      </c>
      <c r="C634" s="95">
        <f>IF('Dây theo phòng'!$D$6="",0,IF(OR(Consolidated!N634&amp;""='Dây theo phòng'!$D$6,Consolidated!S634&amp;""='Dây theo phòng'!$D$6),1,0))</f>
        <v>0</v>
      </c>
      <c r="D634" s="95">
        <f>IF(Consolidated!E634=1,1,0)</f>
        <v>1</v>
      </c>
      <c r="E634" s="95">
        <f t="shared" si="9"/>
        <v>21</v>
      </c>
    </row>
    <row r="635" spans="1:5">
      <c r="A635" s="95" t="str">
        <f>Consolidated!C635&amp;""</f>
        <v>446W0008</v>
      </c>
      <c r="B635" s="95" t="str">
        <f>Consolidated!A635&amp;""</f>
        <v>HDC</v>
      </c>
      <c r="C635" s="95">
        <f>IF('Dây theo phòng'!$D$6="",0,IF(OR(Consolidated!N635&amp;""='Dây theo phòng'!$D$6,Consolidated!S635&amp;""='Dây theo phòng'!$D$6),1,0))</f>
        <v>0</v>
      </c>
      <c r="D635" s="95">
        <f>IF(Consolidated!E635=1,1,0)</f>
        <v>1</v>
      </c>
      <c r="E635" s="95">
        <f t="shared" si="9"/>
        <v>21</v>
      </c>
    </row>
    <row r="636" spans="1:5">
      <c r="A636" s="95" t="str">
        <f>Consolidated!C636&amp;""</f>
        <v>446W0009</v>
      </c>
      <c r="B636" s="95" t="str">
        <f>Consolidated!A636&amp;""</f>
        <v>HDC</v>
      </c>
      <c r="C636" s="95">
        <f>IF('Dây theo phòng'!$D$6="",0,IF(OR(Consolidated!N636&amp;""='Dây theo phòng'!$D$6,Consolidated!S636&amp;""='Dây theo phòng'!$D$6),1,0))</f>
        <v>0</v>
      </c>
      <c r="D636" s="95">
        <f>IF(Consolidated!E636=1,1,0)</f>
        <v>0</v>
      </c>
      <c r="E636" s="95">
        <f t="shared" si="9"/>
        <v>21</v>
      </c>
    </row>
    <row r="637" spans="1:5">
      <c r="A637" s="95" t="str">
        <f>Consolidated!C637&amp;""</f>
        <v>446W0010</v>
      </c>
      <c r="B637" s="95" t="str">
        <f>Consolidated!A637&amp;""</f>
        <v>HDC</v>
      </c>
      <c r="C637" s="95">
        <f>IF('Dây theo phòng'!$D$6="",0,IF(OR(Consolidated!N637&amp;""='Dây theo phòng'!$D$6,Consolidated!S637&amp;""='Dây theo phòng'!$D$6),1,0))</f>
        <v>0</v>
      </c>
      <c r="D637" s="95">
        <f>IF(Consolidated!E637=1,1,0)</f>
        <v>0</v>
      </c>
      <c r="E637" s="95">
        <f t="shared" si="9"/>
        <v>21</v>
      </c>
    </row>
    <row r="638" spans="1:5">
      <c r="A638" s="95" t="str">
        <f>Consolidated!C638&amp;""</f>
        <v>446W0011</v>
      </c>
      <c r="B638" s="95" t="str">
        <f>Consolidated!A638&amp;""</f>
        <v>HDC</v>
      </c>
      <c r="C638" s="95">
        <f>IF('Dây theo phòng'!$D$6="",0,IF(OR(Consolidated!N638&amp;""='Dây theo phòng'!$D$6,Consolidated!S638&amp;""='Dây theo phòng'!$D$6),1,0))</f>
        <v>0</v>
      </c>
      <c r="D638" s="95">
        <f>IF(Consolidated!E638=1,1,0)</f>
        <v>1</v>
      </c>
      <c r="E638" s="95">
        <f t="shared" si="9"/>
        <v>21</v>
      </c>
    </row>
    <row r="639" spans="1:5">
      <c r="A639" s="95" t="str">
        <f>Consolidated!C639&amp;""</f>
        <v>446W0014</v>
      </c>
      <c r="B639" s="95" t="str">
        <f>Consolidated!A639&amp;""</f>
        <v>HDC</v>
      </c>
      <c r="C639" s="95">
        <f>IF('Dây theo phòng'!$D$6="",0,IF(OR(Consolidated!N639&amp;""='Dây theo phòng'!$D$6,Consolidated!S639&amp;""='Dây theo phòng'!$D$6),1,0))</f>
        <v>0</v>
      </c>
      <c r="D639" s="95">
        <f>IF(Consolidated!E639=1,1,0)</f>
        <v>0</v>
      </c>
      <c r="E639" s="95">
        <f t="shared" si="9"/>
        <v>21</v>
      </c>
    </row>
    <row r="640" spans="1:5">
      <c r="A640" s="95" t="str">
        <f>Consolidated!C640&amp;""</f>
        <v>461W0001</v>
      </c>
      <c r="B640" s="95" t="str">
        <f>Consolidated!A640&amp;""</f>
        <v>HDC</v>
      </c>
      <c r="C640" s="95">
        <f>IF('Dây theo phòng'!$D$6="",0,IF(OR(Consolidated!N640&amp;""='Dây theo phòng'!$D$6,Consolidated!S640&amp;""='Dây theo phòng'!$D$6),1,0))</f>
        <v>0</v>
      </c>
      <c r="D640" s="95">
        <f>IF(Consolidated!E640=1,1,0)</f>
        <v>1</v>
      </c>
      <c r="E640" s="95">
        <f t="shared" si="9"/>
        <v>21</v>
      </c>
    </row>
    <row r="641" spans="1:5">
      <c r="A641" s="95" t="str">
        <f>Consolidated!C641&amp;""</f>
        <v>461W0002</v>
      </c>
      <c r="B641" s="95" t="str">
        <f>Consolidated!A641&amp;""</f>
        <v>HDC</v>
      </c>
      <c r="C641" s="95">
        <f>IF('Dây theo phòng'!$D$6="",0,IF(OR(Consolidated!N641&amp;""='Dây theo phòng'!$D$6,Consolidated!S641&amp;""='Dây theo phòng'!$D$6),1,0))</f>
        <v>0</v>
      </c>
      <c r="D641" s="95">
        <f>IF(Consolidated!E641=1,1,0)</f>
        <v>1</v>
      </c>
      <c r="E641" s="95">
        <f t="shared" si="9"/>
        <v>21</v>
      </c>
    </row>
    <row r="642" spans="1:5">
      <c r="A642" s="95" t="str">
        <f>Consolidated!C642&amp;""</f>
        <v>461W0003</v>
      </c>
      <c r="B642" s="95" t="str">
        <f>Consolidated!A642&amp;""</f>
        <v>HDC</v>
      </c>
      <c r="C642" s="95">
        <f>IF('Dây theo phòng'!$D$6="",0,IF(OR(Consolidated!N642&amp;""='Dây theo phòng'!$D$6,Consolidated!S642&amp;""='Dây theo phòng'!$D$6),1,0))</f>
        <v>0</v>
      </c>
      <c r="D642" s="95">
        <f>IF(Consolidated!E642=1,1,0)</f>
        <v>0</v>
      </c>
      <c r="E642" s="95">
        <f t="shared" si="9"/>
        <v>21</v>
      </c>
    </row>
    <row r="643" spans="1:5">
      <c r="A643" s="95" t="str">
        <f>Consolidated!C643&amp;""</f>
        <v>461W0004</v>
      </c>
      <c r="B643" s="95" t="str">
        <f>Consolidated!A643&amp;""</f>
        <v>HDC</v>
      </c>
      <c r="C643" s="95">
        <f>IF('Dây theo phòng'!$D$6="",0,IF(OR(Consolidated!N643&amp;""='Dây theo phòng'!$D$6,Consolidated!S643&amp;""='Dây theo phòng'!$D$6),1,0))</f>
        <v>0</v>
      </c>
      <c r="D643" s="95">
        <f>IF(Consolidated!E643=1,1,0)</f>
        <v>0</v>
      </c>
      <c r="E643" s="95">
        <f t="shared" ref="E643:E706" si="10">E642+C643*(1-D643)</f>
        <v>21</v>
      </c>
    </row>
    <row r="644" spans="1:5">
      <c r="A644" s="95" t="str">
        <f>Consolidated!C644&amp;""</f>
        <v>461W0005</v>
      </c>
      <c r="B644" s="95" t="str">
        <f>Consolidated!A644&amp;""</f>
        <v>HDC</v>
      </c>
      <c r="C644" s="95">
        <f>IF('Dây theo phòng'!$D$6="",0,IF(OR(Consolidated!N644&amp;""='Dây theo phòng'!$D$6,Consolidated!S644&amp;""='Dây theo phòng'!$D$6),1,0))</f>
        <v>0</v>
      </c>
      <c r="D644" s="95">
        <f>IF(Consolidated!E644=1,1,0)</f>
        <v>0</v>
      </c>
      <c r="E644" s="95">
        <f t="shared" si="10"/>
        <v>21</v>
      </c>
    </row>
    <row r="645" spans="1:5">
      <c r="A645" s="95" t="str">
        <f>Consolidated!C645&amp;""</f>
        <v>461W0006</v>
      </c>
      <c r="B645" s="95" t="str">
        <f>Consolidated!A645&amp;""</f>
        <v>HDC</v>
      </c>
      <c r="C645" s="95">
        <f>IF('Dây theo phòng'!$D$6="",0,IF(OR(Consolidated!N645&amp;""='Dây theo phòng'!$D$6,Consolidated!S645&amp;""='Dây theo phòng'!$D$6),1,0))</f>
        <v>0</v>
      </c>
      <c r="D645" s="95">
        <f>IF(Consolidated!E645=1,1,0)</f>
        <v>0</v>
      </c>
      <c r="E645" s="95">
        <f t="shared" si="10"/>
        <v>21</v>
      </c>
    </row>
    <row r="646" spans="1:5">
      <c r="A646" s="95" t="str">
        <f>Consolidated!C646&amp;""</f>
        <v>461W0007</v>
      </c>
      <c r="B646" s="95" t="str">
        <f>Consolidated!A646&amp;""</f>
        <v>HDC</v>
      </c>
      <c r="C646" s="95">
        <f>IF('Dây theo phòng'!$D$6="",0,IF(OR(Consolidated!N646&amp;""='Dây theo phòng'!$D$6,Consolidated!S646&amp;""='Dây theo phòng'!$D$6),1,0))</f>
        <v>0</v>
      </c>
      <c r="D646" s="95">
        <f>IF(Consolidated!E646=1,1,0)</f>
        <v>0</v>
      </c>
      <c r="E646" s="95">
        <f t="shared" si="10"/>
        <v>21</v>
      </c>
    </row>
    <row r="647" spans="1:5">
      <c r="A647" s="95" t="str">
        <f>Consolidated!C647&amp;""</f>
        <v>461W0008</v>
      </c>
      <c r="B647" s="95" t="str">
        <f>Consolidated!A647&amp;""</f>
        <v>HDC</v>
      </c>
      <c r="C647" s="95">
        <f>IF('Dây theo phòng'!$D$6="",0,IF(OR(Consolidated!N647&amp;""='Dây theo phòng'!$D$6,Consolidated!S647&amp;""='Dây theo phòng'!$D$6),1,0))</f>
        <v>0</v>
      </c>
      <c r="D647" s="95">
        <f>IF(Consolidated!E647=1,1,0)</f>
        <v>0</v>
      </c>
      <c r="E647" s="95">
        <f t="shared" si="10"/>
        <v>21</v>
      </c>
    </row>
    <row r="648" spans="1:5">
      <c r="A648" s="95" t="str">
        <f>Consolidated!C648&amp;""</f>
        <v>461W0034</v>
      </c>
      <c r="B648" s="95" t="str">
        <f>Consolidated!A648&amp;""</f>
        <v>HDC</v>
      </c>
      <c r="C648" s="95">
        <f>IF('Dây theo phòng'!$D$6="",0,IF(OR(Consolidated!N648&amp;""='Dây theo phòng'!$D$6,Consolidated!S648&amp;""='Dây theo phòng'!$D$6),1,0))</f>
        <v>0</v>
      </c>
      <c r="D648" s="95">
        <f>IF(Consolidated!E648=1,1,0)</f>
        <v>0</v>
      </c>
      <c r="E648" s="95">
        <f t="shared" si="10"/>
        <v>21</v>
      </c>
    </row>
    <row r="649" spans="1:5">
      <c r="A649" s="95" t="str">
        <f>Consolidated!C649&amp;""</f>
        <v>461W0046</v>
      </c>
      <c r="B649" s="95" t="str">
        <f>Consolidated!A649&amp;""</f>
        <v>HDC</v>
      </c>
      <c r="C649" s="95">
        <f>IF('Dây theo phòng'!$D$6="",0,IF(OR(Consolidated!N649&amp;""='Dây theo phòng'!$D$6,Consolidated!S649&amp;""='Dây theo phòng'!$D$6),1,0))</f>
        <v>0</v>
      </c>
      <c r="D649" s="95">
        <f>IF(Consolidated!E649=1,1,0)</f>
        <v>1</v>
      </c>
      <c r="E649" s="95">
        <f t="shared" si="10"/>
        <v>21</v>
      </c>
    </row>
    <row r="650" spans="1:5">
      <c r="A650" s="95" t="str">
        <f>Consolidated!C650&amp;""</f>
        <v>461W0053</v>
      </c>
      <c r="B650" s="95" t="str">
        <f>Consolidated!A650&amp;""</f>
        <v>HDC</v>
      </c>
      <c r="C650" s="95">
        <f>IF('Dây theo phòng'!$D$6="",0,IF(OR(Consolidated!N650&amp;""='Dây theo phòng'!$D$6,Consolidated!S650&amp;""='Dây theo phòng'!$D$6),1,0))</f>
        <v>0</v>
      </c>
      <c r="D650" s="95">
        <f>IF(Consolidated!E650=1,1,0)</f>
        <v>1</v>
      </c>
      <c r="E650" s="95">
        <f t="shared" si="10"/>
        <v>21</v>
      </c>
    </row>
    <row r="651" spans="1:5">
      <c r="A651" s="95" t="str">
        <f>Consolidated!C651&amp;""</f>
        <v>461W0055</v>
      </c>
      <c r="B651" s="95" t="str">
        <f>Consolidated!A651&amp;""</f>
        <v>HDC</v>
      </c>
      <c r="C651" s="95">
        <f>IF('Dây theo phòng'!$D$6="",0,IF(OR(Consolidated!N651&amp;""='Dây theo phòng'!$D$6,Consolidated!S651&amp;""='Dây theo phòng'!$D$6),1,0))</f>
        <v>0</v>
      </c>
      <c r="D651" s="95">
        <f>IF(Consolidated!E651=1,1,0)</f>
        <v>1</v>
      </c>
      <c r="E651" s="95">
        <f t="shared" si="10"/>
        <v>21</v>
      </c>
    </row>
    <row r="652" spans="1:5">
      <c r="A652" s="95" t="str">
        <f>Consolidated!C652&amp;""</f>
        <v>461W0111</v>
      </c>
      <c r="B652" s="95" t="str">
        <f>Consolidated!A652&amp;""</f>
        <v>HDC</v>
      </c>
      <c r="C652" s="95">
        <f>IF('Dây theo phòng'!$D$6="",0,IF(OR(Consolidated!N652&amp;""='Dây theo phòng'!$D$6,Consolidated!S652&amp;""='Dây theo phòng'!$D$6),1,0))</f>
        <v>0</v>
      </c>
      <c r="D652" s="95">
        <f>IF(Consolidated!E652=1,1,0)</f>
        <v>0</v>
      </c>
      <c r="E652" s="95">
        <f t="shared" si="10"/>
        <v>21</v>
      </c>
    </row>
    <row r="653" spans="1:5">
      <c r="A653" s="95" t="str">
        <f>Consolidated!C653&amp;""</f>
        <v>461W0113</v>
      </c>
      <c r="B653" s="95" t="str">
        <f>Consolidated!A653&amp;""</f>
        <v>HDC</v>
      </c>
      <c r="C653" s="95">
        <f>IF('Dây theo phòng'!$D$6="",0,IF(OR(Consolidated!N653&amp;""='Dây theo phòng'!$D$6,Consolidated!S653&amp;""='Dây theo phòng'!$D$6),1,0))</f>
        <v>0</v>
      </c>
      <c r="D653" s="95">
        <f>IF(Consolidated!E653=1,1,0)</f>
        <v>0</v>
      </c>
      <c r="E653" s="95">
        <f t="shared" si="10"/>
        <v>21</v>
      </c>
    </row>
    <row r="654" spans="1:5">
      <c r="A654" s="95" t="str">
        <f>Consolidated!C654&amp;""</f>
        <v>461W0114</v>
      </c>
      <c r="B654" s="95" t="str">
        <f>Consolidated!A654&amp;""</f>
        <v>HDC</v>
      </c>
      <c r="C654" s="95">
        <f>IF('Dây theo phòng'!$D$6="",0,IF(OR(Consolidated!N654&amp;""='Dây theo phòng'!$D$6,Consolidated!S654&amp;""='Dây theo phòng'!$D$6),1,0))</f>
        <v>0</v>
      </c>
      <c r="D654" s="95">
        <f>IF(Consolidated!E654=1,1,0)</f>
        <v>1</v>
      </c>
      <c r="E654" s="95">
        <f t="shared" si="10"/>
        <v>21</v>
      </c>
    </row>
    <row r="655" spans="1:5">
      <c r="A655" s="95" t="str">
        <f>Consolidated!C655&amp;""</f>
        <v>461W0158</v>
      </c>
      <c r="B655" s="95" t="str">
        <f>Consolidated!A655&amp;""</f>
        <v>HDC</v>
      </c>
      <c r="C655" s="95">
        <f>IF('Dây theo phòng'!$D$6="",0,IF(OR(Consolidated!N655&amp;""='Dây theo phòng'!$D$6,Consolidated!S655&amp;""='Dây theo phòng'!$D$6),1,0))</f>
        <v>0</v>
      </c>
      <c r="D655" s="95">
        <f>IF(Consolidated!E655=1,1,0)</f>
        <v>0</v>
      </c>
      <c r="E655" s="95">
        <f t="shared" si="10"/>
        <v>21</v>
      </c>
    </row>
    <row r="656" spans="1:5">
      <c r="A656" s="95" t="str">
        <f>Consolidated!C656&amp;""</f>
        <v>461W0160</v>
      </c>
      <c r="B656" s="95" t="str">
        <f>Consolidated!A656&amp;""</f>
        <v>HDC</v>
      </c>
      <c r="C656" s="95">
        <f>IF('Dây theo phòng'!$D$6="",0,IF(OR(Consolidated!N656&amp;""='Dây theo phòng'!$D$6,Consolidated!S656&amp;""='Dây theo phòng'!$D$6),1,0))</f>
        <v>0</v>
      </c>
      <c r="D656" s="95">
        <f>IF(Consolidated!E656=1,1,0)</f>
        <v>0</v>
      </c>
      <c r="E656" s="95">
        <f t="shared" si="10"/>
        <v>21</v>
      </c>
    </row>
    <row r="657" spans="1:5">
      <c r="A657" s="95" t="str">
        <f>Consolidated!C657&amp;""</f>
        <v>461W0501</v>
      </c>
      <c r="B657" s="95" t="str">
        <f>Consolidated!A657&amp;""</f>
        <v>HDC</v>
      </c>
      <c r="C657" s="95">
        <f>IF('Dây theo phòng'!$D$6="",0,IF(OR(Consolidated!N657&amp;""='Dây theo phòng'!$D$6,Consolidated!S657&amp;""='Dây theo phòng'!$D$6),1,0))</f>
        <v>1</v>
      </c>
      <c r="D657" s="95">
        <f>IF(Consolidated!E657=1,1,0)</f>
        <v>0</v>
      </c>
      <c r="E657" s="95">
        <f t="shared" si="10"/>
        <v>22</v>
      </c>
    </row>
    <row r="658" spans="1:5">
      <c r="A658" s="95" t="str">
        <f>Consolidated!C658&amp;""</f>
        <v>471W0101</v>
      </c>
      <c r="B658" s="95" t="str">
        <f>Consolidated!A658&amp;""</f>
        <v>HDC</v>
      </c>
      <c r="C658" s="95">
        <f>IF('Dây theo phòng'!$D$6="",0,IF(OR(Consolidated!N658&amp;""='Dây theo phòng'!$D$6,Consolidated!S658&amp;""='Dây theo phòng'!$D$6),1,0))</f>
        <v>1</v>
      </c>
      <c r="D658" s="95">
        <f>IF(Consolidated!E658=1,1,0)</f>
        <v>0</v>
      </c>
      <c r="E658" s="95">
        <f t="shared" si="10"/>
        <v>23</v>
      </c>
    </row>
    <row r="659" spans="1:5">
      <c r="A659" s="95" t="str">
        <f>Consolidated!C659&amp;""</f>
        <v>471W0111</v>
      </c>
      <c r="B659" s="95" t="str">
        <f>Consolidated!A659&amp;""</f>
        <v>HDC</v>
      </c>
      <c r="C659" s="95">
        <f>IF('Dây theo phòng'!$D$6="",0,IF(OR(Consolidated!N659&amp;""='Dây theo phòng'!$D$6,Consolidated!S659&amp;""='Dây theo phòng'!$D$6),1,0))</f>
        <v>1</v>
      </c>
      <c r="D659" s="95">
        <f>IF(Consolidated!E659=1,1,0)</f>
        <v>1</v>
      </c>
      <c r="E659" s="95">
        <f t="shared" si="10"/>
        <v>23</v>
      </c>
    </row>
    <row r="660" spans="1:5">
      <c r="A660" s="95" t="str">
        <f>Consolidated!C660&amp;""</f>
        <v>471W0113</v>
      </c>
      <c r="B660" s="95" t="str">
        <f>Consolidated!A660&amp;""</f>
        <v>HDC</v>
      </c>
      <c r="C660" s="95">
        <f>IF('Dây theo phòng'!$D$6="",0,IF(OR(Consolidated!N660&amp;""='Dây theo phòng'!$D$6,Consolidated!S660&amp;""='Dây theo phòng'!$D$6),1,0))</f>
        <v>1</v>
      </c>
      <c r="D660" s="95">
        <f>IF(Consolidated!E660=1,1,0)</f>
        <v>1</v>
      </c>
      <c r="E660" s="95">
        <f t="shared" si="10"/>
        <v>23</v>
      </c>
    </row>
    <row r="661" spans="1:5">
      <c r="A661" s="95" t="str">
        <f>Consolidated!C661&amp;""</f>
        <v>504W0001</v>
      </c>
      <c r="B661" s="95" t="str">
        <f>Consolidated!A661&amp;""</f>
        <v>HDC</v>
      </c>
      <c r="C661" s="95">
        <f>IF('Dây theo phòng'!$D$6="",0,IF(OR(Consolidated!N661&amp;""='Dây theo phòng'!$D$6,Consolidated!S661&amp;""='Dây theo phòng'!$D$6),1,0))</f>
        <v>0</v>
      </c>
      <c r="D661" s="95">
        <f>IF(Consolidated!E661=1,1,0)</f>
        <v>1</v>
      </c>
      <c r="E661" s="95">
        <f t="shared" si="10"/>
        <v>23</v>
      </c>
    </row>
    <row r="662" spans="1:5">
      <c r="A662" s="95" t="str">
        <f>Consolidated!C662&amp;""</f>
        <v>504W0002</v>
      </c>
      <c r="B662" s="95" t="str">
        <f>Consolidated!A662&amp;""</f>
        <v>HDC</v>
      </c>
      <c r="C662" s="95">
        <f>IF('Dây theo phòng'!$D$6="",0,IF(OR(Consolidated!N662&amp;""='Dây theo phòng'!$D$6,Consolidated!S662&amp;""='Dây theo phòng'!$D$6),1,0))</f>
        <v>0</v>
      </c>
      <c r="D662" s="95">
        <f>IF(Consolidated!E662=1,1,0)</f>
        <v>0</v>
      </c>
      <c r="E662" s="95">
        <f t="shared" si="10"/>
        <v>23</v>
      </c>
    </row>
    <row r="663" spans="1:5">
      <c r="A663" s="95" t="str">
        <f>Consolidated!C663&amp;""</f>
        <v>504W0005</v>
      </c>
      <c r="B663" s="95" t="str">
        <f>Consolidated!A663&amp;""</f>
        <v>HDC</v>
      </c>
      <c r="C663" s="95">
        <f>IF('Dây theo phòng'!$D$6="",0,IF(OR(Consolidated!N663&amp;""='Dây theo phòng'!$D$6,Consolidated!S663&amp;""='Dây theo phòng'!$D$6),1,0))</f>
        <v>0</v>
      </c>
      <c r="D663" s="95">
        <f>IF(Consolidated!E663=1,1,0)</f>
        <v>1</v>
      </c>
      <c r="E663" s="95">
        <f t="shared" si="10"/>
        <v>23</v>
      </c>
    </row>
    <row r="664" spans="1:5">
      <c r="A664" s="95" t="str">
        <f>Consolidated!C664&amp;""</f>
        <v>504W0008</v>
      </c>
      <c r="B664" s="95" t="str">
        <f>Consolidated!A664&amp;""</f>
        <v>HDC</v>
      </c>
      <c r="C664" s="95">
        <f>IF('Dây theo phòng'!$D$6="",0,IF(OR(Consolidated!N664&amp;""='Dây theo phòng'!$D$6,Consolidated!S664&amp;""='Dây theo phòng'!$D$6),1,0))</f>
        <v>0</v>
      </c>
      <c r="D664" s="95">
        <f>IF(Consolidated!E664=1,1,0)</f>
        <v>1</v>
      </c>
      <c r="E664" s="95">
        <f t="shared" si="10"/>
        <v>23</v>
      </c>
    </row>
    <row r="665" spans="1:5">
      <c r="A665" s="95" t="str">
        <f>Consolidated!C665&amp;""</f>
        <v>504W0010</v>
      </c>
      <c r="B665" s="95" t="str">
        <f>Consolidated!A665&amp;""</f>
        <v>HDC</v>
      </c>
      <c r="C665" s="95">
        <f>IF('Dây theo phòng'!$D$6="",0,IF(OR(Consolidated!N665&amp;""='Dây theo phòng'!$D$6,Consolidated!S665&amp;""='Dây theo phòng'!$D$6),1,0))</f>
        <v>0</v>
      </c>
      <c r="D665" s="95">
        <f>IF(Consolidated!E665=1,1,0)</f>
        <v>0</v>
      </c>
      <c r="E665" s="95">
        <f t="shared" si="10"/>
        <v>23</v>
      </c>
    </row>
    <row r="666" spans="1:5">
      <c r="A666" s="95" t="str">
        <f>Consolidated!C666&amp;""</f>
        <v>504W0012</v>
      </c>
      <c r="B666" s="95" t="str">
        <f>Consolidated!A666&amp;""</f>
        <v>HDC</v>
      </c>
      <c r="C666" s="95">
        <f>IF('Dây theo phòng'!$D$6="",0,IF(OR(Consolidated!N666&amp;""='Dây theo phòng'!$D$6,Consolidated!S666&amp;""='Dây theo phòng'!$D$6),1,0))</f>
        <v>0</v>
      </c>
      <c r="D666" s="95">
        <f>IF(Consolidated!E666=1,1,0)</f>
        <v>0</v>
      </c>
      <c r="E666" s="95">
        <f t="shared" si="10"/>
        <v>23</v>
      </c>
    </row>
    <row r="667" spans="1:5">
      <c r="A667" s="95" t="str">
        <f>Consolidated!C667&amp;""</f>
        <v>506W0001</v>
      </c>
      <c r="B667" s="95" t="str">
        <f>Consolidated!A667&amp;""</f>
        <v>HDC</v>
      </c>
      <c r="C667" s="95">
        <f>IF('Dây theo phòng'!$D$6="",0,IF(OR(Consolidated!N667&amp;""='Dây theo phòng'!$D$6,Consolidated!S667&amp;""='Dây theo phòng'!$D$6),1,0))</f>
        <v>0</v>
      </c>
      <c r="D667" s="95">
        <f>IF(Consolidated!E667=1,1,0)</f>
        <v>1</v>
      </c>
      <c r="E667" s="95">
        <f t="shared" si="10"/>
        <v>23</v>
      </c>
    </row>
    <row r="668" spans="1:5">
      <c r="A668" s="95" t="str">
        <f>Consolidated!C668&amp;""</f>
        <v>506W0002</v>
      </c>
      <c r="B668" s="95" t="str">
        <f>Consolidated!A668&amp;""</f>
        <v>HDC</v>
      </c>
      <c r="C668" s="95">
        <f>IF('Dây theo phòng'!$D$6="",0,IF(OR(Consolidated!N668&amp;""='Dây theo phòng'!$D$6,Consolidated!S668&amp;""='Dây theo phòng'!$D$6),1,0))</f>
        <v>0</v>
      </c>
      <c r="D668" s="95">
        <f>IF(Consolidated!E668=1,1,0)</f>
        <v>0</v>
      </c>
      <c r="E668" s="95">
        <f t="shared" si="10"/>
        <v>23</v>
      </c>
    </row>
    <row r="669" spans="1:5">
      <c r="A669" s="95" t="str">
        <f>Consolidated!C669&amp;""</f>
        <v>506W0003</v>
      </c>
      <c r="B669" s="95" t="str">
        <f>Consolidated!A669&amp;""</f>
        <v>HDC</v>
      </c>
      <c r="C669" s="95">
        <f>IF('Dây theo phòng'!$D$6="",0,IF(OR(Consolidated!N669&amp;""='Dây theo phòng'!$D$6,Consolidated!S669&amp;""='Dây theo phòng'!$D$6),1,0))</f>
        <v>0</v>
      </c>
      <c r="D669" s="95">
        <f>IF(Consolidated!E669=1,1,0)</f>
        <v>0</v>
      </c>
      <c r="E669" s="95">
        <f t="shared" si="10"/>
        <v>23</v>
      </c>
    </row>
    <row r="670" spans="1:5">
      <c r="A670" s="95" t="str">
        <f>Consolidated!C670&amp;""</f>
        <v>506W0007</v>
      </c>
      <c r="B670" s="95" t="str">
        <f>Consolidated!A670&amp;""</f>
        <v>HDC</v>
      </c>
      <c r="C670" s="95">
        <f>IF('Dây theo phòng'!$D$6="",0,IF(OR(Consolidated!N670&amp;""='Dây theo phòng'!$D$6,Consolidated!S670&amp;""='Dây theo phòng'!$D$6),1,0))</f>
        <v>0</v>
      </c>
      <c r="D670" s="95">
        <f>IF(Consolidated!E670=1,1,0)</f>
        <v>0</v>
      </c>
      <c r="E670" s="95">
        <f t="shared" si="10"/>
        <v>23</v>
      </c>
    </row>
    <row r="671" spans="1:5">
      <c r="A671" s="95" t="str">
        <f>Consolidated!C671&amp;""</f>
        <v>512W0001</v>
      </c>
      <c r="B671" s="95" t="str">
        <f>Consolidated!A671&amp;""</f>
        <v>HDC</v>
      </c>
      <c r="C671" s="95">
        <f>IF('Dây theo phòng'!$D$6="",0,IF(OR(Consolidated!N671&amp;""='Dây theo phòng'!$D$6,Consolidated!S671&amp;""='Dây theo phòng'!$D$6),1,0))</f>
        <v>0</v>
      </c>
      <c r="D671" s="95">
        <f>IF(Consolidated!E671=1,1,0)</f>
        <v>1</v>
      </c>
      <c r="E671" s="95">
        <f t="shared" si="10"/>
        <v>23</v>
      </c>
    </row>
    <row r="672" spans="1:5">
      <c r="A672" s="95" t="str">
        <f>Consolidated!C672&amp;""</f>
        <v>512W0002</v>
      </c>
      <c r="B672" s="95" t="str">
        <f>Consolidated!A672&amp;""</f>
        <v>HDC</v>
      </c>
      <c r="C672" s="95">
        <f>IF('Dây theo phòng'!$D$6="",0,IF(OR(Consolidated!N672&amp;""='Dây theo phòng'!$D$6,Consolidated!S672&amp;""='Dây theo phòng'!$D$6),1,0))</f>
        <v>0</v>
      </c>
      <c r="D672" s="95">
        <f>IF(Consolidated!E672=1,1,0)</f>
        <v>1</v>
      </c>
      <c r="E672" s="95">
        <f t="shared" si="10"/>
        <v>23</v>
      </c>
    </row>
    <row r="673" spans="1:5">
      <c r="A673" s="95" t="str">
        <f>Consolidated!C673&amp;""</f>
        <v>512W0003</v>
      </c>
      <c r="B673" s="95" t="str">
        <f>Consolidated!A673&amp;""</f>
        <v>HDC</v>
      </c>
      <c r="C673" s="95">
        <f>IF('Dây theo phòng'!$D$6="",0,IF(OR(Consolidated!N673&amp;""='Dây theo phòng'!$D$6,Consolidated!S673&amp;""='Dây theo phòng'!$D$6),1,0))</f>
        <v>0</v>
      </c>
      <c r="D673" s="95">
        <f>IF(Consolidated!E673=1,1,0)</f>
        <v>1</v>
      </c>
      <c r="E673" s="95">
        <f t="shared" si="10"/>
        <v>23</v>
      </c>
    </row>
    <row r="674" spans="1:5">
      <c r="A674" s="95" t="str">
        <f>Consolidated!C674&amp;""</f>
        <v>531W0012</v>
      </c>
      <c r="B674" s="95" t="str">
        <f>Consolidated!A674&amp;""</f>
        <v>HDC</v>
      </c>
      <c r="C674" s="95">
        <f>IF('Dây theo phòng'!$D$6="",0,IF(OR(Consolidated!N674&amp;""='Dây theo phòng'!$D$6,Consolidated!S674&amp;""='Dây theo phòng'!$D$6),1,0))</f>
        <v>0</v>
      </c>
      <c r="D674" s="95">
        <f>IF(Consolidated!E674=1,1,0)</f>
        <v>1</v>
      </c>
      <c r="E674" s="95">
        <f t="shared" si="10"/>
        <v>23</v>
      </c>
    </row>
    <row r="675" spans="1:5">
      <c r="A675" s="95" t="str">
        <f>Consolidated!C675&amp;""</f>
        <v>531W0031</v>
      </c>
      <c r="B675" s="95" t="str">
        <f>Consolidated!A675&amp;""</f>
        <v>HDC</v>
      </c>
      <c r="C675" s="95">
        <f>IF('Dây theo phòng'!$D$6="",0,IF(OR(Consolidated!N675&amp;""='Dây theo phòng'!$D$6,Consolidated!S675&amp;""='Dây theo phòng'!$D$6),1,0))</f>
        <v>0</v>
      </c>
      <c r="D675" s="95">
        <f>IF(Consolidated!E675=1,1,0)</f>
        <v>1</v>
      </c>
      <c r="E675" s="95">
        <f t="shared" si="10"/>
        <v>23</v>
      </c>
    </row>
    <row r="676" spans="1:5">
      <c r="A676" s="95" t="str">
        <f>Consolidated!C676&amp;""</f>
        <v>531W0032</v>
      </c>
      <c r="B676" s="95" t="str">
        <f>Consolidated!A676&amp;""</f>
        <v>HDC</v>
      </c>
      <c r="C676" s="95">
        <f>IF('Dây theo phòng'!$D$6="",0,IF(OR(Consolidated!N676&amp;""='Dây theo phòng'!$D$6,Consolidated!S676&amp;""='Dây theo phòng'!$D$6),1,0))</f>
        <v>1</v>
      </c>
      <c r="D676" s="95">
        <f>IF(Consolidated!E676=1,1,0)</f>
        <v>1</v>
      </c>
      <c r="E676" s="95">
        <f t="shared" si="10"/>
        <v>23</v>
      </c>
    </row>
    <row r="677" spans="1:5">
      <c r="A677" s="95" t="str">
        <f>Consolidated!C677&amp;""</f>
        <v>531W0036</v>
      </c>
      <c r="B677" s="95" t="str">
        <f>Consolidated!A677&amp;""</f>
        <v>HDC</v>
      </c>
      <c r="C677" s="95">
        <f>IF('Dây theo phòng'!$D$6="",0,IF(OR(Consolidated!N677&amp;""='Dây theo phòng'!$D$6,Consolidated!S677&amp;""='Dây theo phòng'!$D$6),1,0))</f>
        <v>1</v>
      </c>
      <c r="D677" s="95">
        <f>IF(Consolidated!E677=1,1,0)</f>
        <v>1</v>
      </c>
      <c r="E677" s="95">
        <f t="shared" si="10"/>
        <v>23</v>
      </c>
    </row>
    <row r="678" spans="1:5">
      <c r="A678" s="95" t="str">
        <f>Consolidated!C678&amp;""</f>
        <v>531W0037</v>
      </c>
      <c r="B678" s="95" t="str">
        <f>Consolidated!A678&amp;""</f>
        <v>HDC</v>
      </c>
      <c r="C678" s="95">
        <f>IF('Dây theo phòng'!$D$6="",0,IF(OR(Consolidated!N678&amp;""='Dây theo phòng'!$D$6,Consolidated!S678&amp;""='Dây theo phòng'!$D$6),1,0))</f>
        <v>0</v>
      </c>
      <c r="D678" s="95">
        <f>IF(Consolidated!E678=1,1,0)</f>
        <v>0</v>
      </c>
      <c r="E678" s="95">
        <f t="shared" si="10"/>
        <v>23</v>
      </c>
    </row>
    <row r="679" spans="1:5">
      <c r="A679" s="95" t="str">
        <f>Consolidated!C679&amp;""</f>
        <v>536W0001</v>
      </c>
      <c r="B679" s="95" t="str">
        <f>Consolidated!A679&amp;""</f>
        <v>HDC</v>
      </c>
      <c r="C679" s="95">
        <f>IF('Dây theo phòng'!$D$6="",0,IF(OR(Consolidated!N679&amp;""='Dây theo phòng'!$D$6,Consolidated!S679&amp;""='Dây theo phòng'!$D$6),1,0))</f>
        <v>1</v>
      </c>
      <c r="D679" s="95">
        <f>IF(Consolidated!E679=1,1,0)</f>
        <v>1</v>
      </c>
      <c r="E679" s="95">
        <f t="shared" si="10"/>
        <v>23</v>
      </c>
    </row>
    <row r="680" spans="1:5">
      <c r="A680" s="95" t="str">
        <f>Consolidated!C680&amp;""</f>
        <v>536W0002</v>
      </c>
      <c r="B680" s="95" t="str">
        <f>Consolidated!A680&amp;""</f>
        <v>HDC</v>
      </c>
      <c r="C680" s="95">
        <f>IF('Dây theo phòng'!$D$6="",0,IF(OR(Consolidated!N680&amp;""='Dây theo phòng'!$D$6,Consolidated!S680&amp;""='Dây theo phòng'!$D$6),1,0))</f>
        <v>1</v>
      </c>
      <c r="D680" s="95">
        <f>IF(Consolidated!E680=1,1,0)</f>
        <v>1</v>
      </c>
      <c r="E680" s="95">
        <f t="shared" si="10"/>
        <v>23</v>
      </c>
    </row>
    <row r="681" spans="1:5">
      <c r="A681" s="95" t="str">
        <f>Consolidated!C681&amp;""</f>
        <v>536W0004</v>
      </c>
      <c r="B681" s="95" t="str">
        <f>Consolidated!A681&amp;""</f>
        <v>HDC</v>
      </c>
      <c r="C681" s="95">
        <f>IF('Dây theo phòng'!$D$6="",0,IF(OR(Consolidated!N681&amp;""='Dây theo phòng'!$D$6,Consolidated!S681&amp;""='Dây theo phòng'!$D$6),1,0))</f>
        <v>1</v>
      </c>
      <c r="D681" s="95">
        <f>IF(Consolidated!E681=1,1,0)</f>
        <v>1</v>
      </c>
      <c r="E681" s="95">
        <f t="shared" si="10"/>
        <v>23</v>
      </c>
    </row>
    <row r="682" spans="1:5">
      <c r="A682" s="95" t="str">
        <f>Consolidated!C682&amp;""</f>
        <v>536W0005</v>
      </c>
      <c r="B682" s="95" t="str">
        <f>Consolidated!A682&amp;""</f>
        <v>HDC</v>
      </c>
      <c r="C682" s="95">
        <f>IF('Dây theo phòng'!$D$6="",0,IF(OR(Consolidated!N682&amp;""='Dây theo phòng'!$D$6,Consolidated!S682&amp;""='Dây theo phòng'!$D$6),1,0))</f>
        <v>1</v>
      </c>
      <c r="D682" s="95">
        <f>IF(Consolidated!E682=1,1,0)</f>
        <v>1</v>
      </c>
      <c r="E682" s="95">
        <f t="shared" si="10"/>
        <v>23</v>
      </c>
    </row>
    <row r="683" spans="1:5">
      <c r="A683" s="95" t="str">
        <f>Consolidated!C683&amp;""</f>
        <v>536W0008</v>
      </c>
      <c r="B683" s="95" t="str">
        <f>Consolidated!A683&amp;""</f>
        <v>HDC</v>
      </c>
      <c r="C683" s="95">
        <f>IF('Dây theo phòng'!$D$6="",0,IF(OR(Consolidated!N683&amp;""='Dây theo phòng'!$D$6,Consolidated!S683&amp;""='Dây theo phòng'!$D$6),1,0))</f>
        <v>1</v>
      </c>
      <c r="D683" s="95">
        <f>IF(Consolidated!E683=1,1,0)</f>
        <v>1</v>
      </c>
      <c r="E683" s="95">
        <f t="shared" si="10"/>
        <v>23</v>
      </c>
    </row>
    <row r="684" spans="1:5">
      <c r="A684" s="95" t="str">
        <f>Consolidated!C684&amp;""</f>
        <v>536W0009</v>
      </c>
      <c r="B684" s="95" t="str">
        <f>Consolidated!A684&amp;""</f>
        <v>HDC</v>
      </c>
      <c r="C684" s="95">
        <f>IF('Dây theo phòng'!$D$6="",0,IF(OR(Consolidated!N684&amp;""='Dây theo phòng'!$D$6,Consolidated!S684&amp;""='Dây theo phòng'!$D$6),1,0))</f>
        <v>1</v>
      </c>
      <c r="D684" s="95">
        <f>IF(Consolidated!E684=1,1,0)</f>
        <v>1</v>
      </c>
      <c r="E684" s="95">
        <f t="shared" si="10"/>
        <v>23</v>
      </c>
    </row>
    <row r="685" spans="1:5">
      <c r="A685" s="95" t="str">
        <f>Consolidated!C685&amp;""</f>
        <v>536W0010</v>
      </c>
      <c r="B685" s="95" t="str">
        <f>Consolidated!A685&amp;""</f>
        <v>HDC</v>
      </c>
      <c r="C685" s="95">
        <f>IF('Dây theo phòng'!$D$6="",0,IF(OR(Consolidated!N685&amp;""='Dây theo phòng'!$D$6,Consolidated!S685&amp;""='Dây theo phòng'!$D$6),1,0))</f>
        <v>1</v>
      </c>
      <c r="D685" s="95">
        <f>IF(Consolidated!E685=1,1,0)</f>
        <v>1</v>
      </c>
      <c r="E685" s="95">
        <f t="shared" si="10"/>
        <v>23</v>
      </c>
    </row>
    <row r="686" spans="1:5">
      <c r="A686" s="95" t="str">
        <f>Consolidated!C686&amp;""</f>
        <v>536W0012</v>
      </c>
      <c r="B686" s="95" t="str">
        <f>Consolidated!A686&amp;""</f>
        <v>HDC</v>
      </c>
      <c r="C686" s="95">
        <f>IF('Dây theo phòng'!$D$6="",0,IF(OR(Consolidated!N686&amp;""='Dây theo phòng'!$D$6,Consolidated!S686&amp;""='Dây theo phòng'!$D$6),1,0))</f>
        <v>1</v>
      </c>
      <c r="D686" s="95">
        <f>IF(Consolidated!E686=1,1,0)</f>
        <v>1</v>
      </c>
      <c r="E686" s="95">
        <f t="shared" si="10"/>
        <v>23</v>
      </c>
    </row>
    <row r="687" spans="1:5">
      <c r="A687" s="95" t="str">
        <f>Consolidated!C687&amp;""</f>
        <v>536W0013</v>
      </c>
      <c r="B687" s="95" t="str">
        <f>Consolidated!A687&amp;""</f>
        <v>HDC</v>
      </c>
      <c r="C687" s="95">
        <f>IF('Dây theo phòng'!$D$6="",0,IF(OR(Consolidated!N687&amp;""='Dây theo phòng'!$D$6,Consolidated!S687&amp;""='Dây theo phòng'!$D$6),1,0))</f>
        <v>1</v>
      </c>
      <c r="D687" s="95">
        <f>IF(Consolidated!E687=1,1,0)</f>
        <v>1</v>
      </c>
      <c r="E687" s="95">
        <f t="shared" si="10"/>
        <v>23</v>
      </c>
    </row>
    <row r="688" spans="1:5">
      <c r="A688" s="95" t="str">
        <f>Consolidated!C688&amp;""</f>
        <v>536W0014</v>
      </c>
      <c r="B688" s="95" t="str">
        <f>Consolidated!A688&amp;""</f>
        <v>HDC</v>
      </c>
      <c r="C688" s="95">
        <f>IF('Dây theo phòng'!$D$6="",0,IF(OR(Consolidated!N688&amp;""='Dây theo phòng'!$D$6,Consolidated!S688&amp;""='Dây theo phòng'!$D$6),1,0))</f>
        <v>1</v>
      </c>
      <c r="D688" s="95">
        <f>IF(Consolidated!E688=1,1,0)</f>
        <v>1</v>
      </c>
      <c r="E688" s="95">
        <f t="shared" si="10"/>
        <v>23</v>
      </c>
    </row>
    <row r="689" spans="1:5">
      <c r="A689" s="95" t="str">
        <f>Consolidated!C689&amp;""</f>
        <v>536W0017</v>
      </c>
      <c r="B689" s="95" t="str">
        <f>Consolidated!A689&amp;""</f>
        <v>HDC</v>
      </c>
      <c r="C689" s="95">
        <f>IF('Dây theo phòng'!$D$6="",0,IF(OR(Consolidated!N689&amp;""='Dây theo phòng'!$D$6,Consolidated!S689&amp;""='Dây theo phòng'!$D$6),1,0))</f>
        <v>1</v>
      </c>
      <c r="D689" s="95">
        <f>IF(Consolidated!E689=1,1,0)</f>
        <v>1</v>
      </c>
      <c r="E689" s="95">
        <f t="shared" si="10"/>
        <v>23</v>
      </c>
    </row>
    <row r="690" spans="1:5">
      <c r="A690" s="95" t="str">
        <f>Consolidated!C690&amp;""</f>
        <v>536W0019</v>
      </c>
      <c r="B690" s="95" t="str">
        <f>Consolidated!A690&amp;""</f>
        <v>HDC</v>
      </c>
      <c r="C690" s="95">
        <f>IF('Dây theo phòng'!$D$6="",0,IF(OR(Consolidated!N690&amp;""='Dây theo phòng'!$D$6,Consolidated!S690&amp;""='Dây theo phòng'!$D$6),1,0))</f>
        <v>1</v>
      </c>
      <c r="D690" s="95">
        <f>IF(Consolidated!E690=1,1,0)</f>
        <v>1</v>
      </c>
      <c r="E690" s="95">
        <f t="shared" si="10"/>
        <v>23</v>
      </c>
    </row>
    <row r="691" spans="1:5">
      <c r="A691" s="95" t="str">
        <f>Consolidated!C691&amp;""</f>
        <v>536W0021</v>
      </c>
      <c r="B691" s="95" t="str">
        <f>Consolidated!A691&amp;""</f>
        <v>HDC</v>
      </c>
      <c r="C691" s="95">
        <f>IF('Dây theo phòng'!$D$6="",0,IF(OR(Consolidated!N691&amp;""='Dây theo phòng'!$D$6,Consolidated!S691&amp;""='Dây theo phòng'!$D$6),1,0))</f>
        <v>1</v>
      </c>
      <c r="D691" s="95">
        <f>IF(Consolidated!E691=1,1,0)</f>
        <v>1</v>
      </c>
      <c r="E691" s="95">
        <f t="shared" si="10"/>
        <v>23</v>
      </c>
    </row>
    <row r="692" spans="1:5">
      <c r="A692" s="95" t="str">
        <f>Consolidated!C692&amp;""</f>
        <v>536W0023</v>
      </c>
      <c r="B692" s="95" t="str">
        <f>Consolidated!A692&amp;""</f>
        <v>HDC</v>
      </c>
      <c r="C692" s="95">
        <f>IF('Dây theo phòng'!$D$6="",0,IF(OR(Consolidated!N692&amp;""='Dây theo phòng'!$D$6,Consolidated!S692&amp;""='Dây theo phòng'!$D$6),1,0))</f>
        <v>1</v>
      </c>
      <c r="D692" s="95">
        <f>IF(Consolidated!E692=1,1,0)</f>
        <v>1</v>
      </c>
      <c r="E692" s="95">
        <f t="shared" si="10"/>
        <v>23</v>
      </c>
    </row>
    <row r="693" spans="1:5">
      <c r="A693" s="95" t="str">
        <f>Consolidated!C693&amp;""</f>
        <v>536W0024</v>
      </c>
      <c r="B693" s="95" t="str">
        <f>Consolidated!A693&amp;""</f>
        <v>HDC</v>
      </c>
      <c r="C693" s="95">
        <f>IF('Dây theo phòng'!$D$6="",0,IF(OR(Consolidated!N693&amp;""='Dây theo phòng'!$D$6,Consolidated!S693&amp;""='Dây theo phòng'!$D$6),1,0))</f>
        <v>1</v>
      </c>
      <c r="D693" s="95">
        <f>IF(Consolidated!E693=1,1,0)</f>
        <v>1</v>
      </c>
      <c r="E693" s="95">
        <f t="shared" si="10"/>
        <v>23</v>
      </c>
    </row>
    <row r="694" spans="1:5">
      <c r="A694" s="95" t="str">
        <f>Consolidated!C694&amp;""</f>
        <v>536W0025</v>
      </c>
      <c r="B694" s="95" t="str">
        <f>Consolidated!A694&amp;""</f>
        <v>HDC</v>
      </c>
      <c r="C694" s="95">
        <f>IF('Dây theo phòng'!$D$6="",0,IF(OR(Consolidated!N694&amp;""='Dây theo phòng'!$D$6,Consolidated!S694&amp;""='Dây theo phòng'!$D$6),1,0))</f>
        <v>1</v>
      </c>
      <c r="D694" s="95">
        <f>IF(Consolidated!E694=1,1,0)</f>
        <v>1</v>
      </c>
      <c r="E694" s="95">
        <f t="shared" si="10"/>
        <v>23</v>
      </c>
    </row>
    <row r="695" spans="1:5">
      <c r="A695" s="95" t="str">
        <f>Consolidated!C695&amp;""</f>
        <v>536W0027</v>
      </c>
      <c r="B695" s="95" t="str">
        <f>Consolidated!A695&amp;""</f>
        <v>HDC</v>
      </c>
      <c r="C695" s="95">
        <f>IF('Dây theo phòng'!$D$6="",0,IF(OR(Consolidated!N695&amp;""='Dây theo phòng'!$D$6,Consolidated!S695&amp;""='Dây theo phòng'!$D$6),1,0))</f>
        <v>1</v>
      </c>
      <c r="D695" s="95">
        <f>IF(Consolidated!E695=1,1,0)</f>
        <v>1</v>
      </c>
      <c r="E695" s="95">
        <f t="shared" si="10"/>
        <v>23</v>
      </c>
    </row>
    <row r="696" spans="1:5">
      <c r="A696" s="95" t="str">
        <f>Consolidated!C696&amp;""</f>
        <v>536W0028</v>
      </c>
      <c r="B696" s="95" t="str">
        <f>Consolidated!A696&amp;""</f>
        <v>HDC</v>
      </c>
      <c r="C696" s="95">
        <f>IF('Dây theo phòng'!$D$6="",0,IF(OR(Consolidated!N696&amp;""='Dây theo phòng'!$D$6,Consolidated!S696&amp;""='Dây theo phòng'!$D$6),1,0))</f>
        <v>1</v>
      </c>
      <c r="D696" s="95">
        <f>IF(Consolidated!E696=1,1,0)</f>
        <v>1</v>
      </c>
      <c r="E696" s="95">
        <f t="shared" si="10"/>
        <v>23</v>
      </c>
    </row>
    <row r="697" spans="1:5">
      <c r="A697" s="95" t="str">
        <f>Consolidated!C697&amp;""</f>
        <v>536W0029</v>
      </c>
      <c r="B697" s="95" t="str">
        <f>Consolidated!A697&amp;""</f>
        <v>HDC</v>
      </c>
      <c r="C697" s="95">
        <f>IF('Dây theo phòng'!$D$6="",0,IF(OR(Consolidated!N697&amp;""='Dây theo phòng'!$D$6,Consolidated!S697&amp;""='Dây theo phòng'!$D$6),1,0))</f>
        <v>1</v>
      </c>
      <c r="D697" s="95">
        <f>IF(Consolidated!E697=1,1,0)</f>
        <v>1</v>
      </c>
      <c r="E697" s="95">
        <f t="shared" si="10"/>
        <v>23</v>
      </c>
    </row>
    <row r="698" spans="1:5">
      <c r="A698" s="95" t="str">
        <f>Consolidated!C698&amp;""</f>
        <v>536W0031</v>
      </c>
      <c r="B698" s="95" t="str">
        <f>Consolidated!A698&amp;""</f>
        <v>HDC</v>
      </c>
      <c r="C698" s="95">
        <f>IF('Dây theo phòng'!$D$6="",0,IF(OR(Consolidated!N698&amp;""='Dây theo phòng'!$D$6,Consolidated!S698&amp;""='Dây theo phòng'!$D$6),1,0))</f>
        <v>1</v>
      </c>
      <c r="D698" s="95">
        <f>IF(Consolidated!E698=1,1,0)</f>
        <v>1</v>
      </c>
      <c r="E698" s="95">
        <f t="shared" si="10"/>
        <v>23</v>
      </c>
    </row>
    <row r="699" spans="1:5">
      <c r="A699" s="95" t="str">
        <f>Consolidated!C699&amp;""</f>
        <v>536W0032</v>
      </c>
      <c r="B699" s="95" t="str">
        <f>Consolidated!A699&amp;""</f>
        <v>HDC</v>
      </c>
      <c r="C699" s="95">
        <f>IF('Dây theo phòng'!$D$6="",0,IF(OR(Consolidated!N699&amp;""='Dây theo phòng'!$D$6,Consolidated!S699&amp;""='Dây theo phòng'!$D$6),1,0))</f>
        <v>1</v>
      </c>
      <c r="D699" s="95">
        <f>IF(Consolidated!E699=1,1,0)</f>
        <v>1</v>
      </c>
      <c r="E699" s="95">
        <f t="shared" si="10"/>
        <v>23</v>
      </c>
    </row>
    <row r="700" spans="1:5">
      <c r="A700" s="95" t="str">
        <f>Consolidated!C700&amp;""</f>
        <v>536W0033</v>
      </c>
      <c r="B700" s="95" t="str">
        <f>Consolidated!A700&amp;""</f>
        <v>HDC</v>
      </c>
      <c r="C700" s="95">
        <f>IF('Dây theo phòng'!$D$6="",0,IF(OR(Consolidated!N700&amp;""='Dây theo phòng'!$D$6,Consolidated!S700&amp;""='Dây theo phòng'!$D$6),1,0))</f>
        <v>1</v>
      </c>
      <c r="D700" s="95">
        <f>IF(Consolidated!E700=1,1,0)</f>
        <v>1</v>
      </c>
      <c r="E700" s="95">
        <f t="shared" si="10"/>
        <v>23</v>
      </c>
    </row>
    <row r="701" spans="1:5">
      <c r="A701" s="95" t="str">
        <f>Consolidated!C701&amp;""</f>
        <v>536W0034</v>
      </c>
      <c r="B701" s="95" t="str">
        <f>Consolidated!A701&amp;""</f>
        <v>HDC</v>
      </c>
      <c r="C701" s="95">
        <f>IF('Dây theo phòng'!$D$6="",0,IF(OR(Consolidated!N701&amp;""='Dây theo phòng'!$D$6,Consolidated!S701&amp;""='Dây theo phòng'!$D$6),1,0))</f>
        <v>1</v>
      </c>
      <c r="D701" s="95">
        <f>IF(Consolidated!E701=1,1,0)</f>
        <v>1</v>
      </c>
      <c r="E701" s="95">
        <f t="shared" si="10"/>
        <v>23</v>
      </c>
    </row>
    <row r="702" spans="1:5">
      <c r="A702" s="95" t="str">
        <f>Consolidated!C702&amp;""</f>
        <v>536W0035</v>
      </c>
      <c r="B702" s="95" t="str">
        <f>Consolidated!A702&amp;""</f>
        <v>HDC</v>
      </c>
      <c r="C702" s="95">
        <f>IF('Dây theo phòng'!$D$6="",0,IF(OR(Consolidated!N702&amp;""='Dây theo phòng'!$D$6,Consolidated!S702&amp;""='Dây theo phòng'!$D$6),1,0))</f>
        <v>1</v>
      </c>
      <c r="D702" s="95">
        <f>IF(Consolidated!E702=1,1,0)</f>
        <v>1</v>
      </c>
      <c r="E702" s="95">
        <f t="shared" si="10"/>
        <v>23</v>
      </c>
    </row>
    <row r="703" spans="1:5">
      <c r="A703" s="95" t="str">
        <f>Consolidated!C703&amp;""</f>
        <v>536W0036</v>
      </c>
      <c r="B703" s="95" t="str">
        <f>Consolidated!A703&amp;""</f>
        <v>HDC</v>
      </c>
      <c r="C703" s="95">
        <f>IF('Dây theo phòng'!$D$6="",0,IF(OR(Consolidated!N703&amp;""='Dây theo phòng'!$D$6,Consolidated!S703&amp;""='Dây theo phòng'!$D$6),1,0))</f>
        <v>1</v>
      </c>
      <c r="D703" s="95">
        <f>IF(Consolidated!E703=1,1,0)</f>
        <v>1</v>
      </c>
      <c r="E703" s="95">
        <f t="shared" si="10"/>
        <v>23</v>
      </c>
    </row>
    <row r="704" spans="1:5">
      <c r="A704" s="95" t="str">
        <f>Consolidated!C704&amp;""</f>
        <v>581W0001</v>
      </c>
      <c r="B704" s="95" t="str">
        <f>Consolidated!A704&amp;""</f>
        <v>HDC</v>
      </c>
      <c r="C704" s="95">
        <f>IF('Dây theo phòng'!$D$6="",0,IF(OR(Consolidated!N704&amp;""='Dây theo phòng'!$D$6,Consolidated!S704&amp;""='Dây theo phòng'!$D$6),1,0))</f>
        <v>0</v>
      </c>
      <c r="D704" s="95">
        <f>IF(Consolidated!E704=1,1,0)</f>
        <v>1</v>
      </c>
      <c r="E704" s="95">
        <f t="shared" si="10"/>
        <v>23</v>
      </c>
    </row>
    <row r="705" spans="1:5">
      <c r="A705" s="95" t="str">
        <f>Consolidated!C705&amp;""</f>
        <v>581W0002</v>
      </c>
      <c r="B705" s="95" t="str">
        <f>Consolidated!A705&amp;""</f>
        <v>HDC</v>
      </c>
      <c r="C705" s="95">
        <f>IF('Dây theo phòng'!$D$6="",0,IF(OR(Consolidated!N705&amp;""='Dây theo phòng'!$D$6,Consolidated!S705&amp;""='Dây theo phòng'!$D$6),1,0))</f>
        <v>0</v>
      </c>
      <c r="D705" s="95">
        <f>IF(Consolidated!E705=1,1,0)</f>
        <v>0</v>
      </c>
      <c r="E705" s="95">
        <f t="shared" si="10"/>
        <v>23</v>
      </c>
    </row>
    <row r="706" spans="1:5">
      <c r="A706" s="95" t="str">
        <f>Consolidated!C706&amp;""</f>
        <v>581W0003</v>
      </c>
      <c r="B706" s="95" t="str">
        <f>Consolidated!A706&amp;""</f>
        <v>HDC</v>
      </c>
      <c r="C706" s="95">
        <f>IF('Dây theo phòng'!$D$6="",0,IF(OR(Consolidated!N706&amp;""='Dây theo phòng'!$D$6,Consolidated!S706&amp;""='Dây theo phòng'!$D$6),1,0))</f>
        <v>0</v>
      </c>
      <c r="D706" s="95">
        <f>IF(Consolidated!E706=1,1,0)</f>
        <v>0</v>
      </c>
      <c r="E706" s="95">
        <f t="shared" si="10"/>
        <v>23</v>
      </c>
    </row>
    <row r="707" spans="1:5">
      <c r="A707" s="95" t="str">
        <f>Consolidated!C707&amp;""</f>
        <v>581W0004</v>
      </c>
      <c r="B707" s="95" t="str">
        <f>Consolidated!A707&amp;""</f>
        <v>HDC</v>
      </c>
      <c r="C707" s="95">
        <f>IF('Dây theo phòng'!$D$6="",0,IF(OR(Consolidated!N707&amp;""='Dây theo phòng'!$D$6,Consolidated!S707&amp;""='Dây theo phòng'!$D$6),1,0))</f>
        <v>0</v>
      </c>
      <c r="D707" s="95">
        <f>IF(Consolidated!E707=1,1,0)</f>
        <v>0</v>
      </c>
      <c r="E707" s="95">
        <f t="shared" ref="E707:E770" si="11">E706+C707*(1-D707)</f>
        <v>23</v>
      </c>
    </row>
    <row r="708" spans="1:5">
      <c r="A708" s="95" t="str">
        <f>Consolidated!C708&amp;""</f>
        <v>581W0005</v>
      </c>
      <c r="B708" s="95" t="str">
        <f>Consolidated!A708&amp;""</f>
        <v>HDC</v>
      </c>
      <c r="C708" s="95">
        <f>IF('Dây theo phòng'!$D$6="",0,IF(OR(Consolidated!N708&amp;""='Dây theo phòng'!$D$6,Consolidated!S708&amp;""='Dây theo phòng'!$D$6),1,0))</f>
        <v>0</v>
      </c>
      <c r="D708" s="95">
        <f>IF(Consolidated!E708=1,1,0)</f>
        <v>0</v>
      </c>
      <c r="E708" s="95">
        <f t="shared" si="11"/>
        <v>23</v>
      </c>
    </row>
    <row r="709" spans="1:5">
      <c r="A709" s="95" t="str">
        <f>Consolidated!C709&amp;""</f>
        <v>581W0006</v>
      </c>
      <c r="B709" s="95" t="str">
        <f>Consolidated!A709&amp;""</f>
        <v>HDC</v>
      </c>
      <c r="C709" s="95">
        <f>IF('Dây theo phòng'!$D$6="",0,IF(OR(Consolidated!N709&amp;""='Dây theo phòng'!$D$6,Consolidated!S709&amp;""='Dây theo phòng'!$D$6),1,0))</f>
        <v>0</v>
      </c>
      <c r="D709" s="95">
        <f>IF(Consolidated!E709=1,1,0)</f>
        <v>0</v>
      </c>
      <c r="E709" s="95">
        <f t="shared" si="11"/>
        <v>23</v>
      </c>
    </row>
    <row r="710" spans="1:5">
      <c r="A710" s="95" t="str">
        <f>Consolidated!C710&amp;""</f>
        <v>581W0007</v>
      </c>
      <c r="B710" s="95" t="str">
        <f>Consolidated!A710&amp;""</f>
        <v>HDC</v>
      </c>
      <c r="C710" s="95">
        <f>IF('Dây theo phòng'!$D$6="",0,IF(OR(Consolidated!N710&amp;""='Dây theo phòng'!$D$6,Consolidated!S710&amp;""='Dây theo phòng'!$D$6),1,0))</f>
        <v>0</v>
      </c>
      <c r="D710" s="95">
        <f>IF(Consolidated!E710=1,1,0)</f>
        <v>0</v>
      </c>
      <c r="E710" s="95">
        <f t="shared" si="11"/>
        <v>23</v>
      </c>
    </row>
    <row r="711" spans="1:5">
      <c r="A711" s="95" t="str">
        <f>Consolidated!C711&amp;""</f>
        <v>581W0008</v>
      </c>
      <c r="B711" s="95" t="str">
        <f>Consolidated!A711&amp;""</f>
        <v>HDC</v>
      </c>
      <c r="C711" s="95">
        <f>IF('Dây theo phòng'!$D$6="",0,IF(OR(Consolidated!N711&amp;""='Dây theo phòng'!$D$6,Consolidated!S711&amp;""='Dây theo phòng'!$D$6),1,0))</f>
        <v>0</v>
      </c>
      <c r="D711" s="95">
        <f>IF(Consolidated!E711=1,1,0)</f>
        <v>0</v>
      </c>
      <c r="E711" s="95">
        <f t="shared" si="11"/>
        <v>23</v>
      </c>
    </row>
    <row r="712" spans="1:5">
      <c r="A712" s="95" t="str">
        <f>Consolidated!C712&amp;""</f>
        <v>581W0009</v>
      </c>
      <c r="B712" s="95" t="str">
        <f>Consolidated!A712&amp;""</f>
        <v>HDC</v>
      </c>
      <c r="C712" s="95">
        <f>IF('Dây theo phòng'!$D$6="",0,IF(OR(Consolidated!N712&amp;""='Dây theo phòng'!$D$6,Consolidated!S712&amp;""='Dây theo phòng'!$D$6),1,0))</f>
        <v>0</v>
      </c>
      <c r="D712" s="95">
        <f>IF(Consolidated!E712=1,1,0)</f>
        <v>0</v>
      </c>
      <c r="E712" s="95">
        <f t="shared" si="11"/>
        <v>23</v>
      </c>
    </row>
    <row r="713" spans="1:5">
      <c r="A713" s="95" t="str">
        <f>Consolidated!C713&amp;""</f>
        <v>581W0010</v>
      </c>
      <c r="B713" s="95" t="str">
        <f>Consolidated!A713&amp;""</f>
        <v>HDC</v>
      </c>
      <c r="C713" s="95">
        <f>IF('Dây theo phòng'!$D$6="",0,IF(OR(Consolidated!N713&amp;""='Dây theo phòng'!$D$6,Consolidated!S713&amp;""='Dây theo phòng'!$D$6),1,0))</f>
        <v>0</v>
      </c>
      <c r="D713" s="95">
        <f>IF(Consolidated!E713=1,1,0)</f>
        <v>0</v>
      </c>
      <c r="E713" s="95">
        <f t="shared" si="11"/>
        <v>23</v>
      </c>
    </row>
    <row r="714" spans="1:5">
      <c r="A714" s="95" t="str">
        <f>Consolidated!C714&amp;""</f>
        <v>581W0011</v>
      </c>
      <c r="B714" s="95" t="str">
        <f>Consolidated!A714&amp;""</f>
        <v>HDC</v>
      </c>
      <c r="C714" s="95">
        <f>IF('Dây theo phòng'!$D$6="",0,IF(OR(Consolidated!N714&amp;""='Dây theo phòng'!$D$6,Consolidated!S714&amp;""='Dây theo phòng'!$D$6),1,0))</f>
        <v>0</v>
      </c>
      <c r="D714" s="95">
        <f>IF(Consolidated!E714=1,1,0)</f>
        <v>0</v>
      </c>
      <c r="E714" s="95">
        <f t="shared" si="11"/>
        <v>23</v>
      </c>
    </row>
    <row r="715" spans="1:5">
      <c r="A715" s="95" t="str">
        <f>Consolidated!C715&amp;""</f>
        <v>581W0012</v>
      </c>
      <c r="B715" s="95" t="str">
        <f>Consolidated!A715&amp;""</f>
        <v>HDC</v>
      </c>
      <c r="C715" s="95">
        <f>IF('Dây theo phòng'!$D$6="",0,IF(OR(Consolidated!N715&amp;""='Dây theo phòng'!$D$6,Consolidated!S715&amp;""='Dây theo phòng'!$D$6),1,0))</f>
        <v>0</v>
      </c>
      <c r="D715" s="95">
        <f>IF(Consolidated!E715=1,1,0)</f>
        <v>1</v>
      </c>
      <c r="E715" s="95">
        <f t="shared" si="11"/>
        <v>23</v>
      </c>
    </row>
    <row r="716" spans="1:5">
      <c r="A716" s="95" t="str">
        <f>Consolidated!C716&amp;""</f>
        <v>581W0013</v>
      </c>
      <c r="B716" s="95" t="str">
        <f>Consolidated!A716&amp;""</f>
        <v>HDC</v>
      </c>
      <c r="C716" s="95">
        <f>IF('Dây theo phòng'!$D$6="",0,IF(OR(Consolidated!N716&amp;""='Dây theo phòng'!$D$6,Consolidated!S716&amp;""='Dây theo phòng'!$D$6),1,0))</f>
        <v>0</v>
      </c>
      <c r="D716" s="95">
        <f>IF(Consolidated!E716=1,1,0)</f>
        <v>0</v>
      </c>
      <c r="E716" s="95">
        <f t="shared" si="11"/>
        <v>23</v>
      </c>
    </row>
    <row r="717" spans="1:5">
      <c r="A717" s="95" t="str">
        <f>Consolidated!C717&amp;""</f>
        <v>581W0014</v>
      </c>
      <c r="B717" s="95" t="str">
        <f>Consolidated!A717&amp;""</f>
        <v>HDC</v>
      </c>
      <c r="C717" s="95">
        <f>IF('Dây theo phòng'!$D$6="",0,IF(OR(Consolidated!N717&amp;""='Dây theo phòng'!$D$6,Consolidated!S717&amp;""='Dây theo phòng'!$D$6),1,0))</f>
        <v>0</v>
      </c>
      <c r="D717" s="95">
        <f>IF(Consolidated!E717=1,1,0)</f>
        <v>0</v>
      </c>
      <c r="E717" s="95">
        <f t="shared" si="11"/>
        <v>23</v>
      </c>
    </row>
    <row r="718" spans="1:5">
      <c r="A718" s="95" t="str">
        <f>Consolidated!C718&amp;""</f>
        <v>581W0015</v>
      </c>
      <c r="B718" s="95" t="str">
        <f>Consolidated!A718&amp;""</f>
        <v>HDC</v>
      </c>
      <c r="C718" s="95">
        <f>IF('Dây theo phòng'!$D$6="",0,IF(OR(Consolidated!N718&amp;""='Dây theo phòng'!$D$6,Consolidated!S718&amp;""='Dây theo phòng'!$D$6),1,0))</f>
        <v>0</v>
      </c>
      <c r="D718" s="95">
        <f>IF(Consolidated!E718=1,1,0)</f>
        <v>0</v>
      </c>
      <c r="E718" s="95">
        <f t="shared" si="11"/>
        <v>23</v>
      </c>
    </row>
    <row r="719" spans="1:5">
      <c r="A719" s="95" t="str">
        <f>Consolidated!C719&amp;""</f>
        <v>581W0016</v>
      </c>
      <c r="B719" s="95" t="str">
        <f>Consolidated!A719&amp;""</f>
        <v>HDC</v>
      </c>
      <c r="C719" s="95">
        <f>IF('Dây theo phòng'!$D$6="",0,IF(OR(Consolidated!N719&amp;""='Dây theo phòng'!$D$6,Consolidated!S719&amp;""='Dây theo phòng'!$D$6),1,0))</f>
        <v>0</v>
      </c>
      <c r="D719" s="95">
        <f>IF(Consolidated!E719=1,1,0)</f>
        <v>1</v>
      </c>
      <c r="E719" s="95">
        <f t="shared" si="11"/>
        <v>23</v>
      </c>
    </row>
    <row r="720" spans="1:5">
      <c r="A720" s="95" t="str">
        <f>Consolidated!C720&amp;""</f>
        <v>581W0017</v>
      </c>
      <c r="B720" s="95" t="str">
        <f>Consolidated!A720&amp;""</f>
        <v>HDC</v>
      </c>
      <c r="C720" s="95">
        <f>IF('Dây theo phòng'!$D$6="",0,IF(OR(Consolidated!N720&amp;""='Dây theo phòng'!$D$6,Consolidated!S720&amp;""='Dây theo phòng'!$D$6),1,0))</f>
        <v>0</v>
      </c>
      <c r="D720" s="95">
        <f>IF(Consolidated!E720=1,1,0)</f>
        <v>0</v>
      </c>
      <c r="E720" s="95">
        <f t="shared" si="11"/>
        <v>23</v>
      </c>
    </row>
    <row r="721" spans="1:5">
      <c r="A721" s="95" t="str">
        <f>Consolidated!C721&amp;""</f>
        <v>581W0018</v>
      </c>
      <c r="B721" s="95" t="str">
        <f>Consolidated!A721&amp;""</f>
        <v>HDC</v>
      </c>
      <c r="C721" s="95">
        <f>IF('Dây theo phòng'!$D$6="",0,IF(OR(Consolidated!N721&amp;""='Dây theo phòng'!$D$6,Consolidated!S721&amp;""='Dây theo phòng'!$D$6),1,0))</f>
        <v>0</v>
      </c>
      <c r="D721" s="95">
        <f>IF(Consolidated!E721=1,1,0)</f>
        <v>0</v>
      </c>
      <c r="E721" s="95">
        <f t="shared" si="11"/>
        <v>23</v>
      </c>
    </row>
    <row r="722" spans="1:5">
      <c r="A722" s="95" t="str">
        <f>Consolidated!C722&amp;""</f>
        <v>581W0019</v>
      </c>
      <c r="B722" s="95" t="str">
        <f>Consolidated!A722&amp;""</f>
        <v>HDC</v>
      </c>
      <c r="C722" s="95">
        <f>IF('Dây theo phòng'!$D$6="",0,IF(OR(Consolidated!N722&amp;""='Dây theo phòng'!$D$6,Consolidated!S722&amp;""='Dây theo phòng'!$D$6),1,0))</f>
        <v>0</v>
      </c>
      <c r="D722" s="95">
        <f>IF(Consolidated!E722=1,1,0)</f>
        <v>0</v>
      </c>
      <c r="E722" s="95">
        <f t="shared" si="11"/>
        <v>23</v>
      </c>
    </row>
    <row r="723" spans="1:5">
      <c r="A723" s="95" t="str">
        <f>Consolidated!C723&amp;""</f>
        <v>601W0001</v>
      </c>
      <c r="B723" s="95" t="str">
        <f>Consolidated!A723&amp;""</f>
        <v>HDC</v>
      </c>
      <c r="C723" s="95">
        <f>IF('Dây theo phòng'!$D$6="",0,IF(OR(Consolidated!N723&amp;""='Dây theo phòng'!$D$6,Consolidated!S723&amp;""='Dây theo phòng'!$D$6),1,0))</f>
        <v>1</v>
      </c>
      <c r="D723" s="95">
        <f>IF(Consolidated!E723=1,1,0)</f>
        <v>1</v>
      </c>
      <c r="E723" s="95">
        <f t="shared" si="11"/>
        <v>23</v>
      </c>
    </row>
    <row r="724" spans="1:5">
      <c r="A724" s="95" t="str">
        <f>Consolidated!C724&amp;""</f>
        <v>601W0002</v>
      </c>
      <c r="B724" s="95" t="str">
        <f>Consolidated!A724&amp;""</f>
        <v>HDC</v>
      </c>
      <c r="C724" s="95">
        <f>IF('Dây theo phòng'!$D$6="",0,IF(OR(Consolidated!N724&amp;""='Dây theo phòng'!$D$6,Consolidated!S724&amp;""='Dây theo phòng'!$D$6),1,0))</f>
        <v>1</v>
      </c>
      <c r="D724" s="95">
        <f>IF(Consolidated!E724=1,1,0)</f>
        <v>0</v>
      </c>
      <c r="E724" s="95">
        <f t="shared" si="11"/>
        <v>24</v>
      </c>
    </row>
    <row r="725" spans="1:5">
      <c r="A725" s="95" t="str">
        <f>Consolidated!C725&amp;""</f>
        <v>601W0003</v>
      </c>
      <c r="B725" s="95" t="str">
        <f>Consolidated!A725&amp;""</f>
        <v>HDC</v>
      </c>
      <c r="C725" s="95">
        <f>IF('Dây theo phòng'!$D$6="",0,IF(OR(Consolidated!N725&amp;""='Dây theo phòng'!$D$6,Consolidated!S725&amp;""='Dây theo phòng'!$D$6),1,0))</f>
        <v>0</v>
      </c>
      <c r="D725" s="95">
        <f>IF(Consolidated!E725=1,1,0)</f>
        <v>1</v>
      </c>
      <c r="E725" s="95">
        <f t="shared" si="11"/>
        <v>24</v>
      </c>
    </row>
    <row r="726" spans="1:5">
      <c r="A726" s="95" t="str">
        <f>Consolidated!C726&amp;""</f>
        <v>601W0004</v>
      </c>
      <c r="B726" s="95" t="str">
        <f>Consolidated!A726&amp;""</f>
        <v>HDC</v>
      </c>
      <c r="C726" s="95">
        <f>IF('Dây theo phòng'!$D$6="",0,IF(OR(Consolidated!N726&amp;""='Dây theo phòng'!$D$6,Consolidated!S726&amp;""='Dây theo phòng'!$D$6),1,0))</f>
        <v>1</v>
      </c>
      <c r="D726" s="95">
        <f>IF(Consolidated!E726=1,1,0)</f>
        <v>1</v>
      </c>
      <c r="E726" s="95">
        <f t="shared" si="11"/>
        <v>24</v>
      </c>
    </row>
    <row r="727" spans="1:5">
      <c r="A727" s="95" t="str">
        <f>Consolidated!C727&amp;""</f>
        <v>601W0007</v>
      </c>
      <c r="B727" s="95" t="str">
        <f>Consolidated!A727&amp;""</f>
        <v>HDC</v>
      </c>
      <c r="C727" s="95">
        <f>IF('Dây theo phòng'!$D$6="",0,IF(OR(Consolidated!N727&amp;""='Dây theo phòng'!$D$6,Consolidated!S727&amp;""='Dây theo phòng'!$D$6),1,0))</f>
        <v>1</v>
      </c>
      <c r="D727" s="95">
        <f>IF(Consolidated!E727=1,1,0)</f>
        <v>1</v>
      </c>
      <c r="E727" s="95">
        <f t="shared" si="11"/>
        <v>24</v>
      </c>
    </row>
    <row r="728" spans="1:5">
      <c r="A728" s="95" t="str">
        <f>Consolidated!C728&amp;""</f>
        <v>601W0008</v>
      </c>
      <c r="B728" s="95" t="str">
        <f>Consolidated!A728&amp;""</f>
        <v>HDC</v>
      </c>
      <c r="C728" s="95">
        <f>IF('Dây theo phòng'!$D$6="",0,IF(OR(Consolidated!N728&amp;""='Dây theo phòng'!$D$6,Consolidated!S728&amp;""='Dây theo phòng'!$D$6),1,0))</f>
        <v>0</v>
      </c>
      <c r="D728" s="95">
        <f>IF(Consolidated!E728=1,1,0)</f>
        <v>1</v>
      </c>
      <c r="E728" s="95">
        <f t="shared" si="11"/>
        <v>24</v>
      </c>
    </row>
    <row r="729" spans="1:5">
      <c r="A729" s="95" t="str">
        <f>Consolidated!C729&amp;""</f>
        <v>601W0009</v>
      </c>
      <c r="B729" s="95" t="str">
        <f>Consolidated!A729&amp;""</f>
        <v>HDC</v>
      </c>
      <c r="C729" s="95">
        <f>IF('Dây theo phòng'!$D$6="",0,IF(OR(Consolidated!N729&amp;""='Dây theo phòng'!$D$6,Consolidated!S729&amp;""='Dây theo phòng'!$D$6),1,0))</f>
        <v>0</v>
      </c>
      <c r="D729" s="95">
        <f>IF(Consolidated!E729=1,1,0)</f>
        <v>0</v>
      </c>
      <c r="E729" s="95">
        <f t="shared" si="11"/>
        <v>24</v>
      </c>
    </row>
    <row r="730" spans="1:5">
      <c r="A730" s="95" t="str">
        <f>Consolidated!C730&amp;""</f>
        <v>601W0010</v>
      </c>
      <c r="B730" s="95" t="str">
        <f>Consolidated!A730&amp;""</f>
        <v>HDC</v>
      </c>
      <c r="C730" s="95">
        <f>IF('Dây theo phòng'!$D$6="",0,IF(OR(Consolidated!N730&amp;""='Dây theo phòng'!$D$6,Consolidated!S730&amp;""='Dây theo phòng'!$D$6),1,0))</f>
        <v>0</v>
      </c>
      <c r="D730" s="95">
        <f>IF(Consolidated!E730=1,1,0)</f>
        <v>0</v>
      </c>
      <c r="E730" s="95">
        <f t="shared" si="11"/>
        <v>24</v>
      </c>
    </row>
    <row r="731" spans="1:5">
      <c r="A731" s="95" t="str">
        <f>Consolidated!C731&amp;""</f>
        <v>601W0013</v>
      </c>
      <c r="B731" s="95" t="str">
        <f>Consolidated!A731&amp;""</f>
        <v>HDC</v>
      </c>
      <c r="C731" s="95">
        <f>IF('Dây theo phòng'!$D$6="",0,IF(OR(Consolidated!N731&amp;""='Dây theo phòng'!$D$6,Consolidated!S731&amp;""='Dây theo phòng'!$D$6),1,0))</f>
        <v>1</v>
      </c>
      <c r="D731" s="95">
        <f>IF(Consolidated!E731=1,1,0)</f>
        <v>1</v>
      </c>
      <c r="E731" s="95">
        <f t="shared" si="11"/>
        <v>24</v>
      </c>
    </row>
    <row r="732" spans="1:5">
      <c r="A732" s="95" t="str">
        <f>Consolidated!C732&amp;""</f>
        <v>601W0014</v>
      </c>
      <c r="B732" s="95" t="str">
        <f>Consolidated!A732&amp;""</f>
        <v>HDC</v>
      </c>
      <c r="C732" s="95">
        <f>IF('Dây theo phòng'!$D$6="",0,IF(OR(Consolidated!N732&amp;""='Dây theo phòng'!$D$6,Consolidated!S732&amp;""='Dây theo phòng'!$D$6),1,0))</f>
        <v>1</v>
      </c>
      <c r="D732" s="95">
        <f>IF(Consolidated!E732=1,1,0)</f>
        <v>1</v>
      </c>
      <c r="E732" s="95">
        <f t="shared" si="11"/>
        <v>24</v>
      </c>
    </row>
    <row r="733" spans="1:5">
      <c r="A733" s="95" t="str">
        <f>Consolidated!C733&amp;""</f>
        <v>601W0038</v>
      </c>
      <c r="B733" s="95" t="str">
        <f>Consolidated!A733&amp;""</f>
        <v>HDC</v>
      </c>
      <c r="C733" s="95">
        <f>IF('Dây theo phòng'!$D$6="",0,IF(OR(Consolidated!N733&amp;""='Dây theo phòng'!$D$6,Consolidated!S733&amp;""='Dây theo phòng'!$D$6),1,0))</f>
        <v>0</v>
      </c>
      <c r="D733" s="95">
        <f>IF(Consolidated!E733=1,1,0)</f>
        <v>1</v>
      </c>
      <c r="E733" s="95">
        <f t="shared" si="11"/>
        <v>24</v>
      </c>
    </row>
    <row r="734" spans="1:5">
      <c r="A734" s="95" t="str">
        <f>Consolidated!C734&amp;""</f>
        <v>601W0056</v>
      </c>
      <c r="B734" s="95" t="str">
        <f>Consolidated!A734&amp;""</f>
        <v>HDC</v>
      </c>
      <c r="C734" s="95">
        <f>IF('Dây theo phòng'!$D$6="",0,IF(OR(Consolidated!N734&amp;""='Dây theo phòng'!$D$6,Consolidated!S734&amp;""='Dây theo phòng'!$D$6),1,0))</f>
        <v>0</v>
      </c>
      <c r="D734" s="95">
        <f>IF(Consolidated!E734=1,1,0)</f>
        <v>1</v>
      </c>
      <c r="E734" s="95">
        <f t="shared" si="11"/>
        <v>24</v>
      </c>
    </row>
    <row r="735" spans="1:5">
      <c r="A735" s="95" t="str">
        <f>Consolidated!C735&amp;""</f>
        <v>601W0060</v>
      </c>
      <c r="B735" s="95" t="str">
        <f>Consolidated!A735&amp;""</f>
        <v>HDC</v>
      </c>
      <c r="C735" s="95">
        <f>IF('Dây theo phòng'!$D$6="",0,IF(OR(Consolidated!N735&amp;""='Dây theo phòng'!$D$6,Consolidated!S735&amp;""='Dây theo phòng'!$D$6),1,0))</f>
        <v>0</v>
      </c>
      <c r="D735" s="95">
        <f>IF(Consolidated!E735=1,1,0)</f>
        <v>1</v>
      </c>
      <c r="E735" s="95">
        <f t="shared" si="11"/>
        <v>24</v>
      </c>
    </row>
    <row r="736" spans="1:5">
      <c r="A736" s="95" t="str">
        <f>Consolidated!C736&amp;""</f>
        <v>601W0061</v>
      </c>
      <c r="B736" s="95" t="str">
        <f>Consolidated!A736&amp;""</f>
        <v>HDC</v>
      </c>
      <c r="C736" s="95">
        <f>IF('Dây theo phòng'!$D$6="",0,IF(OR(Consolidated!N736&amp;""='Dây theo phòng'!$D$6,Consolidated!S736&amp;""='Dây theo phòng'!$D$6),1,0))</f>
        <v>0</v>
      </c>
      <c r="D736" s="95">
        <f>IF(Consolidated!E736=1,1,0)</f>
        <v>1</v>
      </c>
      <c r="E736" s="95">
        <f t="shared" si="11"/>
        <v>24</v>
      </c>
    </row>
    <row r="737" spans="1:5">
      <c r="A737" s="95" t="str">
        <f>Consolidated!C737&amp;""</f>
        <v>601W0063</v>
      </c>
      <c r="B737" s="95" t="str">
        <f>Consolidated!A737&amp;""</f>
        <v>HDC</v>
      </c>
      <c r="C737" s="95">
        <f>IF('Dây theo phòng'!$D$6="",0,IF(OR(Consolidated!N737&amp;""='Dây theo phòng'!$D$6,Consolidated!S737&amp;""='Dây theo phòng'!$D$6),1,0))</f>
        <v>0</v>
      </c>
      <c r="D737" s="95">
        <f>IF(Consolidated!E737=1,1,0)</f>
        <v>1</v>
      </c>
      <c r="E737" s="95">
        <f t="shared" si="11"/>
        <v>24</v>
      </c>
    </row>
    <row r="738" spans="1:5">
      <c r="A738" s="95" t="str">
        <f>Consolidated!C738&amp;""</f>
        <v>601W0065</v>
      </c>
      <c r="B738" s="95" t="str">
        <f>Consolidated!A738&amp;""</f>
        <v>HDC</v>
      </c>
      <c r="C738" s="95">
        <f>IF('Dây theo phòng'!$D$6="",0,IF(OR(Consolidated!N738&amp;""='Dây theo phòng'!$D$6,Consolidated!S738&amp;""='Dây theo phòng'!$D$6),1,0))</f>
        <v>0</v>
      </c>
      <c r="D738" s="95">
        <f>IF(Consolidated!E738=1,1,0)</f>
        <v>1</v>
      </c>
      <c r="E738" s="95">
        <f t="shared" si="11"/>
        <v>24</v>
      </c>
    </row>
    <row r="739" spans="1:5">
      <c r="A739" s="95" t="str">
        <f>Consolidated!C739&amp;""</f>
        <v>601W0069</v>
      </c>
      <c r="B739" s="95" t="str">
        <f>Consolidated!A739&amp;""</f>
        <v>HDC</v>
      </c>
      <c r="C739" s="95">
        <f>IF('Dây theo phòng'!$D$6="",0,IF(OR(Consolidated!N739&amp;""='Dây theo phòng'!$D$6,Consolidated!S739&amp;""='Dây theo phòng'!$D$6),1,0))</f>
        <v>0</v>
      </c>
      <c r="D739" s="95">
        <f>IF(Consolidated!E739=1,1,0)</f>
        <v>1</v>
      </c>
      <c r="E739" s="95">
        <f t="shared" si="11"/>
        <v>24</v>
      </c>
    </row>
    <row r="740" spans="1:5">
      <c r="A740" s="95" t="str">
        <f>Consolidated!C740&amp;""</f>
        <v>601W0073</v>
      </c>
      <c r="B740" s="95" t="str">
        <f>Consolidated!A740&amp;""</f>
        <v>HDC</v>
      </c>
      <c r="C740" s="95">
        <f>IF('Dây theo phòng'!$D$6="",0,IF(OR(Consolidated!N740&amp;""='Dây theo phòng'!$D$6,Consolidated!S740&amp;""='Dây theo phòng'!$D$6),1,0))</f>
        <v>0</v>
      </c>
      <c r="D740" s="95">
        <f>IF(Consolidated!E740=1,1,0)</f>
        <v>1</v>
      </c>
      <c r="E740" s="95">
        <f t="shared" si="11"/>
        <v>24</v>
      </c>
    </row>
    <row r="741" spans="1:5">
      <c r="A741" s="95" t="str">
        <f>Consolidated!C741&amp;""</f>
        <v>601W0076</v>
      </c>
      <c r="B741" s="95" t="str">
        <f>Consolidated!A741&amp;""</f>
        <v>HDC</v>
      </c>
      <c r="C741" s="95">
        <f>IF('Dây theo phòng'!$D$6="",0,IF(OR(Consolidated!N741&amp;""='Dây theo phòng'!$D$6,Consolidated!S741&amp;""='Dây theo phòng'!$D$6),1,0))</f>
        <v>0</v>
      </c>
      <c r="D741" s="95">
        <f>IF(Consolidated!E741=1,1,0)</f>
        <v>1</v>
      </c>
      <c r="E741" s="95">
        <f t="shared" si="11"/>
        <v>24</v>
      </c>
    </row>
    <row r="742" spans="1:5">
      <c r="A742" s="95" t="str">
        <f>Consolidated!C742&amp;""</f>
        <v>601W0078</v>
      </c>
      <c r="B742" s="95" t="str">
        <f>Consolidated!A742&amp;""</f>
        <v>HDC</v>
      </c>
      <c r="C742" s="95">
        <f>IF('Dây theo phòng'!$D$6="",0,IF(OR(Consolidated!N742&amp;""='Dây theo phòng'!$D$6,Consolidated!S742&amp;""='Dây theo phòng'!$D$6),1,0))</f>
        <v>0</v>
      </c>
      <c r="D742" s="95">
        <f>IF(Consolidated!E742=1,1,0)</f>
        <v>1</v>
      </c>
      <c r="E742" s="95">
        <f t="shared" si="11"/>
        <v>24</v>
      </c>
    </row>
    <row r="743" spans="1:5">
      <c r="A743" s="95" t="str">
        <f>Consolidated!C743&amp;""</f>
        <v>601W0079</v>
      </c>
      <c r="B743" s="95" t="str">
        <f>Consolidated!A743&amp;""</f>
        <v>HDC</v>
      </c>
      <c r="C743" s="95">
        <f>IF('Dây theo phòng'!$D$6="",0,IF(OR(Consolidated!N743&amp;""='Dây theo phòng'!$D$6,Consolidated!S743&amp;""='Dây theo phòng'!$D$6),1,0))</f>
        <v>0</v>
      </c>
      <c r="D743" s="95">
        <f>IF(Consolidated!E743=1,1,0)</f>
        <v>1</v>
      </c>
      <c r="E743" s="95">
        <f t="shared" si="11"/>
        <v>24</v>
      </c>
    </row>
    <row r="744" spans="1:5">
      <c r="A744" s="95" t="str">
        <f>Consolidated!C744&amp;""</f>
        <v>601W0081</v>
      </c>
      <c r="B744" s="95" t="str">
        <f>Consolidated!A744&amp;""</f>
        <v>HDC</v>
      </c>
      <c r="C744" s="95">
        <f>IF('Dây theo phòng'!$D$6="",0,IF(OR(Consolidated!N744&amp;""='Dây theo phòng'!$D$6,Consolidated!S744&amp;""='Dây theo phòng'!$D$6),1,0))</f>
        <v>0</v>
      </c>
      <c r="D744" s="95">
        <f>IF(Consolidated!E744=1,1,0)</f>
        <v>1</v>
      </c>
      <c r="E744" s="95">
        <f t="shared" si="11"/>
        <v>24</v>
      </c>
    </row>
    <row r="745" spans="1:5">
      <c r="A745" s="95" t="str">
        <f>Consolidated!C745&amp;""</f>
        <v>617W0001</v>
      </c>
      <c r="B745" s="95" t="str">
        <f>Consolidated!A745&amp;""</f>
        <v>HDC</v>
      </c>
      <c r="C745" s="95">
        <f>IF('Dây theo phòng'!$D$6="",0,IF(OR(Consolidated!N745&amp;""='Dây theo phòng'!$D$6,Consolidated!S745&amp;""='Dây theo phòng'!$D$6),1,0))</f>
        <v>1</v>
      </c>
      <c r="D745" s="95">
        <f>IF(Consolidated!E745=1,1,0)</f>
        <v>1</v>
      </c>
      <c r="E745" s="95">
        <f t="shared" si="11"/>
        <v>24</v>
      </c>
    </row>
    <row r="746" spans="1:5">
      <c r="A746" s="95" t="str">
        <f>Consolidated!C746&amp;""</f>
        <v>617W0009</v>
      </c>
      <c r="B746" s="95" t="str">
        <f>Consolidated!A746&amp;""</f>
        <v>HDC</v>
      </c>
      <c r="C746" s="95">
        <f>IF('Dây theo phòng'!$D$6="",0,IF(OR(Consolidated!N746&amp;""='Dây theo phòng'!$D$6,Consolidated!S746&amp;""='Dây theo phòng'!$D$6),1,0))</f>
        <v>1</v>
      </c>
      <c r="D746" s="95">
        <f>IF(Consolidated!E746=1,1,0)</f>
        <v>0</v>
      </c>
      <c r="E746" s="95">
        <f t="shared" si="11"/>
        <v>25</v>
      </c>
    </row>
    <row r="747" spans="1:5">
      <c r="A747" s="95" t="str">
        <f>Consolidated!C747&amp;""</f>
        <v>617W0011</v>
      </c>
      <c r="B747" s="95" t="str">
        <f>Consolidated!A747&amp;""</f>
        <v>HDC</v>
      </c>
      <c r="C747" s="95">
        <f>IF('Dây theo phòng'!$D$6="",0,IF(OR(Consolidated!N747&amp;""='Dây theo phòng'!$D$6,Consolidated!S747&amp;""='Dây theo phòng'!$D$6),1,0))</f>
        <v>1</v>
      </c>
      <c r="D747" s="95">
        <f>IF(Consolidated!E747=1,1,0)</f>
        <v>1</v>
      </c>
      <c r="E747" s="95">
        <f t="shared" si="11"/>
        <v>25</v>
      </c>
    </row>
    <row r="748" spans="1:5">
      <c r="A748" s="95" t="str">
        <f>Consolidated!C748&amp;""</f>
        <v>617W0015</v>
      </c>
      <c r="B748" s="95" t="str">
        <f>Consolidated!A748&amp;""</f>
        <v>HDC</v>
      </c>
      <c r="C748" s="95">
        <f>IF('Dây theo phòng'!$D$6="",0,IF(OR(Consolidated!N748&amp;""='Dây theo phòng'!$D$6,Consolidated!S748&amp;""='Dây theo phòng'!$D$6),1,0))</f>
        <v>1</v>
      </c>
      <c r="D748" s="95">
        <f>IF(Consolidated!E748=1,1,0)</f>
        <v>0</v>
      </c>
      <c r="E748" s="95">
        <f t="shared" si="11"/>
        <v>26</v>
      </c>
    </row>
    <row r="749" spans="1:5">
      <c r="A749" s="95" t="str">
        <f>Consolidated!C749&amp;""</f>
        <v>617W0025</v>
      </c>
      <c r="B749" s="95" t="str">
        <f>Consolidated!A749&amp;""</f>
        <v>HDC</v>
      </c>
      <c r="C749" s="95">
        <f>IF('Dây theo phòng'!$D$6="",0,IF(OR(Consolidated!N749&amp;""='Dây theo phòng'!$D$6,Consolidated!S749&amp;""='Dây theo phòng'!$D$6),1,0))</f>
        <v>0</v>
      </c>
      <c r="D749" s="95">
        <f>IF(Consolidated!E749=1,1,0)</f>
        <v>1</v>
      </c>
      <c r="E749" s="95">
        <f t="shared" si="11"/>
        <v>26</v>
      </c>
    </row>
    <row r="750" spans="1:5">
      <c r="A750" s="95" t="str">
        <f>Consolidated!C750&amp;""</f>
        <v>617W0028</v>
      </c>
      <c r="B750" s="95" t="str">
        <f>Consolidated!A750&amp;""</f>
        <v>HDC</v>
      </c>
      <c r="C750" s="95">
        <f>IF('Dây theo phòng'!$D$6="",0,IF(OR(Consolidated!N750&amp;""='Dây theo phòng'!$D$6,Consolidated!S750&amp;""='Dây theo phòng'!$D$6),1,0))</f>
        <v>1</v>
      </c>
      <c r="D750" s="95">
        <f>IF(Consolidated!E750=1,1,0)</f>
        <v>1</v>
      </c>
      <c r="E750" s="95">
        <f t="shared" si="11"/>
        <v>26</v>
      </c>
    </row>
    <row r="751" spans="1:5">
      <c r="A751" s="95" t="str">
        <f>Consolidated!C751&amp;""</f>
        <v>617W0031</v>
      </c>
      <c r="B751" s="95" t="str">
        <f>Consolidated!A751&amp;""</f>
        <v>HDC</v>
      </c>
      <c r="C751" s="95">
        <f>IF('Dây theo phòng'!$D$6="",0,IF(OR(Consolidated!N751&amp;""='Dây theo phòng'!$D$6,Consolidated!S751&amp;""='Dây theo phòng'!$D$6),1,0))</f>
        <v>0</v>
      </c>
      <c r="D751" s="95">
        <f>IF(Consolidated!E751=1,1,0)</f>
        <v>1</v>
      </c>
      <c r="E751" s="95">
        <f t="shared" si="11"/>
        <v>26</v>
      </c>
    </row>
    <row r="752" spans="1:5">
      <c r="A752" s="95" t="str">
        <f>Consolidated!C752&amp;""</f>
        <v>617W0043</v>
      </c>
      <c r="B752" s="95" t="str">
        <f>Consolidated!A752&amp;""</f>
        <v>HDC</v>
      </c>
      <c r="C752" s="95">
        <f>IF('Dây theo phòng'!$D$6="",0,IF(OR(Consolidated!N752&amp;""='Dây theo phòng'!$D$6,Consolidated!S752&amp;""='Dây theo phòng'!$D$6),1,0))</f>
        <v>0</v>
      </c>
      <c r="D752" s="95">
        <f>IF(Consolidated!E752=1,1,0)</f>
        <v>1</v>
      </c>
      <c r="E752" s="95">
        <f t="shared" si="11"/>
        <v>26</v>
      </c>
    </row>
    <row r="753" spans="1:5">
      <c r="A753" s="95" t="str">
        <f>Consolidated!C753&amp;""</f>
        <v>617W0066</v>
      </c>
      <c r="B753" s="95" t="str">
        <f>Consolidated!A753&amp;""</f>
        <v>HDC</v>
      </c>
      <c r="C753" s="95">
        <f>IF('Dây theo phòng'!$D$6="",0,IF(OR(Consolidated!N753&amp;""='Dây theo phòng'!$D$6,Consolidated!S753&amp;""='Dây theo phòng'!$D$6),1,0))</f>
        <v>0</v>
      </c>
      <c r="D753" s="95">
        <f>IF(Consolidated!E753=1,1,0)</f>
        <v>1</v>
      </c>
      <c r="E753" s="95">
        <f t="shared" si="11"/>
        <v>26</v>
      </c>
    </row>
    <row r="754" spans="1:5">
      <c r="A754" s="95" t="str">
        <f>Consolidated!C754&amp;""</f>
        <v>617W0067</v>
      </c>
      <c r="B754" s="95" t="str">
        <f>Consolidated!A754&amp;""</f>
        <v>HDC</v>
      </c>
      <c r="C754" s="95">
        <f>IF('Dây theo phòng'!$D$6="",0,IF(OR(Consolidated!N754&amp;""='Dây theo phòng'!$D$6,Consolidated!S754&amp;""='Dây theo phòng'!$D$6),1,0))</f>
        <v>1</v>
      </c>
      <c r="D754" s="95">
        <f>IF(Consolidated!E754=1,1,0)</f>
        <v>1</v>
      </c>
      <c r="E754" s="95">
        <f t="shared" si="11"/>
        <v>26</v>
      </c>
    </row>
    <row r="755" spans="1:5">
      <c r="A755" s="95" t="str">
        <f>Consolidated!C755&amp;""</f>
        <v>617W0068</v>
      </c>
      <c r="B755" s="95" t="str">
        <f>Consolidated!A755&amp;""</f>
        <v>HDC</v>
      </c>
      <c r="C755" s="95">
        <f>IF('Dây theo phòng'!$D$6="",0,IF(OR(Consolidated!N755&amp;""='Dây theo phòng'!$D$6,Consolidated!S755&amp;""='Dây theo phòng'!$D$6),1,0))</f>
        <v>1</v>
      </c>
      <c r="D755" s="95">
        <f>IF(Consolidated!E755=1,1,0)</f>
        <v>1</v>
      </c>
      <c r="E755" s="95">
        <f t="shared" si="11"/>
        <v>26</v>
      </c>
    </row>
    <row r="756" spans="1:5">
      <c r="A756" s="95" t="str">
        <f>Consolidated!C756&amp;""</f>
        <v>617W0069</v>
      </c>
      <c r="B756" s="95" t="str">
        <f>Consolidated!A756&amp;""</f>
        <v>HDC</v>
      </c>
      <c r="C756" s="95">
        <f>IF('Dây theo phòng'!$D$6="",0,IF(OR(Consolidated!N756&amp;""='Dây theo phòng'!$D$6,Consolidated!S756&amp;""='Dây theo phòng'!$D$6),1,0))</f>
        <v>0</v>
      </c>
      <c r="D756" s="95">
        <f>IF(Consolidated!E756=1,1,0)</f>
        <v>0</v>
      </c>
      <c r="E756" s="95">
        <f t="shared" si="11"/>
        <v>26</v>
      </c>
    </row>
    <row r="757" spans="1:5">
      <c r="A757" s="95" t="str">
        <f>Consolidated!C757&amp;""</f>
        <v>617W0071</v>
      </c>
      <c r="B757" s="95" t="str">
        <f>Consolidated!A757&amp;""</f>
        <v>HDC</v>
      </c>
      <c r="C757" s="95">
        <f>IF('Dây theo phòng'!$D$6="",0,IF(OR(Consolidated!N757&amp;""='Dây theo phòng'!$D$6,Consolidated!S757&amp;""='Dây theo phòng'!$D$6),1,0))</f>
        <v>0</v>
      </c>
      <c r="D757" s="95">
        <f>IF(Consolidated!E757=1,1,0)</f>
        <v>0</v>
      </c>
      <c r="E757" s="95">
        <f t="shared" si="11"/>
        <v>26</v>
      </c>
    </row>
    <row r="758" spans="1:5">
      <c r="A758" s="95" t="str">
        <f>Consolidated!C758&amp;""</f>
        <v>617W0072</v>
      </c>
      <c r="B758" s="95" t="str">
        <f>Consolidated!A758&amp;""</f>
        <v>HDC</v>
      </c>
      <c r="C758" s="95">
        <f>IF('Dây theo phòng'!$D$6="",0,IF(OR(Consolidated!N758&amp;""='Dây theo phòng'!$D$6,Consolidated!S758&amp;""='Dây theo phòng'!$D$6),1,0))</f>
        <v>0</v>
      </c>
      <c r="D758" s="95">
        <f>IF(Consolidated!E758=1,1,0)</f>
        <v>0</v>
      </c>
      <c r="E758" s="95">
        <f t="shared" si="11"/>
        <v>26</v>
      </c>
    </row>
    <row r="759" spans="1:5">
      <c r="A759" s="95" t="str">
        <f>Consolidated!C759&amp;""</f>
        <v>617W0075</v>
      </c>
      <c r="B759" s="95" t="str">
        <f>Consolidated!A759&amp;""</f>
        <v>HDC</v>
      </c>
      <c r="C759" s="95">
        <f>IF('Dây theo phòng'!$D$6="",0,IF(OR(Consolidated!N759&amp;""='Dây theo phòng'!$D$6,Consolidated!S759&amp;""='Dây theo phòng'!$D$6),1,0))</f>
        <v>0</v>
      </c>
      <c r="D759" s="95">
        <f>IF(Consolidated!E759=1,1,0)</f>
        <v>0</v>
      </c>
      <c r="E759" s="95">
        <f t="shared" si="11"/>
        <v>26</v>
      </c>
    </row>
    <row r="760" spans="1:5">
      <c r="A760" s="95" t="str">
        <f>Consolidated!C760&amp;""</f>
        <v>617W0077</v>
      </c>
      <c r="B760" s="95" t="str">
        <f>Consolidated!A760&amp;""</f>
        <v>HDC</v>
      </c>
      <c r="C760" s="95">
        <f>IF('Dây theo phòng'!$D$6="",0,IF(OR(Consolidated!N760&amp;""='Dây theo phòng'!$D$6,Consolidated!S760&amp;""='Dây theo phòng'!$D$6),1,0))</f>
        <v>0</v>
      </c>
      <c r="D760" s="95">
        <f>IF(Consolidated!E760=1,1,0)</f>
        <v>1</v>
      </c>
      <c r="E760" s="95">
        <f t="shared" si="11"/>
        <v>26</v>
      </c>
    </row>
    <row r="761" spans="1:5">
      <c r="A761" s="95" t="str">
        <f>Consolidated!C761&amp;""</f>
        <v>617W0078</v>
      </c>
      <c r="B761" s="95" t="str">
        <f>Consolidated!A761&amp;""</f>
        <v>HDC</v>
      </c>
      <c r="C761" s="95">
        <f>IF('Dây theo phòng'!$D$6="",0,IF(OR(Consolidated!N761&amp;""='Dây theo phòng'!$D$6,Consolidated!S761&amp;""='Dây theo phòng'!$D$6),1,0))</f>
        <v>0</v>
      </c>
      <c r="D761" s="95">
        <f>IF(Consolidated!E761=1,1,0)</f>
        <v>0</v>
      </c>
      <c r="E761" s="95">
        <f t="shared" si="11"/>
        <v>26</v>
      </c>
    </row>
    <row r="762" spans="1:5">
      <c r="A762" s="95" t="str">
        <f>Consolidated!C762&amp;""</f>
        <v>617W0080</v>
      </c>
      <c r="B762" s="95" t="str">
        <f>Consolidated!A762&amp;""</f>
        <v>HDC</v>
      </c>
      <c r="C762" s="95">
        <f>IF('Dây theo phòng'!$D$6="",0,IF(OR(Consolidated!N762&amp;""='Dây theo phòng'!$D$6,Consolidated!S762&amp;""='Dây theo phòng'!$D$6),1,0))</f>
        <v>0</v>
      </c>
      <c r="D762" s="95">
        <f>IF(Consolidated!E762=1,1,0)</f>
        <v>1</v>
      </c>
      <c r="E762" s="95">
        <f t="shared" si="11"/>
        <v>26</v>
      </c>
    </row>
    <row r="763" spans="1:5">
      <c r="A763" s="95" t="str">
        <f>Consolidated!C763&amp;""</f>
        <v>617W0081</v>
      </c>
      <c r="B763" s="95" t="str">
        <f>Consolidated!A763&amp;""</f>
        <v>HDC</v>
      </c>
      <c r="C763" s="95">
        <f>IF('Dây theo phòng'!$D$6="",0,IF(OR(Consolidated!N763&amp;""='Dây theo phòng'!$D$6,Consolidated!S763&amp;""='Dây theo phòng'!$D$6),1,0))</f>
        <v>0</v>
      </c>
      <c r="D763" s="95">
        <f>IF(Consolidated!E763=1,1,0)</f>
        <v>1</v>
      </c>
      <c r="E763" s="95">
        <f t="shared" si="11"/>
        <v>26</v>
      </c>
    </row>
    <row r="764" spans="1:5">
      <c r="A764" s="95" t="str">
        <f>Consolidated!C764&amp;""</f>
        <v>617W0082</v>
      </c>
      <c r="B764" s="95" t="str">
        <f>Consolidated!A764&amp;""</f>
        <v>HDC</v>
      </c>
      <c r="C764" s="95">
        <f>IF('Dây theo phòng'!$D$6="",0,IF(OR(Consolidated!N764&amp;""='Dây theo phòng'!$D$6,Consolidated!S764&amp;""='Dây theo phòng'!$D$6),1,0))</f>
        <v>0</v>
      </c>
      <c r="D764" s="95">
        <f>IF(Consolidated!E764=1,1,0)</f>
        <v>1</v>
      </c>
      <c r="E764" s="95">
        <f t="shared" si="11"/>
        <v>26</v>
      </c>
    </row>
    <row r="765" spans="1:5">
      <c r="A765" s="95" t="str">
        <f>Consolidated!C765&amp;""</f>
        <v>617W0094</v>
      </c>
      <c r="B765" s="95" t="str">
        <f>Consolidated!A765&amp;""</f>
        <v>HDC</v>
      </c>
      <c r="C765" s="95">
        <f>IF('Dây theo phòng'!$D$6="",0,IF(OR(Consolidated!N765&amp;""='Dây theo phòng'!$D$6,Consolidated!S765&amp;""='Dây theo phòng'!$D$6),1,0))</f>
        <v>0</v>
      </c>
      <c r="D765" s="95">
        <f>IF(Consolidated!E765=1,1,0)</f>
        <v>0</v>
      </c>
      <c r="E765" s="95">
        <f t="shared" si="11"/>
        <v>26</v>
      </c>
    </row>
    <row r="766" spans="1:5">
      <c r="A766" s="95" t="str">
        <f>Consolidated!C766&amp;""</f>
        <v>617W0095</v>
      </c>
      <c r="B766" s="95" t="str">
        <f>Consolidated!A766&amp;""</f>
        <v>HDC</v>
      </c>
      <c r="C766" s="95">
        <f>IF('Dây theo phòng'!$D$6="",0,IF(OR(Consolidated!N766&amp;""='Dây theo phòng'!$D$6,Consolidated!S766&amp;""='Dây theo phòng'!$D$6),1,0))</f>
        <v>0</v>
      </c>
      <c r="D766" s="95">
        <f>IF(Consolidated!E766=1,1,0)</f>
        <v>0</v>
      </c>
      <c r="E766" s="95">
        <f t="shared" si="11"/>
        <v>26</v>
      </c>
    </row>
    <row r="767" spans="1:5">
      <c r="A767" s="95" t="str">
        <f>Consolidated!C767&amp;""</f>
        <v>617W0096</v>
      </c>
      <c r="B767" s="95" t="str">
        <f>Consolidated!A767&amp;""</f>
        <v>HDC</v>
      </c>
      <c r="C767" s="95">
        <f>IF('Dây theo phòng'!$D$6="",0,IF(OR(Consolidated!N767&amp;""='Dây theo phòng'!$D$6,Consolidated!S767&amp;""='Dây theo phòng'!$D$6),1,0))</f>
        <v>0</v>
      </c>
      <c r="D767" s="95">
        <f>IF(Consolidated!E767=1,1,0)</f>
        <v>0</v>
      </c>
      <c r="E767" s="95">
        <f t="shared" si="11"/>
        <v>26</v>
      </c>
    </row>
    <row r="768" spans="1:5">
      <c r="A768" s="95" t="str">
        <f>Consolidated!C768&amp;""</f>
        <v>617W0097</v>
      </c>
      <c r="B768" s="95" t="str">
        <f>Consolidated!A768&amp;""</f>
        <v>HDC</v>
      </c>
      <c r="C768" s="95">
        <f>IF('Dây theo phòng'!$D$6="",0,IF(OR(Consolidated!N768&amp;""='Dây theo phòng'!$D$6,Consolidated!S768&amp;""='Dây theo phòng'!$D$6),1,0))</f>
        <v>0</v>
      </c>
      <c r="D768" s="95">
        <f>IF(Consolidated!E768=1,1,0)</f>
        <v>0</v>
      </c>
      <c r="E768" s="95">
        <f t="shared" si="11"/>
        <v>26</v>
      </c>
    </row>
    <row r="769" spans="1:5">
      <c r="A769" s="95" t="str">
        <f>Consolidated!C769&amp;""</f>
        <v>617W0113</v>
      </c>
      <c r="B769" s="95" t="str">
        <f>Consolidated!A769&amp;""</f>
        <v>HDC</v>
      </c>
      <c r="C769" s="95">
        <f>IF('Dây theo phòng'!$D$6="",0,IF(OR(Consolidated!N769&amp;""='Dây theo phòng'!$D$6,Consolidated!S769&amp;""='Dây theo phòng'!$D$6),1,0))</f>
        <v>1</v>
      </c>
      <c r="D769" s="95">
        <f>IF(Consolidated!E769=1,1,0)</f>
        <v>1</v>
      </c>
      <c r="E769" s="95">
        <f t="shared" si="11"/>
        <v>26</v>
      </c>
    </row>
    <row r="770" spans="1:5">
      <c r="A770" s="95" t="str">
        <f>Consolidated!C770&amp;""</f>
        <v>634W0003</v>
      </c>
      <c r="B770" s="95" t="str">
        <f>Consolidated!A770&amp;""</f>
        <v>HDC</v>
      </c>
      <c r="C770" s="95">
        <f>IF('Dây theo phòng'!$D$6="",0,IF(OR(Consolidated!N770&amp;""='Dây theo phòng'!$D$6,Consolidated!S770&amp;""='Dây theo phòng'!$D$6),1,0))</f>
        <v>1</v>
      </c>
      <c r="D770" s="95">
        <f>IF(Consolidated!E770=1,1,0)</f>
        <v>1</v>
      </c>
      <c r="E770" s="95">
        <f t="shared" si="11"/>
        <v>26</v>
      </c>
    </row>
    <row r="771" spans="1:5">
      <c r="A771" s="95" t="str">
        <f>Consolidated!C771&amp;""</f>
        <v>634W0004</v>
      </c>
      <c r="B771" s="95" t="str">
        <f>Consolidated!A771&amp;""</f>
        <v>HDC</v>
      </c>
      <c r="C771" s="95">
        <f>IF('Dây theo phòng'!$D$6="",0,IF(OR(Consolidated!N771&amp;""='Dây theo phòng'!$D$6,Consolidated!S771&amp;""='Dây theo phòng'!$D$6),1,0))</f>
        <v>1</v>
      </c>
      <c r="D771" s="95">
        <f>IF(Consolidated!E771=1,1,0)</f>
        <v>0</v>
      </c>
      <c r="E771" s="95">
        <f t="shared" ref="E771:E834" si="12">E770+C771*(1-D771)</f>
        <v>27</v>
      </c>
    </row>
    <row r="772" spans="1:5">
      <c r="A772" s="95" t="str">
        <f>Consolidated!C772&amp;""</f>
        <v>708W0001</v>
      </c>
      <c r="B772" s="95" t="str">
        <f>Consolidated!A772&amp;""</f>
        <v>HDC</v>
      </c>
      <c r="C772" s="95">
        <f>IF('Dây theo phòng'!$D$6="",0,IF(OR(Consolidated!N772&amp;""='Dây theo phòng'!$D$6,Consolidated!S772&amp;""='Dây theo phòng'!$D$6),1,0))</f>
        <v>1</v>
      </c>
      <c r="D772" s="95">
        <f>IF(Consolidated!E772=1,1,0)</f>
        <v>1</v>
      </c>
      <c r="E772" s="95">
        <f t="shared" si="12"/>
        <v>27</v>
      </c>
    </row>
    <row r="773" spans="1:5">
      <c r="A773" s="95" t="str">
        <f>Consolidated!C773&amp;""</f>
        <v>708W0002</v>
      </c>
      <c r="B773" s="95" t="str">
        <f>Consolidated!A773&amp;""</f>
        <v>HDC</v>
      </c>
      <c r="C773" s="95">
        <f>IF('Dây theo phòng'!$D$6="",0,IF(OR(Consolidated!N773&amp;""='Dây theo phòng'!$D$6,Consolidated!S773&amp;""='Dây theo phòng'!$D$6),1,0))</f>
        <v>1</v>
      </c>
      <c r="D773" s="95">
        <f>IF(Consolidated!E773=1,1,0)</f>
        <v>1</v>
      </c>
      <c r="E773" s="95">
        <f t="shared" si="12"/>
        <v>27</v>
      </c>
    </row>
    <row r="774" spans="1:5">
      <c r="A774" s="95" t="str">
        <f>Consolidated!C774&amp;""</f>
        <v>727W0001</v>
      </c>
      <c r="B774" s="95" t="str">
        <f>Consolidated!A774&amp;""</f>
        <v>HDC</v>
      </c>
      <c r="C774" s="95">
        <f>IF('Dây theo phòng'!$D$6="",0,IF(OR(Consolidated!N774&amp;""='Dây theo phòng'!$D$6,Consolidated!S774&amp;""='Dây theo phòng'!$D$6),1,0))</f>
        <v>1</v>
      </c>
      <c r="D774" s="95">
        <f>IF(Consolidated!E774=1,1,0)</f>
        <v>1</v>
      </c>
      <c r="E774" s="95">
        <f t="shared" si="12"/>
        <v>27</v>
      </c>
    </row>
    <row r="775" spans="1:5">
      <c r="A775" s="95" t="str">
        <f>Consolidated!C775&amp;""</f>
        <v>727W0002</v>
      </c>
      <c r="B775" s="95" t="str">
        <f>Consolidated!A775&amp;""</f>
        <v>HDC</v>
      </c>
      <c r="C775" s="95">
        <f>IF('Dây theo phòng'!$D$6="",0,IF(OR(Consolidated!N775&amp;""='Dây theo phòng'!$D$6,Consolidated!S775&amp;""='Dây theo phòng'!$D$6),1,0))</f>
        <v>1</v>
      </c>
      <c r="D775" s="95">
        <f>IF(Consolidated!E775=1,1,0)</f>
        <v>1</v>
      </c>
      <c r="E775" s="95">
        <f t="shared" si="12"/>
        <v>27</v>
      </c>
    </row>
    <row r="776" spans="1:5">
      <c r="A776" s="95" t="str">
        <f>Consolidated!C776&amp;""</f>
        <v>727W0003</v>
      </c>
      <c r="B776" s="95" t="str">
        <f>Consolidated!A776&amp;""</f>
        <v>HDC</v>
      </c>
      <c r="C776" s="95">
        <f>IF('Dây theo phòng'!$D$6="",0,IF(OR(Consolidated!N776&amp;""='Dây theo phòng'!$D$6,Consolidated!S776&amp;""='Dây theo phòng'!$D$6),1,0))</f>
        <v>1</v>
      </c>
      <c r="D776" s="95">
        <f>IF(Consolidated!E776=1,1,0)</f>
        <v>1</v>
      </c>
      <c r="E776" s="95">
        <f t="shared" si="12"/>
        <v>27</v>
      </c>
    </row>
    <row r="777" spans="1:5">
      <c r="A777" s="95" t="str">
        <f>Consolidated!C777&amp;""</f>
        <v>901W0001</v>
      </c>
      <c r="B777" s="95" t="str">
        <f>Consolidated!A777&amp;""</f>
        <v>HDC</v>
      </c>
      <c r="C777" s="95">
        <f>IF('Dây theo phòng'!$D$6="",0,IF(OR(Consolidated!N777&amp;""='Dây theo phòng'!$D$6,Consolidated!S777&amp;""='Dây theo phòng'!$D$6),1,0))</f>
        <v>0</v>
      </c>
      <c r="D777" s="95">
        <f>IF(Consolidated!E777=1,1,0)</f>
        <v>1</v>
      </c>
      <c r="E777" s="95">
        <f t="shared" si="12"/>
        <v>27</v>
      </c>
    </row>
    <row r="778" spans="1:5">
      <c r="A778" s="95" t="str">
        <f>Consolidated!C778&amp;""</f>
        <v>901W0002</v>
      </c>
      <c r="B778" s="95" t="str">
        <f>Consolidated!A778&amp;""</f>
        <v>HDC</v>
      </c>
      <c r="C778" s="95">
        <f>IF('Dây theo phòng'!$D$6="",0,IF(OR(Consolidated!N778&amp;""='Dây theo phòng'!$D$6,Consolidated!S778&amp;""='Dây theo phòng'!$D$6),1,0))</f>
        <v>0</v>
      </c>
      <c r="D778" s="95">
        <f>IF(Consolidated!E778=1,1,0)</f>
        <v>1</v>
      </c>
      <c r="E778" s="95">
        <f t="shared" si="12"/>
        <v>27</v>
      </c>
    </row>
    <row r="779" spans="1:5">
      <c r="A779" s="95" t="str">
        <f>Consolidated!C779&amp;""</f>
        <v>901W0003</v>
      </c>
      <c r="B779" s="95" t="str">
        <f>Consolidated!A779&amp;""</f>
        <v>HDC</v>
      </c>
      <c r="C779" s="95">
        <f>IF('Dây theo phòng'!$D$6="",0,IF(OR(Consolidated!N779&amp;""='Dây theo phòng'!$D$6,Consolidated!S779&amp;""='Dây theo phòng'!$D$6),1,0))</f>
        <v>0</v>
      </c>
      <c r="D779" s="95">
        <f>IF(Consolidated!E779=1,1,0)</f>
        <v>1</v>
      </c>
      <c r="E779" s="95">
        <f t="shared" si="12"/>
        <v>27</v>
      </c>
    </row>
    <row r="780" spans="1:5">
      <c r="A780" s="95" t="str">
        <f>Consolidated!C780&amp;""</f>
        <v>901W0004</v>
      </c>
      <c r="B780" s="95" t="str">
        <f>Consolidated!A780&amp;""</f>
        <v>HDC</v>
      </c>
      <c r="C780" s="95">
        <f>IF('Dây theo phòng'!$D$6="",0,IF(OR(Consolidated!N780&amp;""='Dây theo phòng'!$D$6,Consolidated!S780&amp;""='Dây theo phòng'!$D$6),1,0))</f>
        <v>0</v>
      </c>
      <c r="D780" s="95">
        <f>IF(Consolidated!E780=1,1,0)</f>
        <v>1</v>
      </c>
      <c r="E780" s="95">
        <f t="shared" si="12"/>
        <v>27</v>
      </c>
    </row>
    <row r="781" spans="1:5">
      <c r="A781" s="95" t="str">
        <f>Consolidated!C781&amp;""</f>
        <v>901W0005</v>
      </c>
      <c r="B781" s="95" t="str">
        <f>Consolidated!A781&amp;""</f>
        <v>HDC</v>
      </c>
      <c r="C781" s="95">
        <f>IF('Dây theo phòng'!$D$6="",0,IF(OR(Consolidated!N781&amp;""='Dây theo phòng'!$D$6,Consolidated!S781&amp;""='Dây theo phòng'!$D$6),1,0))</f>
        <v>0</v>
      </c>
      <c r="D781" s="95">
        <f>IF(Consolidated!E781=1,1,0)</f>
        <v>1</v>
      </c>
      <c r="E781" s="95">
        <f t="shared" si="12"/>
        <v>27</v>
      </c>
    </row>
    <row r="782" spans="1:5">
      <c r="A782" s="95" t="str">
        <f>Consolidated!C782&amp;""</f>
        <v>901W0006</v>
      </c>
      <c r="B782" s="95" t="str">
        <f>Consolidated!A782&amp;""</f>
        <v>HDC</v>
      </c>
      <c r="C782" s="95">
        <f>IF('Dây theo phòng'!$D$6="",0,IF(OR(Consolidated!N782&amp;""='Dây theo phòng'!$D$6,Consolidated!S782&amp;""='Dây theo phòng'!$D$6),1,0))</f>
        <v>0</v>
      </c>
      <c r="D782" s="95">
        <f>IF(Consolidated!E782=1,1,0)</f>
        <v>1</v>
      </c>
      <c r="E782" s="95">
        <f t="shared" si="12"/>
        <v>27</v>
      </c>
    </row>
    <row r="783" spans="1:5">
      <c r="A783" s="95" t="str">
        <f>Consolidated!C783&amp;""</f>
        <v>901W0007</v>
      </c>
      <c r="B783" s="95" t="str">
        <f>Consolidated!A783&amp;""</f>
        <v>HDC</v>
      </c>
      <c r="C783" s="95">
        <f>IF('Dây theo phòng'!$D$6="",0,IF(OR(Consolidated!N783&amp;""='Dây theo phòng'!$D$6,Consolidated!S783&amp;""='Dây theo phòng'!$D$6),1,0))</f>
        <v>0</v>
      </c>
      <c r="D783" s="95">
        <f>IF(Consolidated!E783=1,1,0)</f>
        <v>1</v>
      </c>
      <c r="E783" s="95">
        <f t="shared" si="12"/>
        <v>27</v>
      </c>
    </row>
    <row r="784" spans="1:5">
      <c r="A784" s="95" t="str">
        <f>Consolidated!C784&amp;""</f>
        <v>901W0008</v>
      </c>
      <c r="B784" s="95" t="str">
        <f>Consolidated!A784&amp;""</f>
        <v>HDC</v>
      </c>
      <c r="C784" s="95">
        <f>IF('Dây theo phòng'!$D$6="",0,IF(OR(Consolidated!N784&amp;""='Dây theo phòng'!$D$6,Consolidated!S784&amp;""='Dây theo phòng'!$D$6),1,0))</f>
        <v>0</v>
      </c>
      <c r="D784" s="95">
        <f>IF(Consolidated!E784=1,1,0)</f>
        <v>1</v>
      </c>
      <c r="E784" s="95">
        <f t="shared" si="12"/>
        <v>27</v>
      </c>
    </row>
    <row r="785" spans="1:5">
      <c r="A785" s="95" t="str">
        <f>Consolidated!C785&amp;""</f>
        <v>901W0009</v>
      </c>
      <c r="B785" s="95" t="str">
        <f>Consolidated!A785&amp;""</f>
        <v>HDC</v>
      </c>
      <c r="C785" s="95">
        <f>IF('Dây theo phòng'!$D$6="",0,IF(OR(Consolidated!N785&amp;""='Dây theo phòng'!$D$6,Consolidated!S785&amp;""='Dây theo phòng'!$D$6),1,0))</f>
        <v>0</v>
      </c>
      <c r="D785" s="95">
        <f>IF(Consolidated!E785=1,1,0)</f>
        <v>1</v>
      </c>
      <c r="E785" s="95">
        <f t="shared" si="12"/>
        <v>27</v>
      </c>
    </row>
    <row r="786" spans="1:5">
      <c r="A786" s="95" t="str">
        <f>Consolidated!C786&amp;""</f>
        <v>901W0010</v>
      </c>
      <c r="B786" s="95" t="str">
        <f>Consolidated!A786&amp;""</f>
        <v>HDC</v>
      </c>
      <c r="C786" s="95">
        <f>IF('Dây theo phòng'!$D$6="",0,IF(OR(Consolidated!N786&amp;""='Dây theo phòng'!$D$6,Consolidated!S786&amp;""='Dây theo phòng'!$D$6),1,0))</f>
        <v>0</v>
      </c>
      <c r="D786" s="95">
        <f>IF(Consolidated!E786=1,1,0)</f>
        <v>1</v>
      </c>
      <c r="E786" s="95">
        <f t="shared" si="12"/>
        <v>27</v>
      </c>
    </row>
    <row r="787" spans="1:5">
      <c r="A787" s="95" t="str">
        <f>Consolidated!C787&amp;""</f>
        <v>901W0011</v>
      </c>
      <c r="B787" s="95" t="str">
        <f>Consolidated!A787&amp;""</f>
        <v>HDC</v>
      </c>
      <c r="C787" s="95">
        <f>IF('Dây theo phòng'!$D$6="",0,IF(OR(Consolidated!N787&amp;""='Dây theo phòng'!$D$6,Consolidated!S787&amp;""='Dây theo phòng'!$D$6),1,0))</f>
        <v>0</v>
      </c>
      <c r="D787" s="95">
        <f>IF(Consolidated!E787=1,1,0)</f>
        <v>1</v>
      </c>
      <c r="E787" s="95">
        <f t="shared" si="12"/>
        <v>27</v>
      </c>
    </row>
    <row r="788" spans="1:5">
      <c r="A788" s="95" t="str">
        <f>Consolidated!C788&amp;""</f>
        <v>901W0012</v>
      </c>
      <c r="B788" s="95" t="str">
        <f>Consolidated!A788&amp;""</f>
        <v>HDC</v>
      </c>
      <c r="C788" s="95">
        <f>IF('Dây theo phòng'!$D$6="",0,IF(OR(Consolidated!N788&amp;""='Dây theo phòng'!$D$6,Consolidated!S788&amp;""='Dây theo phòng'!$D$6),1,0))</f>
        <v>0</v>
      </c>
      <c r="D788" s="95">
        <f>IF(Consolidated!E788=1,1,0)</f>
        <v>1</v>
      </c>
      <c r="E788" s="95">
        <f t="shared" si="12"/>
        <v>27</v>
      </c>
    </row>
    <row r="789" spans="1:5">
      <c r="A789" s="95" t="str">
        <f>Consolidated!C789&amp;""</f>
        <v>901W0013</v>
      </c>
      <c r="B789" s="95" t="str">
        <f>Consolidated!A789&amp;""</f>
        <v>HDC</v>
      </c>
      <c r="C789" s="95">
        <f>IF('Dây theo phòng'!$D$6="",0,IF(OR(Consolidated!N789&amp;""='Dây theo phòng'!$D$6,Consolidated!S789&amp;""='Dây theo phòng'!$D$6),1,0))</f>
        <v>0</v>
      </c>
      <c r="D789" s="95">
        <f>IF(Consolidated!E789=1,1,0)</f>
        <v>1</v>
      </c>
      <c r="E789" s="95">
        <f t="shared" si="12"/>
        <v>27</v>
      </c>
    </row>
    <row r="790" spans="1:5">
      <c r="A790" s="95" t="str">
        <f>Consolidated!C790&amp;""</f>
        <v>901W0014</v>
      </c>
      <c r="B790" s="95" t="str">
        <f>Consolidated!A790&amp;""</f>
        <v>HDC</v>
      </c>
      <c r="C790" s="95">
        <f>IF('Dây theo phòng'!$D$6="",0,IF(OR(Consolidated!N790&amp;""='Dây theo phòng'!$D$6,Consolidated!S790&amp;""='Dây theo phòng'!$D$6),1,0))</f>
        <v>0</v>
      </c>
      <c r="D790" s="95">
        <f>IF(Consolidated!E790=1,1,0)</f>
        <v>1</v>
      </c>
      <c r="E790" s="95">
        <f t="shared" si="12"/>
        <v>27</v>
      </c>
    </row>
    <row r="791" spans="1:5">
      <c r="A791" s="95" t="str">
        <f>Consolidated!C791&amp;""</f>
        <v>901W0015</v>
      </c>
      <c r="B791" s="95" t="str">
        <f>Consolidated!A791&amp;""</f>
        <v>HDC</v>
      </c>
      <c r="C791" s="95">
        <f>IF('Dây theo phòng'!$D$6="",0,IF(OR(Consolidated!N791&amp;""='Dây theo phòng'!$D$6,Consolidated!S791&amp;""='Dây theo phòng'!$D$6),1,0))</f>
        <v>0</v>
      </c>
      <c r="D791" s="95">
        <f>IF(Consolidated!E791=1,1,0)</f>
        <v>1</v>
      </c>
      <c r="E791" s="95">
        <f t="shared" si="12"/>
        <v>27</v>
      </c>
    </row>
    <row r="792" spans="1:5">
      <c r="A792" s="95" t="str">
        <f>Consolidated!C792&amp;""</f>
        <v>901W0016</v>
      </c>
      <c r="B792" s="95" t="str">
        <f>Consolidated!A792&amp;""</f>
        <v>HDC</v>
      </c>
      <c r="C792" s="95">
        <f>IF('Dây theo phòng'!$D$6="",0,IF(OR(Consolidated!N792&amp;""='Dây theo phòng'!$D$6,Consolidated!S792&amp;""='Dây theo phòng'!$D$6),1,0))</f>
        <v>0</v>
      </c>
      <c r="D792" s="95">
        <f>IF(Consolidated!E792=1,1,0)</f>
        <v>1</v>
      </c>
      <c r="E792" s="95">
        <f t="shared" si="12"/>
        <v>27</v>
      </c>
    </row>
    <row r="793" spans="1:5">
      <c r="A793" s="95" t="str">
        <f>Consolidated!C793&amp;""</f>
        <v>901W0017</v>
      </c>
      <c r="B793" s="95" t="str">
        <f>Consolidated!A793&amp;""</f>
        <v>HDC</v>
      </c>
      <c r="C793" s="95">
        <f>IF('Dây theo phòng'!$D$6="",0,IF(OR(Consolidated!N793&amp;""='Dây theo phòng'!$D$6,Consolidated!S793&amp;""='Dây theo phòng'!$D$6),1,0))</f>
        <v>0</v>
      </c>
      <c r="D793" s="95">
        <f>IF(Consolidated!E793=1,1,0)</f>
        <v>1</v>
      </c>
      <c r="E793" s="95">
        <f t="shared" si="12"/>
        <v>27</v>
      </c>
    </row>
    <row r="794" spans="1:5">
      <c r="A794" s="95" t="str">
        <f>Consolidated!C794&amp;""</f>
        <v>901W0018</v>
      </c>
      <c r="B794" s="95" t="str">
        <f>Consolidated!A794&amp;""</f>
        <v>HDC</v>
      </c>
      <c r="C794" s="95">
        <f>IF('Dây theo phòng'!$D$6="",0,IF(OR(Consolidated!N794&amp;""='Dây theo phòng'!$D$6,Consolidated!S794&amp;""='Dây theo phòng'!$D$6),1,0))</f>
        <v>0</v>
      </c>
      <c r="D794" s="95">
        <f>IF(Consolidated!E794=1,1,0)</f>
        <v>1</v>
      </c>
      <c r="E794" s="95">
        <f t="shared" si="12"/>
        <v>27</v>
      </c>
    </row>
    <row r="795" spans="1:5">
      <c r="A795" s="95" t="str">
        <f>Consolidated!C795&amp;""</f>
        <v>901W0019</v>
      </c>
      <c r="B795" s="95" t="str">
        <f>Consolidated!A795&amp;""</f>
        <v>HDC</v>
      </c>
      <c r="C795" s="95">
        <f>IF('Dây theo phòng'!$D$6="",0,IF(OR(Consolidated!N795&amp;""='Dây theo phòng'!$D$6,Consolidated!S795&amp;""='Dây theo phòng'!$D$6),1,0))</f>
        <v>0</v>
      </c>
      <c r="D795" s="95">
        <f>IF(Consolidated!E795=1,1,0)</f>
        <v>1</v>
      </c>
      <c r="E795" s="95">
        <f t="shared" si="12"/>
        <v>27</v>
      </c>
    </row>
    <row r="796" spans="1:5">
      <c r="A796" s="95" t="str">
        <f>Consolidated!C796&amp;""</f>
        <v>901W0020</v>
      </c>
      <c r="B796" s="95" t="str">
        <f>Consolidated!A796&amp;""</f>
        <v>HDC</v>
      </c>
      <c r="C796" s="95">
        <f>IF('Dây theo phòng'!$D$6="",0,IF(OR(Consolidated!N796&amp;""='Dây theo phòng'!$D$6,Consolidated!S796&amp;""='Dây theo phòng'!$D$6),1,0))</f>
        <v>0</v>
      </c>
      <c r="D796" s="95">
        <f>IF(Consolidated!E796=1,1,0)</f>
        <v>1</v>
      </c>
      <c r="E796" s="95">
        <f t="shared" si="12"/>
        <v>27</v>
      </c>
    </row>
    <row r="797" spans="1:5">
      <c r="A797" s="95" t="str">
        <f>Consolidated!C797&amp;""</f>
        <v>901W0021</v>
      </c>
      <c r="B797" s="95" t="str">
        <f>Consolidated!A797&amp;""</f>
        <v>HDC</v>
      </c>
      <c r="C797" s="95">
        <f>IF('Dây theo phòng'!$D$6="",0,IF(OR(Consolidated!N797&amp;""='Dây theo phòng'!$D$6,Consolidated!S797&amp;""='Dây theo phòng'!$D$6),1,0))</f>
        <v>0</v>
      </c>
      <c r="D797" s="95">
        <f>IF(Consolidated!E797=1,1,0)</f>
        <v>1</v>
      </c>
      <c r="E797" s="95">
        <f t="shared" si="12"/>
        <v>27</v>
      </c>
    </row>
    <row r="798" spans="1:5">
      <c r="A798" s="95" t="str">
        <f>Consolidated!C798&amp;""</f>
        <v>901W0022</v>
      </c>
      <c r="B798" s="95" t="str">
        <f>Consolidated!A798&amp;""</f>
        <v>HDC</v>
      </c>
      <c r="C798" s="95">
        <f>IF('Dây theo phòng'!$D$6="",0,IF(OR(Consolidated!N798&amp;""='Dây theo phòng'!$D$6,Consolidated!S798&amp;""='Dây theo phòng'!$D$6),1,0))</f>
        <v>0</v>
      </c>
      <c r="D798" s="95">
        <f>IF(Consolidated!E798=1,1,0)</f>
        <v>1</v>
      </c>
      <c r="E798" s="95">
        <f t="shared" si="12"/>
        <v>27</v>
      </c>
    </row>
    <row r="799" spans="1:5">
      <c r="A799" s="95" t="str">
        <f>Consolidated!C799&amp;""</f>
        <v>901W0023</v>
      </c>
      <c r="B799" s="95" t="str">
        <f>Consolidated!A799&amp;""</f>
        <v>HDC</v>
      </c>
      <c r="C799" s="95">
        <f>IF('Dây theo phòng'!$D$6="",0,IF(OR(Consolidated!N799&amp;""='Dây theo phòng'!$D$6,Consolidated!S799&amp;""='Dây theo phòng'!$D$6),1,0))</f>
        <v>0</v>
      </c>
      <c r="D799" s="95">
        <f>IF(Consolidated!E799=1,1,0)</f>
        <v>1</v>
      </c>
      <c r="E799" s="95">
        <f t="shared" si="12"/>
        <v>27</v>
      </c>
    </row>
    <row r="800" spans="1:5">
      <c r="A800" s="95" t="str">
        <f>Consolidated!C800&amp;""</f>
        <v>901W0024</v>
      </c>
      <c r="B800" s="95" t="str">
        <f>Consolidated!A800&amp;""</f>
        <v>HDC</v>
      </c>
      <c r="C800" s="95">
        <f>IF('Dây theo phòng'!$D$6="",0,IF(OR(Consolidated!N800&amp;""='Dây theo phòng'!$D$6,Consolidated!S800&amp;""='Dây theo phòng'!$D$6),1,0))</f>
        <v>0</v>
      </c>
      <c r="D800" s="95">
        <f>IF(Consolidated!E800=1,1,0)</f>
        <v>1</v>
      </c>
      <c r="E800" s="95">
        <f t="shared" si="12"/>
        <v>27</v>
      </c>
    </row>
    <row r="801" spans="1:5">
      <c r="A801" s="95" t="str">
        <f>Consolidated!C801&amp;""</f>
        <v>901W0025</v>
      </c>
      <c r="B801" s="95" t="str">
        <f>Consolidated!A801&amp;""</f>
        <v>HDC</v>
      </c>
      <c r="C801" s="95">
        <f>IF('Dây theo phòng'!$D$6="",0,IF(OR(Consolidated!N801&amp;""='Dây theo phòng'!$D$6,Consolidated!S801&amp;""='Dây theo phòng'!$D$6),1,0))</f>
        <v>0</v>
      </c>
      <c r="D801" s="95">
        <f>IF(Consolidated!E801=1,1,0)</f>
        <v>1</v>
      </c>
      <c r="E801" s="95">
        <f t="shared" si="12"/>
        <v>27</v>
      </c>
    </row>
    <row r="802" spans="1:5">
      <c r="A802" s="95" t="str">
        <f>Consolidated!C802&amp;""</f>
        <v>901W0026</v>
      </c>
      <c r="B802" s="95" t="str">
        <f>Consolidated!A802&amp;""</f>
        <v>HDC</v>
      </c>
      <c r="C802" s="95">
        <f>IF('Dây theo phòng'!$D$6="",0,IF(OR(Consolidated!N802&amp;""='Dây theo phòng'!$D$6,Consolidated!S802&amp;""='Dây theo phòng'!$D$6),1,0))</f>
        <v>0</v>
      </c>
      <c r="D802" s="95">
        <f>IF(Consolidated!E802=1,1,0)</f>
        <v>1</v>
      </c>
      <c r="E802" s="95">
        <f t="shared" si="12"/>
        <v>27</v>
      </c>
    </row>
    <row r="803" spans="1:5">
      <c r="A803" s="95" t="str">
        <f>Consolidated!C803&amp;""</f>
        <v>901W0027</v>
      </c>
      <c r="B803" s="95" t="str">
        <f>Consolidated!A803&amp;""</f>
        <v>HDC</v>
      </c>
      <c r="C803" s="95">
        <f>IF('Dây theo phòng'!$D$6="",0,IF(OR(Consolidated!N803&amp;""='Dây theo phòng'!$D$6,Consolidated!S803&amp;""='Dây theo phòng'!$D$6),1,0))</f>
        <v>0</v>
      </c>
      <c r="D803" s="95">
        <f>IF(Consolidated!E803=1,1,0)</f>
        <v>1</v>
      </c>
      <c r="E803" s="95">
        <f t="shared" si="12"/>
        <v>27</v>
      </c>
    </row>
    <row r="804" spans="1:5">
      <c r="A804" s="95" t="str">
        <f>Consolidated!C804&amp;""</f>
        <v>901W0028</v>
      </c>
      <c r="B804" s="95" t="str">
        <f>Consolidated!A804&amp;""</f>
        <v>HDC</v>
      </c>
      <c r="C804" s="95">
        <f>IF('Dây theo phòng'!$D$6="",0,IF(OR(Consolidated!N804&amp;""='Dây theo phòng'!$D$6,Consolidated!S804&amp;""='Dây theo phòng'!$D$6),1,0))</f>
        <v>0</v>
      </c>
      <c r="D804" s="95">
        <f>IF(Consolidated!E804=1,1,0)</f>
        <v>1</v>
      </c>
      <c r="E804" s="95">
        <f t="shared" si="12"/>
        <v>27</v>
      </c>
    </row>
    <row r="805" spans="1:5">
      <c r="A805" s="95" t="str">
        <f>Consolidated!C805&amp;""</f>
        <v>901W0029</v>
      </c>
      <c r="B805" s="95" t="str">
        <f>Consolidated!A805&amp;""</f>
        <v>HDC</v>
      </c>
      <c r="C805" s="95">
        <f>IF('Dây theo phòng'!$D$6="",0,IF(OR(Consolidated!N805&amp;""='Dây theo phòng'!$D$6,Consolidated!S805&amp;""='Dây theo phòng'!$D$6),1,0))</f>
        <v>0</v>
      </c>
      <c r="D805" s="95">
        <f>IF(Consolidated!E805=1,1,0)</f>
        <v>1</v>
      </c>
      <c r="E805" s="95">
        <f t="shared" si="12"/>
        <v>27</v>
      </c>
    </row>
    <row r="806" spans="1:5">
      <c r="A806" s="95" t="str">
        <f>Consolidated!C806&amp;""</f>
        <v>901W0030</v>
      </c>
      <c r="B806" s="95" t="str">
        <f>Consolidated!A806&amp;""</f>
        <v>HDC</v>
      </c>
      <c r="C806" s="95">
        <f>IF('Dây theo phòng'!$D$6="",0,IF(OR(Consolidated!N806&amp;""='Dây theo phòng'!$D$6,Consolidated!S806&amp;""='Dây theo phòng'!$D$6),1,0))</f>
        <v>0</v>
      </c>
      <c r="D806" s="95">
        <f>IF(Consolidated!E806=1,1,0)</f>
        <v>1</v>
      </c>
      <c r="E806" s="95">
        <f t="shared" si="12"/>
        <v>27</v>
      </c>
    </row>
    <row r="807" spans="1:5">
      <c r="A807" s="95" t="str">
        <f>Consolidated!C807&amp;""</f>
        <v>901W0031</v>
      </c>
      <c r="B807" s="95" t="str">
        <f>Consolidated!A807&amp;""</f>
        <v>HDC</v>
      </c>
      <c r="C807" s="95">
        <f>IF('Dây theo phòng'!$D$6="",0,IF(OR(Consolidated!N807&amp;""='Dây theo phòng'!$D$6,Consolidated!S807&amp;""='Dây theo phòng'!$D$6),1,0))</f>
        <v>0</v>
      </c>
      <c r="D807" s="95">
        <f>IF(Consolidated!E807=1,1,0)</f>
        <v>1</v>
      </c>
      <c r="E807" s="95">
        <f t="shared" si="12"/>
        <v>27</v>
      </c>
    </row>
    <row r="808" spans="1:5">
      <c r="A808" s="95" t="str">
        <f>Consolidated!C808&amp;""</f>
        <v>901W0032</v>
      </c>
      <c r="B808" s="95" t="str">
        <f>Consolidated!A808&amp;""</f>
        <v>HDC</v>
      </c>
      <c r="C808" s="95">
        <f>IF('Dây theo phòng'!$D$6="",0,IF(OR(Consolidated!N808&amp;""='Dây theo phòng'!$D$6,Consolidated!S808&amp;""='Dây theo phòng'!$D$6),1,0))</f>
        <v>0</v>
      </c>
      <c r="D808" s="95">
        <f>IF(Consolidated!E808=1,1,0)</f>
        <v>1</v>
      </c>
      <c r="E808" s="95">
        <f t="shared" si="12"/>
        <v>27</v>
      </c>
    </row>
    <row r="809" spans="1:5">
      <c r="A809" s="95" t="str">
        <f>Consolidated!C809&amp;""</f>
        <v>901W0033</v>
      </c>
      <c r="B809" s="95" t="str">
        <f>Consolidated!A809&amp;""</f>
        <v>HDC</v>
      </c>
      <c r="C809" s="95">
        <f>IF('Dây theo phòng'!$D$6="",0,IF(OR(Consolidated!N809&amp;""='Dây theo phòng'!$D$6,Consolidated!S809&amp;""='Dây theo phòng'!$D$6),1,0))</f>
        <v>0</v>
      </c>
      <c r="D809" s="95">
        <f>IF(Consolidated!E809=1,1,0)</f>
        <v>1</v>
      </c>
      <c r="E809" s="95">
        <f t="shared" si="12"/>
        <v>27</v>
      </c>
    </row>
    <row r="810" spans="1:5">
      <c r="A810" s="95" t="str">
        <f>Consolidated!C810&amp;""</f>
        <v>901W0034</v>
      </c>
      <c r="B810" s="95" t="str">
        <f>Consolidated!A810&amp;""</f>
        <v>HDC</v>
      </c>
      <c r="C810" s="95">
        <f>IF('Dây theo phòng'!$D$6="",0,IF(OR(Consolidated!N810&amp;""='Dây theo phòng'!$D$6,Consolidated!S810&amp;""='Dây theo phòng'!$D$6),1,0))</f>
        <v>0</v>
      </c>
      <c r="D810" s="95">
        <f>IF(Consolidated!E810=1,1,0)</f>
        <v>1</v>
      </c>
      <c r="E810" s="95">
        <f t="shared" si="12"/>
        <v>27</v>
      </c>
    </row>
    <row r="811" spans="1:5">
      <c r="A811" s="95" t="str">
        <f>Consolidated!C811&amp;""</f>
        <v>901W0035</v>
      </c>
      <c r="B811" s="95" t="str">
        <f>Consolidated!A811&amp;""</f>
        <v>HDC</v>
      </c>
      <c r="C811" s="95">
        <f>IF('Dây theo phòng'!$D$6="",0,IF(OR(Consolidated!N811&amp;""='Dây theo phòng'!$D$6,Consolidated!S811&amp;""='Dây theo phòng'!$D$6),1,0))</f>
        <v>0</v>
      </c>
      <c r="D811" s="95">
        <f>IF(Consolidated!E811=1,1,0)</f>
        <v>1</v>
      </c>
      <c r="E811" s="95">
        <f t="shared" si="12"/>
        <v>27</v>
      </c>
    </row>
    <row r="812" spans="1:5">
      <c r="A812" s="95" t="str">
        <f>Consolidated!C812&amp;""</f>
        <v>901W0036</v>
      </c>
      <c r="B812" s="95" t="str">
        <f>Consolidated!A812&amp;""</f>
        <v>HDC</v>
      </c>
      <c r="C812" s="95">
        <f>IF('Dây theo phòng'!$D$6="",0,IF(OR(Consolidated!N812&amp;""='Dây theo phòng'!$D$6,Consolidated!S812&amp;""='Dây theo phòng'!$D$6),1,0))</f>
        <v>0</v>
      </c>
      <c r="D812" s="95">
        <f>IF(Consolidated!E812=1,1,0)</f>
        <v>1</v>
      </c>
      <c r="E812" s="95">
        <f t="shared" si="12"/>
        <v>27</v>
      </c>
    </row>
    <row r="813" spans="1:5">
      <c r="A813" s="95" t="str">
        <f>Consolidated!C813&amp;""</f>
        <v>901W0037</v>
      </c>
      <c r="B813" s="95" t="str">
        <f>Consolidated!A813&amp;""</f>
        <v>HDC</v>
      </c>
      <c r="C813" s="95">
        <f>IF('Dây theo phòng'!$D$6="",0,IF(OR(Consolidated!N813&amp;""='Dây theo phòng'!$D$6,Consolidated!S813&amp;""='Dây theo phòng'!$D$6),1,0))</f>
        <v>0</v>
      </c>
      <c r="D813" s="95">
        <f>IF(Consolidated!E813=1,1,0)</f>
        <v>1</v>
      </c>
      <c r="E813" s="95">
        <f t="shared" si="12"/>
        <v>27</v>
      </c>
    </row>
    <row r="814" spans="1:5">
      <c r="A814" s="95" t="str">
        <f>Consolidated!C814&amp;""</f>
        <v>901W0038</v>
      </c>
      <c r="B814" s="95" t="str">
        <f>Consolidated!A814&amp;""</f>
        <v>HDC</v>
      </c>
      <c r="C814" s="95">
        <f>IF('Dây theo phòng'!$D$6="",0,IF(OR(Consolidated!N814&amp;""='Dây theo phòng'!$D$6,Consolidated!S814&amp;""='Dây theo phòng'!$D$6),1,0))</f>
        <v>0</v>
      </c>
      <c r="D814" s="95">
        <f>IF(Consolidated!E814=1,1,0)</f>
        <v>1</v>
      </c>
      <c r="E814" s="95">
        <f t="shared" si="12"/>
        <v>27</v>
      </c>
    </row>
    <row r="815" spans="1:5">
      <c r="A815" s="95" t="str">
        <f>Consolidated!C815&amp;""</f>
        <v>901W0039</v>
      </c>
      <c r="B815" s="95" t="str">
        <f>Consolidated!A815&amp;""</f>
        <v>HDC</v>
      </c>
      <c r="C815" s="95">
        <f>IF('Dây theo phòng'!$D$6="",0,IF(OR(Consolidated!N815&amp;""='Dây theo phòng'!$D$6,Consolidated!S815&amp;""='Dây theo phòng'!$D$6),1,0))</f>
        <v>0</v>
      </c>
      <c r="D815" s="95">
        <f>IF(Consolidated!E815=1,1,0)</f>
        <v>1</v>
      </c>
      <c r="E815" s="95">
        <f t="shared" si="12"/>
        <v>27</v>
      </c>
    </row>
    <row r="816" spans="1:5">
      <c r="A816" s="95" t="str">
        <f>Consolidated!C816&amp;""</f>
        <v>901W0040</v>
      </c>
      <c r="B816" s="95" t="str">
        <f>Consolidated!A816&amp;""</f>
        <v>HDC</v>
      </c>
      <c r="C816" s="95">
        <f>IF('Dây theo phòng'!$D$6="",0,IF(OR(Consolidated!N816&amp;""='Dây theo phòng'!$D$6,Consolidated!S816&amp;""='Dây theo phòng'!$D$6),1,0))</f>
        <v>0</v>
      </c>
      <c r="D816" s="95">
        <f>IF(Consolidated!E816=1,1,0)</f>
        <v>1</v>
      </c>
      <c r="E816" s="95">
        <f t="shared" si="12"/>
        <v>27</v>
      </c>
    </row>
    <row r="817" spans="1:5">
      <c r="A817" s="95" t="str">
        <f>Consolidated!C817&amp;""</f>
        <v>901W0041</v>
      </c>
      <c r="B817" s="95" t="str">
        <f>Consolidated!A817&amp;""</f>
        <v>HDC</v>
      </c>
      <c r="C817" s="95">
        <f>IF('Dây theo phòng'!$D$6="",0,IF(OR(Consolidated!N817&amp;""='Dây theo phòng'!$D$6,Consolidated!S817&amp;""='Dây theo phòng'!$D$6),1,0))</f>
        <v>0</v>
      </c>
      <c r="D817" s="95">
        <f>IF(Consolidated!E817=1,1,0)</f>
        <v>1</v>
      </c>
      <c r="E817" s="95">
        <f t="shared" si="12"/>
        <v>27</v>
      </c>
    </row>
    <row r="818" spans="1:5">
      <c r="A818" s="95" t="str">
        <f>Consolidated!C818&amp;""</f>
        <v>901W0042</v>
      </c>
      <c r="B818" s="95" t="str">
        <f>Consolidated!A818&amp;""</f>
        <v>HDC</v>
      </c>
      <c r="C818" s="95">
        <f>IF('Dây theo phòng'!$D$6="",0,IF(OR(Consolidated!N818&amp;""='Dây theo phòng'!$D$6,Consolidated!S818&amp;""='Dây theo phòng'!$D$6),1,0))</f>
        <v>0</v>
      </c>
      <c r="D818" s="95">
        <f>IF(Consolidated!E818=1,1,0)</f>
        <v>1</v>
      </c>
      <c r="E818" s="95">
        <f t="shared" si="12"/>
        <v>27</v>
      </c>
    </row>
    <row r="819" spans="1:5">
      <c r="A819" s="95" t="str">
        <f>Consolidated!C819&amp;""</f>
        <v>901W0043</v>
      </c>
      <c r="B819" s="95" t="str">
        <f>Consolidated!A819&amp;""</f>
        <v>HDC</v>
      </c>
      <c r="C819" s="95">
        <f>IF('Dây theo phòng'!$D$6="",0,IF(OR(Consolidated!N819&amp;""='Dây theo phòng'!$D$6,Consolidated!S819&amp;""='Dây theo phòng'!$D$6),1,0))</f>
        <v>0</v>
      </c>
      <c r="D819" s="95">
        <f>IF(Consolidated!E819=1,1,0)</f>
        <v>1</v>
      </c>
      <c r="E819" s="95">
        <f t="shared" si="12"/>
        <v>27</v>
      </c>
    </row>
    <row r="820" spans="1:5">
      <c r="A820" s="95" t="str">
        <f>Consolidated!C820&amp;""</f>
        <v>901W0044</v>
      </c>
      <c r="B820" s="95" t="str">
        <f>Consolidated!A820&amp;""</f>
        <v>HDC</v>
      </c>
      <c r="C820" s="95">
        <f>IF('Dây theo phòng'!$D$6="",0,IF(OR(Consolidated!N820&amp;""='Dây theo phòng'!$D$6,Consolidated!S820&amp;""='Dây theo phòng'!$D$6),1,0))</f>
        <v>0</v>
      </c>
      <c r="D820" s="95">
        <f>IF(Consolidated!E820=1,1,0)</f>
        <v>1</v>
      </c>
      <c r="E820" s="95">
        <f t="shared" si="12"/>
        <v>27</v>
      </c>
    </row>
    <row r="821" spans="1:5">
      <c r="A821" s="95" t="str">
        <f>Consolidated!C821&amp;""</f>
        <v>901W0045</v>
      </c>
      <c r="B821" s="95" t="str">
        <f>Consolidated!A821&amp;""</f>
        <v>HDC</v>
      </c>
      <c r="C821" s="95">
        <f>IF('Dây theo phòng'!$D$6="",0,IF(OR(Consolidated!N821&amp;""='Dây theo phòng'!$D$6,Consolidated!S821&amp;""='Dây theo phòng'!$D$6),1,0))</f>
        <v>0</v>
      </c>
      <c r="D821" s="95">
        <f>IF(Consolidated!E821=1,1,0)</f>
        <v>1</v>
      </c>
      <c r="E821" s="95">
        <f t="shared" si="12"/>
        <v>27</v>
      </c>
    </row>
    <row r="822" spans="1:5">
      <c r="A822" s="95" t="str">
        <f>Consolidated!C822&amp;""</f>
        <v>901W0046</v>
      </c>
      <c r="B822" s="95" t="str">
        <f>Consolidated!A822&amp;""</f>
        <v>HDC</v>
      </c>
      <c r="C822" s="95">
        <f>IF('Dây theo phòng'!$D$6="",0,IF(OR(Consolidated!N822&amp;""='Dây theo phòng'!$D$6,Consolidated!S822&amp;""='Dây theo phòng'!$D$6),1,0))</f>
        <v>0</v>
      </c>
      <c r="D822" s="95">
        <f>IF(Consolidated!E822=1,1,0)</f>
        <v>1</v>
      </c>
      <c r="E822" s="95">
        <f t="shared" si="12"/>
        <v>27</v>
      </c>
    </row>
    <row r="823" spans="1:5">
      <c r="A823" s="95" t="str">
        <f>Consolidated!C823&amp;""</f>
        <v>901W0047</v>
      </c>
      <c r="B823" s="95" t="str">
        <f>Consolidated!A823&amp;""</f>
        <v>HDC</v>
      </c>
      <c r="C823" s="95">
        <f>IF('Dây theo phòng'!$D$6="",0,IF(OR(Consolidated!N823&amp;""='Dây theo phòng'!$D$6,Consolidated!S823&amp;""='Dây theo phòng'!$D$6),1,0))</f>
        <v>0</v>
      </c>
      <c r="D823" s="95">
        <f>IF(Consolidated!E823=1,1,0)</f>
        <v>1</v>
      </c>
      <c r="E823" s="95">
        <f t="shared" si="12"/>
        <v>27</v>
      </c>
    </row>
    <row r="824" spans="1:5">
      <c r="A824" s="95" t="str">
        <f>Consolidated!C824&amp;""</f>
        <v>901W0048</v>
      </c>
      <c r="B824" s="95" t="str">
        <f>Consolidated!A824&amp;""</f>
        <v>HDC</v>
      </c>
      <c r="C824" s="95">
        <f>IF('Dây theo phòng'!$D$6="",0,IF(OR(Consolidated!N824&amp;""='Dây theo phòng'!$D$6,Consolidated!S824&amp;""='Dây theo phòng'!$D$6),1,0))</f>
        <v>0</v>
      </c>
      <c r="D824" s="95">
        <f>IF(Consolidated!E824=1,1,0)</f>
        <v>1</v>
      </c>
      <c r="E824" s="95">
        <f t="shared" si="12"/>
        <v>27</v>
      </c>
    </row>
    <row r="825" spans="1:5">
      <c r="A825" s="95" t="str">
        <f>Consolidated!C825&amp;""</f>
        <v>901W0049</v>
      </c>
      <c r="B825" s="95" t="str">
        <f>Consolidated!A825&amp;""</f>
        <v>HDC</v>
      </c>
      <c r="C825" s="95">
        <f>IF('Dây theo phòng'!$D$6="",0,IF(OR(Consolidated!N825&amp;""='Dây theo phòng'!$D$6,Consolidated!S825&amp;""='Dây theo phòng'!$D$6),1,0))</f>
        <v>0</v>
      </c>
      <c r="D825" s="95">
        <f>IF(Consolidated!E825=1,1,0)</f>
        <v>1</v>
      </c>
      <c r="E825" s="95">
        <f t="shared" si="12"/>
        <v>27</v>
      </c>
    </row>
    <row r="826" spans="1:5">
      <c r="A826" s="95" t="str">
        <f>Consolidated!C826&amp;""</f>
        <v>901W0050</v>
      </c>
      <c r="B826" s="95" t="str">
        <f>Consolidated!A826&amp;""</f>
        <v>HDC</v>
      </c>
      <c r="C826" s="95">
        <f>IF('Dây theo phòng'!$D$6="",0,IF(OR(Consolidated!N826&amp;""='Dây theo phòng'!$D$6,Consolidated!S826&amp;""='Dây theo phòng'!$D$6),1,0))</f>
        <v>0</v>
      </c>
      <c r="D826" s="95">
        <f>IF(Consolidated!E826=1,1,0)</f>
        <v>1</v>
      </c>
      <c r="E826" s="95">
        <f t="shared" si="12"/>
        <v>27</v>
      </c>
    </row>
    <row r="827" spans="1:5">
      <c r="A827" s="95" t="str">
        <f>Consolidated!C827&amp;""</f>
        <v>901W0051</v>
      </c>
      <c r="B827" s="95" t="str">
        <f>Consolidated!A827&amp;""</f>
        <v>HDC</v>
      </c>
      <c r="C827" s="95">
        <f>IF('Dây theo phòng'!$D$6="",0,IF(OR(Consolidated!N827&amp;""='Dây theo phòng'!$D$6,Consolidated!S827&amp;""='Dây theo phòng'!$D$6),1,0))</f>
        <v>0</v>
      </c>
      <c r="D827" s="95">
        <f>IF(Consolidated!E827=1,1,0)</f>
        <v>1</v>
      </c>
      <c r="E827" s="95">
        <f t="shared" si="12"/>
        <v>27</v>
      </c>
    </row>
    <row r="828" spans="1:5">
      <c r="A828" s="95" t="str">
        <f>Consolidated!C828&amp;""</f>
        <v>901W0052</v>
      </c>
      <c r="B828" s="95" t="str">
        <f>Consolidated!A828&amp;""</f>
        <v>HDC</v>
      </c>
      <c r="C828" s="95">
        <f>IF('Dây theo phòng'!$D$6="",0,IF(OR(Consolidated!N828&amp;""='Dây theo phòng'!$D$6,Consolidated!S828&amp;""='Dây theo phòng'!$D$6),1,0))</f>
        <v>0</v>
      </c>
      <c r="D828" s="95">
        <f>IF(Consolidated!E828=1,1,0)</f>
        <v>1</v>
      </c>
      <c r="E828" s="95">
        <f t="shared" si="12"/>
        <v>27</v>
      </c>
    </row>
    <row r="829" spans="1:5">
      <c r="A829" s="95" t="str">
        <f>Consolidated!C829&amp;""</f>
        <v>901W0053</v>
      </c>
      <c r="B829" s="95" t="str">
        <f>Consolidated!A829&amp;""</f>
        <v>HDC</v>
      </c>
      <c r="C829" s="95">
        <f>IF('Dây theo phòng'!$D$6="",0,IF(OR(Consolidated!N829&amp;""='Dây theo phòng'!$D$6,Consolidated!S829&amp;""='Dây theo phòng'!$D$6),1,0))</f>
        <v>0</v>
      </c>
      <c r="D829" s="95">
        <f>IF(Consolidated!E829=1,1,0)</f>
        <v>1</v>
      </c>
      <c r="E829" s="95">
        <f t="shared" si="12"/>
        <v>27</v>
      </c>
    </row>
    <row r="830" spans="1:5">
      <c r="A830" s="95" t="str">
        <f>Consolidated!C830&amp;""</f>
        <v>901W0054</v>
      </c>
      <c r="B830" s="95" t="str">
        <f>Consolidated!A830&amp;""</f>
        <v>HDC</v>
      </c>
      <c r="C830" s="95">
        <f>IF('Dây theo phòng'!$D$6="",0,IF(OR(Consolidated!N830&amp;""='Dây theo phòng'!$D$6,Consolidated!S830&amp;""='Dây theo phòng'!$D$6),1,0))</f>
        <v>0</v>
      </c>
      <c r="D830" s="95">
        <f>IF(Consolidated!E830=1,1,0)</f>
        <v>1</v>
      </c>
      <c r="E830" s="95">
        <f t="shared" si="12"/>
        <v>27</v>
      </c>
    </row>
    <row r="831" spans="1:5">
      <c r="A831" s="95" t="str">
        <f>Consolidated!C831&amp;""</f>
        <v>901W0055</v>
      </c>
      <c r="B831" s="95" t="str">
        <f>Consolidated!A831&amp;""</f>
        <v>HDC</v>
      </c>
      <c r="C831" s="95">
        <f>IF('Dây theo phòng'!$D$6="",0,IF(OR(Consolidated!N831&amp;""='Dây theo phòng'!$D$6,Consolidated!S831&amp;""='Dây theo phòng'!$D$6),1,0))</f>
        <v>0</v>
      </c>
      <c r="D831" s="95">
        <f>IF(Consolidated!E831=1,1,0)</f>
        <v>1</v>
      </c>
      <c r="E831" s="95">
        <f t="shared" si="12"/>
        <v>27</v>
      </c>
    </row>
    <row r="832" spans="1:5">
      <c r="A832" s="95" t="str">
        <f>Consolidated!C832&amp;""</f>
        <v>901W0056</v>
      </c>
      <c r="B832" s="95" t="str">
        <f>Consolidated!A832&amp;""</f>
        <v>HDC</v>
      </c>
      <c r="C832" s="95">
        <f>IF('Dây theo phòng'!$D$6="",0,IF(OR(Consolidated!N832&amp;""='Dây theo phòng'!$D$6,Consolidated!S832&amp;""='Dây theo phòng'!$D$6),1,0))</f>
        <v>0</v>
      </c>
      <c r="D832" s="95">
        <f>IF(Consolidated!E832=1,1,0)</f>
        <v>1</v>
      </c>
      <c r="E832" s="95">
        <f t="shared" si="12"/>
        <v>27</v>
      </c>
    </row>
    <row r="833" spans="1:5">
      <c r="A833" s="95" t="str">
        <f>Consolidated!C833&amp;""</f>
        <v>901W0057</v>
      </c>
      <c r="B833" s="95" t="str">
        <f>Consolidated!A833&amp;""</f>
        <v>HDC</v>
      </c>
      <c r="C833" s="95">
        <f>IF('Dây theo phòng'!$D$6="",0,IF(OR(Consolidated!N833&amp;""='Dây theo phòng'!$D$6,Consolidated!S833&amp;""='Dây theo phòng'!$D$6),1,0))</f>
        <v>0</v>
      </c>
      <c r="D833" s="95">
        <f>IF(Consolidated!E833=1,1,0)</f>
        <v>1</v>
      </c>
      <c r="E833" s="95">
        <f t="shared" si="12"/>
        <v>27</v>
      </c>
    </row>
    <row r="834" spans="1:5">
      <c r="A834" s="95" t="str">
        <f>Consolidated!C834&amp;""</f>
        <v>901W0058</v>
      </c>
      <c r="B834" s="95" t="str">
        <f>Consolidated!A834&amp;""</f>
        <v>HDC</v>
      </c>
      <c r="C834" s="95">
        <f>IF('Dây theo phòng'!$D$6="",0,IF(OR(Consolidated!N834&amp;""='Dây theo phòng'!$D$6,Consolidated!S834&amp;""='Dây theo phòng'!$D$6),1,0))</f>
        <v>0</v>
      </c>
      <c r="D834" s="95">
        <f>IF(Consolidated!E834=1,1,0)</f>
        <v>1</v>
      </c>
      <c r="E834" s="95">
        <f t="shared" si="12"/>
        <v>27</v>
      </c>
    </row>
    <row r="835" spans="1:5">
      <c r="A835" s="95" t="str">
        <f>Consolidated!C835&amp;""</f>
        <v>901W0059</v>
      </c>
      <c r="B835" s="95" t="str">
        <f>Consolidated!A835&amp;""</f>
        <v>HDC</v>
      </c>
      <c r="C835" s="95">
        <f>IF('Dây theo phòng'!$D$6="",0,IF(OR(Consolidated!N835&amp;""='Dây theo phòng'!$D$6,Consolidated!S835&amp;""='Dây theo phòng'!$D$6),1,0))</f>
        <v>0</v>
      </c>
      <c r="D835" s="95">
        <f>IF(Consolidated!E835=1,1,0)</f>
        <v>1</v>
      </c>
      <c r="E835" s="95">
        <f t="shared" ref="E835:E898" si="13">E834+C835*(1-D835)</f>
        <v>27</v>
      </c>
    </row>
    <row r="836" spans="1:5">
      <c r="A836" s="95" t="str">
        <f>Consolidated!C836&amp;""</f>
        <v>901W0060</v>
      </c>
      <c r="B836" s="95" t="str">
        <f>Consolidated!A836&amp;""</f>
        <v>HDC</v>
      </c>
      <c r="C836" s="95">
        <f>IF('Dây theo phòng'!$D$6="",0,IF(OR(Consolidated!N836&amp;""='Dây theo phòng'!$D$6,Consolidated!S836&amp;""='Dây theo phòng'!$D$6),1,0))</f>
        <v>0</v>
      </c>
      <c r="D836" s="95">
        <f>IF(Consolidated!E836=1,1,0)</f>
        <v>1</v>
      </c>
      <c r="E836" s="95">
        <f t="shared" si="13"/>
        <v>27</v>
      </c>
    </row>
    <row r="837" spans="1:5">
      <c r="A837" s="95" t="str">
        <f>Consolidated!C837&amp;""</f>
        <v>901W0061</v>
      </c>
      <c r="B837" s="95" t="str">
        <f>Consolidated!A837&amp;""</f>
        <v>HDC</v>
      </c>
      <c r="C837" s="95">
        <f>IF('Dây theo phòng'!$D$6="",0,IF(OR(Consolidated!N837&amp;""='Dây theo phòng'!$D$6,Consolidated!S837&amp;""='Dây theo phòng'!$D$6),1,0))</f>
        <v>0</v>
      </c>
      <c r="D837" s="95">
        <f>IF(Consolidated!E837=1,1,0)</f>
        <v>1</v>
      </c>
      <c r="E837" s="95">
        <f t="shared" si="13"/>
        <v>27</v>
      </c>
    </row>
    <row r="838" spans="1:5">
      <c r="A838" s="95" t="str">
        <f>Consolidated!C838&amp;""</f>
        <v>901W0062</v>
      </c>
      <c r="B838" s="95" t="str">
        <f>Consolidated!A838&amp;""</f>
        <v>HDC</v>
      </c>
      <c r="C838" s="95">
        <f>IF('Dây theo phòng'!$D$6="",0,IF(OR(Consolidated!N838&amp;""='Dây theo phòng'!$D$6,Consolidated!S838&amp;""='Dây theo phòng'!$D$6),1,0))</f>
        <v>0</v>
      </c>
      <c r="D838" s="95">
        <f>IF(Consolidated!E838=1,1,0)</f>
        <v>1</v>
      </c>
      <c r="E838" s="95">
        <f t="shared" si="13"/>
        <v>27</v>
      </c>
    </row>
    <row r="839" spans="1:5">
      <c r="A839" s="95" t="str">
        <f>Consolidated!C839&amp;""</f>
        <v>901W0063</v>
      </c>
      <c r="B839" s="95" t="str">
        <f>Consolidated!A839&amp;""</f>
        <v>HDC</v>
      </c>
      <c r="C839" s="95">
        <f>IF('Dây theo phòng'!$D$6="",0,IF(OR(Consolidated!N839&amp;""='Dây theo phòng'!$D$6,Consolidated!S839&amp;""='Dây theo phòng'!$D$6),1,0))</f>
        <v>0</v>
      </c>
      <c r="D839" s="95">
        <f>IF(Consolidated!E839=1,1,0)</f>
        <v>1</v>
      </c>
      <c r="E839" s="95">
        <f t="shared" si="13"/>
        <v>27</v>
      </c>
    </row>
    <row r="840" spans="1:5">
      <c r="A840" s="95" t="str">
        <f>Consolidated!C840&amp;""</f>
        <v>901W0064</v>
      </c>
      <c r="B840" s="95" t="str">
        <f>Consolidated!A840&amp;""</f>
        <v>HDC</v>
      </c>
      <c r="C840" s="95">
        <f>IF('Dây theo phòng'!$D$6="",0,IF(OR(Consolidated!N840&amp;""='Dây theo phòng'!$D$6,Consolidated!S840&amp;""='Dây theo phòng'!$D$6),1,0))</f>
        <v>0</v>
      </c>
      <c r="D840" s="95">
        <f>IF(Consolidated!E840=1,1,0)</f>
        <v>1</v>
      </c>
      <c r="E840" s="95">
        <f t="shared" si="13"/>
        <v>27</v>
      </c>
    </row>
    <row r="841" spans="1:5">
      <c r="A841" s="95" t="str">
        <f>Consolidated!C841&amp;""</f>
        <v>901W0065</v>
      </c>
      <c r="B841" s="95" t="str">
        <f>Consolidated!A841&amp;""</f>
        <v>HDC</v>
      </c>
      <c r="C841" s="95">
        <f>IF('Dây theo phòng'!$D$6="",0,IF(OR(Consolidated!N841&amp;""='Dây theo phòng'!$D$6,Consolidated!S841&amp;""='Dây theo phòng'!$D$6),1,0))</f>
        <v>0</v>
      </c>
      <c r="D841" s="95">
        <f>IF(Consolidated!E841=1,1,0)</f>
        <v>1</v>
      </c>
      <c r="E841" s="95">
        <f t="shared" si="13"/>
        <v>27</v>
      </c>
    </row>
    <row r="842" spans="1:5">
      <c r="A842" s="95" t="str">
        <f>Consolidated!C842&amp;""</f>
        <v>901W0066</v>
      </c>
      <c r="B842" s="95" t="str">
        <f>Consolidated!A842&amp;""</f>
        <v>HDC</v>
      </c>
      <c r="C842" s="95">
        <f>IF('Dây theo phòng'!$D$6="",0,IF(OR(Consolidated!N842&amp;""='Dây theo phòng'!$D$6,Consolidated!S842&amp;""='Dây theo phòng'!$D$6),1,0))</f>
        <v>0</v>
      </c>
      <c r="D842" s="95">
        <f>IF(Consolidated!E842=1,1,0)</f>
        <v>1</v>
      </c>
      <c r="E842" s="95">
        <f t="shared" si="13"/>
        <v>27</v>
      </c>
    </row>
    <row r="843" spans="1:5">
      <c r="A843" s="95" t="str">
        <f>Consolidated!C843&amp;""</f>
        <v>901W0067</v>
      </c>
      <c r="B843" s="95" t="str">
        <f>Consolidated!A843&amp;""</f>
        <v>HDC</v>
      </c>
      <c r="C843" s="95">
        <f>IF('Dây theo phòng'!$D$6="",0,IF(OR(Consolidated!N843&amp;""='Dây theo phòng'!$D$6,Consolidated!S843&amp;""='Dây theo phòng'!$D$6),1,0))</f>
        <v>0</v>
      </c>
      <c r="D843" s="95">
        <f>IF(Consolidated!E843=1,1,0)</f>
        <v>1</v>
      </c>
      <c r="E843" s="95">
        <f t="shared" si="13"/>
        <v>27</v>
      </c>
    </row>
    <row r="844" spans="1:5">
      <c r="A844" s="95" t="str">
        <f>Consolidated!C844&amp;""</f>
        <v>901W0068</v>
      </c>
      <c r="B844" s="95" t="str">
        <f>Consolidated!A844&amp;""</f>
        <v>HDC</v>
      </c>
      <c r="C844" s="95">
        <f>IF('Dây theo phòng'!$D$6="",0,IF(OR(Consolidated!N844&amp;""='Dây theo phòng'!$D$6,Consolidated!S844&amp;""='Dây theo phòng'!$D$6),1,0))</f>
        <v>0</v>
      </c>
      <c r="D844" s="95">
        <f>IF(Consolidated!E844=1,1,0)</f>
        <v>1</v>
      </c>
      <c r="E844" s="95">
        <f t="shared" si="13"/>
        <v>27</v>
      </c>
    </row>
    <row r="845" spans="1:5">
      <c r="A845" s="95" t="str">
        <f>Consolidated!C845&amp;""</f>
        <v>901W0069</v>
      </c>
      <c r="B845" s="95" t="str">
        <f>Consolidated!A845&amp;""</f>
        <v>HDC</v>
      </c>
      <c r="C845" s="95">
        <f>IF('Dây theo phòng'!$D$6="",0,IF(OR(Consolidated!N845&amp;""='Dây theo phòng'!$D$6,Consolidated!S845&amp;""='Dây theo phòng'!$D$6),1,0))</f>
        <v>0</v>
      </c>
      <c r="D845" s="95">
        <f>IF(Consolidated!E845=1,1,0)</f>
        <v>1</v>
      </c>
      <c r="E845" s="95">
        <f t="shared" si="13"/>
        <v>27</v>
      </c>
    </row>
    <row r="846" spans="1:5">
      <c r="A846" s="95" t="str">
        <f>Consolidated!C846&amp;""</f>
        <v>901W0070</v>
      </c>
      <c r="B846" s="95" t="str">
        <f>Consolidated!A846&amp;""</f>
        <v>HDC</v>
      </c>
      <c r="C846" s="95">
        <f>IF('Dây theo phòng'!$D$6="",0,IF(OR(Consolidated!N846&amp;""='Dây theo phòng'!$D$6,Consolidated!S846&amp;""='Dây theo phòng'!$D$6),1,0))</f>
        <v>0</v>
      </c>
      <c r="D846" s="95">
        <f>IF(Consolidated!E846=1,1,0)</f>
        <v>1</v>
      </c>
      <c r="E846" s="95">
        <f t="shared" si="13"/>
        <v>27</v>
      </c>
    </row>
    <row r="847" spans="1:5">
      <c r="A847" s="95" t="str">
        <f>Consolidated!C847&amp;""</f>
        <v>901W0071</v>
      </c>
      <c r="B847" s="95" t="str">
        <f>Consolidated!A847&amp;""</f>
        <v>HDC</v>
      </c>
      <c r="C847" s="95">
        <f>IF('Dây theo phòng'!$D$6="",0,IF(OR(Consolidated!N847&amp;""='Dây theo phòng'!$D$6,Consolidated!S847&amp;""='Dây theo phòng'!$D$6),1,0))</f>
        <v>0</v>
      </c>
      <c r="D847" s="95">
        <f>IF(Consolidated!E847=1,1,0)</f>
        <v>1</v>
      </c>
      <c r="E847" s="95">
        <f t="shared" si="13"/>
        <v>27</v>
      </c>
    </row>
    <row r="848" spans="1:5">
      <c r="A848" s="95" t="str">
        <f>Consolidated!C848&amp;""</f>
        <v>901W0072</v>
      </c>
      <c r="B848" s="95" t="str">
        <f>Consolidated!A848&amp;""</f>
        <v>HDC</v>
      </c>
      <c r="C848" s="95">
        <f>IF('Dây theo phòng'!$D$6="",0,IF(OR(Consolidated!N848&amp;""='Dây theo phòng'!$D$6,Consolidated!S848&amp;""='Dây theo phòng'!$D$6),1,0))</f>
        <v>0</v>
      </c>
      <c r="D848" s="95">
        <f>IF(Consolidated!E848=1,1,0)</f>
        <v>1</v>
      </c>
      <c r="E848" s="95">
        <f t="shared" si="13"/>
        <v>27</v>
      </c>
    </row>
    <row r="849" spans="1:5">
      <c r="A849" s="95" t="str">
        <f>Consolidated!C849&amp;""</f>
        <v>901W0073</v>
      </c>
      <c r="B849" s="95" t="str">
        <f>Consolidated!A849&amp;""</f>
        <v>HDC</v>
      </c>
      <c r="C849" s="95">
        <f>IF('Dây theo phòng'!$D$6="",0,IF(OR(Consolidated!N849&amp;""='Dây theo phòng'!$D$6,Consolidated!S849&amp;""='Dây theo phòng'!$D$6),1,0))</f>
        <v>0</v>
      </c>
      <c r="D849" s="95">
        <f>IF(Consolidated!E849=1,1,0)</f>
        <v>1</v>
      </c>
      <c r="E849" s="95">
        <f t="shared" si="13"/>
        <v>27</v>
      </c>
    </row>
    <row r="850" spans="1:5">
      <c r="A850" s="95" t="str">
        <f>Consolidated!C850&amp;""</f>
        <v>901W0074</v>
      </c>
      <c r="B850" s="95" t="str">
        <f>Consolidated!A850&amp;""</f>
        <v>HDC</v>
      </c>
      <c r="C850" s="95">
        <f>IF('Dây theo phòng'!$D$6="",0,IF(OR(Consolidated!N850&amp;""='Dây theo phòng'!$D$6,Consolidated!S850&amp;""='Dây theo phòng'!$D$6),1,0))</f>
        <v>0</v>
      </c>
      <c r="D850" s="95">
        <f>IF(Consolidated!E850=1,1,0)</f>
        <v>1</v>
      </c>
      <c r="E850" s="95">
        <f t="shared" si="13"/>
        <v>27</v>
      </c>
    </row>
    <row r="851" spans="1:5">
      <c r="A851" s="95" t="str">
        <f>Consolidated!C851&amp;""</f>
        <v>901W0075</v>
      </c>
      <c r="B851" s="95" t="str">
        <f>Consolidated!A851&amp;""</f>
        <v>HDC</v>
      </c>
      <c r="C851" s="95">
        <f>IF('Dây theo phòng'!$D$6="",0,IF(OR(Consolidated!N851&amp;""='Dây theo phòng'!$D$6,Consolidated!S851&amp;""='Dây theo phòng'!$D$6),1,0))</f>
        <v>0</v>
      </c>
      <c r="D851" s="95">
        <f>IF(Consolidated!E851=1,1,0)</f>
        <v>1</v>
      </c>
      <c r="E851" s="95">
        <f t="shared" si="13"/>
        <v>27</v>
      </c>
    </row>
    <row r="852" spans="1:5">
      <c r="A852" s="95" t="str">
        <f>Consolidated!C852&amp;""</f>
        <v>901W0076</v>
      </c>
      <c r="B852" s="95" t="str">
        <f>Consolidated!A852&amp;""</f>
        <v>HDC</v>
      </c>
      <c r="C852" s="95">
        <f>IF('Dây theo phòng'!$D$6="",0,IF(OR(Consolidated!N852&amp;""='Dây theo phòng'!$D$6,Consolidated!S852&amp;""='Dây theo phòng'!$D$6),1,0))</f>
        <v>0</v>
      </c>
      <c r="D852" s="95">
        <f>IF(Consolidated!E852=1,1,0)</f>
        <v>1</v>
      </c>
      <c r="E852" s="95">
        <f t="shared" si="13"/>
        <v>27</v>
      </c>
    </row>
    <row r="853" spans="1:5">
      <c r="A853" s="95" t="str">
        <f>Consolidated!C853&amp;""</f>
        <v>901W0077</v>
      </c>
      <c r="B853" s="95" t="str">
        <f>Consolidated!A853&amp;""</f>
        <v>HDC</v>
      </c>
      <c r="C853" s="95">
        <f>IF('Dây theo phòng'!$D$6="",0,IF(OR(Consolidated!N853&amp;""='Dây theo phòng'!$D$6,Consolidated!S853&amp;""='Dây theo phòng'!$D$6),1,0))</f>
        <v>0</v>
      </c>
      <c r="D853" s="95">
        <f>IF(Consolidated!E853=1,1,0)</f>
        <v>1</v>
      </c>
      <c r="E853" s="95">
        <f t="shared" si="13"/>
        <v>27</v>
      </c>
    </row>
    <row r="854" spans="1:5">
      <c r="A854" s="95" t="str">
        <f>Consolidated!C854&amp;""</f>
        <v>901W0078</v>
      </c>
      <c r="B854" s="95" t="str">
        <f>Consolidated!A854&amp;""</f>
        <v>HDC</v>
      </c>
      <c r="C854" s="95">
        <f>IF('Dây theo phòng'!$D$6="",0,IF(OR(Consolidated!N854&amp;""='Dây theo phòng'!$D$6,Consolidated!S854&amp;""='Dây theo phòng'!$D$6),1,0))</f>
        <v>0</v>
      </c>
      <c r="D854" s="95">
        <f>IF(Consolidated!E854=1,1,0)</f>
        <v>1</v>
      </c>
      <c r="E854" s="95">
        <f t="shared" si="13"/>
        <v>27</v>
      </c>
    </row>
    <row r="855" spans="1:5">
      <c r="A855" s="95" t="str">
        <f>Consolidated!C855&amp;""</f>
        <v>901W0079</v>
      </c>
      <c r="B855" s="95" t="str">
        <f>Consolidated!A855&amp;""</f>
        <v>HDC</v>
      </c>
      <c r="C855" s="95">
        <f>IF('Dây theo phòng'!$D$6="",0,IF(OR(Consolidated!N855&amp;""='Dây theo phòng'!$D$6,Consolidated!S855&amp;""='Dây theo phòng'!$D$6),1,0))</f>
        <v>0</v>
      </c>
      <c r="D855" s="95">
        <f>IF(Consolidated!E855=1,1,0)</f>
        <v>1</v>
      </c>
      <c r="E855" s="95">
        <f t="shared" si="13"/>
        <v>27</v>
      </c>
    </row>
    <row r="856" spans="1:5">
      <c r="A856" s="95" t="str">
        <f>Consolidated!C856&amp;""</f>
        <v>901W0080</v>
      </c>
      <c r="B856" s="95" t="str">
        <f>Consolidated!A856&amp;""</f>
        <v>HDC</v>
      </c>
      <c r="C856" s="95">
        <f>IF('Dây theo phòng'!$D$6="",0,IF(OR(Consolidated!N856&amp;""='Dây theo phòng'!$D$6,Consolidated!S856&amp;""='Dây theo phòng'!$D$6),1,0))</f>
        <v>0</v>
      </c>
      <c r="D856" s="95">
        <f>IF(Consolidated!E856=1,1,0)</f>
        <v>1</v>
      </c>
      <c r="E856" s="95">
        <f t="shared" si="13"/>
        <v>27</v>
      </c>
    </row>
    <row r="857" spans="1:5">
      <c r="A857" s="95" t="str">
        <f>Consolidated!C857&amp;""</f>
        <v>901W0081</v>
      </c>
      <c r="B857" s="95" t="str">
        <f>Consolidated!A857&amp;""</f>
        <v>HDC</v>
      </c>
      <c r="C857" s="95">
        <f>IF('Dây theo phòng'!$D$6="",0,IF(OR(Consolidated!N857&amp;""='Dây theo phòng'!$D$6,Consolidated!S857&amp;""='Dây theo phòng'!$D$6),1,0))</f>
        <v>0</v>
      </c>
      <c r="D857" s="95">
        <f>IF(Consolidated!E857=1,1,0)</f>
        <v>1</v>
      </c>
      <c r="E857" s="95">
        <f t="shared" si="13"/>
        <v>27</v>
      </c>
    </row>
    <row r="858" spans="1:5">
      <c r="A858" s="95" t="str">
        <f>Consolidated!C858&amp;""</f>
        <v>901W0082</v>
      </c>
      <c r="B858" s="95" t="str">
        <f>Consolidated!A858&amp;""</f>
        <v>HDC</v>
      </c>
      <c r="C858" s="95">
        <f>IF('Dây theo phòng'!$D$6="",0,IF(OR(Consolidated!N858&amp;""='Dây theo phòng'!$D$6,Consolidated!S858&amp;""='Dây theo phòng'!$D$6),1,0))</f>
        <v>0</v>
      </c>
      <c r="D858" s="95">
        <f>IF(Consolidated!E858=1,1,0)</f>
        <v>1</v>
      </c>
      <c r="E858" s="95">
        <f t="shared" si="13"/>
        <v>27</v>
      </c>
    </row>
    <row r="859" spans="1:5">
      <c r="A859" s="95" t="str">
        <f>Consolidated!C859&amp;""</f>
        <v>901W0083</v>
      </c>
      <c r="B859" s="95" t="str">
        <f>Consolidated!A859&amp;""</f>
        <v>HDC</v>
      </c>
      <c r="C859" s="95">
        <f>IF('Dây theo phòng'!$D$6="",0,IF(OR(Consolidated!N859&amp;""='Dây theo phòng'!$D$6,Consolidated!S859&amp;""='Dây theo phòng'!$D$6),1,0))</f>
        <v>0</v>
      </c>
      <c r="D859" s="95">
        <f>IF(Consolidated!E859=1,1,0)</f>
        <v>1</v>
      </c>
      <c r="E859" s="95">
        <f t="shared" si="13"/>
        <v>27</v>
      </c>
    </row>
    <row r="860" spans="1:5">
      <c r="A860" s="95" t="str">
        <f>Consolidated!C860&amp;""</f>
        <v>901W0084</v>
      </c>
      <c r="B860" s="95" t="str">
        <f>Consolidated!A860&amp;""</f>
        <v>HDC</v>
      </c>
      <c r="C860" s="95">
        <f>IF('Dây theo phòng'!$D$6="",0,IF(OR(Consolidated!N860&amp;""='Dây theo phòng'!$D$6,Consolidated!S860&amp;""='Dây theo phòng'!$D$6),1,0))</f>
        <v>0</v>
      </c>
      <c r="D860" s="95">
        <f>IF(Consolidated!E860=1,1,0)</f>
        <v>1</v>
      </c>
      <c r="E860" s="95">
        <f t="shared" si="13"/>
        <v>27</v>
      </c>
    </row>
    <row r="861" spans="1:5">
      <c r="A861" s="95" t="str">
        <f>Consolidated!C861&amp;""</f>
        <v>901W0085</v>
      </c>
      <c r="B861" s="95" t="str">
        <f>Consolidated!A861&amp;""</f>
        <v>HDC</v>
      </c>
      <c r="C861" s="95">
        <f>IF('Dây theo phòng'!$D$6="",0,IF(OR(Consolidated!N861&amp;""='Dây theo phòng'!$D$6,Consolidated!S861&amp;""='Dây theo phòng'!$D$6),1,0))</f>
        <v>0</v>
      </c>
      <c r="D861" s="95">
        <f>IF(Consolidated!E861=1,1,0)</f>
        <v>1</v>
      </c>
      <c r="E861" s="95">
        <f t="shared" si="13"/>
        <v>27</v>
      </c>
    </row>
    <row r="862" spans="1:5">
      <c r="A862" s="95" t="str">
        <f>Consolidated!C862&amp;""</f>
        <v>901W0086</v>
      </c>
      <c r="B862" s="95" t="str">
        <f>Consolidated!A862&amp;""</f>
        <v>HDC</v>
      </c>
      <c r="C862" s="95">
        <f>IF('Dây theo phòng'!$D$6="",0,IF(OR(Consolidated!N862&amp;""='Dây theo phòng'!$D$6,Consolidated!S862&amp;""='Dây theo phòng'!$D$6),1,0))</f>
        <v>0</v>
      </c>
      <c r="D862" s="95">
        <f>IF(Consolidated!E862=1,1,0)</f>
        <v>1</v>
      </c>
      <c r="E862" s="95">
        <f t="shared" si="13"/>
        <v>27</v>
      </c>
    </row>
    <row r="863" spans="1:5">
      <c r="A863" s="95" t="str">
        <f>Consolidated!C863&amp;""</f>
        <v>901W0087</v>
      </c>
      <c r="B863" s="95" t="str">
        <f>Consolidated!A863&amp;""</f>
        <v>HDC</v>
      </c>
      <c r="C863" s="95">
        <f>IF('Dây theo phòng'!$D$6="",0,IF(OR(Consolidated!N863&amp;""='Dây theo phòng'!$D$6,Consolidated!S863&amp;""='Dây theo phòng'!$D$6),1,0))</f>
        <v>0</v>
      </c>
      <c r="D863" s="95">
        <f>IF(Consolidated!E863=1,1,0)</f>
        <v>1</v>
      </c>
      <c r="E863" s="95">
        <f t="shared" si="13"/>
        <v>27</v>
      </c>
    </row>
    <row r="864" spans="1:5">
      <c r="A864" s="95" t="str">
        <f>Consolidated!C864&amp;""</f>
        <v>901W0088</v>
      </c>
      <c r="B864" s="95" t="str">
        <f>Consolidated!A864&amp;""</f>
        <v>HDC</v>
      </c>
      <c r="C864" s="95">
        <f>IF('Dây theo phòng'!$D$6="",0,IF(OR(Consolidated!N864&amp;""='Dây theo phòng'!$D$6,Consolidated!S864&amp;""='Dây theo phòng'!$D$6),1,0))</f>
        <v>0</v>
      </c>
      <c r="D864" s="95">
        <f>IF(Consolidated!E864=1,1,0)</f>
        <v>1</v>
      </c>
      <c r="E864" s="95">
        <f t="shared" si="13"/>
        <v>27</v>
      </c>
    </row>
    <row r="865" spans="1:5">
      <c r="A865" s="95" t="str">
        <f>Consolidated!C865&amp;""</f>
        <v>901W0089</v>
      </c>
      <c r="B865" s="95" t="str">
        <f>Consolidated!A865&amp;""</f>
        <v>HDC</v>
      </c>
      <c r="C865" s="95">
        <f>IF('Dây theo phòng'!$D$6="",0,IF(OR(Consolidated!N865&amp;""='Dây theo phòng'!$D$6,Consolidated!S865&amp;""='Dây theo phòng'!$D$6),1,0))</f>
        <v>0</v>
      </c>
      <c r="D865" s="95">
        <f>IF(Consolidated!E865=1,1,0)</f>
        <v>1</v>
      </c>
      <c r="E865" s="95">
        <f t="shared" si="13"/>
        <v>27</v>
      </c>
    </row>
    <row r="866" spans="1:5">
      <c r="A866" s="95" t="str">
        <f>Consolidated!C866&amp;""</f>
        <v>901W0090</v>
      </c>
      <c r="B866" s="95" t="str">
        <f>Consolidated!A866&amp;""</f>
        <v>HDC</v>
      </c>
      <c r="C866" s="95">
        <f>IF('Dây theo phòng'!$D$6="",0,IF(OR(Consolidated!N866&amp;""='Dây theo phòng'!$D$6,Consolidated!S866&amp;""='Dây theo phòng'!$D$6),1,0))</f>
        <v>0</v>
      </c>
      <c r="D866" s="95">
        <f>IF(Consolidated!E866=1,1,0)</f>
        <v>1</v>
      </c>
      <c r="E866" s="95">
        <f t="shared" si="13"/>
        <v>27</v>
      </c>
    </row>
    <row r="867" spans="1:5">
      <c r="A867" s="95" t="str">
        <f>Consolidated!C867&amp;""</f>
        <v>901W0091</v>
      </c>
      <c r="B867" s="95" t="str">
        <f>Consolidated!A867&amp;""</f>
        <v>HDC</v>
      </c>
      <c r="C867" s="95">
        <f>IF('Dây theo phòng'!$D$6="",0,IF(OR(Consolidated!N867&amp;""='Dây theo phòng'!$D$6,Consolidated!S867&amp;""='Dây theo phòng'!$D$6),1,0))</f>
        <v>0</v>
      </c>
      <c r="D867" s="95">
        <f>IF(Consolidated!E867=1,1,0)</f>
        <v>1</v>
      </c>
      <c r="E867" s="95">
        <f t="shared" si="13"/>
        <v>27</v>
      </c>
    </row>
    <row r="868" spans="1:5">
      <c r="A868" s="95" t="str">
        <f>Consolidated!C868&amp;""</f>
        <v>901W0092</v>
      </c>
      <c r="B868" s="95" t="str">
        <f>Consolidated!A868&amp;""</f>
        <v>HDC</v>
      </c>
      <c r="C868" s="95">
        <f>IF('Dây theo phòng'!$D$6="",0,IF(OR(Consolidated!N868&amp;""='Dây theo phòng'!$D$6,Consolidated!S868&amp;""='Dây theo phòng'!$D$6),1,0))</f>
        <v>0</v>
      </c>
      <c r="D868" s="95">
        <f>IF(Consolidated!E868=1,1,0)</f>
        <v>1</v>
      </c>
      <c r="E868" s="95">
        <f t="shared" si="13"/>
        <v>27</v>
      </c>
    </row>
    <row r="869" spans="1:5">
      <c r="A869" s="95" t="str">
        <f>Consolidated!C869&amp;""</f>
        <v>901W0093</v>
      </c>
      <c r="B869" s="95" t="str">
        <f>Consolidated!A869&amp;""</f>
        <v>HDC</v>
      </c>
      <c r="C869" s="95">
        <f>IF('Dây theo phòng'!$D$6="",0,IF(OR(Consolidated!N869&amp;""='Dây theo phòng'!$D$6,Consolidated!S869&amp;""='Dây theo phòng'!$D$6),1,0))</f>
        <v>0</v>
      </c>
      <c r="D869" s="95">
        <f>IF(Consolidated!E869=1,1,0)</f>
        <v>1</v>
      </c>
      <c r="E869" s="95">
        <f t="shared" si="13"/>
        <v>27</v>
      </c>
    </row>
    <row r="870" spans="1:5">
      <c r="A870" s="95" t="str">
        <f>Consolidated!C870&amp;""</f>
        <v>901W0094</v>
      </c>
      <c r="B870" s="95" t="str">
        <f>Consolidated!A870&amp;""</f>
        <v>HDC</v>
      </c>
      <c r="C870" s="95">
        <f>IF('Dây theo phòng'!$D$6="",0,IF(OR(Consolidated!N870&amp;""='Dây theo phòng'!$D$6,Consolidated!S870&amp;""='Dây theo phòng'!$D$6),1,0))</f>
        <v>0</v>
      </c>
      <c r="D870" s="95">
        <f>IF(Consolidated!E870=1,1,0)</f>
        <v>1</v>
      </c>
      <c r="E870" s="95">
        <f t="shared" si="13"/>
        <v>27</v>
      </c>
    </row>
    <row r="871" spans="1:5">
      <c r="A871" s="95" t="str">
        <f>Consolidated!C871&amp;""</f>
        <v>901W0095</v>
      </c>
      <c r="B871" s="95" t="str">
        <f>Consolidated!A871&amp;""</f>
        <v>HDC</v>
      </c>
      <c r="C871" s="95">
        <f>IF('Dây theo phòng'!$D$6="",0,IF(OR(Consolidated!N871&amp;""='Dây theo phòng'!$D$6,Consolidated!S871&amp;""='Dây theo phòng'!$D$6),1,0))</f>
        <v>0</v>
      </c>
      <c r="D871" s="95">
        <f>IF(Consolidated!E871=1,1,0)</f>
        <v>1</v>
      </c>
      <c r="E871" s="95">
        <f t="shared" si="13"/>
        <v>27</v>
      </c>
    </row>
    <row r="872" spans="1:5">
      <c r="A872" s="95" t="str">
        <f>Consolidated!C872&amp;""</f>
        <v>901W0096</v>
      </c>
      <c r="B872" s="95" t="str">
        <f>Consolidated!A872&amp;""</f>
        <v>HDC</v>
      </c>
      <c r="C872" s="95">
        <f>IF('Dây theo phòng'!$D$6="",0,IF(OR(Consolidated!N872&amp;""='Dây theo phòng'!$D$6,Consolidated!S872&amp;""='Dây theo phòng'!$D$6),1,0))</f>
        <v>0</v>
      </c>
      <c r="D872" s="95">
        <f>IF(Consolidated!E872=1,1,0)</f>
        <v>1</v>
      </c>
      <c r="E872" s="95">
        <f t="shared" si="13"/>
        <v>27</v>
      </c>
    </row>
    <row r="873" spans="1:5">
      <c r="A873" s="95" t="str">
        <f>Consolidated!C873&amp;""</f>
        <v>901W0097</v>
      </c>
      <c r="B873" s="95" t="str">
        <f>Consolidated!A873&amp;""</f>
        <v>HDC</v>
      </c>
      <c r="C873" s="95">
        <f>IF('Dây theo phòng'!$D$6="",0,IF(OR(Consolidated!N873&amp;""='Dây theo phòng'!$D$6,Consolidated!S873&amp;""='Dây theo phòng'!$D$6),1,0))</f>
        <v>0</v>
      </c>
      <c r="D873" s="95">
        <f>IF(Consolidated!E873=1,1,0)</f>
        <v>1</v>
      </c>
      <c r="E873" s="95">
        <f t="shared" si="13"/>
        <v>27</v>
      </c>
    </row>
    <row r="874" spans="1:5">
      <c r="A874" s="95" t="str">
        <f>Consolidated!C874&amp;""</f>
        <v>901W0098</v>
      </c>
      <c r="B874" s="95" t="str">
        <f>Consolidated!A874&amp;""</f>
        <v>HDC</v>
      </c>
      <c r="C874" s="95">
        <f>IF('Dây theo phòng'!$D$6="",0,IF(OR(Consolidated!N874&amp;""='Dây theo phòng'!$D$6,Consolidated!S874&amp;""='Dây theo phòng'!$D$6),1,0))</f>
        <v>0</v>
      </c>
      <c r="D874" s="95">
        <f>IF(Consolidated!E874=1,1,0)</f>
        <v>1</v>
      </c>
      <c r="E874" s="95">
        <f t="shared" si="13"/>
        <v>27</v>
      </c>
    </row>
    <row r="875" spans="1:5">
      <c r="A875" s="95" t="str">
        <f>Consolidated!C875&amp;""</f>
        <v>901W0099</v>
      </c>
      <c r="B875" s="95" t="str">
        <f>Consolidated!A875&amp;""</f>
        <v>HDC</v>
      </c>
      <c r="C875" s="95">
        <f>IF('Dây theo phòng'!$D$6="",0,IF(OR(Consolidated!N875&amp;""='Dây theo phòng'!$D$6,Consolidated!S875&amp;""='Dây theo phòng'!$D$6),1,0))</f>
        <v>0</v>
      </c>
      <c r="D875" s="95">
        <f>IF(Consolidated!E875=1,1,0)</f>
        <v>1</v>
      </c>
      <c r="E875" s="95">
        <f t="shared" si="13"/>
        <v>27</v>
      </c>
    </row>
    <row r="876" spans="1:5">
      <c r="A876" s="95" t="str">
        <f>Consolidated!C876&amp;""</f>
        <v>901W0100</v>
      </c>
      <c r="B876" s="95" t="str">
        <f>Consolidated!A876&amp;""</f>
        <v>HDC</v>
      </c>
      <c r="C876" s="95">
        <f>IF('Dây theo phòng'!$D$6="",0,IF(OR(Consolidated!N876&amp;""='Dây theo phòng'!$D$6,Consolidated!S876&amp;""='Dây theo phòng'!$D$6),1,0))</f>
        <v>0</v>
      </c>
      <c r="D876" s="95">
        <f>IF(Consolidated!E876=1,1,0)</f>
        <v>1</v>
      </c>
      <c r="E876" s="95">
        <f t="shared" si="13"/>
        <v>27</v>
      </c>
    </row>
    <row r="877" spans="1:5">
      <c r="A877" s="95" t="str">
        <f>Consolidated!C877&amp;""</f>
        <v>901W0101</v>
      </c>
      <c r="B877" s="95" t="str">
        <f>Consolidated!A877&amp;""</f>
        <v>HDC</v>
      </c>
      <c r="C877" s="95">
        <f>IF('Dây theo phòng'!$D$6="",0,IF(OR(Consolidated!N877&amp;""='Dây theo phòng'!$D$6,Consolidated!S877&amp;""='Dây theo phòng'!$D$6),1,0))</f>
        <v>0</v>
      </c>
      <c r="D877" s="95">
        <f>IF(Consolidated!E877=1,1,0)</f>
        <v>1</v>
      </c>
      <c r="E877" s="95">
        <f t="shared" si="13"/>
        <v>27</v>
      </c>
    </row>
    <row r="878" spans="1:5">
      <c r="A878" s="95" t="str">
        <f>Consolidated!C878&amp;""</f>
        <v>901W0102</v>
      </c>
      <c r="B878" s="95" t="str">
        <f>Consolidated!A878&amp;""</f>
        <v>HDC</v>
      </c>
      <c r="C878" s="95">
        <f>IF('Dây theo phòng'!$D$6="",0,IF(OR(Consolidated!N878&amp;""='Dây theo phòng'!$D$6,Consolidated!S878&amp;""='Dây theo phòng'!$D$6),1,0))</f>
        <v>0</v>
      </c>
      <c r="D878" s="95">
        <f>IF(Consolidated!E878=1,1,0)</f>
        <v>1</v>
      </c>
      <c r="E878" s="95">
        <f t="shared" si="13"/>
        <v>27</v>
      </c>
    </row>
    <row r="879" spans="1:5">
      <c r="A879" s="95" t="str">
        <f>Consolidated!C879&amp;""</f>
        <v>901W0103</v>
      </c>
      <c r="B879" s="95" t="str">
        <f>Consolidated!A879&amp;""</f>
        <v>HDC</v>
      </c>
      <c r="C879" s="95">
        <f>IF('Dây theo phòng'!$D$6="",0,IF(OR(Consolidated!N879&amp;""='Dây theo phòng'!$D$6,Consolidated!S879&amp;""='Dây theo phòng'!$D$6),1,0))</f>
        <v>0</v>
      </c>
      <c r="D879" s="95">
        <f>IF(Consolidated!E879=1,1,0)</f>
        <v>1</v>
      </c>
      <c r="E879" s="95">
        <f t="shared" si="13"/>
        <v>27</v>
      </c>
    </row>
    <row r="880" spans="1:5">
      <c r="A880" s="95" t="str">
        <f>Consolidated!C880&amp;""</f>
        <v>901W0104</v>
      </c>
      <c r="B880" s="95" t="str">
        <f>Consolidated!A880&amp;""</f>
        <v>HDC</v>
      </c>
      <c r="C880" s="95">
        <f>IF('Dây theo phòng'!$D$6="",0,IF(OR(Consolidated!N880&amp;""='Dây theo phòng'!$D$6,Consolidated!S880&amp;""='Dây theo phòng'!$D$6),1,0))</f>
        <v>0</v>
      </c>
      <c r="D880" s="95">
        <f>IF(Consolidated!E880=1,1,0)</f>
        <v>1</v>
      </c>
      <c r="E880" s="95">
        <f t="shared" si="13"/>
        <v>27</v>
      </c>
    </row>
    <row r="881" spans="1:5">
      <c r="A881" s="95" t="str">
        <f>Consolidated!C881&amp;""</f>
        <v>901W0105</v>
      </c>
      <c r="B881" s="95" t="str">
        <f>Consolidated!A881&amp;""</f>
        <v>HDC</v>
      </c>
      <c r="C881" s="95">
        <f>IF('Dây theo phòng'!$D$6="",0,IF(OR(Consolidated!N881&amp;""='Dây theo phòng'!$D$6,Consolidated!S881&amp;""='Dây theo phòng'!$D$6),1,0))</f>
        <v>0</v>
      </c>
      <c r="D881" s="95">
        <f>IF(Consolidated!E881=1,1,0)</f>
        <v>1</v>
      </c>
      <c r="E881" s="95">
        <f t="shared" si="13"/>
        <v>27</v>
      </c>
    </row>
    <row r="882" spans="1:5">
      <c r="A882" s="95" t="str">
        <f>Consolidated!C882&amp;""</f>
        <v>901W0106</v>
      </c>
      <c r="B882" s="95" t="str">
        <f>Consolidated!A882&amp;""</f>
        <v>HDC</v>
      </c>
      <c r="C882" s="95">
        <f>IF('Dây theo phòng'!$D$6="",0,IF(OR(Consolidated!N882&amp;""='Dây theo phòng'!$D$6,Consolidated!S882&amp;""='Dây theo phòng'!$D$6),1,0))</f>
        <v>0</v>
      </c>
      <c r="D882" s="95">
        <f>IF(Consolidated!E882=1,1,0)</f>
        <v>1</v>
      </c>
      <c r="E882" s="95">
        <f t="shared" si="13"/>
        <v>27</v>
      </c>
    </row>
    <row r="883" spans="1:5">
      <c r="A883" s="95" t="str">
        <f>Consolidated!C883&amp;""</f>
        <v>901W0107</v>
      </c>
      <c r="B883" s="95" t="str">
        <f>Consolidated!A883&amp;""</f>
        <v>HDC</v>
      </c>
      <c r="C883" s="95">
        <f>IF('Dây theo phòng'!$D$6="",0,IF(OR(Consolidated!N883&amp;""='Dây theo phòng'!$D$6,Consolidated!S883&amp;""='Dây theo phòng'!$D$6),1,0))</f>
        <v>0</v>
      </c>
      <c r="D883" s="95">
        <f>IF(Consolidated!E883=1,1,0)</f>
        <v>1</v>
      </c>
      <c r="E883" s="95">
        <f t="shared" si="13"/>
        <v>27</v>
      </c>
    </row>
    <row r="884" spans="1:5">
      <c r="A884" s="95" t="str">
        <f>Consolidated!C884&amp;""</f>
        <v>901W0108</v>
      </c>
      <c r="B884" s="95" t="str">
        <f>Consolidated!A884&amp;""</f>
        <v>HDC</v>
      </c>
      <c r="C884" s="95">
        <f>IF('Dây theo phòng'!$D$6="",0,IF(OR(Consolidated!N884&amp;""='Dây theo phòng'!$D$6,Consolidated!S884&amp;""='Dây theo phòng'!$D$6),1,0))</f>
        <v>0</v>
      </c>
      <c r="D884" s="95">
        <f>IF(Consolidated!E884=1,1,0)</f>
        <v>1</v>
      </c>
      <c r="E884" s="95">
        <f t="shared" si="13"/>
        <v>27</v>
      </c>
    </row>
    <row r="885" spans="1:5">
      <c r="A885" s="95" t="str">
        <f>Consolidated!C885&amp;""</f>
        <v>901W0109</v>
      </c>
      <c r="B885" s="95" t="str">
        <f>Consolidated!A885&amp;""</f>
        <v>HDC</v>
      </c>
      <c r="C885" s="95">
        <f>IF('Dây theo phòng'!$D$6="",0,IF(OR(Consolidated!N885&amp;""='Dây theo phòng'!$D$6,Consolidated!S885&amp;""='Dây theo phòng'!$D$6),1,0))</f>
        <v>0</v>
      </c>
      <c r="D885" s="95">
        <f>IF(Consolidated!E885=1,1,0)</f>
        <v>1</v>
      </c>
      <c r="E885" s="95">
        <f t="shared" si="13"/>
        <v>27</v>
      </c>
    </row>
    <row r="886" spans="1:5">
      <c r="A886" s="95" t="str">
        <f>Consolidated!C886&amp;""</f>
        <v>901W0110</v>
      </c>
      <c r="B886" s="95" t="str">
        <f>Consolidated!A886&amp;""</f>
        <v>HDC</v>
      </c>
      <c r="C886" s="95">
        <f>IF('Dây theo phòng'!$D$6="",0,IF(OR(Consolidated!N886&amp;""='Dây theo phòng'!$D$6,Consolidated!S886&amp;""='Dây theo phòng'!$D$6),1,0))</f>
        <v>0</v>
      </c>
      <c r="D886" s="95">
        <f>IF(Consolidated!E886=1,1,0)</f>
        <v>1</v>
      </c>
      <c r="E886" s="95">
        <f t="shared" si="13"/>
        <v>27</v>
      </c>
    </row>
    <row r="887" spans="1:5">
      <c r="A887" s="95" t="str">
        <f>Consolidated!C887&amp;""</f>
        <v>901W0111</v>
      </c>
      <c r="B887" s="95" t="str">
        <f>Consolidated!A887&amp;""</f>
        <v>HDC</v>
      </c>
      <c r="C887" s="95">
        <f>IF('Dây theo phòng'!$D$6="",0,IF(OR(Consolidated!N887&amp;""='Dây theo phòng'!$D$6,Consolidated!S887&amp;""='Dây theo phòng'!$D$6),1,0))</f>
        <v>0</v>
      </c>
      <c r="D887" s="95">
        <f>IF(Consolidated!E887=1,1,0)</f>
        <v>1</v>
      </c>
      <c r="E887" s="95">
        <f t="shared" si="13"/>
        <v>27</v>
      </c>
    </row>
    <row r="888" spans="1:5">
      <c r="A888" s="95" t="str">
        <f>Consolidated!C888&amp;""</f>
        <v>901W0112</v>
      </c>
      <c r="B888" s="95" t="str">
        <f>Consolidated!A888&amp;""</f>
        <v>HDC</v>
      </c>
      <c r="C888" s="95">
        <f>IF('Dây theo phòng'!$D$6="",0,IF(OR(Consolidated!N888&amp;""='Dây theo phòng'!$D$6,Consolidated!S888&amp;""='Dây theo phòng'!$D$6),1,0))</f>
        <v>0</v>
      </c>
      <c r="D888" s="95">
        <f>IF(Consolidated!E888=1,1,0)</f>
        <v>1</v>
      </c>
      <c r="E888" s="95">
        <f t="shared" si="13"/>
        <v>27</v>
      </c>
    </row>
    <row r="889" spans="1:5">
      <c r="A889" s="95" t="str">
        <f>Consolidated!C889&amp;""</f>
        <v>901W0113</v>
      </c>
      <c r="B889" s="95" t="str">
        <f>Consolidated!A889&amp;""</f>
        <v>HDC</v>
      </c>
      <c r="C889" s="95">
        <f>IF('Dây theo phòng'!$D$6="",0,IF(OR(Consolidated!N889&amp;""='Dây theo phòng'!$D$6,Consolidated!S889&amp;""='Dây theo phòng'!$D$6),1,0))</f>
        <v>0</v>
      </c>
      <c r="D889" s="95">
        <f>IF(Consolidated!E889=1,1,0)</f>
        <v>1</v>
      </c>
      <c r="E889" s="95">
        <f t="shared" si="13"/>
        <v>27</v>
      </c>
    </row>
    <row r="890" spans="1:5">
      <c r="A890" s="95" t="str">
        <f>Consolidated!C890&amp;""</f>
        <v>901W0114</v>
      </c>
      <c r="B890" s="95" t="str">
        <f>Consolidated!A890&amp;""</f>
        <v>HDC</v>
      </c>
      <c r="C890" s="95">
        <f>IF('Dây theo phòng'!$D$6="",0,IF(OR(Consolidated!N890&amp;""='Dây theo phòng'!$D$6,Consolidated!S890&amp;""='Dây theo phòng'!$D$6),1,0))</f>
        <v>0</v>
      </c>
      <c r="D890" s="95">
        <f>IF(Consolidated!E890=1,1,0)</f>
        <v>1</v>
      </c>
      <c r="E890" s="95">
        <f t="shared" si="13"/>
        <v>27</v>
      </c>
    </row>
    <row r="891" spans="1:5">
      <c r="A891" s="95" t="str">
        <f>Consolidated!C891&amp;""</f>
        <v>901W0115</v>
      </c>
      <c r="B891" s="95" t="str">
        <f>Consolidated!A891&amp;""</f>
        <v>HDC</v>
      </c>
      <c r="C891" s="95">
        <f>IF('Dây theo phòng'!$D$6="",0,IF(OR(Consolidated!N891&amp;""='Dây theo phòng'!$D$6,Consolidated!S891&amp;""='Dây theo phòng'!$D$6),1,0))</f>
        <v>0</v>
      </c>
      <c r="D891" s="95">
        <f>IF(Consolidated!E891=1,1,0)</f>
        <v>1</v>
      </c>
      <c r="E891" s="95">
        <f t="shared" si="13"/>
        <v>27</v>
      </c>
    </row>
    <row r="892" spans="1:5">
      <c r="A892" s="95" t="str">
        <f>Consolidated!C892&amp;""</f>
        <v>901W0116</v>
      </c>
      <c r="B892" s="95" t="str">
        <f>Consolidated!A892&amp;""</f>
        <v>HDC</v>
      </c>
      <c r="C892" s="95">
        <f>IF('Dây theo phòng'!$D$6="",0,IF(OR(Consolidated!N892&amp;""='Dây theo phòng'!$D$6,Consolidated!S892&amp;""='Dây theo phòng'!$D$6),1,0))</f>
        <v>0</v>
      </c>
      <c r="D892" s="95">
        <f>IF(Consolidated!E892=1,1,0)</f>
        <v>1</v>
      </c>
      <c r="E892" s="95">
        <f t="shared" si="13"/>
        <v>27</v>
      </c>
    </row>
    <row r="893" spans="1:5">
      <c r="A893" s="95" t="str">
        <f>Consolidated!C893&amp;""</f>
        <v>901W0117</v>
      </c>
      <c r="B893" s="95" t="str">
        <f>Consolidated!A893&amp;""</f>
        <v>HDC</v>
      </c>
      <c r="C893" s="95">
        <f>IF('Dây theo phòng'!$D$6="",0,IF(OR(Consolidated!N893&amp;""='Dây theo phòng'!$D$6,Consolidated!S893&amp;""='Dây theo phòng'!$D$6),1,0))</f>
        <v>0</v>
      </c>
      <c r="D893" s="95">
        <f>IF(Consolidated!E893=1,1,0)</f>
        <v>1</v>
      </c>
      <c r="E893" s="95">
        <f t="shared" si="13"/>
        <v>27</v>
      </c>
    </row>
    <row r="894" spans="1:5">
      <c r="A894" s="95" t="str">
        <f>Consolidated!C894&amp;""</f>
        <v>901W0118</v>
      </c>
      <c r="B894" s="95" t="str">
        <f>Consolidated!A894&amp;""</f>
        <v>HDC</v>
      </c>
      <c r="C894" s="95">
        <f>IF('Dây theo phòng'!$D$6="",0,IF(OR(Consolidated!N894&amp;""='Dây theo phòng'!$D$6,Consolidated!S894&amp;""='Dây theo phòng'!$D$6),1,0))</f>
        <v>0</v>
      </c>
      <c r="D894" s="95">
        <f>IF(Consolidated!E894=1,1,0)</f>
        <v>1</v>
      </c>
      <c r="E894" s="95">
        <f t="shared" si="13"/>
        <v>27</v>
      </c>
    </row>
    <row r="895" spans="1:5">
      <c r="A895" s="95" t="str">
        <f>Consolidated!C895&amp;""</f>
        <v>901W0119</v>
      </c>
      <c r="B895" s="95" t="str">
        <f>Consolidated!A895&amp;""</f>
        <v>HDC</v>
      </c>
      <c r="C895" s="95">
        <f>IF('Dây theo phòng'!$D$6="",0,IF(OR(Consolidated!N895&amp;""='Dây theo phòng'!$D$6,Consolidated!S895&amp;""='Dây theo phòng'!$D$6),1,0))</f>
        <v>0</v>
      </c>
      <c r="D895" s="95">
        <f>IF(Consolidated!E895=1,1,0)</f>
        <v>1</v>
      </c>
      <c r="E895" s="95">
        <f t="shared" si="13"/>
        <v>27</v>
      </c>
    </row>
    <row r="896" spans="1:5">
      <c r="A896" s="95" t="str">
        <f>Consolidated!C896&amp;""</f>
        <v>901W0120</v>
      </c>
      <c r="B896" s="95" t="str">
        <f>Consolidated!A896&amp;""</f>
        <v>HDC</v>
      </c>
      <c r="C896" s="95">
        <f>IF('Dây theo phòng'!$D$6="",0,IF(OR(Consolidated!N896&amp;""='Dây theo phòng'!$D$6,Consolidated!S896&amp;""='Dây theo phòng'!$D$6),1,0))</f>
        <v>0</v>
      </c>
      <c r="D896" s="95">
        <f>IF(Consolidated!E896=1,1,0)</f>
        <v>1</v>
      </c>
      <c r="E896" s="95">
        <f t="shared" si="13"/>
        <v>27</v>
      </c>
    </row>
    <row r="897" spans="1:5">
      <c r="A897" s="95" t="str">
        <f>Consolidated!C897&amp;""</f>
        <v>901W0121</v>
      </c>
      <c r="B897" s="95" t="str">
        <f>Consolidated!A897&amp;""</f>
        <v>HDC</v>
      </c>
      <c r="C897" s="95">
        <f>IF('Dây theo phòng'!$D$6="",0,IF(OR(Consolidated!N897&amp;""='Dây theo phòng'!$D$6,Consolidated!S897&amp;""='Dây theo phòng'!$D$6),1,0))</f>
        <v>0</v>
      </c>
      <c r="D897" s="95">
        <f>IF(Consolidated!E897=1,1,0)</f>
        <v>1</v>
      </c>
      <c r="E897" s="95">
        <f t="shared" si="13"/>
        <v>27</v>
      </c>
    </row>
    <row r="898" spans="1:5">
      <c r="A898" s="95" t="str">
        <f>Consolidated!C898&amp;""</f>
        <v>901W0123</v>
      </c>
      <c r="B898" s="95" t="str">
        <f>Consolidated!A898&amp;""</f>
        <v>HDC</v>
      </c>
      <c r="C898" s="95">
        <f>IF('Dây theo phòng'!$D$6="",0,IF(OR(Consolidated!N898&amp;""='Dây theo phòng'!$D$6,Consolidated!S898&amp;""='Dây theo phòng'!$D$6),1,0))</f>
        <v>0</v>
      </c>
      <c r="D898" s="95">
        <f>IF(Consolidated!E898=1,1,0)</f>
        <v>1</v>
      </c>
      <c r="E898" s="95">
        <f t="shared" si="13"/>
        <v>27</v>
      </c>
    </row>
    <row r="899" spans="1:5">
      <c r="A899" s="95" t="str">
        <f>Consolidated!C899&amp;""</f>
        <v>901W0124</v>
      </c>
      <c r="B899" s="95" t="str">
        <f>Consolidated!A899&amp;""</f>
        <v>HDC</v>
      </c>
      <c r="C899" s="95">
        <f>IF('Dây theo phòng'!$D$6="",0,IF(OR(Consolidated!N899&amp;""='Dây theo phòng'!$D$6,Consolidated!S899&amp;""='Dây theo phòng'!$D$6),1,0))</f>
        <v>0</v>
      </c>
      <c r="D899" s="95">
        <f>IF(Consolidated!E899=1,1,0)</f>
        <v>1</v>
      </c>
      <c r="E899" s="95">
        <f t="shared" ref="E899:E962" si="14">E898+C899*(1-D899)</f>
        <v>27</v>
      </c>
    </row>
    <row r="900" spans="1:5">
      <c r="A900" s="95" t="str">
        <f>Consolidated!C900&amp;""</f>
        <v>901W0125</v>
      </c>
      <c r="B900" s="95" t="str">
        <f>Consolidated!A900&amp;""</f>
        <v>HDC</v>
      </c>
      <c r="C900" s="95">
        <f>IF('Dây theo phòng'!$D$6="",0,IF(OR(Consolidated!N900&amp;""='Dây theo phòng'!$D$6,Consolidated!S900&amp;""='Dây theo phòng'!$D$6),1,0))</f>
        <v>0</v>
      </c>
      <c r="D900" s="95">
        <f>IF(Consolidated!E900=1,1,0)</f>
        <v>1</v>
      </c>
      <c r="E900" s="95">
        <f t="shared" si="14"/>
        <v>27</v>
      </c>
    </row>
    <row r="901" spans="1:5">
      <c r="A901" s="95" t="str">
        <f>Consolidated!C901&amp;""</f>
        <v>901W0126</v>
      </c>
      <c r="B901" s="95" t="str">
        <f>Consolidated!A901&amp;""</f>
        <v>HDC</v>
      </c>
      <c r="C901" s="95">
        <f>IF('Dây theo phòng'!$D$6="",0,IF(OR(Consolidated!N901&amp;""='Dây theo phòng'!$D$6,Consolidated!S901&amp;""='Dây theo phòng'!$D$6),1,0))</f>
        <v>0</v>
      </c>
      <c r="D901" s="95">
        <f>IF(Consolidated!E901=1,1,0)</f>
        <v>1</v>
      </c>
      <c r="E901" s="95">
        <f t="shared" si="14"/>
        <v>27</v>
      </c>
    </row>
    <row r="902" spans="1:5">
      <c r="A902" s="95" t="str">
        <f>Consolidated!C902&amp;""</f>
        <v>901W0127</v>
      </c>
      <c r="B902" s="95" t="str">
        <f>Consolidated!A902&amp;""</f>
        <v>HDC</v>
      </c>
      <c r="C902" s="95">
        <f>IF('Dây theo phòng'!$D$6="",0,IF(OR(Consolidated!N902&amp;""='Dây theo phòng'!$D$6,Consolidated!S902&amp;""='Dây theo phòng'!$D$6),1,0))</f>
        <v>0</v>
      </c>
      <c r="D902" s="95">
        <f>IF(Consolidated!E902=1,1,0)</f>
        <v>1</v>
      </c>
      <c r="E902" s="95">
        <f t="shared" si="14"/>
        <v>27</v>
      </c>
    </row>
    <row r="903" spans="1:5">
      <c r="A903" s="95" t="str">
        <f>Consolidated!C903&amp;""</f>
        <v>901W0128</v>
      </c>
      <c r="B903" s="95" t="str">
        <f>Consolidated!A903&amp;""</f>
        <v>HDC</v>
      </c>
      <c r="C903" s="95">
        <f>IF('Dây theo phòng'!$D$6="",0,IF(OR(Consolidated!N903&amp;""='Dây theo phòng'!$D$6,Consolidated!S903&amp;""='Dây theo phòng'!$D$6),1,0))</f>
        <v>0</v>
      </c>
      <c r="D903" s="95">
        <f>IF(Consolidated!E903=1,1,0)</f>
        <v>1</v>
      </c>
      <c r="E903" s="95">
        <f t="shared" si="14"/>
        <v>27</v>
      </c>
    </row>
    <row r="904" spans="1:5">
      <c r="A904" s="95" t="str">
        <f>Consolidated!C904&amp;""</f>
        <v>901W0129</v>
      </c>
      <c r="B904" s="95" t="str">
        <f>Consolidated!A904&amp;""</f>
        <v>HDC</v>
      </c>
      <c r="C904" s="95">
        <f>IF('Dây theo phòng'!$D$6="",0,IF(OR(Consolidated!N904&amp;""='Dây theo phòng'!$D$6,Consolidated!S904&amp;""='Dây theo phòng'!$D$6),1,0))</f>
        <v>0</v>
      </c>
      <c r="D904" s="95">
        <f>IF(Consolidated!E904=1,1,0)</f>
        <v>1</v>
      </c>
      <c r="E904" s="95">
        <f t="shared" si="14"/>
        <v>27</v>
      </c>
    </row>
    <row r="905" spans="1:5">
      <c r="A905" s="95" t="str">
        <f>Consolidated!C905&amp;""</f>
        <v>901W0130</v>
      </c>
      <c r="B905" s="95" t="str">
        <f>Consolidated!A905&amp;""</f>
        <v>HDC</v>
      </c>
      <c r="C905" s="95">
        <f>IF('Dây theo phòng'!$D$6="",0,IF(OR(Consolidated!N905&amp;""='Dây theo phòng'!$D$6,Consolidated!S905&amp;""='Dây theo phòng'!$D$6),1,0))</f>
        <v>0</v>
      </c>
      <c r="D905" s="95">
        <f>IF(Consolidated!E905=1,1,0)</f>
        <v>1</v>
      </c>
      <c r="E905" s="95">
        <f t="shared" si="14"/>
        <v>27</v>
      </c>
    </row>
    <row r="906" spans="1:5">
      <c r="A906" s="95" t="str">
        <f>Consolidated!C906&amp;""</f>
        <v>901W0131</v>
      </c>
      <c r="B906" s="95" t="str">
        <f>Consolidated!A906&amp;""</f>
        <v>HDC</v>
      </c>
      <c r="C906" s="95">
        <f>IF('Dây theo phòng'!$D$6="",0,IF(OR(Consolidated!N906&amp;""='Dây theo phòng'!$D$6,Consolidated!S906&amp;""='Dây theo phòng'!$D$6),1,0))</f>
        <v>0</v>
      </c>
      <c r="D906" s="95">
        <f>IF(Consolidated!E906=1,1,0)</f>
        <v>1</v>
      </c>
      <c r="E906" s="95">
        <f t="shared" si="14"/>
        <v>27</v>
      </c>
    </row>
    <row r="907" spans="1:5">
      <c r="A907" s="95" t="str">
        <f>Consolidated!C907&amp;""</f>
        <v>901W0132</v>
      </c>
      <c r="B907" s="95" t="str">
        <f>Consolidated!A907&amp;""</f>
        <v>HDC</v>
      </c>
      <c r="C907" s="95">
        <f>IF('Dây theo phòng'!$D$6="",0,IF(OR(Consolidated!N907&amp;""='Dây theo phòng'!$D$6,Consolidated!S907&amp;""='Dây theo phòng'!$D$6),1,0))</f>
        <v>0</v>
      </c>
      <c r="D907" s="95">
        <f>IF(Consolidated!E907=1,1,0)</f>
        <v>1</v>
      </c>
      <c r="E907" s="95">
        <f t="shared" si="14"/>
        <v>27</v>
      </c>
    </row>
    <row r="908" spans="1:5">
      <c r="A908" s="95" t="str">
        <f>Consolidated!C908&amp;""</f>
        <v>901W0133</v>
      </c>
      <c r="B908" s="95" t="str">
        <f>Consolidated!A908&amp;""</f>
        <v>HDC</v>
      </c>
      <c r="C908" s="95">
        <f>IF('Dây theo phòng'!$D$6="",0,IF(OR(Consolidated!N908&amp;""='Dây theo phòng'!$D$6,Consolidated!S908&amp;""='Dây theo phòng'!$D$6),1,0))</f>
        <v>0</v>
      </c>
      <c r="D908" s="95">
        <f>IF(Consolidated!E908=1,1,0)</f>
        <v>1</v>
      </c>
      <c r="E908" s="95">
        <f t="shared" si="14"/>
        <v>27</v>
      </c>
    </row>
    <row r="909" spans="1:5">
      <c r="A909" s="95" t="str">
        <f>Consolidated!C909&amp;""</f>
        <v>901W0134</v>
      </c>
      <c r="B909" s="95" t="str">
        <f>Consolidated!A909&amp;""</f>
        <v>HDC</v>
      </c>
      <c r="C909" s="95">
        <f>IF('Dây theo phòng'!$D$6="",0,IF(OR(Consolidated!N909&amp;""='Dây theo phòng'!$D$6,Consolidated!S909&amp;""='Dây theo phòng'!$D$6),1,0))</f>
        <v>0</v>
      </c>
      <c r="D909" s="95">
        <f>IF(Consolidated!E909=1,1,0)</f>
        <v>1</v>
      </c>
      <c r="E909" s="95">
        <f t="shared" si="14"/>
        <v>27</v>
      </c>
    </row>
    <row r="910" spans="1:5">
      <c r="A910" s="95" t="str">
        <f>Consolidated!C910&amp;""</f>
        <v>901W0135</v>
      </c>
      <c r="B910" s="95" t="str">
        <f>Consolidated!A910&amp;""</f>
        <v>HDC</v>
      </c>
      <c r="C910" s="95">
        <f>IF('Dây theo phòng'!$D$6="",0,IF(OR(Consolidated!N910&amp;""='Dây theo phòng'!$D$6,Consolidated!S910&amp;""='Dây theo phòng'!$D$6),1,0))</f>
        <v>0</v>
      </c>
      <c r="D910" s="95">
        <f>IF(Consolidated!E910=1,1,0)</f>
        <v>1</v>
      </c>
      <c r="E910" s="95">
        <f t="shared" si="14"/>
        <v>27</v>
      </c>
    </row>
    <row r="911" spans="1:5">
      <c r="A911" s="95" t="str">
        <f>Consolidated!C911&amp;""</f>
        <v>901W0136</v>
      </c>
      <c r="B911" s="95" t="str">
        <f>Consolidated!A911&amp;""</f>
        <v>HDC</v>
      </c>
      <c r="C911" s="95">
        <f>IF('Dây theo phòng'!$D$6="",0,IF(OR(Consolidated!N911&amp;""='Dây theo phòng'!$D$6,Consolidated!S911&amp;""='Dây theo phòng'!$D$6),1,0))</f>
        <v>0</v>
      </c>
      <c r="D911" s="95">
        <f>IF(Consolidated!E911=1,1,0)</f>
        <v>1</v>
      </c>
      <c r="E911" s="95">
        <f t="shared" si="14"/>
        <v>27</v>
      </c>
    </row>
    <row r="912" spans="1:5">
      <c r="A912" s="95" t="str">
        <f>Consolidated!C912&amp;""</f>
        <v>901W0137</v>
      </c>
      <c r="B912" s="95" t="str">
        <f>Consolidated!A912&amp;""</f>
        <v>HDC</v>
      </c>
      <c r="C912" s="95">
        <f>IF('Dây theo phòng'!$D$6="",0,IF(OR(Consolidated!N912&amp;""='Dây theo phòng'!$D$6,Consolidated!S912&amp;""='Dây theo phòng'!$D$6),1,0))</f>
        <v>0</v>
      </c>
      <c r="D912" s="95">
        <f>IF(Consolidated!E912=1,1,0)</f>
        <v>1</v>
      </c>
      <c r="E912" s="95">
        <f t="shared" si="14"/>
        <v>27</v>
      </c>
    </row>
    <row r="913" spans="1:5">
      <c r="A913" s="95" t="str">
        <f>Consolidated!C913&amp;""</f>
        <v>901W0138</v>
      </c>
      <c r="B913" s="95" t="str">
        <f>Consolidated!A913&amp;""</f>
        <v>HDC</v>
      </c>
      <c r="C913" s="95">
        <f>IF('Dây theo phòng'!$D$6="",0,IF(OR(Consolidated!N913&amp;""='Dây theo phòng'!$D$6,Consolidated!S913&amp;""='Dây theo phòng'!$D$6),1,0))</f>
        <v>0</v>
      </c>
      <c r="D913" s="95">
        <f>IF(Consolidated!E913=1,1,0)</f>
        <v>1</v>
      </c>
      <c r="E913" s="95">
        <f t="shared" si="14"/>
        <v>27</v>
      </c>
    </row>
    <row r="914" spans="1:5">
      <c r="A914" s="95" t="str">
        <f>Consolidated!C914&amp;""</f>
        <v>901W0139</v>
      </c>
      <c r="B914" s="95" t="str">
        <f>Consolidated!A914&amp;""</f>
        <v>HDC</v>
      </c>
      <c r="C914" s="95">
        <f>IF('Dây theo phòng'!$D$6="",0,IF(OR(Consolidated!N914&amp;""='Dây theo phòng'!$D$6,Consolidated!S914&amp;""='Dây theo phòng'!$D$6),1,0))</f>
        <v>0</v>
      </c>
      <c r="D914" s="95">
        <f>IF(Consolidated!E914=1,1,0)</f>
        <v>1</v>
      </c>
      <c r="E914" s="95">
        <f t="shared" si="14"/>
        <v>27</v>
      </c>
    </row>
    <row r="915" spans="1:5">
      <c r="A915" s="95" t="str">
        <f>Consolidated!C915&amp;""</f>
        <v>901W0143</v>
      </c>
      <c r="B915" s="95" t="str">
        <f>Consolidated!A915&amp;""</f>
        <v>HDC</v>
      </c>
      <c r="C915" s="95">
        <f>IF('Dây theo phòng'!$D$6="",0,IF(OR(Consolidated!N915&amp;""='Dây theo phòng'!$D$6,Consolidated!S915&amp;""='Dây theo phòng'!$D$6),1,0))</f>
        <v>1</v>
      </c>
      <c r="D915" s="95">
        <f>IF(Consolidated!E915=1,1,0)</f>
        <v>1</v>
      </c>
      <c r="E915" s="95">
        <f t="shared" si="14"/>
        <v>27</v>
      </c>
    </row>
    <row r="916" spans="1:5">
      <c r="A916" s="95" t="str">
        <f>Consolidated!C916&amp;""</f>
        <v>901W0144</v>
      </c>
      <c r="B916" s="95" t="str">
        <f>Consolidated!A916&amp;""</f>
        <v>HDC</v>
      </c>
      <c r="C916" s="95">
        <f>IF('Dây theo phòng'!$D$6="",0,IF(OR(Consolidated!N916&amp;""='Dây theo phòng'!$D$6,Consolidated!S916&amp;""='Dây theo phòng'!$D$6),1,0))</f>
        <v>1</v>
      </c>
      <c r="D916" s="95">
        <f>IF(Consolidated!E916=1,1,0)</f>
        <v>1</v>
      </c>
      <c r="E916" s="95">
        <f t="shared" si="14"/>
        <v>27</v>
      </c>
    </row>
    <row r="917" spans="1:5">
      <c r="A917" s="95" t="str">
        <f>Consolidated!C917&amp;""</f>
        <v>901W0149</v>
      </c>
      <c r="B917" s="95" t="str">
        <f>Consolidated!A917&amp;""</f>
        <v>HDC</v>
      </c>
      <c r="C917" s="95">
        <f>IF('Dây theo phòng'!$D$6="",0,IF(OR(Consolidated!N917&amp;""='Dây theo phòng'!$D$6,Consolidated!S917&amp;""='Dây theo phòng'!$D$6),1,0))</f>
        <v>0</v>
      </c>
      <c r="D917" s="95">
        <f>IF(Consolidated!E917=1,1,0)</f>
        <v>1</v>
      </c>
      <c r="E917" s="95">
        <f t="shared" si="14"/>
        <v>27</v>
      </c>
    </row>
    <row r="918" spans="1:5">
      <c r="A918" s="95" t="str">
        <f>Consolidated!C918&amp;""</f>
        <v>901W0150</v>
      </c>
      <c r="B918" s="95" t="str">
        <f>Consolidated!A918&amp;""</f>
        <v>HDC</v>
      </c>
      <c r="C918" s="95">
        <f>IF('Dây theo phòng'!$D$6="",0,IF(OR(Consolidated!N918&amp;""='Dây theo phòng'!$D$6,Consolidated!S918&amp;""='Dây theo phòng'!$D$6),1,0))</f>
        <v>1</v>
      </c>
      <c r="D918" s="95">
        <f>IF(Consolidated!E918=1,1,0)</f>
        <v>1</v>
      </c>
      <c r="E918" s="95">
        <f t="shared" si="14"/>
        <v>27</v>
      </c>
    </row>
    <row r="919" spans="1:5">
      <c r="A919" s="95" t="str">
        <f>Consolidated!C919&amp;""</f>
        <v>901W0151</v>
      </c>
      <c r="B919" s="95" t="str">
        <f>Consolidated!A919&amp;""</f>
        <v>HDC</v>
      </c>
      <c r="C919" s="95">
        <f>IF('Dây theo phòng'!$D$6="",0,IF(OR(Consolidated!N919&amp;""='Dây theo phòng'!$D$6,Consolidated!S919&amp;""='Dây theo phòng'!$D$6),1,0))</f>
        <v>1</v>
      </c>
      <c r="D919" s="95">
        <f>IF(Consolidated!E919=1,1,0)</f>
        <v>1</v>
      </c>
      <c r="E919" s="95">
        <f t="shared" si="14"/>
        <v>27</v>
      </c>
    </row>
    <row r="920" spans="1:5">
      <c r="A920" s="95" t="str">
        <f>Consolidated!C920&amp;""</f>
        <v>901W0152</v>
      </c>
      <c r="B920" s="95" t="str">
        <f>Consolidated!A920&amp;""</f>
        <v>HDC</v>
      </c>
      <c r="C920" s="95">
        <f>IF('Dây theo phòng'!$D$6="",0,IF(OR(Consolidated!N920&amp;""='Dây theo phòng'!$D$6,Consolidated!S920&amp;""='Dây theo phòng'!$D$6),1,0))</f>
        <v>1</v>
      </c>
      <c r="D920" s="95">
        <f>IF(Consolidated!E920=1,1,0)</f>
        <v>1</v>
      </c>
      <c r="E920" s="95">
        <f t="shared" si="14"/>
        <v>27</v>
      </c>
    </row>
    <row r="921" spans="1:5">
      <c r="A921" s="95" t="str">
        <f>Consolidated!C921&amp;""</f>
        <v>901W0153</v>
      </c>
      <c r="B921" s="95" t="str">
        <f>Consolidated!A921&amp;""</f>
        <v>HDC</v>
      </c>
      <c r="C921" s="95">
        <f>IF('Dây theo phòng'!$D$6="",0,IF(OR(Consolidated!N921&amp;""='Dây theo phòng'!$D$6,Consolidated!S921&amp;""='Dây theo phòng'!$D$6),1,0))</f>
        <v>1</v>
      </c>
      <c r="D921" s="95">
        <f>IF(Consolidated!E921=1,1,0)</f>
        <v>1</v>
      </c>
      <c r="E921" s="95">
        <f t="shared" si="14"/>
        <v>27</v>
      </c>
    </row>
    <row r="922" spans="1:5">
      <c r="A922" s="95" t="str">
        <f>Consolidated!C922&amp;""</f>
        <v>901W0154</v>
      </c>
      <c r="B922" s="95" t="str">
        <f>Consolidated!A922&amp;""</f>
        <v>HDC</v>
      </c>
      <c r="C922" s="95">
        <f>IF('Dây theo phòng'!$D$6="",0,IF(OR(Consolidated!N922&amp;""='Dây theo phòng'!$D$6,Consolidated!S922&amp;""='Dây theo phòng'!$D$6),1,0))</f>
        <v>0</v>
      </c>
      <c r="D922" s="95">
        <f>IF(Consolidated!E922=1,1,0)</f>
        <v>1</v>
      </c>
      <c r="E922" s="95">
        <f t="shared" si="14"/>
        <v>27</v>
      </c>
    </row>
    <row r="923" spans="1:5">
      <c r="A923" s="95" t="str">
        <f>Consolidated!C923&amp;""</f>
        <v>901W0155</v>
      </c>
      <c r="B923" s="95" t="str">
        <f>Consolidated!A923&amp;""</f>
        <v>HDC</v>
      </c>
      <c r="C923" s="95">
        <f>IF('Dây theo phòng'!$D$6="",0,IF(OR(Consolidated!N923&amp;""='Dây theo phòng'!$D$6,Consolidated!S923&amp;""='Dây theo phòng'!$D$6),1,0))</f>
        <v>0</v>
      </c>
      <c r="D923" s="95">
        <f>IF(Consolidated!E923=1,1,0)</f>
        <v>1</v>
      </c>
      <c r="E923" s="95">
        <f t="shared" si="14"/>
        <v>27</v>
      </c>
    </row>
    <row r="924" spans="1:5">
      <c r="A924" s="95" t="str">
        <f>Consolidated!C924&amp;""</f>
        <v>901W0156</v>
      </c>
      <c r="B924" s="95" t="str">
        <f>Consolidated!A924&amp;""</f>
        <v>HDC</v>
      </c>
      <c r="C924" s="95">
        <f>IF('Dây theo phòng'!$D$6="",0,IF(OR(Consolidated!N924&amp;""='Dây theo phòng'!$D$6,Consolidated!S924&amp;""='Dây theo phòng'!$D$6),1,0))</f>
        <v>0</v>
      </c>
      <c r="D924" s="95">
        <f>IF(Consolidated!E924=1,1,0)</f>
        <v>1</v>
      </c>
      <c r="E924" s="95">
        <f t="shared" si="14"/>
        <v>27</v>
      </c>
    </row>
    <row r="925" spans="1:5">
      <c r="A925" s="95" t="str">
        <f>Consolidated!C925&amp;""</f>
        <v>901W0157</v>
      </c>
      <c r="B925" s="95" t="str">
        <f>Consolidated!A925&amp;""</f>
        <v>HDC</v>
      </c>
      <c r="C925" s="95">
        <f>IF('Dây theo phòng'!$D$6="",0,IF(OR(Consolidated!N925&amp;""='Dây theo phòng'!$D$6,Consolidated!S925&amp;""='Dây theo phòng'!$D$6),1,0))</f>
        <v>0</v>
      </c>
      <c r="D925" s="95">
        <f>IF(Consolidated!E925=1,1,0)</f>
        <v>1</v>
      </c>
      <c r="E925" s="95">
        <f t="shared" si="14"/>
        <v>27</v>
      </c>
    </row>
    <row r="926" spans="1:5">
      <c r="A926" s="95" t="str">
        <f>Consolidated!C926&amp;""</f>
        <v>901W0158</v>
      </c>
      <c r="B926" s="95" t="str">
        <f>Consolidated!A926&amp;""</f>
        <v>HDC</v>
      </c>
      <c r="C926" s="95">
        <f>IF('Dây theo phòng'!$D$6="",0,IF(OR(Consolidated!N926&amp;""='Dây theo phòng'!$D$6,Consolidated!S926&amp;""='Dây theo phòng'!$D$6),1,0))</f>
        <v>0</v>
      </c>
      <c r="D926" s="95">
        <f>IF(Consolidated!E926=1,1,0)</f>
        <v>1</v>
      </c>
      <c r="E926" s="95">
        <f t="shared" si="14"/>
        <v>27</v>
      </c>
    </row>
    <row r="927" spans="1:5">
      <c r="A927" s="95" t="str">
        <f>Consolidated!C927&amp;""</f>
        <v>901W0159</v>
      </c>
      <c r="B927" s="95" t="str">
        <f>Consolidated!A927&amp;""</f>
        <v>HDC</v>
      </c>
      <c r="C927" s="95">
        <f>IF('Dây theo phòng'!$D$6="",0,IF(OR(Consolidated!N927&amp;""='Dây theo phòng'!$D$6,Consolidated!S927&amp;""='Dây theo phòng'!$D$6),1,0))</f>
        <v>0</v>
      </c>
      <c r="D927" s="95">
        <f>IF(Consolidated!E927=1,1,0)</f>
        <v>1</v>
      </c>
      <c r="E927" s="95">
        <f t="shared" si="14"/>
        <v>27</v>
      </c>
    </row>
    <row r="928" spans="1:5">
      <c r="A928" s="95" t="str">
        <f>Consolidated!C928&amp;""</f>
        <v>901W0160</v>
      </c>
      <c r="B928" s="95" t="str">
        <f>Consolidated!A928&amp;""</f>
        <v>HDC</v>
      </c>
      <c r="C928" s="95">
        <f>IF('Dây theo phòng'!$D$6="",0,IF(OR(Consolidated!N928&amp;""='Dây theo phòng'!$D$6,Consolidated!S928&amp;""='Dây theo phòng'!$D$6),1,0))</f>
        <v>1</v>
      </c>
      <c r="D928" s="95">
        <f>IF(Consolidated!E928=1,1,0)</f>
        <v>1</v>
      </c>
      <c r="E928" s="95">
        <f t="shared" si="14"/>
        <v>27</v>
      </c>
    </row>
    <row r="929" spans="1:5">
      <c r="A929" s="95" t="str">
        <f>Consolidated!C929&amp;""</f>
        <v>901W0163</v>
      </c>
      <c r="B929" s="95" t="str">
        <f>Consolidated!A929&amp;""</f>
        <v>HDC</v>
      </c>
      <c r="C929" s="95">
        <f>IF('Dây theo phòng'!$D$6="",0,IF(OR(Consolidated!N929&amp;""='Dây theo phòng'!$D$6,Consolidated!S929&amp;""='Dây theo phòng'!$D$6),1,0))</f>
        <v>0</v>
      </c>
      <c r="D929" s="95">
        <f>IF(Consolidated!E929=1,1,0)</f>
        <v>1</v>
      </c>
      <c r="E929" s="95">
        <f t="shared" si="14"/>
        <v>27</v>
      </c>
    </row>
    <row r="930" spans="1:5">
      <c r="A930" s="95" t="str">
        <f>Consolidated!C930&amp;""</f>
        <v>901W0164</v>
      </c>
      <c r="B930" s="95" t="str">
        <f>Consolidated!A930&amp;""</f>
        <v>HDC</v>
      </c>
      <c r="C930" s="95">
        <f>IF('Dây theo phòng'!$D$6="",0,IF(OR(Consolidated!N930&amp;""='Dây theo phòng'!$D$6,Consolidated!S930&amp;""='Dây theo phòng'!$D$6),1,0))</f>
        <v>0</v>
      </c>
      <c r="D930" s="95">
        <f>IF(Consolidated!E930=1,1,0)</f>
        <v>1</v>
      </c>
      <c r="E930" s="95">
        <f t="shared" si="14"/>
        <v>27</v>
      </c>
    </row>
    <row r="931" spans="1:5">
      <c r="A931" s="95" t="str">
        <f>Consolidated!C931&amp;""</f>
        <v>901W0165</v>
      </c>
      <c r="B931" s="95" t="str">
        <f>Consolidated!A931&amp;""</f>
        <v>HDC</v>
      </c>
      <c r="C931" s="95">
        <f>IF('Dây theo phòng'!$D$6="",0,IF(OR(Consolidated!N931&amp;""='Dây theo phòng'!$D$6,Consolidated!S931&amp;""='Dây theo phòng'!$D$6),1,0))</f>
        <v>0</v>
      </c>
      <c r="D931" s="95">
        <f>IF(Consolidated!E931=1,1,0)</f>
        <v>1</v>
      </c>
      <c r="E931" s="95">
        <f t="shared" si="14"/>
        <v>27</v>
      </c>
    </row>
    <row r="932" spans="1:5">
      <c r="A932" s="95" t="str">
        <f>Consolidated!C932&amp;""</f>
        <v>901W0166</v>
      </c>
      <c r="B932" s="95" t="str">
        <f>Consolidated!A932&amp;""</f>
        <v>HDC</v>
      </c>
      <c r="C932" s="95">
        <f>IF('Dây theo phòng'!$D$6="",0,IF(OR(Consolidated!N932&amp;""='Dây theo phòng'!$D$6,Consolidated!S932&amp;""='Dây theo phòng'!$D$6),1,0))</f>
        <v>0</v>
      </c>
      <c r="D932" s="95">
        <f>IF(Consolidated!E932=1,1,0)</f>
        <v>1</v>
      </c>
      <c r="E932" s="95">
        <f t="shared" si="14"/>
        <v>27</v>
      </c>
    </row>
    <row r="933" spans="1:5">
      <c r="A933" s="95" t="str">
        <f>Consolidated!C933&amp;""</f>
        <v>901W0167</v>
      </c>
      <c r="B933" s="95" t="str">
        <f>Consolidated!A933&amp;""</f>
        <v>HDC</v>
      </c>
      <c r="C933" s="95">
        <f>IF('Dây theo phòng'!$D$6="",0,IF(OR(Consolidated!N933&amp;""='Dây theo phòng'!$D$6,Consolidated!S933&amp;""='Dây theo phòng'!$D$6),1,0))</f>
        <v>0</v>
      </c>
      <c r="D933" s="95">
        <f>IF(Consolidated!E933=1,1,0)</f>
        <v>1</v>
      </c>
      <c r="E933" s="95">
        <f t="shared" si="14"/>
        <v>27</v>
      </c>
    </row>
    <row r="934" spans="1:5">
      <c r="A934" s="95" t="str">
        <f>Consolidated!C934&amp;""</f>
        <v>901W0168</v>
      </c>
      <c r="B934" s="95" t="str">
        <f>Consolidated!A934&amp;""</f>
        <v>HDC</v>
      </c>
      <c r="C934" s="95">
        <f>IF('Dây theo phòng'!$D$6="",0,IF(OR(Consolidated!N934&amp;""='Dây theo phòng'!$D$6,Consolidated!S934&amp;""='Dây theo phòng'!$D$6),1,0))</f>
        <v>0</v>
      </c>
      <c r="D934" s="95">
        <f>IF(Consolidated!E934=1,1,0)</f>
        <v>1</v>
      </c>
      <c r="E934" s="95">
        <f t="shared" si="14"/>
        <v>27</v>
      </c>
    </row>
    <row r="935" spans="1:5">
      <c r="A935" s="95" t="str">
        <f>Consolidated!C935&amp;""</f>
        <v>901W0169</v>
      </c>
      <c r="B935" s="95" t="str">
        <f>Consolidated!A935&amp;""</f>
        <v>HDC</v>
      </c>
      <c r="C935" s="95">
        <f>IF('Dây theo phòng'!$D$6="",0,IF(OR(Consolidated!N935&amp;""='Dây theo phòng'!$D$6,Consolidated!S935&amp;""='Dây theo phòng'!$D$6),1,0))</f>
        <v>0</v>
      </c>
      <c r="D935" s="95">
        <f>IF(Consolidated!E935=1,1,0)</f>
        <v>1</v>
      </c>
      <c r="E935" s="95">
        <f t="shared" si="14"/>
        <v>27</v>
      </c>
    </row>
    <row r="936" spans="1:5">
      <c r="A936" s="95" t="str">
        <f>Consolidated!C936&amp;""</f>
        <v>901W0170</v>
      </c>
      <c r="B936" s="95" t="str">
        <f>Consolidated!A936&amp;""</f>
        <v>HDC</v>
      </c>
      <c r="C936" s="95">
        <f>IF('Dây theo phòng'!$D$6="",0,IF(OR(Consolidated!N936&amp;""='Dây theo phòng'!$D$6,Consolidated!S936&amp;""='Dây theo phòng'!$D$6),1,0))</f>
        <v>0</v>
      </c>
      <c r="D936" s="95">
        <f>IF(Consolidated!E936=1,1,0)</f>
        <v>1</v>
      </c>
      <c r="E936" s="95">
        <f t="shared" si="14"/>
        <v>27</v>
      </c>
    </row>
    <row r="937" spans="1:5">
      <c r="A937" s="95" t="str">
        <f>Consolidated!C937&amp;""</f>
        <v>901W0171</v>
      </c>
      <c r="B937" s="95" t="str">
        <f>Consolidated!A937&amp;""</f>
        <v>HDC</v>
      </c>
      <c r="C937" s="95">
        <f>IF('Dây theo phòng'!$D$6="",0,IF(OR(Consolidated!N937&amp;""='Dây theo phòng'!$D$6,Consolidated!S937&amp;""='Dây theo phòng'!$D$6),1,0))</f>
        <v>0</v>
      </c>
      <c r="D937" s="95">
        <f>IF(Consolidated!E937=1,1,0)</f>
        <v>1</v>
      </c>
      <c r="E937" s="95">
        <f t="shared" si="14"/>
        <v>27</v>
      </c>
    </row>
    <row r="938" spans="1:5">
      <c r="A938" s="95" t="str">
        <f>Consolidated!C938&amp;""</f>
        <v>901W0172</v>
      </c>
      <c r="B938" s="95" t="str">
        <f>Consolidated!A938&amp;""</f>
        <v>HDC</v>
      </c>
      <c r="C938" s="95">
        <f>IF('Dây theo phòng'!$D$6="",0,IF(OR(Consolidated!N938&amp;""='Dây theo phòng'!$D$6,Consolidated!S938&amp;""='Dây theo phòng'!$D$6),1,0))</f>
        <v>0</v>
      </c>
      <c r="D938" s="95">
        <f>IF(Consolidated!E938=1,1,0)</f>
        <v>1</v>
      </c>
      <c r="E938" s="95">
        <f t="shared" si="14"/>
        <v>27</v>
      </c>
    </row>
    <row r="939" spans="1:5">
      <c r="A939" s="95" t="str">
        <f>Consolidated!C939&amp;""</f>
        <v>901W0173</v>
      </c>
      <c r="B939" s="95" t="str">
        <f>Consolidated!A939&amp;""</f>
        <v>HDC</v>
      </c>
      <c r="C939" s="95">
        <f>IF('Dây theo phòng'!$D$6="",0,IF(OR(Consolidated!N939&amp;""='Dây theo phòng'!$D$6,Consolidated!S939&amp;""='Dây theo phòng'!$D$6),1,0))</f>
        <v>0</v>
      </c>
      <c r="D939" s="95">
        <f>IF(Consolidated!E939=1,1,0)</f>
        <v>1</v>
      </c>
      <c r="E939" s="95">
        <f t="shared" si="14"/>
        <v>27</v>
      </c>
    </row>
    <row r="940" spans="1:5">
      <c r="A940" s="95" t="str">
        <f>Consolidated!C940&amp;""</f>
        <v>901W0174</v>
      </c>
      <c r="B940" s="95" t="str">
        <f>Consolidated!A940&amp;""</f>
        <v>HDC</v>
      </c>
      <c r="C940" s="95">
        <f>IF('Dây theo phòng'!$D$6="",0,IF(OR(Consolidated!N940&amp;""='Dây theo phòng'!$D$6,Consolidated!S940&amp;""='Dây theo phòng'!$D$6),1,0))</f>
        <v>0</v>
      </c>
      <c r="D940" s="95">
        <f>IF(Consolidated!E940=1,1,0)</f>
        <v>1</v>
      </c>
      <c r="E940" s="95">
        <f t="shared" si="14"/>
        <v>27</v>
      </c>
    </row>
    <row r="941" spans="1:5">
      <c r="A941" s="95" t="str">
        <f>Consolidated!C941&amp;""</f>
        <v>901W0175</v>
      </c>
      <c r="B941" s="95" t="str">
        <f>Consolidated!A941&amp;""</f>
        <v>HDC</v>
      </c>
      <c r="C941" s="95">
        <f>IF('Dây theo phòng'!$D$6="",0,IF(OR(Consolidated!N941&amp;""='Dây theo phòng'!$D$6,Consolidated!S941&amp;""='Dây theo phòng'!$D$6),1,0))</f>
        <v>0</v>
      </c>
      <c r="D941" s="95">
        <f>IF(Consolidated!E941=1,1,0)</f>
        <v>1</v>
      </c>
      <c r="E941" s="95">
        <f t="shared" si="14"/>
        <v>27</v>
      </c>
    </row>
    <row r="942" spans="1:5">
      <c r="A942" s="95" t="str">
        <f>Consolidated!C942&amp;""</f>
        <v>901W0176</v>
      </c>
      <c r="B942" s="95" t="str">
        <f>Consolidated!A942&amp;""</f>
        <v>HDC</v>
      </c>
      <c r="C942" s="95">
        <f>IF('Dây theo phòng'!$D$6="",0,IF(OR(Consolidated!N942&amp;""='Dây theo phòng'!$D$6,Consolidated!S942&amp;""='Dây theo phòng'!$D$6),1,0))</f>
        <v>0</v>
      </c>
      <c r="D942" s="95">
        <f>IF(Consolidated!E942=1,1,0)</f>
        <v>1</v>
      </c>
      <c r="E942" s="95">
        <f t="shared" si="14"/>
        <v>27</v>
      </c>
    </row>
    <row r="943" spans="1:5">
      <c r="A943" s="95" t="str">
        <f>Consolidated!C943&amp;""</f>
        <v>901W0177</v>
      </c>
      <c r="B943" s="95" t="str">
        <f>Consolidated!A943&amp;""</f>
        <v>HDC</v>
      </c>
      <c r="C943" s="95">
        <f>IF('Dây theo phòng'!$D$6="",0,IF(OR(Consolidated!N943&amp;""='Dây theo phòng'!$D$6,Consolidated!S943&amp;""='Dây theo phòng'!$D$6),1,0))</f>
        <v>0</v>
      </c>
      <c r="D943" s="95">
        <f>IF(Consolidated!E943=1,1,0)</f>
        <v>1</v>
      </c>
      <c r="E943" s="95">
        <f t="shared" si="14"/>
        <v>27</v>
      </c>
    </row>
    <row r="944" spans="1:5">
      <c r="A944" s="95" t="str">
        <f>Consolidated!C944&amp;""</f>
        <v>901W0178</v>
      </c>
      <c r="B944" s="95" t="str">
        <f>Consolidated!A944&amp;""</f>
        <v>HDC</v>
      </c>
      <c r="C944" s="95">
        <f>IF('Dây theo phòng'!$D$6="",0,IF(OR(Consolidated!N944&amp;""='Dây theo phòng'!$D$6,Consolidated!S944&amp;""='Dây theo phòng'!$D$6),1,0))</f>
        <v>0</v>
      </c>
      <c r="D944" s="95">
        <f>IF(Consolidated!E944=1,1,0)</f>
        <v>1</v>
      </c>
      <c r="E944" s="95">
        <f t="shared" si="14"/>
        <v>27</v>
      </c>
    </row>
    <row r="945" spans="1:5">
      <c r="A945" s="95" t="str">
        <f>Consolidated!C945&amp;""</f>
        <v>901W0179</v>
      </c>
      <c r="B945" s="95" t="str">
        <f>Consolidated!A945&amp;""</f>
        <v>HDC</v>
      </c>
      <c r="C945" s="95">
        <f>IF('Dây theo phòng'!$D$6="",0,IF(OR(Consolidated!N945&amp;""='Dây theo phòng'!$D$6,Consolidated!S945&amp;""='Dây theo phòng'!$D$6),1,0))</f>
        <v>0</v>
      </c>
      <c r="D945" s="95">
        <f>IF(Consolidated!E945=1,1,0)</f>
        <v>1</v>
      </c>
      <c r="E945" s="95">
        <f t="shared" si="14"/>
        <v>27</v>
      </c>
    </row>
    <row r="946" spans="1:5">
      <c r="A946" s="95" t="str">
        <f>Consolidated!C946&amp;""</f>
        <v>901W0180</v>
      </c>
      <c r="B946" s="95" t="str">
        <f>Consolidated!A946&amp;""</f>
        <v>HDC</v>
      </c>
      <c r="C946" s="95">
        <f>IF('Dây theo phòng'!$D$6="",0,IF(OR(Consolidated!N946&amp;""='Dây theo phòng'!$D$6,Consolidated!S946&amp;""='Dây theo phòng'!$D$6),1,0))</f>
        <v>0</v>
      </c>
      <c r="D946" s="95">
        <f>IF(Consolidated!E946=1,1,0)</f>
        <v>1</v>
      </c>
      <c r="E946" s="95">
        <f t="shared" si="14"/>
        <v>27</v>
      </c>
    </row>
    <row r="947" spans="1:5">
      <c r="A947" s="95" t="str">
        <f>Consolidated!C947&amp;""</f>
        <v>901W0181</v>
      </c>
      <c r="B947" s="95" t="str">
        <f>Consolidated!A947&amp;""</f>
        <v>HDC</v>
      </c>
      <c r="C947" s="95">
        <f>IF('Dây theo phòng'!$D$6="",0,IF(OR(Consolidated!N947&amp;""='Dây theo phòng'!$D$6,Consolidated!S947&amp;""='Dây theo phòng'!$D$6),1,0))</f>
        <v>0</v>
      </c>
      <c r="D947" s="95">
        <f>IF(Consolidated!E947=1,1,0)</f>
        <v>1</v>
      </c>
      <c r="E947" s="95">
        <f t="shared" si="14"/>
        <v>27</v>
      </c>
    </row>
    <row r="948" spans="1:5">
      <c r="A948" s="95" t="str">
        <f>Consolidated!C948&amp;""</f>
        <v>901W0182</v>
      </c>
      <c r="B948" s="95" t="str">
        <f>Consolidated!A948&amp;""</f>
        <v>HDC</v>
      </c>
      <c r="C948" s="95">
        <f>IF('Dây theo phòng'!$D$6="",0,IF(OR(Consolidated!N948&amp;""='Dây theo phòng'!$D$6,Consolidated!S948&amp;""='Dây theo phòng'!$D$6),1,0))</f>
        <v>0</v>
      </c>
      <c r="D948" s="95">
        <f>IF(Consolidated!E948=1,1,0)</f>
        <v>1</v>
      </c>
      <c r="E948" s="95">
        <f t="shared" si="14"/>
        <v>27</v>
      </c>
    </row>
    <row r="949" spans="1:5">
      <c r="A949" s="95" t="str">
        <f>Consolidated!C949&amp;""</f>
        <v>901W0183</v>
      </c>
      <c r="B949" s="95" t="str">
        <f>Consolidated!A949&amp;""</f>
        <v>HDC</v>
      </c>
      <c r="C949" s="95">
        <f>IF('Dây theo phòng'!$D$6="",0,IF(OR(Consolidated!N949&amp;""='Dây theo phòng'!$D$6,Consolidated!S949&amp;""='Dây theo phòng'!$D$6),1,0))</f>
        <v>0</v>
      </c>
      <c r="D949" s="95">
        <f>IF(Consolidated!E949=1,1,0)</f>
        <v>1</v>
      </c>
      <c r="E949" s="95">
        <f t="shared" si="14"/>
        <v>27</v>
      </c>
    </row>
    <row r="950" spans="1:5">
      <c r="A950" s="95" t="str">
        <f>Consolidated!C950&amp;""</f>
        <v>901W0184</v>
      </c>
      <c r="B950" s="95" t="str">
        <f>Consolidated!A950&amp;""</f>
        <v>HDC</v>
      </c>
      <c r="C950" s="95">
        <f>IF('Dây theo phòng'!$D$6="",0,IF(OR(Consolidated!N950&amp;""='Dây theo phòng'!$D$6,Consolidated!S950&amp;""='Dây theo phòng'!$D$6),1,0))</f>
        <v>0</v>
      </c>
      <c r="D950" s="95">
        <f>IF(Consolidated!E950=1,1,0)</f>
        <v>1</v>
      </c>
      <c r="E950" s="95">
        <f t="shared" si="14"/>
        <v>27</v>
      </c>
    </row>
    <row r="951" spans="1:5">
      <c r="A951" s="95" t="str">
        <f>Consolidated!C951&amp;""</f>
        <v>901W0185</v>
      </c>
      <c r="B951" s="95" t="str">
        <f>Consolidated!A951&amp;""</f>
        <v>HDC</v>
      </c>
      <c r="C951" s="95">
        <f>IF('Dây theo phòng'!$D$6="",0,IF(OR(Consolidated!N951&amp;""='Dây theo phòng'!$D$6,Consolidated!S951&amp;""='Dây theo phòng'!$D$6),1,0))</f>
        <v>0</v>
      </c>
      <c r="D951" s="95">
        <f>IF(Consolidated!E951=1,1,0)</f>
        <v>1</v>
      </c>
      <c r="E951" s="95">
        <f t="shared" si="14"/>
        <v>27</v>
      </c>
    </row>
    <row r="952" spans="1:5">
      <c r="A952" s="95" t="str">
        <f>Consolidated!C952&amp;""</f>
        <v>901W0186</v>
      </c>
      <c r="B952" s="95" t="str">
        <f>Consolidated!A952&amp;""</f>
        <v>HDC</v>
      </c>
      <c r="C952" s="95">
        <f>IF('Dây theo phòng'!$D$6="",0,IF(OR(Consolidated!N952&amp;""='Dây theo phòng'!$D$6,Consolidated!S952&amp;""='Dây theo phòng'!$D$6),1,0))</f>
        <v>0</v>
      </c>
      <c r="D952" s="95">
        <f>IF(Consolidated!E952=1,1,0)</f>
        <v>1</v>
      </c>
      <c r="E952" s="95">
        <f t="shared" si="14"/>
        <v>27</v>
      </c>
    </row>
    <row r="953" spans="1:5">
      <c r="A953" s="95" t="str">
        <f>Consolidated!C953&amp;""</f>
        <v>901W0187</v>
      </c>
      <c r="B953" s="95" t="str">
        <f>Consolidated!A953&amp;""</f>
        <v>HDC</v>
      </c>
      <c r="C953" s="95">
        <f>IF('Dây theo phòng'!$D$6="",0,IF(OR(Consolidated!N953&amp;""='Dây theo phòng'!$D$6,Consolidated!S953&amp;""='Dây theo phòng'!$D$6),1,0))</f>
        <v>0</v>
      </c>
      <c r="D953" s="95">
        <f>IF(Consolidated!E953=1,1,0)</f>
        <v>1</v>
      </c>
      <c r="E953" s="95">
        <f t="shared" si="14"/>
        <v>27</v>
      </c>
    </row>
    <row r="954" spans="1:5">
      <c r="A954" s="95" t="str">
        <f>Consolidated!C954&amp;""</f>
        <v>901W0188</v>
      </c>
      <c r="B954" s="95" t="str">
        <f>Consolidated!A954&amp;""</f>
        <v>HDC</v>
      </c>
      <c r="C954" s="95">
        <f>IF('Dây theo phòng'!$D$6="",0,IF(OR(Consolidated!N954&amp;""='Dây theo phòng'!$D$6,Consolidated!S954&amp;""='Dây theo phòng'!$D$6),1,0))</f>
        <v>0</v>
      </c>
      <c r="D954" s="95">
        <f>IF(Consolidated!E954=1,1,0)</f>
        <v>1</v>
      </c>
      <c r="E954" s="95">
        <f t="shared" si="14"/>
        <v>27</v>
      </c>
    </row>
    <row r="955" spans="1:5">
      <c r="A955" s="95" t="str">
        <f>Consolidated!C955&amp;""</f>
        <v>901W0193</v>
      </c>
      <c r="B955" s="95" t="str">
        <f>Consolidated!A955&amp;""</f>
        <v>HDC</v>
      </c>
      <c r="C955" s="95">
        <f>IF('Dây theo phòng'!$D$6="",0,IF(OR(Consolidated!N955&amp;""='Dây theo phòng'!$D$6,Consolidated!S955&amp;""='Dây theo phòng'!$D$6),1,0))</f>
        <v>0</v>
      </c>
      <c r="D955" s="95">
        <f>IF(Consolidated!E955=1,1,0)</f>
        <v>1</v>
      </c>
      <c r="E955" s="95">
        <f t="shared" si="14"/>
        <v>27</v>
      </c>
    </row>
    <row r="956" spans="1:5">
      <c r="A956" s="95" t="str">
        <f>Consolidated!C956&amp;""</f>
        <v>901W0194</v>
      </c>
      <c r="B956" s="95" t="str">
        <f>Consolidated!A956&amp;""</f>
        <v>HDC</v>
      </c>
      <c r="C956" s="95">
        <f>IF('Dây theo phòng'!$D$6="",0,IF(OR(Consolidated!N956&amp;""='Dây theo phòng'!$D$6,Consolidated!S956&amp;""='Dây theo phòng'!$D$6),1,0))</f>
        <v>0</v>
      </c>
      <c r="D956" s="95">
        <f>IF(Consolidated!E956=1,1,0)</f>
        <v>1</v>
      </c>
      <c r="E956" s="95">
        <f t="shared" si="14"/>
        <v>27</v>
      </c>
    </row>
    <row r="957" spans="1:5">
      <c r="A957" s="95" t="str">
        <f>Consolidated!C957&amp;""</f>
        <v>901W0195</v>
      </c>
      <c r="B957" s="95" t="str">
        <f>Consolidated!A957&amp;""</f>
        <v>HDC</v>
      </c>
      <c r="C957" s="95">
        <f>IF('Dây theo phòng'!$D$6="",0,IF(OR(Consolidated!N957&amp;""='Dây theo phòng'!$D$6,Consolidated!S957&amp;""='Dây theo phòng'!$D$6),1,0))</f>
        <v>0</v>
      </c>
      <c r="D957" s="95">
        <f>IF(Consolidated!E957=1,1,0)</f>
        <v>1</v>
      </c>
      <c r="E957" s="95">
        <f t="shared" si="14"/>
        <v>27</v>
      </c>
    </row>
    <row r="958" spans="1:5">
      <c r="A958" s="95" t="str">
        <f>Consolidated!C958&amp;""</f>
        <v>901W0196</v>
      </c>
      <c r="B958" s="95" t="str">
        <f>Consolidated!A958&amp;""</f>
        <v>HDC</v>
      </c>
      <c r="C958" s="95">
        <f>IF('Dây theo phòng'!$D$6="",0,IF(OR(Consolidated!N958&amp;""='Dây theo phòng'!$D$6,Consolidated!S958&amp;""='Dây theo phòng'!$D$6),1,0))</f>
        <v>0</v>
      </c>
      <c r="D958" s="95">
        <f>IF(Consolidated!E958=1,1,0)</f>
        <v>1</v>
      </c>
      <c r="E958" s="95">
        <f t="shared" si="14"/>
        <v>27</v>
      </c>
    </row>
    <row r="959" spans="1:5">
      <c r="A959" s="95" t="str">
        <f>Consolidated!C959&amp;""</f>
        <v>901W0197</v>
      </c>
      <c r="B959" s="95" t="str">
        <f>Consolidated!A959&amp;""</f>
        <v>HDC</v>
      </c>
      <c r="C959" s="95">
        <f>IF('Dây theo phòng'!$D$6="",0,IF(OR(Consolidated!N959&amp;""='Dây theo phòng'!$D$6,Consolidated!S959&amp;""='Dây theo phòng'!$D$6),1,0))</f>
        <v>0</v>
      </c>
      <c r="D959" s="95">
        <f>IF(Consolidated!E959=1,1,0)</f>
        <v>1</v>
      </c>
      <c r="E959" s="95">
        <f t="shared" si="14"/>
        <v>27</v>
      </c>
    </row>
    <row r="960" spans="1:5">
      <c r="A960" s="95" t="str">
        <f>Consolidated!C960&amp;""</f>
        <v>901W0198</v>
      </c>
      <c r="B960" s="95" t="str">
        <f>Consolidated!A960&amp;""</f>
        <v>HDC</v>
      </c>
      <c r="C960" s="95">
        <f>IF('Dây theo phòng'!$D$6="",0,IF(OR(Consolidated!N960&amp;""='Dây theo phòng'!$D$6,Consolidated!S960&amp;""='Dây theo phòng'!$D$6),1,0))</f>
        <v>0</v>
      </c>
      <c r="D960" s="95">
        <f>IF(Consolidated!E960=1,1,0)</f>
        <v>1</v>
      </c>
      <c r="E960" s="95">
        <f t="shared" si="14"/>
        <v>27</v>
      </c>
    </row>
    <row r="961" spans="1:5">
      <c r="A961" s="95" t="str">
        <f>Consolidated!C961&amp;""</f>
        <v>901W0199</v>
      </c>
      <c r="B961" s="95" t="str">
        <f>Consolidated!A961&amp;""</f>
        <v>HDC</v>
      </c>
      <c r="C961" s="95">
        <f>IF('Dây theo phòng'!$D$6="",0,IF(OR(Consolidated!N961&amp;""='Dây theo phòng'!$D$6,Consolidated!S961&amp;""='Dây theo phòng'!$D$6),1,0))</f>
        <v>0</v>
      </c>
      <c r="D961" s="95">
        <f>IF(Consolidated!E961=1,1,0)</f>
        <v>1</v>
      </c>
      <c r="E961" s="95">
        <f t="shared" si="14"/>
        <v>27</v>
      </c>
    </row>
    <row r="962" spans="1:5">
      <c r="A962" s="95" t="str">
        <f>Consolidated!C962&amp;""</f>
        <v>901W0200</v>
      </c>
      <c r="B962" s="95" t="str">
        <f>Consolidated!A962&amp;""</f>
        <v>HDC</v>
      </c>
      <c r="C962" s="95">
        <f>IF('Dây theo phòng'!$D$6="",0,IF(OR(Consolidated!N962&amp;""='Dây theo phòng'!$D$6,Consolidated!S962&amp;""='Dây theo phòng'!$D$6),1,0))</f>
        <v>0</v>
      </c>
      <c r="D962" s="95">
        <f>IF(Consolidated!E962=1,1,0)</f>
        <v>1</v>
      </c>
      <c r="E962" s="95">
        <f t="shared" si="14"/>
        <v>27</v>
      </c>
    </row>
    <row r="963" spans="1:5">
      <c r="A963" s="95" t="str">
        <f>Consolidated!C963&amp;""</f>
        <v>901W0201</v>
      </c>
      <c r="B963" s="95" t="str">
        <f>Consolidated!A963&amp;""</f>
        <v>HDC</v>
      </c>
      <c r="C963" s="95">
        <f>IF('Dây theo phòng'!$D$6="",0,IF(OR(Consolidated!N963&amp;""='Dây theo phòng'!$D$6,Consolidated!S963&amp;""='Dây theo phòng'!$D$6),1,0))</f>
        <v>0</v>
      </c>
      <c r="D963" s="95">
        <f>IF(Consolidated!E963=1,1,0)</f>
        <v>1</v>
      </c>
      <c r="E963" s="95">
        <f t="shared" ref="E963:E1026" si="15">E962+C963*(1-D963)</f>
        <v>27</v>
      </c>
    </row>
    <row r="964" spans="1:5">
      <c r="A964" s="95" t="str">
        <f>Consolidated!C964&amp;""</f>
        <v>901W0202</v>
      </c>
      <c r="B964" s="95" t="str">
        <f>Consolidated!A964&amp;""</f>
        <v>HDC</v>
      </c>
      <c r="C964" s="95">
        <f>IF('Dây theo phòng'!$D$6="",0,IF(OR(Consolidated!N964&amp;""='Dây theo phòng'!$D$6,Consolidated!S964&amp;""='Dây theo phòng'!$D$6),1,0))</f>
        <v>0</v>
      </c>
      <c r="D964" s="95">
        <f>IF(Consolidated!E964=1,1,0)</f>
        <v>1</v>
      </c>
      <c r="E964" s="95">
        <f t="shared" si="15"/>
        <v>27</v>
      </c>
    </row>
    <row r="965" spans="1:5">
      <c r="A965" s="95" t="str">
        <f>Consolidated!C965&amp;""</f>
        <v>901W0203</v>
      </c>
      <c r="B965" s="95" t="str">
        <f>Consolidated!A965&amp;""</f>
        <v>HDC</v>
      </c>
      <c r="C965" s="95">
        <f>IF('Dây theo phòng'!$D$6="",0,IF(OR(Consolidated!N965&amp;""='Dây theo phòng'!$D$6,Consolidated!S965&amp;""='Dây theo phòng'!$D$6),1,0))</f>
        <v>0</v>
      </c>
      <c r="D965" s="95">
        <f>IF(Consolidated!E965=1,1,0)</f>
        <v>1</v>
      </c>
      <c r="E965" s="95">
        <f t="shared" si="15"/>
        <v>27</v>
      </c>
    </row>
    <row r="966" spans="1:5">
      <c r="A966" s="95" t="str">
        <f>Consolidated!C966&amp;""</f>
        <v>901W0204</v>
      </c>
      <c r="B966" s="95" t="str">
        <f>Consolidated!A966&amp;""</f>
        <v>HDC</v>
      </c>
      <c r="C966" s="95">
        <f>IF('Dây theo phòng'!$D$6="",0,IF(OR(Consolidated!N966&amp;""='Dây theo phòng'!$D$6,Consolidated!S966&amp;""='Dây theo phòng'!$D$6),1,0))</f>
        <v>0</v>
      </c>
      <c r="D966" s="95">
        <f>IF(Consolidated!E966=1,1,0)</f>
        <v>1</v>
      </c>
      <c r="E966" s="95">
        <f t="shared" si="15"/>
        <v>27</v>
      </c>
    </row>
    <row r="967" spans="1:5">
      <c r="A967" s="95" t="str">
        <f>Consolidated!C967&amp;""</f>
        <v>901W0205</v>
      </c>
      <c r="B967" s="95" t="str">
        <f>Consolidated!A967&amp;""</f>
        <v>HDC</v>
      </c>
      <c r="C967" s="95">
        <f>IF('Dây theo phòng'!$D$6="",0,IF(OR(Consolidated!N967&amp;""='Dây theo phòng'!$D$6,Consolidated!S967&amp;""='Dây theo phòng'!$D$6),1,0))</f>
        <v>0</v>
      </c>
      <c r="D967" s="95">
        <f>IF(Consolidated!E967=1,1,0)</f>
        <v>1</v>
      </c>
      <c r="E967" s="95">
        <f t="shared" si="15"/>
        <v>27</v>
      </c>
    </row>
    <row r="968" spans="1:5">
      <c r="A968" s="95" t="str">
        <f>Consolidated!C968&amp;""</f>
        <v>901W0206</v>
      </c>
      <c r="B968" s="95" t="str">
        <f>Consolidated!A968&amp;""</f>
        <v>HDC</v>
      </c>
      <c r="C968" s="95">
        <f>IF('Dây theo phòng'!$D$6="",0,IF(OR(Consolidated!N968&amp;""='Dây theo phòng'!$D$6,Consolidated!S968&amp;""='Dây theo phòng'!$D$6),1,0))</f>
        <v>0</v>
      </c>
      <c r="D968" s="95">
        <f>IF(Consolidated!E968=1,1,0)</f>
        <v>1</v>
      </c>
      <c r="E968" s="95">
        <f t="shared" si="15"/>
        <v>27</v>
      </c>
    </row>
    <row r="969" spans="1:5">
      <c r="A969" s="95" t="str">
        <f>Consolidated!C969&amp;""</f>
        <v>901W0207</v>
      </c>
      <c r="B969" s="95" t="str">
        <f>Consolidated!A969&amp;""</f>
        <v>HDC</v>
      </c>
      <c r="C969" s="95">
        <f>IF('Dây theo phòng'!$D$6="",0,IF(OR(Consolidated!N969&amp;""='Dây theo phòng'!$D$6,Consolidated!S969&amp;""='Dây theo phòng'!$D$6),1,0))</f>
        <v>0</v>
      </c>
      <c r="D969" s="95">
        <f>IF(Consolidated!E969=1,1,0)</f>
        <v>1</v>
      </c>
      <c r="E969" s="95">
        <f t="shared" si="15"/>
        <v>27</v>
      </c>
    </row>
    <row r="970" spans="1:5">
      <c r="A970" s="95" t="str">
        <f>Consolidated!C970&amp;""</f>
        <v>901W0208</v>
      </c>
      <c r="B970" s="95" t="str">
        <f>Consolidated!A970&amp;""</f>
        <v>HDC</v>
      </c>
      <c r="C970" s="95">
        <f>IF('Dây theo phòng'!$D$6="",0,IF(OR(Consolidated!N970&amp;""='Dây theo phòng'!$D$6,Consolidated!S970&amp;""='Dây theo phòng'!$D$6),1,0))</f>
        <v>0</v>
      </c>
      <c r="D970" s="95">
        <f>IF(Consolidated!E970=1,1,0)</f>
        <v>1</v>
      </c>
      <c r="E970" s="95">
        <f t="shared" si="15"/>
        <v>27</v>
      </c>
    </row>
    <row r="971" spans="1:5">
      <c r="A971" s="95" t="str">
        <f>Consolidated!C971&amp;""</f>
        <v>901W0209</v>
      </c>
      <c r="B971" s="95" t="str">
        <f>Consolidated!A971&amp;""</f>
        <v>HDC</v>
      </c>
      <c r="C971" s="95">
        <f>IF('Dây theo phòng'!$D$6="",0,IF(OR(Consolidated!N971&amp;""='Dây theo phòng'!$D$6,Consolidated!S971&amp;""='Dây theo phòng'!$D$6),1,0))</f>
        <v>0</v>
      </c>
      <c r="D971" s="95">
        <f>IF(Consolidated!E971=1,1,0)</f>
        <v>1</v>
      </c>
      <c r="E971" s="95">
        <f t="shared" si="15"/>
        <v>27</v>
      </c>
    </row>
    <row r="972" spans="1:5">
      <c r="A972" s="95" t="str">
        <f>Consolidated!C972&amp;""</f>
        <v>901W0210</v>
      </c>
      <c r="B972" s="95" t="str">
        <f>Consolidated!A972&amp;""</f>
        <v>HDC</v>
      </c>
      <c r="C972" s="95">
        <f>IF('Dây theo phòng'!$D$6="",0,IF(OR(Consolidated!N972&amp;""='Dây theo phòng'!$D$6,Consolidated!S972&amp;""='Dây theo phòng'!$D$6),1,0))</f>
        <v>0</v>
      </c>
      <c r="D972" s="95">
        <f>IF(Consolidated!E972=1,1,0)</f>
        <v>1</v>
      </c>
      <c r="E972" s="95">
        <f t="shared" si="15"/>
        <v>27</v>
      </c>
    </row>
    <row r="973" spans="1:5">
      <c r="A973" s="95" t="str">
        <f>Consolidated!C973&amp;""</f>
        <v>901W0211</v>
      </c>
      <c r="B973" s="95" t="str">
        <f>Consolidated!A973&amp;""</f>
        <v>HDC</v>
      </c>
      <c r="C973" s="95">
        <f>IF('Dây theo phòng'!$D$6="",0,IF(OR(Consolidated!N973&amp;""='Dây theo phòng'!$D$6,Consolidated!S973&amp;""='Dây theo phòng'!$D$6),1,0))</f>
        <v>0</v>
      </c>
      <c r="D973" s="95">
        <f>IF(Consolidated!E973=1,1,0)</f>
        <v>1</v>
      </c>
      <c r="E973" s="95">
        <f t="shared" si="15"/>
        <v>27</v>
      </c>
    </row>
    <row r="974" spans="1:5">
      <c r="A974" s="95" t="str">
        <f>Consolidated!C974&amp;""</f>
        <v>901W0212</v>
      </c>
      <c r="B974" s="95" t="str">
        <f>Consolidated!A974&amp;""</f>
        <v>HDC</v>
      </c>
      <c r="C974" s="95">
        <f>IF('Dây theo phòng'!$D$6="",0,IF(OR(Consolidated!N974&amp;""='Dây theo phòng'!$D$6,Consolidated!S974&amp;""='Dây theo phòng'!$D$6),1,0))</f>
        <v>0</v>
      </c>
      <c r="D974" s="95">
        <f>IF(Consolidated!E974=1,1,0)</f>
        <v>1</v>
      </c>
      <c r="E974" s="95">
        <f t="shared" si="15"/>
        <v>27</v>
      </c>
    </row>
    <row r="975" spans="1:5">
      <c r="A975" s="95" t="str">
        <f>Consolidated!C975&amp;""</f>
        <v>901W0213</v>
      </c>
      <c r="B975" s="95" t="str">
        <f>Consolidated!A975&amp;""</f>
        <v>HDC</v>
      </c>
      <c r="C975" s="95">
        <f>IF('Dây theo phòng'!$D$6="",0,IF(OR(Consolidated!N975&amp;""='Dây theo phòng'!$D$6,Consolidated!S975&amp;""='Dây theo phòng'!$D$6),1,0))</f>
        <v>0</v>
      </c>
      <c r="D975" s="95">
        <f>IF(Consolidated!E975=1,1,0)</f>
        <v>1</v>
      </c>
      <c r="E975" s="95">
        <f t="shared" si="15"/>
        <v>27</v>
      </c>
    </row>
    <row r="976" spans="1:5">
      <c r="A976" s="95" t="str">
        <f>Consolidated!C976&amp;""</f>
        <v>901W0214</v>
      </c>
      <c r="B976" s="95" t="str">
        <f>Consolidated!A976&amp;""</f>
        <v>HDC</v>
      </c>
      <c r="C976" s="95">
        <f>IF('Dây theo phòng'!$D$6="",0,IF(OR(Consolidated!N976&amp;""='Dây theo phòng'!$D$6,Consolidated!S976&amp;""='Dây theo phòng'!$D$6),1,0))</f>
        <v>0</v>
      </c>
      <c r="D976" s="95">
        <f>IF(Consolidated!E976=1,1,0)</f>
        <v>1</v>
      </c>
      <c r="E976" s="95">
        <f t="shared" si="15"/>
        <v>27</v>
      </c>
    </row>
    <row r="977" spans="1:5">
      <c r="A977" s="95" t="str">
        <f>Consolidated!C977&amp;""</f>
        <v>901W0215</v>
      </c>
      <c r="B977" s="95" t="str">
        <f>Consolidated!A977&amp;""</f>
        <v>HDC</v>
      </c>
      <c r="C977" s="95">
        <f>IF('Dây theo phòng'!$D$6="",0,IF(OR(Consolidated!N977&amp;""='Dây theo phòng'!$D$6,Consolidated!S977&amp;""='Dây theo phòng'!$D$6),1,0))</f>
        <v>0</v>
      </c>
      <c r="D977" s="95">
        <f>IF(Consolidated!E977=1,1,0)</f>
        <v>1</v>
      </c>
      <c r="E977" s="95">
        <f t="shared" si="15"/>
        <v>27</v>
      </c>
    </row>
    <row r="978" spans="1:5">
      <c r="A978" s="95" t="str">
        <f>Consolidated!C978&amp;""</f>
        <v>901W0216</v>
      </c>
      <c r="B978" s="95" t="str">
        <f>Consolidated!A978&amp;""</f>
        <v>HDC</v>
      </c>
      <c r="C978" s="95">
        <f>IF('Dây theo phòng'!$D$6="",0,IF(OR(Consolidated!N978&amp;""='Dây theo phòng'!$D$6,Consolidated!S978&amp;""='Dây theo phòng'!$D$6),1,0))</f>
        <v>0</v>
      </c>
      <c r="D978" s="95">
        <f>IF(Consolidated!E978=1,1,0)</f>
        <v>1</v>
      </c>
      <c r="E978" s="95">
        <f t="shared" si="15"/>
        <v>27</v>
      </c>
    </row>
    <row r="979" spans="1:5">
      <c r="A979" s="95" t="str">
        <f>Consolidated!C979&amp;""</f>
        <v>901W0217</v>
      </c>
      <c r="B979" s="95" t="str">
        <f>Consolidated!A979&amp;""</f>
        <v>HDC</v>
      </c>
      <c r="C979" s="95">
        <f>IF('Dây theo phòng'!$D$6="",0,IF(OR(Consolidated!N979&amp;""='Dây theo phòng'!$D$6,Consolidated!S979&amp;""='Dây theo phòng'!$D$6),1,0))</f>
        <v>0</v>
      </c>
      <c r="D979" s="95">
        <f>IF(Consolidated!E979=1,1,0)</f>
        <v>1</v>
      </c>
      <c r="E979" s="95">
        <f t="shared" si="15"/>
        <v>27</v>
      </c>
    </row>
    <row r="980" spans="1:5">
      <c r="A980" s="95" t="str">
        <f>Consolidated!C980&amp;""</f>
        <v>901W0218</v>
      </c>
      <c r="B980" s="95" t="str">
        <f>Consolidated!A980&amp;""</f>
        <v>HDC</v>
      </c>
      <c r="C980" s="95">
        <f>IF('Dây theo phòng'!$D$6="",0,IF(OR(Consolidated!N980&amp;""='Dây theo phòng'!$D$6,Consolidated!S980&amp;""='Dây theo phòng'!$D$6),1,0))</f>
        <v>0</v>
      </c>
      <c r="D980" s="95">
        <f>IF(Consolidated!E980=1,1,0)</f>
        <v>1</v>
      </c>
      <c r="E980" s="95">
        <f t="shared" si="15"/>
        <v>27</v>
      </c>
    </row>
    <row r="981" spans="1:5">
      <c r="A981" s="95" t="str">
        <f>Consolidated!C981&amp;""</f>
        <v>901W0219</v>
      </c>
      <c r="B981" s="95" t="str">
        <f>Consolidated!A981&amp;""</f>
        <v>HDC</v>
      </c>
      <c r="C981" s="95">
        <f>IF('Dây theo phòng'!$D$6="",0,IF(OR(Consolidated!N981&amp;""='Dây theo phòng'!$D$6,Consolidated!S981&amp;""='Dây theo phòng'!$D$6),1,0))</f>
        <v>0</v>
      </c>
      <c r="D981" s="95">
        <f>IF(Consolidated!E981=1,1,0)</f>
        <v>1</v>
      </c>
      <c r="E981" s="95">
        <f t="shared" si="15"/>
        <v>27</v>
      </c>
    </row>
    <row r="982" spans="1:5">
      <c r="A982" s="95" t="str">
        <f>Consolidated!C982&amp;""</f>
        <v>901W0220</v>
      </c>
      <c r="B982" s="95" t="str">
        <f>Consolidated!A982&amp;""</f>
        <v>HDC</v>
      </c>
      <c r="C982" s="95">
        <f>IF('Dây theo phòng'!$D$6="",0,IF(OR(Consolidated!N982&amp;""='Dây theo phòng'!$D$6,Consolidated!S982&amp;""='Dây theo phòng'!$D$6),1,0))</f>
        <v>0</v>
      </c>
      <c r="D982" s="95">
        <f>IF(Consolidated!E982=1,1,0)</f>
        <v>1</v>
      </c>
      <c r="E982" s="95">
        <f t="shared" si="15"/>
        <v>27</v>
      </c>
    </row>
    <row r="983" spans="1:5">
      <c r="A983" s="95" t="str">
        <f>Consolidated!C983&amp;""</f>
        <v>901W0221</v>
      </c>
      <c r="B983" s="95" t="str">
        <f>Consolidated!A983&amp;""</f>
        <v>HDC</v>
      </c>
      <c r="C983" s="95">
        <f>IF('Dây theo phòng'!$D$6="",0,IF(OR(Consolidated!N983&amp;""='Dây theo phòng'!$D$6,Consolidated!S983&amp;""='Dây theo phòng'!$D$6),1,0))</f>
        <v>0</v>
      </c>
      <c r="D983" s="95">
        <f>IF(Consolidated!E983=1,1,0)</f>
        <v>1</v>
      </c>
      <c r="E983" s="95">
        <f t="shared" si="15"/>
        <v>27</v>
      </c>
    </row>
    <row r="984" spans="1:5">
      <c r="A984" s="95" t="str">
        <f>Consolidated!C984&amp;""</f>
        <v>901W0222</v>
      </c>
      <c r="B984" s="95" t="str">
        <f>Consolidated!A984&amp;""</f>
        <v>HDC</v>
      </c>
      <c r="C984" s="95">
        <f>IF('Dây theo phòng'!$D$6="",0,IF(OR(Consolidated!N984&amp;""='Dây theo phòng'!$D$6,Consolidated!S984&amp;""='Dây theo phòng'!$D$6),1,0))</f>
        <v>0</v>
      </c>
      <c r="D984" s="95">
        <f>IF(Consolidated!E984=1,1,0)</f>
        <v>1</v>
      </c>
      <c r="E984" s="95">
        <f t="shared" si="15"/>
        <v>27</v>
      </c>
    </row>
    <row r="985" spans="1:5">
      <c r="A985" s="95" t="str">
        <f>Consolidated!C985&amp;""</f>
        <v>901W0223</v>
      </c>
      <c r="B985" s="95" t="str">
        <f>Consolidated!A985&amp;""</f>
        <v>HDC</v>
      </c>
      <c r="C985" s="95">
        <f>IF('Dây theo phòng'!$D$6="",0,IF(OR(Consolidated!N985&amp;""='Dây theo phòng'!$D$6,Consolidated!S985&amp;""='Dây theo phòng'!$D$6),1,0))</f>
        <v>0</v>
      </c>
      <c r="D985" s="95">
        <f>IF(Consolidated!E985=1,1,0)</f>
        <v>1</v>
      </c>
      <c r="E985" s="95">
        <f t="shared" si="15"/>
        <v>27</v>
      </c>
    </row>
    <row r="986" spans="1:5">
      <c r="A986" s="95" t="str">
        <f>Consolidated!C986&amp;""</f>
        <v>901W0224</v>
      </c>
      <c r="B986" s="95" t="str">
        <f>Consolidated!A986&amp;""</f>
        <v>HDC</v>
      </c>
      <c r="C986" s="95">
        <f>IF('Dây theo phòng'!$D$6="",0,IF(OR(Consolidated!N986&amp;""='Dây theo phòng'!$D$6,Consolidated!S986&amp;""='Dây theo phòng'!$D$6),1,0))</f>
        <v>0</v>
      </c>
      <c r="D986" s="95">
        <f>IF(Consolidated!E986=1,1,0)</f>
        <v>1</v>
      </c>
      <c r="E986" s="95">
        <f t="shared" si="15"/>
        <v>27</v>
      </c>
    </row>
    <row r="987" spans="1:5">
      <c r="A987" s="95" t="str">
        <f>Consolidated!C987&amp;""</f>
        <v>901W0225</v>
      </c>
      <c r="B987" s="95" t="str">
        <f>Consolidated!A987&amp;""</f>
        <v>HDC</v>
      </c>
      <c r="C987" s="95">
        <f>IF('Dây theo phòng'!$D$6="",0,IF(OR(Consolidated!N987&amp;""='Dây theo phòng'!$D$6,Consolidated!S987&amp;""='Dây theo phòng'!$D$6),1,0))</f>
        <v>0</v>
      </c>
      <c r="D987" s="95">
        <f>IF(Consolidated!E987=1,1,0)</f>
        <v>1</v>
      </c>
      <c r="E987" s="95">
        <f t="shared" si="15"/>
        <v>27</v>
      </c>
    </row>
    <row r="988" spans="1:5">
      <c r="A988" s="95" t="str">
        <f>Consolidated!C988&amp;""</f>
        <v>901W0226</v>
      </c>
      <c r="B988" s="95" t="str">
        <f>Consolidated!A988&amp;""</f>
        <v>HDC</v>
      </c>
      <c r="C988" s="95">
        <f>IF('Dây theo phòng'!$D$6="",0,IF(OR(Consolidated!N988&amp;""='Dây theo phòng'!$D$6,Consolidated!S988&amp;""='Dây theo phòng'!$D$6),1,0))</f>
        <v>0</v>
      </c>
      <c r="D988" s="95">
        <f>IF(Consolidated!E988=1,1,0)</f>
        <v>1</v>
      </c>
      <c r="E988" s="95">
        <f t="shared" si="15"/>
        <v>27</v>
      </c>
    </row>
    <row r="989" spans="1:5">
      <c r="A989" s="95" t="str">
        <f>Consolidated!C989&amp;""</f>
        <v>901W0227</v>
      </c>
      <c r="B989" s="95" t="str">
        <f>Consolidated!A989&amp;""</f>
        <v>HDC</v>
      </c>
      <c r="C989" s="95">
        <f>IF('Dây theo phòng'!$D$6="",0,IF(OR(Consolidated!N989&amp;""='Dây theo phòng'!$D$6,Consolidated!S989&amp;""='Dây theo phòng'!$D$6),1,0))</f>
        <v>0</v>
      </c>
      <c r="D989" s="95">
        <f>IF(Consolidated!E989=1,1,0)</f>
        <v>1</v>
      </c>
      <c r="E989" s="95">
        <f t="shared" si="15"/>
        <v>27</v>
      </c>
    </row>
    <row r="990" spans="1:5">
      <c r="A990" s="95" t="str">
        <f>Consolidated!C990&amp;""</f>
        <v>901W0228</v>
      </c>
      <c r="B990" s="95" t="str">
        <f>Consolidated!A990&amp;""</f>
        <v>HDC</v>
      </c>
      <c r="C990" s="95">
        <f>IF('Dây theo phòng'!$D$6="",0,IF(OR(Consolidated!N990&amp;""='Dây theo phòng'!$D$6,Consolidated!S990&amp;""='Dây theo phòng'!$D$6),1,0))</f>
        <v>0</v>
      </c>
      <c r="D990" s="95">
        <f>IF(Consolidated!E990=1,1,0)</f>
        <v>1</v>
      </c>
      <c r="E990" s="95">
        <f t="shared" si="15"/>
        <v>27</v>
      </c>
    </row>
    <row r="991" spans="1:5">
      <c r="A991" s="95" t="str">
        <f>Consolidated!C991&amp;""</f>
        <v>901W0229</v>
      </c>
      <c r="B991" s="95" t="str">
        <f>Consolidated!A991&amp;""</f>
        <v>HDC</v>
      </c>
      <c r="C991" s="95">
        <f>IF('Dây theo phòng'!$D$6="",0,IF(OR(Consolidated!N991&amp;""='Dây theo phòng'!$D$6,Consolidated!S991&amp;""='Dây theo phòng'!$D$6),1,0))</f>
        <v>0</v>
      </c>
      <c r="D991" s="95">
        <f>IF(Consolidated!E991=1,1,0)</f>
        <v>1</v>
      </c>
      <c r="E991" s="95">
        <f t="shared" si="15"/>
        <v>27</v>
      </c>
    </row>
    <row r="992" spans="1:5">
      <c r="A992" s="95" t="str">
        <f>Consolidated!C992&amp;""</f>
        <v>901W0230</v>
      </c>
      <c r="B992" s="95" t="str">
        <f>Consolidated!A992&amp;""</f>
        <v>HDC</v>
      </c>
      <c r="C992" s="95">
        <f>IF('Dây theo phòng'!$D$6="",0,IF(OR(Consolidated!N992&amp;""='Dây theo phòng'!$D$6,Consolidated!S992&amp;""='Dây theo phòng'!$D$6),1,0))</f>
        <v>0</v>
      </c>
      <c r="D992" s="95">
        <f>IF(Consolidated!E992=1,1,0)</f>
        <v>1</v>
      </c>
      <c r="E992" s="95">
        <f t="shared" si="15"/>
        <v>27</v>
      </c>
    </row>
    <row r="993" spans="1:5">
      <c r="A993" s="95" t="str">
        <f>Consolidated!C993&amp;""</f>
        <v>901W0231</v>
      </c>
      <c r="B993" s="95" t="str">
        <f>Consolidated!A993&amp;""</f>
        <v>HDC</v>
      </c>
      <c r="C993" s="95">
        <f>IF('Dây theo phòng'!$D$6="",0,IF(OR(Consolidated!N993&amp;""='Dây theo phòng'!$D$6,Consolidated!S993&amp;""='Dây theo phòng'!$D$6),1,0))</f>
        <v>0</v>
      </c>
      <c r="D993" s="95">
        <f>IF(Consolidated!E993=1,1,0)</f>
        <v>1</v>
      </c>
      <c r="E993" s="95">
        <f t="shared" si="15"/>
        <v>27</v>
      </c>
    </row>
    <row r="994" spans="1:5">
      <c r="A994" s="95" t="str">
        <f>Consolidated!C994&amp;""</f>
        <v>901W0232</v>
      </c>
      <c r="B994" s="95" t="str">
        <f>Consolidated!A994&amp;""</f>
        <v>HDC</v>
      </c>
      <c r="C994" s="95">
        <f>IF('Dây theo phòng'!$D$6="",0,IF(OR(Consolidated!N994&amp;""='Dây theo phòng'!$D$6,Consolidated!S994&amp;""='Dây theo phòng'!$D$6),1,0))</f>
        <v>0</v>
      </c>
      <c r="D994" s="95">
        <f>IF(Consolidated!E994=1,1,0)</f>
        <v>1</v>
      </c>
      <c r="E994" s="95">
        <f t="shared" si="15"/>
        <v>27</v>
      </c>
    </row>
    <row r="995" spans="1:5">
      <c r="A995" s="95" t="str">
        <f>Consolidated!C995&amp;""</f>
        <v>901W0234</v>
      </c>
      <c r="B995" s="95" t="str">
        <f>Consolidated!A995&amp;""</f>
        <v>HDC</v>
      </c>
      <c r="C995" s="95">
        <f>IF('Dây theo phòng'!$D$6="",0,IF(OR(Consolidated!N995&amp;""='Dây theo phòng'!$D$6,Consolidated!S995&amp;""='Dây theo phòng'!$D$6),1,0))</f>
        <v>0</v>
      </c>
      <c r="D995" s="95">
        <f>IF(Consolidated!E995=1,1,0)</f>
        <v>1</v>
      </c>
      <c r="E995" s="95">
        <f t="shared" si="15"/>
        <v>27</v>
      </c>
    </row>
    <row r="996" spans="1:5">
      <c r="A996" s="95" t="str">
        <f>Consolidated!C996&amp;""</f>
        <v>901W0235</v>
      </c>
      <c r="B996" s="95" t="str">
        <f>Consolidated!A996&amp;""</f>
        <v>HDC</v>
      </c>
      <c r="C996" s="95">
        <f>IF('Dây theo phòng'!$D$6="",0,IF(OR(Consolidated!N996&amp;""='Dây theo phòng'!$D$6,Consolidated!S996&amp;""='Dây theo phòng'!$D$6),1,0))</f>
        <v>0</v>
      </c>
      <c r="D996" s="95">
        <f>IF(Consolidated!E996=1,1,0)</f>
        <v>1</v>
      </c>
      <c r="E996" s="95">
        <f t="shared" si="15"/>
        <v>27</v>
      </c>
    </row>
    <row r="997" spans="1:5">
      <c r="A997" s="95" t="str">
        <f>Consolidated!C997&amp;""</f>
        <v>901W0236</v>
      </c>
      <c r="B997" s="95" t="str">
        <f>Consolidated!A997&amp;""</f>
        <v>HDC</v>
      </c>
      <c r="C997" s="95">
        <f>IF('Dây theo phòng'!$D$6="",0,IF(OR(Consolidated!N997&amp;""='Dây theo phòng'!$D$6,Consolidated!S997&amp;""='Dây theo phòng'!$D$6),1,0))</f>
        <v>0</v>
      </c>
      <c r="D997" s="95">
        <f>IF(Consolidated!E997=1,1,0)</f>
        <v>1</v>
      </c>
      <c r="E997" s="95">
        <f t="shared" si="15"/>
        <v>27</v>
      </c>
    </row>
    <row r="998" spans="1:5">
      <c r="A998" s="95" t="str">
        <f>Consolidated!C998&amp;""</f>
        <v>901W0237</v>
      </c>
      <c r="B998" s="95" t="str">
        <f>Consolidated!A998&amp;""</f>
        <v>HDC</v>
      </c>
      <c r="C998" s="95">
        <f>IF('Dây theo phòng'!$D$6="",0,IF(OR(Consolidated!N998&amp;""='Dây theo phòng'!$D$6,Consolidated!S998&amp;""='Dây theo phòng'!$D$6),1,0))</f>
        <v>0</v>
      </c>
      <c r="D998" s="95">
        <f>IF(Consolidated!E998=1,1,0)</f>
        <v>1</v>
      </c>
      <c r="E998" s="95">
        <f t="shared" si="15"/>
        <v>27</v>
      </c>
    </row>
    <row r="999" spans="1:5">
      <c r="A999" s="95" t="str">
        <f>Consolidated!C999&amp;""</f>
        <v>901W0238</v>
      </c>
      <c r="B999" s="95" t="str">
        <f>Consolidated!A999&amp;""</f>
        <v>HDC</v>
      </c>
      <c r="C999" s="95">
        <f>IF('Dây theo phòng'!$D$6="",0,IF(OR(Consolidated!N999&amp;""='Dây theo phòng'!$D$6,Consolidated!S999&amp;""='Dây theo phòng'!$D$6),1,0))</f>
        <v>0</v>
      </c>
      <c r="D999" s="95">
        <f>IF(Consolidated!E999=1,1,0)</f>
        <v>1</v>
      </c>
      <c r="E999" s="95">
        <f t="shared" si="15"/>
        <v>27</v>
      </c>
    </row>
    <row r="1000" spans="1:5">
      <c r="A1000" s="95" t="str">
        <f>Consolidated!C1000&amp;""</f>
        <v>901W0239</v>
      </c>
      <c r="B1000" s="95" t="str">
        <f>Consolidated!A1000&amp;""</f>
        <v>HDC</v>
      </c>
      <c r="C1000" s="95">
        <f>IF('Dây theo phòng'!$D$6="",0,IF(OR(Consolidated!N1000&amp;""='Dây theo phòng'!$D$6,Consolidated!S1000&amp;""='Dây theo phòng'!$D$6),1,0))</f>
        <v>0</v>
      </c>
      <c r="D1000" s="95">
        <f>IF(Consolidated!E1000=1,1,0)</f>
        <v>1</v>
      </c>
      <c r="E1000" s="95">
        <f t="shared" si="15"/>
        <v>27</v>
      </c>
    </row>
    <row r="1001" spans="1:5">
      <c r="A1001" s="95" t="str">
        <f>Consolidated!C1001&amp;""</f>
        <v>901W0240</v>
      </c>
      <c r="B1001" s="95" t="str">
        <f>Consolidated!A1001&amp;""</f>
        <v>HDC</v>
      </c>
      <c r="C1001" s="95">
        <f>IF('Dây theo phòng'!$D$6="",0,IF(OR(Consolidated!N1001&amp;""='Dây theo phòng'!$D$6,Consolidated!S1001&amp;""='Dây theo phòng'!$D$6),1,0))</f>
        <v>0</v>
      </c>
      <c r="D1001" s="95">
        <f>IF(Consolidated!E1001=1,1,0)</f>
        <v>1</v>
      </c>
      <c r="E1001" s="95">
        <f t="shared" si="15"/>
        <v>27</v>
      </c>
    </row>
    <row r="1002" spans="1:5">
      <c r="A1002" s="95" t="str">
        <f>Consolidated!C1002&amp;""</f>
        <v>901W0241</v>
      </c>
      <c r="B1002" s="95" t="str">
        <f>Consolidated!A1002&amp;""</f>
        <v>HDC</v>
      </c>
      <c r="C1002" s="95">
        <f>IF('Dây theo phòng'!$D$6="",0,IF(OR(Consolidated!N1002&amp;""='Dây theo phòng'!$D$6,Consolidated!S1002&amp;""='Dây theo phòng'!$D$6),1,0))</f>
        <v>0</v>
      </c>
      <c r="D1002" s="95">
        <f>IF(Consolidated!E1002=1,1,0)</f>
        <v>1</v>
      </c>
      <c r="E1002" s="95">
        <f t="shared" si="15"/>
        <v>27</v>
      </c>
    </row>
    <row r="1003" spans="1:5">
      <c r="A1003" s="95" t="str">
        <f>Consolidated!C1003&amp;""</f>
        <v>901W0242</v>
      </c>
      <c r="B1003" s="95" t="str">
        <f>Consolidated!A1003&amp;""</f>
        <v>HDC</v>
      </c>
      <c r="C1003" s="95">
        <f>IF('Dây theo phòng'!$D$6="",0,IF(OR(Consolidated!N1003&amp;""='Dây theo phòng'!$D$6,Consolidated!S1003&amp;""='Dây theo phòng'!$D$6),1,0))</f>
        <v>0</v>
      </c>
      <c r="D1003" s="95">
        <f>IF(Consolidated!E1003=1,1,0)</f>
        <v>1</v>
      </c>
      <c r="E1003" s="95">
        <f t="shared" si="15"/>
        <v>27</v>
      </c>
    </row>
    <row r="1004" spans="1:5">
      <c r="A1004" s="95" t="str">
        <f>Consolidated!C1004&amp;""</f>
        <v>901W0243</v>
      </c>
      <c r="B1004" s="95" t="str">
        <f>Consolidated!A1004&amp;""</f>
        <v>HDC</v>
      </c>
      <c r="C1004" s="95">
        <f>IF('Dây theo phòng'!$D$6="",0,IF(OR(Consolidated!N1004&amp;""='Dây theo phòng'!$D$6,Consolidated!S1004&amp;""='Dây theo phòng'!$D$6),1,0))</f>
        <v>0</v>
      </c>
      <c r="D1004" s="95">
        <f>IF(Consolidated!E1004=1,1,0)</f>
        <v>1</v>
      </c>
      <c r="E1004" s="95">
        <f t="shared" si="15"/>
        <v>27</v>
      </c>
    </row>
    <row r="1005" spans="1:5">
      <c r="A1005" s="95" t="str">
        <f>Consolidated!C1005&amp;""</f>
        <v>901W0244</v>
      </c>
      <c r="B1005" s="95" t="str">
        <f>Consolidated!A1005&amp;""</f>
        <v>HDC</v>
      </c>
      <c r="C1005" s="95">
        <f>IF('Dây theo phòng'!$D$6="",0,IF(OR(Consolidated!N1005&amp;""='Dây theo phòng'!$D$6,Consolidated!S1005&amp;""='Dây theo phòng'!$D$6),1,0))</f>
        <v>0</v>
      </c>
      <c r="D1005" s="95">
        <f>IF(Consolidated!E1005=1,1,0)</f>
        <v>1</v>
      </c>
      <c r="E1005" s="95">
        <f t="shared" si="15"/>
        <v>27</v>
      </c>
    </row>
    <row r="1006" spans="1:5">
      <c r="A1006" s="95" t="str">
        <f>Consolidated!C1006&amp;""</f>
        <v>901W0245</v>
      </c>
      <c r="B1006" s="95" t="str">
        <f>Consolidated!A1006&amp;""</f>
        <v>HDC</v>
      </c>
      <c r="C1006" s="95">
        <f>IF('Dây theo phòng'!$D$6="",0,IF(OR(Consolidated!N1006&amp;""='Dây theo phòng'!$D$6,Consolidated!S1006&amp;""='Dây theo phòng'!$D$6),1,0))</f>
        <v>0</v>
      </c>
      <c r="D1006" s="95">
        <f>IF(Consolidated!E1006=1,1,0)</f>
        <v>1</v>
      </c>
      <c r="E1006" s="95">
        <f t="shared" si="15"/>
        <v>27</v>
      </c>
    </row>
    <row r="1007" spans="1:5">
      <c r="A1007" s="95" t="str">
        <f>Consolidated!C1007&amp;""</f>
        <v>901W0246</v>
      </c>
      <c r="B1007" s="95" t="str">
        <f>Consolidated!A1007&amp;""</f>
        <v>HDC</v>
      </c>
      <c r="C1007" s="95">
        <f>IF('Dây theo phòng'!$D$6="",0,IF(OR(Consolidated!N1007&amp;""='Dây theo phòng'!$D$6,Consolidated!S1007&amp;""='Dây theo phòng'!$D$6),1,0))</f>
        <v>0</v>
      </c>
      <c r="D1007" s="95">
        <f>IF(Consolidated!E1007=1,1,0)</f>
        <v>1</v>
      </c>
      <c r="E1007" s="95">
        <f t="shared" si="15"/>
        <v>27</v>
      </c>
    </row>
    <row r="1008" spans="1:5">
      <c r="A1008" s="95" t="str">
        <f>Consolidated!C1008&amp;""</f>
        <v>901W0247</v>
      </c>
      <c r="B1008" s="95" t="str">
        <f>Consolidated!A1008&amp;""</f>
        <v>HDC</v>
      </c>
      <c r="C1008" s="95">
        <f>IF('Dây theo phòng'!$D$6="",0,IF(OR(Consolidated!N1008&amp;""='Dây theo phòng'!$D$6,Consolidated!S1008&amp;""='Dây theo phòng'!$D$6),1,0))</f>
        <v>0</v>
      </c>
      <c r="D1008" s="95">
        <f>IF(Consolidated!E1008=1,1,0)</f>
        <v>1</v>
      </c>
      <c r="E1008" s="95">
        <f t="shared" si="15"/>
        <v>27</v>
      </c>
    </row>
    <row r="1009" spans="1:5">
      <c r="A1009" s="95" t="str">
        <f>Consolidated!C1009&amp;""</f>
        <v>901W0248</v>
      </c>
      <c r="B1009" s="95" t="str">
        <f>Consolidated!A1009&amp;""</f>
        <v>HDC</v>
      </c>
      <c r="C1009" s="95">
        <f>IF('Dây theo phòng'!$D$6="",0,IF(OR(Consolidated!N1009&amp;""='Dây theo phòng'!$D$6,Consolidated!S1009&amp;""='Dây theo phòng'!$D$6),1,0))</f>
        <v>0</v>
      </c>
      <c r="D1009" s="95">
        <f>IF(Consolidated!E1009=1,1,0)</f>
        <v>1</v>
      </c>
      <c r="E1009" s="95">
        <f t="shared" si="15"/>
        <v>27</v>
      </c>
    </row>
    <row r="1010" spans="1:5">
      <c r="A1010" s="95" t="str">
        <f>Consolidated!C1010&amp;""</f>
        <v>901W0249</v>
      </c>
      <c r="B1010" s="95" t="str">
        <f>Consolidated!A1010&amp;""</f>
        <v>HDC</v>
      </c>
      <c r="C1010" s="95">
        <f>IF('Dây theo phòng'!$D$6="",0,IF(OR(Consolidated!N1010&amp;""='Dây theo phòng'!$D$6,Consolidated!S1010&amp;""='Dây theo phòng'!$D$6),1,0))</f>
        <v>0</v>
      </c>
      <c r="D1010" s="95">
        <f>IF(Consolidated!E1010=1,1,0)</f>
        <v>1</v>
      </c>
      <c r="E1010" s="95">
        <f t="shared" si="15"/>
        <v>27</v>
      </c>
    </row>
    <row r="1011" spans="1:5">
      <c r="A1011" s="95" t="str">
        <f>Consolidated!C1011&amp;""</f>
        <v>901W0250</v>
      </c>
      <c r="B1011" s="95" t="str">
        <f>Consolidated!A1011&amp;""</f>
        <v>HDC</v>
      </c>
      <c r="C1011" s="95">
        <f>IF('Dây theo phòng'!$D$6="",0,IF(OR(Consolidated!N1011&amp;""='Dây theo phòng'!$D$6,Consolidated!S1011&amp;""='Dây theo phòng'!$D$6),1,0))</f>
        <v>0</v>
      </c>
      <c r="D1011" s="95">
        <f>IF(Consolidated!E1011=1,1,0)</f>
        <v>1</v>
      </c>
      <c r="E1011" s="95">
        <f t="shared" si="15"/>
        <v>27</v>
      </c>
    </row>
    <row r="1012" spans="1:5">
      <c r="A1012" s="95" t="str">
        <f>Consolidated!C1012&amp;""</f>
        <v>901W0251</v>
      </c>
      <c r="B1012" s="95" t="str">
        <f>Consolidated!A1012&amp;""</f>
        <v>HDC</v>
      </c>
      <c r="C1012" s="95">
        <f>IF('Dây theo phòng'!$D$6="",0,IF(OR(Consolidated!N1012&amp;""='Dây theo phòng'!$D$6,Consolidated!S1012&amp;""='Dây theo phòng'!$D$6),1,0))</f>
        <v>0</v>
      </c>
      <c r="D1012" s="95">
        <f>IF(Consolidated!E1012=1,1,0)</f>
        <v>1</v>
      </c>
      <c r="E1012" s="95">
        <f t="shared" si="15"/>
        <v>27</v>
      </c>
    </row>
    <row r="1013" spans="1:5">
      <c r="A1013" s="95" t="str">
        <f>Consolidated!C1013&amp;""</f>
        <v>901W0252</v>
      </c>
      <c r="B1013" s="95" t="str">
        <f>Consolidated!A1013&amp;""</f>
        <v>HDC</v>
      </c>
      <c r="C1013" s="95">
        <f>IF('Dây theo phòng'!$D$6="",0,IF(OR(Consolidated!N1013&amp;""='Dây theo phòng'!$D$6,Consolidated!S1013&amp;""='Dây theo phòng'!$D$6),1,0))</f>
        <v>0</v>
      </c>
      <c r="D1013" s="95">
        <f>IF(Consolidated!E1013=1,1,0)</f>
        <v>1</v>
      </c>
      <c r="E1013" s="95">
        <f t="shared" si="15"/>
        <v>27</v>
      </c>
    </row>
    <row r="1014" spans="1:5">
      <c r="A1014" s="95" t="str">
        <f>Consolidated!C1014&amp;""</f>
        <v>901W0253</v>
      </c>
      <c r="B1014" s="95" t="str">
        <f>Consolidated!A1014&amp;""</f>
        <v>HDC</v>
      </c>
      <c r="C1014" s="95">
        <f>IF('Dây theo phòng'!$D$6="",0,IF(OR(Consolidated!N1014&amp;""='Dây theo phòng'!$D$6,Consolidated!S1014&amp;""='Dây theo phòng'!$D$6),1,0))</f>
        <v>0</v>
      </c>
      <c r="D1014" s="95">
        <f>IF(Consolidated!E1014=1,1,0)</f>
        <v>1</v>
      </c>
      <c r="E1014" s="95">
        <f t="shared" si="15"/>
        <v>27</v>
      </c>
    </row>
    <row r="1015" spans="1:5">
      <c r="A1015" s="95" t="str">
        <f>Consolidated!C1015&amp;""</f>
        <v>901W0254</v>
      </c>
      <c r="B1015" s="95" t="str">
        <f>Consolidated!A1015&amp;""</f>
        <v>HDC</v>
      </c>
      <c r="C1015" s="95">
        <f>IF('Dây theo phòng'!$D$6="",0,IF(OR(Consolidated!N1015&amp;""='Dây theo phòng'!$D$6,Consolidated!S1015&amp;""='Dây theo phòng'!$D$6),1,0))</f>
        <v>0</v>
      </c>
      <c r="D1015" s="95">
        <f>IF(Consolidated!E1015=1,1,0)</f>
        <v>1</v>
      </c>
      <c r="E1015" s="95">
        <f t="shared" si="15"/>
        <v>27</v>
      </c>
    </row>
    <row r="1016" spans="1:5">
      <c r="A1016" s="95" t="str">
        <f>Consolidated!C1016&amp;""</f>
        <v>901W0255</v>
      </c>
      <c r="B1016" s="95" t="str">
        <f>Consolidated!A1016&amp;""</f>
        <v>HDC</v>
      </c>
      <c r="C1016" s="95">
        <f>IF('Dây theo phòng'!$D$6="",0,IF(OR(Consolidated!N1016&amp;""='Dây theo phòng'!$D$6,Consolidated!S1016&amp;""='Dây theo phòng'!$D$6),1,0))</f>
        <v>0</v>
      </c>
      <c r="D1016" s="95">
        <f>IF(Consolidated!E1016=1,1,0)</f>
        <v>1</v>
      </c>
      <c r="E1016" s="95">
        <f t="shared" si="15"/>
        <v>27</v>
      </c>
    </row>
    <row r="1017" spans="1:5">
      <c r="A1017" s="95" t="str">
        <f>Consolidated!C1017&amp;""</f>
        <v>901W0256</v>
      </c>
      <c r="B1017" s="95" t="str">
        <f>Consolidated!A1017&amp;""</f>
        <v>HDC</v>
      </c>
      <c r="C1017" s="95">
        <f>IF('Dây theo phòng'!$D$6="",0,IF(OR(Consolidated!N1017&amp;""='Dây theo phòng'!$D$6,Consolidated!S1017&amp;""='Dây theo phòng'!$D$6),1,0))</f>
        <v>0</v>
      </c>
      <c r="D1017" s="95">
        <f>IF(Consolidated!E1017=1,1,0)</f>
        <v>1</v>
      </c>
      <c r="E1017" s="95">
        <f t="shared" si="15"/>
        <v>27</v>
      </c>
    </row>
    <row r="1018" spans="1:5">
      <c r="A1018" s="95" t="str">
        <f>Consolidated!C1018&amp;""</f>
        <v>901W0257</v>
      </c>
      <c r="B1018" s="95" t="str">
        <f>Consolidated!A1018&amp;""</f>
        <v>HDC</v>
      </c>
      <c r="C1018" s="95">
        <f>IF('Dây theo phòng'!$D$6="",0,IF(OR(Consolidated!N1018&amp;""='Dây theo phòng'!$D$6,Consolidated!S1018&amp;""='Dây theo phòng'!$D$6),1,0))</f>
        <v>0</v>
      </c>
      <c r="D1018" s="95">
        <f>IF(Consolidated!E1018=1,1,0)</f>
        <v>1</v>
      </c>
      <c r="E1018" s="95">
        <f t="shared" si="15"/>
        <v>27</v>
      </c>
    </row>
    <row r="1019" spans="1:5">
      <c r="A1019" s="95" t="str">
        <f>Consolidated!C1019&amp;""</f>
        <v>901W0258</v>
      </c>
      <c r="B1019" s="95" t="str">
        <f>Consolidated!A1019&amp;""</f>
        <v>HDC</v>
      </c>
      <c r="C1019" s="95">
        <f>IF('Dây theo phòng'!$D$6="",0,IF(OR(Consolidated!N1019&amp;""='Dây theo phòng'!$D$6,Consolidated!S1019&amp;""='Dây theo phòng'!$D$6),1,0))</f>
        <v>0</v>
      </c>
      <c r="D1019" s="95">
        <f>IF(Consolidated!E1019=1,1,0)</f>
        <v>1</v>
      </c>
      <c r="E1019" s="95">
        <f t="shared" si="15"/>
        <v>27</v>
      </c>
    </row>
    <row r="1020" spans="1:5">
      <c r="A1020" s="95" t="str">
        <f>Consolidated!C1020&amp;""</f>
        <v>901W0259</v>
      </c>
      <c r="B1020" s="95" t="str">
        <f>Consolidated!A1020&amp;""</f>
        <v>HDC</v>
      </c>
      <c r="C1020" s="95">
        <f>IF('Dây theo phòng'!$D$6="",0,IF(OR(Consolidated!N1020&amp;""='Dây theo phòng'!$D$6,Consolidated!S1020&amp;""='Dây theo phòng'!$D$6),1,0))</f>
        <v>0</v>
      </c>
      <c r="D1020" s="95">
        <f>IF(Consolidated!E1020=1,1,0)</f>
        <v>1</v>
      </c>
      <c r="E1020" s="95">
        <f t="shared" si="15"/>
        <v>27</v>
      </c>
    </row>
    <row r="1021" spans="1:5">
      <c r="A1021" s="95" t="str">
        <f>Consolidated!C1021&amp;""</f>
        <v>901W0260</v>
      </c>
      <c r="B1021" s="95" t="str">
        <f>Consolidated!A1021&amp;""</f>
        <v>HDC</v>
      </c>
      <c r="C1021" s="95">
        <f>IF('Dây theo phòng'!$D$6="",0,IF(OR(Consolidated!N1021&amp;""='Dây theo phòng'!$D$6,Consolidated!S1021&amp;""='Dây theo phòng'!$D$6),1,0))</f>
        <v>0</v>
      </c>
      <c r="D1021" s="95">
        <f>IF(Consolidated!E1021=1,1,0)</f>
        <v>1</v>
      </c>
      <c r="E1021" s="95">
        <f t="shared" si="15"/>
        <v>27</v>
      </c>
    </row>
    <row r="1022" spans="1:5">
      <c r="A1022" s="95" t="str">
        <f>Consolidated!C1022&amp;""</f>
        <v>901W0261</v>
      </c>
      <c r="B1022" s="95" t="str">
        <f>Consolidated!A1022&amp;""</f>
        <v>HDC</v>
      </c>
      <c r="C1022" s="95">
        <f>IF('Dây theo phòng'!$D$6="",0,IF(OR(Consolidated!N1022&amp;""='Dây theo phòng'!$D$6,Consolidated!S1022&amp;""='Dây theo phòng'!$D$6),1,0))</f>
        <v>0</v>
      </c>
      <c r="D1022" s="95">
        <f>IF(Consolidated!E1022=1,1,0)</f>
        <v>1</v>
      </c>
      <c r="E1022" s="95">
        <f t="shared" si="15"/>
        <v>27</v>
      </c>
    </row>
    <row r="1023" spans="1:5">
      <c r="A1023" s="95" t="str">
        <f>Consolidated!C1023&amp;""</f>
        <v>901W0262</v>
      </c>
      <c r="B1023" s="95" t="str">
        <f>Consolidated!A1023&amp;""</f>
        <v>HDC</v>
      </c>
      <c r="C1023" s="95">
        <f>IF('Dây theo phòng'!$D$6="",0,IF(OR(Consolidated!N1023&amp;""='Dây theo phòng'!$D$6,Consolidated!S1023&amp;""='Dây theo phòng'!$D$6),1,0))</f>
        <v>0</v>
      </c>
      <c r="D1023" s="95">
        <f>IF(Consolidated!E1023=1,1,0)</f>
        <v>1</v>
      </c>
      <c r="E1023" s="95">
        <f t="shared" si="15"/>
        <v>27</v>
      </c>
    </row>
    <row r="1024" spans="1:5">
      <c r="A1024" s="95" t="str">
        <f>Consolidated!C1024&amp;""</f>
        <v>901W0263</v>
      </c>
      <c r="B1024" s="95" t="str">
        <f>Consolidated!A1024&amp;""</f>
        <v>HDC</v>
      </c>
      <c r="C1024" s="95">
        <f>IF('Dây theo phòng'!$D$6="",0,IF(OR(Consolidated!N1024&amp;""='Dây theo phòng'!$D$6,Consolidated!S1024&amp;""='Dây theo phòng'!$D$6),1,0))</f>
        <v>0</v>
      </c>
      <c r="D1024" s="95">
        <f>IF(Consolidated!E1024=1,1,0)</f>
        <v>1</v>
      </c>
      <c r="E1024" s="95">
        <f t="shared" si="15"/>
        <v>27</v>
      </c>
    </row>
    <row r="1025" spans="1:5">
      <c r="A1025" s="95" t="str">
        <f>Consolidated!C1025&amp;""</f>
        <v>901W0264</v>
      </c>
      <c r="B1025" s="95" t="str">
        <f>Consolidated!A1025&amp;""</f>
        <v>HDC</v>
      </c>
      <c r="C1025" s="95">
        <f>IF('Dây theo phòng'!$D$6="",0,IF(OR(Consolidated!N1025&amp;""='Dây theo phòng'!$D$6,Consolidated!S1025&amp;""='Dây theo phòng'!$D$6),1,0))</f>
        <v>0</v>
      </c>
      <c r="D1025" s="95">
        <f>IF(Consolidated!E1025=1,1,0)</f>
        <v>1</v>
      </c>
      <c r="E1025" s="95">
        <f t="shared" si="15"/>
        <v>27</v>
      </c>
    </row>
    <row r="1026" spans="1:5">
      <c r="A1026" s="95" t="str">
        <f>Consolidated!C1026&amp;""</f>
        <v>901W0265</v>
      </c>
      <c r="B1026" s="95" t="str">
        <f>Consolidated!A1026&amp;""</f>
        <v>HDC</v>
      </c>
      <c r="C1026" s="95">
        <f>IF('Dây theo phòng'!$D$6="",0,IF(OR(Consolidated!N1026&amp;""='Dây theo phòng'!$D$6,Consolidated!S1026&amp;""='Dây theo phòng'!$D$6),1,0))</f>
        <v>0</v>
      </c>
      <c r="D1026" s="95">
        <f>IF(Consolidated!E1026=1,1,0)</f>
        <v>1</v>
      </c>
      <c r="E1026" s="95">
        <f t="shared" si="15"/>
        <v>27</v>
      </c>
    </row>
    <row r="1027" spans="1:5">
      <c r="A1027" s="95" t="str">
        <f>Consolidated!C1027&amp;""</f>
        <v>901W0266</v>
      </c>
      <c r="B1027" s="95" t="str">
        <f>Consolidated!A1027&amp;""</f>
        <v>HDC</v>
      </c>
      <c r="C1027" s="95">
        <f>IF('Dây theo phòng'!$D$6="",0,IF(OR(Consolidated!N1027&amp;""='Dây theo phòng'!$D$6,Consolidated!S1027&amp;""='Dây theo phòng'!$D$6),1,0))</f>
        <v>0</v>
      </c>
      <c r="D1027" s="95">
        <f>IF(Consolidated!E1027=1,1,0)</f>
        <v>1</v>
      </c>
      <c r="E1027" s="95">
        <f t="shared" ref="E1027:E1090" si="16">E1026+C1027*(1-D1027)</f>
        <v>27</v>
      </c>
    </row>
    <row r="1028" spans="1:5">
      <c r="A1028" s="95" t="str">
        <f>Consolidated!C1028&amp;""</f>
        <v>901W0267</v>
      </c>
      <c r="B1028" s="95" t="str">
        <f>Consolidated!A1028&amp;""</f>
        <v>HDC</v>
      </c>
      <c r="C1028" s="95">
        <f>IF('Dây theo phòng'!$D$6="",0,IF(OR(Consolidated!N1028&amp;""='Dây theo phòng'!$D$6,Consolidated!S1028&amp;""='Dây theo phòng'!$D$6),1,0))</f>
        <v>0</v>
      </c>
      <c r="D1028" s="95">
        <f>IF(Consolidated!E1028=1,1,0)</f>
        <v>1</v>
      </c>
      <c r="E1028" s="95">
        <f t="shared" si="16"/>
        <v>27</v>
      </c>
    </row>
    <row r="1029" spans="1:5">
      <c r="A1029" s="95" t="str">
        <f>Consolidated!C1029&amp;""</f>
        <v>901W0268</v>
      </c>
      <c r="B1029" s="95" t="str">
        <f>Consolidated!A1029&amp;""</f>
        <v>HDC</v>
      </c>
      <c r="C1029" s="95">
        <f>IF('Dây theo phòng'!$D$6="",0,IF(OR(Consolidated!N1029&amp;""='Dây theo phòng'!$D$6,Consolidated!S1029&amp;""='Dây theo phòng'!$D$6),1,0))</f>
        <v>0</v>
      </c>
      <c r="D1029" s="95">
        <f>IF(Consolidated!E1029=1,1,0)</f>
        <v>1</v>
      </c>
      <c r="E1029" s="95">
        <f t="shared" si="16"/>
        <v>27</v>
      </c>
    </row>
    <row r="1030" spans="1:5">
      <c r="A1030" s="95" t="str">
        <f>Consolidated!C1030&amp;""</f>
        <v>901W0269</v>
      </c>
      <c r="B1030" s="95" t="str">
        <f>Consolidated!A1030&amp;""</f>
        <v>HDC</v>
      </c>
      <c r="C1030" s="95">
        <f>IF('Dây theo phòng'!$D$6="",0,IF(OR(Consolidated!N1030&amp;""='Dây theo phòng'!$D$6,Consolidated!S1030&amp;""='Dây theo phòng'!$D$6),1,0))</f>
        <v>0</v>
      </c>
      <c r="D1030" s="95">
        <f>IF(Consolidated!E1030=1,1,0)</f>
        <v>1</v>
      </c>
      <c r="E1030" s="95">
        <f t="shared" si="16"/>
        <v>27</v>
      </c>
    </row>
    <row r="1031" spans="1:5">
      <c r="A1031" s="95" t="str">
        <f>Consolidated!C1031&amp;""</f>
        <v>901W0270</v>
      </c>
      <c r="B1031" s="95" t="str">
        <f>Consolidated!A1031&amp;""</f>
        <v>HDC</v>
      </c>
      <c r="C1031" s="95">
        <f>IF('Dây theo phòng'!$D$6="",0,IF(OR(Consolidated!N1031&amp;""='Dây theo phòng'!$D$6,Consolidated!S1031&amp;""='Dây theo phòng'!$D$6),1,0))</f>
        <v>0</v>
      </c>
      <c r="D1031" s="95">
        <f>IF(Consolidated!E1031=1,1,0)</f>
        <v>1</v>
      </c>
      <c r="E1031" s="95">
        <f t="shared" si="16"/>
        <v>27</v>
      </c>
    </row>
    <row r="1032" spans="1:5">
      <c r="A1032" s="95" t="str">
        <f>Consolidated!C1032&amp;""</f>
        <v>901W0271</v>
      </c>
      <c r="B1032" s="95" t="str">
        <f>Consolidated!A1032&amp;""</f>
        <v>HDC</v>
      </c>
      <c r="C1032" s="95">
        <f>IF('Dây theo phòng'!$D$6="",0,IF(OR(Consolidated!N1032&amp;""='Dây theo phòng'!$D$6,Consolidated!S1032&amp;""='Dây theo phòng'!$D$6),1,0))</f>
        <v>0</v>
      </c>
      <c r="D1032" s="95">
        <f>IF(Consolidated!E1032=1,1,0)</f>
        <v>1</v>
      </c>
      <c r="E1032" s="95">
        <f t="shared" si="16"/>
        <v>27</v>
      </c>
    </row>
    <row r="1033" spans="1:5">
      <c r="A1033" s="95" t="str">
        <f>Consolidated!C1033&amp;""</f>
        <v>901W0272</v>
      </c>
      <c r="B1033" s="95" t="str">
        <f>Consolidated!A1033&amp;""</f>
        <v>HDC</v>
      </c>
      <c r="C1033" s="95">
        <f>IF('Dây theo phòng'!$D$6="",0,IF(OR(Consolidated!N1033&amp;""='Dây theo phòng'!$D$6,Consolidated!S1033&amp;""='Dây theo phòng'!$D$6),1,0))</f>
        <v>0</v>
      </c>
      <c r="D1033" s="95">
        <f>IF(Consolidated!E1033=1,1,0)</f>
        <v>1</v>
      </c>
      <c r="E1033" s="95">
        <f t="shared" si="16"/>
        <v>27</v>
      </c>
    </row>
    <row r="1034" spans="1:5">
      <c r="A1034" s="95" t="str">
        <f>Consolidated!C1034&amp;""</f>
        <v>901W0273</v>
      </c>
      <c r="B1034" s="95" t="str">
        <f>Consolidated!A1034&amp;""</f>
        <v>HDC</v>
      </c>
      <c r="C1034" s="95">
        <f>IF('Dây theo phòng'!$D$6="",0,IF(OR(Consolidated!N1034&amp;""='Dây theo phòng'!$D$6,Consolidated!S1034&amp;""='Dây theo phòng'!$D$6),1,0))</f>
        <v>0</v>
      </c>
      <c r="D1034" s="95">
        <f>IF(Consolidated!E1034=1,1,0)</f>
        <v>1</v>
      </c>
      <c r="E1034" s="95">
        <f t="shared" si="16"/>
        <v>27</v>
      </c>
    </row>
    <row r="1035" spans="1:5">
      <c r="A1035" s="95" t="str">
        <f>Consolidated!C1035&amp;""</f>
        <v>901W0284</v>
      </c>
      <c r="B1035" s="95" t="str">
        <f>Consolidated!A1035&amp;""</f>
        <v>HDC</v>
      </c>
      <c r="C1035" s="95">
        <f>IF('Dây theo phòng'!$D$6="",0,IF(OR(Consolidated!N1035&amp;""='Dây theo phòng'!$D$6,Consolidated!S1035&amp;""='Dây theo phòng'!$D$6),1,0))</f>
        <v>0</v>
      </c>
      <c r="D1035" s="95">
        <f>IF(Consolidated!E1035=1,1,0)</f>
        <v>1</v>
      </c>
      <c r="E1035" s="95">
        <f t="shared" si="16"/>
        <v>27</v>
      </c>
    </row>
    <row r="1036" spans="1:5">
      <c r="A1036" s="95" t="str">
        <f>Consolidated!C1036&amp;""</f>
        <v>901W0285</v>
      </c>
      <c r="B1036" s="95" t="str">
        <f>Consolidated!A1036&amp;""</f>
        <v>HDC</v>
      </c>
      <c r="C1036" s="95">
        <f>IF('Dây theo phòng'!$D$6="",0,IF(OR(Consolidated!N1036&amp;""='Dây theo phòng'!$D$6,Consolidated!S1036&amp;""='Dây theo phòng'!$D$6),1,0))</f>
        <v>0</v>
      </c>
      <c r="D1036" s="95">
        <f>IF(Consolidated!E1036=1,1,0)</f>
        <v>1</v>
      </c>
      <c r="E1036" s="95">
        <f t="shared" si="16"/>
        <v>27</v>
      </c>
    </row>
    <row r="1037" spans="1:5">
      <c r="A1037" s="95" t="str">
        <f>Consolidated!C1037&amp;""</f>
        <v>901W0287</v>
      </c>
      <c r="B1037" s="95" t="str">
        <f>Consolidated!A1037&amp;""</f>
        <v>HDC</v>
      </c>
      <c r="C1037" s="95">
        <f>IF('Dây theo phòng'!$D$6="",0,IF(OR(Consolidated!N1037&amp;""='Dây theo phòng'!$D$6,Consolidated!S1037&amp;""='Dây theo phòng'!$D$6),1,0))</f>
        <v>1</v>
      </c>
      <c r="D1037" s="95">
        <f>IF(Consolidated!E1037=1,1,0)</f>
        <v>1</v>
      </c>
      <c r="E1037" s="95">
        <f t="shared" si="16"/>
        <v>27</v>
      </c>
    </row>
    <row r="1038" spans="1:5">
      <c r="A1038" s="95" t="str">
        <f>Consolidated!C1038&amp;""</f>
        <v>901W0288</v>
      </c>
      <c r="B1038" s="95" t="str">
        <f>Consolidated!A1038&amp;""</f>
        <v>HDC</v>
      </c>
      <c r="C1038" s="95">
        <f>IF('Dây theo phòng'!$D$6="",0,IF(OR(Consolidated!N1038&amp;""='Dây theo phòng'!$D$6,Consolidated!S1038&amp;""='Dây theo phòng'!$D$6),1,0))</f>
        <v>1</v>
      </c>
      <c r="D1038" s="95">
        <f>IF(Consolidated!E1038=1,1,0)</f>
        <v>1</v>
      </c>
      <c r="E1038" s="95">
        <f t="shared" si="16"/>
        <v>27</v>
      </c>
    </row>
    <row r="1039" spans="1:5">
      <c r="A1039" s="95" t="str">
        <f>Consolidated!C1039&amp;""</f>
        <v>901W0289</v>
      </c>
      <c r="B1039" s="95" t="str">
        <f>Consolidated!A1039&amp;""</f>
        <v>HDC</v>
      </c>
      <c r="C1039" s="95">
        <f>IF('Dây theo phòng'!$D$6="",0,IF(OR(Consolidated!N1039&amp;""='Dây theo phòng'!$D$6,Consolidated!S1039&amp;""='Dây theo phòng'!$D$6),1,0))</f>
        <v>1</v>
      </c>
      <c r="D1039" s="95">
        <f>IF(Consolidated!E1039=1,1,0)</f>
        <v>1</v>
      </c>
      <c r="E1039" s="95">
        <f t="shared" si="16"/>
        <v>27</v>
      </c>
    </row>
    <row r="1040" spans="1:5">
      <c r="A1040" s="95" t="str">
        <f>Consolidated!C1040&amp;""</f>
        <v>901W0290</v>
      </c>
      <c r="B1040" s="95" t="str">
        <f>Consolidated!A1040&amp;""</f>
        <v>HDC</v>
      </c>
      <c r="C1040" s="95">
        <f>IF('Dây theo phòng'!$D$6="",0,IF(OR(Consolidated!N1040&amp;""='Dây theo phòng'!$D$6,Consolidated!S1040&amp;""='Dây theo phòng'!$D$6),1,0))</f>
        <v>1</v>
      </c>
      <c r="D1040" s="95">
        <f>IF(Consolidated!E1040=1,1,0)</f>
        <v>1</v>
      </c>
      <c r="E1040" s="95">
        <f t="shared" si="16"/>
        <v>27</v>
      </c>
    </row>
    <row r="1041" spans="1:5">
      <c r="A1041" s="95" t="str">
        <f>Consolidated!C1041&amp;""</f>
        <v>901W0291</v>
      </c>
      <c r="B1041" s="95" t="str">
        <f>Consolidated!A1041&amp;""</f>
        <v>HDC</v>
      </c>
      <c r="C1041" s="95">
        <f>IF('Dây theo phòng'!$D$6="",0,IF(OR(Consolidated!N1041&amp;""='Dây theo phòng'!$D$6,Consolidated!S1041&amp;""='Dây theo phòng'!$D$6),1,0))</f>
        <v>1</v>
      </c>
      <c r="D1041" s="95">
        <f>IF(Consolidated!E1041=1,1,0)</f>
        <v>0</v>
      </c>
      <c r="E1041" s="95">
        <f t="shared" si="16"/>
        <v>28</v>
      </c>
    </row>
    <row r="1042" spans="1:5">
      <c r="A1042" s="95" t="str">
        <f>Consolidated!C1042&amp;""</f>
        <v>901W0292</v>
      </c>
      <c r="B1042" s="95" t="str">
        <f>Consolidated!A1042&amp;""</f>
        <v>HDC</v>
      </c>
      <c r="C1042" s="95">
        <f>IF('Dây theo phòng'!$D$6="",0,IF(OR(Consolidated!N1042&amp;""='Dây theo phòng'!$D$6,Consolidated!S1042&amp;""='Dây theo phòng'!$D$6),1,0))</f>
        <v>1</v>
      </c>
      <c r="D1042" s="95">
        <f>IF(Consolidated!E1042=1,1,0)</f>
        <v>0</v>
      </c>
      <c r="E1042" s="95">
        <f t="shared" si="16"/>
        <v>29</v>
      </c>
    </row>
    <row r="1043" spans="1:5">
      <c r="A1043" s="95" t="str">
        <f>Consolidated!C1043&amp;""</f>
        <v>901W0293</v>
      </c>
      <c r="B1043" s="95" t="str">
        <f>Consolidated!A1043&amp;""</f>
        <v>HDC</v>
      </c>
      <c r="C1043" s="95">
        <f>IF('Dây theo phòng'!$D$6="",0,IF(OR(Consolidated!N1043&amp;""='Dây theo phòng'!$D$6,Consolidated!S1043&amp;""='Dây theo phòng'!$D$6),1,0))</f>
        <v>1</v>
      </c>
      <c r="D1043" s="95">
        <f>IF(Consolidated!E1043=1,1,0)</f>
        <v>0</v>
      </c>
      <c r="E1043" s="95">
        <f t="shared" si="16"/>
        <v>30</v>
      </c>
    </row>
    <row r="1044" spans="1:5">
      <c r="A1044" s="95" t="str">
        <f>Consolidated!C1044&amp;""</f>
        <v>901W0294</v>
      </c>
      <c r="B1044" s="95" t="str">
        <f>Consolidated!A1044&amp;""</f>
        <v>HDC</v>
      </c>
      <c r="C1044" s="95">
        <f>IF('Dây theo phòng'!$D$6="",0,IF(OR(Consolidated!N1044&amp;""='Dây theo phòng'!$D$6,Consolidated!S1044&amp;""='Dây theo phòng'!$D$6),1,0))</f>
        <v>1</v>
      </c>
      <c r="D1044" s="95">
        <f>IF(Consolidated!E1044=1,1,0)</f>
        <v>0</v>
      </c>
      <c r="E1044" s="95">
        <f t="shared" si="16"/>
        <v>31</v>
      </c>
    </row>
    <row r="1045" spans="1:5">
      <c r="A1045" s="95" t="str">
        <f>Consolidated!C1045&amp;""</f>
        <v>901W0295</v>
      </c>
      <c r="B1045" s="95" t="str">
        <f>Consolidated!A1045&amp;""</f>
        <v>HDC</v>
      </c>
      <c r="C1045" s="95">
        <f>IF('Dây theo phòng'!$D$6="",0,IF(OR(Consolidated!N1045&amp;""='Dây theo phòng'!$D$6,Consolidated!S1045&amp;""='Dây theo phòng'!$D$6),1,0))</f>
        <v>1</v>
      </c>
      <c r="D1045" s="95">
        <f>IF(Consolidated!E1045=1,1,0)</f>
        <v>1</v>
      </c>
      <c r="E1045" s="95">
        <f t="shared" si="16"/>
        <v>31</v>
      </c>
    </row>
    <row r="1046" spans="1:5">
      <c r="A1046" s="95" t="str">
        <f>Consolidated!C1046&amp;""</f>
        <v>901W0296</v>
      </c>
      <c r="B1046" s="95" t="str">
        <f>Consolidated!A1046&amp;""</f>
        <v>HDC</v>
      </c>
      <c r="C1046" s="95">
        <f>IF('Dây theo phòng'!$D$6="",0,IF(OR(Consolidated!N1046&amp;""='Dây theo phòng'!$D$6,Consolidated!S1046&amp;""='Dây theo phòng'!$D$6),1,0))</f>
        <v>0</v>
      </c>
      <c r="D1046" s="95">
        <f>IF(Consolidated!E1046=1,1,0)</f>
        <v>1</v>
      </c>
      <c r="E1046" s="95">
        <f t="shared" si="16"/>
        <v>31</v>
      </c>
    </row>
    <row r="1047" spans="1:5">
      <c r="A1047" s="95" t="str">
        <f>Consolidated!C1047&amp;""</f>
        <v>901W0297</v>
      </c>
      <c r="B1047" s="95" t="str">
        <f>Consolidated!A1047&amp;""</f>
        <v>HDC</v>
      </c>
      <c r="C1047" s="95">
        <f>IF('Dây theo phòng'!$D$6="",0,IF(OR(Consolidated!N1047&amp;""='Dây theo phòng'!$D$6,Consolidated!S1047&amp;""='Dây theo phòng'!$D$6),1,0))</f>
        <v>0</v>
      </c>
      <c r="D1047" s="95">
        <f>IF(Consolidated!E1047=1,1,0)</f>
        <v>1</v>
      </c>
      <c r="E1047" s="95">
        <f t="shared" si="16"/>
        <v>31</v>
      </c>
    </row>
    <row r="1048" spans="1:5">
      <c r="A1048" s="95" t="str">
        <f>Consolidated!C1048&amp;""</f>
        <v>901W0298</v>
      </c>
      <c r="B1048" s="95" t="str">
        <f>Consolidated!A1048&amp;""</f>
        <v>HDC</v>
      </c>
      <c r="C1048" s="95">
        <f>IF('Dây theo phòng'!$D$6="",0,IF(OR(Consolidated!N1048&amp;""='Dây theo phòng'!$D$6,Consolidated!S1048&amp;""='Dây theo phòng'!$D$6),1,0))</f>
        <v>0</v>
      </c>
      <c r="D1048" s="95">
        <f>IF(Consolidated!E1048=1,1,0)</f>
        <v>1</v>
      </c>
      <c r="E1048" s="95">
        <f t="shared" si="16"/>
        <v>31</v>
      </c>
    </row>
    <row r="1049" spans="1:5">
      <c r="A1049" s="95" t="str">
        <f>Consolidated!C1049&amp;""</f>
        <v>901W0299</v>
      </c>
      <c r="B1049" s="95" t="str">
        <f>Consolidated!A1049&amp;""</f>
        <v>HDC</v>
      </c>
      <c r="C1049" s="95">
        <f>IF('Dây theo phòng'!$D$6="",0,IF(OR(Consolidated!N1049&amp;""='Dây theo phòng'!$D$6,Consolidated!S1049&amp;""='Dây theo phòng'!$D$6),1,0))</f>
        <v>0</v>
      </c>
      <c r="D1049" s="95">
        <f>IF(Consolidated!E1049=1,1,0)</f>
        <v>1</v>
      </c>
      <c r="E1049" s="95">
        <f t="shared" si="16"/>
        <v>31</v>
      </c>
    </row>
    <row r="1050" spans="1:5">
      <c r="A1050" s="95" t="str">
        <f>Consolidated!C1050&amp;""</f>
        <v>901W0303</v>
      </c>
      <c r="B1050" s="95" t="str">
        <f>Consolidated!A1050&amp;""</f>
        <v>HDC</v>
      </c>
      <c r="C1050" s="95">
        <f>IF('Dây theo phòng'!$D$6="",0,IF(OR(Consolidated!N1050&amp;""='Dây theo phòng'!$D$6,Consolidated!S1050&amp;""='Dây theo phòng'!$D$6),1,0))</f>
        <v>1</v>
      </c>
      <c r="D1050" s="95">
        <f>IF(Consolidated!E1050=1,1,0)</f>
        <v>1</v>
      </c>
      <c r="E1050" s="95">
        <f t="shared" si="16"/>
        <v>31</v>
      </c>
    </row>
    <row r="1051" spans="1:5">
      <c r="A1051" s="95" t="str">
        <f>Consolidated!C1051&amp;""</f>
        <v>901W0304</v>
      </c>
      <c r="B1051" s="95" t="str">
        <f>Consolidated!A1051&amp;""</f>
        <v>HDC</v>
      </c>
      <c r="C1051" s="95">
        <f>IF('Dây theo phòng'!$D$6="",0,IF(OR(Consolidated!N1051&amp;""='Dây theo phòng'!$D$6,Consolidated!S1051&amp;""='Dây theo phòng'!$D$6),1,0))</f>
        <v>0</v>
      </c>
      <c r="D1051" s="95">
        <f>IF(Consolidated!E1051=1,1,0)</f>
        <v>1</v>
      </c>
      <c r="E1051" s="95">
        <f t="shared" si="16"/>
        <v>31</v>
      </c>
    </row>
    <row r="1052" spans="1:5">
      <c r="A1052" s="95" t="str">
        <f>Consolidated!C1052&amp;""</f>
        <v>901W0306</v>
      </c>
      <c r="B1052" s="95" t="str">
        <f>Consolidated!A1052&amp;""</f>
        <v>HDC</v>
      </c>
      <c r="C1052" s="95">
        <f>IF('Dây theo phòng'!$D$6="",0,IF(OR(Consolidated!N1052&amp;""='Dây theo phòng'!$D$6,Consolidated!S1052&amp;""='Dây theo phòng'!$D$6),1,0))</f>
        <v>1</v>
      </c>
      <c r="D1052" s="95">
        <f>IF(Consolidated!E1052=1,1,0)</f>
        <v>1</v>
      </c>
      <c r="E1052" s="95">
        <f t="shared" si="16"/>
        <v>31</v>
      </c>
    </row>
    <row r="1053" spans="1:5">
      <c r="A1053" s="95" t="str">
        <f>Consolidated!C1053&amp;""</f>
        <v>901W0308</v>
      </c>
      <c r="B1053" s="95" t="str">
        <f>Consolidated!A1053&amp;""</f>
        <v>HDC</v>
      </c>
      <c r="C1053" s="95">
        <f>IF('Dây theo phòng'!$D$6="",0,IF(OR(Consolidated!N1053&amp;""='Dây theo phòng'!$D$6,Consolidated!S1053&amp;""='Dây theo phòng'!$D$6),1,0))</f>
        <v>0</v>
      </c>
      <c r="D1053" s="95">
        <f>IF(Consolidated!E1053=1,1,0)</f>
        <v>1</v>
      </c>
      <c r="E1053" s="95">
        <f t="shared" si="16"/>
        <v>31</v>
      </c>
    </row>
    <row r="1054" spans="1:5">
      <c r="A1054" s="95" t="str">
        <f>Consolidated!C1054&amp;""</f>
        <v>901W0309</v>
      </c>
      <c r="B1054" s="95" t="str">
        <f>Consolidated!A1054&amp;""</f>
        <v>HDC</v>
      </c>
      <c r="C1054" s="95">
        <f>IF('Dây theo phòng'!$D$6="",0,IF(OR(Consolidated!N1054&amp;""='Dây theo phòng'!$D$6,Consolidated!S1054&amp;""='Dây theo phòng'!$D$6),1,0))</f>
        <v>0</v>
      </c>
      <c r="D1054" s="95">
        <f>IF(Consolidated!E1054=1,1,0)</f>
        <v>1</v>
      </c>
      <c r="E1054" s="95">
        <f t="shared" si="16"/>
        <v>31</v>
      </c>
    </row>
    <row r="1055" spans="1:5">
      <c r="A1055" s="95" t="str">
        <f>Consolidated!C1055&amp;""</f>
        <v>901W0310</v>
      </c>
      <c r="B1055" s="95" t="str">
        <f>Consolidated!A1055&amp;""</f>
        <v>HDC</v>
      </c>
      <c r="C1055" s="95">
        <f>IF('Dây theo phòng'!$D$6="",0,IF(OR(Consolidated!N1055&amp;""='Dây theo phòng'!$D$6,Consolidated!S1055&amp;""='Dây theo phòng'!$D$6),1,0))</f>
        <v>0</v>
      </c>
      <c r="D1055" s="95">
        <f>IF(Consolidated!E1055=1,1,0)</f>
        <v>1</v>
      </c>
      <c r="E1055" s="95">
        <f t="shared" si="16"/>
        <v>31</v>
      </c>
    </row>
    <row r="1056" spans="1:5">
      <c r="A1056" s="95" t="str">
        <f>Consolidated!C1056&amp;""</f>
        <v>901W0311</v>
      </c>
      <c r="B1056" s="95" t="str">
        <f>Consolidated!A1056&amp;""</f>
        <v>HDC</v>
      </c>
      <c r="C1056" s="95">
        <f>IF('Dây theo phòng'!$D$6="",0,IF(OR(Consolidated!N1056&amp;""='Dây theo phòng'!$D$6,Consolidated!S1056&amp;""='Dây theo phòng'!$D$6),1,0))</f>
        <v>0</v>
      </c>
      <c r="D1056" s="95">
        <f>IF(Consolidated!E1056=1,1,0)</f>
        <v>1</v>
      </c>
      <c r="E1056" s="95">
        <f t="shared" si="16"/>
        <v>31</v>
      </c>
    </row>
    <row r="1057" spans="1:5">
      <c r="A1057" s="95" t="str">
        <f>Consolidated!C1057&amp;""</f>
        <v>901W0312</v>
      </c>
      <c r="B1057" s="95" t="str">
        <f>Consolidated!A1057&amp;""</f>
        <v>HDC</v>
      </c>
      <c r="C1057" s="95">
        <f>IF('Dây theo phòng'!$D$6="",0,IF(OR(Consolidated!N1057&amp;""='Dây theo phòng'!$D$6,Consolidated!S1057&amp;""='Dây theo phòng'!$D$6),1,0))</f>
        <v>0</v>
      </c>
      <c r="D1057" s="95">
        <f>IF(Consolidated!E1057=1,1,0)</f>
        <v>1</v>
      </c>
      <c r="E1057" s="95">
        <f t="shared" si="16"/>
        <v>31</v>
      </c>
    </row>
    <row r="1058" spans="1:5">
      <c r="A1058" s="95" t="str">
        <f>Consolidated!C1058&amp;""</f>
        <v>901W0313</v>
      </c>
      <c r="B1058" s="95" t="str">
        <f>Consolidated!A1058&amp;""</f>
        <v>HDC</v>
      </c>
      <c r="C1058" s="95">
        <f>IF('Dây theo phòng'!$D$6="",0,IF(OR(Consolidated!N1058&amp;""='Dây theo phòng'!$D$6,Consolidated!S1058&amp;""='Dây theo phòng'!$D$6),1,0))</f>
        <v>0</v>
      </c>
      <c r="D1058" s="95">
        <f>IF(Consolidated!E1058=1,1,0)</f>
        <v>1</v>
      </c>
      <c r="E1058" s="95">
        <f t="shared" si="16"/>
        <v>31</v>
      </c>
    </row>
    <row r="1059" spans="1:5">
      <c r="A1059" s="95" t="str">
        <f>Consolidated!C1059&amp;""</f>
        <v>901W0314</v>
      </c>
      <c r="B1059" s="95" t="str">
        <f>Consolidated!A1059&amp;""</f>
        <v>HDC</v>
      </c>
      <c r="C1059" s="95">
        <f>IF('Dây theo phòng'!$D$6="",0,IF(OR(Consolidated!N1059&amp;""='Dây theo phòng'!$D$6,Consolidated!S1059&amp;""='Dây theo phòng'!$D$6),1,0))</f>
        <v>0</v>
      </c>
      <c r="D1059" s="95">
        <f>IF(Consolidated!E1059=1,1,0)</f>
        <v>1</v>
      </c>
      <c r="E1059" s="95">
        <f t="shared" si="16"/>
        <v>31</v>
      </c>
    </row>
    <row r="1060" spans="1:5">
      <c r="A1060" s="95" t="str">
        <f>Consolidated!C1060&amp;""</f>
        <v>901W0315</v>
      </c>
      <c r="B1060" s="95" t="str">
        <f>Consolidated!A1060&amp;""</f>
        <v>HDC</v>
      </c>
      <c r="C1060" s="95">
        <f>IF('Dây theo phòng'!$D$6="",0,IF(OR(Consolidated!N1060&amp;""='Dây theo phòng'!$D$6,Consolidated!S1060&amp;""='Dây theo phòng'!$D$6),1,0))</f>
        <v>0</v>
      </c>
      <c r="D1060" s="95">
        <f>IF(Consolidated!E1060=1,1,0)</f>
        <v>1</v>
      </c>
      <c r="E1060" s="95">
        <f t="shared" si="16"/>
        <v>31</v>
      </c>
    </row>
    <row r="1061" spans="1:5">
      <c r="A1061" s="95" t="str">
        <f>Consolidated!C1061&amp;""</f>
        <v>901W0316</v>
      </c>
      <c r="B1061" s="95" t="str">
        <f>Consolidated!A1061&amp;""</f>
        <v>HDC</v>
      </c>
      <c r="C1061" s="95">
        <f>IF('Dây theo phòng'!$D$6="",0,IF(OR(Consolidated!N1061&amp;""='Dây theo phòng'!$D$6,Consolidated!S1061&amp;""='Dây theo phòng'!$D$6),1,0))</f>
        <v>0</v>
      </c>
      <c r="D1061" s="95">
        <f>IF(Consolidated!E1061=1,1,0)</f>
        <v>1</v>
      </c>
      <c r="E1061" s="95">
        <f t="shared" si="16"/>
        <v>31</v>
      </c>
    </row>
    <row r="1062" spans="1:5">
      <c r="A1062" s="95" t="str">
        <f>Consolidated!C1062&amp;""</f>
        <v>901W0317</v>
      </c>
      <c r="B1062" s="95" t="str">
        <f>Consolidated!A1062&amp;""</f>
        <v>HDC</v>
      </c>
      <c r="C1062" s="95">
        <f>IF('Dây theo phòng'!$D$6="",0,IF(OR(Consolidated!N1062&amp;""='Dây theo phòng'!$D$6,Consolidated!S1062&amp;""='Dây theo phòng'!$D$6),1,0))</f>
        <v>0</v>
      </c>
      <c r="D1062" s="95">
        <f>IF(Consolidated!E1062=1,1,0)</f>
        <v>1</v>
      </c>
      <c r="E1062" s="95">
        <f t="shared" si="16"/>
        <v>31</v>
      </c>
    </row>
    <row r="1063" spans="1:5">
      <c r="A1063" s="95" t="str">
        <f>Consolidated!C1063&amp;""</f>
        <v>901W0318</v>
      </c>
      <c r="B1063" s="95" t="str">
        <f>Consolidated!A1063&amp;""</f>
        <v>HDC</v>
      </c>
      <c r="C1063" s="95">
        <f>IF('Dây theo phòng'!$D$6="",0,IF(OR(Consolidated!N1063&amp;""='Dây theo phòng'!$D$6,Consolidated!S1063&amp;""='Dây theo phòng'!$D$6),1,0))</f>
        <v>0</v>
      </c>
      <c r="D1063" s="95">
        <f>IF(Consolidated!E1063=1,1,0)</f>
        <v>1</v>
      </c>
      <c r="E1063" s="95">
        <f t="shared" si="16"/>
        <v>31</v>
      </c>
    </row>
    <row r="1064" spans="1:5">
      <c r="A1064" s="95" t="str">
        <f>Consolidated!C1064&amp;""</f>
        <v>901W0319</v>
      </c>
      <c r="B1064" s="95" t="str">
        <f>Consolidated!A1064&amp;""</f>
        <v>HDC</v>
      </c>
      <c r="C1064" s="95">
        <f>IF('Dây theo phòng'!$D$6="",0,IF(OR(Consolidated!N1064&amp;""='Dây theo phòng'!$D$6,Consolidated!S1064&amp;""='Dây theo phòng'!$D$6),1,0))</f>
        <v>0</v>
      </c>
      <c r="D1064" s="95">
        <f>IF(Consolidated!E1064=1,1,0)</f>
        <v>1</v>
      </c>
      <c r="E1064" s="95">
        <f t="shared" si="16"/>
        <v>31</v>
      </c>
    </row>
    <row r="1065" spans="1:5">
      <c r="A1065" s="95" t="str">
        <f>Consolidated!C1065&amp;""</f>
        <v>901W0320</v>
      </c>
      <c r="B1065" s="95" t="str">
        <f>Consolidated!A1065&amp;""</f>
        <v>HDC</v>
      </c>
      <c r="C1065" s="95">
        <f>IF('Dây theo phòng'!$D$6="",0,IF(OR(Consolidated!N1065&amp;""='Dây theo phòng'!$D$6,Consolidated!S1065&amp;""='Dây theo phòng'!$D$6),1,0))</f>
        <v>0</v>
      </c>
      <c r="D1065" s="95">
        <f>IF(Consolidated!E1065=1,1,0)</f>
        <v>1</v>
      </c>
      <c r="E1065" s="95">
        <f t="shared" si="16"/>
        <v>31</v>
      </c>
    </row>
    <row r="1066" spans="1:5">
      <c r="A1066" s="95" t="str">
        <f>Consolidated!C1066&amp;""</f>
        <v>901W0321</v>
      </c>
      <c r="B1066" s="95" t="str">
        <f>Consolidated!A1066&amp;""</f>
        <v>HDC</v>
      </c>
      <c r="C1066" s="95">
        <f>IF('Dây theo phòng'!$D$6="",0,IF(OR(Consolidated!N1066&amp;""='Dây theo phòng'!$D$6,Consolidated!S1066&amp;""='Dây theo phòng'!$D$6),1,0))</f>
        <v>0</v>
      </c>
      <c r="D1066" s="95">
        <f>IF(Consolidated!E1066=1,1,0)</f>
        <v>1</v>
      </c>
      <c r="E1066" s="95">
        <f t="shared" si="16"/>
        <v>31</v>
      </c>
    </row>
    <row r="1067" spans="1:5">
      <c r="A1067" s="95" t="str">
        <f>Consolidated!C1067&amp;""</f>
        <v>901W0322</v>
      </c>
      <c r="B1067" s="95" t="str">
        <f>Consolidated!A1067&amp;""</f>
        <v>HDC</v>
      </c>
      <c r="C1067" s="95">
        <f>IF('Dây theo phòng'!$D$6="",0,IF(OR(Consolidated!N1067&amp;""='Dây theo phòng'!$D$6,Consolidated!S1067&amp;""='Dây theo phòng'!$D$6),1,0))</f>
        <v>0</v>
      </c>
      <c r="D1067" s="95">
        <f>IF(Consolidated!E1067=1,1,0)</f>
        <v>1</v>
      </c>
      <c r="E1067" s="95">
        <f t="shared" si="16"/>
        <v>31</v>
      </c>
    </row>
    <row r="1068" spans="1:5">
      <c r="A1068" s="95" t="str">
        <f>Consolidated!C1068&amp;""</f>
        <v>901W0323</v>
      </c>
      <c r="B1068" s="95" t="str">
        <f>Consolidated!A1068&amp;""</f>
        <v>HDC</v>
      </c>
      <c r="C1068" s="95">
        <f>IF('Dây theo phòng'!$D$6="",0,IF(OR(Consolidated!N1068&amp;""='Dây theo phòng'!$D$6,Consolidated!S1068&amp;""='Dây theo phòng'!$D$6),1,0))</f>
        <v>0</v>
      </c>
      <c r="D1068" s="95">
        <f>IF(Consolidated!E1068=1,1,0)</f>
        <v>1</v>
      </c>
      <c r="E1068" s="95">
        <f t="shared" si="16"/>
        <v>31</v>
      </c>
    </row>
    <row r="1069" spans="1:5">
      <c r="A1069" s="95" t="str">
        <f>Consolidated!C1069&amp;""</f>
        <v>901W0324</v>
      </c>
      <c r="B1069" s="95" t="str">
        <f>Consolidated!A1069&amp;""</f>
        <v>HDC</v>
      </c>
      <c r="C1069" s="95">
        <f>IF('Dây theo phòng'!$D$6="",0,IF(OR(Consolidated!N1069&amp;""='Dây theo phòng'!$D$6,Consolidated!S1069&amp;""='Dây theo phòng'!$D$6),1,0))</f>
        <v>0</v>
      </c>
      <c r="D1069" s="95">
        <f>IF(Consolidated!E1069=1,1,0)</f>
        <v>1</v>
      </c>
      <c r="E1069" s="95">
        <f t="shared" si="16"/>
        <v>31</v>
      </c>
    </row>
    <row r="1070" spans="1:5">
      <c r="A1070" s="95" t="str">
        <f>Consolidated!C1070&amp;""</f>
        <v>901W0325</v>
      </c>
      <c r="B1070" s="95" t="str">
        <f>Consolidated!A1070&amp;""</f>
        <v>HDC</v>
      </c>
      <c r="C1070" s="95">
        <f>IF('Dây theo phòng'!$D$6="",0,IF(OR(Consolidated!N1070&amp;""='Dây theo phòng'!$D$6,Consolidated!S1070&amp;""='Dây theo phòng'!$D$6),1,0))</f>
        <v>0</v>
      </c>
      <c r="D1070" s="95">
        <f>IF(Consolidated!E1070=1,1,0)</f>
        <v>1</v>
      </c>
      <c r="E1070" s="95">
        <f t="shared" si="16"/>
        <v>31</v>
      </c>
    </row>
    <row r="1071" spans="1:5">
      <c r="A1071" s="95" t="str">
        <f>Consolidated!C1071&amp;""</f>
        <v>901W0326</v>
      </c>
      <c r="B1071" s="95" t="str">
        <f>Consolidated!A1071&amp;""</f>
        <v>HDC</v>
      </c>
      <c r="C1071" s="95">
        <f>IF('Dây theo phòng'!$D$6="",0,IF(OR(Consolidated!N1071&amp;""='Dây theo phòng'!$D$6,Consolidated!S1071&amp;""='Dây theo phòng'!$D$6),1,0))</f>
        <v>0</v>
      </c>
      <c r="D1071" s="95">
        <f>IF(Consolidated!E1071=1,1,0)</f>
        <v>1</v>
      </c>
      <c r="E1071" s="95">
        <f t="shared" si="16"/>
        <v>31</v>
      </c>
    </row>
    <row r="1072" spans="1:5">
      <c r="A1072" s="95" t="str">
        <f>Consolidated!C1072&amp;""</f>
        <v>901W0327</v>
      </c>
      <c r="B1072" s="95" t="str">
        <f>Consolidated!A1072&amp;""</f>
        <v>HDC</v>
      </c>
      <c r="C1072" s="95">
        <f>IF('Dây theo phòng'!$D$6="",0,IF(OR(Consolidated!N1072&amp;""='Dây theo phòng'!$D$6,Consolidated!S1072&amp;""='Dây theo phòng'!$D$6),1,0))</f>
        <v>0</v>
      </c>
      <c r="D1072" s="95">
        <f>IF(Consolidated!E1072=1,1,0)</f>
        <v>1</v>
      </c>
      <c r="E1072" s="95">
        <f t="shared" si="16"/>
        <v>31</v>
      </c>
    </row>
    <row r="1073" spans="1:5">
      <c r="A1073" s="95" t="str">
        <f>Consolidated!C1073&amp;""</f>
        <v>901W0328</v>
      </c>
      <c r="B1073" s="95" t="str">
        <f>Consolidated!A1073&amp;""</f>
        <v>HDC</v>
      </c>
      <c r="C1073" s="95">
        <f>IF('Dây theo phòng'!$D$6="",0,IF(OR(Consolidated!N1073&amp;""='Dây theo phòng'!$D$6,Consolidated!S1073&amp;""='Dây theo phòng'!$D$6),1,0))</f>
        <v>0</v>
      </c>
      <c r="D1073" s="95">
        <f>IF(Consolidated!E1073=1,1,0)</f>
        <v>1</v>
      </c>
      <c r="E1073" s="95">
        <f t="shared" si="16"/>
        <v>31</v>
      </c>
    </row>
    <row r="1074" spans="1:5">
      <c r="A1074" s="95" t="str">
        <f>Consolidated!C1074&amp;""</f>
        <v>901W0329</v>
      </c>
      <c r="B1074" s="95" t="str">
        <f>Consolidated!A1074&amp;""</f>
        <v>HDC</v>
      </c>
      <c r="C1074" s="95">
        <f>IF('Dây theo phòng'!$D$6="",0,IF(OR(Consolidated!N1074&amp;""='Dây theo phòng'!$D$6,Consolidated!S1074&amp;""='Dây theo phòng'!$D$6),1,0))</f>
        <v>0</v>
      </c>
      <c r="D1074" s="95">
        <f>IF(Consolidated!E1074=1,1,0)</f>
        <v>1</v>
      </c>
      <c r="E1074" s="95">
        <f t="shared" si="16"/>
        <v>31</v>
      </c>
    </row>
    <row r="1075" spans="1:5">
      <c r="A1075" s="95" t="str">
        <f>Consolidated!C1075&amp;""</f>
        <v>901W0330</v>
      </c>
      <c r="B1075" s="95" t="str">
        <f>Consolidated!A1075&amp;""</f>
        <v>HDC</v>
      </c>
      <c r="C1075" s="95">
        <f>IF('Dây theo phòng'!$D$6="",0,IF(OR(Consolidated!N1075&amp;""='Dây theo phòng'!$D$6,Consolidated!S1075&amp;""='Dây theo phòng'!$D$6),1,0))</f>
        <v>0</v>
      </c>
      <c r="D1075" s="95">
        <f>IF(Consolidated!E1075=1,1,0)</f>
        <v>1</v>
      </c>
      <c r="E1075" s="95">
        <f t="shared" si="16"/>
        <v>31</v>
      </c>
    </row>
    <row r="1076" spans="1:5">
      <c r="A1076" s="95" t="str">
        <f>Consolidated!C1076&amp;""</f>
        <v>901W0331</v>
      </c>
      <c r="B1076" s="95" t="str">
        <f>Consolidated!A1076&amp;""</f>
        <v>HDC</v>
      </c>
      <c r="C1076" s="95">
        <f>IF('Dây theo phòng'!$D$6="",0,IF(OR(Consolidated!N1076&amp;""='Dây theo phòng'!$D$6,Consolidated!S1076&amp;""='Dây theo phòng'!$D$6),1,0))</f>
        <v>0</v>
      </c>
      <c r="D1076" s="95">
        <f>IF(Consolidated!E1076=1,1,0)</f>
        <v>1</v>
      </c>
      <c r="E1076" s="95">
        <f t="shared" si="16"/>
        <v>31</v>
      </c>
    </row>
    <row r="1077" spans="1:5">
      <c r="A1077" s="95" t="str">
        <f>Consolidated!C1077&amp;""</f>
        <v>901W0332</v>
      </c>
      <c r="B1077" s="95" t="str">
        <f>Consolidated!A1077&amp;""</f>
        <v>HDC</v>
      </c>
      <c r="C1077" s="95">
        <f>IF('Dây theo phòng'!$D$6="",0,IF(OR(Consolidated!N1077&amp;""='Dây theo phòng'!$D$6,Consolidated!S1077&amp;""='Dây theo phòng'!$D$6),1,0))</f>
        <v>0</v>
      </c>
      <c r="D1077" s="95">
        <f>IF(Consolidated!E1077=1,1,0)</f>
        <v>1</v>
      </c>
      <c r="E1077" s="95">
        <f t="shared" si="16"/>
        <v>31</v>
      </c>
    </row>
    <row r="1078" spans="1:5">
      <c r="A1078" s="95" t="str">
        <f>Consolidated!C1078&amp;""</f>
        <v>901W0333</v>
      </c>
      <c r="B1078" s="95" t="str">
        <f>Consolidated!A1078&amp;""</f>
        <v>HDC</v>
      </c>
      <c r="C1078" s="95">
        <f>IF('Dây theo phòng'!$D$6="",0,IF(OR(Consolidated!N1078&amp;""='Dây theo phòng'!$D$6,Consolidated!S1078&amp;""='Dây theo phòng'!$D$6),1,0))</f>
        <v>0</v>
      </c>
      <c r="D1078" s="95">
        <f>IF(Consolidated!E1078=1,1,0)</f>
        <v>1</v>
      </c>
      <c r="E1078" s="95">
        <f t="shared" si="16"/>
        <v>31</v>
      </c>
    </row>
    <row r="1079" spans="1:5">
      <c r="A1079" s="95" t="str">
        <f>Consolidated!C1079&amp;""</f>
        <v>901W0334</v>
      </c>
      <c r="B1079" s="95" t="str">
        <f>Consolidated!A1079&amp;""</f>
        <v>HDC</v>
      </c>
      <c r="C1079" s="95">
        <f>IF('Dây theo phòng'!$D$6="",0,IF(OR(Consolidated!N1079&amp;""='Dây theo phòng'!$D$6,Consolidated!S1079&amp;""='Dây theo phòng'!$D$6),1,0))</f>
        <v>1</v>
      </c>
      <c r="D1079" s="95">
        <f>IF(Consolidated!E1079=1,1,0)</f>
        <v>1</v>
      </c>
      <c r="E1079" s="95">
        <f t="shared" si="16"/>
        <v>31</v>
      </c>
    </row>
    <row r="1080" spans="1:5">
      <c r="A1080" s="95" t="str">
        <f>Consolidated!C1080&amp;""</f>
        <v>901W0338</v>
      </c>
      <c r="B1080" s="95" t="str">
        <f>Consolidated!A1080&amp;""</f>
        <v>HDC</v>
      </c>
      <c r="C1080" s="95">
        <f>IF('Dây theo phòng'!$D$6="",0,IF(OR(Consolidated!N1080&amp;""='Dây theo phòng'!$D$6,Consolidated!S1080&amp;""='Dây theo phòng'!$D$6),1,0))</f>
        <v>0</v>
      </c>
      <c r="D1080" s="95">
        <f>IF(Consolidated!E1080=1,1,0)</f>
        <v>1</v>
      </c>
      <c r="E1080" s="95">
        <f t="shared" si="16"/>
        <v>31</v>
      </c>
    </row>
    <row r="1081" spans="1:5">
      <c r="A1081" s="95" t="str">
        <f>Consolidated!C1081&amp;""</f>
        <v>901W0339</v>
      </c>
      <c r="B1081" s="95" t="str">
        <f>Consolidated!A1081&amp;""</f>
        <v>HDC</v>
      </c>
      <c r="C1081" s="95">
        <f>IF('Dây theo phòng'!$D$6="",0,IF(OR(Consolidated!N1081&amp;""='Dây theo phòng'!$D$6,Consolidated!S1081&amp;""='Dây theo phòng'!$D$6),1,0))</f>
        <v>0</v>
      </c>
      <c r="D1081" s="95">
        <f>IF(Consolidated!E1081=1,1,0)</f>
        <v>1</v>
      </c>
      <c r="E1081" s="95">
        <f t="shared" si="16"/>
        <v>31</v>
      </c>
    </row>
    <row r="1082" spans="1:5">
      <c r="A1082" s="95" t="str">
        <f>Consolidated!C1082&amp;""</f>
        <v>901W0340</v>
      </c>
      <c r="B1082" s="95" t="str">
        <f>Consolidated!A1082&amp;""</f>
        <v>HDC</v>
      </c>
      <c r="C1082" s="95">
        <f>IF('Dây theo phòng'!$D$6="",0,IF(OR(Consolidated!N1082&amp;""='Dây theo phòng'!$D$6,Consolidated!S1082&amp;""='Dây theo phòng'!$D$6),1,0))</f>
        <v>0</v>
      </c>
      <c r="D1082" s="95">
        <f>IF(Consolidated!E1082=1,1,0)</f>
        <v>1</v>
      </c>
      <c r="E1082" s="95">
        <f t="shared" si="16"/>
        <v>31</v>
      </c>
    </row>
    <row r="1083" spans="1:5">
      <c r="A1083" s="95" t="str">
        <f>Consolidated!C1083&amp;""</f>
        <v>901W0341</v>
      </c>
      <c r="B1083" s="95" t="str">
        <f>Consolidated!A1083&amp;""</f>
        <v>HDC</v>
      </c>
      <c r="C1083" s="95">
        <f>IF('Dây theo phòng'!$D$6="",0,IF(OR(Consolidated!N1083&amp;""='Dây theo phòng'!$D$6,Consolidated!S1083&amp;""='Dây theo phòng'!$D$6),1,0))</f>
        <v>0</v>
      </c>
      <c r="D1083" s="95">
        <f>IF(Consolidated!E1083=1,1,0)</f>
        <v>1</v>
      </c>
      <c r="E1083" s="95">
        <f t="shared" si="16"/>
        <v>31</v>
      </c>
    </row>
    <row r="1084" spans="1:5">
      <c r="A1084" s="95" t="str">
        <f>Consolidated!C1084&amp;""</f>
        <v>901W0342</v>
      </c>
      <c r="B1084" s="95" t="str">
        <f>Consolidated!A1084&amp;""</f>
        <v>HDC</v>
      </c>
      <c r="C1084" s="95">
        <f>IF('Dây theo phòng'!$D$6="",0,IF(OR(Consolidated!N1084&amp;""='Dây theo phòng'!$D$6,Consolidated!S1084&amp;""='Dây theo phòng'!$D$6),1,0))</f>
        <v>0</v>
      </c>
      <c r="D1084" s="95">
        <f>IF(Consolidated!E1084=1,1,0)</f>
        <v>1</v>
      </c>
      <c r="E1084" s="95">
        <f t="shared" si="16"/>
        <v>31</v>
      </c>
    </row>
    <row r="1085" spans="1:5">
      <c r="A1085" s="95" t="str">
        <f>Consolidated!C1085&amp;""</f>
        <v>901W0343</v>
      </c>
      <c r="B1085" s="95" t="str">
        <f>Consolidated!A1085&amp;""</f>
        <v>HDC</v>
      </c>
      <c r="C1085" s="95">
        <f>IF('Dây theo phòng'!$D$6="",0,IF(OR(Consolidated!N1085&amp;""='Dây theo phòng'!$D$6,Consolidated!S1085&amp;""='Dây theo phòng'!$D$6),1,0))</f>
        <v>0</v>
      </c>
      <c r="D1085" s="95">
        <f>IF(Consolidated!E1085=1,1,0)</f>
        <v>1</v>
      </c>
      <c r="E1085" s="95">
        <f t="shared" si="16"/>
        <v>31</v>
      </c>
    </row>
    <row r="1086" spans="1:5">
      <c r="A1086" s="95" t="str">
        <f>Consolidated!C1086&amp;""</f>
        <v>901W0344</v>
      </c>
      <c r="B1086" s="95" t="str">
        <f>Consolidated!A1086&amp;""</f>
        <v>HDC</v>
      </c>
      <c r="C1086" s="95">
        <f>IF('Dây theo phòng'!$D$6="",0,IF(OR(Consolidated!N1086&amp;""='Dây theo phòng'!$D$6,Consolidated!S1086&amp;""='Dây theo phòng'!$D$6),1,0))</f>
        <v>0</v>
      </c>
      <c r="D1086" s="95">
        <f>IF(Consolidated!E1086=1,1,0)</f>
        <v>1</v>
      </c>
      <c r="E1086" s="95">
        <f t="shared" si="16"/>
        <v>31</v>
      </c>
    </row>
    <row r="1087" spans="1:5">
      <c r="A1087" s="95" t="str">
        <f>Consolidated!C1087&amp;""</f>
        <v>901W0345</v>
      </c>
      <c r="B1087" s="95" t="str">
        <f>Consolidated!A1087&amp;""</f>
        <v>HDC</v>
      </c>
      <c r="C1087" s="95">
        <f>IF('Dây theo phòng'!$D$6="",0,IF(OR(Consolidated!N1087&amp;""='Dây theo phòng'!$D$6,Consolidated!S1087&amp;""='Dây theo phòng'!$D$6),1,0))</f>
        <v>0</v>
      </c>
      <c r="D1087" s="95">
        <f>IF(Consolidated!E1087=1,1,0)</f>
        <v>1</v>
      </c>
      <c r="E1087" s="95">
        <f t="shared" si="16"/>
        <v>31</v>
      </c>
    </row>
    <row r="1088" spans="1:5">
      <c r="A1088" s="95" t="str">
        <f>Consolidated!C1088&amp;""</f>
        <v>901W0346</v>
      </c>
      <c r="B1088" s="95" t="str">
        <f>Consolidated!A1088&amp;""</f>
        <v>HDC</v>
      </c>
      <c r="C1088" s="95">
        <f>IF('Dây theo phòng'!$D$6="",0,IF(OR(Consolidated!N1088&amp;""='Dây theo phòng'!$D$6,Consolidated!S1088&amp;""='Dây theo phòng'!$D$6),1,0))</f>
        <v>0</v>
      </c>
      <c r="D1088" s="95">
        <f>IF(Consolidated!E1088=1,1,0)</f>
        <v>1</v>
      </c>
      <c r="E1088" s="95">
        <f t="shared" si="16"/>
        <v>31</v>
      </c>
    </row>
    <row r="1089" spans="1:5">
      <c r="A1089" s="95" t="str">
        <f>Consolidated!C1089&amp;""</f>
        <v>901W0347</v>
      </c>
      <c r="B1089" s="95" t="str">
        <f>Consolidated!A1089&amp;""</f>
        <v>HDC</v>
      </c>
      <c r="C1089" s="95">
        <f>IF('Dây theo phòng'!$D$6="",0,IF(OR(Consolidated!N1089&amp;""='Dây theo phòng'!$D$6,Consolidated!S1089&amp;""='Dây theo phòng'!$D$6),1,0))</f>
        <v>0</v>
      </c>
      <c r="D1089" s="95">
        <f>IF(Consolidated!E1089=1,1,0)</f>
        <v>1</v>
      </c>
      <c r="E1089" s="95">
        <f t="shared" si="16"/>
        <v>31</v>
      </c>
    </row>
    <row r="1090" spans="1:5">
      <c r="A1090" s="95" t="str">
        <f>Consolidated!C1090&amp;""</f>
        <v>901W0348</v>
      </c>
      <c r="B1090" s="95" t="str">
        <f>Consolidated!A1090&amp;""</f>
        <v>HDC</v>
      </c>
      <c r="C1090" s="95">
        <f>IF('Dây theo phòng'!$D$6="",0,IF(OR(Consolidated!N1090&amp;""='Dây theo phòng'!$D$6,Consolidated!S1090&amp;""='Dây theo phòng'!$D$6),1,0))</f>
        <v>0</v>
      </c>
      <c r="D1090" s="95">
        <f>IF(Consolidated!E1090=1,1,0)</f>
        <v>1</v>
      </c>
      <c r="E1090" s="95">
        <f t="shared" si="16"/>
        <v>31</v>
      </c>
    </row>
    <row r="1091" spans="1:5">
      <c r="A1091" s="95" t="str">
        <f>Consolidated!C1091&amp;""</f>
        <v>901W0349</v>
      </c>
      <c r="B1091" s="95" t="str">
        <f>Consolidated!A1091&amp;""</f>
        <v>HDC</v>
      </c>
      <c r="C1091" s="95">
        <f>IF('Dây theo phòng'!$D$6="",0,IF(OR(Consolidated!N1091&amp;""='Dây theo phòng'!$D$6,Consolidated!S1091&amp;""='Dây theo phòng'!$D$6),1,0))</f>
        <v>0</v>
      </c>
      <c r="D1091" s="95">
        <f>IF(Consolidated!E1091=1,1,0)</f>
        <v>1</v>
      </c>
      <c r="E1091" s="95">
        <f t="shared" ref="E1091:E1154" si="17">E1090+C1091*(1-D1091)</f>
        <v>31</v>
      </c>
    </row>
    <row r="1092" spans="1:5">
      <c r="A1092" s="95" t="str">
        <f>Consolidated!C1092&amp;""</f>
        <v>901W0350</v>
      </c>
      <c r="B1092" s="95" t="str">
        <f>Consolidated!A1092&amp;""</f>
        <v>HDC</v>
      </c>
      <c r="C1092" s="95">
        <f>IF('Dây theo phòng'!$D$6="",0,IF(OR(Consolidated!N1092&amp;""='Dây theo phòng'!$D$6,Consolidated!S1092&amp;""='Dây theo phòng'!$D$6),1,0))</f>
        <v>0</v>
      </c>
      <c r="D1092" s="95">
        <f>IF(Consolidated!E1092=1,1,0)</f>
        <v>1</v>
      </c>
      <c r="E1092" s="95">
        <f t="shared" si="17"/>
        <v>31</v>
      </c>
    </row>
    <row r="1093" spans="1:5">
      <c r="A1093" s="95" t="str">
        <f>Consolidated!C1093&amp;""</f>
        <v>901W0351</v>
      </c>
      <c r="B1093" s="95" t="str">
        <f>Consolidated!A1093&amp;""</f>
        <v>HDC</v>
      </c>
      <c r="C1093" s="95">
        <f>IF('Dây theo phòng'!$D$6="",0,IF(OR(Consolidated!N1093&amp;""='Dây theo phòng'!$D$6,Consolidated!S1093&amp;""='Dây theo phòng'!$D$6),1,0))</f>
        <v>0</v>
      </c>
      <c r="D1093" s="95">
        <f>IF(Consolidated!E1093=1,1,0)</f>
        <v>1</v>
      </c>
      <c r="E1093" s="95">
        <f t="shared" si="17"/>
        <v>31</v>
      </c>
    </row>
    <row r="1094" spans="1:5">
      <c r="A1094" s="95" t="str">
        <f>Consolidated!C1094&amp;""</f>
        <v>901W0352</v>
      </c>
      <c r="B1094" s="95" t="str">
        <f>Consolidated!A1094&amp;""</f>
        <v>HDC</v>
      </c>
      <c r="C1094" s="95">
        <f>IF('Dây theo phòng'!$D$6="",0,IF(OR(Consolidated!N1094&amp;""='Dây theo phòng'!$D$6,Consolidated!S1094&amp;""='Dây theo phòng'!$D$6),1,0))</f>
        <v>0</v>
      </c>
      <c r="D1094" s="95">
        <f>IF(Consolidated!E1094=1,1,0)</f>
        <v>1</v>
      </c>
      <c r="E1094" s="95">
        <f t="shared" si="17"/>
        <v>31</v>
      </c>
    </row>
    <row r="1095" spans="1:5">
      <c r="A1095" s="95" t="str">
        <f>Consolidated!C1095&amp;""</f>
        <v>901W0353</v>
      </c>
      <c r="B1095" s="95" t="str">
        <f>Consolidated!A1095&amp;""</f>
        <v>HDC</v>
      </c>
      <c r="C1095" s="95">
        <f>IF('Dây theo phòng'!$D$6="",0,IF(OR(Consolidated!N1095&amp;""='Dây theo phòng'!$D$6,Consolidated!S1095&amp;""='Dây theo phòng'!$D$6),1,0))</f>
        <v>0</v>
      </c>
      <c r="D1095" s="95">
        <f>IF(Consolidated!E1095=1,1,0)</f>
        <v>1</v>
      </c>
      <c r="E1095" s="95">
        <f t="shared" si="17"/>
        <v>31</v>
      </c>
    </row>
    <row r="1096" spans="1:5">
      <c r="A1096" s="95" t="str">
        <f>Consolidated!C1096&amp;""</f>
        <v>901W0354</v>
      </c>
      <c r="B1096" s="95" t="str">
        <f>Consolidated!A1096&amp;""</f>
        <v>HDC</v>
      </c>
      <c r="C1096" s="95">
        <f>IF('Dây theo phòng'!$D$6="",0,IF(OR(Consolidated!N1096&amp;""='Dây theo phòng'!$D$6,Consolidated!S1096&amp;""='Dây theo phòng'!$D$6),1,0))</f>
        <v>0</v>
      </c>
      <c r="D1096" s="95">
        <f>IF(Consolidated!E1096=1,1,0)</f>
        <v>1</v>
      </c>
      <c r="E1096" s="95">
        <f t="shared" si="17"/>
        <v>31</v>
      </c>
    </row>
    <row r="1097" spans="1:5">
      <c r="A1097" s="95" t="str">
        <f>Consolidated!C1097&amp;""</f>
        <v>901W0355</v>
      </c>
      <c r="B1097" s="95" t="str">
        <f>Consolidated!A1097&amp;""</f>
        <v>HDC</v>
      </c>
      <c r="C1097" s="95">
        <f>IF('Dây theo phòng'!$D$6="",0,IF(OR(Consolidated!N1097&amp;""='Dây theo phòng'!$D$6,Consolidated!S1097&amp;""='Dây theo phòng'!$D$6),1,0))</f>
        <v>0</v>
      </c>
      <c r="D1097" s="95">
        <f>IF(Consolidated!E1097=1,1,0)</f>
        <v>1</v>
      </c>
      <c r="E1097" s="95">
        <f t="shared" si="17"/>
        <v>31</v>
      </c>
    </row>
    <row r="1098" spans="1:5">
      <c r="A1098" s="95" t="str">
        <f>Consolidated!C1098&amp;""</f>
        <v>901W0356</v>
      </c>
      <c r="B1098" s="95" t="str">
        <f>Consolidated!A1098&amp;""</f>
        <v>HDC</v>
      </c>
      <c r="C1098" s="95">
        <f>IF('Dây theo phòng'!$D$6="",0,IF(OR(Consolidated!N1098&amp;""='Dây theo phòng'!$D$6,Consolidated!S1098&amp;""='Dây theo phòng'!$D$6),1,0))</f>
        <v>0</v>
      </c>
      <c r="D1098" s="95">
        <f>IF(Consolidated!E1098=1,1,0)</f>
        <v>1</v>
      </c>
      <c r="E1098" s="95">
        <f t="shared" si="17"/>
        <v>31</v>
      </c>
    </row>
    <row r="1099" spans="1:5">
      <c r="A1099" s="95" t="str">
        <f>Consolidated!C1099&amp;""</f>
        <v>901W0357</v>
      </c>
      <c r="B1099" s="95" t="str">
        <f>Consolidated!A1099&amp;""</f>
        <v>HDC</v>
      </c>
      <c r="C1099" s="95">
        <f>IF('Dây theo phòng'!$D$6="",0,IF(OR(Consolidated!N1099&amp;""='Dây theo phòng'!$D$6,Consolidated!S1099&amp;""='Dây theo phòng'!$D$6),1,0))</f>
        <v>0</v>
      </c>
      <c r="D1099" s="95">
        <f>IF(Consolidated!E1099=1,1,0)</f>
        <v>1</v>
      </c>
      <c r="E1099" s="95">
        <f t="shared" si="17"/>
        <v>31</v>
      </c>
    </row>
    <row r="1100" spans="1:5">
      <c r="A1100" s="95" t="str">
        <f>Consolidated!C1100&amp;""</f>
        <v>901W0358</v>
      </c>
      <c r="B1100" s="95" t="str">
        <f>Consolidated!A1100&amp;""</f>
        <v>HDC</v>
      </c>
      <c r="C1100" s="95">
        <f>IF('Dây theo phòng'!$D$6="",0,IF(OR(Consolidated!N1100&amp;""='Dây theo phòng'!$D$6,Consolidated!S1100&amp;""='Dây theo phòng'!$D$6),1,0))</f>
        <v>0</v>
      </c>
      <c r="D1100" s="95">
        <f>IF(Consolidated!E1100=1,1,0)</f>
        <v>1</v>
      </c>
      <c r="E1100" s="95">
        <f t="shared" si="17"/>
        <v>31</v>
      </c>
    </row>
    <row r="1101" spans="1:5">
      <c r="A1101" s="95" t="str">
        <f>Consolidated!C1101&amp;""</f>
        <v>901W0359</v>
      </c>
      <c r="B1101" s="95" t="str">
        <f>Consolidated!A1101&amp;""</f>
        <v>HDC</v>
      </c>
      <c r="C1101" s="95">
        <f>IF('Dây theo phòng'!$D$6="",0,IF(OR(Consolidated!N1101&amp;""='Dây theo phòng'!$D$6,Consolidated!S1101&amp;""='Dây theo phòng'!$D$6),1,0))</f>
        <v>0</v>
      </c>
      <c r="D1101" s="95">
        <f>IF(Consolidated!E1101=1,1,0)</f>
        <v>1</v>
      </c>
      <c r="E1101" s="95">
        <f t="shared" si="17"/>
        <v>31</v>
      </c>
    </row>
    <row r="1102" spans="1:5">
      <c r="A1102" s="95" t="str">
        <f>Consolidated!C1102&amp;""</f>
        <v>901W0361</v>
      </c>
      <c r="B1102" s="95" t="str">
        <f>Consolidated!A1102&amp;""</f>
        <v>HDC</v>
      </c>
      <c r="C1102" s="95">
        <f>IF('Dây theo phòng'!$D$6="",0,IF(OR(Consolidated!N1102&amp;""='Dây theo phòng'!$D$6,Consolidated!S1102&amp;""='Dây theo phòng'!$D$6),1,0))</f>
        <v>0</v>
      </c>
      <c r="D1102" s="95">
        <f>IF(Consolidated!E1102=1,1,0)</f>
        <v>1</v>
      </c>
      <c r="E1102" s="95">
        <f t="shared" si="17"/>
        <v>31</v>
      </c>
    </row>
    <row r="1103" spans="1:5">
      <c r="A1103" s="95" t="str">
        <f>Consolidated!C1103&amp;""</f>
        <v>901W0362</v>
      </c>
      <c r="B1103" s="95" t="str">
        <f>Consolidated!A1103&amp;""</f>
        <v>HDC</v>
      </c>
      <c r="C1103" s="95">
        <f>IF('Dây theo phòng'!$D$6="",0,IF(OR(Consolidated!N1103&amp;""='Dây theo phòng'!$D$6,Consolidated!S1103&amp;""='Dây theo phòng'!$D$6),1,0))</f>
        <v>0</v>
      </c>
      <c r="D1103" s="95">
        <f>IF(Consolidated!E1103=1,1,0)</f>
        <v>1</v>
      </c>
      <c r="E1103" s="95">
        <f t="shared" si="17"/>
        <v>31</v>
      </c>
    </row>
    <row r="1104" spans="1:5">
      <c r="A1104" s="95" t="str">
        <f>Consolidated!C1104&amp;""</f>
        <v>901W0363</v>
      </c>
      <c r="B1104" s="95" t="str">
        <f>Consolidated!A1104&amp;""</f>
        <v>HDC</v>
      </c>
      <c r="C1104" s="95">
        <f>IF('Dây theo phòng'!$D$6="",0,IF(OR(Consolidated!N1104&amp;""='Dây theo phòng'!$D$6,Consolidated!S1104&amp;""='Dây theo phòng'!$D$6),1,0))</f>
        <v>0</v>
      </c>
      <c r="D1104" s="95">
        <f>IF(Consolidated!E1104=1,1,0)</f>
        <v>1</v>
      </c>
      <c r="E1104" s="95">
        <f t="shared" si="17"/>
        <v>31</v>
      </c>
    </row>
    <row r="1105" spans="1:5">
      <c r="A1105" s="95" t="str">
        <f>Consolidated!C1105&amp;""</f>
        <v>901W0364</v>
      </c>
      <c r="B1105" s="95" t="str">
        <f>Consolidated!A1105&amp;""</f>
        <v>HDC</v>
      </c>
      <c r="C1105" s="95">
        <f>IF('Dây theo phòng'!$D$6="",0,IF(OR(Consolidated!N1105&amp;""='Dây theo phòng'!$D$6,Consolidated!S1105&amp;""='Dây theo phòng'!$D$6),1,0))</f>
        <v>0</v>
      </c>
      <c r="D1105" s="95">
        <f>IF(Consolidated!E1105=1,1,0)</f>
        <v>1</v>
      </c>
      <c r="E1105" s="95">
        <f t="shared" si="17"/>
        <v>31</v>
      </c>
    </row>
    <row r="1106" spans="1:5">
      <c r="A1106" s="95" t="str">
        <f>Consolidated!C1106&amp;""</f>
        <v>901W0365</v>
      </c>
      <c r="B1106" s="95" t="str">
        <f>Consolidated!A1106&amp;""</f>
        <v>HDC</v>
      </c>
      <c r="C1106" s="95">
        <f>IF('Dây theo phòng'!$D$6="",0,IF(OR(Consolidated!N1106&amp;""='Dây theo phòng'!$D$6,Consolidated!S1106&amp;""='Dây theo phòng'!$D$6),1,0))</f>
        <v>0</v>
      </c>
      <c r="D1106" s="95">
        <f>IF(Consolidated!E1106=1,1,0)</f>
        <v>1</v>
      </c>
      <c r="E1106" s="95">
        <f t="shared" si="17"/>
        <v>31</v>
      </c>
    </row>
    <row r="1107" spans="1:5">
      <c r="A1107" s="95" t="str">
        <f>Consolidated!C1107&amp;""</f>
        <v>901W0366</v>
      </c>
      <c r="B1107" s="95" t="str">
        <f>Consolidated!A1107&amp;""</f>
        <v>HDC</v>
      </c>
      <c r="C1107" s="95">
        <f>IF('Dây theo phòng'!$D$6="",0,IF(OR(Consolidated!N1107&amp;""='Dây theo phòng'!$D$6,Consolidated!S1107&amp;""='Dây theo phòng'!$D$6),1,0))</f>
        <v>0</v>
      </c>
      <c r="D1107" s="95">
        <f>IF(Consolidated!E1107=1,1,0)</f>
        <v>1</v>
      </c>
      <c r="E1107" s="95">
        <f t="shared" si="17"/>
        <v>31</v>
      </c>
    </row>
    <row r="1108" spans="1:5">
      <c r="A1108" s="95" t="str">
        <f>Consolidated!C1108&amp;""</f>
        <v>901W0367</v>
      </c>
      <c r="B1108" s="95" t="str">
        <f>Consolidated!A1108&amp;""</f>
        <v>HDC</v>
      </c>
      <c r="C1108" s="95">
        <f>IF('Dây theo phòng'!$D$6="",0,IF(OR(Consolidated!N1108&amp;""='Dây theo phòng'!$D$6,Consolidated!S1108&amp;""='Dây theo phòng'!$D$6),1,0))</f>
        <v>0</v>
      </c>
      <c r="D1108" s="95">
        <f>IF(Consolidated!E1108=1,1,0)</f>
        <v>1</v>
      </c>
      <c r="E1108" s="95">
        <f t="shared" si="17"/>
        <v>31</v>
      </c>
    </row>
    <row r="1109" spans="1:5">
      <c r="A1109" s="95" t="str">
        <f>Consolidated!C1109&amp;""</f>
        <v>901W0368</v>
      </c>
      <c r="B1109" s="95" t="str">
        <f>Consolidated!A1109&amp;""</f>
        <v>HDC</v>
      </c>
      <c r="C1109" s="95">
        <f>IF('Dây theo phòng'!$D$6="",0,IF(OR(Consolidated!N1109&amp;""='Dây theo phòng'!$D$6,Consolidated!S1109&amp;""='Dây theo phòng'!$D$6),1,0))</f>
        <v>0</v>
      </c>
      <c r="D1109" s="95">
        <f>IF(Consolidated!E1109=1,1,0)</f>
        <v>1</v>
      </c>
      <c r="E1109" s="95">
        <f t="shared" si="17"/>
        <v>31</v>
      </c>
    </row>
    <row r="1110" spans="1:5">
      <c r="A1110" s="95" t="str">
        <f>Consolidated!C1110&amp;""</f>
        <v>901W0369</v>
      </c>
      <c r="B1110" s="95" t="str">
        <f>Consolidated!A1110&amp;""</f>
        <v>HDC</v>
      </c>
      <c r="C1110" s="95">
        <f>IF('Dây theo phòng'!$D$6="",0,IF(OR(Consolidated!N1110&amp;""='Dây theo phòng'!$D$6,Consolidated!S1110&amp;""='Dây theo phòng'!$D$6),1,0))</f>
        <v>0</v>
      </c>
      <c r="D1110" s="95">
        <f>IF(Consolidated!E1110=1,1,0)</f>
        <v>1</v>
      </c>
      <c r="E1110" s="95">
        <f t="shared" si="17"/>
        <v>31</v>
      </c>
    </row>
    <row r="1111" spans="1:5">
      <c r="A1111" s="95" t="str">
        <f>Consolidated!C1111&amp;""</f>
        <v>901W0370</v>
      </c>
      <c r="B1111" s="95" t="str">
        <f>Consolidated!A1111&amp;""</f>
        <v>HDC</v>
      </c>
      <c r="C1111" s="95">
        <f>IF('Dây theo phòng'!$D$6="",0,IF(OR(Consolidated!N1111&amp;""='Dây theo phòng'!$D$6,Consolidated!S1111&amp;""='Dây theo phòng'!$D$6),1,0))</f>
        <v>0</v>
      </c>
      <c r="D1111" s="95">
        <f>IF(Consolidated!E1111=1,1,0)</f>
        <v>1</v>
      </c>
      <c r="E1111" s="95">
        <f t="shared" si="17"/>
        <v>31</v>
      </c>
    </row>
    <row r="1112" spans="1:5">
      <c r="A1112" s="95" t="str">
        <f>Consolidated!C1112&amp;""</f>
        <v>901W0371</v>
      </c>
      <c r="B1112" s="95" t="str">
        <f>Consolidated!A1112&amp;""</f>
        <v>HDC</v>
      </c>
      <c r="C1112" s="95">
        <f>IF('Dây theo phòng'!$D$6="",0,IF(OR(Consolidated!N1112&amp;""='Dây theo phòng'!$D$6,Consolidated!S1112&amp;""='Dây theo phòng'!$D$6),1,0))</f>
        <v>0</v>
      </c>
      <c r="D1112" s="95">
        <f>IF(Consolidated!E1112=1,1,0)</f>
        <v>1</v>
      </c>
      <c r="E1112" s="95">
        <f t="shared" si="17"/>
        <v>31</v>
      </c>
    </row>
    <row r="1113" spans="1:5">
      <c r="A1113" s="95" t="str">
        <f>Consolidated!C1113&amp;""</f>
        <v>901W0372</v>
      </c>
      <c r="B1113" s="95" t="str">
        <f>Consolidated!A1113&amp;""</f>
        <v>HDC</v>
      </c>
      <c r="C1113" s="95">
        <f>IF('Dây theo phòng'!$D$6="",0,IF(OR(Consolidated!N1113&amp;""='Dây theo phòng'!$D$6,Consolidated!S1113&amp;""='Dây theo phòng'!$D$6),1,0))</f>
        <v>0</v>
      </c>
      <c r="D1113" s="95">
        <f>IF(Consolidated!E1113=1,1,0)</f>
        <v>1</v>
      </c>
      <c r="E1113" s="95">
        <f t="shared" si="17"/>
        <v>31</v>
      </c>
    </row>
    <row r="1114" spans="1:5">
      <c r="A1114" s="95" t="str">
        <f>Consolidated!C1114&amp;""</f>
        <v>901W0385</v>
      </c>
      <c r="B1114" s="95" t="str">
        <f>Consolidated!A1114&amp;""</f>
        <v>HDC</v>
      </c>
      <c r="C1114" s="95">
        <f>IF('Dây theo phòng'!$D$6="",0,IF(OR(Consolidated!N1114&amp;""='Dây theo phòng'!$D$6,Consolidated!S1114&amp;""='Dây theo phòng'!$D$6),1,0))</f>
        <v>1</v>
      </c>
      <c r="D1114" s="95">
        <f>IF(Consolidated!E1114=1,1,0)</f>
        <v>1</v>
      </c>
      <c r="E1114" s="95">
        <f t="shared" si="17"/>
        <v>31</v>
      </c>
    </row>
    <row r="1115" spans="1:5">
      <c r="A1115" s="95" t="str">
        <f>Consolidated!C1115&amp;""</f>
        <v>901W0386</v>
      </c>
      <c r="B1115" s="95" t="str">
        <f>Consolidated!A1115&amp;""</f>
        <v>HDC</v>
      </c>
      <c r="C1115" s="95">
        <f>IF('Dây theo phòng'!$D$6="",0,IF(OR(Consolidated!N1115&amp;""='Dây theo phòng'!$D$6,Consolidated!S1115&amp;""='Dây theo phòng'!$D$6),1,0))</f>
        <v>1</v>
      </c>
      <c r="D1115" s="95">
        <f>IF(Consolidated!E1115=1,1,0)</f>
        <v>1</v>
      </c>
      <c r="E1115" s="95">
        <f t="shared" si="17"/>
        <v>31</v>
      </c>
    </row>
    <row r="1116" spans="1:5">
      <c r="A1116" s="95" t="str">
        <f>Consolidated!C1116&amp;""</f>
        <v>901W0387</v>
      </c>
      <c r="B1116" s="95" t="str">
        <f>Consolidated!A1116&amp;""</f>
        <v>HDC</v>
      </c>
      <c r="C1116" s="95">
        <f>IF('Dây theo phòng'!$D$6="",0,IF(OR(Consolidated!N1116&amp;""='Dây theo phòng'!$D$6,Consolidated!S1116&amp;""='Dây theo phòng'!$D$6),1,0))</f>
        <v>1</v>
      </c>
      <c r="D1116" s="95">
        <f>IF(Consolidated!E1116=1,1,0)</f>
        <v>1</v>
      </c>
      <c r="E1116" s="95">
        <f t="shared" si="17"/>
        <v>31</v>
      </c>
    </row>
    <row r="1117" spans="1:5">
      <c r="A1117" s="95" t="str">
        <f>Consolidated!C1117&amp;""</f>
        <v>901W0388</v>
      </c>
      <c r="B1117" s="95" t="str">
        <f>Consolidated!A1117&amp;""</f>
        <v>HDC</v>
      </c>
      <c r="C1117" s="95">
        <f>IF('Dây theo phòng'!$D$6="",0,IF(OR(Consolidated!N1117&amp;""='Dây theo phòng'!$D$6,Consolidated!S1117&amp;""='Dây theo phòng'!$D$6),1,0))</f>
        <v>1</v>
      </c>
      <c r="D1117" s="95">
        <f>IF(Consolidated!E1117=1,1,0)</f>
        <v>1</v>
      </c>
      <c r="E1117" s="95">
        <f t="shared" si="17"/>
        <v>31</v>
      </c>
    </row>
    <row r="1118" spans="1:5">
      <c r="A1118" s="95" t="str">
        <f>Consolidated!C1118&amp;""</f>
        <v>901W0389</v>
      </c>
      <c r="B1118" s="95" t="str">
        <f>Consolidated!A1118&amp;""</f>
        <v>HDC</v>
      </c>
      <c r="C1118" s="95">
        <f>IF('Dây theo phòng'!$D$6="",0,IF(OR(Consolidated!N1118&amp;""='Dây theo phòng'!$D$6,Consolidated!S1118&amp;""='Dây theo phòng'!$D$6),1,0))</f>
        <v>0</v>
      </c>
      <c r="D1118" s="95">
        <f>IF(Consolidated!E1118=1,1,0)</f>
        <v>1</v>
      </c>
      <c r="E1118" s="95">
        <f t="shared" si="17"/>
        <v>31</v>
      </c>
    </row>
    <row r="1119" spans="1:5">
      <c r="A1119" s="95" t="str">
        <f>Consolidated!C1119&amp;""</f>
        <v>901W0390</v>
      </c>
      <c r="B1119" s="95" t="str">
        <f>Consolidated!A1119&amp;""</f>
        <v>HDC</v>
      </c>
      <c r="C1119" s="95">
        <f>IF('Dây theo phòng'!$D$6="",0,IF(OR(Consolidated!N1119&amp;""='Dây theo phòng'!$D$6,Consolidated!S1119&amp;""='Dây theo phòng'!$D$6),1,0))</f>
        <v>0</v>
      </c>
      <c r="D1119" s="95">
        <f>IF(Consolidated!E1119=1,1,0)</f>
        <v>1</v>
      </c>
      <c r="E1119" s="95">
        <f t="shared" si="17"/>
        <v>31</v>
      </c>
    </row>
    <row r="1120" spans="1:5">
      <c r="A1120" s="95" t="str">
        <f>Consolidated!C1120&amp;""</f>
        <v>901W0391</v>
      </c>
      <c r="B1120" s="95" t="str">
        <f>Consolidated!A1120&amp;""</f>
        <v>HDC</v>
      </c>
      <c r="C1120" s="95">
        <f>IF('Dây theo phòng'!$D$6="",0,IF(OR(Consolidated!N1120&amp;""='Dây theo phòng'!$D$6,Consolidated!S1120&amp;""='Dây theo phòng'!$D$6),1,0))</f>
        <v>0</v>
      </c>
      <c r="D1120" s="95">
        <f>IF(Consolidated!E1120=1,1,0)</f>
        <v>1</v>
      </c>
      <c r="E1120" s="95">
        <f t="shared" si="17"/>
        <v>31</v>
      </c>
    </row>
    <row r="1121" spans="1:5">
      <c r="A1121" s="95" t="str">
        <f>Consolidated!C1121&amp;""</f>
        <v>901W0392</v>
      </c>
      <c r="B1121" s="95" t="str">
        <f>Consolidated!A1121&amp;""</f>
        <v>HDC</v>
      </c>
      <c r="C1121" s="95">
        <f>IF('Dây theo phòng'!$D$6="",0,IF(OR(Consolidated!N1121&amp;""='Dây theo phòng'!$D$6,Consolidated!S1121&amp;""='Dây theo phòng'!$D$6),1,0))</f>
        <v>0</v>
      </c>
      <c r="D1121" s="95">
        <f>IF(Consolidated!E1121=1,1,0)</f>
        <v>1</v>
      </c>
      <c r="E1121" s="95">
        <f t="shared" si="17"/>
        <v>31</v>
      </c>
    </row>
    <row r="1122" spans="1:5">
      <c r="A1122" s="95" t="str">
        <f>Consolidated!C1122&amp;""</f>
        <v>901W0393</v>
      </c>
      <c r="B1122" s="95" t="str">
        <f>Consolidated!A1122&amp;""</f>
        <v>HDC</v>
      </c>
      <c r="C1122" s="95">
        <f>IF('Dây theo phòng'!$D$6="",0,IF(OR(Consolidated!N1122&amp;""='Dây theo phòng'!$D$6,Consolidated!S1122&amp;""='Dây theo phòng'!$D$6),1,0))</f>
        <v>0</v>
      </c>
      <c r="D1122" s="95">
        <f>IF(Consolidated!E1122=1,1,0)</f>
        <v>1</v>
      </c>
      <c r="E1122" s="95">
        <f t="shared" si="17"/>
        <v>31</v>
      </c>
    </row>
    <row r="1123" spans="1:5">
      <c r="A1123" s="95" t="str">
        <f>Consolidated!C1123&amp;""</f>
        <v>901W0410</v>
      </c>
      <c r="B1123" s="95" t="str">
        <f>Consolidated!A1123&amp;""</f>
        <v>HDC</v>
      </c>
      <c r="C1123" s="95">
        <f>IF('Dây theo phòng'!$D$6="",0,IF(OR(Consolidated!N1123&amp;""='Dây theo phòng'!$D$6,Consolidated!S1123&amp;""='Dây theo phòng'!$D$6),1,0))</f>
        <v>0</v>
      </c>
      <c r="D1123" s="95">
        <f>IF(Consolidated!E1123=1,1,0)</f>
        <v>1</v>
      </c>
      <c r="E1123" s="95">
        <f t="shared" si="17"/>
        <v>31</v>
      </c>
    </row>
    <row r="1124" spans="1:5">
      <c r="A1124" s="95" t="str">
        <f>Consolidated!C1124&amp;""</f>
        <v>901W0411</v>
      </c>
      <c r="B1124" s="95" t="str">
        <f>Consolidated!A1124&amp;""</f>
        <v>HDC</v>
      </c>
      <c r="C1124" s="95">
        <f>IF('Dây theo phòng'!$D$6="",0,IF(OR(Consolidated!N1124&amp;""='Dây theo phòng'!$D$6,Consolidated!S1124&amp;""='Dây theo phòng'!$D$6),1,0))</f>
        <v>0</v>
      </c>
      <c r="D1124" s="95">
        <f>IF(Consolidated!E1124=1,1,0)</f>
        <v>1</v>
      </c>
      <c r="E1124" s="95">
        <f t="shared" si="17"/>
        <v>31</v>
      </c>
    </row>
    <row r="1125" spans="1:5">
      <c r="A1125" s="95" t="str">
        <f>Consolidated!C1125&amp;""</f>
        <v>901W0412</v>
      </c>
      <c r="B1125" s="95" t="str">
        <f>Consolidated!A1125&amp;""</f>
        <v>HDC</v>
      </c>
      <c r="C1125" s="95">
        <f>IF('Dây theo phòng'!$D$6="",0,IF(OR(Consolidated!N1125&amp;""='Dây theo phòng'!$D$6,Consolidated!S1125&amp;""='Dây theo phòng'!$D$6),1,0))</f>
        <v>0</v>
      </c>
      <c r="D1125" s="95">
        <f>IF(Consolidated!E1125=1,1,0)</f>
        <v>1</v>
      </c>
      <c r="E1125" s="95">
        <f t="shared" si="17"/>
        <v>31</v>
      </c>
    </row>
    <row r="1126" spans="1:5">
      <c r="A1126" s="95" t="str">
        <f>Consolidated!C1126&amp;""</f>
        <v>901W0413</v>
      </c>
      <c r="B1126" s="95" t="str">
        <f>Consolidated!A1126&amp;""</f>
        <v>HDC</v>
      </c>
      <c r="C1126" s="95">
        <f>IF('Dây theo phòng'!$D$6="",0,IF(OR(Consolidated!N1126&amp;""='Dây theo phòng'!$D$6,Consolidated!S1126&amp;""='Dây theo phòng'!$D$6),1,0))</f>
        <v>0</v>
      </c>
      <c r="D1126" s="95">
        <f>IF(Consolidated!E1126=1,1,0)</f>
        <v>1</v>
      </c>
      <c r="E1126" s="95">
        <f t="shared" si="17"/>
        <v>31</v>
      </c>
    </row>
    <row r="1127" spans="1:5">
      <c r="A1127" s="95" t="str">
        <f>Consolidated!C1127&amp;""</f>
        <v>901W0414</v>
      </c>
      <c r="B1127" s="95" t="str">
        <f>Consolidated!A1127&amp;""</f>
        <v>HDC</v>
      </c>
      <c r="C1127" s="95">
        <f>IF('Dây theo phòng'!$D$6="",0,IF(OR(Consolidated!N1127&amp;""='Dây theo phòng'!$D$6,Consolidated!S1127&amp;""='Dây theo phòng'!$D$6),1,0))</f>
        <v>0</v>
      </c>
      <c r="D1127" s="95">
        <f>IF(Consolidated!E1127=1,1,0)</f>
        <v>1</v>
      </c>
      <c r="E1127" s="95">
        <f t="shared" si="17"/>
        <v>31</v>
      </c>
    </row>
    <row r="1128" spans="1:5">
      <c r="A1128" s="95" t="str">
        <f>Consolidated!C1128&amp;""</f>
        <v>901W0415</v>
      </c>
      <c r="B1128" s="95" t="str">
        <f>Consolidated!A1128&amp;""</f>
        <v>HDC</v>
      </c>
      <c r="C1128" s="95">
        <f>IF('Dây theo phòng'!$D$6="",0,IF(OR(Consolidated!N1128&amp;""='Dây theo phòng'!$D$6,Consolidated!S1128&amp;""='Dây theo phòng'!$D$6),1,0))</f>
        <v>0</v>
      </c>
      <c r="D1128" s="95">
        <f>IF(Consolidated!E1128=1,1,0)</f>
        <v>1</v>
      </c>
      <c r="E1128" s="95">
        <f t="shared" si="17"/>
        <v>31</v>
      </c>
    </row>
    <row r="1129" spans="1:5">
      <c r="A1129" s="95" t="str">
        <f>Consolidated!C1129&amp;""</f>
        <v>901W0416</v>
      </c>
      <c r="B1129" s="95" t="str">
        <f>Consolidated!A1129&amp;""</f>
        <v>HDC</v>
      </c>
      <c r="C1129" s="95">
        <f>IF('Dây theo phòng'!$D$6="",0,IF(OR(Consolidated!N1129&amp;""='Dây theo phòng'!$D$6,Consolidated!S1129&amp;""='Dây theo phòng'!$D$6),1,0))</f>
        <v>0</v>
      </c>
      <c r="D1129" s="95">
        <f>IF(Consolidated!E1129=1,1,0)</f>
        <v>1</v>
      </c>
      <c r="E1129" s="95">
        <f t="shared" si="17"/>
        <v>31</v>
      </c>
    </row>
    <row r="1130" spans="1:5">
      <c r="A1130" s="95" t="str">
        <f>Consolidated!C1130&amp;""</f>
        <v>901W0417</v>
      </c>
      <c r="B1130" s="95" t="str">
        <f>Consolidated!A1130&amp;""</f>
        <v>HDC</v>
      </c>
      <c r="C1130" s="95">
        <f>IF('Dây theo phòng'!$D$6="",0,IF(OR(Consolidated!N1130&amp;""='Dây theo phòng'!$D$6,Consolidated!S1130&amp;""='Dây theo phòng'!$D$6),1,0))</f>
        <v>0</v>
      </c>
      <c r="D1130" s="95">
        <f>IF(Consolidated!E1130=1,1,0)</f>
        <v>1</v>
      </c>
      <c r="E1130" s="95">
        <f t="shared" si="17"/>
        <v>31</v>
      </c>
    </row>
    <row r="1131" spans="1:5">
      <c r="A1131" s="95" t="str">
        <f>Consolidated!C1131&amp;""</f>
        <v>901W0422</v>
      </c>
      <c r="B1131" s="95" t="str">
        <f>Consolidated!A1131&amp;""</f>
        <v>HDC</v>
      </c>
      <c r="C1131" s="95">
        <f>IF('Dây theo phòng'!$D$6="",0,IF(OR(Consolidated!N1131&amp;""='Dây theo phòng'!$D$6,Consolidated!S1131&amp;""='Dây theo phòng'!$D$6),1,0))</f>
        <v>0</v>
      </c>
      <c r="D1131" s="95">
        <f>IF(Consolidated!E1131=1,1,0)</f>
        <v>1</v>
      </c>
      <c r="E1131" s="95">
        <f t="shared" si="17"/>
        <v>31</v>
      </c>
    </row>
    <row r="1132" spans="1:5">
      <c r="A1132" s="95" t="str">
        <f>Consolidated!C1132&amp;""</f>
        <v>901W0423</v>
      </c>
      <c r="B1132" s="95" t="str">
        <f>Consolidated!A1132&amp;""</f>
        <v>HDC</v>
      </c>
      <c r="C1132" s="95">
        <f>IF('Dây theo phòng'!$D$6="",0,IF(OR(Consolidated!N1132&amp;""='Dây theo phòng'!$D$6,Consolidated!S1132&amp;""='Dây theo phòng'!$D$6),1,0))</f>
        <v>0</v>
      </c>
      <c r="D1132" s="95">
        <f>IF(Consolidated!E1132=1,1,0)</f>
        <v>1</v>
      </c>
      <c r="E1132" s="95">
        <f t="shared" si="17"/>
        <v>31</v>
      </c>
    </row>
    <row r="1133" spans="1:5">
      <c r="A1133" s="95" t="str">
        <f>Consolidated!C1133&amp;""</f>
        <v>901W0424</v>
      </c>
      <c r="B1133" s="95" t="str">
        <f>Consolidated!A1133&amp;""</f>
        <v>HDC</v>
      </c>
      <c r="C1133" s="95">
        <f>IF('Dây theo phòng'!$D$6="",0,IF(OR(Consolidated!N1133&amp;""='Dây theo phòng'!$D$6,Consolidated!S1133&amp;""='Dây theo phòng'!$D$6),1,0))</f>
        <v>0</v>
      </c>
      <c r="D1133" s="95">
        <f>IF(Consolidated!E1133=1,1,0)</f>
        <v>1</v>
      </c>
      <c r="E1133" s="95">
        <f t="shared" si="17"/>
        <v>31</v>
      </c>
    </row>
    <row r="1134" spans="1:5">
      <c r="A1134" s="95" t="str">
        <f>Consolidated!C1134&amp;""</f>
        <v>901W0425</v>
      </c>
      <c r="B1134" s="95" t="str">
        <f>Consolidated!A1134&amp;""</f>
        <v>HDC</v>
      </c>
      <c r="C1134" s="95">
        <f>IF('Dây theo phòng'!$D$6="",0,IF(OR(Consolidated!N1134&amp;""='Dây theo phòng'!$D$6,Consolidated!S1134&amp;""='Dây theo phòng'!$D$6),1,0))</f>
        <v>0</v>
      </c>
      <c r="D1134" s="95">
        <f>IF(Consolidated!E1134=1,1,0)</f>
        <v>1</v>
      </c>
      <c r="E1134" s="95">
        <f t="shared" si="17"/>
        <v>31</v>
      </c>
    </row>
    <row r="1135" spans="1:5">
      <c r="A1135" s="95" t="str">
        <f>Consolidated!C1135&amp;""</f>
        <v>901W0430</v>
      </c>
      <c r="B1135" s="95" t="str">
        <f>Consolidated!A1135&amp;""</f>
        <v>HDC</v>
      </c>
      <c r="C1135" s="95">
        <f>IF('Dây theo phòng'!$D$6="",0,IF(OR(Consolidated!N1135&amp;""='Dây theo phòng'!$D$6,Consolidated!S1135&amp;""='Dây theo phòng'!$D$6),1,0))</f>
        <v>0</v>
      </c>
      <c r="D1135" s="95">
        <f>IF(Consolidated!E1135=1,1,0)</f>
        <v>1</v>
      </c>
      <c r="E1135" s="95">
        <f t="shared" si="17"/>
        <v>31</v>
      </c>
    </row>
    <row r="1136" spans="1:5">
      <c r="A1136" s="95" t="str">
        <f>Consolidated!C1136&amp;""</f>
        <v>901W0431</v>
      </c>
      <c r="B1136" s="95" t="str">
        <f>Consolidated!A1136&amp;""</f>
        <v>HDC</v>
      </c>
      <c r="C1136" s="95">
        <f>IF('Dây theo phòng'!$D$6="",0,IF(OR(Consolidated!N1136&amp;""='Dây theo phòng'!$D$6,Consolidated!S1136&amp;""='Dây theo phòng'!$D$6),1,0))</f>
        <v>0</v>
      </c>
      <c r="D1136" s="95">
        <f>IF(Consolidated!E1136=1,1,0)</f>
        <v>1</v>
      </c>
      <c r="E1136" s="95">
        <f t="shared" si="17"/>
        <v>31</v>
      </c>
    </row>
    <row r="1137" spans="1:5">
      <c r="A1137" s="95" t="str">
        <f>Consolidated!C1137&amp;""</f>
        <v>901W0434</v>
      </c>
      <c r="B1137" s="95" t="str">
        <f>Consolidated!A1137&amp;""</f>
        <v>HDC</v>
      </c>
      <c r="C1137" s="95">
        <f>IF('Dây theo phòng'!$D$6="",0,IF(OR(Consolidated!N1137&amp;""='Dây theo phòng'!$D$6,Consolidated!S1137&amp;""='Dây theo phòng'!$D$6),1,0))</f>
        <v>0</v>
      </c>
      <c r="D1137" s="95">
        <f>IF(Consolidated!E1137=1,1,0)</f>
        <v>1</v>
      </c>
      <c r="E1137" s="95">
        <f t="shared" si="17"/>
        <v>31</v>
      </c>
    </row>
    <row r="1138" spans="1:5">
      <c r="A1138" s="95" t="str">
        <f>Consolidated!C1138&amp;""</f>
        <v>901W0435</v>
      </c>
      <c r="B1138" s="95" t="str">
        <f>Consolidated!A1138&amp;""</f>
        <v>HDC</v>
      </c>
      <c r="C1138" s="95">
        <f>IF('Dây theo phòng'!$D$6="",0,IF(OR(Consolidated!N1138&amp;""='Dây theo phòng'!$D$6,Consolidated!S1138&amp;""='Dây theo phòng'!$D$6),1,0))</f>
        <v>0</v>
      </c>
      <c r="D1138" s="95">
        <f>IF(Consolidated!E1138=1,1,0)</f>
        <v>1</v>
      </c>
      <c r="E1138" s="95">
        <f t="shared" si="17"/>
        <v>31</v>
      </c>
    </row>
    <row r="1139" spans="1:5">
      <c r="A1139" s="95" t="str">
        <f>Consolidated!C1139&amp;""</f>
        <v>901W0438</v>
      </c>
      <c r="B1139" s="95" t="str">
        <f>Consolidated!A1139&amp;""</f>
        <v>HDC</v>
      </c>
      <c r="C1139" s="95">
        <f>IF('Dây theo phòng'!$D$6="",0,IF(OR(Consolidated!N1139&amp;""='Dây theo phòng'!$D$6,Consolidated!S1139&amp;""='Dây theo phòng'!$D$6),1,0))</f>
        <v>0</v>
      </c>
      <c r="D1139" s="95">
        <f>IF(Consolidated!E1139=1,1,0)</f>
        <v>1</v>
      </c>
      <c r="E1139" s="95">
        <f t="shared" si="17"/>
        <v>31</v>
      </c>
    </row>
    <row r="1140" spans="1:5">
      <c r="A1140" s="95" t="str">
        <f>Consolidated!C1140&amp;""</f>
        <v>901W0440</v>
      </c>
      <c r="B1140" s="95" t="str">
        <f>Consolidated!A1140&amp;""</f>
        <v>HDC</v>
      </c>
      <c r="C1140" s="95">
        <f>IF('Dây theo phòng'!$D$6="",0,IF(OR(Consolidated!N1140&amp;""='Dây theo phòng'!$D$6,Consolidated!S1140&amp;""='Dây theo phòng'!$D$6),1,0))</f>
        <v>1</v>
      </c>
      <c r="D1140" s="95">
        <f>IF(Consolidated!E1140=1,1,0)</f>
        <v>1</v>
      </c>
      <c r="E1140" s="95">
        <f t="shared" si="17"/>
        <v>31</v>
      </c>
    </row>
    <row r="1141" spans="1:5">
      <c r="A1141" s="95" t="str">
        <f>Consolidated!C1141&amp;""</f>
        <v>901W0441</v>
      </c>
      <c r="B1141" s="95" t="str">
        <f>Consolidated!A1141&amp;""</f>
        <v>HDC</v>
      </c>
      <c r="C1141" s="95">
        <f>IF('Dây theo phòng'!$D$6="",0,IF(OR(Consolidated!N1141&amp;""='Dây theo phòng'!$D$6,Consolidated!S1141&amp;""='Dây theo phòng'!$D$6),1,0))</f>
        <v>1</v>
      </c>
      <c r="D1141" s="95">
        <f>IF(Consolidated!E1141=1,1,0)</f>
        <v>1</v>
      </c>
      <c r="E1141" s="95">
        <f t="shared" si="17"/>
        <v>31</v>
      </c>
    </row>
    <row r="1142" spans="1:5">
      <c r="A1142" s="95" t="str">
        <f>Consolidated!C1142&amp;""</f>
        <v>901W0442</v>
      </c>
      <c r="B1142" s="95" t="str">
        <f>Consolidated!A1142&amp;""</f>
        <v>HDC</v>
      </c>
      <c r="C1142" s="95">
        <f>IF('Dây theo phòng'!$D$6="",0,IF(OR(Consolidated!N1142&amp;""='Dây theo phòng'!$D$6,Consolidated!S1142&amp;""='Dây theo phòng'!$D$6),1,0))</f>
        <v>1</v>
      </c>
      <c r="D1142" s="95">
        <f>IF(Consolidated!E1142=1,1,0)</f>
        <v>1</v>
      </c>
      <c r="E1142" s="95">
        <f t="shared" si="17"/>
        <v>31</v>
      </c>
    </row>
    <row r="1143" spans="1:5">
      <c r="A1143" s="95" t="str">
        <f>Consolidated!C1143&amp;""</f>
        <v>901W0443</v>
      </c>
      <c r="B1143" s="95" t="str">
        <f>Consolidated!A1143&amp;""</f>
        <v>HDC</v>
      </c>
      <c r="C1143" s="95">
        <f>IF('Dây theo phòng'!$D$6="",0,IF(OR(Consolidated!N1143&amp;""='Dây theo phòng'!$D$6,Consolidated!S1143&amp;""='Dây theo phòng'!$D$6),1,0))</f>
        <v>1</v>
      </c>
      <c r="D1143" s="95">
        <f>IF(Consolidated!E1143=1,1,0)</f>
        <v>1</v>
      </c>
      <c r="E1143" s="95">
        <f t="shared" si="17"/>
        <v>31</v>
      </c>
    </row>
    <row r="1144" spans="1:5">
      <c r="A1144" s="95" t="str">
        <f>Consolidated!C1144&amp;""</f>
        <v>901W0444</v>
      </c>
      <c r="B1144" s="95" t="str">
        <f>Consolidated!A1144&amp;""</f>
        <v>HDC</v>
      </c>
      <c r="C1144" s="95">
        <f>IF('Dây theo phòng'!$D$6="",0,IF(OR(Consolidated!N1144&amp;""='Dây theo phòng'!$D$6,Consolidated!S1144&amp;""='Dây theo phòng'!$D$6),1,0))</f>
        <v>1</v>
      </c>
      <c r="D1144" s="95">
        <f>IF(Consolidated!E1144=1,1,0)</f>
        <v>1</v>
      </c>
      <c r="E1144" s="95">
        <f t="shared" si="17"/>
        <v>31</v>
      </c>
    </row>
    <row r="1145" spans="1:5">
      <c r="A1145" s="95" t="str">
        <f>Consolidated!C1145&amp;""</f>
        <v>901W0445</v>
      </c>
      <c r="B1145" s="95" t="str">
        <f>Consolidated!A1145&amp;""</f>
        <v>HDC</v>
      </c>
      <c r="C1145" s="95">
        <f>IF('Dây theo phòng'!$D$6="",0,IF(OR(Consolidated!N1145&amp;""='Dây theo phòng'!$D$6,Consolidated!S1145&amp;""='Dây theo phòng'!$D$6),1,0))</f>
        <v>1</v>
      </c>
      <c r="D1145" s="95">
        <f>IF(Consolidated!E1145=1,1,0)</f>
        <v>1</v>
      </c>
      <c r="E1145" s="95">
        <f t="shared" si="17"/>
        <v>31</v>
      </c>
    </row>
    <row r="1146" spans="1:5">
      <c r="A1146" s="95" t="str">
        <f>Consolidated!C1146&amp;""</f>
        <v>901W0446</v>
      </c>
      <c r="B1146" s="95" t="str">
        <f>Consolidated!A1146&amp;""</f>
        <v>HDC</v>
      </c>
      <c r="C1146" s="95">
        <f>IF('Dây theo phòng'!$D$6="",0,IF(OR(Consolidated!N1146&amp;""='Dây theo phòng'!$D$6,Consolidated!S1146&amp;""='Dây theo phòng'!$D$6),1,0))</f>
        <v>1</v>
      </c>
      <c r="D1146" s="95">
        <f>IF(Consolidated!E1146=1,1,0)</f>
        <v>1</v>
      </c>
      <c r="E1146" s="95">
        <f t="shared" si="17"/>
        <v>31</v>
      </c>
    </row>
    <row r="1147" spans="1:5">
      <c r="A1147" s="95" t="str">
        <f>Consolidated!C1147&amp;""</f>
        <v>901W0447</v>
      </c>
      <c r="B1147" s="95" t="str">
        <f>Consolidated!A1147&amp;""</f>
        <v>HDC</v>
      </c>
      <c r="C1147" s="95">
        <f>IF('Dây theo phòng'!$D$6="",0,IF(OR(Consolidated!N1147&amp;""='Dây theo phòng'!$D$6,Consolidated!S1147&amp;""='Dây theo phòng'!$D$6),1,0))</f>
        <v>1</v>
      </c>
      <c r="D1147" s="95">
        <f>IF(Consolidated!E1147=1,1,0)</f>
        <v>1</v>
      </c>
      <c r="E1147" s="95">
        <f t="shared" si="17"/>
        <v>31</v>
      </c>
    </row>
    <row r="1148" spans="1:5">
      <c r="A1148" s="95" t="str">
        <f>Consolidated!C1148&amp;""</f>
        <v>901W0448</v>
      </c>
      <c r="B1148" s="95" t="str">
        <f>Consolidated!A1148&amp;""</f>
        <v>HDC</v>
      </c>
      <c r="C1148" s="95">
        <f>IF('Dây theo phòng'!$D$6="",0,IF(OR(Consolidated!N1148&amp;""='Dây theo phòng'!$D$6,Consolidated!S1148&amp;""='Dây theo phòng'!$D$6),1,0))</f>
        <v>1</v>
      </c>
      <c r="D1148" s="95">
        <f>IF(Consolidated!E1148=1,1,0)</f>
        <v>1</v>
      </c>
      <c r="E1148" s="95">
        <f t="shared" si="17"/>
        <v>31</v>
      </c>
    </row>
    <row r="1149" spans="1:5">
      <c r="A1149" s="95" t="str">
        <f>Consolidated!C1149&amp;""</f>
        <v>901W0449</v>
      </c>
      <c r="B1149" s="95" t="str">
        <f>Consolidated!A1149&amp;""</f>
        <v>HDC</v>
      </c>
      <c r="C1149" s="95">
        <f>IF('Dây theo phòng'!$D$6="",0,IF(OR(Consolidated!N1149&amp;""='Dây theo phòng'!$D$6,Consolidated!S1149&amp;""='Dây theo phòng'!$D$6),1,0))</f>
        <v>0</v>
      </c>
      <c r="D1149" s="95">
        <f>IF(Consolidated!E1149=1,1,0)</f>
        <v>1</v>
      </c>
      <c r="E1149" s="95">
        <f t="shared" si="17"/>
        <v>31</v>
      </c>
    </row>
    <row r="1150" spans="1:5">
      <c r="A1150" s="95" t="str">
        <f>Consolidated!C1150&amp;""</f>
        <v>901W0450</v>
      </c>
      <c r="B1150" s="95" t="str">
        <f>Consolidated!A1150&amp;""</f>
        <v>HDC</v>
      </c>
      <c r="C1150" s="95">
        <f>IF('Dây theo phòng'!$D$6="",0,IF(OR(Consolidated!N1150&amp;""='Dây theo phòng'!$D$6,Consolidated!S1150&amp;""='Dây theo phòng'!$D$6),1,0))</f>
        <v>0</v>
      </c>
      <c r="D1150" s="95">
        <f>IF(Consolidated!E1150=1,1,0)</f>
        <v>1</v>
      </c>
      <c r="E1150" s="95">
        <f t="shared" si="17"/>
        <v>31</v>
      </c>
    </row>
    <row r="1151" spans="1:5">
      <c r="A1151" s="95" t="str">
        <f>Consolidated!C1151&amp;""</f>
        <v>901W0452</v>
      </c>
      <c r="B1151" s="95" t="str">
        <f>Consolidated!A1151&amp;""</f>
        <v>HDC</v>
      </c>
      <c r="C1151" s="95">
        <f>IF('Dây theo phòng'!$D$6="",0,IF(OR(Consolidated!N1151&amp;""='Dây theo phòng'!$D$6,Consolidated!S1151&amp;""='Dây theo phòng'!$D$6),1,0))</f>
        <v>0</v>
      </c>
      <c r="D1151" s="95">
        <f>IF(Consolidated!E1151=1,1,0)</f>
        <v>1</v>
      </c>
      <c r="E1151" s="95">
        <f t="shared" si="17"/>
        <v>31</v>
      </c>
    </row>
    <row r="1152" spans="1:5">
      <c r="A1152" s="95" t="str">
        <f>Consolidated!C1152&amp;""</f>
        <v>901W0454</v>
      </c>
      <c r="B1152" s="95" t="str">
        <f>Consolidated!A1152&amp;""</f>
        <v>HDC</v>
      </c>
      <c r="C1152" s="95">
        <f>IF('Dây theo phòng'!$D$6="",0,IF(OR(Consolidated!N1152&amp;""='Dây theo phòng'!$D$6,Consolidated!S1152&amp;""='Dây theo phòng'!$D$6),1,0))</f>
        <v>0</v>
      </c>
      <c r="D1152" s="95">
        <f>IF(Consolidated!E1152=1,1,0)</f>
        <v>1</v>
      </c>
      <c r="E1152" s="95">
        <f t="shared" si="17"/>
        <v>31</v>
      </c>
    </row>
    <row r="1153" spans="1:5">
      <c r="A1153" s="95" t="str">
        <f>Consolidated!C1153&amp;""</f>
        <v>901W0456</v>
      </c>
      <c r="B1153" s="95" t="str">
        <f>Consolidated!A1153&amp;""</f>
        <v>HDC</v>
      </c>
      <c r="C1153" s="95">
        <f>IF('Dây theo phòng'!$D$6="",0,IF(OR(Consolidated!N1153&amp;""='Dây theo phòng'!$D$6,Consolidated!S1153&amp;""='Dây theo phòng'!$D$6),1,0))</f>
        <v>0</v>
      </c>
      <c r="D1153" s="95">
        <f>IF(Consolidated!E1153=1,1,0)</f>
        <v>1</v>
      </c>
      <c r="E1153" s="95">
        <f t="shared" si="17"/>
        <v>31</v>
      </c>
    </row>
    <row r="1154" spans="1:5">
      <c r="A1154" s="95" t="str">
        <f>Consolidated!C1154&amp;""</f>
        <v>901W0458</v>
      </c>
      <c r="B1154" s="95" t="str">
        <f>Consolidated!A1154&amp;""</f>
        <v>HDC</v>
      </c>
      <c r="C1154" s="95">
        <f>IF('Dây theo phòng'!$D$6="",0,IF(OR(Consolidated!N1154&amp;""='Dây theo phòng'!$D$6,Consolidated!S1154&amp;""='Dây theo phòng'!$D$6),1,0))</f>
        <v>0</v>
      </c>
      <c r="D1154" s="95">
        <f>IF(Consolidated!E1154=1,1,0)</f>
        <v>1</v>
      </c>
      <c r="E1154" s="95">
        <f t="shared" si="17"/>
        <v>31</v>
      </c>
    </row>
    <row r="1155" spans="1:5">
      <c r="A1155" s="95" t="str">
        <f>Consolidated!C1155&amp;""</f>
        <v>901W0460</v>
      </c>
      <c r="B1155" s="95" t="str">
        <f>Consolidated!A1155&amp;""</f>
        <v>HDC</v>
      </c>
      <c r="C1155" s="95">
        <f>IF('Dây theo phòng'!$D$6="",0,IF(OR(Consolidated!N1155&amp;""='Dây theo phòng'!$D$6,Consolidated!S1155&amp;""='Dây theo phòng'!$D$6),1,0))</f>
        <v>0</v>
      </c>
      <c r="D1155" s="95">
        <f>IF(Consolidated!E1155=1,1,0)</f>
        <v>1</v>
      </c>
      <c r="E1155" s="95">
        <f t="shared" ref="E1155:E1218" si="18">E1154+C1155*(1-D1155)</f>
        <v>31</v>
      </c>
    </row>
    <row r="1156" spans="1:5">
      <c r="A1156" s="95" t="str">
        <f>Consolidated!C1156&amp;""</f>
        <v>901W0468</v>
      </c>
      <c r="B1156" s="95" t="str">
        <f>Consolidated!A1156&amp;""</f>
        <v>HDC</v>
      </c>
      <c r="C1156" s="95">
        <f>IF('Dây theo phòng'!$D$6="",0,IF(OR(Consolidated!N1156&amp;""='Dây theo phòng'!$D$6,Consolidated!S1156&amp;""='Dây theo phòng'!$D$6),1,0))</f>
        <v>0</v>
      </c>
      <c r="D1156" s="95">
        <f>IF(Consolidated!E1156=1,1,0)</f>
        <v>1</v>
      </c>
      <c r="E1156" s="95">
        <f t="shared" si="18"/>
        <v>31</v>
      </c>
    </row>
    <row r="1157" spans="1:5">
      <c r="A1157" s="95" t="str">
        <f>Consolidated!C1157&amp;""</f>
        <v>901W0469</v>
      </c>
      <c r="B1157" s="95" t="str">
        <f>Consolidated!A1157&amp;""</f>
        <v>HDC</v>
      </c>
      <c r="C1157" s="95">
        <f>IF('Dây theo phòng'!$D$6="",0,IF(OR(Consolidated!N1157&amp;""='Dây theo phòng'!$D$6,Consolidated!S1157&amp;""='Dây theo phòng'!$D$6),1,0))</f>
        <v>0</v>
      </c>
      <c r="D1157" s="95">
        <f>IF(Consolidated!E1157=1,1,0)</f>
        <v>1</v>
      </c>
      <c r="E1157" s="95">
        <f t="shared" si="18"/>
        <v>31</v>
      </c>
    </row>
    <row r="1158" spans="1:5">
      <c r="A1158" s="95" t="str">
        <f>Consolidated!C1158&amp;""</f>
        <v>903W0001</v>
      </c>
      <c r="B1158" s="95" t="str">
        <f>Consolidated!A1158&amp;""</f>
        <v>HDC</v>
      </c>
      <c r="C1158" s="95">
        <f>IF('Dây theo phòng'!$D$6="",0,IF(OR(Consolidated!N1158&amp;""='Dây theo phòng'!$D$6,Consolidated!S1158&amp;""='Dây theo phòng'!$D$6),1,0))</f>
        <v>0</v>
      </c>
      <c r="D1158" s="95">
        <f>IF(Consolidated!E1158=1,1,0)</f>
        <v>1</v>
      </c>
      <c r="E1158" s="95">
        <f t="shared" si="18"/>
        <v>31</v>
      </c>
    </row>
    <row r="1159" spans="1:5">
      <c r="A1159" s="95" t="str">
        <f>Consolidated!C1159&amp;""</f>
        <v>903W0002</v>
      </c>
      <c r="B1159" s="95" t="str">
        <f>Consolidated!A1159&amp;""</f>
        <v>HDC</v>
      </c>
      <c r="C1159" s="95">
        <f>IF('Dây theo phòng'!$D$6="",0,IF(OR(Consolidated!N1159&amp;""='Dây theo phòng'!$D$6,Consolidated!S1159&amp;""='Dây theo phòng'!$D$6),1,0))</f>
        <v>0</v>
      </c>
      <c r="D1159" s="95">
        <f>IF(Consolidated!E1159=1,1,0)</f>
        <v>1</v>
      </c>
      <c r="E1159" s="95">
        <f t="shared" si="18"/>
        <v>31</v>
      </c>
    </row>
    <row r="1160" spans="1:5">
      <c r="A1160" s="95" t="str">
        <f>Consolidated!C1160&amp;""</f>
        <v>903W0003</v>
      </c>
      <c r="B1160" s="95" t="str">
        <f>Consolidated!A1160&amp;""</f>
        <v>HDC</v>
      </c>
      <c r="C1160" s="95">
        <f>IF('Dây theo phòng'!$D$6="",0,IF(OR(Consolidated!N1160&amp;""='Dây theo phòng'!$D$6,Consolidated!S1160&amp;""='Dây theo phòng'!$D$6),1,0))</f>
        <v>0</v>
      </c>
      <c r="D1160" s="95">
        <f>IF(Consolidated!E1160=1,1,0)</f>
        <v>1</v>
      </c>
      <c r="E1160" s="95">
        <f t="shared" si="18"/>
        <v>31</v>
      </c>
    </row>
    <row r="1161" spans="1:5">
      <c r="A1161" s="95" t="str">
        <f>Consolidated!C1161&amp;""</f>
        <v>903W0004</v>
      </c>
      <c r="B1161" s="95" t="str">
        <f>Consolidated!A1161&amp;""</f>
        <v>HDC</v>
      </c>
      <c r="C1161" s="95">
        <f>IF('Dây theo phòng'!$D$6="",0,IF(OR(Consolidated!N1161&amp;""='Dây theo phòng'!$D$6,Consolidated!S1161&amp;""='Dây theo phòng'!$D$6),1,0))</f>
        <v>0</v>
      </c>
      <c r="D1161" s="95">
        <f>IF(Consolidated!E1161=1,1,0)</f>
        <v>1</v>
      </c>
      <c r="E1161" s="95">
        <f t="shared" si="18"/>
        <v>31</v>
      </c>
    </row>
    <row r="1162" spans="1:5">
      <c r="A1162" s="95" t="str">
        <f>Consolidated!C1162&amp;""</f>
        <v>903W0005</v>
      </c>
      <c r="B1162" s="95" t="str">
        <f>Consolidated!A1162&amp;""</f>
        <v>HDC</v>
      </c>
      <c r="C1162" s="95">
        <f>IF('Dây theo phòng'!$D$6="",0,IF(OR(Consolidated!N1162&amp;""='Dây theo phòng'!$D$6,Consolidated!S1162&amp;""='Dây theo phòng'!$D$6),1,0))</f>
        <v>0</v>
      </c>
      <c r="D1162" s="95">
        <f>IF(Consolidated!E1162=1,1,0)</f>
        <v>1</v>
      </c>
      <c r="E1162" s="95">
        <f t="shared" si="18"/>
        <v>31</v>
      </c>
    </row>
    <row r="1163" spans="1:5">
      <c r="A1163" s="95" t="str">
        <f>Consolidated!C1163&amp;""</f>
        <v>903W0006</v>
      </c>
      <c r="B1163" s="95" t="str">
        <f>Consolidated!A1163&amp;""</f>
        <v>HDC</v>
      </c>
      <c r="C1163" s="95">
        <f>IF('Dây theo phòng'!$D$6="",0,IF(OR(Consolidated!N1163&amp;""='Dây theo phòng'!$D$6,Consolidated!S1163&amp;""='Dây theo phòng'!$D$6),1,0))</f>
        <v>0</v>
      </c>
      <c r="D1163" s="95">
        <f>IF(Consolidated!E1163=1,1,0)</f>
        <v>1</v>
      </c>
      <c r="E1163" s="95">
        <f t="shared" si="18"/>
        <v>31</v>
      </c>
    </row>
    <row r="1164" spans="1:5">
      <c r="A1164" s="95" t="str">
        <f>Consolidated!C1164&amp;""</f>
        <v>903W0007</v>
      </c>
      <c r="B1164" s="95" t="str">
        <f>Consolidated!A1164&amp;""</f>
        <v>HDC</v>
      </c>
      <c r="C1164" s="95">
        <f>IF('Dây theo phòng'!$D$6="",0,IF(OR(Consolidated!N1164&amp;""='Dây theo phòng'!$D$6,Consolidated!S1164&amp;""='Dây theo phòng'!$D$6),1,0))</f>
        <v>0</v>
      </c>
      <c r="D1164" s="95">
        <f>IF(Consolidated!E1164=1,1,0)</f>
        <v>1</v>
      </c>
      <c r="E1164" s="95">
        <f t="shared" si="18"/>
        <v>31</v>
      </c>
    </row>
    <row r="1165" spans="1:5">
      <c r="A1165" s="95" t="str">
        <f>Consolidated!C1165&amp;""</f>
        <v>903W0008</v>
      </c>
      <c r="B1165" s="95" t="str">
        <f>Consolidated!A1165&amp;""</f>
        <v>HDC</v>
      </c>
      <c r="C1165" s="95">
        <f>IF('Dây theo phòng'!$D$6="",0,IF(OR(Consolidated!N1165&amp;""='Dây theo phòng'!$D$6,Consolidated!S1165&amp;""='Dây theo phòng'!$D$6),1,0))</f>
        <v>0</v>
      </c>
      <c r="D1165" s="95">
        <f>IF(Consolidated!E1165=1,1,0)</f>
        <v>1</v>
      </c>
      <c r="E1165" s="95">
        <f t="shared" si="18"/>
        <v>31</v>
      </c>
    </row>
    <row r="1166" spans="1:5">
      <c r="A1166" s="95" t="str">
        <f>Consolidated!C1166&amp;""</f>
        <v>903W0009</v>
      </c>
      <c r="B1166" s="95" t="str">
        <f>Consolidated!A1166&amp;""</f>
        <v>HDC</v>
      </c>
      <c r="C1166" s="95">
        <f>IF('Dây theo phòng'!$D$6="",0,IF(OR(Consolidated!N1166&amp;""='Dây theo phòng'!$D$6,Consolidated!S1166&amp;""='Dây theo phòng'!$D$6),1,0))</f>
        <v>0</v>
      </c>
      <c r="D1166" s="95">
        <f>IF(Consolidated!E1166=1,1,0)</f>
        <v>1</v>
      </c>
      <c r="E1166" s="95">
        <f t="shared" si="18"/>
        <v>31</v>
      </c>
    </row>
    <row r="1167" spans="1:5">
      <c r="A1167" s="95" t="str">
        <f>Consolidated!C1167&amp;""</f>
        <v>903W0010</v>
      </c>
      <c r="B1167" s="95" t="str">
        <f>Consolidated!A1167&amp;""</f>
        <v>HDC</v>
      </c>
      <c r="C1167" s="95">
        <f>IF('Dây theo phòng'!$D$6="",0,IF(OR(Consolidated!N1167&amp;""='Dây theo phòng'!$D$6,Consolidated!S1167&amp;""='Dây theo phòng'!$D$6),1,0))</f>
        <v>0</v>
      </c>
      <c r="D1167" s="95">
        <f>IF(Consolidated!E1167=1,1,0)</f>
        <v>1</v>
      </c>
      <c r="E1167" s="95">
        <f t="shared" si="18"/>
        <v>31</v>
      </c>
    </row>
    <row r="1168" spans="1:5">
      <c r="A1168" s="95" t="str">
        <f>Consolidated!C1168&amp;""</f>
        <v>903W0011</v>
      </c>
      <c r="B1168" s="95" t="str">
        <f>Consolidated!A1168&amp;""</f>
        <v>HDC</v>
      </c>
      <c r="C1168" s="95">
        <f>IF('Dây theo phòng'!$D$6="",0,IF(OR(Consolidated!N1168&amp;""='Dây theo phòng'!$D$6,Consolidated!S1168&amp;""='Dây theo phòng'!$D$6),1,0))</f>
        <v>0</v>
      </c>
      <c r="D1168" s="95">
        <f>IF(Consolidated!E1168=1,1,0)</f>
        <v>1</v>
      </c>
      <c r="E1168" s="95">
        <f t="shared" si="18"/>
        <v>31</v>
      </c>
    </row>
    <row r="1169" spans="1:5">
      <c r="A1169" s="95" t="str">
        <f>Consolidated!C1169&amp;""</f>
        <v>903W0012</v>
      </c>
      <c r="B1169" s="95" t="str">
        <f>Consolidated!A1169&amp;""</f>
        <v>HDC</v>
      </c>
      <c r="C1169" s="95">
        <f>IF('Dây theo phòng'!$D$6="",0,IF(OR(Consolidated!N1169&amp;""='Dây theo phòng'!$D$6,Consolidated!S1169&amp;""='Dây theo phòng'!$D$6),1,0))</f>
        <v>0</v>
      </c>
      <c r="D1169" s="95">
        <f>IF(Consolidated!E1169=1,1,0)</f>
        <v>1</v>
      </c>
      <c r="E1169" s="95">
        <f t="shared" si="18"/>
        <v>31</v>
      </c>
    </row>
    <row r="1170" spans="1:5">
      <c r="A1170" s="95" t="str">
        <f>Consolidated!C1170&amp;""</f>
        <v>903W0013</v>
      </c>
      <c r="B1170" s="95" t="str">
        <f>Consolidated!A1170&amp;""</f>
        <v>HDC</v>
      </c>
      <c r="C1170" s="95">
        <f>IF('Dây theo phòng'!$D$6="",0,IF(OR(Consolidated!N1170&amp;""='Dây theo phòng'!$D$6,Consolidated!S1170&amp;""='Dây theo phòng'!$D$6),1,0))</f>
        <v>0</v>
      </c>
      <c r="D1170" s="95">
        <f>IF(Consolidated!E1170=1,1,0)</f>
        <v>1</v>
      </c>
      <c r="E1170" s="95">
        <f t="shared" si="18"/>
        <v>31</v>
      </c>
    </row>
    <row r="1171" spans="1:5">
      <c r="A1171" s="95" t="str">
        <f>Consolidated!C1171&amp;""</f>
        <v>903W0014</v>
      </c>
      <c r="B1171" s="95" t="str">
        <f>Consolidated!A1171&amp;""</f>
        <v>HDC</v>
      </c>
      <c r="C1171" s="95">
        <f>IF('Dây theo phòng'!$D$6="",0,IF(OR(Consolidated!N1171&amp;""='Dây theo phòng'!$D$6,Consolidated!S1171&amp;""='Dây theo phòng'!$D$6),1,0))</f>
        <v>1</v>
      </c>
      <c r="D1171" s="95">
        <f>IF(Consolidated!E1171=1,1,0)</f>
        <v>1</v>
      </c>
      <c r="E1171" s="95">
        <f t="shared" si="18"/>
        <v>31</v>
      </c>
    </row>
    <row r="1172" spans="1:5">
      <c r="A1172" s="95" t="str">
        <f>Consolidated!C1172&amp;""</f>
        <v>903W0015</v>
      </c>
      <c r="B1172" s="95" t="str">
        <f>Consolidated!A1172&amp;""</f>
        <v>HDC</v>
      </c>
      <c r="C1172" s="95">
        <f>IF('Dây theo phòng'!$D$6="",0,IF(OR(Consolidated!N1172&amp;""='Dây theo phòng'!$D$6,Consolidated!S1172&amp;""='Dây theo phòng'!$D$6),1,0))</f>
        <v>0</v>
      </c>
      <c r="D1172" s="95">
        <f>IF(Consolidated!E1172=1,1,0)</f>
        <v>1</v>
      </c>
      <c r="E1172" s="95">
        <f t="shared" si="18"/>
        <v>31</v>
      </c>
    </row>
    <row r="1173" spans="1:5">
      <c r="A1173" s="95" t="str">
        <f>Consolidated!C1173&amp;""</f>
        <v>903W0016</v>
      </c>
      <c r="B1173" s="95" t="str">
        <f>Consolidated!A1173&amp;""</f>
        <v>HDC</v>
      </c>
      <c r="C1173" s="95">
        <f>IF('Dây theo phòng'!$D$6="",0,IF(OR(Consolidated!N1173&amp;""='Dây theo phòng'!$D$6,Consolidated!S1173&amp;""='Dây theo phòng'!$D$6),1,0))</f>
        <v>0</v>
      </c>
      <c r="D1173" s="95">
        <f>IF(Consolidated!E1173=1,1,0)</f>
        <v>1</v>
      </c>
      <c r="E1173" s="95">
        <f t="shared" si="18"/>
        <v>31</v>
      </c>
    </row>
    <row r="1174" spans="1:5">
      <c r="A1174" s="95" t="str">
        <f>Consolidated!C1174&amp;""</f>
        <v>903W0017</v>
      </c>
      <c r="B1174" s="95" t="str">
        <f>Consolidated!A1174&amp;""</f>
        <v>HDC</v>
      </c>
      <c r="C1174" s="95">
        <f>IF('Dây theo phòng'!$D$6="",0,IF(OR(Consolidated!N1174&amp;""='Dây theo phòng'!$D$6,Consolidated!S1174&amp;""='Dây theo phòng'!$D$6),1,0))</f>
        <v>0</v>
      </c>
      <c r="D1174" s="95">
        <f>IF(Consolidated!E1174=1,1,0)</f>
        <v>1</v>
      </c>
      <c r="E1174" s="95">
        <f t="shared" si="18"/>
        <v>31</v>
      </c>
    </row>
    <row r="1175" spans="1:5">
      <c r="A1175" s="95" t="str">
        <f>Consolidated!C1175&amp;""</f>
        <v>903W0018</v>
      </c>
      <c r="B1175" s="95" t="str">
        <f>Consolidated!A1175&amp;""</f>
        <v>HDC</v>
      </c>
      <c r="C1175" s="95">
        <f>IF('Dây theo phòng'!$D$6="",0,IF(OR(Consolidated!N1175&amp;""='Dây theo phòng'!$D$6,Consolidated!S1175&amp;""='Dây theo phòng'!$D$6),1,0))</f>
        <v>0</v>
      </c>
      <c r="D1175" s="95">
        <f>IF(Consolidated!E1175=1,1,0)</f>
        <v>1</v>
      </c>
      <c r="E1175" s="95">
        <f t="shared" si="18"/>
        <v>31</v>
      </c>
    </row>
    <row r="1176" spans="1:5">
      <c r="A1176" s="95" t="str">
        <f>Consolidated!C1176&amp;""</f>
        <v>903W0019</v>
      </c>
      <c r="B1176" s="95" t="str">
        <f>Consolidated!A1176&amp;""</f>
        <v>HDC</v>
      </c>
      <c r="C1176" s="95">
        <f>IF('Dây theo phòng'!$D$6="",0,IF(OR(Consolidated!N1176&amp;""='Dây theo phòng'!$D$6,Consolidated!S1176&amp;""='Dây theo phòng'!$D$6),1,0))</f>
        <v>0</v>
      </c>
      <c r="D1176" s="95">
        <f>IF(Consolidated!E1176=1,1,0)</f>
        <v>1</v>
      </c>
      <c r="E1176" s="95">
        <f t="shared" si="18"/>
        <v>31</v>
      </c>
    </row>
    <row r="1177" spans="1:5">
      <c r="A1177" s="95" t="str">
        <f>Consolidated!C1177&amp;""</f>
        <v>903W0020</v>
      </c>
      <c r="B1177" s="95" t="str">
        <f>Consolidated!A1177&amp;""</f>
        <v>HDC</v>
      </c>
      <c r="C1177" s="95">
        <f>IF('Dây theo phòng'!$D$6="",0,IF(OR(Consolidated!N1177&amp;""='Dây theo phòng'!$D$6,Consolidated!S1177&amp;""='Dây theo phòng'!$D$6),1,0))</f>
        <v>0</v>
      </c>
      <c r="D1177" s="95">
        <f>IF(Consolidated!E1177=1,1,0)</f>
        <v>1</v>
      </c>
      <c r="E1177" s="95">
        <f t="shared" si="18"/>
        <v>31</v>
      </c>
    </row>
    <row r="1178" spans="1:5">
      <c r="A1178" s="95" t="str">
        <f>Consolidated!C1178&amp;""</f>
        <v>903W0021</v>
      </c>
      <c r="B1178" s="95" t="str">
        <f>Consolidated!A1178&amp;""</f>
        <v>HDC</v>
      </c>
      <c r="C1178" s="95">
        <f>IF('Dây theo phòng'!$D$6="",0,IF(OR(Consolidated!N1178&amp;""='Dây theo phòng'!$D$6,Consolidated!S1178&amp;""='Dây theo phòng'!$D$6),1,0))</f>
        <v>0</v>
      </c>
      <c r="D1178" s="95">
        <f>IF(Consolidated!E1178=1,1,0)</f>
        <v>1</v>
      </c>
      <c r="E1178" s="95">
        <f t="shared" si="18"/>
        <v>31</v>
      </c>
    </row>
    <row r="1179" spans="1:5">
      <c r="A1179" s="95" t="str">
        <f>Consolidated!C1179&amp;""</f>
        <v>903W0022</v>
      </c>
      <c r="B1179" s="95" t="str">
        <f>Consolidated!A1179&amp;""</f>
        <v>HDC</v>
      </c>
      <c r="C1179" s="95">
        <f>IF('Dây theo phòng'!$D$6="",0,IF(OR(Consolidated!N1179&amp;""='Dây theo phòng'!$D$6,Consolidated!S1179&amp;""='Dây theo phòng'!$D$6),1,0))</f>
        <v>0</v>
      </c>
      <c r="D1179" s="95">
        <f>IF(Consolidated!E1179=1,1,0)</f>
        <v>1</v>
      </c>
      <c r="E1179" s="95">
        <f t="shared" si="18"/>
        <v>31</v>
      </c>
    </row>
    <row r="1180" spans="1:5">
      <c r="A1180" s="95" t="str">
        <f>Consolidated!C1180&amp;""</f>
        <v>903W0023</v>
      </c>
      <c r="B1180" s="95" t="str">
        <f>Consolidated!A1180&amp;""</f>
        <v>HDC</v>
      </c>
      <c r="C1180" s="95">
        <f>IF('Dây theo phòng'!$D$6="",0,IF(OR(Consolidated!N1180&amp;""='Dây theo phòng'!$D$6,Consolidated!S1180&amp;""='Dây theo phòng'!$D$6),1,0))</f>
        <v>0</v>
      </c>
      <c r="D1180" s="95">
        <f>IF(Consolidated!E1180=1,1,0)</f>
        <v>1</v>
      </c>
      <c r="E1180" s="95">
        <f t="shared" si="18"/>
        <v>31</v>
      </c>
    </row>
    <row r="1181" spans="1:5">
      <c r="A1181" s="95" t="str">
        <f>Consolidated!C1181&amp;""</f>
        <v>903W0024</v>
      </c>
      <c r="B1181" s="95" t="str">
        <f>Consolidated!A1181&amp;""</f>
        <v>HDC</v>
      </c>
      <c r="C1181" s="95">
        <f>IF('Dây theo phòng'!$D$6="",0,IF(OR(Consolidated!N1181&amp;""='Dây theo phòng'!$D$6,Consolidated!S1181&amp;""='Dây theo phòng'!$D$6),1,0))</f>
        <v>0</v>
      </c>
      <c r="D1181" s="95">
        <f>IF(Consolidated!E1181=1,1,0)</f>
        <v>1</v>
      </c>
      <c r="E1181" s="95">
        <f t="shared" si="18"/>
        <v>31</v>
      </c>
    </row>
    <row r="1182" spans="1:5">
      <c r="A1182" s="95" t="str">
        <f>Consolidated!C1182&amp;""</f>
        <v>903W0025</v>
      </c>
      <c r="B1182" s="95" t="str">
        <f>Consolidated!A1182&amp;""</f>
        <v>HDC</v>
      </c>
      <c r="C1182" s="95">
        <f>IF('Dây theo phòng'!$D$6="",0,IF(OR(Consolidated!N1182&amp;""='Dây theo phòng'!$D$6,Consolidated!S1182&amp;""='Dây theo phòng'!$D$6),1,0))</f>
        <v>0</v>
      </c>
      <c r="D1182" s="95">
        <f>IF(Consolidated!E1182=1,1,0)</f>
        <v>1</v>
      </c>
      <c r="E1182" s="95">
        <f t="shared" si="18"/>
        <v>31</v>
      </c>
    </row>
    <row r="1183" spans="1:5">
      <c r="A1183" s="95" t="str">
        <f>Consolidated!C1183&amp;""</f>
        <v>903W0026</v>
      </c>
      <c r="B1183" s="95" t="str">
        <f>Consolidated!A1183&amp;""</f>
        <v>HDC</v>
      </c>
      <c r="C1183" s="95">
        <f>IF('Dây theo phòng'!$D$6="",0,IF(OR(Consolidated!N1183&amp;""='Dây theo phòng'!$D$6,Consolidated!S1183&amp;""='Dây theo phòng'!$D$6),1,0))</f>
        <v>0</v>
      </c>
      <c r="D1183" s="95">
        <f>IF(Consolidated!E1183=1,1,0)</f>
        <v>1</v>
      </c>
      <c r="E1183" s="95">
        <f t="shared" si="18"/>
        <v>31</v>
      </c>
    </row>
    <row r="1184" spans="1:5">
      <c r="A1184" s="95" t="str">
        <f>Consolidated!C1184&amp;""</f>
        <v>903W0027</v>
      </c>
      <c r="B1184" s="95" t="str">
        <f>Consolidated!A1184&amp;""</f>
        <v>HDC</v>
      </c>
      <c r="C1184" s="95">
        <f>IF('Dây theo phòng'!$D$6="",0,IF(OR(Consolidated!N1184&amp;""='Dây theo phòng'!$D$6,Consolidated!S1184&amp;""='Dây theo phòng'!$D$6),1,0))</f>
        <v>0</v>
      </c>
      <c r="D1184" s="95">
        <f>IF(Consolidated!E1184=1,1,0)</f>
        <v>1</v>
      </c>
      <c r="E1184" s="95">
        <f t="shared" si="18"/>
        <v>31</v>
      </c>
    </row>
    <row r="1185" spans="1:5">
      <c r="A1185" s="95" t="str">
        <f>Consolidated!C1185&amp;""</f>
        <v>903W0028</v>
      </c>
      <c r="B1185" s="95" t="str">
        <f>Consolidated!A1185&amp;""</f>
        <v>HDC</v>
      </c>
      <c r="C1185" s="95">
        <f>IF('Dây theo phòng'!$D$6="",0,IF(OR(Consolidated!N1185&amp;""='Dây theo phòng'!$D$6,Consolidated!S1185&amp;""='Dây theo phòng'!$D$6),1,0))</f>
        <v>0</v>
      </c>
      <c r="D1185" s="95">
        <f>IF(Consolidated!E1185=1,1,0)</f>
        <v>1</v>
      </c>
      <c r="E1185" s="95">
        <f t="shared" si="18"/>
        <v>31</v>
      </c>
    </row>
    <row r="1186" spans="1:5">
      <c r="A1186" s="95" t="str">
        <f>Consolidated!C1186&amp;""</f>
        <v>903W0029</v>
      </c>
      <c r="B1186" s="95" t="str">
        <f>Consolidated!A1186&amp;""</f>
        <v>HDC</v>
      </c>
      <c r="C1186" s="95">
        <f>IF('Dây theo phòng'!$D$6="",0,IF(OR(Consolidated!N1186&amp;""='Dây theo phòng'!$D$6,Consolidated!S1186&amp;""='Dây theo phòng'!$D$6),1,0))</f>
        <v>0</v>
      </c>
      <c r="D1186" s="95">
        <f>IF(Consolidated!E1186=1,1,0)</f>
        <v>1</v>
      </c>
      <c r="E1186" s="95">
        <f t="shared" si="18"/>
        <v>31</v>
      </c>
    </row>
    <row r="1187" spans="1:5">
      <c r="A1187" s="95" t="str">
        <f>Consolidated!C1187&amp;""</f>
        <v>903W0030</v>
      </c>
      <c r="B1187" s="95" t="str">
        <f>Consolidated!A1187&amp;""</f>
        <v>HDC</v>
      </c>
      <c r="C1187" s="95">
        <f>IF('Dây theo phòng'!$D$6="",0,IF(OR(Consolidated!N1187&amp;""='Dây theo phòng'!$D$6,Consolidated!S1187&amp;""='Dây theo phòng'!$D$6),1,0))</f>
        <v>0</v>
      </c>
      <c r="D1187" s="95">
        <f>IF(Consolidated!E1187=1,1,0)</f>
        <v>1</v>
      </c>
      <c r="E1187" s="95">
        <f t="shared" si="18"/>
        <v>31</v>
      </c>
    </row>
    <row r="1188" spans="1:5">
      <c r="A1188" s="95" t="str">
        <f>Consolidated!C1188&amp;""</f>
        <v>903W0031</v>
      </c>
      <c r="B1188" s="95" t="str">
        <f>Consolidated!A1188&amp;""</f>
        <v>HDC</v>
      </c>
      <c r="C1188" s="95">
        <f>IF('Dây theo phòng'!$D$6="",0,IF(OR(Consolidated!N1188&amp;""='Dây theo phòng'!$D$6,Consolidated!S1188&amp;""='Dây theo phòng'!$D$6),1,0))</f>
        <v>0</v>
      </c>
      <c r="D1188" s="95">
        <f>IF(Consolidated!E1188=1,1,0)</f>
        <v>1</v>
      </c>
      <c r="E1188" s="95">
        <f t="shared" si="18"/>
        <v>31</v>
      </c>
    </row>
    <row r="1189" spans="1:5">
      <c r="A1189" s="95" t="str">
        <f>Consolidated!C1189&amp;""</f>
        <v>903W0032</v>
      </c>
      <c r="B1189" s="95" t="str">
        <f>Consolidated!A1189&amp;""</f>
        <v>HDC</v>
      </c>
      <c r="C1189" s="95">
        <f>IF('Dây theo phòng'!$D$6="",0,IF(OR(Consolidated!N1189&amp;""='Dây theo phòng'!$D$6,Consolidated!S1189&amp;""='Dây theo phòng'!$D$6),1,0))</f>
        <v>0</v>
      </c>
      <c r="D1189" s="95">
        <f>IF(Consolidated!E1189=1,1,0)</f>
        <v>1</v>
      </c>
      <c r="E1189" s="95">
        <f t="shared" si="18"/>
        <v>31</v>
      </c>
    </row>
    <row r="1190" spans="1:5">
      <c r="A1190" s="95" t="str">
        <f>Consolidated!C1190&amp;""</f>
        <v>903W0033</v>
      </c>
      <c r="B1190" s="95" t="str">
        <f>Consolidated!A1190&amp;""</f>
        <v>HDC</v>
      </c>
      <c r="C1190" s="95">
        <f>IF('Dây theo phòng'!$D$6="",0,IF(OR(Consolidated!N1190&amp;""='Dây theo phòng'!$D$6,Consolidated!S1190&amp;""='Dây theo phòng'!$D$6),1,0))</f>
        <v>0</v>
      </c>
      <c r="D1190" s="95">
        <f>IF(Consolidated!E1190=1,1,0)</f>
        <v>1</v>
      </c>
      <c r="E1190" s="95">
        <f t="shared" si="18"/>
        <v>31</v>
      </c>
    </row>
    <row r="1191" spans="1:5">
      <c r="A1191" s="95" t="str">
        <f>Consolidated!C1191&amp;""</f>
        <v>903W0034</v>
      </c>
      <c r="B1191" s="95" t="str">
        <f>Consolidated!A1191&amp;""</f>
        <v>HDC</v>
      </c>
      <c r="C1191" s="95">
        <f>IF('Dây theo phòng'!$D$6="",0,IF(OR(Consolidated!N1191&amp;""='Dây theo phòng'!$D$6,Consolidated!S1191&amp;""='Dây theo phòng'!$D$6),1,0))</f>
        <v>0</v>
      </c>
      <c r="D1191" s="95">
        <f>IF(Consolidated!E1191=1,1,0)</f>
        <v>1</v>
      </c>
      <c r="E1191" s="95">
        <f t="shared" si="18"/>
        <v>31</v>
      </c>
    </row>
    <row r="1192" spans="1:5">
      <c r="A1192" s="95" t="str">
        <f>Consolidated!C1192&amp;""</f>
        <v>903W0035</v>
      </c>
      <c r="B1192" s="95" t="str">
        <f>Consolidated!A1192&amp;""</f>
        <v>HDC</v>
      </c>
      <c r="C1192" s="95">
        <f>IF('Dây theo phòng'!$D$6="",0,IF(OR(Consolidated!N1192&amp;""='Dây theo phòng'!$D$6,Consolidated!S1192&amp;""='Dây theo phòng'!$D$6),1,0))</f>
        <v>0</v>
      </c>
      <c r="D1192" s="95">
        <f>IF(Consolidated!E1192=1,1,0)</f>
        <v>1</v>
      </c>
      <c r="E1192" s="95">
        <f t="shared" si="18"/>
        <v>31</v>
      </c>
    </row>
    <row r="1193" spans="1:5">
      <c r="A1193" s="95" t="str">
        <f>Consolidated!C1193&amp;""</f>
        <v>903W0036</v>
      </c>
      <c r="B1193" s="95" t="str">
        <f>Consolidated!A1193&amp;""</f>
        <v>HDC</v>
      </c>
      <c r="C1193" s="95">
        <f>IF('Dây theo phòng'!$D$6="",0,IF(OR(Consolidated!N1193&amp;""='Dây theo phòng'!$D$6,Consolidated!S1193&amp;""='Dây theo phòng'!$D$6),1,0))</f>
        <v>0</v>
      </c>
      <c r="D1193" s="95">
        <f>IF(Consolidated!E1193=1,1,0)</f>
        <v>1</v>
      </c>
      <c r="E1193" s="95">
        <f t="shared" si="18"/>
        <v>31</v>
      </c>
    </row>
    <row r="1194" spans="1:5">
      <c r="A1194" s="95" t="str">
        <f>Consolidated!C1194&amp;""</f>
        <v>903W0037</v>
      </c>
      <c r="B1194" s="95" t="str">
        <f>Consolidated!A1194&amp;""</f>
        <v>HDC</v>
      </c>
      <c r="C1194" s="95">
        <f>IF('Dây theo phòng'!$D$6="",0,IF(OR(Consolidated!N1194&amp;""='Dây theo phòng'!$D$6,Consolidated!S1194&amp;""='Dây theo phòng'!$D$6),1,0))</f>
        <v>0</v>
      </c>
      <c r="D1194" s="95">
        <f>IF(Consolidated!E1194=1,1,0)</f>
        <v>1</v>
      </c>
      <c r="E1194" s="95">
        <f t="shared" si="18"/>
        <v>31</v>
      </c>
    </row>
    <row r="1195" spans="1:5">
      <c r="A1195" s="95" t="str">
        <f>Consolidated!C1195&amp;""</f>
        <v>903W0038</v>
      </c>
      <c r="B1195" s="95" t="str">
        <f>Consolidated!A1195&amp;""</f>
        <v>HDC</v>
      </c>
      <c r="C1195" s="95">
        <f>IF('Dây theo phòng'!$D$6="",0,IF(OR(Consolidated!N1195&amp;""='Dây theo phòng'!$D$6,Consolidated!S1195&amp;""='Dây theo phòng'!$D$6),1,0))</f>
        <v>0</v>
      </c>
      <c r="D1195" s="95">
        <f>IF(Consolidated!E1195=1,1,0)</f>
        <v>1</v>
      </c>
      <c r="E1195" s="95">
        <f t="shared" si="18"/>
        <v>31</v>
      </c>
    </row>
    <row r="1196" spans="1:5">
      <c r="A1196" s="95" t="str">
        <f>Consolidated!C1196&amp;""</f>
        <v>903W0039</v>
      </c>
      <c r="B1196" s="95" t="str">
        <f>Consolidated!A1196&amp;""</f>
        <v>HDC</v>
      </c>
      <c r="C1196" s="95">
        <f>IF('Dây theo phòng'!$D$6="",0,IF(OR(Consolidated!N1196&amp;""='Dây theo phòng'!$D$6,Consolidated!S1196&amp;""='Dây theo phòng'!$D$6),1,0))</f>
        <v>0</v>
      </c>
      <c r="D1196" s="95">
        <f>IF(Consolidated!E1196=1,1,0)</f>
        <v>1</v>
      </c>
      <c r="E1196" s="95">
        <f t="shared" si="18"/>
        <v>31</v>
      </c>
    </row>
    <row r="1197" spans="1:5">
      <c r="A1197" s="95" t="str">
        <f>Consolidated!C1197&amp;""</f>
        <v>903W0040</v>
      </c>
      <c r="B1197" s="95" t="str">
        <f>Consolidated!A1197&amp;""</f>
        <v>HDC</v>
      </c>
      <c r="C1197" s="95">
        <f>IF('Dây theo phòng'!$D$6="",0,IF(OR(Consolidated!N1197&amp;""='Dây theo phòng'!$D$6,Consolidated!S1197&amp;""='Dây theo phòng'!$D$6),1,0))</f>
        <v>0</v>
      </c>
      <c r="D1197" s="95">
        <f>IF(Consolidated!E1197=1,1,0)</f>
        <v>1</v>
      </c>
      <c r="E1197" s="95">
        <f t="shared" si="18"/>
        <v>31</v>
      </c>
    </row>
    <row r="1198" spans="1:5">
      <c r="A1198" s="95" t="str">
        <f>Consolidated!C1198&amp;""</f>
        <v>903W0041</v>
      </c>
      <c r="B1198" s="95" t="str">
        <f>Consolidated!A1198&amp;""</f>
        <v>HDC</v>
      </c>
      <c r="C1198" s="95">
        <f>IF('Dây theo phòng'!$D$6="",0,IF(OR(Consolidated!N1198&amp;""='Dây theo phòng'!$D$6,Consolidated!S1198&amp;""='Dây theo phòng'!$D$6),1,0))</f>
        <v>0</v>
      </c>
      <c r="D1198" s="95">
        <f>IF(Consolidated!E1198=1,1,0)</f>
        <v>1</v>
      </c>
      <c r="E1198" s="95">
        <f t="shared" si="18"/>
        <v>31</v>
      </c>
    </row>
    <row r="1199" spans="1:5">
      <c r="A1199" s="95" t="str">
        <f>Consolidated!C1199&amp;""</f>
        <v>903W0042</v>
      </c>
      <c r="B1199" s="95" t="str">
        <f>Consolidated!A1199&amp;""</f>
        <v>HDC</v>
      </c>
      <c r="C1199" s="95">
        <f>IF('Dây theo phòng'!$D$6="",0,IF(OR(Consolidated!N1199&amp;""='Dây theo phòng'!$D$6,Consolidated!S1199&amp;""='Dây theo phòng'!$D$6),1,0))</f>
        <v>0</v>
      </c>
      <c r="D1199" s="95">
        <f>IF(Consolidated!E1199=1,1,0)</f>
        <v>1</v>
      </c>
      <c r="E1199" s="95">
        <f t="shared" si="18"/>
        <v>31</v>
      </c>
    </row>
    <row r="1200" spans="1:5">
      <c r="A1200" s="95" t="str">
        <f>Consolidated!C1200&amp;""</f>
        <v>903W0043</v>
      </c>
      <c r="B1200" s="95" t="str">
        <f>Consolidated!A1200&amp;""</f>
        <v>HDC</v>
      </c>
      <c r="C1200" s="95">
        <f>IF('Dây theo phòng'!$D$6="",0,IF(OR(Consolidated!N1200&amp;""='Dây theo phòng'!$D$6,Consolidated!S1200&amp;""='Dây theo phòng'!$D$6),1,0))</f>
        <v>0</v>
      </c>
      <c r="D1200" s="95">
        <f>IF(Consolidated!E1200=1,1,0)</f>
        <v>1</v>
      </c>
      <c r="E1200" s="95">
        <f t="shared" si="18"/>
        <v>31</v>
      </c>
    </row>
    <row r="1201" spans="1:5">
      <c r="A1201" s="95" t="str">
        <f>Consolidated!C1201&amp;""</f>
        <v>903W0044</v>
      </c>
      <c r="B1201" s="95" t="str">
        <f>Consolidated!A1201&amp;""</f>
        <v>HDC</v>
      </c>
      <c r="C1201" s="95">
        <f>IF('Dây theo phòng'!$D$6="",0,IF(OR(Consolidated!N1201&amp;""='Dây theo phòng'!$D$6,Consolidated!S1201&amp;""='Dây theo phòng'!$D$6),1,0))</f>
        <v>0</v>
      </c>
      <c r="D1201" s="95">
        <f>IF(Consolidated!E1201=1,1,0)</f>
        <v>1</v>
      </c>
      <c r="E1201" s="95">
        <f t="shared" si="18"/>
        <v>31</v>
      </c>
    </row>
    <row r="1202" spans="1:5">
      <c r="A1202" s="95" t="str">
        <f>Consolidated!C1202&amp;""</f>
        <v>903W0045</v>
      </c>
      <c r="B1202" s="95" t="str">
        <f>Consolidated!A1202&amp;""</f>
        <v>HDC</v>
      </c>
      <c r="C1202" s="95">
        <f>IF('Dây theo phòng'!$D$6="",0,IF(OR(Consolidated!N1202&amp;""='Dây theo phòng'!$D$6,Consolidated!S1202&amp;""='Dây theo phòng'!$D$6),1,0))</f>
        <v>0</v>
      </c>
      <c r="D1202" s="95">
        <f>IF(Consolidated!E1202=1,1,0)</f>
        <v>1</v>
      </c>
      <c r="E1202" s="95">
        <f t="shared" si="18"/>
        <v>31</v>
      </c>
    </row>
    <row r="1203" spans="1:5">
      <c r="A1203" s="95" t="str">
        <f>Consolidated!C1203&amp;""</f>
        <v>903W0046</v>
      </c>
      <c r="B1203" s="95" t="str">
        <f>Consolidated!A1203&amp;""</f>
        <v>HDC</v>
      </c>
      <c r="C1203" s="95">
        <f>IF('Dây theo phòng'!$D$6="",0,IF(OR(Consolidated!N1203&amp;""='Dây theo phòng'!$D$6,Consolidated!S1203&amp;""='Dây theo phòng'!$D$6),1,0))</f>
        <v>0</v>
      </c>
      <c r="D1203" s="95">
        <f>IF(Consolidated!E1203=1,1,0)</f>
        <v>1</v>
      </c>
      <c r="E1203" s="95">
        <f t="shared" si="18"/>
        <v>31</v>
      </c>
    </row>
    <row r="1204" spans="1:5">
      <c r="A1204" s="95" t="str">
        <f>Consolidated!C1204&amp;""</f>
        <v>903W0047</v>
      </c>
      <c r="B1204" s="95" t="str">
        <f>Consolidated!A1204&amp;""</f>
        <v>HDC</v>
      </c>
      <c r="C1204" s="95">
        <f>IF('Dây theo phòng'!$D$6="",0,IF(OR(Consolidated!N1204&amp;""='Dây theo phòng'!$D$6,Consolidated!S1204&amp;""='Dây theo phòng'!$D$6),1,0))</f>
        <v>0</v>
      </c>
      <c r="D1204" s="95">
        <f>IF(Consolidated!E1204=1,1,0)</f>
        <v>1</v>
      </c>
      <c r="E1204" s="95">
        <f t="shared" si="18"/>
        <v>31</v>
      </c>
    </row>
    <row r="1205" spans="1:5">
      <c r="A1205" s="95" t="str">
        <f>Consolidated!C1205&amp;""</f>
        <v>903W0048</v>
      </c>
      <c r="B1205" s="95" t="str">
        <f>Consolidated!A1205&amp;""</f>
        <v>HDC</v>
      </c>
      <c r="C1205" s="95">
        <f>IF('Dây theo phòng'!$D$6="",0,IF(OR(Consolidated!N1205&amp;""='Dây theo phòng'!$D$6,Consolidated!S1205&amp;""='Dây theo phòng'!$D$6),1,0))</f>
        <v>0</v>
      </c>
      <c r="D1205" s="95">
        <f>IF(Consolidated!E1205=1,1,0)</f>
        <v>1</v>
      </c>
      <c r="E1205" s="95">
        <f t="shared" si="18"/>
        <v>31</v>
      </c>
    </row>
    <row r="1206" spans="1:5">
      <c r="A1206" s="95" t="str">
        <f>Consolidated!C1206&amp;""</f>
        <v>903W0049</v>
      </c>
      <c r="B1206" s="95" t="str">
        <f>Consolidated!A1206&amp;""</f>
        <v>HDC</v>
      </c>
      <c r="C1206" s="95">
        <f>IF('Dây theo phòng'!$D$6="",0,IF(OR(Consolidated!N1206&amp;""='Dây theo phòng'!$D$6,Consolidated!S1206&amp;""='Dây theo phòng'!$D$6),1,0))</f>
        <v>0</v>
      </c>
      <c r="D1206" s="95">
        <f>IF(Consolidated!E1206=1,1,0)</f>
        <v>1</v>
      </c>
      <c r="E1206" s="95">
        <f t="shared" si="18"/>
        <v>31</v>
      </c>
    </row>
    <row r="1207" spans="1:5">
      <c r="A1207" s="95" t="str">
        <f>Consolidated!C1207&amp;""</f>
        <v>903W0050</v>
      </c>
      <c r="B1207" s="95" t="str">
        <f>Consolidated!A1207&amp;""</f>
        <v>HDC</v>
      </c>
      <c r="C1207" s="95">
        <f>IF('Dây theo phòng'!$D$6="",0,IF(OR(Consolidated!N1207&amp;""='Dây theo phòng'!$D$6,Consolidated!S1207&amp;""='Dây theo phòng'!$D$6),1,0))</f>
        <v>0</v>
      </c>
      <c r="D1207" s="95">
        <f>IF(Consolidated!E1207=1,1,0)</f>
        <v>1</v>
      </c>
      <c r="E1207" s="95">
        <f t="shared" si="18"/>
        <v>31</v>
      </c>
    </row>
    <row r="1208" spans="1:5">
      <c r="A1208" s="95" t="str">
        <f>Consolidated!C1208&amp;""</f>
        <v>903W0051</v>
      </c>
      <c r="B1208" s="95" t="str">
        <f>Consolidated!A1208&amp;""</f>
        <v>HDC</v>
      </c>
      <c r="C1208" s="95">
        <f>IF('Dây theo phòng'!$D$6="",0,IF(OR(Consolidated!N1208&amp;""='Dây theo phòng'!$D$6,Consolidated!S1208&amp;""='Dây theo phòng'!$D$6),1,0))</f>
        <v>0</v>
      </c>
      <c r="D1208" s="95">
        <f>IF(Consolidated!E1208=1,1,0)</f>
        <v>1</v>
      </c>
      <c r="E1208" s="95">
        <f t="shared" si="18"/>
        <v>31</v>
      </c>
    </row>
    <row r="1209" spans="1:5">
      <c r="A1209" s="95" t="str">
        <f>Consolidated!C1209&amp;""</f>
        <v>903W0052</v>
      </c>
      <c r="B1209" s="95" t="str">
        <f>Consolidated!A1209&amp;""</f>
        <v>HDC</v>
      </c>
      <c r="C1209" s="95">
        <f>IF('Dây theo phòng'!$D$6="",0,IF(OR(Consolidated!N1209&amp;""='Dây theo phòng'!$D$6,Consolidated!S1209&amp;""='Dây theo phòng'!$D$6),1,0))</f>
        <v>0</v>
      </c>
      <c r="D1209" s="95">
        <f>IF(Consolidated!E1209=1,1,0)</f>
        <v>1</v>
      </c>
      <c r="E1209" s="95">
        <f t="shared" si="18"/>
        <v>31</v>
      </c>
    </row>
    <row r="1210" spans="1:5">
      <c r="A1210" s="95" t="str">
        <f>Consolidated!C1210&amp;""</f>
        <v>903W0053</v>
      </c>
      <c r="B1210" s="95" t="str">
        <f>Consolidated!A1210&amp;""</f>
        <v>HDC</v>
      </c>
      <c r="C1210" s="95">
        <f>IF('Dây theo phòng'!$D$6="",0,IF(OR(Consolidated!N1210&amp;""='Dây theo phòng'!$D$6,Consolidated!S1210&amp;""='Dây theo phòng'!$D$6),1,0))</f>
        <v>0</v>
      </c>
      <c r="D1210" s="95">
        <f>IF(Consolidated!E1210=1,1,0)</f>
        <v>1</v>
      </c>
      <c r="E1210" s="95">
        <f t="shared" si="18"/>
        <v>31</v>
      </c>
    </row>
    <row r="1211" spans="1:5">
      <c r="A1211" s="95" t="str">
        <f>Consolidated!C1211&amp;""</f>
        <v>903W0054</v>
      </c>
      <c r="B1211" s="95" t="str">
        <f>Consolidated!A1211&amp;""</f>
        <v>HDC</v>
      </c>
      <c r="C1211" s="95">
        <f>IF('Dây theo phòng'!$D$6="",0,IF(OR(Consolidated!N1211&amp;""='Dây theo phòng'!$D$6,Consolidated!S1211&amp;""='Dây theo phòng'!$D$6),1,0))</f>
        <v>0</v>
      </c>
      <c r="D1211" s="95">
        <f>IF(Consolidated!E1211=1,1,0)</f>
        <v>1</v>
      </c>
      <c r="E1211" s="95">
        <f t="shared" si="18"/>
        <v>31</v>
      </c>
    </row>
    <row r="1212" spans="1:5">
      <c r="A1212" s="95" t="str">
        <f>Consolidated!C1212&amp;""</f>
        <v>903W0055</v>
      </c>
      <c r="B1212" s="95" t="str">
        <f>Consolidated!A1212&amp;""</f>
        <v>HDC</v>
      </c>
      <c r="C1212" s="95">
        <f>IF('Dây theo phòng'!$D$6="",0,IF(OR(Consolidated!N1212&amp;""='Dây theo phòng'!$D$6,Consolidated!S1212&amp;""='Dây theo phòng'!$D$6),1,0))</f>
        <v>0</v>
      </c>
      <c r="D1212" s="95">
        <f>IF(Consolidated!E1212=1,1,0)</f>
        <v>1</v>
      </c>
      <c r="E1212" s="95">
        <f t="shared" si="18"/>
        <v>31</v>
      </c>
    </row>
    <row r="1213" spans="1:5">
      <c r="A1213" s="95" t="str">
        <f>Consolidated!C1213&amp;""</f>
        <v>903W0056</v>
      </c>
      <c r="B1213" s="95" t="str">
        <f>Consolidated!A1213&amp;""</f>
        <v>HDC</v>
      </c>
      <c r="C1213" s="95">
        <f>IF('Dây theo phòng'!$D$6="",0,IF(OR(Consolidated!N1213&amp;""='Dây theo phòng'!$D$6,Consolidated!S1213&amp;""='Dây theo phòng'!$D$6),1,0))</f>
        <v>0</v>
      </c>
      <c r="D1213" s="95">
        <f>IF(Consolidated!E1213=1,1,0)</f>
        <v>1</v>
      </c>
      <c r="E1213" s="95">
        <f t="shared" si="18"/>
        <v>31</v>
      </c>
    </row>
    <row r="1214" spans="1:5">
      <c r="A1214" s="95" t="str">
        <f>Consolidated!C1214&amp;""</f>
        <v>903W0057</v>
      </c>
      <c r="B1214" s="95" t="str">
        <f>Consolidated!A1214&amp;""</f>
        <v>HDC</v>
      </c>
      <c r="C1214" s="95">
        <f>IF('Dây theo phòng'!$D$6="",0,IF(OR(Consolidated!N1214&amp;""='Dây theo phòng'!$D$6,Consolidated!S1214&amp;""='Dây theo phòng'!$D$6),1,0))</f>
        <v>0</v>
      </c>
      <c r="D1214" s="95">
        <f>IF(Consolidated!E1214=1,1,0)</f>
        <v>1</v>
      </c>
      <c r="E1214" s="95">
        <f t="shared" si="18"/>
        <v>31</v>
      </c>
    </row>
    <row r="1215" spans="1:5">
      <c r="A1215" s="95" t="str">
        <f>Consolidated!C1215&amp;""</f>
        <v>903W0058</v>
      </c>
      <c r="B1215" s="95" t="str">
        <f>Consolidated!A1215&amp;""</f>
        <v>HDC</v>
      </c>
      <c r="C1215" s="95">
        <f>IF('Dây theo phòng'!$D$6="",0,IF(OR(Consolidated!N1215&amp;""='Dây theo phòng'!$D$6,Consolidated!S1215&amp;""='Dây theo phòng'!$D$6),1,0))</f>
        <v>0</v>
      </c>
      <c r="D1215" s="95">
        <f>IF(Consolidated!E1215=1,1,0)</f>
        <v>1</v>
      </c>
      <c r="E1215" s="95">
        <f t="shared" si="18"/>
        <v>31</v>
      </c>
    </row>
    <row r="1216" spans="1:5">
      <c r="A1216" s="95" t="str">
        <f>Consolidated!C1216&amp;""</f>
        <v>903W0059</v>
      </c>
      <c r="B1216" s="95" t="str">
        <f>Consolidated!A1216&amp;""</f>
        <v>HDC</v>
      </c>
      <c r="C1216" s="95">
        <f>IF('Dây theo phòng'!$D$6="",0,IF(OR(Consolidated!N1216&amp;""='Dây theo phòng'!$D$6,Consolidated!S1216&amp;""='Dây theo phòng'!$D$6),1,0))</f>
        <v>0</v>
      </c>
      <c r="D1216" s="95">
        <f>IF(Consolidated!E1216=1,1,0)</f>
        <v>1</v>
      </c>
      <c r="E1216" s="95">
        <f t="shared" si="18"/>
        <v>31</v>
      </c>
    </row>
    <row r="1217" spans="1:5">
      <c r="A1217" s="95" t="str">
        <f>Consolidated!C1217&amp;""</f>
        <v>903W0060</v>
      </c>
      <c r="B1217" s="95" t="str">
        <f>Consolidated!A1217&amp;""</f>
        <v>HDC</v>
      </c>
      <c r="C1217" s="95">
        <f>IF('Dây theo phòng'!$D$6="",0,IF(OR(Consolidated!N1217&amp;""='Dây theo phòng'!$D$6,Consolidated!S1217&amp;""='Dây theo phòng'!$D$6),1,0))</f>
        <v>0</v>
      </c>
      <c r="D1217" s="95">
        <f>IF(Consolidated!E1217=1,1,0)</f>
        <v>1</v>
      </c>
      <c r="E1217" s="95">
        <f t="shared" si="18"/>
        <v>31</v>
      </c>
    </row>
    <row r="1218" spans="1:5">
      <c r="A1218" s="95" t="str">
        <f>Consolidated!C1218&amp;""</f>
        <v>903W0061</v>
      </c>
      <c r="B1218" s="95" t="str">
        <f>Consolidated!A1218&amp;""</f>
        <v>HDC</v>
      </c>
      <c r="C1218" s="95">
        <f>IF('Dây theo phòng'!$D$6="",0,IF(OR(Consolidated!N1218&amp;""='Dây theo phòng'!$D$6,Consolidated!S1218&amp;""='Dây theo phòng'!$D$6),1,0))</f>
        <v>0</v>
      </c>
      <c r="D1218" s="95">
        <f>IF(Consolidated!E1218=1,1,0)</f>
        <v>1</v>
      </c>
      <c r="E1218" s="95">
        <f t="shared" si="18"/>
        <v>31</v>
      </c>
    </row>
    <row r="1219" spans="1:5">
      <c r="A1219" s="95" t="str">
        <f>Consolidated!C1219&amp;""</f>
        <v>903W0062</v>
      </c>
      <c r="B1219" s="95" t="str">
        <f>Consolidated!A1219&amp;""</f>
        <v>HDC</v>
      </c>
      <c r="C1219" s="95">
        <f>IF('Dây theo phòng'!$D$6="",0,IF(OR(Consolidated!N1219&amp;""='Dây theo phòng'!$D$6,Consolidated!S1219&amp;""='Dây theo phòng'!$D$6),1,0))</f>
        <v>0</v>
      </c>
      <c r="D1219" s="95">
        <f>IF(Consolidated!E1219=1,1,0)</f>
        <v>1</v>
      </c>
      <c r="E1219" s="95">
        <f t="shared" ref="E1219:E1282" si="19">E1218+C1219*(1-D1219)</f>
        <v>31</v>
      </c>
    </row>
    <row r="1220" spans="1:5">
      <c r="A1220" s="95" t="str">
        <f>Consolidated!C1220&amp;""</f>
        <v>903W0063</v>
      </c>
      <c r="B1220" s="95" t="str">
        <f>Consolidated!A1220&amp;""</f>
        <v>HDC</v>
      </c>
      <c r="C1220" s="95">
        <f>IF('Dây theo phòng'!$D$6="",0,IF(OR(Consolidated!N1220&amp;""='Dây theo phòng'!$D$6,Consolidated!S1220&amp;""='Dây theo phòng'!$D$6),1,0))</f>
        <v>0</v>
      </c>
      <c r="D1220" s="95">
        <f>IF(Consolidated!E1220=1,1,0)</f>
        <v>1</v>
      </c>
      <c r="E1220" s="95">
        <f t="shared" si="19"/>
        <v>31</v>
      </c>
    </row>
    <row r="1221" spans="1:5">
      <c r="A1221" s="95" t="str">
        <f>Consolidated!C1221&amp;""</f>
        <v>903W0064</v>
      </c>
      <c r="B1221" s="95" t="str">
        <f>Consolidated!A1221&amp;""</f>
        <v>HDC</v>
      </c>
      <c r="C1221" s="95">
        <f>IF('Dây theo phòng'!$D$6="",0,IF(OR(Consolidated!N1221&amp;""='Dây theo phòng'!$D$6,Consolidated!S1221&amp;""='Dây theo phòng'!$D$6),1,0))</f>
        <v>0</v>
      </c>
      <c r="D1221" s="95">
        <f>IF(Consolidated!E1221=1,1,0)</f>
        <v>1</v>
      </c>
      <c r="E1221" s="95">
        <f t="shared" si="19"/>
        <v>31</v>
      </c>
    </row>
    <row r="1222" spans="1:5">
      <c r="A1222" s="95" t="str">
        <f>Consolidated!C1222&amp;""</f>
        <v>903W0065</v>
      </c>
      <c r="B1222" s="95" t="str">
        <f>Consolidated!A1222&amp;""</f>
        <v>HDC</v>
      </c>
      <c r="C1222" s="95">
        <f>IF('Dây theo phòng'!$D$6="",0,IF(OR(Consolidated!N1222&amp;""='Dây theo phòng'!$D$6,Consolidated!S1222&amp;""='Dây theo phòng'!$D$6),1,0))</f>
        <v>0</v>
      </c>
      <c r="D1222" s="95">
        <f>IF(Consolidated!E1222=1,1,0)</f>
        <v>1</v>
      </c>
      <c r="E1222" s="95">
        <f t="shared" si="19"/>
        <v>31</v>
      </c>
    </row>
    <row r="1223" spans="1:5">
      <c r="A1223" s="95" t="str">
        <f>Consolidated!C1223&amp;""</f>
        <v>903W0066</v>
      </c>
      <c r="B1223" s="95" t="str">
        <f>Consolidated!A1223&amp;""</f>
        <v>HDC</v>
      </c>
      <c r="C1223" s="95">
        <f>IF('Dây theo phòng'!$D$6="",0,IF(OR(Consolidated!N1223&amp;""='Dây theo phòng'!$D$6,Consolidated!S1223&amp;""='Dây theo phòng'!$D$6),1,0))</f>
        <v>0</v>
      </c>
      <c r="D1223" s="95">
        <f>IF(Consolidated!E1223=1,1,0)</f>
        <v>1</v>
      </c>
      <c r="E1223" s="95">
        <f t="shared" si="19"/>
        <v>31</v>
      </c>
    </row>
    <row r="1224" spans="1:5">
      <c r="A1224" s="95" t="str">
        <f>Consolidated!C1224&amp;""</f>
        <v>903W0067</v>
      </c>
      <c r="B1224" s="95" t="str">
        <f>Consolidated!A1224&amp;""</f>
        <v>HDC</v>
      </c>
      <c r="C1224" s="95">
        <f>IF('Dây theo phòng'!$D$6="",0,IF(OR(Consolidated!N1224&amp;""='Dây theo phòng'!$D$6,Consolidated!S1224&amp;""='Dây theo phòng'!$D$6),1,0))</f>
        <v>1</v>
      </c>
      <c r="D1224" s="95">
        <f>IF(Consolidated!E1224=1,1,0)</f>
        <v>1</v>
      </c>
      <c r="E1224" s="95">
        <f t="shared" si="19"/>
        <v>31</v>
      </c>
    </row>
    <row r="1225" spans="1:5">
      <c r="A1225" s="95" t="str">
        <f>Consolidated!C1225&amp;""</f>
        <v>903W0068</v>
      </c>
      <c r="B1225" s="95" t="str">
        <f>Consolidated!A1225&amp;""</f>
        <v>HDC</v>
      </c>
      <c r="C1225" s="95">
        <f>IF('Dây theo phòng'!$D$6="",0,IF(OR(Consolidated!N1225&amp;""='Dây theo phòng'!$D$6,Consolidated!S1225&amp;""='Dây theo phòng'!$D$6),1,0))</f>
        <v>1</v>
      </c>
      <c r="D1225" s="95">
        <f>IF(Consolidated!E1225=1,1,0)</f>
        <v>1</v>
      </c>
      <c r="E1225" s="95">
        <f t="shared" si="19"/>
        <v>31</v>
      </c>
    </row>
    <row r="1226" spans="1:5">
      <c r="A1226" s="95" t="str">
        <f>Consolidated!C1226&amp;""</f>
        <v>903W0070</v>
      </c>
      <c r="B1226" s="95" t="str">
        <f>Consolidated!A1226&amp;""</f>
        <v>HDC</v>
      </c>
      <c r="C1226" s="95">
        <f>IF('Dây theo phòng'!$D$6="",0,IF(OR(Consolidated!N1226&amp;""='Dây theo phòng'!$D$6,Consolidated!S1226&amp;""='Dây theo phòng'!$D$6),1,0))</f>
        <v>1</v>
      </c>
      <c r="D1226" s="95">
        <f>IF(Consolidated!E1226=1,1,0)</f>
        <v>1</v>
      </c>
      <c r="E1226" s="95">
        <f t="shared" si="19"/>
        <v>31</v>
      </c>
    </row>
    <row r="1227" spans="1:5">
      <c r="A1227" s="95" t="str">
        <f>Consolidated!C1227&amp;""</f>
        <v>903W0071</v>
      </c>
      <c r="B1227" s="95" t="str">
        <f>Consolidated!A1227&amp;""</f>
        <v>HDC</v>
      </c>
      <c r="C1227" s="95">
        <f>IF('Dây theo phòng'!$D$6="",0,IF(OR(Consolidated!N1227&amp;""='Dây theo phòng'!$D$6,Consolidated!S1227&amp;""='Dây theo phòng'!$D$6),1,0))</f>
        <v>1</v>
      </c>
      <c r="D1227" s="95">
        <f>IF(Consolidated!E1227=1,1,0)</f>
        <v>1</v>
      </c>
      <c r="E1227" s="95">
        <f t="shared" si="19"/>
        <v>31</v>
      </c>
    </row>
    <row r="1228" spans="1:5">
      <c r="A1228" s="95" t="str">
        <f>Consolidated!C1228&amp;""</f>
        <v>903W0072</v>
      </c>
      <c r="B1228" s="95" t="str">
        <f>Consolidated!A1228&amp;""</f>
        <v>HDC</v>
      </c>
      <c r="C1228" s="95">
        <f>IF('Dây theo phòng'!$D$6="",0,IF(OR(Consolidated!N1228&amp;""='Dây theo phòng'!$D$6,Consolidated!S1228&amp;""='Dây theo phòng'!$D$6),1,0))</f>
        <v>1</v>
      </c>
      <c r="D1228" s="95">
        <f>IF(Consolidated!E1228=1,1,0)</f>
        <v>1</v>
      </c>
      <c r="E1228" s="95">
        <f t="shared" si="19"/>
        <v>31</v>
      </c>
    </row>
    <row r="1229" spans="1:5">
      <c r="A1229" s="95" t="str">
        <f>Consolidated!C1229&amp;""</f>
        <v>903W0073</v>
      </c>
      <c r="B1229" s="95" t="str">
        <f>Consolidated!A1229&amp;""</f>
        <v>HDC</v>
      </c>
      <c r="C1229" s="95">
        <f>IF('Dây theo phòng'!$D$6="",0,IF(OR(Consolidated!N1229&amp;""='Dây theo phòng'!$D$6,Consolidated!S1229&amp;""='Dây theo phòng'!$D$6),1,0))</f>
        <v>0</v>
      </c>
      <c r="D1229" s="95">
        <f>IF(Consolidated!E1229=1,1,0)</f>
        <v>1</v>
      </c>
      <c r="E1229" s="95">
        <f t="shared" si="19"/>
        <v>31</v>
      </c>
    </row>
    <row r="1230" spans="1:5">
      <c r="A1230" s="95" t="str">
        <f>Consolidated!C1230&amp;""</f>
        <v>903W0074</v>
      </c>
      <c r="B1230" s="95" t="str">
        <f>Consolidated!A1230&amp;""</f>
        <v>HDC</v>
      </c>
      <c r="C1230" s="95">
        <f>IF('Dây theo phòng'!$D$6="",0,IF(OR(Consolidated!N1230&amp;""='Dây theo phòng'!$D$6,Consolidated!S1230&amp;""='Dây theo phòng'!$D$6),1,0))</f>
        <v>0</v>
      </c>
      <c r="D1230" s="95">
        <f>IF(Consolidated!E1230=1,1,0)</f>
        <v>1</v>
      </c>
      <c r="E1230" s="95">
        <f t="shared" si="19"/>
        <v>31</v>
      </c>
    </row>
    <row r="1231" spans="1:5">
      <c r="A1231" s="95" t="str">
        <f>Consolidated!C1231&amp;""</f>
        <v>903W0075</v>
      </c>
      <c r="B1231" s="95" t="str">
        <f>Consolidated!A1231&amp;""</f>
        <v>HDC</v>
      </c>
      <c r="C1231" s="95">
        <f>IF('Dây theo phòng'!$D$6="",0,IF(OR(Consolidated!N1231&amp;""='Dây theo phòng'!$D$6,Consolidated!S1231&amp;""='Dây theo phòng'!$D$6),1,0))</f>
        <v>0</v>
      </c>
      <c r="D1231" s="95">
        <f>IF(Consolidated!E1231=1,1,0)</f>
        <v>1</v>
      </c>
      <c r="E1231" s="95">
        <f t="shared" si="19"/>
        <v>31</v>
      </c>
    </row>
    <row r="1232" spans="1:5">
      <c r="A1232" s="95" t="str">
        <f>Consolidated!C1232&amp;""</f>
        <v>903W0076</v>
      </c>
      <c r="B1232" s="95" t="str">
        <f>Consolidated!A1232&amp;""</f>
        <v>HDC</v>
      </c>
      <c r="C1232" s="95">
        <f>IF('Dây theo phòng'!$D$6="",0,IF(OR(Consolidated!N1232&amp;""='Dây theo phòng'!$D$6,Consolidated!S1232&amp;""='Dây theo phòng'!$D$6),1,0))</f>
        <v>0</v>
      </c>
      <c r="D1232" s="95">
        <f>IF(Consolidated!E1232=1,1,0)</f>
        <v>1</v>
      </c>
      <c r="E1232" s="95">
        <f t="shared" si="19"/>
        <v>31</v>
      </c>
    </row>
    <row r="1233" spans="1:5">
      <c r="A1233" s="95" t="str">
        <f>Consolidated!C1233&amp;""</f>
        <v>903W0077</v>
      </c>
      <c r="B1233" s="95" t="str">
        <f>Consolidated!A1233&amp;""</f>
        <v>HDC</v>
      </c>
      <c r="C1233" s="95">
        <f>IF('Dây theo phòng'!$D$6="",0,IF(OR(Consolidated!N1233&amp;""='Dây theo phòng'!$D$6,Consolidated!S1233&amp;""='Dây theo phòng'!$D$6),1,0))</f>
        <v>0</v>
      </c>
      <c r="D1233" s="95">
        <f>IF(Consolidated!E1233=1,1,0)</f>
        <v>1</v>
      </c>
      <c r="E1233" s="95">
        <f t="shared" si="19"/>
        <v>31</v>
      </c>
    </row>
    <row r="1234" spans="1:5">
      <c r="A1234" s="95" t="str">
        <f>Consolidated!C1234&amp;""</f>
        <v>903W0078</v>
      </c>
      <c r="B1234" s="95" t="str">
        <f>Consolidated!A1234&amp;""</f>
        <v>HDC</v>
      </c>
      <c r="C1234" s="95">
        <f>IF('Dây theo phòng'!$D$6="",0,IF(OR(Consolidated!N1234&amp;""='Dây theo phòng'!$D$6,Consolidated!S1234&amp;""='Dây theo phòng'!$D$6),1,0))</f>
        <v>0</v>
      </c>
      <c r="D1234" s="95">
        <f>IF(Consolidated!E1234=1,1,0)</f>
        <v>1</v>
      </c>
      <c r="E1234" s="95">
        <f t="shared" si="19"/>
        <v>31</v>
      </c>
    </row>
    <row r="1235" spans="1:5">
      <c r="A1235" s="95" t="str">
        <f>Consolidated!C1235&amp;""</f>
        <v>903W0079</v>
      </c>
      <c r="B1235" s="95" t="str">
        <f>Consolidated!A1235&amp;""</f>
        <v>HDC</v>
      </c>
      <c r="C1235" s="95">
        <f>IF('Dây theo phòng'!$D$6="",0,IF(OR(Consolidated!N1235&amp;""='Dây theo phòng'!$D$6,Consolidated!S1235&amp;""='Dây theo phòng'!$D$6),1,0))</f>
        <v>0</v>
      </c>
      <c r="D1235" s="95">
        <f>IF(Consolidated!E1235=1,1,0)</f>
        <v>1</v>
      </c>
      <c r="E1235" s="95">
        <f t="shared" si="19"/>
        <v>31</v>
      </c>
    </row>
    <row r="1236" spans="1:5">
      <c r="A1236" s="95" t="str">
        <f>Consolidated!C1236&amp;""</f>
        <v>903W0080</v>
      </c>
      <c r="B1236" s="95" t="str">
        <f>Consolidated!A1236&amp;""</f>
        <v>HDC</v>
      </c>
      <c r="C1236" s="95">
        <f>IF('Dây theo phòng'!$D$6="",0,IF(OR(Consolidated!N1236&amp;""='Dây theo phòng'!$D$6,Consolidated!S1236&amp;""='Dây theo phòng'!$D$6),1,0))</f>
        <v>0</v>
      </c>
      <c r="D1236" s="95">
        <f>IF(Consolidated!E1236=1,1,0)</f>
        <v>1</v>
      </c>
      <c r="E1236" s="95">
        <f t="shared" si="19"/>
        <v>31</v>
      </c>
    </row>
    <row r="1237" spans="1:5">
      <c r="A1237" s="95" t="str">
        <f>Consolidated!C1237&amp;""</f>
        <v>903W0081</v>
      </c>
      <c r="B1237" s="95" t="str">
        <f>Consolidated!A1237&amp;""</f>
        <v>HDC</v>
      </c>
      <c r="C1237" s="95">
        <f>IF('Dây theo phòng'!$D$6="",0,IF(OR(Consolidated!N1237&amp;""='Dây theo phòng'!$D$6,Consolidated!S1237&amp;""='Dây theo phòng'!$D$6),1,0))</f>
        <v>0</v>
      </c>
      <c r="D1237" s="95">
        <f>IF(Consolidated!E1237=1,1,0)</f>
        <v>1</v>
      </c>
      <c r="E1237" s="95">
        <f t="shared" si="19"/>
        <v>31</v>
      </c>
    </row>
    <row r="1238" spans="1:5">
      <c r="A1238" s="95" t="str">
        <f>Consolidated!C1238&amp;""</f>
        <v>903W0082</v>
      </c>
      <c r="B1238" s="95" t="str">
        <f>Consolidated!A1238&amp;""</f>
        <v>HDC</v>
      </c>
      <c r="C1238" s="95">
        <f>IF('Dây theo phòng'!$D$6="",0,IF(OR(Consolidated!N1238&amp;""='Dây theo phòng'!$D$6,Consolidated!S1238&amp;""='Dây theo phòng'!$D$6),1,0))</f>
        <v>0</v>
      </c>
      <c r="D1238" s="95">
        <f>IF(Consolidated!E1238=1,1,0)</f>
        <v>1</v>
      </c>
      <c r="E1238" s="95">
        <f t="shared" si="19"/>
        <v>31</v>
      </c>
    </row>
    <row r="1239" spans="1:5">
      <c r="A1239" s="95" t="str">
        <f>Consolidated!C1239&amp;""</f>
        <v>903W0083</v>
      </c>
      <c r="B1239" s="95" t="str">
        <f>Consolidated!A1239&amp;""</f>
        <v>HDC</v>
      </c>
      <c r="C1239" s="95">
        <f>IF('Dây theo phòng'!$D$6="",0,IF(OR(Consolidated!N1239&amp;""='Dây theo phòng'!$D$6,Consolidated!S1239&amp;""='Dây theo phòng'!$D$6),1,0))</f>
        <v>0</v>
      </c>
      <c r="D1239" s="95">
        <f>IF(Consolidated!E1239=1,1,0)</f>
        <v>1</v>
      </c>
      <c r="E1239" s="95">
        <f t="shared" si="19"/>
        <v>31</v>
      </c>
    </row>
    <row r="1240" spans="1:5">
      <c r="A1240" s="95" t="str">
        <f>Consolidated!C1240&amp;""</f>
        <v>903W0084</v>
      </c>
      <c r="B1240" s="95" t="str">
        <f>Consolidated!A1240&amp;""</f>
        <v>HDC</v>
      </c>
      <c r="C1240" s="95">
        <f>IF('Dây theo phòng'!$D$6="",0,IF(OR(Consolidated!N1240&amp;""='Dây theo phòng'!$D$6,Consolidated!S1240&amp;""='Dây theo phòng'!$D$6),1,0))</f>
        <v>0</v>
      </c>
      <c r="D1240" s="95">
        <f>IF(Consolidated!E1240=1,1,0)</f>
        <v>1</v>
      </c>
      <c r="E1240" s="95">
        <f t="shared" si="19"/>
        <v>31</v>
      </c>
    </row>
    <row r="1241" spans="1:5">
      <c r="A1241" s="95" t="str">
        <f>Consolidated!C1241&amp;""</f>
        <v>903W0085</v>
      </c>
      <c r="B1241" s="95" t="str">
        <f>Consolidated!A1241&amp;""</f>
        <v>HDC</v>
      </c>
      <c r="C1241" s="95">
        <f>IF('Dây theo phòng'!$D$6="",0,IF(OR(Consolidated!N1241&amp;""='Dây theo phòng'!$D$6,Consolidated!S1241&amp;""='Dây theo phòng'!$D$6),1,0))</f>
        <v>0</v>
      </c>
      <c r="D1241" s="95">
        <f>IF(Consolidated!E1241=1,1,0)</f>
        <v>1</v>
      </c>
      <c r="E1241" s="95">
        <f t="shared" si="19"/>
        <v>31</v>
      </c>
    </row>
    <row r="1242" spans="1:5">
      <c r="A1242" s="95" t="str">
        <f>Consolidated!C1242&amp;""</f>
        <v>903W0086</v>
      </c>
      <c r="B1242" s="95" t="str">
        <f>Consolidated!A1242&amp;""</f>
        <v>HDC</v>
      </c>
      <c r="C1242" s="95">
        <f>IF('Dây theo phòng'!$D$6="",0,IF(OR(Consolidated!N1242&amp;""='Dây theo phòng'!$D$6,Consolidated!S1242&amp;""='Dây theo phòng'!$D$6),1,0))</f>
        <v>0</v>
      </c>
      <c r="D1242" s="95">
        <f>IF(Consolidated!E1242=1,1,0)</f>
        <v>1</v>
      </c>
      <c r="E1242" s="95">
        <f t="shared" si="19"/>
        <v>31</v>
      </c>
    </row>
    <row r="1243" spans="1:5">
      <c r="A1243" s="95" t="str">
        <f>Consolidated!C1243&amp;""</f>
        <v>903W0087</v>
      </c>
      <c r="B1243" s="95" t="str">
        <f>Consolidated!A1243&amp;""</f>
        <v>HDC</v>
      </c>
      <c r="C1243" s="95">
        <f>IF('Dây theo phòng'!$D$6="",0,IF(OR(Consolidated!N1243&amp;""='Dây theo phòng'!$D$6,Consolidated!S1243&amp;""='Dây theo phòng'!$D$6),1,0))</f>
        <v>0</v>
      </c>
      <c r="D1243" s="95">
        <f>IF(Consolidated!E1243=1,1,0)</f>
        <v>1</v>
      </c>
      <c r="E1243" s="95">
        <f t="shared" si="19"/>
        <v>31</v>
      </c>
    </row>
    <row r="1244" spans="1:5">
      <c r="A1244" s="95" t="str">
        <f>Consolidated!C1244&amp;""</f>
        <v>903W0088</v>
      </c>
      <c r="B1244" s="95" t="str">
        <f>Consolidated!A1244&amp;""</f>
        <v>HDC</v>
      </c>
      <c r="C1244" s="95">
        <f>IF('Dây theo phòng'!$D$6="",0,IF(OR(Consolidated!N1244&amp;""='Dây theo phòng'!$D$6,Consolidated!S1244&amp;""='Dây theo phòng'!$D$6),1,0))</f>
        <v>0</v>
      </c>
      <c r="D1244" s="95">
        <f>IF(Consolidated!E1244=1,1,0)</f>
        <v>1</v>
      </c>
      <c r="E1244" s="95">
        <f t="shared" si="19"/>
        <v>31</v>
      </c>
    </row>
    <row r="1245" spans="1:5">
      <c r="A1245" s="95" t="str">
        <f>Consolidated!C1245&amp;""</f>
        <v>903W0089</v>
      </c>
      <c r="B1245" s="95" t="str">
        <f>Consolidated!A1245&amp;""</f>
        <v>HDC</v>
      </c>
      <c r="C1245" s="95">
        <f>IF('Dây theo phòng'!$D$6="",0,IF(OR(Consolidated!N1245&amp;""='Dây theo phòng'!$D$6,Consolidated!S1245&amp;""='Dây theo phòng'!$D$6),1,0))</f>
        <v>1</v>
      </c>
      <c r="D1245" s="95">
        <f>IF(Consolidated!E1245=1,1,0)</f>
        <v>1</v>
      </c>
      <c r="E1245" s="95">
        <f t="shared" si="19"/>
        <v>31</v>
      </c>
    </row>
    <row r="1246" spans="1:5">
      <c r="A1246" s="95" t="str">
        <f>Consolidated!C1246&amp;""</f>
        <v>903W0090</v>
      </c>
      <c r="B1246" s="95" t="str">
        <f>Consolidated!A1246&amp;""</f>
        <v>HDC</v>
      </c>
      <c r="C1246" s="95">
        <f>IF('Dây theo phòng'!$D$6="",0,IF(OR(Consolidated!N1246&amp;""='Dây theo phòng'!$D$6,Consolidated!S1246&amp;""='Dây theo phòng'!$D$6),1,0))</f>
        <v>0</v>
      </c>
      <c r="D1246" s="95">
        <f>IF(Consolidated!E1246=1,1,0)</f>
        <v>1</v>
      </c>
      <c r="E1246" s="95">
        <f t="shared" si="19"/>
        <v>31</v>
      </c>
    </row>
    <row r="1247" spans="1:5">
      <c r="A1247" s="95" t="str">
        <f>Consolidated!C1247&amp;""</f>
        <v>903W0091</v>
      </c>
      <c r="B1247" s="95" t="str">
        <f>Consolidated!A1247&amp;""</f>
        <v>HDC</v>
      </c>
      <c r="C1247" s="95">
        <f>IF('Dây theo phòng'!$D$6="",0,IF(OR(Consolidated!N1247&amp;""='Dây theo phòng'!$D$6,Consolidated!S1247&amp;""='Dây theo phòng'!$D$6),1,0))</f>
        <v>0</v>
      </c>
      <c r="D1247" s="95">
        <f>IF(Consolidated!E1247=1,1,0)</f>
        <v>1</v>
      </c>
      <c r="E1247" s="95">
        <f t="shared" si="19"/>
        <v>31</v>
      </c>
    </row>
    <row r="1248" spans="1:5">
      <c r="A1248" s="95" t="str">
        <f>Consolidated!C1248&amp;""</f>
        <v>903W0092</v>
      </c>
      <c r="B1248" s="95" t="str">
        <f>Consolidated!A1248&amp;""</f>
        <v>HDC</v>
      </c>
      <c r="C1248" s="95">
        <f>IF('Dây theo phòng'!$D$6="",0,IF(OR(Consolidated!N1248&amp;""='Dây theo phòng'!$D$6,Consolidated!S1248&amp;""='Dây theo phòng'!$D$6),1,0))</f>
        <v>0</v>
      </c>
      <c r="D1248" s="95">
        <f>IF(Consolidated!E1248=1,1,0)</f>
        <v>1</v>
      </c>
      <c r="E1248" s="95">
        <f t="shared" si="19"/>
        <v>31</v>
      </c>
    </row>
    <row r="1249" spans="1:5">
      <c r="A1249" s="95" t="str">
        <f>Consolidated!C1249&amp;""</f>
        <v>903W0093</v>
      </c>
      <c r="B1249" s="95" t="str">
        <f>Consolidated!A1249&amp;""</f>
        <v>HDC</v>
      </c>
      <c r="C1249" s="95">
        <f>IF('Dây theo phòng'!$D$6="",0,IF(OR(Consolidated!N1249&amp;""='Dây theo phòng'!$D$6,Consolidated!S1249&amp;""='Dây theo phòng'!$D$6),1,0))</f>
        <v>0</v>
      </c>
      <c r="D1249" s="95">
        <f>IF(Consolidated!E1249=1,1,0)</f>
        <v>1</v>
      </c>
      <c r="E1249" s="95">
        <f t="shared" si="19"/>
        <v>31</v>
      </c>
    </row>
    <row r="1250" spans="1:5">
      <c r="A1250" s="95" t="str">
        <f>Consolidated!C1250&amp;""</f>
        <v>903W0094</v>
      </c>
      <c r="B1250" s="95" t="str">
        <f>Consolidated!A1250&amp;""</f>
        <v>HDC</v>
      </c>
      <c r="C1250" s="95">
        <f>IF('Dây theo phòng'!$D$6="",0,IF(OR(Consolidated!N1250&amp;""='Dây theo phòng'!$D$6,Consolidated!S1250&amp;""='Dây theo phòng'!$D$6),1,0))</f>
        <v>0</v>
      </c>
      <c r="D1250" s="95">
        <f>IF(Consolidated!E1250=1,1,0)</f>
        <v>1</v>
      </c>
      <c r="E1250" s="95">
        <f t="shared" si="19"/>
        <v>31</v>
      </c>
    </row>
    <row r="1251" spans="1:5">
      <c r="A1251" s="95" t="str">
        <f>Consolidated!C1251&amp;""</f>
        <v>903W0095</v>
      </c>
      <c r="B1251" s="95" t="str">
        <f>Consolidated!A1251&amp;""</f>
        <v>HDC</v>
      </c>
      <c r="C1251" s="95">
        <f>IF('Dây theo phòng'!$D$6="",0,IF(OR(Consolidated!N1251&amp;""='Dây theo phòng'!$D$6,Consolidated!S1251&amp;""='Dây theo phòng'!$D$6),1,0))</f>
        <v>0</v>
      </c>
      <c r="D1251" s="95">
        <f>IF(Consolidated!E1251=1,1,0)</f>
        <v>1</v>
      </c>
      <c r="E1251" s="95">
        <f t="shared" si="19"/>
        <v>31</v>
      </c>
    </row>
    <row r="1252" spans="1:5">
      <c r="A1252" s="95" t="str">
        <f>Consolidated!C1252&amp;""</f>
        <v>903W0096</v>
      </c>
      <c r="B1252" s="95" t="str">
        <f>Consolidated!A1252&amp;""</f>
        <v>HDC</v>
      </c>
      <c r="C1252" s="95">
        <f>IF('Dây theo phòng'!$D$6="",0,IF(OR(Consolidated!N1252&amp;""='Dây theo phòng'!$D$6,Consolidated!S1252&amp;""='Dây theo phòng'!$D$6),1,0))</f>
        <v>0</v>
      </c>
      <c r="D1252" s="95">
        <f>IF(Consolidated!E1252=1,1,0)</f>
        <v>1</v>
      </c>
      <c r="E1252" s="95">
        <f t="shared" si="19"/>
        <v>31</v>
      </c>
    </row>
    <row r="1253" spans="1:5">
      <c r="A1253" s="95" t="str">
        <f>Consolidated!C1253&amp;""</f>
        <v>903W0097</v>
      </c>
      <c r="B1253" s="95" t="str">
        <f>Consolidated!A1253&amp;""</f>
        <v>HDC</v>
      </c>
      <c r="C1253" s="95">
        <f>IF('Dây theo phòng'!$D$6="",0,IF(OR(Consolidated!N1253&amp;""='Dây theo phòng'!$D$6,Consolidated!S1253&amp;""='Dây theo phòng'!$D$6),1,0))</f>
        <v>0</v>
      </c>
      <c r="D1253" s="95">
        <f>IF(Consolidated!E1253=1,1,0)</f>
        <v>1</v>
      </c>
      <c r="E1253" s="95">
        <f t="shared" si="19"/>
        <v>31</v>
      </c>
    </row>
    <row r="1254" spans="1:5">
      <c r="A1254" s="95" t="str">
        <f>Consolidated!C1254&amp;""</f>
        <v>903W0098</v>
      </c>
      <c r="B1254" s="95" t="str">
        <f>Consolidated!A1254&amp;""</f>
        <v>HDC</v>
      </c>
      <c r="C1254" s="95">
        <f>IF('Dây theo phòng'!$D$6="",0,IF(OR(Consolidated!N1254&amp;""='Dây theo phòng'!$D$6,Consolidated!S1254&amp;""='Dây theo phòng'!$D$6),1,0))</f>
        <v>0</v>
      </c>
      <c r="D1254" s="95">
        <f>IF(Consolidated!E1254=1,1,0)</f>
        <v>1</v>
      </c>
      <c r="E1254" s="95">
        <f t="shared" si="19"/>
        <v>31</v>
      </c>
    </row>
    <row r="1255" spans="1:5">
      <c r="A1255" s="95" t="str">
        <f>Consolidated!C1255&amp;""</f>
        <v>903W0099</v>
      </c>
      <c r="B1255" s="95" t="str">
        <f>Consolidated!A1255&amp;""</f>
        <v>HDC</v>
      </c>
      <c r="C1255" s="95">
        <f>IF('Dây theo phòng'!$D$6="",0,IF(OR(Consolidated!N1255&amp;""='Dây theo phòng'!$D$6,Consolidated!S1255&amp;""='Dây theo phòng'!$D$6),1,0))</f>
        <v>0</v>
      </c>
      <c r="D1255" s="95">
        <f>IF(Consolidated!E1255=1,1,0)</f>
        <v>1</v>
      </c>
      <c r="E1255" s="95">
        <f t="shared" si="19"/>
        <v>31</v>
      </c>
    </row>
    <row r="1256" spans="1:5">
      <c r="A1256" s="95" t="str">
        <f>Consolidated!C1256&amp;""</f>
        <v>903W0100</v>
      </c>
      <c r="B1256" s="95" t="str">
        <f>Consolidated!A1256&amp;""</f>
        <v>HDC</v>
      </c>
      <c r="C1256" s="95">
        <f>IF('Dây theo phòng'!$D$6="",0,IF(OR(Consolidated!N1256&amp;""='Dây theo phòng'!$D$6,Consolidated!S1256&amp;""='Dây theo phòng'!$D$6),1,0))</f>
        <v>0</v>
      </c>
      <c r="D1256" s="95">
        <f>IF(Consolidated!E1256=1,1,0)</f>
        <v>1</v>
      </c>
      <c r="E1256" s="95">
        <f t="shared" si="19"/>
        <v>31</v>
      </c>
    </row>
    <row r="1257" spans="1:5">
      <c r="A1257" s="95" t="str">
        <f>Consolidated!C1257&amp;""</f>
        <v>903W0101</v>
      </c>
      <c r="B1257" s="95" t="str">
        <f>Consolidated!A1257&amp;""</f>
        <v>HDC</v>
      </c>
      <c r="C1257" s="95">
        <f>IF('Dây theo phòng'!$D$6="",0,IF(OR(Consolidated!N1257&amp;""='Dây theo phòng'!$D$6,Consolidated!S1257&amp;""='Dây theo phòng'!$D$6),1,0))</f>
        <v>0</v>
      </c>
      <c r="D1257" s="95">
        <f>IF(Consolidated!E1257=1,1,0)</f>
        <v>1</v>
      </c>
      <c r="E1257" s="95">
        <f t="shared" si="19"/>
        <v>31</v>
      </c>
    </row>
    <row r="1258" spans="1:5">
      <c r="A1258" s="95" t="str">
        <f>Consolidated!C1258&amp;""</f>
        <v>903W0102</v>
      </c>
      <c r="B1258" s="95" t="str">
        <f>Consolidated!A1258&amp;""</f>
        <v>HDC</v>
      </c>
      <c r="C1258" s="95">
        <f>IF('Dây theo phòng'!$D$6="",0,IF(OR(Consolidated!N1258&amp;""='Dây theo phòng'!$D$6,Consolidated!S1258&amp;""='Dây theo phòng'!$D$6),1,0))</f>
        <v>0</v>
      </c>
      <c r="D1258" s="95">
        <f>IF(Consolidated!E1258=1,1,0)</f>
        <v>1</v>
      </c>
      <c r="E1258" s="95">
        <f t="shared" si="19"/>
        <v>31</v>
      </c>
    </row>
    <row r="1259" spans="1:5">
      <c r="A1259" s="95" t="str">
        <f>Consolidated!C1259&amp;""</f>
        <v>903W0103</v>
      </c>
      <c r="B1259" s="95" t="str">
        <f>Consolidated!A1259&amp;""</f>
        <v>HDC</v>
      </c>
      <c r="C1259" s="95">
        <f>IF('Dây theo phòng'!$D$6="",0,IF(OR(Consolidated!N1259&amp;""='Dây theo phòng'!$D$6,Consolidated!S1259&amp;""='Dây theo phòng'!$D$6),1,0))</f>
        <v>0</v>
      </c>
      <c r="D1259" s="95">
        <f>IF(Consolidated!E1259=1,1,0)</f>
        <v>1</v>
      </c>
      <c r="E1259" s="95">
        <f t="shared" si="19"/>
        <v>31</v>
      </c>
    </row>
    <row r="1260" spans="1:5">
      <c r="A1260" s="95" t="str">
        <f>Consolidated!C1260&amp;""</f>
        <v>903W0104</v>
      </c>
      <c r="B1260" s="95" t="str">
        <f>Consolidated!A1260&amp;""</f>
        <v>HDC</v>
      </c>
      <c r="C1260" s="95">
        <f>IF('Dây theo phòng'!$D$6="",0,IF(OR(Consolidated!N1260&amp;""='Dây theo phòng'!$D$6,Consolidated!S1260&amp;""='Dây theo phòng'!$D$6),1,0))</f>
        <v>0</v>
      </c>
      <c r="D1260" s="95">
        <f>IF(Consolidated!E1260=1,1,0)</f>
        <v>1</v>
      </c>
      <c r="E1260" s="95">
        <f t="shared" si="19"/>
        <v>31</v>
      </c>
    </row>
    <row r="1261" spans="1:5">
      <c r="A1261" s="95" t="str">
        <f>Consolidated!C1261&amp;""</f>
        <v>903W0105</v>
      </c>
      <c r="B1261" s="95" t="str">
        <f>Consolidated!A1261&amp;""</f>
        <v>HDC</v>
      </c>
      <c r="C1261" s="95">
        <f>IF('Dây theo phòng'!$D$6="",0,IF(OR(Consolidated!N1261&amp;""='Dây theo phòng'!$D$6,Consolidated!S1261&amp;""='Dây theo phòng'!$D$6),1,0))</f>
        <v>0</v>
      </c>
      <c r="D1261" s="95">
        <f>IF(Consolidated!E1261=1,1,0)</f>
        <v>1</v>
      </c>
      <c r="E1261" s="95">
        <f t="shared" si="19"/>
        <v>31</v>
      </c>
    </row>
    <row r="1262" spans="1:5">
      <c r="A1262" s="95" t="str">
        <f>Consolidated!C1262&amp;""</f>
        <v>903W0106</v>
      </c>
      <c r="B1262" s="95" t="str">
        <f>Consolidated!A1262&amp;""</f>
        <v>HDC</v>
      </c>
      <c r="C1262" s="95">
        <f>IF('Dây theo phòng'!$D$6="",0,IF(OR(Consolidated!N1262&amp;""='Dây theo phòng'!$D$6,Consolidated!S1262&amp;""='Dây theo phòng'!$D$6),1,0))</f>
        <v>0</v>
      </c>
      <c r="D1262" s="95">
        <f>IF(Consolidated!E1262=1,1,0)</f>
        <v>1</v>
      </c>
      <c r="E1262" s="95">
        <f t="shared" si="19"/>
        <v>31</v>
      </c>
    </row>
    <row r="1263" spans="1:5">
      <c r="A1263" s="95" t="str">
        <f>Consolidated!C1263&amp;""</f>
        <v>903W0107</v>
      </c>
      <c r="B1263" s="95" t="str">
        <f>Consolidated!A1263&amp;""</f>
        <v>HDC</v>
      </c>
      <c r="C1263" s="95">
        <f>IF('Dây theo phòng'!$D$6="",0,IF(OR(Consolidated!N1263&amp;""='Dây theo phòng'!$D$6,Consolidated!S1263&amp;""='Dây theo phòng'!$D$6),1,0))</f>
        <v>0</v>
      </c>
      <c r="D1263" s="95">
        <f>IF(Consolidated!E1263=1,1,0)</f>
        <v>1</v>
      </c>
      <c r="E1263" s="95">
        <f t="shared" si="19"/>
        <v>31</v>
      </c>
    </row>
    <row r="1264" spans="1:5">
      <c r="A1264" s="95" t="str">
        <f>Consolidated!C1264&amp;""</f>
        <v>903W0108</v>
      </c>
      <c r="B1264" s="95" t="str">
        <f>Consolidated!A1264&amp;""</f>
        <v>HDC</v>
      </c>
      <c r="C1264" s="95">
        <f>IF('Dây theo phòng'!$D$6="",0,IF(OR(Consolidated!N1264&amp;""='Dây theo phòng'!$D$6,Consolidated!S1264&amp;""='Dây theo phòng'!$D$6),1,0))</f>
        <v>0</v>
      </c>
      <c r="D1264" s="95">
        <f>IF(Consolidated!E1264=1,1,0)</f>
        <v>1</v>
      </c>
      <c r="E1264" s="95">
        <f t="shared" si="19"/>
        <v>31</v>
      </c>
    </row>
    <row r="1265" spans="1:5">
      <c r="A1265" s="95" t="str">
        <f>Consolidated!C1265&amp;""</f>
        <v>903W0109</v>
      </c>
      <c r="B1265" s="95" t="str">
        <f>Consolidated!A1265&amp;""</f>
        <v>HDC</v>
      </c>
      <c r="C1265" s="95">
        <f>IF('Dây theo phòng'!$D$6="",0,IF(OR(Consolidated!N1265&amp;""='Dây theo phòng'!$D$6,Consolidated!S1265&amp;""='Dây theo phòng'!$D$6),1,0))</f>
        <v>0</v>
      </c>
      <c r="D1265" s="95">
        <f>IF(Consolidated!E1265=1,1,0)</f>
        <v>1</v>
      </c>
      <c r="E1265" s="95">
        <f t="shared" si="19"/>
        <v>31</v>
      </c>
    </row>
    <row r="1266" spans="1:5">
      <c r="A1266" s="95" t="str">
        <f>Consolidated!C1266&amp;""</f>
        <v>903W0110</v>
      </c>
      <c r="B1266" s="95" t="str">
        <f>Consolidated!A1266&amp;""</f>
        <v>HDC</v>
      </c>
      <c r="C1266" s="95">
        <f>IF('Dây theo phòng'!$D$6="",0,IF(OR(Consolidated!N1266&amp;""='Dây theo phòng'!$D$6,Consolidated!S1266&amp;""='Dây theo phòng'!$D$6),1,0))</f>
        <v>0</v>
      </c>
      <c r="D1266" s="95">
        <f>IF(Consolidated!E1266=1,1,0)</f>
        <v>1</v>
      </c>
      <c r="E1266" s="95">
        <f t="shared" si="19"/>
        <v>31</v>
      </c>
    </row>
    <row r="1267" spans="1:5">
      <c r="A1267" s="95" t="str">
        <f>Consolidated!C1267&amp;""</f>
        <v>903W0111</v>
      </c>
      <c r="B1267" s="95" t="str">
        <f>Consolidated!A1267&amp;""</f>
        <v>HDC</v>
      </c>
      <c r="C1267" s="95">
        <f>IF('Dây theo phòng'!$D$6="",0,IF(OR(Consolidated!N1267&amp;""='Dây theo phòng'!$D$6,Consolidated!S1267&amp;""='Dây theo phòng'!$D$6),1,0))</f>
        <v>0</v>
      </c>
      <c r="D1267" s="95">
        <f>IF(Consolidated!E1267=1,1,0)</f>
        <v>1</v>
      </c>
      <c r="E1267" s="95">
        <f t="shared" si="19"/>
        <v>31</v>
      </c>
    </row>
    <row r="1268" spans="1:5">
      <c r="A1268" s="95" t="str">
        <f>Consolidated!C1268&amp;""</f>
        <v>903W0112</v>
      </c>
      <c r="B1268" s="95" t="str">
        <f>Consolidated!A1268&amp;""</f>
        <v>HDC</v>
      </c>
      <c r="C1268" s="95">
        <f>IF('Dây theo phòng'!$D$6="",0,IF(OR(Consolidated!N1268&amp;""='Dây theo phòng'!$D$6,Consolidated!S1268&amp;""='Dây theo phòng'!$D$6),1,0))</f>
        <v>0</v>
      </c>
      <c r="D1268" s="95">
        <f>IF(Consolidated!E1268=1,1,0)</f>
        <v>1</v>
      </c>
      <c r="E1268" s="95">
        <f t="shared" si="19"/>
        <v>31</v>
      </c>
    </row>
    <row r="1269" spans="1:5">
      <c r="A1269" s="95" t="str">
        <f>Consolidated!C1269&amp;""</f>
        <v>903W0113</v>
      </c>
      <c r="B1269" s="95" t="str">
        <f>Consolidated!A1269&amp;""</f>
        <v>HDC</v>
      </c>
      <c r="C1269" s="95">
        <f>IF('Dây theo phòng'!$D$6="",0,IF(OR(Consolidated!N1269&amp;""='Dây theo phòng'!$D$6,Consolidated!S1269&amp;""='Dây theo phòng'!$D$6),1,0))</f>
        <v>0</v>
      </c>
      <c r="D1269" s="95">
        <f>IF(Consolidated!E1269=1,1,0)</f>
        <v>1</v>
      </c>
      <c r="E1269" s="95">
        <f t="shared" si="19"/>
        <v>31</v>
      </c>
    </row>
    <row r="1270" spans="1:5">
      <c r="A1270" s="95" t="str">
        <f>Consolidated!C1270&amp;""</f>
        <v>903W0114</v>
      </c>
      <c r="B1270" s="95" t="str">
        <f>Consolidated!A1270&amp;""</f>
        <v>HDC</v>
      </c>
      <c r="C1270" s="95">
        <f>IF('Dây theo phòng'!$D$6="",0,IF(OR(Consolidated!N1270&amp;""='Dây theo phòng'!$D$6,Consolidated!S1270&amp;""='Dây theo phòng'!$D$6),1,0))</f>
        <v>0</v>
      </c>
      <c r="D1270" s="95">
        <f>IF(Consolidated!E1270=1,1,0)</f>
        <v>1</v>
      </c>
      <c r="E1270" s="95">
        <f t="shared" si="19"/>
        <v>31</v>
      </c>
    </row>
    <row r="1271" spans="1:5">
      <c r="A1271" s="95" t="str">
        <f>Consolidated!C1271&amp;""</f>
        <v>903W0115</v>
      </c>
      <c r="B1271" s="95" t="str">
        <f>Consolidated!A1271&amp;""</f>
        <v>HDC</v>
      </c>
      <c r="C1271" s="95">
        <f>IF('Dây theo phòng'!$D$6="",0,IF(OR(Consolidated!N1271&amp;""='Dây theo phòng'!$D$6,Consolidated!S1271&amp;""='Dây theo phòng'!$D$6),1,0))</f>
        <v>0</v>
      </c>
      <c r="D1271" s="95">
        <f>IF(Consolidated!E1271=1,1,0)</f>
        <v>1</v>
      </c>
      <c r="E1271" s="95">
        <f t="shared" si="19"/>
        <v>31</v>
      </c>
    </row>
    <row r="1272" spans="1:5">
      <c r="A1272" s="95" t="str">
        <f>Consolidated!C1272&amp;""</f>
        <v>903W0116</v>
      </c>
      <c r="B1272" s="95" t="str">
        <f>Consolidated!A1272&amp;""</f>
        <v>HDC</v>
      </c>
      <c r="C1272" s="95">
        <f>IF('Dây theo phòng'!$D$6="",0,IF(OR(Consolidated!N1272&amp;""='Dây theo phòng'!$D$6,Consolidated!S1272&amp;""='Dây theo phòng'!$D$6),1,0))</f>
        <v>0</v>
      </c>
      <c r="D1272" s="95">
        <f>IF(Consolidated!E1272=1,1,0)</f>
        <v>1</v>
      </c>
      <c r="E1272" s="95">
        <f t="shared" si="19"/>
        <v>31</v>
      </c>
    </row>
    <row r="1273" spans="1:5">
      <c r="A1273" s="95" t="str">
        <f>Consolidated!C1273&amp;""</f>
        <v>903W0117</v>
      </c>
      <c r="B1273" s="95" t="str">
        <f>Consolidated!A1273&amp;""</f>
        <v>HDC</v>
      </c>
      <c r="C1273" s="95">
        <f>IF('Dây theo phòng'!$D$6="",0,IF(OR(Consolidated!N1273&amp;""='Dây theo phòng'!$D$6,Consolidated!S1273&amp;""='Dây theo phòng'!$D$6),1,0))</f>
        <v>0</v>
      </c>
      <c r="D1273" s="95">
        <f>IF(Consolidated!E1273=1,1,0)</f>
        <v>1</v>
      </c>
      <c r="E1273" s="95">
        <f t="shared" si="19"/>
        <v>31</v>
      </c>
    </row>
    <row r="1274" spans="1:5">
      <c r="A1274" s="95" t="str">
        <f>Consolidated!C1274&amp;""</f>
        <v>903W0118</v>
      </c>
      <c r="B1274" s="95" t="str">
        <f>Consolidated!A1274&amp;""</f>
        <v>HDC</v>
      </c>
      <c r="C1274" s="95">
        <f>IF('Dây theo phòng'!$D$6="",0,IF(OR(Consolidated!N1274&amp;""='Dây theo phòng'!$D$6,Consolidated!S1274&amp;""='Dây theo phòng'!$D$6),1,0))</f>
        <v>0</v>
      </c>
      <c r="D1274" s="95">
        <f>IF(Consolidated!E1274=1,1,0)</f>
        <v>1</v>
      </c>
      <c r="E1274" s="95">
        <f t="shared" si="19"/>
        <v>31</v>
      </c>
    </row>
    <row r="1275" spans="1:5">
      <c r="A1275" s="95" t="str">
        <f>Consolidated!C1275&amp;""</f>
        <v>903W0119</v>
      </c>
      <c r="B1275" s="95" t="str">
        <f>Consolidated!A1275&amp;""</f>
        <v>HDC</v>
      </c>
      <c r="C1275" s="95">
        <f>IF('Dây theo phòng'!$D$6="",0,IF(OR(Consolidated!N1275&amp;""='Dây theo phòng'!$D$6,Consolidated!S1275&amp;""='Dây theo phòng'!$D$6),1,0))</f>
        <v>0</v>
      </c>
      <c r="D1275" s="95">
        <f>IF(Consolidated!E1275=1,1,0)</f>
        <v>1</v>
      </c>
      <c r="E1275" s="95">
        <f t="shared" si="19"/>
        <v>31</v>
      </c>
    </row>
    <row r="1276" spans="1:5">
      <c r="A1276" s="95" t="str">
        <f>Consolidated!C1276&amp;""</f>
        <v>903W0120</v>
      </c>
      <c r="B1276" s="95" t="str">
        <f>Consolidated!A1276&amp;""</f>
        <v>HDC</v>
      </c>
      <c r="C1276" s="95">
        <f>IF('Dây theo phòng'!$D$6="",0,IF(OR(Consolidated!N1276&amp;""='Dây theo phòng'!$D$6,Consolidated!S1276&amp;""='Dây theo phòng'!$D$6),1,0))</f>
        <v>0</v>
      </c>
      <c r="D1276" s="95">
        <f>IF(Consolidated!E1276=1,1,0)</f>
        <v>1</v>
      </c>
      <c r="E1276" s="95">
        <f t="shared" si="19"/>
        <v>31</v>
      </c>
    </row>
    <row r="1277" spans="1:5">
      <c r="A1277" s="95" t="str">
        <f>Consolidated!C1277&amp;""</f>
        <v>903W0121</v>
      </c>
      <c r="B1277" s="95" t="str">
        <f>Consolidated!A1277&amp;""</f>
        <v>HDC</v>
      </c>
      <c r="C1277" s="95">
        <f>IF('Dây theo phòng'!$D$6="",0,IF(OR(Consolidated!N1277&amp;""='Dây theo phòng'!$D$6,Consolidated!S1277&amp;""='Dây theo phòng'!$D$6),1,0))</f>
        <v>0</v>
      </c>
      <c r="D1277" s="95">
        <f>IF(Consolidated!E1277=1,1,0)</f>
        <v>1</v>
      </c>
      <c r="E1277" s="95">
        <f t="shared" si="19"/>
        <v>31</v>
      </c>
    </row>
    <row r="1278" spans="1:5">
      <c r="A1278" s="95" t="str">
        <f>Consolidated!C1278&amp;""</f>
        <v>903W0122</v>
      </c>
      <c r="B1278" s="95" t="str">
        <f>Consolidated!A1278&amp;""</f>
        <v>HDC</v>
      </c>
      <c r="C1278" s="95">
        <f>IF('Dây theo phòng'!$D$6="",0,IF(OR(Consolidated!N1278&amp;""='Dây theo phòng'!$D$6,Consolidated!S1278&amp;""='Dây theo phòng'!$D$6),1,0))</f>
        <v>0</v>
      </c>
      <c r="D1278" s="95">
        <f>IF(Consolidated!E1278=1,1,0)</f>
        <v>1</v>
      </c>
      <c r="E1278" s="95">
        <f t="shared" si="19"/>
        <v>31</v>
      </c>
    </row>
    <row r="1279" spans="1:5">
      <c r="A1279" s="95" t="str">
        <f>Consolidated!C1279&amp;""</f>
        <v>903W0123</v>
      </c>
      <c r="B1279" s="95" t="str">
        <f>Consolidated!A1279&amp;""</f>
        <v>HDC</v>
      </c>
      <c r="C1279" s="95">
        <f>IF('Dây theo phòng'!$D$6="",0,IF(OR(Consolidated!N1279&amp;""='Dây theo phòng'!$D$6,Consolidated!S1279&amp;""='Dây theo phòng'!$D$6),1,0))</f>
        <v>1</v>
      </c>
      <c r="D1279" s="95">
        <f>IF(Consolidated!E1279=1,1,0)</f>
        <v>1</v>
      </c>
      <c r="E1279" s="95">
        <f t="shared" si="19"/>
        <v>31</v>
      </c>
    </row>
    <row r="1280" spans="1:5">
      <c r="A1280" s="95" t="str">
        <f>Consolidated!C1280&amp;""</f>
        <v>903W0124</v>
      </c>
      <c r="B1280" s="95" t="str">
        <f>Consolidated!A1280&amp;""</f>
        <v>HDC</v>
      </c>
      <c r="C1280" s="95">
        <f>IF('Dây theo phòng'!$D$6="",0,IF(OR(Consolidated!N1280&amp;""='Dây theo phòng'!$D$6,Consolidated!S1280&amp;""='Dây theo phòng'!$D$6),1,0))</f>
        <v>1</v>
      </c>
      <c r="D1280" s="95">
        <f>IF(Consolidated!E1280=1,1,0)</f>
        <v>1</v>
      </c>
      <c r="E1280" s="95">
        <f t="shared" si="19"/>
        <v>31</v>
      </c>
    </row>
    <row r="1281" spans="1:5">
      <c r="A1281" s="95" t="str">
        <f>Consolidated!C1281&amp;""</f>
        <v>903W0125</v>
      </c>
      <c r="B1281" s="95" t="str">
        <f>Consolidated!A1281&amp;""</f>
        <v>HDC</v>
      </c>
      <c r="C1281" s="95">
        <f>IF('Dây theo phòng'!$D$6="",0,IF(OR(Consolidated!N1281&amp;""='Dây theo phòng'!$D$6,Consolidated!S1281&amp;""='Dây theo phòng'!$D$6),1,0))</f>
        <v>0</v>
      </c>
      <c r="D1281" s="95">
        <f>IF(Consolidated!E1281=1,1,0)</f>
        <v>1</v>
      </c>
      <c r="E1281" s="95">
        <f t="shared" si="19"/>
        <v>31</v>
      </c>
    </row>
    <row r="1282" spans="1:5">
      <c r="A1282" s="95" t="str">
        <f>Consolidated!C1282&amp;""</f>
        <v>903W0126</v>
      </c>
      <c r="B1282" s="95" t="str">
        <f>Consolidated!A1282&amp;""</f>
        <v>HDC</v>
      </c>
      <c r="C1282" s="95">
        <f>IF('Dây theo phòng'!$D$6="",0,IF(OR(Consolidated!N1282&amp;""='Dây theo phòng'!$D$6,Consolidated!S1282&amp;""='Dây theo phòng'!$D$6),1,0))</f>
        <v>0</v>
      </c>
      <c r="D1282" s="95">
        <f>IF(Consolidated!E1282=1,1,0)</f>
        <v>1</v>
      </c>
      <c r="E1282" s="95">
        <f t="shared" si="19"/>
        <v>31</v>
      </c>
    </row>
    <row r="1283" spans="1:5">
      <c r="A1283" s="95" t="str">
        <f>Consolidated!C1283&amp;""</f>
        <v>903W0127</v>
      </c>
      <c r="B1283" s="95" t="str">
        <f>Consolidated!A1283&amp;""</f>
        <v>HDC</v>
      </c>
      <c r="C1283" s="95">
        <f>IF('Dây theo phòng'!$D$6="",0,IF(OR(Consolidated!N1283&amp;""='Dây theo phòng'!$D$6,Consolidated!S1283&amp;""='Dây theo phòng'!$D$6),1,0))</f>
        <v>0</v>
      </c>
      <c r="D1283" s="95">
        <f>IF(Consolidated!E1283=1,1,0)</f>
        <v>1</v>
      </c>
      <c r="E1283" s="95">
        <f t="shared" ref="E1283:E1346" si="20">E1282+C1283*(1-D1283)</f>
        <v>31</v>
      </c>
    </row>
    <row r="1284" spans="1:5">
      <c r="A1284" s="95" t="str">
        <f>Consolidated!C1284&amp;""</f>
        <v>903W0128</v>
      </c>
      <c r="B1284" s="95" t="str">
        <f>Consolidated!A1284&amp;""</f>
        <v>HDC</v>
      </c>
      <c r="C1284" s="95">
        <f>IF('Dây theo phòng'!$D$6="",0,IF(OR(Consolidated!N1284&amp;""='Dây theo phòng'!$D$6,Consolidated!S1284&amp;""='Dây theo phòng'!$D$6),1,0))</f>
        <v>0</v>
      </c>
      <c r="D1284" s="95">
        <f>IF(Consolidated!E1284=1,1,0)</f>
        <v>1</v>
      </c>
      <c r="E1284" s="95">
        <f t="shared" si="20"/>
        <v>31</v>
      </c>
    </row>
    <row r="1285" spans="1:5">
      <c r="A1285" s="95" t="str">
        <f>Consolidated!C1285&amp;""</f>
        <v>903W0129</v>
      </c>
      <c r="B1285" s="95" t="str">
        <f>Consolidated!A1285&amp;""</f>
        <v>HDC</v>
      </c>
      <c r="C1285" s="95">
        <f>IF('Dây theo phòng'!$D$6="",0,IF(OR(Consolidated!N1285&amp;""='Dây theo phòng'!$D$6,Consolidated!S1285&amp;""='Dây theo phòng'!$D$6),1,0))</f>
        <v>0</v>
      </c>
      <c r="D1285" s="95">
        <f>IF(Consolidated!E1285=1,1,0)</f>
        <v>1</v>
      </c>
      <c r="E1285" s="95">
        <f t="shared" si="20"/>
        <v>31</v>
      </c>
    </row>
    <row r="1286" spans="1:5">
      <c r="A1286" s="95" t="str">
        <f>Consolidated!C1286&amp;""</f>
        <v>903W0130</v>
      </c>
      <c r="B1286" s="95" t="str">
        <f>Consolidated!A1286&amp;""</f>
        <v>HDC</v>
      </c>
      <c r="C1286" s="95">
        <f>IF('Dây theo phòng'!$D$6="",0,IF(OR(Consolidated!N1286&amp;""='Dây theo phòng'!$D$6,Consolidated!S1286&amp;""='Dây theo phòng'!$D$6),1,0))</f>
        <v>0</v>
      </c>
      <c r="D1286" s="95">
        <f>IF(Consolidated!E1286=1,1,0)</f>
        <v>1</v>
      </c>
      <c r="E1286" s="95">
        <f t="shared" si="20"/>
        <v>31</v>
      </c>
    </row>
    <row r="1287" spans="1:5">
      <c r="A1287" s="95" t="str">
        <f>Consolidated!C1287&amp;""</f>
        <v>903W0131</v>
      </c>
      <c r="B1287" s="95" t="str">
        <f>Consolidated!A1287&amp;""</f>
        <v>HDC</v>
      </c>
      <c r="C1287" s="95">
        <f>IF('Dây theo phòng'!$D$6="",0,IF(OR(Consolidated!N1287&amp;""='Dây theo phòng'!$D$6,Consolidated!S1287&amp;""='Dây theo phòng'!$D$6),1,0))</f>
        <v>0</v>
      </c>
      <c r="D1287" s="95">
        <f>IF(Consolidated!E1287=1,1,0)</f>
        <v>1</v>
      </c>
      <c r="E1287" s="95">
        <f t="shared" si="20"/>
        <v>31</v>
      </c>
    </row>
    <row r="1288" spans="1:5">
      <c r="A1288" s="95" t="str">
        <f>Consolidated!C1288&amp;""</f>
        <v>903W0132</v>
      </c>
      <c r="B1288" s="95" t="str">
        <f>Consolidated!A1288&amp;""</f>
        <v>HDC</v>
      </c>
      <c r="C1288" s="95">
        <f>IF('Dây theo phòng'!$D$6="",0,IF(OR(Consolidated!N1288&amp;""='Dây theo phòng'!$D$6,Consolidated!S1288&amp;""='Dây theo phòng'!$D$6),1,0))</f>
        <v>0</v>
      </c>
      <c r="D1288" s="95">
        <f>IF(Consolidated!E1288=1,1,0)</f>
        <v>1</v>
      </c>
      <c r="E1288" s="95">
        <f t="shared" si="20"/>
        <v>31</v>
      </c>
    </row>
    <row r="1289" spans="1:5">
      <c r="A1289" s="95" t="str">
        <f>Consolidated!C1289&amp;""</f>
        <v>903W0133</v>
      </c>
      <c r="B1289" s="95" t="str">
        <f>Consolidated!A1289&amp;""</f>
        <v>HDC</v>
      </c>
      <c r="C1289" s="95">
        <f>IF('Dây theo phòng'!$D$6="",0,IF(OR(Consolidated!N1289&amp;""='Dây theo phòng'!$D$6,Consolidated!S1289&amp;""='Dây theo phòng'!$D$6),1,0))</f>
        <v>0</v>
      </c>
      <c r="D1289" s="95">
        <f>IF(Consolidated!E1289=1,1,0)</f>
        <v>1</v>
      </c>
      <c r="E1289" s="95">
        <f t="shared" si="20"/>
        <v>31</v>
      </c>
    </row>
    <row r="1290" spans="1:5">
      <c r="A1290" s="95" t="str">
        <f>Consolidated!C1290&amp;""</f>
        <v>903W0134</v>
      </c>
      <c r="B1290" s="95" t="str">
        <f>Consolidated!A1290&amp;""</f>
        <v>HDC</v>
      </c>
      <c r="C1290" s="95">
        <f>IF('Dây theo phòng'!$D$6="",0,IF(OR(Consolidated!N1290&amp;""='Dây theo phòng'!$D$6,Consolidated!S1290&amp;""='Dây theo phòng'!$D$6),1,0))</f>
        <v>0</v>
      </c>
      <c r="D1290" s="95">
        <f>IF(Consolidated!E1290=1,1,0)</f>
        <v>1</v>
      </c>
      <c r="E1290" s="95">
        <f t="shared" si="20"/>
        <v>31</v>
      </c>
    </row>
    <row r="1291" spans="1:5">
      <c r="A1291" s="95" t="str">
        <f>Consolidated!C1291&amp;""</f>
        <v>903W0135</v>
      </c>
      <c r="B1291" s="95" t="str">
        <f>Consolidated!A1291&amp;""</f>
        <v>HDC</v>
      </c>
      <c r="C1291" s="95">
        <f>IF('Dây theo phòng'!$D$6="",0,IF(OR(Consolidated!N1291&amp;""='Dây theo phòng'!$D$6,Consolidated!S1291&amp;""='Dây theo phòng'!$D$6),1,0))</f>
        <v>0</v>
      </c>
      <c r="D1291" s="95">
        <f>IF(Consolidated!E1291=1,1,0)</f>
        <v>1</v>
      </c>
      <c r="E1291" s="95">
        <f t="shared" si="20"/>
        <v>31</v>
      </c>
    </row>
    <row r="1292" spans="1:5">
      <c r="A1292" s="95" t="str">
        <f>Consolidated!C1292&amp;""</f>
        <v>903W0136</v>
      </c>
      <c r="B1292" s="95" t="str">
        <f>Consolidated!A1292&amp;""</f>
        <v>HDC</v>
      </c>
      <c r="C1292" s="95">
        <f>IF('Dây theo phòng'!$D$6="",0,IF(OR(Consolidated!N1292&amp;""='Dây theo phòng'!$D$6,Consolidated!S1292&amp;""='Dây theo phòng'!$D$6),1,0))</f>
        <v>0</v>
      </c>
      <c r="D1292" s="95">
        <f>IF(Consolidated!E1292=1,1,0)</f>
        <v>1</v>
      </c>
      <c r="E1292" s="95">
        <f t="shared" si="20"/>
        <v>31</v>
      </c>
    </row>
    <row r="1293" spans="1:5">
      <c r="A1293" s="95" t="str">
        <f>Consolidated!C1293&amp;""</f>
        <v>903W0137</v>
      </c>
      <c r="B1293" s="95" t="str">
        <f>Consolidated!A1293&amp;""</f>
        <v>HDC</v>
      </c>
      <c r="C1293" s="95">
        <f>IF('Dây theo phòng'!$D$6="",0,IF(OR(Consolidated!N1293&amp;""='Dây theo phòng'!$D$6,Consolidated!S1293&amp;""='Dây theo phòng'!$D$6),1,0))</f>
        <v>0</v>
      </c>
      <c r="D1293" s="95">
        <f>IF(Consolidated!E1293=1,1,0)</f>
        <v>1</v>
      </c>
      <c r="E1293" s="95">
        <f t="shared" si="20"/>
        <v>31</v>
      </c>
    </row>
    <row r="1294" spans="1:5">
      <c r="A1294" s="95" t="str">
        <f>Consolidated!C1294&amp;""</f>
        <v>903W0138</v>
      </c>
      <c r="B1294" s="95" t="str">
        <f>Consolidated!A1294&amp;""</f>
        <v>HDC</v>
      </c>
      <c r="C1294" s="95">
        <f>IF('Dây theo phòng'!$D$6="",0,IF(OR(Consolidated!N1294&amp;""='Dây theo phòng'!$D$6,Consolidated!S1294&amp;""='Dây theo phòng'!$D$6),1,0))</f>
        <v>0</v>
      </c>
      <c r="D1294" s="95">
        <f>IF(Consolidated!E1294=1,1,0)</f>
        <v>1</v>
      </c>
      <c r="E1294" s="95">
        <f t="shared" si="20"/>
        <v>31</v>
      </c>
    </row>
    <row r="1295" spans="1:5">
      <c r="A1295" s="95" t="str">
        <f>Consolidated!C1295&amp;""</f>
        <v>903W0139</v>
      </c>
      <c r="B1295" s="95" t="str">
        <f>Consolidated!A1295&amp;""</f>
        <v>HDC</v>
      </c>
      <c r="C1295" s="95">
        <f>IF('Dây theo phòng'!$D$6="",0,IF(OR(Consolidated!N1295&amp;""='Dây theo phòng'!$D$6,Consolidated!S1295&amp;""='Dây theo phòng'!$D$6),1,0))</f>
        <v>0</v>
      </c>
      <c r="D1295" s="95">
        <f>IF(Consolidated!E1295=1,1,0)</f>
        <v>1</v>
      </c>
      <c r="E1295" s="95">
        <f t="shared" si="20"/>
        <v>31</v>
      </c>
    </row>
    <row r="1296" spans="1:5">
      <c r="A1296" s="95" t="str">
        <f>Consolidated!C1296&amp;""</f>
        <v>903W0147</v>
      </c>
      <c r="B1296" s="95" t="str">
        <f>Consolidated!A1296&amp;""</f>
        <v>HDC</v>
      </c>
      <c r="C1296" s="95">
        <f>IF('Dây theo phòng'!$D$6="",0,IF(OR(Consolidated!N1296&amp;""='Dây theo phòng'!$D$6,Consolidated!S1296&amp;""='Dây theo phòng'!$D$6),1,0))</f>
        <v>0</v>
      </c>
      <c r="D1296" s="95">
        <f>IF(Consolidated!E1296=1,1,0)</f>
        <v>1</v>
      </c>
      <c r="E1296" s="95">
        <f t="shared" si="20"/>
        <v>31</v>
      </c>
    </row>
    <row r="1297" spans="1:5">
      <c r="A1297" s="95" t="str">
        <f>Consolidated!C1297&amp;""</f>
        <v>903W0148</v>
      </c>
      <c r="B1297" s="95" t="str">
        <f>Consolidated!A1297&amp;""</f>
        <v>HDC</v>
      </c>
      <c r="C1297" s="95">
        <f>IF('Dây theo phòng'!$D$6="",0,IF(OR(Consolidated!N1297&amp;""='Dây theo phòng'!$D$6,Consolidated!S1297&amp;""='Dây theo phòng'!$D$6),1,0))</f>
        <v>0</v>
      </c>
      <c r="D1297" s="95">
        <f>IF(Consolidated!E1297=1,1,0)</f>
        <v>1</v>
      </c>
      <c r="E1297" s="95">
        <f t="shared" si="20"/>
        <v>31</v>
      </c>
    </row>
    <row r="1298" spans="1:5">
      <c r="A1298" s="95" t="str">
        <f>Consolidated!C1298&amp;""</f>
        <v>903W0149</v>
      </c>
      <c r="B1298" s="95" t="str">
        <f>Consolidated!A1298&amp;""</f>
        <v>HDC</v>
      </c>
      <c r="C1298" s="95">
        <f>IF('Dây theo phòng'!$D$6="",0,IF(OR(Consolidated!N1298&amp;""='Dây theo phòng'!$D$6,Consolidated!S1298&amp;""='Dây theo phòng'!$D$6),1,0))</f>
        <v>0</v>
      </c>
      <c r="D1298" s="95">
        <f>IF(Consolidated!E1298=1,1,0)</f>
        <v>1</v>
      </c>
      <c r="E1298" s="95">
        <f t="shared" si="20"/>
        <v>31</v>
      </c>
    </row>
    <row r="1299" spans="1:5">
      <c r="A1299" s="95" t="str">
        <f>Consolidated!C1299&amp;""</f>
        <v>903W0150</v>
      </c>
      <c r="B1299" s="95" t="str">
        <f>Consolidated!A1299&amp;""</f>
        <v>HDC</v>
      </c>
      <c r="C1299" s="95">
        <f>IF('Dây theo phòng'!$D$6="",0,IF(OR(Consolidated!N1299&amp;""='Dây theo phòng'!$D$6,Consolidated!S1299&amp;""='Dây theo phòng'!$D$6),1,0))</f>
        <v>0</v>
      </c>
      <c r="D1299" s="95">
        <f>IF(Consolidated!E1299=1,1,0)</f>
        <v>1</v>
      </c>
      <c r="E1299" s="95">
        <f t="shared" si="20"/>
        <v>31</v>
      </c>
    </row>
    <row r="1300" spans="1:5">
      <c r="A1300" s="95" t="str">
        <f>Consolidated!C1300&amp;""</f>
        <v>903W0151</v>
      </c>
      <c r="B1300" s="95" t="str">
        <f>Consolidated!A1300&amp;""</f>
        <v>HDC</v>
      </c>
      <c r="C1300" s="95">
        <f>IF('Dây theo phòng'!$D$6="",0,IF(OR(Consolidated!N1300&amp;""='Dây theo phòng'!$D$6,Consolidated!S1300&amp;""='Dây theo phòng'!$D$6),1,0))</f>
        <v>0</v>
      </c>
      <c r="D1300" s="95">
        <f>IF(Consolidated!E1300=1,1,0)</f>
        <v>1</v>
      </c>
      <c r="E1300" s="95">
        <f t="shared" si="20"/>
        <v>31</v>
      </c>
    </row>
    <row r="1301" spans="1:5">
      <c r="A1301" s="95" t="str">
        <f>Consolidated!C1301&amp;""</f>
        <v>903W0152</v>
      </c>
      <c r="B1301" s="95" t="str">
        <f>Consolidated!A1301&amp;""</f>
        <v>HDC</v>
      </c>
      <c r="C1301" s="95">
        <f>IF('Dây theo phòng'!$D$6="",0,IF(OR(Consolidated!N1301&amp;""='Dây theo phòng'!$D$6,Consolidated!S1301&amp;""='Dây theo phòng'!$D$6),1,0))</f>
        <v>1</v>
      </c>
      <c r="D1301" s="95">
        <f>IF(Consolidated!E1301=1,1,0)</f>
        <v>1</v>
      </c>
      <c r="E1301" s="95">
        <f t="shared" si="20"/>
        <v>31</v>
      </c>
    </row>
    <row r="1302" spans="1:5">
      <c r="A1302" s="95" t="str">
        <f>Consolidated!C1302&amp;""</f>
        <v>903W0153</v>
      </c>
      <c r="B1302" s="95" t="str">
        <f>Consolidated!A1302&amp;""</f>
        <v>HDC</v>
      </c>
      <c r="C1302" s="95">
        <f>IF('Dây theo phòng'!$D$6="",0,IF(OR(Consolidated!N1302&amp;""='Dây theo phòng'!$D$6,Consolidated!S1302&amp;""='Dây theo phòng'!$D$6),1,0))</f>
        <v>1</v>
      </c>
      <c r="D1302" s="95">
        <f>IF(Consolidated!E1302=1,1,0)</f>
        <v>1</v>
      </c>
      <c r="E1302" s="95">
        <f t="shared" si="20"/>
        <v>31</v>
      </c>
    </row>
    <row r="1303" spans="1:5">
      <c r="A1303" s="95" t="str">
        <f>Consolidated!C1303&amp;""</f>
        <v>903W0154</v>
      </c>
      <c r="B1303" s="95" t="str">
        <f>Consolidated!A1303&amp;""</f>
        <v>HDC</v>
      </c>
      <c r="C1303" s="95">
        <f>IF('Dây theo phòng'!$D$6="",0,IF(OR(Consolidated!N1303&amp;""='Dây theo phòng'!$D$6,Consolidated!S1303&amp;""='Dây theo phòng'!$D$6),1,0))</f>
        <v>0</v>
      </c>
      <c r="D1303" s="95">
        <f>IF(Consolidated!E1303=1,1,0)</f>
        <v>1</v>
      </c>
      <c r="E1303" s="95">
        <f t="shared" si="20"/>
        <v>31</v>
      </c>
    </row>
    <row r="1304" spans="1:5">
      <c r="A1304" s="95" t="str">
        <f>Consolidated!C1304&amp;""</f>
        <v>903W0156</v>
      </c>
      <c r="B1304" s="95" t="str">
        <f>Consolidated!A1304&amp;""</f>
        <v>HDC</v>
      </c>
      <c r="C1304" s="95">
        <f>IF('Dây theo phòng'!$D$6="",0,IF(OR(Consolidated!N1304&amp;""='Dây theo phòng'!$D$6,Consolidated!S1304&amp;""='Dây theo phòng'!$D$6),1,0))</f>
        <v>0</v>
      </c>
      <c r="D1304" s="95">
        <f>IF(Consolidated!E1304=1,1,0)</f>
        <v>1</v>
      </c>
      <c r="E1304" s="95">
        <f t="shared" si="20"/>
        <v>31</v>
      </c>
    </row>
    <row r="1305" spans="1:5">
      <c r="A1305" s="95" t="str">
        <f>Consolidated!C1305&amp;""</f>
        <v>903W0157</v>
      </c>
      <c r="B1305" s="95" t="str">
        <f>Consolidated!A1305&amp;""</f>
        <v>HDC</v>
      </c>
      <c r="C1305" s="95">
        <f>IF('Dây theo phòng'!$D$6="",0,IF(OR(Consolidated!N1305&amp;""='Dây theo phòng'!$D$6,Consolidated!S1305&amp;""='Dây theo phòng'!$D$6),1,0))</f>
        <v>0</v>
      </c>
      <c r="D1305" s="95">
        <f>IF(Consolidated!E1305=1,1,0)</f>
        <v>1</v>
      </c>
      <c r="E1305" s="95">
        <f t="shared" si="20"/>
        <v>31</v>
      </c>
    </row>
    <row r="1306" spans="1:5">
      <c r="A1306" s="95" t="str">
        <f>Consolidated!C1306&amp;""</f>
        <v>903W0158</v>
      </c>
      <c r="B1306" s="95" t="str">
        <f>Consolidated!A1306&amp;""</f>
        <v>HDC</v>
      </c>
      <c r="C1306" s="95">
        <f>IF('Dây theo phòng'!$D$6="",0,IF(OR(Consolidated!N1306&amp;""='Dây theo phòng'!$D$6,Consolidated!S1306&amp;""='Dây theo phòng'!$D$6),1,0))</f>
        <v>0</v>
      </c>
      <c r="D1306" s="95">
        <f>IF(Consolidated!E1306=1,1,0)</f>
        <v>1</v>
      </c>
      <c r="E1306" s="95">
        <f t="shared" si="20"/>
        <v>31</v>
      </c>
    </row>
    <row r="1307" spans="1:5">
      <c r="A1307" s="95" t="str">
        <f>Consolidated!C1307&amp;""</f>
        <v>903W0159</v>
      </c>
      <c r="B1307" s="95" t="str">
        <f>Consolidated!A1307&amp;""</f>
        <v>HDC</v>
      </c>
      <c r="C1307" s="95">
        <f>IF('Dây theo phòng'!$D$6="",0,IF(OR(Consolidated!N1307&amp;""='Dây theo phòng'!$D$6,Consolidated!S1307&amp;""='Dây theo phòng'!$D$6),1,0))</f>
        <v>0</v>
      </c>
      <c r="D1307" s="95">
        <f>IF(Consolidated!E1307=1,1,0)</f>
        <v>1</v>
      </c>
      <c r="E1307" s="95">
        <f t="shared" si="20"/>
        <v>31</v>
      </c>
    </row>
    <row r="1308" spans="1:5">
      <c r="A1308" s="95" t="str">
        <f>Consolidated!C1308&amp;""</f>
        <v>903W0160</v>
      </c>
      <c r="B1308" s="95" t="str">
        <f>Consolidated!A1308&amp;""</f>
        <v>HDC</v>
      </c>
      <c r="C1308" s="95">
        <f>IF('Dây theo phòng'!$D$6="",0,IF(OR(Consolidated!N1308&amp;""='Dây theo phòng'!$D$6,Consolidated!S1308&amp;""='Dây theo phòng'!$D$6),1,0))</f>
        <v>0</v>
      </c>
      <c r="D1308" s="95">
        <f>IF(Consolidated!E1308=1,1,0)</f>
        <v>1</v>
      </c>
      <c r="E1308" s="95">
        <f t="shared" si="20"/>
        <v>31</v>
      </c>
    </row>
    <row r="1309" spans="1:5">
      <c r="A1309" s="95" t="str">
        <f>Consolidated!C1309&amp;""</f>
        <v>903W0161</v>
      </c>
      <c r="B1309" s="95" t="str">
        <f>Consolidated!A1309&amp;""</f>
        <v>HDC</v>
      </c>
      <c r="C1309" s="95">
        <f>IF('Dây theo phòng'!$D$6="",0,IF(OR(Consolidated!N1309&amp;""='Dây theo phòng'!$D$6,Consolidated!S1309&amp;""='Dây theo phòng'!$D$6),1,0))</f>
        <v>0</v>
      </c>
      <c r="D1309" s="95">
        <f>IF(Consolidated!E1309=1,1,0)</f>
        <v>1</v>
      </c>
      <c r="E1309" s="95">
        <f t="shared" si="20"/>
        <v>31</v>
      </c>
    </row>
    <row r="1310" spans="1:5">
      <c r="A1310" s="95" t="str">
        <f>Consolidated!C1310&amp;""</f>
        <v>903W0162</v>
      </c>
      <c r="B1310" s="95" t="str">
        <f>Consolidated!A1310&amp;""</f>
        <v>HDC</v>
      </c>
      <c r="C1310" s="95">
        <f>IF('Dây theo phòng'!$D$6="",0,IF(OR(Consolidated!N1310&amp;""='Dây theo phòng'!$D$6,Consolidated!S1310&amp;""='Dây theo phòng'!$D$6),1,0))</f>
        <v>0</v>
      </c>
      <c r="D1310" s="95">
        <f>IF(Consolidated!E1310=1,1,0)</f>
        <v>1</v>
      </c>
      <c r="E1310" s="95">
        <f t="shared" si="20"/>
        <v>31</v>
      </c>
    </row>
    <row r="1311" spans="1:5">
      <c r="A1311" s="95" t="str">
        <f>Consolidated!C1311&amp;""</f>
        <v>903W0163</v>
      </c>
      <c r="B1311" s="95" t="str">
        <f>Consolidated!A1311&amp;""</f>
        <v>HDC</v>
      </c>
      <c r="C1311" s="95">
        <f>IF('Dây theo phòng'!$D$6="",0,IF(OR(Consolidated!N1311&amp;""='Dây theo phòng'!$D$6,Consolidated!S1311&amp;""='Dây theo phòng'!$D$6),1,0))</f>
        <v>0</v>
      </c>
      <c r="D1311" s="95">
        <f>IF(Consolidated!E1311=1,1,0)</f>
        <v>1</v>
      </c>
      <c r="E1311" s="95">
        <f t="shared" si="20"/>
        <v>31</v>
      </c>
    </row>
    <row r="1312" spans="1:5">
      <c r="A1312" s="95" t="str">
        <f>Consolidated!C1312&amp;""</f>
        <v>903W0164</v>
      </c>
      <c r="B1312" s="95" t="str">
        <f>Consolidated!A1312&amp;""</f>
        <v>HDC</v>
      </c>
      <c r="C1312" s="95">
        <f>IF('Dây theo phòng'!$D$6="",0,IF(OR(Consolidated!N1312&amp;""='Dây theo phòng'!$D$6,Consolidated!S1312&amp;""='Dây theo phòng'!$D$6),1,0))</f>
        <v>0</v>
      </c>
      <c r="D1312" s="95">
        <f>IF(Consolidated!E1312=1,1,0)</f>
        <v>1</v>
      </c>
      <c r="E1312" s="95">
        <f t="shared" si="20"/>
        <v>31</v>
      </c>
    </row>
    <row r="1313" spans="1:5">
      <c r="A1313" s="95" t="str">
        <f>Consolidated!C1313&amp;""</f>
        <v>903W0165</v>
      </c>
      <c r="B1313" s="95" t="str">
        <f>Consolidated!A1313&amp;""</f>
        <v>HDC</v>
      </c>
      <c r="C1313" s="95">
        <f>IF('Dây theo phòng'!$D$6="",0,IF(OR(Consolidated!N1313&amp;""='Dây theo phòng'!$D$6,Consolidated!S1313&amp;""='Dây theo phòng'!$D$6),1,0))</f>
        <v>0</v>
      </c>
      <c r="D1313" s="95">
        <f>IF(Consolidated!E1313=1,1,0)</f>
        <v>1</v>
      </c>
      <c r="E1313" s="95">
        <f t="shared" si="20"/>
        <v>31</v>
      </c>
    </row>
    <row r="1314" spans="1:5">
      <c r="A1314" s="95" t="str">
        <f>Consolidated!C1314&amp;""</f>
        <v>903W0166</v>
      </c>
      <c r="B1314" s="95" t="str">
        <f>Consolidated!A1314&amp;""</f>
        <v>HDC</v>
      </c>
      <c r="C1314" s="95">
        <f>IF('Dây theo phòng'!$D$6="",0,IF(OR(Consolidated!N1314&amp;""='Dây theo phòng'!$D$6,Consolidated!S1314&amp;""='Dây theo phòng'!$D$6),1,0))</f>
        <v>0</v>
      </c>
      <c r="D1314" s="95">
        <f>IF(Consolidated!E1314=1,1,0)</f>
        <v>1</v>
      </c>
      <c r="E1314" s="95">
        <f t="shared" si="20"/>
        <v>31</v>
      </c>
    </row>
    <row r="1315" spans="1:5">
      <c r="A1315" s="95" t="str">
        <f>Consolidated!C1315&amp;""</f>
        <v>903W0167</v>
      </c>
      <c r="B1315" s="95" t="str">
        <f>Consolidated!A1315&amp;""</f>
        <v>HDC</v>
      </c>
      <c r="C1315" s="95">
        <f>IF('Dây theo phòng'!$D$6="",0,IF(OR(Consolidated!N1315&amp;""='Dây theo phòng'!$D$6,Consolidated!S1315&amp;""='Dây theo phòng'!$D$6),1,0))</f>
        <v>0</v>
      </c>
      <c r="D1315" s="95">
        <f>IF(Consolidated!E1315=1,1,0)</f>
        <v>1</v>
      </c>
      <c r="E1315" s="95">
        <f t="shared" si="20"/>
        <v>31</v>
      </c>
    </row>
    <row r="1316" spans="1:5">
      <c r="A1316" s="95" t="str">
        <f>Consolidated!C1316&amp;""</f>
        <v>903W0168</v>
      </c>
      <c r="B1316" s="95" t="str">
        <f>Consolidated!A1316&amp;""</f>
        <v>HDC</v>
      </c>
      <c r="C1316" s="95">
        <f>IF('Dây theo phòng'!$D$6="",0,IF(OR(Consolidated!N1316&amp;""='Dây theo phòng'!$D$6,Consolidated!S1316&amp;""='Dây theo phòng'!$D$6),1,0))</f>
        <v>0</v>
      </c>
      <c r="D1316" s="95">
        <f>IF(Consolidated!E1316=1,1,0)</f>
        <v>1</v>
      </c>
      <c r="E1316" s="95">
        <f t="shared" si="20"/>
        <v>31</v>
      </c>
    </row>
    <row r="1317" spans="1:5">
      <c r="A1317" s="95" t="str">
        <f>Consolidated!C1317&amp;""</f>
        <v>903W0170</v>
      </c>
      <c r="B1317" s="95" t="str">
        <f>Consolidated!A1317&amp;""</f>
        <v>HDC</v>
      </c>
      <c r="C1317" s="95">
        <f>IF('Dây theo phòng'!$D$6="",0,IF(OR(Consolidated!N1317&amp;""='Dây theo phòng'!$D$6,Consolidated!S1317&amp;""='Dây theo phòng'!$D$6),1,0))</f>
        <v>0</v>
      </c>
      <c r="D1317" s="95">
        <f>IF(Consolidated!E1317=1,1,0)</f>
        <v>1</v>
      </c>
      <c r="E1317" s="95">
        <f t="shared" si="20"/>
        <v>31</v>
      </c>
    </row>
    <row r="1318" spans="1:5">
      <c r="A1318" s="95" t="str">
        <f>Consolidated!C1318&amp;""</f>
        <v>903W0171</v>
      </c>
      <c r="B1318" s="95" t="str">
        <f>Consolidated!A1318&amp;""</f>
        <v>HDC</v>
      </c>
      <c r="C1318" s="95">
        <f>IF('Dây theo phòng'!$D$6="",0,IF(OR(Consolidated!N1318&amp;""='Dây theo phòng'!$D$6,Consolidated!S1318&amp;""='Dây theo phòng'!$D$6),1,0))</f>
        <v>0</v>
      </c>
      <c r="D1318" s="95">
        <f>IF(Consolidated!E1318=1,1,0)</f>
        <v>1</v>
      </c>
      <c r="E1318" s="95">
        <f t="shared" si="20"/>
        <v>31</v>
      </c>
    </row>
    <row r="1319" spans="1:5">
      <c r="A1319" s="95" t="str">
        <f>Consolidated!C1319&amp;""</f>
        <v>903W0172</v>
      </c>
      <c r="B1319" s="95" t="str">
        <f>Consolidated!A1319&amp;""</f>
        <v>HDC</v>
      </c>
      <c r="C1319" s="95">
        <f>IF('Dây theo phòng'!$D$6="",0,IF(OR(Consolidated!N1319&amp;""='Dây theo phòng'!$D$6,Consolidated!S1319&amp;""='Dây theo phòng'!$D$6),1,0))</f>
        <v>0</v>
      </c>
      <c r="D1319" s="95">
        <f>IF(Consolidated!E1319=1,1,0)</f>
        <v>1</v>
      </c>
      <c r="E1319" s="95">
        <f t="shared" si="20"/>
        <v>31</v>
      </c>
    </row>
    <row r="1320" spans="1:5">
      <c r="A1320" s="95" t="str">
        <f>Consolidated!C1320&amp;""</f>
        <v>903W0173</v>
      </c>
      <c r="B1320" s="95" t="str">
        <f>Consolidated!A1320&amp;""</f>
        <v>HDC</v>
      </c>
      <c r="C1320" s="95">
        <f>IF('Dây theo phòng'!$D$6="",0,IF(OR(Consolidated!N1320&amp;""='Dây theo phòng'!$D$6,Consolidated!S1320&amp;""='Dây theo phòng'!$D$6),1,0))</f>
        <v>0</v>
      </c>
      <c r="D1320" s="95">
        <f>IF(Consolidated!E1320=1,1,0)</f>
        <v>1</v>
      </c>
      <c r="E1320" s="95">
        <f t="shared" si="20"/>
        <v>31</v>
      </c>
    </row>
    <row r="1321" spans="1:5">
      <c r="A1321" s="95" t="str">
        <f>Consolidated!C1321&amp;""</f>
        <v>903W0186</v>
      </c>
      <c r="B1321" s="95" t="str">
        <f>Consolidated!A1321&amp;""</f>
        <v>HDC</v>
      </c>
      <c r="C1321" s="95">
        <f>IF('Dây theo phòng'!$D$6="",0,IF(OR(Consolidated!N1321&amp;""='Dây theo phòng'!$D$6,Consolidated!S1321&amp;""='Dây theo phòng'!$D$6),1,0))</f>
        <v>0</v>
      </c>
      <c r="D1321" s="95">
        <f>IF(Consolidated!E1321=1,1,0)</f>
        <v>1</v>
      </c>
      <c r="E1321" s="95">
        <f t="shared" si="20"/>
        <v>31</v>
      </c>
    </row>
    <row r="1322" spans="1:5">
      <c r="A1322" s="95" t="str">
        <f>Consolidated!C1322&amp;""</f>
        <v>903W0187</v>
      </c>
      <c r="B1322" s="95" t="str">
        <f>Consolidated!A1322&amp;""</f>
        <v>HDC</v>
      </c>
      <c r="C1322" s="95">
        <f>IF('Dây theo phòng'!$D$6="",0,IF(OR(Consolidated!N1322&amp;""='Dây theo phòng'!$D$6,Consolidated!S1322&amp;""='Dây theo phòng'!$D$6),1,0))</f>
        <v>0</v>
      </c>
      <c r="D1322" s="95">
        <f>IF(Consolidated!E1322=1,1,0)</f>
        <v>1</v>
      </c>
      <c r="E1322" s="95">
        <f t="shared" si="20"/>
        <v>31</v>
      </c>
    </row>
    <row r="1323" spans="1:5">
      <c r="A1323" s="95" t="str">
        <f>Consolidated!C1323&amp;""</f>
        <v>903W0188</v>
      </c>
      <c r="B1323" s="95" t="str">
        <f>Consolidated!A1323&amp;""</f>
        <v>HDC</v>
      </c>
      <c r="C1323" s="95">
        <f>IF('Dây theo phòng'!$D$6="",0,IF(OR(Consolidated!N1323&amp;""='Dây theo phòng'!$D$6,Consolidated!S1323&amp;""='Dây theo phòng'!$D$6),1,0))</f>
        <v>0</v>
      </c>
      <c r="D1323" s="95">
        <f>IF(Consolidated!E1323=1,1,0)</f>
        <v>1</v>
      </c>
      <c r="E1323" s="95">
        <f t="shared" si="20"/>
        <v>31</v>
      </c>
    </row>
    <row r="1324" spans="1:5">
      <c r="A1324" s="95" t="str">
        <f>Consolidated!C1324&amp;""</f>
        <v>903W0189</v>
      </c>
      <c r="B1324" s="95" t="str">
        <f>Consolidated!A1324&amp;""</f>
        <v>HDC</v>
      </c>
      <c r="C1324" s="95">
        <f>IF('Dây theo phòng'!$D$6="",0,IF(OR(Consolidated!N1324&amp;""='Dây theo phòng'!$D$6,Consolidated!S1324&amp;""='Dây theo phòng'!$D$6),1,0))</f>
        <v>0</v>
      </c>
      <c r="D1324" s="95">
        <f>IF(Consolidated!E1324=1,1,0)</f>
        <v>1</v>
      </c>
      <c r="E1324" s="95">
        <f t="shared" si="20"/>
        <v>31</v>
      </c>
    </row>
    <row r="1325" spans="1:5">
      <c r="A1325" s="95" t="str">
        <f>Consolidated!C1325&amp;""</f>
        <v>903W0190</v>
      </c>
      <c r="B1325" s="95" t="str">
        <f>Consolidated!A1325&amp;""</f>
        <v>HDC</v>
      </c>
      <c r="C1325" s="95">
        <f>IF('Dây theo phòng'!$D$6="",0,IF(OR(Consolidated!N1325&amp;""='Dây theo phòng'!$D$6,Consolidated!S1325&amp;""='Dây theo phòng'!$D$6),1,0))</f>
        <v>0</v>
      </c>
      <c r="D1325" s="95">
        <f>IF(Consolidated!E1325=1,1,0)</f>
        <v>1</v>
      </c>
      <c r="E1325" s="95">
        <f t="shared" si="20"/>
        <v>31</v>
      </c>
    </row>
    <row r="1326" spans="1:5">
      <c r="A1326" s="95" t="str">
        <f>Consolidated!C1326&amp;""</f>
        <v>903W0191</v>
      </c>
      <c r="B1326" s="95" t="str">
        <f>Consolidated!A1326&amp;""</f>
        <v>HDC</v>
      </c>
      <c r="C1326" s="95">
        <f>IF('Dây theo phòng'!$D$6="",0,IF(OR(Consolidated!N1326&amp;""='Dây theo phòng'!$D$6,Consolidated!S1326&amp;""='Dây theo phòng'!$D$6),1,0))</f>
        <v>0</v>
      </c>
      <c r="D1326" s="95">
        <f>IF(Consolidated!E1326=1,1,0)</f>
        <v>1</v>
      </c>
      <c r="E1326" s="95">
        <f t="shared" si="20"/>
        <v>31</v>
      </c>
    </row>
    <row r="1327" spans="1:5">
      <c r="A1327" s="95" t="str">
        <f>Consolidated!C1327&amp;""</f>
        <v>903W0192</v>
      </c>
      <c r="B1327" s="95" t="str">
        <f>Consolidated!A1327&amp;""</f>
        <v>HDC</v>
      </c>
      <c r="C1327" s="95">
        <f>IF('Dây theo phòng'!$D$6="",0,IF(OR(Consolidated!N1327&amp;""='Dây theo phòng'!$D$6,Consolidated!S1327&amp;""='Dây theo phòng'!$D$6),1,0))</f>
        <v>0</v>
      </c>
      <c r="D1327" s="95">
        <f>IF(Consolidated!E1327=1,1,0)</f>
        <v>0</v>
      </c>
      <c r="E1327" s="95">
        <f t="shared" si="20"/>
        <v>31</v>
      </c>
    </row>
    <row r="1328" spans="1:5">
      <c r="A1328" s="95" t="str">
        <f>Consolidated!C1328&amp;""</f>
        <v>903W0193</v>
      </c>
      <c r="B1328" s="95" t="str">
        <f>Consolidated!A1328&amp;""</f>
        <v>HDC</v>
      </c>
      <c r="C1328" s="95">
        <f>IF('Dây theo phòng'!$D$6="",0,IF(OR(Consolidated!N1328&amp;""='Dây theo phòng'!$D$6,Consolidated!S1328&amp;""='Dây theo phòng'!$D$6),1,0))</f>
        <v>0</v>
      </c>
      <c r="D1328" s="95">
        <f>IF(Consolidated!E1328=1,1,0)</f>
        <v>0</v>
      </c>
      <c r="E1328" s="95">
        <f t="shared" si="20"/>
        <v>31</v>
      </c>
    </row>
    <row r="1329" spans="1:5">
      <c r="A1329" s="95" t="str">
        <f>Consolidated!C1329&amp;""</f>
        <v>903W0194</v>
      </c>
      <c r="B1329" s="95" t="str">
        <f>Consolidated!A1329&amp;""</f>
        <v>HDC</v>
      </c>
      <c r="C1329" s="95">
        <f>IF('Dây theo phòng'!$D$6="",0,IF(OR(Consolidated!N1329&amp;""='Dây theo phòng'!$D$6,Consolidated!S1329&amp;""='Dây theo phòng'!$D$6),1,0))</f>
        <v>0</v>
      </c>
      <c r="D1329" s="95">
        <f>IF(Consolidated!E1329=1,1,0)</f>
        <v>0</v>
      </c>
      <c r="E1329" s="95">
        <f t="shared" si="20"/>
        <v>31</v>
      </c>
    </row>
    <row r="1330" spans="1:5">
      <c r="A1330" s="95" t="str">
        <f>Consolidated!C1330&amp;""</f>
        <v>903W0195</v>
      </c>
      <c r="B1330" s="95" t="str">
        <f>Consolidated!A1330&amp;""</f>
        <v>HDC</v>
      </c>
      <c r="C1330" s="95">
        <f>IF('Dây theo phòng'!$D$6="",0,IF(OR(Consolidated!N1330&amp;""='Dây theo phòng'!$D$6,Consolidated!S1330&amp;""='Dây theo phòng'!$D$6),1,0))</f>
        <v>0</v>
      </c>
      <c r="D1330" s="95">
        <f>IF(Consolidated!E1330=1,1,0)</f>
        <v>0</v>
      </c>
      <c r="E1330" s="95">
        <f t="shared" si="20"/>
        <v>31</v>
      </c>
    </row>
    <row r="1331" spans="1:5">
      <c r="A1331" s="95" t="str">
        <f>Consolidated!C1331&amp;""</f>
        <v>911W0001</v>
      </c>
      <c r="B1331" s="95" t="str">
        <f>Consolidated!A1331&amp;""</f>
        <v>HDC</v>
      </c>
      <c r="C1331" s="95">
        <f>IF('Dây theo phòng'!$D$6="",0,IF(OR(Consolidated!N1331&amp;""='Dây theo phòng'!$D$6,Consolidated!S1331&amp;""='Dây theo phòng'!$D$6),1,0))</f>
        <v>1</v>
      </c>
      <c r="D1331" s="95">
        <f>IF(Consolidated!E1331=1,1,0)</f>
        <v>0</v>
      </c>
      <c r="E1331" s="95">
        <f t="shared" si="20"/>
        <v>32</v>
      </c>
    </row>
    <row r="1332" spans="1:5">
      <c r="A1332" s="95" t="str">
        <f>Consolidated!C1332&amp;""</f>
        <v>911W0002</v>
      </c>
      <c r="B1332" s="95" t="str">
        <f>Consolidated!A1332&amp;""</f>
        <v>HDC</v>
      </c>
      <c r="C1332" s="95">
        <f>IF('Dây theo phòng'!$D$6="",0,IF(OR(Consolidated!N1332&amp;""='Dây theo phòng'!$D$6,Consolidated!S1332&amp;""='Dây theo phòng'!$D$6),1,0))</f>
        <v>1</v>
      </c>
      <c r="D1332" s="95">
        <f>IF(Consolidated!E1332=1,1,0)</f>
        <v>1</v>
      </c>
      <c r="E1332" s="95">
        <f t="shared" si="20"/>
        <v>32</v>
      </c>
    </row>
    <row r="1333" spans="1:5">
      <c r="A1333" s="95" t="str">
        <f>Consolidated!C1333&amp;""</f>
        <v>911W0003</v>
      </c>
      <c r="B1333" s="95" t="str">
        <f>Consolidated!A1333&amp;""</f>
        <v>HDC</v>
      </c>
      <c r="C1333" s="95">
        <f>IF('Dây theo phòng'!$D$6="",0,IF(OR(Consolidated!N1333&amp;""='Dây theo phòng'!$D$6,Consolidated!S1333&amp;""='Dây theo phòng'!$D$6),1,0))</f>
        <v>1</v>
      </c>
      <c r="D1333" s="95">
        <f>IF(Consolidated!E1333=1,1,0)</f>
        <v>1</v>
      </c>
      <c r="E1333" s="95">
        <f t="shared" si="20"/>
        <v>32</v>
      </c>
    </row>
    <row r="1334" spans="1:5">
      <c r="A1334" s="95" t="str">
        <f>Consolidated!C1334&amp;""</f>
        <v>911W0004</v>
      </c>
      <c r="B1334" s="95" t="str">
        <f>Consolidated!A1334&amp;""</f>
        <v>HDC</v>
      </c>
      <c r="C1334" s="95">
        <f>IF('Dây theo phòng'!$D$6="",0,IF(OR(Consolidated!N1334&amp;""='Dây theo phòng'!$D$6,Consolidated!S1334&amp;""='Dây theo phòng'!$D$6),1,0))</f>
        <v>1</v>
      </c>
      <c r="D1334" s="95">
        <f>IF(Consolidated!E1334=1,1,0)</f>
        <v>1</v>
      </c>
      <c r="E1334" s="95">
        <f t="shared" si="20"/>
        <v>32</v>
      </c>
    </row>
    <row r="1335" spans="1:5">
      <c r="A1335" s="95" t="str">
        <f>Consolidated!C1335&amp;""</f>
        <v>911W0005</v>
      </c>
      <c r="B1335" s="95" t="str">
        <f>Consolidated!A1335&amp;""</f>
        <v>HDC</v>
      </c>
      <c r="C1335" s="95">
        <f>IF('Dây theo phòng'!$D$6="",0,IF(OR(Consolidated!N1335&amp;""='Dây theo phòng'!$D$6,Consolidated!S1335&amp;""='Dây theo phòng'!$D$6),1,0))</f>
        <v>1</v>
      </c>
      <c r="D1335" s="95">
        <f>IF(Consolidated!E1335=1,1,0)</f>
        <v>1</v>
      </c>
      <c r="E1335" s="95">
        <f t="shared" si="20"/>
        <v>32</v>
      </c>
    </row>
    <row r="1336" spans="1:5">
      <c r="A1336" s="95" t="str">
        <f>Consolidated!C1336&amp;""</f>
        <v>911W0006</v>
      </c>
      <c r="B1336" s="95" t="str">
        <f>Consolidated!A1336&amp;""</f>
        <v>HDC</v>
      </c>
      <c r="C1336" s="95">
        <f>IF('Dây theo phòng'!$D$6="",0,IF(OR(Consolidated!N1336&amp;""='Dây theo phòng'!$D$6,Consolidated!S1336&amp;""='Dây theo phòng'!$D$6),1,0))</f>
        <v>1</v>
      </c>
      <c r="D1336" s="95">
        <f>IF(Consolidated!E1336=1,1,0)</f>
        <v>0</v>
      </c>
      <c r="E1336" s="95">
        <f t="shared" si="20"/>
        <v>33</v>
      </c>
    </row>
    <row r="1337" spans="1:5">
      <c r="A1337" s="95" t="str">
        <f>Consolidated!C1337&amp;""</f>
        <v>911W0007</v>
      </c>
      <c r="B1337" s="95" t="str">
        <f>Consolidated!A1337&amp;""</f>
        <v>HDC</v>
      </c>
      <c r="C1337" s="95">
        <f>IF('Dây theo phòng'!$D$6="",0,IF(OR(Consolidated!N1337&amp;""='Dây theo phòng'!$D$6,Consolidated!S1337&amp;""='Dây theo phòng'!$D$6),1,0))</f>
        <v>1</v>
      </c>
      <c r="D1337" s="95">
        <f>IF(Consolidated!E1337=1,1,0)</f>
        <v>0</v>
      </c>
      <c r="E1337" s="95">
        <f t="shared" si="20"/>
        <v>34</v>
      </c>
    </row>
    <row r="1338" spans="1:5">
      <c r="A1338" s="95" t="str">
        <f>Consolidated!C1338&amp;""</f>
        <v>911W0008</v>
      </c>
      <c r="B1338" s="95" t="str">
        <f>Consolidated!A1338&amp;""</f>
        <v>HDC</v>
      </c>
      <c r="C1338" s="95">
        <f>IF('Dây theo phòng'!$D$6="",0,IF(OR(Consolidated!N1338&amp;""='Dây theo phòng'!$D$6,Consolidated!S1338&amp;""='Dây theo phòng'!$D$6),1,0))</f>
        <v>1</v>
      </c>
      <c r="D1338" s="95">
        <f>IF(Consolidated!E1338=1,1,0)</f>
        <v>1</v>
      </c>
      <c r="E1338" s="95">
        <f t="shared" si="20"/>
        <v>34</v>
      </c>
    </row>
    <row r="1339" spans="1:5">
      <c r="A1339" s="95" t="str">
        <f>Consolidated!C1339&amp;""</f>
        <v>911W0009</v>
      </c>
      <c r="B1339" s="95" t="str">
        <f>Consolidated!A1339&amp;""</f>
        <v>HDC</v>
      </c>
      <c r="C1339" s="95">
        <f>IF('Dây theo phòng'!$D$6="",0,IF(OR(Consolidated!N1339&amp;""='Dây theo phòng'!$D$6,Consolidated!S1339&amp;""='Dây theo phòng'!$D$6),1,0))</f>
        <v>1</v>
      </c>
      <c r="D1339" s="95">
        <f>IF(Consolidated!E1339=1,1,0)</f>
        <v>1</v>
      </c>
      <c r="E1339" s="95">
        <f t="shared" si="20"/>
        <v>34</v>
      </c>
    </row>
    <row r="1340" spans="1:5">
      <c r="A1340" s="95" t="str">
        <f>Consolidated!C1340&amp;""</f>
        <v>911W0010</v>
      </c>
      <c r="B1340" s="95" t="str">
        <f>Consolidated!A1340&amp;""</f>
        <v>HDC</v>
      </c>
      <c r="C1340" s="95">
        <f>IF('Dây theo phòng'!$D$6="",0,IF(OR(Consolidated!N1340&amp;""='Dây theo phòng'!$D$6,Consolidated!S1340&amp;""='Dây theo phòng'!$D$6),1,0))</f>
        <v>1</v>
      </c>
      <c r="D1340" s="95">
        <f>IF(Consolidated!E1340=1,1,0)</f>
        <v>0</v>
      </c>
      <c r="E1340" s="95">
        <f t="shared" si="20"/>
        <v>35</v>
      </c>
    </row>
    <row r="1341" spans="1:5">
      <c r="A1341" s="95" t="str">
        <f>Consolidated!C1341&amp;""</f>
        <v>911W0011</v>
      </c>
      <c r="B1341" s="95" t="str">
        <f>Consolidated!A1341&amp;""</f>
        <v>HDC</v>
      </c>
      <c r="C1341" s="95">
        <f>IF('Dây theo phòng'!$D$6="",0,IF(OR(Consolidated!N1341&amp;""='Dây theo phòng'!$D$6,Consolidated!S1341&amp;""='Dây theo phòng'!$D$6),1,0))</f>
        <v>0</v>
      </c>
      <c r="D1341" s="95">
        <f>IF(Consolidated!E1341=1,1,0)</f>
        <v>1</v>
      </c>
      <c r="E1341" s="95">
        <f t="shared" si="20"/>
        <v>35</v>
      </c>
    </row>
    <row r="1342" spans="1:5">
      <c r="A1342" s="95" t="str">
        <f>Consolidated!C1342&amp;""</f>
        <v>911W0012</v>
      </c>
      <c r="B1342" s="95" t="str">
        <f>Consolidated!A1342&amp;""</f>
        <v>HDC</v>
      </c>
      <c r="C1342" s="95">
        <f>IF('Dây theo phòng'!$D$6="",0,IF(OR(Consolidated!N1342&amp;""='Dây theo phòng'!$D$6,Consolidated!S1342&amp;""='Dây theo phòng'!$D$6),1,0))</f>
        <v>0</v>
      </c>
      <c r="D1342" s="95">
        <f>IF(Consolidated!E1342=1,1,0)</f>
        <v>0</v>
      </c>
      <c r="E1342" s="95">
        <f t="shared" si="20"/>
        <v>35</v>
      </c>
    </row>
    <row r="1343" spans="1:5">
      <c r="A1343" s="95" t="str">
        <f>Consolidated!C1343&amp;""</f>
        <v>911W0013</v>
      </c>
      <c r="B1343" s="95" t="str">
        <f>Consolidated!A1343&amp;""</f>
        <v>HDC</v>
      </c>
      <c r="C1343" s="95">
        <f>IF('Dây theo phòng'!$D$6="",0,IF(OR(Consolidated!N1343&amp;""='Dây theo phòng'!$D$6,Consolidated!S1343&amp;""='Dây theo phòng'!$D$6),1,0))</f>
        <v>0</v>
      </c>
      <c r="D1343" s="95">
        <f>IF(Consolidated!E1343=1,1,0)</f>
        <v>0</v>
      </c>
      <c r="E1343" s="95">
        <f t="shared" si="20"/>
        <v>35</v>
      </c>
    </row>
    <row r="1344" spans="1:5">
      <c r="A1344" s="95" t="str">
        <f>Consolidated!C1344&amp;""</f>
        <v>911W0014</v>
      </c>
      <c r="B1344" s="95" t="str">
        <f>Consolidated!A1344&amp;""</f>
        <v>HDC</v>
      </c>
      <c r="C1344" s="95">
        <f>IF('Dây theo phòng'!$D$6="",0,IF(OR(Consolidated!N1344&amp;""='Dây theo phòng'!$D$6,Consolidated!S1344&amp;""='Dây theo phòng'!$D$6),1,0))</f>
        <v>1</v>
      </c>
      <c r="D1344" s="95">
        <f>IF(Consolidated!E1344=1,1,0)</f>
        <v>1</v>
      </c>
      <c r="E1344" s="95">
        <f t="shared" si="20"/>
        <v>35</v>
      </c>
    </row>
    <row r="1345" spans="1:5">
      <c r="A1345" s="95" t="str">
        <f>Consolidated!C1345&amp;""</f>
        <v>911W0015</v>
      </c>
      <c r="B1345" s="95" t="str">
        <f>Consolidated!A1345&amp;""</f>
        <v>HDC</v>
      </c>
      <c r="C1345" s="95">
        <f>IF('Dây theo phòng'!$D$6="",0,IF(OR(Consolidated!N1345&amp;""='Dây theo phòng'!$D$6,Consolidated!S1345&amp;""='Dây theo phòng'!$D$6),1,0))</f>
        <v>1</v>
      </c>
      <c r="D1345" s="95">
        <f>IF(Consolidated!E1345=1,1,0)</f>
        <v>1</v>
      </c>
      <c r="E1345" s="95">
        <f t="shared" si="20"/>
        <v>35</v>
      </c>
    </row>
    <row r="1346" spans="1:5">
      <c r="A1346" s="95" t="str">
        <f>Consolidated!C1346&amp;""</f>
        <v>911W0016</v>
      </c>
      <c r="B1346" s="95" t="str">
        <f>Consolidated!A1346&amp;""</f>
        <v>HDC</v>
      </c>
      <c r="C1346" s="95">
        <f>IF('Dây theo phòng'!$D$6="",0,IF(OR(Consolidated!N1346&amp;""='Dây theo phòng'!$D$6,Consolidated!S1346&amp;""='Dây theo phòng'!$D$6),1,0))</f>
        <v>1</v>
      </c>
      <c r="D1346" s="95">
        <f>IF(Consolidated!E1346=1,1,0)</f>
        <v>1</v>
      </c>
      <c r="E1346" s="95">
        <f t="shared" si="20"/>
        <v>35</v>
      </c>
    </row>
    <row r="1347" spans="1:5">
      <c r="A1347" s="95" t="str">
        <f>Consolidated!C1347&amp;""</f>
        <v>911W0017</v>
      </c>
      <c r="B1347" s="95" t="str">
        <f>Consolidated!A1347&amp;""</f>
        <v>HDC</v>
      </c>
      <c r="C1347" s="95">
        <f>IF('Dây theo phòng'!$D$6="",0,IF(OR(Consolidated!N1347&amp;""='Dây theo phòng'!$D$6,Consolidated!S1347&amp;""='Dây theo phòng'!$D$6),1,0))</f>
        <v>1</v>
      </c>
      <c r="D1347" s="95">
        <f>IF(Consolidated!E1347=1,1,0)</f>
        <v>1</v>
      </c>
      <c r="E1347" s="95">
        <f t="shared" ref="E1347:E1410" si="21">E1346+C1347*(1-D1347)</f>
        <v>35</v>
      </c>
    </row>
    <row r="1348" spans="1:5">
      <c r="A1348" s="95" t="str">
        <f>Consolidated!C1348&amp;""</f>
        <v>911W0018</v>
      </c>
      <c r="B1348" s="95" t="str">
        <f>Consolidated!A1348&amp;""</f>
        <v>HDC</v>
      </c>
      <c r="C1348" s="95">
        <f>IF('Dây theo phòng'!$D$6="",0,IF(OR(Consolidated!N1348&amp;""='Dây theo phòng'!$D$6,Consolidated!S1348&amp;""='Dây theo phòng'!$D$6),1,0))</f>
        <v>1</v>
      </c>
      <c r="D1348" s="95">
        <f>IF(Consolidated!E1348=1,1,0)</f>
        <v>0</v>
      </c>
      <c r="E1348" s="95">
        <f t="shared" si="21"/>
        <v>36</v>
      </c>
    </row>
    <row r="1349" spans="1:5">
      <c r="A1349" s="95" t="str">
        <f>Consolidated!C1349&amp;""</f>
        <v>101.1W0008</v>
      </c>
      <c r="B1349" s="95" t="str">
        <f>Consolidated!A1349&amp;""</f>
        <v>NAUTICS</v>
      </c>
      <c r="C1349" s="95">
        <f>IF('Dây theo phòng'!$D$6="",0,IF(OR(Consolidated!N1349&amp;""='Dây theo phòng'!$D$6,Consolidated!S1349&amp;""='Dây theo phòng'!$D$6),1,0))</f>
        <v>0</v>
      </c>
      <c r="D1349" s="95">
        <f>IF(Consolidated!E1349=1,1,0)</f>
        <v>1</v>
      </c>
      <c r="E1349" s="95">
        <f t="shared" si="21"/>
        <v>36</v>
      </c>
    </row>
    <row r="1350" spans="1:5">
      <c r="A1350" s="95" t="str">
        <f>Consolidated!C1350&amp;""</f>
        <v>101.1W0013</v>
      </c>
      <c r="B1350" s="95" t="str">
        <f>Consolidated!A1350&amp;""</f>
        <v>NAUTICS</v>
      </c>
      <c r="C1350" s="95">
        <f>IF('Dây theo phòng'!$D$6="",0,IF(OR(Consolidated!N1350&amp;""='Dây theo phòng'!$D$6,Consolidated!S1350&amp;""='Dây theo phòng'!$D$6),1,0))</f>
        <v>0</v>
      </c>
      <c r="D1350" s="95">
        <f>IF(Consolidated!E1350=1,1,0)</f>
        <v>1</v>
      </c>
      <c r="E1350" s="95">
        <f t="shared" si="21"/>
        <v>36</v>
      </c>
    </row>
    <row r="1351" spans="1:5">
      <c r="A1351" s="95" t="str">
        <f>Consolidated!C1351&amp;""</f>
        <v>101.1W0014</v>
      </c>
      <c r="B1351" s="95" t="str">
        <f>Consolidated!A1351&amp;""</f>
        <v>NAUTICS</v>
      </c>
      <c r="C1351" s="95">
        <f>IF('Dây theo phòng'!$D$6="",0,IF(OR(Consolidated!N1351&amp;""='Dây theo phòng'!$D$6,Consolidated!S1351&amp;""='Dây theo phòng'!$D$6),1,0))</f>
        <v>0</v>
      </c>
      <c r="D1351" s="95">
        <f>IF(Consolidated!E1351=1,1,0)</f>
        <v>1</v>
      </c>
      <c r="E1351" s="95">
        <f t="shared" si="21"/>
        <v>36</v>
      </c>
    </row>
    <row r="1352" spans="1:5">
      <c r="A1352" s="95" t="str">
        <f>Consolidated!C1352&amp;""</f>
        <v>101.1W0017</v>
      </c>
      <c r="B1352" s="95" t="str">
        <f>Consolidated!A1352&amp;""</f>
        <v>NAUTICS</v>
      </c>
      <c r="C1352" s="95">
        <f>IF('Dây theo phòng'!$D$6="",0,IF(OR(Consolidated!N1352&amp;""='Dây theo phòng'!$D$6,Consolidated!S1352&amp;""='Dây theo phòng'!$D$6),1,0))</f>
        <v>0</v>
      </c>
      <c r="D1352" s="95">
        <f>IF(Consolidated!E1352=1,1,0)</f>
        <v>0</v>
      </c>
      <c r="E1352" s="95">
        <f t="shared" si="21"/>
        <v>36</v>
      </c>
    </row>
    <row r="1353" spans="1:5">
      <c r="A1353" s="95" t="str">
        <f>Consolidated!C1353&amp;""</f>
        <v>101.1W0018</v>
      </c>
      <c r="B1353" s="95" t="str">
        <f>Consolidated!A1353&amp;""</f>
        <v>NAUTICS</v>
      </c>
      <c r="C1353" s="95">
        <f>IF('Dây theo phòng'!$D$6="",0,IF(OR(Consolidated!N1353&amp;""='Dây theo phòng'!$D$6,Consolidated!S1353&amp;""='Dây theo phòng'!$D$6),1,0))</f>
        <v>0</v>
      </c>
      <c r="D1353" s="95">
        <f>IF(Consolidated!E1353=1,1,0)</f>
        <v>0</v>
      </c>
      <c r="E1353" s="95">
        <f t="shared" si="21"/>
        <v>36</v>
      </c>
    </row>
    <row r="1354" spans="1:5">
      <c r="A1354" s="95" t="str">
        <f>Consolidated!C1354&amp;""</f>
        <v>101.1W0019</v>
      </c>
      <c r="B1354" s="95" t="str">
        <f>Consolidated!A1354&amp;""</f>
        <v>NAUTICS</v>
      </c>
      <c r="C1354" s="95">
        <f>IF('Dây theo phòng'!$D$6="",0,IF(OR(Consolidated!N1354&amp;""='Dây theo phòng'!$D$6,Consolidated!S1354&amp;""='Dây theo phòng'!$D$6),1,0))</f>
        <v>0</v>
      </c>
      <c r="D1354" s="95">
        <f>IF(Consolidated!E1354=1,1,0)</f>
        <v>0</v>
      </c>
      <c r="E1354" s="95">
        <f t="shared" si="21"/>
        <v>36</v>
      </c>
    </row>
    <row r="1355" spans="1:5">
      <c r="A1355" s="95" t="str">
        <f>Consolidated!C1355&amp;""</f>
        <v>101.1W0020</v>
      </c>
      <c r="B1355" s="95" t="str">
        <f>Consolidated!A1355&amp;""</f>
        <v>NAUTICS</v>
      </c>
      <c r="C1355" s="95">
        <f>IF('Dây theo phòng'!$D$6="",0,IF(OR(Consolidated!N1355&amp;""='Dây theo phòng'!$D$6,Consolidated!S1355&amp;""='Dây theo phòng'!$D$6),1,0))</f>
        <v>0</v>
      </c>
      <c r="D1355" s="95">
        <f>IF(Consolidated!E1355=1,1,0)</f>
        <v>0</v>
      </c>
      <c r="E1355" s="95">
        <f t="shared" si="21"/>
        <v>36</v>
      </c>
    </row>
    <row r="1356" spans="1:5">
      <c r="A1356" s="95" t="str">
        <f>Consolidated!C1356&amp;""</f>
        <v>101.1W0021</v>
      </c>
      <c r="B1356" s="95" t="str">
        <f>Consolidated!A1356&amp;""</f>
        <v>NAUTICS</v>
      </c>
      <c r="C1356" s="95">
        <f>IF('Dây theo phòng'!$D$6="",0,IF(OR(Consolidated!N1356&amp;""='Dây theo phòng'!$D$6,Consolidated!S1356&amp;""='Dây theo phòng'!$D$6),1,0))</f>
        <v>0</v>
      </c>
      <c r="D1356" s="95">
        <f>IF(Consolidated!E1356=1,1,0)</f>
        <v>0</v>
      </c>
      <c r="E1356" s="95">
        <f t="shared" si="21"/>
        <v>36</v>
      </c>
    </row>
    <row r="1357" spans="1:5">
      <c r="A1357" s="95" t="str">
        <f>Consolidated!C1357&amp;""</f>
        <v>101.1W0022</v>
      </c>
      <c r="B1357" s="95" t="str">
        <f>Consolidated!A1357&amp;""</f>
        <v>NAUTICS</v>
      </c>
      <c r="C1357" s="95">
        <f>IF('Dây theo phòng'!$D$6="",0,IF(OR(Consolidated!N1357&amp;""='Dây theo phòng'!$D$6,Consolidated!S1357&amp;""='Dây theo phòng'!$D$6),1,0))</f>
        <v>0</v>
      </c>
      <c r="D1357" s="95">
        <f>IF(Consolidated!E1357=1,1,0)</f>
        <v>0</v>
      </c>
      <c r="E1357" s="95">
        <f t="shared" si="21"/>
        <v>36</v>
      </c>
    </row>
    <row r="1358" spans="1:5">
      <c r="A1358" s="95" t="str">
        <f>Consolidated!C1358&amp;""</f>
        <v>101.1W0023</v>
      </c>
      <c r="B1358" s="95" t="str">
        <f>Consolidated!A1358&amp;""</f>
        <v>NAUTICS</v>
      </c>
      <c r="C1358" s="95">
        <f>IF('Dây theo phòng'!$D$6="",0,IF(OR(Consolidated!N1358&amp;""='Dây theo phòng'!$D$6,Consolidated!S1358&amp;""='Dây theo phòng'!$D$6),1,0))</f>
        <v>0</v>
      </c>
      <c r="D1358" s="95">
        <f>IF(Consolidated!E1358=1,1,0)</f>
        <v>1</v>
      </c>
      <c r="E1358" s="95">
        <f t="shared" si="21"/>
        <v>36</v>
      </c>
    </row>
    <row r="1359" spans="1:5">
      <c r="A1359" s="95" t="str">
        <f>Consolidated!C1359&amp;""</f>
        <v>101.1W0024</v>
      </c>
      <c r="B1359" s="95" t="str">
        <f>Consolidated!A1359&amp;""</f>
        <v>NAUTICS</v>
      </c>
      <c r="C1359" s="95">
        <f>IF('Dây theo phòng'!$D$6="",0,IF(OR(Consolidated!N1359&amp;""='Dây theo phòng'!$D$6,Consolidated!S1359&amp;""='Dây theo phòng'!$D$6),1,0))</f>
        <v>0</v>
      </c>
      <c r="D1359" s="95">
        <f>IF(Consolidated!E1359=1,1,0)</f>
        <v>1</v>
      </c>
      <c r="E1359" s="95">
        <f t="shared" si="21"/>
        <v>36</v>
      </c>
    </row>
    <row r="1360" spans="1:5">
      <c r="A1360" s="95" t="str">
        <f>Consolidated!C1360&amp;""</f>
        <v>101.1W0025</v>
      </c>
      <c r="B1360" s="95" t="str">
        <f>Consolidated!A1360&amp;""</f>
        <v>NAUTICS</v>
      </c>
      <c r="C1360" s="95">
        <f>IF('Dây theo phòng'!$D$6="",0,IF(OR(Consolidated!N1360&amp;""='Dây theo phòng'!$D$6,Consolidated!S1360&amp;""='Dây theo phòng'!$D$6),1,0))</f>
        <v>0</v>
      </c>
      <c r="D1360" s="95">
        <f>IF(Consolidated!E1360=1,1,0)</f>
        <v>0</v>
      </c>
      <c r="E1360" s="95">
        <f t="shared" si="21"/>
        <v>36</v>
      </c>
    </row>
    <row r="1361" spans="1:5">
      <c r="A1361" s="95" t="str">
        <f>Consolidated!C1361&amp;""</f>
        <v>101.1W0026</v>
      </c>
      <c r="B1361" s="95" t="str">
        <f>Consolidated!A1361&amp;""</f>
        <v>NAUTICS</v>
      </c>
      <c r="C1361" s="95">
        <f>IF('Dây theo phòng'!$D$6="",0,IF(OR(Consolidated!N1361&amp;""='Dây theo phòng'!$D$6,Consolidated!S1361&amp;""='Dây theo phòng'!$D$6),1,0))</f>
        <v>0</v>
      </c>
      <c r="D1361" s="95">
        <f>IF(Consolidated!E1361=1,1,0)</f>
        <v>0</v>
      </c>
      <c r="E1361" s="95">
        <f t="shared" si="21"/>
        <v>36</v>
      </c>
    </row>
    <row r="1362" spans="1:5">
      <c r="A1362" s="95" t="str">
        <f>Consolidated!C1362&amp;""</f>
        <v>101.1W0027</v>
      </c>
      <c r="B1362" s="95" t="str">
        <f>Consolidated!A1362&amp;""</f>
        <v>NAUTICS</v>
      </c>
      <c r="C1362" s="95">
        <f>IF('Dây theo phòng'!$D$6="",0,IF(OR(Consolidated!N1362&amp;""='Dây theo phòng'!$D$6,Consolidated!S1362&amp;""='Dây theo phòng'!$D$6),1,0))</f>
        <v>0</v>
      </c>
      <c r="D1362" s="95">
        <f>IF(Consolidated!E1362=1,1,0)</f>
        <v>0</v>
      </c>
      <c r="E1362" s="95">
        <f t="shared" si="21"/>
        <v>36</v>
      </c>
    </row>
    <row r="1363" spans="1:5">
      <c r="A1363" s="95" t="str">
        <f>Consolidated!C1363&amp;""</f>
        <v>101.1W0030</v>
      </c>
      <c r="B1363" s="95" t="str">
        <f>Consolidated!A1363&amp;""</f>
        <v>NAUTICS</v>
      </c>
      <c r="C1363" s="95">
        <f>IF('Dây theo phòng'!$D$6="",0,IF(OR(Consolidated!N1363&amp;""='Dây theo phòng'!$D$6,Consolidated!S1363&amp;""='Dây theo phòng'!$D$6),1,0))</f>
        <v>1</v>
      </c>
      <c r="D1363" s="95">
        <f>IF(Consolidated!E1363=1,1,0)</f>
        <v>1</v>
      </c>
      <c r="E1363" s="95">
        <f t="shared" si="21"/>
        <v>36</v>
      </c>
    </row>
    <row r="1364" spans="1:5">
      <c r="A1364" s="95" t="str">
        <f>Consolidated!C1364&amp;""</f>
        <v>101.2W0008</v>
      </c>
      <c r="B1364" s="95" t="str">
        <f>Consolidated!A1364&amp;""</f>
        <v>NAUTICS</v>
      </c>
      <c r="C1364" s="95">
        <f>IF('Dây theo phòng'!$D$6="",0,IF(OR(Consolidated!N1364&amp;""='Dây theo phòng'!$D$6,Consolidated!S1364&amp;""='Dây theo phòng'!$D$6),1,0))</f>
        <v>0</v>
      </c>
      <c r="D1364" s="95">
        <f>IF(Consolidated!E1364=1,1,0)</f>
        <v>1</v>
      </c>
      <c r="E1364" s="95">
        <f t="shared" si="21"/>
        <v>36</v>
      </c>
    </row>
    <row r="1365" spans="1:5">
      <c r="A1365" s="95" t="str">
        <f>Consolidated!C1365&amp;""</f>
        <v>101.2W0013</v>
      </c>
      <c r="B1365" s="95" t="str">
        <f>Consolidated!A1365&amp;""</f>
        <v>NAUTICS</v>
      </c>
      <c r="C1365" s="95">
        <f>IF('Dây theo phòng'!$D$6="",0,IF(OR(Consolidated!N1365&amp;""='Dây theo phòng'!$D$6,Consolidated!S1365&amp;""='Dây theo phòng'!$D$6),1,0))</f>
        <v>0</v>
      </c>
      <c r="D1365" s="95">
        <f>IF(Consolidated!E1365=1,1,0)</f>
        <v>1</v>
      </c>
      <c r="E1365" s="95">
        <f t="shared" si="21"/>
        <v>36</v>
      </c>
    </row>
    <row r="1366" spans="1:5">
      <c r="A1366" s="95" t="str">
        <f>Consolidated!C1366&amp;""</f>
        <v>101.2W0014</v>
      </c>
      <c r="B1366" s="95" t="str">
        <f>Consolidated!A1366&amp;""</f>
        <v>NAUTICS</v>
      </c>
      <c r="C1366" s="95">
        <f>IF('Dây theo phòng'!$D$6="",0,IF(OR(Consolidated!N1366&amp;""='Dây theo phòng'!$D$6,Consolidated!S1366&amp;""='Dây theo phòng'!$D$6),1,0))</f>
        <v>0</v>
      </c>
      <c r="D1366" s="95">
        <f>IF(Consolidated!E1366=1,1,0)</f>
        <v>1</v>
      </c>
      <c r="E1366" s="95">
        <f t="shared" si="21"/>
        <v>36</v>
      </c>
    </row>
    <row r="1367" spans="1:5">
      <c r="A1367" s="95" t="str">
        <f>Consolidated!C1367&amp;""</f>
        <v>101.2W0017</v>
      </c>
      <c r="B1367" s="95" t="str">
        <f>Consolidated!A1367&amp;""</f>
        <v>NAUTICS</v>
      </c>
      <c r="C1367" s="95">
        <f>IF('Dây theo phòng'!$D$6="",0,IF(OR(Consolidated!N1367&amp;""='Dây theo phòng'!$D$6,Consolidated!S1367&amp;""='Dây theo phòng'!$D$6),1,0))</f>
        <v>0</v>
      </c>
      <c r="D1367" s="95">
        <f>IF(Consolidated!E1367=1,1,0)</f>
        <v>0</v>
      </c>
      <c r="E1367" s="95">
        <f t="shared" si="21"/>
        <v>36</v>
      </c>
    </row>
    <row r="1368" spans="1:5">
      <c r="A1368" s="95" t="str">
        <f>Consolidated!C1368&amp;""</f>
        <v>101.2W0018</v>
      </c>
      <c r="B1368" s="95" t="str">
        <f>Consolidated!A1368&amp;""</f>
        <v>NAUTICS</v>
      </c>
      <c r="C1368" s="95">
        <f>IF('Dây theo phòng'!$D$6="",0,IF(OR(Consolidated!N1368&amp;""='Dây theo phòng'!$D$6,Consolidated!S1368&amp;""='Dây theo phòng'!$D$6),1,0))</f>
        <v>0</v>
      </c>
      <c r="D1368" s="95">
        <f>IF(Consolidated!E1368=1,1,0)</f>
        <v>0</v>
      </c>
      <c r="E1368" s="95">
        <f t="shared" si="21"/>
        <v>36</v>
      </c>
    </row>
    <row r="1369" spans="1:5">
      <c r="A1369" s="95" t="str">
        <f>Consolidated!C1369&amp;""</f>
        <v>101.2W0019</v>
      </c>
      <c r="B1369" s="95" t="str">
        <f>Consolidated!A1369&amp;""</f>
        <v>NAUTICS</v>
      </c>
      <c r="C1369" s="95">
        <f>IF('Dây theo phòng'!$D$6="",0,IF(OR(Consolidated!N1369&amp;""='Dây theo phòng'!$D$6,Consolidated!S1369&amp;""='Dây theo phòng'!$D$6),1,0))</f>
        <v>0</v>
      </c>
      <c r="D1369" s="95">
        <f>IF(Consolidated!E1369=1,1,0)</f>
        <v>0</v>
      </c>
      <c r="E1369" s="95">
        <f t="shared" si="21"/>
        <v>36</v>
      </c>
    </row>
    <row r="1370" spans="1:5">
      <c r="A1370" s="95" t="str">
        <f>Consolidated!C1370&amp;""</f>
        <v>101.2W0020</v>
      </c>
      <c r="B1370" s="95" t="str">
        <f>Consolidated!A1370&amp;""</f>
        <v>NAUTICS</v>
      </c>
      <c r="C1370" s="95">
        <f>IF('Dây theo phòng'!$D$6="",0,IF(OR(Consolidated!N1370&amp;""='Dây theo phòng'!$D$6,Consolidated!S1370&amp;""='Dây theo phòng'!$D$6),1,0))</f>
        <v>0</v>
      </c>
      <c r="D1370" s="95">
        <f>IF(Consolidated!E1370=1,1,0)</f>
        <v>0</v>
      </c>
      <c r="E1370" s="95">
        <f t="shared" si="21"/>
        <v>36</v>
      </c>
    </row>
    <row r="1371" spans="1:5">
      <c r="A1371" s="95" t="str">
        <f>Consolidated!C1371&amp;""</f>
        <v>101.2W0021</v>
      </c>
      <c r="B1371" s="95" t="str">
        <f>Consolidated!A1371&amp;""</f>
        <v>NAUTICS</v>
      </c>
      <c r="C1371" s="95">
        <f>IF('Dây theo phòng'!$D$6="",0,IF(OR(Consolidated!N1371&amp;""='Dây theo phòng'!$D$6,Consolidated!S1371&amp;""='Dây theo phòng'!$D$6),1,0))</f>
        <v>0</v>
      </c>
      <c r="D1371" s="95">
        <f>IF(Consolidated!E1371=1,1,0)</f>
        <v>0</v>
      </c>
      <c r="E1371" s="95">
        <f t="shared" si="21"/>
        <v>36</v>
      </c>
    </row>
    <row r="1372" spans="1:5">
      <c r="A1372" s="95" t="str">
        <f>Consolidated!C1372&amp;""</f>
        <v>101.2W0022</v>
      </c>
      <c r="B1372" s="95" t="str">
        <f>Consolidated!A1372&amp;""</f>
        <v>NAUTICS</v>
      </c>
      <c r="C1372" s="95">
        <f>IF('Dây theo phòng'!$D$6="",0,IF(OR(Consolidated!N1372&amp;""='Dây theo phòng'!$D$6,Consolidated!S1372&amp;""='Dây theo phòng'!$D$6),1,0))</f>
        <v>0</v>
      </c>
      <c r="D1372" s="95">
        <f>IF(Consolidated!E1372=1,1,0)</f>
        <v>0</v>
      </c>
      <c r="E1372" s="95">
        <f t="shared" si="21"/>
        <v>36</v>
      </c>
    </row>
    <row r="1373" spans="1:5">
      <c r="A1373" s="95" t="str">
        <f>Consolidated!C1373&amp;""</f>
        <v>101.2W0023</v>
      </c>
      <c r="B1373" s="95" t="str">
        <f>Consolidated!A1373&amp;""</f>
        <v>NAUTICS</v>
      </c>
      <c r="C1373" s="95">
        <f>IF('Dây theo phòng'!$D$6="",0,IF(OR(Consolidated!N1373&amp;""='Dây theo phòng'!$D$6,Consolidated!S1373&amp;""='Dây theo phòng'!$D$6),1,0))</f>
        <v>0</v>
      </c>
      <c r="D1373" s="95">
        <f>IF(Consolidated!E1373=1,1,0)</f>
        <v>1</v>
      </c>
      <c r="E1373" s="95">
        <f t="shared" si="21"/>
        <v>36</v>
      </c>
    </row>
    <row r="1374" spans="1:5">
      <c r="A1374" s="95" t="str">
        <f>Consolidated!C1374&amp;""</f>
        <v>101.2W0024</v>
      </c>
      <c r="B1374" s="95" t="str">
        <f>Consolidated!A1374&amp;""</f>
        <v>NAUTICS</v>
      </c>
      <c r="C1374" s="95">
        <f>IF('Dây theo phòng'!$D$6="",0,IF(OR(Consolidated!N1374&amp;""='Dây theo phòng'!$D$6,Consolidated!S1374&amp;""='Dây theo phòng'!$D$6),1,0))</f>
        <v>0</v>
      </c>
      <c r="D1374" s="95">
        <f>IF(Consolidated!E1374=1,1,0)</f>
        <v>1</v>
      </c>
      <c r="E1374" s="95">
        <f t="shared" si="21"/>
        <v>36</v>
      </c>
    </row>
    <row r="1375" spans="1:5">
      <c r="A1375" s="95" t="str">
        <f>Consolidated!C1375&amp;""</f>
        <v>101.2W0025</v>
      </c>
      <c r="B1375" s="95" t="str">
        <f>Consolidated!A1375&amp;""</f>
        <v>NAUTICS</v>
      </c>
      <c r="C1375" s="95">
        <f>IF('Dây theo phòng'!$D$6="",0,IF(OR(Consolidated!N1375&amp;""='Dây theo phòng'!$D$6,Consolidated!S1375&amp;""='Dây theo phòng'!$D$6),1,0))</f>
        <v>0</v>
      </c>
      <c r="D1375" s="95">
        <f>IF(Consolidated!E1375=1,1,0)</f>
        <v>0</v>
      </c>
      <c r="E1375" s="95">
        <f t="shared" si="21"/>
        <v>36</v>
      </c>
    </row>
    <row r="1376" spans="1:5">
      <c r="A1376" s="95" t="str">
        <f>Consolidated!C1376&amp;""</f>
        <v>101.2W0026</v>
      </c>
      <c r="B1376" s="95" t="str">
        <f>Consolidated!A1376&amp;""</f>
        <v>NAUTICS</v>
      </c>
      <c r="C1376" s="95">
        <f>IF('Dây theo phòng'!$D$6="",0,IF(OR(Consolidated!N1376&amp;""='Dây theo phòng'!$D$6,Consolidated!S1376&amp;""='Dây theo phòng'!$D$6),1,0))</f>
        <v>0</v>
      </c>
      <c r="D1376" s="95">
        <f>IF(Consolidated!E1376=1,1,0)</f>
        <v>0</v>
      </c>
      <c r="E1376" s="95">
        <f t="shared" si="21"/>
        <v>36</v>
      </c>
    </row>
    <row r="1377" spans="1:5">
      <c r="A1377" s="95" t="str">
        <f>Consolidated!C1377&amp;""</f>
        <v>101.2W0027</v>
      </c>
      <c r="B1377" s="95" t="str">
        <f>Consolidated!A1377&amp;""</f>
        <v>NAUTICS</v>
      </c>
      <c r="C1377" s="95">
        <f>IF('Dây theo phòng'!$D$6="",0,IF(OR(Consolidated!N1377&amp;""='Dây theo phòng'!$D$6,Consolidated!S1377&amp;""='Dây theo phòng'!$D$6),1,0))</f>
        <v>0</v>
      </c>
      <c r="D1377" s="95">
        <f>IF(Consolidated!E1377=1,1,0)</f>
        <v>0</v>
      </c>
      <c r="E1377" s="95">
        <f t="shared" si="21"/>
        <v>36</v>
      </c>
    </row>
    <row r="1378" spans="1:5">
      <c r="A1378" s="95" t="str">
        <f>Consolidated!C1378&amp;""</f>
        <v>101.2W0030</v>
      </c>
      <c r="B1378" s="95" t="str">
        <f>Consolidated!A1378&amp;""</f>
        <v>NAUTICS</v>
      </c>
      <c r="C1378" s="95">
        <f>IF('Dây theo phòng'!$D$6="",0,IF(OR(Consolidated!N1378&amp;""='Dây theo phòng'!$D$6,Consolidated!S1378&amp;""='Dây theo phòng'!$D$6),1,0))</f>
        <v>1</v>
      </c>
      <c r="D1378" s="95">
        <f>IF(Consolidated!E1378=1,1,0)</f>
        <v>1</v>
      </c>
      <c r="E1378" s="95">
        <f t="shared" si="21"/>
        <v>36</v>
      </c>
    </row>
    <row r="1379" spans="1:5">
      <c r="A1379" s="95" t="str">
        <f>Consolidated!C1379&amp;""</f>
        <v>102W0001</v>
      </c>
      <c r="B1379" s="95" t="str">
        <f>Consolidated!A1379&amp;""</f>
        <v>NAUTICS</v>
      </c>
      <c r="C1379" s="95">
        <f>IF('Dây theo phòng'!$D$6="",0,IF(OR(Consolidated!N1379&amp;""='Dây theo phòng'!$D$6,Consolidated!S1379&amp;""='Dây theo phòng'!$D$6),1,0))</f>
        <v>0</v>
      </c>
      <c r="D1379" s="95">
        <f>IF(Consolidated!E1379=1,1,0)</f>
        <v>1</v>
      </c>
      <c r="E1379" s="95">
        <f t="shared" si="21"/>
        <v>36</v>
      </c>
    </row>
    <row r="1380" spans="1:5">
      <c r="A1380" s="95" t="str">
        <f>Consolidated!C1380&amp;""</f>
        <v>102W0002</v>
      </c>
      <c r="B1380" s="95" t="str">
        <f>Consolidated!A1380&amp;""</f>
        <v>NAUTICS</v>
      </c>
      <c r="C1380" s="95">
        <f>IF('Dây theo phòng'!$D$6="",0,IF(OR(Consolidated!N1380&amp;""='Dây theo phòng'!$D$6,Consolidated!S1380&amp;""='Dây theo phòng'!$D$6),1,0))</f>
        <v>0</v>
      </c>
      <c r="D1380" s="95">
        <f>IF(Consolidated!E1380=1,1,0)</f>
        <v>1</v>
      </c>
      <c r="E1380" s="95">
        <f t="shared" si="21"/>
        <v>36</v>
      </c>
    </row>
    <row r="1381" spans="1:5">
      <c r="A1381" s="95" t="str">
        <f>Consolidated!C1381&amp;""</f>
        <v>102W0012</v>
      </c>
      <c r="B1381" s="95" t="str">
        <f>Consolidated!A1381&amp;""</f>
        <v>NAUTICS</v>
      </c>
      <c r="C1381" s="95">
        <f>IF('Dây theo phòng'!$D$6="",0,IF(OR(Consolidated!N1381&amp;""='Dây theo phòng'!$D$6,Consolidated!S1381&amp;""='Dây theo phòng'!$D$6),1,0))</f>
        <v>1</v>
      </c>
      <c r="D1381" s="95">
        <f>IF(Consolidated!E1381=1,1,0)</f>
        <v>1</v>
      </c>
      <c r="E1381" s="95">
        <f t="shared" si="21"/>
        <v>36</v>
      </c>
    </row>
    <row r="1382" spans="1:5">
      <c r="A1382" s="95" t="str">
        <f>Consolidated!C1382&amp;""</f>
        <v>105W0007</v>
      </c>
      <c r="B1382" s="95" t="str">
        <f>Consolidated!A1382&amp;""</f>
        <v>NAUTICS</v>
      </c>
      <c r="C1382" s="95">
        <f>IF('Dây theo phòng'!$D$6="",0,IF(OR(Consolidated!N1382&amp;""='Dây theo phòng'!$D$6,Consolidated!S1382&amp;""='Dây theo phòng'!$D$6),1,0))</f>
        <v>0</v>
      </c>
      <c r="D1382" s="95">
        <f>IF(Consolidated!E1382=1,1,0)</f>
        <v>1</v>
      </c>
      <c r="E1382" s="95">
        <f t="shared" si="21"/>
        <v>36</v>
      </c>
    </row>
    <row r="1383" spans="1:5">
      <c r="A1383" s="95" t="str">
        <f>Consolidated!C1383&amp;""</f>
        <v>105W0008</v>
      </c>
      <c r="B1383" s="95" t="str">
        <f>Consolidated!A1383&amp;""</f>
        <v>NAUTICS</v>
      </c>
      <c r="C1383" s="95">
        <f>IF('Dây theo phòng'!$D$6="",0,IF(OR(Consolidated!N1383&amp;""='Dây theo phòng'!$D$6,Consolidated!S1383&amp;""='Dây theo phòng'!$D$6),1,0))</f>
        <v>0</v>
      </c>
      <c r="D1383" s="95">
        <f>IF(Consolidated!E1383=1,1,0)</f>
        <v>1</v>
      </c>
      <c r="E1383" s="95">
        <f t="shared" si="21"/>
        <v>36</v>
      </c>
    </row>
    <row r="1384" spans="1:5">
      <c r="A1384" s="95" t="str">
        <f>Consolidated!C1384&amp;""</f>
        <v>122W0011</v>
      </c>
      <c r="B1384" s="95" t="str">
        <f>Consolidated!A1384&amp;""</f>
        <v>NAUTICS</v>
      </c>
      <c r="C1384" s="95">
        <f>IF('Dây theo phòng'!$D$6="",0,IF(OR(Consolidated!N1384&amp;""='Dây theo phòng'!$D$6,Consolidated!S1384&amp;""='Dây theo phòng'!$D$6),1,0))</f>
        <v>0</v>
      </c>
      <c r="D1384" s="95">
        <f>IF(Consolidated!E1384=1,1,0)</f>
        <v>1</v>
      </c>
      <c r="E1384" s="95">
        <f t="shared" si="21"/>
        <v>36</v>
      </c>
    </row>
    <row r="1385" spans="1:5">
      <c r="A1385" s="95" t="str">
        <f>Consolidated!C1385&amp;""</f>
        <v>122W0012</v>
      </c>
      <c r="B1385" s="95" t="str">
        <f>Consolidated!A1385&amp;""</f>
        <v>NAUTICS</v>
      </c>
      <c r="C1385" s="95">
        <f>IF('Dây theo phòng'!$D$6="",0,IF(OR(Consolidated!N1385&amp;""='Dây theo phòng'!$D$6,Consolidated!S1385&amp;""='Dây theo phòng'!$D$6),1,0))</f>
        <v>0</v>
      </c>
      <c r="D1385" s="95">
        <f>IF(Consolidated!E1385=1,1,0)</f>
        <v>1</v>
      </c>
      <c r="E1385" s="95">
        <f t="shared" si="21"/>
        <v>36</v>
      </c>
    </row>
    <row r="1386" spans="1:5">
      <c r="A1386" s="95" t="str">
        <f>Consolidated!C1386&amp;""</f>
        <v>122W0013</v>
      </c>
      <c r="B1386" s="95" t="str">
        <f>Consolidated!A1386&amp;""</f>
        <v>NAUTICS</v>
      </c>
      <c r="C1386" s="95">
        <f>IF('Dây theo phòng'!$D$6="",0,IF(OR(Consolidated!N1386&amp;""='Dây theo phòng'!$D$6,Consolidated!S1386&amp;""='Dây theo phòng'!$D$6),1,0))</f>
        <v>0</v>
      </c>
      <c r="D1386" s="95">
        <f>IF(Consolidated!E1386=1,1,0)</f>
        <v>1</v>
      </c>
      <c r="E1386" s="95">
        <f t="shared" si="21"/>
        <v>36</v>
      </c>
    </row>
    <row r="1387" spans="1:5">
      <c r="A1387" s="95" t="str">
        <f>Consolidated!C1387&amp;""</f>
        <v>122W0014</v>
      </c>
      <c r="B1387" s="95" t="str">
        <f>Consolidated!A1387&amp;""</f>
        <v>NAUTICS</v>
      </c>
      <c r="C1387" s="95">
        <f>IF('Dây theo phòng'!$D$6="",0,IF(OR(Consolidated!N1387&amp;""='Dây theo phòng'!$D$6,Consolidated!S1387&amp;""='Dây theo phòng'!$D$6),1,0))</f>
        <v>0</v>
      </c>
      <c r="D1387" s="95">
        <f>IF(Consolidated!E1387=1,1,0)</f>
        <v>1</v>
      </c>
      <c r="E1387" s="95">
        <f t="shared" si="21"/>
        <v>36</v>
      </c>
    </row>
    <row r="1388" spans="1:5">
      <c r="A1388" s="95" t="str">
        <f>Consolidated!C1388&amp;""</f>
        <v>122W0021</v>
      </c>
      <c r="B1388" s="95" t="str">
        <f>Consolidated!A1388&amp;""</f>
        <v>NAUTICS</v>
      </c>
      <c r="C1388" s="95">
        <f>IF('Dây theo phòng'!$D$6="",0,IF(OR(Consolidated!N1388&amp;""='Dây theo phòng'!$D$6,Consolidated!S1388&amp;""='Dây theo phòng'!$D$6),1,0))</f>
        <v>0</v>
      </c>
      <c r="D1388" s="95">
        <f>IF(Consolidated!E1388=1,1,0)</f>
        <v>1</v>
      </c>
      <c r="E1388" s="95">
        <f t="shared" si="21"/>
        <v>36</v>
      </c>
    </row>
    <row r="1389" spans="1:5">
      <c r="A1389" s="95" t="str">
        <f>Consolidated!C1389&amp;""</f>
        <v>122W0022</v>
      </c>
      <c r="B1389" s="95" t="str">
        <f>Consolidated!A1389&amp;""</f>
        <v>NAUTICS</v>
      </c>
      <c r="C1389" s="95">
        <f>IF('Dây theo phòng'!$D$6="",0,IF(OR(Consolidated!N1389&amp;""='Dây theo phòng'!$D$6,Consolidated!S1389&amp;""='Dây theo phòng'!$D$6),1,0))</f>
        <v>0</v>
      </c>
      <c r="D1389" s="95">
        <f>IF(Consolidated!E1389=1,1,0)</f>
        <v>1</v>
      </c>
      <c r="E1389" s="95">
        <f t="shared" si="21"/>
        <v>36</v>
      </c>
    </row>
    <row r="1390" spans="1:5">
      <c r="A1390" s="95" t="str">
        <f>Consolidated!C1390&amp;""</f>
        <v>122W0023</v>
      </c>
      <c r="B1390" s="95" t="str">
        <f>Consolidated!A1390&amp;""</f>
        <v>NAUTICS</v>
      </c>
      <c r="C1390" s="95">
        <f>IF('Dây theo phòng'!$D$6="",0,IF(OR(Consolidated!N1390&amp;""='Dây theo phòng'!$D$6,Consolidated!S1390&amp;""='Dây theo phòng'!$D$6),1,0))</f>
        <v>0</v>
      </c>
      <c r="D1390" s="95">
        <f>IF(Consolidated!E1390=1,1,0)</f>
        <v>1</v>
      </c>
      <c r="E1390" s="95">
        <f t="shared" si="21"/>
        <v>36</v>
      </c>
    </row>
    <row r="1391" spans="1:5">
      <c r="A1391" s="95" t="str">
        <f>Consolidated!C1391&amp;""</f>
        <v>122W0024</v>
      </c>
      <c r="B1391" s="95" t="str">
        <f>Consolidated!A1391&amp;""</f>
        <v>NAUTICS</v>
      </c>
      <c r="C1391" s="95">
        <f>IF('Dây theo phòng'!$D$6="",0,IF(OR(Consolidated!N1391&amp;""='Dây theo phòng'!$D$6,Consolidated!S1391&amp;""='Dây theo phòng'!$D$6),1,0))</f>
        <v>0</v>
      </c>
      <c r="D1391" s="95">
        <f>IF(Consolidated!E1391=1,1,0)</f>
        <v>1</v>
      </c>
      <c r="E1391" s="95">
        <f t="shared" si="21"/>
        <v>36</v>
      </c>
    </row>
    <row r="1392" spans="1:5">
      <c r="A1392" s="95" t="str">
        <f>Consolidated!C1392&amp;""</f>
        <v>122W0025</v>
      </c>
      <c r="B1392" s="95" t="str">
        <f>Consolidated!A1392&amp;""</f>
        <v>NAUTICS</v>
      </c>
      <c r="C1392" s="95">
        <f>IF('Dây theo phòng'!$D$6="",0,IF(OR(Consolidated!N1392&amp;""='Dây theo phòng'!$D$6,Consolidated!S1392&amp;""='Dây theo phòng'!$D$6),1,0))</f>
        <v>0</v>
      </c>
      <c r="D1392" s="95">
        <f>IF(Consolidated!E1392=1,1,0)</f>
        <v>1</v>
      </c>
      <c r="E1392" s="95">
        <f t="shared" si="21"/>
        <v>36</v>
      </c>
    </row>
    <row r="1393" spans="1:5">
      <c r="A1393" s="95" t="str">
        <f>Consolidated!C1393&amp;""</f>
        <v>122W0026</v>
      </c>
      <c r="B1393" s="95" t="str">
        <f>Consolidated!A1393&amp;""</f>
        <v>NAUTICS</v>
      </c>
      <c r="C1393" s="95">
        <f>IF('Dây theo phòng'!$D$6="",0,IF(OR(Consolidated!N1393&amp;""='Dây theo phòng'!$D$6,Consolidated!S1393&amp;""='Dây theo phòng'!$D$6),1,0))</f>
        <v>0</v>
      </c>
      <c r="D1393" s="95">
        <f>IF(Consolidated!E1393=1,1,0)</f>
        <v>1</v>
      </c>
      <c r="E1393" s="95">
        <f t="shared" si="21"/>
        <v>36</v>
      </c>
    </row>
    <row r="1394" spans="1:5">
      <c r="A1394" s="95" t="str">
        <f>Consolidated!C1394&amp;""</f>
        <v>123W0013</v>
      </c>
      <c r="B1394" s="95" t="str">
        <f>Consolidated!A1394&amp;""</f>
        <v>NAUTICS</v>
      </c>
      <c r="C1394" s="95">
        <f>IF('Dây theo phòng'!$D$6="",0,IF(OR(Consolidated!N1394&amp;""='Dây theo phòng'!$D$6,Consolidated!S1394&amp;""='Dây theo phòng'!$D$6),1,0))</f>
        <v>0</v>
      </c>
      <c r="D1394" s="95">
        <f>IF(Consolidated!E1394=1,1,0)</f>
        <v>1</v>
      </c>
      <c r="E1394" s="95">
        <f t="shared" si="21"/>
        <v>36</v>
      </c>
    </row>
    <row r="1395" spans="1:5">
      <c r="A1395" s="95" t="str">
        <f>Consolidated!C1395&amp;""</f>
        <v>123W0016</v>
      </c>
      <c r="B1395" s="95" t="str">
        <f>Consolidated!A1395&amp;""</f>
        <v>NAUTICS</v>
      </c>
      <c r="C1395" s="95">
        <f>IF('Dây theo phòng'!$D$6="",0,IF(OR(Consolidated!N1395&amp;""='Dây theo phòng'!$D$6,Consolidated!S1395&amp;""='Dây theo phòng'!$D$6),1,0))</f>
        <v>0</v>
      </c>
      <c r="D1395" s="95">
        <f>IF(Consolidated!E1395=1,1,0)</f>
        <v>1</v>
      </c>
      <c r="E1395" s="95">
        <f t="shared" si="21"/>
        <v>36</v>
      </c>
    </row>
    <row r="1396" spans="1:5">
      <c r="A1396" s="95" t="str">
        <f>Consolidated!C1396&amp;""</f>
        <v>123W0017</v>
      </c>
      <c r="B1396" s="95" t="str">
        <f>Consolidated!A1396&amp;""</f>
        <v>NAUTICS</v>
      </c>
      <c r="C1396" s="95">
        <f>IF('Dây theo phòng'!$D$6="",0,IF(OR(Consolidated!N1396&amp;""='Dây theo phòng'!$D$6,Consolidated!S1396&amp;""='Dây theo phòng'!$D$6),1,0))</f>
        <v>1</v>
      </c>
      <c r="D1396" s="95">
        <f>IF(Consolidated!E1396=1,1,0)</f>
        <v>1</v>
      </c>
      <c r="E1396" s="95">
        <f t="shared" si="21"/>
        <v>36</v>
      </c>
    </row>
    <row r="1397" spans="1:5">
      <c r="A1397" s="95" t="str">
        <f>Consolidated!C1397&amp;""</f>
        <v>126W0017</v>
      </c>
      <c r="B1397" s="95" t="str">
        <f>Consolidated!A1397&amp;""</f>
        <v>NAUTICS</v>
      </c>
      <c r="C1397" s="95">
        <f>IF('Dây theo phòng'!$D$6="",0,IF(OR(Consolidated!N1397&amp;""='Dây theo phòng'!$D$6,Consolidated!S1397&amp;""='Dây theo phòng'!$D$6),1,0))</f>
        <v>0</v>
      </c>
      <c r="D1397" s="95">
        <f>IF(Consolidated!E1397=1,1,0)</f>
        <v>1</v>
      </c>
      <c r="E1397" s="95">
        <f t="shared" si="21"/>
        <v>36</v>
      </c>
    </row>
    <row r="1398" spans="1:5">
      <c r="A1398" s="95" t="str">
        <f>Consolidated!C1398&amp;""</f>
        <v>126W0018</v>
      </c>
      <c r="B1398" s="95" t="str">
        <f>Consolidated!A1398&amp;""</f>
        <v>NAUTICS</v>
      </c>
      <c r="C1398" s="95">
        <f>IF('Dây theo phòng'!$D$6="",0,IF(OR(Consolidated!N1398&amp;""='Dây theo phòng'!$D$6,Consolidated!S1398&amp;""='Dây theo phòng'!$D$6),1,0))</f>
        <v>0</v>
      </c>
      <c r="D1398" s="95">
        <f>IF(Consolidated!E1398=1,1,0)</f>
        <v>1</v>
      </c>
      <c r="E1398" s="95">
        <f t="shared" si="21"/>
        <v>36</v>
      </c>
    </row>
    <row r="1399" spans="1:5">
      <c r="A1399" s="95" t="str">
        <f>Consolidated!C1399&amp;""</f>
        <v>126W0019</v>
      </c>
      <c r="B1399" s="95" t="str">
        <f>Consolidated!A1399&amp;""</f>
        <v>NAUTICS</v>
      </c>
      <c r="C1399" s="95">
        <f>IF('Dây theo phòng'!$D$6="",0,IF(OR(Consolidated!N1399&amp;""='Dây theo phòng'!$D$6,Consolidated!S1399&amp;""='Dây theo phòng'!$D$6),1,0))</f>
        <v>0</v>
      </c>
      <c r="D1399" s="95">
        <f>IF(Consolidated!E1399=1,1,0)</f>
        <v>1</v>
      </c>
      <c r="E1399" s="95">
        <f t="shared" si="21"/>
        <v>36</v>
      </c>
    </row>
    <row r="1400" spans="1:5">
      <c r="A1400" s="95" t="str">
        <f>Consolidated!C1400&amp;""</f>
        <v>126W0024</v>
      </c>
      <c r="B1400" s="95" t="str">
        <f>Consolidated!A1400&amp;""</f>
        <v>NAUTICS</v>
      </c>
      <c r="C1400" s="95">
        <f>IF('Dây theo phòng'!$D$6="",0,IF(OR(Consolidated!N1400&amp;""='Dây theo phòng'!$D$6,Consolidated!S1400&amp;""='Dây theo phòng'!$D$6),1,0))</f>
        <v>0</v>
      </c>
      <c r="D1400" s="95">
        <f>IF(Consolidated!E1400=1,1,0)</f>
        <v>1</v>
      </c>
      <c r="E1400" s="95">
        <f t="shared" si="21"/>
        <v>36</v>
      </c>
    </row>
    <row r="1401" spans="1:5">
      <c r="A1401" s="95" t="str">
        <f>Consolidated!C1401&amp;""</f>
        <v>126W0025</v>
      </c>
      <c r="B1401" s="95" t="str">
        <f>Consolidated!A1401&amp;""</f>
        <v>NAUTICS</v>
      </c>
      <c r="C1401" s="95">
        <f>IF('Dây theo phòng'!$D$6="",0,IF(OR(Consolidated!N1401&amp;""='Dây theo phòng'!$D$6,Consolidated!S1401&amp;""='Dây theo phòng'!$D$6),1,0))</f>
        <v>0</v>
      </c>
      <c r="D1401" s="95">
        <f>IF(Consolidated!E1401=1,1,0)</f>
        <v>1</v>
      </c>
      <c r="E1401" s="95">
        <f t="shared" si="21"/>
        <v>36</v>
      </c>
    </row>
    <row r="1402" spans="1:5">
      <c r="A1402" s="95" t="str">
        <f>Consolidated!C1402&amp;""</f>
        <v>126W0026</v>
      </c>
      <c r="B1402" s="95" t="str">
        <f>Consolidated!A1402&amp;""</f>
        <v>NAUTICS</v>
      </c>
      <c r="C1402" s="95">
        <f>IF('Dây theo phòng'!$D$6="",0,IF(OR(Consolidated!N1402&amp;""='Dây theo phòng'!$D$6,Consolidated!S1402&amp;""='Dây theo phòng'!$D$6),1,0))</f>
        <v>0</v>
      </c>
      <c r="D1402" s="95">
        <f>IF(Consolidated!E1402=1,1,0)</f>
        <v>1</v>
      </c>
      <c r="E1402" s="95">
        <f t="shared" si="21"/>
        <v>36</v>
      </c>
    </row>
    <row r="1403" spans="1:5">
      <c r="A1403" s="95" t="str">
        <f>Consolidated!C1403&amp;""</f>
        <v>126W0027</v>
      </c>
      <c r="B1403" s="95" t="str">
        <f>Consolidated!A1403&amp;""</f>
        <v>NAUTICS</v>
      </c>
      <c r="C1403" s="95">
        <f>IF('Dây theo phòng'!$D$6="",0,IF(OR(Consolidated!N1403&amp;""='Dây theo phòng'!$D$6,Consolidated!S1403&amp;""='Dây theo phòng'!$D$6),1,0))</f>
        <v>1</v>
      </c>
      <c r="D1403" s="95">
        <f>IF(Consolidated!E1403=1,1,0)</f>
        <v>1</v>
      </c>
      <c r="E1403" s="95">
        <f t="shared" si="21"/>
        <v>36</v>
      </c>
    </row>
    <row r="1404" spans="1:5">
      <c r="A1404" s="95" t="str">
        <f>Consolidated!C1404&amp;""</f>
        <v>126W0035</v>
      </c>
      <c r="B1404" s="95" t="str">
        <f>Consolidated!A1404&amp;""</f>
        <v>NAUTICS</v>
      </c>
      <c r="C1404" s="95">
        <f>IF('Dây theo phòng'!$D$6="",0,IF(OR(Consolidated!N1404&amp;""='Dây theo phòng'!$D$6,Consolidated!S1404&amp;""='Dây theo phòng'!$D$6),1,0))</f>
        <v>0</v>
      </c>
      <c r="D1404" s="95">
        <f>IF(Consolidated!E1404=1,1,0)</f>
        <v>1</v>
      </c>
      <c r="E1404" s="95">
        <f t="shared" si="21"/>
        <v>36</v>
      </c>
    </row>
    <row r="1405" spans="1:5">
      <c r="A1405" s="95" t="str">
        <f>Consolidated!C1405&amp;""</f>
        <v>126W0036</v>
      </c>
      <c r="B1405" s="95" t="str">
        <f>Consolidated!A1405&amp;""</f>
        <v>NAUTICS</v>
      </c>
      <c r="C1405" s="95">
        <f>IF('Dây theo phòng'!$D$6="",0,IF(OR(Consolidated!N1405&amp;""='Dây theo phòng'!$D$6,Consolidated!S1405&amp;""='Dây theo phòng'!$D$6),1,0))</f>
        <v>0</v>
      </c>
      <c r="D1405" s="95">
        <f>IF(Consolidated!E1405=1,1,0)</f>
        <v>1</v>
      </c>
      <c r="E1405" s="95">
        <f t="shared" si="21"/>
        <v>36</v>
      </c>
    </row>
    <row r="1406" spans="1:5">
      <c r="A1406" s="95" t="str">
        <f>Consolidated!C1406&amp;""</f>
        <v>126W0037</v>
      </c>
      <c r="B1406" s="95" t="str">
        <f>Consolidated!A1406&amp;""</f>
        <v>NAUTICS</v>
      </c>
      <c r="C1406" s="95">
        <f>IF('Dây theo phòng'!$D$6="",0,IF(OR(Consolidated!N1406&amp;""='Dây theo phòng'!$D$6,Consolidated!S1406&amp;""='Dây theo phòng'!$D$6),1,0))</f>
        <v>0</v>
      </c>
      <c r="D1406" s="95">
        <f>IF(Consolidated!E1406=1,1,0)</f>
        <v>1</v>
      </c>
      <c r="E1406" s="95">
        <f t="shared" si="21"/>
        <v>36</v>
      </c>
    </row>
    <row r="1407" spans="1:5">
      <c r="A1407" s="95" t="str">
        <f>Consolidated!C1407&amp;""</f>
        <v>132W0002</v>
      </c>
      <c r="B1407" s="95" t="str">
        <f>Consolidated!A1407&amp;""</f>
        <v>NAUTICS</v>
      </c>
      <c r="C1407" s="95">
        <f>IF('Dây theo phòng'!$D$6="",0,IF(OR(Consolidated!N1407&amp;""='Dây theo phòng'!$D$6,Consolidated!S1407&amp;""='Dây theo phòng'!$D$6),1,0))</f>
        <v>1</v>
      </c>
      <c r="D1407" s="95">
        <f>IF(Consolidated!E1407=1,1,0)</f>
        <v>1</v>
      </c>
      <c r="E1407" s="95">
        <f t="shared" si="21"/>
        <v>36</v>
      </c>
    </row>
    <row r="1408" spans="1:5">
      <c r="A1408" s="95" t="str">
        <f>Consolidated!C1408&amp;""</f>
        <v>133W0017</v>
      </c>
      <c r="B1408" s="95" t="str">
        <f>Consolidated!A1408&amp;""</f>
        <v>NAUTICS</v>
      </c>
      <c r="C1408" s="95">
        <f>IF('Dây theo phòng'!$D$6="",0,IF(OR(Consolidated!N1408&amp;""='Dây theo phòng'!$D$6,Consolidated!S1408&amp;""='Dây theo phòng'!$D$6),1,0))</f>
        <v>1</v>
      </c>
      <c r="D1408" s="95">
        <f>IF(Consolidated!E1408=1,1,0)</f>
        <v>1</v>
      </c>
      <c r="E1408" s="95">
        <f t="shared" si="21"/>
        <v>36</v>
      </c>
    </row>
    <row r="1409" spans="1:5">
      <c r="A1409" s="95" t="str">
        <f>Consolidated!C1409&amp;""</f>
        <v>133W0025</v>
      </c>
      <c r="B1409" s="95" t="str">
        <f>Consolidated!A1409&amp;""</f>
        <v>NAUTICS</v>
      </c>
      <c r="C1409" s="95">
        <f>IF('Dây theo phòng'!$D$6="",0,IF(OR(Consolidated!N1409&amp;""='Dây theo phòng'!$D$6,Consolidated!S1409&amp;""='Dây theo phòng'!$D$6),1,0))</f>
        <v>0</v>
      </c>
      <c r="D1409" s="95">
        <f>IF(Consolidated!E1409=1,1,0)</f>
        <v>1</v>
      </c>
      <c r="E1409" s="95">
        <f t="shared" si="21"/>
        <v>36</v>
      </c>
    </row>
    <row r="1410" spans="1:5">
      <c r="A1410" s="95" t="str">
        <f>Consolidated!C1410&amp;""</f>
        <v>133W0026</v>
      </c>
      <c r="B1410" s="95" t="str">
        <f>Consolidated!A1410&amp;""</f>
        <v>NAUTICS</v>
      </c>
      <c r="C1410" s="95">
        <f>IF('Dây theo phòng'!$D$6="",0,IF(OR(Consolidated!N1410&amp;""='Dây theo phòng'!$D$6,Consolidated!S1410&amp;""='Dây theo phòng'!$D$6),1,0))</f>
        <v>0</v>
      </c>
      <c r="D1410" s="95">
        <f>IF(Consolidated!E1410=1,1,0)</f>
        <v>1</v>
      </c>
      <c r="E1410" s="95">
        <f t="shared" si="21"/>
        <v>36</v>
      </c>
    </row>
    <row r="1411" spans="1:5">
      <c r="A1411" s="95" t="str">
        <f>Consolidated!C1411&amp;""</f>
        <v>133W0027</v>
      </c>
      <c r="B1411" s="95" t="str">
        <f>Consolidated!A1411&amp;""</f>
        <v>NAUTICS</v>
      </c>
      <c r="C1411" s="95">
        <f>IF('Dây theo phòng'!$D$6="",0,IF(OR(Consolidated!N1411&amp;""='Dây theo phòng'!$D$6,Consolidated!S1411&amp;""='Dây theo phòng'!$D$6),1,0))</f>
        <v>0</v>
      </c>
      <c r="D1411" s="95">
        <f>IF(Consolidated!E1411=1,1,0)</f>
        <v>1</v>
      </c>
      <c r="E1411" s="95">
        <f t="shared" ref="E1411:E1474" si="22">E1410+C1411*(1-D1411)</f>
        <v>36</v>
      </c>
    </row>
    <row r="1412" spans="1:5">
      <c r="A1412" s="95" t="str">
        <f>Consolidated!C1412&amp;""</f>
        <v>133W0028</v>
      </c>
      <c r="B1412" s="95" t="str">
        <f>Consolidated!A1412&amp;""</f>
        <v>NAUTICS</v>
      </c>
      <c r="C1412" s="95">
        <f>IF('Dây theo phòng'!$D$6="",0,IF(OR(Consolidated!N1412&amp;""='Dây theo phòng'!$D$6,Consolidated!S1412&amp;""='Dây theo phòng'!$D$6),1,0))</f>
        <v>0</v>
      </c>
      <c r="D1412" s="95">
        <f>IF(Consolidated!E1412=1,1,0)</f>
        <v>1</v>
      </c>
      <c r="E1412" s="95">
        <f t="shared" si="22"/>
        <v>36</v>
      </c>
    </row>
    <row r="1413" spans="1:5">
      <c r="A1413" s="95" t="str">
        <f>Consolidated!C1413&amp;""</f>
        <v>136W0046</v>
      </c>
      <c r="B1413" s="95" t="str">
        <f>Consolidated!A1413&amp;""</f>
        <v>NAUTICS</v>
      </c>
      <c r="C1413" s="95">
        <f>IF('Dây theo phòng'!$D$6="",0,IF(OR(Consolidated!N1413&amp;""='Dây theo phòng'!$D$6,Consolidated!S1413&amp;""='Dây theo phòng'!$D$6),1,0))</f>
        <v>1</v>
      </c>
      <c r="D1413" s="95">
        <f>IF(Consolidated!E1413=1,1,0)</f>
        <v>1</v>
      </c>
      <c r="E1413" s="95">
        <f t="shared" si="22"/>
        <v>36</v>
      </c>
    </row>
    <row r="1414" spans="1:5">
      <c r="A1414" s="95" t="str">
        <f>Consolidated!C1414&amp;""</f>
        <v>136W0047</v>
      </c>
      <c r="B1414" s="95" t="str">
        <f>Consolidated!A1414&amp;""</f>
        <v>NAUTICS</v>
      </c>
      <c r="C1414" s="95">
        <f>IF('Dây theo phòng'!$D$6="",0,IF(OR(Consolidated!N1414&amp;""='Dây theo phòng'!$D$6,Consolidated!S1414&amp;""='Dây theo phòng'!$D$6),1,0))</f>
        <v>1</v>
      </c>
      <c r="D1414" s="95">
        <f>IF(Consolidated!E1414=1,1,0)</f>
        <v>1</v>
      </c>
      <c r="E1414" s="95">
        <f t="shared" si="22"/>
        <v>36</v>
      </c>
    </row>
    <row r="1415" spans="1:5">
      <c r="A1415" s="95" t="str">
        <f>Consolidated!C1415&amp;""</f>
        <v>136W0048</v>
      </c>
      <c r="B1415" s="95" t="str">
        <f>Consolidated!A1415&amp;""</f>
        <v>NAUTICS</v>
      </c>
      <c r="C1415" s="95">
        <f>IF('Dây theo phòng'!$D$6="",0,IF(OR(Consolidated!N1415&amp;""='Dây theo phòng'!$D$6,Consolidated!S1415&amp;""='Dây theo phòng'!$D$6),1,0))</f>
        <v>1</v>
      </c>
      <c r="D1415" s="95">
        <f>IF(Consolidated!E1415=1,1,0)</f>
        <v>1</v>
      </c>
      <c r="E1415" s="95">
        <f t="shared" si="22"/>
        <v>36</v>
      </c>
    </row>
    <row r="1416" spans="1:5">
      <c r="A1416" s="95" t="str">
        <f>Consolidated!C1416&amp;""</f>
        <v>155W0007</v>
      </c>
      <c r="B1416" s="95" t="str">
        <f>Consolidated!A1416&amp;""</f>
        <v>NAUTICS</v>
      </c>
      <c r="C1416" s="95">
        <f>IF('Dây theo phòng'!$D$6="",0,IF(OR(Consolidated!N1416&amp;""='Dây theo phòng'!$D$6,Consolidated!S1416&amp;""='Dây theo phòng'!$D$6),1,0))</f>
        <v>1</v>
      </c>
      <c r="D1416" s="95">
        <f>IF(Consolidated!E1416=1,1,0)</f>
        <v>1</v>
      </c>
      <c r="E1416" s="95">
        <f t="shared" si="22"/>
        <v>36</v>
      </c>
    </row>
    <row r="1417" spans="1:5">
      <c r="A1417" s="95" t="str">
        <f>Consolidated!C1417&amp;""</f>
        <v>201W0003</v>
      </c>
      <c r="B1417" s="95" t="str">
        <f>Consolidated!A1417&amp;""</f>
        <v>NAUTICS</v>
      </c>
      <c r="C1417" s="95">
        <f>IF('Dây theo phòng'!$D$6="",0,IF(OR(Consolidated!N1417&amp;""='Dây theo phòng'!$D$6,Consolidated!S1417&amp;""='Dây theo phòng'!$D$6),1,0))</f>
        <v>1</v>
      </c>
      <c r="D1417" s="95">
        <f>IF(Consolidated!E1417=1,1,0)</f>
        <v>1</v>
      </c>
      <c r="E1417" s="95">
        <f t="shared" si="22"/>
        <v>36</v>
      </c>
    </row>
    <row r="1418" spans="1:5">
      <c r="A1418" s="95" t="str">
        <f>Consolidated!C1418&amp;""</f>
        <v>201W0004</v>
      </c>
      <c r="B1418" s="95" t="str">
        <f>Consolidated!A1418&amp;""</f>
        <v>NAUTICS</v>
      </c>
      <c r="C1418" s="95">
        <f>IF('Dây theo phòng'!$D$6="",0,IF(OR(Consolidated!N1418&amp;""='Dây theo phòng'!$D$6,Consolidated!S1418&amp;""='Dây theo phòng'!$D$6),1,0))</f>
        <v>1</v>
      </c>
      <c r="D1418" s="95">
        <f>IF(Consolidated!E1418=1,1,0)</f>
        <v>1</v>
      </c>
      <c r="E1418" s="95">
        <f t="shared" si="22"/>
        <v>36</v>
      </c>
    </row>
    <row r="1419" spans="1:5">
      <c r="A1419" s="95" t="str">
        <f>Consolidated!C1419&amp;""</f>
        <v>201W0005</v>
      </c>
      <c r="B1419" s="95" t="str">
        <f>Consolidated!A1419&amp;""</f>
        <v>NAUTICS</v>
      </c>
      <c r="C1419" s="95">
        <f>IF('Dây theo phòng'!$D$6="",0,IF(OR(Consolidated!N1419&amp;""='Dây theo phòng'!$D$6,Consolidated!S1419&amp;""='Dây theo phòng'!$D$6),1,0))</f>
        <v>1</v>
      </c>
      <c r="D1419" s="95">
        <f>IF(Consolidated!E1419=1,1,0)</f>
        <v>1</v>
      </c>
      <c r="E1419" s="95">
        <f t="shared" si="22"/>
        <v>36</v>
      </c>
    </row>
    <row r="1420" spans="1:5">
      <c r="A1420" s="95" t="str">
        <f>Consolidated!C1420&amp;""</f>
        <v>201W0006</v>
      </c>
      <c r="B1420" s="95" t="str">
        <f>Consolidated!A1420&amp;""</f>
        <v>NAUTICS</v>
      </c>
      <c r="C1420" s="95">
        <f>IF('Dây theo phòng'!$D$6="",0,IF(OR(Consolidated!N1420&amp;""='Dây theo phòng'!$D$6,Consolidated!S1420&amp;""='Dây theo phòng'!$D$6),1,0))</f>
        <v>1</v>
      </c>
      <c r="D1420" s="95">
        <f>IF(Consolidated!E1420=1,1,0)</f>
        <v>1</v>
      </c>
      <c r="E1420" s="95">
        <f t="shared" si="22"/>
        <v>36</v>
      </c>
    </row>
    <row r="1421" spans="1:5">
      <c r="A1421" s="95" t="str">
        <f>Consolidated!C1421&amp;""</f>
        <v>201W0007</v>
      </c>
      <c r="B1421" s="95" t="str">
        <f>Consolidated!A1421&amp;""</f>
        <v>NAUTICS</v>
      </c>
      <c r="C1421" s="95">
        <f>IF('Dây theo phòng'!$D$6="",0,IF(OR(Consolidated!N1421&amp;""='Dây theo phòng'!$D$6,Consolidated!S1421&amp;""='Dây theo phòng'!$D$6),1,0))</f>
        <v>1</v>
      </c>
      <c r="D1421" s="95">
        <f>IF(Consolidated!E1421=1,1,0)</f>
        <v>1</v>
      </c>
      <c r="E1421" s="95">
        <f t="shared" si="22"/>
        <v>36</v>
      </c>
    </row>
    <row r="1422" spans="1:5">
      <c r="A1422" s="95" t="str">
        <f>Consolidated!C1422&amp;""</f>
        <v>205W0001</v>
      </c>
      <c r="B1422" s="95" t="str">
        <f>Consolidated!A1422&amp;""</f>
        <v>NAUTICS</v>
      </c>
      <c r="C1422" s="95">
        <f>IF('Dây theo phòng'!$D$6="",0,IF(OR(Consolidated!N1422&amp;""='Dây theo phòng'!$D$6,Consolidated!S1422&amp;""='Dây theo phòng'!$D$6),1,0))</f>
        <v>1</v>
      </c>
      <c r="D1422" s="95">
        <f>IF(Consolidated!E1422=1,1,0)</f>
        <v>0</v>
      </c>
      <c r="E1422" s="95">
        <f t="shared" si="22"/>
        <v>37</v>
      </c>
    </row>
    <row r="1423" spans="1:5">
      <c r="A1423" s="95" t="str">
        <f>Consolidated!C1423&amp;""</f>
        <v>205W0003</v>
      </c>
      <c r="B1423" s="95" t="str">
        <f>Consolidated!A1423&amp;""</f>
        <v>NAUTICS</v>
      </c>
      <c r="C1423" s="95">
        <f>IF('Dây theo phòng'!$D$6="",0,IF(OR(Consolidated!N1423&amp;""='Dây theo phòng'!$D$6,Consolidated!S1423&amp;""='Dây theo phòng'!$D$6),1,0))</f>
        <v>1</v>
      </c>
      <c r="D1423" s="95">
        <f>IF(Consolidated!E1423=1,1,0)</f>
        <v>1</v>
      </c>
      <c r="E1423" s="95">
        <f t="shared" si="22"/>
        <v>37</v>
      </c>
    </row>
    <row r="1424" spans="1:5">
      <c r="A1424" s="95" t="str">
        <f>Consolidated!C1424&amp;""</f>
        <v>205W0004</v>
      </c>
      <c r="B1424" s="95" t="str">
        <f>Consolidated!A1424&amp;""</f>
        <v>NAUTICS</v>
      </c>
      <c r="C1424" s="95">
        <f>IF('Dây theo phòng'!$D$6="",0,IF(OR(Consolidated!N1424&amp;""='Dây theo phòng'!$D$6,Consolidated!S1424&amp;""='Dây theo phòng'!$D$6),1,0))</f>
        <v>1</v>
      </c>
      <c r="D1424" s="95">
        <f>IF(Consolidated!E1424=1,1,0)</f>
        <v>1</v>
      </c>
      <c r="E1424" s="95">
        <f t="shared" si="22"/>
        <v>37</v>
      </c>
    </row>
    <row r="1425" spans="1:5">
      <c r="A1425" s="95" t="str">
        <f>Consolidated!C1425&amp;""</f>
        <v>221W0027</v>
      </c>
      <c r="B1425" s="95" t="str">
        <f>Consolidated!A1425&amp;""</f>
        <v>NAUTICS</v>
      </c>
      <c r="C1425" s="95">
        <f>IF('Dây theo phòng'!$D$6="",0,IF(OR(Consolidated!N1425&amp;""='Dây theo phòng'!$D$6,Consolidated!S1425&amp;""='Dây theo phòng'!$D$6),1,0))</f>
        <v>0</v>
      </c>
      <c r="D1425" s="95">
        <f>IF(Consolidated!E1425=1,1,0)</f>
        <v>1</v>
      </c>
      <c r="E1425" s="95">
        <f t="shared" si="22"/>
        <v>37</v>
      </c>
    </row>
    <row r="1426" spans="1:5">
      <c r="A1426" s="95" t="str">
        <f>Consolidated!C1426&amp;""</f>
        <v>221W0028</v>
      </c>
      <c r="B1426" s="95" t="str">
        <f>Consolidated!A1426&amp;""</f>
        <v>NAUTICS</v>
      </c>
      <c r="C1426" s="95">
        <f>IF('Dây theo phòng'!$D$6="",0,IF(OR(Consolidated!N1426&amp;""='Dây theo phòng'!$D$6,Consolidated!S1426&amp;""='Dây theo phòng'!$D$6),1,0))</f>
        <v>0</v>
      </c>
      <c r="D1426" s="95">
        <f>IF(Consolidated!E1426=1,1,0)</f>
        <v>1</v>
      </c>
      <c r="E1426" s="95">
        <f t="shared" si="22"/>
        <v>37</v>
      </c>
    </row>
    <row r="1427" spans="1:5">
      <c r="A1427" s="95" t="str">
        <f>Consolidated!C1427&amp;""</f>
        <v>221W0029</v>
      </c>
      <c r="B1427" s="95" t="str">
        <f>Consolidated!A1427&amp;""</f>
        <v>NAUTICS</v>
      </c>
      <c r="C1427" s="95">
        <f>IF('Dây theo phòng'!$D$6="",0,IF(OR(Consolidated!N1427&amp;""='Dây theo phòng'!$D$6,Consolidated!S1427&amp;""='Dây theo phòng'!$D$6),1,0))</f>
        <v>0</v>
      </c>
      <c r="D1427" s="95">
        <f>IF(Consolidated!E1427=1,1,0)</f>
        <v>1</v>
      </c>
      <c r="E1427" s="95">
        <f t="shared" si="22"/>
        <v>37</v>
      </c>
    </row>
    <row r="1428" spans="1:5">
      <c r="A1428" s="95" t="str">
        <f>Consolidated!C1428&amp;""</f>
        <v>221W0030</v>
      </c>
      <c r="B1428" s="95" t="str">
        <f>Consolidated!A1428&amp;""</f>
        <v>NAUTICS</v>
      </c>
      <c r="C1428" s="95">
        <f>IF('Dây theo phòng'!$D$6="",0,IF(OR(Consolidated!N1428&amp;""='Dây theo phòng'!$D$6,Consolidated!S1428&amp;""='Dây theo phòng'!$D$6),1,0))</f>
        <v>0</v>
      </c>
      <c r="D1428" s="95">
        <f>IF(Consolidated!E1428=1,1,0)</f>
        <v>1</v>
      </c>
      <c r="E1428" s="95">
        <f t="shared" si="22"/>
        <v>37</v>
      </c>
    </row>
    <row r="1429" spans="1:5">
      <c r="A1429" s="95" t="str">
        <f>Consolidated!C1429&amp;""</f>
        <v>222W0106</v>
      </c>
      <c r="B1429" s="95" t="str">
        <f>Consolidated!A1429&amp;""</f>
        <v>NAUTICS</v>
      </c>
      <c r="C1429" s="95">
        <f>IF('Dây theo phòng'!$D$6="",0,IF(OR(Consolidated!N1429&amp;""='Dây theo phòng'!$D$6,Consolidated!S1429&amp;""='Dây theo phòng'!$D$6),1,0))</f>
        <v>1</v>
      </c>
      <c r="D1429" s="95">
        <f>IF(Consolidated!E1429=1,1,0)</f>
        <v>1</v>
      </c>
      <c r="E1429" s="95">
        <f t="shared" si="22"/>
        <v>37</v>
      </c>
    </row>
    <row r="1430" spans="1:5">
      <c r="A1430" s="95" t="str">
        <f>Consolidated!C1430&amp;""</f>
        <v>222W0107</v>
      </c>
      <c r="B1430" s="95" t="str">
        <f>Consolidated!A1430&amp;""</f>
        <v>NAUTICS</v>
      </c>
      <c r="C1430" s="95">
        <f>IF('Dây theo phòng'!$D$6="",0,IF(OR(Consolidated!N1430&amp;""='Dây theo phòng'!$D$6,Consolidated!S1430&amp;""='Dây theo phòng'!$D$6),1,0))</f>
        <v>1</v>
      </c>
      <c r="D1430" s="95">
        <f>IF(Consolidated!E1430=1,1,0)</f>
        <v>1</v>
      </c>
      <c r="E1430" s="95">
        <f t="shared" si="22"/>
        <v>37</v>
      </c>
    </row>
    <row r="1431" spans="1:5">
      <c r="A1431" s="95" t="str">
        <f>Consolidated!C1431&amp;""</f>
        <v>223W0002</v>
      </c>
      <c r="B1431" s="95" t="str">
        <f>Consolidated!A1431&amp;""</f>
        <v>NAUTICS</v>
      </c>
      <c r="C1431" s="95">
        <f>IF('Dây theo phòng'!$D$6="",0,IF(OR(Consolidated!N1431&amp;""='Dây theo phòng'!$D$6,Consolidated!S1431&amp;""='Dây theo phòng'!$D$6),1,0))</f>
        <v>0</v>
      </c>
      <c r="D1431" s="95">
        <f>IF(Consolidated!E1431=1,1,0)</f>
        <v>1</v>
      </c>
      <c r="E1431" s="95">
        <f t="shared" si="22"/>
        <v>37</v>
      </c>
    </row>
    <row r="1432" spans="1:5">
      <c r="A1432" s="95" t="str">
        <f>Consolidated!C1432&amp;""</f>
        <v>291W0004</v>
      </c>
      <c r="B1432" s="95" t="str">
        <f>Consolidated!A1432&amp;""</f>
        <v>NAUTICS</v>
      </c>
      <c r="C1432" s="95">
        <f>IF('Dây theo phòng'!$D$6="",0,IF(OR(Consolidated!N1432&amp;""='Dây theo phòng'!$D$6,Consolidated!S1432&amp;""='Dây theo phòng'!$D$6),1,0))</f>
        <v>0</v>
      </c>
      <c r="D1432" s="95">
        <f>IF(Consolidated!E1432=1,1,0)</f>
        <v>1</v>
      </c>
      <c r="E1432" s="95">
        <f t="shared" si="22"/>
        <v>37</v>
      </c>
    </row>
    <row r="1433" spans="1:5">
      <c r="A1433" s="95" t="str">
        <f>Consolidated!C1433&amp;""</f>
        <v>291W0005</v>
      </c>
      <c r="B1433" s="95" t="str">
        <f>Consolidated!A1433&amp;""</f>
        <v>NAUTICS</v>
      </c>
      <c r="C1433" s="95">
        <f>IF('Dây theo phòng'!$D$6="",0,IF(OR(Consolidated!N1433&amp;""='Dây theo phòng'!$D$6,Consolidated!S1433&amp;""='Dây theo phòng'!$D$6),1,0))</f>
        <v>0</v>
      </c>
      <c r="D1433" s="95">
        <f>IF(Consolidated!E1433=1,1,0)</f>
        <v>1</v>
      </c>
      <c r="E1433" s="95">
        <f t="shared" si="22"/>
        <v>37</v>
      </c>
    </row>
    <row r="1434" spans="1:5">
      <c r="A1434" s="95" t="str">
        <f>Consolidated!C1434&amp;""</f>
        <v>291W0006</v>
      </c>
      <c r="B1434" s="95" t="str">
        <f>Consolidated!A1434&amp;""</f>
        <v>NAUTICS</v>
      </c>
      <c r="C1434" s="95">
        <f>IF('Dây theo phòng'!$D$6="",0,IF(OR(Consolidated!N1434&amp;""='Dây theo phòng'!$D$6,Consolidated!S1434&amp;""='Dây theo phòng'!$D$6),1,0))</f>
        <v>0</v>
      </c>
      <c r="D1434" s="95">
        <f>IF(Consolidated!E1434=1,1,0)</f>
        <v>1</v>
      </c>
      <c r="E1434" s="95">
        <f t="shared" si="22"/>
        <v>37</v>
      </c>
    </row>
    <row r="1435" spans="1:5">
      <c r="A1435" s="95" t="str">
        <f>Consolidated!C1435&amp;""</f>
        <v>291W0007</v>
      </c>
      <c r="B1435" s="95" t="str">
        <f>Consolidated!A1435&amp;""</f>
        <v>NAUTICS</v>
      </c>
      <c r="C1435" s="95">
        <f>IF('Dây theo phòng'!$D$6="",0,IF(OR(Consolidated!N1435&amp;""='Dây theo phòng'!$D$6,Consolidated!S1435&amp;""='Dây theo phòng'!$D$6),1,0))</f>
        <v>0</v>
      </c>
      <c r="D1435" s="95">
        <f>IF(Consolidated!E1435=1,1,0)</f>
        <v>1</v>
      </c>
      <c r="E1435" s="95">
        <f t="shared" si="22"/>
        <v>37</v>
      </c>
    </row>
    <row r="1436" spans="1:5">
      <c r="A1436" s="95" t="str">
        <f>Consolidated!C1436&amp;""</f>
        <v>291W0008</v>
      </c>
      <c r="B1436" s="95" t="str">
        <f>Consolidated!A1436&amp;""</f>
        <v>NAUTICS</v>
      </c>
      <c r="C1436" s="95">
        <f>IF('Dây theo phòng'!$D$6="",0,IF(OR(Consolidated!N1436&amp;""='Dây theo phòng'!$D$6,Consolidated!S1436&amp;""='Dây theo phòng'!$D$6),1,0))</f>
        <v>0</v>
      </c>
      <c r="D1436" s="95">
        <f>IF(Consolidated!E1436=1,1,0)</f>
        <v>1</v>
      </c>
      <c r="E1436" s="95">
        <f t="shared" si="22"/>
        <v>37</v>
      </c>
    </row>
    <row r="1437" spans="1:5">
      <c r="A1437" s="95" t="str">
        <f>Consolidated!C1437&amp;""</f>
        <v>291W0010</v>
      </c>
      <c r="B1437" s="95" t="str">
        <f>Consolidated!A1437&amp;""</f>
        <v>NAUTICS</v>
      </c>
      <c r="C1437" s="95">
        <f>IF('Dây theo phòng'!$D$6="",0,IF(OR(Consolidated!N1437&amp;""='Dây theo phòng'!$D$6,Consolidated!S1437&amp;""='Dây theo phòng'!$D$6),1,0))</f>
        <v>1</v>
      </c>
      <c r="D1437" s="95">
        <f>IF(Consolidated!E1437=1,1,0)</f>
        <v>1</v>
      </c>
      <c r="E1437" s="95">
        <f t="shared" si="22"/>
        <v>37</v>
      </c>
    </row>
    <row r="1438" spans="1:5">
      <c r="A1438" s="95" t="str">
        <f>Consolidated!C1438&amp;""</f>
        <v>291W0011</v>
      </c>
      <c r="B1438" s="95" t="str">
        <f>Consolidated!A1438&amp;""</f>
        <v>NAUTICS</v>
      </c>
      <c r="C1438" s="95">
        <f>IF('Dây theo phòng'!$D$6="",0,IF(OR(Consolidated!N1438&amp;""='Dây theo phòng'!$D$6,Consolidated!S1438&amp;""='Dây theo phòng'!$D$6),1,0))</f>
        <v>1</v>
      </c>
      <c r="D1438" s="95">
        <f>IF(Consolidated!E1438=1,1,0)</f>
        <v>1</v>
      </c>
      <c r="E1438" s="95">
        <f t="shared" si="22"/>
        <v>37</v>
      </c>
    </row>
    <row r="1439" spans="1:5">
      <c r="A1439" s="95" t="str">
        <f>Consolidated!C1439&amp;""</f>
        <v>291W0012</v>
      </c>
      <c r="B1439" s="95" t="str">
        <f>Consolidated!A1439&amp;""</f>
        <v>NAUTICS</v>
      </c>
      <c r="C1439" s="95">
        <f>IF('Dây theo phòng'!$D$6="",0,IF(OR(Consolidated!N1439&amp;""='Dây theo phòng'!$D$6,Consolidated!S1439&amp;""='Dây theo phòng'!$D$6),1,0))</f>
        <v>1</v>
      </c>
      <c r="D1439" s="95">
        <f>IF(Consolidated!E1439=1,1,0)</f>
        <v>1</v>
      </c>
      <c r="E1439" s="95">
        <f t="shared" si="22"/>
        <v>37</v>
      </c>
    </row>
    <row r="1440" spans="1:5">
      <c r="A1440" s="95" t="str">
        <f>Consolidated!C1440&amp;""</f>
        <v>291W0013</v>
      </c>
      <c r="B1440" s="95" t="str">
        <f>Consolidated!A1440&amp;""</f>
        <v>NAUTICS</v>
      </c>
      <c r="C1440" s="95">
        <f>IF('Dây theo phòng'!$D$6="",0,IF(OR(Consolidated!N1440&amp;""='Dây theo phòng'!$D$6,Consolidated!S1440&amp;""='Dây theo phòng'!$D$6),1,0))</f>
        <v>0</v>
      </c>
      <c r="D1440" s="95">
        <f>IF(Consolidated!E1440=1,1,0)</f>
        <v>1</v>
      </c>
      <c r="E1440" s="95">
        <f t="shared" si="22"/>
        <v>37</v>
      </c>
    </row>
    <row r="1441" spans="1:5">
      <c r="A1441" s="95" t="str">
        <f>Consolidated!C1441&amp;""</f>
        <v>291W0014</v>
      </c>
      <c r="B1441" s="95" t="str">
        <f>Consolidated!A1441&amp;""</f>
        <v>NAUTICS</v>
      </c>
      <c r="C1441" s="95">
        <f>IF('Dây theo phòng'!$D$6="",0,IF(OR(Consolidated!N1441&amp;""='Dây theo phòng'!$D$6,Consolidated!S1441&amp;""='Dây theo phòng'!$D$6),1,0))</f>
        <v>0</v>
      </c>
      <c r="D1441" s="95">
        <f>IF(Consolidated!E1441=1,1,0)</f>
        <v>1</v>
      </c>
      <c r="E1441" s="95">
        <f t="shared" si="22"/>
        <v>37</v>
      </c>
    </row>
    <row r="1442" spans="1:5">
      <c r="A1442" s="95" t="str">
        <f>Consolidated!C1442&amp;""</f>
        <v>291W0015</v>
      </c>
      <c r="B1442" s="95" t="str">
        <f>Consolidated!A1442&amp;""</f>
        <v>NAUTICS</v>
      </c>
      <c r="C1442" s="95">
        <f>IF('Dây theo phòng'!$D$6="",0,IF(OR(Consolidated!N1442&amp;""='Dây theo phòng'!$D$6,Consolidated!S1442&amp;""='Dây theo phòng'!$D$6),1,0))</f>
        <v>0</v>
      </c>
      <c r="D1442" s="95">
        <f>IF(Consolidated!E1442=1,1,0)</f>
        <v>1</v>
      </c>
      <c r="E1442" s="95">
        <f t="shared" si="22"/>
        <v>37</v>
      </c>
    </row>
    <row r="1443" spans="1:5">
      <c r="A1443" s="95" t="str">
        <f>Consolidated!C1443&amp;""</f>
        <v>291W0016</v>
      </c>
      <c r="B1443" s="95" t="str">
        <f>Consolidated!A1443&amp;""</f>
        <v>NAUTICS</v>
      </c>
      <c r="C1443" s="95">
        <f>IF('Dây theo phòng'!$D$6="",0,IF(OR(Consolidated!N1443&amp;""='Dây theo phòng'!$D$6,Consolidated!S1443&amp;""='Dây theo phòng'!$D$6),1,0))</f>
        <v>0</v>
      </c>
      <c r="D1443" s="95">
        <f>IF(Consolidated!E1443=1,1,0)</f>
        <v>1</v>
      </c>
      <c r="E1443" s="95">
        <f t="shared" si="22"/>
        <v>37</v>
      </c>
    </row>
    <row r="1444" spans="1:5">
      <c r="A1444" s="95" t="str">
        <f>Consolidated!C1444&amp;""</f>
        <v>291W0017</v>
      </c>
      <c r="B1444" s="95" t="str">
        <f>Consolidated!A1444&amp;""</f>
        <v>NAUTICS</v>
      </c>
      <c r="C1444" s="95">
        <f>IF('Dây theo phòng'!$D$6="",0,IF(OR(Consolidated!N1444&amp;""='Dây theo phòng'!$D$6,Consolidated!S1444&amp;""='Dây theo phòng'!$D$6),1,0))</f>
        <v>0</v>
      </c>
      <c r="D1444" s="95">
        <f>IF(Consolidated!E1444=1,1,0)</f>
        <v>1</v>
      </c>
      <c r="E1444" s="95">
        <f t="shared" si="22"/>
        <v>37</v>
      </c>
    </row>
    <row r="1445" spans="1:5">
      <c r="A1445" s="95" t="str">
        <f>Consolidated!C1445&amp;""</f>
        <v>291W0018</v>
      </c>
      <c r="B1445" s="95" t="str">
        <f>Consolidated!A1445&amp;""</f>
        <v>NAUTICS</v>
      </c>
      <c r="C1445" s="95">
        <f>IF('Dây theo phòng'!$D$6="",0,IF(OR(Consolidated!N1445&amp;""='Dây theo phòng'!$D$6,Consolidated!S1445&amp;""='Dây theo phòng'!$D$6),1,0))</f>
        <v>0</v>
      </c>
      <c r="D1445" s="95">
        <f>IF(Consolidated!E1445=1,1,0)</f>
        <v>1</v>
      </c>
      <c r="E1445" s="95">
        <f t="shared" si="22"/>
        <v>37</v>
      </c>
    </row>
    <row r="1446" spans="1:5">
      <c r="A1446" s="95" t="str">
        <f>Consolidated!C1446&amp;""</f>
        <v>291W0019</v>
      </c>
      <c r="B1446" s="95" t="str">
        <f>Consolidated!A1446&amp;""</f>
        <v>NAUTICS</v>
      </c>
      <c r="C1446" s="95">
        <f>IF('Dây theo phòng'!$D$6="",0,IF(OR(Consolidated!N1446&amp;""='Dây theo phòng'!$D$6,Consolidated!S1446&amp;""='Dây theo phòng'!$D$6),1,0))</f>
        <v>0</v>
      </c>
      <c r="D1446" s="95">
        <f>IF(Consolidated!E1446=1,1,0)</f>
        <v>1</v>
      </c>
      <c r="E1446" s="95">
        <f t="shared" si="22"/>
        <v>37</v>
      </c>
    </row>
    <row r="1447" spans="1:5">
      <c r="A1447" s="95" t="str">
        <f>Consolidated!C1447&amp;""</f>
        <v>291W0020</v>
      </c>
      <c r="B1447" s="95" t="str">
        <f>Consolidated!A1447&amp;""</f>
        <v>NAUTICS</v>
      </c>
      <c r="C1447" s="95">
        <f>IF('Dây theo phòng'!$D$6="",0,IF(OR(Consolidated!N1447&amp;""='Dây theo phòng'!$D$6,Consolidated!S1447&amp;""='Dây theo phòng'!$D$6),1,0))</f>
        <v>1</v>
      </c>
      <c r="D1447" s="95">
        <f>IF(Consolidated!E1447=1,1,0)</f>
        <v>1</v>
      </c>
      <c r="E1447" s="95">
        <f t="shared" si="22"/>
        <v>37</v>
      </c>
    </row>
    <row r="1448" spans="1:5">
      <c r="A1448" s="95" t="str">
        <f>Consolidated!C1448&amp;""</f>
        <v>291W0021</v>
      </c>
      <c r="B1448" s="95" t="str">
        <f>Consolidated!A1448&amp;""</f>
        <v>NAUTICS</v>
      </c>
      <c r="C1448" s="95">
        <f>IF('Dây theo phòng'!$D$6="",0,IF(OR(Consolidated!N1448&amp;""='Dây theo phòng'!$D$6,Consolidated!S1448&amp;""='Dây theo phòng'!$D$6),1,0))</f>
        <v>0</v>
      </c>
      <c r="D1448" s="95">
        <f>IF(Consolidated!E1448=1,1,0)</f>
        <v>1</v>
      </c>
      <c r="E1448" s="95">
        <f t="shared" si="22"/>
        <v>37</v>
      </c>
    </row>
    <row r="1449" spans="1:5">
      <c r="A1449" s="95" t="str">
        <f>Consolidated!C1449&amp;""</f>
        <v>291W0022</v>
      </c>
      <c r="B1449" s="95" t="str">
        <f>Consolidated!A1449&amp;""</f>
        <v>NAUTICS</v>
      </c>
      <c r="C1449" s="95">
        <f>IF('Dây theo phòng'!$D$6="",0,IF(OR(Consolidated!N1449&amp;""='Dây theo phòng'!$D$6,Consolidated!S1449&amp;""='Dây theo phòng'!$D$6),1,0))</f>
        <v>0</v>
      </c>
      <c r="D1449" s="95">
        <f>IF(Consolidated!E1449=1,1,0)</f>
        <v>1</v>
      </c>
      <c r="E1449" s="95">
        <f t="shared" si="22"/>
        <v>37</v>
      </c>
    </row>
    <row r="1450" spans="1:5">
      <c r="A1450" s="95" t="str">
        <f>Consolidated!C1450&amp;""</f>
        <v>291W0115</v>
      </c>
      <c r="B1450" s="95" t="str">
        <f>Consolidated!A1450&amp;""</f>
        <v>NAUTICS</v>
      </c>
      <c r="C1450" s="95">
        <f>IF('Dây theo phòng'!$D$6="",0,IF(OR(Consolidated!N1450&amp;""='Dây theo phòng'!$D$6,Consolidated!S1450&amp;""='Dây theo phòng'!$D$6),1,0))</f>
        <v>1</v>
      </c>
      <c r="D1450" s="95">
        <f>IF(Consolidated!E1450=1,1,0)</f>
        <v>1</v>
      </c>
      <c r="E1450" s="95">
        <f t="shared" si="22"/>
        <v>37</v>
      </c>
    </row>
    <row r="1451" spans="1:5">
      <c r="A1451" s="95" t="str">
        <f>Consolidated!C1451&amp;""</f>
        <v>291W0116</v>
      </c>
      <c r="B1451" s="95" t="str">
        <f>Consolidated!A1451&amp;""</f>
        <v>NAUTICS</v>
      </c>
      <c r="C1451" s="95">
        <f>IF('Dây theo phòng'!$D$6="",0,IF(OR(Consolidated!N1451&amp;""='Dây theo phòng'!$D$6,Consolidated!S1451&amp;""='Dây theo phòng'!$D$6),1,0))</f>
        <v>0</v>
      </c>
      <c r="D1451" s="95">
        <f>IF(Consolidated!E1451=1,1,0)</f>
        <v>1</v>
      </c>
      <c r="E1451" s="95">
        <f t="shared" si="22"/>
        <v>37</v>
      </c>
    </row>
    <row r="1452" spans="1:5">
      <c r="A1452" s="95" t="str">
        <f>Consolidated!C1452&amp;""</f>
        <v>291W0117</v>
      </c>
      <c r="B1452" s="95" t="str">
        <f>Consolidated!A1452&amp;""</f>
        <v>NAUTICS</v>
      </c>
      <c r="C1452" s="95">
        <f>IF('Dây theo phòng'!$D$6="",0,IF(OR(Consolidated!N1452&amp;""='Dây theo phòng'!$D$6,Consolidated!S1452&amp;""='Dây theo phòng'!$D$6),1,0))</f>
        <v>0</v>
      </c>
      <c r="D1452" s="95">
        <f>IF(Consolidated!E1452=1,1,0)</f>
        <v>1</v>
      </c>
      <c r="E1452" s="95">
        <f t="shared" si="22"/>
        <v>37</v>
      </c>
    </row>
    <row r="1453" spans="1:5">
      <c r="A1453" s="95" t="str">
        <f>Consolidated!C1453&amp;""</f>
        <v>302W0007</v>
      </c>
      <c r="B1453" s="95" t="str">
        <f>Consolidated!A1453&amp;""</f>
        <v>NAUTICS</v>
      </c>
      <c r="C1453" s="95">
        <f>IF('Dây theo phòng'!$D$6="",0,IF(OR(Consolidated!N1453&amp;""='Dây theo phòng'!$D$6,Consolidated!S1453&amp;""='Dây theo phòng'!$D$6),1,0))</f>
        <v>0</v>
      </c>
      <c r="D1453" s="95">
        <f>IF(Consolidated!E1453=1,1,0)</f>
        <v>1</v>
      </c>
      <c r="E1453" s="95">
        <f t="shared" si="22"/>
        <v>37</v>
      </c>
    </row>
    <row r="1454" spans="1:5">
      <c r="A1454" s="95" t="str">
        <f>Consolidated!C1454&amp;""</f>
        <v>302W0008</v>
      </c>
      <c r="B1454" s="95" t="str">
        <f>Consolidated!A1454&amp;""</f>
        <v>NAUTICS</v>
      </c>
      <c r="C1454" s="95">
        <f>IF('Dây theo phòng'!$D$6="",0,IF(OR(Consolidated!N1454&amp;""='Dây theo phòng'!$D$6,Consolidated!S1454&amp;""='Dây theo phòng'!$D$6),1,0))</f>
        <v>0</v>
      </c>
      <c r="D1454" s="95">
        <f>IF(Consolidated!E1454=1,1,0)</f>
        <v>0</v>
      </c>
      <c r="E1454" s="95">
        <f t="shared" si="22"/>
        <v>37</v>
      </c>
    </row>
    <row r="1455" spans="1:5">
      <c r="A1455" s="95" t="str">
        <f>Consolidated!C1455&amp;""</f>
        <v>302W0009</v>
      </c>
      <c r="B1455" s="95" t="str">
        <f>Consolidated!A1455&amp;""</f>
        <v>NAUTICS</v>
      </c>
      <c r="C1455" s="95">
        <f>IF('Dây theo phòng'!$D$6="",0,IF(OR(Consolidated!N1455&amp;""='Dây theo phòng'!$D$6,Consolidated!S1455&amp;""='Dây theo phòng'!$D$6),1,0))</f>
        <v>1</v>
      </c>
      <c r="D1455" s="95">
        <f>IF(Consolidated!E1455=1,1,0)</f>
        <v>1</v>
      </c>
      <c r="E1455" s="95">
        <f t="shared" si="22"/>
        <v>37</v>
      </c>
    </row>
    <row r="1456" spans="1:5">
      <c r="A1456" s="95" t="str">
        <f>Consolidated!C1456&amp;""</f>
        <v>302W0010</v>
      </c>
      <c r="B1456" s="95" t="str">
        <f>Consolidated!A1456&amp;""</f>
        <v>NAUTICS</v>
      </c>
      <c r="C1456" s="95">
        <f>IF('Dây theo phòng'!$D$6="",0,IF(OR(Consolidated!N1456&amp;""='Dây theo phòng'!$D$6,Consolidated!S1456&amp;""='Dây theo phòng'!$D$6),1,0))</f>
        <v>0</v>
      </c>
      <c r="D1456" s="95">
        <f>IF(Consolidated!E1456=1,1,0)</f>
        <v>1</v>
      </c>
      <c r="E1456" s="95">
        <f t="shared" si="22"/>
        <v>37</v>
      </c>
    </row>
    <row r="1457" spans="1:5">
      <c r="A1457" s="95" t="str">
        <f>Consolidated!C1457&amp;""</f>
        <v>302W0013</v>
      </c>
      <c r="B1457" s="95" t="str">
        <f>Consolidated!A1457&amp;""</f>
        <v>NAUTICS</v>
      </c>
      <c r="C1457" s="95">
        <f>IF('Dây theo phòng'!$D$6="",0,IF(OR(Consolidated!N1457&amp;""='Dây theo phòng'!$D$6,Consolidated!S1457&amp;""='Dây theo phòng'!$D$6),1,0))</f>
        <v>0</v>
      </c>
      <c r="D1457" s="95">
        <f>IF(Consolidated!E1457=1,1,0)</f>
        <v>1</v>
      </c>
      <c r="E1457" s="95">
        <f t="shared" si="22"/>
        <v>37</v>
      </c>
    </row>
    <row r="1458" spans="1:5">
      <c r="A1458" s="95" t="str">
        <f>Consolidated!C1458&amp;""</f>
        <v>302W0020</v>
      </c>
      <c r="B1458" s="95" t="str">
        <f>Consolidated!A1458&amp;""</f>
        <v>NAUTICS</v>
      </c>
      <c r="C1458" s="95">
        <f>IF('Dây theo phòng'!$D$6="",0,IF(OR(Consolidated!N1458&amp;""='Dây theo phòng'!$D$6,Consolidated!S1458&amp;""='Dây theo phòng'!$D$6),1,0))</f>
        <v>0</v>
      </c>
      <c r="D1458" s="95">
        <f>IF(Consolidated!E1458=1,1,0)</f>
        <v>1</v>
      </c>
      <c r="E1458" s="95">
        <f t="shared" si="22"/>
        <v>37</v>
      </c>
    </row>
    <row r="1459" spans="1:5">
      <c r="A1459" s="95" t="str">
        <f>Consolidated!C1459&amp;""</f>
        <v>302W0150</v>
      </c>
      <c r="B1459" s="95" t="str">
        <f>Consolidated!A1459&amp;""</f>
        <v>NAUTICS</v>
      </c>
      <c r="C1459" s="95">
        <f>IF('Dây theo phòng'!$D$6="",0,IF(OR(Consolidated!N1459&amp;""='Dây theo phòng'!$D$6,Consolidated!S1459&amp;""='Dây theo phòng'!$D$6),1,0))</f>
        <v>0</v>
      </c>
      <c r="D1459" s="95">
        <f>IF(Consolidated!E1459=1,1,0)</f>
        <v>1</v>
      </c>
      <c r="E1459" s="95">
        <f t="shared" si="22"/>
        <v>37</v>
      </c>
    </row>
    <row r="1460" spans="1:5">
      <c r="A1460" s="95" t="str">
        <f>Consolidated!C1460&amp;""</f>
        <v>302W0151</v>
      </c>
      <c r="B1460" s="95" t="str">
        <f>Consolidated!A1460&amp;""</f>
        <v>NAUTICS</v>
      </c>
      <c r="C1460" s="95">
        <f>IF('Dây theo phòng'!$D$6="",0,IF(OR(Consolidated!N1460&amp;""='Dây theo phòng'!$D$6,Consolidated!S1460&amp;""='Dây theo phòng'!$D$6),1,0))</f>
        <v>0</v>
      </c>
      <c r="D1460" s="95">
        <f>IF(Consolidated!E1460=1,1,0)</f>
        <v>1</v>
      </c>
      <c r="E1460" s="95">
        <f t="shared" si="22"/>
        <v>37</v>
      </c>
    </row>
    <row r="1461" spans="1:5">
      <c r="A1461" s="95" t="str">
        <f>Consolidated!C1461&amp;""</f>
        <v>304.1W0002</v>
      </c>
      <c r="B1461" s="95" t="str">
        <f>Consolidated!A1461&amp;""</f>
        <v>NAUTICS</v>
      </c>
      <c r="C1461" s="95">
        <f>IF('Dây theo phòng'!$D$6="",0,IF(OR(Consolidated!N1461&amp;""='Dây theo phòng'!$D$6,Consolidated!S1461&amp;""='Dây theo phòng'!$D$6),1,0))</f>
        <v>0</v>
      </c>
      <c r="D1461" s="95">
        <f>IF(Consolidated!E1461=1,1,0)</f>
        <v>1</v>
      </c>
      <c r="E1461" s="95">
        <f t="shared" si="22"/>
        <v>37</v>
      </c>
    </row>
    <row r="1462" spans="1:5">
      <c r="A1462" s="95" t="str">
        <f>Consolidated!C1462&amp;""</f>
        <v>304.1W0005</v>
      </c>
      <c r="B1462" s="95" t="str">
        <f>Consolidated!A1462&amp;""</f>
        <v>NAUTICS</v>
      </c>
      <c r="C1462" s="95">
        <f>IF('Dây theo phòng'!$D$6="",0,IF(OR(Consolidated!N1462&amp;""='Dây theo phòng'!$D$6,Consolidated!S1462&amp;""='Dây theo phòng'!$D$6),1,0))</f>
        <v>0</v>
      </c>
      <c r="D1462" s="95">
        <f>IF(Consolidated!E1462=1,1,0)</f>
        <v>0</v>
      </c>
      <c r="E1462" s="95">
        <f t="shared" si="22"/>
        <v>37</v>
      </c>
    </row>
    <row r="1463" spans="1:5">
      <c r="A1463" s="95" t="str">
        <f>Consolidated!C1463&amp;""</f>
        <v>304.1W0006</v>
      </c>
      <c r="B1463" s="95" t="str">
        <f>Consolidated!A1463&amp;""</f>
        <v>NAUTICS</v>
      </c>
      <c r="C1463" s="95">
        <f>IF('Dây theo phòng'!$D$6="",0,IF(OR(Consolidated!N1463&amp;""='Dây theo phòng'!$D$6,Consolidated!S1463&amp;""='Dây theo phòng'!$D$6),1,0))</f>
        <v>0</v>
      </c>
      <c r="D1463" s="95">
        <f>IF(Consolidated!E1463=1,1,0)</f>
        <v>0</v>
      </c>
      <c r="E1463" s="95">
        <f t="shared" si="22"/>
        <v>37</v>
      </c>
    </row>
    <row r="1464" spans="1:5">
      <c r="A1464" s="95" t="str">
        <f>Consolidated!C1464&amp;""</f>
        <v>304.1W0007</v>
      </c>
      <c r="B1464" s="95" t="str">
        <f>Consolidated!A1464&amp;""</f>
        <v>NAUTICS</v>
      </c>
      <c r="C1464" s="95">
        <f>IF('Dây theo phòng'!$D$6="",0,IF(OR(Consolidated!N1464&amp;""='Dây theo phòng'!$D$6,Consolidated!S1464&amp;""='Dây theo phòng'!$D$6),1,0))</f>
        <v>0</v>
      </c>
      <c r="D1464" s="95">
        <f>IF(Consolidated!E1464=1,1,0)</f>
        <v>0</v>
      </c>
      <c r="E1464" s="95">
        <f t="shared" si="22"/>
        <v>37</v>
      </c>
    </row>
    <row r="1465" spans="1:5">
      <c r="A1465" s="95" t="str">
        <f>Consolidated!C1465&amp;""</f>
        <v>304.1W0008</v>
      </c>
      <c r="B1465" s="95" t="str">
        <f>Consolidated!A1465&amp;""</f>
        <v>NAUTICS</v>
      </c>
      <c r="C1465" s="95">
        <f>IF('Dây theo phòng'!$D$6="",0,IF(OR(Consolidated!N1465&amp;""='Dây theo phòng'!$D$6,Consolidated!S1465&amp;""='Dây theo phòng'!$D$6),1,0))</f>
        <v>0</v>
      </c>
      <c r="D1465" s="95">
        <f>IF(Consolidated!E1465=1,1,0)</f>
        <v>0</v>
      </c>
      <c r="E1465" s="95">
        <f t="shared" si="22"/>
        <v>37</v>
      </c>
    </row>
    <row r="1466" spans="1:5">
      <c r="A1466" s="95" t="str">
        <f>Consolidated!C1466&amp;""</f>
        <v>304.1W0009</v>
      </c>
      <c r="B1466" s="95" t="str">
        <f>Consolidated!A1466&amp;""</f>
        <v>NAUTICS</v>
      </c>
      <c r="C1466" s="95">
        <f>IF('Dây theo phòng'!$D$6="",0,IF(OR(Consolidated!N1466&amp;""='Dây theo phòng'!$D$6,Consolidated!S1466&amp;""='Dây theo phòng'!$D$6),1,0))</f>
        <v>0</v>
      </c>
      <c r="D1466" s="95">
        <f>IF(Consolidated!E1466=1,1,0)</f>
        <v>0</v>
      </c>
      <c r="E1466" s="95">
        <f t="shared" si="22"/>
        <v>37</v>
      </c>
    </row>
    <row r="1467" spans="1:5">
      <c r="A1467" s="95" t="str">
        <f>Consolidated!C1467&amp;""</f>
        <v>304.1W0010</v>
      </c>
      <c r="B1467" s="95" t="str">
        <f>Consolidated!A1467&amp;""</f>
        <v>NAUTICS</v>
      </c>
      <c r="C1467" s="95">
        <f>IF('Dây theo phòng'!$D$6="",0,IF(OR(Consolidated!N1467&amp;""='Dây theo phòng'!$D$6,Consolidated!S1467&amp;""='Dây theo phòng'!$D$6),1,0))</f>
        <v>0</v>
      </c>
      <c r="D1467" s="95">
        <f>IF(Consolidated!E1467=1,1,0)</f>
        <v>0</v>
      </c>
      <c r="E1467" s="95">
        <f t="shared" si="22"/>
        <v>37</v>
      </c>
    </row>
    <row r="1468" spans="1:5">
      <c r="A1468" s="95" t="str">
        <f>Consolidated!C1468&amp;""</f>
        <v>304.1W0012</v>
      </c>
      <c r="B1468" s="95" t="str">
        <f>Consolidated!A1468&amp;""</f>
        <v>NAUTICS</v>
      </c>
      <c r="C1468" s="95">
        <f>IF('Dây theo phòng'!$D$6="",0,IF(OR(Consolidated!N1468&amp;""='Dây theo phòng'!$D$6,Consolidated!S1468&amp;""='Dây theo phòng'!$D$6),1,0))</f>
        <v>0</v>
      </c>
      <c r="D1468" s="95">
        <f>IF(Consolidated!E1468=1,1,0)</f>
        <v>1</v>
      </c>
      <c r="E1468" s="95">
        <f t="shared" si="22"/>
        <v>37</v>
      </c>
    </row>
    <row r="1469" spans="1:5">
      <c r="A1469" s="95" t="str">
        <f>Consolidated!C1469&amp;""</f>
        <v>304.1W0014</v>
      </c>
      <c r="B1469" s="95" t="str">
        <f>Consolidated!A1469&amp;""</f>
        <v>NAUTICS</v>
      </c>
      <c r="C1469" s="95">
        <f>IF('Dây theo phòng'!$D$6="",0,IF(OR(Consolidated!N1469&amp;""='Dây theo phòng'!$D$6,Consolidated!S1469&amp;""='Dây theo phòng'!$D$6),1,0))</f>
        <v>0</v>
      </c>
      <c r="D1469" s="95">
        <f>IF(Consolidated!E1469=1,1,0)</f>
        <v>1</v>
      </c>
      <c r="E1469" s="95">
        <f t="shared" si="22"/>
        <v>37</v>
      </c>
    </row>
    <row r="1470" spans="1:5">
      <c r="A1470" s="95" t="str">
        <f>Consolidated!C1470&amp;""</f>
        <v>304.1W0020</v>
      </c>
      <c r="B1470" s="95" t="str">
        <f>Consolidated!A1470&amp;""</f>
        <v>NAUTICS</v>
      </c>
      <c r="C1470" s="95">
        <f>IF('Dây theo phòng'!$D$6="",0,IF(OR(Consolidated!N1470&amp;""='Dây theo phòng'!$D$6,Consolidated!S1470&amp;""='Dây theo phòng'!$D$6),1,0))</f>
        <v>0</v>
      </c>
      <c r="D1470" s="95">
        <f>IF(Consolidated!E1470=1,1,0)</f>
        <v>0</v>
      </c>
      <c r="E1470" s="95">
        <f t="shared" si="22"/>
        <v>37</v>
      </c>
    </row>
    <row r="1471" spans="1:5">
      <c r="A1471" s="95" t="str">
        <f>Consolidated!C1471&amp;""</f>
        <v>304.1W0021</v>
      </c>
      <c r="B1471" s="95" t="str">
        <f>Consolidated!A1471&amp;""</f>
        <v>NAUTICS</v>
      </c>
      <c r="C1471" s="95">
        <f>IF('Dây theo phòng'!$D$6="",0,IF(OR(Consolidated!N1471&amp;""='Dây theo phòng'!$D$6,Consolidated!S1471&amp;""='Dây theo phòng'!$D$6),1,0))</f>
        <v>0</v>
      </c>
      <c r="D1471" s="95">
        <f>IF(Consolidated!E1471=1,1,0)</f>
        <v>0</v>
      </c>
      <c r="E1471" s="95">
        <f t="shared" si="22"/>
        <v>37</v>
      </c>
    </row>
    <row r="1472" spans="1:5">
      <c r="A1472" s="95" t="str">
        <f>Consolidated!C1472&amp;""</f>
        <v>304.1W0022</v>
      </c>
      <c r="B1472" s="95" t="str">
        <f>Consolidated!A1472&amp;""</f>
        <v>NAUTICS</v>
      </c>
      <c r="C1472" s="95">
        <f>IF('Dây theo phòng'!$D$6="",0,IF(OR(Consolidated!N1472&amp;""='Dây theo phòng'!$D$6,Consolidated!S1472&amp;""='Dây theo phòng'!$D$6),1,0))</f>
        <v>0</v>
      </c>
      <c r="D1472" s="95">
        <f>IF(Consolidated!E1472=1,1,0)</f>
        <v>0</v>
      </c>
      <c r="E1472" s="95">
        <f t="shared" si="22"/>
        <v>37</v>
      </c>
    </row>
    <row r="1473" spans="1:5">
      <c r="A1473" s="95" t="str">
        <f>Consolidated!C1473&amp;""</f>
        <v>304.1W0029</v>
      </c>
      <c r="B1473" s="95" t="str">
        <f>Consolidated!A1473&amp;""</f>
        <v>NAUTICS</v>
      </c>
      <c r="C1473" s="95">
        <f>IF('Dây theo phòng'!$D$6="",0,IF(OR(Consolidated!N1473&amp;""='Dây theo phòng'!$D$6,Consolidated!S1473&amp;""='Dây theo phòng'!$D$6),1,0))</f>
        <v>0</v>
      </c>
      <c r="D1473" s="95">
        <f>IF(Consolidated!E1473=1,1,0)</f>
        <v>0</v>
      </c>
      <c r="E1473" s="95">
        <f t="shared" si="22"/>
        <v>37</v>
      </c>
    </row>
    <row r="1474" spans="1:5">
      <c r="A1474" s="95" t="str">
        <f>Consolidated!C1474&amp;""</f>
        <v>304.1W0030</v>
      </c>
      <c r="B1474" s="95" t="str">
        <f>Consolidated!A1474&amp;""</f>
        <v>NAUTICS</v>
      </c>
      <c r="C1474" s="95">
        <f>IF('Dây theo phòng'!$D$6="",0,IF(OR(Consolidated!N1474&amp;""='Dây theo phòng'!$D$6,Consolidated!S1474&amp;""='Dây theo phòng'!$D$6),1,0))</f>
        <v>0</v>
      </c>
      <c r="D1474" s="95">
        <f>IF(Consolidated!E1474=1,1,0)</f>
        <v>1</v>
      </c>
      <c r="E1474" s="95">
        <f t="shared" si="22"/>
        <v>37</v>
      </c>
    </row>
    <row r="1475" spans="1:5">
      <c r="A1475" s="95" t="str">
        <f>Consolidated!C1475&amp;""</f>
        <v>304.1W0031</v>
      </c>
      <c r="B1475" s="95" t="str">
        <f>Consolidated!A1475&amp;""</f>
        <v>NAUTICS</v>
      </c>
      <c r="C1475" s="95">
        <f>IF('Dây theo phòng'!$D$6="",0,IF(OR(Consolidated!N1475&amp;""='Dây theo phòng'!$D$6,Consolidated!S1475&amp;""='Dây theo phòng'!$D$6),1,0))</f>
        <v>0</v>
      </c>
      <c r="D1475" s="95">
        <f>IF(Consolidated!E1475=1,1,0)</f>
        <v>1</v>
      </c>
      <c r="E1475" s="95">
        <f t="shared" ref="E1475:E1538" si="23">E1474+C1475*(1-D1475)</f>
        <v>37</v>
      </c>
    </row>
    <row r="1476" spans="1:5">
      <c r="A1476" s="95" t="str">
        <f>Consolidated!C1476&amp;""</f>
        <v>304.1W0032</v>
      </c>
      <c r="B1476" s="95" t="str">
        <f>Consolidated!A1476&amp;""</f>
        <v>NAUTICS</v>
      </c>
      <c r="C1476" s="95">
        <f>IF('Dây theo phòng'!$D$6="",0,IF(OR(Consolidated!N1476&amp;""='Dây theo phòng'!$D$6,Consolidated!S1476&amp;""='Dây theo phòng'!$D$6),1,0))</f>
        <v>0</v>
      </c>
      <c r="D1476" s="95">
        <f>IF(Consolidated!E1476=1,1,0)</f>
        <v>1</v>
      </c>
      <c r="E1476" s="95">
        <f t="shared" si="23"/>
        <v>37</v>
      </c>
    </row>
    <row r="1477" spans="1:5">
      <c r="A1477" s="95" t="str">
        <f>Consolidated!C1477&amp;""</f>
        <v>304.1W0033</v>
      </c>
      <c r="B1477" s="95" t="str">
        <f>Consolidated!A1477&amp;""</f>
        <v>NAUTICS</v>
      </c>
      <c r="C1477" s="95">
        <f>IF('Dây theo phòng'!$D$6="",0,IF(OR(Consolidated!N1477&amp;""='Dây theo phòng'!$D$6,Consolidated!S1477&amp;""='Dây theo phòng'!$D$6),1,0))</f>
        <v>0</v>
      </c>
      <c r="D1477" s="95">
        <f>IF(Consolidated!E1477=1,1,0)</f>
        <v>1</v>
      </c>
      <c r="E1477" s="95">
        <f t="shared" si="23"/>
        <v>37</v>
      </c>
    </row>
    <row r="1478" spans="1:5">
      <c r="A1478" s="95" t="str">
        <f>Consolidated!C1478&amp;""</f>
        <v>304.1W0034</v>
      </c>
      <c r="B1478" s="95" t="str">
        <f>Consolidated!A1478&amp;""</f>
        <v>NAUTICS</v>
      </c>
      <c r="C1478" s="95">
        <f>IF('Dây theo phòng'!$D$6="",0,IF(OR(Consolidated!N1478&amp;""='Dây theo phòng'!$D$6,Consolidated!S1478&amp;""='Dây theo phòng'!$D$6),1,0))</f>
        <v>0</v>
      </c>
      <c r="D1478" s="95">
        <f>IF(Consolidated!E1478=1,1,0)</f>
        <v>1</v>
      </c>
      <c r="E1478" s="95">
        <f t="shared" si="23"/>
        <v>37</v>
      </c>
    </row>
    <row r="1479" spans="1:5">
      <c r="A1479" s="95" t="str">
        <f>Consolidated!C1479&amp;""</f>
        <v>304.1W0037</v>
      </c>
      <c r="B1479" s="95" t="str">
        <f>Consolidated!A1479&amp;""</f>
        <v>NAUTICS</v>
      </c>
      <c r="C1479" s="95">
        <f>IF('Dây theo phòng'!$D$6="",0,IF(OR(Consolidated!N1479&amp;""='Dây theo phòng'!$D$6,Consolidated!S1479&amp;""='Dây theo phòng'!$D$6),1,0))</f>
        <v>1</v>
      </c>
      <c r="D1479" s="95">
        <f>IF(Consolidated!E1479=1,1,0)</f>
        <v>1</v>
      </c>
      <c r="E1479" s="95">
        <f t="shared" si="23"/>
        <v>37</v>
      </c>
    </row>
    <row r="1480" spans="1:5">
      <c r="A1480" s="95" t="str">
        <f>Consolidated!C1480&amp;""</f>
        <v>304.1W0038</v>
      </c>
      <c r="B1480" s="95" t="str">
        <f>Consolidated!A1480&amp;""</f>
        <v>NAUTICS</v>
      </c>
      <c r="C1480" s="95">
        <f>IF('Dây theo phòng'!$D$6="",0,IF(OR(Consolidated!N1480&amp;""='Dây theo phòng'!$D$6,Consolidated!S1480&amp;""='Dây theo phòng'!$D$6),1,0))</f>
        <v>0</v>
      </c>
      <c r="D1480" s="95">
        <f>IF(Consolidated!E1480=1,1,0)</f>
        <v>0</v>
      </c>
      <c r="E1480" s="95">
        <f t="shared" si="23"/>
        <v>37</v>
      </c>
    </row>
    <row r="1481" spans="1:5">
      <c r="A1481" s="95" t="str">
        <f>Consolidated!C1481&amp;""</f>
        <v>304.1W0039</v>
      </c>
      <c r="B1481" s="95" t="str">
        <f>Consolidated!A1481&amp;""</f>
        <v>NAUTICS</v>
      </c>
      <c r="C1481" s="95">
        <f>IF('Dây theo phòng'!$D$6="",0,IF(OR(Consolidated!N1481&amp;""='Dây theo phòng'!$D$6,Consolidated!S1481&amp;""='Dây theo phòng'!$D$6),1,0))</f>
        <v>0</v>
      </c>
      <c r="D1481" s="95">
        <f>IF(Consolidated!E1481=1,1,0)</f>
        <v>1</v>
      </c>
      <c r="E1481" s="95">
        <f t="shared" si="23"/>
        <v>37</v>
      </c>
    </row>
    <row r="1482" spans="1:5">
      <c r="A1482" s="95" t="str">
        <f>Consolidated!C1482&amp;""</f>
        <v>304.2W0002</v>
      </c>
      <c r="B1482" s="95" t="str">
        <f>Consolidated!A1482&amp;""</f>
        <v>NAUTICS</v>
      </c>
      <c r="C1482" s="95">
        <f>IF('Dây theo phòng'!$D$6="",0,IF(OR(Consolidated!N1482&amp;""='Dây theo phòng'!$D$6,Consolidated!S1482&amp;""='Dây theo phòng'!$D$6),1,0))</f>
        <v>0</v>
      </c>
      <c r="D1482" s="95">
        <f>IF(Consolidated!E1482=1,1,0)</f>
        <v>1</v>
      </c>
      <c r="E1482" s="95">
        <f t="shared" si="23"/>
        <v>37</v>
      </c>
    </row>
    <row r="1483" spans="1:5">
      <c r="A1483" s="95" t="str">
        <f>Consolidated!C1483&amp;""</f>
        <v>304.2W0005</v>
      </c>
      <c r="B1483" s="95" t="str">
        <f>Consolidated!A1483&amp;""</f>
        <v>NAUTICS</v>
      </c>
      <c r="C1483" s="95">
        <f>IF('Dây theo phòng'!$D$6="",0,IF(OR(Consolidated!N1483&amp;""='Dây theo phòng'!$D$6,Consolidated!S1483&amp;""='Dây theo phòng'!$D$6),1,0))</f>
        <v>0</v>
      </c>
      <c r="D1483" s="95">
        <f>IF(Consolidated!E1483=1,1,0)</f>
        <v>0</v>
      </c>
      <c r="E1483" s="95">
        <f t="shared" si="23"/>
        <v>37</v>
      </c>
    </row>
    <row r="1484" spans="1:5">
      <c r="A1484" s="95" t="str">
        <f>Consolidated!C1484&amp;""</f>
        <v>304.2W0006</v>
      </c>
      <c r="B1484" s="95" t="str">
        <f>Consolidated!A1484&amp;""</f>
        <v>NAUTICS</v>
      </c>
      <c r="C1484" s="95">
        <f>IF('Dây theo phòng'!$D$6="",0,IF(OR(Consolidated!N1484&amp;""='Dây theo phòng'!$D$6,Consolidated!S1484&amp;""='Dây theo phòng'!$D$6),1,0))</f>
        <v>0</v>
      </c>
      <c r="D1484" s="95">
        <f>IF(Consolidated!E1484=1,1,0)</f>
        <v>0</v>
      </c>
      <c r="E1484" s="95">
        <f t="shared" si="23"/>
        <v>37</v>
      </c>
    </row>
    <row r="1485" spans="1:5">
      <c r="A1485" s="95" t="str">
        <f>Consolidated!C1485&amp;""</f>
        <v>304.2W0007</v>
      </c>
      <c r="B1485" s="95" t="str">
        <f>Consolidated!A1485&amp;""</f>
        <v>NAUTICS</v>
      </c>
      <c r="C1485" s="95">
        <f>IF('Dây theo phòng'!$D$6="",0,IF(OR(Consolidated!N1485&amp;""='Dây theo phòng'!$D$6,Consolidated!S1485&amp;""='Dây theo phòng'!$D$6),1,0))</f>
        <v>0</v>
      </c>
      <c r="D1485" s="95">
        <f>IF(Consolidated!E1485=1,1,0)</f>
        <v>0</v>
      </c>
      <c r="E1485" s="95">
        <f t="shared" si="23"/>
        <v>37</v>
      </c>
    </row>
    <row r="1486" spans="1:5">
      <c r="A1486" s="95" t="str">
        <f>Consolidated!C1486&amp;""</f>
        <v>304.2W0008</v>
      </c>
      <c r="B1486" s="95" t="str">
        <f>Consolidated!A1486&amp;""</f>
        <v>NAUTICS</v>
      </c>
      <c r="C1486" s="95">
        <f>IF('Dây theo phòng'!$D$6="",0,IF(OR(Consolidated!N1486&amp;""='Dây theo phòng'!$D$6,Consolidated!S1486&amp;""='Dây theo phòng'!$D$6),1,0))</f>
        <v>0</v>
      </c>
      <c r="D1486" s="95">
        <f>IF(Consolidated!E1486=1,1,0)</f>
        <v>0</v>
      </c>
      <c r="E1486" s="95">
        <f t="shared" si="23"/>
        <v>37</v>
      </c>
    </row>
    <row r="1487" spans="1:5">
      <c r="A1487" s="95" t="str">
        <f>Consolidated!C1487&amp;""</f>
        <v>304.2W0009</v>
      </c>
      <c r="B1487" s="95" t="str">
        <f>Consolidated!A1487&amp;""</f>
        <v>NAUTICS</v>
      </c>
      <c r="C1487" s="95">
        <f>IF('Dây theo phòng'!$D$6="",0,IF(OR(Consolidated!N1487&amp;""='Dây theo phòng'!$D$6,Consolidated!S1487&amp;""='Dây theo phòng'!$D$6),1,0))</f>
        <v>0</v>
      </c>
      <c r="D1487" s="95">
        <f>IF(Consolidated!E1487=1,1,0)</f>
        <v>0</v>
      </c>
      <c r="E1487" s="95">
        <f t="shared" si="23"/>
        <v>37</v>
      </c>
    </row>
    <row r="1488" spans="1:5">
      <c r="A1488" s="95" t="str">
        <f>Consolidated!C1488&amp;""</f>
        <v>304.2W0010</v>
      </c>
      <c r="B1488" s="95" t="str">
        <f>Consolidated!A1488&amp;""</f>
        <v>NAUTICS</v>
      </c>
      <c r="C1488" s="95">
        <f>IF('Dây theo phòng'!$D$6="",0,IF(OR(Consolidated!N1488&amp;""='Dây theo phòng'!$D$6,Consolidated!S1488&amp;""='Dây theo phòng'!$D$6),1,0))</f>
        <v>0</v>
      </c>
      <c r="D1488" s="95">
        <f>IF(Consolidated!E1488=1,1,0)</f>
        <v>0</v>
      </c>
      <c r="E1488" s="95">
        <f t="shared" si="23"/>
        <v>37</v>
      </c>
    </row>
    <row r="1489" spans="1:5">
      <c r="A1489" s="95" t="str">
        <f>Consolidated!C1489&amp;""</f>
        <v>304.2W0012</v>
      </c>
      <c r="B1489" s="95" t="str">
        <f>Consolidated!A1489&amp;""</f>
        <v>NAUTICS</v>
      </c>
      <c r="C1489" s="95">
        <f>IF('Dây theo phòng'!$D$6="",0,IF(OR(Consolidated!N1489&amp;""='Dây theo phòng'!$D$6,Consolidated!S1489&amp;""='Dây theo phòng'!$D$6),1,0))</f>
        <v>0</v>
      </c>
      <c r="D1489" s="95">
        <f>IF(Consolidated!E1489=1,1,0)</f>
        <v>1</v>
      </c>
      <c r="E1489" s="95">
        <f t="shared" si="23"/>
        <v>37</v>
      </c>
    </row>
    <row r="1490" spans="1:5">
      <c r="A1490" s="95" t="str">
        <f>Consolidated!C1490&amp;""</f>
        <v>304.2W0014</v>
      </c>
      <c r="B1490" s="95" t="str">
        <f>Consolidated!A1490&amp;""</f>
        <v>NAUTICS</v>
      </c>
      <c r="C1490" s="95">
        <f>IF('Dây theo phòng'!$D$6="",0,IF(OR(Consolidated!N1490&amp;""='Dây theo phòng'!$D$6,Consolidated!S1490&amp;""='Dây theo phòng'!$D$6),1,0))</f>
        <v>0</v>
      </c>
      <c r="D1490" s="95">
        <f>IF(Consolidated!E1490=1,1,0)</f>
        <v>1</v>
      </c>
      <c r="E1490" s="95">
        <f t="shared" si="23"/>
        <v>37</v>
      </c>
    </row>
    <row r="1491" spans="1:5">
      <c r="A1491" s="95" t="str">
        <f>Consolidated!C1491&amp;""</f>
        <v>304.2W0019</v>
      </c>
      <c r="B1491" s="95" t="str">
        <f>Consolidated!A1491&amp;""</f>
        <v>NAUTICS</v>
      </c>
      <c r="C1491" s="95">
        <f>IF('Dây theo phòng'!$D$6="",0,IF(OR(Consolidated!N1491&amp;""='Dây theo phòng'!$D$6,Consolidated!S1491&amp;""='Dây theo phòng'!$D$6),1,0))</f>
        <v>0</v>
      </c>
      <c r="D1491" s="95">
        <f>IF(Consolidated!E1491=1,1,0)</f>
        <v>0</v>
      </c>
      <c r="E1491" s="95">
        <f t="shared" si="23"/>
        <v>37</v>
      </c>
    </row>
    <row r="1492" spans="1:5">
      <c r="A1492" s="95" t="str">
        <f>Consolidated!C1492&amp;""</f>
        <v>304.2W0020</v>
      </c>
      <c r="B1492" s="95" t="str">
        <f>Consolidated!A1492&amp;""</f>
        <v>NAUTICS</v>
      </c>
      <c r="C1492" s="95">
        <f>IF('Dây theo phòng'!$D$6="",0,IF(OR(Consolidated!N1492&amp;""='Dây theo phòng'!$D$6,Consolidated!S1492&amp;""='Dây theo phòng'!$D$6),1,0))</f>
        <v>0</v>
      </c>
      <c r="D1492" s="95">
        <f>IF(Consolidated!E1492=1,1,0)</f>
        <v>0</v>
      </c>
      <c r="E1492" s="95">
        <f t="shared" si="23"/>
        <v>37</v>
      </c>
    </row>
    <row r="1493" spans="1:5">
      <c r="A1493" s="95" t="str">
        <f>Consolidated!C1493&amp;""</f>
        <v>304.2W0021</v>
      </c>
      <c r="B1493" s="95" t="str">
        <f>Consolidated!A1493&amp;""</f>
        <v>NAUTICS</v>
      </c>
      <c r="C1493" s="95">
        <f>IF('Dây theo phòng'!$D$6="",0,IF(OR(Consolidated!N1493&amp;""='Dây theo phòng'!$D$6,Consolidated!S1493&amp;""='Dây theo phòng'!$D$6),1,0))</f>
        <v>0</v>
      </c>
      <c r="D1493" s="95">
        <f>IF(Consolidated!E1493=1,1,0)</f>
        <v>0</v>
      </c>
      <c r="E1493" s="95">
        <f t="shared" si="23"/>
        <v>37</v>
      </c>
    </row>
    <row r="1494" spans="1:5">
      <c r="A1494" s="95" t="str">
        <f>Consolidated!C1494&amp;""</f>
        <v>304.2W0024</v>
      </c>
      <c r="B1494" s="95" t="str">
        <f>Consolidated!A1494&amp;""</f>
        <v>NAUTICS</v>
      </c>
      <c r="C1494" s="95">
        <f>IF('Dây theo phòng'!$D$6="",0,IF(OR(Consolidated!N1494&amp;""='Dây theo phòng'!$D$6,Consolidated!S1494&amp;""='Dây theo phòng'!$D$6),1,0))</f>
        <v>1</v>
      </c>
      <c r="D1494" s="95">
        <f>IF(Consolidated!E1494=1,1,0)</f>
        <v>1</v>
      </c>
      <c r="E1494" s="95">
        <f t="shared" si="23"/>
        <v>37</v>
      </c>
    </row>
    <row r="1495" spans="1:5">
      <c r="A1495" s="95" t="str">
        <f>Consolidated!C1495&amp;""</f>
        <v>304.2W0039</v>
      </c>
      <c r="B1495" s="95" t="str">
        <f>Consolidated!A1495&amp;""</f>
        <v>NAUTICS</v>
      </c>
      <c r="C1495" s="95">
        <f>IF('Dây theo phòng'!$D$6="",0,IF(OR(Consolidated!N1495&amp;""='Dây theo phòng'!$D$6,Consolidated!S1495&amp;""='Dây theo phòng'!$D$6),1,0))</f>
        <v>0</v>
      </c>
      <c r="D1495" s="95">
        <f>IF(Consolidated!E1495=1,1,0)</f>
        <v>1</v>
      </c>
      <c r="E1495" s="95">
        <f t="shared" si="23"/>
        <v>37</v>
      </c>
    </row>
    <row r="1496" spans="1:5">
      <c r="A1496" s="95" t="str">
        <f>Consolidated!C1496&amp;""</f>
        <v>306W0036</v>
      </c>
      <c r="B1496" s="95" t="str">
        <f>Consolidated!A1496&amp;""</f>
        <v>NAUTICS</v>
      </c>
      <c r="C1496" s="95">
        <f>IF('Dây theo phòng'!$D$6="",0,IF(OR(Consolidated!N1496&amp;""='Dây theo phòng'!$D$6,Consolidated!S1496&amp;""='Dây theo phòng'!$D$6),1,0))</f>
        <v>0</v>
      </c>
      <c r="D1496" s="95">
        <f>IF(Consolidated!E1496=1,1,0)</f>
        <v>1</v>
      </c>
      <c r="E1496" s="95">
        <f t="shared" si="23"/>
        <v>37</v>
      </c>
    </row>
    <row r="1497" spans="1:5">
      <c r="A1497" s="95" t="str">
        <f>Consolidated!C1497&amp;""</f>
        <v>306W0037</v>
      </c>
      <c r="B1497" s="95" t="str">
        <f>Consolidated!A1497&amp;""</f>
        <v>NAUTICS</v>
      </c>
      <c r="C1497" s="95">
        <f>IF('Dây theo phòng'!$D$6="",0,IF(OR(Consolidated!N1497&amp;""='Dây theo phòng'!$D$6,Consolidated!S1497&amp;""='Dây theo phòng'!$D$6),1,0))</f>
        <v>0</v>
      </c>
      <c r="D1497" s="95">
        <f>IF(Consolidated!E1497=1,1,0)</f>
        <v>0</v>
      </c>
      <c r="E1497" s="95">
        <f t="shared" si="23"/>
        <v>37</v>
      </c>
    </row>
    <row r="1498" spans="1:5">
      <c r="A1498" s="95" t="str">
        <f>Consolidated!C1498&amp;""</f>
        <v>306W0038</v>
      </c>
      <c r="B1498" s="95" t="str">
        <f>Consolidated!A1498&amp;""</f>
        <v>NAUTICS</v>
      </c>
      <c r="C1498" s="95">
        <f>IF('Dây theo phòng'!$D$6="",0,IF(OR(Consolidated!N1498&amp;""='Dây theo phòng'!$D$6,Consolidated!S1498&amp;""='Dây theo phòng'!$D$6),1,0))</f>
        <v>0</v>
      </c>
      <c r="D1498" s="95">
        <f>IF(Consolidated!E1498=1,1,0)</f>
        <v>1</v>
      </c>
      <c r="E1498" s="95">
        <f t="shared" si="23"/>
        <v>37</v>
      </c>
    </row>
    <row r="1499" spans="1:5">
      <c r="A1499" s="95" t="str">
        <f>Consolidated!C1499&amp;""</f>
        <v>306W0039</v>
      </c>
      <c r="B1499" s="95" t="str">
        <f>Consolidated!A1499&amp;""</f>
        <v>NAUTICS</v>
      </c>
      <c r="C1499" s="95">
        <f>IF('Dây theo phòng'!$D$6="",0,IF(OR(Consolidated!N1499&amp;""='Dây theo phòng'!$D$6,Consolidated!S1499&amp;""='Dây theo phòng'!$D$6),1,0))</f>
        <v>0</v>
      </c>
      <c r="D1499" s="95">
        <f>IF(Consolidated!E1499=1,1,0)</f>
        <v>1</v>
      </c>
      <c r="E1499" s="95">
        <f t="shared" si="23"/>
        <v>37</v>
      </c>
    </row>
    <row r="1500" spans="1:5">
      <c r="A1500" s="95" t="str">
        <f>Consolidated!C1500&amp;""</f>
        <v>306W0040</v>
      </c>
      <c r="B1500" s="95" t="str">
        <f>Consolidated!A1500&amp;""</f>
        <v>NAUTICS</v>
      </c>
      <c r="C1500" s="95">
        <f>IF('Dây theo phòng'!$D$6="",0,IF(OR(Consolidated!N1500&amp;""='Dây theo phòng'!$D$6,Consolidated!S1500&amp;""='Dây theo phòng'!$D$6),1,0))</f>
        <v>0</v>
      </c>
      <c r="D1500" s="95">
        <f>IF(Consolidated!E1500=1,1,0)</f>
        <v>1</v>
      </c>
      <c r="E1500" s="95">
        <f t="shared" si="23"/>
        <v>37</v>
      </c>
    </row>
    <row r="1501" spans="1:5">
      <c r="A1501" s="95" t="str">
        <f>Consolidated!C1501&amp;""</f>
        <v>306W0041</v>
      </c>
      <c r="B1501" s="95" t="str">
        <f>Consolidated!A1501&amp;""</f>
        <v>NAUTICS</v>
      </c>
      <c r="C1501" s="95">
        <f>IF('Dây theo phòng'!$D$6="",0,IF(OR(Consolidated!N1501&amp;""='Dây theo phòng'!$D$6,Consolidated!S1501&amp;""='Dây theo phòng'!$D$6),1,0))</f>
        <v>0</v>
      </c>
      <c r="D1501" s="95">
        <f>IF(Consolidated!E1501=1,1,0)</f>
        <v>1</v>
      </c>
      <c r="E1501" s="95">
        <f t="shared" si="23"/>
        <v>37</v>
      </c>
    </row>
    <row r="1502" spans="1:5">
      <c r="A1502" s="95" t="str">
        <f>Consolidated!C1502&amp;""</f>
        <v>306W0042</v>
      </c>
      <c r="B1502" s="95" t="str">
        <f>Consolidated!A1502&amp;""</f>
        <v>NAUTICS</v>
      </c>
      <c r="C1502" s="95">
        <f>IF('Dây theo phòng'!$D$6="",0,IF(OR(Consolidated!N1502&amp;""='Dây theo phòng'!$D$6,Consolidated!S1502&amp;""='Dây theo phòng'!$D$6),1,0))</f>
        <v>1</v>
      </c>
      <c r="D1502" s="95">
        <f>IF(Consolidated!E1502=1,1,0)</f>
        <v>1</v>
      </c>
      <c r="E1502" s="95">
        <f t="shared" si="23"/>
        <v>37</v>
      </c>
    </row>
    <row r="1503" spans="1:5">
      <c r="A1503" s="95" t="str">
        <f>Consolidated!C1503&amp;""</f>
        <v>306W0043</v>
      </c>
      <c r="B1503" s="95" t="str">
        <f>Consolidated!A1503&amp;""</f>
        <v>NAUTICS</v>
      </c>
      <c r="C1503" s="95">
        <f>IF('Dây theo phòng'!$D$6="",0,IF(OR(Consolidated!N1503&amp;""='Dây theo phòng'!$D$6,Consolidated!S1503&amp;""='Dây theo phòng'!$D$6),1,0))</f>
        <v>1</v>
      </c>
      <c r="D1503" s="95">
        <f>IF(Consolidated!E1503=1,1,0)</f>
        <v>1</v>
      </c>
      <c r="E1503" s="95">
        <f t="shared" si="23"/>
        <v>37</v>
      </c>
    </row>
    <row r="1504" spans="1:5">
      <c r="A1504" s="95" t="str">
        <f>Consolidated!C1504&amp;""</f>
        <v>306W0044</v>
      </c>
      <c r="B1504" s="95" t="str">
        <f>Consolidated!A1504&amp;""</f>
        <v>NAUTICS</v>
      </c>
      <c r="C1504" s="95">
        <f>IF('Dây theo phòng'!$D$6="",0,IF(OR(Consolidated!N1504&amp;""='Dây theo phòng'!$D$6,Consolidated!S1504&amp;""='Dây theo phòng'!$D$6),1,0))</f>
        <v>0</v>
      </c>
      <c r="D1504" s="95">
        <f>IF(Consolidated!E1504=1,1,0)</f>
        <v>1</v>
      </c>
      <c r="E1504" s="95">
        <f t="shared" si="23"/>
        <v>37</v>
      </c>
    </row>
    <row r="1505" spans="1:5">
      <c r="A1505" s="95" t="str">
        <f>Consolidated!C1505&amp;""</f>
        <v>306W0045</v>
      </c>
      <c r="B1505" s="95" t="str">
        <f>Consolidated!A1505&amp;""</f>
        <v>NAUTICS</v>
      </c>
      <c r="C1505" s="95">
        <f>IF('Dây theo phòng'!$D$6="",0,IF(OR(Consolidated!N1505&amp;""='Dây theo phòng'!$D$6,Consolidated!S1505&amp;""='Dây theo phòng'!$D$6),1,0))</f>
        <v>1</v>
      </c>
      <c r="D1505" s="95">
        <f>IF(Consolidated!E1505=1,1,0)</f>
        <v>1</v>
      </c>
      <c r="E1505" s="95">
        <f t="shared" si="23"/>
        <v>37</v>
      </c>
    </row>
    <row r="1506" spans="1:5">
      <c r="A1506" s="95" t="str">
        <f>Consolidated!C1506&amp;""</f>
        <v>306W0046</v>
      </c>
      <c r="B1506" s="95" t="str">
        <f>Consolidated!A1506&amp;""</f>
        <v>NAUTICS</v>
      </c>
      <c r="C1506" s="95">
        <f>IF('Dây theo phòng'!$D$6="",0,IF(OR(Consolidated!N1506&amp;""='Dây theo phòng'!$D$6,Consolidated!S1506&amp;""='Dây theo phòng'!$D$6),1,0))</f>
        <v>0</v>
      </c>
      <c r="D1506" s="95">
        <f>IF(Consolidated!E1506=1,1,0)</f>
        <v>0</v>
      </c>
      <c r="E1506" s="95">
        <f t="shared" si="23"/>
        <v>37</v>
      </c>
    </row>
    <row r="1507" spans="1:5">
      <c r="A1507" s="95" t="str">
        <f>Consolidated!C1507&amp;""</f>
        <v>306W0051</v>
      </c>
      <c r="B1507" s="95" t="str">
        <f>Consolidated!A1507&amp;""</f>
        <v>NAUTICS</v>
      </c>
      <c r="C1507" s="95">
        <f>IF('Dây theo phòng'!$D$6="",0,IF(OR(Consolidated!N1507&amp;""='Dây theo phòng'!$D$6,Consolidated!S1507&amp;""='Dây theo phòng'!$D$6),1,0))</f>
        <v>0</v>
      </c>
      <c r="D1507" s="95">
        <f>IF(Consolidated!E1507=1,1,0)</f>
        <v>1</v>
      </c>
      <c r="E1507" s="95">
        <f t="shared" si="23"/>
        <v>37</v>
      </c>
    </row>
    <row r="1508" spans="1:5">
      <c r="A1508" s="95" t="str">
        <f>Consolidated!C1508&amp;""</f>
        <v>306W0054</v>
      </c>
      <c r="B1508" s="95" t="str">
        <f>Consolidated!A1508&amp;""</f>
        <v>NAUTICS</v>
      </c>
      <c r="C1508" s="95">
        <f>IF('Dây theo phòng'!$D$6="",0,IF(OR(Consolidated!N1508&amp;""='Dây theo phòng'!$D$6,Consolidated!S1508&amp;""='Dây theo phòng'!$D$6),1,0))</f>
        <v>0</v>
      </c>
      <c r="D1508" s="95">
        <f>IF(Consolidated!E1508=1,1,0)</f>
        <v>1</v>
      </c>
      <c r="E1508" s="95">
        <f t="shared" si="23"/>
        <v>37</v>
      </c>
    </row>
    <row r="1509" spans="1:5">
      <c r="A1509" s="95" t="str">
        <f>Consolidated!C1509&amp;""</f>
        <v>306W0056</v>
      </c>
      <c r="B1509" s="95" t="str">
        <f>Consolidated!A1509&amp;""</f>
        <v>NAUTICS</v>
      </c>
      <c r="C1509" s="95">
        <f>IF('Dây theo phòng'!$D$6="",0,IF(OR(Consolidated!N1509&amp;""='Dây theo phòng'!$D$6,Consolidated!S1509&amp;""='Dây theo phòng'!$D$6),1,0))</f>
        <v>1</v>
      </c>
      <c r="D1509" s="95">
        <f>IF(Consolidated!E1509=1,1,0)</f>
        <v>1</v>
      </c>
      <c r="E1509" s="95">
        <f t="shared" si="23"/>
        <v>37</v>
      </c>
    </row>
    <row r="1510" spans="1:5">
      <c r="A1510" s="95" t="str">
        <f>Consolidated!C1510&amp;""</f>
        <v>306W0064</v>
      </c>
      <c r="B1510" s="95" t="str">
        <f>Consolidated!A1510&amp;""</f>
        <v>NAUTICS</v>
      </c>
      <c r="C1510" s="95">
        <f>IF('Dây theo phòng'!$D$6="",0,IF(OR(Consolidated!N1510&amp;""='Dây theo phòng'!$D$6,Consolidated!S1510&amp;""='Dây theo phòng'!$D$6),1,0))</f>
        <v>0</v>
      </c>
      <c r="D1510" s="95">
        <f>IF(Consolidated!E1510=1,1,0)</f>
        <v>1</v>
      </c>
      <c r="E1510" s="95">
        <f t="shared" si="23"/>
        <v>37</v>
      </c>
    </row>
    <row r="1511" spans="1:5">
      <c r="A1511" s="95" t="str">
        <f>Consolidated!C1511&amp;""</f>
        <v>309W0002</v>
      </c>
      <c r="B1511" s="95" t="str">
        <f>Consolidated!A1511&amp;""</f>
        <v>NAUTICS</v>
      </c>
      <c r="C1511" s="95">
        <f>IF('Dây theo phòng'!$D$6="",0,IF(OR(Consolidated!N1511&amp;""='Dây theo phòng'!$D$6,Consolidated!S1511&amp;""='Dây theo phòng'!$D$6),1,0))</f>
        <v>1</v>
      </c>
      <c r="D1511" s="95">
        <f>IF(Consolidated!E1511=1,1,0)</f>
        <v>1</v>
      </c>
      <c r="E1511" s="95">
        <f t="shared" si="23"/>
        <v>37</v>
      </c>
    </row>
    <row r="1512" spans="1:5">
      <c r="A1512" s="95" t="str">
        <f>Consolidated!C1512&amp;""</f>
        <v>309W0006</v>
      </c>
      <c r="B1512" s="95" t="str">
        <f>Consolidated!A1512&amp;""</f>
        <v>NAUTICS</v>
      </c>
      <c r="C1512" s="95">
        <f>IF('Dây theo phòng'!$D$6="",0,IF(OR(Consolidated!N1512&amp;""='Dây theo phòng'!$D$6,Consolidated!S1512&amp;""='Dây theo phòng'!$D$6),1,0))</f>
        <v>1</v>
      </c>
      <c r="D1512" s="95">
        <f>IF(Consolidated!E1512=1,1,0)</f>
        <v>1</v>
      </c>
      <c r="E1512" s="95">
        <f t="shared" si="23"/>
        <v>37</v>
      </c>
    </row>
    <row r="1513" spans="1:5">
      <c r="A1513" s="95" t="str">
        <f>Consolidated!C1513&amp;""</f>
        <v>311W0002</v>
      </c>
      <c r="B1513" s="95" t="str">
        <f>Consolidated!A1513&amp;""</f>
        <v>NAUTICS</v>
      </c>
      <c r="C1513" s="95">
        <f>IF('Dây theo phòng'!$D$6="",0,IF(OR(Consolidated!N1513&amp;""='Dây theo phòng'!$D$6,Consolidated!S1513&amp;""='Dây theo phòng'!$D$6),1,0))</f>
        <v>0</v>
      </c>
      <c r="D1513" s="95">
        <f>IF(Consolidated!E1513=1,1,0)</f>
        <v>1</v>
      </c>
      <c r="E1513" s="95">
        <f t="shared" si="23"/>
        <v>37</v>
      </c>
    </row>
    <row r="1514" spans="1:5">
      <c r="A1514" s="95" t="str">
        <f>Consolidated!C1514&amp;""</f>
        <v>311W0003</v>
      </c>
      <c r="B1514" s="95" t="str">
        <f>Consolidated!A1514&amp;""</f>
        <v>NAUTICS</v>
      </c>
      <c r="C1514" s="95">
        <f>IF('Dây theo phòng'!$D$6="",0,IF(OR(Consolidated!N1514&amp;""='Dây theo phòng'!$D$6,Consolidated!S1514&amp;""='Dây theo phòng'!$D$6),1,0))</f>
        <v>1</v>
      </c>
      <c r="D1514" s="95">
        <f>IF(Consolidated!E1514=1,1,0)</f>
        <v>1</v>
      </c>
      <c r="E1514" s="95">
        <f t="shared" si="23"/>
        <v>37</v>
      </c>
    </row>
    <row r="1515" spans="1:5">
      <c r="A1515" s="95" t="str">
        <f>Consolidated!C1515&amp;""</f>
        <v>311W0005</v>
      </c>
      <c r="B1515" s="95" t="str">
        <f>Consolidated!A1515&amp;""</f>
        <v>NAUTICS</v>
      </c>
      <c r="C1515" s="95">
        <f>IF('Dây theo phòng'!$D$6="",0,IF(OR(Consolidated!N1515&amp;""='Dây theo phòng'!$D$6,Consolidated!S1515&amp;""='Dây theo phòng'!$D$6),1,0))</f>
        <v>1</v>
      </c>
      <c r="D1515" s="95">
        <f>IF(Consolidated!E1515=1,1,0)</f>
        <v>0</v>
      </c>
      <c r="E1515" s="95">
        <f t="shared" si="23"/>
        <v>38</v>
      </c>
    </row>
    <row r="1516" spans="1:5">
      <c r="A1516" s="95" t="str">
        <f>Consolidated!C1516&amp;""</f>
        <v>311W0006</v>
      </c>
      <c r="B1516" s="95" t="str">
        <f>Consolidated!A1516&amp;""</f>
        <v>NAUTICS</v>
      </c>
      <c r="C1516" s="95">
        <f>IF('Dây theo phòng'!$D$6="",0,IF(OR(Consolidated!N1516&amp;""='Dây theo phòng'!$D$6,Consolidated!S1516&amp;""='Dây theo phòng'!$D$6),1,0))</f>
        <v>1</v>
      </c>
      <c r="D1516" s="95">
        <f>IF(Consolidated!E1516=1,1,0)</f>
        <v>0</v>
      </c>
      <c r="E1516" s="95">
        <f t="shared" si="23"/>
        <v>39</v>
      </c>
    </row>
    <row r="1517" spans="1:5">
      <c r="A1517" s="95" t="str">
        <f>Consolidated!C1517&amp;""</f>
        <v>311W0008</v>
      </c>
      <c r="B1517" s="95" t="str">
        <f>Consolidated!A1517&amp;""</f>
        <v>NAUTICS</v>
      </c>
      <c r="C1517" s="95">
        <f>IF('Dây theo phòng'!$D$6="",0,IF(OR(Consolidated!N1517&amp;""='Dây theo phòng'!$D$6,Consolidated!S1517&amp;""='Dây theo phòng'!$D$6),1,0))</f>
        <v>0</v>
      </c>
      <c r="D1517" s="95">
        <f>IF(Consolidated!E1517=1,1,0)</f>
        <v>1</v>
      </c>
      <c r="E1517" s="95">
        <f t="shared" si="23"/>
        <v>39</v>
      </c>
    </row>
    <row r="1518" spans="1:5">
      <c r="A1518" s="95" t="str">
        <f>Consolidated!C1518&amp;""</f>
        <v>311W0010</v>
      </c>
      <c r="B1518" s="95" t="str">
        <f>Consolidated!A1518&amp;""</f>
        <v>NAUTICS</v>
      </c>
      <c r="C1518" s="95">
        <f>IF('Dây theo phòng'!$D$6="",0,IF(OR(Consolidated!N1518&amp;""='Dây theo phòng'!$D$6,Consolidated!S1518&amp;""='Dây theo phòng'!$D$6),1,0))</f>
        <v>1</v>
      </c>
      <c r="D1518" s="95">
        <f>IF(Consolidated!E1518=1,1,0)</f>
        <v>1</v>
      </c>
      <c r="E1518" s="95">
        <f t="shared" si="23"/>
        <v>39</v>
      </c>
    </row>
    <row r="1519" spans="1:5">
      <c r="A1519" s="95" t="str">
        <f>Consolidated!C1519&amp;""</f>
        <v>311W0014</v>
      </c>
      <c r="B1519" s="95" t="str">
        <f>Consolidated!A1519&amp;""</f>
        <v>NAUTICS</v>
      </c>
      <c r="C1519" s="95">
        <f>IF('Dây theo phòng'!$D$6="",0,IF(OR(Consolidated!N1519&amp;""='Dây theo phòng'!$D$6,Consolidated!S1519&amp;""='Dây theo phòng'!$D$6),1,0))</f>
        <v>0</v>
      </c>
      <c r="D1519" s="95">
        <f>IF(Consolidated!E1519=1,1,0)</f>
        <v>1</v>
      </c>
      <c r="E1519" s="95">
        <f t="shared" si="23"/>
        <v>39</v>
      </c>
    </row>
    <row r="1520" spans="1:5">
      <c r="A1520" s="95" t="str">
        <f>Consolidated!C1520&amp;""</f>
        <v>311W0015</v>
      </c>
      <c r="B1520" s="95" t="str">
        <f>Consolidated!A1520&amp;""</f>
        <v>NAUTICS</v>
      </c>
      <c r="C1520" s="95">
        <f>IF('Dây theo phòng'!$D$6="",0,IF(OR(Consolidated!N1520&amp;""='Dây theo phòng'!$D$6,Consolidated!S1520&amp;""='Dây theo phòng'!$D$6),1,0))</f>
        <v>0</v>
      </c>
      <c r="D1520" s="95">
        <f>IF(Consolidated!E1520=1,1,0)</f>
        <v>1</v>
      </c>
      <c r="E1520" s="95">
        <f t="shared" si="23"/>
        <v>39</v>
      </c>
    </row>
    <row r="1521" spans="1:5">
      <c r="A1521" s="95" t="str">
        <f>Consolidated!C1521&amp;""</f>
        <v>311W0016</v>
      </c>
      <c r="B1521" s="95" t="str">
        <f>Consolidated!A1521&amp;""</f>
        <v>NAUTICS</v>
      </c>
      <c r="C1521" s="95">
        <f>IF('Dây theo phòng'!$D$6="",0,IF(OR(Consolidated!N1521&amp;""='Dây theo phòng'!$D$6,Consolidated!S1521&amp;""='Dây theo phòng'!$D$6),1,0))</f>
        <v>0</v>
      </c>
      <c r="D1521" s="95">
        <f>IF(Consolidated!E1521=1,1,0)</f>
        <v>1</v>
      </c>
      <c r="E1521" s="95">
        <f t="shared" si="23"/>
        <v>39</v>
      </c>
    </row>
    <row r="1522" spans="1:5">
      <c r="A1522" s="95" t="str">
        <f>Consolidated!C1522&amp;""</f>
        <v>311W0018</v>
      </c>
      <c r="B1522" s="95" t="str">
        <f>Consolidated!A1522&amp;""</f>
        <v>NAUTICS</v>
      </c>
      <c r="C1522" s="95">
        <f>IF('Dây theo phòng'!$D$6="",0,IF(OR(Consolidated!N1522&amp;""='Dây theo phòng'!$D$6,Consolidated!S1522&amp;""='Dây theo phòng'!$D$6),1,0))</f>
        <v>0</v>
      </c>
      <c r="D1522" s="95">
        <f>IF(Consolidated!E1522=1,1,0)</f>
        <v>1</v>
      </c>
      <c r="E1522" s="95">
        <f t="shared" si="23"/>
        <v>39</v>
      </c>
    </row>
    <row r="1523" spans="1:5">
      <c r="A1523" s="95" t="str">
        <f>Consolidated!C1523&amp;""</f>
        <v>311W0019</v>
      </c>
      <c r="B1523" s="95" t="str">
        <f>Consolidated!A1523&amp;""</f>
        <v>NAUTICS</v>
      </c>
      <c r="C1523" s="95">
        <f>IF('Dây theo phòng'!$D$6="",0,IF(OR(Consolidated!N1523&amp;""='Dây theo phòng'!$D$6,Consolidated!S1523&amp;""='Dây theo phòng'!$D$6),1,0))</f>
        <v>0</v>
      </c>
      <c r="D1523" s="95">
        <f>IF(Consolidated!E1523=1,1,0)</f>
        <v>1</v>
      </c>
      <c r="E1523" s="95">
        <f t="shared" si="23"/>
        <v>39</v>
      </c>
    </row>
    <row r="1524" spans="1:5">
      <c r="A1524" s="95" t="str">
        <f>Consolidated!C1524&amp;""</f>
        <v>311W0022</v>
      </c>
      <c r="B1524" s="95" t="str">
        <f>Consolidated!A1524&amp;""</f>
        <v>NAUTICS</v>
      </c>
      <c r="C1524" s="95">
        <f>IF('Dây theo phòng'!$D$6="",0,IF(OR(Consolidated!N1524&amp;""='Dây theo phòng'!$D$6,Consolidated!S1524&amp;""='Dây theo phòng'!$D$6),1,0))</f>
        <v>0</v>
      </c>
      <c r="D1524" s="95">
        <f>IF(Consolidated!E1524=1,1,0)</f>
        <v>1</v>
      </c>
      <c r="E1524" s="95">
        <f t="shared" si="23"/>
        <v>39</v>
      </c>
    </row>
    <row r="1525" spans="1:5">
      <c r="A1525" s="95" t="str">
        <f>Consolidated!C1525&amp;""</f>
        <v>311W0023</v>
      </c>
      <c r="B1525" s="95" t="str">
        <f>Consolidated!A1525&amp;""</f>
        <v>NAUTICS</v>
      </c>
      <c r="C1525" s="95">
        <f>IF('Dây theo phòng'!$D$6="",0,IF(OR(Consolidated!N1525&amp;""='Dây theo phòng'!$D$6,Consolidated!S1525&amp;""='Dây theo phòng'!$D$6),1,0))</f>
        <v>0</v>
      </c>
      <c r="D1525" s="95">
        <f>IF(Consolidated!E1525=1,1,0)</f>
        <v>1</v>
      </c>
      <c r="E1525" s="95">
        <f t="shared" si="23"/>
        <v>39</v>
      </c>
    </row>
    <row r="1526" spans="1:5">
      <c r="A1526" s="95" t="str">
        <f>Consolidated!C1526&amp;""</f>
        <v>322W0001</v>
      </c>
      <c r="B1526" s="95" t="str">
        <f>Consolidated!A1526&amp;""</f>
        <v>NAUTICS</v>
      </c>
      <c r="C1526" s="95">
        <f>IF('Dây theo phòng'!$D$6="",0,IF(OR(Consolidated!N1526&amp;""='Dây theo phòng'!$D$6,Consolidated!S1526&amp;""='Dây theo phòng'!$D$6),1,0))</f>
        <v>0</v>
      </c>
      <c r="D1526" s="95">
        <f>IF(Consolidated!E1526=1,1,0)</f>
        <v>1</v>
      </c>
      <c r="E1526" s="95">
        <f t="shared" si="23"/>
        <v>39</v>
      </c>
    </row>
    <row r="1527" spans="1:5">
      <c r="A1527" s="95" t="str">
        <f>Consolidated!C1527&amp;""</f>
        <v>322W0002</v>
      </c>
      <c r="B1527" s="95" t="str">
        <f>Consolidated!A1527&amp;""</f>
        <v>NAUTICS</v>
      </c>
      <c r="C1527" s="95">
        <f>IF('Dây theo phòng'!$D$6="",0,IF(OR(Consolidated!N1527&amp;""='Dây theo phòng'!$D$6,Consolidated!S1527&amp;""='Dây theo phòng'!$D$6),1,0))</f>
        <v>0</v>
      </c>
      <c r="D1527" s="95">
        <f>IF(Consolidated!E1527=1,1,0)</f>
        <v>1</v>
      </c>
      <c r="E1527" s="95">
        <f t="shared" si="23"/>
        <v>39</v>
      </c>
    </row>
    <row r="1528" spans="1:5">
      <c r="A1528" s="95" t="str">
        <f>Consolidated!C1528&amp;""</f>
        <v>322W0003</v>
      </c>
      <c r="B1528" s="95" t="str">
        <f>Consolidated!A1528&amp;""</f>
        <v>NAUTICS</v>
      </c>
      <c r="C1528" s="95">
        <f>IF('Dây theo phòng'!$D$6="",0,IF(OR(Consolidated!N1528&amp;""='Dây theo phòng'!$D$6,Consolidated!S1528&amp;""='Dây theo phòng'!$D$6),1,0))</f>
        <v>0</v>
      </c>
      <c r="D1528" s="95">
        <f>IF(Consolidated!E1528=1,1,0)</f>
        <v>1</v>
      </c>
      <c r="E1528" s="95">
        <f t="shared" si="23"/>
        <v>39</v>
      </c>
    </row>
    <row r="1529" spans="1:5">
      <c r="A1529" s="95" t="str">
        <f>Consolidated!C1529&amp;""</f>
        <v>322W0004</v>
      </c>
      <c r="B1529" s="95" t="str">
        <f>Consolidated!A1529&amp;""</f>
        <v>NAUTICS</v>
      </c>
      <c r="C1529" s="95">
        <f>IF('Dây theo phòng'!$D$6="",0,IF(OR(Consolidated!N1529&amp;""='Dây theo phòng'!$D$6,Consolidated!S1529&amp;""='Dây theo phòng'!$D$6),1,0))</f>
        <v>0</v>
      </c>
      <c r="D1529" s="95">
        <f>IF(Consolidated!E1529=1,1,0)</f>
        <v>1</v>
      </c>
      <c r="E1529" s="95">
        <f t="shared" si="23"/>
        <v>39</v>
      </c>
    </row>
    <row r="1530" spans="1:5">
      <c r="A1530" s="95" t="str">
        <f>Consolidated!C1530&amp;""</f>
        <v>322W0005</v>
      </c>
      <c r="B1530" s="95" t="str">
        <f>Consolidated!A1530&amp;""</f>
        <v>NAUTICS</v>
      </c>
      <c r="C1530" s="95">
        <f>IF('Dây theo phòng'!$D$6="",0,IF(OR(Consolidated!N1530&amp;""='Dây theo phòng'!$D$6,Consolidated!S1530&amp;""='Dây theo phòng'!$D$6),1,0))</f>
        <v>0</v>
      </c>
      <c r="D1530" s="95">
        <f>IF(Consolidated!E1530=1,1,0)</f>
        <v>1</v>
      </c>
      <c r="E1530" s="95">
        <f t="shared" si="23"/>
        <v>39</v>
      </c>
    </row>
    <row r="1531" spans="1:5">
      <c r="A1531" s="95" t="str">
        <f>Consolidated!C1531&amp;""</f>
        <v>322W0006</v>
      </c>
      <c r="B1531" s="95" t="str">
        <f>Consolidated!A1531&amp;""</f>
        <v>NAUTICS</v>
      </c>
      <c r="C1531" s="95">
        <f>IF('Dây theo phòng'!$D$6="",0,IF(OR(Consolidated!N1531&amp;""='Dây theo phòng'!$D$6,Consolidated!S1531&amp;""='Dây theo phòng'!$D$6),1,0))</f>
        <v>0</v>
      </c>
      <c r="D1531" s="95">
        <f>IF(Consolidated!E1531=1,1,0)</f>
        <v>1</v>
      </c>
      <c r="E1531" s="95">
        <f t="shared" si="23"/>
        <v>39</v>
      </c>
    </row>
    <row r="1532" spans="1:5">
      <c r="A1532" s="95" t="str">
        <f>Consolidated!C1532&amp;""</f>
        <v>322W0007</v>
      </c>
      <c r="B1532" s="95" t="str">
        <f>Consolidated!A1532&amp;""</f>
        <v>NAUTICS</v>
      </c>
      <c r="C1532" s="95">
        <f>IF('Dây theo phòng'!$D$6="",0,IF(OR(Consolidated!N1532&amp;""='Dây theo phòng'!$D$6,Consolidated!S1532&amp;""='Dây theo phòng'!$D$6),1,0))</f>
        <v>0</v>
      </c>
      <c r="D1532" s="95">
        <f>IF(Consolidated!E1532=1,1,0)</f>
        <v>1</v>
      </c>
      <c r="E1532" s="95">
        <f t="shared" si="23"/>
        <v>39</v>
      </c>
    </row>
    <row r="1533" spans="1:5">
      <c r="A1533" s="95" t="str">
        <f>Consolidated!C1533&amp;""</f>
        <v>322W0008</v>
      </c>
      <c r="B1533" s="95" t="str">
        <f>Consolidated!A1533&amp;""</f>
        <v>NAUTICS</v>
      </c>
      <c r="C1533" s="95">
        <f>IF('Dây theo phòng'!$D$6="",0,IF(OR(Consolidated!N1533&amp;""='Dây theo phòng'!$D$6,Consolidated!S1533&amp;""='Dây theo phòng'!$D$6),1,0))</f>
        <v>0</v>
      </c>
      <c r="D1533" s="95">
        <f>IF(Consolidated!E1533=1,1,0)</f>
        <v>1</v>
      </c>
      <c r="E1533" s="95">
        <f t="shared" si="23"/>
        <v>39</v>
      </c>
    </row>
    <row r="1534" spans="1:5">
      <c r="A1534" s="95" t="str">
        <f>Consolidated!C1534&amp;""</f>
        <v>341W0005</v>
      </c>
      <c r="B1534" s="95" t="str">
        <f>Consolidated!A1534&amp;""</f>
        <v>NAUTICS</v>
      </c>
      <c r="C1534" s="95">
        <f>IF('Dây theo phòng'!$D$6="",0,IF(OR(Consolidated!N1534&amp;""='Dây theo phòng'!$D$6,Consolidated!S1534&amp;""='Dây theo phòng'!$D$6),1,0))</f>
        <v>0</v>
      </c>
      <c r="D1534" s="95">
        <f>IF(Consolidated!E1534=1,1,0)</f>
        <v>1</v>
      </c>
      <c r="E1534" s="95">
        <f t="shared" si="23"/>
        <v>39</v>
      </c>
    </row>
    <row r="1535" spans="1:5">
      <c r="A1535" s="95" t="str">
        <f>Consolidated!C1535&amp;""</f>
        <v>341W0006</v>
      </c>
      <c r="B1535" s="95" t="str">
        <f>Consolidated!A1535&amp;""</f>
        <v>NAUTICS</v>
      </c>
      <c r="C1535" s="95">
        <f>IF('Dây theo phòng'!$D$6="",0,IF(OR(Consolidated!N1535&amp;""='Dây theo phòng'!$D$6,Consolidated!S1535&amp;""='Dây theo phòng'!$D$6),1,0))</f>
        <v>0</v>
      </c>
      <c r="D1535" s="95">
        <f>IF(Consolidated!E1535=1,1,0)</f>
        <v>1</v>
      </c>
      <c r="E1535" s="95">
        <f t="shared" si="23"/>
        <v>39</v>
      </c>
    </row>
    <row r="1536" spans="1:5">
      <c r="A1536" s="95" t="str">
        <f>Consolidated!C1536&amp;""</f>
        <v>341W0007</v>
      </c>
      <c r="B1536" s="95" t="str">
        <f>Consolidated!A1536&amp;""</f>
        <v>NAUTICS</v>
      </c>
      <c r="C1536" s="95">
        <f>IF('Dây theo phòng'!$D$6="",0,IF(OR(Consolidated!N1536&amp;""='Dây theo phòng'!$D$6,Consolidated!S1536&amp;""='Dây theo phòng'!$D$6),1,0))</f>
        <v>0</v>
      </c>
      <c r="D1536" s="95">
        <f>IF(Consolidated!E1536=1,1,0)</f>
        <v>1</v>
      </c>
      <c r="E1536" s="95">
        <f t="shared" si="23"/>
        <v>39</v>
      </c>
    </row>
    <row r="1537" spans="1:5">
      <c r="A1537" s="95" t="str">
        <f>Consolidated!C1537&amp;""</f>
        <v>341W0008</v>
      </c>
      <c r="B1537" s="95" t="str">
        <f>Consolidated!A1537&amp;""</f>
        <v>NAUTICS</v>
      </c>
      <c r="C1537" s="95">
        <f>IF('Dây theo phòng'!$D$6="",0,IF(OR(Consolidated!N1537&amp;""='Dây theo phòng'!$D$6,Consolidated!S1537&amp;""='Dây theo phòng'!$D$6),1,0))</f>
        <v>0</v>
      </c>
      <c r="D1537" s="95">
        <f>IF(Consolidated!E1537=1,1,0)</f>
        <v>1</v>
      </c>
      <c r="E1537" s="95">
        <f t="shared" si="23"/>
        <v>39</v>
      </c>
    </row>
    <row r="1538" spans="1:5">
      <c r="A1538" s="95" t="str">
        <f>Consolidated!C1538&amp;""</f>
        <v>341W0009</v>
      </c>
      <c r="B1538" s="95" t="str">
        <f>Consolidated!A1538&amp;""</f>
        <v>NAUTICS</v>
      </c>
      <c r="C1538" s="95">
        <f>IF('Dây theo phòng'!$D$6="",0,IF(OR(Consolidated!N1538&amp;""='Dây theo phòng'!$D$6,Consolidated!S1538&amp;""='Dây theo phòng'!$D$6),1,0))</f>
        <v>0</v>
      </c>
      <c r="D1538" s="95">
        <f>IF(Consolidated!E1538=1,1,0)</f>
        <v>1</v>
      </c>
      <c r="E1538" s="95">
        <f t="shared" si="23"/>
        <v>39</v>
      </c>
    </row>
    <row r="1539" spans="1:5">
      <c r="A1539" s="95" t="str">
        <f>Consolidated!C1539&amp;""</f>
        <v>341W0010</v>
      </c>
      <c r="B1539" s="95" t="str">
        <f>Consolidated!A1539&amp;""</f>
        <v>NAUTICS</v>
      </c>
      <c r="C1539" s="95">
        <f>IF('Dây theo phòng'!$D$6="",0,IF(OR(Consolidated!N1539&amp;""='Dây theo phòng'!$D$6,Consolidated!S1539&amp;""='Dây theo phòng'!$D$6),1,0))</f>
        <v>0</v>
      </c>
      <c r="D1539" s="95">
        <f>IF(Consolidated!E1539=1,1,0)</f>
        <v>1</v>
      </c>
      <c r="E1539" s="95">
        <f t="shared" ref="E1539:E1602" si="24">E1538+C1539*(1-D1539)</f>
        <v>39</v>
      </c>
    </row>
    <row r="1540" spans="1:5">
      <c r="A1540" s="95" t="str">
        <f>Consolidated!C1540&amp;""</f>
        <v>341W0011</v>
      </c>
      <c r="B1540" s="95" t="str">
        <f>Consolidated!A1540&amp;""</f>
        <v>NAUTICS</v>
      </c>
      <c r="C1540" s="95">
        <f>IF('Dây theo phòng'!$D$6="",0,IF(OR(Consolidated!N1540&amp;""='Dây theo phòng'!$D$6,Consolidated!S1540&amp;""='Dây theo phòng'!$D$6),1,0))</f>
        <v>0</v>
      </c>
      <c r="D1540" s="95">
        <f>IF(Consolidated!E1540=1,1,0)</f>
        <v>0</v>
      </c>
      <c r="E1540" s="95">
        <f t="shared" si="24"/>
        <v>39</v>
      </c>
    </row>
    <row r="1541" spans="1:5">
      <c r="A1541" s="95" t="str">
        <f>Consolidated!C1541&amp;""</f>
        <v>341W0012</v>
      </c>
      <c r="B1541" s="95" t="str">
        <f>Consolidated!A1541&amp;""</f>
        <v>NAUTICS</v>
      </c>
      <c r="C1541" s="95">
        <f>IF('Dây theo phòng'!$D$6="",0,IF(OR(Consolidated!N1541&amp;""='Dây theo phòng'!$D$6,Consolidated!S1541&amp;""='Dây theo phòng'!$D$6),1,0))</f>
        <v>0</v>
      </c>
      <c r="D1541" s="95">
        <f>IF(Consolidated!E1541=1,1,0)</f>
        <v>1</v>
      </c>
      <c r="E1541" s="95">
        <f t="shared" si="24"/>
        <v>39</v>
      </c>
    </row>
    <row r="1542" spans="1:5">
      <c r="A1542" s="95" t="str">
        <f>Consolidated!C1542&amp;""</f>
        <v>341W0013</v>
      </c>
      <c r="B1542" s="95" t="str">
        <f>Consolidated!A1542&amp;""</f>
        <v>NAUTICS</v>
      </c>
      <c r="C1542" s="95">
        <f>IF('Dây theo phòng'!$D$6="",0,IF(OR(Consolidated!N1542&amp;""='Dây theo phòng'!$D$6,Consolidated!S1542&amp;""='Dây theo phòng'!$D$6),1,0))</f>
        <v>0</v>
      </c>
      <c r="D1542" s="95">
        <f>IF(Consolidated!E1542=1,1,0)</f>
        <v>1</v>
      </c>
      <c r="E1542" s="95">
        <f t="shared" si="24"/>
        <v>39</v>
      </c>
    </row>
    <row r="1543" spans="1:5">
      <c r="A1543" s="95" t="str">
        <f>Consolidated!C1543&amp;""</f>
        <v>341W0014</v>
      </c>
      <c r="B1543" s="95" t="str">
        <f>Consolidated!A1543&amp;""</f>
        <v>NAUTICS</v>
      </c>
      <c r="C1543" s="95">
        <f>IF('Dây theo phòng'!$D$6="",0,IF(OR(Consolidated!N1543&amp;""='Dây theo phòng'!$D$6,Consolidated!S1543&amp;""='Dây theo phòng'!$D$6),1,0))</f>
        <v>0</v>
      </c>
      <c r="D1543" s="95">
        <f>IF(Consolidated!E1543=1,1,0)</f>
        <v>1</v>
      </c>
      <c r="E1543" s="95">
        <f t="shared" si="24"/>
        <v>39</v>
      </c>
    </row>
    <row r="1544" spans="1:5">
      <c r="A1544" s="95" t="str">
        <f>Consolidated!C1544&amp;""</f>
        <v>341W0020</v>
      </c>
      <c r="B1544" s="95" t="str">
        <f>Consolidated!A1544&amp;""</f>
        <v>NAUTICS</v>
      </c>
      <c r="C1544" s="95">
        <f>IF('Dây theo phòng'!$D$6="",0,IF(OR(Consolidated!N1544&amp;""='Dây theo phòng'!$D$6,Consolidated!S1544&amp;""='Dây theo phòng'!$D$6),1,0))</f>
        <v>0</v>
      </c>
      <c r="D1544" s="95">
        <f>IF(Consolidated!E1544=1,1,0)</f>
        <v>1</v>
      </c>
      <c r="E1544" s="95">
        <f t="shared" si="24"/>
        <v>39</v>
      </c>
    </row>
    <row r="1545" spans="1:5">
      <c r="A1545" s="95" t="str">
        <f>Consolidated!C1545&amp;""</f>
        <v>341W0021</v>
      </c>
      <c r="B1545" s="95" t="str">
        <f>Consolidated!A1545&amp;""</f>
        <v>NAUTICS</v>
      </c>
      <c r="C1545" s="95">
        <f>IF('Dây theo phòng'!$D$6="",0,IF(OR(Consolidated!N1545&amp;""='Dây theo phòng'!$D$6,Consolidated!S1545&amp;""='Dây theo phòng'!$D$6),1,0))</f>
        <v>0</v>
      </c>
      <c r="D1545" s="95">
        <f>IF(Consolidated!E1545=1,1,0)</f>
        <v>1</v>
      </c>
      <c r="E1545" s="95">
        <f t="shared" si="24"/>
        <v>39</v>
      </c>
    </row>
    <row r="1546" spans="1:5">
      <c r="A1546" s="95" t="str">
        <f>Consolidated!C1546&amp;""</f>
        <v>341W0022</v>
      </c>
      <c r="B1546" s="95" t="str">
        <f>Consolidated!A1546&amp;""</f>
        <v>NAUTICS</v>
      </c>
      <c r="C1546" s="95">
        <f>IF('Dây theo phòng'!$D$6="",0,IF(OR(Consolidated!N1546&amp;""='Dây theo phòng'!$D$6,Consolidated!S1546&amp;""='Dây theo phòng'!$D$6),1,0))</f>
        <v>0</v>
      </c>
      <c r="D1546" s="95">
        <f>IF(Consolidated!E1546=1,1,0)</f>
        <v>1</v>
      </c>
      <c r="E1546" s="95">
        <f t="shared" si="24"/>
        <v>39</v>
      </c>
    </row>
    <row r="1547" spans="1:5">
      <c r="A1547" s="95" t="str">
        <f>Consolidated!C1547&amp;""</f>
        <v>341W0023</v>
      </c>
      <c r="B1547" s="95" t="str">
        <f>Consolidated!A1547&amp;""</f>
        <v>NAUTICS</v>
      </c>
      <c r="C1547" s="95">
        <f>IF('Dây theo phòng'!$D$6="",0,IF(OR(Consolidated!N1547&amp;""='Dây theo phòng'!$D$6,Consolidated!S1547&amp;""='Dây theo phòng'!$D$6),1,0))</f>
        <v>0</v>
      </c>
      <c r="D1547" s="95">
        <f>IF(Consolidated!E1547=1,1,0)</f>
        <v>1</v>
      </c>
      <c r="E1547" s="95">
        <f t="shared" si="24"/>
        <v>39</v>
      </c>
    </row>
    <row r="1548" spans="1:5">
      <c r="A1548" s="95" t="str">
        <f>Consolidated!C1548&amp;""</f>
        <v>351W0003</v>
      </c>
      <c r="B1548" s="95" t="str">
        <f>Consolidated!A1548&amp;""</f>
        <v>NAUTICS</v>
      </c>
      <c r="C1548" s="95">
        <f>IF('Dây theo phòng'!$D$6="",0,IF(OR(Consolidated!N1548&amp;""='Dây theo phòng'!$D$6,Consolidated!S1548&amp;""='Dây theo phòng'!$D$6),1,0))</f>
        <v>0</v>
      </c>
      <c r="D1548" s="95">
        <f>IF(Consolidated!E1548=1,1,0)</f>
        <v>1</v>
      </c>
      <c r="E1548" s="95">
        <f t="shared" si="24"/>
        <v>39</v>
      </c>
    </row>
    <row r="1549" spans="1:5">
      <c r="A1549" s="95" t="str">
        <f>Consolidated!C1549&amp;""</f>
        <v>351W0004</v>
      </c>
      <c r="B1549" s="95" t="str">
        <f>Consolidated!A1549&amp;""</f>
        <v>NAUTICS</v>
      </c>
      <c r="C1549" s="95">
        <f>IF('Dây theo phòng'!$D$6="",0,IF(OR(Consolidated!N1549&amp;""='Dây theo phòng'!$D$6,Consolidated!S1549&amp;""='Dây theo phòng'!$D$6),1,0))</f>
        <v>0</v>
      </c>
      <c r="D1549" s="95">
        <f>IF(Consolidated!E1549=1,1,0)</f>
        <v>1</v>
      </c>
      <c r="E1549" s="95">
        <f t="shared" si="24"/>
        <v>39</v>
      </c>
    </row>
    <row r="1550" spans="1:5">
      <c r="A1550" s="95" t="str">
        <f>Consolidated!C1550&amp;""</f>
        <v>351W0005</v>
      </c>
      <c r="B1550" s="95" t="str">
        <f>Consolidated!A1550&amp;""</f>
        <v>NAUTICS</v>
      </c>
      <c r="C1550" s="95">
        <f>IF('Dây theo phòng'!$D$6="",0,IF(OR(Consolidated!N1550&amp;""='Dây theo phòng'!$D$6,Consolidated!S1550&amp;""='Dây theo phòng'!$D$6),1,0))</f>
        <v>0</v>
      </c>
      <c r="D1550" s="95">
        <f>IF(Consolidated!E1550=1,1,0)</f>
        <v>1</v>
      </c>
      <c r="E1550" s="95">
        <f t="shared" si="24"/>
        <v>39</v>
      </c>
    </row>
    <row r="1551" spans="1:5">
      <c r="A1551" s="95" t="str">
        <f>Consolidated!C1551&amp;""</f>
        <v>351W0006</v>
      </c>
      <c r="B1551" s="95" t="str">
        <f>Consolidated!A1551&amp;""</f>
        <v>NAUTICS</v>
      </c>
      <c r="C1551" s="95">
        <f>IF('Dây theo phòng'!$D$6="",0,IF(OR(Consolidated!N1551&amp;""='Dây theo phòng'!$D$6,Consolidated!S1551&amp;""='Dây theo phòng'!$D$6),1,0))</f>
        <v>0</v>
      </c>
      <c r="D1551" s="95">
        <f>IF(Consolidated!E1551=1,1,0)</f>
        <v>1</v>
      </c>
      <c r="E1551" s="95">
        <f t="shared" si="24"/>
        <v>39</v>
      </c>
    </row>
    <row r="1552" spans="1:5">
      <c r="A1552" s="95" t="str">
        <f>Consolidated!C1552&amp;""</f>
        <v>351W0007</v>
      </c>
      <c r="B1552" s="95" t="str">
        <f>Consolidated!A1552&amp;""</f>
        <v>NAUTICS</v>
      </c>
      <c r="C1552" s="95">
        <f>IF('Dây theo phòng'!$D$6="",0,IF(OR(Consolidated!N1552&amp;""='Dây theo phòng'!$D$6,Consolidated!S1552&amp;""='Dây theo phòng'!$D$6),1,0))</f>
        <v>0</v>
      </c>
      <c r="D1552" s="95">
        <f>IF(Consolidated!E1552=1,1,0)</f>
        <v>1</v>
      </c>
      <c r="E1552" s="95">
        <f t="shared" si="24"/>
        <v>39</v>
      </c>
    </row>
    <row r="1553" spans="1:5">
      <c r="A1553" s="95" t="str">
        <f>Consolidated!C1553&amp;""</f>
        <v>351W0008</v>
      </c>
      <c r="B1553" s="95" t="str">
        <f>Consolidated!A1553&amp;""</f>
        <v>NAUTICS</v>
      </c>
      <c r="C1553" s="95">
        <f>IF('Dây theo phòng'!$D$6="",0,IF(OR(Consolidated!N1553&amp;""='Dây theo phòng'!$D$6,Consolidated!S1553&amp;""='Dây theo phòng'!$D$6),1,0))</f>
        <v>0</v>
      </c>
      <c r="D1553" s="95">
        <f>IF(Consolidated!E1553=1,1,0)</f>
        <v>1</v>
      </c>
      <c r="E1553" s="95">
        <f t="shared" si="24"/>
        <v>39</v>
      </c>
    </row>
    <row r="1554" spans="1:5">
      <c r="A1554" s="95" t="str">
        <f>Consolidated!C1554&amp;""</f>
        <v>351W0009</v>
      </c>
      <c r="B1554" s="95" t="str">
        <f>Consolidated!A1554&amp;""</f>
        <v>NAUTICS</v>
      </c>
      <c r="C1554" s="95">
        <f>IF('Dây theo phòng'!$D$6="",0,IF(OR(Consolidated!N1554&amp;""='Dây theo phòng'!$D$6,Consolidated!S1554&amp;""='Dây theo phòng'!$D$6),1,0))</f>
        <v>0</v>
      </c>
      <c r="D1554" s="95">
        <f>IF(Consolidated!E1554=1,1,0)</f>
        <v>1</v>
      </c>
      <c r="E1554" s="95">
        <f t="shared" si="24"/>
        <v>39</v>
      </c>
    </row>
    <row r="1555" spans="1:5">
      <c r="A1555" s="95" t="str">
        <f>Consolidated!C1555&amp;""</f>
        <v>351W0010</v>
      </c>
      <c r="B1555" s="95" t="str">
        <f>Consolidated!A1555&amp;""</f>
        <v>NAUTICS</v>
      </c>
      <c r="C1555" s="95">
        <f>IF('Dây theo phòng'!$D$6="",0,IF(OR(Consolidated!N1555&amp;""='Dây theo phòng'!$D$6,Consolidated!S1555&amp;""='Dây theo phòng'!$D$6),1,0))</f>
        <v>0</v>
      </c>
      <c r="D1555" s="95">
        <f>IF(Consolidated!E1555=1,1,0)</f>
        <v>1</v>
      </c>
      <c r="E1555" s="95">
        <f t="shared" si="24"/>
        <v>39</v>
      </c>
    </row>
    <row r="1556" spans="1:5">
      <c r="A1556" s="95" t="str">
        <f>Consolidated!C1556&amp;""</f>
        <v>351W0018</v>
      </c>
      <c r="B1556" s="95" t="str">
        <f>Consolidated!A1556&amp;""</f>
        <v>NAUTICS</v>
      </c>
      <c r="C1556" s="95">
        <f>IF('Dây theo phòng'!$D$6="",0,IF(OR(Consolidated!N1556&amp;""='Dây theo phòng'!$D$6,Consolidated!S1556&amp;""='Dây theo phòng'!$D$6),1,0))</f>
        <v>0</v>
      </c>
      <c r="D1556" s="95">
        <f>IF(Consolidated!E1556=1,1,0)</f>
        <v>1</v>
      </c>
      <c r="E1556" s="95">
        <f t="shared" si="24"/>
        <v>39</v>
      </c>
    </row>
    <row r="1557" spans="1:5">
      <c r="A1557" s="95" t="str">
        <f>Consolidated!C1557&amp;""</f>
        <v>351W0022</v>
      </c>
      <c r="B1557" s="95" t="str">
        <f>Consolidated!A1557&amp;""</f>
        <v>NAUTICS</v>
      </c>
      <c r="C1557" s="95">
        <f>IF('Dây theo phòng'!$D$6="",0,IF(OR(Consolidated!N1557&amp;""='Dây theo phòng'!$D$6,Consolidated!S1557&amp;""='Dây theo phòng'!$D$6),1,0))</f>
        <v>1</v>
      </c>
      <c r="D1557" s="95">
        <f>IF(Consolidated!E1557=1,1,0)</f>
        <v>1</v>
      </c>
      <c r="E1557" s="95">
        <f t="shared" si="24"/>
        <v>39</v>
      </c>
    </row>
    <row r="1558" spans="1:5">
      <c r="A1558" s="95" t="str">
        <f>Consolidated!C1558&amp;""</f>
        <v>351W0024</v>
      </c>
      <c r="B1558" s="95" t="str">
        <f>Consolidated!A1558&amp;""</f>
        <v>NAUTICS</v>
      </c>
      <c r="C1558" s="95">
        <f>IF('Dây theo phòng'!$D$6="",0,IF(OR(Consolidated!N1558&amp;""='Dây theo phòng'!$D$6,Consolidated!S1558&amp;""='Dây theo phòng'!$D$6),1,0))</f>
        <v>0</v>
      </c>
      <c r="D1558" s="95">
        <f>IF(Consolidated!E1558=1,1,0)</f>
        <v>1</v>
      </c>
      <c r="E1558" s="95">
        <f t="shared" si="24"/>
        <v>39</v>
      </c>
    </row>
    <row r="1559" spans="1:5">
      <c r="A1559" s="95" t="str">
        <f>Consolidated!C1559&amp;""</f>
        <v>351W0026</v>
      </c>
      <c r="B1559" s="95" t="str">
        <f>Consolidated!A1559&amp;""</f>
        <v>NAUTICS</v>
      </c>
      <c r="C1559" s="95">
        <f>IF('Dây theo phòng'!$D$6="",0,IF(OR(Consolidated!N1559&amp;""='Dây theo phòng'!$D$6,Consolidated!S1559&amp;""='Dây theo phòng'!$D$6),1,0))</f>
        <v>0</v>
      </c>
      <c r="D1559" s="95">
        <f>IF(Consolidated!E1559=1,1,0)</f>
        <v>0</v>
      </c>
      <c r="E1559" s="95">
        <f t="shared" si="24"/>
        <v>39</v>
      </c>
    </row>
    <row r="1560" spans="1:5">
      <c r="A1560" s="95" t="str">
        <f>Consolidated!C1560&amp;""</f>
        <v>351W0027</v>
      </c>
      <c r="B1560" s="95" t="str">
        <f>Consolidated!A1560&amp;""</f>
        <v>NAUTICS</v>
      </c>
      <c r="C1560" s="95">
        <f>IF('Dây theo phòng'!$D$6="",0,IF(OR(Consolidated!N1560&amp;""='Dây theo phòng'!$D$6,Consolidated!S1560&amp;""='Dây theo phòng'!$D$6),1,0))</f>
        <v>0</v>
      </c>
      <c r="D1560" s="95">
        <f>IF(Consolidated!E1560=1,1,0)</f>
        <v>0</v>
      </c>
      <c r="E1560" s="95">
        <f t="shared" si="24"/>
        <v>39</v>
      </c>
    </row>
    <row r="1561" spans="1:5">
      <c r="A1561" s="95" t="str">
        <f>Consolidated!C1561&amp;""</f>
        <v>351W0028</v>
      </c>
      <c r="B1561" s="95" t="str">
        <f>Consolidated!A1561&amp;""</f>
        <v>NAUTICS</v>
      </c>
      <c r="C1561" s="95">
        <f>IF('Dây theo phòng'!$D$6="",0,IF(OR(Consolidated!N1561&amp;""='Dây theo phòng'!$D$6,Consolidated!S1561&amp;""='Dây theo phòng'!$D$6),1,0))</f>
        <v>0</v>
      </c>
      <c r="D1561" s="95">
        <f>IF(Consolidated!E1561=1,1,0)</f>
        <v>1</v>
      </c>
      <c r="E1561" s="95">
        <f t="shared" si="24"/>
        <v>39</v>
      </c>
    </row>
    <row r="1562" spans="1:5">
      <c r="A1562" s="95" t="str">
        <f>Consolidated!C1562&amp;""</f>
        <v>351W0032</v>
      </c>
      <c r="B1562" s="95" t="str">
        <f>Consolidated!A1562&amp;""</f>
        <v>NAUTICS</v>
      </c>
      <c r="C1562" s="95">
        <f>IF('Dây theo phòng'!$D$6="",0,IF(OR(Consolidated!N1562&amp;""='Dây theo phòng'!$D$6,Consolidated!S1562&amp;""='Dây theo phòng'!$D$6),1,0))</f>
        <v>1</v>
      </c>
      <c r="D1562" s="95">
        <f>IF(Consolidated!E1562=1,1,0)</f>
        <v>1</v>
      </c>
      <c r="E1562" s="95">
        <f t="shared" si="24"/>
        <v>39</v>
      </c>
    </row>
    <row r="1563" spans="1:5">
      <c r="A1563" s="95" t="str">
        <f>Consolidated!C1563&amp;""</f>
        <v>351W0034</v>
      </c>
      <c r="B1563" s="95" t="str">
        <f>Consolidated!A1563&amp;""</f>
        <v>NAUTICS</v>
      </c>
      <c r="C1563" s="95">
        <f>IF('Dây theo phòng'!$D$6="",0,IF(OR(Consolidated!N1563&amp;""='Dây theo phòng'!$D$6,Consolidated!S1563&amp;""='Dây theo phòng'!$D$6),1,0))</f>
        <v>0</v>
      </c>
      <c r="D1563" s="95">
        <f>IF(Consolidated!E1563=1,1,0)</f>
        <v>1</v>
      </c>
      <c r="E1563" s="95">
        <f t="shared" si="24"/>
        <v>39</v>
      </c>
    </row>
    <row r="1564" spans="1:5">
      <c r="A1564" s="95" t="str">
        <f>Consolidated!C1564&amp;""</f>
        <v>351W0039</v>
      </c>
      <c r="B1564" s="95" t="str">
        <f>Consolidated!A1564&amp;""</f>
        <v>NAUTICS</v>
      </c>
      <c r="C1564" s="95">
        <f>IF('Dây theo phòng'!$D$6="",0,IF(OR(Consolidated!N1564&amp;""='Dây theo phòng'!$D$6,Consolidated!S1564&amp;""='Dây theo phòng'!$D$6),1,0))</f>
        <v>0</v>
      </c>
      <c r="D1564" s="95">
        <f>IF(Consolidated!E1564=1,1,0)</f>
        <v>0</v>
      </c>
      <c r="E1564" s="95">
        <f t="shared" si="24"/>
        <v>39</v>
      </c>
    </row>
    <row r="1565" spans="1:5">
      <c r="A1565" s="95" t="str">
        <f>Consolidated!C1565&amp;""</f>
        <v>361W0002</v>
      </c>
      <c r="B1565" s="95" t="str">
        <f>Consolidated!A1565&amp;""</f>
        <v>NAUTICS</v>
      </c>
      <c r="C1565" s="95">
        <f>IF('Dây theo phòng'!$D$6="",0,IF(OR(Consolidated!N1565&amp;""='Dây theo phòng'!$D$6,Consolidated!S1565&amp;""='Dây theo phòng'!$D$6),1,0))</f>
        <v>0</v>
      </c>
      <c r="D1565" s="95">
        <f>IF(Consolidated!E1565=1,1,0)</f>
        <v>1</v>
      </c>
      <c r="E1565" s="95">
        <f t="shared" si="24"/>
        <v>39</v>
      </c>
    </row>
    <row r="1566" spans="1:5">
      <c r="A1566" s="95" t="str">
        <f>Consolidated!C1566&amp;""</f>
        <v>361W0004</v>
      </c>
      <c r="B1566" s="95" t="str">
        <f>Consolidated!A1566&amp;""</f>
        <v>NAUTICS</v>
      </c>
      <c r="C1566" s="95">
        <f>IF('Dây theo phòng'!$D$6="",0,IF(OR(Consolidated!N1566&amp;""='Dây theo phòng'!$D$6,Consolidated!S1566&amp;""='Dây theo phòng'!$D$6),1,0))</f>
        <v>0</v>
      </c>
      <c r="D1566" s="95">
        <f>IF(Consolidated!E1566=1,1,0)</f>
        <v>1</v>
      </c>
      <c r="E1566" s="95">
        <f t="shared" si="24"/>
        <v>39</v>
      </c>
    </row>
    <row r="1567" spans="1:5">
      <c r="A1567" s="95" t="str">
        <f>Consolidated!C1567&amp;""</f>
        <v>361W0006</v>
      </c>
      <c r="B1567" s="95" t="str">
        <f>Consolidated!A1567&amp;""</f>
        <v>NAUTICS</v>
      </c>
      <c r="C1567" s="95">
        <f>IF('Dây theo phòng'!$D$6="",0,IF(OR(Consolidated!N1567&amp;""='Dây theo phòng'!$D$6,Consolidated!S1567&amp;""='Dây theo phòng'!$D$6),1,0))</f>
        <v>0</v>
      </c>
      <c r="D1567" s="95">
        <f>IF(Consolidated!E1567=1,1,0)</f>
        <v>1</v>
      </c>
      <c r="E1567" s="95">
        <f t="shared" si="24"/>
        <v>39</v>
      </c>
    </row>
    <row r="1568" spans="1:5">
      <c r="A1568" s="95" t="str">
        <f>Consolidated!C1568&amp;""</f>
        <v>361W0007</v>
      </c>
      <c r="B1568" s="95" t="str">
        <f>Consolidated!A1568&amp;""</f>
        <v>NAUTICS</v>
      </c>
      <c r="C1568" s="95">
        <f>IF('Dây theo phòng'!$D$6="",0,IF(OR(Consolidated!N1568&amp;""='Dây theo phòng'!$D$6,Consolidated!S1568&amp;""='Dây theo phòng'!$D$6),1,0))</f>
        <v>0</v>
      </c>
      <c r="D1568" s="95">
        <f>IF(Consolidated!E1568=1,1,0)</f>
        <v>1</v>
      </c>
      <c r="E1568" s="95">
        <f t="shared" si="24"/>
        <v>39</v>
      </c>
    </row>
    <row r="1569" spans="1:5">
      <c r="A1569" s="95" t="str">
        <f>Consolidated!C1569&amp;""</f>
        <v>361W0008</v>
      </c>
      <c r="B1569" s="95" t="str">
        <f>Consolidated!A1569&amp;""</f>
        <v>NAUTICS</v>
      </c>
      <c r="C1569" s="95">
        <f>IF('Dây theo phòng'!$D$6="",0,IF(OR(Consolidated!N1569&amp;""='Dây theo phòng'!$D$6,Consolidated!S1569&amp;""='Dây theo phòng'!$D$6),1,0))</f>
        <v>0</v>
      </c>
      <c r="D1569" s="95">
        <f>IF(Consolidated!E1569=1,1,0)</f>
        <v>0</v>
      </c>
      <c r="E1569" s="95">
        <f t="shared" si="24"/>
        <v>39</v>
      </c>
    </row>
    <row r="1570" spans="1:5">
      <c r="A1570" s="95" t="str">
        <f>Consolidated!C1570&amp;""</f>
        <v>361W0009</v>
      </c>
      <c r="B1570" s="95" t="str">
        <f>Consolidated!A1570&amp;""</f>
        <v>NAUTICS</v>
      </c>
      <c r="C1570" s="95">
        <f>IF('Dây theo phòng'!$D$6="",0,IF(OR(Consolidated!N1570&amp;""='Dây theo phòng'!$D$6,Consolidated!S1570&amp;""='Dây theo phòng'!$D$6),1,0))</f>
        <v>0</v>
      </c>
      <c r="D1570" s="95">
        <f>IF(Consolidated!E1570=1,1,0)</f>
        <v>1</v>
      </c>
      <c r="E1570" s="95">
        <f t="shared" si="24"/>
        <v>39</v>
      </c>
    </row>
    <row r="1571" spans="1:5">
      <c r="A1571" s="95" t="str">
        <f>Consolidated!C1571&amp;""</f>
        <v>361W0010</v>
      </c>
      <c r="B1571" s="95" t="str">
        <f>Consolidated!A1571&amp;""</f>
        <v>NAUTICS</v>
      </c>
      <c r="C1571" s="95">
        <f>IF('Dây theo phòng'!$D$6="",0,IF(OR(Consolidated!N1571&amp;""='Dây theo phòng'!$D$6,Consolidated!S1571&amp;""='Dây theo phòng'!$D$6),1,0))</f>
        <v>0</v>
      </c>
      <c r="D1571" s="95">
        <f>IF(Consolidated!E1571=1,1,0)</f>
        <v>1</v>
      </c>
      <c r="E1571" s="95">
        <f t="shared" si="24"/>
        <v>39</v>
      </c>
    </row>
    <row r="1572" spans="1:5">
      <c r="A1572" s="95" t="str">
        <f>Consolidated!C1572&amp;""</f>
        <v>361W0011</v>
      </c>
      <c r="B1572" s="95" t="str">
        <f>Consolidated!A1572&amp;""</f>
        <v>NAUTICS</v>
      </c>
      <c r="C1572" s="95">
        <f>IF('Dây theo phòng'!$D$6="",0,IF(OR(Consolidated!N1572&amp;""='Dây theo phòng'!$D$6,Consolidated!S1572&amp;""='Dây theo phòng'!$D$6),1,0))</f>
        <v>0</v>
      </c>
      <c r="D1572" s="95">
        <f>IF(Consolidated!E1572=1,1,0)</f>
        <v>1</v>
      </c>
      <c r="E1572" s="95">
        <f t="shared" si="24"/>
        <v>39</v>
      </c>
    </row>
    <row r="1573" spans="1:5">
      <c r="A1573" s="95" t="str">
        <f>Consolidated!C1573&amp;""</f>
        <v>361W0012</v>
      </c>
      <c r="B1573" s="95" t="str">
        <f>Consolidated!A1573&amp;""</f>
        <v>NAUTICS</v>
      </c>
      <c r="C1573" s="95">
        <f>IF('Dây theo phòng'!$D$6="",0,IF(OR(Consolidated!N1573&amp;""='Dây theo phòng'!$D$6,Consolidated!S1573&amp;""='Dây theo phòng'!$D$6),1,0))</f>
        <v>0</v>
      </c>
      <c r="D1573" s="95">
        <f>IF(Consolidated!E1573=1,1,0)</f>
        <v>1</v>
      </c>
      <c r="E1573" s="95">
        <f t="shared" si="24"/>
        <v>39</v>
      </c>
    </row>
    <row r="1574" spans="1:5">
      <c r="A1574" s="95" t="str">
        <f>Consolidated!C1574&amp;""</f>
        <v>361W0017</v>
      </c>
      <c r="B1574" s="95" t="str">
        <f>Consolidated!A1574&amp;""</f>
        <v>NAUTICS</v>
      </c>
      <c r="C1574" s="95">
        <f>IF('Dây theo phòng'!$D$6="",0,IF(OR(Consolidated!N1574&amp;""='Dây theo phòng'!$D$6,Consolidated!S1574&amp;""='Dây theo phòng'!$D$6),1,0))</f>
        <v>0</v>
      </c>
      <c r="D1574" s="95">
        <f>IF(Consolidated!E1574=1,1,0)</f>
        <v>1</v>
      </c>
      <c r="E1574" s="95">
        <f t="shared" si="24"/>
        <v>39</v>
      </c>
    </row>
    <row r="1575" spans="1:5">
      <c r="A1575" s="95" t="str">
        <f>Consolidated!C1575&amp;""</f>
        <v>361W0018</v>
      </c>
      <c r="B1575" s="95" t="str">
        <f>Consolidated!A1575&amp;""</f>
        <v>NAUTICS</v>
      </c>
      <c r="C1575" s="95">
        <f>IF('Dây theo phòng'!$D$6="",0,IF(OR(Consolidated!N1575&amp;""='Dây theo phòng'!$D$6,Consolidated!S1575&amp;""='Dây theo phòng'!$D$6),1,0))</f>
        <v>0</v>
      </c>
      <c r="D1575" s="95">
        <f>IF(Consolidated!E1575=1,1,0)</f>
        <v>1</v>
      </c>
      <c r="E1575" s="95">
        <f t="shared" si="24"/>
        <v>39</v>
      </c>
    </row>
    <row r="1576" spans="1:5">
      <c r="A1576" s="95" t="str">
        <f>Consolidated!C1576&amp;""</f>
        <v>361W0019</v>
      </c>
      <c r="B1576" s="95" t="str">
        <f>Consolidated!A1576&amp;""</f>
        <v>NAUTICS</v>
      </c>
      <c r="C1576" s="95">
        <f>IF('Dây theo phòng'!$D$6="",0,IF(OR(Consolidated!N1576&amp;""='Dây theo phòng'!$D$6,Consolidated!S1576&amp;""='Dây theo phòng'!$D$6),1,0))</f>
        <v>0</v>
      </c>
      <c r="D1576" s="95">
        <f>IF(Consolidated!E1576=1,1,0)</f>
        <v>1</v>
      </c>
      <c r="E1576" s="95">
        <f t="shared" si="24"/>
        <v>39</v>
      </c>
    </row>
    <row r="1577" spans="1:5">
      <c r="A1577" s="95" t="str">
        <f>Consolidated!C1577&amp;""</f>
        <v>371W0002</v>
      </c>
      <c r="B1577" s="95" t="str">
        <f>Consolidated!A1577&amp;""</f>
        <v>NAUTICS</v>
      </c>
      <c r="C1577" s="95">
        <f>IF('Dây theo phòng'!$D$6="",0,IF(OR(Consolidated!N1577&amp;""='Dây theo phòng'!$D$6,Consolidated!S1577&amp;""='Dây theo phòng'!$D$6),1,0))</f>
        <v>0</v>
      </c>
      <c r="D1577" s="95">
        <f>IF(Consolidated!E1577=1,1,0)</f>
        <v>1</v>
      </c>
      <c r="E1577" s="95">
        <f t="shared" si="24"/>
        <v>39</v>
      </c>
    </row>
    <row r="1578" spans="1:5">
      <c r="A1578" s="95" t="str">
        <f>Consolidated!C1578&amp;""</f>
        <v>371W0003</v>
      </c>
      <c r="B1578" s="95" t="str">
        <f>Consolidated!A1578&amp;""</f>
        <v>NAUTICS</v>
      </c>
      <c r="C1578" s="95">
        <f>IF('Dây theo phòng'!$D$6="",0,IF(OR(Consolidated!N1578&amp;""='Dây theo phòng'!$D$6,Consolidated!S1578&amp;""='Dây theo phòng'!$D$6),1,0))</f>
        <v>0</v>
      </c>
      <c r="D1578" s="95">
        <f>IF(Consolidated!E1578=1,1,0)</f>
        <v>1</v>
      </c>
      <c r="E1578" s="95">
        <f t="shared" si="24"/>
        <v>39</v>
      </c>
    </row>
    <row r="1579" spans="1:5">
      <c r="A1579" s="95" t="str">
        <f>Consolidated!C1579&amp;""</f>
        <v>371W0006</v>
      </c>
      <c r="B1579" s="95" t="str">
        <f>Consolidated!A1579&amp;""</f>
        <v>NAUTICS</v>
      </c>
      <c r="C1579" s="95">
        <f>IF('Dây theo phòng'!$D$6="",0,IF(OR(Consolidated!N1579&amp;""='Dây theo phòng'!$D$6,Consolidated!S1579&amp;""='Dây theo phòng'!$D$6),1,0))</f>
        <v>0</v>
      </c>
      <c r="D1579" s="95">
        <f>IF(Consolidated!E1579=1,1,0)</f>
        <v>1</v>
      </c>
      <c r="E1579" s="95">
        <f t="shared" si="24"/>
        <v>39</v>
      </c>
    </row>
    <row r="1580" spans="1:5">
      <c r="A1580" s="95" t="str">
        <f>Consolidated!C1580&amp;""</f>
        <v>371W0012</v>
      </c>
      <c r="B1580" s="95" t="str">
        <f>Consolidated!A1580&amp;""</f>
        <v>NAUTICS</v>
      </c>
      <c r="C1580" s="95">
        <f>IF('Dây theo phòng'!$D$6="",0,IF(OR(Consolidated!N1580&amp;""='Dây theo phòng'!$D$6,Consolidated!S1580&amp;""='Dây theo phòng'!$D$6),1,0))</f>
        <v>0</v>
      </c>
      <c r="D1580" s="95">
        <f>IF(Consolidated!E1580=1,1,0)</f>
        <v>1</v>
      </c>
      <c r="E1580" s="95">
        <f t="shared" si="24"/>
        <v>39</v>
      </c>
    </row>
    <row r="1581" spans="1:5">
      <c r="A1581" s="95" t="str">
        <f>Consolidated!C1581&amp;""</f>
        <v>371W0014</v>
      </c>
      <c r="B1581" s="95" t="str">
        <f>Consolidated!A1581&amp;""</f>
        <v>NAUTICS</v>
      </c>
      <c r="C1581" s="95">
        <f>IF('Dây theo phòng'!$D$6="",0,IF(OR(Consolidated!N1581&amp;""='Dây theo phòng'!$D$6,Consolidated!S1581&amp;""='Dây theo phòng'!$D$6),1,0))</f>
        <v>0</v>
      </c>
      <c r="D1581" s="95">
        <f>IF(Consolidated!E1581=1,1,0)</f>
        <v>1</v>
      </c>
      <c r="E1581" s="95">
        <f t="shared" si="24"/>
        <v>39</v>
      </c>
    </row>
    <row r="1582" spans="1:5">
      <c r="A1582" s="95" t="str">
        <f>Consolidated!C1582&amp;""</f>
        <v>371W0015</v>
      </c>
      <c r="B1582" s="95" t="str">
        <f>Consolidated!A1582&amp;""</f>
        <v>NAUTICS</v>
      </c>
      <c r="C1582" s="95">
        <f>IF('Dây theo phòng'!$D$6="",0,IF(OR(Consolidated!N1582&amp;""='Dây theo phòng'!$D$6,Consolidated!S1582&amp;""='Dây theo phòng'!$D$6),1,0))</f>
        <v>0</v>
      </c>
      <c r="D1582" s="95">
        <f>IF(Consolidated!E1582=1,1,0)</f>
        <v>1</v>
      </c>
      <c r="E1582" s="95">
        <f t="shared" si="24"/>
        <v>39</v>
      </c>
    </row>
    <row r="1583" spans="1:5">
      <c r="A1583" s="95" t="str">
        <f>Consolidated!C1583&amp;""</f>
        <v>371W0016</v>
      </c>
      <c r="B1583" s="95" t="str">
        <f>Consolidated!A1583&amp;""</f>
        <v>NAUTICS</v>
      </c>
      <c r="C1583" s="95">
        <f>IF('Dây theo phòng'!$D$6="",0,IF(OR(Consolidated!N1583&amp;""='Dây theo phòng'!$D$6,Consolidated!S1583&amp;""='Dây theo phòng'!$D$6),1,0))</f>
        <v>0</v>
      </c>
      <c r="D1583" s="95">
        <f>IF(Consolidated!E1583=1,1,0)</f>
        <v>1</v>
      </c>
      <c r="E1583" s="95">
        <f t="shared" si="24"/>
        <v>39</v>
      </c>
    </row>
    <row r="1584" spans="1:5">
      <c r="A1584" s="95" t="str">
        <f>Consolidated!C1584&amp;""</f>
        <v>371W0024</v>
      </c>
      <c r="B1584" s="95" t="str">
        <f>Consolidated!A1584&amp;""</f>
        <v>NAUTICS</v>
      </c>
      <c r="C1584" s="95">
        <f>IF('Dây theo phòng'!$D$6="",0,IF(OR(Consolidated!N1584&amp;""='Dây theo phòng'!$D$6,Consolidated!S1584&amp;""='Dây theo phòng'!$D$6),1,0))</f>
        <v>0</v>
      </c>
      <c r="D1584" s="95">
        <f>IF(Consolidated!E1584=1,1,0)</f>
        <v>1</v>
      </c>
      <c r="E1584" s="95">
        <f t="shared" si="24"/>
        <v>39</v>
      </c>
    </row>
    <row r="1585" spans="1:5">
      <c r="A1585" s="95" t="str">
        <f>Consolidated!C1585&amp;""</f>
        <v>371W0029</v>
      </c>
      <c r="B1585" s="95" t="str">
        <f>Consolidated!A1585&amp;""</f>
        <v>NAUTICS</v>
      </c>
      <c r="C1585" s="95">
        <f>IF('Dây theo phòng'!$D$6="",0,IF(OR(Consolidated!N1585&amp;""='Dây theo phòng'!$D$6,Consolidated!S1585&amp;""='Dây theo phòng'!$D$6),1,0))</f>
        <v>0</v>
      </c>
      <c r="D1585" s="95">
        <f>IF(Consolidated!E1585=1,1,0)</f>
        <v>1</v>
      </c>
      <c r="E1585" s="95">
        <f t="shared" si="24"/>
        <v>39</v>
      </c>
    </row>
    <row r="1586" spans="1:5">
      <c r="A1586" s="95" t="str">
        <f>Consolidated!C1586&amp;""</f>
        <v>371W0030</v>
      </c>
      <c r="B1586" s="95" t="str">
        <f>Consolidated!A1586&amp;""</f>
        <v>NAUTICS</v>
      </c>
      <c r="C1586" s="95">
        <f>IF('Dây theo phòng'!$D$6="",0,IF(OR(Consolidated!N1586&amp;""='Dây theo phòng'!$D$6,Consolidated!S1586&amp;""='Dây theo phòng'!$D$6),1,0))</f>
        <v>0</v>
      </c>
      <c r="D1586" s="95">
        <f>IF(Consolidated!E1586=1,1,0)</f>
        <v>1</v>
      </c>
      <c r="E1586" s="95">
        <f t="shared" si="24"/>
        <v>39</v>
      </c>
    </row>
    <row r="1587" spans="1:5">
      <c r="A1587" s="95" t="str">
        <f>Consolidated!C1587&amp;""</f>
        <v>371W0031</v>
      </c>
      <c r="B1587" s="95" t="str">
        <f>Consolidated!A1587&amp;""</f>
        <v>NAUTICS</v>
      </c>
      <c r="C1587" s="95">
        <f>IF('Dây theo phòng'!$D$6="",0,IF(OR(Consolidated!N1587&amp;""='Dây theo phòng'!$D$6,Consolidated!S1587&amp;""='Dây theo phòng'!$D$6),1,0))</f>
        <v>0</v>
      </c>
      <c r="D1587" s="95">
        <f>IF(Consolidated!E1587=1,1,0)</f>
        <v>1</v>
      </c>
      <c r="E1587" s="95">
        <f t="shared" si="24"/>
        <v>39</v>
      </c>
    </row>
    <row r="1588" spans="1:5">
      <c r="A1588" s="95" t="str">
        <f>Consolidated!C1588&amp;""</f>
        <v>371W0032</v>
      </c>
      <c r="B1588" s="95" t="str">
        <f>Consolidated!A1588&amp;""</f>
        <v>NAUTICS</v>
      </c>
      <c r="C1588" s="95">
        <f>IF('Dây theo phòng'!$D$6="",0,IF(OR(Consolidated!N1588&amp;""='Dây theo phòng'!$D$6,Consolidated!S1588&amp;""='Dây theo phòng'!$D$6),1,0))</f>
        <v>0</v>
      </c>
      <c r="D1588" s="95">
        <f>IF(Consolidated!E1588=1,1,0)</f>
        <v>1</v>
      </c>
      <c r="E1588" s="95">
        <f t="shared" si="24"/>
        <v>39</v>
      </c>
    </row>
    <row r="1589" spans="1:5">
      <c r="A1589" s="95" t="str">
        <f>Consolidated!C1589&amp;""</f>
        <v>371W0033</v>
      </c>
      <c r="B1589" s="95" t="str">
        <f>Consolidated!A1589&amp;""</f>
        <v>NAUTICS</v>
      </c>
      <c r="C1589" s="95">
        <f>IF('Dây theo phòng'!$D$6="",0,IF(OR(Consolidated!N1589&amp;""='Dây theo phòng'!$D$6,Consolidated!S1589&amp;""='Dây theo phòng'!$D$6),1,0))</f>
        <v>0</v>
      </c>
      <c r="D1589" s="95">
        <f>IF(Consolidated!E1589=1,1,0)</f>
        <v>1</v>
      </c>
      <c r="E1589" s="95">
        <f t="shared" si="24"/>
        <v>39</v>
      </c>
    </row>
    <row r="1590" spans="1:5">
      <c r="A1590" s="95" t="str">
        <f>Consolidated!C1590&amp;""</f>
        <v>371W0035</v>
      </c>
      <c r="B1590" s="95" t="str">
        <f>Consolidated!A1590&amp;""</f>
        <v>NAUTICS</v>
      </c>
      <c r="C1590" s="95">
        <f>IF('Dây theo phòng'!$D$6="",0,IF(OR(Consolidated!N1590&amp;""='Dây theo phòng'!$D$6,Consolidated!S1590&amp;""='Dây theo phòng'!$D$6),1,0))</f>
        <v>0</v>
      </c>
      <c r="D1590" s="95">
        <f>IF(Consolidated!E1590=1,1,0)</f>
        <v>1</v>
      </c>
      <c r="E1590" s="95">
        <f t="shared" si="24"/>
        <v>39</v>
      </c>
    </row>
    <row r="1591" spans="1:5">
      <c r="A1591" s="95" t="str">
        <f>Consolidated!C1591&amp;""</f>
        <v>371W0036</v>
      </c>
      <c r="B1591" s="95" t="str">
        <f>Consolidated!A1591&amp;""</f>
        <v>NAUTICS</v>
      </c>
      <c r="C1591" s="95">
        <f>IF('Dây theo phòng'!$D$6="",0,IF(OR(Consolidated!N1591&amp;""='Dây theo phòng'!$D$6,Consolidated!S1591&amp;""='Dây theo phòng'!$D$6),1,0))</f>
        <v>0</v>
      </c>
      <c r="D1591" s="95">
        <f>IF(Consolidated!E1591=1,1,0)</f>
        <v>1</v>
      </c>
      <c r="E1591" s="95">
        <f t="shared" si="24"/>
        <v>39</v>
      </c>
    </row>
    <row r="1592" spans="1:5">
      <c r="A1592" s="95" t="str">
        <f>Consolidated!C1592&amp;""</f>
        <v>371W0037</v>
      </c>
      <c r="B1592" s="95" t="str">
        <f>Consolidated!A1592&amp;""</f>
        <v>NAUTICS</v>
      </c>
      <c r="C1592" s="95">
        <f>IF('Dây theo phòng'!$D$6="",0,IF(OR(Consolidated!N1592&amp;""='Dây theo phòng'!$D$6,Consolidated!S1592&amp;""='Dây theo phòng'!$D$6),1,0))</f>
        <v>0</v>
      </c>
      <c r="D1592" s="95">
        <f>IF(Consolidated!E1592=1,1,0)</f>
        <v>1</v>
      </c>
      <c r="E1592" s="95">
        <f t="shared" si="24"/>
        <v>39</v>
      </c>
    </row>
    <row r="1593" spans="1:5">
      <c r="A1593" s="95" t="str">
        <f>Consolidated!C1593&amp;""</f>
        <v>371W0038</v>
      </c>
      <c r="B1593" s="95" t="str">
        <f>Consolidated!A1593&amp;""</f>
        <v>NAUTICS</v>
      </c>
      <c r="C1593" s="95">
        <f>IF('Dây theo phòng'!$D$6="",0,IF(OR(Consolidated!N1593&amp;""='Dây theo phòng'!$D$6,Consolidated!S1593&amp;""='Dây theo phòng'!$D$6),1,0))</f>
        <v>0</v>
      </c>
      <c r="D1593" s="95">
        <f>IF(Consolidated!E1593=1,1,0)</f>
        <v>1</v>
      </c>
      <c r="E1593" s="95">
        <f t="shared" si="24"/>
        <v>39</v>
      </c>
    </row>
    <row r="1594" spans="1:5">
      <c r="A1594" s="95" t="str">
        <f>Consolidated!C1594&amp;""</f>
        <v>371W0039</v>
      </c>
      <c r="B1594" s="95" t="str">
        <f>Consolidated!A1594&amp;""</f>
        <v>NAUTICS</v>
      </c>
      <c r="C1594" s="95">
        <f>IF('Dây theo phòng'!$D$6="",0,IF(OR(Consolidated!N1594&amp;""='Dây theo phòng'!$D$6,Consolidated!S1594&amp;""='Dây theo phòng'!$D$6),1,0))</f>
        <v>0</v>
      </c>
      <c r="D1594" s="95">
        <f>IF(Consolidated!E1594=1,1,0)</f>
        <v>1</v>
      </c>
      <c r="E1594" s="95">
        <f t="shared" si="24"/>
        <v>39</v>
      </c>
    </row>
    <row r="1595" spans="1:5">
      <c r="A1595" s="95" t="str">
        <f>Consolidated!C1595&amp;""</f>
        <v>371W0042</v>
      </c>
      <c r="B1595" s="95" t="str">
        <f>Consolidated!A1595&amp;""</f>
        <v>NAUTICS</v>
      </c>
      <c r="C1595" s="95">
        <f>IF('Dây theo phòng'!$D$6="",0,IF(OR(Consolidated!N1595&amp;""='Dây theo phòng'!$D$6,Consolidated!S1595&amp;""='Dây theo phòng'!$D$6),1,0))</f>
        <v>0</v>
      </c>
      <c r="D1595" s="95">
        <f>IF(Consolidated!E1595=1,1,0)</f>
        <v>1</v>
      </c>
      <c r="E1595" s="95">
        <f t="shared" si="24"/>
        <v>39</v>
      </c>
    </row>
    <row r="1596" spans="1:5">
      <c r="A1596" s="95" t="str">
        <f>Consolidated!C1596&amp;""</f>
        <v>371W0044</v>
      </c>
      <c r="B1596" s="95" t="str">
        <f>Consolidated!A1596&amp;""</f>
        <v>NAUTICS</v>
      </c>
      <c r="C1596" s="95">
        <f>IF('Dây theo phòng'!$D$6="",0,IF(OR(Consolidated!N1596&amp;""='Dây theo phòng'!$D$6,Consolidated!S1596&amp;""='Dây theo phòng'!$D$6),1,0))</f>
        <v>0</v>
      </c>
      <c r="D1596" s="95">
        <f>IF(Consolidated!E1596=1,1,0)</f>
        <v>1</v>
      </c>
      <c r="E1596" s="95">
        <f t="shared" si="24"/>
        <v>39</v>
      </c>
    </row>
    <row r="1597" spans="1:5">
      <c r="A1597" s="95" t="str">
        <f>Consolidated!C1597&amp;""</f>
        <v>371W0046</v>
      </c>
      <c r="B1597" s="95" t="str">
        <f>Consolidated!A1597&amp;""</f>
        <v>NAUTICS</v>
      </c>
      <c r="C1597" s="95">
        <f>IF('Dây theo phòng'!$D$6="",0,IF(OR(Consolidated!N1597&amp;""='Dây theo phòng'!$D$6,Consolidated!S1597&amp;""='Dây theo phòng'!$D$6),1,0))</f>
        <v>0</v>
      </c>
      <c r="D1597" s="95">
        <f>IF(Consolidated!E1597=1,1,0)</f>
        <v>1</v>
      </c>
      <c r="E1597" s="95">
        <f t="shared" si="24"/>
        <v>39</v>
      </c>
    </row>
    <row r="1598" spans="1:5">
      <c r="A1598" s="95" t="str">
        <f>Consolidated!C1598&amp;""</f>
        <v>371W0047</v>
      </c>
      <c r="B1598" s="95" t="str">
        <f>Consolidated!A1598&amp;""</f>
        <v>NAUTICS</v>
      </c>
      <c r="C1598" s="95">
        <f>IF('Dây theo phòng'!$D$6="",0,IF(OR(Consolidated!N1598&amp;""='Dây theo phòng'!$D$6,Consolidated!S1598&amp;""='Dây theo phòng'!$D$6),1,0))</f>
        <v>0</v>
      </c>
      <c r="D1598" s="95">
        <f>IF(Consolidated!E1598=1,1,0)</f>
        <v>1</v>
      </c>
      <c r="E1598" s="95">
        <f t="shared" si="24"/>
        <v>39</v>
      </c>
    </row>
    <row r="1599" spans="1:5">
      <c r="A1599" s="95" t="str">
        <f>Consolidated!C1599&amp;""</f>
        <v>371W0048</v>
      </c>
      <c r="B1599" s="95" t="str">
        <f>Consolidated!A1599&amp;""</f>
        <v>NAUTICS</v>
      </c>
      <c r="C1599" s="95">
        <f>IF('Dây theo phòng'!$D$6="",0,IF(OR(Consolidated!N1599&amp;""='Dây theo phòng'!$D$6,Consolidated!S1599&amp;""='Dây theo phòng'!$D$6),1,0))</f>
        <v>0</v>
      </c>
      <c r="D1599" s="95">
        <f>IF(Consolidated!E1599=1,1,0)</f>
        <v>1</v>
      </c>
      <c r="E1599" s="95">
        <f t="shared" si="24"/>
        <v>39</v>
      </c>
    </row>
    <row r="1600" spans="1:5">
      <c r="A1600" s="95" t="str">
        <f>Consolidated!C1600&amp;""</f>
        <v>373W0002</v>
      </c>
      <c r="B1600" s="95" t="str">
        <f>Consolidated!A1600&amp;""</f>
        <v>NAUTICS</v>
      </c>
      <c r="C1600" s="95">
        <f>IF('Dây theo phòng'!$D$6="",0,IF(OR(Consolidated!N1600&amp;""='Dây theo phòng'!$D$6,Consolidated!S1600&amp;""='Dây theo phòng'!$D$6),1,0))</f>
        <v>0</v>
      </c>
      <c r="D1600" s="95">
        <f>IF(Consolidated!E1600=1,1,0)</f>
        <v>1</v>
      </c>
      <c r="E1600" s="95">
        <f t="shared" si="24"/>
        <v>39</v>
      </c>
    </row>
    <row r="1601" spans="1:5">
      <c r="A1601" s="95" t="str">
        <f>Consolidated!C1601&amp;""</f>
        <v>373W0003</v>
      </c>
      <c r="B1601" s="95" t="str">
        <f>Consolidated!A1601&amp;""</f>
        <v>NAUTICS</v>
      </c>
      <c r="C1601" s="95">
        <f>IF('Dây theo phòng'!$D$6="",0,IF(OR(Consolidated!N1601&amp;""='Dây theo phòng'!$D$6,Consolidated!S1601&amp;""='Dây theo phòng'!$D$6),1,0))</f>
        <v>0</v>
      </c>
      <c r="D1601" s="95">
        <f>IF(Consolidated!E1601=1,1,0)</f>
        <v>1</v>
      </c>
      <c r="E1601" s="95">
        <f t="shared" si="24"/>
        <v>39</v>
      </c>
    </row>
    <row r="1602" spans="1:5">
      <c r="A1602" s="95" t="str">
        <f>Consolidated!C1602&amp;""</f>
        <v>373W0005</v>
      </c>
      <c r="B1602" s="95" t="str">
        <f>Consolidated!A1602&amp;""</f>
        <v>NAUTICS</v>
      </c>
      <c r="C1602" s="95">
        <f>IF('Dây theo phòng'!$D$6="",0,IF(OR(Consolidated!N1602&amp;""='Dây theo phòng'!$D$6,Consolidated!S1602&amp;""='Dây theo phòng'!$D$6),1,0))</f>
        <v>0</v>
      </c>
      <c r="D1602" s="95">
        <f>IF(Consolidated!E1602=1,1,0)</f>
        <v>1</v>
      </c>
      <c r="E1602" s="95">
        <f t="shared" si="24"/>
        <v>39</v>
      </c>
    </row>
    <row r="1603" spans="1:5">
      <c r="A1603" s="95" t="str">
        <f>Consolidated!C1603&amp;""</f>
        <v>373W0007</v>
      </c>
      <c r="B1603" s="95" t="str">
        <f>Consolidated!A1603&amp;""</f>
        <v>NAUTICS</v>
      </c>
      <c r="C1603" s="95">
        <f>IF('Dây theo phòng'!$D$6="",0,IF(OR(Consolidated!N1603&amp;""='Dây theo phòng'!$D$6,Consolidated!S1603&amp;""='Dây theo phòng'!$D$6),1,0))</f>
        <v>0</v>
      </c>
      <c r="D1603" s="95">
        <f>IF(Consolidated!E1603=1,1,0)</f>
        <v>1</v>
      </c>
      <c r="E1603" s="95">
        <f t="shared" ref="E1603:E1666" si="25">E1602+C1603*(1-D1603)</f>
        <v>39</v>
      </c>
    </row>
    <row r="1604" spans="1:5">
      <c r="A1604" s="95" t="str">
        <f>Consolidated!C1604&amp;""</f>
        <v>373W0008</v>
      </c>
      <c r="B1604" s="95" t="str">
        <f>Consolidated!A1604&amp;""</f>
        <v>NAUTICS</v>
      </c>
      <c r="C1604" s="95">
        <f>IF('Dây theo phòng'!$D$6="",0,IF(OR(Consolidated!N1604&amp;""='Dây theo phòng'!$D$6,Consolidated!S1604&amp;""='Dây theo phòng'!$D$6),1,0))</f>
        <v>0</v>
      </c>
      <c r="D1604" s="95">
        <f>IF(Consolidated!E1604=1,1,0)</f>
        <v>1</v>
      </c>
      <c r="E1604" s="95">
        <f t="shared" si="25"/>
        <v>39</v>
      </c>
    </row>
    <row r="1605" spans="1:5">
      <c r="A1605" s="95" t="str">
        <f>Consolidated!C1605&amp;""</f>
        <v>373W0009</v>
      </c>
      <c r="B1605" s="95" t="str">
        <f>Consolidated!A1605&amp;""</f>
        <v>NAUTICS</v>
      </c>
      <c r="C1605" s="95">
        <f>IF('Dây theo phòng'!$D$6="",0,IF(OR(Consolidated!N1605&amp;""='Dây theo phòng'!$D$6,Consolidated!S1605&amp;""='Dây theo phòng'!$D$6),1,0))</f>
        <v>0</v>
      </c>
      <c r="D1605" s="95">
        <f>IF(Consolidated!E1605=1,1,0)</f>
        <v>1</v>
      </c>
      <c r="E1605" s="95">
        <f t="shared" si="25"/>
        <v>39</v>
      </c>
    </row>
    <row r="1606" spans="1:5">
      <c r="A1606" s="95" t="str">
        <f>Consolidated!C1606&amp;""</f>
        <v>373W0011</v>
      </c>
      <c r="B1606" s="95" t="str">
        <f>Consolidated!A1606&amp;""</f>
        <v>NAUTICS</v>
      </c>
      <c r="C1606" s="95">
        <f>IF('Dây theo phòng'!$D$6="",0,IF(OR(Consolidated!N1606&amp;""='Dây theo phòng'!$D$6,Consolidated!S1606&amp;""='Dây theo phòng'!$D$6),1,0))</f>
        <v>0</v>
      </c>
      <c r="D1606" s="95">
        <f>IF(Consolidated!E1606=1,1,0)</f>
        <v>1</v>
      </c>
      <c r="E1606" s="95">
        <f t="shared" si="25"/>
        <v>39</v>
      </c>
    </row>
    <row r="1607" spans="1:5">
      <c r="A1607" s="95" t="str">
        <f>Consolidated!C1607&amp;""</f>
        <v>373W0012</v>
      </c>
      <c r="B1607" s="95" t="str">
        <f>Consolidated!A1607&amp;""</f>
        <v>NAUTICS</v>
      </c>
      <c r="C1607" s="95">
        <f>IF('Dây theo phòng'!$D$6="",0,IF(OR(Consolidated!N1607&amp;""='Dây theo phòng'!$D$6,Consolidated!S1607&amp;""='Dây theo phòng'!$D$6),1,0))</f>
        <v>0</v>
      </c>
      <c r="D1607" s="95">
        <f>IF(Consolidated!E1607=1,1,0)</f>
        <v>1</v>
      </c>
      <c r="E1607" s="95">
        <f t="shared" si="25"/>
        <v>39</v>
      </c>
    </row>
    <row r="1608" spans="1:5">
      <c r="A1608" s="95" t="str">
        <f>Consolidated!C1608&amp;""</f>
        <v>373W0013</v>
      </c>
      <c r="B1608" s="95" t="str">
        <f>Consolidated!A1608&amp;""</f>
        <v>NAUTICS</v>
      </c>
      <c r="C1608" s="95">
        <f>IF('Dây theo phòng'!$D$6="",0,IF(OR(Consolidated!N1608&amp;""='Dây theo phòng'!$D$6,Consolidated!S1608&amp;""='Dây theo phòng'!$D$6),1,0))</f>
        <v>0</v>
      </c>
      <c r="D1608" s="95">
        <f>IF(Consolidated!E1608=1,1,0)</f>
        <v>1</v>
      </c>
      <c r="E1608" s="95">
        <f t="shared" si="25"/>
        <v>39</v>
      </c>
    </row>
    <row r="1609" spans="1:5">
      <c r="A1609" s="95" t="str">
        <f>Consolidated!C1609&amp;""</f>
        <v>373W0014</v>
      </c>
      <c r="B1609" s="95" t="str">
        <f>Consolidated!A1609&amp;""</f>
        <v>NAUTICS</v>
      </c>
      <c r="C1609" s="95">
        <f>IF('Dây theo phòng'!$D$6="",0,IF(OR(Consolidated!N1609&amp;""='Dây theo phòng'!$D$6,Consolidated!S1609&amp;""='Dây theo phòng'!$D$6),1,0))</f>
        <v>0</v>
      </c>
      <c r="D1609" s="95">
        <f>IF(Consolidated!E1609=1,1,0)</f>
        <v>1</v>
      </c>
      <c r="E1609" s="95">
        <f t="shared" si="25"/>
        <v>39</v>
      </c>
    </row>
    <row r="1610" spans="1:5">
      <c r="A1610" s="95" t="str">
        <f>Consolidated!C1610&amp;""</f>
        <v>373W0015</v>
      </c>
      <c r="B1610" s="95" t="str">
        <f>Consolidated!A1610&amp;""</f>
        <v>NAUTICS</v>
      </c>
      <c r="C1610" s="95">
        <f>IF('Dây theo phòng'!$D$6="",0,IF(OR(Consolidated!N1610&amp;""='Dây theo phòng'!$D$6,Consolidated!S1610&amp;""='Dây theo phòng'!$D$6),1,0))</f>
        <v>0</v>
      </c>
      <c r="D1610" s="95">
        <f>IF(Consolidated!E1610=1,1,0)</f>
        <v>1</v>
      </c>
      <c r="E1610" s="95">
        <f t="shared" si="25"/>
        <v>39</v>
      </c>
    </row>
    <row r="1611" spans="1:5">
      <c r="A1611" s="95" t="str">
        <f>Consolidated!C1611&amp;""</f>
        <v>373W0018</v>
      </c>
      <c r="B1611" s="95" t="str">
        <f>Consolidated!A1611&amp;""</f>
        <v>NAUTICS</v>
      </c>
      <c r="C1611" s="95">
        <f>IF('Dây theo phòng'!$D$6="",0,IF(OR(Consolidated!N1611&amp;""='Dây theo phòng'!$D$6,Consolidated!S1611&amp;""='Dây theo phòng'!$D$6),1,0))</f>
        <v>0</v>
      </c>
      <c r="D1611" s="95">
        <f>IF(Consolidated!E1611=1,1,0)</f>
        <v>1</v>
      </c>
      <c r="E1611" s="95">
        <f t="shared" si="25"/>
        <v>39</v>
      </c>
    </row>
    <row r="1612" spans="1:5">
      <c r="A1612" s="95" t="str">
        <f>Consolidated!C1612&amp;""</f>
        <v>375W0002</v>
      </c>
      <c r="B1612" s="95" t="str">
        <f>Consolidated!A1612&amp;""</f>
        <v>NAUTICS</v>
      </c>
      <c r="C1612" s="95">
        <f>IF('Dây theo phòng'!$D$6="",0,IF(OR(Consolidated!N1612&amp;""='Dây theo phòng'!$D$6,Consolidated!S1612&amp;""='Dây theo phòng'!$D$6),1,0))</f>
        <v>0</v>
      </c>
      <c r="D1612" s="95">
        <f>IF(Consolidated!E1612=1,1,0)</f>
        <v>1</v>
      </c>
      <c r="E1612" s="95">
        <f t="shared" si="25"/>
        <v>39</v>
      </c>
    </row>
    <row r="1613" spans="1:5">
      <c r="A1613" s="95" t="str">
        <f>Consolidated!C1613&amp;""</f>
        <v>375W0003</v>
      </c>
      <c r="B1613" s="95" t="str">
        <f>Consolidated!A1613&amp;""</f>
        <v>NAUTICS</v>
      </c>
      <c r="C1613" s="95">
        <f>IF('Dây theo phòng'!$D$6="",0,IF(OR(Consolidated!N1613&amp;""='Dây theo phòng'!$D$6,Consolidated!S1613&amp;""='Dây theo phòng'!$D$6),1,0))</f>
        <v>0</v>
      </c>
      <c r="D1613" s="95">
        <f>IF(Consolidated!E1613=1,1,0)</f>
        <v>1</v>
      </c>
      <c r="E1613" s="95">
        <f t="shared" si="25"/>
        <v>39</v>
      </c>
    </row>
    <row r="1614" spans="1:5">
      <c r="A1614" s="95" t="str">
        <f>Consolidated!C1614&amp;""</f>
        <v>381.1W0002</v>
      </c>
      <c r="B1614" s="95" t="str">
        <f>Consolidated!A1614&amp;""</f>
        <v>NAUTICS</v>
      </c>
      <c r="C1614" s="95">
        <f>IF('Dây theo phòng'!$D$6="",0,IF(OR(Consolidated!N1614&amp;""='Dây theo phòng'!$D$6,Consolidated!S1614&amp;""='Dây theo phòng'!$D$6),1,0))</f>
        <v>0</v>
      </c>
      <c r="D1614" s="95">
        <f>IF(Consolidated!E1614=1,1,0)</f>
        <v>1</v>
      </c>
      <c r="E1614" s="95">
        <f t="shared" si="25"/>
        <v>39</v>
      </c>
    </row>
    <row r="1615" spans="1:5">
      <c r="A1615" s="95" t="str">
        <f>Consolidated!C1615&amp;""</f>
        <v>381.1W0003</v>
      </c>
      <c r="B1615" s="95" t="str">
        <f>Consolidated!A1615&amp;""</f>
        <v>NAUTICS</v>
      </c>
      <c r="C1615" s="95">
        <f>IF('Dây theo phòng'!$D$6="",0,IF(OR(Consolidated!N1615&amp;""='Dây theo phòng'!$D$6,Consolidated!S1615&amp;""='Dây theo phòng'!$D$6),1,0))</f>
        <v>0</v>
      </c>
      <c r="D1615" s="95">
        <f>IF(Consolidated!E1615=1,1,0)</f>
        <v>1</v>
      </c>
      <c r="E1615" s="95">
        <f t="shared" si="25"/>
        <v>39</v>
      </c>
    </row>
    <row r="1616" spans="1:5">
      <c r="A1616" s="95" t="str">
        <f>Consolidated!C1616&amp;""</f>
        <v>381.1W0006</v>
      </c>
      <c r="B1616" s="95" t="str">
        <f>Consolidated!A1616&amp;""</f>
        <v>NAUTICS</v>
      </c>
      <c r="C1616" s="95">
        <f>IF('Dây theo phòng'!$D$6="",0,IF(OR(Consolidated!N1616&amp;""='Dây theo phòng'!$D$6,Consolidated!S1616&amp;""='Dây theo phòng'!$D$6),1,0))</f>
        <v>0</v>
      </c>
      <c r="D1616" s="95">
        <f>IF(Consolidated!E1616=1,1,0)</f>
        <v>1</v>
      </c>
      <c r="E1616" s="95">
        <f t="shared" si="25"/>
        <v>39</v>
      </c>
    </row>
    <row r="1617" spans="1:5">
      <c r="A1617" s="95" t="str">
        <f>Consolidated!C1617&amp;""</f>
        <v>381.1W0010</v>
      </c>
      <c r="B1617" s="95" t="str">
        <f>Consolidated!A1617&amp;""</f>
        <v>NAUTICS</v>
      </c>
      <c r="C1617" s="95">
        <f>IF('Dây theo phòng'!$D$6="",0,IF(OR(Consolidated!N1617&amp;""='Dây theo phòng'!$D$6,Consolidated!S1617&amp;""='Dây theo phòng'!$D$6),1,0))</f>
        <v>1</v>
      </c>
      <c r="D1617" s="95">
        <f>IF(Consolidated!E1617=1,1,0)</f>
        <v>1</v>
      </c>
      <c r="E1617" s="95">
        <f t="shared" si="25"/>
        <v>39</v>
      </c>
    </row>
    <row r="1618" spans="1:5">
      <c r="A1618" s="95" t="str">
        <f>Consolidated!C1618&amp;""</f>
        <v>381.1W0013</v>
      </c>
      <c r="B1618" s="95" t="str">
        <f>Consolidated!A1618&amp;""</f>
        <v>NAUTICS</v>
      </c>
      <c r="C1618" s="95">
        <f>IF('Dây theo phòng'!$D$6="",0,IF(OR(Consolidated!N1618&amp;""='Dây theo phòng'!$D$6,Consolidated!S1618&amp;""='Dây theo phòng'!$D$6),1,0))</f>
        <v>0</v>
      </c>
      <c r="D1618" s="95">
        <f>IF(Consolidated!E1618=1,1,0)</f>
        <v>1</v>
      </c>
      <c r="E1618" s="95">
        <f t="shared" si="25"/>
        <v>39</v>
      </c>
    </row>
    <row r="1619" spans="1:5">
      <c r="A1619" s="95" t="str">
        <f>Consolidated!C1619&amp;""</f>
        <v>381.1W0014</v>
      </c>
      <c r="B1619" s="95" t="str">
        <f>Consolidated!A1619&amp;""</f>
        <v>NAUTICS</v>
      </c>
      <c r="C1619" s="95">
        <f>IF('Dây theo phòng'!$D$6="",0,IF(OR(Consolidated!N1619&amp;""='Dây theo phòng'!$D$6,Consolidated!S1619&amp;""='Dây theo phòng'!$D$6),1,0))</f>
        <v>0</v>
      </c>
      <c r="D1619" s="95">
        <f>IF(Consolidated!E1619=1,1,0)</f>
        <v>1</v>
      </c>
      <c r="E1619" s="95">
        <f t="shared" si="25"/>
        <v>39</v>
      </c>
    </row>
    <row r="1620" spans="1:5">
      <c r="A1620" s="95" t="str">
        <f>Consolidated!C1620&amp;""</f>
        <v>381.1W0015</v>
      </c>
      <c r="B1620" s="95" t="str">
        <f>Consolidated!A1620&amp;""</f>
        <v>NAUTICS</v>
      </c>
      <c r="C1620" s="95">
        <f>IF('Dây theo phòng'!$D$6="",0,IF(OR(Consolidated!N1620&amp;""='Dây theo phòng'!$D$6,Consolidated!S1620&amp;""='Dây theo phòng'!$D$6),1,0))</f>
        <v>0</v>
      </c>
      <c r="D1620" s="95">
        <f>IF(Consolidated!E1620=1,1,0)</f>
        <v>1</v>
      </c>
      <c r="E1620" s="95">
        <f t="shared" si="25"/>
        <v>39</v>
      </c>
    </row>
    <row r="1621" spans="1:5">
      <c r="A1621" s="95" t="str">
        <f>Consolidated!C1621&amp;""</f>
        <v>381.1W0018</v>
      </c>
      <c r="B1621" s="95" t="str">
        <f>Consolidated!A1621&amp;""</f>
        <v>NAUTICS</v>
      </c>
      <c r="C1621" s="95">
        <f>IF('Dây theo phòng'!$D$6="",0,IF(OR(Consolidated!N1621&amp;""='Dây theo phòng'!$D$6,Consolidated!S1621&amp;""='Dây theo phòng'!$D$6),1,0))</f>
        <v>1</v>
      </c>
      <c r="D1621" s="95">
        <f>IF(Consolidated!E1621=1,1,0)</f>
        <v>1</v>
      </c>
      <c r="E1621" s="95">
        <f t="shared" si="25"/>
        <v>39</v>
      </c>
    </row>
    <row r="1622" spans="1:5">
      <c r="A1622" s="95" t="str">
        <f>Consolidated!C1622&amp;""</f>
        <v>381.1W0020</v>
      </c>
      <c r="B1622" s="95" t="str">
        <f>Consolidated!A1622&amp;""</f>
        <v>NAUTICS</v>
      </c>
      <c r="C1622" s="95">
        <f>IF('Dây theo phòng'!$D$6="",0,IF(OR(Consolidated!N1622&amp;""='Dây theo phòng'!$D$6,Consolidated!S1622&amp;""='Dây theo phòng'!$D$6),1,0))</f>
        <v>0</v>
      </c>
      <c r="D1622" s="95">
        <f>IF(Consolidated!E1622=1,1,0)</f>
        <v>1</v>
      </c>
      <c r="E1622" s="95">
        <f t="shared" si="25"/>
        <v>39</v>
      </c>
    </row>
    <row r="1623" spans="1:5">
      <c r="A1623" s="95" t="str">
        <f>Consolidated!C1623&amp;""</f>
        <v>381.1W0025</v>
      </c>
      <c r="B1623" s="95" t="str">
        <f>Consolidated!A1623&amp;""</f>
        <v>NAUTICS</v>
      </c>
      <c r="C1623" s="95">
        <f>IF('Dây theo phòng'!$D$6="",0,IF(OR(Consolidated!N1623&amp;""='Dây theo phòng'!$D$6,Consolidated!S1623&amp;""='Dây theo phòng'!$D$6),1,0))</f>
        <v>0</v>
      </c>
      <c r="D1623" s="95">
        <f>IF(Consolidated!E1623=1,1,0)</f>
        <v>1</v>
      </c>
      <c r="E1623" s="95">
        <f t="shared" si="25"/>
        <v>39</v>
      </c>
    </row>
    <row r="1624" spans="1:5">
      <c r="A1624" s="95" t="str">
        <f>Consolidated!C1624&amp;""</f>
        <v>381.1W0028</v>
      </c>
      <c r="B1624" s="95" t="str">
        <f>Consolidated!A1624&amp;""</f>
        <v>NAUTICS</v>
      </c>
      <c r="C1624" s="95">
        <f>IF('Dây theo phòng'!$D$6="",0,IF(OR(Consolidated!N1624&amp;""='Dây theo phòng'!$D$6,Consolidated!S1624&amp;""='Dây theo phòng'!$D$6),1,0))</f>
        <v>0</v>
      </c>
      <c r="D1624" s="95">
        <f>IF(Consolidated!E1624=1,1,0)</f>
        <v>1</v>
      </c>
      <c r="E1624" s="95">
        <f t="shared" si="25"/>
        <v>39</v>
      </c>
    </row>
    <row r="1625" spans="1:5">
      <c r="A1625" s="95" t="str">
        <f>Consolidated!C1625&amp;""</f>
        <v>381.1W0030</v>
      </c>
      <c r="B1625" s="95" t="str">
        <f>Consolidated!A1625&amp;""</f>
        <v>NAUTICS</v>
      </c>
      <c r="C1625" s="95">
        <f>IF('Dây theo phòng'!$D$6="",0,IF(OR(Consolidated!N1625&amp;""='Dây theo phòng'!$D$6,Consolidated!S1625&amp;""='Dây theo phòng'!$D$6),1,0))</f>
        <v>0</v>
      </c>
      <c r="D1625" s="95">
        <f>IF(Consolidated!E1625=1,1,0)</f>
        <v>1</v>
      </c>
      <c r="E1625" s="95">
        <f t="shared" si="25"/>
        <v>39</v>
      </c>
    </row>
    <row r="1626" spans="1:5">
      <c r="A1626" s="95" t="str">
        <f>Consolidated!C1626&amp;""</f>
        <v>381.2W0012</v>
      </c>
      <c r="B1626" s="95" t="str">
        <f>Consolidated!A1626&amp;""</f>
        <v>NAUTICS</v>
      </c>
      <c r="C1626" s="95">
        <f>IF('Dây theo phòng'!$D$6="",0,IF(OR(Consolidated!N1626&amp;""='Dây theo phòng'!$D$6,Consolidated!S1626&amp;""='Dây theo phòng'!$D$6),1,0))</f>
        <v>0</v>
      </c>
      <c r="D1626" s="95">
        <f>IF(Consolidated!E1626=1,1,0)</f>
        <v>1</v>
      </c>
      <c r="E1626" s="95">
        <f t="shared" si="25"/>
        <v>39</v>
      </c>
    </row>
    <row r="1627" spans="1:5">
      <c r="A1627" s="95" t="str">
        <f>Consolidated!C1627&amp;""</f>
        <v>381.2W0013</v>
      </c>
      <c r="B1627" s="95" t="str">
        <f>Consolidated!A1627&amp;""</f>
        <v>NAUTICS</v>
      </c>
      <c r="C1627" s="95">
        <f>IF('Dây theo phòng'!$D$6="",0,IF(OR(Consolidated!N1627&amp;""='Dây theo phòng'!$D$6,Consolidated!S1627&amp;""='Dây theo phòng'!$D$6),1,0))</f>
        <v>0</v>
      </c>
      <c r="D1627" s="95">
        <f>IF(Consolidated!E1627=1,1,0)</f>
        <v>1</v>
      </c>
      <c r="E1627" s="95">
        <f t="shared" si="25"/>
        <v>39</v>
      </c>
    </row>
    <row r="1628" spans="1:5">
      <c r="A1628" s="95" t="str">
        <f>Consolidated!C1628&amp;""</f>
        <v>381.2W0014</v>
      </c>
      <c r="B1628" s="95" t="str">
        <f>Consolidated!A1628&amp;""</f>
        <v>NAUTICS</v>
      </c>
      <c r="C1628" s="95">
        <f>IF('Dây theo phòng'!$D$6="",0,IF(OR(Consolidated!N1628&amp;""='Dây theo phòng'!$D$6,Consolidated!S1628&amp;""='Dây theo phòng'!$D$6),1,0))</f>
        <v>0</v>
      </c>
      <c r="D1628" s="95">
        <f>IF(Consolidated!E1628=1,1,0)</f>
        <v>1</v>
      </c>
      <c r="E1628" s="95">
        <f t="shared" si="25"/>
        <v>39</v>
      </c>
    </row>
    <row r="1629" spans="1:5">
      <c r="A1629" s="95" t="str">
        <f>Consolidated!C1629&amp;""</f>
        <v>381.2W0015</v>
      </c>
      <c r="B1629" s="95" t="str">
        <f>Consolidated!A1629&amp;""</f>
        <v>NAUTICS</v>
      </c>
      <c r="C1629" s="95">
        <f>IF('Dây theo phòng'!$D$6="",0,IF(OR(Consolidated!N1629&amp;""='Dây theo phòng'!$D$6,Consolidated!S1629&amp;""='Dây theo phòng'!$D$6),1,0))</f>
        <v>0</v>
      </c>
      <c r="D1629" s="95">
        <f>IF(Consolidated!E1629=1,1,0)</f>
        <v>1</v>
      </c>
      <c r="E1629" s="95">
        <f t="shared" si="25"/>
        <v>39</v>
      </c>
    </row>
    <row r="1630" spans="1:5">
      <c r="A1630" s="95" t="str">
        <f>Consolidated!C1630&amp;""</f>
        <v>381.2W0016</v>
      </c>
      <c r="B1630" s="95" t="str">
        <f>Consolidated!A1630&amp;""</f>
        <v>NAUTICS</v>
      </c>
      <c r="C1630" s="95">
        <f>IF('Dây theo phòng'!$D$6="",0,IF(OR(Consolidated!N1630&amp;""='Dây theo phòng'!$D$6,Consolidated!S1630&amp;""='Dây theo phòng'!$D$6),1,0))</f>
        <v>0</v>
      </c>
      <c r="D1630" s="95">
        <f>IF(Consolidated!E1630=1,1,0)</f>
        <v>1</v>
      </c>
      <c r="E1630" s="95">
        <f t="shared" si="25"/>
        <v>39</v>
      </c>
    </row>
    <row r="1631" spans="1:5">
      <c r="A1631" s="95" t="str">
        <f>Consolidated!C1631&amp;""</f>
        <v>381.2W0017</v>
      </c>
      <c r="B1631" s="95" t="str">
        <f>Consolidated!A1631&amp;""</f>
        <v>NAUTICS</v>
      </c>
      <c r="C1631" s="95">
        <f>IF('Dây theo phòng'!$D$6="",0,IF(OR(Consolidated!N1631&amp;""='Dây theo phòng'!$D$6,Consolidated!S1631&amp;""='Dây theo phòng'!$D$6),1,0))</f>
        <v>0</v>
      </c>
      <c r="D1631" s="95">
        <f>IF(Consolidated!E1631=1,1,0)</f>
        <v>1</v>
      </c>
      <c r="E1631" s="95">
        <f t="shared" si="25"/>
        <v>39</v>
      </c>
    </row>
    <row r="1632" spans="1:5">
      <c r="A1632" s="95" t="str">
        <f>Consolidated!C1632&amp;""</f>
        <v>381.2W0018</v>
      </c>
      <c r="B1632" s="95" t="str">
        <f>Consolidated!A1632&amp;""</f>
        <v>NAUTICS</v>
      </c>
      <c r="C1632" s="95">
        <f>IF('Dây theo phòng'!$D$6="",0,IF(OR(Consolidated!N1632&amp;""='Dây theo phòng'!$D$6,Consolidated!S1632&amp;""='Dây theo phòng'!$D$6),1,0))</f>
        <v>0</v>
      </c>
      <c r="D1632" s="95">
        <f>IF(Consolidated!E1632=1,1,0)</f>
        <v>1</v>
      </c>
      <c r="E1632" s="95">
        <f t="shared" si="25"/>
        <v>39</v>
      </c>
    </row>
    <row r="1633" spans="1:5">
      <c r="A1633" s="95" t="str">
        <f>Consolidated!C1633&amp;""</f>
        <v>381.2W0025</v>
      </c>
      <c r="B1633" s="95" t="str">
        <f>Consolidated!A1633&amp;""</f>
        <v>NAUTICS</v>
      </c>
      <c r="C1633" s="95">
        <f>IF('Dây theo phòng'!$D$6="",0,IF(OR(Consolidated!N1633&amp;""='Dây theo phòng'!$D$6,Consolidated!S1633&amp;""='Dây theo phòng'!$D$6),1,0))</f>
        <v>0</v>
      </c>
      <c r="D1633" s="95">
        <f>IF(Consolidated!E1633=1,1,0)</f>
        <v>1</v>
      </c>
      <c r="E1633" s="95">
        <f t="shared" si="25"/>
        <v>39</v>
      </c>
    </row>
    <row r="1634" spans="1:5">
      <c r="A1634" s="95" t="str">
        <f>Consolidated!C1634&amp;""</f>
        <v>381.2W0026</v>
      </c>
      <c r="B1634" s="95" t="str">
        <f>Consolidated!A1634&amp;""</f>
        <v>NAUTICS</v>
      </c>
      <c r="C1634" s="95">
        <f>IF('Dây theo phòng'!$D$6="",0,IF(OR(Consolidated!N1634&amp;""='Dây theo phòng'!$D$6,Consolidated!S1634&amp;""='Dây theo phòng'!$D$6),1,0))</f>
        <v>0</v>
      </c>
      <c r="D1634" s="95">
        <f>IF(Consolidated!E1634=1,1,0)</f>
        <v>1</v>
      </c>
      <c r="E1634" s="95">
        <f t="shared" si="25"/>
        <v>39</v>
      </c>
    </row>
    <row r="1635" spans="1:5">
      <c r="A1635" s="95" t="str">
        <f>Consolidated!C1635&amp;""</f>
        <v>381.2W0027</v>
      </c>
      <c r="B1635" s="95" t="str">
        <f>Consolidated!A1635&amp;""</f>
        <v>NAUTICS</v>
      </c>
      <c r="C1635" s="95">
        <f>IF('Dây theo phòng'!$D$6="",0,IF(OR(Consolidated!N1635&amp;""='Dây theo phòng'!$D$6,Consolidated!S1635&amp;""='Dây theo phòng'!$D$6),1,0))</f>
        <v>0</v>
      </c>
      <c r="D1635" s="95">
        <f>IF(Consolidated!E1635=1,1,0)</f>
        <v>1</v>
      </c>
      <c r="E1635" s="95">
        <f t="shared" si="25"/>
        <v>39</v>
      </c>
    </row>
    <row r="1636" spans="1:5">
      <c r="A1636" s="95" t="str">
        <f>Consolidated!C1636&amp;""</f>
        <v>381.2W0030</v>
      </c>
      <c r="B1636" s="95" t="str">
        <f>Consolidated!A1636&amp;""</f>
        <v>NAUTICS</v>
      </c>
      <c r="C1636" s="95">
        <f>IF('Dây theo phòng'!$D$6="",0,IF(OR(Consolidated!N1636&amp;""='Dây theo phòng'!$D$6,Consolidated!S1636&amp;""='Dây theo phòng'!$D$6),1,0))</f>
        <v>0</v>
      </c>
      <c r="D1636" s="95">
        <f>IF(Consolidated!E1636=1,1,0)</f>
        <v>1</v>
      </c>
      <c r="E1636" s="95">
        <f t="shared" si="25"/>
        <v>39</v>
      </c>
    </row>
    <row r="1637" spans="1:5">
      <c r="A1637" s="95" t="str">
        <f>Consolidated!C1637&amp;""</f>
        <v>381.2W0033</v>
      </c>
      <c r="B1637" s="95" t="str">
        <f>Consolidated!A1637&amp;""</f>
        <v>NAUTICS</v>
      </c>
      <c r="C1637" s="95">
        <f>IF('Dây theo phòng'!$D$6="",0,IF(OR(Consolidated!N1637&amp;""='Dây theo phòng'!$D$6,Consolidated!S1637&amp;""='Dây theo phòng'!$D$6),1,0))</f>
        <v>0</v>
      </c>
      <c r="D1637" s="95">
        <f>IF(Consolidated!E1637=1,1,0)</f>
        <v>1</v>
      </c>
      <c r="E1637" s="95">
        <f t="shared" si="25"/>
        <v>39</v>
      </c>
    </row>
    <row r="1638" spans="1:5">
      <c r="A1638" s="95" t="str">
        <f>Consolidated!C1638&amp;""</f>
        <v>381.2W0035</v>
      </c>
      <c r="B1638" s="95" t="str">
        <f>Consolidated!A1638&amp;""</f>
        <v>NAUTICS</v>
      </c>
      <c r="C1638" s="95">
        <f>IF('Dây theo phòng'!$D$6="",0,IF(OR(Consolidated!N1638&amp;""='Dây theo phòng'!$D$6,Consolidated!S1638&amp;""='Dây theo phòng'!$D$6),1,0))</f>
        <v>0</v>
      </c>
      <c r="D1638" s="95">
        <f>IF(Consolidated!E1638=1,1,0)</f>
        <v>1</v>
      </c>
      <c r="E1638" s="95">
        <f t="shared" si="25"/>
        <v>39</v>
      </c>
    </row>
    <row r="1639" spans="1:5">
      <c r="A1639" s="95" t="str">
        <f>Consolidated!C1639&amp;""</f>
        <v>381.2W0036</v>
      </c>
      <c r="B1639" s="95" t="str">
        <f>Consolidated!A1639&amp;""</f>
        <v>NAUTICS</v>
      </c>
      <c r="C1639" s="95">
        <f>IF('Dây theo phòng'!$D$6="",0,IF(OR(Consolidated!N1639&amp;""='Dây theo phòng'!$D$6,Consolidated!S1639&amp;""='Dây theo phòng'!$D$6),1,0))</f>
        <v>0</v>
      </c>
      <c r="D1639" s="95">
        <f>IF(Consolidated!E1639=1,1,0)</f>
        <v>1</v>
      </c>
      <c r="E1639" s="95">
        <f t="shared" si="25"/>
        <v>39</v>
      </c>
    </row>
    <row r="1640" spans="1:5">
      <c r="A1640" s="95" t="str">
        <f>Consolidated!C1640&amp;""</f>
        <v>381.2W0043</v>
      </c>
      <c r="B1640" s="95" t="str">
        <f>Consolidated!A1640&amp;""</f>
        <v>NAUTICS</v>
      </c>
      <c r="C1640" s="95">
        <f>IF('Dây theo phòng'!$D$6="",0,IF(OR(Consolidated!N1640&amp;""='Dây theo phòng'!$D$6,Consolidated!S1640&amp;""='Dây theo phòng'!$D$6),1,0))</f>
        <v>0</v>
      </c>
      <c r="D1640" s="95">
        <f>IF(Consolidated!E1640=1,1,0)</f>
        <v>1</v>
      </c>
      <c r="E1640" s="95">
        <f t="shared" si="25"/>
        <v>39</v>
      </c>
    </row>
    <row r="1641" spans="1:5">
      <c r="A1641" s="95" t="str">
        <f>Consolidated!C1641&amp;""</f>
        <v>381.2W0044</v>
      </c>
      <c r="B1641" s="95" t="str">
        <f>Consolidated!A1641&amp;""</f>
        <v>NAUTICS</v>
      </c>
      <c r="C1641" s="95">
        <f>IF('Dây theo phòng'!$D$6="",0,IF(OR(Consolidated!N1641&amp;""='Dây theo phòng'!$D$6,Consolidated!S1641&amp;""='Dây theo phòng'!$D$6),1,0))</f>
        <v>0</v>
      </c>
      <c r="D1641" s="95">
        <f>IF(Consolidated!E1641=1,1,0)</f>
        <v>1</v>
      </c>
      <c r="E1641" s="95">
        <f t="shared" si="25"/>
        <v>39</v>
      </c>
    </row>
    <row r="1642" spans="1:5">
      <c r="A1642" s="95" t="str">
        <f>Consolidated!C1642&amp;""</f>
        <v>381.2W0054</v>
      </c>
      <c r="B1642" s="95" t="str">
        <f>Consolidated!A1642&amp;""</f>
        <v>NAUTICS</v>
      </c>
      <c r="C1642" s="95">
        <f>IF('Dây theo phòng'!$D$6="",0,IF(OR(Consolidated!N1642&amp;""='Dây theo phòng'!$D$6,Consolidated!S1642&amp;""='Dây theo phòng'!$D$6),1,0))</f>
        <v>0</v>
      </c>
      <c r="D1642" s="95">
        <f>IF(Consolidated!E1642=1,1,0)</f>
        <v>1</v>
      </c>
      <c r="E1642" s="95">
        <f t="shared" si="25"/>
        <v>39</v>
      </c>
    </row>
    <row r="1643" spans="1:5">
      <c r="A1643" s="95" t="str">
        <f>Consolidated!C1643&amp;""</f>
        <v>381.2W0055</v>
      </c>
      <c r="B1643" s="95" t="str">
        <f>Consolidated!A1643&amp;""</f>
        <v>NAUTICS</v>
      </c>
      <c r="C1643" s="95">
        <f>IF('Dây theo phòng'!$D$6="",0,IF(OR(Consolidated!N1643&amp;""='Dây theo phòng'!$D$6,Consolidated!S1643&amp;""='Dây theo phòng'!$D$6),1,0))</f>
        <v>0</v>
      </c>
      <c r="D1643" s="95">
        <f>IF(Consolidated!E1643=1,1,0)</f>
        <v>1</v>
      </c>
      <c r="E1643" s="95">
        <f t="shared" si="25"/>
        <v>39</v>
      </c>
    </row>
    <row r="1644" spans="1:5">
      <c r="A1644" s="95" t="str">
        <f>Consolidated!C1644&amp;""</f>
        <v>381.2W0060</v>
      </c>
      <c r="B1644" s="95" t="str">
        <f>Consolidated!A1644&amp;""</f>
        <v>NAUTICS</v>
      </c>
      <c r="C1644" s="95">
        <f>IF('Dây theo phòng'!$D$6="",0,IF(OR(Consolidated!N1644&amp;""='Dây theo phòng'!$D$6,Consolidated!S1644&amp;""='Dây theo phòng'!$D$6),1,0))</f>
        <v>0</v>
      </c>
      <c r="D1644" s="95">
        <f>IF(Consolidated!E1644=1,1,0)</f>
        <v>1</v>
      </c>
      <c r="E1644" s="95">
        <f t="shared" si="25"/>
        <v>39</v>
      </c>
    </row>
    <row r="1645" spans="1:5">
      <c r="A1645" s="95" t="str">
        <f>Consolidated!C1645&amp;""</f>
        <v>381.2W0061</v>
      </c>
      <c r="B1645" s="95" t="str">
        <f>Consolidated!A1645&amp;""</f>
        <v>NAUTICS</v>
      </c>
      <c r="C1645" s="95">
        <f>IF('Dây theo phòng'!$D$6="",0,IF(OR(Consolidated!N1645&amp;""='Dây theo phòng'!$D$6,Consolidated!S1645&amp;""='Dây theo phòng'!$D$6),1,0))</f>
        <v>0</v>
      </c>
      <c r="D1645" s="95">
        <f>IF(Consolidated!E1645=1,1,0)</f>
        <v>1</v>
      </c>
      <c r="E1645" s="95">
        <f t="shared" si="25"/>
        <v>39</v>
      </c>
    </row>
    <row r="1646" spans="1:5">
      <c r="A1646" s="95" t="str">
        <f>Consolidated!C1646&amp;""</f>
        <v>381.2W0066</v>
      </c>
      <c r="B1646" s="95" t="str">
        <f>Consolidated!A1646&amp;""</f>
        <v>NAUTICS</v>
      </c>
      <c r="C1646" s="95">
        <f>IF('Dây theo phòng'!$D$6="",0,IF(OR(Consolidated!N1646&amp;""='Dây theo phòng'!$D$6,Consolidated!S1646&amp;""='Dây theo phòng'!$D$6),1,0))</f>
        <v>0</v>
      </c>
      <c r="D1646" s="95">
        <f>IF(Consolidated!E1646=1,1,0)</f>
        <v>1</v>
      </c>
      <c r="E1646" s="95">
        <f t="shared" si="25"/>
        <v>39</v>
      </c>
    </row>
    <row r="1647" spans="1:5">
      <c r="A1647" s="95" t="str">
        <f>Consolidated!C1647&amp;""</f>
        <v>381.2W0069</v>
      </c>
      <c r="B1647" s="95" t="str">
        <f>Consolidated!A1647&amp;""</f>
        <v>NAUTICS</v>
      </c>
      <c r="C1647" s="95">
        <f>IF('Dây theo phòng'!$D$6="",0,IF(OR(Consolidated!N1647&amp;""='Dây theo phòng'!$D$6,Consolidated!S1647&amp;""='Dây theo phòng'!$D$6),1,0))</f>
        <v>0</v>
      </c>
      <c r="D1647" s="95">
        <f>IF(Consolidated!E1647=1,1,0)</f>
        <v>1</v>
      </c>
      <c r="E1647" s="95">
        <f t="shared" si="25"/>
        <v>39</v>
      </c>
    </row>
    <row r="1648" spans="1:5">
      <c r="A1648" s="95" t="str">
        <f>Consolidated!C1648&amp;""</f>
        <v>381.2W0071</v>
      </c>
      <c r="B1648" s="95" t="str">
        <f>Consolidated!A1648&amp;""</f>
        <v>NAUTICS</v>
      </c>
      <c r="C1648" s="95">
        <f>IF('Dây theo phòng'!$D$6="",0,IF(OR(Consolidated!N1648&amp;""='Dây theo phòng'!$D$6,Consolidated!S1648&amp;""='Dây theo phòng'!$D$6),1,0))</f>
        <v>0</v>
      </c>
      <c r="D1648" s="95">
        <f>IF(Consolidated!E1648=1,1,0)</f>
        <v>1</v>
      </c>
      <c r="E1648" s="95">
        <f t="shared" si="25"/>
        <v>39</v>
      </c>
    </row>
    <row r="1649" spans="1:5">
      <c r="A1649" s="95" t="str">
        <f>Consolidated!C1649&amp;""</f>
        <v>381.2W0072</v>
      </c>
      <c r="B1649" s="95" t="str">
        <f>Consolidated!A1649&amp;""</f>
        <v>NAUTICS</v>
      </c>
      <c r="C1649" s="95">
        <f>IF('Dây theo phòng'!$D$6="",0,IF(OR(Consolidated!N1649&amp;""='Dây theo phòng'!$D$6,Consolidated!S1649&amp;""='Dây theo phòng'!$D$6),1,0))</f>
        <v>0</v>
      </c>
      <c r="D1649" s="95">
        <f>IF(Consolidated!E1649=1,1,0)</f>
        <v>1</v>
      </c>
      <c r="E1649" s="95">
        <f t="shared" si="25"/>
        <v>39</v>
      </c>
    </row>
    <row r="1650" spans="1:5">
      <c r="A1650" s="95" t="str">
        <f>Consolidated!C1650&amp;""</f>
        <v>381.2W0073</v>
      </c>
      <c r="B1650" s="95" t="str">
        <f>Consolidated!A1650&amp;""</f>
        <v>NAUTICS</v>
      </c>
      <c r="C1650" s="95">
        <f>IF('Dây theo phòng'!$D$6="",0,IF(OR(Consolidated!N1650&amp;""='Dây theo phòng'!$D$6,Consolidated!S1650&amp;""='Dây theo phòng'!$D$6),1,0))</f>
        <v>0</v>
      </c>
      <c r="D1650" s="95">
        <f>IF(Consolidated!E1650=1,1,0)</f>
        <v>1</v>
      </c>
      <c r="E1650" s="95">
        <f t="shared" si="25"/>
        <v>39</v>
      </c>
    </row>
    <row r="1651" spans="1:5">
      <c r="A1651" s="95" t="str">
        <f>Consolidated!C1651&amp;""</f>
        <v>381.2W0074</v>
      </c>
      <c r="B1651" s="95" t="str">
        <f>Consolidated!A1651&amp;""</f>
        <v>NAUTICS</v>
      </c>
      <c r="C1651" s="95">
        <f>IF('Dây theo phòng'!$D$6="",0,IF(OR(Consolidated!N1651&amp;""='Dây theo phòng'!$D$6,Consolidated!S1651&amp;""='Dây theo phòng'!$D$6),1,0))</f>
        <v>0</v>
      </c>
      <c r="D1651" s="95">
        <f>IF(Consolidated!E1651=1,1,0)</f>
        <v>1</v>
      </c>
      <c r="E1651" s="95">
        <f t="shared" si="25"/>
        <v>39</v>
      </c>
    </row>
    <row r="1652" spans="1:5">
      <c r="A1652" s="95" t="str">
        <f>Consolidated!C1652&amp;""</f>
        <v>381.2W0075</v>
      </c>
      <c r="B1652" s="95" t="str">
        <f>Consolidated!A1652&amp;""</f>
        <v>NAUTICS</v>
      </c>
      <c r="C1652" s="95">
        <f>IF('Dây theo phòng'!$D$6="",0,IF(OR(Consolidated!N1652&amp;""='Dây theo phòng'!$D$6,Consolidated!S1652&amp;""='Dây theo phòng'!$D$6),1,0))</f>
        <v>0</v>
      </c>
      <c r="D1652" s="95">
        <f>IF(Consolidated!E1652=1,1,0)</f>
        <v>1</v>
      </c>
      <c r="E1652" s="95">
        <f t="shared" si="25"/>
        <v>39</v>
      </c>
    </row>
    <row r="1653" spans="1:5">
      <c r="A1653" s="95" t="str">
        <f>Consolidated!C1653&amp;""</f>
        <v>381.2W0076</v>
      </c>
      <c r="B1653" s="95" t="str">
        <f>Consolidated!A1653&amp;""</f>
        <v>NAUTICS</v>
      </c>
      <c r="C1653" s="95">
        <f>IF('Dây theo phòng'!$D$6="",0,IF(OR(Consolidated!N1653&amp;""='Dây theo phòng'!$D$6,Consolidated!S1653&amp;""='Dây theo phòng'!$D$6),1,0))</f>
        <v>0</v>
      </c>
      <c r="D1653" s="95">
        <f>IF(Consolidated!E1653=1,1,0)</f>
        <v>1</v>
      </c>
      <c r="E1653" s="95">
        <f t="shared" si="25"/>
        <v>39</v>
      </c>
    </row>
    <row r="1654" spans="1:5">
      <c r="A1654" s="95" t="str">
        <f>Consolidated!C1654&amp;""</f>
        <v>381.2W0077</v>
      </c>
      <c r="B1654" s="95" t="str">
        <f>Consolidated!A1654&amp;""</f>
        <v>NAUTICS</v>
      </c>
      <c r="C1654" s="95">
        <f>IF('Dây theo phòng'!$D$6="",0,IF(OR(Consolidated!N1654&amp;""='Dây theo phòng'!$D$6,Consolidated!S1654&amp;""='Dây theo phòng'!$D$6),1,0))</f>
        <v>0</v>
      </c>
      <c r="D1654" s="95">
        <f>IF(Consolidated!E1654=1,1,0)</f>
        <v>1</v>
      </c>
      <c r="E1654" s="95">
        <f t="shared" si="25"/>
        <v>39</v>
      </c>
    </row>
    <row r="1655" spans="1:5">
      <c r="A1655" s="95" t="str">
        <f>Consolidated!C1655&amp;""</f>
        <v>381.2W0078</v>
      </c>
      <c r="B1655" s="95" t="str">
        <f>Consolidated!A1655&amp;""</f>
        <v>NAUTICS</v>
      </c>
      <c r="C1655" s="95">
        <f>IF('Dây theo phòng'!$D$6="",0,IF(OR(Consolidated!N1655&amp;""='Dây theo phòng'!$D$6,Consolidated!S1655&amp;""='Dây theo phòng'!$D$6),1,0))</f>
        <v>0</v>
      </c>
      <c r="D1655" s="95">
        <f>IF(Consolidated!E1655=1,1,0)</f>
        <v>1</v>
      </c>
      <c r="E1655" s="95">
        <f t="shared" si="25"/>
        <v>39</v>
      </c>
    </row>
    <row r="1656" spans="1:5">
      <c r="A1656" s="95" t="str">
        <f>Consolidated!C1656&amp;""</f>
        <v>381.2W0079</v>
      </c>
      <c r="B1656" s="95" t="str">
        <f>Consolidated!A1656&amp;""</f>
        <v>NAUTICS</v>
      </c>
      <c r="C1656" s="95">
        <f>IF('Dây theo phòng'!$D$6="",0,IF(OR(Consolidated!N1656&amp;""='Dây theo phòng'!$D$6,Consolidated!S1656&amp;""='Dây theo phòng'!$D$6),1,0))</f>
        <v>0</v>
      </c>
      <c r="D1656" s="95">
        <f>IF(Consolidated!E1656=1,1,0)</f>
        <v>1</v>
      </c>
      <c r="E1656" s="95">
        <f t="shared" si="25"/>
        <v>39</v>
      </c>
    </row>
    <row r="1657" spans="1:5">
      <c r="A1657" s="95" t="str">
        <f>Consolidated!C1657&amp;""</f>
        <v>381.2W0080</v>
      </c>
      <c r="B1657" s="95" t="str">
        <f>Consolidated!A1657&amp;""</f>
        <v>NAUTICS</v>
      </c>
      <c r="C1657" s="95">
        <f>IF('Dây theo phòng'!$D$6="",0,IF(OR(Consolidated!N1657&amp;""='Dây theo phòng'!$D$6,Consolidated!S1657&amp;""='Dây theo phòng'!$D$6),1,0))</f>
        <v>0</v>
      </c>
      <c r="D1657" s="95">
        <f>IF(Consolidated!E1657=1,1,0)</f>
        <v>1</v>
      </c>
      <c r="E1657" s="95">
        <f t="shared" si="25"/>
        <v>39</v>
      </c>
    </row>
    <row r="1658" spans="1:5">
      <c r="A1658" s="95" t="str">
        <f>Consolidated!C1658&amp;""</f>
        <v>381.2W0081</v>
      </c>
      <c r="B1658" s="95" t="str">
        <f>Consolidated!A1658&amp;""</f>
        <v>NAUTICS</v>
      </c>
      <c r="C1658" s="95">
        <f>IF('Dây theo phòng'!$D$6="",0,IF(OR(Consolidated!N1658&amp;""='Dây theo phòng'!$D$6,Consolidated!S1658&amp;""='Dây theo phòng'!$D$6),1,0))</f>
        <v>0</v>
      </c>
      <c r="D1658" s="95">
        <f>IF(Consolidated!E1658=1,1,0)</f>
        <v>1</v>
      </c>
      <c r="E1658" s="95">
        <f t="shared" si="25"/>
        <v>39</v>
      </c>
    </row>
    <row r="1659" spans="1:5">
      <c r="A1659" s="95" t="str">
        <f>Consolidated!C1659&amp;""</f>
        <v>381.2W0082</v>
      </c>
      <c r="B1659" s="95" t="str">
        <f>Consolidated!A1659&amp;""</f>
        <v>NAUTICS</v>
      </c>
      <c r="C1659" s="95">
        <f>IF('Dây theo phòng'!$D$6="",0,IF(OR(Consolidated!N1659&amp;""='Dây theo phòng'!$D$6,Consolidated!S1659&amp;""='Dây theo phòng'!$D$6),1,0))</f>
        <v>0</v>
      </c>
      <c r="D1659" s="95">
        <f>IF(Consolidated!E1659=1,1,0)</f>
        <v>1</v>
      </c>
      <c r="E1659" s="95">
        <f t="shared" si="25"/>
        <v>39</v>
      </c>
    </row>
    <row r="1660" spans="1:5">
      <c r="A1660" s="95" t="str">
        <f>Consolidated!C1660&amp;""</f>
        <v>381.2W0083</v>
      </c>
      <c r="B1660" s="95" t="str">
        <f>Consolidated!A1660&amp;""</f>
        <v>NAUTICS</v>
      </c>
      <c r="C1660" s="95">
        <f>IF('Dây theo phòng'!$D$6="",0,IF(OR(Consolidated!N1660&amp;""='Dây theo phòng'!$D$6,Consolidated!S1660&amp;""='Dây theo phòng'!$D$6),1,0))</f>
        <v>0</v>
      </c>
      <c r="D1660" s="95">
        <f>IF(Consolidated!E1660=1,1,0)</f>
        <v>1</v>
      </c>
      <c r="E1660" s="95">
        <f t="shared" si="25"/>
        <v>39</v>
      </c>
    </row>
    <row r="1661" spans="1:5">
      <c r="A1661" s="95" t="str">
        <f>Consolidated!C1661&amp;""</f>
        <v>381.2W0084</v>
      </c>
      <c r="B1661" s="95" t="str">
        <f>Consolidated!A1661&amp;""</f>
        <v>NAUTICS</v>
      </c>
      <c r="C1661" s="95">
        <f>IF('Dây theo phòng'!$D$6="",0,IF(OR(Consolidated!N1661&amp;""='Dây theo phòng'!$D$6,Consolidated!S1661&amp;""='Dây theo phòng'!$D$6),1,0))</f>
        <v>0</v>
      </c>
      <c r="D1661" s="95">
        <f>IF(Consolidated!E1661=1,1,0)</f>
        <v>1</v>
      </c>
      <c r="E1661" s="95">
        <f t="shared" si="25"/>
        <v>39</v>
      </c>
    </row>
    <row r="1662" spans="1:5">
      <c r="A1662" s="95" t="str">
        <f>Consolidated!C1662&amp;""</f>
        <v>381.2W0085</v>
      </c>
      <c r="B1662" s="95" t="str">
        <f>Consolidated!A1662&amp;""</f>
        <v>NAUTICS</v>
      </c>
      <c r="C1662" s="95">
        <f>IF('Dây theo phòng'!$D$6="",0,IF(OR(Consolidated!N1662&amp;""='Dây theo phòng'!$D$6,Consolidated!S1662&amp;""='Dây theo phòng'!$D$6),1,0))</f>
        <v>0</v>
      </c>
      <c r="D1662" s="95">
        <f>IF(Consolidated!E1662=1,1,0)</f>
        <v>1</v>
      </c>
      <c r="E1662" s="95">
        <f t="shared" si="25"/>
        <v>39</v>
      </c>
    </row>
    <row r="1663" spans="1:5">
      <c r="A1663" s="95" t="str">
        <f>Consolidated!C1663&amp;""</f>
        <v>381.2W0086</v>
      </c>
      <c r="B1663" s="95" t="str">
        <f>Consolidated!A1663&amp;""</f>
        <v>NAUTICS</v>
      </c>
      <c r="C1663" s="95">
        <f>IF('Dây theo phòng'!$D$6="",0,IF(OR(Consolidated!N1663&amp;""='Dây theo phòng'!$D$6,Consolidated!S1663&amp;""='Dây theo phòng'!$D$6),1,0))</f>
        <v>0</v>
      </c>
      <c r="D1663" s="95">
        <f>IF(Consolidated!E1663=1,1,0)</f>
        <v>1</v>
      </c>
      <c r="E1663" s="95">
        <f t="shared" si="25"/>
        <v>39</v>
      </c>
    </row>
    <row r="1664" spans="1:5">
      <c r="A1664" s="95" t="str">
        <f>Consolidated!C1664&amp;""</f>
        <v>381.2W0087</v>
      </c>
      <c r="B1664" s="95" t="str">
        <f>Consolidated!A1664&amp;""</f>
        <v>NAUTICS</v>
      </c>
      <c r="C1664" s="95">
        <f>IF('Dây theo phòng'!$D$6="",0,IF(OR(Consolidated!N1664&amp;""='Dây theo phòng'!$D$6,Consolidated!S1664&amp;""='Dây theo phòng'!$D$6),1,0))</f>
        <v>0</v>
      </c>
      <c r="D1664" s="95">
        <f>IF(Consolidated!E1664=1,1,0)</f>
        <v>1</v>
      </c>
      <c r="E1664" s="95">
        <f t="shared" si="25"/>
        <v>39</v>
      </c>
    </row>
    <row r="1665" spans="1:5">
      <c r="A1665" s="95" t="str">
        <f>Consolidated!C1665&amp;""</f>
        <v>381.2W0088</v>
      </c>
      <c r="B1665" s="95" t="str">
        <f>Consolidated!A1665&amp;""</f>
        <v>NAUTICS</v>
      </c>
      <c r="C1665" s="95">
        <f>IF('Dây theo phòng'!$D$6="",0,IF(OR(Consolidated!N1665&amp;""='Dây theo phòng'!$D$6,Consolidated!S1665&amp;""='Dây theo phòng'!$D$6),1,0))</f>
        <v>0</v>
      </c>
      <c r="D1665" s="95">
        <f>IF(Consolidated!E1665=1,1,0)</f>
        <v>1</v>
      </c>
      <c r="E1665" s="95">
        <f t="shared" si="25"/>
        <v>39</v>
      </c>
    </row>
    <row r="1666" spans="1:5">
      <c r="A1666" s="95" t="str">
        <f>Consolidated!C1666&amp;""</f>
        <v>381.2W0089</v>
      </c>
      <c r="B1666" s="95" t="str">
        <f>Consolidated!A1666&amp;""</f>
        <v>NAUTICS</v>
      </c>
      <c r="C1666" s="95">
        <f>IF('Dây theo phòng'!$D$6="",0,IF(OR(Consolidated!N1666&amp;""='Dây theo phòng'!$D$6,Consolidated!S1666&amp;""='Dây theo phòng'!$D$6),1,0))</f>
        <v>0</v>
      </c>
      <c r="D1666" s="95">
        <f>IF(Consolidated!E1666=1,1,0)</f>
        <v>1</v>
      </c>
      <c r="E1666" s="95">
        <f t="shared" si="25"/>
        <v>39</v>
      </c>
    </row>
    <row r="1667" spans="1:5">
      <c r="A1667" s="95" t="str">
        <f>Consolidated!C1667&amp;""</f>
        <v>381.2W0090</v>
      </c>
      <c r="B1667" s="95" t="str">
        <f>Consolidated!A1667&amp;""</f>
        <v>NAUTICS</v>
      </c>
      <c r="C1667" s="95">
        <f>IF('Dây theo phòng'!$D$6="",0,IF(OR(Consolidated!N1667&amp;""='Dây theo phòng'!$D$6,Consolidated!S1667&amp;""='Dây theo phòng'!$D$6),1,0))</f>
        <v>0</v>
      </c>
      <c r="D1667" s="95">
        <f>IF(Consolidated!E1667=1,1,0)</f>
        <v>1</v>
      </c>
      <c r="E1667" s="95">
        <f t="shared" ref="E1667:E1730" si="26">E1666+C1667*(1-D1667)</f>
        <v>39</v>
      </c>
    </row>
    <row r="1668" spans="1:5">
      <c r="A1668" s="95" t="str">
        <f>Consolidated!C1668&amp;""</f>
        <v>381.2W0091</v>
      </c>
      <c r="B1668" s="95" t="str">
        <f>Consolidated!A1668&amp;""</f>
        <v>NAUTICS</v>
      </c>
      <c r="C1668" s="95">
        <f>IF('Dây theo phòng'!$D$6="",0,IF(OR(Consolidated!N1668&amp;""='Dây theo phòng'!$D$6,Consolidated!S1668&amp;""='Dây theo phòng'!$D$6),1,0))</f>
        <v>0</v>
      </c>
      <c r="D1668" s="95">
        <f>IF(Consolidated!E1668=1,1,0)</f>
        <v>1</v>
      </c>
      <c r="E1668" s="95">
        <f t="shared" si="26"/>
        <v>39</v>
      </c>
    </row>
    <row r="1669" spans="1:5">
      <c r="A1669" s="95" t="str">
        <f>Consolidated!C1669&amp;""</f>
        <v>381.2W0092</v>
      </c>
      <c r="B1669" s="95" t="str">
        <f>Consolidated!A1669&amp;""</f>
        <v>NAUTICS</v>
      </c>
      <c r="C1669" s="95">
        <f>IF('Dây theo phòng'!$D$6="",0,IF(OR(Consolidated!N1669&amp;""='Dây theo phòng'!$D$6,Consolidated!S1669&amp;""='Dây theo phòng'!$D$6),1,0))</f>
        <v>0</v>
      </c>
      <c r="D1669" s="95">
        <f>IF(Consolidated!E1669=1,1,0)</f>
        <v>1</v>
      </c>
      <c r="E1669" s="95">
        <f t="shared" si="26"/>
        <v>39</v>
      </c>
    </row>
    <row r="1670" spans="1:5">
      <c r="A1670" s="95" t="str">
        <f>Consolidated!C1670&amp;""</f>
        <v>381.2W0093</v>
      </c>
      <c r="B1670" s="95" t="str">
        <f>Consolidated!A1670&amp;""</f>
        <v>NAUTICS</v>
      </c>
      <c r="C1670" s="95">
        <f>IF('Dây theo phòng'!$D$6="",0,IF(OR(Consolidated!N1670&amp;""='Dây theo phòng'!$D$6,Consolidated!S1670&amp;""='Dây theo phòng'!$D$6),1,0))</f>
        <v>0</v>
      </c>
      <c r="D1670" s="95">
        <f>IF(Consolidated!E1670=1,1,0)</f>
        <v>1</v>
      </c>
      <c r="E1670" s="95">
        <f t="shared" si="26"/>
        <v>39</v>
      </c>
    </row>
    <row r="1671" spans="1:5">
      <c r="A1671" s="95" t="str">
        <f>Consolidated!C1671&amp;""</f>
        <v>381.2W0096</v>
      </c>
      <c r="B1671" s="95" t="str">
        <f>Consolidated!A1671&amp;""</f>
        <v>NAUTICS</v>
      </c>
      <c r="C1671" s="95">
        <f>IF('Dây theo phòng'!$D$6="",0,IF(OR(Consolidated!N1671&amp;""='Dây theo phòng'!$D$6,Consolidated!S1671&amp;""='Dây theo phòng'!$D$6),1,0))</f>
        <v>1</v>
      </c>
      <c r="D1671" s="95">
        <f>IF(Consolidated!E1671=1,1,0)</f>
        <v>1</v>
      </c>
      <c r="E1671" s="95">
        <f t="shared" si="26"/>
        <v>39</v>
      </c>
    </row>
    <row r="1672" spans="1:5">
      <c r="A1672" s="95" t="str">
        <f>Consolidated!C1672&amp;""</f>
        <v>381.2W0097</v>
      </c>
      <c r="B1672" s="95" t="str">
        <f>Consolidated!A1672&amp;""</f>
        <v>NAUTICS</v>
      </c>
      <c r="C1672" s="95">
        <f>IF('Dây theo phòng'!$D$6="",0,IF(OR(Consolidated!N1672&amp;""='Dây theo phòng'!$D$6,Consolidated!S1672&amp;""='Dây theo phòng'!$D$6),1,0))</f>
        <v>1</v>
      </c>
      <c r="D1672" s="95">
        <f>IF(Consolidated!E1672=1,1,0)</f>
        <v>1</v>
      </c>
      <c r="E1672" s="95">
        <f t="shared" si="26"/>
        <v>39</v>
      </c>
    </row>
    <row r="1673" spans="1:5">
      <c r="A1673" s="95" t="str">
        <f>Consolidated!C1673&amp;""</f>
        <v>381.2W0098</v>
      </c>
      <c r="B1673" s="95" t="str">
        <f>Consolidated!A1673&amp;""</f>
        <v>NAUTICS</v>
      </c>
      <c r="C1673" s="95">
        <f>IF('Dây theo phòng'!$D$6="",0,IF(OR(Consolidated!N1673&amp;""='Dây theo phòng'!$D$6,Consolidated!S1673&amp;""='Dây theo phòng'!$D$6),1,0))</f>
        <v>1</v>
      </c>
      <c r="D1673" s="95">
        <f>IF(Consolidated!E1673=1,1,0)</f>
        <v>1</v>
      </c>
      <c r="E1673" s="95">
        <f t="shared" si="26"/>
        <v>39</v>
      </c>
    </row>
    <row r="1674" spans="1:5">
      <c r="A1674" s="95" t="str">
        <f>Consolidated!C1674&amp;""</f>
        <v>381.2W0102</v>
      </c>
      <c r="B1674" s="95" t="str">
        <f>Consolidated!A1674&amp;""</f>
        <v>NAUTICS</v>
      </c>
      <c r="C1674" s="95">
        <f>IF('Dây theo phòng'!$D$6="",0,IF(OR(Consolidated!N1674&amp;""='Dây theo phòng'!$D$6,Consolidated!S1674&amp;""='Dây theo phòng'!$D$6),1,0))</f>
        <v>0</v>
      </c>
      <c r="D1674" s="95">
        <f>IF(Consolidated!E1674=1,1,0)</f>
        <v>1</v>
      </c>
      <c r="E1674" s="95">
        <f t="shared" si="26"/>
        <v>39</v>
      </c>
    </row>
    <row r="1675" spans="1:5">
      <c r="A1675" s="95" t="str">
        <f>Consolidated!C1675&amp;""</f>
        <v>381.2W0104</v>
      </c>
      <c r="B1675" s="95" t="str">
        <f>Consolidated!A1675&amp;""</f>
        <v>NAUTICS</v>
      </c>
      <c r="C1675" s="95">
        <f>IF('Dây theo phòng'!$D$6="",0,IF(OR(Consolidated!N1675&amp;""='Dây theo phòng'!$D$6,Consolidated!S1675&amp;""='Dây theo phòng'!$D$6),1,0))</f>
        <v>0</v>
      </c>
      <c r="D1675" s="95">
        <f>IF(Consolidated!E1675=1,1,0)</f>
        <v>1</v>
      </c>
      <c r="E1675" s="95">
        <f t="shared" si="26"/>
        <v>39</v>
      </c>
    </row>
    <row r="1676" spans="1:5">
      <c r="A1676" s="95" t="str">
        <f>Consolidated!C1676&amp;""</f>
        <v>381.2W0104.1</v>
      </c>
      <c r="B1676" s="95" t="str">
        <f>Consolidated!A1676&amp;""</f>
        <v>NAUTICS</v>
      </c>
      <c r="C1676" s="95">
        <f>IF('Dây theo phòng'!$D$6="",0,IF(OR(Consolidated!N1676&amp;""='Dây theo phòng'!$D$6,Consolidated!S1676&amp;""='Dây theo phòng'!$D$6),1,0))</f>
        <v>0</v>
      </c>
      <c r="D1676" s="95">
        <f>IF(Consolidated!E1676=1,1,0)</f>
        <v>0</v>
      </c>
      <c r="E1676" s="95">
        <f t="shared" si="26"/>
        <v>39</v>
      </c>
    </row>
    <row r="1677" spans="1:5">
      <c r="A1677" s="95" t="str">
        <f>Consolidated!C1677&amp;""</f>
        <v>381.2W0105.1</v>
      </c>
      <c r="B1677" s="95" t="str">
        <f>Consolidated!A1677&amp;""</f>
        <v>NAUTICS</v>
      </c>
      <c r="C1677" s="95">
        <f>IF('Dây theo phòng'!$D$6="",0,IF(OR(Consolidated!N1677&amp;""='Dây theo phòng'!$D$6,Consolidated!S1677&amp;""='Dây theo phòng'!$D$6),1,0))</f>
        <v>0</v>
      </c>
      <c r="D1677" s="95">
        <f>IF(Consolidated!E1677=1,1,0)</f>
        <v>0</v>
      </c>
      <c r="E1677" s="95">
        <f t="shared" si="26"/>
        <v>39</v>
      </c>
    </row>
    <row r="1678" spans="1:5">
      <c r="A1678" s="95" t="str">
        <f>Consolidated!C1678&amp;""</f>
        <v>381.2W0106</v>
      </c>
      <c r="B1678" s="95" t="str">
        <f>Consolidated!A1678&amp;""</f>
        <v>NAUTICS</v>
      </c>
      <c r="C1678" s="95">
        <f>IF('Dây theo phòng'!$D$6="",0,IF(OR(Consolidated!N1678&amp;""='Dây theo phòng'!$D$6,Consolidated!S1678&amp;""='Dây theo phòng'!$D$6),1,0))</f>
        <v>0</v>
      </c>
      <c r="D1678" s="95">
        <f>IF(Consolidated!E1678=1,1,0)</f>
        <v>1</v>
      </c>
      <c r="E1678" s="95">
        <f t="shared" si="26"/>
        <v>39</v>
      </c>
    </row>
    <row r="1679" spans="1:5">
      <c r="A1679" s="95" t="str">
        <f>Consolidated!C1679&amp;""</f>
        <v>381.2W0106.1</v>
      </c>
      <c r="B1679" s="95" t="str">
        <f>Consolidated!A1679&amp;""</f>
        <v>NAUTICS</v>
      </c>
      <c r="C1679" s="95">
        <f>IF('Dây theo phòng'!$D$6="",0,IF(OR(Consolidated!N1679&amp;""='Dây theo phòng'!$D$6,Consolidated!S1679&amp;""='Dây theo phòng'!$D$6),1,0))</f>
        <v>0</v>
      </c>
      <c r="D1679" s="95">
        <f>IF(Consolidated!E1679=1,1,0)</f>
        <v>1</v>
      </c>
      <c r="E1679" s="95">
        <f t="shared" si="26"/>
        <v>39</v>
      </c>
    </row>
    <row r="1680" spans="1:5">
      <c r="A1680" s="95" t="str">
        <f>Consolidated!C1680&amp;""</f>
        <v>381.2W0107.1</v>
      </c>
      <c r="B1680" s="95" t="str">
        <f>Consolidated!A1680&amp;""</f>
        <v>NAUTICS</v>
      </c>
      <c r="C1680" s="95">
        <f>IF('Dây theo phòng'!$D$6="",0,IF(OR(Consolidated!N1680&amp;""='Dây theo phòng'!$D$6,Consolidated!S1680&amp;""='Dây theo phòng'!$D$6),1,0))</f>
        <v>0</v>
      </c>
      <c r="D1680" s="95">
        <f>IF(Consolidated!E1680=1,1,0)</f>
        <v>1</v>
      </c>
      <c r="E1680" s="95">
        <f t="shared" si="26"/>
        <v>39</v>
      </c>
    </row>
    <row r="1681" spans="1:5">
      <c r="A1681" s="95" t="str">
        <f>Consolidated!C1681&amp;""</f>
        <v>381.2W0108</v>
      </c>
      <c r="B1681" s="95" t="str">
        <f>Consolidated!A1681&amp;""</f>
        <v>NAUTICS</v>
      </c>
      <c r="C1681" s="95">
        <f>IF('Dây theo phòng'!$D$6="",0,IF(OR(Consolidated!N1681&amp;""='Dây theo phòng'!$D$6,Consolidated!S1681&amp;""='Dây theo phòng'!$D$6),1,0))</f>
        <v>0</v>
      </c>
      <c r="D1681" s="95">
        <f>IF(Consolidated!E1681=1,1,0)</f>
        <v>1</v>
      </c>
      <c r="E1681" s="95">
        <f t="shared" si="26"/>
        <v>39</v>
      </c>
    </row>
    <row r="1682" spans="1:5">
      <c r="A1682" s="95" t="str">
        <f>Consolidated!C1682&amp;""</f>
        <v>381.2W0110</v>
      </c>
      <c r="B1682" s="95" t="str">
        <f>Consolidated!A1682&amp;""</f>
        <v>NAUTICS</v>
      </c>
      <c r="C1682" s="95">
        <f>IF('Dây theo phòng'!$D$6="",0,IF(OR(Consolidated!N1682&amp;""='Dây theo phòng'!$D$6,Consolidated!S1682&amp;""='Dây theo phòng'!$D$6),1,0))</f>
        <v>0</v>
      </c>
      <c r="D1682" s="95">
        <f>IF(Consolidated!E1682=1,1,0)</f>
        <v>1</v>
      </c>
      <c r="E1682" s="95">
        <f t="shared" si="26"/>
        <v>39</v>
      </c>
    </row>
    <row r="1683" spans="1:5">
      <c r="A1683" s="95" t="str">
        <f>Consolidated!C1683&amp;""</f>
        <v>381.2W0113</v>
      </c>
      <c r="B1683" s="95" t="str">
        <f>Consolidated!A1683&amp;""</f>
        <v>NAUTICS</v>
      </c>
      <c r="C1683" s="95">
        <f>IF('Dây theo phòng'!$D$6="",0,IF(OR(Consolidated!N1683&amp;""='Dây theo phòng'!$D$6,Consolidated!S1683&amp;""='Dây theo phòng'!$D$6),1,0))</f>
        <v>0</v>
      </c>
      <c r="D1683" s="95">
        <f>IF(Consolidated!E1683=1,1,0)</f>
        <v>1</v>
      </c>
      <c r="E1683" s="95">
        <f t="shared" si="26"/>
        <v>39</v>
      </c>
    </row>
    <row r="1684" spans="1:5">
      <c r="A1684" s="95" t="str">
        <f>Consolidated!C1684&amp;""</f>
        <v>381.2W0114</v>
      </c>
      <c r="B1684" s="95" t="str">
        <f>Consolidated!A1684&amp;""</f>
        <v>NAUTICS</v>
      </c>
      <c r="C1684" s="95">
        <f>IF('Dây theo phòng'!$D$6="",0,IF(OR(Consolidated!N1684&amp;""='Dây theo phòng'!$D$6,Consolidated!S1684&amp;""='Dây theo phòng'!$D$6),1,0))</f>
        <v>0</v>
      </c>
      <c r="D1684" s="95">
        <f>IF(Consolidated!E1684=1,1,0)</f>
        <v>1</v>
      </c>
      <c r="E1684" s="95">
        <f t="shared" si="26"/>
        <v>39</v>
      </c>
    </row>
    <row r="1685" spans="1:5">
      <c r="A1685" s="95" t="str">
        <f>Consolidated!C1685&amp;""</f>
        <v>381.2W0116</v>
      </c>
      <c r="B1685" s="95" t="str">
        <f>Consolidated!A1685&amp;""</f>
        <v>NAUTICS</v>
      </c>
      <c r="C1685" s="95">
        <f>IF('Dây theo phòng'!$D$6="",0,IF(OR(Consolidated!N1685&amp;""='Dây theo phòng'!$D$6,Consolidated!S1685&amp;""='Dây theo phòng'!$D$6),1,0))</f>
        <v>0</v>
      </c>
      <c r="D1685" s="95">
        <f>IF(Consolidated!E1685=1,1,0)</f>
        <v>1</v>
      </c>
      <c r="E1685" s="95">
        <f t="shared" si="26"/>
        <v>39</v>
      </c>
    </row>
    <row r="1686" spans="1:5">
      <c r="A1686" s="95" t="str">
        <f>Consolidated!C1686&amp;""</f>
        <v>381.2W0117</v>
      </c>
      <c r="B1686" s="95" t="str">
        <f>Consolidated!A1686&amp;""</f>
        <v>NAUTICS</v>
      </c>
      <c r="C1686" s="95">
        <f>IF('Dây theo phòng'!$D$6="",0,IF(OR(Consolidated!N1686&amp;""='Dây theo phòng'!$D$6,Consolidated!S1686&amp;""='Dây theo phòng'!$D$6),1,0))</f>
        <v>0</v>
      </c>
      <c r="D1686" s="95">
        <f>IF(Consolidated!E1686=1,1,0)</f>
        <v>1</v>
      </c>
      <c r="E1686" s="95">
        <f t="shared" si="26"/>
        <v>39</v>
      </c>
    </row>
    <row r="1687" spans="1:5">
      <c r="A1687" s="95" t="str">
        <f>Consolidated!C1687&amp;""</f>
        <v>381.2W0118</v>
      </c>
      <c r="B1687" s="95" t="str">
        <f>Consolidated!A1687&amp;""</f>
        <v>NAUTICS</v>
      </c>
      <c r="C1687" s="95">
        <f>IF('Dây theo phòng'!$D$6="",0,IF(OR(Consolidated!N1687&amp;""='Dây theo phòng'!$D$6,Consolidated!S1687&amp;""='Dây theo phòng'!$D$6),1,0))</f>
        <v>0</v>
      </c>
      <c r="D1687" s="95">
        <f>IF(Consolidated!E1687=1,1,0)</f>
        <v>1</v>
      </c>
      <c r="E1687" s="95">
        <f t="shared" si="26"/>
        <v>39</v>
      </c>
    </row>
    <row r="1688" spans="1:5">
      <c r="A1688" s="95" t="str">
        <f>Consolidated!C1688&amp;""</f>
        <v>381.2W0119</v>
      </c>
      <c r="B1688" s="95" t="str">
        <f>Consolidated!A1688&amp;""</f>
        <v>NAUTICS</v>
      </c>
      <c r="C1688" s="95">
        <f>IF('Dây theo phòng'!$D$6="",0,IF(OR(Consolidated!N1688&amp;""='Dây theo phòng'!$D$6,Consolidated!S1688&amp;""='Dây theo phòng'!$D$6),1,0))</f>
        <v>0</v>
      </c>
      <c r="D1688" s="95">
        <f>IF(Consolidated!E1688=1,1,0)</f>
        <v>1</v>
      </c>
      <c r="E1688" s="95">
        <f t="shared" si="26"/>
        <v>39</v>
      </c>
    </row>
    <row r="1689" spans="1:5">
      <c r="A1689" s="95" t="str">
        <f>Consolidated!C1689&amp;""</f>
        <v>381.2W0120</v>
      </c>
      <c r="B1689" s="95" t="str">
        <f>Consolidated!A1689&amp;""</f>
        <v>NAUTICS</v>
      </c>
      <c r="C1689" s="95">
        <f>IF('Dây theo phòng'!$D$6="",0,IF(OR(Consolidated!N1689&amp;""='Dây theo phòng'!$D$6,Consolidated!S1689&amp;""='Dây theo phòng'!$D$6),1,0))</f>
        <v>0</v>
      </c>
      <c r="D1689" s="95">
        <f>IF(Consolidated!E1689=1,1,0)</f>
        <v>1</v>
      </c>
      <c r="E1689" s="95">
        <f t="shared" si="26"/>
        <v>39</v>
      </c>
    </row>
    <row r="1690" spans="1:5">
      <c r="A1690" s="95" t="str">
        <f>Consolidated!C1690&amp;""</f>
        <v>381.2W0121</v>
      </c>
      <c r="B1690" s="95" t="str">
        <f>Consolidated!A1690&amp;""</f>
        <v>NAUTICS</v>
      </c>
      <c r="C1690" s="95">
        <f>IF('Dây theo phòng'!$D$6="",0,IF(OR(Consolidated!N1690&amp;""='Dây theo phòng'!$D$6,Consolidated!S1690&amp;""='Dây theo phòng'!$D$6),1,0))</f>
        <v>0</v>
      </c>
      <c r="D1690" s="95">
        <f>IF(Consolidated!E1690=1,1,0)</f>
        <v>1</v>
      </c>
      <c r="E1690" s="95">
        <f t="shared" si="26"/>
        <v>39</v>
      </c>
    </row>
    <row r="1691" spans="1:5">
      <c r="A1691" s="95" t="str">
        <f>Consolidated!C1691&amp;""</f>
        <v>381.2W1026</v>
      </c>
      <c r="B1691" s="95" t="str">
        <f>Consolidated!A1691&amp;""</f>
        <v>NAUTICS</v>
      </c>
      <c r="C1691" s="95">
        <f>IF('Dây theo phòng'!$D$6="",0,IF(OR(Consolidated!N1691&amp;""='Dây theo phòng'!$D$6,Consolidated!S1691&amp;""='Dây theo phòng'!$D$6),1,0))</f>
        <v>0</v>
      </c>
      <c r="D1691" s="95">
        <f>IF(Consolidated!E1691=1,1,0)</f>
        <v>0</v>
      </c>
      <c r="E1691" s="95">
        <f t="shared" si="26"/>
        <v>39</v>
      </c>
    </row>
    <row r="1692" spans="1:5">
      <c r="A1692" s="95" t="str">
        <f>Consolidated!C1692&amp;""</f>
        <v>381.3W0002</v>
      </c>
      <c r="B1692" s="95" t="str">
        <f>Consolidated!A1692&amp;""</f>
        <v>NAUTICS</v>
      </c>
      <c r="C1692" s="95">
        <f>IF('Dây theo phòng'!$D$6="",0,IF(OR(Consolidated!N1692&amp;""='Dây theo phòng'!$D$6,Consolidated!S1692&amp;""='Dây theo phòng'!$D$6),1,0))</f>
        <v>0</v>
      </c>
      <c r="D1692" s="95">
        <f>IF(Consolidated!E1692=1,1,0)</f>
        <v>1</v>
      </c>
      <c r="E1692" s="95">
        <f t="shared" si="26"/>
        <v>39</v>
      </c>
    </row>
    <row r="1693" spans="1:5">
      <c r="A1693" s="95" t="str">
        <f>Consolidated!C1693&amp;""</f>
        <v>381.3W0004</v>
      </c>
      <c r="B1693" s="95" t="str">
        <f>Consolidated!A1693&amp;""</f>
        <v>NAUTICS</v>
      </c>
      <c r="C1693" s="95">
        <f>IF('Dây theo phòng'!$D$6="",0,IF(OR(Consolidated!N1693&amp;""='Dây theo phòng'!$D$6,Consolidated!S1693&amp;""='Dây theo phòng'!$D$6),1,0))</f>
        <v>0</v>
      </c>
      <c r="D1693" s="95">
        <f>IF(Consolidated!E1693=1,1,0)</f>
        <v>1</v>
      </c>
      <c r="E1693" s="95">
        <f t="shared" si="26"/>
        <v>39</v>
      </c>
    </row>
    <row r="1694" spans="1:5">
      <c r="A1694" s="95" t="str">
        <f>Consolidated!C1694&amp;""</f>
        <v>381.3W0005</v>
      </c>
      <c r="B1694" s="95" t="str">
        <f>Consolidated!A1694&amp;""</f>
        <v>NAUTICS</v>
      </c>
      <c r="C1694" s="95">
        <f>IF('Dây theo phòng'!$D$6="",0,IF(OR(Consolidated!N1694&amp;""='Dây theo phòng'!$D$6,Consolidated!S1694&amp;""='Dây theo phòng'!$D$6),1,0))</f>
        <v>0</v>
      </c>
      <c r="D1694" s="95">
        <f>IF(Consolidated!E1694=1,1,0)</f>
        <v>1</v>
      </c>
      <c r="E1694" s="95">
        <f t="shared" si="26"/>
        <v>39</v>
      </c>
    </row>
    <row r="1695" spans="1:5">
      <c r="A1695" s="95" t="str">
        <f>Consolidated!C1695&amp;""</f>
        <v>381.3W0006</v>
      </c>
      <c r="B1695" s="95" t="str">
        <f>Consolidated!A1695&amp;""</f>
        <v>NAUTICS</v>
      </c>
      <c r="C1695" s="95">
        <f>IF('Dây theo phòng'!$D$6="",0,IF(OR(Consolidated!N1695&amp;""='Dây theo phòng'!$D$6,Consolidated!S1695&amp;""='Dây theo phòng'!$D$6),1,0))</f>
        <v>0</v>
      </c>
      <c r="D1695" s="95">
        <f>IF(Consolidated!E1695=1,1,0)</f>
        <v>1</v>
      </c>
      <c r="E1695" s="95">
        <f t="shared" si="26"/>
        <v>39</v>
      </c>
    </row>
    <row r="1696" spans="1:5">
      <c r="A1696" s="95" t="str">
        <f>Consolidated!C1696&amp;""</f>
        <v>401W0004</v>
      </c>
      <c r="B1696" s="95" t="str">
        <f>Consolidated!A1696&amp;""</f>
        <v>NAUTICS</v>
      </c>
      <c r="C1696" s="95">
        <f>IF('Dây theo phòng'!$D$6="",0,IF(OR(Consolidated!N1696&amp;""='Dây theo phòng'!$D$6,Consolidated!S1696&amp;""='Dây theo phòng'!$D$6),1,0))</f>
        <v>0</v>
      </c>
      <c r="D1696" s="95">
        <f>IF(Consolidated!E1696=1,1,0)</f>
        <v>1</v>
      </c>
      <c r="E1696" s="95">
        <f t="shared" si="26"/>
        <v>39</v>
      </c>
    </row>
    <row r="1697" spans="1:5">
      <c r="A1697" s="95" t="str">
        <f>Consolidated!C1697&amp;""</f>
        <v>401W0005</v>
      </c>
      <c r="B1697" s="95" t="str">
        <f>Consolidated!A1697&amp;""</f>
        <v>NAUTICS</v>
      </c>
      <c r="C1697" s="95">
        <f>IF('Dây theo phòng'!$D$6="",0,IF(OR(Consolidated!N1697&amp;""='Dây theo phòng'!$D$6,Consolidated!S1697&amp;""='Dây theo phòng'!$D$6),1,0))</f>
        <v>0</v>
      </c>
      <c r="D1697" s="95">
        <f>IF(Consolidated!E1697=1,1,0)</f>
        <v>1</v>
      </c>
      <c r="E1697" s="95">
        <f t="shared" si="26"/>
        <v>39</v>
      </c>
    </row>
    <row r="1698" spans="1:5">
      <c r="A1698" s="95" t="str">
        <f>Consolidated!C1698&amp;""</f>
        <v>401W0007</v>
      </c>
      <c r="B1698" s="95" t="str">
        <f>Consolidated!A1698&amp;""</f>
        <v>NAUTICS</v>
      </c>
      <c r="C1698" s="95">
        <f>IF('Dây theo phòng'!$D$6="",0,IF(OR(Consolidated!N1698&amp;""='Dây theo phòng'!$D$6,Consolidated!S1698&amp;""='Dây theo phòng'!$D$6),1,0))</f>
        <v>0</v>
      </c>
      <c r="D1698" s="95">
        <f>IF(Consolidated!E1698=1,1,0)</f>
        <v>1</v>
      </c>
      <c r="E1698" s="95">
        <f t="shared" si="26"/>
        <v>39</v>
      </c>
    </row>
    <row r="1699" spans="1:5">
      <c r="A1699" s="95" t="str">
        <f>Consolidated!C1699&amp;""</f>
        <v>401W0052</v>
      </c>
      <c r="B1699" s="95" t="str">
        <f>Consolidated!A1699&amp;""</f>
        <v>NAUTICS</v>
      </c>
      <c r="C1699" s="95">
        <f>IF('Dây theo phòng'!$D$6="",0,IF(OR(Consolidated!N1699&amp;""='Dây theo phòng'!$D$6,Consolidated!S1699&amp;""='Dây theo phòng'!$D$6),1,0))</f>
        <v>0</v>
      </c>
      <c r="D1699" s="95">
        <f>IF(Consolidated!E1699=1,1,0)</f>
        <v>1</v>
      </c>
      <c r="E1699" s="95">
        <f t="shared" si="26"/>
        <v>39</v>
      </c>
    </row>
    <row r="1700" spans="1:5">
      <c r="A1700" s="95" t="str">
        <f>Consolidated!C1700&amp;""</f>
        <v>401W0074</v>
      </c>
      <c r="B1700" s="95" t="str">
        <f>Consolidated!A1700&amp;""</f>
        <v>NAUTICS</v>
      </c>
      <c r="C1700" s="95">
        <f>IF('Dây theo phòng'!$D$6="",0,IF(OR(Consolidated!N1700&amp;""='Dây theo phòng'!$D$6,Consolidated!S1700&amp;""='Dây theo phòng'!$D$6),1,0))</f>
        <v>0</v>
      </c>
      <c r="D1700" s="95">
        <f>IF(Consolidated!E1700=1,1,0)</f>
        <v>1</v>
      </c>
      <c r="E1700" s="95">
        <f t="shared" si="26"/>
        <v>39</v>
      </c>
    </row>
    <row r="1701" spans="1:5">
      <c r="A1701" s="95" t="str">
        <f>Consolidated!C1701&amp;""</f>
        <v>401W0086</v>
      </c>
      <c r="B1701" s="95" t="str">
        <f>Consolidated!A1701&amp;""</f>
        <v>NAUTICS</v>
      </c>
      <c r="C1701" s="95">
        <f>IF('Dây theo phòng'!$D$6="",0,IF(OR(Consolidated!N1701&amp;""='Dây theo phòng'!$D$6,Consolidated!S1701&amp;""='Dây theo phòng'!$D$6),1,0))</f>
        <v>0</v>
      </c>
      <c r="D1701" s="95">
        <f>IF(Consolidated!E1701=1,1,0)</f>
        <v>1</v>
      </c>
      <c r="E1701" s="95">
        <f t="shared" si="26"/>
        <v>39</v>
      </c>
    </row>
    <row r="1702" spans="1:5">
      <c r="A1702" s="95" t="str">
        <f>Consolidated!C1702&amp;""</f>
        <v>401W0087</v>
      </c>
      <c r="B1702" s="95" t="str">
        <f>Consolidated!A1702&amp;""</f>
        <v>NAUTICS</v>
      </c>
      <c r="C1702" s="95">
        <f>IF('Dây theo phòng'!$D$6="",0,IF(OR(Consolidated!N1702&amp;""='Dây theo phòng'!$D$6,Consolidated!S1702&amp;""='Dây theo phòng'!$D$6),1,0))</f>
        <v>0</v>
      </c>
      <c r="D1702" s="95">
        <f>IF(Consolidated!E1702=1,1,0)</f>
        <v>1</v>
      </c>
      <c r="E1702" s="95">
        <f t="shared" si="26"/>
        <v>39</v>
      </c>
    </row>
    <row r="1703" spans="1:5">
      <c r="A1703" s="95" t="str">
        <f>Consolidated!C1703&amp;""</f>
        <v>401W0090</v>
      </c>
      <c r="B1703" s="95" t="str">
        <f>Consolidated!A1703&amp;""</f>
        <v>NAUTICS</v>
      </c>
      <c r="C1703" s="95">
        <f>IF('Dây theo phòng'!$D$6="",0,IF(OR(Consolidated!N1703&amp;""='Dây theo phòng'!$D$6,Consolidated!S1703&amp;""='Dây theo phòng'!$D$6),1,0))</f>
        <v>0</v>
      </c>
      <c r="D1703" s="95">
        <f>IF(Consolidated!E1703=1,1,0)</f>
        <v>0</v>
      </c>
      <c r="E1703" s="95">
        <f t="shared" si="26"/>
        <v>39</v>
      </c>
    </row>
    <row r="1704" spans="1:5">
      <c r="A1704" s="95" t="str">
        <f>Consolidated!C1704&amp;""</f>
        <v>401W0091</v>
      </c>
      <c r="B1704" s="95" t="str">
        <f>Consolidated!A1704&amp;""</f>
        <v>NAUTICS</v>
      </c>
      <c r="C1704" s="95">
        <f>IF('Dây theo phòng'!$D$6="",0,IF(OR(Consolidated!N1704&amp;""='Dây theo phòng'!$D$6,Consolidated!S1704&amp;""='Dây theo phòng'!$D$6),1,0))</f>
        <v>0</v>
      </c>
      <c r="D1704" s="95">
        <f>IF(Consolidated!E1704=1,1,0)</f>
        <v>0</v>
      </c>
      <c r="E1704" s="95">
        <f t="shared" si="26"/>
        <v>39</v>
      </c>
    </row>
    <row r="1705" spans="1:5">
      <c r="A1705" s="95" t="str">
        <f>Consolidated!C1705&amp;""</f>
        <v>401W0092</v>
      </c>
      <c r="B1705" s="95" t="str">
        <f>Consolidated!A1705&amp;""</f>
        <v>NAUTICS</v>
      </c>
      <c r="C1705" s="95">
        <f>IF('Dây theo phòng'!$D$6="",0,IF(OR(Consolidated!N1705&amp;""='Dây theo phòng'!$D$6,Consolidated!S1705&amp;""='Dây theo phòng'!$D$6),1,0))</f>
        <v>0</v>
      </c>
      <c r="D1705" s="95">
        <f>IF(Consolidated!E1705=1,1,0)</f>
        <v>0</v>
      </c>
      <c r="E1705" s="95">
        <f t="shared" si="26"/>
        <v>39</v>
      </c>
    </row>
    <row r="1706" spans="1:5">
      <c r="A1706" s="95" t="str">
        <f>Consolidated!C1706&amp;""</f>
        <v>401W0095</v>
      </c>
      <c r="B1706" s="95" t="str">
        <f>Consolidated!A1706&amp;""</f>
        <v>NAUTICS</v>
      </c>
      <c r="C1706" s="95">
        <f>IF('Dây theo phòng'!$D$6="",0,IF(OR(Consolidated!N1706&amp;""='Dây theo phòng'!$D$6,Consolidated!S1706&amp;""='Dây theo phòng'!$D$6),1,0))</f>
        <v>0</v>
      </c>
      <c r="D1706" s="95">
        <f>IF(Consolidated!E1706=1,1,0)</f>
        <v>1</v>
      </c>
      <c r="E1706" s="95">
        <f t="shared" si="26"/>
        <v>39</v>
      </c>
    </row>
    <row r="1707" spans="1:5">
      <c r="A1707" s="95" t="str">
        <f>Consolidated!C1707&amp;""</f>
        <v>401W0097</v>
      </c>
      <c r="B1707" s="95" t="str">
        <f>Consolidated!A1707&amp;""</f>
        <v>NAUTICS</v>
      </c>
      <c r="C1707" s="95">
        <f>IF('Dây theo phòng'!$D$6="",0,IF(OR(Consolidated!N1707&amp;""='Dây theo phòng'!$D$6,Consolidated!S1707&amp;""='Dây theo phòng'!$D$6),1,0))</f>
        <v>0</v>
      </c>
      <c r="D1707" s="95">
        <f>IF(Consolidated!E1707=1,1,0)</f>
        <v>1</v>
      </c>
      <c r="E1707" s="95">
        <f t="shared" si="26"/>
        <v>39</v>
      </c>
    </row>
    <row r="1708" spans="1:5">
      <c r="A1708" s="95" t="str">
        <f>Consolidated!C1708&amp;""</f>
        <v>401.2W0003</v>
      </c>
      <c r="B1708" s="95" t="str">
        <f>Consolidated!A1708&amp;""</f>
        <v>NAUTICS</v>
      </c>
      <c r="C1708" s="95">
        <f>IF('Dây theo phòng'!$D$6="",0,IF(OR(Consolidated!N1708&amp;""='Dây theo phòng'!$D$6,Consolidated!S1708&amp;""='Dây theo phòng'!$D$6),1,0))</f>
        <v>0</v>
      </c>
      <c r="D1708" s="95">
        <f>IF(Consolidated!E1708=1,1,0)</f>
        <v>1</v>
      </c>
      <c r="E1708" s="95">
        <f t="shared" si="26"/>
        <v>39</v>
      </c>
    </row>
    <row r="1709" spans="1:5">
      <c r="A1709" s="95" t="str">
        <f>Consolidated!C1709&amp;""</f>
        <v>401.2W0006</v>
      </c>
      <c r="B1709" s="95" t="str">
        <f>Consolidated!A1709&amp;""</f>
        <v>NAUTICS</v>
      </c>
      <c r="C1709" s="95">
        <f>IF('Dây theo phòng'!$D$6="",0,IF(OR(Consolidated!N1709&amp;""='Dây theo phòng'!$D$6,Consolidated!S1709&amp;""='Dây theo phòng'!$D$6),1,0))</f>
        <v>0</v>
      </c>
      <c r="D1709" s="95">
        <f>IF(Consolidated!E1709=1,1,0)</f>
        <v>0</v>
      </c>
      <c r="E1709" s="95">
        <f t="shared" si="26"/>
        <v>39</v>
      </c>
    </row>
    <row r="1710" spans="1:5">
      <c r="A1710" s="95" t="str">
        <f>Consolidated!C1710&amp;""</f>
        <v>401.2W0007</v>
      </c>
      <c r="B1710" s="95" t="str">
        <f>Consolidated!A1710&amp;""</f>
        <v>NAUTICS</v>
      </c>
      <c r="C1710" s="95">
        <f>IF('Dây theo phòng'!$D$6="",0,IF(OR(Consolidated!N1710&amp;""='Dây theo phòng'!$D$6,Consolidated!S1710&amp;""='Dây theo phòng'!$D$6),1,0))</f>
        <v>0</v>
      </c>
      <c r="D1710" s="95">
        <f>IF(Consolidated!E1710=1,1,0)</f>
        <v>0</v>
      </c>
      <c r="E1710" s="95">
        <f t="shared" si="26"/>
        <v>39</v>
      </c>
    </row>
    <row r="1711" spans="1:5">
      <c r="A1711" s="95" t="str">
        <f>Consolidated!C1711&amp;""</f>
        <v>401.2W0009</v>
      </c>
      <c r="B1711" s="95" t="str">
        <f>Consolidated!A1711&amp;""</f>
        <v>NAUTICS</v>
      </c>
      <c r="C1711" s="95">
        <f>IF('Dây theo phòng'!$D$6="",0,IF(OR(Consolidated!N1711&amp;""='Dây theo phòng'!$D$6,Consolidated!S1711&amp;""='Dây theo phòng'!$D$6),1,0))</f>
        <v>0</v>
      </c>
      <c r="D1711" s="95">
        <f>IF(Consolidated!E1711=1,1,0)</f>
        <v>0</v>
      </c>
      <c r="E1711" s="95">
        <f t="shared" si="26"/>
        <v>39</v>
      </c>
    </row>
    <row r="1712" spans="1:5">
      <c r="A1712" s="95" t="str">
        <f>Consolidated!C1712&amp;""</f>
        <v>401.2W0019</v>
      </c>
      <c r="B1712" s="95" t="str">
        <f>Consolidated!A1712&amp;""</f>
        <v>NAUTICS</v>
      </c>
      <c r="C1712" s="95">
        <f>IF('Dây theo phòng'!$D$6="",0,IF(OR(Consolidated!N1712&amp;""='Dây theo phòng'!$D$6,Consolidated!S1712&amp;""='Dây theo phòng'!$D$6),1,0))</f>
        <v>0</v>
      </c>
      <c r="D1712" s="95">
        <f>IF(Consolidated!E1712=1,1,0)</f>
        <v>1</v>
      </c>
      <c r="E1712" s="95">
        <f t="shared" si="26"/>
        <v>39</v>
      </c>
    </row>
    <row r="1713" spans="1:5">
      <c r="A1713" s="95" t="str">
        <f>Consolidated!C1713&amp;""</f>
        <v>401.2W0024</v>
      </c>
      <c r="B1713" s="95" t="str">
        <f>Consolidated!A1713&amp;""</f>
        <v>NAUTICS</v>
      </c>
      <c r="C1713" s="95">
        <f>IF('Dây theo phòng'!$D$6="",0,IF(OR(Consolidated!N1713&amp;""='Dây theo phòng'!$D$6,Consolidated!S1713&amp;""='Dây theo phòng'!$D$6),1,0))</f>
        <v>0</v>
      </c>
      <c r="D1713" s="95">
        <f>IF(Consolidated!E1713=1,1,0)</f>
        <v>0</v>
      </c>
      <c r="E1713" s="95">
        <f t="shared" si="26"/>
        <v>39</v>
      </c>
    </row>
    <row r="1714" spans="1:5">
      <c r="A1714" s="95" t="str">
        <f>Consolidated!C1714&amp;""</f>
        <v>401.2W0029</v>
      </c>
      <c r="B1714" s="95" t="str">
        <f>Consolidated!A1714&amp;""</f>
        <v>NAUTICS</v>
      </c>
      <c r="C1714" s="95">
        <f>IF('Dây theo phòng'!$D$6="",0,IF(OR(Consolidated!N1714&amp;""='Dây theo phòng'!$D$6,Consolidated!S1714&amp;""='Dây theo phòng'!$D$6),1,0))</f>
        <v>0</v>
      </c>
      <c r="D1714" s="95">
        <f>IF(Consolidated!E1714=1,1,0)</f>
        <v>0</v>
      </c>
      <c r="E1714" s="95">
        <f t="shared" si="26"/>
        <v>39</v>
      </c>
    </row>
    <row r="1715" spans="1:5">
      <c r="A1715" s="95" t="str">
        <f>Consolidated!C1715&amp;""</f>
        <v>401.2W0034</v>
      </c>
      <c r="B1715" s="95" t="str">
        <f>Consolidated!A1715&amp;""</f>
        <v>NAUTICS</v>
      </c>
      <c r="C1715" s="95">
        <f>IF('Dây theo phòng'!$D$6="",0,IF(OR(Consolidated!N1715&amp;""='Dây theo phòng'!$D$6,Consolidated!S1715&amp;""='Dây theo phòng'!$D$6),1,0))</f>
        <v>0</v>
      </c>
      <c r="D1715" s="95">
        <f>IF(Consolidated!E1715=1,1,0)</f>
        <v>0</v>
      </c>
      <c r="E1715" s="95">
        <f t="shared" si="26"/>
        <v>39</v>
      </c>
    </row>
    <row r="1716" spans="1:5">
      <c r="A1716" s="95" t="str">
        <f>Consolidated!C1716&amp;""</f>
        <v>401.2W0039</v>
      </c>
      <c r="B1716" s="95" t="str">
        <f>Consolidated!A1716&amp;""</f>
        <v>NAUTICS</v>
      </c>
      <c r="C1716" s="95">
        <f>IF('Dây theo phòng'!$D$6="",0,IF(OR(Consolidated!N1716&amp;""='Dây theo phòng'!$D$6,Consolidated!S1716&amp;""='Dây theo phòng'!$D$6),1,0))</f>
        <v>0</v>
      </c>
      <c r="D1716" s="95">
        <f>IF(Consolidated!E1716=1,1,0)</f>
        <v>0</v>
      </c>
      <c r="E1716" s="95">
        <f t="shared" si="26"/>
        <v>39</v>
      </c>
    </row>
    <row r="1717" spans="1:5">
      <c r="A1717" s="95" t="str">
        <f>Consolidated!C1717&amp;""</f>
        <v>401.2W0046</v>
      </c>
      <c r="B1717" s="95" t="str">
        <f>Consolidated!A1717&amp;""</f>
        <v>NAUTICS</v>
      </c>
      <c r="C1717" s="95">
        <f>IF('Dây theo phòng'!$D$6="",0,IF(OR(Consolidated!N1717&amp;""='Dây theo phòng'!$D$6,Consolidated!S1717&amp;""='Dây theo phòng'!$D$6),1,0))</f>
        <v>1</v>
      </c>
      <c r="D1717" s="95">
        <f>IF(Consolidated!E1717=1,1,0)</f>
        <v>1</v>
      </c>
      <c r="E1717" s="95">
        <f t="shared" si="26"/>
        <v>39</v>
      </c>
    </row>
    <row r="1718" spans="1:5">
      <c r="A1718" s="95" t="str">
        <f>Consolidated!C1718&amp;""</f>
        <v>401.2W0047</v>
      </c>
      <c r="B1718" s="95" t="str">
        <f>Consolidated!A1718&amp;""</f>
        <v>NAUTICS</v>
      </c>
      <c r="C1718" s="95">
        <f>IF('Dây theo phòng'!$D$6="",0,IF(OR(Consolidated!N1718&amp;""='Dây theo phòng'!$D$6,Consolidated!S1718&amp;""='Dây theo phòng'!$D$6),1,0))</f>
        <v>0</v>
      </c>
      <c r="D1718" s="95">
        <f>IF(Consolidated!E1718=1,1,0)</f>
        <v>0</v>
      </c>
      <c r="E1718" s="95">
        <f t="shared" si="26"/>
        <v>39</v>
      </c>
    </row>
    <row r="1719" spans="1:5">
      <c r="A1719" s="95" t="str">
        <f>Consolidated!C1719&amp;""</f>
        <v>411W0002</v>
      </c>
      <c r="B1719" s="95" t="str">
        <f>Consolidated!A1719&amp;""</f>
        <v>NAUTICS</v>
      </c>
      <c r="C1719" s="95">
        <f>IF('Dây theo phòng'!$D$6="",0,IF(OR(Consolidated!N1719&amp;""='Dây theo phòng'!$D$6,Consolidated!S1719&amp;""='Dây theo phòng'!$D$6),1,0))</f>
        <v>0</v>
      </c>
      <c r="D1719" s="95">
        <f>IF(Consolidated!E1719=1,1,0)</f>
        <v>1</v>
      </c>
      <c r="E1719" s="95">
        <f t="shared" si="26"/>
        <v>39</v>
      </c>
    </row>
    <row r="1720" spans="1:5">
      <c r="A1720" s="95" t="str">
        <f>Consolidated!C1720&amp;""</f>
        <v>411W0005</v>
      </c>
      <c r="B1720" s="95" t="str">
        <f>Consolidated!A1720&amp;""</f>
        <v>NAUTICS</v>
      </c>
      <c r="C1720" s="95">
        <f>IF('Dây theo phòng'!$D$6="",0,IF(OR(Consolidated!N1720&amp;""='Dây theo phòng'!$D$6,Consolidated!S1720&amp;""='Dây theo phòng'!$D$6),1,0))</f>
        <v>0</v>
      </c>
      <c r="D1720" s="95">
        <f>IF(Consolidated!E1720=1,1,0)</f>
        <v>1</v>
      </c>
      <c r="E1720" s="95">
        <f t="shared" si="26"/>
        <v>39</v>
      </c>
    </row>
    <row r="1721" spans="1:5">
      <c r="A1721" s="95" t="str">
        <f>Consolidated!C1721&amp;""</f>
        <v>412W0002</v>
      </c>
      <c r="B1721" s="95" t="str">
        <f>Consolidated!A1721&amp;""</f>
        <v>NAUTICS</v>
      </c>
      <c r="C1721" s="95">
        <f>IF('Dây theo phòng'!$D$6="",0,IF(OR(Consolidated!N1721&amp;""='Dây theo phòng'!$D$6,Consolidated!S1721&amp;""='Dây theo phòng'!$D$6),1,0))</f>
        <v>0</v>
      </c>
      <c r="D1721" s="95">
        <f>IF(Consolidated!E1721=1,1,0)</f>
        <v>1</v>
      </c>
      <c r="E1721" s="95">
        <f t="shared" si="26"/>
        <v>39</v>
      </c>
    </row>
    <row r="1722" spans="1:5">
      <c r="A1722" s="95" t="str">
        <f>Consolidated!C1722&amp;""</f>
        <v>412W0004</v>
      </c>
      <c r="B1722" s="95" t="str">
        <f>Consolidated!A1722&amp;""</f>
        <v>NAUTICS</v>
      </c>
      <c r="C1722" s="95">
        <f>IF('Dây theo phòng'!$D$6="",0,IF(OR(Consolidated!N1722&amp;""='Dây theo phòng'!$D$6,Consolidated!S1722&amp;""='Dây theo phòng'!$D$6),1,0))</f>
        <v>0</v>
      </c>
      <c r="D1722" s="95">
        <f>IF(Consolidated!E1722=1,1,0)</f>
        <v>1</v>
      </c>
      <c r="E1722" s="95">
        <f t="shared" si="26"/>
        <v>39</v>
      </c>
    </row>
    <row r="1723" spans="1:5">
      <c r="A1723" s="95" t="str">
        <f>Consolidated!C1723&amp;""</f>
        <v>412W0006</v>
      </c>
      <c r="B1723" s="95" t="str">
        <f>Consolidated!A1723&amp;""</f>
        <v>NAUTICS</v>
      </c>
      <c r="C1723" s="95">
        <f>IF('Dây theo phòng'!$D$6="",0,IF(OR(Consolidated!N1723&amp;""='Dây theo phòng'!$D$6,Consolidated!S1723&amp;""='Dây theo phòng'!$D$6),1,0))</f>
        <v>0</v>
      </c>
      <c r="D1723" s="95">
        <f>IF(Consolidated!E1723=1,1,0)</f>
        <v>1</v>
      </c>
      <c r="E1723" s="95">
        <f t="shared" si="26"/>
        <v>39</v>
      </c>
    </row>
    <row r="1724" spans="1:5">
      <c r="A1724" s="95" t="str">
        <f>Consolidated!C1724&amp;""</f>
        <v>412W0008</v>
      </c>
      <c r="B1724" s="95" t="str">
        <f>Consolidated!A1724&amp;""</f>
        <v>NAUTICS</v>
      </c>
      <c r="C1724" s="95">
        <f>IF('Dây theo phòng'!$D$6="",0,IF(OR(Consolidated!N1724&amp;""='Dây theo phòng'!$D$6,Consolidated!S1724&amp;""='Dây theo phòng'!$D$6),1,0))</f>
        <v>1</v>
      </c>
      <c r="D1724" s="95">
        <f>IF(Consolidated!E1724=1,1,0)</f>
        <v>1</v>
      </c>
      <c r="E1724" s="95">
        <f t="shared" si="26"/>
        <v>39</v>
      </c>
    </row>
    <row r="1725" spans="1:5">
      <c r="A1725" s="95" t="str">
        <f>Consolidated!C1725&amp;""</f>
        <v>412W0011</v>
      </c>
      <c r="B1725" s="95" t="str">
        <f>Consolidated!A1725&amp;""</f>
        <v>NAUTICS</v>
      </c>
      <c r="C1725" s="95">
        <f>IF('Dây theo phòng'!$D$6="",0,IF(OR(Consolidated!N1725&amp;""='Dây theo phòng'!$D$6,Consolidated!S1725&amp;""='Dây theo phòng'!$D$6),1,0))</f>
        <v>0</v>
      </c>
      <c r="D1725" s="95">
        <f>IF(Consolidated!E1725=1,1,0)</f>
        <v>1</v>
      </c>
      <c r="E1725" s="95">
        <f t="shared" si="26"/>
        <v>39</v>
      </c>
    </row>
    <row r="1726" spans="1:5">
      <c r="A1726" s="95" t="str">
        <f>Consolidated!C1726&amp;""</f>
        <v>412W0014</v>
      </c>
      <c r="B1726" s="95" t="str">
        <f>Consolidated!A1726&amp;""</f>
        <v>NAUTICS</v>
      </c>
      <c r="C1726" s="95">
        <f>IF('Dây theo phòng'!$D$6="",0,IF(OR(Consolidated!N1726&amp;""='Dây theo phòng'!$D$6,Consolidated!S1726&amp;""='Dây theo phòng'!$D$6),1,0))</f>
        <v>0</v>
      </c>
      <c r="D1726" s="95">
        <f>IF(Consolidated!E1726=1,1,0)</f>
        <v>1</v>
      </c>
      <c r="E1726" s="95">
        <f t="shared" si="26"/>
        <v>39</v>
      </c>
    </row>
    <row r="1727" spans="1:5">
      <c r="A1727" s="95" t="str">
        <f>Consolidated!C1727&amp;""</f>
        <v>412W0017</v>
      </c>
      <c r="B1727" s="95" t="str">
        <f>Consolidated!A1727&amp;""</f>
        <v>NAUTICS</v>
      </c>
      <c r="C1727" s="95">
        <f>IF('Dây theo phòng'!$D$6="",0,IF(OR(Consolidated!N1727&amp;""='Dây theo phòng'!$D$6,Consolidated!S1727&amp;""='Dây theo phòng'!$D$6),1,0))</f>
        <v>0</v>
      </c>
      <c r="D1727" s="95">
        <f>IF(Consolidated!E1727=1,1,0)</f>
        <v>1</v>
      </c>
      <c r="E1727" s="95">
        <f t="shared" si="26"/>
        <v>39</v>
      </c>
    </row>
    <row r="1728" spans="1:5">
      <c r="A1728" s="95" t="str">
        <f>Consolidated!C1728&amp;""</f>
        <v>412W0020</v>
      </c>
      <c r="B1728" s="95" t="str">
        <f>Consolidated!A1728&amp;""</f>
        <v>NAUTICS</v>
      </c>
      <c r="C1728" s="95">
        <f>IF('Dây theo phòng'!$D$6="",0,IF(OR(Consolidated!N1728&amp;""='Dây theo phòng'!$D$6,Consolidated!S1728&amp;""='Dây theo phòng'!$D$6),1,0))</f>
        <v>0</v>
      </c>
      <c r="D1728" s="95">
        <f>IF(Consolidated!E1728=1,1,0)</f>
        <v>1</v>
      </c>
      <c r="E1728" s="95">
        <f t="shared" si="26"/>
        <v>39</v>
      </c>
    </row>
    <row r="1729" spans="1:5">
      <c r="A1729" s="95" t="str">
        <f>Consolidated!C1729&amp;""</f>
        <v>412W0026</v>
      </c>
      <c r="B1729" s="95" t="str">
        <f>Consolidated!A1729&amp;""</f>
        <v>NAUTICS</v>
      </c>
      <c r="C1729" s="95">
        <f>IF('Dây theo phòng'!$D$6="",0,IF(OR(Consolidated!N1729&amp;""='Dây theo phòng'!$D$6,Consolidated!S1729&amp;""='Dây theo phòng'!$D$6),1,0))</f>
        <v>1</v>
      </c>
      <c r="D1729" s="95">
        <f>IF(Consolidated!E1729=1,1,0)</f>
        <v>1</v>
      </c>
      <c r="E1729" s="95">
        <f t="shared" si="26"/>
        <v>39</v>
      </c>
    </row>
    <row r="1730" spans="1:5">
      <c r="A1730" s="95" t="str">
        <f>Consolidated!C1730&amp;""</f>
        <v>412W0035</v>
      </c>
      <c r="B1730" s="95" t="str">
        <f>Consolidated!A1730&amp;""</f>
        <v>NAUTICS</v>
      </c>
      <c r="C1730" s="95">
        <f>IF('Dây theo phòng'!$D$6="",0,IF(OR(Consolidated!N1730&amp;""='Dây theo phòng'!$D$6,Consolidated!S1730&amp;""='Dây theo phòng'!$D$6),1,0))</f>
        <v>0</v>
      </c>
      <c r="D1730" s="95">
        <f>IF(Consolidated!E1730=1,1,0)</f>
        <v>1</v>
      </c>
      <c r="E1730" s="95">
        <f t="shared" si="26"/>
        <v>39</v>
      </c>
    </row>
    <row r="1731" spans="1:5">
      <c r="A1731" s="95" t="str">
        <f>Consolidated!C1731&amp;""</f>
        <v>412W0037</v>
      </c>
      <c r="B1731" s="95" t="str">
        <f>Consolidated!A1731&amp;""</f>
        <v>NAUTICS</v>
      </c>
      <c r="C1731" s="95">
        <f>IF('Dây theo phòng'!$D$6="",0,IF(OR(Consolidated!N1731&amp;""='Dây theo phòng'!$D$6,Consolidated!S1731&amp;""='Dây theo phòng'!$D$6),1,0))</f>
        <v>0</v>
      </c>
      <c r="D1731" s="95">
        <f>IF(Consolidated!E1731=1,1,0)</f>
        <v>1</v>
      </c>
      <c r="E1731" s="95">
        <f t="shared" ref="E1731:E1794" si="27">E1730+C1731*(1-D1731)</f>
        <v>39</v>
      </c>
    </row>
    <row r="1732" spans="1:5">
      <c r="A1732" s="95" t="str">
        <f>Consolidated!C1732&amp;""</f>
        <v>412W0037.1</v>
      </c>
      <c r="B1732" s="95" t="str">
        <f>Consolidated!A1732&amp;""</f>
        <v>NAUTICS</v>
      </c>
      <c r="C1732" s="95">
        <f>IF('Dây theo phòng'!$D$6="",0,IF(OR(Consolidated!N1732&amp;""='Dây theo phòng'!$D$6,Consolidated!S1732&amp;""='Dây theo phòng'!$D$6),1,0))</f>
        <v>0</v>
      </c>
      <c r="D1732" s="95">
        <f>IF(Consolidated!E1732=1,1,0)</f>
        <v>0</v>
      </c>
      <c r="E1732" s="95">
        <f t="shared" si="27"/>
        <v>39</v>
      </c>
    </row>
    <row r="1733" spans="1:5">
      <c r="A1733" s="95" t="str">
        <f>Consolidated!C1733&amp;""</f>
        <v>412W0038</v>
      </c>
      <c r="B1733" s="95" t="str">
        <f>Consolidated!A1733&amp;""</f>
        <v>NAUTICS</v>
      </c>
      <c r="C1733" s="95">
        <f>IF('Dây theo phòng'!$D$6="",0,IF(OR(Consolidated!N1733&amp;""='Dây theo phòng'!$D$6,Consolidated!S1733&amp;""='Dây theo phòng'!$D$6),1,0))</f>
        <v>1</v>
      </c>
      <c r="D1733" s="95">
        <f>IF(Consolidated!E1733=1,1,0)</f>
        <v>1</v>
      </c>
      <c r="E1733" s="95">
        <f t="shared" si="27"/>
        <v>39</v>
      </c>
    </row>
    <row r="1734" spans="1:5">
      <c r="A1734" s="95" t="str">
        <f>Consolidated!C1734&amp;""</f>
        <v>412W0046</v>
      </c>
      <c r="B1734" s="95" t="str">
        <f>Consolidated!A1734&amp;""</f>
        <v>NAUTICS</v>
      </c>
      <c r="C1734" s="95">
        <f>IF('Dây theo phòng'!$D$6="",0,IF(OR(Consolidated!N1734&amp;""='Dây theo phòng'!$D$6,Consolidated!S1734&amp;""='Dây theo phòng'!$D$6),1,0))</f>
        <v>0</v>
      </c>
      <c r="D1734" s="95">
        <f>IF(Consolidated!E1734=1,1,0)</f>
        <v>0</v>
      </c>
      <c r="E1734" s="95">
        <f t="shared" si="27"/>
        <v>39</v>
      </c>
    </row>
    <row r="1735" spans="1:5">
      <c r="A1735" s="95" t="str">
        <f>Consolidated!C1735&amp;""</f>
        <v>412W0049</v>
      </c>
      <c r="B1735" s="95" t="str">
        <f>Consolidated!A1735&amp;""</f>
        <v>NAUTICS</v>
      </c>
      <c r="C1735" s="95">
        <f>IF('Dây theo phòng'!$D$6="",0,IF(OR(Consolidated!N1735&amp;""='Dây theo phòng'!$D$6,Consolidated!S1735&amp;""='Dây theo phòng'!$D$6),1,0))</f>
        <v>0</v>
      </c>
      <c r="D1735" s="95">
        <f>IF(Consolidated!E1735=1,1,0)</f>
        <v>0</v>
      </c>
      <c r="E1735" s="95">
        <f t="shared" si="27"/>
        <v>39</v>
      </c>
    </row>
    <row r="1736" spans="1:5">
      <c r="A1736" s="95" t="str">
        <f>Consolidated!C1736&amp;""</f>
        <v>412W0051</v>
      </c>
      <c r="B1736" s="95" t="str">
        <f>Consolidated!A1736&amp;""</f>
        <v>NAUTICS</v>
      </c>
      <c r="C1736" s="95">
        <f>IF('Dây theo phòng'!$D$6="",0,IF(OR(Consolidated!N1736&amp;""='Dây theo phòng'!$D$6,Consolidated!S1736&amp;""='Dây theo phòng'!$D$6),1,0))</f>
        <v>1</v>
      </c>
      <c r="D1736" s="95">
        <f>IF(Consolidated!E1736=1,1,0)</f>
        <v>1</v>
      </c>
      <c r="E1736" s="95">
        <f t="shared" si="27"/>
        <v>39</v>
      </c>
    </row>
    <row r="1737" spans="1:5">
      <c r="A1737" s="95" t="str">
        <f>Consolidated!C1737&amp;""</f>
        <v>412W0090</v>
      </c>
      <c r="B1737" s="95" t="str">
        <f>Consolidated!A1737&amp;""</f>
        <v>NAUTICS</v>
      </c>
      <c r="C1737" s="95">
        <f>IF('Dây theo phòng'!$D$6="",0,IF(OR(Consolidated!N1737&amp;""='Dây theo phòng'!$D$6,Consolidated!S1737&amp;""='Dây theo phòng'!$D$6),1,0))</f>
        <v>0</v>
      </c>
      <c r="D1737" s="95">
        <f>IF(Consolidated!E1737=1,1,0)</f>
        <v>1</v>
      </c>
      <c r="E1737" s="95">
        <f t="shared" si="27"/>
        <v>39</v>
      </c>
    </row>
    <row r="1738" spans="1:5">
      <c r="A1738" s="95" t="str">
        <f>Consolidated!C1738&amp;""</f>
        <v>412W0099</v>
      </c>
      <c r="B1738" s="95" t="str">
        <f>Consolidated!A1738&amp;""</f>
        <v>NAUTICS</v>
      </c>
      <c r="C1738" s="95">
        <f>IF('Dây theo phòng'!$D$6="",0,IF(OR(Consolidated!N1738&amp;""='Dây theo phòng'!$D$6,Consolidated!S1738&amp;""='Dây theo phòng'!$D$6),1,0))</f>
        <v>0</v>
      </c>
      <c r="D1738" s="95">
        <f>IF(Consolidated!E1738=1,1,0)</f>
        <v>1</v>
      </c>
      <c r="E1738" s="95">
        <f t="shared" si="27"/>
        <v>39</v>
      </c>
    </row>
    <row r="1739" spans="1:5">
      <c r="A1739" s="95" t="str">
        <f>Consolidated!C1739&amp;""</f>
        <v>412W0100</v>
      </c>
      <c r="B1739" s="95" t="str">
        <f>Consolidated!A1739&amp;""</f>
        <v>NAUTICS</v>
      </c>
      <c r="C1739" s="95">
        <f>IF('Dây theo phòng'!$D$6="",0,IF(OR(Consolidated!N1739&amp;""='Dây theo phòng'!$D$6,Consolidated!S1739&amp;""='Dây theo phòng'!$D$6),1,0))</f>
        <v>0</v>
      </c>
      <c r="D1739" s="95">
        <f>IF(Consolidated!E1739=1,1,0)</f>
        <v>0</v>
      </c>
      <c r="E1739" s="95">
        <f t="shared" si="27"/>
        <v>39</v>
      </c>
    </row>
    <row r="1740" spans="1:5">
      <c r="A1740" s="95" t="str">
        <f>Consolidated!C1740&amp;""</f>
        <v>412W0105</v>
      </c>
      <c r="B1740" s="95" t="str">
        <f>Consolidated!A1740&amp;""</f>
        <v>NAUTICS</v>
      </c>
      <c r="C1740" s="95">
        <f>IF('Dây theo phòng'!$D$6="",0,IF(OR(Consolidated!N1740&amp;""='Dây theo phòng'!$D$6,Consolidated!S1740&amp;""='Dây theo phòng'!$D$6),1,0))</f>
        <v>0</v>
      </c>
      <c r="D1740" s="95">
        <f>IF(Consolidated!E1740=1,1,0)</f>
        <v>1</v>
      </c>
      <c r="E1740" s="95">
        <f t="shared" si="27"/>
        <v>39</v>
      </c>
    </row>
    <row r="1741" spans="1:5">
      <c r="A1741" s="95" t="str">
        <f>Consolidated!C1741&amp;""</f>
        <v>412W0109</v>
      </c>
      <c r="B1741" s="95" t="str">
        <f>Consolidated!A1741&amp;""</f>
        <v>NAUTICS</v>
      </c>
      <c r="C1741" s="95">
        <f>IF('Dây theo phòng'!$D$6="",0,IF(OR(Consolidated!N1741&amp;""='Dây theo phòng'!$D$6,Consolidated!S1741&amp;""='Dây theo phòng'!$D$6),1,0))</f>
        <v>1</v>
      </c>
      <c r="D1741" s="95">
        <f>IF(Consolidated!E1741=1,1,0)</f>
        <v>1</v>
      </c>
      <c r="E1741" s="95">
        <f t="shared" si="27"/>
        <v>39</v>
      </c>
    </row>
    <row r="1742" spans="1:5">
      <c r="A1742" s="95" t="str">
        <f>Consolidated!C1742&amp;""</f>
        <v>412W0110</v>
      </c>
      <c r="B1742" s="95" t="str">
        <f>Consolidated!A1742&amp;""</f>
        <v>NAUTICS</v>
      </c>
      <c r="C1742" s="95">
        <f>IF('Dây theo phòng'!$D$6="",0,IF(OR(Consolidated!N1742&amp;""='Dây theo phòng'!$D$6,Consolidated!S1742&amp;""='Dây theo phòng'!$D$6),1,0))</f>
        <v>1</v>
      </c>
      <c r="D1742" s="95">
        <f>IF(Consolidated!E1742=1,1,0)</f>
        <v>1</v>
      </c>
      <c r="E1742" s="95">
        <f t="shared" si="27"/>
        <v>39</v>
      </c>
    </row>
    <row r="1743" spans="1:5">
      <c r="A1743" s="95" t="str">
        <f>Consolidated!C1743&amp;""</f>
        <v>412W0111</v>
      </c>
      <c r="B1743" s="95" t="str">
        <f>Consolidated!A1743&amp;""</f>
        <v>NAUTICS</v>
      </c>
      <c r="C1743" s="95">
        <f>IF('Dây theo phòng'!$D$6="",0,IF(OR(Consolidated!N1743&amp;""='Dây theo phòng'!$D$6,Consolidated!S1743&amp;""='Dây theo phòng'!$D$6),1,0))</f>
        <v>0</v>
      </c>
      <c r="D1743" s="95">
        <f>IF(Consolidated!E1743=1,1,0)</f>
        <v>0</v>
      </c>
      <c r="E1743" s="95">
        <f t="shared" si="27"/>
        <v>39</v>
      </c>
    </row>
    <row r="1744" spans="1:5">
      <c r="A1744" s="95" t="str">
        <f>Consolidated!C1744&amp;""</f>
        <v>412W0112</v>
      </c>
      <c r="B1744" s="95" t="str">
        <f>Consolidated!A1744&amp;""</f>
        <v>NAUTICS</v>
      </c>
      <c r="C1744" s="95">
        <f>IF('Dây theo phòng'!$D$6="",0,IF(OR(Consolidated!N1744&amp;""='Dây theo phòng'!$D$6,Consolidated!S1744&amp;""='Dây theo phòng'!$D$6),1,0))</f>
        <v>0</v>
      </c>
      <c r="D1744" s="95">
        <f>IF(Consolidated!E1744=1,1,0)</f>
        <v>0</v>
      </c>
      <c r="E1744" s="95">
        <f t="shared" si="27"/>
        <v>39</v>
      </c>
    </row>
    <row r="1745" spans="1:5">
      <c r="A1745" s="95" t="str">
        <f>Consolidated!C1745&amp;""</f>
        <v>412W0114</v>
      </c>
      <c r="B1745" s="95" t="str">
        <f>Consolidated!A1745&amp;""</f>
        <v>NAUTICS</v>
      </c>
      <c r="C1745" s="95">
        <f>IF('Dây theo phòng'!$D$6="",0,IF(OR(Consolidated!N1745&amp;""='Dây theo phòng'!$D$6,Consolidated!S1745&amp;""='Dây theo phòng'!$D$6),1,0))</f>
        <v>0</v>
      </c>
      <c r="D1745" s="95">
        <f>IF(Consolidated!E1745=1,1,0)</f>
        <v>1</v>
      </c>
      <c r="E1745" s="95">
        <f t="shared" si="27"/>
        <v>39</v>
      </c>
    </row>
    <row r="1746" spans="1:5">
      <c r="A1746" s="95" t="str">
        <f>Consolidated!C1746&amp;""</f>
        <v>412W0115</v>
      </c>
      <c r="B1746" s="95" t="str">
        <f>Consolidated!A1746&amp;""</f>
        <v>NAUTICS</v>
      </c>
      <c r="C1746" s="95">
        <f>IF('Dây theo phòng'!$D$6="",0,IF(OR(Consolidated!N1746&amp;""='Dây theo phòng'!$D$6,Consolidated!S1746&amp;""='Dây theo phòng'!$D$6),1,0))</f>
        <v>0</v>
      </c>
      <c r="D1746" s="95">
        <f>IF(Consolidated!E1746=1,1,0)</f>
        <v>1</v>
      </c>
      <c r="E1746" s="95">
        <f t="shared" si="27"/>
        <v>39</v>
      </c>
    </row>
    <row r="1747" spans="1:5">
      <c r="A1747" s="95" t="str">
        <f>Consolidated!C1747&amp;""</f>
        <v>412W0132</v>
      </c>
      <c r="B1747" s="95" t="str">
        <f>Consolidated!A1747&amp;""</f>
        <v>NAUTICS</v>
      </c>
      <c r="C1747" s="95">
        <f>IF('Dây theo phòng'!$D$6="",0,IF(OR(Consolidated!N1747&amp;""='Dây theo phòng'!$D$6,Consolidated!S1747&amp;""='Dây theo phòng'!$D$6),1,0))</f>
        <v>0</v>
      </c>
      <c r="D1747" s="95">
        <f>IF(Consolidated!E1747=1,1,0)</f>
        <v>1</v>
      </c>
      <c r="E1747" s="95">
        <f t="shared" si="27"/>
        <v>39</v>
      </c>
    </row>
    <row r="1748" spans="1:5">
      <c r="A1748" s="95" t="str">
        <f>Consolidated!C1748&amp;""</f>
        <v>412W0133</v>
      </c>
      <c r="B1748" s="95" t="str">
        <f>Consolidated!A1748&amp;""</f>
        <v>NAUTICS</v>
      </c>
      <c r="C1748" s="95">
        <f>IF('Dây theo phòng'!$D$6="",0,IF(OR(Consolidated!N1748&amp;""='Dây theo phòng'!$D$6,Consolidated!S1748&amp;""='Dây theo phòng'!$D$6),1,0))</f>
        <v>0</v>
      </c>
      <c r="D1748" s="95">
        <f>IF(Consolidated!E1748=1,1,0)</f>
        <v>1</v>
      </c>
      <c r="E1748" s="95">
        <f t="shared" si="27"/>
        <v>39</v>
      </c>
    </row>
    <row r="1749" spans="1:5">
      <c r="A1749" s="95" t="str">
        <f>Consolidated!C1749&amp;""</f>
        <v>412W0134</v>
      </c>
      <c r="B1749" s="95" t="str">
        <f>Consolidated!A1749&amp;""</f>
        <v>NAUTICS</v>
      </c>
      <c r="C1749" s="95">
        <f>IF('Dây theo phòng'!$D$6="",0,IF(OR(Consolidated!N1749&amp;""='Dây theo phòng'!$D$6,Consolidated!S1749&amp;""='Dây theo phòng'!$D$6),1,0))</f>
        <v>0</v>
      </c>
      <c r="D1749" s="95">
        <f>IF(Consolidated!E1749=1,1,0)</f>
        <v>1</v>
      </c>
      <c r="E1749" s="95">
        <f t="shared" si="27"/>
        <v>39</v>
      </c>
    </row>
    <row r="1750" spans="1:5">
      <c r="A1750" s="95" t="str">
        <f>Consolidated!C1750&amp;""</f>
        <v>412W0135</v>
      </c>
      <c r="B1750" s="95" t="str">
        <f>Consolidated!A1750&amp;""</f>
        <v>NAUTICS</v>
      </c>
      <c r="C1750" s="95">
        <f>IF('Dây theo phòng'!$D$6="",0,IF(OR(Consolidated!N1750&amp;""='Dây theo phòng'!$D$6,Consolidated!S1750&amp;""='Dây theo phòng'!$D$6),1,0))</f>
        <v>0</v>
      </c>
      <c r="D1750" s="95">
        <f>IF(Consolidated!E1750=1,1,0)</f>
        <v>1</v>
      </c>
      <c r="E1750" s="95">
        <f t="shared" si="27"/>
        <v>39</v>
      </c>
    </row>
    <row r="1751" spans="1:5">
      <c r="A1751" s="95" t="str">
        <f>Consolidated!C1751&amp;""</f>
        <v>412W0136</v>
      </c>
      <c r="B1751" s="95" t="str">
        <f>Consolidated!A1751&amp;""</f>
        <v>NAUTICS</v>
      </c>
      <c r="C1751" s="95">
        <f>IF('Dây theo phòng'!$D$6="",0,IF(OR(Consolidated!N1751&amp;""='Dây theo phòng'!$D$6,Consolidated!S1751&amp;""='Dây theo phòng'!$D$6),1,0))</f>
        <v>0</v>
      </c>
      <c r="D1751" s="95">
        <f>IF(Consolidated!E1751=1,1,0)</f>
        <v>1</v>
      </c>
      <c r="E1751" s="95">
        <f t="shared" si="27"/>
        <v>39</v>
      </c>
    </row>
    <row r="1752" spans="1:5">
      <c r="A1752" s="95" t="str">
        <f>Consolidated!C1752&amp;""</f>
        <v>412W0137</v>
      </c>
      <c r="B1752" s="95" t="str">
        <f>Consolidated!A1752&amp;""</f>
        <v>NAUTICS</v>
      </c>
      <c r="C1752" s="95">
        <f>IF('Dây theo phòng'!$D$6="",0,IF(OR(Consolidated!N1752&amp;""='Dây theo phòng'!$D$6,Consolidated!S1752&amp;""='Dây theo phòng'!$D$6),1,0))</f>
        <v>0</v>
      </c>
      <c r="D1752" s="95">
        <f>IF(Consolidated!E1752=1,1,0)</f>
        <v>1</v>
      </c>
      <c r="E1752" s="95">
        <f t="shared" si="27"/>
        <v>39</v>
      </c>
    </row>
    <row r="1753" spans="1:5">
      <c r="A1753" s="95" t="str">
        <f>Consolidated!C1753&amp;""</f>
        <v>412W0138</v>
      </c>
      <c r="B1753" s="95" t="str">
        <f>Consolidated!A1753&amp;""</f>
        <v>NAUTICS</v>
      </c>
      <c r="C1753" s="95">
        <f>IF('Dây theo phòng'!$D$6="",0,IF(OR(Consolidated!N1753&amp;""='Dây theo phòng'!$D$6,Consolidated!S1753&amp;""='Dây theo phòng'!$D$6),1,0))</f>
        <v>1</v>
      </c>
      <c r="D1753" s="95">
        <f>IF(Consolidated!E1753=1,1,0)</f>
        <v>1</v>
      </c>
      <c r="E1753" s="95">
        <f t="shared" si="27"/>
        <v>39</v>
      </c>
    </row>
    <row r="1754" spans="1:5">
      <c r="A1754" s="95" t="str">
        <f>Consolidated!C1754&amp;""</f>
        <v>412W0139</v>
      </c>
      <c r="B1754" s="95" t="str">
        <f>Consolidated!A1754&amp;""</f>
        <v>NAUTICS</v>
      </c>
      <c r="C1754" s="95">
        <f>IF('Dây theo phòng'!$D$6="",0,IF(OR(Consolidated!N1754&amp;""='Dây theo phòng'!$D$6,Consolidated!S1754&amp;""='Dây theo phòng'!$D$6),1,0))</f>
        <v>1</v>
      </c>
      <c r="D1754" s="95">
        <f>IF(Consolidated!E1754=1,1,0)</f>
        <v>1</v>
      </c>
      <c r="E1754" s="95">
        <f t="shared" si="27"/>
        <v>39</v>
      </c>
    </row>
    <row r="1755" spans="1:5">
      <c r="A1755" s="95" t="str">
        <f>Consolidated!C1755&amp;""</f>
        <v>412W0140</v>
      </c>
      <c r="B1755" s="95" t="str">
        <f>Consolidated!A1755&amp;""</f>
        <v>NAUTICS</v>
      </c>
      <c r="C1755" s="95">
        <f>IF('Dây theo phòng'!$D$6="",0,IF(OR(Consolidated!N1755&amp;""='Dây theo phòng'!$D$6,Consolidated!S1755&amp;""='Dây theo phòng'!$D$6),1,0))</f>
        <v>1</v>
      </c>
      <c r="D1755" s="95">
        <f>IF(Consolidated!E1755=1,1,0)</f>
        <v>1</v>
      </c>
      <c r="E1755" s="95">
        <f t="shared" si="27"/>
        <v>39</v>
      </c>
    </row>
    <row r="1756" spans="1:5">
      <c r="A1756" s="95" t="str">
        <f>Consolidated!C1756&amp;""</f>
        <v>412W0141</v>
      </c>
      <c r="B1756" s="95" t="str">
        <f>Consolidated!A1756&amp;""</f>
        <v>NAUTICS</v>
      </c>
      <c r="C1756" s="95">
        <f>IF('Dây theo phòng'!$D$6="",0,IF(OR(Consolidated!N1756&amp;""='Dây theo phòng'!$D$6,Consolidated!S1756&amp;""='Dây theo phòng'!$D$6),1,0))</f>
        <v>1</v>
      </c>
      <c r="D1756" s="95">
        <f>IF(Consolidated!E1756=1,1,0)</f>
        <v>1</v>
      </c>
      <c r="E1756" s="95">
        <f t="shared" si="27"/>
        <v>39</v>
      </c>
    </row>
    <row r="1757" spans="1:5">
      <c r="A1757" s="95" t="str">
        <f>Consolidated!C1757&amp;""</f>
        <v>412W0142</v>
      </c>
      <c r="B1757" s="95" t="str">
        <f>Consolidated!A1757&amp;""</f>
        <v>NAUTICS</v>
      </c>
      <c r="C1757" s="95">
        <f>IF('Dây theo phòng'!$D$6="",0,IF(OR(Consolidated!N1757&amp;""='Dây theo phòng'!$D$6,Consolidated!S1757&amp;""='Dây theo phòng'!$D$6),1,0))</f>
        <v>1</v>
      </c>
      <c r="D1757" s="95">
        <f>IF(Consolidated!E1757=1,1,0)</f>
        <v>1</v>
      </c>
      <c r="E1757" s="95">
        <f t="shared" si="27"/>
        <v>39</v>
      </c>
    </row>
    <row r="1758" spans="1:5">
      <c r="A1758" s="95" t="str">
        <f>Consolidated!C1758&amp;""</f>
        <v>412W0143</v>
      </c>
      <c r="B1758" s="95" t="str">
        <f>Consolidated!A1758&amp;""</f>
        <v>NAUTICS</v>
      </c>
      <c r="C1758" s="95">
        <f>IF('Dây theo phòng'!$D$6="",0,IF(OR(Consolidated!N1758&amp;""='Dây theo phòng'!$D$6,Consolidated!S1758&amp;""='Dây theo phòng'!$D$6),1,0))</f>
        <v>1</v>
      </c>
      <c r="D1758" s="95">
        <f>IF(Consolidated!E1758=1,1,0)</f>
        <v>1</v>
      </c>
      <c r="E1758" s="95">
        <f t="shared" si="27"/>
        <v>39</v>
      </c>
    </row>
    <row r="1759" spans="1:5">
      <c r="A1759" s="95" t="str">
        <f>Consolidated!C1759&amp;""</f>
        <v>412W0144</v>
      </c>
      <c r="B1759" s="95" t="str">
        <f>Consolidated!A1759&amp;""</f>
        <v>NAUTICS</v>
      </c>
      <c r="C1759" s="95">
        <f>IF('Dây theo phòng'!$D$6="",0,IF(OR(Consolidated!N1759&amp;""='Dây theo phòng'!$D$6,Consolidated!S1759&amp;""='Dây theo phòng'!$D$6),1,0))</f>
        <v>1</v>
      </c>
      <c r="D1759" s="95">
        <f>IF(Consolidated!E1759=1,1,0)</f>
        <v>1</v>
      </c>
      <c r="E1759" s="95">
        <f t="shared" si="27"/>
        <v>39</v>
      </c>
    </row>
    <row r="1760" spans="1:5">
      <c r="A1760" s="95" t="str">
        <f>Consolidated!C1760&amp;""</f>
        <v>412W0145</v>
      </c>
      <c r="B1760" s="95" t="str">
        <f>Consolidated!A1760&amp;""</f>
        <v>NAUTICS</v>
      </c>
      <c r="C1760" s="95">
        <f>IF('Dây theo phòng'!$D$6="",0,IF(OR(Consolidated!N1760&amp;""='Dây theo phòng'!$D$6,Consolidated!S1760&amp;""='Dây theo phòng'!$D$6),1,0))</f>
        <v>1</v>
      </c>
      <c r="D1760" s="95">
        <f>IF(Consolidated!E1760=1,1,0)</f>
        <v>1</v>
      </c>
      <c r="E1760" s="95">
        <f t="shared" si="27"/>
        <v>39</v>
      </c>
    </row>
    <row r="1761" spans="1:5">
      <c r="A1761" s="95" t="str">
        <f>Consolidated!C1761&amp;""</f>
        <v>412W0146</v>
      </c>
      <c r="B1761" s="95" t="str">
        <f>Consolidated!A1761&amp;""</f>
        <v>NAUTICS</v>
      </c>
      <c r="C1761" s="95">
        <f>IF('Dây theo phòng'!$D$6="",0,IF(OR(Consolidated!N1761&amp;""='Dây theo phòng'!$D$6,Consolidated!S1761&amp;""='Dây theo phòng'!$D$6),1,0))</f>
        <v>1</v>
      </c>
      <c r="D1761" s="95">
        <f>IF(Consolidated!E1761=1,1,0)</f>
        <v>1</v>
      </c>
      <c r="E1761" s="95">
        <f t="shared" si="27"/>
        <v>39</v>
      </c>
    </row>
    <row r="1762" spans="1:5">
      <c r="A1762" s="95" t="str">
        <f>Consolidated!C1762&amp;""</f>
        <v>412W0147</v>
      </c>
      <c r="B1762" s="95" t="str">
        <f>Consolidated!A1762&amp;""</f>
        <v>NAUTICS</v>
      </c>
      <c r="C1762" s="95">
        <f>IF('Dây theo phòng'!$D$6="",0,IF(OR(Consolidated!N1762&amp;""='Dây theo phòng'!$D$6,Consolidated!S1762&amp;""='Dây theo phòng'!$D$6),1,0))</f>
        <v>0</v>
      </c>
      <c r="D1762" s="95">
        <f>IF(Consolidated!E1762=1,1,0)</f>
        <v>1</v>
      </c>
      <c r="E1762" s="95">
        <f t="shared" si="27"/>
        <v>39</v>
      </c>
    </row>
    <row r="1763" spans="1:5">
      <c r="A1763" s="95" t="str">
        <f>Consolidated!C1763&amp;""</f>
        <v>412W0149</v>
      </c>
      <c r="B1763" s="95" t="str">
        <f>Consolidated!A1763&amp;""</f>
        <v>NAUTICS</v>
      </c>
      <c r="C1763" s="95">
        <f>IF('Dây theo phòng'!$D$6="",0,IF(OR(Consolidated!N1763&amp;""='Dây theo phòng'!$D$6,Consolidated!S1763&amp;""='Dây theo phòng'!$D$6),1,0))</f>
        <v>0</v>
      </c>
      <c r="D1763" s="95">
        <f>IF(Consolidated!E1763=1,1,0)</f>
        <v>1</v>
      </c>
      <c r="E1763" s="95">
        <f t="shared" si="27"/>
        <v>39</v>
      </c>
    </row>
    <row r="1764" spans="1:5">
      <c r="A1764" s="95" t="str">
        <f>Consolidated!C1764&amp;""</f>
        <v>413W0002</v>
      </c>
      <c r="B1764" s="95" t="str">
        <f>Consolidated!A1764&amp;""</f>
        <v>NAUTICS</v>
      </c>
      <c r="C1764" s="95">
        <f>IF('Dây theo phòng'!$D$6="",0,IF(OR(Consolidated!N1764&amp;""='Dây theo phòng'!$D$6,Consolidated!S1764&amp;""='Dây theo phòng'!$D$6),1,0))</f>
        <v>0</v>
      </c>
      <c r="D1764" s="95">
        <f>IF(Consolidated!E1764=1,1,0)</f>
        <v>1</v>
      </c>
      <c r="E1764" s="95">
        <f t="shared" si="27"/>
        <v>39</v>
      </c>
    </row>
    <row r="1765" spans="1:5">
      <c r="A1765" s="95" t="str">
        <f>Consolidated!C1765&amp;""</f>
        <v>415W0005</v>
      </c>
      <c r="B1765" s="95" t="str">
        <f>Consolidated!A1765&amp;""</f>
        <v>NAUTICS</v>
      </c>
      <c r="C1765" s="95">
        <f>IF('Dây theo phòng'!$D$6="",0,IF(OR(Consolidated!N1765&amp;""='Dây theo phòng'!$D$6,Consolidated!S1765&amp;""='Dây theo phòng'!$D$6),1,0))</f>
        <v>0</v>
      </c>
      <c r="D1765" s="95">
        <f>IF(Consolidated!E1765=1,1,0)</f>
        <v>1</v>
      </c>
      <c r="E1765" s="95">
        <f t="shared" si="27"/>
        <v>39</v>
      </c>
    </row>
    <row r="1766" spans="1:5">
      <c r="A1766" s="95" t="str">
        <f>Consolidated!C1766&amp;""</f>
        <v>415W0009</v>
      </c>
      <c r="B1766" s="95" t="str">
        <f>Consolidated!A1766&amp;""</f>
        <v>NAUTICS</v>
      </c>
      <c r="C1766" s="95">
        <f>IF('Dây theo phòng'!$D$6="",0,IF(OR(Consolidated!N1766&amp;""='Dây theo phòng'!$D$6,Consolidated!S1766&amp;""='Dây theo phòng'!$D$6),1,0))</f>
        <v>0</v>
      </c>
      <c r="D1766" s="95">
        <f>IF(Consolidated!E1766=1,1,0)</f>
        <v>1</v>
      </c>
      <c r="E1766" s="95">
        <f t="shared" si="27"/>
        <v>39</v>
      </c>
    </row>
    <row r="1767" spans="1:5">
      <c r="A1767" s="95" t="str">
        <f>Consolidated!C1767&amp;""</f>
        <v>415W0013</v>
      </c>
      <c r="B1767" s="95" t="str">
        <f>Consolidated!A1767&amp;""</f>
        <v>NAUTICS</v>
      </c>
      <c r="C1767" s="95">
        <f>IF('Dây theo phòng'!$D$6="",0,IF(OR(Consolidated!N1767&amp;""='Dây theo phòng'!$D$6,Consolidated!S1767&amp;""='Dây theo phòng'!$D$6),1,0))</f>
        <v>0</v>
      </c>
      <c r="D1767" s="95">
        <f>IF(Consolidated!E1767=1,1,0)</f>
        <v>1</v>
      </c>
      <c r="E1767" s="95">
        <f t="shared" si="27"/>
        <v>39</v>
      </c>
    </row>
    <row r="1768" spans="1:5">
      <c r="A1768" s="95" t="str">
        <f>Consolidated!C1768&amp;""</f>
        <v>415W0017</v>
      </c>
      <c r="B1768" s="95" t="str">
        <f>Consolidated!A1768&amp;""</f>
        <v>NAUTICS</v>
      </c>
      <c r="C1768" s="95">
        <f>IF('Dây theo phòng'!$D$6="",0,IF(OR(Consolidated!N1768&amp;""='Dây theo phòng'!$D$6,Consolidated!S1768&amp;""='Dây theo phòng'!$D$6),1,0))</f>
        <v>0</v>
      </c>
      <c r="D1768" s="95">
        <f>IF(Consolidated!E1768=1,1,0)</f>
        <v>1</v>
      </c>
      <c r="E1768" s="95">
        <f t="shared" si="27"/>
        <v>39</v>
      </c>
    </row>
    <row r="1769" spans="1:5">
      <c r="A1769" s="95" t="str">
        <f>Consolidated!C1769&amp;""</f>
        <v>415W0021</v>
      </c>
      <c r="B1769" s="95" t="str">
        <f>Consolidated!A1769&amp;""</f>
        <v>NAUTICS</v>
      </c>
      <c r="C1769" s="95">
        <f>IF('Dây theo phòng'!$D$6="",0,IF(OR(Consolidated!N1769&amp;""='Dây theo phòng'!$D$6,Consolidated!S1769&amp;""='Dây theo phòng'!$D$6),1,0))</f>
        <v>1</v>
      </c>
      <c r="D1769" s="95">
        <f>IF(Consolidated!E1769=1,1,0)</f>
        <v>1</v>
      </c>
      <c r="E1769" s="95">
        <f t="shared" si="27"/>
        <v>39</v>
      </c>
    </row>
    <row r="1770" spans="1:5">
      <c r="A1770" s="95" t="str">
        <f>Consolidated!C1770&amp;""</f>
        <v>415W0024</v>
      </c>
      <c r="B1770" s="95" t="str">
        <f>Consolidated!A1770&amp;""</f>
        <v>NAUTICS</v>
      </c>
      <c r="C1770" s="95">
        <f>IF('Dây theo phòng'!$D$6="",0,IF(OR(Consolidated!N1770&amp;""='Dây theo phòng'!$D$6,Consolidated!S1770&amp;""='Dây theo phòng'!$D$6),1,0))</f>
        <v>1</v>
      </c>
      <c r="D1770" s="95">
        <f>IF(Consolidated!E1770=1,1,0)</f>
        <v>1</v>
      </c>
      <c r="E1770" s="95">
        <f t="shared" si="27"/>
        <v>39</v>
      </c>
    </row>
    <row r="1771" spans="1:5">
      <c r="A1771" s="95" t="str">
        <f>Consolidated!C1771&amp;""</f>
        <v>415W0028</v>
      </c>
      <c r="B1771" s="95" t="str">
        <f>Consolidated!A1771&amp;""</f>
        <v>NAUTICS</v>
      </c>
      <c r="C1771" s="95">
        <f>IF('Dây theo phòng'!$D$6="",0,IF(OR(Consolidated!N1771&amp;""='Dây theo phòng'!$D$6,Consolidated!S1771&amp;""='Dây theo phòng'!$D$6),1,0))</f>
        <v>1</v>
      </c>
      <c r="D1771" s="95">
        <f>IF(Consolidated!E1771=1,1,0)</f>
        <v>1</v>
      </c>
      <c r="E1771" s="95">
        <f t="shared" si="27"/>
        <v>39</v>
      </c>
    </row>
    <row r="1772" spans="1:5">
      <c r="A1772" s="95" t="str">
        <f>Consolidated!C1772&amp;""</f>
        <v>415W0032</v>
      </c>
      <c r="B1772" s="95" t="str">
        <f>Consolidated!A1772&amp;""</f>
        <v>NAUTICS</v>
      </c>
      <c r="C1772" s="95">
        <f>IF('Dây theo phòng'!$D$6="",0,IF(OR(Consolidated!N1772&amp;""='Dây theo phòng'!$D$6,Consolidated!S1772&amp;""='Dây theo phòng'!$D$6),1,0))</f>
        <v>1</v>
      </c>
      <c r="D1772" s="95">
        <f>IF(Consolidated!E1772=1,1,0)</f>
        <v>1</v>
      </c>
      <c r="E1772" s="95">
        <f t="shared" si="27"/>
        <v>39</v>
      </c>
    </row>
    <row r="1773" spans="1:5">
      <c r="A1773" s="95" t="str">
        <f>Consolidated!C1773&amp;""</f>
        <v>416W0007</v>
      </c>
      <c r="B1773" s="95" t="str">
        <f>Consolidated!A1773&amp;""</f>
        <v>NAUTICS</v>
      </c>
      <c r="C1773" s="95">
        <f>IF('Dây theo phòng'!$D$6="",0,IF(OR(Consolidated!N1773&amp;""='Dây theo phòng'!$D$6,Consolidated!S1773&amp;""='Dây theo phòng'!$D$6),1,0))</f>
        <v>0</v>
      </c>
      <c r="D1773" s="95">
        <f>IF(Consolidated!E1773=1,1,0)</f>
        <v>0</v>
      </c>
      <c r="E1773" s="95">
        <f t="shared" si="27"/>
        <v>39</v>
      </c>
    </row>
    <row r="1774" spans="1:5">
      <c r="A1774" s="95" t="str">
        <f>Consolidated!C1774&amp;""</f>
        <v>416W0008</v>
      </c>
      <c r="B1774" s="95" t="str">
        <f>Consolidated!A1774&amp;""</f>
        <v>NAUTICS</v>
      </c>
      <c r="C1774" s="95">
        <f>IF('Dây theo phòng'!$D$6="",0,IF(OR(Consolidated!N1774&amp;""='Dây theo phòng'!$D$6,Consolidated!S1774&amp;""='Dây theo phòng'!$D$6),1,0))</f>
        <v>0</v>
      </c>
      <c r="D1774" s="95">
        <f>IF(Consolidated!E1774=1,1,0)</f>
        <v>0</v>
      </c>
      <c r="E1774" s="95">
        <f t="shared" si="27"/>
        <v>39</v>
      </c>
    </row>
    <row r="1775" spans="1:5">
      <c r="A1775" s="95" t="str">
        <f>Consolidated!C1775&amp;""</f>
        <v>416W0009</v>
      </c>
      <c r="B1775" s="95" t="str">
        <f>Consolidated!A1775&amp;""</f>
        <v>NAUTICS</v>
      </c>
      <c r="C1775" s="95">
        <f>IF('Dây theo phòng'!$D$6="",0,IF(OR(Consolidated!N1775&amp;""='Dây theo phòng'!$D$6,Consolidated!S1775&amp;""='Dây theo phòng'!$D$6),1,0))</f>
        <v>0</v>
      </c>
      <c r="D1775" s="95">
        <f>IF(Consolidated!E1775=1,1,0)</f>
        <v>0</v>
      </c>
      <c r="E1775" s="95">
        <f t="shared" si="27"/>
        <v>39</v>
      </c>
    </row>
    <row r="1776" spans="1:5">
      <c r="A1776" s="95" t="str">
        <f>Consolidated!C1776&amp;""</f>
        <v>416W0010</v>
      </c>
      <c r="B1776" s="95" t="str">
        <f>Consolidated!A1776&amp;""</f>
        <v>NAUTICS</v>
      </c>
      <c r="C1776" s="95">
        <f>IF('Dây theo phòng'!$D$6="",0,IF(OR(Consolidated!N1776&amp;""='Dây theo phòng'!$D$6,Consolidated!S1776&amp;""='Dây theo phòng'!$D$6),1,0))</f>
        <v>0</v>
      </c>
      <c r="D1776" s="95">
        <f>IF(Consolidated!E1776=1,1,0)</f>
        <v>0</v>
      </c>
      <c r="E1776" s="95">
        <f t="shared" si="27"/>
        <v>39</v>
      </c>
    </row>
    <row r="1777" spans="1:5">
      <c r="A1777" s="95" t="str">
        <f>Consolidated!C1777&amp;""</f>
        <v>416W0011</v>
      </c>
      <c r="B1777" s="95" t="str">
        <f>Consolidated!A1777&amp;""</f>
        <v>NAUTICS</v>
      </c>
      <c r="C1777" s="95">
        <f>IF('Dây theo phòng'!$D$6="",0,IF(OR(Consolidated!N1777&amp;""='Dây theo phòng'!$D$6,Consolidated!S1777&amp;""='Dây theo phòng'!$D$6),1,0))</f>
        <v>0</v>
      </c>
      <c r="D1777" s="95">
        <f>IF(Consolidated!E1777=1,1,0)</f>
        <v>0</v>
      </c>
      <c r="E1777" s="95">
        <f t="shared" si="27"/>
        <v>39</v>
      </c>
    </row>
    <row r="1778" spans="1:5">
      <c r="A1778" s="95" t="str">
        <f>Consolidated!C1778&amp;""</f>
        <v>416W0012</v>
      </c>
      <c r="B1778" s="95" t="str">
        <f>Consolidated!A1778&amp;""</f>
        <v>NAUTICS</v>
      </c>
      <c r="C1778" s="95">
        <f>IF('Dây theo phòng'!$D$6="",0,IF(OR(Consolidated!N1778&amp;""='Dây theo phòng'!$D$6,Consolidated!S1778&amp;""='Dây theo phòng'!$D$6),1,0))</f>
        <v>0</v>
      </c>
      <c r="D1778" s="95">
        <f>IF(Consolidated!E1778=1,1,0)</f>
        <v>0</v>
      </c>
      <c r="E1778" s="95">
        <f t="shared" si="27"/>
        <v>39</v>
      </c>
    </row>
    <row r="1779" spans="1:5">
      <c r="A1779" s="95" t="str">
        <f>Consolidated!C1779&amp;""</f>
        <v>416W0019</v>
      </c>
      <c r="B1779" s="95" t="str">
        <f>Consolidated!A1779&amp;""</f>
        <v>NAUTICS</v>
      </c>
      <c r="C1779" s="95">
        <f>IF('Dây theo phòng'!$D$6="",0,IF(OR(Consolidated!N1779&amp;""='Dây theo phòng'!$D$6,Consolidated!S1779&amp;""='Dây theo phòng'!$D$6),1,0))</f>
        <v>0</v>
      </c>
      <c r="D1779" s="95">
        <f>IF(Consolidated!E1779=1,1,0)</f>
        <v>0</v>
      </c>
      <c r="E1779" s="95">
        <f t="shared" si="27"/>
        <v>39</v>
      </c>
    </row>
    <row r="1780" spans="1:5">
      <c r="A1780" s="95" t="str">
        <f>Consolidated!C1780&amp;""</f>
        <v>416W0020</v>
      </c>
      <c r="B1780" s="95" t="str">
        <f>Consolidated!A1780&amp;""</f>
        <v>NAUTICS</v>
      </c>
      <c r="C1780" s="95">
        <f>IF('Dây theo phòng'!$D$6="",0,IF(OR(Consolidated!N1780&amp;""='Dây theo phòng'!$D$6,Consolidated!S1780&amp;""='Dây theo phòng'!$D$6),1,0))</f>
        <v>0</v>
      </c>
      <c r="D1780" s="95">
        <f>IF(Consolidated!E1780=1,1,0)</f>
        <v>0</v>
      </c>
      <c r="E1780" s="95">
        <f t="shared" si="27"/>
        <v>39</v>
      </c>
    </row>
    <row r="1781" spans="1:5">
      <c r="A1781" s="95" t="str">
        <f>Consolidated!C1781&amp;""</f>
        <v>416W0021</v>
      </c>
      <c r="B1781" s="95" t="str">
        <f>Consolidated!A1781&amp;""</f>
        <v>NAUTICS</v>
      </c>
      <c r="C1781" s="95">
        <f>IF('Dây theo phòng'!$D$6="",0,IF(OR(Consolidated!N1781&amp;""='Dây theo phòng'!$D$6,Consolidated!S1781&amp;""='Dây theo phòng'!$D$6),1,0))</f>
        <v>0</v>
      </c>
      <c r="D1781" s="95">
        <f>IF(Consolidated!E1781=1,1,0)</f>
        <v>0</v>
      </c>
      <c r="E1781" s="95">
        <f t="shared" si="27"/>
        <v>39</v>
      </c>
    </row>
    <row r="1782" spans="1:5">
      <c r="A1782" s="95" t="str">
        <f>Consolidated!C1782&amp;""</f>
        <v>416W0022</v>
      </c>
      <c r="B1782" s="95" t="str">
        <f>Consolidated!A1782&amp;""</f>
        <v>NAUTICS</v>
      </c>
      <c r="C1782" s="95">
        <f>IF('Dây theo phòng'!$D$6="",0,IF(OR(Consolidated!N1782&amp;""='Dây theo phòng'!$D$6,Consolidated!S1782&amp;""='Dây theo phòng'!$D$6),1,0))</f>
        <v>0</v>
      </c>
      <c r="D1782" s="95">
        <f>IF(Consolidated!E1782=1,1,0)</f>
        <v>0</v>
      </c>
      <c r="E1782" s="95">
        <f t="shared" si="27"/>
        <v>39</v>
      </c>
    </row>
    <row r="1783" spans="1:5">
      <c r="A1783" s="95" t="str">
        <f>Consolidated!C1783&amp;""</f>
        <v>416W0023</v>
      </c>
      <c r="B1783" s="95" t="str">
        <f>Consolidated!A1783&amp;""</f>
        <v>NAUTICS</v>
      </c>
      <c r="C1783" s="95">
        <f>IF('Dây theo phòng'!$D$6="",0,IF(OR(Consolidated!N1783&amp;""='Dây theo phòng'!$D$6,Consolidated!S1783&amp;""='Dây theo phòng'!$D$6),1,0))</f>
        <v>0</v>
      </c>
      <c r="D1783" s="95">
        <f>IF(Consolidated!E1783=1,1,0)</f>
        <v>0</v>
      </c>
      <c r="E1783" s="95">
        <f t="shared" si="27"/>
        <v>39</v>
      </c>
    </row>
    <row r="1784" spans="1:5">
      <c r="A1784" s="95" t="str">
        <f>Consolidated!C1784&amp;""</f>
        <v>416W0024</v>
      </c>
      <c r="B1784" s="95" t="str">
        <f>Consolidated!A1784&amp;""</f>
        <v>NAUTICS</v>
      </c>
      <c r="C1784" s="95">
        <f>IF('Dây theo phòng'!$D$6="",0,IF(OR(Consolidated!N1784&amp;""='Dây theo phòng'!$D$6,Consolidated!S1784&amp;""='Dây theo phòng'!$D$6),1,0))</f>
        <v>0</v>
      </c>
      <c r="D1784" s="95">
        <f>IF(Consolidated!E1784=1,1,0)</f>
        <v>0</v>
      </c>
      <c r="E1784" s="95">
        <f t="shared" si="27"/>
        <v>39</v>
      </c>
    </row>
    <row r="1785" spans="1:5">
      <c r="A1785" s="95" t="str">
        <f>Consolidated!C1785&amp;""</f>
        <v>416W0029</v>
      </c>
      <c r="B1785" s="95" t="str">
        <f>Consolidated!A1785&amp;""</f>
        <v>NAUTICS</v>
      </c>
      <c r="C1785" s="95">
        <f>IF('Dây theo phòng'!$D$6="",0,IF(OR(Consolidated!N1785&amp;""='Dây theo phòng'!$D$6,Consolidated!S1785&amp;""='Dây theo phòng'!$D$6),1,0))</f>
        <v>0</v>
      </c>
      <c r="D1785" s="95">
        <f>IF(Consolidated!E1785=1,1,0)</f>
        <v>0</v>
      </c>
      <c r="E1785" s="95">
        <f t="shared" si="27"/>
        <v>39</v>
      </c>
    </row>
    <row r="1786" spans="1:5">
      <c r="A1786" s="95" t="str">
        <f>Consolidated!C1786&amp;""</f>
        <v>416W0030</v>
      </c>
      <c r="B1786" s="95" t="str">
        <f>Consolidated!A1786&amp;""</f>
        <v>NAUTICS</v>
      </c>
      <c r="C1786" s="95">
        <f>IF('Dây theo phòng'!$D$6="",0,IF(OR(Consolidated!N1786&amp;""='Dây theo phòng'!$D$6,Consolidated!S1786&amp;""='Dây theo phòng'!$D$6),1,0))</f>
        <v>0</v>
      </c>
      <c r="D1786" s="95">
        <f>IF(Consolidated!E1786=1,1,0)</f>
        <v>0</v>
      </c>
      <c r="E1786" s="95">
        <f t="shared" si="27"/>
        <v>39</v>
      </c>
    </row>
    <row r="1787" spans="1:5">
      <c r="A1787" s="95" t="str">
        <f>Consolidated!C1787&amp;""</f>
        <v>416W0041</v>
      </c>
      <c r="B1787" s="95" t="str">
        <f>Consolidated!A1787&amp;""</f>
        <v>NAUTICS</v>
      </c>
      <c r="C1787" s="95">
        <f>IF('Dây theo phòng'!$D$6="",0,IF(OR(Consolidated!N1787&amp;""='Dây theo phòng'!$D$6,Consolidated!S1787&amp;""='Dây theo phòng'!$D$6),1,0))</f>
        <v>0</v>
      </c>
      <c r="D1787" s="95">
        <f>IF(Consolidated!E1787=1,1,0)</f>
        <v>0</v>
      </c>
      <c r="E1787" s="95">
        <f t="shared" si="27"/>
        <v>39</v>
      </c>
    </row>
    <row r="1788" spans="1:5">
      <c r="A1788" s="95" t="str">
        <f>Consolidated!C1788&amp;""</f>
        <v>416W0042</v>
      </c>
      <c r="B1788" s="95" t="str">
        <f>Consolidated!A1788&amp;""</f>
        <v>NAUTICS</v>
      </c>
      <c r="C1788" s="95">
        <f>IF('Dây theo phòng'!$D$6="",0,IF(OR(Consolidated!N1788&amp;""='Dây theo phòng'!$D$6,Consolidated!S1788&amp;""='Dây theo phòng'!$D$6),1,0))</f>
        <v>0</v>
      </c>
      <c r="D1788" s="95">
        <f>IF(Consolidated!E1788=1,1,0)</f>
        <v>0</v>
      </c>
      <c r="E1788" s="95">
        <f t="shared" si="27"/>
        <v>39</v>
      </c>
    </row>
    <row r="1789" spans="1:5">
      <c r="A1789" s="95" t="str">
        <f>Consolidated!C1789&amp;""</f>
        <v>416W0043</v>
      </c>
      <c r="B1789" s="95" t="str">
        <f>Consolidated!A1789&amp;""</f>
        <v>NAUTICS</v>
      </c>
      <c r="C1789" s="95">
        <f>IF('Dây theo phòng'!$D$6="",0,IF(OR(Consolidated!N1789&amp;""='Dây theo phòng'!$D$6,Consolidated!S1789&amp;""='Dây theo phòng'!$D$6),1,0))</f>
        <v>0</v>
      </c>
      <c r="D1789" s="95">
        <f>IF(Consolidated!E1789=1,1,0)</f>
        <v>0</v>
      </c>
      <c r="E1789" s="95">
        <f t="shared" si="27"/>
        <v>39</v>
      </c>
    </row>
    <row r="1790" spans="1:5">
      <c r="A1790" s="95" t="str">
        <f>Consolidated!C1790&amp;""</f>
        <v>416W0044</v>
      </c>
      <c r="B1790" s="95" t="str">
        <f>Consolidated!A1790&amp;""</f>
        <v>NAUTICS</v>
      </c>
      <c r="C1790" s="95">
        <f>IF('Dây theo phòng'!$D$6="",0,IF(OR(Consolidated!N1790&amp;""='Dây theo phòng'!$D$6,Consolidated!S1790&amp;""='Dây theo phòng'!$D$6),1,0))</f>
        <v>0</v>
      </c>
      <c r="D1790" s="95">
        <f>IF(Consolidated!E1790=1,1,0)</f>
        <v>0</v>
      </c>
      <c r="E1790" s="95">
        <f t="shared" si="27"/>
        <v>39</v>
      </c>
    </row>
    <row r="1791" spans="1:5">
      <c r="A1791" s="95" t="str">
        <f>Consolidated!C1791&amp;""</f>
        <v>416W0045</v>
      </c>
      <c r="B1791" s="95" t="str">
        <f>Consolidated!A1791&amp;""</f>
        <v>NAUTICS</v>
      </c>
      <c r="C1791" s="95">
        <f>IF('Dây theo phòng'!$D$6="",0,IF(OR(Consolidated!N1791&amp;""='Dây theo phòng'!$D$6,Consolidated!S1791&amp;""='Dây theo phòng'!$D$6),1,0))</f>
        <v>0</v>
      </c>
      <c r="D1791" s="95">
        <f>IF(Consolidated!E1791=1,1,0)</f>
        <v>0</v>
      </c>
      <c r="E1791" s="95">
        <f t="shared" si="27"/>
        <v>39</v>
      </c>
    </row>
    <row r="1792" spans="1:5">
      <c r="A1792" s="95" t="str">
        <f>Consolidated!C1792&amp;""</f>
        <v>416W0046</v>
      </c>
      <c r="B1792" s="95" t="str">
        <f>Consolidated!A1792&amp;""</f>
        <v>NAUTICS</v>
      </c>
      <c r="C1792" s="95">
        <f>IF('Dây theo phòng'!$D$6="",0,IF(OR(Consolidated!N1792&amp;""='Dây theo phòng'!$D$6,Consolidated!S1792&amp;""='Dây theo phòng'!$D$6),1,0))</f>
        <v>0</v>
      </c>
      <c r="D1792" s="95">
        <f>IF(Consolidated!E1792=1,1,0)</f>
        <v>0</v>
      </c>
      <c r="E1792" s="95">
        <f t="shared" si="27"/>
        <v>39</v>
      </c>
    </row>
    <row r="1793" spans="1:5">
      <c r="A1793" s="95" t="str">
        <f>Consolidated!C1793&amp;""</f>
        <v>416W0047</v>
      </c>
      <c r="B1793" s="95" t="str">
        <f>Consolidated!A1793&amp;""</f>
        <v>NAUTICS</v>
      </c>
      <c r="C1793" s="95">
        <f>IF('Dây theo phòng'!$D$6="",0,IF(OR(Consolidated!N1793&amp;""='Dây theo phòng'!$D$6,Consolidated!S1793&amp;""='Dây theo phòng'!$D$6),1,0))</f>
        <v>0</v>
      </c>
      <c r="D1793" s="95">
        <f>IF(Consolidated!E1793=1,1,0)</f>
        <v>0</v>
      </c>
      <c r="E1793" s="95">
        <f t="shared" si="27"/>
        <v>39</v>
      </c>
    </row>
    <row r="1794" spans="1:5">
      <c r="A1794" s="95" t="str">
        <f>Consolidated!C1794&amp;""</f>
        <v>425W0006</v>
      </c>
      <c r="B1794" s="95" t="str">
        <f>Consolidated!A1794&amp;""</f>
        <v>NAUTICS</v>
      </c>
      <c r="C1794" s="95">
        <f>IF('Dây theo phòng'!$D$6="",0,IF(OR(Consolidated!N1794&amp;""='Dây theo phòng'!$D$6,Consolidated!S1794&amp;""='Dây theo phòng'!$D$6),1,0))</f>
        <v>0</v>
      </c>
      <c r="D1794" s="95">
        <f>IF(Consolidated!E1794=1,1,0)</f>
        <v>1</v>
      </c>
      <c r="E1794" s="95">
        <f t="shared" si="27"/>
        <v>39</v>
      </c>
    </row>
    <row r="1795" spans="1:5">
      <c r="A1795" s="95" t="str">
        <f>Consolidated!C1795&amp;""</f>
        <v>431W0013</v>
      </c>
      <c r="B1795" s="95" t="str">
        <f>Consolidated!A1795&amp;""</f>
        <v>NAUTICS</v>
      </c>
      <c r="C1795" s="95">
        <f>IF('Dây theo phòng'!$D$6="",0,IF(OR(Consolidated!N1795&amp;""='Dây theo phòng'!$D$6,Consolidated!S1795&amp;""='Dây theo phòng'!$D$6),1,0))</f>
        <v>0</v>
      </c>
      <c r="D1795" s="95">
        <f>IF(Consolidated!E1795=1,1,0)</f>
        <v>1</v>
      </c>
      <c r="E1795" s="95">
        <f t="shared" ref="E1795:E1858" si="28">E1794+C1795*(1-D1795)</f>
        <v>39</v>
      </c>
    </row>
    <row r="1796" spans="1:5">
      <c r="A1796" s="95" t="str">
        <f>Consolidated!C1796&amp;""</f>
        <v>431W0014</v>
      </c>
      <c r="B1796" s="95" t="str">
        <f>Consolidated!A1796&amp;""</f>
        <v>NAUTICS</v>
      </c>
      <c r="C1796" s="95">
        <f>IF('Dây theo phòng'!$D$6="",0,IF(OR(Consolidated!N1796&amp;""='Dây theo phòng'!$D$6,Consolidated!S1796&amp;""='Dây theo phòng'!$D$6),1,0))</f>
        <v>0</v>
      </c>
      <c r="D1796" s="95">
        <f>IF(Consolidated!E1796=1,1,0)</f>
        <v>1</v>
      </c>
      <c r="E1796" s="95">
        <f t="shared" si="28"/>
        <v>39</v>
      </c>
    </row>
    <row r="1797" spans="1:5">
      <c r="A1797" s="95" t="str">
        <f>Consolidated!C1797&amp;""</f>
        <v>431W0015</v>
      </c>
      <c r="B1797" s="95" t="str">
        <f>Consolidated!A1797&amp;""</f>
        <v>NAUTICS</v>
      </c>
      <c r="C1797" s="95">
        <f>IF('Dây theo phòng'!$D$6="",0,IF(OR(Consolidated!N1797&amp;""='Dây theo phòng'!$D$6,Consolidated!S1797&amp;""='Dây theo phòng'!$D$6),1,0))</f>
        <v>1</v>
      </c>
      <c r="D1797" s="95">
        <f>IF(Consolidated!E1797=1,1,0)</f>
        <v>1</v>
      </c>
      <c r="E1797" s="95">
        <f t="shared" si="28"/>
        <v>39</v>
      </c>
    </row>
    <row r="1798" spans="1:5">
      <c r="A1798" s="95" t="str">
        <f>Consolidated!C1798&amp;""</f>
        <v>431W0019</v>
      </c>
      <c r="B1798" s="95" t="str">
        <f>Consolidated!A1798&amp;""</f>
        <v>NAUTICS</v>
      </c>
      <c r="C1798" s="95">
        <f>IF('Dây theo phòng'!$D$6="",0,IF(OR(Consolidated!N1798&amp;""='Dây theo phòng'!$D$6,Consolidated!S1798&amp;""='Dây theo phòng'!$D$6),1,0))</f>
        <v>0</v>
      </c>
      <c r="D1798" s="95">
        <f>IF(Consolidated!E1798=1,1,0)</f>
        <v>1</v>
      </c>
      <c r="E1798" s="95">
        <f t="shared" si="28"/>
        <v>39</v>
      </c>
    </row>
    <row r="1799" spans="1:5">
      <c r="A1799" s="95" t="str">
        <f>Consolidated!C1799&amp;""</f>
        <v>431W0021</v>
      </c>
      <c r="B1799" s="95" t="str">
        <f>Consolidated!A1799&amp;""</f>
        <v>NAUTICS</v>
      </c>
      <c r="C1799" s="95">
        <f>IF('Dây theo phòng'!$D$6="",0,IF(OR(Consolidated!N1799&amp;""='Dây theo phòng'!$D$6,Consolidated!S1799&amp;""='Dây theo phòng'!$D$6),1,0))</f>
        <v>0</v>
      </c>
      <c r="D1799" s="95">
        <f>IF(Consolidated!E1799=1,1,0)</f>
        <v>1</v>
      </c>
      <c r="E1799" s="95">
        <f t="shared" si="28"/>
        <v>39</v>
      </c>
    </row>
    <row r="1800" spans="1:5">
      <c r="A1800" s="95" t="str">
        <f>Consolidated!C1800&amp;""</f>
        <v>431W0023</v>
      </c>
      <c r="B1800" s="95" t="str">
        <f>Consolidated!A1800&amp;""</f>
        <v>NAUTICS</v>
      </c>
      <c r="C1800" s="95">
        <f>IF('Dây theo phòng'!$D$6="",0,IF(OR(Consolidated!N1800&amp;""='Dây theo phòng'!$D$6,Consolidated!S1800&amp;""='Dây theo phòng'!$D$6),1,0))</f>
        <v>0</v>
      </c>
      <c r="D1800" s="95">
        <f>IF(Consolidated!E1800=1,1,0)</f>
        <v>1</v>
      </c>
      <c r="E1800" s="95">
        <f t="shared" si="28"/>
        <v>39</v>
      </c>
    </row>
    <row r="1801" spans="1:5">
      <c r="A1801" s="95" t="str">
        <f>Consolidated!C1801&amp;""</f>
        <v>431W0028</v>
      </c>
      <c r="B1801" s="95" t="str">
        <f>Consolidated!A1801&amp;""</f>
        <v>NAUTICS</v>
      </c>
      <c r="C1801" s="95">
        <f>IF('Dây theo phòng'!$D$6="",0,IF(OR(Consolidated!N1801&amp;""='Dây theo phòng'!$D$6,Consolidated!S1801&amp;""='Dây theo phòng'!$D$6),1,0))</f>
        <v>0</v>
      </c>
      <c r="D1801" s="95">
        <f>IF(Consolidated!E1801=1,1,0)</f>
        <v>1</v>
      </c>
      <c r="E1801" s="95">
        <f t="shared" si="28"/>
        <v>39</v>
      </c>
    </row>
    <row r="1802" spans="1:5">
      <c r="A1802" s="95" t="str">
        <f>Consolidated!C1802&amp;""</f>
        <v>446W0002</v>
      </c>
      <c r="B1802" s="95" t="str">
        <f>Consolidated!A1802&amp;""</f>
        <v>NAUTICS</v>
      </c>
      <c r="C1802" s="95">
        <f>IF('Dây theo phòng'!$D$6="",0,IF(OR(Consolidated!N1802&amp;""='Dây theo phòng'!$D$6,Consolidated!S1802&amp;""='Dây theo phòng'!$D$6),1,0))</f>
        <v>0</v>
      </c>
      <c r="D1802" s="95">
        <f>IF(Consolidated!E1802=1,1,0)</f>
        <v>1</v>
      </c>
      <c r="E1802" s="95">
        <f t="shared" si="28"/>
        <v>39</v>
      </c>
    </row>
    <row r="1803" spans="1:5">
      <c r="A1803" s="95" t="str">
        <f>Consolidated!C1803&amp;""</f>
        <v>446W0003</v>
      </c>
      <c r="B1803" s="95" t="str">
        <f>Consolidated!A1803&amp;""</f>
        <v>NAUTICS</v>
      </c>
      <c r="C1803" s="95">
        <f>IF('Dây theo phòng'!$D$6="",0,IF(OR(Consolidated!N1803&amp;""='Dây theo phòng'!$D$6,Consolidated!S1803&amp;""='Dây theo phòng'!$D$6),1,0))</f>
        <v>0</v>
      </c>
      <c r="D1803" s="95">
        <f>IF(Consolidated!E1803=1,1,0)</f>
        <v>1</v>
      </c>
      <c r="E1803" s="95">
        <f t="shared" si="28"/>
        <v>39</v>
      </c>
    </row>
    <row r="1804" spans="1:5">
      <c r="A1804" s="95" t="str">
        <f>Consolidated!C1804&amp;""</f>
        <v>446W0004</v>
      </c>
      <c r="B1804" s="95" t="str">
        <f>Consolidated!A1804&amp;""</f>
        <v>NAUTICS</v>
      </c>
      <c r="C1804" s="95">
        <f>IF('Dây theo phòng'!$D$6="",0,IF(OR(Consolidated!N1804&amp;""='Dây theo phòng'!$D$6,Consolidated!S1804&amp;""='Dây theo phòng'!$D$6),1,0))</f>
        <v>0</v>
      </c>
      <c r="D1804" s="95">
        <f>IF(Consolidated!E1804=1,1,0)</f>
        <v>1</v>
      </c>
      <c r="E1804" s="95">
        <f t="shared" si="28"/>
        <v>39</v>
      </c>
    </row>
    <row r="1805" spans="1:5">
      <c r="A1805" s="95" t="str">
        <f>Consolidated!C1805&amp;""</f>
        <v>446W0005</v>
      </c>
      <c r="B1805" s="95" t="str">
        <f>Consolidated!A1805&amp;""</f>
        <v>NAUTICS</v>
      </c>
      <c r="C1805" s="95">
        <f>IF('Dây theo phòng'!$D$6="",0,IF(OR(Consolidated!N1805&amp;""='Dây theo phòng'!$D$6,Consolidated!S1805&amp;""='Dây theo phòng'!$D$6),1,0))</f>
        <v>0</v>
      </c>
      <c r="D1805" s="95">
        <f>IF(Consolidated!E1805=1,1,0)</f>
        <v>1</v>
      </c>
      <c r="E1805" s="95">
        <f t="shared" si="28"/>
        <v>39</v>
      </c>
    </row>
    <row r="1806" spans="1:5">
      <c r="A1806" s="95" t="str">
        <f>Consolidated!C1806&amp;""</f>
        <v>446W0006</v>
      </c>
      <c r="B1806" s="95" t="str">
        <f>Consolidated!A1806&amp;""</f>
        <v>NAUTICS</v>
      </c>
      <c r="C1806" s="95">
        <f>IF('Dây theo phòng'!$D$6="",0,IF(OR(Consolidated!N1806&amp;""='Dây theo phòng'!$D$6,Consolidated!S1806&amp;""='Dây theo phòng'!$D$6),1,0))</f>
        <v>0</v>
      </c>
      <c r="D1806" s="95">
        <f>IF(Consolidated!E1806=1,1,0)</f>
        <v>1</v>
      </c>
      <c r="E1806" s="95">
        <f t="shared" si="28"/>
        <v>39</v>
      </c>
    </row>
    <row r="1807" spans="1:5">
      <c r="A1807" s="95" t="str">
        <f>Consolidated!C1807&amp;""</f>
        <v>446W0017</v>
      </c>
      <c r="B1807" s="95" t="str">
        <f>Consolidated!A1807&amp;""</f>
        <v>NAUTICS</v>
      </c>
      <c r="C1807" s="95">
        <f>IF('Dây theo phòng'!$D$6="",0,IF(OR(Consolidated!N1807&amp;""='Dây theo phòng'!$D$6,Consolidated!S1807&amp;""='Dây theo phòng'!$D$6),1,0))</f>
        <v>0</v>
      </c>
      <c r="D1807" s="95">
        <f>IF(Consolidated!E1807=1,1,0)</f>
        <v>1</v>
      </c>
      <c r="E1807" s="95">
        <f t="shared" si="28"/>
        <v>39</v>
      </c>
    </row>
    <row r="1808" spans="1:5">
      <c r="A1808" s="95" t="str">
        <f>Consolidated!C1808&amp;""</f>
        <v>461W0009</v>
      </c>
      <c r="B1808" s="95" t="str">
        <f>Consolidated!A1808&amp;""</f>
        <v>NAUTICS</v>
      </c>
      <c r="C1808" s="95">
        <f>IF('Dây theo phòng'!$D$6="",0,IF(OR(Consolidated!N1808&amp;""='Dây theo phòng'!$D$6,Consolidated!S1808&amp;""='Dây theo phòng'!$D$6),1,0))</f>
        <v>0</v>
      </c>
      <c r="D1808" s="95">
        <f>IF(Consolidated!E1808=1,1,0)</f>
        <v>0</v>
      </c>
      <c r="E1808" s="95">
        <f t="shared" si="28"/>
        <v>39</v>
      </c>
    </row>
    <row r="1809" spans="1:5">
      <c r="A1809" s="95" t="str">
        <f>Consolidated!C1809&amp;""</f>
        <v>461W0010</v>
      </c>
      <c r="B1809" s="95" t="str">
        <f>Consolidated!A1809&amp;""</f>
        <v>NAUTICS</v>
      </c>
      <c r="C1809" s="95">
        <f>IF('Dây theo phòng'!$D$6="",0,IF(OR(Consolidated!N1809&amp;""='Dây theo phòng'!$D$6,Consolidated!S1809&amp;""='Dây theo phòng'!$D$6),1,0))</f>
        <v>0</v>
      </c>
      <c r="D1809" s="95">
        <f>IF(Consolidated!E1809=1,1,0)</f>
        <v>0</v>
      </c>
      <c r="E1809" s="95">
        <f t="shared" si="28"/>
        <v>39</v>
      </c>
    </row>
    <row r="1810" spans="1:5">
      <c r="A1810" s="95" t="str">
        <f>Consolidated!C1810&amp;""</f>
        <v>461W0011</v>
      </c>
      <c r="B1810" s="95" t="str">
        <f>Consolidated!A1810&amp;""</f>
        <v>NAUTICS</v>
      </c>
      <c r="C1810" s="95">
        <f>IF('Dây theo phòng'!$D$6="",0,IF(OR(Consolidated!N1810&amp;""='Dây theo phòng'!$D$6,Consolidated!S1810&amp;""='Dây theo phòng'!$D$6),1,0))</f>
        <v>0</v>
      </c>
      <c r="D1810" s="95">
        <f>IF(Consolidated!E1810=1,1,0)</f>
        <v>0</v>
      </c>
      <c r="E1810" s="95">
        <f t="shared" si="28"/>
        <v>39</v>
      </c>
    </row>
    <row r="1811" spans="1:5">
      <c r="A1811" s="95" t="str">
        <f>Consolidated!C1811&amp;""</f>
        <v>461W0012</v>
      </c>
      <c r="B1811" s="95" t="str">
        <f>Consolidated!A1811&amp;""</f>
        <v>NAUTICS</v>
      </c>
      <c r="C1811" s="95">
        <f>IF('Dây theo phòng'!$D$6="",0,IF(OR(Consolidated!N1811&amp;""='Dây theo phòng'!$D$6,Consolidated!S1811&amp;""='Dây theo phòng'!$D$6),1,0))</f>
        <v>0</v>
      </c>
      <c r="D1811" s="95">
        <f>IF(Consolidated!E1811=1,1,0)</f>
        <v>0</v>
      </c>
      <c r="E1811" s="95">
        <f t="shared" si="28"/>
        <v>39</v>
      </c>
    </row>
    <row r="1812" spans="1:5">
      <c r="A1812" s="95" t="str">
        <f>Consolidated!C1812&amp;""</f>
        <v>461W0013</v>
      </c>
      <c r="B1812" s="95" t="str">
        <f>Consolidated!A1812&amp;""</f>
        <v>NAUTICS</v>
      </c>
      <c r="C1812" s="95">
        <f>IF('Dây theo phòng'!$D$6="",0,IF(OR(Consolidated!N1812&amp;""='Dây theo phòng'!$D$6,Consolidated!S1812&amp;""='Dây theo phòng'!$D$6),1,0))</f>
        <v>1</v>
      </c>
      <c r="D1812" s="95">
        <f>IF(Consolidated!E1812=1,1,0)</f>
        <v>1</v>
      </c>
      <c r="E1812" s="95">
        <f t="shared" si="28"/>
        <v>39</v>
      </c>
    </row>
    <row r="1813" spans="1:5">
      <c r="A1813" s="95" t="str">
        <f>Consolidated!C1813&amp;""</f>
        <v>461W0014</v>
      </c>
      <c r="B1813" s="95" t="str">
        <f>Consolidated!A1813&amp;""</f>
        <v>NAUTICS</v>
      </c>
      <c r="C1813" s="95">
        <f>IF('Dây theo phòng'!$D$6="",0,IF(OR(Consolidated!N1813&amp;""='Dây theo phòng'!$D$6,Consolidated!S1813&amp;""='Dây theo phòng'!$D$6),1,0))</f>
        <v>1</v>
      </c>
      <c r="D1813" s="95">
        <f>IF(Consolidated!E1813=1,1,0)</f>
        <v>1</v>
      </c>
      <c r="E1813" s="95">
        <f t="shared" si="28"/>
        <v>39</v>
      </c>
    </row>
    <row r="1814" spans="1:5">
      <c r="A1814" s="95" t="str">
        <f>Consolidated!C1814&amp;""</f>
        <v>461W0015</v>
      </c>
      <c r="B1814" s="95" t="str">
        <f>Consolidated!A1814&amp;""</f>
        <v>NAUTICS</v>
      </c>
      <c r="C1814" s="95">
        <f>IF('Dây theo phòng'!$D$6="",0,IF(OR(Consolidated!N1814&amp;""='Dây theo phòng'!$D$6,Consolidated!S1814&amp;""='Dây theo phòng'!$D$6),1,0))</f>
        <v>1</v>
      </c>
      <c r="D1814" s="95">
        <f>IF(Consolidated!E1814=1,1,0)</f>
        <v>0</v>
      </c>
      <c r="E1814" s="95">
        <f t="shared" si="28"/>
        <v>40</v>
      </c>
    </row>
    <row r="1815" spans="1:5">
      <c r="A1815" s="95" t="str">
        <f>Consolidated!C1815&amp;""</f>
        <v>461W0016</v>
      </c>
      <c r="B1815" s="95" t="str">
        <f>Consolidated!A1815&amp;""</f>
        <v>NAUTICS</v>
      </c>
      <c r="C1815" s="95">
        <f>IF('Dây theo phòng'!$D$6="",0,IF(OR(Consolidated!N1815&amp;""='Dây theo phòng'!$D$6,Consolidated!S1815&amp;""='Dây theo phòng'!$D$6),1,0))</f>
        <v>1</v>
      </c>
      <c r="D1815" s="95">
        <f>IF(Consolidated!E1815=1,1,0)</f>
        <v>0</v>
      </c>
      <c r="E1815" s="95">
        <f t="shared" si="28"/>
        <v>41</v>
      </c>
    </row>
    <row r="1816" spans="1:5">
      <c r="A1816" s="95" t="str">
        <f>Consolidated!C1816&amp;""</f>
        <v>461W0017</v>
      </c>
      <c r="B1816" s="95" t="str">
        <f>Consolidated!A1816&amp;""</f>
        <v>NAUTICS</v>
      </c>
      <c r="C1816" s="95">
        <f>IF('Dây theo phòng'!$D$6="",0,IF(OR(Consolidated!N1816&amp;""='Dây theo phòng'!$D$6,Consolidated!S1816&amp;""='Dây theo phòng'!$D$6),1,0))</f>
        <v>1</v>
      </c>
      <c r="D1816" s="95">
        <f>IF(Consolidated!E1816=1,1,0)</f>
        <v>0</v>
      </c>
      <c r="E1816" s="95">
        <f t="shared" si="28"/>
        <v>42</v>
      </c>
    </row>
    <row r="1817" spans="1:5">
      <c r="A1817" s="95" t="str">
        <f>Consolidated!C1817&amp;""</f>
        <v>461W0018</v>
      </c>
      <c r="B1817" s="95" t="str">
        <f>Consolidated!A1817&amp;""</f>
        <v>NAUTICS</v>
      </c>
      <c r="C1817" s="95">
        <f>IF('Dây theo phòng'!$D$6="",0,IF(OR(Consolidated!N1817&amp;""='Dây theo phòng'!$D$6,Consolidated!S1817&amp;""='Dây theo phòng'!$D$6),1,0))</f>
        <v>1</v>
      </c>
      <c r="D1817" s="95">
        <f>IF(Consolidated!E1817=1,1,0)</f>
        <v>0</v>
      </c>
      <c r="E1817" s="95">
        <f t="shared" si="28"/>
        <v>43</v>
      </c>
    </row>
    <row r="1818" spans="1:5">
      <c r="A1818" s="95" t="str">
        <f>Consolidated!C1818&amp;""</f>
        <v>461W0019</v>
      </c>
      <c r="B1818" s="95" t="str">
        <f>Consolidated!A1818&amp;""</f>
        <v>NAUTICS</v>
      </c>
      <c r="C1818" s="95">
        <f>IF('Dây theo phòng'!$D$6="",0,IF(OR(Consolidated!N1818&amp;""='Dây theo phòng'!$D$6,Consolidated!S1818&amp;""='Dây theo phòng'!$D$6),1,0))</f>
        <v>1</v>
      </c>
      <c r="D1818" s="95">
        <f>IF(Consolidated!E1818=1,1,0)</f>
        <v>0</v>
      </c>
      <c r="E1818" s="95">
        <f t="shared" si="28"/>
        <v>44</v>
      </c>
    </row>
    <row r="1819" spans="1:5">
      <c r="A1819" s="95" t="str">
        <f>Consolidated!C1819&amp;""</f>
        <v>461W0026</v>
      </c>
      <c r="B1819" s="95" t="str">
        <f>Consolidated!A1819&amp;""</f>
        <v>NAUTICS</v>
      </c>
      <c r="C1819" s="95">
        <f>IF('Dây theo phòng'!$D$6="",0,IF(OR(Consolidated!N1819&amp;""='Dây theo phòng'!$D$6,Consolidated!S1819&amp;""='Dây theo phòng'!$D$6),1,0))</f>
        <v>0</v>
      </c>
      <c r="D1819" s="95">
        <f>IF(Consolidated!E1819=1,1,0)</f>
        <v>1</v>
      </c>
      <c r="E1819" s="95">
        <f t="shared" si="28"/>
        <v>44</v>
      </c>
    </row>
    <row r="1820" spans="1:5">
      <c r="A1820" s="95" t="str">
        <f>Consolidated!C1820&amp;""</f>
        <v>461W0027</v>
      </c>
      <c r="B1820" s="95" t="str">
        <f>Consolidated!A1820&amp;""</f>
        <v>NAUTICS</v>
      </c>
      <c r="C1820" s="95">
        <f>IF('Dây theo phòng'!$D$6="",0,IF(OR(Consolidated!N1820&amp;""='Dây theo phòng'!$D$6,Consolidated!S1820&amp;""='Dây theo phòng'!$D$6),1,0))</f>
        <v>0</v>
      </c>
      <c r="D1820" s="95">
        <f>IF(Consolidated!E1820=1,1,0)</f>
        <v>1</v>
      </c>
      <c r="E1820" s="95">
        <f t="shared" si="28"/>
        <v>44</v>
      </c>
    </row>
    <row r="1821" spans="1:5">
      <c r="A1821" s="95" t="str">
        <f>Consolidated!C1821&amp;""</f>
        <v>461W0028</v>
      </c>
      <c r="B1821" s="95" t="str">
        <f>Consolidated!A1821&amp;""</f>
        <v>NAUTICS</v>
      </c>
      <c r="C1821" s="95">
        <f>IF('Dây theo phòng'!$D$6="",0,IF(OR(Consolidated!N1821&amp;""='Dây theo phòng'!$D$6,Consolidated!S1821&amp;""='Dây theo phòng'!$D$6),1,0))</f>
        <v>0</v>
      </c>
      <c r="D1821" s="95">
        <f>IF(Consolidated!E1821=1,1,0)</f>
        <v>0</v>
      </c>
      <c r="E1821" s="95">
        <f t="shared" si="28"/>
        <v>44</v>
      </c>
    </row>
    <row r="1822" spans="1:5">
      <c r="A1822" s="95" t="str">
        <f>Consolidated!C1822&amp;""</f>
        <v>461W0029</v>
      </c>
      <c r="B1822" s="95" t="str">
        <f>Consolidated!A1822&amp;""</f>
        <v>NAUTICS</v>
      </c>
      <c r="C1822" s="95">
        <f>IF('Dây theo phòng'!$D$6="",0,IF(OR(Consolidated!N1822&amp;""='Dây theo phòng'!$D$6,Consolidated!S1822&amp;""='Dây theo phòng'!$D$6),1,0))</f>
        <v>0</v>
      </c>
      <c r="D1822" s="95">
        <f>IF(Consolidated!E1822=1,1,0)</f>
        <v>0</v>
      </c>
      <c r="E1822" s="95">
        <f t="shared" si="28"/>
        <v>44</v>
      </c>
    </row>
    <row r="1823" spans="1:5">
      <c r="A1823" s="95" t="str">
        <f>Consolidated!C1823&amp;""</f>
        <v>461W0030</v>
      </c>
      <c r="B1823" s="95" t="str">
        <f>Consolidated!A1823&amp;""</f>
        <v>NAUTICS</v>
      </c>
      <c r="C1823" s="95">
        <f>IF('Dây theo phòng'!$D$6="",0,IF(OR(Consolidated!N1823&amp;""='Dây theo phòng'!$D$6,Consolidated!S1823&amp;""='Dây theo phòng'!$D$6),1,0))</f>
        <v>0</v>
      </c>
      <c r="D1823" s="95">
        <f>IF(Consolidated!E1823=1,1,0)</f>
        <v>0</v>
      </c>
      <c r="E1823" s="95">
        <f t="shared" si="28"/>
        <v>44</v>
      </c>
    </row>
    <row r="1824" spans="1:5">
      <c r="A1824" s="95" t="str">
        <f>Consolidated!C1824&amp;""</f>
        <v>461W0031</v>
      </c>
      <c r="B1824" s="95" t="str">
        <f>Consolidated!A1824&amp;""</f>
        <v>NAUTICS</v>
      </c>
      <c r="C1824" s="95">
        <f>IF('Dây theo phòng'!$D$6="",0,IF(OR(Consolidated!N1824&amp;""='Dây theo phòng'!$D$6,Consolidated!S1824&amp;""='Dây theo phòng'!$D$6),1,0))</f>
        <v>0</v>
      </c>
      <c r="D1824" s="95">
        <f>IF(Consolidated!E1824=1,1,0)</f>
        <v>0</v>
      </c>
      <c r="E1824" s="95">
        <f t="shared" si="28"/>
        <v>44</v>
      </c>
    </row>
    <row r="1825" spans="1:5">
      <c r="A1825" s="95" t="str">
        <f>Consolidated!C1825&amp;""</f>
        <v>461W0032</v>
      </c>
      <c r="B1825" s="95" t="str">
        <f>Consolidated!A1825&amp;""</f>
        <v>NAUTICS</v>
      </c>
      <c r="C1825" s="95">
        <f>IF('Dây theo phòng'!$D$6="",0,IF(OR(Consolidated!N1825&amp;""='Dây theo phòng'!$D$6,Consolidated!S1825&amp;""='Dây theo phòng'!$D$6),1,0))</f>
        <v>0</v>
      </c>
      <c r="D1825" s="95">
        <f>IF(Consolidated!E1825=1,1,0)</f>
        <v>0</v>
      </c>
      <c r="E1825" s="95">
        <f t="shared" si="28"/>
        <v>44</v>
      </c>
    </row>
    <row r="1826" spans="1:5">
      <c r="A1826" s="95" t="str">
        <f>Consolidated!C1826&amp;""</f>
        <v>461W0033</v>
      </c>
      <c r="B1826" s="95" t="str">
        <f>Consolidated!A1826&amp;""</f>
        <v>NAUTICS</v>
      </c>
      <c r="C1826" s="95">
        <f>IF('Dây theo phòng'!$D$6="",0,IF(OR(Consolidated!N1826&amp;""='Dây theo phòng'!$D$6,Consolidated!S1826&amp;""='Dây theo phòng'!$D$6),1,0))</f>
        <v>0</v>
      </c>
      <c r="D1826" s="95">
        <f>IF(Consolidated!E1826=1,1,0)</f>
        <v>0</v>
      </c>
      <c r="E1826" s="95">
        <f t="shared" si="28"/>
        <v>44</v>
      </c>
    </row>
    <row r="1827" spans="1:5">
      <c r="A1827" s="95" t="str">
        <f>Consolidated!C1827&amp;""</f>
        <v>461W0035</v>
      </c>
      <c r="B1827" s="95" t="str">
        <f>Consolidated!A1827&amp;""</f>
        <v>NAUTICS</v>
      </c>
      <c r="C1827" s="95">
        <f>IF('Dây theo phòng'!$D$6="",0,IF(OR(Consolidated!N1827&amp;""='Dây theo phòng'!$D$6,Consolidated!S1827&amp;""='Dây theo phòng'!$D$6),1,0))</f>
        <v>0</v>
      </c>
      <c r="D1827" s="95">
        <f>IF(Consolidated!E1827=1,1,0)</f>
        <v>0</v>
      </c>
      <c r="E1827" s="95">
        <f t="shared" si="28"/>
        <v>44</v>
      </c>
    </row>
    <row r="1828" spans="1:5">
      <c r="A1828" s="95" t="str">
        <f>Consolidated!C1828&amp;""</f>
        <v>461W0036</v>
      </c>
      <c r="B1828" s="95" t="str">
        <f>Consolidated!A1828&amp;""</f>
        <v>NAUTICS</v>
      </c>
      <c r="C1828" s="95">
        <f>IF('Dây theo phòng'!$D$6="",0,IF(OR(Consolidated!N1828&amp;""='Dây theo phòng'!$D$6,Consolidated!S1828&amp;""='Dây theo phòng'!$D$6),1,0))</f>
        <v>0</v>
      </c>
      <c r="D1828" s="95">
        <f>IF(Consolidated!E1828=1,1,0)</f>
        <v>0</v>
      </c>
      <c r="E1828" s="95">
        <f t="shared" si="28"/>
        <v>44</v>
      </c>
    </row>
    <row r="1829" spans="1:5">
      <c r="A1829" s="95" t="str">
        <f>Consolidated!C1829&amp;""</f>
        <v>461W0037</v>
      </c>
      <c r="B1829" s="95" t="str">
        <f>Consolidated!A1829&amp;""</f>
        <v>NAUTICS</v>
      </c>
      <c r="C1829" s="95">
        <f>IF('Dây theo phòng'!$D$6="",0,IF(OR(Consolidated!N1829&amp;""='Dây theo phòng'!$D$6,Consolidated!S1829&amp;""='Dây theo phòng'!$D$6),1,0))</f>
        <v>0</v>
      </c>
      <c r="D1829" s="95">
        <f>IF(Consolidated!E1829=1,1,0)</f>
        <v>0</v>
      </c>
      <c r="E1829" s="95">
        <f t="shared" si="28"/>
        <v>44</v>
      </c>
    </row>
    <row r="1830" spans="1:5">
      <c r="A1830" s="95" t="str">
        <f>Consolidated!C1830&amp;""</f>
        <v>461W0041</v>
      </c>
      <c r="B1830" s="95" t="str">
        <f>Consolidated!A1830&amp;""</f>
        <v>NAUTICS</v>
      </c>
      <c r="C1830" s="95">
        <f>IF('Dây theo phòng'!$D$6="",0,IF(OR(Consolidated!N1830&amp;""='Dây theo phòng'!$D$6,Consolidated!S1830&amp;""='Dây theo phòng'!$D$6),1,0))</f>
        <v>0</v>
      </c>
      <c r="D1830" s="95">
        <f>IF(Consolidated!E1830=1,1,0)</f>
        <v>0</v>
      </c>
      <c r="E1830" s="95">
        <f t="shared" si="28"/>
        <v>44</v>
      </c>
    </row>
    <row r="1831" spans="1:5">
      <c r="A1831" s="95" t="str">
        <f>Consolidated!C1831&amp;""</f>
        <v>461W0042</v>
      </c>
      <c r="B1831" s="95" t="str">
        <f>Consolidated!A1831&amp;""</f>
        <v>NAUTICS</v>
      </c>
      <c r="C1831" s="95">
        <f>IF('Dây theo phòng'!$D$6="",0,IF(OR(Consolidated!N1831&amp;""='Dây theo phòng'!$D$6,Consolidated!S1831&amp;""='Dây theo phòng'!$D$6),1,0))</f>
        <v>0</v>
      </c>
      <c r="D1831" s="95">
        <f>IF(Consolidated!E1831=1,1,0)</f>
        <v>0</v>
      </c>
      <c r="E1831" s="95">
        <f t="shared" si="28"/>
        <v>44</v>
      </c>
    </row>
    <row r="1832" spans="1:5">
      <c r="A1832" s="95" t="str">
        <f>Consolidated!C1832&amp;""</f>
        <v>461W0043</v>
      </c>
      <c r="B1832" s="95" t="str">
        <f>Consolidated!A1832&amp;""</f>
        <v>NAUTICS</v>
      </c>
      <c r="C1832" s="95">
        <f>IF('Dây theo phòng'!$D$6="",0,IF(OR(Consolidated!N1832&amp;""='Dây theo phòng'!$D$6,Consolidated!S1832&amp;""='Dây theo phòng'!$D$6),1,0))</f>
        <v>0</v>
      </c>
      <c r="D1832" s="95">
        <f>IF(Consolidated!E1832=1,1,0)</f>
        <v>0</v>
      </c>
      <c r="E1832" s="95">
        <f t="shared" si="28"/>
        <v>44</v>
      </c>
    </row>
    <row r="1833" spans="1:5">
      <c r="A1833" s="95" t="str">
        <f>Consolidated!C1833&amp;""</f>
        <v>461W0044</v>
      </c>
      <c r="B1833" s="95" t="str">
        <f>Consolidated!A1833&amp;""</f>
        <v>NAUTICS</v>
      </c>
      <c r="C1833" s="95">
        <f>IF('Dây theo phòng'!$D$6="",0,IF(OR(Consolidated!N1833&amp;""='Dây theo phòng'!$D$6,Consolidated!S1833&amp;""='Dây theo phòng'!$D$6),1,0))</f>
        <v>0</v>
      </c>
      <c r="D1833" s="95">
        <f>IF(Consolidated!E1833=1,1,0)</f>
        <v>0</v>
      </c>
      <c r="E1833" s="95">
        <f t="shared" si="28"/>
        <v>44</v>
      </c>
    </row>
    <row r="1834" spans="1:5">
      <c r="A1834" s="95" t="str">
        <f>Consolidated!C1834&amp;""</f>
        <v>461W0045</v>
      </c>
      <c r="B1834" s="95" t="str">
        <f>Consolidated!A1834&amp;""</f>
        <v>NAUTICS</v>
      </c>
      <c r="C1834" s="95">
        <f>IF('Dây theo phòng'!$D$6="",0,IF(OR(Consolidated!N1834&amp;""='Dây theo phòng'!$D$6,Consolidated!S1834&amp;""='Dây theo phòng'!$D$6),1,0))</f>
        <v>0</v>
      </c>
      <c r="D1834" s="95">
        <f>IF(Consolidated!E1834=1,1,0)</f>
        <v>1</v>
      </c>
      <c r="E1834" s="95">
        <f t="shared" si="28"/>
        <v>44</v>
      </c>
    </row>
    <row r="1835" spans="1:5">
      <c r="A1835" s="95" t="str">
        <f>Consolidated!C1835&amp;""</f>
        <v>461W0047</v>
      </c>
      <c r="B1835" s="95" t="str">
        <f>Consolidated!A1835&amp;""</f>
        <v>NAUTICS</v>
      </c>
      <c r="C1835" s="95">
        <f>IF('Dây theo phòng'!$D$6="",0,IF(OR(Consolidated!N1835&amp;""='Dây theo phòng'!$D$6,Consolidated!S1835&amp;""='Dây theo phòng'!$D$6),1,0))</f>
        <v>0</v>
      </c>
      <c r="D1835" s="95">
        <f>IF(Consolidated!E1835=1,1,0)</f>
        <v>0</v>
      </c>
      <c r="E1835" s="95">
        <f t="shared" si="28"/>
        <v>44</v>
      </c>
    </row>
    <row r="1836" spans="1:5">
      <c r="A1836" s="95" t="str">
        <f>Consolidated!C1836&amp;""</f>
        <v>461W0048</v>
      </c>
      <c r="B1836" s="95" t="str">
        <f>Consolidated!A1836&amp;""</f>
        <v>NAUTICS</v>
      </c>
      <c r="C1836" s="95">
        <f>IF('Dây theo phòng'!$D$6="",0,IF(OR(Consolidated!N1836&amp;""='Dây theo phòng'!$D$6,Consolidated!S1836&amp;""='Dây theo phòng'!$D$6),1,0))</f>
        <v>1</v>
      </c>
      <c r="D1836" s="95">
        <f>IF(Consolidated!E1836=1,1,0)</f>
        <v>0</v>
      </c>
      <c r="E1836" s="95">
        <f t="shared" si="28"/>
        <v>45</v>
      </c>
    </row>
    <row r="1837" spans="1:5">
      <c r="A1837" s="95" t="str">
        <f>Consolidated!C1837&amp;""</f>
        <v>461W0049</v>
      </c>
      <c r="B1837" s="95" t="str">
        <f>Consolidated!A1837&amp;""</f>
        <v>NAUTICS</v>
      </c>
      <c r="C1837" s="95">
        <f>IF('Dây theo phòng'!$D$6="",0,IF(OR(Consolidated!N1837&amp;""='Dây theo phòng'!$D$6,Consolidated!S1837&amp;""='Dây theo phòng'!$D$6),1,0))</f>
        <v>0</v>
      </c>
      <c r="D1837" s="95">
        <f>IF(Consolidated!E1837=1,1,0)</f>
        <v>0</v>
      </c>
      <c r="E1837" s="95">
        <f t="shared" si="28"/>
        <v>45</v>
      </c>
    </row>
    <row r="1838" spans="1:5">
      <c r="A1838" s="95" t="str">
        <f>Consolidated!C1838&amp;""</f>
        <v>461W0051</v>
      </c>
      <c r="B1838" s="95" t="str">
        <f>Consolidated!A1838&amp;""</f>
        <v>NAUTICS</v>
      </c>
      <c r="C1838" s="95">
        <f>IF('Dây theo phòng'!$D$6="",0,IF(OR(Consolidated!N1838&amp;""='Dây theo phòng'!$D$6,Consolidated!S1838&amp;""='Dây theo phòng'!$D$6),1,0))</f>
        <v>0</v>
      </c>
      <c r="D1838" s="95">
        <f>IF(Consolidated!E1838=1,1,0)</f>
        <v>0</v>
      </c>
      <c r="E1838" s="95">
        <f t="shared" si="28"/>
        <v>45</v>
      </c>
    </row>
    <row r="1839" spans="1:5">
      <c r="A1839" s="95" t="str">
        <f>Consolidated!C1839&amp;""</f>
        <v>461W0052</v>
      </c>
      <c r="B1839" s="95" t="str">
        <f>Consolidated!A1839&amp;""</f>
        <v>NAUTICS</v>
      </c>
      <c r="C1839" s="95">
        <f>IF('Dây theo phòng'!$D$6="",0,IF(OR(Consolidated!N1839&amp;""='Dây theo phòng'!$D$6,Consolidated!S1839&amp;""='Dây theo phòng'!$D$6),1,0))</f>
        <v>0</v>
      </c>
      <c r="D1839" s="95">
        <f>IF(Consolidated!E1839=1,1,0)</f>
        <v>0</v>
      </c>
      <c r="E1839" s="95">
        <f t="shared" si="28"/>
        <v>45</v>
      </c>
    </row>
    <row r="1840" spans="1:5">
      <c r="A1840" s="95" t="str">
        <f>Consolidated!C1840&amp;""</f>
        <v>461W0054</v>
      </c>
      <c r="B1840" s="95" t="str">
        <f>Consolidated!A1840&amp;""</f>
        <v>NAUTICS</v>
      </c>
      <c r="C1840" s="95">
        <f>IF('Dây theo phòng'!$D$6="",0,IF(OR(Consolidated!N1840&amp;""='Dây theo phòng'!$D$6,Consolidated!S1840&amp;""='Dây theo phòng'!$D$6),1,0))</f>
        <v>0</v>
      </c>
      <c r="D1840" s="95">
        <f>IF(Consolidated!E1840=1,1,0)</f>
        <v>0</v>
      </c>
      <c r="E1840" s="95">
        <f t="shared" si="28"/>
        <v>45</v>
      </c>
    </row>
    <row r="1841" spans="1:5">
      <c r="A1841" s="95" t="str">
        <f>Consolidated!C1841&amp;""</f>
        <v>461W0088</v>
      </c>
      <c r="B1841" s="95" t="str">
        <f>Consolidated!A1841&amp;""</f>
        <v>NAUTICS</v>
      </c>
      <c r="C1841" s="95">
        <f>IF('Dây theo phòng'!$D$6="",0,IF(OR(Consolidated!N1841&amp;""='Dây theo phòng'!$D$6,Consolidated!S1841&amp;""='Dây theo phòng'!$D$6),1,0))</f>
        <v>0</v>
      </c>
      <c r="D1841" s="95">
        <f>IF(Consolidated!E1841=1,1,0)</f>
        <v>0</v>
      </c>
      <c r="E1841" s="95">
        <f t="shared" si="28"/>
        <v>45</v>
      </c>
    </row>
    <row r="1842" spans="1:5">
      <c r="A1842" s="95" t="str">
        <f>Consolidated!C1842&amp;""</f>
        <v>461W0089</v>
      </c>
      <c r="B1842" s="95" t="str">
        <f>Consolidated!A1842&amp;""</f>
        <v>NAUTICS</v>
      </c>
      <c r="C1842" s="95">
        <f>IF('Dây theo phòng'!$D$6="",0,IF(OR(Consolidated!N1842&amp;""='Dây theo phòng'!$D$6,Consolidated!S1842&amp;""='Dây theo phòng'!$D$6),1,0))</f>
        <v>0</v>
      </c>
      <c r="D1842" s="95">
        <f>IF(Consolidated!E1842=1,1,0)</f>
        <v>0</v>
      </c>
      <c r="E1842" s="95">
        <f t="shared" si="28"/>
        <v>45</v>
      </c>
    </row>
    <row r="1843" spans="1:5">
      <c r="A1843" s="95" t="str">
        <f>Consolidated!C1843&amp;""</f>
        <v>461W0090</v>
      </c>
      <c r="B1843" s="95" t="str">
        <f>Consolidated!A1843&amp;""</f>
        <v>NAUTICS</v>
      </c>
      <c r="C1843" s="95">
        <f>IF('Dây theo phòng'!$D$6="",0,IF(OR(Consolidated!N1843&amp;""='Dây theo phòng'!$D$6,Consolidated!S1843&amp;""='Dây theo phòng'!$D$6),1,0))</f>
        <v>0</v>
      </c>
      <c r="D1843" s="95">
        <f>IF(Consolidated!E1843=1,1,0)</f>
        <v>0</v>
      </c>
      <c r="E1843" s="95">
        <f t="shared" si="28"/>
        <v>45</v>
      </c>
    </row>
    <row r="1844" spans="1:5">
      <c r="A1844" s="95" t="str">
        <f>Consolidated!C1844&amp;""</f>
        <v>461W0091</v>
      </c>
      <c r="B1844" s="95" t="str">
        <f>Consolidated!A1844&amp;""</f>
        <v>NAUTICS</v>
      </c>
      <c r="C1844" s="95">
        <f>IF('Dây theo phòng'!$D$6="",0,IF(OR(Consolidated!N1844&amp;""='Dây theo phòng'!$D$6,Consolidated!S1844&amp;""='Dây theo phòng'!$D$6),1,0))</f>
        <v>1</v>
      </c>
      <c r="D1844" s="95">
        <f>IF(Consolidated!E1844=1,1,0)</f>
        <v>0</v>
      </c>
      <c r="E1844" s="95">
        <f t="shared" si="28"/>
        <v>46</v>
      </c>
    </row>
    <row r="1845" spans="1:5">
      <c r="A1845" s="95" t="str">
        <f>Consolidated!C1845&amp;""</f>
        <v>461W0092</v>
      </c>
      <c r="B1845" s="95" t="str">
        <f>Consolidated!A1845&amp;""</f>
        <v>NAUTICS</v>
      </c>
      <c r="C1845" s="95">
        <f>IF('Dây theo phòng'!$D$6="",0,IF(OR(Consolidated!N1845&amp;""='Dây theo phòng'!$D$6,Consolidated!S1845&amp;""='Dây theo phòng'!$D$6),1,0))</f>
        <v>0</v>
      </c>
      <c r="D1845" s="95">
        <f>IF(Consolidated!E1845=1,1,0)</f>
        <v>0</v>
      </c>
      <c r="E1845" s="95">
        <f t="shared" si="28"/>
        <v>46</v>
      </c>
    </row>
    <row r="1846" spans="1:5">
      <c r="A1846" s="95" t="str">
        <f>Consolidated!C1846&amp;""</f>
        <v>461W0093</v>
      </c>
      <c r="B1846" s="95" t="str">
        <f>Consolidated!A1846&amp;""</f>
        <v>NAUTICS</v>
      </c>
      <c r="C1846" s="95">
        <f>IF('Dây theo phòng'!$D$6="",0,IF(OR(Consolidated!N1846&amp;""='Dây theo phòng'!$D$6,Consolidated!S1846&amp;""='Dây theo phòng'!$D$6),1,0))</f>
        <v>0</v>
      </c>
      <c r="D1846" s="95">
        <f>IF(Consolidated!E1846=1,1,0)</f>
        <v>0</v>
      </c>
      <c r="E1846" s="95">
        <f t="shared" si="28"/>
        <v>46</v>
      </c>
    </row>
    <row r="1847" spans="1:5">
      <c r="A1847" s="95" t="str">
        <f>Consolidated!C1847&amp;""</f>
        <v>461W0094</v>
      </c>
      <c r="B1847" s="95" t="str">
        <f>Consolidated!A1847&amp;""</f>
        <v>NAUTICS</v>
      </c>
      <c r="C1847" s="95">
        <f>IF('Dây theo phòng'!$D$6="",0,IF(OR(Consolidated!N1847&amp;""='Dây theo phòng'!$D$6,Consolidated!S1847&amp;""='Dây theo phòng'!$D$6),1,0))</f>
        <v>0</v>
      </c>
      <c r="D1847" s="95">
        <f>IF(Consolidated!E1847=1,1,0)</f>
        <v>0</v>
      </c>
      <c r="E1847" s="95">
        <f t="shared" si="28"/>
        <v>46</v>
      </c>
    </row>
    <row r="1848" spans="1:5">
      <c r="A1848" s="95" t="str">
        <f>Consolidated!C1848&amp;""</f>
        <v>461W0095</v>
      </c>
      <c r="B1848" s="95" t="str">
        <f>Consolidated!A1848&amp;""</f>
        <v>NAUTICS</v>
      </c>
      <c r="C1848" s="95">
        <f>IF('Dây theo phòng'!$D$6="",0,IF(OR(Consolidated!N1848&amp;""='Dây theo phòng'!$D$6,Consolidated!S1848&amp;""='Dây theo phòng'!$D$6),1,0))</f>
        <v>0</v>
      </c>
      <c r="D1848" s="95">
        <f>IF(Consolidated!E1848=1,1,0)</f>
        <v>0</v>
      </c>
      <c r="E1848" s="95">
        <f t="shared" si="28"/>
        <v>46</v>
      </c>
    </row>
    <row r="1849" spans="1:5">
      <c r="A1849" s="95" t="str">
        <f>Consolidated!C1849&amp;""</f>
        <v>461W0096</v>
      </c>
      <c r="B1849" s="95" t="str">
        <f>Consolidated!A1849&amp;""</f>
        <v>NAUTICS</v>
      </c>
      <c r="C1849" s="95">
        <f>IF('Dây theo phòng'!$D$6="",0,IF(OR(Consolidated!N1849&amp;""='Dây theo phòng'!$D$6,Consolidated!S1849&amp;""='Dây theo phòng'!$D$6),1,0))</f>
        <v>0</v>
      </c>
      <c r="D1849" s="95">
        <f>IF(Consolidated!E1849=1,1,0)</f>
        <v>0</v>
      </c>
      <c r="E1849" s="95">
        <f t="shared" si="28"/>
        <v>46</v>
      </c>
    </row>
    <row r="1850" spans="1:5">
      <c r="A1850" s="95" t="str">
        <f>Consolidated!C1850&amp;""</f>
        <v>461W0097</v>
      </c>
      <c r="B1850" s="95" t="str">
        <f>Consolidated!A1850&amp;""</f>
        <v>NAUTICS</v>
      </c>
      <c r="C1850" s="95">
        <f>IF('Dây theo phòng'!$D$6="",0,IF(OR(Consolidated!N1850&amp;""='Dây theo phòng'!$D$6,Consolidated!S1850&amp;""='Dây theo phòng'!$D$6),1,0))</f>
        <v>1</v>
      </c>
      <c r="D1850" s="95">
        <f>IF(Consolidated!E1850=1,1,0)</f>
        <v>0</v>
      </c>
      <c r="E1850" s="95">
        <f t="shared" si="28"/>
        <v>47</v>
      </c>
    </row>
    <row r="1851" spans="1:5">
      <c r="A1851" s="95" t="str">
        <f>Consolidated!C1851&amp;""</f>
        <v>461W0098</v>
      </c>
      <c r="B1851" s="95" t="str">
        <f>Consolidated!A1851&amp;""</f>
        <v>NAUTICS</v>
      </c>
      <c r="C1851" s="95">
        <f>IF('Dây theo phòng'!$D$6="",0,IF(OR(Consolidated!N1851&amp;""='Dây theo phòng'!$D$6,Consolidated!S1851&amp;""='Dây theo phòng'!$D$6),1,0))</f>
        <v>0</v>
      </c>
      <c r="D1851" s="95">
        <f>IF(Consolidated!E1851=1,1,0)</f>
        <v>0</v>
      </c>
      <c r="E1851" s="95">
        <f t="shared" si="28"/>
        <v>47</v>
      </c>
    </row>
    <row r="1852" spans="1:5">
      <c r="A1852" s="95" t="str">
        <f>Consolidated!C1852&amp;""</f>
        <v>461W0100</v>
      </c>
      <c r="B1852" s="95" t="str">
        <f>Consolidated!A1852&amp;""</f>
        <v>NAUTICS</v>
      </c>
      <c r="C1852" s="95">
        <f>IF('Dây theo phòng'!$D$6="",0,IF(OR(Consolidated!N1852&amp;""='Dây theo phòng'!$D$6,Consolidated!S1852&amp;""='Dây theo phòng'!$D$6),1,0))</f>
        <v>0</v>
      </c>
      <c r="D1852" s="95">
        <f>IF(Consolidated!E1852=1,1,0)</f>
        <v>0</v>
      </c>
      <c r="E1852" s="95">
        <f t="shared" si="28"/>
        <v>47</v>
      </c>
    </row>
    <row r="1853" spans="1:5">
      <c r="A1853" s="95" t="str">
        <f>Consolidated!C1853&amp;""</f>
        <v>461W0103</v>
      </c>
      <c r="B1853" s="95" t="str">
        <f>Consolidated!A1853&amp;""</f>
        <v>NAUTICS</v>
      </c>
      <c r="C1853" s="95">
        <f>IF('Dây theo phòng'!$D$6="",0,IF(OR(Consolidated!N1853&amp;""='Dây theo phòng'!$D$6,Consolidated!S1853&amp;""='Dây theo phòng'!$D$6),1,0))</f>
        <v>1</v>
      </c>
      <c r="D1853" s="95">
        <f>IF(Consolidated!E1853=1,1,0)</f>
        <v>0</v>
      </c>
      <c r="E1853" s="95">
        <f t="shared" si="28"/>
        <v>48</v>
      </c>
    </row>
    <row r="1854" spans="1:5">
      <c r="A1854" s="95" t="str">
        <f>Consolidated!C1854&amp;""</f>
        <v>461W0104</v>
      </c>
      <c r="B1854" s="95" t="str">
        <f>Consolidated!A1854&amp;""</f>
        <v>NAUTICS</v>
      </c>
      <c r="C1854" s="95">
        <f>IF('Dây theo phòng'!$D$6="",0,IF(OR(Consolidated!N1854&amp;""='Dây theo phòng'!$D$6,Consolidated!S1854&amp;""='Dây theo phòng'!$D$6),1,0))</f>
        <v>0</v>
      </c>
      <c r="D1854" s="95">
        <f>IF(Consolidated!E1854=1,1,0)</f>
        <v>0</v>
      </c>
      <c r="E1854" s="95">
        <f t="shared" si="28"/>
        <v>48</v>
      </c>
    </row>
    <row r="1855" spans="1:5">
      <c r="A1855" s="95" t="str">
        <f>Consolidated!C1855&amp;""</f>
        <v>461W0105</v>
      </c>
      <c r="B1855" s="95" t="str">
        <f>Consolidated!A1855&amp;""</f>
        <v>NAUTICS</v>
      </c>
      <c r="C1855" s="95">
        <f>IF('Dây theo phòng'!$D$6="",0,IF(OR(Consolidated!N1855&amp;""='Dây theo phòng'!$D$6,Consolidated!S1855&amp;""='Dây theo phòng'!$D$6),1,0))</f>
        <v>0</v>
      </c>
      <c r="D1855" s="95">
        <f>IF(Consolidated!E1855=1,1,0)</f>
        <v>0</v>
      </c>
      <c r="E1855" s="95">
        <f t="shared" si="28"/>
        <v>48</v>
      </c>
    </row>
    <row r="1856" spans="1:5">
      <c r="A1856" s="95" t="str">
        <f>Consolidated!C1856&amp;""</f>
        <v>461W0106</v>
      </c>
      <c r="B1856" s="95" t="str">
        <f>Consolidated!A1856&amp;""</f>
        <v>NAUTICS</v>
      </c>
      <c r="C1856" s="95">
        <f>IF('Dây theo phòng'!$D$6="",0,IF(OR(Consolidated!N1856&amp;""='Dây theo phòng'!$D$6,Consolidated!S1856&amp;""='Dây theo phòng'!$D$6),1,0))</f>
        <v>1</v>
      </c>
      <c r="D1856" s="95">
        <f>IF(Consolidated!E1856=1,1,0)</f>
        <v>0</v>
      </c>
      <c r="E1856" s="95">
        <f t="shared" si="28"/>
        <v>49</v>
      </c>
    </row>
    <row r="1857" spans="1:5">
      <c r="A1857" s="95" t="str">
        <f>Consolidated!C1857&amp;""</f>
        <v>461W0106.1</v>
      </c>
      <c r="B1857" s="95" t="str">
        <f>Consolidated!A1857&amp;""</f>
        <v>NAUTICS</v>
      </c>
      <c r="C1857" s="95">
        <f>IF('Dây theo phòng'!$D$6="",0,IF(OR(Consolidated!N1857&amp;""='Dây theo phòng'!$D$6,Consolidated!S1857&amp;""='Dây theo phòng'!$D$6),1,0))</f>
        <v>1</v>
      </c>
      <c r="D1857" s="95">
        <f>IF(Consolidated!E1857=1,1,0)</f>
        <v>0</v>
      </c>
      <c r="E1857" s="95">
        <f t="shared" si="28"/>
        <v>50</v>
      </c>
    </row>
    <row r="1858" spans="1:5">
      <c r="A1858" s="95" t="str">
        <f>Consolidated!C1858&amp;""</f>
        <v>461W0107</v>
      </c>
      <c r="B1858" s="95" t="str">
        <f>Consolidated!A1858&amp;""</f>
        <v>NAUTICS</v>
      </c>
      <c r="C1858" s="95">
        <f>IF('Dây theo phòng'!$D$6="",0,IF(OR(Consolidated!N1858&amp;""='Dây theo phòng'!$D$6,Consolidated!S1858&amp;""='Dây theo phòng'!$D$6),1,0))</f>
        <v>1</v>
      </c>
      <c r="D1858" s="95">
        <f>IF(Consolidated!E1858=1,1,0)</f>
        <v>0</v>
      </c>
      <c r="E1858" s="95">
        <f t="shared" si="28"/>
        <v>51</v>
      </c>
    </row>
    <row r="1859" spans="1:5">
      <c r="A1859" s="95" t="str">
        <f>Consolidated!C1859&amp;""</f>
        <v>461W0108</v>
      </c>
      <c r="B1859" s="95" t="str">
        <f>Consolidated!A1859&amp;""</f>
        <v>NAUTICS</v>
      </c>
      <c r="C1859" s="95">
        <f>IF('Dây theo phòng'!$D$6="",0,IF(OR(Consolidated!N1859&amp;""='Dây theo phòng'!$D$6,Consolidated!S1859&amp;""='Dây theo phòng'!$D$6),1,0))</f>
        <v>1</v>
      </c>
      <c r="D1859" s="95">
        <f>IF(Consolidated!E1859=1,1,0)</f>
        <v>0</v>
      </c>
      <c r="E1859" s="95">
        <f t="shared" ref="E1859:E1922" si="29">E1858+C1859*(1-D1859)</f>
        <v>52</v>
      </c>
    </row>
    <row r="1860" spans="1:5">
      <c r="A1860" s="95" t="str">
        <f>Consolidated!C1860&amp;""</f>
        <v>461W0109</v>
      </c>
      <c r="B1860" s="95" t="str">
        <f>Consolidated!A1860&amp;""</f>
        <v>NAUTICS</v>
      </c>
      <c r="C1860" s="95">
        <f>IF('Dây theo phòng'!$D$6="",0,IF(OR(Consolidated!N1860&amp;""='Dây theo phòng'!$D$6,Consolidated!S1860&amp;""='Dây theo phòng'!$D$6),1,0))</f>
        <v>1</v>
      </c>
      <c r="D1860" s="95">
        <f>IF(Consolidated!E1860=1,1,0)</f>
        <v>0</v>
      </c>
      <c r="E1860" s="95">
        <f t="shared" si="29"/>
        <v>53</v>
      </c>
    </row>
    <row r="1861" spans="1:5">
      <c r="A1861" s="95" t="str">
        <f>Consolidated!C1861&amp;""</f>
        <v>461W0110</v>
      </c>
      <c r="B1861" s="95" t="str">
        <f>Consolidated!A1861&amp;""</f>
        <v>NAUTICS</v>
      </c>
      <c r="C1861" s="95">
        <f>IF('Dây theo phòng'!$D$6="",0,IF(OR(Consolidated!N1861&amp;""='Dây theo phòng'!$D$6,Consolidated!S1861&amp;""='Dây theo phòng'!$D$6),1,0))</f>
        <v>0</v>
      </c>
      <c r="D1861" s="95">
        <f>IF(Consolidated!E1861=1,1,0)</f>
        <v>0</v>
      </c>
      <c r="E1861" s="95">
        <f t="shared" si="29"/>
        <v>53</v>
      </c>
    </row>
    <row r="1862" spans="1:5">
      <c r="A1862" s="95" t="str">
        <f>Consolidated!C1862&amp;""</f>
        <v>461W0112</v>
      </c>
      <c r="B1862" s="95" t="str">
        <f>Consolidated!A1862&amp;""</f>
        <v>NAUTICS</v>
      </c>
      <c r="C1862" s="95">
        <f>IF('Dây theo phòng'!$D$6="",0,IF(OR(Consolidated!N1862&amp;""='Dây theo phòng'!$D$6,Consolidated!S1862&amp;""='Dây theo phòng'!$D$6),1,0))</f>
        <v>0</v>
      </c>
      <c r="D1862" s="95">
        <f>IF(Consolidated!E1862=1,1,0)</f>
        <v>0</v>
      </c>
      <c r="E1862" s="95">
        <f t="shared" si="29"/>
        <v>53</v>
      </c>
    </row>
    <row r="1863" spans="1:5">
      <c r="A1863" s="95" t="str">
        <f>Consolidated!C1863&amp;""</f>
        <v>461W0115</v>
      </c>
      <c r="B1863" s="95" t="str">
        <f>Consolidated!A1863&amp;""</f>
        <v>NAUTICS</v>
      </c>
      <c r="C1863" s="95">
        <f>IF('Dây theo phòng'!$D$6="",0,IF(OR(Consolidated!N1863&amp;""='Dây theo phòng'!$D$6,Consolidated!S1863&amp;""='Dây theo phòng'!$D$6),1,0))</f>
        <v>0</v>
      </c>
      <c r="D1863" s="95">
        <f>IF(Consolidated!E1863=1,1,0)</f>
        <v>0</v>
      </c>
      <c r="E1863" s="95">
        <f t="shared" si="29"/>
        <v>53</v>
      </c>
    </row>
    <row r="1864" spans="1:5">
      <c r="A1864" s="95" t="str">
        <f>Consolidated!C1864&amp;""</f>
        <v>461W0116</v>
      </c>
      <c r="B1864" s="95" t="str">
        <f>Consolidated!A1864&amp;""</f>
        <v>NAUTICS</v>
      </c>
      <c r="C1864" s="95">
        <f>IF('Dây theo phòng'!$D$6="",0,IF(OR(Consolidated!N1864&amp;""='Dây theo phòng'!$D$6,Consolidated!S1864&amp;""='Dây theo phòng'!$D$6),1,0))</f>
        <v>0</v>
      </c>
      <c r="D1864" s="95">
        <f>IF(Consolidated!E1864=1,1,0)</f>
        <v>0</v>
      </c>
      <c r="E1864" s="95">
        <f t="shared" si="29"/>
        <v>53</v>
      </c>
    </row>
    <row r="1865" spans="1:5">
      <c r="A1865" s="95" t="str">
        <f>Consolidated!C1865&amp;""</f>
        <v>461W0117</v>
      </c>
      <c r="B1865" s="95" t="str">
        <f>Consolidated!A1865&amp;""</f>
        <v>NAUTICS</v>
      </c>
      <c r="C1865" s="95">
        <f>IF('Dây theo phòng'!$D$6="",0,IF(OR(Consolidated!N1865&amp;""='Dây theo phòng'!$D$6,Consolidated!S1865&amp;""='Dây theo phòng'!$D$6),1,0))</f>
        <v>0</v>
      </c>
      <c r="D1865" s="95">
        <f>IF(Consolidated!E1865=1,1,0)</f>
        <v>0</v>
      </c>
      <c r="E1865" s="95">
        <f t="shared" si="29"/>
        <v>53</v>
      </c>
    </row>
    <row r="1866" spans="1:5">
      <c r="A1866" s="95" t="str">
        <f>Consolidated!C1866&amp;""</f>
        <v>461W0118</v>
      </c>
      <c r="B1866" s="95" t="str">
        <f>Consolidated!A1866&amp;""</f>
        <v>NAUTICS</v>
      </c>
      <c r="C1866" s="95">
        <f>IF('Dây theo phòng'!$D$6="",0,IF(OR(Consolidated!N1866&amp;""='Dây theo phòng'!$D$6,Consolidated!S1866&amp;""='Dây theo phòng'!$D$6),1,0))</f>
        <v>0</v>
      </c>
      <c r="D1866" s="95">
        <f>IF(Consolidated!E1866=1,1,0)</f>
        <v>0</v>
      </c>
      <c r="E1866" s="95">
        <f t="shared" si="29"/>
        <v>53</v>
      </c>
    </row>
    <row r="1867" spans="1:5">
      <c r="A1867" s="95" t="str">
        <f>Consolidated!C1867&amp;""</f>
        <v>461W0123</v>
      </c>
      <c r="B1867" s="95" t="str">
        <f>Consolidated!A1867&amp;""</f>
        <v>NAUTICS</v>
      </c>
      <c r="C1867" s="95">
        <f>IF('Dây theo phòng'!$D$6="",0,IF(OR(Consolidated!N1867&amp;""='Dây theo phòng'!$D$6,Consolidated!S1867&amp;""='Dây theo phòng'!$D$6),1,0))</f>
        <v>0</v>
      </c>
      <c r="D1867" s="95">
        <f>IF(Consolidated!E1867=1,1,0)</f>
        <v>0</v>
      </c>
      <c r="E1867" s="95">
        <f t="shared" si="29"/>
        <v>53</v>
      </c>
    </row>
    <row r="1868" spans="1:5">
      <c r="A1868" s="95" t="str">
        <f>Consolidated!C1868&amp;""</f>
        <v>461W0124</v>
      </c>
      <c r="B1868" s="95" t="str">
        <f>Consolidated!A1868&amp;""</f>
        <v>NAUTICS</v>
      </c>
      <c r="C1868" s="95">
        <f>IF('Dây theo phòng'!$D$6="",0,IF(OR(Consolidated!N1868&amp;""='Dây theo phòng'!$D$6,Consolidated!S1868&amp;""='Dây theo phòng'!$D$6),1,0))</f>
        <v>0</v>
      </c>
      <c r="D1868" s="95">
        <f>IF(Consolidated!E1868=1,1,0)</f>
        <v>0</v>
      </c>
      <c r="E1868" s="95">
        <f t="shared" si="29"/>
        <v>53</v>
      </c>
    </row>
    <row r="1869" spans="1:5">
      <c r="A1869" s="95" t="str">
        <f>Consolidated!C1869&amp;""</f>
        <v>461W0125</v>
      </c>
      <c r="B1869" s="95" t="str">
        <f>Consolidated!A1869&amp;""</f>
        <v>NAUTICS</v>
      </c>
      <c r="C1869" s="95">
        <f>IF('Dây theo phòng'!$D$6="",0,IF(OR(Consolidated!N1869&amp;""='Dây theo phòng'!$D$6,Consolidated!S1869&amp;""='Dây theo phòng'!$D$6),1,0))</f>
        <v>0</v>
      </c>
      <c r="D1869" s="95">
        <f>IF(Consolidated!E1869=1,1,0)</f>
        <v>0</v>
      </c>
      <c r="E1869" s="95">
        <f t="shared" si="29"/>
        <v>53</v>
      </c>
    </row>
    <row r="1870" spans="1:5">
      <c r="A1870" s="95" t="str">
        <f>Consolidated!C1870&amp;""</f>
        <v>461W0126</v>
      </c>
      <c r="B1870" s="95" t="str">
        <f>Consolidated!A1870&amp;""</f>
        <v>NAUTICS</v>
      </c>
      <c r="C1870" s="95">
        <f>IF('Dây theo phòng'!$D$6="",0,IF(OR(Consolidated!N1870&amp;""='Dây theo phòng'!$D$6,Consolidated!S1870&amp;""='Dây theo phòng'!$D$6),1,0))</f>
        <v>0</v>
      </c>
      <c r="D1870" s="95">
        <f>IF(Consolidated!E1870=1,1,0)</f>
        <v>0</v>
      </c>
      <c r="E1870" s="95">
        <f t="shared" si="29"/>
        <v>53</v>
      </c>
    </row>
    <row r="1871" spans="1:5">
      <c r="A1871" s="95" t="str">
        <f>Consolidated!C1871&amp;""</f>
        <v>461W0127</v>
      </c>
      <c r="B1871" s="95" t="str">
        <f>Consolidated!A1871&amp;""</f>
        <v>NAUTICS</v>
      </c>
      <c r="C1871" s="95">
        <f>IF('Dây theo phòng'!$D$6="",0,IF(OR(Consolidated!N1871&amp;""='Dây theo phòng'!$D$6,Consolidated!S1871&amp;""='Dây theo phòng'!$D$6),1,0))</f>
        <v>1</v>
      </c>
      <c r="D1871" s="95">
        <f>IF(Consolidated!E1871=1,1,0)</f>
        <v>0</v>
      </c>
      <c r="E1871" s="95">
        <f t="shared" si="29"/>
        <v>54</v>
      </c>
    </row>
    <row r="1872" spans="1:5">
      <c r="A1872" s="95" t="str">
        <f>Consolidated!C1872&amp;""</f>
        <v>461W0131</v>
      </c>
      <c r="B1872" s="95" t="str">
        <f>Consolidated!A1872&amp;""</f>
        <v>NAUTICS</v>
      </c>
      <c r="C1872" s="95">
        <f>IF('Dây theo phòng'!$D$6="",0,IF(OR(Consolidated!N1872&amp;""='Dây theo phòng'!$D$6,Consolidated!S1872&amp;""='Dây theo phòng'!$D$6),1,0))</f>
        <v>0</v>
      </c>
      <c r="D1872" s="95">
        <f>IF(Consolidated!E1872=1,1,0)</f>
        <v>0</v>
      </c>
      <c r="E1872" s="95">
        <f t="shared" si="29"/>
        <v>54</v>
      </c>
    </row>
    <row r="1873" spans="1:5">
      <c r="A1873" s="95" t="str">
        <f>Consolidated!C1873&amp;""</f>
        <v>461W0132</v>
      </c>
      <c r="B1873" s="95" t="str">
        <f>Consolidated!A1873&amp;""</f>
        <v>NAUTICS</v>
      </c>
      <c r="C1873" s="95">
        <f>IF('Dây theo phòng'!$D$6="",0,IF(OR(Consolidated!N1873&amp;""='Dây theo phòng'!$D$6,Consolidated!S1873&amp;""='Dây theo phòng'!$D$6),1,0))</f>
        <v>0</v>
      </c>
      <c r="D1873" s="95">
        <f>IF(Consolidated!E1873=1,1,0)</f>
        <v>0</v>
      </c>
      <c r="E1873" s="95">
        <f t="shared" si="29"/>
        <v>54</v>
      </c>
    </row>
    <row r="1874" spans="1:5">
      <c r="A1874" s="95" t="str">
        <f>Consolidated!C1874&amp;""</f>
        <v>461W0133</v>
      </c>
      <c r="B1874" s="95" t="str">
        <f>Consolidated!A1874&amp;""</f>
        <v>NAUTICS</v>
      </c>
      <c r="C1874" s="95">
        <f>IF('Dây theo phòng'!$D$6="",0,IF(OR(Consolidated!N1874&amp;""='Dây theo phòng'!$D$6,Consolidated!S1874&amp;""='Dây theo phòng'!$D$6),1,0))</f>
        <v>0</v>
      </c>
      <c r="D1874" s="95">
        <f>IF(Consolidated!E1874=1,1,0)</f>
        <v>0</v>
      </c>
      <c r="E1874" s="95">
        <f t="shared" si="29"/>
        <v>54</v>
      </c>
    </row>
    <row r="1875" spans="1:5">
      <c r="A1875" s="95" t="str">
        <f>Consolidated!C1875&amp;""</f>
        <v>461W0134</v>
      </c>
      <c r="B1875" s="95" t="str">
        <f>Consolidated!A1875&amp;""</f>
        <v>NAUTICS</v>
      </c>
      <c r="C1875" s="95">
        <f>IF('Dây theo phòng'!$D$6="",0,IF(OR(Consolidated!N1875&amp;""='Dây theo phòng'!$D$6,Consolidated!S1875&amp;""='Dây theo phòng'!$D$6),1,0))</f>
        <v>0</v>
      </c>
      <c r="D1875" s="95">
        <f>IF(Consolidated!E1875=1,1,0)</f>
        <v>0</v>
      </c>
      <c r="E1875" s="95">
        <f t="shared" si="29"/>
        <v>54</v>
      </c>
    </row>
    <row r="1876" spans="1:5">
      <c r="A1876" s="95" t="str">
        <f>Consolidated!C1876&amp;""</f>
        <v>461W0135</v>
      </c>
      <c r="B1876" s="95" t="str">
        <f>Consolidated!A1876&amp;""</f>
        <v>NAUTICS</v>
      </c>
      <c r="C1876" s="95">
        <f>IF('Dây theo phòng'!$D$6="",0,IF(OR(Consolidated!N1876&amp;""='Dây theo phòng'!$D$6,Consolidated!S1876&amp;""='Dây theo phòng'!$D$6),1,0))</f>
        <v>0</v>
      </c>
      <c r="D1876" s="95">
        <f>IF(Consolidated!E1876=1,1,0)</f>
        <v>0</v>
      </c>
      <c r="E1876" s="95">
        <f t="shared" si="29"/>
        <v>54</v>
      </c>
    </row>
    <row r="1877" spans="1:5">
      <c r="A1877" s="95" t="str">
        <f>Consolidated!C1877&amp;""</f>
        <v>461W0136</v>
      </c>
      <c r="B1877" s="95" t="str">
        <f>Consolidated!A1877&amp;""</f>
        <v>NAUTICS</v>
      </c>
      <c r="C1877" s="95">
        <f>IF('Dây theo phòng'!$D$6="",0,IF(OR(Consolidated!N1877&amp;""='Dây theo phòng'!$D$6,Consolidated!S1877&amp;""='Dây theo phòng'!$D$6),1,0))</f>
        <v>0</v>
      </c>
      <c r="D1877" s="95">
        <f>IF(Consolidated!E1877=1,1,0)</f>
        <v>0</v>
      </c>
      <c r="E1877" s="95">
        <f t="shared" si="29"/>
        <v>54</v>
      </c>
    </row>
    <row r="1878" spans="1:5">
      <c r="A1878" s="95" t="str">
        <f>Consolidated!C1878&amp;""</f>
        <v>461W0137</v>
      </c>
      <c r="B1878" s="95" t="str">
        <f>Consolidated!A1878&amp;""</f>
        <v>NAUTICS</v>
      </c>
      <c r="C1878" s="95">
        <f>IF('Dây theo phòng'!$D$6="",0,IF(OR(Consolidated!N1878&amp;""='Dây theo phòng'!$D$6,Consolidated!S1878&amp;""='Dây theo phòng'!$D$6),1,0))</f>
        <v>0</v>
      </c>
      <c r="D1878" s="95">
        <f>IF(Consolidated!E1878=1,1,0)</f>
        <v>0</v>
      </c>
      <c r="E1878" s="95">
        <f t="shared" si="29"/>
        <v>54</v>
      </c>
    </row>
    <row r="1879" spans="1:5">
      <c r="A1879" s="95" t="str">
        <f>Consolidated!C1879&amp;""</f>
        <v>461W0142</v>
      </c>
      <c r="B1879" s="95" t="str">
        <f>Consolidated!A1879&amp;""</f>
        <v>NAUTICS</v>
      </c>
      <c r="C1879" s="95">
        <f>IF('Dây theo phòng'!$D$6="",0,IF(OR(Consolidated!N1879&amp;""='Dây theo phòng'!$D$6,Consolidated!S1879&amp;""='Dây theo phòng'!$D$6),1,0))</f>
        <v>0</v>
      </c>
      <c r="D1879" s="95">
        <f>IF(Consolidated!E1879=1,1,0)</f>
        <v>0</v>
      </c>
      <c r="E1879" s="95">
        <f t="shared" si="29"/>
        <v>54</v>
      </c>
    </row>
    <row r="1880" spans="1:5">
      <c r="A1880" s="95" t="str">
        <f>Consolidated!C1880&amp;""</f>
        <v>461W0143</v>
      </c>
      <c r="B1880" s="95" t="str">
        <f>Consolidated!A1880&amp;""</f>
        <v>NAUTICS</v>
      </c>
      <c r="C1880" s="95">
        <f>IF('Dây theo phòng'!$D$6="",0,IF(OR(Consolidated!N1880&amp;""='Dây theo phòng'!$D$6,Consolidated!S1880&amp;""='Dây theo phòng'!$D$6),1,0))</f>
        <v>0</v>
      </c>
      <c r="D1880" s="95">
        <f>IF(Consolidated!E1880=1,1,0)</f>
        <v>0</v>
      </c>
      <c r="E1880" s="95">
        <f t="shared" si="29"/>
        <v>54</v>
      </c>
    </row>
    <row r="1881" spans="1:5">
      <c r="A1881" s="95" t="str">
        <f>Consolidated!C1881&amp;""</f>
        <v>461W0144</v>
      </c>
      <c r="B1881" s="95" t="str">
        <f>Consolidated!A1881&amp;""</f>
        <v>NAUTICS</v>
      </c>
      <c r="C1881" s="95">
        <f>IF('Dây theo phòng'!$D$6="",0,IF(OR(Consolidated!N1881&amp;""='Dây theo phòng'!$D$6,Consolidated!S1881&amp;""='Dây theo phòng'!$D$6),1,0))</f>
        <v>0</v>
      </c>
      <c r="D1881" s="95">
        <f>IF(Consolidated!E1881=1,1,0)</f>
        <v>0</v>
      </c>
      <c r="E1881" s="95">
        <f t="shared" si="29"/>
        <v>54</v>
      </c>
    </row>
    <row r="1882" spans="1:5">
      <c r="A1882" s="95" t="str">
        <f>Consolidated!C1882&amp;""</f>
        <v>461W0145</v>
      </c>
      <c r="B1882" s="95" t="str">
        <f>Consolidated!A1882&amp;""</f>
        <v>NAUTICS</v>
      </c>
      <c r="C1882" s="95">
        <f>IF('Dây theo phòng'!$D$6="",0,IF(OR(Consolidated!N1882&amp;""='Dây theo phòng'!$D$6,Consolidated!S1882&amp;""='Dây theo phòng'!$D$6),1,0))</f>
        <v>0</v>
      </c>
      <c r="D1882" s="95">
        <f>IF(Consolidated!E1882=1,1,0)</f>
        <v>0</v>
      </c>
      <c r="E1882" s="95">
        <f t="shared" si="29"/>
        <v>54</v>
      </c>
    </row>
    <row r="1883" spans="1:5">
      <c r="A1883" s="95" t="str">
        <f>Consolidated!C1883&amp;""</f>
        <v>461W0150</v>
      </c>
      <c r="B1883" s="95" t="str">
        <f>Consolidated!A1883&amp;""</f>
        <v>NAUTICS</v>
      </c>
      <c r="C1883" s="95">
        <f>IF('Dây theo phòng'!$D$6="",0,IF(OR(Consolidated!N1883&amp;""='Dây theo phòng'!$D$6,Consolidated!S1883&amp;""='Dây theo phòng'!$D$6),1,0))</f>
        <v>0</v>
      </c>
      <c r="D1883" s="95">
        <f>IF(Consolidated!E1883=1,1,0)</f>
        <v>0</v>
      </c>
      <c r="E1883" s="95">
        <f t="shared" si="29"/>
        <v>54</v>
      </c>
    </row>
    <row r="1884" spans="1:5">
      <c r="A1884" s="95" t="str">
        <f>Consolidated!C1884&amp;""</f>
        <v>461W0151</v>
      </c>
      <c r="B1884" s="95" t="str">
        <f>Consolidated!A1884&amp;""</f>
        <v>NAUTICS</v>
      </c>
      <c r="C1884" s="95">
        <f>IF('Dây theo phòng'!$D$6="",0,IF(OR(Consolidated!N1884&amp;""='Dây theo phòng'!$D$6,Consolidated!S1884&amp;""='Dây theo phòng'!$D$6),1,0))</f>
        <v>0</v>
      </c>
      <c r="D1884" s="95">
        <f>IF(Consolidated!E1884=1,1,0)</f>
        <v>0</v>
      </c>
      <c r="E1884" s="95">
        <f t="shared" si="29"/>
        <v>54</v>
      </c>
    </row>
    <row r="1885" spans="1:5">
      <c r="A1885" s="95" t="str">
        <f>Consolidated!C1885&amp;""</f>
        <v>461W0152</v>
      </c>
      <c r="B1885" s="95" t="str">
        <f>Consolidated!A1885&amp;""</f>
        <v>NAUTICS</v>
      </c>
      <c r="C1885" s="95">
        <f>IF('Dây theo phòng'!$D$6="",0,IF(OR(Consolidated!N1885&amp;""='Dây theo phòng'!$D$6,Consolidated!S1885&amp;""='Dây theo phòng'!$D$6),1,0))</f>
        <v>0</v>
      </c>
      <c r="D1885" s="95">
        <f>IF(Consolidated!E1885=1,1,0)</f>
        <v>0</v>
      </c>
      <c r="E1885" s="95">
        <f t="shared" si="29"/>
        <v>54</v>
      </c>
    </row>
    <row r="1886" spans="1:5">
      <c r="A1886" s="95" t="str">
        <f>Consolidated!C1886&amp;""</f>
        <v>461W0153</v>
      </c>
      <c r="B1886" s="95" t="str">
        <f>Consolidated!A1886&amp;""</f>
        <v>NAUTICS</v>
      </c>
      <c r="C1886" s="95">
        <f>IF('Dây theo phòng'!$D$6="",0,IF(OR(Consolidated!N1886&amp;""='Dây theo phòng'!$D$6,Consolidated!S1886&amp;""='Dây theo phòng'!$D$6),1,0))</f>
        <v>0</v>
      </c>
      <c r="D1886" s="95">
        <f>IF(Consolidated!E1886=1,1,0)</f>
        <v>0</v>
      </c>
      <c r="E1886" s="95">
        <f t="shared" si="29"/>
        <v>54</v>
      </c>
    </row>
    <row r="1887" spans="1:5">
      <c r="A1887" s="95" t="str">
        <f>Consolidated!C1887&amp;""</f>
        <v>461W0157</v>
      </c>
      <c r="B1887" s="95" t="str">
        <f>Consolidated!A1887&amp;""</f>
        <v>NAUTICS</v>
      </c>
      <c r="C1887" s="95">
        <f>IF('Dây theo phòng'!$D$6="",0,IF(OR(Consolidated!N1887&amp;""='Dây theo phòng'!$D$6,Consolidated!S1887&amp;""='Dây theo phòng'!$D$6),1,0))</f>
        <v>0</v>
      </c>
      <c r="D1887" s="95">
        <f>IF(Consolidated!E1887=1,1,0)</f>
        <v>0</v>
      </c>
      <c r="E1887" s="95">
        <f t="shared" si="29"/>
        <v>54</v>
      </c>
    </row>
    <row r="1888" spans="1:5">
      <c r="A1888" s="95" t="str">
        <f>Consolidated!C1888&amp;""</f>
        <v>461W0159</v>
      </c>
      <c r="B1888" s="95" t="str">
        <f>Consolidated!A1888&amp;""</f>
        <v>NAUTICS</v>
      </c>
      <c r="C1888" s="95">
        <f>IF('Dây theo phòng'!$D$6="",0,IF(OR(Consolidated!N1888&amp;""='Dây theo phòng'!$D$6,Consolidated!S1888&amp;""='Dây theo phòng'!$D$6),1,0))</f>
        <v>0</v>
      </c>
      <c r="D1888" s="95">
        <f>IF(Consolidated!E1888=1,1,0)</f>
        <v>0</v>
      </c>
      <c r="E1888" s="95">
        <f t="shared" si="29"/>
        <v>54</v>
      </c>
    </row>
    <row r="1889" spans="1:5">
      <c r="A1889" s="95" t="str">
        <f>Consolidated!C1889&amp;""</f>
        <v>461W0162</v>
      </c>
      <c r="B1889" s="95" t="str">
        <f>Consolidated!A1889&amp;""</f>
        <v>NAUTICS</v>
      </c>
      <c r="C1889" s="95">
        <f>IF('Dây theo phòng'!$D$6="",0,IF(OR(Consolidated!N1889&amp;""='Dây theo phòng'!$D$6,Consolidated!S1889&amp;""='Dây theo phòng'!$D$6),1,0))</f>
        <v>0</v>
      </c>
      <c r="D1889" s="95">
        <f>IF(Consolidated!E1889=1,1,0)</f>
        <v>0</v>
      </c>
      <c r="E1889" s="95">
        <f t="shared" si="29"/>
        <v>54</v>
      </c>
    </row>
    <row r="1890" spans="1:5">
      <c r="A1890" s="95" t="str">
        <f>Consolidated!C1890&amp;""</f>
        <v>461W0163</v>
      </c>
      <c r="B1890" s="95" t="str">
        <f>Consolidated!A1890&amp;""</f>
        <v>NAUTICS</v>
      </c>
      <c r="C1890" s="95">
        <f>IF('Dây theo phòng'!$D$6="",0,IF(OR(Consolidated!N1890&amp;""='Dây theo phòng'!$D$6,Consolidated!S1890&amp;""='Dây theo phòng'!$D$6),1,0))</f>
        <v>0</v>
      </c>
      <c r="D1890" s="95">
        <f>IF(Consolidated!E1890=1,1,0)</f>
        <v>0</v>
      </c>
      <c r="E1890" s="95">
        <f t="shared" si="29"/>
        <v>54</v>
      </c>
    </row>
    <row r="1891" spans="1:5">
      <c r="A1891" s="95" t="str">
        <f>Consolidated!C1891&amp;""</f>
        <v>461W0164</v>
      </c>
      <c r="B1891" s="95" t="str">
        <f>Consolidated!A1891&amp;""</f>
        <v>NAUTICS</v>
      </c>
      <c r="C1891" s="95">
        <f>IF('Dây theo phòng'!$D$6="",0,IF(OR(Consolidated!N1891&amp;""='Dây theo phòng'!$D$6,Consolidated!S1891&amp;""='Dây theo phòng'!$D$6),1,0))</f>
        <v>0</v>
      </c>
      <c r="D1891" s="95">
        <f>IF(Consolidated!E1891=1,1,0)</f>
        <v>0</v>
      </c>
      <c r="E1891" s="95">
        <f t="shared" si="29"/>
        <v>54</v>
      </c>
    </row>
    <row r="1892" spans="1:5">
      <c r="A1892" s="95" t="str">
        <f>Consolidated!C1892&amp;""</f>
        <v>461W0165</v>
      </c>
      <c r="B1892" s="95" t="str">
        <f>Consolidated!A1892&amp;""</f>
        <v>NAUTICS</v>
      </c>
      <c r="C1892" s="95">
        <f>IF('Dây theo phòng'!$D$6="",0,IF(OR(Consolidated!N1892&amp;""='Dây theo phòng'!$D$6,Consolidated!S1892&amp;""='Dây theo phòng'!$D$6),1,0))</f>
        <v>0</v>
      </c>
      <c r="D1892" s="95">
        <f>IF(Consolidated!E1892=1,1,0)</f>
        <v>0</v>
      </c>
      <c r="E1892" s="95">
        <f t="shared" si="29"/>
        <v>54</v>
      </c>
    </row>
    <row r="1893" spans="1:5">
      <c r="A1893" s="95" t="str">
        <f>Consolidated!C1893&amp;""</f>
        <v>461W0170</v>
      </c>
      <c r="B1893" s="95" t="str">
        <f>Consolidated!A1893&amp;""</f>
        <v>NAUTICS</v>
      </c>
      <c r="C1893" s="95">
        <f>IF('Dây theo phòng'!$D$6="",0,IF(OR(Consolidated!N1893&amp;""='Dây theo phòng'!$D$6,Consolidated!S1893&amp;""='Dây theo phòng'!$D$6),1,0))</f>
        <v>0</v>
      </c>
      <c r="D1893" s="95">
        <f>IF(Consolidated!E1893=1,1,0)</f>
        <v>0</v>
      </c>
      <c r="E1893" s="95">
        <f t="shared" si="29"/>
        <v>54</v>
      </c>
    </row>
    <row r="1894" spans="1:5">
      <c r="A1894" s="95" t="str">
        <f>Consolidated!C1894&amp;""</f>
        <v>461W0171</v>
      </c>
      <c r="B1894" s="95" t="str">
        <f>Consolidated!A1894&amp;""</f>
        <v>NAUTICS</v>
      </c>
      <c r="C1894" s="95">
        <f>IF('Dây theo phòng'!$D$6="",0,IF(OR(Consolidated!N1894&amp;""='Dây theo phòng'!$D$6,Consolidated!S1894&amp;""='Dây theo phòng'!$D$6),1,0))</f>
        <v>0</v>
      </c>
      <c r="D1894" s="95">
        <f>IF(Consolidated!E1894=1,1,0)</f>
        <v>0</v>
      </c>
      <c r="E1894" s="95">
        <f t="shared" si="29"/>
        <v>54</v>
      </c>
    </row>
    <row r="1895" spans="1:5">
      <c r="A1895" s="95" t="str">
        <f>Consolidated!C1895&amp;""</f>
        <v>461W0174</v>
      </c>
      <c r="B1895" s="95" t="str">
        <f>Consolidated!A1895&amp;""</f>
        <v>NAUTICS</v>
      </c>
      <c r="C1895" s="95">
        <f>IF('Dây theo phòng'!$D$6="",0,IF(OR(Consolidated!N1895&amp;""='Dây theo phòng'!$D$6,Consolidated!S1895&amp;""='Dây theo phòng'!$D$6),1,0))</f>
        <v>0</v>
      </c>
      <c r="D1895" s="95">
        <f>IF(Consolidated!E1895=1,1,0)</f>
        <v>0</v>
      </c>
      <c r="E1895" s="95">
        <f t="shared" si="29"/>
        <v>54</v>
      </c>
    </row>
    <row r="1896" spans="1:5">
      <c r="A1896" s="95" t="str">
        <f>Consolidated!C1896&amp;""</f>
        <v>461W0175</v>
      </c>
      <c r="B1896" s="95" t="str">
        <f>Consolidated!A1896&amp;""</f>
        <v>NAUTICS</v>
      </c>
      <c r="C1896" s="95">
        <f>IF('Dây theo phòng'!$D$6="",0,IF(OR(Consolidated!N1896&amp;""='Dây theo phòng'!$D$6,Consolidated!S1896&amp;""='Dây theo phòng'!$D$6),1,0))</f>
        <v>0</v>
      </c>
      <c r="D1896" s="95">
        <f>IF(Consolidated!E1896=1,1,0)</f>
        <v>0</v>
      </c>
      <c r="E1896" s="95">
        <f t="shared" si="29"/>
        <v>54</v>
      </c>
    </row>
    <row r="1897" spans="1:5">
      <c r="A1897" s="95" t="str">
        <f>Consolidated!C1897&amp;""</f>
        <v>461W0177</v>
      </c>
      <c r="B1897" s="95" t="str">
        <f>Consolidated!A1897&amp;""</f>
        <v>NAUTICS</v>
      </c>
      <c r="C1897" s="95">
        <f>IF('Dây theo phòng'!$D$6="",0,IF(OR(Consolidated!N1897&amp;""='Dây theo phòng'!$D$6,Consolidated!S1897&amp;""='Dây theo phòng'!$D$6),1,0))</f>
        <v>0</v>
      </c>
      <c r="D1897" s="95">
        <f>IF(Consolidated!E1897=1,1,0)</f>
        <v>0</v>
      </c>
      <c r="E1897" s="95">
        <f t="shared" si="29"/>
        <v>54</v>
      </c>
    </row>
    <row r="1898" spans="1:5">
      <c r="A1898" s="95" t="str">
        <f>Consolidated!C1898&amp;""</f>
        <v>461W0179</v>
      </c>
      <c r="B1898" s="95" t="str">
        <f>Consolidated!A1898&amp;""</f>
        <v>NAUTICS</v>
      </c>
      <c r="C1898" s="95">
        <f>IF('Dây theo phòng'!$D$6="",0,IF(OR(Consolidated!N1898&amp;""='Dây theo phòng'!$D$6,Consolidated!S1898&amp;""='Dây theo phòng'!$D$6),1,0))</f>
        <v>0</v>
      </c>
      <c r="D1898" s="95">
        <f>IF(Consolidated!E1898=1,1,0)</f>
        <v>0</v>
      </c>
      <c r="E1898" s="95">
        <f t="shared" si="29"/>
        <v>54</v>
      </c>
    </row>
    <row r="1899" spans="1:5">
      <c r="A1899" s="95" t="str">
        <f>Consolidated!C1899&amp;""</f>
        <v>461W0180</v>
      </c>
      <c r="B1899" s="95" t="str">
        <f>Consolidated!A1899&amp;""</f>
        <v>NAUTICS</v>
      </c>
      <c r="C1899" s="95">
        <f>IF('Dây theo phòng'!$D$6="",0,IF(OR(Consolidated!N1899&amp;""='Dây theo phòng'!$D$6,Consolidated!S1899&amp;""='Dây theo phòng'!$D$6),1,0))</f>
        <v>0</v>
      </c>
      <c r="D1899" s="95">
        <f>IF(Consolidated!E1899=1,1,0)</f>
        <v>0</v>
      </c>
      <c r="E1899" s="95">
        <f t="shared" si="29"/>
        <v>54</v>
      </c>
    </row>
    <row r="1900" spans="1:5">
      <c r="A1900" s="95" t="str">
        <f>Consolidated!C1900&amp;""</f>
        <v>461W0181</v>
      </c>
      <c r="B1900" s="95" t="str">
        <f>Consolidated!A1900&amp;""</f>
        <v>NAUTICS</v>
      </c>
      <c r="C1900" s="95">
        <f>IF('Dây theo phòng'!$D$6="",0,IF(OR(Consolidated!N1900&amp;""='Dây theo phòng'!$D$6,Consolidated!S1900&amp;""='Dây theo phòng'!$D$6),1,0))</f>
        <v>0</v>
      </c>
      <c r="D1900" s="95">
        <f>IF(Consolidated!E1900=1,1,0)</f>
        <v>0</v>
      </c>
      <c r="E1900" s="95">
        <f t="shared" si="29"/>
        <v>54</v>
      </c>
    </row>
    <row r="1901" spans="1:5">
      <c r="A1901" s="95" t="str">
        <f>Consolidated!C1901&amp;""</f>
        <v>461W0182</v>
      </c>
      <c r="B1901" s="95" t="str">
        <f>Consolidated!A1901&amp;""</f>
        <v>NAUTICS</v>
      </c>
      <c r="C1901" s="95">
        <f>IF('Dây theo phòng'!$D$6="",0,IF(OR(Consolidated!N1901&amp;""='Dây theo phòng'!$D$6,Consolidated!S1901&amp;""='Dây theo phòng'!$D$6),1,0))</f>
        <v>0</v>
      </c>
      <c r="D1901" s="95">
        <f>IF(Consolidated!E1901=1,1,0)</f>
        <v>0</v>
      </c>
      <c r="E1901" s="95">
        <f t="shared" si="29"/>
        <v>54</v>
      </c>
    </row>
    <row r="1902" spans="1:5">
      <c r="A1902" s="95" t="str">
        <f>Consolidated!C1902&amp;""</f>
        <v>461W0183</v>
      </c>
      <c r="B1902" s="95" t="str">
        <f>Consolidated!A1902&amp;""</f>
        <v>NAUTICS</v>
      </c>
      <c r="C1902" s="95">
        <f>IF('Dây theo phòng'!$D$6="",0,IF(OR(Consolidated!N1902&amp;""='Dây theo phòng'!$D$6,Consolidated!S1902&amp;""='Dây theo phòng'!$D$6),1,0))</f>
        <v>0</v>
      </c>
      <c r="D1902" s="95">
        <f>IF(Consolidated!E1902=1,1,0)</f>
        <v>0</v>
      </c>
      <c r="E1902" s="95">
        <f t="shared" si="29"/>
        <v>54</v>
      </c>
    </row>
    <row r="1903" spans="1:5">
      <c r="A1903" s="95" t="str">
        <f>Consolidated!C1903&amp;""</f>
        <v>461W0184</v>
      </c>
      <c r="B1903" s="95" t="str">
        <f>Consolidated!A1903&amp;""</f>
        <v>NAUTICS</v>
      </c>
      <c r="C1903" s="95">
        <f>IF('Dây theo phòng'!$D$6="",0,IF(OR(Consolidated!N1903&amp;""='Dây theo phòng'!$D$6,Consolidated!S1903&amp;""='Dây theo phòng'!$D$6),1,0))</f>
        <v>0</v>
      </c>
      <c r="D1903" s="95">
        <f>IF(Consolidated!E1903=1,1,0)</f>
        <v>0</v>
      </c>
      <c r="E1903" s="95">
        <f t="shared" si="29"/>
        <v>54</v>
      </c>
    </row>
    <row r="1904" spans="1:5">
      <c r="A1904" s="95" t="str">
        <f>Consolidated!C1904&amp;""</f>
        <v>461W0185</v>
      </c>
      <c r="B1904" s="95" t="str">
        <f>Consolidated!A1904&amp;""</f>
        <v>NAUTICS</v>
      </c>
      <c r="C1904" s="95">
        <f>IF('Dây theo phòng'!$D$6="",0,IF(OR(Consolidated!N1904&amp;""='Dây theo phòng'!$D$6,Consolidated!S1904&amp;""='Dây theo phòng'!$D$6),1,0))</f>
        <v>0</v>
      </c>
      <c r="D1904" s="95">
        <f>IF(Consolidated!E1904=1,1,0)</f>
        <v>0</v>
      </c>
      <c r="E1904" s="95">
        <f t="shared" si="29"/>
        <v>54</v>
      </c>
    </row>
    <row r="1905" spans="1:5">
      <c r="A1905" s="95" t="str">
        <f>Consolidated!C1905&amp;""</f>
        <v>461W0186</v>
      </c>
      <c r="B1905" s="95" t="str">
        <f>Consolidated!A1905&amp;""</f>
        <v>NAUTICS</v>
      </c>
      <c r="C1905" s="95">
        <f>IF('Dây theo phòng'!$D$6="",0,IF(OR(Consolidated!N1905&amp;""='Dây theo phòng'!$D$6,Consolidated!S1905&amp;""='Dây theo phòng'!$D$6),1,0))</f>
        <v>0</v>
      </c>
      <c r="D1905" s="95">
        <f>IF(Consolidated!E1905=1,1,0)</f>
        <v>0</v>
      </c>
      <c r="E1905" s="95">
        <f t="shared" si="29"/>
        <v>54</v>
      </c>
    </row>
    <row r="1906" spans="1:5">
      <c r="A1906" s="95" t="str">
        <f>Consolidated!C1906&amp;""</f>
        <v>461W0191</v>
      </c>
      <c r="B1906" s="95" t="str">
        <f>Consolidated!A1906&amp;""</f>
        <v>NAUTICS</v>
      </c>
      <c r="C1906" s="95">
        <f>IF('Dây theo phòng'!$D$6="",0,IF(OR(Consolidated!N1906&amp;""='Dây theo phòng'!$D$6,Consolidated!S1906&amp;""='Dây theo phòng'!$D$6),1,0))</f>
        <v>0</v>
      </c>
      <c r="D1906" s="95">
        <f>IF(Consolidated!E1906=1,1,0)</f>
        <v>0</v>
      </c>
      <c r="E1906" s="95">
        <f t="shared" si="29"/>
        <v>54</v>
      </c>
    </row>
    <row r="1907" spans="1:5">
      <c r="A1907" s="95" t="str">
        <f>Consolidated!C1907&amp;""</f>
        <v>461W0192</v>
      </c>
      <c r="B1907" s="95" t="str">
        <f>Consolidated!A1907&amp;""</f>
        <v>NAUTICS</v>
      </c>
      <c r="C1907" s="95">
        <f>IF('Dây theo phòng'!$D$6="",0,IF(OR(Consolidated!N1907&amp;""='Dây theo phòng'!$D$6,Consolidated!S1907&amp;""='Dây theo phòng'!$D$6),1,0))</f>
        <v>0</v>
      </c>
      <c r="D1907" s="95">
        <f>IF(Consolidated!E1907=1,1,0)</f>
        <v>0</v>
      </c>
      <c r="E1907" s="95">
        <f t="shared" si="29"/>
        <v>54</v>
      </c>
    </row>
    <row r="1908" spans="1:5">
      <c r="A1908" s="95" t="str">
        <f>Consolidated!C1908&amp;""</f>
        <v>461W0193</v>
      </c>
      <c r="B1908" s="95" t="str">
        <f>Consolidated!A1908&amp;""</f>
        <v>NAUTICS</v>
      </c>
      <c r="C1908" s="95">
        <f>IF('Dây theo phòng'!$D$6="",0,IF(OR(Consolidated!N1908&amp;""='Dây theo phòng'!$D$6,Consolidated!S1908&amp;""='Dây theo phòng'!$D$6),1,0))</f>
        <v>0</v>
      </c>
      <c r="D1908" s="95">
        <f>IF(Consolidated!E1908=1,1,0)</f>
        <v>0</v>
      </c>
      <c r="E1908" s="95">
        <f t="shared" si="29"/>
        <v>54</v>
      </c>
    </row>
    <row r="1909" spans="1:5">
      <c r="A1909" s="95" t="str">
        <f>Consolidated!C1909&amp;""</f>
        <v>461W0194</v>
      </c>
      <c r="B1909" s="95" t="str">
        <f>Consolidated!A1909&amp;""</f>
        <v>NAUTICS</v>
      </c>
      <c r="C1909" s="95">
        <f>IF('Dây theo phòng'!$D$6="",0,IF(OR(Consolidated!N1909&amp;""='Dây theo phòng'!$D$6,Consolidated!S1909&amp;""='Dây theo phòng'!$D$6),1,0))</f>
        <v>0</v>
      </c>
      <c r="D1909" s="95">
        <f>IF(Consolidated!E1909=1,1,0)</f>
        <v>0</v>
      </c>
      <c r="E1909" s="95">
        <f t="shared" si="29"/>
        <v>54</v>
      </c>
    </row>
    <row r="1910" spans="1:5">
      <c r="A1910" s="95" t="str">
        <f>Consolidated!C1910&amp;""</f>
        <v>461W0195</v>
      </c>
      <c r="B1910" s="95" t="str">
        <f>Consolidated!A1910&amp;""</f>
        <v>NAUTICS</v>
      </c>
      <c r="C1910" s="95">
        <f>IF('Dây theo phòng'!$D$6="",0,IF(OR(Consolidated!N1910&amp;""='Dây theo phòng'!$D$6,Consolidated!S1910&amp;""='Dây theo phòng'!$D$6),1,0))</f>
        <v>0</v>
      </c>
      <c r="D1910" s="95">
        <f>IF(Consolidated!E1910=1,1,0)</f>
        <v>0</v>
      </c>
      <c r="E1910" s="95">
        <f t="shared" si="29"/>
        <v>54</v>
      </c>
    </row>
    <row r="1911" spans="1:5">
      <c r="A1911" s="95" t="str">
        <f>Consolidated!C1911&amp;""</f>
        <v>461W0196</v>
      </c>
      <c r="B1911" s="95" t="str">
        <f>Consolidated!A1911&amp;""</f>
        <v>NAUTICS</v>
      </c>
      <c r="C1911" s="95">
        <f>IF('Dây theo phòng'!$D$6="",0,IF(OR(Consolidated!N1911&amp;""='Dây theo phòng'!$D$6,Consolidated!S1911&amp;""='Dây theo phòng'!$D$6),1,0))</f>
        <v>0</v>
      </c>
      <c r="D1911" s="95">
        <f>IF(Consolidated!E1911=1,1,0)</f>
        <v>0</v>
      </c>
      <c r="E1911" s="95">
        <f t="shared" si="29"/>
        <v>54</v>
      </c>
    </row>
    <row r="1912" spans="1:5">
      <c r="A1912" s="95" t="str">
        <f>Consolidated!C1912&amp;""</f>
        <v>461W0201</v>
      </c>
      <c r="B1912" s="95" t="str">
        <f>Consolidated!A1912&amp;""</f>
        <v>NAUTICS</v>
      </c>
      <c r="C1912" s="95">
        <f>IF('Dây theo phòng'!$D$6="",0,IF(OR(Consolidated!N1912&amp;""='Dây theo phòng'!$D$6,Consolidated!S1912&amp;""='Dây theo phòng'!$D$6),1,0))</f>
        <v>0</v>
      </c>
      <c r="D1912" s="95">
        <f>IF(Consolidated!E1912=1,1,0)</f>
        <v>0</v>
      </c>
      <c r="E1912" s="95">
        <f t="shared" si="29"/>
        <v>54</v>
      </c>
    </row>
    <row r="1913" spans="1:5">
      <c r="A1913" s="95" t="str">
        <f>Consolidated!C1913&amp;""</f>
        <v>461W0203</v>
      </c>
      <c r="B1913" s="95" t="str">
        <f>Consolidated!A1913&amp;""</f>
        <v>NAUTICS</v>
      </c>
      <c r="C1913" s="95">
        <f>IF('Dây theo phòng'!$D$6="",0,IF(OR(Consolidated!N1913&amp;""='Dây theo phòng'!$D$6,Consolidated!S1913&amp;""='Dây theo phòng'!$D$6),1,0))</f>
        <v>1</v>
      </c>
      <c r="D1913" s="95">
        <f>IF(Consolidated!E1913=1,1,0)</f>
        <v>0</v>
      </c>
      <c r="E1913" s="95">
        <f t="shared" si="29"/>
        <v>55</v>
      </c>
    </row>
    <row r="1914" spans="1:5">
      <c r="A1914" s="95" t="str">
        <f>Consolidated!C1914&amp;""</f>
        <v>461W0203.1</v>
      </c>
      <c r="B1914" s="95" t="str">
        <f>Consolidated!A1914&amp;""</f>
        <v>NAUTICS</v>
      </c>
      <c r="C1914" s="95">
        <f>IF('Dây theo phòng'!$D$6="",0,IF(OR(Consolidated!N1914&amp;""='Dây theo phòng'!$D$6,Consolidated!S1914&amp;""='Dây theo phòng'!$D$6),1,0))</f>
        <v>0</v>
      </c>
      <c r="D1914" s="95">
        <f>IF(Consolidated!E1914=1,1,0)</f>
        <v>0</v>
      </c>
      <c r="E1914" s="95">
        <f t="shared" si="29"/>
        <v>55</v>
      </c>
    </row>
    <row r="1915" spans="1:5">
      <c r="A1915" s="95" t="str">
        <f>Consolidated!C1915&amp;""</f>
        <v>461W0204</v>
      </c>
      <c r="B1915" s="95" t="str">
        <f>Consolidated!A1915&amp;""</f>
        <v>NAUTICS</v>
      </c>
      <c r="C1915" s="95">
        <f>IF('Dây theo phòng'!$D$6="",0,IF(OR(Consolidated!N1915&amp;""='Dây theo phòng'!$D$6,Consolidated!S1915&amp;""='Dây theo phòng'!$D$6),1,0))</f>
        <v>0</v>
      </c>
      <c r="D1915" s="95">
        <f>IF(Consolidated!E1915=1,1,0)</f>
        <v>0</v>
      </c>
      <c r="E1915" s="95">
        <f t="shared" si="29"/>
        <v>55</v>
      </c>
    </row>
    <row r="1916" spans="1:5">
      <c r="A1916" s="95" t="str">
        <f>Consolidated!C1916&amp;""</f>
        <v>461W0205</v>
      </c>
      <c r="B1916" s="95" t="str">
        <f>Consolidated!A1916&amp;""</f>
        <v>NAUTICS</v>
      </c>
      <c r="C1916" s="95">
        <f>IF('Dây theo phòng'!$D$6="",0,IF(OR(Consolidated!N1916&amp;""='Dây theo phòng'!$D$6,Consolidated!S1916&amp;""='Dây theo phòng'!$D$6),1,0))</f>
        <v>0</v>
      </c>
      <c r="D1916" s="95">
        <f>IF(Consolidated!E1916=1,1,0)</f>
        <v>0</v>
      </c>
      <c r="E1916" s="95">
        <f t="shared" si="29"/>
        <v>55</v>
      </c>
    </row>
    <row r="1917" spans="1:5">
      <c r="A1917" s="95" t="str">
        <f>Consolidated!C1917&amp;""</f>
        <v>461W0206</v>
      </c>
      <c r="B1917" s="95" t="str">
        <f>Consolidated!A1917&amp;""</f>
        <v>NAUTICS</v>
      </c>
      <c r="C1917" s="95">
        <f>IF('Dây theo phòng'!$D$6="",0,IF(OR(Consolidated!N1917&amp;""='Dây theo phòng'!$D$6,Consolidated!S1917&amp;""='Dây theo phòng'!$D$6),1,0))</f>
        <v>1</v>
      </c>
      <c r="D1917" s="95">
        <f>IF(Consolidated!E1917=1,1,0)</f>
        <v>0</v>
      </c>
      <c r="E1917" s="95">
        <f t="shared" si="29"/>
        <v>56</v>
      </c>
    </row>
    <row r="1918" spans="1:5">
      <c r="A1918" s="95" t="str">
        <f>Consolidated!C1918&amp;""</f>
        <v>461W0207</v>
      </c>
      <c r="B1918" s="95" t="str">
        <f>Consolidated!A1918&amp;""</f>
        <v>NAUTICS</v>
      </c>
      <c r="C1918" s="95">
        <f>IF('Dây theo phòng'!$D$6="",0,IF(OR(Consolidated!N1918&amp;""='Dây theo phòng'!$D$6,Consolidated!S1918&amp;""='Dây theo phòng'!$D$6),1,0))</f>
        <v>0</v>
      </c>
      <c r="D1918" s="95">
        <f>IF(Consolidated!E1918=1,1,0)</f>
        <v>0</v>
      </c>
      <c r="E1918" s="95">
        <f t="shared" si="29"/>
        <v>56</v>
      </c>
    </row>
    <row r="1919" spans="1:5">
      <c r="A1919" s="95" t="str">
        <f>Consolidated!C1919&amp;""</f>
        <v>461W0208</v>
      </c>
      <c r="B1919" s="95" t="str">
        <f>Consolidated!A1919&amp;""</f>
        <v>NAUTICS</v>
      </c>
      <c r="C1919" s="95">
        <f>IF('Dây theo phòng'!$D$6="",0,IF(OR(Consolidated!N1919&amp;""='Dây theo phòng'!$D$6,Consolidated!S1919&amp;""='Dây theo phòng'!$D$6),1,0))</f>
        <v>0</v>
      </c>
      <c r="D1919" s="95">
        <f>IF(Consolidated!E1919=1,1,0)</f>
        <v>0</v>
      </c>
      <c r="E1919" s="95">
        <f t="shared" si="29"/>
        <v>56</v>
      </c>
    </row>
    <row r="1920" spans="1:5">
      <c r="A1920" s="95" t="str">
        <f>Consolidated!C1920&amp;""</f>
        <v>461W0209</v>
      </c>
      <c r="B1920" s="95" t="str">
        <f>Consolidated!A1920&amp;""</f>
        <v>NAUTICS</v>
      </c>
      <c r="C1920" s="95">
        <f>IF('Dây theo phòng'!$D$6="",0,IF(OR(Consolidated!N1920&amp;""='Dây theo phòng'!$D$6,Consolidated!S1920&amp;""='Dây theo phòng'!$D$6),1,0))</f>
        <v>0</v>
      </c>
      <c r="D1920" s="95">
        <f>IF(Consolidated!E1920=1,1,0)</f>
        <v>0</v>
      </c>
      <c r="E1920" s="95">
        <f t="shared" si="29"/>
        <v>56</v>
      </c>
    </row>
    <row r="1921" spans="1:5">
      <c r="A1921" s="95" t="str">
        <f>Consolidated!C1921&amp;""</f>
        <v>461W0210</v>
      </c>
      <c r="B1921" s="95" t="str">
        <f>Consolidated!A1921&amp;""</f>
        <v>NAUTICS</v>
      </c>
      <c r="C1921" s="95">
        <f>IF('Dây theo phòng'!$D$6="",0,IF(OR(Consolidated!N1921&amp;""='Dây theo phòng'!$D$6,Consolidated!S1921&amp;""='Dây theo phòng'!$D$6),1,0))</f>
        <v>0</v>
      </c>
      <c r="D1921" s="95">
        <f>IF(Consolidated!E1921=1,1,0)</f>
        <v>0</v>
      </c>
      <c r="E1921" s="95">
        <f t="shared" si="29"/>
        <v>56</v>
      </c>
    </row>
    <row r="1922" spans="1:5">
      <c r="A1922" s="95" t="str">
        <f>Consolidated!C1922&amp;""</f>
        <v>461W0211</v>
      </c>
      <c r="B1922" s="95" t="str">
        <f>Consolidated!A1922&amp;""</f>
        <v>NAUTICS</v>
      </c>
      <c r="C1922" s="95">
        <f>IF('Dây theo phòng'!$D$6="",0,IF(OR(Consolidated!N1922&amp;""='Dây theo phòng'!$D$6,Consolidated!S1922&amp;""='Dây theo phòng'!$D$6),1,0))</f>
        <v>0</v>
      </c>
      <c r="D1922" s="95">
        <f>IF(Consolidated!E1922=1,1,0)</f>
        <v>0</v>
      </c>
      <c r="E1922" s="95">
        <f t="shared" si="29"/>
        <v>56</v>
      </c>
    </row>
    <row r="1923" spans="1:5">
      <c r="A1923" s="95" t="str">
        <f>Consolidated!C1923&amp;""</f>
        <v>461W0212</v>
      </c>
      <c r="B1923" s="95" t="str">
        <f>Consolidated!A1923&amp;""</f>
        <v>NAUTICS</v>
      </c>
      <c r="C1923" s="95">
        <f>IF('Dây theo phòng'!$D$6="",0,IF(OR(Consolidated!N1923&amp;""='Dây theo phòng'!$D$6,Consolidated!S1923&amp;""='Dây theo phòng'!$D$6),1,0))</f>
        <v>0</v>
      </c>
      <c r="D1923" s="95">
        <f>IF(Consolidated!E1923=1,1,0)</f>
        <v>0</v>
      </c>
      <c r="E1923" s="95">
        <f t="shared" ref="E1923:E1986" si="30">E1922+C1923*(1-D1923)</f>
        <v>56</v>
      </c>
    </row>
    <row r="1924" spans="1:5">
      <c r="A1924" s="95" t="str">
        <f>Consolidated!C1924&amp;""</f>
        <v>461W0213</v>
      </c>
      <c r="B1924" s="95" t="str">
        <f>Consolidated!A1924&amp;""</f>
        <v>NAUTICS</v>
      </c>
      <c r="C1924" s="95">
        <f>IF('Dây theo phòng'!$D$6="",0,IF(OR(Consolidated!N1924&amp;""='Dây theo phòng'!$D$6,Consolidated!S1924&amp;""='Dây theo phòng'!$D$6),1,0))</f>
        <v>0</v>
      </c>
      <c r="D1924" s="95">
        <f>IF(Consolidated!E1924=1,1,0)</f>
        <v>0</v>
      </c>
      <c r="E1924" s="95">
        <f t="shared" si="30"/>
        <v>56</v>
      </c>
    </row>
    <row r="1925" spans="1:5">
      <c r="A1925" s="95" t="str">
        <f>Consolidated!C1925&amp;""</f>
        <v>461W0214</v>
      </c>
      <c r="B1925" s="95" t="str">
        <f>Consolidated!A1925&amp;""</f>
        <v>NAUTICS</v>
      </c>
      <c r="C1925" s="95">
        <f>IF('Dây theo phòng'!$D$6="",0,IF(OR(Consolidated!N1925&amp;""='Dây theo phòng'!$D$6,Consolidated!S1925&amp;""='Dây theo phòng'!$D$6),1,0))</f>
        <v>0</v>
      </c>
      <c r="D1925" s="95">
        <f>IF(Consolidated!E1925=1,1,0)</f>
        <v>0</v>
      </c>
      <c r="E1925" s="95">
        <f t="shared" si="30"/>
        <v>56</v>
      </c>
    </row>
    <row r="1926" spans="1:5">
      <c r="A1926" s="95" t="str">
        <f>Consolidated!C1926&amp;""</f>
        <v>461W0215</v>
      </c>
      <c r="B1926" s="95" t="str">
        <f>Consolidated!A1926&amp;""</f>
        <v>NAUTICS</v>
      </c>
      <c r="C1926" s="95">
        <f>IF('Dây theo phòng'!$D$6="",0,IF(OR(Consolidated!N1926&amp;""='Dây theo phòng'!$D$6,Consolidated!S1926&amp;""='Dây theo phòng'!$D$6),1,0))</f>
        <v>0</v>
      </c>
      <c r="D1926" s="95">
        <f>IF(Consolidated!E1926=1,1,0)</f>
        <v>0</v>
      </c>
      <c r="E1926" s="95">
        <f t="shared" si="30"/>
        <v>56</v>
      </c>
    </row>
    <row r="1927" spans="1:5">
      <c r="A1927" s="95" t="str">
        <f>Consolidated!C1927&amp;""</f>
        <v>461W0216</v>
      </c>
      <c r="B1927" s="95" t="str">
        <f>Consolidated!A1927&amp;""</f>
        <v>NAUTICS</v>
      </c>
      <c r="C1927" s="95">
        <f>IF('Dây theo phòng'!$D$6="",0,IF(OR(Consolidated!N1927&amp;""='Dây theo phòng'!$D$6,Consolidated!S1927&amp;""='Dây theo phòng'!$D$6),1,0))</f>
        <v>0</v>
      </c>
      <c r="D1927" s="95">
        <f>IF(Consolidated!E1927=1,1,0)</f>
        <v>0</v>
      </c>
      <c r="E1927" s="95">
        <f t="shared" si="30"/>
        <v>56</v>
      </c>
    </row>
    <row r="1928" spans="1:5">
      <c r="A1928" s="95" t="str">
        <f>Consolidated!C1928&amp;""</f>
        <v>461W0217</v>
      </c>
      <c r="B1928" s="95" t="str">
        <f>Consolidated!A1928&amp;""</f>
        <v>NAUTICS</v>
      </c>
      <c r="C1928" s="95">
        <f>IF('Dây theo phòng'!$D$6="",0,IF(OR(Consolidated!N1928&amp;""='Dây theo phòng'!$D$6,Consolidated!S1928&amp;""='Dây theo phòng'!$D$6),1,0))</f>
        <v>0</v>
      </c>
      <c r="D1928" s="95">
        <f>IF(Consolidated!E1928=1,1,0)</f>
        <v>0</v>
      </c>
      <c r="E1928" s="95">
        <f t="shared" si="30"/>
        <v>56</v>
      </c>
    </row>
    <row r="1929" spans="1:5">
      <c r="A1929" s="95" t="str">
        <f>Consolidated!C1929&amp;""</f>
        <v>461W0218</v>
      </c>
      <c r="B1929" s="95" t="str">
        <f>Consolidated!A1929&amp;""</f>
        <v>NAUTICS</v>
      </c>
      <c r="C1929" s="95">
        <f>IF('Dây theo phòng'!$D$6="",0,IF(OR(Consolidated!N1929&amp;""='Dây theo phòng'!$D$6,Consolidated!S1929&amp;""='Dây theo phòng'!$D$6),1,0))</f>
        <v>0</v>
      </c>
      <c r="D1929" s="95">
        <f>IF(Consolidated!E1929=1,1,0)</f>
        <v>0</v>
      </c>
      <c r="E1929" s="95">
        <f t="shared" si="30"/>
        <v>56</v>
      </c>
    </row>
    <row r="1930" spans="1:5">
      <c r="A1930" s="95" t="str">
        <f>Consolidated!C1930&amp;""</f>
        <v>461W0219</v>
      </c>
      <c r="B1930" s="95" t="str">
        <f>Consolidated!A1930&amp;""</f>
        <v>NAUTICS</v>
      </c>
      <c r="C1930" s="95">
        <f>IF('Dây theo phòng'!$D$6="",0,IF(OR(Consolidated!N1930&amp;""='Dây theo phòng'!$D$6,Consolidated!S1930&amp;""='Dây theo phòng'!$D$6),1,0))</f>
        <v>0</v>
      </c>
      <c r="D1930" s="95">
        <f>IF(Consolidated!E1930=1,1,0)</f>
        <v>0</v>
      </c>
      <c r="E1930" s="95">
        <f t="shared" si="30"/>
        <v>56</v>
      </c>
    </row>
    <row r="1931" spans="1:5">
      <c r="A1931" s="95" t="str">
        <f>Consolidated!C1931&amp;""</f>
        <v>461W0220</v>
      </c>
      <c r="B1931" s="95" t="str">
        <f>Consolidated!A1931&amp;""</f>
        <v>NAUTICS</v>
      </c>
      <c r="C1931" s="95">
        <f>IF('Dây theo phòng'!$D$6="",0,IF(OR(Consolidated!N1931&amp;""='Dây theo phòng'!$D$6,Consolidated!S1931&amp;""='Dây theo phòng'!$D$6),1,0))</f>
        <v>0</v>
      </c>
      <c r="D1931" s="95">
        <f>IF(Consolidated!E1931=1,1,0)</f>
        <v>0</v>
      </c>
      <c r="E1931" s="95">
        <f t="shared" si="30"/>
        <v>56</v>
      </c>
    </row>
    <row r="1932" spans="1:5">
      <c r="A1932" s="95" t="str">
        <f>Consolidated!C1932&amp;""</f>
        <v>461W0221</v>
      </c>
      <c r="B1932" s="95" t="str">
        <f>Consolidated!A1932&amp;""</f>
        <v>NAUTICS</v>
      </c>
      <c r="C1932" s="95">
        <f>IF('Dây theo phòng'!$D$6="",0,IF(OR(Consolidated!N1932&amp;""='Dây theo phòng'!$D$6,Consolidated!S1932&amp;""='Dây theo phòng'!$D$6),1,0))</f>
        <v>0</v>
      </c>
      <c r="D1932" s="95">
        <f>IF(Consolidated!E1932=1,1,0)</f>
        <v>0</v>
      </c>
      <c r="E1932" s="95">
        <f t="shared" si="30"/>
        <v>56</v>
      </c>
    </row>
    <row r="1933" spans="1:5">
      <c r="A1933" s="95" t="str">
        <f>Consolidated!C1933&amp;""</f>
        <v>461W0222</v>
      </c>
      <c r="B1933" s="95" t="str">
        <f>Consolidated!A1933&amp;""</f>
        <v>NAUTICS</v>
      </c>
      <c r="C1933" s="95">
        <f>IF('Dây theo phòng'!$D$6="",0,IF(OR(Consolidated!N1933&amp;""='Dây theo phòng'!$D$6,Consolidated!S1933&amp;""='Dây theo phòng'!$D$6),1,0))</f>
        <v>0</v>
      </c>
      <c r="D1933" s="95">
        <f>IF(Consolidated!E1933=1,1,0)</f>
        <v>0</v>
      </c>
      <c r="E1933" s="95">
        <f t="shared" si="30"/>
        <v>56</v>
      </c>
    </row>
    <row r="1934" spans="1:5">
      <c r="A1934" s="95" t="str">
        <f>Consolidated!C1934&amp;""</f>
        <v>461W0229</v>
      </c>
      <c r="B1934" s="95" t="str">
        <f>Consolidated!A1934&amp;""</f>
        <v>NAUTICS</v>
      </c>
      <c r="C1934" s="95">
        <f>IF('Dây theo phòng'!$D$6="",0,IF(OR(Consolidated!N1934&amp;""='Dây theo phòng'!$D$6,Consolidated!S1934&amp;""='Dây theo phòng'!$D$6),1,0))</f>
        <v>0</v>
      </c>
      <c r="D1934" s="95">
        <f>IF(Consolidated!E1934=1,1,0)</f>
        <v>0</v>
      </c>
      <c r="E1934" s="95">
        <f t="shared" si="30"/>
        <v>56</v>
      </c>
    </row>
    <row r="1935" spans="1:5">
      <c r="A1935" s="95" t="str">
        <f>Consolidated!C1935&amp;""</f>
        <v>461W0236</v>
      </c>
      <c r="B1935" s="95" t="str">
        <f>Consolidated!A1935&amp;""</f>
        <v>NAUTICS</v>
      </c>
      <c r="C1935" s="95">
        <f>IF('Dây theo phòng'!$D$6="",0,IF(OR(Consolidated!N1935&amp;""='Dây theo phòng'!$D$6,Consolidated!S1935&amp;""='Dây theo phòng'!$D$6),1,0))</f>
        <v>0</v>
      </c>
      <c r="D1935" s="95">
        <f>IF(Consolidated!E1935=1,1,0)</f>
        <v>0</v>
      </c>
      <c r="E1935" s="95">
        <f t="shared" si="30"/>
        <v>56</v>
      </c>
    </row>
    <row r="1936" spans="1:5">
      <c r="A1936" s="95" t="str">
        <f>Consolidated!C1936&amp;""</f>
        <v>461W0243</v>
      </c>
      <c r="B1936" s="95" t="str">
        <f>Consolidated!A1936&amp;""</f>
        <v>NAUTICS</v>
      </c>
      <c r="C1936" s="95">
        <f>IF('Dây theo phòng'!$D$6="",0,IF(OR(Consolidated!N1936&amp;""='Dây theo phòng'!$D$6,Consolidated!S1936&amp;""='Dây theo phòng'!$D$6),1,0))</f>
        <v>0</v>
      </c>
      <c r="D1936" s="95">
        <f>IF(Consolidated!E1936=1,1,0)</f>
        <v>0</v>
      </c>
      <c r="E1936" s="95">
        <f t="shared" si="30"/>
        <v>56</v>
      </c>
    </row>
    <row r="1937" spans="1:5">
      <c r="A1937" s="95" t="str">
        <f>Consolidated!C1937&amp;""</f>
        <v>461W0250</v>
      </c>
      <c r="B1937" s="95" t="str">
        <f>Consolidated!A1937&amp;""</f>
        <v>NAUTICS</v>
      </c>
      <c r="C1937" s="95">
        <f>IF('Dây theo phòng'!$D$6="",0,IF(OR(Consolidated!N1937&amp;""='Dây theo phòng'!$D$6,Consolidated!S1937&amp;""='Dây theo phòng'!$D$6),1,0))</f>
        <v>0</v>
      </c>
      <c r="D1937" s="95">
        <f>IF(Consolidated!E1937=1,1,0)</f>
        <v>0</v>
      </c>
      <c r="E1937" s="95">
        <f t="shared" si="30"/>
        <v>56</v>
      </c>
    </row>
    <row r="1938" spans="1:5">
      <c r="A1938" s="95" t="str">
        <f>Consolidated!C1938&amp;""</f>
        <v>461W0255</v>
      </c>
      <c r="B1938" s="95" t="str">
        <f>Consolidated!A1938&amp;""</f>
        <v>NAUTICS</v>
      </c>
      <c r="C1938" s="95">
        <f>IF('Dây theo phòng'!$D$6="",0,IF(OR(Consolidated!N1938&amp;""='Dây theo phòng'!$D$6,Consolidated!S1938&amp;""='Dây theo phòng'!$D$6),1,0))</f>
        <v>0</v>
      </c>
      <c r="D1938" s="95">
        <f>IF(Consolidated!E1938=1,1,0)</f>
        <v>0</v>
      </c>
      <c r="E1938" s="95">
        <f t="shared" si="30"/>
        <v>56</v>
      </c>
    </row>
    <row r="1939" spans="1:5">
      <c r="A1939" s="95" t="str">
        <f>Consolidated!C1939&amp;""</f>
        <v>461W0260</v>
      </c>
      <c r="B1939" s="95" t="str">
        <f>Consolidated!A1939&amp;""</f>
        <v>NAUTICS</v>
      </c>
      <c r="C1939" s="95">
        <f>IF('Dây theo phòng'!$D$6="",0,IF(OR(Consolidated!N1939&amp;""='Dây theo phòng'!$D$6,Consolidated!S1939&amp;""='Dây theo phòng'!$D$6),1,0))</f>
        <v>0</v>
      </c>
      <c r="D1939" s="95">
        <f>IF(Consolidated!E1939=1,1,0)</f>
        <v>0</v>
      </c>
      <c r="E1939" s="95">
        <f t="shared" si="30"/>
        <v>56</v>
      </c>
    </row>
    <row r="1940" spans="1:5">
      <c r="A1940" s="95" t="str">
        <f>Consolidated!C1940&amp;""</f>
        <v>461W0261</v>
      </c>
      <c r="B1940" s="95" t="str">
        <f>Consolidated!A1940&amp;""</f>
        <v>NAUTICS</v>
      </c>
      <c r="C1940" s="95">
        <f>IF('Dây theo phòng'!$D$6="",0,IF(OR(Consolidated!N1940&amp;""='Dây theo phòng'!$D$6,Consolidated!S1940&amp;""='Dây theo phòng'!$D$6),1,0))</f>
        <v>0</v>
      </c>
      <c r="D1940" s="95">
        <f>IF(Consolidated!E1940=1,1,0)</f>
        <v>0</v>
      </c>
      <c r="E1940" s="95">
        <f t="shared" si="30"/>
        <v>56</v>
      </c>
    </row>
    <row r="1941" spans="1:5">
      <c r="A1941" s="95" t="str">
        <f>Consolidated!C1941&amp;""</f>
        <v>461W0262</v>
      </c>
      <c r="B1941" s="95" t="str">
        <f>Consolidated!A1941&amp;""</f>
        <v>NAUTICS</v>
      </c>
      <c r="C1941" s="95">
        <f>IF('Dây theo phòng'!$D$6="",0,IF(OR(Consolidated!N1941&amp;""='Dây theo phòng'!$D$6,Consolidated!S1941&amp;""='Dây theo phòng'!$D$6),1,0))</f>
        <v>0</v>
      </c>
      <c r="D1941" s="95">
        <f>IF(Consolidated!E1941=1,1,0)</f>
        <v>0</v>
      </c>
      <c r="E1941" s="95">
        <f t="shared" si="30"/>
        <v>56</v>
      </c>
    </row>
    <row r="1942" spans="1:5">
      <c r="A1942" s="95" t="str">
        <f>Consolidated!C1942&amp;""</f>
        <v>461W0263</v>
      </c>
      <c r="B1942" s="95" t="str">
        <f>Consolidated!A1942&amp;""</f>
        <v>NAUTICS</v>
      </c>
      <c r="C1942" s="95">
        <f>IF('Dây theo phòng'!$D$6="",0,IF(OR(Consolidated!N1942&amp;""='Dây theo phòng'!$D$6,Consolidated!S1942&amp;""='Dây theo phòng'!$D$6),1,0))</f>
        <v>0</v>
      </c>
      <c r="D1942" s="95">
        <f>IF(Consolidated!E1942=1,1,0)</f>
        <v>0</v>
      </c>
      <c r="E1942" s="95">
        <f t="shared" si="30"/>
        <v>56</v>
      </c>
    </row>
    <row r="1943" spans="1:5">
      <c r="A1943" s="95" t="str">
        <f>Consolidated!C1943&amp;""</f>
        <v>461W0264</v>
      </c>
      <c r="B1943" s="95" t="str">
        <f>Consolidated!A1943&amp;""</f>
        <v>NAUTICS</v>
      </c>
      <c r="C1943" s="95">
        <f>IF('Dây theo phòng'!$D$6="",0,IF(OR(Consolidated!N1943&amp;""='Dây theo phòng'!$D$6,Consolidated!S1943&amp;""='Dây theo phòng'!$D$6),1,0))</f>
        <v>0</v>
      </c>
      <c r="D1943" s="95">
        <f>IF(Consolidated!E1943=1,1,0)</f>
        <v>0</v>
      </c>
      <c r="E1943" s="95">
        <f t="shared" si="30"/>
        <v>56</v>
      </c>
    </row>
    <row r="1944" spans="1:5">
      <c r="A1944" s="95" t="str">
        <f>Consolidated!C1944&amp;""</f>
        <v>461W0265</v>
      </c>
      <c r="B1944" s="95" t="str">
        <f>Consolidated!A1944&amp;""</f>
        <v>NAUTICS</v>
      </c>
      <c r="C1944" s="95">
        <f>IF('Dây theo phòng'!$D$6="",0,IF(OR(Consolidated!N1944&amp;""='Dây theo phòng'!$D$6,Consolidated!S1944&amp;""='Dây theo phòng'!$D$6),1,0))</f>
        <v>0</v>
      </c>
      <c r="D1944" s="95">
        <f>IF(Consolidated!E1944=1,1,0)</f>
        <v>0</v>
      </c>
      <c r="E1944" s="95">
        <f t="shared" si="30"/>
        <v>56</v>
      </c>
    </row>
    <row r="1945" spans="1:5">
      <c r="A1945" s="95" t="str">
        <f>Consolidated!C1945&amp;""</f>
        <v>461W0266</v>
      </c>
      <c r="B1945" s="95" t="str">
        <f>Consolidated!A1945&amp;""</f>
        <v>NAUTICS</v>
      </c>
      <c r="C1945" s="95">
        <f>IF('Dây theo phòng'!$D$6="",0,IF(OR(Consolidated!N1945&amp;""='Dây theo phòng'!$D$6,Consolidated!S1945&amp;""='Dây theo phòng'!$D$6),1,0))</f>
        <v>0</v>
      </c>
      <c r="D1945" s="95">
        <f>IF(Consolidated!E1945=1,1,0)</f>
        <v>0</v>
      </c>
      <c r="E1945" s="95">
        <f t="shared" si="30"/>
        <v>56</v>
      </c>
    </row>
    <row r="1946" spans="1:5">
      <c r="A1946" s="95" t="str">
        <f>Consolidated!C1946&amp;""</f>
        <v>461W0267</v>
      </c>
      <c r="B1946" s="95" t="str">
        <f>Consolidated!A1946&amp;""</f>
        <v>NAUTICS</v>
      </c>
      <c r="C1946" s="95">
        <f>IF('Dây theo phòng'!$D$6="",0,IF(OR(Consolidated!N1946&amp;""='Dây theo phòng'!$D$6,Consolidated!S1946&amp;""='Dây theo phòng'!$D$6),1,0))</f>
        <v>0</v>
      </c>
      <c r="D1946" s="95">
        <f>IF(Consolidated!E1946=1,1,0)</f>
        <v>0</v>
      </c>
      <c r="E1946" s="95">
        <f t="shared" si="30"/>
        <v>56</v>
      </c>
    </row>
    <row r="1947" spans="1:5">
      <c r="A1947" s="95" t="str">
        <f>Consolidated!C1947&amp;""</f>
        <v>461W0268</v>
      </c>
      <c r="B1947" s="95" t="str">
        <f>Consolidated!A1947&amp;""</f>
        <v>NAUTICS</v>
      </c>
      <c r="C1947" s="95">
        <f>IF('Dây theo phòng'!$D$6="",0,IF(OR(Consolidated!N1947&amp;""='Dây theo phòng'!$D$6,Consolidated!S1947&amp;""='Dây theo phòng'!$D$6),1,0))</f>
        <v>0</v>
      </c>
      <c r="D1947" s="95">
        <f>IF(Consolidated!E1947=1,1,0)</f>
        <v>0</v>
      </c>
      <c r="E1947" s="95">
        <f t="shared" si="30"/>
        <v>56</v>
      </c>
    </row>
    <row r="1948" spans="1:5">
      <c r="A1948" s="95" t="str">
        <f>Consolidated!C1948&amp;""</f>
        <v>461W0269</v>
      </c>
      <c r="B1948" s="95" t="str">
        <f>Consolidated!A1948&amp;""</f>
        <v>NAUTICS</v>
      </c>
      <c r="C1948" s="95">
        <f>IF('Dây theo phòng'!$D$6="",0,IF(OR(Consolidated!N1948&amp;""='Dây theo phòng'!$D$6,Consolidated!S1948&amp;""='Dây theo phòng'!$D$6),1,0))</f>
        <v>0</v>
      </c>
      <c r="D1948" s="95">
        <f>IF(Consolidated!E1948=1,1,0)</f>
        <v>0</v>
      </c>
      <c r="E1948" s="95">
        <f t="shared" si="30"/>
        <v>56</v>
      </c>
    </row>
    <row r="1949" spans="1:5">
      <c r="A1949" s="95" t="str">
        <f>Consolidated!C1949&amp;""</f>
        <v>461W0270</v>
      </c>
      <c r="B1949" s="95" t="str">
        <f>Consolidated!A1949&amp;""</f>
        <v>NAUTICS</v>
      </c>
      <c r="C1949" s="95">
        <f>IF('Dây theo phòng'!$D$6="",0,IF(OR(Consolidated!N1949&amp;""='Dây theo phòng'!$D$6,Consolidated!S1949&amp;""='Dây theo phòng'!$D$6),1,0))</f>
        <v>0</v>
      </c>
      <c r="D1949" s="95">
        <f>IF(Consolidated!E1949=1,1,0)</f>
        <v>0</v>
      </c>
      <c r="E1949" s="95">
        <f t="shared" si="30"/>
        <v>56</v>
      </c>
    </row>
    <row r="1950" spans="1:5">
      <c r="A1950" s="95" t="str">
        <f>Consolidated!C1950&amp;""</f>
        <v>461W0271</v>
      </c>
      <c r="B1950" s="95" t="str">
        <f>Consolidated!A1950&amp;""</f>
        <v>NAUTICS</v>
      </c>
      <c r="C1950" s="95">
        <f>IF('Dây theo phòng'!$D$6="",0,IF(OR(Consolidated!N1950&amp;""='Dây theo phòng'!$D$6,Consolidated!S1950&amp;""='Dây theo phòng'!$D$6),1,0))</f>
        <v>0</v>
      </c>
      <c r="D1950" s="95">
        <f>IF(Consolidated!E1950=1,1,0)</f>
        <v>0</v>
      </c>
      <c r="E1950" s="95">
        <f t="shared" si="30"/>
        <v>56</v>
      </c>
    </row>
    <row r="1951" spans="1:5">
      <c r="A1951" s="95" t="str">
        <f>Consolidated!C1951&amp;""</f>
        <v>461W0272</v>
      </c>
      <c r="B1951" s="95" t="str">
        <f>Consolidated!A1951&amp;""</f>
        <v>NAUTICS</v>
      </c>
      <c r="C1951" s="95">
        <f>IF('Dây theo phòng'!$D$6="",0,IF(OR(Consolidated!N1951&amp;""='Dây theo phòng'!$D$6,Consolidated!S1951&amp;""='Dây theo phòng'!$D$6),1,0))</f>
        <v>0</v>
      </c>
      <c r="D1951" s="95">
        <f>IF(Consolidated!E1951=1,1,0)</f>
        <v>0</v>
      </c>
      <c r="E1951" s="95">
        <f t="shared" si="30"/>
        <v>56</v>
      </c>
    </row>
    <row r="1952" spans="1:5">
      <c r="A1952" s="95" t="str">
        <f>Consolidated!C1952&amp;""</f>
        <v>461W0273</v>
      </c>
      <c r="B1952" s="95" t="str">
        <f>Consolidated!A1952&amp;""</f>
        <v>NAUTICS</v>
      </c>
      <c r="C1952" s="95">
        <f>IF('Dây theo phòng'!$D$6="",0,IF(OR(Consolidated!N1952&amp;""='Dây theo phòng'!$D$6,Consolidated!S1952&amp;""='Dây theo phòng'!$D$6),1,0))</f>
        <v>0</v>
      </c>
      <c r="D1952" s="95">
        <f>IF(Consolidated!E1952=1,1,0)</f>
        <v>0</v>
      </c>
      <c r="E1952" s="95">
        <f t="shared" si="30"/>
        <v>56</v>
      </c>
    </row>
    <row r="1953" spans="1:5">
      <c r="A1953" s="95" t="str">
        <f>Consolidated!C1953&amp;""</f>
        <v>461W0274</v>
      </c>
      <c r="B1953" s="95" t="str">
        <f>Consolidated!A1953&amp;""</f>
        <v>NAUTICS</v>
      </c>
      <c r="C1953" s="95">
        <f>IF('Dây theo phòng'!$D$6="",0,IF(OR(Consolidated!N1953&amp;""='Dây theo phòng'!$D$6,Consolidated!S1953&amp;""='Dây theo phòng'!$D$6),1,0))</f>
        <v>0</v>
      </c>
      <c r="D1953" s="95">
        <f>IF(Consolidated!E1953=1,1,0)</f>
        <v>0</v>
      </c>
      <c r="E1953" s="95">
        <f t="shared" si="30"/>
        <v>56</v>
      </c>
    </row>
    <row r="1954" spans="1:5">
      <c r="A1954" s="95" t="str">
        <f>Consolidated!C1954&amp;""</f>
        <v>461W0275</v>
      </c>
      <c r="B1954" s="95" t="str">
        <f>Consolidated!A1954&amp;""</f>
        <v>NAUTICS</v>
      </c>
      <c r="C1954" s="95">
        <f>IF('Dây theo phòng'!$D$6="",0,IF(OR(Consolidated!N1954&amp;""='Dây theo phòng'!$D$6,Consolidated!S1954&amp;""='Dây theo phòng'!$D$6),1,0))</f>
        <v>0</v>
      </c>
      <c r="D1954" s="95">
        <f>IF(Consolidated!E1954=1,1,0)</f>
        <v>0</v>
      </c>
      <c r="E1954" s="95">
        <f t="shared" si="30"/>
        <v>56</v>
      </c>
    </row>
    <row r="1955" spans="1:5">
      <c r="A1955" s="95" t="str">
        <f>Consolidated!C1955&amp;""</f>
        <v>461W0276</v>
      </c>
      <c r="B1955" s="95" t="str">
        <f>Consolidated!A1955&amp;""</f>
        <v>NAUTICS</v>
      </c>
      <c r="C1955" s="95">
        <f>IF('Dây theo phòng'!$D$6="",0,IF(OR(Consolidated!N1955&amp;""='Dây theo phòng'!$D$6,Consolidated!S1955&amp;""='Dây theo phòng'!$D$6),1,0))</f>
        <v>0</v>
      </c>
      <c r="D1955" s="95">
        <f>IF(Consolidated!E1955=1,1,0)</f>
        <v>0</v>
      </c>
      <c r="E1955" s="95">
        <f t="shared" si="30"/>
        <v>56</v>
      </c>
    </row>
    <row r="1956" spans="1:5">
      <c r="A1956" s="95" t="str">
        <f>Consolidated!C1956&amp;""</f>
        <v>461W0277</v>
      </c>
      <c r="B1956" s="95" t="str">
        <f>Consolidated!A1956&amp;""</f>
        <v>NAUTICS</v>
      </c>
      <c r="C1956" s="95">
        <f>IF('Dây theo phòng'!$D$6="",0,IF(OR(Consolidated!N1956&amp;""='Dây theo phòng'!$D$6,Consolidated!S1956&amp;""='Dây theo phòng'!$D$6),1,0))</f>
        <v>0</v>
      </c>
      <c r="D1956" s="95">
        <f>IF(Consolidated!E1956=1,1,0)</f>
        <v>0</v>
      </c>
      <c r="E1956" s="95">
        <f t="shared" si="30"/>
        <v>56</v>
      </c>
    </row>
    <row r="1957" spans="1:5">
      <c r="A1957" s="95" t="str">
        <f>Consolidated!C1957&amp;""</f>
        <v>461W0278</v>
      </c>
      <c r="B1957" s="95" t="str">
        <f>Consolidated!A1957&amp;""</f>
        <v>NAUTICS</v>
      </c>
      <c r="C1957" s="95">
        <f>IF('Dây theo phòng'!$D$6="",0,IF(OR(Consolidated!N1957&amp;""='Dây theo phòng'!$D$6,Consolidated!S1957&amp;""='Dây theo phòng'!$D$6),1,0))</f>
        <v>0</v>
      </c>
      <c r="D1957" s="95">
        <f>IF(Consolidated!E1957=1,1,0)</f>
        <v>0</v>
      </c>
      <c r="E1957" s="95">
        <f t="shared" si="30"/>
        <v>56</v>
      </c>
    </row>
    <row r="1958" spans="1:5">
      <c r="A1958" s="95" t="str">
        <f>Consolidated!C1958&amp;""</f>
        <v>461W0280</v>
      </c>
      <c r="B1958" s="95" t="str">
        <f>Consolidated!A1958&amp;""</f>
        <v>NAUTICS</v>
      </c>
      <c r="C1958" s="95">
        <f>IF('Dây theo phòng'!$D$6="",0,IF(OR(Consolidated!N1958&amp;""='Dây theo phòng'!$D$6,Consolidated!S1958&amp;""='Dây theo phòng'!$D$6),1,0))</f>
        <v>0</v>
      </c>
      <c r="D1958" s="95">
        <f>IF(Consolidated!E1958=1,1,0)</f>
        <v>0</v>
      </c>
      <c r="E1958" s="95">
        <f t="shared" si="30"/>
        <v>56</v>
      </c>
    </row>
    <row r="1959" spans="1:5">
      <c r="A1959" s="95" t="str">
        <f>Consolidated!C1959&amp;""</f>
        <v>461W0282</v>
      </c>
      <c r="B1959" s="95" t="str">
        <f>Consolidated!A1959&amp;""</f>
        <v>NAUTICS</v>
      </c>
      <c r="C1959" s="95">
        <f>IF('Dây theo phòng'!$D$6="",0,IF(OR(Consolidated!N1959&amp;""='Dây theo phòng'!$D$6,Consolidated!S1959&amp;""='Dây theo phòng'!$D$6),1,0))</f>
        <v>0</v>
      </c>
      <c r="D1959" s="95">
        <f>IF(Consolidated!E1959=1,1,0)</f>
        <v>0</v>
      </c>
      <c r="E1959" s="95">
        <f t="shared" si="30"/>
        <v>56</v>
      </c>
    </row>
    <row r="1960" spans="1:5">
      <c r="A1960" s="95" t="str">
        <f>Consolidated!C1960&amp;""</f>
        <v>461W0283</v>
      </c>
      <c r="B1960" s="95" t="str">
        <f>Consolidated!A1960&amp;""</f>
        <v>NAUTICS</v>
      </c>
      <c r="C1960" s="95">
        <f>IF('Dây theo phòng'!$D$6="",0,IF(OR(Consolidated!N1960&amp;""='Dây theo phòng'!$D$6,Consolidated!S1960&amp;""='Dây theo phòng'!$D$6),1,0))</f>
        <v>0</v>
      </c>
      <c r="D1960" s="95">
        <f>IF(Consolidated!E1960=1,1,0)</f>
        <v>0</v>
      </c>
      <c r="E1960" s="95">
        <f t="shared" si="30"/>
        <v>56</v>
      </c>
    </row>
    <row r="1961" spans="1:5">
      <c r="A1961" s="95" t="str">
        <f>Consolidated!C1961&amp;""</f>
        <v>461W0284</v>
      </c>
      <c r="B1961" s="95" t="str">
        <f>Consolidated!A1961&amp;""</f>
        <v>NAUTICS</v>
      </c>
      <c r="C1961" s="95">
        <f>IF('Dây theo phòng'!$D$6="",0,IF(OR(Consolidated!N1961&amp;""='Dây theo phòng'!$D$6,Consolidated!S1961&amp;""='Dây theo phòng'!$D$6),1,0))</f>
        <v>0</v>
      </c>
      <c r="D1961" s="95">
        <f>IF(Consolidated!E1961=1,1,0)</f>
        <v>0</v>
      </c>
      <c r="E1961" s="95">
        <f t="shared" si="30"/>
        <v>56</v>
      </c>
    </row>
    <row r="1962" spans="1:5">
      <c r="A1962" s="95" t="str">
        <f>Consolidated!C1962&amp;""</f>
        <v>461W0285</v>
      </c>
      <c r="B1962" s="95" t="str">
        <f>Consolidated!A1962&amp;""</f>
        <v>NAUTICS</v>
      </c>
      <c r="C1962" s="95">
        <f>IF('Dây theo phòng'!$D$6="",0,IF(OR(Consolidated!N1962&amp;""='Dây theo phòng'!$D$6,Consolidated!S1962&amp;""='Dây theo phòng'!$D$6),1,0))</f>
        <v>0</v>
      </c>
      <c r="D1962" s="95">
        <f>IF(Consolidated!E1962=1,1,0)</f>
        <v>0</v>
      </c>
      <c r="E1962" s="95">
        <f t="shared" si="30"/>
        <v>56</v>
      </c>
    </row>
    <row r="1963" spans="1:5">
      <c r="A1963" s="95" t="str">
        <f>Consolidated!C1963&amp;""</f>
        <v>461W0288</v>
      </c>
      <c r="B1963" s="95" t="str">
        <f>Consolidated!A1963&amp;""</f>
        <v>NAUTICS</v>
      </c>
      <c r="C1963" s="95">
        <f>IF('Dây theo phòng'!$D$6="",0,IF(OR(Consolidated!N1963&amp;""='Dây theo phòng'!$D$6,Consolidated!S1963&amp;""='Dây theo phòng'!$D$6),1,0))</f>
        <v>0</v>
      </c>
      <c r="D1963" s="95">
        <f>IF(Consolidated!E1963=1,1,0)</f>
        <v>0</v>
      </c>
      <c r="E1963" s="95">
        <f t="shared" si="30"/>
        <v>56</v>
      </c>
    </row>
    <row r="1964" spans="1:5">
      <c r="A1964" s="95" t="str">
        <f>Consolidated!C1964&amp;""</f>
        <v>461W0291</v>
      </c>
      <c r="B1964" s="95" t="str">
        <f>Consolidated!A1964&amp;""</f>
        <v>NAUTICS</v>
      </c>
      <c r="C1964" s="95">
        <f>IF('Dây theo phòng'!$D$6="",0,IF(OR(Consolidated!N1964&amp;""='Dây theo phòng'!$D$6,Consolidated!S1964&amp;""='Dây theo phòng'!$D$6),1,0))</f>
        <v>0</v>
      </c>
      <c r="D1964" s="95">
        <f>IF(Consolidated!E1964=1,1,0)</f>
        <v>0</v>
      </c>
      <c r="E1964" s="95">
        <f t="shared" si="30"/>
        <v>56</v>
      </c>
    </row>
    <row r="1965" spans="1:5">
      <c r="A1965" s="95" t="str">
        <f>Consolidated!C1965&amp;""</f>
        <v>461W0294</v>
      </c>
      <c r="B1965" s="95" t="str">
        <f>Consolidated!A1965&amp;""</f>
        <v>NAUTICS</v>
      </c>
      <c r="C1965" s="95">
        <f>IF('Dây theo phòng'!$D$6="",0,IF(OR(Consolidated!N1965&amp;""='Dây theo phòng'!$D$6,Consolidated!S1965&amp;""='Dây theo phòng'!$D$6),1,0))</f>
        <v>0</v>
      </c>
      <c r="D1965" s="95">
        <f>IF(Consolidated!E1965=1,1,0)</f>
        <v>0</v>
      </c>
      <c r="E1965" s="95">
        <f t="shared" si="30"/>
        <v>56</v>
      </c>
    </row>
    <row r="1966" spans="1:5">
      <c r="A1966" s="95" t="str">
        <f>Consolidated!C1966&amp;""</f>
        <v>461W0297</v>
      </c>
      <c r="B1966" s="95" t="str">
        <f>Consolidated!A1966&amp;""</f>
        <v>NAUTICS</v>
      </c>
      <c r="C1966" s="95">
        <f>IF('Dây theo phòng'!$D$6="",0,IF(OR(Consolidated!N1966&amp;""='Dây theo phòng'!$D$6,Consolidated!S1966&amp;""='Dây theo phòng'!$D$6),1,0))</f>
        <v>0</v>
      </c>
      <c r="D1966" s="95">
        <f>IF(Consolidated!E1966=1,1,0)</f>
        <v>0</v>
      </c>
      <c r="E1966" s="95">
        <f t="shared" si="30"/>
        <v>56</v>
      </c>
    </row>
    <row r="1967" spans="1:5">
      <c r="A1967" s="95" t="str">
        <f>Consolidated!C1967&amp;""</f>
        <v>461W0300</v>
      </c>
      <c r="B1967" s="95" t="str">
        <f>Consolidated!A1967&amp;""</f>
        <v>NAUTICS</v>
      </c>
      <c r="C1967" s="95">
        <f>IF('Dây theo phòng'!$D$6="",0,IF(OR(Consolidated!N1967&amp;""='Dây theo phòng'!$D$6,Consolidated!S1967&amp;""='Dây theo phòng'!$D$6),1,0))</f>
        <v>0</v>
      </c>
      <c r="D1967" s="95">
        <f>IF(Consolidated!E1967=1,1,0)</f>
        <v>0</v>
      </c>
      <c r="E1967" s="95">
        <f t="shared" si="30"/>
        <v>56</v>
      </c>
    </row>
    <row r="1968" spans="1:5">
      <c r="A1968" s="95" t="str">
        <f>Consolidated!C1968&amp;""</f>
        <v>461W0304</v>
      </c>
      <c r="B1968" s="95" t="str">
        <f>Consolidated!A1968&amp;""</f>
        <v>NAUTICS</v>
      </c>
      <c r="C1968" s="95">
        <f>IF('Dây theo phòng'!$D$6="",0,IF(OR(Consolidated!N1968&amp;""='Dây theo phòng'!$D$6,Consolidated!S1968&amp;""='Dây theo phòng'!$D$6),1,0))</f>
        <v>0</v>
      </c>
      <c r="D1968" s="95">
        <f>IF(Consolidated!E1968=1,1,0)</f>
        <v>0</v>
      </c>
      <c r="E1968" s="95">
        <f t="shared" si="30"/>
        <v>56</v>
      </c>
    </row>
    <row r="1969" spans="1:5">
      <c r="A1969" s="95" t="str">
        <f>Consolidated!C1969&amp;""</f>
        <v>461W0305</v>
      </c>
      <c r="B1969" s="95" t="str">
        <f>Consolidated!A1969&amp;""</f>
        <v>NAUTICS</v>
      </c>
      <c r="C1969" s="95">
        <f>IF('Dây theo phòng'!$D$6="",0,IF(OR(Consolidated!N1969&amp;""='Dây theo phòng'!$D$6,Consolidated!S1969&amp;""='Dây theo phòng'!$D$6),1,0))</f>
        <v>0</v>
      </c>
      <c r="D1969" s="95">
        <f>IF(Consolidated!E1969=1,1,0)</f>
        <v>0</v>
      </c>
      <c r="E1969" s="95">
        <f t="shared" si="30"/>
        <v>56</v>
      </c>
    </row>
    <row r="1970" spans="1:5">
      <c r="A1970" s="95" t="str">
        <f>Consolidated!C1970&amp;""</f>
        <v>461W0306</v>
      </c>
      <c r="B1970" s="95" t="str">
        <f>Consolidated!A1970&amp;""</f>
        <v>NAUTICS</v>
      </c>
      <c r="C1970" s="95">
        <f>IF('Dây theo phòng'!$D$6="",0,IF(OR(Consolidated!N1970&amp;""='Dây theo phòng'!$D$6,Consolidated!S1970&amp;""='Dây theo phòng'!$D$6),1,0))</f>
        <v>0</v>
      </c>
      <c r="D1970" s="95">
        <f>IF(Consolidated!E1970=1,1,0)</f>
        <v>0</v>
      </c>
      <c r="E1970" s="95">
        <f t="shared" si="30"/>
        <v>56</v>
      </c>
    </row>
    <row r="1971" spans="1:5">
      <c r="A1971" s="95" t="str">
        <f>Consolidated!C1971&amp;""</f>
        <v>461W0307</v>
      </c>
      <c r="B1971" s="95" t="str">
        <f>Consolidated!A1971&amp;""</f>
        <v>NAUTICS</v>
      </c>
      <c r="C1971" s="95">
        <f>IF('Dây theo phòng'!$D$6="",0,IF(OR(Consolidated!N1971&amp;""='Dây theo phòng'!$D$6,Consolidated!S1971&amp;""='Dây theo phòng'!$D$6),1,0))</f>
        <v>0</v>
      </c>
      <c r="D1971" s="95">
        <f>IF(Consolidated!E1971=1,1,0)</f>
        <v>0</v>
      </c>
      <c r="E1971" s="95">
        <f t="shared" si="30"/>
        <v>56</v>
      </c>
    </row>
    <row r="1972" spans="1:5">
      <c r="A1972" s="95" t="str">
        <f>Consolidated!C1972&amp;""</f>
        <v>461W0308</v>
      </c>
      <c r="B1972" s="95" t="str">
        <f>Consolidated!A1972&amp;""</f>
        <v>NAUTICS</v>
      </c>
      <c r="C1972" s="95">
        <f>IF('Dây theo phòng'!$D$6="",0,IF(OR(Consolidated!N1972&amp;""='Dây theo phòng'!$D$6,Consolidated!S1972&amp;""='Dây theo phòng'!$D$6),1,0))</f>
        <v>0</v>
      </c>
      <c r="D1972" s="95">
        <f>IF(Consolidated!E1972=1,1,0)</f>
        <v>0</v>
      </c>
      <c r="E1972" s="95">
        <f t="shared" si="30"/>
        <v>56</v>
      </c>
    </row>
    <row r="1973" spans="1:5">
      <c r="A1973" s="95" t="str">
        <f>Consolidated!C1973&amp;""</f>
        <v>461W0309</v>
      </c>
      <c r="B1973" s="95" t="str">
        <f>Consolidated!A1973&amp;""</f>
        <v>NAUTICS</v>
      </c>
      <c r="C1973" s="95">
        <f>IF('Dây theo phòng'!$D$6="",0,IF(OR(Consolidated!N1973&amp;""='Dây theo phòng'!$D$6,Consolidated!S1973&amp;""='Dây theo phòng'!$D$6),1,0))</f>
        <v>0</v>
      </c>
      <c r="D1973" s="95">
        <f>IF(Consolidated!E1973=1,1,0)</f>
        <v>0</v>
      </c>
      <c r="E1973" s="95">
        <f t="shared" si="30"/>
        <v>56</v>
      </c>
    </row>
    <row r="1974" spans="1:5">
      <c r="A1974" s="95" t="str">
        <f>Consolidated!C1974&amp;""</f>
        <v>461W0310</v>
      </c>
      <c r="B1974" s="95" t="str">
        <f>Consolidated!A1974&amp;""</f>
        <v>NAUTICS</v>
      </c>
      <c r="C1974" s="95">
        <f>IF('Dây theo phòng'!$D$6="",0,IF(OR(Consolidated!N1974&amp;""='Dây theo phòng'!$D$6,Consolidated!S1974&amp;""='Dây theo phòng'!$D$6),1,0))</f>
        <v>0</v>
      </c>
      <c r="D1974" s="95">
        <f>IF(Consolidated!E1974=1,1,0)</f>
        <v>0</v>
      </c>
      <c r="E1974" s="95">
        <f t="shared" si="30"/>
        <v>56</v>
      </c>
    </row>
    <row r="1975" spans="1:5">
      <c r="A1975" s="95" t="str">
        <f>Consolidated!C1975&amp;""</f>
        <v>461W0311</v>
      </c>
      <c r="B1975" s="95" t="str">
        <f>Consolidated!A1975&amp;""</f>
        <v>NAUTICS</v>
      </c>
      <c r="C1975" s="95">
        <f>IF('Dây theo phòng'!$D$6="",0,IF(OR(Consolidated!N1975&amp;""='Dây theo phòng'!$D$6,Consolidated!S1975&amp;""='Dây theo phòng'!$D$6),1,0))</f>
        <v>0</v>
      </c>
      <c r="D1975" s="95">
        <f>IF(Consolidated!E1975=1,1,0)</f>
        <v>0</v>
      </c>
      <c r="E1975" s="95">
        <f t="shared" si="30"/>
        <v>56</v>
      </c>
    </row>
    <row r="1976" spans="1:5">
      <c r="A1976" s="95" t="str">
        <f>Consolidated!C1976&amp;""</f>
        <v>461W0312</v>
      </c>
      <c r="B1976" s="95" t="str">
        <f>Consolidated!A1976&amp;""</f>
        <v>NAUTICS</v>
      </c>
      <c r="C1976" s="95">
        <f>IF('Dây theo phòng'!$D$6="",0,IF(OR(Consolidated!N1976&amp;""='Dây theo phòng'!$D$6,Consolidated!S1976&amp;""='Dây theo phòng'!$D$6),1,0))</f>
        <v>0</v>
      </c>
      <c r="D1976" s="95">
        <f>IF(Consolidated!E1976=1,1,0)</f>
        <v>0</v>
      </c>
      <c r="E1976" s="95">
        <f t="shared" si="30"/>
        <v>56</v>
      </c>
    </row>
    <row r="1977" spans="1:5">
      <c r="A1977" s="95" t="str">
        <f>Consolidated!C1977&amp;""</f>
        <v>461W0313</v>
      </c>
      <c r="B1977" s="95" t="str">
        <f>Consolidated!A1977&amp;""</f>
        <v>NAUTICS</v>
      </c>
      <c r="C1977" s="95">
        <f>IF('Dây theo phòng'!$D$6="",0,IF(OR(Consolidated!N1977&amp;""='Dây theo phòng'!$D$6,Consolidated!S1977&amp;""='Dây theo phòng'!$D$6),1,0))</f>
        <v>0</v>
      </c>
      <c r="D1977" s="95">
        <f>IF(Consolidated!E1977=1,1,0)</f>
        <v>0</v>
      </c>
      <c r="E1977" s="95">
        <f t="shared" si="30"/>
        <v>56</v>
      </c>
    </row>
    <row r="1978" spans="1:5">
      <c r="A1978" s="95" t="str">
        <f>Consolidated!C1978&amp;""</f>
        <v>461W0314</v>
      </c>
      <c r="B1978" s="95" t="str">
        <f>Consolidated!A1978&amp;""</f>
        <v>NAUTICS</v>
      </c>
      <c r="C1978" s="95">
        <f>IF('Dây theo phòng'!$D$6="",0,IF(OR(Consolidated!N1978&amp;""='Dây theo phòng'!$D$6,Consolidated!S1978&amp;""='Dây theo phòng'!$D$6),1,0))</f>
        <v>0</v>
      </c>
      <c r="D1978" s="95">
        <f>IF(Consolidated!E1978=1,1,0)</f>
        <v>0</v>
      </c>
      <c r="E1978" s="95">
        <f t="shared" si="30"/>
        <v>56</v>
      </c>
    </row>
    <row r="1979" spans="1:5">
      <c r="A1979" s="95" t="str">
        <f>Consolidated!C1979&amp;""</f>
        <v>461W0315</v>
      </c>
      <c r="B1979" s="95" t="str">
        <f>Consolidated!A1979&amp;""</f>
        <v>NAUTICS</v>
      </c>
      <c r="C1979" s="95">
        <f>IF('Dây theo phòng'!$D$6="",0,IF(OR(Consolidated!N1979&amp;""='Dây theo phòng'!$D$6,Consolidated!S1979&amp;""='Dây theo phòng'!$D$6),1,0))</f>
        <v>0</v>
      </c>
      <c r="D1979" s="95">
        <f>IF(Consolidated!E1979=1,1,0)</f>
        <v>0</v>
      </c>
      <c r="E1979" s="95">
        <f t="shared" si="30"/>
        <v>56</v>
      </c>
    </row>
    <row r="1980" spans="1:5">
      <c r="A1980" s="95" t="str">
        <f>Consolidated!C1980&amp;""</f>
        <v>461W0316</v>
      </c>
      <c r="B1980" s="95" t="str">
        <f>Consolidated!A1980&amp;""</f>
        <v>NAUTICS</v>
      </c>
      <c r="C1980" s="95">
        <f>IF('Dây theo phòng'!$D$6="",0,IF(OR(Consolidated!N1980&amp;""='Dây theo phòng'!$D$6,Consolidated!S1980&amp;""='Dây theo phòng'!$D$6),1,0))</f>
        <v>0</v>
      </c>
      <c r="D1980" s="95">
        <f>IF(Consolidated!E1980=1,1,0)</f>
        <v>0</v>
      </c>
      <c r="E1980" s="95">
        <f t="shared" si="30"/>
        <v>56</v>
      </c>
    </row>
    <row r="1981" spans="1:5">
      <c r="A1981" s="95" t="str">
        <f>Consolidated!C1981&amp;""</f>
        <v>461W0317</v>
      </c>
      <c r="B1981" s="95" t="str">
        <f>Consolidated!A1981&amp;""</f>
        <v>NAUTICS</v>
      </c>
      <c r="C1981" s="95">
        <f>IF('Dây theo phòng'!$D$6="",0,IF(OR(Consolidated!N1981&amp;""='Dây theo phòng'!$D$6,Consolidated!S1981&amp;""='Dây theo phòng'!$D$6),1,0))</f>
        <v>0</v>
      </c>
      <c r="D1981" s="95">
        <f>IF(Consolidated!E1981=1,1,0)</f>
        <v>0</v>
      </c>
      <c r="E1981" s="95">
        <f t="shared" si="30"/>
        <v>56</v>
      </c>
    </row>
    <row r="1982" spans="1:5">
      <c r="A1982" s="95" t="str">
        <f>Consolidated!C1982&amp;""</f>
        <v>461W0319</v>
      </c>
      <c r="B1982" s="95" t="str">
        <f>Consolidated!A1982&amp;""</f>
        <v>NAUTICS</v>
      </c>
      <c r="C1982" s="95">
        <f>IF('Dây theo phòng'!$D$6="",0,IF(OR(Consolidated!N1982&amp;""='Dây theo phòng'!$D$6,Consolidated!S1982&amp;""='Dây theo phòng'!$D$6),1,0))</f>
        <v>0</v>
      </c>
      <c r="D1982" s="95">
        <f>IF(Consolidated!E1982=1,1,0)</f>
        <v>0</v>
      </c>
      <c r="E1982" s="95">
        <f t="shared" si="30"/>
        <v>56</v>
      </c>
    </row>
    <row r="1983" spans="1:5">
      <c r="A1983" s="95" t="str">
        <f>Consolidated!C1983&amp;""</f>
        <v>461W0320</v>
      </c>
      <c r="B1983" s="95" t="str">
        <f>Consolidated!A1983&amp;""</f>
        <v>NAUTICS</v>
      </c>
      <c r="C1983" s="95">
        <f>IF('Dây theo phòng'!$D$6="",0,IF(OR(Consolidated!N1983&amp;""='Dây theo phòng'!$D$6,Consolidated!S1983&amp;""='Dây theo phòng'!$D$6),1,0))</f>
        <v>0</v>
      </c>
      <c r="D1983" s="95">
        <f>IF(Consolidated!E1983=1,1,0)</f>
        <v>0</v>
      </c>
      <c r="E1983" s="95">
        <f t="shared" si="30"/>
        <v>56</v>
      </c>
    </row>
    <row r="1984" spans="1:5">
      <c r="A1984" s="95" t="str">
        <f>Consolidated!C1984&amp;""</f>
        <v>461W0321</v>
      </c>
      <c r="B1984" s="95" t="str">
        <f>Consolidated!A1984&amp;""</f>
        <v>NAUTICS</v>
      </c>
      <c r="C1984" s="95">
        <f>IF('Dây theo phòng'!$D$6="",0,IF(OR(Consolidated!N1984&amp;""='Dây theo phòng'!$D$6,Consolidated!S1984&amp;""='Dây theo phòng'!$D$6),1,0))</f>
        <v>0</v>
      </c>
      <c r="D1984" s="95">
        <f>IF(Consolidated!E1984=1,1,0)</f>
        <v>0</v>
      </c>
      <c r="E1984" s="95">
        <f t="shared" si="30"/>
        <v>56</v>
      </c>
    </row>
    <row r="1985" spans="1:5">
      <c r="A1985" s="95" t="str">
        <f>Consolidated!C1985&amp;""</f>
        <v>461W0322</v>
      </c>
      <c r="B1985" s="95" t="str">
        <f>Consolidated!A1985&amp;""</f>
        <v>NAUTICS</v>
      </c>
      <c r="C1985" s="95">
        <f>IF('Dây theo phòng'!$D$6="",0,IF(OR(Consolidated!N1985&amp;""='Dây theo phòng'!$D$6,Consolidated!S1985&amp;""='Dây theo phòng'!$D$6),1,0))</f>
        <v>0</v>
      </c>
      <c r="D1985" s="95">
        <f>IF(Consolidated!E1985=1,1,0)</f>
        <v>0</v>
      </c>
      <c r="E1985" s="95">
        <f t="shared" si="30"/>
        <v>56</v>
      </c>
    </row>
    <row r="1986" spans="1:5">
      <c r="A1986" s="95" t="str">
        <f>Consolidated!C1986&amp;""</f>
        <v>461W0324</v>
      </c>
      <c r="B1986" s="95" t="str">
        <f>Consolidated!A1986&amp;""</f>
        <v>NAUTICS</v>
      </c>
      <c r="C1986" s="95">
        <f>IF('Dây theo phòng'!$D$6="",0,IF(OR(Consolidated!N1986&amp;""='Dây theo phòng'!$D$6,Consolidated!S1986&amp;""='Dây theo phòng'!$D$6),1,0))</f>
        <v>0</v>
      </c>
      <c r="D1986" s="95">
        <f>IF(Consolidated!E1986=1,1,0)</f>
        <v>0</v>
      </c>
      <c r="E1986" s="95">
        <f t="shared" si="30"/>
        <v>56</v>
      </c>
    </row>
    <row r="1987" spans="1:5">
      <c r="A1987" s="95" t="str">
        <f>Consolidated!C1987&amp;""</f>
        <v>461W0325</v>
      </c>
      <c r="B1987" s="95" t="str">
        <f>Consolidated!A1987&amp;""</f>
        <v>NAUTICS</v>
      </c>
      <c r="C1987" s="95">
        <f>IF('Dây theo phòng'!$D$6="",0,IF(OR(Consolidated!N1987&amp;""='Dây theo phòng'!$D$6,Consolidated!S1987&amp;""='Dây theo phòng'!$D$6),1,0))</f>
        <v>0</v>
      </c>
      <c r="D1987" s="95">
        <f>IF(Consolidated!E1987=1,1,0)</f>
        <v>0</v>
      </c>
      <c r="E1987" s="95">
        <f t="shared" ref="E1987:E2050" si="31">E1986+C1987*(1-D1987)</f>
        <v>56</v>
      </c>
    </row>
    <row r="1988" spans="1:5">
      <c r="A1988" s="95" t="str">
        <f>Consolidated!C1988&amp;""</f>
        <v>461W0326</v>
      </c>
      <c r="B1988" s="95" t="str">
        <f>Consolidated!A1988&amp;""</f>
        <v>NAUTICS</v>
      </c>
      <c r="C1988" s="95">
        <f>IF('Dây theo phòng'!$D$6="",0,IF(OR(Consolidated!N1988&amp;""='Dây theo phòng'!$D$6,Consolidated!S1988&amp;""='Dây theo phòng'!$D$6),1,0))</f>
        <v>0</v>
      </c>
      <c r="D1988" s="95">
        <f>IF(Consolidated!E1988=1,1,0)</f>
        <v>0</v>
      </c>
      <c r="E1988" s="95">
        <f t="shared" si="31"/>
        <v>56</v>
      </c>
    </row>
    <row r="1989" spans="1:5">
      <c r="A1989" s="95" t="str">
        <f>Consolidated!C1989&amp;""</f>
        <v>461W0327</v>
      </c>
      <c r="B1989" s="95" t="str">
        <f>Consolidated!A1989&amp;""</f>
        <v>NAUTICS</v>
      </c>
      <c r="C1989" s="95">
        <f>IF('Dây theo phòng'!$D$6="",0,IF(OR(Consolidated!N1989&amp;""='Dây theo phòng'!$D$6,Consolidated!S1989&amp;""='Dây theo phòng'!$D$6),1,0))</f>
        <v>0</v>
      </c>
      <c r="D1989" s="95">
        <f>IF(Consolidated!E1989=1,1,0)</f>
        <v>0</v>
      </c>
      <c r="E1989" s="95">
        <f t="shared" si="31"/>
        <v>56</v>
      </c>
    </row>
    <row r="1990" spans="1:5">
      <c r="A1990" s="95" t="str">
        <f>Consolidated!C1990&amp;""</f>
        <v>461W0328</v>
      </c>
      <c r="B1990" s="95" t="str">
        <f>Consolidated!A1990&amp;""</f>
        <v>NAUTICS</v>
      </c>
      <c r="C1990" s="95">
        <f>IF('Dây theo phòng'!$D$6="",0,IF(OR(Consolidated!N1990&amp;""='Dây theo phòng'!$D$6,Consolidated!S1990&amp;""='Dây theo phòng'!$D$6),1,0))</f>
        <v>0</v>
      </c>
      <c r="D1990" s="95">
        <f>IF(Consolidated!E1990=1,1,0)</f>
        <v>0</v>
      </c>
      <c r="E1990" s="95">
        <f t="shared" si="31"/>
        <v>56</v>
      </c>
    </row>
    <row r="1991" spans="1:5">
      <c r="A1991" s="95" t="str">
        <f>Consolidated!C1991&amp;""</f>
        <v>461W0329</v>
      </c>
      <c r="B1991" s="95" t="str">
        <f>Consolidated!A1991&amp;""</f>
        <v>NAUTICS</v>
      </c>
      <c r="C1991" s="95">
        <f>IF('Dây theo phòng'!$D$6="",0,IF(OR(Consolidated!N1991&amp;""='Dây theo phòng'!$D$6,Consolidated!S1991&amp;""='Dây theo phòng'!$D$6),1,0))</f>
        <v>0</v>
      </c>
      <c r="D1991" s="95">
        <f>IF(Consolidated!E1991=1,1,0)</f>
        <v>0</v>
      </c>
      <c r="E1991" s="95">
        <f t="shared" si="31"/>
        <v>56</v>
      </c>
    </row>
    <row r="1992" spans="1:5">
      <c r="A1992" s="95" t="str">
        <f>Consolidated!C1992&amp;""</f>
        <v>461W0330</v>
      </c>
      <c r="B1992" s="95" t="str">
        <f>Consolidated!A1992&amp;""</f>
        <v>NAUTICS</v>
      </c>
      <c r="C1992" s="95">
        <f>IF('Dây theo phòng'!$D$6="",0,IF(OR(Consolidated!N1992&amp;""='Dây theo phòng'!$D$6,Consolidated!S1992&amp;""='Dây theo phòng'!$D$6),1,0))</f>
        <v>0</v>
      </c>
      <c r="D1992" s="95">
        <f>IF(Consolidated!E1992=1,1,0)</f>
        <v>0</v>
      </c>
      <c r="E1992" s="95">
        <f t="shared" si="31"/>
        <v>56</v>
      </c>
    </row>
    <row r="1993" spans="1:5">
      <c r="A1993" s="95" t="str">
        <f>Consolidated!C1993&amp;""</f>
        <v>461W0331</v>
      </c>
      <c r="B1993" s="95" t="str">
        <f>Consolidated!A1993&amp;""</f>
        <v>NAUTICS</v>
      </c>
      <c r="C1993" s="95">
        <f>IF('Dây theo phòng'!$D$6="",0,IF(OR(Consolidated!N1993&amp;""='Dây theo phòng'!$D$6,Consolidated!S1993&amp;""='Dây theo phòng'!$D$6),1,0))</f>
        <v>0</v>
      </c>
      <c r="D1993" s="95">
        <f>IF(Consolidated!E1993=1,1,0)</f>
        <v>0</v>
      </c>
      <c r="E1993" s="95">
        <f t="shared" si="31"/>
        <v>56</v>
      </c>
    </row>
    <row r="1994" spans="1:5">
      <c r="A1994" s="95" t="str">
        <f>Consolidated!C1994&amp;""</f>
        <v>461W0333</v>
      </c>
      <c r="B1994" s="95" t="str">
        <f>Consolidated!A1994&amp;""</f>
        <v>NAUTICS</v>
      </c>
      <c r="C1994" s="95">
        <f>IF('Dây theo phòng'!$D$6="",0,IF(OR(Consolidated!N1994&amp;""='Dây theo phòng'!$D$6,Consolidated!S1994&amp;""='Dây theo phòng'!$D$6),1,0))</f>
        <v>0</v>
      </c>
      <c r="D1994" s="95">
        <f>IF(Consolidated!E1994=1,1,0)</f>
        <v>0</v>
      </c>
      <c r="E1994" s="95">
        <f t="shared" si="31"/>
        <v>56</v>
      </c>
    </row>
    <row r="1995" spans="1:5">
      <c r="A1995" s="95" t="str">
        <f>Consolidated!C1995&amp;""</f>
        <v>461W0334</v>
      </c>
      <c r="B1995" s="95" t="str">
        <f>Consolidated!A1995&amp;""</f>
        <v>NAUTICS</v>
      </c>
      <c r="C1995" s="95">
        <f>IF('Dây theo phòng'!$D$6="",0,IF(OR(Consolidated!N1995&amp;""='Dây theo phòng'!$D$6,Consolidated!S1995&amp;""='Dây theo phòng'!$D$6),1,0))</f>
        <v>0</v>
      </c>
      <c r="D1995" s="95">
        <f>IF(Consolidated!E1995=1,1,0)</f>
        <v>0</v>
      </c>
      <c r="E1995" s="95">
        <f t="shared" si="31"/>
        <v>56</v>
      </c>
    </row>
    <row r="1996" spans="1:5">
      <c r="A1996" s="95" t="str">
        <f>Consolidated!C1996&amp;""</f>
        <v>461W0335</v>
      </c>
      <c r="B1996" s="95" t="str">
        <f>Consolidated!A1996&amp;""</f>
        <v>NAUTICS</v>
      </c>
      <c r="C1996" s="95">
        <f>IF('Dây theo phòng'!$D$6="",0,IF(OR(Consolidated!N1996&amp;""='Dây theo phòng'!$D$6,Consolidated!S1996&amp;""='Dây theo phòng'!$D$6),1,0))</f>
        <v>0</v>
      </c>
      <c r="D1996" s="95">
        <f>IF(Consolidated!E1996=1,1,0)</f>
        <v>0</v>
      </c>
      <c r="E1996" s="95">
        <f t="shared" si="31"/>
        <v>56</v>
      </c>
    </row>
    <row r="1997" spans="1:5">
      <c r="A1997" s="95" t="str">
        <f>Consolidated!C1997&amp;""</f>
        <v>461W0336</v>
      </c>
      <c r="B1997" s="95" t="str">
        <f>Consolidated!A1997&amp;""</f>
        <v>NAUTICS</v>
      </c>
      <c r="C1997" s="95">
        <f>IF('Dây theo phòng'!$D$6="",0,IF(OR(Consolidated!N1997&amp;""='Dây theo phòng'!$D$6,Consolidated!S1997&amp;""='Dây theo phòng'!$D$6),1,0))</f>
        <v>0</v>
      </c>
      <c r="D1997" s="95">
        <f>IF(Consolidated!E1997=1,1,0)</f>
        <v>0</v>
      </c>
      <c r="E1997" s="95">
        <f t="shared" si="31"/>
        <v>56</v>
      </c>
    </row>
    <row r="1998" spans="1:5">
      <c r="A1998" s="95" t="str">
        <f>Consolidated!C1998&amp;""</f>
        <v>461W0337</v>
      </c>
      <c r="B1998" s="95" t="str">
        <f>Consolidated!A1998&amp;""</f>
        <v>NAUTICS</v>
      </c>
      <c r="C1998" s="95">
        <f>IF('Dây theo phòng'!$D$6="",0,IF(OR(Consolidated!N1998&amp;""='Dây theo phòng'!$D$6,Consolidated!S1998&amp;""='Dây theo phòng'!$D$6),1,0))</f>
        <v>0</v>
      </c>
      <c r="D1998" s="95">
        <f>IF(Consolidated!E1998=1,1,0)</f>
        <v>0</v>
      </c>
      <c r="E1998" s="95">
        <f t="shared" si="31"/>
        <v>56</v>
      </c>
    </row>
    <row r="1999" spans="1:5">
      <c r="A1999" s="95" t="str">
        <f>Consolidated!C1999&amp;""</f>
        <v>461W0338</v>
      </c>
      <c r="B1999" s="95" t="str">
        <f>Consolidated!A1999&amp;""</f>
        <v>NAUTICS</v>
      </c>
      <c r="C1999" s="95">
        <f>IF('Dây theo phòng'!$D$6="",0,IF(OR(Consolidated!N1999&amp;""='Dây theo phòng'!$D$6,Consolidated!S1999&amp;""='Dây theo phòng'!$D$6),1,0))</f>
        <v>0</v>
      </c>
      <c r="D1999" s="95">
        <f>IF(Consolidated!E1999=1,1,0)</f>
        <v>0</v>
      </c>
      <c r="E1999" s="95">
        <f t="shared" si="31"/>
        <v>56</v>
      </c>
    </row>
    <row r="2000" spans="1:5">
      <c r="A2000" s="95" t="str">
        <f>Consolidated!C2000&amp;""</f>
        <v>461W0340</v>
      </c>
      <c r="B2000" s="95" t="str">
        <f>Consolidated!A2000&amp;""</f>
        <v>NAUTICS</v>
      </c>
      <c r="C2000" s="95">
        <f>IF('Dây theo phòng'!$D$6="",0,IF(OR(Consolidated!N2000&amp;""='Dây theo phòng'!$D$6,Consolidated!S2000&amp;""='Dây theo phòng'!$D$6),1,0))</f>
        <v>0</v>
      </c>
      <c r="D2000" s="95">
        <f>IF(Consolidated!E2000=1,1,0)</f>
        <v>0</v>
      </c>
      <c r="E2000" s="95">
        <f t="shared" si="31"/>
        <v>56</v>
      </c>
    </row>
    <row r="2001" spans="1:5">
      <c r="A2001" s="95" t="str">
        <f>Consolidated!C2001&amp;""</f>
        <v>461W0341</v>
      </c>
      <c r="B2001" s="95" t="str">
        <f>Consolidated!A2001&amp;""</f>
        <v>NAUTICS</v>
      </c>
      <c r="C2001" s="95">
        <f>IF('Dây theo phòng'!$D$6="",0,IF(OR(Consolidated!N2001&amp;""='Dây theo phòng'!$D$6,Consolidated!S2001&amp;""='Dây theo phòng'!$D$6),1,0))</f>
        <v>0</v>
      </c>
      <c r="D2001" s="95">
        <f>IF(Consolidated!E2001=1,1,0)</f>
        <v>0</v>
      </c>
      <c r="E2001" s="95">
        <f t="shared" si="31"/>
        <v>56</v>
      </c>
    </row>
    <row r="2002" spans="1:5">
      <c r="A2002" s="95" t="str">
        <f>Consolidated!C2002&amp;""</f>
        <v>461W0342</v>
      </c>
      <c r="B2002" s="95" t="str">
        <f>Consolidated!A2002&amp;""</f>
        <v>NAUTICS</v>
      </c>
      <c r="C2002" s="95">
        <f>IF('Dây theo phòng'!$D$6="",0,IF(OR(Consolidated!N2002&amp;""='Dây theo phòng'!$D$6,Consolidated!S2002&amp;""='Dây theo phòng'!$D$6),1,0))</f>
        <v>0</v>
      </c>
      <c r="D2002" s="95">
        <f>IF(Consolidated!E2002=1,1,0)</f>
        <v>0</v>
      </c>
      <c r="E2002" s="95">
        <f t="shared" si="31"/>
        <v>56</v>
      </c>
    </row>
    <row r="2003" spans="1:5">
      <c r="A2003" s="95" t="str">
        <f>Consolidated!C2003&amp;""</f>
        <v>461W0343</v>
      </c>
      <c r="B2003" s="95" t="str">
        <f>Consolidated!A2003&amp;""</f>
        <v>NAUTICS</v>
      </c>
      <c r="C2003" s="95">
        <f>IF('Dây theo phòng'!$D$6="",0,IF(OR(Consolidated!N2003&amp;""='Dây theo phòng'!$D$6,Consolidated!S2003&amp;""='Dây theo phòng'!$D$6),1,0))</f>
        <v>0</v>
      </c>
      <c r="D2003" s="95">
        <f>IF(Consolidated!E2003=1,1,0)</f>
        <v>0</v>
      </c>
      <c r="E2003" s="95">
        <f t="shared" si="31"/>
        <v>56</v>
      </c>
    </row>
    <row r="2004" spans="1:5">
      <c r="A2004" s="95" t="str">
        <f>Consolidated!C2004&amp;""</f>
        <v>461W0344</v>
      </c>
      <c r="B2004" s="95" t="str">
        <f>Consolidated!A2004&amp;""</f>
        <v>NAUTICS</v>
      </c>
      <c r="C2004" s="95">
        <f>IF('Dây theo phòng'!$D$6="",0,IF(OR(Consolidated!N2004&amp;""='Dây theo phòng'!$D$6,Consolidated!S2004&amp;""='Dây theo phòng'!$D$6),1,0))</f>
        <v>0</v>
      </c>
      <c r="D2004" s="95">
        <f>IF(Consolidated!E2004=1,1,0)</f>
        <v>0</v>
      </c>
      <c r="E2004" s="95">
        <f t="shared" si="31"/>
        <v>56</v>
      </c>
    </row>
    <row r="2005" spans="1:5">
      <c r="A2005" s="95" t="str">
        <f>Consolidated!C2005&amp;""</f>
        <v>461W0345</v>
      </c>
      <c r="B2005" s="95" t="str">
        <f>Consolidated!A2005&amp;""</f>
        <v>NAUTICS</v>
      </c>
      <c r="C2005" s="95">
        <f>IF('Dây theo phòng'!$D$6="",0,IF(OR(Consolidated!N2005&amp;""='Dây theo phòng'!$D$6,Consolidated!S2005&amp;""='Dây theo phòng'!$D$6),1,0))</f>
        <v>0</v>
      </c>
      <c r="D2005" s="95">
        <f>IF(Consolidated!E2005=1,1,0)</f>
        <v>0</v>
      </c>
      <c r="E2005" s="95">
        <f t="shared" si="31"/>
        <v>56</v>
      </c>
    </row>
    <row r="2006" spans="1:5">
      <c r="A2006" s="95" t="str">
        <f>Consolidated!C2006&amp;""</f>
        <v>461W0346</v>
      </c>
      <c r="B2006" s="95" t="str">
        <f>Consolidated!A2006&amp;""</f>
        <v>NAUTICS</v>
      </c>
      <c r="C2006" s="95">
        <f>IF('Dây theo phòng'!$D$6="",0,IF(OR(Consolidated!N2006&amp;""='Dây theo phòng'!$D$6,Consolidated!S2006&amp;""='Dây theo phòng'!$D$6),1,0))</f>
        <v>0</v>
      </c>
      <c r="D2006" s="95">
        <f>IF(Consolidated!E2006=1,1,0)</f>
        <v>0</v>
      </c>
      <c r="E2006" s="95">
        <f t="shared" si="31"/>
        <v>56</v>
      </c>
    </row>
    <row r="2007" spans="1:5">
      <c r="A2007" s="95" t="str">
        <f>Consolidated!C2007&amp;""</f>
        <v>461W0347</v>
      </c>
      <c r="B2007" s="95" t="str">
        <f>Consolidated!A2007&amp;""</f>
        <v>NAUTICS</v>
      </c>
      <c r="C2007" s="95">
        <f>IF('Dây theo phòng'!$D$6="",0,IF(OR(Consolidated!N2007&amp;""='Dây theo phòng'!$D$6,Consolidated!S2007&amp;""='Dây theo phòng'!$D$6),1,0))</f>
        <v>0</v>
      </c>
      <c r="D2007" s="95">
        <f>IF(Consolidated!E2007=1,1,0)</f>
        <v>0</v>
      </c>
      <c r="E2007" s="95">
        <f t="shared" si="31"/>
        <v>56</v>
      </c>
    </row>
    <row r="2008" spans="1:5">
      <c r="A2008" s="95" t="str">
        <f>Consolidated!C2008&amp;""</f>
        <v>461W0349</v>
      </c>
      <c r="B2008" s="95" t="str">
        <f>Consolidated!A2008&amp;""</f>
        <v>NAUTICS</v>
      </c>
      <c r="C2008" s="95">
        <f>IF('Dây theo phòng'!$D$6="",0,IF(OR(Consolidated!N2008&amp;""='Dây theo phòng'!$D$6,Consolidated!S2008&amp;""='Dây theo phòng'!$D$6),1,0))</f>
        <v>0</v>
      </c>
      <c r="D2008" s="95">
        <f>IF(Consolidated!E2008=1,1,0)</f>
        <v>0</v>
      </c>
      <c r="E2008" s="95">
        <f t="shared" si="31"/>
        <v>56</v>
      </c>
    </row>
    <row r="2009" spans="1:5">
      <c r="A2009" s="95" t="str">
        <f>Consolidated!C2009&amp;""</f>
        <v>461W0350</v>
      </c>
      <c r="B2009" s="95" t="str">
        <f>Consolidated!A2009&amp;""</f>
        <v>NAUTICS</v>
      </c>
      <c r="C2009" s="95">
        <f>IF('Dây theo phòng'!$D$6="",0,IF(OR(Consolidated!N2009&amp;""='Dây theo phòng'!$D$6,Consolidated!S2009&amp;""='Dây theo phòng'!$D$6),1,0))</f>
        <v>0</v>
      </c>
      <c r="D2009" s="95">
        <f>IF(Consolidated!E2009=1,1,0)</f>
        <v>0</v>
      </c>
      <c r="E2009" s="95">
        <f t="shared" si="31"/>
        <v>56</v>
      </c>
    </row>
    <row r="2010" spans="1:5">
      <c r="A2010" s="95" t="str">
        <f>Consolidated!C2010&amp;""</f>
        <v>461W0351</v>
      </c>
      <c r="B2010" s="95" t="str">
        <f>Consolidated!A2010&amp;""</f>
        <v>NAUTICS</v>
      </c>
      <c r="C2010" s="95">
        <f>IF('Dây theo phòng'!$D$6="",0,IF(OR(Consolidated!N2010&amp;""='Dây theo phòng'!$D$6,Consolidated!S2010&amp;""='Dây theo phòng'!$D$6),1,0))</f>
        <v>0</v>
      </c>
      <c r="D2010" s="95">
        <f>IF(Consolidated!E2010=1,1,0)</f>
        <v>0</v>
      </c>
      <c r="E2010" s="95">
        <f t="shared" si="31"/>
        <v>56</v>
      </c>
    </row>
    <row r="2011" spans="1:5">
      <c r="A2011" s="95" t="str">
        <f>Consolidated!C2011&amp;""</f>
        <v>461W0352</v>
      </c>
      <c r="B2011" s="95" t="str">
        <f>Consolidated!A2011&amp;""</f>
        <v>NAUTICS</v>
      </c>
      <c r="C2011" s="95">
        <f>IF('Dây theo phòng'!$D$6="",0,IF(OR(Consolidated!N2011&amp;""='Dây theo phòng'!$D$6,Consolidated!S2011&amp;""='Dây theo phòng'!$D$6),1,0))</f>
        <v>0</v>
      </c>
      <c r="D2011" s="95">
        <f>IF(Consolidated!E2011=1,1,0)</f>
        <v>0</v>
      </c>
      <c r="E2011" s="95">
        <f t="shared" si="31"/>
        <v>56</v>
      </c>
    </row>
    <row r="2012" spans="1:5">
      <c r="A2012" s="95" t="str">
        <f>Consolidated!C2012&amp;""</f>
        <v>461W0353</v>
      </c>
      <c r="B2012" s="95" t="str">
        <f>Consolidated!A2012&amp;""</f>
        <v>NAUTICS</v>
      </c>
      <c r="C2012" s="95">
        <f>IF('Dây theo phòng'!$D$6="",0,IF(OR(Consolidated!N2012&amp;""='Dây theo phòng'!$D$6,Consolidated!S2012&amp;""='Dây theo phòng'!$D$6),1,0))</f>
        <v>0</v>
      </c>
      <c r="D2012" s="95">
        <f>IF(Consolidated!E2012=1,1,0)</f>
        <v>0</v>
      </c>
      <c r="E2012" s="95">
        <f t="shared" si="31"/>
        <v>56</v>
      </c>
    </row>
    <row r="2013" spans="1:5">
      <c r="A2013" s="95" t="str">
        <f>Consolidated!C2013&amp;""</f>
        <v>461W0354</v>
      </c>
      <c r="B2013" s="95" t="str">
        <f>Consolidated!A2013&amp;""</f>
        <v>NAUTICS</v>
      </c>
      <c r="C2013" s="95">
        <f>IF('Dây theo phòng'!$D$6="",0,IF(OR(Consolidated!N2013&amp;""='Dây theo phòng'!$D$6,Consolidated!S2013&amp;""='Dây theo phòng'!$D$6),1,0))</f>
        <v>0</v>
      </c>
      <c r="D2013" s="95">
        <f>IF(Consolidated!E2013=1,1,0)</f>
        <v>0</v>
      </c>
      <c r="E2013" s="95">
        <f t="shared" si="31"/>
        <v>56</v>
      </c>
    </row>
    <row r="2014" spans="1:5">
      <c r="A2014" s="95" t="str">
        <f>Consolidated!C2014&amp;""</f>
        <v>461W0355</v>
      </c>
      <c r="B2014" s="95" t="str">
        <f>Consolidated!A2014&amp;""</f>
        <v>NAUTICS</v>
      </c>
      <c r="C2014" s="95">
        <f>IF('Dây theo phòng'!$D$6="",0,IF(OR(Consolidated!N2014&amp;""='Dây theo phòng'!$D$6,Consolidated!S2014&amp;""='Dây theo phòng'!$D$6),1,0))</f>
        <v>0</v>
      </c>
      <c r="D2014" s="95">
        <f>IF(Consolidated!E2014=1,1,0)</f>
        <v>0</v>
      </c>
      <c r="E2014" s="95">
        <f t="shared" si="31"/>
        <v>56</v>
      </c>
    </row>
    <row r="2015" spans="1:5">
      <c r="A2015" s="95" t="str">
        <f>Consolidated!C2015&amp;""</f>
        <v>461W0356</v>
      </c>
      <c r="B2015" s="95" t="str">
        <f>Consolidated!A2015&amp;""</f>
        <v>NAUTICS</v>
      </c>
      <c r="C2015" s="95">
        <f>IF('Dây theo phòng'!$D$6="",0,IF(OR(Consolidated!N2015&amp;""='Dây theo phòng'!$D$6,Consolidated!S2015&amp;""='Dây theo phòng'!$D$6),1,0))</f>
        <v>0</v>
      </c>
      <c r="D2015" s="95">
        <f>IF(Consolidated!E2015=1,1,0)</f>
        <v>0</v>
      </c>
      <c r="E2015" s="95">
        <f t="shared" si="31"/>
        <v>56</v>
      </c>
    </row>
    <row r="2016" spans="1:5">
      <c r="A2016" s="95" t="str">
        <f>Consolidated!C2016&amp;""</f>
        <v>461W0359</v>
      </c>
      <c r="B2016" s="95" t="str">
        <f>Consolidated!A2016&amp;""</f>
        <v>NAUTICS</v>
      </c>
      <c r="C2016" s="95">
        <f>IF('Dây theo phòng'!$D$6="",0,IF(OR(Consolidated!N2016&amp;""='Dây theo phòng'!$D$6,Consolidated!S2016&amp;""='Dây theo phòng'!$D$6),1,0))</f>
        <v>0</v>
      </c>
      <c r="D2016" s="95">
        <f>IF(Consolidated!E2016=1,1,0)</f>
        <v>0</v>
      </c>
      <c r="E2016" s="95">
        <f t="shared" si="31"/>
        <v>56</v>
      </c>
    </row>
    <row r="2017" spans="1:5">
      <c r="A2017" s="95" t="str">
        <f>Consolidated!C2017&amp;""</f>
        <v>461W0360</v>
      </c>
      <c r="B2017" s="95" t="str">
        <f>Consolidated!A2017&amp;""</f>
        <v>NAUTICS</v>
      </c>
      <c r="C2017" s="95">
        <f>IF('Dây theo phòng'!$D$6="",0,IF(OR(Consolidated!N2017&amp;""='Dây theo phòng'!$D$6,Consolidated!S2017&amp;""='Dây theo phòng'!$D$6),1,0))</f>
        <v>0</v>
      </c>
      <c r="D2017" s="95">
        <f>IF(Consolidated!E2017=1,1,0)</f>
        <v>0</v>
      </c>
      <c r="E2017" s="95">
        <f t="shared" si="31"/>
        <v>56</v>
      </c>
    </row>
    <row r="2018" spans="1:5">
      <c r="A2018" s="95" t="str">
        <f>Consolidated!C2018&amp;""</f>
        <v>461W0361</v>
      </c>
      <c r="B2018" s="95" t="str">
        <f>Consolidated!A2018&amp;""</f>
        <v>NAUTICS</v>
      </c>
      <c r="C2018" s="95">
        <f>IF('Dây theo phòng'!$D$6="",0,IF(OR(Consolidated!N2018&amp;""='Dây theo phòng'!$D$6,Consolidated!S2018&amp;""='Dây theo phòng'!$D$6),1,0))</f>
        <v>0</v>
      </c>
      <c r="D2018" s="95">
        <f>IF(Consolidated!E2018=1,1,0)</f>
        <v>0</v>
      </c>
      <c r="E2018" s="95">
        <f t="shared" si="31"/>
        <v>56</v>
      </c>
    </row>
    <row r="2019" spans="1:5">
      <c r="A2019" s="95" t="str">
        <f>Consolidated!C2019&amp;""</f>
        <v>461W0362</v>
      </c>
      <c r="B2019" s="95" t="str">
        <f>Consolidated!A2019&amp;""</f>
        <v>NAUTICS</v>
      </c>
      <c r="C2019" s="95">
        <f>IF('Dây theo phòng'!$D$6="",0,IF(OR(Consolidated!N2019&amp;""='Dây theo phòng'!$D$6,Consolidated!S2019&amp;""='Dây theo phòng'!$D$6),1,0))</f>
        <v>0</v>
      </c>
      <c r="D2019" s="95">
        <f>IF(Consolidated!E2019=1,1,0)</f>
        <v>0</v>
      </c>
      <c r="E2019" s="95">
        <f t="shared" si="31"/>
        <v>56</v>
      </c>
    </row>
    <row r="2020" spans="1:5">
      <c r="A2020" s="95" t="str">
        <f>Consolidated!C2020&amp;""</f>
        <v>461W0363</v>
      </c>
      <c r="B2020" s="95" t="str">
        <f>Consolidated!A2020&amp;""</f>
        <v>NAUTICS</v>
      </c>
      <c r="C2020" s="95">
        <f>IF('Dây theo phòng'!$D$6="",0,IF(OR(Consolidated!N2020&amp;""='Dây theo phòng'!$D$6,Consolidated!S2020&amp;""='Dây theo phòng'!$D$6),1,0))</f>
        <v>0</v>
      </c>
      <c r="D2020" s="95">
        <f>IF(Consolidated!E2020=1,1,0)</f>
        <v>0</v>
      </c>
      <c r="E2020" s="95">
        <f t="shared" si="31"/>
        <v>56</v>
      </c>
    </row>
    <row r="2021" spans="1:5">
      <c r="A2021" s="95" t="str">
        <f>Consolidated!C2021&amp;""</f>
        <v>461W0364</v>
      </c>
      <c r="B2021" s="95" t="str">
        <f>Consolidated!A2021&amp;""</f>
        <v>NAUTICS</v>
      </c>
      <c r="C2021" s="95">
        <f>IF('Dây theo phòng'!$D$6="",0,IF(OR(Consolidated!N2021&amp;""='Dây theo phòng'!$D$6,Consolidated!S2021&amp;""='Dây theo phòng'!$D$6),1,0))</f>
        <v>0</v>
      </c>
      <c r="D2021" s="95">
        <f>IF(Consolidated!E2021=1,1,0)</f>
        <v>0</v>
      </c>
      <c r="E2021" s="95">
        <f t="shared" si="31"/>
        <v>56</v>
      </c>
    </row>
    <row r="2022" spans="1:5">
      <c r="A2022" s="95" t="str">
        <f>Consolidated!C2022&amp;""</f>
        <v>461W0365</v>
      </c>
      <c r="B2022" s="95" t="str">
        <f>Consolidated!A2022&amp;""</f>
        <v>NAUTICS</v>
      </c>
      <c r="C2022" s="95">
        <f>IF('Dây theo phòng'!$D$6="",0,IF(OR(Consolidated!N2022&amp;""='Dây theo phòng'!$D$6,Consolidated!S2022&amp;""='Dây theo phòng'!$D$6),1,0))</f>
        <v>0</v>
      </c>
      <c r="D2022" s="95">
        <f>IF(Consolidated!E2022=1,1,0)</f>
        <v>0</v>
      </c>
      <c r="E2022" s="95">
        <f t="shared" si="31"/>
        <v>56</v>
      </c>
    </row>
    <row r="2023" spans="1:5">
      <c r="A2023" s="95" t="str">
        <f>Consolidated!C2023&amp;""</f>
        <v>461W0366</v>
      </c>
      <c r="B2023" s="95" t="str">
        <f>Consolidated!A2023&amp;""</f>
        <v>NAUTICS</v>
      </c>
      <c r="C2023" s="95">
        <f>IF('Dây theo phòng'!$D$6="",0,IF(OR(Consolidated!N2023&amp;""='Dây theo phòng'!$D$6,Consolidated!S2023&amp;""='Dây theo phòng'!$D$6),1,0))</f>
        <v>0</v>
      </c>
      <c r="D2023" s="95">
        <f>IF(Consolidated!E2023=1,1,0)</f>
        <v>0</v>
      </c>
      <c r="E2023" s="95">
        <f t="shared" si="31"/>
        <v>56</v>
      </c>
    </row>
    <row r="2024" spans="1:5">
      <c r="A2024" s="95" t="str">
        <f>Consolidated!C2024&amp;""</f>
        <v>461W0367</v>
      </c>
      <c r="B2024" s="95" t="str">
        <f>Consolidated!A2024&amp;""</f>
        <v>NAUTICS</v>
      </c>
      <c r="C2024" s="95">
        <f>IF('Dây theo phòng'!$D$6="",0,IF(OR(Consolidated!N2024&amp;""='Dây theo phòng'!$D$6,Consolidated!S2024&amp;""='Dây theo phòng'!$D$6),1,0))</f>
        <v>0</v>
      </c>
      <c r="D2024" s="95">
        <f>IF(Consolidated!E2024=1,1,0)</f>
        <v>0</v>
      </c>
      <c r="E2024" s="95">
        <f t="shared" si="31"/>
        <v>56</v>
      </c>
    </row>
    <row r="2025" spans="1:5">
      <c r="A2025" s="95" t="str">
        <f>Consolidated!C2025&amp;""</f>
        <v>461W0368</v>
      </c>
      <c r="B2025" s="95" t="str">
        <f>Consolidated!A2025&amp;""</f>
        <v>NAUTICS</v>
      </c>
      <c r="C2025" s="95">
        <f>IF('Dây theo phòng'!$D$6="",0,IF(OR(Consolidated!N2025&amp;""='Dây theo phòng'!$D$6,Consolidated!S2025&amp;""='Dây theo phòng'!$D$6),1,0))</f>
        <v>0</v>
      </c>
      <c r="D2025" s="95">
        <f>IF(Consolidated!E2025=1,1,0)</f>
        <v>0</v>
      </c>
      <c r="E2025" s="95">
        <f t="shared" si="31"/>
        <v>56</v>
      </c>
    </row>
    <row r="2026" spans="1:5">
      <c r="A2026" s="95" t="str">
        <f>Consolidated!C2026&amp;""</f>
        <v>461W0369</v>
      </c>
      <c r="B2026" s="95" t="str">
        <f>Consolidated!A2026&amp;""</f>
        <v>NAUTICS</v>
      </c>
      <c r="C2026" s="95">
        <f>IF('Dây theo phòng'!$D$6="",0,IF(OR(Consolidated!N2026&amp;""='Dây theo phòng'!$D$6,Consolidated!S2026&amp;""='Dây theo phòng'!$D$6),1,0))</f>
        <v>0</v>
      </c>
      <c r="D2026" s="95">
        <f>IF(Consolidated!E2026=1,1,0)</f>
        <v>0</v>
      </c>
      <c r="E2026" s="95">
        <f t="shared" si="31"/>
        <v>56</v>
      </c>
    </row>
    <row r="2027" spans="1:5">
      <c r="A2027" s="95" t="str">
        <f>Consolidated!C2027&amp;""</f>
        <v>461W0370</v>
      </c>
      <c r="B2027" s="95" t="str">
        <f>Consolidated!A2027&amp;""</f>
        <v>NAUTICS</v>
      </c>
      <c r="C2027" s="95">
        <f>IF('Dây theo phòng'!$D$6="",0,IF(OR(Consolidated!N2027&amp;""='Dây theo phòng'!$D$6,Consolidated!S2027&amp;""='Dây theo phòng'!$D$6),1,0))</f>
        <v>0</v>
      </c>
      <c r="D2027" s="95">
        <f>IF(Consolidated!E2027=1,1,0)</f>
        <v>0</v>
      </c>
      <c r="E2027" s="95">
        <f t="shared" si="31"/>
        <v>56</v>
      </c>
    </row>
    <row r="2028" spans="1:5">
      <c r="A2028" s="95" t="str">
        <f>Consolidated!C2028&amp;""</f>
        <v>461W0371</v>
      </c>
      <c r="B2028" s="95" t="str">
        <f>Consolidated!A2028&amp;""</f>
        <v>NAUTICS</v>
      </c>
      <c r="C2028" s="95">
        <f>IF('Dây theo phòng'!$D$6="",0,IF(OR(Consolidated!N2028&amp;""='Dây theo phòng'!$D$6,Consolidated!S2028&amp;""='Dây theo phòng'!$D$6),1,0))</f>
        <v>0</v>
      </c>
      <c r="D2028" s="95">
        <f>IF(Consolidated!E2028=1,1,0)</f>
        <v>0</v>
      </c>
      <c r="E2028" s="95">
        <f t="shared" si="31"/>
        <v>56</v>
      </c>
    </row>
    <row r="2029" spans="1:5">
      <c r="A2029" s="95" t="str">
        <f>Consolidated!C2029&amp;""</f>
        <v>461W0372</v>
      </c>
      <c r="B2029" s="95" t="str">
        <f>Consolidated!A2029&amp;""</f>
        <v>NAUTICS</v>
      </c>
      <c r="C2029" s="95">
        <f>IF('Dây theo phòng'!$D$6="",0,IF(OR(Consolidated!N2029&amp;""='Dây theo phòng'!$D$6,Consolidated!S2029&amp;""='Dây theo phòng'!$D$6),1,0))</f>
        <v>0</v>
      </c>
      <c r="D2029" s="95">
        <f>IF(Consolidated!E2029=1,1,0)</f>
        <v>0</v>
      </c>
      <c r="E2029" s="95">
        <f t="shared" si="31"/>
        <v>56</v>
      </c>
    </row>
    <row r="2030" spans="1:5">
      <c r="A2030" s="95" t="str">
        <f>Consolidated!C2030&amp;""</f>
        <v>461W0373</v>
      </c>
      <c r="B2030" s="95" t="str">
        <f>Consolidated!A2030&amp;""</f>
        <v>NAUTICS</v>
      </c>
      <c r="C2030" s="95">
        <f>IF('Dây theo phòng'!$D$6="",0,IF(OR(Consolidated!N2030&amp;""='Dây theo phòng'!$D$6,Consolidated!S2030&amp;""='Dây theo phòng'!$D$6),1,0))</f>
        <v>0</v>
      </c>
      <c r="D2030" s="95">
        <f>IF(Consolidated!E2030=1,1,0)</f>
        <v>0</v>
      </c>
      <c r="E2030" s="95">
        <f t="shared" si="31"/>
        <v>56</v>
      </c>
    </row>
    <row r="2031" spans="1:5">
      <c r="A2031" s="95" t="str">
        <f>Consolidated!C2031&amp;""</f>
        <v>461W0374</v>
      </c>
      <c r="B2031" s="95" t="str">
        <f>Consolidated!A2031&amp;""</f>
        <v>NAUTICS</v>
      </c>
      <c r="C2031" s="95">
        <f>IF('Dây theo phòng'!$D$6="",0,IF(OR(Consolidated!N2031&amp;""='Dây theo phòng'!$D$6,Consolidated!S2031&amp;""='Dây theo phòng'!$D$6),1,0))</f>
        <v>0</v>
      </c>
      <c r="D2031" s="95">
        <f>IF(Consolidated!E2031=1,1,0)</f>
        <v>0</v>
      </c>
      <c r="E2031" s="95">
        <f t="shared" si="31"/>
        <v>56</v>
      </c>
    </row>
    <row r="2032" spans="1:5">
      <c r="A2032" s="95" t="str">
        <f>Consolidated!C2032&amp;""</f>
        <v>461W0375</v>
      </c>
      <c r="B2032" s="95" t="str">
        <f>Consolidated!A2032&amp;""</f>
        <v>NAUTICS</v>
      </c>
      <c r="C2032" s="95">
        <f>IF('Dây theo phòng'!$D$6="",0,IF(OR(Consolidated!N2032&amp;""='Dây theo phòng'!$D$6,Consolidated!S2032&amp;""='Dây theo phòng'!$D$6),1,0))</f>
        <v>0</v>
      </c>
      <c r="D2032" s="95">
        <f>IF(Consolidated!E2032=1,1,0)</f>
        <v>0</v>
      </c>
      <c r="E2032" s="95">
        <f t="shared" si="31"/>
        <v>56</v>
      </c>
    </row>
    <row r="2033" spans="1:5">
      <c r="A2033" s="95" t="str">
        <f>Consolidated!C2033&amp;""</f>
        <v>461W0376</v>
      </c>
      <c r="B2033" s="95" t="str">
        <f>Consolidated!A2033&amp;""</f>
        <v>NAUTICS</v>
      </c>
      <c r="C2033" s="95">
        <f>IF('Dây theo phòng'!$D$6="",0,IF(OR(Consolidated!N2033&amp;""='Dây theo phòng'!$D$6,Consolidated!S2033&amp;""='Dây theo phòng'!$D$6),1,0))</f>
        <v>0</v>
      </c>
      <c r="D2033" s="95">
        <f>IF(Consolidated!E2033=1,1,0)</f>
        <v>0</v>
      </c>
      <c r="E2033" s="95">
        <f t="shared" si="31"/>
        <v>56</v>
      </c>
    </row>
    <row r="2034" spans="1:5">
      <c r="A2034" s="95" t="str">
        <f>Consolidated!C2034&amp;""</f>
        <v>461W0377</v>
      </c>
      <c r="B2034" s="95" t="str">
        <f>Consolidated!A2034&amp;""</f>
        <v>NAUTICS</v>
      </c>
      <c r="C2034" s="95">
        <f>IF('Dây theo phòng'!$D$6="",0,IF(OR(Consolidated!N2034&amp;""='Dây theo phòng'!$D$6,Consolidated!S2034&amp;""='Dây theo phòng'!$D$6),1,0))</f>
        <v>0</v>
      </c>
      <c r="D2034" s="95">
        <f>IF(Consolidated!E2034=1,1,0)</f>
        <v>0</v>
      </c>
      <c r="E2034" s="95">
        <f t="shared" si="31"/>
        <v>56</v>
      </c>
    </row>
    <row r="2035" spans="1:5">
      <c r="A2035" s="95" t="str">
        <f>Consolidated!C2035&amp;""</f>
        <v>461W0378</v>
      </c>
      <c r="B2035" s="95" t="str">
        <f>Consolidated!A2035&amp;""</f>
        <v>NAUTICS</v>
      </c>
      <c r="C2035" s="95">
        <f>IF('Dây theo phòng'!$D$6="",0,IF(OR(Consolidated!N2035&amp;""='Dây theo phòng'!$D$6,Consolidated!S2035&amp;""='Dây theo phòng'!$D$6),1,0))</f>
        <v>0</v>
      </c>
      <c r="D2035" s="95">
        <f>IF(Consolidated!E2035=1,1,0)</f>
        <v>0</v>
      </c>
      <c r="E2035" s="95">
        <f t="shared" si="31"/>
        <v>56</v>
      </c>
    </row>
    <row r="2036" spans="1:5">
      <c r="A2036" s="95" t="str">
        <f>Consolidated!C2036&amp;""</f>
        <v>461W0379</v>
      </c>
      <c r="B2036" s="95" t="str">
        <f>Consolidated!A2036&amp;""</f>
        <v>NAUTICS</v>
      </c>
      <c r="C2036" s="95">
        <f>IF('Dây theo phòng'!$D$6="",0,IF(OR(Consolidated!N2036&amp;""='Dây theo phòng'!$D$6,Consolidated!S2036&amp;""='Dây theo phòng'!$D$6),1,0))</f>
        <v>0</v>
      </c>
      <c r="D2036" s="95">
        <f>IF(Consolidated!E2036=1,1,0)</f>
        <v>0</v>
      </c>
      <c r="E2036" s="95">
        <f t="shared" si="31"/>
        <v>56</v>
      </c>
    </row>
    <row r="2037" spans="1:5">
      <c r="A2037" s="95" t="str">
        <f>Consolidated!C2037&amp;""</f>
        <v>461W0380</v>
      </c>
      <c r="B2037" s="95" t="str">
        <f>Consolidated!A2037&amp;""</f>
        <v>NAUTICS</v>
      </c>
      <c r="C2037" s="95">
        <f>IF('Dây theo phòng'!$D$6="",0,IF(OR(Consolidated!N2037&amp;""='Dây theo phòng'!$D$6,Consolidated!S2037&amp;""='Dây theo phòng'!$D$6),1,0))</f>
        <v>0</v>
      </c>
      <c r="D2037" s="95">
        <f>IF(Consolidated!E2037=1,1,0)</f>
        <v>0</v>
      </c>
      <c r="E2037" s="95">
        <f t="shared" si="31"/>
        <v>56</v>
      </c>
    </row>
    <row r="2038" spans="1:5">
      <c r="A2038" s="95" t="str">
        <f>Consolidated!C2038&amp;""</f>
        <v>461W0381</v>
      </c>
      <c r="B2038" s="95" t="str">
        <f>Consolidated!A2038&amp;""</f>
        <v>NAUTICS</v>
      </c>
      <c r="C2038" s="95">
        <f>IF('Dây theo phòng'!$D$6="",0,IF(OR(Consolidated!N2038&amp;""='Dây theo phòng'!$D$6,Consolidated!S2038&amp;""='Dây theo phòng'!$D$6),1,0))</f>
        <v>0</v>
      </c>
      <c r="D2038" s="95">
        <f>IF(Consolidated!E2038=1,1,0)</f>
        <v>0</v>
      </c>
      <c r="E2038" s="95">
        <f t="shared" si="31"/>
        <v>56</v>
      </c>
    </row>
    <row r="2039" spans="1:5">
      <c r="A2039" s="95" t="str">
        <f>Consolidated!C2039&amp;""</f>
        <v>461W0382</v>
      </c>
      <c r="B2039" s="95" t="str">
        <f>Consolidated!A2039&amp;""</f>
        <v>NAUTICS</v>
      </c>
      <c r="C2039" s="95">
        <f>IF('Dây theo phòng'!$D$6="",0,IF(OR(Consolidated!N2039&amp;""='Dây theo phòng'!$D$6,Consolidated!S2039&amp;""='Dây theo phòng'!$D$6),1,0))</f>
        <v>0</v>
      </c>
      <c r="D2039" s="95">
        <f>IF(Consolidated!E2039=1,1,0)</f>
        <v>0</v>
      </c>
      <c r="E2039" s="95">
        <f t="shared" si="31"/>
        <v>56</v>
      </c>
    </row>
    <row r="2040" spans="1:5">
      <c r="A2040" s="95" t="str">
        <f>Consolidated!C2040&amp;""</f>
        <v>461W0383</v>
      </c>
      <c r="B2040" s="95" t="str">
        <f>Consolidated!A2040&amp;""</f>
        <v>NAUTICS</v>
      </c>
      <c r="C2040" s="95">
        <f>IF('Dây theo phòng'!$D$6="",0,IF(OR(Consolidated!N2040&amp;""='Dây theo phòng'!$D$6,Consolidated!S2040&amp;""='Dây theo phòng'!$D$6),1,0))</f>
        <v>0</v>
      </c>
      <c r="D2040" s="95">
        <f>IF(Consolidated!E2040=1,1,0)</f>
        <v>0</v>
      </c>
      <c r="E2040" s="95">
        <f t="shared" si="31"/>
        <v>56</v>
      </c>
    </row>
    <row r="2041" spans="1:5">
      <c r="A2041" s="95" t="str">
        <f>Consolidated!C2041&amp;""</f>
        <v>461W0384</v>
      </c>
      <c r="B2041" s="95" t="str">
        <f>Consolidated!A2041&amp;""</f>
        <v>NAUTICS</v>
      </c>
      <c r="C2041" s="95">
        <f>IF('Dây theo phòng'!$D$6="",0,IF(OR(Consolidated!N2041&amp;""='Dây theo phòng'!$D$6,Consolidated!S2041&amp;""='Dây theo phòng'!$D$6),1,0))</f>
        <v>0</v>
      </c>
      <c r="D2041" s="95">
        <f>IF(Consolidated!E2041=1,1,0)</f>
        <v>0</v>
      </c>
      <c r="E2041" s="95">
        <f t="shared" si="31"/>
        <v>56</v>
      </c>
    </row>
    <row r="2042" spans="1:5">
      <c r="A2042" s="95" t="str">
        <f>Consolidated!C2042&amp;""</f>
        <v>461W0385</v>
      </c>
      <c r="B2042" s="95" t="str">
        <f>Consolidated!A2042&amp;""</f>
        <v>NAUTICS</v>
      </c>
      <c r="C2042" s="95">
        <f>IF('Dây theo phòng'!$D$6="",0,IF(OR(Consolidated!N2042&amp;""='Dây theo phòng'!$D$6,Consolidated!S2042&amp;""='Dây theo phòng'!$D$6),1,0))</f>
        <v>0</v>
      </c>
      <c r="D2042" s="95">
        <f>IF(Consolidated!E2042=1,1,0)</f>
        <v>0</v>
      </c>
      <c r="E2042" s="95">
        <f t="shared" si="31"/>
        <v>56</v>
      </c>
    </row>
    <row r="2043" spans="1:5">
      <c r="A2043" s="95" t="str">
        <f>Consolidated!C2043&amp;""</f>
        <v>461W0386</v>
      </c>
      <c r="B2043" s="95" t="str">
        <f>Consolidated!A2043&amp;""</f>
        <v>NAUTICS</v>
      </c>
      <c r="C2043" s="95">
        <f>IF('Dây theo phòng'!$D$6="",0,IF(OR(Consolidated!N2043&amp;""='Dây theo phòng'!$D$6,Consolidated!S2043&amp;""='Dây theo phòng'!$D$6),1,0))</f>
        <v>0</v>
      </c>
      <c r="D2043" s="95">
        <f>IF(Consolidated!E2043=1,1,0)</f>
        <v>0</v>
      </c>
      <c r="E2043" s="95">
        <f t="shared" si="31"/>
        <v>56</v>
      </c>
    </row>
    <row r="2044" spans="1:5">
      <c r="A2044" s="95" t="str">
        <f>Consolidated!C2044&amp;""</f>
        <v>461W0387</v>
      </c>
      <c r="B2044" s="95" t="str">
        <f>Consolidated!A2044&amp;""</f>
        <v>NAUTICS</v>
      </c>
      <c r="C2044" s="95">
        <f>IF('Dây theo phòng'!$D$6="",0,IF(OR(Consolidated!N2044&amp;""='Dây theo phòng'!$D$6,Consolidated!S2044&amp;""='Dây theo phòng'!$D$6),1,0))</f>
        <v>0</v>
      </c>
      <c r="D2044" s="95">
        <f>IF(Consolidated!E2044=1,1,0)</f>
        <v>0</v>
      </c>
      <c r="E2044" s="95">
        <f t="shared" si="31"/>
        <v>56</v>
      </c>
    </row>
    <row r="2045" spans="1:5">
      <c r="A2045" s="95" t="str">
        <f>Consolidated!C2045&amp;""</f>
        <v>461W0388</v>
      </c>
      <c r="B2045" s="95" t="str">
        <f>Consolidated!A2045&amp;""</f>
        <v>NAUTICS</v>
      </c>
      <c r="C2045" s="95">
        <f>IF('Dây theo phòng'!$D$6="",0,IF(OR(Consolidated!N2045&amp;""='Dây theo phòng'!$D$6,Consolidated!S2045&amp;""='Dây theo phòng'!$D$6),1,0))</f>
        <v>0</v>
      </c>
      <c r="D2045" s="95">
        <f>IF(Consolidated!E2045=1,1,0)</f>
        <v>0</v>
      </c>
      <c r="E2045" s="95">
        <f t="shared" si="31"/>
        <v>56</v>
      </c>
    </row>
    <row r="2046" spans="1:5">
      <c r="A2046" s="95" t="str">
        <f>Consolidated!C2046&amp;""</f>
        <v>461W0389</v>
      </c>
      <c r="B2046" s="95" t="str">
        <f>Consolidated!A2046&amp;""</f>
        <v>NAUTICS</v>
      </c>
      <c r="C2046" s="95">
        <f>IF('Dây theo phòng'!$D$6="",0,IF(OR(Consolidated!N2046&amp;""='Dây theo phòng'!$D$6,Consolidated!S2046&amp;""='Dây theo phòng'!$D$6),1,0))</f>
        <v>0</v>
      </c>
      <c r="D2046" s="95">
        <f>IF(Consolidated!E2046=1,1,0)</f>
        <v>0</v>
      </c>
      <c r="E2046" s="95">
        <f t="shared" si="31"/>
        <v>56</v>
      </c>
    </row>
    <row r="2047" spans="1:5">
      <c r="A2047" s="95" t="str">
        <f>Consolidated!C2047&amp;""</f>
        <v>461W0390</v>
      </c>
      <c r="B2047" s="95" t="str">
        <f>Consolidated!A2047&amp;""</f>
        <v>NAUTICS</v>
      </c>
      <c r="C2047" s="95">
        <f>IF('Dây theo phòng'!$D$6="",0,IF(OR(Consolidated!N2047&amp;""='Dây theo phòng'!$D$6,Consolidated!S2047&amp;""='Dây theo phòng'!$D$6),1,0))</f>
        <v>0</v>
      </c>
      <c r="D2047" s="95">
        <f>IF(Consolidated!E2047=1,1,0)</f>
        <v>0</v>
      </c>
      <c r="E2047" s="95">
        <f t="shared" si="31"/>
        <v>56</v>
      </c>
    </row>
    <row r="2048" spans="1:5">
      <c r="A2048" s="95" t="str">
        <f>Consolidated!C2048&amp;""</f>
        <v>461W0395</v>
      </c>
      <c r="B2048" s="95" t="str">
        <f>Consolidated!A2048&amp;""</f>
        <v>NAUTICS</v>
      </c>
      <c r="C2048" s="95">
        <f>IF('Dây theo phòng'!$D$6="",0,IF(OR(Consolidated!N2048&amp;""='Dây theo phòng'!$D$6,Consolidated!S2048&amp;""='Dây theo phòng'!$D$6),1,0))</f>
        <v>0</v>
      </c>
      <c r="D2048" s="95">
        <f>IF(Consolidated!E2048=1,1,0)</f>
        <v>0</v>
      </c>
      <c r="E2048" s="95">
        <f t="shared" si="31"/>
        <v>56</v>
      </c>
    </row>
    <row r="2049" spans="1:5">
      <c r="A2049" s="95" t="str">
        <f>Consolidated!C2049&amp;""</f>
        <v>461W0396</v>
      </c>
      <c r="B2049" s="95" t="str">
        <f>Consolidated!A2049&amp;""</f>
        <v>NAUTICS</v>
      </c>
      <c r="C2049" s="95">
        <f>IF('Dây theo phòng'!$D$6="",0,IF(OR(Consolidated!N2049&amp;""='Dây theo phòng'!$D$6,Consolidated!S2049&amp;""='Dây theo phòng'!$D$6),1,0))</f>
        <v>0</v>
      </c>
      <c r="D2049" s="95">
        <f>IF(Consolidated!E2049=1,1,0)</f>
        <v>0</v>
      </c>
      <c r="E2049" s="95">
        <f t="shared" si="31"/>
        <v>56</v>
      </c>
    </row>
    <row r="2050" spans="1:5">
      <c r="A2050" s="95" t="str">
        <f>Consolidated!C2050&amp;""</f>
        <v>461W0397</v>
      </c>
      <c r="B2050" s="95" t="str">
        <f>Consolidated!A2050&amp;""</f>
        <v>NAUTICS</v>
      </c>
      <c r="C2050" s="95">
        <f>IF('Dây theo phòng'!$D$6="",0,IF(OR(Consolidated!N2050&amp;""='Dây theo phòng'!$D$6,Consolidated!S2050&amp;""='Dây theo phòng'!$D$6),1,0))</f>
        <v>0</v>
      </c>
      <c r="D2050" s="95">
        <f>IF(Consolidated!E2050=1,1,0)</f>
        <v>0</v>
      </c>
      <c r="E2050" s="95">
        <f t="shared" si="31"/>
        <v>56</v>
      </c>
    </row>
    <row r="2051" spans="1:5">
      <c r="A2051" s="95" t="str">
        <f>Consolidated!C2051&amp;""</f>
        <v>461W0398</v>
      </c>
      <c r="B2051" s="95" t="str">
        <f>Consolidated!A2051&amp;""</f>
        <v>NAUTICS</v>
      </c>
      <c r="C2051" s="95">
        <f>IF('Dây theo phòng'!$D$6="",0,IF(OR(Consolidated!N2051&amp;""='Dây theo phòng'!$D$6,Consolidated!S2051&amp;""='Dây theo phòng'!$D$6),1,0))</f>
        <v>0</v>
      </c>
      <c r="D2051" s="95">
        <f>IF(Consolidated!E2051=1,1,0)</f>
        <v>0</v>
      </c>
      <c r="E2051" s="95">
        <f t="shared" ref="E2051:E2114" si="32">E2050+C2051*(1-D2051)</f>
        <v>56</v>
      </c>
    </row>
    <row r="2052" spans="1:5">
      <c r="A2052" s="95" t="str">
        <f>Consolidated!C2052&amp;""</f>
        <v>461W0399</v>
      </c>
      <c r="B2052" s="95" t="str">
        <f>Consolidated!A2052&amp;""</f>
        <v>NAUTICS</v>
      </c>
      <c r="C2052" s="95">
        <f>IF('Dây theo phòng'!$D$6="",0,IF(OR(Consolidated!N2052&amp;""='Dây theo phòng'!$D$6,Consolidated!S2052&amp;""='Dây theo phòng'!$D$6),1,0))</f>
        <v>0</v>
      </c>
      <c r="D2052" s="95">
        <f>IF(Consolidated!E2052=1,1,0)</f>
        <v>0</v>
      </c>
      <c r="E2052" s="95">
        <f t="shared" si="32"/>
        <v>56</v>
      </c>
    </row>
    <row r="2053" spans="1:5">
      <c r="A2053" s="95" t="str">
        <f>Consolidated!C2053&amp;""</f>
        <v>461W0400</v>
      </c>
      <c r="B2053" s="95" t="str">
        <f>Consolidated!A2053&amp;""</f>
        <v>NAUTICS</v>
      </c>
      <c r="C2053" s="95">
        <f>IF('Dây theo phòng'!$D$6="",0,IF(OR(Consolidated!N2053&amp;""='Dây theo phòng'!$D$6,Consolidated!S2053&amp;""='Dây theo phòng'!$D$6),1,0))</f>
        <v>0</v>
      </c>
      <c r="D2053" s="95">
        <f>IF(Consolidated!E2053=1,1,0)</f>
        <v>0</v>
      </c>
      <c r="E2053" s="95">
        <f t="shared" si="32"/>
        <v>56</v>
      </c>
    </row>
    <row r="2054" spans="1:5">
      <c r="A2054" s="95" t="str">
        <f>Consolidated!C2054&amp;""</f>
        <v>461W0401</v>
      </c>
      <c r="B2054" s="95" t="str">
        <f>Consolidated!A2054&amp;""</f>
        <v>NAUTICS</v>
      </c>
      <c r="C2054" s="95">
        <f>IF('Dây theo phòng'!$D$6="",0,IF(OR(Consolidated!N2054&amp;""='Dây theo phòng'!$D$6,Consolidated!S2054&amp;""='Dây theo phòng'!$D$6),1,0))</f>
        <v>0</v>
      </c>
      <c r="D2054" s="95">
        <f>IF(Consolidated!E2054=1,1,0)</f>
        <v>0</v>
      </c>
      <c r="E2054" s="95">
        <f t="shared" si="32"/>
        <v>56</v>
      </c>
    </row>
    <row r="2055" spans="1:5">
      <c r="A2055" s="95" t="str">
        <f>Consolidated!C2055&amp;""</f>
        <v>461W0402</v>
      </c>
      <c r="B2055" s="95" t="str">
        <f>Consolidated!A2055&amp;""</f>
        <v>NAUTICS</v>
      </c>
      <c r="C2055" s="95">
        <f>IF('Dây theo phòng'!$D$6="",0,IF(OR(Consolidated!N2055&amp;""='Dây theo phòng'!$D$6,Consolidated!S2055&amp;""='Dây theo phòng'!$D$6),1,0))</f>
        <v>0</v>
      </c>
      <c r="D2055" s="95">
        <f>IF(Consolidated!E2055=1,1,0)</f>
        <v>0</v>
      </c>
      <c r="E2055" s="95">
        <f t="shared" si="32"/>
        <v>56</v>
      </c>
    </row>
    <row r="2056" spans="1:5">
      <c r="A2056" s="95" t="str">
        <f>Consolidated!C2056&amp;""</f>
        <v>461W0403</v>
      </c>
      <c r="B2056" s="95" t="str">
        <f>Consolidated!A2056&amp;""</f>
        <v>NAUTICS</v>
      </c>
      <c r="C2056" s="95">
        <f>IF('Dây theo phòng'!$D$6="",0,IF(OR(Consolidated!N2056&amp;""='Dây theo phòng'!$D$6,Consolidated!S2056&amp;""='Dây theo phòng'!$D$6),1,0))</f>
        <v>0</v>
      </c>
      <c r="D2056" s="95">
        <f>IF(Consolidated!E2056=1,1,0)</f>
        <v>0</v>
      </c>
      <c r="E2056" s="95">
        <f t="shared" si="32"/>
        <v>56</v>
      </c>
    </row>
    <row r="2057" spans="1:5">
      <c r="A2057" s="95" t="str">
        <f>Consolidated!C2057&amp;""</f>
        <v>461W0404</v>
      </c>
      <c r="B2057" s="95" t="str">
        <f>Consolidated!A2057&amp;""</f>
        <v>NAUTICS</v>
      </c>
      <c r="C2057" s="95">
        <f>IF('Dây theo phòng'!$D$6="",0,IF(OR(Consolidated!N2057&amp;""='Dây theo phòng'!$D$6,Consolidated!S2057&amp;""='Dây theo phòng'!$D$6),1,0))</f>
        <v>0</v>
      </c>
      <c r="D2057" s="95">
        <f>IF(Consolidated!E2057=1,1,0)</f>
        <v>0</v>
      </c>
      <c r="E2057" s="95">
        <f t="shared" si="32"/>
        <v>56</v>
      </c>
    </row>
    <row r="2058" spans="1:5">
      <c r="A2058" s="95" t="str">
        <f>Consolidated!C2058&amp;""</f>
        <v>461W0405</v>
      </c>
      <c r="B2058" s="95" t="str">
        <f>Consolidated!A2058&amp;""</f>
        <v>NAUTICS</v>
      </c>
      <c r="C2058" s="95">
        <f>IF('Dây theo phòng'!$D$6="",0,IF(OR(Consolidated!N2058&amp;""='Dây theo phòng'!$D$6,Consolidated!S2058&amp;""='Dây theo phòng'!$D$6),1,0))</f>
        <v>0</v>
      </c>
      <c r="D2058" s="95">
        <f>IF(Consolidated!E2058=1,1,0)</f>
        <v>0</v>
      </c>
      <c r="E2058" s="95">
        <f t="shared" si="32"/>
        <v>56</v>
      </c>
    </row>
    <row r="2059" spans="1:5">
      <c r="A2059" s="95" t="str">
        <f>Consolidated!C2059&amp;""</f>
        <v>461W0406</v>
      </c>
      <c r="B2059" s="95" t="str">
        <f>Consolidated!A2059&amp;""</f>
        <v>NAUTICS</v>
      </c>
      <c r="C2059" s="95">
        <f>IF('Dây theo phòng'!$D$6="",0,IF(OR(Consolidated!N2059&amp;""='Dây theo phòng'!$D$6,Consolidated!S2059&amp;""='Dây theo phòng'!$D$6),1,0))</f>
        <v>0</v>
      </c>
      <c r="D2059" s="95">
        <f>IF(Consolidated!E2059=1,1,0)</f>
        <v>0</v>
      </c>
      <c r="E2059" s="95">
        <f t="shared" si="32"/>
        <v>56</v>
      </c>
    </row>
    <row r="2060" spans="1:5">
      <c r="A2060" s="95" t="str">
        <f>Consolidated!C2060&amp;""</f>
        <v>461W0407</v>
      </c>
      <c r="B2060" s="95" t="str">
        <f>Consolidated!A2060&amp;""</f>
        <v>NAUTICS</v>
      </c>
      <c r="C2060" s="95">
        <f>IF('Dây theo phòng'!$D$6="",0,IF(OR(Consolidated!N2060&amp;""='Dây theo phòng'!$D$6,Consolidated!S2060&amp;""='Dây theo phòng'!$D$6),1,0))</f>
        <v>0</v>
      </c>
      <c r="D2060" s="95">
        <f>IF(Consolidated!E2060=1,1,0)</f>
        <v>0</v>
      </c>
      <c r="E2060" s="95">
        <f t="shared" si="32"/>
        <v>56</v>
      </c>
    </row>
    <row r="2061" spans="1:5">
      <c r="A2061" s="95" t="str">
        <f>Consolidated!C2061&amp;""</f>
        <v>461W0408</v>
      </c>
      <c r="B2061" s="95" t="str">
        <f>Consolidated!A2061&amp;""</f>
        <v>NAUTICS</v>
      </c>
      <c r="C2061" s="95">
        <f>IF('Dây theo phòng'!$D$6="",0,IF(OR(Consolidated!N2061&amp;""='Dây theo phòng'!$D$6,Consolidated!S2061&amp;""='Dây theo phòng'!$D$6),1,0))</f>
        <v>0</v>
      </c>
      <c r="D2061" s="95">
        <f>IF(Consolidated!E2061=1,1,0)</f>
        <v>0</v>
      </c>
      <c r="E2061" s="95">
        <f t="shared" si="32"/>
        <v>56</v>
      </c>
    </row>
    <row r="2062" spans="1:5">
      <c r="A2062" s="95" t="str">
        <f>Consolidated!C2062&amp;""</f>
        <v>461W0410</v>
      </c>
      <c r="B2062" s="95" t="str">
        <f>Consolidated!A2062&amp;""</f>
        <v>NAUTICS</v>
      </c>
      <c r="C2062" s="95">
        <f>IF('Dây theo phòng'!$D$6="",0,IF(OR(Consolidated!N2062&amp;""='Dây theo phòng'!$D$6,Consolidated!S2062&amp;""='Dây theo phòng'!$D$6),1,0))</f>
        <v>0</v>
      </c>
      <c r="D2062" s="95">
        <f>IF(Consolidated!E2062=1,1,0)</f>
        <v>0</v>
      </c>
      <c r="E2062" s="95">
        <f t="shared" si="32"/>
        <v>56</v>
      </c>
    </row>
    <row r="2063" spans="1:5">
      <c r="A2063" s="95" t="str">
        <f>Consolidated!C2063&amp;""</f>
        <v>461W0411</v>
      </c>
      <c r="B2063" s="95" t="str">
        <f>Consolidated!A2063&amp;""</f>
        <v>NAUTICS</v>
      </c>
      <c r="C2063" s="95">
        <f>IF('Dây theo phòng'!$D$6="",0,IF(OR(Consolidated!N2063&amp;""='Dây theo phòng'!$D$6,Consolidated!S2063&amp;""='Dây theo phòng'!$D$6),1,0))</f>
        <v>0</v>
      </c>
      <c r="D2063" s="95">
        <f>IF(Consolidated!E2063=1,1,0)</f>
        <v>0</v>
      </c>
      <c r="E2063" s="95">
        <f t="shared" si="32"/>
        <v>56</v>
      </c>
    </row>
    <row r="2064" spans="1:5">
      <c r="A2064" s="95" t="str">
        <f>Consolidated!C2064&amp;""</f>
        <v>461W0412</v>
      </c>
      <c r="B2064" s="95" t="str">
        <f>Consolidated!A2064&amp;""</f>
        <v>NAUTICS</v>
      </c>
      <c r="C2064" s="95">
        <f>IF('Dây theo phòng'!$D$6="",0,IF(OR(Consolidated!N2064&amp;""='Dây theo phòng'!$D$6,Consolidated!S2064&amp;""='Dây theo phòng'!$D$6),1,0))</f>
        <v>0</v>
      </c>
      <c r="D2064" s="95">
        <f>IF(Consolidated!E2064=1,1,0)</f>
        <v>0</v>
      </c>
      <c r="E2064" s="95">
        <f t="shared" si="32"/>
        <v>56</v>
      </c>
    </row>
    <row r="2065" spans="1:5">
      <c r="A2065" s="95" t="str">
        <f>Consolidated!C2065&amp;""</f>
        <v>461W0413</v>
      </c>
      <c r="B2065" s="95" t="str">
        <f>Consolidated!A2065&amp;""</f>
        <v>NAUTICS</v>
      </c>
      <c r="C2065" s="95">
        <f>IF('Dây theo phòng'!$D$6="",0,IF(OR(Consolidated!N2065&amp;""='Dây theo phòng'!$D$6,Consolidated!S2065&amp;""='Dây theo phòng'!$D$6),1,0))</f>
        <v>0</v>
      </c>
      <c r="D2065" s="95">
        <f>IF(Consolidated!E2065=1,1,0)</f>
        <v>0</v>
      </c>
      <c r="E2065" s="95">
        <f t="shared" si="32"/>
        <v>56</v>
      </c>
    </row>
    <row r="2066" spans="1:5">
      <c r="A2066" s="95" t="str">
        <f>Consolidated!C2066&amp;""</f>
        <v>461W0414</v>
      </c>
      <c r="B2066" s="95" t="str">
        <f>Consolidated!A2066&amp;""</f>
        <v>NAUTICS</v>
      </c>
      <c r="C2066" s="95">
        <f>IF('Dây theo phòng'!$D$6="",0,IF(OR(Consolidated!N2066&amp;""='Dây theo phòng'!$D$6,Consolidated!S2066&amp;""='Dây theo phòng'!$D$6),1,0))</f>
        <v>0</v>
      </c>
      <c r="D2066" s="95">
        <f>IF(Consolidated!E2066=1,1,0)</f>
        <v>0</v>
      </c>
      <c r="E2066" s="95">
        <f t="shared" si="32"/>
        <v>56</v>
      </c>
    </row>
    <row r="2067" spans="1:5">
      <c r="A2067" s="95" t="str">
        <f>Consolidated!C2067&amp;""</f>
        <v>461W0415</v>
      </c>
      <c r="B2067" s="95" t="str">
        <f>Consolidated!A2067&amp;""</f>
        <v>NAUTICS</v>
      </c>
      <c r="C2067" s="95">
        <f>IF('Dây theo phòng'!$D$6="",0,IF(OR(Consolidated!N2067&amp;""='Dây theo phòng'!$D$6,Consolidated!S2067&amp;""='Dây theo phòng'!$D$6),1,0))</f>
        <v>0</v>
      </c>
      <c r="D2067" s="95">
        <f>IF(Consolidated!E2067=1,1,0)</f>
        <v>0</v>
      </c>
      <c r="E2067" s="95">
        <f t="shared" si="32"/>
        <v>56</v>
      </c>
    </row>
    <row r="2068" spans="1:5">
      <c r="A2068" s="95" t="str">
        <f>Consolidated!C2068&amp;""</f>
        <v>461W0416</v>
      </c>
      <c r="B2068" s="95" t="str">
        <f>Consolidated!A2068&amp;""</f>
        <v>NAUTICS</v>
      </c>
      <c r="C2068" s="95">
        <f>IF('Dây theo phòng'!$D$6="",0,IF(OR(Consolidated!N2068&amp;""='Dây theo phòng'!$D$6,Consolidated!S2068&amp;""='Dây theo phòng'!$D$6),1,0))</f>
        <v>0</v>
      </c>
      <c r="D2068" s="95">
        <f>IF(Consolidated!E2068=1,1,0)</f>
        <v>0</v>
      </c>
      <c r="E2068" s="95">
        <f t="shared" si="32"/>
        <v>56</v>
      </c>
    </row>
    <row r="2069" spans="1:5">
      <c r="A2069" s="95" t="str">
        <f>Consolidated!C2069&amp;""</f>
        <v>461W0417</v>
      </c>
      <c r="B2069" s="95" t="str">
        <f>Consolidated!A2069&amp;""</f>
        <v>NAUTICS</v>
      </c>
      <c r="C2069" s="95">
        <f>IF('Dây theo phòng'!$D$6="",0,IF(OR(Consolidated!N2069&amp;""='Dây theo phòng'!$D$6,Consolidated!S2069&amp;""='Dây theo phòng'!$D$6),1,0))</f>
        <v>0</v>
      </c>
      <c r="D2069" s="95">
        <f>IF(Consolidated!E2069=1,1,0)</f>
        <v>0</v>
      </c>
      <c r="E2069" s="95">
        <f t="shared" si="32"/>
        <v>56</v>
      </c>
    </row>
    <row r="2070" spans="1:5">
      <c r="A2070" s="95" t="str">
        <f>Consolidated!C2070&amp;""</f>
        <v>461W0418</v>
      </c>
      <c r="B2070" s="95" t="str">
        <f>Consolidated!A2070&amp;""</f>
        <v>NAUTICS</v>
      </c>
      <c r="C2070" s="95">
        <f>IF('Dây theo phòng'!$D$6="",0,IF(OR(Consolidated!N2070&amp;""='Dây theo phòng'!$D$6,Consolidated!S2070&amp;""='Dây theo phòng'!$D$6),1,0))</f>
        <v>0</v>
      </c>
      <c r="D2070" s="95">
        <f>IF(Consolidated!E2070=1,1,0)</f>
        <v>0</v>
      </c>
      <c r="E2070" s="95">
        <f t="shared" si="32"/>
        <v>56</v>
      </c>
    </row>
    <row r="2071" spans="1:5">
      <c r="A2071" s="95" t="str">
        <f>Consolidated!C2071&amp;""</f>
        <v>461W0419</v>
      </c>
      <c r="B2071" s="95" t="str">
        <f>Consolidated!A2071&amp;""</f>
        <v>NAUTICS</v>
      </c>
      <c r="C2071" s="95">
        <f>IF('Dây theo phòng'!$D$6="",0,IF(OR(Consolidated!N2071&amp;""='Dây theo phòng'!$D$6,Consolidated!S2071&amp;""='Dây theo phòng'!$D$6),1,0))</f>
        <v>0</v>
      </c>
      <c r="D2071" s="95">
        <f>IF(Consolidated!E2071=1,1,0)</f>
        <v>0</v>
      </c>
      <c r="E2071" s="95">
        <f t="shared" si="32"/>
        <v>56</v>
      </c>
    </row>
    <row r="2072" spans="1:5">
      <c r="A2072" s="95" t="str">
        <f>Consolidated!C2072&amp;""</f>
        <v>461W0420</v>
      </c>
      <c r="B2072" s="95" t="str">
        <f>Consolidated!A2072&amp;""</f>
        <v>NAUTICS</v>
      </c>
      <c r="C2072" s="95">
        <f>IF('Dây theo phòng'!$D$6="",0,IF(OR(Consolidated!N2072&amp;""='Dây theo phòng'!$D$6,Consolidated!S2072&amp;""='Dây theo phòng'!$D$6),1,0))</f>
        <v>0</v>
      </c>
      <c r="D2072" s="95">
        <f>IF(Consolidated!E2072=1,1,0)</f>
        <v>0</v>
      </c>
      <c r="E2072" s="95">
        <f t="shared" si="32"/>
        <v>56</v>
      </c>
    </row>
    <row r="2073" spans="1:5">
      <c r="A2073" s="95" t="str">
        <f>Consolidated!C2073&amp;""</f>
        <v>461W0421</v>
      </c>
      <c r="B2073" s="95" t="str">
        <f>Consolidated!A2073&amp;""</f>
        <v>NAUTICS</v>
      </c>
      <c r="C2073" s="95">
        <f>IF('Dây theo phòng'!$D$6="",0,IF(OR(Consolidated!N2073&amp;""='Dây theo phòng'!$D$6,Consolidated!S2073&amp;""='Dây theo phòng'!$D$6),1,0))</f>
        <v>0</v>
      </c>
      <c r="D2073" s="95">
        <f>IF(Consolidated!E2073=1,1,0)</f>
        <v>0</v>
      </c>
      <c r="E2073" s="95">
        <f t="shared" si="32"/>
        <v>56</v>
      </c>
    </row>
    <row r="2074" spans="1:5">
      <c r="A2074" s="95" t="str">
        <f>Consolidated!C2074&amp;""</f>
        <v>461W0423</v>
      </c>
      <c r="B2074" s="95" t="str">
        <f>Consolidated!A2074&amp;""</f>
        <v>NAUTICS</v>
      </c>
      <c r="C2074" s="95">
        <f>IF('Dây theo phòng'!$D$6="",0,IF(OR(Consolidated!N2074&amp;""='Dây theo phòng'!$D$6,Consolidated!S2074&amp;""='Dây theo phòng'!$D$6),1,0))</f>
        <v>0</v>
      </c>
      <c r="D2074" s="95">
        <f>IF(Consolidated!E2074=1,1,0)</f>
        <v>0</v>
      </c>
      <c r="E2074" s="95">
        <f t="shared" si="32"/>
        <v>56</v>
      </c>
    </row>
    <row r="2075" spans="1:5">
      <c r="A2075" s="95" t="str">
        <f>Consolidated!C2075&amp;""</f>
        <v>461W0424</v>
      </c>
      <c r="B2075" s="95" t="str">
        <f>Consolidated!A2075&amp;""</f>
        <v>NAUTICS</v>
      </c>
      <c r="C2075" s="95">
        <f>IF('Dây theo phòng'!$D$6="",0,IF(OR(Consolidated!N2075&amp;""='Dây theo phòng'!$D$6,Consolidated!S2075&amp;""='Dây theo phòng'!$D$6),1,0))</f>
        <v>0</v>
      </c>
      <c r="D2075" s="95">
        <f>IF(Consolidated!E2075=1,1,0)</f>
        <v>0</v>
      </c>
      <c r="E2075" s="95">
        <f t="shared" si="32"/>
        <v>56</v>
      </c>
    </row>
    <row r="2076" spans="1:5">
      <c r="A2076" s="95" t="str">
        <f>Consolidated!C2076&amp;""</f>
        <v>461W0425</v>
      </c>
      <c r="B2076" s="95" t="str">
        <f>Consolidated!A2076&amp;""</f>
        <v>NAUTICS</v>
      </c>
      <c r="C2076" s="95">
        <f>IF('Dây theo phòng'!$D$6="",0,IF(OR(Consolidated!N2076&amp;""='Dây theo phòng'!$D$6,Consolidated!S2076&amp;""='Dây theo phòng'!$D$6),1,0))</f>
        <v>0</v>
      </c>
      <c r="D2076" s="95">
        <f>IF(Consolidated!E2076=1,1,0)</f>
        <v>0</v>
      </c>
      <c r="E2076" s="95">
        <f t="shared" si="32"/>
        <v>56</v>
      </c>
    </row>
    <row r="2077" spans="1:5">
      <c r="A2077" s="95" t="str">
        <f>Consolidated!C2077&amp;""</f>
        <v>461W0426</v>
      </c>
      <c r="B2077" s="95" t="str">
        <f>Consolidated!A2077&amp;""</f>
        <v>NAUTICS</v>
      </c>
      <c r="C2077" s="95">
        <f>IF('Dây theo phòng'!$D$6="",0,IF(OR(Consolidated!N2077&amp;""='Dây theo phòng'!$D$6,Consolidated!S2077&amp;""='Dây theo phòng'!$D$6),1,0))</f>
        <v>0</v>
      </c>
      <c r="D2077" s="95">
        <f>IF(Consolidated!E2077=1,1,0)</f>
        <v>0</v>
      </c>
      <c r="E2077" s="95">
        <f t="shared" si="32"/>
        <v>56</v>
      </c>
    </row>
    <row r="2078" spans="1:5">
      <c r="A2078" s="95" t="str">
        <f>Consolidated!C2078&amp;""</f>
        <v>461W0427</v>
      </c>
      <c r="B2078" s="95" t="str">
        <f>Consolidated!A2078&amp;""</f>
        <v>NAUTICS</v>
      </c>
      <c r="C2078" s="95">
        <f>IF('Dây theo phòng'!$D$6="",0,IF(OR(Consolidated!N2078&amp;""='Dây theo phòng'!$D$6,Consolidated!S2078&amp;""='Dây theo phòng'!$D$6),1,0))</f>
        <v>0</v>
      </c>
      <c r="D2078" s="95">
        <f>IF(Consolidated!E2078=1,1,0)</f>
        <v>0</v>
      </c>
      <c r="E2078" s="95">
        <f t="shared" si="32"/>
        <v>56</v>
      </c>
    </row>
    <row r="2079" spans="1:5">
      <c r="A2079" s="95" t="str">
        <f>Consolidated!C2079&amp;""</f>
        <v>461W0428</v>
      </c>
      <c r="B2079" s="95" t="str">
        <f>Consolidated!A2079&amp;""</f>
        <v>NAUTICS</v>
      </c>
      <c r="C2079" s="95">
        <f>IF('Dây theo phòng'!$D$6="",0,IF(OR(Consolidated!N2079&amp;""='Dây theo phòng'!$D$6,Consolidated!S2079&amp;""='Dây theo phòng'!$D$6),1,0))</f>
        <v>0</v>
      </c>
      <c r="D2079" s="95">
        <f>IF(Consolidated!E2079=1,1,0)</f>
        <v>0</v>
      </c>
      <c r="E2079" s="95">
        <f t="shared" si="32"/>
        <v>56</v>
      </c>
    </row>
    <row r="2080" spans="1:5">
      <c r="A2080" s="95" t="str">
        <f>Consolidated!C2080&amp;""</f>
        <v>461W0429</v>
      </c>
      <c r="B2080" s="95" t="str">
        <f>Consolidated!A2080&amp;""</f>
        <v>NAUTICS</v>
      </c>
      <c r="C2080" s="95">
        <f>IF('Dây theo phòng'!$D$6="",0,IF(OR(Consolidated!N2080&amp;""='Dây theo phòng'!$D$6,Consolidated!S2080&amp;""='Dây theo phòng'!$D$6),1,0))</f>
        <v>0</v>
      </c>
      <c r="D2080" s="95">
        <f>IF(Consolidated!E2080=1,1,0)</f>
        <v>0</v>
      </c>
      <c r="E2080" s="95">
        <f t="shared" si="32"/>
        <v>56</v>
      </c>
    </row>
    <row r="2081" spans="1:5">
      <c r="A2081" s="95" t="str">
        <f>Consolidated!C2081&amp;""</f>
        <v>461W0430</v>
      </c>
      <c r="B2081" s="95" t="str">
        <f>Consolidated!A2081&amp;""</f>
        <v>NAUTICS</v>
      </c>
      <c r="C2081" s="95">
        <f>IF('Dây theo phòng'!$D$6="",0,IF(OR(Consolidated!N2081&amp;""='Dây theo phòng'!$D$6,Consolidated!S2081&amp;""='Dây theo phòng'!$D$6),1,0))</f>
        <v>0</v>
      </c>
      <c r="D2081" s="95">
        <f>IF(Consolidated!E2081=1,1,0)</f>
        <v>0</v>
      </c>
      <c r="E2081" s="95">
        <f t="shared" si="32"/>
        <v>56</v>
      </c>
    </row>
    <row r="2082" spans="1:5">
      <c r="A2082" s="95" t="str">
        <f>Consolidated!C2082&amp;""</f>
        <v>461W0432</v>
      </c>
      <c r="B2082" s="95" t="str">
        <f>Consolidated!A2082&amp;""</f>
        <v>NAUTICS</v>
      </c>
      <c r="C2082" s="95">
        <f>IF('Dây theo phòng'!$D$6="",0,IF(OR(Consolidated!N2082&amp;""='Dây theo phòng'!$D$6,Consolidated!S2082&amp;""='Dây theo phòng'!$D$6),1,0))</f>
        <v>0</v>
      </c>
      <c r="D2082" s="95">
        <f>IF(Consolidated!E2082=1,1,0)</f>
        <v>0</v>
      </c>
      <c r="E2082" s="95">
        <f t="shared" si="32"/>
        <v>56</v>
      </c>
    </row>
    <row r="2083" spans="1:5">
      <c r="A2083" s="95" t="str">
        <f>Consolidated!C2083&amp;""</f>
        <v>461W0433</v>
      </c>
      <c r="B2083" s="95" t="str">
        <f>Consolidated!A2083&amp;""</f>
        <v>NAUTICS</v>
      </c>
      <c r="C2083" s="95">
        <f>IF('Dây theo phòng'!$D$6="",0,IF(OR(Consolidated!N2083&amp;""='Dây theo phòng'!$D$6,Consolidated!S2083&amp;""='Dây theo phòng'!$D$6),1,0))</f>
        <v>0</v>
      </c>
      <c r="D2083" s="95">
        <f>IF(Consolidated!E2083=1,1,0)</f>
        <v>0</v>
      </c>
      <c r="E2083" s="95">
        <f t="shared" si="32"/>
        <v>56</v>
      </c>
    </row>
    <row r="2084" spans="1:5">
      <c r="A2084" s="95" t="str">
        <f>Consolidated!C2084&amp;""</f>
        <v>461W0435</v>
      </c>
      <c r="B2084" s="95" t="str">
        <f>Consolidated!A2084&amp;""</f>
        <v>NAUTICS</v>
      </c>
      <c r="C2084" s="95">
        <f>IF('Dây theo phòng'!$D$6="",0,IF(OR(Consolidated!N2084&amp;""='Dây theo phòng'!$D$6,Consolidated!S2084&amp;""='Dây theo phòng'!$D$6),1,0))</f>
        <v>0</v>
      </c>
      <c r="D2084" s="95">
        <f>IF(Consolidated!E2084=1,1,0)</f>
        <v>0</v>
      </c>
      <c r="E2084" s="95">
        <f t="shared" si="32"/>
        <v>56</v>
      </c>
    </row>
    <row r="2085" spans="1:5">
      <c r="A2085" s="95" t="str">
        <f>Consolidated!C2085&amp;""</f>
        <v>461W0436</v>
      </c>
      <c r="B2085" s="95" t="str">
        <f>Consolidated!A2085&amp;""</f>
        <v>NAUTICS</v>
      </c>
      <c r="C2085" s="95">
        <f>IF('Dây theo phòng'!$D$6="",0,IF(OR(Consolidated!N2085&amp;""='Dây theo phòng'!$D$6,Consolidated!S2085&amp;""='Dây theo phòng'!$D$6),1,0))</f>
        <v>0</v>
      </c>
      <c r="D2085" s="95">
        <f>IF(Consolidated!E2085=1,1,0)</f>
        <v>0</v>
      </c>
      <c r="E2085" s="95">
        <f t="shared" si="32"/>
        <v>56</v>
      </c>
    </row>
    <row r="2086" spans="1:5">
      <c r="A2086" s="95" t="str">
        <f>Consolidated!C2086&amp;""</f>
        <v>461W0437</v>
      </c>
      <c r="B2086" s="95" t="str">
        <f>Consolidated!A2086&amp;""</f>
        <v>NAUTICS</v>
      </c>
      <c r="C2086" s="95">
        <f>IF('Dây theo phòng'!$D$6="",0,IF(OR(Consolidated!N2086&amp;""='Dây theo phòng'!$D$6,Consolidated!S2086&amp;""='Dây theo phòng'!$D$6),1,0))</f>
        <v>0</v>
      </c>
      <c r="D2086" s="95">
        <f>IF(Consolidated!E2086=1,1,0)</f>
        <v>0</v>
      </c>
      <c r="E2086" s="95">
        <f t="shared" si="32"/>
        <v>56</v>
      </c>
    </row>
    <row r="2087" spans="1:5">
      <c r="A2087" s="95" t="str">
        <f>Consolidated!C2087&amp;""</f>
        <v>461W0438</v>
      </c>
      <c r="B2087" s="95" t="str">
        <f>Consolidated!A2087&amp;""</f>
        <v>NAUTICS</v>
      </c>
      <c r="C2087" s="95">
        <f>IF('Dây theo phòng'!$D$6="",0,IF(OR(Consolidated!N2087&amp;""='Dây theo phòng'!$D$6,Consolidated!S2087&amp;""='Dây theo phòng'!$D$6),1,0))</f>
        <v>0</v>
      </c>
      <c r="D2087" s="95">
        <f>IF(Consolidated!E2087=1,1,0)</f>
        <v>0</v>
      </c>
      <c r="E2087" s="95">
        <f t="shared" si="32"/>
        <v>56</v>
      </c>
    </row>
    <row r="2088" spans="1:5">
      <c r="A2088" s="95" t="str">
        <f>Consolidated!C2088&amp;""</f>
        <v>461W0439</v>
      </c>
      <c r="B2088" s="95" t="str">
        <f>Consolidated!A2088&amp;""</f>
        <v>NAUTICS</v>
      </c>
      <c r="C2088" s="95">
        <f>IF('Dây theo phòng'!$D$6="",0,IF(OR(Consolidated!N2088&amp;""='Dây theo phòng'!$D$6,Consolidated!S2088&amp;""='Dây theo phòng'!$D$6),1,0))</f>
        <v>0</v>
      </c>
      <c r="D2088" s="95">
        <f>IF(Consolidated!E2088=1,1,0)</f>
        <v>0</v>
      </c>
      <c r="E2088" s="95">
        <f t="shared" si="32"/>
        <v>56</v>
      </c>
    </row>
    <row r="2089" spans="1:5">
      <c r="A2089" s="95" t="str">
        <f>Consolidated!C2089&amp;""</f>
        <v>461W0440</v>
      </c>
      <c r="B2089" s="95" t="str">
        <f>Consolidated!A2089&amp;""</f>
        <v>NAUTICS</v>
      </c>
      <c r="C2089" s="95">
        <f>IF('Dây theo phòng'!$D$6="",0,IF(OR(Consolidated!N2089&amp;""='Dây theo phòng'!$D$6,Consolidated!S2089&amp;""='Dây theo phòng'!$D$6),1,0))</f>
        <v>0</v>
      </c>
      <c r="D2089" s="95">
        <f>IF(Consolidated!E2089=1,1,0)</f>
        <v>0</v>
      </c>
      <c r="E2089" s="95">
        <f t="shared" si="32"/>
        <v>56</v>
      </c>
    </row>
    <row r="2090" spans="1:5">
      <c r="A2090" s="95" t="str">
        <f>Consolidated!C2090&amp;""</f>
        <v>461W0441</v>
      </c>
      <c r="B2090" s="95" t="str">
        <f>Consolidated!A2090&amp;""</f>
        <v>NAUTICS</v>
      </c>
      <c r="C2090" s="95">
        <f>IF('Dây theo phòng'!$D$6="",0,IF(OR(Consolidated!N2090&amp;""='Dây theo phòng'!$D$6,Consolidated!S2090&amp;""='Dây theo phòng'!$D$6),1,0))</f>
        <v>0</v>
      </c>
      <c r="D2090" s="95">
        <f>IF(Consolidated!E2090=1,1,0)</f>
        <v>0</v>
      </c>
      <c r="E2090" s="95">
        <f t="shared" si="32"/>
        <v>56</v>
      </c>
    </row>
    <row r="2091" spans="1:5">
      <c r="A2091" s="95" t="str">
        <f>Consolidated!C2091&amp;""</f>
        <v>461W0442</v>
      </c>
      <c r="B2091" s="95" t="str">
        <f>Consolidated!A2091&amp;""</f>
        <v>NAUTICS</v>
      </c>
      <c r="C2091" s="95">
        <f>IF('Dây theo phòng'!$D$6="",0,IF(OR(Consolidated!N2091&amp;""='Dây theo phòng'!$D$6,Consolidated!S2091&amp;""='Dây theo phòng'!$D$6),1,0))</f>
        <v>0</v>
      </c>
      <c r="D2091" s="95">
        <f>IF(Consolidated!E2091=1,1,0)</f>
        <v>0</v>
      </c>
      <c r="E2091" s="95">
        <f t="shared" si="32"/>
        <v>56</v>
      </c>
    </row>
    <row r="2092" spans="1:5">
      <c r="A2092" s="95" t="str">
        <f>Consolidated!C2092&amp;""</f>
        <v>461W0444</v>
      </c>
      <c r="B2092" s="95" t="str">
        <f>Consolidated!A2092&amp;""</f>
        <v>NAUTICS</v>
      </c>
      <c r="C2092" s="95">
        <f>IF('Dây theo phòng'!$D$6="",0,IF(OR(Consolidated!N2092&amp;""='Dây theo phòng'!$D$6,Consolidated!S2092&amp;""='Dây theo phòng'!$D$6),1,0))</f>
        <v>0</v>
      </c>
      <c r="D2092" s="95">
        <f>IF(Consolidated!E2092=1,1,0)</f>
        <v>0</v>
      </c>
      <c r="E2092" s="95">
        <f t="shared" si="32"/>
        <v>56</v>
      </c>
    </row>
    <row r="2093" spans="1:5">
      <c r="A2093" s="95" t="str">
        <f>Consolidated!C2093&amp;""</f>
        <v>461W0445</v>
      </c>
      <c r="B2093" s="95" t="str">
        <f>Consolidated!A2093&amp;""</f>
        <v>NAUTICS</v>
      </c>
      <c r="C2093" s="95">
        <f>IF('Dây theo phòng'!$D$6="",0,IF(OR(Consolidated!N2093&amp;""='Dây theo phòng'!$D$6,Consolidated!S2093&amp;""='Dây theo phòng'!$D$6),1,0))</f>
        <v>0</v>
      </c>
      <c r="D2093" s="95">
        <f>IF(Consolidated!E2093=1,1,0)</f>
        <v>0</v>
      </c>
      <c r="E2093" s="95">
        <f t="shared" si="32"/>
        <v>56</v>
      </c>
    </row>
    <row r="2094" spans="1:5">
      <c r="A2094" s="95" t="str">
        <f>Consolidated!C2094&amp;""</f>
        <v>461W0446</v>
      </c>
      <c r="B2094" s="95" t="str">
        <f>Consolidated!A2094&amp;""</f>
        <v>NAUTICS</v>
      </c>
      <c r="C2094" s="95">
        <f>IF('Dây theo phòng'!$D$6="",0,IF(OR(Consolidated!N2094&amp;""='Dây theo phòng'!$D$6,Consolidated!S2094&amp;""='Dây theo phòng'!$D$6),1,0))</f>
        <v>0</v>
      </c>
      <c r="D2094" s="95">
        <f>IF(Consolidated!E2094=1,1,0)</f>
        <v>0</v>
      </c>
      <c r="E2094" s="95">
        <f t="shared" si="32"/>
        <v>56</v>
      </c>
    </row>
    <row r="2095" spans="1:5">
      <c r="A2095" s="95" t="str">
        <f>Consolidated!C2095&amp;""</f>
        <v>461W0447</v>
      </c>
      <c r="B2095" s="95" t="str">
        <f>Consolidated!A2095&amp;""</f>
        <v>NAUTICS</v>
      </c>
      <c r="C2095" s="95">
        <f>IF('Dây theo phòng'!$D$6="",0,IF(OR(Consolidated!N2095&amp;""='Dây theo phòng'!$D$6,Consolidated!S2095&amp;""='Dây theo phòng'!$D$6),1,0))</f>
        <v>0</v>
      </c>
      <c r="D2095" s="95">
        <f>IF(Consolidated!E2095=1,1,0)</f>
        <v>0</v>
      </c>
      <c r="E2095" s="95">
        <f t="shared" si="32"/>
        <v>56</v>
      </c>
    </row>
    <row r="2096" spans="1:5">
      <c r="A2096" s="95" t="str">
        <f>Consolidated!C2096&amp;""</f>
        <v>461W0448</v>
      </c>
      <c r="B2096" s="95" t="str">
        <f>Consolidated!A2096&amp;""</f>
        <v>NAUTICS</v>
      </c>
      <c r="C2096" s="95">
        <f>IF('Dây theo phòng'!$D$6="",0,IF(OR(Consolidated!N2096&amp;""='Dây theo phòng'!$D$6,Consolidated!S2096&amp;""='Dây theo phòng'!$D$6),1,0))</f>
        <v>1</v>
      </c>
      <c r="D2096" s="95">
        <f>IF(Consolidated!E2096=1,1,0)</f>
        <v>0</v>
      </c>
      <c r="E2096" s="95">
        <f t="shared" si="32"/>
        <v>57</v>
      </c>
    </row>
    <row r="2097" spans="1:5">
      <c r="A2097" s="95" t="str">
        <f>Consolidated!C2097&amp;""</f>
        <v>461W0449</v>
      </c>
      <c r="B2097" s="95" t="str">
        <f>Consolidated!A2097&amp;""</f>
        <v>NAUTICS</v>
      </c>
      <c r="C2097" s="95">
        <f>IF('Dây theo phòng'!$D$6="",0,IF(OR(Consolidated!N2097&amp;""='Dây theo phòng'!$D$6,Consolidated!S2097&amp;""='Dây theo phòng'!$D$6),1,0))</f>
        <v>1</v>
      </c>
      <c r="D2097" s="95">
        <f>IF(Consolidated!E2097=1,1,0)</f>
        <v>0</v>
      </c>
      <c r="E2097" s="95">
        <f t="shared" si="32"/>
        <v>58</v>
      </c>
    </row>
    <row r="2098" spans="1:5">
      <c r="A2098" s="95" t="str">
        <f>Consolidated!C2098&amp;""</f>
        <v>461W0450</v>
      </c>
      <c r="B2098" s="95" t="str">
        <f>Consolidated!A2098&amp;""</f>
        <v>NAUTICS</v>
      </c>
      <c r="C2098" s="95">
        <f>IF('Dây theo phòng'!$D$6="",0,IF(OR(Consolidated!N2098&amp;""='Dây theo phòng'!$D$6,Consolidated!S2098&amp;""='Dây theo phòng'!$D$6),1,0))</f>
        <v>1</v>
      </c>
      <c r="D2098" s="95">
        <f>IF(Consolidated!E2098=1,1,0)</f>
        <v>0</v>
      </c>
      <c r="E2098" s="95">
        <f t="shared" si="32"/>
        <v>59</v>
      </c>
    </row>
    <row r="2099" spans="1:5">
      <c r="A2099" s="95" t="str">
        <f>Consolidated!C2099&amp;""</f>
        <v>461W0451</v>
      </c>
      <c r="B2099" s="95" t="str">
        <f>Consolidated!A2099&amp;""</f>
        <v>NAUTICS</v>
      </c>
      <c r="C2099" s="95">
        <f>IF('Dây theo phòng'!$D$6="",0,IF(OR(Consolidated!N2099&amp;""='Dây theo phòng'!$D$6,Consolidated!S2099&amp;""='Dây theo phòng'!$D$6),1,0))</f>
        <v>0</v>
      </c>
      <c r="D2099" s="95">
        <f>IF(Consolidated!E2099=1,1,0)</f>
        <v>0</v>
      </c>
      <c r="E2099" s="95">
        <f t="shared" si="32"/>
        <v>59</v>
      </c>
    </row>
    <row r="2100" spans="1:5">
      <c r="A2100" s="95" t="str">
        <f>Consolidated!C2100&amp;""</f>
        <v>461W0452</v>
      </c>
      <c r="B2100" s="95" t="str">
        <f>Consolidated!A2100&amp;""</f>
        <v>NAUTICS</v>
      </c>
      <c r="C2100" s="95">
        <f>IF('Dây theo phòng'!$D$6="",0,IF(OR(Consolidated!N2100&amp;""='Dây theo phòng'!$D$6,Consolidated!S2100&amp;""='Dây theo phòng'!$D$6),1,0))</f>
        <v>0</v>
      </c>
      <c r="D2100" s="95">
        <f>IF(Consolidated!E2100=1,1,0)</f>
        <v>0</v>
      </c>
      <c r="E2100" s="95">
        <f t="shared" si="32"/>
        <v>59</v>
      </c>
    </row>
    <row r="2101" spans="1:5">
      <c r="A2101" s="95" t="str">
        <f>Consolidated!C2101&amp;""</f>
        <v>461W0453</v>
      </c>
      <c r="B2101" s="95" t="str">
        <f>Consolidated!A2101&amp;""</f>
        <v>NAUTICS</v>
      </c>
      <c r="C2101" s="95">
        <f>IF('Dây theo phòng'!$D$6="",0,IF(OR(Consolidated!N2101&amp;""='Dây theo phòng'!$D$6,Consolidated!S2101&amp;""='Dây theo phòng'!$D$6),1,0))</f>
        <v>0</v>
      </c>
      <c r="D2101" s="95">
        <f>IF(Consolidated!E2101=1,1,0)</f>
        <v>0</v>
      </c>
      <c r="E2101" s="95">
        <f t="shared" si="32"/>
        <v>59</v>
      </c>
    </row>
    <row r="2102" spans="1:5">
      <c r="A2102" s="95" t="str">
        <f>Consolidated!C2102&amp;""</f>
        <v>461W0454</v>
      </c>
      <c r="B2102" s="95" t="str">
        <f>Consolidated!A2102&amp;""</f>
        <v>NAUTICS</v>
      </c>
      <c r="C2102" s="95">
        <f>IF('Dây theo phòng'!$D$6="",0,IF(OR(Consolidated!N2102&amp;""='Dây theo phòng'!$D$6,Consolidated!S2102&amp;""='Dây theo phòng'!$D$6),1,0))</f>
        <v>0</v>
      </c>
      <c r="D2102" s="95">
        <f>IF(Consolidated!E2102=1,1,0)</f>
        <v>0</v>
      </c>
      <c r="E2102" s="95">
        <f t="shared" si="32"/>
        <v>59</v>
      </c>
    </row>
    <row r="2103" spans="1:5">
      <c r="A2103" s="95" t="str">
        <f>Consolidated!C2103&amp;""</f>
        <v>461W0455</v>
      </c>
      <c r="B2103" s="95" t="str">
        <f>Consolidated!A2103&amp;""</f>
        <v>NAUTICS</v>
      </c>
      <c r="C2103" s="95">
        <f>IF('Dây theo phòng'!$D$6="",0,IF(OR(Consolidated!N2103&amp;""='Dây theo phòng'!$D$6,Consolidated!S2103&amp;""='Dây theo phòng'!$D$6),1,0))</f>
        <v>0</v>
      </c>
      <c r="D2103" s="95">
        <f>IF(Consolidated!E2103=1,1,0)</f>
        <v>0</v>
      </c>
      <c r="E2103" s="95">
        <f t="shared" si="32"/>
        <v>59</v>
      </c>
    </row>
    <row r="2104" spans="1:5">
      <c r="A2104" s="95" t="str">
        <f>Consolidated!C2104&amp;""</f>
        <v>461W0456</v>
      </c>
      <c r="B2104" s="95" t="str">
        <f>Consolidated!A2104&amp;""</f>
        <v>NAUTICS</v>
      </c>
      <c r="C2104" s="95">
        <f>IF('Dây theo phòng'!$D$6="",0,IF(OR(Consolidated!N2104&amp;""='Dây theo phòng'!$D$6,Consolidated!S2104&amp;""='Dây theo phòng'!$D$6),1,0))</f>
        <v>0</v>
      </c>
      <c r="D2104" s="95">
        <f>IF(Consolidated!E2104=1,1,0)</f>
        <v>0</v>
      </c>
      <c r="E2104" s="95">
        <f t="shared" si="32"/>
        <v>59</v>
      </c>
    </row>
    <row r="2105" spans="1:5">
      <c r="A2105" s="95" t="str">
        <f>Consolidated!C2105&amp;""</f>
        <v>461W0457</v>
      </c>
      <c r="B2105" s="95" t="str">
        <f>Consolidated!A2105&amp;""</f>
        <v>NAUTICS</v>
      </c>
      <c r="C2105" s="95">
        <f>IF('Dây theo phòng'!$D$6="",0,IF(OR(Consolidated!N2105&amp;""='Dây theo phòng'!$D$6,Consolidated!S2105&amp;""='Dây theo phòng'!$D$6),1,0))</f>
        <v>0</v>
      </c>
      <c r="D2105" s="95">
        <f>IF(Consolidated!E2105=1,1,0)</f>
        <v>0</v>
      </c>
      <c r="E2105" s="95">
        <f t="shared" si="32"/>
        <v>59</v>
      </c>
    </row>
    <row r="2106" spans="1:5">
      <c r="A2106" s="95" t="str">
        <f>Consolidated!C2106&amp;""</f>
        <v>461W0458</v>
      </c>
      <c r="B2106" s="95" t="str">
        <f>Consolidated!A2106&amp;""</f>
        <v>NAUTICS</v>
      </c>
      <c r="C2106" s="95">
        <f>IF('Dây theo phòng'!$D$6="",0,IF(OR(Consolidated!N2106&amp;""='Dây theo phòng'!$D$6,Consolidated!S2106&amp;""='Dây theo phòng'!$D$6),1,0))</f>
        <v>0</v>
      </c>
      <c r="D2106" s="95">
        <f>IF(Consolidated!E2106=1,1,0)</f>
        <v>0</v>
      </c>
      <c r="E2106" s="95">
        <f t="shared" si="32"/>
        <v>59</v>
      </c>
    </row>
    <row r="2107" spans="1:5">
      <c r="A2107" s="95" t="str">
        <f>Consolidated!C2107&amp;""</f>
        <v>461W0461</v>
      </c>
      <c r="B2107" s="95" t="str">
        <f>Consolidated!A2107&amp;""</f>
        <v>NAUTICS</v>
      </c>
      <c r="C2107" s="95">
        <f>IF('Dây theo phòng'!$D$6="",0,IF(OR(Consolidated!N2107&amp;""='Dây theo phòng'!$D$6,Consolidated!S2107&amp;""='Dây theo phòng'!$D$6),1,0))</f>
        <v>0</v>
      </c>
      <c r="D2107" s="95">
        <f>IF(Consolidated!E2107=1,1,0)</f>
        <v>0</v>
      </c>
      <c r="E2107" s="95">
        <f t="shared" si="32"/>
        <v>59</v>
      </c>
    </row>
    <row r="2108" spans="1:5">
      <c r="A2108" s="95" t="str">
        <f>Consolidated!C2108&amp;""</f>
        <v>461W0499</v>
      </c>
      <c r="B2108" s="95" t="str">
        <f>Consolidated!A2108&amp;""</f>
        <v>NAUTICS</v>
      </c>
      <c r="C2108" s="95">
        <f>IF('Dây theo phòng'!$D$6="",0,IF(OR(Consolidated!N2108&amp;""='Dây theo phòng'!$D$6,Consolidated!S2108&amp;""='Dây theo phòng'!$D$6),1,0))</f>
        <v>0</v>
      </c>
      <c r="D2108" s="95">
        <f>IF(Consolidated!E2108=1,1,0)</f>
        <v>0</v>
      </c>
      <c r="E2108" s="95">
        <f t="shared" si="32"/>
        <v>59</v>
      </c>
    </row>
    <row r="2109" spans="1:5">
      <c r="A2109" s="95" t="str">
        <f>Consolidated!C2109&amp;""</f>
        <v>461W0500</v>
      </c>
      <c r="B2109" s="95" t="str">
        <f>Consolidated!A2109&amp;""</f>
        <v>NAUTICS</v>
      </c>
      <c r="C2109" s="95">
        <f>IF('Dây theo phòng'!$D$6="",0,IF(OR(Consolidated!N2109&amp;""='Dây theo phòng'!$D$6,Consolidated!S2109&amp;""='Dây theo phòng'!$D$6),1,0))</f>
        <v>1</v>
      </c>
      <c r="D2109" s="95">
        <f>IF(Consolidated!E2109=1,1,0)</f>
        <v>0</v>
      </c>
      <c r="E2109" s="95">
        <f t="shared" si="32"/>
        <v>60</v>
      </c>
    </row>
    <row r="2110" spans="1:5">
      <c r="A2110" s="95" t="str">
        <f>Consolidated!C2110&amp;""</f>
        <v>461W0500.1</v>
      </c>
      <c r="B2110" s="95" t="str">
        <f>Consolidated!A2110&amp;""</f>
        <v>NAUTICS</v>
      </c>
      <c r="C2110" s="95">
        <f>IF('Dây theo phòng'!$D$6="",0,IF(OR(Consolidated!N2110&amp;""='Dây theo phòng'!$D$6,Consolidated!S2110&amp;""='Dây theo phòng'!$D$6),1,0))</f>
        <v>0</v>
      </c>
      <c r="D2110" s="95">
        <f>IF(Consolidated!E2110=1,1,0)</f>
        <v>0</v>
      </c>
      <c r="E2110" s="95">
        <f t="shared" si="32"/>
        <v>60</v>
      </c>
    </row>
    <row r="2111" spans="1:5">
      <c r="A2111" s="95" t="str">
        <f>Consolidated!C2111&amp;""</f>
        <v>471W0001</v>
      </c>
      <c r="B2111" s="95" t="str">
        <f>Consolidated!A2111&amp;""</f>
        <v>NAUTICS</v>
      </c>
      <c r="C2111" s="95">
        <f>IF('Dây theo phòng'!$D$6="",0,IF(OR(Consolidated!N2111&amp;""='Dây theo phòng'!$D$6,Consolidated!S2111&amp;""='Dây theo phòng'!$D$6),1,0))</f>
        <v>0</v>
      </c>
      <c r="D2111" s="95">
        <f>IF(Consolidated!E2111=1,1,0)</f>
        <v>1</v>
      </c>
      <c r="E2111" s="95">
        <f t="shared" si="32"/>
        <v>60</v>
      </c>
    </row>
    <row r="2112" spans="1:5">
      <c r="A2112" s="95" t="str">
        <f>Consolidated!C2112&amp;""</f>
        <v>471W0002</v>
      </c>
      <c r="B2112" s="95" t="str">
        <f>Consolidated!A2112&amp;""</f>
        <v>NAUTICS</v>
      </c>
      <c r="C2112" s="95">
        <f>IF('Dây theo phòng'!$D$6="",0,IF(OR(Consolidated!N2112&amp;""='Dây theo phòng'!$D$6,Consolidated!S2112&amp;""='Dây theo phòng'!$D$6),1,0))</f>
        <v>0</v>
      </c>
      <c r="D2112" s="95">
        <f>IF(Consolidated!E2112=1,1,0)</f>
        <v>1</v>
      </c>
      <c r="E2112" s="95">
        <f t="shared" si="32"/>
        <v>60</v>
      </c>
    </row>
    <row r="2113" spans="1:5">
      <c r="A2113" s="95" t="str">
        <f>Consolidated!C2113&amp;""</f>
        <v>471W0003</v>
      </c>
      <c r="B2113" s="95" t="str">
        <f>Consolidated!A2113&amp;""</f>
        <v>NAUTICS</v>
      </c>
      <c r="C2113" s="95">
        <f>IF('Dây theo phòng'!$D$6="",0,IF(OR(Consolidated!N2113&amp;""='Dây theo phòng'!$D$6,Consolidated!S2113&amp;""='Dây theo phòng'!$D$6),1,0))</f>
        <v>0</v>
      </c>
      <c r="D2113" s="95">
        <f>IF(Consolidated!E2113=1,1,0)</f>
        <v>1</v>
      </c>
      <c r="E2113" s="95">
        <f t="shared" si="32"/>
        <v>60</v>
      </c>
    </row>
    <row r="2114" spans="1:5">
      <c r="A2114" s="95" t="str">
        <f>Consolidated!C2114&amp;""</f>
        <v>471W0102</v>
      </c>
      <c r="B2114" s="95" t="str">
        <f>Consolidated!A2114&amp;""</f>
        <v>NAUTICS</v>
      </c>
      <c r="C2114" s="95">
        <f>IF('Dây theo phòng'!$D$6="",0,IF(OR(Consolidated!N2114&amp;""='Dây theo phòng'!$D$6,Consolidated!S2114&amp;""='Dây theo phòng'!$D$6),1,0))</f>
        <v>0</v>
      </c>
      <c r="D2114" s="95">
        <f>IF(Consolidated!E2114=1,1,0)</f>
        <v>1</v>
      </c>
      <c r="E2114" s="95">
        <f t="shared" si="32"/>
        <v>60</v>
      </c>
    </row>
    <row r="2115" spans="1:5">
      <c r="A2115" s="95" t="str">
        <f>Consolidated!C2115&amp;""</f>
        <v>471W0103</v>
      </c>
      <c r="B2115" s="95" t="str">
        <f>Consolidated!A2115&amp;""</f>
        <v>NAUTICS</v>
      </c>
      <c r="C2115" s="95">
        <f>IF('Dây theo phòng'!$D$6="",0,IF(OR(Consolidated!N2115&amp;""='Dây theo phòng'!$D$6,Consolidated!S2115&amp;""='Dây theo phòng'!$D$6),1,0))</f>
        <v>0</v>
      </c>
      <c r="D2115" s="95">
        <f>IF(Consolidated!E2115=1,1,0)</f>
        <v>1</v>
      </c>
      <c r="E2115" s="95">
        <f t="shared" ref="E2115:E2178" si="33">E2114+C2115*(1-D2115)</f>
        <v>60</v>
      </c>
    </row>
    <row r="2116" spans="1:5">
      <c r="A2116" s="95" t="str">
        <f>Consolidated!C2116&amp;""</f>
        <v>471W0110</v>
      </c>
      <c r="B2116" s="95" t="str">
        <f>Consolidated!A2116&amp;""</f>
        <v>NAUTICS</v>
      </c>
      <c r="C2116" s="95">
        <f>IF('Dây theo phòng'!$D$6="",0,IF(OR(Consolidated!N2116&amp;""='Dây theo phòng'!$D$6,Consolidated!S2116&amp;""='Dây theo phòng'!$D$6),1,0))</f>
        <v>1</v>
      </c>
      <c r="D2116" s="95">
        <f>IF(Consolidated!E2116=1,1,0)</f>
        <v>1</v>
      </c>
      <c r="E2116" s="95">
        <f t="shared" si="33"/>
        <v>60</v>
      </c>
    </row>
    <row r="2117" spans="1:5">
      <c r="A2117" s="95" t="str">
        <f>Consolidated!C2117&amp;""</f>
        <v>471W0112</v>
      </c>
      <c r="B2117" s="95" t="str">
        <f>Consolidated!A2117&amp;""</f>
        <v>NAUTICS</v>
      </c>
      <c r="C2117" s="95">
        <f>IF('Dây theo phòng'!$D$6="",0,IF(OR(Consolidated!N2117&amp;""='Dây theo phòng'!$D$6,Consolidated!S2117&amp;""='Dây theo phòng'!$D$6),1,0))</f>
        <v>1</v>
      </c>
      <c r="D2117" s="95">
        <f>IF(Consolidated!E2117=1,1,0)</f>
        <v>1</v>
      </c>
      <c r="E2117" s="95">
        <f t="shared" si="33"/>
        <v>60</v>
      </c>
    </row>
    <row r="2118" spans="1:5">
      <c r="A2118" s="95" t="str">
        <f>Consolidated!C2118&amp;""</f>
        <v>471W0115</v>
      </c>
      <c r="B2118" s="95" t="str">
        <f>Consolidated!A2118&amp;""</f>
        <v>NAUTICS</v>
      </c>
      <c r="C2118" s="95">
        <f>IF('Dây theo phòng'!$D$6="",0,IF(OR(Consolidated!N2118&amp;""='Dây theo phòng'!$D$6,Consolidated!S2118&amp;""='Dây theo phòng'!$D$6),1,0))</f>
        <v>1</v>
      </c>
      <c r="D2118" s="95">
        <f>IF(Consolidated!E2118=1,1,0)</f>
        <v>1</v>
      </c>
      <c r="E2118" s="95">
        <f t="shared" si="33"/>
        <v>60</v>
      </c>
    </row>
    <row r="2119" spans="1:5">
      <c r="A2119" s="95" t="str">
        <f>Consolidated!C2119&amp;""</f>
        <v>504W0004</v>
      </c>
      <c r="B2119" s="95" t="str">
        <f>Consolidated!A2119&amp;""</f>
        <v>NAUTICS</v>
      </c>
      <c r="C2119" s="95">
        <f>IF('Dây theo phòng'!$D$6="",0,IF(OR(Consolidated!N2119&amp;""='Dây theo phòng'!$D$6,Consolidated!S2119&amp;""='Dây theo phòng'!$D$6),1,0))</f>
        <v>0</v>
      </c>
      <c r="D2119" s="95">
        <f>IF(Consolidated!E2119=1,1,0)</f>
        <v>1</v>
      </c>
      <c r="E2119" s="95">
        <f t="shared" si="33"/>
        <v>60</v>
      </c>
    </row>
    <row r="2120" spans="1:5">
      <c r="A2120" s="95" t="str">
        <f>Consolidated!C2120&amp;""</f>
        <v>504W0007</v>
      </c>
      <c r="B2120" s="95" t="str">
        <f>Consolidated!A2120&amp;""</f>
        <v>NAUTICS</v>
      </c>
      <c r="C2120" s="95">
        <f>IF('Dây theo phòng'!$D$6="",0,IF(OR(Consolidated!N2120&amp;""='Dây theo phòng'!$D$6,Consolidated!S2120&amp;""='Dây theo phòng'!$D$6),1,0))</f>
        <v>0</v>
      </c>
      <c r="D2120" s="95">
        <f>IF(Consolidated!E2120=1,1,0)</f>
        <v>1</v>
      </c>
      <c r="E2120" s="95">
        <f t="shared" si="33"/>
        <v>60</v>
      </c>
    </row>
    <row r="2121" spans="1:5">
      <c r="A2121" s="95" t="str">
        <f>Consolidated!C2121&amp;""</f>
        <v>504W0009</v>
      </c>
      <c r="B2121" s="95" t="str">
        <f>Consolidated!A2121&amp;""</f>
        <v>NAUTICS</v>
      </c>
      <c r="C2121" s="95">
        <f>IF('Dây theo phòng'!$D$6="",0,IF(OR(Consolidated!N2121&amp;""='Dây theo phòng'!$D$6,Consolidated!S2121&amp;""='Dây theo phòng'!$D$6),1,0))</f>
        <v>0</v>
      </c>
      <c r="D2121" s="95">
        <f>IF(Consolidated!E2121=1,1,0)</f>
        <v>1</v>
      </c>
      <c r="E2121" s="95">
        <f t="shared" si="33"/>
        <v>60</v>
      </c>
    </row>
    <row r="2122" spans="1:5">
      <c r="A2122" s="95" t="str">
        <f>Consolidated!C2122&amp;""</f>
        <v>504W0011</v>
      </c>
      <c r="B2122" s="95" t="str">
        <f>Consolidated!A2122&amp;""</f>
        <v>NAUTICS</v>
      </c>
      <c r="C2122" s="95">
        <f>IF('Dây theo phòng'!$D$6="",0,IF(OR(Consolidated!N2122&amp;""='Dây theo phòng'!$D$6,Consolidated!S2122&amp;""='Dây theo phòng'!$D$6),1,0))</f>
        <v>0</v>
      </c>
      <c r="D2122" s="95">
        <f>IF(Consolidated!E2122=1,1,0)</f>
        <v>1</v>
      </c>
      <c r="E2122" s="95">
        <f t="shared" si="33"/>
        <v>60</v>
      </c>
    </row>
    <row r="2123" spans="1:5">
      <c r="A2123" s="95" t="str">
        <f>Consolidated!C2123&amp;""</f>
        <v>506W0004</v>
      </c>
      <c r="B2123" s="95" t="str">
        <f>Consolidated!A2123&amp;""</f>
        <v>NAUTICS</v>
      </c>
      <c r="C2123" s="95">
        <f>IF('Dây theo phòng'!$D$6="",0,IF(OR(Consolidated!N2123&amp;""='Dây theo phòng'!$D$6,Consolidated!S2123&amp;""='Dây theo phòng'!$D$6),1,0))</f>
        <v>0</v>
      </c>
      <c r="D2123" s="95">
        <f>IF(Consolidated!E2123=1,1,0)</f>
        <v>0</v>
      </c>
      <c r="E2123" s="95">
        <f t="shared" si="33"/>
        <v>60</v>
      </c>
    </row>
    <row r="2124" spans="1:5">
      <c r="A2124" s="95" t="str">
        <f>Consolidated!C2124&amp;""</f>
        <v>506W0005</v>
      </c>
      <c r="B2124" s="95" t="str">
        <f>Consolidated!A2124&amp;""</f>
        <v>NAUTICS</v>
      </c>
      <c r="C2124" s="95">
        <f>IF('Dây theo phòng'!$D$6="",0,IF(OR(Consolidated!N2124&amp;""='Dây theo phòng'!$D$6,Consolidated!S2124&amp;""='Dây theo phòng'!$D$6),1,0))</f>
        <v>0</v>
      </c>
      <c r="D2124" s="95">
        <f>IF(Consolidated!E2124=1,1,0)</f>
        <v>0</v>
      </c>
      <c r="E2124" s="95">
        <f t="shared" si="33"/>
        <v>60</v>
      </c>
    </row>
    <row r="2125" spans="1:5">
      <c r="A2125" s="95" t="str">
        <f>Consolidated!C2125&amp;""</f>
        <v>506W0006</v>
      </c>
      <c r="B2125" s="95" t="str">
        <f>Consolidated!A2125&amp;""</f>
        <v>NAUTICS</v>
      </c>
      <c r="C2125" s="95">
        <f>IF('Dây theo phòng'!$D$6="",0,IF(OR(Consolidated!N2125&amp;""='Dây theo phòng'!$D$6,Consolidated!S2125&amp;""='Dây theo phòng'!$D$6),1,0))</f>
        <v>0</v>
      </c>
      <c r="D2125" s="95">
        <f>IF(Consolidated!E2125=1,1,0)</f>
        <v>1</v>
      </c>
      <c r="E2125" s="95">
        <f t="shared" si="33"/>
        <v>60</v>
      </c>
    </row>
    <row r="2126" spans="1:5">
      <c r="A2126" s="95" t="str">
        <f>Consolidated!C2126&amp;""</f>
        <v>506W0008</v>
      </c>
      <c r="B2126" s="95" t="str">
        <f>Consolidated!A2126&amp;""</f>
        <v>NAUTICS</v>
      </c>
      <c r="C2126" s="95">
        <f>IF('Dây theo phòng'!$D$6="",0,IF(OR(Consolidated!N2126&amp;""='Dây theo phòng'!$D$6,Consolidated!S2126&amp;""='Dây theo phòng'!$D$6),1,0))</f>
        <v>0</v>
      </c>
      <c r="D2126" s="95">
        <f>IF(Consolidated!E2126=1,1,0)</f>
        <v>1</v>
      </c>
      <c r="E2126" s="95">
        <f t="shared" si="33"/>
        <v>60</v>
      </c>
    </row>
    <row r="2127" spans="1:5">
      <c r="A2127" s="95" t="str">
        <f>Consolidated!C2127&amp;""</f>
        <v>531W0006</v>
      </c>
      <c r="B2127" s="95" t="str">
        <f>Consolidated!A2127&amp;""</f>
        <v>NAUTICS</v>
      </c>
      <c r="C2127" s="95">
        <f>IF('Dây theo phòng'!$D$6="",0,IF(OR(Consolidated!N2127&amp;""='Dây theo phòng'!$D$6,Consolidated!S2127&amp;""='Dây theo phòng'!$D$6),1,0))</f>
        <v>0</v>
      </c>
      <c r="D2127" s="95">
        <f>IF(Consolidated!E2127=1,1,0)</f>
        <v>1</v>
      </c>
      <c r="E2127" s="95">
        <f t="shared" si="33"/>
        <v>60</v>
      </c>
    </row>
    <row r="2128" spans="1:5">
      <c r="A2128" s="95" t="str">
        <f>Consolidated!C2128&amp;""</f>
        <v>531W0007</v>
      </c>
      <c r="B2128" s="95" t="str">
        <f>Consolidated!A2128&amp;""</f>
        <v>NAUTICS</v>
      </c>
      <c r="C2128" s="95">
        <f>IF('Dây theo phòng'!$D$6="",0,IF(OR(Consolidated!N2128&amp;""='Dây theo phòng'!$D$6,Consolidated!S2128&amp;""='Dây theo phòng'!$D$6),1,0))</f>
        <v>0</v>
      </c>
      <c r="D2128" s="95">
        <f>IF(Consolidated!E2128=1,1,0)</f>
        <v>1</v>
      </c>
      <c r="E2128" s="95">
        <f t="shared" si="33"/>
        <v>60</v>
      </c>
    </row>
    <row r="2129" spans="1:5">
      <c r="A2129" s="95" t="str">
        <f>Consolidated!C2129&amp;""</f>
        <v>531W0008</v>
      </c>
      <c r="B2129" s="95" t="str">
        <f>Consolidated!A2129&amp;""</f>
        <v>NAUTICS</v>
      </c>
      <c r="C2129" s="95">
        <f>IF('Dây theo phòng'!$D$6="",0,IF(OR(Consolidated!N2129&amp;""='Dây theo phòng'!$D$6,Consolidated!S2129&amp;""='Dây theo phòng'!$D$6),1,0))</f>
        <v>0</v>
      </c>
      <c r="D2129" s="95">
        <f>IF(Consolidated!E2129=1,1,0)</f>
        <v>1</v>
      </c>
      <c r="E2129" s="95">
        <f t="shared" si="33"/>
        <v>60</v>
      </c>
    </row>
    <row r="2130" spans="1:5">
      <c r="A2130" s="95" t="str">
        <f>Consolidated!C2130&amp;""</f>
        <v>531W0009</v>
      </c>
      <c r="B2130" s="95" t="str">
        <f>Consolidated!A2130&amp;""</f>
        <v>NAUTICS</v>
      </c>
      <c r="C2130" s="95">
        <f>IF('Dây theo phòng'!$D$6="",0,IF(OR(Consolidated!N2130&amp;""='Dây theo phòng'!$D$6,Consolidated!S2130&amp;""='Dây theo phòng'!$D$6),1,0))</f>
        <v>0</v>
      </c>
      <c r="D2130" s="95">
        <f>IF(Consolidated!E2130=1,1,0)</f>
        <v>1</v>
      </c>
      <c r="E2130" s="95">
        <f t="shared" si="33"/>
        <v>60</v>
      </c>
    </row>
    <row r="2131" spans="1:5">
      <c r="A2131" s="95" t="str">
        <f>Consolidated!C2131&amp;""</f>
        <v>531W0014</v>
      </c>
      <c r="B2131" s="95" t="str">
        <f>Consolidated!A2131&amp;""</f>
        <v>NAUTICS</v>
      </c>
      <c r="C2131" s="95">
        <f>IF('Dây theo phòng'!$D$6="",0,IF(OR(Consolidated!N2131&amp;""='Dây theo phòng'!$D$6,Consolidated!S2131&amp;""='Dây theo phòng'!$D$6),1,0))</f>
        <v>0</v>
      </c>
      <c r="D2131" s="95">
        <f>IF(Consolidated!E2131=1,1,0)</f>
        <v>1</v>
      </c>
      <c r="E2131" s="95">
        <f t="shared" si="33"/>
        <v>60</v>
      </c>
    </row>
    <row r="2132" spans="1:5">
      <c r="A2132" s="95" t="str">
        <f>Consolidated!C2132&amp;""</f>
        <v>531W0016</v>
      </c>
      <c r="B2132" s="95" t="str">
        <f>Consolidated!A2132&amp;""</f>
        <v>NAUTICS</v>
      </c>
      <c r="C2132" s="95">
        <f>IF('Dây theo phòng'!$D$6="",0,IF(OR(Consolidated!N2132&amp;""='Dây theo phòng'!$D$6,Consolidated!S2132&amp;""='Dây theo phòng'!$D$6),1,0))</f>
        <v>0</v>
      </c>
      <c r="D2132" s="95">
        <f>IF(Consolidated!E2132=1,1,0)</f>
        <v>1</v>
      </c>
      <c r="E2132" s="95">
        <f t="shared" si="33"/>
        <v>60</v>
      </c>
    </row>
    <row r="2133" spans="1:5">
      <c r="A2133" s="95" t="str">
        <f>Consolidated!C2133&amp;""</f>
        <v>531W0018</v>
      </c>
      <c r="B2133" s="95" t="str">
        <f>Consolidated!A2133&amp;""</f>
        <v>NAUTICS</v>
      </c>
      <c r="C2133" s="95">
        <f>IF('Dây theo phòng'!$D$6="",0,IF(OR(Consolidated!N2133&amp;""='Dây theo phòng'!$D$6,Consolidated!S2133&amp;""='Dây theo phòng'!$D$6),1,0))</f>
        <v>0</v>
      </c>
      <c r="D2133" s="95">
        <f>IF(Consolidated!E2133=1,1,0)</f>
        <v>1</v>
      </c>
      <c r="E2133" s="95">
        <f t="shared" si="33"/>
        <v>60</v>
      </c>
    </row>
    <row r="2134" spans="1:5">
      <c r="A2134" s="95" t="str">
        <f>Consolidated!C2134&amp;""</f>
        <v>531W0020</v>
      </c>
      <c r="B2134" s="95" t="str">
        <f>Consolidated!A2134&amp;""</f>
        <v>NAUTICS</v>
      </c>
      <c r="C2134" s="95">
        <f>IF('Dây theo phòng'!$D$6="",0,IF(OR(Consolidated!N2134&amp;""='Dây theo phòng'!$D$6,Consolidated!S2134&amp;""='Dây theo phòng'!$D$6),1,0))</f>
        <v>0</v>
      </c>
      <c r="D2134" s="95">
        <f>IF(Consolidated!E2134=1,1,0)</f>
        <v>1</v>
      </c>
      <c r="E2134" s="95">
        <f t="shared" si="33"/>
        <v>60</v>
      </c>
    </row>
    <row r="2135" spans="1:5">
      <c r="A2135" s="95" t="str">
        <f>Consolidated!C2135&amp;""</f>
        <v>531W0022</v>
      </c>
      <c r="B2135" s="95" t="str">
        <f>Consolidated!A2135&amp;""</f>
        <v>NAUTICS</v>
      </c>
      <c r="C2135" s="95">
        <f>IF('Dây theo phòng'!$D$6="",0,IF(OR(Consolidated!N2135&amp;""='Dây theo phòng'!$D$6,Consolidated!S2135&amp;""='Dây theo phòng'!$D$6),1,0))</f>
        <v>0</v>
      </c>
      <c r="D2135" s="95">
        <f>IF(Consolidated!E2135=1,1,0)</f>
        <v>1</v>
      </c>
      <c r="E2135" s="95">
        <f t="shared" si="33"/>
        <v>60</v>
      </c>
    </row>
    <row r="2136" spans="1:5">
      <c r="A2136" s="95" t="str">
        <f>Consolidated!C2136&amp;""</f>
        <v>531W0024</v>
      </c>
      <c r="B2136" s="95" t="str">
        <f>Consolidated!A2136&amp;""</f>
        <v>NAUTICS</v>
      </c>
      <c r="C2136" s="95">
        <f>IF('Dây theo phòng'!$D$6="",0,IF(OR(Consolidated!N2136&amp;""='Dây theo phòng'!$D$6,Consolidated!S2136&amp;""='Dây theo phòng'!$D$6),1,0))</f>
        <v>0</v>
      </c>
      <c r="D2136" s="95">
        <f>IF(Consolidated!E2136=1,1,0)</f>
        <v>1</v>
      </c>
      <c r="E2136" s="95">
        <f t="shared" si="33"/>
        <v>60</v>
      </c>
    </row>
    <row r="2137" spans="1:5">
      <c r="A2137" s="95" t="str">
        <f>Consolidated!C2137&amp;""</f>
        <v>531W0026</v>
      </c>
      <c r="B2137" s="95" t="str">
        <f>Consolidated!A2137&amp;""</f>
        <v>NAUTICS</v>
      </c>
      <c r="C2137" s="95">
        <f>IF('Dây theo phòng'!$D$6="",0,IF(OR(Consolidated!N2137&amp;""='Dây theo phòng'!$D$6,Consolidated!S2137&amp;""='Dây theo phòng'!$D$6),1,0))</f>
        <v>0</v>
      </c>
      <c r="D2137" s="95">
        <f>IF(Consolidated!E2137=1,1,0)</f>
        <v>1</v>
      </c>
      <c r="E2137" s="95">
        <f t="shared" si="33"/>
        <v>60</v>
      </c>
    </row>
    <row r="2138" spans="1:5">
      <c r="A2138" s="95" t="str">
        <f>Consolidated!C2138&amp;""</f>
        <v>531W0028</v>
      </c>
      <c r="B2138" s="95" t="str">
        <f>Consolidated!A2138&amp;""</f>
        <v>NAUTICS</v>
      </c>
      <c r="C2138" s="95">
        <f>IF('Dây theo phòng'!$D$6="",0,IF(OR(Consolidated!N2138&amp;""='Dây theo phòng'!$D$6,Consolidated!S2138&amp;""='Dây theo phòng'!$D$6),1,0))</f>
        <v>1</v>
      </c>
      <c r="D2138" s="95">
        <f>IF(Consolidated!E2138=1,1,0)</f>
        <v>1</v>
      </c>
      <c r="E2138" s="95">
        <f t="shared" si="33"/>
        <v>60</v>
      </c>
    </row>
    <row r="2139" spans="1:5">
      <c r="A2139" s="95" t="str">
        <f>Consolidated!C2139&amp;""</f>
        <v>531W0029</v>
      </c>
      <c r="B2139" s="95" t="str">
        <f>Consolidated!A2139&amp;""</f>
        <v>NAUTICS</v>
      </c>
      <c r="C2139" s="95">
        <f>IF('Dây theo phòng'!$D$6="",0,IF(OR(Consolidated!N2139&amp;""='Dây theo phòng'!$D$6,Consolidated!S2139&amp;""='Dây theo phòng'!$D$6),1,0))</f>
        <v>0</v>
      </c>
      <c r="D2139" s="95">
        <f>IF(Consolidated!E2139=1,1,0)</f>
        <v>1</v>
      </c>
      <c r="E2139" s="95">
        <f t="shared" si="33"/>
        <v>60</v>
      </c>
    </row>
    <row r="2140" spans="1:5">
      <c r="A2140" s="95" t="str">
        <f>Consolidated!C2140&amp;""</f>
        <v>531W0030</v>
      </c>
      <c r="B2140" s="95" t="str">
        <f>Consolidated!A2140&amp;""</f>
        <v>NAUTICS</v>
      </c>
      <c r="C2140" s="95">
        <f>IF('Dây theo phòng'!$D$6="",0,IF(OR(Consolidated!N2140&amp;""='Dây theo phòng'!$D$6,Consolidated!S2140&amp;""='Dây theo phòng'!$D$6),1,0))</f>
        <v>0</v>
      </c>
      <c r="D2140" s="95">
        <f>IF(Consolidated!E2140=1,1,0)</f>
        <v>1</v>
      </c>
      <c r="E2140" s="95">
        <f t="shared" si="33"/>
        <v>60</v>
      </c>
    </row>
    <row r="2141" spans="1:5">
      <c r="A2141" s="95" t="str">
        <f>Consolidated!C2141&amp;""</f>
        <v>531W0034</v>
      </c>
      <c r="B2141" s="95" t="str">
        <f>Consolidated!A2141&amp;""</f>
        <v>NAUTICS</v>
      </c>
      <c r="C2141" s="95">
        <f>IF('Dây theo phòng'!$D$6="",0,IF(OR(Consolidated!N2141&amp;""='Dây theo phòng'!$D$6,Consolidated!S2141&amp;""='Dây theo phòng'!$D$6),1,0))</f>
        <v>0</v>
      </c>
      <c r="D2141" s="95">
        <f>IF(Consolidated!E2141=1,1,0)</f>
        <v>1</v>
      </c>
      <c r="E2141" s="95">
        <f t="shared" si="33"/>
        <v>60</v>
      </c>
    </row>
    <row r="2142" spans="1:5">
      <c r="A2142" s="95" t="str">
        <f>Consolidated!C2142&amp;""</f>
        <v>535W0021</v>
      </c>
      <c r="B2142" s="95" t="str">
        <f>Consolidated!A2142&amp;""</f>
        <v>NAUTICS</v>
      </c>
      <c r="C2142" s="95">
        <f>IF('Dây theo phòng'!$D$6="",0,IF(OR(Consolidated!N2142&amp;""='Dây theo phòng'!$D$6,Consolidated!S2142&amp;""='Dây theo phòng'!$D$6),1,0))</f>
        <v>0</v>
      </c>
      <c r="D2142" s="95">
        <f>IF(Consolidated!E2142=1,1,0)</f>
        <v>1</v>
      </c>
      <c r="E2142" s="95">
        <f t="shared" si="33"/>
        <v>60</v>
      </c>
    </row>
    <row r="2143" spans="1:5">
      <c r="A2143" s="95" t="str">
        <f>Consolidated!C2143&amp;""</f>
        <v>535W0012</v>
      </c>
      <c r="B2143" s="95" t="str">
        <f>Consolidated!A2143&amp;""</f>
        <v>NAUTICS</v>
      </c>
      <c r="C2143" s="95">
        <f>IF('Dây theo phòng'!$D$6="",0,IF(OR(Consolidated!N2143&amp;""='Dây theo phòng'!$D$6,Consolidated!S2143&amp;""='Dây theo phòng'!$D$6),1,0))</f>
        <v>0</v>
      </c>
      <c r="D2143" s="95">
        <f>IF(Consolidated!E2143=1,1,0)</f>
        <v>1</v>
      </c>
      <c r="E2143" s="95">
        <f t="shared" si="33"/>
        <v>60</v>
      </c>
    </row>
    <row r="2144" spans="1:5">
      <c r="A2144" s="95" t="str">
        <f>Consolidated!C2144&amp;""</f>
        <v>535W0014</v>
      </c>
      <c r="B2144" s="95" t="str">
        <f>Consolidated!A2144&amp;""</f>
        <v>NAUTICS</v>
      </c>
      <c r="C2144" s="95">
        <f>IF('Dây theo phòng'!$D$6="",0,IF(OR(Consolidated!N2144&amp;""='Dây theo phòng'!$D$6,Consolidated!S2144&amp;""='Dây theo phòng'!$D$6),1,0))</f>
        <v>0</v>
      </c>
      <c r="D2144" s="95">
        <f>IF(Consolidated!E2144=1,1,0)</f>
        <v>1</v>
      </c>
      <c r="E2144" s="95">
        <f t="shared" si="33"/>
        <v>60</v>
      </c>
    </row>
    <row r="2145" spans="1:5">
      <c r="A2145" s="95" t="str">
        <f>Consolidated!C2145&amp;""</f>
        <v>535W0015</v>
      </c>
      <c r="B2145" s="95" t="str">
        <f>Consolidated!A2145&amp;""</f>
        <v>NAUTICS</v>
      </c>
      <c r="C2145" s="95">
        <f>IF('Dây theo phòng'!$D$6="",0,IF(OR(Consolidated!N2145&amp;""='Dây theo phòng'!$D$6,Consolidated!S2145&amp;""='Dây theo phòng'!$D$6),1,0))</f>
        <v>0</v>
      </c>
      <c r="D2145" s="95">
        <f>IF(Consolidated!E2145=1,1,0)</f>
        <v>1</v>
      </c>
      <c r="E2145" s="95">
        <f t="shared" si="33"/>
        <v>60</v>
      </c>
    </row>
    <row r="2146" spans="1:5">
      <c r="A2146" s="95" t="str">
        <f>Consolidated!C2146&amp;""</f>
        <v>535W0016</v>
      </c>
      <c r="B2146" s="95" t="str">
        <f>Consolidated!A2146&amp;""</f>
        <v>NAUTICS</v>
      </c>
      <c r="C2146" s="95">
        <f>IF('Dây theo phòng'!$D$6="",0,IF(OR(Consolidated!N2146&amp;""='Dây theo phòng'!$D$6,Consolidated!S2146&amp;""='Dây theo phòng'!$D$6),1,0))</f>
        <v>1</v>
      </c>
      <c r="D2146" s="95">
        <f>IF(Consolidated!E2146=1,1,0)</f>
        <v>1</v>
      </c>
      <c r="E2146" s="95">
        <f t="shared" si="33"/>
        <v>60</v>
      </c>
    </row>
    <row r="2147" spans="1:5">
      <c r="A2147" s="95" t="str">
        <f>Consolidated!C2147&amp;""</f>
        <v>535W0017</v>
      </c>
      <c r="B2147" s="95" t="str">
        <f>Consolidated!A2147&amp;""</f>
        <v>NAUTICS</v>
      </c>
      <c r="C2147" s="95">
        <f>IF('Dây theo phòng'!$D$6="",0,IF(OR(Consolidated!N2147&amp;""='Dây theo phòng'!$D$6,Consolidated!S2147&amp;""='Dây theo phòng'!$D$6),1,0))</f>
        <v>0</v>
      </c>
      <c r="D2147" s="95">
        <f>IF(Consolidated!E2147=1,1,0)</f>
        <v>1</v>
      </c>
      <c r="E2147" s="95">
        <f t="shared" si="33"/>
        <v>60</v>
      </c>
    </row>
    <row r="2148" spans="1:5">
      <c r="A2148" s="95" t="str">
        <f>Consolidated!C2148&amp;""</f>
        <v>535W0018</v>
      </c>
      <c r="B2148" s="95" t="str">
        <f>Consolidated!A2148&amp;""</f>
        <v>NAUTICS</v>
      </c>
      <c r="C2148" s="95">
        <f>IF('Dây theo phòng'!$D$6="",0,IF(OR(Consolidated!N2148&amp;""='Dây theo phòng'!$D$6,Consolidated!S2148&amp;""='Dây theo phòng'!$D$6),1,0))</f>
        <v>0</v>
      </c>
      <c r="D2148" s="95">
        <f>IF(Consolidated!E2148=1,1,0)</f>
        <v>1</v>
      </c>
      <c r="E2148" s="95">
        <f t="shared" si="33"/>
        <v>60</v>
      </c>
    </row>
    <row r="2149" spans="1:5">
      <c r="A2149" s="95" t="str">
        <f>Consolidated!C2149&amp;""</f>
        <v>535W0019</v>
      </c>
      <c r="B2149" s="95" t="str">
        <f>Consolidated!A2149&amp;""</f>
        <v>NAUTICS</v>
      </c>
      <c r="C2149" s="95">
        <f>IF('Dây theo phòng'!$D$6="",0,IF(OR(Consolidated!N2149&amp;""='Dây theo phòng'!$D$6,Consolidated!S2149&amp;""='Dây theo phòng'!$D$6),1,0))</f>
        <v>0</v>
      </c>
      <c r="D2149" s="95">
        <f>IF(Consolidated!E2149=1,1,0)</f>
        <v>1</v>
      </c>
      <c r="E2149" s="95">
        <f t="shared" si="33"/>
        <v>60</v>
      </c>
    </row>
    <row r="2150" spans="1:5">
      <c r="A2150" s="95" t="str">
        <f>Consolidated!C2150&amp;""</f>
        <v>535W0020</v>
      </c>
      <c r="B2150" s="95" t="str">
        <f>Consolidated!A2150&amp;""</f>
        <v>NAUTICS</v>
      </c>
      <c r="C2150" s="95">
        <f>IF('Dây theo phòng'!$D$6="",0,IF(OR(Consolidated!N2150&amp;""='Dây theo phòng'!$D$6,Consolidated!S2150&amp;""='Dây theo phòng'!$D$6),1,0))</f>
        <v>0</v>
      </c>
      <c r="D2150" s="95">
        <f>IF(Consolidated!E2150=1,1,0)</f>
        <v>1</v>
      </c>
      <c r="E2150" s="95">
        <f t="shared" si="33"/>
        <v>60</v>
      </c>
    </row>
    <row r="2151" spans="1:5">
      <c r="A2151" s="95" t="str">
        <f>Consolidated!C2151&amp;""</f>
        <v>536W0003</v>
      </c>
      <c r="B2151" s="95" t="str">
        <f>Consolidated!A2151&amp;""</f>
        <v>NAUTICS</v>
      </c>
      <c r="C2151" s="95">
        <f>IF('Dây theo phòng'!$D$6="",0,IF(OR(Consolidated!N2151&amp;""='Dây theo phòng'!$D$6,Consolidated!S2151&amp;""='Dây theo phòng'!$D$6),1,0))</f>
        <v>1</v>
      </c>
      <c r="D2151" s="95">
        <f>IF(Consolidated!E2151=1,1,0)</f>
        <v>1</v>
      </c>
      <c r="E2151" s="95">
        <f t="shared" si="33"/>
        <v>60</v>
      </c>
    </row>
    <row r="2152" spans="1:5">
      <c r="A2152" s="95" t="str">
        <f>Consolidated!C2152&amp;""</f>
        <v>536W0006</v>
      </c>
      <c r="B2152" s="95" t="str">
        <f>Consolidated!A2152&amp;""</f>
        <v>NAUTICS</v>
      </c>
      <c r="C2152" s="95">
        <f>IF('Dây theo phòng'!$D$6="",0,IF(OR(Consolidated!N2152&amp;""='Dây theo phòng'!$D$6,Consolidated!S2152&amp;""='Dây theo phòng'!$D$6),1,0))</f>
        <v>1</v>
      </c>
      <c r="D2152" s="95">
        <f>IF(Consolidated!E2152=1,1,0)</f>
        <v>1</v>
      </c>
      <c r="E2152" s="95">
        <f t="shared" si="33"/>
        <v>60</v>
      </c>
    </row>
    <row r="2153" spans="1:5">
      <c r="A2153" s="95" t="str">
        <f>Consolidated!C2153&amp;""</f>
        <v>536W0007</v>
      </c>
      <c r="B2153" s="95" t="str">
        <f>Consolidated!A2153&amp;""</f>
        <v>NAUTICS</v>
      </c>
      <c r="C2153" s="95">
        <f>IF('Dây theo phòng'!$D$6="",0,IF(OR(Consolidated!N2153&amp;""='Dây theo phòng'!$D$6,Consolidated!S2153&amp;""='Dây theo phòng'!$D$6),1,0))</f>
        <v>1</v>
      </c>
      <c r="D2153" s="95">
        <f>IF(Consolidated!E2153=1,1,0)</f>
        <v>0</v>
      </c>
      <c r="E2153" s="95">
        <f t="shared" si="33"/>
        <v>61</v>
      </c>
    </row>
    <row r="2154" spans="1:5">
      <c r="A2154" s="95" t="str">
        <f>Consolidated!C2154&amp;""</f>
        <v>536W0011</v>
      </c>
      <c r="B2154" s="95" t="str">
        <f>Consolidated!A2154&amp;""</f>
        <v>NAUTICS</v>
      </c>
      <c r="C2154" s="95">
        <f>IF('Dây theo phòng'!$D$6="",0,IF(OR(Consolidated!N2154&amp;""='Dây theo phòng'!$D$6,Consolidated!S2154&amp;""='Dây theo phòng'!$D$6),1,0))</f>
        <v>1</v>
      </c>
      <c r="D2154" s="95">
        <f>IF(Consolidated!E2154=1,1,0)</f>
        <v>1</v>
      </c>
      <c r="E2154" s="95">
        <f t="shared" si="33"/>
        <v>61</v>
      </c>
    </row>
    <row r="2155" spans="1:5">
      <c r="A2155" s="95" t="str">
        <f>Consolidated!C2155&amp;""</f>
        <v>536W0015</v>
      </c>
      <c r="B2155" s="95" t="str">
        <f>Consolidated!A2155&amp;""</f>
        <v>NAUTICS</v>
      </c>
      <c r="C2155" s="95">
        <f>IF('Dây theo phòng'!$D$6="",0,IF(OR(Consolidated!N2155&amp;""='Dây theo phòng'!$D$6,Consolidated!S2155&amp;""='Dây theo phòng'!$D$6),1,0))</f>
        <v>1</v>
      </c>
      <c r="D2155" s="95">
        <f>IF(Consolidated!E2155=1,1,0)</f>
        <v>1</v>
      </c>
      <c r="E2155" s="95">
        <f t="shared" si="33"/>
        <v>61</v>
      </c>
    </row>
    <row r="2156" spans="1:5">
      <c r="A2156" s="95" t="str">
        <f>Consolidated!C2156&amp;""</f>
        <v>536W0016</v>
      </c>
      <c r="B2156" s="95" t="str">
        <f>Consolidated!A2156&amp;""</f>
        <v>NAUTICS</v>
      </c>
      <c r="C2156" s="95">
        <f>IF('Dây theo phòng'!$D$6="",0,IF(OR(Consolidated!N2156&amp;""='Dây theo phòng'!$D$6,Consolidated!S2156&amp;""='Dây theo phòng'!$D$6),1,0))</f>
        <v>1</v>
      </c>
      <c r="D2156" s="95">
        <f>IF(Consolidated!E2156=1,1,0)</f>
        <v>0</v>
      </c>
      <c r="E2156" s="95">
        <f t="shared" si="33"/>
        <v>62</v>
      </c>
    </row>
    <row r="2157" spans="1:5">
      <c r="A2157" s="95" t="str">
        <f>Consolidated!C2157&amp;""</f>
        <v>536W0018</v>
      </c>
      <c r="B2157" s="95" t="str">
        <f>Consolidated!A2157&amp;""</f>
        <v>NAUTICS</v>
      </c>
      <c r="C2157" s="95">
        <f>IF('Dây theo phòng'!$D$6="",0,IF(OR(Consolidated!N2157&amp;""='Dây theo phòng'!$D$6,Consolidated!S2157&amp;""='Dây theo phòng'!$D$6),1,0))</f>
        <v>1</v>
      </c>
      <c r="D2157" s="95">
        <f>IF(Consolidated!E2157=1,1,0)</f>
        <v>0</v>
      </c>
      <c r="E2157" s="95">
        <f t="shared" si="33"/>
        <v>63</v>
      </c>
    </row>
    <row r="2158" spans="1:5">
      <c r="A2158" s="95" t="str">
        <f>Consolidated!C2158&amp;""</f>
        <v>536W0020</v>
      </c>
      <c r="B2158" s="95" t="str">
        <f>Consolidated!A2158&amp;""</f>
        <v>NAUTICS</v>
      </c>
      <c r="C2158" s="95">
        <f>IF('Dây theo phòng'!$D$6="",0,IF(OR(Consolidated!N2158&amp;""='Dây theo phòng'!$D$6,Consolidated!S2158&amp;""='Dây theo phòng'!$D$6),1,0))</f>
        <v>1</v>
      </c>
      <c r="D2158" s="95">
        <f>IF(Consolidated!E2158=1,1,0)</f>
        <v>0</v>
      </c>
      <c r="E2158" s="95">
        <f t="shared" si="33"/>
        <v>64</v>
      </c>
    </row>
    <row r="2159" spans="1:5">
      <c r="A2159" s="95" t="str">
        <f>Consolidated!C2159&amp;""</f>
        <v>536W0022</v>
      </c>
      <c r="B2159" s="95" t="str">
        <f>Consolidated!A2159&amp;""</f>
        <v>NAUTICS</v>
      </c>
      <c r="C2159" s="95">
        <f>IF('Dây theo phòng'!$D$6="",0,IF(OR(Consolidated!N2159&amp;""='Dây theo phòng'!$D$6,Consolidated!S2159&amp;""='Dây theo phòng'!$D$6),1,0))</f>
        <v>1</v>
      </c>
      <c r="D2159" s="95">
        <f>IF(Consolidated!E2159=1,1,0)</f>
        <v>0</v>
      </c>
      <c r="E2159" s="95">
        <f t="shared" si="33"/>
        <v>65</v>
      </c>
    </row>
    <row r="2160" spans="1:5">
      <c r="A2160" s="95" t="str">
        <f>Consolidated!C2160&amp;""</f>
        <v>536W0026</v>
      </c>
      <c r="B2160" s="95" t="str">
        <f>Consolidated!A2160&amp;""</f>
        <v>NAUTICS</v>
      </c>
      <c r="C2160" s="95">
        <f>IF('Dây theo phòng'!$D$6="",0,IF(OR(Consolidated!N2160&amp;""='Dây theo phòng'!$D$6,Consolidated!S2160&amp;""='Dây theo phòng'!$D$6),1,0))</f>
        <v>1</v>
      </c>
      <c r="D2160" s="95">
        <f>IF(Consolidated!E2160=1,1,0)</f>
        <v>0</v>
      </c>
      <c r="E2160" s="95">
        <f t="shared" si="33"/>
        <v>66</v>
      </c>
    </row>
    <row r="2161" spans="1:5">
      <c r="A2161" s="95" t="str">
        <f>Consolidated!C2161&amp;""</f>
        <v>536W0030</v>
      </c>
      <c r="B2161" s="95" t="str">
        <f>Consolidated!A2161&amp;""</f>
        <v>NAUTICS</v>
      </c>
      <c r="C2161" s="95">
        <f>IF('Dây theo phòng'!$D$6="",0,IF(OR(Consolidated!N2161&amp;""='Dây theo phòng'!$D$6,Consolidated!S2161&amp;""='Dây theo phòng'!$D$6),1,0))</f>
        <v>1</v>
      </c>
      <c r="D2161" s="95">
        <f>IF(Consolidated!E2161=1,1,0)</f>
        <v>1</v>
      </c>
      <c r="E2161" s="95">
        <f t="shared" si="33"/>
        <v>66</v>
      </c>
    </row>
    <row r="2162" spans="1:5">
      <c r="A2162" s="95" t="str">
        <f>Consolidated!C2162&amp;""</f>
        <v>536W0037</v>
      </c>
      <c r="B2162" s="95" t="str">
        <f>Consolidated!A2162&amp;""</f>
        <v>NAUTICS</v>
      </c>
      <c r="C2162" s="95">
        <f>IF('Dây theo phòng'!$D$6="",0,IF(OR(Consolidated!N2162&amp;""='Dây theo phòng'!$D$6,Consolidated!S2162&amp;""='Dây theo phòng'!$D$6),1,0))</f>
        <v>1</v>
      </c>
      <c r="D2162" s="95">
        <f>IF(Consolidated!E2162=1,1,0)</f>
        <v>1</v>
      </c>
      <c r="E2162" s="95">
        <f t="shared" si="33"/>
        <v>66</v>
      </c>
    </row>
    <row r="2163" spans="1:5">
      <c r="A2163" s="95" t="str">
        <f>Consolidated!C2163&amp;""</f>
        <v>536W0038</v>
      </c>
      <c r="B2163" s="95" t="str">
        <f>Consolidated!A2163&amp;""</f>
        <v>NAUTICS</v>
      </c>
      <c r="C2163" s="95">
        <f>IF('Dây theo phòng'!$D$6="",0,IF(OR(Consolidated!N2163&amp;""='Dây theo phòng'!$D$6,Consolidated!S2163&amp;""='Dây theo phòng'!$D$6),1,0))</f>
        <v>1</v>
      </c>
      <c r="D2163" s="95">
        <f>IF(Consolidated!E2163=1,1,0)</f>
        <v>0</v>
      </c>
      <c r="E2163" s="95">
        <f t="shared" si="33"/>
        <v>67</v>
      </c>
    </row>
    <row r="2164" spans="1:5">
      <c r="A2164" s="95" t="str">
        <f>Consolidated!C2164&amp;""</f>
        <v>536W0039</v>
      </c>
      <c r="B2164" s="95" t="str">
        <f>Consolidated!A2164&amp;""</f>
        <v>NAUTICS</v>
      </c>
      <c r="C2164" s="95">
        <f>IF('Dây theo phòng'!$D$6="",0,IF(OR(Consolidated!N2164&amp;""='Dây theo phòng'!$D$6,Consolidated!S2164&amp;""='Dây theo phòng'!$D$6),1,0))</f>
        <v>1</v>
      </c>
      <c r="D2164" s="95">
        <f>IF(Consolidated!E2164=1,1,0)</f>
        <v>0</v>
      </c>
      <c r="E2164" s="95">
        <f t="shared" si="33"/>
        <v>68</v>
      </c>
    </row>
    <row r="2165" spans="1:5">
      <c r="A2165" s="95" t="str">
        <f>Consolidated!C2165&amp;""</f>
        <v>536W0040</v>
      </c>
      <c r="B2165" s="95" t="str">
        <f>Consolidated!A2165&amp;""</f>
        <v>NAUTICS</v>
      </c>
      <c r="C2165" s="95">
        <f>IF('Dây theo phòng'!$D$6="",0,IF(OR(Consolidated!N2165&amp;""='Dây theo phòng'!$D$6,Consolidated!S2165&amp;""='Dây theo phòng'!$D$6),1,0))</f>
        <v>1</v>
      </c>
      <c r="D2165" s="95">
        <f>IF(Consolidated!E2165=1,1,0)</f>
        <v>0</v>
      </c>
      <c r="E2165" s="95">
        <f t="shared" si="33"/>
        <v>69</v>
      </c>
    </row>
    <row r="2166" spans="1:5">
      <c r="A2166" s="95" t="str">
        <f>Consolidated!C2166&amp;""</f>
        <v>536W0041</v>
      </c>
      <c r="B2166" s="95" t="str">
        <f>Consolidated!A2166&amp;""</f>
        <v>NAUTICS</v>
      </c>
      <c r="C2166" s="95">
        <f>IF('Dây theo phòng'!$D$6="",0,IF(OR(Consolidated!N2166&amp;""='Dây theo phòng'!$D$6,Consolidated!S2166&amp;""='Dây theo phòng'!$D$6),1,0))</f>
        <v>1</v>
      </c>
      <c r="D2166" s="95">
        <f>IF(Consolidated!E2166=1,1,0)</f>
        <v>0</v>
      </c>
      <c r="E2166" s="95">
        <f t="shared" si="33"/>
        <v>70</v>
      </c>
    </row>
    <row r="2167" spans="1:5">
      <c r="A2167" s="95" t="str">
        <f>Consolidated!C2167&amp;""</f>
        <v>536W0042</v>
      </c>
      <c r="B2167" s="95" t="str">
        <f>Consolidated!A2167&amp;""</f>
        <v>NAUTICS</v>
      </c>
      <c r="C2167" s="95">
        <f>IF('Dây theo phòng'!$D$6="",0,IF(OR(Consolidated!N2167&amp;""='Dây theo phòng'!$D$6,Consolidated!S2167&amp;""='Dây theo phòng'!$D$6),1,0))</f>
        <v>1</v>
      </c>
      <c r="D2167" s="95">
        <f>IF(Consolidated!E2167=1,1,0)</f>
        <v>0</v>
      </c>
      <c r="E2167" s="95">
        <f t="shared" si="33"/>
        <v>71</v>
      </c>
    </row>
    <row r="2168" spans="1:5">
      <c r="A2168" s="95" t="str">
        <f>Consolidated!C2168&amp;""</f>
        <v>536W0043</v>
      </c>
      <c r="B2168" s="95" t="str">
        <f>Consolidated!A2168&amp;""</f>
        <v>NAUTICS</v>
      </c>
      <c r="C2168" s="95">
        <f>IF('Dây theo phòng'!$D$6="",0,IF(OR(Consolidated!N2168&amp;""='Dây theo phòng'!$D$6,Consolidated!S2168&amp;""='Dây theo phòng'!$D$6),1,0))</f>
        <v>1</v>
      </c>
      <c r="D2168" s="95">
        <f>IF(Consolidated!E2168=1,1,0)</f>
        <v>0</v>
      </c>
      <c r="E2168" s="95">
        <f t="shared" si="33"/>
        <v>72</v>
      </c>
    </row>
    <row r="2169" spans="1:5">
      <c r="A2169" s="95" t="str">
        <f>Consolidated!C2169&amp;""</f>
        <v>536W0044</v>
      </c>
      <c r="B2169" s="95" t="str">
        <f>Consolidated!A2169&amp;""</f>
        <v>NAUTICS</v>
      </c>
      <c r="C2169" s="95">
        <f>IF('Dây theo phòng'!$D$6="",0,IF(OR(Consolidated!N2169&amp;""='Dây theo phòng'!$D$6,Consolidated!S2169&amp;""='Dây theo phòng'!$D$6),1,0))</f>
        <v>1</v>
      </c>
      <c r="D2169" s="95">
        <f>IF(Consolidated!E2169=1,1,0)</f>
        <v>0</v>
      </c>
      <c r="E2169" s="95">
        <f t="shared" si="33"/>
        <v>73</v>
      </c>
    </row>
    <row r="2170" spans="1:5">
      <c r="A2170" s="95" t="str">
        <f>Consolidated!C2170&amp;""</f>
        <v>536W0045</v>
      </c>
      <c r="B2170" s="95" t="str">
        <f>Consolidated!A2170&amp;""</f>
        <v>NAUTICS</v>
      </c>
      <c r="C2170" s="95">
        <f>IF('Dây theo phòng'!$D$6="",0,IF(OR(Consolidated!N2170&amp;""='Dây theo phòng'!$D$6,Consolidated!S2170&amp;""='Dây theo phòng'!$D$6),1,0))</f>
        <v>1</v>
      </c>
      <c r="D2170" s="95">
        <f>IF(Consolidated!E2170=1,1,0)</f>
        <v>1</v>
      </c>
      <c r="E2170" s="95">
        <f t="shared" si="33"/>
        <v>73</v>
      </c>
    </row>
    <row r="2171" spans="1:5">
      <c r="A2171" s="95" t="str">
        <f>Consolidated!C2171&amp;""</f>
        <v>536W0046</v>
      </c>
      <c r="B2171" s="95" t="str">
        <f>Consolidated!A2171&amp;""</f>
        <v>NAUTICS</v>
      </c>
      <c r="C2171" s="95">
        <f>IF('Dây theo phòng'!$D$6="",0,IF(OR(Consolidated!N2171&amp;""='Dây theo phòng'!$D$6,Consolidated!S2171&amp;""='Dây theo phòng'!$D$6),1,0))</f>
        <v>1</v>
      </c>
      <c r="D2171" s="95">
        <f>IF(Consolidated!E2171=1,1,0)</f>
        <v>1</v>
      </c>
      <c r="E2171" s="95">
        <f t="shared" si="33"/>
        <v>73</v>
      </c>
    </row>
    <row r="2172" spans="1:5">
      <c r="A2172" s="95" t="str">
        <f>Consolidated!C2172&amp;""</f>
        <v>601W0015</v>
      </c>
      <c r="B2172" s="95" t="str">
        <f>Consolidated!A2172&amp;""</f>
        <v>NAUTICS</v>
      </c>
      <c r="C2172" s="95">
        <f>IF('Dây theo phòng'!$D$6="",0,IF(OR(Consolidated!N2172&amp;""='Dây theo phòng'!$D$6,Consolidated!S2172&amp;""='Dây theo phòng'!$D$6),1,0))</f>
        <v>1</v>
      </c>
      <c r="D2172" s="95">
        <f>IF(Consolidated!E2172=1,1,0)</f>
        <v>1</v>
      </c>
      <c r="E2172" s="95">
        <f t="shared" si="33"/>
        <v>73</v>
      </c>
    </row>
    <row r="2173" spans="1:5">
      <c r="A2173" s="95" t="str">
        <f>Consolidated!C2173&amp;""</f>
        <v>601W0016</v>
      </c>
      <c r="B2173" s="95" t="str">
        <f>Consolidated!A2173&amp;""</f>
        <v>NAUTICS</v>
      </c>
      <c r="C2173" s="95">
        <f>IF('Dây theo phòng'!$D$6="",0,IF(OR(Consolidated!N2173&amp;""='Dây theo phòng'!$D$6,Consolidated!S2173&amp;""='Dây theo phòng'!$D$6),1,0))</f>
        <v>1</v>
      </c>
      <c r="D2173" s="95">
        <f>IF(Consolidated!E2173=1,1,0)</f>
        <v>1</v>
      </c>
      <c r="E2173" s="95">
        <f t="shared" si="33"/>
        <v>73</v>
      </c>
    </row>
    <row r="2174" spans="1:5">
      <c r="A2174" s="95" t="str">
        <f>Consolidated!C2174&amp;""</f>
        <v>601W0020</v>
      </c>
      <c r="B2174" s="95" t="str">
        <f>Consolidated!A2174&amp;""</f>
        <v>NAUTICS</v>
      </c>
      <c r="C2174" s="95">
        <f>IF('Dây theo phòng'!$D$6="",0,IF(OR(Consolidated!N2174&amp;""='Dây theo phòng'!$D$6,Consolidated!S2174&amp;""='Dây theo phòng'!$D$6),1,0))</f>
        <v>0</v>
      </c>
      <c r="D2174" s="95">
        <f>IF(Consolidated!E2174=1,1,0)</f>
        <v>1</v>
      </c>
      <c r="E2174" s="95">
        <f t="shared" si="33"/>
        <v>73</v>
      </c>
    </row>
    <row r="2175" spans="1:5">
      <c r="A2175" s="95" t="str">
        <f>Consolidated!C2175&amp;""</f>
        <v>601W0021</v>
      </c>
      <c r="B2175" s="95" t="str">
        <f>Consolidated!A2175&amp;""</f>
        <v>NAUTICS</v>
      </c>
      <c r="C2175" s="95">
        <f>IF('Dây theo phòng'!$D$6="",0,IF(OR(Consolidated!N2175&amp;""='Dây theo phòng'!$D$6,Consolidated!S2175&amp;""='Dây theo phòng'!$D$6),1,0))</f>
        <v>1</v>
      </c>
      <c r="D2175" s="95">
        <f>IF(Consolidated!E2175=1,1,0)</f>
        <v>1</v>
      </c>
      <c r="E2175" s="95">
        <f t="shared" si="33"/>
        <v>73</v>
      </c>
    </row>
    <row r="2176" spans="1:5">
      <c r="A2176" s="95" t="str">
        <f>Consolidated!C2176&amp;""</f>
        <v>601W0023</v>
      </c>
      <c r="B2176" s="95" t="str">
        <f>Consolidated!A2176&amp;""</f>
        <v>NAUTICS</v>
      </c>
      <c r="C2176" s="95">
        <f>IF('Dây theo phòng'!$D$6="",0,IF(OR(Consolidated!N2176&amp;""='Dây theo phòng'!$D$6,Consolidated!S2176&amp;""='Dây theo phòng'!$D$6),1,0))</f>
        <v>1</v>
      </c>
      <c r="D2176" s="95">
        <f>IF(Consolidated!E2176=1,1,0)</f>
        <v>1</v>
      </c>
      <c r="E2176" s="95">
        <f t="shared" si="33"/>
        <v>73</v>
      </c>
    </row>
    <row r="2177" spans="1:5">
      <c r="A2177" s="95" t="str">
        <f>Consolidated!C2177&amp;""</f>
        <v>601W0024</v>
      </c>
      <c r="B2177" s="95" t="str">
        <f>Consolidated!A2177&amp;""</f>
        <v>NAUTICS</v>
      </c>
      <c r="C2177" s="95">
        <f>IF('Dây theo phòng'!$D$6="",0,IF(OR(Consolidated!N2177&amp;""='Dây theo phòng'!$D$6,Consolidated!S2177&amp;""='Dây theo phòng'!$D$6),1,0))</f>
        <v>1</v>
      </c>
      <c r="D2177" s="95">
        <f>IF(Consolidated!E2177=1,1,0)</f>
        <v>1</v>
      </c>
      <c r="E2177" s="95">
        <f t="shared" si="33"/>
        <v>73</v>
      </c>
    </row>
    <row r="2178" spans="1:5">
      <c r="A2178" s="95" t="str">
        <f>Consolidated!C2178&amp;""</f>
        <v>601W0025</v>
      </c>
      <c r="B2178" s="95" t="str">
        <f>Consolidated!A2178&amp;""</f>
        <v>NAUTICS</v>
      </c>
      <c r="C2178" s="95">
        <f>IF('Dây theo phòng'!$D$6="",0,IF(OR(Consolidated!N2178&amp;""='Dây theo phòng'!$D$6,Consolidated!S2178&amp;""='Dây theo phòng'!$D$6),1,0))</f>
        <v>0</v>
      </c>
      <c r="D2178" s="95">
        <f>IF(Consolidated!E2178=1,1,0)</f>
        <v>1</v>
      </c>
      <c r="E2178" s="95">
        <f t="shared" si="33"/>
        <v>73</v>
      </c>
    </row>
    <row r="2179" spans="1:5">
      <c r="A2179" s="95" t="str">
        <f>Consolidated!C2179&amp;""</f>
        <v>601W0026</v>
      </c>
      <c r="B2179" s="95" t="str">
        <f>Consolidated!A2179&amp;""</f>
        <v>NAUTICS</v>
      </c>
      <c r="C2179" s="95">
        <f>IF('Dây theo phòng'!$D$6="",0,IF(OR(Consolidated!N2179&amp;""='Dây theo phòng'!$D$6,Consolidated!S2179&amp;""='Dây theo phòng'!$D$6),1,0))</f>
        <v>1</v>
      </c>
      <c r="D2179" s="95">
        <f>IF(Consolidated!E2179=1,1,0)</f>
        <v>1</v>
      </c>
      <c r="E2179" s="95">
        <f t="shared" ref="E2179:E2242" si="34">E2178+C2179*(1-D2179)</f>
        <v>73</v>
      </c>
    </row>
    <row r="2180" spans="1:5">
      <c r="A2180" s="95" t="str">
        <f>Consolidated!C2180&amp;""</f>
        <v>601W0027</v>
      </c>
      <c r="B2180" s="95" t="str">
        <f>Consolidated!A2180&amp;""</f>
        <v>NAUTICS</v>
      </c>
      <c r="C2180" s="95">
        <f>IF('Dây theo phòng'!$D$6="",0,IF(OR(Consolidated!N2180&amp;""='Dây theo phòng'!$D$6,Consolidated!S2180&amp;""='Dây theo phòng'!$D$6),1,0))</f>
        <v>0</v>
      </c>
      <c r="D2180" s="95">
        <f>IF(Consolidated!E2180=1,1,0)</f>
        <v>1</v>
      </c>
      <c r="E2180" s="95">
        <f t="shared" si="34"/>
        <v>73</v>
      </c>
    </row>
    <row r="2181" spans="1:5">
      <c r="A2181" s="95" t="str">
        <f>Consolidated!C2181&amp;""</f>
        <v>601W0028</v>
      </c>
      <c r="B2181" s="95" t="str">
        <f>Consolidated!A2181&amp;""</f>
        <v>NAUTICS</v>
      </c>
      <c r="C2181" s="95">
        <f>IF('Dây theo phòng'!$D$6="",0,IF(OR(Consolidated!N2181&amp;""='Dây theo phòng'!$D$6,Consolidated!S2181&amp;""='Dây theo phòng'!$D$6),1,0))</f>
        <v>0</v>
      </c>
      <c r="D2181" s="95">
        <f>IF(Consolidated!E2181=1,1,0)</f>
        <v>1</v>
      </c>
      <c r="E2181" s="95">
        <f t="shared" si="34"/>
        <v>73</v>
      </c>
    </row>
    <row r="2182" spans="1:5">
      <c r="A2182" s="95" t="str">
        <f>Consolidated!C2182&amp;""</f>
        <v>601W0029</v>
      </c>
      <c r="B2182" s="95" t="str">
        <f>Consolidated!A2182&amp;""</f>
        <v>NAUTICS</v>
      </c>
      <c r="C2182" s="95">
        <f>IF('Dây theo phòng'!$D$6="",0,IF(OR(Consolidated!N2182&amp;""='Dây theo phòng'!$D$6,Consolidated!S2182&amp;""='Dây theo phòng'!$D$6),1,0))</f>
        <v>1</v>
      </c>
      <c r="D2182" s="95">
        <f>IF(Consolidated!E2182=1,1,0)</f>
        <v>1</v>
      </c>
      <c r="E2182" s="95">
        <f t="shared" si="34"/>
        <v>73</v>
      </c>
    </row>
    <row r="2183" spans="1:5">
      <c r="A2183" s="95" t="str">
        <f>Consolidated!C2183&amp;""</f>
        <v>601W0031</v>
      </c>
      <c r="B2183" s="95" t="str">
        <f>Consolidated!A2183&amp;""</f>
        <v>NAUTICS</v>
      </c>
      <c r="C2183" s="95">
        <f>IF('Dây theo phòng'!$D$6="",0,IF(OR(Consolidated!N2183&amp;""='Dây theo phòng'!$D$6,Consolidated!S2183&amp;""='Dây theo phòng'!$D$6),1,0))</f>
        <v>0</v>
      </c>
      <c r="D2183" s="95">
        <f>IF(Consolidated!E2183=1,1,0)</f>
        <v>1</v>
      </c>
      <c r="E2183" s="95">
        <f t="shared" si="34"/>
        <v>73</v>
      </c>
    </row>
    <row r="2184" spans="1:5">
      <c r="A2184" s="95" t="str">
        <f>Consolidated!C2184&amp;""</f>
        <v>601W0032</v>
      </c>
      <c r="B2184" s="95" t="str">
        <f>Consolidated!A2184&amp;""</f>
        <v>NAUTICS</v>
      </c>
      <c r="C2184" s="95">
        <f>IF('Dây theo phòng'!$D$6="",0,IF(OR(Consolidated!N2184&amp;""='Dây theo phòng'!$D$6,Consolidated!S2184&amp;""='Dây theo phòng'!$D$6),1,0))</f>
        <v>0</v>
      </c>
      <c r="D2184" s="95">
        <f>IF(Consolidated!E2184=1,1,0)</f>
        <v>1</v>
      </c>
      <c r="E2184" s="95">
        <f t="shared" si="34"/>
        <v>73</v>
      </c>
    </row>
    <row r="2185" spans="1:5">
      <c r="A2185" s="95" t="str">
        <f>Consolidated!C2185&amp;""</f>
        <v>601W0033</v>
      </c>
      <c r="B2185" s="95" t="str">
        <f>Consolidated!A2185&amp;""</f>
        <v>NAUTICS</v>
      </c>
      <c r="C2185" s="95">
        <f>IF('Dây theo phòng'!$D$6="",0,IF(OR(Consolidated!N2185&amp;""='Dây theo phòng'!$D$6,Consolidated!S2185&amp;""='Dây theo phòng'!$D$6),1,0))</f>
        <v>0</v>
      </c>
      <c r="D2185" s="95">
        <f>IF(Consolidated!E2185=1,1,0)</f>
        <v>1</v>
      </c>
      <c r="E2185" s="95">
        <f t="shared" si="34"/>
        <v>73</v>
      </c>
    </row>
    <row r="2186" spans="1:5">
      <c r="A2186" s="95" t="str">
        <f>Consolidated!C2186&amp;""</f>
        <v>601W0035</v>
      </c>
      <c r="B2186" s="95" t="str">
        <f>Consolidated!A2186&amp;""</f>
        <v>NAUTICS</v>
      </c>
      <c r="C2186" s="95">
        <f>IF('Dây theo phòng'!$D$6="",0,IF(OR(Consolidated!N2186&amp;""='Dây theo phòng'!$D$6,Consolidated!S2186&amp;""='Dây theo phòng'!$D$6),1,0))</f>
        <v>1</v>
      </c>
      <c r="D2186" s="95">
        <f>IF(Consolidated!E2186=1,1,0)</f>
        <v>1</v>
      </c>
      <c r="E2186" s="95">
        <f t="shared" si="34"/>
        <v>73</v>
      </c>
    </row>
    <row r="2187" spans="1:5">
      <c r="A2187" s="95" t="str">
        <f>Consolidated!C2187&amp;""</f>
        <v>601W0036</v>
      </c>
      <c r="B2187" s="95" t="str">
        <f>Consolidated!A2187&amp;""</f>
        <v>NAUTICS</v>
      </c>
      <c r="C2187" s="95">
        <f>IF('Dây theo phòng'!$D$6="",0,IF(OR(Consolidated!N2187&amp;""='Dây theo phòng'!$D$6,Consolidated!S2187&amp;""='Dây theo phòng'!$D$6),1,0))</f>
        <v>0</v>
      </c>
      <c r="D2187" s="95">
        <f>IF(Consolidated!E2187=1,1,0)</f>
        <v>1</v>
      </c>
      <c r="E2187" s="95">
        <f t="shared" si="34"/>
        <v>73</v>
      </c>
    </row>
    <row r="2188" spans="1:5">
      <c r="A2188" s="95" t="str">
        <f>Consolidated!C2188&amp;""</f>
        <v>601W0039</v>
      </c>
      <c r="B2188" s="95" t="str">
        <f>Consolidated!A2188&amp;""</f>
        <v>NAUTICS</v>
      </c>
      <c r="C2188" s="95">
        <f>IF('Dây theo phòng'!$D$6="",0,IF(OR(Consolidated!N2188&amp;""='Dây theo phòng'!$D$6,Consolidated!S2188&amp;""='Dây theo phòng'!$D$6),1,0))</f>
        <v>0</v>
      </c>
      <c r="D2188" s="95">
        <f>IF(Consolidated!E2188=1,1,0)</f>
        <v>1</v>
      </c>
      <c r="E2188" s="95">
        <f t="shared" si="34"/>
        <v>73</v>
      </c>
    </row>
    <row r="2189" spans="1:5">
      <c r="A2189" s="95" t="str">
        <f>Consolidated!C2189&amp;""</f>
        <v>601W0044</v>
      </c>
      <c r="B2189" s="95" t="str">
        <f>Consolidated!A2189&amp;""</f>
        <v>NAUTICS</v>
      </c>
      <c r="C2189" s="95">
        <f>IF('Dây theo phòng'!$D$6="",0,IF(OR(Consolidated!N2189&amp;""='Dây theo phòng'!$D$6,Consolidated!S2189&amp;""='Dây theo phòng'!$D$6),1,0))</f>
        <v>0</v>
      </c>
      <c r="D2189" s="95">
        <f>IF(Consolidated!E2189=1,1,0)</f>
        <v>1</v>
      </c>
      <c r="E2189" s="95">
        <f t="shared" si="34"/>
        <v>73</v>
      </c>
    </row>
    <row r="2190" spans="1:5">
      <c r="A2190" s="95" t="str">
        <f>Consolidated!C2190&amp;""</f>
        <v>601W0045</v>
      </c>
      <c r="B2190" s="95" t="str">
        <f>Consolidated!A2190&amp;""</f>
        <v>NAUTICS</v>
      </c>
      <c r="C2190" s="95">
        <f>IF('Dây theo phòng'!$D$6="",0,IF(OR(Consolidated!N2190&amp;""='Dây theo phòng'!$D$6,Consolidated!S2190&amp;""='Dây theo phòng'!$D$6),1,0))</f>
        <v>0</v>
      </c>
      <c r="D2190" s="95">
        <f>IF(Consolidated!E2190=1,1,0)</f>
        <v>1</v>
      </c>
      <c r="E2190" s="95">
        <f t="shared" si="34"/>
        <v>73</v>
      </c>
    </row>
    <row r="2191" spans="1:5">
      <c r="A2191" s="95" t="str">
        <f>Consolidated!C2191&amp;""</f>
        <v>601W0045.1</v>
      </c>
      <c r="B2191" s="95" t="str">
        <f>Consolidated!A2191&amp;""</f>
        <v>NAUTICS</v>
      </c>
      <c r="C2191" s="95">
        <f>IF('Dây theo phòng'!$D$6="",0,IF(OR(Consolidated!N2191&amp;""='Dây theo phòng'!$D$6,Consolidated!S2191&amp;""='Dây theo phòng'!$D$6),1,0))</f>
        <v>0</v>
      </c>
      <c r="D2191" s="95">
        <f>IF(Consolidated!E2191=1,1,0)</f>
        <v>1</v>
      </c>
      <c r="E2191" s="95">
        <f t="shared" si="34"/>
        <v>73</v>
      </c>
    </row>
    <row r="2192" spans="1:5">
      <c r="A2192" s="95" t="str">
        <f>Consolidated!C2192&amp;""</f>
        <v>601W0049</v>
      </c>
      <c r="B2192" s="95" t="str">
        <f>Consolidated!A2192&amp;""</f>
        <v>NAUTICS</v>
      </c>
      <c r="C2192" s="95">
        <f>IF('Dây theo phòng'!$D$6="",0,IF(OR(Consolidated!N2192&amp;""='Dây theo phòng'!$D$6,Consolidated!S2192&amp;""='Dây theo phòng'!$D$6),1,0))</f>
        <v>0</v>
      </c>
      <c r="D2192" s="95">
        <f>IF(Consolidated!E2192=1,1,0)</f>
        <v>1</v>
      </c>
      <c r="E2192" s="95">
        <f t="shared" si="34"/>
        <v>73</v>
      </c>
    </row>
    <row r="2193" spans="1:5">
      <c r="A2193" s="95" t="str">
        <f>Consolidated!C2193&amp;""</f>
        <v>601W0051</v>
      </c>
      <c r="B2193" s="95" t="str">
        <f>Consolidated!A2193&amp;""</f>
        <v>NAUTICS</v>
      </c>
      <c r="C2193" s="95">
        <f>IF('Dây theo phòng'!$D$6="",0,IF(OR(Consolidated!N2193&amp;""='Dây theo phòng'!$D$6,Consolidated!S2193&amp;""='Dây theo phòng'!$D$6),1,0))</f>
        <v>0</v>
      </c>
      <c r="D2193" s="95">
        <f>IF(Consolidated!E2193=1,1,0)</f>
        <v>1</v>
      </c>
      <c r="E2193" s="95">
        <f t="shared" si="34"/>
        <v>73</v>
      </c>
    </row>
    <row r="2194" spans="1:5">
      <c r="A2194" s="95" t="str">
        <f>Consolidated!C2194&amp;""</f>
        <v>601W0053</v>
      </c>
      <c r="B2194" s="95" t="str">
        <f>Consolidated!A2194&amp;""</f>
        <v>NAUTICS</v>
      </c>
      <c r="C2194" s="95">
        <f>IF('Dây theo phòng'!$D$6="",0,IF(OR(Consolidated!N2194&amp;""='Dây theo phòng'!$D$6,Consolidated!S2194&amp;""='Dây theo phòng'!$D$6),1,0))</f>
        <v>0</v>
      </c>
      <c r="D2194" s="95">
        <f>IF(Consolidated!E2194=1,1,0)</f>
        <v>1</v>
      </c>
      <c r="E2194" s="95">
        <f t="shared" si="34"/>
        <v>73</v>
      </c>
    </row>
    <row r="2195" spans="1:5">
      <c r="A2195" s="95" t="str">
        <f>Consolidated!C2195&amp;""</f>
        <v>601W0055</v>
      </c>
      <c r="B2195" s="95" t="str">
        <f>Consolidated!A2195&amp;""</f>
        <v>NAUTICS</v>
      </c>
      <c r="C2195" s="95">
        <f>IF('Dây theo phòng'!$D$6="",0,IF(OR(Consolidated!N2195&amp;""='Dây theo phòng'!$D$6,Consolidated!S2195&amp;""='Dây theo phòng'!$D$6),1,0))</f>
        <v>0</v>
      </c>
      <c r="D2195" s="95">
        <f>IF(Consolidated!E2195=1,1,0)</f>
        <v>1</v>
      </c>
      <c r="E2195" s="95">
        <f t="shared" si="34"/>
        <v>73</v>
      </c>
    </row>
    <row r="2196" spans="1:5">
      <c r="A2196" s="95" t="str">
        <f>Consolidated!C2196&amp;""</f>
        <v>601W0057</v>
      </c>
      <c r="B2196" s="95" t="str">
        <f>Consolidated!A2196&amp;""</f>
        <v>NAUTICS</v>
      </c>
      <c r="C2196" s="95">
        <f>IF('Dây theo phòng'!$D$6="",0,IF(OR(Consolidated!N2196&amp;""='Dây theo phòng'!$D$6,Consolidated!S2196&amp;""='Dây theo phòng'!$D$6),1,0))</f>
        <v>0</v>
      </c>
      <c r="D2196" s="95">
        <f>IF(Consolidated!E2196=1,1,0)</f>
        <v>1</v>
      </c>
      <c r="E2196" s="95">
        <f t="shared" si="34"/>
        <v>73</v>
      </c>
    </row>
    <row r="2197" spans="1:5">
      <c r="A2197" s="95" t="str">
        <f>Consolidated!C2197&amp;""</f>
        <v>601W0059</v>
      </c>
      <c r="B2197" s="95" t="str">
        <f>Consolidated!A2197&amp;""</f>
        <v>NAUTICS</v>
      </c>
      <c r="C2197" s="95">
        <f>IF('Dây theo phòng'!$D$6="",0,IF(OR(Consolidated!N2197&amp;""='Dây theo phòng'!$D$6,Consolidated!S2197&amp;""='Dây theo phòng'!$D$6),1,0))</f>
        <v>0</v>
      </c>
      <c r="D2197" s="95">
        <f>IF(Consolidated!E2197=1,1,0)</f>
        <v>1</v>
      </c>
      <c r="E2197" s="95">
        <f t="shared" si="34"/>
        <v>73</v>
      </c>
    </row>
    <row r="2198" spans="1:5">
      <c r="A2198" s="95" t="str">
        <f>Consolidated!C2198&amp;""</f>
        <v>601W0062</v>
      </c>
      <c r="B2198" s="95" t="str">
        <f>Consolidated!A2198&amp;""</f>
        <v>NAUTICS</v>
      </c>
      <c r="C2198" s="95">
        <f>IF('Dây theo phòng'!$D$6="",0,IF(OR(Consolidated!N2198&amp;""='Dây theo phòng'!$D$6,Consolidated!S2198&amp;""='Dây theo phòng'!$D$6),1,0))</f>
        <v>0</v>
      </c>
      <c r="D2198" s="95">
        <f>IF(Consolidated!E2198=1,1,0)</f>
        <v>0</v>
      </c>
      <c r="E2198" s="95">
        <f t="shared" si="34"/>
        <v>73</v>
      </c>
    </row>
    <row r="2199" spans="1:5">
      <c r="A2199" s="95" t="str">
        <f>Consolidated!C2199&amp;""</f>
        <v>601W0064</v>
      </c>
      <c r="B2199" s="95" t="str">
        <f>Consolidated!A2199&amp;""</f>
        <v>NAUTICS</v>
      </c>
      <c r="C2199" s="95">
        <f>IF('Dây theo phòng'!$D$6="",0,IF(OR(Consolidated!N2199&amp;""='Dây theo phòng'!$D$6,Consolidated!S2199&amp;""='Dây theo phòng'!$D$6),1,0))</f>
        <v>0</v>
      </c>
      <c r="D2199" s="95">
        <f>IF(Consolidated!E2199=1,1,0)</f>
        <v>0</v>
      </c>
      <c r="E2199" s="95">
        <f t="shared" si="34"/>
        <v>73</v>
      </c>
    </row>
    <row r="2200" spans="1:5">
      <c r="A2200" s="95" t="str">
        <f>Consolidated!C2200&amp;""</f>
        <v>601W0066</v>
      </c>
      <c r="B2200" s="95" t="str">
        <f>Consolidated!A2200&amp;""</f>
        <v>NAUTICS</v>
      </c>
      <c r="C2200" s="95">
        <f>IF('Dây theo phòng'!$D$6="",0,IF(OR(Consolidated!N2200&amp;""='Dây theo phòng'!$D$6,Consolidated!S2200&amp;""='Dây theo phòng'!$D$6),1,0))</f>
        <v>0</v>
      </c>
      <c r="D2200" s="95">
        <f>IF(Consolidated!E2200=1,1,0)</f>
        <v>0</v>
      </c>
      <c r="E2200" s="95">
        <f t="shared" si="34"/>
        <v>73</v>
      </c>
    </row>
    <row r="2201" spans="1:5">
      <c r="A2201" s="95" t="str">
        <f>Consolidated!C2201&amp;""</f>
        <v>601W0068</v>
      </c>
      <c r="B2201" s="95" t="str">
        <f>Consolidated!A2201&amp;""</f>
        <v>NAUTICS</v>
      </c>
      <c r="C2201" s="95">
        <f>IF('Dây theo phòng'!$D$6="",0,IF(OR(Consolidated!N2201&amp;""='Dây theo phòng'!$D$6,Consolidated!S2201&amp;""='Dây theo phòng'!$D$6),1,0))</f>
        <v>0</v>
      </c>
      <c r="D2201" s="95">
        <f>IF(Consolidated!E2201=1,1,0)</f>
        <v>0</v>
      </c>
      <c r="E2201" s="95">
        <f t="shared" si="34"/>
        <v>73</v>
      </c>
    </row>
    <row r="2202" spans="1:5">
      <c r="A2202" s="95" t="str">
        <f>Consolidated!C2202&amp;""</f>
        <v>601W0072</v>
      </c>
      <c r="B2202" s="95" t="str">
        <f>Consolidated!A2202&amp;""</f>
        <v>NAUTICS</v>
      </c>
      <c r="C2202" s="95">
        <f>IF('Dây theo phòng'!$D$6="",0,IF(OR(Consolidated!N2202&amp;""='Dây theo phòng'!$D$6,Consolidated!S2202&amp;""='Dây theo phòng'!$D$6),1,0))</f>
        <v>0</v>
      </c>
      <c r="D2202" s="95">
        <f>IF(Consolidated!E2202=1,1,0)</f>
        <v>0</v>
      </c>
      <c r="E2202" s="95">
        <f t="shared" si="34"/>
        <v>73</v>
      </c>
    </row>
    <row r="2203" spans="1:5">
      <c r="A2203" s="95" t="str">
        <f>Consolidated!C2203&amp;""</f>
        <v>601W0075</v>
      </c>
      <c r="B2203" s="95" t="str">
        <f>Consolidated!A2203&amp;""</f>
        <v>NAUTICS</v>
      </c>
      <c r="C2203" s="95">
        <f>IF('Dây theo phòng'!$D$6="",0,IF(OR(Consolidated!N2203&amp;""='Dây theo phòng'!$D$6,Consolidated!S2203&amp;""='Dây theo phòng'!$D$6),1,0))</f>
        <v>0</v>
      </c>
      <c r="D2203" s="95">
        <f>IF(Consolidated!E2203=1,1,0)</f>
        <v>1</v>
      </c>
      <c r="E2203" s="95">
        <f t="shared" si="34"/>
        <v>73</v>
      </c>
    </row>
    <row r="2204" spans="1:5">
      <c r="A2204" s="95" t="str">
        <f>Consolidated!C2204&amp;""</f>
        <v>601W0077</v>
      </c>
      <c r="B2204" s="95" t="str">
        <f>Consolidated!A2204&amp;""</f>
        <v>NAUTICS</v>
      </c>
      <c r="C2204" s="95">
        <f>IF('Dây theo phòng'!$D$6="",0,IF(OR(Consolidated!N2204&amp;""='Dây theo phòng'!$D$6,Consolidated!S2204&amp;""='Dây theo phòng'!$D$6),1,0))</f>
        <v>0</v>
      </c>
      <c r="D2204" s="95">
        <f>IF(Consolidated!E2204=1,1,0)</f>
        <v>0</v>
      </c>
      <c r="E2204" s="95">
        <f t="shared" si="34"/>
        <v>73</v>
      </c>
    </row>
    <row r="2205" spans="1:5">
      <c r="A2205" s="95" t="str">
        <f>Consolidated!C2205&amp;""</f>
        <v>601W0080</v>
      </c>
      <c r="B2205" s="95" t="str">
        <f>Consolidated!A2205&amp;""</f>
        <v>NAUTICS</v>
      </c>
      <c r="C2205" s="95">
        <f>IF('Dây theo phòng'!$D$6="",0,IF(OR(Consolidated!N2205&amp;""='Dây theo phòng'!$D$6,Consolidated!S2205&amp;""='Dây theo phòng'!$D$6),1,0))</f>
        <v>0</v>
      </c>
      <c r="D2205" s="95">
        <f>IF(Consolidated!E2205=1,1,0)</f>
        <v>1</v>
      </c>
      <c r="E2205" s="95">
        <f t="shared" si="34"/>
        <v>73</v>
      </c>
    </row>
    <row r="2206" spans="1:5">
      <c r="A2206" s="95" t="str">
        <f>Consolidated!C2206&amp;""</f>
        <v>617W0007</v>
      </c>
      <c r="B2206" s="95" t="str">
        <f>Consolidated!A2206&amp;""</f>
        <v>NAUTICS</v>
      </c>
      <c r="C2206" s="95">
        <f>IF('Dây theo phòng'!$D$6="",0,IF(OR(Consolidated!N2206&amp;""='Dây theo phòng'!$D$6,Consolidated!S2206&amp;""='Dây theo phòng'!$D$6),1,0))</f>
        <v>1</v>
      </c>
      <c r="D2206" s="95">
        <f>IF(Consolidated!E2206=1,1,0)</f>
        <v>1</v>
      </c>
      <c r="E2206" s="95">
        <f t="shared" si="34"/>
        <v>73</v>
      </c>
    </row>
    <row r="2207" spans="1:5">
      <c r="A2207" s="95" t="str">
        <f>Consolidated!C2207&amp;""</f>
        <v>617W0008</v>
      </c>
      <c r="B2207" s="95" t="str">
        <f>Consolidated!A2207&amp;""</f>
        <v>NAUTICS</v>
      </c>
      <c r="C2207" s="95">
        <f>IF('Dây theo phòng'!$D$6="",0,IF(OR(Consolidated!N2207&amp;""='Dây theo phòng'!$D$6,Consolidated!S2207&amp;""='Dây theo phòng'!$D$6),1,0))</f>
        <v>1</v>
      </c>
      <c r="D2207" s="95">
        <f>IF(Consolidated!E2207=1,1,0)</f>
        <v>1</v>
      </c>
      <c r="E2207" s="95">
        <f t="shared" si="34"/>
        <v>73</v>
      </c>
    </row>
    <row r="2208" spans="1:5">
      <c r="A2208" s="95" t="str">
        <f>Consolidated!C2208&amp;""</f>
        <v>617W0014</v>
      </c>
      <c r="B2208" s="95" t="str">
        <f>Consolidated!A2208&amp;""</f>
        <v>NAUTICS</v>
      </c>
      <c r="C2208" s="95">
        <f>IF('Dây theo phòng'!$D$6="",0,IF(OR(Consolidated!N2208&amp;""='Dây theo phòng'!$D$6,Consolidated!S2208&amp;""='Dây theo phòng'!$D$6),1,0))</f>
        <v>1</v>
      </c>
      <c r="D2208" s="95">
        <f>IF(Consolidated!E2208=1,1,0)</f>
        <v>1</v>
      </c>
      <c r="E2208" s="95">
        <f t="shared" si="34"/>
        <v>73</v>
      </c>
    </row>
    <row r="2209" spans="1:5">
      <c r="A2209" s="95" t="str">
        <f>Consolidated!C2209&amp;""</f>
        <v>617W0022</v>
      </c>
      <c r="B2209" s="95" t="str">
        <f>Consolidated!A2209&amp;""</f>
        <v>NAUTICS</v>
      </c>
      <c r="C2209" s="95">
        <f>IF('Dây theo phòng'!$D$6="",0,IF(OR(Consolidated!N2209&amp;""='Dây theo phòng'!$D$6,Consolidated!S2209&amp;""='Dây theo phòng'!$D$6),1,0))</f>
        <v>1</v>
      </c>
      <c r="D2209" s="95">
        <f>IF(Consolidated!E2209=1,1,0)</f>
        <v>1</v>
      </c>
      <c r="E2209" s="95">
        <f t="shared" si="34"/>
        <v>73</v>
      </c>
    </row>
    <row r="2210" spans="1:5">
      <c r="A2210" s="95" t="str">
        <f>Consolidated!C2210&amp;""</f>
        <v>617W0024</v>
      </c>
      <c r="B2210" s="95" t="str">
        <f>Consolidated!A2210&amp;""</f>
        <v>NAUTICS</v>
      </c>
      <c r="C2210" s="95">
        <f>IF('Dây theo phòng'!$D$6="",0,IF(OR(Consolidated!N2210&amp;""='Dây theo phòng'!$D$6,Consolidated!S2210&amp;""='Dây theo phòng'!$D$6),1,0))</f>
        <v>1</v>
      </c>
      <c r="D2210" s="95">
        <f>IF(Consolidated!E2210=1,1,0)</f>
        <v>1</v>
      </c>
      <c r="E2210" s="95">
        <f t="shared" si="34"/>
        <v>73</v>
      </c>
    </row>
    <row r="2211" spans="1:5">
      <c r="A2211" s="95" t="str">
        <f>Consolidated!C2211&amp;""</f>
        <v>617W0026</v>
      </c>
      <c r="B2211" s="95" t="str">
        <f>Consolidated!A2211&amp;""</f>
        <v>NAUTICS</v>
      </c>
      <c r="C2211" s="95">
        <f>IF('Dây theo phòng'!$D$6="",0,IF(OR(Consolidated!N2211&amp;""='Dây theo phòng'!$D$6,Consolidated!S2211&amp;""='Dây theo phòng'!$D$6),1,0))</f>
        <v>1</v>
      </c>
      <c r="D2211" s="95">
        <f>IF(Consolidated!E2211=1,1,0)</f>
        <v>1</v>
      </c>
      <c r="E2211" s="95">
        <f t="shared" si="34"/>
        <v>73</v>
      </c>
    </row>
    <row r="2212" spans="1:5">
      <c r="A2212" s="95" t="str">
        <f>Consolidated!C2212&amp;""</f>
        <v>617W0027</v>
      </c>
      <c r="B2212" s="95" t="str">
        <f>Consolidated!A2212&amp;""</f>
        <v>NAUTICS</v>
      </c>
      <c r="C2212" s="95">
        <f>IF('Dây theo phòng'!$D$6="",0,IF(OR(Consolidated!N2212&amp;""='Dây theo phòng'!$D$6,Consolidated!S2212&amp;""='Dây theo phòng'!$D$6),1,0))</f>
        <v>1</v>
      </c>
      <c r="D2212" s="95">
        <f>IF(Consolidated!E2212=1,1,0)</f>
        <v>1</v>
      </c>
      <c r="E2212" s="95">
        <f t="shared" si="34"/>
        <v>73</v>
      </c>
    </row>
    <row r="2213" spans="1:5">
      <c r="A2213" s="95" t="str">
        <f>Consolidated!C2213&amp;""</f>
        <v>617W0032</v>
      </c>
      <c r="B2213" s="95" t="str">
        <f>Consolidated!A2213&amp;""</f>
        <v>NAUTICS</v>
      </c>
      <c r="C2213" s="95">
        <f>IF('Dây theo phòng'!$D$6="",0,IF(OR(Consolidated!N2213&amp;""='Dây theo phòng'!$D$6,Consolidated!S2213&amp;""='Dây theo phòng'!$D$6),1,0))</f>
        <v>1</v>
      </c>
      <c r="D2213" s="95">
        <f>IF(Consolidated!E2213=1,1,0)</f>
        <v>1</v>
      </c>
      <c r="E2213" s="95">
        <f t="shared" si="34"/>
        <v>73</v>
      </c>
    </row>
    <row r="2214" spans="1:5">
      <c r="A2214" s="95" t="str">
        <f>Consolidated!C2214&amp;""</f>
        <v>617W0033</v>
      </c>
      <c r="B2214" s="95" t="str">
        <f>Consolidated!A2214&amp;""</f>
        <v>NAUTICS</v>
      </c>
      <c r="C2214" s="95">
        <f>IF('Dây theo phòng'!$D$6="",0,IF(OR(Consolidated!N2214&amp;""='Dây theo phòng'!$D$6,Consolidated!S2214&amp;""='Dây theo phòng'!$D$6),1,0))</f>
        <v>0</v>
      </c>
      <c r="D2214" s="95">
        <f>IF(Consolidated!E2214=1,1,0)</f>
        <v>1</v>
      </c>
      <c r="E2214" s="95">
        <f t="shared" si="34"/>
        <v>73</v>
      </c>
    </row>
    <row r="2215" spans="1:5">
      <c r="A2215" s="95" t="str">
        <f>Consolidated!C2215&amp;""</f>
        <v>617W0036</v>
      </c>
      <c r="B2215" s="95" t="str">
        <f>Consolidated!A2215&amp;""</f>
        <v>NAUTICS</v>
      </c>
      <c r="C2215" s="95">
        <f>IF('Dây theo phòng'!$D$6="",0,IF(OR(Consolidated!N2215&amp;""='Dây theo phòng'!$D$6,Consolidated!S2215&amp;""='Dây theo phòng'!$D$6),1,0))</f>
        <v>0</v>
      </c>
      <c r="D2215" s="95">
        <f>IF(Consolidated!E2215=1,1,0)</f>
        <v>1</v>
      </c>
      <c r="E2215" s="95">
        <f t="shared" si="34"/>
        <v>73</v>
      </c>
    </row>
    <row r="2216" spans="1:5">
      <c r="A2216" s="95" t="str">
        <f>Consolidated!C2216&amp;""</f>
        <v>617W0041</v>
      </c>
      <c r="B2216" s="95" t="str">
        <f>Consolidated!A2216&amp;""</f>
        <v>NAUTICS</v>
      </c>
      <c r="C2216" s="95">
        <f>IF('Dây theo phòng'!$D$6="",0,IF(OR(Consolidated!N2216&amp;""='Dây theo phòng'!$D$6,Consolidated!S2216&amp;""='Dây theo phòng'!$D$6),1,0))</f>
        <v>0</v>
      </c>
      <c r="D2216" s="95">
        <f>IF(Consolidated!E2216=1,1,0)</f>
        <v>1</v>
      </c>
      <c r="E2216" s="95">
        <f t="shared" si="34"/>
        <v>73</v>
      </c>
    </row>
    <row r="2217" spans="1:5">
      <c r="A2217" s="95" t="str">
        <f>Consolidated!C2217&amp;""</f>
        <v>617W0042</v>
      </c>
      <c r="B2217" s="95" t="str">
        <f>Consolidated!A2217&amp;""</f>
        <v>NAUTICS</v>
      </c>
      <c r="C2217" s="95">
        <f>IF('Dây theo phòng'!$D$6="",0,IF(OR(Consolidated!N2217&amp;""='Dây theo phòng'!$D$6,Consolidated!S2217&amp;""='Dây theo phòng'!$D$6),1,0))</f>
        <v>0</v>
      </c>
      <c r="D2217" s="95">
        <f>IF(Consolidated!E2217=1,1,0)</f>
        <v>1</v>
      </c>
      <c r="E2217" s="95">
        <f t="shared" si="34"/>
        <v>73</v>
      </c>
    </row>
    <row r="2218" spans="1:5">
      <c r="A2218" s="95" t="str">
        <f>Consolidated!C2218&amp;""</f>
        <v>617W0044</v>
      </c>
      <c r="B2218" s="95" t="str">
        <f>Consolidated!A2218&amp;""</f>
        <v>NAUTICS</v>
      </c>
      <c r="C2218" s="95">
        <f>IF('Dây theo phòng'!$D$6="",0,IF(OR(Consolidated!N2218&amp;""='Dây theo phòng'!$D$6,Consolidated!S2218&amp;""='Dây theo phòng'!$D$6),1,0))</f>
        <v>0</v>
      </c>
      <c r="D2218" s="95">
        <f>IF(Consolidated!E2218=1,1,0)</f>
        <v>1</v>
      </c>
      <c r="E2218" s="95">
        <f t="shared" si="34"/>
        <v>73</v>
      </c>
    </row>
    <row r="2219" spans="1:5">
      <c r="A2219" s="95" t="str">
        <f>Consolidated!C2219&amp;""</f>
        <v>617W0045</v>
      </c>
      <c r="B2219" s="95" t="str">
        <f>Consolidated!A2219&amp;""</f>
        <v>NAUTICS</v>
      </c>
      <c r="C2219" s="95">
        <f>IF('Dây theo phòng'!$D$6="",0,IF(OR(Consolidated!N2219&amp;""='Dây theo phòng'!$D$6,Consolidated!S2219&amp;""='Dây theo phòng'!$D$6),1,0))</f>
        <v>0</v>
      </c>
      <c r="D2219" s="95">
        <f>IF(Consolidated!E2219=1,1,0)</f>
        <v>1</v>
      </c>
      <c r="E2219" s="95">
        <f t="shared" si="34"/>
        <v>73</v>
      </c>
    </row>
    <row r="2220" spans="1:5">
      <c r="A2220" s="95" t="str">
        <f>Consolidated!C2220&amp;""</f>
        <v>617W0047</v>
      </c>
      <c r="B2220" s="95" t="str">
        <f>Consolidated!A2220&amp;""</f>
        <v>NAUTICS</v>
      </c>
      <c r="C2220" s="95">
        <f>IF('Dây theo phòng'!$D$6="",0,IF(OR(Consolidated!N2220&amp;""='Dây theo phòng'!$D$6,Consolidated!S2220&amp;""='Dây theo phòng'!$D$6),1,0))</f>
        <v>0</v>
      </c>
      <c r="D2220" s="95">
        <f>IF(Consolidated!E2220=1,1,0)</f>
        <v>1</v>
      </c>
      <c r="E2220" s="95">
        <f t="shared" si="34"/>
        <v>73</v>
      </c>
    </row>
    <row r="2221" spans="1:5">
      <c r="A2221" s="95" t="str">
        <f>Consolidated!C2221&amp;""</f>
        <v>617W0049</v>
      </c>
      <c r="B2221" s="95" t="str">
        <f>Consolidated!A2221&amp;""</f>
        <v>NAUTICS</v>
      </c>
      <c r="C2221" s="95">
        <f>IF('Dây theo phòng'!$D$6="",0,IF(OR(Consolidated!N2221&amp;""='Dây theo phòng'!$D$6,Consolidated!S2221&amp;""='Dây theo phòng'!$D$6),1,0))</f>
        <v>0</v>
      </c>
      <c r="D2221" s="95">
        <f>IF(Consolidated!E2221=1,1,0)</f>
        <v>1</v>
      </c>
      <c r="E2221" s="95">
        <f t="shared" si="34"/>
        <v>73</v>
      </c>
    </row>
    <row r="2222" spans="1:5">
      <c r="A2222" s="95" t="str">
        <f>Consolidated!C2222&amp;""</f>
        <v>617W0050</v>
      </c>
      <c r="B2222" s="95" t="str">
        <f>Consolidated!A2222&amp;""</f>
        <v>NAUTICS</v>
      </c>
      <c r="C2222" s="95">
        <f>IF('Dây theo phòng'!$D$6="",0,IF(OR(Consolidated!N2222&amp;""='Dây theo phòng'!$D$6,Consolidated!S2222&amp;""='Dây theo phòng'!$D$6),1,0))</f>
        <v>0</v>
      </c>
      <c r="D2222" s="95">
        <f>IF(Consolidated!E2222=1,1,0)</f>
        <v>1</v>
      </c>
      <c r="E2222" s="95">
        <f t="shared" si="34"/>
        <v>73</v>
      </c>
    </row>
    <row r="2223" spans="1:5">
      <c r="A2223" s="95" t="str">
        <f>Consolidated!C2223&amp;""</f>
        <v>617W0052</v>
      </c>
      <c r="B2223" s="95" t="str">
        <f>Consolidated!A2223&amp;""</f>
        <v>NAUTICS</v>
      </c>
      <c r="C2223" s="95">
        <f>IF('Dây theo phòng'!$D$6="",0,IF(OR(Consolidated!N2223&amp;""='Dây theo phòng'!$D$6,Consolidated!S2223&amp;""='Dây theo phòng'!$D$6),1,0))</f>
        <v>1</v>
      </c>
      <c r="D2223" s="95">
        <f>IF(Consolidated!E2223=1,1,0)</f>
        <v>1</v>
      </c>
      <c r="E2223" s="95">
        <f t="shared" si="34"/>
        <v>73</v>
      </c>
    </row>
    <row r="2224" spans="1:5">
      <c r="A2224" s="95" t="str">
        <f>Consolidated!C2224&amp;""</f>
        <v>617W0053</v>
      </c>
      <c r="B2224" s="95" t="str">
        <f>Consolidated!A2224&amp;""</f>
        <v>NAUTICS</v>
      </c>
      <c r="C2224" s="95">
        <f>IF('Dây theo phòng'!$D$6="",0,IF(OR(Consolidated!N2224&amp;""='Dây theo phòng'!$D$6,Consolidated!S2224&amp;""='Dây theo phòng'!$D$6),1,0))</f>
        <v>1</v>
      </c>
      <c r="D2224" s="95">
        <f>IF(Consolidated!E2224=1,1,0)</f>
        <v>1</v>
      </c>
      <c r="E2224" s="95">
        <f t="shared" si="34"/>
        <v>73</v>
      </c>
    </row>
    <row r="2225" spans="1:5">
      <c r="A2225" s="95" t="str">
        <f>Consolidated!C2225&amp;""</f>
        <v>617W0055</v>
      </c>
      <c r="B2225" s="95" t="str">
        <f>Consolidated!A2225&amp;""</f>
        <v>NAUTICS</v>
      </c>
      <c r="C2225" s="95">
        <f>IF('Dây theo phòng'!$D$6="",0,IF(OR(Consolidated!N2225&amp;""='Dây theo phòng'!$D$6,Consolidated!S2225&amp;""='Dây theo phòng'!$D$6),1,0))</f>
        <v>1</v>
      </c>
      <c r="D2225" s="95">
        <f>IF(Consolidated!E2225=1,1,0)</f>
        <v>1</v>
      </c>
      <c r="E2225" s="95">
        <f t="shared" si="34"/>
        <v>73</v>
      </c>
    </row>
    <row r="2226" spans="1:5">
      <c r="A2226" s="95" t="str">
        <f>Consolidated!C2226&amp;""</f>
        <v>617W0056</v>
      </c>
      <c r="B2226" s="95" t="str">
        <f>Consolidated!A2226&amp;""</f>
        <v>NAUTICS</v>
      </c>
      <c r="C2226" s="95">
        <f>IF('Dây theo phòng'!$D$6="",0,IF(OR(Consolidated!N2226&amp;""='Dây theo phòng'!$D$6,Consolidated!S2226&amp;""='Dây theo phòng'!$D$6),1,0))</f>
        <v>1</v>
      </c>
      <c r="D2226" s="95">
        <f>IF(Consolidated!E2226=1,1,0)</f>
        <v>1</v>
      </c>
      <c r="E2226" s="95">
        <f t="shared" si="34"/>
        <v>73</v>
      </c>
    </row>
    <row r="2227" spans="1:5">
      <c r="A2227" s="95" t="str">
        <f>Consolidated!C2227&amp;""</f>
        <v>617W0061</v>
      </c>
      <c r="B2227" s="95" t="str">
        <f>Consolidated!A2227&amp;""</f>
        <v>NAUTICS</v>
      </c>
      <c r="C2227" s="95">
        <f>IF('Dây theo phòng'!$D$6="",0,IF(OR(Consolidated!N2227&amp;""='Dây theo phòng'!$D$6,Consolidated!S2227&amp;""='Dây theo phòng'!$D$6),1,0))</f>
        <v>1</v>
      </c>
      <c r="D2227" s="95">
        <f>IF(Consolidated!E2227=1,1,0)</f>
        <v>1</v>
      </c>
      <c r="E2227" s="95">
        <f t="shared" si="34"/>
        <v>73</v>
      </c>
    </row>
    <row r="2228" spans="1:5">
      <c r="A2228" s="95" t="str">
        <f>Consolidated!C2228&amp;""</f>
        <v>617W0063</v>
      </c>
      <c r="B2228" s="95" t="str">
        <f>Consolidated!A2228&amp;""</f>
        <v>NAUTICS</v>
      </c>
      <c r="C2228" s="95">
        <f>IF('Dây theo phòng'!$D$6="",0,IF(OR(Consolidated!N2228&amp;""='Dây theo phòng'!$D$6,Consolidated!S2228&amp;""='Dây theo phòng'!$D$6),1,0))</f>
        <v>0</v>
      </c>
      <c r="D2228" s="95">
        <f>IF(Consolidated!E2228=1,1,0)</f>
        <v>1</v>
      </c>
      <c r="E2228" s="95">
        <f t="shared" si="34"/>
        <v>73</v>
      </c>
    </row>
    <row r="2229" spans="1:5">
      <c r="A2229" s="95" t="str">
        <f>Consolidated!C2229&amp;""</f>
        <v>617W0064</v>
      </c>
      <c r="B2229" s="95" t="str">
        <f>Consolidated!A2229&amp;""</f>
        <v>NAUTICS</v>
      </c>
      <c r="C2229" s="95">
        <f>IF('Dây theo phòng'!$D$6="",0,IF(OR(Consolidated!N2229&amp;""='Dây theo phòng'!$D$6,Consolidated!S2229&amp;""='Dây theo phòng'!$D$6),1,0))</f>
        <v>1</v>
      </c>
      <c r="D2229" s="95">
        <f>IF(Consolidated!E2229=1,1,0)</f>
        <v>1</v>
      </c>
      <c r="E2229" s="95">
        <f t="shared" si="34"/>
        <v>73</v>
      </c>
    </row>
    <row r="2230" spans="1:5">
      <c r="A2230" s="95" t="str">
        <f>Consolidated!C2230&amp;""</f>
        <v>617W0070</v>
      </c>
      <c r="B2230" s="95" t="str">
        <f>Consolidated!A2230&amp;""</f>
        <v>NAUTICS</v>
      </c>
      <c r="C2230" s="95">
        <f>IF('Dây theo phòng'!$D$6="",0,IF(OR(Consolidated!N2230&amp;""='Dây theo phòng'!$D$6,Consolidated!S2230&amp;""='Dây theo phòng'!$D$6),1,0))</f>
        <v>0</v>
      </c>
      <c r="D2230" s="95">
        <f>IF(Consolidated!E2230=1,1,0)</f>
        <v>1</v>
      </c>
      <c r="E2230" s="95">
        <f t="shared" si="34"/>
        <v>73</v>
      </c>
    </row>
    <row r="2231" spans="1:5">
      <c r="A2231" s="95" t="str">
        <f>Consolidated!C2231&amp;""</f>
        <v>617W0088</v>
      </c>
      <c r="B2231" s="95" t="str">
        <f>Consolidated!A2231&amp;""</f>
        <v>NAUTICS</v>
      </c>
      <c r="C2231" s="95">
        <f>IF('Dây theo phòng'!$D$6="",0,IF(OR(Consolidated!N2231&amp;""='Dây theo phòng'!$D$6,Consolidated!S2231&amp;""='Dây theo phòng'!$D$6),1,0))</f>
        <v>0</v>
      </c>
      <c r="D2231" s="95">
        <f>IF(Consolidated!E2231=1,1,0)</f>
        <v>1</v>
      </c>
      <c r="E2231" s="95">
        <f t="shared" si="34"/>
        <v>73</v>
      </c>
    </row>
    <row r="2232" spans="1:5">
      <c r="A2232" s="95" t="str">
        <f>Consolidated!C2232&amp;""</f>
        <v>617W0089</v>
      </c>
      <c r="B2232" s="95" t="str">
        <f>Consolidated!A2232&amp;""</f>
        <v>NAUTICS</v>
      </c>
      <c r="C2232" s="95">
        <f>IF('Dây theo phòng'!$D$6="",0,IF(OR(Consolidated!N2232&amp;""='Dây theo phòng'!$D$6,Consolidated!S2232&amp;""='Dây theo phòng'!$D$6),1,0))</f>
        <v>0</v>
      </c>
      <c r="D2232" s="95">
        <f>IF(Consolidated!E2232=1,1,0)</f>
        <v>1</v>
      </c>
      <c r="E2232" s="95">
        <f t="shared" si="34"/>
        <v>73</v>
      </c>
    </row>
    <row r="2233" spans="1:5">
      <c r="A2233" s="95" t="str">
        <f>Consolidated!C2233&amp;""</f>
        <v>617W0090</v>
      </c>
      <c r="B2233" s="95" t="str">
        <f>Consolidated!A2233&amp;""</f>
        <v>NAUTICS</v>
      </c>
      <c r="C2233" s="95">
        <f>IF('Dây theo phòng'!$D$6="",0,IF(OR(Consolidated!N2233&amp;""='Dây theo phòng'!$D$6,Consolidated!S2233&amp;""='Dây theo phòng'!$D$6),1,0))</f>
        <v>0</v>
      </c>
      <c r="D2233" s="95">
        <f>IF(Consolidated!E2233=1,1,0)</f>
        <v>1</v>
      </c>
      <c r="E2233" s="95">
        <f t="shared" si="34"/>
        <v>73</v>
      </c>
    </row>
    <row r="2234" spans="1:5">
      <c r="A2234" s="95" t="str">
        <f>Consolidated!C2234&amp;""</f>
        <v>617W0091</v>
      </c>
      <c r="B2234" s="95" t="str">
        <f>Consolidated!A2234&amp;""</f>
        <v>NAUTICS</v>
      </c>
      <c r="C2234" s="95">
        <f>IF('Dây theo phòng'!$D$6="",0,IF(OR(Consolidated!N2234&amp;""='Dây theo phòng'!$D$6,Consolidated!S2234&amp;""='Dây theo phòng'!$D$6),1,0))</f>
        <v>0</v>
      </c>
      <c r="D2234" s="95">
        <f>IF(Consolidated!E2234=1,1,0)</f>
        <v>1</v>
      </c>
      <c r="E2234" s="95">
        <f t="shared" si="34"/>
        <v>73</v>
      </c>
    </row>
    <row r="2235" spans="1:5">
      <c r="A2235" s="95" t="str">
        <f>Consolidated!C2235&amp;""</f>
        <v>617W0098</v>
      </c>
      <c r="B2235" s="95" t="str">
        <f>Consolidated!A2235&amp;""</f>
        <v>NAUTICS</v>
      </c>
      <c r="C2235" s="95">
        <f>IF('Dây theo phòng'!$D$6="",0,IF(OR(Consolidated!N2235&amp;""='Dây theo phòng'!$D$6,Consolidated!S2235&amp;""='Dây theo phòng'!$D$6),1,0))</f>
        <v>1</v>
      </c>
      <c r="D2235" s="95">
        <f>IF(Consolidated!E2235=1,1,0)</f>
        <v>1</v>
      </c>
      <c r="E2235" s="95">
        <f t="shared" si="34"/>
        <v>73</v>
      </c>
    </row>
    <row r="2236" spans="1:5">
      <c r="A2236" s="95" t="str">
        <f>Consolidated!C2236&amp;""</f>
        <v>617W0099</v>
      </c>
      <c r="B2236" s="95" t="str">
        <f>Consolidated!A2236&amp;""</f>
        <v>NAUTICS</v>
      </c>
      <c r="C2236" s="95">
        <f>IF('Dây theo phòng'!$D$6="",0,IF(OR(Consolidated!N2236&amp;""='Dây theo phòng'!$D$6,Consolidated!S2236&amp;""='Dây theo phòng'!$D$6),1,0))</f>
        <v>1</v>
      </c>
      <c r="D2236" s="95">
        <f>IF(Consolidated!E2236=1,1,0)</f>
        <v>1</v>
      </c>
      <c r="E2236" s="95">
        <f t="shared" si="34"/>
        <v>73</v>
      </c>
    </row>
    <row r="2237" spans="1:5">
      <c r="A2237" s="95" t="str">
        <f>Consolidated!C2237&amp;""</f>
        <v>617W0110</v>
      </c>
      <c r="B2237" s="95" t="str">
        <f>Consolidated!A2237&amp;""</f>
        <v>NAUTICS</v>
      </c>
      <c r="C2237" s="95">
        <f>IF('Dây theo phòng'!$D$6="",0,IF(OR(Consolidated!N2237&amp;""='Dây theo phòng'!$D$6,Consolidated!S2237&amp;""='Dây theo phòng'!$D$6),1,0))</f>
        <v>1</v>
      </c>
      <c r="D2237" s="95">
        <f>IF(Consolidated!E2237=1,1,0)</f>
        <v>1</v>
      </c>
      <c r="E2237" s="95">
        <f t="shared" si="34"/>
        <v>73</v>
      </c>
    </row>
    <row r="2238" spans="1:5">
      <c r="A2238" s="95" t="str">
        <f>Consolidated!C2238&amp;""</f>
        <v>617W0111</v>
      </c>
      <c r="B2238" s="95" t="str">
        <f>Consolidated!A2238&amp;""</f>
        <v>NAUTICS</v>
      </c>
      <c r="C2238" s="95">
        <f>IF('Dây theo phòng'!$D$6="",0,IF(OR(Consolidated!N2238&amp;""='Dây theo phòng'!$D$6,Consolidated!S2238&amp;""='Dây theo phòng'!$D$6),1,0))</f>
        <v>0</v>
      </c>
      <c r="D2238" s="95">
        <f>IF(Consolidated!E2238=1,1,0)</f>
        <v>1</v>
      </c>
      <c r="E2238" s="95">
        <f t="shared" si="34"/>
        <v>73</v>
      </c>
    </row>
    <row r="2239" spans="1:5">
      <c r="A2239" s="95" t="str">
        <f>Consolidated!C2239&amp;""</f>
        <v>617W0112</v>
      </c>
      <c r="B2239" s="95" t="str">
        <f>Consolidated!A2239&amp;""</f>
        <v>NAUTICS</v>
      </c>
      <c r="C2239" s="95">
        <f>IF('Dây theo phòng'!$D$6="",0,IF(OR(Consolidated!N2239&amp;""='Dây theo phòng'!$D$6,Consolidated!S2239&amp;""='Dây theo phòng'!$D$6),1,0))</f>
        <v>0</v>
      </c>
      <c r="D2239" s="95">
        <f>IF(Consolidated!E2239=1,1,0)</f>
        <v>1</v>
      </c>
      <c r="E2239" s="95">
        <f t="shared" si="34"/>
        <v>73</v>
      </c>
    </row>
    <row r="2240" spans="1:5">
      <c r="A2240" s="95" t="str">
        <f>Consolidated!C2240&amp;""</f>
        <v>617W0114</v>
      </c>
      <c r="B2240" s="95" t="str">
        <f>Consolidated!A2240&amp;""</f>
        <v>NAUTICS</v>
      </c>
      <c r="C2240" s="95">
        <f>IF('Dây theo phòng'!$D$6="",0,IF(OR(Consolidated!N2240&amp;""='Dây theo phòng'!$D$6,Consolidated!S2240&amp;""='Dây theo phòng'!$D$6),1,0))</f>
        <v>0</v>
      </c>
      <c r="D2240" s="95">
        <f>IF(Consolidated!E2240=1,1,0)</f>
        <v>1</v>
      </c>
      <c r="E2240" s="95">
        <f t="shared" si="34"/>
        <v>73</v>
      </c>
    </row>
    <row r="2241" spans="1:5">
      <c r="A2241" s="95" t="str">
        <f>Consolidated!C2241&amp;""</f>
        <v>631W0001</v>
      </c>
      <c r="B2241" s="95" t="str">
        <f>Consolidated!A2241&amp;""</f>
        <v>NAUTICS</v>
      </c>
      <c r="C2241" s="95">
        <f>IF('Dây theo phòng'!$D$6="",0,IF(OR(Consolidated!N2241&amp;""='Dây theo phòng'!$D$6,Consolidated!S2241&amp;""='Dây theo phòng'!$D$6),1,0))</f>
        <v>1</v>
      </c>
      <c r="D2241" s="95">
        <f>IF(Consolidated!E2241=1,1,0)</f>
        <v>1</v>
      </c>
      <c r="E2241" s="95">
        <f t="shared" si="34"/>
        <v>73</v>
      </c>
    </row>
    <row r="2242" spans="1:5">
      <c r="A2242" s="95" t="str">
        <f>Consolidated!C2242&amp;""</f>
        <v>631W0002</v>
      </c>
      <c r="B2242" s="95" t="str">
        <f>Consolidated!A2242&amp;""</f>
        <v>NAUTICS</v>
      </c>
      <c r="C2242" s="95">
        <f>IF('Dây theo phòng'!$D$6="",0,IF(OR(Consolidated!N2242&amp;""='Dây theo phòng'!$D$6,Consolidated!S2242&amp;""='Dây theo phòng'!$D$6),1,0))</f>
        <v>1</v>
      </c>
      <c r="D2242" s="95">
        <f>IF(Consolidated!E2242=1,1,0)</f>
        <v>1</v>
      </c>
      <c r="E2242" s="95">
        <f t="shared" si="34"/>
        <v>73</v>
      </c>
    </row>
    <row r="2243" spans="1:5">
      <c r="A2243" s="95" t="str">
        <f>Consolidated!C2243&amp;""</f>
        <v>631W0003</v>
      </c>
      <c r="B2243" s="95" t="str">
        <f>Consolidated!A2243&amp;""</f>
        <v>NAUTICS</v>
      </c>
      <c r="C2243" s="95">
        <f>IF('Dây theo phòng'!$D$6="",0,IF(OR(Consolidated!N2243&amp;""='Dây theo phòng'!$D$6,Consolidated!S2243&amp;""='Dây theo phòng'!$D$6),1,0))</f>
        <v>1</v>
      </c>
      <c r="D2243" s="95">
        <f>IF(Consolidated!E2243=1,1,0)</f>
        <v>1</v>
      </c>
      <c r="E2243" s="95">
        <f t="shared" ref="E2243:E2306" si="35">E2242+C2243*(1-D2243)</f>
        <v>73</v>
      </c>
    </row>
    <row r="2244" spans="1:5">
      <c r="A2244" s="95" t="str">
        <f>Consolidated!C2244&amp;""</f>
        <v>631W0004</v>
      </c>
      <c r="B2244" s="95" t="str">
        <f>Consolidated!A2244&amp;""</f>
        <v>NAUTICS</v>
      </c>
      <c r="C2244" s="95">
        <f>IF('Dây theo phòng'!$D$6="",0,IF(OR(Consolidated!N2244&amp;""='Dây theo phòng'!$D$6,Consolidated!S2244&amp;""='Dây theo phòng'!$D$6),1,0))</f>
        <v>1</v>
      </c>
      <c r="D2244" s="95">
        <f>IF(Consolidated!E2244=1,1,0)</f>
        <v>1</v>
      </c>
      <c r="E2244" s="95">
        <f t="shared" si="35"/>
        <v>73</v>
      </c>
    </row>
    <row r="2245" spans="1:5">
      <c r="A2245" s="95" t="str">
        <f>Consolidated!C2245&amp;""</f>
        <v>631W0005</v>
      </c>
      <c r="B2245" s="95" t="str">
        <f>Consolidated!A2245&amp;""</f>
        <v>NAUTICS</v>
      </c>
      <c r="C2245" s="95">
        <f>IF('Dây theo phòng'!$D$6="",0,IF(OR(Consolidated!N2245&amp;""='Dây theo phòng'!$D$6,Consolidated!S2245&amp;""='Dây theo phòng'!$D$6),1,0))</f>
        <v>1</v>
      </c>
      <c r="D2245" s="95">
        <f>IF(Consolidated!E2245=1,1,0)</f>
        <v>1</v>
      </c>
      <c r="E2245" s="95">
        <f t="shared" si="35"/>
        <v>73</v>
      </c>
    </row>
    <row r="2246" spans="1:5">
      <c r="A2246" s="95" t="str">
        <f>Consolidated!C2246&amp;""</f>
        <v>631W0006</v>
      </c>
      <c r="B2246" s="95" t="str">
        <f>Consolidated!A2246&amp;""</f>
        <v>NAUTICS</v>
      </c>
      <c r="C2246" s="95">
        <f>IF('Dây theo phòng'!$D$6="",0,IF(OR(Consolidated!N2246&amp;""='Dây theo phòng'!$D$6,Consolidated!S2246&amp;""='Dây theo phòng'!$D$6),1,0))</f>
        <v>1</v>
      </c>
      <c r="D2246" s="95">
        <f>IF(Consolidated!E2246=1,1,0)</f>
        <v>1</v>
      </c>
      <c r="E2246" s="95">
        <f t="shared" si="35"/>
        <v>73</v>
      </c>
    </row>
    <row r="2247" spans="1:5">
      <c r="A2247" s="95" t="str">
        <f>Consolidated!C2247&amp;""</f>
        <v>631W0007</v>
      </c>
      <c r="B2247" s="95" t="str">
        <f>Consolidated!A2247&amp;""</f>
        <v>NAUTICS</v>
      </c>
      <c r="C2247" s="95">
        <f>IF('Dây theo phòng'!$D$6="",0,IF(OR(Consolidated!N2247&amp;""='Dây theo phòng'!$D$6,Consolidated!S2247&amp;""='Dây theo phòng'!$D$6),1,0))</f>
        <v>1</v>
      </c>
      <c r="D2247" s="95">
        <f>IF(Consolidated!E2247=1,1,0)</f>
        <v>1</v>
      </c>
      <c r="E2247" s="95">
        <f t="shared" si="35"/>
        <v>73</v>
      </c>
    </row>
    <row r="2248" spans="1:5">
      <c r="A2248" s="95" t="str">
        <f>Consolidated!C2248&amp;""</f>
        <v>631W0008</v>
      </c>
      <c r="B2248" s="95" t="str">
        <f>Consolidated!A2248&amp;""</f>
        <v>NAUTICS</v>
      </c>
      <c r="C2248" s="95">
        <f>IF('Dây theo phòng'!$D$6="",0,IF(OR(Consolidated!N2248&amp;""='Dây theo phòng'!$D$6,Consolidated!S2248&amp;""='Dây theo phòng'!$D$6),1,0))</f>
        <v>1</v>
      </c>
      <c r="D2248" s="95">
        <f>IF(Consolidated!E2248=1,1,0)</f>
        <v>1</v>
      </c>
      <c r="E2248" s="95">
        <f t="shared" si="35"/>
        <v>73</v>
      </c>
    </row>
    <row r="2249" spans="1:5">
      <c r="A2249" s="95" t="str">
        <f>Consolidated!C2249&amp;""</f>
        <v>631W0009</v>
      </c>
      <c r="B2249" s="95" t="str">
        <f>Consolidated!A2249&amp;""</f>
        <v>NAUTICS</v>
      </c>
      <c r="C2249" s="95">
        <f>IF('Dây theo phòng'!$D$6="",0,IF(OR(Consolidated!N2249&amp;""='Dây theo phòng'!$D$6,Consolidated!S2249&amp;""='Dây theo phòng'!$D$6),1,0))</f>
        <v>1</v>
      </c>
      <c r="D2249" s="95">
        <f>IF(Consolidated!E2249=1,1,0)</f>
        <v>1</v>
      </c>
      <c r="E2249" s="95">
        <f t="shared" si="35"/>
        <v>73</v>
      </c>
    </row>
    <row r="2250" spans="1:5">
      <c r="A2250" s="95" t="str">
        <f>Consolidated!C2250&amp;""</f>
        <v>631W0010</v>
      </c>
      <c r="B2250" s="95" t="str">
        <f>Consolidated!A2250&amp;""</f>
        <v>NAUTICS</v>
      </c>
      <c r="C2250" s="95">
        <f>IF('Dây theo phòng'!$D$6="",0,IF(OR(Consolidated!N2250&amp;""='Dây theo phòng'!$D$6,Consolidated!S2250&amp;""='Dây theo phòng'!$D$6),1,0))</f>
        <v>1</v>
      </c>
      <c r="D2250" s="95">
        <f>IF(Consolidated!E2250=1,1,0)</f>
        <v>1</v>
      </c>
      <c r="E2250" s="95">
        <f t="shared" si="35"/>
        <v>73</v>
      </c>
    </row>
    <row r="2251" spans="1:5">
      <c r="A2251" s="95" t="str">
        <f>Consolidated!C2251&amp;""</f>
        <v>631W0011</v>
      </c>
      <c r="B2251" s="95" t="str">
        <f>Consolidated!A2251&amp;""</f>
        <v>NAUTICS</v>
      </c>
      <c r="C2251" s="95">
        <f>IF('Dây theo phòng'!$D$6="",0,IF(OR(Consolidated!N2251&amp;""='Dây theo phòng'!$D$6,Consolidated!S2251&amp;""='Dây theo phòng'!$D$6),1,0))</f>
        <v>1</v>
      </c>
      <c r="D2251" s="95">
        <f>IF(Consolidated!E2251=1,1,0)</f>
        <v>1</v>
      </c>
      <c r="E2251" s="95">
        <f t="shared" si="35"/>
        <v>73</v>
      </c>
    </row>
    <row r="2252" spans="1:5">
      <c r="A2252" s="95" t="str">
        <f>Consolidated!C2252&amp;""</f>
        <v>631W0012</v>
      </c>
      <c r="B2252" s="95" t="str">
        <f>Consolidated!A2252&amp;""</f>
        <v>NAUTICS</v>
      </c>
      <c r="C2252" s="95">
        <f>IF('Dây theo phòng'!$D$6="",0,IF(OR(Consolidated!N2252&amp;""='Dây theo phòng'!$D$6,Consolidated!S2252&amp;""='Dây theo phòng'!$D$6),1,0))</f>
        <v>1</v>
      </c>
      <c r="D2252" s="95">
        <f>IF(Consolidated!E2252=1,1,0)</f>
        <v>1</v>
      </c>
      <c r="E2252" s="95">
        <f t="shared" si="35"/>
        <v>73</v>
      </c>
    </row>
    <row r="2253" spans="1:5">
      <c r="A2253" s="95" t="str">
        <f>Consolidated!C2253&amp;""</f>
        <v>631W0013</v>
      </c>
      <c r="B2253" s="95" t="str">
        <f>Consolidated!A2253&amp;""</f>
        <v>NAUTICS</v>
      </c>
      <c r="C2253" s="95">
        <f>IF('Dây theo phòng'!$D$6="",0,IF(OR(Consolidated!N2253&amp;""='Dây theo phòng'!$D$6,Consolidated!S2253&amp;""='Dây theo phòng'!$D$6),1,0))</f>
        <v>1</v>
      </c>
      <c r="D2253" s="95">
        <f>IF(Consolidated!E2253=1,1,0)</f>
        <v>1</v>
      </c>
      <c r="E2253" s="95">
        <f t="shared" si="35"/>
        <v>73</v>
      </c>
    </row>
    <row r="2254" spans="1:5">
      <c r="A2254" s="95" t="str">
        <f>Consolidated!C2254&amp;""</f>
        <v>631W0014</v>
      </c>
      <c r="B2254" s="95" t="str">
        <f>Consolidated!A2254&amp;""</f>
        <v>NAUTICS</v>
      </c>
      <c r="C2254" s="95">
        <f>IF('Dây theo phòng'!$D$6="",0,IF(OR(Consolidated!N2254&amp;""='Dây theo phòng'!$D$6,Consolidated!S2254&amp;""='Dây theo phòng'!$D$6),1,0))</f>
        <v>1</v>
      </c>
      <c r="D2254" s="95">
        <f>IF(Consolidated!E2254=1,1,0)</f>
        <v>1</v>
      </c>
      <c r="E2254" s="95">
        <f t="shared" si="35"/>
        <v>73</v>
      </c>
    </row>
    <row r="2255" spans="1:5">
      <c r="A2255" s="95" t="str">
        <f>Consolidated!C2255&amp;""</f>
        <v>631W0015</v>
      </c>
      <c r="B2255" s="95" t="str">
        <f>Consolidated!A2255&amp;""</f>
        <v>NAUTICS</v>
      </c>
      <c r="C2255" s="95">
        <f>IF('Dây theo phòng'!$D$6="",0,IF(OR(Consolidated!N2255&amp;""='Dây theo phòng'!$D$6,Consolidated!S2255&amp;""='Dây theo phòng'!$D$6),1,0))</f>
        <v>1</v>
      </c>
      <c r="D2255" s="95">
        <f>IF(Consolidated!E2255=1,1,0)</f>
        <v>1</v>
      </c>
      <c r="E2255" s="95">
        <f t="shared" si="35"/>
        <v>73</v>
      </c>
    </row>
    <row r="2256" spans="1:5">
      <c r="A2256" s="95" t="str">
        <f>Consolidated!C2256&amp;""</f>
        <v>631W0016</v>
      </c>
      <c r="B2256" s="95" t="str">
        <f>Consolidated!A2256&amp;""</f>
        <v>NAUTICS</v>
      </c>
      <c r="C2256" s="95">
        <f>IF('Dây theo phòng'!$D$6="",0,IF(OR(Consolidated!N2256&amp;""='Dây theo phòng'!$D$6,Consolidated!S2256&amp;""='Dây theo phòng'!$D$6),1,0))</f>
        <v>1</v>
      </c>
      <c r="D2256" s="95">
        <f>IF(Consolidated!E2256=1,1,0)</f>
        <v>1</v>
      </c>
      <c r="E2256" s="95">
        <f t="shared" si="35"/>
        <v>73</v>
      </c>
    </row>
    <row r="2257" spans="1:5">
      <c r="A2257" s="95" t="str">
        <f>Consolidated!C2257&amp;""</f>
        <v>634W0001</v>
      </c>
      <c r="B2257" s="95" t="str">
        <f>Consolidated!A2257&amp;""</f>
        <v>NAUTICS</v>
      </c>
      <c r="C2257" s="95">
        <f>IF('Dây theo phòng'!$D$6="",0,IF(OR(Consolidated!N2257&amp;""='Dây theo phòng'!$D$6,Consolidated!S2257&amp;""='Dây theo phòng'!$D$6),1,0))</f>
        <v>1</v>
      </c>
      <c r="D2257" s="95">
        <f>IF(Consolidated!E2257=1,1,0)</f>
        <v>1</v>
      </c>
      <c r="E2257" s="95">
        <f t="shared" si="35"/>
        <v>73</v>
      </c>
    </row>
    <row r="2258" spans="1:5">
      <c r="A2258" s="95" t="str">
        <f>Consolidated!C2258&amp;""</f>
        <v>634W0002</v>
      </c>
      <c r="B2258" s="95" t="str">
        <f>Consolidated!A2258&amp;""</f>
        <v>NAUTICS</v>
      </c>
      <c r="C2258" s="95">
        <f>IF('Dây theo phòng'!$D$6="",0,IF(OR(Consolidated!N2258&amp;""='Dây theo phòng'!$D$6,Consolidated!S2258&amp;""='Dây theo phòng'!$D$6),1,0))</f>
        <v>1</v>
      </c>
      <c r="D2258" s="95">
        <f>IF(Consolidated!E2258=1,1,0)</f>
        <v>1</v>
      </c>
      <c r="E2258" s="95">
        <f t="shared" si="35"/>
        <v>73</v>
      </c>
    </row>
    <row r="2259" spans="1:5">
      <c r="A2259" s="95" t="str">
        <f>Consolidated!C2259&amp;""</f>
        <v>634W0005</v>
      </c>
      <c r="B2259" s="95" t="str">
        <f>Consolidated!A2259&amp;""</f>
        <v>NAUTICS</v>
      </c>
      <c r="C2259" s="95">
        <f>IF('Dây theo phòng'!$D$6="",0,IF(OR(Consolidated!N2259&amp;""='Dây theo phòng'!$D$6,Consolidated!S2259&amp;""='Dây theo phòng'!$D$6),1,0))</f>
        <v>1</v>
      </c>
      <c r="D2259" s="95">
        <f>IF(Consolidated!E2259=1,1,0)</f>
        <v>1</v>
      </c>
      <c r="E2259" s="95">
        <f t="shared" si="35"/>
        <v>73</v>
      </c>
    </row>
    <row r="2260" spans="1:5">
      <c r="A2260" s="95" t="str">
        <f>Consolidated!C2260&amp;""</f>
        <v>634W0006</v>
      </c>
      <c r="B2260" s="95" t="str">
        <f>Consolidated!A2260&amp;""</f>
        <v>NAUTICS</v>
      </c>
      <c r="C2260" s="95">
        <f>IF('Dây theo phòng'!$D$6="",0,IF(OR(Consolidated!N2260&amp;""='Dây theo phòng'!$D$6,Consolidated!S2260&amp;""='Dây theo phòng'!$D$6),1,0))</f>
        <v>1</v>
      </c>
      <c r="D2260" s="95">
        <f>IF(Consolidated!E2260=1,1,0)</f>
        <v>1</v>
      </c>
      <c r="E2260" s="95">
        <f t="shared" si="35"/>
        <v>73</v>
      </c>
    </row>
    <row r="2261" spans="1:5">
      <c r="A2261" s="95" t="str">
        <f>Consolidated!C2261&amp;""</f>
        <v>634W0007</v>
      </c>
      <c r="B2261" s="95" t="str">
        <f>Consolidated!A2261&amp;""</f>
        <v>NAUTICS</v>
      </c>
      <c r="C2261" s="95">
        <f>IF('Dây theo phòng'!$D$6="",0,IF(OR(Consolidated!N2261&amp;""='Dây theo phòng'!$D$6,Consolidated!S2261&amp;""='Dây theo phòng'!$D$6),1,0))</f>
        <v>1</v>
      </c>
      <c r="D2261" s="95">
        <f>IF(Consolidated!E2261=1,1,0)</f>
        <v>1</v>
      </c>
      <c r="E2261" s="95">
        <f t="shared" si="35"/>
        <v>73</v>
      </c>
    </row>
    <row r="2262" spans="1:5">
      <c r="A2262" s="95" t="str">
        <f>Consolidated!C2262&amp;""</f>
        <v>634W0008</v>
      </c>
      <c r="B2262" s="95" t="str">
        <f>Consolidated!A2262&amp;""</f>
        <v>NAUTICS</v>
      </c>
      <c r="C2262" s="95">
        <f>IF('Dây theo phòng'!$D$6="",0,IF(OR(Consolidated!N2262&amp;""='Dây theo phòng'!$D$6,Consolidated!S2262&amp;""='Dây theo phòng'!$D$6),1,0))</f>
        <v>1</v>
      </c>
      <c r="D2262" s="95">
        <f>IF(Consolidated!E2262=1,1,0)</f>
        <v>1</v>
      </c>
      <c r="E2262" s="95">
        <f t="shared" si="35"/>
        <v>73</v>
      </c>
    </row>
    <row r="2263" spans="1:5">
      <c r="A2263" s="95" t="str">
        <f>Consolidated!C2263&amp;""</f>
        <v>634W0009</v>
      </c>
      <c r="B2263" s="95" t="str">
        <f>Consolidated!A2263&amp;""</f>
        <v>NAUTICS</v>
      </c>
      <c r="C2263" s="95">
        <f>IF('Dây theo phòng'!$D$6="",0,IF(OR(Consolidated!N2263&amp;""='Dây theo phòng'!$D$6,Consolidated!S2263&amp;""='Dây theo phòng'!$D$6),1,0))</f>
        <v>1</v>
      </c>
      <c r="D2263" s="95">
        <f>IF(Consolidated!E2263=1,1,0)</f>
        <v>1</v>
      </c>
      <c r="E2263" s="95">
        <f t="shared" si="35"/>
        <v>73</v>
      </c>
    </row>
    <row r="2264" spans="1:5">
      <c r="A2264" s="95" t="str">
        <f>Consolidated!C2264&amp;""</f>
        <v>634W0010</v>
      </c>
      <c r="B2264" s="95" t="str">
        <f>Consolidated!A2264&amp;""</f>
        <v>NAUTICS</v>
      </c>
      <c r="C2264" s="95">
        <f>IF('Dây theo phòng'!$D$6="",0,IF(OR(Consolidated!N2264&amp;""='Dây theo phòng'!$D$6,Consolidated!S2264&amp;""='Dây theo phòng'!$D$6),1,0))</f>
        <v>1</v>
      </c>
      <c r="D2264" s="95">
        <f>IF(Consolidated!E2264=1,1,0)</f>
        <v>1</v>
      </c>
      <c r="E2264" s="95">
        <f t="shared" si="35"/>
        <v>73</v>
      </c>
    </row>
    <row r="2265" spans="1:5">
      <c r="A2265" s="95" t="str">
        <f>Consolidated!C2265&amp;""</f>
        <v>634W0011</v>
      </c>
      <c r="B2265" s="95" t="str">
        <f>Consolidated!A2265&amp;""</f>
        <v>NAUTICS</v>
      </c>
      <c r="C2265" s="95">
        <f>IF('Dây theo phòng'!$D$6="",0,IF(OR(Consolidated!N2265&amp;""='Dây theo phòng'!$D$6,Consolidated!S2265&amp;""='Dây theo phòng'!$D$6),1,0))</f>
        <v>1</v>
      </c>
      <c r="D2265" s="95">
        <f>IF(Consolidated!E2265=1,1,0)</f>
        <v>1</v>
      </c>
      <c r="E2265" s="95">
        <f t="shared" si="35"/>
        <v>73</v>
      </c>
    </row>
    <row r="2266" spans="1:5">
      <c r="A2266" s="95" t="str">
        <f>Consolidated!C2266&amp;""</f>
        <v>634W0012</v>
      </c>
      <c r="B2266" s="95" t="str">
        <f>Consolidated!A2266&amp;""</f>
        <v>NAUTICS</v>
      </c>
      <c r="C2266" s="95">
        <f>IF('Dây theo phòng'!$D$6="",0,IF(OR(Consolidated!N2266&amp;""='Dây theo phòng'!$D$6,Consolidated!S2266&amp;""='Dây theo phòng'!$D$6),1,0))</f>
        <v>1</v>
      </c>
      <c r="D2266" s="95">
        <f>IF(Consolidated!E2266=1,1,0)</f>
        <v>1</v>
      </c>
      <c r="E2266" s="95">
        <f t="shared" si="35"/>
        <v>73</v>
      </c>
    </row>
    <row r="2267" spans="1:5">
      <c r="A2267" s="95" t="str">
        <f>Consolidated!C2267&amp;""</f>
        <v>634W0013</v>
      </c>
      <c r="B2267" s="95" t="str">
        <f>Consolidated!A2267&amp;""</f>
        <v>NAUTICS</v>
      </c>
      <c r="C2267" s="95">
        <f>IF('Dây theo phòng'!$D$6="",0,IF(OR(Consolidated!N2267&amp;""='Dây theo phòng'!$D$6,Consolidated!S2267&amp;""='Dây theo phòng'!$D$6),1,0))</f>
        <v>1</v>
      </c>
      <c r="D2267" s="95">
        <f>IF(Consolidated!E2267=1,1,0)</f>
        <v>1</v>
      </c>
      <c r="E2267" s="95">
        <f t="shared" si="35"/>
        <v>73</v>
      </c>
    </row>
    <row r="2268" spans="1:5">
      <c r="A2268" s="95" t="str">
        <f>Consolidated!C2268&amp;""</f>
        <v>634W0014</v>
      </c>
      <c r="B2268" s="95" t="str">
        <f>Consolidated!A2268&amp;""</f>
        <v>NAUTICS</v>
      </c>
      <c r="C2268" s="95">
        <f>IF('Dây theo phòng'!$D$6="",0,IF(OR(Consolidated!N2268&amp;""='Dây theo phòng'!$D$6,Consolidated!S2268&amp;""='Dây theo phòng'!$D$6),1,0))</f>
        <v>1</v>
      </c>
      <c r="D2268" s="95">
        <f>IF(Consolidated!E2268=1,1,0)</f>
        <v>1</v>
      </c>
      <c r="E2268" s="95">
        <f t="shared" si="35"/>
        <v>73</v>
      </c>
    </row>
    <row r="2269" spans="1:5">
      <c r="A2269" s="95" t="str">
        <f>Consolidated!C2269&amp;""</f>
        <v>634W0015</v>
      </c>
      <c r="B2269" s="95" t="str">
        <f>Consolidated!A2269&amp;""</f>
        <v>NAUTICS</v>
      </c>
      <c r="C2269" s="95">
        <f>IF('Dây theo phòng'!$D$6="",0,IF(OR(Consolidated!N2269&amp;""='Dây theo phòng'!$D$6,Consolidated!S2269&amp;""='Dây theo phòng'!$D$6),1,0))</f>
        <v>1</v>
      </c>
      <c r="D2269" s="95">
        <f>IF(Consolidated!E2269=1,1,0)</f>
        <v>1</v>
      </c>
      <c r="E2269" s="95">
        <f t="shared" si="35"/>
        <v>73</v>
      </c>
    </row>
    <row r="2270" spans="1:5">
      <c r="A2270" s="95" t="str">
        <f>Consolidated!C2270&amp;""</f>
        <v>634W0016</v>
      </c>
      <c r="B2270" s="95" t="str">
        <f>Consolidated!A2270&amp;""</f>
        <v>NAUTICS</v>
      </c>
      <c r="C2270" s="95">
        <f>IF('Dây theo phòng'!$D$6="",0,IF(OR(Consolidated!N2270&amp;""='Dây theo phòng'!$D$6,Consolidated!S2270&amp;""='Dây theo phòng'!$D$6),1,0))</f>
        <v>1</v>
      </c>
      <c r="D2270" s="95">
        <f>IF(Consolidated!E2270=1,1,0)</f>
        <v>1</v>
      </c>
      <c r="E2270" s="95">
        <f t="shared" si="35"/>
        <v>73</v>
      </c>
    </row>
    <row r="2271" spans="1:5">
      <c r="A2271" s="95" t="str">
        <f>Consolidated!C2271&amp;""</f>
        <v>634W0017</v>
      </c>
      <c r="B2271" s="95" t="str">
        <f>Consolidated!A2271&amp;""</f>
        <v>NAUTICS</v>
      </c>
      <c r="C2271" s="95">
        <f>IF('Dây theo phòng'!$D$6="",0,IF(OR(Consolidated!N2271&amp;""='Dây theo phòng'!$D$6,Consolidated!S2271&amp;""='Dây theo phòng'!$D$6),1,0))</f>
        <v>1</v>
      </c>
      <c r="D2271" s="95">
        <f>IF(Consolidated!E2271=1,1,0)</f>
        <v>1</v>
      </c>
      <c r="E2271" s="95">
        <f t="shared" si="35"/>
        <v>73</v>
      </c>
    </row>
    <row r="2272" spans="1:5">
      <c r="A2272" s="95" t="str">
        <f>Consolidated!C2272&amp;""</f>
        <v>634W0018</v>
      </c>
      <c r="B2272" s="95" t="str">
        <f>Consolidated!A2272&amp;""</f>
        <v>NAUTICS</v>
      </c>
      <c r="C2272" s="95">
        <f>IF('Dây theo phòng'!$D$6="",0,IF(OR(Consolidated!N2272&amp;""='Dây theo phòng'!$D$6,Consolidated!S2272&amp;""='Dây theo phòng'!$D$6),1,0))</f>
        <v>1</v>
      </c>
      <c r="D2272" s="95">
        <f>IF(Consolidated!E2272=1,1,0)</f>
        <v>1</v>
      </c>
      <c r="E2272" s="95">
        <f t="shared" si="35"/>
        <v>73</v>
      </c>
    </row>
    <row r="2273" spans="1:5">
      <c r="A2273" s="95" t="str">
        <f>Consolidated!C2273&amp;""</f>
        <v>634W0019</v>
      </c>
      <c r="B2273" s="95" t="str">
        <f>Consolidated!A2273&amp;""</f>
        <v>NAUTICS</v>
      </c>
      <c r="C2273" s="95">
        <f>IF('Dây theo phòng'!$D$6="",0,IF(OR(Consolidated!N2273&amp;""='Dây theo phòng'!$D$6,Consolidated!S2273&amp;""='Dây theo phòng'!$D$6),1,0))</f>
        <v>1</v>
      </c>
      <c r="D2273" s="95">
        <f>IF(Consolidated!E2273=1,1,0)</f>
        <v>1</v>
      </c>
      <c r="E2273" s="95">
        <f t="shared" si="35"/>
        <v>73</v>
      </c>
    </row>
    <row r="2274" spans="1:5">
      <c r="A2274" s="95" t="str">
        <f>Consolidated!C2274&amp;""</f>
        <v>634W0020</v>
      </c>
      <c r="B2274" s="95" t="str">
        <f>Consolidated!A2274&amp;""</f>
        <v>NAUTICS</v>
      </c>
      <c r="C2274" s="95">
        <f>IF('Dây theo phòng'!$D$6="",0,IF(OR(Consolidated!N2274&amp;""='Dây theo phòng'!$D$6,Consolidated!S2274&amp;""='Dây theo phòng'!$D$6),1,0))</f>
        <v>1</v>
      </c>
      <c r="D2274" s="95">
        <f>IF(Consolidated!E2274=1,1,0)</f>
        <v>1</v>
      </c>
      <c r="E2274" s="95">
        <f t="shared" si="35"/>
        <v>73</v>
      </c>
    </row>
    <row r="2275" spans="1:5">
      <c r="A2275" s="95" t="str">
        <f>Consolidated!C2275&amp;""</f>
        <v>634W0021</v>
      </c>
      <c r="B2275" s="95" t="str">
        <f>Consolidated!A2275&amp;""</f>
        <v>NAUTICS</v>
      </c>
      <c r="C2275" s="95">
        <f>IF('Dây theo phòng'!$D$6="",0,IF(OR(Consolidated!N2275&amp;""='Dây theo phòng'!$D$6,Consolidated!S2275&amp;""='Dây theo phòng'!$D$6),1,0))</f>
        <v>1</v>
      </c>
      <c r="D2275" s="95">
        <f>IF(Consolidated!E2275=1,1,0)</f>
        <v>1</v>
      </c>
      <c r="E2275" s="95">
        <f t="shared" si="35"/>
        <v>73</v>
      </c>
    </row>
    <row r="2276" spans="1:5">
      <c r="A2276" s="95" t="str">
        <f>Consolidated!C2276&amp;""</f>
        <v>634W0022</v>
      </c>
      <c r="B2276" s="95" t="str">
        <f>Consolidated!A2276&amp;""</f>
        <v>NAUTICS</v>
      </c>
      <c r="C2276" s="95">
        <f>IF('Dây theo phòng'!$D$6="",0,IF(OR(Consolidated!N2276&amp;""='Dây theo phòng'!$D$6,Consolidated!S2276&amp;""='Dây theo phòng'!$D$6),1,0))</f>
        <v>1</v>
      </c>
      <c r="D2276" s="95">
        <f>IF(Consolidated!E2276=1,1,0)</f>
        <v>1</v>
      </c>
      <c r="E2276" s="95">
        <f t="shared" si="35"/>
        <v>73</v>
      </c>
    </row>
    <row r="2277" spans="1:5">
      <c r="A2277" s="95" t="str">
        <f>Consolidated!C2277&amp;""</f>
        <v>634W0023</v>
      </c>
      <c r="B2277" s="95" t="str">
        <f>Consolidated!A2277&amp;""</f>
        <v>NAUTICS</v>
      </c>
      <c r="C2277" s="95">
        <f>IF('Dây theo phòng'!$D$6="",0,IF(OR(Consolidated!N2277&amp;""='Dây theo phòng'!$D$6,Consolidated!S2277&amp;""='Dây theo phòng'!$D$6),1,0))</f>
        <v>1</v>
      </c>
      <c r="D2277" s="95">
        <f>IF(Consolidated!E2277=1,1,0)</f>
        <v>1</v>
      </c>
      <c r="E2277" s="95">
        <f t="shared" si="35"/>
        <v>73</v>
      </c>
    </row>
    <row r="2278" spans="1:5">
      <c r="A2278" s="95" t="str">
        <f>Consolidated!C2278&amp;""</f>
        <v>634W0024</v>
      </c>
      <c r="B2278" s="95" t="str">
        <f>Consolidated!A2278&amp;""</f>
        <v>NAUTICS</v>
      </c>
      <c r="C2278" s="95">
        <f>IF('Dây theo phòng'!$D$6="",0,IF(OR(Consolidated!N2278&amp;""='Dây theo phòng'!$D$6,Consolidated!S2278&amp;""='Dây theo phòng'!$D$6),1,0))</f>
        <v>1</v>
      </c>
      <c r="D2278" s="95">
        <f>IF(Consolidated!E2278=1,1,0)</f>
        <v>1</v>
      </c>
      <c r="E2278" s="95">
        <f t="shared" si="35"/>
        <v>73</v>
      </c>
    </row>
    <row r="2279" spans="1:5">
      <c r="A2279" s="95" t="str">
        <f>Consolidated!C2279&amp;""</f>
        <v>634W0025</v>
      </c>
      <c r="B2279" s="95" t="str">
        <f>Consolidated!A2279&amp;""</f>
        <v>NAUTICS</v>
      </c>
      <c r="C2279" s="95">
        <f>IF('Dây theo phòng'!$D$6="",0,IF(OR(Consolidated!N2279&amp;""='Dây theo phòng'!$D$6,Consolidated!S2279&amp;""='Dây theo phòng'!$D$6),1,0))</f>
        <v>1</v>
      </c>
      <c r="D2279" s="95">
        <f>IF(Consolidated!E2279=1,1,0)</f>
        <v>1</v>
      </c>
      <c r="E2279" s="95">
        <f t="shared" si="35"/>
        <v>73</v>
      </c>
    </row>
    <row r="2280" spans="1:5">
      <c r="A2280" s="95" t="str">
        <f>Consolidated!C2280&amp;""</f>
        <v>634W0027</v>
      </c>
      <c r="B2280" s="95" t="str">
        <f>Consolidated!A2280&amp;""</f>
        <v>NAUTICS</v>
      </c>
      <c r="C2280" s="95">
        <f>IF('Dây theo phòng'!$D$6="",0,IF(OR(Consolidated!N2280&amp;""='Dây theo phòng'!$D$6,Consolidated!S2280&amp;""='Dây theo phòng'!$D$6),1,0))</f>
        <v>1</v>
      </c>
      <c r="D2280" s="95">
        <f>IF(Consolidated!E2280=1,1,0)</f>
        <v>1</v>
      </c>
      <c r="E2280" s="95">
        <f t="shared" si="35"/>
        <v>73</v>
      </c>
    </row>
    <row r="2281" spans="1:5">
      <c r="A2281" s="95" t="str">
        <f>Consolidated!C2281&amp;""</f>
        <v>634W0029</v>
      </c>
      <c r="B2281" s="95" t="str">
        <f>Consolidated!A2281&amp;""</f>
        <v>NAUTICS</v>
      </c>
      <c r="C2281" s="95">
        <f>IF('Dây theo phòng'!$D$6="",0,IF(OR(Consolidated!N2281&amp;""='Dây theo phòng'!$D$6,Consolidated!S2281&amp;""='Dây theo phòng'!$D$6),1,0))</f>
        <v>1</v>
      </c>
      <c r="D2281" s="95">
        <f>IF(Consolidated!E2281=1,1,0)</f>
        <v>1</v>
      </c>
      <c r="E2281" s="95">
        <f t="shared" si="35"/>
        <v>73</v>
      </c>
    </row>
    <row r="2282" spans="1:5">
      <c r="A2282" s="95" t="str">
        <f>Consolidated!C2282&amp;""</f>
        <v>634W0031</v>
      </c>
      <c r="B2282" s="95" t="str">
        <f>Consolidated!A2282&amp;""</f>
        <v>NAUTICS</v>
      </c>
      <c r="C2282" s="95">
        <f>IF('Dây theo phòng'!$D$6="",0,IF(OR(Consolidated!N2282&amp;""='Dây theo phòng'!$D$6,Consolidated!S2282&amp;""='Dây theo phòng'!$D$6),1,0))</f>
        <v>1</v>
      </c>
      <c r="D2282" s="95">
        <f>IF(Consolidated!E2282=1,1,0)</f>
        <v>1</v>
      </c>
      <c r="E2282" s="95">
        <f t="shared" si="35"/>
        <v>73</v>
      </c>
    </row>
    <row r="2283" spans="1:5">
      <c r="A2283" s="95" t="str">
        <f>Consolidated!C2283&amp;""</f>
        <v>634W0033</v>
      </c>
      <c r="B2283" s="95" t="str">
        <f>Consolidated!A2283&amp;""</f>
        <v>NAUTICS</v>
      </c>
      <c r="C2283" s="95">
        <f>IF('Dây theo phòng'!$D$6="",0,IF(OR(Consolidated!N2283&amp;""='Dây theo phòng'!$D$6,Consolidated!S2283&amp;""='Dây theo phòng'!$D$6),1,0))</f>
        <v>1</v>
      </c>
      <c r="D2283" s="95">
        <f>IF(Consolidated!E2283=1,1,0)</f>
        <v>1</v>
      </c>
      <c r="E2283" s="95">
        <f t="shared" si="35"/>
        <v>73</v>
      </c>
    </row>
    <row r="2284" spans="1:5">
      <c r="A2284" s="95" t="str">
        <f>Consolidated!C2284&amp;""</f>
        <v>634W0035</v>
      </c>
      <c r="B2284" s="95" t="str">
        <f>Consolidated!A2284&amp;""</f>
        <v>NAUTICS</v>
      </c>
      <c r="C2284" s="95">
        <f>IF('Dây theo phòng'!$D$6="",0,IF(OR(Consolidated!N2284&amp;""='Dây theo phòng'!$D$6,Consolidated!S2284&amp;""='Dây theo phòng'!$D$6),1,0))</f>
        <v>1</v>
      </c>
      <c r="D2284" s="95">
        <f>IF(Consolidated!E2284=1,1,0)</f>
        <v>1</v>
      </c>
      <c r="E2284" s="95">
        <f t="shared" si="35"/>
        <v>73</v>
      </c>
    </row>
    <row r="2285" spans="1:5">
      <c r="A2285" s="95" t="str">
        <f>Consolidated!C2285&amp;""</f>
        <v>634W0037</v>
      </c>
      <c r="B2285" s="95" t="str">
        <f>Consolidated!A2285&amp;""</f>
        <v>NAUTICS</v>
      </c>
      <c r="C2285" s="95">
        <f>IF('Dây theo phòng'!$D$6="",0,IF(OR(Consolidated!N2285&amp;""='Dây theo phòng'!$D$6,Consolidated!S2285&amp;""='Dây theo phòng'!$D$6),1,0))</f>
        <v>1</v>
      </c>
      <c r="D2285" s="95">
        <f>IF(Consolidated!E2285=1,1,0)</f>
        <v>1</v>
      </c>
      <c r="E2285" s="95">
        <f t="shared" si="35"/>
        <v>73</v>
      </c>
    </row>
    <row r="2286" spans="1:5">
      <c r="A2286" s="95" t="str">
        <f>Consolidated!C2286&amp;""</f>
        <v>634W0039</v>
      </c>
      <c r="B2286" s="95" t="str">
        <f>Consolidated!A2286&amp;""</f>
        <v>NAUTICS</v>
      </c>
      <c r="C2286" s="95">
        <f>IF('Dây theo phòng'!$D$6="",0,IF(OR(Consolidated!N2286&amp;""='Dây theo phòng'!$D$6,Consolidated!S2286&amp;""='Dây theo phòng'!$D$6),1,0))</f>
        <v>1</v>
      </c>
      <c r="D2286" s="95">
        <f>IF(Consolidated!E2286=1,1,0)</f>
        <v>1</v>
      </c>
      <c r="E2286" s="95">
        <f t="shared" si="35"/>
        <v>73</v>
      </c>
    </row>
    <row r="2287" spans="1:5">
      <c r="A2287" s="95" t="str">
        <f>Consolidated!C2287&amp;""</f>
        <v>634W0041</v>
      </c>
      <c r="B2287" s="95" t="str">
        <f>Consolidated!A2287&amp;""</f>
        <v>NAUTICS</v>
      </c>
      <c r="C2287" s="95">
        <f>IF('Dây theo phòng'!$D$6="",0,IF(OR(Consolidated!N2287&amp;""='Dây theo phòng'!$D$6,Consolidated!S2287&amp;""='Dây theo phòng'!$D$6),1,0))</f>
        <v>1</v>
      </c>
      <c r="D2287" s="95">
        <f>IF(Consolidated!E2287=1,1,0)</f>
        <v>1</v>
      </c>
      <c r="E2287" s="95">
        <f t="shared" si="35"/>
        <v>73</v>
      </c>
    </row>
    <row r="2288" spans="1:5">
      <c r="A2288" s="95" t="str">
        <f>Consolidated!C2288&amp;""</f>
        <v>634W0043</v>
      </c>
      <c r="B2288" s="95" t="str">
        <f>Consolidated!A2288&amp;""</f>
        <v>NAUTICS</v>
      </c>
      <c r="C2288" s="95">
        <f>IF('Dây theo phòng'!$D$6="",0,IF(OR(Consolidated!N2288&amp;""='Dây theo phòng'!$D$6,Consolidated!S2288&amp;""='Dây theo phòng'!$D$6),1,0))</f>
        <v>1</v>
      </c>
      <c r="D2288" s="95">
        <f>IF(Consolidated!E2288=1,1,0)</f>
        <v>1</v>
      </c>
      <c r="E2288" s="95">
        <f t="shared" si="35"/>
        <v>73</v>
      </c>
    </row>
    <row r="2289" spans="1:5">
      <c r="A2289" s="95" t="str">
        <f>Consolidated!C2289&amp;""</f>
        <v>634W0045</v>
      </c>
      <c r="B2289" s="95" t="str">
        <f>Consolidated!A2289&amp;""</f>
        <v>NAUTICS</v>
      </c>
      <c r="C2289" s="95">
        <f>IF('Dây theo phòng'!$D$6="",0,IF(OR(Consolidated!N2289&amp;""='Dây theo phòng'!$D$6,Consolidated!S2289&amp;""='Dây theo phòng'!$D$6),1,0))</f>
        <v>1</v>
      </c>
      <c r="D2289" s="95">
        <f>IF(Consolidated!E2289=1,1,0)</f>
        <v>1</v>
      </c>
      <c r="E2289" s="95">
        <f t="shared" si="35"/>
        <v>73</v>
      </c>
    </row>
    <row r="2290" spans="1:5">
      <c r="A2290" s="95" t="str">
        <f>Consolidated!C2290&amp;""</f>
        <v>634W0047</v>
      </c>
      <c r="B2290" s="95" t="str">
        <f>Consolidated!A2290&amp;""</f>
        <v>NAUTICS</v>
      </c>
      <c r="C2290" s="95">
        <f>IF('Dây theo phòng'!$D$6="",0,IF(OR(Consolidated!N2290&amp;""='Dây theo phòng'!$D$6,Consolidated!S2290&amp;""='Dây theo phòng'!$D$6),1,0))</f>
        <v>1</v>
      </c>
      <c r="D2290" s="95">
        <f>IF(Consolidated!E2290=1,1,0)</f>
        <v>1</v>
      </c>
      <c r="E2290" s="95">
        <f t="shared" si="35"/>
        <v>73</v>
      </c>
    </row>
    <row r="2291" spans="1:5">
      <c r="A2291" s="95" t="str">
        <f>Consolidated!C2291&amp;""</f>
        <v>708W0003</v>
      </c>
      <c r="B2291" s="95" t="str">
        <f>Consolidated!A2291&amp;""</f>
        <v>NAUTICS</v>
      </c>
      <c r="C2291" s="95">
        <f>IF('Dây theo phòng'!$D$6="",0,IF(OR(Consolidated!N2291&amp;""='Dây theo phòng'!$D$6,Consolidated!S2291&amp;""='Dây theo phòng'!$D$6),1,0))</f>
        <v>0</v>
      </c>
      <c r="D2291" s="95">
        <f>IF(Consolidated!E2291=1,1,0)</f>
        <v>1</v>
      </c>
      <c r="E2291" s="95">
        <f t="shared" si="35"/>
        <v>73</v>
      </c>
    </row>
    <row r="2292" spans="1:5">
      <c r="A2292" s="95" t="str">
        <f>Consolidated!C2292&amp;""</f>
        <v>708W0004</v>
      </c>
      <c r="B2292" s="95" t="str">
        <f>Consolidated!A2292&amp;""</f>
        <v>NAUTICS</v>
      </c>
      <c r="C2292" s="95">
        <f>IF('Dây theo phòng'!$D$6="",0,IF(OR(Consolidated!N2292&amp;""='Dây theo phòng'!$D$6,Consolidated!S2292&amp;""='Dây theo phòng'!$D$6),1,0))</f>
        <v>1</v>
      </c>
      <c r="D2292" s="95">
        <f>IF(Consolidated!E2292=1,1,0)</f>
        <v>1</v>
      </c>
      <c r="E2292" s="95">
        <f t="shared" si="35"/>
        <v>73</v>
      </c>
    </row>
    <row r="2293" spans="1:5">
      <c r="A2293" s="95" t="str">
        <f>Consolidated!C2293&amp;""</f>
        <v>708W0005</v>
      </c>
      <c r="B2293" s="95" t="str">
        <f>Consolidated!A2293&amp;""</f>
        <v>NAUTICS</v>
      </c>
      <c r="C2293" s="95">
        <f>IF('Dây theo phòng'!$D$6="",0,IF(OR(Consolidated!N2293&amp;""='Dây theo phòng'!$D$6,Consolidated!S2293&amp;""='Dây theo phòng'!$D$6),1,0))</f>
        <v>0</v>
      </c>
      <c r="D2293" s="95">
        <f>IF(Consolidated!E2293=1,1,0)</f>
        <v>1</v>
      </c>
      <c r="E2293" s="95">
        <f t="shared" si="35"/>
        <v>73</v>
      </c>
    </row>
    <row r="2294" spans="1:5">
      <c r="A2294" s="95" t="str">
        <f>Consolidated!C2294&amp;""</f>
        <v>708W0006</v>
      </c>
      <c r="B2294" s="95" t="str">
        <f>Consolidated!A2294&amp;""</f>
        <v>NAUTICS</v>
      </c>
      <c r="C2294" s="95">
        <f>IF('Dây theo phòng'!$D$6="",0,IF(OR(Consolidated!N2294&amp;""='Dây theo phòng'!$D$6,Consolidated!S2294&amp;""='Dây theo phòng'!$D$6),1,0))</f>
        <v>0</v>
      </c>
      <c r="D2294" s="95">
        <f>IF(Consolidated!E2294=1,1,0)</f>
        <v>1</v>
      </c>
      <c r="E2294" s="95">
        <f t="shared" si="35"/>
        <v>73</v>
      </c>
    </row>
    <row r="2295" spans="1:5">
      <c r="A2295" s="95" t="str">
        <f>Consolidated!C2295&amp;""</f>
        <v>708W0007</v>
      </c>
      <c r="B2295" s="95" t="str">
        <f>Consolidated!A2295&amp;""</f>
        <v>NAUTICS</v>
      </c>
      <c r="C2295" s="95">
        <f>IF('Dây theo phòng'!$D$6="",0,IF(OR(Consolidated!N2295&amp;""='Dây theo phòng'!$D$6,Consolidated!S2295&amp;""='Dây theo phòng'!$D$6),1,0))</f>
        <v>0</v>
      </c>
      <c r="D2295" s="95">
        <f>IF(Consolidated!E2295=1,1,0)</f>
        <v>1</v>
      </c>
      <c r="E2295" s="95">
        <f t="shared" si="35"/>
        <v>73</v>
      </c>
    </row>
    <row r="2296" spans="1:5">
      <c r="A2296" s="95" t="str">
        <f>Consolidated!C2296&amp;""</f>
        <v>708W0009</v>
      </c>
      <c r="B2296" s="95" t="str">
        <f>Consolidated!A2296&amp;""</f>
        <v>NAUTICS</v>
      </c>
      <c r="C2296" s="95">
        <f>IF('Dây theo phòng'!$D$6="",0,IF(OR(Consolidated!N2296&amp;""='Dây theo phòng'!$D$6,Consolidated!S2296&amp;""='Dây theo phòng'!$D$6),1,0))</f>
        <v>0</v>
      </c>
      <c r="D2296" s="95">
        <f>IF(Consolidated!E2296=1,1,0)</f>
        <v>1</v>
      </c>
      <c r="E2296" s="95">
        <f t="shared" si="35"/>
        <v>73</v>
      </c>
    </row>
    <row r="2297" spans="1:5">
      <c r="A2297" s="95" t="str">
        <f>Consolidated!C2297&amp;""</f>
        <v>708W0010</v>
      </c>
      <c r="B2297" s="95" t="str">
        <f>Consolidated!A2297&amp;""</f>
        <v>NAUTICS</v>
      </c>
      <c r="C2297" s="95">
        <f>IF('Dây theo phòng'!$D$6="",0,IF(OR(Consolidated!N2297&amp;""='Dây theo phòng'!$D$6,Consolidated!S2297&amp;""='Dây theo phòng'!$D$6),1,0))</f>
        <v>0</v>
      </c>
      <c r="D2297" s="95">
        <f>IF(Consolidated!E2297=1,1,0)</f>
        <v>1</v>
      </c>
      <c r="E2297" s="95">
        <f t="shared" si="35"/>
        <v>73</v>
      </c>
    </row>
    <row r="2298" spans="1:5">
      <c r="A2298" s="95" t="str">
        <f>Consolidated!C2298&amp;""</f>
        <v>708W0012</v>
      </c>
      <c r="B2298" s="95" t="str">
        <f>Consolidated!A2298&amp;""</f>
        <v>NAUTICS</v>
      </c>
      <c r="C2298" s="95">
        <f>IF('Dây theo phòng'!$D$6="",0,IF(OR(Consolidated!N2298&amp;""='Dây theo phòng'!$D$6,Consolidated!S2298&amp;""='Dây theo phòng'!$D$6),1,0))</f>
        <v>0</v>
      </c>
      <c r="D2298" s="95">
        <f>IF(Consolidated!E2298=1,1,0)</f>
        <v>1</v>
      </c>
      <c r="E2298" s="95">
        <f t="shared" si="35"/>
        <v>73</v>
      </c>
    </row>
    <row r="2299" spans="1:5">
      <c r="A2299" s="95" t="str">
        <f>Consolidated!C2299&amp;""</f>
        <v>708W0013</v>
      </c>
      <c r="B2299" s="95" t="str">
        <f>Consolidated!A2299&amp;""</f>
        <v>NAUTICS</v>
      </c>
      <c r="C2299" s="95">
        <f>IF('Dây theo phòng'!$D$6="",0,IF(OR(Consolidated!N2299&amp;""='Dây theo phòng'!$D$6,Consolidated!S2299&amp;""='Dây theo phòng'!$D$6),1,0))</f>
        <v>0</v>
      </c>
      <c r="D2299" s="95">
        <f>IF(Consolidated!E2299=1,1,0)</f>
        <v>1</v>
      </c>
      <c r="E2299" s="95">
        <f t="shared" si="35"/>
        <v>73</v>
      </c>
    </row>
    <row r="2300" spans="1:5">
      <c r="A2300" s="95" t="str">
        <f>Consolidated!C2300&amp;""</f>
        <v>708W0014</v>
      </c>
      <c r="B2300" s="95" t="str">
        <f>Consolidated!A2300&amp;""</f>
        <v>NAUTICS</v>
      </c>
      <c r="C2300" s="95">
        <f>IF('Dây theo phòng'!$D$6="",0,IF(OR(Consolidated!N2300&amp;""='Dây theo phòng'!$D$6,Consolidated!S2300&amp;""='Dây theo phòng'!$D$6),1,0))</f>
        <v>0</v>
      </c>
      <c r="D2300" s="95">
        <f>IF(Consolidated!E2300=1,1,0)</f>
        <v>1</v>
      </c>
      <c r="E2300" s="95">
        <f t="shared" si="35"/>
        <v>73</v>
      </c>
    </row>
    <row r="2301" spans="1:5">
      <c r="A2301" s="95" t="str">
        <f>Consolidated!C2301&amp;""</f>
        <v>708W0018</v>
      </c>
      <c r="B2301" s="95" t="str">
        <f>Consolidated!A2301&amp;""</f>
        <v>NAUTICS</v>
      </c>
      <c r="C2301" s="95">
        <f>IF('Dây theo phòng'!$D$6="",0,IF(OR(Consolidated!N2301&amp;""='Dây theo phòng'!$D$6,Consolidated!S2301&amp;""='Dây theo phòng'!$D$6),1,0))</f>
        <v>0</v>
      </c>
      <c r="D2301" s="95">
        <f>IF(Consolidated!E2301=1,1,0)</f>
        <v>1</v>
      </c>
      <c r="E2301" s="95">
        <f t="shared" si="35"/>
        <v>73</v>
      </c>
    </row>
    <row r="2302" spans="1:5">
      <c r="A2302" s="95" t="str">
        <f>Consolidated!C2302&amp;""</f>
        <v>708W0019</v>
      </c>
      <c r="B2302" s="95" t="str">
        <f>Consolidated!A2302&amp;""</f>
        <v>NAUTICS</v>
      </c>
      <c r="C2302" s="95">
        <f>IF('Dây theo phòng'!$D$6="",0,IF(OR(Consolidated!N2302&amp;""='Dây theo phòng'!$D$6,Consolidated!S2302&amp;""='Dây theo phòng'!$D$6),1,0))</f>
        <v>0</v>
      </c>
      <c r="D2302" s="95">
        <f>IF(Consolidated!E2302=1,1,0)</f>
        <v>1</v>
      </c>
      <c r="E2302" s="95">
        <f t="shared" si="35"/>
        <v>73</v>
      </c>
    </row>
    <row r="2303" spans="1:5">
      <c r="A2303" s="95" t="str">
        <f>Consolidated!C2303&amp;""</f>
        <v>708W0022</v>
      </c>
      <c r="B2303" s="95" t="str">
        <f>Consolidated!A2303&amp;""</f>
        <v>NAUTICS</v>
      </c>
      <c r="C2303" s="95">
        <f>IF('Dây theo phòng'!$D$6="",0,IF(OR(Consolidated!N2303&amp;""='Dây theo phòng'!$D$6,Consolidated!S2303&amp;""='Dây theo phòng'!$D$6),1,0))</f>
        <v>1</v>
      </c>
      <c r="D2303" s="95">
        <f>IF(Consolidated!E2303=1,1,0)</f>
        <v>1</v>
      </c>
      <c r="E2303" s="95">
        <f t="shared" si="35"/>
        <v>73</v>
      </c>
    </row>
    <row r="2304" spans="1:5">
      <c r="A2304" s="95" t="str">
        <f>Consolidated!C2304&amp;""</f>
        <v>708W0023</v>
      </c>
      <c r="B2304" s="95" t="str">
        <f>Consolidated!A2304&amp;""</f>
        <v>NAUTICS</v>
      </c>
      <c r="C2304" s="95">
        <f>IF('Dây theo phòng'!$D$6="",0,IF(OR(Consolidated!N2304&amp;""='Dây theo phòng'!$D$6,Consolidated!S2304&amp;""='Dây theo phòng'!$D$6),1,0))</f>
        <v>0</v>
      </c>
      <c r="D2304" s="95">
        <f>IF(Consolidated!E2304=1,1,0)</f>
        <v>1</v>
      </c>
      <c r="E2304" s="95">
        <f t="shared" si="35"/>
        <v>73</v>
      </c>
    </row>
    <row r="2305" spans="1:5">
      <c r="A2305" s="95" t="str">
        <f>Consolidated!C2305&amp;""</f>
        <v>708W0024</v>
      </c>
      <c r="B2305" s="95" t="str">
        <f>Consolidated!A2305&amp;""</f>
        <v>NAUTICS</v>
      </c>
      <c r="C2305" s="95">
        <f>IF('Dây theo phòng'!$D$6="",0,IF(OR(Consolidated!N2305&amp;""='Dây theo phòng'!$D$6,Consolidated!S2305&amp;""='Dây theo phòng'!$D$6),1,0))</f>
        <v>0</v>
      </c>
      <c r="D2305" s="95">
        <f>IF(Consolidated!E2305=1,1,0)</f>
        <v>1</v>
      </c>
      <c r="E2305" s="95">
        <f t="shared" si="35"/>
        <v>73</v>
      </c>
    </row>
    <row r="2306" spans="1:5">
      <c r="A2306" s="95" t="str">
        <f>Consolidated!C2306&amp;""</f>
        <v>708W0025</v>
      </c>
      <c r="B2306" s="95" t="str">
        <f>Consolidated!A2306&amp;""</f>
        <v>NAUTICS</v>
      </c>
      <c r="C2306" s="95">
        <f>IF('Dây theo phòng'!$D$6="",0,IF(OR(Consolidated!N2306&amp;""='Dây theo phòng'!$D$6,Consolidated!S2306&amp;""='Dây theo phòng'!$D$6),1,0))</f>
        <v>0</v>
      </c>
      <c r="D2306" s="95">
        <f>IF(Consolidated!E2306=1,1,0)</f>
        <v>1</v>
      </c>
      <c r="E2306" s="95">
        <f t="shared" si="35"/>
        <v>73</v>
      </c>
    </row>
    <row r="2307" spans="1:5">
      <c r="A2307" s="95" t="str">
        <f>Consolidated!C2307&amp;""</f>
        <v>712W0001</v>
      </c>
      <c r="B2307" s="95" t="str">
        <f>Consolidated!A2307&amp;""</f>
        <v>NAUTICS</v>
      </c>
      <c r="C2307" s="95">
        <f>IF('Dây theo phòng'!$D$6="",0,IF(OR(Consolidated!N2307&amp;""='Dây theo phòng'!$D$6,Consolidated!S2307&amp;""='Dây theo phòng'!$D$6),1,0))</f>
        <v>1</v>
      </c>
      <c r="D2307" s="95">
        <f>IF(Consolidated!E2307=1,1,0)</f>
        <v>1</v>
      </c>
      <c r="E2307" s="95">
        <f t="shared" ref="E2307:E2370" si="36">E2306+C2307*(1-D2307)</f>
        <v>73</v>
      </c>
    </row>
    <row r="2308" spans="1:5">
      <c r="A2308" s="95" t="str">
        <f>Consolidated!C2308&amp;""</f>
        <v>712W0002</v>
      </c>
      <c r="B2308" s="95" t="str">
        <f>Consolidated!A2308&amp;""</f>
        <v>NAUTICS</v>
      </c>
      <c r="C2308" s="95">
        <f>IF('Dây theo phòng'!$D$6="",0,IF(OR(Consolidated!N2308&amp;""='Dây theo phòng'!$D$6,Consolidated!S2308&amp;""='Dây theo phòng'!$D$6),1,0))</f>
        <v>1</v>
      </c>
      <c r="D2308" s="95">
        <f>IF(Consolidated!E2308=1,1,0)</f>
        <v>1</v>
      </c>
      <c r="E2308" s="95">
        <f t="shared" si="36"/>
        <v>73</v>
      </c>
    </row>
    <row r="2309" spans="1:5">
      <c r="A2309" s="95" t="str">
        <f>Consolidated!C2309&amp;""</f>
        <v>712W0003</v>
      </c>
      <c r="B2309" s="95" t="str">
        <f>Consolidated!A2309&amp;""</f>
        <v>NAUTICS</v>
      </c>
      <c r="C2309" s="95">
        <f>IF('Dây theo phòng'!$D$6="",0,IF(OR(Consolidated!N2309&amp;""='Dây theo phòng'!$D$6,Consolidated!S2309&amp;""='Dây theo phòng'!$D$6),1,0))</f>
        <v>1</v>
      </c>
      <c r="D2309" s="95">
        <f>IF(Consolidated!E2309=1,1,0)</f>
        <v>1</v>
      </c>
      <c r="E2309" s="95">
        <f t="shared" si="36"/>
        <v>73</v>
      </c>
    </row>
    <row r="2310" spans="1:5">
      <c r="A2310" s="95" t="str">
        <f>Consolidated!C2310&amp;""</f>
        <v>712W0004</v>
      </c>
      <c r="B2310" s="95" t="str">
        <f>Consolidated!A2310&amp;""</f>
        <v>NAUTICS</v>
      </c>
      <c r="C2310" s="95">
        <f>IF('Dây theo phòng'!$D$6="",0,IF(OR(Consolidated!N2310&amp;""='Dây theo phòng'!$D$6,Consolidated!S2310&amp;""='Dây theo phòng'!$D$6),1,0))</f>
        <v>1</v>
      </c>
      <c r="D2310" s="95">
        <f>IF(Consolidated!E2310=1,1,0)</f>
        <v>1</v>
      </c>
      <c r="E2310" s="95">
        <f t="shared" si="36"/>
        <v>73</v>
      </c>
    </row>
    <row r="2311" spans="1:5">
      <c r="A2311" s="95" t="str">
        <f>Consolidated!C2311&amp;""</f>
        <v>712W0005</v>
      </c>
      <c r="B2311" s="95" t="str">
        <f>Consolidated!A2311&amp;""</f>
        <v>NAUTICS</v>
      </c>
      <c r="C2311" s="95">
        <f>IF('Dây theo phòng'!$D$6="",0,IF(OR(Consolidated!N2311&amp;""='Dây theo phòng'!$D$6,Consolidated!S2311&amp;""='Dây theo phòng'!$D$6),1,0))</f>
        <v>1</v>
      </c>
      <c r="D2311" s="95">
        <f>IF(Consolidated!E2311=1,1,0)</f>
        <v>1</v>
      </c>
      <c r="E2311" s="95">
        <f t="shared" si="36"/>
        <v>73</v>
      </c>
    </row>
    <row r="2312" spans="1:5">
      <c r="A2312" s="95" t="str">
        <f>Consolidated!C2312&amp;""</f>
        <v>712W0006</v>
      </c>
      <c r="B2312" s="95" t="str">
        <f>Consolidated!A2312&amp;""</f>
        <v>NAUTICS</v>
      </c>
      <c r="C2312" s="95">
        <f>IF('Dây theo phòng'!$D$6="",0,IF(OR(Consolidated!N2312&amp;""='Dây theo phòng'!$D$6,Consolidated!S2312&amp;""='Dây theo phòng'!$D$6),1,0))</f>
        <v>1</v>
      </c>
      <c r="D2312" s="95">
        <f>IF(Consolidated!E2312=1,1,0)</f>
        <v>1</v>
      </c>
      <c r="E2312" s="95">
        <f t="shared" si="36"/>
        <v>73</v>
      </c>
    </row>
    <row r="2313" spans="1:5">
      <c r="A2313" s="95" t="str">
        <f>Consolidated!C2313&amp;""</f>
        <v>712W0006.1</v>
      </c>
      <c r="B2313" s="95" t="str">
        <f>Consolidated!A2313&amp;""</f>
        <v>NAUTICS</v>
      </c>
      <c r="C2313" s="95">
        <f>IF('Dây theo phòng'!$D$6="",0,IF(OR(Consolidated!N2313&amp;""='Dây theo phòng'!$D$6,Consolidated!S2313&amp;""='Dây theo phòng'!$D$6),1,0))</f>
        <v>1</v>
      </c>
      <c r="D2313" s="95">
        <f>IF(Consolidated!E2313=1,1,0)</f>
        <v>1</v>
      </c>
      <c r="E2313" s="95">
        <f t="shared" si="36"/>
        <v>73</v>
      </c>
    </row>
    <row r="2314" spans="1:5">
      <c r="A2314" s="95" t="str">
        <f>Consolidated!C2314&amp;""</f>
        <v>712W0007</v>
      </c>
      <c r="B2314" s="95" t="str">
        <f>Consolidated!A2314&amp;""</f>
        <v>NAUTICS</v>
      </c>
      <c r="C2314" s="95">
        <f>IF('Dây theo phòng'!$D$6="",0,IF(OR(Consolidated!N2314&amp;""='Dây theo phòng'!$D$6,Consolidated!S2314&amp;""='Dây theo phòng'!$D$6),1,0))</f>
        <v>1</v>
      </c>
      <c r="D2314" s="95">
        <f>IF(Consolidated!E2314=1,1,0)</f>
        <v>1</v>
      </c>
      <c r="E2314" s="95">
        <f t="shared" si="36"/>
        <v>73</v>
      </c>
    </row>
    <row r="2315" spans="1:5">
      <c r="A2315" s="95" t="str">
        <f>Consolidated!C2315&amp;""</f>
        <v>712W0008</v>
      </c>
      <c r="B2315" s="95" t="str">
        <f>Consolidated!A2315&amp;""</f>
        <v>NAUTICS</v>
      </c>
      <c r="C2315" s="95">
        <f>IF('Dây theo phòng'!$D$6="",0,IF(OR(Consolidated!N2315&amp;""='Dây theo phòng'!$D$6,Consolidated!S2315&amp;""='Dây theo phòng'!$D$6),1,0))</f>
        <v>1</v>
      </c>
      <c r="D2315" s="95">
        <f>IF(Consolidated!E2315=1,1,0)</f>
        <v>1</v>
      </c>
      <c r="E2315" s="95">
        <f t="shared" si="36"/>
        <v>73</v>
      </c>
    </row>
    <row r="2316" spans="1:5">
      <c r="A2316" s="95" t="str">
        <f>Consolidated!C2316&amp;""</f>
        <v>712W0009</v>
      </c>
      <c r="B2316" s="95" t="str">
        <f>Consolidated!A2316&amp;""</f>
        <v>NAUTICS</v>
      </c>
      <c r="C2316" s="95">
        <f>IF('Dây theo phòng'!$D$6="",0,IF(OR(Consolidated!N2316&amp;""='Dây theo phòng'!$D$6,Consolidated!S2316&amp;""='Dây theo phòng'!$D$6),1,0))</f>
        <v>1</v>
      </c>
      <c r="D2316" s="95">
        <f>IF(Consolidated!E2316=1,1,0)</f>
        <v>1</v>
      </c>
      <c r="E2316" s="95">
        <f t="shared" si="36"/>
        <v>73</v>
      </c>
    </row>
    <row r="2317" spans="1:5">
      <c r="A2317" s="95" t="str">
        <f>Consolidated!C2317&amp;""</f>
        <v>712W0010</v>
      </c>
      <c r="B2317" s="95" t="str">
        <f>Consolidated!A2317&amp;""</f>
        <v>NAUTICS</v>
      </c>
      <c r="C2317" s="95">
        <f>IF('Dây theo phòng'!$D$6="",0,IF(OR(Consolidated!N2317&amp;""='Dây theo phòng'!$D$6,Consolidated!S2317&amp;""='Dây theo phòng'!$D$6),1,0))</f>
        <v>1</v>
      </c>
      <c r="D2317" s="95">
        <f>IF(Consolidated!E2317=1,1,0)</f>
        <v>1</v>
      </c>
      <c r="E2317" s="95">
        <f t="shared" si="36"/>
        <v>73</v>
      </c>
    </row>
    <row r="2318" spans="1:5">
      <c r="A2318" s="95" t="str">
        <f>Consolidated!C2318&amp;""</f>
        <v>712W0011</v>
      </c>
      <c r="B2318" s="95" t="str">
        <f>Consolidated!A2318&amp;""</f>
        <v>NAUTICS</v>
      </c>
      <c r="C2318" s="95">
        <f>IF('Dây theo phòng'!$D$6="",0,IF(OR(Consolidated!N2318&amp;""='Dây theo phòng'!$D$6,Consolidated!S2318&amp;""='Dây theo phòng'!$D$6),1,0))</f>
        <v>1</v>
      </c>
      <c r="D2318" s="95">
        <f>IF(Consolidated!E2318=1,1,0)</f>
        <v>1</v>
      </c>
      <c r="E2318" s="95">
        <f t="shared" si="36"/>
        <v>73</v>
      </c>
    </row>
    <row r="2319" spans="1:5">
      <c r="A2319" s="95" t="str">
        <f>Consolidated!C2319&amp;""</f>
        <v>712W0012</v>
      </c>
      <c r="B2319" s="95" t="str">
        <f>Consolidated!A2319&amp;""</f>
        <v>NAUTICS</v>
      </c>
      <c r="C2319" s="95">
        <f>IF('Dây theo phòng'!$D$6="",0,IF(OR(Consolidated!N2319&amp;""='Dây theo phòng'!$D$6,Consolidated!S2319&amp;""='Dây theo phòng'!$D$6),1,0))</f>
        <v>0</v>
      </c>
      <c r="D2319" s="95">
        <f>IF(Consolidated!E2319=1,1,0)</f>
        <v>1</v>
      </c>
      <c r="E2319" s="95">
        <f t="shared" si="36"/>
        <v>73</v>
      </c>
    </row>
    <row r="2320" spans="1:5">
      <c r="A2320" s="95" t="str">
        <f>Consolidated!C2320&amp;""</f>
        <v>712W0013</v>
      </c>
      <c r="B2320" s="95" t="str">
        <f>Consolidated!A2320&amp;""</f>
        <v>NAUTICS</v>
      </c>
      <c r="C2320" s="95">
        <f>IF('Dây theo phòng'!$D$6="",0,IF(OR(Consolidated!N2320&amp;""='Dây theo phòng'!$D$6,Consolidated!S2320&amp;""='Dây theo phòng'!$D$6),1,0))</f>
        <v>0</v>
      </c>
      <c r="D2320" s="95">
        <f>IF(Consolidated!E2320=1,1,0)</f>
        <v>1</v>
      </c>
      <c r="E2320" s="95">
        <f t="shared" si="36"/>
        <v>73</v>
      </c>
    </row>
    <row r="2321" spans="1:5">
      <c r="A2321" s="95" t="str">
        <f>Consolidated!C2321&amp;""</f>
        <v>712W0014</v>
      </c>
      <c r="B2321" s="95" t="str">
        <f>Consolidated!A2321&amp;""</f>
        <v>NAUTICS</v>
      </c>
      <c r="C2321" s="95">
        <f>IF('Dây theo phòng'!$D$6="",0,IF(OR(Consolidated!N2321&amp;""='Dây theo phòng'!$D$6,Consolidated!S2321&amp;""='Dây theo phòng'!$D$6),1,0))</f>
        <v>0</v>
      </c>
      <c r="D2321" s="95">
        <f>IF(Consolidated!E2321=1,1,0)</f>
        <v>1</v>
      </c>
      <c r="E2321" s="95">
        <f t="shared" si="36"/>
        <v>73</v>
      </c>
    </row>
    <row r="2322" spans="1:5">
      <c r="A2322" s="95" t="str">
        <f>Consolidated!C2322&amp;""</f>
        <v>712W0015</v>
      </c>
      <c r="B2322" s="95" t="str">
        <f>Consolidated!A2322&amp;""</f>
        <v>NAUTICS</v>
      </c>
      <c r="C2322" s="95">
        <f>IF('Dây theo phòng'!$D$6="",0,IF(OR(Consolidated!N2322&amp;""='Dây theo phòng'!$D$6,Consolidated!S2322&amp;""='Dây theo phòng'!$D$6),1,0))</f>
        <v>0</v>
      </c>
      <c r="D2322" s="95">
        <f>IF(Consolidated!E2322=1,1,0)</f>
        <v>1</v>
      </c>
      <c r="E2322" s="95">
        <f t="shared" si="36"/>
        <v>73</v>
      </c>
    </row>
    <row r="2323" spans="1:5">
      <c r="A2323" s="95" t="str">
        <f>Consolidated!C2323&amp;""</f>
        <v>712W0016</v>
      </c>
      <c r="B2323" s="95" t="str">
        <f>Consolidated!A2323&amp;""</f>
        <v>NAUTICS</v>
      </c>
      <c r="C2323" s="95">
        <f>IF('Dây theo phòng'!$D$6="",0,IF(OR(Consolidated!N2323&amp;""='Dây theo phòng'!$D$6,Consolidated!S2323&amp;""='Dây theo phòng'!$D$6),1,0))</f>
        <v>0</v>
      </c>
      <c r="D2323" s="95">
        <f>IF(Consolidated!E2323=1,1,0)</f>
        <v>1</v>
      </c>
      <c r="E2323" s="95">
        <f t="shared" si="36"/>
        <v>73</v>
      </c>
    </row>
    <row r="2324" spans="1:5">
      <c r="A2324" s="95" t="str">
        <f>Consolidated!C2324&amp;""</f>
        <v>712W0017</v>
      </c>
      <c r="B2324" s="95" t="str">
        <f>Consolidated!A2324&amp;""</f>
        <v>NAUTICS</v>
      </c>
      <c r="C2324" s="95">
        <f>IF('Dây theo phòng'!$D$6="",0,IF(OR(Consolidated!N2324&amp;""='Dây theo phòng'!$D$6,Consolidated!S2324&amp;""='Dây theo phòng'!$D$6),1,0))</f>
        <v>0</v>
      </c>
      <c r="D2324" s="95">
        <f>IF(Consolidated!E2324=1,1,0)</f>
        <v>1</v>
      </c>
      <c r="E2324" s="95">
        <f t="shared" si="36"/>
        <v>73</v>
      </c>
    </row>
    <row r="2325" spans="1:5">
      <c r="A2325" s="95" t="str">
        <f>Consolidated!C2325&amp;""</f>
        <v>712W0018</v>
      </c>
      <c r="B2325" s="95" t="str">
        <f>Consolidated!A2325&amp;""</f>
        <v>NAUTICS</v>
      </c>
      <c r="C2325" s="95">
        <f>IF('Dây theo phòng'!$D$6="",0,IF(OR(Consolidated!N2325&amp;""='Dây theo phòng'!$D$6,Consolidated!S2325&amp;""='Dây theo phòng'!$D$6),1,0))</f>
        <v>0</v>
      </c>
      <c r="D2325" s="95">
        <f>IF(Consolidated!E2325=1,1,0)</f>
        <v>1</v>
      </c>
      <c r="E2325" s="95">
        <f t="shared" si="36"/>
        <v>73</v>
      </c>
    </row>
    <row r="2326" spans="1:5">
      <c r="A2326" s="95" t="str">
        <f>Consolidated!C2326&amp;""</f>
        <v>712W0019</v>
      </c>
      <c r="B2326" s="95" t="str">
        <f>Consolidated!A2326&amp;""</f>
        <v>NAUTICS</v>
      </c>
      <c r="C2326" s="95">
        <f>IF('Dây theo phòng'!$D$6="",0,IF(OR(Consolidated!N2326&amp;""='Dây theo phòng'!$D$6,Consolidated!S2326&amp;""='Dây theo phòng'!$D$6),1,0))</f>
        <v>0</v>
      </c>
      <c r="D2326" s="95">
        <f>IF(Consolidated!E2326=1,1,0)</f>
        <v>1</v>
      </c>
      <c r="E2326" s="95">
        <f t="shared" si="36"/>
        <v>73</v>
      </c>
    </row>
    <row r="2327" spans="1:5">
      <c r="A2327" s="95" t="str">
        <f>Consolidated!C2327&amp;""</f>
        <v>712W0020</v>
      </c>
      <c r="B2327" s="95" t="str">
        <f>Consolidated!A2327&amp;""</f>
        <v>NAUTICS</v>
      </c>
      <c r="C2327" s="95">
        <f>IF('Dây theo phòng'!$D$6="",0,IF(OR(Consolidated!N2327&amp;""='Dây theo phòng'!$D$6,Consolidated!S2327&amp;""='Dây theo phòng'!$D$6),1,0))</f>
        <v>0</v>
      </c>
      <c r="D2327" s="95">
        <f>IF(Consolidated!E2327=1,1,0)</f>
        <v>1</v>
      </c>
      <c r="E2327" s="95">
        <f t="shared" si="36"/>
        <v>73</v>
      </c>
    </row>
    <row r="2328" spans="1:5">
      <c r="A2328" s="95" t="str">
        <f>Consolidated!C2328&amp;""</f>
        <v>712W0021</v>
      </c>
      <c r="B2328" s="95" t="str">
        <f>Consolidated!A2328&amp;""</f>
        <v>NAUTICS</v>
      </c>
      <c r="C2328" s="95">
        <f>IF('Dây theo phòng'!$D$6="",0,IF(OR(Consolidated!N2328&amp;""='Dây theo phòng'!$D$6,Consolidated!S2328&amp;""='Dây theo phòng'!$D$6),1,0))</f>
        <v>0</v>
      </c>
      <c r="D2328" s="95">
        <f>IF(Consolidated!E2328=1,1,0)</f>
        <v>1</v>
      </c>
      <c r="E2328" s="95">
        <f t="shared" si="36"/>
        <v>73</v>
      </c>
    </row>
    <row r="2329" spans="1:5">
      <c r="A2329" s="95" t="str">
        <f>Consolidated!C2329&amp;""</f>
        <v>712W0022</v>
      </c>
      <c r="B2329" s="95" t="str">
        <f>Consolidated!A2329&amp;""</f>
        <v>NAUTICS</v>
      </c>
      <c r="C2329" s="95">
        <f>IF('Dây theo phòng'!$D$6="",0,IF(OR(Consolidated!N2329&amp;""='Dây theo phòng'!$D$6,Consolidated!S2329&amp;""='Dây theo phòng'!$D$6),1,0))</f>
        <v>0</v>
      </c>
      <c r="D2329" s="95">
        <f>IF(Consolidated!E2329=1,1,0)</f>
        <v>1</v>
      </c>
      <c r="E2329" s="95">
        <f t="shared" si="36"/>
        <v>73</v>
      </c>
    </row>
    <row r="2330" spans="1:5">
      <c r="A2330" s="95" t="str">
        <f>Consolidated!C2330&amp;""</f>
        <v>712W0023</v>
      </c>
      <c r="B2330" s="95" t="str">
        <f>Consolidated!A2330&amp;""</f>
        <v>NAUTICS</v>
      </c>
      <c r="C2330" s="95">
        <f>IF('Dây theo phòng'!$D$6="",0,IF(OR(Consolidated!N2330&amp;""='Dây theo phòng'!$D$6,Consolidated!S2330&amp;""='Dây theo phòng'!$D$6),1,0))</f>
        <v>0</v>
      </c>
      <c r="D2330" s="95">
        <f>IF(Consolidated!E2330=1,1,0)</f>
        <v>1</v>
      </c>
      <c r="E2330" s="95">
        <f t="shared" si="36"/>
        <v>73</v>
      </c>
    </row>
    <row r="2331" spans="1:5">
      <c r="A2331" s="95" t="str">
        <f>Consolidated!C2331&amp;""</f>
        <v>712W0024</v>
      </c>
      <c r="B2331" s="95" t="str">
        <f>Consolidated!A2331&amp;""</f>
        <v>NAUTICS</v>
      </c>
      <c r="C2331" s="95">
        <f>IF('Dây theo phòng'!$D$6="",0,IF(OR(Consolidated!N2331&amp;""='Dây theo phòng'!$D$6,Consolidated!S2331&amp;""='Dây theo phòng'!$D$6),1,0))</f>
        <v>0</v>
      </c>
      <c r="D2331" s="95">
        <f>IF(Consolidated!E2331=1,1,0)</f>
        <v>1</v>
      </c>
      <c r="E2331" s="95">
        <f t="shared" si="36"/>
        <v>73</v>
      </c>
    </row>
    <row r="2332" spans="1:5">
      <c r="A2332" s="95" t="str">
        <f>Consolidated!C2332&amp;""</f>
        <v>712W0025</v>
      </c>
      <c r="B2332" s="95" t="str">
        <f>Consolidated!A2332&amp;""</f>
        <v>NAUTICS</v>
      </c>
      <c r="C2332" s="95">
        <f>IF('Dây theo phòng'!$D$6="",0,IF(OR(Consolidated!N2332&amp;""='Dây theo phòng'!$D$6,Consolidated!S2332&amp;""='Dây theo phòng'!$D$6),1,0))</f>
        <v>0</v>
      </c>
      <c r="D2332" s="95">
        <f>IF(Consolidated!E2332=1,1,0)</f>
        <v>1</v>
      </c>
      <c r="E2332" s="95">
        <f t="shared" si="36"/>
        <v>73</v>
      </c>
    </row>
    <row r="2333" spans="1:5">
      <c r="A2333" s="95" t="str">
        <f>Consolidated!C2333&amp;""</f>
        <v>712W0026</v>
      </c>
      <c r="B2333" s="95" t="str">
        <f>Consolidated!A2333&amp;""</f>
        <v>NAUTICS</v>
      </c>
      <c r="C2333" s="95">
        <f>IF('Dây theo phòng'!$D$6="",0,IF(OR(Consolidated!N2333&amp;""='Dây theo phòng'!$D$6,Consolidated!S2333&amp;""='Dây theo phòng'!$D$6),1,0))</f>
        <v>0</v>
      </c>
      <c r="D2333" s="95">
        <f>IF(Consolidated!E2333=1,1,0)</f>
        <v>1</v>
      </c>
      <c r="E2333" s="95">
        <f t="shared" si="36"/>
        <v>73</v>
      </c>
    </row>
    <row r="2334" spans="1:5">
      <c r="A2334" s="95" t="str">
        <f>Consolidated!C2334&amp;""</f>
        <v>712W0027</v>
      </c>
      <c r="B2334" s="95" t="str">
        <f>Consolidated!A2334&amp;""</f>
        <v>NAUTICS</v>
      </c>
      <c r="C2334" s="95">
        <f>IF('Dây theo phòng'!$D$6="",0,IF(OR(Consolidated!N2334&amp;""='Dây theo phòng'!$D$6,Consolidated!S2334&amp;""='Dây theo phòng'!$D$6),1,0))</f>
        <v>0</v>
      </c>
      <c r="D2334" s="95">
        <f>IF(Consolidated!E2334=1,1,0)</f>
        <v>1</v>
      </c>
      <c r="E2334" s="95">
        <f t="shared" si="36"/>
        <v>73</v>
      </c>
    </row>
    <row r="2335" spans="1:5">
      <c r="A2335" s="95" t="str">
        <f>Consolidated!C2335&amp;""</f>
        <v>712W0028</v>
      </c>
      <c r="B2335" s="95" t="str">
        <f>Consolidated!A2335&amp;""</f>
        <v>NAUTICS</v>
      </c>
      <c r="C2335" s="95">
        <f>IF('Dây theo phòng'!$D$6="",0,IF(OR(Consolidated!N2335&amp;""='Dây theo phòng'!$D$6,Consolidated!S2335&amp;""='Dây theo phòng'!$D$6),1,0))</f>
        <v>0</v>
      </c>
      <c r="D2335" s="95">
        <f>IF(Consolidated!E2335=1,1,0)</f>
        <v>1</v>
      </c>
      <c r="E2335" s="95">
        <f t="shared" si="36"/>
        <v>73</v>
      </c>
    </row>
    <row r="2336" spans="1:5">
      <c r="A2336" s="95" t="str">
        <f>Consolidated!C2336&amp;""</f>
        <v>712W0029</v>
      </c>
      <c r="B2336" s="95" t="str">
        <f>Consolidated!A2336&amp;""</f>
        <v>NAUTICS</v>
      </c>
      <c r="C2336" s="95">
        <f>IF('Dây theo phòng'!$D$6="",0,IF(OR(Consolidated!N2336&amp;""='Dây theo phòng'!$D$6,Consolidated!S2336&amp;""='Dây theo phòng'!$D$6),1,0))</f>
        <v>0</v>
      </c>
      <c r="D2336" s="95">
        <f>IF(Consolidated!E2336=1,1,0)</f>
        <v>1</v>
      </c>
      <c r="E2336" s="95">
        <f t="shared" si="36"/>
        <v>73</v>
      </c>
    </row>
    <row r="2337" spans="1:5">
      <c r="A2337" s="95" t="str">
        <f>Consolidated!C2337&amp;""</f>
        <v>712W0030</v>
      </c>
      <c r="B2337" s="95" t="str">
        <f>Consolidated!A2337&amp;""</f>
        <v>NAUTICS</v>
      </c>
      <c r="C2337" s="95">
        <f>IF('Dây theo phòng'!$D$6="",0,IF(OR(Consolidated!N2337&amp;""='Dây theo phòng'!$D$6,Consolidated!S2337&amp;""='Dây theo phòng'!$D$6),1,0))</f>
        <v>0</v>
      </c>
      <c r="D2337" s="95">
        <f>IF(Consolidated!E2337=1,1,0)</f>
        <v>1</v>
      </c>
      <c r="E2337" s="95">
        <f t="shared" si="36"/>
        <v>73</v>
      </c>
    </row>
    <row r="2338" spans="1:5">
      <c r="A2338" s="95" t="str">
        <f>Consolidated!C2338&amp;""</f>
        <v>712W0031</v>
      </c>
      <c r="B2338" s="95" t="str">
        <f>Consolidated!A2338&amp;""</f>
        <v>NAUTICS</v>
      </c>
      <c r="C2338" s="95">
        <f>IF('Dây theo phòng'!$D$6="",0,IF(OR(Consolidated!N2338&amp;""='Dây theo phòng'!$D$6,Consolidated!S2338&amp;""='Dây theo phòng'!$D$6),1,0))</f>
        <v>0</v>
      </c>
      <c r="D2338" s="95">
        <f>IF(Consolidated!E2338=1,1,0)</f>
        <v>1</v>
      </c>
      <c r="E2338" s="95">
        <f t="shared" si="36"/>
        <v>73</v>
      </c>
    </row>
    <row r="2339" spans="1:5">
      <c r="A2339" s="95" t="str">
        <f>Consolidated!C2339&amp;""</f>
        <v>712W0032</v>
      </c>
      <c r="B2339" s="95" t="str">
        <f>Consolidated!A2339&amp;""</f>
        <v>NAUTICS</v>
      </c>
      <c r="C2339" s="95">
        <f>IF('Dây theo phòng'!$D$6="",0,IF(OR(Consolidated!N2339&amp;""='Dây theo phòng'!$D$6,Consolidated!S2339&amp;""='Dây theo phòng'!$D$6),1,0))</f>
        <v>0</v>
      </c>
      <c r="D2339" s="95">
        <f>IF(Consolidated!E2339=1,1,0)</f>
        <v>1</v>
      </c>
      <c r="E2339" s="95">
        <f t="shared" si="36"/>
        <v>73</v>
      </c>
    </row>
    <row r="2340" spans="1:5">
      <c r="A2340" s="95" t="str">
        <f>Consolidated!C2340&amp;""</f>
        <v>712W0033</v>
      </c>
      <c r="B2340" s="95" t="str">
        <f>Consolidated!A2340&amp;""</f>
        <v>NAUTICS</v>
      </c>
      <c r="C2340" s="95">
        <f>IF('Dây theo phòng'!$D$6="",0,IF(OR(Consolidated!N2340&amp;""='Dây theo phòng'!$D$6,Consolidated!S2340&amp;""='Dây theo phòng'!$D$6),1,0))</f>
        <v>0</v>
      </c>
      <c r="D2340" s="95">
        <f>IF(Consolidated!E2340=1,1,0)</f>
        <v>1</v>
      </c>
      <c r="E2340" s="95">
        <f t="shared" si="36"/>
        <v>73</v>
      </c>
    </row>
    <row r="2341" spans="1:5">
      <c r="A2341" s="95" t="str">
        <f>Consolidated!C2341&amp;""</f>
        <v>712W0034</v>
      </c>
      <c r="B2341" s="95" t="str">
        <f>Consolidated!A2341&amp;""</f>
        <v>NAUTICS</v>
      </c>
      <c r="C2341" s="95">
        <f>IF('Dây theo phòng'!$D$6="",0,IF(OR(Consolidated!N2341&amp;""='Dây theo phòng'!$D$6,Consolidated!S2341&amp;""='Dây theo phòng'!$D$6),1,0))</f>
        <v>0</v>
      </c>
      <c r="D2341" s="95">
        <f>IF(Consolidated!E2341=1,1,0)</f>
        <v>1</v>
      </c>
      <c r="E2341" s="95">
        <f t="shared" si="36"/>
        <v>73</v>
      </c>
    </row>
    <row r="2342" spans="1:5">
      <c r="A2342" s="95" t="str">
        <f>Consolidated!C2342&amp;""</f>
        <v>712W0035</v>
      </c>
      <c r="B2342" s="95" t="str">
        <f>Consolidated!A2342&amp;""</f>
        <v>NAUTICS</v>
      </c>
      <c r="C2342" s="95">
        <f>IF('Dây theo phòng'!$D$6="",0,IF(OR(Consolidated!N2342&amp;""='Dây theo phòng'!$D$6,Consolidated!S2342&amp;""='Dây theo phòng'!$D$6),1,0))</f>
        <v>0</v>
      </c>
      <c r="D2342" s="95">
        <f>IF(Consolidated!E2342=1,1,0)</f>
        <v>1</v>
      </c>
      <c r="E2342" s="95">
        <f t="shared" si="36"/>
        <v>73</v>
      </c>
    </row>
    <row r="2343" spans="1:5">
      <c r="A2343" s="95" t="str">
        <f>Consolidated!C2343&amp;""</f>
        <v>712W0036</v>
      </c>
      <c r="B2343" s="95" t="str">
        <f>Consolidated!A2343&amp;""</f>
        <v>NAUTICS</v>
      </c>
      <c r="C2343" s="95">
        <f>IF('Dây theo phòng'!$D$6="",0,IF(OR(Consolidated!N2343&amp;""='Dây theo phòng'!$D$6,Consolidated!S2343&amp;""='Dây theo phòng'!$D$6),1,0))</f>
        <v>0</v>
      </c>
      <c r="D2343" s="95">
        <f>IF(Consolidated!E2343=1,1,0)</f>
        <v>1</v>
      </c>
      <c r="E2343" s="95">
        <f t="shared" si="36"/>
        <v>73</v>
      </c>
    </row>
    <row r="2344" spans="1:5">
      <c r="A2344" s="95" t="str">
        <f>Consolidated!C2344&amp;""</f>
        <v>712W0037</v>
      </c>
      <c r="B2344" s="95" t="str">
        <f>Consolidated!A2344&amp;""</f>
        <v>NAUTICS</v>
      </c>
      <c r="C2344" s="95">
        <f>IF('Dây theo phòng'!$D$6="",0,IF(OR(Consolidated!N2344&amp;""='Dây theo phòng'!$D$6,Consolidated!S2344&amp;""='Dây theo phòng'!$D$6),1,0))</f>
        <v>0</v>
      </c>
      <c r="D2344" s="95">
        <f>IF(Consolidated!E2344=1,1,0)</f>
        <v>1</v>
      </c>
      <c r="E2344" s="95">
        <f t="shared" si="36"/>
        <v>73</v>
      </c>
    </row>
    <row r="2345" spans="1:5">
      <c r="A2345" s="95" t="str">
        <f>Consolidated!C2345&amp;""</f>
        <v>712W0038</v>
      </c>
      <c r="B2345" s="95" t="str">
        <f>Consolidated!A2345&amp;""</f>
        <v>NAUTICS</v>
      </c>
      <c r="C2345" s="95">
        <f>IF('Dây theo phòng'!$D$6="",0,IF(OR(Consolidated!N2345&amp;""='Dây theo phòng'!$D$6,Consolidated!S2345&amp;""='Dây theo phòng'!$D$6),1,0))</f>
        <v>0</v>
      </c>
      <c r="D2345" s="95">
        <f>IF(Consolidated!E2345=1,1,0)</f>
        <v>1</v>
      </c>
      <c r="E2345" s="95">
        <f t="shared" si="36"/>
        <v>73</v>
      </c>
    </row>
    <row r="2346" spans="1:5">
      <c r="A2346" s="95" t="str">
        <f>Consolidated!C2346&amp;""</f>
        <v>712W0039</v>
      </c>
      <c r="B2346" s="95" t="str">
        <f>Consolidated!A2346&amp;""</f>
        <v>NAUTICS</v>
      </c>
      <c r="C2346" s="95">
        <f>IF('Dây theo phòng'!$D$6="",0,IF(OR(Consolidated!N2346&amp;""='Dây theo phòng'!$D$6,Consolidated!S2346&amp;""='Dây theo phòng'!$D$6),1,0))</f>
        <v>0</v>
      </c>
      <c r="D2346" s="95">
        <f>IF(Consolidated!E2346=1,1,0)</f>
        <v>1</v>
      </c>
      <c r="E2346" s="95">
        <f t="shared" si="36"/>
        <v>73</v>
      </c>
    </row>
    <row r="2347" spans="1:5">
      <c r="A2347" s="95" t="str">
        <f>Consolidated!C2347&amp;""</f>
        <v>712W0040</v>
      </c>
      <c r="B2347" s="95" t="str">
        <f>Consolidated!A2347&amp;""</f>
        <v>NAUTICS</v>
      </c>
      <c r="C2347" s="95">
        <f>IF('Dây theo phòng'!$D$6="",0,IF(OR(Consolidated!N2347&amp;""='Dây theo phòng'!$D$6,Consolidated!S2347&amp;""='Dây theo phòng'!$D$6),1,0))</f>
        <v>0</v>
      </c>
      <c r="D2347" s="95">
        <f>IF(Consolidated!E2347=1,1,0)</f>
        <v>1</v>
      </c>
      <c r="E2347" s="95">
        <f t="shared" si="36"/>
        <v>73</v>
      </c>
    </row>
    <row r="2348" spans="1:5">
      <c r="A2348" s="95" t="str">
        <f>Consolidated!C2348&amp;""</f>
        <v>712W0041</v>
      </c>
      <c r="B2348" s="95" t="str">
        <f>Consolidated!A2348&amp;""</f>
        <v>NAUTICS</v>
      </c>
      <c r="C2348" s="95">
        <f>IF('Dây theo phòng'!$D$6="",0,IF(OR(Consolidated!N2348&amp;""='Dây theo phòng'!$D$6,Consolidated!S2348&amp;""='Dây theo phòng'!$D$6),1,0))</f>
        <v>0</v>
      </c>
      <c r="D2348" s="95">
        <f>IF(Consolidated!E2348=1,1,0)</f>
        <v>1</v>
      </c>
      <c r="E2348" s="95">
        <f t="shared" si="36"/>
        <v>73</v>
      </c>
    </row>
    <row r="2349" spans="1:5">
      <c r="A2349" s="95" t="str">
        <f>Consolidated!C2349&amp;""</f>
        <v>712W0042</v>
      </c>
      <c r="B2349" s="95" t="str">
        <f>Consolidated!A2349&amp;""</f>
        <v>NAUTICS</v>
      </c>
      <c r="C2349" s="95">
        <f>IF('Dây theo phòng'!$D$6="",0,IF(OR(Consolidated!N2349&amp;""='Dây theo phòng'!$D$6,Consolidated!S2349&amp;""='Dây theo phòng'!$D$6),1,0))</f>
        <v>0</v>
      </c>
      <c r="D2349" s="95">
        <f>IF(Consolidated!E2349=1,1,0)</f>
        <v>1</v>
      </c>
      <c r="E2349" s="95">
        <f t="shared" si="36"/>
        <v>73</v>
      </c>
    </row>
    <row r="2350" spans="1:5">
      <c r="A2350" s="95" t="str">
        <f>Consolidated!C2350&amp;""</f>
        <v>712W0043</v>
      </c>
      <c r="B2350" s="95" t="str">
        <f>Consolidated!A2350&amp;""</f>
        <v>NAUTICS</v>
      </c>
      <c r="C2350" s="95">
        <f>IF('Dây theo phòng'!$D$6="",0,IF(OR(Consolidated!N2350&amp;""='Dây theo phòng'!$D$6,Consolidated!S2350&amp;""='Dây theo phòng'!$D$6),1,0))</f>
        <v>0</v>
      </c>
      <c r="D2350" s="95">
        <f>IF(Consolidated!E2350=1,1,0)</f>
        <v>1</v>
      </c>
      <c r="E2350" s="95">
        <f t="shared" si="36"/>
        <v>73</v>
      </c>
    </row>
    <row r="2351" spans="1:5">
      <c r="A2351" s="95" t="str">
        <f>Consolidated!C2351&amp;""</f>
        <v>712W0044</v>
      </c>
      <c r="B2351" s="95" t="str">
        <f>Consolidated!A2351&amp;""</f>
        <v>NAUTICS</v>
      </c>
      <c r="C2351" s="95">
        <f>IF('Dây theo phòng'!$D$6="",0,IF(OR(Consolidated!N2351&amp;""='Dây theo phòng'!$D$6,Consolidated!S2351&amp;""='Dây theo phòng'!$D$6),1,0))</f>
        <v>0</v>
      </c>
      <c r="D2351" s="95">
        <f>IF(Consolidated!E2351=1,1,0)</f>
        <v>1</v>
      </c>
      <c r="E2351" s="95">
        <f t="shared" si="36"/>
        <v>73</v>
      </c>
    </row>
    <row r="2352" spans="1:5">
      <c r="A2352" s="95" t="str">
        <f>Consolidated!C2352&amp;""</f>
        <v>715W0009</v>
      </c>
      <c r="B2352" s="95" t="str">
        <f>Consolidated!A2352&amp;""</f>
        <v>ST</v>
      </c>
      <c r="C2352" s="95">
        <f>IF('Dây theo phòng'!$D$6="",0,IF(OR(Consolidated!N2352&amp;""='Dây theo phòng'!$D$6,Consolidated!S2352&amp;""='Dây theo phòng'!$D$6),1,0))</f>
        <v>1</v>
      </c>
      <c r="D2352" s="95">
        <f>IF(Consolidated!E2352=1,1,0)</f>
        <v>1</v>
      </c>
      <c r="E2352" s="95">
        <f t="shared" si="36"/>
        <v>73</v>
      </c>
    </row>
    <row r="2353" spans="1:5">
      <c r="A2353" s="95" t="str">
        <f>Consolidated!C2353&amp;""</f>
        <v>715W0010</v>
      </c>
      <c r="B2353" s="95" t="str">
        <f>Consolidated!A2353&amp;""</f>
        <v>ST</v>
      </c>
      <c r="C2353" s="95">
        <f>IF('Dây theo phòng'!$D$6="",0,IF(OR(Consolidated!N2353&amp;""='Dây theo phòng'!$D$6,Consolidated!S2353&amp;""='Dây theo phòng'!$D$6),1,0))</f>
        <v>1</v>
      </c>
      <c r="D2353" s="95">
        <f>IF(Consolidated!E2353=1,1,0)</f>
        <v>0</v>
      </c>
      <c r="E2353" s="95">
        <f t="shared" si="36"/>
        <v>74</v>
      </c>
    </row>
    <row r="2354" spans="1:5">
      <c r="A2354" s="95" t="str">
        <f>Consolidated!C2354&amp;""</f>
        <v>715W0011</v>
      </c>
      <c r="B2354" s="95" t="str">
        <f>Consolidated!A2354&amp;""</f>
        <v>ST</v>
      </c>
      <c r="C2354" s="95">
        <f>IF('Dây theo phòng'!$D$6="",0,IF(OR(Consolidated!N2354&amp;""='Dây theo phòng'!$D$6,Consolidated!S2354&amp;""='Dây theo phòng'!$D$6),1,0))</f>
        <v>1</v>
      </c>
      <c r="D2354" s="95">
        <f>IF(Consolidated!E2354=1,1,0)</f>
        <v>0</v>
      </c>
      <c r="E2354" s="95">
        <f t="shared" si="36"/>
        <v>75</v>
      </c>
    </row>
    <row r="2355" spans="1:5">
      <c r="A2355" s="95" t="str">
        <f>Consolidated!C2355&amp;""</f>
        <v>715W0012</v>
      </c>
      <c r="B2355" s="95" t="str">
        <f>Consolidated!A2355&amp;""</f>
        <v>ST</v>
      </c>
      <c r="C2355" s="95">
        <f>IF('Dây theo phòng'!$D$6="",0,IF(OR(Consolidated!N2355&amp;""='Dây theo phòng'!$D$6,Consolidated!S2355&amp;""='Dây theo phòng'!$D$6),1,0))</f>
        <v>1</v>
      </c>
      <c r="D2355" s="95">
        <f>IF(Consolidated!E2355=1,1,0)</f>
        <v>1</v>
      </c>
      <c r="E2355" s="95">
        <f t="shared" si="36"/>
        <v>75</v>
      </c>
    </row>
    <row r="2356" spans="1:5">
      <c r="A2356" s="95" t="str">
        <f>Consolidated!C2356&amp;""</f>
        <v>721W0001</v>
      </c>
      <c r="B2356" s="95" t="str">
        <f>Consolidated!A2356&amp;""</f>
        <v>ST</v>
      </c>
      <c r="C2356" s="95">
        <f>IF('Dây theo phòng'!$D$6="",0,IF(OR(Consolidated!N2356&amp;""='Dây theo phòng'!$D$6,Consolidated!S2356&amp;""='Dây theo phòng'!$D$6),1,0))</f>
        <v>1</v>
      </c>
      <c r="D2356" s="95">
        <f>IF(Consolidated!E2356=1,1,0)</f>
        <v>1</v>
      </c>
      <c r="E2356" s="95">
        <f t="shared" si="36"/>
        <v>75</v>
      </c>
    </row>
    <row r="2357" spans="1:5">
      <c r="A2357" s="95" t="str">
        <f>Consolidated!C2357&amp;""</f>
        <v>721W0002</v>
      </c>
      <c r="B2357" s="95" t="str">
        <f>Consolidated!A2357&amp;""</f>
        <v>ST</v>
      </c>
      <c r="C2357" s="95">
        <f>IF('Dây theo phòng'!$D$6="",0,IF(OR(Consolidated!N2357&amp;""='Dây theo phòng'!$D$6,Consolidated!S2357&amp;""='Dây theo phòng'!$D$6),1,0))</f>
        <v>1</v>
      </c>
      <c r="D2357" s="95">
        <f>IF(Consolidated!E2357=1,1,0)</f>
        <v>1</v>
      </c>
      <c r="E2357" s="95">
        <f t="shared" si="36"/>
        <v>75</v>
      </c>
    </row>
    <row r="2358" spans="1:5">
      <c r="A2358" s="95" t="str">
        <f>Consolidated!C2358&amp;""</f>
        <v>721W0003</v>
      </c>
      <c r="B2358" s="95" t="str">
        <f>Consolidated!A2358&amp;""</f>
        <v>ST</v>
      </c>
      <c r="C2358" s="95">
        <f>IF('Dây theo phòng'!$D$6="",0,IF(OR(Consolidated!N2358&amp;""='Dây theo phòng'!$D$6,Consolidated!S2358&amp;""='Dây theo phòng'!$D$6),1,0))</f>
        <v>1</v>
      </c>
      <c r="D2358" s="95">
        <f>IF(Consolidated!E2358=1,1,0)</f>
        <v>0</v>
      </c>
      <c r="E2358" s="95">
        <f t="shared" si="36"/>
        <v>76</v>
      </c>
    </row>
    <row r="2359" spans="1:5">
      <c r="A2359" s="95" t="str">
        <f>Consolidated!C2359&amp;""</f>
        <v>721W0004</v>
      </c>
      <c r="B2359" s="95" t="str">
        <f>Consolidated!A2359&amp;""</f>
        <v>ST</v>
      </c>
      <c r="C2359" s="95">
        <f>IF('Dây theo phòng'!$D$6="",0,IF(OR(Consolidated!N2359&amp;""='Dây theo phòng'!$D$6,Consolidated!S2359&amp;""='Dây theo phòng'!$D$6),1,0))</f>
        <v>1</v>
      </c>
      <c r="D2359" s="95">
        <f>IF(Consolidated!E2359=1,1,0)</f>
        <v>0</v>
      </c>
      <c r="E2359" s="95">
        <f t="shared" si="36"/>
        <v>77</v>
      </c>
    </row>
    <row r="2360" spans="1:5">
      <c r="A2360" s="95" t="str">
        <f>Consolidated!C2360&amp;""</f>
        <v>721W0005</v>
      </c>
      <c r="B2360" s="95" t="str">
        <f>Consolidated!A2360&amp;""</f>
        <v>ST</v>
      </c>
      <c r="C2360" s="95">
        <f>IF('Dây theo phòng'!$D$6="",0,IF(OR(Consolidated!N2360&amp;""='Dây theo phòng'!$D$6,Consolidated!S2360&amp;""='Dây theo phòng'!$D$6),1,0))</f>
        <v>1</v>
      </c>
      <c r="D2360" s="95">
        <f>IF(Consolidated!E2360=1,1,0)</f>
        <v>1</v>
      </c>
      <c r="E2360" s="95">
        <f t="shared" si="36"/>
        <v>77</v>
      </c>
    </row>
    <row r="2361" spans="1:5">
      <c r="A2361" s="95" t="str">
        <f>Consolidated!C2361&amp;""</f>
        <v>721W0006</v>
      </c>
      <c r="B2361" s="95" t="str">
        <f>Consolidated!A2361&amp;""</f>
        <v>ST</v>
      </c>
      <c r="C2361" s="95">
        <f>IF('Dây theo phòng'!$D$6="",0,IF(OR(Consolidated!N2361&amp;""='Dây theo phòng'!$D$6,Consolidated!S2361&amp;""='Dây theo phòng'!$D$6),1,0))</f>
        <v>1</v>
      </c>
      <c r="D2361" s="95">
        <f>IF(Consolidated!E2361=1,1,0)</f>
        <v>1</v>
      </c>
      <c r="E2361" s="95">
        <f t="shared" si="36"/>
        <v>77</v>
      </c>
    </row>
    <row r="2362" spans="1:5">
      <c r="A2362" s="95" t="str">
        <f>Consolidated!C2362&amp;""</f>
        <v>721W0007</v>
      </c>
      <c r="B2362" s="95" t="str">
        <f>Consolidated!A2362&amp;""</f>
        <v>ST</v>
      </c>
      <c r="C2362" s="95">
        <f>IF('Dây theo phòng'!$D$6="",0,IF(OR(Consolidated!N2362&amp;""='Dây theo phòng'!$D$6,Consolidated!S2362&amp;""='Dây theo phòng'!$D$6),1,0))</f>
        <v>1</v>
      </c>
      <c r="D2362" s="95">
        <f>IF(Consolidated!E2362=1,1,0)</f>
        <v>0</v>
      </c>
      <c r="E2362" s="95">
        <f t="shared" si="36"/>
        <v>78</v>
      </c>
    </row>
    <row r="2363" spans="1:5">
      <c r="A2363" s="95" t="str">
        <f>Consolidated!C2363&amp;""</f>
        <v>721W0008</v>
      </c>
      <c r="B2363" s="95" t="str">
        <f>Consolidated!A2363&amp;""</f>
        <v>ST</v>
      </c>
      <c r="C2363" s="95">
        <f>IF('Dây theo phòng'!$D$6="",0,IF(OR(Consolidated!N2363&amp;""='Dây theo phòng'!$D$6,Consolidated!S2363&amp;""='Dây theo phòng'!$D$6),1,0))</f>
        <v>1</v>
      </c>
      <c r="D2363" s="95">
        <f>IF(Consolidated!E2363=1,1,0)</f>
        <v>0</v>
      </c>
      <c r="E2363" s="95">
        <f t="shared" si="36"/>
        <v>79</v>
      </c>
    </row>
    <row r="2364" spans="1:5">
      <c r="A2364" s="95" t="str">
        <f>Consolidated!C2364&amp;""</f>
        <v>721W0009</v>
      </c>
      <c r="B2364" s="95" t="str">
        <f>Consolidated!A2364&amp;""</f>
        <v>ST</v>
      </c>
      <c r="C2364" s="95">
        <f>IF('Dây theo phòng'!$D$6="",0,IF(OR(Consolidated!N2364&amp;""='Dây theo phòng'!$D$6,Consolidated!S2364&amp;""='Dây theo phòng'!$D$6),1,0))</f>
        <v>1</v>
      </c>
      <c r="D2364" s="95">
        <f>IF(Consolidated!E2364=1,1,0)</f>
        <v>0</v>
      </c>
      <c r="E2364" s="95">
        <f t="shared" si="36"/>
        <v>80</v>
      </c>
    </row>
    <row r="2365" spans="1:5">
      <c r="A2365" s="95" t="str">
        <f>Consolidated!C2365&amp;""</f>
        <v>721W0010</v>
      </c>
      <c r="B2365" s="95" t="str">
        <f>Consolidated!A2365&amp;""</f>
        <v>ST</v>
      </c>
      <c r="C2365" s="95">
        <f>IF('Dây theo phòng'!$D$6="",0,IF(OR(Consolidated!N2365&amp;""='Dây theo phòng'!$D$6,Consolidated!S2365&amp;""='Dây theo phòng'!$D$6),1,0))</f>
        <v>1</v>
      </c>
      <c r="D2365" s="95">
        <f>IF(Consolidated!E2365=1,1,0)</f>
        <v>0</v>
      </c>
      <c r="E2365" s="95">
        <f t="shared" si="36"/>
        <v>81</v>
      </c>
    </row>
    <row r="2366" spans="1:5">
      <c r="A2366" s="95" t="str">
        <f>Consolidated!C2366&amp;""</f>
        <v>721W0011</v>
      </c>
      <c r="B2366" s="95" t="str">
        <f>Consolidated!A2366&amp;""</f>
        <v>ST</v>
      </c>
      <c r="C2366" s="95">
        <f>IF('Dây theo phòng'!$D$6="",0,IF(OR(Consolidated!N2366&amp;""='Dây theo phòng'!$D$6,Consolidated!S2366&amp;""='Dây theo phòng'!$D$6),1,0))</f>
        <v>1</v>
      </c>
      <c r="D2366" s="95">
        <f>IF(Consolidated!E2366=1,1,0)</f>
        <v>0</v>
      </c>
      <c r="E2366" s="95">
        <f t="shared" si="36"/>
        <v>82</v>
      </c>
    </row>
    <row r="2367" spans="1:5">
      <c r="A2367" s="95" t="str">
        <f>Consolidated!C2367&amp;""</f>
        <v>721W0012</v>
      </c>
      <c r="B2367" s="95" t="str">
        <f>Consolidated!A2367&amp;""</f>
        <v>ST</v>
      </c>
      <c r="C2367" s="95">
        <f>IF('Dây theo phòng'!$D$6="",0,IF(OR(Consolidated!N2367&amp;""='Dây theo phòng'!$D$6,Consolidated!S2367&amp;""='Dây theo phòng'!$D$6),1,0))</f>
        <v>1</v>
      </c>
      <c r="D2367" s="95">
        <f>IF(Consolidated!E2367=1,1,0)</f>
        <v>1</v>
      </c>
      <c r="E2367" s="95">
        <f t="shared" si="36"/>
        <v>82</v>
      </c>
    </row>
    <row r="2368" spans="1:5">
      <c r="A2368" s="95" t="str">
        <f>Consolidated!C2368&amp;""</f>
        <v>721W0013</v>
      </c>
      <c r="B2368" s="95" t="str">
        <f>Consolidated!A2368&amp;""</f>
        <v>ST</v>
      </c>
      <c r="C2368" s="95">
        <f>IF('Dây theo phòng'!$D$6="",0,IF(OR(Consolidated!N2368&amp;""='Dây theo phòng'!$D$6,Consolidated!S2368&amp;""='Dây theo phòng'!$D$6),1,0))</f>
        <v>1</v>
      </c>
      <c r="D2368" s="95">
        <f>IF(Consolidated!E2368=1,1,0)</f>
        <v>0</v>
      </c>
      <c r="E2368" s="95">
        <f t="shared" si="36"/>
        <v>83</v>
      </c>
    </row>
    <row r="2369" spans="1:5">
      <c r="A2369" s="95" t="str">
        <f>Consolidated!C2369&amp;""</f>
        <v>721W0014</v>
      </c>
      <c r="B2369" s="95" t="str">
        <f>Consolidated!A2369&amp;""</f>
        <v>ST</v>
      </c>
      <c r="C2369" s="95">
        <f>IF('Dây theo phòng'!$D$6="",0,IF(OR(Consolidated!N2369&amp;""='Dây theo phòng'!$D$6,Consolidated!S2369&amp;""='Dây theo phòng'!$D$6),1,0))</f>
        <v>1</v>
      </c>
      <c r="D2369" s="95">
        <f>IF(Consolidated!E2369=1,1,0)</f>
        <v>0</v>
      </c>
      <c r="E2369" s="95">
        <f t="shared" si="36"/>
        <v>84</v>
      </c>
    </row>
    <row r="2370" spans="1:5">
      <c r="A2370" s="95" t="str">
        <f>Consolidated!C2370&amp;""</f>
        <v>721W0015</v>
      </c>
      <c r="B2370" s="95" t="str">
        <f>Consolidated!A2370&amp;""</f>
        <v>ST</v>
      </c>
      <c r="C2370" s="95">
        <f>IF('Dây theo phòng'!$D$6="",0,IF(OR(Consolidated!N2370&amp;""='Dây theo phòng'!$D$6,Consolidated!S2370&amp;""='Dây theo phòng'!$D$6),1,0))</f>
        <v>1</v>
      </c>
      <c r="D2370" s="95">
        <f>IF(Consolidated!E2370=1,1,0)</f>
        <v>0</v>
      </c>
      <c r="E2370" s="95">
        <f t="shared" si="36"/>
        <v>85</v>
      </c>
    </row>
    <row r="2371" spans="1:5">
      <c r="A2371" s="95" t="str">
        <f>Consolidated!C2371&amp;""</f>
        <v>721W0016</v>
      </c>
      <c r="B2371" s="95" t="str">
        <f>Consolidated!A2371&amp;""</f>
        <v>ST</v>
      </c>
      <c r="C2371" s="95">
        <f>IF('Dây theo phòng'!$D$6="",0,IF(OR(Consolidated!N2371&amp;""='Dây theo phòng'!$D$6,Consolidated!S2371&amp;""='Dây theo phòng'!$D$6),1,0))</f>
        <v>1</v>
      </c>
      <c r="D2371" s="95">
        <f>IF(Consolidated!E2371=1,1,0)</f>
        <v>0</v>
      </c>
      <c r="E2371" s="95">
        <f t="shared" ref="E2371:E2434" si="37">E2370+C2371*(1-D2371)</f>
        <v>86</v>
      </c>
    </row>
    <row r="2372" spans="1:5">
      <c r="A2372" s="95" t="str">
        <f>Consolidated!C2372&amp;""</f>
        <v>721W0017</v>
      </c>
      <c r="B2372" s="95" t="str">
        <f>Consolidated!A2372&amp;""</f>
        <v>ST</v>
      </c>
      <c r="C2372" s="95">
        <f>IF('Dây theo phòng'!$D$6="",0,IF(OR(Consolidated!N2372&amp;""='Dây theo phòng'!$D$6,Consolidated!S2372&amp;""='Dây theo phòng'!$D$6),1,0))</f>
        <v>1</v>
      </c>
      <c r="D2372" s="95">
        <f>IF(Consolidated!E2372=1,1,0)</f>
        <v>0</v>
      </c>
      <c r="E2372" s="95">
        <f t="shared" si="37"/>
        <v>87</v>
      </c>
    </row>
    <row r="2373" spans="1:5">
      <c r="A2373" s="95" t="str">
        <f>Consolidated!C2373&amp;""</f>
        <v>721W0018</v>
      </c>
      <c r="B2373" s="95" t="str">
        <f>Consolidated!A2373&amp;""</f>
        <v>ST</v>
      </c>
      <c r="C2373" s="95">
        <f>IF('Dây theo phòng'!$D$6="",0,IF(OR(Consolidated!N2373&amp;""='Dây theo phòng'!$D$6,Consolidated!S2373&amp;""='Dây theo phòng'!$D$6),1,0))</f>
        <v>1</v>
      </c>
      <c r="D2373" s="95">
        <f>IF(Consolidated!E2373=1,1,0)</f>
        <v>0</v>
      </c>
      <c r="E2373" s="95">
        <f t="shared" si="37"/>
        <v>88</v>
      </c>
    </row>
    <row r="2374" spans="1:5">
      <c r="A2374" s="95" t="str">
        <f>Consolidated!C2374&amp;""</f>
        <v>721W0019</v>
      </c>
      <c r="B2374" s="95" t="str">
        <f>Consolidated!A2374&amp;""</f>
        <v>ST</v>
      </c>
      <c r="C2374" s="95">
        <f>IF('Dây theo phòng'!$D$6="",0,IF(OR(Consolidated!N2374&amp;""='Dây theo phòng'!$D$6,Consolidated!S2374&amp;""='Dây theo phòng'!$D$6),1,0))</f>
        <v>1</v>
      </c>
      <c r="D2374" s="95">
        <f>IF(Consolidated!E2374=1,1,0)</f>
        <v>0</v>
      </c>
      <c r="E2374" s="95">
        <f t="shared" si="37"/>
        <v>89</v>
      </c>
    </row>
    <row r="2375" spans="1:5">
      <c r="A2375" s="95" t="str">
        <f>Consolidated!C2375&amp;""</f>
        <v>721W0020</v>
      </c>
      <c r="B2375" s="95" t="str">
        <f>Consolidated!A2375&amp;""</f>
        <v>ST</v>
      </c>
      <c r="C2375" s="95">
        <f>IF('Dây theo phòng'!$D$6="",0,IF(OR(Consolidated!N2375&amp;""='Dây theo phòng'!$D$6,Consolidated!S2375&amp;""='Dây theo phòng'!$D$6),1,0))</f>
        <v>1</v>
      </c>
      <c r="D2375" s="95">
        <f>IF(Consolidated!E2375=1,1,0)</f>
        <v>0</v>
      </c>
      <c r="E2375" s="95">
        <f t="shared" si="37"/>
        <v>90</v>
      </c>
    </row>
    <row r="2376" spans="1:5">
      <c r="A2376" s="95" t="str">
        <f>Consolidated!C2376&amp;""</f>
        <v>721W0021</v>
      </c>
      <c r="B2376" s="95" t="str">
        <f>Consolidated!A2376&amp;""</f>
        <v>ST</v>
      </c>
      <c r="C2376" s="95">
        <f>IF('Dây theo phòng'!$D$6="",0,IF(OR(Consolidated!N2376&amp;""='Dây theo phòng'!$D$6,Consolidated!S2376&amp;""='Dây theo phòng'!$D$6),1,0))</f>
        <v>1</v>
      </c>
      <c r="D2376" s="95">
        <f>IF(Consolidated!E2376=1,1,0)</f>
        <v>0</v>
      </c>
      <c r="E2376" s="95">
        <f t="shared" si="37"/>
        <v>91</v>
      </c>
    </row>
    <row r="2377" spans="1:5">
      <c r="A2377" s="95" t="str">
        <f>Consolidated!C2377&amp;""</f>
        <v>721W0022</v>
      </c>
      <c r="B2377" s="95" t="str">
        <f>Consolidated!A2377&amp;""</f>
        <v>ST</v>
      </c>
      <c r="C2377" s="95">
        <f>IF('Dây theo phòng'!$D$6="",0,IF(OR(Consolidated!N2377&amp;""='Dây theo phòng'!$D$6,Consolidated!S2377&amp;""='Dây theo phòng'!$D$6),1,0))</f>
        <v>1</v>
      </c>
      <c r="D2377" s="95">
        <f>IF(Consolidated!E2377=1,1,0)</f>
        <v>1</v>
      </c>
      <c r="E2377" s="95">
        <f t="shared" si="37"/>
        <v>91</v>
      </c>
    </row>
    <row r="2378" spans="1:5">
      <c r="A2378" s="95" t="str">
        <f>Consolidated!C2378&amp;""</f>
        <v>721W0023</v>
      </c>
      <c r="B2378" s="95" t="str">
        <f>Consolidated!A2378&amp;""</f>
        <v>ST</v>
      </c>
      <c r="C2378" s="95">
        <f>IF('Dây theo phòng'!$D$6="",0,IF(OR(Consolidated!N2378&amp;""='Dây theo phòng'!$D$6,Consolidated!S2378&amp;""='Dây theo phòng'!$D$6),1,0))</f>
        <v>1</v>
      </c>
      <c r="D2378" s="95">
        <f>IF(Consolidated!E2378=1,1,0)</f>
        <v>0</v>
      </c>
      <c r="E2378" s="95">
        <f t="shared" si="37"/>
        <v>92</v>
      </c>
    </row>
    <row r="2379" spans="1:5">
      <c r="A2379" s="95" t="str">
        <f>Consolidated!C2379&amp;""</f>
        <v>721W0024</v>
      </c>
      <c r="B2379" s="95" t="str">
        <f>Consolidated!A2379&amp;""</f>
        <v>ST</v>
      </c>
      <c r="C2379" s="95">
        <f>IF('Dây theo phòng'!$D$6="",0,IF(OR(Consolidated!N2379&amp;""='Dây theo phòng'!$D$6,Consolidated!S2379&amp;""='Dây theo phòng'!$D$6),1,0))</f>
        <v>1</v>
      </c>
      <c r="D2379" s="95">
        <f>IF(Consolidated!E2379=1,1,0)</f>
        <v>1</v>
      </c>
      <c r="E2379" s="95">
        <f t="shared" si="37"/>
        <v>92</v>
      </c>
    </row>
    <row r="2380" spans="1:5">
      <c r="A2380" s="95" t="str">
        <f>Consolidated!C2380&amp;""</f>
        <v>721W0025</v>
      </c>
      <c r="B2380" s="95" t="str">
        <f>Consolidated!A2380&amp;""</f>
        <v>ST</v>
      </c>
      <c r="C2380" s="95">
        <f>IF('Dây theo phòng'!$D$6="",0,IF(OR(Consolidated!N2380&amp;""='Dây theo phòng'!$D$6,Consolidated!S2380&amp;""='Dây theo phòng'!$D$6),1,0))</f>
        <v>1</v>
      </c>
      <c r="D2380" s="95">
        <f>IF(Consolidated!E2380=1,1,0)</f>
        <v>1</v>
      </c>
      <c r="E2380" s="95">
        <f t="shared" si="37"/>
        <v>92</v>
      </c>
    </row>
    <row r="2381" spans="1:5">
      <c r="A2381" s="95" t="str">
        <f>Consolidated!C2381&amp;""</f>
        <v>721W0028</v>
      </c>
      <c r="B2381" s="95" t="str">
        <f>Consolidated!A2381&amp;""</f>
        <v>ST</v>
      </c>
      <c r="C2381" s="95">
        <f>IF('Dây theo phòng'!$D$6="",0,IF(OR(Consolidated!N2381&amp;""='Dây theo phòng'!$D$6,Consolidated!S2381&amp;""='Dây theo phòng'!$D$6),1,0))</f>
        <v>1</v>
      </c>
      <c r="D2381" s="95">
        <f>IF(Consolidated!E2381=1,1,0)</f>
        <v>1</v>
      </c>
      <c r="E2381" s="95">
        <f t="shared" si="37"/>
        <v>92</v>
      </c>
    </row>
    <row r="2382" spans="1:5">
      <c r="A2382" s="95" t="str">
        <f>Consolidated!C2382&amp;""</f>
        <v>721W0029</v>
      </c>
      <c r="B2382" s="95" t="str">
        <f>Consolidated!A2382&amp;""</f>
        <v>ST</v>
      </c>
      <c r="C2382" s="95">
        <f>IF('Dây theo phòng'!$D$6="",0,IF(OR(Consolidated!N2382&amp;""='Dây theo phòng'!$D$6,Consolidated!S2382&amp;""='Dây theo phòng'!$D$6),1,0))</f>
        <v>1</v>
      </c>
      <c r="D2382" s="95">
        <f>IF(Consolidated!E2382=1,1,0)</f>
        <v>0</v>
      </c>
      <c r="E2382" s="95">
        <f t="shared" si="37"/>
        <v>93</v>
      </c>
    </row>
    <row r="2383" spans="1:5">
      <c r="A2383" s="95" t="str">
        <f>Consolidated!C2383&amp;""</f>
        <v>721W0030</v>
      </c>
      <c r="B2383" s="95" t="str">
        <f>Consolidated!A2383&amp;""</f>
        <v>ST</v>
      </c>
      <c r="C2383" s="95">
        <f>IF('Dây theo phòng'!$D$6="",0,IF(OR(Consolidated!N2383&amp;""='Dây theo phòng'!$D$6,Consolidated!S2383&amp;""='Dây theo phòng'!$D$6),1,0))</f>
        <v>1</v>
      </c>
      <c r="D2383" s="95">
        <f>IF(Consolidated!E2383=1,1,0)</f>
        <v>1</v>
      </c>
      <c r="E2383" s="95">
        <f t="shared" si="37"/>
        <v>93</v>
      </c>
    </row>
    <row r="2384" spans="1:5">
      <c r="A2384" s="95" t="str">
        <f>Consolidated!C2384&amp;""</f>
        <v>721W0031</v>
      </c>
      <c r="B2384" s="95" t="str">
        <f>Consolidated!A2384&amp;""</f>
        <v>ST</v>
      </c>
      <c r="C2384" s="95">
        <f>IF('Dây theo phòng'!$D$6="",0,IF(OR(Consolidated!N2384&amp;""='Dây theo phòng'!$D$6,Consolidated!S2384&amp;""='Dây theo phòng'!$D$6),1,0))</f>
        <v>0</v>
      </c>
      <c r="D2384" s="95">
        <f>IF(Consolidated!E2384=1,1,0)</f>
        <v>0</v>
      </c>
      <c r="E2384" s="95">
        <f t="shared" si="37"/>
        <v>93</v>
      </c>
    </row>
    <row r="2385" spans="1:5">
      <c r="A2385" s="95" t="str">
        <f>Consolidated!C2385&amp;""</f>
        <v>721W0033</v>
      </c>
      <c r="B2385" s="95" t="str">
        <f>Consolidated!A2385&amp;""</f>
        <v>ST</v>
      </c>
      <c r="C2385" s="95">
        <f>IF('Dây theo phòng'!$D$6="",0,IF(OR(Consolidated!N2385&amp;""='Dây theo phòng'!$D$6,Consolidated!S2385&amp;""='Dây theo phòng'!$D$6),1,0))</f>
        <v>1</v>
      </c>
      <c r="D2385" s="95">
        <f>IF(Consolidated!E2385=1,1,0)</f>
        <v>0</v>
      </c>
      <c r="E2385" s="95">
        <f t="shared" si="37"/>
        <v>94</v>
      </c>
    </row>
    <row r="2386" spans="1:5">
      <c r="A2386" s="95" t="str">
        <f>Consolidated!C2386&amp;""</f>
        <v>721W0034</v>
      </c>
      <c r="B2386" s="95" t="str">
        <f>Consolidated!A2386&amp;""</f>
        <v>ST</v>
      </c>
      <c r="C2386" s="95">
        <f>IF('Dây theo phòng'!$D$6="",0,IF(OR(Consolidated!N2386&amp;""='Dây theo phòng'!$D$6,Consolidated!S2386&amp;""='Dây theo phòng'!$D$6),1,0))</f>
        <v>1</v>
      </c>
      <c r="D2386" s="95">
        <f>IF(Consolidated!E2386=1,1,0)</f>
        <v>1</v>
      </c>
      <c r="E2386" s="95">
        <f t="shared" si="37"/>
        <v>94</v>
      </c>
    </row>
    <row r="2387" spans="1:5">
      <c r="A2387" s="95" t="str">
        <f>Consolidated!C2387&amp;""</f>
        <v>723W0001</v>
      </c>
      <c r="B2387" s="95" t="str">
        <f>Consolidated!A2387&amp;""</f>
        <v>ST</v>
      </c>
      <c r="C2387" s="95">
        <f>IF('Dây theo phòng'!$D$6="",0,IF(OR(Consolidated!N2387&amp;""='Dây theo phòng'!$D$6,Consolidated!S2387&amp;""='Dây theo phòng'!$D$6),1,0))</f>
        <v>1</v>
      </c>
      <c r="D2387" s="95">
        <f>IF(Consolidated!E2387=1,1,0)</f>
        <v>0</v>
      </c>
      <c r="E2387" s="95">
        <f t="shared" si="37"/>
        <v>95</v>
      </c>
    </row>
    <row r="2388" spans="1:5">
      <c r="A2388" s="95" t="str">
        <f>Consolidated!C2388&amp;""</f>
        <v>723W0002</v>
      </c>
      <c r="B2388" s="95" t="str">
        <f>Consolidated!A2388&amp;""</f>
        <v>ST</v>
      </c>
      <c r="C2388" s="95">
        <f>IF('Dây theo phòng'!$D$6="",0,IF(OR(Consolidated!N2388&amp;""='Dây theo phòng'!$D$6,Consolidated!S2388&amp;""='Dây theo phòng'!$D$6),1,0))</f>
        <v>1</v>
      </c>
      <c r="D2388" s="95">
        <f>IF(Consolidated!E2388=1,1,0)</f>
        <v>1</v>
      </c>
      <c r="E2388" s="95">
        <f t="shared" si="37"/>
        <v>95</v>
      </c>
    </row>
    <row r="2389" spans="1:5">
      <c r="A2389" s="95" t="str">
        <f>Consolidated!C2389&amp;""</f>
        <v>723W0003</v>
      </c>
      <c r="B2389" s="95" t="str">
        <f>Consolidated!A2389&amp;""</f>
        <v>ST</v>
      </c>
      <c r="C2389" s="95">
        <f>IF('Dây theo phòng'!$D$6="",0,IF(OR(Consolidated!N2389&amp;""='Dây theo phòng'!$D$6,Consolidated!S2389&amp;""='Dây theo phòng'!$D$6),1,0))</f>
        <v>1</v>
      </c>
      <c r="D2389" s="95">
        <f>IF(Consolidated!E2389=1,1,0)</f>
        <v>1</v>
      </c>
      <c r="E2389" s="95">
        <f t="shared" si="37"/>
        <v>95</v>
      </c>
    </row>
    <row r="2390" spans="1:5">
      <c r="A2390" s="95" t="str">
        <f>Consolidated!C2390&amp;""</f>
        <v>723W0006</v>
      </c>
      <c r="B2390" s="95" t="str">
        <f>Consolidated!A2390&amp;""</f>
        <v>ST</v>
      </c>
      <c r="C2390" s="95">
        <f>IF('Dây theo phòng'!$D$6="",0,IF(OR(Consolidated!N2390&amp;""='Dây theo phòng'!$D$6,Consolidated!S2390&amp;""='Dây theo phòng'!$D$6),1,0))</f>
        <v>1</v>
      </c>
      <c r="D2390" s="95">
        <f>IF(Consolidated!E2390=1,1,0)</f>
        <v>1</v>
      </c>
      <c r="E2390" s="95">
        <f t="shared" si="37"/>
        <v>95</v>
      </c>
    </row>
    <row r="2391" spans="1:5">
      <c r="A2391" s="95" t="str">
        <f>Consolidated!C2391&amp;""</f>
        <v>723W0007</v>
      </c>
      <c r="B2391" s="95" t="str">
        <f>Consolidated!A2391&amp;""</f>
        <v>ST</v>
      </c>
      <c r="C2391" s="95">
        <f>IF('Dây theo phòng'!$D$6="",0,IF(OR(Consolidated!N2391&amp;""='Dây theo phòng'!$D$6,Consolidated!S2391&amp;""='Dây theo phòng'!$D$6),1,0))</f>
        <v>1</v>
      </c>
      <c r="D2391" s="95">
        <f>IF(Consolidated!E2391=1,1,0)</f>
        <v>1</v>
      </c>
      <c r="E2391" s="95">
        <f t="shared" si="37"/>
        <v>95</v>
      </c>
    </row>
    <row r="2392" spans="1:5">
      <c r="A2392" s="95" t="str">
        <f>Consolidated!C2392&amp;""</f>
        <v>723W0008</v>
      </c>
      <c r="B2392" s="95" t="str">
        <f>Consolidated!A2392&amp;""</f>
        <v>ST</v>
      </c>
      <c r="C2392" s="95">
        <f>IF('Dây theo phòng'!$D$6="",0,IF(OR(Consolidated!N2392&amp;""='Dây theo phòng'!$D$6,Consolidated!S2392&amp;""='Dây theo phòng'!$D$6),1,0))</f>
        <v>0</v>
      </c>
      <c r="D2392" s="95">
        <f>IF(Consolidated!E2392=1,1,0)</f>
        <v>0</v>
      </c>
      <c r="E2392" s="95">
        <f t="shared" si="37"/>
        <v>95</v>
      </c>
    </row>
    <row r="2393" spans="1:5">
      <c r="A2393" s="95" t="str">
        <f>Consolidated!C2393&amp;""</f>
        <v>723W0009</v>
      </c>
      <c r="B2393" s="95" t="str">
        <f>Consolidated!A2393&amp;""</f>
        <v>ST</v>
      </c>
      <c r="C2393" s="95">
        <f>IF('Dây theo phòng'!$D$6="",0,IF(OR(Consolidated!N2393&amp;""='Dây theo phòng'!$D$6,Consolidated!S2393&amp;""='Dây theo phòng'!$D$6),1,0))</f>
        <v>0</v>
      </c>
      <c r="D2393" s="95">
        <f>IF(Consolidated!E2393=1,1,0)</f>
        <v>0</v>
      </c>
      <c r="E2393" s="95">
        <f t="shared" si="37"/>
        <v>95</v>
      </c>
    </row>
    <row r="2394" spans="1:5">
      <c r="A2394" s="95" t="str">
        <f>Consolidated!C2394&amp;""</f>
        <v>723W0010</v>
      </c>
      <c r="B2394" s="95" t="str">
        <f>Consolidated!A2394&amp;""</f>
        <v>ST</v>
      </c>
      <c r="C2394" s="95">
        <f>IF('Dây theo phòng'!$D$6="",0,IF(OR(Consolidated!N2394&amp;""='Dây theo phòng'!$D$6,Consolidated!S2394&amp;""='Dây theo phòng'!$D$6),1,0))</f>
        <v>0</v>
      </c>
      <c r="D2394" s="95">
        <f>IF(Consolidated!E2394=1,1,0)</f>
        <v>0</v>
      </c>
      <c r="E2394" s="95">
        <f t="shared" si="37"/>
        <v>95</v>
      </c>
    </row>
    <row r="2395" spans="1:5">
      <c r="A2395" s="95" t="str">
        <f>Consolidated!C2395&amp;""</f>
        <v>725W0001</v>
      </c>
      <c r="B2395" s="95" t="str">
        <f>Consolidated!A2395&amp;""</f>
        <v>ST</v>
      </c>
      <c r="C2395" s="95">
        <f>IF('Dây theo phòng'!$D$6="",0,IF(OR(Consolidated!N2395&amp;""='Dây theo phòng'!$D$6,Consolidated!S2395&amp;""='Dây theo phòng'!$D$6),1,0))</f>
        <v>1</v>
      </c>
      <c r="D2395" s="95">
        <f>IF(Consolidated!E2395=1,1,0)</f>
        <v>0</v>
      </c>
      <c r="E2395" s="95">
        <f t="shared" si="37"/>
        <v>96</v>
      </c>
    </row>
    <row r="2396" spans="1:5">
      <c r="A2396" s="95" t="str">
        <f>Consolidated!C2396&amp;""</f>
        <v>725W0002</v>
      </c>
      <c r="B2396" s="95" t="str">
        <f>Consolidated!A2396&amp;""</f>
        <v>ST</v>
      </c>
      <c r="C2396" s="95">
        <f>IF('Dây theo phòng'!$D$6="",0,IF(OR(Consolidated!N2396&amp;""='Dây theo phòng'!$D$6,Consolidated!S2396&amp;""='Dây theo phòng'!$D$6),1,0))</f>
        <v>1</v>
      </c>
      <c r="D2396" s="95">
        <f>IF(Consolidated!E2396=1,1,0)</f>
        <v>1</v>
      </c>
      <c r="E2396" s="95">
        <f t="shared" si="37"/>
        <v>96</v>
      </c>
    </row>
    <row r="2397" spans="1:5">
      <c r="A2397" s="95" t="str">
        <f>Consolidated!C2397&amp;""</f>
        <v>725W0003</v>
      </c>
      <c r="B2397" s="95" t="str">
        <f>Consolidated!A2397&amp;""</f>
        <v>ST</v>
      </c>
      <c r="C2397" s="95">
        <f>IF('Dây theo phòng'!$D$6="",0,IF(OR(Consolidated!N2397&amp;""='Dây theo phòng'!$D$6,Consolidated!S2397&amp;""='Dây theo phòng'!$D$6),1,0))</f>
        <v>1</v>
      </c>
      <c r="D2397" s="95">
        <f>IF(Consolidated!E2397=1,1,0)</f>
        <v>0</v>
      </c>
      <c r="E2397" s="95">
        <f t="shared" si="37"/>
        <v>97</v>
      </c>
    </row>
    <row r="2398" spans="1:5">
      <c r="A2398" s="95" t="str">
        <f>Consolidated!C2398&amp;""</f>
        <v>725W0004</v>
      </c>
      <c r="B2398" s="95" t="str">
        <f>Consolidated!A2398&amp;""</f>
        <v>ST</v>
      </c>
      <c r="C2398" s="95">
        <f>IF('Dây theo phòng'!$D$6="",0,IF(OR(Consolidated!N2398&amp;""='Dây theo phòng'!$D$6,Consolidated!S2398&amp;""='Dây theo phòng'!$D$6),1,0))</f>
        <v>1</v>
      </c>
      <c r="D2398" s="95">
        <f>IF(Consolidated!E2398=1,1,0)</f>
        <v>0</v>
      </c>
      <c r="E2398" s="95">
        <f t="shared" si="37"/>
        <v>98</v>
      </c>
    </row>
    <row r="2399" spans="1:5">
      <c r="A2399" s="95" t="str">
        <f>Consolidated!C2399&amp;""</f>
        <v>725W0005</v>
      </c>
      <c r="B2399" s="95" t="str">
        <f>Consolidated!A2399&amp;""</f>
        <v>ST</v>
      </c>
      <c r="C2399" s="95">
        <f>IF('Dây theo phòng'!$D$6="",0,IF(OR(Consolidated!N2399&amp;""='Dây theo phòng'!$D$6,Consolidated!S2399&amp;""='Dây theo phòng'!$D$6),1,0))</f>
        <v>1</v>
      </c>
      <c r="D2399" s="95">
        <f>IF(Consolidated!E2399=1,1,0)</f>
        <v>0</v>
      </c>
      <c r="E2399" s="95">
        <f t="shared" si="37"/>
        <v>99</v>
      </c>
    </row>
    <row r="2400" spans="1:5">
      <c r="A2400" s="95" t="str">
        <f>Consolidated!C2400&amp;""</f>
        <v>725W0006</v>
      </c>
      <c r="B2400" s="95" t="str">
        <f>Consolidated!A2400&amp;""</f>
        <v>ST</v>
      </c>
      <c r="C2400" s="95">
        <f>IF('Dây theo phòng'!$D$6="",0,IF(OR(Consolidated!N2400&amp;""='Dây theo phòng'!$D$6,Consolidated!S2400&amp;""='Dây theo phòng'!$D$6),1,0))</f>
        <v>1</v>
      </c>
      <c r="D2400" s="95">
        <f>IF(Consolidated!E2400=1,1,0)</f>
        <v>1</v>
      </c>
      <c r="E2400" s="95">
        <f t="shared" si="37"/>
        <v>99</v>
      </c>
    </row>
    <row r="2401" spans="1:5">
      <c r="A2401" s="95" t="str">
        <f>Consolidated!C2401&amp;""</f>
        <v>725W0007</v>
      </c>
      <c r="B2401" s="95" t="str">
        <f>Consolidated!A2401&amp;""</f>
        <v>ST</v>
      </c>
      <c r="C2401" s="95">
        <f>IF('Dây theo phòng'!$D$6="",0,IF(OR(Consolidated!N2401&amp;""='Dây theo phòng'!$D$6,Consolidated!S2401&amp;""='Dây theo phòng'!$D$6),1,0))</f>
        <v>1</v>
      </c>
      <c r="D2401" s="95">
        <f>IF(Consolidated!E2401=1,1,0)</f>
        <v>0</v>
      </c>
      <c r="E2401" s="95">
        <f t="shared" si="37"/>
        <v>100</v>
      </c>
    </row>
    <row r="2402" spans="1:5">
      <c r="A2402" s="95" t="str">
        <f>Consolidated!C2402&amp;""</f>
        <v>725W0008</v>
      </c>
      <c r="B2402" s="95" t="str">
        <f>Consolidated!A2402&amp;""</f>
        <v>ST</v>
      </c>
      <c r="C2402" s="95">
        <f>IF('Dây theo phòng'!$D$6="",0,IF(OR(Consolidated!N2402&amp;""='Dây theo phòng'!$D$6,Consolidated!S2402&amp;""='Dây theo phòng'!$D$6),1,0))</f>
        <v>1</v>
      </c>
      <c r="D2402" s="95">
        <f>IF(Consolidated!E2402=1,1,0)</f>
        <v>0</v>
      </c>
      <c r="E2402" s="95">
        <f t="shared" si="37"/>
        <v>101</v>
      </c>
    </row>
    <row r="2403" spans="1:5">
      <c r="A2403" s="95" t="str">
        <f>Consolidated!C2403&amp;""</f>
        <v>728W0001</v>
      </c>
      <c r="B2403" s="95" t="str">
        <f>Consolidated!A2403&amp;""</f>
        <v>ST</v>
      </c>
      <c r="C2403" s="95">
        <f>IF('Dây theo phòng'!$D$6="",0,IF(OR(Consolidated!N2403&amp;""='Dây theo phòng'!$D$6,Consolidated!S2403&amp;""='Dây theo phòng'!$D$6),1,0))</f>
        <v>1</v>
      </c>
      <c r="D2403" s="95">
        <f>IF(Consolidated!E2403=1,1,0)</f>
        <v>1</v>
      </c>
      <c r="E2403" s="95">
        <f t="shared" si="37"/>
        <v>101</v>
      </c>
    </row>
    <row r="2404" spans="1:5">
      <c r="A2404" s="95" t="str">
        <f>Consolidated!C2404&amp;""</f>
        <v>728W0002</v>
      </c>
      <c r="B2404" s="95" t="str">
        <f>Consolidated!A2404&amp;""</f>
        <v>ST</v>
      </c>
      <c r="C2404" s="95">
        <f>IF('Dây theo phòng'!$D$6="",0,IF(OR(Consolidated!N2404&amp;""='Dây theo phòng'!$D$6,Consolidated!S2404&amp;""='Dây theo phòng'!$D$6),1,0))</f>
        <v>1</v>
      </c>
      <c r="D2404" s="95">
        <f>IF(Consolidated!E2404=1,1,0)</f>
        <v>0</v>
      </c>
      <c r="E2404" s="95">
        <f t="shared" si="37"/>
        <v>102</v>
      </c>
    </row>
    <row r="2405" spans="1:5">
      <c r="A2405" s="95" t="str">
        <f>Consolidated!C2405&amp;""</f>
        <v>728W0003</v>
      </c>
      <c r="B2405" s="95" t="str">
        <f>Consolidated!A2405&amp;""</f>
        <v>ST</v>
      </c>
      <c r="C2405" s="95">
        <f>IF('Dây theo phòng'!$D$6="",0,IF(OR(Consolidated!N2405&amp;""='Dây theo phòng'!$D$6,Consolidated!S2405&amp;""='Dây theo phòng'!$D$6),1,0))</f>
        <v>1</v>
      </c>
      <c r="D2405" s="95">
        <f>IF(Consolidated!E2405=1,1,0)</f>
        <v>0</v>
      </c>
      <c r="E2405" s="95">
        <f t="shared" si="37"/>
        <v>103</v>
      </c>
    </row>
    <row r="2406" spans="1:5">
      <c r="A2406" s="95" t="str">
        <f>Consolidated!C2406&amp;""</f>
        <v>728W0004</v>
      </c>
      <c r="B2406" s="95" t="str">
        <f>Consolidated!A2406&amp;""</f>
        <v>ST</v>
      </c>
      <c r="C2406" s="95">
        <f>IF('Dây theo phòng'!$D$6="",0,IF(OR(Consolidated!N2406&amp;""='Dây theo phòng'!$D$6,Consolidated!S2406&amp;""='Dây theo phòng'!$D$6),1,0))</f>
        <v>1</v>
      </c>
      <c r="D2406" s="95">
        <f>IF(Consolidated!E2406=1,1,0)</f>
        <v>0</v>
      </c>
      <c r="E2406" s="95">
        <f t="shared" si="37"/>
        <v>104</v>
      </c>
    </row>
    <row r="2407" spans="1:5">
      <c r="A2407" s="95" t="str">
        <f>Consolidated!C2407&amp;""</f>
        <v>728W0005</v>
      </c>
      <c r="B2407" s="95" t="str">
        <f>Consolidated!A2407&amp;""</f>
        <v>ST</v>
      </c>
      <c r="C2407" s="95">
        <f>IF('Dây theo phòng'!$D$6="",0,IF(OR(Consolidated!N2407&amp;""='Dây theo phòng'!$D$6,Consolidated!S2407&amp;""='Dây theo phòng'!$D$6),1,0))</f>
        <v>1</v>
      </c>
      <c r="D2407" s="95">
        <f>IF(Consolidated!E2407=1,1,0)</f>
        <v>1</v>
      </c>
      <c r="E2407" s="95">
        <f t="shared" si="37"/>
        <v>104</v>
      </c>
    </row>
    <row r="2408" spans="1:5">
      <c r="A2408" s="95" t="str">
        <f>Consolidated!C2408&amp;""</f>
        <v>728W0006</v>
      </c>
      <c r="B2408" s="95" t="str">
        <f>Consolidated!A2408&amp;""</f>
        <v>ST</v>
      </c>
      <c r="C2408" s="95">
        <f>IF('Dây theo phòng'!$D$6="",0,IF(OR(Consolidated!N2408&amp;""='Dây theo phòng'!$D$6,Consolidated!S2408&amp;""='Dây theo phòng'!$D$6),1,0))</f>
        <v>1</v>
      </c>
      <c r="D2408" s="95">
        <f>IF(Consolidated!E2408=1,1,0)</f>
        <v>1</v>
      </c>
      <c r="E2408" s="95">
        <f t="shared" si="37"/>
        <v>104</v>
      </c>
    </row>
    <row r="2409" spans="1:5">
      <c r="A2409" s="95" t="str">
        <f>Consolidated!C2409&amp;""</f>
        <v>731W0001</v>
      </c>
      <c r="B2409" s="95" t="str">
        <f>Consolidated!A2409&amp;""</f>
        <v>ST</v>
      </c>
      <c r="C2409" s="95">
        <f>IF('Dây theo phòng'!$D$6="",0,IF(OR(Consolidated!N2409&amp;""='Dây theo phòng'!$D$6,Consolidated!S2409&amp;""='Dây theo phòng'!$D$6),1,0))</f>
        <v>1</v>
      </c>
      <c r="D2409" s="95">
        <f>IF(Consolidated!E2409=1,1,0)</f>
        <v>0</v>
      </c>
      <c r="E2409" s="95">
        <f t="shared" si="37"/>
        <v>105</v>
      </c>
    </row>
    <row r="2410" spans="1:5">
      <c r="A2410" s="95" t="str">
        <f>Consolidated!C2410&amp;""</f>
        <v>731W0002</v>
      </c>
      <c r="B2410" s="95" t="str">
        <f>Consolidated!A2410&amp;""</f>
        <v>ST</v>
      </c>
      <c r="C2410" s="95">
        <f>IF('Dây theo phòng'!$D$6="",0,IF(OR(Consolidated!N2410&amp;""='Dây theo phòng'!$D$6,Consolidated!S2410&amp;""='Dây theo phòng'!$D$6),1,0))</f>
        <v>1</v>
      </c>
      <c r="D2410" s="95">
        <f>IF(Consolidated!E2410=1,1,0)</f>
        <v>1</v>
      </c>
      <c r="E2410" s="95">
        <f t="shared" si="37"/>
        <v>105</v>
      </c>
    </row>
    <row r="2411" spans="1:5">
      <c r="A2411" s="95" t="str">
        <f>Consolidated!C2411&amp;""</f>
        <v>731W0003</v>
      </c>
      <c r="B2411" s="95" t="str">
        <f>Consolidated!A2411&amp;""</f>
        <v>ST</v>
      </c>
      <c r="C2411" s="95">
        <f>IF('Dây theo phòng'!$D$6="",0,IF(OR(Consolidated!N2411&amp;""='Dây theo phòng'!$D$6,Consolidated!S2411&amp;""='Dây theo phòng'!$D$6),1,0))</f>
        <v>1</v>
      </c>
      <c r="D2411" s="95">
        <f>IF(Consolidated!E2411=1,1,0)</f>
        <v>1</v>
      </c>
      <c r="E2411" s="95">
        <f t="shared" si="37"/>
        <v>105</v>
      </c>
    </row>
    <row r="2412" spans="1:5">
      <c r="A2412" s="95" t="str">
        <f>Consolidated!C2412&amp;""</f>
        <v>731W0004</v>
      </c>
      <c r="B2412" s="95" t="str">
        <f>Consolidated!A2412&amp;""</f>
        <v>ST</v>
      </c>
      <c r="C2412" s="95">
        <f>IF('Dây theo phòng'!$D$6="",0,IF(OR(Consolidated!N2412&amp;""='Dây theo phòng'!$D$6,Consolidated!S2412&amp;""='Dây theo phòng'!$D$6),1,0))</f>
        <v>1</v>
      </c>
      <c r="D2412" s="95">
        <f>IF(Consolidated!E2412=1,1,0)</f>
        <v>0</v>
      </c>
      <c r="E2412" s="95">
        <f t="shared" si="37"/>
        <v>106</v>
      </c>
    </row>
    <row r="2413" spans="1:5">
      <c r="A2413" s="95" t="str">
        <f>Consolidated!C2413&amp;""</f>
        <v>731W0006</v>
      </c>
      <c r="B2413" s="95" t="str">
        <f>Consolidated!A2413&amp;""</f>
        <v>ST</v>
      </c>
      <c r="C2413" s="95">
        <f>IF('Dây theo phòng'!$D$6="",0,IF(OR(Consolidated!N2413&amp;""='Dây theo phòng'!$D$6,Consolidated!S2413&amp;""='Dây theo phòng'!$D$6),1,0))</f>
        <v>1</v>
      </c>
      <c r="D2413" s="95">
        <f>IF(Consolidated!E2413=1,1,0)</f>
        <v>0</v>
      </c>
      <c r="E2413" s="95">
        <f t="shared" si="37"/>
        <v>107</v>
      </c>
    </row>
    <row r="2414" spans="1:5">
      <c r="A2414" s="95" t="str">
        <f>Consolidated!C2414&amp;""</f>
        <v>731W0007</v>
      </c>
      <c r="B2414" s="95" t="str">
        <f>Consolidated!A2414&amp;""</f>
        <v>ST</v>
      </c>
      <c r="C2414" s="95">
        <f>IF('Dây theo phòng'!$D$6="",0,IF(OR(Consolidated!N2414&amp;""='Dây theo phòng'!$D$6,Consolidated!S2414&amp;""='Dây theo phòng'!$D$6),1,0))</f>
        <v>1</v>
      </c>
      <c r="D2414" s="95">
        <f>IF(Consolidated!E2414=1,1,0)</f>
        <v>1</v>
      </c>
      <c r="E2414" s="95">
        <f t="shared" si="37"/>
        <v>107</v>
      </c>
    </row>
    <row r="2415" spans="1:5">
      <c r="A2415" s="95" t="str">
        <f>Consolidated!C2415&amp;""</f>
        <v>731W0010</v>
      </c>
      <c r="B2415" s="95" t="str">
        <f>Consolidated!A2415&amp;""</f>
        <v>ST</v>
      </c>
      <c r="C2415" s="95">
        <f>IF('Dây theo phòng'!$D$6="",0,IF(OR(Consolidated!N2415&amp;""='Dây theo phòng'!$D$6,Consolidated!S2415&amp;""='Dây theo phòng'!$D$6),1,0))</f>
        <v>1</v>
      </c>
      <c r="D2415" s="95">
        <f>IF(Consolidated!E2415=1,1,0)</f>
        <v>1</v>
      </c>
      <c r="E2415" s="95">
        <f t="shared" si="37"/>
        <v>107</v>
      </c>
    </row>
    <row r="2416" spans="1:5">
      <c r="A2416" s="95" t="str">
        <f>Consolidated!C2416&amp;""</f>
        <v>731W0011</v>
      </c>
      <c r="B2416" s="95" t="str">
        <f>Consolidated!A2416&amp;""</f>
        <v>ST</v>
      </c>
      <c r="C2416" s="95">
        <f>IF('Dây theo phòng'!$D$6="",0,IF(OR(Consolidated!N2416&amp;""='Dây theo phòng'!$D$6,Consolidated!S2416&amp;""='Dây theo phòng'!$D$6),1,0))</f>
        <v>1</v>
      </c>
      <c r="D2416" s="95">
        <f>IF(Consolidated!E2416=1,1,0)</f>
        <v>1</v>
      </c>
      <c r="E2416" s="95">
        <f t="shared" si="37"/>
        <v>107</v>
      </c>
    </row>
    <row r="2417" spans="1:5">
      <c r="A2417" s="95" t="str">
        <f>Consolidated!C2417&amp;""</f>
        <v>731W0012</v>
      </c>
      <c r="B2417" s="95" t="str">
        <f>Consolidated!A2417&amp;""</f>
        <v>ST</v>
      </c>
      <c r="C2417" s="95">
        <f>IF('Dây theo phòng'!$D$6="",0,IF(OR(Consolidated!N2417&amp;""='Dây theo phòng'!$D$6,Consolidated!S2417&amp;""='Dây theo phòng'!$D$6),1,0))</f>
        <v>1</v>
      </c>
      <c r="D2417" s="95">
        <f>IF(Consolidated!E2417=1,1,0)</f>
        <v>0</v>
      </c>
      <c r="E2417" s="95">
        <f t="shared" si="37"/>
        <v>108</v>
      </c>
    </row>
    <row r="2418" spans="1:5">
      <c r="A2418" s="95" t="str">
        <f>Consolidated!C2418&amp;""</f>
        <v>731W0021</v>
      </c>
      <c r="B2418" s="95" t="str">
        <f>Consolidated!A2418&amp;""</f>
        <v>ST</v>
      </c>
      <c r="C2418" s="95">
        <f>IF('Dây theo phòng'!$D$6="",0,IF(OR(Consolidated!N2418&amp;""='Dây theo phòng'!$D$6,Consolidated!S2418&amp;""='Dây theo phòng'!$D$6),1,0))</f>
        <v>1</v>
      </c>
      <c r="D2418" s="95">
        <f>IF(Consolidated!E2418=1,1,0)</f>
        <v>1</v>
      </c>
      <c r="E2418" s="95">
        <f t="shared" si="37"/>
        <v>108</v>
      </c>
    </row>
    <row r="2419" spans="1:5">
      <c r="A2419" s="95" t="str">
        <f>Consolidated!C2419&amp;""</f>
        <v>731W0024</v>
      </c>
      <c r="B2419" s="95" t="str">
        <f>Consolidated!A2419&amp;""</f>
        <v>ST</v>
      </c>
      <c r="C2419" s="95">
        <f>IF('Dây theo phòng'!$D$6="",0,IF(OR(Consolidated!N2419&amp;""='Dây theo phòng'!$D$6,Consolidated!S2419&amp;""='Dây theo phòng'!$D$6),1,0))</f>
        <v>1</v>
      </c>
      <c r="D2419" s="95">
        <f>IF(Consolidated!E2419=1,1,0)</f>
        <v>0</v>
      </c>
      <c r="E2419" s="95">
        <f t="shared" si="37"/>
        <v>109</v>
      </c>
    </row>
    <row r="2420" spans="1:5">
      <c r="A2420" s="95" t="str">
        <f>Consolidated!C2420&amp;""</f>
        <v>731W0025</v>
      </c>
      <c r="B2420" s="95" t="str">
        <f>Consolidated!A2420&amp;""</f>
        <v>ST</v>
      </c>
      <c r="C2420" s="95">
        <f>IF('Dây theo phòng'!$D$6="",0,IF(OR(Consolidated!N2420&amp;""='Dây theo phòng'!$D$6,Consolidated!S2420&amp;""='Dây theo phòng'!$D$6),1,0))</f>
        <v>1</v>
      </c>
      <c r="D2420" s="95">
        <f>IF(Consolidated!E2420=1,1,0)</f>
        <v>0</v>
      </c>
      <c r="E2420" s="95">
        <f t="shared" si="37"/>
        <v>110</v>
      </c>
    </row>
    <row r="2421" spans="1:5">
      <c r="A2421" s="95" t="str">
        <f>Consolidated!C2421&amp;""</f>
        <v>731W0026</v>
      </c>
      <c r="B2421" s="95" t="str">
        <f>Consolidated!A2421&amp;""</f>
        <v>ST</v>
      </c>
      <c r="C2421" s="95">
        <f>IF('Dây theo phòng'!$D$6="",0,IF(OR(Consolidated!N2421&amp;""='Dây theo phòng'!$D$6,Consolidated!S2421&amp;""='Dây theo phòng'!$D$6),1,0))</f>
        <v>1</v>
      </c>
      <c r="D2421" s="95">
        <f>IF(Consolidated!E2421=1,1,0)</f>
        <v>1</v>
      </c>
      <c r="E2421" s="95">
        <f t="shared" si="37"/>
        <v>110</v>
      </c>
    </row>
    <row r="2422" spans="1:5">
      <c r="A2422" s="95" t="str">
        <f>Consolidated!C2422&amp;""</f>
        <v>731W0027</v>
      </c>
      <c r="B2422" s="95" t="str">
        <f>Consolidated!A2422&amp;""</f>
        <v>ST</v>
      </c>
      <c r="C2422" s="95">
        <f>IF('Dây theo phòng'!$D$6="",0,IF(OR(Consolidated!N2422&amp;""='Dây theo phòng'!$D$6,Consolidated!S2422&amp;""='Dây theo phòng'!$D$6),1,0))</f>
        <v>1</v>
      </c>
      <c r="D2422" s="95">
        <f>IF(Consolidated!E2422=1,1,0)</f>
        <v>1</v>
      </c>
      <c r="E2422" s="95">
        <f t="shared" si="37"/>
        <v>110</v>
      </c>
    </row>
    <row r="2423" spans="1:5">
      <c r="A2423" s="95" t="str">
        <f>Consolidated!C2423&amp;""</f>
        <v>731W0029</v>
      </c>
      <c r="B2423" s="95" t="str">
        <f>Consolidated!A2423&amp;""</f>
        <v>ST</v>
      </c>
      <c r="C2423" s="95">
        <f>IF('Dây theo phòng'!$D$6="",0,IF(OR(Consolidated!N2423&amp;""='Dây theo phòng'!$D$6,Consolidated!S2423&amp;""='Dây theo phòng'!$D$6),1,0))</f>
        <v>1</v>
      </c>
      <c r="D2423" s="95">
        <f>IF(Consolidated!E2423=1,1,0)</f>
        <v>0</v>
      </c>
      <c r="E2423" s="95">
        <f t="shared" si="37"/>
        <v>111</v>
      </c>
    </row>
    <row r="2424" spans="1:5">
      <c r="A2424" s="95" t="str">
        <f>Consolidated!C2424&amp;""</f>
        <v>741W0003</v>
      </c>
      <c r="B2424" s="95" t="str">
        <f>Consolidated!A2424&amp;""</f>
        <v>ST</v>
      </c>
      <c r="C2424" s="95">
        <f>IF('Dây theo phòng'!$D$6="",0,IF(OR(Consolidated!N2424&amp;""='Dây theo phòng'!$D$6,Consolidated!S2424&amp;""='Dây theo phòng'!$D$6),1,0))</f>
        <v>1</v>
      </c>
      <c r="D2424" s="95">
        <f>IF(Consolidated!E2424=1,1,0)</f>
        <v>1</v>
      </c>
      <c r="E2424" s="95">
        <f t="shared" si="37"/>
        <v>111</v>
      </c>
    </row>
    <row r="2425" spans="1:5">
      <c r="A2425" s="95" t="str">
        <f>Consolidated!C2425&amp;""</f>
        <v>741W0007</v>
      </c>
      <c r="B2425" s="95" t="str">
        <f>Consolidated!A2425&amp;""</f>
        <v>ST</v>
      </c>
      <c r="C2425" s="95">
        <f>IF('Dây theo phòng'!$D$6="",0,IF(OR(Consolidated!N2425&amp;""='Dây theo phòng'!$D$6,Consolidated!S2425&amp;""='Dây theo phòng'!$D$6),1,0))</f>
        <v>1</v>
      </c>
      <c r="D2425" s="95">
        <f>IF(Consolidated!E2425=1,1,0)</f>
        <v>0</v>
      </c>
      <c r="E2425" s="95">
        <f t="shared" si="37"/>
        <v>112</v>
      </c>
    </row>
    <row r="2426" spans="1:5">
      <c r="A2426" s="95" t="str">
        <f>Consolidated!C2426&amp;""</f>
        <v>741W0008</v>
      </c>
      <c r="B2426" s="95" t="str">
        <f>Consolidated!A2426&amp;""</f>
        <v>ST</v>
      </c>
      <c r="C2426" s="95">
        <f>IF('Dây theo phòng'!$D$6="",0,IF(OR(Consolidated!N2426&amp;""='Dây theo phòng'!$D$6,Consolidated!S2426&amp;""='Dây theo phòng'!$D$6),1,0))</f>
        <v>1</v>
      </c>
      <c r="D2426" s="95">
        <f>IF(Consolidated!E2426=1,1,0)</f>
        <v>0</v>
      </c>
      <c r="E2426" s="95">
        <f t="shared" si="37"/>
        <v>113</v>
      </c>
    </row>
    <row r="2427" spans="1:5">
      <c r="A2427" s="95" t="str">
        <f>Consolidated!C2427&amp;""</f>
        <v>741W0009</v>
      </c>
      <c r="B2427" s="95" t="str">
        <f>Consolidated!A2427&amp;""</f>
        <v>ST</v>
      </c>
      <c r="C2427" s="95">
        <f>IF('Dây theo phòng'!$D$6="",0,IF(OR(Consolidated!N2427&amp;""='Dây theo phòng'!$D$6,Consolidated!S2427&amp;""='Dây theo phòng'!$D$6),1,0))</f>
        <v>1</v>
      </c>
      <c r="D2427" s="95">
        <f>IF(Consolidated!E2427=1,1,0)</f>
        <v>1</v>
      </c>
      <c r="E2427" s="95">
        <f t="shared" si="37"/>
        <v>113</v>
      </c>
    </row>
    <row r="2428" spans="1:5">
      <c r="A2428" s="95" t="str">
        <f>Consolidated!C2428&amp;""</f>
        <v>741W0010</v>
      </c>
      <c r="B2428" s="95" t="str">
        <f>Consolidated!A2428&amp;""</f>
        <v>ST</v>
      </c>
      <c r="C2428" s="95">
        <f>IF('Dây theo phòng'!$D$6="",0,IF(OR(Consolidated!N2428&amp;""='Dây theo phòng'!$D$6,Consolidated!S2428&amp;""='Dây theo phòng'!$D$6),1,0))</f>
        <v>1</v>
      </c>
      <c r="D2428" s="95">
        <f>IF(Consolidated!E2428=1,1,0)</f>
        <v>1</v>
      </c>
      <c r="E2428" s="95">
        <f t="shared" si="37"/>
        <v>113</v>
      </c>
    </row>
    <row r="2429" spans="1:5">
      <c r="A2429" s="95" t="str">
        <f>Consolidated!C2429&amp;""</f>
        <v>741W0011</v>
      </c>
      <c r="B2429" s="95" t="str">
        <f>Consolidated!A2429&amp;""</f>
        <v>ST</v>
      </c>
      <c r="C2429" s="95">
        <f>IF('Dây theo phòng'!$D$6="",0,IF(OR(Consolidated!N2429&amp;""='Dây theo phòng'!$D$6,Consolidated!S2429&amp;""='Dây theo phòng'!$D$6),1,0))</f>
        <v>1</v>
      </c>
      <c r="D2429" s="95">
        <f>IF(Consolidated!E2429=1,1,0)</f>
        <v>0</v>
      </c>
      <c r="E2429" s="95">
        <f t="shared" si="37"/>
        <v>114</v>
      </c>
    </row>
    <row r="2430" spans="1:5">
      <c r="A2430" s="95" t="str">
        <f>Consolidated!C2430&amp;""</f>
        <v>742W0001</v>
      </c>
      <c r="B2430" s="95" t="str">
        <f>Consolidated!A2430&amp;""</f>
        <v>ST</v>
      </c>
      <c r="C2430" s="95">
        <f>IF('Dây theo phòng'!$D$6="",0,IF(OR(Consolidated!N2430&amp;""='Dây theo phòng'!$D$6,Consolidated!S2430&amp;""='Dây theo phòng'!$D$6),1,0))</f>
        <v>1</v>
      </c>
      <c r="D2430" s="95">
        <f>IF(Consolidated!E2430=1,1,0)</f>
        <v>1</v>
      </c>
      <c r="E2430" s="95">
        <f t="shared" si="37"/>
        <v>114</v>
      </c>
    </row>
    <row r="2431" spans="1:5">
      <c r="A2431" s="95" t="str">
        <f>Consolidated!C2431&amp;""</f>
        <v>742W0002</v>
      </c>
      <c r="B2431" s="95" t="str">
        <f>Consolidated!A2431&amp;""</f>
        <v>ST</v>
      </c>
      <c r="C2431" s="95">
        <f>IF('Dây theo phòng'!$D$6="",0,IF(OR(Consolidated!N2431&amp;""='Dây theo phòng'!$D$6,Consolidated!S2431&amp;""='Dây theo phòng'!$D$6),1,0))</f>
        <v>1</v>
      </c>
      <c r="D2431" s="95">
        <f>IF(Consolidated!E2431=1,1,0)</f>
        <v>1</v>
      </c>
      <c r="E2431" s="95">
        <f t="shared" si="37"/>
        <v>114</v>
      </c>
    </row>
    <row r="2432" spans="1:5">
      <c r="A2432" s="95" t="str">
        <f>Consolidated!C2432&amp;""</f>
        <v>743W0001</v>
      </c>
      <c r="B2432" s="95" t="str">
        <f>Consolidated!A2432&amp;""</f>
        <v>ST</v>
      </c>
      <c r="C2432" s="95">
        <f>IF('Dây theo phòng'!$D$6="",0,IF(OR(Consolidated!N2432&amp;""='Dây theo phòng'!$D$6,Consolidated!S2432&amp;""='Dây theo phòng'!$D$6),1,0))</f>
        <v>1</v>
      </c>
      <c r="D2432" s="95">
        <f>IF(Consolidated!E2432=1,1,0)</f>
        <v>0</v>
      </c>
      <c r="E2432" s="95">
        <f t="shared" si="37"/>
        <v>115</v>
      </c>
    </row>
    <row r="2433" spans="1:5">
      <c r="A2433" s="95" t="str">
        <f>Consolidated!C2433&amp;""</f>
        <v>743W0002</v>
      </c>
      <c r="B2433" s="95" t="str">
        <f>Consolidated!A2433&amp;""</f>
        <v>ST</v>
      </c>
      <c r="C2433" s="95">
        <f>IF('Dây theo phòng'!$D$6="",0,IF(OR(Consolidated!N2433&amp;""='Dây theo phòng'!$D$6,Consolidated!S2433&amp;""='Dây theo phòng'!$D$6),1,0))</f>
        <v>1</v>
      </c>
      <c r="D2433" s="95">
        <f>IF(Consolidated!E2433=1,1,0)</f>
        <v>1</v>
      </c>
      <c r="E2433" s="95">
        <f t="shared" si="37"/>
        <v>115</v>
      </c>
    </row>
    <row r="2434" spans="1:5">
      <c r="A2434" s="95" t="str">
        <f>Consolidated!C2434&amp;""</f>
        <v>743W0003</v>
      </c>
      <c r="B2434" s="95" t="str">
        <f>Consolidated!A2434&amp;""</f>
        <v>ST</v>
      </c>
      <c r="C2434" s="95">
        <f>IF('Dây theo phòng'!$D$6="",0,IF(OR(Consolidated!N2434&amp;""='Dây theo phòng'!$D$6,Consolidated!S2434&amp;""='Dây theo phòng'!$D$6),1,0))</f>
        <v>1</v>
      </c>
      <c r="D2434" s="95">
        <f>IF(Consolidated!E2434=1,1,0)</f>
        <v>1</v>
      </c>
      <c r="E2434" s="95">
        <f t="shared" si="37"/>
        <v>115</v>
      </c>
    </row>
    <row r="2435" spans="1:5">
      <c r="A2435" s="95" t="str">
        <f>Consolidated!C2435&amp;""</f>
        <v>743W0004</v>
      </c>
      <c r="B2435" s="95" t="str">
        <f>Consolidated!A2435&amp;""</f>
        <v>ST</v>
      </c>
      <c r="C2435" s="95">
        <f>IF('Dây theo phòng'!$D$6="",0,IF(OR(Consolidated!N2435&amp;""='Dây theo phòng'!$D$6,Consolidated!S2435&amp;""='Dây theo phòng'!$D$6),1,0))</f>
        <v>0</v>
      </c>
      <c r="D2435" s="95">
        <f>IF(Consolidated!E2435=1,1,0)</f>
        <v>0</v>
      </c>
      <c r="E2435" s="95">
        <f t="shared" ref="E2435:E2498" si="38">E2434+C2435*(1-D2435)</f>
        <v>115</v>
      </c>
    </row>
    <row r="2436" spans="1:5">
      <c r="A2436" s="95" t="str">
        <f>Consolidated!C2436&amp;""</f>
        <v>743W0005</v>
      </c>
      <c r="B2436" s="95" t="str">
        <f>Consolidated!A2436&amp;""</f>
        <v>ST</v>
      </c>
      <c r="C2436" s="95">
        <f>IF('Dây theo phòng'!$D$6="",0,IF(OR(Consolidated!N2436&amp;""='Dây theo phòng'!$D$6,Consolidated!S2436&amp;""='Dây theo phòng'!$D$6),1,0))</f>
        <v>1</v>
      </c>
      <c r="D2436" s="95">
        <f>IF(Consolidated!E2436=1,1,0)</f>
        <v>0</v>
      </c>
      <c r="E2436" s="95">
        <f t="shared" si="38"/>
        <v>116</v>
      </c>
    </row>
    <row r="2437" spans="1:5">
      <c r="A2437" s="95" t="str">
        <f>Consolidated!C2437&amp;""</f>
        <v>743W0006</v>
      </c>
      <c r="B2437" s="95" t="str">
        <f>Consolidated!A2437&amp;""</f>
        <v>ST</v>
      </c>
      <c r="C2437" s="95">
        <f>IF('Dây theo phòng'!$D$6="",0,IF(OR(Consolidated!N2437&amp;""='Dây theo phòng'!$D$6,Consolidated!S2437&amp;""='Dây theo phòng'!$D$6),1,0))</f>
        <v>1</v>
      </c>
      <c r="D2437" s="95">
        <f>IF(Consolidated!E2437=1,1,0)</f>
        <v>1</v>
      </c>
      <c r="E2437" s="95">
        <f t="shared" si="38"/>
        <v>116</v>
      </c>
    </row>
    <row r="2438" spans="1:5">
      <c r="A2438" s="95" t="str">
        <f>Consolidated!C2438&amp;""</f>
        <v>743W0008</v>
      </c>
      <c r="B2438" s="95" t="str">
        <f>Consolidated!A2438&amp;""</f>
        <v>ST</v>
      </c>
      <c r="C2438" s="95">
        <f>IF('Dây theo phòng'!$D$6="",0,IF(OR(Consolidated!N2438&amp;""='Dây theo phòng'!$D$6,Consolidated!S2438&amp;""='Dây theo phòng'!$D$6),1,0))</f>
        <v>1</v>
      </c>
      <c r="D2438" s="95">
        <f>IF(Consolidated!E2438=1,1,0)</f>
        <v>1</v>
      </c>
      <c r="E2438" s="95">
        <f t="shared" si="38"/>
        <v>116</v>
      </c>
    </row>
    <row r="2439" spans="1:5">
      <c r="A2439" s="95" t="str">
        <f>Consolidated!C2439&amp;""</f>
        <v>743W0009</v>
      </c>
      <c r="B2439" s="95" t="str">
        <f>Consolidated!A2439&amp;""</f>
        <v>ST</v>
      </c>
      <c r="C2439" s="95">
        <f>IF('Dây theo phòng'!$D$6="",0,IF(OR(Consolidated!N2439&amp;""='Dây theo phòng'!$D$6,Consolidated!S2439&amp;""='Dây theo phòng'!$D$6),1,0))</f>
        <v>1</v>
      </c>
      <c r="D2439" s="95">
        <f>IF(Consolidated!E2439=1,1,0)</f>
        <v>1</v>
      </c>
      <c r="E2439" s="95">
        <f t="shared" si="38"/>
        <v>116</v>
      </c>
    </row>
    <row r="2440" spans="1:5">
      <c r="A2440" s="95" t="str">
        <f>Consolidated!C2440&amp;""</f>
        <v>743W0010</v>
      </c>
      <c r="B2440" s="95" t="str">
        <f>Consolidated!A2440&amp;""</f>
        <v>ST</v>
      </c>
      <c r="C2440" s="95">
        <f>IF('Dây theo phòng'!$D$6="",0,IF(OR(Consolidated!N2440&amp;""='Dây theo phòng'!$D$6,Consolidated!S2440&amp;""='Dây theo phòng'!$D$6),1,0))</f>
        <v>1</v>
      </c>
      <c r="D2440" s="95">
        <f>IF(Consolidated!E2440=1,1,0)</f>
        <v>1</v>
      </c>
      <c r="E2440" s="95">
        <f t="shared" si="38"/>
        <v>116</v>
      </c>
    </row>
    <row r="2441" spans="1:5">
      <c r="A2441" s="95" t="str">
        <f>Consolidated!C2441&amp;""</f>
        <v>744W0001</v>
      </c>
      <c r="B2441" s="95" t="str">
        <f>Consolidated!A2441&amp;""</f>
        <v>ST</v>
      </c>
      <c r="C2441" s="95">
        <f>IF('Dây theo phòng'!$D$6="",0,IF(OR(Consolidated!N2441&amp;""='Dây theo phòng'!$D$6,Consolidated!S2441&amp;""='Dây theo phòng'!$D$6),1,0))</f>
        <v>1</v>
      </c>
      <c r="D2441" s="95">
        <f>IF(Consolidated!E2441=1,1,0)</f>
        <v>1</v>
      </c>
      <c r="E2441" s="95">
        <f t="shared" si="38"/>
        <v>116</v>
      </c>
    </row>
    <row r="2442" spans="1:5">
      <c r="A2442" s="95" t="str">
        <f>Consolidated!C2442&amp;""</f>
        <v>744W0002</v>
      </c>
      <c r="B2442" s="95" t="str">
        <f>Consolidated!A2442&amp;""</f>
        <v>ST</v>
      </c>
      <c r="C2442" s="95">
        <f>IF('Dây theo phòng'!$D$6="",0,IF(OR(Consolidated!N2442&amp;""='Dây theo phòng'!$D$6,Consolidated!S2442&amp;""='Dây theo phòng'!$D$6),1,0))</f>
        <v>1</v>
      </c>
      <c r="D2442" s="95">
        <f>IF(Consolidated!E2442=1,1,0)</f>
        <v>1</v>
      </c>
      <c r="E2442" s="95">
        <f t="shared" si="38"/>
        <v>116</v>
      </c>
    </row>
    <row r="2443" spans="1:5">
      <c r="A2443" s="95" t="str">
        <f>Consolidated!C2443&amp;""</f>
        <v>744W0003</v>
      </c>
      <c r="B2443" s="95" t="str">
        <f>Consolidated!A2443&amp;""</f>
        <v>ST</v>
      </c>
      <c r="C2443" s="95">
        <f>IF('Dây theo phòng'!$D$6="",0,IF(OR(Consolidated!N2443&amp;""='Dây theo phòng'!$D$6,Consolidated!S2443&amp;""='Dây theo phòng'!$D$6),1,0))</f>
        <v>1</v>
      </c>
      <c r="D2443" s="95">
        <f>IF(Consolidated!E2443=1,1,0)</f>
        <v>1</v>
      </c>
      <c r="E2443" s="95">
        <f t="shared" si="38"/>
        <v>116</v>
      </c>
    </row>
    <row r="2444" spans="1:5">
      <c r="A2444" s="95" t="str">
        <f>Consolidated!C2444&amp;""</f>
        <v>744W0004</v>
      </c>
      <c r="B2444" s="95" t="str">
        <f>Consolidated!A2444&amp;""</f>
        <v>ST</v>
      </c>
      <c r="C2444" s="95">
        <f>IF('Dây theo phòng'!$D$6="",0,IF(OR(Consolidated!N2444&amp;""='Dây theo phòng'!$D$6,Consolidated!S2444&amp;""='Dây theo phòng'!$D$6),1,0))</f>
        <v>0</v>
      </c>
      <c r="D2444" s="95">
        <f>IF(Consolidated!E2444=1,1,0)</f>
        <v>0</v>
      </c>
      <c r="E2444" s="95">
        <f t="shared" si="38"/>
        <v>116</v>
      </c>
    </row>
    <row r="2445" spans="1:5">
      <c r="A2445" s="95" t="str">
        <f>Consolidated!C2445&amp;""</f>
        <v>744W0005</v>
      </c>
      <c r="B2445" s="95" t="str">
        <f>Consolidated!A2445&amp;""</f>
        <v>ST</v>
      </c>
      <c r="C2445" s="95">
        <f>IF('Dây theo phòng'!$D$6="",0,IF(OR(Consolidated!N2445&amp;""='Dây theo phòng'!$D$6,Consolidated!S2445&amp;""='Dây theo phòng'!$D$6),1,0))</f>
        <v>1</v>
      </c>
      <c r="D2445" s="95">
        <f>IF(Consolidated!E2445=1,1,0)</f>
        <v>0</v>
      </c>
      <c r="E2445" s="95">
        <f t="shared" si="38"/>
        <v>117</v>
      </c>
    </row>
    <row r="2446" spans="1:5">
      <c r="A2446" s="95" t="str">
        <f>Consolidated!C2446&amp;""</f>
        <v>746W0001</v>
      </c>
      <c r="B2446" s="95" t="str">
        <f>Consolidated!A2446&amp;""</f>
        <v>ST</v>
      </c>
      <c r="C2446" s="95">
        <f>IF('Dây theo phòng'!$D$6="",0,IF(OR(Consolidated!N2446&amp;""='Dây theo phòng'!$D$6,Consolidated!S2446&amp;""='Dây theo phòng'!$D$6),1,0))</f>
        <v>0</v>
      </c>
      <c r="D2446" s="95">
        <f>IF(Consolidated!E2446=1,1,0)</f>
        <v>0</v>
      </c>
      <c r="E2446" s="95">
        <f t="shared" si="38"/>
        <v>117</v>
      </c>
    </row>
    <row r="2447" spans="1:5">
      <c r="A2447" s="95" t="str">
        <f>Consolidated!C2447&amp;""</f>
        <v>746W0002</v>
      </c>
      <c r="B2447" s="95" t="str">
        <f>Consolidated!A2447&amp;""</f>
        <v>ST</v>
      </c>
      <c r="C2447" s="95">
        <f>IF('Dây theo phòng'!$D$6="",0,IF(OR(Consolidated!N2447&amp;""='Dây theo phòng'!$D$6,Consolidated!S2447&amp;""='Dây theo phòng'!$D$6),1,0))</f>
        <v>0</v>
      </c>
      <c r="D2447" s="95">
        <f>IF(Consolidated!E2447=1,1,0)</f>
        <v>0</v>
      </c>
      <c r="E2447" s="95">
        <f t="shared" si="38"/>
        <v>117</v>
      </c>
    </row>
    <row r="2448" spans="1:5">
      <c r="A2448" s="95" t="str">
        <f>Consolidated!C2448&amp;""</f>
        <v>746W0003</v>
      </c>
      <c r="B2448" s="95" t="str">
        <f>Consolidated!A2448&amp;""</f>
        <v>ST</v>
      </c>
      <c r="C2448" s="95">
        <f>IF('Dây theo phòng'!$D$6="",0,IF(OR(Consolidated!N2448&amp;""='Dây theo phòng'!$D$6,Consolidated!S2448&amp;""='Dây theo phòng'!$D$6),1,0))</f>
        <v>1</v>
      </c>
      <c r="D2448" s="95">
        <f>IF(Consolidated!E2448=1,1,0)</f>
        <v>1</v>
      </c>
      <c r="E2448" s="95">
        <f t="shared" si="38"/>
        <v>117</v>
      </c>
    </row>
    <row r="2449" spans="1:5">
      <c r="A2449" s="95" t="str">
        <f>Consolidated!C2449&amp;""</f>
        <v>746W0004</v>
      </c>
      <c r="B2449" s="95" t="str">
        <f>Consolidated!A2449&amp;""</f>
        <v>ST</v>
      </c>
      <c r="C2449" s="95">
        <f>IF('Dây theo phòng'!$D$6="",0,IF(OR(Consolidated!N2449&amp;""='Dây theo phòng'!$D$6,Consolidated!S2449&amp;""='Dây theo phòng'!$D$6),1,0))</f>
        <v>1</v>
      </c>
      <c r="D2449" s="95">
        <f>IF(Consolidated!E2449=1,1,0)</f>
        <v>1</v>
      </c>
      <c r="E2449" s="95">
        <f t="shared" si="38"/>
        <v>117</v>
      </c>
    </row>
    <row r="2450" spans="1:5">
      <c r="A2450" s="95" t="str">
        <f>Consolidated!C2450&amp;""</f>
        <v>746W0005</v>
      </c>
      <c r="B2450" s="95" t="str">
        <f>Consolidated!A2450&amp;""</f>
        <v>ST</v>
      </c>
      <c r="C2450" s="95">
        <f>IF('Dây theo phòng'!$D$6="",0,IF(OR(Consolidated!N2450&amp;""='Dây theo phòng'!$D$6,Consolidated!S2450&amp;""='Dây theo phòng'!$D$6),1,0))</f>
        <v>0</v>
      </c>
      <c r="D2450" s="95">
        <f>IF(Consolidated!E2450=1,1,0)</f>
        <v>0</v>
      </c>
      <c r="E2450" s="95">
        <f t="shared" si="38"/>
        <v>117</v>
      </c>
    </row>
    <row r="2451" spans="1:5">
      <c r="A2451" s="95" t="str">
        <f>Consolidated!C2451&amp;""</f>
        <v>746W0006</v>
      </c>
      <c r="B2451" s="95" t="str">
        <f>Consolidated!A2451&amp;""</f>
        <v>ST</v>
      </c>
      <c r="C2451" s="95">
        <f>IF('Dây theo phòng'!$D$6="",0,IF(OR(Consolidated!N2451&amp;""='Dây theo phòng'!$D$6,Consolidated!S2451&amp;""='Dây theo phòng'!$D$6),1,0))</f>
        <v>0</v>
      </c>
      <c r="D2451" s="95">
        <f>IF(Consolidated!E2451=1,1,0)</f>
        <v>0</v>
      </c>
      <c r="E2451" s="95">
        <f t="shared" si="38"/>
        <v>117</v>
      </c>
    </row>
    <row r="2452" spans="1:5">
      <c r="A2452" s="95" t="str">
        <f>Consolidated!C2452&amp;""</f>
        <v>746W0007</v>
      </c>
      <c r="B2452" s="95" t="str">
        <f>Consolidated!A2452&amp;""</f>
        <v>ST</v>
      </c>
      <c r="C2452" s="95">
        <f>IF('Dây theo phòng'!$D$6="",0,IF(OR(Consolidated!N2452&amp;""='Dây theo phòng'!$D$6,Consolidated!S2452&amp;""='Dây theo phòng'!$D$6),1,0))</f>
        <v>1</v>
      </c>
      <c r="D2452" s="95">
        <f>IF(Consolidated!E2452=1,1,0)</f>
        <v>1</v>
      </c>
      <c r="E2452" s="95">
        <f t="shared" si="38"/>
        <v>117</v>
      </c>
    </row>
    <row r="2453" spans="1:5">
      <c r="A2453" s="95" t="str">
        <f>Consolidated!C2453&amp;""</f>
        <v>746W0008</v>
      </c>
      <c r="B2453" s="95" t="str">
        <f>Consolidated!A2453&amp;""</f>
        <v>ST</v>
      </c>
      <c r="C2453" s="95">
        <f>IF('Dây theo phòng'!$D$6="",0,IF(OR(Consolidated!N2453&amp;""='Dây theo phòng'!$D$6,Consolidated!S2453&amp;""='Dây theo phòng'!$D$6),1,0))</f>
        <v>1</v>
      </c>
      <c r="D2453" s="95">
        <f>IF(Consolidated!E2453=1,1,0)</f>
        <v>0</v>
      </c>
      <c r="E2453" s="95">
        <f t="shared" si="38"/>
        <v>118</v>
      </c>
    </row>
    <row r="2454" spans="1:5">
      <c r="A2454" s="95" t="str">
        <f>Consolidated!C2454&amp;""</f>
        <v>746W0009</v>
      </c>
      <c r="B2454" s="95" t="str">
        <f>Consolidated!A2454&amp;""</f>
        <v>ST</v>
      </c>
      <c r="C2454" s="95">
        <f>IF('Dây theo phòng'!$D$6="",0,IF(OR(Consolidated!N2454&amp;""='Dây theo phòng'!$D$6,Consolidated!S2454&amp;""='Dây theo phòng'!$D$6),1,0))</f>
        <v>1</v>
      </c>
      <c r="D2454" s="95">
        <f>IF(Consolidated!E2454=1,1,0)</f>
        <v>0</v>
      </c>
      <c r="E2454" s="95">
        <f t="shared" si="38"/>
        <v>119</v>
      </c>
    </row>
    <row r="2455" spans="1:5">
      <c r="A2455" s="95" t="str">
        <f>Consolidated!C2455&amp;""</f>
        <v>746W0010</v>
      </c>
      <c r="B2455" s="95" t="str">
        <f>Consolidated!A2455&amp;""</f>
        <v>ST</v>
      </c>
      <c r="C2455" s="95">
        <f>IF('Dây theo phòng'!$D$6="",0,IF(OR(Consolidated!N2455&amp;""='Dây theo phòng'!$D$6,Consolidated!S2455&amp;""='Dây theo phòng'!$D$6),1,0))</f>
        <v>1</v>
      </c>
      <c r="D2455" s="95">
        <f>IF(Consolidated!E2455=1,1,0)</f>
        <v>0</v>
      </c>
      <c r="E2455" s="95">
        <f t="shared" si="38"/>
        <v>120</v>
      </c>
    </row>
    <row r="2456" spans="1:5">
      <c r="A2456" s="95" t="str">
        <f>Consolidated!C2456&amp;""</f>
        <v>746W0011</v>
      </c>
      <c r="B2456" s="95" t="str">
        <f>Consolidated!A2456&amp;""</f>
        <v>ST</v>
      </c>
      <c r="C2456" s="95">
        <f>IF('Dây theo phòng'!$D$6="",0,IF(OR(Consolidated!N2456&amp;""='Dây theo phòng'!$D$6,Consolidated!S2456&amp;""='Dây theo phòng'!$D$6),1,0))</f>
        <v>1</v>
      </c>
      <c r="D2456" s="95">
        <f>IF(Consolidated!E2456=1,1,0)</f>
        <v>0</v>
      </c>
      <c r="E2456" s="95">
        <f t="shared" si="38"/>
        <v>121</v>
      </c>
    </row>
    <row r="2457" spans="1:5">
      <c r="A2457" s="95" t="str">
        <f>Consolidated!C2457&amp;""</f>
        <v>746W0012</v>
      </c>
      <c r="B2457" s="95" t="str">
        <f>Consolidated!A2457&amp;""</f>
        <v>ST</v>
      </c>
      <c r="C2457" s="95">
        <f>IF('Dây theo phòng'!$D$6="",0,IF(OR(Consolidated!N2457&amp;""='Dây theo phòng'!$D$6,Consolidated!S2457&amp;""='Dây theo phòng'!$D$6),1,0))</f>
        <v>1</v>
      </c>
      <c r="D2457" s="95">
        <f>IF(Consolidated!E2457=1,1,0)</f>
        <v>0</v>
      </c>
      <c r="E2457" s="95">
        <f t="shared" si="38"/>
        <v>122</v>
      </c>
    </row>
    <row r="2458" spans="1:5">
      <c r="A2458" s="95" t="str">
        <f>Consolidated!C2458&amp;""</f>
        <v>746W0013</v>
      </c>
      <c r="B2458" s="95" t="str">
        <f>Consolidated!A2458&amp;""</f>
        <v>ST</v>
      </c>
      <c r="C2458" s="95">
        <f>IF('Dây theo phòng'!$D$6="",0,IF(OR(Consolidated!N2458&amp;""='Dây theo phòng'!$D$6,Consolidated!S2458&amp;""='Dây theo phòng'!$D$6),1,0))</f>
        <v>1</v>
      </c>
      <c r="D2458" s="95">
        <f>IF(Consolidated!E2458=1,1,0)</f>
        <v>1</v>
      </c>
      <c r="E2458" s="95">
        <f t="shared" si="38"/>
        <v>122</v>
      </c>
    </row>
    <row r="2459" spans="1:5">
      <c r="A2459" s="95" t="str">
        <f>Consolidated!C2459&amp;""</f>
        <v>746W0014</v>
      </c>
      <c r="B2459" s="95" t="str">
        <f>Consolidated!A2459&amp;""</f>
        <v>ST</v>
      </c>
      <c r="C2459" s="95">
        <f>IF('Dây theo phòng'!$D$6="",0,IF(OR(Consolidated!N2459&amp;""='Dây theo phòng'!$D$6,Consolidated!S2459&amp;""='Dây theo phòng'!$D$6),1,0))</f>
        <v>1</v>
      </c>
      <c r="D2459" s="95">
        <f>IF(Consolidated!E2459=1,1,0)</f>
        <v>1</v>
      </c>
      <c r="E2459" s="95">
        <f t="shared" si="38"/>
        <v>122</v>
      </c>
    </row>
    <row r="2460" spans="1:5">
      <c r="A2460" s="95" t="str">
        <f>Consolidated!C2460&amp;""</f>
        <v>746W0015</v>
      </c>
      <c r="B2460" s="95" t="str">
        <f>Consolidated!A2460&amp;""</f>
        <v>ST</v>
      </c>
      <c r="C2460" s="95">
        <f>IF('Dây theo phòng'!$D$6="",0,IF(OR(Consolidated!N2460&amp;""='Dây theo phòng'!$D$6,Consolidated!S2460&amp;""='Dây theo phòng'!$D$6),1,0))</f>
        <v>1</v>
      </c>
      <c r="D2460" s="95">
        <f>IF(Consolidated!E2460=1,1,0)</f>
        <v>1</v>
      </c>
      <c r="E2460" s="95">
        <f t="shared" si="38"/>
        <v>122</v>
      </c>
    </row>
    <row r="2461" spans="1:5">
      <c r="A2461" s="95" t="str">
        <f>Consolidated!C2461&amp;""</f>
        <v>746W0016</v>
      </c>
      <c r="B2461" s="95" t="str">
        <f>Consolidated!A2461&amp;""</f>
        <v>ST</v>
      </c>
      <c r="C2461" s="95">
        <f>IF('Dây theo phòng'!$D$6="",0,IF(OR(Consolidated!N2461&amp;""='Dây theo phòng'!$D$6,Consolidated!S2461&amp;""='Dây theo phòng'!$D$6),1,0))</f>
        <v>1</v>
      </c>
      <c r="D2461" s="95">
        <f>IF(Consolidated!E2461=1,1,0)</f>
        <v>1</v>
      </c>
      <c r="E2461" s="95">
        <f t="shared" si="38"/>
        <v>122</v>
      </c>
    </row>
    <row r="2462" spans="1:5">
      <c r="A2462" s="95" t="str">
        <f>Consolidated!C2462&amp;""</f>
        <v>747W0001</v>
      </c>
      <c r="B2462" s="95" t="str">
        <f>Consolidated!A2462&amp;""</f>
        <v>ST</v>
      </c>
      <c r="C2462" s="95">
        <f>IF('Dây theo phòng'!$D$6="",0,IF(OR(Consolidated!N2462&amp;""='Dây theo phòng'!$D$6,Consolidated!S2462&amp;""='Dây theo phòng'!$D$6),1,0))</f>
        <v>1</v>
      </c>
      <c r="D2462" s="95">
        <f>IF(Consolidated!E2462=1,1,0)</f>
        <v>1</v>
      </c>
      <c r="E2462" s="95">
        <f t="shared" si="38"/>
        <v>122</v>
      </c>
    </row>
    <row r="2463" spans="1:5">
      <c r="A2463" s="95" t="str">
        <f>Consolidated!C2463&amp;""</f>
        <v>747W0002</v>
      </c>
      <c r="B2463" s="95" t="str">
        <f>Consolidated!A2463&amp;""</f>
        <v>ST</v>
      </c>
      <c r="C2463" s="95">
        <f>IF('Dây theo phòng'!$D$6="",0,IF(OR(Consolidated!N2463&amp;""='Dây theo phòng'!$D$6,Consolidated!S2463&amp;""='Dây theo phòng'!$D$6),1,0))</f>
        <v>1</v>
      </c>
      <c r="D2463" s="95">
        <f>IF(Consolidated!E2463=1,1,0)</f>
        <v>1</v>
      </c>
      <c r="E2463" s="95">
        <f t="shared" si="38"/>
        <v>122</v>
      </c>
    </row>
    <row r="2464" spans="1:5">
      <c r="A2464" s="95" t="str">
        <f>Consolidated!C2464&amp;""</f>
        <v>747W0003</v>
      </c>
      <c r="B2464" s="95" t="str">
        <f>Consolidated!A2464&amp;""</f>
        <v>ST</v>
      </c>
      <c r="C2464" s="95">
        <f>IF('Dây theo phòng'!$D$6="",0,IF(OR(Consolidated!N2464&amp;""='Dây theo phòng'!$D$6,Consolidated!S2464&amp;""='Dây theo phòng'!$D$6),1,0))</f>
        <v>1</v>
      </c>
      <c r="D2464" s="95">
        <f>IF(Consolidated!E2464=1,1,0)</f>
        <v>1</v>
      </c>
      <c r="E2464" s="95">
        <f t="shared" si="38"/>
        <v>122</v>
      </c>
    </row>
    <row r="2465" spans="1:5">
      <c r="A2465" s="95" t="str">
        <f>Consolidated!C2465&amp;""</f>
        <v>747W0004</v>
      </c>
      <c r="B2465" s="95" t="str">
        <f>Consolidated!A2465&amp;""</f>
        <v>ST</v>
      </c>
      <c r="C2465" s="95">
        <f>IF('Dây theo phòng'!$D$6="",0,IF(OR(Consolidated!N2465&amp;""='Dây theo phòng'!$D$6,Consolidated!S2465&amp;""='Dây theo phòng'!$D$6),1,0))</f>
        <v>1</v>
      </c>
      <c r="D2465" s="95">
        <f>IF(Consolidated!E2465=1,1,0)</f>
        <v>1</v>
      </c>
      <c r="E2465" s="95">
        <f t="shared" si="38"/>
        <v>122</v>
      </c>
    </row>
    <row r="2466" spans="1:5">
      <c r="A2466" s="95" t="str">
        <f>Consolidated!C2466&amp;""</f>
        <v>747W0005</v>
      </c>
      <c r="B2466" s="95" t="str">
        <f>Consolidated!A2466&amp;""</f>
        <v>ST</v>
      </c>
      <c r="C2466" s="95">
        <f>IF('Dây theo phòng'!$D$6="",0,IF(OR(Consolidated!N2466&amp;""='Dây theo phòng'!$D$6,Consolidated!S2466&amp;""='Dây theo phòng'!$D$6),1,0))</f>
        <v>1</v>
      </c>
      <c r="D2466" s="95">
        <f>IF(Consolidated!E2466=1,1,0)</f>
        <v>1</v>
      </c>
      <c r="E2466" s="95">
        <f t="shared" si="38"/>
        <v>122</v>
      </c>
    </row>
    <row r="2467" spans="1:5">
      <c r="A2467" s="95" t="str">
        <f>Consolidated!C2467&amp;""</f>
        <v>747W0008</v>
      </c>
      <c r="B2467" s="95" t="str">
        <f>Consolidated!A2467&amp;""</f>
        <v>ST</v>
      </c>
      <c r="C2467" s="95">
        <f>IF('Dây theo phòng'!$D$6="",0,IF(OR(Consolidated!N2467&amp;""='Dây theo phòng'!$D$6,Consolidated!S2467&amp;""='Dây theo phòng'!$D$6),1,0))</f>
        <v>1</v>
      </c>
      <c r="D2467" s="95">
        <f>IF(Consolidated!E2467=1,1,0)</f>
        <v>1</v>
      </c>
      <c r="E2467" s="95">
        <f t="shared" si="38"/>
        <v>122</v>
      </c>
    </row>
    <row r="2468" spans="1:5">
      <c r="A2468" s="95" t="str">
        <f>Consolidated!C2468&amp;""</f>
        <v>747W0009</v>
      </c>
      <c r="B2468" s="95" t="str">
        <f>Consolidated!A2468&amp;""</f>
        <v>ST</v>
      </c>
      <c r="C2468" s="95">
        <f>IF('Dây theo phòng'!$D$6="",0,IF(OR(Consolidated!N2468&amp;""='Dây theo phòng'!$D$6,Consolidated!S2468&amp;""='Dây theo phòng'!$D$6),1,0))</f>
        <v>1</v>
      </c>
      <c r="D2468" s="95">
        <f>IF(Consolidated!E2468=1,1,0)</f>
        <v>1</v>
      </c>
      <c r="E2468" s="95">
        <f t="shared" si="38"/>
        <v>122</v>
      </c>
    </row>
    <row r="2469" spans="1:5">
      <c r="A2469" s="95" t="str">
        <f>Consolidated!C2469&amp;""</f>
        <v>747W0016</v>
      </c>
      <c r="B2469" s="95" t="str">
        <f>Consolidated!A2469&amp;""</f>
        <v>ST</v>
      </c>
      <c r="C2469" s="95">
        <f>IF('Dây theo phòng'!$D$6="",0,IF(OR(Consolidated!N2469&amp;""='Dây theo phòng'!$D$6,Consolidated!S2469&amp;""='Dây theo phòng'!$D$6),1,0))</f>
        <v>1</v>
      </c>
      <c r="D2469" s="95">
        <f>IF(Consolidated!E2469=1,1,0)</f>
        <v>1</v>
      </c>
      <c r="E2469" s="95">
        <f t="shared" si="38"/>
        <v>122</v>
      </c>
    </row>
    <row r="2470" spans="1:5">
      <c r="A2470" s="95" t="str">
        <f>Consolidated!C2470&amp;""</f>
        <v>747W0017</v>
      </c>
      <c r="B2470" s="95" t="str">
        <f>Consolidated!A2470&amp;""</f>
        <v>ST</v>
      </c>
      <c r="C2470" s="95">
        <f>IF('Dây theo phòng'!$D$6="",0,IF(OR(Consolidated!N2470&amp;""='Dây theo phòng'!$D$6,Consolidated!S2470&amp;""='Dây theo phòng'!$D$6),1,0))</f>
        <v>1</v>
      </c>
      <c r="D2470" s="95">
        <f>IF(Consolidated!E2470=1,1,0)</f>
        <v>0</v>
      </c>
      <c r="E2470" s="95">
        <f t="shared" si="38"/>
        <v>123</v>
      </c>
    </row>
    <row r="2471" spans="1:5">
      <c r="A2471" s="95" t="str">
        <f>Consolidated!C2471&amp;""</f>
        <v>747W0018</v>
      </c>
      <c r="B2471" s="95" t="str">
        <f>Consolidated!A2471&amp;""</f>
        <v>ST</v>
      </c>
      <c r="C2471" s="95">
        <f>IF('Dây theo phòng'!$D$6="",0,IF(OR(Consolidated!N2471&amp;""='Dây theo phòng'!$D$6,Consolidated!S2471&amp;""='Dây theo phòng'!$D$6),1,0))</f>
        <v>1</v>
      </c>
      <c r="D2471" s="95">
        <f>IF(Consolidated!E2471=1,1,0)</f>
        <v>1</v>
      </c>
      <c r="E2471" s="95">
        <f t="shared" si="38"/>
        <v>123</v>
      </c>
    </row>
    <row r="2472" spans="1:5">
      <c r="A2472" s="95" t="str">
        <f>Consolidated!C2472&amp;""</f>
        <v>748W0001</v>
      </c>
      <c r="B2472" s="95" t="str">
        <f>Consolidated!A2472&amp;""</f>
        <v>ST</v>
      </c>
      <c r="C2472" s="95">
        <f>IF('Dây theo phòng'!$D$6="",0,IF(OR(Consolidated!N2472&amp;""='Dây theo phòng'!$D$6,Consolidated!S2472&amp;""='Dây theo phòng'!$D$6),1,0))</f>
        <v>1</v>
      </c>
      <c r="D2472" s="95">
        <f>IF(Consolidated!E2472=1,1,0)</f>
        <v>0</v>
      </c>
      <c r="E2472" s="95">
        <f t="shared" si="38"/>
        <v>124</v>
      </c>
    </row>
    <row r="2473" spans="1:5">
      <c r="A2473" s="95" t="str">
        <f>Consolidated!C2473&amp;""</f>
        <v>748W0002</v>
      </c>
      <c r="B2473" s="95" t="str">
        <f>Consolidated!A2473&amp;""</f>
        <v>ST</v>
      </c>
      <c r="C2473" s="95">
        <f>IF('Dây theo phòng'!$D$6="",0,IF(OR(Consolidated!N2473&amp;""='Dây theo phòng'!$D$6,Consolidated!S2473&amp;""='Dây theo phòng'!$D$6),1,0))</f>
        <v>1</v>
      </c>
      <c r="D2473" s="95">
        <f>IF(Consolidated!E2473=1,1,0)</f>
        <v>1</v>
      </c>
      <c r="E2473" s="95">
        <f t="shared" si="38"/>
        <v>124</v>
      </c>
    </row>
    <row r="2474" spans="1:5">
      <c r="A2474" s="95" t="str">
        <f>Consolidated!C2474&amp;""</f>
        <v>748W0003</v>
      </c>
      <c r="B2474" s="95" t="str">
        <f>Consolidated!A2474&amp;""</f>
        <v>ST</v>
      </c>
      <c r="C2474" s="95">
        <f>IF('Dây theo phòng'!$D$6="",0,IF(OR(Consolidated!N2474&amp;""='Dây theo phòng'!$D$6,Consolidated!S2474&amp;""='Dây theo phòng'!$D$6),1,0))</f>
        <v>1</v>
      </c>
      <c r="D2474" s="95">
        <f>IF(Consolidated!E2474=1,1,0)</f>
        <v>1</v>
      </c>
      <c r="E2474" s="95">
        <f t="shared" si="38"/>
        <v>124</v>
      </c>
    </row>
    <row r="2475" spans="1:5">
      <c r="A2475" s="95" t="str">
        <f>Consolidated!C2475&amp;""</f>
        <v>748W0004</v>
      </c>
      <c r="B2475" s="95" t="str">
        <f>Consolidated!A2475&amp;""</f>
        <v>ST</v>
      </c>
      <c r="C2475" s="95">
        <f>IF('Dây theo phòng'!$D$6="",0,IF(OR(Consolidated!N2475&amp;""='Dây theo phòng'!$D$6,Consolidated!S2475&amp;""='Dây theo phòng'!$D$6),1,0))</f>
        <v>1</v>
      </c>
      <c r="D2475" s="95">
        <f>IF(Consolidated!E2475=1,1,0)</f>
        <v>1</v>
      </c>
      <c r="E2475" s="95">
        <f t="shared" si="38"/>
        <v>124</v>
      </c>
    </row>
    <row r="2476" spans="1:5">
      <c r="A2476" s="95" t="str">
        <f>Consolidated!C2476&amp;""</f>
        <v>748W0005</v>
      </c>
      <c r="B2476" s="95" t="str">
        <f>Consolidated!A2476&amp;""</f>
        <v>ST</v>
      </c>
      <c r="C2476" s="95">
        <f>IF('Dây theo phòng'!$D$6="",0,IF(OR(Consolidated!N2476&amp;""='Dây theo phòng'!$D$6,Consolidated!S2476&amp;""='Dây theo phòng'!$D$6),1,0))</f>
        <v>1</v>
      </c>
      <c r="D2476" s="95">
        <f>IF(Consolidated!E2476=1,1,0)</f>
        <v>1</v>
      </c>
      <c r="E2476" s="95">
        <f t="shared" si="38"/>
        <v>124</v>
      </c>
    </row>
    <row r="2477" spans="1:5">
      <c r="A2477" s="95" t="str">
        <f>Consolidated!C2477&amp;""</f>
        <v>751W0001</v>
      </c>
      <c r="B2477" s="95" t="str">
        <f>Consolidated!A2477&amp;""</f>
        <v>ST</v>
      </c>
      <c r="C2477" s="95">
        <f>IF('Dây theo phòng'!$D$6="",0,IF(OR(Consolidated!N2477&amp;""='Dây theo phòng'!$D$6,Consolidated!S2477&amp;""='Dây theo phòng'!$D$6),1,0))</f>
        <v>1</v>
      </c>
      <c r="D2477" s="95">
        <f>IF(Consolidated!E2477=1,1,0)</f>
        <v>0</v>
      </c>
      <c r="E2477" s="95">
        <f t="shared" si="38"/>
        <v>125</v>
      </c>
    </row>
    <row r="2478" spans="1:5">
      <c r="A2478" s="95" t="str">
        <f>Consolidated!C2478&amp;""</f>
        <v>751W0002</v>
      </c>
      <c r="B2478" s="95" t="str">
        <f>Consolidated!A2478&amp;""</f>
        <v>ST</v>
      </c>
      <c r="C2478" s="95">
        <f>IF('Dây theo phòng'!$D$6="",0,IF(OR(Consolidated!N2478&amp;""='Dây theo phòng'!$D$6,Consolidated!S2478&amp;""='Dây theo phòng'!$D$6),1,0))</f>
        <v>1</v>
      </c>
      <c r="D2478" s="95">
        <f>IF(Consolidated!E2478=1,1,0)</f>
        <v>0</v>
      </c>
      <c r="E2478" s="95">
        <f t="shared" si="38"/>
        <v>126</v>
      </c>
    </row>
    <row r="2479" spans="1:5">
      <c r="A2479" s="95" t="str">
        <f>Consolidated!C2479&amp;""</f>
        <v>751W0003</v>
      </c>
      <c r="B2479" s="95" t="str">
        <f>Consolidated!A2479&amp;""</f>
        <v>ST</v>
      </c>
      <c r="C2479" s="95">
        <f>IF('Dây theo phòng'!$D$6="",0,IF(OR(Consolidated!N2479&amp;""='Dây theo phòng'!$D$6,Consolidated!S2479&amp;""='Dây theo phòng'!$D$6),1,0))</f>
        <v>1</v>
      </c>
      <c r="D2479" s="95">
        <f>IF(Consolidated!E2479=1,1,0)</f>
        <v>1</v>
      </c>
      <c r="E2479" s="95">
        <f t="shared" si="38"/>
        <v>126</v>
      </c>
    </row>
    <row r="2480" spans="1:5">
      <c r="A2480" s="95" t="str">
        <f>Consolidated!C2480&amp;""</f>
        <v>751W0004</v>
      </c>
      <c r="B2480" s="95" t="str">
        <f>Consolidated!A2480&amp;""</f>
        <v>ST</v>
      </c>
      <c r="C2480" s="95">
        <f>IF('Dây theo phòng'!$D$6="",0,IF(OR(Consolidated!N2480&amp;""='Dây theo phòng'!$D$6,Consolidated!S2480&amp;""='Dây theo phòng'!$D$6),1,0))</f>
        <v>1</v>
      </c>
      <c r="D2480" s="95">
        <f>IF(Consolidated!E2480=1,1,0)</f>
        <v>0</v>
      </c>
      <c r="E2480" s="95">
        <f t="shared" si="38"/>
        <v>127</v>
      </c>
    </row>
    <row r="2481" spans="1:5">
      <c r="A2481" s="95" t="str">
        <f>Consolidated!C2481&amp;""</f>
        <v>751W0005</v>
      </c>
      <c r="B2481" s="95" t="str">
        <f>Consolidated!A2481&amp;""</f>
        <v>ST</v>
      </c>
      <c r="C2481" s="95">
        <f>IF('Dây theo phòng'!$D$6="",0,IF(OR(Consolidated!N2481&amp;""='Dây theo phòng'!$D$6,Consolidated!S2481&amp;""='Dây theo phòng'!$D$6),1,0))</f>
        <v>1</v>
      </c>
      <c r="D2481" s="95">
        <f>IF(Consolidated!E2481=1,1,0)</f>
        <v>0</v>
      </c>
      <c r="E2481" s="95">
        <f t="shared" si="38"/>
        <v>128</v>
      </c>
    </row>
    <row r="2482" spans="1:5">
      <c r="A2482" s="95" t="str">
        <f>Consolidated!C2482&amp;""</f>
        <v>751W0006</v>
      </c>
      <c r="B2482" s="95" t="str">
        <f>Consolidated!A2482&amp;""</f>
        <v>ST</v>
      </c>
      <c r="C2482" s="95">
        <f>IF('Dây theo phòng'!$D$6="",0,IF(OR(Consolidated!N2482&amp;""='Dây theo phòng'!$D$6,Consolidated!S2482&amp;""='Dây theo phòng'!$D$6),1,0))</f>
        <v>1</v>
      </c>
      <c r="D2482" s="95">
        <f>IF(Consolidated!E2482=1,1,0)</f>
        <v>0</v>
      </c>
      <c r="E2482" s="95">
        <f t="shared" si="38"/>
        <v>129</v>
      </c>
    </row>
    <row r="2483" spans="1:5">
      <c r="A2483" s="95" t="str">
        <f>Consolidated!C2483&amp;""</f>
        <v>751W0007</v>
      </c>
      <c r="B2483" s="95" t="str">
        <f>Consolidated!A2483&amp;""</f>
        <v>ST</v>
      </c>
      <c r="C2483" s="95">
        <f>IF('Dây theo phòng'!$D$6="",0,IF(OR(Consolidated!N2483&amp;""='Dây theo phòng'!$D$6,Consolidated!S2483&amp;""='Dây theo phòng'!$D$6),1,0))</f>
        <v>1</v>
      </c>
      <c r="D2483" s="95">
        <f>IF(Consolidated!E2483=1,1,0)</f>
        <v>0</v>
      </c>
      <c r="E2483" s="95">
        <f t="shared" si="38"/>
        <v>130</v>
      </c>
    </row>
    <row r="2484" spans="1:5">
      <c r="A2484" s="95" t="str">
        <f>Consolidated!C2484&amp;""</f>
        <v>751W0008</v>
      </c>
      <c r="B2484" s="95" t="str">
        <f>Consolidated!A2484&amp;""</f>
        <v>ST</v>
      </c>
      <c r="C2484" s="95">
        <f>IF('Dây theo phòng'!$D$6="",0,IF(OR(Consolidated!N2484&amp;""='Dây theo phòng'!$D$6,Consolidated!S2484&amp;""='Dây theo phòng'!$D$6),1,0))</f>
        <v>1</v>
      </c>
      <c r="D2484" s="95">
        <f>IF(Consolidated!E2484=1,1,0)</f>
        <v>1</v>
      </c>
      <c r="E2484" s="95">
        <f t="shared" si="38"/>
        <v>130</v>
      </c>
    </row>
    <row r="2485" spans="1:5">
      <c r="A2485" s="95" t="str">
        <f>Consolidated!C2485&amp;""</f>
        <v>751W0009</v>
      </c>
      <c r="B2485" s="95" t="str">
        <f>Consolidated!A2485&amp;""</f>
        <v>ST</v>
      </c>
      <c r="C2485" s="95">
        <f>IF('Dây theo phòng'!$D$6="",0,IF(OR(Consolidated!N2485&amp;""='Dây theo phòng'!$D$6,Consolidated!S2485&amp;""='Dây theo phòng'!$D$6),1,0))</f>
        <v>1</v>
      </c>
      <c r="D2485" s="95">
        <f>IF(Consolidated!E2485=1,1,0)</f>
        <v>0</v>
      </c>
      <c r="E2485" s="95">
        <f t="shared" si="38"/>
        <v>131</v>
      </c>
    </row>
    <row r="2486" spans="1:5">
      <c r="A2486" s="95" t="str">
        <f>Consolidated!C2486&amp;""</f>
        <v>751W0010</v>
      </c>
      <c r="B2486" s="95" t="str">
        <f>Consolidated!A2486&amp;""</f>
        <v>ST</v>
      </c>
      <c r="C2486" s="95">
        <f>IF('Dây theo phòng'!$D$6="",0,IF(OR(Consolidated!N2486&amp;""='Dây theo phòng'!$D$6,Consolidated!S2486&amp;""='Dây theo phòng'!$D$6),1,0))</f>
        <v>1</v>
      </c>
      <c r="D2486" s="95">
        <f>IF(Consolidated!E2486=1,1,0)</f>
        <v>0</v>
      </c>
      <c r="E2486" s="95">
        <f t="shared" si="38"/>
        <v>132</v>
      </c>
    </row>
    <row r="2487" spans="1:5">
      <c r="A2487" s="95" t="str">
        <f>Consolidated!C2487&amp;""</f>
        <v>751W0011</v>
      </c>
      <c r="B2487" s="95" t="str">
        <f>Consolidated!A2487&amp;""</f>
        <v>ST</v>
      </c>
      <c r="C2487" s="95">
        <f>IF('Dây theo phòng'!$D$6="",0,IF(OR(Consolidated!N2487&amp;""='Dây theo phòng'!$D$6,Consolidated!S2487&amp;""='Dây theo phòng'!$D$6),1,0))</f>
        <v>1</v>
      </c>
      <c r="D2487" s="95">
        <f>IF(Consolidated!E2487=1,1,0)</f>
        <v>1</v>
      </c>
      <c r="E2487" s="95">
        <f t="shared" si="38"/>
        <v>132</v>
      </c>
    </row>
    <row r="2488" spans="1:5">
      <c r="A2488" s="95" t="str">
        <f>Consolidated!C2488&amp;""</f>
        <v>751W0012</v>
      </c>
      <c r="B2488" s="95" t="str">
        <f>Consolidated!A2488&amp;""</f>
        <v>ST</v>
      </c>
      <c r="C2488" s="95">
        <f>IF('Dây theo phòng'!$D$6="",0,IF(OR(Consolidated!N2488&amp;""='Dây theo phòng'!$D$6,Consolidated!S2488&amp;""='Dây theo phòng'!$D$6),1,0))</f>
        <v>1</v>
      </c>
      <c r="D2488" s="95">
        <f>IF(Consolidated!E2488=1,1,0)</f>
        <v>1</v>
      </c>
      <c r="E2488" s="95">
        <f t="shared" si="38"/>
        <v>132</v>
      </c>
    </row>
    <row r="2489" spans="1:5">
      <c r="A2489" s="95" t="str">
        <f>Consolidated!C2489&amp;""</f>
        <v>751W0013</v>
      </c>
      <c r="B2489" s="95" t="str">
        <f>Consolidated!A2489&amp;""</f>
        <v>ST</v>
      </c>
      <c r="C2489" s="95">
        <f>IF('Dây theo phòng'!$D$6="",0,IF(OR(Consolidated!N2489&amp;""='Dây theo phòng'!$D$6,Consolidated!S2489&amp;""='Dây theo phòng'!$D$6),1,0))</f>
        <v>1</v>
      </c>
      <c r="D2489" s="95">
        <f>IF(Consolidated!E2489=1,1,0)</f>
        <v>1</v>
      </c>
      <c r="E2489" s="95">
        <f t="shared" si="38"/>
        <v>132</v>
      </c>
    </row>
    <row r="2490" spans="1:5">
      <c r="A2490" s="95" t="str">
        <f>Consolidated!C2490&amp;""</f>
        <v>751W0017</v>
      </c>
      <c r="B2490" s="95" t="str">
        <f>Consolidated!A2490&amp;""</f>
        <v>ST</v>
      </c>
      <c r="C2490" s="95">
        <f>IF('Dây theo phòng'!$D$6="",0,IF(OR(Consolidated!N2490&amp;""='Dây theo phòng'!$D$6,Consolidated!S2490&amp;""='Dây theo phòng'!$D$6),1,0))</f>
        <v>1</v>
      </c>
      <c r="D2490" s="95">
        <f>IF(Consolidated!E2490=1,1,0)</f>
        <v>1</v>
      </c>
      <c r="E2490" s="95">
        <f t="shared" si="38"/>
        <v>132</v>
      </c>
    </row>
    <row r="2491" spans="1:5">
      <c r="A2491" s="95" t="str">
        <f>Consolidated!C2491&amp;""</f>
        <v>752W0001</v>
      </c>
      <c r="B2491" s="95" t="str">
        <f>Consolidated!A2491&amp;""</f>
        <v>ST</v>
      </c>
      <c r="C2491" s="95">
        <f>IF('Dây theo phòng'!$D$6="",0,IF(OR(Consolidated!N2491&amp;""='Dây theo phòng'!$D$6,Consolidated!S2491&amp;""='Dây theo phòng'!$D$6),1,0))</f>
        <v>1</v>
      </c>
      <c r="D2491" s="95">
        <f>IF(Consolidated!E2491=1,1,0)</f>
        <v>0</v>
      </c>
      <c r="E2491" s="95">
        <f t="shared" si="38"/>
        <v>133</v>
      </c>
    </row>
    <row r="2492" spans="1:5">
      <c r="A2492" s="95" t="str">
        <f>Consolidated!C2492&amp;""</f>
        <v>752W0002</v>
      </c>
      <c r="B2492" s="95" t="str">
        <f>Consolidated!A2492&amp;""</f>
        <v>ST</v>
      </c>
      <c r="C2492" s="95">
        <f>IF('Dây theo phòng'!$D$6="",0,IF(OR(Consolidated!N2492&amp;""='Dây theo phòng'!$D$6,Consolidated!S2492&amp;""='Dây theo phòng'!$D$6),1,0))</f>
        <v>1</v>
      </c>
      <c r="D2492" s="95">
        <f>IF(Consolidated!E2492=1,1,0)</f>
        <v>1</v>
      </c>
      <c r="E2492" s="95">
        <f t="shared" si="38"/>
        <v>133</v>
      </c>
    </row>
    <row r="2493" spans="1:5">
      <c r="A2493" s="95" t="str">
        <f>Consolidated!C2493&amp;""</f>
        <v>752W0005</v>
      </c>
      <c r="B2493" s="95" t="str">
        <f>Consolidated!A2493&amp;""</f>
        <v>ST</v>
      </c>
      <c r="C2493" s="95">
        <f>IF('Dây theo phòng'!$D$6="",0,IF(OR(Consolidated!N2493&amp;""='Dây theo phòng'!$D$6,Consolidated!S2493&amp;""='Dây theo phòng'!$D$6),1,0))</f>
        <v>1</v>
      </c>
      <c r="D2493" s="95">
        <f>IF(Consolidated!E2493=1,1,0)</f>
        <v>0</v>
      </c>
      <c r="E2493" s="95">
        <f t="shared" si="38"/>
        <v>134</v>
      </c>
    </row>
    <row r="2494" spans="1:5">
      <c r="A2494" s="95" t="str">
        <f>Consolidated!C2494&amp;""</f>
        <v>752W0006</v>
      </c>
      <c r="B2494" s="95" t="str">
        <f>Consolidated!A2494&amp;""</f>
        <v>ST</v>
      </c>
      <c r="C2494" s="95">
        <f>IF('Dây theo phòng'!$D$6="",0,IF(OR(Consolidated!N2494&amp;""='Dây theo phòng'!$D$6,Consolidated!S2494&amp;""='Dây theo phòng'!$D$6),1,0))</f>
        <v>1</v>
      </c>
      <c r="D2494" s="95">
        <f>IF(Consolidated!E2494=1,1,0)</f>
        <v>1</v>
      </c>
      <c r="E2494" s="95">
        <f t="shared" si="38"/>
        <v>134</v>
      </c>
    </row>
    <row r="2495" spans="1:5">
      <c r="A2495" s="95" t="str">
        <f>Consolidated!C2495&amp;""</f>
        <v>752W0009</v>
      </c>
      <c r="B2495" s="95" t="str">
        <f>Consolidated!A2495&amp;""</f>
        <v>ST</v>
      </c>
      <c r="C2495" s="95">
        <f>IF('Dây theo phòng'!$D$6="",0,IF(OR(Consolidated!N2495&amp;""='Dây theo phòng'!$D$6,Consolidated!S2495&amp;""='Dây theo phòng'!$D$6),1,0))</f>
        <v>1</v>
      </c>
      <c r="D2495" s="95">
        <f>IF(Consolidated!E2495=1,1,0)</f>
        <v>0</v>
      </c>
      <c r="E2495" s="95">
        <f t="shared" si="38"/>
        <v>135</v>
      </c>
    </row>
    <row r="2496" spans="1:5">
      <c r="A2496" s="95" t="str">
        <f>Consolidated!C2496&amp;""</f>
        <v>752W0010</v>
      </c>
      <c r="B2496" s="95" t="str">
        <f>Consolidated!A2496&amp;""</f>
        <v>ST</v>
      </c>
      <c r="C2496" s="95">
        <f>IF('Dây theo phòng'!$D$6="",0,IF(OR(Consolidated!N2496&amp;""='Dây theo phòng'!$D$6,Consolidated!S2496&amp;""='Dây theo phòng'!$D$6),1,0))</f>
        <v>1</v>
      </c>
      <c r="D2496" s="95">
        <f>IF(Consolidated!E2496=1,1,0)</f>
        <v>0</v>
      </c>
      <c r="E2496" s="95">
        <f t="shared" si="38"/>
        <v>136</v>
      </c>
    </row>
    <row r="2497" spans="1:5">
      <c r="A2497" s="95" t="str">
        <f>Consolidated!C2497&amp;""</f>
        <v>752W0011</v>
      </c>
      <c r="B2497" s="95" t="str">
        <f>Consolidated!A2497&amp;""</f>
        <v>ST</v>
      </c>
      <c r="C2497" s="95">
        <f>IF('Dây theo phòng'!$D$6="",0,IF(OR(Consolidated!N2497&amp;""='Dây theo phòng'!$D$6,Consolidated!S2497&amp;""='Dây theo phòng'!$D$6),1,0))</f>
        <v>1</v>
      </c>
      <c r="D2497" s="95">
        <f>IF(Consolidated!E2497=1,1,0)</f>
        <v>1</v>
      </c>
      <c r="E2497" s="95">
        <f t="shared" si="38"/>
        <v>136</v>
      </c>
    </row>
    <row r="2498" spans="1:5">
      <c r="A2498" s="95" t="str">
        <f>Consolidated!C2498&amp;""</f>
        <v>752W0012</v>
      </c>
      <c r="B2498" s="95" t="str">
        <f>Consolidated!A2498&amp;""</f>
        <v>ST</v>
      </c>
      <c r="C2498" s="95">
        <f>IF('Dây theo phòng'!$D$6="",0,IF(OR(Consolidated!N2498&amp;""='Dây theo phòng'!$D$6,Consolidated!S2498&amp;""='Dây theo phòng'!$D$6),1,0))</f>
        <v>1</v>
      </c>
      <c r="D2498" s="95">
        <f>IF(Consolidated!E2498=1,1,0)</f>
        <v>1</v>
      </c>
      <c r="E2498" s="95">
        <f t="shared" si="38"/>
        <v>136</v>
      </c>
    </row>
    <row r="2499" spans="1:5">
      <c r="A2499" s="95" t="str">
        <f>Consolidated!C2499&amp;""</f>
        <v>752W0013</v>
      </c>
      <c r="B2499" s="95" t="str">
        <f>Consolidated!A2499&amp;""</f>
        <v>ST</v>
      </c>
      <c r="C2499" s="95">
        <f>IF('Dây theo phòng'!$D$6="",0,IF(OR(Consolidated!N2499&amp;""='Dây theo phòng'!$D$6,Consolidated!S2499&amp;""='Dây theo phòng'!$D$6),1,0))</f>
        <v>1</v>
      </c>
      <c r="D2499" s="95">
        <f>IF(Consolidated!E2499=1,1,0)</f>
        <v>1</v>
      </c>
      <c r="E2499" s="95">
        <f t="shared" ref="E2499:E2562" si="39">E2498+C2499*(1-D2499)</f>
        <v>136</v>
      </c>
    </row>
    <row r="2500" spans="1:5">
      <c r="A2500" s="95" t="str">
        <f>Consolidated!C2500&amp;""</f>
        <v>752W0014</v>
      </c>
      <c r="B2500" s="95" t="str">
        <f>Consolidated!A2500&amp;""</f>
        <v>ST</v>
      </c>
      <c r="C2500" s="95">
        <f>IF('Dây theo phòng'!$D$6="",0,IF(OR(Consolidated!N2500&amp;""='Dây theo phòng'!$D$6,Consolidated!S2500&amp;""='Dây theo phòng'!$D$6),1,0))</f>
        <v>1</v>
      </c>
      <c r="D2500" s="95">
        <f>IF(Consolidated!E2500=1,1,0)</f>
        <v>1</v>
      </c>
      <c r="E2500" s="95">
        <f t="shared" si="39"/>
        <v>136</v>
      </c>
    </row>
    <row r="2501" spans="1:5">
      <c r="A2501" s="95" t="str">
        <f>Consolidated!C2501&amp;""</f>
        <v>752W0015</v>
      </c>
      <c r="B2501" s="95" t="str">
        <f>Consolidated!A2501&amp;""</f>
        <v>ST</v>
      </c>
      <c r="C2501" s="95">
        <f>IF('Dây theo phòng'!$D$6="",0,IF(OR(Consolidated!N2501&amp;""='Dây theo phòng'!$D$6,Consolidated!S2501&amp;""='Dây theo phòng'!$D$6),1,0))</f>
        <v>1</v>
      </c>
      <c r="D2501" s="95">
        <f>IF(Consolidated!E2501=1,1,0)</f>
        <v>1</v>
      </c>
      <c r="E2501" s="95">
        <f t="shared" si="39"/>
        <v>136</v>
      </c>
    </row>
    <row r="2502" spans="1:5">
      <c r="A2502" s="95" t="str">
        <f>Consolidated!C2502&amp;""</f>
        <v>752W0016</v>
      </c>
      <c r="B2502" s="95" t="str">
        <f>Consolidated!A2502&amp;""</f>
        <v>ST</v>
      </c>
      <c r="C2502" s="95">
        <f>IF('Dây theo phòng'!$D$6="",0,IF(OR(Consolidated!N2502&amp;""='Dây theo phòng'!$D$6,Consolidated!S2502&amp;""='Dây theo phòng'!$D$6),1,0))</f>
        <v>1</v>
      </c>
      <c r="D2502" s="95">
        <f>IF(Consolidated!E2502=1,1,0)</f>
        <v>1</v>
      </c>
      <c r="E2502" s="95">
        <f t="shared" si="39"/>
        <v>136</v>
      </c>
    </row>
    <row r="2503" spans="1:5">
      <c r="A2503" s="95" t="str">
        <f>Consolidated!C2503&amp;""</f>
        <v>752W0017</v>
      </c>
      <c r="B2503" s="95" t="str">
        <f>Consolidated!A2503&amp;""</f>
        <v>ST</v>
      </c>
      <c r="C2503" s="95">
        <f>IF('Dây theo phòng'!$D$6="",0,IF(OR(Consolidated!N2503&amp;""='Dây theo phòng'!$D$6,Consolidated!S2503&amp;""='Dây theo phòng'!$D$6),1,0))</f>
        <v>1</v>
      </c>
      <c r="D2503" s="95">
        <f>IF(Consolidated!E2503=1,1,0)</f>
        <v>1</v>
      </c>
      <c r="E2503" s="95">
        <f t="shared" si="39"/>
        <v>136</v>
      </c>
    </row>
    <row r="2504" spans="1:5">
      <c r="A2504" s="95" t="str">
        <f>Consolidated!C2504&amp;""</f>
        <v>752W0018</v>
      </c>
      <c r="B2504" s="95" t="str">
        <f>Consolidated!A2504&amp;""</f>
        <v>ST</v>
      </c>
      <c r="C2504" s="95">
        <f>IF('Dây theo phòng'!$D$6="",0,IF(OR(Consolidated!N2504&amp;""='Dây theo phòng'!$D$6,Consolidated!S2504&amp;""='Dây theo phòng'!$D$6),1,0))</f>
        <v>1</v>
      </c>
      <c r="D2504" s="95">
        <f>IF(Consolidated!E2504=1,1,0)</f>
        <v>1</v>
      </c>
      <c r="E2504" s="95">
        <f t="shared" si="39"/>
        <v>136</v>
      </c>
    </row>
    <row r="2505" spans="1:5">
      <c r="A2505" s="95" t="str">
        <f>Consolidated!C2505&amp;""</f>
        <v>753W0001</v>
      </c>
      <c r="B2505" s="95" t="str">
        <f>Consolidated!A2505&amp;""</f>
        <v>ST</v>
      </c>
      <c r="C2505" s="95">
        <f>IF('Dây theo phòng'!$D$6="",0,IF(OR(Consolidated!N2505&amp;""='Dây theo phòng'!$D$6,Consolidated!S2505&amp;""='Dây theo phòng'!$D$6),1,0))</f>
        <v>1</v>
      </c>
      <c r="D2505" s="95">
        <f>IF(Consolidated!E2505=1,1,0)</f>
        <v>1</v>
      </c>
      <c r="E2505" s="95">
        <f t="shared" si="39"/>
        <v>136</v>
      </c>
    </row>
    <row r="2506" spans="1:5">
      <c r="A2506" s="95" t="str">
        <f>Consolidated!C2506&amp;""</f>
        <v>753W0002</v>
      </c>
      <c r="B2506" s="95" t="str">
        <f>Consolidated!A2506&amp;""</f>
        <v>ST</v>
      </c>
      <c r="C2506" s="95">
        <f>IF('Dây theo phòng'!$D$6="",0,IF(OR(Consolidated!N2506&amp;""='Dây theo phòng'!$D$6,Consolidated!S2506&amp;""='Dây theo phòng'!$D$6),1,0))</f>
        <v>1</v>
      </c>
      <c r="D2506" s="95">
        <f>IF(Consolidated!E2506=1,1,0)</f>
        <v>0</v>
      </c>
      <c r="E2506" s="95">
        <f t="shared" si="39"/>
        <v>137</v>
      </c>
    </row>
    <row r="2507" spans="1:5">
      <c r="A2507" s="95" t="str">
        <f>Consolidated!C2507&amp;""</f>
        <v>753W0004</v>
      </c>
      <c r="B2507" s="95" t="str">
        <f>Consolidated!A2507&amp;""</f>
        <v>ST</v>
      </c>
      <c r="C2507" s="95">
        <f>IF('Dây theo phòng'!$D$6="",0,IF(OR(Consolidated!N2507&amp;""='Dây theo phòng'!$D$6,Consolidated!S2507&amp;""='Dây theo phòng'!$D$6),1,0))</f>
        <v>1</v>
      </c>
      <c r="D2507" s="95">
        <f>IF(Consolidated!E2507=1,1,0)</f>
        <v>1</v>
      </c>
      <c r="E2507" s="95">
        <f t="shared" si="39"/>
        <v>137</v>
      </c>
    </row>
    <row r="2508" spans="1:5">
      <c r="A2508" s="95" t="str">
        <f>Consolidated!C2508&amp;""</f>
        <v>753W0005</v>
      </c>
      <c r="B2508" s="95" t="str">
        <f>Consolidated!A2508&amp;""</f>
        <v>ST</v>
      </c>
      <c r="C2508" s="95">
        <f>IF('Dây theo phòng'!$D$6="",0,IF(OR(Consolidated!N2508&amp;""='Dây theo phòng'!$D$6,Consolidated!S2508&amp;""='Dây theo phòng'!$D$6),1,0))</f>
        <v>1</v>
      </c>
      <c r="D2508" s="95">
        <f>IF(Consolidated!E2508=1,1,0)</f>
        <v>1</v>
      </c>
      <c r="E2508" s="95">
        <f t="shared" si="39"/>
        <v>137</v>
      </c>
    </row>
    <row r="2509" spans="1:5">
      <c r="A2509" s="95" t="str">
        <f>Consolidated!C2509&amp;""</f>
        <v>753W0006</v>
      </c>
      <c r="B2509" s="95" t="str">
        <f>Consolidated!A2509&amp;""</f>
        <v>ST</v>
      </c>
      <c r="C2509" s="95">
        <f>IF('Dây theo phòng'!$D$6="",0,IF(OR(Consolidated!N2509&amp;""='Dây theo phòng'!$D$6,Consolidated!S2509&amp;""='Dây theo phòng'!$D$6),1,0))</f>
        <v>1</v>
      </c>
      <c r="D2509" s="95">
        <f>IF(Consolidated!E2509=1,1,0)</f>
        <v>1</v>
      </c>
      <c r="E2509" s="95">
        <f t="shared" si="39"/>
        <v>137</v>
      </c>
    </row>
    <row r="2510" spans="1:5">
      <c r="A2510" s="95" t="str">
        <f>Consolidated!C2510&amp;""</f>
        <v>753W0007</v>
      </c>
      <c r="B2510" s="95" t="str">
        <f>Consolidated!A2510&amp;""</f>
        <v>ST</v>
      </c>
      <c r="C2510" s="95">
        <f>IF('Dây theo phòng'!$D$6="",0,IF(OR(Consolidated!N2510&amp;""='Dây theo phòng'!$D$6,Consolidated!S2510&amp;""='Dây theo phòng'!$D$6),1,0))</f>
        <v>1</v>
      </c>
      <c r="D2510" s="95">
        <f>IF(Consolidated!E2510=1,1,0)</f>
        <v>0</v>
      </c>
      <c r="E2510" s="95">
        <f t="shared" si="39"/>
        <v>138</v>
      </c>
    </row>
    <row r="2511" spans="1:5">
      <c r="A2511" s="95" t="str">
        <f>Consolidated!C2511&amp;""</f>
        <v>756W0002</v>
      </c>
      <c r="B2511" s="95" t="str">
        <f>Consolidated!A2511&amp;""</f>
        <v>ST</v>
      </c>
      <c r="C2511" s="95">
        <f>IF('Dây theo phòng'!$D$6="",0,IF(OR(Consolidated!N2511&amp;""='Dây theo phòng'!$D$6,Consolidated!S2511&amp;""='Dây theo phòng'!$D$6),1,0))</f>
        <v>1</v>
      </c>
      <c r="D2511" s="95">
        <f>IF(Consolidated!E2511=1,1,0)</f>
        <v>1</v>
      </c>
      <c r="E2511" s="95">
        <f t="shared" si="39"/>
        <v>138</v>
      </c>
    </row>
    <row r="2512" spans="1:5">
      <c r="A2512" s="95" t="str">
        <f>Consolidated!C2512&amp;""</f>
        <v>756W0003</v>
      </c>
      <c r="B2512" s="95" t="str">
        <f>Consolidated!A2512&amp;""</f>
        <v>ST</v>
      </c>
      <c r="C2512" s="95">
        <f>IF('Dây theo phòng'!$D$6="",0,IF(OR(Consolidated!N2512&amp;""='Dây theo phòng'!$D$6,Consolidated!S2512&amp;""='Dây theo phòng'!$D$6),1,0))</f>
        <v>1</v>
      </c>
      <c r="D2512" s="95">
        <f>IF(Consolidated!E2512=1,1,0)</f>
        <v>1</v>
      </c>
      <c r="E2512" s="95">
        <f t="shared" si="39"/>
        <v>138</v>
      </c>
    </row>
    <row r="2513" spans="1:5">
      <c r="A2513" s="95" t="str">
        <f>Consolidated!C2513&amp;""</f>
        <v>756W0006</v>
      </c>
      <c r="B2513" s="95" t="str">
        <f>Consolidated!A2513&amp;""</f>
        <v>ST</v>
      </c>
      <c r="C2513" s="95">
        <f>IF('Dây theo phòng'!$D$6="",0,IF(OR(Consolidated!N2513&amp;""='Dây theo phòng'!$D$6,Consolidated!S2513&amp;""='Dây theo phòng'!$D$6),1,0))</f>
        <v>1</v>
      </c>
      <c r="D2513" s="95">
        <f>IF(Consolidated!E2513=1,1,0)</f>
        <v>1</v>
      </c>
      <c r="E2513" s="95">
        <f t="shared" si="39"/>
        <v>138</v>
      </c>
    </row>
    <row r="2514" spans="1:5">
      <c r="A2514" s="95" t="str">
        <f>Consolidated!C2514&amp;""</f>
        <v>756W0007</v>
      </c>
      <c r="B2514" s="95" t="str">
        <f>Consolidated!A2514&amp;""</f>
        <v>ST</v>
      </c>
      <c r="C2514" s="95">
        <f>IF('Dây theo phòng'!$D$6="",0,IF(OR(Consolidated!N2514&amp;""='Dây theo phòng'!$D$6,Consolidated!S2514&amp;""='Dây theo phòng'!$D$6),1,0))</f>
        <v>1</v>
      </c>
      <c r="D2514" s="95">
        <f>IF(Consolidated!E2514=1,1,0)</f>
        <v>1</v>
      </c>
      <c r="E2514" s="95">
        <f t="shared" si="39"/>
        <v>138</v>
      </c>
    </row>
    <row r="2515" spans="1:5">
      <c r="A2515" s="95" t="str">
        <f>Consolidated!C2515&amp;""</f>
        <v>756W0008</v>
      </c>
      <c r="B2515" s="95" t="str">
        <f>Consolidated!A2515&amp;""</f>
        <v>ST</v>
      </c>
      <c r="C2515" s="95">
        <f>IF('Dây theo phòng'!$D$6="",0,IF(OR(Consolidated!N2515&amp;""='Dây theo phòng'!$D$6,Consolidated!S2515&amp;""='Dây theo phòng'!$D$6),1,0))</f>
        <v>1</v>
      </c>
      <c r="D2515" s="95">
        <f>IF(Consolidated!E2515=1,1,0)</f>
        <v>1</v>
      </c>
      <c r="E2515" s="95">
        <f t="shared" si="39"/>
        <v>138</v>
      </c>
    </row>
    <row r="2516" spans="1:5">
      <c r="A2516" s="95" t="str">
        <f>Consolidated!C2516&amp;""</f>
        <v>756W0012</v>
      </c>
      <c r="B2516" s="95" t="str">
        <f>Consolidated!A2516&amp;""</f>
        <v>ST</v>
      </c>
      <c r="C2516" s="95">
        <f>IF('Dây theo phòng'!$D$6="",0,IF(OR(Consolidated!N2516&amp;""='Dây theo phòng'!$D$6,Consolidated!S2516&amp;""='Dây theo phòng'!$D$6),1,0))</f>
        <v>1</v>
      </c>
      <c r="D2516" s="95">
        <f>IF(Consolidated!E2516=1,1,0)</f>
        <v>1</v>
      </c>
      <c r="E2516" s="95">
        <f t="shared" si="39"/>
        <v>138</v>
      </c>
    </row>
    <row r="2517" spans="1:5">
      <c r="A2517" s="95" t="str">
        <f>Consolidated!C2517&amp;""</f>
        <v>756W0013</v>
      </c>
      <c r="B2517" s="95" t="str">
        <f>Consolidated!A2517&amp;""</f>
        <v>ST</v>
      </c>
      <c r="C2517" s="95">
        <f>IF('Dây theo phòng'!$D$6="",0,IF(OR(Consolidated!N2517&amp;""='Dây theo phòng'!$D$6,Consolidated!S2517&amp;""='Dây theo phòng'!$D$6),1,0))</f>
        <v>1</v>
      </c>
      <c r="D2517" s="95">
        <f>IF(Consolidated!E2517=1,1,0)</f>
        <v>1</v>
      </c>
      <c r="E2517" s="95">
        <f t="shared" si="39"/>
        <v>138</v>
      </c>
    </row>
    <row r="2518" spans="1:5">
      <c r="A2518" s="95" t="str">
        <f>Consolidated!C2518&amp;""</f>
        <v>756W0014</v>
      </c>
      <c r="B2518" s="95" t="str">
        <f>Consolidated!A2518&amp;""</f>
        <v>ST</v>
      </c>
      <c r="C2518" s="95">
        <f>IF('Dây theo phòng'!$D$6="",0,IF(OR(Consolidated!N2518&amp;""='Dây theo phòng'!$D$6,Consolidated!S2518&amp;""='Dây theo phòng'!$D$6),1,0))</f>
        <v>1</v>
      </c>
      <c r="D2518" s="95">
        <f>IF(Consolidated!E2518=1,1,0)</f>
        <v>1</v>
      </c>
      <c r="E2518" s="95">
        <f t="shared" si="39"/>
        <v>138</v>
      </c>
    </row>
    <row r="2519" spans="1:5">
      <c r="A2519" s="95" t="str">
        <f>Consolidated!C2519&amp;""</f>
        <v>756W0015</v>
      </c>
      <c r="B2519" s="95" t="str">
        <f>Consolidated!A2519&amp;""</f>
        <v>ST</v>
      </c>
      <c r="C2519" s="95">
        <f>IF('Dây theo phòng'!$D$6="",0,IF(OR(Consolidated!N2519&amp;""='Dây theo phòng'!$D$6,Consolidated!S2519&amp;""='Dây theo phòng'!$D$6),1,0))</f>
        <v>1</v>
      </c>
      <c r="D2519" s="95">
        <f>IF(Consolidated!E2519=1,1,0)</f>
        <v>1</v>
      </c>
      <c r="E2519" s="95">
        <f t="shared" si="39"/>
        <v>138</v>
      </c>
    </row>
    <row r="2520" spans="1:5">
      <c r="A2520" s="95" t="str">
        <f>Consolidated!C2520&amp;""</f>
        <v>756W0016</v>
      </c>
      <c r="B2520" s="95" t="str">
        <f>Consolidated!A2520&amp;""</f>
        <v>ST</v>
      </c>
      <c r="C2520" s="95">
        <f>IF('Dây theo phòng'!$D$6="",0,IF(OR(Consolidated!N2520&amp;""='Dây theo phòng'!$D$6,Consolidated!S2520&amp;""='Dây theo phòng'!$D$6),1,0))</f>
        <v>1</v>
      </c>
      <c r="D2520" s="95">
        <f>IF(Consolidated!E2520=1,1,0)</f>
        <v>1</v>
      </c>
      <c r="E2520" s="95">
        <f t="shared" si="39"/>
        <v>138</v>
      </c>
    </row>
    <row r="2521" spans="1:5">
      <c r="A2521" s="95" t="str">
        <f>Consolidated!C2521&amp;""</f>
        <v>756W0017</v>
      </c>
      <c r="B2521" s="95" t="str">
        <f>Consolidated!A2521&amp;""</f>
        <v>ST</v>
      </c>
      <c r="C2521" s="95">
        <f>IF('Dây theo phòng'!$D$6="",0,IF(OR(Consolidated!N2521&amp;""='Dây theo phòng'!$D$6,Consolidated!S2521&amp;""='Dây theo phòng'!$D$6),1,0))</f>
        <v>1</v>
      </c>
      <c r="D2521" s="95">
        <f>IF(Consolidated!E2521=1,1,0)</f>
        <v>1</v>
      </c>
      <c r="E2521" s="95">
        <f t="shared" si="39"/>
        <v>138</v>
      </c>
    </row>
    <row r="2522" spans="1:5">
      <c r="A2522" s="95" t="str">
        <f>Consolidated!C2522&amp;""</f>
        <v>756W0018</v>
      </c>
      <c r="B2522" s="95" t="str">
        <f>Consolidated!A2522&amp;""</f>
        <v>ST</v>
      </c>
      <c r="C2522" s="95">
        <f>IF('Dây theo phòng'!$D$6="",0,IF(OR(Consolidated!N2522&amp;""='Dây theo phòng'!$D$6,Consolidated!S2522&amp;""='Dây theo phòng'!$D$6),1,0))</f>
        <v>1</v>
      </c>
      <c r="D2522" s="95">
        <f>IF(Consolidated!E2522=1,1,0)</f>
        <v>1</v>
      </c>
      <c r="E2522" s="95">
        <f t="shared" si="39"/>
        <v>138</v>
      </c>
    </row>
    <row r="2523" spans="1:5">
      <c r="A2523" s="95" t="str">
        <f>Consolidated!C2523&amp;""</f>
        <v>756W0019</v>
      </c>
      <c r="B2523" s="95" t="str">
        <f>Consolidated!A2523&amp;""</f>
        <v>ST</v>
      </c>
      <c r="C2523" s="95">
        <f>IF('Dây theo phòng'!$D$6="",0,IF(OR(Consolidated!N2523&amp;""='Dây theo phòng'!$D$6,Consolidated!S2523&amp;""='Dây theo phòng'!$D$6),1,0))</f>
        <v>1</v>
      </c>
      <c r="D2523" s="95">
        <f>IF(Consolidated!E2523=1,1,0)</f>
        <v>0</v>
      </c>
      <c r="E2523" s="95">
        <f t="shared" si="39"/>
        <v>139</v>
      </c>
    </row>
    <row r="2524" spans="1:5">
      <c r="A2524" s="95" t="str">
        <f>Consolidated!C2524&amp;""</f>
        <v>756W0020</v>
      </c>
      <c r="B2524" s="95" t="str">
        <f>Consolidated!A2524&amp;""</f>
        <v>ST</v>
      </c>
      <c r="C2524" s="95">
        <f>IF('Dây theo phòng'!$D$6="",0,IF(OR(Consolidated!N2524&amp;""='Dây theo phòng'!$D$6,Consolidated!S2524&amp;""='Dây theo phòng'!$D$6),1,0))</f>
        <v>1</v>
      </c>
      <c r="D2524" s="95">
        <f>IF(Consolidated!E2524=1,1,0)</f>
        <v>1</v>
      </c>
      <c r="E2524" s="95">
        <f t="shared" si="39"/>
        <v>139</v>
      </c>
    </row>
    <row r="2525" spans="1:5">
      <c r="A2525" s="95" t="str">
        <f>Consolidated!C2525&amp;""</f>
        <v>756W0022</v>
      </c>
      <c r="B2525" s="95" t="str">
        <f>Consolidated!A2525&amp;""</f>
        <v>ST</v>
      </c>
      <c r="C2525" s="95">
        <f>IF('Dây theo phòng'!$D$6="",0,IF(OR(Consolidated!N2525&amp;""='Dây theo phòng'!$D$6,Consolidated!S2525&amp;""='Dây theo phòng'!$D$6),1,0))</f>
        <v>1</v>
      </c>
      <c r="D2525" s="95">
        <f>IF(Consolidated!E2525=1,1,0)</f>
        <v>1</v>
      </c>
      <c r="E2525" s="95">
        <f t="shared" si="39"/>
        <v>139</v>
      </c>
    </row>
    <row r="2526" spans="1:5">
      <c r="A2526" s="95" t="str">
        <f>Consolidated!C2526&amp;""</f>
        <v>756W0023</v>
      </c>
      <c r="B2526" s="95" t="str">
        <f>Consolidated!A2526&amp;""</f>
        <v>ST</v>
      </c>
      <c r="C2526" s="95">
        <f>IF('Dây theo phòng'!$D$6="",0,IF(OR(Consolidated!N2526&amp;""='Dây theo phòng'!$D$6,Consolidated!S2526&amp;""='Dây theo phòng'!$D$6),1,0))</f>
        <v>1</v>
      </c>
      <c r="D2526" s="95">
        <f>IF(Consolidated!E2526=1,1,0)</f>
        <v>1</v>
      </c>
      <c r="E2526" s="95">
        <f t="shared" si="39"/>
        <v>139</v>
      </c>
    </row>
    <row r="2527" spans="1:5">
      <c r="A2527" s="95" t="str">
        <f>Consolidated!C2527&amp;""</f>
        <v>756W0024</v>
      </c>
      <c r="B2527" s="95" t="str">
        <f>Consolidated!A2527&amp;""</f>
        <v>ST</v>
      </c>
      <c r="C2527" s="95">
        <f>IF('Dây theo phòng'!$D$6="",0,IF(OR(Consolidated!N2527&amp;""='Dây theo phòng'!$D$6,Consolidated!S2527&amp;""='Dây theo phòng'!$D$6),1,0))</f>
        <v>1</v>
      </c>
      <c r="D2527" s="95">
        <f>IF(Consolidated!E2527=1,1,0)</f>
        <v>1</v>
      </c>
      <c r="E2527" s="95">
        <f t="shared" si="39"/>
        <v>139</v>
      </c>
    </row>
    <row r="2528" spans="1:5">
      <c r="A2528" s="95" t="str">
        <f>Consolidated!C2528&amp;""</f>
        <v>756W0028</v>
      </c>
      <c r="B2528" s="95" t="str">
        <f>Consolidated!A2528&amp;""</f>
        <v>ST</v>
      </c>
      <c r="C2528" s="95">
        <f>IF('Dây theo phòng'!$D$6="",0,IF(OR(Consolidated!N2528&amp;""='Dây theo phòng'!$D$6,Consolidated!S2528&amp;""='Dây theo phòng'!$D$6),1,0))</f>
        <v>1</v>
      </c>
      <c r="D2528" s="95">
        <f>IF(Consolidated!E2528=1,1,0)</f>
        <v>0</v>
      </c>
      <c r="E2528" s="95">
        <f t="shared" si="39"/>
        <v>140</v>
      </c>
    </row>
    <row r="2529" spans="1:5">
      <c r="A2529" s="95" t="str">
        <f>Consolidated!C2529&amp;""</f>
        <v>756W0030</v>
      </c>
      <c r="B2529" s="95" t="str">
        <f>Consolidated!A2529&amp;""</f>
        <v>ST</v>
      </c>
      <c r="C2529" s="95">
        <f>IF('Dây theo phòng'!$D$6="",0,IF(OR(Consolidated!N2529&amp;""='Dây theo phòng'!$D$6,Consolidated!S2529&amp;""='Dây theo phòng'!$D$6),1,0))</f>
        <v>1</v>
      </c>
      <c r="D2529" s="95">
        <f>IF(Consolidated!E2529=1,1,0)</f>
        <v>1</v>
      </c>
      <c r="E2529" s="95">
        <f t="shared" si="39"/>
        <v>140</v>
      </c>
    </row>
    <row r="2530" spans="1:5">
      <c r="A2530" s="95" t="str">
        <f>Consolidated!C2530&amp;""</f>
        <v>756W0031</v>
      </c>
      <c r="B2530" s="95" t="str">
        <f>Consolidated!A2530&amp;""</f>
        <v>ST</v>
      </c>
      <c r="C2530" s="95">
        <f>IF('Dây theo phòng'!$D$6="",0,IF(OR(Consolidated!N2530&amp;""='Dây theo phòng'!$D$6,Consolidated!S2530&amp;""='Dây theo phòng'!$D$6),1,0))</f>
        <v>1</v>
      </c>
      <c r="D2530" s="95">
        <f>IF(Consolidated!E2530=1,1,0)</f>
        <v>1</v>
      </c>
      <c r="E2530" s="95">
        <f t="shared" si="39"/>
        <v>140</v>
      </c>
    </row>
    <row r="2531" spans="1:5">
      <c r="A2531" s="95" t="str">
        <f>Consolidated!C2531&amp;""</f>
        <v>756W0032</v>
      </c>
      <c r="B2531" s="95" t="str">
        <f>Consolidated!A2531&amp;""</f>
        <v>ST</v>
      </c>
      <c r="C2531" s="95">
        <f>IF('Dây theo phòng'!$D$6="",0,IF(OR(Consolidated!N2531&amp;""='Dây theo phòng'!$D$6,Consolidated!S2531&amp;""='Dây theo phòng'!$D$6),1,0))</f>
        <v>1</v>
      </c>
      <c r="D2531" s="95">
        <f>IF(Consolidated!E2531=1,1,0)</f>
        <v>1</v>
      </c>
      <c r="E2531" s="95">
        <f t="shared" si="39"/>
        <v>140</v>
      </c>
    </row>
    <row r="2532" spans="1:5">
      <c r="A2532" s="95" t="str">
        <f>Consolidated!C2532&amp;""</f>
        <v>756W0033</v>
      </c>
      <c r="B2532" s="95" t="str">
        <f>Consolidated!A2532&amp;""</f>
        <v>ST</v>
      </c>
      <c r="C2532" s="95">
        <f>IF('Dây theo phòng'!$D$6="",0,IF(OR(Consolidated!N2532&amp;""='Dây theo phòng'!$D$6,Consolidated!S2532&amp;""='Dây theo phòng'!$D$6),1,0))</f>
        <v>1</v>
      </c>
      <c r="D2532" s="95">
        <f>IF(Consolidated!E2532=1,1,0)</f>
        <v>1</v>
      </c>
      <c r="E2532" s="95">
        <f t="shared" si="39"/>
        <v>140</v>
      </c>
    </row>
    <row r="2533" spans="1:5">
      <c r="A2533" s="95" t="str">
        <f>Consolidated!C2533&amp;""</f>
        <v>756W0034</v>
      </c>
      <c r="B2533" s="95" t="str">
        <f>Consolidated!A2533&amp;""</f>
        <v>ST</v>
      </c>
      <c r="C2533" s="95">
        <f>IF('Dây theo phòng'!$D$6="",0,IF(OR(Consolidated!N2533&amp;""='Dây theo phòng'!$D$6,Consolidated!S2533&amp;""='Dây theo phòng'!$D$6),1,0))</f>
        <v>1</v>
      </c>
      <c r="D2533" s="95">
        <f>IF(Consolidated!E2533=1,1,0)</f>
        <v>1</v>
      </c>
      <c r="E2533" s="95">
        <f t="shared" si="39"/>
        <v>140</v>
      </c>
    </row>
    <row r="2534" spans="1:5">
      <c r="A2534" s="95" t="str">
        <f>Consolidated!C2534&amp;""</f>
        <v>761W0001</v>
      </c>
      <c r="B2534" s="95" t="str">
        <f>Consolidated!A2534&amp;""</f>
        <v>ST</v>
      </c>
      <c r="C2534" s="95">
        <f>IF('Dây theo phòng'!$D$6="",0,IF(OR(Consolidated!N2534&amp;""='Dây theo phòng'!$D$6,Consolidated!S2534&amp;""='Dây theo phòng'!$D$6),1,0))</f>
        <v>0</v>
      </c>
      <c r="D2534" s="95">
        <f>IF(Consolidated!E2534=1,1,0)</f>
        <v>0</v>
      </c>
      <c r="E2534" s="95">
        <f t="shared" si="39"/>
        <v>140</v>
      </c>
    </row>
    <row r="2535" spans="1:5">
      <c r="A2535" s="95" t="str">
        <f>Consolidated!C2535&amp;""</f>
        <v>761W0002</v>
      </c>
      <c r="B2535" s="95" t="str">
        <f>Consolidated!A2535&amp;""</f>
        <v>ST</v>
      </c>
      <c r="C2535" s="95">
        <f>IF('Dây theo phòng'!$D$6="",0,IF(OR(Consolidated!N2535&amp;""='Dây theo phòng'!$D$6,Consolidated!S2535&amp;""='Dây theo phòng'!$D$6),1,0))</f>
        <v>1</v>
      </c>
      <c r="D2535" s="95">
        <f>IF(Consolidated!E2535=1,1,0)</f>
        <v>1</v>
      </c>
      <c r="E2535" s="95">
        <f t="shared" si="39"/>
        <v>140</v>
      </c>
    </row>
    <row r="2536" spans="1:5">
      <c r="A2536" s="95" t="str">
        <f>Consolidated!C2536&amp;""</f>
        <v>761W0003</v>
      </c>
      <c r="B2536" s="95" t="str">
        <f>Consolidated!A2536&amp;""</f>
        <v>ST</v>
      </c>
      <c r="C2536" s="95">
        <f>IF('Dây theo phòng'!$D$6="",0,IF(OR(Consolidated!N2536&amp;""='Dây theo phòng'!$D$6,Consolidated!S2536&amp;""='Dây theo phòng'!$D$6),1,0))</f>
        <v>1</v>
      </c>
      <c r="D2536" s="95">
        <f>IF(Consolidated!E2536=1,1,0)</f>
        <v>1</v>
      </c>
      <c r="E2536" s="95">
        <f t="shared" si="39"/>
        <v>140</v>
      </c>
    </row>
    <row r="2537" spans="1:5">
      <c r="A2537" s="95" t="str">
        <f>Consolidated!C2537&amp;""</f>
        <v>761W0006</v>
      </c>
      <c r="B2537" s="95" t="str">
        <f>Consolidated!A2537&amp;""</f>
        <v>ST</v>
      </c>
      <c r="C2537" s="95">
        <f>IF('Dây theo phòng'!$D$6="",0,IF(OR(Consolidated!N2537&amp;""='Dây theo phòng'!$D$6,Consolidated!S2537&amp;""='Dây theo phòng'!$D$6),1,0))</f>
        <v>1</v>
      </c>
      <c r="D2537" s="95">
        <f>IF(Consolidated!E2537=1,1,0)</f>
        <v>1</v>
      </c>
      <c r="E2537" s="95">
        <f t="shared" si="39"/>
        <v>140</v>
      </c>
    </row>
    <row r="2538" spans="1:5">
      <c r="A2538" s="95" t="str">
        <f>Consolidated!C2538&amp;""</f>
        <v>761W0007</v>
      </c>
      <c r="B2538" s="95" t="str">
        <f>Consolidated!A2538&amp;""</f>
        <v>ST</v>
      </c>
      <c r="C2538" s="95">
        <f>IF('Dây theo phòng'!$D$6="",0,IF(OR(Consolidated!N2538&amp;""='Dây theo phòng'!$D$6,Consolidated!S2538&amp;""='Dây theo phòng'!$D$6),1,0))</f>
        <v>1</v>
      </c>
      <c r="D2538" s="95">
        <f>IF(Consolidated!E2538=1,1,0)</f>
        <v>1</v>
      </c>
      <c r="E2538" s="95">
        <f t="shared" si="39"/>
        <v>140</v>
      </c>
    </row>
    <row r="2539" spans="1:5">
      <c r="A2539" s="95" t="str">
        <f>Consolidated!C2539&amp;""</f>
        <v>761W0008</v>
      </c>
      <c r="B2539" s="95" t="str">
        <f>Consolidated!A2539&amp;""</f>
        <v>ST</v>
      </c>
      <c r="C2539" s="95">
        <f>IF('Dây theo phòng'!$D$6="",0,IF(OR(Consolidated!N2539&amp;""='Dây theo phòng'!$D$6,Consolidated!S2539&amp;""='Dây theo phòng'!$D$6),1,0))</f>
        <v>0</v>
      </c>
      <c r="D2539" s="95">
        <f>IF(Consolidated!E2539=1,1,0)</f>
        <v>0</v>
      </c>
      <c r="E2539" s="95">
        <f t="shared" si="39"/>
        <v>140</v>
      </c>
    </row>
    <row r="2540" spans="1:5">
      <c r="A2540" s="95" t="str">
        <f>Consolidated!C2540&amp;""</f>
        <v>761W0009</v>
      </c>
      <c r="B2540" s="95" t="str">
        <f>Consolidated!A2540&amp;""</f>
        <v>ST</v>
      </c>
      <c r="C2540" s="95">
        <f>IF('Dây theo phòng'!$D$6="",0,IF(OR(Consolidated!N2540&amp;""='Dây theo phòng'!$D$6,Consolidated!S2540&amp;""='Dây theo phòng'!$D$6),1,0))</f>
        <v>0</v>
      </c>
      <c r="D2540" s="95">
        <f>IF(Consolidated!E2540=1,1,0)</f>
        <v>0</v>
      </c>
      <c r="E2540" s="95">
        <f t="shared" si="39"/>
        <v>140</v>
      </c>
    </row>
    <row r="2541" spans="1:5">
      <c r="A2541" s="95" t="str">
        <f>Consolidated!C2541&amp;""</f>
        <v>762W0001</v>
      </c>
      <c r="B2541" s="95" t="str">
        <f>Consolidated!A2541&amp;""</f>
        <v>ST</v>
      </c>
      <c r="C2541" s="95">
        <f>IF('Dây theo phòng'!$D$6="",0,IF(OR(Consolidated!N2541&amp;""='Dây theo phòng'!$D$6,Consolidated!S2541&amp;""='Dây theo phòng'!$D$6),1,0))</f>
        <v>1</v>
      </c>
      <c r="D2541" s="95">
        <f>IF(Consolidated!E2541=1,1,0)</f>
        <v>0</v>
      </c>
      <c r="E2541" s="95">
        <f t="shared" si="39"/>
        <v>141</v>
      </c>
    </row>
    <row r="2542" spans="1:5">
      <c r="A2542" s="95" t="str">
        <f>Consolidated!C2542&amp;""</f>
        <v>762W0002</v>
      </c>
      <c r="B2542" s="95" t="str">
        <f>Consolidated!A2542&amp;""</f>
        <v>ST</v>
      </c>
      <c r="C2542" s="95">
        <f>IF('Dây theo phòng'!$D$6="",0,IF(OR(Consolidated!N2542&amp;""='Dây theo phòng'!$D$6,Consolidated!S2542&amp;""='Dây theo phòng'!$D$6),1,0))</f>
        <v>1</v>
      </c>
      <c r="D2542" s="95">
        <f>IF(Consolidated!E2542=1,1,0)</f>
        <v>0</v>
      </c>
      <c r="E2542" s="95">
        <f t="shared" si="39"/>
        <v>142</v>
      </c>
    </row>
    <row r="2543" spans="1:5">
      <c r="A2543" s="95" t="str">
        <f>Consolidated!C2543&amp;""</f>
        <v>762W0004</v>
      </c>
      <c r="B2543" s="95" t="str">
        <f>Consolidated!A2543&amp;""</f>
        <v>ST</v>
      </c>
      <c r="C2543" s="95">
        <f>IF('Dây theo phòng'!$D$6="",0,IF(OR(Consolidated!N2543&amp;""='Dây theo phòng'!$D$6,Consolidated!S2543&amp;""='Dây theo phòng'!$D$6),1,0))</f>
        <v>1</v>
      </c>
      <c r="D2543" s="95">
        <f>IF(Consolidated!E2543=1,1,0)</f>
        <v>1</v>
      </c>
      <c r="E2543" s="95">
        <f t="shared" si="39"/>
        <v>142</v>
      </c>
    </row>
    <row r="2544" spans="1:5">
      <c r="A2544" s="95" t="str">
        <f>Consolidated!C2544&amp;""</f>
        <v>762W0005</v>
      </c>
      <c r="B2544" s="95" t="str">
        <f>Consolidated!A2544&amp;""</f>
        <v>ST</v>
      </c>
      <c r="C2544" s="95">
        <f>IF('Dây theo phòng'!$D$6="",0,IF(OR(Consolidated!N2544&amp;""='Dây theo phòng'!$D$6,Consolidated!S2544&amp;""='Dây theo phòng'!$D$6),1,0))</f>
        <v>1</v>
      </c>
      <c r="D2544" s="95">
        <f>IF(Consolidated!E2544=1,1,0)</f>
        <v>1</v>
      </c>
      <c r="E2544" s="95">
        <f t="shared" si="39"/>
        <v>142</v>
      </c>
    </row>
    <row r="2545" spans="1:5">
      <c r="A2545" s="95" t="str">
        <f>Consolidated!C2545&amp;""</f>
        <v>762W0006</v>
      </c>
      <c r="B2545" s="95" t="str">
        <f>Consolidated!A2545&amp;""</f>
        <v>ST</v>
      </c>
      <c r="C2545" s="95">
        <f>IF('Dây theo phòng'!$D$6="",0,IF(OR(Consolidated!N2545&amp;""='Dây theo phòng'!$D$6,Consolidated!S2545&amp;""='Dây theo phòng'!$D$6),1,0))</f>
        <v>1</v>
      </c>
      <c r="D2545" s="95">
        <f>IF(Consolidated!E2545=1,1,0)</f>
        <v>1</v>
      </c>
      <c r="E2545" s="95">
        <f t="shared" si="39"/>
        <v>142</v>
      </c>
    </row>
    <row r="2546" spans="1:5">
      <c r="A2546" s="95" t="str">
        <f>Consolidated!C2546&amp;""</f>
        <v>762W0007</v>
      </c>
      <c r="B2546" s="95" t="str">
        <f>Consolidated!A2546&amp;""</f>
        <v>ST</v>
      </c>
      <c r="C2546" s="95">
        <f>IF('Dây theo phòng'!$D$6="",0,IF(OR(Consolidated!N2546&amp;""='Dây theo phòng'!$D$6,Consolidated!S2546&amp;""='Dây theo phòng'!$D$6),1,0))</f>
        <v>1</v>
      </c>
      <c r="D2546" s="95">
        <f>IF(Consolidated!E2546=1,1,0)</f>
        <v>1</v>
      </c>
      <c r="E2546" s="95">
        <f t="shared" si="39"/>
        <v>142</v>
      </c>
    </row>
    <row r="2547" spans="1:5">
      <c r="A2547" s="95" t="str">
        <f>Consolidated!C2547&amp;""</f>
        <v>762W0008</v>
      </c>
      <c r="B2547" s="95" t="str">
        <f>Consolidated!A2547&amp;""</f>
        <v>ST</v>
      </c>
      <c r="C2547" s="95">
        <f>IF('Dây theo phòng'!$D$6="",0,IF(OR(Consolidated!N2547&amp;""='Dây theo phòng'!$D$6,Consolidated!S2547&amp;""='Dây theo phòng'!$D$6),1,0))</f>
        <v>1</v>
      </c>
      <c r="D2547" s="95">
        <f>IF(Consolidated!E2547=1,1,0)</f>
        <v>0</v>
      </c>
      <c r="E2547" s="95">
        <f t="shared" si="39"/>
        <v>143</v>
      </c>
    </row>
    <row r="2548" spans="1:5">
      <c r="A2548" s="95" t="str">
        <f>Consolidated!C2548&amp;""</f>
        <v>762W0009</v>
      </c>
      <c r="B2548" s="95" t="str">
        <f>Consolidated!A2548&amp;""</f>
        <v>ST</v>
      </c>
      <c r="C2548" s="95">
        <f>IF('Dây theo phòng'!$D$6="",0,IF(OR(Consolidated!N2548&amp;""='Dây theo phòng'!$D$6,Consolidated!S2548&amp;""='Dây theo phòng'!$D$6),1,0))</f>
        <v>1</v>
      </c>
      <c r="D2548" s="95">
        <f>IF(Consolidated!E2548=1,1,0)</f>
        <v>0</v>
      </c>
      <c r="E2548" s="95">
        <f t="shared" si="39"/>
        <v>144</v>
      </c>
    </row>
    <row r="2549" spans="1:5">
      <c r="A2549" s="95" t="str">
        <f>Consolidated!C2549&amp;""</f>
        <v>762W0010</v>
      </c>
      <c r="B2549" s="95" t="str">
        <f>Consolidated!A2549&amp;""</f>
        <v>ST</v>
      </c>
      <c r="C2549" s="95">
        <f>IF('Dây theo phòng'!$D$6="",0,IF(OR(Consolidated!N2549&amp;""='Dây theo phòng'!$D$6,Consolidated!S2549&amp;""='Dây theo phòng'!$D$6),1,0))</f>
        <v>1</v>
      </c>
      <c r="D2549" s="95">
        <f>IF(Consolidated!E2549=1,1,0)</f>
        <v>0</v>
      </c>
      <c r="E2549" s="95">
        <f t="shared" si="39"/>
        <v>145</v>
      </c>
    </row>
    <row r="2550" spans="1:5">
      <c r="A2550" s="95" t="str">
        <f>Consolidated!C2550&amp;""</f>
        <v>762W0011</v>
      </c>
      <c r="B2550" s="95" t="str">
        <f>Consolidated!A2550&amp;""</f>
        <v>ST</v>
      </c>
      <c r="C2550" s="95">
        <f>IF('Dây theo phòng'!$D$6="",0,IF(OR(Consolidated!N2550&amp;""='Dây theo phòng'!$D$6,Consolidated!S2550&amp;""='Dây theo phòng'!$D$6),1,0))</f>
        <v>1</v>
      </c>
      <c r="D2550" s="95">
        <f>IF(Consolidated!E2550=1,1,0)</f>
        <v>1</v>
      </c>
      <c r="E2550" s="95">
        <f t="shared" si="39"/>
        <v>145</v>
      </c>
    </row>
    <row r="2551" spans="1:5">
      <c r="A2551" s="95" t="str">
        <f>Consolidated!C2551&amp;""</f>
        <v>771W0002</v>
      </c>
      <c r="B2551" s="95" t="str">
        <f>Consolidated!A2551&amp;""</f>
        <v>ST</v>
      </c>
      <c r="C2551" s="95">
        <f>IF('Dây theo phòng'!$D$6="",0,IF(OR(Consolidated!N2551&amp;""='Dây theo phòng'!$D$6,Consolidated!S2551&amp;""='Dây theo phòng'!$D$6),1,0))</f>
        <v>1</v>
      </c>
      <c r="D2551" s="95">
        <f>IF(Consolidated!E2551=1,1,0)</f>
        <v>1</v>
      </c>
      <c r="E2551" s="95">
        <f t="shared" si="39"/>
        <v>145</v>
      </c>
    </row>
    <row r="2552" spans="1:5">
      <c r="A2552" s="95" t="str">
        <f>Consolidated!C2552&amp;""</f>
        <v>771W0002.1</v>
      </c>
      <c r="B2552" s="95" t="str">
        <f>Consolidated!A2552&amp;""</f>
        <v>ST</v>
      </c>
      <c r="C2552" s="95">
        <f>IF('Dây theo phòng'!$D$6="",0,IF(OR(Consolidated!N2552&amp;""='Dây theo phòng'!$D$6,Consolidated!S2552&amp;""='Dây theo phòng'!$D$6),1,0))</f>
        <v>0</v>
      </c>
      <c r="D2552" s="95">
        <f>IF(Consolidated!E2552=1,1,0)</f>
        <v>0</v>
      </c>
      <c r="E2552" s="95">
        <f t="shared" si="39"/>
        <v>145</v>
      </c>
    </row>
    <row r="2553" spans="1:5">
      <c r="A2553" s="95" t="str">
        <f>Consolidated!C2553&amp;""</f>
        <v>771W0003</v>
      </c>
      <c r="B2553" s="95" t="str">
        <f>Consolidated!A2553&amp;""</f>
        <v>ST</v>
      </c>
      <c r="C2553" s="95">
        <f>IF('Dây theo phòng'!$D$6="",0,IF(OR(Consolidated!N2553&amp;""='Dây theo phòng'!$D$6,Consolidated!S2553&amp;""='Dây theo phòng'!$D$6),1,0))</f>
        <v>1</v>
      </c>
      <c r="D2553" s="95">
        <f>IF(Consolidated!E2553=1,1,0)</f>
        <v>1</v>
      </c>
      <c r="E2553" s="95">
        <f t="shared" si="39"/>
        <v>145</v>
      </c>
    </row>
    <row r="2554" spans="1:5">
      <c r="A2554" s="95" t="str">
        <f>Consolidated!C2554&amp;""</f>
        <v>771W0003.1</v>
      </c>
      <c r="B2554" s="95" t="str">
        <f>Consolidated!A2554&amp;""</f>
        <v>ST</v>
      </c>
      <c r="C2554" s="95">
        <f>IF('Dây theo phòng'!$D$6="",0,IF(OR(Consolidated!N2554&amp;""='Dây theo phòng'!$D$6,Consolidated!S2554&amp;""='Dây theo phòng'!$D$6),1,0))</f>
        <v>0</v>
      </c>
      <c r="D2554" s="95">
        <f>IF(Consolidated!E2554=1,1,0)</f>
        <v>0</v>
      </c>
      <c r="E2554" s="95">
        <f t="shared" si="39"/>
        <v>145</v>
      </c>
    </row>
    <row r="2555" spans="1:5">
      <c r="A2555" s="95" t="str">
        <f>Consolidated!C2555&amp;""</f>
        <v>771W0004</v>
      </c>
      <c r="B2555" s="95" t="str">
        <f>Consolidated!A2555&amp;""</f>
        <v>ST</v>
      </c>
      <c r="C2555" s="95">
        <f>IF('Dây theo phòng'!$D$6="",0,IF(OR(Consolidated!N2555&amp;""='Dây theo phòng'!$D$6,Consolidated!S2555&amp;""='Dây theo phòng'!$D$6),1,0))</f>
        <v>1</v>
      </c>
      <c r="D2555" s="95">
        <f>IF(Consolidated!E2555=1,1,0)</f>
        <v>1</v>
      </c>
      <c r="E2555" s="95">
        <f t="shared" si="39"/>
        <v>145</v>
      </c>
    </row>
    <row r="2556" spans="1:5">
      <c r="A2556" s="95" t="str">
        <f>Consolidated!C2556&amp;""</f>
        <v>771W0004.1</v>
      </c>
      <c r="B2556" s="95" t="str">
        <f>Consolidated!A2556&amp;""</f>
        <v>ST</v>
      </c>
      <c r="C2556" s="95">
        <f>IF('Dây theo phòng'!$D$6="",0,IF(OR(Consolidated!N2556&amp;""='Dây theo phòng'!$D$6,Consolidated!S2556&amp;""='Dây theo phòng'!$D$6),1,0))</f>
        <v>0</v>
      </c>
      <c r="D2556" s="95">
        <f>IF(Consolidated!E2556=1,1,0)</f>
        <v>0</v>
      </c>
      <c r="E2556" s="95">
        <f t="shared" si="39"/>
        <v>145</v>
      </c>
    </row>
    <row r="2557" spans="1:5">
      <c r="A2557" s="95" t="str">
        <f>Consolidated!C2557&amp;""</f>
        <v>771W0005</v>
      </c>
      <c r="B2557" s="95" t="str">
        <f>Consolidated!A2557&amp;""</f>
        <v>ST</v>
      </c>
      <c r="C2557" s="95">
        <f>IF('Dây theo phòng'!$D$6="",0,IF(OR(Consolidated!N2557&amp;""='Dây theo phòng'!$D$6,Consolidated!S2557&amp;""='Dây theo phòng'!$D$6),1,0))</f>
        <v>1</v>
      </c>
      <c r="D2557" s="95">
        <f>IF(Consolidated!E2557=1,1,0)</f>
        <v>1</v>
      </c>
      <c r="E2557" s="95">
        <f t="shared" si="39"/>
        <v>145</v>
      </c>
    </row>
    <row r="2558" spans="1:5">
      <c r="A2558" s="95" t="str">
        <f>Consolidated!C2558&amp;""</f>
        <v>771W0005.1</v>
      </c>
      <c r="B2558" s="95" t="str">
        <f>Consolidated!A2558&amp;""</f>
        <v>ST</v>
      </c>
      <c r="C2558" s="95">
        <f>IF('Dây theo phòng'!$D$6="",0,IF(OR(Consolidated!N2558&amp;""='Dây theo phòng'!$D$6,Consolidated!S2558&amp;""='Dây theo phòng'!$D$6),1,0))</f>
        <v>0</v>
      </c>
      <c r="D2558" s="95">
        <f>IF(Consolidated!E2558=1,1,0)</f>
        <v>0</v>
      </c>
      <c r="E2558" s="95">
        <f t="shared" si="39"/>
        <v>145</v>
      </c>
    </row>
    <row r="2559" spans="1:5">
      <c r="A2559" s="95" t="str">
        <f>Consolidated!C2559&amp;""</f>
        <v>771W0006</v>
      </c>
      <c r="B2559" s="95" t="str">
        <f>Consolidated!A2559&amp;""</f>
        <v>ST</v>
      </c>
      <c r="C2559" s="95">
        <f>IF('Dây theo phòng'!$D$6="",0,IF(OR(Consolidated!N2559&amp;""='Dây theo phòng'!$D$6,Consolidated!S2559&amp;""='Dây theo phòng'!$D$6),1,0))</f>
        <v>1</v>
      </c>
      <c r="D2559" s="95">
        <f>IF(Consolidated!E2559=1,1,0)</f>
        <v>1</v>
      </c>
      <c r="E2559" s="95">
        <f t="shared" si="39"/>
        <v>145</v>
      </c>
    </row>
    <row r="2560" spans="1:5">
      <c r="A2560" s="95" t="str">
        <f>Consolidated!C2560&amp;""</f>
        <v>771W0006.1</v>
      </c>
      <c r="B2560" s="95" t="str">
        <f>Consolidated!A2560&amp;""</f>
        <v>ST</v>
      </c>
      <c r="C2560" s="95">
        <f>IF('Dây theo phòng'!$D$6="",0,IF(OR(Consolidated!N2560&amp;""='Dây theo phòng'!$D$6,Consolidated!S2560&amp;""='Dây theo phòng'!$D$6),1,0))</f>
        <v>0</v>
      </c>
      <c r="D2560" s="95">
        <f>IF(Consolidated!E2560=1,1,0)</f>
        <v>0</v>
      </c>
      <c r="E2560" s="95">
        <f t="shared" si="39"/>
        <v>145</v>
      </c>
    </row>
    <row r="2561" spans="1:5">
      <c r="A2561" s="95" t="str">
        <f>Consolidated!C2561&amp;""</f>
        <v>771W0007</v>
      </c>
      <c r="B2561" s="95" t="str">
        <f>Consolidated!A2561&amp;""</f>
        <v>ST</v>
      </c>
      <c r="C2561" s="95">
        <f>IF('Dây theo phòng'!$D$6="",0,IF(OR(Consolidated!N2561&amp;""='Dây theo phòng'!$D$6,Consolidated!S2561&amp;""='Dây theo phòng'!$D$6),1,0))</f>
        <v>1</v>
      </c>
      <c r="D2561" s="95">
        <f>IF(Consolidated!E2561=1,1,0)</f>
        <v>1</v>
      </c>
      <c r="E2561" s="95">
        <f t="shared" si="39"/>
        <v>145</v>
      </c>
    </row>
    <row r="2562" spans="1:5">
      <c r="A2562" s="95" t="str">
        <f>Consolidated!C2562&amp;""</f>
        <v>771W0007.1</v>
      </c>
      <c r="B2562" s="95" t="str">
        <f>Consolidated!A2562&amp;""</f>
        <v>ST</v>
      </c>
      <c r="C2562" s="95">
        <f>IF('Dây theo phòng'!$D$6="",0,IF(OR(Consolidated!N2562&amp;""='Dây theo phòng'!$D$6,Consolidated!S2562&amp;""='Dây theo phòng'!$D$6),1,0))</f>
        <v>0</v>
      </c>
      <c r="D2562" s="95">
        <f>IF(Consolidated!E2562=1,1,0)</f>
        <v>0</v>
      </c>
      <c r="E2562" s="95">
        <f t="shared" si="39"/>
        <v>145</v>
      </c>
    </row>
    <row r="2563" spans="1:5">
      <c r="A2563" s="95" t="str">
        <f>Consolidated!C2563&amp;""</f>
        <v>771W0008</v>
      </c>
      <c r="B2563" s="95" t="str">
        <f>Consolidated!A2563&amp;""</f>
        <v>ST</v>
      </c>
      <c r="C2563" s="95">
        <f>IF('Dây theo phòng'!$D$6="",0,IF(OR(Consolidated!N2563&amp;""='Dây theo phòng'!$D$6,Consolidated!S2563&amp;""='Dây theo phòng'!$D$6),1,0))</f>
        <v>1</v>
      </c>
      <c r="D2563" s="95">
        <f>IF(Consolidated!E2563=1,1,0)</f>
        <v>1</v>
      </c>
      <c r="E2563" s="95">
        <f t="shared" ref="E2563:E2626" si="40">E2562+C2563*(1-D2563)</f>
        <v>145</v>
      </c>
    </row>
    <row r="2564" spans="1:5">
      <c r="A2564" s="95" t="str">
        <f>Consolidated!C2564&amp;""</f>
        <v>771W0008.1</v>
      </c>
      <c r="B2564" s="95" t="str">
        <f>Consolidated!A2564&amp;""</f>
        <v>ST</v>
      </c>
      <c r="C2564" s="95">
        <f>IF('Dây theo phòng'!$D$6="",0,IF(OR(Consolidated!N2564&amp;""='Dây theo phòng'!$D$6,Consolidated!S2564&amp;""='Dây theo phòng'!$D$6),1,0))</f>
        <v>0</v>
      </c>
      <c r="D2564" s="95">
        <f>IF(Consolidated!E2564=1,1,0)</f>
        <v>0</v>
      </c>
      <c r="E2564" s="95">
        <f t="shared" si="40"/>
        <v>145</v>
      </c>
    </row>
    <row r="2565" spans="1:5">
      <c r="A2565" s="95" t="str">
        <f>Consolidated!C2565&amp;""</f>
        <v>771W00085</v>
      </c>
      <c r="B2565" s="95" t="str">
        <f>Consolidated!A2565&amp;""</f>
        <v>ST</v>
      </c>
      <c r="C2565" s="95">
        <f>IF('Dây theo phòng'!$D$6="",0,IF(OR(Consolidated!N2565&amp;""='Dây theo phòng'!$D$6,Consolidated!S2565&amp;""='Dây theo phòng'!$D$6),1,0))</f>
        <v>0</v>
      </c>
      <c r="D2565" s="95">
        <f>IF(Consolidated!E2565=1,1,0)</f>
        <v>1</v>
      </c>
      <c r="E2565" s="95">
        <f t="shared" si="40"/>
        <v>145</v>
      </c>
    </row>
    <row r="2566" spans="1:5">
      <c r="A2566" s="95" t="str">
        <f>Consolidated!C2566&amp;""</f>
        <v>771W0009</v>
      </c>
      <c r="B2566" s="95" t="str">
        <f>Consolidated!A2566&amp;""</f>
        <v>ST</v>
      </c>
      <c r="C2566" s="95">
        <f>IF('Dây theo phòng'!$D$6="",0,IF(OR(Consolidated!N2566&amp;""='Dây theo phòng'!$D$6,Consolidated!S2566&amp;""='Dây theo phòng'!$D$6),1,0))</f>
        <v>1</v>
      </c>
      <c r="D2566" s="95">
        <f>IF(Consolidated!E2566=1,1,0)</f>
        <v>1</v>
      </c>
      <c r="E2566" s="95">
        <f t="shared" si="40"/>
        <v>145</v>
      </c>
    </row>
    <row r="2567" spans="1:5">
      <c r="A2567" s="95" t="str">
        <f>Consolidated!C2567&amp;""</f>
        <v>771W0010</v>
      </c>
      <c r="B2567" s="95" t="str">
        <f>Consolidated!A2567&amp;""</f>
        <v>ST</v>
      </c>
      <c r="C2567" s="95">
        <f>IF('Dây theo phòng'!$D$6="",0,IF(OR(Consolidated!N2567&amp;""='Dây theo phòng'!$D$6,Consolidated!S2567&amp;""='Dây theo phòng'!$D$6),1,0))</f>
        <v>1</v>
      </c>
      <c r="D2567" s="95">
        <f>IF(Consolidated!E2567=1,1,0)</f>
        <v>1</v>
      </c>
      <c r="E2567" s="95">
        <f t="shared" si="40"/>
        <v>145</v>
      </c>
    </row>
    <row r="2568" spans="1:5">
      <c r="A2568" s="95" t="str">
        <f>Consolidated!C2568&amp;""</f>
        <v>771W0011</v>
      </c>
      <c r="B2568" s="95" t="str">
        <f>Consolidated!A2568&amp;""</f>
        <v>ST</v>
      </c>
      <c r="C2568" s="95">
        <f>IF('Dây theo phòng'!$D$6="",0,IF(OR(Consolidated!N2568&amp;""='Dây theo phòng'!$D$6,Consolidated!S2568&amp;""='Dây theo phòng'!$D$6),1,0))</f>
        <v>1</v>
      </c>
      <c r="D2568" s="95">
        <f>IF(Consolidated!E2568=1,1,0)</f>
        <v>1</v>
      </c>
      <c r="E2568" s="95">
        <f t="shared" si="40"/>
        <v>145</v>
      </c>
    </row>
    <row r="2569" spans="1:5">
      <c r="A2569" s="95" t="str">
        <f>Consolidated!C2569&amp;""</f>
        <v>771W0012</v>
      </c>
      <c r="B2569" s="95" t="str">
        <f>Consolidated!A2569&amp;""</f>
        <v>ST</v>
      </c>
      <c r="C2569" s="95">
        <f>IF('Dây theo phòng'!$D$6="",0,IF(OR(Consolidated!N2569&amp;""='Dây theo phòng'!$D$6,Consolidated!S2569&amp;""='Dây theo phòng'!$D$6),1,0))</f>
        <v>1</v>
      </c>
      <c r="D2569" s="95">
        <f>IF(Consolidated!E2569=1,1,0)</f>
        <v>1</v>
      </c>
      <c r="E2569" s="95">
        <f t="shared" si="40"/>
        <v>145</v>
      </c>
    </row>
    <row r="2570" spans="1:5">
      <c r="A2570" s="95" t="str">
        <f>Consolidated!C2570&amp;""</f>
        <v>771W0013</v>
      </c>
      <c r="B2570" s="95" t="str">
        <f>Consolidated!A2570&amp;""</f>
        <v>ST</v>
      </c>
      <c r="C2570" s="95">
        <f>IF('Dây theo phòng'!$D$6="",0,IF(OR(Consolidated!N2570&amp;""='Dây theo phòng'!$D$6,Consolidated!S2570&amp;""='Dây theo phòng'!$D$6),1,0))</f>
        <v>1</v>
      </c>
      <c r="D2570" s="95">
        <f>IF(Consolidated!E2570=1,1,0)</f>
        <v>0</v>
      </c>
      <c r="E2570" s="95">
        <f t="shared" si="40"/>
        <v>146</v>
      </c>
    </row>
    <row r="2571" spans="1:5">
      <c r="A2571" s="95" t="str">
        <f>Consolidated!C2571&amp;""</f>
        <v>771W0014</v>
      </c>
      <c r="B2571" s="95" t="str">
        <f>Consolidated!A2571&amp;""</f>
        <v>ST</v>
      </c>
      <c r="C2571" s="95">
        <f>IF('Dây theo phòng'!$D$6="",0,IF(OR(Consolidated!N2571&amp;""='Dây theo phòng'!$D$6,Consolidated!S2571&amp;""='Dây theo phòng'!$D$6),1,0))</f>
        <v>1</v>
      </c>
      <c r="D2571" s="95">
        <f>IF(Consolidated!E2571=1,1,0)</f>
        <v>1</v>
      </c>
      <c r="E2571" s="95">
        <f t="shared" si="40"/>
        <v>146</v>
      </c>
    </row>
    <row r="2572" spans="1:5">
      <c r="A2572" s="95" t="str">
        <f>Consolidated!C2572&amp;""</f>
        <v>771W0015</v>
      </c>
      <c r="B2572" s="95" t="str">
        <f>Consolidated!A2572&amp;""</f>
        <v>ST</v>
      </c>
      <c r="C2572" s="95">
        <f>IF('Dây theo phòng'!$D$6="",0,IF(OR(Consolidated!N2572&amp;""='Dây theo phòng'!$D$6,Consolidated!S2572&amp;""='Dây theo phòng'!$D$6),1,0))</f>
        <v>1</v>
      </c>
      <c r="D2572" s="95">
        <f>IF(Consolidated!E2572=1,1,0)</f>
        <v>1</v>
      </c>
      <c r="E2572" s="95">
        <f t="shared" si="40"/>
        <v>146</v>
      </c>
    </row>
    <row r="2573" spans="1:5">
      <c r="A2573" s="95" t="str">
        <f>Consolidated!C2573&amp;""</f>
        <v>771W0016</v>
      </c>
      <c r="B2573" s="95" t="str">
        <f>Consolidated!A2573&amp;""</f>
        <v>ST</v>
      </c>
      <c r="C2573" s="95">
        <f>IF('Dây theo phòng'!$D$6="",0,IF(OR(Consolidated!N2573&amp;""='Dây theo phòng'!$D$6,Consolidated!S2573&amp;""='Dây theo phòng'!$D$6),1,0))</f>
        <v>1</v>
      </c>
      <c r="D2573" s="95">
        <f>IF(Consolidated!E2573=1,1,0)</f>
        <v>1</v>
      </c>
      <c r="E2573" s="95">
        <f t="shared" si="40"/>
        <v>146</v>
      </c>
    </row>
    <row r="2574" spans="1:5">
      <c r="A2574" s="95" t="str">
        <f>Consolidated!C2574&amp;""</f>
        <v>771W0017</v>
      </c>
      <c r="B2574" s="95" t="str">
        <f>Consolidated!A2574&amp;""</f>
        <v>ST</v>
      </c>
      <c r="C2574" s="95">
        <f>IF('Dây theo phòng'!$D$6="",0,IF(OR(Consolidated!N2574&amp;""='Dây theo phòng'!$D$6,Consolidated!S2574&amp;""='Dây theo phòng'!$D$6),1,0))</f>
        <v>1</v>
      </c>
      <c r="D2574" s="95">
        <f>IF(Consolidated!E2574=1,1,0)</f>
        <v>1</v>
      </c>
      <c r="E2574" s="95">
        <f t="shared" si="40"/>
        <v>146</v>
      </c>
    </row>
    <row r="2575" spans="1:5">
      <c r="A2575" s="95" t="str">
        <f>Consolidated!C2575&amp;""</f>
        <v>771W0018</v>
      </c>
      <c r="B2575" s="95" t="str">
        <f>Consolidated!A2575&amp;""</f>
        <v>ST</v>
      </c>
      <c r="C2575" s="95">
        <f>IF('Dây theo phòng'!$D$6="",0,IF(OR(Consolidated!N2575&amp;""='Dây theo phòng'!$D$6,Consolidated!S2575&amp;""='Dây theo phòng'!$D$6),1,0))</f>
        <v>1</v>
      </c>
      <c r="D2575" s="95">
        <f>IF(Consolidated!E2575=1,1,0)</f>
        <v>1</v>
      </c>
      <c r="E2575" s="95">
        <f t="shared" si="40"/>
        <v>146</v>
      </c>
    </row>
    <row r="2576" spans="1:5">
      <c r="A2576" s="95" t="str">
        <f>Consolidated!C2576&amp;""</f>
        <v>771W0019</v>
      </c>
      <c r="B2576" s="95" t="str">
        <f>Consolidated!A2576&amp;""</f>
        <v>ST</v>
      </c>
      <c r="C2576" s="95">
        <f>IF('Dây theo phòng'!$D$6="",0,IF(OR(Consolidated!N2576&amp;""='Dây theo phòng'!$D$6,Consolidated!S2576&amp;""='Dây theo phòng'!$D$6),1,0))</f>
        <v>1</v>
      </c>
      <c r="D2576" s="95">
        <f>IF(Consolidated!E2576=1,1,0)</f>
        <v>1</v>
      </c>
      <c r="E2576" s="95">
        <f t="shared" si="40"/>
        <v>146</v>
      </c>
    </row>
    <row r="2577" spans="1:5">
      <c r="A2577" s="95" t="str">
        <f>Consolidated!C2577&amp;""</f>
        <v>771W0020</v>
      </c>
      <c r="B2577" s="95" t="str">
        <f>Consolidated!A2577&amp;""</f>
        <v>ST</v>
      </c>
      <c r="C2577" s="95">
        <f>IF('Dây theo phòng'!$D$6="",0,IF(OR(Consolidated!N2577&amp;""='Dây theo phòng'!$D$6,Consolidated!S2577&amp;""='Dây theo phòng'!$D$6),1,0))</f>
        <v>1</v>
      </c>
      <c r="D2577" s="95">
        <f>IF(Consolidated!E2577=1,1,0)</f>
        <v>1</v>
      </c>
      <c r="E2577" s="95">
        <f t="shared" si="40"/>
        <v>146</v>
      </c>
    </row>
    <row r="2578" spans="1:5">
      <c r="A2578" s="95" t="str">
        <f>Consolidated!C2578&amp;""</f>
        <v>771W0021</v>
      </c>
      <c r="B2578" s="95" t="str">
        <f>Consolidated!A2578&amp;""</f>
        <v>ST</v>
      </c>
      <c r="C2578" s="95">
        <f>IF('Dây theo phòng'!$D$6="",0,IF(OR(Consolidated!N2578&amp;""='Dây theo phòng'!$D$6,Consolidated!S2578&amp;""='Dây theo phòng'!$D$6),1,0))</f>
        <v>1</v>
      </c>
      <c r="D2578" s="95">
        <f>IF(Consolidated!E2578=1,1,0)</f>
        <v>1</v>
      </c>
      <c r="E2578" s="95">
        <f t="shared" si="40"/>
        <v>146</v>
      </c>
    </row>
    <row r="2579" spans="1:5">
      <c r="A2579" s="95" t="str">
        <f>Consolidated!C2579&amp;""</f>
        <v>771W0022</v>
      </c>
      <c r="B2579" s="95" t="str">
        <f>Consolidated!A2579&amp;""</f>
        <v>ST</v>
      </c>
      <c r="C2579" s="95">
        <f>IF('Dây theo phòng'!$D$6="",0,IF(OR(Consolidated!N2579&amp;""='Dây theo phòng'!$D$6,Consolidated!S2579&amp;""='Dây theo phòng'!$D$6),1,0))</f>
        <v>1</v>
      </c>
      <c r="D2579" s="95">
        <f>IF(Consolidated!E2579=1,1,0)</f>
        <v>1</v>
      </c>
      <c r="E2579" s="95">
        <f t="shared" si="40"/>
        <v>146</v>
      </c>
    </row>
    <row r="2580" spans="1:5">
      <c r="A2580" s="95" t="str">
        <f>Consolidated!C2580&amp;""</f>
        <v>771W0023</v>
      </c>
      <c r="B2580" s="95" t="str">
        <f>Consolidated!A2580&amp;""</f>
        <v>ST</v>
      </c>
      <c r="C2580" s="95">
        <f>IF('Dây theo phòng'!$D$6="",0,IF(OR(Consolidated!N2580&amp;""='Dây theo phòng'!$D$6,Consolidated!S2580&amp;""='Dây theo phòng'!$D$6),1,0))</f>
        <v>1</v>
      </c>
      <c r="D2580" s="95">
        <f>IF(Consolidated!E2580=1,1,0)</f>
        <v>1</v>
      </c>
      <c r="E2580" s="95">
        <f t="shared" si="40"/>
        <v>146</v>
      </c>
    </row>
    <row r="2581" spans="1:5">
      <c r="A2581" s="95" t="str">
        <f>Consolidated!C2581&amp;""</f>
        <v>771W0024</v>
      </c>
      <c r="B2581" s="95" t="str">
        <f>Consolidated!A2581&amp;""</f>
        <v>ST</v>
      </c>
      <c r="C2581" s="95">
        <f>IF('Dây theo phòng'!$D$6="",0,IF(OR(Consolidated!N2581&amp;""='Dây theo phòng'!$D$6,Consolidated!S2581&amp;""='Dây theo phòng'!$D$6),1,0))</f>
        <v>1</v>
      </c>
      <c r="D2581" s="95">
        <f>IF(Consolidated!E2581=1,1,0)</f>
        <v>1</v>
      </c>
      <c r="E2581" s="95">
        <f t="shared" si="40"/>
        <v>146</v>
      </c>
    </row>
    <row r="2582" spans="1:5">
      <c r="A2582" s="95" t="str">
        <f>Consolidated!C2582&amp;""</f>
        <v>771W0025</v>
      </c>
      <c r="B2582" s="95" t="str">
        <f>Consolidated!A2582&amp;""</f>
        <v>ST</v>
      </c>
      <c r="C2582" s="95">
        <f>IF('Dây theo phòng'!$D$6="",0,IF(OR(Consolidated!N2582&amp;""='Dây theo phòng'!$D$6,Consolidated!S2582&amp;""='Dây theo phòng'!$D$6),1,0))</f>
        <v>1</v>
      </c>
      <c r="D2582" s="95">
        <f>IF(Consolidated!E2582=1,1,0)</f>
        <v>1</v>
      </c>
      <c r="E2582" s="95">
        <f t="shared" si="40"/>
        <v>146</v>
      </c>
    </row>
    <row r="2583" spans="1:5">
      <c r="A2583" s="95" t="str">
        <f>Consolidated!C2583&amp;""</f>
        <v>771W0026</v>
      </c>
      <c r="B2583" s="95" t="str">
        <f>Consolidated!A2583&amp;""</f>
        <v>ST</v>
      </c>
      <c r="C2583" s="95">
        <f>IF('Dây theo phòng'!$D$6="",0,IF(OR(Consolidated!N2583&amp;""='Dây theo phòng'!$D$6,Consolidated!S2583&amp;""='Dây theo phòng'!$D$6),1,0))</f>
        <v>1</v>
      </c>
      <c r="D2583" s="95">
        <f>IF(Consolidated!E2583=1,1,0)</f>
        <v>1</v>
      </c>
      <c r="E2583" s="95">
        <f t="shared" si="40"/>
        <v>146</v>
      </c>
    </row>
    <row r="2584" spans="1:5">
      <c r="A2584" s="95" t="str">
        <f>Consolidated!C2584&amp;""</f>
        <v>771W0034</v>
      </c>
      <c r="B2584" s="95" t="str">
        <f>Consolidated!A2584&amp;""</f>
        <v>ST</v>
      </c>
      <c r="C2584" s="95">
        <f>IF('Dây theo phòng'!$D$6="",0,IF(OR(Consolidated!N2584&amp;""='Dây theo phòng'!$D$6,Consolidated!S2584&amp;""='Dây theo phòng'!$D$6),1,0))</f>
        <v>1</v>
      </c>
      <c r="D2584" s="95">
        <f>IF(Consolidated!E2584=1,1,0)</f>
        <v>0</v>
      </c>
      <c r="E2584" s="95">
        <f t="shared" si="40"/>
        <v>147</v>
      </c>
    </row>
    <row r="2585" spans="1:5">
      <c r="A2585" s="95" t="str">
        <f>Consolidated!C2585&amp;""</f>
        <v>771W0056</v>
      </c>
      <c r="B2585" s="95" t="str">
        <f>Consolidated!A2585&amp;""</f>
        <v>ST</v>
      </c>
      <c r="C2585" s="95">
        <f>IF('Dây theo phòng'!$D$6="",0,IF(OR(Consolidated!N2585&amp;""='Dây theo phòng'!$D$6,Consolidated!S2585&amp;""='Dây theo phòng'!$D$6),1,0))</f>
        <v>1</v>
      </c>
      <c r="D2585" s="95">
        <f>IF(Consolidated!E2585=1,1,0)</f>
        <v>0</v>
      </c>
      <c r="E2585" s="95">
        <f t="shared" si="40"/>
        <v>148</v>
      </c>
    </row>
    <row r="2586" spans="1:5">
      <c r="A2586" s="95" t="str">
        <f>Consolidated!C2586&amp;""</f>
        <v>771W0073</v>
      </c>
      <c r="B2586" s="95" t="str">
        <f>Consolidated!A2586&amp;""</f>
        <v>ST</v>
      </c>
      <c r="C2586" s="95">
        <f>IF('Dây theo phòng'!$D$6="",0,IF(OR(Consolidated!N2586&amp;""='Dây theo phòng'!$D$6,Consolidated!S2586&amp;""='Dây theo phòng'!$D$6),1,0))</f>
        <v>1</v>
      </c>
      <c r="D2586" s="95">
        <f>IF(Consolidated!E2586=1,1,0)</f>
        <v>1</v>
      </c>
      <c r="E2586" s="95">
        <f t="shared" si="40"/>
        <v>148</v>
      </c>
    </row>
    <row r="2587" spans="1:5">
      <c r="A2587" s="95" t="str">
        <f>Consolidated!C2587&amp;""</f>
        <v>771W0074</v>
      </c>
      <c r="B2587" s="95" t="str">
        <f>Consolidated!A2587&amp;""</f>
        <v>ST</v>
      </c>
      <c r="C2587" s="95">
        <f>IF('Dây theo phòng'!$D$6="",0,IF(OR(Consolidated!N2587&amp;""='Dây theo phòng'!$D$6,Consolidated!S2587&amp;""='Dây theo phòng'!$D$6),1,0))</f>
        <v>1</v>
      </c>
      <c r="D2587" s="95">
        <f>IF(Consolidated!E2587=1,1,0)</f>
        <v>1</v>
      </c>
      <c r="E2587" s="95">
        <f t="shared" si="40"/>
        <v>148</v>
      </c>
    </row>
    <row r="2588" spans="1:5">
      <c r="A2588" s="95" t="str">
        <f>Consolidated!C2588&amp;""</f>
        <v>771W0079</v>
      </c>
      <c r="B2588" s="95" t="str">
        <f>Consolidated!A2588&amp;""</f>
        <v>ST</v>
      </c>
      <c r="C2588" s="95">
        <f>IF('Dây theo phòng'!$D$6="",0,IF(OR(Consolidated!N2588&amp;""='Dây theo phòng'!$D$6,Consolidated!S2588&amp;""='Dây theo phòng'!$D$6),1,0))</f>
        <v>1</v>
      </c>
      <c r="D2588" s="95">
        <f>IF(Consolidated!E2588=1,1,0)</f>
        <v>1</v>
      </c>
      <c r="E2588" s="95">
        <f t="shared" si="40"/>
        <v>148</v>
      </c>
    </row>
    <row r="2589" spans="1:5">
      <c r="A2589" s="95" t="str">
        <f>Consolidated!C2589&amp;""</f>
        <v>771W0084</v>
      </c>
      <c r="B2589" s="95" t="str">
        <f>Consolidated!A2589&amp;""</f>
        <v>ST</v>
      </c>
      <c r="C2589" s="95">
        <f>IF('Dây theo phòng'!$D$6="",0,IF(OR(Consolidated!N2589&amp;""='Dây theo phòng'!$D$6,Consolidated!S2589&amp;""='Dây theo phòng'!$D$6),1,0))</f>
        <v>0</v>
      </c>
      <c r="D2589" s="95">
        <f>IF(Consolidated!E2589=1,1,0)</f>
        <v>0</v>
      </c>
      <c r="E2589" s="95">
        <f t="shared" si="40"/>
        <v>148</v>
      </c>
    </row>
    <row r="2590" spans="1:5">
      <c r="A2590" s="95" t="str">
        <f>Consolidated!C2590&amp;""</f>
        <v>771W0085</v>
      </c>
      <c r="B2590" s="95" t="str">
        <f>Consolidated!A2590&amp;""</f>
        <v>ST</v>
      </c>
      <c r="C2590" s="95">
        <f>IF('Dây theo phòng'!$D$6="",0,IF(OR(Consolidated!N2590&amp;""='Dây theo phòng'!$D$6,Consolidated!S2590&amp;""='Dây theo phòng'!$D$6),1,0))</f>
        <v>0</v>
      </c>
      <c r="D2590" s="95">
        <f>IF(Consolidated!E2590=1,1,0)</f>
        <v>0</v>
      </c>
      <c r="E2590" s="95">
        <f t="shared" si="40"/>
        <v>148</v>
      </c>
    </row>
    <row r="2591" spans="1:5">
      <c r="A2591" s="95" t="str">
        <f>Consolidated!C2591&amp;""</f>
        <v>921W0001</v>
      </c>
      <c r="B2591" s="95" t="str">
        <f>Consolidated!A2591&amp;""</f>
        <v>ST</v>
      </c>
      <c r="C2591" s="95">
        <f>IF('Dây theo phòng'!$D$6="",0,IF(OR(Consolidated!N2591&amp;""='Dây theo phòng'!$D$6,Consolidated!S2591&amp;""='Dây theo phòng'!$D$6),1,0))</f>
        <v>1</v>
      </c>
      <c r="D2591" s="95">
        <f>IF(Consolidated!E2591=1,1,0)</f>
        <v>0</v>
      </c>
      <c r="E2591" s="95">
        <f t="shared" si="40"/>
        <v>149</v>
      </c>
    </row>
    <row r="2592" spans="1:5">
      <c r="A2592" s="95" t="str">
        <f>Consolidated!C2592&amp;""</f>
        <v>921W0002</v>
      </c>
      <c r="B2592" s="95" t="str">
        <f>Consolidated!A2592&amp;""</f>
        <v>ST</v>
      </c>
      <c r="C2592" s="95">
        <f>IF('Dây theo phòng'!$D$6="",0,IF(OR(Consolidated!N2592&amp;""='Dây theo phòng'!$D$6,Consolidated!S2592&amp;""='Dây theo phòng'!$D$6),1,0))</f>
        <v>1</v>
      </c>
      <c r="D2592" s="95">
        <f>IF(Consolidated!E2592=1,1,0)</f>
        <v>0</v>
      </c>
      <c r="E2592" s="95">
        <f t="shared" si="40"/>
        <v>150</v>
      </c>
    </row>
    <row r="2593" spans="1:5">
      <c r="A2593" s="95" t="str">
        <f>Consolidated!C2593&amp;""</f>
        <v>921W0003</v>
      </c>
      <c r="B2593" s="95" t="str">
        <f>Consolidated!A2593&amp;""</f>
        <v>ST</v>
      </c>
      <c r="C2593" s="95">
        <f>IF('Dây theo phòng'!$D$6="",0,IF(OR(Consolidated!N2593&amp;""='Dây theo phòng'!$D$6,Consolidated!S2593&amp;""='Dây theo phòng'!$D$6),1,0))</f>
        <v>1</v>
      </c>
      <c r="D2593" s="95">
        <f>IF(Consolidated!E2593=1,1,0)</f>
        <v>0</v>
      </c>
      <c r="E2593" s="95">
        <f t="shared" si="40"/>
        <v>151</v>
      </c>
    </row>
    <row r="2594" spans="1:5">
      <c r="A2594" s="95" t="str">
        <f>Consolidated!C2594&amp;""</f>
        <v>921W0004</v>
      </c>
      <c r="B2594" s="95" t="str">
        <f>Consolidated!A2594&amp;""</f>
        <v>ST</v>
      </c>
      <c r="C2594" s="95">
        <f>IF('Dây theo phòng'!$D$6="",0,IF(OR(Consolidated!N2594&amp;""='Dây theo phòng'!$D$6,Consolidated!S2594&amp;""='Dây theo phòng'!$D$6),1,0))</f>
        <v>1</v>
      </c>
      <c r="D2594" s="95">
        <f>IF(Consolidated!E2594=1,1,0)</f>
        <v>0</v>
      </c>
      <c r="E2594" s="95">
        <f t="shared" si="40"/>
        <v>152</v>
      </c>
    </row>
    <row r="2595" spans="1:5">
      <c r="A2595" s="95" t="str">
        <f>Consolidated!C2595&amp;""</f>
        <v>921W0005</v>
      </c>
      <c r="B2595" s="95" t="str">
        <f>Consolidated!A2595&amp;""</f>
        <v>ST</v>
      </c>
      <c r="C2595" s="95">
        <f>IF('Dây theo phòng'!$D$6="",0,IF(OR(Consolidated!N2595&amp;""='Dây theo phòng'!$D$6,Consolidated!S2595&amp;""='Dây theo phòng'!$D$6),1,0))</f>
        <v>1</v>
      </c>
      <c r="D2595" s="95">
        <f>IF(Consolidated!E2595=1,1,0)</f>
        <v>1</v>
      </c>
      <c r="E2595" s="95">
        <f t="shared" si="40"/>
        <v>152</v>
      </c>
    </row>
    <row r="2596" spans="1:5">
      <c r="A2596" s="95" t="str">
        <f>Consolidated!C2596&amp;""</f>
        <v>921W0006</v>
      </c>
      <c r="B2596" s="95" t="str">
        <f>Consolidated!A2596&amp;""</f>
        <v>ST</v>
      </c>
      <c r="C2596" s="95">
        <f>IF('Dây theo phòng'!$D$6="",0,IF(OR(Consolidated!N2596&amp;""='Dây theo phòng'!$D$6,Consolidated!S2596&amp;""='Dây theo phòng'!$D$6),1,0))</f>
        <v>1</v>
      </c>
      <c r="D2596" s="95">
        <f>IF(Consolidated!E2596=1,1,0)</f>
        <v>1</v>
      </c>
      <c r="E2596" s="95">
        <f t="shared" si="40"/>
        <v>152</v>
      </c>
    </row>
    <row r="2597" spans="1:5">
      <c r="A2597" s="95" t="str">
        <f>Consolidated!C2597&amp;""</f>
        <v>923W0001</v>
      </c>
      <c r="B2597" s="95" t="str">
        <f>Consolidated!A2597&amp;""</f>
        <v>ST</v>
      </c>
      <c r="C2597" s="95">
        <f>IF('Dây theo phòng'!$D$6="",0,IF(OR(Consolidated!N2597&amp;""='Dây theo phòng'!$D$6,Consolidated!S2597&amp;""='Dây theo phòng'!$D$6),1,0))</f>
        <v>1</v>
      </c>
      <c r="D2597" s="95">
        <f>IF(Consolidated!E2597=1,1,0)</f>
        <v>0</v>
      </c>
      <c r="E2597" s="95">
        <f t="shared" si="40"/>
        <v>153</v>
      </c>
    </row>
    <row r="2598" spans="1:5">
      <c r="A2598" s="95" t="str">
        <f>Consolidated!C2598&amp;""</f>
        <v>923W0002</v>
      </c>
      <c r="B2598" s="95" t="str">
        <f>Consolidated!A2598&amp;""</f>
        <v>ST</v>
      </c>
      <c r="C2598" s="95">
        <f>IF('Dây theo phòng'!$D$6="",0,IF(OR(Consolidated!N2598&amp;""='Dây theo phòng'!$D$6,Consolidated!S2598&amp;""='Dây theo phòng'!$D$6),1,0))</f>
        <v>1</v>
      </c>
      <c r="D2598" s="95">
        <f>IF(Consolidated!E2598=1,1,0)</f>
        <v>1</v>
      </c>
      <c r="E2598" s="95">
        <f t="shared" si="40"/>
        <v>153</v>
      </c>
    </row>
    <row r="2599" spans="1:5">
      <c r="A2599" s="95" t="str">
        <f>Consolidated!C2599&amp;""</f>
        <v>923W0003</v>
      </c>
      <c r="B2599" s="95" t="str">
        <f>Consolidated!A2599&amp;""</f>
        <v>ST</v>
      </c>
      <c r="C2599" s="95">
        <f>IF('Dây theo phòng'!$D$6="",0,IF(OR(Consolidated!N2599&amp;""='Dây theo phòng'!$D$6,Consolidated!S2599&amp;""='Dây theo phòng'!$D$6),1,0))</f>
        <v>1</v>
      </c>
      <c r="D2599" s="95">
        <f>IF(Consolidated!E2599=1,1,0)</f>
        <v>1</v>
      </c>
      <c r="E2599" s="95">
        <f t="shared" si="40"/>
        <v>153</v>
      </c>
    </row>
    <row r="2600" spans="1:5">
      <c r="A2600" s="95" t="str">
        <f>Consolidated!C2600&amp;""</f>
        <v>923W0004</v>
      </c>
      <c r="B2600" s="95" t="str">
        <f>Consolidated!A2600&amp;""</f>
        <v>ST</v>
      </c>
      <c r="C2600" s="95">
        <f>IF('Dây theo phòng'!$D$6="",0,IF(OR(Consolidated!N2600&amp;""='Dây theo phòng'!$D$6,Consolidated!S2600&amp;""='Dây theo phòng'!$D$6),1,0))</f>
        <v>1</v>
      </c>
      <c r="D2600" s="95">
        <f>IF(Consolidated!E2600=1,1,0)</f>
        <v>1</v>
      </c>
      <c r="E2600" s="95">
        <f t="shared" si="40"/>
        <v>153</v>
      </c>
    </row>
    <row r="2601" spans="1:5">
      <c r="A2601" s="95" t="str">
        <f>Consolidated!C2601&amp;""</f>
        <v>923W0005</v>
      </c>
      <c r="B2601" s="95" t="str">
        <f>Consolidated!A2601&amp;""</f>
        <v>ST</v>
      </c>
      <c r="C2601" s="95">
        <f>IF('Dây theo phòng'!$D$6="",0,IF(OR(Consolidated!N2601&amp;""='Dây theo phòng'!$D$6,Consolidated!S2601&amp;""='Dây theo phòng'!$D$6),1,0))</f>
        <v>1</v>
      </c>
      <c r="D2601" s="95">
        <f>IF(Consolidated!E2601=1,1,0)</f>
        <v>1</v>
      </c>
      <c r="E2601" s="95">
        <f t="shared" si="40"/>
        <v>153</v>
      </c>
    </row>
    <row r="2602" spans="1:5">
      <c r="A2602" s="95" t="str">
        <f>Consolidated!C2602&amp;""</f>
        <v>923W0006</v>
      </c>
      <c r="B2602" s="95" t="str">
        <f>Consolidated!A2602&amp;""</f>
        <v>ST</v>
      </c>
      <c r="C2602" s="95">
        <f>IF('Dây theo phòng'!$D$6="",0,IF(OR(Consolidated!N2602&amp;""='Dây theo phòng'!$D$6,Consolidated!S2602&amp;""='Dây theo phòng'!$D$6),1,0))</f>
        <v>1</v>
      </c>
      <c r="D2602" s="95">
        <f>IF(Consolidated!E2602=1,1,0)</f>
        <v>1</v>
      </c>
      <c r="E2602" s="95">
        <f t="shared" si="40"/>
        <v>153</v>
      </c>
    </row>
    <row r="2603" spans="1:5">
      <c r="A2603" s="95" t="str">
        <f>Consolidated!C2603&amp;""</f>
        <v>923W0007</v>
      </c>
      <c r="B2603" s="95" t="str">
        <f>Consolidated!A2603&amp;""</f>
        <v>ST</v>
      </c>
      <c r="C2603" s="95">
        <f>IF('Dây theo phòng'!$D$6="",0,IF(OR(Consolidated!N2603&amp;""='Dây theo phòng'!$D$6,Consolidated!S2603&amp;""='Dây theo phòng'!$D$6),1,0))</f>
        <v>1</v>
      </c>
      <c r="D2603" s="95">
        <f>IF(Consolidated!E2603=1,1,0)</f>
        <v>1</v>
      </c>
      <c r="E2603" s="95">
        <f t="shared" si="40"/>
        <v>153</v>
      </c>
    </row>
    <row r="2604" spans="1:5">
      <c r="A2604" s="95" t="str">
        <f>Consolidated!C2604&amp;""</f>
        <v>923W0008</v>
      </c>
      <c r="B2604" s="95" t="str">
        <f>Consolidated!A2604&amp;""</f>
        <v>ST</v>
      </c>
      <c r="C2604" s="95">
        <f>IF('Dây theo phòng'!$D$6="",0,IF(OR(Consolidated!N2604&amp;""='Dây theo phòng'!$D$6,Consolidated!S2604&amp;""='Dây theo phòng'!$D$6),1,0))</f>
        <v>1</v>
      </c>
      <c r="D2604" s="95">
        <f>IF(Consolidated!E2604=1,1,0)</f>
        <v>1</v>
      </c>
      <c r="E2604" s="95">
        <f t="shared" si="40"/>
        <v>153</v>
      </c>
    </row>
    <row r="2605" spans="1:5">
      <c r="A2605" s="95" t="str">
        <f>Consolidated!C2605&amp;""</f>
        <v>923W0009</v>
      </c>
      <c r="B2605" s="95" t="str">
        <f>Consolidated!A2605&amp;""</f>
        <v>ST</v>
      </c>
      <c r="C2605" s="95">
        <f>IF('Dây theo phòng'!$D$6="",0,IF(OR(Consolidated!N2605&amp;""='Dây theo phòng'!$D$6,Consolidated!S2605&amp;""='Dây theo phòng'!$D$6),1,0))</f>
        <v>1</v>
      </c>
      <c r="D2605" s="95">
        <f>IF(Consolidated!E2605=1,1,0)</f>
        <v>1</v>
      </c>
      <c r="E2605" s="95">
        <f t="shared" si="40"/>
        <v>153</v>
      </c>
    </row>
    <row r="2606" spans="1:5">
      <c r="A2606" s="95" t="str">
        <f>Consolidated!C2606&amp;""</f>
        <v>923W0010</v>
      </c>
      <c r="B2606" s="95" t="str">
        <f>Consolidated!A2606&amp;""</f>
        <v>ST</v>
      </c>
      <c r="C2606" s="95">
        <f>IF('Dây theo phòng'!$D$6="",0,IF(OR(Consolidated!N2606&amp;""='Dây theo phòng'!$D$6,Consolidated!S2606&amp;""='Dây theo phòng'!$D$6),1,0))</f>
        <v>1</v>
      </c>
      <c r="D2606" s="95">
        <f>IF(Consolidated!E2606=1,1,0)</f>
        <v>1</v>
      </c>
      <c r="E2606" s="95">
        <f t="shared" si="40"/>
        <v>153</v>
      </c>
    </row>
    <row r="2607" spans="1:5">
      <c r="A2607" s="95" t="str">
        <f>Consolidated!C2607&amp;""</f>
        <v>923W0011</v>
      </c>
      <c r="B2607" s="95" t="str">
        <f>Consolidated!A2607&amp;""</f>
        <v>ST</v>
      </c>
      <c r="C2607" s="95">
        <f>IF('Dây theo phòng'!$D$6="",0,IF(OR(Consolidated!N2607&amp;""='Dây theo phòng'!$D$6,Consolidated!S2607&amp;""='Dây theo phòng'!$D$6),1,0))</f>
        <v>1</v>
      </c>
      <c r="D2607" s="95">
        <f>IF(Consolidated!E2607=1,1,0)</f>
        <v>1</v>
      </c>
      <c r="E2607" s="95">
        <f t="shared" si="40"/>
        <v>153</v>
      </c>
    </row>
    <row r="2608" spans="1:5">
      <c r="A2608" s="95" t="str">
        <f>Consolidated!C2608&amp;""</f>
        <v>923W0012</v>
      </c>
      <c r="B2608" s="95" t="str">
        <f>Consolidated!A2608&amp;""</f>
        <v>ST</v>
      </c>
      <c r="C2608" s="95">
        <f>IF('Dây theo phòng'!$D$6="",0,IF(OR(Consolidated!N2608&amp;""='Dây theo phòng'!$D$6,Consolidated!S2608&amp;""='Dây theo phòng'!$D$6),1,0))</f>
        <v>1</v>
      </c>
      <c r="D2608" s="95">
        <f>IF(Consolidated!E2608=1,1,0)</f>
        <v>1</v>
      </c>
      <c r="E2608" s="95">
        <f t="shared" si="40"/>
        <v>153</v>
      </c>
    </row>
    <row r="2609" spans="1:5">
      <c r="A2609" s="95" t="str">
        <f>Consolidated!C2609&amp;""</f>
        <v>923W0013</v>
      </c>
      <c r="B2609" s="95" t="str">
        <f>Consolidated!A2609&amp;""</f>
        <v>ST</v>
      </c>
      <c r="C2609" s="95">
        <f>IF('Dây theo phòng'!$D$6="",0,IF(OR(Consolidated!N2609&amp;""='Dây theo phòng'!$D$6,Consolidated!S2609&amp;""='Dây theo phòng'!$D$6),1,0))</f>
        <v>1</v>
      </c>
      <c r="D2609" s="95">
        <f>IF(Consolidated!E2609=1,1,0)</f>
        <v>1</v>
      </c>
      <c r="E2609" s="95">
        <f t="shared" si="40"/>
        <v>153</v>
      </c>
    </row>
    <row r="2610" spans="1:5">
      <c r="A2610" s="95" t="str">
        <f>Consolidated!C2610&amp;""</f>
        <v>923W0014</v>
      </c>
      <c r="B2610" s="95" t="str">
        <f>Consolidated!A2610&amp;""</f>
        <v>ST</v>
      </c>
      <c r="C2610" s="95">
        <f>IF('Dây theo phòng'!$D$6="",0,IF(OR(Consolidated!N2610&amp;""='Dây theo phòng'!$D$6,Consolidated!S2610&amp;""='Dây theo phòng'!$D$6),1,0))</f>
        <v>1</v>
      </c>
      <c r="D2610" s="95">
        <f>IF(Consolidated!E2610=1,1,0)</f>
        <v>1</v>
      </c>
      <c r="E2610" s="95">
        <f t="shared" si="40"/>
        <v>153</v>
      </c>
    </row>
    <row r="2611" spans="1:5">
      <c r="A2611" s="95" t="str">
        <f>Consolidated!C2611&amp;""</f>
        <v>923W0015</v>
      </c>
      <c r="B2611" s="95" t="str">
        <f>Consolidated!A2611&amp;""</f>
        <v>ST</v>
      </c>
      <c r="C2611" s="95">
        <f>IF('Dây theo phòng'!$D$6="",0,IF(OR(Consolidated!N2611&amp;""='Dây theo phòng'!$D$6,Consolidated!S2611&amp;""='Dây theo phòng'!$D$6),1,0))</f>
        <v>1</v>
      </c>
      <c r="D2611" s="95">
        <f>IF(Consolidated!E2611=1,1,0)</f>
        <v>1</v>
      </c>
      <c r="E2611" s="95">
        <f t="shared" si="40"/>
        <v>153</v>
      </c>
    </row>
    <row r="2612" spans="1:5">
      <c r="A2612" s="95" t="str">
        <f>Consolidated!C2612&amp;""</f>
        <v>923W0016</v>
      </c>
      <c r="B2612" s="95" t="str">
        <f>Consolidated!A2612&amp;""</f>
        <v>ST</v>
      </c>
      <c r="C2612" s="95">
        <f>IF('Dây theo phòng'!$D$6="",0,IF(OR(Consolidated!N2612&amp;""='Dây theo phòng'!$D$6,Consolidated!S2612&amp;""='Dây theo phòng'!$D$6),1,0))</f>
        <v>1</v>
      </c>
      <c r="D2612" s="95">
        <f>IF(Consolidated!E2612=1,1,0)</f>
        <v>1</v>
      </c>
      <c r="E2612" s="95">
        <f t="shared" si="40"/>
        <v>153</v>
      </c>
    </row>
    <row r="2613" spans="1:5">
      <c r="A2613" s="95" t="str">
        <f>Consolidated!C2613&amp;""</f>
        <v>923W0017</v>
      </c>
      <c r="B2613" s="95" t="str">
        <f>Consolidated!A2613&amp;""</f>
        <v>ST</v>
      </c>
      <c r="C2613" s="95">
        <f>IF('Dây theo phòng'!$D$6="",0,IF(OR(Consolidated!N2613&amp;""='Dây theo phòng'!$D$6,Consolidated!S2613&amp;""='Dây theo phòng'!$D$6),1,0))</f>
        <v>1</v>
      </c>
      <c r="D2613" s="95">
        <f>IF(Consolidated!E2613=1,1,0)</f>
        <v>1</v>
      </c>
      <c r="E2613" s="95">
        <f t="shared" si="40"/>
        <v>153</v>
      </c>
    </row>
    <row r="2614" spans="1:5">
      <c r="A2614" s="95" t="str">
        <f>Consolidated!C2614&amp;""</f>
        <v>923W0018</v>
      </c>
      <c r="B2614" s="95" t="str">
        <f>Consolidated!A2614&amp;""</f>
        <v>ST</v>
      </c>
      <c r="C2614" s="95">
        <f>IF('Dây theo phòng'!$D$6="",0,IF(OR(Consolidated!N2614&amp;""='Dây theo phòng'!$D$6,Consolidated!S2614&amp;""='Dây theo phòng'!$D$6),1,0))</f>
        <v>1</v>
      </c>
      <c r="D2614" s="95">
        <f>IF(Consolidated!E2614=1,1,0)</f>
        <v>0</v>
      </c>
      <c r="E2614" s="95">
        <f t="shared" si="40"/>
        <v>154</v>
      </c>
    </row>
    <row r="2615" spans="1:5">
      <c r="A2615" s="95" t="str">
        <f>Consolidated!C2615&amp;""</f>
        <v>923W0019</v>
      </c>
      <c r="B2615" s="95" t="str">
        <f>Consolidated!A2615&amp;""</f>
        <v>ST</v>
      </c>
      <c r="C2615" s="95">
        <f>IF('Dây theo phòng'!$D$6="",0,IF(OR(Consolidated!N2615&amp;""='Dây theo phòng'!$D$6,Consolidated!S2615&amp;""='Dây theo phòng'!$D$6),1,0))</f>
        <v>1</v>
      </c>
      <c r="D2615" s="95">
        <f>IF(Consolidated!E2615=1,1,0)</f>
        <v>1</v>
      </c>
      <c r="E2615" s="95">
        <f t="shared" si="40"/>
        <v>154</v>
      </c>
    </row>
    <row r="2616" spans="1:5">
      <c r="A2616" s="95" t="str">
        <f>Consolidated!C2616&amp;""</f>
        <v>923W0020</v>
      </c>
      <c r="B2616" s="95" t="str">
        <f>Consolidated!A2616&amp;""</f>
        <v>ST</v>
      </c>
      <c r="C2616" s="95">
        <f>IF('Dây theo phòng'!$D$6="",0,IF(OR(Consolidated!N2616&amp;""='Dây theo phòng'!$D$6,Consolidated!S2616&amp;""='Dây theo phòng'!$D$6),1,0))</f>
        <v>1</v>
      </c>
      <c r="D2616" s="95">
        <f>IF(Consolidated!E2616=1,1,0)</f>
        <v>1</v>
      </c>
      <c r="E2616" s="95">
        <f t="shared" si="40"/>
        <v>154</v>
      </c>
    </row>
    <row r="2617" spans="1:5">
      <c r="A2617" s="95" t="str">
        <f>Consolidated!C2617&amp;""</f>
        <v>923W0021</v>
      </c>
      <c r="B2617" s="95" t="str">
        <f>Consolidated!A2617&amp;""</f>
        <v>ST</v>
      </c>
      <c r="C2617" s="95">
        <f>IF('Dây theo phòng'!$D$6="",0,IF(OR(Consolidated!N2617&amp;""='Dây theo phòng'!$D$6,Consolidated!S2617&amp;""='Dây theo phòng'!$D$6),1,0))</f>
        <v>1</v>
      </c>
      <c r="D2617" s="95">
        <f>IF(Consolidated!E2617=1,1,0)</f>
        <v>1</v>
      </c>
      <c r="E2617" s="95">
        <f t="shared" si="40"/>
        <v>154</v>
      </c>
    </row>
    <row r="2618" spans="1:5">
      <c r="A2618" s="95" t="str">
        <f>Consolidated!C2618&amp;""</f>
        <v>923W0022</v>
      </c>
      <c r="B2618" s="95" t="str">
        <f>Consolidated!A2618&amp;""</f>
        <v>ST</v>
      </c>
      <c r="C2618" s="95">
        <f>IF('Dây theo phòng'!$D$6="",0,IF(OR(Consolidated!N2618&amp;""='Dây theo phòng'!$D$6,Consolidated!S2618&amp;""='Dây theo phòng'!$D$6),1,0))</f>
        <v>1</v>
      </c>
      <c r="D2618" s="95">
        <f>IF(Consolidated!E2618=1,1,0)</f>
        <v>1</v>
      </c>
      <c r="E2618" s="95">
        <f t="shared" si="40"/>
        <v>154</v>
      </c>
    </row>
    <row r="2619" spans="1:5">
      <c r="A2619" s="95" t="str">
        <f>Consolidated!C2619&amp;""</f>
        <v>923W0023</v>
      </c>
      <c r="B2619" s="95" t="str">
        <f>Consolidated!A2619&amp;""</f>
        <v>ST</v>
      </c>
      <c r="C2619" s="95">
        <f>IF('Dây theo phòng'!$D$6="",0,IF(OR(Consolidated!N2619&amp;""='Dây theo phòng'!$D$6,Consolidated!S2619&amp;""='Dây theo phòng'!$D$6),1,0))</f>
        <v>1</v>
      </c>
      <c r="D2619" s="95">
        <f>IF(Consolidated!E2619=1,1,0)</f>
        <v>1</v>
      </c>
      <c r="E2619" s="95">
        <f t="shared" si="40"/>
        <v>154</v>
      </c>
    </row>
    <row r="2620" spans="1:5">
      <c r="A2620" s="95" t="str">
        <f>Consolidated!C2620&amp;""</f>
        <v>923W0024</v>
      </c>
      <c r="B2620" s="95" t="str">
        <f>Consolidated!A2620&amp;""</f>
        <v>ST</v>
      </c>
      <c r="C2620" s="95">
        <f>IF('Dây theo phòng'!$D$6="",0,IF(OR(Consolidated!N2620&amp;""='Dây theo phòng'!$D$6,Consolidated!S2620&amp;""='Dây theo phòng'!$D$6),1,0))</f>
        <v>0</v>
      </c>
      <c r="D2620" s="95">
        <f>IF(Consolidated!E2620=1,1,0)</f>
        <v>0</v>
      </c>
      <c r="E2620" s="95">
        <f t="shared" si="40"/>
        <v>154</v>
      </c>
    </row>
    <row r="2621" spans="1:5">
      <c r="A2621" s="95" t="str">
        <f>Consolidated!C2621&amp;""</f>
        <v>923W0025</v>
      </c>
      <c r="B2621" s="95" t="str">
        <f>Consolidated!A2621&amp;""</f>
        <v>ST</v>
      </c>
      <c r="C2621" s="95">
        <f>IF('Dây theo phòng'!$D$6="",0,IF(OR(Consolidated!N2621&amp;""='Dây theo phòng'!$D$6,Consolidated!S2621&amp;""='Dây theo phòng'!$D$6),1,0))</f>
        <v>0</v>
      </c>
      <c r="D2621" s="95">
        <f>IF(Consolidated!E2621=1,1,0)</f>
        <v>0</v>
      </c>
      <c r="E2621" s="95">
        <f t="shared" si="40"/>
        <v>154</v>
      </c>
    </row>
    <row r="2622" spans="1:5">
      <c r="A2622" s="95" t="str">
        <f>Consolidated!C2622&amp;""</f>
        <v>923W0026</v>
      </c>
      <c r="B2622" s="95" t="str">
        <f>Consolidated!A2622&amp;""</f>
        <v>ST</v>
      </c>
      <c r="C2622" s="95">
        <f>IF('Dây theo phòng'!$D$6="",0,IF(OR(Consolidated!N2622&amp;""='Dây theo phòng'!$D$6,Consolidated!S2622&amp;""='Dây theo phòng'!$D$6),1,0))</f>
        <v>0</v>
      </c>
      <c r="D2622" s="95">
        <f>IF(Consolidated!E2622=1,1,0)</f>
        <v>0</v>
      </c>
      <c r="E2622" s="95">
        <f t="shared" si="40"/>
        <v>154</v>
      </c>
    </row>
    <row r="2623" spans="1:5">
      <c r="A2623" s="95" t="str">
        <f>Consolidated!C2623&amp;""</f>
        <v>923W0027</v>
      </c>
      <c r="B2623" s="95" t="str">
        <f>Consolidated!A2623&amp;""</f>
        <v>ST</v>
      </c>
      <c r="C2623" s="95">
        <f>IF('Dây theo phòng'!$D$6="",0,IF(OR(Consolidated!N2623&amp;""='Dây theo phòng'!$D$6,Consolidated!S2623&amp;""='Dây theo phòng'!$D$6),1,0))</f>
        <v>0</v>
      </c>
      <c r="D2623" s="95">
        <f>IF(Consolidated!E2623=1,1,0)</f>
        <v>0</v>
      </c>
      <c r="E2623" s="95">
        <f t="shared" si="40"/>
        <v>154</v>
      </c>
    </row>
    <row r="2624" spans="1:5">
      <c r="A2624" s="95" t="str">
        <f>Consolidated!C2624&amp;""</f>
        <v>923W0028</v>
      </c>
      <c r="B2624" s="95" t="str">
        <f>Consolidated!A2624&amp;""</f>
        <v>ST</v>
      </c>
      <c r="C2624" s="95">
        <f>IF('Dây theo phòng'!$D$6="",0,IF(OR(Consolidated!N2624&amp;""='Dây theo phòng'!$D$6,Consolidated!S2624&amp;""='Dây theo phòng'!$D$6),1,0))</f>
        <v>0</v>
      </c>
      <c r="D2624" s="95">
        <f>IF(Consolidated!E2624=1,1,0)</f>
        <v>0</v>
      </c>
      <c r="E2624" s="95">
        <f t="shared" si="40"/>
        <v>154</v>
      </c>
    </row>
    <row r="2625" spans="1:5">
      <c r="A2625" s="95" t="str">
        <f>Consolidated!C2625&amp;""</f>
        <v>923W0029</v>
      </c>
      <c r="B2625" s="95" t="str">
        <f>Consolidated!A2625&amp;""</f>
        <v>ST</v>
      </c>
      <c r="C2625" s="95">
        <f>IF('Dây theo phòng'!$D$6="",0,IF(OR(Consolidated!N2625&amp;""='Dây theo phòng'!$D$6,Consolidated!S2625&amp;""='Dây theo phòng'!$D$6),1,0))</f>
        <v>0</v>
      </c>
      <c r="D2625" s="95">
        <f>IF(Consolidated!E2625=1,1,0)</f>
        <v>0</v>
      </c>
      <c r="E2625" s="95">
        <f t="shared" si="40"/>
        <v>154</v>
      </c>
    </row>
    <row r="2626" spans="1:5">
      <c r="A2626" s="95" t="str">
        <f>Consolidated!C2626&amp;""</f>
        <v>923W0030</v>
      </c>
      <c r="B2626" s="95" t="str">
        <f>Consolidated!A2626&amp;""</f>
        <v>ST</v>
      </c>
      <c r="C2626" s="95">
        <f>IF('Dây theo phòng'!$D$6="",0,IF(OR(Consolidated!N2626&amp;""='Dây theo phòng'!$D$6,Consolidated!S2626&amp;""='Dây theo phòng'!$D$6),1,0))</f>
        <v>0</v>
      </c>
      <c r="D2626" s="95">
        <f>IF(Consolidated!E2626=1,1,0)</f>
        <v>0</v>
      </c>
      <c r="E2626" s="95">
        <f t="shared" si="40"/>
        <v>154</v>
      </c>
    </row>
    <row r="2627" spans="1:5">
      <c r="A2627" s="95" t="str">
        <f>Consolidated!C2627&amp;""</f>
        <v>923W0031</v>
      </c>
      <c r="B2627" s="95" t="str">
        <f>Consolidated!A2627&amp;""</f>
        <v>ST</v>
      </c>
      <c r="C2627" s="95">
        <f>IF('Dây theo phòng'!$D$6="",0,IF(OR(Consolidated!N2627&amp;""='Dây theo phòng'!$D$6,Consolidated!S2627&amp;""='Dây theo phòng'!$D$6),1,0))</f>
        <v>0</v>
      </c>
      <c r="D2627" s="95">
        <f>IF(Consolidated!E2627=1,1,0)</f>
        <v>0</v>
      </c>
      <c r="E2627" s="95">
        <f t="shared" ref="E2627:E2690" si="41">E2626+C2627*(1-D2627)</f>
        <v>154</v>
      </c>
    </row>
    <row r="2628" spans="1:5">
      <c r="A2628" s="95" t="str">
        <f>Consolidated!C2628&amp;""</f>
        <v>923W0032</v>
      </c>
      <c r="B2628" s="95" t="str">
        <f>Consolidated!A2628&amp;""</f>
        <v>ST</v>
      </c>
      <c r="C2628" s="95">
        <f>IF('Dây theo phòng'!$D$6="",0,IF(OR(Consolidated!N2628&amp;""='Dây theo phòng'!$D$6,Consolidated!S2628&amp;""='Dây theo phòng'!$D$6),1,0))</f>
        <v>0</v>
      </c>
      <c r="D2628" s="95">
        <f>IF(Consolidated!E2628=1,1,0)</f>
        <v>0</v>
      </c>
      <c r="E2628" s="95">
        <f t="shared" si="41"/>
        <v>154</v>
      </c>
    </row>
    <row r="2629" spans="1:5">
      <c r="A2629" s="95" t="str">
        <f>Consolidated!C2629&amp;""</f>
        <v/>
      </c>
      <c r="B2629" s="95" t="str">
        <f>Consolidated!A2629&amp;""</f>
        <v/>
      </c>
      <c r="C2629" s="95">
        <f>IF('Dây theo phòng'!$D$6="",0,IF(OR(Consolidated!N2629&amp;""='Dây theo phòng'!$D$6,Consolidated!S2629&amp;""='Dây theo phòng'!$D$6),1,0))</f>
        <v>0</v>
      </c>
      <c r="D2629" s="95">
        <f>IF(Consolidated!E2629=1,1,0)</f>
        <v>0</v>
      </c>
      <c r="E2629" s="95">
        <f t="shared" si="41"/>
        <v>154</v>
      </c>
    </row>
    <row r="2630" spans="1:5">
      <c r="A2630" s="95" t="str">
        <f>Consolidated!C2630&amp;""</f>
        <v/>
      </c>
      <c r="B2630" s="95" t="str">
        <f>Consolidated!A2630&amp;""</f>
        <v/>
      </c>
      <c r="C2630" s="95">
        <f>IF('Dây theo phòng'!$D$6="",0,IF(OR(Consolidated!N2630&amp;""='Dây theo phòng'!$D$6,Consolidated!S2630&amp;""='Dây theo phòng'!$D$6),1,0))</f>
        <v>0</v>
      </c>
      <c r="D2630" s="95">
        <f>IF(Consolidated!E2630=1,1,0)</f>
        <v>0</v>
      </c>
      <c r="E2630" s="95">
        <f t="shared" si="41"/>
        <v>154</v>
      </c>
    </row>
    <row r="2631" spans="1:5">
      <c r="A2631" s="95" t="str">
        <f>Consolidated!C2631&amp;""</f>
        <v/>
      </c>
      <c r="B2631" s="95" t="str">
        <f>Consolidated!A2631&amp;""</f>
        <v/>
      </c>
      <c r="C2631" s="95">
        <f>IF('Dây theo phòng'!$D$6="",0,IF(OR(Consolidated!N2631&amp;""='Dây theo phòng'!$D$6,Consolidated!S2631&amp;""='Dây theo phòng'!$D$6),1,0))</f>
        <v>0</v>
      </c>
      <c r="D2631" s="95">
        <f>IF(Consolidated!E2631=1,1,0)</f>
        <v>0</v>
      </c>
      <c r="E2631" s="95">
        <f t="shared" si="41"/>
        <v>154</v>
      </c>
    </row>
    <row r="2632" spans="1:5">
      <c r="A2632" s="95" t="str">
        <f>Consolidated!C2632&amp;""</f>
        <v/>
      </c>
      <c r="B2632" s="95" t="str">
        <f>Consolidated!A2632&amp;""</f>
        <v/>
      </c>
      <c r="C2632" s="95">
        <f>IF('Dây theo phòng'!$D$6="",0,IF(OR(Consolidated!N2632&amp;""='Dây theo phòng'!$D$6,Consolidated!S2632&amp;""='Dây theo phòng'!$D$6),1,0))</f>
        <v>0</v>
      </c>
      <c r="D2632" s="95">
        <f>IF(Consolidated!E2632=1,1,0)</f>
        <v>0</v>
      </c>
      <c r="E2632" s="95">
        <f t="shared" si="41"/>
        <v>154</v>
      </c>
    </row>
    <row r="2633" spans="1:5">
      <c r="A2633" s="95" t="str">
        <f>Consolidated!C2633&amp;""</f>
        <v/>
      </c>
      <c r="B2633" s="95" t="str">
        <f>Consolidated!A2633&amp;""</f>
        <v/>
      </c>
      <c r="C2633" s="95">
        <f>IF('Dây theo phòng'!$D$6="",0,IF(OR(Consolidated!N2633&amp;""='Dây theo phòng'!$D$6,Consolidated!S2633&amp;""='Dây theo phòng'!$D$6),1,0))</f>
        <v>0</v>
      </c>
      <c r="D2633" s="95">
        <f>IF(Consolidated!E2633=1,1,0)</f>
        <v>0</v>
      </c>
      <c r="E2633" s="95">
        <f t="shared" si="41"/>
        <v>154</v>
      </c>
    </row>
    <row r="2634" spans="1:5">
      <c r="A2634" s="95" t="str">
        <f>Consolidated!C2634&amp;""</f>
        <v/>
      </c>
      <c r="B2634" s="95" t="str">
        <f>Consolidated!A2634&amp;""</f>
        <v/>
      </c>
      <c r="C2634" s="95">
        <f>IF('Dây theo phòng'!$D$6="",0,IF(OR(Consolidated!N2634&amp;""='Dây theo phòng'!$D$6,Consolidated!S2634&amp;""='Dây theo phòng'!$D$6),1,0))</f>
        <v>0</v>
      </c>
      <c r="D2634" s="95">
        <f>IF(Consolidated!E2634=1,1,0)</f>
        <v>0</v>
      </c>
      <c r="E2634" s="95">
        <f t="shared" si="41"/>
        <v>154</v>
      </c>
    </row>
    <row r="2635" spans="1:5">
      <c r="A2635" s="95" t="str">
        <f>Consolidated!C2635&amp;""</f>
        <v/>
      </c>
      <c r="B2635" s="95" t="str">
        <f>Consolidated!A2635&amp;""</f>
        <v/>
      </c>
      <c r="C2635" s="95">
        <f>IF('Dây theo phòng'!$D$6="",0,IF(OR(Consolidated!N2635&amp;""='Dây theo phòng'!$D$6,Consolidated!S2635&amp;""='Dây theo phòng'!$D$6),1,0))</f>
        <v>0</v>
      </c>
      <c r="D2635" s="95">
        <f>IF(Consolidated!E2635=1,1,0)</f>
        <v>0</v>
      </c>
      <c r="E2635" s="95">
        <f t="shared" si="41"/>
        <v>154</v>
      </c>
    </row>
    <row r="2636" spans="1:5">
      <c r="A2636" s="95" t="str">
        <f>Consolidated!C2636&amp;""</f>
        <v/>
      </c>
      <c r="B2636" s="95" t="str">
        <f>Consolidated!A2636&amp;""</f>
        <v/>
      </c>
      <c r="C2636" s="95">
        <f>IF('Dây theo phòng'!$D$6="",0,IF(OR(Consolidated!N2636&amp;""='Dây theo phòng'!$D$6,Consolidated!S2636&amp;""='Dây theo phòng'!$D$6),1,0))</f>
        <v>0</v>
      </c>
      <c r="D2636" s="95">
        <f>IF(Consolidated!E2636=1,1,0)</f>
        <v>0</v>
      </c>
      <c r="E2636" s="95">
        <f t="shared" si="41"/>
        <v>154</v>
      </c>
    </row>
    <row r="2637" spans="1:5">
      <c r="A2637" s="95" t="str">
        <f>Consolidated!C2637&amp;""</f>
        <v/>
      </c>
      <c r="B2637" s="95" t="str">
        <f>Consolidated!A2637&amp;""</f>
        <v/>
      </c>
      <c r="C2637" s="95">
        <f>IF('Dây theo phòng'!$D$6="",0,IF(OR(Consolidated!N2637&amp;""='Dây theo phòng'!$D$6,Consolidated!S2637&amp;""='Dây theo phòng'!$D$6),1,0))</f>
        <v>0</v>
      </c>
      <c r="D2637" s="95">
        <f>IF(Consolidated!E2637=1,1,0)</f>
        <v>0</v>
      </c>
      <c r="E2637" s="95">
        <f t="shared" si="41"/>
        <v>154</v>
      </c>
    </row>
    <row r="2638" spans="1:5">
      <c r="A2638" s="95" t="str">
        <f>Consolidated!C2638&amp;""</f>
        <v/>
      </c>
      <c r="B2638" s="95" t="str">
        <f>Consolidated!A2638&amp;""</f>
        <v/>
      </c>
      <c r="C2638" s="95">
        <f>IF('Dây theo phòng'!$D$6="",0,IF(OR(Consolidated!N2638&amp;""='Dây theo phòng'!$D$6,Consolidated!S2638&amp;""='Dây theo phòng'!$D$6),1,0))</f>
        <v>0</v>
      </c>
      <c r="D2638" s="95">
        <f>IF(Consolidated!E2638=1,1,0)</f>
        <v>0</v>
      </c>
      <c r="E2638" s="95">
        <f t="shared" si="41"/>
        <v>154</v>
      </c>
    </row>
    <row r="2639" spans="1:5">
      <c r="A2639" s="95" t="str">
        <f>Consolidated!C2639&amp;""</f>
        <v/>
      </c>
      <c r="B2639" s="95" t="str">
        <f>Consolidated!A2639&amp;""</f>
        <v/>
      </c>
      <c r="C2639" s="95">
        <f>IF('Dây theo phòng'!$D$6="",0,IF(OR(Consolidated!N2639&amp;""='Dây theo phòng'!$D$6,Consolidated!S2639&amp;""='Dây theo phòng'!$D$6),1,0))</f>
        <v>0</v>
      </c>
      <c r="D2639" s="95">
        <f>IF(Consolidated!E2639=1,1,0)</f>
        <v>0</v>
      </c>
      <c r="E2639" s="95">
        <f t="shared" si="41"/>
        <v>154</v>
      </c>
    </row>
    <row r="2640" spans="1:5">
      <c r="A2640" s="95" t="str">
        <f>Consolidated!C2640&amp;""</f>
        <v/>
      </c>
      <c r="B2640" s="95" t="str">
        <f>Consolidated!A2640&amp;""</f>
        <v/>
      </c>
      <c r="C2640" s="95">
        <f>IF('Dây theo phòng'!$D$6="",0,IF(OR(Consolidated!N2640&amp;""='Dây theo phòng'!$D$6,Consolidated!S2640&amp;""='Dây theo phòng'!$D$6),1,0))</f>
        <v>0</v>
      </c>
      <c r="D2640" s="95">
        <f>IF(Consolidated!E2640=1,1,0)</f>
        <v>0</v>
      </c>
      <c r="E2640" s="95">
        <f t="shared" si="41"/>
        <v>154</v>
      </c>
    </row>
    <row r="2641" spans="1:5">
      <c r="A2641" s="95" t="str">
        <f>Consolidated!C2641&amp;""</f>
        <v/>
      </c>
      <c r="B2641" s="95" t="str">
        <f>Consolidated!A2641&amp;""</f>
        <v/>
      </c>
      <c r="C2641" s="95">
        <f>IF('Dây theo phòng'!$D$6="",0,IF(OR(Consolidated!N2641&amp;""='Dây theo phòng'!$D$6,Consolidated!S2641&amp;""='Dây theo phòng'!$D$6),1,0))</f>
        <v>0</v>
      </c>
      <c r="D2641" s="95">
        <f>IF(Consolidated!E2641=1,1,0)</f>
        <v>0</v>
      </c>
      <c r="E2641" s="95">
        <f t="shared" si="41"/>
        <v>154</v>
      </c>
    </row>
    <row r="2642" spans="1:5">
      <c r="A2642" s="95" t="str">
        <f>Consolidated!C2642&amp;""</f>
        <v/>
      </c>
      <c r="B2642" s="95" t="str">
        <f>Consolidated!A2642&amp;""</f>
        <v/>
      </c>
      <c r="C2642" s="95">
        <f>IF('Dây theo phòng'!$D$6="",0,IF(OR(Consolidated!N2642&amp;""='Dây theo phòng'!$D$6,Consolidated!S2642&amp;""='Dây theo phòng'!$D$6),1,0))</f>
        <v>0</v>
      </c>
      <c r="D2642" s="95">
        <f>IF(Consolidated!E2642=1,1,0)</f>
        <v>0</v>
      </c>
      <c r="E2642" s="95">
        <f t="shared" si="41"/>
        <v>154</v>
      </c>
    </row>
    <row r="2643" spans="1:5">
      <c r="A2643" s="95" t="str">
        <f>Consolidated!C2643&amp;""</f>
        <v/>
      </c>
      <c r="B2643" s="95" t="str">
        <f>Consolidated!A2643&amp;""</f>
        <v/>
      </c>
      <c r="C2643" s="95">
        <f>IF('Dây theo phòng'!$D$6="",0,IF(OR(Consolidated!N2643&amp;""='Dây theo phòng'!$D$6,Consolidated!S2643&amp;""='Dây theo phòng'!$D$6),1,0))</f>
        <v>0</v>
      </c>
      <c r="D2643" s="95">
        <f>IF(Consolidated!E2643=1,1,0)</f>
        <v>0</v>
      </c>
      <c r="E2643" s="95">
        <f t="shared" si="41"/>
        <v>154</v>
      </c>
    </row>
    <row r="2644" spans="1:5">
      <c r="A2644" s="95" t="str">
        <f>Consolidated!C2644&amp;""</f>
        <v/>
      </c>
      <c r="B2644" s="95" t="str">
        <f>Consolidated!A2644&amp;""</f>
        <v/>
      </c>
      <c r="C2644" s="95">
        <f>IF('Dây theo phòng'!$D$6="",0,IF(OR(Consolidated!N2644&amp;""='Dây theo phòng'!$D$6,Consolidated!S2644&amp;""='Dây theo phòng'!$D$6),1,0))</f>
        <v>0</v>
      </c>
      <c r="D2644" s="95">
        <f>IF(Consolidated!E2644=1,1,0)</f>
        <v>0</v>
      </c>
      <c r="E2644" s="95">
        <f t="shared" si="41"/>
        <v>154</v>
      </c>
    </row>
    <row r="2645" spans="1:5">
      <c r="A2645" s="95" t="str">
        <f>Consolidated!C2645&amp;""</f>
        <v/>
      </c>
      <c r="B2645" s="95" t="str">
        <f>Consolidated!A2645&amp;""</f>
        <v/>
      </c>
      <c r="C2645" s="95">
        <f>IF('Dây theo phòng'!$D$6="",0,IF(OR(Consolidated!N2645&amp;""='Dây theo phòng'!$D$6,Consolidated!S2645&amp;""='Dây theo phòng'!$D$6),1,0))</f>
        <v>0</v>
      </c>
      <c r="D2645" s="95">
        <f>IF(Consolidated!E2645=1,1,0)</f>
        <v>0</v>
      </c>
      <c r="E2645" s="95">
        <f t="shared" si="41"/>
        <v>154</v>
      </c>
    </row>
    <row r="2646" spans="1:5">
      <c r="A2646" s="95" t="str">
        <f>Consolidated!C2646&amp;""</f>
        <v/>
      </c>
      <c r="B2646" s="95" t="str">
        <f>Consolidated!A2646&amp;""</f>
        <v/>
      </c>
      <c r="C2646" s="95">
        <f>IF('Dây theo phòng'!$D$6="",0,IF(OR(Consolidated!N2646&amp;""='Dây theo phòng'!$D$6,Consolidated!S2646&amp;""='Dây theo phòng'!$D$6),1,0))</f>
        <v>0</v>
      </c>
      <c r="D2646" s="95">
        <f>IF(Consolidated!E2646=1,1,0)</f>
        <v>0</v>
      </c>
      <c r="E2646" s="95">
        <f t="shared" si="41"/>
        <v>154</v>
      </c>
    </row>
    <row r="2647" spans="1:5">
      <c r="A2647" s="95" t="str">
        <f>Consolidated!C2647&amp;""</f>
        <v/>
      </c>
      <c r="B2647" s="95" t="str">
        <f>Consolidated!A2647&amp;""</f>
        <v/>
      </c>
      <c r="C2647" s="95">
        <f>IF('Dây theo phòng'!$D$6="",0,IF(OR(Consolidated!N2647&amp;""='Dây theo phòng'!$D$6,Consolidated!S2647&amp;""='Dây theo phòng'!$D$6),1,0))</f>
        <v>0</v>
      </c>
      <c r="D2647" s="95">
        <f>IF(Consolidated!E2647=1,1,0)</f>
        <v>0</v>
      </c>
      <c r="E2647" s="95">
        <f t="shared" si="41"/>
        <v>154</v>
      </c>
    </row>
    <row r="2648" spans="1:5">
      <c r="A2648" s="95" t="str">
        <f>Consolidated!C2648&amp;""</f>
        <v/>
      </c>
      <c r="B2648" s="95" t="str">
        <f>Consolidated!A2648&amp;""</f>
        <v/>
      </c>
      <c r="C2648" s="95">
        <f>IF('Dây theo phòng'!$D$6="",0,IF(OR(Consolidated!N2648&amp;""='Dây theo phòng'!$D$6,Consolidated!S2648&amp;""='Dây theo phòng'!$D$6),1,0))</f>
        <v>0</v>
      </c>
      <c r="D2648" s="95">
        <f>IF(Consolidated!E2648=1,1,0)</f>
        <v>0</v>
      </c>
      <c r="E2648" s="95">
        <f t="shared" si="41"/>
        <v>154</v>
      </c>
    </row>
    <row r="2649" spans="1:5">
      <c r="A2649" s="95" t="str">
        <f>Consolidated!C2649&amp;""</f>
        <v/>
      </c>
      <c r="B2649" s="95" t="str">
        <f>Consolidated!A2649&amp;""</f>
        <v/>
      </c>
      <c r="C2649" s="95">
        <f>IF('Dây theo phòng'!$D$6="",0,IF(OR(Consolidated!N2649&amp;""='Dây theo phòng'!$D$6,Consolidated!S2649&amp;""='Dây theo phòng'!$D$6),1,0))</f>
        <v>0</v>
      </c>
      <c r="D2649" s="95">
        <f>IF(Consolidated!E2649=1,1,0)</f>
        <v>0</v>
      </c>
      <c r="E2649" s="95">
        <f t="shared" si="41"/>
        <v>154</v>
      </c>
    </row>
    <row r="2650" spans="1:5">
      <c r="A2650" s="95" t="str">
        <f>Consolidated!C2650&amp;""</f>
        <v/>
      </c>
      <c r="B2650" s="95" t="str">
        <f>Consolidated!A2650&amp;""</f>
        <v/>
      </c>
      <c r="C2650" s="95">
        <f>IF('Dây theo phòng'!$D$6="",0,IF(OR(Consolidated!N2650&amp;""='Dây theo phòng'!$D$6,Consolidated!S2650&amp;""='Dây theo phòng'!$D$6),1,0))</f>
        <v>0</v>
      </c>
      <c r="D2650" s="95">
        <f>IF(Consolidated!E2650=1,1,0)</f>
        <v>0</v>
      </c>
      <c r="E2650" s="95">
        <f t="shared" si="41"/>
        <v>154</v>
      </c>
    </row>
    <row r="2651" spans="1:5">
      <c r="A2651" s="95" t="str">
        <f>Consolidated!C2651&amp;""</f>
        <v/>
      </c>
      <c r="B2651" s="95" t="str">
        <f>Consolidated!A2651&amp;""</f>
        <v/>
      </c>
      <c r="C2651" s="95">
        <f>IF('Dây theo phòng'!$D$6="",0,IF(OR(Consolidated!N2651&amp;""='Dây theo phòng'!$D$6,Consolidated!S2651&amp;""='Dây theo phòng'!$D$6),1,0))</f>
        <v>0</v>
      </c>
      <c r="D2651" s="95">
        <f>IF(Consolidated!E2651=1,1,0)</f>
        <v>0</v>
      </c>
      <c r="E2651" s="95">
        <f t="shared" si="41"/>
        <v>154</v>
      </c>
    </row>
    <row r="2652" spans="1:5">
      <c r="A2652" s="95" t="str">
        <f>Consolidated!C2652&amp;""</f>
        <v/>
      </c>
      <c r="B2652" s="95" t="str">
        <f>Consolidated!A2652&amp;""</f>
        <v/>
      </c>
      <c r="C2652" s="95">
        <f>IF('Dây theo phòng'!$D$6="",0,IF(OR(Consolidated!N2652&amp;""='Dây theo phòng'!$D$6,Consolidated!S2652&amp;""='Dây theo phòng'!$D$6),1,0))</f>
        <v>0</v>
      </c>
      <c r="D2652" s="95">
        <f>IF(Consolidated!E2652=1,1,0)</f>
        <v>0</v>
      </c>
      <c r="E2652" s="95">
        <f t="shared" si="41"/>
        <v>154</v>
      </c>
    </row>
    <row r="2653" spans="1:5">
      <c r="A2653" s="95" t="str">
        <f>Consolidated!C2653&amp;""</f>
        <v/>
      </c>
      <c r="B2653" s="95" t="str">
        <f>Consolidated!A2653&amp;""</f>
        <v/>
      </c>
      <c r="C2653" s="95">
        <f>IF('Dây theo phòng'!$D$6="",0,IF(OR(Consolidated!N2653&amp;""='Dây theo phòng'!$D$6,Consolidated!S2653&amp;""='Dây theo phòng'!$D$6),1,0))</f>
        <v>0</v>
      </c>
      <c r="D2653" s="95">
        <f>IF(Consolidated!E2653=1,1,0)</f>
        <v>0</v>
      </c>
      <c r="E2653" s="95">
        <f t="shared" si="41"/>
        <v>154</v>
      </c>
    </row>
    <row r="2654" spans="1:5">
      <c r="A2654" s="95" t="str">
        <f>Consolidated!C2654&amp;""</f>
        <v/>
      </c>
      <c r="B2654" s="95" t="str">
        <f>Consolidated!A2654&amp;""</f>
        <v/>
      </c>
      <c r="C2654" s="95">
        <f>IF('Dây theo phòng'!$D$6="",0,IF(OR(Consolidated!N2654&amp;""='Dây theo phòng'!$D$6,Consolidated!S2654&amp;""='Dây theo phòng'!$D$6),1,0))</f>
        <v>0</v>
      </c>
      <c r="D2654" s="95">
        <f>IF(Consolidated!E2654=1,1,0)</f>
        <v>0</v>
      </c>
      <c r="E2654" s="95">
        <f t="shared" si="41"/>
        <v>154</v>
      </c>
    </row>
    <row r="2655" spans="1:5">
      <c r="A2655" s="95" t="str">
        <f>Consolidated!C2655&amp;""</f>
        <v/>
      </c>
      <c r="B2655" s="95" t="str">
        <f>Consolidated!A2655&amp;""</f>
        <v/>
      </c>
      <c r="C2655" s="95">
        <f>IF('Dây theo phòng'!$D$6="",0,IF(OR(Consolidated!N2655&amp;""='Dây theo phòng'!$D$6,Consolidated!S2655&amp;""='Dây theo phòng'!$D$6),1,0))</f>
        <v>0</v>
      </c>
      <c r="D2655" s="95">
        <f>IF(Consolidated!E2655=1,1,0)</f>
        <v>0</v>
      </c>
      <c r="E2655" s="95">
        <f t="shared" si="41"/>
        <v>154</v>
      </c>
    </row>
    <row r="2656" spans="1:5">
      <c r="A2656" s="95" t="str">
        <f>Consolidated!C2656&amp;""</f>
        <v/>
      </c>
      <c r="B2656" s="95" t="str">
        <f>Consolidated!A2656&amp;""</f>
        <v/>
      </c>
      <c r="C2656" s="95">
        <f>IF('Dây theo phòng'!$D$6="",0,IF(OR(Consolidated!N2656&amp;""='Dây theo phòng'!$D$6,Consolidated!S2656&amp;""='Dây theo phòng'!$D$6),1,0))</f>
        <v>0</v>
      </c>
      <c r="D2656" s="95">
        <f>IF(Consolidated!E2656=1,1,0)</f>
        <v>0</v>
      </c>
      <c r="E2656" s="95">
        <f t="shared" si="41"/>
        <v>154</v>
      </c>
    </row>
    <row r="2657" spans="1:5">
      <c r="A2657" s="95" t="str">
        <f>Consolidated!C2657&amp;""</f>
        <v/>
      </c>
      <c r="B2657" s="95" t="str">
        <f>Consolidated!A2657&amp;""</f>
        <v/>
      </c>
      <c r="C2657" s="95">
        <f>IF('Dây theo phòng'!$D$6="",0,IF(OR(Consolidated!N2657&amp;""='Dây theo phòng'!$D$6,Consolidated!S2657&amp;""='Dây theo phòng'!$D$6),1,0))</f>
        <v>0</v>
      </c>
      <c r="D2657" s="95">
        <f>IF(Consolidated!E2657=1,1,0)</f>
        <v>0</v>
      </c>
      <c r="E2657" s="95">
        <f t="shared" si="41"/>
        <v>154</v>
      </c>
    </row>
    <row r="2658" spans="1:5">
      <c r="A2658" s="95" t="str">
        <f>Consolidated!C2658&amp;""</f>
        <v/>
      </c>
      <c r="B2658" s="95" t="str">
        <f>Consolidated!A2658&amp;""</f>
        <v/>
      </c>
      <c r="C2658" s="95">
        <f>IF('Dây theo phòng'!$D$6="",0,IF(OR(Consolidated!N2658&amp;""='Dây theo phòng'!$D$6,Consolidated!S2658&amp;""='Dây theo phòng'!$D$6),1,0))</f>
        <v>0</v>
      </c>
      <c r="D2658" s="95">
        <f>IF(Consolidated!E2658=1,1,0)</f>
        <v>0</v>
      </c>
      <c r="E2658" s="95">
        <f t="shared" si="41"/>
        <v>154</v>
      </c>
    </row>
    <row r="2659" spans="1:5">
      <c r="A2659" s="95" t="str">
        <f>Consolidated!C2659&amp;""</f>
        <v/>
      </c>
      <c r="B2659" s="95" t="str">
        <f>Consolidated!A2659&amp;""</f>
        <v/>
      </c>
      <c r="C2659" s="95">
        <f>IF('Dây theo phòng'!$D$6="",0,IF(OR(Consolidated!N2659&amp;""='Dây theo phòng'!$D$6,Consolidated!S2659&amp;""='Dây theo phòng'!$D$6),1,0))</f>
        <v>0</v>
      </c>
      <c r="D2659" s="95">
        <f>IF(Consolidated!E2659=1,1,0)</f>
        <v>0</v>
      </c>
      <c r="E2659" s="95">
        <f t="shared" si="41"/>
        <v>154</v>
      </c>
    </row>
    <row r="2660" spans="1:5">
      <c r="A2660" s="95" t="str">
        <f>Consolidated!C2660&amp;""</f>
        <v/>
      </c>
      <c r="B2660" s="95" t="str">
        <f>Consolidated!A2660&amp;""</f>
        <v/>
      </c>
      <c r="C2660" s="95">
        <f>IF('Dây theo phòng'!$D$6="",0,IF(OR(Consolidated!N2660&amp;""='Dây theo phòng'!$D$6,Consolidated!S2660&amp;""='Dây theo phòng'!$D$6),1,0))</f>
        <v>0</v>
      </c>
      <c r="D2660" s="95">
        <f>IF(Consolidated!E2660=1,1,0)</f>
        <v>0</v>
      </c>
      <c r="E2660" s="95">
        <f t="shared" si="41"/>
        <v>154</v>
      </c>
    </row>
    <row r="2661" spans="1:5">
      <c r="A2661" s="95" t="str">
        <f>Consolidated!C2661&amp;""</f>
        <v/>
      </c>
      <c r="B2661" s="95" t="str">
        <f>Consolidated!A2661&amp;""</f>
        <v/>
      </c>
      <c r="C2661" s="95">
        <f>IF('Dây theo phòng'!$D$6="",0,IF(OR(Consolidated!N2661&amp;""='Dây theo phòng'!$D$6,Consolidated!S2661&amp;""='Dây theo phòng'!$D$6),1,0))</f>
        <v>0</v>
      </c>
      <c r="D2661" s="95">
        <f>IF(Consolidated!E2661=1,1,0)</f>
        <v>0</v>
      </c>
      <c r="E2661" s="95">
        <f t="shared" si="41"/>
        <v>154</v>
      </c>
    </row>
    <row r="2662" spans="1:5">
      <c r="A2662" s="95" t="str">
        <f>Consolidated!C2662&amp;""</f>
        <v/>
      </c>
      <c r="B2662" s="95" t="str">
        <f>Consolidated!A2662&amp;""</f>
        <v/>
      </c>
      <c r="C2662" s="95">
        <f>IF('Dây theo phòng'!$D$6="",0,IF(OR(Consolidated!N2662&amp;""='Dây theo phòng'!$D$6,Consolidated!S2662&amp;""='Dây theo phòng'!$D$6),1,0))</f>
        <v>0</v>
      </c>
      <c r="D2662" s="95">
        <f>IF(Consolidated!E2662=1,1,0)</f>
        <v>0</v>
      </c>
      <c r="E2662" s="95">
        <f t="shared" si="41"/>
        <v>154</v>
      </c>
    </row>
    <row r="2663" spans="1:5">
      <c r="A2663" s="95" t="str">
        <f>Consolidated!C2663&amp;""</f>
        <v/>
      </c>
      <c r="B2663" s="95" t="str">
        <f>Consolidated!A2663&amp;""</f>
        <v/>
      </c>
      <c r="C2663" s="95">
        <f>IF('Dây theo phòng'!$D$6="",0,IF(OR(Consolidated!N2663&amp;""='Dây theo phòng'!$D$6,Consolidated!S2663&amp;""='Dây theo phòng'!$D$6),1,0))</f>
        <v>0</v>
      </c>
      <c r="D2663" s="95">
        <f>IF(Consolidated!E2663=1,1,0)</f>
        <v>0</v>
      </c>
      <c r="E2663" s="95">
        <f t="shared" si="41"/>
        <v>154</v>
      </c>
    </row>
    <row r="2664" spans="1:5">
      <c r="A2664" s="95" t="str">
        <f>Consolidated!C2664&amp;""</f>
        <v/>
      </c>
      <c r="B2664" s="95" t="str">
        <f>Consolidated!A2664&amp;""</f>
        <v/>
      </c>
      <c r="C2664" s="95">
        <f>IF('Dây theo phòng'!$D$6="",0,IF(OR(Consolidated!N2664&amp;""='Dây theo phòng'!$D$6,Consolidated!S2664&amp;""='Dây theo phòng'!$D$6),1,0))</f>
        <v>0</v>
      </c>
      <c r="D2664" s="95">
        <f>IF(Consolidated!E2664=1,1,0)</f>
        <v>0</v>
      </c>
      <c r="E2664" s="95">
        <f t="shared" si="41"/>
        <v>154</v>
      </c>
    </row>
    <row r="2665" spans="1:5">
      <c r="A2665" s="95" t="str">
        <f>Consolidated!C2665&amp;""</f>
        <v/>
      </c>
      <c r="B2665" s="95" t="str">
        <f>Consolidated!A2665&amp;""</f>
        <v/>
      </c>
      <c r="C2665" s="95">
        <f>IF('Dây theo phòng'!$D$6="",0,IF(OR(Consolidated!N2665&amp;""='Dây theo phòng'!$D$6,Consolidated!S2665&amp;""='Dây theo phòng'!$D$6),1,0))</f>
        <v>0</v>
      </c>
      <c r="D2665" s="95">
        <f>IF(Consolidated!E2665=1,1,0)</f>
        <v>0</v>
      </c>
      <c r="E2665" s="95">
        <f t="shared" si="41"/>
        <v>154</v>
      </c>
    </row>
    <row r="2666" spans="1:5">
      <c r="A2666" s="95" t="str">
        <f>Consolidated!C2666&amp;""</f>
        <v/>
      </c>
      <c r="B2666" s="95" t="str">
        <f>Consolidated!A2666&amp;""</f>
        <v/>
      </c>
      <c r="C2666" s="95">
        <f>IF('Dây theo phòng'!$D$6="",0,IF(OR(Consolidated!N2666&amp;""='Dây theo phòng'!$D$6,Consolidated!S2666&amp;""='Dây theo phòng'!$D$6),1,0))</f>
        <v>0</v>
      </c>
      <c r="D2666" s="95">
        <f>IF(Consolidated!E2666=1,1,0)</f>
        <v>0</v>
      </c>
      <c r="E2666" s="95">
        <f t="shared" si="41"/>
        <v>154</v>
      </c>
    </row>
    <row r="2667" spans="1:5">
      <c r="A2667" s="95" t="str">
        <f>Consolidated!C2667&amp;""</f>
        <v/>
      </c>
      <c r="B2667" s="95" t="str">
        <f>Consolidated!A2667&amp;""</f>
        <v/>
      </c>
      <c r="C2667" s="95">
        <f>IF('Dây theo phòng'!$D$6="",0,IF(OR(Consolidated!N2667&amp;""='Dây theo phòng'!$D$6,Consolidated!S2667&amp;""='Dây theo phòng'!$D$6),1,0))</f>
        <v>0</v>
      </c>
      <c r="D2667" s="95">
        <f>IF(Consolidated!E2667=1,1,0)</f>
        <v>0</v>
      </c>
      <c r="E2667" s="95">
        <f t="shared" si="41"/>
        <v>154</v>
      </c>
    </row>
    <row r="2668" spans="1:5">
      <c r="A2668" s="95" t="str">
        <f>Consolidated!C2668&amp;""</f>
        <v/>
      </c>
      <c r="B2668" s="95" t="str">
        <f>Consolidated!A2668&amp;""</f>
        <v/>
      </c>
      <c r="C2668" s="95">
        <f>IF('Dây theo phòng'!$D$6="",0,IF(OR(Consolidated!N2668&amp;""='Dây theo phòng'!$D$6,Consolidated!S2668&amp;""='Dây theo phòng'!$D$6),1,0))</f>
        <v>0</v>
      </c>
      <c r="D2668" s="95">
        <f>IF(Consolidated!E2668=1,1,0)</f>
        <v>0</v>
      </c>
      <c r="E2668" s="95">
        <f t="shared" si="41"/>
        <v>154</v>
      </c>
    </row>
    <row r="2669" spans="1:5">
      <c r="A2669" s="95" t="str">
        <f>Consolidated!C2669&amp;""</f>
        <v/>
      </c>
      <c r="B2669" s="95" t="str">
        <f>Consolidated!A2669&amp;""</f>
        <v/>
      </c>
      <c r="C2669" s="95">
        <f>IF('Dây theo phòng'!$D$6="",0,IF(OR(Consolidated!N2669&amp;""='Dây theo phòng'!$D$6,Consolidated!S2669&amp;""='Dây theo phòng'!$D$6),1,0))</f>
        <v>0</v>
      </c>
      <c r="D2669" s="95">
        <f>IF(Consolidated!E2669=1,1,0)</f>
        <v>0</v>
      </c>
      <c r="E2669" s="95">
        <f t="shared" si="41"/>
        <v>154</v>
      </c>
    </row>
    <row r="2670" spans="1:5">
      <c r="A2670" s="95" t="str">
        <f>Consolidated!C2670&amp;""</f>
        <v/>
      </c>
      <c r="B2670" s="95" t="str">
        <f>Consolidated!A2670&amp;""</f>
        <v/>
      </c>
      <c r="C2670" s="95">
        <f>IF('Dây theo phòng'!$D$6="",0,IF(OR(Consolidated!N2670&amp;""='Dây theo phòng'!$D$6,Consolidated!S2670&amp;""='Dây theo phòng'!$D$6),1,0))</f>
        <v>0</v>
      </c>
      <c r="D2670" s="95">
        <f>IF(Consolidated!E2670=1,1,0)</f>
        <v>0</v>
      </c>
      <c r="E2670" s="95">
        <f t="shared" si="41"/>
        <v>154</v>
      </c>
    </row>
    <row r="2671" spans="1:5">
      <c r="A2671" s="95" t="str">
        <f>Consolidated!C2671&amp;""</f>
        <v/>
      </c>
      <c r="B2671" s="95" t="str">
        <f>Consolidated!A2671&amp;""</f>
        <v/>
      </c>
      <c r="C2671" s="95">
        <f>IF('Dây theo phòng'!$D$6="",0,IF(OR(Consolidated!N2671&amp;""='Dây theo phòng'!$D$6,Consolidated!S2671&amp;""='Dây theo phòng'!$D$6),1,0))</f>
        <v>0</v>
      </c>
      <c r="D2671" s="95">
        <f>IF(Consolidated!E2671=1,1,0)</f>
        <v>0</v>
      </c>
      <c r="E2671" s="95">
        <f t="shared" si="41"/>
        <v>154</v>
      </c>
    </row>
    <row r="2672" spans="1:5">
      <c r="A2672" s="95" t="str">
        <f>Consolidated!C2672&amp;""</f>
        <v/>
      </c>
      <c r="B2672" s="95" t="str">
        <f>Consolidated!A2672&amp;""</f>
        <v/>
      </c>
      <c r="C2672" s="95">
        <f>IF('Dây theo phòng'!$D$6="",0,IF(OR(Consolidated!N2672&amp;""='Dây theo phòng'!$D$6,Consolidated!S2672&amp;""='Dây theo phòng'!$D$6),1,0))</f>
        <v>0</v>
      </c>
      <c r="D2672" s="95">
        <f>IF(Consolidated!E2672=1,1,0)</f>
        <v>0</v>
      </c>
      <c r="E2672" s="95">
        <f t="shared" si="41"/>
        <v>154</v>
      </c>
    </row>
    <row r="2673" spans="1:5">
      <c r="A2673" s="95" t="str">
        <f>Consolidated!C2673&amp;""</f>
        <v/>
      </c>
      <c r="B2673" s="95" t="str">
        <f>Consolidated!A2673&amp;""</f>
        <v/>
      </c>
      <c r="C2673" s="95">
        <f>IF('Dây theo phòng'!$D$6="",0,IF(OR(Consolidated!N2673&amp;""='Dây theo phòng'!$D$6,Consolidated!S2673&amp;""='Dây theo phòng'!$D$6),1,0))</f>
        <v>0</v>
      </c>
      <c r="D2673" s="95">
        <f>IF(Consolidated!E2673=1,1,0)</f>
        <v>0</v>
      </c>
      <c r="E2673" s="95">
        <f t="shared" si="41"/>
        <v>154</v>
      </c>
    </row>
    <row r="2674" spans="1:5">
      <c r="A2674" s="95" t="str">
        <f>Consolidated!C2674&amp;""</f>
        <v/>
      </c>
      <c r="B2674" s="95" t="str">
        <f>Consolidated!A2674&amp;""</f>
        <v/>
      </c>
      <c r="C2674" s="95">
        <f>IF('Dây theo phòng'!$D$6="",0,IF(OR(Consolidated!N2674&amp;""='Dây theo phòng'!$D$6,Consolidated!S2674&amp;""='Dây theo phòng'!$D$6),1,0))</f>
        <v>0</v>
      </c>
      <c r="D2674" s="95">
        <f>IF(Consolidated!E2674=1,1,0)</f>
        <v>0</v>
      </c>
      <c r="E2674" s="95">
        <f t="shared" si="41"/>
        <v>154</v>
      </c>
    </row>
    <row r="2675" spans="1:5">
      <c r="A2675" s="95" t="str">
        <f>Consolidated!C2675&amp;""</f>
        <v/>
      </c>
      <c r="B2675" s="95" t="str">
        <f>Consolidated!A2675&amp;""</f>
        <v/>
      </c>
      <c r="C2675" s="95">
        <f>IF('Dây theo phòng'!$D$6="",0,IF(OR(Consolidated!N2675&amp;""='Dây theo phòng'!$D$6,Consolidated!S2675&amp;""='Dây theo phòng'!$D$6),1,0))</f>
        <v>0</v>
      </c>
      <c r="D2675" s="95">
        <f>IF(Consolidated!E2675=1,1,0)</f>
        <v>0</v>
      </c>
      <c r="E2675" s="95">
        <f t="shared" si="41"/>
        <v>154</v>
      </c>
    </row>
    <row r="2676" spans="1:5">
      <c r="A2676" s="95" t="str">
        <f>Consolidated!C2676&amp;""</f>
        <v/>
      </c>
      <c r="B2676" s="95" t="str">
        <f>Consolidated!A2676&amp;""</f>
        <v/>
      </c>
      <c r="C2676" s="95">
        <f>IF('Dây theo phòng'!$D$6="",0,IF(OR(Consolidated!N2676&amp;""='Dây theo phòng'!$D$6,Consolidated!S2676&amp;""='Dây theo phòng'!$D$6),1,0))</f>
        <v>0</v>
      </c>
      <c r="D2676" s="95">
        <f>IF(Consolidated!E2676=1,1,0)</f>
        <v>0</v>
      </c>
      <c r="E2676" s="95">
        <f t="shared" si="41"/>
        <v>154</v>
      </c>
    </row>
    <row r="2677" spans="1:5">
      <c r="A2677" s="95" t="str">
        <f>Consolidated!C2677&amp;""</f>
        <v/>
      </c>
      <c r="B2677" s="95" t="str">
        <f>Consolidated!A2677&amp;""</f>
        <v/>
      </c>
      <c r="C2677" s="95">
        <f>IF('Dây theo phòng'!$D$6="",0,IF(OR(Consolidated!N2677&amp;""='Dây theo phòng'!$D$6,Consolidated!S2677&amp;""='Dây theo phòng'!$D$6),1,0))</f>
        <v>0</v>
      </c>
      <c r="D2677" s="95">
        <f>IF(Consolidated!E2677=1,1,0)</f>
        <v>0</v>
      </c>
      <c r="E2677" s="95">
        <f t="shared" si="41"/>
        <v>154</v>
      </c>
    </row>
    <row r="2678" spans="1:5">
      <c r="A2678" s="95" t="str">
        <f>Consolidated!C2678&amp;""</f>
        <v/>
      </c>
      <c r="B2678" s="95" t="str">
        <f>Consolidated!A2678&amp;""</f>
        <v/>
      </c>
      <c r="C2678" s="95">
        <f>IF('Dây theo phòng'!$D$6="",0,IF(OR(Consolidated!N2678&amp;""='Dây theo phòng'!$D$6,Consolidated!S2678&amp;""='Dây theo phòng'!$D$6),1,0))</f>
        <v>0</v>
      </c>
      <c r="D2678" s="95">
        <f>IF(Consolidated!E2678=1,1,0)</f>
        <v>0</v>
      </c>
      <c r="E2678" s="95">
        <f t="shared" si="41"/>
        <v>154</v>
      </c>
    </row>
    <row r="2679" spans="1:5">
      <c r="A2679" s="95" t="str">
        <f>Consolidated!C2679&amp;""</f>
        <v/>
      </c>
      <c r="B2679" s="95" t="str">
        <f>Consolidated!A2679&amp;""</f>
        <v/>
      </c>
      <c r="C2679" s="95">
        <f>IF('Dây theo phòng'!$D$6="",0,IF(OR(Consolidated!N2679&amp;""='Dây theo phòng'!$D$6,Consolidated!S2679&amp;""='Dây theo phòng'!$D$6),1,0))</f>
        <v>0</v>
      </c>
      <c r="D2679" s="95">
        <f>IF(Consolidated!E2679=1,1,0)</f>
        <v>0</v>
      </c>
      <c r="E2679" s="95">
        <f t="shared" si="41"/>
        <v>154</v>
      </c>
    </row>
    <row r="2680" spans="1:5">
      <c r="A2680" s="95" t="str">
        <f>Consolidated!C2680&amp;""</f>
        <v/>
      </c>
      <c r="B2680" s="95" t="str">
        <f>Consolidated!A2680&amp;""</f>
        <v/>
      </c>
      <c r="C2680" s="95">
        <f>IF('Dây theo phòng'!$D$6="",0,IF(OR(Consolidated!N2680&amp;""='Dây theo phòng'!$D$6,Consolidated!S2680&amp;""='Dây theo phòng'!$D$6),1,0))</f>
        <v>0</v>
      </c>
      <c r="D2680" s="95">
        <f>IF(Consolidated!E2680=1,1,0)</f>
        <v>0</v>
      </c>
      <c r="E2680" s="95">
        <f t="shared" si="41"/>
        <v>154</v>
      </c>
    </row>
    <row r="2681" spans="1:5">
      <c r="A2681" s="95" t="str">
        <f>Consolidated!C2681&amp;""</f>
        <v/>
      </c>
      <c r="B2681" s="95" t="str">
        <f>Consolidated!A2681&amp;""</f>
        <v/>
      </c>
      <c r="C2681" s="95">
        <f>IF('Dây theo phòng'!$D$6="",0,IF(OR(Consolidated!N2681&amp;""='Dây theo phòng'!$D$6,Consolidated!S2681&amp;""='Dây theo phòng'!$D$6),1,0))</f>
        <v>0</v>
      </c>
      <c r="D2681" s="95">
        <f>IF(Consolidated!E2681=1,1,0)</f>
        <v>0</v>
      </c>
      <c r="E2681" s="95">
        <f t="shared" si="41"/>
        <v>154</v>
      </c>
    </row>
    <row r="2682" spans="1:5">
      <c r="A2682" s="95" t="str">
        <f>Consolidated!C2682&amp;""</f>
        <v/>
      </c>
      <c r="B2682" s="95" t="str">
        <f>Consolidated!A2682&amp;""</f>
        <v/>
      </c>
      <c r="C2682" s="95">
        <f>IF('Dây theo phòng'!$D$6="",0,IF(OR(Consolidated!N2682&amp;""='Dây theo phòng'!$D$6,Consolidated!S2682&amp;""='Dây theo phòng'!$D$6),1,0))</f>
        <v>0</v>
      </c>
      <c r="D2682" s="95">
        <f>IF(Consolidated!E2682=1,1,0)</f>
        <v>0</v>
      </c>
      <c r="E2682" s="95">
        <f t="shared" si="41"/>
        <v>154</v>
      </c>
    </row>
    <row r="2683" spans="1:5">
      <c r="A2683" s="95" t="str">
        <f>Consolidated!C2683&amp;""</f>
        <v/>
      </c>
      <c r="B2683" s="95" t="str">
        <f>Consolidated!A2683&amp;""</f>
        <v/>
      </c>
      <c r="C2683" s="95">
        <f>IF('Dây theo phòng'!$D$6="",0,IF(OR(Consolidated!N2683&amp;""='Dây theo phòng'!$D$6,Consolidated!S2683&amp;""='Dây theo phòng'!$D$6),1,0))</f>
        <v>0</v>
      </c>
      <c r="D2683" s="95">
        <f>IF(Consolidated!E2683=1,1,0)</f>
        <v>0</v>
      </c>
      <c r="E2683" s="95">
        <f t="shared" si="41"/>
        <v>154</v>
      </c>
    </row>
    <row r="2684" spans="1:5">
      <c r="A2684" s="95" t="str">
        <f>Consolidated!C2684&amp;""</f>
        <v/>
      </c>
      <c r="B2684" s="95" t="str">
        <f>Consolidated!A2684&amp;""</f>
        <v/>
      </c>
      <c r="C2684" s="95">
        <f>IF('Dây theo phòng'!$D$6="",0,IF(OR(Consolidated!N2684&amp;""='Dây theo phòng'!$D$6,Consolidated!S2684&amp;""='Dây theo phòng'!$D$6),1,0))</f>
        <v>0</v>
      </c>
      <c r="D2684" s="95">
        <f>IF(Consolidated!E2684=1,1,0)</f>
        <v>0</v>
      </c>
      <c r="E2684" s="95">
        <f t="shared" si="41"/>
        <v>154</v>
      </c>
    </row>
    <row r="2685" spans="1:5">
      <c r="A2685" s="95" t="str">
        <f>Consolidated!C2685&amp;""</f>
        <v/>
      </c>
      <c r="B2685" s="95" t="str">
        <f>Consolidated!A2685&amp;""</f>
        <v/>
      </c>
      <c r="C2685" s="95">
        <f>IF('Dây theo phòng'!$D$6="",0,IF(OR(Consolidated!N2685&amp;""='Dây theo phòng'!$D$6,Consolidated!S2685&amp;""='Dây theo phòng'!$D$6),1,0))</f>
        <v>0</v>
      </c>
      <c r="D2685" s="95">
        <f>IF(Consolidated!E2685=1,1,0)</f>
        <v>0</v>
      </c>
      <c r="E2685" s="95">
        <f t="shared" si="41"/>
        <v>154</v>
      </c>
    </row>
    <row r="2686" spans="1:5">
      <c r="A2686" s="95" t="str">
        <f>Consolidated!C2686&amp;""</f>
        <v/>
      </c>
      <c r="B2686" s="95" t="str">
        <f>Consolidated!A2686&amp;""</f>
        <v/>
      </c>
      <c r="C2686" s="95">
        <f>IF('Dây theo phòng'!$D$6="",0,IF(OR(Consolidated!N2686&amp;""='Dây theo phòng'!$D$6,Consolidated!S2686&amp;""='Dây theo phòng'!$D$6),1,0))</f>
        <v>0</v>
      </c>
      <c r="D2686" s="95">
        <f>IF(Consolidated!E2686=1,1,0)</f>
        <v>0</v>
      </c>
      <c r="E2686" s="95">
        <f t="shared" si="41"/>
        <v>154</v>
      </c>
    </row>
    <row r="2687" spans="1:5">
      <c r="A2687" s="95" t="str">
        <f>Consolidated!C2687&amp;""</f>
        <v/>
      </c>
      <c r="B2687" s="95" t="str">
        <f>Consolidated!A2687&amp;""</f>
        <v/>
      </c>
      <c r="C2687" s="95">
        <f>IF('Dây theo phòng'!$D$6="",0,IF(OR(Consolidated!N2687&amp;""='Dây theo phòng'!$D$6,Consolidated!S2687&amp;""='Dây theo phòng'!$D$6),1,0))</f>
        <v>0</v>
      </c>
      <c r="D2687" s="95">
        <f>IF(Consolidated!E2687=1,1,0)</f>
        <v>0</v>
      </c>
      <c r="E2687" s="95">
        <f t="shared" si="41"/>
        <v>154</v>
      </c>
    </row>
    <row r="2688" spans="1:5">
      <c r="A2688" s="95" t="str">
        <f>Consolidated!C2688&amp;""</f>
        <v/>
      </c>
      <c r="B2688" s="95" t="str">
        <f>Consolidated!A2688&amp;""</f>
        <v/>
      </c>
      <c r="C2688" s="95">
        <f>IF('Dây theo phòng'!$D$6="",0,IF(OR(Consolidated!N2688&amp;""='Dây theo phòng'!$D$6,Consolidated!S2688&amp;""='Dây theo phòng'!$D$6),1,0))</f>
        <v>0</v>
      </c>
      <c r="D2688" s="95">
        <f>IF(Consolidated!E2688=1,1,0)</f>
        <v>0</v>
      </c>
      <c r="E2688" s="95">
        <f t="shared" si="41"/>
        <v>154</v>
      </c>
    </row>
    <row r="2689" spans="1:5">
      <c r="A2689" s="95" t="str">
        <f>Consolidated!C2689&amp;""</f>
        <v/>
      </c>
      <c r="B2689" s="95" t="str">
        <f>Consolidated!A2689&amp;""</f>
        <v/>
      </c>
      <c r="C2689" s="95">
        <f>IF('Dây theo phòng'!$D$6="",0,IF(OR(Consolidated!N2689&amp;""='Dây theo phòng'!$D$6,Consolidated!S2689&amp;""='Dây theo phòng'!$D$6),1,0))</f>
        <v>0</v>
      </c>
      <c r="D2689" s="95">
        <f>IF(Consolidated!E2689=1,1,0)</f>
        <v>0</v>
      </c>
      <c r="E2689" s="95">
        <f t="shared" si="41"/>
        <v>154</v>
      </c>
    </row>
    <row r="2690" spans="1:5">
      <c r="A2690" s="95" t="str">
        <f>Consolidated!C2690&amp;""</f>
        <v/>
      </c>
      <c r="B2690" s="95" t="str">
        <f>Consolidated!A2690&amp;""</f>
        <v/>
      </c>
      <c r="C2690" s="95">
        <f>IF('Dây theo phòng'!$D$6="",0,IF(OR(Consolidated!N2690&amp;""='Dây theo phòng'!$D$6,Consolidated!S2690&amp;""='Dây theo phòng'!$D$6),1,0))</f>
        <v>0</v>
      </c>
      <c r="D2690" s="95">
        <f>IF(Consolidated!E2690=1,1,0)</f>
        <v>0</v>
      </c>
      <c r="E2690" s="95">
        <f t="shared" si="41"/>
        <v>154</v>
      </c>
    </row>
    <row r="2691" spans="1:5">
      <c r="A2691" s="95" t="str">
        <f>Consolidated!C2691&amp;""</f>
        <v/>
      </c>
      <c r="B2691" s="95" t="str">
        <f>Consolidated!A2691&amp;""</f>
        <v/>
      </c>
      <c r="C2691" s="95">
        <f>IF('Dây theo phòng'!$D$6="",0,IF(OR(Consolidated!N2691&amp;""='Dây theo phòng'!$D$6,Consolidated!S2691&amp;""='Dây theo phòng'!$D$6),1,0))</f>
        <v>0</v>
      </c>
      <c r="D2691" s="95">
        <f>IF(Consolidated!E2691=1,1,0)</f>
        <v>0</v>
      </c>
      <c r="E2691" s="95">
        <f t="shared" ref="E2691:E2754" si="42">E2690+C2691*(1-D2691)</f>
        <v>154</v>
      </c>
    </row>
    <row r="2692" spans="1:5">
      <c r="A2692" s="95" t="str">
        <f>Consolidated!C2692&amp;""</f>
        <v/>
      </c>
      <c r="B2692" s="95" t="str">
        <f>Consolidated!A2692&amp;""</f>
        <v/>
      </c>
      <c r="C2692" s="95">
        <f>IF('Dây theo phòng'!$D$6="",0,IF(OR(Consolidated!N2692&amp;""='Dây theo phòng'!$D$6,Consolidated!S2692&amp;""='Dây theo phòng'!$D$6),1,0))</f>
        <v>0</v>
      </c>
      <c r="D2692" s="95">
        <f>IF(Consolidated!E2692=1,1,0)</f>
        <v>0</v>
      </c>
      <c r="E2692" s="95">
        <f t="shared" si="42"/>
        <v>154</v>
      </c>
    </row>
    <row r="2693" spans="1:5">
      <c r="A2693" s="95" t="str">
        <f>Consolidated!C2693&amp;""</f>
        <v/>
      </c>
      <c r="B2693" s="95" t="str">
        <f>Consolidated!A2693&amp;""</f>
        <v/>
      </c>
      <c r="C2693" s="95">
        <f>IF('Dây theo phòng'!$D$6="",0,IF(OR(Consolidated!N2693&amp;""='Dây theo phòng'!$D$6,Consolidated!S2693&amp;""='Dây theo phòng'!$D$6),1,0))</f>
        <v>0</v>
      </c>
      <c r="D2693" s="95">
        <f>IF(Consolidated!E2693=1,1,0)</f>
        <v>0</v>
      </c>
      <c r="E2693" s="95">
        <f t="shared" si="42"/>
        <v>154</v>
      </c>
    </row>
    <row r="2694" spans="1:5">
      <c r="A2694" s="95" t="str">
        <f>Consolidated!C2694&amp;""</f>
        <v/>
      </c>
      <c r="B2694" s="95" t="str">
        <f>Consolidated!A2694&amp;""</f>
        <v/>
      </c>
      <c r="C2694" s="95">
        <f>IF('Dây theo phòng'!$D$6="",0,IF(OR(Consolidated!N2694&amp;""='Dây theo phòng'!$D$6,Consolidated!S2694&amp;""='Dây theo phòng'!$D$6),1,0))</f>
        <v>0</v>
      </c>
      <c r="D2694" s="95">
        <f>IF(Consolidated!E2694=1,1,0)</f>
        <v>0</v>
      </c>
      <c r="E2694" s="95">
        <f t="shared" si="42"/>
        <v>154</v>
      </c>
    </row>
    <row r="2695" spans="1:5">
      <c r="A2695" s="95" t="str">
        <f>Consolidated!C2695&amp;""</f>
        <v/>
      </c>
      <c r="B2695" s="95" t="str">
        <f>Consolidated!A2695&amp;""</f>
        <v/>
      </c>
      <c r="C2695" s="95">
        <f>IF('Dây theo phòng'!$D$6="",0,IF(OR(Consolidated!N2695&amp;""='Dây theo phòng'!$D$6,Consolidated!S2695&amp;""='Dây theo phòng'!$D$6),1,0))</f>
        <v>0</v>
      </c>
      <c r="D2695" s="95">
        <f>IF(Consolidated!E2695=1,1,0)</f>
        <v>0</v>
      </c>
      <c r="E2695" s="95">
        <f t="shared" si="42"/>
        <v>154</v>
      </c>
    </row>
    <row r="2696" spans="1:5">
      <c r="A2696" s="95" t="str">
        <f>Consolidated!C2696&amp;""</f>
        <v/>
      </c>
      <c r="B2696" s="95" t="str">
        <f>Consolidated!A2696&amp;""</f>
        <v/>
      </c>
      <c r="C2696" s="95">
        <f>IF('Dây theo phòng'!$D$6="",0,IF(OR(Consolidated!N2696&amp;""='Dây theo phòng'!$D$6,Consolidated!S2696&amp;""='Dây theo phòng'!$D$6),1,0))</f>
        <v>0</v>
      </c>
      <c r="D2696" s="95">
        <f>IF(Consolidated!E2696=1,1,0)</f>
        <v>0</v>
      </c>
      <c r="E2696" s="95">
        <f t="shared" si="42"/>
        <v>154</v>
      </c>
    </row>
    <row r="2697" spans="1:5">
      <c r="A2697" s="95" t="str">
        <f>Consolidated!C2697&amp;""</f>
        <v/>
      </c>
      <c r="B2697" s="95" t="str">
        <f>Consolidated!A2697&amp;""</f>
        <v/>
      </c>
      <c r="C2697" s="95">
        <f>IF('Dây theo phòng'!$D$6="",0,IF(OR(Consolidated!N2697&amp;""='Dây theo phòng'!$D$6,Consolidated!S2697&amp;""='Dây theo phòng'!$D$6),1,0))</f>
        <v>0</v>
      </c>
      <c r="D2697" s="95">
        <f>IF(Consolidated!E2697=1,1,0)</f>
        <v>0</v>
      </c>
      <c r="E2697" s="95">
        <f t="shared" si="42"/>
        <v>154</v>
      </c>
    </row>
    <row r="2698" spans="1:5">
      <c r="A2698" s="95" t="str">
        <f>Consolidated!C2698&amp;""</f>
        <v/>
      </c>
      <c r="B2698" s="95" t="str">
        <f>Consolidated!A2698&amp;""</f>
        <v/>
      </c>
      <c r="C2698" s="95">
        <f>IF('Dây theo phòng'!$D$6="",0,IF(OR(Consolidated!N2698&amp;""='Dây theo phòng'!$D$6,Consolidated!S2698&amp;""='Dây theo phòng'!$D$6),1,0))</f>
        <v>0</v>
      </c>
      <c r="D2698" s="95">
        <f>IF(Consolidated!E2698=1,1,0)</f>
        <v>0</v>
      </c>
      <c r="E2698" s="95">
        <f t="shared" si="42"/>
        <v>154</v>
      </c>
    </row>
    <row r="2699" spans="1:5">
      <c r="A2699" s="95" t="str">
        <f>Consolidated!C2699&amp;""</f>
        <v/>
      </c>
      <c r="B2699" s="95" t="str">
        <f>Consolidated!A2699&amp;""</f>
        <v/>
      </c>
      <c r="C2699" s="95">
        <f>IF('Dây theo phòng'!$D$6="",0,IF(OR(Consolidated!N2699&amp;""='Dây theo phòng'!$D$6,Consolidated!S2699&amp;""='Dây theo phòng'!$D$6),1,0))</f>
        <v>0</v>
      </c>
      <c r="D2699" s="95">
        <f>IF(Consolidated!E2699=1,1,0)</f>
        <v>0</v>
      </c>
      <c r="E2699" s="95">
        <f t="shared" si="42"/>
        <v>154</v>
      </c>
    </row>
    <row r="2700" spans="1:5">
      <c r="A2700" s="95" t="str">
        <f>Consolidated!C2700&amp;""</f>
        <v/>
      </c>
      <c r="B2700" s="95" t="str">
        <f>Consolidated!A2700&amp;""</f>
        <v/>
      </c>
      <c r="C2700" s="95">
        <f>IF('Dây theo phòng'!$D$6="",0,IF(OR(Consolidated!N2700&amp;""='Dây theo phòng'!$D$6,Consolidated!S2700&amp;""='Dây theo phòng'!$D$6),1,0))</f>
        <v>0</v>
      </c>
      <c r="D2700" s="95">
        <f>IF(Consolidated!E2700=1,1,0)</f>
        <v>0</v>
      </c>
      <c r="E2700" s="95">
        <f t="shared" si="42"/>
        <v>154</v>
      </c>
    </row>
    <row r="2701" spans="1:5">
      <c r="A2701" s="95" t="str">
        <f>Consolidated!C2701&amp;""</f>
        <v/>
      </c>
      <c r="B2701" s="95" t="str">
        <f>Consolidated!A2701&amp;""</f>
        <v/>
      </c>
      <c r="C2701" s="95">
        <f>IF('Dây theo phòng'!$D$6="",0,IF(OR(Consolidated!N2701&amp;""='Dây theo phòng'!$D$6,Consolidated!S2701&amp;""='Dây theo phòng'!$D$6),1,0))</f>
        <v>0</v>
      </c>
      <c r="D2701" s="95">
        <f>IF(Consolidated!E2701=1,1,0)</f>
        <v>0</v>
      </c>
      <c r="E2701" s="95">
        <f t="shared" si="42"/>
        <v>154</v>
      </c>
    </row>
    <row r="2702" spans="1:5">
      <c r="A2702" s="95" t="str">
        <f>Consolidated!C2702&amp;""</f>
        <v/>
      </c>
      <c r="B2702" s="95" t="str">
        <f>Consolidated!A2702&amp;""</f>
        <v/>
      </c>
      <c r="C2702" s="95">
        <f>IF('Dây theo phòng'!$D$6="",0,IF(OR(Consolidated!N2702&amp;""='Dây theo phòng'!$D$6,Consolidated!S2702&amp;""='Dây theo phòng'!$D$6),1,0))</f>
        <v>0</v>
      </c>
      <c r="D2702" s="95">
        <f>IF(Consolidated!E2702=1,1,0)</f>
        <v>0</v>
      </c>
      <c r="E2702" s="95">
        <f t="shared" si="42"/>
        <v>154</v>
      </c>
    </row>
    <row r="2703" spans="1:5">
      <c r="A2703" s="95" t="str">
        <f>Consolidated!C2703&amp;""</f>
        <v/>
      </c>
      <c r="B2703" s="95" t="str">
        <f>Consolidated!A2703&amp;""</f>
        <v/>
      </c>
      <c r="C2703" s="95">
        <f>IF('Dây theo phòng'!$D$6="",0,IF(OR(Consolidated!N2703&amp;""='Dây theo phòng'!$D$6,Consolidated!S2703&amp;""='Dây theo phòng'!$D$6),1,0))</f>
        <v>0</v>
      </c>
      <c r="D2703" s="95">
        <f>IF(Consolidated!E2703=1,1,0)</f>
        <v>0</v>
      </c>
      <c r="E2703" s="95">
        <f t="shared" si="42"/>
        <v>154</v>
      </c>
    </row>
    <row r="2704" spans="1:5">
      <c r="A2704" s="95" t="str">
        <f>Consolidated!C2704&amp;""</f>
        <v/>
      </c>
      <c r="B2704" s="95" t="str">
        <f>Consolidated!A2704&amp;""</f>
        <v/>
      </c>
      <c r="C2704" s="95">
        <f>IF('Dây theo phòng'!$D$6="",0,IF(OR(Consolidated!N2704&amp;""='Dây theo phòng'!$D$6,Consolidated!S2704&amp;""='Dây theo phòng'!$D$6),1,0))</f>
        <v>0</v>
      </c>
      <c r="D2704" s="95">
        <f>IF(Consolidated!E2704=1,1,0)</f>
        <v>0</v>
      </c>
      <c r="E2704" s="95">
        <f t="shared" si="42"/>
        <v>154</v>
      </c>
    </row>
    <row r="2705" spans="1:5">
      <c r="A2705" s="95" t="str">
        <f>Consolidated!C2705&amp;""</f>
        <v/>
      </c>
      <c r="B2705" s="95" t="str">
        <f>Consolidated!A2705&amp;""</f>
        <v/>
      </c>
      <c r="C2705" s="95">
        <f>IF('Dây theo phòng'!$D$6="",0,IF(OR(Consolidated!N2705&amp;""='Dây theo phòng'!$D$6,Consolidated!S2705&amp;""='Dây theo phòng'!$D$6),1,0))</f>
        <v>0</v>
      </c>
      <c r="D2705" s="95">
        <f>IF(Consolidated!E2705=1,1,0)</f>
        <v>0</v>
      </c>
      <c r="E2705" s="95">
        <f t="shared" si="42"/>
        <v>154</v>
      </c>
    </row>
    <row r="2706" spans="1:5">
      <c r="A2706" s="95" t="str">
        <f>Consolidated!C2706&amp;""</f>
        <v/>
      </c>
      <c r="B2706" s="95" t="str">
        <f>Consolidated!A2706&amp;""</f>
        <v/>
      </c>
      <c r="C2706" s="95">
        <f>IF('Dây theo phòng'!$D$6="",0,IF(OR(Consolidated!N2706&amp;""='Dây theo phòng'!$D$6,Consolidated!S2706&amp;""='Dây theo phòng'!$D$6),1,0))</f>
        <v>0</v>
      </c>
      <c r="D2706" s="95">
        <f>IF(Consolidated!E2706=1,1,0)</f>
        <v>0</v>
      </c>
      <c r="E2706" s="95">
        <f t="shared" si="42"/>
        <v>154</v>
      </c>
    </row>
    <row r="2707" spans="1:5">
      <c r="A2707" s="95" t="str">
        <f>Consolidated!C2707&amp;""</f>
        <v/>
      </c>
      <c r="B2707" s="95" t="str">
        <f>Consolidated!A2707&amp;""</f>
        <v/>
      </c>
      <c r="C2707" s="95">
        <f>IF('Dây theo phòng'!$D$6="",0,IF(OR(Consolidated!N2707&amp;""='Dây theo phòng'!$D$6,Consolidated!S2707&amp;""='Dây theo phòng'!$D$6),1,0))</f>
        <v>0</v>
      </c>
      <c r="D2707" s="95">
        <f>IF(Consolidated!E2707=1,1,0)</f>
        <v>0</v>
      </c>
      <c r="E2707" s="95">
        <f t="shared" si="42"/>
        <v>154</v>
      </c>
    </row>
    <row r="2708" spans="1:5">
      <c r="A2708" s="95" t="str">
        <f>Consolidated!C2708&amp;""</f>
        <v/>
      </c>
      <c r="B2708" s="95" t="str">
        <f>Consolidated!A2708&amp;""</f>
        <v/>
      </c>
      <c r="C2708" s="95">
        <f>IF('Dây theo phòng'!$D$6="",0,IF(OR(Consolidated!N2708&amp;""='Dây theo phòng'!$D$6,Consolidated!S2708&amp;""='Dây theo phòng'!$D$6),1,0))</f>
        <v>0</v>
      </c>
      <c r="D2708" s="95">
        <f>IF(Consolidated!E2708=1,1,0)</f>
        <v>0</v>
      </c>
      <c r="E2708" s="95">
        <f t="shared" si="42"/>
        <v>154</v>
      </c>
    </row>
    <row r="2709" spans="1:5">
      <c r="A2709" s="95" t="str">
        <f>Consolidated!C2709&amp;""</f>
        <v/>
      </c>
      <c r="B2709" s="95" t="str">
        <f>Consolidated!A2709&amp;""</f>
        <v/>
      </c>
      <c r="C2709" s="95">
        <f>IF('Dây theo phòng'!$D$6="",0,IF(OR(Consolidated!N2709&amp;""='Dây theo phòng'!$D$6,Consolidated!S2709&amp;""='Dây theo phòng'!$D$6),1,0))</f>
        <v>0</v>
      </c>
      <c r="D2709" s="95">
        <f>IF(Consolidated!E2709=1,1,0)</f>
        <v>0</v>
      </c>
      <c r="E2709" s="95">
        <f t="shared" si="42"/>
        <v>154</v>
      </c>
    </row>
    <row r="2710" spans="1:5">
      <c r="A2710" s="95" t="str">
        <f>Consolidated!C2710&amp;""</f>
        <v/>
      </c>
      <c r="B2710" s="95" t="str">
        <f>Consolidated!A2710&amp;""</f>
        <v/>
      </c>
      <c r="C2710" s="95">
        <f>IF('Dây theo phòng'!$D$6="",0,IF(OR(Consolidated!N2710&amp;""='Dây theo phòng'!$D$6,Consolidated!S2710&amp;""='Dây theo phòng'!$D$6),1,0))</f>
        <v>0</v>
      </c>
      <c r="D2710" s="95">
        <f>IF(Consolidated!E2710=1,1,0)</f>
        <v>0</v>
      </c>
      <c r="E2710" s="95">
        <f t="shared" si="42"/>
        <v>154</v>
      </c>
    </row>
    <row r="2711" spans="1:5">
      <c r="A2711" s="95" t="str">
        <f>Consolidated!C2711&amp;""</f>
        <v/>
      </c>
      <c r="B2711" s="95" t="str">
        <f>Consolidated!A2711&amp;""</f>
        <v/>
      </c>
      <c r="C2711" s="95">
        <f>IF('Dây theo phòng'!$D$6="",0,IF(OR(Consolidated!N2711&amp;""='Dây theo phòng'!$D$6,Consolidated!S2711&amp;""='Dây theo phòng'!$D$6),1,0))</f>
        <v>0</v>
      </c>
      <c r="D2711" s="95">
        <f>IF(Consolidated!E2711=1,1,0)</f>
        <v>0</v>
      </c>
      <c r="E2711" s="95">
        <f t="shared" si="42"/>
        <v>154</v>
      </c>
    </row>
    <row r="2712" spans="1:5">
      <c r="A2712" s="95" t="str">
        <f>Consolidated!C2712&amp;""</f>
        <v/>
      </c>
      <c r="B2712" s="95" t="str">
        <f>Consolidated!A2712&amp;""</f>
        <v/>
      </c>
      <c r="C2712" s="95">
        <f>IF('Dây theo phòng'!$D$6="",0,IF(OR(Consolidated!N2712&amp;""='Dây theo phòng'!$D$6,Consolidated!S2712&amp;""='Dây theo phòng'!$D$6),1,0))</f>
        <v>0</v>
      </c>
      <c r="D2712" s="95">
        <f>IF(Consolidated!E2712=1,1,0)</f>
        <v>0</v>
      </c>
      <c r="E2712" s="95">
        <f t="shared" si="42"/>
        <v>154</v>
      </c>
    </row>
    <row r="2713" spans="1:5">
      <c r="A2713" s="95" t="str">
        <f>Consolidated!C2713&amp;""</f>
        <v/>
      </c>
      <c r="B2713" s="95" t="str">
        <f>Consolidated!A2713&amp;""</f>
        <v/>
      </c>
      <c r="C2713" s="95">
        <f>IF('Dây theo phòng'!$D$6="",0,IF(OR(Consolidated!N2713&amp;""='Dây theo phòng'!$D$6,Consolidated!S2713&amp;""='Dây theo phòng'!$D$6),1,0))</f>
        <v>0</v>
      </c>
      <c r="D2713" s="95">
        <f>IF(Consolidated!E2713=1,1,0)</f>
        <v>0</v>
      </c>
      <c r="E2713" s="95">
        <f t="shared" si="42"/>
        <v>154</v>
      </c>
    </row>
    <row r="2714" spans="1:5">
      <c r="A2714" s="95" t="str">
        <f>Consolidated!C2714&amp;""</f>
        <v/>
      </c>
      <c r="B2714" s="95" t="str">
        <f>Consolidated!A2714&amp;""</f>
        <v/>
      </c>
      <c r="C2714" s="95">
        <f>IF('Dây theo phòng'!$D$6="",0,IF(OR(Consolidated!N2714&amp;""='Dây theo phòng'!$D$6,Consolidated!S2714&amp;""='Dây theo phòng'!$D$6),1,0))</f>
        <v>0</v>
      </c>
      <c r="D2714" s="95">
        <f>IF(Consolidated!E2714=1,1,0)</f>
        <v>0</v>
      </c>
      <c r="E2714" s="95">
        <f t="shared" si="42"/>
        <v>154</v>
      </c>
    </row>
    <row r="2715" spans="1:5">
      <c r="A2715" s="95" t="str">
        <f>Consolidated!C2715&amp;""</f>
        <v/>
      </c>
      <c r="B2715" s="95" t="str">
        <f>Consolidated!A2715&amp;""</f>
        <v/>
      </c>
      <c r="C2715" s="95">
        <f>IF('Dây theo phòng'!$D$6="",0,IF(OR(Consolidated!N2715&amp;""='Dây theo phòng'!$D$6,Consolidated!S2715&amp;""='Dây theo phòng'!$D$6),1,0))</f>
        <v>0</v>
      </c>
      <c r="D2715" s="95">
        <f>IF(Consolidated!E2715=1,1,0)</f>
        <v>0</v>
      </c>
      <c r="E2715" s="95">
        <f t="shared" si="42"/>
        <v>154</v>
      </c>
    </row>
    <row r="2716" spans="1:5">
      <c r="A2716" s="95" t="str">
        <f>Consolidated!C2716&amp;""</f>
        <v/>
      </c>
      <c r="B2716" s="95" t="str">
        <f>Consolidated!A2716&amp;""</f>
        <v/>
      </c>
      <c r="C2716" s="95">
        <f>IF('Dây theo phòng'!$D$6="",0,IF(OR(Consolidated!N2716&amp;""='Dây theo phòng'!$D$6,Consolidated!S2716&amp;""='Dây theo phòng'!$D$6),1,0))</f>
        <v>0</v>
      </c>
      <c r="D2716" s="95">
        <f>IF(Consolidated!E2716=1,1,0)</f>
        <v>0</v>
      </c>
      <c r="E2716" s="95">
        <f t="shared" si="42"/>
        <v>154</v>
      </c>
    </row>
    <row r="2717" spans="1:5">
      <c r="A2717" s="95" t="str">
        <f>Consolidated!C2717&amp;""</f>
        <v/>
      </c>
      <c r="B2717" s="95" t="str">
        <f>Consolidated!A2717&amp;""</f>
        <v/>
      </c>
      <c r="C2717" s="95">
        <f>IF('Dây theo phòng'!$D$6="",0,IF(OR(Consolidated!N2717&amp;""='Dây theo phòng'!$D$6,Consolidated!S2717&amp;""='Dây theo phòng'!$D$6),1,0))</f>
        <v>0</v>
      </c>
      <c r="D2717" s="95">
        <f>IF(Consolidated!E2717=1,1,0)</f>
        <v>0</v>
      </c>
      <c r="E2717" s="95">
        <f t="shared" si="42"/>
        <v>154</v>
      </c>
    </row>
    <row r="2718" spans="1:5">
      <c r="A2718" s="95" t="str">
        <f>Consolidated!C2718&amp;""</f>
        <v/>
      </c>
      <c r="B2718" s="95" t="str">
        <f>Consolidated!A2718&amp;""</f>
        <v/>
      </c>
      <c r="C2718" s="95">
        <f>IF('Dây theo phòng'!$D$6="",0,IF(OR(Consolidated!N2718&amp;""='Dây theo phòng'!$D$6,Consolidated!S2718&amp;""='Dây theo phòng'!$D$6),1,0))</f>
        <v>0</v>
      </c>
      <c r="D2718" s="95">
        <f>IF(Consolidated!E2718=1,1,0)</f>
        <v>0</v>
      </c>
      <c r="E2718" s="95">
        <f t="shared" si="42"/>
        <v>154</v>
      </c>
    </row>
    <row r="2719" spans="1:5">
      <c r="A2719" s="95" t="str">
        <f>Consolidated!C2719&amp;""</f>
        <v/>
      </c>
      <c r="B2719" s="95" t="str">
        <f>Consolidated!A2719&amp;""</f>
        <v/>
      </c>
      <c r="C2719" s="95">
        <f>IF('Dây theo phòng'!$D$6="",0,IF(OR(Consolidated!N2719&amp;""='Dây theo phòng'!$D$6,Consolidated!S2719&amp;""='Dây theo phòng'!$D$6),1,0))</f>
        <v>0</v>
      </c>
      <c r="D2719" s="95">
        <f>IF(Consolidated!E2719=1,1,0)</f>
        <v>0</v>
      </c>
      <c r="E2719" s="95">
        <f t="shared" si="42"/>
        <v>154</v>
      </c>
    </row>
    <row r="2720" spans="1:5">
      <c r="A2720" s="95" t="str">
        <f>Consolidated!C2720&amp;""</f>
        <v/>
      </c>
      <c r="B2720" s="95" t="str">
        <f>Consolidated!A2720&amp;""</f>
        <v/>
      </c>
      <c r="C2720" s="95">
        <f>IF('Dây theo phòng'!$D$6="",0,IF(OR(Consolidated!N2720&amp;""='Dây theo phòng'!$D$6,Consolidated!S2720&amp;""='Dây theo phòng'!$D$6),1,0))</f>
        <v>0</v>
      </c>
      <c r="D2720" s="95">
        <f>IF(Consolidated!E2720=1,1,0)</f>
        <v>0</v>
      </c>
      <c r="E2720" s="95">
        <f t="shared" si="42"/>
        <v>154</v>
      </c>
    </row>
    <row r="2721" spans="1:5">
      <c r="A2721" s="95" t="str">
        <f>Consolidated!C2721&amp;""</f>
        <v/>
      </c>
      <c r="B2721" s="95" t="str">
        <f>Consolidated!A2721&amp;""</f>
        <v/>
      </c>
      <c r="C2721" s="95">
        <f>IF('Dây theo phòng'!$D$6="",0,IF(OR(Consolidated!N2721&amp;""='Dây theo phòng'!$D$6,Consolidated!S2721&amp;""='Dây theo phòng'!$D$6),1,0))</f>
        <v>0</v>
      </c>
      <c r="D2721" s="95">
        <f>IF(Consolidated!E2721=1,1,0)</f>
        <v>0</v>
      </c>
      <c r="E2721" s="95">
        <f t="shared" si="42"/>
        <v>154</v>
      </c>
    </row>
    <row r="2722" spans="1:5">
      <c r="A2722" s="95" t="str">
        <f>Consolidated!C2722&amp;""</f>
        <v/>
      </c>
      <c r="B2722" s="95" t="str">
        <f>Consolidated!A2722&amp;""</f>
        <v/>
      </c>
      <c r="C2722" s="95">
        <f>IF('Dây theo phòng'!$D$6="",0,IF(OR(Consolidated!N2722&amp;""='Dây theo phòng'!$D$6,Consolidated!S2722&amp;""='Dây theo phòng'!$D$6),1,0))</f>
        <v>0</v>
      </c>
      <c r="D2722" s="95">
        <f>IF(Consolidated!E2722=1,1,0)</f>
        <v>0</v>
      </c>
      <c r="E2722" s="95">
        <f t="shared" si="42"/>
        <v>154</v>
      </c>
    </row>
    <row r="2723" spans="1:5">
      <c r="A2723" s="95" t="str">
        <f>Consolidated!C2723&amp;""</f>
        <v/>
      </c>
      <c r="B2723" s="95" t="str">
        <f>Consolidated!A2723&amp;""</f>
        <v/>
      </c>
      <c r="C2723" s="95">
        <f>IF('Dây theo phòng'!$D$6="",0,IF(OR(Consolidated!N2723&amp;""='Dây theo phòng'!$D$6,Consolidated!S2723&amp;""='Dây theo phòng'!$D$6),1,0))</f>
        <v>0</v>
      </c>
      <c r="D2723" s="95">
        <f>IF(Consolidated!E2723=1,1,0)</f>
        <v>0</v>
      </c>
      <c r="E2723" s="95">
        <f t="shared" si="42"/>
        <v>154</v>
      </c>
    </row>
    <row r="2724" spans="1:5">
      <c r="A2724" s="95" t="str">
        <f>Consolidated!C2724&amp;""</f>
        <v/>
      </c>
      <c r="B2724" s="95" t="str">
        <f>Consolidated!A2724&amp;""</f>
        <v/>
      </c>
      <c r="C2724" s="95">
        <f>IF('Dây theo phòng'!$D$6="",0,IF(OR(Consolidated!N2724&amp;""='Dây theo phòng'!$D$6,Consolidated!S2724&amp;""='Dây theo phòng'!$D$6),1,0))</f>
        <v>0</v>
      </c>
      <c r="D2724" s="95">
        <f>IF(Consolidated!E2724=1,1,0)</f>
        <v>0</v>
      </c>
      <c r="E2724" s="95">
        <f t="shared" si="42"/>
        <v>154</v>
      </c>
    </row>
    <row r="2725" spans="1:5">
      <c r="A2725" s="95" t="str">
        <f>Consolidated!C2725&amp;""</f>
        <v/>
      </c>
      <c r="B2725" s="95" t="str">
        <f>Consolidated!A2725&amp;""</f>
        <v/>
      </c>
      <c r="C2725" s="95">
        <f>IF('Dây theo phòng'!$D$6="",0,IF(OR(Consolidated!N2725&amp;""='Dây theo phòng'!$D$6,Consolidated!S2725&amp;""='Dây theo phòng'!$D$6),1,0))</f>
        <v>0</v>
      </c>
      <c r="D2725" s="95">
        <f>IF(Consolidated!E2725=1,1,0)</f>
        <v>0</v>
      </c>
      <c r="E2725" s="95">
        <f t="shared" si="42"/>
        <v>154</v>
      </c>
    </row>
    <row r="2726" spans="1:5">
      <c r="A2726" s="95" t="str">
        <f>Consolidated!C2726&amp;""</f>
        <v/>
      </c>
      <c r="B2726" s="95" t="str">
        <f>Consolidated!A2726&amp;""</f>
        <v/>
      </c>
      <c r="C2726" s="95">
        <f>IF('Dây theo phòng'!$D$6="",0,IF(OR(Consolidated!N2726&amp;""='Dây theo phòng'!$D$6,Consolidated!S2726&amp;""='Dây theo phòng'!$D$6),1,0))</f>
        <v>0</v>
      </c>
      <c r="D2726" s="95">
        <f>IF(Consolidated!E2726=1,1,0)</f>
        <v>0</v>
      </c>
      <c r="E2726" s="95">
        <f t="shared" si="42"/>
        <v>154</v>
      </c>
    </row>
    <row r="2727" spans="1:5">
      <c r="A2727" s="95" t="str">
        <f>Consolidated!C2727&amp;""</f>
        <v/>
      </c>
      <c r="B2727" s="95" t="str">
        <f>Consolidated!A2727&amp;""</f>
        <v/>
      </c>
      <c r="C2727" s="95">
        <f>IF('Dây theo phòng'!$D$6="",0,IF(OR(Consolidated!N2727&amp;""='Dây theo phòng'!$D$6,Consolidated!S2727&amp;""='Dây theo phòng'!$D$6),1,0))</f>
        <v>0</v>
      </c>
      <c r="D2727" s="95">
        <f>IF(Consolidated!E2727=1,1,0)</f>
        <v>0</v>
      </c>
      <c r="E2727" s="95">
        <f t="shared" si="42"/>
        <v>154</v>
      </c>
    </row>
    <row r="2728" spans="1:5">
      <c r="A2728" s="95" t="str">
        <f>Consolidated!C2728&amp;""</f>
        <v/>
      </c>
      <c r="B2728" s="95" t="str">
        <f>Consolidated!A2728&amp;""</f>
        <v/>
      </c>
      <c r="C2728" s="95">
        <f>IF('Dây theo phòng'!$D$6="",0,IF(OR(Consolidated!N2728&amp;""='Dây theo phòng'!$D$6,Consolidated!S2728&amp;""='Dây theo phòng'!$D$6),1,0))</f>
        <v>0</v>
      </c>
      <c r="D2728" s="95">
        <f>IF(Consolidated!E2728=1,1,0)</f>
        <v>0</v>
      </c>
      <c r="E2728" s="95">
        <f t="shared" si="42"/>
        <v>154</v>
      </c>
    </row>
    <row r="2729" spans="1:5">
      <c r="A2729" s="95" t="str">
        <f>Consolidated!C2729&amp;""</f>
        <v/>
      </c>
      <c r="B2729" s="95" t="str">
        <f>Consolidated!A2729&amp;""</f>
        <v/>
      </c>
      <c r="C2729" s="95">
        <f>IF('Dây theo phòng'!$D$6="",0,IF(OR(Consolidated!N2729&amp;""='Dây theo phòng'!$D$6,Consolidated!S2729&amp;""='Dây theo phòng'!$D$6),1,0))</f>
        <v>0</v>
      </c>
      <c r="D2729" s="95">
        <f>IF(Consolidated!E2729=1,1,0)</f>
        <v>0</v>
      </c>
      <c r="E2729" s="95">
        <f t="shared" si="42"/>
        <v>154</v>
      </c>
    </row>
    <row r="2730" spans="1:5">
      <c r="A2730" s="95" t="str">
        <f>Consolidated!C2730&amp;""</f>
        <v/>
      </c>
      <c r="B2730" s="95" t="str">
        <f>Consolidated!A2730&amp;""</f>
        <v/>
      </c>
      <c r="C2730" s="95">
        <f>IF('Dây theo phòng'!$D$6="",0,IF(OR(Consolidated!N2730&amp;""='Dây theo phòng'!$D$6,Consolidated!S2730&amp;""='Dây theo phòng'!$D$6),1,0))</f>
        <v>0</v>
      </c>
      <c r="D2730" s="95">
        <f>IF(Consolidated!E2730=1,1,0)</f>
        <v>0</v>
      </c>
      <c r="E2730" s="95">
        <f t="shared" si="42"/>
        <v>154</v>
      </c>
    </row>
    <row r="2731" spans="1:5">
      <c r="A2731" s="95" t="str">
        <f>Consolidated!C2731&amp;""</f>
        <v/>
      </c>
      <c r="B2731" s="95" t="str">
        <f>Consolidated!A2731&amp;""</f>
        <v/>
      </c>
      <c r="C2731" s="95">
        <f>IF('Dây theo phòng'!$D$6="",0,IF(OR(Consolidated!N2731&amp;""='Dây theo phòng'!$D$6,Consolidated!S2731&amp;""='Dây theo phòng'!$D$6),1,0))</f>
        <v>0</v>
      </c>
      <c r="D2731" s="95">
        <f>IF(Consolidated!E2731=1,1,0)</f>
        <v>0</v>
      </c>
      <c r="E2731" s="95">
        <f t="shared" si="42"/>
        <v>154</v>
      </c>
    </row>
    <row r="2732" spans="1:5">
      <c r="A2732" s="95" t="str">
        <f>Consolidated!C2732&amp;""</f>
        <v/>
      </c>
      <c r="B2732" s="95" t="str">
        <f>Consolidated!A2732&amp;""</f>
        <v/>
      </c>
      <c r="C2732" s="95">
        <f>IF('Dây theo phòng'!$D$6="",0,IF(OR(Consolidated!N2732&amp;""='Dây theo phòng'!$D$6,Consolidated!S2732&amp;""='Dây theo phòng'!$D$6),1,0))</f>
        <v>0</v>
      </c>
      <c r="D2732" s="95">
        <f>IF(Consolidated!E2732=1,1,0)</f>
        <v>0</v>
      </c>
      <c r="E2732" s="95">
        <f t="shared" si="42"/>
        <v>154</v>
      </c>
    </row>
    <row r="2733" spans="1:5">
      <c r="A2733" s="95" t="str">
        <f>Consolidated!C2733&amp;""</f>
        <v/>
      </c>
      <c r="B2733" s="95" t="str">
        <f>Consolidated!A2733&amp;""</f>
        <v/>
      </c>
      <c r="C2733" s="95">
        <f>IF('Dây theo phòng'!$D$6="",0,IF(OR(Consolidated!N2733&amp;""='Dây theo phòng'!$D$6,Consolidated!S2733&amp;""='Dây theo phòng'!$D$6),1,0))</f>
        <v>0</v>
      </c>
      <c r="D2733" s="95">
        <f>IF(Consolidated!E2733=1,1,0)</f>
        <v>0</v>
      </c>
      <c r="E2733" s="95">
        <f t="shared" si="42"/>
        <v>154</v>
      </c>
    </row>
    <row r="2734" spans="1:5">
      <c r="A2734" s="95" t="str">
        <f>Consolidated!C2734&amp;""</f>
        <v/>
      </c>
      <c r="B2734" s="95" t="str">
        <f>Consolidated!A2734&amp;""</f>
        <v/>
      </c>
      <c r="C2734" s="95">
        <f>IF('Dây theo phòng'!$D$6="",0,IF(OR(Consolidated!N2734&amp;""='Dây theo phòng'!$D$6,Consolidated!S2734&amp;""='Dây theo phòng'!$D$6),1,0))</f>
        <v>0</v>
      </c>
      <c r="D2734" s="95">
        <f>IF(Consolidated!E2734=1,1,0)</f>
        <v>0</v>
      </c>
      <c r="E2734" s="95">
        <f t="shared" si="42"/>
        <v>154</v>
      </c>
    </row>
    <row r="2735" spans="1:5">
      <c r="A2735" s="95" t="str">
        <f>Consolidated!C2735&amp;""</f>
        <v/>
      </c>
      <c r="B2735" s="95" t="str">
        <f>Consolidated!A2735&amp;""</f>
        <v/>
      </c>
      <c r="C2735" s="95">
        <f>IF('Dây theo phòng'!$D$6="",0,IF(OR(Consolidated!N2735&amp;""='Dây theo phòng'!$D$6,Consolidated!S2735&amp;""='Dây theo phòng'!$D$6),1,0))</f>
        <v>0</v>
      </c>
      <c r="D2735" s="95">
        <f>IF(Consolidated!E2735=1,1,0)</f>
        <v>0</v>
      </c>
      <c r="E2735" s="95">
        <f t="shared" si="42"/>
        <v>154</v>
      </c>
    </row>
    <row r="2736" spans="1:5">
      <c r="A2736" s="95" t="str">
        <f>Consolidated!C2736&amp;""</f>
        <v/>
      </c>
      <c r="B2736" s="95" t="str">
        <f>Consolidated!A2736&amp;""</f>
        <v/>
      </c>
      <c r="C2736" s="95">
        <f>IF('Dây theo phòng'!$D$6="",0,IF(OR(Consolidated!N2736&amp;""='Dây theo phòng'!$D$6,Consolidated!S2736&amp;""='Dây theo phòng'!$D$6),1,0))</f>
        <v>0</v>
      </c>
      <c r="D2736" s="95">
        <f>IF(Consolidated!E2736=1,1,0)</f>
        <v>0</v>
      </c>
      <c r="E2736" s="95">
        <f t="shared" si="42"/>
        <v>154</v>
      </c>
    </row>
    <row r="2737" spans="1:5">
      <c r="A2737" s="95" t="str">
        <f>Consolidated!C2737&amp;""</f>
        <v/>
      </c>
      <c r="B2737" s="95" t="str">
        <f>Consolidated!A2737&amp;""</f>
        <v/>
      </c>
      <c r="C2737" s="95">
        <f>IF('Dây theo phòng'!$D$6="",0,IF(OR(Consolidated!N2737&amp;""='Dây theo phòng'!$D$6,Consolidated!S2737&amp;""='Dây theo phòng'!$D$6),1,0))</f>
        <v>0</v>
      </c>
      <c r="D2737" s="95">
        <f>IF(Consolidated!E2737=1,1,0)</f>
        <v>0</v>
      </c>
      <c r="E2737" s="95">
        <f t="shared" si="42"/>
        <v>154</v>
      </c>
    </row>
    <row r="2738" spans="1:5">
      <c r="A2738" s="95" t="str">
        <f>Consolidated!C2738&amp;""</f>
        <v/>
      </c>
      <c r="B2738" s="95" t="str">
        <f>Consolidated!A2738&amp;""</f>
        <v/>
      </c>
      <c r="C2738" s="95">
        <f>IF('Dây theo phòng'!$D$6="",0,IF(OR(Consolidated!N2738&amp;""='Dây theo phòng'!$D$6,Consolidated!S2738&amp;""='Dây theo phòng'!$D$6),1,0))</f>
        <v>0</v>
      </c>
      <c r="D2738" s="95">
        <f>IF(Consolidated!E2738=1,1,0)</f>
        <v>0</v>
      </c>
      <c r="E2738" s="95">
        <f t="shared" si="42"/>
        <v>154</v>
      </c>
    </row>
    <row r="2739" spans="1:5">
      <c r="A2739" s="95" t="str">
        <f>Consolidated!C2739&amp;""</f>
        <v/>
      </c>
      <c r="B2739" s="95" t="str">
        <f>Consolidated!A2739&amp;""</f>
        <v/>
      </c>
      <c r="C2739" s="95">
        <f>IF('Dây theo phòng'!$D$6="",0,IF(OR(Consolidated!N2739&amp;""='Dây theo phòng'!$D$6,Consolidated!S2739&amp;""='Dây theo phòng'!$D$6),1,0))</f>
        <v>0</v>
      </c>
      <c r="D2739" s="95">
        <f>IF(Consolidated!E2739=1,1,0)</f>
        <v>0</v>
      </c>
      <c r="E2739" s="95">
        <f t="shared" si="42"/>
        <v>154</v>
      </c>
    </row>
    <row r="2740" spans="1:5">
      <c r="A2740" s="95" t="str">
        <f>Consolidated!C2740&amp;""</f>
        <v/>
      </c>
      <c r="B2740" s="95" t="str">
        <f>Consolidated!A2740&amp;""</f>
        <v/>
      </c>
      <c r="C2740" s="95">
        <f>IF('Dây theo phòng'!$D$6="",0,IF(OR(Consolidated!N2740&amp;""='Dây theo phòng'!$D$6,Consolidated!S2740&amp;""='Dây theo phòng'!$D$6),1,0))</f>
        <v>0</v>
      </c>
      <c r="D2740" s="95">
        <f>IF(Consolidated!E2740=1,1,0)</f>
        <v>0</v>
      </c>
      <c r="E2740" s="95">
        <f t="shared" si="42"/>
        <v>154</v>
      </c>
    </row>
    <row r="2741" spans="1:5">
      <c r="A2741" s="95" t="str">
        <f>Consolidated!C2741&amp;""</f>
        <v/>
      </c>
      <c r="B2741" s="95" t="str">
        <f>Consolidated!A2741&amp;""</f>
        <v/>
      </c>
      <c r="C2741" s="95">
        <f>IF('Dây theo phòng'!$D$6="",0,IF(OR(Consolidated!N2741&amp;""='Dây theo phòng'!$D$6,Consolidated!S2741&amp;""='Dây theo phòng'!$D$6),1,0))</f>
        <v>0</v>
      </c>
      <c r="D2741" s="95">
        <f>IF(Consolidated!E2741=1,1,0)</f>
        <v>0</v>
      </c>
      <c r="E2741" s="95">
        <f t="shared" si="42"/>
        <v>154</v>
      </c>
    </row>
    <row r="2742" spans="1:5">
      <c r="A2742" s="95" t="str">
        <f>Consolidated!C2742&amp;""</f>
        <v/>
      </c>
      <c r="B2742" s="95" t="str">
        <f>Consolidated!A2742&amp;""</f>
        <v/>
      </c>
      <c r="C2742" s="95">
        <f>IF('Dây theo phòng'!$D$6="",0,IF(OR(Consolidated!N2742&amp;""='Dây theo phòng'!$D$6,Consolidated!S2742&amp;""='Dây theo phòng'!$D$6),1,0))</f>
        <v>0</v>
      </c>
      <c r="D2742" s="95">
        <f>IF(Consolidated!E2742=1,1,0)</f>
        <v>0</v>
      </c>
      <c r="E2742" s="95">
        <f t="shared" si="42"/>
        <v>154</v>
      </c>
    </row>
    <row r="2743" spans="1:5">
      <c r="A2743" s="95" t="str">
        <f>Consolidated!C2743&amp;""</f>
        <v/>
      </c>
      <c r="B2743" s="95" t="str">
        <f>Consolidated!A2743&amp;""</f>
        <v/>
      </c>
      <c r="C2743" s="95">
        <f>IF('Dây theo phòng'!$D$6="",0,IF(OR(Consolidated!N2743&amp;""='Dây theo phòng'!$D$6,Consolidated!S2743&amp;""='Dây theo phòng'!$D$6),1,0))</f>
        <v>0</v>
      </c>
      <c r="D2743" s="95">
        <f>IF(Consolidated!E2743=1,1,0)</f>
        <v>0</v>
      </c>
      <c r="E2743" s="95">
        <f t="shared" si="42"/>
        <v>154</v>
      </c>
    </row>
    <row r="2744" spans="1:5">
      <c r="A2744" s="95" t="str">
        <f>Consolidated!C2744&amp;""</f>
        <v/>
      </c>
      <c r="B2744" s="95" t="str">
        <f>Consolidated!A2744&amp;""</f>
        <v/>
      </c>
      <c r="C2744" s="95">
        <f>IF('Dây theo phòng'!$D$6="",0,IF(OR(Consolidated!N2744&amp;""='Dây theo phòng'!$D$6,Consolidated!S2744&amp;""='Dây theo phòng'!$D$6),1,0))</f>
        <v>0</v>
      </c>
      <c r="D2744" s="95">
        <f>IF(Consolidated!E2744=1,1,0)</f>
        <v>0</v>
      </c>
      <c r="E2744" s="95">
        <f t="shared" si="42"/>
        <v>154</v>
      </c>
    </row>
    <row r="2745" spans="1:5">
      <c r="A2745" s="95" t="str">
        <f>Consolidated!C2745&amp;""</f>
        <v/>
      </c>
      <c r="B2745" s="95" t="str">
        <f>Consolidated!A2745&amp;""</f>
        <v/>
      </c>
      <c r="C2745" s="95">
        <f>IF('Dây theo phòng'!$D$6="",0,IF(OR(Consolidated!N2745&amp;""='Dây theo phòng'!$D$6,Consolidated!S2745&amp;""='Dây theo phòng'!$D$6),1,0))</f>
        <v>0</v>
      </c>
      <c r="D2745" s="95">
        <f>IF(Consolidated!E2745=1,1,0)</f>
        <v>0</v>
      </c>
      <c r="E2745" s="95">
        <f t="shared" si="42"/>
        <v>154</v>
      </c>
    </row>
    <row r="2746" spans="1:5">
      <c r="A2746" s="95" t="str">
        <f>Consolidated!C2746&amp;""</f>
        <v/>
      </c>
      <c r="B2746" s="95" t="str">
        <f>Consolidated!A2746&amp;""</f>
        <v/>
      </c>
      <c r="C2746" s="95">
        <f>IF('Dây theo phòng'!$D$6="",0,IF(OR(Consolidated!N2746&amp;""='Dây theo phòng'!$D$6,Consolidated!S2746&amp;""='Dây theo phòng'!$D$6),1,0))</f>
        <v>0</v>
      </c>
      <c r="D2746" s="95">
        <f>IF(Consolidated!E2746=1,1,0)</f>
        <v>0</v>
      </c>
      <c r="E2746" s="95">
        <f t="shared" si="42"/>
        <v>154</v>
      </c>
    </row>
    <row r="2747" spans="1:5">
      <c r="A2747" s="95" t="str">
        <f>Consolidated!C2747&amp;""</f>
        <v/>
      </c>
      <c r="B2747" s="95" t="str">
        <f>Consolidated!A2747&amp;""</f>
        <v/>
      </c>
      <c r="C2747" s="95">
        <f>IF('Dây theo phòng'!$D$6="",0,IF(OR(Consolidated!N2747&amp;""='Dây theo phòng'!$D$6,Consolidated!S2747&amp;""='Dây theo phòng'!$D$6),1,0))</f>
        <v>0</v>
      </c>
      <c r="D2747" s="95">
        <f>IF(Consolidated!E2747=1,1,0)</f>
        <v>0</v>
      </c>
      <c r="E2747" s="95">
        <f t="shared" si="42"/>
        <v>154</v>
      </c>
    </row>
    <row r="2748" spans="1:5">
      <c r="A2748" s="95" t="str">
        <f>Consolidated!C2748&amp;""</f>
        <v/>
      </c>
      <c r="B2748" s="95" t="str">
        <f>Consolidated!A2748&amp;""</f>
        <v/>
      </c>
      <c r="C2748" s="95">
        <f>IF('Dây theo phòng'!$D$6="",0,IF(OR(Consolidated!N2748&amp;""='Dây theo phòng'!$D$6,Consolidated!S2748&amp;""='Dây theo phòng'!$D$6),1,0))</f>
        <v>0</v>
      </c>
      <c r="D2748" s="95">
        <f>IF(Consolidated!E2748=1,1,0)</f>
        <v>0</v>
      </c>
      <c r="E2748" s="95">
        <f t="shared" si="42"/>
        <v>154</v>
      </c>
    </row>
    <row r="2749" spans="1:5">
      <c r="A2749" s="95" t="str">
        <f>Consolidated!C2749&amp;""</f>
        <v/>
      </c>
      <c r="B2749" s="95" t="str">
        <f>Consolidated!A2749&amp;""</f>
        <v/>
      </c>
      <c r="C2749" s="95">
        <f>IF('Dây theo phòng'!$D$6="",0,IF(OR(Consolidated!N2749&amp;""='Dây theo phòng'!$D$6,Consolidated!S2749&amp;""='Dây theo phòng'!$D$6),1,0))</f>
        <v>0</v>
      </c>
      <c r="D2749" s="95">
        <f>IF(Consolidated!E2749=1,1,0)</f>
        <v>0</v>
      </c>
      <c r="E2749" s="95">
        <f t="shared" si="42"/>
        <v>154</v>
      </c>
    </row>
    <row r="2750" spans="1:5">
      <c r="A2750" s="95" t="str">
        <f>Consolidated!C2750&amp;""</f>
        <v/>
      </c>
      <c r="B2750" s="95" t="str">
        <f>Consolidated!A2750&amp;""</f>
        <v/>
      </c>
      <c r="C2750" s="95">
        <f>IF('Dây theo phòng'!$D$6="",0,IF(OR(Consolidated!N2750&amp;""='Dây theo phòng'!$D$6,Consolidated!S2750&amp;""='Dây theo phòng'!$D$6),1,0))</f>
        <v>0</v>
      </c>
      <c r="D2750" s="95">
        <f>IF(Consolidated!E2750=1,1,0)</f>
        <v>0</v>
      </c>
      <c r="E2750" s="95">
        <f t="shared" si="42"/>
        <v>154</v>
      </c>
    </row>
    <row r="2751" spans="1:5">
      <c r="A2751" s="95" t="str">
        <f>Consolidated!C2751&amp;""</f>
        <v/>
      </c>
      <c r="B2751" s="95" t="str">
        <f>Consolidated!A2751&amp;""</f>
        <v/>
      </c>
      <c r="C2751" s="95">
        <f>IF('Dây theo phòng'!$D$6="",0,IF(OR(Consolidated!N2751&amp;""='Dây theo phòng'!$D$6,Consolidated!S2751&amp;""='Dây theo phòng'!$D$6),1,0))</f>
        <v>0</v>
      </c>
      <c r="D2751" s="95">
        <f>IF(Consolidated!E2751=1,1,0)</f>
        <v>0</v>
      </c>
      <c r="E2751" s="95">
        <f t="shared" si="42"/>
        <v>154</v>
      </c>
    </row>
    <row r="2752" spans="1:5">
      <c r="A2752" s="95" t="str">
        <f>Consolidated!C2752&amp;""</f>
        <v/>
      </c>
      <c r="B2752" s="95" t="str">
        <f>Consolidated!A2752&amp;""</f>
        <v/>
      </c>
      <c r="C2752" s="95">
        <f>IF('Dây theo phòng'!$D$6="",0,IF(OR(Consolidated!N2752&amp;""='Dây theo phòng'!$D$6,Consolidated!S2752&amp;""='Dây theo phòng'!$D$6),1,0))</f>
        <v>0</v>
      </c>
      <c r="D2752" s="95">
        <f>IF(Consolidated!E2752=1,1,0)</f>
        <v>0</v>
      </c>
      <c r="E2752" s="95">
        <f t="shared" si="42"/>
        <v>154</v>
      </c>
    </row>
    <row r="2753" spans="1:5">
      <c r="A2753" s="95" t="str">
        <f>Consolidated!C2753&amp;""</f>
        <v/>
      </c>
      <c r="B2753" s="95" t="str">
        <f>Consolidated!A2753&amp;""</f>
        <v/>
      </c>
      <c r="C2753" s="95">
        <f>IF('Dây theo phòng'!$D$6="",0,IF(OR(Consolidated!N2753&amp;""='Dây theo phòng'!$D$6,Consolidated!S2753&amp;""='Dây theo phòng'!$D$6),1,0))</f>
        <v>0</v>
      </c>
      <c r="D2753" s="95">
        <f>IF(Consolidated!E2753=1,1,0)</f>
        <v>0</v>
      </c>
      <c r="E2753" s="95">
        <f t="shared" si="42"/>
        <v>154</v>
      </c>
    </row>
    <row r="2754" spans="1:5">
      <c r="A2754" s="95" t="str">
        <f>Consolidated!C2754&amp;""</f>
        <v/>
      </c>
      <c r="B2754" s="95" t="str">
        <f>Consolidated!A2754&amp;""</f>
        <v/>
      </c>
      <c r="C2754" s="95">
        <f>IF('Dây theo phòng'!$D$6="",0,IF(OR(Consolidated!N2754&amp;""='Dây theo phòng'!$D$6,Consolidated!S2754&amp;""='Dây theo phòng'!$D$6),1,0))</f>
        <v>0</v>
      </c>
      <c r="D2754" s="95">
        <f>IF(Consolidated!E2754=1,1,0)</f>
        <v>0</v>
      </c>
      <c r="E2754" s="95">
        <f t="shared" si="42"/>
        <v>154</v>
      </c>
    </row>
    <row r="2755" spans="1:5">
      <c r="A2755" s="95" t="str">
        <f>Consolidated!C2755&amp;""</f>
        <v/>
      </c>
      <c r="B2755" s="95" t="str">
        <f>Consolidated!A2755&amp;""</f>
        <v/>
      </c>
      <c r="C2755" s="95">
        <f>IF('Dây theo phòng'!$D$6="",0,IF(OR(Consolidated!N2755&amp;""='Dây theo phòng'!$D$6,Consolidated!S2755&amp;""='Dây theo phòng'!$D$6),1,0))</f>
        <v>0</v>
      </c>
      <c r="D2755" s="95">
        <f>IF(Consolidated!E2755=1,1,0)</f>
        <v>0</v>
      </c>
      <c r="E2755" s="95">
        <f t="shared" ref="E2755:E2818" si="43">E2754+C2755*(1-D2755)</f>
        <v>154</v>
      </c>
    </row>
    <row r="2756" spans="1:5">
      <c r="A2756" s="95" t="str">
        <f>Consolidated!C2756&amp;""</f>
        <v/>
      </c>
      <c r="B2756" s="95" t="str">
        <f>Consolidated!A2756&amp;""</f>
        <v/>
      </c>
      <c r="C2756" s="95">
        <f>IF('Dây theo phòng'!$D$6="",0,IF(OR(Consolidated!N2756&amp;""='Dây theo phòng'!$D$6,Consolidated!S2756&amp;""='Dây theo phòng'!$D$6),1,0))</f>
        <v>0</v>
      </c>
      <c r="D2756" s="95">
        <f>IF(Consolidated!E2756=1,1,0)</f>
        <v>0</v>
      </c>
      <c r="E2756" s="95">
        <f t="shared" si="43"/>
        <v>154</v>
      </c>
    </row>
    <row r="2757" spans="1:5">
      <c r="A2757" s="95" t="str">
        <f>Consolidated!C2757&amp;""</f>
        <v/>
      </c>
      <c r="B2757" s="95" t="str">
        <f>Consolidated!A2757&amp;""</f>
        <v/>
      </c>
      <c r="C2757" s="95">
        <f>IF('Dây theo phòng'!$D$6="",0,IF(OR(Consolidated!N2757&amp;""='Dây theo phòng'!$D$6,Consolidated!S2757&amp;""='Dây theo phòng'!$D$6),1,0))</f>
        <v>0</v>
      </c>
      <c r="D2757" s="95">
        <f>IF(Consolidated!E2757=1,1,0)</f>
        <v>0</v>
      </c>
      <c r="E2757" s="95">
        <f t="shared" si="43"/>
        <v>154</v>
      </c>
    </row>
    <row r="2758" spans="1:5">
      <c r="A2758" s="95" t="str">
        <f>Consolidated!C2758&amp;""</f>
        <v/>
      </c>
      <c r="B2758" s="95" t="str">
        <f>Consolidated!A2758&amp;""</f>
        <v/>
      </c>
      <c r="C2758" s="95">
        <f>IF('Dây theo phòng'!$D$6="",0,IF(OR(Consolidated!N2758&amp;""='Dây theo phòng'!$D$6,Consolidated!S2758&amp;""='Dây theo phòng'!$D$6),1,0))</f>
        <v>0</v>
      </c>
      <c r="D2758" s="95">
        <f>IF(Consolidated!E2758=1,1,0)</f>
        <v>0</v>
      </c>
      <c r="E2758" s="95">
        <f t="shared" si="43"/>
        <v>154</v>
      </c>
    </row>
    <row r="2759" spans="1:5">
      <c r="A2759" s="95" t="str">
        <f>Consolidated!C2759&amp;""</f>
        <v/>
      </c>
      <c r="B2759" s="95" t="str">
        <f>Consolidated!A2759&amp;""</f>
        <v/>
      </c>
      <c r="C2759" s="95">
        <f>IF('Dây theo phòng'!$D$6="",0,IF(OR(Consolidated!N2759&amp;""='Dây theo phòng'!$D$6,Consolidated!S2759&amp;""='Dây theo phòng'!$D$6),1,0))</f>
        <v>0</v>
      </c>
      <c r="D2759" s="95">
        <f>IF(Consolidated!E2759=1,1,0)</f>
        <v>0</v>
      </c>
      <c r="E2759" s="95">
        <f t="shared" si="43"/>
        <v>154</v>
      </c>
    </row>
    <row r="2760" spans="1:5">
      <c r="A2760" s="95" t="str">
        <f>Consolidated!C2760&amp;""</f>
        <v/>
      </c>
      <c r="B2760" s="95" t="str">
        <f>Consolidated!A2760&amp;""</f>
        <v/>
      </c>
      <c r="C2760" s="95">
        <f>IF('Dây theo phòng'!$D$6="",0,IF(OR(Consolidated!N2760&amp;""='Dây theo phòng'!$D$6,Consolidated!S2760&amp;""='Dây theo phòng'!$D$6),1,0))</f>
        <v>0</v>
      </c>
      <c r="D2760" s="95">
        <f>IF(Consolidated!E2760=1,1,0)</f>
        <v>0</v>
      </c>
      <c r="E2760" s="95">
        <f t="shared" si="43"/>
        <v>154</v>
      </c>
    </row>
    <row r="2761" spans="1:5">
      <c r="A2761" s="95" t="str">
        <f>Consolidated!C2761&amp;""</f>
        <v/>
      </c>
      <c r="B2761" s="95" t="str">
        <f>Consolidated!A2761&amp;""</f>
        <v/>
      </c>
      <c r="C2761" s="95">
        <f>IF('Dây theo phòng'!$D$6="",0,IF(OR(Consolidated!N2761&amp;""='Dây theo phòng'!$D$6,Consolidated!S2761&amp;""='Dây theo phòng'!$D$6),1,0))</f>
        <v>0</v>
      </c>
      <c r="D2761" s="95">
        <f>IF(Consolidated!E2761=1,1,0)</f>
        <v>0</v>
      </c>
      <c r="E2761" s="95">
        <f t="shared" si="43"/>
        <v>154</v>
      </c>
    </row>
    <row r="2762" spans="1:5">
      <c r="A2762" s="95" t="str">
        <f>Consolidated!C2762&amp;""</f>
        <v/>
      </c>
      <c r="B2762" s="95" t="str">
        <f>Consolidated!A2762&amp;""</f>
        <v/>
      </c>
      <c r="C2762" s="95">
        <f>IF('Dây theo phòng'!$D$6="",0,IF(OR(Consolidated!N2762&amp;""='Dây theo phòng'!$D$6,Consolidated!S2762&amp;""='Dây theo phòng'!$D$6),1,0))</f>
        <v>0</v>
      </c>
      <c r="D2762" s="95">
        <f>IF(Consolidated!E2762=1,1,0)</f>
        <v>0</v>
      </c>
      <c r="E2762" s="95">
        <f t="shared" si="43"/>
        <v>154</v>
      </c>
    </row>
    <row r="2763" spans="1:5">
      <c r="A2763" s="95" t="str">
        <f>Consolidated!C2763&amp;""</f>
        <v/>
      </c>
      <c r="B2763" s="95" t="str">
        <f>Consolidated!A2763&amp;""</f>
        <v/>
      </c>
      <c r="C2763" s="95">
        <f>IF('Dây theo phòng'!$D$6="",0,IF(OR(Consolidated!N2763&amp;""='Dây theo phòng'!$D$6,Consolidated!S2763&amp;""='Dây theo phòng'!$D$6),1,0))</f>
        <v>0</v>
      </c>
      <c r="D2763" s="95">
        <f>IF(Consolidated!E2763=1,1,0)</f>
        <v>0</v>
      </c>
      <c r="E2763" s="95">
        <f t="shared" si="43"/>
        <v>154</v>
      </c>
    </row>
    <row r="2764" spans="1:5">
      <c r="A2764" s="95" t="str">
        <f>Consolidated!C2764&amp;""</f>
        <v/>
      </c>
      <c r="B2764" s="95" t="str">
        <f>Consolidated!A2764&amp;""</f>
        <v/>
      </c>
      <c r="C2764" s="95">
        <f>IF('Dây theo phòng'!$D$6="",0,IF(OR(Consolidated!N2764&amp;""='Dây theo phòng'!$D$6,Consolidated!S2764&amp;""='Dây theo phòng'!$D$6),1,0))</f>
        <v>0</v>
      </c>
      <c r="D2764" s="95">
        <f>IF(Consolidated!E2764=1,1,0)</f>
        <v>0</v>
      </c>
      <c r="E2764" s="95">
        <f t="shared" si="43"/>
        <v>154</v>
      </c>
    </row>
    <row r="2765" spans="1:5">
      <c r="A2765" s="95" t="str">
        <f>Consolidated!C2765&amp;""</f>
        <v/>
      </c>
      <c r="B2765" s="95" t="str">
        <f>Consolidated!A2765&amp;""</f>
        <v/>
      </c>
      <c r="C2765" s="95">
        <f>IF('Dây theo phòng'!$D$6="",0,IF(OR(Consolidated!N2765&amp;""='Dây theo phòng'!$D$6,Consolidated!S2765&amp;""='Dây theo phòng'!$D$6),1,0))</f>
        <v>0</v>
      </c>
      <c r="D2765" s="95">
        <f>IF(Consolidated!E2765=1,1,0)</f>
        <v>0</v>
      </c>
      <c r="E2765" s="95">
        <f t="shared" si="43"/>
        <v>154</v>
      </c>
    </row>
    <row r="2766" spans="1:5">
      <c r="A2766" s="95" t="str">
        <f>Consolidated!C2766&amp;""</f>
        <v/>
      </c>
      <c r="B2766" s="95" t="str">
        <f>Consolidated!A2766&amp;""</f>
        <v/>
      </c>
      <c r="C2766" s="95">
        <f>IF('Dây theo phòng'!$D$6="",0,IF(OR(Consolidated!N2766&amp;""='Dây theo phòng'!$D$6,Consolidated!S2766&amp;""='Dây theo phòng'!$D$6),1,0))</f>
        <v>0</v>
      </c>
      <c r="D2766" s="95">
        <f>IF(Consolidated!E2766=1,1,0)</f>
        <v>0</v>
      </c>
      <c r="E2766" s="95">
        <f t="shared" si="43"/>
        <v>154</v>
      </c>
    </row>
    <row r="2767" spans="1:5">
      <c r="A2767" s="95" t="str">
        <f>Consolidated!C2767&amp;""</f>
        <v/>
      </c>
      <c r="B2767" s="95" t="str">
        <f>Consolidated!A2767&amp;""</f>
        <v/>
      </c>
      <c r="C2767" s="95">
        <f>IF('Dây theo phòng'!$D$6="",0,IF(OR(Consolidated!N2767&amp;""='Dây theo phòng'!$D$6,Consolidated!S2767&amp;""='Dây theo phòng'!$D$6),1,0))</f>
        <v>0</v>
      </c>
      <c r="D2767" s="95">
        <f>IF(Consolidated!E2767=1,1,0)</f>
        <v>0</v>
      </c>
      <c r="E2767" s="95">
        <f t="shared" si="43"/>
        <v>154</v>
      </c>
    </row>
    <row r="2768" spans="1:5">
      <c r="A2768" s="95" t="str">
        <f>Consolidated!C2768&amp;""</f>
        <v/>
      </c>
      <c r="B2768" s="95" t="str">
        <f>Consolidated!A2768&amp;""</f>
        <v/>
      </c>
      <c r="C2768" s="95">
        <f>IF('Dây theo phòng'!$D$6="",0,IF(OR(Consolidated!N2768&amp;""='Dây theo phòng'!$D$6,Consolidated!S2768&amp;""='Dây theo phòng'!$D$6),1,0))</f>
        <v>0</v>
      </c>
      <c r="D2768" s="95">
        <f>IF(Consolidated!E2768=1,1,0)</f>
        <v>0</v>
      </c>
      <c r="E2768" s="95">
        <f t="shared" si="43"/>
        <v>154</v>
      </c>
    </row>
    <row r="2769" spans="1:5">
      <c r="A2769" s="95" t="str">
        <f>Consolidated!C2769&amp;""</f>
        <v/>
      </c>
      <c r="B2769" s="95" t="str">
        <f>Consolidated!A2769&amp;""</f>
        <v/>
      </c>
      <c r="C2769" s="95">
        <f>IF('Dây theo phòng'!$D$6="",0,IF(OR(Consolidated!N2769&amp;""='Dây theo phòng'!$D$6,Consolidated!S2769&amp;""='Dây theo phòng'!$D$6),1,0))</f>
        <v>0</v>
      </c>
      <c r="D2769" s="95">
        <f>IF(Consolidated!E2769=1,1,0)</f>
        <v>0</v>
      </c>
      <c r="E2769" s="95">
        <f t="shared" si="43"/>
        <v>154</v>
      </c>
    </row>
    <row r="2770" spans="1:5">
      <c r="A2770" s="95" t="str">
        <f>Consolidated!C2770&amp;""</f>
        <v/>
      </c>
      <c r="B2770" s="95" t="str">
        <f>Consolidated!A2770&amp;""</f>
        <v/>
      </c>
      <c r="C2770" s="95">
        <f>IF('Dây theo phòng'!$D$6="",0,IF(OR(Consolidated!N2770&amp;""='Dây theo phòng'!$D$6,Consolidated!S2770&amp;""='Dây theo phòng'!$D$6),1,0))</f>
        <v>0</v>
      </c>
      <c r="D2770" s="95">
        <f>IF(Consolidated!E2770=1,1,0)</f>
        <v>0</v>
      </c>
      <c r="E2770" s="95">
        <f t="shared" si="43"/>
        <v>154</v>
      </c>
    </row>
    <row r="2771" spans="1:5">
      <c r="A2771" s="95" t="str">
        <f>Consolidated!C2771&amp;""</f>
        <v/>
      </c>
      <c r="B2771" s="95" t="str">
        <f>Consolidated!A2771&amp;""</f>
        <v/>
      </c>
      <c r="C2771" s="95">
        <f>IF('Dây theo phòng'!$D$6="",0,IF(OR(Consolidated!N2771&amp;""='Dây theo phòng'!$D$6,Consolidated!S2771&amp;""='Dây theo phòng'!$D$6),1,0))</f>
        <v>0</v>
      </c>
      <c r="D2771" s="95">
        <f>IF(Consolidated!E2771=1,1,0)</f>
        <v>0</v>
      </c>
      <c r="E2771" s="95">
        <f t="shared" si="43"/>
        <v>154</v>
      </c>
    </row>
    <row r="2772" spans="1:5">
      <c r="A2772" s="95" t="str">
        <f>Consolidated!C2772&amp;""</f>
        <v/>
      </c>
      <c r="B2772" s="95" t="str">
        <f>Consolidated!A2772&amp;""</f>
        <v/>
      </c>
      <c r="C2772" s="95">
        <f>IF('Dây theo phòng'!$D$6="",0,IF(OR(Consolidated!N2772&amp;""='Dây theo phòng'!$D$6,Consolidated!S2772&amp;""='Dây theo phòng'!$D$6),1,0))</f>
        <v>0</v>
      </c>
      <c r="D2772" s="95">
        <f>IF(Consolidated!E2772=1,1,0)</f>
        <v>0</v>
      </c>
      <c r="E2772" s="95">
        <f t="shared" si="43"/>
        <v>154</v>
      </c>
    </row>
    <row r="2773" spans="1:5">
      <c r="A2773" s="95" t="str">
        <f>Consolidated!C2773&amp;""</f>
        <v/>
      </c>
      <c r="B2773" s="95" t="str">
        <f>Consolidated!A2773&amp;""</f>
        <v/>
      </c>
      <c r="C2773" s="95">
        <f>IF('Dây theo phòng'!$D$6="",0,IF(OR(Consolidated!N2773&amp;""='Dây theo phòng'!$D$6,Consolidated!S2773&amp;""='Dây theo phòng'!$D$6),1,0))</f>
        <v>0</v>
      </c>
      <c r="D2773" s="95">
        <f>IF(Consolidated!E2773=1,1,0)</f>
        <v>0</v>
      </c>
      <c r="E2773" s="95">
        <f t="shared" si="43"/>
        <v>154</v>
      </c>
    </row>
    <row r="2774" spans="1:5">
      <c r="A2774" s="95" t="str">
        <f>Consolidated!C2774&amp;""</f>
        <v/>
      </c>
      <c r="B2774" s="95" t="str">
        <f>Consolidated!A2774&amp;""</f>
        <v/>
      </c>
      <c r="C2774" s="95">
        <f>IF('Dây theo phòng'!$D$6="",0,IF(OR(Consolidated!N2774&amp;""='Dây theo phòng'!$D$6,Consolidated!S2774&amp;""='Dây theo phòng'!$D$6),1,0))</f>
        <v>0</v>
      </c>
      <c r="D2774" s="95">
        <f>IF(Consolidated!E2774=1,1,0)</f>
        <v>0</v>
      </c>
      <c r="E2774" s="95">
        <f t="shared" si="43"/>
        <v>154</v>
      </c>
    </row>
    <row r="2775" spans="1:5">
      <c r="A2775" s="95" t="str">
        <f>Consolidated!C2775&amp;""</f>
        <v/>
      </c>
      <c r="B2775" s="95" t="str">
        <f>Consolidated!A2775&amp;""</f>
        <v/>
      </c>
      <c r="C2775" s="95">
        <f>IF('Dây theo phòng'!$D$6="",0,IF(OR(Consolidated!N2775&amp;""='Dây theo phòng'!$D$6,Consolidated!S2775&amp;""='Dây theo phòng'!$D$6),1,0))</f>
        <v>0</v>
      </c>
      <c r="D2775" s="95">
        <f>IF(Consolidated!E2775=1,1,0)</f>
        <v>0</v>
      </c>
      <c r="E2775" s="95">
        <f t="shared" si="43"/>
        <v>154</v>
      </c>
    </row>
    <row r="2776" spans="1:5">
      <c r="A2776" s="95" t="str">
        <f>Consolidated!C2776&amp;""</f>
        <v/>
      </c>
      <c r="B2776" s="95" t="str">
        <f>Consolidated!A2776&amp;""</f>
        <v/>
      </c>
      <c r="C2776" s="95">
        <f>IF('Dây theo phòng'!$D$6="",0,IF(OR(Consolidated!N2776&amp;""='Dây theo phòng'!$D$6,Consolidated!S2776&amp;""='Dây theo phòng'!$D$6),1,0))</f>
        <v>0</v>
      </c>
      <c r="D2776" s="95">
        <f>IF(Consolidated!E2776=1,1,0)</f>
        <v>0</v>
      </c>
      <c r="E2776" s="95">
        <f t="shared" si="43"/>
        <v>154</v>
      </c>
    </row>
    <row r="2777" spans="1:5">
      <c r="A2777" s="95" t="str">
        <f>Consolidated!C2777&amp;""</f>
        <v/>
      </c>
      <c r="B2777" s="95" t="str">
        <f>Consolidated!A2777&amp;""</f>
        <v/>
      </c>
      <c r="C2777" s="95">
        <f>IF('Dây theo phòng'!$D$6="",0,IF(OR(Consolidated!N2777&amp;""='Dây theo phòng'!$D$6,Consolidated!S2777&amp;""='Dây theo phòng'!$D$6),1,0))</f>
        <v>0</v>
      </c>
      <c r="D2777" s="95">
        <f>IF(Consolidated!E2777=1,1,0)</f>
        <v>0</v>
      </c>
      <c r="E2777" s="95">
        <f t="shared" si="43"/>
        <v>154</v>
      </c>
    </row>
    <row r="2778" spans="1:5">
      <c r="A2778" s="95" t="str">
        <f>Consolidated!C2778&amp;""</f>
        <v/>
      </c>
      <c r="B2778" s="95" t="str">
        <f>Consolidated!A2778&amp;""</f>
        <v/>
      </c>
      <c r="C2778" s="95">
        <f>IF('Dây theo phòng'!$D$6="",0,IF(OR(Consolidated!N2778&amp;""='Dây theo phòng'!$D$6,Consolidated!S2778&amp;""='Dây theo phòng'!$D$6),1,0))</f>
        <v>0</v>
      </c>
      <c r="D2778" s="95">
        <f>IF(Consolidated!E2778=1,1,0)</f>
        <v>0</v>
      </c>
      <c r="E2778" s="95">
        <f t="shared" si="43"/>
        <v>154</v>
      </c>
    </row>
    <row r="2779" spans="1:5">
      <c r="A2779" s="95" t="str">
        <f>Consolidated!C2779&amp;""</f>
        <v/>
      </c>
      <c r="B2779" s="95" t="str">
        <f>Consolidated!A2779&amp;""</f>
        <v/>
      </c>
      <c r="C2779" s="95">
        <f>IF('Dây theo phòng'!$D$6="",0,IF(OR(Consolidated!N2779&amp;""='Dây theo phòng'!$D$6,Consolidated!S2779&amp;""='Dây theo phòng'!$D$6),1,0))</f>
        <v>0</v>
      </c>
      <c r="D2779" s="95">
        <f>IF(Consolidated!E2779=1,1,0)</f>
        <v>0</v>
      </c>
      <c r="E2779" s="95">
        <f t="shared" si="43"/>
        <v>154</v>
      </c>
    </row>
    <row r="2780" spans="1:5">
      <c r="A2780" s="95" t="str">
        <f>Consolidated!C2780&amp;""</f>
        <v/>
      </c>
      <c r="B2780" s="95" t="str">
        <f>Consolidated!A2780&amp;""</f>
        <v/>
      </c>
      <c r="C2780" s="95">
        <f>IF('Dây theo phòng'!$D$6="",0,IF(OR(Consolidated!N2780&amp;""='Dây theo phòng'!$D$6,Consolidated!S2780&amp;""='Dây theo phòng'!$D$6),1,0))</f>
        <v>0</v>
      </c>
      <c r="D2780" s="95">
        <f>IF(Consolidated!E2780=1,1,0)</f>
        <v>0</v>
      </c>
      <c r="E2780" s="95">
        <f t="shared" si="43"/>
        <v>154</v>
      </c>
    </row>
    <row r="2781" spans="1:5">
      <c r="A2781" s="95" t="str">
        <f>Consolidated!C2781&amp;""</f>
        <v/>
      </c>
      <c r="B2781" s="95" t="str">
        <f>Consolidated!A2781&amp;""</f>
        <v/>
      </c>
      <c r="C2781" s="95">
        <f>IF('Dây theo phòng'!$D$6="",0,IF(OR(Consolidated!N2781&amp;""='Dây theo phòng'!$D$6,Consolidated!S2781&amp;""='Dây theo phòng'!$D$6),1,0))</f>
        <v>0</v>
      </c>
      <c r="D2781" s="95">
        <f>IF(Consolidated!E2781=1,1,0)</f>
        <v>0</v>
      </c>
      <c r="E2781" s="95">
        <f t="shared" si="43"/>
        <v>154</v>
      </c>
    </row>
    <row r="2782" spans="1:5">
      <c r="A2782" s="95" t="str">
        <f>Consolidated!C2782&amp;""</f>
        <v/>
      </c>
      <c r="B2782" s="95" t="str">
        <f>Consolidated!A2782&amp;""</f>
        <v/>
      </c>
      <c r="C2782" s="95">
        <f>IF('Dây theo phòng'!$D$6="",0,IF(OR(Consolidated!N2782&amp;""='Dây theo phòng'!$D$6,Consolidated!S2782&amp;""='Dây theo phòng'!$D$6),1,0))</f>
        <v>0</v>
      </c>
      <c r="D2782" s="95">
        <f>IF(Consolidated!E2782=1,1,0)</f>
        <v>0</v>
      </c>
      <c r="E2782" s="95">
        <f t="shared" si="43"/>
        <v>154</v>
      </c>
    </row>
    <row r="2783" spans="1:5">
      <c r="A2783" s="95" t="str">
        <f>Consolidated!C2783&amp;""</f>
        <v/>
      </c>
      <c r="B2783" s="95" t="str">
        <f>Consolidated!A2783&amp;""</f>
        <v/>
      </c>
      <c r="C2783" s="95">
        <f>IF('Dây theo phòng'!$D$6="",0,IF(OR(Consolidated!N2783&amp;""='Dây theo phòng'!$D$6,Consolidated!S2783&amp;""='Dây theo phòng'!$D$6),1,0))</f>
        <v>0</v>
      </c>
      <c r="D2783" s="95">
        <f>IF(Consolidated!E2783=1,1,0)</f>
        <v>0</v>
      </c>
      <c r="E2783" s="95">
        <f t="shared" si="43"/>
        <v>154</v>
      </c>
    </row>
    <row r="2784" spans="1:5">
      <c r="A2784" s="95" t="str">
        <f>Consolidated!C2784&amp;""</f>
        <v/>
      </c>
      <c r="B2784" s="95" t="str">
        <f>Consolidated!A2784&amp;""</f>
        <v/>
      </c>
      <c r="C2784" s="95">
        <f>IF('Dây theo phòng'!$D$6="",0,IF(OR(Consolidated!N2784&amp;""='Dây theo phòng'!$D$6,Consolidated!S2784&amp;""='Dây theo phòng'!$D$6),1,0))</f>
        <v>0</v>
      </c>
      <c r="D2784" s="95">
        <f>IF(Consolidated!E2784=1,1,0)</f>
        <v>0</v>
      </c>
      <c r="E2784" s="95">
        <f t="shared" si="43"/>
        <v>154</v>
      </c>
    </row>
    <row r="2785" spans="1:5">
      <c r="A2785" s="95" t="str">
        <f>Consolidated!C2785&amp;""</f>
        <v/>
      </c>
      <c r="B2785" s="95" t="str">
        <f>Consolidated!A2785&amp;""</f>
        <v/>
      </c>
      <c r="C2785" s="95">
        <f>IF('Dây theo phòng'!$D$6="",0,IF(OR(Consolidated!N2785&amp;""='Dây theo phòng'!$D$6,Consolidated!S2785&amp;""='Dây theo phòng'!$D$6),1,0))</f>
        <v>0</v>
      </c>
      <c r="D2785" s="95">
        <f>IF(Consolidated!E2785=1,1,0)</f>
        <v>0</v>
      </c>
      <c r="E2785" s="95">
        <f t="shared" si="43"/>
        <v>154</v>
      </c>
    </row>
    <row r="2786" spans="1:5">
      <c r="A2786" s="95" t="str">
        <f>Consolidated!C2786&amp;""</f>
        <v/>
      </c>
      <c r="B2786" s="95" t="str">
        <f>Consolidated!A2786&amp;""</f>
        <v/>
      </c>
      <c r="C2786" s="95">
        <f>IF('Dây theo phòng'!$D$6="",0,IF(OR(Consolidated!N2786&amp;""='Dây theo phòng'!$D$6,Consolidated!S2786&amp;""='Dây theo phòng'!$D$6),1,0))</f>
        <v>0</v>
      </c>
      <c r="D2786" s="95">
        <f>IF(Consolidated!E2786=1,1,0)</f>
        <v>0</v>
      </c>
      <c r="E2786" s="95">
        <f t="shared" si="43"/>
        <v>154</v>
      </c>
    </row>
    <row r="2787" spans="1:5">
      <c r="A2787" s="95" t="str">
        <f>Consolidated!C2787&amp;""</f>
        <v/>
      </c>
      <c r="B2787" s="95" t="str">
        <f>Consolidated!A2787&amp;""</f>
        <v/>
      </c>
      <c r="C2787" s="95">
        <f>IF('Dây theo phòng'!$D$6="",0,IF(OR(Consolidated!N2787&amp;""='Dây theo phòng'!$D$6,Consolidated!S2787&amp;""='Dây theo phòng'!$D$6),1,0))</f>
        <v>0</v>
      </c>
      <c r="D2787" s="95">
        <f>IF(Consolidated!E2787=1,1,0)</f>
        <v>0</v>
      </c>
      <c r="E2787" s="95">
        <f t="shared" si="43"/>
        <v>154</v>
      </c>
    </row>
    <row r="2788" spans="1:5">
      <c r="A2788" s="95" t="str">
        <f>Consolidated!C2788&amp;""</f>
        <v/>
      </c>
      <c r="B2788" s="95" t="str">
        <f>Consolidated!A2788&amp;""</f>
        <v/>
      </c>
      <c r="C2788" s="95">
        <f>IF('Dây theo phòng'!$D$6="",0,IF(OR(Consolidated!N2788&amp;""='Dây theo phòng'!$D$6,Consolidated!S2788&amp;""='Dây theo phòng'!$D$6),1,0))</f>
        <v>0</v>
      </c>
      <c r="D2788" s="95">
        <f>IF(Consolidated!E2788=1,1,0)</f>
        <v>0</v>
      </c>
      <c r="E2788" s="95">
        <f t="shared" si="43"/>
        <v>154</v>
      </c>
    </row>
    <row r="2789" spans="1:5">
      <c r="A2789" s="95" t="str">
        <f>Consolidated!C2789&amp;""</f>
        <v/>
      </c>
      <c r="B2789" s="95" t="str">
        <f>Consolidated!A2789&amp;""</f>
        <v/>
      </c>
      <c r="C2789" s="95">
        <f>IF('Dây theo phòng'!$D$6="",0,IF(OR(Consolidated!N2789&amp;""='Dây theo phòng'!$D$6,Consolidated!S2789&amp;""='Dây theo phòng'!$D$6),1,0))</f>
        <v>0</v>
      </c>
      <c r="D2789" s="95">
        <f>IF(Consolidated!E2789=1,1,0)</f>
        <v>0</v>
      </c>
      <c r="E2789" s="95">
        <f t="shared" si="43"/>
        <v>154</v>
      </c>
    </row>
    <row r="2790" spans="1:5">
      <c r="A2790" s="95" t="str">
        <f>Consolidated!C2790&amp;""</f>
        <v/>
      </c>
      <c r="B2790" s="95" t="str">
        <f>Consolidated!A2790&amp;""</f>
        <v/>
      </c>
      <c r="C2790" s="95">
        <f>IF('Dây theo phòng'!$D$6="",0,IF(OR(Consolidated!N2790&amp;""='Dây theo phòng'!$D$6,Consolidated!S2790&amp;""='Dây theo phòng'!$D$6),1,0))</f>
        <v>0</v>
      </c>
      <c r="D2790" s="95">
        <f>IF(Consolidated!E2790=1,1,0)</f>
        <v>0</v>
      </c>
      <c r="E2790" s="95">
        <f t="shared" si="43"/>
        <v>154</v>
      </c>
    </row>
    <row r="2791" spans="1:5">
      <c r="A2791" s="95" t="str">
        <f>Consolidated!C2791&amp;""</f>
        <v/>
      </c>
      <c r="B2791" s="95" t="str">
        <f>Consolidated!A2791&amp;""</f>
        <v/>
      </c>
      <c r="C2791" s="95">
        <f>IF('Dây theo phòng'!$D$6="",0,IF(OR(Consolidated!N2791&amp;""='Dây theo phòng'!$D$6,Consolidated!S2791&amp;""='Dây theo phòng'!$D$6),1,0))</f>
        <v>0</v>
      </c>
      <c r="D2791" s="95">
        <f>IF(Consolidated!E2791=1,1,0)</f>
        <v>0</v>
      </c>
      <c r="E2791" s="95">
        <f t="shared" si="43"/>
        <v>154</v>
      </c>
    </row>
    <row r="2792" spans="1:5">
      <c r="A2792" s="95" t="str">
        <f>Consolidated!C2792&amp;""</f>
        <v/>
      </c>
      <c r="B2792" s="95" t="str">
        <f>Consolidated!A2792&amp;""</f>
        <v/>
      </c>
      <c r="C2792" s="95">
        <f>IF('Dây theo phòng'!$D$6="",0,IF(OR(Consolidated!N2792&amp;""='Dây theo phòng'!$D$6,Consolidated!S2792&amp;""='Dây theo phòng'!$D$6),1,0))</f>
        <v>0</v>
      </c>
      <c r="D2792" s="95">
        <f>IF(Consolidated!E2792=1,1,0)</f>
        <v>0</v>
      </c>
      <c r="E2792" s="95">
        <f t="shared" si="43"/>
        <v>154</v>
      </c>
    </row>
    <row r="2793" spans="1:5">
      <c r="A2793" s="95" t="str">
        <f>Consolidated!C2793&amp;""</f>
        <v/>
      </c>
      <c r="B2793" s="95" t="str">
        <f>Consolidated!A2793&amp;""</f>
        <v/>
      </c>
      <c r="C2793" s="95">
        <f>IF('Dây theo phòng'!$D$6="",0,IF(OR(Consolidated!N2793&amp;""='Dây theo phòng'!$D$6,Consolidated!S2793&amp;""='Dây theo phòng'!$D$6),1,0))</f>
        <v>0</v>
      </c>
      <c r="D2793" s="95">
        <f>IF(Consolidated!E2793=1,1,0)</f>
        <v>0</v>
      </c>
      <c r="E2793" s="95">
        <f t="shared" si="43"/>
        <v>154</v>
      </c>
    </row>
    <row r="2794" spans="1:5">
      <c r="A2794" s="95" t="str">
        <f>Consolidated!C2794&amp;""</f>
        <v/>
      </c>
      <c r="B2794" s="95" t="str">
        <f>Consolidated!A2794&amp;""</f>
        <v/>
      </c>
      <c r="C2794" s="95">
        <f>IF('Dây theo phòng'!$D$6="",0,IF(OR(Consolidated!N2794&amp;""='Dây theo phòng'!$D$6,Consolidated!S2794&amp;""='Dây theo phòng'!$D$6),1,0))</f>
        <v>0</v>
      </c>
      <c r="D2794" s="95">
        <f>IF(Consolidated!E2794=1,1,0)</f>
        <v>0</v>
      </c>
      <c r="E2794" s="95">
        <f t="shared" si="43"/>
        <v>154</v>
      </c>
    </row>
    <row r="2795" spans="1:5">
      <c r="A2795" s="95" t="str">
        <f>Consolidated!C2795&amp;""</f>
        <v/>
      </c>
      <c r="B2795" s="95" t="str">
        <f>Consolidated!A2795&amp;""</f>
        <v/>
      </c>
      <c r="C2795" s="95">
        <f>IF('Dây theo phòng'!$D$6="",0,IF(OR(Consolidated!N2795&amp;""='Dây theo phòng'!$D$6,Consolidated!S2795&amp;""='Dây theo phòng'!$D$6),1,0))</f>
        <v>0</v>
      </c>
      <c r="D2795" s="95">
        <f>IF(Consolidated!E2795=1,1,0)</f>
        <v>0</v>
      </c>
      <c r="E2795" s="95">
        <f t="shared" si="43"/>
        <v>154</v>
      </c>
    </row>
    <row r="2796" spans="1:5">
      <c r="A2796" s="95" t="str">
        <f>Consolidated!C2796&amp;""</f>
        <v/>
      </c>
      <c r="B2796" s="95" t="str">
        <f>Consolidated!A2796&amp;""</f>
        <v/>
      </c>
      <c r="C2796" s="95">
        <f>IF('Dây theo phòng'!$D$6="",0,IF(OR(Consolidated!N2796&amp;""='Dây theo phòng'!$D$6,Consolidated!S2796&amp;""='Dây theo phòng'!$D$6),1,0))</f>
        <v>0</v>
      </c>
      <c r="D2796" s="95">
        <f>IF(Consolidated!E2796=1,1,0)</f>
        <v>0</v>
      </c>
      <c r="E2796" s="95">
        <f t="shared" si="43"/>
        <v>154</v>
      </c>
    </row>
    <row r="2797" spans="1:5">
      <c r="A2797" s="95" t="str">
        <f>Consolidated!C2797&amp;""</f>
        <v/>
      </c>
      <c r="B2797" s="95" t="str">
        <f>Consolidated!A2797&amp;""</f>
        <v/>
      </c>
      <c r="C2797" s="95">
        <f>IF('Dây theo phòng'!$D$6="",0,IF(OR(Consolidated!N2797&amp;""='Dây theo phòng'!$D$6,Consolidated!S2797&amp;""='Dây theo phòng'!$D$6),1,0))</f>
        <v>0</v>
      </c>
      <c r="D2797" s="95">
        <f>IF(Consolidated!E2797=1,1,0)</f>
        <v>0</v>
      </c>
      <c r="E2797" s="95">
        <f t="shared" si="43"/>
        <v>154</v>
      </c>
    </row>
    <row r="2798" spans="1:5">
      <c r="A2798" s="95" t="str">
        <f>Consolidated!C2798&amp;""</f>
        <v/>
      </c>
      <c r="B2798" s="95" t="str">
        <f>Consolidated!A2798&amp;""</f>
        <v/>
      </c>
      <c r="C2798" s="95">
        <f>IF('Dây theo phòng'!$D$6="",0,IF(OR(Consolidated!N2798&amp;""='Dây theo phòng'!$D$6,Consolidated!S2798&amp;""='Dây theo phòng'!$D$6),1,0))</f>
        <v>0</v>
      </c>
      <c r="D2798" s="95">
        <f>IF(Consolidated!E2798=1,1,0)</f>
        <v>0</v>
      </c>
      <c r="E2798" s="95">
        <f t="shared" si="43"/>
        <v>154</v>
      </c>
    </row>
    <row r="2799" spans="1:5">
      <c r="A2799" s="95" t="str">
        <f>Consolidated!C2799&amp;""</f>
        <v/>
      </c>
      <c r="B2799" s="95" t="str">
        <f>Consolidated!A2799&amp;""</f>
        <v/>
      </c>
      <c r="C2799" s="95">
        <f>IF('Dây theo phòng'!$D$6="",0,IF(OR(Consolidated!N2799&amp;""='Dây theo phòng'!$D$6,Consolidated!S2799&amp;""='Dây theo phòng'!$D$6),1,0))</f>
        <v>0</v>
      </c>
      <c r="D2799" s="95">
        <f>IF(Consolidated!E2799=1,1,0)</f>
        <v>0</v>
      </c>
      <c r="E2799" s="95">
        <f t="shared" si="43"/>
        <v>154</v>
      </c>
    </row>
    <row r="2800" spans="1:5">
      <c r="A2800" s="95" t="str">
        <f>Consolidated!C2800&amp;""</f>
        <v/>
      </c>
      <c r="B2800" s="95" t="str">
        <f>Consolidated!A2800&amp;""</f>
        <v/>
      </c>
      <c r="C2800" s="95">
        <f>IF('Dây theo phòng'!$D$6="",0,IF(OR(Consolidated!N2800&amp;""='Dây theo phòng'!$D$6,Consolidated!S2800&amp;""='Dây theo phòng'!$D$6),1,0))</f>
        <v>0</v>
      </c>
      <c r="D2800" s="95">
        <f>IF(Consolidated!E2800=1,1,0)</f>
        <v>0</v>
      </c>
      <c r="E2800" s="95">
        <f t="shared" si="43"/>
        <v>154</v>
      </c>
    </row>
    <row r="2801" spans="1:5">
      <c r="A2801" s="95" t="str">
        <f>Consolidated!C2801&amp;""</f>
        <v/>
      </c>
      <c r="B2801" s="95" t="str">
        <f>Consolidated!A2801&amp;""</f>
        <v/>
      </c>
      <c r="C2801" s="95">
        <f>IF('Dây theo phòng'!$D$6="",0,IF(OR(Consolidated!N2801&amp;""='Dây theo phòng'!$D$6,Consolidated!S2801&amp;""='Dây theo phòng'!$D$6),1,0))</f>
        <v>0</v>
      </c>
      <c r="D2801" s="95">
        <f>IF(Consolidated!E2801=1,1,0)</f>
        <v>0</v>
      </c>
      <c r="E2801" s="95">
        <f t="shared" si="43"/>
        <v>154</v>
      </c>
    </row>
    <row r="2802" spans="1:5">
      <c r="A2802" s="95" t="str">
        <f>Consolidated!C2802&amp;""</f>
        <v/>
      </c>
      <c r="B2802" s="95" t="str">
        <f>Consolidated!A2802&amp;""</f>
        <v/>
      </c>
      <c r="C2802" s="95">
        <f>IF('Dây theo phòng'!$D$6="",0,IF(OR(Consolidated!N2802&amp;""='Dây theo phòng'!$D$6,Consolidated!S2802&amp;""='Dây theo phòng'!$D$6),1,0))</f>
        <v>0</v>
      </c>
      <c r="D2802" s="95">
        <f>IF(Consolidated!E2802=1,1,0)</f>
        <v>0</v>
      </c>
      <c r="E2802" s="95">
        <f t="shared" si="43"/>
        <v>154</v>
      </c>
    </row>
    <row r="2803" spans="1:5">
      <c r="A2803" s="95" t="str">
        <f>Consolidated!C2803&amp;""</f>
        <v/>
      </c>
      <c r="B2803" s="95" t="str">
        <f>Consolidated!A2803&amp;""</f>
        <v/>
      </c>
      <c r="C2803" s="95">
        <f>IF('Dây theo phòng'!$D$6="",0,IF(OR(Consolidated!N2803&amp;""='Dây theo phòng'!$D$6,Consolidated!S2803&amp;""='Dây theo phòng'!$D$6),1,0))</f>
        <v>0</v>
      </c>
      <c r="D2803" s="95">
        <f>IF(Consolidated!E2803=1,1,0)</f>
        <v>0</v>
      </c>
      <c r="E2803" s="95">
        <f t="shared" si="43"/>
        <v>154</v>
      </c>
    </row>
    <row r="2804" spans="1:5">
      <c r="A2804" s="95" t="str">
        <f>Consolidated!C2804&amp;""</f>
        <v/>
      </c>
      <c r="B2804" s="95" t="str">
        <f>Consolidated!A2804&amp;""</f>
        <v/>
      </c>
      <c r="C2804" s="95">
        <f>IF('Dây theo phòng'!$D$6="",0,IF(OR(Consolidated!N2804&amp;""='Dây theo phòng'!$D$6,Consolidated!S2804&amp;""='Dây theo phòng'!$D$6),1,0))</f>
        <v>0</v>
      </c>
      <c r="D2804" s="95">
        <f>IF(Consolidated!E2804=1,1,0)</f>
        <v>0</v>
      </c>
      <c r="E2804" s="95">
        <f t="shared" si="43"/>
        <v>154</v>
      </c>
    </row>
    <row r="2805" spans="1:5">
      <c r="A2805" s="95" t="str">
        <f>Consolidated!C2805&amp;""</f>
        <v/>
      </c>
      <c r="B2805" s="95" t="str">
        <f>Consolidated!A2805&amp;""</f>
        <v/>
      </c>
      <c r="C2805" s="95">
        <f>IF('Dây theo phòng'!$D$6="",0,IF(OR(Consolidated!N2805&amp;""='Dây theo phòng'!$D$6,Consolidated!S2805&amp;""='Dây theo phòng'!$D$6),1,0))</f>
        <v>0</v>
      </c>
      <c r="D2805" s="95">
        <f>IF(Consolidated!E2805=1,1,0)</f>
        <v>0</v>
      </c>
      <c r="E2805" s="95">
        <f t="shared" si="43"/>
        <v>154</v>
      </c>
    </row>
    <row r="2806" spans="1:5">
      <c r="A2806" s="95" t="str">
        <f>Consolidated!C2806&amp;""</f>
        <v/>
      </c>
      <c r="B2806" s="95" t="str">
        <f>Consolidated!A2806&amp;""</f>
        <v/>
      </c>
      <c r="C2806" s="95">
        <f>IF('Dây theo phòng'!$D$6="",0,IF(OR(Consolidated!N2806&amp;""='Dây theo phòng'!$D$6,Consolidated!S2806&amp;""='Dây theo phòng'!$D$6),1,0))</f>
        <v>0</v>
      </c>
      <c r="D2806" s="95">
        <f>IF(Consolidated!E2806=1,1,0)</f>
        <v>0</v>
      </c>
      <c r="E2806" s="95">
        <f t="shared" si="43"/>
        <v>154</v>
      </c>
    </row>
    <row r="2807" spans="1:5">
      <c r="A2807" s="95" t="str">
        <f>Consolidated!C2807&amp;""</f>
        <v/>
      </c>
      <c r="B2807" s="95" t="str">
        <f>Consolidated!A2807&amp;""</f>
        <v/>
      </c>
      <c r="C2807" s="95">
        <f>IF('Dây theo phòng'!$D$6="",0,IF(OR(Consolidated!N2807&amp;""='Dây theo phòng'!$D$6,Consolidated!S2807&amp;""='Dây theo phòng'!$D$6),1,0))</f>
        <v>0</v>
      </c>
      <c r="D2807" s="95">
        <f>IF(Consolidated!E2807=1,1,0)</f>
        <v>0</v>
      </c>
      <c r="E2807" s="95">
        <f t="shared" si="43"/>
        <v>154</v>
      </c>
    </row>
    <row r="2808" spans="1:5">
      <c r="A2808" s="95" t="str">
        <f>Consolidated!C2808&amp;""</f>
        <v/>
      </c>
      <c r="B2808" s="95" t="str">
        <f>Consolidated!A2808&amp;""</f>
        <v/>
      </c>
      <c r="C2808" s="95">
        <f>IF('Dây theo phòng'!$D$6="",0,IF(OR(Consolidated!N2808&amp;""='Dây theo phòng'!$D$6,Consolidated!S2808&amp;""='Dây theo phòng'!$D$6),1,0))</f>
        <v>0</v>
      </c>
      <c r="D2808" s="95">
        <f>IF(Consolidated!E2808=1,1,0)</f>
        <v>0</v>
      </c>
      <c r="E2808" s="95">
        <f t="shared" si="43"/>
        <v>154</v>
      </c>
    </row>
    <row r="2809" spans="1:5">
      <c r="A2809" s="95" t="str">
        <f>Consolidated!C2809&amp;""</f>
        <v/>
      </c>
      <c r="B2809" s="95" t="str">
        <f>Consolidated!A2809&amp;""</f>
        <v/>
      </c>
      <c r="C2809" s="95">
        <f>IF('Dây theo phòng'!$D$6="",0,IF(OR(Consolidated!N2809&amp;""='Dây theo phòng'!$D$6,Consolidated!S2809&amp;""='Dây theo phòng'!$D$6),1,0))</f>
        <v>0</v>
      </c>
      <c r="D2809" s="95">
        <f>IF(Consolidated!E2809=1,1,0)</f>
        <v>0</v>
      </c>
      <c r="E2809" s="95">
        <f t="shared" si="43"/>
        <v>154</v>
      </c>
    </row>
    <row r="2810" spans="1:5">
      <c r="A2810" s="95" t="str">
        <f>Consolidated!C2810&amp;""</f>
        <v/>
      </c>
      <c r="B2810" s="95" t="str">
        <f>Consolidated!A2810&amp;""</f>
        <v/>
      </c>
      <c r="C2810" s="95">
        <f>IF('Dây theo phòng'!$D$6="",0,IF(OR(Consolidated!N2810&amp;""='Dây theo phòng'!$D$6,Consolidated!S2810&amp;""='Dây theo phòng'!$D$6),1,0))</f>
        <v>0</v>
      </c>
      <c r="D2810" s="95">
        <f>IF(Consolidated!E2810=1,1,0)</f>
        <v>0</v>
      </c>
      <c r="E2810" s="95">
        <f t="shared" si="43"/>
        <v>154</v>
      </c>
    </row>
    <row r="2811" spans="1:5">
      <c r="A2811" s="95" t="str">
        <f>Consolidated!C2811&amp;""</f>
        <v/>
      </c>
      <c r="B2811" s="95" t="str">
        <f>Consolidated!A2811&amp;""</f>
        <v/>
      </c>
      <c r="C2811" s="95">
        <f>IF('Dây theo phòng'!$D$6="",0,IF(OR(Consolidated!N2811&amp;""='Dây theo phòng'!$D$6,Consolidated!S2811&amp;""='Dây theo phòng'!$D$6),1,0))</f>
        <v>0</v>
      </c>
      <c r="D2811" s="95">
        <f>IF(Consolidated!E2811=1,1,0)</f>
        <v>0</v>
      </c>
      <c r="E2811" s="95">
        <f t="shared" si="43"/>
        <v>154</v>
      </c>
    </row>
    <row r="2812" spans="1:5">
      <c r="A2812" s="95" t="str">
        <f>Consolidated!C2812&amp;""</f>
        <v/>
      </c>
      <c r="B2812" s="95" t="str">
        <f>Consolidated!A2812&amp;""</f>
        <v/>
      </c>
      <c r="C2812" s="95">
        <f>IF('Dây theo phòng'!$D$6="",0,IF(OR(Consolidated!N2812&amp;""='Dây theo phòng'!$D$6,Consolidated!S2812&amp;""='Dây theo phòng'!$D$6),1,0))</f>
        <v>0</v>
      </c>
      <c r="D2812" s="95">
        <f>IF(Consolidated!E2812=1,1,0)</f>
        <v>0</v>
      </c>
      <c r="E2812" s="95">
        <f t="shared" si="43"/>
        <v>154</v>
      </c>
    </row>
    <row r="2813" spans="1:5">
      <c r="A2813" s="95" t="str">
        <f>Consolidated!C2813&amp;""</f>
        <v/>
      </c>
      <c r="B2813" s="95" t="str">
        <f>Consolidated!A2813&amp;""</f>
        <v/>
      </c>
      <c r="C2813" s="95">
        <f>IF('Dây theo phòng'!$D$6="",0,IF(OR(Consolidated!N2813&amp;""='Dây theo phòng'!$D$6,Consolidated!S2813&amp;""='Dây theo phòng'!$D$6),1,0))</f>
        <v>0</v>
      </c>
      <c r="D2813" s="95">
        <f>IF(Consolidated!E2813=1,1,0)</f>
        <v>0</v>
      </c>
      <c r="E2813" s="95">
        <f t="shared" si="43"/>
        <v>154</v>
      </c>
    </row>
    <row r="2814" spans="1:5">
      <c r="A2814" s="95" t="str">
        <f>Consolidated!C2814&amp;""</f>
        <v/>
      </c>
      <c r="B2814" s="95" t="str">
        <f>Consolidated!A2814&amp;""</f>
        <v/>
      </c>
      <c r="C2814" s="95">
        <f>IF('Dây theo phòng'!$D$6="",0,IF(OR(Consolidated!N2814&amp;""='Dây theo phòng'!$D$6,Consolidated!S2814&amp;""='Dây theo phòng'!$D$6),1,0))</f>
        <v>0</v>
      </c>
      <c r="D2814" s="95">
        <f>IF(Consolidated!E2814=1,1,0)</f>
        <v>0</v>
      </c>
      <c r="E2814" s="95">
        <f t="shared" si="43"/>
        <v>154</v>
      </c>
    </row>
    <row r="2815" spans="1:5">
      <c r="A2815" s="95" t="str">
        <f>Consolidated!C2815&amp;""</f>
        <v/>
      </c>
      <c r="B2815" s="95" t="str">
        <f>Consolidated!A2815&amp;""</f>
        <v/>
      </c>
      <c r="C2815" s="95">
        <f>IF('Dây theo phòng'!$D$6="",0,IF(OR(Consolidated!N2815&amp;""='Dây theo phòng'!$D$6,Consolidated!S2815&amp;""='Dây theo phòng'!$D$6),1,0))</f>
        <v>0</v>
      </c>
      <c r="D2815" s="95">
        <f>IF(Consolidated!E2815=1,1,0)</f>
        <v>0</v>
      </c>
      <c r="E2815" s="95">
        <f t="shared" si="43"/>
        <v>154</v>
      </c>
    </row>
    <row r="2816" spans="1:5">
      <c r="A2816" s="95" t="str">
        <f>Consolidated!C2816&amp;""</f>
        <v/>
      </c>
      <c r="B2816" s="95" t="str">
        <f>Consolidated!A2816&amp;""</f>
        <v/>
      </c>
      <c r="C2816" s="95">
        <f>IF('Dây theo phòng'!$D$6="",0,IF(OR(Consolidated!N2816&amp;""='Dây theo phòng'!$D$6,Consolidated!S2816&amp;""='Dây theo phòng'!$D$6),1,0))</f>
        <v>0</v>
      </c>
      <c r="D2816" s="95">
        <f>IF(Consolidated!E2816=1,1,0)</f>
        <v>0</v>
      </c>
      <c r="E2816" s="95">
        <f t="shared" si="43"/>
        <v>154</v>
      </c>
    </row>
    <row r="2817" spans="1:5">
      <c r="A2817" s="95" t="str">
        <f>Consolidated!C2817&amp;""</f>
        <v/>
      </c>
      <c r="B2817" s="95" t="str">
        <f>Consolidated!A2817&amp;""</f>
        <v/>
      </c>
      <c r="C2817" s="95">
        <f>IF('Dây theo phòng'!$D$6="",0,IF(OR(Consolidated!N2817&amp;""='Dây theo phòng'!$D$6,Consolidated!S2817&amp;""='Dây theo phòng'!$D$6),1,0))</f>
        <v>0</v>
      </c>
      <c r="D2817" s="95">
        <f>IF(Consolidated!E2817=1,1,0)</f>
        <v>0</v>
      </c>
      <c r="E2817" s="95">
        <f t="shared" si="43"/>
        <v>154</v>
      </c>
    </row>
    <row r="2818" spans="1:5">
      <c r="A2818" s="95" t="str">
        <f>Consolidated!C2818&amp;""</f>
        <v/>
      </c>
      <c r="B2818" s="95" t="str">
        <f>Consolidated!A2818&amp;""</f>
        <v/>
      </c>
      <c r="C2818" s="95">
        <f>IF('Dây theo phòng'!$D$6="",0,IF(OR(Consolidated!N2818&amp;""='Dây theo phòng'!$D$6,Consolidated!S2818&amp;""='Dây theo phòng'!$D$6),1,0))</f>
        <v>0</v>
      </c>
      <c r="D2818" s="95">
        <f>IF(Consolidated!E2818=1,1,0)</f>
        <v>0</v>
      </c>
      <c r="E2818" s="95">
        <f t="shared" si="43"/>
        <v>154</v>
      </c>
    </row>
    <row r="2819" spans="1:5">
      <c r="A2819" s="95" t="str">
        <f>Consolidated!C2819&amp;""</f>
        <v/>
      </c>
      <c r="B2819" s="95" t="str">
        <f>Consolidated!A2819&amp;""</f>
        <v/>
      </c>
      <c r="C2819" s="95">
        <f>IF('Dây theo phòng'!$D$6="",0,IF(OR(Consolidated!N2819&amp;""='Dây theo phòng'!$D$6,Consolidated!S2819&amp;""='Dây theo phòng'!$D$6),1,0))</f>
        <v>0</v>
      </c>
      <c r="D2819" s="95">
        <f>IF(Consolidated!E2819=1,1,0)</f>
        <v>0</v>
      </c>
      <c r="E2819" s="95">
        <f t="shared" ref="E2819:E2882" si="44">E2818+C2819*(1-D2819)</f>
        <v>154</v>
      </c>
    </row>
    <row r="2820" spans="1:5">
      <c r="A2820" s="95" t="str">
        <f>Consolidated!C2820&amp;""</f>
        <v/>
      </c>
      <c r="B2820" s="95" t="str">
        <f>Consolidated!A2820&amp;""</f>
        <v/>
      </c>
      <c r="C2820" s="95">
        <f>IF('Dây theo phòng'!$D$6="",0,IF(OR(Consolidated!N2820&amp;""='Dây theo phòng'!$D$6,Consolidated!S2820&amp;""='Dây theo phòng'!$D$6),1,0))</f>
        <v>0</v>
      </c>
      <c r="D2820" s="95">
        <f>IF(Consolidated!E2820=1,1,0)</f>
        <v>0</v>
      </c>
      <c r="E2820" s="95">
        <f t="shared" si="44"/>
        <v>154</v>
      </c>
    </row>
    <row r="2821" spans="1:5">
      <c r="A2821" s="95" t="str">
        <f>Consolidated!C2821&amp;""</f>
        <v/>
      </c>
      <c r="B2821" s="95" t="str">
        <f>Consolidated!A2821&amp;""</f>
        <v/>
      </c>
      <c r="C2821" s="95">
        <f>IF('Dây theo phòng'!$D$6="",0,IF(OR(Consolidated!N2821&amp;""='Dây theo phòng'!$D$6,Consolidated!S2821&amp;""='Dây theo phòng'!$D$6),1,0))</f>
        <v>0</v>
      </c>
      <c r="D2821" s="95">
        <f>IF(Consolidated!E2821=1,1,0)</f>
        <v>0</v>
      </c>
      <c r="E2821" s="95">
        <f t="shared" si="44"/>
        <v>154</v>
      </c>
    </row>
    <row r="2822" spans="1:5">
      <c r="A2822" s="95" t="str">
        <f>Consolidated!C2822&amp;""</f>
        <v/>
      </c>
      <c r="B2822" s="95" t="str">
        <f>Consolidated!A2822&amp;""</f>
        <v/>
      </c>
      <c r="C2822" s="95">
        <f>IF('Dây theo phòng'!$D$6="",0,IF(OR(Consolidated!N2822&amp;""='Dây theo phòng'!$D$6,Consolidated!S2822&amp;""='Dây theo phòng'!$D$6),1,0))</f>
        <v>0</v>
      </c>
      <c r="D2822" s="95">
        <f>IF(Consolidated!E2822=1,1,0)</f>
        <v>0</v>
      </c>
      <c r="E2822" s="95">
        <f t="shared" si="44"/>
        <v>154</v>
      </c>
    </row>
    <row r="2823" spans="1:5">
      <c r="A2823" s="95" t="str">
        <f>Consolidated!C2823&amp;""</f>
        <v/>
      </c>
      <c r="B2823" s="95" t="str">
        <f>Consolidated!A2823&amp;""</f>
        <v/>
      </c>
      <c r="C2823" s="95">
        <f>IF('Dây theo phòng'!$D$6="",0,IF(OR(Consolidated!N2823&amp;""='Dây theo phòng'!$D$6,Consolidated!S2823&amp;""='Dây theo phòng'!$D$6),1,0))</f>
        <v>0</v>
      </c>
      <c r="D2823" s="95">
        <f>IF(Consolidated!E2823=1,1,0)</f>
        <v>0</v>
      </c>
      <c r="E2823" s="95">
        <f t="shared" si="44"/>
        <v>154</v>
      </c>
    </row>
    <row r="2824" spans="1:5">
      <c r="A2824" s="95" t="str">
        <f>Consolidated!C2824&amp;""</f>
        <v/>
      </c>
      <c r="B2824" s="95" t="str">
        <f>Consolidated!A2824&amp;""</f>
        <v/>
      </c>
      <c r="C2824" s="95">
        <f>IF('Dây theo phòng'!$D$6="",0,IF(OR(Consolidated!N2824&amp;""='Dây theo phòng'!$D$6,Consolidated!S2824&amp;""='Dây theo phòng'!$D$6),1,0))</f>
        <v>0</v>
      </c>
      <c r="D2824" s="95">
        <f>IF(Consolidated!E2824=1,1,0)</f>
        <v>0</v>
      </c>
      <c r="E2824" s="95">
        <f t="shared" si="44"/>
        <v>154</v>
      </c>
    </row>
    <row r="2825" spans="1:5">
      <c r="A2825" s="95" t="str">
        <f>Consolidated!C2825&amp;""</f>
        <v/>
      </c>
      <c r="B2825" s="95" t="str">
        <f>Consolidated!A2825&amp;""</f>
        <v/>
      </c>
      <c r="C2825" s="95">
        <f>IF('Dây theo phòng'!$D$6="",0,IF(OR(Consolidated!N2825&amp;""='Dây theo phòng'!$D$6,Consolidated!S2825&amp;""='Dây theo phòng'!$D$6),1,0))</f>
        <v>0</v>
      </c>
      <c r="D2825" s="95">
        <f>IF(Consolidated!E2825=1,1,0)</f>
        <v>0</v>
      </c>
      <c r="E2825" s="95">
        <f t="shared" si="44"/>
        <v>154</v>
      </c>
    </row>
    <row r="2826" spans="1:5">
      <c r="A2826" s="95" t="str">
        <f>Consolidated!C2826&amp;""</f>
        <v/>
      </c>
      <c r="B2826" s="95" t="str">
        <f>Consolidated!A2826&amp;""</f>
        <v/>
      </c>
      <c r="C2826" s="95">
        <f>IF('Dây theo phòng'!$D$6="",0,IF(OR(Consolidated!N2826&amp;""='Dây theo phòng'!$D$6,Consolidated!S2826&amp;""='Dây theo phòng'!$D$6),1,0))</f>
        <v>0</v>
      </c>
      <c r="D2826" s="95">
        <f>IF(Consolidated!E2826=1,1,0)</f>
        <v>0</v>
      </c>
      <c r="E2826" s="95">
        <f t="shared" si="44"/>
        <v>154</v>
      </c>
    </row>
    <row r="2827" spans="1:5">
      <c r="A2827" s="95" t="str">
        <f>Consolidated!C2827&amp;""</f>
        <v/>
      </c>
      <c r="B2827" s="95" t="str">
        <f>Consolidated!A2827&amp;""</f>
        <v/>
      </c>
      <c r="C2827" s="95">
        <f>IF('Dây theo phòng'!$D$6="",0,IF(OR(Consolidated!N2827&amp;""='Dây theo phòng'!$D$6,Consolidated!S2827&amp;""='Dây theo phòng'!$D$6),1,0))</f>
        <v>0</v>
      </c>
      <c r="D2827" s="95">
        <f>IF(Consolidated!E2827=1,1,0)</f>
        <v>0</v>
      </c>
      <c r="E2827" s="95">
        <f t="shared" si="44"/>
        <v>154</v>
      </c>
    </row>
    <row r="2828" spans="1:5">
      <c r="A2828" s="95" t="str">
        <f>Consolidated!C2828&amp;""</f>
        <v/>
      </c>
      <c r="B2828" s="95" t="str">
        <f>Consolidated!A2828&amp;""</f>
        <v/>
      </c>
      <c r="C2828" s="95">
        <f>IF('Dây theo phòng'!$D$6="",0,IF(OR(Consolidated!N2828&amp;""='Dây theo phòng'!$D$6,Consolidated!S2828&amp;""='Dây theo phòng'!$D$6),1,0))</f>
        <v>0</v>
      </c>
      <c r="D2828" s="95">
        <f>IF(Consolidated!E2828=1,1,0)</f>
        <v>0</v>
      </c>
      <c r="E2828" s="95">
        <f t="shared" si="44"/>
        <v>154</v>
      </c>
    </row>
    <row r="2829" spans="1:5">
      <c r="A2829" s="95" t="str">
        <f>Consolidated!C2829&amp;""</f>
        <v/>
      </c>
      <c r="B2829" s="95" t="str">
        <f>Consolidated!A2829&amp;""</f>
        <v/>
      </c>
      <c r="C2829" s="95">
        <f>IF('Dây theo phòng'!$D$6="",0,IF(OR(Consolidated!N2829&amp;""='Dây theo phòng'!$D$6,Consolidated!S2829&amp;""='Dây theo phòng'!$D$6),1,0))</f>
        <v>0</v>
      </c>
      <c r="D2829" s="95">
        <f>IF(Consolidated!E2829=1,1,0)</f>
        <v>0</v>
      </c>
      <c r="E2829" s="95">
        <f t="shared" si="44"/>
        <v>154</v>
      </c>
    </row>
    <row r="2830" spans="1:5">
      <c r="A2830" s="95" t="str">
        <f>Consolidated!C2830&amp;""</f>
        <v/>
      </c>
      <c r="B2830" s="95" t="str">
        <f>Consolidated!A2830&amp;""</f>
        <v/>
      </c>
      <c r="C2830" s="95">
        <f>IF('Dây theo phòng'!$D$6="",0,IF(OR(Consolidated!N2830&amp;""='Dây theo phòng'!$D$6,Consolidated!S2830&amp;""='Dây theo phòng'!$D$6),1,0))</f>
        <v>0</v>
      </c>
      <c r="D2830" s="95">
        <f>IF(Consolidated!E2830=1,1,0)</f>
        <v>0</v>
      </c>
      <c r="E2830" s="95">
        <f t="shared" si="44"/>
        <v>154</v>
      </c>
    </row>
    <row r="2831" spans="1:5">
      <c r="A2831" s="95" t="str">
        <f>Consolidated!C2831&amp;""</f>
        <v/>
      </c>
      <c r="B2831" s="95" t="str">
        <f>Consolidated!A2831&amp;""</f>
        <v/>
      </c>
      <c r="C2831" s="95">
        <f>IF('Dây theo phòng'!$D$6="",0,IF(OR(Consolidated!N2831&amp;""='Dây theo phòng'!$D$6,Consolidated!S2831&amp;""='Dây theo phòng'!$D$6),1,0))</f>
        <v>0</v>
      </c>
      <c r="D2831" s="95">
        <f>IF(Consolidated!E2831=1,1,0)</f>
        <v>0</v>
      </c>
      <c r="E2831" s="95">
        <f t="shared" si="44"/>
        <v>154</v>
      </c>
    </row>
    <row r="2832" spans="1:5">
      <c r="A2832" s="95" t="str">
        <f>Consolidated!C2832&amp;""</f>
        <v/>
      </c>
      <c r="B2832" s="95" t="str">
        <f>Consolidated!A2832&amp;""</f>
        <v/>
      </c>
      <c r="C2832" s="95">
        <f>IF('Dây theo phòng'!$D$6="",0,IF(OR(Consolidated!N2832&amp;""='Dây theo phòng'!$D$6,Consolidated!S2832&amp;""='Dây theo phòng'!$D$6),1,0))</f>
        <v>0</v>
      </c>
      <c r="D2832" s="95">
        <f>IF(Consolidated!E2832=1,1,0)</f>
        <v>0</v>
      </c>
      <c r="E2832" s="95">
        <f t="shared" si="44"/>
        <v>154</v>
      </c>
    </row>
    <row r="2833" spans="1:5">
      <c r="A2833" s="95" t="str">
        <f>Consolidated!C2833&amp;""</f>
        <v/>
      </c>
      <c r="B2833" s="95" t="str">
        <f>Consolidated!A2833&amp;""</f>
        <v/>
      </c>
      <c r="C2833" s="95">
        <f>IF('Dây theo phòng'!$D$6="",0,IF(OR(Consolidated!N2833&amp;""='Dây theo phòng'!$D$6,Consolidated!S2833&amp;""='Dây theo phòng'!$D$6),1,0))</f>
        <v>0</v>
      </c>
      <c r="D2833" s="95">
        <f>IF(Consolidated!E2833=1,1,0)</f>
        <v>0</v>
      </c>
      <c r="E2833" s="95">
        <f t="shared" si="44"/>
        <v>154</v>
      </c>
    </row>
    <row r="2834" spans="1:5">
      <c r="A2834" s="95" t="str">
        <f>Consolidated!C2834&amp;""</f>
        <v/>
      </c>
      <c r="B2834" s="95" t="str">
        <f>Consolidated!A2834&amp;""</f>
        <v/>
      </c>
      <c r="C2834" s="95">
        <f>IF('Dây theo phòng'!$D$6="",0,IF(OR(Consolidated!N2834&amp;""='Dây theo phòng'!$D$6,Consolidated!S2834&amp;""='Dây theo phòng'!$D$6),1,0))</f>
        <v>0</v>
      </c>
      <c r="D2834" s="95">
        <f>IF(Consolidated!E2834=1,1,0)</f>
        <v>0</v>
      </c>
      <c r="E2834" s="95">
        <f t="shared" si="44"/>
        <v>154</v>
      </c>
    </row>
    <row r="2835" spans="1:5">
      <c r="A2835" s="95" t="str">
        <f>Consolidated!C2835&amp;""</f>
        <v/>
      </c>
      <c r="B2835" s="95" t="str">
        <f>Consolidated!A2835&amp;""</f>
        <v/>
      </c>
      <c r="C2835" s="95">
        <f>IF('Dây theo phòng'!$D$6="",0,IF(OR(Consolidated!N2835&amp;""='Dây theo phòng'!$D$6,Consolidated!S2835&amp;""='Dây theo phòng'!$D$6),1,0))</f>
        <v>0</v>
      </c>
      <c r="D2835" s="95">
        <f>IF(Consolidated!E2835=1,1,0)</f>
        <v>0</v>
      </c>
      <c r="E2835" s="95">
        <f t="shared" si="44"/>
        <v>154</v>
      </c>
    </row>
    <row r="2836" spans="1:5">
      <c r="A2836" s="95" t="str">
        <f>Consolidated!C2836&amp;""</f>
        <v/>
      </c>
      <c r="B2836" s="95" t="str">
        <f>Consolidated!A2836&amp;""</f>
        <v/>
      </c>
      <c r="C2836" s="95">
        <f>IF('Dây theo phòng'!$D$6="",0,IF(OR(Consolidated!N2836&amp;""='Dây theo phòng'!$D$6,Consolidated!S2836&amp;""='Dây theo phòng'!$D$6),1,0))</f>
        <v>0</v>
      </c>
      <c r="D2836" s="95">
        <f>IF(Consolidated!E2836=1,1,0)</f>
        <v>0</v>
      </c>
      <c r="E2836" s="95">
        <f t="shared" si="44"/>
        <v>154</v>
      </c>
    </row>
    <row r="2837" spans="1:5">
      <c r="A2837" s="95" t="str">
        <f>Consolidated!C2837&amp;""</f>
        <v/>
      </c>
      <c r="B2837" s="95" t="str">
        <f>Consolidated!A2837&amp;""</f>
        <v/>
      </c>
      <c r="C2837" s="95">
        <f>IF('Dây theo phòng'!$D$6="",0,IF(OR(Consolidated!N2837&amp;""='Dây theo phòng'!$D$6,Consolidated!S2837&amp;""='Dây theo phòng'!$D$6),1,0))</f>
        <v>0</v>
      </c>
      <c r="D2837" s="95">
        <f>IF(Consolidated!E2837=1,1,0)</f>
        <v>0</v>
      </c>
      <c r="E2837" s="95">
        <f t="shared" si="44"/>
        <v>154</v>
      </c>
    </row>
    <row r="2838" spans="1:5">
      <c r="A2838" s="95" t="str">
        <f>Consolidated!C2838&amp;""</f>
        <v/>
      </c>
      <c r="B2838" s="95" t="str">
        <f>Consolidated!A2838&amp;""</f>
        <v/>
      </c>
      <c r="C2838" s="95">
        <f>IF('Dây theo phòng'!$D$6="",0,IF(OR(Consolidated!N2838&amp;""='Dây theo phòng'!$D$6,Consolidated!S2838&amp;""='Dây theo phòng'!$D$6),1,0))</f>
        <v>0</v>
      </c>
      <c r="D2838" s="95">
        <f>IF(Consolidated!E2838=1,1,0)</f>
        <v>0</v>
      </c>
      <c r="E2838" s="95">
        <f t="shared" si="44"/>
        <v>154</v>
      </c>
    </row>
    <row r="2839" spans="1:5">
      <c r="A2839" s="95" t="str">
        <f>Consolidated!C2839&amp;""</f>
        <v/>
      </c>
      <c r="B2839" s="95" t="str">
        <f>Consolidated!A2839&amp;""</f>
        <v/>
      </c>
      <c r="C2839" s="95">
        <f>IF('Dây theo phòng'!$D$6="",0,IF(OR(Consolidated!N2839&amp;""='Dây theo phòng'!$D$6,Consolidated!S2839&amp;""='Dây theo phòng'!$D$6),1,0))</f>
        <v>0</v>
      </c>
      <c r="D2839" s="95">
        <f>IF(Consolidated!E2839=1,1,0)</f>
        <v>0</v>
      </c>
      <c r="E2839" s="95">
        <f t="shared" si="44"/>
        <v>154</v>
      </c>
    </row>
    <row r="2840" spans="1:5">
      <c r="A2840" s="95" t="str">
        <f>Consolidated!C2840&amp;""</f>
        <v/>
      </c>
      <c r="B2840" s="95" t="str">
        <f>Consolidated!A2840&amp;""</f>
        <v/>
      </c>
      <c r="C2840" s="95">
        <f>IF('Dây theo phòng'!$D$6="",0,IF(OR(Consolidated!N2840&amp;""='Dây theo phòng'!$D$6,Consolidated!S2840&amp;""='Dây theo phòng'!$D$6),1,0))</f>
        <v>0</v>
      </c>
      <c r="D2840" s="95">
        <f>IF(Consolidated!E2840=1,1,0)</f>
        <v>0</v>
      </c>
      <c r="E2840" s="95">
        <f t="shared" si="44"/>
        <v>154</v>
      </c>
    </row>
    <row r="2841" spans="1:5">
      <c r="A2841" s="95" t="str">
        <f>Consolidated!C2841&amp;""</f>
        <v/>
      </c>
      <c r="B2841" s="95" t="str">
        <f>Consolidated!A2841&amp;""</f>
        <v/>
      </c>
      <c r="C2841" s="95">
        <f>IF('Dây theo phòng'!$D$6="",0,IF(OR(Consolidated!N2841&amp;""='Dây theo phòng'!$D$6,Consolidated!S2841&amp;""='Dây theo phòng'!$D$6),1,0))</f>
        <v>0</v>
      </c>
      <c r="D2841" s="95">
        <f>IF(Consolidated!E2841=1,1,0)</f>
        <v>0</v>
      </c>
      <c r="E2841" s="95">
        <f t="shared" si="44"/>
        <v>154</v>
      </c>
    </row>
    <row r="2842" spans="1:5">
      <c r="A2842" s="95" t="str">
        <f>Consolidated!C2842&amp;""</f>
        <v/>
      </c>
      <c r="B2842" s="95" t="str">
        <f>Consolidated!A2842&amp;""</f>
        <v/>
      </c>
      <c r="C2842" s="95">
        <f>IF('Dây theo phòng'!$D$6="",0,IF(OR(Consolidated!N2842&amp;""='Dây theo phòng'!$D$6,Consolidated!S2842&amp;""='Dây theo phòng'!$D$6),1,0))</f>
        <v>0</v>
      </c>
      <c r="D2842" s="95">
        <f>IF(Consolidated!E2842=1,1,0)</f>
        <v>0</v>
      </c>
      <c r="E2842" s="95">
        <f t="shared" si="44"/>
        <v>154</v>
      </c>
    </row>
    <row r="2843" spans="1:5">
      <c r="A2843" s="95" t="str">
        <f>Consolidated!C2843&amp;""</f>
        <v/>
      </c>
      <c r="B2843" s="95" t="str">
        <f>Consolidated!A2843&amp;""</f>
        <v/>
      </c>
      <c r="C2843" s="95">
        <f>IF('Dây theo phòng'!$D$6="",0,IF(OR(Consolidated!N2843&amp;""='Dây theo phòng'!$D$6,Consolidated!S2843&amp;""='Dây theo phòng'!$D$6),1,0))</f>
        <v>0</v>
      </c>
      <c r="D2843" s="95">
        <f>IF(Consolidated!E2843=1,1,0)</f>
        <v>0</v>
      </c>
      <c r="E2843" s="95">
        <f t="shared" si="44"/>
        <v>154</v>
      </c>
    </row>
    <row r="2844" spans="1:5">
      <c r="A2844" s="95" t="str">
        <f>Consolidated!C2844&amp;""</f>
        <v/>
      </c>
      <c r="B2844" s="95" t="str">
        <f>Consolidated!A2844&amp;""</f>
        <v/>
      </c>
      <c r="C2844" s="95">
        <f>IF('Dây theo phòng'!$D$6="",0,IF(OR(Consolidated!N2844&amp;""='Dây theo phòng'!$D$6,Consolidated!S2844&amp;""='Dây theo phòng'!$D$6),1,0))</f>
        <v>0</v>
      </c>
      <c r="D2844" s="95">
        <f>IF(Consolidated!E2844=1,1,0)</f>
        <v>0</v>
      </c>
      <c r="E2844" s="95">
        <f t="shared" si="44"/>
        <v>154</v>
      </c>
    </row>
    <row r="2845" spans="1:5">
      <c r="A2845" s="95" t="str">
        <f>Consolidated!C2845&amp;""</f>
        <v/>
      </c>
      <c r="B2845" s="95" t="str">
        <f>Consolidated!A2845&amp;""</f>
        <v/>
      </c>
      <c r="C2845" s="95">
        <f>IF('Dây theo phòng'!$D$6="",0,IF(OR(Consolidated!N2845&amp;""='Dây theo phòng'!$D$6,Consolidated!S2845&amp;""='Dây theo phòng'!$D$6),1,0))</f>
        <v>0</v>
      </c>
      <c r="D2845" s="95">
        <f>IF(Consolidated!E2845=1,1,0)</f>
        <v>0</v>
      </c>
      <c r="E2845" s="95">
        <f t="shared" si="44"/>
        <v>154</v>
      </c>
    </row>
    <row r="2846" spans="1:5">
      <c r="A2846" s="95" t="str">
        <f>Consolidated!C2846&amp;""</f>
        <v/>
      </c>
      <c r="B2846" s="95" t="str">
        <f>Consolidated!A2846&amp;""</f>
        <v/>
      </c>
      <c r="C2846" s="95">
        <f>IF('Dây theo phòng'!$D$6="",0,IF(OR(Consolidated!N2846&amp;""='Dây theo phòng'!$D$6,Consolidated!S2846&amp;""='Dây theo phòng'!$D$6),1,0))</f>
        <v>0</v>
      </c>
      <c r="D2846" s="95">
        <f>IF(Consolidated!E2846=1,1,0)</f>
        <v>0</v>
      </c>
      <c r="E2846" s="95">
        <f t="shared" si="44"/>
        <v>154</v>
      </c>
    </row>
    <row r="2847" spans="1:5">
      <c r="A2847" s="95" t="str">
        <f>Consolidated!C2847&amp;""</f>
        <v/>
      </c>
      <c r="B2847" s="95" t="str">
        <f>Consolidated!A2847&amp;""</f>
        <v/>
      </c>
      <c r="C2847" s="95">
        <f>IF('Dây theo phòng'!$D$6="",0,IF(OR(Consolidated!N2847&amp;""='Dây theo phòng'!$D$6,Consolidated!S2847&amp;""='Dây theo phòng'!$D$6),1,0))</f>
        <v>0</v>
      </c>
      <c r="D2847" s="95">
        <f>IF(Consolidated!E2847=1,1,0)</f>
        <v>0</v>
      </c>
      <c r="E2847" s="95">
        <f t="shared" si="44"/>
        <v>154</v>
      </c>
    </row>
    <row r="2848" spans="1:5">
      <c r="A2848" s="95" t="str">
        <f>Consolidated!C2848&amp;""</f>
        <v/>
      </c>
      <c r="B2848" s="95" t="str">
        <f>Consolidated!A2848&amp;""</f>
        <v/>
      </c>
      <c r="C2848" s="95">
        <f>IF('Dây theo phòng'!$D$6="",0,IF(OR(Consolidated!N2848&amp;""='Dây theo phòng'!$D$6,Consolidated!S2848&amp;""='Dây theo phòng'!$D$6),1,0))</f>
        <v>0</v>
      </c>
      <c r="D2848" s="95">
        <f>IF(Consolidated!E2848=1,1,0)</f>
        <v>0</v>
      </c>
      <c r="E2848" s="95">
        <f t="shared" si="44"/>
        <v>154</v>
      </c>
    </row>
    <row r="2849" spans="1:5">
      <c r="A2849" s="95" t="str">
        <f>Consolidated!C2849&amp;""</f>
        <v/>
      </c>
      <c r="B2849" s="95" t="str">
        <f>Consolidated!A2849&amp;""</f>
        <v/>
      </c>
      <c r="C2849" s="95">
        <f>IF('Dây theo phòng'!$D$6="",0,IF(OR(Consolidated!N2849&amp;""='Dây theo phòng'!$D$6,Consolidated!S2849&amp;""='Dây theo phòng'!$D$6),1,0))</f>
        <v>0</v>
      </c>
      <c r="D2849" s="95">
        <f>IF(Consolidated!E2849=1,1,0)</f>
        <v>0</v>
      </c>
      <c r="E2849" s="95">
        <f t="shared" si="44"/>
        <v>154</v>
      </c>
    </row>
    <row r="2850" spans="1:5">
      <c r="A2850" s="95" t="str">
        <f>Consolidated!C2850&amp;""</f>
        <v/>
      </c>
      <c r="B2850" s="95" t="str">
        <f>Consolidated!A2850&amp;""</f>
        <v/>
      </c>
      <c r="C2850" s="95">
        <f>IF('Dây theo phòng'!$D$6="",0,IF(OR(Consolidated!N2850&amp;""='Dây theo phòng'!$D$6,Consolidated!S2850&amp;""='Dây theo phòng'!$D$6),1,0))</f>
        <v>0</v>
      </c>
      <c r="D2850" s="95">
        <f>IF(Consolidated!E2850=1,1,0)</f>
        <v>0</v>
      </c>
      <c r="E2850" s="95">
        <f t="shared" si="44"/>
        <v>154</v>
      </c>
    </row>
    <row r="2851" spans="1:5">
      <c r="A2851" s="95" t="str">
        <f>Consolidated!C2851&amp;""</f>
        <v/>
      </c>
      <c r="B2851" s="95" t="str">
        <f>Consolidated!A2851&amp;""</f>
        <v/>
      </c>
      <c r="C2851" s="95">
        <f>IF('Dây theo phòng'!$D$6="",0,IF(OR(Consolidated!N2851&amp;""='Dây theo phòng'!$D$6,Consolidated!S2851&amp;""='Dây theo phòng'!$D$6),1,0))</f>
        <v>0</v>
      </c>
      <c r="D2851" s="95">
        <f>IF(Consolidated!E2851=1,1,0)</f>
        <v>0</v>
      </c>
      <c r="E2851" s="95">
        <f t="shared" si="44"/>
        <v>154</v>
      </c>
    </row>
    <row r="2852" spans="1:5">
      <c r="A2852" s="95" t="str">
        <f>Consolidated!C2852&amp;""</f>
        <v/>
      </c>
      <c r="B2852" s="95" t="str">
        <f>Consolidated!A2852&amp;""</f>
        <v/>
      </c>
      <c r="C2852" s="95">
        <f>IF('Dây theo phòng'!$D$6="",0,IF(OR(Consolidated!N2852&amp;""='Dây theo phòng'!$D$6,Consolidated!S2852&amp;""='Dây theo phòng'!$D$6),1,0))</f>
        <v>0</v>
      </c>
      <c r="D2852" s="95">
        <f>IF(Consolidated!E2852=1,1,0)</f>
        <v>0</v>
      </c>
      <c r="E2852" s="95">
        <f t="shared" si="44"/>
        <v>154</v>
      </c>
    </row>
    <row r="2853" spans="1:5">
      <c r="A2853" s="95" t="str">
        <f>Consolidated!C2853&amp;""</f>
        <v/>
      </c>
      <c r="B2853" s="95" t="str">
        <f>Consolidated!A2853&amp;""</f>
        <v/>
      </c>
      <c r="C2853" s="95">
        <f>IF('Dây theo phòng'!$D$6="",0,IF(OR(Consolidated!N2853&amp;""='Dây theo phòng'!$D$6,Consolidated!S2853&amp;""='Dây theo phòng'!$D$6),1,0))</f>
        <v>0</v>
      </c>
      <c r="D2853" s="95">
        <f>IF(Consolidated!E2853=1,1,0)</f>
        <v>0</v>
      </c>
      <c r="E2853" s="95">
        <f t="shared" si="44"/>
        <v>154</v>
      </c>
    </row>
    <row r="2854" spans="1:5">
      <c r="A2854" s="95" t="str">
        <f>Consolidated!C2854&amp;""</f>
        <v/>
      </c>
      <c r="B2854" s="95" t="str">
        <f>Consolidated!A2854&amp;""</f>
        <v/>
      </c>
      <c r="C2854" s="95">
        <f>IF('Dây theo phòng'!$D$6="",0,IF(OR(Consolidated!N2854&amp;""='Dây theo phòng'!$D$6,Consolidated!S2854&amp;""='Dây theo phòng'!$D$6),1,0))</f>
        <v>0</v>
      </c>
      <c r="D2854" s="95">
        <f>IF(Consolidated!E2854=1,1,0)</f>
        <v>0</v>
      </c>
      <c r="E2854" s="95">
        <f t="shared" si="44"/>
        <v>154</v>
      </c>
    </row>
    <row r="2855" spans="1:5">
      <c r="A2855" s="95" t="str">
        <f>Consolidated!C2855&amp;""</f>
        <v/>
      </c>
      <c r="B2855" s="95" t="str">
        <f>Consolidated!A2855&amp;""</f>
        <v/>
      </c>
      <c r="C2855" s="95">
        <f>IF('Dây theo phòng'!$D$6="",0,IF(OR(Consolidated!N2855&amp;""='Dây theo phòng'!$D$6,Consolidated!S2855&amp;""='Dây theo phòng'!$D$6),1,0))</f>
        <v>0</v>
      </c>
      <c r="D2855" s="95">
        <f>IF(Consolidated!E2855=1,1,0)</f>
        <v>0</v>
      </c>
      <c r="E2855" s="95">
        <f t="shared" si="44"/>
        <v>154</v>
      </c>
    </row>
    <row r="2856" spans="1:5">
      <c r="A2856" s="95" t="str">
        <f>Consolidated!C2856&amp;""</f>
        <v/>
      </c>
      <c r="B2856" s="95" t="str">
        <f>Consolidated!A2856&amp;""</f>
        <v/>
      </c>
      <c r="C2856" s="95">
        <f>IF('Dây theo phòng'!$D$6="",0,IF(OR(Consolidated!N2856&amp;""='Dây theo phòng'!$D$6,Consolidated!S2856&amp;""='Dây theo phòng'!$D$6),1,0))</f>
        <v>0</v>
      </c>
      <c r="D2856" s="95">
        <f>IF(Consolidated!E2856=1,1,0)</f>
        <v>0</v>
      </c>
      <c r="E2856" s="95">
        <f t="shared" si="44"/>
        <v>154</v>
      </c>
    </row>
    <row r="2857" spans="1:5">
      <c r="A2857" s="95" t="str">
        <f>Consolidated!C2857&amp;""</f>
        <v/>
      </c>
      <c r="B2857" s="95" t="str">
        <f>Consolidated!A2857&amp;""</f>
        <v/>
      </c>
      <c r="C2857" s="95">
        <f>IF('Dây theo phòng'!$D$6="",0,IF(OR(Consolidated!N2857&amp;""='Dây theo phòng'!$D$6,Consolidated!S2857&amp;""='Dây theo phòng'!$D$6),1,0))</f>
        <v>0</v>
      </c>
      <c r="D2857" s="95">
        <f>IF(Consolidated!E2857=1,1,0)</f>
        <v>0</v>
      </c>
      <c r="E2857" s="95">
        <f t="shared" si="44"/>
        <v>154</v>
      </c>
    </row>
    <row r="2858" spans="1:5">
      <c r="A2858" s="95" t="str">
        <f>Consolidated!C2858&amp;""</f>
        <v/>
      </c>
      <c r="B2858" s="95" t="str">
        <f>Consolidated!A2858&amp;""</f>
        <v/>
      </c>
      <c r="C2858" s="95">
        <f>IF('Dây theo phòng'!$D$6="",0,IF(OR(Consolidated!N2858&amp;""='Dây theo phòng'!$D$6,Consolidated!S2858&amp;""='Dây theo phòng'!$D$6),1,0))</f>
        <v>0</v>
      </c>
      <c r="D2858" s="95">
        <f>IF(Consolidated!E2858=1,1,0)</f>
        <v>0</v>
      </c>
      <c r="E2858" s="95">
        <f t="shared" si="44"/>
        <v>154</v>
      </c>
    </row>
    <row r="2859" spans="1:5">
      <c r="A2859" s="95" t="str">
        <f>Consolidated!C2859&amp;""</f>
        <v/>
      </c>
      <c r="B2859" s="95" t="str">
        <f>Consolidated!A2859&amp;""</f>
        <v/>
      </c>
      <c r="C2859" s="95">
        <f>IF('Dây theo phòng'!$D$6="",0,IF(OR(Consolidated!N2859&amp;""='Dây theo phòng'!$D$6,Consolidated!S2859&amp;""='Dây theo phòng'!$D$6),1,0))</f>
        <v>0</v>
      </c>
      <c r="D2859" s="95">
        <f>IF(Consolidated!E2859=1,1,0)</f>
        <v>0</v>
      </c>
      <c r="E2859" s="95">
        <f t="shared" si="44"/>
        <v>154</v>
      </c>
    </row>
    <row r="2860" spans="1:5">
      <c r="A2860" s="95" t="str">
        <f>Consolidated!C2860&amp;""</f>
        <v/>
      </c>
      <c r="B2860" s="95" t="str">
        <f>Consolidated!A2860&amp;""</f>
        <v/>
      </c>
      <c r="C2860" s="95">
        <f>IF('Dây theo phòng'!$D$6="",0,IF(OR(Consolidated!N2860&amp;""='Dây theo phòng'!$D$6,Consolidated!S2860&amp;""='Dây theo phòng'!$D$6),1,0))</f>
        <v>0</v>
      </c>
      <c r="D2860" s="95">
        <f>IF(Consolidated!E2860=1,1,0)</f>
        <v>0</v>
      </c>
      <c r="E2860" s="95">
        <f t="shared" si="44"/>
        <v>154</v>
      </c>
    </row>
    <row r="2861" spans="1:5">
      <c r="A2861" s="95" t="str">
        <f>Consolidated!C2861&amp;""</f>
        <v/>
      </c>
      <c r="B2861" s="95" t="str">
        <f>Consolidated!A2861&amp;""</f>
        <v/>
      </c>
      <c r="C2861" s="95">
        <f>IF('Dây theo phòng'!$D$6="",0,IF(OR(Consolidated!N2861&amp;""='Dây theo phòng'!$D$6,Consolidated!S2861&amp;""='Dây theo phòng'!$D$6),1,0))</f>
        <v>0</v>
      </c>
      <c r="D2861" s="95">
        <f>IF(Consolidated!E2861=1,1,0)</f>
        <v>0</v>
      </c>
      <c r="E2861" s="95">
        <f t="shared" si="44"/>
        <v>154</v>
      </c>
    </row>
    <row r="2862" spans="1:5">
      <c r="A2862" s="95" t="str">
        <f>Consolidated!C2862&amp;""</f>
        <v/>
      </c>
      <c r="B2862" s="95" t="str">
        <f>Consolidated!A2862&amp;""</f>
        <v/>
      </c>
      <c r="C2862" s="95">
        <f>IF('Dây theo phòng'!$D$6="",0,IF(OR(Consolidated!N2862&amp;""='Dây theo phòng'!$D$6,Consolidated!S2862&amp;""='Dây theo phòng'!$D$6),1,0))</f>
        <v>0</v>
      </c>
      <c r="D2862" s="95">
        <f>IF(Consolidated!E2862=1,1,0)</f>
        <v>0</v>
      </c>
      <c r="E2862" s="95">
        <f t="shared" si="44"/>
        <v>154</v>
      </c>
    </row>
    <row r="2863" spans="1:5">
      <c r="A2863" s="95" t="str">
        <f>Consolidated!C2863&amp;""</f>
        <v/>
      </c>
      <c r="B2863" s="95" t="str">
        <f>Consolidated!A2863&amp;""</f>
        <v/>
      </c>
      <c r="C2863" s="95">
        <f>IF('Dây theo phòng'!$D$6="",0,IF(OR(Consolidated!N2863&amp;""='Dây theo phòng'!$D$6,Consolidated!S2863&amp;""='Dây theo phòng'!$D$6),1,0))</f>
        <v>0</v>
      </c>
      <c r="D2863" s="95">
        <f>IF(Consolidated!E2863=1,1,0)</f>
        <v>0</v>
      </c>
      <c r="E2863" s="95">
        <f t="shared" si="44"/>
        <v>154</v>
      </c>
    </row>
    <row r="2864" spans="1:5">
      <c r="A2864" s="95" t="str">
        <f>Consolidated!C2864&amp;""</f>
        <v/>
      </c>
      <c r="B2864" s="95" t="str">
        <f>Consolidated!A2864&amp;""</f>
        <v/>
      </c>
      <c r="C2864" s="95">
        <f>IF('Dây theo phòng'!$D$6="",0,IF(OR(Consolidated!N2864&amp;""='Dây theo phòng'!$D$6,Consolidated!S2864&amp;""='Dây theo phòng'!$D$6),1,0))</f>
        <v>0</v>
      </c>
      <c r="D2864" s="95">
        <f>IF(Consolidated!E2864=1,1,0)</f>
        <v>0</v>
      </c>
      <c r="E2864" s="95">
        <f t="shared" si="44"/>
        <v>154</v>
      </c>
    </row>
    <row r="2865" spans="1:5">
      <c r="A2865" s="95" t="str">
        <f>Consolidated!C2865&amp;""</f>
        <v/>
      </c>
      <c r="B2865" s="95" t="str">
        <f>Consolidated!A2865&amp;""</f>
        <v/>
      </c>
      <c r="C2865" s="95">
        <f>IF('Dây theo phòng'!$D$6="",0,IF(OR(Consolidated!N2865&amp;""='Dây theo phòng'!$D$6,Consolidated!S2865&amp;""='Dây theo phòng'!$D$6),1,0))</f>
        <v>0</v>
      </c>
      <c r="D2865" s="95">
        <f>IF(Consolidated!E2865=1,1,0)</f>
        <v>0</v>
      </c>
      <c r="E2865" s="95">
        <f t="shared" si="44"/>
        <v>154</v>
      </c>
    </row>
    <row r="2866" spans="1:5">
      <c r="A2866" s="95" t="str">
        <f>Consolidated!C2866&amp;""</f>
        <v/>
      </c>
      <c r="B2866" s="95" t="str">
        <f>Consolidated!A2866&amp;""</f>
        <v/>
      </c>
      <c r="C2866" s="95">
        <f>IF('Dây theo phòng'!$D$6="",0,IF(OR(Consolidated!N2866&amp;""='Dây theo phòng'!$D$6,Consolidated!S2866&amp;""='Dây theo phòng'!$D$6),1,0))</f>
        <v>0</v>
      </c>
      <c r="D2866" s="95">
        <f>IF(Consolidated!E2866=1,1,0)</f>
        <v>0</v>
      </c>
      <c r="E2866" s="95">
        <f t="shared" si="44"/>
        <v>154</v>
      </c>
    </row>
    <row r="2867" spans="1:5">
      <c r="A2867" s="95" t="str">
        <f>Consolidated!C2867&amp;""</f>
        <v/>
      </c>
      <c r="B2867" s="95" t="str">
        <f>Consolidated!A2867&amp;""</f>
        <v/>
      </c>
      <c r="C2867" s="95">
        <f>IF('Dây theo phòng'!$D$6="",0,IF(OR(Consolidated!N2867&amp;""='Dây theo phòng'!$D$6,Consolidated!S2867&amp;""='Dây theo phòng'!$D$6),1,0))</f>
        <v>0</v>
      </c>
      <c r="D2867" s="95">
        <f>IF(Consolidated!E2867=1,1,0)</f>
        <v>0</v>
      </c>
      <c r="E2867" s="95">
        <f t="shared" si="44"/>
        <v>154</v>
      </c>
    </row>
    <row r="2868" spans="1:5">
      <c r="A2868" s="95" t="str">
        <f>Consolidated!C2868&amp;""</f>
        <v/>
      </c>
      <c r="B2868" s="95" t="str">
        <f>Consolidated!A2868&amp;""</f>
        <v/>
      </c>
      <c r="C2868" s="95">
        <f>IF('Dây theo phòng'!$D$6="",0,IF(OR(Consolidated!N2868&amp;""='Dây theo phòng'!$D$6,Consolidated!S2868&amp;""='Dây theo phòng'!$D$6),1,0))</f>
        <v>0</v>
      </c>
      <c r="D2868" s="95">
        <f>IF(Consolidated!E2868=1,1,0)</f>
        <v>0</v>
      </c>
      <c r="E2868" s="95">
        <f t="shared" si="44"/>
        <v>154</v>
      </c>
    </row>
    <row r="2869" spans="1:5">
      <c r="A2869" s="95" t="str">
        <f>Consolidated!C2869&amp;""</f>
        <v/>
      </c>
      <c r="B2869" s="95" t="str">
        <f>Consolidated!A2869&amp;""</f>
        <v/>
      </c>
      <c r="C2869" s="95">
        <f>IF('Dây theo phòng'!$D$6="",0,IF(OR(Consolidated!N2869&amp;""='Dây theo phòng'!$D$6,Consolidated!S2869&amp;""='Dây theo phòng'!$D$6),1,0))</f>
        <v>0</v>
      </c>
      <c r="D2869" s="95">
        <f>IF(Consolidated!E2869=1,1,0)</f>
        <v>0</v>
      </c>
      <c r="E2869" s="95">
        <f t="shared" si="44"/>
        <v>154</v>
      </c>
    </row>
    <row r="2870" spans="1:5">
      <c r="A2870" s="95" t="str">
        <f>Consolidated!C2870&amp;""</f>
        <v/>
      </c>
      <c r="B2870" s="95" t="str">
        <f>Consolidated!A2870&amp;""</f>
        <v/>
      </c>
      <c r="C2870" s="95">
        <f>IF('Dây theo phòng'!$D$6="",0,IF(OR(Consolidated!N2870&amp;""='Dây theo phòng'!$D$6,Consolidated!S2870&amp;""='Dây theo phòng'!$D$6),1,0))</f>
        <v>0</v>
      </c>
      <c r="D2870" s="95">
        <f>IF(Consolidated!E2870=1,1,0)</f>
        <v>0</v>
      </c>
      <c r="E2870" s="95">
        <f t="shared" si="44"/>
        <v>154</v>
      </c>
    </row>
    <row r="2871" spans="1:5">
      <c r="A2871" s="95" t="str">
        <f>Consolidated!C2871&amp;""</f>
        <v/>
      </c>
      <c r="B2871" s="95" t="str">
        <f>Consolidated!A2871&amp;""</f>
        <v/>
      </c>
      <c r="C2871" s="95">
        <f>IF('Dây theo phòng'!$D$6="",0,IF(OR(Consolidated!N2871&amp;""='Dây theo phòng'!$D$6,Consolidated!S2871&amp;""='Dây theo phòng'!$D$6),1,0))</f>
        <v>0</v>
      </c>
      <c r="D2871" s="95">
        <f>IF(Consolidated!E2871=1,1,0)</f>
        <v>0</v>
      </c>
      <c r="E2871" s="95">
        <f t="shared" si="44"/>
        <v>154</v>
      </c>
    </row>
    <row r="2872" spans="1:5">
      <c r="A2872" s="95" t="str">
        <f>Consolidated!C2872&amp;""</f>
        <v/>
      </c>
      <c r="B2872" s="95" t="str">
        <f>Consolidated!A2872&amp;""</f>
        <v/>
      </c>
      <c r="C2872" s="95">
        <f>IF('Dây theo phòng'!$D$6="",0,IF(OR(Consolidated!N2872&amp;""='Dây theo phòng'!$D$6,Consolidated!S2872&amp;""='Dây theo phòng'!$D$6),1,0))</f>
        <v>0</v>
      </c>
      <c r="D2872" s="95">
        <f>IF(Consolidated!E2872=1,1,0)</f>
        <v>0</v>
      </c>
      <c r="E2872" s="95">
        <f t="shared" si="44"/>
        <v>154</v>
      </c>
    </row>
    <row r="2873" spans="1:5">
      <c r="A2873" s="95" t="str">
        <f>Consolidated!C2873&amp;""</f>
        <v/>
      </c>
      <c r="B2873" s="95" t="str">
        <f>Consolidated!A2873&amp;""</f>
        <v/>
      </c>
      <c r="C2873" s="95">
        <f>IF('Dây theo phòng'!$D$6="",0,IF(OR(Consolidated!N2873&amp;""='Dây theo phòng'!$D$6,Consolidated!S2873&amp;""='Dây theo phòng'!$D$6),1,0))</f>
        <v>0</v>
      </c>
      <c r="D2873" s="95">
        <f>IF(Consolidated!E2873=1,1,0)</f>
        <v>0</v>
      </c>
      <c r="E2873" s="95">
        <f t="shared" si="44"/>
        <v>154</v>
      </c>
    </row>
    <row r="2874" spans="1:5">
      <c r="A2874" s="95" t="str">
        <f>Consolidated!C2874&amp;""</f>
        <v/>
      </c>
      <c r="B2874" s="95" t="str">
        <f>Consolidated!A2874&amp;""</f>
        <v/>
      </c>
      <c r="C2874" s="95">
        <f>IF('Dây theo phòng'!$D$6="",0,IF(OR(Consolidated!N2874&amp;""='Dây theo phòng'!$D$6,Consolidated!S2874&amp;""='Dây theo phòng'!$D$6),1,0))</f>
        <v>0</v>
      </c>
      <c r="D2874" s="95">
        <f>IF(Consolidated!E2874=1,1,0)</f>
        <v>0</v>
      </c>
      <c r="E2874" s="95">
        <f t="shared" si="44"/>
        <v>154</v>
      </c>
    </row>
    <row r="2875" spans="1:5">
      <c r="A2875" s="95" t="str">
        <f>Consolidated!C2875&amp;""</f>
        <v/>
      </c>
      <c r="B2875" s="95" t="str">
        <f>Consolidated!A2875&amp;""</f>
        <v/>
      </c>
      <c r="C2875" s="95">
        <f>IF('Dây theo phòng'!$D$6="",0,IF(OR(Consolidated!N2875&amp;""='Dây theo phòng'!$D$6,Consolidated!S2875&amp;""='Dây theo phòng'!$D$6),1,0))</f>
        <v>0</v>
      </c>
      <c r="D2875" s="95">
        <f>IF(Consolidated!E2875=1,1,0)</f>
        <v>0</v>
      </c>
      <c r="E2875" s="95">
        <f t="shared" si="44"/>
        <v>154</v>
      </c>
    </row>
    <row r="2876" spans="1:5">
      <c r="A2876" s="95" t="str">
        <f>Consolidated!C2876&amp;""</f>
        <v/>
      </c>
      <c r="B2876" s="95" t="str">
        <f>Consolidated!A2876&amp;""</f>
        <v/>
      </c>
      <c r="C2876" s="95">
        <f>IF('Dây theo phòng'!$D$6="",0,IF(OR(Consolidated!N2876&amp;""='Dây theo phòng'!$D$6,Consolidated!S2876&amp;""='Dây theo phòng'!$D$6),1,0))</f>
        <v>0</v>
      </c>
      <c r="D2876" s="95">
        <f>IF(Consolidated!E2876=1,1,0)</f>
        <v>0</v>
      </c>
      <c r="E2876" s="95">
        <f t="shared" si="44"/>
        <v>154</v>
      </c>
    </row>
    <row r="2877" spans="1:5">
      <c r="A2877" s="95" t="str">
        <f>Consolidated!C2877&amp;""</f>
        <v/>
      </c>
      <c r="B2877" s="95" t="str">
        <f>Consolidated!A2877&amp;""</f>
        <v/>
      </c>
      <c r="C2877" s="95">
        <f>IF('Dây theo phòng'!$D$6="",0,IF(OR(Consolidated!N2877&amp;""='Dây theo phòng'!$D$6,Consolidated!S2877&amp;""='Dây theo phòng'!$D$6),1,0))</f>
        <v>0</v>
      </c>
      <c r="D2877" s="95">
        <f>IF(Consolidated!E2877=1,1,0)</f>
        <v>0</v>
      </c>
      <c r="E2877" s="95">
        <f t="shared" si="44"/>
        <v>154</v>
      </c>
    </row>
    <row r="2878" spans="1:5">
      <c r="A2878" s="95" t="str">
        <f>Consolidated!C2878&amp;""</f>
        <v/>
      </c>
      <c r="B2878" s="95" t="str">
        <f>Consolidated!A2878&amp;""</f>
        <v/>
      </c>
      <c r="C2878" s="95">
        <f>IF('Dây theo phòng'!$D$6="",0,IF(OR(Consolidated!N2878&amp;""='Dây theo phòng'!$D$6,Consolidated!S2878&amp;""='Dây theo phòng'!$D$6),1,0))</f>
        <v>0</v>
      </c>
      <c r="D2878" s="95">
        <f>IF(Consolidated!E2878=1,1,0)</f>
        <v>0</v>
      </c>
      <c r="E2878" s="95">
        <f t="shared" si="44"/>
        <v>154</v>
      </c>
    </row>
    <row r="2879" spans="1:5">
      <c r="A2879" s="95" t="str">
        <f>Consolidated!C2879&amp;""</f>
        <v/>
      </c>
      <c r="B2879" s="95" t="str">
        <f>Consolidated!A2879&amp;""</f>
        <v/>
      </c>
      <c r="C2879" s="95">
        <f>IF('Dây theo phòng'!$D$6="",0,IF(OR(Consolidated!N2879&amp;""='Dây theo phòng'!$D$6,Consolidated!S2879&amp;""='Dây theo phòng'!$D$6),1,0))</f>
        <v>0</v>
      </c>
      <c r="D2879" s="95">
        <f>IF(Consolidated!E2879=1,1,0)</f>
        <v>0</v>
      </c>
      <c r="E2879" s="95">
        <f t="shared" si="44"/>
        <v>154</v>
      </c>
    </row>
    <row r="2880" spans="1:5">
      <c r="A2880" s="95" t="str">
        <f>Consolidated!C2880&amp;""</f>
        <v/>
      </c>
      <c r="B2880" s="95" t="str">
        <f>Consolidated!A2880&amp;""</f>
        <v/>
      </c>
      <c r="C2880" s="95">
        <f>IF('Dây theo phòng'!$D$6="",0,IF(OR(Consolidated!N2880&amp;""='Dây theo phòng'!$D$6,Consolidated!S2880&amp;""='Dây theo phòng'!$D$6),1,0))</f>
        <v>0</v>
      </c>
      <c r="D2880" s="95">
        <f>IF(Consolidated!E2880=1,1,0)</f>
        <v>0</v>
      </c>
      <c r="E2880" s="95">
        <f t="shared" si="44"/>
        <v>154</v>
      </c>
    </row>
    <row r="2881" spans="1:5">
      <c r="A2881" s="95" t="str">
        <f>Consolidated!C2881&amp;""</f>
        <v/>
      </c>
      <c r="B2881" s="95" t="str">
        <f>Consolidated!A2881&amp;""</f>
        <v/>
      </c>
      <c r="C2881" s="95">
        <f>IF('Dây theo phòng'!$D$6="",0,IF(OR(Consolidated!N2881&amp;""='Dây theo phòng'!$D$6,Consolidated!S2881&amp;""='Dây theo phòng'!$D$6),1,0))</f>
        <v>0</v>
      </c>
      <c r="D2881" s="95">
        <f>IF(Consolidated!E2881=1,1,0)</f>
        <v>0</v>
      </c>
      <c r="E2881" s="95">
        <f t="shared" si="44"/>
        <v>154</v>
      </c>
    </row>
    <row r="2882" spans="1:5">
      <c r="A2882" s="95" t="str">
        <f>Consolidated!C2882&amp;""</f>
        <v/>
      </c>
      <c r="B2882" s="95" t="str">
        <f>Consolidated!A2882&amp;""</f>
        <v/>
      </c>
      <c r="C2882" s="95">
        <f>IF('Dây theo phòng'!$D$6="",0,IF(OR(Consolidated!N2882&amp;""='Dây theo phòng'!$D$6,Consolidated!S2882&amp;""='Dây theo phòng'!$D$6),1,0))</f>
        <v>0</v>
      </c>
      <c r="D2882" s="95">
        <f>IF(Consolidated!E2882=1,1,0)</f>
        <v>0</v>
      </c>
      <c r="E2882" s="95">
        <f t="shared" si="44"/>
        <v>154</v>
      </c>
    </row>
    <row r="2883" spans="1:5">
      <c r="A2883" s="95" t="str">
        <f>Consolidated!C2883&amp;""</f>
        <v/>
      </c>
      <c r="B2883" s="95" t="str">
        <f>Consolidated!A2883&amp;""</f>
        <v/>
      </c>
      <c r="C2883" s="95">
        <f>IF('Dây theo phòng'!$D$6="",0,IF(OR(Consolidated!N2883&amp;""='Dây theo phòng'!$D$6,Consolidated!S2883&amp;""='Dây theo phòng'!$D$6),1,0))</f>
        <v>0</v>
      </c>
      <c r="D2883" s="95">
        <f>IF(Consolidated!E2883=1,1,0)</f>
        <v>0</v>
      </c>
      <c r="E2883" s="95">
        <f t="shared" ref="E2883:E2946" si="45">E2882+C2883*(1-D2883)</f>
        <v>154</v>
      </c>
    </row>
    <row r="2884" spans="1:5">
      <c r="A2884" s="95" t="str">
        <f>Consolidated!C2884&amp;""</f>
        <v/>
      </c>
      <c r="B2884" s="95" t="str">
        <f>Consolidated!A2884&amp;""</f>
        <v/>
      </c>
      <c r="C2884" s="95">
        <f>IF('Dây theo phòng'!$D$6="",0,IF(OR(Consolidated!N2884&amp;""='Dây theo phòng'!$D$6,Consolidated!S2884&amp;""='Dây theo phòng'!$D$6),1,0))</f>
        <v>0</v>
      </c>
      <c r="D2884" s="95">
        <f>IF(Consolidated!E2884=1,1,0)</f>
        <v>0</v>
      </c>
      <c r="E2884" s="95">
        <f t="shared" si="45"/>
        <v>154</v>
      </c>
    </row>
    <row r="2885" spans="1:5">
      <c r="A2885" s="95" t="str">
        <f>Consolidated!C2885&amp;""</f>
        <v/>
      </c>
      <c r="B2885" s="95" t="str">
        <f>Consolidated!A2885&amp;""</f>
        <v/>
      </c>
      <c r="C2885" s="95">
        <f>IF('Dây theo phòng'!$D$6="",0,IF(OR(Consolidated!N2885&amp;""='Dây theo phòng'!$D$6,Consolidated!S2885&amp;""='Dây theo phòng'!$D$6),1,0))</f>
        <v>0</v>
      </c>
      <c r="D2885" s="95">
        <f>IF(Consolidated!E2885=1,1,0)</f>
        <v>0</v>
      </c>
      <c r="E2885" s="95">
        <f t="shared" si="45"/>
        <v>154</v>
      </c>
    </row>
    <row r="2886" spans="1:5">
      <c r="A2886" s="95" t="str">
        <f>Consolidated!C2886&amp;""</f>
        <v/>
      </c>
      <c r="B2886" s="95" t="str">
        <f>Consolidated!A2886&amp;""</f>
        <v/>
      </c>
      <c r="C2886" s="95">
        <f>IF('Dây theo phòng'!$D$6="",0,IF(OR(Consolidated!N2886&amp;""='Dây theo phòng'!$D$6,Consolidated!S2886&amp;""='Dây theo phòng'!$D$6),1,0))</f>
        <v>0</v>
      </c>
      <c r="D2886" s="95">
        <f>IF(Consolidated!E2886=1,1,0)</f>
        <v>0</v>
      </c>
      <c r="E2886" s="95">
        <f t="shared" si="45"/>
        <v>154</v>
      </c>
    </row>
    <row r="2887" spans="1:5">
      <c r="A2887" s="95" t="str">
        <f>Consolidated!C2887&amp;""</f>
        <v/>
      </c>
      <c r="B2887" s="95" t="str">
        <f>Consolidated!A2887&amp;""</f>
        <v/>
      </c>
      <c r="C2887" s="95">
        <f>IF('Dây theo phòng'!$D$6="",0,IF(OR(Consolidated!N2887&amp;""='Dây theo phòng'!$D$6,Consolidated!S2887&amp;""='Dây theo phòng'!$D$6),1,0))</f>
        <v>0</v>
      </c>
      <c r="D2887" s="95">
        <f>IF(Consolidated!E2887=1,1,0)</f>
        <v>0</v>
      </c>
      <c r="E2887" s="95">
        <f t="shared" si="45"/>
        <v>154</v>
      </c>
    </row>
    <row r="2888" spans="1:5">
      <c r="A2888" s="95" t="str">
        <f>Consolidated!C2888&amp;""</f>
        <v/>
      </c>
      <c r="B2888" s="95" t="str">
        <f>Consolidated!A2888&amp;""</f>
        <v/>
      </c>
      <c r="C2888" s="95">
        <f>IF('Dây theo phòng'!$D$6="",0,IF(OR(Consolidated!N2888&amp;""='Dây theo phòng'!$D$6,Consolidated!S2888&amp;""='Dây theo phòng'!$D$6),1,0))</f>
        <v>0</v>
      </c>
      <c r="D2888" s="95">
        <f>IF(Consolidated!E2888=1,1,0)</f>
        <v>0</v>
      </c>
      <c r="E2888" s="95">
        <f t="shared" si="45"/>
        <v>154</v>
      </c>
    </row>
    <row r="2889" spans="1:5">
      <c r="A2889" s="95" t="str">
        <f>Consolidated!C2889&amp;""</f>
        <v/>
      </c>
      <c r="B2889" s="95" t="str">
        <f>Consolidated!A2889&amp;""</f>
        <v/>
      </c>
      <c r="C2889" s="95">
        <f>IF('Dây theo phòng'!$D$6="",0,IF(OR(Consolidated!N2889&amp;""='Dây theo phòng'!$D$6,Consolidated!S2889&amp;""='Dây theo phòng'!$D$6),1,0))</f>
        <v>0</v>
      </c>
      <c r="D2889" s="95">
        <f>IF(Consolidated!E2889=1,1,0)</f>
        <v>0</v>
      </c>
      <c r="E2889" s="95">
        <f t="shared" si="45"/>
        <v>154</v>
      </c>
    </row>
    <row r="2890" spans="1:5">
      <c r="A2890" s="95" t="str">
        <f>Consolidated!C2890&amp;""</f>
        <v/>
      </c>
      <c r="B2890" s="95" t="str">
        <f>Consolidated!A2890&amp;""</f>
        <v/>
      </c>
      <c r="C2890" s="95">
        <f>IF('Dây theo phòng'!$D$6="",0,IF(OR(Consolidated!N2890&amp;""='Dây theo phòng'!$D$6,Consolidated!S2890&amp;""='Dây theo phòng'!$D$6),1,0))</f>
        <v>0</v>
      </c>
      <c r="D2890" s="95">
        <f>IF(Consolidated!E2890=1,1,0)</f>
        <v>0</v>
      </c>
      <c r="E2890" s="95">
        <f t="shared" si="45"/>
        <v>154</v>
      </c>
    </row>
    <row r="2891" spans="1:5">
      <c r="A2891" s="95" t="str">
        <f>Consolidated!C2891&amp;""</f>
        <v/>
      </c>
      <c r="B2891" s="95" t="str">
        <f>Consolidated!A2891&amp;""</f>
        <v/>
      </c>
      <c r="C2891" s="95">
        <f>IF('Dây theo phòng'!$D$6="",0,IF(OR(Consolidated!N2891&amp;""='Dây theo phòng'!$D$6,Consolidated!S2891&amp;""='Dây theo phòng'!$D$6),1,0))</f>
        <v>0</v>
      </c>
      <c r="D2891" s="95">
        <f>IF(Consolidated!E2891=1,1,0)</f>
        <v>0</v>
      </c>
      <c r="E2891" s="95">
        <f t="shared" si="45"/>
        <v>154</v>
      </c>
    </row>
    <row r="2892" spans="1:5">
      <c r="A2892" s="95" t="str">
        <f>Consolidated!C2892&amp;""</f>
        <v/>
      </c>
      <c r="B2892" s="95" t="str">
        <f>Consolidated!A2892&amp;""</f>
        <v/>
      </c>
      <c r="C2892" s="95">
        <f>IF('Dây theo phòng'!$D$6="",0,IF(OR(Consolidated!N2892&amp;""='Dây theo phòng'!$D$6,Consolidated!S2892&amp;""='Dây theo phòng'!$D$6),1,0))</f>
        <v>0</v>
      </c>
      <c r="D2892" s="95">
        <f>IF(Consolidated!E2892=1,1,0)</f>
        <v>0</v>
      </c>
      <c r="E2892" s="95">
        <f t="shared" si="45"/>
        <v>154</v>
      </c>
    </row>
    <row r="2893" spans="1:5">
      <c r="A2893" s="95" t="str">
        <f>Consolidated!C2893&amp;""</f>
        <v/>
      </c>
      <c r="B2893" s="95" t="str">
        <f>Consolidated!A2893&amp;""</f>
        <v/>
      </c>
      <c r="C2893" s="95">
        <f>IF('Dây theo phòng'!$D$6="",0,IF(OR(Consolidated!N2893&amp;""='Dây theo phòng'!$D$6,Consolidated!S2893&amp;""='Dây theo phòng'!$D$6),1,0))</f>
        <v>0</v>
      </c>
      <c r="D2893" s="95">
        <f>IF(Consolidated!E2893=1,1,0)</f>
        <v>0</v>
      </c>
      <c r="E2893" s="95">
        <f t="shared" si="45"/>
        <v>154</v>
      </c>
    </row>
    <row r="2894" spans="1:5">
      <c r="A2894" s="95" t="str">
        <f>Consolidated!C2894&amp;""</f>
        <v/>
      </c>
      <c r="B2894" s="95" t="str">
        <f>Consolidated!A2894&amp;""</f>
        <v/>
      </c>
      <c r="C2894" s="95">
        <f>IF('Dây theo phòng'!$D$6="",0,IF(OR(Consolidated!N2894&amp;""='Dây theo phòng'!$D$6,Consolidated!S2894&amp;""='Dây theo phòng'!$D$6),1,0))</f>
        <v>0</v>
      </c>
      <c r="D2894" s="95">
        <f>IF(Consolidated!E2894=1,1,0)</f>
        <v>0</v>
      </c>
      <c r="E2894" s="95">
        <f t="shared" si="45"/>
        <v>154</v>
      </c>
    </row>
    <row r="2895" spans="1:5">
      <c r="A2895" s="95" t="str">
        <f>Consolidated!C2895&amp;""</f>
        <v/>
      </c>
      <c r="B2895" s="95" t="str">
        <f>Consolidated!A2895&amp;""</f>
        <v/>
      </c>
      <c r="C2895" s="95">
        <f>IF('Dây theo phòng'!$D$6="",0,IF(OR(Consolidated!N2895&amp;""='Dây theo phòng'!$D$6,Consolidated!S2895&amp;""='Dây theo phòng'!$D$6),1,0))</f>
        <v>0</v>
      </c>
      <c r="D2895" s="95">
        <f>IF(Consolidated!E2895=1,1,0)</f>
        <v>0</v>
      </c>
      <c r="E2895" s="95">
        <f t="shared" si="45"/>
        <v>154</v>
      </c>
    </row>
    <row r="2896" spans="1:5">
      <c r="A2896" s="95" t="str">
        <f>Consolidated!C2896&amp;""</f>
        <v/>
      </c>
      <c r="B2896" s="95" t="str">
        <f>Consolidated!A2896&amp;""</f>
        <v/>
      </c>
      <c r="C2896" s="95">
        <f>IF('Dây theo phòng'!$D$6="",0,IF(OR(Consolidated!N2896&amp;""='Dây theo phòng'!$D$6,Consolidated!S2896&amp;""='Dây theo phòng'!$D$6),1,0))</f>
        <v>0</v>
      </c>
      <c r="D2896" s="95">
        <f>IF(Consolidated!E2896=1,1,0)</f>
        <v>0</v>
      </c>
      <c r="E2896" s="95">
        <f t="shared" si="45"/>
        <v>154</v>
      </c>
    </row>
    <row r="2897" spans="1:5">
      <c r="A2897" s="95" t="str">
        <f>Consolidated!C2897&amp;""</f>
        <v/>
      </c>
      <c r="B2897" s="95" t="str">
        <f>Consolidated!A2897&amp;""</f>
        <v/>
      </c>
      <c r="C2897" s="95">
        <f>IF('Dây theo phòng'!$D$6="",0,IF(OR(Consolidated!N2897&amp;""='Dây theo phòng'!$D$6,Consolidated!S2897&amp;""='Dây theo phòng'!$D$6),1,0))</f>
        <v>0</v>
      </c>
      <c r="D2897" s="95">
        <f>IF(Consolidated!E2897=1,1,0)</f>
        <v>0</v>
      </c>
      <c r="E2897" s="95">
        <f t="shared" si="45"/>
        <v>154</v>
      </c>
    </row>
    <row r="2898" spans="1:5">
      <c r="A2898" s="95" t="str">
        <f>Consolidated!C2898&amp;""</f>
        <v/>
      </c>
      <c r="B2898" s="95" t="str">
        <f>Consolidated!A2898&amp;""</f>
        <v/>
      </c>
      <c r="C2898" s="95">
        <f>IF('Dây theo phòng'!$D$6="",0,IF(OR(Consolidated!N2898&amp;""='Dây theo phòng'!$D$6,Consolidated!S2898&amp;""='Dây theo phòng'!$D$6),1,0))</f>
        <v>0</v>
      </c>
      <c r="D2898" s="95">
        <f>IF(Consolidated!E2898=1,1,0)</f>
        <v>0</v>
      </c>
      <c r="E2898" s="95">
        <f t="shared" si="45"/>
        <v>154</v>
      </c>
    </row>
    <row r="2899" spans="1:5">
      <c r="A2899" s="95" t="str">
        <f>Consolidated!C2899&amp;""</f>
        <v/>
      </c>
      <c r="B2899" s="95" t="str">
        <f>Consolidated!A2899&amp;""</f>
        <v/>
      </c>
      <c r="C2899" s="95">
        <f>IF('Dây theo phòng'!$D$6="",0,IF(OR(Consolidated!N2899&amp;""='Dây theo phòng'!$D$6,Consolidated!S2899&amp;""='Dây theo phòng'!$D$6),1,0))</f>
        <v>0</v>
      </c>
      <c r="D2899" s="95">
        <f>IF(Consolidated!E2899=1,1,0)</f>
        <v>0</v>
      </c>
      <c r="E2899" s="95">
        <f t="shared" si="45"/>
        <v>154</v>
      </c>
    </row>
    <row r="2900" spans="1:5">
      <c r="A2900" s="95" t="str">
        <f>Consolidated!C2900&amp;""</f>
        <v/>
      </c>
      <c r="B2900" s="95" t="str">
        <f>Consolidated!A2900&amp;""</f>
        <v/>
      </c>
      <c r="C2900" s="95">
        <f>IF('Dây theo phòng'!$D$6="",0,IF(OR(Consolidated!N2900&amp;""='Dây theo phòng'!$D$6,Consolidated!S2900&amp;""='Dây theo phòng'!$D$6),1,0))</f>
        <v>0</v>
      </c>
      <c r="D2900" s="95">
        <f>IF(Consolidated!E2900=1,1,0)</f>
        <v>0</v>
      </c>
      <c r="E2900" s="95">
        <f t="shared" si="45"/>
        <v>154</v>
      </c>
    </row>
    <row r="2901" spans="1:5">
      <c r="A2901" s="95" t="str">
        <f>Consolidated!C2901&amp;""</f>
        <v/>
      </c>
      <c r="B2901" s="95" t="str">
        <f>Consolidated!A2901&amp;""</f>
        <v/>
      </c>
      <c r="C2901" s="95">
        <f>IF('Dây theo phòng'!$D$6="",0,IF(OR(Consolidated!N2901&amp;""='Dây theo phòng'!$D$6,Consolidated!S2901&amp;""='Dây theo phòng'!$D$6),1,0))</f>
        <v>0</v>
      </c>
      <c r="D2901" s="95">
        <f>IF(Consolidated!E2901=1,1,0)</f>
        <v>0</v>
      </c>
      <c r="E2901" s="95">
        <f t="shared" si="45"/>
        <v>154</v>
      </c>
    </row>
    <row r="2902" spans="1:5">
      <c r="A2902" s="95" t="str">
        <f>Consolidated!C2902&amp;""</f>
        <v/>
      </c>
      <c r="B2902" s="95" t="str">
        <f>Consolidated!A2902&amp;""</f>
        <v/>
      </c>
      <c r="C2902" s="95">
        <f>IF('Dây theo phòng'!$D$6="",0,IF(OR(Consolidated!N2902&amp;""='Dây theo phòng'!$D$6,Consolidated!S2902&amp;""='Dây theo phòng'!$D$6),1,0))</f>
        <v>0</v>
      </c>
      <c r="D2902" s="95">
        <f>IF(Consolidated!E2902=1,1,0)</f>
        <v>0</v>
      </c>
      <c r="E2902" s="95">
        <f t="shared" si="45"/>
        <v>154</v>
      </c>
    </row>
    <row r="2903" spans="1:5">
      <c r="A2903" s="95" t="str">
        <f>Consolidated!C2903&amp;""</f>
        <v/>
      </c>
      <c r="B2903" s="95" t="str">
        <f>Consolidated!A2903&amp;""</f>
        <v/>
      </c>
      <c r="C2903" s="95">
        <f>IF('Dây theo phòng'!$D$6="",0,IF(OR(Consolidated!N2903&amp;""='Dây theo phòng'!$D$6,Consolidated!S2903&amp;""='Dây theo phòng'!$D$6),1,0))</f>
        <v>0</v>
      </c>
      <c r="D2903" s="95">
        <f>IF(Consolidated!E2903=1,1,0)</f>
        <v>0</v>
      </c>
      <c r="E2903" s="95">
        <f t="shared" si="45"/>
        <v>154</v>
      </c>
    </row>
    <row r="2904" spans="1:5">
      <c r="A2904" s="95" t="str">
        <f>Consolidated!C2904&amp;""</f>
        <v/>
      </c>
      <c r="B2904" s="95" t="str">
        <f>Consolidated!A2904&amp;""</f>
        <v/>
      </c>
      <c r="C2904" s="95">
        <f>IF('Dây theo phòng'!$D$6="",0,IF(OR(Consolidated!N2904&amp;""='Dây theo phòng'!$D$6,Consolidated!S2904&amp;""='Dây theo phòng'!$D$6),1,0))</f>
        <v>0</v>
      </c>
      <c r="D2904" s="95">
        <f>IF(Consolidated!E2904=1,1,0)</f>
        <v>0</v>
      </c>
      <c r="E2904" s="95">
        <f t="shared" si="45"/>
        <v>154</v>
      </c>
    </row>
    <row r="2905" spans="1:5">
      <c r="A2905" s="95" t="str">
        <f>Consolidated!C2905&amp;""</f>
        <v/>
      </c>
      <c r="B2905" s="95" t="str">
        <f>Consolidated!A2905&amp;""</f>
        <v/>
      </c>
      <c r="C2905" s="95">
        <f>IF('Dây theo phòng'!$D$6="",0,IF(OR(Consolidated!N2905&amp;""='Dây theo phòng'!$D$6,Consolidated!S2905&amp;""='Dây theo phòng'!$D$6),1,0))</f>
        <v>0</v>
      </c>
      <c r="D2905" s="95">
        <f>IF(Consolidated!E2905=1,1,0)</f>
        <v>0</v>
      </c>
      <c r="E2905" s="95">
        <f t="shared" si="45"/>
        <v>154</v>
      </c>
    </row>
    <row r="2906" spans="1:5">
      <c r="A2906" s="95" t="str">
        <f>Consolidated!C2906&amp;""</f>
        <v/>
      </c>
      <c r="B2906" s="95" t="str">
        <f>Consolidated!A2906&amp;""</f>
        <v/>
      </c>
      <c r="C2906" s="95">
        <f>IF('Dây theo phòng'!$D$6="",0,IF(OR(Consolidated!N2906&amp;""='Dây theo phòng'!$D$6,Consolidated!S2906&amp;""='Dây theo phòng'!$D$6),1,0))</f>
        <v>0</v>
      </c>
      <c r="D2906" s="95">
        <f>IF(Consolidated!E2906=1,1,0)</f>
        <v>0</v>
      </c>
      <c r="E2906" s="95">
        <f t="shared" si="45"/>
        <v>154</v>
      </c>
    </row>
    <row r="2907" spans="1:5">
      <c r="A2907" s="95" t="str">
        <f>Consolidated!C2907&amp;""</f>
        <v/>
      </c>
      <c r="B2907" s="95" t="str">
        <f>Consolidated!A2907&amp;""</f>
        <v/>
      </c>
      <c r="C2907" s="95">
        <f>IF('Dây theo phòng'!$D$6="",0,IF(OR(Consolidated!N2907&amp;""='Dây theo phòng'!$D$6,Consolidated!S2907&amp;""='Dây theo phòng'!$D$6),1,0))</f>
        <v>0</v>
      </c>
      <c r="D2907" s="95">
        <f>IF(Consolidated!E2907=1,1,0)</f>
        <v>0</v>
      </c>
      <c r="E2907" s="95">
        <f t="shared" si="45"/>
        <v>154</v>
      </c>
    </row>
    <row r="2908" spans="1:5">
      <c r="A2908" s="95" t="str">
        <f>Consolidated!C2908&amp;""</f>
        <v/>
      </c>
      <c r="B2908" s="95" t="str">
        <f>Consolidated!A2908&amp;""</f>
        <v/>
      </c>
      <c r="C2908" s="95">
        <f>IF('Dây theo phòng'!$D$6="",0,IF(OR(Consolidated!N2908&amp;""='Dây theo phòng'!$D$6,Consolidated!S2908&amp;""='Dây theo phòng'!$D$6),1,0))</f>
        <v>0</v>
      </c>
      <c r="D2908" s="95">
        <f>IF(Consolidated!E2908=1,1,0)</f>
        <v>0</v>
      </c>
      <c r="E2908" s="95">
        <f t="shared" si="45"/>
        <v>154</v>
      </c>
    </row>
    <row r="2909" spans="1:5">
      <c r="A2909" s="95" t="str">
        <f>Consolidated!C2909&amp;""</f>
        <v/>
      </c>
      <c r="B2909" s="95" t="str">
        <f>Consolidated!A2909&amp;""</f>
        <v/>
      </c>
      <c r="C2909" s="95">
        <f>IF('Dây theo phòng'!$D$6="",0,IF(OR(Consolidated!N2909&amp;""='Dây theo phòng'!$D$6,Consolidated!S2909&amp;""='Dây theo phòng'!$D$6),1,0))</f>
        <v>0</v>
      </c>
      <c r="D2909" s="95">
        <f>IF(Consolidated!E2909=1,1,0)</f>
        <v>0</v>
      </c>
      <c r="E2909" s="95">
        <f t="shared" si="45"/>
        <v>154</v>
      </c>
    </row>
    <row r="2910" spans="1:5">
      <c r="A2910" s="95" t="str">
        <f>Consolidated!C2910&amp;""</f>
        <v/>
      </c>
      <c r="B2910" s="95" t="str">
        <f>Consolidated!A2910&amp;""</f>
        <v/>
      </c>
      <c r="C2910" s="95">
        <f>IF('Dây theo phòng'!$D$6="",0,IF(OR(Consolidated!N2910&amp;""='Dây theo phòng'!$D$6,Consolidated!S2910&amp;""='Dây theo phòng'!$D$6),1,0))</f>
        <v>0</v>
      </c>
      <c r="D2910" s="95">
        <f>IF(Consolidated!E2910=1,1,0)</f>
        <v>0</v>
      </c>
      <c r="E2910" s="95">
        <f t="shared" si="45"/>
        <v>154</v>
      </c>
    </row>
    <row r="2911" spans="1:5">
      <c r="A2911" s="95" t="str">
        <f>Consolidated!C2911&amp;""</f>
        <v/>
      </c>
      <c r="B2911" s="95" t="str">
        <f>Consolidated!A2911&amp;""</f>
        <v/>
      </c>
      <c r="C2911" s="95">
        <f>IF('Dây theo phòng'!$D$6="",0,IF(OR(Consolidated!N2911&amp;""='Dây theo phòng'!$D$6,Consolidated!S2911&amp;""='Dây theo phòng'!$D$6),1,0))</f>
        <v>0</v>
      </c>
      <c r="D2911" s="95">
        <f>IF(Consolidated!E2911=1,1,0)</f>
        <v>0</v>
      </c>
      <c r="E2911" s="95">
        <f t="shared" si="45"/>
        <v>154</v>
      </c>
    </row>
    <row r="2912" spans="1:5">
      <c r="A2912" s="95" t="str">
        <f>Consolidated!C2912&amp;""</f>
        <v/>
      </c>
      <c r="B2912" s="95" t="str">
        <f>Consolidated!A2912&amp;""</f>
        <v/>
      </c>
      <c r="C2912" s="95">
        <f>IF('Dây theo phòng'!$D$6="",0,IF(OR(Consolidated!N2912&amp;""='Dây theo phòng'!$D$6,Consolidated!S2912&amp;""='Dây theo phòng'!$D$6),1,0))</f>
        <v>0</v>
      </c>
      <c r="D2912" s="95">
        <f>IF(Consolidated!E2912=1,1,0)</f>
        <v>0</v>
      </c>
      <c r="E2912" s="95">
        <f t="shared" si="45"/>
        <v>154</v>
      </c>
    </row>
    <row r="2913" spans="1:5">
      <c r="A2913" s="95" t="str">
        <f>Consolidated!C2913&amp;""</f>
        <v/>
      </c>
      <c r="B2913" s="95" t="str">
        <f>Consolidated!A2913&amp;""</f>
        <v/>
      </c>
      <c r="C2913" s="95">
        <f>IF('Dây theo phòng'!$D$6="",0,IF(OR(Consolidated!N2913&amp;""='Dây theo phòng'!$D$6,Consolidated!S2913&amp;""='Dây theo phòng'!$D$6),1,0))</f>
        <v>0</v>
      </c>
      <c r="D2913" s="95">
        <f>IF(Consolidated!E2913=1,1,0)</f>
        <v>0</v>
      </c>
      <c r="E2913" s="95">
        <f t="shared" si="45"/>
        <v>154</v>
      </c>
    </row>
    <row r="2914" spans="1:5">
      <c r="A2914" s="95" t="str">
        <f>Consolidated!C2914&amp;""</f>
        <v/>
      </c>
      <c r="B2914" s="95" t="str">
        <f>Consolidated!A2914&amp;""</f>
        <v/>
      </c>
      <c r="C2914" s="95">
        <f>IF('Dây theo phòng'!$D$6="",0,IF(OR(Consolidated!N2914&amp;""='Dây theo phòng'!$D$6,Consolidated!S2914&amp;""='Dây theo phòng'!$D$6),1,0))</f>
        <v>0</v>
      </c>
      <c r="D2914" s="95">
        <f>IF(Consolidated!E2914=1,1,0)</f>
        <v>0</v>
      </c>
      <c r="E2914" s="95">
        <f t="shared" si="45"/>
        <v>154</v>
      </c>
    </row>
    <row r="2915" spans="1:5">
      <c r="A2915" s="95" t="str">
        <f>Consolidated!C2915&amp;""</f>
        <v/>
      </c>
      <c r="B2915" s="95" t="str">
        <f>Consolidated!A2915&amp;""</f>
        <v/>
      </c>
      <c r="C2915" s="95">
        <f>IF('Dây theo phòng'!$D$6="",0,IF(OR(Consolidated!N2915&amp;""='Dây theo phòng'!$D$6,Consolidated!S2915&amp;""='Dây theo phòng'!$D$6),1,0))</f>
        <v>0</v>
      </c>
      <c r="D2915" s="95">
        <f>IF(Consolidated!E2915=1,1,0)</f>
        <v>0</v>
      </c>
      <c r="E2915" s="95">
        <f t="shared" si="45"/>
        <v>154</v>
      </c>
    </row>
    <row r="2916" spans="1:5">
      <c r="A2916" s="95" t="str">
        <f>Consolidated!C2916&amp;""</f>
        <v/>
      </c>
      <c r="B2916" s="95" t="str">
        <f>Consolidated!A2916&amp;""</f>
        <v/>
      </c>
      <c r="C2916" s="95">
        <f>IF('Dây theo phòng'!$D$6="",0,IF(OR(Consolidated!N2916&amp;""='Dây theo phòng'!$D$6,Consolidated!S2916&amp;""='Dây theo phòng'!$D$6),1,0))</f>
        <v>0</v>
      </c>
      <c r="D2916" s="95">
        <f>IF(Consolidated!E2916=1,1,0)</f>
        <v>0</v>
      </c>
      <c r="E2916" s="95">
        <f t="shared" si="45"/>
        <v>154</v>
      </c>
    </row>
    <row r="2917" spans="1:5">
      <c r="A2917" s="95" t="str">
        <f>Consolidated!C2917&amp;""</f>
        <v/>
      </c>
      <c r="B2917" s="95" t="str">
        <f>Consolidated!A2917&amp;""</f>
        <v/>
      </c>
      <c r="C2917" s="95">
        <f>IF('Dây theo phòng'!$D$6="",0,IF(OR(Consolidated!N2917&amp;""='Dây theo phòng'!$D$6,Consolidated!S2917&amp;""='Dây theo phòng'!$D$6),1,0))</f>
        <v>0</v>
      </c>
      <c r="D2917" s="95">
        <f>IF(Consolidated!E2917=1,1,0)</f>
        <v>0</v>
      </c>
      <c r="E2917" s="95">
        <f t="shared" si="45"/>
        <v>154</v>
      </c>
    </row>
    <row r="2918" spans="1:5">
      <c r="A2918" s="95" t="str">
        <f>Consolidated!C2918&amp;""</f>
        <v/>
      </c>
      <c r="B2918" s="95" t="str">
        <f>Consolidated!A2918&amp;""</f>
        <v/>
      </c>
      <c r="C2918" s="95">
        <f>IF('Dây theo phòng'!$D$6="",0,IF(OR(Consolidated!N2918&amp;""='Dây theo phòng'!$D$6,Consolidated!S2918&amp;""='Dây theo phòng'!$D$6),1,0))</f>
        <v>0</v>
      </c>
      <c r="D2918" s="95">
        <f>IF(Consolidated!E2918=1,1,0)</f>
        <v>0</v>
      </c>
      <c r="E2918" s="95">
        <f t="shared" si="45"/>
        <v>154</v>
      </c>
    </row>
    <row r="2919" spans="1:5">
      <c r="A2919" s="95" t="str">
        <f>Consolidated!C2919&amp;""</f>
        <v/>
      </c>
      <c r="B2919" s="95" t="str">
        <f>Consolidated!A2919&amp;""</f>
        <v/>
      </c>
      <c r="C2919" s="95">
        <f>IF('Dây theo phòng'!$D$6="",0,IF(OR(Consolidated!N2919&amp;""='Dây theo phòng'!$D$6,Consolidated!S2919&amp;""='Dây theo phòng'!$D$6),1,0))</f>
        <v>0</v>
      </c>
      <c r="D2919" s="95">
        <f>IF(Consolidated!E2919=1,1,0)</f>
        <v>0</v>
      </c>
      <c r="E2919" s="95">
        <f t="shared" si="45"/>
        <v>154</v>
      </c>
    </row>
    <row r="2920" spans="1:5">
      <c r="A2920" s="95" t="str">
        <f>Consolidated!C2920&amp;""</f>
        <v/>
      </c>
      <c r="B2920" s="95" t="str">
        <f>Consolidated!A2920&amp;""</f>
        <v/>
      </c>
      <c r="C2920" s="95">
        <f>IF('Dây theo phòng'!$D$6="",0,IF(OR(Consolidated!N2920&amp;""='Dây theo phòng'!$D$6,Consolidated!S2920&amp;""='Dây theo phòng'!$D$6),1,0))</f>
        <v>0</v>
      </c>
      <c r="D2920" s="95">
        <f>IF(Consolidated!E2920=1,1,0)</f>
        <v>0</v>
      </c>
      <c r="E2920" s="95">
        <f t="shared" si="45"/>
        <v>154</v>
      </c>
    </row>
    <row r="2921" spans="1:5">
      <c r="A2921" s="95" t="str">
        <f>Consolidated!C2921&amp;""</f>
        <v/>
      </c>
      <c r="B2921" s="95" t="str">
        <f>Consolidated!A2921&amp;""</f>
        <v/>
      </c>
      <c r="C2921" s="95">
        <f>IF('Dây theo phòng'!$D$6="",0,IF(OR(Consolidated!N2921&amp;""='Dây theo phòng'!$D$6,Consolidated!S2921&amp;""='Dây theo phòng'!$D$6),1,0))</f>
        <v>0</v>
      </c>
      <c r="D2921" s="95">
        <f>IF(Consolidated!E2921=1,1,0)</f>
        <v>0</v>
      </c>
      <c r="E2921" s="95">
        <f t="shared" si="45"/>
        <v>154</v>
      </c>
    </row>
    <row r="2922" spans="1:5">
      <c r="A2922" s="95" t="str">
        <f>Consolidated!C2922&amp;""</f>
        <v/>
      </c>
      <c r="B2922" s="95" t="str">
        <f>Consolidated!A2922&amp;""</f>
        <v/>
      </c>
      <c r="C2922" s="95">
        <f>IF('Dây theo phòng'!$D$6="",0,IF(OR(Consolidated!N2922&amp;""='Dây theo phòng'!$D$6,Consolidated!S2922&amp;""='Dây theo phòng'!$D$6),1,0))</f>
        <v>0</v>
      </c>
      <c r="D2922" s="95">
        <f>IF(Consolidated!E2922=1,1,0)</f>
        <v>0</v>
      </c>
      <c r="E2922" s="95">
        <f t="shared" si="45"/>
        <v>154</v>
      </c>
    </row>
    <row r="2923" spans="1:5">
      <c r="A2923" s="95" t="str">
        <f>Consolidated!C2923&amp;""</f>
        <v/>
      </c>
      <c r="B2923" s="95" t="str">
        <f>Consolidated!A2923&amp;""</f>
        <v/>
      </c>
      <c r="C2923" s="95">
        <f>IF('Dây theo phòng'!$D$6="",0,IF(OR(Consolidated!N2923&amp;""='Dây theo phòng'!$D$6,Consolidated!S2923&amp;""='Dây theo phòng'!$D$6),1,0))</f>
        <v>0</v>
      </c>
      <c r="D2923" s="95">
        <f>IF(Consolidated!E2923=1,1,0)</f>
        <v>0</v>
      </c>
      <c r="E2923" s="95">
        <f t="shared" si="45"/>
        <v>154</v>
      </c>
    </row>
    <row r="2924" spans="1:5">
      <c r="A2924" s="95" t="str">
        <f>Consolidated!C2924&amp;""</f>
        <v/>
      </c>
      <c r="B2924" s="95" t="str">
        <f>Consolidated!A2924&amp;""</f>
        <v/>
      </c>
      <c r="C2924" s="95">
        <f>IF('Dây theo phòng'!$D$6="",0,IF(OR(Consolidated!N2924&amp;""='Dây theo phòng'!$D$6,Consolidated!S2924&amp;""='Dây theo phòng'!$D$6),1,0))</f>
        <v>0</v>
      </c>
      <c r="D2924" s="95">
        <f>IF(Consolidated!E2924=1,1,0)</f>
        <v>0</v>
      </c>
      <c r="E2924" s="95">
        <f t="shared" si="45"/>
        <v>154</v>
      </c>
    </row>
    <row r="2925" spans="1:5">
      <c r="A2925" s="95" t="str">
        <f>Consolidated!C2925&amp;""</f>
        <v/>
      </c>
      <c r="B2925" s="95" t="str">
        <f>Consolidated!A2925&amp;""</f>
        <v/>
      </c>
      <c r="C2925" s="95">
        <f>IF('Dây theo phòng'!$D$6="",0,IF(OR(Consolidated!N2925&amp;""='Dây theo phòng'!$D$6,Consolidated!S2925&amp;""='Dây theo phòng'!$D$6),1,0))</f>
        <v>0</v>
      </c>
      <c r="D2925" s="95">
        <f>IF(Consolidated!E2925=1,1,0)</f>
        <v>0</v>
      </c>
      <c r="E2925" s="95">
        <f t="shared" si="45"/>
        <v>154</v>
      </c>
    </row>
    <row r="2926" spans="1:5">
      <c r="A2926" s="95" t="str">
        <f>Consolidated!C2926&amp;""</f>
        <v/>
      </c>
      <c r="B2926" s="95" t="str">
        <f>Consolidated!A2926&amp;""</f>
        <v/>
      </c>
      <c r="C2926" s="95">
        <f>IF('Dây theo phòng'!$D$6="",0,IF(OR(Consolidated!N2926&amp;""='Dây theo phòng'!$D$6,Consolidated!S2926&amp;""='Dây theo phòng'!$D$6),1,0))</f>
        <v>0</v>
      </c>
      <c r="D2926" s="95">
        <f>IF(Consolidated!E2926=1,1,0)</f>
        <v>0</v>
      </c>
      <c r="E2926" s="95">
        <f t="shared" si="45"/>
        <v>154</v>
      </c>
    </row>
    <row r="2927" spans="1:5">
      <c r="A2927" s="95" t="str">
        <f>Consolidated!C2927&amp;""</f>
        <v/>
      </c>
      <c r="B2927" s="95" t="str">
        <f>Consolidated!A2927&amp;""</f>
        <v/>
      </c>
      <c r="C2927" s="95">
        <f>IF('Dây theo phòng'!$D$6="",0,IF(OR(Consolidated!N2927&amp;""='Dây theo phòng'!$D$6,Consolidated!S2927&amp;""='Dây theo phòng'!$D$6),1,0))</f>
        <v>0</v>
      </c>
      <c r="D2927" s="95">
        <f>IF(Consolidated!E2927=1,1,0)</f>
        <v>0</v>
      </c>
      <c r="E2927" s="95">
        <f t="shared" si="45"/>
        <v>154</v>
      </c>
    </row>
    <row r="2928" spans="1:5">
      <c r="A2928" s="95" t="str">
        <f>Consolidated!C2928&amp;""</f>
        <v/>
      </c>
      <c r="B2928" s="95" t="str">
        <f>Consolidated!A2928&amp;""</f>
        <v/>
      </c>
      <c r="C2928" s="95">
        <f>IF('Dây theo phòng'!$D$6="",0,IF(OR(Consolidated!N2928&amp;""='Dây theo phòng'!$D$6,Consolidated!S2928&amp;""='Dây theo phòng'!$D$6),1,0))</f>
        <v>0</v>
      </c>
      <c r="D2928" s="95">
        <f>IF(Consolidated!E2928=1,1,0)</f>
        <v>0</v>
      </c>
      <c r="E2928" s="95">
        <f t="shared" si="45"/>
        <v>154</v>
      </c>
    </row>
    <row r="2929" spans="1:5">
      <c r="A2929" s="95" t="str">
        <f>Consolidated!C2929&amp;""</f>
        <v/>
      </c>
      <c r="B2929" s="95" t="str">
        <f>Consolidated!A2929&amp;""</f>
        <v/>
      </c>
      <c r="C2929" s="95">
        <f>IF('Dây theo phòng'!$D$6="",0,IF(OR(Consolidated!N2929&amp;""='Dây theo phòng'!$D$6,Consolidated!S2929&amp;""='Dây theo phòng'!$D$6),1,0))</f>
        <v>0</v>
      </c>
      <c r="D2929" s="95">
        <f>IF(Consolidated!E2929=1,1,0)</f>
        <v>0</v>
      </c>
      <c r="E2929" s="95">
        <f t="shared" si="45"/>
        <v>154</v>
      </c>
    </row>
    <row r="2930" spans="1:5">
      <c r="A2930" s="95" t="str">
        <f>Consolidated!C2930&amp;""</f>
        <v/>
      </c>
      <c r="B2930" s="95" t="str">
        <f>Consolidated!A2930&amp;""</f>
        <v/>
      </c>
      <c r="C2930" s="95">
        <f>IF('Dây theo phòng'!$D$6="",0,IF(OR(Consolidated!N2930&amp;""='Dây theo phòng'!$D$6,Consolidated!S2930&amp;""='Dây theo phòng'!$D$6),1,0))</f>
        <v>0</v>
      </c>
      <c r="D2930" s="95">
        <f>IF(Consolidated!E2930=1,1,0)</f>
        <v>0</v>
      </c>
      <c r="E2930" s="95">
        <f t="shared" si="45"/>
        <v>154</v>
      </c>
    </row>
    <row r="2931" spans="1:5">
      <c r="A2931" s="95" t="str">
        <f>Consolidated!C2931&amp;""</f>
        <v/>
      </c>
      <c r="B2931" s="95" t="str">
        <f>Consolidated!A2931&amp;""</f>
        <v/>
      </c>
      <c r="C2931" s="95">
        <f>IF('Dây theo phòng'!$D$6="",0,IF(OR(Consolidated!N2931&amp;""='Dây theo phòng'!$D$6,Consolidated!S2931&amp;""='Dây theo phòng'!$D$6),1,0))</f>
        <v>0</v>
      </c>
      <c r="D2931" s="95">
        <f>IF(Consolidated!E2931=1,1,0)</f>
        <v>0</v>
      </c>
      <c r="E2931" s="95">
        <f t="shared" si="45"/>
        <v>154</v>
      </c>
    </row>
    <row r="2932" spans="1:5">
      <c r="A2932" s="95" t="str">
        <f>Consolidated!C2932&amp;""</f>
        <v/>
      </c>
      <c r="B2932" s="95" t="str">
        <f>Consolidated!A2932&amp;""</f>
        <v/>
      </c>
      <c r="C2932" s="95">
        <f>IF('Dây theo phòng'!$D$6="",0,IF(OR(Consolidated!N2932&amp;""='Dây theo phòng'!$D$6,Consolidated!S2932&amp;""='Dây theo phòng'!$D$6),1,0))</f>
        <v>0</v>
      </c>
      <c r="D2932" s="95">
        <f>IF(Consolidated!E2932=1,1,0)</f>
        <v>0</v>
      </c>
      <c r="E2932" s="95">
        <f t="shared" si="45"/>
        <v>154</v>
      </c>
    </row>
    <row r="2933" spans="1:5">
      <c r="A2933" s="95" t="str">
        <f>Consolidated!C2933&amp;""</f>
        <v/>
      </c>
      <c r="B2933" s="95" t="str">
        <f>Consolidated!A2933&amp;""</f>
        <v/>
      </c>
      <c r="C2933" s="95">
        <f>IF('Dây theo phòng'!$D$6="",0,IF(OR(Consolidated!N2933&amp;""='Dây theo phòng'!$D$6,Consolidated!S2933&amp;""='Dây theo phòng'!$D$6),1,0))</f>
        <v>0</v>
      </c>
      <c r="D2933" s="95">
        <f>IF(Consolidated!E2933=1,1,0)</f>
        <v>0</v>
      </c>
      <c r="E2933" s="95">
        <f t="shared" si="45"/>
        <v>154</v>
      </c>
    </row>
    <row r="2934" spans="1:5">
      <c r="A2934" s="95" t="str">
        <f>Consolidated!C2934&amp;""</f>
        <v/>
      </c>
      <c r="B2934" s="95" t="str">
        <f>Consolidated!A2934&amp;""</f>
        <v/>
      </c>
      <c r="C2934" s="95">
        <f>IF('Dây theo phòng'!$D$6="",0,IF(OR(Consolidated!N2934&amp;""='Dây theo phòng'!$D$6,Consolidated!S2934&amp;""='Dây theo phòng'!$D$6),1,0))</f>
        <v>0</v>
      </c>
      <c r="D2934" s="95">
        <f>IF(Consolidated!E2934=1,1,0)</f>
        <v>0</v>
      </c>
      <c r="E2934" s="95">
        <f t="shared" si="45"/>
        <v>154</v>
      </c>
    </row>
    <row r="2935" spans="1:5">
      <c r="A2935" s="95" t="str">
        <f>Consolidated!C2935&amp;""</f>
        <v/>
      </c>
      <c r="B2935" s="95" t="str">
        <f>Consolidated!A2935&amp;""</f>
        <v/>
      </c>
      <c r="C2935" s="95">
        <f>IF('Dây theo phòng'!$D$6="",0,IF(OR(Consolidated!N2935&amp;""='Dây theo phòng'!$D$6,Consolidated!S2935&amp;""='Dây theo phòng'!$D$6),1,0))</f>
        <v>0</v>
      </c>
      <c r="D2935" s="95">
        <f>IF(Consolidated!E2935=1,1,0)</f>
        <v>0</v>
      </c>
      <c r="E2935" s="95">
        <f t="shared" si="45"/>
        <v>154</v>
      </c>
    </row>
    <row r="2936" spans="1:5">
      <c r="A2936" s="95" t="str">
        <f>Consolidated!C2936&amp;""</f>
        <v/>
      </c>
      <c r="B2936" s="95" t="str">
        <f>Consolidated!A2936&amp;""</f>
        <v/>
      </c>
      <c r="C2936" s="95">
        <f>IF('Dây theo phòng'!$D$6="",0,IF(OR(Consolidated!N2936&amp;""='Dây theo phòng'!$D$6,Consolidated!S2936&amp;""='Dây theo phòng'!$D$6),1,0))</f>
        <v>0</v>
      </c>
      <c r="D2936" s="95">
        <f>IF(Consolidated!E2936=1,1,0)</f>
        <v>0</v>
      </c>
      <c r="E2936" s="95">
        <f t="shared" si="45"/>
        <v>154</v>
      </c>
    </row>
    <row r="2937" spans="1:5">
      <c r="A2937" s="95" t="str">
        <f>Consolidated!C2937&amp;""</f>
        <v/>
      </c>
      <c r="B2937" s="95" t="str">
        <f>Consolidated!A2937&amp;""</f>
        <v/>
      </c>
      <c r="C2937" s="95">
        <f>IF('Dây theo phòng'!$D$6="",0,IF(OR(Consolidated!N2937&amp;""='Dây theo phòng'!$D$6,Consolidated!S2937&amp;""='Dây theo phòng'!$D$6),1,0))</f>
        <v>0</v>
      </c>
      <c r="D2937" s="95">
        <f>IF(Consolidated!E2937=1,1,0)</f>
        <v>0</v>
      </c>
      <c r="E2937" s="95">
        <f t="shared" si="45"/>
        <v>154</v>
      </c>
    </row>
    <row r="2938" spans="1:5">
      <c r="A2938" s="95" t="str">
        <f>Consolidated!C2938&amp;""</f>
        <v/>
      </c>
      <c r="B2938" s="95" t="str">
        <f>Consolidated!A2938&amp;""</f>
        <v/>
      </c>
      <c r="C2938" s="95">
        <f>IF('Dây theo phòng'!$D$6="",0,IF(OR(Consolidated!N2938&amp;""='Dây theo phòng'!$D$6,Consolidated!S2938&amp;""='Dây theo phòng'!$D$6),1,0))</f>
        <v>0</v>
      </c>
      <c r="D2938" s="95">
        <f>IF(Consolidated!E2938=1,1,0)</f>
        <v>0</v>
      </c>
      <c r="E2938" s="95">
        <f t="shared" si="45"/>
        <v>154</v>
      </c>
    </row>
    <row r="2939" spans="1:5">
      <c r="A2939" s="95" t="str">
        <f>Consolidated!C2939&amp;""</f>
        <v/>
      </c>
      <c r="B2939" s="95" t="str">
        <f>Consolidated!A2939&amp;""</f>
        <v/>
      </c>
      <c r="C2939" s="95">
        <f>IF('Dây theo phòng'!$D$6="",0,IF(OR(Consolidated!N2939&amp;""='Dây theo phòng'!$D$6,Consolidated!S2939&amp;""='Dây theo phòng'!$D$6),1,0))</f>
        <v>0</v>
      </c>
      <c r="D2939" s="95">
        <f>IF(Consolidated!E2939=1,1,0)</f>
        <v>0</v>
      </c>
      <c r="E2939" s="95">
        <f t="shared" si="45"/>
        <v>154</v>
      </c>
    </row>
    <row r="2940" spans="1:5">
      <c r="A2940" s="95" t="str">
        <f>Consolidated!C2940&amp;""</f>
        <v/>
      </c>
      <c r="B2940" s="95" t="str">
        <f>Consolidated!A2940&amp;""</f>
        <v/>
      </c>
      <c r="C2940" s="95">
        <f>IF('Dây theo phòng'!$D$6="",0,IF(OR(Consolidated!N2940&amp;""='Dây theo phòng'!$D$6,Consolidated!S2940&amp;""='Dây theo phòng'!$D$6),1,0))</f>
        <v>0</v>
      </c>
      <c r="D2940" s="95">
        <f>IF(Consolidated!E2940=1,1,0)</f>
        <v>0</v>
      </c>
      <c r="E2940" s="95">
        <f t="shared" si="45"/>
        <v>154</v>
      </c>
    </row>
    <row r="2941" spans="1:5">
      <c r="A2941" s="95" t="str">
        <f>Consolidated!C2941&amp;""</f>
        <v/>
      </c>
      <c r="B2941" s="95" t="str">
        <f>Consolidated!A2941&amp;""</f>
        <v/>
      </c>
      <c r="C2941" s="95">
        <f>IF('Dây theo phòng'!$D$6="",0,IF(OR(Consolidated!N2941&amp;""='Dây theo phòng'!$D$6,Consolidated!S2941&amp;""='Dây theo phòng'!$D$6),1,0))</f>
        <v>0</v>
      </c>
      <c r="D2941" s="95">
        <f>IF(Consolidated!E2941=1,1,0)</f>
        <v>0</v>
      </c>
      <c r="E2941" s="95">
        <f t="shared" si="45"/>
        <v>154</v>
      </c>
    </row>
    <row r="2942" spans="1:5">
      <c r="A2942" s="95" t="str">
        <f>Consolidated!C2942&amp;""</f>
        <v/>
      </c>
      <c r="B2942" s="95" t="str">
        <f>Consolidated!A2942&amp;""</f>
        <v/>
      </c>
      <c r="C2942" s="95">
        <f>IF('Dây theo phòng'!$D$6="",0,IF(OR(Consolidated!N2942&amp;""='Dây theo phòng'!$D$6,Consolidated!S2942&amp;""='Dây theo phòng'!$D$6),1,0))</f>
        <v>0</v>
      </c>
      <c r="D2942" s="95">
        <f>IF(Consolidated!E2942=1,1,0)</f>
        <v>0</v>
      </c>
      <c r="E2942" s="95">
        <f t="shared" si="45"/>
        <v>154</v>
      </c>
    </row>
    <row r="2943" spans="1:5">
      <c r="A2943" s="95" t="str">
        <f>Consolidated!C2943&amp;""</f>
        <v/>
      </c>
      <c r="B2943" s="95" t="str">
        <f>Consolidated!A2943&amp;""</f>
        <v/>
      </c>
      <c r="C2943" s="95">
        <f>IF('Dây theo phòng'!$D$6="",0,IF(OR(Consolidated!N2943&amp;""='Dây theo phòng'!$D$6,Consolidated!S2943&amp;""='Dây theo phòng'!$D$6),1,0))</f>
        <v>0</v>
      </c>
      <c r="D2943" s="95">
        <f>IF(Consolidated!E2943=1,1,0)</f>
        <v>0</v>
      </c>
      <c r="E2943" s="95">
        <f t="shared" si="45"/>
        <v>154</v>
      </c>
    </row>
    <row r="2944" spans="1:5">
      <c r="A2944" s="95" t="str">
        <f>Consolidated!C2944&amp;""</f>
        <v/>
      </c>
      <c r="B2944" s="95" t="str">
        <f>Consolidated!A2944&amp;""</f>
        <v/>
      </c>
      <c r="C2944" s="95">
        <f>IF('Dây theo phòng'!$D$6="",0,IF(OR(Consolidated!N2944&amp;""='Dây theo phòng'!$D$6,Consolidated!S2944&amp;""='Dây theo phòng'!$D$6),1,0))</f>
        <v>0</v>
      </c>
      <c r="D2944" s="95">
        <f>IF(Consolidated!E2944=1,1,0)</f>
        <v>0</v>
      </c>
      <c r="E2944" s="95">
        <f t="shared" si="45"/>
        <v>154</v>
      </c>
    </row>
    <row r="2945" spans="1:5">
      <c r="A2945" s="95" t="str">
        <f>Consolidated!C2945&amp;""</f>
        <v/>
      </c>
      <c r="B2945" s="95" t="str">
        <f>Consolidated!A2945&amp;""</f>
        <v/>
      </c>
      <c r="C2945" s="95">
        <f>IF('Dây theo phòng'!$D$6="",0,IF(OR(Consolidated!N2945&amp;""='Dây theo phòng'!$D$6,Consolidated!S2945&amp;""='Dây theo phòng'!$D$6),1,0))</f>
        <v>0</v>
      </c>
      <c r="D2945" s="95">
        <f>IF(Consolidated!E2945=1,1,0)</f>
        <v>0</v>
      </c>
      <c r="E2945" s="95">
        <f t="shared" si="45"/>
        <v>154</v>
      </c>
    </row>
    <row r="2946" spans="1:5">
      <c r="A2946" s="95" t="str">
        <f>Consolidated!C2946&amp;""</f>
        <v/>
      </c>
      <c r="B2946" s="95" t="str">
        <f>Consolidated!A2946&amp;""</f>
        <v/>
      </c>
      <c r="C2946" s="95">
        <f>IF('Dây theo phòng'!$D$6="",0,IF(OR(Consolidated!N2946&amp;""='Dây theo phòng'!$D$6,Consolidated!S2946&amp;""='Dây theo phòng'!$D$6),1,0))</f>
        <v>0</v>
      </c>
      <c r="D2946" s="95">
        <f>IF(Consolidated!E2946=1,1,0)</f>
        <v>0</v>
      </c>
      <c r="E2946" s="95">
        <f t="shared" si="45"/>
        <v>154</v>
      </c>
    </row>
    <row r="2947" spans="1:5">
      <c r="A2947" s="95" t="str">
        <f>Consolidated!C2947&amp;""</f>
        <v/>
      </c>
      <c r="B2947" s="95" t="str">
        <f>Consolidated!A2947&amp;""</f>
        <v/>
      </c>
      <c r="C2947" s="95">
        <f>IF('Dây theo phòng'!$D$6="",0,IF(OR(Consolidated!N2947&amp;""='Dây theo phòng'!$D$6,Consolidated!S2947&amp;""='Dây theo phòng'!$D$6),1,0))</f>
        <v>0</v>
      </c>
      <c r="D2947" s="95">
        <f>IF(Consolidated!E2947=1,1,0)</f>
        <v>0</v>
      </c>
      <c r="E2947" s="95">
        <f t="shared" ref="E2947:E3000" si="46">E2946+C2947*(1-D2947)</f>
        <v>154</v>
      </c>
    </row>
    <row r="2948" spans="1:5">
      <c r="A2948" s="95" t="str">
        <f>Consolidated!C2948&amp;""</f>
        <v/>
      </c>
      <c r="B2948" s="95" t="str">
        <f>Consolidated!A2948&amp;""</f>
        <v/>
      </c>
      <c r="C2948" s="95">
        <f>IF('Dây theo phòng'!$D$6="",0,IF(OR(Consolidated!N2948&amp;""='Dây theo phòng'!$D$6,Consolidated!S2948&amp;""='Dây theo phòng'!$D$6),1,0))</f>
        <v>0</v>
      </c>
      <c r="D2948" s="95">
        <f>IF(Consolidated!E2948=1,1,0)</f>
        <v>0</v>
      </c>
      <c r="E2948" s="95">
        <f t="shared" si="46"/>
        <v>154</v>
      </c>
    </row>
    <row r="2949" spans="1:5">
      <c r="A2949" s="95" t="str">
        <f>Consolidated!C2949&amp;""</f>
        <v/>
      </c>
      <c r="B2949" s="95" t="str">
        <f>Consolidated!A2949&amp;""</f>
        <v/>
      </c>
      <c r="C2949" s="95">
        <f>IF('Dây theo phòng'!$D$6="",0,IF(OR(Consolidated!N2949&amp;""='Dây theo phòng'!$D$6,Consolidated!S2949&amp;""='Dây theo phòng'!$D$6),1,0))</f>
        <v>0</v>
      </c>
      <c r="D2949" s="95">
        <f>IF(Consolidated!E2949=1,1,0)</f>
        <v>0</v>
      </c>
      <c r="E2949" s="95">
        <f t="shared" si="46"/>
        <v>154</v>
      </c>
    </row>
    <row r="2950" spans="1:5">
      <c r="A2950" s="95" t="str">
        <f>Consolidated!C2950&amp;""</f>
        <v/>
      </c>
      <c r="B2950" s="95" t="str">
        <f>Consolidated!A2950&amp;""</f>
        <v/>
      </c>
      <c r="C2950" s="95">
        <f>IF('Dây theo phòng'!$D$6="",0,IF(OR(Consolidated!N2950&amp;""='Dây theo phòng'!$D$6,Consolidated!S2950&amp;""='Dây theo phòng'!$D$6),1,0))</f>
        <v>0</v>
      </c>
      <c r="D2950" s="95">
        <f>IF(Consolidated!E2950=1,1,0)</f>
        <v>0</v>
      </c>
      <c r="E2950" s="95">
        <f t="shared" si="46"/>
        <v>154</v>
      </c>
    </row>
    <row r="2951" spans="1:5">
      <c r="A2951" s="95" t="str">
        <f>Consolidated!C2951&amp;""</f>
        <v/>
      </c>
      <c r="B2951" s="95" t="str">
        <f>Consolidated!A2951&amp;""</f>
        <v/>
      </c>
      <c r="C2951" s="95">
        <f>IF('Dây theo phòng'!$D$6="",0,IF(OR(Consolidated!N2951&amp;""='Dây theo phòng'!$D$6,Consolidated!S2951&amp;""='Dây theo phòng'!$D$6),1,0))</f>
        <v>0</v>
      </c>
      <c r="D2951" s="95">
        <f>IF(Consolidated!E2951=1,1,0)</f>
        <v>0</v>
      </c>
      <c r="E2951" s="95">
        <f t="shared" si="46"/>
        <v>154</v>
      </c>
    </row>
    <row r="2952" spans="1:5">
      <c r="A2952" s="95" t="str">
        <f>Consolidated!C2952&amp;""</f>
        <v/>
      </c>
      <c r="B2952" s="95" t="str">
        <f>Consolidated!A2952&amp;""</f>
        <v/>
      </c>
      <c r="C2952" s="95">
        <f>IF('Dây theo phòng'!$D$6="",0,IF(OR(Consolidated!N2952&amp;""='Dây theo phòng'!$D$6,Consolidated!S2952&amp;""='Dây theo phòng'!$D$6),1,0))</f>
        <v>0</v>
      </c>
      <c r="D2952" s="95">
        <f>IF(Consolidated!E2952=1,1,0)</f>
        <v>0</v>
      </c>
      <c r="E2952" s="95">
        <f t="shared" si="46"/>
        <v>154</v>
      </c>
    </row>
    <row r="2953" spans="1:5">
      <c r="A2953" s="95" t="str">
        <f>Consolidated!C2953&amp;""</f>
        <v/>
      </c>
      <c r="B2953" s="95" t="str">
        <f>Consolidated!A2953&amp;""</f>
        <v/>
      </c>
      <c r="C2953" s="95">
        <f>IF('Dây theo phòng'!$D$6="",0,IF(OR(Consolidated!N2953&amp;""='Dây theo phòng'!$D$6,Consolidated!S2953&amp;""='Dây theo phòng'!$D$6),1,0))</f>
        <v>0</v>
      </c>
      <c r="D2953" s="95">
        <f>IF(Consolidated!E2953=1,1,0)</f>
        <v>0</v>
      </c>
      <c r="E2953" s="95">
        <f t="shared" si="46"/>
        <v>154</v>
      </c>
    </row>
    <row r="2954" spans="1:5">
      <c r="A2954" s="95" t="str">
        <f>Consolidated!C2954&amp;""</f>
        <v/>
      </c>
      <c r="B2954" s="95" t="str">
        <f>Consolidated!A2954&amp;""</f>
        <v/>
      </c>
      <c r="C2954" s="95">
        <f>IF('Dây theo phòng'!$D$6="",0,IF(OR(Consolidated!N2954&amp;""='Dây theo phòng'!$D$6,Consolidated!S2954&amp;""='Dây theo phòng'!$D$6),1,0))</f>
        <v>0</v>
      </c>
      <c r="D2954" s="95">
        <f>IF(Consolidated!E2954=1,1,0)</f>
        <v>0</v>
      </c>
      <c r="E2954" s="95">
        <f t="shared" si="46"/>
        <v>154</v>
      </c>
    </row>
    <row r="2955" spans="1:5">
      <c r="A2955" s="95" t="str">
        <f>Consolidated!C2955&amp;""</f>
        <v/>
      </c>
      <c r="B2955" s="95" t="str">
        <f>Consolidated!A2955&amp;""</f>
        <v/>
      </c>
      <c r="C2955" s="95">
        <f>IF('Dây theo phòng'!$D$6="",0,IF(OR(Consolidated!N2955&amp;""='Dây theo phòng'!$D$6,Consolidated!S2955&amp;""='Dây theo phòng'!$D$6),1,0))</f>
        <v>0</v>
      </c>
      <c r="D2955" s="95">
        <f>IF(Consolidated!E2955=1,1,0)</f>
        <v>0</v>
      </c>
      <c r="E2955" s="95">
        <f t="shared" si="46"/>
        <v>154</v>
      </c>
    </row>
    <row r="2956" spans="1:5">
      <c r="A2956" s="95" t="str">
        <f>Consolidated!C2956&amp;""</f>
        <v/>
      </c>
      <c r="B2956" s="95" t="str">
        <f>Consolidated!A2956&amp;""</f>
        <v/>
      </c>
      <c r="C2956" s="95">
        <f>IF('Dây theo phòng'!$D$6="",0,IF(OR(Consolidated!N2956&amp;""='Dây theo phòng'!$D$6,Consolidated!S2956&amp;""='Dây theo phòng'!$D$6),1,0))</f>
        <v>0</v>
      </c>
      <c r="D2956" s="95">
        <f>IF(Consolidated!E2956=1,1,0)</f>
        <v>0</v>
      </c>
      <c r="E2956" s="95">
        <f t="shared" si="46"/>
        <v>154</v>
      </c>
    </row>
    <row r="2957" spans="1:5">
      <c r="A2957" s="95" t="str">
        <f>Consolidated!C2957&amp;""</f>
        <v/>
      </c>
      <c r="B2957" s="95" t="str">
        <f>Consolidated!A2957&amp;""</f>
        <v/>
      </c>
      <c r="C2957" s="95">
        <f>IF('Dây theo phòng'!$D$6="",0,IF(OR(Consolidated!N2957&amp;""='Dây theo phòng'!$D$6,Consolidated!S2957&amp;""='Dây theo phòng'!$D$6),1,0))</f>
        <v>0</v>
      </c>
      <c r="D2957" s="95">
        <f>IF(Consolidated!E2957=1,1,0)</f>
        <v>0</v>
      </c>
      <c r="E2957" s="95">
        <f t="shared" si="46"/>
        <v>154</v>
      </c>
    </row>
    <row r="2958" spans="1:5">
      <c r="A2958" s="95" t="str">
        <f>Consolidated!C2958&amp;""</f>
        <v/>
      </c>
      <c r="B2958" s="95" t="str">
        <f>Consolidated!A2958&amp;""</f>
        <v/>
      </c>
      <c r="C2958" s="95">
        <f>IF('Dây theo phòng'!$D$6="",0,IF(OR(Consolidated!N2958&amp;""='Dây theo phòng'!$D$6,Consolidated!S2958&amp;""='Dây theo phòng'!$D$6),1,0))</f>
        <v>0</v>
      </c>
      <c r="D2958" s="95">
        <f>IF(Consolidated!E2958=1,1,0)</f>
        <v>0</v>
      </c>
      <c r="E2958" s="95">
        <f t="shared" si="46"/>
        <v>154</v>
      </c>
    </row>
    <row r="2959" spans="1:5">
      <c r="A2959" s="95" t="str">
        <f>Consolidated!C2959&amp;""</f>
        <v/>
      </c>
      <c r="B2959" s="95" t="str">
        <f>Consolidated!A2959&amp;""</f>
        <v/>
      </c>
      <c r="C2959" s="95">
        <f>IF('Dây theo phòng'!$D$6="",0,IF(OR(Consolidated!N2959&amp;""='Dây theo phòng'!$D$6,Consolidated!S2959&amp;""='Dây theo phòng'!$D$6),1,0))</f>
        <v>0</v>
      </c>
      <c r="D2959" s="95">
        <f>IF(Consolidated!E2959=1,1,0)</f>
        <v>0</v>
      </c>
      <c r="E2959" s="95">
        <f t="shared" si="46"/>
        <v>154</v>
      </c>
    </row>
    <row r="2960" spans="1:5">
      <c r="A2960" s="95" t="str">
        <f>Consolidated!C2960&amp;""</f>
        <v/>
      </c>
      <c r="B2960" s="95" t="str">
        <f>Consolidated!A2960&amp;""</f>
        <v/>
      </c>
      <c r="C2960" s="95">
        <f>IF('Dây theo phòng'!$D$6="",0,IF(OR(Consolidated!N2960&amp;""='Dây theo phòng'!$D$6,Consolidated!S2960&amp;""='Dây theo phòng'!$D$6),1,0))</f>
        <v>0</v>
      </c>
      <c r="D2960" s="95">
        <f>IF(Consolidated!E2960=1,1,0)</f>
        <v>0</v>
      </c>
      <c r="E2960" s="95">
        <f t="shared" si="46"/>
        <v>154</v>
      </c>
    </row>
    <row r="2961" spans="1:5">
      <c r="A2961" s="95" t="str">
        <f>Consolidated!C2961&amp;""</f>
        <v/>
      </c>
      <c r="B2961" s="95" t="str">
        <f>Consolidated!A2961&amp;""</f>
        <v/>
      </c>
      <c r="C2961" s="95">
        <f>IF('Dây theo phòng'!$D$6="",0,IF(OR(Consolidated!N2961&amp;""='Dây theo phòng'!$D$6,Consolidated!S2961&amp;""='Dây theo phòng'!$D$6),1,0))</f>
        <v>0</v>
      </c>
      <c r="D2961" s="95">
        <f>IF(Consolidated!E2961=1,1,0)</f>
        <v>0</v>
      </c>
      <c r="E2961" s="95">
        <f t="shared" si="46"/>
        <v>154</v>
      </c>
    </row>
    <row r="2962" spans="1:5">
      <c r="A2962" s="95" t="str">
        <f>Consolidated!C2962&amp;""</f>
        <v/>
      </c>
      <c r="B2962" s="95" t="str">
        <f>Consolidated!A2962&amp;""</f>
        <v/>
      </c>
      <c r="C2962" s="95">
        <f>IF('Dây theo phòng'!$D$6="",0,IF(OR(Consolidated!N2962&amp;""='Dây theo phòng'!$D$6,Consolidated!S2962&amp;""='Dây theo phòng'!$D$6),1,0))</f>
        <v>0</v>
      </c>
      <c r="D2962" s="95">
        <f>IF(Consolidated!E2962=1,1,0)</f>
        <v>0</v>
      </c>
      <c r="E2962" s="95">
        <f t="shared" si="46"/>
        <v>154</v>
      </c>
    </row>
    <row r="2963" spans="1:5">
      <c r="A2963" s="95" t="str">
        <f>Consolidated!C2963&amp;""</f>
        <v/>
      </c>
      <c r="B2963" s="95" t="str">
        <f>Consolidated!A2963&amp;""</f>
        <v/>
      </c>
      <c r="C2963" s="95">
        <f>IF('Dây theo phòng'!$D$6="",0,IF(OR(Consolidated!N2963&amp;""='Dây theo phòng'!$D$6,Consolidated!S2963&amp;""='Dây theo phòng'!$D$6),1,0))</f>
        <v>0</v>
      </c>
      <c r="D2963" s="95">
        <f>IF(Consolidated!E2963=1,1,0)</f>
        <v>0</v>
      </c>
      <c r="E2963" s="95">
        <f t="shared" si="46"/>
        <v>154</v>
      </c>
    </row>
    <row r="2964" spans="1:5">
      <c r="A2964" s="95" t="str">
        <f>Consolidated!C2964&amp;""</f>
        <v/>
      </c>
      <c r="B2964" s="95" t="str">
        <f>Consolidated!A2964&amp;""</f>
        <v/>
      </c>
      <c r="C2964" s="95">
        <f>IF('Dây theo phòng'!$D$6="",0,IF(OR(Consolidated!N2964&amp;""='Dây theo phòng'!$D$6,Consolidated!S2964&amp;""='Dây theo phòng'!$D$6),1,0))</f>
        <v>0</v>
      </c>
      <c r="D2964" s="95">
        <f>IF(Consolidated!E2964=1,1,0)</f>
        <v>0</v>
      </c>
      <c r="E2964" s="95">
        <f t="shared" si="46"/>
        <v>154</v>
      </c>
    </row>
    <row r="2965" spans="1:5">
      <c r="A2965" s="95" t="str">
        <f>Consolidated!C2965&amp;""</f>
        <v/>
      </c>
      <c r="B2965" s="95" t="str">
        <f>Consolidated!A2965&amp;""</f>
        <v/>
      </c>
      <c r="C2965" s="95">
        <f>IF('Dây theo phòng'!$D$6="",0,IF(OR(Consolidated!N2965&amp;""='Dây theo phòng'!$D$6,Consolidated!S2965&amp;""='Dây theo phòng'!$D$6),1,0))</f>
        <v>0</v>
      </c>
      <c r="D2965" s="95">
        <f>IF(Consolidated!E2965=1,1,0)</f>
        <v>0</v>
      </c>
      <c r="E2965" s="95">
        <f t="shared" si="46"/>
        <v>154</v>
      </c>
    </row>
    <row r="2966" spans="1:5">
      <c r="A2966" s="95" t="str">
        <f>Consolidated!C2966&amp;""</f>
        <v/>
      </c>
      <c r="B2966" s="95" t="str">
        <f>Consolidated!A2966&amp;""</f>
        <v/>
      </c>
      <c r="C2966" s="95">
        <f>IF('Dây theo phòng'!$D$6="",0,IF(OR(Consolidated!N2966&amp;""='Dây theo phòng'!$D$6,Consolidated!S2966&amp;""='Dây theo phòng'!$D$6),1,0))</f>
        <v>0</v>
      </c>
      <c r="D2966" s="95">
        <f>IF(Consolidated!E2966=1,1,0)</f>
        <v>0</v>
      </c>
      <c r="E2966" s="95">
        <f t="shared" si="46"/>
        <v>154</v>
      </c>
    </row>
    <row r="2967" spans="1:5">
      <c r="A2967" s="95" t="str">
        <f>Consolidated!C2967&amp;""</f>
        <v/>
      </c>
      <c r="B2967" s="95" t="str">
        <f>Consolidated!A2967&amp;""</f>
        <v/>
      </c>
      <c r="C2967" s="95">
        <f>IF('Dây theo phòng'!$D$6="",0,IF(OR(Consolidated!N2967&amp;""='Dây theo phòng'!$D$6,Consolidated!S2967&amp;""='Dây theo phòng'!$D$6),1,0))</f>
        <v>0</v>
      </c>
      <c r="D2967" s="95">
        <f>IF(Consolidated!E2967=1,1,0)</f>
        <v>0</v>
      </c>
      <c r="E2967" s="95">
        <f t="shared" si="46"/>
        <v>154</v>
      </c>
    </row>
    <row r="2968" spans="1:5">
      <c r="A2968" s="95" t="str">
        <f>Consolidated!C2968&amp;""</f>
        <v/>
      </c>
      <c r="B2968" s="95" t="str">
        <f>Consolidated!A2968&amp;""</f>
        <v/>
      </c>
      <c r="C2968" s="95">
        <f>IF('Dây theo phòng'!$D$6="",0,IF(OR(Consolidated!N2968&amp;""='Dây theo phòng'!$D$6,Consolidated!S2968&amp;""='Dây theo phòng'!$D$6),1,0))</f>
        <v>0</v>
      </c>
      <c r="D2968" s="95">
        <f>IF(Consolidated!E2968=1,1,0)</f>
        <v>0</v>
      </c>
      <c r="E2968" s="95">
        <f t="shared" si="46"/>
        <v>154</v>
      </c>
    </row>
    <row r="2969" spans="1:5">
      <c r="A2969" s="95" t="str">
        <f>Consolidated!C2969&amp;""</f>
        <v/>
      </c>
      <c r="B2969" s="95" t="str">
        <f>Consolidated!A2969&amp;""</f>
        <v/>
      </c>
      <c r="C2969" s="95">
        <f>IF('Dây theo phòng'!$D$6="",0,IF(OR(Consolidated!N2969&amp;""='Dây theo phòng'!$D$6,Consolidated!S2969&amp;""='Dây theo phòng'!$D$6),1,0))</f>
        <v>0</v>
      </c>
      <c r="D2969" s="95">
        <f>IF(Consolidated!E2969=1,1,0)</f>
        <v>0</v>
      </c>
      <c r="E2969" s="95">
        <f t="shared" si="46"/>
        <v>154</v>
      </c>
    </row>
    <row r="2970" spans="1:5">
      <c r="A2970" s="95" t="str">
        <f>Consolidated!C2970&amp;""</f>
        <v/>
      </c>
      <c r="B2970" s="95" t="str">
        <f>Consolidated!A2970&amp;""</f>
        <v/>
      </c>
      <c r="C2970" s="95">
        <f>IF('Dây theo phòng'!$D$6="",0,IF(OR(Consolidated!N2970&amp;""='Dây theo phòng'!$D$6,Consolidated!S2970&amp;""='Dây theo phòng'!$D$6),1,0))</f>
        <v>0</v>
      </c>
      <c r="D2970" s="95">
        <f>IF(Consolidated!E2970=1,1,0)</f>
        <v>0</v>
      </c>
      <c r="E2970" s="95">
        <f t="shared" si="46"/>
        <v>154</v>
      </c>
    </row>
    <row r="2971" spans="1:5">
      <c r="A2971" s="95" t="str">
        <f>Consolidated!C2971&amp;""</f>
        <v/>
      </c>
      <c r="B2971" s="95" t="str">
        <f>Consolidated!A2971&amp;""</f>
        <v/>
      </c>
      <c r="C2971" s="95">
        <f>IF('Dây theo phòng'!$D$6="",0,IF(OR(Consolidated!N2971&amp;""='Dây theo phòng'!$D$6,Consolidated!S2971&amp;""='Dây theo phòng'!$D$6),1,0))</f>
        <v>0</v>
      </c>
      <c r="D2971" s="95">
        <f>IF(Consolidated!E2971=1,1,0)</f>
        <v>0</v>
      </c>
      <c r="E2971" s="95">
        <f t="shared" si="46"/>
        <v>154</v>
      </c>
    </row>
    <row r="2972" spans="1:5">
      <c r="A2972" s="95" t="str">
        <f>Consolidated!C2972&amp;""</f>
        <v/>
      </c>
      <c r="B2972" s="95" t="str">
        <f>Consolidated!A2972&amp;""</f>
        <v/>
      </c>
      <c r="C2972" s="95">
        <f>IF('Dây theo phòng'!$D$6="",0,IF(OR(Consolidated!N2972&amp;""='Dây theo phòng'!$D$6,Consolidated!S2972&amp;""='Dây theo phòng'!$D$6),1,0))</f>
        <v>0</v>
      </c>
      <c r="D2972" s="95">
        <f>IF(Consolidated!E2972=1,1,0)</f>
        <v>0</v>
      </c>
      <c r="E2972" s="95">
        <f t="shared" si="46"/>
        <v>154</v>
      </c>
    </row>
    <row r="2973" spans="1:5">
      <c r="A2973" s="95" t="str">
        <f>Consolidated!C2973&amp;""</f>
        <v/>
      </c>
      <c r="B2973" s="95" t="str">
        <f>Consolidated!A2973&amp;""</f>
        <v/>
      </c>
      <c r="C2973" s="95">
        <f>IF('Dây theo phòng'!$D$6="",0,IF(OR(Consolidated!N2973&amp;""='Dây theo phòng'!$D$6,Consolidated!S2973&amp;""='Dây theo phòng'!$D$6),1,0))</f>
        <v>0</v>
      </c>
      <c r="D2973" s="95">
        <f>IF(Consolidated!E2973=1,1,0)</f>
        <v>0</v>
      </c>
      <c r="E2973" s="95">
        <f t="shared" si="46"/>
        <v>154</v>
      </c>
    </row>
    <row r="2974" spans="1:5">
      <c r="A2974" s="95" t="str">
        <f>Consolidated!C2974&amp;""</f>
        <v/>
      </c>
      <c r="B2974" s="95" t="str">
        <f>Consolidated!A2974&amp;""</f>
        <v/>
      </c>
      <c r="C2974" s="95">
        <f>IF('Dây theo phòng'!$D$6="",0,IF(OR(Consolidated!N2974&amp;""='Dây theo phòng'!$D$6,Consolidated!S2974&amp;""='Dây theo phòng'!$D$6),1,0))</f>
        <v>0</v>
      </c>
      <c r="D2974" s="95">
        <f>IF(Consolidated!E2974=1,1,0)</f>
        <v>0</v>
      </c>
      <c r="E2974" s="95">
        <f t="shared" si="46"/>
        <v>154</v>
      </c>
    </row>
    <row r="2975" spans="1:5">
      <c r="A2975" s="95" t="str">
        <f>Consolidated!C2975&amp;""</f>
        <v/>
      </c>
      <c r="B2975" s="95" t="str">
        <f>Consolidated!A2975&amp;""</f>
        <v/>
      </c>
      <c r="C2975" s="95">
        <f>IF('Dây theo phòng'!$D$6="",0,IF(OR(Consolidated!N2975&amp;""='Dây theo phòng'!$D$6,Consolidated!S2975&amp;""='Dây theo phòng'!$D$6),1,0))</f>
        <v>0</v>
      </c>
      <c r="D2975" s="95">
        <f>IF(Consolidated!E2975=1,1,0)</f>
        <v>0</v>
      </c>
      <c r="E2975" s="95">
        <f t="shared" si="46"/>
        <v>154</v>
      </c>
    </row>
    <row r="2976" spans="1:5">
      <c r="A2976" s="95" t="str">
        <f>Consolidated!C2976&amp;""</f>
        <v/>
      </c>
      <c r="B2976" s="95" t="str">
        <f>Consolidated!A2976&amp;""</f>
        <v/>
      </c>
      <c r="C2976" s="95">
        <f>IF('Dây theo phòng'!$D$6="",0,IF(OR(Consolidated!N2976&amp;""='Dây theo phòng'!$D$6,Consolidated!S2976&amp;""='Dây theo phòng'!$D$6),1,0))</f>
        <v>0</v>
      </c>
      <c r="D2976" s="95">
        <f>IF(Consolidated!E2976=1,1,0)</f>
        <v>0</v>
      </c>
      <c r="E2976" s="95">
        <f t="shared" si="46"/>
        <v>154</v>
      </c>
    </row>
    <row r="2977" spans="1:5">
      <c r="A2977" s="95" t="str">
        <f>Consolidated!C2977&amp;""</f>
        <v/>
      </c>
      <c r="B2977" s="95" t="str">
        <f>Consolidated!A2977&amp;""</f>
        <v/>
      </c>
      <c r="C2977" s="95">
        <f>IF('Dây theo phòng'!$D$6="",0,IF(OR(Consolidated!N2977&amp;""='Dây theo phòng'!$D$6,Consolidated!S2977&amp;""='Dây theo phòng'!$D$6),1,0))</f>
        <v>0</v>
      </c>
      <c r="D2977" s="95">
        <f>IF(Consolidated!E2977=1,1,0)</f>
        <v>0</v>
      </c>
      <c r="E2977" s="95">
        <f t="shared" si="46"/>
        <v>154</v>
      </c>
    </row>
    <row r="2978" spans="1:5">
      <c r="A2978" s="95" t="str">
        <f>Consolidated!C2978&amp;""</f>
        <v/>
      </c>
      <c r="B2978" s="95" t="str">
        <f>Consolidated!A2978&amp;""</f>
        <v/>
      </c>
      <c r="C2978" s="95">
        <f>IF('Dây theo phòng'!$D$6="",0,IF(OR(Consolidated!N2978&amp;""='Dây theo phòng'!$D$6,Consolidated!S2978&amp;""='Dây theo phòng'!$D$6),1,0))</f>
        <v>0</v>
      </c>
      <c r="D2978" s="95">
        <f>IF(Consolidated!E2978=1,1,0)</f>
        <v>0</v>
      </c>
      <c r="E2978" s="95">
        <f t="shared" si="46"/>
        <v>154</v>
      </c>
    </row>
    <row r="2979" spans="1:5">
      <c r="A2979" s="95" t="str">
        <f>Consolidated!C2979&amp;""</f>
        <v/>
      </c>
      <c r="B2979" s="95" t="str">
        <f>Consolidated!A2979&amp;""</f>
        <v/>
      </c>
      <c r="C2979" s="95">
        <f>IF('Dây theo phòng'!$D$6="",0,IF(OR(Consolidated!N2979&amp;""='Dây theo phòng'!$D$6,Consolidated!S2979&amp;""='Dây theo phòng'!$D$6),1,0))</f>
        <v>0</v>
      </c>
      <c r="D2979" s="95">
        <f>IF(Consolidated!E2979=1,1,0)</f>
        <v>0</v>
      </c>
      <c r="E2979" s="95">
        <f t="shared" si="46"/>
        <v>154</v>
      </c>
    </row>
    <row r="2980" spans="1:5">
      <c r="A2980" s="95" t="str">
        <f>Consolidated!C2980&amp;""</f>
        <v/>
      </c>
      <c r="B2980" s="95" t="str">
        <f>Consolidated!A2980&amp;""</f>
        <v/>
      </c>
      <c r="C2980" s="95">
        <f>IF('Dây theo phòng'!$D$6="",0,IF(OR(Consolidated!N2980&amp;""='Dây theo phòng'!$D$6,Consolidated!S2980&amp;""='Dây theo phòng'!$D$6),1,0))</f>
        <v>0</v>
      </c>
      <c r="D2980" s="95">
        <f>IF(Consolidated!E2980=1,1,0)</f>
        <v>0</v>
      </c>
      <c r="E2980" s="95">
        <f t="shared" si="46"/>
        <v>154</v>
      </c>
    </row>
    <row r="2981" spans="1:5">
      <c r="A2981" s="95" t="str">
        <f>Consolidated!C2981&amp;""</f>
        <v/>
      </c>
      <c r="B2981" s="95" t="str">
        <f>Consolidated!A2981&amp;""</f>
        <v/>
      </c>
      <c r="C2981" s="95">
        <f>IF('Dây theo phòng'!$D$6="",0,IF(OR(Consolidated!N2981&amp;""='Dây theo phòng'!$D$6,Consolidated!S2981&amp;""='Dây theo phòng'!$D$6),1,0))</f>
        <v>0</v>
      </c>
      <c r="D2981" s="95">
        <f>IF(Consolidated!E2981=1,1,0)</f>
        <v>0</v>
      </c>
      <c r="E2981" s="95">
        <f t="shared" si="46"/>
        <v>154</v>
      </c>
    </row>
    <row r="2982" spans="1:5">
      <c r="A2982" s="95" t="str">
        <f>Consolidated!C2982&amp;""</f>
        <v/>
      </c>
      <c r="B2982" s="95" t="str">
        <f>Consolidated!A2982&amp;""</f>
        <v/>
      </c>
      <c r="C2982" s="95">
        <f>IF('Dây theo phòng'!$D$6="",0,IF(OR(Consolidated!N2982&amp;""='Dây theo phòng'!$D$6,Consolidated!S2982&amp;""='Dây theo phòng'!$D$6),1,0))</f>
        <v>0</v>
      </c>
      <c r="D2982" s="95">
        <f>IF(Consolidated!E2982=1,1,0)</f>
        <v>0</v>
      </c>
      <c r="E2982" s="95">
        <f t="shared" si="46"/>
        <v>154</v>
      </c>
    </row>
    <row r="2983" spans="1:5">
      <c r="A2983" s="95" t="str">
        <f>Consolidated!C2983&amp;""</f>
        <v/>
      </c>
      <c r="B2983" s="95" t="str">
        <f>Consolidated!A2983&amp;""</f>
        <v/>
      </c>
      <c r="C2983" s="95">
        <f>IF('Dây theo phòng'!$D$6="",0,IF(OR(Consolidated!N2983&amp;""='Dây theo phòng'!$D$6,Consolidated!S2983&amp;""='Dây theo phòng'!$D$6),1,0))</f>
        <v>0</v>
      </c>
      <c r="D2983" s="95">
        <f>IF(Consolidated!E2983=1,1,0)</f>
        <v>0</v>
      </c>
      <c r="E2983" s="95">
        <f t="shared" si="46"/>
        <v>154</v>
      </c>
    </row>
    <row r="2984" spans="1:5">
      <c r="A2984" s="95" t="str">
        <f>Consolidated!C2984&amp;""</f>
        <v/>
      </c>
      <c r="B2984" s="95" t="str">
        <f>Consolidated!A2984&amp;""</f>
        <v/>
      </c>
      <c r="C2984" s="95">
        <f>IF('Dây theo phòng'!$D$6="",0,IF(OR(Consolidated!N2984&amp;""='Dây theo phòng'!$D$6,Consolidated!S2984&amp;""='Dây theo phòng'!$D$6),1,0))</f>
        <v>0</v>
      </c>
      <c r="D2984" s="95">
        <f>IF(Consolidated!E2984=1,1,0)</f>
        <v>0</v>
      </c>
      <c r="E2984" s="95">
        <f t="shared" si="46"/>
        <v>154</v>
      </c>
    </row>
    <row r="2985" spans="1:5">
      <c r="A2985" s="95" t="str">
        <f>Consolidated!C2985&amp;""</f>
        <v/>
      </c>
      <c r="B2985" s="95" t="str">
        <f>Consolidated!A2985&amp;""</f>
        <v/>
      </c>
      <c r="C2985" s="95">
        <f>IF('Dây theo phòng'!$D$6="",0,IF(OR(Consolidated!N2985&amp;""='Dây theo phòng'!$D$6,Consolidated!S2985&amp;""='Dây theo phòng'!$D$6),1,0))</f>
        <v>0</v>
      </c>
      <c r="D2985" s="95">
        <f>IF(Consolidated!E2985=1,1,0)</f>
        <v>0</v>
      </c>
      <c r="E2985" s="95">
        <f t="shared" si="46"/>
        <v>154</v>
      </c>
    </row>
    <row r="2986" spans="1:5">
      <c r="A2986" s="95" t="str">
        <f>Consolidated!C2986&amp;""</f>
        <v/>
      </c>
      <c r="B2986" s="95" t="str">
        <f>Consolidated!A2986&amp;""</f>
        <v/>
      </c>
      <c r="C2986" s="95">
        <f>IF('Dây theo phòng'!$D$6="",0,IF(OR(Consolidated!N2986&amp;""='Dây theo phòng'!$D$6,Consolidated!S2986&amp;""='Dây theo phòng'!$D$6),1,0))</f>
        <v>0</v>
      </c>
      <c r="D2986" s="95">
        <f>IF(Consolidated!E2986=1,1,0)</f>
        <v>0</v>
      </c>
      <c r="E2986" s="95">
        <f t="shared" si="46"/>
        <v>154</v>
      </c>
    </row>
    <row r="2987" spans="1:5">
      <c r="A2987" s="95" t="str">
        <f>Consolidated!C2987&amp;""</f>
        <v/>
      </c>
      <c r="B2987" s="95" t="str">
        <f>Consolidated!A2987&amp;""</f>
        <v/>
      </c>
      <c r="C2987" s="95">
        <f>IF('Dây theo phòng'!$D$6="",0,IF(OR(Consolidated!N2987&amp;""='Dây theo phòng'!$D$6,Consolidated!S2987&amp;""='Dây theo phòng'!$D$6),1,0))</f>
        <v>0</v>
      </c>
      <c r="D2987" s="95">
        <f>IF(Consolidated!E2987=1,1,0)</f>
        <v>0</v>
      </c>
      <c r="E2987" s="95">
        <f t="shared" si="46"/>
        <v>154</v>
      </c>
    </row>
    <row r="2988" spans="1:5">
      <c r="A2988" s="95" t="str">
        <f>Consolidated!C2988&amp;""</f>
        <v/>
      </c>
      <c r="B2988" s="95" t="str">
        <f>Consolidated!A2988&amp;""</f>
        <v/>
      </c>
      <c r="C2988" s="95">
        <f>IF('Dây theo phòng'!$D$6="",0,IF(OR(Consolidated!N2988&amp;""='Dây theo phòng'!$D$6,Consolidated!S2988&amp;""='Dây theo phòng'!$D$6),1,0))</f>
        <v>0</v>
      </c>
      <c r="D2988" s="95">
        <f>IF(Consolidated!E2988=1,1,0)</f>
        <v>0</v>
      </c>
      <c r="E2988" s="95">
        <f t="shared" si="46"/>
        <v>154</v>
      </c>
    </row>
    <row r="2989" spans="1:5">
      <c r="A2989" s="95" t="str">
        <f>Consolidated!C2989&amp;""</f>
        <v/>
      </c>
      <c r="B2989" s="95" t="str">
        <f>Consolidated!A2989&amp;""</f>
        <v/>
      </c>
      <c r="C2989" s="95">
        <f>IF('Dây theo phòng'!$D$6="",0,IF(OR(Consolidated!N2989&amp;""='Dây theo phòng'!$D$6,Consolidated!S2989&amp;""='Dây theo phòng'!$D$6),1,0))</f>
        <v>0</v>
      </c>
      <c r="D2989" s="95">
        <f>IF(Consolidated!E2989=1,1,0)</f>
        <v>0</v>
      </c>
      <c r="E2989" s="95">
        <f t="shared" si="46"/>
        <v>154</v>
      </c>
    </row>
    <row r="2990" spans="1:5">
      <c r="A2990" s="95" t="str">
        <f>Consolidated!C2990&amp;""</f>
        <v/>
      </c>
      <c r="B2990" s="95" t="str">
        <f>Consolidated!A2990&amp;""</f>
        <v/>
      </c>
      <c r="C2990" s="95">
        <f>IF('Dây theo phòng'!$D$6="",0,IF(OR(Consolidated!N2990&amp;""='Dây theo phòng'!$D$6,Consolidated!S2990&amp;""='Dây theo phòng'!$D$6),1,0))</f>
        <v>0</v>
      </c>
      <c r="D2990" s="95">
        <f>IF(Consolidated!E2990=1,1,0)</f>
        <v>0</v>
      </c>
      <c r="E2990" s="95">
        <f t="shared" si="46"/>
        <v>154</v>
      </c>
    </row>
    <row r="2991" spans="1:5">
      <c r="A2991" s="95" t="str">
        <f>Consolidated!C2991&amp;""</f>
        <v/>
      </c>
      <c r="B2991" s="95" t="str">
        <f>Consolidated!A2991&amp;""</f>
        <v/>
      </c>
      <c r="C2991" s="95">
        <f>IF('Dây theo phòng'!$D$6="",0,IF(OR(Consolidated!N2991&amp;""='Dây theo phòng'!$D$6,Consolidated!S2991&amp;""='Dây theo phòng'!$D$6),1,0))</f>
        <v>0</v>
      </c>
      <c r="D2991" s="95">
        <f>IF(Consolidated!E2991=1,1,0)</f>
        <v>0</v>
      </c>
      <c r="E2991" s="95">
        <f t="shared" si="46"/>
        <v>154</v>
      </c>
    </row>
    <row r="2992" spans="1:5">
      <c r="A2992" s="95" t="str">
        <f>Consolidated!C2992&amp;""</f>
        <v/>
      </c>
      <c r="B2992" s="95" t="str">
        <f>Consolidated!A2992&amp;""</f>
        <v/>
      </c>
      <c r="C2992" s="95">
        <f>IF('Dây theo phòng'!$D$6="",0,IF(OR(Consolidated!N2992&amp;""='Dây theo phòng'!$D$6,Consolidated!S2992&amp;""='Dây theo phòng'!$D$6),1,0))</f>
        <v>0</v>
      </c>
      <c r="D2992" s="95">
        <f>IF(Consolidated!E2992=1,1,0)</f>
        <v>0</v>
      </c>
      <c r="E2992" s="95">
        <f t="shared" si="46"/>
        <v>154</v>
      </c>
    </row>
    <row r="2993" spans="1:5">
      <c r="A2993" s="95" t="str">
        <f>Consolidated!C2993&amp;""</f>
        <v/>
      </c>
      <c r="B2993" s="95" t="str">
        <f>Consolidated!A2993&amp;""</f>
        <v/>
      </c>
      <c r="C2993" s="95">
        <f>IF('Dây theo phòng'!$D$6="",0,IF(OR(Consolidated!N2993&amp;""='Dây theo phòng'!$D$6,Consolidated!S2993&amp;""='Dây theo phòng'!$D$6),1,0))</f>
        <v>0</v>
      </c>
      <c r="D2993" s="95">
        <f>IF(Consolidated!E2993=1,1,0)</f>
        <v>0</v>
      </c>
      <c r="E2993" s="95">
        <f t="shared" si="46"/>
        <v>154</v>
      </c>
    </row>
    <row r="2994" spans="1:5">
      <c r="A2994" s="95" t="str">
        <f>Consolidated!C2994&amp;""</f>
        <v/>
      </c>
      <c r="B2994" s="95" t="str">
        <f>Consolidated!A2994&amp;""</f>
        <v/>
      </c>
      <c r="C2994" s="95">
        <f>IF('Dây theo phòng'!$D$6="",0,IF(OR(Consolidated!N2994&amp;""='Dây theo phòng'!$D$6,Consolidated!S2994&amp;""='Dây theo phòng'!$D$6),1,0))</f>
        <v>0</v>
      </c>
      <c r="D2994" s="95">
        <f>IF(Consolidated!E2994=1,1,0)</f>
        <v>0</v>
      </c>
      <c r="E2994" s="95">
        <f t="shared" si="46"/>
        <v>154</v>
      </c>
    </row>
    <row r="2995" spans="1:5">
      <c r="A2995" s="95" t="str">
        <f>Consolidated!C2995&amp;""</f>
        <v/>
      </c>
      <c r="B2995" s="95" t="str">
        <f>Consolidated!A2995&amp;""</f>
        <v/>
      </c>
      <c r="C2995" s="95">
        <f>IF('Dây theo phòng'!$D$6="",0,IF(OR(Consolidated!N2995&amp;""='Dây theo phòng'!$D$6,Consolidated!S2995&amp;""='Dây theo phòng'!$D$6),1,0))</f>
        <v>0</v>
      </c>
      <c r="D2995" s="95">
        <f>IF(Consolidated!E2995=1,1,0)</f>
        <v>0</v>
      </c>
      <c r="E2995" s="95">
        <f t="shared" si="46"/>
        <v>154</v>
      </c>
    </row>
    <row r="2996" spans="1:5">
      <c r="A2996" s="95" t="str">
        <f>Consolidated!C2996&amp;""</f>
        <v/>
      </c>
      <c r="B2996" s="95" t="str">
        <f>Consolidated!A2996&amp;""</f>
        <v/>
      </c>
      <c r="C2996" s="95">
        <f>IF('Dây theo phòng'!$D$6="",0,IF(OR(Consolidated!N2996&amp;""='Dây theo phòng'!$D$6,Consolidated!S2996&amp;""='Dây theo phòng'!$D$6),1,0))</f>
        <v>0</v>
      </c>
      <c r="D2996" s="95">
        <f>IF(Consolidated!E2996=1,1,0)</f>
        <v>0</v>
      </c>
      <c r="E2996" s="95">
        <f t="shared" si="46"/>
        <v>154</v>
      </c>
    </row>
    <row r="2997" spans="1:5">
      <c r="A2997" s="95" t="str">
        <f>Consolidated!C2997&amp;""</f>
        <v/>
      </c>
      <c r="B2997" s="95" t="str">
        <f>Consolidated!A2997&amp;""</f>
        <v/>
      </c>
      <c r="C2997" s="95">
        <f>IF('Dây theo phòng'!$D$6="",0,IF(OR(Consolidated!N2997&amp;""='Dây theo phòng'!$D$6,Consolidated!S2997&amp;""='Dây theo phòng'!$D$6),1,0))</f>
        <v>0</v>
      </c>
      <c r="D2997" s="95">
        <f>IF(Consolidated!E2997=1,1,0)</f>
        <v>0</v>
      </c>
      <c r="E2997" s="95">
        <f t="shared" si="46"/>
        <v>154</v>
      </c>
    </row>
    <row r="2998" spans="1:5">
      <c r="A2998" s="95" t="str">
        <f>Consolidated!C2998&amp;""</f>
        <v/>
      </c>
      <c r="B2998" s="95" t="str">
        <f>Consolidated!A2998&amp;""</f>
        <v/>
      </c>
      <c r="C2998" s="95">
        <f>IF('Dây theo phòng'!$D$6="",0,IF(OR(Consolidated!N2998&amp;""='Dây theo phòng'!$D$6,Consolidated!S2998&amp;""='Dây theo phòng'!$D$6),1,0))</f>
        <v>0</v>
      </c>
      <c r="D2998" s="95">
        <f>IF(Consolidated!E2998=1,1,0)</f>
        <v>0</v>
      </c>
      <c r="E2998" s="95">
        <f t="shared" si="46"/>
        <v>154</v>
      </c>
    </row>
    <row r="2999" spans="1:5">
      <c r="A2999" s="95" t="str">
        <f>Consolidated!C2999&amp;""</f>
        <v/>
      </c>
      <c r="B2999" s="95" t="str">
        <f>Consolidated!A2999&amp;""</f>
        <v/>
      </c>
      <c r="C2999" s="95">
        <f>IF('Dây theo phòng'!$D$6="",0,IF(OR(Consolidated!N2999&amp;""='Dây theo phòng'!$D$6,Consolidated!S2999&amp;""='Dây theo phòng'!$D$6),1,0))</f>
        <v>0</v>
      </c>
      <c r="D2999" s="95">
        <f>IF(Consolidated!E2999=1,1,0)</f>
        <v>0</v>
      </c>
      <c r="E2999" s="95">
        <f t="shared" si="46"/>
        <v>154</v>
      </c>
    </row>
    <row r="3000" spans="1:5">
      <c r="A3000" s="95" t="str">
        <f>Consolidated!C3000&amp;""</f>
        <v/>
      </c>
      <c r="B3000" s="95" t="str">
        <f>Consolidated!A3000&amp;""</f>
        <v/>
      </c>
      <c r="C3000" s="95">
        <f>IF('Dây theo phòng'!$D$6="",0,IF(OR(Consolidated!N3000&amp;""='Dây theo phòng'!$D$6,Consolidated!S3000&amp;""='Dây theo phòng'!$D$6),1,0))</f>
        <v>0</v>
      </c>
      <c r="D3000" s="95">
        <f>IF(Consolidated!E3000=1,1,0)</f>
        <v>0</v>
      </c>
      <c r="E3000" s="95">
        <f t="shared" si="46"/>
        <v>154</v>
      </c>
    </row>
  </sheetData>
  <pageMargins left="0.4" right="0.4" top="0.5" bottom="0.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B2:M242"/>
  <sheetViews>
    <sheetView showGridLines="0" workbookViewId="0">
      <selection activeCell="D5" sqref="D5:K5"/>
    </sheetView>
  </sheetViews>
  <sheetFormatPr defaultRowHeight="15"/>
  <cols>
    <col min="1" max="1" width="2" customWidth="1"/>
    <col min="2" max="2" width="7" customWidth="1"/>
    <col min="3" max="3" width="24" customWidth="1"/>
    <col min="4" max="4" width="12" customWidth="1"/>
    <col min="5" max="5" width="10" customWidth="1"/>
    <col min="6" max="6" width="14" customWidth="1"/>
    <col min="7" max="7" width="46" customWidth="1"/>
    <col min="8" max="9" width="11" customWidth="1"/>
    <col min="10" max="10" width="14" customWidth="1"/>
    <col min="11" max="11" width="34" customWidth="1"/>
    <col min="12" max="12" width="2" customWidth="1"/>
    <col min="13" max="13" width="10" customWidth="1"/>
  </cols>
  <sheetData>
    <row r="2" spans="2:11" ht="30" customHeight="1">
      <c r="B2" s="214" t="s">
        <v>10659</v>
      </c>
      <c r="C2" s="214"/>
      <c r="D2" s="214"/>
      <c r="E2" s="214"/>
      <c r="F2" s="214"/>
      <c r="G2" s="214"/>
      <c r="H2" s="214"/>
      <c r="I2" s="214"/>
      <c r="J2" s="214"/>
      <c r="K2" s="214"/>
    </row>
    <row r="3" spans="2:11" ht="51.95" customHeight="1">
      <c r="B3" s="215" t="s">
        <v>10660</v>
      </c>
      <c r="C3" s="215"/>
      <c r="D3" s="215"/>
      <c r="E3" s="215"/>
      <c r="F3" s="215"/>
      <c r="G3" s="215"/>
      <c r="H3" s="215"/>
      <c r="I3" s="215"/>
      <c r="J3" s="215"/>
      <c r="K3" s="215"/>
    </row>
    <row r="5" spans="2:11" ht="26.1" customHeight="1">
      <c r="B5" s="211" t="s">
        <v>10661</v>
      </c>
      <c r="C5" s="211"/>
      <c r="D5" s="216" t="s">
        <v>10662</v>
      </c>
      <c r="E5" s="216"/>
      <c r="F5" s="216"/>
      <c r="G5" s="216"/>
      <c r="H5" s="216"/>
      <c r="I5" s="216"/>
      <c r="J5" s="216"/>
      <c r="K5" s="216"/>
    </row>
    <row r="6" spans="2:11" ht="26.1" customHeight="1">
      <c r="B6" s="211" t="s">
        <v>10663</v>
      </c>
      <c r="C6" s="211"/>
      <c r="D6" s="216"/>
      <c r="E6" s="216"/>
      <c r="F6" s="216"/>
      <c r="G6" s="216"/>
      <c r="H6" s="216"/>
      <c r="I6" s="216"/>
      <c r="J6" s="216"/>
      <c r="K6" s="216"/>
    </row>
    <row r="7" spans="2:11">
      <c r="B7" s="211" t="s">
        <v>10664</v>
      </c>
      <c r="C7" s="211"/>
      <c r="D7" s="97" t="str">
        <f>IFERROR(INDEX('Tổng hợp phòng'!$A$6:$A$88,MATCH($D$5,'Tổng hợp phòng'!$B$6:$B$88,0)),"")</f>
        <v>4032</v>
      </c>
    </row>
    <row r="8" spans="2:11">
      <c r="B8" s="211" t="s">
        <v>10665</v>
      </c>
      <c r="C8" s="211"/>
      <c r="D8" s="213" t="str">
        <f>IFERROR(INDEX(Dev_List!$A$2:$A$1878,MATCH($D$6,Dev_List!$B$2:$B$1878,0)),"")</f>
        <v/>
      </c>
      <c r="E8" s="213"/>
      <c r="F8" s="213"/>
      <c r="G8" s="213"/>
    </row>
    <row r="9" spans="2:11">
      <c r="B9" s="211" t="s">
        <v>10666</v>
      </c>
      <c r="C9" s="211"/>
      <c r="D9" s="213" t="str">
        <f>IF($D$8&lt;&gt;"","Theo thiết bị",IF($D$7&lt;&gt;"","Theo phòng","Chưa chọn"))</f>
        <v>Theo phòng</v>
      </c>
      <c r="E9" s="213"/>
      <c r="F9" s="213"/>
      <c r="G9" s="213"/>
    </row>
    <row r="10" spans="2:11">
      <c r="B10" s="209" t="str">
        <f>IF(AND($D$8&lt;&gt;"",$D$7&lt;&gt;"",IFERROR(INDEX(Dev_List!$C$2:$C$1878,MATCH($D$8,Dev_List!$A$2:$A$1878,0)),"")&lt;&gt;$D$7),"LƯU Ý: thiết bị đang chọn không thuộc phòng đã chọn. Xóa ô thiết bị (D6) để xem cả phòng.","")</f>
        <v/>
      </c>
      <c r="C10" s="209"/>
      <c r="D10" s="209"/>
      <c r="E10" s="209"/>
      <c r="F10" s="209"/>
      <c r="G10" s="209"/>
      <c r="H10" s="209"/>
      <c r="I10" s="209"/>
      <c r="J10" s="209"/>
      <c r="K10" s="209"/>
    </row>
    <row r="11" spans="2:11">
      <c r="B11" s="210" t="s">
        <v>10667</v>
      </c>
      <c r="C11" s="210"/>
      <c r="D11" s="210"/>
      <c r="E11" s="210"/>
      <c r="F11" s="210"/>
      <c r="G11" s="210"/>
      <c r="H11" s="210"/>
      <c r="I11" s="210"/>
      <c r="J11" s="210"/>
      <c r="K11" s="210"/>
    </row>
    <row r="12" spans="2:11">
      <c r="B12" s="211" t="str">
        <f>IF($D$9="Theo phòng","Số thiết bị trong phòng","Tổng số dây")</f>
        <v>Số thiết bị trong phòng</v>
      </c>
      <c r="C12" s="211"/>
      <c r="D12" s="211"/>
      <c r="E12" s="98">
        <f>IF($D$9="Theo thiết bị",SUM(Dev_Calc!$C$2:$C$3000),IF($D$9="Theo phòng",Dev_List!$H$2,0))</f>
        <v>117</v>
      </c>
    </row>
    <row r="13" spans="2:11">
      <c r="B13" s="211" t="str">
        <f>IF($D$9="Theo phòng","Thiết bị đã kéo đủ dây","Dây đã kéo")</f>
        <v>Thiết bị đã kéo đủ dây</v>
      </c>
      <c r="C13" s="211"/>
      <c r="D13" s="211"/>
      <c r="E13" s="98">
        <f>IF($D$9="Theo thiết bị",COUNTIFS(Dev_Calc!$C$2:$C$3000,1,Dev_Calc!$D$2:$D$3000,1),IF($D$9="Theo phòng",COUNTIFS($F$23:$F$242,0,$D$23:$D$242,"&gt;0"),0))</f>
        <v>65</v>
      </c>
    </row>
    <row r="14" spans="2:11">
      <c r="B14" s="211" t="str">
        <f>IF($D$9="Theo phòng","Thiết bị còn dây chưa kéo","Dây chưa kéo")</f>
        <v>Thiết bị còn dây chưa kéo</v>
      </c>
      <c r="C14" s="211"/>
      <c r="D14" s="211"/>
      <c r="E14" s="98">
        <f>IF($D$9="Theo thiết bị",COUNTIFS(Dev_Calc!$C$2:$C$3000,1,Dev_Calc!$D$2:$D$3000,0),IF($D$9="Theo phòng",COUNTIFS($F$23:$F$242,"&gt;0"),0))</f>
        <v>52</v>
      </c>
    </row>
    <row r="15" spans="2:11">
      <c r="B15" s="211" t="str">
        <f>IF($D$9="Theo phòng","Thiết bị đã đấu nối đủ","Dây đã đấu nối đủ 2 đầu")</f>
        <v>Thiết bị đã đấu nối đủ</v>
      </c>
      <c r="C15" s="211"/>
      <c r="D15" s="211"/>
      <c r="E15" s="98">
        <f>IF($D$9="Theo thiết bị",COUNTIFS(Dev_Calc!$C$2:$C$3000,1,Dev_Calc!$E$2:$E$3000,2),IF($D$9="Theo phòng",SUMPRODUCT(--($D$23:$D$242&lt;&gt;""),--($H$23:$H$242=$D$23:$D$242)),0))</f>
        <v>0</v>
      </c>
    </row>
    <row r="16" spans="2:11">
      <c r="B16" s="211" t="str">
        <f>IF($D$9="Theo phòng","Thiết bị đấu nối dở dang","Dây mới đấu 1 đầu (chưa rõ đầu nào)")</f>
        <v>Thiết bị đấu nối dở dang</v>
      </c>
      <c r="C16" s="211"/>
      <c r="D16" s="211"/>
      <c r="E16" s="98">
        <f>IF($D$9="Theo thiết bị",COUNTIFS(Dev_Calc!$C$2:$C$3000,1,Dev_Calc!$E$2:$E$3000,1),IF($D$9="Theo phòng",$E$12-$E$15-$E$17,0))</f>
        <v>23</v>
      </c>
    </row>
    <row r="17" spans="2:13">
      <c r="B17" s="211" t="str">
        <f>IF($D$9="Theo phòng","Thiết bị chưa đấu nối dây nào","Dây chưa đấu nối")</f>
        <v>Thiết bị chưa đấu nối dây nào</v>
      </c>
      <c r="C17" s="211"/>
      <c r="D17" s="211"/>
      <c r="E17" s="98">
        <f>IF($D$9="Theo thiết bị",COUNTIFS(Dev_Calc!$C$2:$C$3000,1,Dev_Calc!$E$2:$E$3000,0),IF($D$9="Theo phòng",SUMPRODUCT(--($D$23:$D$242&lt;&gt;""),--($J$23:$J$242=$D$23:$D$242)),0))</f>
        <v>94</v>
      </c>
    </row>
    <row r="18" spans="2:13" ht="33.950000000000003" customHeight="1">
      <c r="B18" s="211" t="s">
        <v>10668</v>
      </c>
      <c r="C18" s="211"/>
      <c r="D18" s="211"/>
      <c r="E18" s="212" t="str">
        <f>IF($D$9="Theo thiết bị",IF($E$12=0,"Thiết bị không có dây",IF($E$14&gt;0,"CHƯA KÉO ĐỦ – còn "&amp;$E$14&amp;"/"&amp;$E$12&amp;" dây chưa kéo",IF($E$15=$E$12,"HOÀN THÀNH – "&amp;$E$12&amp;" dây đã kéo và đấu nối đủ 2 đầu","ĐÃ KÉO ĐỦ – CHƯA ĐẤU NỐI XONG: "&amp;$E$17&amp;" dây chưa đấu, "&amp;$E$16&amp;" dây mới đấu 1 đầu"))),IF($D$9="Theo phòng",IF($E$14&gt;0,"CHƯA KÉO ĐỦ – "&amp;$E$14&amp;"/"&amp;$E$12&amp;" thiết bị còn dây chưa kéo",IF($E$15=$E$12,"HOÀN THÀNH – "&amp;$E$12&amp;" thiết bị đã kéo đủ dây và đấu nối xong","ĐÃ KÉO ĐỦ – CHƯA ĐẤU NỐI XONG: "&amp;($E$12-$E$15)&amp;"/"&amp;$E$12&amp;" thiết bị chưa đấu nối đủ")),"Chọn phòng ở D5 hoặc thiết bị ở D6"))</f>
        <v>CHƯA KÉO ĐỦ – 52/117 thiết bị còn dây chưa kéo</v>
      </c>
      <c r="F18" s="212"/>
      <c r="G18" s="212"/>
      <c r="H18" s="212"/>
      <c r="I18" s="212"/>
      <c r="J18" s="212"/>
      <c r="K18" s="212"/>
    </row>
    <row r="20" spans="2:13">
      <c r="B20" s="209" t="str">
        <f>IF($E$12&gt;220,"LƯU Ý: có "&amp;$E$12&amp;" dòng nhưng bảng chỉ hiển thị 220 dòng đầu – kéo công thức xuống thêm để xem đủ.","")</f>
        <v/>
      </c>
      <c r="C20" s="209"/>
      <c r="D20" s="209"/>
      <c r="E20" s="209"/>
      <c r="F20" s="209"/>
      <c r="G20" s="209"/>
      <c r="H20" s="209"/>
      <c r="I20" s="209"/>
      <c r="J20" s="209"/>
      <c r="K20" s="209"/>
    </row>
    <row r="21" spans="2:13">
      <c r="B21" s="210" t="str">
        <f>IF($D$9="Theo thiết bị","CHI TIẾT DÂY CỦA THIẾT BỊ: "&amp;$D$8,IF($D$9="Theo phòng","DANH SÁCH THIẾT BỊ TRONG PHÒNG: "&amp;$D$5,"CHƯA CHỌN PHÒNG / THIẾT BỊ"))</f>
        <v>DANH SÁCH THIẾT BỊ TRONG PHÒNG: 4032 - WHEELHOUSE / TIMONERIE</v>
      </c>
      <c r="C21" s="210"/>
      <c r="D21" s="210"/>
      <c r="E21" s="210"/>
      <c r="F21" s="210"/>
      <c r="G21" s="210"/>
      <c r="H21" s="210"/>
      <c r="I21" s="210"/>
      <c r="J21" s="210"/>
      <c r="K21" s="210"/>
    </row>
    <row r="22" spans="2:13" ht="32.1" customHeight="1">
      <c r="B22" s="99" t="str">
        <f>IF($D$9="Theo phòng","STT","STT")</f>
        <v>STT</v>
      </c>
      <c r="C22" s="99" t="str">
        <f>IF($D$9="Theo phòng","Mã thiết bị","Cable ID")</f>
        <v>Mã thiết bị</v>
      </c>
      <c r="D22" s="99" t="str">
        <f>IF($D$9="Theo phòng","Tổng dây","Nhà thầu")</f>
        <v>Tổng dây</v>
      </c>
      <c r="E22" s="99" t="str">
        <f>IF($D$9="Theo phòng","Đã kéo","Hướng")</f>
        <v>Đã kéo</v>
      </c>
      <c r="F22" s="99" t="str">
        <f>IF($D$9="Theo phòng","Chưa kéo","Cable Type")</f>
        <v>Chưa kéo</v>
      </c>
      <c r="G22" s="99" t="str">
        <f>IF($D$9="Theo phòng","Mô tả thiết bị","Thiết bị đầu kia")</f>
        <v>Mô tả thiết bị</v>
      </c>
      <c r="H22" s="99" t="str">
        <f>IF($D$9="Theo phòng","Đấu đủ 2 đầu","Cắt")</f>
        <v>Đấu đủ 2 đầu</v>
      </c>
      <c r="I22" s="99" t="str">
        <f>IF($D$9="Theo phòng","Đấu 1 đầu","Kéo")</f>
        <v>Đấu 1 đầu</v>
      </c>
      <c r="J22" s="99" t="str">
        <f>IF($D$9="Theo phòng","Chưa đấu","Đấu nối")</f>
        <v>Chưa đấu</v>
      </c>
      <c r="K22" s="99" t="str">
        <f>IF($D$9="Theo phòng","Trạng thái","Trạng thái")</f>
        <v>Trạng thái</v>
      </c>
      <c r="M22" s="99" t="s">
        <v>10669</v>
      </c>
    </row>
    <row r="23" spans="2:13">
      <c r="B23" s="100">
        <f>IF(ROWS($B$23:B23)&lt;=$E$12,ROWS($B$23:B23),"")</f>
        <v>1</v>
      </c>
      <c r="C23" s="101" t="str">
        <f>IF($B23="","",IF($D$9="Theo thiết bị",INDEX(Consolidated!$C:$C,$M23),INDEX(Dev_List!$A:$A,$M23)))</f>
        <v>(+11L3_JB12)</v>
      </c>
      <c r="D23" s="100">
        <f>IF($B23="","",IF($D$9="Theo thiết bị",INDEX(Consolidated!$A:$A,$M23),COUNTIFS(Consolidated!$L$2:$L$3000,$C23)+COUNTIFS(Consolidated!$P$2:$P$3000,$C23)-COUNTIFS(Consolidated!$L$2:$L$3000,$C23,Consolidated!$P$2:$P$3000,$C23)))</f>
        <v>6</v>
      </c>
      <c r="E23" s="100">
        <f>IF($B23="","",IF($D$9="Theo thiết bị",IF(AND(INDEX(Dev_Calc!$A:$A,$M23)=1,INDEX(Dev_Calc!$B:$B,$M23)=1),"From &amp; To",IF(INDEX(Dev_Calc!$A:$A,$M23)=1,"From","To")),COUNTIFS(Consolidated!$L$2:$L$3000,$C23,Consolidated!$E$2:$E$3000,1)+COUNTIFS(Consolidated!$P$2:$P$3000,$C23,Consolidated!$E$2:$E$3000,1)-COUNTIFS(Consolidated!$L$2:$L$3000,$C23,Consolidated!$P$2:$P$3000,$C23,Consolidated!$E$2:$E$3000,1)))</f>
        <v>6</v>
      </c>
      <c r="F23" s="101">
        <f>IF($B23="","",IF($D$9="Theo thiết bị",INDEX(Consolidated!$H:$H,$M23),$D23-$E23))</f>
        <v>0</v>
      </c>
      <c r="G23" s="101" t="str">
        <f>IF($B23="","",IF($D$9="Theo thiết bị",IF(INDEX(Dev_Calc!$A:$A,$M23)=1,INDEX(Consolidated!$P:$P,$M23)&amp;" – "&amp;INDEX(Consolidated!$Q:$Q,$M23),INDEX(Consolidated!$L:$L,$M23)&amp;" – "&amp;INDEX(Consolidated!$M:$M,$M23)),INDEX(Dev_List!$D:$D,$M23)))</f>
        <v>11L3_JB12 JUNCTION BOX SOCKETS (L901.2-123)</v>
      </c>
      <c r="H23" s="100">
        <f>IF($B23="","",IF($D$9="Theo thiết bị",IF(INDEX(Consolidated!$D:$D,$M23)=1,"Đã cắt","Chưa cắt"),COUNTIFS(Consolidated!$L$2:$L$3000,$C23,Consolidated!$F$2:$F$3000,2)+COUNTIFS(Consolidated!$P$2:$P$3000,$C23,Consolidated!$F$2:$F$3000,2)-COUNTIFS(Consolidated!$L$2:$L$3000,$C23,Consolidated!$P$2:$P$3000,$C23,Consolidated!$F$2:$F$3000,2)))</f>
        <v>0</v>
      </c>
      <c r="I23" s="100">
        <f>IF($B23="","",IF($D$9="Theo thiết bị",IF(INDEX(Consolidated!$E:$E,$M23)=1,"Đã kéo","Chưa kéo"),COUNTIFS(Consolidated!$L$2:$L$3000,$C23,Consolidated!$F$2:$F$3000,1)+COUNTIFS(Consolidated!$P$2:$P$3000,$C23,Consolidated!$F$2:$F$3000,1)-COUNTIFS(Consolidated!$L$2:$L$3000,$C23,Consolidated!$P$2:$P$3000,$C23,Consolidated!$F$2:$F$3000,1)))</f>
        <v>1</v>
      </c>
      <c r="J23" s="100">
        <f>IF($B23="","",IF($D$9="Theo thiết bị",INDEX(Dev_Calc!$E:$E,$M23)&amp;"/2 đầu",$D23-$H23-$I23))</f>
        <v>5</v>
      </c>
      <c r="K23" s="101" t="str">
        <f>IF($B23="","",IF($D$9="Theo thiết bị",IF(INDEX(Dev_Calc!$D:$D,$M23)=0,"Chưa kéo",IF(INDEX(Dev_Calc!$E:$E,$M23)=0,"Đã kéo – chưa đấu nối",IF(INDEX(Dev_Calc!$E:$E,$M23)=1,"Đã kéo – mới đấu 1 đầu","Hoàn thành (đã kéo &amp; đấu nối đủ)"))),IF($F23&gt;0,"Chưa kéo đủ – còn "&amp;$F23&amp;" dây",IF($H23=$D23,"Hoàn thành",IF($J23=$D23,"Đã kéo đủ – chưa đấu nối","Đã kéo đủ – đấu nối dở dang")))))</f>
        <v>Đã kéo đủ – đấu nối dở dang</v>
      </c>
      <c r="M23" s="102">
        <f>IF($B23="","",IF($D$9="Theo thiết bị",MATCH($B23,Dev_Calc!$F$2:$F$3000,0)+1,Dev_List!$H$1+$B23-1))</f>
        <v>1290</v>
      </c>
    </row>
    <row r="24" spans="2:13">
      <c r="B24" s="100">
        <f>IF(ROWS($B$23:B24)&lt;=$E$12,ROWS($B$23:B24),"")</f>
        <v>2</v>
      </c>
      <c r="C24" s="101" t="str">
        <f>IF($B24="","",IF($D$9="Theo thiết bị",INDEX(Consolidated!$C:$C,$M24),INDEX(Dev_List!$A:$A,$M24)))</f>
        <v>(+11L3_JB3)</v>
      </c>
      <c r="D24" s="100">
        <f>IF($B24="","",IF($D$9="Theo thiết bị",INDEX(Consolidated!$A:$A,$M24),COUNTIFS(Consolidated!$L$2:$L$3000,$C24)+COUNTIFS(Consolidated!$P$2:$P$3000,$C24)-COUNTIFS(Consolidated!$L$2:$L$3000,$C24,Consolidated!$P$2:$P$3000,$C24)))</f>
        <v>3</v>
      </c>
      <c r="E24" s="100">
        <f>IF($B24="","",IF($D$9="Theo thiết bị",IF(AND(INDEX(Dev_Calc!$A:$A,$M24)=1,INDEX(Dev_Calc!$B:$B,$M24)=1),"From &amp; To",IF(INDEX(Dev_Calc!$A:$A,$M24)=1,"From","To")),COUNTIFS(Consolidated!$L$2:$L$3000,$C24,Consolidated!$E$2:$E$3000,1)+COUNTIFS(Consolidated!$P$2:$P$3000,$C24,Consolidated!$E$2:$E$3000,1)-COUNTIFS(Consolidated!$L$2:$L$3000,$C24,Consolidated!$P$2:$P$3000,$C24,Consolidated!$E$2:$E$3000,1)))</f>
        <v>3</v>
      </c>
      <c r="F24" s="101">
        <f>IF($B24="","",IF($D$9="Theo thiết bị",INDEX(Consolidated!$H:$H,$M24),$D24-$E24))</f>
        <v>0</v>
      </c>
      <c r="G24" s="101" t="str">
        <f>IF($B24="","",IF($D$9="Theo thiết bị",IF(INDEX(Dev_Calc!$A:$A,$M24)=1,INDEX(Consolidated!$P:$P,$M24)&amp;" – "&amp;INDEX(Consolidated!$Q:$Q,$M24),INDEX(Consolidated!$L:$L,$M24)&amp;" – "&amp;INDEX(Consolidated!$M:$M,$M24)),INDEX(Dev_List!$D:$D,$M24)))</f>
        <v>11L3_JB3 JUNCTION BOX NORMAL LIGHTING (L901.1-215)</v>
      </c>
      <c r="H24" s="100">
        <f>IF($B24="","",IF($D$9="Theo thiết bị",IF(INDEX(Consolidated!$D:$D,$M24)=1,"Đã cắt","Chưa cắt"),COUNTIFS(Consolidated!$L$2:$L$3000,$C24,Consolidated!$F$2:$F$3000,2)+COUNTIFS(Consolidated!$P$2:$P$3000,$C24,Consolidated!$F$2:$F$3000,2)-COUNTIFS(Consolidated!$L$2:$L$3000,$C24,Consolidated!$P$2:$P$3000,$C24,Consolidated!$F$2:$F$3000,2)))</f>
        <v>0</v>
      </c>
      <c r="I24" s="100">
        <f>IF($B24="","",IF($D$9="Theo thiết bị",IF(INDEX(Consolidated!$E:$E,$M24)=1,"Đã kéo","Chưa kéo"),COUNTIFS(Consolidated!$L$2:$L$3000,$C24,Consolidated!$F$2:$F$3000,1)+COUNTIFS(Consolidated!$P$2:$P$3000,$C24,Consolidated!$F$2:$F$3000,1)-COUNTIFS(Consolidated!$L$2:$L$3000,$C24,Consolidated!$P$2:$P$3000,$C24,Consolidated!$F$2:$F$3000,1)))</f>
        <v>3</v>
      </c>
      <c r="J24" s="100">
        <f>IF($B24="","",IF($D$9="Theo thiết bị",INDEX(Dev_Calc!$E:$E,$M24)&amp;"/2 đầu",$D24-$H24-$I24))</f>
        <v>0</v>
      </c>
      <c r="K24" s="101" t="str">
        <f>IF($B24="","",IF($D$9="Theo thiết bị",IF(INDEX(Dev_Calc!$D:$D,$M24)=0,"Chưa kéo",IF(INDEX(Dev_Calc!$E:$E,$M24)=0,"Đã kéo – chưa đấu nối",IF(INDEX(Dev_Calc!$E:$E,$M24)=1,"Đã kéo – mới đấu 1 đầu","Hoàn thành (đã kéo &amp; đấu nối đủ)"))),IF($F24&gt;0,"Chưa kéo đủ – còn "&amp;$F24&amp;" dây",IF($H24=$D24,"Hoàn thành",IF($J24=$D24,"Đã kéo đủ – chưa đấu nối","Đã kéo đủ – đấu nối dở dang")))))</f>
        <v>Đã kéo đủ – đấu nối dở dang</v>
      </c>
      <c r="M24" s="102">
        <f>IF($B24="","",IF($D$9="Theo thiết bị",MATCH($B24,Dev_Calc!$F$2:$F$3000,0)+1,Dev_List!$H$1+$B24-1))</f>
        <v>1291</v>
      </c>
    </row>
    <row r="25" spans="2:13">
      <c r="B25" s="100">
        <f>IF(ROWS($B$23:B25)&lt;=$E$12,ROWS($B$23:B25),"")</f>
        <v>3</v>
      </c>
      <c r="C25" s="101" t="str">
        <f>IF($B25="","",IF($D$9="Theo thiết bị",INDEX(Consolidated!$C:$C,$M25),INDEX(Dev_List!$A:$A,$M25)))</f>
        <v>(+11L3_JB3.1)</v>
      </c>
      <c r="D25" s="100">
        <f>IF($B25="","",IF($D$9="Theo thiết bị",INDEX(Consolidated!$A:$A,$M25),COUNTIFS(Consolidated!$L$2:$L$3000,$C25)+COUNTIFS(Consolidated!$P$2:$P$3000,$C25)-COUNTIFS(Consolidated!$L$2:$L$3000,$C25,Consolidated!$P$2:$P$3000,$C25)))</f>
        <v>7</v>
      </c>
      <c r="E25" s="100">
        <f>IF($B25="","",IF($D$9="Theo thiết bị",IF(AND(INDEX(Dev_Calc!$A:$A,$M25)=1,INDEX(Dev_Calc!$B:$B,$M25)=1),"From &amp; To",IF(INDEX(Dev_Calc!$A:$A,$M25)=1,"From","To")),COUNTIFS(Consolidated!$L$2:$L$3000,$C25,Consolidated!$E$2:$E$3000,1)+COUNTIFS(Consolidated!$P$2:$P$3000,$C25,Consolidated!$E$2:$E$3000,1)-COUNTIFS(Consolidated!$L$2:$L$3000,$C25,Consolidated!$P$2:$P$3000,$C25,Consolidated!$E$2:$E$3000,1)))</f>
        <v>3</v>
      </c>
      <c r="F25" s="101">
        <f>IF($B25="","",IF($D$9="Theo thiết bị",INDEX(Consolidated!$H:$H,$M25),$D25-$E25))</f>
        <v>4</v>
      </c>
      <c r="G25" s="101" t="str">
        <f>IF($B25="","",IF($D$9="Theo thiết bị",IF(INDEX(Dev_Calc!$A:$A,$M25)=1,INDEX(Consolidated!$P:$P,$M25)&amp;" – "&amp;INDEX(Consolidated!$Q:$Q,$M25),INDEX(Consolidated!$L:$L,$M25)&amp;" – "&amp;INDEX(Consolidated!$M:$M,$M25)),INDEX(Dev_List!$D:$D,$M25)))</f>
        <v>11L3_JB3.1 JUNCTION BOX NORMAL LIGHTING (L901.1-216)</v>
      </c>
      <c r="H25" s="100">
        <f>IF($B25="","",IF($D$9="Theo thiết bị",IF(INDEX(Consolidated!$D:$D,$M25)=1,"Đã cắt","Chưa cắt"),COUNTIFS(Consolidated!$L$2:$L$3000,$C25,Consolidated!$F$2:$F$3000,2)+COUNTIFS(Consolidated!$P$2:$P$3000,$C25,Consolidated!$F$2:$F$3000,2)-COUNTIFS(Consolidated!$L$2:$L$3000,$C25,Consolidated!$P$2:$P$3000,$C25,Consolidated!$F$2:$F$3000,2)))</f>
        <v>0</v>
      </c>
      <c r="I25" s="100">
        <f>IF($B25="","",IF($D$9="Theo thiết bị",IF(INDEX(Consolidated!$E:$E,$M25)=1,"Đã kéo","Chưa kéo"),COUNTIFS(Consolidated!$L$2:$L$3000,$C25,Consolidated!$F$2:$F$3000,1)+COUNTIFS(Consolidated!$P$2:$P$3000,$C25,Consolidated!$F$2:$F$3000,1)-COUNTIFS(Consolidated!$L$2:$L$3000,$C25,Consolidated!$P$2:$P$3000,$C25,Consolidated!$F$2:$F$3000,1)))</f>
        <v>3</v>
      </c>
      <c r="J25" s="100">
        <f>IF($B25="","",IF($D$9="Theo thiết bị",INDEX(Dev_Calc!$E:$E,$M25)&amp;"/2 đầu",$D25-$H25-$I25))</f>
        <v>4</v>
      </c>
      <c r="K25" s="101" t="str">
        <f>IF($B25="","",IF($D$9="Theo thiết bị",IF(INDEX(Dev_Calc!$D:$D,$M25)=0,"Chưa kéo",IF(INDEX(Dev_Calc!$E:$E,$M25)=0,"Đã kéo – chưa đấu nối",IF(INDEX(Dev_Calc!$E:$E,$M25)=1,"Đã kéo – mới đấu 1 đầu","Hoàn thành (đã kéo &amp; đấu nối đủ)"))),IF($F25&gt;0,"Chưa kéo đủ – còn "&amp;$F25&amp;" dây",IF($H25=$D25,"Hoàn thành",IF($J25=$D25,"Đã kéo đủ – chưa đấu nối","Đã kéo đủ – đấu nối dở dang")))))</f>
        <v>Chưa kéo đủ – còn 4 dây</v>
      </c>
      <c r="M25" s="102">
        <f>IF($B25="","",IF($D$9="Theo thiết bị",MATCH($B25,Dev_Calc!$F$2:$F$3000,0)+1,Dev_List!$H$1+$B25-1))</f>
        <v>1292</v>
      </c>
    </row>
    <row r="26" spans="2:13">
      <c r="B26" s="100">
        <f>IF(ROWS($B$23:B26)&lt;=$E$12,ROWS($B$23:B26),"")</f>
        <v>4</v>
      </c>
      <c r="C26" s="101" t="str">
        <f>IF($B26="","",IF($D$9="Theo thiết bị",INDEX(Consolidated!$C:$C,$M26),INDEX(Dev_List!$A:$A,$M26)))</f>
        <v>(+11L3_JB3.2)</v>
      </c>
      <c r="D26" s="100">
        <f>IF($B26="","",IF($D$9="Theo thiết bị",INDEX(Consolidated!$A:$A,$M26),COUNTIFS(Consolidated!$L$2:$L$3000,$C26)+COUNTIFS(Consolidated!$P$2:$P$3000,$C26)-COUNTIFS(Consolidated!$L$2:$L$3000,$C26,Consolidated!$P$2:$P$3000,$C26)))</f>
        <v>6</v>
      </c>
      <c r="E26" s="100">
        <f>IF($B26="","",IF($D$9="Theo thiết bị",IF(AND(INDEX(Dev_Calc!$A:$A,$M26)=1,INDEX(Dev_Calc!$B:$B,$M26)=1),"From &amp; To",IF(INDEX(Dev_Calc!$A:$A,$M26)=1,"From","To")),COUNTIFS(Consolidated!$L$2:$L$3000,$C26,Consolidated!$E$2:$E$3000,1)+COUNTIFS(Consolidated!$P$2:$P$3000,$C26,Consolidated!$E$2:$E$3000,1)-COUNTIFS(Consolidated!$L$2:$L$3000,$C26,Consolidated!$P$2:$P$3000,$C26,Consolidated!$E$2:$E$3000,1)))</f>
        <v>6</v>
      </c>
      <c r="F26" s="101">
        <f>IF($B26="","",IF($D$9="Theo thiết bị",INDEX(Consolidated!$H:$H,$M26),$D26-$E26))</f>
        <v>0</v>
      </c>
      <c r="G26" s="101" t="str">
        <f>IF($B26="","",IF($D$9="Theo thiết bị",IF(INDEX(Dev_Calc!$A:$A,$M26)=1,INDEX(Consolidated!$P:$P,$M26)&amp;" – "&amp;INDEX(Consolidated!$Q:$Q,$M26),INDEX(Consolidated!$L:$L,$M26)&amp;" – "&amp;INDEX(Consolidated!$M:$M,$M26)),INDEX(Dev_List!$D:$D,$M26)))</f>
        <v>11L3_JB3.2 JUNCTION BOX NORMAL LIGHTING (L901.1-252)</v>
      </c>
      <c r="H26" s="100">
        <f>IF($B26="","",IF($D$9="Theo thiết bị",IF(INDEX(Consolidated!$D:$D,$M26)=1,"Đã cắt","Chưa cắt"),COUNTIFS(Consolidated!$L$2:$L$3000,$C26,Consolidated!$F$2:$F$3000,2)+COUNTIFS(Consolidated!$P$2:$P$3000,$C26,Consolidated!$F$2:$F$3000,2)-COUNTIFS(Consolidated!$L$2:$L$3000,$C26,Consolidated!$P$2:$P$3000,$C26,Consolidated!$F$2:$F$3000,2)))</f>
        <v>0</v>
      </c>
      <c r="I26" s="100">
        <f>IF($B26="","",IF($D$9="Theo thiết bị",IF(INDEX(Consolidated!$E:$E,$M26)=1,"Đã kéo","Chưa kéo"),COUNTIFS(Consolidated!$L$2:$L$3000,$C26,Consolidated!$F$2:$F$3000,1)+COUNTIFS(Consolidated!$P$2:$P$3000,$C26,Consolidated!$F$2:$F$3000,1)-COUNTIFS(Consolidated!$L$2:$L$3000,$C26,Consolidated!$P$2:$P$3000,$C26,Consolidated!$F$2:$F$3000,1)))</f>
        <v>6</v>
      </c>
      <c r="J26" s="100">
        <f>IF($B26="","",IF($D$9="Theo thiết bị",INDEX(Dev_Calc!$E:$E,$M26)&amp;"/2 đầu",$D26-$H26-$I26))</f>
        <v>0</v>
      </c>
      <c r="K26" s="101" t="str">
        <f>IF($B26="","",IF($D$9="Theo thiết bị",IF(INDEX(Dev_Calc!$D:$D,$M26)=0,"Chưa kéo",IF(INDEX(Dev_Calc!$E:$E,$M26)=0,"Đã kéo – chưa đấu nối",IF(INDEX(Dev_Calc!$E:$E,$M26)=1,"Đã kéo – mới đấu 1 đầu","Hoàn thành (đã kéo &amp; đấu nối đủ)"))),IF($F26&gt;0,"Chưa kéo đủ – còn "&amp;$F26&amp;" dây",IF($H26=$D26,"Hoàn thành",IF($J26=$D26,"Đã kéo đủ – chưa đấu nối","Đã kéo đủ – đấu nối dở dang")))))</f>
        <v>Đã kéo đủ – đấu nối dở dang</v>
      </c>
      <c r="M26" s="102">
        <f>IF($B26="","",IF($D$9="Theo thiết bị",MATCH($B26,Dev_Calc!$F$2:$F$3000,0)+1,Dev_List!$H$1+$B26-1))</f>
        <v>1293</v>
      </c>
    </row>
    <row r="27" spans="2:13">
      <c r="B27" s="100">
        <f>IF(ROWS($B$23:B27)&lt;=$E$12,ROWS($B$23:B27),"")</f>
        <v>5</v>
      </c>
      <c r="C27" s="101" t="str">
        <f>IF($B27="","",IF($D$9="Theo thiết bị",INDEX(Consolidated!$C:$C,$M27),INDEX(Dev_List!$A:$A,$M27)))</f>
        <v>(+11L3_JB5)</v>
      </c>
      <c r="D27" s="100">
        <f>IF($B27="","",IF($D$9="Theo thiết bị",INDEX(Consolidated!$A:$A,$M27),COUNTIFS(Consolidated!$L$2:$L$3000,$C27)+COUNTIFS(Consolidated!$P$2:$P$3000,$C27)-COUNTIFS(Consolidated!$L$2:$L$3000,$C27,Consolidated!$P$2:$P$3000,$C27)))</f>
        <v>3</v>
      </c>
      <c r="E27" s="100">
        <f>IF($B27="","",IF($D$9="Theo thiết bị",IF(AND(INDEX(Dev_Calc!$A:$A,$M27)=1,INDEX(Dev_Calc!$B:$B,$M27)=1),"From &amp; To",IF(INDEX(Dev_Calc!$A:$A,$M27)=1,"From","To")),COUNTIFS(Consolidated!$L$2:$L$3000,$C27,Consolidated!$E$2:$E$3000,1)+COUNTIFS(Consolidated!$P$2:$P$3000,$C27,Consolidated!$E$2:$E$3000,1)-COUNTIFS(Consolidated!$L$2:$L$3000,$C27,Consolidated!$P$2:$P$3000,$C27,Consolidated!$E$2:$E$3000,1)))</f>
        <v>3</v>
      </c>
      <c r="F27" s="101">
        <f>IF($B27="","",IF($D$9="Theo thiết bị",INDEX(Consolidated!$H:$H,$M27),$D27-$E27))</f>
        <v>0</v>
      </c>
      <c r="G27" s="101" t="str">
        <f>IF($B27="","",IF($D$9="Theo thiết bị",IF(INDEX(Dev_Calc!$A:$A,$M27)=1,INDEX(Consolidated!$P:$P,$M27)&amp;" – "&amp;INDEX(Consolidated!$Q:$Q,$M27),INDEX(Consolidated!$L:$L,$M27)&amp;" – "&amp;INDEX(Consolidated!$M:$M,$M27)),INDEX(Dev_List!$D:$D,$M27)))</f>
        <v>11L3_JB5 JUNCTION BOX EXTERIOR LIGHTING (L901.1-218)</v>
      </c>
      <c r="H27" s="100">
        <f>IF($B27="","",IF($D$9="Theo thiết bị",IF(INDEX(Consolidated!$D:$D,$M27)=1,"Đã cắt","Chưa cắt"),COUNTIFS(Consolidated!$L$2:$L$3000,$C27,Consolidated!$F$2:$F$3000,2)+COUNTIFS(Consolidated!$P$2:$P$3000,$C27,Consolidated!$F$2:$F$3000,2)-COUNTIFS(Consolidated!$L$2:$L$3000,$C27,Consolidated!$P$2:$P$3000,$C27,Consolidated!$F$2:$F$3000,2)))</f>
        <v>0</v>
      </c>
      <c r="I27" s="100">
        <f>IF($B27="","",IF($D$9="Theo thiết bị",IF(INDEX(Consolidated!$E:$E,$M27)=1,"Đã kéo","Chưa kéo"),COUNTIFS(Consolidated!$L$2:$L$3000,$C27,Consolidated!$F$2:$F$3000,1)+COUNTIFS(Consolidated!$P$2:$P$3000,$C27,Consolidated!$F$2:$F$3000,1)-COUNTIFS(Consolidated!$L$2:$L$3000,$C27,Consolidated!$P$2:$P$3000,$C27,Consolidated!$F$2:$F$3000,1)))</f>
        <v>1</v>
      </c>
      <c r="J27" s="100">
        <f>IF($B27="","",IF($D$9="Theo thiết bị",INDEX(Dev_Calc!$E:$E,$M27)&amp;"/2 đầu",$D27-$H27-$I27))</f>
        <v>2</v>
      </c>
      <c r="K27" s="101" t="str">
        <f>IF($B27="","",IF($D$9="Theo thiết bị",IF(INDEX(Dev_Calc!$D:$D,$M27)=0,"Chưa kéo",IF(INDEX(Dev_Calc!$E:$E,$M27)=0,"Đã kéo – chưa đấu nối",IF(INDEX(Dev_Calc!$E:$E,$M27)=1,"Đã kéo – mới đấu 1 đầu","Hoàn thành (đã kéo &amp; đấu nối đủ)"))),IF($F27&gt;0,"Chưa kéo đủ – còn "&amp;$F27&amp;" dây",IF($H27=$D27,"Hoàn thành",IF($J27=$D27,"Đã kéo đủ – chưa đấu nối","Đã kéo đủ – đấu nối dở dang")))))</f>
        <v>Đã kéo đủ – đấu nối dở dang</v>
      </c>
      <c r="M27" s="102">
        <f>IF($B27="","",IF($D$9="Theo thiết bị",MATCH($B27,Dev_Calc!$F$2:$F$3000,0)+1,Dev_List!$H$1+$B27-1))</f>
        <v>1294</v>
      </c>
    </row>
    <row r="28" spans="2:13">
      <c r="B28" s="100">
        <f>IF(ROWS($B$23:B28)&lt;=$E$12,ROWS($B$23:B28),"")</f>
        <v>6</v>
      </c>
      <c r="C28" s="101" t="str">
        <f>IF($B28="","",IF($D$9="Theo thiết bị",INDEX(Consolidated!$C:$C,$M28),INDEX(Dev_List!$A:$A,$M28)))</f>
        <v>(+11L3_JB6)</v>
      </c>
      <c r="D28" s="100">
        <f>IF($B28="","",IF($D$9="Theo thiết bị",INDEX(Consolidated!$A:$A,$M28),COUNTIFS(Consolidated!$L$2:$L$3000,$C28)+COUNTIFS(Consolidated!$P$2:$P$3000,$C28)-COUNTIFS(Consolidated!$L$2:$L$3000,$C28,Consolidated!$P$2:$P$3000,$C28)))</f>
        <v>3</v>
      </c>
      <c r="E28" s="100">
        <f>IF($B28="","",IF($D$9="Theo thiết bị",IF(AND(INDEX(Dev_Calc!$A:$A,$M28)=1,INDEX(Dev_Calc!$B:$B,$M28)=1),"From &amp; To",IF(INDEX(Dev_Calc!$A:$A,$M28)=1,"From","To")),COUNTIFS(Consolidated!$L$2:$L$3000,$C28,Consolidated!$E$2:$E$3000,1)+COUNTIFS(Consolidated!$P$2:$P$3000,$C28,Consolidated!$E$2:$E$3000,1)-COUNTIFS(Consolidated!$L$2:$L$3000,$C28,Consolidated!$P$2:$P$3000,$C28,Consolidated!$E$2:$E$3000,1)))</f>
        <v>3</v>
      </c>
      <c r="F28" s="101">
        <f>IF($B28="","",IF($D$9="Theo thiết bị",INDEX(Consolidated!$H:$H,$M28),$D28-$E28))</f>
        <v>0</v>
      </c>
      <c r="G28" s="101" t="str">
        <f>IF($B28="","",IF($D$9="Theo thiết bị",IF(INDEX(Dev_Calc!$A:$A,$M28)=1,INDEX(Consolidated!$P:$P,$M28)&amp;" – "&amp;INDEX(Consolidated!$Q:$Q,$M28),INDEX(Consolidated!$L:$L,$M28)&amp;" – "&amp;INDEX(Consolidated!$M:$M,$M28)),INDEX(Dev_List!$D:$D,$M28)))</f>
        <v>11L3_JB6 JUNCTION BOX EXTERIOR LIGHTING (L901.1-219)</v>
      </c>
      <c r="H28" s="100">
        <f>IF($B28="","",IF($D$9="Theo thiết bị",IF(INDEX(Consolidated!$D:$D,$M28)=1,"Đã cắt","Chưa cắt"),COUNTIFS(Consolidated!$L$2:$L$3000,$C28,Consolidated!$F$2:$F$3000,2)+COUNTIFS(Consolidated!$P$2:$P$3000,$C28,Consolidated!$F$2:$F$3000,2)-COUNTIFS(Consolidated!$L$2:$L$3000,$C28,Consolidated!$P$2:$P$3000,$C28,Consolidated!$F$2:$F$3000,2)))</f>
        <v>0</v>
      </c>
      <c r="I28" s="100">
        <f>IF($B28="","",IF($D$9="Theo thiết bị",IF(INDEX(Consolidated!$E:$E,$M28)=1,"Đã kéo","Chưa kéo"),COUNTIFS(Consolidated!$L$2:$L$3000,$C28,Consolidated!$F$2:$F$3000,1)+COUNTIFS(Consolidated!$P$2:$P$3000,$C28,Consolidated!$F$2:$F$3000,1)-COUNTIFS(Consolidated!$L$2:$L$3000,$C28,Consolidated!$P$2:$P$3000,$C28,Consolidated!$F$2:$F$3000,1)))</f>
        <v>1</v>
      </c>
      <c r="J28" s="100">
        <f>IF($B28="","",IF($D$9="Theo thiết bị",INDEX(Dev_Calc!$E:$E,$M28)&amp;"/2 đầu",$D28-$H28-$I28))</f>
        <v>2</v>
      </c>
      <c r="K28" s="101" t="str">
        <f>IF($B28="","",IF($D$9="Theo thiết bị",IF(INDEX(Dev_Calc!$D:$D,$M28)=0,"Chưa kéo",IF(INDEX(Dev_Calc!$E:$E,$M28)=0,"Đã kéo – chưa đấu nối",IF(INDEX(Dev_Calc!$E:$E,$M28)=1,"Đã kéo – mới đấu 1 đầu","Hoàn thành (đã kéo &amp; đấu nối đủ)"))),IF($F28&gt;0,"Chưa kéo đủ – còn "&amp;$F28&amp;" dây",IF($H28=$D28,"Hoàn thành",IF($J28=$D28,"Đã kéo đủ – chưa đấu nối","Đã kéo đủ – đấu nối dở dang")))))</f>
        <v>Đã kéo đủ – đấu nối dở dang</v>
      </c>
      <c r="M28" s="102">
        <f>IF($B28="","",IF($D$9="Theo thiết bị",MATCH($B28,Dev_Calc!$F$2:$F$3000,0)+1,Dev_List!$H$1+$B28-1))</f>
        <v>1295</v>
      </c>
    </row>
    <row r="29" spans="2:13">
      <c r="B29" s="100">
        <f>IF(ROWS($B$23:B29)&lt;=$E$12,ROWS($B$23:B29),"")</f>
        <v>7</v>
      </c>
      <c r="C29" s="101" t="str">
        <f>IF($B29="","",IF($D$9="Theo thiết bị",INDEX(Consolidated!$C:$C,$M29),INDEX(Dev_List!$A:$A,$M29)))</f>
        <v>(+11L3_JB7)</v>
      </c>
      <c r="D29" s="100">
        <f>IF($B29="","",IF($D$9="Theo thiết bị",INDEX(Consolidated!$A:$A,$M29),COUNTIFS(Consolidated!$L$2:$L$3000,$C29)+COUNTIFS(Consolidated!$P$2:$P$3000,$C29)-COUNTIFS(Consolidated!$L$2:$L$3000,$C29,Consolidated!$P$2:$P$3000,$C29)))</f>
        <v>4</v>
      </c>
      <c r="E29" s="100">
        <f>IF($B29="","",IF($D$9="Theo thiết bị",IF(AND(INDEX(Dev_Calc!$A:$A,$M29)=1,INDEX(Dev_Calc!$B:$B,$M29)=1),"From &amp; To",IF(INDEX(Dev_Calc!$A:$A,$M29)=1,"From","To")),COUNTIFS(Consolidated!$L$2:$L$3000,$C29,Consolidated!$E$2:$E$3000,1)+COUNTIFS(Consolidated!$P$2:$P$3000,$C29,Consolidated!$E$2:$E$3000,1)-COUNTIFS(Consolidated!$L$2:$L$3000,$C29,Consolidated!$P$2:$P$3000,$C29,Consolidated!$E$2:$E$3000,1)))</f>
        <v>4</v>
      </c>
      <c r="F29" s="101">
        <f>IF($B29="","",IF($D$9="Theo thiết bị",INDEX(Consolidated!$H:$H,$M29),$D29-$E29))</f>
        <v>0</v>
      </c>
      <c r="G29" s="101" t="str">
        <f>IF($B29="","",IF($D$9="Theo thiết bị",IF(INDEX(Dev_Calc!$A:$A,$M29)=1,INDEX(Consolidated!$P:$P,$M29)&amp;" – "&amp;INDEX(Consolidated!$Q:$Q,$M29),INDEX(Consolidated!$L:$L,$M29)&amp;" – "&amp;INDEX(Consolidated!$M:$M,$M29)),INDEX(Dev_List!$D:$D,$M29)))</f>
        <v>11L3_JB7 JUNCTION BOX EXTERIOR LIGHTING (L901.1-220)</v>
      </c>
      <c r="H29" s="100">
        <f>IF($B29="","",IF($D$9="Theo thiết bị",IF(INDEX(Consolidated!$D:$D,$M29)=1,"Đã cắt","Chưa cắt"),COUNTIFS(Consolidated!$L$2:$L$3000,$C29,Consolidated!$F$2:$F$3000,2)+COUNTIFS(Consolidated!$P$2:$P$3000,$C29,Consolidated!$F$2:$F$3000,2)-COUNTIFS(Consolidated!$L$2:$L$3000,$C29,Consolidated!$P$2:$P$3000,$C29,Consolidated!$F$2:$F$3000,2)))</f>
        <v>1</v>
      </c>
      <c r="I29" s="100">
        <f>IF($B29="","",IF($D$9="Theo thiết bị",IF(INDEX(Consolidated!$E:$E,$M29)=1,"Đã kéo","Chưa kéo"),COUNTIFS(Consolidated!$L$2:$L$3000,$C29,Consolidated!$F$2:$F$3000,1)+COUNTIFS(Consolidated!$P$2:$P$3000,$C29,Consolidated!$F$2:$F$3000,1)-COUNTIFS(Consolidated!$L$2:$L$3000,$C29,Consolidated!$P$2:$P$3000,$C29,Consolidated!$F$2:$F$3000,1)))</f>
        <v>1</v>
      </c>
      <c r="J29" s="100">
        <f>IF($B29="","",IF($D$9="Theo thiết bị",INDEX(Dev_Calc!$E:$E,$M29)&amp;"/2 đầu",$D29-$H29-$I29))</f>
        <v>2</v>
      </c>
      <c r="K29" s="101" t="str">
        <f>IF($B29="","",IF($D$9="Theo thiết bị",IF(INDEX(Dev_Calc!$D:$D,$M29)=0,"Chưa kéo",IF(INDEX(Dev_Calc!$E:$E,$M29)=0,"Đã kéo – chưa đấu nối",IF(INDEX(Dev_Calc!$E:$E,$M29)=1,"Đã kéo – mới đấu 1 đầu","Hoàn thành (đã kéo &amp; đấu nối đủ)"))),IF($F29&gt;0,"Chưa kéo đủ – còn "&amp;$F29&amp;" dây",IF($H29=$D29,"Hoàn thành",IF($J29=$D29,"Đã kéo đủ – chưa đấu nối","Đã kéo đủ – đấu nối dở dang")))))</f>
        <v>Đã kéo đủ – đấu nối dở dang</v>
      </c>
      <c r="M29" s="102">
        <f>IF($B29="","",IF($D$9="Theo thiết bị",MATCH($B29,Dev_Calc!$F$2:$F$3000,0)+1,Dev_List!$H$1+$B29-1))</f>
        <v>1296</v>
      </c>
    </row>
    <row r="30" spans="2:13">
      <c r="B30" s="100">
        <f>IF(ROWS($B$23:B30)&lt;=$E$12,ROWS($B$23:B30),"")</f>
        <v>8</v>
      </c>
      <c r="C30" s="101" t="str">
        <f>IF($B30="","",IF($D$9="Theo thiết bị",INDEX(Consolidated!$C:$C,$M30),INDEX(Dev_List!$A:$A,$M30)))</f>
        <v>(+13EL1_JB3.1)</v>
      </c>
      <c r="D30" s="100">
        <f>IF($B30="","",IF($D$9="Theo thiết bị",INDEX(Consolidated!$A:$A,$M30),COUNTIFS(Consolidated!$L$2:$L$3000,$C30)+COUNTIFS(Consolidated!$P$2:$P$3000,$C30)-COUNTIFS(Consolidated!$L$2:$L$3000,$C30,Consolidated!$P$2:$P$3000,$C30)))</f>
        <v>6</v>
      </c>
      <c r="E30" s="100">
        <f>IF($B30="","",IF($D$9="Theo thiết bị",IF(AND(INDEX(Dev_Calc!$A:$A,$M30)=1,INDEX(Dev_Calc!$B:$B,$M30)=1),"From &amp; To",IF(INDEX(Dev_Calc!$A:$A,$M30)=1,"From","To")),COUNTIFS(Consolidated!$L$2:$L$3000,$C30,Consolidated!$E$2:$E$3000,1)+COUNTIFS(Consolidated!$P$2:$P$3000,$C30,Consolidated!$E$2:$E$3000,1)-COUNTIFS(Consolidated!$L$2:$L$3000,$C30,Consolidated!$P$2:$P$3000,$C30,Consolidated!$E$2:$E$3000,1)))</f>
        <v>6</v>
      </c>
      <c r="F30" s="101">
        <f>IF($B30="","",IF($D$9="Theo thiết bị",INDEX(Consolidated!$H:$H,$M30),$D30-$E30))</f>
        <v>0</v>
      </c>
      <c r="G30" s="101" t="str">
        <f>IF($B30="","",IF($D$9="Theo thiết bị",IF(INDEX(Dev_Calc!$A:$A,$M30)=1,INDEX(Consolidated!$P:$P,$M30)&amp;" – "&amp;INDEX(Consolidated!$Q:$Q,$M30),INDEX(Consolidated!$L:$L,$M30)&amp;" – "&amp;INDEX(Consolidated!$M:$M,$M30)),INDEX(Dev_List!$D:$D,$M30)))</f>
        <v>13EL1_JB3.1 JUNCTION BOX EM'CY LIGHTING (L903-126)</v>
      </c>
      <c r="H30" s="100">
        <f>IF($B30="","",IF($D$9="Theo thiết bị",IF(INDEX(Consolidated!$D:$D,$M30)=1,"Đã cắt","Chưa cắt"),COUNTIFS(Consolidated!$L$2:$L$3000,$C30,Consolidated!$F$2:$F$3000,2)+COUNTIFS(Consolidated!$P$2:$P$3000,$C30,Consolidated!$F$2:$F$3000,2)-COUNTIFS(Consolidated!$L$2:$L$3000,$C30,Consolidated!$P$2:$P$3000,$C30,Consolidated!$F$2:$F$3000,2)))</f>
        <v>0</v>
      </c>
      <c r="I30" s="100">
        <f>IF($B30="","",IF($D$9="Theo thiết bị",IF(INDEX(Consolidated!$E:$E,$M30)=1,"Đã kéo","Chưa kéo"),COUNTIFS(Consolidated!$L$2:$L$3000,$C30,Consolidated!$F$2:$F$3000,1)+COUNTIFS(Consolidated!$P$2:$P$3000,$C30,Consolidated!$F$2:$F$3000,1)-COUNTIFS(Consolidated!$L$2:$L$3000,$C30,Consolidated!$P$2:$P$3000,$C30,Consolidated!$F$2:$F$3000,1)))</f>
        <v>1</v>
      </c>
      <c r="J30" s="100">
        <f>IF($B30="","",IF($D$9="Theo thiết bị",INDEX(Dev_Calc!$E:$E,$M30)&amp;"/2 đầu",$D30-$H30-$I30))</f>
        <v>5</v>
      </c>
      <c r="K30" s="101" t="str">
        <f>IF($B30="","",IF($D$9="Theo thiết bị",IF(INDEX(Dev_Calc!$D:$D,$M30)=0,"Chưa kéo",IF(INDEX(Dev_Calc!$E:$E,$M30)=0,"Đã kéo – chưa đấu nối",IF(INDEX(Dev_Calc!$E:$E,$M30)=1,"Đã kéo – mới đấu 1 đầu","Hoàn thành (đã kéo &amp; đấu nối đủ)"))),IF($F30&gt;0,"Chưa kéo đủ – còn "&amp;$F30&amp;" dây",IF($H30=$D30,"Hoàn thành",IF($J30=$D30,"Đã kéo đủ – chưa đấu nối","Đã kéo đủ – đấu nối dở dang")))))</f>
        <v>Đã kéo đủ – đấu nối dở dang</v>
      </c>
      <c r="M30" s="102">
        <f>IF($B30="","",IF($D$9="Theo thiết bị",MATCH($B30,Dev_Calc!$F$2:$F$3000,0)+1,Dev_List!$H$1+$B30-1))</f>
        <v>1297</v>
      </c>
    </row>
    <row r="31" spans="2:13">
      <c r="B31" s="100">
        <f>IF(ROWS($B$23:B31)&lt;=$E$12,ROWS($B$23:B31),"")</f>
        <v>9</v>
      </c>
      <c r="C31" s="101" t="str">
        <f>IF($B31="","",IF($D$9="Theo thiết bị",INDEX(Consolidated!$C:$C,$M31),INDEX(Dev_List!$A:$A,$M31)))</f>
        <v>(+13UP1_JB5.1)</v>
      </c>
      <c r="D31" s="100">
        <f>IF($B31="","",IF($D$9="Theo thiết bị",INDEX(Consolidated!$A:$A,$M31),COUNTIFS(Consolidated!$L$2:$L$3000,$C31)+COUNTIFS(Consolidated!$P$2:$P$3000,$C31)-COUNTIFS(Consolidated!$L$2:$L$3000,$C31,Consolidated!$P$2:$P$3000,$C31)))</f>
        <v>5</v>
      </c>
      <c r="E31" s="100">
        <f>IF($B31="","",IF($D$9="Theo thiết bị",IF(AND(INDEX(Dev_Calc!$A:$A,$M31)=1,INDEX(Dev_Calc!$B:$B,$M31)=1),"From &amp; To",IF(INDEX(Dev_Calc!$A:$A,$M31)=1,"From","To")),COUNTIFS(Consolidated!$L$2:$L$3000,$C31,Consolidated!$E$2:$E$3000,1)+COUNTIFS(Consolidated!$P$2:$P$3000,$C31,Consolidated!$E$2:$E$3000,1)-COUNTIFS(Consolidated!$L$2:$L$3000,$C31,Consolidated!$P$2:$P$3000,$C31,Consolidated!$E$2:$E$3000,1)))</f>
        <v>5</v>
      </c>
      <c r="F31" s="101">
        <f>IF($B31="","",IF($D$9="Theo thiết bị",INDEX(Consolidated!$H:$H,$M31),$D31-$E31))</f>
        <v>0</v>
      </c>
      <c r="G31" s="101" t="str">
        <f>IF($B31="","",IF($D$9="Theo thiết bị",IF(INDEX(Dev_Calc!$A:$A,$M31)=1,INDEX(Consolidated!$P:$P,$M31)&amp;" – "&amp;INDEX(Consolidated!$Q:$Q,$M31),INDEX(Consolidated!$L:$L,$M31)&amp;" – "&amp;INDEX(Consolidated!$M:$M,$M31)),INDEX(Dev_List!$D:$D,$M31)))</f>
        <v>13UP1_JB5.1 JUNCTION BOX TRANSITIONAL LIGHTING (L903-142)</v>
      </c>
      <c r="H31" s="100">
        <f>IF($B31="","",IF($D$9="Theo thiết bị",IF(INDEX(Consolidated!$D:$D,$M31)=1,"Đã cắt","Chưa cắt"),COUNTIFS(Consolidated!$L$2:$L$3000,$C31,Consolidated!$F$2:$F$3000,2)+COUNTIFS(Consolidated!$P$2:$P$3000,$C31,Consolidated!$F$2:$F$3000,2)-COUNTIFS(Consolidated!$L$2:$L$3000,$C31,Consolidated!$P$2:$P$3000,$C31,Consolidated!$F$2:$F$3000,2)))</f>
        <v>0</v>
      </c>
      <c r="I31" s="100">
        <f>IF($B31="","",IF($D$9="Theo thiết bị",IF(INDEX(Consolidated!$E:$E,$M31)=1,"Đã kéo","Chưa kéo"),COUNTIFS(Consolidated!$L$2:$L$3000,$C31,Consolidated!$F$2:$F$3000,1)+COUNTIFS(Consolidated!$P$2:$P$3000,$C31,Consolidated!$F$2:$F$3000,1)-COUNTIFS(Consolidated!$L$2:$L$3000,$C31,Consolidated!$P$2:$P$3000,$C31,Consolidated!$F$2:$F$3000,1)))</f>
        <v>0</v>
      </c>
      <c r="J31" s="100">
        <f>IF($B31="","",IF($D$9="Theo thiết bị",INDEX(Dev_Calc!$E:$E,$M31)&amp;"/2 đầu",$D31-$H31-$I31))</f>
        <v>5</v>
      </c>
      <c r="K31" s="101" t="str">
        <f>IF($B31="","",IF($D$9="Theo thiết bị",IF(INDEX(Dev_Calc!$D:$D,$M31)=0,"Chưa kéo",IF(INDEX(Dev_Calc!$E:$E,$M31)=0,"Đã kéo – chưa đấu nối",IF(INDEX(Dev_Calc!$E:$E,$M31)=1,"Đã kéo – mới đấu 1 đầu","Hoàn thành (đã kéo &amp; đấu nối đủ)"))),IF($F31&gt;0,"Chưa kéo đủ – còn "&amp;$F31&amp;" dây",IF($H31=$D31,"Hoàn thành",IF($J31=$D31,"Đã kéo đủ – chưa đấu nối","Đã kéo đủ – đấu nối dở dang")))))</f>
        <v>Đã kéo đủ – chưa đấu nối</v>
      </c>
      <c r="M31" s="102">
        <f>IF($B31="","",IF($D$9="Theo thiết bị",MATCH($B31,Dev_Calc!$F$2:$F$3000,0)+1,Dev_List!$H$1+$B31-1))</f>
        <v>1298</v>
      </c>
    </row>
    <row r="32" spans="2:13">
      <c r="B32" s="100">
        <f>IF(ROWS($B$23:B32)&lt;=$E$12,ROWS($B$23:B32),"")</f>
        <v>10</v>
      </c>
      <c r="C32" s="101" t="str">
        <f>IF($B32="","",IF($D$9="Theo thiết bị",INDEX(Consolidated!$C:$C,$M32),INDEX(Dev_List!$A:$A,$M32)))</f>
        <v>(+14E5)</v>
      </c>
      <c r="D32" s="100">
        <f>IF($B32="","",IF($D$9="Theo thiết bị",INDEX(Consolidated!$A:$A,$M32),COUNTIFS(Consolidated!$L$2:$L$3000,$C32)+COUNTIFS(Consolidated!$P$2:$P$3000,$C32)-COUNTIFS(Consolidated!$L$2:$L$3000,$C32,Consolidated!$P$2:$P$3000,$C32)))</f>
        <v>51</v>
      </c>
      <c r="E32" s="100">
        <f>IF($B32="","",IF($D$9="Theo thiết bị",IF(AND(INDEX(Dev_Calc!$A:$A,$M32)=1,INDEX(Dev_Calc!$B:$B,$M32)=1),"From &amp; To",IF(INDEX(Dev_Calc!$A:$A,$M32)=1,"From","To")),COUNTIFS(Consolidated!$L$2:$L$3000,$C32,Consolidated!$E$2:$E$3000,1)+COUNTIFS(Consolidated!$P$2:$P$3000,$C32,Consolidated!$E$2:$E$3000,1)-COUNTIFS(Consolidated!$L$2:$L$3000,$C32,Consolidated!$P$2:$P$3000,$C32,Consolidated!$E$2:$E$3000,1)))</f>
        <v>40</v>
      </c>
      <c r="F32" s="101">
        <f>IF($B32="","",IF($D$9="Theo thiết bị",INDEX(Consolidated!$H:$H,$M32),$D32-$E32))</f>
        <v>11</v>
      </c>
      <c r="G32" s="101" t="str">
        <f>IF($B32="","",IF($D$9="Theo thiết bị",IF(INDEX(Dev_Calc!$A:$A,$M32)=1,INDEX(Consolidated!$P:$P,$M32)&amp;" – "&amp;INDEX(Consolidated!$Q:$Q,$M32),INDEX(Consolidated!$L:$L,$M32)&amp;" – "&amp;INDEX(Consolidated!$M:$M,$M32)),INDEX(Dev_List!$D:$D,$M32)))</f>
        <v>"14E5" 24VDC WHEELHOUSE DISTRIBUTION PANEL</v>
      </c>
      <c r="H32" s="100">
        <f>IF($B32="","",IF($D$9="Theo thiết bị",IF(INDEX(Consolidated!$D:$D,$M32)=1,"Đã cắt","Chưa cắt"),COUNTIFS(Consolidated!$L$2:$L$3000,$C32,Consolidated!$F$2:$F$3000,2)+COUNTIFS(Consolidated!$P$2:$P$3000,$C32,Consolidated!$F$2:$F$3000,2)-COUNTIFS(Consolidated!$L$2:$L$3000,$C32,Consolidated!$P$2:$P$3000,$C32,Consolidated!$F$2:$F$3000,2)))</f>
        <v>0</v>
      </c>
      <c r="I32" s="100">
        <f>IF($B32="","",IF($D$9="Theo thiết bị",IF(INDEX(Consolidated!$E:$E,$M32)=1,"Đã kéo","Chưa kéo"),COUNTIFS(Consolidated!$L$2:$L$3000,$C32,Consolidated!$F$2:$F$3000,1)+COUNTIFS(Consolidated!$P$2:$P$3000,$C32,Consolidated!$F$2:$F$3000,1)-COUNTIFS(Consolidated!$L$2:$L$3000,$C32,Consolidated!$P$2:$P$3000,$C32,Consolidated!$F$2:$F$3000,1)))</f>
        <v>0</v>
      </c>
      <c r="J32" s="100">
        <f>IF($B32="","",IF($D$9="Theo thiết bị",INDEX(Dev_Calc!$E:$E,$M32)&amp;"/2 đầu",$D32-$H32-$I32))</f>
        <v>51</v>
      </c>
      <c r="K32" s="101" t="str">
        <f>IF($B32="","",IF($D$9="Theo thiết bị",IF(INDEX(Dev_Calc!$D:$D,$M32)=0,"Chưa kéo",IF(INDEX(Dev_Calc!$E:$E,$M32)=0,"Đã kéo – chưa đấu nối",IF(INDEX(Dev_Calc!$E:$E,$M32)=1,"Đã kéo – mới đấu 1 đầu","Hoàn thành (đã kéo &amp; đấu nối đủ)"))),IF($F32&gt;0,"Chưa kéo đủ – còn "&amp;$F32&amp;" dây",IF($H32=$D32,"Hoàn thành",IF($J32=$D32,"Đã kéo đủ – chưa đấu nối","Đã kéo đủ – đấu nối dở dang")))))</f>
        <v>Chưa kéo đủ – còn 11 dây</v>
      </c>
      <c r="M32" s="102">
        <f>IF($B32="","",IF($D$9="Theo thiết bị",MATCH($B32,Dev_Calc!$F$2:$F$3000,0)+1,Dev_List!$H$1+$B32-1))</f>
        <v>1299</v>
      </c>
    </row>
    <row r="33" spans="2:13">
      <c r="B33" s="100">
        <f>IF(ROWS($B$23:B33)&lt;=$E$12,ROWS($B$23:B33),"")</f>
        <v>11</v>
      </c>
      <c r="C33" s="101" t="str">
        <f>IF($B33="","",IF($D$9="Theo thiết bị",INDEX(Consolidated!$C:$C,$M33),INDEX(Dev_List!$A:$A,$M33)))</f>
        <v>(+16NA)</v>
      </c>
      <c r="D33" s="100">
        <f>IF($B33="","",IF($D$9="Theo thiết bị",INDEX(Consolidated!$A:$A,$M33),COUNTIFS(Consolidated!$L$2:$L$3000,$C33)+COUNTIFS(Consolidated!$P$2:$P$3000,$C33)-COUNTIFS(Consolidated!$L$2:$L$3000,$C33,Consolidated!$P$2:$P$3000,$C33)))</f>
        <v>26</v>
      </c>
      <c r="E33" s="100">
        <f>IF($B33="","",IF($D$9="Theo thiết bị",IF(AND(INDEX(Dev_Calc!$A:$A,$M33)=1,INDEX(Dev_Calc!$B:$B,$M33)=1),"From &amp; To",IF(INDEX(Dev_Calc!$A:$A,$M33)=1,"From","To")),COUNTIFS(Consolidated!$L$2:$L$3000,$C33,Consolidated!$E$2:$E$3000,1)+COUNTIFS(Consolidated!$P$2:$P$3000,$C33,Consolidated!$E$2:$E$3000,1)-COUNTIFS(Consolidated!$L$2:$L$3000,$C33,Consolidated!$P$2:$P$3000,$C33,Consolidated!$E$2:$E$3000,1)))</f>
        <v>12</v>
      </c>
      <c r="F33" s="101">
        <f>IF($B33="","",IF($D$9="Theo thiết bị",INDEX(Consolidated!$H:$H,$M33),$D33-$E33))</f>
        <v>14</v>
      </c>
      <c r="G33" s="101" t="str">
        <f>IF($B33="","",IF($D$9="Theo thiết bị",IF(INDEX(Dev_Calc!$A:$A,$M33)=1,INDEX(Consolidated!$P:$P,$M33)&amp;" – "&amp;INDEX(Consolidated!$Q:$Q,$M33),INDEX(Consolidated!$L:$L,$M33)&amp;" – "&amp;INDEX(Consolidated!$M:$M,$M33)),INDEX(Dev_List!$D:$D,$M33)))</f>
        <v>"16NA" 230VAC NAUTICAL DISTRIBUTION PANEL</v>
      </c>
      <c r="H33" s="100">
        <f>IF($B33="","",IF($D$9="Theo thiết bị",IF(INDEX(Consolidated!$D:$D,$M33)=1,"Đã cắt","Chưa cắt"),COUNTIFS(Consolidated!$L$2:$L$3000,$C33,Consolidated!$F$2:$F$3000,2)+COUNTIFS(Consolidated!$P$2:$P$3000,$C33,Consolidated!$F$2:$F$3000,2)-COUNTIFS(Consolidated!$L$2:$L$3000,$C33,Consolidated!$P$2:$P$3000,$C33,Consolidated!$F$2:$F$3000,2)))</f>
        <v>0</v>
      </c>
      <c r="I33" s="100">
        <f>IF($B33="","",IF($D$9="Theo thiết bị",IF(INDEX(Consolidated!$E:$E,$M33)=1,"Đã kéo","Chưa kéo"),COUNTIFS(Consolidated!$L$2:$L$3000,$C33,Consolidated!$F$2:$F$3000,1)+COUNTIFS(Consolidated!$P$2:$P$3000,$C33,Consolidated!$F$2:$F$3000,1)-COUNTIFS(Consolidated!$L$2:$L$3000,$C33,Consolidated!$P$2:$P$3000,$C33,Consolidated!$F$2:$F$3000,1)))</f>
        <v>1</v>
      </c>
      <c r="J33" s="100">
        <f>IF($B33="","",IF($D$9="Theo thiết bị",INDEX(Dev_Calc!$E:$E,$M33)&amp;"/2 đầu",$D33-$H33-$I33))</f>
        <v>25</v>
      </c>
      <c r="K33" s="101" t="str">
        <f>IF($B33="","",IF($D$9="Theo thiết bị",IF(INDEX(Dev_Calc!$D:$D,$M33)=0,"Chưa kéo",IF(INDEX(Dev_Calc!$E:$E,$M33)=0,"Đã kéo – chưa đấu nối",IF(INDEX(Dev_Calc!$E:$E,$M33)=1,"Đã kéo – mới đấu 1 đầu","Hoàn thành (đã kéo &amp; đấu nối đủ)"))),IF($F33&gt;0,"Chưa kéo đủ – còn "&amp;$F33&amp;" dây",IF($H33=$D33,"Hoàn thành",IF($J33=$D33,"Đã kéo đủ – chưa đấu nối","Đã kéo đủ – đấu nối dở dang")))))</f>
        <v>Chưa kéo đủ – còn 14 dây</v>
      </c>
      <c r="M33" s="102">
        <f>IF($B33="","",IF($D$9="Theo thiết bị",MATCH($B33,Dev_Calc!$F$2:$F$3000,0)+1,Dev_List!$H$1+$B33-1))</f>
        <v>1300</v>
      </c>
    </row>
    <row r="34" spans="2:13">
      <c r="B34" s="100">
        <f>IF(ROWS($B$23:B34)&lt;=$E$12,ROWS($B$23:B34),"")</f>
        <v>12</v>
      </c>
      <c r="C34" s="101" t="str">
        <f>IF($B34="","",IF($D$9="Theo thiết bị",INDEX(Consolidated!$C:$C,$M34),INDEX(Dev_List!$A:$A,$M34)))</f>
        <v>(+42DF.1)</v>
      </c>
      <c r="D34" s="100">
        <f>IF($B34="","",IF($D$9="Theo thiết bị",INDEX(Consolidated!$A:$A,$M34),COUNTIFS(Consolidated!$L$2:$L$3000,$C34)+COUNTIFS(Consolidated!$P$2:$P$3000,$C34)-COUNTIFS(Consolidated!$L$2:$L$3000,$C34,Consolidated!$P$2:$P$3000,$C34)))</f>
        <v>20</v>
      </c>
      <c r="E34" s="100">
        <f>IF($B34="","",IF($D$9="Theo thiết bị",IF(AND(INDEX(Dev_Calc!$A:$A,$M34)=1,INDEX(Dev_Calc!$B:$B,$M34)=1),"From &amp; To",IF(INDEX(Dev_Calc!$A:$A,$M34)=1,"From","To")),COUNTIFS(Consolidated!$L$2:$L$3000,$C34,Consolidated!$E$2:$E$3000,1)+COUNTIFS(Consolidated!$P$2:$P$3000,$C34,Consolidated!$E$2:$E$3000,1)-COUNTIFS(Consolidated!$L$2:$L$3000,$C34,Consolidated!$P$2:$P$3000,$C34,Consolidated!$E$2:$E$3000,1)))</f>
        <v>18</v>
      </c>
      <c r="F34" s="101">
        <f>IF($B34="","",IF($D$9="Theo thiết bị",INDEX(Consolidated!$H:$H,$M34),$D34-$E34))</f>
        <v>2</v>
      </c>
      <c r="G34" s="101" t="str">
        <f>IF($B34="","",IF($D$9="Theo thiết bị",IF(INDEX(Dev_Calc!$A:$A,$M34)=1,INDEX(Consolidated!$P:$P,$M34)&amp;" – "&amp;INDEX(Consolidated!$Q:$Q,$M34),INDEX(Consolidated!$L:$L,$M34)&amp;" – "&amp;INDEX(Consolidated!$M:$M,$M34)),INDEX(Dev_List!$D:$D,$M34)))</f>
        <v>42DF.1 PS LEFT</v>
      </c>
      <c r="H34" s="100">
        <f>IF($B34="","",IF($D$9="Theo thiết bị",IF(INDEX(Consolidated!$D:$D,$M34)=1,"Đã cắt","Chưa cắt"),COUNTIFS(Consolidated!$L$2:$L$3000,$C34,Consolidated!$F$2:$F$3000,2)+COUNTIFS(Consolidated!$P$2:$P$3000,$C34,Consolidated!$F$2:$F$3000,2)-COUNTIFS(Consolidated!$L$2:$L$3000,$C34,Consolidated!$P$2:$P$3000,$C34,Consolidated!$F$2:$F$3000,2)))</f>
        <v>0</v>
      </c>
      <c r="I34" s="100">
        <f>IF($B34="","",IF($D$9="Theo thiết bị",IF(INDEX(Consolidated!$E:$E,$M34)=1,"Đã kéo","Chưa kéo"),COUNTIFS(Consolidated!$L$2:$L$3000,$C34,Consolidated!$F$2:$F$3000,1)+COUNTIFS(Consolidated!$P$2:$P$3000,$C34,Consolidated!$F$2:$F$3000,1)-COUNTIFS(Consolidated!$L$2:$L$3000,$C34,Consolidated!$P$2:$P$3000,$C34,Consolidated!$F$2:$F$3000,1)))</f>
        <v>1</v>
      </c>
      <c r="J34" s="100">
        <f>IF($B34="","",IF($D$9="Theo thiết bị",INDEX(Dev_Calc!$E:$E,$M34)&amp;"/2 đầu",$D34-$H34-$I34))</f>
        <v>19</v>
      </c>
      <c r="K34" s="101" t="str">
        <f>IF($B34="","",IF($D$9="Theo thiết bị",IF(INDEX(Dev_Calc!$D:$D,$M34)=0,"Chưa kéo",IF(INDEX(Dev_Calc!$E:$E,$M34)=0,"Đã kéo – chưa đấu nối",IF(INDEX(Dev_Calc!$E:$E,$M34)=1,"Đã kéo – mới đấu 1 đầu","Hoàn thành (đã kéo &amp; đấu nối đủ)"))),IF($F34&gt;0,"Chưa kéo đủ – còn "&amp;$F34&amp;" dây",IF($H34=$D34,"Hoàn thành",IF($J34=$D34,"Đã kéo đủ – chưa đấu nối","Đã kéo đủ – đấu nối dở dang")))))</f>
        <v>Chưa kéo đủ – còn 2 dây</v>
      </c>
      <c r="M34" s="102">
        <f>IF($B34="","",IF($D$9="Theo thiết bị",MATCH($B34,Dev_Calc!$F$2:$F$3000,0)+1,Dev_List!$H$1+$B34-1))</f>
        <v>1301</v>
      </c>
    </row>
    <row r="35" spans="2:13">
      <c r="B35" s="100">
        <f>IF(ROWS($B$23:B35)&lt;=$E$12,ROWS($B$23:B35),"")</f>
        <v>13</v>
      </c>
      <c r="C35" s="101" t="str">
        <f>IF($B35="","",IF($D$9="Theo thiết bị",INDEX(Consolidated!$C:$C,$M35),INDEX(Dev_List!$A:$A,$M35)))</f>
        <v>(+42DF.2)</v>
      </c>
      <c r="D35" s="100">
        <f>IF($B35="","",IF($D$9="Theo thiết bị",INDEX(Consolidated!$A:$A,$M35),COUNTIFS(Consolidated!$L$2:$L$3000,$C35)+COUNTIFS(Consolidated!$P$2:$P$3000,$C35)-COUNTIFS(Consolidated!$L$2:$L$3000,$C35,Consolidated!$P$2:$P$3000,$C35)))</f>
        <v>24</v>
      </c>
      <c r="E35" s="100">
        <f>IF($B35="","",IF($D$9="Theo thiết bị",IF(AND(INDEX(Dev_Calc!$A:$A,$M35)=1,INDEX(Dev_Calc!$B:$B,$M35)=1),"From &amp; To",IF(INDEX(Dev_Calc!$A:$A,$M35)=1,"From","To")),COUNTIFS(Consolidated!$L$2:$L$3000,$C35,Consolidated!$E$2:$E$3000,1)+COUNTIFS(Consolidated!$P$2:$P$3000,$C35,Consolidated!$E$2:$E$3000,1)-COUNTIFS(Consolidated!$L$2:$L$3000,$C35,Consolidated!$P$2:$P$3000,$C35,Consolidated!$E$2:$E$3000,1)))</f>
        <v>21</v>
      </c>
      <c r="F35" s="101">
        <f>IF($B35="","",IF($D$9="Theo thiết bị",INDEX(Consolidated!$H:$H,$M35),$D35-$E35))</f>
        <v>3</v>
      </c>
      <c r="G35" s="101" t="str">
        <f>IF($B35="","",IF($D$9="Theo thiết bị",IF(INDEX(Dev_Calc!$A:$A,$M35)=1,INDEX(Consolidated!$P:$P,$M35)&amp;" – "&amp;INDEX(Consolidated!$Q:$Q,$M35),INDEX(Consolidated!$L:$L,$M35)&amp;" – "&amp;INDEX(Consolidated!$M:$M,$M35)),INDEX(Dev_List!$D:$D,$M35)))</f>
        <v>42DF.2 PS MIDDLE</v>
      </c>
      <c r="H35" s="100">
        <f>IF($B35="","",IF($D$9="Theo thiết bị",IF(INDEX(Consolidated!$D:$D,$M35)=1,"Đã cắt","Chưa cắt"),COUNTIFS(Consolidated!$L$2:$L$3000,$C35,Consolidated!$F$2:$F$3000,2)+COUNTIFS(Consolidated!$P$2:$P$3000,$C35,Consolidated!$F$2:$F$3000,2)-COUNTIFS(Consolidated!$L$2:$L$3000,$C35,Consolidated!$P$2:$P$3000,$C35,Consolidated!$F$2:$F$3000,2)))</f>
        <v>0</v>
      </c>
      <c r="I35" s="100">
        <f>IF($B35="","",IF($D$9="Theo thiết bị",IF(INDEX(Consolidated!$E:$E,$M35)=1,"Đã kéo","Chưa kéo"),COUNTIFS(Consolidated!$L$2:$L$3000,$C35,Consolidated!$F$2:$F$3000,1)+COUNTIFS(Consolidated!$P$2:$P$3000,$C35,Consolidated!$F$2:$F$3000,1)-COUNTIFS(Consolidated!$L$2:$L$3000,$C35,Consolidated!$P$2:$P$3000,$C35,Consolidated!$F$2:$F$3000,1)))</f>
        <v>0</v>
      </c>
      <c r="J35" s="100">
        <f>IF($B35="","",IF($D$9="Theo thiết bị",INDEX(Dev_Calc!$E:$E,$M35)&amp;"/2 đầu",$D35-$H35-$I35))</f>
        <v>24</v>
      </c>
      <c r="K35" s="101" t="str">
        <f>IF($B35="","",IF($D$9="Theo thiết bị",IF(INDEX(Dev_Calc!$D:$D,$M35)=0,"Chưa kéo",IF(INDEX(Dev_Calc!$E:$E,$M35)=0,"Đã kéo – chưa đấu nối",IF(INDEX(Dev_Calc!$E:$E,$M35)=1,"Đã kéo – mới đấu 1 đầu","Hoàn thành (đã kéo &amp; đấu nối đủ)"))),IF($F35&gt;0,"Chưa kéo đủ – còn "&amp;$F35&amp;" dây",IF($H35=$D35,"Hoàn thành",IF($J35=$D35,"Đã kéo đủ – chưa đấu nối","Đã kéo đủ – đấu nối dở dang")))))</f>
        <v>Chưa kéo đủ – còn 3 dây</v>
      </c>
      <c r="M35" s="102">
        <f>IF($B35="","",IF($D$9="Theo thiết bị",MATCH($B35,Dev_Calc!$F$2:$F$3000,0)+1,Dev_List!$H$1+$B35-1))</f>
        <v>1302</v>
      </c>
    </row>
    <row r="36" spans="2:13">
      <c r="B36" s="100">
        <f>IF(ROWS($B$23:B36)&lt;=$E$12,ROWS($B$23:B36),"")</f>
        <v>14</v>
      </c>
      <c r="C36" s="101" t="str">
        <f>IF($B36="","",IF($D$9="Theo thiết bị",INDEX(Consolidated!$C:$C,$M36),INDEX(Dev_List!$A:$A,$M36)))</f>
        <v>(+42DF.3)</v>
      </c>
      <c r="D36" s="100">
        <f>IF($B36="","",IF($D$9="Theo thiết bị",INDEX(Consolidated!$A:$A,$M36),COUNTIFS(Consolidated!$L$2:$L$3000,$C36)+COUNTIFS(Consolidated!$P$2:$P$3000,$C36)-COUNTIFS(Consolidated!$L$2:$L$3000,$C36,Consolidated!$P$2:$P$3000,$C36)))</f>
        <v>30</v>
      </c>
      <c r="E36" s="100">
        <f>IF($B36="","",IF($D$9="Theo thiết bị",IF(AND(INDEX(Dev_Calc!$A:$A,$M36)=1,INDEX(Dev_Calc!$B:$B,$M36)=1),"From &amp; To",IF(INDEX(Dev_Calc!$A:$A,$M36)=1,"From","To")),COUNTIFS(Consolidated!$L$2:$L$3000,$C36,Consolidated!$E$2:$E$3000,1)+COUNTIFS(Consolidated!$P$2:$P$3000,$C36,Consolidated!$E$2:$E$3000,1)-COUNTIFS(Consolidated!$L$2:$L$3000,$C36,Consolidated!$P$2:$P$3000,$C36,Consolidated!$E$2:$E$3000,1)))</f>
        <v>26</v>
      </c>
      <c r="F36" s="101">
        <f>IF($B36="","",IF($D$9="Theo thiết bị",INDEX(Consolidated!$H:$H,$M36),$D36-$E36))</f>
        <v>4</v>
      </c>
      <c r="G36" s="101" t="str">
        <f>IF($B36="","",IF($D$9="Theo thiết bị",IF(INDEX(Dev_Calc!$A:$A,$M36)=1,INDEX(Consolidated!$P:$P,$M36)&amp;" – "&amp;INDEX(Consolidated!$Q:$Q,$M36),INDEX(Consolidated!$L:$L,$M36)&amp;" – "&amp;INDEX(Consolidated!$M:$M,$M36)),INDEX(Dev_List!$D:$D,$M36)))</f>
        <v>42DF.3 PS RIGHT</v>
      </c>
      <c r="H36" s="100">
        <f>IF($B36="","",IF($D$9="Theo thiết bị",IF(INDEX(Consolidated!$D:$D,$M36)=1,"Đã cắt","Chưa cắt"),COUNTIFS(Consolidated!$L$2:$L$3000,$C36,Consolidated!$F$2:$F$3000,2)+COUNTIFS(Consolidated!$P$2:$P$3000,$C36,Consolidated!$F$2:$F$3000,2)-COUNTIFS(Consolidated!$L$2:$L$3000,$C36,Consolidated!$P$2:$P$3000,$C36,Consolidated!$F$2:$F$3000,2)))</f>
        <v>0</v>
      </c>
      <c r="I36" s="100">
        <f>IF($B36="","",IF($D$9="Theo thiết bị",IF(INDEX(Consolidated!$E:$E,$M36)=1,"Đã kéo","Chưa kéo"),COUNTIFS(Consolidated!$L$2:$L$3000,$C36,Consolidated!$F$2:$F$3000,1)+COUNTIFS(Consolidated!$P$2:$P$3000,$C36,Consolidated!$F$2:$F$3000,1)-COUNTIFS(Consolidated!$L$2:$L$3000,$C36,Consolidated!$P$2:$P$3000,$C36,Consolidated!$F$2:$F$3000,1)))</f>
        <v>0</v>
      </c>
      <c r="J36" s="100">
        <f>IF($B36="","",IF($D$9="Theo thiết bị",INDEX(Dev_Calc!$E:$E,$M36)&amp;"/2 đầu",$D36-$H36-$I36))</f>
        <v>30</v>
      </c>
      <c r="K36" s="101" t="str">
        <f>IF($B36="","",IF($D$9="Theo thiết bị",IF(INDEX(Dev_Calc!$D:$D,$M36)=0,"Chưa kéo",IF(INDEX(Dev_Calc!$E:$E,$M36)=0,"Đã kéo – chưa đấu nối",IF(INDEX(Dev_Calc!$E:$E,$M36)=1,"Đã kéo – mới đấu 1 đầu","Hoàn thành (đã kéo &amp; đấu nối đủ)"))),IF($F36&gt;0,"Chưa kéo đủ – còn "&amp;$F36&amp;" dây",IF($H36=$D36,"Hoàn thành",IF($J36=$D36,"Đã kéo đủ – chưa đấu nối","Đã kéo đủ – đấu nối dở dang")))))</f>
        <v>Chưa kéo đủ – còn 4 dây</v>
      </c>
      <c r="M36" s="102">
        <f>IF($B36="","",IF($D$9="Theo thiết bị",MATCH($B36,Dev_Calc!$F$2:$F$3000,0)+1,Dev_List!$H$1+$B36-1))</f>
        <v>1303</v>
      </c>
    </row>
    <row r="37" spans="2:13">
      <c r="B37" s="100">
        <f>IF(ROWS($B$23:B37)&lt;=$E$12,ROWS($B$23:B37),"")</f>
        <v>15</v>
      </c>
      <c r="C37" s="101" t="str">
        <f>IF($B37="","",IF($D$9="Theo thiết bị",INDEX(Consolidated!$C:$C,$M37),INDEX(Dev_List!$A:$A,$M37)))</f>
        <v>(+42DF.4)</v>
      </c>
      <c r="D37" s="100">
        <f>IF($B37="","",IF($D$9="Theo thiết bị",INDEX(Consolidated!$A:$A,$M37),COUNTIFS(Consolidated!$L$2:$L$3000,$C37)+COUNTIFS(Consolidated!$P$2:$P$3000,$C37)-COUNTIFS(Consolidated!$L$2:$L$3000,$C37,Consolidated!$P$2:$P$3000,$C37)))</f>
        <v>45</v>
      </c>
      <c r="E37" s="100">
        <f>IF($B37="","",IF($D$9="Theo thiết bị",IF(AND(INDEX(Dev_Calc!$A:$A,$M37)=1,INDEX(Dev_Calc!$B:$B,$M37)=1),"From &amp; To",IF(INDEX(Dev_Calc!$A:$A,$M37)=1,"From","To")),COUNTIFS(Consolidated!$L$2:$L$3000,$C37,Consolidated!$E$2:$E$3000,1)+COUNTIFS(Consolidated!$P$2:$P$3000,$C37,Consolidated!$E$2:$E$3000,1)-COUNTIFS(Consolidated!$L$2:$L$3000,$C37,Consolidated!$P$2:$P$3000,$C37,Consolidated!$E$2:$E$3000,1)))</f>
        <v>33</v>
      </c>
      <c r="F37" s="101">
        <f>IF($B37="","",IF($D$9="Theo thiết bị",INDEX(Consolidated!$H:$H,$M37),$D37-$E37))</f>
        <v>12</v>
      </c>
      <c r="G37" s="101" t="str">
        <f>IF($B37="","",IF($D$9="Theo thiết bị",IF(INDEX(Dev_Calc!$A:$A,$M37)=1,INDEX(Consolidated!$P:$P,$M37)&amp;" – "&amp;INDEX(Consolidated!$Q:$Q,$M37),INDEX(Consolidated!$L:$L,$M37)&amp;" – "&amp;INDEX(Consolidated!$M:$M,$M37)),INDEX(Dev_List!$D:$D,$M37)))</f>
        <v>42DF.4 SB LEFT</v>
      </c>
      <c r="H37" s="100">
        <f>IF($B37="","",IF($D$9="Theo thiết bị",IF(INDEX(Consolidated!$D:$D,$M37)=1,"Đã cắt","Chưa cắt"),COUNTIFS(Consolidated!$L$2:$L$3000,$C37,Consolidated!$F$2:$F$3000,2)+COUNTIFS(Consolidated!$P$2:$P$3000,$C37,Consolidated!$F$2:$F$3000,2)-COUNTIFS(Consolidated!$L$2:$L$3000,$C37,Consolidated!$P$2:$P$3000,$C37,Consolidated!$F$2:$F$3000,2)))</f>
        <v>0</v>
      </c>
      <c r="I37" s="100">
        <f>IF($B37="","",IF($D$9="Theo thiết bị",IF(INDEX(Consolidated!$E:$E,$M37)=1,"Đã kéo","Chưa kéo"),COUNTIFS(Consolidated!$L$2:$L$3000,$C37,Consolidated!$F$2:$F$3000,1)+COUNTIFS(Consolidated!$P$2:$P$3000,$C37,Consolidated!$F$2:$F$3000,1)-COUNTIFS(Consolidated!$L$2:$L$3000,$C37,Consolidated!$P$2:$P$3000,$C37,Consolidated!$F$2:$F$3000,1)))</f>
        <v>8</v>
      </c>
      <c r="J37" s="100">
        <f>IF($B37="","",IF($D$9="Theo thiết bị",INDEX(Dev_Calc!$E:$E,$M37)&amp;"/2 đầu",$D37-$H37-$I37))</f>
        <v>37</v>
      </c>
      <c r="K37" s="101" t="str">
        <f>IF($B37="","",IF($D$9="Theo thiết bị",IF(INDEX(Dev_Calc!$D:$D,$M37)=0,"Chưa kéo",IF(INDEX(Dev_Calc!$E:$E,$M37)=0,"Đã kéo – chưa đấu nối",IF(INDEX(Dev_Calc!$E:$E,$M37)=1,"Đã kéo – mới đấu 1 đầu","Hoàn thành (đã kéo &amp; đấu nối đủ)"))),IF($F37&gt;0,"Chưa kéo đủ – còn "&amp;$F37&amp;" dây",IF($H37=$D37,"Hoàn thành",IF($J37=$D37,"Đã kéo đủ – chưa đấu nối","Đã kéo đủ – đấu nối dở dang")))))</f>
        <v>Chưa kéo đủ – còn 12 dây</v>
      </c>
      <c r="M37" s="102">
        <f>IF($B37="","",IF($D$9="Theo thiết bị",MATCH($B37,Dev_Calc!$F$2:$F$3000,0)+1,Dev_List!$H$1+$B37-1))</f>
        <v>1304</v>
      </c>
    </row>
    <row r="38" spans="2:13">
      <c r="B38" s="100">
        <f>IF(ROWS($B$23:B38)&lt;=$E$12,ROWS($B$23:B38),"")</f>
        <v>16</v>
      </c>
      <c r="C38" s="101" t="str">
        <f>IF($B38="","",IF($D$9="Theo thiết bị",INDEX(Consolidated!$C:$C,$M38),INDEX(Dev_List!$A:$A,$M38)))</f>
        <v>(+42DF.5)</v>
      </c>
      <c r="D38" s="100">
        <f>IF($B38="","",IF($D$9="Theo thiết bị",INDEX(Consolidated!$A:$A,$M38),COUNTIFS(Consolidated!$L$2:$L$3000,$C38)+COUNTIFS(Consolidated!$P$2:$P$3000,$C38)-COUNTIFS(Consolidated!$L$2:$L$3000,$C38,Consolidated!$P$2:$P$3000,$C38)))</f>
        <v>28</v>
      </c>
      <c r="E38" s="100">
        <f>IF($B38="","",IF($D$9="Theo thiết bị",IF(AND(INDEX(Dev_Calc!$A:$A,$M38)=1,INDEX(Dev_Calc!$B:$B,$M38)=1),"From &amp; To",IF(INDEX(Dev_Calc!$A:$A,$M38)=1,"From","To")),COUNTIFS(Consolidated!$L$2:$L$3000,$C38,Consolidated!$E$2:$E$3000,1)+COUNTIFS(Consolidated!$P$2:$P$3000,$C38,Consolidated!$E$2:$E$3000,1)-COUNTIFS(Consolidated!$L$2:$L$3000,$C38,Consolidated!$P$2:$P$3000,$C38,Consolidated!$E$2:$E$3000,1)))</f>
        <v>24</v>
      </c>
      <c r="F38" s="101">
        <f>IF($B38="","",IF($D$9="Theo thiết bị",INDEX(Consolidated!$H:$H,$M38),$D38-$E38))</f>
        <v>4</v>
      </c>
      <c r="G38" s="101" t="str">
        <f>IF($B38="","",IF($D$9="Theo thiết bị",IF(INDEX(Dev_Calc!$A:$A,$M38)=1,INDEX(Consolidated!$P:$P,$M38)&amp;" – "&amp;INDEX(Consolidated!$Q:$Q,$M38),INDEX(Consolidated!$L:$L,$M38)&amp;" – "&amp;INDEX(Consolidated!$M:$M,$M38)),INDEX(Dev_List!$D:$D,$M38)))</f>
        <v>42DF.5 SB MIDDLE</v>
      </c>
      <c r="H38" s="100">
        <f>IF($B38="","",IF($D$9="Theo thiết bị",IF(INDEX(Consolidated!$D:$D,$M38)=1,"Đã cắt","Chưa cắt"),COUNTIFS(Consolidated!$L$2:$L$3000,$C38,Consolidated!$F$2:$F$3000,2)+COUNTIFS(Consolidated!$P$2:$P$3000,$C38,Consolidated!$F$2:$F$3000,2)-COUNTIFS(Consolidated!$L$2:$L$3000,$C38,Consolidated!$P$2:$P$3000,$C38,Consolidated!$F$2:$F$3000,2)))</f>
        <v>0</v>
      </c>
      <c r="I38" s="100">
        <f>IF($B38="","",IF($D$9="Theo thiết bị",IF(INDEX(Consolidated!$E:$E,$M38)=1,"Đã kéo","Chưa kéo"),COUNTIFS(Consolidated!$L$2:$L$3000,$C38,Consolidated!$F$2:$F$3000,1)+COUNTIFS(Consolidated!$P$2:$P$3000,$C38,Consolidated!$F$2:$F$3000,1)-COUNTIFS(Consolidated!$L$2:$L$3000,$C38,Consolidated!$P$2:$P$3000,$C38,Consolidated!$F$2:$F$3000,1)))</f>
        <v>0</v>
      </c>
      <c r="J38" s="100">
        <f>IF($B38="","",IF($D$9="Theo thiết bị",INDEX(Dev_Calc!$E:$E,$M38)&amp;"/2 đầu",$D38-$H38-$I38))</f>
        <v>28</v>
      </c>
      <c r="K38" s="101" t="str">
        <f>IF($B38="","",IF($D$9="Theo thiết bị",IF(INDEX(Dev_Calc!$D:$D,$M38)=0,"Chưa kéo",IF(INDEX(Dev_Calc!$E:$E,$M38)=0,"Đã kéo – chưa đấu nối",IF(INDEX(Dev_Calc!$E:$E,$M38)=1,"Đã kéo – mới đấu 1 đầu","Hoàn thành (đã kéo &amp; đấu nối đủ)"))),IF($F38&gt;0,"Chưa kéo đủ – còn "&amp;$F38&amp;" dây",IF($H38=$D38,"Hoàn thành",IF($J38=$D38,"Đã kéo đủ – chưa đấu nối","Đã kéo đủ – đấu nối dở dang")))))</f>
        <v>Chưa kéo đủ – còn 4 dây</v>
      </c>
      <c r="M38" s="102">
        <f>IF($B38="","",IF($D$9="Theo thiết bị",MATCH($B38,Dev_Calc!$F$2:$F$3000,0)+1,Dev_List!$H$1+$B38-1))</f>
        <v>1305</v>
      </c>
    </row>
    <row r="39" spans="2:13">
      <c r="B39" s="100">
        <f>IF(ROWS($B$23:B39)&lt;=$E$12,ROWS($B$23:B39),"")</f>
        <v>17</v>
      </c>
      <c r="C39" s="101" t="str">
        <f>IF($B39="","",IF($D$9="Theo thiết bị",INDEX(Consolidated!$C:$C,$M39),INDEX(Dev_List!$A:$A,$M39)))</f>
        <v>(+42DF.6)</v>
      </c>
      <c r="D39" s="100">
        <f>IF($B39="","",IF($D$9="Theo thiết bị",INDEX(Consolidated!$A:$A,$M39),COUNTIFS(Consolidated!$L$2:$L$3000,$C39)+COUNTIFS(Consolidated!$P$2:$P$3000,$C39)-COUNTIFS(Consolidated!$L$2:$L$3000,$C39,Consolidated!$P$2:$P$3000,$C39)))</f>
        <v>52</v>
      </c>
      <c r="E39" s="100">
        <f>IF($B39="","",IF($D$9="Theo thiết bị",IF(AND(INDEX(Dev_Calc!$A:$A,$M39)=1,INDEX(Dev_Calc!$B:$B,$M39)=1),"From &amp; To",IF(INDEX(Dev_Calc!$A:$A,$M39)=1,"From","To")),COUNTIFS(Consolidated!$L$2:$L$3000,$C39,Consolidated!$E$2:$E$3000,1)+COUNTIFS(Consolidated!$P$2:$P$3000,$C39,Consolidated!$E$2:$E$3000,1)-COUNTIFS(Consolidated!$L$2:$L$3000,$C39,Consolidated!$P$2:$P$3000,$C39,Consolidated!$E$2:$E$3000,1)))</f>
        <v>43</v>
      </c>
      <c r="F39" s="101">
        <f>IF($B39="","",IF($D$9="Theo thiết bị",INDEX(Consolidated!$H:$H,$M39),$D39-$E39))</f>
        <v>9</v>
      </c>
      <c r="G39" s="101" t="str">
        <f>IF($B39="","",IF($D$9="Theo thiết bị",IF(INDEX(Dev_Calc!$A:$A,$M39)=1,INDEX(Consolidated!$P:$P,$M39)&amp;" – "&amp;INDEX(Consolidated!$Q:$Q,$M39),INDEX(Consolidated!$L:$L,$M39)&amp;" – "&amp;INDEX(Consolidated!$M:$M,$M39)),INDEX(Dev_List!$D:$D,$M39)))</f>
        <v>42DF.6 SB RIGHT</v>
      </c>
      <c r="H39" s="100">
        <f>IF($B39="","",IF($D$9="Theo thiết bị",IF(INDEX(Consolidated!$D:$D,$M39)=1,"Đã cắt","Chưa cắt"),COUNTIFS(Consolidated!$L$2:$L$3000,$C39,Consolidated!$F$2:$F$3000,2)+COUNTIFS(Consolidated!$P$2:$P$3000,$C39,Consolidated!$F$2:$F$3000,2)-COUNTIFS(Consolidated!$L$2:$L$3000,$C39,Consolidated!$P$2:$P$3000,$C39,Consolidated!$F$2:$F$3000,2)))</f>
        <v>0</v>
      </c>
      <c r="I39" s="100">
        <f>IF($B39="","",IF($D$9="Theo thiết bị",IF(INDEX(Consolidated!$E:$E,$M39)=1,"Đã kéo","Chưa kéo"),COUNTIFS(Consolidated!$L$2:$L$3000,$C39,Consolidated!$F$2:$F$3000,1)+COUNTIFS(Consolidated!$P$2:$P$3000,$C39,Consolidated!$F$2:$F$3000,1)-COUNTIFS(Consolidated!$L$2:$L$3000,$C39,Consolidated!$P$2:$P$3000,$C39,Consolidated!$F$2:$F$3000,1)))</f>
        <v>6</v>
      </c>
      <c r="J39" s="100">
        <f>IF($B39="","",IF($D$9="Theo thiết bị",INDEX(Dev_Calc!$E:$E,$M39)&amp;"/2 đầu",$D39-$H39-$I39))</f>
        <v>46</v>
      </c>
      <c r="K39" s="101" t="str">
        <f>IF($B39="","",IF($D$9="Theo thiết bị",IF(INDEX(Dev_Calc!$D:$D,$M39)=0,"Chưa kéo",IF(INDEX(Dev_Calc!$E:$E,$M39)=0,"Đã kéo – chưa đấu nối",IF(INDEX(Dev_Calc!$E:$E,$M39)=1,"Đã kéo – mới đấu 1 đầu","Hoàn thành (đã kéo &amp; đấu nối đủ)"))),IF($F39&gt;0,"Chưa kéo đủ – còn "&amp;$F39&amp;" dây",IF($H39=$D39,"Hoàn thành",IF($J39=$D39,"Đã kéo đủ – chưa đấu nối","Đã kéo đủ – đấu nối dở dang")))))</f>
        <v>Chưa kéo đủ – còn 9 dây</v>
      </c>
      <c r="M39" s="102">
        <f>IF($B39="","",IF($D$9="Theo thiết bị",MATCH($B39,Dev_Calc!$F$2:$F$3000,0)+1,Dev_List!$H$1+$B39-1))</f>
        <v>1306</v>
      </c>
    </row>
    <row r="40" spans="2:13">
      <c r="B40" s="100">
        <f>IF(ROWS($B$23:B40)&lt;=$E$12,ROWS($B$23:B40),"")</f>
        <v>18</v>
      </c>
      <c r="C40" s="101" t="str">
        <f>IF($B40="","",IF($D$9="Theo thiết bị",INDEX(Consolidated!$C:$C,$M40),INDEX(Dev_List!$A:$A,$M40)))</f>
        <v>(+42DF.7)</v>
      </c>
      <c r="D40" s="100">
        <f>IF($B40="","",IF($D$9="Theo thiết bị",INDEX(Consolidated!$A:$A,$M40),COUNTIFS(Consolidated!$L$2:$L$3000,$C40)+COUNTIFS(Consolidated!$P$2:$P$3000,$C40)-COUNTIFS(Consolidated!$L$2:$L$3000,$C40,Consolidated!$P$2:$P$3000,$C40)))</f>
        <v>178</v>
      </c>
      <c r="E40" s="100">
        <f>IF($B40="","",IF($D$9="Theo thiết bị",IF(AND(INDEX(Dev_Calc!$A:$A,$M40)=1,INDEX(Dev_Calc!$B:$B,$M40)=1),"From &amp; To",IF(INDEX(Dev_Calc!$A:$A,$M40)=1,"From","To")),COUNTIFS(Consolidated!$L$2:$L$3000,$C40,Consolidated!$E$2:$E$3000,1)+COUNTIFS(Consolidated!$P$2:$P$3000,$C40,Consolidated!$E$2:$E$3000,1)-COUNTIFS(Consolidated!$L$2:$L$3000,$C40,Consolidated!$P$2:$P$3000,$C40,Consolidated!$E$2:$E$3000,1)))</f>
        <v>156</v>
      </c>
      <c r="F40" s="101">
        <f>IF($B40="","",IF($D$9="Theo thiết bị",INDEX(Consolidated!$H:$H,$M40),$D40-$E40))</f>
        <v>22</v>
      </c>
      <c r="G40" s="101" t="str">
        <f>IF($B40="","",IF($D$9="Theo thiết bị",IF(INDEX(Dev_Calc!$A:$A,$M40)=1,INDEX(Consolidated!$P:$P,$M40)&amp;" – "&amp;INDEX(Consolidated!$Q:$Q,$M40),INDEX(Consolidated!$L:$L,$M40)&amp;" – "&amp;INDEX(Consolidated!$M:$M,$M40)),INDEX(Dev_List!$D:$D,$M40)))</f>
        <v>42DF.7 CENTRAL CONSOLE</v>
      </c>
      <c r="H40" s="100">
        <f>IF($B40="","",IF($D$9="Theo thiết bị",IF(INDEX(Consolidated!$D:$D,$M40)=1,"Đã cắt","Chưa cắt"),COUNTIFS(Consolidated!$L$2:$L$3000,$C40,Consolidated!$F$2:$F$3000,2)+COUNTIFS(Consolidated!$P$2:$P$3000,$C40,Consolidated!$F$2:$F$3000,2)-COUNTIFS(Consolidated!$L$2:$L$3000,$C40,Consolidated!$P$2:$P$3000,$C40,Consolidated!$F$2:$F$3000,2)))</f>
        <v>0</v>
      </c>
      <c r="I40" s="100">
        <f>IF($B40="","",IF($D$9="Theo thiết bị",IF(INDEX(Consolidated!$E:$E,$M40)=1,"Đã kéo","Chưa kéo"),COUNTIFS(Consolidated!$L$2:$L$3000,$C40,Consolidated!$F$2:$F$3000,1)+COUNTIFS(Consolidated!$P$2:$P$3000,$C40,Consolidated!$F$2:$F$3000,1)-COUNTIFS(Consolidated!$L$2:$L$3000,$C40,Consolidated!$P$2:$P$3000,$C40,Consolidated!$F$2:$F$3000,1)))</f>
        <v>19</v>
      </c>
      <c r="J40" s="100">
        <f>IF($B40="","",IF($D$9="Theo thiết bị",INDEX(Dev_Calc!$E:$E,$M40)&amp;"/2 đầu",$D40-$H40-$I40))</f>
        <v>159</v>
      </c>
      <c r="K40" s="101" t="str">
        <f>IF($B40="","",IF($D$9="Theo thiết bị",IF(INDEX(Dev_Calc!$D:$D,$M40)=0,"Chưa kéo",IF(INDEX(Dev_Calc!$E:$E,$M40)=0,"Đã kéo – chưa đấu nối",IF(INDEX(Dev_Calc!$E:$E,$M40)=1,"Đã kéo – mới đấu 1 đầu","Hoàn thành (đã kéo &amp; đấu nối đủ)"))),IF($F40&gt;0,"Chưa kéo đủ – còn "&amp;$F40&amp;" dây",IF($H40=$D40,"Hoàn thành",IF($J40=$D40,"Đã kéo đủ – chưa đấu nối","Đã kéo đủ – đấu nối dở dang")))))</f>
        <v>Chưa kéo đủ – còn 22 dây</v>
      </c>
      <c r="M40" s="102">
        <f>IF($B40="","",IF($D$9="Theo thiết bị",MATCH($B40,Dev_Calc!$F$2:$F$3000,0)+1,Dev_List!$H$1+$B40-1))</f>
        <v>1307</v>
      </c>
    </row>
    <row r="41" spans="2:13">
      <c r="B41" s="100">
        <f>IF(ROWS($B$23:B41)&lt;=$E$12,ROWS($B$23:B41),"")</f>
        <v>19</v>
      </c>
      <c r="C41" s="101" t="str">
        <f>IF($B41="","",IF($D$9="Theo thiết bị",INDEX(Consolidated!$C:$C,$M41),INDEX(Dev_List!$A:$A,$M41)))</f>
        <v>(+43DA)</v>
      </c>
      <c r="D41" s="100">
        <f>IF($B41="","",IF($D$9="Theo thiết bị",INDEX(Consolidated!$A:$A,$M41),COUNTIFS(Consolidated!$L$2:$L$3000,$C41)+COUNTIFS(Consolidated!$P$2:$P$3000,$C41)-COUNTIFS(Consolidated!$L$2:$L$3000,$C41,Consolidated!$P$2:$P$3000,$C41)))</f>
        <v>63</v>
      </c>
      <c r="E41" s="100">
        <f>IF($B41="","",IF($D$9="Theo thiết bị",IF(AND(INDEX(Dev_Calc!$A:$A,$M41)=1,INDEX(Dev_Calc!$B:$B,$M41)=1),"From &amp; To",IF(INDEX(Dev_Calc!$A:$A,$M41)=1,"From","To")),COUNTIFS(Consolidated!$L$2:$L$3000,$C41,Consolidated!$E$2:$E$3000,1)+COUNTIFS(Consolidated!$P$2:$P$3000,$C41,Consolidated!$E$2:$E$3000,1)-COUNTIFS(Consolidated!$L$2:$L$3000,$C41,Consolidated!$P$2:$P$3000,$C41,Consolidated!$E$2:$E$3000,1)))</f>
        <v>25</v>
      </c>
      <c r="F41" s="101">
        <f>IF($B41="","",IF($D$9="Theo thiết bị",INDEX(Consolidated!$H:$H,$M41),$D41-$E41))</f>
        <v>38</v>
      </c>
      <c r="G41" s="101" t="str">
        <f>IF($B41="","",IF($D$9="Theo thiết bị",IF(INDEX(Dev_Calc!$A:$A,$M41)=1,INDEX(Consolidated!$P:$P,$M41)&amp;" – "&amp;INDEX(Consolidated!$Q:$Q,$M41),INDEX(Consolidated!$L:$L,$M41)&amp;" – "&amp;INDEX(Consolidated!$M:$M,$M41)),INDEX(Dev_List!$D:$D,$M41)))</f>
        <v>43DA GMDSS STATION</v>
      </c>
      <c r="H41" s="100">
        <f>IF($B41="","",IF($D$9="Theo thiết bị",IF(INDEX(Consolidated!$D:$D,$M41)=1,"Đã cắt","Chưa cắt"),COUNTIFS(Consolidated!$L$2:$L$3000,$C41,Consolidated!$F$2:$F$3000,2)+COUNTIFS(Consolidated!$P$2:$P$3000,$C41,Consolidated!$F$2:$F$3000,2)-COUNTIFS(Consolidated!$L$2:$L$3000,$C41,Consolidated!$P$2:$P$3000,$C41,Consolidated!$F$2:$F$3000,2)))</f>
        <v>0</v>
      </c>
      <c r="I41" s="100">
        <f>IF($B41="","",IF($D$9="Theo thiết bị",IF(INDEX(Consolidated!$E:$E,$M41)=1,"Đã kéo","Chưa kéo"),COUNTIFS(Consolidated!$L$2:$L$3000,$C41,Consolidated!$F$2:$F$3000,1)+COUNTIFS(Consolidated!$P$2:$P$3000,$C41,Consolidated!$F$2:$F$3000,1)-COUNTIFS(Consolidated!$L$2:$L$3000,$C41,Consolidated!$P$2:$P$3000,$C41,Consolidated!$F$2:$F$3000,1)))</f>
        <v>0</v>
      </c>
      <c r="J41" s="100">
        <f>IF($B41="","",IF($D$9="Theo thiết bị",INDEX(Dev_Calc!$E:$E,$M41)&amp;"/2 đầu",$D41-$H41-$I41))</f>
        <v>63</v>
      </c>
      <c r="K41" s="101" t="str">
        <f>IF($B41="","",IF($D$9="Theo thiết bị",IF(INDEX(Dev_Calc!$D:$D,$M41)=0,"Chưa kéo",IF(INDEX(Dev_Calc!$E:$E,$M41)=0,"Đã kéo – chưa đấu nối",IF(INDEX(Dev_Calc!$E:$E,$M41)=1,"Đã kéo – mới đấu 1 đầu","Hoàn thành (đã kéo &amp; đấu nối đủ)"))),IF($F41&gt;0,"Chưa kéo đủ – còn "&amp;$F41&amp;" dây",IF($H41=$D41,"Hoàn thành",IF($J41=$D41,"Đã kéo đủ – chưa đấu nối","Đã kéo đủ – đấu nối dở dang")))))</f>
        <v>Chưa kéo đủ – còn 38 dây</v>
      </c>
      <c r="M41" s="102">
        <f>IF($B41="","",IF($D$9="Theo thiết bị",MATCH($B41,Dev_Calc!$F$2:$F$3000,0)+1,Dev_List!$H$1+$B41-1))</f>
        <v>1308</v>
      </c>
    </row>
    <row r="42" spans="2:13">
      <c r="B42" s="100">
        <f>IF(ROWS($B$23:B42)&lt;=$E$12,ROWS($B$23:B42),"")</f>
        <v>20</v>
      </c>
      <c r="C42" s="101" t="str">
        <f>IF($B42="","",IF($D$9="Theo thiết bị",INDEX(Consolidated!$C:$C,$M42),INDEX(Dev_List!$A:$A,$M42)))</f>
        <v>(+47CC)</v>
      </c>
      <c r="D42" s="100">
        <f>IF($B42="","",IF($D$9="Theo thiết bị",INDEX(Consolidated!$A:$A,$M42),COUNTIFS(Consolidated!$L$2:$L$3000,$C42)+COUNTIFS(Consolidated!$P$2:$P$3000,$C42)-COUNTIFS(Consolidated!$L$2:$L$3000,$C42,Consolidated!$P$2:$P$3000,$C42)))</f>
        <v>19</v>
      </c>
      <c r="E42" s="100">
        <f>IF($B42="","",IF($D$9="Theo thiết bị",IF(AND(INDEX(Dev_Calc!$A:$A,$M42)=1,INDEX(Dev_Calc!$B:$B,$M42)=1),"From &amp; To",IF(INDEX(Dev_Calc!$A:$A,$M42)=1,"From","To")),COUNTIFS(Consolidated!$L$2:$L$3000,$C42,Consolidated!$E$2:$E$3000,1)+COUNTIFS(Consolidated!$P$2:$P$3000,$C42,Consolidated!$E$2:$E$3000,1)-COUNTIFS(Consolidated!$L$2:$L$3000,$C42,Consolidated!$P$2:$P$3000,$C42,Consolidated!$E$2:$E$3000,1)))</f>
        <v>15</v>
      </c>
      <c r="F42" s="101">
        <f>IF($B42="","",IF($D$9="Theo thiết bị",INDEX(Consolidated!$H:$H,$M42),$D42-$E42))</f>
        <v>4</v>
      </c>
      <c r="G42" s="101" t="str">
        <f>IF($B42="","",IF($D$9="Theo thiết bị",IF(INDEX(Dev_Calc!$A:$A,$M42)=1,INDEX(Consolidated!$P:$P,$M42)&amp;" – "&amp;INDEX(Consolidated!$Q:$Q,$M42),INDEX(Consolidated!$L:$L,$M42)&amp;" – "&amp;INDEX(Consolidated!$M:$M,$M42)),INDEX(Dev_List!$D:$D,$M42)))</f>
        <v>47CC OVERHEAD CONSOLE</v>
      </c>
      <c r="H42" s="100">
        <f>IF($B42="","",IF($D$9="Theo thiết bị",IF(INDEX(Consolidated!$D:$D,$M42)=1,"Đã cắt","Chưa cắt"),COUNTIFS(Consolidated!$L$2:$L$3000,$C42,Consolidated!$F$2:$F$3000,2)+COUNTIFS(Consolidated!$P$2:$P$3000,$C42,Consolidated!$F$2:$F$3000,2)-COUNTIFS(Consolidated!$L$2:$L$3000,$C42,Consolidated!$P$2:$P$3000,$C42,Consolidated!$F$2:$F$3000,2)))</f>
        <v>0</v>
      </c>
      <c r="I42" s="100">
        <f>IF($B42="","",IF($D$9="Theo thiết bị",IF(INDEX(Consolidated!$E:$E,$M42)=1,"Đã kéo","Chưa kéo"),COUNTIFS(Consolidated!$L$2:$L$3000,$C42,Consolidated!$F$2:$F$3000,1)+COUNTIFS(Consolidated!$P$2:$P$3000,$C42,Consolidated!$F$2:$F$3000,1)-COUNTIFS(Consolidated!$L$2:$L$3000,$C42,Consolidated!$P$2:$P$3000,$C42,Consolidated!$F$2:$F$3000,1)))</f>
        <v>0</v>
      </c>
      <c r="J42" s="100">
        <f>IF($B42="","",IF($D$9="Theo thiết bị",INDEX(Dev_Calc!$E:$E,$M42)&amp;"/2 đầu",$D42-$H42-$I42))</f>
        <v>19</v>
      </c>
      <c r="K42" s="101" t="str">
        <f>IF($B42="","",IF($D$9="Theo thiết bị",IF(INDEX(Dev_Calc!$D:$D,$M42)=0,"Chưa kéo",IF(INDEX(Dev_Calc!$E:$E,$M42)=0,"Đã kéo – chưa đấu nối",IF(INDEX(Dev_Calc!$E:$E,$M42)=1,"Đã kéo – mới đấu 1 đầu","Hoàn thành (đã kéo &amp; đấu nối đủ)"))),IF($F42&gt;0,"Chưa kéo đủ – còn "&amp;$F42&amp;" dây",IF($H42=$D42,"Hoàn thành",IF($J42=$D42,"Đã kéo đủ – chưa đấu nối","Đã kéo đủ – đấu nối dở dang")))))</f>
        <v>Chưa kéo đủ – còn 4 dây</v>
      </c>
      <c r="M42" s="102">
        <f>IF($B42="","",IF($D$9="Theo thiết bị",MATCH($B42,Dev_Calc!$F$2:$F$3000,0)+1,Dev_List!$H$1+$B42-1))</f>
        <v>1309</v>
      </c>
    </row>
    <row r="43" spans="2:13">
      <c r="B43" s="100">
        <f>IF(ROWS($B$23:B43)&lt;=$E$12,ROWS($B$23:B43),"")</f>
        <v>21</v>
      </c>
      <c r="C43" s="101" t="str">
        <f>IF($B43="","",IF($D$9="Theo thiết bị",INDEX(Consolidated!$C:$C,$M43),INDEX(Dev_List!$A:$A,$M43)))</f>
        <v>(=201++4032+-201B001)</v>
      </c>
      <c r="D43" s="100">
        <f>IF($B43="","",IF($D$9="Theo thiết bị",INDEX(Consolidated!$A:$A,$M43),COUNTIFS(Consolidated!$L$2:$L$3000,$C43)+COUNTIFS(Consolidated!$P$2:$P$3000,$C43)-COUNTIFS(Consolidated!$L$2:$L$3000,$C43,Consolidated!$P$2:$P$3000,$C43)))</f>
        <v>2</v>
      </c>
      <c r="E43" s="100">
        <f>IF($B43="","",IF($D$9="Theo thiết bị",IF(AND(INDEX(Dev_Calc!$A:$A,$M43)=1,INDEX(Dev_Calc!$B:$B,$M43)=1),"From &amp; To",IF(INDEX(Dev_Calc!$A:$A,$M43)=1,"From","To")),COUNTIFS(Consolidated!$L$2:$L$3000,$C43,Consolidated!$E$2:$E$3000,1)+COUNTIFS(Consolidated!$P$2:$P$3000,$C43,Consolidated!$E$2:$E$3000,1)-COUNTIFS(Consolidated!$L$2:$L$3000,$C43,Consolidated!$P$2:$P$3000,$C43,Consolidated!$E$2:$E$3000,1)))</f>
        <v>2</v>
      </c>
      <c r="F43" s="101">
        <f>IF($B43="","",IF($D$9="Theo thiết bị",INDEX(Consolidated!$H:$H,$M43),$D43-$E43))</f>
        <v>0</v>
      </c>
      <c r="G43" s="101" t="str">
        <f>IF($B43="","",IF($D$9="Theo thiết bị",IF(INDEX(Dev_Calc!$A:$A,$M43)=1,INDEX(Consolidated!$P:$P,$M43)&amp;" – "&amp;INDEX(Consolidated!$Q:$Q,$M43),INDEX(Consolidated!$L:$L,$M43)&amp;" – "&amp;INDEX(Consolidated!$M:$M,$M43)),INDEX(Dev_List!$D:$D,$M43)))</f>
        <v>OPTICAL SMOKE/HEAT DETECTOR WHEELHOUSE</v>
      </c>
      <c r="H43" s="100">
        <f>IF($B43="","",IF($D$9="Theo thiết bị",IF(INDEX(Consolidated!$D:$D,$M43)=1,"Đã cắt","Chưa cắt"),COUNTIFS(Consolidated!$L$2:$L$3000,$C43,Consolidated!$F$2:$F$3000,2)+COUNTIFS(Consolidated!$P$2:$P$3000,$C43,Consolidated!$F$2:$F$3000,2)-COUNTIFS(Consolidated!$L$2:$L$3000,$C43,Consolidated!$P$2:$P$3000,$C43,Consolidated!$F$2:$F$3000,2)))</f>
        <v>0</v>
      </c>
      <c r="I43" s="100">
        <f>IF($B43="","",IF($D$9="Theo thiết bị",IF(INDEX(Consolidated!$E:$E,$M43)=1,"Đã kéo","Chưa kéo"),COUNTIFS(Consolidated!$L$2:$L$3000,$C43,Consolidated!$F$2:$F$3000,1)+COUNTIFS(Consolidated!$P$2:$P$3000,$C43,Consolidated!$F$2:$F$3000,1)-COUNTIFS(Consolidated!$L$2:$L$3000,$C43,Consolidated!$P$2:$P$3000,$C43,Consolidated!$F$2:$F$3000,1)))</f>
        <v>0</v>
      </c>
      <c r="J43" s="100">
        <f>IF($B43="","",IF($D$9="Theo thiết bị",INDEX(Dev_Calc!$E:$E,$M43)&amp;"/2 đầu",$D43-$H43-$I43))</f>
        <v>2</v>
      </c>
      <c r="K43" s="101" t="str">
        <f>IF($B43="","",IF($D$9="Theo thiết bị",IF(INDEX(Dev_Calc!$D:$D,$M43)=0,"Chưa kéo",IF(INDEX(Dev_Calc!$E:$E,$M43)=0,"Đã kéo – chưa đấu nối",IF(INDEX(Dev_Calc!$E:$E,$M43)=1,"Đã kéo – mới đấu 1 đầu","Hoàn thành (đã kéo &amp; đấu nối đủ)"))),IF($F43&gt;0,"Chưa kéo đủ – còn "&amp;$F43&amp;" dây",IF($H43=$D43,"Hoàn thành",IF($J43=$D43,"Đã kéo đủ – chưa đấu nối","Đã kéo đủ – đấu nối dở dang")))))</f>
        <v>Đã kéo đủ – chưa đấu nối</v>
      </c>
      <c r="M43" s="102">
        <f>IF($B43="","",IF($D$9="Theo thiết bị",MATCH($B43,Dev_Calc!$F$2:$F$3000,0)+1,Dev_List!$H$1+$B43-1))</f>
        <v>1310</v>
      </c>
    </row>
    <row r="44" spans="2:13">
      <c r="B44" s="100">
        <f>IF(ROWS($B$23:B44)&lt;=$E$12,ROWS($B$23:B44),"")</f>
        <v>22</v>
      </c>
      <c r="C44" s="101" t="str">
        <f>IF($B44="","",IF($D$9="Theo thiết bị",INDEX(Consolidated!$C:$C,$M44),INDEX(Dev_List!$A:$A,$M44)))</f>
        <v>(=201++4032+-201B002)</v>
      </c>
      <c r="D44" s="100">
        <f>IF($B44="","",IF($D$9="Theo thiết bị",INDEX(Consolidated!$A:$A,$M44),COUNTIFS(Consolidated!$L$2:$L$3000,$C44)+COUNTIFS(Consolidated!$P$2:$P$3000,$C44)-COUNTIFS(Consolidated!$L$2:$L$3000,$C44,Consolidated!$P$2:$P$3000,$C44)))</f>
        <v>2</v>
      </c>
      <c r="E44" s="100">
        <f>IF($B44="","",IF($D$9="Theo thiết bị",IF(AND(INDEX(Dev_Calc!$A:$A,$M44)=1,INDEX(Dev_Calc!$B:$B,$M44)=1),"From &amp; To",IF(INDEX(Dev_Calc!$A:$A,$M44)=1,"From","To")),COUNTIFS(Consolidated!$L$2:$L$3000,$C44,Consolidated!$E$2:$E$3000,1)+COUNTIFS(Consolidated!$P$2:$P$3000,$C44,Consolidated!$E$2:$E$3000,1)-COUNTIFS(Consolidated!$L$2:$L$3000,$C44,Consolidated!$P$2:$P$3000,$C44,Consolidated!$E$2:$E$3000,1)))</f>
        <v>2</v>
      </c>
      <c r="F44" s="101">
        <f>IF($B44="","",IF($D$9="Theo thiết bị",INDEX(Consolidated!$H:$H,$M44),$D44-$E44))</f>
        <v>0</v>
      </c>
      <c r="G44" s="101" t="str">
        <f>IF($B44="","",IF($D$9="Theo thiết bị",IF(INDEX(Dev_Calc!$A:$A,$M44)=1,INDEX(Consolidated!$P:$P,$M44)&amp;" – "&amp;INDEX(Consolidated!$Q:$Q,$M44),INDEX(Consolidated!$L:$L,$M44)&amp;" – "&amp;INDEX(Consolidated!$M:$M,$M44)),INDEX(Dev_List!$D:$D,$M44)))</f>
        <v>MANUAL CALL POINT WHEELHOUSE</v>
      </c>
      <c r="H44" s="100">
        <f>IF($B44="","",IF($D$9="Theo thiết bị",IF(INDEX(Consolidated!$D:$D,$M44)=1,"Đã cắt","Chưa cắt"),COUNTIFS(Consolidated!$L$2:$L$3000,$C44,Consolidated!$F$2:$F$3000,2)+COUNTIFS(Consolidated!$P$2:$P$3000,$C44,Consolidated!$F$2:$F$3000,2)-COUNTIFS(Consolidated!$L$2:$L$3000,$C44,Consolidated!$P$2:$P$3000,$C44,Consolidated!$F$2:$F$3000,2)))</f>
        <v>0</v>
      </c>
      <c r="I44" s="100">
        <f>IF($B44="","",IF($D$9="Theo thiết bị",IF(INDEX(Consolidated!$E:$E,$M44)=1,"Đã kéo","Chưa kéo"),COUNTIFS(Consolidated!$L$2:$L$3000,$C44,Consolidated!$F$2:$F$3000,1)+COUNTIFS(Consolidated!$P$2:$P$3000,$C44,Consolidated!$F$2:$F$3000,1)-COUNTIFS(Consolidated!$L$2:$L$3000,$C44,Consolidated!$P$2:$P$3000,$C44,Consolidated!$F$2:$F$3000,1)))</f>
        <v>0</v>
      </c>
      <c r="J44" s="100">
        <f>IF($B44="","",IF($D$9="Theo thiết bị",INDEX(Dev_Calc!$E:$E,$M44)&amp;"/2 đầu",$D44-$H44-$I44))</f>
        <v>2</v>
      </c>
      <c r="K44" s="101" t="str">
        <f>IF($B44="","",IF($D$9="Theo thiết bị",IF(INDEX(Dev_Calc!$D:$D,$M44)=0,"Chưa kéo",IF(INDEX(Dev_Calc!$E:$E,$M44)=0,"Đã kéo – chưa đấu nối",IF(INDEX(Dev_Calc!$E:$E,$M44)=1,"Đã kéo – mới đấu 1 đầu","Hoàn thành (đã kéo &amp; đấu nối đủ)"))),IF($F44&gt;0,"Chưa kéo đủ – còn "&amp;$F44&amp;" dây",IF($H44=$D44,"Hoàn thành",IF($J44=$D44,"Đã kéo đủ – chưa đấu nối","Đã kéo đủ – đấu nối dở dang")))))</f>
        <v>Đã kéo đủ – chưa đấu nối</v>
      </c>
      <c r="M44" s="102">
        <f>IF($B44="","",IF($D$9="Theo thiết bị",MATCH($B44,Dev_Calc!$F$2:$F$3000,0)+1,Dev_List!$H$1+$B44-1))</f>
        <v>1311</v>
      </c>
    </row>
    <row r="45" spans="2:13">
      <c r="B45" s="100">
        <f>IF(ROWS($B$23:B45)&lt;=$E$12,ROWS($B$23:B45),"")</f>
        <v>23</v>
      </c>
      <c r="C45" s="101" t="str">
        <f>IF($B45="","",IF($D$9="Theo thiết bị",INDEX(Consolidated!$C:$C,$M45),INDEX(Dev_List!$A:$A,$M45)))</f>
        <v>(=201++4032+-201B040)</v>
      </c>
      <c r="D45" s="100">
        <f>IF($B45="","",IF($D$9="Theo thiết bị",INDEX(Consolidated!$A:$A,$M45),COUNTIFS(Consolidated!$L$2:$L$3000,$C45)+COUNTIFS(Consolidated!$P$2:$P$3000,$C45)-COUNTIFS(Consolidated!$L$2:$L$3000,$C45,Consolidated!$P$2:$P$3000,$C45)))</f>
        <v>2</v>
      </c>
      <c r="E45" s="100">
        <f>IF($B45="","",IF($D$9="Theo thiết bị",IF(AND(INDEX(Dev_Calc!$A:$A,$M45)=1,INDEX(Dev_Calc!$B:$B,$M45)=1),"From &amp; To",IF(INDEX(Dev_Calc!$A:$A,$M45)=1,"From","To")),COUNTIFS(Consolidated!$L$2:$L$3000,$C45,Consolidated!$E$2:$E$3000,1)+COUNTIFS(Consolidated!$P$2:$P$3000,$C45,Consolidated!$E$2:$E$3000,1)-COUNTIFS(Consolidated!$L$2:$L$3000,$C45,Consolidated!$P$2:$P$3000,$C45,Consolidated!$E$2:$E$3000,1)))</f>
        <v>2</v>
      </c>
      <c r="F45" s="101">
        <f>IF($B45="","",IF($D$9="Theo thiết bị",INDEX(Consolidated!$H:$H,$M45),$D45-$E45))</f>
        <v>0</v>
      </c>
      <c r="G45" s="101" t="str">
        <f>IF($B45="","",IF($D$9="Theo thiết bị",IF(INDEX(Dev_Calc!$A:$A,$M45)=1,INDEX(Consolidated!$P:$P,$M45)&amp;" – "&amp;INDEX(Consolidated!$Q:$Q,$M45),INDEX(Consolidated!$L:$L,$M45)&amp;" – "&amp;INDEX(Consolidated!$M:$M,$M45)),INDEX(Dev_List!$D:$D,$M45)))</f>
        <v>MANUAL CALL POINT WHEELHOUSE</v>
      </c>
      <c r="H45" s="100">
        <f>IF($B45="","",IF($D$9="Theo thiết bị",IF(INDEX(Consolidated!$D:$D,$M45)=1,"Đã cắt","Chưa cắt"),COUNTIFS(Consolidated!$L$2:$L$3000,$C45,Consolidated!$F$2:$F$3000,2)+COUNTIFS(Consolidated!$P$2:$P$3000,$C45,Consolidated!$F$2:$F$3000,2)-COUNTIFS(Consolidated!$L$2:$L$3000,$C45,Consolidated!$P$2:$P$3000,$C45,Consolidated!$F$2:$F$3000,2)))</f>
        <v>0</v>
      </c>
      <c r="I45" s="100">
        <f>IF($B45="","",IF($D$9="Theo thiết bị",IF(INDEX(Consolidated!$E:$E,$M45)=1,"Đã kéo","Chưa kéo"),COUNTIFS(Consolidated!$L$2:$L$3000,$C45,Consolidated!$F$2:$F$3000,1)+COUNTIFS(Consolidated!$P$2:$P$3000,$C45,Consolidated!$F$2:$F$3000,1)-COUNTIFS(Consolidated!$L$2:$L$3000,$C45,Consolidated!$P$2:$P$3000,$C45,Consolidated!$F$2:$F$3000,1)))</f>
        <v>0</v>
      </c>
      <c r="J45" s="100">
        <f>IF($B45="","",IF($D$9="Theo thiết bị",INDEX(Dev_Calc!$E:$E,$M45)&amp;"/2 đầu",$D45-$H45-$I45))</f>
        <v>2</v>
      </c>
      <c r="K45" s="101" t="str">
        <f>IF($B45="","",IF($D$9="Theo thiết bị",IF(INDEX(Dev_Calc!$D:$D,$M45)=0,"Chưa kéo",IF(INDEX(Dev_Calc!$E:$E,$M45)=0,"Đã kéo – chưa đấu nối",IF(INDEX(Dev_Calc!$E:$E,$M45)=1,"Đã kéo – mới đấu 1 đầu","Hoàn thành (đã kéo &amp; đấu nối đủ)"))),IF($F45&gt;0,"Chưa kéo đủ – còn "&amp;$F45&amp;" dây",IF($H45=$D45,"Hoàn thành",IF($J45=$D45,"Đã kéo đủ – chưa đấu nối","Đã kéo đủ – đấu nối dở dang")))))</f>
        <v>Đã kéo đủ – chưa đấu nối</v>
      </c>
      <c r="M45" s="102">
        <f>IF($B45="","",IF($D$9="Theo thiết bị",MATCH($B45,Dev_Calc!$F$2:$F$3000,0)+1,Dev_List!$H$1+$B45-1))</f>
        <v>1312</v>
      </c>
    </row>
    <row r="46" spans="2:13">
      <c r="B46" s="100">
        <f>IF(ROWS($B$23:B46)&lt;=$E$12,ROWS($B$23:B46),"")</f>
        <v>24</v>
      </c>
      <c r="C46" s="101" t="str">
        <f>IF($B46="","",IF($D$9="Theo thiết bị",INDEX(Consolidated!$C:$C,$M46),INDEX(Dev_List!$A:$A,$M46)))</f>
        <v>(=201++4032+-201B041)</v>
      </c>
      <c r="D46" s="100">
        <f>IF($B46="","",IF($D$9="Theo thiết bị",INDEX(Consolidated!$A:$A,$M46),COUNTIFS(Consolidated!$L$2:$L$3000,$C46)+COUNTIFS(Consolidated!$P$2:$P$3000,$C46)-COUNTIFS(Consolidated!$L$2:$L$3000,$C46,Consolidated!$P$2:$P$3000,$C46)))</f>
        <v>2</v>
      </c>
      <c r="E46" s="100">
        <f>IF($B46="","",IF($D$9="Theo thiết bị",IF(AND(INDEX(Dev_Calc!$A:$A,$M46)=1,INDEX(Dev_Calc!$B:$B,$M46)=1),"From &amp; To",IF(INDEX(Dev_Calc!$A:$A,$M46)=1,"From","To")),COUNTIFS(Consolidated!$L$2:$L$3000,$C46,Consolidated!$E$2:$E$3000,1)+COUNTIFS(Consolidated!$P$2:$P$3000,$C46,Consolidated!$E$2:$E$3000,1)-COUNTIFS(Consolidated!$L$2:$L$3000,$C46,Consolidated!$P$2:$P$3000,$C46,Consolidated!$E$2:$E$3000,1)))</f>
        <v>2</v>
      </c>
      <c r="F46" s="101">
        <f>IF($B46="","",IF($D$9="Theo thiết bị",INDEX(Consolidated!$H:$H,$M46),$D46-$E46))</f>
        <v>0</v>
      </c>
      <c r="G46" s="101" t="str">
        <f>IF($B46="","",IF($D$9="Theo thiết bị",IF(INDEX(Dev_Calc!$A:$A,$M46)=1,INDEX(Consolidated!$P:$P,$M46)&amp;" – "&amp;INDEX(Consolidated!$Q:$Q,$M46),INDEX(Consolidated!$L:$L,$M46)&amp;" – "&amp;INDEX(Consolidated!$M:$M,$M46)),INDEX(Dev_List!$D:$D,$M46)))</f>
        <v>OPTICAL SMOKE/HEAT DETECTOR WHEELHOUSE</v>
      </c>
      <c r="H46" s="100">
        <f>IF($B46="","",IF($D$9="Theo thiết bị",IF(INDEX(Consolidated!$D:$D,$M46)=1,"Đã cắt","Chưa cắt"),COUNTIFS(Consolidated!$L$2:$L$3000,$C46,Consolidated!$F$2:$F$3000,2)+COUNTIFS(Consolidated!$P$2:$P$3000,$C46,Consolidated!$F$2:$F$3000,2)-COUNTIFS(Consolidated!$L$2:$L$3000,$C46,Consolidated!$P$2:$P$3000,$C46,Consolidated!$F$2:$F$3000,2)))</f>
        <v>0</v>
      </c>
      <c r="I46" s="100">
        <f>IF($B46="","",IF($D$9="Theo thiết bị",IF(INDEX(Consolidated!$E:$E,$M46)=1,"Đã kéo","Chưa kéo"),COUNTIFS(Consolidated!$L$2:$L$3000,$C46,Consolidated!$F$2:$F$3000,1)+COUNTIFS(Consolidated!$P$2:$P$3000,$C46,Consolidated!$F$2:$F$3000,1)-COUNTIFS(Consolidated!$L$2:$L$3000,$C46,Consolidated!$P$2:$P$3000,$C46,Consolidated!$F$2:$F$3000,1)))</f>
        <v>0</v>
      </c>
      <c r="J46" s="100">
        <f>IF($B46="","",IF($D$9="Theo thiết bị",INDEX(Dev_Calc!$E:$E,$M46)&amp;"/2 đầu",$D46-$H46-$I46))</f>
        <v>2</v>
      </c>
      <c r="K46" s="101" t="str">
        <f>IF($B46="","",IF($D$9="Theo thiết bị",IF(INDEX(Dev_Calc!$D:$D,$M46)=0,"Chưa kéo",IF(INDEX(Dev_Calc!$E:$E,$M46)=0,"Đã kéo – chưa đấu nối",IF(INDEX(Dev_Calc!$E:$E,$M46)=1,"Đã kéo – mới đấu 1 đầu","Hoàn thành (đã kéo &amp; đấu nối đủ)"))),IF($F46&gt;0,"Chưa kéo đủ – còn "&amp;$F46&amp;" dây",IF($H46=$D46,"Hoàn thành",IF($J46=$D46,"Đã kéo đủ – chưa đấu nối","Đã kéo đủ – đấu nối dở dang")))))</f>
        <v>Đã kéo đủ – chưa đấu nối</v>
      </c>
      <c r="M46" s="102">
        <f>IF($B46="","",IF($D$9="Theo thiết bị",MATCH($B46,Dev_Calc!$F$2:$F$3000,0)+1,Dev_List!$H$1+$B46-1))</f>
        <v>1313</v>
      </c>
    </row>
    <row r="47" spans="2:13">
      <c r="B47" s="100">
        <f>IF(ROWS($B$23:B47)&lt;=$E$12,ROWS($B$23:B47),"")</f>
        <v>25</v>
      </c>
      <c r="C47" s="101" t="str">
        <f>IF($B47="","",IF($D$9="Theo thiết bị",INDEX(Consolidated!$C:$C,$M47),INDEX(Dev_List!$A:$A,$M47)))</f>
        <v>(=205++4032+-205U02)</v>
      </c>
      <c r="D47" s="100">
        <f>IF($B47="","",IF($D$9="Theo thiết bị",INDEX(Consolidated!$A:$A,$M47),COUNTIFS(Consolidated!$L$2:$L$3000,$C47)+COUNTIFS(Consolidated!$P$2:$P$3000,$C47)-COUNTIFS(Consolidated!$L$2:$L$3000,$C47,Consolidated!$P$2:$P$3000,$C47)))</f>
        <v>2</v>
      </c>
      <c r="E47" s="100">
        <f>IF($B47="","",IF($D$9="Theo thiết bị",IF(AND(INDEX(Dev_Calc!$A:$A,$M47)=1,INDEX(Dev_Calc!$B:$B,$M47)=1),"From &amp; To",IF(INDEX(Dev_Calc!$A:$A,$M47)=1,"From","To")),COUNTIFS(Consolidated!$L$2:$L$3000,$C47,Consolidated!$E$2:$E$3000,1)+COUNTIFS(Consolidated!$P$2:$P$3000,$C47,Consolidated!$E$2:$E$3000,1)-COUNTIFS(Consolidated!$L$2:$L$3000,$C47,Consolidated!$P$2:$P$3000,$C47,Consolidated!$E$2:$E$3000,1)))</f>
        <v>1</v>
      </c>
      <c r="F47" s="101">
        <f>IF($B47="","",IF($D$9="Theo thiết bị",INDEX(Consolidated!$H:$H,$M47),$D47-$E47))</f>
        <v>1</v>
      </c>
      <c r="G47" s="101" t="str">
        <f>IF($B47="","",IF($D$9="Theo thiết bị",IF(INDEX(Dev_Calc!$A:$A,$M47)=1,INDEX(Consolidated!$P:$P,$M47)&amp;" – "&amp;INDEX(Consolidated!$Q:$Q,$M47),INDEX(Consolidated!$L:$L,$M47)&amp;" – "&amp;INDEX(Consolidated!$M:$M,$M47)),INDEX(Dev_List!$D:$D,$M47)))</f>
        <v>JUNCTION BOX</v>
      </c>
      <c r="H47" s="100">
        <f>IF($B47="","",IF($D$9="Theo thiết bị",IF(INDEX(Consolidated!$D:$D,$M47)=1,"Đã cắt","Chưa cắt"),COUNTIFS(Consolidated!$L$2:$L$3000,$C47,Consolidated!$F$2:$F$3000,2)+COUNTIFS(Consolidated!$P$2:$P$3000,$C47,Consolidated!$F$2:$F$3000,2)-COUNTIFS(Consolidated!$L$2:$L$3000,$C47,Consolidated!$P$2:$P$3000,$C47,Consolidated!$F$2:$F$3000,2)))</f>
        <v>0</v>
      </c>
      <c r="I47" s="100">
        <f>IF($B47="","",IF($D$9="Theo thiết bị",IF(INDEX(Consolidated!$E:$E,$M47)=1,"Đã kéo","Chưa kéo"),COUNTIFS(Consolidated!$L$2:$L$3000,$C47,Consolidated!$F$2:$F$3000,1)+COUNTIFS(Consolidated!$P$2:$P$3000,$C47,Consolidated!$F$2:$F$3000,1)-COUNTIFS(Consolidated!$L$2:$L$3000,$C47,Consolidated!$P$2:$P$3000,$C47,Consolidated!$F$2:$F$3000,1)))</f>
        <v>0</v>
      </c>
      <c r="J47" s="100">
        <f>IF($B47="","",IF($D$9="Theo thiết bị",INDEX(Dev_Calc!$E:$E,$M47)&amp;"/2 đầu",$D47-$H47-$I47))</f>
        <v>2</v>
      </c>
      <c r="K47" s="101" t="str">
        <f>IF($B47="","",IF($D$9="Theo thiết bị",IF(INDEX(Dev_Calc!$D:$D,$M47)=0,"Chưa kéo",IF(INDEX(Dev_Calc!$E:$E,$M47)=0,"Đã kéo – chưa đấu nối",IF(INDEX(Dev_Calc!$E:$E,$M47)=1,"Đã kéo – mới đấu 1 đầu","Hoàn thành (đã kéo &amp; đấu nối đủ)"))),IF($F47&gt;0,"Chưa kéo đủ – còn "&amp;$F47&amp;" dây",IF($H47=$D47,"Hoàn thành",IF($J47=$D47,"Đã kéo đủ – chưa đấu nối","Đã kéo đủ – đấu nối dở dang")))))</f>
        <v>Chưa kéo đủ – còn 1 dây</v>
      </c>
      <c r="M47" s="102">
        <f>IF($B47="","",IF($D$9="Theo thiết bị",MATCH($B47,Dev_Calc!$F$2:$F$3000,0)+1,Dev_List!$H$1+$B47-1))</f>
        <v>1314</v>
      </c>
    </row>
    <row r="48" spans="2:13">
      <c r="B48" s="100">
        <f>IF(ROWS($B$23:B48)&lt;=$E$12,ROWS($B$23:B48),"")</f>
        <v>26</v>
      </c>
      <c r="C48" s="101" t="str">
        <f>IF($B48="","",IF($D$9="Theo thiết bị",INDEX(Consolidated!$C:$C,$M48),INDEX(Dev_List!$A:$A,$M48)))</f>
        <v>(=412++4032+-412JB01)</v>
      </c>
      <c r="D48" s="100">
        <f>IF($B48="","",IF($D$9="Theo thiết bị",INDEX(Consolidated!$A:$A,$M48),COUNTIFS(Consolidated!$L$2:$L$3000,$C48)+COUNTIFS(Consolidated!$P$2:$P$3000,$C48)-COUNTIFS(Consolidated!$L$2:$L$3000,$C48,Consolidated!$P$2:$P$3000,$C48)))</f>
        <v>4</v>
      </c>
      <c r="E48" s="100">
        <f>IF($B48="","",IF($D$9="Theo thiết bị",IF(AND(INDEX(Dev_Calc!$A:$A,$M48)=1,INDEX(Dev_Calc!$B:$B,$M48)=1),"From &amp; To",IF(INDEX(Dev_Calc!$A:$A,$M48)=1,"From","To")),COUNTIFS(Consolidated!$L$2:$L$3000,$C48,Consolidated!$E$2:$E$3000,1)+COUNTIFS(Consolidated!$P$2:$P$3000,$C48,Consolidated!$E$2:$E$3000,1)-COUNTIFS(Consolidated!$L$2:$L$3000,$C48,Consolidated!$P$2:$P$3000,$C48,Consolidated!$E$2:$E$3000,1)))</f>
        <v>4</v>
      </c>
      <c r="F48" s="101">
        <f>IF($B48="","",IF($D$9="Theo thiết bị",INDEX(Consolidated!$H:$H,$M48),$D48-$E48))</f>
        <v>0</v>
      </c>
      <c r="G48" s="101" t="str">
        <f>IF($B48="","",IF($D$9="Theo thiết bị",IF(INDEX(Dev_Calc!$A:$A,$M48)=1,INDEX(Consolidated!$P:$P,$M48)&amp;" – "&amp;INDEX(Consolidated!$Q:$Q,$M48),INDEX(Consolidated!$L:$L,$M48)&amp;" – "&amp;INDEX(Consolidated!$M:$M,$M48)),INDEX(Dev_List!$D:$D,$M48)))</f>
        <v>JUNCTION BOX AHU 1 FANS</v>
      </c>
      <c r="H48" s="100">
        <f>IF($B48="","",IF($D$9="Theo thiết bị",IF(INDEX(Consolidated!$D:$D,$M48)=1,"Đã cắt","Chưa cắt"),COUNTIFS(Consolidated!$L$2:$L$3000,$C48,Consolidated!$F$2:$F$3000,2)+COUNTIFS(Consolidated!$P$2:$P$3000,$C48,Consolidated!$F$2:$F$3000,2)-COUNTIFS(Consolidated!$L$2:$L$3000,$C48,Consolidated!$P$2:$P$3000,$C48,Consolidated!$F$2:$F$3000,2)))</f>
        <v>0</v>
      </c>
      <c r="I48" s="100">
        <f>IF($B48="","",IF($D$9="Theo thiết bị",IF(INDEX(Consolidated!$E:$E,$M48)=1,"Đã kéo","Chưa kéo"),COUNTIFS(Consolidated!$L$2:$L$3000,$C48,Consolidated!$F$2:$F$3000,1)+COUNTIFS(Consolidated!$P$2:$P$3000,$C48,Consolidated!$F$2:$F$3000,1)-COUNTIFS(Consolidated!$L$2:$L$3000,$C48,Consolidated!$P$2:$P$3000,$C48,Consolidated!$F$2:$F$3000,1)))</f>
        <v>0</v>
      </c>
      <c r="J48" s="100">
        <f>IF($B48="","",IF($D$9="Theo thiết bị",INDEX(Dev_Calc!$E:$E,$M48)&amp;"/2 đầu",$D48-$H48-$I48))</f>
        <v>4</v>
      </c>
      <c r="K48" s="101" t="str">
        <f>IF($B48="","",IF($D$9="Theo thiết bị",IF(INDEX(Dev_Calc!$D:$D,$M48)=0,"Chưa kéo",IF(INDEX(Dev_Calc!$E:$E,$M48)=0,"Đã kéo – chưa đấu nối",IF(INDEX(Dev_Calc!$E:$E,$M48)=1,"Đã kéo – mới đấu 1 đầu","Hoàn thành (đã kéo &amp; đấu nối đủ)"))),IF($F48&gt;0,"Chưa kéo đủ – còn "&amp;$F48&amp;" dây",IF($H48=$D48,"Hoàn thành",IF($J48=$D48,"Đã kéo đủ – chưa đấu nối","Đã kéo đủ – đấu nối dở dang")))))</f>
        <v>Đã kéo đủ – chưa đấu nối</v>
      </c>
      <c r="M48" s="102">
        <f>IF($B48="","",IF($D$9="Theo thiết bị",MATCH($B48,Dev_Calc!$F$2:$F$3000,0)+1,Dev_List!$H$1+$B48-1))</f>
        <v>1315</v>
      </c>
    </row>
    <row r="49" spans="2:13">
      <c r="B49" s="100">
        <f>IF(ROWS($B$23:B49)&lt;=$E$12,ROWS($B$23:B49),"")</f>
        <v>27</v>
      </c>
      <c r="C49" s="101" t="str">
        <f>IF($B49="","",IF($D$9="Theo thiết bị",INDEX(Consolidated!$C:$C,$M49),INDEX(Dev_List!$A:$A,$M49)))</f>
        <v>(=412++4032+-412U22)</v>
      </c>
      <c r="D49" s="100">
        <f>IF($B49="","",IF($D$9="Theo thiết bị",INDEX(Consolidated!$A:$A,$M49),COUNTIFS(Consolidated!$L$2:$L$3000,$C49)+COUNTIFS(Consolidated!$P$2:$P$3000,$C49)-COUNTIFS(Consolidated!$L$2:$L$3000,$C49,Consolidated!$P$2:$P$3000,$C49)))</f>
        <v>1</v>
      </c>
      <c r="E49" s="100">
        <f>IF($B49="","",IF($D$9="Theo thiết bị",IF(AND(INDEX(Dev_Calc!$A:$A,$M49)=1,INDEX(Dev_Calc!$B:$B,$M49)=1),"From &amp; To",IF(INDEX(Dev_Calc!$A:$A,$M49)=1,"From","To")),COUNTIFS(Consolidated!$L$2:$L$3000,$C49,Consolidated!$E$2:$E$3000,1)+COUNTIFS(Consolidated!$P$2:$P$3000,$C49,Consolidated!$E$2:$E$3000,1)-COUNTIFS(Consolidated!$L$2:$L$3000,$C49,Consolidated!$P$2:$P$3000,$C49,Consolidated!$E$2:$E$3000,1)))</f>
        <v>0</v>
      </c>
      <c r="F49" s="101">
        <f>IF($B49="","",IF($D$9="Theo thiết bị",INDEX(Consolidated!$H:$H,$M49),$D49-$E49))</f>
        <v>1</v>
      </c>
      <c r="G49" s="101" t="str">
        <f>IF($B49="","",IF($D$9="Theo thiết bị",IF(INDEX(Dev_Calc!$A:$A,$M49)=1,INDEX(Consolidated!$P:$P,$M49)&amp;" – "&amp;INDEX(Consolidated!$Q:$Q,$M49),INDEX(Consolidated!$L:$L,$M49)&amp;" – "&amp;INDEX(Consolidated!$M:$M,$M49)),INDEX(Dev_List!$D:$D,$M49)))</f>
        <v>WHEELHOUSE FAN VEV 403</v>
      </c>
      <c r="H49" s="100">
        <f>IF($B49="","",IF($D$9="Theo thiết bị",IF(INDEX(Consolidated!$D:$D,$M49)=1,"Đã cắt","Chưa cắt"),COUNTIFS(Consolidated!$L$2:$L$3000,$C49,Consolidated!$F$2:$F$3000,2)+COUNTIFS(Consolidated!$P$2:$P$3000,$C49,Consolidated!$F$2:$F$3000,2)-COUNTIFS(Consolidated!$L$2:$L$3000,$C49,Consolidated!$P$2:$P$3000,$C49,Consolidated!$F$2:$F$3000,2)))</f>
        <v>0</v>
      </c>
      <c r="I49" s="100">
        <f>IF($B49="","",IF($D$9="Theo thiết bị",IF(INDEX(Consolidated!$E:$E,$M49)=1,"Đã kéo","Chưa kéo"),COUNTIFS(Consolidated!$L$2:$L$3000,$C49,Consolidated!$F$2:$F$3000,1)+COUNTIFS(Consolidated!$P$2:$P$3000,$C49,Consolidated!$F$2:$F$3000,1)-COUNTIFS(Consolidated!$L$2:$L$3000,$C49,Consolidated!$P$2:$P$3000,$C49,Consolidated!$F$2:$F$3000,1)))</f>
        <v>0</v>
      </c>
      <c r="J49" s="100">
        <f>IF($B49="","",IF($D$9="Theo thiết bị",INDEX(Dev_Calc!$E:$E,$M49)&amp;"/2 đầu",$D49-$H49-$I49))</f>
        <v>1</v>
      </c>
      <c r="K49" s="101" t="str">
        <f>IF($B49="","",IF($D$9="Theo thiết bị",IF(INDEX(Dev_Calc!$D:$D,$M49)=0,"Chưa kéo",IF(INDEX(Dev_Calc!$E:$E,$M49)=0,"Đã kéo – chưa đấu nối",IF(INDEX(Dev_Calc!$E:$E,$M49)=1,"Đã kéo – mới đấu 1 đầu","Hoàn thành (đã kéo &amp; đấu nối đủ)"))),IF($F49&gt;0,"Chưa kéo đủ – còn "&amp;$F49&amp;" dây",IF($H49=$D49,"Hoàn thành",IF($J49=$D49,"Đã kéo đủ – chưa đấu nối","Đã kéo đủ – đấu nối dở dang")))))</f>
        <v>Chưa kéo đủ – còn 1 dây</v>
      </c>
      <c r="M49" s="102">
        <f>IF($B49="","",IF($D$9="Theo thiết bị",MATCH($B49,Dev_Calc!$F$2:$F$3000,0)+1,Dev_List!$H$1+$B49-1))</f>
        <v>1316</v>
      </c>
    </row>
    <row r="50" spans="2:13">
      <c r="B50" s="100">
        <f>IF(ROWS($B$23:B50)&lt;=$E$12,ROWS($B$23:B50),"")</f>
        <v>28</v>
      </c>
      <c r="C50" s="101" t="str">
        <f>IF($B50="","",IF($D$9="Theo thiết bị",INDEX(Consolidated!$C:$C,$M50),INDEX(Dev_List!$A:$A,$M50)))</f>
        <v>(=412++4032+-412U27)</v>
      </c>
      <c r="D50" s="100">
        <f>IF($B50="","",IF($D$9="Theo thiết bị",INDEX(Consolidated!$A:$A,$M50),COUNTIFS(Consolidated!$L$2:$L$3000,$C50)+COUNTIFS(Consolidated!$P$2:$P$3000,$C50)-COUNTIFS(Consolidated!$L$2:$L$3000,$C50,Consolidated!$P$2:$P$3000,$C50)))</f>
        <v>1</v>
      </c>
      <c r="E50" s="100">
        <f>IF($B50="","",IF($D$9="Theo thiết bị",IF(AND(INDEX(Dev_Calc!$A:$A,$M50)=1,INDEX(Dev_Calc!$B:$B,$M50)=1),"From &amp; To",IF(INDEX(Dev_Calc!$A:$A,$M50)=1,"From","To")),COUNTIFS(Consolidated!$L$2:$L$3000,$C50,Consolidated!$E$2:$E$3000,1)+COUNTIFS(Consolidated!$P$2:$P$3000,$C50,Consolidated!$E$2:$E$3000,1)-COUNTIFS(Consolidated!$L$2:$L$3000,$C50,Consolidated!$P$2:$P$3000,$C50,Consolidated!$E$2:$E$3000,1)))</f>
        <v>1</v>
      </c>
      <c r="F50" s="101">
        <f>IF($B50="","",IF($D$9="Theo thiết bị",INDEX(Consolidated!$H:$H,$M50),$D50-$E50))</f>
        <v>0</v>
      </c>
      <c r="G50" s="101" t="str">
        <f>IF($B50="","",IF($D$9="Theo thiết bị",IF(INDEX(Dev_Calc!$A:$A,$M50)=1,INDEX(Consolidated!$P:$P,$M50)&amp;" – "&amp;INDEX(Consolidated!$Q:$Q,$M50),INDEX(Consolidated!$L:$L,$M50)&amp;" – "&amp;INDEX(Consolidated!$M:$M,$M50)),INDEX(Dev_List!$D:$D,$M50)))</f>
        <v>AHU 1 ROOM CONTROLLER</v>
      </c>
      <c r="H50" s="100">
        <f>IF($B50="","",IF($D$9="Theo thiết bị",IF(INDEX(Consolidated!$D:$D,$M50)=1,"Đã cắt","Chưa cắt"),COUNTIFS(Consolidated!$L$2:$L$3000,$C50,Consolidated!$F$2:$F$3000,2)+COUNTIFS(Consolidated!$P$2:$P$3000,$C50,Consolidated!$F$2:$F$3000,2)-COUNTIFS(Consolidated!$L$2:$L$3000,$C50,Consolidated!$P$2:$P$3000,$C50,Consolidated!$F$2:$F$3000,2)))</f>
        <v>0</v>
      </c>
      <c r="I50" s="100">
        <f>IF($B50="","",IF($D$9="Theo thiết bị",IF(INDEX(Consolidated!$E:$E,$M50)=1,"Đã kéo","Chưa kéo"),COUNTIFS(Consolidated!$L$2:$L$3000,$C50,Consolidated!$F$2:$F$3000,1)+COUNTIFS(Consolidated!$P$2:$P$3000,$C50,Consolidated!$F$2:$F$3000,1)-COUNTIFS(Consolidated!$L$2:$L$3000,$C50,Consolidated!$P$2:$P$3000,$C50,Consolidated!$F$2:$F$3000,1)))</f>
        <v>0</v>
      </c>
      <c r="J50" s="100">
        <f>IF($B50="","",IF($D$9="Theo thiết bị",INDEX(Dev_Calc!$E:$E,$M50)&amp;"/2 đầu",$D50-$H50-$I50))</f>
        <v>1</v>
      </c>
      <c r="K50" s="101" t="str">
        <f>IF($B50="","",IF($D$9="Theo thiết bị",IF(INDEX(Dev_Calc!$D:$D,$M50)=0,"Chưa kéo",IF(INDEX(Dev_Calc!$E:$E,$M50)=0,"Đã kéo – chưa đấu nối",IF(INDEX(Dev_Calc!$E:$E,$M50)=1,"Đã kéo – mới đấu 1 đầu","Hoàn thành (đã kéo &amp; đấu nối đủ)"))),IF($F50&gt;0,"Chưa kéo đủ – còn "&amp;$F50&amp;" dây",IF($H50=$D50,"Hoàn thành",IF($J50=$D50,"Đã kéo đủ – chưa đấu nối","Đã kéo đủ – đấu nối dở dang")))))</f>
        <v>Đã kéo đủ – chưa đấu nối</v>
      </c>
      <c r="M50" s="102">
        <f>IF($B50="","",IF($D$9="Theo thiết bị",MATCH($B50,Dev_Calc!$F$2:$F$3000,0)+1,Dev_List!$H$1+$B50-1))</f>
        <v>1317</v>
      </c>
    </row>
    <row r="51" spans="2:13">
      <c r="B51" s="100">
        <f>IF(ROWS($B$23:B51)&lt;=$E$12,ROWS($B$23:B51),"")</f>
        <v>29</v>
      </c>
      <c r="C51" s="101" t="str">
        <f>IF($B51="","",IF($D$9="Theo thiết bị",INDEX(Consolidated!$C:$C,$M51),INDEX(Dev_List!$A:$A,$M51)))</f>
        <v>(=412++4032+-412U46)</v>
      </c>
      <c r="D51" s="100">
        <f>IF($B51="","",IF($D$9="Theo thiết bị",INDEX(Consolidated!$A:$A,$M51),COUNTIFS(Consolidated!$L$2:$L$3000,$C51)+COUNTIFS(Consolidated!$P$2:$P$3000,$C51)-COUNTIFS(Consolidated!$L$2:$L$3000,$C51,Consolidated!$P$2:$P$3000,$C51)))</f>
        <v>1</v>
      </c>
      <c r="E51" s="100">
        <f>IF($B51="","",IF($D$9="Theo thiết bị",IF(AND(INDEX(Dev_Calc!$A:$A,$M51)=1,INDEX(Dev_Calc!$B:$B,$M51)=1),"From &amp; To",IF(INDEX(Dev_Calc!$A:$A,$M51)=1,"From","To")),COUNTIFS(Consolidated!$L$2:$L$3000,$C51,Consolidated!$E$2:$E$3000,1)+COUNTIFS(Consolidated!$P$2:$P$3000,$C51,Consolidated!$E$2:$E$3000,1)-COUNTIFS(Consolidated!$L$2:$L$3000,$C51,Consolidated!$P$2:$P$3000,$C51,Consolidated!$E$2:$E$3000,1)))</f>
        <v>1</v>
      </c>
      <c r="F51" s="101">
        <f>IF($B51="","",IF($D$9="Theo thiết bị",INDEX(Consolidated!$H:$H,$M51),$D51-$E51))</f>
        <v>0</v>
      </c>
      <c r="G51" s="101" t="str">
        <f>IF($B51="","",IF($D$9="Theo thiết bị",IF(INDEX(Dev_Calc!$A:$A,$M51)=1,INDEX(Consolidated!$P:$P,$M51)&amp;" – "&amp;INDEX(Consolidated!$Q:$Q,$M51),INDEX(Consolidated!$L:$L,$M51)&amp;" – "&amp;INDEX(Consolidated!$M:$M,$M51)),INDEX(Dev_List!$D:$D,$M51)))</f>
        <v>AHU 2 FREEZING PROTECTION SWITCH</v>
      </c>
      <c r="H51" s="100">
        <f>IF($B51="","",IF($D$9="Theo thiết bị",IF(INDEX(Consolidated!$D:$D,$M51)=1,"Đã cắt","Chưa cắt"),COUNTIFS(Consolidated!$L$2:$L$3000,$C51,Consolidated!$F$2:$F$3000,2)+COUNTIFS(Consolidated!$P$2:$P$3000,$C51,Consolidated!$F$2:$F$3000,2)-COUNTIFS(Consolidated!$L$2:$L$3000,$C51,Consolidated!$P$2:$P$3000,$C51,Consolidated!$F$2:$F$3000,2)))</f>
        <v>0</v>
      </c>
      <c r="I51" s="100">
        <f>IF($B51="","",IF($D$9="Theo thiết bị",IF(INDEX(Consolidated!$E:$E,$M51)=1,"Đã kéo","Chưa kéo"),COUNTIFS(Consolidated!$L$2:$L$3000,$C51,Consolidated!$F$2:$F$3000,1)+COUNTIFS(Consolidated!$P$2:$P$3000,$C51,Consolidated!$F$2:$F$3000,1)-COUNTIFS(Consolidated!$L$2:$L$3000,$C51,Consolidated!$P$2:$P$3000,$C51,Consolidated!$F$2:$F$3000,1)))</f>
        <v>0</v>
      </c>
      <c r="J51" s="100">
        <f>IF($B51="","",IF($D$9="Theo thiết bị",INDEX(Dev_Calc!$E:$E,$M51)&amp;"/2 đầu",$D51-$H51-$I51))</f>
        <v>1</v>
      </c>
      <c r="K51" s="101" t="str">
        <f>IF($B51="","",IF($D$9="Theo thiết bị",IF(INDEX(Dev_Calc!$D:$D,$M51)=0,"Chưa kéo",IF(INDEX(Dev_Calc!$E:$E,$M51)=0,"Đã kéo – chưa đấu nối",IF(INDEX(Dev_Calc!$E:$E,$M51)=1,"Đã kéo – mới đấu 1 đầu","Hoàn thành (đã kéo &amp; đấu nối đủ)"))),IF($F51&gt;0,"Chưa kéo đủ – còn "&amp;$F51&amp;" dây",IF($H51=$D51,"Hoàn thành",IF($J51=$D51,"Đã kéo đủ – chưa đấu nối","Đã kéo đủ – đấu nối dở dang")))))</f>
        <v>Đã kéo đủ – chưa đấu nối</v>
      </c>
      <c r="M51" s="102">
        <f>IF($B51="","",IF($D$9="Theo thiết bị",MATCH($B51,Dev_Calc!$F$2:$F$3000,0)+1,Dev_List!$H$1+$B51-1))</f>
        <v>1318</v>
      </c>
    </row>
    <row r="52" spans="2:13">
      <c r="B52" s="100">
        <f>IF(ROWS($B$23:B52)&lt;=$E$12,ROWS($B$23:B52),"")</f>
        <v>30</v>
      </c>
      <c r="C52" s="101" t="str">
        <f>IF($B52="","",IF($D$9="Theo thiết bị",INDEX(Consolidated!$C:$C,$M52),INDEX(Dev_List!$A:$A,$M52)))</f>
        <v>(=412++4032+-412U59)</v>
      </c>
      <c r="D52" s="100">
        <f>IF($B52="","",IF($D$9="Theo thiết bị",INDEX(Consolidated!$A:$A,$M52),COUNTIFS(Consolidated!$L$2:$L$3000,$C52)+COUNTIFS(Consolidated!$P$2:$P$3000,$C52)-COUNTIFS(Consolidated!$L$2:$L$3000,$C52,Consolidated!$P$2:$P$3000,$C52)))</f>
        <v>1</v>
      </c>
      <c r="E52" s="100">
        <f>IF($B52="","",IF($D$9="Theo thiết bị",IF(AND(INDEX(Dev_Calc!$A:$A,$M52)=1,INDEX(Dev_Calc!$B:$B,$M52)=1),"From &amp; To",IF(INDEX(Dev_Calc!$A:$A,$M52)=1,"From","To")),COUNTIFS(Consolidated!$L$2:$L$3000,$C52,Consolidated!$E$2:$E$3000,1)+COUNTIFS(Consolidated!$P$2:$P$3000,$C52,Consolidated!$E$2:$E$3000,1)-COUNTIFS(Consolidated!$L$2:$L$3000,$C52,Consolidated!$P$2:$P$3000,$C52,Consolidated!$E$2:$E$3000,1)))</f>
        <v>1</v>
      </c>
      <c r="F52" s="101">
        <f>IF($B52="","",IF($D$9="Theo thiết bị",INDEX(Consolidated!$H:$H,$M52),$D52-$E52))</f>
        <v>0</v>
      </c>
      <c r="G52" s="101" t="str">
        <f>IF($B52="","",IF($D$9="Theo thiết bị",IF(INDEX(Dev_Calc!$A:$A,$M52)=1,INDEX(Consolidated!$P:$P,$M52)&amp;" – "&amp;INDEX(Consolidated!$Q:$Q,$M52),INDEX(Consolidated!$L:$L,$M52)&amp;" – "&amp;INDEX(Consolidated!$M:$M,$M52)),INDEX(Dev_List!$D:$D,$M52)))</f>
        <v>AHU 1 FAN SPEED CONTROLLER</v>
      </c>
      <c r="H52" s="100">
        <f>IF($B52="","",IF($D$9="Theo thiết bị",IF(INDEX(Consolidated!$D:$D,$M52)=1,"Đã cắt","Chưa cắt"),COUNTIFS(Consolidated!$L$2:$L$3000,$C52,Consolidated!$F$2:$F$3000,2)+COUNTIFS(Consolidated!$P$2:$P$3000,$C52,Consolidated!$F$2:$F$3000,2)-COUNTIFS(Consolidated!$L$2:$L$3000,$C52,Consolidated!$P$2:$P$3000,$C52,Consolidated!$F$2:$F$3000,2)))</f>
        <v>0</v>
      </c>
      <c r="I52" s="100">
        <f>IF($B52="","",IF($D$9="Theo thiết bị",IF(INDEX(Consolidated!$E:$E,$M52)=1,"Đã kéo","Chưa kéo"),COUNTIFS(Consolidated!$L$2:$L$3000,$C52,Consolidated!$F$2:$F$3000,1)+COUNTIFS(Consolidated!$P$2:$P$3000,$C52,Consolidated!$F$2:$F$3000,1)-COUNTIFS(Consolidated!$L$2:$L$3000,$C52,Consolidated!$P$2:$P$3000,$C52,Consolidated!$F$2:$F$3000,1)))</f>
        <v>0</v>
      </c>
      <c r="J52" s="100">
        <f>IF($B52="","",IF($D$9="Theo thiết bị",INDEX(Dev_Calc!$E:$E,$M52)&amp;"/2 đầu",$D52-$H52-$I52))</f>
        <v>1</v>
      </c>
      <c r="K52" s="101" t="str">
        <f>IF($B52="","",IF($D$9="Theo thiết bị",IF(INDEX(Dev_Calc!$D:$D,$M52)=0,"Chưa kéo",IF(INDEX(Dev_Calc!$E:$E,$M52)=0,"Đã kéo – chưa đấu nối",IF(INDEX(Dev_Calc!$E:$E,$M52)=1,"Đã kéo – mới đấu 1 đầu","Hoàn thành (đã kéo &amp; đấu nối đủ)"))),IF($F52&gt;0,"Chưa kéo đủ – còn "&amp;$F52&amp;" dây",IF($H52=$D52,"Hoàn thành",IF($J52=$D52,"Đã kéo đủ – chưa đấu nối","Đã kéo đủ – đấu nối dở dang")))))</f>
        <v>Đã kéo đủ – chưa đấu nối</v>
      </c>
      <c r="M52" s="102">
        <f>IF($B52="","",IF($D$9="Theo thiết bị",MATCH($B52,Dev_Calc!$F$2:$F$3000,0)+1,Dev_List!$H$1+$B52-1))</f>
        <v>1319</v>
      </c>
    </row>
    <row r="53" spans="2:13">
      <c r="B53" s="100">
        <f>IF(ROWS($B$23:B53)&lt;=$E$12,ROWS($B$23:B53),"")</f>
        <v>31</v>
      </c>
      <c r="C53" s="101" t="str">
        <f>IF($B53="","",IF($D$9="Theo thiết bị",INDEX(Consolidated!$C:$C,$M53),INDEX(Dev_List!$A:$A,$M53)))</f>
        <v>(=461++4032+-461U10)</v>
      </c>
      <c r="D53" s="100">
        <f>IF($B53="","",IF($D$9="Theo thiết bị",INDEX(Consolidated!$A:$A,$M53),COUNTIFS(Consolidated!$L$2:$L$3000,$C53)+COUNTIFS(Consolidated!$P$2:$P$3000,$C53)-COUNTIFS(Consolidated!$L$2:$L$3000,$C53,Consolidated!$P$2:$P$3000,$C53)))</f>
        <v>16</v>
      </c>
      <c r="E53" s="100">
        <f>IF($B53="","",IF($D$9="Theo thiết bị",IF(AND(INDEX(Dev_Calc!$A:$A,$M53)=1,INDEX(Dev_Calc!$B:$B,$M53)=1),"From &amp; To",IF(INDEX(Dev_Calc!$A:$A,$M53)=1,"From","To")),COUNTIFS(Consolidated!$L$2:$L$3000,$C53,Consolidated!$E$2:$E$3000,1)+COUNTIFS(Consolidated!$P$2:$P$3000,$C53,Consolidated!$E$2:$E$3000,1)-COUNTIFS(Consolidated!$L$2:$L$3000,$C53,Consolidated!$P$2:$P$3000,$C53,Consolidated!$E$2:$E$3000,1)))</f>
        <v>3</v>
      </c>
      <c r="F53" s="101">
        <f>IF($B53="","",IF($D$9="Theo thiết bị",INDEX(Consolidated!$H:$H,$M53),$D53-$E53))</f>
        <v>13</v>
      </c>
      <c r="G53" s="101" t="str">
        <f>IF($B53="","",IF($D$9="Theo thiết bị",IF(INDEX(Dev_Calc!$A:$A,$M53)=1,INDEX(Consolidated!$P:$P,$M53)&amp;" – "&amp;INDEX(Consolidated!$Q:$Q,$M53),INDEX(Consolidated!$L:$L,$M53)&amp;" – "&amp;INDEX(Consolidated!$M:$M,$M53)),INDEX(Dev_List!$D:$D,$M53)))</f>
        <v>JB I ( BRIDGE )</v>
      </c>
      <c r="H53" s="100">
        <f>IF($B53="","",IF($D$9="Theo thiết bị",IF(INDEX(Consolidated!$D:$D,$M53)=1,"Đã cắt","Chưa cắt"),COUNTIFS(Consolidated!$L$2:$L$3000,$C53,Consolidated!$F$2:$F$3000,2)+COUNTIFS(Consolidated!$P$2:$P$3000,$C53,Consolidated!$F$2:$F$3000,2)-COUNTIFS(Consolidated!$L$2:$L$3000,$C53,Consolidated!$P$2:$P$3000,$C53,Consolidated!$F$2:$F$3000,2)))</f>
        <v>0</v>
      </c>
      <c r="I53" s="100">
        <f>IF($B53="","",IF($D$9="Theo thiết bị",IF(INDEX(Consolidated!$E:$E,$M53)=1,"Đã kéo","Chưa kéo"),COUNTIFS(Consolidated!$L$2:$L$3000,$C53,Consolidated!$F$2:$F$3000,1)+COUNTIFS(Consolidated!$P$2:$P$3000,$C53,Consolidated!$F$2:$F$3000,1)-COUNTIFS(Consolidated!$L$2:$L$3000,$C53,Consolidated!$P$2:$P$3000,$C53,Consolidated!$F$2:$F$3000,1)))</f>
        <v>1</v>
      </c>
      <c r="J53" s="100">
        <f>IF($B53="","",IF($D$9="Theo thiết bị",INDEX(Dev_Calc!$E:$E,$M53)&amp;"/2 đầu",$D53-$H53-$I53))</f>
        <v>15</v>
      </c>
      <c r="K53" s="101" t="str">
        <f>IF($B53="","",IF($D$9="Theo thiết bị",IF(INDEX(Dev_Calc!$D:$D,$M53)=0,"Chưa kéo",IF(INDEX(Dev_Calc!$E:$E,$M53)=0,"Đã kéo – chưa đấu nối",IF(INDEX(Dev_Calc!$E:$E,$M53)=1,"Đã kéo – mới đấu 1 đầu","Hoàn thành (đã kéo &amp; đấu nối đủ)"))),IF($F53&gt;0,"Chưa kéo đủ – còn "&amp;$F53&amp;" dây",IF($H53=$D53,"Hoàn thành",IF($J53=$D53,"Đã kéo đủ – chưa đấu nối","Đã kéo đủ – đấu nối dở dang")))))</f>
        <v>Chưa kéo đủ – còn 13 dây</v>
      </c>
      <c r="M53" s="102">
        <f>IF($B53="","",IF($D$9="Theo thiết bị",MATCH($B53,Dev_Calc!$F$2:$F$3000,0)+1,Dev_List!$H$1+$B53-1))</f>
        <v>1320</v>
      </c>
    </row>
    <row r="54" spans="2:13">
      <c r="B54" s="100">
        <f>IF(ROWS($B$23:B54)&lt;=$E$12,ROWS($B$23:B54),"")</f>
        <v>32</v>
      </c>
      <c r="C54" s="101" t="str">
        <f>IF($B54="","",IF($D$9="Theo thiết bị",INDEX(Consolidated!$C:$C,$M54),INDEX(Dev_List!$A:$A,$M54)))</f>
        <v>(=461++4032+-461U119.1)</v>
      </c>
      <c r="D54" s="100">
        <f>IF($B54="","",IF($D$9="Theo thiết bị",INDEX(Consolidated!$A:$A,$M54),COUNTIFS(Consolidated!$L$2:$L$3000,$C54)+COUNTIFS(Consolidated!$P$2:$P$3000,$C54)-COUNTIFS(Consolidated!$L$2:$L$3000,$C54,Consolidated!$P$2:$P$3000,$C54)))</f>
        <v>2</v>
      </c>
      <c r="E54" s="100">
        <f>IF($B54="","",IF($D$9="Theo thiết bị",IF(AND(INDEX(Dev_Calc!$A:$A,$M54)=1,INDEX(Dev_Calc!$B:$B,$M54)=1),"From &amp; To",IF(INDEX(Dev_Calc!$A:$A,$M54)=1,"From","To")),COUNTIFS(Consolidated!$L$2:$L$3000,$C54,Consolidated!$E$2:$E$3000,1)+COUNTIFS(Consolidated!$P$2:$P$3000,$C54,Consolidated!$E$2:$E$3000,1)-COUNTIFS(Consolidated!$L$2:$L$3000,$C54,Consolidated!$P$2:$P$3000,$C54,Consolidated!$E$2:$E$3000,1)))</f>
        <v>0</v>
      </c>
      <c r="F54" s="101">
        <f>IF($B54="","",IF($D$9="Theo thiết bị",INDEX(Consolidated!$H:$H,$M54),$D54-$E54))</f>
        <v>2</v>
      </c>
      <c r="G54" s="101" t="str">
        <f>IF($B54="","",IF($D$9="Theo thiết bị",IF(INDEX(Dev_Calc!$A:$A,$M54)=1,INDEX(Consolidated!$P:$P,$M54)&amp;" – "&amp;INDEX(Consolidated!$Q:$Q,$M54),INDEX(Consolidated!$L:$L,$M54)&amp;" – "&amp;INDEX(Consolidated!$M:$M,$M54)),INDEX(Dev_List!$D:$D,$M54)))</f>
        <v>WHEELHOUSE "TII2" MARETRON NM-CF-NF MINI/MICRO TEE CONNECTOR</v>
      </c>
      <c r="H54" s="100">
        <f>IF($B54="","",IF($D$9="Theo thiết bị",IF(INDEX(Consolidated!$D:$D,$M54)=1,"Đã cắt","Chưa cắt"),COUNTIFS(Consolidated!$L$2:$L$3000,$C54,Consolidated!$F$2:$F$3000,2)+COUNTIFS(Consolidated!$P$2:$P$3000,$C54,Consolidated!$F$2:$F$3000,2)-COUNTIFS(Consolidated!$L$2:$L$3000,$C54,Consolidated!$P$2:$P$3000,$C54,Consolidated!$F$2:$F$3000,2)))</f>
        <v>0</v>
      </c>
      <c r="I54" s="100">
        <f>IF($B54="","",IF($D$9="Theo thiết bị",IF(INDEX(Consolidated!$E:$E,$M54)=1,"Đã kéo","Chưa kéo"),COUNTIFS(Consolidated!$L$2:$L$3000,$C54,Consolidated!$F$2:$F$3000,1)+COUNTIFS(Consolidated!$P$2:$P$3000,$C54,Consolidated!$F$2:$F$3000,1)-COUNTIFS(Consolidated!$L$2:$L$3000,$C54,Consolidated!$P$2:$P$3000,$C54,Consolidated!$F$2:$F$3000,1)))</f>
        <v>0</v>
      </c>
      <c r="J54" s="100">
        <f>IF($B54="","",IF($D$9="Theo thiết bị",INDEX(Dev_Calc!$E:$E,$M54)&amp;"/2 đầu",$D54-$H54-$I54))</f>
        <v>2</v>
      </c>
      <c r="K54" s="101" t="str">
        <f>IF($B54="","",IF($D$9="Theo thiết bị",IF(INDEX(Dev_Calc!$D:$D,$M54)=0,"Chưa kéo",IF(INDEX(Dev_Calc!$E:$E,$M54)=0,"Đã kéo – chưa đấu nối",IF(INDEX(Dev_Calc!$E:$E,$M54)=1,"Đã kéo – mới đấu 1 đầu","Hoàn thành (đã kéo &amp; đấu nối đủ)"))),IF($F54&gt;0,"Chưa kéo đủ – còn "&amp;$F54&amp;" dây",IF($H54=$D54,"Hoàn thành",IF($J54=$D54,"Đã kéo đủ – chưa đấu nối","Đã kéo đủ – đấu nối dở dang")))))</f>
        <v>Chưa kéo đủ – còn 2 dây</v>
      </c>
      <c r="M54" s="102">
        <f>IF($B54="","",IF($D$9="Theo thiết bị",MATCH($B54,Dev_Calc!$F$2:$F$3000,0)+1,Dev_List!$H$1+$B54-1))</f>
        <v>1321</v>
      </c>
    </row>
    <row r="55" spans="2:13">
      <c r="B55" s="100">
        <f>IF(ROWS($B$23:B55)&lt;=$E$12,ROWS($B$23:B55),"")</f>
        <v>33</v>
      </c>
      <c r="C55" s="101" t="str">
        <f>IF($B55="","",IF($D$9="Theo thiết bị",INDEX(Consolidated!$C:$C,$M55),INDEX(Dev_List!$A:$A,$M55)))</f>
        <v>(=461++4032+-461U119.3)</v>
      </c>
      <c r="D55" s="100">
        <f>IF($B55="","",IF($D$9="Theo thiết bị",INDEX(Consolidated!$A:$A,$M55),COUNTIFS(Consolidated!$L$2:$L$3000,$C55)+COUNTIFS(Consolidated!$P$2:$P$3000,$C55)-COUNTIFS(Consolidated!$L$2:$L$3000,$C55,Consolidated!$P$2:$P$3000,$C55)))</f>
        <v>1</v>
      </c>
      <c r="E55" s="100">
        <f>IF($B55="","",IF($D$9="Theo thiết bị",IF(AND(INDEX(Dev_Calc!$A:$A,$M55)=1,INDEX(Dev_Calc!$B:$B,$M55)=1),"From &amp; To",IF(INDEX(Dev_Calc!$A:$A,$M55)=1,"From","To")),COUNTIFS(Consolidated!$L$2:$L$3000,$C55,Consolidated!$E$2:$E$3000,1)+COUNTIFS(Consolidated!$P$2:$P$3000,$C55,Consolidated!$E$2:$E$3000,1)-COUNTIFS(Consolidated!$L$2:$L$3000,$C55,Consolidated!$P$2:$P$3000,$C55,Consolidated!$E$2:$E$3000,1)))</f>
        <v>0</v>
      </c>
      <c r="F55" s="101">
        <f>IF($B55="","",IF($D$9="Theo thiết bị",INDEX(Consolidated!$H:$H,$M55),$D55-$E55))</f>
        <v>1</v>
      </c>
      <c r="G55" s="101" t="str">
        <f>IF($B55="","",IF($D$9="Theo thiết bị",IF(INDEX(Dev_Calc!$A:$A,$M55)=1,INDEX(Consolidated!$P:$P,$M55)&amp;" – "&amp;INDEX(Consolidated!$Q:$Q,$M55),INDEX(Consolidated!$L:$L,$M55)&amp;" – "&amp;INDEX(Consolidated!$M:$M,$M55)),INDEX(Dev_List!$D:$D,$M55)))</f>
        <v>WHEELHOUSE "TIII2" MARETRON NM-CF-NF MINI/MICRO TEE CONNECTOR</v>
      </c>
      <c r="H55" s="100">
        <f>IF($B55="","",IF($D$9="Theo thiết bị",IF(INDEX(Consolidated!$D:$D,$M55)=1,"Đã cắt","Chưa cắt"),COUNTIFS(Consolidated!$L$2:$L$3000,$C55,Consolidated!$F$2:$F$3000,2)+COUNTIFS(Consolidated!$P$2:$P$3000,$C55,Consolidated!$F$2:$F$3000,2)-COUNTIFS(Consolidated!$L$2:$L$3000,$C55,Consolidated!$P$2:$P$3000,$C55,Consolidated!$F$2:$F$3000,2)))</f>
        <v>0</v>
      </c>
      <c r="I55" s="100">
        <f>IF($B55="","",IF($D$9="Theo thiết bị",IF(INDEX(Consolidated!$E:$E,$M55)=1,"Đã kéo","Chưa kéo"),COUNTIFS(Consolidated!$L$2:$L$3000,$C55,Consolidated!$F$2:$F$3000,1)+COUNTIFS(Consolidated!$P$2:$P$3000,$C55,Consolidated!$F$2:$F$3000,1)-COUNTIFS(Consolidated!$L$2:$L$3000,$C55,Consolidated!$P$2:$P$3000,$C55,Consolidated!$F$2:$F$3000,1)))</f>
        <v>0</v>
      </c>
      <c r="J55" s="100">
        <f>IF($B55="","",IF($D$9="Theo thiết bị",INDEX(Dev_Calc!$E:$E,$M55)&amp;"/2 đầu",$D55-$H55-$I55))</f>
        <v>1</v>
      </c>
      <c r="K55" s="101" t="str">
        <f>IF($B55="","",IF($D$9="Theo thiết bị",IF(INDEX(Dev_Calc!$D:$D,$M55)=0,"Chưa kéo",IF(INDEX(Dev_Calc!$E:$E,$M55)=0,"Đã kéo – chưa đấu nối",IF(INDEX(Dev_Calc!$E:$E,$M55)=1,"Đã kéo – mới đấu 1 đầu","Hoàn thành (đã kéo &amp; đấu nối đủ)"))),IF($F55&gt;0,"Chưa kéo đủ – còn "&amp;$F55&amp;" dây",IF($H55=$D55,"Hoàn thành",IF($J55=$D55,"Đã kéo đủ – chưa đấu nối","Đã kéo đủ – đấu nối dở dang")))))</f>
        <v>Chưa kéo đủ – còn 1 dây</v>
      </c>
      <c r="M55" s="102">
        <f>IF($B55="","",IF($D$9="Theo thiết bị",MATCH($B55,Dev_Calc!$F$2:$F$3000,0)+1,Dev_List!$H$1+$B55-1))</f>
        <v>1322</v>
      </c>
    </row>
    <row r="56" spans="2:13">
      <c r="B56" s="100">
        <f>IF(ROWS($B$23:B56)&lt;=$E$12,ROWS($B$23:B56),"")</f>
        <v>34</v>
      </c>
      <c r="C56" s="101" t="str">
        <f>IF($B56="","",IF($D$9="Theo thiết bị",INDEX(Consolidated!$C:$C,$M56),INDEX(Dev_List!$A:$A,$M56)))</f>
        <v>(=461++4032+-461U121.1)</v>
      </c>
      <c r="D56" s="100">
        <f>IF($B56="","",IF($D$9="Theo thiết bị",INDEX(Consolidated!$A:$A,$M56),COUNTIFS(Consolidated!$L$2:$L$3000,$C56)+COUNTIFS(Consolidated!$P$2:$P$3000,$C56)-COUNTIFS(Consolidated!$L$2:$L$3000,$C56,Consolidated!$P$2:$P$3000,$C56)))</f>
        <v>2</v>
      </c>
      <c r="E56" s="100">
        <f>IF($B56="","",IF($D$9="Theo thiết bị",IF(AND(INDEX(Dev_Calc!$A:$A,$M56)=1,INDEX(Dev_Calc!$B:$B,$M56)=1),"From &amp; To",IF(INDEX(Dev_Calc!$A:$A,$M56)=1,"From","To")),COUNTIFS(Consolidated!$L$2:$L$3000,$C56,Consolidated!$E$2:$E$3000,1)+COUNTIFS(Consolidated!$P$2:$P$3000,$C56,Consolidated!$E$2:$E$3000,1)-COUNTIFS(Consolidated!$L$2:$L$3000,$C56,Consolidated!$P$2:$P$3000,$C56,Consolidated!$E$2:$E$3000,1)))</f>
        <v>0</v>
      </c>
      <c r="F56" s="101">
        <f>IF($B56="","",IF($D$9="Theo thiết bị",INDEX(Consolidated!$H:$H,$M56),$D56-$E56))</f>
        <v>2</v>
      </c>
      <c r="G56" s="101" t="str">
        <f>IF($B56="","",IF($D$9="Theo thiết bị",IF(INDEX(Dev_Calc!$A:$A,$M56)=1,INDEX(Consolidated!$P:$P,$M56)&amp;" – "&amp;INDEX(Consolidated!$Q:$Q,$M56),INDEX(Consolidated!$L:$L,$M56)&amp;" – "&amp;INDEX(Consolidated!$M:$M,$M56)),INDEX(Dev_List!$D:$D,$M56)))</f>
        <v>MICRO TEE CONNECTOR</v>
      </c>
      <c r="H56" s="100">
        <f>IF($B56="","",IF($D$9="Theo thiết bị",IF(INDEX(Consolidated!$D:$D,$M56)=1,"Đã cắt","Chưa cắt"),COUNTIFS(Consolidated!$L$2:$L$3000,$C56,Consolidated!$F$2:$F$3000,2)+COUNTIFS(Consolidated!$P$2:$P$3000,$C56,Consolidated!$F$2:$F$3000,2)-COUNTIFS(Consolidated!$L$2:$L$3000,$C56,Consolidated!$P$2:$P$3000,$C56,Consolidated!$F$2:$F$3000,2)))</f>
        <v>0</v>
      </c>
      <c r="I56" s="100">
        <f>IF($B56="","",IF($D$9="Theo thiết bị",IF(INDEX(Consolidated!$E:$E,$M56)=1,"Đã kéo","Chưa kéo"),COUNTIFS(Consolidated!$L$2:$L$3000,$C56,Consolidated!$F$2:$F$3000,1)+COUNTIFS(Consolidated!$P$2:$P$3000,$C56,Consolidated!$F$2:$F$3000,1)-COUNTIFS(Consolidated!$L$2:$L$3000,$C56,Consolidated!$P$2:$P$3000,$C56,Consolidated!$F$2:$F$3000,1)))</f>
        <v>0</v>
      </c>
      <c r="J56" s="100">
        <f>IF($B56="","",IF($D$9="Theo thiết bị",INDEX(Dev_Calc!$E:$E,$M56)&amp;"/2 đầu",$D56-$H56-$I56))</f>
        <v>2</v>
      </c>
      <c r="K56" s="101" t="str">
        <f>IF($B56="","",IF($D$9="Theo thiết bị",IF(INDEX(Dev_Calc!$D:$D,$M56)=0,"Chưa kéo",IF(INDEX(Dev_Calc!$E:$E,$M56)=0,"Đã kéo – chưa đấu nối",IF(INDEX(Dev_Calc!$E:$E,$M56)=1,"Đã kéo – mới đấu 1 đầu","Hoàn thành (đã kéo &amp; đấu nối đủ)"))),IF($F56&gt;0,"Chưa kéo đủ – còn "&amp;$F56&amp;" dây",IF($H56=$D56,"Hoàn thành",IF($J56=$D56,"Đã kéo đủ – chưa đấu nối","Đã kéo đủ – đấu nối dở dang")))))</f>
        <v>Chưa kéo đủ – còn 2 dây</v>
      </c>
      <c r="M56" s="102">
        <f>IF($B56="","",IF($D$9="Theo thiết bị",MATCH($B56,Dev_Calc!$F$2:$F$3000,0)+1,Dev_List!$H$1+$B56-1))</f>
        <v>1323</v>
      </c>
    </row>
    <row r="57" spans="2:13">
      <c r="B57" s="100">
        <f>IF(ROWS($B$23:B57)&lt;=$E$12,ROWS($B$23:B57),"")</f>
        <v>35</v>
      </c>
      <c r="C57" s="101" t="str">
        <f>IF($B57="","",IF($D$9="Theo thiết bị",INDEX(Consolidated!$C:$C,$M57),INDEX(Dev_List!$A:$A,$M57)))</f>
        <v>(=461++4032+-461U122)</v>
      </c>
      <c r="D57" s="100">
        <f>IF($B57="","",IF($D$9="Theo thiết bị",INDEX(Consolidated!$A:$A,$M57),COUNTIFS(Consolidated!$L$2:$L$3000,$C57)+COUNTIFS(Consolidated!$P$2:$P$3000,$C57)-COUNTIFS(Consolidated!$L$2:$L$3000,$C57,Consolidated!$P$2:$P$3000,$C57)))</f>
        <v>1</v>
      </c>
      <c r="E57" s="100">
        <f>IF($B57="","",IF($D$9="Theo thiết bị",IF(AND(INDEX(Dev_Calc!$A:$A,$M57)=1,INDEX(Dev_Calc!$B:$B,$M57)=1),"From &amp; To",IF(INDEX(Dev_Calc!$A:$A,$M57)=1,"From","To")),COUNTIFS(Consolidated!$L$2:$L$3000,$C57,Consolidated!$E$2:$E$3000,1)+COUNTIFS(Consolidated!$P$2:$P$3000,$C57,Consolidated!$E$2:$E$3000,1)-COUNTIFS(Consolidated!$L$2:$L$3000,$C57,Consolidated!$P$2:$P$3000,$C57,Consolidated!$E$2:$E$3000,1)))</f>
        <v>0</v>
      </c>
      <c r="F57" s="101">
        <f>IF($B57="","",IF($D$9="Theo thiết bị",INDEX(Consolidated!$H:$H,$M57),$D57-$E57))</f>
        <v>1</v>
      </c>
      <c r="G57" s="101" t="str">
        <f>IF($B57="","",IF($D$9="Theo thiết bị",IF(INDEX(Dev_Calc!$A:$A,$M57)=1,INDEX(Consolidated!$P:$P,$M57)&amp;" – "&amp;INDEX(Consolidated!$Q:$Q,$M57),INDEX(Consolidated!$L:$L,$M57)&amp;" – "&amp;INDEX(Consolidated!$M:$M,$M57)),INDEX(Dev_List!$D:$D,$M57)))</f>
        <v>MICRO TEE CONNECTOR</v>
      </c>
      <c r="H57" s="100">
        <f>IF($B57="","",IF($D$9="Theo thiết bị",IF(INDEX(Consolidated!$D:$D,$M57)=1,"Đã cắt","Chưa cắt"),COUNTIFS(Consolidated!$L$2:$L$3000,$C57,Consolidated!$F$2:$F$3000,2)+COUNTIFS(Consolidated!$P$2:$P$3000,$C57,Consolidated!$F$2:$F$3000,2)-COUNTIFS(Consolidated!$L$2:$L$3000,$C57,Consolidated!$P$2:$P$3000,$C57,Consolidated!$F$2:$F$3000,2)))</f>
        <v>0</v>
      </c>
      <c r="I57" s="100">
        <f>IF($B57="","",IF($D$9="Theo thiết bị",IF(INDEX(Consolidated!$E:$E,$M57)=1,"Đã kéo","Chưa kéo"),COUNTIFS(Consolidated!$L$2:$L$3000,$C57,Consolidated!$F$2:$F$3000,1)+COUNTIFS(Consolidated!$P$2:$P$3000,$C57,Consolidated!$F$2:$F$3000,1)-COUNTIFS(Consolidated!$L$2:$L$3000,$C57,Consolidated!$P$2:$P$3000,$C57,Consolidated!$F$2:$F$3000,1)))</f>
        <v>0</v>
      </c>
      <c r="J57" s="100">
        <f>IF($B57="","",IF($D$9="Theo thiết bị",INDEX(Dev_Calc!$E:$E,$M57)&amp;"/2 đầu",$D57-$H57-$I57))</f>
        <v>1</v>
      </c>
      <c r="K57" s="101" t="str">
        <f>IF($B57="","",IF($D$9="Theo thiết bị",IF(INDEX(Dev_Calc!$D:$D,$M57)=0,"Chưa kéo",IF(INDEX(Dev_Calc!$E:$E,$M57)=0,"Đã kéo – chưa đấu nối",IF(INDEX(Dev_Calc!$E:$E,$M57)=1,"Đã kéo – mới đấu 1 đầu","Hoàn thành (đã kéo &amp; đấu nối đủ)"))),IF($F57&gt;0,"Chưa kéo đủ – còn "&amp;$F57&amp;" dây",IF($H57=$D57,"Hoàn thành",IF($J57=$D57,"Đã kéo đủ – chưa đấu nối","Đã kéo đủ – đấu nối dở dang")))))</f>
        <v>Chưa kéo đủ – còn 1 dây</v>
      </c>
      <c r="M57" s="102">
        <f>IF($B57="","",IF($D$9="Theo thiết bị",MATCH($B57,Dev_Calc!$F$2:$F$3000,0)+1,Dev_List!$H$1+$B57-1))</f>
        <v>1324</v>
      </c>
    </row>
    <row r="58" spans="2:13">
      <c r="B58" s="100">
        <f>IF(ROWS($B$23:B58)&lt;=$E$12,ROWS($B$23:B58),"")</f>
        <v>36</v>
      </c>
      <c r="C58" s="101" t="str">
        <f>IF($B58="","",IF($D$9="Theo thiết bị",INDEX(Consolidated!$C:$C,$M58),INDEX(Dev_List!$A:$A,$M58)))</f>
        <v>(=461++4032+-461U127)</v>
      </c>
      <c r="D58" s="100">
        <f>IF($B58="","",IF($D$9="Theo thiết bị",INDEX(Consolidated!$A:$A,$M58),COUNTIFS(Consolidated!$L$2:$L$3000,$C58)+COUNTIFS(Consolidated!$P$2:$P$3000,$C58)-COUNTIFS(Consolidated!$L$2:$L$3000,$C58,Consolidated!$P$2:$P$3000,$C58)))</f>
        <v>2</v>
      </c>
      <c r="E58" s="100">
        <f>IF($B58="","",IF($D$9="Theo thiết bị",IF(AND(INDEX(Dev_Calc!$A:$A,$M58)=1,INDEX(Dev_Calc!$B:$B,$M58)=1),"From &amp; To",IF(INDEX(Dev_Calc!$A:$A,$M58)=1,"From","To")),COUNTIFS(Consolidated!$L$2:$L$3000,$C58,Consolidated!$E$2:$E$3000,1)+COUNTIFS(Consolidated!$P$2:$P$3000,$C58,Consolidated!$E$2:$E$3000,1)-COUNTIFS(Consolidated!$L$2:$L$3000,$C58,Consolidated!$P$2:$P$3000,$C58,Consolidated!$E$2:$E$3000,1)))</f>
        <v>0</v>
      </c>
      <c r="F58" s="101">
        <f>IF($B58="","",IF($D$9="Theo thiết bị",INDEX(Consolidated!$H:$H,$M58),$D58-$E58))</f>
        <v>2</v>
      </c>
      <c r="G58" s="101" t="str">
        <f>IF($B58="","",IF($D$9="Theo thiết bị",IF(INDEX(Dev_Calc!$A:$A,$M58)=1,INDEX(Consolidated!$P:$P,$M58)&amp;" – "&amp;INDEX(Consolidated!$Q:$Q,$M58),INDEX(Consolidated!$L:$L,$M58)&amp;" – "&amp;INDEX(Consolidated!$M:$M,$M58)),INDEX(Dev_List!$D:$D,$M58)))</f>
        <v>WHEELHOUSE "TI1" MARETRON NM-CF-NF MINI/MICRO TEE CONNECTOR</v>
      </c>
      <c r="H58" s="100">
        <f>IF($B58="","",IF($D$9="Theo thiết bị",IF(INDEX(Consolidated!$D:$D,$M58)=1,"Đã cắt","Chưa cắt"),COUNTIFS(Consolidated!$L$2:$L$3000,$C58,Consolidated!$F$2:$F$3000,2)+COUNTIFS(Consolidated!$P$2:$P$3000,$C58,Consolidated!$F$2:$F$3000,2)-COUNTIFS(Consolidated!$L$2:$L$3000,$C58,Consolidated!$P$2:$P$3000,$C58,Consolidated!$F$2:$F$3000,2)))</f>
        <v>0</v>
      </c>
      <c r="I58" s="100">
        <f>IF($B58="","",IF($D$9="Theo thiết bị",IF(INDEX(Consolidated!$E:$E,$M58)=1,"Đã kéo","Chưa kéo"),COUNTIFS(Consolidated!$L$2:$L$3000,$C58,Consolidated!$F$2:$F$3000,1)+COUNTIFS(Consolidated!$P$2:$P$3000,$C58,Consolidated!$F$2:$F$3000,1)-COUNTIFS(Consolidated!$L$2:$L$3000,$C58,Consolidated!$P$2:$P$3000,$C58,Consolidated!$F$2:$F$3000,1)))</f>
        <v>0</v>
      </c>
      <c r="J58" s="100">
        <f>IF($B58="","",IF($D$9="Theo thiết bị",INDEX(Dev_Calc!$E:$E,$M58)&amp;"/2 đầu",$D58-$H58-$I58))</f>
        <v>2</v>
      </c>
      <c r="K58" s="101" t="str">
        <f>IF($B58="","",IF($D$9="Theo thiết bị",IF(INDEX(Dev_Calc!$D:$D,$M58)=0,"Chưa kéo",IF(INDEX(Dev_Calc!$E:$E,$M58)=0,"Đã kéo – chưa đấu nối",IF(INDEX(Dev_Calc!$E:$E,$M58)=1,"Đã kéo – mới đấu 1 đầu","Hoàn thành (đã kéo &amp; đấu nối đủ)"))),IF($F58&gt;0,"Chưa kéo đủ – còn "&amp;$F58&amp;" dây",IF($H58=$D58,"Hoàn thành",IF($J58=$D58,"Đã kéo đủ – chưa đấu nối","Đã kéo đủ – đấu nối dở dang")))))</f>
        <v>Chưa kéo đủ – còn 2 dây</v>
      </c>
      <c r="M58" s="102">
        <f>IF($B58="","",IF($D$9="Theo thiết bị",MATCH($B58,Dev_Calc!$F$2:$F$3000,0)+1,Dev_List!$H$1+$B58-1))</f>
        <v>1325</v>
      </c>
    </row>
    <row r="59" spans="2:13">
      <c r="B59" s="100">
        <f>IF(ROWS($B$23:B59)&lt;=$E$12,ROWS($B$23:B59),"")</f>
        <v>37</v>
      </c>
      <c r="C59" s="101" t="str">
        <f>IF($B59="","",IF($D$9="Theo thiết bị",INDEX(Consolidated!$C:$C,$M59),INDEX(Dev_List!$A:$A,$M59)))</f>
        <v>(=461++4032+-461U128)</v>
      </c>
      <c r="D59" s="100">
        <f>IF($B59="","",IF($D$9="Theo thiết bị",INDEX(Consolidated!$A:$A,$M59),COUNTIFS(Consolidated!$L$2:$L$3000,$C59)+COUNTIFS(Consolidated!$P$2:$P$3000,$C59)-COUNTIFS(Consolidated!$L$2:$L$3000,$C59,Consolidated!$P$2:$P$3000,$C59)))</f>
        <v>3</v>
      </c>
      <c r="E59" s="100">
        <f>IF($B59="","",IF($D$9="Theo thiết bị",IF(AND(INDEX(Dev_Calc!$A:$A,$M59)=1,INDEX(Dev_Calc!$B:$B,$M59)=1),"From &amp; To",IF(INDEX(Dev_Calc!$A:$A,$M59)=1,"From","To")),COUNTIFS(Consolidated!$L$2:$L$3000,$C59,Consolidated!$E$2:$E$3000,1)+COUNTIFS(Consolidated!$P$2:$P$3000,$C59,Consolidated!$E$2:$E$3000,1)-COUNTIFS(Consolidated!$L$2:$L$3000,$C59,Consolidated!$P$2:$P$3000,$C59,Consolidated!$E$2:$E$3000,1)))</f>
        <v>0</v>
      </c>
      <c r="F59" s="101">
        <f>IF($B59="","",IF($D$9="Theo thiết bị",INDEX(Consolidated!$H:$H,$M59),$D59-$E59))</f>
        <v>3</v>
      </c>
      <c r="G59" s="101" t="str">
        <f>IF($B59="","",IF($D$9="Theo thiết bị",IF(INDEX(Dev_Calc!$A:$A,$M59)=1,INDEX(Consolidated!$P:$P,$M59)&amp;" – "&amp;INDEX(Consolidated!$Q:$Q,$M59),INDEX(Consolidated!$L:$L,$M59)&amp;" – "&amp;INDEX(Consolidated!$M:$M,$M59)),INDEX(Dev_List!$D:$D,$M59)))</f>
        <v>WHEELHOUSE DATA ACQUISITION SYSTEM "EXOCET BLUE DATA MANAGER"</v>
      </c>
      <c r="H59" s="100">
        <f>IF($B59="","",IF($D$9="Theo thiết bị",IF(INDEX(Consolidated!$D:$D,$M59)=1,"Đã cắt","Chưa cắt"),COUNTIFS(Consolidated!$L$2:$L$3000,$C59,Consolidated!$F$2:$F$3000,2)+COUNTIFS(Consolidated!$P$2:$P$3000,$C59,Consolidated!$F$2:$F$3000,2)-COUNTIFS(Consolidated!$L$2:$L$3000,$C59,Consolidated!$P$2:$P$3000,$C59,Consolidated!$F$2:$F$3000,2)))</f>
        <v>0</v>
      </c>
      <c r="I59" s="100">
        <f>IF($B59="","",IF($D$9="Theo thiết bị",IF(INDEX(Consolidated!$E:$E,$M59)=1,"Đã kéo","Chưa kéo"),COUNTIFS(Consolidated!$L$2:$L$3000,$C59,Consolidated!$F$2:$F$3000,1)+COUNTIFS(Consolidated!$P$2:$P$3000,$C59,Consolidated!$F$2:$F$3000,1)-COUNTIFS(Consolidated!$L$2:$L$3000,$C59,Consolidated!$P$2:$P$3000,$C59,Consolidated!$F$2:$F$3000,1)))</f>
        <v>0</v>
      </c>
      <c r="J59" s="100">
        <f>IF($B59="","",IF($D$9="Theo thiết bị",INDEX(Dev_Calc!$E:$E,$M59)&amp;"/2 đầu",$D59-$H59-$I59))</f>
        <v>3</v>
      </c>
      <c r="K59" s="101" t="str">
        <f>IF($B59="","",IF($D$9="Theo thiết bị",IF(INDEX(Dev_Calc!$D:$D,$M59)=0,"Chưa kéo",IF(INDEX(Dev_Calc!$E:$E,$M59)=0,"Đã kéo – chưa đấu nối",IF(INDEX(Dev_Calc!$E:$E,$M59)=1,"Đã kéo – mới đấu 1 đầu","Hoàn thành (đã kéo &amp; đấu nối đủ)"))),IF($F59&gt;0,"Chưa kéo đủ – còn "&amp;$F59&amp;" dây",IF($H59=$D59,"Hoàn thành",IF($J59=$D59,"Đã kéo đủ – chưa đấu nối","Đã kéo đủ – đấu nối dở dang")))))</f>
        <v>Chưa kéo đủ – còn 3 dây</v>
      </c>
      <c r="M59" s="102">
        <f>IF($B59="","",IF($D$9="Theo thiết bị",MATCH($B59,Dev_Calc!$F$2:$F$3000,0)+1,Dev_List!$H$1+$B59-1))</f>
        <v>1326</v>
      </c>
    </row>
    <row r="60" spans="2:13">
      <c r="B60" s="100">
        <f>IF(ROWS($B$23:B60)&lt;=$E$12,ROWS($B$23:B60),"")</f>
        <v>38</v>
      </c>
      <c r="C60" s="101" t="str">
        <f>IF($B60="","",IF($D$9="Theo thiết bị",INDEX(Consolidated!$C:$C,$M60),INDEX(Dev_List!$A:$A,$M60)))</f>
        <v>(=461++4032+-461U129)</v>
      </c>
      <c r="D60" s="100">
        <f>IF($B60="","",IF($D$9="Theo thiết bị",INDEX(Consolidated!$A:$A,$M60),COUNTIFS(Consolidated!$L$2:$L$3000,$C60)+COUNTIFS(Consolidated!$P$2:$P$3000,$C60)-COUNTIFS(Consolidated!$L$2:$L$3000,$C60,Consolidated!$P$2:$P$3000,$C60)))</f>
        <v>1</v>
      </c>
      <c r="E60" s="100">
        <f>IF($B60="","",IF($D$9="Theo thiết bị",IF(AND(INDEX(Dev_Calc!$A:$A,$M60)=1,INDEX(Dev_Calc!$B:$B,$M60)=1),"From &amp; To",IF(INDEX(Dev_Calc!$A:$A,$M60)=1,"From","To")),COUNTIFS(Consolidated!$L$2:$L$3000,$C60,Consolidated!$E$2:$E$3000,1)+COUNTIFS(Consolidated!$P$2:$P$3000,$C60,Consolidated!$E$2:$E$3000,1)-COUNTIFS(Consolidated!$L$2:$L$3000,$C60,Consolidated!$P$2:$P$3000,$C60,Consolidated!$E$2:$E$3000,1)))</f>
        <v>0</v>
      </c>
      <c r="F60" s="101">
        <f>IF($B60="","",IF($D$9="Theo thiết bị",INDEX(Consolidated!$H:$H,$M60),$D60-$E60))</f>
        <v>1</v>
      </c>
      <c r="G60" s="101" t="str">
        <f>IF($B60="","",IF($D$9="Theo thiết bị",IF(INDEX(Dev_Calc!$A:$A,$M60)=1,INDEX(Consolidated!$P:$P,$M60)&amp;" – "&amp;INDEX(Consolidated!$Q:$Q,$M60),INDEX(Consolidated!$L:$L,$M60)&amp;" – "&amp;INDEX(Consolidated!$M:$M,$M60)),INDEX(Dev_List!$D:$D,$M60)))</f>
        <v>WHEELHOUSE "TII1" MARETRON NM-CF-NF MINI/MICRO TEE CONNECTOR</v>
      </c>
      <c r="H60" s="100">
        <f>IF($B60="","",IF($D$9="Theo thiết bị",IF(INDEX(Consolidated!$D:$D,$M60)=1,"Đã cắt","Chưa cắt"),COUNTIFS(Consolidated!$L$2:$L$3000,$C60,Consolidated!$F$2:$F$3000,2)+COUNTIFS(Consolidated!$P$2:$P$3000,$C60,Consolidated!$F$2:$F$3000,2)-COUNTIFS(Consolidated!$L$2:$L$3000,$C60,Consolidated!$P$2:$P$3000,$C60,Consolidated!$F$2:$F$3000,2)))</f>
        <v>0</v>
      </c>
      <c r="I60" s="100">
        <f>IF($B60="","",IF($D$9="Theo thiết bị",IF(INDEX(Consolidated!$E:$E,$M60)=1,"Đã kéo","Chưa kéo"),COUNTIFS(Consolidated!$L$2:$L$3000,$C60,Consolidated!$F$2:$F$3000,1)+COUNTIFS(Consolidated!$P$2:$P$3000,$C60,Consolidated!$F$2:$F$3000,1)-COUNTIFS(Consolidated!$L$2:$L$3000,$C60,Consolidated!$P$2:$P$3000,$C60,Consolidated!$F$2:$F$3000,1)))</f>
        <v>0</v>
      </c>
      <c r="J60" s="100">
        <f>IF($B60="","",IF($D$9="Theo thiết bị",INDEX(Dev_Calc!$E:$E,$M60)&amp;"/2 đầu",$D60-$H60-$I60))</f>
        <v>1</v>
      </c>
      <c r="K60" s="101" t="str">
        <f>IF($B60="","",IF($D$9="Theo thiết bị",IF(INDEX(Dev_Calc!$D:$D,$M60)=0,"Chưa kéo",IF(INDEX(Dev_Calc!$E:$E,$M60)=0,"Đã kéo – chưa đấu nối",IF(INDEX(Dev_Calc!$E:$E,$M60)=1,"Đã kéo – mới đấu 1 đầu","Hoàn thành (đã kéo &amp; đấu nối đủ)"))),IF($F60&gt;0,"Chưa kéo đủ – còn "&amp;$F60&amp;" dây",IF($H60=$D60,"Hoàn thành",IF($J60=$D60,"Đã kéo đủ – chưa đấu nối","Đã kéo đủ – đấu nối dở dang")))))</f>
        <v>Chưa kéo đủ – còn 1 dây</v>
      </c>
      <c r="M60" s="102">
        <f>IF($B60="","",IF($D$9="Theo thiết bị",MATCH($B60,Dev_Calc!$F$2:$F$3000,0)+1,Dev_List!$H$1+$B60-1))</f>
        <v>1327</v>
      </c>
    </row>
    <row r="61" spans="2:13">
      <c r="B61" s="100">
        <f>IF(ROWS($B$23:B61)&lt;=$E$12,ROWS($B$23:B61),"")</f>
        <v>39</v>
      </c>
      <c r="C61" s="101" t="str">
        <f>IF($B61="","",IF($D$9="Theo thiết bị",INDEX(Consolidated!$C:$C,$M61),INDEX(Dev_List!$A:$A,$M61)))</f>
        <v>(=461++4032+-461U54.1)</v>
      </c>
      <c r="D61" s="100">
        <f>IF($B61="","",IF($D$9="Theo thiết bị",INDEX(Consolidated!$A:$A,$M61),COUNTIFS(Consolidated!$L$2:$L$3000,$C61)+COUNTIFS(Consolidated!$P$2:$P$3000,$C61)-COUNTIFS(Consolidated!$L$2:$L$3000,$C61,Consolidated!$P$2:$P$3000,$C61)))</f>
        <v>1</v>
      </c>
      <c r="E61" s="100">
        <f>IF($B61="","",IF($D$9="Theo thiết bị",IF(AND(INDEX(Dev_Calc!$A:$A,$M61)=1,INDEX(Dev_Calc!$B:$B,$M61)=1),"From &amp; To",IF(INDEX(Dev_Calc!$A:$A,$M61)=1,"From","To")),COUNTIFS(Consolidated!$L$2:$L$3000,$C61,Consolidated!$E$2:$E$3000,1)+COUNTIFS(Consolidated!$P$2:$P$3000,$C61,Consolidated!$E$2:$E$3000,1)-COUNTIFS(Consolidated!$L$2:$L$3000,$C61,Consolidated!$P$2:$P$3000,$C61,Consolidated!$E$2:$E$3000,1)))</f>
        <v>0</v>
      </c>
      <c r="F61" s="101">
        <f>IF($B61="","",IF($D$9="Theo thiết bị",INDEX(Consolidated!$H:$H,$M61),$D61-$E61))</f>
        <v>1</v>
      </c>
      <c r="G61" s="101" t="str">
        <f>IF($B61="","",IF($D$9="Theo thiết bị",IF(INDEX(Dev_Calc!$A:$A,$M61)=1,INDEX(Consolidated!$P:$P,$M61)&amp;" – "&amp;INDEX(Consolidated!$Q:$Q,$M61),INDEX(Consolidated!$L:$L,$M61)&amp;" – "&amp;INDEX(Consolidated!$M:$M,$M61)),INDEX(Dev_List!$D:$D,$M61)))</f>
        <v>NMEA2000</v>
      </c>
      <c r="H61" s="100">
        <f>IF($B61="","",IF($D$9="Theo thiết bị",IF(INDEX(Consolidated!$D:$D,$M61)=1,"Đã cắt","Chưa cắt"),COUNTIFS(Consolidated!$L$2:$L$3000,$C61,Consolidated!$F$2:$F$3000,2)+COUNTIFS(Consolidated!$P$2:$P$3000,$C61,Consolidated!$F$2:$F$3000,2)-COUNTIFS(Consolidated!$L$2:$L$3000,$C61,Consolidated!$P$2:$P$3000,$C61,Consolidated!$F$2:$F$3000,2)))</f>
        <v>0</v>
      </c>
      <c r="I61" s="100">
        <f>IF($B61="","",IF($D$9="Theo thiết bị",IF(INDEX(Consolidated!$E:$E,$M61)=1,"Đã kéo","Chưa kéo"),COUNTIFS(Consolidated!$L$2:$L$3000,$C61,Consolidated!$F$2:$F$3000,1)+COUNTIFS(Consolidated!$P$2:$P$3000,$C61,Consolidated!$F$2:$F$3000,1)-COUNTIFS(Consolidated!$L$2:$L$3000,$C61,Consolidated!$P$2:$P$3000,$C61,Consolidated!$F$2:$F$3000,1)))</f>
        <v>0</v>
      </c>
      <c r="J61" s="100">
        <f>IF($B61="","",IF($D$9="Theo thiết bị",INDEX(Dev_Calc!$E:$E,$M61)&amp;"/2 đầu",$D61-$H61-$I61))</f>
        <v>1</v>
      </c>
      <c r="K61" s="101" t="str">
        <f>IF($B61="","",IF($D$9="Theo thiết bị",IF(INDEX(Dev_Calc!$D:$D,$M61)=0,"Chưa kéo",IF(INDEX(Dev_Calc!$E:$E,$M61)=0,"Đã kéo – chưa đấu nối",IF(INDEX(Dev_Calc!$E:$E,$M61)=1,"Đã kéo – mới đấu 1 đầu","Hoàn thành (đã kéo &amp; đấu nối đủ)"))),IF($F61&gt;0,"Chưa kéo đủ – còn "&amp;$F61&amp;" dây",IF($H61=$D61,"Hoàn thành",IF($J61=$D61,"Đã kéo đủ – chưa đấu nối","Đã kéo đủ – đấu nối dở dang")))))</f>
        <v>Chưa kéo đủ – còn 1 dây</v>
      </c>
      <c r="M61" s="102">
        <f>IF($B61="","",IF($D$9="Theo thiết bị",MATCH($B61,Dev_Calc!$F$2:$F$3000,0)+1,Dev_List!$H$1+$B61-1))</f>
        <v>1328</v>
      </c>
    </row>
    <row r="62" spans="2:13">
      <c r="B62" s="100">
        <f>IF(ROWS($B$23:B62)&lt;=$E$12,ROWS($B$23:B62),"")</f>
        <v>40</v>
      </c>
      <c r="C62" s="101" t="str">
        <f>IF($B62="","",IF($D$9="Theo thiết bị",INDEX(Consolidated!$C:$C,$M62),INDEX(Dev_List!$A:$A,$M62)))</f>
        <v>(=461++4032+-461U65.2)</v>
      </c>
      <c r="D62" s="100">
        <f>IF($B62="","",IF($D$9="Theo thiết bị",INDEX(Consolidated!$A:$A,$M62),COUNTIFS(Consolidated!$L$2:$L$3000,$C62)+COUNTIFS(Consolidated!$P$2:$P$3000,$C62)-COUNTIFS(Consolidated!$L$2:$L$3000,$C62,Consolidated!$P$2:$P$3000,$C62)))</f>
        <v>2</v>
      </c>
      <c r="E62" s="100">
        <f>IF($B62="","",IF($D$9="Theo thiết bị",IF(AND(INDEX(Dev_Calc!$A:$A,$M62)=1,INDEX(Dev_Calc!$B:$B,$M62)=1),"From &amp; To",IF(INDEX(Dev_Calc!$A:$A,$M62)=1,"From","To")),COUNTIFS(Consolidated!$L$2:$L$3000,$C62,Consolidated!$E$2:$E$3000,1)+COUNTIFS(Consolidated!$P$2:$P$3000,$C62,Consolidated!$E$2:$E$3000,1)-COUNTIFS(Consolidated!$L$2:$L$3000,$C62,Consolidated!$P$2:$P$3000,$C62,Consolidated!$E$2:$E$3000,1)))</f>
        <v>0</v>
      </c>
      <c r="F62" s="101">
        <f>IF($B62="","",IF($D$9="Theo thiết bị",INDEX(Consolidated!$H:$H,$M62),$D62-$E62))</f>
        <v>2</v>
      </c>
      <c r="G62" s="101" t="str">
        <f>IF($B62="","",IF($D$9="Theo thiết bị",IF(INDEX(Dev_Calc!$A:$A,$M62)=1,INDEX(Consolidated!$P:$P,$M62)&amp;" – "&amp;INDEX(Consolidated!$Q:$Q,$M62),INDEX(Consolidated!$L:$L,$M62)&amp;" – "&amp;INDEX(Consolidated!$M:$M,$M62)),INDEX(Dev_List!$D:$D,$M62)))</f>
        <v>WHEELHOUSE "WTP-03" WAVE TRUE PROCESSOR ANALOG MODULE</v>
      </c>
      <c r="H62" s="100">
        <f>IF($B62="","",IF($D$9="Theo thiết bị",IF(INDEX(Consolidated!$D:$D,$M62)=1,"Đã cắt","Chưa cắt"),COUNTIFS(Consolidated!$L$2:$L$3000,$C62,Consolidated!$F$2:$F$3000,2)+COUNTIFS(Consolidated!$P$2:$P$3000,$C62,Consolidated!$F$2:$F$3000,2)-COUNTIFS(Consolidated!$L$2:$L$3000,$C62,Consolidated!$P$2:$P$3000,$C62,Consolidated!$F$2:$F$3000,2)))</f>
        <v>0</v>
      </c>
      <c r="I62" s="100">
        <f>IF($B62="","",IF($D$9="Theo thiết bị",IF(INDEX(Consolidated!$E:$E,$M62)=1,"Đã kéo","Chưa kéo"),COUNTIFS(Consolidated!$L$2:$L$3000,$C62,Consolidated!$F$2:$F$3000,1)+COUNTIFS(Consolidated!$P$2:$P$3000,$C62,Consolidated!$F$2:$F$3000,1)-COUNTIFS(Consolidated!$L$2:$L$3000,$C62,Consolidated!$P$2:$P$3000,$C62,Consolidated!$F$2:$F$3000,1)))</f>
        <v>0</v>
      </c>
      <c r="J62" s="100">
        <f>IF($B62="","",IF($D$9="Theo thiết bị",INDEX(Dev_Calc!$E:$E,$M62)&amp;"/2 đầu",$D62-$H62-$I62))</f>
        <v>2</v>
      </c>
      <c r="K62" s="101" t="str">
        <f>IF($B62="","",IF($D$9="Theo thiết bị",IF(INDEX(Dev_Calc!$D:$D,$M62)=0,"Chưa kéo",IF(INDEX(Dev_Calc!$E:$E,$M62)=0,"Đã kéo – chưa đấu nối",IF(INDEX(Dev_Calc!$E:$E,$M62)=1,"Đã kéo – mới đấu 1 đầu","Hoàn thành (đã kéo &amp; đấu nối đủ)"))),IF($F62&gt;0,"Chưa kéo đủ – còn "&amp;$F62&amp;" dây",IF($H62=$D62,"Hoàn thành",IF($J62=$D62,"Đã kéo đủ – chưa đấu nối","Đã kéo đủ – đấu nối dở dang")))))</f>
        <v>Chưa kéo đủ – còn 2 dây</v>
      </c>
      <c r="M62" s="102">
        <f>IF($B62="","",IF($D$9="Theo thiết bị",MATCH($B62,Dev_Calc!$F$2:$F$3000,0)+1,Dev_List!$H$1+$B62-1))</f>
        <v>1329</v>
      </c>
    </row>
    <row r="63" spans="2:13">
      <c r="B63" s="100">
        <f>IF(ROWS($B$23:B63)&lt;=$E$12,ROWS($B$23:B63),"")</f>
        <v>41</v>
      </c>
      <c r="C63" s="101" t="str">
        <f>IF($B63="","",IF($D$9="Theo thiết bị",INDEX(Consolidated!$C:$C,$M63),INDEX(Dev_List!$A:$A,$M63)))</f>
        <v>(=536++4032+-536U01)</v>
      </c>
      <c r="D63" s="100">
        <f>IF($B63="","",IF($D$9="Theo thiết bị",INDEX(Consolidated!$A:$A,$M63),COUNTIFS(Consolidated!$L$2:$L$3000,$C63)+COUNTIFS(Consolidated!$P$2:$P$3000,$C63)-COUNTIFS(Consolidated!$L$2:$L$3000,$C63,Consolidated!$P$2:$P$3000,$C63)))</f>
        <v>24</v>
      </c>
      <c r="E63" s="100">
        <f>IF($B63="","",IF($D$9="Theo thiết bị",IF(AND(INDEX(Dev_Calc!$A:$A,$M63)=1,INDEX(Dev_Calc!$B:$B,$M63)=1),"From &amp; To",IF(INDEX(Dev_Calc!$A:$A,$M63)=1,"From","To")),COUNTIFS(Consolidated!$L$2:$L$3000,$C63,Consolidated!$E$2:$E$3000,1)+COUNTIFS(Consolidated!$P$2:$P$3000,$C63,Consolidated!$E$2:$E$3000,1)-COUNTIFS(Consolidated!$L$2:$L$3000,$C63,Consolidated!$P$2:$P$3000,$C63,Consolidated!$E$2:$E$3000,1)))</f>
        <v>24</v>
      </c>
      <c r="F63" s="101">
        <f>IF($B63="","",IF($D$9="Theo thiết bị",INDEX(Consolidated!$H:$H,$M63),$D63-$E63))</f>
        <v>0</v>
      </c>
      <c r="G63" s="101" t="str">
        <f>IF($B63="","",IF($D$9="Theo thiết bị",IF(INDEX(Dev_Calc!$A:$A,$M63)=1,INDEX(Consolidated!$P:$P,$M63)&amp;" – "&amp;INDEX(Consolidated!$Q:$Q,$M63),INDEX(Consolidated!$L:$L,$M63)&amp;" – "&amp;INDEX(Consolidated!$M:$M,$M63)),INDEX(Dev_List!$D:$D,$M63)))</f>
        <v>PDB1 ( POWER DISTRIBUTION BOARD ) WINDOW WIPER</v>
      </c>
      <c r="H63" s="100">
        <f>IF($B63="","",IF($D$9="Theo thiết bị",IF(INDEX(Consolidated!$D:$D,$M63)=1,"Đã cắt","Chưa cắt"),COUNTIFS(Consolidated!$L$2:$L$3000,$C63,Consolidated!$F$2:$F$3000,2)+COUNTIFS(Consolidated!$P$2:$P$3000,$C63,Consolidated!$F$2:$F$3000,2)-COUNTIFS(Consolidated!$L$2:$L$3000,$C63,Consolidated!$P$2:$P$3000,$C63,Consolidated!$F$2:$F$3000,2)))</f>
        <v>0</v>
      </c>
      <c r="I63" s="100">
        <f>IF($B63="","",IF($D$9="Theo thiết bị",IF(INDEX(Consolidated!$E:$E,$M63)=1,"Đã kéo","Chưa kéo"),COUNTIFS(Consolidated!$L$2:$L$3000,$C63,Consolidated!$F$2:$F$3000,1)+COUNTIFS(Consolidated!$P$2:$P$3000,$C63,Consolidated!$F$2:$F$3000,1)-COUNTIFS(Consolidated!$L$2:$L$3000,$C63,Consolidated!$P$2:$P$3000,$C63,Consolidated!$F$2:$F$3000,1)))</f>
        <v>1</v>
      </c>
      <c r="J63" s="100">
        <f>IF($B63="","",IF($D$9="Theo thiết bị",INDEX(Dev_Calc!$E:$E,$M63)&amp;"/2 đầu",$D63-$H63-$I63))</f>
        <v>23</v>
      </c>
      <c r="K63" s="101" t="str">
        <f>IF($B63="","",IF($D$9="Theo thiết bị",IF(INDEX(Dev_Calc!$D:$D,$M63)=0,"Chưa kéo",IF(INDEX(Dev_Calc!$E:$E,$M63)=0,"Đã kéo – chưa đấu nối",IF(INDEX(Dev_Calc!$E:$E,$M63)=1,"Đã kéo – mới đấu 1 đầu","Hoàn thành (đã kéo &amp; đấu nối đủ)"))),IF($F63&gt;0,"Chưa kéo đủ – còn "&amp;$F63&amp;" dây",IF($H63=$D63,"Hoàn thành",IF($J63=$D63,"Đã kéo đủ – chưa đấu nối","Đã kéo đủ – đấu nối dở dang")))))</f>
        <v>Đã kéo đủ – đấu nối dở dang</v>
      </c>
      <c r="M63" s="102">
        <f>IF($B63="","",IF($D$9="Theo thiết bị",MATCH($B63,Dev_Calc!$F$2:$F$3000,0)+1,Dev_List!$H$1+$B63-1))</f>
        <v>1330</v>
      </c>
    </row>
    <row r="64" spans="2:13">
      <c r="B64" s="100">
        <f>IF(ROWS($B$23:B64)&lt;=$E$12,ROWS($B$23:B64),"")</f>
        <v>42</v>
      </c>
      <c r="C64" s="101" t="str">
        <f>IF($B64="","",IF($D$9="Theo thiết bị",INDEX(Consolidated!$C:$C,$M64),INDEX(Dev_List!$A:$A,$M64)))</f>
        <v>(=536++4032+-536U02)</v>
      </c>
      <c r="D64" s="100">
        <f>IF($B64="","",IF($D$9="Theo thiết bị",INDEX(Consolidated!$A:$A,$M64),COUNTIFS(Consolidated!$L$2:$L$3000,$C64)+COUNTIFS(Consolidated!$P$2:$P$3000,$C64)-COUNTIFS(Consolidated!$L$2:$L$3000,$C64,Consolidated!$P$2:$P$3000,$C64)))</f>
        <v>4</v>
      </c>
      <c r="E64" s="100">
        <f>IF($B64="","",IF($D$9="Theo thiết bị",IF(AND(INDEX(Dev_Calc!$A:$A,$M64)=1,INDEX(Dev_Calc!$B:$B,$M64)=1),"From &amp; To",IF(INDEX(Dev_Calc!$A:$A,$M64)=1,"From","To")),COUNTIFS(Consolidated!$L$2:$L$3000,$C64,Consolidated!$E$2:$E$3000,1)+COUNTIFS(Consolidated!$P$2:$P$3000,$C64,Consolidated!$E$2:$E$3000,1)-COUNTIFS(Consolidated!$L$2:$L$3000,$C64,Consolidated!$P$2:$P$3000,$C64,Consolidated!$E$2:$E$3000,1)))</f>
        <v>3</v>
      </c>
      <c r="F64" s="101">
        <f>IF($B64="","",IF($D$9="Theo thiết bị",INDEX(Consolidated!$H:$H,$M64),$D64-$E64))</f>
        <v>1</v>
      </c>
      <c r="G64" s="101" t="str">
        <f>IF($B64="","",IF($D$9="Theo thiết bị",IF(INDEX(Dev_Calc!$A:$A,$M64)=1,INDEX(Consolidated!$P:$P,$M64)&amp;" – "&amp;INDEX(Consolidated!$Q:$Q,$M64),INDEX(Consolidated!$L:$L,$M64)&amp;" – "&amp;INDEX(Consolidated!$M:$M,$M64)),INDEX(Dev_List!$D:$D,$M64)))</f>
        <v>WIPER CONTROL IMS1</v>
      </c>
      <c r="H64" s="100">
        <f>IF($B64="","",IF($D$9="Theo thiết bị",IF(INDEX(Consolidated!$D:$D,$M64)=1,"Đã cắt","Chưa cắt"),COUNTIFS(Consolidated!$L$2:$L$3000,$C64,Consolidated!$F$2:$F$3000,2)+COUNTIFS(Consolidated!$P$2:$P$3000,$C64,Consolidated!$F$2:$F$3000,2)-COUNTIFS(Consolidated!$L$2:$L$3000,$C64,Consolidated!$P$2:$P$3000,$C64,Consolidated!$F$2:$F$3000,2)))</f>
        <v>0</v>
      </c>
      <c r="I64" s="100">
        <f>IF($B64="","",IF($D$9="Theo thiết bị",IF(INDEX(Consolidated!$E:$E,$M64)=1,"Đã kéo","Chưa kéo"),COUNTIFS(Consolidated!$L$2:$L$3000,$C64,Consolidated!$F$2:$F$3000,1)+COUNTIFS(Consolidated!$P$2:$P$3000,$C64,Consolidated!$F$2:$F$3000,1)-COUNTIFS(Consolidated!$L$2:$L$3000,$C64,Consolidated!$P$2:$P$3000,$C64,Consolidated!$F$2:$F$3000,1)))</f>
        <v>0</v>
      </c>
      <c r="J64" s="100">
        <f>IF($B64="","",IF($D$9="Theo thiết bị",INDEX(Dev_Calc!$E:$E,$M64)&amp;"/2 đầu",$D64-$H64-$I64))</f>
        <v>4</v>
      </c>
      <c r="K64" s="101" t="str">
        <f>IF($B64="","",IF($D$9="Theo thiết bị",IF(INDEX(Dev_Calc!$D:$D,$M64)=0,"Chưa kéo",IF(INDEX(Dev_Calc!$E:$E,$M64)=0,"Đã kéo – chưa đấu nối",IF(INDEX(Dev_Calc!$E:$E,$M64)=1,"Đã kéo – mới đấu 1 đầu","Hoàn thành (đã kéo &amp; đấu nối đủ)"))),IF($F64&gt;0,"Chưa kéo đủ – còn "&amp;$F64&amp;" dây",IF($H64=$D64,"Hoàn thành",IF($J64=$D64,"Đã kéo đủ – chưa đấu nối","Đã kéo đủ – đấu nối dở dang")))))</f>
        <v>Chưa kéo đủ – còn 1 dây</v>
      </c>
      <c r="M64" s="102">
        <f>IF($B64="","",IF($D$9="Theo thiết bị",MATCH($B64,Dev_Calc!$F$2:$F$3000,0)+1,Dev_List!$H$1+$B64-1))</f>
        <v>1331</v>
      </c>
    </row>
    <row r="65" spans="2:13">
      <c r="B65" s="100">
        <f>IF(ROWS($B$23:B65)&lt;=$E$12,ROWS($B$23:B65),"")</f>
        <v>43</v>
      </c>
      <c r="C65" s="101" t="str">
        <f>IF($B65="","",IF($D$9="Theo thiết bị",INDEX(Consolidated!$C:$C,$M65),INDEX(Dev_List!$A:$A,$M65)))</f>
        <v>(=536++4032+-536U03)</v>
      </c>
      <c r="D65" s="100">
        <f>IF($B65="","",IF($D$9="Theo thiết bị",INDEX(Consolidated!$A:$A,$M65),COUNTIFS(Consolidated!$L$2:$L$3000,$C65)+COUNTIFS(Consolidated!$P$2:$P$3000,$C65)-COUNTIFS(Consolidated!$L$2:$L$3000,$C65,Consolidated!$P$2:$P$3000,$C65)))</f>
        <v>1</v>
      </c>
      <c r="E65" s="100">
        <f>IF($B65="","",IF($D$9="Theo thiết bị",IF(AND(INDEX(Dev_Calc!$A:$A,$M65)=1,INDEX(Dev_Calc!$B:$B,$M65)=1),"From &amp; To",IF(INDEX(Dev_Calc!$A:$A,$M65)=1,"From","To")),COUNTIFS(Consolidated!$L$2:$L$3000,$C65,Consolidated!$E$2:$E$3000,1)+COUNTIFS(Consolidated!$P$2:$P$3000,$C65,Consolidated!$E$2:$E$3000,1)-COUNTIFS(Consolidated!$L$2:$L$3000,$C65,Consolidated!$P$2:$P$3000,$C65,Consolidated!$E$2:$E$3000,1)))</f>
        <v>1</v>
      </c>
      <c r="F65" s="101">
        <f>IF($B65="","",IF($D$9="Theo thiết bị",INDEX(Consolidated!$H:$H,$M65),$D65-$E65))</f>
        <v>0</v>
      </c>
      <c r="G65" s="101" t="str">
        <f>IF($B65="","",IF($D$9="Theo thiết bị",IF(INDEX(Dev_Calc!$A:$A,$M65)=1,INDEX(Consolidated!$P:$P,$M65)&amp;" – "&amp;INDEX(Consolidated!$Q:$Q,$M65),INDEX(Consolidated!$L:$L,$M65)&amp;" – "&amp;INDEX(Consolidated!$M:$M,$M65)),INDEX(Dev_List!$D:$D,$M65)))</f>
        <v>JUNCTION BOX WIPER WINDOW 404</v>
      </c>
      <c r="H65" s="100">
        <f>IF($B65="","",IF($D$9="Theo thiết bị",IF(INDEX(Consolidated!$D:$D,$M65)=1,"Đã cắt","Chưa cắt"),COUNTIFS(Consolidated!$L$2:$L$3000,$C65,Consolidated!$F$2:$F$3000,2)+COUNTIFS(Consolidated!$P$2:$P$3000,$C65,Consolidated!$F$2:$F$3000,2)-COUNTIFS(Consolidated!$L$2:$L$3000,$C65,Consolidated!$P$2:$P$3000,$C65,Consolidated!$F$2:$F$3000,2)))</f>
        <v>0</v>
      </c>
      <c r="I65" s="100">
        <f>IF($B65="","",IF($D$9="Theo thiết bị",IF(INDEX(Consolidated!$E:$E,$M65)=1,"Đã kéo","Chưa kéo"),COUNTIFS(Consolidated!$L$2:$L$3000,$C65,Consolidated!$F$2:$F$3000,1)+COUNTIFS(Consolidated!$P$2:$P$3000,$C65,Consolidated!$F$2:$F$3000,1)-COUNTIFS(Consolidated!$L$2:$L$3000,$C65,Consolidated!$P$2:$P$3000,$C65,Consolidated!$F$2:$F$3000,1)))</f>
        <v>0</v>
      </c>
      <c r="J65" s="100">
        <f>IF($B65="","",IF($D$9="Theo thiết bị",INDEX(Dev_Calc!$E:$E,$M65)&amp;"/2 đầu",$D65-$H65-$I65))</f>
        <v>1</v>
      </c>
      <c r="K65" s="101" t="str">
        <f>IF($B65="","",IF($D$9="Theo thiết bị",IF(INDEX(Dev_Calc!$D:$D,$M65)=0,"Chưa kéo",IF(INDEX(Dev_Calc!$E:$E,$M65)=0,"Đã kéo – chưa đấu nối",IF(INDEX(Dev_Calc!$E:$E,$M65)=1,"Đã kéo – mới đấu 1 đầu","Hoàn thành (đã kéo &amp; đấu nối đủ)"))),IF($F65&gt;0,"Chưa kéo đủ – còn "&amp;$F65&amp;" dây",IF($H65=$D65,"Hoàn thành",IF($J65=$D65,"Đã kéo đủ – chưa đấu nối","Đã kéo đủ – đấu nối dở dang")))))</f>
        <v>Đã kéo đủ – chưa đấu nối</v>
      </c>
      <c r="M65" s="102">
        <f>IF($B65="","",IF($D$9="Theo thiết bị",MATCH($B65,Dev_Calc!$F$2:$F$3000,0)+1,Dev_List!$H$1+$B65-1))</f>
        <v>1332</v>
      </c>
    </row>
    <row r="66" spans="2:13">
      <c r="B66" s="100">
        <f>IF(ROWS($B$23:B66)&lt;=$E$12,ROWS($B$23:B66),"")</f>
        <v>44</v>
      </c>
      <c r="C66" s="101" t="str">
        <f>IF($B66="","",IF($D$9="Theo thiết bị",INDEX(Consolidated!$C:$C,$M66),INDEX(Dev_List!$A:$A,$M66)))</f>
        <v>(=536++4032+-536U04)</v>
      </c>
      <c r="D66" s="100">
        <f>IF($B66="","",IF($D$9="Theo thiết bị",INDEX(Consolidated!$A:$A,$M66),COUNTIFS(Consolidated!$L$2:$L$3000,$C66)+COUNTIFS(Consolidated!$P$2:$P$3000,$C66)-COUNTIFS(Consolidated!$L$2:$L$3000,$C66,Consolidated!$P$2:$P$3000,$C66)))</f>
        <v>2</v>
      </c>
      <c r="E66" s="100">
        <f>IF($B66="","",IF($D$9="Theo thiết bị",IF(AND(INDEX(Dev_Calc!$A:$A,$M66)=1,INDEX(Dev_Calc!$B:$B,$M66)=1),"From &amp; To",IF(INDEX(Dev_Calc!$A:$A,$M66)=1,"From","To")),COUNTIFS(Consolidated!$L$2:$L$3000,$C66,Consolidated!$E$2:$E$3000,1)+COUNTIFS(Consolidated!$P$2:$P$3000,$C66,Consolidated!$E$2:$E$3000,1)-COUNTIFS(Consolidated!$L$2:$L$3000,$C66,Consolidated!$P$2:$P$3000,$C66,Consolidated!$E$2:$E$3000,1)))</f>
        <v>2</v>
      </c>
      <c r="F66" s="101">
        <f>IF($B66="","",IF($D$9="Theo thiết bị",INDEX(Consolidated!$H:$H,$M66),$D66-$E66))</f>
        <v>0</v>
      </c>
      <c r="G66" s="101" t="str">
        <f>IF($B66="","",IF($D$9="Theo thiết bị",IF(INDEX(Dev_Calc!$A:$A,$M66)=1,INDEX(Consolidated!$P:$P,$M66)&amp;" – "&amp;INDEX(Consolidated!$Q:$Q,$M66),INDEX(Consolidated!$L:$L,$M66)&amp;" – "&amp;INDEX(Consolidated!$M:$M,$M66)),INDEX(Dev_List!$D:$D,$M66)))</f>
        <v>TOUCH CONTROL PANEL MS-1</v>
      </c>
      <c r="H66" s="100">
        <f>IF($B66="","",IF($D$9="Theo thiết bị",IF(INDEX(Consolidated!$D:$D,$M66)=1,"Đã cắt","Chưa cắt"),COUNTIFS(Consolidated!$L$2:$L$3000,$C66,Consolidated!$F$2:$F$3000,2)+COUNTIFS(Consolidated!$P$2:$P$3000,$C66,Consolidated!$F$2:$F$3000,2)-COUNTIFS(Consolidated!$L$2:$L$3000,$C66,Consolidated!$P$2:$P$3000,$C66,Consolidated!$F$2:$F$3000,2)))</f>
        <v>0</v>
      </c>
      <c r="I66" s="100">
        <f>IF($B66="","",IF($D$9="Theo thiết bị",IF(INDEX(Consolidated!$E:$E,$M66)=1,"Đã kéo","Chưa kéo"),COUNTIFS(Consolidated!$L$2:$L$3000,$C66,Consolidated!$F$2:$F$3000,1)+COUNTIFS(Consolidated!$P$2:$P$3000,$C66,Consolidated!$F$2:$F$3000,1)-COUNTIFS(Consolidated!$L$2:$L$3000,$C66,Consolidated!$P$2:$P$3000,$C66,Consolidated!$F$2:$F$3000,1)))</f>
        <v>0</v>
      </c>
      <c r="J66" s="100">
        <f>IF($B66="","",IF($D$9="Theo thiết bị",INDEX(Dev_Calc!$E:$E,$M66)&amp;"/2 đầu",$D66-$H66-$I66))</f>
        <v>2</v>
      </c>
      <c r="K66" s="101" t="str">
        <f>IF($B66="","",IF($D$9="Theo thiết bị",IF(INDEX(Dev_Calc!$D:$D,$M66)=0,"Chưa kéo",IF(INDEX(Dev_Calc!$E:$E,$M66)=0,"Đã kéo – chưa đấu nối",IF(INDEX(Dev_Calc!$E:$E,$M66)=1,"Đã kéo – mới đấu 1 đầu","Hoàn thành (đã kéo &amp; đấu nối đủ)"))),IF($F66&gt;0,"Chưa kéo đủ – còn "&amp;$F66&amp;" dây",IF($H66=$D66,"Hoàn thành",IF($J66=$D66,"Đã kéo đủ – chưa đấu nối","Đã kéo đủ – đấu nối dở dang")))))</f>
        <v>Đã kéo đủ – chưa đấu nối</v>
      </c>
      <c r="M66" s="102">
        <f>IF($B66="","",IF($D$9="Theo thiết bị",MATCH($B66,Dev_Calc!$F$2:$F$3000,0)+1,Dev_List!$H$1+$B66-1))</f>
        <v>1333</v>
      </c>
    </row>
    <row r="67" spans="2:13">
      <c r="B67" s="100">
        <f>IF(ROWS($B$23:B67)&lt;=$E$12,ROWS($B$23:B67),"")</f>
        <v>45</v>
      </c>
      <c r="C67" s="101" t="str">
        <f>IF($B67="","",IF($D$9="Theo thiết bị",INDEX(Consolidated!$C:$C,$M67),INDEX(Dev_List!$A:$A,$M67)))</f>
        <v>(=536++4032+-536U05)</v>
      </c>
      <c r="D67" s="100">
        <f>IF($B67="","",IF($D$9="Theo thiết bị",INDEX(Consolidated!$A:$A,$M67),COUNTIFS(Consolidated!$L$2:$L$3000,$C67)+COUNTIFS(Consolidated!$P$2:$P$3000,$C67)-COUNTIFS(Consolidated!$L$2:$L$3000,$C67,Consolidated!$P$2:$P$3000,$C67)))</f>
        <v>6</v>
      </c>
      <c r="E67" s="100">
        <f>IF($B67="","",IF($D$9="Theo thiết bị",IF(AND(INDEX(Dev_Calc!$A:$A,$M67)=1,INDEX(Dev_Calc!$B:$B,$M67)=1),"From &amp; To",IF(INDEX(Dev_Calc!$A:$A,$M67)=1,"From","To")),COUNTIFS(Consolidated!$L$2:$L$3000,$C67,Consolidated!$E$2:$E$3000,1)+COUNTIFS(Consolidated!$P$2:$P$3000,$C67,Consolidated!$E$2:$E$3000,1)-COUNTIFS(Consolidated!$L$2:$L$3000,$C67,Consolidated!$P$2:$P$3000,$C67,Consolidated!$E$2:$E$3000,1)))</f>
        <v>3</v>
      </c>
      <c r="F67" s="101">
        <f>IF($B67="","",IF($D$9="Theo thiết bị",INDEX(Consolidated!$H:$H,$M67),$D67-$E67))</f>
        <v>3</v>
      </c>
      <c r="G67" s="101" t="str">
        <f>IF($B67="","",IF($D$9="Theo thiết bị",IF(INDEX(Dev_Calc!$A:$A,$M67)=1,INDEX(Consolidated!$P:$P,$M67)&amp;" – "&amp;INDEX(Consolidated!$Q:$Q,$M67),INDEX(Consolidated!$L:$L,$M67)&amp;" – "&amp;INDEX(Consolidated!$M:$M,$M67)),INDEX(Dev_List!$D:$D,$M67)))</f>
        <v>WIPER CONTROL IMS2</v>
      </c>
      <c r="H67" s="100">
        <f>IF($B67="","",IF($D$9="Theo thiết bị",IF(INDEX(Consolidated!$D:$D,$M67)=1,"Đã cắt","Chưa cắt"),COUNTIFS(Consolidated!$L$2:$L$3000,$C67,Consolidated!$F$2:$F$3000,2)+COUNTIFS(Consolidated!$P$2:$P$3000,$C67,Consolidated!$F$2:$F$3000,2)-COUNTIFS(Consolidated!$L$2:$L$3000,$C67,Consolidated!$P$2:$P$3000,$C67,Consolidated!$F$2:$F$3000,2)))</f>
        <v>0</v>
      </c>
      <c r="I67" s="100">
        <f>IF($B67="","",IF($D$9="Theo thiết bị",IF(INDEX(Consolidated!$E:$E,$M67)=1,"Đã kéo","Chưa kéo"),COUNTIFS(Consolidated!$L$2:$L$3000,$C67,Consolidated!$F$2:$F$3000,1)+COUNTIFS(Consolidated!$P$2:$P$3000,$C67,Consolidated!$F$2:$F$3000,1)-COUNTIFS(Consolidated!$L$2:$L$3000,$C67,Consolidated!$P$2:$P$3000,$C67,Consolidated!$F$2:$F$3000,1)))</f>
        <v>0</v>
      </c>
      <c r="J67" s="100">
        <f>IF($B67="","",IF($D$9="Theo thiết bị",INDEX(Dev_Calc!$E:$E,$M67)&amp;"/2 đầu",$D67-$H67-$I67))</f>
        <v>6</v>
      </c>
      <c r="K67" s="101" t="str">
        <f>IF($B67="","",IF($D$9="Theo thiết bị",IF(INDEX(Dev_Calc!$D:$D,$M67)=0,"Chưa kéo",IF(INDEX(Dev_Calc!$E:$E,$M67)=0,"Đã kéo – chưa đấu nối",IF(INDEX(Dev_Calc!$E:$E,$M67)=1,"Đã kéo – mới đấu 1 đầu","Hoàn thành (đã kéo &amp; đấu nối đủ)"))),IF($F67&gt;0,"Chưa kéo đủ – còn "&amp;$F67&amp;" dây",IF($H67=$D67,"Hoàn thành",IF($J67=$D67,"Đã kéo đủ – chưa đấu nối","Đã kéo đủ – đấu nối dở dang")))))</f>
        <v>Chưa kéo đủ – còn 3 dây</v>
      </c>
      <c r="M67" s="102">
        <f>IF($B67="","",IF($D$9="Theo thiết bị",MATCH($B67,Dev_Calc!$F$2:$F$3000,0)+1,Dev_List!$H$1+$B67-1))</f>
        <v>1334</v>
      </c>
    </row>
    <row r="68" spans="2:13">
      <c r="B68" s="100">
        <f>IF(ROWS($B$23:B68)&lt;=$E$12,ROWS($B$23:B68),"")</f>
        <v>46</v>
      </c>
      <c r="C68" s="101" t="str">
        <f>IF($B68="","",IF($D$9="Theo thiết bị",INDEX(Consolidated!$C:$C,$M68),INDEX(Dev_List!$A:$A,$M68)))</f>
        <v>(=536++4032+-536U06)</v>
      </c>
      <c r="D68" s="100">
        <f>IF($B68="","",IF($D$9="Theo thiết bị",INDEX(Consolidated!$A:$A,$M68),COUNTIFS(Consolidated!$L$2:$L$3000,$C68)+COUNTIFS(Consolidated!$P$2:$P$3000,$C68)-COUNTIFS(Consolidated!$L$2:$L$3000,$C68,Consolidated!$P$2:$P$3000,$C68)))</f>
        <v>1</v>
      </c>
      <c r="E68" s="100">
        <f>IF($B68="","",IF($D$9="Theo thiết bị",IF(AND(INDEX(Dev_Calc!$A:$A,$M68)=1,INDEX(Dev_Calc!$B:$B,$M68)=1),"From &amp; To",IF(INDEX(Dev_Calc!$A:$A,$M68)=1,"From","To")),COUNTIFS(Consolidated!$L$2:$L$3000,$C68,Consolidated!$E$2:$E$3000,1)+COUNTIFS(Consolidated!$P$2:$P$3000,$C68,Consolidated!$E$2:$E$3000,1)-COUNTIFS(Consolidated!$L$2:$L$3000,$C68,Consolidated!$P$2:$P$3000,$C68,Consolidated!$E$2:$E$3000,1)))</f>
        <v>0</v>
      </c>
      <c r="F68" s="101">
        <f>IF($B68="","",IF($D$9="Theo thiết bị",INDEX(Consolidated!$H:$H,$M68),$D68-$E68))</f>
        <v>1</v>
      </c>
      <c r="G68" s="101" t="str">
        <f>IF($B68="","",IF($D$9="Theo thiết bị",IF(INDEX(Dev_Calc!$A:$A,$M68)=1,INDEX(Consolidated!$P:$P,$M68)&amp;" – "&amp;INDEX(Consolidated!$Q:$Q,$M68),INDEX(Consolidated!$L:$L,$M68)&amp;" – "&amp;INDEX(Consolidated!$M:$M,$M68)),INDEX(Dev_List!$D:$D,$M68)))</f>
        <v>JUNCTION BOX WIPER WINDOW 403</v>
      </c>
      <c r="H68" s="100">
        <f>IF($B68="","",IF($D$9="Theo thiết bị",IF(INDEX(Consolidated!$D:$D,$M68)=1,"Đã cắt","Chưa cắt"),COUNTIFS(Consolidated!$L$2:$L$3000,$C68,Consolidated!$F$2:$F$3000,2)+COUNTIFS(Consolidated!$P$2:$P$3000,$C68,Consolidated!$F$2:$F$3000,2)-COUNTIFS(Consolidated!$L$2:$L$3000,$C68,Consolidated!$P$2:$P$3000,$C68,Consolidated!$F$2:$F$3000,2)))</f>
        <v>0</v>
      </c>
      <c r="I68" s="100">
        <f>IF($B68="","",IF($D$9="Theo thiết bị",IF(INDEX(Consolidated!$E:$E,$M68)=1,"Đã kéo","Chưa kéo"),COUNTIFS(Consolidated!$L$2:$L$3000,$C68,Consolidated!$F$2:$F$3000,1)+COUNTIFS(Consolidated!$P$2:$P$3000,$C68,Consolidated!$F$2:$F$3000,1)-COUNTIFS(Consolidated!$L$2:$L$3000,$C68,Consolidated!$P$2:$P$3000,$C68,Consolidated!$F$2:$F$3000,1)))</f>
        <v>0</v>
      </c>
      <c r="J68" s="100">
        <f>IF($B68="","",IF($D$9="Theo thiết bị",INDEX(Dev_Calc!$E:$E,$M68)&amp;"/2 đầu",$D68-$H68-$I68))</f>
        <v>1</v>
      </c>
      <c r="K68" s="101" t="str">
        <f>IF($B68="","",IF($D$9="Theo thiết bị",IF(INDEX(Dev_Calc!$D:$D,$M68)=0,"Chưa kéo",IF(INDEX(Dev_Calc!$E:$E,$M68)=0,"Đã kéo – chưa đấu nối",IF(INDEX(Dev_Calc!$E:$E,$M68)=1,"Đã kéo – mới đấu 1 đầu","Hoàn thành (đã kéo &amp; đấu nối đủ)"))),IF($F68&gt;0,"Chưa kéo đủ – còn "&amp;$F68&amp;" dây",IF($H68=$D68,"Hoàn thành",IF($J68=$D68,"Đã kéo đủ – chưa đấu nối","Đã kéo đủ – đấu nối dở dang")))))</f>
        <v>Chưa kéo đủ – còn 1 dây</v>
      </c>
      <c r="M68" s="102">
        <f>IF($B68="","",IF($D$9="Theo thiết bị",MATCH($B68,Dev_Calc!$F$2:$F$3000,0)+1,Dev_List!$H$1+$B68-1))</f>
        <v>1335</v>
      </c>
    </row>
    <row r="69" spans="2:13">
      <c r="B69" s="100">
        <f>IF(ROWS($B$23:B69)&lt;=$E$12,ROWS($B$23:B69),"")</f>
        <v>47</v>
      </c>
      <c r="C69" s="101" t="str">
        <f>IF($B69="","",IF($D$9="Theo thiết bị",INDEX(Consolidated!$C:$C,$M69),INDEX(Dev_List!$A:$A,$M69)))</f>
        <v>(=536++4032+-536U07)</v>
      </c>
      <c r="D69" s="100">
        <f>IF($B69="","",IF($D$9="Theo thiết bị",INDEX(Consolidated!$A:$A,$M69),COUNTIFS(Consolidated!$L$2:$L$3000,$C69)+COUNTIFS(Consolidated!$P$2:$P$3000,$C69)-COUNTIFS(Consolidated!$L$2:$L$3000,$C69,Consolidated!$P$2:$P$3000,$C69)))</f>
        <v>2</v>
      </c>
      <c r="E69" s="100">
        <f>IF($B69="","",IF($D$9="Theo thiết bị",IF(AND(INDEX(Dev_Calc!$A:$A,$M69)=1,INDEX(Dev_Calc!$B:$B,$M69)=1),"From &amp; To",IF(INDEX(Dev_Calc!$A:$A,$M69)=1,"From","To")),COUNTIFS(Consolidated!$L$2:$L$3000,$C69,Consolidated!$E$2:$E$3000,1)+COUNTIFS(Consolidated!$P$2:$P$3000,$C69,Consolidated!$E$2:$E$3000,1)-COUNTIFS(Consolidated!$L$2:$L$3000,$C69,Consolidated!$P$2:$P$3000,$C69,Consolidated!$E$2:$E$3000,1)))</f>
        <v>2</v>
      </c>
      <c r="F69" s="101">
        <f>IF($B69="","",IF($D$9="Theo thiết bị",INDEX(Consolidated!$H:$H,$M69),$D69-$E69))</f>
        <v>0</v>
      </c>
      <c r="G69" s="101" t="str">
        <f>IF($B69="","",IF($D$9="Theo thiết bị",IF(INDEX(Dev_Calc!$A:$A,$M69)=1,INDEX(Consolidated!$P:$P,$M69)&amp;" – "&amp;INDEX(Consolidated!$Q:$Q,$M69),INDEX(Consolidated!$L:$L,$M69)&amp;" – "&amp;INDEX(Consolidated!$M:$M,$M69)),INDEX(Dev_List!$D:$D,$M69)))</f>
        <v>GLASS TEMPERATURE CONTROLLER THERM-1</v>
      </c>
      <c r="H69" s="100">
        <f>IF($B69="","",IF($D$9="Theo thiết bị",IF(INDEX(Consolidated!$D:$D,$M69)=1,"Đã cắt","Chưa cắt"),COUNTIFS(Consolidated!$L$2:$L$3000,$C69,Consolidated!$F$2:$F$3000,2)+COUNTIFS(Consolidated!$P$2:$P$3000,$C69,Consolidated!$F$2:$F$3000,2)-COUNTIFS(Consolidated!$L$2:$L$3000,$C69,Consolidated!$P$2:$P$3000,$C69,Consolidated!$F$2:$F$3000,2)))</f>
        <v>0</v>
      </c>
      <c r="I69" s="100">
        <f>IF($B69="","",IF($D$9="Theo thiết bị",IF(INDEX(Consolidated!$E:$E,$M69)=1,"Đã kéo","Chưa kéo"),COUNTIFS(Consolidated!$L$2:$L$3000,$C69,Consolidated!$F$2:$F$3000,1)+COUNTIFS(Consolidated!$P$2:$P$3000,$C69,Consolidated!$F$2:$F$3000,1)-COUNTIFS(Consolidated!$L$2:$L$3000,$C69,Consolidated!$P$2:$P$3000,$C69,Consolidated!$F$2:$F$3000,1)))</f>
        <v>0</v>
      </c>
      <c r="J69" s="100">
        <f>IF($B69="","",IF($D$9="Theo thiết bị",INDEX(Dev_Calc!$E:$E,$M69)&amp;"/2 đầu",$D69-$H69-$I69))</f>
        <v>2</v>
      </c>
      <c r="K69" s="101" t="str">
        <f>IF($B69="","",IF($D$9="Theo thiết bị",IF(INDEX(Dev_Calc!$D:$D,$M69)=0,"Chưa kéo",IF(INDEX(Dev_Calc!$E:$E,$M69)=0,"Đã kéo – chưa đấu nối",IF(INDEX(Dev_Calc!$E:$E,$M69)=1,"Đã kéo – mới đấu 1 đầu","Hoàn thành (đã kéo &amp; đấu nối đủ)"))),IF($F69&gt;0,"Chưa kéo đủ – còn "&amp;$F69&amp;" dây",IF($H69=$D69,"Hoàn thành",IF($J69=$D69,"Đã kéo đủ – chưa đấu nối","Đã kéo đủ – đấu nối dở dang")))))</f>
        <v>Đã kéo đủ – chưa đấu nối</v>
      </c>
      <c r="M69" s="102">
        <f>IF($B69="","",IF($D$9="Theo thiết bị",MATCH($B69,Dev_Calc!$F$2:$F$3000,0)+1,Dev_List!$H$1+$B69-1))</f>
        <v>1336</v>
      </c>
    </row>
    <row r="70" spans="2:13">
      <c r="B70" s="100">
        <f>IF(ROWS($B$23:B70)&lt;=$E$12,ROWS($B$23:B70),"")</f>
        <v>48</v>
      </c>
      <c r="C70" s="101" t="str">
        <f>IF($B70="","",IF($D$9="Theo thiết bị",INDEX(Consolidated!$C:$C,$M70),INDEX(Dev_List!$A:$A,$M70)))</f>
        <v>(=536++4032+-536U08)</v>
      </c>
      <c r="D70" s="100">
        <f>IF($B70="","",IF($D$9="Theo thiết bị",INDEX(Consolidated!$A:$A,$M70),COUNTIFS(Consolidated!$L$2:$L$3000,$C70)+COUNTIFS(Consolidated!$P$2:$P$3000,$C70)-COUNTIFS(Consolidated!$L$2:$L$3000,$C70,Consolidated!$P$2:$P$3000,$C70)))</f>
        <v>5</v>
      </c>
      <c r="E70" s="100">
        <f>IF($B70="","",IF($D$9="Theo thiết bị",IF(AND(INDEX(Dev_Calc!$A:$A,$M70)=1,INDEX(Dev_Calc!$B:$B,$M70)=1),"From &amp; To",IF(INDEX(Dev_Calc!$A:$A,$M70)=1,"From","To")),COUNTIFS(Consolidated!$L$2:$L$3000,$C70,Consolidated!$E$2:$E$3000,1)+COUNTIFS(Consolidated!$P$2:$P$3000,$C70,Consolidated!$E$2:$E$3000,1)-COUNTIFS(Consolidated!$L$2:$L$3000,$C70,Consolidated!$P$2:$P$3000,$C70,Consolidated!$E$2:$E$3000,1)))</f>
        <v>3</v>
      </c>
      <c r="F70" s="101">
        <f>IF($B70="","",IF($D$9="Theo thiết bị",INDEX(Consolidated!$H:$H,$M70),$D70-$E70))</f>
        <v>2</v>
      </c>
      <c r="G70" s="101" t="str">
        <f>IF($B70="","",IF($D$9="Theo thiết bị",IF(INDEX(Dev_Calc!$A:$A,$M70)=1,INDEX(Consolidated!$P:$P,$M70)&amp;" – "&amp;INDEX(Consolidated!$Q:$Q,$M70),INDEX(Consolidated!$L:$L,$M70)&amp;" – "&amp;INDEX(Consolidated!$M:$M,$M70)),INDEX(Dev_List!$D:$D,$M70)))</f>
        <v>WIPER CONTROL IMS3</v>
      </c>
      <c r="H70" s="100">
        <f>IF($B70="","",IF($D$9="Theo thiết bị",IF(INDEX(Consolidated!$D:$D,$M70)=1,"Đã cắt","Chưa cắt"),COUNTIFS(Consolidated!$L$2:$L$3000,$C70,Consolidated!$F$2:$F$3000,2)+COUNTIFS(Consolidated!$P$2:$P$3000,$C70,Consolidated!$F$2:$F$3000,2)-COUNTIFS(Consolidated!$L$2:$L$3000,$C70,Consolidated!$P$2:$P$3000,$C70,Consolidated!$F$2:$F$3000,2)))</f>
        <v>0</v>
      </c>
      <c r="I70" s="100">
        <f>IF($B70="","",IF($D$9="Theo thiết bị",IF(INDEX(Consolidated!$E:$E,$M70)=1,"Đã kéo","Chưa kéo"),COUNTIFS(Consolidated!$L$2:$L$3000,$C70,Consolidated!$F$2:$F$3000,1)+COUNTIFS(Consolidated!$P$2:$P$3000,$C70,Consolidated!$F$2:$F$3000,1)-COUNTIFS(Consolidated!$L$2:$L$3000,$C70,Consolidated!$P$2:$P$3000,$C70,Consolidated!$F$2:$F$3000,1)))</f>
        <v>0</v>
      </c>
      <c r="J70" s="100">
        <f>IF($B70="","",IF($D$9="Theo thiết bị",INDEX(Dev_Calc!$E:$E,$M70)&amp;"/2 đầu",$D70-$H70-$I70))</f>
        <v>5</v>
      </c>
      <c r="K70" s="101" t="str">
        <f>IF($B70="","",IF($D$9="Theo thiết bị",IF(INDEX(Dev_Calc!$D:$D,$M70)=0,"Chưa kéo",IF(INDEX(Dev_Calc!$E:$E,$M70)=0,"Đã kéo – chưa đấu nối",IF(INDEX(Dev_Calc!$E:$E,$M70)=1,"Đã kéo – mới đấu 1 đầu","Hoàn thành (đã kéo &amp; đấu nối đủ)"))),IF($F70&gt;0,"Chưa kéo đủ – còn "&amp;$F70&amp;" dây",IF($H70=$D70,"Hoàn thành",IF($J70=$D70,"Đã kéo đủ – chưa đấu nối","Đã kéo đủ – đấu nối dở dang")))))</f>
        <v>Chưa kéo đủ – còn 2 dây</v>
      </c>
      <c r="M70" s="102">
        <f>IF($B70="","",IF($D$9="Theo thiết bị",MATCH($B70,Dev_Calc!$F$2:$F$3000,0)+1,Dev_List!$H$1+$B70-1))</f>
        <v>1337</v>
      </c>
    </row>
    <row r="71" spans="2:13">
      <c r="B71" s="100">
        <f>IF(ROWS($B$23:B71)&lt;=$E$12,ROWS($B$23:B71),"")</f>
        <v>49</v>
      </c>
      <c r="C71" s="101" t="str">
        <f>IF($B71="","",IF($D$9="Theo thiết bị",INDEX(Consolidated!$C:$C,$M71),INDEX(Dev_List!$A:$A,$M71)))</f>
        <v>(=536++4032+-536U09)</v>
      </c>
      <c r="D71" s="100">
        <f>IF($B71="","",IF($D$9="Theo thiết bị",INDEX(Consolidated!$A:$A,$M71),COUNTIFS(Consolidated!$L$2:$L$3000,$C71)+COUNTIFS(Consolidated!$P$2:$P$3000,$C71)-COUNTIFS(Consolidated!$L$2:$L$3000,$C71,Consolidated!$P$2:$P$3000,$C71)))</f>
        <v>1</v>
      </c>
      <c r="E71" s="100">
        <f>IF($B71="","",IF($D$9="Theo thiết bị",IF(AND(INDEX(Dev_Calc!$A:$A,$M71)=1,INDEX(Dev_Calc!$B:$B,$M71)=1),"From &amp; To",IF(INDEX(Dev_Calc!$A:$A,$M71)=1,"From","To")),COUNTIFS(Consolidated!$L$2:$L$3000,$C71,Consolidated!$E$2:$E$3000,1)+COUNTIFS(Consolidated!$P$2:$P$3000,$C71,Consolidated!$E$2:$E$3000,1)-COUNTIFS(Consolidated!$L$2:$L$3000,$C71,Consolidated!$P$2:$P$3000,$C71,Consolidated!$E$2:$E$3000,1)))</f>
        <v>1</v>
      </c>
      <c r="F71" s="101">
        <f>IF($B71="","",IF($D$9="Theo thiết bị",INDEX(Consolidated!$H:$H,$M71),$D71-$E71))</f>
        <v>0</v>
      </c>
      <c r="G71" s="101" t="str">
        <f>IF($B71="","",IF($D$9="Theo thiết bị",IF(INDEX(Dev_Calc!$A:$A,$M71)=1,INDEX(Consolidated!$P:$P,$M71)&amp;" – "&amp;INDEX(Consolidated!$Q:$Q,$M71),INDEX(Consolidated!$L:$L,$M71)&amp;" – "&amp;INDEX(Consolidated!$M:$M,$M71)),INDEX(Dev_List!$D:$D,$M71)))</f>
        <v>JUNCTION BOX WIPER WINDOW 402</v>
      </c>
      <c r="H71" s="100">
        <f>IF($B71="","",IF($D$9="Theo thiết bị",IF(INDEX(Consolidated!$D:$D,$M71)=1,"Đã cắt","Chưa cắt"),COUNTIFS(Consolidated!$L$2:$L$3000,$C71,Consolidated!$F$2:$F$3000,2)+COUNTIFS(Consolidated!$P$2:$P$3000,$C71,Consolidated!$F$2:$F$3000,2)-COUNTIFS(Consolidated!$L$2:$L$3000,$C71,Consolidated!$P$2:$P$3000,$C71,Consolidated!$F$2:$F$3000,2)))</f>
        <v>0</v>
      </c>
      <c r="I71" s="100">
        <f>IF($B71="","",IF($D$9="Theo thiết bị",IF(INDEX(Consolidated!$E:$E,$M71)=1,"Đã kéo","Chưa kéo"),COUNTIFS(Consolidated!$L$2:$L$3000,$C71,Consolidated!$F$2:$F$3000,1)+COUNTIFS(Consolidated!$P$2:$P$3000,$C71,Consolidated!$F$2:$F$3000,1)-COUNTIFS(Consolidated!$L$2:$L$3000,$C71,Consolidated!$P$2:$P$3000,$C71,Consolidated!$F$2:$F$3000,1)))</f>
        <v>0</v>
      </c>
      <c r="J71" s="100">
        <f>IF($B71="","",IF($D$9="Theo thiết bị",INDEX(Dev_Calc!$E:$E,$M71)&amp;"/2 đầu",$D71-$H71-$I71))</f>
        <v>1</v>
      </c>
      <c r="K71" s="101" t="str">
        <f>IF($B71="","",IF($D$9="Theo thiết bị",IF(INDEX(Dev_Calc!$D:$D,$M71)=0,"Chưa kéo",IF(INDEX(Dev_Calc!$E:$E,$M71)=0,"Đã kéo – chưa đấu nối",IF(INDEX(Dev_Calc!$E:$E,$M71)=1,"Đã kéo – mới đấu 1 đầu","Hoàn thành (đã kéo &amp; đấu nối đủ)"))),IF($F71&gt;0,"Chưa kéo đủ – còn "&amp;$F71&amp;" dây",IF($H71=$D71,"Hoàn thành",IF($J71=$D71,"Đã kéo đủ – chưa đấu nối","Đã kéo đủ – đấu nối dở dang")))))</f>
        <v>Đã kéo đủ – chưa đấu nối</v>
      </c>
      <c r="M71" s="102">
        <f>IF($B71="","",IF($D$9="Theo thiết bị",MATCH($B71,Dev_Calc!$F$2:$F$3000,0)+1,Dev_List!$H$1+$B71-1))</f>
        <v>1338</v>
      </c>
    </row>
    <row r="72" spans="2:13">
      <c r="B72" s="100">
        <f>IF(ROWS($B$23:B72)&lt;=$E$12,ROWS($B$23:B72),"")</f>
        <v>50</v>
      </c>
      <c r="C72" s="101" t="str">
        <f>IF($B72="","",IF($D$9="Theo thiết bị",INDEX(Consolidated!$C:$C,$M72),INDEX(Dev_List!$A:$A,$M72)))</f>
        <v>(=536++4032+-536U10)</v>
      </c>
      <c r="D72" s="100">
        <f>IF($B72="","",IF($D$9="Theo thiết bị",INDEX(Consolidated!$A:$A,$M72),COUNTIFS(Consolidated!$L$2:$L$3000,$C72)+COUNTIFS(Consolidated!$P$2:$P$3000,$C72)-COUNTIFS(Consolidated!$L$2:$L$3000,$C72,Consolidated!$P$2:$P$3000,$C72)))</f>
        <v>2</v>
      </c>
      <c r="E72" s="100">
        <f>IF($B72="","",IF($D$9="Theo thiết bị",IF(AND(INDEX(Dev_Calc!$A:$A,$M72)=1,INDEX(Dev_Calc!$B:$B,$M72)=1),"From &amp; To",IF(INDEX(Dev_Calc!$A:$A,$M72)=1,"From","To")),COUNTIFS(Consolidated!$L$2:$L$3000,$C72,Consolidated!$E$2:$E$3000,1)+COUNTIFS(Consolidated!$P$2:$P$3000,$C72,Consolidated!$E$2:$E$3000,1)-COUNTIFS(Consolidated!$L$2:$L$3000,$C72,Consolidated!$P$2:$P$3000,$C72,Consolidated!$E$2:$E$3000,1)))</f>
        <v>2</v>
      </c>
      <c r="F72" s="101">
        <f>IF($B72="","",IF($D$9="Theo thiết bị",INDEX(Consolidated!$H:$H,$M72),$D72-$E72))</f>
        <v>0</v>
      </c>
      <c r="G72" s="101" t="str">
        <f>IF($B72="","",IF($D$9="Theo thiết bị",IF(INDEX(Dev_Calc!$A:$A,$M72)=1,INDEX(Consolidated!$P:$P,$M72)&amp;" – "&amp;INDEX(Consolidated!$Q:$Q,$M72),INDEX(Consolidated!$L:$L,$M72)&amp;" – "&amp;INDEX(Consolidated!$M:$M,$M72)),INDEX(Dev_List!$D:$D,$M72)))</f>
        <v>GLASS TEMPERATURE CONTROLLER THERM-2</v>
      </c>
      <c r="H72" s="100">
        <f>IF($B72="","",IF($D$9="Theo thiết bị",IF(INDEX(Consolidated!$D:$D,$M72)=1,"Đã cắt","Chưa cắt"),COUNTIFS(Consolidated!$L$2:$L$3000,$C72,Consolidated!$F$2:$F$3000,2)+COUNTIFS(Consolidated!$P$2:$P$3000,$C72,Consolidated!$F$2:$F$3000,2)-COUNTIFS(Consolidated!$L$2:$L$3000,$C72,Consolidated!$P$2:$P$3000,$C72,Consolidated!$F$2:$F$3000,2)))</f>
        <v>0</v>
      </c>
      <c r="I72" s="100">
        <f>IF($B72="","",IF($D$9="Theo thiết bị",IF(INDEX(Consolidated!$E:$E,$M72)=1,"Đã kéo","Chưa kéo"),COUNTIFS(Consolidated!$L$2:$L$3000,$C72,Consolidated!$F$2:$F$3000,1)+COUNTIFS(Consolidated!$P$2:$P$3000,$C72,Consolidated!$F$2:$F$3000,1)-COUNTIFS(Consolidated!$L$2:$L$3000,$C72,Consolidated!$P$2:$P$3000,$C72,Consolidated!$F$2:$F$3000,1)))</f>
        <v>0</v>
      </c>
      <c r="J72" s="100">
        <f>IF($B72="","",IF($D$9="Theo thiết bị",INDEX(Dev_Calc!$E:$E,$M72)&amp;"/2 đầu",$D72-$H72-$I72))</f>
        <v>2</v>
      </c>
      <c r="K72" s="101" t="str">
        <f>IF($B72="","",IF($D$9="Theo thiết bị",IF(INDEX(Dev_Calc!$D:$D,$M72)=0,"Chưa kéo",IF(INDEX(Dev_Calc!$E:$E,$M72)=0,"Đã kéo – chưa đấu nối",IF(INDEX(Dev_Calc!$E:$E,$M72)=1,"Đã kéo – mới đấu 1 đầu","Hoàn thành (đã kéo &amp; đấu nối đủ)"))),IF($F72&gt;0,"Chưa kéo đủ – còn "&amp;$F72&amp;" dây",IF($H72=$D72,"Hoàn thành",IF($J72=$D72,"Đã kéo đủ – chưa đấu nối","Đã kéo đủ – đấu nối dở dang")))))</f>
        <v>Đã kéo đủ – chưa đấu nối</v>
      </c>
      <c r="M72" s="102">
        <f>IF($B72="","",IF($D$9="Theo thiết bị",MATCH($B72,Dev_Calc!$F$2:$F$3000,0)+1,Dev_List!$H$1+$B72-1))</f>
        <v>1339</v>
      </c>
    </row>
    <row r="73" spans="2:13">
      <c r="B73" s="100">
        <f>IF(ROWS($B$23:B73)&lt;=$E$12,ROWS($B$23:B73),"")</f>
        <v>51</v>
      </c>
      <c r="C73" s="101" t="str">
        <f>IF($B73="","",IF($D$9="Theo thiết bị",INDEX(Consolidated!$C:$C,$M73),INDEX(Dev_List!$A:$A,$M73)))</f>
        <v>(=536++4032+-536U11)</v>
      </c>
      <c r="D73" s="100">
        <f>IF($B73="","",IF($D$9="Theo thiết bị",INDEX(Consolidated!$A:$A,$M73),COUNTIFS(Consolidated!$L$2:$L$3000,$C73)+COUNTIFS(Consolidated!$P$2:$P$3000,$C73)-COUNTIFS(Consolidated!$L$2:$L$3000,$C73,Consolidated!$P$2:$P$3000,$C73)))</f>
        <v>5</v>
      </c>
      <c r="E73" s="100">
        <f>IF($B73="","",IF($D$9="Theo thiết bị",IF(AND(INDEX(Dev_Calc!$A:$A,$M73)=1,INDEX(Dev_Calc!$B:$B,$M73)=1),"From &amp; To",IF(INDEX(Dev_Calc!$A:$A,$M73)=1,"From","To")),COUNTIFS(Consolidated!$L$2:$L$3000,$C73,Consolidated!$E$2:$E$3000,1)+COUNTIFS(Consolidated!$P$2:$P$3000,$C73,Consolidated!$E$2:$E$3000,1)-COUNTIFS(Consolidated!$L$2:$L$3000,$C73,Consolidated!$P$2:$P$3000,$C73,Consolidated!$E$2:$E$3000,1)))</f>
        <v>2</v>
      </c>
      <c r="F73" s="101">
        <f>IF($B73="","",IF($D$9="Theo thiết bị",INDEX(Consolidated!$H:$H,$M73),$D73-$E73))</f>
        <v>3</v>
      </c>
      <c r="G73" s="101" t="str">
        <f>IF($B73="","",IF($D$9="Theo thiết bị",IF(INDEX(Dev_Calc!$A:$A,$M73)=1,INDEX(Consolidated!$P:$P,$M73)&amp;" – "&amp;INDEX(Consolidated!$Q:$Q,$M73),INDEX(Consolidated!$L:$L,$M73)&amp;" – "&amp;INDEX(Consolidated!$M:$M,$M73)),INDEX(Dev_List!$D:$D,$M73)))</f>
        <v>WIPER CONTROL IMS4</v>
      </c>
      <c r="H73" s="100">
        <f>IF($B73="","",IF($D$9="Theo thiết bị",IF(INDEX(Consolidated!$D:$D,$M73)=1,"Đã cắt","Chưa cắt"),COUNTIFS(Consolidated!$L$2:$L$3000,$C73,Consolidated!$F$2:$F$3000,2)+COUNTIFS(Consolidated!$P$2:$P$3000,$C73,Consolidated!$F$2:$F$3000,2)-COUNTIFS(Consolidated!$L$2:$L$3000,$C73,Consolidated!$P$2:$P$3000,$C73,Consolidated!$F$2:$F$3000,2)))</f>
        <v>0</v>
      </c>
      <c r="I73" s="100">
        <f>IF($B73="","",IF($D$9="Theo thiết bị",IF(INDEX(Consolidated!$E:$E,$M73)=1,"Đã kéo","Chưa kéo"),COUNTIFS(Consolidated!$L$2:$L$3000,$C73,Consolidated!$F$2:$F$3000,1)+COUNTIFS(Consolidated!$P$2:$P$3000,$C73,Consolidated!$F$2:$F$3000,1)-COUNTIFS(Consolidated!$L$2:$L$3000,$C73,Consolidated!$P$2:$P$3000,$C73,Consolidated!$F$2:$F$3000,1)))</f>
        <v>0</v>
      </c>
      <c r="J73" s="100">
        <f>IF($B73="","",IF($D$9="Theo thiết bị",INDEX(Dev_Calc!$E:$E,$M73)&amp;"/2 đầu",$D73-$H73-$I73))</f>
        <v>5</v>
      </c>
      <c r="K73" s="101" t="str">
        <f>IF($B73="","",IF($D$9="Theo thiết bị",IF(INDEX(Dev_Calc!$D:$D,$M73)=0,"Chưa kéo",IF(INDEX(Dev_Calc!$E:$E,$M73)=0,"Đã kéo – chưa đấu nối",IF(INDEX(Dev_Calc!$E:$E,$M73)=1,"Đã kéo – mới đấu 1 đầu","Hoàn thành (đã kéo &amp; đấu nối đủ)"))),IF($F73&gt;0,"Chưa kéo đủ – còn "&amp;$F73&amp;" dây",IF($H73=$D73,"Hoàn thành",IF($J73=$D73,"Đã kéo đủ – chưa đấu nối","Đã kéo đủ – đấu nối dở dang")))))</f>
        <v>Chưa kéo đủ – còn 3 dây</v>
      </c>
      <c r="M73" s="102">
        <f>IF($B73="","",IF($D$9="Theo thiết bị",MATCH($B73,Dev_Calc!$F$2:$F$3000,0)+1,Dev_List!$H$1+$B73-1))</f>
        <v>1340</v>
      </c>
    </row>
    <row r="74" spans="2:13">
      <c r="B74" s="100">
        <f>IF(ROWS($B$23:B74)&lt;=$E$12,ROWS($B$23:B74),"")</f>
        <v>52</v>
      </c>
      <c r="C74" s="101" t="str">
        <f>IF($B74="","",IF($D$9="Theo thiết bị",INDEX(Consolidated!$C:$C,$M74),INDEX(Dev_List!$A:$A,$M74)))</f>
        <v>(=536++4032+-536U12)</v>
      </c>
      <c r="D74" s="100">
        <f>IF($B74="","",IF($D$9="Theo thiết bị",INDEX(Consolidated!$A:$A,$M74),COUNTIFS(Consolidated!$L$2:$L$3000,$C74)+COUNTIFS(Consolidated!$P$2:$P$3000,$C74)-COUNTIFS(Consolidated!$L$2:$L$3000,$C74,Consolidated!$P$2:$P$3000,$C74)))</f>
        <v>1</v>
      </c>
      <c r="E74" s="100">
        <f>IF($B74="","",IF($D$9="Theo thiết bị",IF(AND(INDEX(Dev_Calc!$A:$A,$M74)=1,INDEX(Dev_Calc!$B:$B,$M74)=1),"From &amp; To",IF(INDEX(Dev_Calc!$A:$A,$M74)=1,"From","To")),COUNTIFS(Consolidated!$L$2:$L$3000,$C74,Consolidated!$E$2:$E$3000,1)+COUNTIFS(Consolidated!$P$2:$P$3000,$C74,Consolidated!$E$2:$E$3000,1)-COUNTIFS(Consolidated!$L$2:$L$3000,$C74,Consolidated!$P$2:$P$3000,$C74,Consolidated!$E$2:$E$3000,1)))</f>
        <v>0</v>
      </c>
      <c r="F74" s="101">
        <f>IF($B74="","",IF($D$9="Theo thiết bị",INDEX(Consolidated!$H:$H,$M74),$D74-$E74))</f>
        <v>1</v>
      </c>
      <c r="G74" s="101" t="str">
        <f>IF($B74="","",IF($D$9="Theo thiết bị",IF(INDEX(Dev_Calc!$A:$A,$M74)=1,INDEX(Consolidated!$P:$P,$M74)&amp;" – "&amp;INDEX(Consolidated!$Q:$Q,$M74),INDEX(Consolidated!$L:$L,$M74)&amp;" – "&amp;INDEX(Consolidated!$M:$M,$M74)),INDEX(Dev_List!$D:$D,$M74)))</f>
        <v>JUNCTION BOX WIPER WINDOW 401</v>
      </c>
      <c r="H74" s="100">
        <f>IF($B74="","",IF($D$9="Theo thiết bị",IF(INDEX(Consolidated!$D:$D,$M74)=1,"Đã cắt","Chưa cắt"),COUNTIFS(Consolidated!$L$2:$L$3000,$C74,Consolidated!$F$2:$F$3000,2)+COUNTIFS(Consolidated!$P$2:$P$3000,$C74,Consolidated!$F$2:$F$3000,2)-COUNTIFS(Consolidated!$L$2:$L$3000,$C74,Consolidated!$P$2:$P$3000,$C74,Consolidated!$F$2:$F$3000,2)))</f>
        <v>0</v>
      </c>
      <c r="I74" s="100">
        <f>IF($B74="","",IF($D$9="Theo thiết bị",IF(INDEX(Consolidated!$E:$E,$M74)=1,"Đã kéo","Chưa kéo"),COUNTIFS(Consolidated!$L$2:$L$3000,$C74,Consolidated!$F$2:$F$3000,1)+COUNTIFS(Consolidated!$P$2:$P$3000,$C74,Consolidated!$F$2:$F$3000,1)-COUNTIFS(Consolidated!$L$2:$L$3000,$C74,Consolidated!$P$2:$P$3000,$C74,Consolidated!$F$2:$F$3000,1)))</f>
        <v>0</v>
      </c>
      <c r="J74" s="100">
        <f>IF($B74="","",IF($D$9="Theo thiết bị",INDEX(Dev_Calc!$E:$E,$M74)&amp;"/2 đầu",$D74-$H74-$I74))</f>
        <v>1</v>
      </c>
      <c r="K74" s="101" t="str">
        <f>IF($B74="","",IF($D$9="Theo thiết bị",IF(INDEX(Dev_Calc!$D:$D,$M74)=0,"Chưa kéo",IF(INDEX(Dev_Calc!$E:$E,$M74)=0,"Đã kéo – chưa đấu nối",IF(INDEX(Dev_Calc!$E:$E,$M74)=1,"Đã kéo – mới đấu 1 đầu","Hoàn thành (đã kéo &amp; đấu nối đủ)"))),IF($F74&gt;0,"Chưa kéo đủ – còn "&amp;$F74&amp;" dây",IF($H74=$D74,"Hoàn thành",IF($J74=$D74,"Đã kéo đủ – chưa đấu nối","Đã kéo đủ – đấu nối dở dang")))))</f>
        <v>Chưa kéo đủ – còn 1 dây</v>
      </c>
      <c r="M74" s="102">
        <f>IF($B74="","",IF($D$9="Theo thiết bị",MATCH($B74,Dev_Calc!$F$2:$F$3000,0)+1,Dev_List!$H$1+$B74-1))</f>
        <v>1341</v>
      </c>
    </row>
    <row r="75" spans="2:13">
      <c r="B75" s="100">
        <f>IF(ROWS($B$23:B75)&lt;=$E$12,ROWS($B$23:B75),"")</f>
        <v>53</v>
      </c>
      <c r="C75" s="101" t="str">
        <f>IF($B75="","",IF($D$9="Theo thiết bị",INDEX(Consolidated!$C:$C,$M75),INDEX(Dev_List!$A:$A,$M75)))</f>
        <v>(=536++4032+-536U13)</v>
      </c>
      <c r="D75" s="100">
        <f>IF($B75="","",IF($D$9="Theo thiết bị",INDEX(Consolidated!$A:$A,$M75),COUNTIFS(Consolidated!$L$2:$L$3000,$C75)+COUNTIFS(Consolidated!$P$2:$P$3000,$C75)-COUNTIFS(Consolidated!$L$2:$L$3000,$C75,Consolidated!$P$2:$P$3000,$C75)))</f>
        <v>4</v>
      </c>
      <c r="E75" s="100">
        <f>IF($B75="","",IF($D$9="Theo thiết bị",IF(AND(INDEX(Dev_Calc!$A:$A,$M75)=1,INDEX(Dev_Calc!$B:$B,$M75)=1),"From &amp; To",IF(INDEX(Dev_Calc!$A:$A,$M75)=1,"From","To")),COUNTIFS(Consolidated!$L$2:$L$3000,$C75,Consolidated!$E$2:$E$3000,1)+COUNTIFS(Consolidated!$P$2:$P$3000,$C75,Consolidated!$E$2:$E$3000,1)-COUNTIFS(Consolidated!$L$2:$L$3000,$C75,Consolidated!$P$2:$P$3000,$C75,Consolidated!$E$2:$E$3000,1)))</f>
        <v>1</v>
      </c>
      <c r="F75" s="101">
        <f>IF($B75="","",IF($D$9="Theo thiết bị",INDEX(Consolidated!$H:$H,$M75),$D75-$E75))</f>
        <v>3</v>
      </c>
      <c r="G75" s="101" t="str">
        <f>IF($B75="","",IF($D$9="Theo thiết bị",IF(INDEX(Dev_Calc!$A:$A,$M75)=1,INDEX(Consolidated!$P:$P,$M75)&amp;" – "&amp;INDEX(Consolidated!$Q:$Q,$M75),INDEX(Consolidated!$L:$L,$M75)&amp;" – "&amp;INDEX(Consolidated!$M:$M,$M75)),INDEX(Dev_List!$D:$D,$M75)))</f>
        <v>WIPER CONTROL IMS5</v>
      </c>
      <c r="H75" s="100">
        <f>IF($B75="","",IF($D$9="Theo thiết bị",IF(INDEX(Consolidated!$D:$D,$M75)=1,"Đã cắt","Chưa cắt"),COUNTIFS(Consolidated!$L$2:$L$3000,$C75,Consolidated!$F$2:$F$3000,2)+COUNTIFS(Consolidated!$P$2:$P$3000,$C75,Consolidated!$F$2:$F$3000,2)-COUNTIFS(Consolidated!$L$2:$L$3000,$C75,Consolidated!$P$2:$P$3000,$C75,Consolidated!$F$2:$F$3000,2)))</f>
        <v>0</v>
      </c>
      <c r="I75" s="100">
        <f>IF($B75="","",IF($D$9="Theo thiết bị",IF(INDEX(Consolidated!$E:$E,$M75)=1,"Đã kéo","Chưa kéo"),COUNTIFS(Consolidated!$L$2:$L$3000,$C75,Consolidated!$F$2:$F$3000,1)+COUNTIFS(Consolidated!$P$2:$P$3000,$C75,Consolidated!$F$2:$F$3000,1)-COUNTIFS(Consolidated!$L$2:$L$3000,$C75,Consolidated!$P$2:$P$3000,$C75,Consolidated!$F$2:$F$3000,1)))</f>
        <v>0</v>
      </c>
      <c r="J75" s="100">
        <f>IF($B75="","",IF($D$9="Theo thiết bị",INDEX(Dev_Calc!$E:$E,$M75)&amp;"/2 đầu",$D75-$H75-$I75))</f>
        <v>4</v>
      </c>
      <c r="K75" s="101" t="str">
        <f>IF($B75="","",IF($D$9="Theo thiết bị",IF(INDEX(Dev_Calc!$D:$D,$M75)=0,"Chưa kéo",IF(INDEX(Dev_Calc!$E:$E,$M75)=0,"Đã kéo – chưa đấu nối",IF(INDEX(Dev_Calc!$E:$E,$M75)=1,"Đã kéo – mới đấu 1 đầu","Hoàn thành (đã kéo &amp; đấu nối đủ)"))),IF($F75&gt;0,"Chưa kéo đủ – còn "&amp;$F75&amp;" dây",IF($H75=$D75,"Hoàn thành",IF($J75=$D75,"Đã kéo đủ – chưa đấu nối","Đã kéo đủ – đấu nối dở dang")))))</f>
        <v>Chưa kéo đủ – còn 3 dây</v>
      </c>
      <c r="M75" s="102">
        <f>IF($B75="","",IF($D$9="Theo thiết bị",MATCH($B75,Dev_Calc!$F$2:$F$3000,0)+1,Dev_List!$H$1+$B75-1))</f>
        <v>1342</v>
      </c>
    </row>
    <row r="76" spans="2:13">
      <c r="B76" s="100">
        <f>IF(ROWS($B$23:B76)&lt;=$E$12,ROWS($B$23:B76),"")</f>
        <v>54</v>
      </c>
      <c r="C76" s="101" t="str">
        <f>IF($B76="","",IF($D$9="Theo thiết bị",INDEX(Consolidated!$C:$C,$M76),INDEX(Dev_List!$A:$A,$M76)))</f>
        <v>(=536++4032+-536U14)</v>
      </c>
      <c r="D76" s="100">
        <f>IF($B76="","",IF($D$9="Theo thiết bị",INDEX(Consolidated!$A:$A,$M76),COUNTIFS(Consolidated!$L$2:$L$3000,$C76)+COUNTIFS(Consolidated!$P$2:$P$3000,$C76)-COUNTIFS(Consolidated!$L$2:$L$3000,$C76,Consolidated!$P$2:$P$3000,$C76)))</f>
        <v>1</v>
      </c>
      <c r="E76" s="100">
        <f>IF($B76="","",IF($D$9="Theo thiết bị",IF(AND(INDEX(Dev_Calc!$A:$A,$M76)=1,INDEX(Dev_Calc!$B:$B,$M76)=1),"From &amp; To",IF(INDEX(Dev_Calc!$A:$A,$M76)=1,"From","To")),COUNTIFS(Consolidated!$L$2:$L$3000,$C76,Consolidated!$E$2:$E$3000,1)+COUNTIFS(Consolidated!$P$2:$P$3000,$C76,Consolidated!$E$2:$E$3000,1)-COUNTIFS(Consolidated!$L$2:$L$3000,$C76,Consolidated!$P$2:$P$3000,$C76,Consolidated!$E$2:$E$3000,1)))</f>
        <v>0</v>
      </c>
      <c r="F76" s="101">
        <f>IF($B76="","",IF($D$9="Theo thiết bị",INDEX(Consolidated!$H:$H,$M76),$D76-$E76))</f>
        <v>1</v>
      </c>
      <c r="G76" s="101" t="str">
        <f>IF($B76="","",IF($D$9="Theo thiết bị",IF(INDEX(Dev_Calc!$A:$A,$M76)=1,INDEX(Consolidated!$P:$P,$M76)&amp;" – "&amp;INDEX(Consolidated!$Q:$Q,$M76),INDEX(Consolidated!$L:$L,$M76)&amp;" – "&amp;INDEX(Consolidated!$M:$M,$M76)),INDEX(Dev_List!$D:$D,$M76)))</f>
        <v>JUNCTION BOX WIPER WINDOW 400</v>
      </c>
      <c r="H76" s="100">
        <f>IF($B76="","",IF($D$9="Theo thiết bị",IF(INDEX(Consolidated!$D:$D,$M76)=1,"Đã cắt","Chưa cắt"),COUNTIFS(Consolidated!$L$2:$L$3000,$C76,Consolidated!$F$2:$F$3000,2)+COUNTIFS(Consolidated!$P$2:$P$3000,$C76,Consolidated!$F$2:$F$3000,2)-COUNTIFS(Consolidated!$L$2:$L$3000,$C76,Consolidated!$P$2:$P$3000,$C76,Consolidated!$F$2:$F$3000,2)))</f>
        <v>0</v>
      </c>
      <c r="I76" s="100">
        <f>IF($B76="","",IF($D$9="Theo thiết bị",IF(INDEX(Consolidated!$E:$E,$M76)=1,"Đã kéo","Chưa kéo"),COUNTIFS(Consolidated!$L$2:$L$3000,$C76,Consolidated!$F$2:$F$3000,1)+COUNTIFS(Consolidated!$P$2:$P$3000,$C76,Consolidated!$F$2:$F$3000,1)-COUNTIFS(Consolidated!$L$2:$L$3000,$C76,Consolidated!$P$2:$P$3000,$C76,Consolidated!$F$2:$F$3000,1)))</f>
        <v>0</v>
      </c>
      <c r="J76" s="100">
        <f>IF($B76="","",IF($D$9="Theo thiết bị",INDEX(Dev_Calc!$E:$E,$M76)&amp;"/2 đầu",$D76-$H76-$I76))</f>
        <v>1</v>
      </c>
      <c r="K76" s="101" t="str">
        <f>IF($B76="","",IF($D$9="Theo thiết bị",IF(INDEX(Dev_Calc!$D:$D,$M76)=0,"Chưa kéo",IF(INDEX(Dev_Calc!$E:$E,$M76)=0,"Đã kéo – chưa đấu nối",IF(INDEX(Dev_Calc!$E:$E,$M76)=1,"Đã kéo – mới đấu 1 đầu","Hoàn thành (đã kéo &amp; đấu nối đủ)"))),IF($F76&gt;0,"Chưa kéo đủ – còn "&amp;$F76&amp;" dây",IF($H76=$D76,"Hoàn thành",IF($J76=$D76,"Đã kéo đủ – chưa đấu nối","Đã kéo đủ – đấu nối dở dang")))))</f>
        <v>Chưa kéo đủ – còn 1 dây</v>
      </c>
      <c r="M76" s="102">
        <f>IF($B76="","",IF($D$9="Theo thiết bị",MATCH($B76,Dev_Calc!$F$2:$F$3000,0)+1,Dev_List!$H$1+$B76-1))</f>
        <v>1343</v>
      </c>
    </row>
    <row r="77" spans="2:13">
      <c r="B77" s="100">
        <f>IF(ROWS($B$23:B77)&lt;=$E$12,ROWS($B$23:B77),"")</f>
        <v>55</v>
      </c>
      <c r="C77" s="101" t="str">
        <f>IF($B77="","",IF($D$9="Theo thiết bị",INDEX(Consolidated!$C:$C,$M77),INDEX(Dev_List!$A:$A,$M77)))</f>
        <v>(=536++4032+-536U15)</v>
      </c>
      <c r="D77" s="100">
        <f>IF($B77="","",IF($D$9="Theo thiết bị",INDEX(Consolidated!$A:$A,$M77),COUNTIFS(Consolidated!$L$2:$L$3000,$C77)+COUNTIFS(Consolidated!$P$2:$P$3000,$C77)-COUNTIFS(Consolidated!$L$2:$L$3000,$C77,Consolidated!$P$2:$P$3000,$C77)))</f>
        <v>4</v>
      </c>
      <c r="E77" s="100">
        <f>IF($B77="","",IF($D$9="Theo thiết bị",IF(AND(INDEX(Dev_Calc!$A:$A,$M77)=1,INDEX(Dev_Calc!$B:$B,$M77)=1),"From &amp; To",IF(INDEX(Dev_Calc!$A:$A,$M77)=1,"From","To")),COUNTIFS(Consolidated!$L$2:$L$3000,$C77,Consolidated!$E$2:$E$3000,1)+COUNTIFS(Consolidated!$P$2:$P$3000,$C77,Consolidated!$E$2:$E$3000,1)-COUNTIFS(Consolidated!$L$2:$L$3000,$C77,Consolidated!$P$2:$P$3000,$C77,Consolidated!$E$2:$E$3000,1)))</f>
        <v>1</v>
      </c>
      <c r="F77" s="101">
        <f>IF($B77="","",IF($D$9="Theo thiết bị",INDEX(Consolidated!$H:$H,$M77),$D77-$E77))</f>
        <v>3</v>
      </c>
      <c r="G77" s="101" t="str">
        <f>IF($B77="","",IF($D$9="Theo thiết bị",IF(INDEX(Dev_Calc!$A:$A,$M77)=1,INDEX(Consolidated!$P:$P,$M77)&amp;" – "&amp;INDEX(Consolidated!$Q:$Q,$M77),INDEX(Consolidated!$L:$L,$M77)&amp;" – "&amp;INDEX(Consolidated!$M:$M,$M77)),INDEX(Dev_List!$D:$D,$M77)))</f>
        <v>WIPER CONTROL IMS6</v>
      </c>
      <c r="H77" s="100">
        <f>IF($B77="","",IF($D$9="Theo thiết bị",IF(INDEX(Consolidated!$D:$D,$M77)=1,"Đã cắt","Chưa cắt"),COUNTIFS(Consolidated!$L$2:$L$3000,$C77,Consolidated!$F$2:$F$3000,2)+COUNTIFS(Consolidated!$P$2:$P$3000,$C77,Consolidated!$F$2:$F$3000,2)-COUNTIFS(Consolidated!$L$2:$L$3000,$C77,Consolidated!$P$2:$P$3000,$C77,Consolidated!$F$2:$F$3000,2)))</f>
        <v>0</v>
      </c>
      <c r="I77" s="100">
        <f>IF($B77="","",IF($D$9="Theo thiết bị",IF(INDEX(Consolidated!$E:$E,$M77)=1,"Đã kéo","Chưa kéo"),COUNTIFS(Consolidated!$L$2:$L$3000,$C77,Consolidated!$F$2:$F$3000,1)+COUNTIFS(Consolidated!$P$2:$P$3000,$C77,Consolidated!$F$2:$F$3000,1)-COUNTIFS(Consolidated!$L$2:$L$3000,$C77,Consolidated!$P$2:$P$3000,$C77,Consolidated!$F$2:$F$3000,1)))</f>
        <v>0</v>
      </c>
      <c r="J77" s="100">
        <f>IF($B77="","",IF($D$9="Theo thiết bị",INDEX(Dev_Calc!$E:$E,$M77)&amp;"/2 đầu",$D77-$H77-$I77))</f>
        <v>4</v>
      </c>
      <c r="K77" s="101" t="str">
        <f>IF($B77="","",IF($D$9="Theo thiết bị",IF(INDEX(Dev_Calc!$D:$D,$M77)=0,"Chưa kéo",IF(INDEX(Dev_Calc!$E:$E,$M77)=0,"Đã kéo – chưa đấu nối",IF(INDEX(Dev_Calc!$E:$E,$M77)=1,"Đã kéo – mới đấu 1 đầu","Hoàn thành (đã kéo &amp; đấu nối đủ)"))),IF($F77&gt;0,"Chưa kéo đủ – còn "&amp;$F77&amp;" dây",IF($H77=$D77,"Hoàn thành",IF($J77=$D77,"Đã kéo đủ – chưa đấu nối","Đã kéo đủ – đấu nối dở dang")))))</f>
        <v>Chưa kéo đủ – còn 3 dây</v>
      </c>
      <c r="M77" s="102">
        <f>IF($B77="","",IF($D$9="Theo thiết bị",MATCH($B77,Dev_Calc!$F$2:$F$3000,0)+1,Dev_List!$H$1+$B77-1))</f>
        <v>1344</v>
      </c>
    </row>
    <row r="78" spans="2:13">
      <c r="B78" s="100">
        <f>IF(ROWS($B$23:B78)&lt;=$E$12,ROWS($B$23:B78),"")</f>
        <v>56</v>
      </c>
      <c r="C78" s="101" t="str">
        <f>IF($B78="","",IF($D$9="Theo thiết bị",INDEX(Consolidated!$C:$C,$M78),INDEX(Dev_List!$A:$A,$M78)))</f>
        <v>(=536++4032+-536U16)</v>
      </c>
      <c r="D78" s="100">
        <f>IF($B78="","",IF($D$9="Theo thiết bị",INDEX(Consolidated!$A:$A,$M78),COUNTIFS(Consolidated!$L$2:$L$3000,$C78)+COUNTIFS(Consolidated!$P$2:$P$3000,$C78)-COUNTIFS(Consolidated!$L$2:$L$3000,$C78,Consolidated!$P$2:$P$3000,$C78)))</f>
        <v>1</v>
      </c>
      <c r="E78" s="100">
        <f>IF($B78="","",IF($D$9="Theo thiết bị",IF(AND(INDEX(Dev_Calc!$A:$A,$M78)=1,INDEX(Dev_Calc!$B:$B,$M78)=1),"From &amp; To",IF(INDEX(Dev_Calc!$A:$A,$M78)=1,"From","To")),COUNTIFS(Consolidated!$L$2:$L$3000,$C78,Consolidated!$E$2:$E$3000,1)+COUNTIFS(Consolidated!$P$2:$P$3000,$C78,Consolidated!$E$2:$E$3000,1)-COUNTIFS(Consolidated!$L$2:$L$3000,$C78,Consolidated!$P$2:$P$3000,$C78,Consolidated!$E$2:$E$3000,1)))</f>
        <v>0</v>
      </c>
      <c r="F78" s="101">
        <f>IF($B78="","",IF($D$9="Theo thiết bị",INDEX(Consolidated!$H:$H,$M78),$D78-$E78))</f>
        <v>1</v>
      </c>
      <c r="G78" s="101" t="str">
        <f>IF($B78="","",IF($D$9="Theo thiết bị",IF(INDEX(Dev_Calc!$A:$A,$M78)=1,INDEX(Consolidated!$P:$P,$M78)&amp;" – "&amp;INDEX(Consolidated!$Q:$Q,$M78),INDEX(Consolidated!$L:$L,$M78)&amp;" – "&amp;INDEX(Consolidated!$M:$M,$M78)),INDEX(Dev_List!$D:$D,$M78)))</f>
        <v>JUNCTION BOX WIPER WINDOW 419</v>
      </c>
      <c r="H78" s="100">
        <f>IF($B78="","",IF($D$9="Theo thiết bị",IF(INDEX(Consolidated!$D:$D,$M78)=1,"Đã cắt","Chưa cắt"),COUNTIFS(Consolidated!$L$2:$L$3000,$C78,Consolidated!$F$2:$F$3000,2)+COUNTIFS(Consolidated!$P$2:$P$3000,$C78,Consolidated!$F$2:$F$3000,2)-COUNTIFS(Consolidated!$L$2:$L$3000,$C78,Consolidated!$P$2:$P$3000,$C78,Consolidated!$F$2:$F$3000,2)))</f>
        <v>0</v>
      </c>
      <c r="I78" s="100">
        <f>IF($B78="","",IF($D$9="Theo thiết bị",IF(INDEX(Consolidated!$E:$E,$M78)=1,"Đã kéo","Chưa kéo"),COUNTIFS(Consolidated!$L$2:$L$3000,$C78,Consolidated!$F$2:$F$3000,1)+COUNTIFS(Consolidated!$P$2:$P$3000,$C78,Consolidated!$F$2:$F$3000,1)-COUNTIFS(Consolidated!$L$2:$L$3000,$C78,Consolidated!$P$2:$P$3000,$C78,Consolidated!$F$2:$F$3000,1)))</f>
        <v>0</v>
      </c>
      <c r="J78" s="100">
        <f>IF($B78="","",IF($D$9="Theo thiết bị",INDEX(Dev_Calc!$E:$E,$M78)&amp;"/2 đầu",$D78-$H78-$I78))</f>
        <v>1</v>
      </c>
      <c r="K78" s="101" t="str">
        <f>IF($B78="","",IF($D$9="Theo thiết bị",IF(INDEX(Dev_Calc!$D:$D,$M78)=0,"Chưa kéo",IF(INDEX(Dev_Calc!$E:$E,$M78)=0,"Đã kéo – chưa đấu nối",IF(INDEX(Dev_Calc!$E:$E,$M78)=1,"Đã kéo – mới đấu 1 đầu","Hoàn thành (đã kéo &amp; đấu nối đủ)"))),IF($F78&gt;0,"Chưa kéo đủ – còn "&amp;$F78&amp;" dây",IF($H78=$D78,"Hoàn thành",IF($J78=$D78,"Đã kéo đủ – chưa đấu nối","Đã kéo đủ – đấu nối dở dang")))))</f>
        <v>Chưa kéo đủ – còn 1 dây</v>
      </c>
      <c r="M78" s="102">
        <f>IF($B78="","",IF($D$9="Theo thiết bị",MATCH($B78,Dev_Calc!$F$2:$F$3000,0)+1,Dev_List!$H$1+$B78-1))</f>
        <v>1345</v>
      </c>
    </row>
    <row r="79" spans="2:13">
      <c r="B79" s="100">
        <f>IF(ROWS($B$23:B79)&lt;=$E$12,ROWS($B$23:B79),"")</f>
        <v>57</v>
      </c>
      <c r="C79" s="101" t="str">
        <f>IF($B79="","",IF($D$9="Theo thiết bị",INDEX(Consolidated!$C:$C,$M79),INDEX(Dev_List!$A:$A,$M79)))</f>
        <v>(=536++4032+-536U17)</v>
      </c>
      <c r="D79" s="100">
        <f>IF($B79="","",IF($D$9="Theo thiết bị",INDEX(Consolidated!$A:$A,$M79),COUNTIFS(Consolidated!$L$2:$L$3000,$C79)+COUNTIFS(Consolidated!$P$2:$P$3000,$C79)-COUNTIFS(Consolidated!$L$2:$L$3000,$C79,Consolidated!$P$2:$P$3000,$C79)))</f>
        <v>5</v>
      </c>
      <c r="E79" s="100">
        <f>IF($B79="","",IF($D$9="Theo thiết bị",IF(AND(INDEX(Dev_Calc!$A:$A,$M79)=1,INDEX(Dev_Calc!$B:$B,$M79)=1),"From &amp; To",IF(INDEX(Dev_Calc!$A:$A,$M79)=1,"From","To")),COUNTIFS(Consolidated!$L$2:$L$3000,$C79,Consolidated!$E$2:$E$3000,1)+COUNTIFS(Consolidated!$P$2:$P$3000,$C79,Consolidated!$E$2:$E$3000,1)-COUNTIFS(Consolidated!$L$2:$L$3000,$C79,Consolidated!$P$2:$P$3000,$C79,Consolidated!$E$2:$E$3000,1)))</f>
        <v>2</v>
      </c>
      <c r="F79" s="101">
        <f>IF($B79="","",IF($D$9="Theo thiết bị",INDEX(Consolidated!$H:$H,$M79),$D79-$E79))</f>
        <v>3</v>
      </c>
      <c r="G79" s="101" t="str">
        <f>IF($B79="","",IF($D$9="Theo thiết bị",IF(INDEX(Dev_Calc!$A:$A,$M79)=1,INDEX(Consolidated!$P:$P,$M79)&amp;" – "&amp;INDEX(Consolidated!$Q:$Q,$M79),INDEX(Consolidated!$L:$L,$M79)&amp;" – "&amp;INDEX(Consolidated!$M:$M,$M79)),INDEX(Dev_List!$D:$D,$M79)))</f>
        <v>WIPER CONTROL IMS7</v>
      </c>
      <c r="H79" s="100">
        <f>IF($B79="","",IF($D$9="Theo thiết bị",IF(INDEX(Consolidated!$D:$D,$M79)=1,"Đã cắt","Chưa cắt"),COUNTIFS(Consolidated!$L$2:$L$3000,$C79,Consolidated!$F$2:$F$3000,2)+COUNTIFS(Consolidated!$P$2:$P$3000,$C79,Consolidated!$F$2:$F$3000,2)-COUNTIFS(Consolidated!$L$2:$L$3000,$C79,Consolidated!$P$2:$P$3000,$C79,Consolidated!$F$2:$F$3000,2)))</f>
        <v>0</v>
      </c>
      <c r="I79" s="100">
        <f>IF($B79="","",IF($D$9="Theo thiết bị",IF(INDEX(Consolidated!$E:$E,$M79)=1,"Đã kéo","Chưa kéo"),COUNTIFS(Consolidated!$L$2:$L$3000,$C79,Consolidated!$F$2:$F$3000,1)+COUNTIFS(Consolidated!$P$2:$P$3000,$C79,Consolidated!$F$2:$F$3000,1)-COUNTIFS(Consolidated!$L$2:$L$3000,$C79,Consolidated!$P$2:$P$3000,$C79,Consolidated!$F$2:$F$3000,1)))</f>
        <v>0</v>
      </c>
      <c r="J79" s="100">
        <f>IF($B79="","",IF($D$9="Theo thiết bị",INDEX(Dev_Calc!$E:$E,$M79)&amp;"/2 đầu",$D79-$H79-$I79))</f>
        <v>5</v>
      </c>
      <c r="K79" s="101" t="str">
        <f>IF($B79="","",IF($D$9="Theo thiết bị",IF(INDEX(Dev_Calc!$D:$D,$M79)=0,"Chưa kéo",IF(INDEX(Dev_Calc!$E:$E,$M79)=0,"Đã kéo – chưa đấu nối",IF(INDEX(Dev_Calc!$E:$E,$M79)=1,"Đã kéo – mới đấu 1 đầu","Hoàn thành (đã kéo &amp; đấu nối đủ)"))),IF($F79&gt;0,"Chưa kéo đủ – còn "&amp;$F79&amp;" dây",IF($H79=$D79,"Hoàn thành",IF($J79=$D79,"Đã kéo đủ – chưa đấu nối","Đã kéo đủ – đấu nối dở dang")))))</f>
        <v>Chưa kéo đủ – còn 3 dây</v>
      </c>
      <c r="M79" s="102">
        <f>IF($B79="","",IF($D$9="Theo thiết bị",MATCH($B79,Dev_Calc!$F$2:$F$3000,0)+1,Dev_List!$H$1+$B79-1))</f>
        <v>1346</v>
      </c>
    </row>
    <row r="80" spans="2:13">
      <c r="B80" s="100">
        <f>IF(ROWS($B$23:B80)&lt;=$E$12,ROWS($B$23:B80),"")</f>
        <v>58</v>
      </c>
      <c r="C80" s="101" t="str">
        <f>IF($B80="","",IF($D$9="Theo thiết bị",INDEX(Consolidated!$C:$C,$M80),INDEX(Dev_List!$A:$A,$M80)))</f>
        <v>(=536++4032+-536U18)</v>
      </c>
      <c r="D80" s="100">
        <f>IF($B80="","",IF($D$9="Theo thiết bị",INDEX(Consolidated!$A:$A,$M80),COUNTIFS(Consolidated!$L$2:$L$3000,$C80)+COUNTIFS(Consolidated!$P$2:$P$3000,$C80)-COUNTIFS(Consolidated!$L$2:$L$3000,$C80,Consolidated!$P$2:$P$3000,$C80)))</f>
        <v>1</v>
      </c>
      <c r="E80" s="100">
        <f>IF($B80="","",IF($D$9="Theo thiết bị",IF(AND(INDEX(Dev_Calc!$A:$A,$M80)=1,INDEX(Dev_Calc!$B:$B,$M80)=1),"From &amp; To",IF(INDEX(Dev_Calc!$A:$A,$M80)=1,"From","To")),COUNTIFS(Consolidated!$L$2:$L$3000,$C80,Consolidated!$E$2:$E$3000,1)+COUNTIFS(Consolidated!$P$2:$P$3000,$C80,Consolidated!$E$2:$E$3000,1)-COUNTIFS(Consolidated!$L$2:$L$3000,$C80,Consolidated!$P$2:$P$3000,$C80,Consolidated!$E$2:$E$3000,1)))</f>
        <v>0</v>
      </c>
      <c r="F80" s="101">
        <f>IF($B80="","",IF($D$9="Theo thiết bị",INDEX(Consolidated!$H:$H,$M80),$D80-$E80))</f>
        <v>1</v>
      </c>
      <c r="G80" s="101" t="str">
        <f>IF($B80="","",IF($D$9="Theo thiết bị",IF(INDEX(Dev_Calc!$A:$A,$M80)=1,INDEX(Consolidated!$P:$P,$M80)&amp;" – "&amp;INDEX(Consolidated!$Q:$Q,$M80),INDEX(Consolidated!$L:$L,$M80)&amp;" – "&amp;INDEX(Consolidated!$M:$M,$M80)),INDEX(Dev_List!$D:$D,$M80)))</f>
        <v>JUNCTION BOX WIPER WINDOW 418</v>
      </c>
      <c r="H80" s="100">
        <f>IF($B80="","",IF($D$9="Theo thiết bị",IF(INDEX(Consolidated!$D:$D,$M80)=1,"Đã cắt","Chưa cắt"),COUNTIFS(Consolidated!$L$2:$L$3000,$C80,Consolidated!$F$2:$F$3000,2)+COUNTIFS(Consolidated!$P$2:$P$3000,$C80,Consolidated!$F$2:$F$3000,2)-COUNTIFS(Consolidated!$L$2:$L$3000,$C80,Consolidated!$P$2:$P$3000,$C80,Consolidated!$F$2:$F$3000,2)))</f>
        <v>0</v>
      </c>
      <c r="I80" s="100">
        <f>IF($B80="","",IF($D$9="Theo thiết bị",IF(INDEX(Consolidated!$E:$E,$M80)=1,"Đã kéo","Chưa kéo"),COUNTIFS(Consolidated!$L$2:$L$3000,$C80,Consolidated!$F$2:$F$3000,1)+COUNTIFS(Consolidated!$P$2:$P$3000,$C80,Consolidated!$F$2:$F$3000,1)-COUNTIFS(Consolidated!$L$2:$L$3000,$C80,Consolidated!$P$2:$P$3000,$C80,Consolidated!$F$2:$F$3000,1)))</f>
        <v>0</v>
      </c>
      <c r="J80" s="100">
        <f>IF($B80="","",IF($D$9="Theo thiết bị",INDEX(Dev_Calc!$E:$E,$M80)&amp;"/2 đầu",$D80-$H80-$I80))</f>
        <v>1</v>
      </c>
      <c r="K80" s="101" t="str">
        <f>IF($B80="","",IF($D$9="Theo thiết bị",IF(INDEX(Dev_Calc!$D:$D,$M80)=0,"Chưa kéo",IF(INDEX(Dev_Calc!$E:$E,$M80)=0,"Đã kéo – chưa đấu nối",IF(INDEX(Dev_Calc!$E:$E,$M80)=1,"Đã kéo – mới đấu 1 đầu","Hoàn thành (đã kéo &amp; đấu nối đủ)"))),IF($F80&gt;0,"Chưa kéo đủ – còn "&amp;$F80&amp;" dây",IF($H80=$D80,"Hoàn thành",IF($J80=$D80,"Đã kéo đủ – chưa đấu nối","Đã kéo đủ – đấu nối dở dang")))))</f>
        <v>Chưa kéo đủ – còn 1 dây</v>
      </c>
      <c r="M80" s="102">
        <f>IF($B80="","",IF($D$9="Theo thiết bị",MATCH($B80,Dev_Calc!$F$2:$F$3000,0)+1,Dev_List!$H$1+$B80-1))</f>
        <v>1347</v>
      </c>
    </row>
    <row r="81" spans="2:13">
      <c r="B81" s="100">
        <f>IF(ROWS($B$23:B81)&lt;=$E$12,ROWS($B$23:B81),"")</f>
        <v>59</v>
      </c>
      <c r="C81" s="101" t="str">
        <f>IF($B81="","",IF($D$9="Theo thiết bị",INDEX(Consolidated!$C:$C,$M81),INDEX(Dev_List!$A:$A,$M81)))</f>
        <v>(=536++4032+-536U19)</v>
      </c>
      <c r="D81" s="100">
        <f>IF($B81="","",IF($D$9="Theo thiết bị",INDEX(Consolidated!$A:$A,$M81),COUNTIFS(Consolidated!$L$2:$L$3000,$C81)+COUNTIFS(Consolidated!$P$2:$P$3000,$C81)-COUNTIFS(Consolidated!$L$2:$L$3000,$C81,Consolidated!$P$2:$P$3000,$C81)))</f>
        <v>2</v>
      </c>
      <c r="E81" s="100">
        <f>IF($B81="","",IF($D$9="Theo thiết bị",IF(AND(INDEX(Dev_Calc!$A:$A,$M81)=1,INDEX(Dev_Calc!$B:$B,$M81)=1),"From &amp; To",IF(INDEX(Dev_Calc!$A:$A,$M81)=1,"From","To")),COUNTIFS(Consolidated!$L$2:$L$3000,$C81,Consolidated!$E$2:$E$3000,1)+COUNTIFS(Consolidated!$P$2:$P$3000,$C81,Consolidated!$E$2:$E$3000,1)-COUNTIFS(Consolidated!$L$2:$L$3000,$C81,Consolidated!$P$2:$P$3000,$C81,Consolidated!$E$2:$E$3000,1)))</f>
        <v>2</v>
      </c>
      <c r="F81" s="101">
        <f>IF($B81="","",IF($D$9="Theo thiết bị",INDEX(Consolidated!$H:$H,$M81),$D81-$E81))</f>
        <v>0</v>
      </c>
      <c r="G81" s="101" t="str">
        <f>IF($B81="","",IF($D$9="Theo thiết bị",IF(INDEX(Dev_Calc!$A:$A,$M81)=1,INDEX(Consolidated!$P:$P,$M81)&amp;" – "&amp;INDEX(Consolidated!$Q:$Q,$M81),INDEX(Consolidated!$L:$L,$M81)&amp;" – "&amp;INDEX(Consolidated!$M:$M,$M81)),INDEX(Dev_List!$D:$D,$M81)))</f>
        <v>GLASS TEMPERATURE CONTROLLER TEHRM-3</v>
      </c>
      <c r="H81" s="100">
        <f>IF($B81="","",IF($D$9="Theo thiết bị",IF(INDEX(Consolidated!$D:$D,$M81)=1,"Đã cắt","Chưa cắt"),COUNTIFS(Consolidated!$L$2:$L$3000,$C81,Consolidated!$F$2:$F$3000,2)+COUNTIFS(Consolidated!$P$2:$P$3000,$C81,Consolidated!$F$2:$F$3000,2)-COUNTIFS(Consolidated!$L$2:$L$3000,$C81,Consolidated!$P$2:$P$3000,$C81,Consolidated!$F$2:$F$3000,2)))</f>
        <v>0</v>
      </c>
      <c r="I81" s="100">
        <f>IF($B81="","",IF($D$9="Theo thiết bị",IF(INDEX(Consolidated!$E:$E,$M81)=1,"Đã kéo","Chưa kéo"),COUNTIFS(Consolidated!$L$2:$L$3000,$C81,Consolidated!$F$2:$F$3000,1)+COUNTIFS(Consolidated!$P$2:$P$3000,$C81,Consolidated!$F$2:$F$3000,1)-COUNTIFS(Consolidated!$L$2:$L$3000,$C81,Consolidated!$P$2:$P$3000,$C81,Consolidated!$F$2:$F$3000,1)))</f>
        <v>0</v>
      </c>
      <c r="J81" s="100">
        <f>IF($B81="","",IF($D$9="Theo thiết bị",INDEX(Dev_Calc!$E:$E,$M81)&amp;"/2 đầu",$D81-$H81-$I81))</f>
        <v>2</v>
      </c>
      <c r="K81" s="101" t="str">
        <f>IF($B81="","",IF($D$9="Theo thiết bị",IF(INDEX(Dev_Calc!$D:$D,$M81)=0,"Chưa kéo",IF(INDEX(Dev_Calc!$E:$E,$M81)=0,"Đã kéo – chưa đấu nối",IF(INDEX(Dev_Calc!$E:$E,$M81)=1,"Đã kéo – mới đấu 1 đầu","Hoàn thành (đã kéo &amp; đấu nối đủ)"))),IF($F81&gt;0,"Chưa kéo đủ – còn "&amp;$F81&amp;" dây",IF($H81=$D81,"Hoàn thành",IF($J81=$D81,"Đã kéo đủ – chưa đấu nối","Đã kéo đủ – đấu nối dở dang")))))</f>
        <v>Đã kéo đủ – chưa đấu nối</v>
      </c>
      <c r="M81" s="102">
        <f>IF($B81="","",IF($D$9="Theo thiết bị",MATCH($B81,Dev_Calc!$F$2:$F$3000,0)+1,Dev_List!$H$1+$B81-1))</f>
        <v>1348</v>
      </c>
    </row>
    <row r="82" spans="2:13">
      <c r="B82" s="100">
        <f>IF(ROWS($B$23:B82)&lt;=$E$12,ROWS($B$23:B82),"")</f>
        <v>60</v>
      </c>
      <c r="C82" s="101" t="str">
        <f>IF($B82="","",IF($D$9="Theo thiết bị",INDEX(Consolidated!$C:$C,$M82),INDEX(Dev_List!$A:$A,$M82)))</f>
        <v>(=536++4032+-536U20)</v>
      </c>
      <c r="D82" s="100">
        <f>IF($B82="","",IF($D$9="Theo thiết bị",INDEX(Consolidated!$A:$A,$M82),COUNTIFS(Consolidated!$L$2:$L$3000,$C82)+COUNTIFS(Consolidated!$P$2:$P$3000,$C82)-COUNTIFS(Consolidated!$L$2:$L$3000,$C82,Consolidated!$P$2:$P$3000,$C82)))</f>
        <v>5</v>
      </c>
      <c r="E82" s="100">
        <f>IF($B82="","",IF($D$9="Theo thiết bị",IF(AND(INDEX(Dev_Calc!$A:$A,$M82)=1,INDEX(Dev_Calc!$B:$B,$M82)=1),"From &amp; To",IF(INDEX(Dev_Calc!$A:$A,$M82)=1,"From","To")),COUNTIFS(Consolidated!$L$2:$L$3000,$C82,Consolidated!$E$2:$E$3000,1)+COUNTIFS(Consolidated!$P$2:$P$3000,$C82,Consolidated!$E$2:$E$3000,1)-COUNTIFS(Consolidated!$L$2:$L$3000,$C82,Consolidated!$P$2:$P$3000,$C82,Consolidated!$E$2:$E$3000,1)))</f>
        <v>3</v>
      </c>
      <c r="F82" s="101">
        <f>IF($B82="","",IF($D$9="Theo thiết bị",INDEX(Consolidated!$H:$H,$M82),$D82-$E82))</f>
        <v>2</v>
      </c>
      <c r="G82" s="101" t="str">
        <f>IF($B82="","",IF($D$9="Theo thiết bị",IF(INDEX(Dev_Calc!$A:$A,$M82)=1,INDEX(Consolidated!$P:$P,$M82)&amp;" – "&amp;INDEX(Consolidated!$Q:$Q,$M82),INDEX(Consolidated!$L:$L,$M82)&amp;" – "&amp;INDEX(Consolidated!$M:$M,$M82)),INDEX(Dev_List!$D:$D,$M82)))</f>
        <v>WIPER CONTROL IMS8</v>
      </c>
      <c r="H82" s="100">
        <f>IF($B82="","",IF($D$9="Theo thiết bị",IF(INDEX(Consolidated!$D:$D,$M82)=1,"Đã cắt","Chưa cắt"),COUNTIFS(Consolidated!$L$2:$L$3000,$C82,Consolidated!$F$2:$F$3000,2)+COUNTIFS(Consolidated!$P$2:$P$3000,$C82,Consolidated!$F$2:$F$3000,2)-COUNTIFS(Consolidated!$L$2:$L$3000,$C82,Consolidated!$P$2:$P$3000,$C82,Consolidated!$F$2:$F$3000,2)))</f>
        <v>0</v>
      </c>
      <c r="I82" s="100">
        <f>IF($B82="","",IF($D$9="Theo thiết bị",IF(INDEX(Consolidated!$E:$E,$M82)=1,"Đã kéo","Chưa kéo"),COUNTIFS(Consolidated!$L$2:$L$3000,$C82,Consolidated!$F$2:$F$3000,1)+COUNTIFS(Consolidated!$P$2:$P$3000,$C82,Consolidated!$F$2:$F$3000,1)-COUNTIFS(Consolidated!$L$2:$L$3000,$C82,Consolidated!$P$2:$P$3000,$C82,Consolidated!$F$2:$F$3000,1)))</f>
        <v>0</v>
      </c>
      <c r="J82" s="100">
        <f>IF($B82="","",IF($D$9="Theo thiết bị",INDEX(Dev_Calc!$E:$E,$M82)&amp;"/2 đầu",$D82-$H82-$I82))</f>
        <v>5</v>
      </c>
      <c r="K82" s="101" t="str">
        <f>IF($B82="","",IF($D$9="Theo thiết bị",IF(INDEX(Dev_Calc!$D:$D,$M82)=0,"Chưa kéo",IF(INDEX(Dev_Calc!$E:$E,$M82)=0,"Đã kéo – chưa đấu nối",IF(INDEX(Dev_Calc!$E:$E,$M82)=1,"Đã kéo – mới đấu 1 đầu","Hoàn thành (đã kéo &amp; đấu nối đủ)"))),IF($F82&gt;0,"Chưa kéo đủ – còn "&amp;$F82&amp;" dây",IF($H82=$D82,"Hoàn thành",IF($J82=$D82,"Đã kéo đủ – chưa đấu nối","Đã kéo đủ – đấu nối dở dang")))))</f>
        <v>Chưa kéo đủ – còn 2 dây</v>
      </c>
      <c r="M82" s="102">
        <f>IF($B82="","",IF($D$9="Theo thiết bị",MATCH($B82,Dev_Calc!$F$2:$F$3000,0)+1,Dev_List!$H$1+$B82-1))</f>
        <v>1349</v>
      </c>
    </row>
    <row r="83" spans="2:13">
      <c r="B83" s="100">
        <f>IF(ROWS($B$23:B83)&lt;=$E$12,ROWS($B$23:B83),"")</f>
        <v>61</v>
      </c>
      <c r="C83" s="101" t="str">
        <f>IF($B83="","",IF($D$9="Theo thiết bị",INDEX(Consolidated!$C:$C,$M83),INDEX(Dev_List!$A:$A,$M83)))</f>
        <v>(=536++4032+-536U21)</v>
      </c>
      <c r="D83" s="100">
        <f>IF($B83="","",IF($D$9="Theo thiết bị",INDEX(Consolidated!$A:$A,$M83),COUNTIFS(Consolidated!$L$2:$L$3000,$C83)+COUNTIFS(Consolidated!$P$2:$P$3000,$C83)-COUNTIFS(Consolidated!$L$2:$L$3000,$C83,Consolidated!$P$2:$P$3000,$C83)))</f>
        <v>1</v>
      </c>
      <c r="E83" s="100">
        <f>IF($B83="","",IF($D$9="Theo thiết bị",IF(AND(INDEX(Dev_Calc!$A:$A,$M83)=1,INDEX(Dev_Calc!$B:$B,$M83)=1),"From &amp; To",IF(INDEX(Dev_Calc!$A:$A,$M83)=1,"From","To")),COUNTIFS(Consolidated!$L$2:$L$3000,$C83,Consolidated!$E$2:$E$3000,1)+COUNTIFS(Consolidated!$P$2:$P$3000,$C83,Consolidated!$E$2:$E$3000,1)-COUNTIFS(Consolidated!$L$2:$L$3000,$C83,Consolidated!$P$2:$P$3000,$C83,Consolidated!$E$2:$E$3000,1)))</f>
        <v>0</v>
      </c>
      <c r="F83" s="101">
        <f>IF($B83="","",IF($D$9="Theo thiết bị",INDEX(Consolidated!$H:$H,$M83),$D83-$E83))</f>
        <v>1</v>
      </c>
      <c r="G83" s="101" t="str">
        <f>IF($B83="","",IF($D$9="Theo thiết bị",IF(INDEX(Dev_Calc!$A:$A,$M83)=1,INDEX(Consolidated!$P:$P,$M83)&amp;" – "&amp;INDEX(Consolidated!$Q:$Q,$M83),INDEX(Consolidated!$L:$L,$M83)&amp;" – "&amp;INDEX(Consolidated!$M:$M,$M83)),INDEX(Dev_List!$D:$D,$M83)))</f>
        <v>JUNCTION BOX WIPER WINDOW 417</v>
      </c>
      <c r="H83" s="100">
        <f>IF($B83="","",IF($D$9="Theo thiết bị",IF(INDEX(Consolidated!$D:$D,$M83)=1,"Đã cắt","Chưa cắt"),COUNTIFS(Consolidated!$L$2:$L$3000,$C83,Consolidated!$F$2:$F$3000,2)+COUNTIFS(Consolidated!$P$2:$P$3000,$C83,Consolidated!$F$2:$F$3000,2)-COUNTIFS(Consolidated!$L$2:$L$3000,$C83,Consolidated!$P$2:$P$3000,$C83,Consolidated!$F$2:$F$3000,2)))</f>
        <v>0</v>
      </c>
      <c r="I83" s="100">
        <f>IF($B83="","",IF($D$9="Theo thiết bị",IF(INDEX(Consolidated!$E:$E,$M83)=1,"Đã kéo","Chưa kéo"),COUNTIFS(Consolidated!$L$2:$L$3000,$C83,Consolidated!$F$2:$F$3000,1)+COUNTIFS(Consolidated!$P$2:$P$3000,$C83,Consolidated!$F$2:$F$3000,1)-COUNTIFS(Consolidated!$L$2:$L$3000,$C83,Consolidated!$P$2:$P$3000,$C83,Consolidated!$F$2:$F$3000,1)))</f>
        <v>0</v>
      </c>
      <c r="J83" s="100">
        <f>IF($B83="","",IF($D$9="Theo thiết bị",INDEX(Dev_Calc!$E:$E,$M83)&amp;"/2 đầu",$D83-$H83-$I83))</f>
        <v>1</v>
      </c>
      <c r="K83" s="101" t="str">
        <f>IF($B83="","",IF($D$9="Theo thiết bị",IF(INDEX(Dev_Calc!$D:$D,$M83)=0,"Chưa kéo",IF(INDEX(Dev_Calc!$E:$E,$M83)=0,"Đã kéo – chưa đấu nối",IF(INDEX(Dev_Calc!$E:$E,$M83)=1,"Đã kéo – mới đấu 1 đầu","Hoàn thành (đã kéo &amp; đấu nối đủ)"))),IF($F83&gt;0,"Chưa kéo đủ – còn "&amp;$F83&amp;" dây",IF($H83=$D83,"Hoàn thành",IF($J83=$D83,"Đã kéo đủ – chưa đấu nối","Đã kéo đủ – đấu nối dở dang")))))</f>
        <v>Chưa kéo đủ – còn 1 dây</v>
      </c>
      <c r="M83" s="102">
        <f>IF($B83="","",IF($D$9="Theo thiết bị",MATCH($B83,Dev_Calc!$F$2:$F$3000,0)+1,Dev_List!$H$1+$B83-1))</f>
        <v>1350</v>
      </c>
    </row>
    <row r="84" spans="2:13">
      <c r="B84" s="100">
        <f>IF(ROWS($B$23:B84)&lt;=$E$12,ROWS($B$23:B84),"")</f>
        <v>62</v>
      </c>
      <c r="C84" s="101" t="str">
        <f>IF($B84="","",IF($D$9="Theo thiết bị",INDEX(Consolidated!$C:$C,$M84),INDEX(Dev_List!$A:$A,$M84)))</f>
        <v>(=536++4032+-536U22)</v>
      </c>
      <c r="D84" s="100">
        <f>IF($B84="","",IF($D$9="Theo thiết bị",INDEX(Consolidated!$A:$A,$M84),COUNTIFS(Consolidated!$L$2:$L$3000,$C84)+COUNTIFS(Consolidated!$P$2:$P$3000,$C84)-COUNTIFS(Consolidated!$L$2:$L$3000,$C84,Consolidated!$P$2:$P$3000,$C84)))</f>
        <v>2</v>
      </c>
      <c r="E84" s="100">
        <f>IF($B84="","",IF($D$9="Theo thiết bị",IF(AND(INDEX(Dev_Calc!$A:$A,$M84)=1,INDEX(Dev_Calc!$B:$B,$M84)=1),"From &amp; To",IF(INDEX(Dev_Calc!$A:$A,$M84)=1,"From","To")),COUNTIFS(Consolidated!$L$2:$L$3000,$C84,Consolidated!$E$2:$E$3000,1)+COUNTIFS(Consolidated!$P$2:$P$3000,$C84,Consolidated!$E$2:$E$3000,1)-COUNTIFS(Consolidated!$L$2:$L$3000,$C84,Consolidated!$P$2:$P$3000,$C84,Consolidated!$E$2:$E$3000,1)))</f>
        <v>2</v>
      </c>
      <c r="F84" s="101">
        <f>IF($B84="","",IF($D$9="Theo thiết bị",INDEX(Consolidated!$H:$H,$M84),$D84-$E84))</f>
        <v>0</v>
      </c>
      <c r="G84" s="101" t="str">
        <f>IF($B84="","",IF($D$9="Theo thiết bị",IF(INDEX(Dev_Calc!$A:$A,$M84)=1,INDEX(Consolidated!$P:$P,$M84)&amp;" – "&amp;INDEX(Consolidated!$Q:$Q,$M84),INDEX(Consolidated!$L:$L,$M84)&amp;" – "&amp;INDEX(Consolidated!$M:$M,$M84)),INDEX(Dev_List!$D:$D,$M84)))</f>
        <v>GLASS TEMPERATURE CONTROLLER THERM-4</v>
      </c>
      <c r="H84" s="100">
        <f>IF($B84="","",IF($D$9="Theo thiết bị",IF(INDEX(Consolidated!$D:$D,$M84)=1,"Đã cắt","Chưa cắt"),COUNTIFS(Consolidated!$L$2:$L$3000,$C84,Consolidated!$F$2:$F$3000,2)+COUNTIFS(Consolidated!$P$2:$P$3000,$C84,Consolidated!$F$2:$F$3000,2)-COUNTIFS(Consolidated!$L$2:$L$3000,$C84,Consolidated!$P$2:$P$3000,$C84,Consolidated!$F$2:$F$3000,2)))</f>
        <v>0</v>
      </c>
      <c r="I84" s="100">
        <f>IF($B84="","",IF($D$9="Theo thiết bị",IF(INDEX(Consolidated!$E:$E,$M84)=1,"Đã kéo","Chưa kéo"),COUNTIFS(Consolidated!$L$2:$L$3000,$C84,Consolidated!$F$2:$F$3000,1)+COUNTIFS(Consolidated!$P$2:$P$3000,$C84,Consolidated!$F$2:$F$3000,1)-COUNTIFS(Consolidated!$L$2:$L$3000,$C84,Consolidated!$P$2:$P$3000,$C84,Consolidated!$F$2:$F$3000,1)))</f>
        <v>0</v>
      </c>
      <c r="J84" s="100">
        <f>IF($B84="","",IF($D$9="Theo thiết bị",INDEX(Dev_Calc!$E:$E,$M84)&amp;"/2 đầu",$D84-$H84-$I84))</f>
        <v>2</v>
      </c>
      <c r="K84" s="101" t="str">
        <f>IF($B84="","",IF($D$9="Theo thiết bị",IF(INDEX(Dev_Calc!$D:$D,$M84)=0,"Chưa kéo",IF(INDEX(Dev_Calc!$E:$E,$M84)=0,"Đã kéo – chưa đấu nối",IF(INDEX(Dev_Calc!$E:$E,$M84)=1,"Đã kéo – mới đấu 1 đầu","Hoàn thành (đã kéo &amp; đấu nối đủ)"))),IF($F84&gt;0,"Chưa kéo đủ – còn "&amp;$F84&amp;" dây",IF($H84=$D84,"Hoàn thành",IF($J84=$D84,"Đã kéo đủ – chưa đấu nối","Đã kéo đủ – đấu nối dở dang")))))</f>
        <v>Đã kéo đủ – chưa đấu nối</v>
      </c>
      <c r="M84" s="102">
        <f>IF($B84="","",IF($D$9="Theo thiết bị",MATCH($B84,Dev_Calc!$F$2:$F$3000,0)+1,Dev_List!$H$1+$B84-1))</f>
        <v>1351</v>
      </c>
    </row>
    <row r="85" spans="2:13">
      <c r="B85" s="100">
        <f>IF(ROWS($B$23:B85)&lt;=$E$12,ROWS($B$23:B85),"")</f>
        <v>63</v>
      </c>
      <c r="C85" s="101" t="str">
        <f>IF($B85="","",IF($D$9="Theo thiết bị",INDEX(Consolidated!$C:$C,$M85),INDEX(Dev_List!$A:$A,$M85)))</f>
        <v>(=536++4032+-536U23)</v>
      </c>
      <c r="D85" s="100">
        <f>IF($B85="","",IF($D$9="Theo thiết bị",INDEX(Consolidated!$A:$A,$M85),COUNTIFS(Consolidated!$L$2:$L$3000,$C85)+COUNTIFS(Consolidated!$P$2:$P$3000,$C85)-COUNTIFS(Consolidated!$L$2:$L$3000,$C85,Consolidated!$P$2:$P$3000,$C85)))</f>
        <v>4</v>
      </c>
      <c r="E85" s="100">
        <f>IF($B85="","",IF($D$9="Theo thiết bị",IF(AND(INDEX(Dev_Calc!$A:$A,$M85)=1,INDEX(Dev_Calc!$B:$B,$M85)=1),"From &amp; To",IF(INDEX(Dev_Calc!$A:$A,$M85)=1,"From","To")),COUNTIFS(Consolidated!$L$2:$L$3000,$C85,Consolidated!$E$2:$E$3000,1)+COUNTIFS(Consolidated!$P$2:$P$3000,$C85,Consolidated!$E$2:$E$3000,1)-COUNTIFS(Consolidated!$L$2:$L$3000,$C85,Consolidated!$P$2:$P$3000,$C85,Consolidated!$E$2:$E$3000,1)))</f>
        <v>4</v>
      </c>
      <c r="F85" s="101">
        <f>IF($B85="","",IF($D$9="Theo thiết bị",INDEX(Consolidated!$H:$H,$M85),$D85-$E85))</f>
        <v>0</v>
      </c>
      <c r="G85" s="101" t="str">
        <f>IF($B85="","",IF($D$9="Theo thiết bị",IF(INDEX(Dev_Calc!$A:$A,$M85)=1,INDEX(Consolidated!$P:$P,$M85)&amp;" – "&amp;INDEX(Consolidated!$Q:$Q,$M85),INDEX(Consolidated!$L:$L,$M85)&amp;" – "&amp;INDEX(Consolidated!$M:$M,$M85)),INDEX(Dev_List!$D:$D,$M85)))</f>
        <v>WIPER CONTROL IMS9</v>
      </c>
      <c r="H85" s="100">
        <f>IF($B85="","",IF($D$9="Theo thiết bị",IF(INDEX(Consolidated!$D:$D,$M85)=1,"Đã cắt","Chưa cắt"),COUNTIFS(Consolidated!$L$2:$L$3000,$C85,Consolidated!$F$2:$F$3000,2)+COUNTIFS(Consolidated!$P$2:$P$3000,$C85,Consolidated!$F$2:$F$3000,2)-COUNTIFS(Consolidated!$L$2:$L$3000,$C85,Consolidated!$P$2:$P$3000,$C85,Consolidated!$F$2:$F$3000,2)))</f>
        <v>0</v>
      </c>
      <c r="I85" s="100">
        <f>IF($B85="","",IF($D$9="Theo thiết bị",IF(INDEX(Consolidated!$E:$E,$M85)=1,"Đã kéo","Chưa kéo"),COUNTIFS(Consolidated!$L$2:$L$3000,$C85,Consolidated!$F$2:$F$3000,1)+COUNTIFS(Consolidated!$P$2:$P$3000,$C85,Consolidated!$F$2:$F$3000,1)-COUNTIFS(Consolidated!$L$2:$L$3000,$C85,Consolidated!$P$2:$P$3000,$C85,Consolidated!$F$2:$F$3000,1)))</f>
        <v>0</v>
      </c>
      <c r="J85" s="100">
        <f>IF($B85="","",IF($D$9="Theo thiết bị",INDEX(Dev_Calc!$E:$E,$M85)&amp;"/2 đầu",$D85-$H85-$I85))</f>
        <v>4</v>
      </c>
      <c r="K85" s="101" t="str">
        <f>IF($B85="","",IF($D$9="Theo thiết bị",IF(INDEX(Dev_Calc!$D:$D,$M85)=0,"Chưa kéo",IF(INDEX(Dev_Calc!$E:$E,$M85)=0,"Đã kéo – chưa đấu nối",IF(INDEX(Dev_Calc!$E:$E,$M85)=1,"Đã kéo – mới đấu 1 đầu","Hoàn thành (đã kéo &amp; đấu nối đủ)"))),IF($F85&gt;0,"Chưa kéo đủ – còn "&amp;$F85&amp;" dây",IF($H85=$D85,"Hoàn thành",IF($J85=$D85,"Đã kéo đủ – chưa đấu nối","Đã kéo đủ – đấu nối dở dang")))))</f>
        <v>Đã kéo đủ – chưa đấu nối</v>
      </c>
      <c r="M85" s="102">
        <f>IF($B85="","",IF($D$9="Theo thiết bị",MATCH($B85,Dev_Calc!$F$2:$F$3000,0)+1,Dev_List!$H$1+$B85-1))</f>
        <v>1352</v>
      </c>
    </row>
    <row r="86" spans="2:13">
      <c r="B86" s="100">
        <f>IF(ROWS($B$23:B86)&lt;=$E$12,ROWS($B$23:B86),"")</f>
        <v>64</v>
      </c>
      <c r="C86" s="101" t="str">
        <f>IF($B86="","",IF($D$9="Theo thiết bị",INDEX(Consolidated!$C:$C,$M86),INDEX(Dev_List!$A:$A,$M86)))</f>
        <v>(=536++4032+-536U24)</v>
      </c>
      <c r="D86" s="100">
        <f>IF($B86="","",IF($D$9="Theo thiết bị",INDEX(Consolidated!$A:$A,$M86),COUNTIFS(Consolidated!$L$2:$L$3000,$C86)+COUNTIFS(Consolidated!$P$2:$P$3000,$C86)-COUNTIFS(Consolidated!$L$2:$L$3000,$C86,Consolidated!$P$2:$P$3000,$C86)))</f>
        <v>1</v>
      </c>
      <c r="E86" s="100">
        <f>IF($B86="","",IF($D$9="Theo thiết bị",IF(AND(INDEX(Dev_Calc!$A:$A,$M86)=1,INDEX(Dev_Calc!$B:$B,$M86)=1),"From &amp; To",IF(INDEX(Dev_Calc!$A:$A,$M86)=1,"From","To")),COUNTIFS(Consolidated!$L$2:$L$3000,$C86,Consolidated!$E$2:$E$3000,1)+COUNTIFS(Consolidated!$P$2:$P$3000,$C86,Consolidated!$E$2:$E$3000,1)-COUNTIFS(Consolidated!$L$2:$L$3000,$C86,Consolidated!$P$2:$P$3000,$C86,Consolidated!$E$2:$E$3000,1)))</f>
        <v>1</v>
      </c>
      <c r="F86" s="101">
        <f>IF($B86="","",IF($D$9="Theo thiết bị",INDEX(Consolidated!$H:$H,$M86),$D86-$E86))</f>
        <v>0</v>
      </c>
      <c r="G86" s="101" t="str">
        <f>IF($B86="","",IF($D$9="Theo thiết bị",IF(INDEX(Dev_Calc!$A:$A,$M86)=1,INDEX(Consolidated!$P:$P,$M86)&amp;" – "&amp;INDEX(Consolidated!$Q:$Q,$M86),INDEX(Consolidated!$L:$L,$M86)&amp;" – "&amp;INDEX(Consolidated!$M:$M,$M86)),INDEX(Dev_List!$D:$D,$M86)))</f>
        <v>JUNCTION BOX WIPER WINDOW 416</v>
      </c>
      <c r="H86" s="100">
        <f>IF($B86="","",IF($D$9="Theo thiết bị",IF(INDEX(Consolidated!$D:$D,$M86)=1,"Đã cắt","Chưa cắt"),COUNTIFS(Consolidated!$L$2:$L$3000,$C86,Consolidated!$F$2:$F$3000,2)+COUNTIFS(Consolidated!$P$2:$P$3000,$C86,Consolidated!$F$2:$F$3000,2)-COUNTIFS(Consolidated!$L$2:$L$3000,$C86,Consolidated!$P$2:$P$3000,$C86,Consolidated!$F$2:$F$3000,2)))</f>
        <v>0</v>
      </c>
      <c r="I86" s="100">
        <f>IF($B86="","",IF($D$9="Theo thiết bị",IF(INDEX(Consolidated!$E:$E,$M86)=1,"Đã kéo","Chưa kéo"),COUNTIFS(Consolidated!$L$2:$L$3000,$C86,Consolidated!$F$2:$F$3000,1)+COUNTIFS(Consolidated!$P$2:$P$3000,$C86,Consolidated!$F$2:$F$3000,1)-COUNTIFS(Consolidated!$L$2:$L$3000,$C86,Consolidated!$P$2:$P$3000,$C86,Consolidated!$F$2:$F$3000,1)))</f>
        <v>0</v>
      </c>
      <c r="J86" s="100">
        <f>IF($B86="","",IF($D$9="Theo thiết bị",INDEX(Dev_Calc!$E:$E,$M86)&amp;"/2 đầu",$D86-$H86-$I86))</f>
        <v>1</v>
      </c>
      <c r="K86" s="101" t="str">
        <f>IF($B86="","",IF($D$9="Theo thiết bị",IF(INDEX(Dev_Calc!$D:$D,$M86)=0,"Chưa kéo",IF(INDEX(Dev_Calc!$E:$E,$M86)=0,"Đã kéo – chưa đấu nối",IF(INDEX(Dev_Calc!$E:$E,$M86)=1,"Đã kéo – mới đấu 1 đầu","Hoàn thành (đã kéo &amp; đấu nối đủ)"))),IF($F86&gt;0,"Chưa kéo đủ – còn "&amp;$F86&amp;" dây",IF($H86=$D86,"Hoàn thành",IF($J86=$D86,"Đã kéo đủ – chưa đấu nối","Đã kéo đủ – đấu nối dở dang")))))</f>
        <v>Đã kéo đủ – chưa đấu nối</v>
      </c>
      <c r="M86" s="102">
        <f>IF($B86="","",IF($D$9="Theo thiết bị",MATCH($B86,Dev_Calc!$F$2:$F$3000,0)+1,Dev_List!$H$1+$B86-1))</f>
        <v>1353</v>
      </c>
    </row>
    <row r="87" spans="2:13">
      <c r="B87" s="100">
        <f>IF(ROWS($B$23:B87)&lt;=$E$12,ROWS($B$23:B87),"")</f>
        <v>65</v>
      </c>
      <c r="C87" s="101" t="str">
        <f>IF($B87="","",IF($D$9="Theo thiết bị",INDEX(Consolidated!$C:$C,$M87),INDEX(Dev_List!$A:$A,$M87)))</f>
        <v>(=536++4032+-536U25)</v>
      </c>
      <c r="D87" s="100">
        <f>IF($B87="","",IF($D$9="Theo thiết bị",INDEX(Consolidated!$A:$A,$M87),COUNTIFS(Consolidated!$L$2:$L$3000,$C87)+COUNTIFS(Consolidated!$P$2:$P$3000,$C87)-COUNTIFS(Consolidated!$L$2:$L$3000,$C87,Consolidated!$P$2:$P$3000,$C87)))</f>
        <v>1</v>
      </c>
      <c r="E87" s="100">
        <f>IF($B87="","",IF($D$9="Theo thiết bị",IF(AND(INDEX(Dev_Calc!$A:$A,$M87)=1,INDEX(Dev_Calc!$B:$B,$M87)=1),"From &amp; To",IF(INDEX(Dev_Calc!$A:$A,$M87)=1,"From","To")),COUNTIFS(Consolidated!$L$2:$L$3000,$C87,Consolidated!$E$2:$E$3000,1)+COUNTIFS(Consolidated!$P$2:$P$3000,$C87,Consolidated!$E$2:$E$3000,1)-COUNTIFS(Consolidated!$L$2:$L$3000,$C87,Consolidated!$P$2:$P$3000,$C87,Consolidated!$E$2:$E$3000,1)))</f>
        <v>1</v>
      </c>
      <c r="F87" s="101">
        <f>IF($B87="","",IF($D$9="Theo thiết bị",INDEX(Consolidated!$H:$H,$M87),$D87-$E87))</f>
        <v>0</v>
      </c>
      <c r="G87" s="101" t="str">
        <f>IF($B87="","",IF($D$9="Theo thiết bị",IF(INDEX(Dev_Calc!$A:$A,$M87)=1,INDEX(Consolidated!$P:$P,$M87)&amp;" – "&amp;INDEX(Consolidated!$Q:$Q,$M87),INDEX(Consolidated!$L:$L,$M87)&amp;" – "&amp;INDEX(Consolidated!$M:$M,$M87)),INDEX(Dev_List!$D:$D,$M87)))</f>
        <v>AIR VALVE PS Y1</v>
      </c>
      <c r="H87" s="100">
        <f>IF($B87="","",IF($D$9="Theo thiết bị",IF(INDEX(Consolidated!$D:$D,$M87)=1,"Đã cắt","Chưa cắt"),COUNTIFS(Consolidated!$L$2:$L$3000,$C87,Consolidated!$F$2:$F$3000,2)+COUNTIFS(Consolidated!$P$2:$P$3000,$C87,Consolidated!$F$2:$F$3000,2)-COUNTIFS(Consolidated!$L$2:$L$3000,$C87,Consolidated!$P$2:$P$3000,$C87,Consolidated!$F$2:$F$3000,2)))</f>
        <v>0</v>
      </c>
      <c r="I87" s="100">
        <f>IF($B87="","",IF($D$9="Theo thiết bị",IF(INDEX(Consolidated!$E:$E,$M87)=1,"Đã kéo","Chưa kéo"),COUNTIFS(Consolidated!$L$2:$L$3000,$C87,Consolidated!$F$2:$F$3000,1)+COUNTIFS(Consolidated!$P$2:$P$3000,$C87,Consolidated!$F$2:$F$3000,1)-COUNTIFS(Consolidated!$L$2:$L$3000,$C87,Consolidated!$P$2:$P$3000,$C87,Consolidated!$F$2:$F$3000,1)))</f>
        <v>0</v>
      </c>
      <c r="J87" s="100">
        <f>IF($B87="","",IF($D$9="Theo thiết bị",INDEX(Dev_Calc!$E:$E,$M87)&amp;"/2 đầu",$D87-$H87-$I87))</f>
        <v>1</v>
      </c>
      <c r="K87" s="101" t="str">
        <f>IF($B87="","",IF($D$9="Theo thiết bị",IF(INDEX(Dev_Calc!$D:$D,$M87)=0,"Chưa kéo",IF(INDEX(Dev_Calc!$E:$E,$M87)=0,"Đã kéo – chưa đấu nối",IF(INDEX(Dev_Calc!$E:$E,$M87)=1,"Đã kéo – mới đấu 1 đầu","Hoàn thành (đã kéo &amp; đấu nối đủ)"))),IF($F87&gt;0,"Chưa kéo đủ – còn "&amp;$F87&amp;" dây",IF($H87=$D87,"Hoàn thành",IF($J87=$D87,"Đã kéo đủ – chưa đấu nối","Đã kéo đủ – đấu nối dở dang")))))</f>
        <v>Đã kéo đủ – chưa đấu nối</v>
      </c>
      <c r="M87" s="102">
        <f>IF($B87="","",IF($D$9="Theo thiết bị",MATCH($B87,Dev_Calc!$F$2:$F$3000,0)+1,Dev_List!$H$1+$B87-1))</f>
        <v>1354</v>
      </c>
    </row>
    <row r="88" spans="2:13">
      <c r="B88" s="100">
        <f>IF(ROWS($B$23:B88)&lt;=$E$12,ROWS($B$23:B88),"")</f>
        <v>66</v>
      </c>
      <c r="C88" s="101" t="str">
        <f>IF($B88="","",IF($D$9="Theo thiết bị",INDEX(Consolidated!$C:$C,$M88),INDEX(Dev_List!$A:$A,$M88)))</f>
        <v>(=536++4032+-536U26)</v>
      </c>
      <c r="D88" s="100">
        <f>IF($B88="","",IF($D$9="Theo thiết bị",INDEX(Consolidated!$A:$A,$M88),COUNTIFS(Consolidated!$L$2:$L$3000,$C88)+COUNTIFS(Consolidated!$P$2:$P$3000,$C88)-COUNTIFS(Consolidated!$L$2:$L$3000,$C88,Consolidated!$P$2:$P$3000,$C88)))</f>
        <v>1</v>
      </c>
      <c r="E88" s="100">
        <f>IF($B88="","",IF($D$9="Theo thiết bị",IF(AND(INDEX(Dev_Calc!$A:$A,$M88)=1,INDEX(Dev_Calc!$B:$B,$M88)=1),"From &amp; To",IF(INDEX(Dev_Calc!$A:$A,$M88)=1,"From","To")),COUNTIFS(Consolidated!$L$2:$L$3000,$C88,Consolidated!$E$2:$E$3000,1)+COUNTIFS(Consolidated!$P$2:$P$3000,$C88,Consolidated!$E$2:$E$3000,1)-COUNTIFS(Consolidated!$L$2:$L$3000,$C88,Consolidated!$P$2:$P$3000,$C88,Consolidated!$E$2:$E$3000,1)))</f>
        <v>1</v>
      </c>
      <c r="F88" s="101">
        <f>IF($B88="","",IF($D$9="Theo thiết bị",INDEX(Consolidated!$H:$H,$M88),$D88-$E88))</f>
        <v>0</v>
      </c>
      <c r="G88" s="101" t="str">
        <f>IF($B88="","",IF($D$9="Theo thiết bị",IF(INDEX(Dev_Calc!$A:$A,$M88)=1,INDEX(Consolidated!$P:$P,$M88)&amp;" – "&amp;INDEX(Consolidated!$Q:$Q,$M88),INDEX(Consolidated!$L:$L,$M88)&amp;" – "&amp;INDEX(Consolidated!$M:$M,$M88)),INDEX(Dev_List!$D:$D,$M88)))</f>
        <v>SPRAY VALVE PS Y2</v>
      </c>
      <c r="H88" s="100">
        <f>IF($B88="","",IF($D$9="Theo thiết bị",IF(INDEX(Consolidated!$D:$D,$M88)=1,"Đã cắt","Chưa cắt"),COUNTIFS(Consolidated!$L$2:$L$3000,$C88,Consolidated!$F$2:$F$3000,2)+COUNTIFS(Consolidated!$P$2:$P$3000,$C88,Consolidated!$F$2:$F$3000,2)-COUNTIFS(Consolidated!$L$2:$L$3000,$C88,Consolidated!$P$2:$P$3000,$C88,Consolidated!$F$2:$F$3000,2)))</f>
        <v>0</v>
      </c>
      <c r="I88" s="100">
        <f>IF($B88="","",IF($D$9="Theo thiết bị",IF(INDEX(Consolidated!$E:$E,$M88)=1,"Đã kéo","Chưa kéo"),COUNTIFS(Consolidated!$L$2:$L$3000,$C88,Consolidated!$F$2:$F$3000,1)+COUNTIFS(Consolidated!$P$2:$P$3000,$C88,Consolidated!$F$2:$F$3000,1)-COUNTIFS(Consolidated!$L$2:$L$3000,$C88,Consolidated!$P$2:$P$3000,$C88,Consolidated!$F$2:$F$3000,1)))</f>
        <v>0</v>
      </c>
      <c r="J88" s="100">
        <f>IF($B88="","",IF($D$9="Theo thiết bị",INDEX(Dev_Calc!$E:$E,$M88)&amp;"/2 đầu",$D88-$H88-$I88))</f>
        <v>1</v>
      </c>
      <c r="K88" s="101" t="str">
        <f>IF($B88="","",IF($D$9="Theo thiết bị",IF(INDEX(Dev_Calc!$D:$D,$M88)=0,"Chưa kéo",IF(INDEX(Dev_Calc!$E:$E,$M88)=0,"Đã kéo – chưa đấu nối",IF(INDEX(Dev_Calc!$E:$E,$M88)=1,"Đã kéo – mới đấu 1 đầu","Hoàn thành (đã kéo &amp; đấu nối đủ)"))),IF($F88&gt;0,"Chưa kéo đủ – còn "&amp;$F88&amp;" dây",IF($H88=$D88,"Hoàn thành",IF($J88=$D88,"Đã kéo đủ – chưa đấu nối","Đã kéo đủ – đấu nối dở dang")))))</f>
        <v>Đã kéo đủ – chưa đấu nối</v>
      </c>
      <c r="M88" s="102">
        <f>IF($B88="","",IF($D$9="Theo thiết bị",MATCH($B88,Dev_Calc!$F$2:$F$3000,0)+1,Dev_List!$H$1+$B88-1))</f>
        <v>1355</v>
      </c>
    </row>
    <row r="89" spans="2:13">
      <c r="B89" s="100">
        <f>IF(ROWS($B$23:B89)&lt;=$E$12,ROWS($B$23:B89),"")</f>
        <v>67</v>
      </c>
      <c r="C89" s="101" t="str">
        <f>IF($B89="","",IF($D$9="Theo thiết bị",INDEX(Consolidated!$C:$C,$M89),INDEX(Dev_List!$A:$A,$M89)))</f>
        <v>(=536++4032+-536U27)</v>
      </c>
      <c r="D89" s="100">
        <f>IF($B89="","",IF($D$9="Theo thiết bị",INDEX(Consolidated!$A:$A,$M89),COUNTIFS(Consolidated!$L$2:$L$3000,$C89)+COUNTIFS(Consolidated!$P$2:$P$3000,$C89)-COUNTIFS(Consolidated!$L$2:$L$3000,$C89,Consolidated!$P$2:$P$3000,$C89)))</f>
        <v>1</v>
      </c>
      <c r="E89" s="100">
        <f>IF($B89="","",IF($D$9="Theo thiết bị",IF(AND(INDEX(Dev_Calc!$A:$A,$M89)=1,INDEX(Dev_Calc!$B:$B,$M89)=1),"From &amp; To",IF(INDEX(Dev_Calc!$A:$A,$M89)=1,"From","To")),COUNTIFS(Consolidated!$L$2:$L$3000,$C89,Consolidated!$E$2:$E$3000,1)+COUNTIFS(Consolidated!$P$2:$P$3000,$C89,Consolidated!$E$2:$E$3000,1)-COUNTIFS(Consolidated!$L$2:$L$3000,$C89,Consolidated!$P$2:$P$3000,$C89,Consolidated!$E$2:$E$3000,1)))</f>
        <v>1</v>
      </c>
      <c r="F89" s="101">
        <f>IF($B89="","",IF($D$9="Theo thiết bị",INDEX(Consolidated!$H:$H,$M89),$D89-$E89))</f>
        <v>0</v>
      </c>
      <c r="G89" s="101" t="str">
        <f>IF($B89="","",IF($D$9="Theo thiết bị",IF(INDEX(Dev_Calc!$A:$A,$M89)=1,INDEX(Consolidated!$P:$P,$M89)&amp;" – "&amp;INDEX(Consolidated!$Q:$Q,$M89),INDEX(Consolidated!$L:$L,$M89)&amp;" – "&amp;INDEX(Consolidated!$M:$M,$M89)),INDEX(Dev_List!$D:$D,$M89)))</f>
        <v>AIR VALVE FWD Y3</v>
      </c>
      <c r="H89" s="100">
        <f>IF($B89="","",IF($D$9="Theo thiết bị",IF(INDEX(Consolidated!$D:$D,$M89)=1,"Đã cắt","Chưa cắt"),COUNTIFS(Consolidated!$L$2:$L$3000,$C89,Consolidated!$F$2:$F$3000,2)+COUNTIFS(Consolidated!$P$2:$P$3000,$C89,Consolidated!$F$2:$F$3000,2)-COUNTIFS(Consolidated!$L$2:$L$3000,$C89,Consolidated!$P$2:$P$3000,$C89,Consolidated!$F$2:$F$3000,2)))</f>
        <v>0</v>
      </c>
      <c r="I89" s="100">
        <f>IF($B89="","",IF($D$9="Theo thiết bị",IF(INDEX(Consolidated!$E:$E,$M89)=1,"Đã kéo","Chưa kéo"),COUNTIFS(Consolidated!$L$2:$L$3000,$C89,Consolidated!$F$2:$F$3000,1)+COUNTIFS(Consolidated!$P$2:$P$3000,$C89,Consolidated!$F$2:$F$3000,1)-COUNTIFS(Consolidated!$L$2:$L$3000,$C89,Consolidated!$P$2:$P$3000,$C89,Consolidated!$F$2:$F$3000,1)))</f>
        <v>0</v>
      </c>
      <c r="J89" s="100">
        <f>IF($B89="","",IF($D$9="Theo thiết bị",INDEX(Dev_Calc!$E:$E,$M89)&amp;"/2 đầu",$D89-$H89-$I89))</f>
        <v>1</v>
      </c>
      <c r="K89" s="101" t="str">
        <f>IF($B89="","",IF($D$9="Theo thiết bị",IF(INDEX(Dev_Calc!$D:$D,$M89)=0,"Chưa kéo",IF(INDEX(Dev_Calc!$E:$E,$M89)=0,"Đã kéo – chưa đấu nối",IF(INDEX(Dev_Calc!$E:$E,$M89)=1,"Đã kéo – mới đấu 1 đầu","Hoàn thành (đã kéo &amp; đấu nối đủ)"))),IF($F89&gt;0,"Chưa kéo đủ – còn "&amp;$F89&amp;" dây",IF($H89=$D89,"Hoàn thành",IF($J89=$D89,"Đã kéo đủ – chưa đấu nối","Đã kéo đủ – đấu nối dở dang")))))</f>
        <v>Đã kéo đủ – chưa đấu nối</v>
      </c>
      <c r="M89" s="102">
        <f>IF($B89="","",IF($D$9="Theo thiết bị",MATCH($B89,Dev_Calc!$F$2:$F$3000,0)+1,Dev_List!$H$1+$B89-1))</f>
        <v>1356</v>
      </c>
    </row>
    <row r="90" spans="2:13">
      <c r="B90" s="100">
        <f>IF(ROWS($B$23:B90)&lt;=$E$12,ROWS($B$23:B90),"")</f>
        <v>68</v>
      </c>
      <c r="C90" s="101" t="str">
        <f>IF($B90="","",IF($D$9="Theo thiết bị",INDEX(Consolidated!$C:$C,$M90),INDEX(Dev_List!$A:$A,$M90)))</f>
        <v>(=536++4032+-536U28)</v>
      </c>
      <c r="D90" s="100">
        <f>IF($B90="","",IF($D$9="Theo thiết bị",INDEX(Consolidated!$A:$A,$M90),COUNTIFS(Consolidated!$L$2:$L$3000,$C90)+COUNTIFS(Consolidated!$P$2:$P$3000,$C90)-COUNTIFS(Consolidated!$L$2:$L$3000,$C90,Consolidated!$P$2:$P$3000,$C90)))</f>
        <v>1</v>
      </c>
      <c r="E90" s="100">
        <f>IF($B90="","",IF($D$9="Theo thiết bị",IF(AND(INDEX(Dev_Calc!$A:$A,$M90)=1,INDEX(Dev_Calc!$B:$B,$M90)=1),"From &amp; To",IF(INDEX(Dev_Calc!$A:$A,$M90)=1,"From","To")),COUNTIFS(Consolidated!$L$2:$L$3000,$C90,Consolidated!$E$2:$E$3000,1)+COUNTIFS(Consolidated!$P$2:$P$3000,$C90,Consolidated!$E$2:$E$3000,1)-COUNTIFS(Consolidated!$L$2:$L$3000,$C90,Consolidated!$P$2:$P$3000,$C90,Consolidated!$E$2:$E$3000,1)))</f>
        <v>1</v>
      </c>
      <c r="F90" s="101">
        <f>IF($B90="","",IF($D$9="Theo thiết bị",INDEX(Consolidated!$H:$H,$M90),$D90-$E90))</f>
        <v>0</v>
      </c>
      <c r="G90" s="101" t="str">
        <f>IF($B90="","",IF($D$9="Theo thiết bị",IF(INDEX(Dev_Calc!$A:$A,$M90)=1,INDEX(Consolidated!$P:$P,$M90)&amp;" – "&amp;INDEX(Consolidated!$Q:$Q,$M90),INDEX(Consolidated!$L:$L,$M90)&amp;" – "&amp;INDEX(Consolidated!$M:$M,$M90)),INDEX(Dev_List!$D:$D,$M90)))</f>
        <v>SPRAY VALVE FWD Y4</v>
      </c>
      <c r="H90" s="100">
        <f>IF($B90="","",IF($D$9="Theo thiết bị",IF(INDEX(Consolidated!$D:$D,$M90)=1,"Đã cắt","Chưa cắt"),COUNTIFS(Consolidated!$L$2:$L$3000,$C90,Consolidated!$F$2:$F$3000,2)+COUNTIFS(Consolidated!$P$2:$P$3000,$C90,Consolidated!$F$2:$F$3000,2)-COUNTIFS(Consolidated!$L$2:$L$3000,$C90,Consolidated!$P$2:$P$3000,$C90,Consolidated!$F$2:$F$3000,2)))</f>
        <v>0</v>
      </c>
      <c r="I90" s="100">
        <f>IF($B90="","",IF($D$9="Theo thiết bị",IF(INDEX(Consolidated!$E:$E,$M90)=1,"Đã kéo","Chưa kéo"),COUNTIFS(Consolidated!$L$2:$L$3000,$C90,Consolidated!$F$2:$F$3000,1)+COUNTIFS(Consolidated!$P$2:$P$3000,$C90,Consolidated!$F$2:$F$3000,1)-COUNTIFS(Consolidated!$L$2:$L$3000,$C90,Consolidated!$P$2:$P$3000,$C90,Consolidated!$F$2:$F$3000,1)))</f>
        <v>0</v>
      </c>
      <c r="J90" s="100">
        <f>IF($B90="","",IF($D$9="Theo thiết bị",INDEX(Dev_Calc!$E:$E,$M90)&amp;"/2 đầu",$D90-$H90-$I90))</f>
        <v>1</v>
      </c>
      <c r="K90" s="101" t="str">
        <f>IF($B90="","",IF($D$9="Theo thiết bị",IF(INDEX(Dev_Calc!$D:$D,$M90)=0,"Chưa kéo",IF(INDEX(Dev_Calc!$E:$E,$M90)=0,"Đã kéo – chưa đấu nối",IF(INDEX(Dev_Calc!$E:$E,$M90)=1,"Đã kéo – mới đấu 1 đầu","Hoàn thành (đã kéo &amp; đấu nối đủ)"))),IF($F90&gt;0,"Chưa kéo đủ – còn "&amp;$F90&amp;" dây",IF($H90=$D90,"Hoàn thành",IF($J90=$D90,"Đã kéo đủ – chưa đấu nối","Đã kéo đủ – đấu nối dở dang")))))</f>
        <v>Đã kéo đủ – chưa đấu nối</v>
      </c>
      <c r="M90" s="102">
        <f>IF($B90="","",IF($D$9="Theo thiết bị",MATCH($B90,Dev_Calc!$F$2:$F$3000,0)+1,Dev_List!$H$1+$B90-1))</f>
        <v>1357</v>
      </c>
    </row>
    <row r="91" spans="2:13">
      <c r="B91" s="100">
        <f>IF(ROWS($B$23:B91)&lt;=$E$12,ROWS($B$23:B91),"")</f>
        <v>69</v>
      </c>
      <c r="C91" s="101" t="str">
        <f>IF($B91="","",IF($D$9="Theo thiết bị",INDEX(Consolidated!$C:$C,$M91),INDEX(Dev_List!$A:$A,$M91)))</f>
        <v>(=536++4032+-536U29)</v>
      </c>
      <c r="D91" s="100">
        <f>IF($B91="","",IF($D$9="Theo thiết bị",INDEX(Consolidated!$A:$A,$M91),COUNTIFS(Consolidated!$L$2:$L$3000,$C91)+COUNTIFS(Consolidated!$P$2:$P$3000,$C91)-COUNTIFS(Consolidated!$L$2:$L$3000,$C91,Consolidated!$P$2:$P$3000,$C91)))</f>
        <v>1</v>
      </c>
      <c r="E91" s="100">
        <f>IF($B91="","",IF($D$9="Theo thiết bị",IF(AND(INDEX(Dev_Calc!$A:$A,$M91)=1,INDEX(Dev_Calc!$B:$B,$M91)=1),"From &amp; To",IF(INDEX(Dev_Calc!$A:$A,$M91)=1,"From","To")),COUNTIFS(Consolidated!$L$2:$L$3000,$C91,Consolidated!$E$2:$E$3000,1)+COUNTIFS(Consolidated!$P$2:$P$3000,$C91,Consolidated!$E$2:$E$3000,1)-COUNTIFS(Consolidated!$L$2:$L$3000,$C91,Consolidated!$P$2:$P$3000,$C91,Consolidated!$E$2:$E$3000,1)))</f>
        <v>1</v>
      </c>
      <c r="F91" s="101">
        <f>IF($B91="","",IF($D$9="Theo thiết bị",INDEX(Consolidated!$H:$H,$M91),$D91-$E91))</f>
        <v>0</v>
      </c>
      <c r="G91" s="101" t="str">
        <f>IF($B91="","",IF($D$9="Theo thiết bị",IF(INDEX(Dev_Calc!$A:$A,$M91)=1,INDEX(Consolidated!$P:$P,$M91)&amp;" – "&amp;INDEX(Consolidated!$Q:$Q,$M91),INDEX(Consolidated!$L:$L,$M91)&amp;" – "&amp;INDEX(Consolidated!$M:$M,$M91)),INDEX(Dev_List!$D:$D,$M91)))</f>
        <v>AIR VALVE SB Y5</v>
      </c>
      <c r="H91" s="100">
        <f>IF($B91="","",IF($D$9="Theo thiết bị",IF(INDEX(Consolidated!$D:$D,$M91)=1,"Đã cắt","Chưa cắt"),COUNTIFS(Consolidated!$L$2:$L$3000,$C91,Consolidated!$F$2:$F$3000,2)+COUNTIFS(Consolidated!$P$2:$P$3000,$C91,Consolidated!$F$2:$F$3000,2)-COUNTIFS(Consolidated!$L$2:$L$3000,$C91,Consolidated!$P$2:$P$3000,$C91,Consolidated!$F$2:$F$3000,2)))</f>
        <v>0</v>
      </c>
      <c r="I91" s="100">
        <f>IF($B91="","",IF($D$9="Theo thiết bị",IF(INDEX(Consolidated!$E:$E,$M91)=1,"Đã kéo","Chưa kéo"),COUNTIFS(Consolidated!$L$2:$L$3000,$C91,Consolidated!$F$2:$F$3000,1)+COUNTIFS(Consolidated!$P$2:$P$3000,$C91,Consolidated!$F$2:$F$3000,1)-COUNTIFS(Consolidated!$L$2:$L$3000,$C91,Consolidated!$P$2:$P$3000,$C91,Consolidated!$F$2:$F$3000,1)))</f>
        <v>0</v>
      </c>
      <c r="J91" s="100">
        <f>IF($B91="","",IF($D$9="Theo thiết bị",INDEX(Dev_Calc!$E:$E,$M91)&amp;"/2 đầu",$D91-$H91-$I91))</f>
        <v>1</v>
      </c>
      <c r="K91" s="101" t="str">
        <f>IF($B91="","",IF($D$9="Theo thiết bị",IF(INDEX(Dev_Calc!$D:$D,$M91)=0,"Chưa kéo",IF(INDEX(Dev_Calc!$E:$E,$M91)=0,"Đã kéo – chưa đấu nối",IF(INDEX(Dev_Calc!$E:$E,$M91)=1,"Đã kéo – mới đấu 1 đầu","Hoàn thành (đã kéo &amp; đấu nối đủ)"))),IF($F91&gt;0,"Chưa kéo đủ – còn "&amp;$F91&amp;" dây",IF($H91=$D91,"Hoàn thành",IF($J91=$D91,"Đã kéo đủ – chưa đấu nối","Đã kéo đủ – đấu nối dở dang")))))</f>
        <v>Đã kéo đủ – chưa đấu nối</v>
      </c>
      <c r="M91" s="102">
        <f>IF($B91="","",IF($D$9="Theo thiết bị",MATCH($B91,Dev_Calc!$F$2:$F$3000,0)+1,Dev_List!$H$1+$B91-1))</f>
        <v>1358</v>
      </c>
    </row>
    <row r="92" spans="2:13">
      <c r="B92" s="100">
        <f>IF(ROWS($B$23:B92)&lt;=$E$12,ROWS($B$23:B92),"")</f>
        <v>70</v>
      </c>
      <c r="C92" s="101" t="str">
        <f>IF($B92="","",IF($D$9="Theo thiết bị",INDEX(Consolidated!$C:$C,$M92),INDEX(Dev_List!$A:$A,$M92)))</f>
        <v>(=536++4032+-536U30)</v>
      </c>
      <c r="D92" s="100">
        <f>IF($B92="","",IF($D$9="Theo thiết bị",INDEX(Consolidated!$A:$A,$M92),COUNTIFS(Consolidated!$L$2:$L$3000,$C92)+COUNTIFS(Consolidated!$P$2:$P$3000,$C92)-COUNTIFS(Consolidated!$L$2:$L$3000,$C92,Consolidated!$P$2:$P$3000,$C92)))</f>
        <v>1</v>
      </c>
      <c r="E92" s="100">
        <f>IF($B92="","",IF($D$9="Theo thiết bị",IF(AND(INDEX(Dev_Calc!$A:$A,$M92)=1,INDEX(Dev_Calc!$B:$B,$M92)=1),"From &amp; To",IF(INDEX(Dev_Calc!$A:$A,$M92)=1,"From","To")),COUNTIFS(Consolidated!$L$2:$L$3000,$C92,Consolidated!$E$2:$E$3000,1)+COUNTIFS(Consolidated!$P$2:$P$3000,$C92,Consolidated!$E$2:$E$3000,1)-COUNTIFS(Consolidated!$L$2:$L$3000,$C92,Consolidated!$P$2:$P$3000,$C92,Consolidated!$E$2:$E$3000,1)))</f>
        <v>1</v>
      </c>
      <c r="F92" s="101">
        <f>IF($B92="","",IF($D$9="Theo thiết bị",INDEX(Consolidated!$H:$H,$M92),$D92-$E92))</f>
        <v>0</v>
      </c>
      <c r="G92" s="101" t="str">
        <f>IF($B92="","",IF($D$9="Theo thiết bị",IF(INDEX(Dev_Calc!$A:$A,$M92)=1,INDEX(Consolidated!$P:$P,$M92)&amp;" – "&amp;INDEX(Consolidated!$Q:$Q,$M92),INDEX(Consolidated!$L:$L,$M92)&amp;" – "&amp;INDEX(Consolidated!$M:$M,$M92)),INDEX(Dev_List!$D:$D,$M92)))</f>
        <v>SPRAY VALVE SB Y6</v>
      </c>
      <c r="H92" s="100">
        <f>IF($B92="","",IF($D$9="Theo thiết bị",IF(INDEX(Consolidated!$D:$D,$M92)=1,"Đã cắt","Chưa cắt"),COUNTIFS(Consolidated!$L$2:$L$3000,$C92,Consolidated!$F$2:$F$3000,2)+COUNTIFS(Consolidated!$P$2:$P$3000,$C92,Consolidated!$F$2:$F$3000,2)-COUNTIFS(Consolidated!$L$2:$L$3000,$C92,Consolidated!$P$2:$P$3000,$C92,Consolidated!$F$2:$F$3000,2)))</f>
        <v>0</v>
      </c>
      <c r="I92" s="100">
        <f>IF($B92="","",IF($D$9="Theo thiết bị",IF(INDEX(Consolidated!$E:$E,$M92)=1,"Đã kéo","Chưa kéo"),COUNTIFS(Consolidated!$L$2:$L$3000,$C92,Consolidated!$F$2:$F$3000,1)+COUNTIFS(Consolidated!$P$2:$P$3000,$C92,Consolidated!$F$2:$F$3000,1)-COUNTIFS(Consolidated!$L$2:$L$3000,$C92,Consolidated!$P$2:$P$3000,$C92,Consolidated!$F$2:$F$3000,1)))</f>
        <v>0</v>
      </c>
      <c r="J92" s="100">
        <f>IF($B92="","",IF($D$9="Theo thiết bị",INDEX(Dev_Calc!$E:$E,$M92)&amp;"/2 đầu",$D92-$H92-$I92))</f>
        <v>1</v>
      </c>
      <c r="K92" s="101" t="str">
        <f>IF($B92="","",IF($D$9="Theo thiết bị",IF(INDEX(Dev_Calc!$D:$D,$M92)=0,"Chưa kéo",IF(INDEX(Dev_Calc!$E:$E,$M92)=0,"Đã kéo – chưa đấu nối",IF(INDEX(Dev_Calc!$E:$E,$M92)=1,"Đã kéo – mới đấu 1 đầu","Hoàn thành (đã kéo &amp; đấu nối đủ)"))),IF($F92&gt;0,"Chưa kéo đủ – còn "&amp;$F92&amp;" dây",IF($H92=$D92,"Hoàn thành",IF($J92=$D92,"Đã kéo đủ – chưa đấu nối","Đã kéo đủ – đấu nối dở dang")))))</f>
        <v>Đã kéo đủ – chưa đấu nối</v>
      </c>
      <c r="M92" s="102">
        <f>IF($B92="","",IF($D$9="Theo thiết bị",MATCH($B92,Dev_Calc!$F$2:$F$3000,0)+1,Dev_List!$H$1+$B92-1))</f>
        <v>1359</v>
      </c>
    </row>
    <row r="93" spans="2:13">
      <c r="B93" s="100">
        <f>IF(ROWS($B$23:B93)&lt;=$E$12,ROWS($B$23:B93),"")</f>
        <v>71</v>
      </c>
      <c r="C93" s="101" t="str">
        <f>IF($B93="","",IF($D$9="Theo thiết bị",INDEX(Consolidated!$C:$C,$M93),INDEX(Dev_List!$A:$A,$M93)))</f>
        <v>(=617++4032+-617U08)</v>
      </c>
      <c r="D93" s="100">
        <f>IF($B93="","",IF($D$9="Theo thiết bị",INDEX(Consolidated!$A:$A,$M93),COUNTIFS(Consolidated!$L$2:$L$3000,$C93)+COUNTIFS(Consolidated!$P$2:$P$3000,$C93)-COUNTIFS(Consolidated!$L$2:$L$3000,$C93,Consolidated!$P$2:$P$3000,$C93)))</f>
        <v>1</v>
      </c>
      <c r="E93" s="100">
        <f>IF($B93="","",IF($D$9="Theo thiết bị",IF(AND(INDEX(Dev_Calc!$A:$A,$M93)=1,INDEX(Dev_Calc!$B:$B,$M93)=1),"From &amp; To",IF(INDEX(Dev_Calc!$A:$A,$M93)=1,"From","To")),COUNTIFS(Consolidated!$L$2:$L$3000,$C93,Consolidated!$E$2:$E$3000,1)+COUNTIFS(Consolidated!$P$2:$P$3000,$C93,Consolidated!$E$2:$E$3000,1)-COUNTIFS(Consolidated!$L$2:$L$3000,$C93,Consolidated!$P$2:$P$3000,$C93,Consolidated!$E$2:$E$3000,1)))</f>
        <v>1</v>
      </c>
      <c r="F93" s="101">
        <f>IF($B93="","",IF($D$9="Theo thiết bị",INDEX(Consolidated!$H:$H,$M93),$D93-$E93))</f>
        <v>0</v>
      </c>
      <c r="G93" s="101" t="str">
        <f>IF($B93="","",IF($D$9="Theo thiết bị",IF(INDEX(Dev_Calc!$A:$A,$M93)=1,INDEX(Consolidated!$P:$P,$M93)&amp;" – "&amp;INDEX(Consolidated!$Q:$Q,$M93),INDEX(Consolidated!$L:$L,$M93)&amp;" – "&amp;INDEX(Consolidated!$M:$M,$M93)),INDEX(Dev_List!$D:$D,$M93)))</f>
        <v>AUTO PILOT</v>
      </c>
      <c r="H93" s="100">
        <f>IF($B93="","",IF($D$9="Theo thiết bị",IF(INDEX(Consolidated!$D:$D,$M93)=1,"Đã cắt","Chưa cắt"),COUNTIFS(Consolidated!$L$2:$L$3000,$C93,Consolidated!$F$2:$F$3000,2)+COUNTIFS(Consolidated!$P$2:$P$3000,$C93,Consolidated!$F$2:$F$3000,2)-COUNTIFS(Consolidated!$L$2:$L$3000,$C93,Consolidated!$P$2:$P$3000,$C93,Consolidated!$F$2:$F$3000,2)))</f>
        <v>0</v>
      </c>
      <c r="I93" s="100">
        <f>IF($B93="","",IF($D$9="Theo thiết bị",IF(INDEX(Consolidated!$E:$E,$M93)=1,"Đã kéo","Chưa kéo"),COUNTIFS(Consolidated!$L$2:$L$3000,$C93,Consolidated!$F$2:$F$3000,1)+COUNTIFS(Consolidated!$P$2:$P$3000,$C93,Consolidated!$F$2:$F$3000,1)-COUNTIFS(Consolidated!$L$2:$L$3000,$C93,Consolidated!$P$2:$P$3000,$C93,Consolidated!$F$2:$F$3000,1)))</f>
        <v>0</v>
      </c>
      <c r="J93" s="100">
        <f>IF($B93="","",IF($D$9="Theo thiết bị",INDEX(Dev_Calc!$E:$E,$M93)&amp;"/2 đầu",$D93-$H93-$I93))</f>
        <v>1</v>
      </c>
      <c r="K93" s="101" t="str">
        <f>IF($B93="","",IF($D$9="Theo thiết bị",IF(INDEX(Dev_Calc!$D:$D,$M93)=0,"Chưa kéo",IF(INDEX(Dev_Calc!$E:$E,$M93)=0,"Đã kéo – chưa đấu nối",IF(INDEX(Dev_Calc!$E:$E,$M93)=1,"Đã kéo – mới đấu 1 đầu","Hoàn thành (đã kéo &amp; đấu nối đủ)"))),IF($F93&gt;0,"Chưa kéo đủ – còn "&amp;$F93&amp;" dây",IF($H93=$D93,"Hoàn thành",IF($J93=$D93,"Đã kéo đủ – chưa đấu nối","Đã kéo đủ – đấu nối dở dang")))))</f>
        <v>Đã kéo đủ – chưa đấu nối</v>
      </c>
      <c r="M93" s="102">
        <f>IF($B93="","",IF($D$9="Theo thiết bị",MATCH($B93,Dev_Calc!$F$2:$F$3000,0)+1,Dev_List!$H$1+$B93-1))</f>
        <v>1360</v>
      </c>
    </row>
    <row r="94" spans="2:13">
      <c r="B94" s="100">
        <f>IF(ROWS($B$23:B94)&lt;=$E$12,ROWS($B$23:B94),"")</f>
        <v>72</v>
      </c>
      <c r="C94" s="101" t="str">
        <f>IF($B94="","",IF($D$9="Theo thiết bị",INDEX(Consolidated!$C:$C,$M94),INDEX(Dev_List!$A:$A,$M94)))</f>
        <v>(=617++4032+-617U10)</v>
      </c>
      <c r="D94" s="100">
        <f>IF($B94="","",IF($D$9="Theo thiết bị",INDEX(Consolidated!$A:$A,$M94),COUNTIFS(Consolidated!$L$2:$L$3000,$C94)+COUNTIFS(Consolidated!$P$2:$P$3000,$C94)-COUNTIFS(Consolidated!$L$2:$L$3000,$C94,Consolidated!$P$2:$P$3000,$C94)))</f>
        <v>2</v>
      </c>
      <c r="E94" s="100">
        <f>IF($B94="","",IF($D$9="Theo thiết bị",IF(AND(INDEX(Dev_Calc!$A:$A,$M94)=1,INDEX(Dev_Calc!$B:$B,$M94)=1),"From &amp; To",IF(INDEX(Dev_Calc!$A:$A,$M94)=1,"From","To")),COUNTIFS(Consolidated!$L$2:$L$3000,$C94,Consolidated!$E$2:$E$3000,1)+COUNTIFS(Consolidated!$P$2:$P$3000,$C94,Consolidated!$E$2:$E$3000,1)-COUNTIFS(Consolidated!$L$2:$L$3000,$C94,Consolidated!$P$2:$P$3000,$C94,Consolidated!$E$2:$E$3000,1)))</f>
        <v>1</v>
      </c>
      <c r="F94" s="101">
        <f>IF($B94="","",IF($D$9="Theo thiết bị",INDEX(Consolidated!$H:$H,$M94),$D94-$E94))</f>
        <v>1</v>
      </c>
      <c r="G94" s="101" t="str">
        <f>IF($B94="","",IF($D$9="Theo thiết bị",IF(INDEX(Dev_Calc!$A:$A,$M94)=1,INDEX(Consolidated!$P:$P,$M94)&amp;" – "&amp;INDEX(Consolidated!$Q:$Q,$M94),INDEX(Consolidated!$L:$L,$M94)&amp;" – "&amp;INDEX(Consolidated!$M:$M,$M94)),INDEX(Dev_List!$D:$D,$M94)))</f>
        <v>PS WING CONNECTOR</v>
      </c>
      <c r="H94" s="100">
        <f>IF($B94="","",IF($D$9="Theo thiết bị",IF(INDEX(Consolidated!$D:$D,$M94)=1,"Đã cắt","Chưa cắt"),COUNTIFS(Consolidated!$L$2:$L$3000,$C94,Consolidated!$F$2:$F$3000,2)+COUNTIFS(Consolidated!$P$2:$P$3000,$C94,Consolidated!$F$2:$F$3000,2)-COUNTIFS(Consolidated!$L$2:$L$3000,$C94,Consolidated!$P$2:$P$3000,$C94,Consolidated!$F$2:$F$3000,2)))</f>
        <v>0</v>
      </c>
      <c r="I94" s="100">
        <f>IF($B94="","",IF($D$9="Theo thiết bị",IF(INDEX(Consolidated!$E:$E,$M94)=1,"Đã kéo","Chưa kéo"),COUNTIFS(Consolidated!$L$2:$L$3000,$C94,Consolidated!$F$2:$F$3000,1)+COUNTIFS(Consolidated!$P$2:$P$3000,$C94,Consolidated!$F$2:$F$3000,1)-COUNTIFS(Consolidated!$L$2:$L$3000,$C94,Consolidated!$P$2:$P$3000,$C94,Consolidated!$F$2:$F$3000,1)))</f>
        <v>0</v>
      </c>
      <c r="J94" s="100">
        <f>IF($B94="","",IF($D$9="Theo thiết bị",INDEX(Dev_Calc!$E:$E,$M94)&amp;"/2 đầu",$D94-$H94-$I94))</f>
        <v>2</v>
      </c>
      <c r="K94" s="101" t="str">
        <f>IF($B94="","",IF($D$9="Theo thiết bị",IF(INDEX(Dev_Calc!$D:$D,$M94)=0,"Chưa kéo",IF(INDEX(Dev_Calc!$E:$E,$M94)=0,"Đã kéo – chưa đấu nối",IF(INDEX(Dev_Calc!$E:$E,$M94)=1,"Đã kéo – mới đấu 1 đầu","Hoàn thành (đã kéo &amp; đấu nối đủ)"))),IF($F94&gt;0,"Chưa kéo đủ – còn "&amp;$F94&amp;" dây",IF($H94=$D94,"Hoàn thành",IF($J94=$D94,"Đã kéo đủ – chưa đấu nối","Đã kéo đủ – đấu nối dở dang")))))</f>
        <v>Chưa kéo đủ – còn 1 dây</v>
      </c>
      <c r="M94" s="102">
        <f>IF($B94="","",IF($D$9="Theo thiết bị",MATCH($B94,Dev_Calc!$F$2:$F$3000,0)+1,Dev_List!$H$1+$B94-1))</f>
        <v>1361</v>
      </c>
    </row>
    <row r="95" spans="2:13">
      <c r="B95" s="100">
        <f>IF(ROWS($B$23:B95)&lt;=$E$12,ROWS($B$23:B95),"")</f>
        <v>73</v>
      </c>
      <c r="C95" s="101" t="str">
        <f>IF($B95="","",IF($D$9="Theo thiết bị",INDEX(Consolidated!$C:$C,$M95),INDEX(Dev_List!$A:$A,$M95)))</f>
        <v>(=617++4032+-617U14)</v>
      </c>
      <c r="D95" s="100">
        <f>IF($B95="","",IF($D$9="Theo thiết bị",INDEX(Consolidated!$A:$A,$M95),COUNTIFS(Consolidated!$L$2:$L$3000,$C95)+COUNTIFS(Consolidated!$P$2:$P$3000,$C95)-COUNTIFS(Consolidated!$L$2:$L$3000,$C95,Consolidated!$P$2:$P$3000,$C95)))</f>
        <v>2</v>
      </c>
      <c r="E95" s="100">
        <f>IF($B95="","",IF($D$9="Theo thiết bị",IF(AND(INDEX(Dev_Calc!$A:$A,$M95)=1,INDEX(Dev_Calc!$B:$B,$M95)=1),"From &amp; To",IF(INDEX(Dev_Calc!$A:$A,$M95)=1,"From","To")),COUNTIFS(Consolidated!$L$2:$L$3000,$C95,Consolidated!$E$2:$E$3000,1)+COUNTIFS(Consolidated!$P$2:$P$3000,$C95,Consolidated!$E$2:$E$3000,1)-COUNTIFS(Consolidated!$L$2:$L$3000,$C95,Consolidated!$P$2:$P$3000,$C95,Consolidated!$E$2:$E$3000,1)))</f>
        <v>1</v>
      </c>
      <c r="F95" s="101">
        <f>IF($B95="","",IF($D$9="Theo thiết bị",INDEX(Consolidated!$H:$H,$M95),$D95-$E95))</f>
        <v>1</v>
      </c>
      <c r="G95" s="101" t="str">
        <f>IF($B95="","",IF($D$9="Theo thiết bị",IF(INDEX(Dev_Calc!$A:$A,$M95)=1,INDEX(Consolidated!$P:$P,$M95)&amp;" – "&amp;INDEX(Consolidated!$Q:$Q,$M95),INDEX(Consolidated!$L:$L,$M95)&amp;" – "&amp;INDEX(Consolidated!$M:$M,$M95)),INDEX(Dev_List!$D:$D,$M95)))</f>
        <v>SB WING CONNECTOR</v>
      </c>
      <c r="H95" s="100">
        <f>IF($B95="","",IF($D$9="Theo thiết bị",IF(INDEX(Consolidated!$D:$D,$M95)=1,"Đã cắt","Chưa cắt"),COUNTIFS(Consolidated!$L$2:$L$3000,$C95,Consolidated!$F$2:$F$3000,2)+COUNTIFS(Consolidated!$P$2:$P$3000,$C95,Consolidated!$F$2:$F$3000,2)-COUNTIFS(Consolidated!$L$2:$L$3000,$C95,Consolidated!$P$2:$P$3000,$C95,Consolidated!$F$2:$F$3000,2)))</f>
        <v>0</v>
      </c>
      <c r="I95" s="100">
        <f>IF($B95="","",IF($D$9="Theo thiết bị",IF(INDEX(Consolidated!$E:$E,$M95)=1,"Đã kéo","Chưa kéo"),COUNTIFS(Consolidated!$L$2:$L$3000,$C95,Consolidated!$F$2:$F$3000,1)+COUNTIFS(Consolidated!$P$2:$P$3000,$C95,Consolidated!$F$2:$F$3000,1)-COUNTIFS(Consolidated!$L$2:$L$3000,$C95,Consolidated!$P$2:$P$3000,$C95,Consolidated!$F$2:$F$3000,1)))</f>
        <v>0</v>
      </c>
      <c r="J95" s="100">
        <f>IF($B95="","",IF($D$9="Theo thiết bị",INDEX(Dev_Calc!$E:$E,$M95)&amp;"/2 đầu",$D95-$H95-$I95))</f>
        <v>2</v>
      </c>
      <c r="K95" s="101" t="str">
        <f>IF($B95="","",IF($D$9="Theo thiết bị",IF(INDEX(Dev_Calc!$D:$D,$M95)=0,"Chưa kéo",IF(INDEX(Dev_Calc!$E:$E,$M95)=0,"Đã kéo – chưa đấu nối",IF(INDEX(Dev_Calc!$E:$E,$M95)=1,"Đã kéo – mới đấu 1 đầu","Hoàn thành (đã kéo &amp; đấu nối đủ)"))),IF($F95&gt;0,"Chưa kéo đủ – còn "&amp;$F95&amp;" dây",IF($H95=$D95,"Hoàn thành",IF($J95=$D95,"Đã kéo đủ – chưa đấu nối","Đã kéo đủ – đấu nối dở dang")))))</f>
        <v>Chưa kéo đủ – còn 1 dây</v>
      </c>
      <c r="M95" s="102">
        <f>IF($B95="","",IF($D$9="Theo thiết bị",MATCH($B95,Dev_Calc!$F$2:$F$3000,0)+1,Dev_List!$H$1+$B95-1))</f>
        <v>1362</v>
      </c>
    </row>
    <row r="96" spans="2:13">
      <c r="B96" s="100">
        <f>IF(ROWS($B$23:B96)&lt;=$E$12,ROWS($B$23:B96),"")</f>
        <v>74</v>
      </c>
      <c r="C96" s="101" t="str">
        <f>IF($B96="","",IF($D$9="Theo thiết bị",INDEX(Consolidated!$C:$C,$M96),INDEX(Dev_List!$A:$A,$M96)))</f>
        <v>(=634++4032+-634X1)</v>
      </c>
      <c r="D96" s="100">
        <f>IF($B96="","",IF($D$9="Theo thiết bị",INDEX(Consolidated!$A:$A,$M96),COUNTIFS(Consolidated!$L$2:$L$3000,$C96)+COUNTIFS(Consolidated!$P$2:$P$3000,$C96)-COUNTIFS(Consolidated!$L$2:$L$3000,$C96,Consolidated!$P$2:$P$3000,$C96)))</f>
        <v>1</v>
      </c>
      <c r="E96" s="100">
        <f>IF($B96="","",IF($D$9="Theo thiết bị",IF(AND(INDEX(Dev_Calc!$A:$A,$M96)=1,INDEX(Dev_Calc!$B:$B,$M96)=1),"From &amp; To",IF(INDEX(Dev_Calc!$A:$A,$M96)=1,"From","To")),COUNTIFS(Consolidated!$L$2:$L$3000,$C96,Consolidated!$E$2:$E$3000,1)+COUNTIFS(Consolidated!$P$2:$P$3000,$C96,Consolidated!$E$2:$E$3000,1)-COUNTIFS(Consolidated!$L$2:$L$3000,$C96,Consolidated!$P$2:$P$3000,$C96,Consolidated!$E$2:$E$3000,1)))</f>
        <v>1</v>
      </c>
      <c r="F96" s="101">
        <f>IF($B96="","",IF($D$9="Theo thiết bị",INDEX(Consolidated!$H:$H,$M96),$D96-$E96))</f>
        <v>0</v>
      </c>
      <c r="G96" s="101" t="str">
        <f>IF($B96="","",IF($D$9="Theo thiết bị",IF(INDEX(Dev_Calc!$A:$A,$M96)=1,INDEX(Consolidated!$P:$P,$M96)&amp;" – "&amp;INDEX(Consolidated!$Q:$Q,$M96),INDEX(Consolidated!$L:$L,$M96)&amp;" – "&amp;INDEX(Consolidated!$M:$M,$M96)),INDEX(Dev_List!$D:$D,$M96)))</f>
        <v>RJ45 SOCKET (634X1)</v>
      </c>
      <c r="H96" s="100">
        <f>IF($B96="","",IF($D$9="Theo thiết bị",IF(INDEX(Consolidated!$D:$D,$M96)=1,"Đã cắt","Chưa cắt"),COUNTIFS(Consolidated!$L$2:$L$3000,$C96,Consolidated!$F$2:$F$3000,2)+COUNTIFS(Consolidated!$P$2:$P$3000,$C96,Consolidated!$F$2:$F$3000,2)-COUNTIFS(Consolidated!$L$2:$L$3000,$C96,Consolidated!$P$2:$P$3000,$C96,Consolidated!$F$2:$F$3000,2)))</f>
        <v>0</v>
      </c>
      <c r="I96" s="100">
        <f>IF($B96="","",IF($D$9="Theo thiết bị",IF(INDEX(Consolidated!$E:$E,$M96)=1,"Đã kéo","Chưa kéo"),COUNTIFS(Consolidated!$L$2:$L$3000,$C96,Consolidated!$F$2:$F$3000,1)+COUNTIFS(Consolidated!$P$2:$P$3000,$C96,Consolidated!$F$2:$F$3000,1)-COUNTIFS(Consolidated!$L$2:$L$3000,$C96,Consolidated!$P$2:$P$3000,$C96,Consolidated!$F$2:$F$3000,1)))</f>
        <v>0</v>
      </c>
      <c r="J96" s="100">
        <f>IF($B96="","",IF($D$9="Theo thiết bị",INDEX(Dev_Calc!$E:$E,$M96)&amp;"/2 đầu",$D96-$H96-$I96))</f>
        <v>1</v>
      </c>
      <c r="K96" s="101" t="str">
        <f>IF($B96="","",IF($D$9="Theo thiết bị",IF(INDEX(Dev_Calc!$D:$D,$M96)=0,"Chưa kéo",IF(INDEX(Dev_Calc!$E:$E,$M96)=0,"Đã kéo – chưa đấu nối",IF(INDEX(Dev_Calc!$E:$E,$M96)=1,"Đã kéo – mới đấu 1 đầu","Hoàn thành (đã kéo &amp; đấu nối đủ)"))),IF($F96&gt;0,"Chưa kéo đủ – còn "&amp;$F96&amp;" dây",IF($H96=$D96,"Hoàn thành",IF($J96=$D96,"Đã kéo đủ – chưa đấu nối","Đã kéo đủ – đấu nối dở dang")))))</f>
        <v>Đã kéo đủ – chưa đấu nối</v>
      </c>
      <c r="M96" s="102">
        <f>IF($B96="","",IF($D$9="Theo thiết bị",MATCH($B96,Dev_Calc!$F$2:$F$3000,0)+1,Dev_List!$H$1+$B96-1))</f>
        <v>1363</v>
      </c>
    </row>
    <row r="97" spans="2:13">
      <c r="B97" s="100">
        <f>IF(ROWS($B$23:B97)&lt;=$E$12,ROWS($B$23:B97),"")</f>
        <v>75</v>
      </c>
      <c r="C97" s="101" t="str">
        <f>IF($B97="","",IF($D$9="Theo thiết bị",INDEX(Consolidated!$C:$C,$M97),INDEX(Dev_List!$A:$A,$M97)))</f>
        <v>(=634++4032+-634X2)</v>
      </c>
      <c r="D97" s="100">
        <f>IF($B97="","",IF($D$9="Theo thiết bị",INDEX(Consolidated!$A:$A,$M97),COUNTIFS(Consolidated!$L$2:$L$3000,$C97)+COUNTIFS(Consolidated!$P$2:$P$3000,$C97)-COUNTIFS(Consolidated!$L$2:$L$3000,$C97,Consolidated!$P$2:$P$3000,$C97)))</f>
        <v>1</v>
      </c>
      <c r="E97" s="100">
        <f>IF($B97="","",IF($D$9="Theo thiết bị",IF(AND(INDEX(Dev_Calc!$A:$A,$M97)=1,INDEX(Dev_Calc!$B:$B,$M97)=1),"From &amp; To",IF(INDEX(Dev_Calc!$A:$A,$M97)=1,"From","To")),COUNTIFS(Consolidated!$L$2:$L$3000,$C97,Consolidated!$E$2:$E$3000,1)+COUNTIFS(Consolidated!$P$2:$P$3000,$C97,Consolidated!$E$2:$E$3000,1)-COUNTIFS(Consolidated!$L$2:$L$3000,$C97,Consolidated!$P$2:$P$3000,$C97,Consolidated!$E$2:$E$3000,1)))</f>
        <v>1</v>
      </c>
      <c r="F97" s="101">
        <f>IF($B97="","",IF($D$9="Theo thiết bị",INDEX(Consolidated!$H:$H,$M97),$D97-$E97))</f>
        <v>0</v>
      </c>
      <c r="G97" s="101" t="str">
        <f>IF($B97="","",IF($D$9="Theo thiết bị",IF(INDEX(Dev_Calc!$A:$A,$M97)=1,INDEX(Consolidated!$P:$P,$M97)&amp;" – "&amp;INDEX(Consolidated!$Q:$Q,$M97),INDEX(Consolidated!$L:$L,$M97)&amp;" – "&amp;INDEX(Consolidated!$M:$M,$M97)),INDEX(Dev_List!$D:$D,$M97)))</f>
        <v>RJ45 SOCKET (634X2)</v>
      </c>
      <c r="H97" s="100">
        <f>IF($B97="","",IF($D$9="Theo thiết bị",IF(INDEX(Consolidated!$D:$D,$M97)=1,"Đã cắt","Chưa cắt"),COUNTIFS(Consolidated!$L$2:$L$3000,$C97,Consolidated!$F$2:$F$3000,2)+COUNTIFS(Consolidated!$P$2:$P$3000,$C97,Consolidated!$F$2:$F$3000,2)-COUNTIFS(Consolidated!$L$2:$L$3000,$C97,Consolidated!$P$2:$P$3000,$C97,Consolidated!$F$2:$F$3000,2)))</f>
        <v>0</v>
      </c>
      <c r="I97" s="100">
        <f>IF($B97="","",IF($D$9="Theo thiết bị",IF(INDEX(Consolidated!$E:$E,$M97)=1,"Đã kéo","Chưa kéo"),COUNTIFS(Consolidated!$L$2:$L$3000,$C97,Consolidated!$F$2:$F$3000,1)+COUNTIFS(Consolidated!$P$2:$P$3000,$C97,Consolidated!$F$2:$F$3000,1)-COUNTIFS(Consolidated!$L$2:$L$3000,$C97,Consolidated!$P$2:$P$3000,$C97,Consolidated!$F$2:$F$3000,1)))</f>
        <v>0</v>
      </c>
      <c r="J97" s="100">
        <f>IF($B97="","",IF($D$9="Theo thiết bị",INDEX(Dev_Calc!$E:$E,$M97)&amp;"/2 đầu",$D97-$H97-$I97))</f>
        <v>1</v>
      </c>
      <c r="K97" s="101" t="str">
        <f>IF($B97="","",IF($D$9="Theo thiết bị",IF(INDEX(Dev_Calc!$D:$D,$M97)=0,"Chưa kéo",IF(INDEX(Dev_Calc!$E:$E,$M97)=0,"Đã kéo – chưa đấu nối",IF(INDEX(Dev_Calc!$E:$E,$M97)=1,"Đã kéo – mới đấu 1 đầu","Hoàn thành (đã kéo &amp; đấu nối đủ)"))),IF($F97&gt;0,"Chưa kéo đủ – còn "&amp;$F97&amp;" dây",IF($H97=$D97,"Hoàn thành",IF($J97=$D97,"Đã kéo đủ – chưa đấu nối","Đã kéo đủ – đấu nối dở dang")))))</f>
        <v>Đã kéo đủ – chưa đấu nối</v>
      </c>
      <c r="M97" s="102">
        <f>IF($B97="","",IF($D$9="Theo thiết bị",MATCH($B97,Dev_Calc!$F$2:$F$3000,0)+1,Dev_List!$H$1+$B97-1))</f>
        <v>1364</v>
      </c>
    </row>
    <row r="98" spans="2:13">
      <c r="B98" s="100">
        <f>IF(ROWS($B$23:B98)&lt;=$E$12,ROWS($B$23:B98),"")</f>
        <v>76</v>
      </c>
      <c r="C98" s="101" t="str">
        <f>IF($B98="","",IF($D$9="Theo thiết bị",INDEX(Consolidated!$C:$C,$M98),INDEX(Dev_List!$A:$A,$M98)))</f>
        <v>(=634++4032+-634X3)</v>
      </c>
      <c r="D98" s="100">
        <f>IF($B98="","",IF($D$9="Theo thiết bị",INDEX(Consolidated!$A:$A,$M98),COUNTIFS(Consolidated!$L$2:$L$3000,$C98)+COUNTIFS(Consolidated!$P$2:$P$3000,$C98)-COUNTIFS(Consolidated!$L$2:$L$3000,$C98,Consolidated!$P$2:$P$3000,$C98)))</f>
        <v>1</v>
      </c>
      <c r="E98" s="100">
        <f>IF($B98="","",IF($D$9="Theo thiết bị",IF(AND(INDEX(Dev_Calc!$A:$A,$M98)=1,INDEX(Dev_Calc!$B:$B,$M98)=1),"From &amp; To",IF(INDEX(Dev_Calc!$A:$A,$M98)=1,"From","To")),COUNTIFS(Consolidated!$L$2:$L$3000,$C98,Consolidated!$E$2:$E$3000,1)+COUNTIFS(Consolidated!$P$2:$P$3000,$C98,Consolidated!$E$2:$E$3000,1)-COUNTIFS(Consolidated!$L$2:$L$3000,$C98,Consolidated!$P$2:$P$3000,$C98,Consolidated!$E$2:$E$3000,1)))</f>
        <v>1</v>
      </c>
      <c r="F98" s="101">
        <f>IF($B98="","",IF($D$9="Theo thiết bị",INDEX(Consolidated!$H:$H,$M98),$D98-$E98))</f>
        <v>0</v>
      </c>
      <c r="G98" s="101" t="str">
        <f>IF($B98="","",IF($D$9="Theo thiết bị",IF(INDEX(Dev_Calc!$A:$A,$M98)=1,INDEX(Consolidated!$P:$P,$M98)&amp;" – "&amp;INDEX(Consolidated!$Q:$Q,$M98),INDEX(Consolidated!$L:$L,$M98)&amp;" – "&amp;INDEX(Consolidated!$M:$M,$M98)),INDEX(Dev_List!$D:$D,$M98)))</f>
        <v>RJ45 SOCKET IP 55 WIFI AP NO. 1 (634X3)</v>
      </c>
      <c r="H98" s="100">
        <f>IF($B98="","",IF($D$9="Theo thiết bị",IF(INDEX(Consolidated!$D:$D,$M98)=1,"Đã cắt","Chưa cắt"),COUNTIFS(Consolidated!$L$2:$L$3000,$C98,Consolidated!$F$2:$F$3000,2)+COUNTIFS(Consolidated!$P$2:$P$3000,$C98,Consolidated!$F$2:$F$3000,2)-COUNTIFS(Consolidated!$L$2:$L$3000,$C98,Consolidated!$P$2:$P$3000,$C98,Consolidated!$F$2:$F$3000,2)))</f>
        <v>0</v>
      </c>
      <c r="I98" s="100">
        <f>IF($B98="","",IF($D$9="Theo thiết bị",IF(INDEX(Consolidated!$E:$E,$M98)=1,"Đã kéo","Chưa kéo"),COUNTIFS(Consolidated!$L$2:$L$3000,$C98,Consolidated!$F$2:$F$3000,1)+COUNTIFS(Consolidated!$P$2:$P$3000,$C98,Consolidated!$F$2:$F$3000,1)-COUNTIFS(Consolidated!$L$2:$L$3000,$C98,Consolidated!$P$2:$P$3000,$C98,Consolidated!$F$2:$F$3000,1)))</f>
        <v>0</v>
      </c>
      <c r="J98" s="100">
        <f>IF($B98="","",IF($D$9="Theo thiết bị",INDEX(Dev_Calc!$E:$E,$M98)&amp;"/2 đầu",$D98-$H98-$I98))</f>
        <v>1</v>
      </c>
      <c r="K98" s="101" t="str">
        <f>IF($B98="","",IF($D$9="Theo thiết bị",IF(INDEX(Dev_Calc!$D:$D,$M98)=0,"Chưa kéo",IF(INDEX(Dev_Calc!$E:$E,$M98)=0,"Đã kéo – chưa đấu nối",IF(INDEX(Dev_Calc!$E:$E,$M98)=1,"Đã kéo – mới đấu 1 đầu","Hoàn thành (đã kéo &amp; đấu nối đủ)"))),IF($F98&gt;0,"Chưa kéo đủ – còn "&amp;$F98&amp;" dây",IF($H98=$D98,"Hoàn thành",IF($J98=$D98,"Đã kéo đủ – chưa đấu nối","Đã kéo đủ – đấu nối dở dang")))))</f>
        <v>Đã kéo đủ – chưa đấu nối</v>
      </c>
      <c r="M98" s="102">
        <f>IF($B98="","",IF($D$9="Theo thiết bị",MATCH($B98,Dev_Calc!$F$2:$F$3000,0)+1,Dev_List!$H$1+$B98-1))</f>
        <v>1365</v>
      </c>
    </row>
    <row r="99" spans="2:13">
      <c r="B99" s="100">
        <f>IF(ROWS($B$23:B99)&lt;=$E$12,ROWS($B$23:B99),"")</f>
        <v>77</v>
      </c>
      <c r="C99" s="101" t="str">
        <f>IF($B99="","",IF($D$9="Theo thiết bị",INDEX(Consolidated!$C:$C,$M99),INDEX(Dev_List!$A:$A,$M99)))</f>
        <v>(=712++4032+-712U01)</v>
      </c>
      <c r="D99" s="100">
        <f>IF($B99="","",IF($D$9="Theo thiết bị",INDEX(Consolidated!$A:$A,$M99),COUNTIFS(Consolidated!$L$2:$L$3000,$C99)+COUNTIFS(Consolidated!$P$2:$P$3000,$C99)-COUNTIFS(Consolidated!$L$2:$L$3000,$C99,Consolidated!$P$2:$P$3000,$C99)))</f>
        <v>9</v>
      </c>
      <c r="E99" s="100">
        <f>IF($B99="","",IF($D$9="Theo thiết bị",IF(AND(INDEX(Dev_Calc!$A:$A,$M99)=1,INDEX(Dev_Calc!$B:$B,$M99)=1),"From &amp; To",IF(INDEX(Dev_Calc!$A:$A,$M99)=1,"From","To")),COUNTIFS(Consolidated!$L$2:$L$3000,$C99,Consolidated!$E$2:$E$3000,1)+COUNTIFS(Consolidated!$P$2:$P$3000,$C99,Consolidated!$E$2:$E$3000,1)-COUNTIFS(Consolidated!$L$2:$L$3000,$C99,Consolidated!$P$2:$P$3000,$C99,Consolidated!$E$2:$E$3000,1)))</f>
        <v>9</v>
      </c>
      <c r="F99" s="101">
        <f>IF($B99="","",IF($D$9="Theo thiết bị",INDEX(Consolidated!$H:$H,$M99),$D99-$E99))</f>
        <v>0</v>
      </c>
      <c r="G99" s="101" t="str">
        <f>IF($B99="","",IF($D$9="Theo thiết bị",IF(INDEX(Dev_Calc!$A:$A,$M99)=1,INDEX(Consolidated!$P:$P,$M99)&amp;" – "&amp;INDEX(Consolidated!$Q:$Q,$M99),INDEX(Consolidated!$L:$L,$M99)&amp;" – "&amp;INDEX(Consolidated!$M:$M,$M99)),INDEX(Dev_List!$D:$D,$M99)))</f>
        <v>PUBLIC ADDRESS RACK WHEELHOUSE</v>
      </c>
      <c r="H99" s="100">
        <f>IF($B99="","",IF($D$9="Theo thiết bị",IF(INDEX(Consolidated!$D:$D,$M99)=1,"Đã cắt","Chưa cắt"),COUNTIFS(Consolidated!$L$2:$L$3000,$C99,Consolidated!$F$2:$F$3000,2)+COUNTIFS(Consolidated!$P$2:$P$3000,$C99,Consolidated!$F$2:$F$3000,2)-COUNTIFS(Consolidated!$L$2:$L$3000,$C99,Consolidated!$P$2:$P$3000,$C99,Consolidated!$F$2:$F$3000,2)))</f>
        <v>0</v>
      </c>
      <c r="I99" s="100">
        <f>IF($B99="","",IF($D$9="Theo thiết bị",IF(INDEX(Consolidated!$E:$E,$M99)=1,"Đã kéo","Chưa kéo"),COUNTIFS(Consolidated!$L$2:$L$3000,$C99,Consolidated!$F$2:$F$3000,1)+COUNTIFS(Consolidated!$P$2:$P$3000,$C99,Consolidated!$F$2:$F$3000,1)-COUNTIFS(Consolidated!$L$2:$L$3000,$C99,Consolidated!$P$2:$P$3000,$C99,Consolidated!$F$2:$F$3000,1)))</f>
        <v>1</v>
      </c>
      <c r="J99" s="100">
        <f>IF($B99="","",IF($D$9="Theo thiết bị",INDEX(Dev_Calc!$E:$E,$M99)&amp;"/2 đầu",$D99-$H99-$I99))</f>
        <v>8</v>
      </c>
      <c r="K99" s="101" t="str">
        <f>IF($B99="","",IF($D$9="Theo thiết bị",IF(INDEX(Dev_Calc!$D:$D,$M99)=0,"Chưa kéo",IF(INDEX(Dev_Calc!$E:$E,$M99)=0,"Đã kéo – chưa đấu nối",IF(INDEX(Dev_Calc!$E:$E,$M99)=1,"Đã kéo – mới đấu 1 đầu","Hoàn thành (đã kéo &amp; đấu nối đủ)"))),IF($F99&gt;0,"Chưa kéo đủ – còn "&amp;$F99&amp;" dây",IF($H99=$D99,"Hoàn thành",IF($J99=$D99,"Đã kéo đủ – chưa đấu nối","Đã kéo đủ – đấu nối dở dang")))))</f>
        <v>Đã kéo đủ – đấu nối dở dang</v>
      </c>
      <c r="M99" s="102">
        <f>IF($B99="","",IF($D$9="Theo thiết bị",MATCH($B99,Dev_Calc!$F$2:$F$3000,0)+1,Dev_List!$H$1+$B99-1))</f>
        <v>1366</v>
      </c>
    </row>
    <row r="100" spans="2:13">
      <c r="B100" s="100">
        <f>IF(ROWS($B$23:B100)&lt;=$E$12,ROWS($B$23:B100),"")</f>
        <v>78</v>
      </c>
      <c r="C100" s="101" t="str">
        <f>IF($B100="","",IF($D$9="Theo thiết bị",INDEX(Consolidated!$C:$C,$M100),INDEX(Dev_List!$A:$A,$M100)))</f>
        <v>(=712++4032+-712U04)</v>
      </c>
      <c r="D100" s="100">
        <f>IF($B100="","",IF($D$9="Theo thiết bị",INDEX(Consolidated!$A:$A,$M100),COUNTIFS(Consolidated!$L$2:$L$3000,$C100)+COUNTIFS(Consolidated!$P$2:$P$3000,$C100)-COUNTIFS(Consolidated!$L$2:$L$3000,$C100,Consolidated!$P$2:$P$3000,$C100)))</f>
        <v>3</v>
      </c>
      <c r="E100" s="100">
        <f>IF($B100="","",IF($D$9="Theo thiết bị",IF(AND(INDEX(Dev_Calc!$A:$A,$M100)=1,INDEX(Dev_Calc!$B:$B,$M100)=1),"From &amp; To",IF(INDEX(Dev_Calc!$A:$A,$M100)=1,"From","To")),COUNTIFS(Consolidated!$L$2:$L$3000,$C100,Consolidated!$E$2:$E$3000,1)+COUNTIFS(Consolidated!$P$2:$P$3000,$C100,Consolidated!$E$2:$E$3000,1)-COUNTIFS(Consolidated!$L$2:$L$3000,$C100,Consolidated!$P$2:$P$3000,$C100,Consolidated!$E$2:$E$3000,1)))</f>
        <v>3</v>
      </c>
      <c r="F100" s="101">
        <f>IF($B100="","",IF($D$9="Theo thiết bị",INDEX(Consolidated!$H:$H,$M100),$D100-$E100))</f>
        <v>0</v>
      </c>
      <c r="G100" s="101" t="str">
        <f>IF($B100="","",IF($D$9="Theo thiết bị",IF(INDEX(Dev_Calc!$A:$A,$M100)=1,INDEX(Consolidated!$P:$P,$M100)&amp;" – "&amp;INDEX(Consolidated!$Q:$Q,$M100),INDEX(Consolidated!$L:$L,$M100)&amp;" – "&amp;INDEX(Consolidated!$M:$M,$M100)),INDEX(Dev_List!$D:$D,$M100)))</f>
        <v>IRR-3 WHEELHOUSE</v>
      </c>
      <c r="H100" s="100">
        <f>IF($B100="","",IF($D$9="Theo thiết bị",IF(INDEX(Consolidated!$D:$D,$M100)=1,"Đã cắt","Chưa cắt"),COUNTIFS(Consolidated!$L$2:$L$3000,$C100,Consolidated!$F$2:$F$3000,2)+COUNTIFS(Consolidated!$P$2:$P$3000,$C100,Consolidated!$F$2:$F$3000,2)-COUNTIFS(Consolidated!$L$2:$L$3000,$C100,Consolidated!$P$2:$P$3000,$C100,Consolidated!$F$2:$F$3000,2)))</f>
        <v>0</v>
      </c>
      <c r="I100" s="100">
        <f>IF($B100="","",IF($D$9="Theo thiết bị",IF(INDEX(Consolidated!$E:$E,$M100)=1,"Đã kéo","Chưa kéo"),COUNTIFS(Consolidated!$L$2:$L$3000,$C100,Consolidated!$F$2:$F$3000,1)+COUNTIFS(Consolidated!$P$2:$P$3000,$C100,Consolidated!$F$2:$F$3000,1)-COUNTIFS(Consolidated!$L$2:$L$3000,$C100,Consolidated!$P$2:$P$3000,$C100,Consolidated!$F$2:$F$3000,1)))</f>
        <v>0</v>
      </c>
      <c r="J100" s="100">
        <f>IF($B100="","",IF($D$9="Theo thiết bị",INDEX(Dev_Calc!$E:$E,$M100)&amp;"/2 đầu",$D100-$H100-$I100))</f>
        <v>3</v>
      </c>
      <c r="K100" s="101" t="str">
        <f>IF($B100="","",IF($D$9="Theo thiết bị",IF(INDEX(Dev_Calc!$D:$D,$M100)=0,"Chưa kéo",IF(INDEX(Dev_Calc!$E:$E,$M100)=0,"Đã kéo – chưa đấu nối",IF(INDEX(Dev_Calc!$E:$E,$M100)=1,"Đã kéo – mới đấu 1 đầu","Hoàn thành (đã kéo &amp; đấu nối đủ)"))),IF($F100&gt;0,"Chưa kéo đủ – còn "&amp;$F100&amp;" dây",IF($H100=$D100,"Hoàn thành",IF($J100=$D100,"Đã kéo đủ – chưa đấu nối","Đã kéo đủ – đấu nối dở dang")))))</f>
        <v>Đã kéo đủ – chưa đấu nối</v>
      </c>
      <c r="M100" s="102">
        <f>IF($B100="","",IF($D$9="Theo thiết bị",MATCH($B100,Dev_Calc!$F$2:$F$3000,0)+1,Dev_List!$H$1+$B100-1))</f>
        <v>1367</v>
      </c>
    </row>
    <row r="101" spans="2:13">
      <c r="B101" s="100">
        <f>IF(ROWS($B$23:B101)&lt;=$E$12,ROWS($B$23:B101),"")</f>
        <v>79</v>
      </c>
      <c r="C101" s="101" t="str">
        <f>IF($B101="","",IF($D$9="Theo thiết bị",INDEX(Consolidated!$C:$C,$M101),INDEX(Dev_List!$A:$A,$M101)))</f>
        <v>(=712++4032+-712U05)</v>
      </c>
      <c r="D101" s="100">
        <f>IF($B101="","",IF($D$9="Theo thiết bị",INDEX(Consolidated!$A:$A,$M101),COUNTIFS(Consolidated!$L$2:$L$3000,$C101)+COUNTIFS(Consolidated!$P$2:$P$3000,$C101)-COUNTIFS(Consolidated!$L$2:$L$3000,$C101,Consolidated!$P$2:$P$3000,$C101)))</f>
        <v>2</v>
      </c>
      <c r="E101" s="100">
        <f>IF($B101="","",IF($D$9="Theo thiết bị",IF(AND(INDEX(Dev_Calc!$A:$A,$M101)=1,INDEX(Dev_Calc!$B:$B,$M101)=1),"From &amp; To",IF(INDEX(Dev_Calc!$A:$A,$M101)=1,"From","To")),COUNTIFS(Consolidated!$L$2:$L$3000,$C101,Consolidated!$E$2:$E$3000,1)+COUNTIFS(Consolidated!$P$2:$P$3000,$C101,Consolidated!$E$2:$E$3000,1)-COUNTIFS(Consolidated!$L$2:$L$3000,$C101,Consolidated!$P$2:$P$3000,$C101,Consolidated!$E$2:$E$3000,1)))</f>
        <v>2</v>
      </c>
      <c r="F101" s="101">
        <f>IF($B101="","",IF($D$9="Theo thiết bị",INDEX(Consolidated!$H:$H,$M101),$D101-$E101))</f>
        <v>0</v>
      </c>
      <c r="G101" s="101" t="str">
        <f>IF($B101="","",IF($D$9="Theo thiết bị",IF(INDEX(Dev_Calc!$A:$A,$M101)=1,INDEX(Consolidated!$P:$P,$M101)&amp;" – "&amp;INDEX(Consolidated!$Q:$Q,$M101),INDEX(Consolidated!$L:$L,$M101)&amp;" – "&amp;INDEX(Consolidated!$M:$M,$M101)),INDEX(Dev_List!$D:$D,$M101)))</f>
        <v>SPEAKER C SET: 1W WHEELHOUSE</v>
      </c>
      <c r="H101" s="100">
        <f>IF($B101="","",IF($D$9="Theo thiết bị",IF(INDEX(Consolidated!$D:$D,$M101)=1,"Đã cắt","Chưa cắt"),COUNTIFS(Consolidated!$L$2:$L$3000,$C101,Consolidated!$F$2:$F$3000,2)+COUNTIFS(Consolidated!$P$2:$P$3000,$C101,Consolidated!$F$2:$F$3000,2)-COUNTIFS(Consolidated!$L$2:$L$3000,$C101,Consolidated!$P$2:$P$3000,$C101,Consolidated!$F$2:$F$3000,2)))</f>
        <v>0</v>
      </c>
      <c r="I101" s="100">
        <f>IF($B101="","",IF($D$9="Theo thiết bị",IF(INDEX(Consolidated!$E:$E,$M101)=1,"Đã kéo","Chưa kéo"),COUNTIFS(Consolidated!$L$2:$L$3000,$C101,Consolidated!$F$2:$F$3000,1)+COUNTIFS(Consolidated!$P$2:$P$3000,$C101,Consolidated!$F$2:$F$3000,1)-COUNTIFS(Consolidated!$L$2:$L$3000,$C101,Consolidated!$P$2:$P$3000,$C101,Consolidated!$F$2:$F$3000,1)))</f>
        <v>0</v>
      </c>
      <c r="J101" s="100">
        <f>IF($B101="","",IF($D$9="Theo thiết bị",INDEX(Dev_Calc!$E:$E,$M101)&amp;"/2 đầu",$D101-$H101-$I101))</f>
        <v>2</v>
      </c>
      <c r="K101" s="101" t="str">
        <f>IF($B101="","",IF($D$9="Theo thiết bị",IF(INDEX(Dev_Calc!$D:$D,$M101)=0,"Chưa kéo",IF(INDEX(Dev_Calc!$E:$E,$M101)=0,"Đã kéo – chưa đấu nối",IF(INDEX(Dev_Calc!$E:$E,$M101)=1,"Đã kéo – mới đấu 1 đầu","Hoàn thành (đã kéo &amp; đấu nối đủ)"))),IF($F101&gt;0,"Chưa kéo đủ – còn "&amp;$F101&amp;" dây",IF($H101=$D101,"Hoàn thành",IF($J101=$D101,"Đã kéo đủ – chưa đấu nối","Đã kéo đủ – đấu nối dở dang")))))</f>
        <v>Đã kéo đủ – chưa đấu nối</v>
      </c>
      <c r="M101" s="102">
        <f>IF($B101="","",IF($D$9="Theo thiết bị",MATCH($B101,Dev_Calc!$F$2:$F$3000,0)+1,Dev_List!$H$1+$B101-1))</f>
        <v>1368</v>
      </c>
    </row>
    <row r="102" spans="2:13">
      <c r="B102" s="100">
        <f>IF(ROWS($B$23:B102)&lt;=$E$12,ROWS($B$23:B102),"")</f>
        <v>80</v>
      </c>
      <c r="C102" s="101" t="str">
        <f>IF($B102="","",IF($D$9="Theo thiết bị",INDEX(Consolidated!$C:$C,$M102),INDEX(Dev_List!$A:$A,$M102)))</f>
        <v>(=712++4032+-712U06)</v>
      </c>
      <c r="D102" s="100">
        <f>IF($B102="","",IF($D$9="Theo thiết bị",INDEX(Consolidated!$A:$A,$M102),COUNTIFS(Consolidated!$L$2:$L$3000,$C102)+COUNTIFS(Consolidated!$P$2:$P$3000,$C102)-COUNTIFS(Consolidated!$L$2:$L$3000,$C102,Consolidated!$P$2:$P$3000,$C102)))</f>
        <v>1</v>
      </c>
      <c r="E102" s="100">
        <f>IF($B102="","",IF($D$9="Theo thiết bị",IF(AND(INDEX(Dev_Calc!$A:$A,$M102)=1,INDEX(Dev_Calc!$B:$B,$M102)=1),"From &amp; To",IF(INDEX(Dev_Calc!$A:$A,$M102)=1,"From","To")),COUNTIFS(Consolidated!$L$2:$L$3000,$C102,Consolidated!$E$2:$E$3000,1)+COUNTIFS(Consolidated!$P$2:$P$3000,$C102,Consolidated!$E$2:$E$3000,1)-COUNTIFS(Consolidated!$L$2:$L$3000,$C102,Consolidated!$P$2:$P$3000,$C102,Consolidated!$E$2:$E$3000,1)))</f>
        <v>1</v>
      </c>
      <c r="F102" s="101">
        <f>IF($B102="","",IF($D$9="Theo thiết bị",INDEX(Consolidated!$H:$H,$M102),$D102-$E102))</f>
        <v>0</v>
      </c>
      <c r="G102" s="101" t="str">
        <f>IF($B102="","",IF($D$9="Theo thiết bị",IF(INDEX(Dev_Calc!$A:$A,$M102)=1,INDEX(Consolidated!$P:$P,$M102)&amp;" – "&amp;INDEX(Consolidated!$Q:$Q,$M102),INDEX(Consolidated!$L:$L,$M102)&amp;" – "&amp;INDEX(Consolidated!$M:$M,$M102)),INDEX(Dev_List!$D:$D,$M102)))</f>
        <v>SPEAKER C SET: 1W WHEELHOUSE</v>
      </c>
      <c r="H102" s="100">
        <f>IF($B102="","",IF($D$9="Theo thiết bị",IF(INDEX(Consolidated!$D:$D,$M102)=1,"Đã cắt","Chưa cắt"),COUNTIFS(Consolidated!$L$2:$L$3000,$C102,Consolidated!$F$2:$F$3000,2)+COUNTIFS(Consolidated!$P$2:$P$3000,$C102,Consolidated!$F$2:$F$3000,2)-COUNTIFS(Consolidated!$L$2:$L$3000,$C102,Consolidated!$P$2:$P$3000,$C102,Consolidated!$F$2:$F$3000,2)))</f>
        <v>0</v>
      </c>
      <c r="I102" s="100">
        <f>IF($B102="","",IF($D$9="Theo thiết bị",IF(INDEX(Consolidated!$E:$E,$M102)=1,"Đã kéo","Chưa kéo"),COUNTIFS(Consolidated!$L$2:$L$3000,$C102,Consolidated!$F$2:$F$3000,1)+COUNTIFS(Consolidated!$P$2:$P$3000,$C102,Consolidated!$F$2:$F$3000,1)-COUNTIFS(Consolidated!$L$2:$L$3000,$C102,Consolidated!$P$2:$P$3000,$C102,Consolidated!$F$2:$F$3000,1)))</f>
        <v>0</v>
      </c>
      <c r="J102" s="100">
        <f>IF($B102="","",IF($D$9="Theo thiết bị",INDEX(Dev_Calc!$E:$E,$M102)&amp;"/2 đầu",$D102-$H102-$I102))</f>
        <v>1</v>
      </c>
      <c r="K102" s="101" t="str">
        <f>IF($B102="","",IF($D$9="Theo thiết bị",IF(INDEX(Dev_Calc!$D:$D,$M102)=0,"Chưa kéo",IF(INDEX(Dev_Calc!$E:$E,$M102)=0,"Đã kéo – chưa đấu nối",IF(INDEX(Dev_Calc!$E:$E,$M102)=1,"Đã kéo – mới đấu 1 đầu","Hoàn thành (đã kéo &amp; đấu nối đủ)"))),IF($F102&gt;0,"Chưa kéo đủ – còn "&amp;$F102&amp;" dây",IF($H102=$D102,"Hoàn thành",IF($J102=$D102,"Đã kéo đủ – chưa đấu nối","Đã kéo đủ – đấu nối dở dang")))))</f>
        <v>Đã kéo đủ – chưa đấu nối</v>
      </c>
      <c r="M102" s="102">
        <f>IF($B102="","",IF($D$9="Theo thiết bị",MATCH($B102,Dev_Calc!$F$2:$F$3000,0)+1,Dev_List!$H$1+$B102-1))</f>
        <v>1369</v>
      </c>
    </row>
    <row r="103" spans="2:13">
      <c r="B103" s="100">
        <f>IF(ROWS($B$23:B103)&lt;=$E$12,ROWS($B$23:B103),"")</f>
        <v>81</v>
      </c>
      <c r="C103" s="101" t="str">
        <f>IF($B103="","",IF($D$9="Theo thiết bị",INDEX(Consolidated!$C:$C,$M103),INDEX(Dev_List!$A:$A,$M103)))</f>
        <v>(=721++4032+-721U13)</v>
      </c>
      <c r="D103" s="100">
        <f>IF($B103="","",IF($D$9="Theo thiết bị",INDEX(Consolidated!$A:$A,$M103),COUNTIFS(Consolidated!$L$2:$L$3000,$C103)+COUNTIFS(Consolidated!$P$2:$P$3000,$C103)-COUNTIFS(Consolidated!$L$2:$L$3000,$C103,Consolidated!$P$2:$P$3000,$C103)))</f>
        <v>1</v>
      </c>
      <c r="E103" s="100">
        <f>IF($B103="","",IF($D$9="Theo thiết bị",IF(AND(INDEX(Dev_Calc!$A:$A,$M103)=1,INDEX(Dev_Calc!$B:$B,$M103)=1),"From &amp; To",IF(INDEX(Dev_Calc!$A:$A,$M103)=1,"From","To")),COUNTIFS(Consolidated!$L$2:$L$3000,$C103,Consolidated!$E$2:$E$3000,1)+COUNTIFS(Consolidated!$P$2:$P$3000,$C103,Consolidated!$E$2:$E$3000,1)-COUNTIFS(Consolidated!$L$2:$L$3000,$C103,Consolidated!$P$2:$P$3000,$C103,Consolidated!$E$2:$E$3000,1)))</f>
        <v>0</v>
      </c>
      <c r="F103" s="101">
        <f>IF($B103="","",IF($D$9="Theo thiết bị",INDEX(Consolidated!$H:$H,$M103),$D103-$E103))</f>
        <v>1</v>
      </c>
      <c r="G103" s="101" t="str">
        <f>IF($B103="","",IF($D$9="Theo thiết bị",IF(INDEX(Dev_Calc!$A:$A,$M103)=1,INDEX(Consolidated!$P:$P,$M103)&amp;" – "&amp;INDEX(Consolidated!$Q:$Q,$M103),INDEX(Consolidated!$L:$L,$M103)&amp;" – "&amp;INDEX(Consolidated!$M:$M,$M103)),INDEX(Dev_List!$D:$D,$M103)))</f>
        <v>EMERGENCY LIGHT</v>
      </c>
      <c r="H103" s="100">
        <f>IF($B103="","",IF($D$9="Theo thiết bị",IF(INDEX(Consolidated!$D:$D,$M103)=1,"Đã cắt","Chưa cắt"),COUNTIFS(Consolidated!$L$2:$L$3000,$C103,Consolidated!$F$2:$F$3000,2)+COUNTIFS(Consolidated!$P$2:$P$3000,$C103,Consolidated!$F$2:$F$3000,2)-COUNTIFS(Consolidated!$L$2:$L$3000,$C103,Consolidated!$P$2:$P$3000,$C103,Consolidated!$F$2:$F$3000,2)))</f>
        <v>0</v>
      </c>
      <c r="I103" s="100">
        <f>IF($B103="","",IF($D$9="Theo thiết bị",IF(INDEX(Consolidated!$E:$E,$M103)=1,"Đã kéo","Chưa kéo"),COUNTIFS(Consolidated!$L$2:$L$3000,$C103,Consolidated!$F$2:$F$3000,1)+COUNTIFS(Consolidated!$P$2:$P$3000,$C103,Consolidated!$F$2:$F$3000,1)-COUNTIFS(Consolidated!$L$2:$L$3000,$C103,Consolidated!$P$2:$P$3000,$C103,Consolidated!$F$2:$F$3000,1)))</f>
        <v>0</v>
      </c>
      <c r="J103" s="100">
        <f>IF($B103="","",IF($D$9="Theo thiết bị",INDEX(Dev_Calc!$E:$E,$M103)&amp;"/2 đầu",$D103-$H103-$I103))</f>
        <v>1</v>
      </c>
      <c r="K103" s="101" t="str">
        <f>IF($B103="","",IF($D$9="Theo thiết bị",IF(INDEX(Dev_Calc!$D:$D,$M103)=0,"Chưa kéo",IF(INDEX(Dev_Calc!$E:$E,$M103)=0,"Đã kéo – chưa đấu nối",IF(INDEX(Dev_Calc!$E:$E,$M103)=1,"Đã kéo – mới đấu 1 đầu","Hoàn thành (đã kéo &amp; đấu nối đủ)"))),IF($F103&gt;0,"Chưa kéo đủ – còn "&amp;$F103&amp;" dây",IF($H103=$D103,"Hoàn thành",IF($J103=$D103,"Đã kéo đủ – chưa đấu nối","Đã kéo đủ – đấu nối dở dang")))))</f>
        <v>Chưa kéo đủ – còn 1 dây</v>
      </c>
      <c r="M103" s="102">
        <f>IF($B103="","",IF($D$9="Theo thiết bị",MATCH($B103,Dev_Calc!$F$2:$F$3000,0)+1,Dev_List!$H$1+$B103-1))</f>
        <v>1370</v>
      </c>
    </row>
    <row r="104" spans="2:13">
      <c r="B104" s="100">
        <f>IF(ROWS($B$23:B104)&lt;=$E$12,ROWS($B$23:B104),"")</f>
        <v>82</v>
      </c>
      <c r="C104" s="101" t="str">
        <f>IF($B104="","",IF($D$9="Theo thiết bị",INDEX(Consolidated!$C:$C,$M104),INDEX(Dev_List!$A:$A,$M104)))</f>
        <v>(=731++4032+-731U01)</v>
      </c>
      <c r="D104" s="100">
        <f>IF($B104="","",IF($D$9="Theo thiết bị",INDEX(Consolidated!$A:$A,$M104),COUNTIFS(Consolidated!$L$2:$L$3000,$C104)+COUNTIFS(Consolidated!$P$2:$P$3000,$C104)-COUNTIFS(Consolidated!$L$2:$L$3000,$C104,Consolidated!$P$2:$P$3000,$C104)))</f>
        <v>42</v>
      </c>
      <c r="E104" s="100">
        <f>IF($B104="","",IF($D$9="Theo thiết bị",IF(AND(INDEX(Dev_Calc!$A:$A,$M104)=1,INDEX(Dev_Calc!$B:$B,$M104)=1),"From &amp; To",IF(INDEX(Dev_Calc!$A:$A,$M104)=1,"From","To")),COUNTIFS(Consolidated!$L$2:$L$3000,$C104,Consolidated!$E$2:$E$3000,1)+COUNTIFS(Consolidated!$P$2:$P$3000,$C104,Consolidated!$E$2:$E$3000,1)-COUNTIFS(Consolidated!$L$2:$L$3000,$C104,Consolidated!$P$2:$P$3000,$C104,Consolidated!$E$2:$E$3000,1)))</f>
        <v>36</v>
      </c>
      <c r="F104" s="101">
        <f>IF($B104="","",IF($D$9="Theo thiết bị",INDEX(Consolidated!$H:$H,$M104),$D104-$E104))</f>
        <v>6</v>
      </c>
      <c r="G104" s="101" t="str">
        <f>IF($B104="","",IF($D$9="Theo thiết bị",IF(INDEX(Dev_Calc!$A:$A,$M104)=1,INDEX(Consolidated!$P:$P,$M104)&amp;" – "&amp;INDEX(Consolidated!$Q:$Q,$M104),INDEX(Consolidated!$L:$L,$M104)&amp;" – "&amp;INDEX(Consolidated!$M:$M,$M104)),INDEX(Dev_List!$D:$D,$M104)))</f>
        <v>VSAT RACK</v>
      </c>
      <c r="H104" s="100">
        <f>IF($B104="","",IF($D$9="Theo thiết bị",IF(INDEX(Consolidated!$D:$D,$M104)=1,"Đã cắt","Chưa cắt"),COUNTIFS(Consolidated!$L$2:$L$3000,$C104,Consolidated!$F$2:$F$3000,2)+COUNTIFS(Consolidated!$P$2:$P$3000,$C104,Consolidated!$F$2:$F$3000,2)-COUNTIFS(Consolidated!$L$2:$L$3000,$C104,Consolidated!$P$2:$P$3000,$C104,Consolidated!$F$2:$F$3000,2)))</f>
        <v>0</v>
      </c>
      <c r="I104" s="100">
        <f>IF($B104="","",IF($D$9="Theo thiết bị",IF(INDEX(Consolidated!$E:$E,$M104)=1,"Đã kéo","Chưa kéo"),COUNTIFS(Consolidated!$L$2:$L$3000,$C104,Consolidated!$F$2:$F$3000,1)+COUNTIFS(Consolidated!$P$2:$P$3000,$C104,Consolidated!$F$2:$F$3000,1)-COUNTIFS(Consolidated!$L$2:$L$3000,$C104,Consolidated!$P$2:$P$3000,$C104,Consolidated!$F$2:$F$3000,1)))</f>
        <v>0</v>
      </c>
      <c r="J104" s="100">
        <f>IF($B104="","",IF($D$9="Theo thiết bị",INDEX(Dev_Calc!$E:$E,$M104)&amp;"/2 đầu",$D104-$H104-$I104))</f>
        <v>42</v>
      </c>
      <c r="K104" s="101" t="str">
        <f>IF($B104="","",IF($D$9="Theo thiết bị",IF(INDEX(Dev_Calc!$D:$D,$M104)=0,"Chưa kéo",IF(INDEX(Dev_Calc!$E:$E,$M104)=0,"Đã kéo – chưa đấu nối",IF(INDEX(Dev_Calc!$E:$E,$M104)=1,"Đã kéo – mới đấu 1 đầu","Hoàn thành (đã kéo &amp; đấu nối đủ)"))),IF($F104&gt;0,"Chưa kéo đủ – còn "&amp;$F104&amp;" dây",IF($H104=$D104,"Hoàn thành",IF($J104=$D104,"Đã kéo đủ – chưa đấu nối","Đã kéo đủ – đấu nối dở dang")))))</f>
        <v>Chưa kéo đủ – còn 6 dây</v>
      </c>
      <c r="M104" s="102">
        <f>IF($B104="","",IF($D$9="Theo thiết bị",MATCH($B104,Dev_Calc!$F$2:$F$3000,0)+1,Dev_List!$H$1+$B104-1))</f>
        <v>1371</v>
      </c>
    </row>
    <row r="105" spans="2:13">
      <c r="B105" s="100">
        <f>IF(ROWS($B$23:B105)&lt;=$E$12,ROWS($B$23:B105),"")</f>
        <v>83</v>
      </c>
      <c r="C105" s="101" t="str">
        <f>IF($B105="","",IF($D$9="Theo thiết bị",INDEX(Consolidated!$C:$C,$M105),INDEX(Dev_List!$A:$A,$M105)))</f>
        <v>(=731++4032+-731U08)</v>
      </c>
      <c r="D105" s="100">
        <f>IF($B105="","",IF($D$9="Theo thiết bị",INDEX(Consolidated!$A:$A,$M105),COUNTIFS(Consolidated!$L$2:$L$3000,$C105)+COUNTIFS(Consolidated!$P$2:$P$3000,$C105)-COUNTIFS(Consolidated!$L$2:$L$3000,$C105,Consolidated!$P$2:$P$3000,$C105)))</f>
        <v>1</v>
      </c>
      <c r="E105" s="100">
        <f>IF($B105="","",IF($D$9="Theo thiết bị",IF(AND(INDEX(Dev_Calc!$A:$A,$M105)=1,INDEX(Dev_Calc!$B:$B,$M105)=1),"From &amp; To",IF(INDEX(Dev_Calc!$A:$A,$M105)=1,"From","To")),COUNTIFS(Consolidated!$L$2:$L$3000,$C105,Consolidated!$E$2:$E$3000,1)+COUNTIFS(Consolidated!$P$2:$P$3000,$C105,Consolidated!$E$2:$E$3000,1)-COUNTIFS(Consolidated!$L$2:$L$3000,$C105,Consolidated!$P$2:$P$3000,$C105,Consolidated!$E$2:$E$3000,1)))</f>
        <v>0</v>
      </c>
      <c r="F105" s="101">
        <f>IF($B105="","",IF($D$9="Theo thiết bị",INDEX(Consolidated!$H:$H,$M105),$D105-$E105))</f>
        <v>1</v>
      </c>
      <c r="G105" s="101" t="str">
        <f>IF($B105="","",IF($D$9="Theo thiết bị",IF(INDEX(Dev_Calc!$A:$A,$M105)=1,INDEX(Consolidated!$P:$P,$M105)&amp;" – "&amp;INDEX(Consolidated!$Q:$Q,$M105),INDEX(Consolidated!$L:$L,$M105)&amp;" – "&amp;INDEX(Consolidated!$M:$M,$M105)),INDEX(Dev_List!$D:$D,$M105)))</f>
        <v>SOCKET VSAT DECK PHONE NO.1</v>
      </c>
      <c r="H105" s="100">
        <f>IF($B105="","",IF($D$9="Theo thiết bị",IF(INDEX(Consolidated!$D:$D,$M105)=1,"Đã cắt","Chưa cắt"),COUNTIFS(Consolidated!$L$2:$L$3000,$C105,Consolidated!$F$2:$F$3000,2)+COUNTIFS(Consolidated!$P$2:$P$3000,$C105,Consolidated!$F$2:$F$3000,2)-COUNTIFS(Consolidated!$L$2:$L$3000,$C105,Consolidated!$P$2:$P$3000,$C105,Consolidated!$F$2:$F$3000,2)))</f>
        <v>0</v>
      </c>
      <c r="I105" s="100">
        <f>IF($B105="","",IF($D$9="Theo thiết bị",IF(INDEX(Consolidated!$E:$E,$M105)=1,"Đã kéo","Chưa kéo"),COUNTIFS(Consolidated!$L$2:$L$3000,$C105,Consolidated!$F$2:$F$3000,1)+COUNTIFS(Consolidated!$P$2:$P$3000,$C105,Consolidated!$F$2:$F$3000,1)-COUNTIFS(Consolidated!$L$2:$L$3000,$C105,Consolidated!$P$2:$P$3000,$C105,Consolidated!$F$2:$F$3000,1)))</f>
        <v>0</v>
      </c>
      <c r="J105" s="100">
        <f>IF($B105="","",IF($D$9="Theo thiết bị",INDEX(Dev_Calc!$E:$E,$M105)&amp;"/2 đầu",$D105-$H105-$I105))</f>
        <v>1</v>
      </c>
      <c r="K105" s="101" t="str">
        <f>IF($B105="","",IF($D$9="Theo thiết bị",IF(INDEX(Dev_Calc!$D:$D,$M105)=0,"Chưa kéo",IF(INDEX(Dev_Calc!$E:$E,$M105)=0,"Đã kéo – chưa đấu nối",IF(INDEX(Dev_Calc!$E:$E,$M105)=1,"Đã kéo – mới đấu 1 đầu","Hoàn thành (đã kéo &amp; đấu nối đủ)"))),IF($F105&gt;0,"Chưa kéo đủ – còn "&amp;$F105&amp;" dây",IF($H105=$D105,"Hoàn thành",IF($J105=$D105,"Đã kéo đủ – chưa đấu nối","Đã kéo đủ – đấu nối dở dang")))))</f>
        <v>Chưa kéo đủ – còn 1 dây</v>
      </c>
      <c r="M105" s="102">
        <f>IF($B105="","",IF($D$9="Theo thiết bị",MATCH($B105,Dev_Calc!$F$2:$F$3000,0)+1,Dev_List!$H$1+$B105-1))</f>
        <v>1372</v>
      </c>
    </row>
    <row r="106" spans="2:13">
      <c r="B106" s="100">
        <f>IF(ROWS($B$23:B106)&lt;=$E$12,ROWS($B$23:B106),"")</f>
        <v>84</v>
      </c>
      <c r="C106" s="101" t="str">
        <f>IF($B106="","",IF($D$9="Theo thiết bị",INDEX(Consolidated!$C:$C,$M106),INDEX(Dev_List!$A:$A,$M106)))</f>
        <v>(=741++4032+-741U06)</v>
      </c>
      <c r="D106" s="100">
        <f>IF($B106="","",IF($D$9="Theo thiết bị",INDEX(Consolidated!$A:$A,$M106),COUNTIFS(Consolidated!$L$2:$L$3000,$C106)+COUNTIFS(Consolidated!$P$2:$P$3000,$C106)-COUNTIFS(Consolidated!$L$2:$L$3000,$C106,Consolidated!$P$2:$P$3000,$C106)))</f>
        <v>1</v>
      </c>
      <c r="E106" s="100">
        <f>IF($B106="","",IF($D$9="Theo thiết bị",IF(AND(INDEX(Dev_Calc!$A:$A,$M106)=1,INDEX(Dev_Calc!$B:$B,$M106)=1),"From &amp; To",IF(INDEX(Dev_Calc!$A:$A,$M106)=1,"From","To")),COUNTIFS(Consolidated!$L$2:$L$3000,$C106,Consolidated!$E$2:$E$3000,1)+COUNTIFS(Consolidated!$P$2:$P$3000,$C106,Consolidated!$E$2:$E$3000,1)-COUNTIFS(Consolidated!$L$2:$L$3000,$C106,Consolidated!$P$2:$P$3000,$C106,Consolidated!$E$2:$E$3000,1)))</f>
        <v>0</v>
      </c>
      <c r="F106" s="101">
        <f>IF($B106="","",IF($D$9="Theo thiết bị",INDEX(Consolidated!$H:$H,$M106),$D106-$E106))</f>
        <v>1</v>
      </c>
      <c r="G106" s="101" t="str">
        <f>IF($B106="","",IF($D$9="Theo thiết bị",IF(INDEX(Dev_Calc!$A:$A,$M106)=1,INDEX(Consolidated!$P:$P,$M106)&amp;" – "&amp;INDEX(Consolidated!$Q:$Q,$M106),INDEX(Consolidated!$L:$L,$M106)&amp;" – "&amp;INDEX(Consolidated!$M:$M,$M106)),INDEX(Dev_List!$D:$D,$M106)))</f>
        <v>GYRO COMPASS 133 - 407.NG001 BEARING REPEATER PORT SIDE WING</v>
      </c>
      <c r="H106" s="100">
        <f>IF($B106="","",IF($D$9="Theo thiết bị",IF(INDEX(Consolidated!$D:$D,$M106)=1,"Đã cắt","Chưa cắt"),COUNTIFS(Consolidated!$L$2:$L$3000,$C106,Consolidated!$F$2:$F$3000,2)+COUNTIFS(Consolidated!$P$2:$P$3000,$C106,Consolidated!$F$2:$F$3000,2)-COUNTIFS(Consolidated!$L$2:$L$3000,$C106,Consolidated!$P$2:$P$3000,$C106,Consolidated!$F$2:$F$3000,2)))</f>
        <v>0</v>
      </c>
      <c r="I106" s="100">
        <f>IF($B106="","",IF($D$9="Theo thiết bị",IF(INDEX(Consolidated!$E:$E,$M106)=1,"Đã kéo","Chưa kéo"),COUNTIFS(Consolidated!$L$2:$L$3000,$C106,Consolidated!$F$2:$F$3000,1)+COUNTIFS(Consolidated!$P$2:$P$3000,$C106,Consolidated!$F$2:$F$3000,1)-COUNTIFS(Consolidated!$L$2:$L$3000,$C106,Consolidated!$P$2:$P$3000,$C106,Consolidated!$F$2:$F$3000,1)))</f>
        <v>0</v>
      </c>
      <c r="J106" s="100">
        <f>IF($B106="","",IF($D$9="Theo thiết bị",INDEX(Dev_Calc!$E:$E,$M106)&amp;"/2 đầu",$D106-$H106-$I106))</f>
        <v>1</v>
      </c>
      <c r="K106" s="101" t="str">
        <f>IF($B106="","",IF($D$9="Theo thiết bị",IF(INDEX(Dev_Calc!$D:$D,$M106)=0,"Chưa kéo",IF(INDEX(Dev_Calc!$E:$E,$M106)=0,"Đã kéo – chưa đấu nối",IF(INDEX(Dev_Calc!$E:$E,$M106)=1,"Đã kéo – mới đấu 1 đầu","Hoàn thành (đã kéo &amp; đấu nối đủ)"))),IF($F106&gt;0,"Chưa kéo đủ – còn "&amp;$F106&amp;" dây",IF($H106=$D106,"Hoàn thành",IF($J106=$D106,"Đã kéo đủ – chưa đấu nối","Đã kéo đủ – đấu nối dở dang")))))</f>
        <v>Chưa kéo đủ – còn 1 dây</v>
      </c>
      <c r="M106" s="102">
        <f>IF($B106="","",IF($D$9="Theo thiết bị",MATCH($B106,Dev_Calc!$F$2:$F$3000,0)+1,Dev_List!$H$1+$B106-1))</f>
        <v>1373</v>
      </c>
    </row>
    <row r="107" spans="2:13">
      <c r="B107" s="100">
        <f>IF(ROWS($B$23:B107)&lt;=$E$12,ROWS($B$23:B107),"")</f>
        <v>85</v>
      </c>
      <c r="C107" s="101" t="str">
        <f>IF($B107="","",IF($D$9="Theo thiết bị",INDEX(Consolidated!$C:$C,$M107),INDEX(Dev_List!$A:$A,$M107)))</f>
        <v>(=741++4032+-741U07)</v>
      </c>
      <c r="D107" s="100">
        <f>IF($B107="","",IF($D$9="Theo thiết bị",INDEX(Consolidated!$A:$A,$M107),COUNTIFS(Consolidated!$L$2:$L$3000,$C107)+COUNTIFS(Consolidated!$P$2:$P$3000,$C107)-COUNTIFS(Consolidated!$L$2:$L$3000,$C107,Consolidated!$P$2:$P$3000,$C107)))</f>
        <v>1</v>
      </c>
      <c r="E107" s="100">
        <f>IF($B107="","",IF($D$9="Theo thiết bị",IF(AND(INDEX(Dev_Calc!$A:$A,$M107)=1,INDEX(Dev_Calc!$B:$B,$M107)=1),"From &amp; To",IF(INDEX(Dev_Calc!$A:$A,$M107)=1,"From","To")),COUNTIFS(Consolidated!$L$2:$L$3000,$C107,Consolidated!$E$2:$E$3000,1)+COUNTIFS(Consolidated!$P$2:$P$3000,$C107,Consolidated!$E$2:$E$3000,1)-COUNTIFS(Consolidated!$L$2:$L$3000,$C107,Consolidated!$P$2:$P$3000,$C107,Consolidated!$E$2:$E$3000,1)))</f>
        <v>0</v>
      </c>
      <c r="F107" s="101">
        <f>IF($B107="","",IF($D$9="Theo thiết bị",INDEX(Consolidated!$H:$H,$M107),$D107-$E107))</f>
        <v>1</v>
      </c>
      <c r="G107" s="101" t="str">
        <f>IF($B107="","",IF($D$9="Theo thiết bị",IF(INDEX(Dev_Calc!$A:$A,$M107)=1,INDEX(Consolidated!$P:$P,$M107)&amp;" – "&amp;INDEX(Consolidated!$Q:$Q,$M107),INDEX(Consolidated!$L:$L,$M107)&amp;" – "&amp;INDEX(Consolidated!$M:$M,$M107)),INDEX(Dev_List!$D:$D,$M107)))</f>
        <v>GYRO COMPASS 133 - 407.NG001 BEARING REPEATER STARBOARD SIDE WING</v>
      </c>
      <c r="H107" s="100">
        <f>IF($B107="","",IF($D$9="Theo thiết bị",IF(INDEX(Consolidated!$D:$D,$M107)=1,"Đã cắt","Chưa cắt"),COUNTIFS(Consolidated!$L$2:$L$3000,$C107,Consolidated!$F$2:$F$3000,2)+COUNTIFS(Consolidated!$P$2:$P$3000,$C107,Consolidated!$F$2:$F$3000,2)-COUNTIFS(Consolidated!$L$2:$L$3000,$C107,Consolidated!$P$2:$P$3000,$C107,Consolidated!$F$2:$F$3000,2)))</f>
        <v>0</v>
      </c>
      <c r="I107" s="100">
        <f>IF($B107="","",IF($D$9="Theo thiết bị",IF(INDEX(Consolidated!$E:$E,$M107)=1,"Đã kéo","Chưa kéo"),COUNTIFS(Consolidated!$L$2:$L$3000,$C107,Consolidated!$F$2:$F$3000,1)+COUNTIFS(Consolidated!$P$2:$P$3000,$C107,Consolidated!$F$2:$F$3000,1)-COUNTIFS(Consolidated!$L$2:$L$3000,$C107,Consolidated!$P$2:$P$3000,$C107,Consolidated!$F$2:$F$3000,1)))</f>
        <v>0</v>
      </c>
      <c r="J107" s="100">
        <f>IF($B107="","",IF($D$9="Theo thiết bị",INDEX(Dev_Calc!$E:$E,$M107)&amp;"/2 đầu",$D107-$H107-$I107))</f>
        <v>1</v>
      </c>
      <c r="K107" s="101" t="str">
        <f>IF($B107="","",IF($D$9="Theo thiết bị",IF(INDEX(Dev_Calc!$D:$D,$M107)=0,"Chưa kéo",IF(INDEX(Dev_Calc!$E:$E,$M107)=0,"Đã kéo – chưa đấu nối",IF(INDEX(Dev_Calc!$E:$E,$M107)=1,"Đã kéo – mới đấu 1 đầu","Hoàn thành (đã kéo &amp; đấu nối đủ)"))),IF($F107&gt;0,"Chưa kéo đủ – còn "&amp;$F107&amp;" dây",IF($H107=$D107,"Hoàn thành",IF($J107=$D107,"Đã kéo đủ – chưa đấu nối","Đã kéo đủ – đấu nối dở dang")))))</f>
        <v>Chưa kéo đủ – còn 1 dây</v>
      </c>
      <c r="M107" s="102">
        <f>IF($B107="","",IF($D$9="Theo thiết bị",MATCH($B107,Dev_Calc!$F$2:$F$3000,0)+1,Dev_List!$H$1+$B107-1))</f>
        <v>1374</v>
      </c>
    </row>
    <row r="108" spans="2:13">
      <c r="B108" s="100">
        <f>IF(ROWS($B$23:B108)&lt;=$E$12,ROWS($B$23:B108),"")</f>
        <v>86</v>
      </c>
      <c r="C108" s="101" t="str">
        <f>IF($B108="","",IF($D$9="Theo thiết bị",INDEX(Consolidated!$C:$C,$M108),INDEX(Dev_List!$A:$A,$M108)))</f>
        <v>(=742++4032+-742U01)</v>
      </c>
      <c r="D108" s="100">
        <f>IF($B108="","",IF($D$9="Theo thiết bị",INDEX(Consolidated!$A:$A,$M108),COUNTIFS(Consolidated!$L$2:$L$3000,$C108)+COUNTIFS(Consolidated!$P$2:$P$3000,$C108)-COUNTIFS(Consolidated!$L$2:$L$3000,$C108,Consolidated!$P$2:$P$3000,$C108)))</f>
        <v>1</v>
      </c>
      <c r="E108" s="100">
        <f>IF($B108="","",IF($D$9="Theo thiết bị",IF(AND(INDEX(Dev_Calc!$A:$A,$M108)=1,INDEX(Dev_Calc!$B:$B,$M108)=1),"From &amp; To",IF(INDEX(Dev_Calc!$A:$A,$M108)=1,"From","To")),COUNTIFS(Consolidated!$L$2:$L$3000,$C108,Consolidated!$E$2:$E$3000,1)+COUNTIFS(Consolidated!$P$2:$P$3000,$C108,Consolidated!$E$2:$E$3000,1)-COUNTIFS(Consolidated!$L$2:$L$3000,$C108,Consolidated!$P$2:$P$3000,$C108,Consolidated!$E$2:$E$3000,1)))</f>
        <v>1</v>
      </c>
      <c r="F108" s="101">
        <f>IF($B108="","",IF($D$9="Theo thiết bị",INDEX(Consolidated!$H:$H,$M108),$D108-$E108))</f>
        <v>0</v>
      </c>
      <c r="G108" s="101" t="str">
        <f>IF($B108="","",IF($D$9="Theo thiết bị",IF(INDEX(Dev_Calc!$A:$A,$M108)=1,INDEX(Consolidated!$P:$P,$M108)&amp;" – "&amp;INDEX(Consolidated!$Q:$Q,$M108),INDEX(Consolidated!$L:$L,$M108)&amp;" – "&amp;INDEX(Consolidated!$M:$M,$M108)),INDEX(Dev_List!$D:$D,$M108)))</f>
        <v>MAGNETIC COMPASS LIGHT</v>
      </c>
      <c r="H108" s="100">
        <f>IF($B108="","",IF($D$9="Theo thiết bị",IF(INDEX(Consolidated!$D:$D,$M108)=1,"Đã cắt","Chưa cắt"),COUNTIFS(Consolidated!$L$2:$L$3000,$C108,Consolidated!$F$2:$F$3000,2)+COUNTIFS(Consolidated!$P$2:$P$3000,$C108,Consolidated!$F$2:$F$3000,2)-COUNTIFS(Consolidated!$L$2:$L$3000,$C108,Consolidated!$P$2:$P$3000,$C108,Consolidated!$F$2:$F$3000,2)))</f>
        <v>0</v>
      </c>
      <c r="I108" s="100">
        <f>IF($B108="","",IF($D$9="Theo thiết bị",IF(INDEX(Consolidated!$E:$E,$M108)=1,"Đã kéo","Chưa kéo"),COUNTIFS(Consolidated!$L$2:$L$3000,$C108,Consolidated!$F$2:$F$3000,1)+COUNTIFS(Consolidated!$P$2:$P$3000,$C108,Consolidated!$F$2:$F$3000,1)-COUNTIFS(Consolidated!$L$2:$L$3000,$C108,Consolidated!$P$2:$P$3000,$C108,Consolidated!$F$2:$F$3000,1)))</f>
        <v>0</v>
      </c>
      <c r="J108" s="100">
        <f>IF($B108="","",IF($D$9="Theo thiết bị",INDEX(Dev_Calc!$E:$E,$M108)&amp;"/2 đầu",$D108-$H108-$I108))</f>
        <v>1</v>
      </c>
      <c r="K108" s="101" t="str">
        <f>IF($B108="","",IF($D$9="Theo thiết bị",IF(INDEX(Dev_Calc!$D:$D,$M108)=0,"Chưa kéo",IF(INDEX(Dev_Calc!$E:$E,$M108)=0,"Đã kéo – chưa đấu nối",IF(INDEX(Dev_Calc!$E:$E,$M108)=1,"Đã kéo – mới đấu 1 đầu","Hoàn thành (đã kéo &amp; đấu nối đủ)"))),IF($F108&gt;0,"Chưa kéo đủ – còn "&amp;$F108&amp;" dây",IF($H108=$D108,"Hoàn thành",IF($J108=$D108,"Đã kéo đủ – chưa đấu nối","Đã kéo đủ – đấu nối dở dang")))))</f>
        <v>Đã kéo đủ – chưa đấu nối</v>
      </c>
      <c r="M108" s="102">
        <f>IF($B108="","",IF($D$9="Theo thiết bị",MATCH($B108,Dev_Calc!$F$2:$F$3000,0)+1,Dev_List!$H$1+$B108-1))</f>
        <v>1375</v>
      </c>
    </row>
    <row r="109" spans="2:13">
      <c r="B109" s="100">
        <f>IF(ROWS($B$23:B109)&lt;=$E$12,ROWS($B$23:B109),"")</f>
        <v>87</v>
      </c>
      <c r="C109" s="101" t="str">
        <f>IF($B109="","",IF($D$9="Theo thiết bị",INDEX(Consolidated!$C:$C,$M109),INDEX(Dev_List!$A:$A,$M109)))</f>
        <v>(=747++4032+-747U09)</v>
      </c>
      <c r="D109" s="100">
        <f>IF($B109="","",IF($D$9="Theo thiết bị",INDEX(Consolidated!$A:$A,$M109),COUNTIFS(Consolidated!$L$2:$L$3000,$C109)+COUNTIFS(Consolidated!$P$2:$P$3000,$C109)-COUNTIFS(Consolidated!$L$2:$L$3000,$C109,Consolidated!$P$2:$P$3000,$C109)))</f>
        <v>1</v>
      </c>
      <c r="E109" s="100">
        <f>IF($B109="","",IF($D$9="Theo thiết bị",IF(AND(INDEX(Dev_Calc!$A:$A,$M109)=1,INDEX(Dev_Calc!$B:$B,$M109)=1),"From &amp; To",IF(INDEX(Dev_Calc!$A:$A,$M109)=1,"From","To")),COUNTIFS(Consolidated!$L$2:$L$3000,$C109,Consolidated!$E$2:$E$3000,1)+COUNTIFS(Consolidated!$P$2:$P$3000,$C109,Consolidated!$E$2:$E$3000,1)-COUNTIFS(Consolidated!$L$2:$L$3000,$C109,Consolidated!$P$2:$P$3000,$C109,Consolidated!$E$2:$E$3000,1)))</f>
        <v>1</v>
      </c>
      <c r="F109" s="101">
        <f>IF($B109="","",IF($D$9="Theo thiết bị",INDEX(Consolidated!$H:$H,$M109),$D109-$E109))</f>
        <v>0</v>
      </c>
      <c r="G109" s="101" t="str">
        <f>IF($B109="","",IF($D$9="Theo thiết bị",IF(INDEX(Dev_Calc!$A:$A,$M109)=1,INDEX(Consolidated!$P:$P,$M109)&amp;" – "&amp;INDEX(Consolidated!$Q:$Q,$M109),INDEX(Consolidated!$L:$L,$M109)&amp;" – "&amp;INDEX(Consolidated!$M:$M,$M109)),INDEX(Dev_List!$D:$D,$M109)))</f>
        <v>AUTO PILOT LEVER DRIVE 148 - 623 . NG001</v>
      </c>
      <c r="H109" s="100">
        <f>IF($B109="","",IF($D$9="Theo thiết bị",IF(INDEX(Consolidated!$D:$D,$M109)=1,"Đã cắt","Chưa cắt"),COUNTIFS(Consolidated!$L$2:$L$3000,$C109,Consolidated!$F$2:$F$3000,2)+COUNTIFS(Consolidated!$P$2:$P$3000,$C109,Consolidated!$F$2:$F$3000,2)-COUNTIFS(Consolidated!$L$2:$L$3000,$C109,Consolidated!$P$2:$P$3000,$C109,Consolidated!$F$2:$F$3000,2)))</f>
        <v>0</v>
      </c>
      <c r="I109" s="100">
        <f>IF($B109="","",IF($D$9="Theo thiết bị",IF(INDEX(Consolidated!$E:$E,$M109)=1,"Đã kéo","Chưa kéo"),COUNTIFS(Consolidated!$L$2:$L$3000,$C109,Consolidated!$F$2:$F$3000,1)+COUNTIFS(Consolidated!$P$2:$P$3000,$C109,Consolidated!$F$2:$F$3000,1)-COUNTIFS(Consolidated!$L$2:$L$3000,$C109,Consolidated!$P$2:$P$3000,$C109,Consolidated!$F$2:$F$3000,1)))</f>
        <v>0</v>
      </c>
      <c r="J109" s="100">
        <f>IF($B109="","",IF($D$9="Theo thiết bị",INDEX(Dev_Calc!$E:$E,$M109)&amp;"/2 đầu",$D109-$H109-$I109))</f>
        <v>1</v>
      </c>
      <c r="K109" s="101" t="str">
        <f>IF($B109="","",IF($D$9="Theo thiết bị",IF(INDEX(Dev_Calc!$D:$D,$M109)=0,"Chưa kéo",IF(INDEX(Dev_Calc!$E:$E,$M109)=0,"Đã kéo – chưa đấu nối",IF(INDEX(Dev_Calc!$E:$E,$M109)=1,"Đã kéo – mới đấu 1 đầu","Hoàn thành (đã kéo &amp; đấu nối đủ)"))),IF($F109&gt;0,"Chưa kéo đủ – còn "&amp;$F109&amp;" dây",IF($H109=$D109,"Hoàn thành",IF($J109=$D109,"Đã kéo đủ – chưa đấu nối","Đã kéo đủ – đấu nối dở dang")))))</f>
        <v>Đã kéo đủ – chưa đấu nối</v>
      </c>
      <c r="M109" s="102">
        <f>IF($B109="","",IF($D$9="Theo thiết bị",MATCH($B109,Dev_Calc!$F$2:$F$3000,0)+1,Dev_List!$H$1+$B109-1))</f>
        <v>1376</v>
      </c>
    </row>
    <row r="110" spans="2:13">
      <c r="B110" s="100">
        <f>IF(ROWS($B$23:B110)&lt;=$E$12,ROWS($B$23:B110),"")</f>
        <v>88</v>
      </c>
      <c r="C110" s="101" t="str">
        <f>IF($B110="","",IF($D$9="Theo thiết bị",INDEX(Consolidated!$C:$C,$M110),INDEX(Dev_List!$A:$A,$M110)))</f>
        <v>(=753++4032+-753U04)</v>
      </c>
      <c r="D110" s="100">
        <f>IF($B110="","",IF($D$9="Theo thiết bị",INDEX(Consolidated!$A:$A,$M110),COUNTIFS(Consolidated!$L$2:$L$3000,$C110)+COUNTIFS(Consolidated!$P$2:$P$3000,$C110)-COUNTIFS(Consolidated!$L$2:$L$3000,$C110,Consolidated!$P$2:$P$3000,$C110)))</f>
        <v>1</v>
      </c>
      <c r="E110" s="100">
        <f>IF($B110="","",IF($D$9="Theo thiết bị",IF(AND(INDEX(Dev_Calc!$A:$A,$M110)=1,INDEX(Dev_Calc!$B:$B,$M110)=1),"From &amp; To",IF(INDEX(Dev_Calc!$A:$A,$M110)=1,"From","To")),COUNTIFS(Consolidated!$L$2:$L$3000,$C110,Consolidated!$E$2:$E$3000,1)+COUNTIFS(Consolidated!$P$2:$P$3000,$C110,Consolidated!$E$2:$E$3000,1)-COUNTIFS(Consolidated!$L$2:$L$3000,$C110,Consolidated!$P$2:$P$3000,$C110,Consolidated!$E$2:$E$3000,1)))</f>
        <v>0</v>
      </c>
      <c r="F110" s="101">
        <f>IF($B110="","",IF($D$9="Theo thiết bị",INDEX(Consolidated!$H:$H,$M110),$D110-$E110))</f>
        <v>1</v>
      </c>
      <c r="G110" s="101" t="str">
        <f>IF($B110="","",IF($D$9="Theo thiết bị",IF(INDEX(Dev_Calc!$A:$A,$M110)=1,INDEX(Consolidated!$P:$P,$M110)&amp;" – "&amp;INDEX(Consolidated!$Q:$Q,$M110),INDEX(Consolidated!$L:$L,$M110)&amp;" – "&amp;INDEX(Consolidated!$M:$M,$M110)),INDEX(Dev_List!$D:$D,$M110)))</f>
        <v>SOCKET</v>
      </c>
      <c r="H110" s="100">
        <f>IF($B110="","",IF($D$9="Theo thiết bị",IF(INDEX(Consolidated!$D:$D,$M110)=1,"Đã cắt","Chưa cắt"),COUNTIFS(Consolidated!$L$2:$L$3000,$C110,Consolidated!$F$2:$F$3000,2)+COUNTIFS(Consolidated!$P$2:$P$3000,$C110,Consolidated!$F$2:$F$3000,2)-COUNTIFS(Consolidated!$L$2:$L$3000,$C110,Consolidated!$P$2:$P$3000,$C110,Consolidated!$F$2:$F$3000,2)))</f>
        <v>0</v>
      </c>
      <c r="I110" s="100">
        <f>IF($B110="","",IF($D$9="Theo thiết bị",IF(INDEX(Consolidated!$E:$E,$M110)=1,"Đã kéo","Chưa kéo"),COUNTIFS(Consolidated!$L$2:$L$3000,$C110,Consolidated!$F$2:$F$3000,1)+COUNTIFS(Consolidated!$P$2:$P$3000,$C110,Consolidated!$F$2:$F$3000,1)-COUNTIFS(Consolidated!$L$2:$L$3000,$C110,Consolidated!$P$2:$P$3000,$C110,Consolidated!$F$2:$F$3000,1)))</f>
        <v>0</v>
      </c>
      <c r="J110" s="100">
        <f>IF($B110="","",IF($D$9="Theo thiết bị",INDEX(Dev_Calc!$E:$E,$M110)&amp;"/2 đầu",$D110-$H110-$I110))</f>
        <v>1</v>
      </c>
      <c r="K110" s="101" t="str">
        <f>IF($B110="","",IF($D$9="Theo thiết bị",IF(INDEX(Dev_Calc!$D:$D,$M110)=0,"Chưa kéo",IF(INDEX(Dev_Calc!$E:$E,$M110)=0,"Đã kéo – chưa đấu nối",IF(INDEX(Dev_Calc!$E:$E,$M110)=1,"Đã kéo – mới đấu 1 đầu","Hoàn thành (đã kéo &amp; đấu nối đủ)"))),IF($F110&gt;0,"Chưa kéo đủ – còn "&amp;$F110&amp;" dây",IF($H110=$D110,"Hoàn thành",IF($J110=$D110,"Đã kéo đủ – chưa đấu nối","Đã kéo đủ – đấu nối dở dang")))))</f>
        <v>Chưa kéo đủ – còn 1 dây</v>
      </c>
      <c r="M110" s="102">
        <f>IF($B110="","",IF($D$9="Theo thiết bị",MATCH($B110,Dev_Calc!$F$2:$F$3000,0)+1,Dev_List!$H$1+$B110-1))</f>
        <v>1377</v>
      </c>
    </row>
    <row r="111" spans="2:13">
      <c r="B111" s="100">
        <f>IF(ROWS($B$23:B111)&lt;=$E$12,ROWS($B$23:B111),"")</f>
        <v>89</v>
      </c>
      <c r="C111" s="101" t="str">
        <f>IF($B111="","",IF($D$9="Theo thiết bị",INDEX(Consolidated!$C:$C,$M111),INDEX(Dev_List!$A:$A,$M111)))</f>
        <v>(=762++4032+-762U07)</v>
      </c>
      <c r="D111" s="100">
        <f>IF($B111="","",IF($D$9="Theo thiết bị",INDEX(Consolidated!$A:$A,$M111),COUNTIFS(Consolidated!$L$2:$L$3000,$C111)+COUNTIFS(Consolidated!$P$2:$P$3000,$C111)-COUNTIFS(Consolidated!$L$2:$L$3000,$C111,Consolidated!$P$2:$P$3000,$C111)))</f>
        <v>1</v>
      </c>
      <c r="E111" s="100">
        <f>IF($B111="","",IF($D$9="Theo thiết bị",IF(AND(INDEX(Dev_Calc!$A:$A,$M111)=1,INDEX(Dev_Calc!$B:$B,$M111)=1),"From &amp; To",IF(INDEX(Dev_Calc!$A:$A,$M111)=1,"From","To")),COUNTIFS(Consolidated!$L$2:$L$3000,$C111,Consolidated!$E$2:$E$3000,1)+COUNTIFS(Consolidated!$P$2:$P$3000,$C111,Consolidated!$E$2:$E$3000,1)-COUNTIFS(Consolidated!$L$2:$L$3000,$C111,Consolidated!$P$2:$P$3000,$C111,Consolidated!$E$2:$E$3000,1)))</f>
        <v>0</v>
      </c>
      <c r="F111" s="101">
        <f>IF($B111="","",IF($D$9="Theo thiết bị",INDEX(Consolidated!$H:$H,$M111),$D111-$E111))</f>
        <v>1</v>
      </c>
      <c r="G111" s="101" t="str">
        <f>IF($B111="","",IF($D$9="Theo thiết bị",IF(INDEX(Dev_Calc!$A:$A,$M111)=1,INDEX(Consolidated!$P:$P,$M111)&amp;" – "&amp;INDEX(Consolidated!$Q:$Q,$M111),INDEX(Consolidated!$L:$L,$M111)&amp;" – "&amp;INDEX(Consolidated!$M:$M,$M111)),INDEX(Dev_List!$D:$D,$M111)))</f>
        <v>BNWAS FURUNO BR-560</v>
      </c>
      <c r="H111" s="100">
        <f>IF($B111="","",IF($D$9="Theo thiết bị",IF(INDEX(Consolidated!$D:$D,$M111)=1,"Đã cắt","Chưa cắt"),COUNTIFS(Consolidated!$L$2:$L$3000,$C111,Consolidated!$F$2:$F$3000,2)+COUNTIFS(Consolidated!$P$2:$P$3000,$C111,Consolidated!$F$2:$F$3000,2)-COUNTIFS(Consolidated!$L$2:$L$3000,$C111,Consolidated!$P$2:$P$3000,$C111,Consolidated!$F$2:$F$3000,2)))</f>
        <v>0</v>
      </c>
      <c r="I111" s="100">
        <f>IF($B111="","",IF($D$9="Theo thiết bị",IF(INDEX(Consolidated!$E:$E,$M111)=1,"Đã kéo","Chưa kéo"),COUNTIFS(Consolidated!$L$2:$L$3000,$C111,Consolidated!$F$2:$F$3000,1)+COUNTIFS(Consolidated!$P$2:$P$3000,$C111,Consolidated!$F$2:$F$3000,1)-COUNTIFS(Consolidated!$L$2:$L$3000,$C111,Consolidated!$P$2:$P$3000,$C111,Consolidated!$F$2:$F$3000,1)))</f>
        <v>0</v>
      </c>
      <c r="J111" s="100">
        <f>IF($B111="","",IF($D$9="Theo thiết bị",INDEX(Dev_Calc!$E:$E,$M111)&amp;"/2 đầu",$D111-$H111-$I111))</f>
        <v>1</v>
      </c>
      <c r="K111" s="101" t="str">
        <f>IF($B111="","",IF($D$9="Theo thiết bị",IF(INDEX(Dev_Calc!$D:$D,$M111)=0,"Chưa kéo",IF(INDEX(Dev_Calc!$E:$E,$M111)=0,"Đã kéo – chưa đấu nối",IF(INDEX(Dev_Calc!$E:$E,$M111)=1,"Đã kéo – mới đấu 1 đầu","Hoàn thành (đã kéo &amp; đấu nối đủ)"))),IF($F111&gt;0,"Chưa kéo đủ – còn "&amp;$F111&amp;" dây",IF($H111=$D111,"Hoàn thành",IF($J111=$D111,"Đã kéo đủ – chưa đấu nối","Đã kéo đủ – đấu nối dở dang")))))</f>
        <v>Chưa kéo đủ – còn 1 dây</v>
      </c>
      <c r="M111" s="102">
        <f>IF($B111="","",IF($D$9="Theo thiết bị",MATCH($B111,Dev_Calc!$F$2:$F$3000,0)+1,Dev_List!$H$1+$B111-1))</f>
        <v>1378</v>
      </c>
    </row>
    <row r="112" spans="2:13">
      <c r="B112" s="100">
        <f>IF(ROWS($B$23:B112)&lt;=$E$12,ROWS($B$23:B112),"")</f>
        <v>90</v>
      </c>
      <c r="C112" s="101" t="str">
        <f>IF($B112="","",IF($D$9="Theo thiết bị",INDEX(Consolidated!$C:$C,$M112),INDEX(Dev_List!$A:$A,$M112)))</f>
        <v>(=771++4032+-771U01)</v>
      </c>
      <c r="D112" s="100">
        <f>IF($B112="","",IF($D$9="Theo thiết bị",INDEX(Consolidated!$A:$A,$M112),COUNTIFS(Consolidated!$L$2:$L$3000,$C112)+COUNTIFS(Consolidated!$P$2:$P$3000,$C112)-COUNTIFS(Consolidated!$L$2:$L$3000,$C112,Consolidated!$P$2:$P$3000,$C112)))</f>
        <v>56</v>
      </c>
      <c r="E112" s="100">
        <f>IF($B112="","",IF($D$9="Theo thiết bị",IF(AND(INDEX(Dev_Calc!$A:$A,$M112)=1,INDEX(Dev_Calc!$B:$B,$M112)=1),"From &amp; To",IF(INDEX(Dev_Calc!$A:$A,$M112)=1,"From","To")),COUNTIFS(Consolidated!$L$2:$L$3000,$C112,Consolidated!$E$2:$E$3000,1)+COUNTIFS(Consolidated!$P$2:$P$3000,$C112,Consolidated!$E$2:$E$3000,1)-COUNTIFS(Consolidated!$L$2:$L$3000,$C112,Consolidated!$P$2:$P$3000,$C112,Consolidated!$E$2:$E$3000,1)))</f>
        <v>53</v>
      </c>
      <c r="F112" s="101">
        <f>IF($B112="","",IF($D$9="Theo thiết bị",INDEX(Consolidated!$H:$H,$M112),$D112-$E112))</f>
        <v>3</v>
      </c>
      <c r="G112" s="101" t="str">
        <f>IF($B112="","",IF($D$9="Theo thiết bị",IF(INDEX(Dev_Calc!$A:$A,$M112)=1,INDEX(Consolidated!$P:$P,$M112)&amp;" – "&amp;INDEX(Consolidated!$Q:$Q,$M112),INDEX(Consolidated!$L:$L,$M112)&amp;" – "&amp;INDEX(Consolidated!$M:$M,$M112)),INDEX(Dev_List!$D:$D,$M112)))</f>
        <v>CCTV &amp; NETWORK RACK</v>
      </c>
      <c r="H112" s="100">
        <f>IF($B112="","",IF($D$9="Theo thiết bị",IF(INDEX(Consolidated!$D:$D,$M112)=1,"Đã cắt","Chưa cắt"),COUNTIFS(Consolidated!$L$2:$L$3000,$C112,Consolidated!$F$2:$F$3000,2)+COUNTIFS(Consolidated!$P$2:$P$3000,$C112,Consolidated!$F$2:$F$3000,2)-COUNTIFS(Consolidated!$L$2:$L$3000,$C112,Consolidated!$P$2:$P$3000,$C112,Consolidated!$F$2:$F$3000,2)))</f>
        <v>0</v>
      </c>
      <c r="I112" s="100">
        <f>IF($B112="","",IF($D$9="Theo thiết bị",IF(INDEX(Consolidated!$E:$E,$M112)=1,"Đã kéo","Chưa kéo"),COUNTIFS(Consolidated!$L$2:$L$3000,$C112,Consolidated!$F$2:$F$3000,1)+COUNTIFS(Consolidated!$P$2:$P$3000,$C112,Consolidated!$F$2:$F$3000,1)-COUNTIFS(Consolidated!$L$2:$L$3000,$C112,Consolidated!$P$2:$P$3000,$C112,Consolidated!$F$2:$F$3000,1)))</f>
        <v>0</v>
      </c>
      <c r="J112" s="100">
        <f>IF($B112="","",IF($D$9="Theo thiết bị",INDEX(Dev_Calc!$E:$E,$M112)&amp;"/2 đầu",$D112-$H112-$I112))</f>
        <v>56</v>
      </c>
      <c r="K112" s="101" t="str">
        <f>IF($B112="","",IF($D$9="Theo thiết bị",IF(INDEX(Dev_Calc!$D:$D,$M112)=0,"Chưa kéo",IF(INDEX(Dev_Calc!$E:$E,$M112)=0,"Đã kéo – chưa đấu nối",IF(INDEX(Dev_Calc!$E:$E,$M112)=1,"Đã kéo – mới đấu 1 đầu","Hoàn thành (đã kéo &amp; đấu nối đủ)"))),IF($F112&gt;0,"Chưa kéo đủ – còn "&amp;$F112&amp;" dây",IF($H112=$D112,"Hoàn thành",IF($J112=$D112,"Đã kéo đủ – chưa đấu nối","Đã kéo đủ – đấu nối dở dang")))))</f>
        <v>Chưa kéo đủ – còn 3 dây</v>
      </c>
      <c r="M112" s="102">
        <f>IF($B112="","",IF($D$9="Theo thiết bị",MATCH($B112,Dev_Calc!$F$2:$F$3000,0)+1,Dev_List!$H$1+$B112-1))</f>
        <v>1379</v>
      </c>
    </row>
    <row r="113" spans="2:13">
      <c r="B113" s="100">
        <f>IF(ROWS($B$23:B113)&lt;=$E$12,ROWS($B$23:B113),"")</f>
        <v>91</v>
      </c>
      <c r="C113" s="101" t="str">
        <f>IF($B113="","",IF($D$9="Theo thiết bị",INDEX(Consolidated!$C:$C,$M113),INDEX(Dev_List!$A:$A,$M113)))</f>
        <v>(=901++4032+-901JB01)</v>
      </c>
      <c r="D113" s="100">
        <f>IF($B113="","",IF($D$9="Theo thiết bị",INDEX(Consolidated!$A:$A,$M113),COUNTIFS(Consolidated!$L$2:$L$3000,$C113)+COUNTIFS(Consolidated!$P$2:$P$3000,$C113)-COUNTIFS(Consolidated!$L$2:$L$3000,$C113,Consolidated!$P$2:$P$3000,$C113)))</f>
        <v>1</v>
      </c>
      <c r="E113" s="100">
        <f>IF($B113="","",IF($D$9="Theo thiết bị",IF(AND(INDEX(Dev_Calc!$A:$A,$M113)=1,INDEX(Dev_Calc!$B:$B,$M113)=1),"From &amp; To",IF(INDEX(Dev_Calc!$A:$A,$M113)=1,"From","To")),COUNTIFS(Consolidated!$L$2:$L$3000,$C113,Consolidated!$E$2:$E$3000,1)+COUNTIFS(Consolidated!$P$2:$P$3000,$C113,Consolidated!$E$2:$E$3000,1)-COUNTIFS(Consolidated!$L$2:$L$3000,$C113,Consolidated!$P$2:$P$3000,$C113,Consolidated!$E$2:$E$3000,1)))</f>
        <v>1</v>
      </c>
      <c r="F113" s="101">
        <f>IF($B113="","",IF($D$9="Theo thiết bị",INDEX(Consolidated!$H:$H,$M113),$D113-$E113))</f>
        <v>0</v>
      </c>
      <c r="G113" s="101" t="str">
        <f>IF($B113="","",IF($D$9="Theo thiết bị",IF(INDEX(Dev_Calc!$A:$A,$M113)=1,INDEX(Consolidated!$P:$P,$M113)&amp;" – "&amp;INDEX(Consolidated!$Q:$Q,$M113),INDEX(Consolidated!$L:$L,$M113)&amp;" – "&amp;INDEX(Consolidated!$M:$M,$M113)),INDEX(Dev_List!$D:$D,$M113)))</f>
        <v>JUNCTION BOX SPOT LIGHT WHEELHOUSE IP66</v>
      </c>
      <c r="H113" s="100">
        <f>IF($B113="","",IF($D$9="Theo thiết bị",IF(INDEX(Consolidated!$D:$D,$M113)=1,"Đã cắt","Chưa cắt"),COUNTIFS(Consolidated!$L$2:$L$3000,$C113,Consolidated!$F$2:$F$3000,2)+COUNTIFS(Consolidated!$P$2:$P$3000,$C113,Consolidated!$F$2:$F$3000,2)-COUNTIFS(Consolidated!$L$2:$L$3000,$C113,Consolidated!$P$2:$P$3000,$C113,Consolidated!$F$2:$F$3000,2)))</f>
        <v>0</v>
      </c>
      <c r="I113" s="100">
        <f>IF($B113="","",IF($D$9="Theo thiết bị",IF(INDEX(Consolidated!$E:$E,$M113)=1,"Đã kéo","Chưa kéo"),COUNTIFS(Consolidated!$L$2:$L$3000,$C113,Consolidated!$F$2:$F$3000,1)+COUNTIFS(Consolidated!$P$2:$P$3000,$C113,Consolidated!$F$2:$F$3000,1)-COUNTIFS(Consolidated!$L$2:$L$3000,$C113,Consolidated!$P$2:$P$3000,$C113,Consolidated!$F$2:$F$3000,1)))</f>
        <v>1</v>
      </c>
      <c r="J113" s="100">
        <f>IF($B113="","",IF($D$9="Theo thiết bị",INDEX(Dev_Calc!$E:$E,$M113)&amp;"/2 đầu",$D113-$H113-$I113))</f>
        <v>0</v>
      </c>
      <c r="K113" s="101" t="str">
        <f>IF($B113="","",IF($D$9="Theo thiết bị",IF(INDEX(Dev_Calc!$D:$D,$M113)=0,"Chưa kéo",IF(INDEX(Dev_Calc!$E:$E,$M113)=0,"Đã kéo – chưa đấu nối",IF(INDEX(Dev_Calc!$E:$E,$M113)=1,"Đã kéo – mới đấu 1 đầu","Hoàn thành (đã kéo &amp; đấu nối đủ)"))),IF($F113&gt;0,"Chưa kéo đủ – còn "&amp;$F113&amp;" dây",IF($H113=$D113,"Hoàn thành",IF($J113=$D113,"Đã kéo đủ – chưa đấu nối","Đã kéo đủ – đấu nối dở dang")))))</f>
        <v>Đã kéo đủ – đấu nối dở dang</v>
      </c>
      <c r="M113" s="102">
        <f>IF($B113="","",IF($D$9="Theo thiết bị",MATCH($B113,Dev_Calc!$F$2:$F$3000,0)+1,Dev_List!$H$1+$B113-1))</f>
        <v>1380</v>
      </c>
    </row>
    <row r="114" spans="2:13">
      <c r="B114" s="100">
        <f>IF(ROWS($B$23:B114)&lt;=$E$12,ROWS($B$23:B114),"")</f>
        <v>92</v>
      </c>
      <c r="C114" s="101" t="str">
        <f>IF($B114="","",IF($D$9="Theo thiết bị",INDEX(Consolidated!$C:$C,$M114),INDEX(Dev_List!$A:$A,$M114)))</f>
        <v>(=901++4032+-901JB02)</v>
      </c>
      <c r="D114" s="100">
        <f>IF($B114="","",IF($D$9="Theo thiết bị",INDEX(Consolidated!$A:$A,$M114),COUNTIFS(Consolidated!$L$2:$L$3000,$C114)+COUNTIFS(Consolidated!$P$2:$P$3000,$C114)-COUNTIFS(Consolidated!$L$2:$L$3000,$C114,Consolidated!$P$2:$P$3000,$C114)))</f>
        <v>1</v>
      </c>
      <c r="E114" s="100">
        <f>IF($B114="","",IF($D$9="Theo thiết bị",IF(AND(INDEX(Dev_Calc!$A:$A,$M114)=1,INDEX(Dev_Calc!$B:$B,$M114)=1),"From &amp; To",IF(INDEX(Dev_Calc!$A:$A,$M114)=1,"From","To")),COUNTIFS(Consolidated!$L$2:$L$3000,$C114,Consolidated!$E$2:$E$3000,1)+COUNTIFS(Consolidated!$P$2:$P$3000,$C114,Consolidated!$E$2:$E$3000,1)-COUNTIFS(Consolidated!$L$2:$L$3000,$C114,Consolidated!$P$2:$P$3000,$C114,Consolidated!$E$2:$E$3000,1)))</f>
        <v>1</v>
      </c>
      <c r="F114" s="101">
        <f>IF($B114="","",IF($D$9="Theo thiết bị",INDEX(Consolidated!$H:$H,$M114),$D114-$E114))</f>
        <v>0</v>
      </c>
      <c r="G114" s="101" t="str">
        <f>IF($B114="","",IF($D$9="Theo thiết bị",IF(INDEX(Dev_Calc!$A:$A,$M114)=1,INDEX(Consolidated!$P:$P,$M114)&amp;" – "&amp;INDEX(Consolidated!$Q:$Q,$M114),INDEX(Consolidated!$L:$L,$M114)&amp;" – "&amp;INDEX(Consolidated!$M:$M,$M114)),INDEX(Dev_List!$D:$D,$M114)))</f>
        <v>JUNCTION BOX SPOT LIGHT WHEELHOUSE IP66</v>
      </c>
      <c r="H114" s="100">
        <f>IF($B114="","",IF($D$9="Theo thiết bị",IF(INDEX(Consolidated!$D:$D,$M114)=1,"Đã cắt","Chưa cắt"),COUNTIFS(Consolidated!$L$2:$L$3000,$C114,Consolidated!$F$2:$F$3000,2)+COUNTIFS(Consolidated!$P$2:$P$3000,$C114,Consolidated!$F$2:$F$3000,2)-COUNTIFS(Consolidated!$L$2:$L$3000,$C114,Consolidated!$P$2:$P$3000,$C114,Consolidated!$F$2:$F$3000,2)))</f>
        <v>0</v>
      </c>
      <c r="I114" s="100">
        <f>IF($B114="","",IF($D$9="Theo thiết bị",IF(INDEX(Consolidated!$E:$E,$M114)=1,"Đã kéo","Chưa kéo"),COUNTIFS(Consolidated!$L$2:$L$3000,$C114,Consolidated!$F$2:$F$3000,1)+COUNTIFS(Consolidated!$P$2:$P$3000,$C114,Consolidated!$F$2:$F$3000,1)-COUNTIFS(Consolidated!$L$2:$L$3000,$C114,Consolidated!$P$2:$P$3000,$C114,Consolidated!$F$2:$F$3000,1)))</f>
        <v>1</v>
      </c>
      <c r="J114" s="100">
        <f>IF($B114="","",IF($D$9="Theo thiết bị",INDEX(Dev_Calc!$E:$E,$M114)&amp;"/2 đầu",$D114-$H114-$I114))</f>
        <v>0</v>
      </c>
      <c r="K114" s="101" t="str">
        <f>IF($B114="","",IF($D$9="Theo thiết bị",IF(INDEX(Dev_Calc!$D:$D,$M114)=0,"Chưa kéo",IF(INDEX(Dev_Calc!$E:$E,$M114)=0,"Đã kéo – chưa đấu nối",IF(INDEX(Dev_Calc!$E:$E,$M114)=1,"Đã kéo – mới đấu 1 đầu","Hoàn thành (đã kéo &amp; đấu nối đủ)"))),IF($F114&gt;0,"Chưa kéo đủ – còn "&amp;$F114&amp;" dây",IF($H114=$D114,"Hoàn thành",IF($J114=$D114,"Đã kéo đủ – chưa đấu nối","Đã kéo đủ – đấu nối dở dang")))))</f>
        <v>Đã kéo đủ – đấu nối dở dang</v>
      </c>
      <c r="M114" s="102">
        <f>IF($B114="","",IF($D$9="Theo thiết bị",MATCH($B114,Dev_Calc!$F$2:$F$3000,0)+1,Dev_List!$H$1+$B114-1))</f>
        <v>1381</v>
      </c>
    </row>
    <row r="115" spans="2:13">
      <c r="B115" s="100">
        <f>IF(ROWS($B$23:B115)&lt;=$E$12,ROWS($B$23:B115),"")</f>
        <v>93</v>
      </c>
      <c r="C115" s="101" t="str">
        <f>IF($B115="","",IF($D$9="Theo thiết bị",INDEX(Consolidated!$C:$C,$M115),INDEX(Dev_List!$A:$A,$M115)))</f>
        <v>(=901++4032+-901JB03)</v>
      </c>
      <c r="D115" s="100">
        <f>IF($B115="","",IF($D$9="Theo thiết bị",INDEX(Consolidated!$A:$A,$M115),COUNTIFS(Consolidated!$L$2:$L$3000,$C115)+COUNTIFS(Consolidated!$P$2:$P$3000,$C115)-COUNTIFS(Consolidated!$L$2:$L$3000,$C115,Consolidated!$P$2:$P$3000,$C115)))</f>
        <v>1</v>
      </c>
      <c r="E115" s="100">
        <f>IF($B115="","",IF($D$9="Theo thiết bị",IF(AND(INDEX(Dev_Calc!$A:$A,$M115)=1,INDEX(Dev_Calc!$B:$B,$M115)=1),"From &amp; To",IF(INDEX(Dev_Calc!$A:$A,$M115)=1,"From","To")),COUNTIFS(Consolidated!$L$2:$L$3000,$C115,Consolidated!$E$2:$E$3000,1)+COUNTIFS(Consolidated!$P$2:$P$3000,$C115,Consolidated!$E$2:$E$3000,1)-COUNTIFS(Consolidated!$L$2:$L$3000,$C115,Consolidated!$P$2:$P$3000,$C115,Consolidated!$E$2:$E$3000,1)))</f>
        <v>0</v>
      </c>
      <c r="F115" s="101">
        <f>IF($B115="","",IF($D$9="Theo thiết bị",INDEX(Consolidated!$H:$H,$M115),$D115-$E115))</f>
        <v>1</v>
      </c>
      <c r="G115" s="101" t="str">
        <f>IF($B115="","",IF($D$9="Theo thiết bị",IF(INDEX(Dev_Calc!$A:$A,$M115)=1,INDEX(Consolidated!$P:$P,$M115)&amp;" – "&amp;INDEX(Consolidated!$Q:$Q,$M115),INDEX(Consolidated!$L:$L,$M115)&amp;" – "&amp;INDEX(Consolidated!$M:$M,$M115)),INDEX(Dev_List!$D:$D,$M115)))</f>
        <v>JUNCTION BOX SPOT LIGHT WHEELHOUSE IP66</v>
      </c>
      <c r="H115" s="100">
        <f>IF($B115="","",IF($D$9="Theo thiết bị",IF(INDEX(Consolidated!$D:$D,$M115)=1,"Đã cắt","Chưa cắt"),COUNTIFS(Consolidated!$L$2:$L$3000,$C115,Consolidated!$F$2:$F$3000,2)+COUNTIFS(Consolidated!$P$2:$P$3000,$C115,Consolidated!$F$2:$F$3000,2)-COUNTIFS(Consolidated!$L$2:$L$3000,$C115,Consolidated!$P$2:$P$3000,$C115,Consolidated!$F$2:$F$3000,2)))</f>
        <v>0</v>
      </c>
      <c r="I115" s="100">
        <f>IF($B115="","",IF($D$9="Theo thiết bị",IF(INDEX(Consolidated!$E:$E,$M115)=1,"Đã kéo","Chưa kéo"),COUNTIFS(Consolidated!$L$2:$L$3000,$C115,Consolidated!$F$2:$F$3000,1)+COUNTIFS(Consolidated!$P$2:$P$3000,$C115,Consolidated!$F$2:$F$3000,1)-COUNTIFS(Consolidated!$L$2:$L$3000,$C115,Consolidated!$P$2:$P$3000,$C115,Consolidated!$F$2:$F$3000,1)))</f>
        <v>0</v>
      </c>
      <c r="J115" s="100">
        <f>IF($B115="","",IF($D$9="Theo thiết bị",INDEX(Dev_Calc!$E:$E,$M115)&amp;"/2 đầu",$D115-$H115-$I115))</f>
        <v>1</v>
      </c>
      <c r="K115" s="101" t="str">
        <f>IF($B115="","",IF($D$9="Theo thiết bị",IF(INDEX(Dev_Calc!$D:$D,$M115)=0,"Chưa kéo",IF(INDEX(Dev_Calc!$E:$E,$M115)=0,"Đã kéo – chưa đấu nối",IF(INDEX(Dev_Calc!$E:$E,$M115)=1,"Đã kéo – mới đấu 1 đầu","Hoàn thành (đã kéo &amp; đấu nối đủ)"))),IF($F115&gt;0,"Chưa kéo đủ – còn "&amp;$F115&amp;" dây",IF($H115=$D115,"Hoàn thành",IF($J115=$D115,"Đã kéo đủ – chưa đấu nối","Đã kéo đủ – đấu nối dở dang")))))</f>
        <v>Chưa kéo đủ – còn 1 dây</v>
      </c>
      <c r="M115" s="102">
        <f>IF($B115="","",IF($D$9="Theo thiết bị",MATCH($B115,Dev_Calc!$F$2:$F$3000,0)+1,Dev_List!$H$1+$B115-1))</f>
        <v>1382</v>
      </c>
    </row>
    <row r="116" spans="2:13">
      <c r="B116" s="100">
        <f>IF(ROWS($B$23:B116)&lt;=$E$12,ROWS($B$23:B116),"")</f>
        <v>94</v>
      </c>
      <c r="C116" s="101" t="str">
        <f>IF($B116="","",IF($D$9="Theo thiết bị",INDEX(Consolidated!$C:$C,$M116),INDEX(Dev_List!$A:$A,$M116)))</f>
        <v>(=901++4032+-901JB04)</v>
      </c>
      <c r="D116" s="100">
        <f>IF($B116="","",IF($D$9="Theo thiết bị",INDEX(Consolidated!$A:$A,$M116),COUNTIFS(Consolidated!$L$2:$L$3000,$C116)+COUNTIFS(Consolidated!$P$2:$P$3000,$C116)-COUNTIFS(Consolidated!$L$2:$L$3000,$C116,Consolidated!$P$2:$P$3000,$C116)))</f>
        <v>1</v>
      </c>
      <c r="E116" s="100">
        <f>IF($B116="","",IF($D$9="Theo thiết bị",IF(AND(INDEX(Dev_Calc!$A:$A,$M116)=1,INDEX(Dev_Calc!$B:$B,$M116)=1),"From &amp; To",IF(INDEX(Dev_Calc!$A:$A,$M116)=1,"From","To")),COUNTIFS(Consolidated!$L$2:$L$3000,$C116,Consolidated!$E$2:$E$3000,1)+COUNTIFS(Consolidated!$P$2:$P$3000,$C116,Consolidated!$E$2:$E$3000,1)-COUNTIFS(Consolidated!$L$2:$L$3000,$C116,Consolidated!$P$2:$P$3000,$C116,Consolidated!$E$2:$E$3000,1)))</f>
        <v>0</v>
      </c>
      <c r="F116" s="101">
        <f>IF($B116="","",IF($D$9="Theo thiết bị",INDEX(Consolidated!$H:$H,$M116),$D116-$E116))</f>
        <v>1</v>
      </c>
      <c r="G116" s="101" t="str">
        <f>IF($B116="","",IF($D$9="Theo thiết bị",IF(INDEX(Dev_Calc!$A:$A,$M116)=1,INDEX(Consolidated!$P:$P,$M116)&amp;" – "&amp;INDEX(Consolidated!$Q:$Q,$M116),INDEX(Consolidated!$L:$L,$M116)&amp;" – "&amp;INDEX(Consolidated!$M:$M,$M116)),INDEX(Dev_List!$D:$D,$M116)))</f>
        <v>JUNCTION BOX SPOT LIGHT WHEELHOUSE IP66</v>
      </c>
      <c r="H116" s="100">
        <f>IF($B116="","",IF($D$9="Theo thiết bị",IF(INDEX(Consolidated!$D:$D,$M116)=1,"Đã cắt","Chưa cắt"),COUNTIFS(Consolidated!$L$2:$L$3000,$C116,Consolidated!$F$2:$F$3000,2)+COUNTIFS(Consolidated!$P$2:$P$3000,$C116,Consolidated!$F$2:$F$3000,2)-COUNTIFS(Consolidated!$L$2:$L$3000,$C116,Consolidated!$P$2:$P$3000,$C116,Consolidated!$F$2:$F$3000,2)))</f>
        <v>0</v>
      </c>
      <c r="I116" s="100">
        <f>IF($B116="","",IF($D$9="Theo thiết bị",IF(INDEX(Consolidated!$E:$E,$M116)=1,"Đã kéo","Chưa kéo"),COUNTIFS(Consolidated!$L$2:$L$3000,$C116,Consolidated!$F$2:$F$3000,1)+COUNTIFS(Consolidated!$P$2:$P$3000,$C116,Consolidated!$F$2:$F$3000,1)-COUNTIFS(Consolidated!$L$2:$L$3000,$C116,Consolidated!$P$2:$P$3000,$C116,Consolidated!$F$2:$F$3000,1)))</f>
        <v>0</v>
      </c>
      <c r="J116" s="100">
        <f>IF($B116="","",IF($D$9="Theo thiết bị",INDEX(Dev_Calc!$E:$E,$M116)&amp;"/2 đầu",$D116-$H116-$I116))</f>
        <v>1</v>
      </c>
      <c r="K116" s="101" t="str">
        <f>IF($B116="","",IF($D$9="Theo thiết bị",IF(INDEX(Dev_Calc!$D:$D,$M116)=0,"Chưa kéo",IF(INDEX(Dev_Calc!$E:$E,$M116)=0,"Đã kéo – chưa đấu nối",IF(INDEX(Dev_Calc!$E:$E,$M116)=1,"Đã kéo – mới đấu 1 đầu","Hoàn thành (đã kéo &amp; đấu nối đủ)"))),IF($F116&gt;0,"Chưa kéo đủ – còn "&amp;$F116&amp;" dây",IF($H116=$D116,"Hoàn thành",IF($J116=$D116,"Đã kéo đủ – chưa đấu nối","Đã kéo đủ – đấu nối dở dang")))))</f>
        <v>Chưa kéo đủ – còn 1 dây</v>
      </c>
      <c r="M116" s="102">
        <f>IF($B116="","",IF($D$9="Theo thiết bị",MATCH($B116,Dev_Calc!$F$2:$F$3000,0)+1,Dev_List!$H$1+$B116-1))</f>
        <v>1383</v>
      </c>
    </row>
    <row r="117" spans="2:13">
      <c r="B117" s="100">
        <f>IF(ROWS($B$23:B117)&lt;=$E$12,ROWS($B$23:B117),"")</f>
        <v>95</v>
      </c>
      <c r="C117" s="101" t="str">
        <f>IF($B117="","",IF($D$9="Theo thiết bị",INDEX(Consolidated!$C:$C,$M117),INDEX(Dev_List!$A:$A,$M117)))</f>
        <v>(=901++4032+-901JB05)</v>
      </c>
      <c r="D117" s="100">
        <f>IF($B117="","",IF($D$9="Theo thiết bị",INDEX(Consolidated!$A:$A,$M117),COUNTIFS(Consolidated!$L$2:$L$3000,$C117)+COUNTIFS(Consolidated!$P$2:$P$3000,$C117)-COUNTIFS(Consolidated!$L$2:$L$3000,$C117,Consolidated!$P$2:$P$3000,$C117)))</f>
        <v>1</v>
      </c>
      <c r="E117" s="100">
        <f>IF($B117="","",IF($D$9="Theo thiết bị",IF(AND(INDEX(Dev_Calc!$A:$A,$M117)=1,INDEX(Dev_Calc!$B:$B,$M117)=1),"From &amp; To",IF(INDEX(Dev_Calc!$A:$A,$M117)=1,"From","To")),COUNTIFS(Consolidated!$L$2:$L$3000,$C117,Consolidated!$E$2:$E$3000,1)+COUNTIFS(Consolidated!$P$2:$P$3000,$C117,Consolidated!$E$2:$E$3000,1)-COUNTIFS(Consolidated!$L$2:$L$3000,$C117,Consolidated!$P$2:$P$3000,$C117,Consolidated!$E$2:$E$3000,1)))</f>
        <v>0</v>
      </c>
      <c r="F117" s="101">
        <f>IF($B117="","",IF($D$9="Theo thiết bị",INDEX(Consolidated!$H:$H,$M117),$D117-$E117))</f>
        <v>1</v>
      </c>
      <c r="G117" s="101" t="str">
        <f>IF($B117="","",IF($D$9="Theo thiết bị",IF(INDEX(Dev_Calc!$A:$A,$M117)=1,INDEX(Consolidated!$P:$P,$M117)&amp;" – "&amp;INDEX(Consolidated!$Q:$Q,$M117),INDEX(Consolidated!$L:$L,$M117)&amp;" – "&amp;INDEX(Consolidated!$M:$M,$M117)),INDEX(Dev_List!$D:$D,$M117)))</f>
        <v>JUNCTION BOX SPOT LIGHT WHEELHOUSE IP66</v>
      </c>
      <c r="H117" s="100">
        <f>IF($B117="","",IF($D$9="Theo thiết bị",IF(INDEX(Consolidated!$D:$D,$M117)=1,"Đã cắt","Chưa cắt"),COUNTIFS(Consolidated!$L$2:$L$3000,$C117,Consolidated!$F$2:$F$3000,2)+COUNTIFS(Consolidated!$P$2:$P$3000,$C117,Consolidated!$F$2:$F$3000,2)-COUNTIFS(Consolidated!$L$2:$L$3000,$C117,Consolidated!$P$2:$P$3000,$C117,Consolidated!$F$2:$F$3000,2)))</f>
        <v>0</v>
      </c>
      <c r="I117" s="100">
        <f>IF($B117="","",IF($D$9="Theo thiết bị",IF(INDEX(Consolidated!$E:$E,$M117)=1,"Đã kéo","Chưa kéo"),COUNTIFS(Consolidated!$L$2:$L$3000,$C117,Consolidated!$F$2:$F$3000,1)+COUNTIFS(Consolidated!$P$2:$P$3000,$C117,Consolidated!$F$2:$F$3000,1)-COUNTIFS(Consolidated!$L$2:$L$3000,$C117,Consolidated!$P$2:$P$3000,$C117,Consolidated!$F$2:$F$3000,1)))</f>
        <v>0</v>
      </c>
      <c r="J117" s="100">
        <f>IF($B117="","",IF($D$9="Theo thiết bị",INDEX(Dev_Calc!$E:$E,$M117)&amp;"/2 đầu",$D117-$H117-$I117))</f>
        <v>1</v>
      </c>
      <c r="K117" s="101" t="str">
        <f>IF($B117="","",IF($D$9="Theo thiết bị",IF(INDEX(Dev_Calc!$D:$D,$M117)=0,"Chưa kéo",IF(INDEX(Dev_Calc!$E:$E,$M117)=0,"Đã kéo – chưa đấu nối",IF(INDEX(Dev_Calc!$E:$E,$M117)=1,"Đã kéo – mới đấu 1 đầu","Hoàn thành (đã kéo &amp; đấu nối đủ)"))),IF($F117&gt;0,"Chưa kéo đủ – còn "&amp;$F117&amp;" dây",IF($H117=$D117,"Hoàn thành",IF($J117=$D117,"Đã kéo đủ – chưa đấu nối","Đã kéo đủ – đấu nối dở dang")))))</f>
        <v>Chưa kéo đủ – còn 1 dây</v>
      </c>
      <c r="M117" s="102">
        <f>IF($B117="","",IF($D$9="Theo thiết bị",MATCH($B117,Dev_Calc!$F$2:$F$3000,0)+1,Dev_List!$H$1+$B117-1))</f>
        <v>1384</v>
      </c>
    </row>
    <row r="118" spans="2:13">
      <c r="B118" s="100">
        <f>IF(ROWS($B$23:B118)&lt;=$E$12,ROWS($B$23:B118),"")</f>
        <v>96</v>
      </c>
      <c r="C118" s="101" t="str">
        <f>IF($B118="","",IF($D$9="Theo thiết bị",INDEX(Consolidated!$C:$C,$M118),INDEX(Dev_List!$A:$A,$M118)))</f>
        <v>(=901++4032+-901JB06)</v>
      </c>
      <c r="D118" s="100">
        <f>IF($B118="","",IF($D$9="Theo thiết bị",INDEX(Consolidated!$A:$A,$M118),COUNTIFS(Consolidated!$L$2:$L$3000,$C118)+COUNTIFS(Consolidated!$P$2:$P$3000,$C118)-COUNTIFS(Consolidated!$L$2:$L$3000,$C118,Consolidated!$P$2:$P$3000,$C118)))</f>
        <v>1</v>
      </c>
      <c r="E118" s="100">
        <f>IF($B118="","",IF($D$9="Theo thiết bị",IF(AND(INDEX(Dev_Calc!$A:$A,$M118)=1,INDEX(Dev_Calc!$B:$B,$M118)=1),"From &amp; To",IF(INDEX(Dev_Calc!$A:$A,$M118)=1,"From","To")),COUNTIFS(Consolidated!$L$2:$L$3000,$C118,Consolidated!$E$2:$E$3000,1)+COUNTIFS(Consolidated!$P$2:$P$3000,$C118,Consolidated!$E$2:$E$3000,1)-COUNTIFS(Consolidated!$L$2:$L$3000,$C118,Consolidated!$P$2:$P$3000,$C118,Consolidated!$E$2:$E$3000,1)))</f>
        <v>0</v>
      </c>
      <c r="F118" s="101">
        <f>IF($B118="","",IF($D$9="Theo thiết bị",INDEX(Consolidated!$H:$H,$M118),$D118-$E118))</f>
        <v>1</v>
      </c>
      <c r="G118" s="101" t="str">
        <f>IF($B118="","",IF($D$9="Theo thiết bị",IF(INDEX(Dev_Calc!$A:$A,$M118)=1,INDEX(Consolidated!$P:$P,$M118)&amp;" – "&amp;INDEX(Consolidated!$Q:$Q,$M118),INDEX(Consolidated!$L:$L,$M118)&amp;" – "&amp;INDEX(Consolidated!$M:$M,$M118)),INDEX(Dev_List!$D:$D,$M118)))</f>
        <v>JUNCTION BOX SPOT LIGHT WHEELHOUSE IP66</v>
      </c>
      <c r="H118" s="100">
        <f>IF($B118="","",IF($D$9="Theo thiết bị",IF(INDEX(Consolidated!$D:$D,$M118)=1,"Đã cắt","Chưa cắt"),COUNTIFS(Consolidated!$L$2:$L$3000,$C118,Consolidated!$F$2:$F$3000,2)+COUNTIFS(Consolidated!$P$2:$P$3000,$C118,Consolidated!$F$2:$F$3000,2)-COUNTIFS(Consolidated!$L$2:$L$3000,$C118,Consolidated!$P$2:$P$3000,$C118,Consolidated!$F$2:$F$3000,2)))</f>
        <v>0</v>
      </c>
      <c r="I118" s="100">
        <f>IF($B118="","",IF($D$9="Theo thiết bị",IF(INDEX(Consolidated!$E:$E,$M118)=1,"Đã kéo","Chưa kéo"),COUNTIFS(Consolidated!$L$2:$L$3000,$C118,Consolidated!$F$2:$F$3000,1)+COUNTIFS(Consolidated!$P$2:$P$3000,$C118,Consolidated!$F$2:$F$3000,1)-COUNTIFS(Consolidated!$L$2:$L$3000,$C118,Consolidated!$P$2:$P$3000,$C118,Consolidated!$F$2:$F$3000,1)))</f>
        <v>0</v>
      </c>
      <c r="J118" s="100">
        <f>IF($B118="","",IF($D$9="Theo thiết bị",INDEX(Dev_Calc!$E:$E,$M118)&amp;"/2 đầu",$D118-$H118-$I118))</f>
        <v>1</v>
      </c>
      <c r="K118" s="101" t="str">
        <f>IF($B118="","",IF($D$9="Theo thiết bị",IF(INDEX(Dev_Calc!$D:$D,$M118)=0,"Chưa kéo",IF(INDEX(Dev_Calc!$E:$E,$M118)=0,"Đã kéo – chưa đấu nối",IF(INDEX(Dev_Calc!$E:$E,$M118)=1,"Đã kéo – mới đấu 1 đầu","Hoàn thành (đã kéo &amp; đấu nối đủ)"))),IF($F118&gt;0,"Chưa kéo đủ – còn "&amp;$F118&amp;" dây",IF($H118=$D118,"Hoàn thành",IF($J118=$D118,"Đã kéo đủ – chưa đấu nối","Đã kéo đủ – đấu nối dở dang")))))</f>
        <v>Chưa kéo đủ – còn 1 dây</v>
      </c>
      <c r="M118" s="102">
        <f>IF($B118="","",IF($D$9="Theo thiết bị",MATCH($B118,Dev_Calc!$F$2:$F$3000,0)+1,Dev_List!$H$1+$B118-1))</f>
        <v>1385</v>
      </c>
    </row>
    <row r="119" spans="2:13">
      <c r="B119" s="100">
        <f>IF(ROWS($B$23:B119)&lt;=$E$12,ROWS($B$23:B119),"")</f>
        <v>97</v>
      </c>
      <c r="C119" s="101" t="str">
        <f>IF($B119="","",IF($D$9="Theo thiết bị",INDEX(Consolidated!$C:$C,$M119),INDEX(Dev_List!$A:$A,$M119)))</f>
        <v>(=901++4032+-901JB07)</v>
      </c>
      <c r="D119" s="100">
        <f>IF($B119="","",IF($D$9="Theo thiết bị",INDEX(Consolidated!$A:$A,$M119),COUNTIFS(Consolidated!$L$2:$L$3000,$C119)+COUNTIFS(Consolidated!$P$2:$P$3000,$C119)-COUNTIFS(Consolidated!$L$2:$L$3000,$C119,Consolidated!$P$2:$P$3000,$C119)))</f>
        <v>1</v>
      </c>
      <c r="E119" s="100">
        <f>IF($B119="","",IF($D$9="Theo thiết bị",IF(AND(INDEX(Dev_Calc!$A:$A,$M119)=1,INDEX(Dev_Calc!$B:$B,$M119)=1),"From &amp; To",IF(INDEX(Dev_Calc!$A:$A,$M119)=1,"From","To")),COUNTIFS(Consolidated!$L$2:$L$3000,$C119,Consolidated!$E$2:$E$3000,1)+COUNTIFS(Consolidated!$P$2:$P$3000,$C119,Consolidated!$E$2:$E$3000,1)-COUNTIFS(Consolidated!$L$2:$L$3000,$C119,Consolidated!$P$2:$P$3000,$C119,Consolidated!$E$2:$E$3000,1)))</f>
        <v>1</v>
      </c>
      <c r="F119" s="101">
        <f>IF($B119="","",IF($D$9="Theo thiết bị",INDEX(Consolidated!$H:$H,$M119),$D119-$E119))</f>
        <v>0</v>
      </c>
      <c r="G119" s="101" t="str">
        <f>IF($B119="","",IF($D$9="Theo thiết bị",IF(INDEX(Dev_Calc!$A:$A,$M119)=1,INDEX(Consolidated!$P:$P,$M119)&amp;" – "&amp;INDEX(Consolidated!$Q:$Q,$M119),INDEX(Consolidated!$L:$L,$M119)&amp;" – "&amp;INDEX(Consolidated!$M:$M,$M119)),INDEX(Dev_List!$D:$D,$M119)))</f>
        <v>JUNCTION BOX SPOT LIGHT WHEELHOUSE IP66</v>
      </c>
      <c r="H119" s="100">
        <f>IF($B119="","",IF($D$9="Theo thiết bị",IF(INDEX(Consolidated!$D:$D,$M119)=1,"Đã cắt","Chưa cắt"),COUNTIFS(Consolidated!$L$2:$L$3000,$C119,Consolidated!$F$2:$F$3000,2)+COUNTIFS(Consolidated!$P$2:$P$3000,$C119,Consolidated!$F$2:$F$3000,2)-COUNTIFS(Consolidated!$L$2:$L$3000,$C119,Consolidated!$P$2:$P$3000,$C119,Consolidated!$F$2:$F$3000,2)))</f>
        <v>0</v>
      </c>
      <c r="I119" s="100">
        <f>IF($B119="","",IF($D$9="Theo thiết bị",IF(INDEX(Consolidated!$E:$E,$M119)=1,"Đã kéo","Chưa kéo"),COUNTIFS(Consolidated!$L$2:$L$3000,$C119,Consolidated!$F$2:$F$3000,1)+COUNTIFS(Consolidated!$P$2:$P$3000,$C119,Consolidated!$F$2:$F$3000,1)-COUNTIFS(Consolidated!$L$2:$L$3000,$C119,Consolidated!$P$2:$P$3000,$C119,Consolidated!$F$2:$F$3000,1)))</f>
        <v>1</v>
      </c>
      <c r="J119" s="100">
        <f>IF($B119="","",IF($D$9="Theo thiết bị",INDEX(Dev_Calc!$E:$E,$M119)&amp;"/2 đầu",$D119-$H119-$I119))</f>
        <v>0</v>
      </c>
      <c r="K119" s="101" t="str">
        <f>IF($B119="","",IF($D$9="Theo thiết bị",IF(INDEX(Dev_Calc!$D:$D,$M119)=0,"Chưa kéo",IF(INDEX(Dev_Calc!$E:$E,$M119)=0,"Đã kéo – chưa đấu nối",IF(INDEX(Dev_Calc!$E:$E,$M119)=1,"Đã kéo – mới đấu 1 đầu","Hoàn thành (đã kéo &amp; đấu nối đủ)"))),IF($F119&gt;0,"Chưa kéo đủ – còn "&amp;$F119&amp;" dây",IF($H119=$D119,"Hoàn thành",IF($J119=$D119,"Đã kéo đủ – chưa đấu nối","Đã kéo đủ – đấu nối dở dang")))))</f>
        <v>Đã kéo đủ – đấu nối dở dang</v>
      </c>
      <c r="M119" s="102">
        <f>IF($B119="","",IF($D$9="Theo thiết bị",MATCH($B119,Dev_Calc!$F$2:$F$3000,0)+1,Dev_List!$H$1+$B119-1))</f>
        <v>1386</v>
      </c>
    </row>
    <row r="120" spans="2:13">
      <c r="B120" s="100">
        <f>IF(ROWS($B$23:B120)&lt;=$E$12,ROWS($B$23:B120),"")</f>
        <v>98</v>
      </c>
      <c r="C120" s="101" t="str">
        <f>IF($B120="","",IF($D$9="Theo thiết bị",INDEX(Consolidated!$C:$C,$M120),INDEX(Dev_List!$A:$A,$M120)))</f>
        <v>(=901++4032+-S01)</v>
      </c>
      <c r="D120" s="100">
        <f>IF($B120="","",IF($D$9="Theo thiết bị",INDEX(Consolidated!$A:$A,$M120),COUNTIFS(Consolidated!$L$2:$L$3000,$C120)+COUNTIFS(Consolidated!$P$2:$P$3000,$C120)-COUNTIFS(Consolidated!$L$2:$L$3000,$C120,Consolidated!$P$2:$P$3000,$C120)))</f>
        <v>1</v>
      </c>
      <c r="E120" s="100">
        <f>IF($B120="","",IF($D$9="Theo thiết bị",IF(AND(INDEX(Dev_Calc!$A:$A,$M120)=1,INDEX(Dev_Calc!$B:$B,$M120)=1),"From &amp; To",IF(INDEX(Dev_Calc!$A:$A,$M120)=1,"From","To")),COUNTIFS(Consolidated!$L$2:$L$3000,$C120,Consolidated!$E$2:$E$3000,1)+COUNTIFS(Consolidated!$P$2:$P$3000,$C120,Consolidated!$E$2:$E$3000,1)-COUNTIFS(Consolidated!$L$2:$L$3000,$C120,Consolidated!$P$2:$P$3000,$C120,Consolidated!$E$2:$E$3000,1)))</f>
        <v>1</v>
      </c>
      <c r="F120" s="101">
        <f>IF($B120="","",IF($D$9="Theo thiết bị",INDEX(Consolidated!$H:$H,$M120),$D120-$E120))</f>
        <v>0</v>
      </c>
      <c r="G120" s="101" t="str">
        <f>IF($B120="","",IF($D$9="Theo thiết bị",IF(INDEX(Dev_Calc!$A:$A,$M120)=1,INDEX(Consolidated!$P:$P,$M120)&amp;" – "&amp;INDEX(Consolidated!$Q:$Q,$M120),INDEX(Consolidated!$L:$L,$M120)&amp;" – "&amp;INDEX(Consolidated!$M:$M,$M120)),INDEX(Dev_List!$D:$D,$M120)))</f>
        <v>PULSE SWITCH 1P, 6A TYPE 34 (L901.1-150)</v>
      </c>
      <c r="H120" s="100">
        <f>IF($B120="","",IF($D$9="Theo thiết bị",IF(INDEX(Consolidated!$D:$D,$M120)=1,"Đã cắt","Chưa cắt"),COUNTIFS(Consolidated!$L$2:$L$3000,$C120,Consolidated!$F$2:$F$3000,2)+COUNTIFS(Consolidated!$P$2:$P$3000,$C120,Consolidated!$F$2:$F$3000,2)-COUNTIFS(Consolidated!$L$2:$L$3000,$C120,Consolidated!$P$2:$P$3000,$C120,Consolidated!$F$2:$F$3000,2)))</f>
        <v>0</v>
      </c>
      <c r="I120" s="100">
        <f>IF($B120="","",IF($D$9="Theo thiết bị",IF(INDEX(Consolidated!$E:$E,$M120)=1,"Đã kéo","Chưa kéo"),COUNTIFS(Consolidated!$L$2:$L$3000,$C120,Consolidated!$F$2:$F$3000,1)+COUNTIFS(Consolidated!$P$2:$P$3000,$C120,Consolidated!$F$2:$F$3000,1)-COUNTIFS(Consolidated!$L$2:$L$3000,$C120,Consolidated!$P$2:$P$3000,$C120,Consolidated!$F$2:$F$3000,1)))</f>
        <v>1</v>
      </c>
      <c r="J120" s="100">
        <f>IF($B120="","",IF($D$9="Theo thiết bị",INDEX(Dev_Calc!$E:$E,$M120)&amp;"/2 đầu",$D120-$H120-$I120))</f>
        <v>0</v>
      </c>
      <c r="K120" s="101" t="str">
        <f>IF($B120="","",IF($D$9="Theo thiết bị",IF(INDEX(Dev_Calc!$D:$D,$M120)=0,"Chưa kéo",IF(INDEX(Dev_Calc!$E:$E,$M120)=0,"Đã kéo – chưa đấu nối",IF(INDEX(Dev_Calc!$E:$E,$M120)=1,"Đã kéo – mới đấu 1 đầu","Hoàn thành (đã kéo &amp; đấu nối đủ)"))),IF($F120&gt;0,"Chưa kéo đủ – còn "&amp;$F120&amp;" dây",IF($H120=$D120,"Hoàn thành",IF($J120=$D120,"Đã kéo đủ – chưa đấu nối","Đã kéo đủ – đấu nối dở dang")))))</f>
        <v>Đã kéo đủ – đấu nối dở dang</v>
      </c>
      <c r="M120" s="102">
        <f>IF($B120="","",IF($D$9="Theo thiết bị",MATCH($B120,Dev_Calc!$F$2:$F$3000,0)+1,Dev_List!$H$1+$B120-1))</f>
        <v>1387</v>
      </c>
    </row>
    <row r="121" spans="2:13">
      <c r="B121" s="100">
        <f>IF(ROWS($B$23:B121)&lt;=$E$12,ROWS($B$23:B121),"")</f>
        <v>99</v>
      </c>
      <c r="C121" s="101" t="str">
        <f>IF($B121="","",IF($D$9="Theo thiết bị",INDEX(Consolidated!$C:$C,$M121),INDEX(Dev_List!$A:$A,$M121)))</f>
        <v>(=901++4032+-S02)</v>
      </c>
      <c r="D121" s="100">
        <f>IF($B121="","",IF($D$9="Theo thiết bị",INDEX(Consolidated!$A:$A,$M121),COUNTIFS(Consolidated!$L$2:$L$3000,$C121)+COUNTIFS(Consolidated!$P$2:$P$3000,$C121)-COUNTIFS(Consolidated!$L$2:$L$3000,$C121,Consolidated!$P$2:$P$3000,$C121)))</f>
        <v>1</v>
      </c>
      <c r="E121" s="100">
        <f>IF($B121="","",IF($D$9="Theo thiết bị",IF(AND(INDEX(Dev_Calc!$A:$A,$M121)=1,INDEX(Dev_Calc!$B:$B,$M121)=1),"From &amp; To",IF(INDEX(Dev_Calc!$A:$A,$M121)=1,"From","To")),COUNTIFS(Consolidated!$L$2:$L$3000,$C121,Consolidated!$E$2:$E$3000,1)+COUNTIFS(Consolidated!$P$2:$P$3000,$C121,Consolidated!$E$2:$E$3000,1)-COUNTIFS(Consolidated!$L$2:$L$3000,$C121,Consolidated!$P$2:$P$3000,$C121,Consolidated!$E$2:$E$3000,1)))</f>
        <v>1</v>
      </c>
      <c r="F121" s="101">
        <f>IF($B121="","",IF($D$9="Theo thiết bị",INDEX(Consolidated!$H:$H,$M121),$D121-$E121))</f>
        <v>0</v>
      </c>
      <c r="G121" s="101" t="str">
        <f>IF($B121="","",IF($D$9="Theo thiết bị",IF(INDEX(Dev_Calc!$A:$A,$M121)=1,INDEX(Consolidated!$P:$P,$M121)&amp;" – "&amp;INDEX(Consolidated!$Q:$Q,$M121),INDEX(Consolidated!$L:$L,$M121)&amp;" – "&amp;INDEX(Consolidated!$M:$M,$M121)),INDEX(Dev_List!$D:$D,$M121)))</f>
        <v>PULSE SWITCH 1P, 6A TYPE 34 (L901.1-151)</v>
      </c>
      <c r="H121" s="100">
        <f>IF($B121="","",IF($D$9="Theo thiết bị",IF(INDEX(Consolidated!$D:$D,$M121)=1,"Đã cắt","Chưa cắt"),COUNTIFS(Consolidated!$L$2:$L$3000,$C121,Consolidated!$F$2:$F$3000,2)+COUNTIFS(Consolidated!$P$2:$P$3000,$C121,Consolidated!$F$2:$F$3000,2)-COUNTIFS(Consolidated!$L$2:$L$3000,$C121,Consolidated!$P$2:$P$3000,$C121,Consolidated!$F$2:$F$3000,2)))</f>
        <v>0</v>
      </c>
      <c r="I121" s="100">
        <f>IF($B121="","",IF($D$9="Theo thiết bị",IF(INDEX(Consolidated!$E:$E,$M121)=1,"Đã kéo","Chưa kéo"),COUNTIFS(Consolidated!$L$2:$L$3000,$C121,Consolidated!$F$2:$F$3000,1)+COUNTIFS(Consolidated!$P$2:$P$3000,$C121,Consolidated!$F$2:$F$3000,1)-COUNTIFS(Consolidated!$L$2:$L$3000,$C121,Consolidated!$P$2:$P$3000,$C121,Consolidated!$F$2:$F$3000,1)))</f>
        <v>1</v>
      </c>
      <c r="J121" s="100">
        <f>IF($B121="","",IF($D$9="Theo thiết bị",INDEX(Dev_Calc!$E:$E,$M121)&amp;"/2 đầu",$D121-$H121-$I121))</f>
        <v>0</v>
      </c>
      <c r="K121" s="101" t="str">
        <f>IF($B121="","",IF($D$9="Theo thiết bị",IF(INDEX(Dev_Calc!$D:$D,$M121)=0,"Chưa kéo",IF(INDEX(Dev_Calc!$E:$E,$M121)=0,"Đã kéo – chưa đấu nối",IF(INDEX(Dev_Calc!$E:$E,$M121)=1,"Đã kéo – mới đấu 1 đầu","Hoàn thành (đã kéo &amp; đấu nối đủ)"))),IF($F121&gt;0,"Chưa kéo đủ – còn "&amp;$F121&amp;" dây",IF($H121=$D121,"Hoàn thành",IF($J121=$D121,"Đã kéo đủ – chưa đấu nối","Đã kéo đủ – đấu nối dở dang")))))</f>
        <v>Đã kéo đủ – đấu nối dở dang</v>
      </c>
      <c r="M121" s="102">
        <f>IF($B121="","",IF($D$9="Theo thiết bị",MATCH($B121,Dev_Calc!$F$2:$F$3000,0)+1,Dev_List!$H$1+$B121-1))</f>
        <v>1388</v>
      </c>
    </row>
    <row r="122" spans="2:13">
      <c r="B122" s="100">
        <f>IF(ROWS($B$23:B122)&lt;=$E$12,ROWS($B$23:B122),"")</f>
        <v>100</v>
      </c>
      <c r="C122" s="101" t="str">
        <f>IF($B122="","",IF($D$9="Theo thiết bị",INDEX(Consolidated!$C:$C,$M122),INDEX(Dev_List!$A:$A,$M122)))</f>
        <v>(=901++4032+-S03)</v>
      </c>
      <c r="D122" s="100">
        <f>IF($B122="","",IF($D$9="Theo thiết bị",INDEX(Consolidated!$A:$A,$M122),COUNTIFS(Consolidated!$L$2:$L$3000,$C122)+COUNTIFS(Consolidated!$P$2:$P$3000,$C122)-COUNTIFS(Consolidated!$L$2:$L$3000,$C122,Consolidated!$P$2:$P$3000,$C122)))</f>
        <v>1</v>
      </c>
      <c r="E122" s="100">
        <f>IF($B122="","",IF($D$9="Theo thiết bị",IF(AND(INDEX(Dev_Calc!$A:$A,$M122)=1,INDEX(Dev_Calc!$B:$B,$M122)=1),"From &amp; To",IF(INDEX(Dev_Calc!$A:$A,$M122)=1,"From","To")),COUNTIFS(Consolidated!$L$2:$L$3000,$C122,Consolidated!$E$2:$E$3000,1)+COUNTIFS(Consolidated!$P$2:$P$3000,$C122,Consolidated!$E$2:$E$3000,1)-COUNTIFS(Consolidated!$L$2:$L$3000,$C122,Consolidated!$P$2:$P$3000,$C122,Consolidated!$E$2:$E$3000,1)))</f>
        <v>1</v>
      </c>
      <c r="F122" s="101">
        <f>IF($B122="","",IF($D$9="Theo thiết bị",INDEX(Consolidated!$H:$H,$M122),$D122-$E122))</f>
        <v>0</v>
      </c>
      <c r="G122" s="101" t="str">
        <f>IF($B122="","",IF($D$9="Theo thiết bị",IF(INDEX(Dev_Calc!$A:$A,$M122)=1,INDEX(Consolidated!$P:$P,$M122)&amp;" – "&amp;INDEX(Consolidated!$Q:$Q,$M122),INDEX(Consolidated!$L:$L,$M122)&amp;" – "&amp;INDEX(Consolidated!$M:$M,$M122)),INDEX(Dev_List!$D:$D,$M122)))</f>
        <v>PULSE SWITCH 1P 6A TYPE 34 (L901.2-126)</v>
      </c>
      <c r="H122" s="100">
        <f>IF($B122="","",IF($D$9="Theo thiết bị",IF(INDEX(Consolidated!$D:$D,$M122)=1,"Đã cắt","Chưa cắt"),COUNTIFS(Consolidated!$L$2:$L$3000,$C122,Consolidated!$F$2:$F$3000,2)+COUNTIFS(Consolidated!$P$2:$P$3000,$C122,Consolidated!$F$2:$F$3000,2)-COUNTIFS(Consolidated!$L$2:$L$3000,$C122,Consolidated!$P$2:$P$3000,$C122,Consolidated!$F$2:$F$3000,2)))</f>
        <v>0</v>
      </c>
      <c r="I122" s="100">
        <f>IF($B122="","",IF($D$9="Theo thiết bị",IF(INDEX(Consolidated!$E:$E,$M122)=1,"Đã kéo","Chưa kéo"),COUNTIFS(Consolidated!$L$2:$L$3000,$C122,Consolidated!$F$2:$F$3000,1)+COUNTIFS(Consolidated!$P$2:$P$3000,$C122,Consolidated!$F$2:$F$3000,1)-COUNTIFS(Consolidated!$L$2:$L$3000,$C122,Consolidated!$P$2:$P$3000,$C122,Consolidated!$F$2:$F$3000,1)))</f>
        <v>1</v>
      </c>
      <c r="J122" s="100">
        <f>IF($B122="","",IF($D$9="Theo thiết bị",INDEX(Dev_Calc!$E:$E,$M122)&amp;"/2 đầu",$D122-$H122-$I122))</f>
        <v>0</v>
      </c>
      <c r="K122" s="101" t="str">
        <f>IF($B122="","",IF($D$9="Theo thiết bị",IF(INDEX(Dev_Calc!$D:$D,$M122)=0,"Chưa kéo",IF(INDEX(Dev_Calc!$E:$E,$M122)=0,"Đã kéo – chưa đấu nối",IF(INDEX(Dev_Calc!$E:$E,$M122)=1,"Đã kéo – mới đấu 1 đầu","Hoàn thành (đã kéo &amp; đấu nối đủ)"))),IF($F122&gt;0,"Chưa kéo đủ – còn "&amp;$F122&amp;" dây",IF($H122=$D122,"Hoàn thành",IF($J122=$D122,"Đã kéo đủ – chưa đấu nối","Đã kéo đủ – đấu nối dở dang")))))</f>
        <v>Đã kéo đủ – đấu nối dở dang</v>
      </c>
      <c r="M122" s="102">
        <f>IF($B122="","",IF($D$9="Theo thiết bị",MATCH($B122,Dev_Calc!$F$2:$F$3000,0)+1,Dev_List!$H$1+$B122-1))</f>
        <v>1389</v>
      </c>
    </row>
    <row r="123" spans="2:13">
      <c r="B123" s="100">
        <f>IF(ROWS($B$23:B123)&lt;=$E$12,ROWS($B$23:B123),"")</f>
        <v>101</v>
      </c>
      <c r="C123" s="101" t="str">
        <f>IF($B123="","",IF($D$9="Theo thiết bị",INDEX(Consolidated!$C:$C,$M123),INDEX(Dev_List!$A:$A,$M123)))</f>
        <v>(=901++4032+-S04)</v>
      </c>
      <c r="D123" s="100">
        <f>IF($B123="","",IF($D$9="Theo thiết bị",INDEX(Consolidated!$A:$A,$M123),COUNTIFS(Consolidated!$L$2:$L$3000,$C123)+COUNTIFS(Consolidated!$P$2:$P$3000,$C123)-COUNTIFS(Consolidated!$L$2:$L$3000,$C123,Consolidated!$P$2:$P$3000,$C123)))</f>
        <v>1</v>
      </c>
      <c r="E123" s="100">
        <f>IF($B123="","",IF($D$9="Theo thiết bị",IF(AND(INDEX(Dev_Calc!$A:$A,$M123)=1,INDEX(Dev_Calc!$B:$B,$M123)=1),"From &amp; To",IF(INDEX(Dev_Calc!$A:$A,$M123)=1,"From","To")),COUNTIFS(Consolidated!$L$2:$L$3000,$C123,Consolidated!$E$2:$E$3000,1)+COUNTIFS(Consolidated!$P$2:$P$3000,$C123,Consolidated!$E$2:$E$3000,1)-COUNTIFS(Consolidated!$L$2:$L$3000,$C123,Consolidated!$P$2:$P$3000,$C123,Consolidated!$E$2:$E$3000,1)))</f>
        <v>1</v>
      </c>
      <c r="F123" s="101">
        <f>IF($B123="","",IF($D$9="Theo thiết bị",INDEX(Consolidated!$H:$H,$M123),$D123-$E123))</f>
        <v>0</v>
      </c>
      <c r="G123" s="101" t="str">
        <f>IF($B123="","",IF($D$9="Theo thiết bị",IF(INDEX(Dev_Calc!$A:$A,$M123)=1,INDEX(Consolidated!$P:$P,$M123)&amp;" – "&amp;INDEX(Consolidated!$Q:$Q,$M123),INDEX(Consolidated!$L:$L,$M123)&amp;" – "&amp;INDEX(Consolidated!$M:$M,$M123)),INDEX(Dev_List!$D:$D,$M123)))</f>
        <v>PULSE SWITCH 1P 6A TYPE 34 (L901.2-127)</v>
      </c>
      <c r="H123" s="100">
        <f>IF($B123="","",IF($D$9="Theo thiết bị",IF(INDEX(Consolidated!$D:$D,$M123)=1,"Đã cắt","Chưa cắt"),COUNTIFS(Consolidated!$L$2:$L$3000,$C123,Consolidated!$F$2:$F$3000,2)+COUNTIFS(Consolidated!$P$2:$P$3000,$C123,Consolidated!$F$2:$F$3000,2)-COUNTIFS(Consolidated!$L$2:$L$3000,$C123,Consolidated!$P$2:$P$3000,$C123,Consolidated!$F$2:$F$3000,2)))</f>
        <v>0</v>
      </c>
      <c r="I123" s="100">
        <f>IF($B123="","",IF($D$9="Theo thiết bị",IF(INDEX(Consolidated!$E:$E,$M123)=1,"Đã kéo","Chưa kéo"),COUNTIFS(Consolidated!$L$2:$L$3000,$C123,Consolidated!$F$2:$F$3000,1)+COUNTIFS(Consolidated!$P$2:$P$3000,$C123,Consolidated!$F$2:$F$3000,1)-COUNTIFS(Consolidated!$L$2:$L$3000,$C123,Consolidated!$P$2:$P$3000,$C123,Consolidated!$F$2:$F$3000,1)))</f>
        <v>1</v>
      </c>
      <c r="J123" s="100">
        <f>IF($B123="","",IF($D$9="Theo thiết bị",INDEX(Dev_Calc!$E:$E,$M123)&amp;"/2 đầu",$D123-$H123-$I123))</f>
        <v>0</v>
      </c>
      <c r="K123" s="101" t="str">
        <f>IF($B123="","",IF($D$9="Theo thiết bị",IF(INDEX(Dev_Calc!$D:$D,$M123)=0,"Chưa kéo",IF(INDEX(Dev_Calc!$E:$E,$M123)=0,"Đã kéo – chưa đấu nối",IF(INDEX(Dev_Calc!$E:$E,$M123)=1,"Đã kéo – mới đấu 1 đầu","Hoàn thành (đã kéo &amp; đấu nối đủ)"))),IF($F123&gt;0,"Chưa kéo đủ – còn "&amp;$F123&amp;" dây",IF($H123=$D123,"Hoàn thành",IF($J123=$D123,"Đã kéo đủ – chưa đấu nối","Đã kéo đủ – đấu nối dở dang")))))</f>
        <v>Đã kéo đủ – đấu nối dở dang</v>
      </c>
      <c r="M123" s="102">
        <f>IF($B123="","",IF($D$9="Theo thiết bị",MATCH($B123,Dev_Calc!$F$2:$F$3000,0)+1,Dev_List!$H$1+$B123-1))</f>
        <v>1390</v>
      </c>
    </row>
    <row r="124" spans="2:13">
      <c r="B124" s="100">
        <f>IF(ROWS($B$23:B124)&lt;=$E$12,ROWS($B$23:B124),"")</f>
        <v>102</v>
      </c>
      <c r="C124" s="101" t="str">
        <f>IF($B124="","",IF($D$9="Theo thiết bị",INDEX(Consolidated!$C:$C,$M124),INDEX(Dev_List!$A:$A,$M124)))</f>
        <v>(=901++4032+-X01)</v>
      </c>
      <c r="D124" s="100">
        <f>IF($B124="","",IF($D$9="Theo thiết bị",INDEX(Consolidated!$A:$A,$M124),COUNTIFS(Consolidated!$L$2:$L$3000,$C124)+COUNTIFS(Consolidated!$P$2:$P$3000,$C124)-COUNTIFS(Consolidated!$L$2:$L$3000,$C124,Consolidated!$P$2:$P$3000,$C124)))</f>
        <v>1</v>
      </c>
      <c r="E124" s="100">
        <f>IF($B124="","",IF($D$9="Theo thiết bị",IF(AND(INDEX(Dev_Calc!$A:$A,$M124)=1,INDEX(Dev_Calc!$B:$B,$M124)=1),"From &amp; To",IF(INDEX(Dev_Calc!$A:$A,$M124)=1,"From","To")),COUNTIFS(Consolidated!$L$2:$L$3000,$C124,Consolidated!$E$2:$E$3000,1)+COUNTIFS(Consolidated!$P$2:$P$3000,$C124,Consolidated!$E$2:$E$3000,1)-COUNTIFS(Consolidated!$L$2:$L$3000,$C124,Consolidated!$P$2:$P$3000,$C124,Consolidated!$E$2:$E$3000,1)))</f>
        <v>1</v>
      </c>
      <c r="F124" s="101">
        <f>IF($B124="","",IF($D$9="Theo thiết bị",INDEX(Consolidated!$H:$H,$M124),$D124-$E124))</f>
        <v>0</v>
      </c>
      <c r="G124" s="101" t="str">
        <f>IF($B124="","",IF($D$9="Theo thiết bị",IF(INDEX(Dev_Calc!$A:$A,$M124)=1,INDEX(Consolidated!$P:$P,$M124)&amp;" – "&amp;INDEX(Consolidated!$Q:$Q,$M124),INDEX(Consolidated!$L:$L,$M124)&amp;" – "&amp;INDEX(Consolidated!$M:$M,$M124)),INDEX(Dev_List!$D:$D,$M124)))</f>
        <v>DOUBLE SOCKET, TECHNIC, IP55 TYPE 45 (L901.2-079)</v>
      </c>
      <c r="H124" s="100">
        <f>IF($B124="","",IF($D$9="Theo thiết bị",IF(INDEX(Consolidated!$D:$D,$M124)=1,"Đã cắt","Chưa cắt"),COUNTIFS(Consolidated!$L$2:$L$3000,$C124,Consolidated!$F$2:$F$3000,2)+COUNTIFS(Consolidated!$P$2:$P$3000,$C124,Consolidated!$F$2:$F$3000,2)-COUNTIFS(Consolidated!$L$2:$L$3000,$C124,Consolidated!$P$2:$P$3000,$C124,Consolidated!$F$2:$F$3000,2)))</f>
        <v>0</v>
      </c>
      <c r="I124" s="100">
        <f>IF($B124="","",IF($D$9="Theo thiết bị",IF(INDEX(Consolidated!$E:$E,$M124)=1,"Đã kéo","Chưa kéo"),COUNTIFS(Consolidated!$L$2:$L$3000,$C124,Consolidated!$F$2:$F$3000,1)+COUNTIFS(Consolidated!$P$2:$P$3000,$C124,Consolidated!$F$2:$F$3000,1)-COUNTIFS(Consolidated!$L$2:$L$3000,$C124,Consolidated!$P$2:$P$3000,$C124,Consolidated!$F$2:$F$3000,1)))</f>
        <v>0</v>
      </c>
      <c r="J124" s="100">
        <f>IF($B124="","",IF($D$9="Theo thiết bị",INDEX(Dev_Calc!$E:$E,$M124)&amp;"/2 đầu",$D124-$H124-$I124))</f>
        <v>1</v>
      </c>
      <c r="K124" s="101" t="str">
        <f>IF($B124="","",IF($D$9="Theo thiết bị",IF(INDEX(Dev_Calc!$D:$D,$M124)=0,"Chưa kéo",IF(INDEX(Dev_Calc!$E:$E,$M124)=0,"Đã kéo – chưa đấu nối",IF(INDEX(Dev_Calc!$E:$E,$M124)=1,"Đã kéo – mới đấu 1 đầu","Hoàn thành (đã kéo &amp; đấu nối đủ)"))),IF($F124&gt;0,"Chưa kéo đủ – còn "&amp;$F124&amp;" dây",IF($H124=$D124,"Hoàn thành",IF($J124=$D124,"Đã kéo đủ – chưa đấu nối","Đã kéo đủ – đấu nối dở dang")))))</f>
        <v>Đã kéo đủ – chưa đấu nối</v>
      </c>
      <c r="M124" s="102">
        <f>IF($B124="","",IF($D$9="Theo thiết bị",MATCH($B124,Dev_Calc!$F$2:$F$3000,0)+1,Dev_List!$H$1+$B124-1))</f>
        <v>1391</v>
      </c>
    </row>
    <row r="125" spans="2:13">
      <c r="B125" s="100">
        <f>IF(ROWS($B$23:B125)&lt;=$E$12,ROWS($B$23:B125),"")</f>
        <v>103</v>
      </c>
      <c r="C125" s="101" t="str">
        <f>IF($B125="","",IF($D$9="Theo thiết bị",INDEX(Consolidated!$C:$C,$M125),INDEX(Dev_List!$A:$A,$M125)))</f>
        <v>(=901++4032+-X02)</v>
      </c>
      <c r="D125" s="100">
        <f>IF($B125="","",IF($D$9="Theo thiết bị",INDEX(Consolidated!$A:$A,$M125),COUNTIFS(Consolidated!$L$2:$L$3000,$C125)+COUNTIFS(Consolidated!$P$2:$P$3000,$C125)-COUNTIFS(Consolidated!$L$2:$L$3000,$C125,Consolidated!$P$2:$P$3000,$C125)))</f>
        <v>2</v>
      </c>
      <c r="E125" s="100">
        <f>IF($B125="","",IF($D$9="Theo thiết bị",IF(AND(INDEX(Dev_Calc!$A:$A,$M125)=1,INDEX(Dev_Calc!$B:$B,$M125)=1),"From &amp; To",IF(INDEX(Dev_Calc!$A:$A,$M125)=1,"From","To")),COUNTIFS(Consolidated!$L$2:$L$3000,$C125,Consolidated!$E$2:$E$3000,1)+COUNTIFS(Consolidated!$P$2:$P$3000,$C125,Consolidated!$E$2:$E$3000,1)-COUNTIFS(Consolidated!$L$2:$L$3000,$C125,Consolidated!$P$2:$P$3000,$C125,Consolidated!$E$2:$E$3000,1)))</f>
        <v>2</v>
      </c>
      <c r="F125" s="101">
        <f>IF($B125="","",IF($D$9="Theo thiết bị",INDEX(Consolidated!$H:$H,$M125),$D125-$E125))</f>
        <v>0</v>
      </c>
      <c r="G125" s="101" t="str">
        <f>IF($B125="","",IF($D$9="Theo thiết bị",IF(INDEX(Dev_Calc!$A:$A,$M125)=1,INDEX(Consolidated!$P:$P,$M125)&amp;" – "&amp;INDEX(Consolidated!$Q:$Q,$M125),INDEX(Consolidated!$L:$L,$M125)&amp;" – "&amp;INDEX(Consolidated!$M:$M,$M125)),INDEX(Dev_List!$D:$D,$M125)))</f>
        <v>DOUBLE SOCKET, TECHNIC, IP55 TYPE 45 (L901.2-130)</v>
      </c>
      <c r="H125" s="100">
        <f>IF($B125="","",IF($D$9="Theo thiết bị",IF(INDEX(Consolidated!$D:$D,$M125)=1,"Đã cắt","Chưa cắt"),COUNTIFS(Consolidated!$L$2:$L$3000,$C125,Consolidated!$F$2:$F$3000,2)+COUNTIFS(Consolidated!$P$2:$P$3000,$C125,Consolidated!$F$2:$F$3000,2)-COUNTIFS(Consolidated!$L$2:$L$3000,$C125,Consolidated!$P$2:$P$3000,$C125,Consolidated!$F$2:$F$3000,2)))</f>
        <v>0</v>
      </c>
      <c r="I125" s="100">
        <f>IF($B125="","",IF($D$9="Theo thiết bị",IF(INDEX(Consolidated!$E:$E,$M125)=1,"Đã kéo","Chưa kéo"),COUNTIFS(Consolidated!$L$2:$L$3000,$C125,Consolidated!$F$2:$F$3000,1)+COUNTIFS(Consolidated!$P$2:$P$3000,$C125,Consolidated!$F$2:$F$3000,1)-COUNTIFS(Consolidated!$L$2:$L$3000,$C125,Consolidated!$P$2:$P$3000,$C125,Consolidated!$F$2:$F$3000,1)))</f>
        <v>0</v>
      </c>
      <c r="J125" s="100">
        <f>IF($B125="","",IF($D$9="Theo thiết bị",INDEX(Dev_Calc!$E:$E,$M125)&amp;"/2 đầu",$D125-$H125-$I125))</f>
        <v>2</v>
      </c>
      <c r="K125" s="101" t="str">
        <f>IF($B125="","",IF($D$9="Theo thiết bị",IF(INDEX(Dev_Calc!$D:$D,$M125)=0,"Chưa kéo",IF(INDEX(Dev_Calc!$E:$E,$M125)=0,"Đã kéo – chưa đấu nối",IF(INDEX(Dev_Calc!$E:$E,$M125)=1,"Đã kéo – mới đấu 1 đầu","Hoàn thành (đã kéo &amp; đấu nối đủ)"))),IF($F125&gt;0,"Chưa kéo đủ – còn "&amp;$F125&amp;" dây",IF($H125=$D125,"Hoàn thành",IF($J125=$D125,"Đã kéo đủ – chưa đấu nối","Đã kéo đủ – đấu nối dở dang")))))</f>
        <v>Đã kéo đủ – chưa đấu nối</v>
      </c>
      <c r="M125" s="102">
        <f>IF($B125="","",IF($D$9="Theo thiết bị",MATCH($B125,Dev_Calc!$F$2:$F$3000,0)+1,Dev_List!$H$1+$B125-1))</f>
        <v>1392</v>
      </c>
    </row>
    <row r="126" spans="2:13">
      <c r="B126" s="100">
        <f>IF(ROWS($B$23:B126)&lt;=$E$12,ROWS($B$23:B126),"")</f>
        <v>104</v>
      </c>
      <c r="C126" s="101" t="str">
        <f>IF($B126="","",IF($D$9="Theo thiết bị",INDEX(Consolidated!$C:$C,$M126),INDEX(Dev_List!$A:$A,$M126)))</f>
        <v>(=901++4032+-X03)</v>
      </c>
      <c r="D126" s="100">
        <f>IF($B126="","",IF($D$9="Theo thiết bị",INDEX(Consolidated!$A:$A,$M126),COUNTIFS(Consolidated!$L$2:$L$3000,$C126)+COUNTIFS(Consolidated!$P$2:$P$3000,$C126)-COUNTIFS(Consolidated!$L$2:$L$3000,$C126,Consolidated!$P$2:$P$3000,$C126)))</f>
        <v>1</v>
      </c>
      <c r="E126" s="100">
        <f>IF($B126="","",IF($D$9="Theo thiết bị",IF(AND(INDEX(Dev_Calc!$A:$A,$M126)=1,INDEX(Dev_Calc!$B:$B,$M126)=1),"From &amp; To",IF(INDEX(Dev_Calc!$A:$A,$M126)=1,"From","To")),COUNTIFS(Consolidated!$L$2:$L$3000,$C126,Consolidated!$E$2:$E$3000,1)+COUNTIFS(Consolidated!$P$2:$P$3000,$C126,Consolidated!$E$2:$E$3000,1)-COUNTIFS(Consolidated!$L$2:$L$3000,$C126,Consolidated!$P$2:$P$3000,$C126,Consolidated!$E$2:$E$3000,1)))</f>
        <v>1</v>
      </c>
      <c r="F126" s="101">
        <f>IF($B126="","",IF($D$9="Theo thiết bị",INDEX(Consolidated!$H:$H,$M126),$D126-$E126))</f>
        <v>0</v>
      </c>
      <c r="G126" s="101" t="str">
        <f>IF($B126="","",IF($D$9="Theo thiết bị",IF(INDEX(Dev_Calc!$A:$A,$M126)=1,INDEX(Consolidated!$P:$P,$M126)&amp;" – "&amp;INDEX(Consolidated!$Q:$Q,$M126),INDEX(Consolidated!$L:$L,$M126)&amp;" – "&amp;INDEX(Consolidated!$M:$M,$M126)),INDEX(Dev_List!$D:$D,$M126)))</f>
        <v>DOUBLE SOCKET, TECHNIC, IP55 TYPE 45 (L901.2-080)</v>
      </c>
      <c r="H126" s="100">
        <f>IF($B126="","",IF($D$9="Theo thiết bị",IF(INDEX(Consolidated!$D:$D,$M126)=1,"Đã cắt","Chưa cắt"),COUNTIFS(Consolidated!$L$2:$L$3000,$C126,Consolidated!$F$2:$F$3000,2)+COUNTIFS(Consolidated!$P$2:$P$3000,$C126,Consolidated!$F$2:$F$3000,2)-COUNTIFS(Consolidated!$L$2:$L$3000,$C126,Consolidated!$P$2:$P$3000,$C126,Consolidated!$F$2:$F$3000,2)))</f>
        <v>0</v>
      </c>
      <c r="I126" s="100">
        <f>IF($B126="","",IF($D$9="Theo thiết bị",IF(INDEX(Consolidated!$E:$E,$M126)=1,"Đã kéo","Chưa kéo"),COUNTIFS(Consolidated!$L$2:$L$3000,$C126,Consolidated!$F$2:$F$3000,1)+COUNTIFS(Consolidated!$P$2:$P$3000,$C126,Consolidated!$F$2:$F$3000,1)-COUNTIFS(Consolidated!$L$2:$L$3000,$C126,Consolidated!$P$2:$P$3000,$C126,Consolidated!$F$2:$F$3000,1)))</f>
        <v>0</v>
      </c>
      <c r="J126" s="100">
        <f>IF($B126="","",IF($D$9="Theo thiết bị",INDEX(Dev_Calc!$E:$E,$M126)&amp;"/2 đầu",$D126-$H126-$I126))</f>
        <v>1</v>
      </c>
      <c r="K126" s="101" t="str">
        <f>IF($B126="","",IF($D$9="Theo thiết bị",IF(INDEX(Dev_Calc!$D:$D,$M126)=0,"Chưa kéo",IF(INDEX(Dev_Calc!$E:$E,$M126)=0,"Đã kéo – chưa đấu nối",IF(INDEX(Dev_Calc!$E:$E,$M126)=1,"Đã kéo – mới đấu 1 đầu","Hoàn thành (đã kéo &amp; đấu nối đủ)"))),IF($F126&gt;0,"Chưa kéo đủ – còn "&amp;$F126&amp;" dây",IF($H126=$D126,"Hoàn thành",IF($J126=$D126,"Đã kéo đủ – chưa đấu nối","Đã kéo đủ – đấu nối dở dang")))))</f>
        <v>Đã kéo đủ – chưa đấu nối</v>
      </c>
      <c r="M126" s="102">
        <f>IF($B126="","",IF($D$9="Theo thiết bị",MATCH($B126,Dev_Calc!$F$2:$F$3000,0)+1,Dev_List!$H$1+$B126-1))</f>
        <v>1393</v>
      </c>
    </row>
    <row r="127" spans="2:13">
      <c r="B127" s="100">
        <f>IF(ROWS($B$23:B127)&lt;=$E$12,ROWS($B$23:B127),"")</f>
        <v>105</v>
      </c>
      <c r="C127" s="101" t="str">
        <f>IF($B127="","",IF($D$9="Theo thiết bị",INDEX(Consolidated!$C:$C,$M127),INDEX(Dev_List!$A:$A,$M127)))</f>
        <v>(=901++4032+-X04)</v>
      </c>
      <c r="D127" s="100">
        <f>IF($B127="","",IF($D$9="Theo thiết bị",INDEX(Consolidated!$A:$A,$M127),COUNTIFS(Consolidated!$L$2:$L$3000,$C127)+COUNTIFS(Consolidated!$P$2:$P$3000,$C127)-COUNTIFS(Consolidated!$L$2:$L$3000,$C127,Consolidated!$P$2:$P$3000,$C127)))</f>
        <v>2</v>
      </c>
      <c r="E127" s="100">
        <f>IF($B127="","",IF($D$9="Theo thiết bị",IF(AND(INDEX(Dev_Calc!$A:$A,$M127)=1,INDEX(Dev_Calc!$B:$B,$M127)=1),"From &amp; To",IF(INDEX(Dev_Calc!$A:$A,$M127)=1,"From","To")),COUNTIFS(Consolidated!$L$2:$L$3000,$C127,Consolidated!$E$2:$E$3000,1)+COUNTIFS(Consolidated!$P$2:$P$3000,$C127,Consolidated!$E$2:$E$3000,1)-COUNTIFS(Consolidated!$L$2:$L$3000,$C127,Consolidated!$P$2:$P$3000,$C127,Consolidated!$E$2:$E$3000,1)))</f>
        <v>2</v>
      </c>
      <c r="F127" s="101">
        <f>IF($B127="","",IF($D$9="Theo thiết bị",INDEX(Consolidated!$H:$H,$M127),$D127-$E127))</f>
        <v>0</v>
      </c>
      <c r="G127" s="101" t="str">
        <f>IF($B127="","",IF($D$9="Theo thiết bị",IF(INDEX(Dev_Calc!$A:$A,$M127)=1,INDEX(Consolidated!$P:$P,$M127)&amp;" – "&amp;INDEX(Consolidated!$Q:$Q,$M127),INDEX(Consolidated!$L:$L,$M127)&amp;" – "&amp;INDEX(Consolidated!$M:$M,$M127)),INDEX(Dev_List!$D:$D,$M127)))</f>
        <v>DOUBLE SOCKET, TECHNIC, IP55 TYPE 45 (L901.2-081)</v>
      </c>
      <c r="H127" s="100">
        <f>IF($B127="","",IF($D$9="Theo thiết bị",IF(INDEX(Consolidated!$D:$D,$M127)=1,"Đã cắt","Chưa cắt"),COUNTIFS(Consolidated!$L$2:$L$3000,$C127,Consolidated!$F$2:$F$3000,2)+COUNTIFS(Consolidated!$P$2:$P$3000,$C127,Consolidated!$F$2:$F$3000,2)-COUNTIFS(Consolidated!$L$2:$L$3000,$C127,Consolidated!$P$2:$P$3000,$C127,Consolidated!$F$2:$F$3000,2)))</f>
        <v>0</v>
      </c>
      <c r="I127" s="100">
        <f>IF($B127="","",IF($D$9="Theo thiết bị",IF(INDEX(Consolidated!$E:$E,$M127)=1,"Đã kéo","Chưa kéo"),COUNTIFS(Consolidated!$L$2:$L$3000,$C127,Consolidated!$F$2:$F$3000,1)+COUNTIFS(Consolidated!$P$2:$P$3000,$C127,Consolidated!$F$2:$F$3000,1)-COUNTIFS(Consolidated!$L$2:$L$3000,$C127,Consolidated!$P$2:$P$3000,$C127,Consolidated!$F$2:$F$3000,1)))</f>
        <v>0</v>
      </c>
      <c r="J127" s="100">
        <f>IF($B127="","",IF($D$9="Theo thiết bị",INDEX(Dev_Calc!$E:$E,$M127)&amp;"/2 đầu",$D127-$H127-$I127))</f>
        <v>2</v>
      </c>
      <c r="K127" s="101" t="str">
        <f>IF($B127="","",IF($D$9="Theo thiết bị",IF(INDEX(Dev_Calc!$D:$D,$M127)=0,"Chưa kéo",IF(INDEX(Dev_Calc!$E:$E,$M127)=0,"Đã kéo – chưa đấu nối",IF(INDEX(Dev_Calc!$E:$E,$M127)=1,"Đã kéo – mới đấu 1 đầu","Hoàn thành (đã kéo &amp; đấu nối đủ)"))),IF($F127&gt;0,"Chưa kéo đủ – còn "&amp;$F127&amp;" dây",IF($H127=$D127,"Hoàn thành",IF($J127=$D127,"Đã kéo đủ – chưa đấu nối","Đã kéo đủ – đấu nối dở dang")))))</f>
        <v>Đã kéo đủ – chưa đấu nối</v>
      </c>
      <c r="M127" s="102">
        <f>IF($B127="","",IF($D$9="Theo thiết bị",MATCH($B127,Dev_Calc!$F$2:$F$3000,0)+1,Dev_List!$H$1+$B127-1))</f>
        <v>1394</v>
      </c>
    </row>
    <row r="128" spans="2:13">
      <c r="B128" s="100">
        <f>IF(ROWS($B$23:B128)&lt;=$E$12,ROWS($B$23:B128),"")</f>
        <v>106</v>
      </c>
      <c r="C128" s="101" t="str">
        <f>IF($B128="","",IF($D$9="Theo thiết bị",INDEX(Consolidated!$C:$C,$M128),INDEX(Dev_List!$A:$A,$M128)))</f>
        <v>(=901++4032+-X05)</v>
      </c>
      <c r="D128" s="100">
        <f>IF($B128="","",IF($D$9="Theo thiết bị",INDEX(Consolidated!$A:$A,$M128),COUNTIFS(Consolidated!$L$2:$L$3000,$C128)+COUNTIFS(Consolidated!$P$2:$P$3000,$C128)-COUNTIFS(Consolidated!$L$2:$L$3000,$C128,Consolidated!$P$2:$P$3000,$C128)))</f>
        <v>1</v>
      </c>
      <c r="E128" s="100">
        <f>IF($B128="","",IF($D$9="Theo thiết bị",IF(AND(INDEX(Dev_Calc!$A:$A,$M128)=1,INDEX(Dev_Calc!$B:$B,$M128)=1),"From &amp; To",IF(INDEX(Dev_Calc!$A:$A,$M128)=1,"From","To")),COUNTIFS(Consolidated!$L$2:$L$3000,$C128,Consolidated!$E$2:$E$3000,1)+COUNTIFS(Consolidated!$P$2:$P$3000,$C128,Consolidated!$E$2:$E$3000,1)-COUNTIFS(Consolidated!$L$2:$L$3000,$C128,Consolidated!$P$2:$P$3000,$C128,Consolidated!$E$2:$E$3000,1)))</f>
        <v>1</v>
      </c>
      <c r="F128" s="101">
        <f>IF($B128="","",IF($D$9="Theo thiết bị",INDEX(Consolidated!$H:$H,$M128),$D128-$E128))</f>
        <v>0</v>
      </c>
      <c r="G128" s="101" t="str">
        <f>IF($B128="","",IF($D$9="Theo thiết bị",IF(INDEX(Dev_Calc!$A:$A,$M128)=1,INDEX(Consolidated!$P:$P,$M128)&amp;" – "&amp;INDEX(Consolidated!$Q:$Q,$M128),INDEX(Consolidated!$L:$L,$M128)&amp;" – "&amp;INDEX(Consolidated!$M:$M,$M128)),INDEX(Dev_List!$D:$D,$M128)))</f>
        <v>DOUBLE SOCKET, TECHNIC, IP55 TYPE 45 (L901.2-131)</v>
      </c>
      <c r="H128" s="100">
        <f>IF($B128="","",IF($D$9="Theo thiết bị",IF(INDEX(Consolidated!$D:$D,$M128)=1,"Đã cắt","Chưa cắt"),COUNTIFS(Consolidated!$L$2:$L$3000,$C128,Consolidated!$F$2:$F$3000,2)+COUNTIFS(Consolidated!$P$2:$P$3000,$C128,Consolidated!$F$2:$F$3000,2)-COUNTIFS(Consolidated!$L$2:$L$3000,$C128,Consolidated!$P$2:$P$3000,$C128,Consolidated!$F$2:$F$3000,2)))</f>
        <v>0</v>
      </c>
      <c r="I128" s="100">
        <f>IF($B128="","",IF($D$9="Theo thiết bị",IF(INDEX(Consolidated!$E:$E,$M128)=1,"Đã kéo","Chưa kéo"),COUNTIFS(Consolidated!$L$2:$L$3000,$C128,Consolidated!$F$2:$F$3000,1)+COUNTIFS(Consolidated!$P$2:$P$3000,$C128,Consolidated!$F$2:$F$3000,1)-COUNTIFS(Consolidated!$L$2:$L$3000,$C128,Consolidated!$P$2:$P$3000,$C128,Consolidated!$F$2:$F$3000,1)))</f>
        <v>0</v>
      </c>
      <c r="J128" s="100">
        <f>IF($B128="","",IF($D$9="Theo thiết bị",INDEX(Dev_Calc!$E:$E,$M128)&amp;"/2 đầu",$D128-$H128-$I128))</f>
        <v>1</v>
      </c>
      <c r="K128" s="101" t="str">
        <f>IF($B128="","",IF($D$9="Theo thiết bị",IF(INDEX(Dev_Calc!$D:$D,$M128)=0,"Chưa kéo",IF(INDEX(Dev_Calc!$E:$E,$M128)=0,"Đã kéo – chưa đấu nối",IF(INDEX(Dev_Calc!$E:$E,$M128)=1,"Đã kéo – mới đấu 1 đầu","Hoàn thành (đã kéo &amp; đấu nối đủ)"))),IF($F128&gt;0,"Chưa kéo đủ – còn "&amp;$F128&amp;" dây",IF($H128=$D128,"Hoàn thành",IF($J128=$D128,"Đã kéo đủ – chưa đấu nối","Đã kéo đủ – đấu nối dở dang")))))</f>
        <v>Đã kéo đủ – chưa đấu nối</v>
      </c>
      <c r="M128" s="102">
        <f>IF($B128="","",IF($D$9="Theo thiết bị",MATCH($B128,Dev_Calc!$F$2:$F$3000,0)+1,Dev_List!$H$1+$B128-1))</f>
        <v>1395</v>
      </c>
    </row>
    <row r="129" spans="2:13">
      <c r="B129" s="100">
        <f>IF(ROWS($B$23:B129)&lt;=$E$12,ROWS($B$23:B129),"")</f>
        <v>107</v>
      </c>
      <c r="C129" s="101" t="str">
        <f>IF($B129="","",IF($D$9="Theo thiết bị",INDEX(Consolidated!$C:$C,$M129),INDEX(Dev_List!$A:$A,$M129)))</f>
        <v>(=901++4032+-X06)</v>
      </c>
      <c r="D129" s="100">
        <f>IF($B129="","",IF($D$9="Theo thiết bị",INDEX(Consolidated!$A:$A,$M129),COUNTIFS(Consolidated!$L$2:$L$3000,$C129)+COUNTIFS(Consolidated!$P$2:$P$3000,$C129)-COUNTIFS(Consolidated!$L$2:$L$3000,$C129,Consolidated!$P$2:$P$3000,$C129)))</f>
        <v>1</v>
      </c>
      <c r="E129" s="100">
        <f>IF($B129="","",IF($D$9="Theo thiết bị",IF(AND(INDEX(Dev_Calc!$A:$A,$M129)=1,INDEX(Dev_Calc!$B:$B,$M129)=1),"From &amp; To",IF(INDEX(Dev_Calc!$A:$A,$M129)=1,"From","To")),COUNTIFS(Consolidated!$L$2:$L$3000,$C129,Consolidated!$E$2:$E$3000,1)+COUNTIFS(Consolidated!$P$2:$P$3000,$C129,Consolidated!$E$2:$E$3000,1)-COUNTIFS(Consolidated!$L$2:$L$3000,$C129,Consolidated!$P$2:$P$3000,$C129,Consolidated!$E$2:$E$3000,1)))</f>
        <v>1</v>
      </c>
      <c r="F129" s="101">
        <f>IF($B129="","",IF($D$9="Theo thiết bị",INDEX(Consolidated!$H:$H,$M129),$D129-$E129))</f>
        <v>0</v>
      </c>
      <c r="G129" s="101" t="str">
        <f>IF($B129="","",IF($D$9="Theo thiết bị",IF(INDEX(Dev_Calc!$A:$A,$M129)=1,INDEX(Consolidated!$P:$P,$M129)&amp;" – "&amp;INDEX(Consolidated!$Q:$Q,$M129),INDEX(Consolidated!$L:$L,$M129)&amp;" – "&amp;INDEX(Consolidated!$M:$M,$M129)),INDEX(Dev_List!$D:$D,$M129)))</f>
        <v>SINGLE SOCKET, ACCOMMODATION, IP20 TYPE 41 (L901.2-132)</v>
      </c>
      <c r="H129" s="100">
        <f>IF($B129="","",IF($D$9="Theo thiết bị",IF(INDEX(Consolidated!$D:$D,$M129)=1,"Đã cắt","Chưa cắt"),COUNTIFS(Consolidated!$L$2:$L$3000,$C129,Consolidated!$F$2:$F$3000,2)+COUNTIFS(Consolidated!$P$2:$P$3000,$C129,Consolidated!$F$2:$F$3000,2)-COUNTIFS(Consolidated!$L$2:$L$3000,$C129,Consolidated!$P$2:$P$3000,$C129,Consolidated!$F$2:$F$3000,2)))</f>
        <v>0</v>
      </c>
      <c r="I129" s="100">
        <f>IF($B129="","",IF($D$9="Theo thiết bị",IF(INDEX(Consolidated!$E:$E,$M129)=1,"Đã kéo","Chưa kéo"),COUNTIFS(Consolidated!$L$2:$L$3000,$C129,Consolidated!$F$2:$F$3000,1)+COUNTIFS(Consolidated!$P$2:$P$3000,$C129,Consolidated!$F$2:$F$3000,1)-COUNTIFS(Consolidated!$L$2:$L$3000,$C129,Consolidated!$P$2:$P$3000,$C129,Consolidated!$F$2:$F$3000,1)))</f>
        <v>0</v>
      </c>
      <c r="J129" s="100">
        <f>IF($B129="","",IF($D$9="Theo thiết bị",INDEX(Dev_Calc!$E:$E,$M129)&amp;"/2 đầu",$D129-$H129-$I129))</f>
        <v>1</v>
      </c>
      <c r="K129" s="101" t="str">
        <f>IF($B129="","",IF($D$9="Theo thiết bị",IF(INDEX(Dev_Calc!$D:$D,$M129)=0,"Chưa kéo",IF(INDEX(Dev_Calc!$E:$E,$M129)=0,"Đã kéo – chưa đấu nối",IF(INDEX(Dev_Calc!$E:$E,$M129)=1,"Đã kéo – mới đấu 1 đầu","Hoàn thành (đã kéo &amp; đấu nối đủ)"))),IF($F129&gt;0,"Chưa kéo đủ – còn "&amp;$F129&amp;" dây",IF($H129=$D129,"Hoàn thành",IF($J129=$D129,"Đã kéo đủ – chưa đấu nối","Đã kéo đủ – đấu nối dở dang")))))</f>
        <v>Đã kéo đủ – chưa đấu nối</v>
      </c>
      <c r="M129" s="102">
        <f>IF($B129="","",IF($D$9="Theo thiết bị",MATCH($B129,Dev_Calc!$F$2:$F$3000,0)+1,Dev_List!$H$1+$B129-1))</f>
        <v>1396</v>
      </c>
    </row>
    <row r="130" spans="2:13">
      <c r="B130" s="100">
        <f>IF(ROWS($B$23:B130)&lt;=$E$12,ROWS($B$23:B130),"")</f>
        <v>108</v>
      </c>
      <c r="C130" s="101" t="str">
        <f>IF($B130="","",IF($D$9="Theo thiết bị",INDEX(Consolidated!$C:$C,$M130),INDEX(Dev_List!$A:$A,$M130)))</f>
        <v>(=901++4032+-X07)</v>
      </c>
      <c r="D130" s="100">
        <f>IF($B130="","",IF($D$9="Theo thiết bị",INDEX(Consolidated!$A:$A,$M130),COUNTIFS(Consolidated!$L$2:$L$3000,$C130)+COUNTIFS(Consolidated!$P$2:$P$3000,$C130)-COUNTIFS(Consolidated!$L$2:$L$3000,$C130,Consolidated!$P$2:$P$3000,$C130)))</f>
        <v>1</v>
      </c>
      <c r="E130" s="100">
        <f>IF($B130="","",IF($D$9="Theo thiết bị",IF(AND(INDEX(Dev_Calc!$A:$A,$M130)=1,INDEX(Dev_Calc!$B:$B,$M130)=1),"From &amp; To",IF(INDEX(Dev_Calc!$A:$A,$M130)=1,"From","To")),COUNTIFS(Consolidated!$L$2:$L$3000,$C130,Consolidated!$E$2:$E$3000,1)+COUNTIFS(Consolidated!$P$2:$P$3000,$C130,Consolidated!$E$2:$E$3000,1)-COUNTIFS(Consolidated!$L$2:$L$3000,$C130,Consolidated!$P$2:$P$3000,$C130,Consolidated!$E$2:$E$3000,1)))</f>
        <v>1</v>
      </c>
      <c r="F130" s="101">
        <f>IF($B130="","",IF($D$9="Theo thiết bị",INDEX(Consolidated!$H:$H,$M130),$D130-$E130))</f>
        <v>0</v>
      </c>
      <c r="G130" s="101" t="str">
        <f>IF($B130="","",IF($D$9="Theo thiết bị",IF(INDEX(Dev_Calc!$A:$A,$M130)=1,INDEX(Consolidated!$P:$P,$M130)&amp;" – "&amp;INDEX(Consolidated!$Q:$Q,$M130),INDEX(Consolidated!$L:$L,$M130)&amp;" – "&amp;INDEX(Consolidated!$M:$M,$M130)),INDEX(Dev_List!$D:$D,$M130)))</f>
        <v>SINGLE SOCKET, ACCOMMODATION, IP20 TYPE 41 (L901.2-133)</v>
      </c>
      <c r="H130" s="100">
        <f>IF($B130="","",IF($D$9="Theo thiết bị",IF(INDEX(Consolidated!$D:$D,$M130)=1,"Đã cắt","Chưa cắt"),COUNTIFS(Consolidated!$L$2:$L$3000,$C130,Consolidated!$F$2:$F$3000,2)+COUNTIFS(Consolidated!$P$2:$P$3000,$C130,Consolidated!$F$2:$F$3000,2)-COUNTIFS(Consolidated!$L$2:$L$3000,$C130,Consolidated!$P$2:$P$3000,$C130,Consolidated!$F$2:$F$3000,2)))</f>
        <v>0</v>
      </c>
      <c r="I130" s="100">
        <f>IF($B130="","",IF($D$9="Theo thiết bị",IF(INDEX(Consolidated!$E:$E,$M130)=1,"Đã kéo","Chưa kéo"),COUNTIFS(Consolidated!$L$2:$L$3000,$C130,Consolidated!$F$2:$F$3000,1)+COUNTIFS(Consolidated!$P$2:$P$3000,$C130,Consolidated!$F$2:$F$3000,1)-COUNTIFS(Consolidated!$L$2:$L$3000,$C130,Consolidated!$P$2:$P$3000,$C130,Consolidated!$F$2:$F$3000,1)))</f>
        <v>0</v>
      </c>
      <c r="J130" s="100">
        <f>IF($B130="","",IF($D$9="Theo thiết bị",INDEX(Dev_Calc!$E:$E,$M130)&amp;"/2 đầu",$D130-$H130-$I130))</f>
        <v>1</v>
      </c>
      <c r="K130" s="101" t="str">
        <f>IF($B130="","",IF($D$9="Theo thiết bị",IF(INDEX(Dev_Calc!$D:$D,$M130)=0,"Chưa kéo",IF(INDEX(Dev_Calc!$E:$E,$M130)=0,"Đã kéo – chưa đấu nối",IF(INDEX(Dev_Calc!$E:$E,$M130)=1,"Đã kéo – mới đấu 1 đầu","Hoàn thành (đã kéo &amp; đấu nối đủ)"))),IF($F130&gt;0,"Chưa kéo đủ – còn "&amp;$F130&amp;" dây",IF($H130=$D130,"Hoàn thành",IF($J130=$D130,"Đã kéo đủ – chưa đấu nối","Đã kéo đủ – đấu nối dở dang")))))</f>
        <v>Đã kéo đủ – chưa đấu nối</v>
      </c>
      <c r="M130" s="102">
        <f>IF($B130="","",IF($D$9="Theo thiết bị",MATCH($B130,Dev_Calc!$F$2:$F$3000,0)+1,Dev_List!$H$1+$B130-1))</f>
        <v>1397</v>
      </c>
    </row>
    <row r="131" spans="2:13">
      <c r="B131" s="100">
        <f>IF(ROWS($B$23:B131)&lt;=$E$12,ROWS($B$23:B131),"")</f>
        <v>109</v>
      </c>
      <c r="C131" s="101" t="str">
        <f>IF($B131="","",IF($D$9="Theo thiết bị",INDEX(Consolidated!$C:$C,$M131),INDEX(Dev_List!$A:$A,$M131)))</f>
        <v>(=903++4032+-903JB01)</v>
      </c>
      <c r="D131" s="100">
        <f>IF($B131="","",IF($D$9="Theo thiết bị",INDEX(Consolidated!$A:$A,$M131),COUNTIFS(Consolidated!$L$2:$L$3000,$C131)+COUNTIFS(Consolidated!$P$2:$P$3000,$C131)-COUNTIFS(Consolidated!$L$2:$L$3000,$C131,Consolidated!$P$2:$P$3000,$C131)))</f>
        <v>1</v>
      </c>
      <c r="E131" s="100">
        <f>IF($B131="","",IF($D$9="Theo thiết bị",IF(AND(INDEX(Dev_Calc!$A:$A,$M131)=1,INDEX(Dev_Calc!$B:$B,$M131)=1),"From &amp; To",IF(INDEX(Dev_Calc!$A:$A,$M131)=1,"From","To")),COUNTIFS(Consolidated!$L$2:$L$3000,$C131,Consolidated!$E$2:$E$3000,1)+COUNTIFS(Consolidated!$P$2:$P$3000,$C131,Consolidated!$E$2:$E$3000,1)-COUNTIFS(Consolidated!$L$2:$L$3000,$C131,Consolidated!$P$2:$P$3000,$C131,Consolidated!$E$2:$E$3000,1)))</f>
        <v>1</v>
      </c>
      <c r="F131" s="101">
        <f>IF($B131="","",IF($D$9="Theo thiết bị",INDEX(Consolidated!$H:$H,$M131),$D131-$E131))</f>
        <v>0</v>
      </c>
      <c r="G131" s="101" t="str">
        <f>IF($B131="","",IF($D$9="Theo thiết bị",IF(INDEX(Dev_Calc!$A:$A,$M131)=1,INDEX(Consolidated!$P:$P,$M131)&amp;" – "&amp;INDEX(Consolidated!$Q:$Q,$M131),INDEX(Consolidated!$L:$L,$M131)&amp;" – "&amp;INDEX(Consolidated!$M:$M,$M131)),INDEX(Dev_List!$D:$D,$M131)))</f>
        <v>JUNCTION BOX SPOT LIGHT WHEELHOUSE IP66</v>
      </c>
      <c r="H131" s="100">
        <f>IF($B131="","",IF($D$9="Theo thiết bị",IF(INDEX(Consolidated!$D:$D,$M131)=1,"Đã cắt","Chưa cắt"),COUNTIFS(Consolidated!$L$2:$L$3000,$C131,Consolidated!$F$2:$F$3000,2)+COUNTIFS(Consolidated!$P$2:$P$3000,$C131,Consolidated!$F$2:$F$3000,2)-COUNTIFS(Consolidated!$L$2:$L$3000,$C131,Consolidated!$P$2:$P$3000,$C131,Consolidated!$F$2:$F$3000,2)))</f>
        <v>0</v>
      </c>
      <c r="I131" s="100">
        <f>IF($B131="","",IF($D$9="Theo thiết bị",IF(INDEX(Consolidated!$E:$E,$M131)=1,"Đã kéo","Chưa kéo"),COUNTIFS(Consolidated!$L$2:$L$3000,$C131,Consolidated!$F$2:$F$3000,1)+COUNTIFS(Consolidated!$P$2:$P$3000,$C131,Consolidated!$F$2:$F$3000,1)-COUNTIFS(Consolidated!$L$2:$L$3000,$C131,Consolidated!$P$2:$P$3000,$C131,Consolidated!$F$2:$F$3000,1)))</f>
        <v>0</v>
      </c>
      <c r="J131" s="100">
        <f>IF($B131="","",IF($D$9="Theo thiết bị",INDEX(Dev_Calc!$E:$E,$M131)&amp;"/2 đầu",$D131-$H131-$I131))</f>
        <v>1</v>
      </c>
      <c r="K131" s="101" t="str">
        <f>IF($B131="","",IF($D$9="Theo thiết bị",IF(INDEX(Dev_Calc!$D:$D,$M131)=0,"Chưa kéo",IF(INDEX(Dev_Calc!$E:$E,$M131)=0,"Đã kéo – chưa đấu nối",IF(INDEX(Dev_Calc!$E:$E,$M131)=1,"Đã kéo – mới đấu 1 đầu","Hoàn thành (đã kéo &amp; đấu nối đủ)"))),IF($F131&gt;0,"Chưa kéo đủ – còn "&amp;$F131&amp;" dây",IF($H131=$D131,"Hoàn thành",IF($J131=$D131,"Đã kéo đủ – chưa đấu nối","Đã kéo đủ – đấu nối dở dang")))))</f>
        <v>Đã kéo đủ – chưa đấu nối</v>
      </c>
      <c r="M131" s="102">
        <f>IF($B131="","",IF($D$9="Theo thiết bị",MATCH($B131,Dev_Calc!$F$2:$F$3000,0)+1,Dev_List!$H$1+$B131-1))</f>
        <v>1398</v>
      </c>
    </row>
    <row r="132" spans="2:13">
      <c r="B132" s="100">
        <f>IF(ROWS($B$23:B132)&lt;=$E$12,ROWS($B$23:B132),"")</f>
        <v>110</v>
      </c>
      <c r="C132" s="101" t="str">
        <f>IF($B132="","",IF($D$9="Theo thiết bị",INDEX(Consolidated!$C:$C,$M132),INDEX(Dev_List!$A:$A,$M132)))</f>
        <v>(=903++4032+-903JB02)</v>
      </c>
      <c r="D132" s="100">
        <f>IF($B132="","",IF($D$9="Theo thiết bị",INDEX(Consolidated!$A:$A,$M132),COUNTIFS(Consolidated!$L$2:$L$3000,$C132)+COUNTIFS(Consolidated!$P$2:$P$3000,$C132)-COUNTIFS(Consolidated!$L$2:$L$3000,$C132,Consolidated!$P$2:$P$3000,$C132)))</f>
        <v>1</v>
      </c>
      <c r="E132" s="100">
        <f>IF($B132="","",IF($D$9="Theo thiết bị",IF(AND(INDEX(Dev_Calc!$A:$A,$M132)=1,INDEX(Dev_Calc!$B:$B,$M132)=1),"From &amp; To",IF(INDEX(Dev_Calc!$A:$A,$M132)=1,"From","To")),COUNTIFS(Consolidated!$L$2:$L$3000,$C132,Consolidated!$E$2:$E$3000,1)+COUNTIFS(Consolidated!$P$2:$P$3000,$C132,Consolidated!$E$2:$E$3000,1)-COUNTIFS(Consolidated!$L$2:$L$3000,$C132,Consolidated!$P$2:$P$3000,$C132,Consolidated!$E$2:$E$3000,1)))</f>
        <v>1</v>
      </c>
      <c r="F132" s="101">
        <f>IF($B132="","",IF($D$9="Theo thiết bị",INDEX(Consolidated!$H:$H,$M132),$D132-$E132))</f>
        <v>0</v>
      </c>
      <c r="G132" s="101" t="str">
        <f>IF($B132="","",IF($D$9="Theo thiết bị",IF(INDEX(Dev_Calc!$A:$A,$M132)=1,INDEX(Consolidated!$P:$P,$M132)&amp;" – "&amp;INDEX(Consolidated!$Q:$Q,$M132),INDEX(Consolidated!$L:$L,$M132)&amp;" – "&amp;INDEX(Consolidated!$M:$M,$M132)),INDEX(Dev_List!$D:$D,$M132)))</f>
        <v>JUNCTION BOX SPOT LIGHT WHEELHOUSE IP66</v>
      </c>
      <c r="H132" s="100">
        <f>IF($B132="","",IF($D$9="Theo thiết bị",IF(INDEX(Consolidated!$D:$D,$M132)=1,"Đã cắt","Chưa cắt"),COUNTIFS(Consolidated!$L$2:$L$3000,$C132,Consolidated!$F$2:$F$3000,2)+COUNTIFS(Consolidated!$P$2:$P$3000,$C132,Consolidated!$F$2:$F$3000,2)-COUNTIFS(Consolidated!$L$2:$L$3000,$C132,Consolidated!$P$2:$P$3000,$C132,Consolidated!$F$2:$F$3000,2)))</f>
        <v>0</v>
      </c>
      <c r="I132" s="100">
        <f>IF($B132="","",IF($D$9="Theo thiết bị",IF(INDEX(Consolidated!$E:$E,$M132)=1,"Đã kéo","Chưa kéo"),COUNTIFS(Consolidated!$L$2:$L$3000,$C132,Consolidated!$F$2:$F$3000,1)+COUNTIFS(Consolidated!$P$2:$P$3000,$C132,Consolidated!$F$2:$F$3000,1)-COUNTIFS(Consolidated!$L$2:$L$3000,$C132,Consolidated!$P$2:$P$3000,$C132,Consolidated!$F$2:$F$3000,1)))</f>
        <v>0</v>
      </c>
      <c r="J132" s="100">
        <f>IF($B132="","",IF($D$9="Theo thiết bị",INDEX(Dev_Calc!$E:$E,$M132)&amp;"/2 đầu",$D132-$H132-$I132))</f>
        <v>1</v>
      </c>
      <c r="K132" s="101" t="str">
        <f>IF($B132="","",IF($D$9="Theo thiết bị",IF(INDEX(Dev_Calc!$D:$D,$M132)=0,"Chưa kéo",IF(INDEX(Dev_Calc!$E:$E,$M132)=0,"Đã kéo – chưa đấu nối",IF(INDEX(Dev_Calc!$E:$E,$M132)=1,"Đã kéo – mới đấu 1 đầu","Hoàn thành (đã kéo &amp; đấu nối đủ)"))),IF($F132&gt;0,"Chưa kéo đủ – còn "&amp;$F132&amp;" dây",IF($H132=$D132,"Hoàn thành",IF($J132=$D132,"Đã kéo đủ – chưa đấu nối","Đã kéo đủ – đấu nối dở dang")))))</f>
        <v>Đã kéo đủ – chưa đấu nối</v>
      </c>
      <c r="M132" s="102">
        <f>IF($B132="","",IF($D$9="Theo thiết bị",MATCH($B132,Dev_Calc!$F$2:$F$3000,0)+1,Dev_List!$H$1+$B132-1))</f>
        <v>1399</v>
      </c>
    </row>
    <row r="133" spans="2:13">
      <c r="B133" s="100">
        <f>IF(ROWS($B$23:B133)&lt;=$E$12,ROWS($B$23:B133),"")</f>
        <v>111</v>
      </c>
      <c r="C133" s="101" t="str">
        <f>IF($B133="","",IF($D$9="Theo thiết bị",INDEX(Consolidated!$C:$C,$M133),INDEX(Dev_List!$A:$A,$M133)))</f>
        <v>(=903++4032+-903JB03)</v>
      </c>
      <c r="D133" s="100">
        <f>IF($B133="","",IF($D$9="Theo thiết bị",INDEX(Consolidated!$A:$A,$M133),COUNTIFS(Consolidated!$L$2:$L$3000,$C133)+COUNTIFS(Consolidated!$P$2:$P$3000,$C133)-COUNTIFS(Consolidated!$L$2:$L$3000,$C133,Consolidated!$P$2:$P$3000,$C133)))</f>
        <v>1</v>
      </c>
      <c r="E133" s="100">
        <f>IF($B133="","",IF($D$9="Theo thiết bị",IF(AND(INDEX(Dev_Calc!$A:$A,$M133)=1,INDEX(Dev_Calc!$B:$B,$M133)=1),"From &amp; To",IF(INDEX(Dev_Calc!$A:$A,$M133)=1,"From","To")),COUNTIFS(Consolidated!$L$2:$L$3000,$C133,Consolidated!$E$2:$E$3000,1)+COUNTIFS(Consolidated!$P$2:$P$3000,$C133,Consolidated!$E$2:$E$3000,1)-COUNTIFS(Consolidated!$L$2:$L$3000,$C133,Consolidated!$P$2:$P$3000,$C133,Consolidated!$E$2:$E$3000,1)))</f>
        <v>1</v>
      </c>
      <c r="F133" s="101">
        <f>IF($B133="","",IF($D$9="Theo thiết bị",INDEX(Consolidated!$H:$H,$M133),$D133-$E133))</f>
        <v>0</v>
      </c>
      <c r="G133" s="101" t="str">
        <f>IF($B133="","",IF($D$9="Theo thiết bị",IF(INDEX(Dev_Calc!$A:$A,$M133)=1,INDEX(Consolidated!$P:$P,$M133)&amp;" – "&amp;INDEX(Consolidated!$Q:$Q,$M133),INDEX(Consolidated!$L:$L,$M133)&amp;" – "&amp;INDEX(Consolidated!$M:$M,$M133)),INDEX(Dev_List!$D:$D,$M133)))</f>
        <v>JUNCTION BOX SPOT LIGHT WHEELHOUSE IP66</v>
      </c>
      <c r="H133" s="100">
        <f>IF($B133="","",IF($D$9="Theo thiết bị",IF(INDEX(Consolidated!$D:$D,$M133)=1,"Đã cắt","Chưa cắt"),COUNTIFS(Consolidated!$L$2:$L$3000,$C133,Consolidated!$F$2:$F$3000,2)+COUNTIFS(Consolidated!$P$2:$P$3000,$C133,Consolidated!$F$2:$F$3000,2)-COUNTIFS(Consolidated!$L$2:$L$3000,$C133,Consolidated!$P$2:$P$3000,$C133,Consolidated!$F$2:$F$3000,2)))</f>
        <v>0</v>
      </c>
      <c r="I133" s="100">
        <f>IF($B133="","",IF($D$9="Theo thiết bị",IF(INDEX(Consolidated!$E:$E,$M133)=1,"Đã kéo","Chưa kéo"),COUNTIFS(Consolidated!$L$2:$L$3000,$C133,Consolidated!$F$2:$F$3000,1)+COUNTIFS(Consolidated!$P$2:$P$3000,$C133,Consolidated!$F$2:$F$3000,1)-COUNTIFS(Consolidated!$L$2:$L$3000,$C133,Consolidated!$P$2:$P$3000,$C133,Consolidated!$F$2:$F$3000,1)))</f>
        <v>0</v>
      </c>
      <c r="J133" s="100">
        <f>IF($B133="","",IF($D$9="Theo thiết bị",INDEX(Dev_Calc!$E:$E,$M133)&amp;"/2 đầu",$D133-$H133-$I133))</f>
        <v>1</v>
      </c>
      <c r="K133" s="101" t="str">
        <f>IF($B133="","",IF($D$9="Theo thiết bị",IF(INDEX(Dev_Calc!$D:$D,$M133)=0,"Chưa kéo",IF(INDEX(Dev_Calc!$E:$E,$M133)=0,"Đã kéo – chưa đấu nối",IF(INDEX(Dev_Calc!$E:$E,$M133)=1,"Đã kéo – mới đấu 1 đầu","Hoàn thành (đã kéo &amp; đấu nối đủ)"))),IF($F133&gt;0,"Chưa kéo đủ – còn "&amp;$F133&amp;" dây",IF($H133=$D133,"Hoàn thành",IF($J133=$D133,"Đã kéo đủ – chưa đấu nối","Đã kéo đủ – đấu nối dở dang")))))</f>
        <v>Đã kéo đủ – chưa đấu nối</v>
      </c>
      <c r="M133" s="102">
        <f>IF($B133="","",IF($D$9="Theo thiết bị",MATCH($B133,Dev_Calc!$F$2:$F$3000,0)+1,Dev_List!$H$1+$B133-1))</f>
        <v>1400</v>
      </c>
    </row>
    <row r="134" spans="2:13">
      <c r="B134" s="100">
        <f>IF(ROWS($B$23:B134)&lt;=$E$12,ROWS($B$23:B134),"")</f>
        <v>112</v>
      </c>
      <c r="C134" s="101" t="str">
        <f>IF($B134="","",IF($D$9="Theo thiết bị",INDEX(Consolidated!$C:$C,$M134),INDEX(Dev_List!$A:$A,$M134)))</f>
        <v>(=903++4032+-903JB04)</v>
      </c>
      <c r="D134" s="100">
        <f>IF($B134="","",IF($D$9="Theo thiết bị",INDEX(Consolidated!$A:$A,$M134),COUNTIFS(Consolidated!$L$2:$L$3000,$C134)+COUNTIFS(Consolidated!$P$2:$P$3000,$C134)-COUNTIFS(Consolidated!$L$2:$L$3000,$C134,Consolidated!$P$2:$P$3000,$C134)))</f>
        <v>1</v>
      </c>
      <c r="E134" s="100">
        <f>IF($B134="","",IF($D$9="Theo thiết bị",IF(AND(INDEX(Dev_Calc!$A:$A,$M134)=1,INDEX(Dev_Calc!$B:$B,$M134)=1),"From &amp; To",IF(INDEX(Dev_Calc!$A:$A,$M134)=1,"From","To")),COUNTIFS(Consolidated!$L$2:$L$3000,$C134,Consolidated!$E$2:$E$3000,1)+COUNTIFS(Consolidated!$P$2:$P$3000,$C134,Consolidated!$E$2:$E$3000,1)-COUNTIFS(Consolidated!$L$2:$L$3000,$C134,Consolidated!$P$2:$P$3000,$C134,Consolidated!$E$2:$E$3000,1)))</f>
        <v>1</v>
      </c>
      <c r="F134" s="101">
        <f>IF($B134="","",IF($D$9="Theo thiết bị",INDEX(Consolidated!$H:$H,$M134),$D134-$E134))</f>
        <v>0</v>
      </c>
      <c r="G134" s="101" t="str">
        <f>IF($B134="","",IF($D$9="Theo thiết bị",IF(INDEX(Dev_Calc!$A:$A,$M134)=1,INDEX(Consolidated!$P:$P,$M134)&amp;" – "&amp;INDEX(Consolidated!$Q:$Q,$M134),INDEX(Consolidated!$L:$L,$M134)&amp;" – "&amp;INDEX(Consolidated!$M:$M,$M134)),INDEX(Dev_List!$D:$D,$M134)))</f>
        <v>JUNCTION BOX SPOT LIGHT WHEELHOUSE IP66</v>
      </c>
      <c r="H134" s="100">
        <f>IF($B134="","",IF($D$9="Theo thiết bị",IF(INDEX(Consolidated!$D:$D,$M134)=1,"Đã cắt","Chưa cắt"),COUNTIFS(Consolidated!$L$2:$L$3000,$C134,Consolidated!$F$2:$F$3000,2)+COUNTIFS(Consolidated!$P$2:$P$3000,$C134,Consolidated!$F$2:$F$3000,2)-COUNTIFS(Consolidated!$L$2:$L$3000,$C134,Consolidated!$P$2:$P$3000,$C134,Consolidated!$F$2:$F$3000,2)))</f>
        <v>0</v>
      </c>
      <c r="I134" s="100">
        <f>IF($B134="","",IF($D$9="Theo thiết bị",IF(INDEX(Consolidated!$E:$E,$M134)=1,"Đã kéo","Chưa kéo"),COUNTIFS(Consolidated!$L$2:$L$3000,$C134,Consolidated!$F$2:$F$3000,1)+COUNTIFS(Consolidated!$P$2:$P$3000,$C134,Consolidated!$F$2:$F$3000,1)-COUNTIFS(Consolidated!$L$2:$L$3000,$C134,Consolidated!$P$2:$P$3000,$C134,Consolidated!$F$2:$F$3000,1)))</f>
        <v>0</v>
      </c>
      <c r="J134" s="100">
        <f>IF($B134="","",IF($D$9="Theo thiết bị",INDEX(Dev_Calc!$E:$E,$M134)&amp;"/2 đầu",$D134-$H134-$I134))</f>
        <v>1</v>
      </c>
      <c r="K134" s="101" t="str">
        <f>IF($B134="","",IF($D$9="Theo thiết bị",IF(INDEX(Dev_Calc!$D:$D,$M134)=0,"Chưa kéo",IF(INDEX(Dev_Calc!$E:$E,$M134)=0,"Đã kéo – chưa đấu nối",IF(INDEX(Dev_Calc!$E:$E,$M134)=1,"Đã kéo – mới đấu 1 đầu","Hoàn thành (đã kéo &amp; đấu nối đủ)"))),IF($F134&gt;0,"Chưa kéo đủ – còn "&amp;$F134&amp;" dây",IF($H134=$D134,"Hoàn thành",IF($J134=$D134,"Đã kéo đủ – chưa đấu nối","Đã kéo đủ – đấu nối dở dang")))))</f>
        <v>Đã kéo đủ – chưa đấu nối</v>
      </c>
      <c r="M134" s="102">
        <f>IF($B134="","",IF($D$9="Theo thiết bị",MATCH($B134,Dev_Calc!$F$2:$F$3000,0)+1,Dev_List!$H$1+$B134-1))</f>
        <v>1401</v>
      </c>
    </row>
    <row r="135" spans="2:13">
      <c r="B135" s="100">
        <f>IF(ROWS($B$23:B135)&lt;=$E$12,ROWS($B$23:B135),"")</f>
        <v>113</v>
      </c>
      <c r="C135" s="101" t="str">
        <f>IF($B135="","",IF($D$9="Theo thiết bị",INDEX(Consolidated!$C:$C,$M135),INDEX(Dev_List!$A:$A,$M135)))</f>
        <v>(=903++4032+-903JB05)</v>
      </c>
      <c r="D135" s="100">
        <f>IF($B135="","",IF($D$9="Theo thiết bị",INDEX(Consolidated!$A:$A,$M135),COUNTIFS(Consolidated!$L$2:$L$3000,$C135)+COUNTIFS(Consolidated!$P$2:$P$3000,$C135)-COUNTIFS(Consolidated!$L$2:$L$3000,$C135,Consolidated!$P$2:$P$3000,$C135)))</f>
        <v>1</v>
      </c>
      <c r="E135" s="100">
        <f>IF($B135="","",IF($D$9="Theo thiết bị",IF(AND(INDEX(Dev_Calc!$A:$A,$M135)=1,INDEX(Dev_Calc!$B:$B,$M135)=1),"From &amp; To",IF(INDEX(Dev_Calc!$A:$A,$M135)=1,"From","To")),COUNTIFS(Consolidated!$L$2:$L$3000,$C135,Consolidated!$E$2:$E$3000,1)+COUNTIFS(Consolidated!$P$2:$P$3000,$C135,Consolidated!$E$2:$E$3000,1)-COUNTIFS(Consolidated!$L$2:$L$3000,$C135,Consolidated!$P$2:$P$3000,$C135,Consolidated!$E$2:$E$3000,1)))</f>
        <v>1</v>
      </c>
      <c r="F135" s="101">
        <f>IF($B135="","",IF($D$9="Theo thiết bị",INDEX(Consolidated!$H:$H,$M135),$D135-$E135))</f>
        <v>0</v>
      </c>
      <c r="G135" s="101" t="str">
        <f>IF($B135="","",IF($D$9="Theo thiết bị",IF(INDEX(Dev_Calc!$A:$A,$M135)=1,INDEX(Consolidated!$P:$P,$M135)&amp;" – "&amp;INDEX(Consolidated!$Q:$Q,$M135),INDEX(Consolidated!$L:$L,$M135)&amp;" – "&amp;INDEX(Consolidated!$M:$M,$M135)),INDEX(Dev_List!$D:$D,$M135)))</f>
        <v>JUNCTION BOX SPOT LIGHT WHEELHOUSE IP66</v>
      </c>
      <c r="H135" s="100">
        <f>IF($B135="","",IF($D$9="Theo thiết bị",IF(INDEX(Consolidated!$D:$D,$M135)=1,"Đã cắt","Chưa cắt"),COUNTIFS(Consolidated!$L$2:$L$3000,$C135,Consolidated!$F$2:$F$3000,2)+COUNTIFS(Consolidated!$P$2:$P$3000,$C135,Consolidated!$F$2:$F$3000,2)-COUNTIFS(Consolidated!$L$2:$L$3000,$C135,Consolidated!$P$2:$P$3000,$C135,Consolidated!$F$2:$F$3000,2)))</f>
        <v>0</v>
      </c>
      <c r="I135" s="100">
        <f>IF($B135="","",IF($D$9="Theo thiết bị",IF(INDEX(Consolidated!$E:$E,$M135)=1,"Đã kéo","Chưa kéo"),COUNTIFS(Consolidated!$L$2:$L$3000,$C135,Consolidated!$F$2:$F$3000,1)+COUNTIFS(Consolidated!$P$2:$P$3000,$C135,Consolidated!$F$2:$F$3000,1)-COUNTIFS(Consolidated!$L$2:$L$3000,$C135,Consolidated!$P$2:$P$3000,$C135,Consolidated!$F$2:$F$3000,1)))</f>
        <v>0</v>
      </c>
      <c r="J135" s="100">
        <f>IF($B135="","",IF($D$9="Theo thiết bị",INDEX(Dev_Calc!$E:$E,$M135)&amp;"/2 đầu",$D135-$H135-$I135))</f>
        <v>1</v>
      </c>
      <c r="K135" s="101" t="str">
        <f>IF($B135="","",IF($D$9="Theo thiết bị",IF(INDEX(Dev_Calc!$D:$D,$M135)=0,"Chưa kéo",IF(INDEX(Dev_Calc!$E:$E,$M135)=0,"Đã kéo – chưa đấu nối",IF(INDEX(Dev_Calc!$E:$E,$M135)=1,"Đã kéo – mới đấu 1 đầu","Hoàn thành (đã kéo &amp; đấu nối đủ)"))),IF($F135&gt;0,"Chưa kéo đủ – còn "&amp;$F135&amp;" dây",IF($H135=$D135,"Hoàn thành",IF($J135=$D135,"Đã kéo đủ – chưa đấu nối","Đã kéo đủ – đấu nối dở dang")))))</f>
        <v>Đã kéo đủ – chưa đấu nối</v>
      </c>
      <c r="M135" s="102">
        <f>IF($B135="","",IF($D$9="Theo thiết bị",MATCH($B135,Dev_Calc!$F$2:$F$3000,0)+1,Dev_List!$H$1+$B135-1))</f>
        <v>1402</v>
      </c>
    </row>
    <row r="136" spans="2:13">
      <c r="B136" s="100">
        <f>IF(ROWS($B$23:B136)&lt;=$E$12,ROWS($B$23:B136),"")</f>
        <v>114</v>
      </c>
      <c r="C136" s="101" t="str">
        <f>IF($B136="","",IF($D$9="Theo thiết bị",INDEX(Consolidated!$C:$C,$M136),INDEX(Dev_List!$A:$A,$M136)))</f>
        <v>(=903++4032+-S01)</v>
      </c>
      <c r="D136" s="100">
        <f>IF($B136="","",IF($D$9="Theo thiết bị",INDEX(Consolidated!$A:$A,$M136),COUNTIFS(Consolidated!$L$2:$L$3000,$C136)+COUNTIFS(Consolidated!$P$2:$P$3000,$C136)-COUNTIFS(Consolidated!$L$2:$L$3000,$C136,Consolidated!$P$2:$P$3000,$C136)))</f>
        <v>1</v>
      </c>
      <c r="E136" s="100">
        <f>IF($B136="","",IF($D$9="Theo thiết bị",IF(AND(INDEX(Dev_Calc!$A:$A,$M136)=1,INDEX(Dev_Calc!$B:$B,$M136)=1),"From &amp; To",IF(INDEX(Dev_Calc!$A:$A,$M136)=1,"From","To")),COUNTIFS(Consolidated!$L$2:$L$3000,$C136,Consolidated!$E$2:$E$3000,1)+COUNTIFS(Consolidated!$P$2:$P$3000,$C136,Consolidated!$E$2:$E$3000,1)-COUNTIFS(Consolidated!$L$2:$L$3000,$C136,Consolidated!$P$2:$P$3000,$C136,Consolidated!$E$2:$E$3000,1)))</f>
        <v>1</v>
      </c>
      <c r="F136" s="101">
        <f>IF($B136="","",IF($D$9="Theo thiết bị",INDEX(Consolidated!$H:$H,$M136),$D136-$E136))</f>
        <v>0</v>
      </c>
      <c r="G136" s="101" t="str">
        <f>IF($B136="","",IF($D$9="Theo thiết bị",IF(INDEX(Dev_Calc!$A:$A,$M136)=1,INDEX(Consolidated!$P:$P,$M136)&amp;" – "&amp;INDEX(Consolidated!$Q:$Q,$M136),INDEX(Consolidated!$L:$L,$M136)&amp;" – "&amp;INDEX(Consolidated!$M:$M,$M136)),INDEX(Dev_List!$D:$D,$M136)))</f>
        <v>PULSE SWITCH 1P, 6A TYPE 34 (L903-127)</v>
      </c>
      <c r="H136" s="100">
        <f>IF($B136="","",IF($D$9="Theo thiết bị",IF(INDEX(Consolidated!$D:$D,$M136)=1,"Đã cắt","Chưa cắt"),COUNTIFS(Consolidated!$L$2:$L$3000,$C136,Consolidated!$F$2:$F$3000,2)+COUNTIFS(Consolidated!$P$2:$P$3000,$C136,Consolidated!$F$2:$F$3000,2)-COUNTIFS(Consolidated!$L$2:$L$3000,$C136,Consolidated!$P$2:$P$3000,$C136,Consolidated!$F$2:$F$3000,2)))</f>
        <v>0</v>
      </c>
      <c r="I136" s="100">
        <f>IF($B136="","",IF($D$9="Theo thiết bị",IF(INDEX(Consolidated!$E:$E,$M136)=1,"Đã kéo","Chưa kéo"),COUNTIFS(Consolidated!$L$2:$L$3000,$C136,Consolidated!$F$2:$F$3000,1)+COUNTIFS(Consolidated!$P$2:$P$3000,$C136,Consolidated!$F$2:$F$3000,1)-COUNTIFS(Consolidated!$L$2:$L$3000,$C136,Consolidated!$P$2:$P$3000,$C136,Consolidated!$F$2:$F$3000,1)))</f>
        <v>0</v>
      </c>
      <c r="J136" s="100">
        <f>IF($B136="","",IF($D$9="Theo thiết bị",INDEX(Dev_Calc!$E:$E,$M136)&amp;"/2 đầu",$D136-$H136-$I136))</f>
        <v>1</v>
      </c>
      <c r="K136" s="101" t="str">
        <f>IF($B136="","",IF($D$9="Theo thiết bị",IF(INDEX(Dev_Calc!$D:$D,$M136)=0,"Chưa kéo",IF(INDEX(Dev_Calc!$E:$E,$M136)=0,"Đã kéo – chưa đấu nối",IF(INDEX(Dev_Calc!$E:$E,$M136)=1,"Đã kéo – mới đấu 1 đầu","Hoàn thành (đã kéo &amp; đấu nối đủ)"))),IF($F136&gt;0,"Chưa kéo đủ – còn "&amp;$F136&amp;" dây",IF($H136=$D136,"Hoàn thành",IF($J136=$D136,"Đã kéo đủ – chưa đấu nối","Đã kéo đủ – đấu nối dở dang")))))</f>
        <v>Đã kéo đủ – chưa đấu nối</v>
      </c>
      <c r="M136" s="102">
        <f>IF($B136="","",IF($D$9="Theo thiết bị",MATCH($B136,Dev_Calc!$F$2:$F$3000,0)+1,Dev_List!$H$1+$B136-1))</f>
        <v>1403</v>
      </c>
    </row>
    <row r="137" spans="2:13">
      <c r="B137" s="100">
        <f>IF(ROWS($B$23:B137)&lt;=$E$12,ROWS($B$23:B137),"")</f>
        <v>115</v>
      </c>
      <c r="C137" s="101" t="str">
        <f>IF($B137="","",IF($D$9="Theo thiết bị",INDEX(Consolidated!$C:$C,$M137),INDEX(Dev_List!$A:$A,$M137)))</f>
        <v>(=903++4032+-S02)</v>
      </c>
      <c r="D137" s="100">
        <f>IF($B137="","",IF($D$9="Theo thiết bị",INDEX(Consolidated!$A:$A,$M137),COUNTIFS(Consolidated!$L$2:$L$3000,$C137)+COUNTIFS(Consolidated!$P$2:$P$3000,$C137)-COUNTIFS(Consolidated!$L$2:$L$3000,$C137,Consolidated!$P$2:$P$3000,$C137)))</f>
        <v>1</v>
      </c>
      <c r="E137" s="100">
        <f>IF($B137="","",IF($D$9="Theo thiết bị",IF(AND(INDEX(Dev_Calc!$A:$A,$M137)=1,INDEX(Dev_Calc!$B:$B,$M137)=1),"From &amp; To",IF(INDEX(Dev_Calc!$A:$A,$M137)=1,"From","To")),COUNTIFS(Consolidated!$L$2:$L$3000,$C137,Consolidated!$E$2:$E$3000,1)+COUNTIFS(Consolidated!$P$2:$P$3000,$C137,Consolidated!$E$2:$E$3000,1)-COUNTIFS(Consolidated!$L$2:$L$3000,$C137,Consolidated!$P$2:$P$3000,$C137,Consolidated!$E$2:$E$3000,1)))</f>
        <v>1</v>
      </c>
      <c r="F137" s="101">
        <f>IF($B137="","",IF($D$9="Theo thiết bị",INDEX(Consolidated!$H:$H,$M137),$D137-$E137))</f>
        <v>0</v>
      </c>
      <c r="G137" s="101" t="str">
        <f>IF($B137="","",IF($D$9="Theo thiết bị",IF(INDEX(Dev_Calc!$A:$A,$M137)=1,INDEX(Consolidated!$P:$P,$M137)&amp;" – "&amp;INDEX(Consolidated!$Q:$Q,$M137),INDEX(Consolidated!$L:$L,$M137)&amp;" – "&amp;INDEX(Consolidated!$M:$M,$M137)),INDEX(Dev_List!$D:$D,$M137)))</f>
        <v>PULSE SWITCH 1P, 6A TYPE 34 (L903-128)</v>
      </c>
      <c r="H137" s="100">
        <f>IF($B137="","",IF($D$9="Theo thiết bị",IF(INDEX(Consolidated!$D:$D,$M137)=1,"Đã cắt","Chưa cắt"),COUNTIFS(Consolidated!$L$2:$L$3000,$C137,Consolidated!$F$2:$F$3000,2)+COUNTIFS(Consolidated!$P$2:$P$3000,$C137,Consolidated!$F$2:$F$3000,2)-COUNTIFS(Consolidated!$L$2:$L$3000,$C137,Consolidated!$P$2:$P$3000,$C137,Consolidated!$F$2:$F$3000,2)))</f>
        <v>0</v>
      </c>
      <c r="I137" s="100">
        <f>IF($B137="","",IF($D$9="Theo thiết bị",IF(INDEX(Consolidated!$E:$E,$M137)=1,"Đã kéo","Chưa kéo"),COUNTIFS(Consolidated!$L$2:$L$3000,$C137,Consolidated!$F$2:$F$3000,1)+COUNTIFS(Consolidated!$P$2:$P$3000,$C137,Consolidated!$F$2:$F$3000,1)-COUNTIFS(Consolidated!$L$2:$L$3000,$C137,Consolidated!$P$2:$P$3000,$C137,Consolidated!$F$2:$F$3000,1)))</f>
        <v>0</v>
      </c>
      <c r="J137" s="100">
        <f>IF($B137="","",IF($D$9="Theo thiết bị",INDEX(Dev_Calc!$E:$E,$M137)&amp;"/2 đầu",$D137-$H137-$I137))</f>
        <v>1</v>
      </c>
      <c r="K137" s="101" t="str">
        <f>IF($B137="","",IF($D$9="Theo thiết bị",IF(INDEX(Dev_Calc!$D:$D,$M137)=0,"Chưa kéo",IF(INDEX(Dev_Calc!$E:$E,$M137)=0,"Đã kéo – chưa đấu nối",IF(INDEX(Dev_Calc!$E:$E,$M137)=1,"Đã kéo – mới đấu 1 đầu","Hoàn thành (đã kéo &amp; đấu nối đủ)"))),IF($F137&gt;0,"Chưa kéo đủ – còn "&amp;$F137&amp;" dây",IF($H137=$D137,"Hoàn thành",IF($J137=$D137,"Đã kéo đủ – chưa đấu nối","Đã kéo đủ – đấu nối dở dang")))))</f>
        <v>Đã kéo đủ – chưa đấu nối</v>
      </c>
      <c r="M137" s="102">
        <f>IF($B137="","",IF($D$9="Theo thiết bị",MATCH($B137,Dev_Calc!$F$2:$F$3000,0)+1,Dev_List!$H$1+$B137-1))</f>
        <v>1404</v>
      </c>
    </row>
    <row r="138" spans="2:13">
      <c r="B138" s="100">
        <f>IF(ROWS($B$23:B138)&lt;=$E$12,ROWS($B$23:B138),"")</f>
        <v>116</v>
      </c>
      <c r="C138" s="101" t="str">
        <f>IF($B138="","",IF($D$9="Theo thiết bị",INDEX(Consolidated!$C:$C,$M138),INDEX(Dev_List!$A:$A,$M138)))</f>
        <v>(=903++4032+-S03)</v>
      </c>
      <c r="D138" s="100">
        <f>IF($B138="","",IF($D$9="Theo thiết bị",INDEX(Consolidated!$A:$A,$M138),COUNTIFS(Consolidated!$L$2:$L$3000,$C138)+COUNTIFS(Consolidated!$P$2:$P$3000,$C138)-COUNTIFS(Consolidated!$L$2:$L$3000,$C138,Consolidated!$P$2:$P$3000,$C138)))</f>
        <v>1</v>
      </c>
      <c r="E138" s="100">
        <f>IF($B138="","",IF($D$9="Theo thiết bị",IF(AND(INDEX(Dev_Calc!$A:$A,$M138)=1,INDEX(Dev_Calc!$B:$B,$M138)=1),"From &amp; To",IF(INDEX(Dev_Calc!$A:$A,$M138)=1,"From","To")),COUNTIFS(Consolidated!$L$2:$L$3000,$C138,Consolidated!$E$2:$E$3000,1)+COUNTIFS(Consolidated!$P$2:$P$3000,$C138,Consolidated!$E$2:$E$3000,1)-COUNTIFS(Consolidated!$L$2:$L$3000,$C138,Consolidated!$P$2:$P$3000,$C138,Consolidated!$E$2:$E$3000,1)))</f>
        <v>1</v>
      </c>
      <c r="F138" s="101">
        <f>IF($B138="","",IF($D$9="Theo thiết bị",INDEX(Consolidated!$H:$H,$M138),$D138-$E138))</f>
        <v>0</v>
      </c>
      <c r="G138" s="101" t="str">
        <f>IF($B138="","",IF($D$9="Theo thiết bị",IF(INDEX(Dev_Calc!$A:$A,$M138)=1,INDEX(Consolidated!$P:$P,$M138)&amp;" – "&amp;INDEX(Consolidated!$Q:$Q,$M138),INDEX(Consolidated!$L:$L,$M138)&amp;" – "&amp;INDEX(Consolidated!$M:$M,$M138)),INDEX(Dev_List!$D:$D,$M138)))</f>
        <v>PULSE SWITCH 1P, 6A TYPE 34 (L903-129)</v>
      </c>
      <c r="H138" s="100">
        <f>IF($B138="","",IF($D$9="Theo thiết bị",IF(INDEX(Consolidated!$D:$D,$M138)=1,"Đã cắt","Chưa cắt"),COUNTIFS(Consolidated!$L$2:$L$3000,$C138,Consolidated!$F$2:$F$3000,2)+COUNTIFS(Consolidated!$P$2:$P$3000,$C138,Consolidated!$F$2:$F$3000,2)-COUNTIFS(Consolidated!$L$2:$L$3000,$C138,Consolidated!$P$2:$P$3000,$C138,Consolidated!$F$2:$F$3000,2)))</f>
        <v>0</v>
      </c>
      <c r="I138" s="100">
        <f>IF($B138="","",IF($D$9="Theo thiết bị",IF(INDEX(Consolidated!$E:$E,$M138)=1,"Đã kéo","Chưa kéo"),COUNTIFS(Consolidated!$L$2:$L$3000,$C138,Consolidated!$F$2:$F$3000,1)+COUNTIFS(Consolidated!$P$2:$P$3000,$C138,Consolidated!$F$2:$F$3000,1)-COUNTIFS(Consolidated!$L$2:$L$3000,$C138,Consolidated!$P$2:$P$3000,$C138,Consolidated!$F$2:$F$3000,1)))</f>
        <v>0</v>
      </c>
      <c r="J138" s="100">
        <f>IF($B138="","",IF($D$9="Theo thiết bị",INDEX(Dev_Calc!$E:$E,$M138)&amp;"/2 đầu",$D138-$H138-$I138))</f>
        <v>1</v>
      </c>
      <c r="K138" s="101" t="str">
        <f>IF($B138="","",IF($D$9="Theo thiết bị",IF(INDEX(Dev_Calc!$D:$D,$M138)=0,"Chưa kéo",IF(INDEX(Dev_Calc!$E:$E,$M138)=0,"Đã kéo – chưa đấu nối",IF(INDEX(Dev_Calc!$E:$E,$M138)=1,"Đã kéo – mới đấu 1 đầu","Hoàn thành (đã kéo &amp; đấu nối đủ)"))),IF($F138&gt;0,"Chưa kéo đủ – còn "&amp;$F138&amp;" dây",IF($H138=$D138,"Hoàn thành",IF($J138=$D138,"Đã kéo đủ – chưa đấu nối","Đã kéo đủ – đấu nối dở dang")))))</f>
        <v>Đã kéo đủ – chưa đấu nối</v>
      </c>
      <c r="M138" s="102">
        <f>IF($B138="","",IF($D$9="Theo thiết bị",MATCH($B138,Dev_Calc!$F$2:$F$3000,0)+1,Dev_List!$H$1+$B138-1))</f>
        <v>1405</v>
      </c>
    </row>
    <row r="139" spans="2:13">
      <c r="B139" s="100">
        <f>IF(ROWS($B$23:B139)&lt;=$E$12,ROWS($B$23:B139),"")</f>
        <v>117</v>
      </c>
      <c r="C139" s="101" t="str">
        <f>IF($B139="","",IF($D$9="Theo thiết bị",INDEX(Consolidated!$C:$C,$M139),INDEX(Dev_List!$A:$A,$M139)))</f>
        <v>(=903++4032+-S04)</v>
      </c>
      <c r="D139" s="100">
        <f>IF($B139="","",IF($D$9="Theo thiết bị",INDEX(Consolidated!$A:$A,$M139),COUNTIFS(Consolidated!$L$2:$L$3000,$C139)+COUNTIFS(Consolidated!$P$2:$P$3000,$C139)-COUNTIFS(Consolidated!$L$2:$L$3000,$C139,Consolidated!$P$2:$P$3000,$C139)))</f>
        <v>1</v>
      </c>
      <c r="E139" s="100">
        <f>IF($B139="","",IF($D$9="Theo thiết bị",IF(AND(INDEX(Dev_Calc!$A:$A,$M139)=1,INDEX(Dev_Calc!$B:$B,$M139)=1),"From &amp; To",IF(INDEX(Dev_Calc!$A:$A,$M139)=1,"From","To")),COUNTIFS(Consolidated!$L$2:$L$3000,$C139,Consolidated!$E$2:$E$3000,1)+COUNTIFS(Consolidated!$P$2:$P$3000,$C139,Consolidated!$E$2:$E$3000,1)-COUNTIFS(Consolidated!$L$2:$L$3000,$C139,Consolidated!$P$2:$P$3000,$C139,Consolidated!$E$2:$E$3000,1)))</f>
        <v>1</v>
      </c>
      <c r="F139" s="101">
        <f>IF($B139="","",IF($D$9="Theo thiết bị",INDEX(Consolidated!$H:$H,$M139),$D139-$E139))</f>
        <v>0</v>
      </c>
      <c r="G139" s="101" t="str">
        <f>IF($B139="","",IF($D$9="Theo thiết bị",IF(INDEX(Dev_Calc!$A:$A,$M139)=1,INDEX(Consolidated!$P:$P,$M139)&amp;" – "&amp;INDEX(Consolidated!$Q:$Q,$M139),INDEX(Consolidated!$L:$L,$M139)&amp;" – "&amp;INDEX(Consolidated!$M:$M,$M139)),INDEX(Dev_List!$D:$D,$M139)))</f>
        <v>PULSE SWITCH 1P, 6A TYPE 34 (L903-130)</v>
      </c>
      <c r="H139" s="100">
        <f>IF($B139="","",IF($D$9="Theo thiết bị",IF(INDEX(Consolidated!$D:$D,$M139)=1,"Đã cắt","Chưa cắt"),COUNTIFS(Consolidated!$L$2:$L$3000,$C139,Consolidated!$F$2:$F$3000,2)+COUNTIFS(Consolidated!$P$2:$P$3000,$C139,Consolidated!$F$2:$F$3000,2)-COUNTIFS(Consolidated!$L$2:$L$3000,$C139,Consolidated!$P$2:$P$3000,$C139,Consolidated!$F$2:$F$3000,2)))</f>
        <v>0</v>
      </c>
      <c r="I139" s="100">
        <f>IF($B139="","",IF($D$9="Theo thiết bị",IF(INDEX(Consolidated!$E:$E,$M139)=1,"Đã kéo","Chưa kéo"),COUNTIFS(Consolidated!$L$2:$L$3000,$C139,Consolidated!$F$2:$F$3000,1)+COUNTIFS(Consolidated!$P$2:$P$3000,$C139,Consolidated!$F$2:$F$3000,1)-COUNTIFS(Consolidated!$L$2:$L$3000,$C139,Consolidated!$P$2:$P$3000,$C139,Consolidated!$F$2:$F$3000,1)))</f>
        <v>0</v>
      </c>
      <c r="J139" s="100">
        <f>IF($B139="","",IF($D$9="Theo thiết bị",INDEX(Dev_Calc!$E:$E,$M139)&amp;"/2 đầu",$D139-$H139-$I139))</f>
        <v>1</v>
      </c>
      <c r="K139" s="101" t="str">
        <f>IF($B139="","",IF($D$9="Theo thiết bị",IF(INDEX(Dev_Calc!$D:$D,$M139)=0,"Chưa kéo",IF(INDEX(Dev_Calc!$E:$E,$M139)=0,"Đã kéo – chưa đấu nối",IF(INDEX(Dev_Calc!$E:$E,$M139)=1,"Đã kéo – mới đấu 1 đầu","Hoàn thành (đã kéo &amp; đấu nối đủ)"))),IF($F139&gt;0,"Chưa kéo đủ – còn "&amp;$F139&amp;" dây",IF($H139=$D139,"Hoàn thành",IF($J139=$D139,"Đã kéo đủ – chưa đấu nối","Đã kéo đủ – đấu nối dở dang")))))</f>
        <v>Đã kéo đủ – chưa đấu nối</v>
      </c>
      <c r="M139" s="102">
        <f>IF($B139="","",IF($D$9="Theo thiết bị",MATCH($B139,Dev_Calc!$F$2:$F$3000,0)+1,Dev_List!$H$1+$B139-1))</f>
        <v>1406</v>
      </c>
    </row>
    <row r="140" spans="2:13">
      <c r="B140" s="100" t="str">
        <f>IF(ROWS($B$23:B140)&lt;=$E$12,ROWS($B$23:B140),"")</f>
        <v/>
      </c>
      <c r="C140" s="101" t="str">
        <f>IF($B140="","",IF($D$9="Theo thiết bị",INDEX(Consolidated!$C:$C,$M140),INDEX(Dev_List!$A:$A,$M140)))</f>
        <v/>
      </c>
      <c r="D140" s="100" t="str">
        <f>IF($B140="","",IF($D$9="Theo thiết bị",INDEX(Consolidated!$A:$A,$M140),COUNTIFS(Consolidated!$L$2:$L$3000,$C140)+COUNTIFS(Consolidated!$P$2:$P$3000,$C140)-COUNTIFS(Consolidated!$L$2:$L$3000,$C140,Consolidated!$P$2:$P$3000,$C140)))</f>
        <v/>
      </c>
      <c r="E140" s="100" t="str">
        <f>IF($B140="","",IF($D$9="Theo thiết bị",IF(AND(INDEX(Dev_Calc!$A:$A,$M140)=1,INDEX(Dev_Calc!$B:$B,$M140)=1),"From &amp; To",IF(INDEX(Dev_Calc!$A:$A,$M140)=1,"From","To")),COUNTIFS(Consolidated!$L$2:$L$3000,$C140,Consolidated!$E$2:$E$3000,1)+COUNTIFS(Consolidated!$P$2:$P$3000,$C140,Consolidated!$E$2:$E$3000,1)-COUNTIFS(Consolidated!$L$2:$L$3000,$C140,Consolidated!$P$2:$P$3000,$C140,Consolidated!$E$2:$E$3000,1)))</f>
        <v/>
      </c>
      <c r="F140" s="101" t="str">
        <f>IF($B140="","",IF($D$9="Theo thiết bị",INDEX(Consolidated!$H:$H,$M140),$D140-$E140))</f>
        <v/>
      </c>
      <c r="G140" s="101" t="str">
        <f>IF($B140="","",IF($D$9="Theo thiết bị",IF(INDEX(Dev_Calc!$A:$A,$M140)=1,INDEX(Consolidated!$P:$P,$M140)&amp;" – "&amp;INDEX(Consolidated!$Q:$Q,$M140),INDEX(Consolidated!$L:$L,$M140)&amp;" – "&amp;INDEX(Consolidated!$M:$M,$M140)),INDEX(Dev_List!$D:$D,$M140)))</f>
        <v/>
      </c>
      <c r="H140" s="100" t="str">
        <f>IF($B140="","",IF($D$9="Theo thiết bị",IF(INDEX(Consolidated!$D:$D,$M140)=1,"Đã cắt","Chưa cắt"),COUNTIFS(Consolidated!$L$2:$L$3000,$C140,Consolidated!$F$2:$F$3000,2)+COUNTIFS(Consolidated!$P$2:$P$3000,$C140,Consolidated!$F$2:$F$3000,2)-COUNTIFS(Consolidated!$L$2:$L$3000,$C140,Consolidated!$P$2:$P$3000,$C140,Consolidated!$F$2:$F$3000,2)))</f>
        <v/>
      </c>
      <c r="I140" s="100" t="str">
        <f>IF($B140="","",IF($D$9="Theo thiết bị",IF(INDEX(Consolidated!$E:$E,$M140)=1,"Đã kéo","Chưa kéo"),COUNTIFS(Consolidated!$L$2:$L$3000,$C140,Consolidated!$F$2:$F$3000,1)+COUNTIFS(Consolidated!$P$2:$P$3000,$C140,Consolidated!$F$2:$F$3000,1)-COUNTIFS(Consolidated!$L$2:$L$3000,$C140,Consolidated!$P$2:$P$3000,$C140,Consolidated!$F$2:$F$3000,1)))</f>
        <v/>
      </c>
      <c r="J140" s="100" t="str">
        <f>IF($B140="","",IF($D$9="Theo thiết bị",INDEX(Dev_Calc!$E:$E,$M140)&amp;"/2 đầu",$D140-$H140-$I140))</f>
        <v/>
      </c>
      <c r="K140" s="101" t="str">
        <f>IF($B140="","",IF($D$9="Theo thiết bị",IF(INDEX(Dev_Calc!$D:$D,$M140)=0,"Chưa kéo",IF(INDEX(Dev_Calc!$E:$E,$M140)=0,"Đã kéo – chưa đấu nối",IF(INDEX(Dev_Calc!$E:$E,$M140)=1,"Đã kéo – mới đấu 1 đầu","Hoàn thành (đã kéo &amp; đấu nối đủ)"))),IF($F140&gt;0,"Chưa kéo đủ – còn "&amp;$F140&amp;" dây",IF($H140=$D140,"Hoàn thành",IF($J140=$D140,"Đã kéo đủ – chưa đấu nối","Đã kéo đủ – đấu nối dở dang")))))</f>
        <v/>
      </c>
      <c r="M140" s="102" t="str">
        <f>IF($B140="","",IF($D$9="Theo thiết bị",MATCH($B140,Dev_Calc!$F$2:$F$3000,0)+1,Dev_List!$H$1+$B140-1))</f>
        <v/>
      </c>
    </row>
    <row r="141" spans="2:13">
      <c r="B141" s="100" t="str">
        <f>IF(ROWS($B$23:B141)&lt;=$E$12,ROWS($B$23:B141),"")</f>
        <v/>
      </c>
      <c r="C141" s="101" t="str">
        <f>IF($B141="","",IF($D$9="Theo thiết bị",INDEX(Consolidated!$C:$C,$M141),INDEX(Dev_List!$A:$A,$M141)))</f>
        <v/>
      </c>
      <c r="D141" s="100" t="str">
        <f>IF($B141="","",IF($D$9="Theo thiết bị",INDEX(Consolidated!$A:$A,$M141),COUNTIFS(Consolidated!$L$2:$L$3000,$C141)+COUNTIFS(Consolidated!$P$2:$P$3000,$C141)-COUNTIFS(Consolidated!$L$2:$L$3000,$C141,Consolidated!$P$2:$P$3000,$C141)))</f>
        <v/>
      </c>
      <c r="E141" s="100" t="str">
        <f>IF($B141="","",IF($D$9="Theo thiết bị",IF(AND(INDEX(Dev_Calc!$A:$A,$M141)=1,INDEX(Dev_Calc!$B:$B,$M141)=1),"From &amp; To",IF(INDEX(Dev_Calc!$A:$A,$M141)=1,"From","To")),COUNTIFS(Consolidated!$L$2:$L$3000,$C141,Consolidated!$E$2:$E$3000,1)+COUNTIFS(Consolidated!$P$2:$P$3000,$C141,Consolidated!$E$2:$E$3000,1)-COUNTIFS(Consolidated!$L$2:$L$3000,$C141,Consolidated!$P$2:$P$3000,$C141,Consolidated!$E$2:$E$3000,1)))</f>
        <v/>
      </c>
      <c r="F141" s="101" t="str">
        <f>IF($B141="","",IF($D$9="Theo thiết bị",INDEX(Consolidated!$H:$H,$M141),$D141-$E141))</f>
        <v/>
      </c>
      <c r="G141" s="101" t="str">
        <f>IF($B141="","",IF($D$9="Theo thiết bị",IF(INDEX(Dev_Calc!$A:$A,$M141)=1,INDEX(Consolidated!$P:$P,$M141)&amp;" – "&amp;INDEX(Consolidated!$Q:$Q,$M141),INDEX(Consolidated!$L:$L,$M141)&amp;" – "&amp;INDEX(Consolidated!$M:$M,$M141)),INDEX(Dev_List!$D:$D,$M141)))</f>
        <v/>
      </c>
      <c r="H141" s="100" t="str">
        <f>IF($B141="","",IF($D$9="Theo thiết bị",IF(INDEX(Consolidated!$D:$D,$M141)=1,"Đã cắt","Chưa cắt"),COUNTIFS(Consolidated!$L$2:$L$3000,$C141,Consolidated!$F$2:$F$3000,2)+COUNTIFS(Consolidated!$P$2:$P$3000,$C141,Consolidated!$F$2:$F$3000,2)-COUNTIFS(Consolidated!$L$2:$L$3000,$C141,Consolidated!$P$2:$P$3000,$C141,Consolidated!$F$2:$F$3000,2)))</f>
        <v/>
      </c>
      <c r="I141" s="100" t="str">
        <f>IF($B141="","",IF($D$9="Theo thiết bị",IF(INDEX(Consolidated!$E:$E,$M141)=1,"Đã kéo","Chưa kéo"),COUNTIFS(Consolidated!$L$2:$L$3000,$C141,Consolidated!$F$2:$F$3000,1)+COUNTIFS(Consolidated!$P$2:$P$3000,$C141,Consolidated!$F$2:$F$3000,1)-COUNTIFS(Consolidated!$L$2:$L$3000,$C141,Consolidated!$P$2:$P$3000,$C141,Consolidated!$F$2:$F$3000,1)))</f>
        <v/>
      </c>
      <c r="J141" s="100" t="str">
        <f>IF($B141="","",IF($D$9="Theo thiết bị",INDEX(Dev_Calc!$E:$E,$M141)&amp;"/2 đầu",$D141-$H141-$I141))</f>
        <v/>
      </c>
      <c r="K141" s="101" t="str">
        <f>IF($B141="","",IF($D$9="Theo thiết bị",IF(INDEX(Dev_Calc!$D:$D,$M141)=0,"Chưa kéo",IF(INDEX(Dev_Calc!$E:$E,$M141)=0,"Đã kéo – chưa đấu nối",IF(INDEX(Dev_Calc!$E:$E,$M141)=1,"Đã kéo – mới đấu 1 đầu","Hoàn thành (đã kéo &amp; đấu nối đủ)"))),IF($F141&gt;0,"Chưa kéo đủ – còn "&amp;$F141&amp;" dây",IF($H141=$D141,"Hoàn thành",IF($J141=$D141,"Đã kéo đủ – chưa đấu nối","Đã kéo đủ – đấu nối dở dang")))))</f>
        <v/>
      </c>
      <c r="M141" s="102" t="str">
        <f>IF($B141="","",IF($D$9="Theo thiết bị",MATCH($B141,Dev_Calc!$F$2:$F$3000,0)+1,Dev_List!$H$1+$B141-1))</f>
        <v/>
      </c>
    </row>
    <row r="142" spans="2:13">
      <c r="B142" s="100" t="str">
        <f>IF(ROWS($B$23:B142)&lt;=$E$12,ROWS($B$23:B142),"")</f>
        <v/>
      </c>
      <c r="C142" s="101" t="str">
        <f>IF($B142="","",IF($D$9="Theo thiết bị",INDEX(Consolidated!$C:$C,$M142),INDEX(Dev_List!$A:$A,$M142)))</f>
        <v/>
      </c>
      <c r="D142" s="100" t="str">
        <f>IF($B142="","",IF($D$9="Theo thiết bị",INDEX(Consolidated!$A:$A,$M142),COUNTIFS(Consolidated!$L$2:$L$3000,$C142)+COUNTIFS(Consolidated!$P$2:$P$3000,$C142)-COUNTIFS(Consolidated!$L$2:$L$3000,$C142,Consolidated!$P$2:$P$3000,$C142)))</f>
        <v/>
      </c>
      <c r="E142" s="100" t="str">
        <f>IF($B142="","",IF($D$9="Theo thiết bị",IF(AND(INDEX(Dev_Calc!$A:$A,$M142)=1,INDEX(Dev_Calc!$B:$B,$M142)=1),"From &amp; To",IF(INDEX(Dev_Calc!$A:$A,$M142)=1,"From","To")),COUNTIFS(Consolidated!$L$2:$L$3000,$C142,Consolidated!$E$2:$E$3000,1)+COUNTIFS(Consolidated!$P$2:$P$3000,$C142,Consolidated!$E$2:$E$3000,1)-COUNTIFS(Consolidated!$L$2:$L$3000,$C142,Consolidated!$P$2:$P$3000,$C142,Consolidated!$E$2:$E$3000,1)))</f>
        <v/>
      </c>
      <c r="F142" s="101" t="str">
        <f>IF($B142="","",IF($D$9="Theo thiết bị",INDEX(Consolidated!$H:$H,$M142),$D142-$E142))</f>
        <v/>
      </c>
      <c r="G142" s="101" t="str">
        <f>IF($B142="","",IF($D$9="Theo thiết bị",IF(INDEX(Dev_Calc!$A:$A,$M142)=1,INDEX(Consolidated!$P:$P,$M142)&amp;" – "&amp;INDEX(Consolidated!$Q:$Q,$M142),INDEX(Consolidated!$L:$L,$M142)&amp;" – "&amp;INDEX(Consolidated!$M:$M,$M142)),INDEX(Dev_List!$D:$D,$M142)))</f>
        <v/>
      </c>
      <c r="H142" s="100" t="str">
        <f>IF($B142="","",IF($D$9="Theo thiết bị",IF(INDEX(Consolidated!$D:$D,$M142)=1,"Đã cắt","Chưa cắt"),COUNTIFS(Consolidated!$L$2:$L$3000,$C142,Consolidated!$F$2:$F$3000,2)+COUNTIFS(Consolidated!$P$2:$P$3000,$C142,Consolidated!$F$2:$F$3000,2)-COUNTIFS(Consolidated!$L$2:$L$3000,$C142,Consolidated!$P$2:$P$3000,$C142,Consolidated!$F$2:$F$3000,2)))</f>
        <v/>
      </c>
      <c r="I142" s="100" t="str">
        <f>IF($B142="","",IF($D$9="Theo thiết bị",IF(INDEX(Consolidated!$E:$E,$M142)=1,"Đã kéo","Chưa kéo"),COUNTIFS(Consolidated!$L$2:$L$3000,$C142,Consolidated!$F$2:$F$3000,1)+COUNTIFS(Consolidated!$P$2:$P$3000,$C142,Consolidated!$F$2:$F$3000,1)-COUNTIFS(Consolidated!$L$2:$L$3000,$C142,Consolidated!$P$2:$P$3000,$C142,Consolidated!$F$2:$F$3000,1)))</f>
        <v/>
      </c>
      <c r="J142" s="100" t="str">
        <f>IF($B142="","",IF($D$9="Theo thiết bị",INDEX(Dev_Calc!$E:$E,$M142)&amp;"/2 đầu",$D142-$H142-$I142))</f>
        <v/>
      </c>
      <c r="K142" s="101" t="str">
        <f>IF($B142="","",IF($D$9="Theo thiết bị",IF(INDEX(Dev_Calc!$D:$D,$M142)=0,"Chưa kéo",IF(INDEX(Dev_Calc!$E:$E,$M142)=0,"Đã kéo – chưa đấu nối",IF(INDEX(Dev_Calc!$E:$E,$M142)=1,"Đã kéo – mới đấu 1 đầu","Hoàn thành (đã kéo &amp; đấu nối đủ)"))),IF($F142&gt;0,"Chưa kéo đủ – còn "&amp;$F142&amp;" dây",IF($H142=$D142,"Hoàn thành",IF($J142=$D142,"Đã kéo đủ – chưa đấu nối","Đã kéo đủ – đấu nối dở dang")))))</f>
        <v/>
      </c>
      <c r="M142" s="102" t="str">
        <f>IF($B142="","",IF($D$9="Theo thiết bị",MATCH($B142,Dev_Calc!$F$2:$F$3000,0)+1,Dev_List!$H$1+$B142-1))</f>
        <v/>
      </c>
    </row>
    <row r="143" spans="2:13">
      <c r="B143" s="100" t="str">
        <f>IF(ROWS($B$23:B143)&lt;=$E$12,ROWS($B$23:B143),"")</f>
        <v/>
      </c>
      <c r="C143" s="101" t="str">
        <f>IF($B143="","",IF($D$9="Theo thiết bị",INDEX(Consolidated!$C:$C,$M143),INDEX(Dev_List!$A:$A,$M143)))</f>
        <v/>
      </c>
      <c r="D143" s="100" t="str">
        <f>IF($B143="","",IF($D$9="Theo thiết bị",INDEX(Consolidated!$A:$A,$M143),COUNTIFS(Consolidated!$L$2:$L$3000,$C143)+COUNTIFS(Consolidated!$P$2:$P$3000,$C143)-COUNTIFS(Consolidated!$L$2:$L$3000,$C143,Consolidated!$P$2:$P$3000,$C143)))</f>
        <v/>
      </c>
      <c r="E143" s="100" t="str">
        <f>IF($B143="","",IF($D$9="Theo thiết bị",IF(AND(INDEX(Dev_Calc!$A:$A,$M143)=1,INDEX(Dev_Calc!$B:$B,$M143)=1),"From &amp; To",IF(INDEX(Dev_Calc!$A:$A,$M143)=1,"From","To")),COUNTIFS(Consolidated!$L$2:$L$3000,$C143,Consolidated!$E$2:$E$3000,1)+COUNTIFS(Consolidated!$P$2:$P$3000,$C143,Consolidated!$E$2:$E$3000,1)-COUNTIFS(Consolidated!$L$2:$L$3000,$C143,Consolidated!$P$2:$P$3000,$C143,Consolidated!$E$2:$E$3000,1)))</f>
        <v/>
      </c>
      <c r="F143" s="101" t="str">
        <f>IF($B143="","",IF($D$9="Theo thiết bị",INDEX(Consolidated!$H:$H,$M143),$D143-$E143))</f>
        <v/>
      </c>
      <c r="G143" s="101" t="str">
        <f>IF($B143="","",IF($D$9="Theo thiết bị",IF(INDEX(Dev_Calc!$A:$A,$M143)=1,INDEX(Consolidated!$P:$P,$M143)&amp;" – "&amp;INDEX(Consolidated!$Q:$Q,$M143),INDEX(Consolidated!$L:$L,$M143)&amp;" – "&amp;INDEX(Consolidated!$M:$M,$M143)),INDEX(Dev_List!$D:$D,$M143)))</f>
        <v/>
      </c>
      <c r="H143" s="100" t="str">
        <f>IF($B143="","",IF($D$9="Theo thiết bị",IF(INDEX(Consolidated!$D:$D,$M143)=1,"Đã cắt","Chưa cắt"),COUNTIFS(Consolidated!$L$2:$L$3000,$C143,Consolidated!$F$2:$F$3000,2)+COUNTIFS(Consolidated!$P$2:$P$3000,$C143,Consolidated!$F$2:$F$3000,2)-COUNTIFS(Consolidated!$L$2:$L$3000,$C143,Consolidated!$P$2:$P$3000,$C143,Consolidated!$F$2:$F$3000,2)))</f>
        <v/>
      </c>
      <c r="I143" s="100" t="str">
        <f>IF($B143="","",IF($D$9="Theo thiết bị",IF(INDEX(Consolidated!$E:$E,$M143)=1,"Đã kéo","Chưa kéo"),COUNTIFS(Consolidated!$L$2:$L$3000,$C143,Consolidated!$F$2:$F$3000,1)+COUNTIFS(Consolidated!$P$2:$P$3000,$C143,Consolidated!$F$2:$F$3000,1)-COUNTIFS(Consolidated!$L$2:$L$3000,$C143,Consolidated!$P$2:$P$3000,$C143,Consolidated!$F$2:$F$3000,1)))</f>
        <v/>
      </c>
      <c r="J143" s="100" t="str">
        <f>IF($B143="","",IF($D$9="Theo thiết bị",INDEX(Dev_Calc!$E:$E,$M143)&amp;"/2 đầu",$D143-$H143-$I143))</f>
        <v/>
      </c>
      <c r="K143" s="101" t="str">
        <f>IF($B143="","",IF($D$9="Theo thiết bị",IF(INDEX(Dev_Calc!$D:$D,$M143)=0,"Chưa kéo",IF(INDEX(Dev_Calc!$E:$E,$M143)=0,"Đã kéo – chưa đấu nối",IF(INDEX(Dev_Calc!$E:$E,$M143)=1,"Đã kéo – mới đấu 1 đầu","Hoàn thành (đã kéo &amp; đấu nối đủ)"))),IF($F143&gt;0,"Chưa kéo đủ – còn "&amp;$F143&amp;" dây",IF($H143=$D143,"Hoàn thành",IF($J143=$D143,"Đã kéo đủ – chưa đấu nối","Đã kéo đủ – đấu nối dở dang")))))</f>
        <v/>
      </c>
      <c r="M143" s="102" t="str">
        <f>IF($B143="","",IF($D$9="Theo thiết bị",MATCH($B143,Dev_Calc!$F$2:$F$3000,0)+1,Dev_List!$H$1+$B143-1))</f>
        <v/>
      </c>
    </row>
    <row r="144" spans="2:13">
      <c r="B144" s="100" t="str">
        <f>IF(ROWS($B$23:B144)&lt;=$E$12,ROWS($B$23:B144),"")</f>
        <v/>
      </c>
      <c r="C144" s="101" t="str">
        <f>IF($B144="","",IF($D$9="Theo thiết bị",INDEX(Consolidated!$C:$C,$M144),INDEX(Dev_List!$A:$A,$M144)))</f>
        <v/>
      </c>
      <c r="D144" s="100" t="str">
        <f>IF($B144="","",IF($D$9="Theo thiết bị",INDEX(Consolidated!$A:$A,$M144),COUNTIFS(Consolidated!$L$2:$L$3000,$C144)+COUNTIFS(Consolidated!$P$2:$P$3000,$C144)-COUNTIFS(Consolidated!$L$2:$L$3000,$C144,Consolidated!$P$2:$P$3000,$C144)))</f>
        <v/>
      </c>
      <c r="E144" s="100" t="str">
        <f>IF($B144="","",IF($D$9="Theo thiết bị",IF(AND(INDEX(Dev_Calc!$A:$A,$M144)=1,INDEX(Dev_Calc!$B:$B,$M144)=1),"From &amp; To",IF(INDEX(Dev_Calc!$A:$A,$M144)=1,"From","To")),COUNTIFS(Consolidated!$L$2:$L$3000,$C144,Consolidated!$E$2:$E$3000,1)+COUNTIFS(Consolidated!$P$2:$P$3000,$C144,Consolidated!$E$2:$E$3000,1)-COUNTIFS(Consolidated!$L$2:$L$3000,$C144,Consolidated!$P$2:$P$3000,$C144,Consolidated!$E$2:$E$3000,1)))</f>
        <v/>
      </c>
      <c r="F144" s="101" t="str">
        <f>IF($B144="","",IF($D$9="Theo thiết bị",INDEX(Consolidated!$H:$H,$M144),$D144-$E144))</f>
        <v/>
      </c>
      <c r="G144" s="101" t="str">
        <f>IF($B144="","",IF($D$9="Theo thiết bị",IF(INDEX(Dev_Calc!$A:$A,$M144)=1,INDEX(Consolidated!$P:$P,$M144)&amp;" – "&amp;INDEX(Consolidated!$Q:$Q,$M144),INDEX(Consolidated!$L:$L,$M144)&amp;" – "&amp;INDEX(Consolidated!$M:$M,$M144)),INDEX(Dev_List!$D:$D,$M144)))</f>
        <v/>
      </c>
      <c r="H144" s="100" t="str">
        <f>IF($B144="","",IF($D$9="Theo thiết bị",IF(INDEX(Consolidated!$D:$D,$M144)=1,"Đã cắt","Chưa cắt"),COUNTIFS(Consolidated!$L$2:$L$3000,$C144,Consolidated!$F$2:$F$3000,2)+COUNTIFS(Consolidated!$P$2:$P$3000,$C144,Consolidated!$F$2:$F$3000,2)-COUNTIFS(Consolidated!$L$2:$L$3000,$C144,Consolidated!$P$2:$P$3000,$C144,Consolidated!$F$2:$F$3000,2)))</f>
        <v/>
      </c>
      <c r="I144" s="100" t="str">
        <f>IF($B144="","",IF($D$9="Theo thiết bị",IF(INDEX(Consolidated!$E:$E,$M144)=1,"Đã kéo","Chưa kéo"),COUNTIFS(Consolidated!$L$2:$L$3000,$C144,Consolidated!$F$2:$F$3000,1)+COUNTIFS(Consolidated!$P$2:$P$3000,$C144,Consolidated!$F$2:$F$3000,1)-COUNTIFS(Consolidated!$L$2:$L$3000,$C144,Consolidated!$P$2:$P$3000,$C144,Consolidated!$F$2:$F$3000,1)))</f>
        <v/>
      </c>
      <c r="J144" s="100" t="str">
        <f>IF($B144="","",IF($D$9="Theo thiết bị",INDEX(Dev_Calc!$E:$E,$M144)&amp;"/2 đầu",$D144-$H144-$I144))</f>
        <v/>
      </c>
      <c r="K144" s="101" t="str">
        <f>IF($B144="","",IF($D$9="Theo thiết bị",IF(INDEX(Dev_Calc!$D:$D,$M144)=0,"Chưa kéo",IF(INDEX(Dev_Calc!$E:$E,$M144)=0,"Đã kéo – chưa đấu nối",IF(INDEX(Dev_Calc!$E:$E,$M144)=1,"Đã kéo – mới đấu 1 đầu","Hoàn thành (đã kéo &amp; đấu nối đủ)"))),IF($F144&gt;0,"Chưa kéo đủ – còn "&amp;$F144&amp;" dây",IF($H144=$D144,"Hoàn thành",IF($J144=$D144,"Đã kéo đủ – chưa đấu nối","Đã kéo đủ – đấu nối dở dang")))))</f>
        <v/>
      </c>
      <c r="M144" s="102" t="str">
        <f>IF($B144="","",IF($D$9="Theo thiết bị",MATCH($B144,Dev_Calc!$F$2:$F$3000,0)+1,Dev_List!$H$1+$B144-1))</f>
        <v/>
      </c>
    </row>
    <row r="145" spans="2:13">
      <c r="B145" s="100" t="str">
        <f>IF(ROWS($B$23:B145)&lt;=$E$12,ROWS($B$23:B145),"")</f>
        <v/>
      </c>
      <c r="C145" s="101" t="str">
        <f>IF($B145="","",IF($D$9="Theo thiết bị",INDEX(Consolidated!$C:$C,$M145),INDEX(Dev_List!$A:$A,$M145)))</f>
        <v/>
      </c>
      <c r="D145" s="100" t="str">
        <f>IF($B145="","",IF($D$9="Theo thiết bị",INDEX(Consolidated!$A:$A,$M145),COUNTIFS(Consolidated!$L$2:$L$3000,$C145)+COUNTIFS(Consolidated!$P$2:$P$3000,$C145)-COUNTIFS(Consolidated!$L$2:$L$3000,$C145,Consolidated!$P$2:$P$3000,$C145)))</f>
        <v/>
      </c>
      <c r="E145" s="100" t="str">
        <f>IF($B145="","",IF($D$9="Theo thiết bị",IF(AND(INDEX(Dev_Calc!$A:$A,$M145)=1,INDEX(Dev_Calc!$B:$B,$M145)=1),"From &amp; To",IF(INDEX(Dev_Calc!$A:$A,$M145)=1,"From","To")),COUNTIFS(Consolidated!$L$2:$L$3000,$C145,Consolidated!$E$2:$E$3000,1)+COUNTIFS(Consolidated!$P$2:$P$3000,$C145,Consolidated!$E$2:$E$3000,1)-COUNTIFS(Consolidated!$L$2:$L$3000,$C145,Consolidated!$P$2:$P$3000,$C145,Consolidated!$E$2:$E$3000,1)))</f>
        <v/>
      </c>
      <c r="F145" s="101" t="str">
        <f>IF($B145="","",IF($D$9="Theo thiết bị",INDEX(Consolidated!$H:$H,$M145),$D145-$E145))</f>
        <v/>
      </c>
      <c r="G145" s="101" t="str">
        <f>IF($B145="","",IF($D$9="Theo thiết bị",IF(INDEX(Dev_Calc!$A:$A,$M145)=1,INDEX(Consolidated!$P:$P,$M145)&amp;" – "&amp;INDEX(Consolidated!$Q:$Q,$M145),INDEX(Consolidated!$L:$L,$M145)&amp;" – "&amp;INDEX(Consolidated!$M:$M,$M145)),INDEX(Dev_List!$D:$D,$M145)))</f>
        <v/>
      </c>
      <c r="H145" s="100" t="str">
        <f>IF($B145="","",IF($D$9="Theo thiết bị",IF(INDEX(Consolidated!$D:$D,$M145)=1,"Đã cắt","Chưa cắt"),COUNTIFS(Consolidated!$L$2:$L$3000,$C145,Consolidated!$F$2:$F$3000,2)+COUNTIFS(Consolidated!$P$2:$P$3000,$C145,Consolidated!$F$2:$F$3000,2)-COUNTIFS(Consolidated!$L$2:$L$3000,$C145,Consolidated!$P$2:$P$3000,$C145,Consolidated!$F$2:$F$3000,2)))</f>
        <v/>
      </c>
      <c r="I145" s="100" t="str">
        <f>IF($B145="","",IF($D$9="Theo thiết bị",IF(INDEX(Consolidated!$E:$E,$M145)=1,"Đã kéo","Chưa kéo"),COUNTIFS(Consolidated!$L$2:$L$3000,$C145,Consolidated!$F$2:$F$3000,1)+COUNTIFS(Consolidated!$P$2:$P$3000,$C145,Consolidated!$F$2:$F$3000,1)-COUNTIFS(Consolidated!$L$2:$L$3000,$C145,Consolidated!$P$2:$P$3000,$C145,Consolidated!$F$2:$F$3000,1)))</f>
        <v/>
      </c>
      <c r="J145" s="100" t="str">
        <f>IF($B145="","",IF($D$9="Theo thiết bị",INDEX(Dev_Calc!$E:$E,$M145)&amp;"/2 đầu",$D145-$H145-$I145))</f>
        <v/>
      </c>
      <c r="K145" s="101" t="str">
        <f>IF($B145="","",IF($D$9="Theo thiết bị",IF(INDEX(Dev_Calc!$D:$D,$M145)=0,"Chưa kéo",IF(INDEX(Dev_Calc!$E:$E,$M145)=0,"Đã kéo – chưa đấu nối",IF(INDEX(Dev_Calc!$E:$E,$M145)=1,"Đã kéo – mới đấu 1 đầu","Hoàn thành (đã kéo &amp; đấu nối đủ)"))),IF($F145&gt;0,"Chưa kéo đủ – còn "&amp;$F145&amp;" dây",IF($H145=$D145,"Hoàn thành",IF($J145=$D145,"Đã kéo đủ – chưa đấu nối","Đã kéo đủ – đấu nối dở dang")))))</f>
        <v/>
      </c>
      <c r="M145" s="102" t="str">
        <f>IF($B145="","",IF($D$9="Theo thiết bị",MATCH($B145,Dev_Calc!$F$2:$F$3000,0)+1,Dev_List!$H$1+$B145-1))</f>
        <v/>
      </c>
    </row>
    <row r="146" spans="2:13">
      <c r="B146" s="100" t="str">
        <f>IF(ROWS($B$23:B146)&lt;=$E$12,ROWS($B$23:B146),"")</f>
        <v/>
      </c>
      <c r="C146" s="101" t="str">
        <f>IF($B146="","",IF($D$9="Theo thiết bị",INDEX(Consolidated!$C:$C,$M146),INDEX(Dev_List!$A:$A,$M146)))</f>
        <v/>
      </c>
      <c r="D146" s="100" t="str">
        <f>IF($B146="","",IF($D$9="Theo thiết bị",INDEX(Consolidated!$A:$A,$M146),COUNTIFS(Consolidated!$L$2:$L$3000,$C146)+COUNTIFS(Consolidated!$P$2:$P$3000,$C146)-COUNTIFS(Consolidated!$L$2:$L$3000,$C146,Consolidated!$P$2:$P$3000,$C146)))</f>
        <v/>
      </c>
      <c r="E146" s="100" t="str">
        <f>IF($B146="","",IF($D$9="Theo thiết bị",IF(AND(INDEX(Dev_Calc!$A:$A,$M146)=1,INDEX(Dev_Calc!$B:$B,$M146)=1),"From &amp; To",IF(INDEX(Dev_Calc!$A:$A,$M146)=1,"From","To")),COUNTIFS(Consolidated!$L$2:$L$3000,$C146,Consolidated!$E$2:$E$3000,1)+COUNTIFS(Consolidated!$P$2:$P$3000,$C146,Consolidated!$E$2:$E$3000,1)-COUNTIFS(Consolidated!$L$2:$L$3000,$C146,Consolidated!$P$2:$P$3000,$C146,Consolidated!$E$2:$E$3000,1)))</f>
        <v/>
      </c>
      <c r="F146" s="101" t="str">
        <f>IF($B146="","",IF($D$9="Theo thiết bị",INDEX(Consolidated!$H:$H,$M146),$D146-$E146))</f>
        <v/>
      </c>
      <c r="G146" s="101" t="str">
        <f>IF($B146="","",IF($D$9="Theo thiết bị",IF(INDEX(Dev_Calc!$A:$A,$M146)=1,INDEX(Consolidated!$P:$P,$M146)&amp;" – "&amp;INDEX(Consolidated!$Q:$Q,$M146),INDEX(Consolidated!$L:$L,$M146)&amp;" – "&amp;INDEX(Consolidated!$M:$M,$M146)),INDEX(Dev_List!$D:$D,$M146)))</f>
        <v/>
      </c>
      <c r="H146" s="100" t="str">
        <f>IF($B146="","",IF($D$9="Theo thiết bị",IF(INDEX(Consolidated!$D:$D,$M146)=1,"Đã cắt","Chưa cắt"),COUNTIFS(Consolidated!$L$2:$L$3000,$C146,Consolidated!$F$2:$F$3000,2)+COUNTIFS(Consolidated!$P$2:$P$3000,$C146,Consolidated!$F$2:$F$3000,2)-COUNTIFS(Consolidated!$L$2:$L$3000,$C146,Consolidated!$P$2:$P$3000,$C146,Consolidated!$F$2:$F$3000,2)))</f>
        <v/>
      </c>
      <c r="I146" s="100" t="str">
        <f>IF($B146="","",IF($D$9="Theo thiết bị",IF(INDEX(Consolidated!$E:$E,$M146)=1,"Đã kéo","Chưa kéo"),COUNTIFS(Consolidated!$L$2:$L$3000,$C146,Consolidated!$F$2:$F$3000,1)+COUNTIFS(Consolidated!$P$2:$P$3000,$C146,Consolidated!$F$2:$F$3000,1)-COUNTIFS(Consolidated!$L$2:$L$3000,$C146,Consolidated!$P$2:$P$3000,$C146,Consolidated!$F$2:$F$3000,1)))</f>
        <v/>
      </c>
      <c r="J146" s="100" t="str">
        <f>IF($B146="","",IF($D$9="Theo thiết bị",INDEX(Dev_Calc!$E:$E,$M146)&amp;"/2 đầu",$D146-$H146-$I146))</f>
        <v/>
      </c>
      <c r="K146" s="101" t="str">
        <f>IF($B146="","",IF($D$9="Theo thiết bị",IF(INDEX(Dev_Calc!$D:$D,$M146)=0,"Chưa kéo",IF(INDEX(Dev_Calc!$E:$E,$M146)=0,"Đã kéo – chưa đấu nối",IF(INDEX(Dev_Calc!$E:$E,$M146)=1,"Đã kéo – mới đấu 1 đầu","Hoàn thành (đã kéo &amp; đấu nối đủ)"))),IF($F146&gt;0,"Chưa kéo đủ – còn "&amp;$F146&amp;" dây",IF($H146=$D146,"Hoàn thành",IF($J146=$D146,"Đã kéo đủ – chưa đấu nối","Đã kéo đủ – đấu nối dở dang")))))</f>
        <v/>
      </c>
      <c r="M146" s="102" t="str">
        <f>IF($B146="","",IF($D$9="Theo thiết bị",MATCH($B146,Dev_Calc!$F$2:$F$3000,0)+1,Dev_List!$H$1+$B146-1))</f>
        <v/>
      </c>
    </row>
    <row r="147" spans="2:13">
      <c r="B147" s="100" t="str">
        <f>IF(ROWS($B$23:B147)&lt;=$E$12,ROWS($B$23:B147),"")</f>
        <v/>
      </c>
      <c r="C147" s="101" t="str">
        <f>IF($B147="","",IF($D$9="Theo thiết bị",INDEX(Consolidated!$C:$C,$M147),INDEX(Dev_List!$A:$A,$M147)))</f>
        <v/>
      </c>
      <c r="D147" s="100" t="str">
        <f>IF($B147="","",IF($D$9="Theo thiết bị",INDEX(Consolidated!$A:$A,$M147),COUNTIFS(Consolidated!$L$2:$L$3000,$C147)+COUNTIFS(Consolidated!$P$2:$P$3000,$C147)-COUNTIFS(Consolidated!$L$2:$L$3000,$C147,Consolidated!$P$2:$P$3000,$C147)))</f>
        <v/>
      </c>
      <c r="E147" s="100" t="str">
        <f>IF($B147="","",IF($D$9="Theo thiết bị",IF(AND(INDEX(Dev_Calc!$A:$A,$M147)=1,INDEX(Dev_Calc!$B:$B,$M147)=1),"From &amp; To",IF(INDEX(Dev_Calc!$A:$A,$M147)=1,"From","To")),COUNTIFS(Consolidated!$L$2:$L$3000,$C147,Consolidated!$E$2:$E$3000,1)+COUNTIFS(Consolidated!$P$2:$P$3000,$C147,Consolidated!$E$2:$E$3000,1)-COUNTIFS(Consolidated!$L$2:$L$3000,$C147,Consolidated!$P$2:$P$3000,$C147,Consolidated!$E$2:$E$3000,1)))</f>
        <v/>
      </c>
      <c r="F147" s="101" t="str">
        <f>IF($B147="","",IF($D$9="Theo thiết bị",INDEX(Consolidated!$H:$H,$M147),$D147-$E147))</f>
        <v/>
      </c>
      <c r="G147" s="101" t="str">
        <f>IF($B147="","",IF($D$9="Theo thiết bị",IF(INDEX(Dev_Calc!$A:$A,$M147)=1,INDEX(Consolidated!$P:$P,$M147)&amp;" – "&amp;INDEX(Consolidated!$Q:$Q,$M147),INDEX(Consolidated!$L:$L,$M147)&amp;" – "&amp;INDEX(Consolidated!$M:$M,$M147)),INDEX(Dev_List!$D:$D,$M147)))</f>
        <v/>
      </c>
      <c r="H147" s="100" t="str">
        <f>IF($B147="","",IF($D$9="Theo thiết bị",IF(INDEX(Consolidated!$D:$D,$M147)=1,"Đã cắt","Chưa cắt"),COUNTIFS(Consolidated!$L$2:$L$3000,$C147,Consolidated!$F$2:$F$3000,2)+COUNTIFS(Consolidated!$P$2:$P$3000,$C147,Consolidated!$F$2:$F$3000,2)-COUNTIFS(Consolidated!$L$2:$L$3000,$C147,Consolidated!$P$2:$P$3000,$C147,Consolidated!$F$2:$F$3000,2)))</f>
        <v/>
      </c>
      <c r="I147" s="100" t="str">
        <f>IF($B147="","",IF($D$9="Theo thiết bị",IF(INDEX(Consolidated!$E:$E,$M147)=1,"Đã kéo","Chưa kéo"),COUNTIFS(Consolidated!$L$2:$L$3000,$C147,Consolidated!$F$2:$F$3000,1)+COUNTIFS(Consolidated!$P$2:$P$3000,$C147,Consolidated!$F$2:$F$3000,1)-COUNTIFS(Consolidated!$L$2:$L$3000,$C147,Consolidated!$P$2:$P$3000,$C147,Consolidated!$F$2:$F$3000,1)))</f>
        <v/>
      </c>
      <c r="J147" s="100" t="str">
        <f>IF($B147="","",IF($D$9="Theo thiết bị",INDEX(Dev_Calc!$E:$E,$M147)&amp;"/2 đầu",$D147-$H147-$I147))</f>
        <v/>
      </c>
      <c r="K147" s="101" t="str">
        <f>IF($B147="","",IF($D$9="Theo thiết bị",IF(INDEX(Dev_Calc!$D:$D,$M147)=0,"Chưa kéo",IF(INDEX(Dev_Calc!$E:$E,$M147)=0,"Đã kéo – chưa đấu nối",IF(INDEX(Dev_Calc!$E:$E,$M147)=1,"Đã kéo – mới đấu 1 đầu","Hoàn thành (đã kéo &amp; đấu nối đủ)"))),IF($F147&gt;0,"Chưa kéo đủ – còn "&amp;$F147&amp;" dây",IF($H147=$D147,"Hoàn thành",IF($J147=$D147,"Đã kéo đủ – chưa đấu nối","Đã kéo đủ – đấu nối dở dang")))))</f>
        <v/>
      </c>
      <c r="M147" s="102" t="str">
        <f>IF($B147="","",IF($D$9="Theo thiết bị",MATCH($B147,Dev_Calc!$F$2:$F$3000,0)+1,Dev_List!$H$1+$B147-1))</f>
        <v/>
      </c>
    </row>
    <row r="148" spans="2:13">
      <c r="B148" s="100" t="str">
        <f>IF(ROWS($B$23:B148)&lt;=$E$12,ROWS($B$23:B148),"")</f>
        <v/>
      </c>
      <c r="C148" s="101" t="str">
        <f>IF($B148="","",IF($D$9="Theo thiết bị",INDEX(Consolidated!$C:$C,$M148),INDEX(Dev_List!$A:$A,$M148)))</f>
        <v/>
      </c>
      <c r="D148" s="100" t="str">
        <f>IF($B148="","",IF($D$9="Theo thiết bị",INDEX(Consolidated!$A:$A,$M148),COUNTIFS(Consolidated!$L$2:$L$3000,$C148)+COUNTIFS(Consolidated!$P$2:$P$3000,$C148)-COUNTIFS(Consolidated!$L$2:$L$3000,$C148,Consolidated!$P$2:$P$3000,$C148)))</f>
        <v/>
      </c>
      <c r="E148" s="100" t="str">
        <f>IF($B148="","",IF($D$9="Theo thiết bị",IF(AND(INDEX(Dev_Calc!$A:$A,$M148)=1,INDEX(Dev_Calc!$B:$B,$M148)=1),"From &amp; To",IF(INDEX(Dev_Calc!$A:$A,$M148)=1,"From","To")),COUNTIFS(Consolidated!$L$2:$L$3000,$C148,Consolidated!$E$2:$E$3000,1)+COUNTIFS(Consolidated!$P$2:$P$3000,$C148,Consolidated!$E$2:$E$3000,1)-COUNTIFS(Consolidated!$L$2:$L$3000,$C148,Consolidated!$P$2:$P$3000,$C148,Consolidated!$E$2:$E$3000,1)))</f>
        <v/>
      </c>
      <c r="F148" s="101" t="str">
        <f>IF($B148="","",IF($D$9="Theo thiết bị",INDEX(Consolidated!$H:$H,$M148),$D148-$E148))</f>
        <v/>
      </c>
      <c r="G148" s="101" t="str">
        <f>IF($B148="","",IF($D$9="Theo thiết bị",IF(INDEX(Dev_Calc!$A:$A,$M148)=1,INDEX(Consolidated!$P:$P,$M148)&amp;" – "&amp;INDEX(Consolidated!$Q:$Q,$M148),INDEX(Consolidated!$L:$L,$M148)&amp;" – "&amp;INDEX(Consolidated!$M:$M,$M148)),INDEX(Dev_List!$D:$D,$M148)))</f>
        <v/>
      </c>
      <c r="H148" s="100" t="str">
        <f>IF($B148="","",IF($D$9="Theo thiết bị",IF(INDEX(Consolidated!$D:$D,$M148)=1,"Đã cắt","Chưa cắt"),COUNTIFS(Consolidated!$L$2:$L$3000,$C148,Consolidated!$F$2:$F$3000,2)+COUNTIFS(Consolidated!$P$2:$P$3000,$C148,Consolidated!$F$2:$F$3000,2)-COUNTIFS(Consolidated!$L$2:$L$3000,$C148,Consolidated!$P$2:$P$3000,$C148,Consolidated!$F$2:$F$3000,2)))</f>
        <v/>
      </c>
      <c r="I148" s="100" t="str">
        <f>IF($B148="","",IF($D$9="Theo thiết bị",IF(INDEX(Consolidated!$E:$E,$M148)=1,"Đã kéo","Chưa kéo"),COUNTIFS(Consolidated!$L$2:$L$3000,$C148,Consolidated!$F$2:$F$3000,1)+COUNTIFS(Consolidated!$P$2:$P$3000,$C148,Consolidated!$F$2:$F$3000,1)-COUNTIFS(Consolidated!$L$2:$L$3000,$C148,Consolidated!$P$2:$P$3000,$C148,Consolidated!$F$2:$F$3000,1)))</f>
        <v/>
      </c>
      <c r="J148" s="100" t="str">
        <f>IF($B148="","",IF($D$9="Theo thiết bị",INDEX(Dev_Calc!$E:$E,$M148)&amp;"/2 đầu",$D148-$H148-$I148))</f>
        <v/>
      </c>
      <c r="K148" s="101" t="str">
        <f>IF($B148="","",IF($D$9="Theo thiết bị",IF(INDEX(Dev_Calc!$D:$D,$M148)=0,"Chưa kéo",IF(INDEX(Dev_Calc!$E:$E,$M148)=0,"Đã kéo – chưa đấu nối",IF(INDEX(Dev_Calc!$E:$E,$M148)=1,"Đã kéo – mới đấu 1 đầu","Hoàn thành (đã kéo &amp; đấu nối đủ)"))),IF($F148&gt;0,"Chưa kéo đủ – còn "&amp;$F148&amp;" dây",IF($H148=$D148,"Hoàn thành",IF($J148=$D148,"Đã kéo đủ – chưa đấu nối","Đã kéo đủ – đấu nối dở dang")))))</f>
        <v/>
      </c>
      <c r="M148" s="102" t="str">
        <f>IF($B148="","",IF($D$9="Theo thiết bị",MATCH($B148,Dev_Calc!$F$2:$F$3000,0)+1,Dev_List!$H$1+$B148-1))</f>
        <v/>
      </c>
    </row>
    <row r="149" spans="2:13">
      <c r="B149" s="100" t="str">
        <f>IF(ROWS($B$23:B149)&lt;=$E$12,ROWS($B$23:B149),"")</f>
        <v/>
      </c>
      <c r="C149" s="101" t="str">
        <f>IF($B149="","",IF($D$9="Theo thiết bị",INDEX(Consolidated!$C:$C,$M149),INDEX(Dev_List!$A:$A,$M149)))</f>
        <v/>
      </c>
      <c r="D149" s="100" t="str">
        <f>IF($B149="","",IF($D$9="Theo thiết bị",INDEX(Consolidated!$A:$A,$M149),COUNTIFS(Consolidated!$L$2:$L$3000,$C149)+COUNTIFS(Consolidated!$P$2:$P$3000,$C149)-COUNTIFS(Consolidated!$L$2:$L$3000,$C149,Consolidated!$P$2:$P$3000,$C149)))</f>
        <v/>
      </c>
      <c r="E149" s="100" t="str">
        <f>IF($B149="","",IF($D$9="Theo thiết bị",IF(AND(INDEX(Dev_Calc!$A:$A,$M149)=1,INDEX(Dev_Calc!$B:$B,$M149)=1),"From &amp; To",IF(INDEX(Dev_Calc!$A:$A,$M149)=1,"From","To")),COUNTIFS(Consolidated!$L$2:$L$3000,$C149,Consolidated!$E$2:$E$3000,1)+COUNTIFS(Consolidated!$P$2:$P$3000,$C149,Consolidated!$E$2:$E$3000,1)-COUNTIFS(Consolidated!$L$2:$L$3000,$C149,Consolidated!$P$2:$P$3000,$C149,Consolidated!$E$2:$E$3000,1)))</f>
        <v/>
      </c>
      <c r="F149" s="101" t="str">
        <f>IF($B149="","",IF($D$9="Theo thiết bị",INDEX(Consolidated!$H:$H,$M149),$D149-$E149))</f>
        <v/>
      </c>
      <c r="G149" s="101" t="str">
        <f>IF($B149="","",IF($D$9="Theo thiết bị",IF(INDEX(Dev_Calc!$A:$A,$M149)=1,INDEX(Consolidated!$P:$P,$M149)&amp;" – "&amp;INDEX(Consolidated!$Q:$Q,$M149),INDEX(Consolidated!$L:$L,$M149)&amp;" – "&amp;INDEX(Consolidated!$M:$M,$M149)),INDEX(Dev_List!$D:$D,$M149)))</f>
        <v/>
      </c>
      <c r="H149" s="100" t="str">
        <f>IF($B149="","",IF($D$9="Theo thiết bị",IF(INDEX(Consolidated!$D:$D,$M149)=1,"Đã cắt","Chưa cắt"),COUNTIFS(Consolidated!$L$2:$L$3000,$C149,Consolidated!$F$2:$F$3000,2)+COUNTIFS(Consolidated!$P$2:$P$3000,$C149,Consolidated!$F$2:$F$3000,2)-COUNTIFS(Consolidated!$L$2:$L$3000,$C149,Consolidated!$P$2:$P$3000,$C149,Consolidated!$F$2:$F$3000,2)))</f>
        <v/>
      </c>
      <c r="I149" s="100" t="str">
        <f>IF($B149="","",IF($D$9="Theo thiết bị",IF(INDEX(Consolidated!$E:$E,$M149)=1,"Đã kéo","Chưa kéo"),COUNTIFS(Consolidated!$L$2:$L$3000,$C149,Consolidated!$F$2:$F$3000,1)+COUNTIFS(Consolidated!$P$2:$P$3000,$C149,Consolidated!$F$2:$F$3000,1)-COUNTIFS(Consolidated!$L$2:$L$3000,$C149,Consolidated!$P$2:$P$3000,$C149,Consolidated!$F$2:$F$3000,1)))</f>
        <v/>
      </c>
      <c r="J149" s="100" t="str">
        <f>IF($B149="","",IF($D$9="Theo thiết bị",INDEX(Dev_Calc!$E:$E,$M149)&amp;"/2 đầu",$D149-$H149-$I149))</f>
        <v/>
      </c>
      <c r="K149" s="101" t="str">
        <f>IF($B149="","",IF($D$9="Theo thiết bị",IF(INDEX(Dev_Calc!$D:$D,$M149)=0,"Chưa kéo",IF(INDEX(Dev_Calc!$E:$E,$M149)=0,"Đã kéo – chưa đấu nối",IF(INDEX(Dev_Calc!$E:$E,$M149)=1,"Đã kéo – mới đấu 1 đầu","Hoàn thành (đã kéo &amp; đấu nối đủ)"))),IF($F149&gt;0,"Chưa kéo đủ – còn "&amp;$F149&amp;" dây",IF($H149=$D149,"Hoàn thành",IF($J149=$D149,"Đã kéo đủ – chưa đấu nối","Đã kéo đủ – đấu nối dở dang")))))</f>
        <v/>
      </c>
      <c r="M149" s="102" t="str">
        <f>IF($B149="","",IF($D$9="Theo thiết bị",MATCH($B149,Dev_Calc!$F$2:$F$3000,0)+1,Dev_List!$H$1+$B149-1))</f>
        <v/>
      </c>
    </row>
    <row r="150" spans="2:13">
      <c r="B150" s="100" t="str">
        <f>IF(ROWS($B$23:B150)&lt;=$E$12,ROWS($B$23:B150),"")</f>
        <v/>
      </c>
      <c r="C150" s="101" t="str">
        <f>IF($B150="","",IF($D$9="Theo thiết bị",INDEX(Consolidated!$C:$C,$M150),INDEX(Dev_List!$A:$A,$M150)))</f>
        <v/>
      </c>
      <c r="D150" s="100" t="str">
        <f>IF($B150="","",IF($D$9="Theo thiết bị",INDEX(Consolidated!$A:$A,$M150),COUNTIFS(Consolidated!$L$2:$L$3000,$C150)+COUNTIFS(Consolidated!$P$2:$P$3000,$C150)-COUNTIFS(Consolidated!$L$2:$L$3000,$C150,Consolidated!$P$2:$P$3000,$C150)))</f>
        <v/>
      </c>
      <c r="E150" s="100" t="str">
        <f>IF($B150="","",IF($D$9="Theo thiết bị",IF(AND(INDEX(Dev_Calc!$A:$A,$M150)=1,INDEX(Dev_Calc!$B:$B,$M150)=1),"From &amp; To",IF(INDEX(Dev_Calc!$A:$A,$M150)=1,"From","To")),COUNTIFS(Consolidated!$L$2:$L$3000,$C150,Consolidated!$E$2:$E$3000,1)+COUNTIFS(Consolidated!$P$2:$P$3000,$C150,Consolidated!$E$2:$E$3000,1)-COUNTIFS(Consolidated!$L$2:$L$3000,$C150,Consolidated!$P$2:$P$3000,$C150,Consolidated!$E$2:$E$3000,1)))</f>
        <v/>
      </c>
      <c r="F150" s="101" t="str">
        <f>IF($B150="","",IF($D$9="Theo thiết bị",INDEX(Consolidated!$H:$H,$M150),$D150-$E150))</f>
        <v/>
      </c>
      <c r="G150" s="101" t="str">
        <f>IF($B150="","",IF($D$9="Theo thiết bị",IF(INDEX(Dev_Calc!$A:$A,$M150)=1,INDEX(Consolidated!$P:$P,$M150)&amp;" – "&amp;INDEX(Consolidated!$Q:$Q,$M150),INDEX(Consolidated!$L:$L,$M150)&amp;" – "&amp;INDEX(Consolidated!$M:$M,$M150)),INDEX(Dev_List!$D:$D,$M150)))</f>
        <v/>
      </c>
      <c r="H150" s="100" t="str">
        <f>IF($B150="","",IF($D$9="Theo thiết bị",IF(INDEX(Consolidated!$D:$D,$M150)=1,"Đã cắt","Chưa cắt"),COUNTIFS(Consolidated!$L$2:$L$3000,$C150,Consolidated!$F$2:$F$3000,2)+COUNTIFS(Consolidated!$P$2:$P$3000,$C150,Consolidated!$F$2:$F$3000,2)-COUNTIFS(Consolidated!$L$2:$L$3000,$C150,Consolidated!$P$2:$P$3000,$C150,Consolidated!$F$2:$F$3000,2)))</f>
        <v/>
      </c>
      <c r="I150" s="100" t="str">
        <f>IF($B150="","",IF($D$9="Theo thiết bị",IF(INDEX(Consolidated!$E:$E,$M150)=1,"Đã kéo","Chưa kéo"),COUNTIFS(Consolidated!$L$2:$L$3000,$C150,Consolidated!$F$2:$F$3000,1)+COUNTIFS(Consolidated!$P$2:$P$3000,$C150,Consolidated!$F$2:$F$3000,1)-COUNTIFS(Consolidated!$L$2:$L$3000,$C150,Consolidated!$P$2:$P$3000,$C150,Consolidated!$F$2:$F$3000,1)))</f>
        <v/>
      </c>
      <c r="J150" s="100" t="str">
        <f>IF($B150="","",IF($D$9="Theo thiết bị",INDEX(Dev_Calc!$E:$E,$M150)&amp;"/2 đầu",$D150-$H150-$I150))</f>
        <v/>
      </c>
      <c r="K150" s="101" t="str">
        <f>IF($B150="","",IF($D$9="Theo thiết bị",IF(INDEX(Dev_Calc!$D:$D,$M150)=0,"Chưa kéo",IF(INDEX(Dev_Calc!$E:$E,$M150)=0,"Đã kéo – chưa đấu nối",IF(INDEX(Dev_Calc!$E:$E,$M150)=1,"Đã kéo – mới đấu 1 đầu","Hoàn thành (đã kéo &amp; đấu nối đủ)"))),IF($F150&gt;0,"Chưa kéo đủ – còn "&amp;$F150&amp;" dây",IF($H150=$D150,"Hoàn thành",IF($J150=$D150,"Đã kéo đủ – chưa đấu nối","Đã kéo đủ – đấu nối dở dang")))))</f>
        <v/>
      </c>
      <c r="M150" s="102" t="str">
        <f>IF($B150="","",IF($D$9="Theo thiết bị",MATCH($B150,Dev_Calc!$F$2:$F$3000,0)+1,Dev_List!$H$1+$B150-1))</f>
        <v/>
      </c>
    </row>
    <row r="151" spans="2:13">
      <c r="B151" s="100" t="str">
        <f>IF(ROWS($B$23:B151)&lt;=$E$12,ROWS($B$23:B151),"")</f>
        <v/>
      </c>
      <c r="C151" s="101" t="str">
        <f>IF($B151="","",IF($D$9="Theo thiết bị",INDEX(Consolidated!$C:$C,$M151),INDEX(Dev_List!$A:$A,$M151)))</f>
        <v/>
      </c>
      <c r="D151" s="100" t="str">
        <f>IF($B151="","",IF($D$9="Theo thiết bị",INDEX(Consolidated!$A:$A,$M151),COUNTIFS(Consolidated!$L$2:$L$3000,$C151)+COUNTIFS(Consolidated!$P$2:$P$3000,$C151)-COUNTIFS(Consolidated!$L$2:$L$3000,$C151,Consolidated!$P$2:$P$3000,$C151)))</f>
        <v/>
      </c>
      <c r="E151" s="100" t="str">
        <f>IF($B151="","",IF($D$9="Theo thiết bị",IF(AND(INDEX(Dev_Calc!$A:$A,$M151)=1,INDEX(Dev_Calc!$B:$B,$M151)=1),"From &amp; To",IF(INDEX(Dev_Calc!$A:$A,$M151)=1,"From","To")),COUNTIFS(Consolidated!$L$2:$L$3000,$C151,Consolidated!$E$2:$E$3000,1)+COUNTIFS(Consolidated!$P$2:$P$3000,$C151,Consolidated!$E$2:$E$3000,1)-COUNTIFS(Consolidated!$L$2:$L$3000,$C151,Consolidated!$P$2:$P$3000,$C151,Consolidated!$E$2:$E$3000,1)))</f>
        <v/>
      </c>
      <c r="F151" s="101" t="str">
        <f>IF($B151="","",IF($D$9="Theo thiết bị",INDEX(Consolidated!$H:$H,$M151),$D151-$E151))</f>
        <v/>
      </c>
      <c r="G151" s="101" t="str">
        <f>IF($B151="","",IF($D$9="Theo thiết bị",IF(INDEX(Dev_Calc!$A:$A,$M151)=1,INDEX(Consolidated!$P:$P,$M151)&amp;" – "&amp;INDEX(Consolidated!$Q:$Q,$M151),INDEX(Consolidated!$L:$L,$M151)&amp;" – "&amp;INDEX(Consolidated!$M:$M,$M151)),INDEX(Dev_List!$D:$D,$M151)))</f>
        <v/>
      </c>
      <c r="H151" s="100" t="str">
        <f>IF($B151="","",IF($D$9="Theo thiết bị",IF(INDEX(Consolidated!$D:$D,$M151)=1,"Đã cắt","Chưa cắt"),COUNTIFS(Consolidated!$L$2:$L$3000,$C151,Consolidated!$F$2:$F$3000,2)+COUNTIFS(Consolidated!$P$2:$P$3000,$C151,Consolidated!$F$2:$F$3000,2)-COUNTIFS(Consolidated!$L$2:$L$3000,$C151,Consolidated!$P$2:$P$3000,$C151,Consolidated!$F$2:$F$3000,2)))</f>
        <v/>
      </c>
      <c r="I151" s="100" t="str">
        <f>IF($B151="","",IF($D$9="Theo thiết bị",IF(INDEX(Consolidated!$E:$E,$M151)=1,"Đã kéo","Chưa kéo"),COUNTIFS(Consolidated!$L$2:$L$3000,$C151,Consolidated!$F$2:$F$3000,1)+COUNTIFS(Consolidated!$P$2:$P$3000,$C151,Consolidated!$F$2:$F$3000,1)-COUNTIFS(Consolidated!$L$2:$L$3000,$C151,Consolidated!$P$2:$P$3000,$C151,Consolidated!$F$2:$F$3000,1)))</f>
        <v/>
      </c>
      <c r="J151" s="100" t="str">
        <f>IF($B151="","",IF($D$9="Theo thiết bị",INDEX(Dev_Calc!$E:$E,$M151)&amp;"/2 đầu",$D151-$H151-$I151))</f>
        <v/>
      </c>
      <c r="K151" s="101" t="str">
        <f>IF($B151="","",IF($D$9="Theo thiết bị",IF(INDEX(Dev_Calc!$D:$D,$M151)=0,"Chưa kéo",IF(INDEX(Dev_Calc!$E:$E,$M151)=0,"Đã kéo – chưa đấu nối",IF(INDEX(Dev_Calc!$E:$E,$M151)=1,"Đã kéo – mới đấu 1 đầu","Hoàn thành (đã kéo &amp; đấu nối đủ)"))),IF($F151&gt;0,"Chưa kéo đủ – còn "&amp;$F151&amp;" dây",IF($H151=$D151,"Hoàn thành",IF($J151=$D151,"Đã kéo đủ – chưa đấu nối","Đã kéo đủ – đấu nối dở dang")))))</f>
        <v/>
      </c>
      <c r="M151" s="102" t="str">
        <f>IF($B151="","",IF($D$9="Theo thiết bị",MATCH($B151,Dev_Calc!$F$2:$F$3000,0)+1,Dev_List!$H$1+$B151-1))</f>
        <v/>
      </c>
    </row>
    <row r="152" spans="2:13">
      <c r="B152" s="100" t="str">
        <f>IF(ROWS($B$23:B152)&lt;=$E$12,ROWS($B$23:B152),"")</f>
        <v/>
      </c>
      <c r="C152" s="101" t="str">
        <f>IF($B152="","",IF($D$9="Theo thiết bị",INDEX(Consolidated!$C:$C,$M152),INDEX(Dev_List!$A:$A,$M152)))</f>
        <v/>
      </c>
      <c r="D152" s="100" t="str">
        <f>IF($B152="","",IF($D$9="Theo thiết bị",INDEX(Consolidated!$A:$A,$M152),COUNTIFS(Consolidated!$L$2:$L$3000,$C152)+COUNTIFS(Consolidated!$P$2:$P$3000,$C152)-COUNTIFS(Consolidated!$L$2:$L$3000,$C152,Consolidated!$P$2:$P$3000,$C152)))</f>
        <v/>
      </c>
      <c r="E152" s="100" t="str">
        <f>IF($B152="","",IF($D$9="Theo thiết bị",IF(AND(INDEX(Dev_Calc!$A:$A,$M152)=1,INDEX(Dev_Calc!$B:$B,$M152)=1),"From &amp; To",IF(INDEX(Dev_Calc!$A:$A,$M152)=1,"From","To")),COUNTIFS(Consolidated!$L$2:$L$3000,$C152,Consolidated!$E$2:$E$3000,1)+COUNTIFS(Consolidated!$P$2:$P$3000,$C152,Consolidated!$E$2:$E$3000,1)-COUNTIFS(Consolidated!$L$2:$L$3000,$C152,Consolidated!$P$2:$P$3000,$C152,Consolidated!$E$2:$E$3000,1)))</f>
        <v/>
      </c>
      <c r="F152" s="101" t="str">
        <f>IF($B152="","",IF($D$9="Theo thiết bị",INDEX(Consolidated!$H:$H,$M152),$D152-$E152))</f>
        <v/>
      </c>
      <c r="G152" s="101" t="str">
        <f>IF($B152="","",IF($D$9="Theo thiết bị",IF(INDEX(Dev_Calc!$A:$A,$M152)=1,INDEX(Consolidated!$P:$P,$M152)&amp;" – "&amp;INDEX(Consolidated!$Q:$Q,$M152),INDEX(Consolidated!$L:$L,$M152)&amp;" – "&amp;INDEX(Consolidated!$M:$M,$M152)),INDEX(Dev_List!$D:$D,$M152)))</f>
        <v/>
      </c>
      <c r="H152" s="100" t="str">
        <f>IF($B152="","",IF($D$9="Theo thiết bị",IF(INDEX(Consolidated!$D:$D,$M152)=1,"Đã cắt","Chưa cắt"),COUNTIFS(Consolidated!$L$2:$L$3000,$C152,Consolidated!$F$2:$F$3000,2)+COUNTIFS(Consolidated!$P$2:$P$3000,$C152,Consolidated!$F$2:$F$3000,2)-COUNTIFS(Consolidated!$L$2:$L$3000,$C152,Consolidated!$P$2:$P$3000,$C152,Consolidated!$F$2:$F$3000,2)))</f>
        <v/>
      </c>
      <c r="I152" s="100" t="str">
        <f>IF($B152="","",IF($D$9="Theo thiết bị",IF(INDEX(Consolidated!$E:$E,$M152)=1,"Đã kéo","Chưa kéo"),COUNTIFS(Consolidated!$L$2:$L$3000,$C152,Consolidated!$F$2:$F$3000,1)+COUNTIFS(Consolidated!$P$2:$P$3000,$C152,Consolidated!$F$2:$F$3000,1)-COUNTIFS(Consolidated!$L$2:$L$3000,$C152,Consolidated!$P$2:$P$3000,$C152,Consolidated!$F$2:$F$3000,1)))</f>
        <v/>
      </c>
      <c r="J152" s="100" t="str">
        <f>IF($B152="","",IF($D$9="Theo thiết bị",INDEX(Dev_Calc!$E:$E,$M152)&amp;"/2 đầu",$D152-$H152-$I152))</f>
        <v/>
      </c>
      <c r="K152" s="101" t="str">
        <f>IF($B152="","",IF($D$9="Theo thiết bị",IF(INDEX(Dev_Calc!$D:$D,$M152)=0,"Chưa kéo",IF(INDEX(Dev_Calc!$E:$E,$M152)=0,"Đã kéo – chưa đấu nối",IF(INDEX(Dev_Calc!$E:$E,$M152)=1,"Đã kéo – mới đấu 1 đầu","Hoàn thành (đã kéo &amp; đấu nối đủ)"))),IF($F152&gt;0,"Chưa kéo đủ – còn "&amp;$F152&amp;" dây",IF($H152=$D152,"Hoàn thành",IF($J152=$D152,"Đã kéo đủ – chưa đấu nối","Đã kéo đủ – đấu nối dở dang")))))</f>
        <v/>
      </c>
      <c r="M152" s="102" t="str">
        <f>IF($B152="","",IF($D$9="Theo thiết bị",MATCH($B152,Dev_Calc!$F$2:$F$3000,0)+1,Dev_List!$H$1+$B152-1))</f>
        <v/>
      </c>
    </row>
    <row r="153" spans="2:13">
      <c r="B153" s="100" t="str">
        <f>IF(ROWS($B$23:B153)&lt;=$E$12,ROWS($B$23:B153),"")</f>
        <v/>
      </c>
      <c r="C153" s="101" t="str">
        <f>IF($B153="","",IF($D$9="Theo thiết bị",INDEX(Consolidated!$C:$C,$M153),INDEX(Dev_List!$A:$A,$M153)))</f>
        <v/>
      </c>
      <c r="D153" s="100" t="str">
        <f>IF($B153="","",IF($D$9="Theo thiết bị",INDEX(Consolidated!$A:$A,$M153),COUNTIFS(Consolidated!$L$2:$L$3000,$C153)+COUNTIFS(Consolidated!$P$2:$P$3000,$C153)-COUNTIFS(Consolidated!$L$2:$L$3000,$C153,Consolidated!$P$2:$P$3000,$C153)))</f>
        <v/>
      </c>
      <c r="E153" s="100" t="str">
        <f>IF($B153="","",IF($D$9="Theo thiết bị",IF(AND(INDEX(Dev_Calc!$A:$A,$M153)=1,INDEX(Dev_Calc!$B:$B,$M153)=1),"From &amp; To",IF(INDEX(Dev_Calc!$A:$A,$M153)=1,"From","To")),COUNTIFS(Consolidated!$L$2:$L$3000,$C153,Consolidated!$E$2:$E$3000,1)+COUNTIFS(Consolidated!$P$2:$P$3000,$C153,Consolidated!$E$2:$E$3000,1)-COUNTIFS(Consolidated!$L$2:$L$3000,$C153,Consolidated!$P$2:$P$3000,$C153,Consolidated!$E$2:$E$3000,1)))</f>
        <v/>
      </c>
      <c r="F153" s="101" t="str">
        <f>IF($B153="","",IF($D$9="Theo thiết bị",INDEX(Consolidated!$H:$H,$M153),$D153-$E153))</f>
        <v/>
      </c>
      <c r="G153" s="101" t="str">
        <f>IF($B153="","",IF($D$9="Theo thiết bị",IF(INDEX(Dev_Calc!$A:$A,$M153)=1,INDEX(Consolidated!$P:$P,$M153)&amp;" – "&amp;INDEX(Consolidated!$Q:$Q,$M153),INDEX(Consolidated!$L:$L,$M153)&amp;" – "&amp;INDEX(Consolidated!$M:$M,$M153)),INDEX(Dev_List!$D:$D,$M153)))</f>
        <v/>
      </c>
      <c r="H153" s="100" t="str">
        <f>IF($B153="","",IF($D$9="Theo thiết bị",IF(INDEX(Consolidated!$D:$D,$M153)=1,"Đã cắt","Chưa cắt"),COUNTIFS(Consolidated!$L$2:$L$3000,$C153,Consolidated!$F$2:$F$3000,2)+COUNTIFS(Consolidated!$P$2:$P$3000,$C153,Consolidated!$F$2:$F$3000,2)-COUNTIFS(Consolidated!$L$2:$L$3000,$C153,Consolidated!$P$2:$P$3000,$C153,Consolidated!$F$2:$F$3000,2)))</f>
        <v/>
      </c>
      <c r="I153" s="100" t="str">
        <f>IF($B153="","",IF($D$9="Theo thiết bị",IF(INDEX(Consolidated!$E:$E,$M153)=1,"Đã kéo","Chưa kéo"),COUNTIFS(Consolidated!$L$2:$L$3000,$C153,Consolidated!$F$2:$F$3000,1)+COUNTIFS(Consolidated!$P$2:$P$3000,$C153,Consolidated!$F$2:$F$3000,1)-COUNTIFS(Consolidated!$L$2:$L$3000,$C153,Consolidated!$P$2:$P$3000,$C153,Consolidated!$F$2:$F$3000,1)))</f>
        <v/>
      </c>
      <c r="J153" s="100" t="str">
        <f>IF($B153="","",IF($D$9="Theo thiết bị",INDEX(Dev_Calc!$E:$E,$M153)&amp;"/2 đầu",$D153-$H153-$I153))</f>
        <v/>
      </c>
      <c r="K153" s="101" t="str">
        <f>IF($B153="","",IF($D$9="Theo thiết bị",IF(INDEX(Dev_Calc!$D:$D,$M153)=0,"Chưa kéo",IF(INDEX(Dev_Calc!$E:$E,$M153)=0,"Đã kéo – chưa đấu nối",IF(INDEX(Dev_Calc!$E:$E,$M153)=1,"Đã kéo – mới đấu 1 đầu","Hoàn thành (đã kéo &amp; đấu nối đủ)"))),IF($F153&gt;0,"Chưa kéo đủ – còn "&amp;$F153&amp;" dây",IF($H153=$D153,"Hoàn thành",IF($J153=$D153,"Đã kéo đủ – chưa đấu nối","Đã kéo đủ – đấu nối dở dang")))))</f>
        <v/>
      </c>
      <c r="M153" s="102" t="str">
        <f>IF($B153="","",IF($D$9="Theo thiết bị",MATCH($B153,Dev_Calc!$F$2:$F$3000,0)+1,Dev_List!$H$1+$B153-1))</f>
        <v/>
      </c>
    </row>
    <row r="154" spans="2:13">
      <c r="B154" s="100" t="str">
        <f>IF(ROWS($B$23:B154)&lt;=$E$12,ROWS($B$23:B154),"")</f>
        <v/>
      </c>
      <c r="C154" s="101" t="str">
        <f>IF($B154="","",IF($D$9="Theo thiết bị",INDEX(Consolidated!$C:$C,$M154),INDEX(Dev_List!$A:$A,$M154)))</f>
        <v/>
      </c>
      <c r="D154" s="100" t="str">
        <f>IF($B154="","",IF($D$9="Theo thiết bị",INDEX(Consolidated!$A:$A,$M154),COUNTIFS(Consolidated!$L$2:$L$3000,$C154)+COUNTIFS(Consolidated!$P$2:$P$3000,$C154)-COUNTIFS(Consolidated!$L$2:$L$3000,$C154,Consolidated!$P$2:$P$3000,$C154)))</f>
        <v/>
      </c>
      <c r="E154" s="100" t="str">
        <f>IF($B154="","",IF($D$9="Theo thiết bị",IF(AND(INDEX(Dev_Calc!$A:$A,$M154)=1,INDEX(Dev_Calc!$B:$B,$M154)=1),"From &amp; To",IF(INDEX(Dev_Calc!$A:$A,$M154)=1,"From","To")),COUNTIFS(Consolidated!$L$2:$L$3000,$C154,Consolidated!$E$2:$E$3000,1)+COUNTIFS(Consolidated!$P$2:$P$3000,$C154,Consolidated!$E$2:$E$3000,1)-COUNTIFS(Consolidated!$L$2:$L$3000,$C154,Consolidated!$P$2:$P$3000,$C154,Consolidated!$E$2:$E$3000,1)))</f>
        <v/>
      </c>
      <c r="F154" s="101" t="str">
        <f>IF($B154="","",IF($D$9="Theo thiết bị",INDEX(Consolidated!$H:$H,$M154),$D154-$E154))</f>
        <v/>
      </c>
      <c r="G154" s="101" t="str">
        <f>IF($B154="","",IF($D$9="Theo thiết bị",IF(INDEX(Dev_Calc!$A:$A,$M154)=1,INDEX(Consolidated!$P:$P,$M154)&amp;" – "&amp;INDEX(Consolidated!$Q:$Q,$M154),INDEX(Consolidated!$L:$L,$M154)&amp;" – "&amp;INDEX(Consolidated!$M:$M,$M154)),INDEX(Dev_List!$D:$D,$M154)))</f>
        <v/>
      </c>
      <c r="H154" s="100" t="str">
        <f>IF($B154="","",IF($D$9="Theo thiết bị",IF(INDEX(Consolidated!$D:$D,$M154)=1,"Đã cắt","Chưa cắt"),COUNTIFS(Consolidated!$L$2:$L$3000,$C154,Consolidated!$F$2:$F$3000,2)+COUNTIFS(Consolidated!$P$2:$P$3000,$C154,Consolidated!$F$2:$F$3000,2)-COUNTIFS(Consolidated!$L$2:$L$3000,$C154,Consolidated!$P$2:$P$3000,$C154,Consolidated!$F$2:$F$3000,2)))</f>
        <v/>
      </c>
      <c r="I154" s="100" t="str">
        <f>IF($B154="","",IF($D$9="Theo thiết bị",IF(INDEX(Consolidated!$E:$E,$M154)=1,"Đã kéo","Chưa kéo"),COUNTIFS(Consolidated!$L$2:$L$3000,$C154,Consolidated!$F$2:$F$3000,1)+COUNTIFS(Consolidated!$P$2:$P$3000,$C154,Consolidated!$F$2:$F$3000,1)-COUNTIFS(Consolidated!$L$2:$L$3000,$C154,Consolidated!$P$2:$P$3000,$C154,Consolidated!$F$2:$F$3000,1)))</f>
        <v/>
      </c>
      <c r="J154" s="100" t="str">
        <f>IF($B154="","",IF($D$9="Theo thiết bị",INDEX(Dev_Calc!$E:$E,$M154)&amp;"/2 đầu",$D154-$H154-$I154))</f>
        <v/>
      </c>
      <c r="K154" s="101" t="str">
        <f>IF($B154="","",IF($D$9="Theo thiết bị",IF(INDEX(Dev_Calc!$D:$D,$M154)=0,"Chưa kéo",IF(INDEX(Dev_Calc!$E:$E,$M154)=0,"Đã kéo – chưa đấu nối",IF(INDEX(Dev_Calc!$E:$E,$M154)=1,"Đã kéo – mới đấu 1 đầu","Hoàn thành (đã kéo &amp; đấu nối đủ)"))),IF($F154&gt;0,"Chưa kéo đủ – còn "&amp;$F154&amp;" dây",IF($H154=$D154,"Hoàn thành",IF($J154=$D154,"Đã kéo đủ – chưa đấu nối","Đã kéo đủ – đấu nối dở dang")))))</f>
        <v/>
      </c>
      <c r="M154" s="102" t="str">
        <f>IF($B154="","",IF($D$9="Theo thiết bị",MATCH($B154,Dev_Calc!$F$2:$F$3000,0)+1,Dev_List!$H$1+$B154-1))</f>
        <v/>
      </c>
    </row>
    <row r="155" spans="2:13">
      <c r="B155" s="100" t="str">
        <f>IF(ROWS($B$23:B155)&lt;=$E$12,ROWS($B$23:B155),"")</f>
        <v/>
      </c>
      <c r="C155" s="101" t="str">
        <f>IF($B155="","",IF($D$9="Theo thiết bị",INDEX(Consolidated!$C:$C,$M155),INDEX(Dev_List!$A:$A,$M155)))</f>
        <v/>
      </c>
      <c r="D155" s="100" t="str">
        <f>IF($B155="","",IF($D$9="Theo thiết bị",INDEX(Consolidated!$A:$A,$M155),COUNTIFS(Consolidated!$L$2:$L$3000,$C155)+COUNTIFS(Consolidated!$P$2:$P$3000,$C155)-COUNTIFS(Consolidated!$L$2:$L$3000,$C155,Consolidated!$P$2:$P$3000,$C155)))</f>
        <v/>
      </c>
      <c r="E155" s="100" t="str">
        <f>IF($B155="","",IF($D$9="Theo thiết bị",IF(AND(INDEX(Dev_Calc!$A:$A,$M155)=1,INDEX(Dev_Calc!$B:$B,$M155)=1),"From &amp; To",IF(INDEX(Dev_Calc!$A:$A,$M155)=1,"From","To")),COUNTIFS(Consolidated!$L$2:$L$3000,$C155,Consolidated!$E$2:$E$3000,1)+COUNTIFS(Consolidated!$P$2:$P$3000,$C155,Consolidated!$E$2:$E$3000,1)-COUNTIFS(Consolidated!$L$2:$L$3000,$C155,Consolidated!$P$2:$P$3000,$C155,Consolidated!$E$2:$E$3000,1)))</f>
        <v/>
      </c>
      <c r="F155" s="101" t="str">
        <f>IF($B155="","",IF($D$9="Theo thiết bị",INDEX(Consolidated!$H:$H,$M155),$D155-$E155))</f>
        <v/>
      </c>
      <c r="G155" s="101" t="str">
        <f>IF($B155="","",IF($D$9="Theo thiết bị",IF(INDEX(Dev_Calc!$A:$A,$M155)=1,INDEX(Consolidated!$P:$P,$M155)&amp;" – "&amp;INDEX(Consolidated!$Q:$Q,$M155),INDEX(Consolidated!$L:$L,$M155)&amp;" – "&amp;INDEX(Consolidated!$M:$M,$M155)),INDEX(Dev_List!$D:$D,$M155)))</f>
        <v/>
      </c>
      <c r="H155" s="100" t="str">
        <f>IF($B155="","",IF($D$9="Theo thiết bị",IF(INDEX(Consolidated!$D:$D,$M155)=1,"Đã cắt","Chưa cắt"),COUNTIFS(Consolidated!$L$2:$L$3000,$C155,Consolidated!$F$2:$F$3000,2)+COUNTIFS(Consolidated!$P$2:$P$3000,$C155,Consolidated!$F$2:$F$3000,2)-COUNTIFS(Consolidated!$L$2:$L$3000,$C155,Consolidated!$P$2:$P$3000,$C155,Consolidated!$F$2:$F$3000,2)))</f>
        <v/>
      </c>
      <c r="I155" s="100" t="str">
        <f>IF($B155="","",IF($D$9="Theo thiết bị",IF(INDEX(Consolidated!$E:$E,$M155)=1,"Đã kéo","Chưa kéo"),COUNTIFS(Consolidated!$L$2:$L$3000,$C155,Consolidated!$F$2:$F$3000,1)+COUNTIFS(Consolidated!$P$2:$P$3000,$C155,Consolidated!$F$2:$F$3000,1)-COUNTIFS(Consolidated!$L$2:$L$3000,$C155,Consolidated!$P$2:$P$3000,$C155,Consolidated!$F$2:$F$3000,1)))</f>
        <v/>
      </c>
      <c r="J155" s="100" t="str">
        <f>IF($B155="","",IF($D$9="Theo thiết bị",INDEX(Dev_Calc!$E:$E,$M155)&amp;"/2 đầu",$D155-$H155-$I155))</f>
        <v/>
      </c>
      <c r="K155" s="101" t="str">
        <f>IF($B155="","",IF($D$9="Theo thiết bị",IF(INDEX(Dev_Calc!$D:$D,$M155)=0,"Chưa kéo",IF(INDEX(Dev_Calc!$E:$E,$M155)=0,"Đã kéo – chưa đấu nối",IF(INDEX(Dev_Calc!$E:$E,$M155)=1,"Đã kéo – mới đấu 1 đầu","Hoàn thành (đã kéo &amp; đấu nối đủ)"))),IF($F155&gt;0,"Chưa kéo đủ – còn "&amp;$F155&amp;" dây",IF($H155=$D155,"Hoàn thành",IF($J155=$D155,"Đã kéo đủ – chưa đấu nối","Đã kéo đủ – đấu nối dở dang")))))</f>
        <v/>
      </c>
      <c r="M155" s="102" t="str">
        <f>IF($B155="","",IF($D$9="Theo thiết bị",MATCH($B155,Dev_Calc!$F$2:$F$3000,0)+1,Dev_List!$H$1+$B155-1))</f>
        <v/>
      </c>
    </row>
    <row r="156" spans="2:13">
      <c r="B156" s="100" t="str">
        <f>IF(ROWS($B$23:B156)&lt;=$E$12,ROWS($B$23:B156),"")</f>
        <v/>
      </c>
      <c r="C156" s="101" t="str">
        <f>IF($B156="","",IF($D$9="Theo thiết bị",INDEX(Consolidated!$C:$C,$M156),INDEX(Dev_List!$A:$A,$M156)))</f>
        <v/>
      </c>
      <c r="D156" s="100" t="str">
        <f>IF($B156="","",IF($D$9="Theo thiết bị",INDEX(Consolidated!$A:$A,$M156),COUNTIFS(Consolidated!$L$2:$L$3000,$C156)+COUNTIFS(Consolidated!$P$2:$P$3000,$C156)-COUNTIFS(Consolidated!$L$2:$L$3000,$C156,Consolidated!$P$2:$P$3000,$C156)))</f>
        <v/>
      </c>
      <c r="E156" s="100" t="str">
        <f>IF($B156="","",IF($D$9="Theo thiết bị",IF(AND(INDEX(Dev_Calc!$A:$A,$M156)=1,INDEX(Dev_Calc!$B:$B,$M156)=1),"From &amp; To",IF(INDEX(Dev_Calc!$A:$A,$M156)=1,"From","To")),COUNTIFS(Consolidated!$L$2:$L$3000,$C156,Consolidated!$E$2:$E$3000,1)+COUNTIFS(Consolidated!$P$2:$P$3000,$C156,Consolidated!$E$2:$E$3000,1)-COUNTIFS(Consolidated!$L$2:$L$3000,$C156,Consolidated!$P$2:$P$3000,$C156,Consolidated!$E$2:$E$3000,1)))</f>
        <v/>
      </c>
      <c r="F156" s="101" t="str">
        <f>IF($B156="","",IF($D$9="Theo thiết bị",INDEX(Consolidated!$H:$H,$M156),$D156-$E156))</f>
        <v/>
      </c>
      <c r="G156" s="101" t="str">
        <f>IF($B156="","",IF($D$9="Theo thiết bị",IF(INDEX(Dev_Calc!$A:$A,$M156)=1,INDEX(Consolidated!$P:$P,$M156)&amp;" – "&amp;INDEX(Consolidated!$Q:$Q,$M156),INDEX(Consolidated!$L:$L,$M156)&amp;" – "&amp;INDEX(Consolidated!$M:$M,$M156)),INDEX(Dev_List!$D:$D,$M156)))</f>
        <v/>
      </c>
      <c r="H156" s="100" t="str">
        <f>IF($B156="","",IF($D$9="Theo thiết bị",IF(INDEX(Consolidated!$D:$D,$M156)=1,"Đã cắt","Chưa cắt"),COUNTIFS(Consolidated!$L$2:$L$3000,$C156,Consolidated!$F$2:$F$3000,2)+COUNTIFS(Consolidated!$P$2:$P$3000,$C156,Consolidated!$F$2:$F$3000,2)-COUNTIFS(Consolidated!$L$2:$L$3000,$C156,Consolidated!$P$2:$P$3000,$C156,Consolidated!$F$2:$F$3000,2)))</f>
        <v/>
      </c>
      <c r="I156" s="100" t="str">
        <f>IF($B156="","",IF($D$9="Theo thiết bị",IF(INDEX(Consolidated!$E:$E,$M156)=1,"Đã kéo","Chưa kéo"),COUNTIFS(Consolidated!$L$2:$L$3000,$C156,Consolidated!$F$2:$F$3000,1)+COUNTIFS(Consolidated!$P$2:$P$3000,$C156,Consolidated!$F$2:$F$3000,1)-COUNTIFS(Consolidated!$L$2:$L$3000,$C156,Consolidated!$P$2:$P$3000,$C156,Consolidated!$F$2:$F$3000,1)))</f>
        <v/>
      </c>
      <c r="J156" s="100" t="str">
        <f>IF($B156="","",IF($D$9="Theo thiết bị",INDEX(Dev_Calc!$E:$E,$M156)&amp;"/2 đầu",$D156-$H156-$I156))</f>
        <v/>
      </c>
      <c r="K156" s="101" t="str">
        <f>IF($B156="","",IF($D$9="Theo thiết bị",IF(INDEX(Dev_Calc!$D:$D,$M156)=0,"Chưa kéo",IF(INDEX(Dev_Calc!$E:$E,$M156)=0,"Đã kéo – chưa đấu nối",IF(INDEX(Dev_Calc!$E:$E,$M156)=1,"Đã kéo – mới đấu 1 đầu","Hoàn thành (đã kéo &amp; đấu nối đủ)"))),IF($F156&gt;0,"Chưa kéo đủ – còn "&amp;$F156&amp;" dây",IF($H156=$D156,"Hoàn thành",IF($J156=$D156,"Đã kéo đủ – chưa đấu nối","Đã kéo đủ – đấu nối dở dang")))))</f>
        <v/>
      </c>
      <c r="M156" s="102" t="str">
        <f>IF($B156="","",IF($D$9="Theo thiết bị",MATCH($B156,Dev_Calc!$F$2:$F$3000,0)+1,Dev_List!$H$1+$B156-1))</f>
        <v/>
      </c>
    </row>
    <row r="157" spans="2:13">
      <c r="B157" s="100" t="str">
        <f>IF(ROWS($B$23:B157)&lt;=$E$12,ROWS($B$23:B157),"")</f>
        <v/>
      </c>
      <c r="C157" s="101" t="str">
        <f>IF($B157="","",IF($D$9="Theo thiết bị",INDEX(Consolidated!$C:$C,$M157),INDEX(Dev_List!$A:$A,$M157)))</f>
        <v/>
      </c>
      <c r="D157" s="100" t="str">
        <f>IF($B157="","",IF($D$9="Theo thiết bị",INDEX(Consolidated!$A:$A,$M157),COUNTIFS(Consolidated!$L$2:$L$3000,$C157)+COUNTIFS(Consolidated!$P$2:$P$3000,$C157)-COUNTIFS(Consolidated!$L$2:$L$3000,$C157,Consolidated!$P$2:$P$3000,$C157)))</f>
        <v/>
      </c>
      <c r="E157" s="100" t="str">
        <f>IF($B157="","",IF($D$9="Theo thiết bị",IF(AND(INDEX(Dev_Calc!$A:$A,$M157)=1,INDEX(Dev_Calc!$B:$B,$M157)=1),"From &amp; To",IF(INDEX(Dev_Calc!$A:$A,$M157)=1,"From","To")),COUNTIFS(Consolidated!$L$2:$L$3000,$C157,Consolidated!$E$2:$E$3000,1)+COUNTIFS(Consolidated!$P$2:$P$3000,$C157,Consolidated!$E$2:$E$3000,1)-COUNTIFS(Consolidated!$L$2:$L$3000,$C157,Consolidated!$P$2:$P$3000,$C157,Consolidated!$E$2:$E$3000,1)))</f>
        <v/>
      </c>
      <c r="F157" s="101" t="str">
        <f>IF($B157="","",IF($D$9="Theo thiết bị",INDEX(Consolidated!$H:$H,$M157),$D157-$E157))</f>
        <v/>
      </c>
      <c r="G157" s="101" t="str">
        <f>IF($B157="","",IF($D$9="Theo thiết bị",IF(INDEX(Dev_Calc!$A:$A,$M157)=1,INDEX(Consolidated!$P:$P,$M157)&amp;" – "&amp;INDEX(Consolidated!$Q:$Q,$M157),INDEX(Consolidated!$L:$L,$M157)&amp;" – "&amp;INDEX(Consolidated!$M:$M,$M157)),INDEX(Dev_List!$D:$D,$M157)))</f>
        <v/>
      </c>
      <c r="H157" s="100" t="str">
        <f>IF($B157="","",IF($D$9="Theo thiết bị",IF(INDEX(Consolidated!$D:$D,$M157)=1,"Đã cắt","Chưa cắt"),COUNTIFS(Consolidated!$L$2:$L$3000,$C157,Consolidated!$F$2:$F$3000,2)+COUNTIFS(Consolidated!$P$2:$P$3000,$C157,Consolidated!$F$2:$F$3000,2)-COUNTIFS(Consolidated!$L$2:$L$3000,$C157,Consolidated!$P$2:$P$3000,$C157,Consolidated!$F$2:$F$3000,2)))</f>
        <v/>
      </c>
      <c r="I157" s="100" t="str">
        <f>IF($B157="","",IF($D$9="Theo thiết bị",IF(INDEX(Consolidated!$E:$E,$M157)=1,"Đã kéo","Chưa kéo"),COUNTIFS(Consolidated!$L$2:$L$3000,$C157,Consolidated!$F$2:$F$3000,1)+COUNTIFS(Consolidated!$P$2:$P$3000,$C157,Consolidated!$F$2:$F$3000,1)-COUNTIFS(Consolidated!$L$2:$L$3000,$C157,Consolidated!$P$2:$P$3000,$C157,Consolidated!$F$2:$F$3000,1)))</f>
        <v/>
      </c>
      <c r="J157" s="100" t="str">
        <f>IF($B157="","",IF($D$9="Theo thiết bị",INDEX(Dev_Calc!$E:$E,$M157)&amp;"/2 đầu",$D157-$H157-$I157))</f>
        <v/>
      </c>
      <c r="K157" s="101" t="str">
        <f>IF($B157="","",IF($D$9="Theo thiết bị",IF(INDEX(Dev_Calc!$D:$D,$M157)=0,"Chưa kéo",IF(INDEX(Dev_Calc!$E:$E,$M157)=0,"Đã kéo – chưa đấu nối",IF(INDEX(Dev_Calc!$E:$E,$M157)=1,"Đã kéo – mới đấu 1 đầu","Hoàn thành (đã kéo &amp; đấu nối đủ)"))),IF($F157&gt;0,"Chưa kéo đủ – còn "&amp;$F157&amp;" dây",IF($H157=$D157,"Hoàn thành",IF($J157=$D157,"Đã kéo đủ – chưa đấu nối","Đã kéo đủ – đấu nối dở dang")))))</f>
        <v/>
      </c>
      <c r="M157" s="102" t="str">
        <f>IF($B157="","",IF($D$9="Theo thiết bị",MATCH($B157,Dev_Calc!$F$2:$F$3000,0)+1,Dev_List!$H$1+$B157-1))</f>
        <v/>
      </c>
    </row>
    <row r="158" spans="2:13">
      <c r="B158" s="100" t="str">
        <f>IF(ROWS($B$23:B158)&lt;=$E$12,ROWS($B$23:B158),"")</f>
        <v/>
      </c>
      <c r="C158" s="101" t="str">
        <f>IF($B158="","",IF($D$9="Theo thiết bị",INDEX(Consolidated!$C:$C,$M158),INDEX(Dev_List!$A:$A,$M158)))</f>
        <v/>
      </c>
      <c r="D158" s="100" t="str">
        <f>IF($B158="","",IF($D$9="Theo thiết bị",INDEX(Consolidated!$A:$A,$M158),COUNTIFS(Consolidated!$L$2:$L$3000,$C158)+COUNTIFS(Consolidated!$P$2:$P$3000,$C158)-COUNTIFS(Consolidated!$L$2:$L$3000,$C158,Consolidated!$P$2:$P$3000,$C158)))</f>
        <v/>
      </c>
      <c r="E158" s="100" t="str">
        <f>IF($B158="","",IF($D$9="Theo thiết bị",IF(AND(INDEX(Dev_Calc!$A:$A,$M158)=1,INDEX(Dev_Calc!$B:$B,$M158)=1),"From &amp; To",IF(INDEX(Dev_Calc!$A:$A,$M158)=1,"From","To")),COUNTIFS(Consolidated!$L$2:$L$3000,$C158,Consolidated!$E$2:$E$3000,1)+COUNTIFS(Consolidated!$P$2:$P$3000,$C158,Consolidated!$E$2:$E$3000,1)-COUNTIFS(Consolidated!$L$2:$L$3000,$C158,Consolidated!$P$2:$P$3000,$C158,Consolidated!$E$2:$E$3000,1)))</f>
        <v/>
      </c>
      <c r="F158" s="101" t="str">
        <f>IF($B158="","",IF($D$9="Theo thiết bị",INDEX(Consolidated!$H:$H,$M158),$D158-$E158))</f>
        <v/>
      </c>
      <c r="G158" s="101" t="str">
        <f>IF($B158="","",IF($D$9="Theo thiết bị",IF(INDEX(Dev_Calc!$A:$A,$M158)=1,INDEX(Consolidated!$P:$P,$M158)&amp;" – "&amp;INDEX(Consolidated!$Q:$Q,$M158),INDEX(Consolidated!$L:$L,$M158)&amp;" – "&amp;INDEX(Consolidated!$M:$M,$M158)),INDEX(Dev_List!$D:$D,$M158)))</f>
        <v/>
      </c>
      <c r="H158" s="100" t="str">
        <f>IF($B158="","",IF($D$9="Theo thiết bị",IF(INDEX(Consolidated!$D:$D,$M158)=1,"Đã cắt","Chưa cắt"),COUNTIFS(Consolidated!$L$2:$L$3000,$C158,Consolidated!$F$2:$F$3000,2)+COUNTIFS(Consolidated!$P$2:$P$3000,$C158,Consolidated!$F$2:$F$3000,2)-COUNTIFS(Consolidated!$L$2:$L$3000,$C158,Consolidated!$P$2:$P$3000,$C158,Consolidated!$F$2:$F$3000,2)))</f>
        <v/>
      </c>
      <c r="I158" s="100" t="str">
        <f>IF($B158="","",IF($D$9="Theo thiết bị",IF(INDEX(Consolidated!$E:$E,$M158)=1,"Đã kéo","Chưa kéo"),COUNTIFS(Consolidated!$L$2:$L$3000,$C158,Consolidated!$F$2:$F$3000,1)+COUNTIFS(Consolidated!$P$2:$P$3000,$C158,Consolidated!$F$2:$F$3000,1)-COUNTIFS(Consolidated!$L$2:$L$3000,$C158,Consolidated!$P$2:$P$3000,$C158,Consolidated!$F$2:$F$3000,1)))</f>
        <v/>
      </c>
      <c r="J158" s="100" t="str">
        <f>IF($B158="","",IF($D$9="Theo thiết bị",INDEX(Dev_Calc!$E:$E,$M158)&amp;"/2 đầu",$D158-$H158-$I158))</f>
        <v/>
      </c>
      <c r="K158" s="101" t="str">
        <f>IF($B158="","",IF($D$9="Theo thiết bị",IF(INDEX(Dev_Calc!$D:$D,$M158)=0,"Chưa kéo",IF(INDEX(Dev_Calc!$E:$E,$M158)=0,"Đã kéo – chưa đấu nối",IF(INDEX(Dev_Calc!$E:$E,$M158)=1,"Đã kéo – mới đấu 1 đầu","Hoàn thành (đã kéo &amp; đấu nối đủ)"))),IF($F158&gt;0,"Chưa kéo đủ – còn "&amp;$F158&amp;" dây",IF($H158=$D158,"Hoàn thành",IF($J158=$D158,"Đã kéo đủ – chưa đấu nối","Đã kéo đủ – đấu nối dở dang")))))</f>
        <v/>
      </c>
      <c r="M158" s="102" t="str">
        <f>IF($B158="","",IF($D$9="Theo thiết bị",MATCH($B158,Dev_Calc!$F$2:$F$3000,0)+1,Dev_List!$H$1+$B158-1))</f>
        <v/>
      </c>
    </row>
    <row r="159" spans="2:13">
      <c r="B159" s="100" t="str">
        <f>IF(ROWS($B$23:B159)&lt;=$E$12,ROWS($B$23:B159),"")</f>
        <v/>
      </c>
      <c r="C159" s="101" t="str">
        <f>IF($B159="","",IF($D$9="Theo thiết bị",INDEX(Consolidated!$C:$C,$M159),INDEX(Dev_List!$A:$A,$M159)))</f>
        <v/>
      </c>
      <c r="D159" s="100" t="str">
        <f>IF($B159="","",IF($D$9="Theo thiết bị",INDEX(Consolidated!$A:$A,$M159),COUNTIFS(Consolidated!$L$2:$L$3000,$C159)+COUNTIFS(Consolidated!$P$2:$P$3000,$C159)-COUNTIFS(Consolidated!$L$2:$L$3000,$C159,Consolidated!$P$2:$P$3000,$C159)))</f>
        <v/>
      </c>
      <c r="E159" s="100" t="str">
        <f>IF($B159="","",IF($D$9="Theo thiết bị",IF(AND(INDEX(Dev_Calc!$A:$A,$M159)=1,INDEX(Dev_Calc!$B:$B,$M159)=1),"From &amp; To",IF(INDEX(Dev_Calc!$A:$A,$M159)=1,"From","To")),COUNTIFS(Consolidated!$L$2:$L$3000,$C159,Consolidated!$E$2:$E$3000,1)+COUNTIFS(Consolidated!$P$2:$P$3000,$C159,Consolidated!$E$2:$E$3000,1)-COUNTIFS(Consolidated!$L$2:$L$3000,$C159,Consolidated!$P$2:$P$3000,$C159,Consolidated!$E$2:$E$3000,1)))</f>
        <v/>
      </c>
      <c r="F159" s="101" t="str">
        <f>IF($B159="","",IF($D$9="Theo thiết bị",INDEX(Consolidated!$H:$H,$M159),$D159-$E159))</f>
        <v/>
      </c>
      <c r="G159" s="101" t="str">
        <f>IF($B159="","",IF($D$9="Theo thiết bị",IF(INDEX(Dev_Calc!$A:$A,$M159)=1,INDEX(Consolidated!$P:$P,$M159)&amp;" – "&amp;INDEX(Consolidated!$Q:$Q,$M159),INDEX(Consolidated!$L:$L,$M159)&amp;" – "&amp;INDEX(Consolidated!$M:$M,$M159)),INDEX(Dev_List!$D:$D,$M159)))</f>
        <v/>
      </c>
      <c r="H159" s="100" t="str">
        <f>IF($B159="","",IF($D$9="Theo thiết bị",IF(INDEX(Consolidated!$D:$D,$M159)=1,"Đã cắt","Chưa cắt"),COUNTIFS(Consolidated!$L$2:$L$3000,$C159,Consolidated!$F$2:$F$3000,2)+COUNTIFS(Consolidated!$P$2:$P$3000,$C159,Consolidated!$F$2:$F$3000,2)-COUNTIFS(Consolidated!$L$2:$L$3000,$C159,Consolidated!$P$2:$P$3000,$C159,Consolidated!$F$2:$F$3000,2)))</f>
        <v/>
      </c>
      <c r="I159" s="100" t="str">
        <f>IF($B159="","",IF($D$9="Theo thiết bị",IF(INDEX(Consolidated!$E:$E,$M159)=1,"Đã kéo","Chưa kéo"),COUNTIFS(Consolidated!$L$2:$L$3000,$C159,Consolidated!$F$2:$F$3000,1)+COUNTIFS(Consolidated!$P$2:$P$3000,$C159,Consolidated!$F$2:$F$3000,1)-COUNTIFS(Consolidated!$L$2:$L$3000,$C159,Consolidated!$P$2:$P$3000,$C159,Consolidated!$F$2:$F$3000,1)))</f>
        <v/>
      </c>
      <c r="J159" s="100" t="str">
        <f>IF($B159="","",IF($D$9="Theo thiết bị",INDEX(Dev_Calc!$E:$E,$M159)&amp;"/2 đầu",$D159-$H159-$I159))</f>
        <v/>
      </c>
      <c r="K159" s="101" t="str">
        <f>IF($B159="","",IF($D$9="Theo thiết bị",IF(INDEX(Dev_Calc!$D:$D,$M159)=0,"Chưa kéo",IF(INDEX(Dev_Calc!$E:$E,$M159)=0,"Đã kéo – chưa đấu nối",IF(INDEX(Dev_Calc!$E:$E,$M159)=1,"Đã kéo – mới đấu 1 đầu","Hoàn thành (đã kéo &amp; đấu nối đủ)"))),IF($F159&gt;0,"Chưa kéo đủ – còn "&amp;$F159&amp;" dây",IF($H159=$D159,"Hoàn thành",IF($J159=$D159,"Đã kéo đủ – chưa đấu nối","Đã kéo đủ – đấu nối dở dang")))))</f>
        <v/>
      </c>
      <c r="M159" s="102" t="str">
        <f>IF($B159="","",IF($D$9="Theo thiết bị",MATCH($B159,Dev_Calc!$F$2:$F$3000,0)+1,Dev_List!$H$1+$B159-1))</f>
        <v/>
      </c>
    </row>
    <row r="160" spans="2:13">
      <c r="B160" s="100" t="str">
        <f>IF(ROWS($B$23:B160)&lt;=$E$12,ROWS($B$23:B160),"")</f>
        <v/>
      </c>
      <c r="C160" s="101" t="str">
        <f>IF($B160="","",IF($D$9="Theo thiết bị",INDEX(Consolidated!$C:$C,$M160),INDEX(Dev_List!$A:$A,$M160)))</f>
        <v/>
      </c>
      <c r="D160" s="100" t="str">
        <f>IF($B160="","",IF($D$9="Theo thiết bị",INDEX(Consolidated!$A:$A,$M160),COUNTIFS(Consolidated!$L$2:$L$3000,$C160)+COUNTIFS(Consolidated!$P$2:$P$3000,$C160)-COUNTIFS(Consolidated!$L$2:$L$3000,$C160,Consolidated!$P$2:$P$3000,$C160)))</f>
        <v/>
      </c>
      <c r="E160" s="100" t="str">
        <f>IF($B160="","",IF($D$9="Theo thiết bị",IF(AND(INDEX(Dev_Calc!$A:$A,$M160)=1,INDEX(Dev_Calc!$B:$B,$M160)=1),"From &amp; To",IF(INDEX(Dev_Calc!$A:$A,$M160)=1,"From","To")),COUNTIFS(Consolidated!$L$2:$L$3000,$C160,Consolidated!$E$2:$E$3000,1)+COUNTIFS(Consolidated!$P$2:$P$3000,$C160,Consolidated!$E$2:$E$3000,1)-COUNTIFS(Consolidated!$L$2:$L$3000,$C160,Consolidated!$P$2:$P$3000,$C160,Consolidated!$E$2:$E$3000,1)))</f>
        <v/>
      </c>
      <c r="F160" s="101" t="str">
        <f>IF($B160="","",IF($D$9="Theo thiết bị",INDEX(Consolidated!$H:$H,$M160),$D160-$E160))</f>
        <v/>
      </c>
      <c r="G160" s="101" t="str">
        <f>IF($B160="","",IF($D$9="Theo thiết bị",IF(INDEX(Dev_Calc!$A:$A,$M160)=1,INDEX(Consolidated!$P:$P,$M160)&amp;" – "&amp;INDEX(Consolidated!$Q:$Q,$M160),INDEX(Consolidated!$L:$L,$M160)&amp;" – "&amp;INDEX(Consolidated!$M:$M,$M160)),INDEX(Dev_List!$D:$D,$M160)))</f>
        <v/>
      </c>
      <c r="H160" s="100" t="str">
        <f>IF($B160="","",IF($D$9="Theo thiết bị",IF(INDEX(Consolidated!$D:$D,$M160)=1,"Đã cắt","Chưa cắt"),COUNTIFS(Consolidated!$L$2:$L$3000,$C160,Consolidated!$F$2:$F$3000,2)+COUNTIFS(Consolidated!$P$2:$P$3000,$C160,Consolidated!$F$2:$F$3000,2)-COUNTIFS(Consolidated!$L$2:$L$3000,$C160,Consolidated!$P$2:$P$3000,$C160,Consolidated!$F$2:$F$3000,2)))</f>
        <v/>
      </c>
      <c r="I160" s="100" t="str">
        <f>IF($B160="","",IF($D$9="Theo thiết bị",IF(INDEX(Consolidated!$E:$E,$M160)=1,"Đã kéo","Chưa kéo"),COUNTIFS(Consolidated!$L$2:$L$3000,$C160,Consolidated!$F$2:$F$3000,1)+COUNTIFS(Consolidated!$P$2:$P$3000,$C160,Consolidated!$F$2:$F$3000,1)-COUNTIFS(Consolidated!$L$2:$L$3000,$C160,Consolidated!$P$2:$P$3000,$C160,Consolidated!$F$2:$F$3000,1)))</f>
        <v/>
      </c>
      <c r="J160" s="100" t="str">
        <f>IF($B160="","",IF($D$9="Theo thiết bị",INDEX(Dev_Calc!$E:$E,$M160)&amp;"/2 đầu",$D160-$H160-$I160))</f>
        <v/>
      </c>
      <c r="K160" s="101" t="str">
        <f>IF($B160="","",IF($D$9="Theo thiết bị",IF(INDEX(Dev_Calc!$D:$D,$M160)=0,"Chưa kéo",IF(INDEX(Dev_Calc!$E:$E,$M160)=0,"Đã kéo – chưa đấu nối",IF(INDEX(Dev_Calc!$E:$E,$M160)=1,"Đã kéo – mới đấu 1 đầu","Hoàn thành (đã kéo &amp; đấu nối đủ)"))),IF($F160&gt;0,"Chưa kéo đủ – còn "&amp;$F160&amp;" dây",IF($H160=$D160,"Hoàn thành",IF($J160=$D160,"Đã kéo đủ – chưa đấu nối","Đã kéo đủ – đấu nối dở dang")))))</f>
        <v/>
      </c>
      <c r="M160" s="102" t="str">
        <f>IF($B160="","",IF($D$9="Theo thiết bị",MATCH($B160,Dev_Calc!$F$2:$F$3000,0)+1,Dev_List!$H$1+$B160-1))</f>
        <v/>
      </c>
    </row>
    <row r="161" spans="2:13">
      <c r="B161" s="100" t="str">
        <f>IF(ROWS($B$23:B161)&lt;=$E$12,ROWS($B$23:B161),"")</f>
        <v/>
      </c>
      <c r="C161" s="101" t="str">
        <f>IF($B161="","",IF($D$9="Theo thiết bị",INDEX(Consolidated!$C:$C,$M161),INDEX(Dev_List!$A:$A,$M161)))</f>
        <v/>
      </c>
      <c r="D161" s="100" t="str">
        <f>IF($B161="","",IF($D$9="Theo thiết bị",INDEX(Consolidated!$A:$A,$M161),COUNTIFS(Consolidated!$L$2:$L$3000,$C161)+COUNTIFS(Consolidated!$P$2:$P$3000,$C161)-COUNTIFS(Consolidated!$L$2:$L$3000,$C161,Consolidated!$P$2:$P$3000,$C161)))</f>
        <v/>
      </c>
      <c r="E161" s="100" t="str">
        <f>IF($B161="","",IF($D$9="Theo thiết bị",IF(AND(INDEX(Dev_Calc!$A:$A,$M161)=1,INDEX(Dev_Calc!$B:$B,$M161)=1),"From &amp; To",IF(INDEX(Dev_Calc!$A:$A,$M161)=1,"From","To")),COUNTIFS(Consolidated!$L$2:$L$3000,$C161,Consolidated!$E$2:$E$3000,1)+COUNTIFS(Consolidated!$P$2:$P$3000,$C161,Consolidated!$E$2:$E$3000,1)-COUNTIFS(Consolidated!$L$2:$L$3000,$C161,Consolidated!$P$2:$P$3000,$C161,Consolidated!$E$2:$E$3000,1)))</f>
        <v/>
      </c>
      <c r="F161" s="101" t="str">
        <f>IF($B161="","",IF($D$9="Theo thiết bị",INDEX(Consolidated!$H:$H,$M161),$D161-$E161))</f>
        <v/>
      </c>
      <c r="G161" s="101" t="str">
        <f>IF($B161="","",IF($D$9="Theo thiết bị",IF(INDEX(Dev_Calc!$A:$A,$M161)=1,INDEX(Consolidated!$P:$P,$M161)&amp;" – "&amp;INDEX(Consolidated!$Q:$Q,$M161),INDEX(Consolidated!$L:$L,$M161)&amp;" – "&amp;INDEX(Consolidated!$M:$M,$M161)),INDEX(Dev_List!$D:$D,$M161)))</f>
        <v/>
      </c>
      <c r="H161" s="100" t="str">
        <f>IF($B161="","",IF($D$9="Theo thiết bị",IF(INDEX(Consolidated!$D:$D,$M161)=1,"Đã cắt","Chưa cắt"),COUNTIFS(Consolidated!$L$2:$L$3000,$C161,Consolidated!$F$2:$F$3000,2)+COUNTIFS(Consolidated!$P$2:$P$3000,$C161,Consolidated!$F$2:$F$3000,2)-COUNTIFS(Consolidated!$L$2:$L$3000,$C161,Consolidated!$P$2:$P$3000,$C161,Consolidated!$F$2:$F$3000,2)))</f>
        <v/>
      </c>
      <c r="I161" s="100" t="str">
        <f>IF($B161="","",IF($D$9="Theo thiết bị",IF(INDEX(Consolidated!$E:$E,$M161)=1,"Đã kéo","Chưa kéo"),COUNTIFS(Consolidated!$L$2:$L$3000,$C161,Consolidated!$F$2:$F$3000,1)+COUNTIFS(Consolidated!$P$2:$P$3000,$C161,Consolidated!$F$2:$F$3000,1)-COUNTIFS(Consolidated!$L$2:$L$3000,$C161,Consolidated!$P$2:$P$3000,$C161,Consolidated!$F$2:$F$3000,1)))</f>
        <v/>
      </c>
      <c r="J161" s="100" t="str">
        <f>IF($B161="","",IF($D$9="Theo thiết bị",INDEX(Dev_Calc!$E:$E,$M161)&amp;"/2 đầu",$D161-$H161-$I161))</f>
        <v/>
      </c>
      <c r="K161" s="101" t="str">
        <f>IF($B161="","",IF($D$9="Theo thiết bị",IF(INDEX(Dev_Calc!$D:$D,$M161)=0,"Chưa kéo",IF(INDEX(Dev_Calc!$E:$E,$M161)=0,"Đã kéo – chưa đấu nối",IF(INDEX(Dev_Calc!$E:$E,$M161)=1,"Đã kéo – mới đấu 1 đầu","Hoàn thành (đã kéo &amp; đấu nối đủ)"))),IF($F161&gt;0,"Chưa kéo đủ – còn "&amp;$F161&amp;" dây",IF($H161=$D161,"Hoàn thành",IF($J161=$D161,"Đã kéo đủ – chưa đấu nối","Đã kéo đủ – đấu nối dở dang")))))</f>
        <v/>
      </c>
      <c r="M161" s="102" t="str">
        <f>IF($B161="","",IF($D$9="Theo thiết bị",MATCH($B161,Dev_Calc!$F$2:$F$3000,0)+1,Dev_List!$H$1+$B161-1))</f>
        <v/>
      </c>
    </row>
    <row r="162" spans="2:13">
      <c r="B162" s="100" t="str">
        <f>IF(ROWS($B$23:B162)&lt;=$E$12,ROWS($B$23:B162),"")</f>
        <v/>
      </c>
      <c r="C162" s="101" t="str">
        <f>IF($B162="","",IF($D$9="Theo thiết bị",INDEX(Consolidated!$C:$C,$M162),INDEX(Dev_List!$A:$A,$M162)))</f>
        <v/>
      </c>
      <c r="D162" s="100" t="str">
        <f>IF($B162="","",IF($D$9="Theo thiết bị",INDEX(Consolidated!$A:$A,$M162),COUNTIFS(Consolidated!$L$2:$L$3000,$C162)+COUNTIFS(Consolidated!$P$2:$P$3000,$C162)-COUNTIFS(Consolidated!$L$2:$L$3000,$C162,Consolidated!$P$2:$P$3000,$C162)))</f>
        <v/>
      </c>
      <c r="E162" s="100" t="str">
        <f>IF($B162="","",IF($D$9="Theo thiết bị",IF(AND(INDEX(Dev_Calc!$A:$A,$M162)=1,INDEX(Dev_Calc!$B:$B,$M162)=1),"From &amp; To",IF(INDEX(Dev_Calc!$A:$A,$M162)=1,"From","To")),COUNTIFS(Consolidated!$L$2:$L$3000,$C162,Consolidated!$E$2:$E$3000,1)+COUNTIFS(Consolidated!$P$2:$P$3000,$C162,Consolidated!$E$2:$E$3000,1)-COUNTIFS(Consolidated!$L$2:$L$3000,$C162,Consolidated!$P$2:$P$3000,$C162,Consolidated!$E$2:$E$3000,1)))</f>
        <v/>
      </c>
      <c r="F162" s="101" t="str">
        <f>IF($B162="","",IF($D$9="Theo thiết bị",INDEX(Consolidated!$H:$H,$M162),$D162-$E162))</f>
        <v/>
      </c>
      <c r="G162" s="101" t="str">
        <f>IF($B162="","",IF($D$9="Theo thiết bị",IF(INDEX(Dev_Calc!$A:$A,$M162)=1,INDEX(Consolidated!$P:$P,$M162)&amp;" – "&amp;INDEX(Consolidated!$Q:$Q,$M162),INDEX(Consolidated!$L:$L,$M162)&amp;" – "&amp;INDEX(Consolidated!$M:$M,$M162)),INDEX(Dev_List!$D:$D,$M162)))</f>
        <v/>
      </c>
      <c r="H162" s="100" t="str">
        <f>IF($B162="","",IF($D$9="Theo thiết bị",IF(INDEX(Consolidated!$D:$D,$M162)=1,"Đã cắt","Chưa cắt"),COUNTIFS(Consolidated!$L$2:$L$3000,$C162,Consolidated!$F$2:$F$3000,2)+COUNTIFS(Consolidated!$P$2:$P$3000,$C162,Consolidated!$F$2:$F$3000,2)-COUNTIFS(Consolidated!$L$2:$L$3000,$C162,Consolidated!$P$2:$P$3000,$C162,Consolidated!$F$2:$F$3000,2)))</f>
        <v/>
      </c>
      <c r="I162" s="100" t="str">
        <f>IF($B162="","",IF($D$9="Theo thiết bị",IF(INDEX(Consolidated!$E:$E,$M162)=1,"Đã kéo","Chưa kéo"),COUNTIFS(Consolidated!$L$2:$L$3000,$C162,Consolidated!$F$2:$F$3000,1)+COUNTIFS(Consolidated!$P$2:$P$3000,$C162,Consolidated!$F$2:$F$3000,1)-COUNTIFS(Consolidated!$L$2:$L$3000,$C162,Consolidated!$P$2:$P$3000,$C162,Consolidated!$F$2:$F$3000,1)))</f>
        <v/>
      </c>
      <c r="J162" s="100" t="str">
        <f>IF($B162="","",IF($D$9="Theo thiết bị",INDEX(Dev_Calc!$E:$E,$M162)&amp;"/2 đầu",$D162-$H162-$I162))</f>
        <v/>
      </c>
      <c r="K162" s="101" t="str">
        <f>IF($B162="","",IF($D$9="Theo thiết bị",IF(INDEX(Dev_Calc!$D:$D,$M162)=0,"Chưa kéo",IF(INDEX(Dev_Calc!$E:$E,$M162)=0,"Đã kéo – chưa đấu nối",IF(INDEX(Dev_Calc!$E:$E,$M162)=1,"Đã kéo – mới đấu 1 đầu","Hoàn thành (đã kéo &amp; đấu nối đủ)"))),IF($F162&gt;0,"Chưa kéo đủ – còn "&amp;$F162&amp;" dây",IF($H162=$D162,"Hoàn thành",IF($J162=$D162,"Đã kéo đủ – chưa đấu nối","Đã kéo đủ – đấu nối dở dang")))))</f>
        <v/>
      </c>
      <c r="M162" s="102" t="str">
        <f>IF($B162="","",IF($D$9="Theo thiết bị",MATCH($B162,Dev_Calc!$F$2:$F$3000,0)+1,Dev_List!$H$1+$B162-1))</f>
        <v/>
      </c>
    </row>
    <row r="163" spans="2:13">
      <c r="B163" s="100" t="str">
        <f>IF(ROWS($B$23:B163)&lt;=$E$12,ROWS($B$23:B163),"")</f>
        <v/>
      </c>
      <c r="C163" s="101" t="str">
        <f>IF($B163="","",IF($D$9="Theo thiết bị",INDEX(Consolidated!$C:$C,$M163),INDEX(Dev_List!$A:$A,$M163)))</f>
        <v/>
      </c>
      <c r="D163" s="100" t="str">
        <f>IF($B163="","",IF($D$9="Theo thiết bị",INDEX(Consolidated!$A:$A,$M163),COUNTIFS(Consolidated!$L$2:$L$3000,$C163)+COUNTIFS(Consolidated!$P$2:$P$3000,$C163)-COUNTIFS(Consolidated!$L$2:$L$3000,$C163,Consolidated!$P$2:$P$3000,$C163)))</f>
        <v/>
      </c>
      <c r="E163" s="100" t="str">
        <f>IF($B163="","",IF($D$9="Theo thiết bị",IF(AND(INDEX(Dev_Calc!$A:$A,$M163)=1,INDEX(Dev_Calc!$B:$B,$M163)=1),"From &amp; To",IF(INDEX(Dev_Calc!$A:$A,$M163)=1,"From","To")),COUNTIFS(Consolidated!$L$2:$L$3000,$C163,Consolidated!$E$2:$E$3000,1)+COUNTIFS(Consolidated!$P$2:$P$3000,$C163,Consolidated!$E$2:$E$3000,1)-COUNTIFS(Consolidated!$L$2:$L$3000,$C163,Consolidated!$P$2:$P$3000,$C163,Consolidated!$E$2:$E$3000,1)))</f>
        <v/>
      </c>
      <c r="F163" s="101" t="str">
        <f>IF($B163="","",IF($D$9="Theo thiết bị",INDEX(Consolidated!$H:$H,$M163),$D163-$E163))</f>
        <v/>
      </c>
      <c r="G163" s="101" t="str">
        <f>IF($B163="","",IF($D$9="Theo thiết bị",IF(INDEX(Dev_Calc!$A:$A,$M163)=1,INDEX(Consolidated!$P:$P,$M163)&amp;" – "&amp;INDEX(Consolidated!$Q:$Q,$M163),INDEX(Consolidated!$L:$L,$M163)&amp;" – "&amp;INDEX(Consolidated!$M:$M,$M163)),INDEX(Dev_List!$D:$D,$M163)))</f>
        <v/>
      </c>
      <c r="H163" s="100" t="str">
        <f>IF($B163="","",IF($D$9="Theo thiết bị",IF(INDEX(Consolidated!$D:$D,$M163)=1,"Đã cắt","Chưa cắt"),COUNTIFS(Consolidated!$L$2:$L$3000,$C163,Consolidated!$F$2:$F$3000,2)+COUNTIFS(Consolidated!$P$2:$P$3000,$C163,Consolidated!$F$2:$F$3000,2)-COUNTIFS(Consolidated!$L$2:$L$3000,$C163,Consolidated!$P$2:$P$3000,$C163,Consolidated!$F$2:$F$3000,2)))</f>
        <v/>
      </c>
      <c r="I163" s="100" t="str">
        <f>IF($B163="","",IF($D$9="Theo thiết bị",IF(INDEX(Consolidated!$E:$E,$M163)=1,"Đã kéo","Chưa kéo"),COUNTIFS(Consolidated!$L$2:$L$3000,$C163,Consolidated!$F$2:$F$3000,1)+COUNTIFS(Consolidated!$P$2:$P$3000,$C163,Consolidated!$F$2:$F$3000,1)-COUNTIFS(Consolidated!$L$2:$L$3000,$C163,Consolidated!$P$2:$P$3000,$C163,Consolidated!$F$2:$F$3000,1)))</f>
        <v/>
      </c>
      <c r="J163" s="100" t="str">
        <f>IF($B163="","",IF($D$9="Theo thiết bị",INDEX(Dev_Calc!$E:$E,$M163)&amp;"/2 đầu",$D163-$H163-$I163))</f>
        <v/>
      </c>
      <c r="K163" s="101" t="str">
        <f>IF($B163="","",IF($D$9="Theo thiết bị",IF(INDEX(Dev_Calc!$D:$D,$M163)=0,"Chưa kéo",IF(INDEX(Dev_Calc!$E:$E,$M163)=0,"Đã kéo – chưa đấu nối",IF(INDEX(Dev_Calc!$E:$E,$M163)=1,"Đã kéo – mới đấu 1 đầu","Hoàn thành (đã kéo &amp; đấu nối đủ)"))),IF($F163&gt;0,"Chưa kéo đủ – còn "&amp;$F163&amp;" dây",IF($H163=$D163,"Hoàn thành",IF($J163=$D163,"Đã kéo đủ – chưa đấu nối","Đã kéo đủ – đấu nối dở dang")))))</f>
        <v/>
      </c>
      <c r="M163" s="102" t="str">
        <f>IF($B163="","",IF($D$9="Theo thiết bị",MATCH($B163,Dev_Calc!$F$2:$F$3000,0)+1,Dev_List!$H$1+$B163-1))</f>
        <v/>
      </c>
    </row>
    <row r="164" spans="2:13">
      <c r="B164" s="100" t="str">
        <f>IF(ROWS($B$23:B164)&lt;=$E$12,ROWS($B$23:B164),"")</f>
        <v/>
      </c>
      <c r="C164" s="101" t="str">
        <f>IF($B164="","",IF($D$9="Theo thiết bị",INDEX(Consolidated!$C:$C,$M164),INDEX(Dev_List!$A:$A,$M164)))</f>
        <v/>
      </c>
      <c r="D164" s="100" t="str">
        <f>IF($B164="","",IF($D$9="Theo thiết bị",INDEX(Consolidated!$A:$A,$M164),COUNTIFS(Consolidated!$L$2:$L$3000,$C164)+COUNTIFS(Consolidated!$P$2:$P$3000,$C164)-COUNTIFS(Consolidated!$L$2:$L$3000,$C164,Consolidated!$P$2:$P$3000,$C164)))</f>
        <v/>
      </c>
      <c r="E164" s="100" t="str">
        <f>IF($B164="","",IF($D$9="Theo thiết bị",IF(AND(INDEX(Dev_Calc!$A:$A,$M164)=1,INDEX(Dev_Calc!$B:$B,$M164)=1),"From &amp; To",IF(INDEX(Dev_Calc!$A:$A,$M164)=1,"From","To")),COUNTIFS(Consolidated!$L$2:$L$3000,$C164,Consolidated!$E$2:$E$3000,1)+COUNTIFS(Consolidated!$P$2:$P$3000,$C164,Consolidated!$E$2:$E$3000,1)-COUNTIFS(Consolidated!$L$2:$L$3000,$C164,Consolidated!$P$2:$P$3000,$C164,Consolidated!$E$2:$E$3000,1)))</f>
        <v/>
      </c>
      <c r="F164" s="101" t="str">
        <f>IF($B164="","",IF($D$9="Theo thiết bị",INDEX(Consolidated!$H:$H,$M164),$D164-$E164))</f>
        <v/>
      </c>
      <c r="G164" s="101" t="str">
        <f>IF($B164="","",IF($D$9="Theo thiết bị",IF(INDEX(Dev_Calc!$A:$A,$M164)=1,INDEX(Consolidated!$P:$P,$M164)&amp;" – "&amp;INDEX(Consolidated!$Q:$Q,$M164),INDEX(Consolidated!$L:$L,$M164)&amp;" – "&amp;INDEX(Consolidated!$M:$M,$M164)),INDEX(Dev_List!$D:$D,$M164)))</f>
        <v/>
      </c>
      <c r="H164" s="100" t="str">
        <f>IF($B164="","",IF($D$9="Theo thiết bị",IF(INDEX(Consolidated!$D:$D,$M164)=1,"Đã cắt","Chưa cắt"),COUNTIFS(Consolidated!$L$2:$L$3000,$C164,Consolidated!$F$2:$F$3000,2)+COUNTIFS(Consolidated!$P$2:$P$3000,$C164,Consolidated!$F$2:$F$3000,2)-COUNTIFS(Consolidated!$L$2:$L$3000,$C164,Consolidated!$P$2:$P$3000,$C164,Consolidated!$F$2:$F$3000,2)))</f>
        <v/>
      </c>
      <c r="I164" s="100" t="str">
        <f>IF($B164="","",IF($D$9="Theo thiết bị",IF(INDEX(Consolidated!$E:$E,$M164)=1,"Đã kéo","Chưa kéo"),COUNTIFS(Consolidated!$L$2:$L$3000,$C164,Consolidated!$F$2:$F$3000,1)+COUNTIFS(Consolidated!$P$2:$P$3000,$C164,Consolidated!$F$2:$F$3000,1)-COUNTIFS(Consolidated!$L$2:$L$3000,$C164,Consolidated!$P$2:$P$3000,$C164,Consolidated!$F$2:$F$3000,1)))</f>
        <v/>
      </c>
      <c r="J164" s="100" t="str">
        <f>IF($B164="","",IF($D$9="Theo thiết bị",INDEX(Dev_Calc!$E:$E,$M164)&amp;"/2 đầu",$D164-$H164-$I164))</f>
        <v/>
      </c>
      <c r="K164" s="101" t="str">
        <f>IF($B164="","",IF($D$9="Theo thiết bị",IF(INDEX(Dev_Calc!$D:$D,$M164)=0,"Chưa kéo",IF(INDEX(Dev_Calc!$E:$E,$M164)=0,"Đã kéo – chưa đấu nối",IF(INDEX(Dev_Calc!$E:$E,$M164)=1,"Đã kéo – mới đấu 1 đầu","Hoàn thành (đã kéo &amp; đấu nối đủ)"))),IF($F164&gt;0,"Chưa kéo đủ – còn "&amp;$F164&amp;" dây",IF($H164=$D164,"Hoàn thành",IF($J164=$D164,"Đã kéo đủ – chưa đấu nối","Đã kéo đủ – đấu nối dở dang")))))</f>
        <v/>
      </c>
      <c r="M164" s="102" t="str">
        <f>IF($B164="","",IF($D$9="Theo thiết bị",MATCH($B164,Dev_Calc!$F$2:$F$3000,0)+1,Dev_List!$H$1+$B164-1))</f>
        <v/>
      </c>
    </row>
    <row r="165" spans="2:13">
      <c r="B165" s="100" t="str">
        <f>IF(ROWS($B$23:B165)&lt;=$E$12,ROWS($B$23:B165),"")</f>
        <v/>
      </c>
      <c r="C165" s="101" t="str">
        <f>IF($B165="","",IF($D$9="Theo thiết bị",INDEX(Consolidated!$C:$C,$M165),INDEX(Dev_List!$A:$A,$M165)))</f>
        <v/>
      </c>
      <c r="D165" s="100" t="str">
        <f>IF($B165="","",IF($D$9="Theo thiết bị",INDEX(Consolidated!$A:$A,$M165),COUNTIFS(Consolidated!$L$2:$L$3000,$C165)+COUNTIFS(Consolidated!$P$2:$P$3000,$C165)-COUNTIFS(Consolidated!$L$2:$L$3000,$C165,Consolidated!$P$2:$P$3000,$C165)))</f>
        <v/>
      </c>
      <c r="E165" s="100" t="str">
        <f>IF($B165="","",IF($D$9="Theo thiết bị",IF(AND(INDEX(Dev_Calc!$A:$A,$M165)=1,INDEX(Dev_Calc!$B:$B,$M165)=1),"From &amp; To",IF(INDEX(Dev_Calc!$A:$A,$M165)=1,"From","To")),COUNTIFS(Consolidated!$L$2:$L$3000,$C165,Consolidated!$E$2:$E$3000,1)+COUNTIFS(Consolidated!$P$2:$P$3000,$C165,Consolidated!$E$2:$E$3000,1)-COUNTIFS(Consolidated!$L$2:$L$3000,$C165,Consolidated!$P$2:$P$3000,$C165,Consolidated!$E$2:$E$3000,1)))</f>
        <v/>
      </c>
      <c r="F165" s="101" t="str">
        <f>IF($B165="","",IF($D$9="Theo thiết bị",INDEX(Consolidated!$H:$H,$M165),$D165-$E165))</f>
        <v/>
      </c>
      <c r="G165" s="101" t="str">
        <f>IF($B165="","",IF($D$9="Theo thiết bị",IF(INDEX(Dev_Calc!$A:$A,$M165)=1,INDEX(Consolidated!$P:$P,$M165)&amp;" – "&amp;INDEX(Consolidated!$Q:$Q,$M165),INDEX(Consolidated!$L:$L,$M165)&amp;" – "&amp;INDEX(Consolidated!$M:$M,$M165)),INDEX(Dev_List!$D:$D,$M165)))</f>
        <v/>
      </c>
      <c r="H165" s="100" t="str">
        <f>IF($B165="","",IF($D$9="Theo thiết bị",IF(INDEX(Consolidated!$D:$D,$M165)=1,"Đã cắt","Chưa cắt"),COUNTIFS(Consolidated!$L$2:$L$3000,$C165,Consolidated!$F$2:$F$3000,2)+COUNTIFS(Consolidated!$P$2:$P$3000,$C165,Consolidated!$F$2:$F$3000,2)-COUNTIFS(Consolidated!$L$2:$L$3000,$C165,Consolidated!$P$2:$P$3000,$C165,Consolidated!$F$2:$F$3000,2)))</f>
        <v/>
      </c>
      <c r="I165" s="100" t="str">
        <f>IF($B165="","",IF($D$9="Theo thiết bị",IF(INDEX(Consolidated!$E:$E,$M165)=1,"Đã kéo","Chưa kéo"),COUNTIFS(Consolidated!$L$2:$L$3000,$C165,Consolidated!$F$2:$F$3000,1)+COUNTIFS(Consolidated!$P$2:$P$3000,$C165,Consolidated!$F$2:$F$3000,1)-COUNTIFS(Consolidated!$L$2:$L$3000,$C165,Consolidated!$P$2:$P$3000,$C165,Consolidated!$F$2:$F$3000,1)))</f>
        <v/>
      </c>
      <c r="J165" s="100" t="str">
        <f>IF($B165="","",IF($D$9="Theo thiết bị",INDEX(Dev_Calc!$E:$E,$M165)&amp;"/2 đầu",$D165-$H165-$I165))</f>
        <v/>
      </c>
      <c r="K165" s="101" t="str">
        <f>IF($B165="","",IF($D$9="Theo thiết bị",IF(INDEX(Dev_Calc!$D:$D,$M165)=0,"Chưa kéo",IF(INDEX(Dev_Calc!$E:$E,$M165)=0,"Đã kéo – chưa đấu nối",IF(INDEX(Dev_Calc!$E:$E,$M165)=1,"Đã kéo – mới đấu 1 đầu","Hoàn thành (đã kéo &amp; đấu nối đủ)"))),IF($F165&gt;0,"Chưa kéo đủ – còn "&amp;$F165&amp;" dây",IF($H165=$D165,"Hoàn thành",IF($J165=$D165,"Đã kéo đủ – chưa đấu nối","Đã kéo đủ – đấu nối dở dang")))))</f>
        <v/>
      </c>
      <c r="M165" s="102" t="str">
        <f>IF($B165="","",IF($D$9="Theo thiết bị",MATCH($B165,Dev_Calc!$F$2:$F$3000,0)+1,Dev_List!$H$1+$B165-1))</f>
        <v/>
      </c>
    </row>
    <row r="166" spans="2:13">
      <c r="B166" s="100" t="str">
        <f>IF(ROWS($B$23:B166)&lt;=$E$12,ROWS($B$23:B166),"")</f>
        <v/>
      </c>
      <c r="C166" s="101" t="str">
        <f>IF($B166="","",IF($D$9="Theo thiết bị",INDEX(Consolidated!$C:$C,$M166),INDEX(Dev_List!$A:$A,$M166)))</f>
        <v/>
      </c>
      <c r="D166" s="100" t="str">
        <f>IF($B166="","",IF($D$9="Theo thiết bị",INDEX(Consolidated!$A:$A,$M166),COUNTIFS(Consolidated!$L$2:$L$3000,$C166)+COUNTIFS(Consolidated!$P$2:$P$3000,$C166)-COUNTIFS(Consolidated!$L$2:$L$3000,$C166,Consolidated!$P$2:$P$3000,$C166)))</f>
        <v/>
      </c>
      <c r="E166" s="100" t="str">
        <f>IF($B166="","",IF($D$9="Theo thiết bị",IF(AND(INDEX(Dev_Calc!$A:$A,$M166)=1,INDEX(Dev_Calc!$B:$B,$M166)=1),"From &amp; To",IF(INDEX(Dev_Calc!$A:$A,$M166)=1,"From","To")),COUNTIFS(Consolidated!$L$2:$L$3000,$C166,Consolidated!$E$2:$E$3000,1)+COUNTIFS(Consolidated!$P$2:$P$3000,$C166,Consolidated!$E$2:$E$3000,1)-COUNTIFS(Consolidated!$L$2:$L$3000,$C166,Consolidated!$P$2:$P$3000,$C166,Consolidated!$E$2:$E$3000,1)))</f>
        <v/>
      </c>
      <c r="F166" s="101" t="str">
        <f>IF($B166="","",IF($D$9="Theo thiết bị",INDEX(Consolidated!$H:$H,$M166),$D166-$E166))</f>
        <v/>
      </c>
      <c r="G166" s="101" t="str">
        <f>IF($B166="","",IF($D$9="Theo thiết bị",IF(INDEX(Dev_Calc!$A:$A,$M166)=1,INDEX(Consolidated!$P:$P,$M166)&amp;" – "&amp;INDEX(Consolidated!$Q:$Q,$M166),INDEX(Consolidated!$L:$L,$M166)&amp;" – "&amp;INDEX(Consolidated!$M:$M,$M166)),INDEX(Dev_List!$D:$D,$M166)))</f>
        <v/>
      </c>
      <c r="H166" s="100" t="str">
        <f>IF($B166="","",IF($D$9="Theo thiết bị",IF(INDEX(Consolidated!$D:$D,$M166)=1,"Đã cắt","Chưa cắt"),COUNTIFS(Consolidated!$L$2:$L$3000,$C166,Consolidated!$F$2:$F$3000,2)+COUNTIFS(Consolidated!$P$2:$P$3000,$C166,Consolidated!$F$2:$F$3000,2)-COUNTIFS(Consolidated!$L$2:$L$3000,$C166,Consolidated!$P$2:$P$3000,$C166,Consolidated!$F$2:$F$3000,2)))</f>
        <v/>
      </c>
      <c r="I166" s="100" t="str">
        <f>IF($B166="","",IF($D$9="Theo thiết bị",IF(INDEX(Consolidated!$E:$E,$M166)=1,"Đã kéo","Chưa kéo"),COUNTIFS(Consolidated!$L$2:$L$3000,$C166,Consolidated!$F$2:$F$3000,1)+COUNTIFS(Consolidated!$P$2:$P$3000,$C166,Consolidated!$F$2:$F$3000,1)-COUNTIFS(Consolidated!$L$2:$L$3000,$C166,Consolidated!$P$2:$P$3000,$C166,Consolidated!$F$2:$F$3000,1)))</f>
        <v/>
      </c>
      <c r="J166" s="100" t="str">
        <f>IF($B166="","",IF($D$9="Theo thiết bị",INDEX(Dev_Calc!$E:$E,$M166)&amp;"/2 đầu",$D166-$H166-$I166))</f>
        <v/>
      </c>
      <c r="K166" s="101" t="str">
        <f>IF($B166="","",IF($D$9="Theo thiết bị",IF(INDEX(Dev_Calc!$D:$D,$M166)=0,"Chưa kéo",IF(INDEX(Dev_Calc!$E:$E,$M166)=0,"Đã kéo – chưa đấu nối",IF(INDEX(Dev_Calc!$E:$E,$M166)=1,"Đã kéo – mới đấu 1 đầu","Hoàn thành (đã kéo &amp; đấu nối đủ)"))),IF($F166&gt;0,"Chưa kéo đủ – còn "&amp;$F166&amp;" dây",IF($H166=$D166,"Hoàn thành",IF($J166=$D166,"Đã kéo đủ – chưa đấu nối","Đã kéo đủ – đấu nối dở dang")))))</f>
        <v/>
      </c>
      <c r="M166" s="102" t="str">
        <f>IF($B166="","",IF($D$9="Theo thiết bị",MATCH($B166,Dev_Calc!$F$2:$F$3000,0)+1,Dev_List!$H$1+$B166-1))</f>
        <v/>
      </c>
    </row>
    <row r="167" spans="2:13">
      <c r="B167" s="100" t="str">
        <f>IF(ROWS($B$23:B167)&lt;=$E$12,ROWS($B$23:B167),"")</f>
        <v/>
      </c>
      <c r="C167" s="101" t="str">
        <f>IF($B167="","",IF($D$9="Theo thiết bị",INDEX(Consolidated!$C:$C,$M167),INDEX(Dev_List!$A:$A,$M167)))</f>
        <v/>
      </c>
      <c r="D167" s="100" t="str">
        <f>IF($B167="","",IF($D$9="Theo thiết bị",INDEX(Consolidated!$A:$A,$M167),COUNTIFS(Consolidated!$L$2:$L$3000,$C167)+COUNTIFS(Consolidated!$P$2:$P$3000,$C167)-COUNTIFS(Consolidated!$L$2:$L$3000,$C167,Consolidated!$P$2:$P$3000,$C167)))</f>
        <v/>
      </c>
      <c r="E167" s="100" t="str">
        <f>IF($B167="","",IF($D$9="Theo thiết bị",IF(AND(INDEX(Dev_Calc!$A:$A,$M167)=1,INDEX(Dev_Calc!$B:$B,$M167)=1),"From &amp; To",IF(INDEX(Dev_Calc!$A:$A,$M167)=1,"From","To")),COUNTIFS(Consolidated!$L$2:$L$3000,$C167,Consolidated!$E$2:$E$3000,1)+COUNTIFS(Consolidated!$P$2:$P$3000,$C167,Consolidated!$E$2:$E$3000,1)-COUNTIFS(Consolidated!$L$2:$L$3000,$C167,Consolidated!$P$2:$P$3000,$C167,Consolidated!$E$2:$E$3000,1)))</f>
        <v/>
      </c>
      <c r="F167" s="101" t="str">
        <f>IF($B167="","",IF($D$9="Theo thiết bị",INDEX(Consolidated!$H:$H,$M167),$D167-$E167))</f>
        <v/>
      </c>
      <c r="G167" s="101" t="str">
        <f>IF($B167="","",IF($D$9="Theo thiết bị",IF(INDEX(Dev_Calc!$A:$A,$M167)=1,INDEX(Consolidated!$P:$P,$M167)&amp;" – "&amp;INDEX(Consolidated!$Q:$Q,$M167),INDEX(Consolidated!$L:$L,$M167)&amp;" – "&amp;INDEX(Consolidated!$M:$M,$M167)),INDEX(Dev_List!$D:$D,$M167)))</f>
        <v/>
      </c>
      <c r="H167" s="100" t="str">
        <f>IF($B167="","",IF($D$9="Theo thiết bị",IF(INDEX(Consolidated!$D:$D,$M167)=1,"Đã cắt","Chưa cắt"),COUNTIFS(Consolidated!$L$2:$L$3000,$C167,Consolidated!$F$2:$F$3000,2)+COUNTIFS(Consolidated!$P$2:$P$3000,$C167,Consolidated!$F$2:$F$3000,2)-COUNTIFS(Consolidated!$L$2:$L$3000,$C167,Consolidated!$P$2:$P$3000,$C167,Consolidated!$F$2:$F$3000,2)))</f>
        <v/>
      </c>
      <c r="I167" s="100" t="str">
        <f>IF($B167="","",IF($D$9="Theo thiết bị",IF(INDEX(Consolidated!$E:$E,$M167)=1,"Đã kéo","Chưa kéo"),COUNTIFS(Consolidated!$L$2:$L$3000,$C167,Consolidated!$F$2:$F$3000,1)+COUNTIFS(Consolidated!$P$2:$P$3000,$C167,Consolidated!$F$2:$F$3000,1)-COUNTIFS(Consolidated!$L$2:$L$3000,$C167,Consolidated!$P$2:$P$3000,$C167,Consolidated!$F$2:$F$3000,1)))</f>
        <v/>
      </c>
      <c r="J167" s="100" t="str">
        <f>IF($B167="","",IF($D$9="Theo thiết bị",INDEX(Dev_Calc!$E:$E,$M167)&amp;"/2 đầu",$D167-$H167-$I167))</f>
        <v/>
      </c>
      <c r="K167" s="101" t="str">
        <f>IF($B167="","",IF($D$9="Theo thiết bị",IF(INDEX(Dev_Calc!$D:$D,$M167)=0,"Chưa kéo",IF(INDEX(Dev_Calc!$E:$E,$M167)=0,"Đã kéo – chưa đấu nối",IF(INDEX(Dev_Calc!$E:$E,$M167)=1,"Đã kéo – mới đấu 1 đầu","Hoàn thành (đã kéo &amp; đấu nối đủ)"))),IF($F167&gt;0,"Chưa kéo đủ – còn "&amp;$F167&amp;" dây",IF($H167=$D167,"Hoàn thành",IF($J167=$D167,"Đã kéo đủ – chưa đấu nối","Đã kéo đủ – đấu nối dở dang")))))</f>
        <v/>
      </c>
      <c r="M167" s="102" t="str">
        <f>IF($B167="","",IF($D$9="Theo thiết bị",MATCH($B167,Dev_Calc!$F$2:$F$3000,0)+1,Dev_List!$H$1+$B167-1))</f>
        <v/>
      </c>
    </row>
    <row r="168" spans="2:13">
      <c r="B168" s="100" t="str">
        <f>IF(ROWS($B$23:B168)&lt;=$E$12,ROWS($B$23:B168),"")</f>
        <v/>
      </c>
      <c r="C168" s="101" t="str">
        <f>IF($B168="","",IF($D$9="Theo thiết bị",INDEX(Consolidated!$C:$C,$M168),INDEX(Dev_List!$A:$A,$M168)))</f>
        <v/>
      </c>
      <c r="D168" s="100" t="str">
        <f>IF($B168="","",IF($D$9="Theo thiết bị",INDEX(Consolidated!$A:$A,$M168),COUNTIFS(Consolidated!$L$2:$L$3000,$C168)+COUNTIFS(Consolidated!$P$2:$P$3000,$C168)-COUNTIFS(Consolidated!$L$2:$L$3000,$C168,Consolidated!$P$2:$P$3000,$C168)))</f>
        <v/>
      </c>
      <c r="E168" s="100" t="str">
        <f>IF($B168="","",IF($D$9="Theo thiết bị",IF(AND(INDEX(Dev_Calc!$A:$A,$M168)=1,INDEX(Dev_Calc!$B:$B,$M168)=1),"From &amp; To",IF(INDEX(Dev_Calc!$A:$A,$M168)=1,"From","To")),COUNTIFS(Consolidated!$L$2:$L$3000,$C168,Consolidated!$E$2:$E$3000,1)+COUNTIFS(Consolidated!$P$2:$P$3000,$C168,Consolidated!$E$2:$E$3000,1)-COUNTIFS(Consolidated!$L$2:$L$3000,$C168,Consolidated!$P$2:$P$3000,$C168,Consolidated!$E$2:$E$3000,1)))</f>
        <v/>
      </c>
      <c r="F168" s="101" t="str">
        <f>IF($B168="","",IF($D$9="Theo thiết bị",INDEX(Consolidated!$H:$H,$M168),$D168-$E168))</f>
        <v/>
      </c>
      <c r="G168" s="101" t="str">
        <f>IF($B168="","",IF($D$9="Theo thiết bị",IF(INDEX(Dev_Calc!$A:$A,$M168)=1,INDEX(Consolidated!$P:$P,$M168)&amp;" – "&amp;INDEX(Consolidated!$Q:$Q,$M168),INDEX(Consolidated!$L:$L,$M168)&amp;" – "&amp;INDEX(Consolidated!$M:$M,$M168)),INDEX(Dev_List!$D:$D,$M168)))</f>
        <v/>
      </c>
      <c r="H168" s="100" t="str">
        <f>IF($B168="","",IF($D$9="Theo thiết bị",IF(INDEX(Consolidated!$D:$D,$M168)=1,"Đã cắt","Chưa cắt"),COUNTIFS(Consolidated!$L$2:$L$3000,$C168,Consolidated!$F$2:$F$3000,2)+COUNTIFS(Consolidated!$P$2:$P$3000,$C168,Consolidated!$F$2:$F$3000,2)-COUNTIFS(Consolidated!$L$2:$L$3000,$C168,Consolidated!$P$2:$P$3000,$C168,Consolidated!$F$2:$F$3000,2)))</f>
        <v/>
      </c>
      <c r="I168" s="100" t="str">
        <f>IF($B168="","",IF($D$9="Theo thiết bị",IF(INDEX(Consolidated!$E:$E,$M168)=1,"Đã kéo","Chưa kéo"),COUNTIFS(Consolidated!$L$2:$L$3000,$C168,Consolidated!$F$2:$F$3000,1)+COUNTIFS(Consolidated!$P$2:$P$3000,$C168,Consolidated!$F$2:$F$3000,1)-COUNTIFS(Consolidated!$L$2:$L$3000,$C168,Consolidated!$P$2:$P$3000,$C168,Consolidated!$F$2:$F$3000,1)))</f>
        <v/>
      </c>
      <c r="J168" s="100" t="str">
        <f>IF($B168="","",IF($D$9="Theo thiết bị",INDEX(Dev_Calc!$E:$E,$M168)&amp;"/2 đầu",$D168-$H168-$I168))</f>
        <v/>
      </c>
      <c r="K168" s="101" t="str">
        <f>IF($B168="","",IF($D$9="Theo thiết bị",IF(INDEX(Dev_Calc!$D:$D,$M168)=0,"Chưa kéo",IF(INDEX(Dev_Calc!$E:$E,$M168)=0,"Đã kéo – chưa đấu nối",IF(INDEX(Dev_Calc!$E:$E,$M168)=1,"Đã kéo – mới đấu 1 đầu","Hoàn thành (đã kéo &amp; đấu nối đủ)"))),IF($F168&gt;0,"Chưa kéo đủ – còn "&amp;$F168&amp;" dây",IF($H168=$D168,"Hoàn thành",IF($J168=$D168,"Đã kéo đủ – chưa đấu nối","Đã kéo đủ – đấu nối dở dang")))))</f>
        <v/>
      </c>
      <c r="M168" s="102" t="str">
        <f>IF($B168="","",IF($D$9="Theo thiết bị",MATCH($B168,Dev_Calc!$F$2:$F$3000,0)+1,Dev_List!$H$1+$B168-1))</f>
        <v/>
      </c>
    </row>
    <row r="169" spans="2:13">
      <c r="B169" s="100" t="str">
        <f>IF(ROWS($B$23:B169)&lt;=$E$12,ROWS($B$23:B169),"")</f>
        <v/>
      </c>
      <c r="C169" s="101" t="str">
        <f>IF($B169="","",IF($D$9="Theo thiết bị",INDEX(Consolidated!$C:$C,$M169),INDEX(Dev_List!$A:$A,$M169)))</f>
        <v/>
      </c>
      <c r="D169" s="100" t="str">
        <f>IF($B169="","",IF($D$9="Theo thiết bị",INDEX(Consolidated!$A:$A,$M169),COUNTIFS(Consolidated!$L$2:$L$3000,$C169)+COUNTIFS(Consolidated!$P$2:$P$3000,$C169)-COUNTIFS(Consolidated!$L$2:$L$3000,$C169,Consolidated!$P$2:$P$3000,$C169)))</f>
        <v/>
      </c>
      <c r="E169" s="100" t="str">
        <f>IF($B169="","",IF($D$9="Theo thiết bị",IF(AND(INDEX(Dev_Calc!$A:$A,$M169)=1,INDEX(Dev_Calc!$B:$B,$M169)=1),"From &amp; To",IF(INDEX(Dev_Calc!$A:$A,$M169)=1,"From","To")),COUNTIFS(Consolidated!$L$2:$L$3000,$C169,Consolidated!$E$2:$E$3000,1)+COUNTIFS(Consolidated!$P$2:$P$3000,$C169,Consolidated!$E$2:$E$3000,1)-COUNTIFS(Consolidated!$L$2:$L$3000,$C169,Consolidated!$P$2:$P$3000,$C169,Consolidated!$E$2:$E$3000,1)))</f>
        <v/>
      </c>
      <c r="F169" s="101" t="str">
        <f>IF($B169="","",IF($D$9="Theo thiết bị",INDEX(Consolidated!$H:$H,$M169),$D169-$E169))</f>
        <v/>
      </c>
      <c r="G169" s="101" t="str">
        <f>IF($B169="","",IF($D$9="Theo thiết bị",IF(INDEX(Dev_Calc!$A:$A,$M169)=1,INDEX(Consolidated!$P:$P,$M169)&amp;" – "&amp;INDEX(Consolidated!$Q:$Q,$M169),INDEX(Consolidated!$L:$L,$M169)&amp;" – "&amp;INDEX(Consolidated!$M:$M,$M169)),INDEX(Dev_List!$D:$D,$M169)))</f>
        <v/>
      </c>
      <c r="H169" s="100" t="str">
        <f>IF($B169="","",IF($D$9="Theo thiết bị",IF(INDEX(Consolidated!$D:$D,$M169)=1,"Đã cắt","Chưa cắt"),COUNTIFS(Consolidated!$L$2:$L$3000,$C169,Consolidated!$F$2:$F$3000,2)+COUNTIFS(Consolidated!$P$2:$P$3000,$C169,Consolidated!$F$2:$F$3000,2)-COUNTIFS(Consolidated!$L$2:$L$3000,$C169,Consolidated!$P$2:$P$3000,$C169,Consolidated!$F$2:$F$3000,2)))</f>
        <v/>
      </c>
      <c r="I169" s="100" t="str">
        <f>IF($B169="","",IF($D$9="Theo thiết bị",IF(INDEX(Consolidated!$E:$E,$M169)=1,"Đã kéo","Chưa kéo"),COUNTIFS(Consolidated!$L$2:$L$3000,$C169,Consolidated!$F$2:$F$3000,1)+COUNTIFS(Consolidated!$P$2:$P$3000,$C169,Consolidated!$F$2:$F$3000,1)-COUNTIFS(Consolidated!$L$2:$L$3000,$C169,Consolidated!$P$2:$P$3000,$C169,Consolidated!$F$2:$F$3000,1)))</f>
        <v/>
      </c>
      <c r="J169" s="100" t="str">
        <f>IF($B169="","",IF($D$9="Theo thiết bị",INDEX(Dev_Calc!$E:$E,$M169)&amp;"/2 đầu",$D169-$H169-$I169))</f>
        <v/>
      </c>
      <c r="K169" s="101" t="str">
        <f>IF($B169="","",IF($D$9="Theo thiết bị",IF(INDEX(Dev_Calc!$D:$D,$M169)=0,"Chưa kéo",IF(INDEX(Dev_Calc!$E:$E,$M169)=0,"Đã kéo – chưa đấu nối",IF(INDEX(Dev_Calc!$E:$E,$M169)=1,"Đã kéo – mới đấu 1 đầu","Hoàn thành (đã kéo &amp; đấu nối đủ)"))),IF($F169&gt;0,"Chưa kéo đủ – còn "&amp;$F169&amp;" dây",IF($H169=$D169,"Hoàn thành",IF($J169=$D169,"Đã kéo đủ – chưa đấu nối","Đã kéo đủ – đấu nối dở dang")))))</f>
        <v/>
      </c>
      <c r="M169" s="102" t="str">
        <f>IF($B169="","",IF($D$9="Theo thiết bị",MATCH($B169,Dev_Calc!$F$2:$F$3000,0)+1,Dev_List!$H$1+$B169-1))</f>
        <v/>
      </c>
    </row>
    <row r="170" spans="2:13">
      <c r="B170" s="100" t="str">
        <f>IF(ROWS($B$23:B170)&lt;=$E$12,ROWS($B$23:B170),"")</f>
        <v/>
      </c>
      <c r="C170" s="101" t="str">
        <f>IF($B170="","",IF($D$9="Theo thiết bị",INDEX(Consolidated!$C:$C,$M170),INDEX(Dev_List!$A:$A,$M170)))</f>
        <v/>
      </c>
      <c r="D170" s="100" t="str">
        <f>IF($B170="","",IF($D$9="Theo thiết bị",INDEX(Consolidated!$A:$A,$M170),COUNTIFS(Consolidated!$L$2:$L$3000,$C170)+COUNTIFS(Consolidated!$P$2:$P$3000,$C170)-COUNTIFS(Consolidated!$L$2:$L$3000,$C170,Consolidated!$P$2:$P$3000,$C170)))</f>
        <v/>
      </c>
      <c r="E170" s="100" t="str">
        <f>IF($B170="","",IF($D$9="Theo thiết bị",IF(AND(INDEX(Dev_Calc!$A:$A,$M170)=1,INDEX(Dev_Calc!$B:$B,$M170)=1),"From &amp; To",IF(INDEX(Dev_Calc!$A:$A,$M170)=1,"From","To")),COUNTIFS(Consolidated!$L$2:$L$3000,$C170,Consolidated!$E$2:$E$3000,1)+COUNTIFS(Consolidated!$P$2:$P$3000,$C170,Consolidated!$E$2:$E$3000,1)-COUNTIFS(Consolidated!$L$2:$L$3000,$C170,Consolidated!$P$2:$P$3000,$C170,Consolidated!$E$2:$E$3000,1)))</f>
        <v/>
      </c>
      <c r="F170" s="101" t="str">
        <f>IF($B170="","",IF($D$9="Theo thiết bị",INDEX(Consolidated!$H:$H,$M170),$D170-$E170))</f>
        <v/>
      </c>
      <c r="G170" s="101" t="str">
        <f>IF($B170="","",IF($D$9="Theo thiết bị",IF(INDEX(Dev_Calc!$A:$A,$M170)=1,INDEX(Consolidated!$P:$P,$M170)&amp;" – "&amp;INDEX(Consolidated!$Q:$Q,$M170),INDEX(Consolidated!$L:$L,$M170)&amp;" – "&amp;INDEX(Consolidated!$M:$M,$M170)),INDEX(Dev_List!$D:$D,$M170)))</f>
        <v/>
      </c>
      <c r="H170" s="100" t="str">
        <f>IF($B170="","",IF($D$9="Theo thiết bị",IF(INDEX(Consolidated!$D:$D,$M170)=1,"Đã cắt","Chưa cắt"),COUNTIFS(Consolidated!$L$2:$L$3000,$C170,Consolidated!$F$2:$F$3000,2)+COUNTIFS(Consolidated!$P$2:$P$3000,$C170,Consolidated!$F$2:$F$3000,2)-COUNTIFS(Consolidated!$L$2:$L$3000,$C170,Consolidated!$P$2:$P$3000,$C170,Consolidated!$F$2:$F$3000,2)))</f>
        <v/>
      </c>
      <c r="I170" s="100" t="str">
        <f>IF($B170="","",IF($D$9="Theo thiết bị",IF(INDEX(Consolidated!$E:$E,$M170)=1,"Đã kéo","Chưa kéo"),COUNTIFS(Consolidated!$L$2:$L$3000,$C170,Consolidated!$F$2:$F$3000,1)+COUNTIFS(Consolidated!$P$2:$P$3000,$C170,Consolidated!$F$2:$F$3000,1)-COUNTIFS(Consolidated!$L$2:$L$3000,$C170,Consolidated!$P$2:$P$3000,$C170,Consolidated!$F$2:$F$3000,1)))</f>
        <v/>
      </c>
      <c r="J170" s="100" t="str">
        <f>IF($B170="","",IF($D$9="Theo thiết bị",INDEX(Dev_Calc!$E:$E,$M170)&amp;"/2 đầu",$D170-$H170-$I170))</f>
        <v/>
      </c>
      <c r="K170" s="101" t="str">
        <f>IF($B170="","",IF($D$9="Theo thiết bị",IF(INDEX(Dev_Calc!$D:$D,$M170)=0,"Chưa kéo",IF(INDEX(Dev_Calc!$E:$E,$M170)=0,"Đã kéo – chưa đấu nối",IF(INDEX(Dev_Calc!$E:$E,$M170)=1,"Đã kéo – mới đấu 1 đầu","Hoàn thành (đã kéo &amp; đấu nối đủ)"))),IF($F170&gt;0,"Chưa kéo đủ – còn "&amp;$F170&amp;" dây",IF($H170=$D170,"Hoàn thành",IF($J170=$D170,"Đã kéo đủ – chưa đấu nối","Đã kéo đủ – đấu nối dở dang")))))</f>
        <v/>
      </c>
      <c r="M170" s="102" t="str">
        <f>IF($B170="","",IF($D$9="Theo thiết bị",MATCH($B170,Dev_Calc!$F$2:$F$3000,0)+1,Dev_List!$H$1+$B170-1))</f>
        <v/>
      </c>
    </row>
    <row r="171" spans="2:13">
      <c r="B171" s="100" t="str">
        <f>IF(ROWS($B$23:B171)&lt;=$E$12,ROWS($B$23:B171),"")</f>
        <v/>
      </c>
      <c r="C171" s="101" t="str">
        <f>IF($B171="","",IF($D$9="Theo thiết bị",INDEX(Consolidated!$C:$C,$M171),INDEX(Dev_List!$A:$A,$M171)))</f>
        <v/>
      </c>
      <c r="D171" s="100" t="str">
        <f>IF($B171="","",IF($D$9="Theo thiết bị",INDEX(Consolidated!$A:$A,$M171),COUNTIFS(Consolidated!$L$2:$L$3000,$C171)+COUNTIFS(Consolidated!$P$2:$P$3000,$C171)-COUNTIFS(Consolidated!$L$2:$L$3000,$C171,Consolidated!$P$2:$P$3000,$C171)))</f>
        <v/>
      </c>
      <c r="E171" s="100" t="str">
        <f>IF($B171="","",IF($D$9="Theo thiết bị",IF(AND(INDEX(Dev_Calc!$A:$A,$M171)=1,INDEX(Dev_Calc!$B:$B,$M171)=1),"From &amp; To",IF(INDEX(Dev_Calc!$A:$A,$M171)=1,"From","To")),COUNTIFS(Consolidated!$L$2:$L$3000,$C171,Consolidated!$E$2:$E$3000,1)+COUNTIFS(Consolidated!$P$2:$P$3000,$C171,Consolidated!$E$2:$E$3000,1)-COUNTIFS(Consolidated!$L$2:$L$3000,$C171,Consolidated!$P$2:$P$3000,$C171,Consolidated!$E$2:$E$3000,1)))</f>
        <v/>
      </c>
      <c r="F171" s="101" t="str">
        <f>IF($B171="","",IF($D$9="Theo thiết bị",INDEX(Consolidated!$H:$H,$M171),$D171-$E171))</f>
        <v/>
      </c>
      <c r="G171" s="101" t="str">
        <f>IF($B171="","",IF($D$9="Theo thiết bị",IF(INDEX(Dev_Calc!$A:$A,$M171)=1,INDEX(Consolidated!$P:$P,$M171)&amp;" – "&amp;INDEX(Consolidated!$Q:$Q,$M171),INDEX(Consolidated!$L:$L,$M171)&amp;" – "&amp;INDEX(Consolidated!$M:$M,$M171)),INDEX(Dev_List!$D:$D,$M171)))</f>
        <v/>
      </c>
      <c r="H171" s="100" t="str">
        <f>IF($B171="","",IF($D$9="Theo thiết bị",IF(INDEX(Consolidated!$D:$D,$M171)=1,"Đã cắt","Chưa cắt"),COUNTIFS(Consolidated!$L$2:$L$3000,$C171,Consolidated!$F$2:$F$3000,2)+COUNTIFS(Consolidated!$P$2:$P$3000,$C171,Consolidated!$F$2:$F$3000,2)-COUNTIFS(Consolidated!$L$2:$L$3000,$C171,Consolidated!$P$2:$P$3000,$C171,Consolidated!$F$2:$F$3000,2)))</f>
        <v/>
      </c>
      <c r="I171" s="100" t="str">
        <f>IF($B171="","",IF($D$9="Theo thiết bị",IF(INDEX(Consolidated!$E:$E,$M171)=1,"Đã kéo","Chưa kéo"),COUNTIFS(Consolidated!$L$2:$L$3000,$C171,Consolidated!$F$2:$F$3000,1)+COUNTIFS(Consolidated!$P$2:$P$3000,$C171,Consolidated!$F$2:$F$3000,1)-COUNTIFS(Consolidated!$L$2:$L$3000,$C171,Consolidated!$P$2:$P$3000,$C171,Consolidated!$F$2:$F$3000,1)))</f>
        <v/>
      </c>
      <c r="J171" s="100" t="str">
        <f>IF($B171="","",IF($D$9="Theo thiết bị",INDEX(Dev_Calc!$E:$E,$M171)&amp;"/2 đầu",$D171-$H171-$I171))</f>
        <v/>
      </c>
      <c r="K171" s="101" t="str">
        <f>IF($B171="","",IF($D$9="Theo thiết bị",IF(INDEX(Dev_Calc!$D:$D,$M171)=0,"Chưa kéo",IF(INDEX(Dev_Calc!$E:$E,$M171)=0,"Đã kéo – chưa đấu nối",IF(INDEX(Dev_Calc!$E:$E,$M171)=1,"Đã kéo – mới đấu 1 đầu","Hoàn thành (đã kéo &amp; đấu nối đủ)"))),IF($F171&gt;0,"Chưa kéo đủ – còn "&amp;$F171&amp;" dây",IF($H171=$D171,"Hoàn thành",IF($J171=$D171,"Đã kéo đủ – chưa đấu nối","Đã kéo đủ – đấu nối dở dang")))))</f>
        <v/>
      </c>
      <c r="M171" s="102" t="str">
        <f>IF($B171="","",IF($D$9="Theo thiết bị",MATCH($B171,Dev_Calc!$F$2:$F$3000,0)+1,Dev_List!$H$1+$B171-1))</f>
        <v/>
      </c>
    </row>
    <row r="172" spans="2:13">
      <c r="B172" s="100" t="str">
        <f>IF(ROWS($B$23:B172)&lt;=$E$12,ROWS($B$23:B172),"")</f>
        <v/>
      </c>
      <c r="C172" s="101" t="str">
        <f>IF($B172="","",IF($D$9="Theo thiết bị",INDEX(Consolidated!$C:$C,$M172),INDEX(Dev_List!$A:$A,$M172)))</f>
        <v/>
      </c>
      <c r="D172" s="100" t="str">
        <f>IF($B172="","",IF($D$9="Theo thiết bị",INDEX(Consolidated!$A:$A,$M172),COUNTIFS(Consolidated!$L$2:$L$3000,$C172)+COUNTIFS(Consolidated!$P$2:$P$3000,$C172)-COUNTIFS(Consolidated!$L$2:$L$3000,$C172,Consolidated!$P$2:$P$3000,$C172)))</f>
        <v/>
      </c>
      <c r="E172" s="100" t="str">
        <f>IF($B172="","",IF($D$9="Theo thiết bị",IF(AND(INDEX(Dev_Calc!$A:$A,$M172)=1,INDEX(Dev_Calc!$B:$B,$M172)=1),"From &amp; To",IF(INDEX(Dev_Calc!$A:$A,$M172)=1,"From","To")),COUNTIFS(Consolidated!$L$2:$L$3000,$C172,Consolidated!$E$2:$E$3000,1)+COUNTIFS(Consolidated!$P$2:$P$3000,$C172,Consolidated!$E$2:$E$3000,1)-COUNTIFS(Consolidated!$L$2:$L$3000,$C172,Consolidated!$P$2:$P$3000,$C172,Consolidated!$E$2:$E$3000,1)))</f>
        <v/>
      </c>
      <c r="F172" s="101" t="str">
        <f>IF($B172="","",IF($D$9="Theo thiết bị",INDEX(Consolidated!$H:$H,$M172),$D172-$E172))</f>
        <v/>
      </c>
      <c r="G172" s="101" t="str">
        <f>IF($B172="","",IF($D$9="Theo thiết bị",IF(INDEX(Dev_Calc!$A:$A,$M172)=1,INDEX(Consolidated!$P:$P,$M172)&amp;" – "&amp;INDEX(Consolidated!$Q:$Q,$M172),INDEX(Consolidated!$L:$L,$M172)&amp;" – "&amp;INDEX(Consolidated!$M:$M,$M172)),INDEX(Dev_List!$D:$D,$M172)))</f>
        <v/>
      </c>
      <c r="H172" s="100" t="str">
        <f>IF($B172="","",IF($D$9="Theo thiết bị",IF(INDEX(Consolidated!$D:$D,$M172)=1,"Đã cắt","Chưa cắt"),COUNTIFS(Consolidated!$L$2:$L$3000,$C172,Consolidated!$F$2:$F$3000,2)+COUNTIFS(Consolidated!$P$2:$P$3000,$C172,Consolidated!$F$2:$F$3000,2)-COUNTIFS(Consolidated!$L$2:$L$3000,$C172,Consolidated!$P$2:$P$3000,$C172,Consolidated!$F$2:$F$3000,2)))</f>
        <v/>
      </c>
      <c r="I172" s="100" t="str">
        <f>IF($B172="","",IF($D$9="Theo thiết bị",IF(INDEX(Consolidated!$E:$E,$M172)=1,"Đã kéo","Chưa kéo"),COUNTIFS(Consolidated!$L$2:$L$3000,$C172,Consolidated!$F$2:$F$3000,1)+COUNTIFS(Consolidated!$P$2:$P$3000,$C172,Consolidated!$F$2:$F$3000,1)-COUNTIFS(Consolidated!$L$2:$L$3000,$C172,Consolidated!$P$2:$P$3000,$C172,Consolidated!$F$2:$F$3000,1)))</f>
        <v/>
      </c>
      <c r="J172" s="100" t="str">
        <f>IF($B172="","",IF($D$9="Theo thiết bị",INDEX(Dev_Calc!$E:$E,$M172)&amp;"/2 đầu",$D172-$H172-$I172))</f>
        <v/>
      </c>
      <c r="K172" s="101" t="str">
        <f>IF($B172="","",IF($D$9="Theo thiết bị",IF(INDEX(Dev_Calc!$D:$D,$M172)=0,"Chưa kéo",IF(INDEX(Dev_Calc!$E:$E,$M172)=0,"Đã kéo – chưa đấu nối",IF(INDEX(Dev_Calc!$E:$E,$M172)=1,"Đã kéo – mới đấu 1 đầu","Hoàn thành (đã kéo &amp; đấu nối đủ)"))),IF($F172&gt;0,"Chưa kéo đủ – còn "&amp;$F172&amp;" dây",IF($H172=$D172,"Hoàn thành",IF($J172=$D172,"Đã kéo đủ – chưa đấu nối","Đã kéo đủ – đấu nối dở dang")))))</f>
        <v/>
      </c>
      <c r="M172" s="102" t="str">
        <f>IF($B172="","",IF($D$9="Theo thiết bị",MATCH($B172,Dev_Calc!$F$2:$F$3000,0)+1,Dev_List!$H$1+$B172-1))</f>
        <v/>
      </c>
    </row>
    <row r="173" spans="2:13">
      <c r="B173" s="100" t="str">
        <f>IF(ROWS($B$23:B173)&lt;=$E$12,ROWS($B$23:B173),"")</f>
        <v/>
      </c>
      <c r="C173" s="101" t="str">
        <f>IF($B173="","",IF($D$9="Theo thiết bị",INDEX(Consolidated!$C:$C,$M173),INDEX(Dev_List!$A:$A,$M173)))</f>
        <v/>
      </c>
      <c r="D173" s="100" t="str">
        <f>IF($B173="","",IF($D$9="Theo thiết bị",INDEX(Consolidated!$A:$A,$M173),COUNTIFS(Consolidated!$L$2:$L$3000,$C173)+COUNTIFS(Consolidated!$P$2:$P$3000,$C173)-COUNTIFS(Consolidated!$L$2:$L$3000,$C173,Consolidated!$P$2:$P$3000,$C173)))</f>
        <v/>
      </c>
      <c r="E173" s="100" t="str">
        <f>IF($B173="","",IF($D$9="Theo thiết bị",IF(AND(INDEX(Dev_Calc!$A:$A,$M173)=1,INDEX(Dev_Calc!$B:$B,$M173)=1),"From &amp; To",IF(INDEX(Dev_Calc!$A:$A,$M173)=1,"From","To")),COUNTIFS(Consolidated!$L$2:$L$3000,$C173,Consolidated!$E$2:$E$3000,1)+COUNTIFS(Consolidated!$P$2:$P$3000,$C173,Consolidated!$E$2:$E$3000,1)-COUNTIFS(Consolidated!$L$2:$L$3000,$C173,Consolidated!$P$2:$P$3000,$C173,Consolidated!$E$2:$E$3000,1)))</f>
        <v/>
      </c>
      <c r="F173" s="101" t="str">
        <f>IF($B173="","",IF($D$9="Theo thiết bị",INDEX(Consolidated!$H:$H,$M173),$D173-$E173))</f>
        <v/>
      </c>
      <c r="G173" s="101" t="str">
        <f>IF($B173="","",IF($D$9="Theo thiết bị",IF(INDEX(Dev_Calc!$A:$A,$M173)=1,INDEX(Consolidated!$P:$P,$M173)&amp;" – "&amp;INDEX(Consolidated!$Q:$Q,$M173),INDEX(Consolidated!$L:$L,$M173)&amp;" – "&amp;INDEX(Consolidated!$M:$M,$M173)),INDEX(Dev_List!$D:$D,$M173)))</f>
        <v/>
      </c>
      <c r="H173" s="100" t="str">
        <f>IF($B173="","",IF($D$9="Theo thiết bị",IF(INDEX(Consolidated!$D:$D,$M173)=1,"Đã cắt","Chưa cắt"),COUNTIFS(Consolidated!$L$2:$L$3000,$C173,Consolidated!$F$2:$F$3000,2)+COUNTIFS(Consolidated!$P$2:$P$3000,$C173,Consolidated!$F$2:$F$3000,2)-COUNTIFS(Consolidated!$L$2:$L$3000,$C173,Consolidated!$P$2:$P$3000,$C173,Consolidated!$F$2:$F$3000,2)))</f>
        <v/>
      </c>
      <c r="I173" s="100" t="str">
        <f>IF($B173="","",IF($D$9="Theo thiết bị",IF(INDEX(Consolidated!$E:$E,$M173)=1,"Đã kéo","Chưa kéo"),COUNTIFS(Consolidated!$L$2:$L$3000,$C173,Consolidated!$F$2:$F$3000,1)+COUNTIFS(Consolidated!$P$2:$P$3000,$C173,Consolidated!$F$2:$F$3000,1)-COUNTIFS(Consolidated!$L$2:$L$3000,$C173,Consolidated!$P$2:$P$3000,$C173,Consolidated!$F$2:$F$3000,1)))</f>
        <v/>
      </c>
      <c r="J173" s="100" t="str">
        <f>IF($B173="","",IF($D$9="Theo thiết bị",INDEX(Dev_Calc!$E:$E,$M173)&amp;"/2 đầu",$D173-$H173-$I173))</f>
        <v/>
      </c>
      <c r="K173" s="101" t="str">
        <f>IF($B173="","",IF($D$9="Theo thiết bị",IF(INDEX(Dev_Calc!$D:$D,$M173)=0,"Chưa kéo",IF(INDEX(Dev_Calc!$E:$E,$M173)=0,"Đã kéo – chưa đấu nối",IF(INDEX(Dev_Calc!$E:$E,$M173)=1,"Đã kéo – mới đấu 1 đầu","Hoàn thành (đã kéo &amp; đấu nối đủ)"))),IF($F173&gt;0,"Chưa kéo đủ – còn "&amp;$F173&amp;" dây",IF($H173=$D173,"Hoàn thành",IF($J173=$D173,"Đã kéo đủ – chưa đấu nối","Đã kéo đủ – đấu nối dở dang")))))</f>
        <v/>
      </c>
      <c r="M173" s="102" t="str">
        <f>IF($B173="","",IF($D$9="Theo thiết bị",MATCH($B173,Dev_Calc!$F$2:$F$3000,0)+1,Dev_List!$H$1+$B173-1))</f>
        <v/>
      </c>
    </row>
    <row r="174" spans="2:13">
      <c r="B174" s="100" t="str">
        <f>IF(ROWS($B$23:B174)&lt;=$E$12,ROWS($B$23:B174),"")</f>
        <v/>
      </c>
      <c r="C174" s="101" t="str">
        <f>IF($B174="","",IF($D$9="Theo thiết bị",INDEX(Consolidated!$C:$C,$M174),INDEX(Dev_List!$A:$A,$M174)))</f>
        <v/>
      </c>
      <c r="D174" s="100" t="str">
        <f>IF($B174="","",IF($D$9="Theo thiết bị",INDEX(Consolidated!$A:$A,$M174),COUNTIFS(Consolidated!$L$2:$L$3000,$C174)+COUNTIFS(Consolidated!$P$2:$P$3000,$C174)-COUNTIFS(Consolidated!$L$2:$L$3000,$C174,Consolidated!$P$2:$P$3000,$C174)))</f>
        <v/>
      </c>
      <c r="E174" s="100" t="str">
        <f>IF($B174="","",IF($D$9="Theo thiết bị",IF(AND(INDEX(Dev_Calc!$A:$A,$M174)=1,INDEX(Dev_Calc!$B:$B,$M174)=1),"From &amp; To",IF(INDEX(Dev_Calc!$A:$A,$M174)=1,"From","To")),COUNTIFS(Consolidated!$L$2:$L$3000,$C174,Consolidated!$E$2:$E$3000,1)+COUNTIFS(Consolidated!$P$2:$P$3000,$C174,Consolidated!$E$2:$E$3000,1)-COUNTIFS(Consolidated!$L$2:$L$3000,$C174,Consolidated!$P$2:$P$3000,$C174,Consolidated!$E$2:$E$3000,1)))</f>
        <v/>
      </c>
      <c r="F174" s="101" t="str">
        <f>IF($B174="","",IF($D$9="Theo thiết bị",INDEX(Consolidated!$H:$H,$M174),$D174-$E174))</f>
        <v/>
      </c>
      <c r="G174" s="101" t="str">
        <f>IF($B174="","",IF($D$9="Theo thiết bị",IF(INDEX(Dev_Calc!$A:$A,$M174)=1,INDEX(Consolidated!$P:$P,$M174)&amp;" – "&amp;INDEX(Consolidated!$Q:$Q,$M174),INDEX(Consolidated!$L:$L,$M174)&amp;" – "&amp;INDEX(Consolidated!$M:$M,$M174)),INDEX(Dev_List!$D:$D,$M174)))</f>
        <v/>
      </c>
      <c r="H174" s="100" t="str">
        <f>IF($B174="","",IF($D$9="Theo thiết bị",IF(INDEX(Consolidated!$D:$D,$M174)=1,"Đã cắt","Chưa cắt"),COUNTIFS(Consolidated!$L$2:$L$3000,$C174,Consolidated!$F$2:$F$3000,2)+COUNTIFS(Consolidated!$P$2:$P$3000,$C174,Consolidated!$F$2:$F$3000,2)-COUNTIFS(Consolidated!$L$2:$L$3000,$C174,Consolidated!$P$2:$P$3000,$C174,Consolidated!$F$2:$F$3000,2)))</f>
        <v/>
      </c>
      <c r="I174" s="100" t="str">
        <f>IF($B174="","",IF($D$9="Theo thiết bị",IF(INDEX(Consolidated!$E:$E,$M174)=1,"Đã kéo","Chưa kéo"),COUNTIFS(Consolidated!$L$2:$L$3000,$C174,Consolidated!$F$2:$F$3000,1)+COUNTIFS(Consolidated!$P$2:$P$3000,$C174,Consolidated!$F$2:$F$3000,1)-COUNTIFS(Consolidated!$L$2:$L$3000,$C174,Consolidated!$P$2:$P$3000,$C174,Consolidated!$F$2:$F$3000,1)))</f>
        <v/>
      </c>
      <c r="J174" s="100" t="str">
        <f>IF($B174="","",IF($D$9="Theo thiết bị",INDEX(Dev_Calc!$E:$E,$M174)&amp;"/2 đầu",$D174-$H174-$I174))</f>
        <v/>
      </c>
      <c r="K174" s="101" t="str">
        <f>IF($B174="","",IF($D$9="Theo thiết bị",IF(INDEX(Dev_Calc!$D:$D,$M174)=0,"Chưa kéo",IF(INDEX(Dev_Calc!$E:$E,$M174)=0,"Đã kéo – chưa đấu nối",IF(INDEX(Dev_Calc!$E:$E,$M174)=1,"Đã kéo – mới đấu 1 đầu","Hoàn thành (đã kéo &amp; đấu nối đủ)"))),IF($F174&gt;0,"Chưa kéo đủ – còn "&amp;$F174&amp;" dây",IF($H174=$D174,"Hoàn thành",IF($J174=$D174,"Đã kéo đủ – chưa đấu nối","Đã kéo đủ – đấu nối dở dang")))))</f>
        <v/>
      </c>
      <c r="M174" s="102" t="str">
        <f>IF($B174="","",IF($D$9="Theo thiết bị",MATCH($B174,Dev_Calc!$F$2:$F$3000,0)+1,Dev_List!$H$1+$B174-1))</f>
        <v/>
      </c>
    </row>
    <row r="175" spans="2:13">
      <c r="B175" s="100" t="str">
        <f>IF(ROWS($B$23:B175)&lt;=$E$12,ROWS($B$23:B175),"")</f>
        <v/>
      </c>
      <c r="C175" s="101" t="str">
        <f>IF($B175="","",IF($D$9="Theo thiết bị",INDEX(Consolidated!$C:$C,$M175),INDEX(Dev_List!$A:$A,$M175)))</f>
        <v/>
      </c>
      <c r="D175" s="100" t="str">
        <f>IF($B175="","",IF($D$9="Theo thiết bị",INDEX(Consolidated!$A:$A,$M175),COUNTIFS(Consolidated!$L$2:$L$3000,$C175)+COUNTIFS(Consolidated!$P$2:$P$3000,$C175)-COUNTIFS(Consolidated!$L$2:$L$3000,$C175,Consolidated!$P$2:$P$3000,$C175)))</f>
        <v/>
      </c>
      <c r="E175" s="100" t="str">
        <f>IF($B175="","",IF($D$9="Theo thiết bị",IF(AND(INDEX(Dev_Calc!$A:$A,$M175)=1,INDEX(Dev_Calc!$B:$B,$M175)=1),"From &amp; To",IF(INDEX(Dev_Calc!$A:$A,$M175)=1,"From","To")),COUNTIFS(Consolidated!$L$2:$L$3000,$C175,Consolidated!$E$2:$E$3000,1)+COUNTIFS(Consolidated!$P$2:$P$3000,$C175,Consolidated!$E$2:$E$3000,1)-COUNTIFS(Consolidated!$L$2:$L$3000,$C175,Consolidated!$P$2:$P$3000,$C175,Consolidated!$E$2:$E$3000,1)))</f>
        <v/>
      </c>
      <c r="F175" s="101" t="str">
        <f>IF($B175="","",IF($D$9="Theo thiết bị",INDEX(Consolidated!$H:$H,$M175),$D175-$E175))</f>
        <v/>
      </c>
      <c r="G175" s="101" t="str">
        <f>IF($B175="","",IF($D$9="Theo thiết bị",IF(INDEX(Dev_Calc!$A:$A,$M175)=1,INDEX(Consolidated!$P:$P,$M175)&amp;" – "&amp;INDEX(Consolidated!$Q:$Q,$M175),INDEX(Consolidated!$L:$L,$M175)&amp;" – "&amp;INDEX(Consolidated!$M:$M,$M175)),INDEX(Dev_List!$D:$D,$M175)))</f>
        <v/>
      </c>
      <c r="H175" s="100" t="str">
        <f>IF($B175="","",IF($D$9="Theo thiết bị",IF(INDEX(Consolidated!$D:$D,$M175)=1,"Đã cắt","Chưa cắt"),COUNTIFS(Consolidated!$L$2:$L$3000,$C175,Consolidated!$F$2:$F$3000,2)+COUNTIFS(Consolidated!$P$2:$P$3000,$C175,Consolidated!$F$2:$F$3000,2)-COUNTIFS(Consolidated!$L$2:$L$3000,$C175,Consolidated!$P$2:$P$3000,$C175,Consolidated!$F$2:$F$3000,2)))</f>
        <v/>
      </c>
      <c r="I175" s="100" t="str">
        <f>IF($B175="","",IF($D$9="Theo thiết bị",IF(INDEX(Consolidated!$E:$E,$M175)=1,"Đã kéo","Chưa kéo"),COUNTIFS(Consolidated!$L$2:$L$3000,$C175,Consolidated!$F$2:$F$3000,1)+COUNTIFS(Consolidated!$P$2:$P$3000,$C175,Consolidated!$F$2:$F$3000,1)-COUNTIFS(Consolidated!$L$2:$L$3000,$C175,Consolidated!$P$2:$P$3000,$C175,Consolidated!$F$2:$F$3000,1)))</f>
        <v/>
      </c>
      <c r="J175" s="100" t="str">
        <f>IF($B175="","",IF($D$9="Theo thiết bị",INDEX(Dev_Calc!$E:$E,$M175)&amp;"/2 đầu",$D175-$H175-$I175))</f>
        <v/>
      </c>
      <c r="K175" s="101" t="str">
        <f>IF($B175="","",IF($D$9="Theo thiết bị",IF(INDEX(Dev_Calc!$D:$D,$M175)=0,"Chưa kéo",IF(INDEX(Dev_Calc!$E:$E,$M175)=0,"Đã kéo – chưa đấu nối",IF(INDEX(Dev_Calc!$E:$E,$M175)=1,"Đã kéo – mới đấu 1 đầu","Hoàn thành (đã kéo &amp; đấu nối đủ)"))),IF($F175&gt;0,"Chưa kéo đủ – còn "&amp;$F175&amp;" dây",IF($H175=$D175,"Hoàn thành",IF($J175=$D175,"Đã kéo đủ – chưa đấu nối","Đã kéo đủ – đấu nối dở dang")))))</f>
        <v/>
      </c>
      <c r="M175" s="102" t="str">
        <f>IF($B175="","",IF($D$9="Theo thiết bị",MATCH($B175,Dev_Calc!$F$2:$F$3000,0)+1,Dev_List!$H$1+$B175-1))</f>
        <v/>
      </c>
    </row>
    <row r="176" spans="2:13">
      <c r="B176" s="100" t="str">
        <f>IF(ROWS($B$23:B176)&lt;=$E$12,ROWS($B$23:B176),"")</f>
        <v/>
      </c>
      <c r="C176" s="101" t="str">
        <f>IF($B176="","",IF($D$9="Theo thiết bị",INDEX(Consolidated!$C:$C,$M176),INDEX(Dev_List!$A:$A,$M176)))</f>
        <v/>
      </c>
      <c r="D176" s="100" t="str">
        <f>IF($B176="","",IF($D$9="Theo thiết bị",INDEX(Consolidated!$A:$A,$M176),COUNTIFS(Consolidated!$L$2:$L$3000,$C176)+COUNTIFS(Consolidated!$P$2:$P$3000,$C176)-COUNTIFS(Consolidated!$L$2:$L$3000,$C176,Consolidated!$P$2:$P$3000,$C176)))</f>
        <v/>
      </c>
      <c r="E176" s="100" t="str">
        <f>IF($B176="","",IF($D$9="Theo thiết bị",IF(AND(INDEX(Dev_Calc!$A:$A,$M176)=1,INDEX(Dev_Calc!$B:$B,$M176)=1),"From &amp; To",IF(INDEX(Dev_Calc!$A:$A,$M176)=1,"From","To")),COUNTIFS(Consolidated!$L$2:$L$3000,$C176,Consolidated!$E$2:$E$3000,1)+COUNTIFS(Consolidated!$P$2:$P$3000,$C176,Consolidated!$E$2:$E$3000,1)-COUNTIFS(Consolidated!$L$2:$L$3000,$C176,Consolidated!$P$2:$P$3000,$C176,Consolidated!$E$2:$E$3000,1)))</f>
        <v/>
      </c>
      <c r="F176" s="101" t="str">
        <f>IF($B176="","",IF($D$9="Theo thiết bị",INDEX(Consolidated!$H:$H,$M176),$D176-$E176))</f>
        <v/>
      </c>
      <c r="G176" s="101" t="str">
        <f>IF($B176="","",IF($D$9="Theo thiết bị",IF(INDEX(Dev_Calc!$A:$A,$M176)=1,INDEX(Consolidated!$P:$P,$M176)&amp;" – "&amp;INDEX(Consolidated!$Q:$Q,$M176),INDEX(Consolidated!$L:$L,$M176)&amp;" – "&amp;INDEX(Consolidated!$M:$M,$M176)),INDEX(Dev_List!$D:$D,$M176)))</f>
        <v/>
      </c>
      <c r="H176" s="100" t="str">
        <f>IF($B176="","",IF($D$9="Theo thiết bị",IF(INDEX(Consolidated!$D:$D,$M176)=1,"Đã cắt","Chưa cắt"),COUNTIFS(Consolidated!$L$2:$L$3000,$C176,Consolidated!$F$2:$F$3000,2)+COUNTIFS(Consolidated!$P$2:$P$3000,$C176,Consolidated!$F$2:$F$3000,2)-COUNTIFS(Consolidated!$L$2:$L$3000,$C176,Consolidated!$P$2:$P$3000,$C176,Consolidated!$F$2:$F$3000,2)))</f>
        <v/>
      </c>
      <c r="I176" s="100" t="str">
        <f>IF($B176="","",IF($D$9="Theo thiết bị",IF(INDEX(Consolidated!$E:$E,$M176)=1,"Đã kéo","Chưa kéo"),COUNTIFS(Consolidated!$L$2:$L$3000,$C176,Consolidated!$F$2:$F$3000,1)+COUNTIFS(Consolidated!$P$2:$P$3000,$C176,Consolidated!$F$2:$F$3000,1)-COUNTIFS(Consolidated!$L$2:$L$3000,$C176,Consolidated!$P$2:$P$3000,$C176,Consolidated!$F$2:$F$3000,1)))</f>
        <v/>
      </c>
      <c r="J176" s="100" t="str">
        <f>IF($B176="","",IF($D$9="Theo thiết bị",INDEX(Dev_Calc!$E:$E,$M176)&amp;"/2 đầu",$D176-$H176-$I176))</f>
        <v/>
      </c>
      <c r="K176" s="101" t="str">
        <f>IF($B176="","",IF($D$9="Theo thiết bị",IF(INDEX(Dev_Calc!$D:$D,$M176)=0,"Chưa kéo",IF(INDEX(Dev_Calc!$E:$E,$M176)=0,"Đã kéo – chưa đấu nối",IF(INDEX(Dev_Calc!$E:$E,$M176)=1,"Đã kéo – mới đấu 1 đầu","Hoàn thành (đã kéo &amp; đấu nối đủ)"))),IF($F176&gt;0,"Chưa kéo đủ – còn "&amp;$F176&amp;" dây",IF($H176=$D176,"Hoàn thành",IF($J176=$D176,"Đã kéo đủ – chưa đấu nối","Đã kéo đủ – đấu nối dở dang")))))</f>
        <v/>
      </c>
      <c r="M176" s="102" t="str">
        <f>IF($B176="","",IF($D$9="Theo thiết bị",MATCH($B176,Dev_Calc!$F$2:$F$3000,0)+1,Dev_List!$H$1+$B176-1))</f>
        <v/>
      </c>
    </row>
    <row r="177" spans="2:13">
      <c r="B177" s="100" t="str">
        <f>IF(ROWS($B$23:B177)&lt;=$E$12,ROWS($B$23:B177),"")</f>
        <v/>
      </c>
      <c r="C177" s="101" t="str">
        <f>IF($B177="","",IF($D$9="Theo thiết bị",INDEX(Consolidated!$C:$C,$M177),INDEX(Dev_List!$A:$A,$M177)))</f>
        <v/>
      </c>
      <c r="D177" s="100" t="str">
        <f>IF($B177="","",IF($D$9="Theo thiết bị",INDEX(Consolidated!$A:$A,$M177),COUNTIFS(Consolidated!$L$2:$L$3000,$C177)+COUNTIFS(Consolidated!$P$2:$P$3000,$C177)-COUNTIFS(Consolidated!$L$2:$L$3000,$C177,Consolidated!$P$2:$P$3000,$C177)))</f>
        <v/>
      </c>
      <c r="E177" s="100" t="str">
        <f>IF($B177="","",IF($D$9="Theo thiết bị",IF(AND(INDEX(Dev_Calc!$A:$A,$M177)=1,INDEX(Dev_Calc!$B:$B,$M177)=1),"From &amp; To",IF(INDEX(Dev_Calc!$A:$A,$M177)=1,"From","To")),COUNTIFS(Consolidated!$L$2:$L$3000,$C177,Consolidated!$E$2:$E$3000,1)+COUNTIFS(Consolidated!$P$2:$P$3000,$C177,Consolidated!$E$2:$E$3000,1)-COUNTIFS(Consolidated!$L$2:$L$3000,$C177,Consolidated!$P$2:$P$3000,$C177,Consolidated!$E$2:$E$3000,1)))</f>
        <v/>
      </c>
      <c r="F177" s="101" t="str">
        <f>IF($B177="","",IF($D$9="Theo thiết bị",INDEX(Consolidated!$H:$H,$M177),$D177-$E177))</f>
        <v/>
      </c>
      <c r="G177" s="101" t="str">
        <f>IF($B177="","",IF($D$9="Theo thiết bị",IF(INDEX(Dev_Calc!$A:$A,$M177)=1,INDEX(Consolidated!$P:$P,$M177)&amp;" – "&amp;INDEX(Consolidated!$Q:$Q,$M177),INDEX(Consolidated!$L:$L,$M177)&amp;" – "&amp;INDEX(Consolidated!$M:$M,$M177)),INDEX(Dev_List!$D:$D,$M177)))</f>
        <v/>
      </c>
      <c r="H177" s="100" t="str">
        <f>IF($B177="","",IF($D$9="Theo thiết bị",IF(INDEX(Consolidated!$D:$D,$M177)=1,"Đã cắt","Chưa cắt"),COUNTIFS(Consolidated!$L$2:$L$3000,$C177,Consolidated!$F$2:$F$3000,2)+COUNTIFS(Consolidated!$P$2:$P$3000,$C177,Consolidated!$F$2:$F$3000,2)-COUNTIFS(Consolidated!$L$2:$L$3000,$C177,Consolidated!$P$2:$P$3000,$C177,Consolidated!$F$2:$F$3000,2)))</f>
        <v/>
      </c>
      <c r="I177" s="100" t="str">
        <f>IF($B177="","",IF($D$9="Theo thiết bị",IF(INDEX(Consolidated!$E:$E,$M177)=1,"Đã kéo","Chưa kéo"),COUNTIFS(Consolidated!$L$2:$L$3000,$C177,Consolidated!$F$2:$F$3000,1)+COUNTIFS(Consolidated!$P$2:$P$3000,$C177,Consolidated!$F$2:$F$3000,1)-COUNTIFS(Consolidated!$L$2:$L$3000,$C177,Consolidated!$P$2:$P$3000,$C177,Consolidated!$F$2:$F$3000,1)))</f>
        <v/>
      </c>
      <c r="J177" s="100" t="str">
        <f>IF($B177="","",IF($D$9="Theo thiết bị",INDEX(Dev_Calc!$E:$E,$M177)&amp;"/2 đầu",$D177-$H177-$I177))</f>
        <v/>
      </c>
      <c r="K177" s="101" t="str">
        <f>IF($B177="","",IF($D$9="Theo thiết bị",IF(INDEX(Dev_Calc!$D:$D,$M177)=0,"Chưa kéo",IF(INDEX(Dev_Calc!$E:$E,$M177)=0,"Đã kéo – chưa đấu nối",IF(INDEX(Dev_Calc!$E:$E,$M177)=1,"Đã kéo – mới đấu 1 đầu","Hoàn thành (đã kéo &amp; đấu nối đủ)"))),IF($F177&gt;0,"Chưa kéo đủ – còn "&amp;$F177&amp;" dây",IF($H177=$D177,"Hoàn thành",IF($J177=$D177,"Đã kéo đủ – chưa đấu nối","Đã kéo đủ – đấu nối dở dang")))))</f>
        <v/>
      </c>
      <c r="M177" s="102" t="str">
        <f>IF($B177="","",IF($D$9="Theo thiết bị",MATCH($B177,Dev_Calc!$F$2:$F$3000,0)+1,Dev_List!$H$1+$B177-1))</f>
        <v/>
      </c>
    </row>
    <row r="178" spans="2:13">
      <c r="B178" s="100" t="str">
        <f>IF(ROWS($B$23:B178)&lt;=$E$12,ROWS($B$23:B178),"")</f>
        <v/>
      </c>
      <c r="C178" s="101" t="str">
        <f>IF($B178="","",IF($D$9="Theo thiết bị",INDEX(Consolidated!$C:$C,$M178),INDEX(Dev_List!$A:$A,$M178)))</f>
        <v/>
      </c>
      <c r="D178" s="100" t="str">
        <f>IF($B178="","",IF($D$9="Theo thiết bị",INDEX(Consolidated!$A:$A,$M178),COUNTIFS(Consolidated!$L$2:$L$3000,$C178)+COUNTIFS(Consolidated!$P$2:$P$3000,$C178)-COUNTIFS(Consolidated!$L$2:$L$3000,$C178,Consolidated!$P$2:$P$3000,$C178)))</f>
        <v/>
      </c>
      <c r="E178" s="100" t="str">
        <f>IF($B178="","",IF($D$9="Theo thiết bị",IF(AND(INDEX(Dev_Calc!$A:$A,$M178)=1,INDEX(Dev_Calc!$B:$B,$M178)=1),"From &amp; To",IF(INDEX(Dev_Calc!$A:$A,$M178)=1,"From","To")),COUNTIFS(Consolidated!$L$2:$L$3000,$C178,Consolidated!$E$2:$E$3000,1)+COUNTIFS(Consolidated!$P$2:$P$3000,$C178,Consolidated!$E$2:$E$3000,1)-COUNTIFS(Consolidated!$L$2:$L$3000,$C178,Consolidated!$P$2:$P$3000,$C178,Consolidated!$E$2:$E$3000,1)))</f>
        <v/>
      </c>
      <c r="F178" s="101" t="str">
        <f>IF($B178="","",IF($D$9="Theo thiết bị",INDEX(Consolidated!$H:$H,$M178),$D178-$E178))</f>
        <v/>
      </c>
      <c r="G178" s="101" t="str">
        <f>IF($B178="","",IF($D$9="Theo thiết bị",IF(INDEX(Dev_Calc!$A:$A,$M178)=1,INDEX(Consolidated!$P:$P,$M178)&amp;" – "&amp;INDEX(Consolidated!$Q:$Q,$M178),INDEX(Consolidated!$L:$L,$M178)&amp;" – "&amp;INDEX(Consolidated!$M:$M,$M178)),INDEX(Dev_List!$D:$D,$M178)))</f>
        <v/>
      </c>
      <c r="H178" s="100" t="str">
        <f>IF($B178="","",IF($D$9="Theo thiết bị",IF(INDEX(Consolidated!$D:$D,$M178)=1,"Đã cắt","Chưa cắt"),COUNTIFS(Consolidated!$L$2:$L$3000,$C178,Consolidated!$F$2:$F$3000,2)+COUNTIFS(Consolidated!$P$2:$P$3000,$C178,Consolidated!$F$2:$F$3000,2)-COUNTIFS(Consolidated!$L$2:$L$3000,$C178,Consolidated!$P$2:$P$3000,$C178,Consolidated!$F$2:$F$3000,2)))</f>
        <v/>
      </c>
      <c r="I178" s="100" t="str">
        <f>IF($B178="","",IF($D$9="Theo thiết bị",IF(INDEX(Consolidated!$E:$E,$M178)=1,"Đã kéo","Chưa kéo"),COUNTIFS(Consolidated!$L$2:$L$3000,$C178,Consolidated!$F$2:$F$3000,1)+COUNTIFS(Consolidated!$P$2:$P$3000,$C178,Consolidated!$F$2:$F$3000,1)-COUNTIFS(Consolidated!$L$2:$L$3000,$C178,Consolidated!$P$2:$P$3000,$C178,Consolidated!$F$2:$F$3000,1)))</f>
        <v/>
      </c>
      <c r="J178" s="100" t="str">
        <f>IF($B178="","",IF($D$9="Theo thiết bị",INDEX(Dev_Calc!$E:$E,$M178)&amp;"/2 đầu",$D178-$H178-$I178))</f>
        <v/>
      </c>
      <c r="K178" s="101" t="str">
        <f>IF($B178="","",IF($D$9="Theo thiết bị",IF(INDEX(Dev_Calc!$D:$D,$M178)=0,"Chưa kéo",IF(INDEX(Dev_Calc!$E:$E,$M178)=0,"Đã kéo – chưa đấu nối",IF(INDEX(Dev_Calc!$E:$E,$M178)=1,"Đã kéo – mới đấu 1 đầu","Hoàn thành (đã kéo &amp; đấu nối đủ)"))),IF($F178&gt;0,"Chưa kéo đủ – còn "&amp;$F178&amp;" dây",IF($H178=$D178,"Hoàn thành",IF($J178=$D178,"Đã kéo đủ – chưa đấu nối","Đã kéo đủ – đấu nối dở dang")))))</f>
        <v/>
      </c>
      <c r="M178" s="102" t="str">
        <f>IF($B178="","",IF($D$9="Theo thiết bị",MATCH($B178,Dev_Calc!$F$2:$F$3000,0)+1,Dev_List!$H$1+$B178-1))</f>
        <v/>
      </c>
    </row>
    <row r="179" spans="2:13">
      <c r="B179" s="100" t="str">
        <f>IF(ROWS($B$23:B179)&lt;=$E$12,ROWS($B$23:B179),"")</f>
        <v/>
      </c>
      <c r="C179" s="101" t="str">
        <f>IF($B179="","",IF($D$9="Theo thiết bị",INDEX(Consolidated!$C:$C,$M179),INDEX(Dev_List!$A:$A,$M179)))</f>
        <v/>
      </c>
      <c r="D179" s="100" t="str">
        <f>IF($B179="","",IF($D$9="Theo thiết bị",INDEX(Consolidated!$A:$A,$M179),COUNTIFS(Consolidated!$L$2:$L$3000,$C179)+COUNTIFS(Consolidated!$P$2:$P$3000,$C179)-COUNTIFS(Consolidated!$L$2:$L$3000,$C179,Consolidated!$P$2:$P$3000,$C179)))</f>
        <v/>
      </c>
      <c r="E179" s="100" t="str">
        <f>IF($B179="","",IF($D$9="Theo thiết bị",IF(AND(INDEX(Dev_Calc!$A:$A,$M179)=1,INDEX(Dev_Calc!$B:$B,$M179)=1),"From &amp; To",IF(INDEX(Dev_Calc!$A:$A,$M179)=1,"From","To")),COUNTIFS(Consolidated!$L$2:$L$3000,$C179,Consolidated!$E$2:$E$3000,1)+COUNTIFS(Consolidated!$P$2:$P$3000,$C179,Consolidated!$E$2:$E$3000,1)-COUNTIFS(Consolidated!$L$2:$L$3000,$C179,Consolidated!$P$2:$P$3000,$C179,Consolidated!$E$2:$E$3000,1)))</f>
        <v/>
      </c>
      <c r="F179" s="101" t="str">
        <f>IF($B179="","",IF($D$9="Theo thiết bị",INDEX(Consolidated!$H:$H,$M179),$D179-$E179))</f>
        <v/>
      </c>
      <c r="G179" s="101" t="str">
        <f>IF($B179="","",IF($D$9="Theo thiết bị",IF(INDEX(Dev_Calc!$A:$A,$M179)=1,INDEX(Consolidated!$P:$P,$M179)&amp;" – "&amp;INDEX(Consolidated!$Q:$Q,$M179),INDEX(Consolidated!$L:$L,$M179)&amp;" – "&amp;INDEX(Consolidated!$M:$M,$M179)),INDEX(Dev_List!$D:$D,$M179)))</f>
        <v/>
      </c>
      <c r="H179" s="100" t="str">
        <f>IF($B179="","",IF($D$9="Theo thiết bị",IF(INDEX(Consolidated!$D:$D,$M179)=1,"Đã cắt","Chưa cắt"),COUNTIFS(Consolidated!$L$2:$L$3000,$C179,Consolidated!$F$2:$F$3000,2)+COUNTIFS(Consolidated!$P$2:$P$3000,$C179,Consolidated!$F$2:$F$3000,2)-COUNTIFS(Consolidated!$L$2:$L$3000,$C179,Consolidated!$P$2:$P$3000,$C179,Consolidated!$F$2:$F$3000,2)))</f>
        <v/>
      </c>
      <c r="I179" s="100" t="str">
        <f>IF($B179="","",IF($D$9="Theo thiết bị",IF(INDEX(Consolidated!$E:$E,$M179)=1,"Đã kéo","Chưa kéo"),COUNTIFS(Consolidated!$L$2:$L$3000,$C179,Consolidated!$F$2:$F$3000,1)+COUNTIFS(Consolidated!$P$2:$P$3000,$C179,Consolidated!$F$2:$F$3000,1)-COUNTIFS(Consolidated!$L$2:$L$3000,$C179,Consolidated!$P$2:$P$3000,$C179,Consolidated!$F$2:$F$3000,1)))</f>
        <v/>
      </c>
      <c r="J179" s="100" t="str">
        <f>IF($B179="","",IF($D$9="Theo thiết bị",INDEX(Dev_Calc!$E:$E,$M179)&amp;"/2 đầu",$D179-$H179-$I179))</f>
        <v/>
      </c>
      <c r="K179" s="101" t="str">
        <f>IF($B179="","",IF($D$9="Theo thiết bị",IF(INDEX(Dev_Calc!$D:$D,$M179)=0,"Chưa kéo",IF(INDEX(Dev_Calc!$E:$E,$M179)=0,"Đã kéo – chưa đấu nối",IF(INDEX(Dev_Calc!$E:$E,$M179)=1,"Đã kéo – mới đấu 1 đầu","Hoàn thành (đã kéo &amp; đấu nối đủ)"))),IF($F179&gt;0,"Chưa kéo đủ – còn "&amp;$F179&amp;" dây",IF($H179=$D179,"Hoàn thành",IF($J179=$D179,"Đã kéo đủ – chưa đấu nối","Đã kéo đủ – đấu nối dở dang")))))</f>
        <v/>
      </c>
      <c r="M179" s="102" t="str">
        <f>IF($B179="","",IF($D$9="Theo thiết bị",MATCH($B179,Dev_Calc!$F$2:$F$3000,0)+1,Dev_List!$H$1+$B179-1))</f>
        <v/>
      </c>
    </row>
    <row r="180" spans="2:13">
      <c r="B180" s="100" t="str">
        <f>IF(ROWS($B$23:B180)&lt;=$E$12,ROWS($B$23:B180),"")</f>
        <v/>
      </c>
      <c r="C180" s="101" t="str">
        <f>IF($B180="","",IF($D$9="Theo thiết bị",INDEX(Consolidated!$C:$C,$M180),INDEX(Dev_List!$A:$A,$M180)))</f>
        <v/>
      </c>
      <c r="D180" s="100" t="str">
        <f>IF($B180="","",IF($D$9="Theo thiết bị",INDEX(Consolidated!$A:$A,$M180),COUNTIFS(Consolidated!$L$2:$L$3000,$C180)+COUNTIFS(Consolidated!$P$2:$P$3000,$C180)-COUNTIFS(Consolidated!$L$2:$L$3000,$C180,Consolidated!$P$2:$P$3000,$C180)))</f>
        <v/>
      </c>
      <c r="E180" s="100" t="str">
        <f>IF($B180="","",IF($D$9="Theo thiết bị",IF(AND(INDEX(Dev_Calc!$A:$A,$M180)=1,INDEX(Dev_Calc!$B:$B,$M180)=1),"From &amp; To",IF(INDEX(Dev_Calc!$A:$A,$M180)=1,"From","To")),COUNTIFS(Consolidated!$L$2:$L$3000,$C180,Consolidated!$E$2:$E$3000,1)+COUNTIFS(Consolidated!$P$2:$P$3000,$C180,Consolidated!$E$2:$E$3000,1)-COUNTIFS(Consolidated!$L$2:$L$3000,$C180,Consolidated!$P$2:$P$3000,$C180,Consolidated!$E$2:$E$3000,1)))</f>
        <v/>
      </c>
      <c r="F180" s="101" t="str">
        <f>IF($B180="","",IF($D$9="Theo thiết bị",INDEX(Consolidated!$H:$H,$M180),$D180-$E180))</f>
        <v/>
      </c>
      <c r="G180" s="101" t="str">
        <f>IF($B180="","",IF($D$9="Theo thiết bị",IF(INDEX(Dev_Calc!$A:$A,$M180)=1,INDEX(Consolidated!$P:$P,$M180)&amp;" – "&amp;INDEX(Consolidated!$Q:$Q,$M180),INDEX(Consolidated!$L:$L,$M180)&amp;" – "&amp;INDEX(Consolidated!$M:$M,$M180)),INDEX(Dev_List!$D:$D,$M180)))</f>
        <v/>
      </c>
      <c r="H180" s="100" t="str">
        <f>IF($B180="","",IF($D$9="Theo thiết bị",IF(INDEX(Consolidated!$D:$D,$M180)=1,"Đã cắt","Chưa cắt"),COUNTIFS(Consolidated!$L$2:$L$3000,$C180,Consolidated!$F$2:$F$3000,2)+COUNTIFS(Consolidated!$P$2:$P$3000,$C180,Consolidated!$F$2:$F$3000,2)-COUNTIFS(Consolidated!$L$2:$L$3000,$C180,Consolidated!$P$2:$P$3000,$C180,Consolidated!$F$2:$F$3000,2)))</f>
        <v/>
      </c>
      <c r="I180" s="100" t="str">
        <f>IF($B180="","",IF($D$9="Theo thiết bị",IF(INDEX(Consolidated!$E:$E,$M180)=1,"Đã kéo","Chưa kéo"),COUNTIFS(Consolidated!$L$2:$L$3000,$C180,Consolidated!$F$2:$F$3000,1)+COUNTIFS(Consolidated!$P$2:$P$3000,$C180,Consolidated!$F$2:$F$3000,1)-COUNTIFS(Consolidated!$L$2:$L$3000,$C180,Consolidated!$P$2:$P$3000,$C180,Consolidated!$F$2:$F$3000,1)))</f>
        <v/>
      </c>
      <c r="J180" s="100" t="str">
        <f>IF($B180="","",IF($D$9="Theo thiết bị",INDEX(Dev_Calc!$E:$E,$M180)&amp;"/2 đầu",$D180-$H180-$I180))</f>
        <v/>
      </c>
      <c r="K180" s="101" t="str">
        <f>IF($B180="","",IF($D$9="Theo thiết bị",IF(INDEX(Dev_Calc!$D:$D,$M180)=0,"Chưa kéo",IF(INDEX(Dev_Calc!$E:$E,$M180)=0,"Đã kéo – chưa đấu nối",IF(INDEX(Dev_Calc!$E:$E,$M180)=1,"Đã kéo – mới đấu 1 đầu","Hoàn thành (đã kéo &amp; đấu nối đủ)"))),IF($F180&gt;0,"Chưa kéo đủ – còn "&amp;$F180&amp;" dây",IF($H180=$D180,"Hoàn thành",IF($J180=$D180,"Đã kéo đủ – chưa đấu nối","Đã kéo đủ – đấu nối dở dang")))))</f>
        <v/>
      </c>
      <c r="M180" s="102" t="str">
        <f>IF($B180="","",IF($D$9="Theo thiết bị",MATCH($B180,Dev_Calc!$F$2:$F$3000,0)+1,Dev_List!$H$1+$B180-1))</f>
        <v/>
      </c>
    </row>
    <row r="181" spans="2:13">
      <c r="B181" s="100" t="str">
        <f>IF(ROWS($B$23:B181)&lt;=$E$12,ROWS($B$23:B181),"")</f>
        <v/>
      </c>
      <c r="C181" s="101" t="str">
        <f>IF($B181="","",IF($D$9="Theo thiết bị",INDEX(Consolidated!$C:$C,$M181),INDEX(Dev_List!$A:$A,$M181)))</f>
        <v/>
      </c>
      <c r="D181" s="100" t="str">
        <f>IF($B181="","",IF($D$9="Theo thiết bị",INDEX(Consolidated!$A:$A,$M181),COUNTIFS(Consolidated!$L$2:$L$3000,$C181)+COUNTIFS(Consolidated!$P$2:$P$3000,$C181)-COUNTIFS(Consolidated!$L$2:$L$3000,$C181,Consolidated!$P$2:$P$3000,$C181)))</f>
        <v/>
      </c>
      <c r="E181" s="100" t="str">
        <f>IF($B181="","",IF($D$9="Theo thiết bị",IF(AND(INDEX(Dev_Calc!$A:$A,$M181)=1,INDEX(Dev_Calc!$B:$B,$M181)=1),"From &amp; To",IF(INDEX(Dev_Calc!$A:$A,$M181)=1,"From","To")),COUNTIFS(Consolidated!$L$2:$L$3000,$C181,Consolidated!$E$2:$E$3000,1)+COUNTIFS(Consolidated!$P$2:$P$3000,$C181,Consolidated!$E$2:$E$3000,1)-COUNTIFS(Consolidated!$L$2:$L$3000,$C181,Consolidated!$P$2:$P$3000,$C181,Consolidated!$E$2:$E$3000,1)))</f>
        <v/>
      </c>
      <c r="F181" s="101" t="str">
        <f>IF($B181="","",IF($D$9="Theo thiết bị",INDEX(Consolidated!$H:$H,$M181),$D181-$E181))</f>
        <v/>
      </c>
      <c r="G181" s="101" t="str">
        <f>IF($B181="","",IF($D$9="Theo thiết bị",IF(INDEX(Dev_Calc!$A:$A,$M181)=1,INDEX(Consolidated!$P:$P,$M181)&amp;" – "&amp;INDEX(Consolidated!$Q:$Q,$M181),INDEX(Consolidated!$L:$L,$M181)&amp;" – "&amp;INDEX(Consolidated!$M:$M,$M181)),INDEX(Dev_List!$D:$D,$M181)))</f>
        <v/>
      </c>
      <c r="H181" s="100" t="str">
        <f>IF($B181="","",IF($D$9="Theo thiết bị",IF(INDEX(Consolidated!$D:$D,$M181)=1,"Đã cắt","Chưa cắt"),COUNTIFS(Consolidated!$L$2:$L$3000,$C181,Consolidated!$F$2:$F$3000,2)+COUNTIFS(Consolidated!$P$2:$P$3000,$C181,Consolidated!$F$2:$F$3000,2)-COUNTIFS(Consolidated!$L$2:$L$3000,$C181,Consolidated!$P$2:$P$3000,$C181,Consolidated!$F$2:$F$3000,2)))</f>
        <v/>
      </c>
      <c r="I181" s="100" t="str">
        <f>IF($B181="","",IF($D$9="Theo thiết bị",IF(INDEX(Consolidated!$E:$E,$M181)=1,"Đã kéo","Chưa kéo"),COUNTIFS(Consolidated!$L$2:$L$3000,$C181,Consolidated!$F$2:$F$3000,1)+COUNTIFS(Consolidated!$P$2:$P$3000,$C181,Consolidated!$F$2:$F$3000,1)-COUNTIFS(Consolidated!$L$2:$L$3000,$C181,Consolidated!$P$2:$P$3000,$C181,Consolidated!$F$2:$F$3000,1)))</f>
        <v/>
      </c>
      <c r="J181" s="100" t="str">
        <f>IF($B181="","",IF($D$9="Theo thiết bị",INDEX(Dev_Calc!$E:$E,$M181)&amp;"/2 đầu",$D181-$H181-$I181))</f>
        <v/>
      </c>
      <c r="K181" s="101" t="str">
        <f>IF($B181="","",IF($D$9="Theo thiết bị",IF(INDEX(Dev_Calc!$D:$D,$M181)=0,"Chưa kéo",IF(INDEX(Dev_Calc!$E:$E,$M181)=0,"Đã kéo – chưa đấu nối",IF(INDEX(Dev_Calc!$E:$E,$M181)=1,"Đã kéo – mới đấu 1 đầu","Hoàn thành (đã kéo &amp; đấu nối đủ)"))),IF($F181&gt;0,"Chưa kéo đủ – còn "&amp;$F181&amp;" dây",IF($H181=$D181,"Hoàn thành",IF($J181=$D181,"Đã kéo đủ – chưa đấu nối","Đã kéo đủ – đấu nối dở dang")))))</f>
        <v/>
      </c>
      <c r="M181" s="102" t="str">
        <f>IF($B181="","",IF($D$9="Theo thiết bị",MATCH($B181,Dev_Calc!$F$2:$F$3000,0)+1,Dev_List!$H$1+$B181-1))</f>
        <v/>
      </c>
    </row>
    <row r="182" spans="2:13">
      <c r="B182" s="100" t="str">
        <f>IF(ROWS($B$23:B182)&lt;=$E$12,ROWS($B$23:B182),"")</f>
        <v/>
      </c>
      <c r="C182" s="101" t="str">
        <f>IF($B182="","",IF($D$9="Theo thiết bị",INDEX(Consolidated!$C:$C,$M182),INDEX(Dev_List!$A:$A,$M182)))</f>
        <v/>
      </c>
      <c r="D182" s="100" t="str">
        <f>IF($B182="","",IF($D$9="Theo thiết bị",INDEX(Consolidated!$A:$A,$M182),COUNTIFS(Consolidated!$L$2:$L$3000,$C182)+COUNTIFS(Consolidated!$P$2:$P$3000,$C182)-COUNTIFS(Consolidated!$L$2:$L$3000,$C182,Consolidated!$P$2:$P$3000,$C182)))</f>
        <v/>
      </c>
      <c r="E182" s="100" t="str">
        <f>IF($B182="","",IF($D$9="Theo thiết bị",IF(AND(INDEX(Dev_Calc!$A:$A,$M182)=1,INDEX(Dev_Calc!$B:$B,$M182)=1),"From &amp; To",IF(INDEX(Dev_Calc!$A:$A,$M182)=1,"From","To")),COUNTIFS(Consolidated!$L$2:$L$3000,$C182,Consolidated!$E$2:$E$3000,1)+COUNTIFS(Consolidated!$P$2:$P$3000,$C182,Consolidated!$E$2:$E$3000,1)-COUNTIFS(Consolidated!$L$2:$L$3000,$C182,Consolidated!$P$2:$P$3000,$C182,Consolidated!$E$2:$E$3000,1)))</f>
        <v/>
      </c>
      <c r="F182" s="101" t="str">
        <f>IF($B182="","",IF($D$9="Theo thiết bị",INDEX(Consolidated!$H:$H,$M182),$D182-$E182))</f>
        <v/>
      </c>
      <c r="G182" s="101" t="str">
        <f>IF($B182="","",IF($D$9="Theo thiết bị",IF(INDEX(Dev_Calc!$A:$A,$M182)=1,INDEX(Consolidated!$P:$P,$M182)&amp;" – "&amp;INDEX(Consolidated!$Q:$Q,$M182),INDEX(Consolidated!$L:$L,$M182)&amp;" – "&amp;INDEX(Consolidated!$M:$M,$M182)),INDEX(Dev_List!$D:$D,$M182)))</f>
        <v/>
      </c>
      <c r="H182" s="100" t="str">
        <f>IF($B182="","",IF($D$9="Theo thiết bị",IF(INDEX(Consolidated!$D:$D,$M182)=1,"Đã cắt","Chưa cắt"),COUNTIFS(Consolidated!$L$2:$L$3000,$C182,Consolidated!$F$2:$F$3000,2)+COUNTIFS(Consolidated!$P$2:$P$3000,$C182,Consolidated!$F$2:$F$3000,2)-COUNTIFS(Consolidated!$L$2:$L$3000,$C182,Consolidated!$P$2:$P$3000,$C182,Consolidated!$F$2:$F$3000,2)))</f>
        <v/>
      </c>
      <c r="I182" s="100" t="str">
        <f>IF($B182="","",IF($D$9="Theo thiết bị",IF(INDEX(Consolidated!$E:$E,$M182)=1,"Đã kéo","Chưa kéo"),COUNTIFS(Consolidated!$L$2:$L$3000,$C182,Consolidated!$F$2:$F$3000,1)+COUNTIFS(Consolidated!$P$2:$P$3000,$C182,Consolidated!$F$2:$F$3000,1)-COUNTIFS(Consolidated!$L$2:$L$3000,$C182,Consolidated!$P$2:$P$3000,$C182,Consolidated!$F$2:$F$3000,1)))</f>
        <v/>
      </c>
      <c r="J182" s="100" t="str">
        <f>IF($B182="","",IF($D$9="Theo thiết bị",INDEX(Dev_Calc!$E:$E,$M182)&amp;"/2 đầu",$D182-$H182-$I182))</f>
        <v/>
      </c>
      <c r="K182" s="101" t="str">
        <f>IF($B182="","",IF($D$9="Theo thiết bị",IF(INDEX(Dev_Calc!$D:$D,$M182)=0,"Chưa kéo",IF(INDEX(Dev_Calc!$E:$E,$M182)=0,"Đã kéo – chưa đấu nối",IF(INDEX(Dev_Calc!$E:$E,$M182)=1,"Đã kéo – mới đấu 1 đầu","Hoàn thành (đã kéo &amp; đấu nối đủ)"))),IF($F182&gt;0,"Chưa kéo đủ – còn "&amp;$F182&amp;" dây",IF($H182=$D182,"Hoàn thành",IF($J182=$D182,"Đã kéo đủ – chưa đấu nối","Đã kéo đủ – đấu nối dở dang")))))</f>
        <v/>
      </c>
      <c r="M182" s="102" t="str">
        <f>IF($B182="","",IF($D$9="Theo thiết bị",MATCH($B182,Dev_Calc!$F$2:$F$3000,0)+1,Dev_List!$H$1+$B182-1))</f>
        <v/>
      </c>
    </row>
    <row r="183" spans="2:13">
      <c r="B183" s="100" t="str">
        <f>IF(ROWS($B$23:B183)&lt;=$E$12,ROWS($B$23:B183),"")</f>
        <v/>
      </c>
      <c r="C183" s="101" t="str">
        <f>IF($B183="","",IF($D$9="Theo thiết bị",INDEX(Consolidated!$C:$C,$M183),INDEX(Dev_List!$A:$A,$M183)))</f>
        <v/>
      </c>
      <c r="D183" s="100" t="str">
        <f>IF($B183="","",IF($D$9="Theo thiết bị",INDEX(Consolidated!$A:$A,$M183),COUNTIFS(Consolidated!$L$2:$L$3000,$C183)+COUNTIFS(Consolidated!$P$2:$P$3000,$C183)-COUNTIFS(Consolidated!$L$2:$L$3000,$C183,Consolidated!$P$2:$P$3000,$C183)))</f>
        <v/>
      </c>
      <c r="E183" s="100" t="str">
        <f>IF($B183="","",IF($D$9="Theo thiết bị",IF(AND(INDEX(Dev_Calc!$A:$A,$M183)=1,INDEX(Dev_Calc!$B:$B,$M183)=1),"From &amp; To",IF(INDEX(Dev_Calc!$A:$A,$M183)=1,"From","To")),COUNTIFS(Consolidated!$L$2:$L$3000,$C183,Consolidated!$E$2:$E$3000,1)+COUNTIFS(Consolidated!$P$2:$P$3000,$C183,Consolidated!$E$2:$E$3000,1)-COUNTIFS(Consolidated!$L$2:$L$3000,$C183,Consolidated!$P$2:$P$3000,$C183,Consolidated!$E$2:$E$3000,1)))</f>
        <v/>
      </c>
      <c r="F183" s="101" t="str">
        <f>IF($B183="","",IF($D$9="Theo thiết bị",INDEX(Consolidated!$H:$H,$M183),$D183-$E183))</f>
        <v/>
      </c>
      <c r="G183" s="101" t="str">
        <f>IF($B183="","",IF($D$9="Theo thiết bị",IF(INDEX(Dev_Calc!$A:$A,$M183)=1,INDEX(Consolidated!$P:$P,$M183)&amp;" – "&amp;INDEX(Consolidated!$Q:$Q,$M183),INDEX(Consolidated!$L:$L,$M183)&amp;" – "&amp;INDEX(Consolidated!$M:$M,$M183)),INDEX(Dev_List!$D:$D,$M183)))</f>
        <v/>
      </c>
      <c r="H183" s="100" t="str">
        <f>IF($B183="","",IF($D$9="Theo thiết bị",IF(INDEX(Consolidated!$D:$D,$M183)=1,"Đã cắt","Chưa cắt"),COUNTIFS(Consolidated!$L$2:$L$3000,$C183,Consolidated!$F$2:$F$3000,2)+COUNTIFS(Consolidated!$P$2:$P$3000,$C183,Consolidated!$F$2:$F$3000,2)-COUNTIFS(Consolidated!$L$2:$L$3000,$C183,Consolidated!$P$2:$P$3000,$C183,Consolidated!$F$2:$F$3000,2)))</f>
        <v/>
      </c>
      <c r="I183" s="100" t="str">
        <f>IF($B183="","",IF($D$9="Theo thiết bị",IF(INDEX(Consolidated!$E:$E,$M183)=1,"Đã kéo","Chưa kéo"),COUNTIFS(Consolidated!$L$2:$L$3000,$C183,Consolidated!$F$2:$F$3000,1)+COUNTIFS(Consolidated!$P$2:$P$3000,$C183,Consolidated!$F$2:$F$3000,1)-COUNTIFS(Consolidated!$L$2:$L$3000,$C183,Consolidated!$P$2:$P$3000,$C183,Consolidated!$F$2:$F$3000,1)))</f>
        <v/>
      </c>
      <c r="J183" s="100" t="str">
        <f>IF($B183="","",IF($D$9="Theo thiết bị",INDEX(Dev_Calc!$E:$E,$M183)&amp;"/2 đầu",$D183-$H183-$I183))</f>
        <v/>
      </c>
      <c r="K183" s="101" t="str">
        <f>IF($B183="","",IF($D$9="Theo thiết bị",IF(INDEX(Dev_Calc!$D:$D,$M183)=0,"Chưa kéo",IF(INDEX(Dev_Calc!$E:$E,$M183)=0,"Đã kéo – chưa đấu nối",IF(INDEX(Dev_Calc!$E:$E,$M183)=1,"Đã kéo – mới đấu 1 đầu","Hoàn thành (đã kéo &amp; đấu nối đủ)"))),IF($F183&gt;0,"Chưa kéo đủ – còn "&amp;$F183&amp;" dây",IF($H183=$D183,"Hoàn thành",IF($J183=$D183,"Đã kéo đủ – chưa đấu nối","Đã kéo đủ – đấu nối dở dang")))))</f>
        <v/>
      </c>
      <c r="M183" s="102" t="str">
        <f>IF($B183="","",IF($D$9="Theo thiết bị",MATCH($B183,Dev_Calc!$F$2:$F$3000,0)+1,Dev_List!$H$1+$B183-1))</f>
        <v/>
      </c>
    </row>
    <row r="184" spans="2:13">
      <c r="B184" s="100" t="str">
        <f>IF(ROWS($B$23:B184)&lt;=$E$12,ROWS($B$23:B184),"")</f>
        <v/>
      </c>
      <c r="C184" s="101" t="str">
        <f>IF($B184="","",IF($D$9="Theo thiết bị",INDEX(Consolidated!$C:$C,$M184),INDEX(Dev_List!$A:$A,$M184)))</f>
        <v/>
      </c>
      <c r="D184" s="100" t="str">
        <f>IF($B184="","",IF($D$9="Theo thiết bị",INDEX(Consolidated!$A:$A,$M184),COUNTIFS(Consolidated!$L$2:$L$3000,$C184)+COUNTIFS(Consolidated!$P$2:$P$3000,$C184)-COUNTIFS(Consolidated!$L$2:$L$3000,$C184,Consolidated!$P$2:$P$3000,$C184)))</f>
        <v/>
      </c>
      <c r="E184" s="100" t="str">
        <f>IF($B184="","",IF($D$9="Theo thiết bị",IF(AND(INDEX(Dev_Calc!$A:$A,$M184)=1,INDEX(Dev_Calc!$B:$B,$M184)=1),"From &amp; To",IF(INDEX(Dev_Calc!$A:$A,$M184)=1,"From","To")),COUNTIFS(Consolidated!$L$2:$L$3000,$C184,Consolidated!$E$2:$E$3000,1)+COUNTIFS(Consolidated!$P$2:$P$3000,$C184,Consolidated!$E$2:$E$3000,1)-COUNTIFS(Consolidated!$L$2:$L$3000,$C184,Consolidated!$P$2:$P$3000,$C184,Consolidated!$E$2:$E$3000,1)))</f>
        <v/>
      </c>
      <c r="F184" s="101" t="str">
        <f>IF($B184="","",IF($D$9="Theo thiết bị",INDEX(Consolidated!$H:$H,$M184),$D184-$E184))</f>
        <v/>
      </c>
      <c r="G184" s="101" t="str">
        <f>IF($B184="","",IF($D$9="Theo thiết bị",IF(INDEX(Dev_Calc!$A:$A,$M184)=1,INDEX(Consolidated!$P:$P,$M184)&amp;" – "&amp;INDEX(Consolidated!$Q:$Q,$M184),INDEX(Consolidated!$L:$L,$M184)&amp;" – "&amp;INDEX(Consolidated!$M:$M,$M184)),INDEX(Dev_List!$D:$D,$M184)))</f>
        <v/>
      </c>
      <c r="H184" s="100" t="str">
        <f>IF($B184="","",IF($D$9="Theo thiết bị",IF(INDEX(Consolidated!$D:$D,$M184)=1,"Đã cắt","Chưa cắt"),COUNTIFS(Consolidated!$L$2:$L$3000,$C184,Consolidated!$F$2:$F$3000,2)+COUNTIFS(Consolidated!$P$2:$P$3000,$C184,Consolidated!$F$2:$F$3000,2)-COUNTIFS(Consolidated!$L$2:$L$3000,$C184,Consolidated!$P$2:$P$3000,$C184,Consolidated!$F$2:$F$3000,2)))</f>
        <v/>
      </c>
      <c r="I184" s="100" t="str">
        <f>IF($B184="","",IF($D$9="Theo thiết bị",IF(INDEX(Consolidated!$E:$E,$M184)=1,"Đã kéo","Chưa kéo"),COUNTIFS(Consolidated!$L$2:$L$3000,$C184,Consolidated!$F$2:$F$3000,1)+COUNTIFS(Consolidated!$P$2:$P$3000,$C184,Consolidated!$F$2:$F$3000,1)-COUNTIFS(Consolidated!$L$2:$L$3000,$C184,Consolidated!$P$2:$P$3000,$C184,Consolidated!$F$2:$F$3000,1)))</f>
        <v/>
      </c>
      <c r="J184" s="100" t="str">
        <f>IF($B184="","",IF($D$9="Theo thiết bị",INDEX(Dev_Calc!$E:$E,$M184)&amp;"/2 đầu",$D184-$H184-$I184))</f>
        <v/>
      </c>
      <c r="K184" s="101" t="str">
        <f>IF($B184="","",IF($D$9="Theo thiết bị",IF(INDEX(Dev_Calc!$D:$D,$M184)=0,"Chưa kéo",IF(INDEX(Dev_Calc!$E:$E,$M184)=0,"Đã kéo – chưa đấu nối",IF(INDEX(Dev_Calc!$E:$E,$M184)=1,"Đã kéo – mới đấu 1 đầu","Hoàn thành (đã kéo &amp; đấu nối đủ)"))),IF($F184&gt;0,"Chưa kéo đủ – còn "&amp;$F184&amp;" dây",IF($H184=$D184,"Hoàn thành",IF($J184=$D184,"Đã kéo đủ – chưa đấu nối","Đã kéo đủ – đấu nối dở dang")))))</f>
        <v/>
      </c>
      <c r="M184" s="102" t="str">
        <f>IF($B184="","",IF($D$9="Theo thiết bị",MATCH($B184,Dev_Calc!$F$2:$F$3000,0)+1,Dev_List!$H$1+$B184-1))</f>
        <v/>
      </c>
    </row>
    <row r="185" spans="2:13">
      <c r="B185" s="100" t="str">
        <f>IF(ROWS($B$23:B185)&lt;=$E$12,ROWS($B$23:B185),"")</f>
        <v/>
      </c>
      <c r="C185" s="101" t="str">
        <f>IF($B185="","",IF($D$9="Theo thiết bị",INDEX(Consolidated!$C:$C,$M185),INDEX(Dev_List!$A:$A,$M185)))</f>
        <v/>
      </c>
      <c r="D185" s="100" t="str">
        <f>IF($B185="","",IF($D$9="Theo thiết bị",INDEX(Consolidated!$A:$A,$M185),COUNTIFS(Consolidated!$L$2:$L$3000,$C185)+COUNTIFS(Consolidated!$P$2:$P$3000,$C185)-COUNTIFS(Consolidated!$L$2:$L$3000,$C185,Consolidated!$P$2:$P$3000,$C185)))</f>
        <v/>
      </c>
      <c r="E185" s="100" t="str">
        <f>IF($B185="","",IF($D$9="Theo thiết bị",IF(AND(INDEX(Dev_Calc!$A:$A,$M185)=1,INDEX(Dev_Calc!$B:$B,$M185)=1),"From &amp; To",IF(INDEX(Dev_Calc!$A:$A,$M185)=1,"From","To")),COUNTIFS(Consolidated!$L$2:$L$3000,$C185,Consolidated!$E$2:$E$3000,1)+COUNTIFS(Consolidated!$P$2:$P$3000,$C185,Consolidated!$E$2:$E$3000,1)-COUNTIFS(Consolidated!$L$2:$L$3000,$C185,Consolidated!$P$2:$P$3000,$C185,Consolidated!$E$2:$E$3000,1)))</f>
        <v/>
      </c>
      <c r="F185" s="101" t="str">
        <f>IF($B185="","",IF($D$9="Theo thiết bị",INDEX(Consolidated!$H:$H,$M185),$D185-$E185))</f>
        <v/>
      </c>
      <c r="G185" s="101" t="str">
        <f>IF($B185="","",IF($D$9="Theo thiết bị",IF(INDEX(Dev_Calc!$A:$A,$M185)=1,INDEX(Consolidated!$P:$P,$M185)&amp;" – "&amp;INDEX(Consolidated!$Q:$Q,$M185),INDEX(Consolidated!$L:$L,$M185)&amp;" – "&amp;INDEX(Consolidated!$M:$M,$M185)),INDEX(Dev_List!$D:$D,$M185)))</f>
        <v/>
      </c>
      <c r="H185" s="100" t="str">
        <f>IF($B185="","",IF($D$9="Theo thiết bị",IF(INDEX(Consolidated!$D:$D,$M185)=1,"Đã cắt","Chưa cắt"),COUNTIFS(Consolidated!$L$2:$L$3000,$C185,Consolidated!$F$2:$F$3000,2)+COUNTIFS(Consolidated!$P$2:$P$3000,$C185,Consolidated!$F$2:$F$3000,2)-COUNTIFS(Consolidated!$L$2:$L$3000,$C185,Consolidated!$P$2:$P$3000,$C185,Consolidated!$F$2:$F$3000,2)))</f>
        <v/>
      </c>
      <c r="I185" s="100" t="str">
        <f>IF($B185="","",IF($D$9="Theo thiết bị",IF(INDEX(Consolidated!$E:$E,$M185)=1,"Đã kéo","Chưa kéo"),COUNTIFS(Consolidated!$L$2:$L$3000,$C185,Consolidated!$F$2:$F$3000,1)+COUNTIFS(Consolidated!$P$2:$P$3000,$C185,Consolidated!$F$2:$F$3000,1)-COUNTIFS(Consolidated!$L$2:$L$3000,$C185,Consolidated!$P$2:$P$3000,$C185,Consolidated!$F$2:$F$3000,1)))</f>
        <v/>
      </c>
      <c r="J185" s="100" t="str">
        <f>IF($B185="","",IF($D$9="Theo thiết bị",INDEX(Dev_Calc!$E:$E,$M185)&amp;"/2 đầu",$D185-$H185-$I185))</f>
        <v/>
      </c>
      <c r="K185" s="101" t="str">
        <f>IF($B185="","",IF($D$9="Theo thiết bị",IF(INDEX(Dev_Calc!$D:$D,$M185)=0,"Chưa kéo",IF(INDEX(Dev_Calc!$E:$E,$M185)=0,"Đã kéo – chưa đấu nối",IF(INDEX(Dev_Calc!$E:$E,$M185)=1,"Đã kéo – mới đấu 1 đầu","Hoàn thành (đã kéo &amp; đấu nối đủ)"))),IF($F185&gt;0,"Chưa kéo đủ – còn "&amp;$F185&amp;" dây",IF($H185=$D185,"Hoàn thành",IF($J185=$D185,"Đã kéo đủ – chưa đấu nối","Đã kéo đủ – đấu nối dở dang")))))</f>
        <v/>
      </c>
      <c r="M185" s="102" t="str">
        <f>IF($B185="","",IF($D$9="Theo thiết bị",MATCH($B185,Dev_Calc!$F$2:$F$3000,0)+1,Dev_List!$H$1+$B185-1))</f>
        <v/>
      </c>
    </row>
    <row r="186" spans="2:13">
      <c r="B186" s="100" t="str">
        <f>IF(ROWS($B$23:B186)&lt;=$E$12,ROWS($B$23:B186),"")</f>
        <v/>
      </c>
      <c r="C186" s="101" t="str">
        <f>IF($B186="","",IF($D$9="Theo thiết bị",INDEX(Consolidated!$C:$C,$M186),INDEX(Dev_List!$A:$A,$M186)))</f>
        <v/>
      </c>
      <c r="D186" s="100" t="str">
        <f>IF($B186="","",IF($D$9="Theo thiết bị",INDEX(Consolidated!$A:$A,$M186),COUNTIFS(Consolidated!$L$2:$L$3000,$C186)+COUNTIFS(Consolidated!$P$2:$P$3000,$C186)-COUNTIFS(Consolidated!$L$2:$L$3000,$C186,Consolidated!$P$2:$P$3000,$C186)))</f>
        <v/>
      </c>
      <c r="E186" s="100" t="str">
        <f>IF($B186="","",IF($D$9="Theo thiết bị",IF(AND(INDEX(Dev_Calc!$A:$A,$M186)=1,INDEX(Dev_Calc!$B:$B,$M186)=1),"From &amp; To",IF(INDEX(Dev_Calc!$A:$A,$M186)=1,"From","To")),COUNTIFS(Consolidated!$L$2:$L$3000,$C186,Consolidated!$E$2:$E$3000,1)+COUNTIFS(Consolidated!$P$2:$P$3000,$C186,Consolidated!$E$2:$E$3000,1)-COUNTIFS(Consolidated!$L$2:$L$3000,$C186,Consolidated!$P$2:$P$3000,$C186,Consolidated!$E$2:$E$3000,1)))</f>
        <v/>
      </c>
      <c r="F186" s="101" t="str">
        <f>IF($B186="","",IF($D$9="Theo thiết bị",INDEX(Consolidated!$H:$H,$M186),$D186-$E186))</f>
        <v/>
      </c>
      <c r="G186" s="101" t="str">
        <f>IF($B186="","",IF($D$9="Theo thiết bị",IF(INDEX(Dev_Calc!$A:$A,$M186)=1,INDEX(Consolidated!$P:$P,$M186)&amp;" – "&amp;INDEX(Consolidated!$Q:$Q,$M186),INDEX(Consolidated!$L:$L,$M186)&amp;" – "&amp;INDEX(Consolidated!$M:$M,$M186)),INDEX(Dev_List!$D:$D,$M186)))</f>
        <v/>
      </c>
      <c r="H186" s="100" t="str">
        <f>IF($B186="","",IF($D$9="Theo thiết bị",IF(INDEX(Consolidated!$D:$D,$M186)=1,"Đã cắt","Chưa cắt"),COUNTIFS(Consolidated!$L$2:$L$3000,$C186,Consolidated!$F$2:$F$3000,2)+COUNTIFS(Consolidated!$P$2:$P$3000,$C186,Consolidated!$F$2:$F$3000,2)-COUNTIFS(Consolidated!$L$2:$L$3000,$C186,Consolidated!$P$2:$P$3000,$C186,Consolidated!$F$2:$F$3000,2)))</f>
        <v/>
      </c>
      <c r="I186" s="100" t="str">
        <f>IF($B186="","",IF($D$9="Theo thiết bị",IF(INDEX(Consolidated!$E:$E,$M186)=1,"Đã kéo","Chưa kéo"),COUNTIFS(Consolidated!$L$2:$L$3000,$C186,Consolidated!$F$2:$F$3000,1)+COUNTIFS(Consolidated!$P$2:$P$3000,$C186,Consolidated!$F$2:$F$3000,1)-COUNTIFS(Consolidated!$L$2:$L$3000,$C186,Consolidated!$P$2:$P$3000,$C186,Consolidated!$F$2:$F$3000,1)))</f>
        <v/>
      </c>
      <c r="J186" s="100" t="str">
        <f>IF($B186="","",IF($D$9="Theo thiết bị",INDEX(Dev_Calc!$E:$E,$M186)&amp;"/2 đầu",$D186-$H186-$I186))</f>
        <v/>
      </c>
      <c r="K186" s="101" t="str">
        <f>IF($B186="","",IF($D$9="Theo thiết bị",IF(INDEX(Dev_Calc!$D:$D,$M186)=0,"Chưa kéo",IF(INDEX(Dev_Calc!$E:$E,$M186)=0,"Đã kéo – chưa đấu nối",IF(INDEX(Dev_Calc!$E:$E,$M186)=1,"Đã kéo – mới đấu 1 đầu","Hoàn thành (đã kéo &amp; đấu nối đủ)"))),IF($F186&gt;0,"Chưa kéo đủ – còn "&amp;$F186&amp;" dây",IF($H186=$D186,"Hoàn thành",IF($J186=$D186,"Đã kéo đủ – chưa đấu nối","Đã kéo đủ – đấu nối dở dang")))))</f>
        <v/>
      </c>
      <c r="M186" s="102" t="str">
        <f>IF($B186="","",IF($D$9="Theo thiết bị",MATCH($B186,Dev_Calc!$F$2:$F$3000,0)+1,Dev_List!$H$1+$B186-1))</f>
        <v/>
      </c>
    </row>
    <row r="187" spans="2:13">
      <c r="B187" s="100" t="str">
        <f>IF(ROWS($B$23:B187)&lt;=$E$12,ROWS($B$23:B187),"")</f>
        <v/>
      </c>
      <c r="C187" s="101" t="str">
        <f>IF($B187="","",IF($D$9="Theo thiết bị",INDEX(Consolidated!$C:$C,$M187),INDEX(Dev_List!$A:$A,$M187)))</f>
        <v/>
      </c>
      <c r="D187" s="100" t="str">
        <f>IF($B187="","",IF($D$9="Theo thiết bị",INDEX(Consolidated!$A:$A,$M187),COUNTIFS(Consolidated!$L$2:$L$3000,$C187)+COUNTIFS(Consolidated!$P$2:$P$3000,$C187)-COUNTIFS(Consolidated!$L$2:$L$3000,$C187,Consolidated!$P$2:$P$3000,$C187)))</f>
        <v/>
      </c>
      <c r="E187" s="100" t="str">
        <f>IF($B187="","",IF($D$9="Theo thiết bị",IF(AND(INDEX(Dev_Calc!$A:$A,$M187)=1,INDEX(Dev_Calc!$B:$B,$M187)=1),"From &amp; To",IF(INDEX(Dev_Calc!$A:$A,$M187)=1,"From","To")),COUNTIFS(Consolidated!$L$2:$L$3000,$C187,Consolidated!$E$2:$E$3000,1)+COUNTIFS(Consolidated!$P$2:$P$3000,$C187,Consolidated!$E$2:$E$3000,1)-COUNTIFS(Consolidated!$L$2:$L$3000,$C187,Consolidated!$P$2:$P$3000,$C187,Consolidated!$E$2:$E$3000,1)))</f>
        <v/>
      </c>
      <c r="F187" s="101" t="str">
        <f>IF($B187="","",IF($D$9="Theo thiết bị",INDEX(Consolidated!$H:$H,$M187),$D187-$E187))</f>
        <v/>
      </c>
      <c r="G187" s="101" t="str">
        <f>IF($B187="","",IF($D$9="Theo thiết bị",IF(INDEX(Dev_Calc!$A:$A,$M187)=1,INDEX(Consolidated!$P:$P,$M187)&amp;" – "&amp;INDEX(Consolidated!$Q:$Q,$M187),INDEX(Consolidated!$L:$L,$M187)&amp;" – "&amp;INDEX(Consolidated!$M:$M,$M187)),INDEX(Dev_List!$D:$D,$M187)))</f>
        <v/>
      </c>
      <c r="H187" s="100" t="str">
        <f>IF($B187="","",IF($D$9="Theo thiết bị",IF(INDEX(Consolidated!$D:$D,$M187)=1,"Đã cắt","Chưa cắt"),COUNTIFS(Consolidated!$L$2:$L$3000,$C187,Consolidated!$F$2:$F$3000,2)+COUNTIFS(Consolidated!$P$2:$P$3000,$C187,Consolidated!$F$2:$F$3000,2)-COUNTIFS(Consolidated!$L$2:$L$3000,$C187,Consolidated!$P$2:$P$3000,$C187,Consolidated!$F$2:$F$3000,2)))</f>
        <v/>
      </c>
      <c r="I187" s="100" t="str">
        <f>IF($B187="","",IF($D$9="Theo thiết bị",IF(INDEX(Consolidated!$E:$E,$M187)=1,"Đã kéo","Chưa kéo"),COUNTIFS(Consolidated!$L$2:$L$3000,$C187,Consolidated!$F$2:$F$3000,1)+COUNTIFS(Consolidated!$P$2:$P$3000,$C187,Consolidated!$F$2:$F$3000,1)-COUNTIFS(Consolidated!$L$2:$L$3000,$C187,Consolidated!$P$2:$P$3000,$C187,Consolidated!$F$2:$F$3000,1)))</f>
        <v/>
      </c>
      <c r="J187" s="100" t="str">
        <f>IF($B187="","",IF($D$9="Theo thiết bị",INDEX(Dev_Calc!$E:$E,$M187)&amp;"/2 đầu",$D187-$H187-$I187))</f>
        <v/>
      </c>
      <c r="K187" s="101" t="str">
        <f>IF($B187="","",IF($D$9="Theo thiết bị",IF(INDEX(Dev_Calc!$D:$D,$M187)=0,"Chưa kéo",IF(INDEX(Dev_Calc!$E:$E,$M187)=0,"Đã kéo – chưa đấu nối",IF(INDEX(Dev_Calc!$E:$E,$M187)=1,"Đã kéo – mới đấu 1 đầu","Hoàn thành (đã kéo &amp; đấu nối đủ)"))),IF($F187&gt;0,"Chưa kéo đủ – còn "&amp;$F187&amp;" dây",IF($H187=$D187,"Hoàn thành",IF($J187=$D187,"Đã kéo đủ – chưa đấu nối","Đã kéo đủ – đấu nối dở dang")))))</f>
        <v/>
      </c>
      <c r="M187" s="102" t="str">
        <f>IF($B187="","",IF($D$9="Theo thiết bị",MATCH($B187,Dev_Calc!$F$2:$F$3000,0)+1,Dev_List!$H$1+$B187-1))</f>
        <v/>
      </c>
    </row>
    <row r="188" spans="2:13">
      <c r="B188" s="100" t="str">
        <f>IF(ROWS($B$23:B188)&lt;=$E$12,ROWS($B$23:B188),"")</f>
        <v/>
      </c>
      <c r="C188" s="101" t="str">
        <f>IF($B188="","",IF($D$9="Theo thiết bị",INDEX(Consolidated!$C:$C,$M188),INDEX(Dev_List!$A:$A,$M188)))</f>
        <v/>
      </c>
      <c r="D188" s="100" t="str">
        <f>IF($B188="","",IF($D$9="Theo thiết bị",INDEX(Consolidated!$A:$A,$M188),COUNTIFS(Consolidated!$L$2:$L$3000,$C188)+COUNTIFS(Consolidated!$P$2:$P$3000,$C188)-COUNTIFS(Consolidated!$L$2:$L$3000,$C188,Consolidated!$P$2:$P$3000,$C188)))</f>
        <v/>
      </c>
      <c r="E188" s="100" t="str">
        <f>IF($B188="","",IF($D$9="Theo thiết bị",IF(AND(INDEX(Dev_Calc!$A:$A,$M188)=1,INDEX(Dev_Calc!$B:$B,$M188)=1),"From &amp; To",IF(INDEX(Dev_Calc!$A:$A,$M188)=1,"From","To")),COUNTIFS(Consolidated!$L$2:$L$3000,$C188,Consolidated!$E$2:$E$3000,1)+COUNTIFS(Consolidated!$P$2:$P$3000,$C188,Consolidated!$E$2:$E$3000,1)-COUNTIFS(Consolidated!$L$2:$L$3000,$C188,Consolidated!$P$2:$P$3000,$C188,Consolidated!$E$2:$E$3000,1)))</f>
        <v/>
      </c>
      <c r="F188" s="101" t="str">
        <f>IF($B188="","",IF($D$9="Theo thiết bị",INDEX(Consolidated!$H:$H,$M188),$D188-$E188))</f>
        <v/>
      </c>
      <c r="G188" s="101" t="str">
        <f>IF($B188="","",IF($D$9="Theo thiết bị",IF(INDEX(Dev_Calc!$A:$A,$M188)=1,INDEX(Consolidated!$P:$P,$M188)&amp;" – "&amp;INDEX(Consolidated!$Q:$Q,$M188),INDEX(Consolidated!$L:$L,$M188)&amp;" – "&amp;INDEX(Consolidated!$M:$M,$M188)),INDEX(Dev_List!$D:$D,$M188)))</f>
        <v/>
      </c>
      <c r="H188" s="100" t="str">
        <f>IF($B188="","",IF($D$9="Theo thiết bị",IF(INDEX(Consolidated!$D:$D,$M188)=1,"Đã cắt","Chưa cắt"),COUNTIFS(Consolidated!$L$2:$L$3000,$C188,Consolidated!$F$2:$F$3000,2)+COUNTIFS(Consolidated!$P$2:$P$3000,$C188,Consolidated!$F$2:$F$3000,2)-COUNTIFS(Consolidated!$L$2:$L$3000,$C188,Consolidated!$P$2:$P$3000,$C188,Consolidated!$F$2:$F$3000,2)))</f>
        <v/>
      </c>
      <c r="I188" s="100" t="str">
        <f>IF($B188="","",IF($D$9="Theo thiết bị",IF(INDEX(Consolidated!$E:$E,$M188)=1,"Đã kéo","Chưa kéo"),COUNTIFS(Consolidated!$L$2:$L$3000,$C188,Consolidated!$F$2:$F$3000,1)+COUNTIFS(Consolidated!$P$2:$P$3000,$C188,Consolidated!$F$2:$F$3000,1)-COUNTIFS(Consolidated!$L$2:$L$3000,$C188,Consolidated!$P$2:$P$3000,$C188,Consolidated!$F$2:$F$3000,1)))</f>
        <v/>
      </c>
      <c r="J188" s="100" t="str">
        <f>IF($B188="","",IF($D$9="Theo thiết bị",INDEX(Dev_Calc!$E:$E,$M188)&amp;"/2 đầu",$D188-$H188-$I188))</f>
        <v/>
      </c>
      <c r="K188" s="101" t="str">
        <f>IF($B188="","",IF($D$9="Theo thiết bị",IF(INDEX(Dev_Calc!$D:$D,$M188)=0,"Chưa kéo",IF(INDEX(Dev_Calc!$E:$E,$M188)=0,"Đã kéo – chưa đấu nối",IF(INDEX(Dev_Calc!$E:$E,$M188)=1,"Đã kéo – mới đấu 1 đầu","Hoàn thành (đã kéo &amp; đấu nối đủ)"))),IF($F188&gt;0,"Chưa kéo đủ – còn "&amp;$F188&amp;" dây",IF($H188=$D188,"Hoàn thành",IF($J188=$D188,"Đã kéo đủ – chưa đấu nối","Đã kéo đủ – đấu nối dở dang")))))</f>
        <v/>
      </c>
      <c r="M188" s="102" t="str">
        <f>IF($B188="","",IF($D$9="Theo thiết bị",MATCH($B188,Dev_Calc!$F$2:$F$3000,0)+1,Dev_List!$H$1+$B188-1))</f>
        <v/>
      </c>
    </row>
    <row r="189" spans="2:13">
      <c r="B189" s="100" t="str">
        <f>IF(ROWS($B$23:B189)&lt;=$E$12,ROWS($B$23:B189),"")</f>
        <v/>
      </c>
      <c r="C189" s="101" t="str">
        <f>IF($B189="","",IF($D$9="Theo thiết bị",INDEX(Consolidated!$C:$C,$M189),INDEX(Dev_List!$A:$A,$M189)))</f>
        <v/>
      </c>
      <c r="D189" s="100" t="str">
        <f>IF($B189="","",IF($D$9="Theo thiết bị",INDEX(Consolidated!$A:$A,$M189),COUNTIFS(Consolidated!$L$2:$L$3000,$C189)+COUNTIFS(Consolidated!$P$2:$P$3000,$C189)-COUNTIFS(Consolidated!$L$2:$L$3000,$C189,Consolidated!$P$2:$P$3000,$C189)))</f>
        <v/>
      </c>
      <c r="E189" s="100" t="str">
        <f>IF($B189="","",IF($D$9="Theo thiết bị",IF(AND(INDEX(Dev_Calc!$A:$A,$M189)=1,INDEX(Dev_Calc!$B:$B,$M189)=1),"From &amp; To",IF(INDEX(Dev_Calc!$A:$A,$M189)=1,"From","To")),COUNTIFS(Consolidated!$L$2:$L$3000,$C189,Consolidated!$E$2:$E$3000,1)+COUNTIFS(Consolidated!$P$2:$P$3000,$C189,Consolidated!$E$2:$E$3000,1)-COUNTIFS(Consolidated!$L$2:$L$3000,$C189,Consolidated!$P$2:$P$3000,$C189,Consolidated!$E$2:$E$3000,1)))</f>
        <v/>
      </c>
      <c r="F189" s="101" t="str">
        <f>IF($B189="","",IF($D$9="Theo thiết bị",INDEX(Consolidated!$H:$H,$M189),$D189-$E189))</f>
        <v/>
      </c>
      <c r="G189" s="101" t="str">
        <f>IF($B189="","",IF($D$9="Theo thiết bị",IF(INDEX(Dev_Calc!$A:$A,$M189)=1,INDEX(Consolidated!$P:$P,$M189)&amp;" – "&amp;INDEX(Consolidated!$Q:$Q,$M189),INDEX(Consolidated!$L:$L,$M189)&amp;" – "&amp;INDEX(Consolidated!$M:$M,$M189)),INDEX(Dev_List!$D:$D,$M189)))</f>
        <v/>
      </c>
      <c r="H189" s="100" t="str">
        <f>IF($B189="","",IF($D$9="Theo thiết bị",IF(INDEX(Consolidated!$D:$D,$M189)=1,"Đã cắt","Chưa cắt"),COUNTIFS(Consolidated!$L$2:$L$3000,$C189,Consolidated!$F$2:$F$3000,2)+COUNTIFS(Consolidated!$P$2:$P$3000,$C189,Consolidated!$F$2:$F$3000,2)-COUNTIFS(Consolidated!$L$2:$L$3000,$C189,Consolidated!$P$2:$P$3000,$C189,Consolidated!$F$2:$F$3000,2)))</f>
        <v/>
      </c>
      <c r="I189" s="100" t="str">
        <f>IF($B189="","",IF($D$9="Theo thiết bị",IF(INDEX(Consolidated!$E:$E,$M189)=1,"Đã kéo","Chưa kéo"),COUNTIFS(Consolidated!$L$2:$L$3000,$C189,Consolidated!$F$2:$F$3000,1)+COUNTIFS(Consolidated!$P$2:$P$3000,$C189,Consolidated!$F$2:$F$3000,1)-COUNTIFS(Consolidated!$L$2:$L$3000,$C189,Consolidated!$P$2:$P$3000,$C189,Consolidated!$F$2:$F$3000,1)))</f>
        <v/>
      </c>
      <c r="J189" s="100" t="str">
        <f>IF($B189="","",IF($D$9="Theo thiết bị",INDEX(Dev_Calc!$E:$E,$M189)&amp;"/2 đầu",$D189-$H189-$I189))</f>
        <v/>
      </c>
      <c r="K189" s="101" t="str">
        <f>IF($B189="","",IF($D$9="Theo thiết bị",IF(INDEX(Dev_Calc!$D:$D,$M189)=0,"Chưa kéo",IF(INDEX(Dev_Calc!$E:$E,$M189)=0,"Đã kéo – chưa đấu nối",IF(INDEX(Dev_Calc!$E:$E,$M189)=1,"Đã kéo – mới đấu 1 đầu","Hoàn thành (đã kéo &amp; đấu nối đủ)"))),IF($F189&gt;0,"Chưa kéo đủ – còn "&amp;$F189&amp;" dây",IF($H189=$D189,"Hoàn thành",IF($J189=$D189,"Đã kéo đủ – chưa đấu nối","Đã kéo đủ – đấu nối dở dang")))))</f>
        <v/>
      </c>
      <c r="M189" s="102" t="str">
        <f>IF($B189="","",IF($D$9="Theo thiết bị",MATCH($B189,Dev_Calc!$F$2:$F$3000,0)+1,Dev_List!$H$1+$B189-1))</f>
        <v/>
      </c>
    </row>
    <row r="190" spans="2:13">
      <c r="B190" s="100" t="str">
        <f>IF(ROWS($B$23:B190)&lt;=$E$12,ROWS($B$23:B190),"")</f>
        <v/>
      </c>
      <c r="C190" s="101" t="str">
        <f>IF($B190="","",IF($D$9="Theo thiết bị",INDEX(Consolidated!$C:$C,$M190),INDEX(Dev_List!$A:$A,$M190)))</f>
        <v/>
      </c>
      <c r="D190" s="100" t="str">
        <f>IF($B190="","",IF($D$9="Theo thiết bị",INDEX(Consolidated!$A:$A,$M190),COUNTIFS(Consolidated!$L$2:$L$3000,$C190)+COUNTIFS(Consolidated!$P$2:$P$3000,$C190)-COUNTIFS(Consolidated!$L$2:$L$3000,$C190,Consolidated!$P$2:$P$3000,$C190)))</f>
        <v/>
      </c>
      <c r="E190" s="100" t="str">
        <f>IF($B190="","",IF($D$9="Theo thiết bị",IF(AND(INDEX(Dev_Calc!$A:$A,$M190)=1,INDEX(Dev_Calc!$B:$B,$M190)=1),"From &amp; To",IF(INDEX(Dev_Calc!$A:$A,$M190)=1,"From","To")),COUNTIFS(Consolidated!$L$2:$L$3000,$C190,Consolidated!$E$2:$E$3000,1)+COUNTIFS(Consolidated!$P$2:$P$3000,$C190,Consolidated!$E$2:$E$3000,1)-COUNTIFS(Consolidated!$L$2:$L$3000,$C190,Consolidated!$P$2:$P$3000,$C190,Consolidated!$E$2:$E$3000,1)))</f>
        <v/>
      </c>
      <c r="F190" s="101" t="str">
        <f>IF($B190="","",IF($D$9="Theo thiết bị",INDEX(Consolidated!$H:$H,$M190),$D190-$E190))</f>
        <v/>
      </c>
      <c r="G190" s="101" t="str">
        <f>IF($B190="","",IF($D$9="Theo thiết bị",IF(INDEX(Dev_Calc!$A:$A,$M190)=1,INDEX(Consolidated!$P:$P,$M190)&amp;" – "&amp;INDEX(Consolidated!$Q:$Q,$M190),INDEX(Consolidated!$L:$L,$M190)&amp;" – "&amp;INDEX(Consolidated!$M:$M,$M190)),INDEX(Dev_List!$D:$D,$M190)))</f>
        <v/>
      </c>
      <c r="H190" s="100" t="str">
        <f>IF($B190="","",IF($D$9="Theo thiết bị",IF(INDEX(Consolidated!$D:$D,$M190)=1,"Đã cắt","Chưa cắt"),COUNTIFS(Consolidated!$L$2:$L$3000,$C190,Consolidated!$F$2:$F$3000,2)+COUNTIFS(Consolidated!$P$2:$P$3000,$C190,Consolidated!$F$2:$F$3000,2)-COUNTIFS(Consolidated!$L$2:$L$3000,$C190,Consolidated!$P$2:$P$3000,$C190,Consolidated!$F$2:$F$3000,2)))</f>
        <v/>
      </c>
      <c r="I190" s="100" t="str">
        <f>IF($B190="","",IF($D$9="Theo thiết bị",IF(INDEX(Consolidated!$E:$E,$M190)=1,"Đã kéo","Chưa kéo"),COUNTIFS(Consolidated!$L$2:$L$3000,$C190,Consolidated!$F$2:$F$3000,1)+COUNTIFS(Consolidated!$P$2:$P$3000,$C190,Consolidated!$F$2:$F$3000,1)-COUNTIFS(Consolidated!$L$2:$L$3000,$C190,Consolidated!$P$2:$P$3000,$C190,Consolidated!$F$2:$F$3000,1)))</f>
        <v/>
      </c>
      <c r="J190" s="100" t="str">
        <f>IF($B190="","",IF($D$9="Theo thiết bị",INDEX(Dev_Calc!$E:$E,$M190)&amp;"/2 đầu",$D190-$H190-$I190))</f>
        <v/>
      </c>
      <c r="K190" s="101" t="str">
        <f>IF($B190="","",IF($D$9="Theo thiết bị",IF(INDEX(Dev_Calc!$D:$D,$M190)=0,"Chưa kéo",IF(INDEX(Dev_Calc!$E:$E,$M190)=0,"Đã kéo – chưa đấu nối",IF(INDEX(Dev_Calc!$E:$E,$M190)=1,"Đã kéo – mới đấu 1 đầu","Hoàn thành (đã kéo &amp; đấu nối đủ)"))),IF($F190&gt;0,"Chưa kéo đủ – còn "&amp;$F190&amp;" dây",IF($H190=$D190,"Hoàn thành",IF($J190=$D190,"Đã kéo đủ – chưa đấu nối","Đã kéo đủ – đấu nối dở dang")))))</f>
        <v/>
      </c>
      <c r="M190" s="102" t="str">
        <f>IF($B190="","",IF($D$9="Theo thiết bị",MATCH($B190,Dev_Calc!$F$2:$F$3000,0)+1,Dev_List!$H$1+$B190-1))</f>
        <v/>
      </c>
    </row>
    <row r="191" spans="2:13">
      <c r="B191" s="100" t="str">
        <f>IF(ROWS($B$23:B191)&lt;=$E$12,ROWS($B$23:B191),"")</f>
        <v/>
      </c>
      <c r="C191" s="101" t="str">
        <f>IF($B191="","",IF($D$9="Theo thiết bị",INDEX(Consolidated!$C:$C,$M191),INDEX(Dev_List!$A:$A,$M191)))</f>
        <v/>
      </c>
      <c r="D191" s="100" t="str">
        <f>IF($B191="","",IF($D$9="Theo thiết bị",INDEX(Consolidated!$A:$A,$M191),COUNTIFS(Consolidated!$L$2:$L$3000,$C191)+COUNTIFS(Consolidated!$P$2:$P$3000,$C191)-COUNTIFS(Consolidated!$L$2:$L$3000,$C191,Consolidated!$P$2:$P$3000,$C191)))</f>
        <v/>
      </c>
      <c r="E191" s="100" t="str">
        <f>IF($B191="","",IF($D$9="Theo thiết bị",IF(AND(INDEX(Dev_Calc!$A:$A,$M191)=1,INDEX(Dev_Calc!$B:$B,$M191)=1),"From &amp; To",IF(INDEX(Dev_Calc!$A:$A,$M191)=1,"From","To")),COUNTIFS(Consolidated!$L$2:$L$3000,$C191,Consolidated!$E$2:$E$3000,1)+COUNTIFS(Consolidated!$P$2:$P$3000,$C191,Consolidated!$E$2:$E$3000,1)-COUNTIFS(Consolidated!$L$2:$L$3000,$C191,Consolidated!$P$2:$P$3000,$C191,Consolidated!$E$2:$E$3000,1)))</f>
        <v/>
      </c>
      <c r="F191" s="101" t="str">
        <f>IF($B191="","",IF($D$9="Theo thiết bị",INDEX(Consolidated!$H:$H,$M191),$D191-$E191))</f>
        <v/>
      </c>
      <c r="G191" s="101" t="str">
        <f>IF($B191="","",IF($D$9="Theo thiết bị",IF(INDEX(Dev_Calc!$A:$A,$M191)=1,INDEX(Consolidated!$P:$P,$M191)&amp;" – "&amp;INDEX(Consolidated!$Q:$Q,$M191),INDEX(Consolidated!$L:$L,$M191)&amp;" – "&amp;INDEX(Consolidated!$M:$M,$M191)),INDEX(Dev_List!$D:$D,$M191)))</f>
        <v/>
      </c>
      <c r="H191" s="100" t="str">
        <f>IF($B191="","",IF($D$9="Theo thiết bị",IF(INDEX(Consolidated!$D:$D,$M191)=1,"Đã cắt","Chưa cắt"),COUNTIFS(Consolidated!$L$2:$L$3000,$C191,Consolidated!$F$2:$F$3000,2)+COUNTIFS(Consolidated!$P$2:$P$3000,$C191,Consolidated!$F$2:$F$3000,2)-COUNTIFS(Consolidated!$L$2:$L$3000,$C191,Consolidated!$P$2:$P$3000,$C191,Consolidated!$F$2:$F$3000,2)))</f>
        <v/>
      </c>
      <c r="I191" s="100" t="str">
        <f>IF($B191="","",IF($D$9="Theo thiết bị",IF(INDEX(Consolidated!$E:$E,$M191)=1,"Đã kéo","Chưa kéo"),COUNTIFS(Consolidated!$L$2:$L$3000,$C191,Consolidated!$F$2:$F$3000,1)+COUNTIFS(Consolidated!$P$2:$P$3000,$C191,Consolidated!$F$2:$F$3000,1)-COUNTIFS(Consolidated!$L$2:$L$3000,$C191,Consolidated!$P$2:$P$3000,$C191,Consolidated!$F$2:$F$3000,1)))</f>
        <v/>
      </c>
      <c r="J191" s="100" t="str">
        <f>IF($B191="","",IF($D$9="Theo thiết bị",INDEX(Dev_Calc!$E:$E,$M191)&amp;"/2 đầu",$D191-$H191-$I191))</f>
        <v/>
      </c>
      <c r="K191" s="101" t="str">
        <f>IF($B191="","",IF($D$9="Theo thiết bị",IF(INDEX(Dev_Calc!$D:$D,$M191)=0,"Chưa kéo",IF(INDEX(Dev_Calc!$E:$E,$M191)=0,"Đã kéo – chưa đấu nối",IF(INDEX(Dev_Calc!$E:$E,$M191)=1,"Đã kéo – mới đấu 1 đầu","Hoàn thành (đã kéo &amp; đấu nối đủ)"))),IF($F191&gt;0,"Chưa kéo đủ – còn "&amp;$F191&amp;" dây",IF($H191=$D191,"Hoàn thành",IF($J191=$D191,"Đã kéo đủ – chưa đấu nối","Đã kéo đủ – đấu nối dở dang")))))</f>
        <v/>
      </c>
      <c r="M191" s="102" t="str">
        <f>IF($B191="","",IF($D$9="Theo thiết bị",MATCH($B191,Dev_Calc!$F$2:$F$3000,0)+1,Dev_List!$H$1+$B191-1))</f>
        <v/>
      </c>
    </row>
    <row r="192" spans="2:13">
      <c r="B192" s="100" t="str">
        <f>IF(ROWS($B$23:B192)&lt;=$E$12,ROWS($B$23:B192),"")</f>
        <v/>
      </c>
      <c r="C192" s="101" t="str">
        <f>IF($B192="","",IF($D$9="Theo thiết bị",INDEX(Consolidated!$C:$C,$M192),INDEX(Dev_List!$A:$A,$M192)))</f>
        <v/>
      </c>
      <c r="D192" s="100" t="str">
        <f>IF($B192="","",IF($D$9="Theo thiết bị",INDEX(Consolidated!$A:$A,$M192),COUNTIFS(Consolidated!$L$2:$L$3000,$C192)+COUNTIFS(Consolidated!$P$2:$P$3000,$C192)-COUNTIFS(Consolidated!$L$2:$L$3000,$C192,Consolidated!$P$2:$P$3000,$C192)))</f>
        <v/>
      </c>
      <c r="E192" s="100" t="str">
        <f>IF($B192="","",IF($D$9="Theo thiết bị",IF(AND(INDEX(Dev_Calc!$A:$A,$M192)=1,INDEX(Dev_Calc!$B:$B,$M192)=1),"From &amp; To",IF(INDEX(Dev_Calc!$A:$A,$M192)=1,"From","To")),COUNTIFS(Consolidated!$L$2:$L$3000,$C192,Consolidated!$E$2:$E$3000,1)+COUNTIFS(Consolidated!$P$2:$P$3000,$C192,Consolidated!$E$2:$E$3000,1)-COUNTIFS(Consolidated!$L$2:$L$3000,$C192,Consolidated!$P$2:$P$3000,$C192,Consolidated!$E$2:$E$3000,1)))</f>
        <v/>
      </c>
      <c r="F192" s="101" t="str">
        <f>IF($B192="","",IF($D$9="Theo thiết bị",INDEX(Consolidated!$H:$H,$M192),$D192-$E192))</f>
        <v/>
      </c>
      <c r="G192" s="101" t="str">
        <f>IF($B192="","",IF($D$9="Theo thiết bị",IF(INDEX(Dev_Calc!$A:$A,$M192)=1,INDEX(Consolidated!$P:$P,$M192)&amp;" – "&amp;INDEX(Consolidated!$Q:$Q,$M192),INDEX(Consolidated!$L:$L,$M192)&amp;" – "&amp;INDEX(Consolidated!$M:$M,$M192)),INDEX(Dev_List!$D:$D,$M192)))</f>
        <v/>
      </c>
      <c r="H192" s="100" t="str">
        <f>IF($B192="","",IF($D$9="Theo thiết bị",IF(INDEX(Consolidated!$D:$D,$M192)=1,"Đã cắt","Chưa cắt"),COUNTIFS(Consolidated!$L$2:$L$3000,$C192,Consolidated!$F$2:$F$3000,2)+COUNTIFS(Consolidated!$P$2:$P$3000,$C192,Consolidated!$F$2:$F$3000,2)-COUNTIFS(Consolidated!$L$2:$L$3000,$C192,Consolidated!$P$2:$P$3000,$C192,Consolidated!$F$2:$F$3000,2)))</f>
        <v/>
      </c>
      <c r="I192" s="100" t="str">
        <f>IF($B192="","",IF($D$9="Theo thiết bị",IF(INDEX(Consolidated!$E:$E,$M192)=1,"Đã kéo","Chưa kéo"),COUNTIFS(Consolidated!$L$2:$L$3000,$C192,Consolidated!$F$2:$F$3000,1)+COUNTIFS(Consolidated!$P$2:$P$3000,$C192,Consolidated!$F$2:$F$3000,1)-COUNTIFS(Consolidated!$L$2:$L$3000,$C192,Consolidated!$P$2:$P$3000,$C192,Consolidated!$F$2:$F$3000,1)))</f>
        <v/>
      </c>
      <c r="J192" s="100" t="str">
        <f>IF($B192="","",IF($D$9="Theo thiết bị",INDEX(Dev_Calc!$E:$E,$M192)&amp;"/2 đầu",$D192-$H192-$I192))</f>
        <v/>
      </c>
      <c r="K192" s="101" t="str">
        <f>IF($B192="","",IF($D$9="Theo thiết bị",IF(INDEX(Dev_Calc!$D:$D,$M192)=0,"Chưa kéo",IF(INDEX(Dev_Calc!$E:$E,$M192)=0,"Đã kéo – chưa đấu nối",IF(INDEX(Dev_Calc!$E:$E,$M192)=1,"Đã kéo – mới đấu 1 đầu","Hoàn thành (đã kéo &amp; đấu nối đủ)"))),IF($F192&gt;0,"Chưa kéo đủ – còn "&amp;$F192&amp;" dây",IF($H192=$D192,"Hoàn thành",IF($J192=$D192,"Đã kéo đủ – chưa đấu nối","Đã kéo đủ – đấu nối dở dang")))))</f>
        <v/>
      </c>
      <c r="M192" s="102" t="str">
        <f>IF($B192="","",IF($D$9="Theo thiết bị",MATCH($B192,Dev_Calc!$F$2:$F$3000,0)+1,Dev_List!$H$1+$B192-1))</f>
        <v/>
      </c>
    </row>
    <row r="193" spans="2:13">
      <c r="B193" s="100" t="str">
        <f>IF(ROWS($B$23:B193)&lt;=$E$12,ROWS($B$23:B193),"")</f>
        <v/>
      </c>
      <c r="C193" s="101" t="str">
        <f>IF($B193="","",IF($D$9="Theo thiết bị",INDEX(Consolidated!$C:$C,$M193),INDEX(Dev_List!$A:$A,$M193)))</f>
        <v/>
      </c>
      <c r="D193" s="100" t="str">
        <f>IF($B193="","",IF($D$9="Theo thiết bị",INDEX(Consolidated!$A:$A,$M193),COUNTIFS(Consolidated!$L$2:$L$3000,$C193)+COUNTIFS(Consolidated!$P$2:$P$3000,$C193)-COUNTIFS(Consolidated!$L$2:$L$3000,$C193,Consolidated!$P$2:$P$3000,$C193)))</f>
        <v/>
      </c>
      <c r="E193" s="100" t="str">
        <f>IF($B193="","",IF($D$9="Theo thiết bị",IF(AND(INDEX(Dev_Calc!$A:$A,$M193)=1,INDEX(Dev_Calc!$B:$B,$M193)=1),"From &amp; To",IF(INDEX(Dev_Calc!$A:$A,$M193)=1,"From","To")),COUNTIFS(Consolidated!$L$2:$L$3000,$C193,Consolidated!$E$2:$E$3000,1)+COUNTIFS(Consolidated!$P$2:$P$3000,$C193,Consolidated!$E$2:$E$3000,1)-COUNTIFS(Consolidated!$L$2:$L$3000,$C193,Consolidated!$P$2:$P$3000,$C193,Consolidated!$E$2:$E$3000,1)))</f>
        <v/>
      </c>
      <c r="F193" s="101" t="str">
        <f>IF($B193="","",IF($D$9="Theo thiết bị",INDEX(Consolidated!$H:$H,$M193),$D193-$E193))</f>
        <v/>
      </c>
      <c r="G193" s="101" t="str">
        <f>IF($B193="","",IF($D$9="Theo thiết bị",IF(INDEX(Dev_Calc!$A:$A,$M193)=1,INDEX(Consolidated!$P:$P,$M193)&amp;" – "&amp;INDEX(Consolidated!$Q:$Q,$M193),INDEX(Consolidated!$L:$L,$M193)&amp;" – "&amp;INDEX(Consolidated!$M:$M,$M193)),INDEX(Dev_List!$D:$D,$M193)))</f>
        <v/>
      </c>
      <c r="H193" s="100" t="str">
        <f>IF($B193="","",IF($D$9="Theo thiết bị",IF(INDEX(Consolidated!$D:$D,$M193)=1,"Đã cắt","Chưa cắt"),COUNTIFS(Consolidated!$L$2:$L$3000,$C193,Consolidated!$F$2:$F$3000,2)+COUNTIFS(Consolidated!$P$2:$P$3000,$C193,Consolidated!$F$2:$F$3000,2)-COUNTIFS(Consolidated!$L$2:$L$3000,$C193,Consolidated!$P$2:$P$3000,$C193,Consolidated!$F$2:$F$3000,2)))</f>
        <v/>
      </c>
      <c r="I193" s="100" t="str">
        <f>IF($B193="","",IF($D$9="Theo thiết bị",IF(INDEX(Consolidated!$E:$E,$M193)=1,"Đã kéo","Chưa kéo"),COUNTIFS(Consolidated!$L$2:$L$3000,$C193,Consolidated!$F$2:$F$3000,1)+COUNTIFS(Consolidated!$P$2:$P$3000,$C193,Consolidated!$F$2:$F$3000,1)-COUNTIFS(Consolidated!$L$2:$L$3000,$C193,Consolidated!$P$2:$P$3000,$C193,Consolidated!$F$2:$F$3000,1)))</f>
        <v/>
      </c>
      <c r="J193" s="100" t="str">
        <f>IF($B193="","",IF($D$9="Theo thiết bị",INDEX(Dev_Calc!$E:$E,$M193)&amp;"/2 đầu",$D193-$H193-$I193))</f>
        <v/>
      </c>
      <c r="K193" s="101" t="str">
        <f>IF($B193="","",IF($D$9="Theo thiết bị",IF(INDEX(Dev_Calc!$D:$D,$M193)=0,"Chưa kéo",IF(INDEX(Dev_Calc!$E:$E,$M193)=0,"Đã kéo – chưa đấu nối",IF(INDEX(Dev_Calc!$E:$E,$M193)=1,"Đã kéo – mới đấu 1 đầu","Hoàn thành (đã kéo &amp; đấu nối đủ)"))),IF($F193&gt;0,"Chưa kéo đủ – còn "&amp;$F193&amp;" dây",IF($H193=$D193,"Hoàn thành",IF($J193=$D193,"Đã kéo đủ – chưa đấu nối","Đã kéo đủ – đấu nối dở dang")))))</f>
        <v/>
      </c>
      <c r="M193" s="102" t="str">
        <f>IF($B193="","",IF($D$9="Theo thiết bị",MATCH($B193,Dev_Calc!$F$2:$F$3000,0)+1,Dev_List!$H$1+$B193-1))</f>
        <v/>
      </c>
    </row>
    <row r="194" spans="2:13">
      <c r="B194" s="100" t="str">
        <f>IF(ROWS($B$23:B194)&lt;=$E$12,ROWS($B$23:B194),"")</f>
        <v/>
      </c>
      <c r="C194" s="101" t="str">
        <f>IF($B194="","",IF($D$9="Theo thiết bị",INDEX(Consolidated!$C:$C,$M194),INDEX(Dev_List!$A:$A,$M194)))</f>
        <v/>
      </c>
      <c r="D194" s="100" t="str">
        <f>IF($B194="","",IF($D$9="Theo thiết bị",INDEX(Consolidated!$A:$A,$M194),COUNTIFS(Consolidated!$L$2:$L$3000,$C194)+COUNTIFS(Consolidated!$P$2:$P$3000,$C194)-COUNTIFS(Consolidated!$L$2:$L$3000,$C194,Consolidated!$P$2:$P$3000,$C194)))</f>
        <v/>
      </c>
      <c r="E194" s="100" t="str">
        <f>IF($B194="","",IF($D$9="Theo thiết bị",IF(AND(INDEX(Dev_Calc!$A:$A,$M194)=1,INDEX(Dev_Calc!$B:$B,$M194)=1),"From &amp; To",IF(INDEX(Dev_Calc!$A:$A,$M194)=1,"From","To")),COUNTIFS(Consolidated!$L$2:$L$3000,$C194,Consolidated!$E$2:$E$3000,1)+COUNTIFS(Consolidated!$P$2:$P$3000,$C194,Consolidated!$E$2:$E$3000,1)-COUNTIFS(Consolidated!$L$2:$L$3000,$C194,Consolidated!$P$2:$P$3000,$C194,Consolidated!$E$2:$E$3000,1)))</f>
        <v/>
      </c>
      <c r="F194" s="101" t="str">
        <f>IF($B194="","",IF($D$9="Theo thiết bị",INDEX(Consolidated!$H:$H,$M194),$D194-$E194))</f>
        <v/>
      </c>
      <c r="G194" s="101" t="str">
        <f>IF($B194="","",IF($D$9="Theo thiết bị",IF(INDEX(Dev_Calc!$A:$A,$M194)=1,INDEX(Consolidated!$P:$P,$M194)&amp;" – "&amp;INDEX(Consolidated!$Q:$Q,$M194),INDEX(Consolidated!$L:$L,$M194)&amp;" – "&amp;INDEX(Consolidated!$M:$M,$M194)),INDEX(Dev_List!$D:$D,$M194)))</f>
        <v/>
      </c>
      <c r="H194" s="100" t="str">
        <f>IF($B194="","",IF($D$9="Theo thiết bị",IF(INDEX(Consolidated!$D:$D,$M194)=1,"Đã cắt","Chưa cắt"),COUNTIFS(Consolidated!$L$2:$L$3000,$C194,Consolidated!$F$2:$F$3000,2)+COUNTIFS(Consolidated!$P$2:$P$3000,$C194,Consolidated!$F$2:$F$3000,2)-COUNTIFS(Consolidated!$L$2:$L$3000,$C194,Consolidated!$P$2:$P$3000,$C194,Consolidated!$F$2:$F$3000,2)))</f>
        <v/>
      </c>
      <c r="I194" s="100" t="str">
        <f>IF($B194="","",IF($D$9="Theo thiết bị",IF(INDEX(Consolidated!$E:$E,$M194)=1,"Đã kéo","Chưa kéo"),COUNTIFS(Consolidated!$L$2:$L$3000,$C194,Consolidated!$F$2:$F$3000,1)+COUNTIFS(Consolidated!$P$2:$P$3000,$C194,Consolidated!$F$2:$F$3000,1)-COUNTIFS(Consolidated!$L$2:$L$3000,$C194,Consolidated!$P$2:$P$3000,$C194,Consolidated!$F$2:$F$3000,1)))</f>
        <v/>
      </c>
      <c r="J194" s="100" t="str">
        <f>IF($B194="","",IF($D$9="Theo thiết bị",INDEX(Dev_Calc!$E:$E,$M194)&amp;"/2 đầu",$D194-$H194-$I194))</f>
        <v/>
      </c>
      <c r="K194" s="101" t="str">
        <f>IF($B194="","",IF($D$9="Theo thiết bị",IF(INDEX(Dev_Calc!$D:$D,$M194)=0,"Chưa kéo",IF(INDEX(Dev_Calc!$E:$E,$M194)=0,"Đã kéo – chưa đấu nối",IF(INDEX(Dev_Calc!$E:$E,$M194)=1,"Đã kéo – mới đấu 1 đầu","Hoàn thành (đã kéo &amp; đấu nối đủ)"))),IF($F194&gt;0,"Chưa kéo đủ – còn "&amp;$F194&amp;" dây",IF($H194=$D194,"Hoàn thành",IF($J194=$D194,"Đã kéo đủ – chưa đấu nối","Đã kéo đủ – đấu nối dở dang")))))</f>
        <v/>
      </c>
      <c r="M194" s="102" t="str">
        <f>IF($B194="","",IF($D$9="Theo thiết bị",MATCH($B194,Dev_Calc!$F$2:$F$3000,0)+1,Dev_List!$H$1+$B194-1))</f>
        <v/>
      </c>
    </row>
    <row r="195" spans="2:13">
      <c r="B195" s="100" t="str">
        <f>IF(ROWS($B$23:B195)&lt;=$E$12,ROWS($B$23:B195),"")</f>
        <v/>
      </c>
      <c r="C195" s="101" t="str">
        <f>IF($B195="","",IF($D$9="Theo thiết bị",INDEX(Consolidated!$C:$C,$M195),INDEX(Dev_List!$A:$A,$M195)))</f>
        <v/>
      </c>
      <c r="D195" s="100" t="str">
        <f>IF($B195="","",IF($D$9="Theo thiết bị",INDEX(Consolidated!$A:$A,$M195),COUNTIFS(Consolidated!$L$2:$L$3000,$C195)+COUNTIFS(Consolidated!$P$2:$P$3000,$C195)-COUNTIFS(Consolidated!$L$2:$L$3000,$C195,Consolidated!$P$2:$P$3000,$C195)))</f>
        <v/>
      </c>
      <c r="E195" s="100" t="str">
        <f>IF($B195="","",IF($D$9="Theo thiết bị",IF(AND(INDEX(Dev_Calc!$A:$A,$M195)=1,INDEX(Dev_Calc!$B:$B,$M195)=1),"From &amp; To",IF(INDEX(Dev_Calc!$A:$A,$M195)=1,"From","To")),COUNTIFS(Consolidated!$L$2:$L$3000,$C195,Consolidated!$E$2:$E$3000,1)+COUNTIFS(Consolidated!$P$2:$P$3000,$C195,Consolidated!$E$2:$E$3000,1)-COUNTIFS(Consolidated!$L$2:$L$3000,$C195,Consolidated!$P$2:$P$3000,$C195,Consolidated!$E$2:$E$3000,1)))</f>
        <v/>
      </c>
      <c r="F195" s="101" t="str">
        <f>IF($B195="","",IF($D$9="Theo thiết bị",INDEX(Consolidated!$H:$H,$M195),$D195-$E195))</f>
        <v/>
      </c>
      <c r="G195" s="101" t="str">
        <f>IF($B195="","",IF($D$9="Theo thiết bị",IF(INDEX(Dev_Calc!$A:$A,$M195)=1,INDEX(Consolidated!$P:$P,$M195)&amp;" – "&amp;INDEX(Consolidated!$Q:$Q,$M195),INDEX(Consolidated!$L:$L,$M195)&amp;" – "&amp;INDEX(Consolidated!$M:$M,$M195)),INDEX(Dev_List!$D:$D,$M195)))</f>
        <v/>
      </c>
      <c r="H195" s="100" t="str">
        <f>IF($B195="","",IF($D$9="Theo thiết bị",IF(INDEX(Consolidated!$D:$D,$M195)=1,"Đã cắt","Chưa cắt"),COUNTIFS(Consolidated!$L$2:$L$3000,$C195,Consolidated!$F$2:$F$3000,2)+COUNTIFS(Consolidated!$P$2:$P$3000,$C195,Consolidated!$F$2:$F$3000,2)-COUNTIFS(Consolidated!$L$2:$L$3000,$C195,Consolidated!$P$2:$P$3000,$C195,Consolidated!$F$2:$F$3000,2)))</f>
        <v/>
      </c>
      <c r="I195" s="100" t="str">
        <f>IF($B195="","",IF($D$9="Theo thiết bị",IF(INDEX(Consolidated!$E:$E,$M195)=1,"Đã kéo","Chưa kéo"),COUNTIFS(Consolidated!$L$2:$L$3000,$C195,Consolidated!$F$2:$F$3000,1)+COUNTIFS(Consolidated!$P$2:$P$3000,$C195,Consolidated!$F$2:$F$3000,1)-COUNTIFS(Consolidated!$L$2:$L$3000,$C195,Consolidated!$P$2:$P$3000,$C195,Consolidated!$F$2:$F$3000,1)))</f>
        <v/>
      </c>
      <c r="J195" s="100" t="str">
        <f>IF($B195="","",IF($D$9="Theo thiết bị",INDEX(Dev_Calc!$E:$E,$M195)&amp;"/2 đầu",$D195-$H195-$I195))</f>
        <v/>
      </c>
      <c r="K195" s="101" t="str">
        <f>IF($B195="","",IF($D$9="Theo thiết bị",IF(INDEX(Dev_Calc!$D:$D,$M195)=0,"Chưa kéo",IF(INDEX(Dev_Calc!$E:$E,$M195)=0,"Đã kéo – chưa đấu nối",IF(INDEX(Dev_Calc!$E:$E,$M195)=1,"Đã kéo – mới đấu 1 đầu","Hoàn thành (đã kéo &amp; đấu nối đủ)"))),IF($F195&gt;0,"Chưa kéo đủ – còn "&amp;$F195&amp;" dây",IF($H195=$D195,"Hoàn thành",IF($J195=$D195,"Đã kéo đủ – chưa đấu nối","Đã kéo đủ – đấu nối dở dang")))))</f>
        <v/>
      </c>
      <c r="M195" s="102" t="str">
        <f>IF($B195="","",IF($D$9="Theo thiết bị",MATCH($B195,Dev_Calc!$F$2:$F$3000,0)+1,Dev_List!$H$1+$B195-1))</f>
        <v/>
      </c>
    </row>
    <row r="196" spans="2:13">
      <c r="B196" s="100" t="str">
        <f>IF(ROWS($B$23:B196)&lt;=$E$12,ROWS($B$23:B196),"")</f>
        <v/>
      </c>
      <c r="C196" s="101" t="str">
        <f>IF($B196="","",IF($D$9="Theo thiết bị",INDEX(Consolidated!$C:$C,$M196),INDEX(Dev_List!$A:$A,$M196)))</f>
        <v/>
      </c>
      <c r="D196" s="100" t="str">
        <f>IF($B196="","",IF($D$9="Theo thiết bị",INDEX(Consolidated!$A:$A,$M196),COUNTIFS(Consolidated!$L$2:$L$3000,$C196)+COUNTIFS(Consolidated!$P$2:$P$3000,$C196)-COUNTIFS(Consolidated!$L$2:$L$3000,$C196,Consolidated!$P$2:$P$3000,$C196)))</f>
        <v/>
      </c>
      <c r="E196" s="100" t="str">
        <f>IF($B196="","",IF($D$9="Theo thiết bị",IF(AND(INDEX(Dev_Calc!$A:$A,$M196)=1,INDEX(Dev_Calc!$B:$B,$M196)=1),"From &amp; To",IF(INDEX(Dev_Calc!$A:$A,$M196)=1,"From","To")),COUNTIFS(Consolidated!$L$2:$L$3000,$C196,Consolidated!$E$2:$E$3000,1)+COUNTIFS(Consolidated!$P$2:$P$3000,$C196,Consolidated!$E$2:$E$3000,1)-COUNTIFS(Consolidated!$L$2:$L$3000,$C196,Consolidated!$P$2:$P$3000,$C196,Consolidated!$E$2:$E$3000,1)))</f>
        <v/>
      </c>
      <c r="F196" s="101" t="str">
        <f>IF($B196="","",IF($D$9="Theo thiết bị",INDEX(Consolidated!$H:$H,$M196),$D196-$E196))</f>
        <v/>
      </c>
      <c r="G196" s="101" t="str">
        <f>IF($B196="","",IF($D$9="Theo thiết bị",IF(INDEX(Dev_Calc!$A:$A,$M196)=1,INDEX(Consolidated!$P:$P,$M196)&amp;" – "&amp;INDEX(Consolidated!$Q:$Q,$M196),INDEX(Consolidated!$L:$L,$M196)&amp;" – "&amp;INDEX(Consolidated!$M:$M,$M196)),INDEX(Dev_List!$D:$D,$M196)))</f>
        <v/>
      </c>
      <c r="H196" s="100" t="str">
        <f>IF($B196="","",IF($D$9="Theo thiết bị",IF(INDEX(Consolidated!$D:$D,$M196)=1,"Đã cắt","Chưa cắt"),COUNTIFS(Consolidated!$L$2:$L$3000,$C196,Consolidated!$F$2:$F$3000,2)+COUNTIFS(Consolidated!$P$2:$P$3000,$C196,Consolidated!$F$2:$F$3000,2)-COUNTIFS(Consolidated!$L$2:$L$3000,$C196,Consolidated!$P$2:$P$3000,$C196,Consolidated!$F$2:$F$3000,2)))</f>
        <v/>
      </c>
      <c r="I196" s="100" t="str">
        <f>IF($B196="","",IF($D$9="Theo thiết bị",IF(INDEX(Consolidated!$E:$E,$M196)=1,"Đã kéo","Chưa kéo"),COUNTIFS(Consolidated!$L$2:$L$3000,$C196,Consolidated!$F$2:$F$3000,1)+COUNTIFS(Consolidated!$P$2:$P$3000,$C196,Consolidated!$F$2:$F$3000,1)-COUNTIFS(Consolidated!$L$2:$L$3000,$C196,Consolidated!$P$2:$P$3000,$C196,Consolidated!$F$2:$F$3000,1)))</f>
        <v/>
      </c>
      <c r="J196" s="100" t="str">
        <f>IF($B196="","",IF($D$9="Theo thiết bị",INDEX(Dev_Calc!$E:$E,$M196)&amp;"/2 đầu",$D196-$H196-$I196))</f>
        <v/>
      </c>
      <c r="K196" s="101" t="str">
        <f>IF($B196="","",IF($D$9="Theo thiết bị",IF(INDEX(Dev_Calc!$D:$D,$M196)=0,"Chưa kéo",IF(INDEX(Dev_Calc!$E:$E,$M196)=0,"Đã kéo – chưa đấu nối",IF(INDEX(Dev_Calc!$E:$E,$M196)=1,"Đã kéo – mới đấu 1 đầu","Hoàn thành (đã kéo &amp; đấu nối đủ)"))),IF($F196&gt;0,"Chưa kéo đủ – còn "&amp;$F196&amp;" dây",IF($H196=$D196,"Hoàn thành",IF($J196=$D196,"Đã kéo đủ – chưa đấu nối","Đã kéo đủ – đấu nối dở dang")))))</f>
        <v/>
      </c>
      <c r="M196" s="102" t="str">
        <f>IF($B196="","",IF($D$9="Theo thiết bị",MATCH($B196,Dev_Calc!$F$2:$F$3000,0)+1,Dev_List!$H$1+$B196-1))</f>
        <v/>
      </c>
    </row>
    <row r="197" spans="2:13">
      <c r="B197" s="100" t="str">
        <f>IF(ROWS($B$23:B197)&lt;=$E$12,ROWS($B$23:B197),"")</f>
        <v/>
      </c>
      <c r="C197" s="101" t="str">
        <f>IF($B197="","",IF($D$9="Theo thiết bị",INDEX(Consolidated!$C:$C,$M197),INDEX(Dev_List!$A:$A,$M197)))</f>
        <v/>
      </c>
      <c r="D197" s="100" t="str">
        <f>IF($B197="","",IF($D$9="Theo thiết bị",INDEX(Consolidated!$A:$A,$M197),COUNTIFS(Consolidated!$L$2:$L$3000,$C197)+COUNTIFS(Consolidated!$P$2:$P$3000,$C197)-COUNTIFS(Consolidated!$L$2:$L$3000,$C197,Consolidated!$P$2:$P$3000,$C197)))</f>
        <v/>
      </c>
      <c r="E197" s="100" t="str">
        <f>IF($B197="","",IF($D$9="Theo thiết bị",IF(AND(INDEX(Dev_Calc!$A:$A,$M197)=1,INDEX(Dev_Calc!$B:$B,$M197)=1),"From &amp; To",IF(INDEX(Dev_Calc!$A:$A,$M197)=1,"From","To")),COUNTIFS(Consolidated!$L$2:$L$3000,$C197,Consolidated!$E$2:$E$3000,1)+COUNTIFS(Consolidated!$P$2:$P$3000,$C197,Consolidated!$E$2:$E$3000,1)-COUNTIFS(Consolidated!$L$2:$L$3000,$C197,Consolidated!$P$2:$P$3000,$C197,Consolidated!$E$2:$E$3000,1)))</f>
        <v/>
      </c>
      <c r="F197" s="101" t="str">
        <f>IF($B197="","",IF($D$9="Theo thiết bị",INDEX(Consolidated!$H:$H,$M197),$D197-$E197))</f>
        <v/>
      </c>
      <c r="G197" s="101" t="str">
        <f>IF($B197="","",IF($D$9="Theo thiết bị",IF(INDEX(Dev_Calc!$A:$A,$M197)=1,INDEX(Consolidated!$P:$P,$M197)&amp;" – "&amp;INDEX(Consolidated!$Q:$Q,$M197),INDEX(Consolidated!$L:$L,$M197)&amp;" – "&amp;INDEX(Consolidated!$M:$M,$M197)),INDEX(Dev_List!$D:$D,$M197)))</f>
        <v/>
      </c>
      <c r="H197" s="100" t="str">
        <f>IF($B197="","",IF($D$9="Theo thiết bị",IF(INDEX(Consolidated!$D:$D,$M197)=1,"Đã cắt","Chưa cắt"),COUNTIFS(Consolidated!$L$2:$L$3000,$C197,Consolidated!$F$2:$F$3000,2)+COUNTIFS(Consolidated!$P$2:$P$3000,$C197,Consolidated!$F$2:$F$3000,2)-COUNTIFS(Consolidated!$L$2:$L$3000,$C197,Consolidated!$P$2:$P$3000,$C197,Consolidated!$F$2:$F$3000,2)))</f>
        <v/>
      </c>
      <c r="I197" s="100" t="str">
        <f>IF($B197="","",IF($D$9="Theo thiết bị",IF(INDEX(Consolidated!$E:$E,$M197)=1,"Đã kéo","Chưa kéo"),COUNTIFS(Consolidated!$L$2:$L$3000,$C197,Consolidated!$F$2:$F$3000,1)+COUNTIFS(Consolidated!$P$2:$P$3000,$C197,Consolidated!$F$2:$F$3000,1)-COUNTIFS(Consolidated!$L$2:$L$3000,$C197,Consolidated!$P$2:$P$3000,$C197,Consolidated!$F$2:$F$3000,1)))</f>
        <v/>
      </c>
      <c r="J197" s="100" t="str">
        <f>IF($B197="","",IF($D$9="Theo thiết bị",INDEX(Dev_Calc!$E:$E,$M197)&amp;"/2 đầu",$D197-$H197-$I197))</f>
        <v/>
      </c>
      <c r="K197" s="101" t="str">
        <f>IF($B197="","",IF($D$9="Theo thiết bị",IF(INDEX(Dev_Calc!$D:$D,$M197)=0,"Chưa kéo",IF(INDEX(Dev_Calc!$E:$E,$M197)=0,"Đã kéo – chưa đấu nối",IF(INDEX(Dev_Calc!$E:$E,$M197)=1,"Đã kéo – mới đấu 1 đầu","Hoàn thành (đã kéo &amp; đấu nối đủ)"))),IF($F197&gt;0,"Chưa kéo đủ – còn "&amp;$F197&amp;" dây",IF($H197=$D197,"Hoàn thành",IF($J197=$D197,"Đã kéo đủ – chưa đấu nối","Đã kéo đủ – đấu nối dở dang")))))</f>
        <v/>
      </c>
      <c r="M197" s="102" t="str">
        <f>IF($B197="","",IF($D$9="Theo thiết bị",MATCH($B197,Dev_Calc!$F$2:$F$3000,0)+1,Dev_List!$H$1+$B197-1))</f>
        <v/>
      </c>
    </row>
    <row r="198" spans="2:13">
      <c r="B198" s="100" t="str">
        <f>IF(ROWS($B$23:B198)&lt;=$E$12,ROWS($B$23:B198),"")</f>
        <v/>
      </c>
      <c r="C198" s="101" t="str">
        <f>IF($B198="","",IF($D$9="Theo thiết bị",INDEX(Consolidated!$C:$C,$M198),INDEX(Dev_List!$A:$A,$M198)))</f>
        <v/>
      </c>
      <c r="D198" s="100" t="str">
        <f>IF($B198="","",IF($D$9="Theo thiết bị",INDEX(Consolidated!$A:$A,$M198),COUNTIFS(Consolidated!$L$2:$L$3000,$C198)+COUNTIFS(Consolidated!$P$2:$P$3000,$C198)-COUNTIFS(Consolidated!$L$2:$L$3000,$C198,Consolidated!$P$2:$P$3000,$C198)))</f>
        <v/>
      </c>
      <c r="E198" s="100" t="str">
        <f>IF($B198="","",IF($D$9="Theo thiết bị",IF(AND(INDEX(Dev_Calc!$A:$A,$M198)=1,INDEX(Dev_Calc!$B:$B,$M198)=1),"From &amp; To",IF(INDEX(Dev_Calc!$A:$A,$M198)=1,"From","To")),COUNTIFS(Consolidated!$L$2:$L$3000,$C198,Consolidated!$E$2:$E$3000,1)+COUNTIFS(Consolidated!$P$2:$P$3000,$C198,Consolidated!$E$2:$E$3000,1)-COUNTIFS(Consolidated!$L$2:$L$3000,$C198,Consolidated!$P$2:$P$3000,$C198,Consolidated!$E$2:$E$3000,1)))</f>
        <v/>
      </c>
      <c r="F198" s="101" t="str">
        <f>IF($B198="","",IF($D$9="Theo thiết bị",INDEX(Consolidated!$H:$H,$M198),$D198-$E198))</f>
        <v/>
      </c>
      <c r="G198" s="101" t="str">
        <f>IF($B198="","",IF($D$9="Theo thiết bị",IF(INDEX(Dev_Calc!$A:$A,$M198)=1,INDEX(Consolidated!$P:$P,$M198)&amp;" – "&amp;INDEX(Consolidated!$Q:$Q,$M198),INDEX(Consolidated!$L:$L,$M198)&amp;" – "&amp;INDEX(Consolidated!$M:$M,$M198)),INDEX(Dev_List!$D:$D,$M198)))</f>
        <v/>
      </c>
      <c r="H198" s="100" t="str">
        <f>IF($B198="","",IF($D$9="Theo thiết bị",IF(INDEX(Consolidated!$D:$D,$M198)=1,"Đã cắt","Chưa cắt"),COUNTIFS(Consolidated!$L$2:$L$3000,$C198,Consolidated!$F$2:$F$3000,2)+COUNTIFS(Consolidated!$P$2:$P$3000,$C198,Consolidated!$F$2:$F$3000,2)-COUNTIFS(Consolidated!$L$2:$L$3000,$C198,Consolidated!$P$2:$P$3000,$C198,Consolidated!$F$2:$F$3000,2)))</f>
        <v/>
      </c>
      <c r="I198" s="100" t="str">
        <f>IF($B198="","",IF($D$9="Theo thiết bị",IF(INDEX(Consolidated!$E:$E,$M198)=1,"Đã kéo","Chưa kéo"),COUNTIFS(Consolidated!$L$2:$L$3000,$C198,Consolidated!$F$2:$F$3000,1)+COUNTIFS(Consolidated!$P$2:$P$3000,$C198,Consolidated!$F$2:$F$3000,1)-COUNTIFS(Consolidated!$L$2:$L$3000,$C198,Consolidated!$P$2:$P$3000,$C198,Consolidated!$F$2:$F$3000,1)))</f>
        <v/>
      </c>
      <c r="J198" s="100" t="str">
        <f>IF($B198="","",IF($D$9="Theo thiết bị",INDEX(Dev_Calc!$E:$E,$M198)&amp;"/2 đầu",$D198-$H198-$I198))</f>
        <v/>
      </c>
      <c r="K198" s="101" t="str">
        <f>IF($B198="","",IF($D$9="Theo thiết bị",IF(INDEX(Dev_Calc!$D:$D,$M198)=0,"Chưa kéo",IF(INDEX(Dev_Calc!$E:$E,$M198)=0,"Đã kéo – chưa đấu nối",IF(INDEX(Dev_Calc!$E:$E,$M198)=1,"Đã kéo – mới đấu 1 đầu","Hoàn thành (đã kéo &amp; đấu nối đủ)"))),IF($F198&gt;0,"Chưa kéo đủ – còn "&amp;$F198&amp;" dây",IF($H198=$D198,"Hoàn thành",IF($J198=$D198,"Đã kéo đủ – chưa đấu nối","Đã kéo đủ – đấu nối dở dang")))))</f>
        <v/>
      </c>
      <c r="M198" s="102" t="str">
        <f>IF($B198="","",IF($D$9="Theo thiết bị",MATCH($B198,Dev_Calc!$F$2:$F$3000,0)+1,Dev_List!$H$1+$B198-1))</f>
        <v/>
      </c>
    </row>
    <row r="199" spans="2:13">
      <c r="B199" s="100" t="str">
        <f>IF(ROWS($B$23:B199)&lt;=$E$12,ROWS($B$23:B199),"")</f>
        <v/>
      </c>
      <c r="C199" s="101" t="str">
        <f>IF($B199="","",IF($D$9="Theo thiết bị",INDEX(Consolidated!$C:$C,$M199),INDEX(Dev_List!$A:$A,$M199)))</f>
        <v/>
      </c>
      <c r="D199" s="100" t="str">
        <f>IF($B199="","",IF($D$9="Theo thiết bị",INDEX(Consolidated!$A:$A,$M199),COUNTIFS(Consolidated!$L$2:$L$3000,$C199)+COUNTIFS(Consolidated!$P$2:$P$3000,$C199)-COUNTIFS(Consolidated!$L$2:$L$3000,$C199,Consolidated!$P$2:$P$3000,$C199)))</f>
        <v/>
      </c>
      <c r="E199" s="100" t="str">
        <f>IF($B199="","",IF($D$9="Theo thiết bị",IF(AND(INDEX(Dev_Calc!$A:$A,$M199)=1,INDEX(Dev_Calc!$B:$B,$M199)=1),"From &amp; To",IF(INDEX(Dev_Calc!$A:$A,$M199)=1,"From","To")),COUNTIFS(Consolidated!$L$2:$L$3000,$C199,Consolidated!$E$2:$E$3000,1)+COUNTIFS(Consolidated!$P$2:$P$3000,$C199,Consolidated!$E$2:$E$3000,1)-COUNTIFS(Consolidated!$L$2:$L$3000,$C199,Consolidated!$P$2:$P$3000,$C199,Consolidated!$E$2:$E$3000,1)))</f>
        <v/>
      </c>
      <c r="F199" s="101" t="str">
        <f>IF($B199="","",IF($D$9="Theo thiết bị",INDEX(Consolidated!$H:$H,$M199),$D199-$E199))</f>
        <v/>
      </c>
      <c r="G199" s="101" t="str">
        <f>IF($B199="","",IF($D$9="Theo thiết bị",IF(INDEX(Dev_Calc!$A:$A,$M199)=1,INDEX(Consolidated!$P:$P,$M199)&amp;" – "&amp;INDEX(Consolidated!$Q:$Q,$M199),INDEX(Consolidated!$L:$L,$M199)&amp;" – "&amp;INDEX(Consolidated!$M:$M,$M199)),INDEX(Dev_List!$D:$D,$M199)))</f>
        <v/>
      </c>
      <c r="H199" s="100" t="str">
        <f>IF($B199="","",IF($D$9="Theo thiết bị",IF(INDEX(Consolidated!$D:$D,$M199)=1,"Đã cắt","Chưa cắt"),COUNTIFS(Consolidated!$L$2:$L$3000,$C199,Consolidated!$F$2:$F$3000,2)+COUNTIFS(Consolidated!$P$2:$P$3000,$C199,Consolidated!$F$2:$F$3000,2)-COUNTIFS(Consolidated!$L$2:$L$3000,$C199,Consolidated!$P$2:$P$3000,$C199,Consolidated!$F$2:$F$3000,2)))</f>
        <v/>
      </c>
      <c r="I199" s="100" t="str">
        <f>IF($B199="","",IF($D$9="Theo thiết bị",IF(INDEX(Consolidated!$E:$E,$M199)=1,"Đã kéo","Chưa kéo"),COUNTIFS(Consolidated!$L$2:$L$3000,$C199,Consolidated!$F$2:$F$3000,1)+COUNTIFS(Consolidated!$P$2:$P$3000,$C199,Consolidated!$F$2:$F$3000,1)-COUNTIFS(Consolidated!$L$2:$L$3000,$C199,Consolidated!$P$2:$P$3000,$C199,Consolidated!$F$2:$F$3000,1)))</f>
        <v/>
      </c>
      <c r="J199" s="100" t="str">
        <f>IF($B199="","",IF($D$9="Theo thiết bị",INDEX(Dev_Calc!$E:$E,$M199)&amp;"/2 đầu",$D199-$H199-$I199))</f>
        <v/>
      </c>
      <c r="K199" s="101" t="str">
        <f>IF($B199="","",IF($D$9="Theo thiết bị",IF(INDEX(Dev_Calc!$D:$D,$M199)=0,"Chưa kéo",IF(INDEX(Dev_Calc!$E:$E,$M199)=0,"Đã kéo – chưa đấu nối",IF(INDEX(Dev_Calc!$E:$E,$M199)=1,"Đã kéo – mới đấu 1 đầu","Hoàn thành (đã kéo &amp; đấu nối đủ)"))),IF($F199&gt;0,"Chưa kéo đủ – còn "&amp;$F199&amp;" dây",IF($H199=$D199,"Hoàn thành",IF($J199=$D199,"Đã kéo đủ – chưa đấu nối","Đã kéo đủ – đấu nối dở dang")))))</f>
        <v/>
      </c>
      <c r="M199" s="102" t="str">
        <f>IF($B199="","",IF($D$9="Theo thiết bị",MATCH($B199,Dev_Calc!$F$2:$F$3000,0)+1,Dev_List!$H$1+$B199-1))</f>
        <v/>
      </c>
    </row>
    <row r="200" spans="2:13">
      <c r="B200" s="100" t="str">
        <f>IF(ROWS($B$23:B200)&lt;=$E$12,ROWS($B$23:B200),"")</f>
        <v/>
      </c>
      <c r="C200" s="101" t="str">
        <f>IF($B200="","",IF($D$9="Theo thiết bị",INDEX(Consolidated!$C:$C,$M200),INDEX(Dev_List!$A:$A,$M200)))</f>
        <v/>
      </c>
      <c r="D200" s="100" t="str">
        <f>IF($B200="","",IF($D$9="Theo thiết bị",INDEX(Consolidated!$A:$A,$M200),COUNTIFS(Consolidated!$L$2:$L$3000,$C200)+COUNTIFS(Consolidated!$P$2:$P$3000,$C200)-COUNTIFS(Consolidated!$L$2:$L$3000,$C200,Consolidated!$P$2:$P$3000,$C200)))</f>
        <v/>
      </c>
      <c r="E200" s="100" t="str">
        <f>IF($B200="","",IF($D$9="Theo thiết bị",IF(AND(INDEX(Dev_Calc!$A:$A,$M200)=1,INDEX(Dev_Calc!$B:$B,$M200)=1),"From &amp; To",IF(INDEX(Dev_Calc!$A:$A,$M200)=1,"From","To")),COUNTIFS(Consolidated!$L$2:$L$3000,$C200,Consolidated!$E$2:$E$3000,1)+COUNTIFS(Consolidated!$P$2:$P$3000,$C200,Consolidated!$E$2:$E$3000,1)-COUNTIFS(Consolidated!$L$2:$L$3000,$C200,Consolidated!$P$2:$P$3000,$C200,Consolidated!$E$2:$E$3000,1)))</f>
        <v/>
      </c>
      <c r="F200" s="101" t="str">
        <f>IF($B200="","",IF($D$9="Theo thiết bị",INDEX(Consolidated!$H:$H,$M200),$D200-$E200))</f>
        <v/>
      </c>
      <c r="G200" s="101" t="str">
        <f>IF($B200="","",IF($D$9="Theo thiết bị",IF(INDEX(Dev_Calc!$A:$A,$M200)=1,INDEX(Consolidated!$P:$P,$M200)&amp;" – "&amp;INDEX(Consolidated!$Q:$Q,$M200),INDEX(Consolidated!$L:$L,$M200)&amp;" – "&amp;INDEX(Consolidated!$M:$M,$M200)),INDEX(Dev_List!$D:$D,$M200)))</f>
        <v/>
      </c>
      <c r="H200" s="100" t="str">
        <f>IF($B200="","",IF($D$9="Theo thiết bị",IF(INDEX(Consolidated!$D:$D,$M200)=1,"Đã cắt","Chưa cắt"),COUNTIFS(Consolidated!$L$2:$L$3000,$C200,Consolidated!$F$2:$F$3000,2)+COUNTIFS(Consolidated!$P$2:$P$3000,$C200,Consolidated!$F$2:$F$3000,2)-COUNTIFS(Consolidated!$L$2:$L$3000,$C200,Consolidated!$P$2:$P$3000,$C200,Consolidated!$F$2:$F$3000,2)))</f>
        <v/>
      </c>
      <c r="I200" s="100" t="str">
        <f>IF($B200="","",IF($D$9="Theo thiết bị",IF(INDEX(Consolidated!$E:$E,$M200)=1,"Đã kéo","Chưa kéo"),COUNTIFS(Consolidated!$L$2:$L$3000,$C200,Consolidated!$F$2:$F$3000,1)+COUNTIFS(Consolidated!$P$2:$P$3000,$C200,Consolidated!$F$2:$F$3000,1)-COUNTIFS(Consolidated!$L$2:$L$3000,$C200,Consolidated!$P$2:$P$3000,$C200,Consolidated!$F$2:$F$3000,1)))</f>
        <v/>
      </c>
      <c r="J200" s="100" t="str">
        <f>IF($B200="","",IF($D$9="Theo thiết bị",INDEX(Dev_Calc!$E:$E,$M200)&amp;"/2 đầu",$D200-$H200-$I200))</f>
        <v/>
      </c>
      <c r="K200" s="101" t="str">
        <f>IF($B200="","",IF($D$9="Theo thiết bị",IF(INDEX(Dev_Calc!$D:$D,$M200)=0,"Chưa kéo",IF(INDEX(Dev_Calc!$E:$E,$M200)=0,"Đã kéo – chưa đấu nối",IF(INDEX(Dev_Calc!$E:$E,$M200)=1,"Đã kéo – mới đấu 1 đầu","Hoàn thành (đã kéo &amp; đấu nối đủ)"))),IF($F200&gt;0,"Chưa kéo đủ – còn "&amp;$F200&amp;" dây",IF($H200=$D200,"Hoàn thành",IF($J200=$D200,"Đã kéo đủ – chưa đấu nối","Đã kéo đủ – đấu nối dở dang")))))</f>
        <v/>
      </c>
      <c r="M200" s="102" t="str">
        <f>IF($B200="","",IF($D$9="Theo thiết bị",MATCH($B200,Dev_Calc!$F$2:$F$3000,0)+1,Dev_List!$H$1+$B200-1))</f>
        <v/>
      </c>
    </row>
    <row r="201" spans="2:13">
      <c r="B201" s="100" t="str">
        <f>IF(ROWS($B$23:B201)&lt;=$E$12,ROWS($B$23:B201),"")</f>
        <v/>
      </c>
      <c r="C201" s="101" t="str">
        <f>IF($B201="","",IF($D$9="Theo thiết bị",INDEX(Consolidated!$C:$C,$M201),INDEX(Dev_List!$A:$A,$M201)))</f>
        <v/>
      </c>
      <c r="D201" s="100" t="str">
        <f>IF($B201="","",IF($D$9="Theo thiết bị",INDEX(Consolidated!$A:$A,$M201),COUNTIFS(Consolidated!$L$2:$L$3000,$C201)+COUNTIFS(Consolidated!$P$2:$P$3000,$C201)-COUNTIFS(Consolidated!$L$2:$L$3000,$C201,Consolidated!$P$2:$P$3000,$C201)))</f>
        <v/>
      </c>
      <c r="E201" s="100" t="str">
        <f>IF($B201="","",IF($D$9="Theo thiết bị",IF(AND(INDEX(Dev_Calc!$A:$A,$M201)=1,INDEX(Dev_Calc!$B:$B,$M201)=1),"From &amp; To",IF(INDEX(Dev_Calc!$A:$A,$M201)=1,"From","To")),COUNTIFS(Consolidated!$L$2:$L$3000,$C201,Consolidated!$E$2:$E$3000,1)+COUNTIFS(Consolidated!$P$2:$P$3000,$C201,Consolidated!$E$2:$E$3000,1)-COUNTIFS(Consolidated!$L$2:$L$3000,$C201,Consolidated!$P$2:$P$3000,$C201,Consolidated!$E$2:$E$3000,1)))</f>
        <v/>
      </c>
      <c r="F201" s="101" t="str">
        <f>IF($B201="","",IF($D$9="Theo thiết bị",INDEX(Consolidated!$H:$H,$M201),$D201-$E201))</f>
        <v/>
      </c>
      <c r="G201" s="101" t="str">
        <f>IF($B201="","",IF($D$9="Theo thiết bị",IF(INDEX(Dev_Calc!$A:$A,$M201)=1,INDEX(Consolidated!$P:$P,$M201)&amp;" – "&amp;INDEX(Consolidated!$Q:$Q,$M201),INDEX(Consolidated!$L:$L,$M201)&amp;" – "&amp;INDEX(Consolidated!$M:$M,$M201)),INDEX(Dev_List!$D:$D,$M201)))</f>
        <v/>
      </c>
      <c r="H201" s="100" t="str">
        <f>IF($B201="","",IF($D$9="Theo thiết bị",IF(INDEX(Consolidated!$D:$D,$M201)=1,"Đã cắt","Chưa cắt"),COUNTIFS(Consolidated!$L$2:$L$3000,$C201,Consolidated!$F$2:$F$3000,2)+COUNTIFS(Consolidated!$P$2:$P$3000,$C201,Consolidated!$F$2:$F$3000,2)-COUNTIFS(Consolidated!$L$2:$L$3000,$C201,Consolidated!$P$2:$P$3000,$C201,Consolidated!$F$2:$F$3000,2)))</f>
        <v/>
      </c>
      <c r="I201" s="100" t="str">
        <f>IF($B201="","",IF($D$9="Theo thiết bị",IF(INDEX(Consolidated!$E:$E,$M201)=1,"Đã kéo","Chưa kéo"),COUNTIFS(Consolidated!$L$2:$L$3000,$C201,Consolidated!$F$2:$F$3000,1)+COUNTIFS(Consolidated!$P$2:$P$3000,$C201,Consolidated!$F$2:$F$3000,1)-COUNTIFS(Consolidated!$L$2:$L$3000,$C201,Consolidated!$P$2:$P$3000,$C201,Consolidated!$F$2:$F$3000,1)))</f>
        <v/>
      </c>
      <c r="J201" s="100" t="str">
        <f>IF($B201="","",IF($D$9="Theo thiết bị",INDEX(Dev_Calc!$E:$E,$M201)&amp;"/2 đầu",$D201-$H201-$I201))</f>
        <v/>
      </c>
      <c r="K201" s="101" t="str">
        <f>IF($B201="","",IF($D$9="Theo thiết bị",IF(INDEX(Dev_Calc!$D:$D,$M201)=0,"Chưa kéo",IF(INDEX(Dev_Calc!$E:$E,$M201)=0,"Đã kéo – chưa đấu nối",IF(INDEX(Dev_Calc!$E:$E,$M201)=1,"Đã kéo – mới đấu 1 đầu","Hoàn thành (đã kéo &amp; đấu nối đủ)"))),IF($F201&gt;0,"Chưa kéo đủ – còn "&amp;$F201&amp;" dây",IF($H201=$D201,"Hoàn thành",IF($J201=$D201,"Đã kéo đủ – chưa đấu nối","Đã kéo đủ – đấu nối dở dang")))))</f>
        <v/>
      </c>
      <c r="M201" s="102" t="str">
        <f>IF($B201="","",IF($D$9="Theo thiết bị",MATCH($B201,Dev_Calc!$F$2:$F$3000,0)+1,Dev_List!$H$1+$B201-1))</f>
        <v/>
      </c>
    </row>
    <row r="202" spans="2:13">
      <c r="B202" s="100" t="str">
        <f>IF(ROWS($B$23:B202)&lt;=$E$12,ROWS($B$23:B202),"")</f>
        <v/>
      </c>
      <c r="C202" s="101" t="str">
        <f>IF($B202="","",IF($D$9="Theo thiết bị",INDEX(Consolidated!$C:$C,$M202),INDEX(Dev_List!$A:$A,$M202)))</f>
        <v/>
      </c>
      <c r="D202" s="100" t="str">
        <f>IF($B202="","",IF($D$9="Theo thiết bị",INDEX(Consolidated!$A:$A,$M202),COUNTIFS(Consolidated!$L$2:$L$3000,$C202)+COUNTIFS(Consolidated!$P$2:$P$3000,$C202)-COUNTIFS(Consolidated!$L$2:$L$3000,$C202,Consolidated!$P$2:$P$3000,$C202)))</f>
        <v/>
      </c>
      <c r="E202" s="100" t="str">
        <f>IF($B202="","",IF($D$9="Theo thiết bị",IF(AND(INDEX(Dev_Calc!$A:$A,$M202)=1,INDEX(Dev_Calc!$B:$B,$M202)=1),"From &amp; To",IF(INDEX(Dev_Calc!$A:$A,$M202)=1,"From","To")),COUNTIFS(Consolidated!$L$2:$L$3000,$C202,Consolidated!$E$2:$E$3000,1)+COUNTIFS(Consolidated!$P$2:$P$3000,$C202,Consolidated!$E$2:$E$3000,1)-COUNTIFS(Consolidated!$L$2:$L$3000,$C202,Consolidated!$P$2:$P$3000,$C202,Consolidated!$E$2:$E$3000,1)))</f>
        <v/>
      </c>
      <c r="F202" s="101" t="str">
        <f>IF($B202="","",IF($D$9="Theo thiết bị",INDEX(Consolidated!$H:$H,$M202),$D202-$E202))</f>
        <v/>
      </c>
      <c r="G202" s="101" t="str">
        <f>IF($B202="","",IF($D$9="Theo thiết bị",IF(INDEX(Dev_Calc!$A:$A,$M202)=1,INDEX(Consolidated!$P:$P,$M202)&amp;" – "&amp;INDEX(Consolidated!$Q:$Q,$M202),INDEX(Consolidated!$L:$L,$M202)&amp;" – "&amp;INDEX(Consolidated!$M:$M,$M202)),INDEX(Dev_List!$D:$D,$M202)))</f>
        <v/>
      </c>
      <c r="H202" s="100" t="str">
        <f>IF($B202="","",IF($D$9="Theo thiết bị",IF(INDEX(Consolidated!$D:$D,$M202)=1,"Đã cắt","Chưa cắt"),COUNTIFS(Consolidated!$L$2:$L$3000,$C202,Consolidated!$F$2:$F$3000,2)+COUNTIFS(Consolidated!$P$2:$P$3000,$C202,Consolidated!$F$2:$F$3000,2)-COUNTIFS(Consolidated!$L$2:$L$3000,$C202,Consolidated!$P$2:$P$3000,$C202,Consolidated!$F$2:$F$3000,2)))</f>
        <v/>
      </c>
      <c r="I202" s="100" t="str">
        <f>IF($B202="","",IF($D$9="Theo thiết bị",IF(INDEX(Consolidated!$E:$E,$M202)=1,"Đã kéo","Chưa kéo"),COUNTIFS(Consolidated!$L$2:$L$3000,$C202,Consolidated!$F$2:$F$3000,1)+COUNTIFS(Consolidated!$P$2:$P$3000,$C202,Consolidated!$F$2:$F$3000,1)-COUNTIFS(Consolidated!$L$2:$L$3000,$C202,Consolidated!$P$2:$P$3000,$C202,Consolidated!$F$2:$F$3000,1)))</f>
        <v/>
      </c>
      <c r="J202" s="100" t="str">
        <f>IF($B202="","",IF($D$9="Theo thiết bị",INDEX(Dev_Calc!$E:$E,$M202)&amp;"/2 đầu",$D202-$H202-$I202))</f>
        <v/>
      </c>
      <c r="K202" s="101" t="str">
        <f>IF($B202="","",IF($D$9="Theo thiết bị",IF(INDEX(Dev_Calc!$D:$D,$M202)=0,"Chưa kéo",IF(INDEX(Dev_Calc!$E:$E,$M202)=0,"Đã kéo – chưa đấu nối",IF(INDEX(Dev_Calc!$E:$E,$M202)=1,"Đã kéo – mới đấu 1 đầu","Hoàn thành (đã kéo &amp; đấu nối đủ)"))),IF($F202&gt;0,"Chưa kéo đủ – còn "&amp;$F202&amp;" dây",IF($H202=$D202,"Hoàn thành",IF($J202=$D202,"Đã kéo đủ – chưa đấu nối","Đã kéo đủ – đấu nối dở dang")))))</f>
        <v/>
      </c>
      <c r="M202" s="102" t="str">
        <f>IF($B202="","",IF($D$9="Theo thiết bị",MATCH($B202,Dev_Calc!$F$2:$F$3000,0)+1,Dev_List!$H$1+$B202-1))</f>
        <v/>
      </c>
    </row>
    <row r="203" spans="2:13">
      <c r="B203" s="100" t="str">
        <f>IF(ROWS($B$23:B203)&lt;=$E$12,ROWS($B$23:B203),"")</f>
        <v/>
      </c>
      <c r="C203" s="101" t="str">
        <f>IF($B203="","",IF($D$9="Theo thiết bị",INDEX(Consolidated!$C:$C,$M203),INDEX(Dev_List!$A:$A,$M203)))</f>
        <v/>
      </c>
      <c r="D203" s="100" t="str">
        <f>IF($B203="","",IF($D$9="Theo thiết bị",INDEX(Consolidated!$A:$A,$M203),COUNTIFS(Consolidated!$L$2:$L$3000,$C203)+COUNTIFS(Consolidated!$P$2:$P$3000,$C203)-COUNTIFS(Consolidated!$L$2:$L$3000,$C203,Consolidated!$P$2:$P$3000,$C203)))</f>
        <v/>
      </c>
      <c r="E203" s="100" t="str">
        <f>IF($B203="","",IF($D$9="Theo thiết bị",IF(AND(INDEX(Dev_Calc!$A:$A,$M203)=1,INDEX(Dev_Calc!$B:$B,$M203)=1),"From &amp; To",IF(INDEX(Dev_Calc!$A:$A,$M203)=1,"From","To")),COUNTIFS(Consolidated!$L$2:$L$3000,$C203,Consolidated!$E$2:$E$3000,1)+COUNTIFS(Consolidated!$P$2:$P$3000,$C203,Consolidated!$E$2:$E$3000,1)-COUNTIFS(Consolidated!$L$2:$L$3000,$C203,Consolidated!$P$2:$P$3000,$C203,Consolidated!$E$2:$E$3000,1)))</f>
        <v/>
      </c>
      <c r="F203" s="101" t="str">
        <f>IF($B203="","",IF($D$9="Theo thiết bị",INDEX(Consolidated!$H:$H,$M203),$D203-$E203))</f>
        <v/>
      </c>
      <c r="G203" s="101" t="str">
        <f>IF($B203="","",IF($D$9="Theo thiết bị",IF(INDEX(Dev_Calc!$A:$A,$M203)=1,INDEX(Consolidated!$P:$P,$M203)&amp;" – "&amp;INDEX(Consolidated!$Q:$Q,$M203),INDEX(Consolidated!$L:$L,$M203)&amp;" – "&amp;INDEX(Consolidated!$M:$M,$M203)),INDEX(Dev_List!$D:$D,$M203)))</f>
        <v/>
      </c>
      <c r="H203" s="100" t="str">
        <f>IF($B203="","",IF($D$9="Theo thiết bị",IF(INDEX(Consolidated!$D:$D,$M203)=1,"Đã cắt","Chưa cắt"),COUNTIFS(Consolidated!$L$2:$L$3000,$C203,Consolidated!$F$2:$F$3000,2)+COUNTIFS(Consolidated!$P$2:$P$3000,$C203,Consolidated!$F$2:$F$3000,2)-COUNTIFS(Consolidated!$L$2:$L$3000,$C203,Consolidated!$P$2:$P$3000,$C203,Consolidated!$F$2:$F$3000,2)))</f>
        <v/>
      </c>
      <c r="I203" s="100" t="str">
        <f>IF($B203="","",IF($D$9="Theo thiết bị",IF(INDEX(Consolidated!$E:$E,$M203)=1,"Đã kéo","Chưa kéo"),COUNTIFS(Consolidated!$L$2:$L$3000,$C203,Consolidated!$F$2:$F$3000,1)+COUNTIFS(Consolidated!$P$2:$P$3000,$C203,Consolidated!$F$2:$F$3000,1)-COUNTIFS(Consolidated!$L$2:$L$3000,$C203,Consolidated!$P$2:$P$3000,$C203,Consolidated!$F$2:$F$3000,1)))</f>
        <v/>
      </c>
      <c r="J203" s="100" t="str">
        <f>IF($B203="","",IF($D$9="Theo thiết bị",INDEX(Dev_Calc!$E:$E,$M203)&amp;"/2 đầu",$D203-$H203-$I203))</f>
        <v/>
      </c>
      <c r="K203" s="101" t="str">
        <f>IF($B203="","",IF($D$9="Theo thiết bị",IF(INDEX(Dev_Calc!$D:$D,$M203)=0,"Chưa kéo",IF(INDEX(Dev_Calc!$E:$E,$M203)=0,"Đã kéo – chưa đấu nối",IF(INDEX(Dev_Calc!$E:$E,$M203)=1,"Đã kéo – mới đấu 1 đầu","Hoàn thành (đã kéo &amp; đấu nối đủ)"))),IF($F203&gt;0,"Chưa kéo đủ – còn "&amp;$F203&amp;" dây",IF($H203=$D203,"Hoàn thành",IF($J203=$D203,"Đã kéo đủ – chưa đấu nối","Đã kéo đủ – đấu nối dở dang")))))</f>
        <v/>
      </c>
      <c r="M203" s="102" t="str">
        <f>IF($B203="","",IF($D$9="Theo thiết bị",MATCH($B203,Dev_Calc!$F$2:$F$3000,0)+1,Dev_List!$H$1+$B203-1))</f>
        <v/>
      </c>
    </row>
    <row r="204" spans="2:13">
      <c r="B204" s="100" t="str">
        <f>IF(ROWS($B$23:B204)&lt;=$E$12,ROWS($B$23:B204),"")</f>
        <v/>
      </c>
      <c r="C204" s="101" t="str">
        <f>IF($B204="","",IF($D$9="Theo thiết bị",INDEX(Consolidated!$C:$C,$M204),INDEX(Dev_List!$A:$A,$M204)))</f>
        <v/>
      </c>
      <c r="D204" s="100" t="str">
        <f>IF($B204="","",IF($D$9="Theo thiết bị",INDEX(Consolidated!$A:$A,$M204),COUNTIFS(Consolidated!$L$2:$L$3000,$C204)+COUNTIFS(Consolidated!$P$2:$P$3000,$C204)-COUNTIFS(Consolidated!$L$2:$L$3000,$C204,Consolidated!$P$2:$P$3000,$C204)))</f>
        <v/>
      </c>
      <c r="E204" s="100" t="str">
        <f>IF($B204="","",IF($D$9="Theo thiết bị",IF(AND(INDEX(Dev_Calc!$A:$A,$M204)=1,INDEX(Dev_Calc!$B:$B,$M204)=1),"From &amp; To",IF(INDEX(Dev_Calc!$A:$A,$M204)=1,"From","To")),COUNTIFS(Consolidated!$L$2:$L$3000,$C204,Consolidated!$E$2:$E$3000,1)+COUNTIFS(Consolidated!$P$2:$P$3000,$C204,Consolidated!$E$2:$E$3000,1)-COUNTIFS(Consolidated!$L$2:$L$3000,$C204,Consolidated!$P$2:$P$3000,$C204,Consolidated!$E$2:$E$3000,1)))</f>
        <v/>
      </c>
      <c r="F204" s="101" t="str">
        <f>IF($B204="","",IF($D$9="Theo thiết bị",INDEX(Consolidated!$H:$H,$M204),$D204-$E204))</f>
        <v/>
      </c>
      <c r="G204" s="101" t="str">
        <f>IF($B204="","",IF($D$9="Theo thiết bị",IF(INDEX(Dev_Calc!$A:$A,$M204)=1,INDEX(Consolidated!$P:$P,$M204)&amp;" – "&amp;INDEX(Consolidated!$Q:$Q,$M204),INDEX(Consolidated!$L:$L,$M204)&amp;" – "&amp;INDEX(Consolidated!$M:$M,$M204)),INDEX(Dev_List!$D:$D,$M204)))</f>
        <v/>
      </c>
      <c r="H204" s="100" t="str">
        <f>IF($B204="","",IF($D$9="Theo thiết bị",IF(INDEX(Consolidated!$D:$D,$M204)=1,"Đã cắt","Chưa cắt"),COUNTIFS(Consolidated!$L$2:$L$3000,$C204,Consolidated!$F$2:$F$3000,2)+COUNTIFS(Consolidated!$P$2:$P$3000,$C204,Consolidated!$F$2:$F$3000,2)-COUNTIFS(Consolidated!$L$2:$L$3000,$C204,Consolidated!$P$2:$P$3000,$C204,Consolidated!$F$2:$F$3000,2)))</f>
        <v/>
      </c>
      <c r="I204" s="100" t="str">
        <f>IF($B204="","",IF($D$9="Theo thiết bị",IF(INDEX(Consolidated!$E:$E,$M204)=1,"Đã kéo","Chưa kéo"),COUNTIFS(Consolidated!$L$2:$L$3000,$C204,Consolidated!$F$2:$F$3000,1)+COUNTIFS(Consolidated!$P$2:$P$3000,$C204,Consolidated!$F$2:$F$3000,1)-COUNTIFS(Consolidated!$L$2:$L$3000,$C204,Consolidated!$P$2:$P$3000,$C204,Consolidated!$F$2:$F$3000,1)))</f>
        <v/>
      </c>
      <c r="J204" s="100" t="str">
        <f>IF($B204="","",IF($D$9="Theo thiết bị",INDEX(Dev_Calc!$E:$E,$M204)&amp;"/2 đầu",$D204-$H204-$I204))</f>
        <v/>
      </c>
      <c r="K204" s="101" t="str">
        <f>IF($B204="","",IF($D$9="Theo thiết bị",IF(INDEX(Dev_Calc!$D:$D,$M204)=0,"Chưa kéo",IF(INDEX(Dev_Calc!$E:$E,$M204)=0,"Đã kéo – chưa đấu nối",IF(INDEX(Dev_Calc!$E:$E,$M204)=1,"Đã kéo – mới đấu 1 đầu","Hoàn thành (đã kéo &amp; đấu nối đủ)"))),IF($F204&gt;0,"Chưa kéo đủ – còn "&amp;$F204&amp;" dây",IF($H204=$D204,"Hoàn thành",IF($J204=$D204,"Đã kéo đủ – chưa đấu nối","Đã kéo đủ – đấu nối dở dang")))))</f>
        <v/>
      </c>
      <c r="M204" s="102" t="str">
        <f>IF($B204="","",IF($D$9="Theo thiết bị",MATCH($B204,Dev_Calc!$F$2:$F$3000,0)+1,Dev_List!$H$1+$B204-1))</f>
        <v/>
      </c>
    </row>
    <row r="205" spans="2:13">
      <c r="B205" s="100" t="str">
        <f>IF(ROWS($B$23:B205)&lt;=$E$12,ROWS($B$23:B205),"")</f>
        <v/>
      </c>
      <c r="C205" s="101" t="str">
        <f>IF($B205="","",IF($D$9="Theo thiết bị",INDEX(Consolidated!$C:$C,$M205),INDEX(Dev_List!$A:$A,$M205)))</f>
        <v/>
      </c>
      <c r="D205" s="100" t="str">
        <f>IF($B205="","",IF($D$9="Theo thiết bị",INDEX(Consolidated!$A:$A,$M205),COUNTIFS(Consolidated!$L$2:$L$3000,$C205)+COUNTIFS(Consolidated!$P$2:$P$3000,$C205)-COUNTIFS(Consolidated!$L$2:$L$3000,$C205,Consolidated!$P$2:$P$3000,$C205)))</f>
        <v/>
      </c>
      <c r="E205" s="100" t="str">
        <f>IF($B205="","",IF($D$9="Theo thiết bị",IF(AND(INDEX(Dev_Calc!$A:$A,$M205)=1,INDEX(Dev_Calc!$B:$B,$M205)=1),"From &amp; To",IF(INDEX(Dev_Calc!$A:$A,$M205)=1,"From","To")),COUNTIFS(Consolidated!$L$2:$L$3000,$C205,Consolidated!$E$2:$E$3000,1)+COUNTIFS(Consolidated!$P$2:$P$3000,$C205,Consolidated!$E$2:$E$3000,1)-COUNTIFS(Consolidated!$L$2:$L$3000,$C205,Consolidated!$P$2:$P$3000,$C205,Consolidated!$E$2:$E$3000,1)))</f>
        <v/>
      </c>
      <c r="F205" s="101" t="str">
        <f>IF($B205="","",IF($D$9="Theo thiết bị",INDEX(Consolidated!$H:$H,$M205),$D205-$E205))</f>
        <v/>
      </c>
      <c r="G205" s="101" t="str">
        <f>IF($B205="","",IF($D$9="Theo thiết bị",IF(INDEX(Dev_Calc!$A:$A,$M205)=1,INDEX(Consolidated!$P:$P,$M205)&amp;" – "&amp;INDEX(Consolidated!$Q:$Q,$M205),INDEX(Consolidated!$L:$L,$M205)&amp;" – "&amp;INDEX(Consolidated!$M:$M,$M205)),INDEX(Dev_List!$D:$D,$M205)))</f>
        <v/>
      </c>
      <c r="H205" s="100" t="str">
        <f>IF($B205="","",IF($D$9="Theo thiết bị",IF(INDEX(Consolidated!$D:$D,$M205)=1,"Đã cắt","Chưa cắt"),COUNTIFS(Consolidated!$L$2:$L$3000,$C205,Consolidated!$F$2:$F$3000,2)+COUNTIFS(Consolidated!$P$2:$P$3000,$C205,Consolidated!$F$2:$F$3000,2)-COUNTIFS(Consolidated!$L$2:$L$3000,$C205,Consolidated!$P$2:$P$3000,$C205,Consolidated!$F$2:$F$3000,2)))</f>
        <v/>
      </c>
      <c r="I205" s="100" t="str">
        <f>IF($B205="","",IF($D$9="Theo thiết bị",IF(INDEX(Consolidated!$E:$E,$M205)=1,"Đã kéo","Chưa kéo"),COUNTIFS(Consolidated!$L$2:$L$3000,$C205,Consolidated!$F$2:$F$3000,1)+COUNTIFS(Consolidated!$P$2:$P$3000,$C205,Consolidated!$F$2:$F$3000,1)-COUNTIFS(Consolidated!$L$2:$L$3000,$C205,Consolidated!$P$2:$P$3000,$C205,Consolidated!$F$2:$F$3000,1)))</f>
        <v/>
      </c>
      <c r="J205" s="100" t="str">
        <f>IF($B205="","",IF($D$9="Theo thiết bị",INDEX(Dev_Calc!$E:$E,$M205)&amp;"/2 đầu",$D205-$H205-$I205))</f>
        <v/>
      </c>
      <c r="K205" s="101" t="str">
        <f>IF($B205="","",IF($D$9="Theo thiết bị",IF(INDEX(Dev_Calc!$D:$D,$M205)=0,"Chưa kéo",IF(INDEX(Dev_Calc!$E:$E,$M205)=0,"Đã kéo – chưa đấu nối",IF(INDEX(Dev_Calc!$E:$E,$M205)=1,"Đã kéo – mới đấu 1 đầu","Hoàn thành (đã kéo &amp; đấu nối đủ)"))),IF($F205&gt;0,"Chưa kéo đủ – còn "&amp;$F205&amp;" dây",IF($H205=$D205,"Hoàn thành",IF($J205=$D205,"Đã kéo đủ – chưa đấu nối","Đã kéo đủ – đấu nối dở dang")))))</f>
        <v/>
      </c>
      <c r="M205" s="102" t="str">
        <f>IF($B205="","",IF($D$9="Theo thiết bị",MATCH($B205,Dev_Calc!$F$2:$F$3000,0)+1,Dev_List!$H$1+$B205-1))</f>
        <v/>
      </c>
    </row>
    <row r="206" spans="2:13">
      <c r="B206" s="100" t="str">
        <f>IF(ROWS($B$23:B206)&lt;=$E$12,ROWS($B$23:B206),"")</f>
        <v/>
      </c>
      <c r="C206" s="101" t="str">
        <f>IF($B206="","",IF($D$9="Theo thiết bị",INDEX(Consolidated!$C:$C,$M206),INDEX(Dev_List!$A:$A,$M206)))</f>
        <v/>
      </c>
      <c r="D206" s="100" t="str">
        <f>IF($B206="","",IF($D$9="Theo thiết bị",INDEX(Consolidated!$A:$A,$M206),COUNTIFS(Consolidated!$L$2:$L$3000,$C206)+COUNTIFS(Consolidated!$P$2:$P$3000,$C206)-COUNTIFS(Consolidated!$L$2:$L$3000,$C206,Consolidated!$P$2:$P$3000,$C206)))</f>
        <v/>
      </c>
      <c r="E206" s="100" t="str">
        <f>IF($B206="","",IF($D$9="Theo thiết bị",IF(AND(INDEX(Dev_Calc!$A:$A,$M206)=1,INDEX(Dev_Calc!$B:$B,$M206)=1),"From &amp; To",IF(INDEX(Dev_Calc!$A:$A,$M206)=1,"From","To")),COUNTIFS(Consolidated!$L$2:$L$3000,$C206,Consolidated!$E$2:$E$3000,1)+COUNTIFS(Consolidated!$P$2:$P$3000,$C206,Consolidated!$E$2:$E$3000,1)-COUNTIFS(Consolidated!$L$2:$L$3000,$C206,Consolidated!$P$2:$P$3000,$C206,Consolidated!$E$2:$E$3000,1)))</f>
        <v/>
      </c>
      <c r="F206" s="101" t="str">
        <f>IF($B206="","",IF($D$9="Theo thiết bị",INDEX(Consolidated!$H:$H,$M206),$D206-$E206))</f>
        <v/>
      </c>
      <c r="G206" s="101" t="str">
        <f>IF($B206="","",IF($D$9="Theo thiết bị",IF(INDEX(Dev_Calc!$A:$A,$M206)=1,INDEX(Consolidated!$P:$P,$M206)&amp;" – "&amp;INDEX(Consolidated!$Q:$Q,$M206),INDEX(Consolidated!$L:$L,$M206)&amp;" – "&amp;INDEX(Consolidated!$M:$M,$M206)),INDEX(Dev_List!$D:$D,$M206)))</f>
        <v/>
      </c>
      <c r="H206" s="100" t="str">
        <f>IF($B206="","",IF($D$9="Theo thiết bị",IF(INDEX(Consolidated!$D:$D,$M206)=1,"Đã cắt","Chưa cắt"),COUNTIFS(Consolidated!$L$2:$L$3000,$C206,Consolidated!$F$2:$F$3000,2)+COUNTIFS(Consolidated!$P$2:$P$3000,$C206,Consolidated!$F$2:$F$3000,2)-COUNTIFS(Consolidated!$L$2:$L$3000,$C206,Consolidated!$P$2:$P$3000,$C206,Consolidated!$F$2:$F$3000,2)))</f>
        <v/>
      </c>
      <c r="I206" s="100" t="str">
        <f>IF($B206="","",IF($D$9="Theo thiết bị",IF(INDEX(Consolidated!$E:$E,$M206)=1,"Đã kéo","Chưa kéo"),COUNTIFS(Consolidated!$L$2:$L$3000,$C206,Consolidated!$F$2:$F$3000,1)+COUNTIFS(Consolidated!$P$2:$P$3000,$C206,Consolidated!$F$2:$F$3000,1)-COUNTIFS(Consolidated!$L$2:$L$3000,$C206,Consolidated!$P$2:$P$3000,$C206,Consolidated!$F$2:$F$3000,1)))</f>
        <v/>
      </c>
      <c r="J206" s="100" t="str">
        <f>IF($B206="","",IF($D$9="Theo thiết bị",INDEX(Dev_Calc!$E:$E,$M206)&amp;"/2 đầu",$D206-$H206-$I206))</f>
        <v/>
      </c>
      <c r="K206" s="101" t="str">
        <f>IF($B206="","",IF($D$9="Theo thiết bị",IF(INDEX(Dev_Calc!$D:$D,$M206)=0,"Chưa kéo",IF(INDEX(Dev_Calc!$E:$E,$M206)=0,"Đã kéo – chưa đấu nối",IF(INDEX(Dev_Calc!$E:$E,$M206)=1,"Đã kéo – mới đấu 1 đầu","Hoàn thành (đã kéo &amp; đấu nối đủ)"))),IF($F206&gt;0,"Chưa kéo đủ – còn "&amp;$F206&amp;" dây",IF($H206=$D206,"Hoàn thành",IF($J206=$D206,"Đã kéo đủ – chưa đấu nối","Đã kéo đủ – đấu nối dở dang")))))</f>
        <v/>
      </c>
      <c r="M206" s="102" t="str">
        <f>IF($B206="","",IF($D$9="Theo thiết bị",MATCH($B206,Dev_Calc!$F$2:$F$3000,0)+1,Dev_List!$H$1+$B206-1))</f>
        <v/>
      </c>
    </row>
    <row r="207" spans="2:13">
      <c r="B207" s="100" t="str">
        <f>IF(ROWS($B$23:B207)&lt;=$E$12,ROWS($B$23:B207),"")</f>
        <v/>
      </c>
      <c r="C207" s="101" t="str">
        <f>IF($B207="","",IF($D$9="Theo thiết bị",INDEX(Consolidated!$C:$C,$M207),INDEX(Dev_List!$A:$A,$M207)))</f>
        <v/>
      </c>
      <c r="D207" s="100" t="str">
        <f>IF($B207="","",IF($D$9="Theo thiết bị",INDEX(Consolidated!$A:$A,$M207),COUNTIFS(Consolidated!$L$2:$L$3000,$C207)+COUNTIFS(Consolidated!$P$2:$P$3000,$C207)-COUNTIFS(Consolidated!$L$2:$L$3000,$C207,Consolidated!$P$2:$P$3000,$C207)))</f>
        <v/>
      </c>
      <c r="E207" s="100" t="str">
        <f>IF($B207="","",IF($D$9="Theo thiết bị",IF(AND(INDEX(Dev_Calc!$A:$A,$M207)=1,INDEX(Dev_Calc!$B:$B,$M207)=1),"From &amp; To",IF(INDEX(Dev_Calc!$A:$A,$M207)=1,"From","To")),COUNTIFS(Consolidated!$L$2:$L$3000,$C207,Consolidated!$E$2:$E$3000,1)+COUNTIFS(Consolidated!$P$2:$P$3000,$C207,Consolidated!$E$2:$E$3000,1)-COUNTIFS(Consolidated!$L$2:$L$3000,$C207,Consolidated!$P$2:$P$3000,$C207,Consolidated!$E$2:$E$3000,1)))</f>
        <v/>
      </c>
      <c r="F207" s="101" t="str">
        <f>IF($B207="","",IF($D$9="Theo thiết bị",INDEX(Consolidated!$H:$H,$M207),$D207-$E207))</f>
        <v/>
      </c>
      <c r="G207" s="101" t="str">
        <f>IF($B207="","",IF($D$9="Theo thiết bị",IF(INDEX(Dev_Calc!$A:$A,$M207)=1,INDEX(Consolidated!$P:$P,$M207)&amp;" – "&amp;INDEX(Consolidated!$Q:$Q,$M207),INDEX(Consolidated!$L:$L,$M207)&amp;" – "&amp;INDEX(Consolidated!$M:$M,$M207)),INDEX(Dev_List!$D:$D,$M207)))</f>
        <v/>
      </c>
      <c r="H207" s="100" t="str">
        <f>IF($B207="","",IF($D$9="Theo thiết bị",IF(INDEX(Consolidated!$D:$D,$M207)=1,"Đã cắt","Chưa cắt"),COUNTIFS(Consolidated!$L$2:$L$3000,$C207,Consolidated!$F$2:$F$3000,2)+COUNTIFS(Consolidated!$P$2:$P$3000,$C207,Consolidated!$F$2:$F$3000,2)-COUNTIFS(Consolidated!$L$2:$L$3000,$C207,Consolidated!$P$2:$P$3000,$C207,Consolidated!$F$2:$F$3000,2)))</f>
        <v/>
      </c>
      <c r="I207" s="100" t="str">
        <f>IF($B207="","",IF($D$9="Theo thiết bị",IF(INDEX(Consolidated!$E:$E,$M207)=1,"Đã kéo","Chưa kéo"),COUNTIFS(Consolidated!$L$2:$L$3000,$C207,Consolidated!$F$2:$F$3000,1)+COUNTIFS(Consolidated!$P$2:$P$3000,$C207,Consolidated!$F$2:$F$3000,1)-COUNTIFS(Consolidated!$L$2:$L$3000,$C207,Consolidated!$P$2:$P$3000,$C207,Consolidated!$F$2:$F$3000,1)))</f>
        <v/>
      </c>
      <c r="J207" s="100" t="str">
        <f>IF($B207="","",IF($D$9="Theo thiết bị",INDEX(Dev_Calc!$E:$E,$M207)&amp;"/2 đầu",$D207-$H207-$I207))</f>
        <v/>
      </c>
      <c r="K207" s="101" t="str">
        <f>IF($B207="","",IF($D$9="Theo thiết bị",IF(INDEX(Dev_Calc!$D:$D,$M207)=0,"Chưa kéo",IF(INDEX(Dev_Calc!$E:$E,$M207)=0,"Đã kéo – chưa đấu nối",IF(INDEX(Dev_Calc!$E:$E,$M207)=1,"Đã kéo – mới đấu 1 đầu","Hoàn thành (đã kéo &amp; đấu nối đủ)"))),IF($F207&gt;0,"Chưa kéo đủ – còn "&amp;$F207&amp;" dây",IF($H207=$D207,"Hoàn thành",IF($J207=$D207,"Đã kéo đủ – chưa đấu nối","Đã kéo đủ – đấu nối dở dang")))))</f>
        <v/>
      </c>
      <c r="M207" s="102" t="str">
        <f>IF($B207="","",IF($D$9="Theo thiết bị",MATCH($B207,Dev_Calc!$F$2:$F$3000,0)+1,Dev_List!$H$1+$B207-1))</f>
        <v/>
      </c>
    </row>
    <row r="208" spans="2:13">
      <c r="B208" s="100" t="str">
        <f>IF(ROWS($B$23:B208)&lt;=$E$12,ROWS($B$23:B208),"")</f>
        <v/>
      </c>
      <c r="C208" s="101" t="str">
        <f>IF($B208="","",IF($D$9="Theo thiết bị",INDEX(Consolidated!$C:$C,$M208),INDEX(Dev_List!$A:$A,$M208)))</f>
        <v/>
      </c>
      <c r="D208" s="100" t="str">
        <f>IF($B208="","",IF($D$9="Theo thiết bị",INDEX(Consolidated!$A:$A,$M208),COUNTIFS(Consolidated!$L$2:$L$3000,$C208)+COUNTIFS(Consolidated!$P$2:$P$3000,$C208)-COUNTIFS(Consolidated!$L$2:$L$3000,$C208,Consolidated!$P$2:$P$3000,$C208)))</f>
        <v/>
      </c>
      <c r="E208" s="100" t="str">
        <f>IF($B208="","",IF($D$9="Theo thiết bị",IF(AND(INDEX(Dev_Calc!$A:$A,$M208)=1,INDEX(Dev_Calc!$B:$B,$M208)=1),"From &amp; To",IF(INDEX(Dev_Calc!$A:$A,$M208)=1,"From","To")),COUNTIFS(Consolidated!$L$2:$L$3000,$C208,Consolidated!$E$2:$E$3000,1)+COUNTIFS(Consolidated!$P$2:$P$3000,$C208,Consolidated!$E$2:$E$3000,1)-COUNTIFS(Consolidated!$L$2:$L$3000,$C208,Consolidated!$P$2:$P$3000,$C208,Consolidated!$E$2:$E$3000,1)))</f>
        <v/>
      </c>
      <c r="F208" s="101" t="str">
        <f>IF($B208="","",IF($D$9="Theo thiết bị",INDEX(Consolidated!$H:$H,$M208),$D208-$E208))</f>
        <v/>
      </c>
      <c r="G208" s="101" t="str">
        <f>IF($B208="","",IF($D$9="Theo thiết bị",IF(INDEX(Dev_Calc!$A:$A,$M208)=1,INDEX(Consolidated!$P:$P,$M208)&amp;" – "&amp;INDEX(Consolidated!$Q:$Q,$M208),INDEX(Consolidated!$L:$L,$M208)&amp;" – "&amp;INDEX(Consolidated!$M:$M,$M208)),INDEX(Dev_List!$D:$D,$M208)))</f>
        <v/>
      </c>
      <c r="H208" s="100" t="str">
        <f>IF($B208="","",IF($D$9="Theo thiết bị",IF(INDEX(Consolidated!$D:$D,$M208)=1,"Đã cắt","Chưa cắt"),COUNTIFS(Consolidated!$L$2:$L$3000,$C208,Consolidated!$F$2:$F$3000,2)+COUNTIFS(Consolidated!$P$2:$P$3000,$C208,Consolidated!$F$2:$F$3000,2)-COUNTIFS(Consolidated!$L$2:$L$3000,$C208,Consolidated!$P$2:$P$3000,$C208,Consolidated!$F$2:$F$3000,2)))</f>
        <v/>
      </c>
      <c r="I208" s="100" t="str">
        <f>IF($B208="","",IF($D$9="Theo thiết bị",IF(INDEX(Consolidated!$E:$E,$M208)=1,"Đã kéo","Chưa kéo"),COUNTIFS(Consolidated!$L$2:$L$3000,$C208,Consolidated!$F$2:$F$3000,1)+COUNTIFS(Consolidated!$P$2:$P$3000,$C208,Consolidated!$F$2:$F$3000,1)-COUNTIFS(Consolidated!$L$2:$L$3000,$C208,Consolidated!$P$2:$P$3000,$C208,Consolidated!$F$2:$F$3000,1)))</f>
        <v/>
      </c>
      <c r="J208" s="100" t="str">
        <f>IF($B208="","",IF($D$9="Theo thiết bị",INDEX(Dev_Calc!$E:$E,$M208)&amp;"/2 đầu",$D208-$H208-$I208))</f>
        <v/>
      </c>
      <c r="K208" s="101" t="str">
        <f>IF($B208="","",IF($D$9="Theo thiết bị",IF(INDEX(Dev_Calc!$D:$D,$M208)=0,"Chưa kéo",IF(INDEX(Dev_Calc!$E:$E,$M208)=0,"Đã kéo – chưa đấu nối",IF(INDEX(Dev_Calc!$E:$E,$M208)=1,"Đã kéo – mới đấu 1 đầu","Hoàn thành (đã kéo &amp; đấu nối đủ)"))),IF($F208&gt;0,"Chưa kéo đủ – còn "&amp;$F208&amp;" dây",IF($H208=$D208,"Hoàn thành",IF($J208=$D208,"Đã kéo đủ – chưa đấu nối","Đã kéo đủ – đấu nối dở dang")))))</f>
        <v/>
      </c>
      <c r="M208" s="102" t="str">
        <f>IF($B208="","",IF($D$9="Theo thiết bị",MATCH($B208,Dev_Calc!$F$2:$F$3000,0)+1,Dev_List!$H$1+$B208-1))</f>
        <v/>
      </c>
    </row>
    <row r="209" spans="2:13">
      <c r="B209" s="100" t="str">
        <f>IF(ROWS($B$23:B209)&lt;=$E$12,ROWS($B$23:B209),"")</f>
        <v/>
      </c>
      <c r="C209" s="101" t="str">
        <f>IF($B209="","",IF($D$9="Theo thiết bị",INDEX(Consolidated!$C:$C,$M209),INDEX(Dev_List!$A:$A,$M209)))</f>
        <v/>
      </c>
      <c r="D209" s="100" t="str">
        <f>IF($B209="","",IF($D$9="Theo thiết bị",INDEX(Consolidated!$A:$A,$M209),COUNTIFS(Consolidated!$L$2:$L$3000,$C209)+COUNTIFS(Consolidated!$P$2:$P$3000,$C209)-COUNTIFS(Consolidated!$L$2:$L$3000,$C209,Consolidated!$P$2:$P$3000,$C209)))</f>
        <v/>
      </c>
      <c r="E209" s="100" t="str">
        <f>IF($B209="","",IF($D$9="Theo thiết bị",IF(AND(INDEX(Dev_Calc!$A:$A,$M209)=1,INDEX(Dev_Calc!$B:$B,$M209)=1),"From &amp; To",IF(INDEX(Dev_Calc!$A:$A,$M209)=1,"From","To")),COUNTIFS(Consolidated!$L$2:$L$3000,$C209,Consolidated!$E$2:$E$3000,1)+COUNTIFS(Consolidated!$P$2:$P$3000,$C209,Consolidated!$E$2:$E$3000,1)-COUNTIFS(Consolidated!$L$2:$L$3000,$C209,Consolidated!$P$2:$P$3000,$C209,Consolidated!$E$2:$E$3000,1)))</f>
        <v/>
      </c>
      <c r="F209" s="101" t="str">
        <f>IF($B209="","",IF($D$9="Theo thiết bị",INDEX(Consolidated!$H:$H,$M209),$D209-$E209))</f>
        <v/>
      </c>
      <c r="G209" s="101" t="str">
        <f>IF($B209="","",IF($D$9="Theo thiết bị",IF(INDEX(Dev_Calc!$A:$A,$M209)=1,INDEX(Consolidated!$P:$P,$M209)&amp;" – "&amp;INDEX(Consolidated!$Q:$Q,$M209),INDEX(Consolidated!$L:$L,$M209)&amp;" – "&amp;INDEX(Consolidated!$M:$M,$M209)),INDEX(Dev_List!$D:$D,$M209)))</f>
        <v/>
      </c>
      <c r="H209" s="100" t="str">
        <f>IF($B209="","",IF($D$9="Theo thiết bị",IF(INDEX(Consolidated!$D:$D,$M209)=1,"Đã cắt","Chưa cắt"),COUNTIFS(Consolidated!$L$2:$L$3000,$C209,Consolidated!$F$2:$F$3000,2)+COUNTIFS(Consolidated!$P$2:$P$3000,$C209,Consolidated!$F$2:$F$3000,2)-COUNTIFS(Consolidated!$L$2:$L$3000,$C209,Consolidated!$P$2:$P$3000,$C209,Consolidated!$F$2:$F$3000,2)))</f>
        <v/>
      </c>
      <c r="I209" s="100" t="str">
        <f>IF($B209="","",IF($D$9="Theo thiết bị",IF(INDEX(Consolidated!$E:$E,$M209)=1,"Đã kéo","Chưa kéo"),COUNTIFS(Consolidated!$L$2:$L$3000,$C209,Consolidated!$F$2:$F$3000,1)+COUNTIFS(Consolidated!$P$2:$P$3000,$C209,Consolidated!$F$2:$F$3000,1)-COUNTIFS(Consolidated!$L$2:$L$3000,$C209,Consolidated!$P$2:$P$3000,$C209,Consolidated!$F$2:$F$3000,1)))</f>
        <v/>
      </c>
      <c r="J209" s="100" t="str">
        <f>IF($B209="","",IF($D$9="Theo thiết bị",INDEX(Dev_Calc!$E:$E,$M209)&amp;"/2 đầu",$D209-$H209-$I209))</f>
        <v/>
      </c>
      <c r="K209" s="101" t="str">
        <f>IF($B209="","",IF($D$9="Theo thiết bị",IF(INDEX(Dev_Calc!$D:$D,$M209)=0,"Chưa kéo",IF(INDEX(Dev_Calc!$E:$E,$M209)=0,"Đã kéo – chưa đấu nối",IF(INDEX(Dev_Calc!$E:$E,$M209)=1,"Đã kéo – mới đấu 1 đầu","Hoàn thành (đã kéo &amp; đấu nối đủ)"))),IF($F209&gt;0,"Chưa kéo đủ – còn "&amp;$F209&amp;" dây",IF($H209=$D209,"Hoàn thành",IF($J209=$D209,"Đã kéo đủ – chưa đấu nối","Đã kéo đủ – đấu nối dở dang")))))</f>
        <v/>
      </c>
      <c r="M209" s="102" t="str">
        <f>IF($B209="","",IF($D$9="Theo thiết bị",MATCH($B209,Dev_Calc!$F$2:$F$3000,0)+1,Dev_List!$H$1+$B209-1))</f>
        <v/>
      </c>
    </row>
    <row r="210" spans="2:13">
      <c r="B210" s="100" t="str">
        <f>IF(ROWS($B$23:B210)&lt;=$E$12,ROWS($B$23:B210),"")</f>
        <v/>
      </c>
      <c r="C210" s="101" t="str">
        <f>IF($B210="","",IF($D$9="Theo thiết bị",INDEX(Consolidated!$C:$C,$M210),INDEX(Dev_List!$A:$A,$M210)))</f>
        <v/>
      </c>
      <c r="D210" s="100" t="str">
        <f>IF($B210="","",IF($D$9="Theo thiết bị",INDEX(Consolidated!$A:$A,$M210),COUNTIFS(Consolidated!$L$2:$L$3000,$C210)+COUNTIFS(Consolidated!$P$2:$P$3000,$C210)-COUNTIFS(Consolidated!$L$2:$L$3000,$C210,Consolidated!$P$2:$P$3000,$C210)))</f>
        <v/>
      </c>
      <c r="E210" s="100" t="str">
        <f>IF($B210="","",IF($D$9="Theo thiết bị",IF(AND(INDEX(Dev_Calc!$A:$A,$M210)=1,INDEX(Dev_Calc!$B:$B,$M210)=1),"From &amp; To",IF(INDEX(Dev_Calc!$A:$A,$M210)=1,"From","To")),COUNTIFS(Consolidated!$L$2:$L$3000,$C210,Consolidated!$E$2:$E$3000,1)+COUNTIFS(Consolidated!$P$2:$P$3000,$C210,Consolidated!$E$2:$E$3000,1)-COUNTIFS(Consolidated!$L$2:$L$3000,$C210,Consolidated!$P$2:$P$3000,$C210,Consolidated!$E$2:$E$3000,1)))</f>
        <v/>
      </c>
      <c r="F210" s="101" t="str">
        <f>IF($B210="","",IF($D$9="Theo thiết bị",INDEX(Consolidated!$H:$H,$M210),$D210-$E210))</f>
        <v/>
      </c>
      <c r="G210" s="101" t="str">
        <f>IF($B210="","",IF($D$9="Theo thiết bị",IF(INDEX(Dev_Calc!$A:$A,$M210)=1,INDEX(Consolidated!$P:$P,$M210)&amp;" – "&amp;INDEX(Consolidated!$Q:$Q,$M210),INDEX(Consolidated!$L:$L,$M210)&amp;" – "&amp;INDEX(Consolidated!$M:$M,$M210)),INDEX(Dev_List!$D:$D,$M210)))</f>
        <v/>
      </c>
      <c r="H210" s="100" t="str">
        <f>IF($B210="","",IF($D$9="Theo thiết bị",IF(INDEX(Consolidated!$D:$D,$M210)=1,"Đã cắt","Chưa cắt"),COUNTIFS(Consolidated!$L$2:$L$3000,$C210,Consolidated!$F$2:$F$3000,2)+COUNTIFS(Consolidated!$P$2:$P$3000,$C210,Consolidated!$F$2:$F$3000,2)-COUNTIFS(Consolidated!$L$2:$L$3000,$C210,Consolidated!$P$2:$P$3000,$C210,Consolidated!$F$2:$F$3000,2)))</f>
        <v/>
      </c>
      <c r="I210" s="100" t="str">
        <f>IF($B210="","",IF($D$9="Theo thiết bị",IF(INDEX(Consolidated!$E:$E,$M210)=1,"Đã kéo","Chưa kéo"),COUNTIFS(Consolidated!$L$2:$L$3000,$C210,Consolidated!$F$2:$F$3000,1)+COUNTIFS(Consolidated!$P$2:$P$3000,$C210,Consolidated!$F$2:$F$3000,1)-COUNTIFS(Consolidated!$L$2:$L$3000,$C210,Consolidated!$P$2:$P$3000,$C210,Consolidated!$F$2:$F$3000,1)))</f>
        <v/>
      </c>
      <c r="J210" s="100" t="str">
        <f>IF($B210="","",IF($D$9="Theo thiết bị",INDEX(Dev_Calc!$E:$E,$M210)&amp;"/2 đầu",$D210-$H210-$I210))</f>
        <v/>
      </c>
      <c r="K210" s="101" t="str">
        <f>IF($B210="","",IF($D$9="Theo thiết bị",IF(INDEX(Dev_Calc!$D:$D,$M210)=0,"Chưa kéo",IF(INDEX(Dev_Calc!$E:$E,$M210)=0,"Đã kéo – chưa đấu nối",IF(INDEX(Dev_Calc!$E:$E,$M210)=1,"Đã kéo – mới đấu 1 đầu","Hoàn thành (đã kéo &amp; đấu nối đủ)"))),IF($F210&gt;0,"Chưa kéo đủ – còn "&amp;$F210&amp;" dây",IF($H210=$D210,"Hoàn thành",IF($J210=$D210,"Đã kéo đủ – chưa đấu nối","Đã kéo đủ – đấu nối dở dang")))))</f>
        <v/>
      </c>
      <c r="M210" s="102" t="str">
        <f>IF($B210="","",IF($D$9="Theo thiết bị",MATCH($B210,Dev_Calc!$F$2:$F$3000,0)+1,Dev_List!$H$1+$B210-1))</f>
        <v/>
      </c>
    </row>
    <row r="211" spans="2:13">
      <c r="B211" s="100" t="str">
        <f>IF(ROWS($B$23:B211)&lt;=$E$12,ROWS($B$23:B211),"")</f>
        <v/>
      </c>
      <c r="C211" s="101" t="str">
        <f>IF($B211="","",IF($D$9="Theo thiết bị",INDEX(Consolidated!$C:$C,$M211),INDEX(Dev_List!$A:$A,$M211)))</f>
        <v/>
      </c>
      <c r="D211" s="100" t="str">
        <f>IF($B211="","",IF($D$9="Theo thiết bị",INDEX(Consolidated!$A:$A,$M211),COUNTIFS(Consolidated!$L$2:$L$3000,$C211)+COUNTIFS(Consolidated!$P$2:$P$3000,$C211)-COUNTIFS(Consolidated!$L$2:$L$3000,$C211,Consolidated!$P$2:$P$3000,$C211)))</f>
        <v/>
      </c>
      <c r="E211" s="100" t="str">
        <f>IF($B211="","",IF($D$9="Theo thiết bị",IF(AND(INDEX(Dev_Calc!$A:$A,$M211)=1,INDEX(Dev_Calc!$B:$B,$M211)=1),"From &amp; To",IF(INDEX(Dev_Calc!$A:$A,$M211)=1,"From","To")),COUNTIFS(Consolidated!$L$2:$L$3000,$C211,Consolidated!$E$2:$E$3000,1)+COUNTIFS(Consolidated!$P$2:$P$3000,$C211,Consolidated!$E$2:$E$3000,1)-COUNTIFS(Consolidated!$L$2:$L$3000,$C211,Consolidated!$P$2:$P$3000,$C211,Consolidated!$E$2:$E$3000,1)))</f>
        <v/>
      </c>
      <c r="F211" s="101" t="str">
        <f>IF($B211="","",IF($D$9="Theo thiết bị",INDEX(Consolidated!$H:$H,$M211),$D211-$E211))</f>
        <v/>
      </c>
      <c r="G211" s="101" t="str">
        <f>IF($B211="","",IF($D$9="Theo thiết bị",IF(INDEX(Dev_Calc!$A:$A,$M211)=1,INDEX(Consolidated!$P:$P,$M211)&amp;" – "&amp;INDEX(Consolidated!$Q:$Q,$M211),INDEX(Consolidated!$L:$L,$M211)&amp;" – "&amp;INDEX(Consolidated!$M:$M,$M211)),INDEX(Dev_List!$D:$D,$M211)))</f>
        <v/>
      </c>
      <c r="H211" s="100" t="str">
        <f>IF($B211="","",IF($D$9="Theo thiết bị",IF(INDEX(Consolidated!$D:$D,$M211)=1,"Đã cắt","Chưa cắt"),COUNTIFS(Consolidated!$L$2:$L$3000,$C211,Consolidated!$F$2:$F$3000,2)+COUNTIFS(Consolidated!$P$2:$P$3000,$C211,Consolidated!$F$2:$F$3000,2)-COUNTIFS(Consolidated!$L$2:$L$3000,$C211,Consolidated!$P$2:$P$3000,$C211,Consolidated!$F$2:$F$3000,2)))</f>
        <v/>
      </c>
      <c r="I211" s="100" t="str">
        <f>IF($B211="","",IF($D$9="Theo thiết bị",IF(INDEX(Consolidated!$E:$E,$M211)=1,"Đã kéo","Chưa kéo"),COUNTIFS(Consolidated!$L$2:$L$3000,$C211,Consolidated!$F$2:$F$3000,1)+COUNTIFS(Consolidated!$P$2:$P$3000,$C211,Consolidated!$F$2:$F$3000,1)-COUNTIFS(Consolidated!$L$2:$L$3000,$C211,Consolidated!$P$2:$P$3000,$C211,Consolidated!$F$2:$F$3000,1)))</f>
        <v/>
      </c>
      <c r="J211" s="100" t="str">
        <f>IF($B211="","",IF($D$9="Theo thiết bị",INDEX(Dev_Calc!$E:$E,$M211)&amp;"/2 đầu",$D211-$H211-$I211))</f>
        <v/>
      </c>
      <c r="K211" s="101" t="str">
        <f>IF($B211="","",IF($D$9="Theo thiết bị",IF(INDEX(Dev_Calc!$D:$D,$M211)=0,"Chưa kéo",IF(INDEX(Dev_Calc!$E:$E,$M211)=0,"Đã kéo – chưa đấu nối",IF(INDEX(Dev_Calc!$E:$E,$M211)=1,"Đã kéo – mới đấu 1 đầu","Hoàn thành (đã kéo &amp; đấu nối đủ)"))),IF($F211&gt;0,"Chưa kéo đủ – còn "&amp;$F211&amp;" dây",IF($H211=$D211,"Hoàn thành",IF($J211=$D211,"Đã kéo đủ – chưa đấu nối","Đã kéo đủ – đấu nối dở dang")))))</f>
        <v/>
      </c>
      <c r="M211" s="102" t="str">
        <f>IF($B211="","",IF($D$9="Theo thiết bị",MATCH($B211,Dev_Calc!$F$2:$F$3000,0)+1,Dev_List!$H$1+$B211-1))</f>
        <v/>
      </c>
    </row>
    <row r="212" spans="2:13">
      <c r="B212" s="100" t="str">
        <f>IF(ROWS($B$23:B212)&lt;=$E$12,ROWS($B$23:B212),"")</f>
        <v/>
      </c>
      <c r="C212" s="101" t="str">
        <f>IF($B212="","",IF($D$9="Theo thiết bị",INDEX(Consolidated!$C:$C,$M212),INDEX(Dev_List!$A:$A,$M212)))</f>
        <v/>
      </c>
      <c r="D212" s="100" t="str">
        <f>IF($B212="","",IF($D$9="Theo thiết bị",INDEX(Consolidated!$A:$A,$M212),COUNTIFS(Consolidated!$L$2:$L$3000,$C212)+COUNTIFS(Consolidated!$P$2:$P$3000,$C212)-COUNTIFS(Consolidated!$L$2:$L$3000,$C212,Consolidated!$P$2:$P$3000,$C212)))</f>
        <v/>
      </c>
      <c r="E212" s="100" t="str">
        <f>IF($B212="","",IF($D$9="Theo thiết bị",IF(AND(INDEX(Dev_Calc!$A:$A,$M212)=1,INDEX(Dev_Calc!$B:$B,$M212)=1),"From &amp; To",IF(INDEX(Dev_Calc!$A:$A,$M212)=1,"From","To")),COUNTIFS(Consolidated!$L$2:$L$3000,$C212,Consolidated!$E$2:$E$3000,1)+COUNTIFS(Consolidated!$P$2:$P$3000,$C212,Consolidated!$E$2:$E$3000,1)-COUNTIFS(Consolidated!$L$2:$L$3000,$C212,Consolidated!$P$2:$P$3000,$C212,Consolidated!$E$2:$E$3000,1)))</f>
        <v/>
      </c>
      <c r="F212" s="101" t="str">
        <f>IF($B212="","",IF($D$9="Theo thiết bị",INDEX(Consolidated!$H:$H,$M212),$D212-$E212))</f>
        <v/>
      </c>
      <c r="G212" s="101" t="str">
        <f>IF($B212="","",IF($D$9="Theo thiết bị",IF(INDEX(Dev_Calc!$A:$A,$M212)=1,INDEX(Consolidated!$P:$P,$M212)&amp;" – "&amp;INDEX(Consolidated!$Q:$Q,$M212),INDEX(Consolidated!$L:$L,$M212)&amp;" – "&amp;INDEX(Consolidated!$M:$M,$M212)),INDEX(Dev_List!$D:$D,$M212)))</f>
        <v/>
      </c>
      <c r="H212" s="100" t="str">
        <f>IF($B212="","",IF($D$9="Theo thiết bị",IF(INDEX(Consolidated!$D:$D,$M212)=1,"Đã cắt","Chưa cắt"),COUNTIFS(Consolidated!$L$2:$L$3000,$C212,Consolidated!$F$2:$F$3000,2)+COUNTIFS(Consolidated!$P$2:$P$3000,$C212,Consolidated!$F$2:$F$3000,2)-COUNTIFS(Consolidated!$L$2:$L$3000,$C212,Consolidated!$P$2:$P$3000,$C212,Consolidated!$F$2:$F$3000,2)))</f>
        <v/>
      </c>
      <c r="I212" s="100" t="str">
        <f>IF($B212="","",IF($D$9="Theo thiết bị",IF(INDEX(Consolidated!$E:$E,$M212)=1,"Đã kéo","Chưa kéo"),COUNTIFS(Consolidated!$L$2:$L$3000,$C212,Consolidated!$F$2:$F$3000,1)+COUNTIFS(Consolidated!$P$2:$P$3000,$C212,Consolidated!$F$2:$F$3000,1)-COUNTIFS(Consolidated!$L$2:$L$3000,$C212,Consolidated!$P$2:$P$3000,$C212,Consolidated!$F$2:$F$3000,1)))</f>
        <v/>
      </c>
      <c r="J212" s="100" t="str">
        <f>IF($B212="","",IF($D$9="Theo thiết bị",INDEX(Dev_Calc!$E:$E,$M212)&amp;"/2 đầu",$D212-$H212-$I212))</f>
        <v/>
      </c>
      <c r="K212" s="101" t="str">
        <f>IF($B212="","",IF($D$9="Theo thiết bị",IF(INDEX(Dev_Calc!$D:$D,$M212)=0,"Chưa kéo",IF(INDEX(Dev_Calc!$E:$E,$M212)=0,"Đã kéo – chưa đấu nối",IF(INDEX(Dev_Calc!$E:$E,$M212)=1,"Đã kéo – mới đấu 1 đầu","Hoàn thành (đã kéo &amp; đấu nối đủ)"))),IF($F212&gt;0,"Chưa kéo đủ – còn "&amp;$F212&amp;" dây",IF($H212=$D212,"Hoàn thành",IF($J212=$D212,"Đã kéo đủ – chưa đấu nối","Đã kéo đủ – đấu nối dở dang")))))</f>
        <v/>
      </c>
      <c r="M212" s="102" t="str">
        <f>IF($B212="","",IF($D$9="Theo thiết bị",MATCH($B212,Dev_Calc!$F$2:$F$3000,0)+1,Dev_List!$H$1+$B212-1))</f>
        <v/>
      </c>
    </row>
    <row r="213" spans="2:13">
      <c r="B213" s="100" t="str">
        <f>IF(ROWS($B$23:B213)&lt;=$E$12,ROWS($B$23:B213),"")</f>
        <v/>
      </c>
      <c r="C213" s="101" t="str">
        <f>IF($B213="","",IF($D$9="Theo thiết bị",INDEX(Consolidated!$C:$C,$M213),INDEX(Dev_List!$A:$A,$M213)))</f>
        <v/>
      </c>
      <c r="D213" s="100" t="str">
        <f>IF($B213="","",IF($D$9="Theo thiết bị",INDEX(Consolidated!$A:$A,$M213),COUNTIFS(Consolidated!$L$2:$L$3000,$C213)+COUNTIFS(Consolidated!$P$2:$P$3000,$C213)-COUNTIFS(Consolidated!$L$2:$L$3000,$C213,Consolidated!$P$2:$P$3000,$C213)))</f>
        <v/>
      </c>
      <c r="E213" s="100" t="str">
        <f>IF($B213="","",IF($D$9="Theo thiết bị",IF(AND(INDEX(Dev_Calc!$A:$A,$M213)=1,INDEX(Dev_Calc!$B:$B,$M213)=1),"From &amp; To",IF(INDEX(Dev_Calc!$A:$A,$M213)=1,"From","To")),COUNTIFS(Consolidated!$L$2:$L$3000,$C213,Consolidated!$E$2:$E$3000,1)+COUNTIFS(Consolidated!$P$2:$P$3000,$C213,Consolidated!$E$2:$E$3000,1)-COUNTIFS(Consolidated!$L$2:$L$3000,$C213,Consolidated!$P$2:$P$3000,$C213,Consolidated!$E$2:$E$3000,1)))</f>
        <v/>
      </c>
      <c r="F213" s="101" t="str">
        <f>IF($B213="","",IF($D$9="Theo thiết bị",INDEX(Consolidated!$H:$H,$M213),$D213-$E213))</f>
        <v/>
      </c>
      <c r="G213" s="101" t="str">
        <f>IF($B213="","",IF($D$9="Theo thiết bị",IF(INDEX(Dev_Calc!$A:$A,$M213)=1,INDEX(Consolidated!$P:$P,$M213)&amp;" – "&amp;INDEX(Consolidated!$Q:$Q,$M213),INDEX(Consolidated!$L:$L,$M213)&amp;" – "&amp;INDEX(Consolidated!$M:$M,$M213)),INDEX(Dev_List!$D:$D,$M213)))</f>
        <v/>
      </c>
      <c r="H213" s="100" t="str">
        <f>IF($B213="","",IF($D$9="Theo thiết bị",IF(INDEX(Consolidated!$D:$D,$M213)=1,"Đã cắt","Chưa cắt"),COUNTIFS(Consolidated!$L$2:$L$3000,$C213,Consolidated!$F$2:$F$3000,2)+COUNTIFS(Consolidated!$P$2:$P$3000,$C213,Consolidated!$F$2:$F$3000,2)-COUNTIFS(Consolidated!$L$2:$L$3000,$C213,Consolidated!$P$2:$P$3000,$C213,Consolidated!$F$2:$F$3000,2)))</f>
        <v/>
      </c>
      <c r="I213" s="100" t="str">
        <f>IF($B213="","",IF($D$9="Theo thiết bị",IF(INDEX(Consolidated!$E:$E,$M213)=1,"Đã kéo","Chưa kéo"),COUNTIFS(Consolidated!$L$2:$L$3000,$C213,Consolidated!$F$2:$F$3000,1)+COUNTIFS(Consolidated!$P$2:$P$3000,$C213,Consolidated!$F$2:$F$3000,1)-COUNTIFS(Consolidated!$L$2:$L$3000,$C213,Consolidated!$P$2:$P$3000,$C213,Consolidated!$F$2:$F$3000,1)))</f>
        <v/>
      </c>
      <c r="J213" s="100" t="str">
        <f>IF($B213="","",IF($D$9="Theo thiết bị",INDEX(Dev_Calc!$E:$E,$M213)&amp;"/2 đầu",$D213-$H213-$I213))</f>
        <v/>
      </c>
      <c r="K213" s="101" t="str">
        <f>IF($B213="","",IF($D$9="Theo thiết bị",IF(INDEX(Dev_Calc!$D:$D,$M213)=0,"Chưa kéo",IF(INDEX(Dev_Calc!$E:$E,$M213)=0,"Đã kéo – chưa đấu nối",IF(INDEX(Dev_Calc!$E:$E,$M213)=1,"Đã kéo – mới đấu 1 đầu","Hoàn thành (đã kéo &amp; đấu nối đủ)"))),IF($F213&gt;0,"Chưa kéo đủ – còn "&amp;$F213&amp;" dây",IF($H213=$D213,"Hoàn thành",IF($J213=$D213,"Đã kéo đủ – chưa đấu nối","Đã kéo đủ – đấu nối dở dang")))))</f>
        <v/>
      </c>
      <c r="M213" s="102" t="str">
        <f>IF($B213="","",IF($D$9="Theo thiết bị",MATCH($B213,Dev_Calc!$F$2:$F$3000,0)+1,Dev_List!$H$1+$B213-1))</f>
        <v/>
      </c>
    </row>
    <row r="214" spans="2:13">
      <c r="B214" s="100" t="str">
        <f>IF(ROWS($B$23:B214)&lt;=$E$12,ROWS($B$23:B214),"")</f>
        <v/>
      </c>
      <c r="C214" s="101" t="str">
        <f>IF($B214="","",IF($D$9="Theo thiết bị",INDEX(Consolidated!$C:$C,$M214),INDEX(Dev_List!$A:$A,$M214)))</f>
        <v/>
      </c>
      <c r="D214" s="100" t="str">
        <f>IF($B214="","",IF($D$9="Theo thiết bị",INDEX(Consolidated!$A:$A,$M214),COUNTIFS(Consolidated!$L$2:$L$3000,$C214)+COUNTIFS(Consolidated!$P$2:$P$3000,$C214)-COUNTIFS(Consolidated!$L$2:$L$3000,$C214,Consolidated!$P$2:$P$3000,$C214)))</f>
        <v/>
      </c>
      <c r="E214" s="100" t="str">
        <f>IF($B214="","",IF($D$9="Theo thiết bị",IF(AND(INDEX(Dev_Calc!$A:$A,$M214)=1,INDEX(Dev_Calc!$B:$B,$M214)=1),"From &amp; To",IF(INDEX(Dev_Calc!$A:$A,$M214)=1,"From","To")),COUNTIFS(Consolidated!$L$2:$L$3000,$C214,Consolidated!$E$2:$E$3000,1)+COUNTIFS(Consolidated!$P$2:$P$3000,$C214,Consolidated!$E$2:$E$3000,1)-COUNTIFS(Consolidated!$L$2:$L$3000,$C214,Consolidated!$P$2:$P$3000,$C214,Consolidated!$E$2:$E$3000,1)))</f>
        <v/>
      </c>
      <c r="F214" s="101" t="str">
        <f>IF($B214="","",IF($D$9="Theo thiết bị",INDEX(Consolidated!$H:$H,$M214),$D214-$E214))</f>
        <v/>
      </c>
      <c r="G214" s="101" t="str">
        <f>IF($B214="","",IF($D$9="Theo thiết bị",IF(INDEX(Dev_Calc!$A:$A,$M214)=1,INDEX(Consolidated!$P:$P,$M214)&amp;" – "&amp;INDEX(Consolidated!$Q:$Q,$M214),INDEX(Consolidated!$L:$L,$M214)&amp;" – "&amp;INDEX(Consolidated!$M:$M,$M214)),INDEX(Dev_List!$D:$D,$M214)))</f>
        <v/>
      </c>
      <c r="H214" s="100" t="str">
        <f>IF($B214="","",IF($D$9="Theo thiết bị",IF(INDEX(Consolidated!$D:$D,$M214)=1,"Đã cắt","Chưa cắt"),COUNTIFS(Consolidated!$L$2:$L$3000,$C214,Consolidated!$F$2:$F$3000,2)+COUNTIFS(Consolidated!$P$2:$P$3000,$C214,Consolidated!$F$2:$F$3000,2)-COUNTIFS(Consolidated!$L$2:$L$3000,$C214,Consolidated!$P$2:$P$3000,$C214,Consolidated!$F$2:$F$3000,2)))</f>
        <v/>
      </c>
      <c r="I214" s="100" t="str">
        <f>IF($B214="","",IF($D$9="Theo thiết bị",IF(INDEX(Consolidated!$E:$E,$M214)=1,"Đã kéo","Chưa kéo"),COUNTIFS(Consolidated!$L$2:$L$3000,$C214,Consolidated!$F$2:$F$3000,1)+COUNTIFS(Consolidated!$P$2:$P$3000,$C214,Consolidated!$F$2:$F$3000,1)-COUNTIFS(Consolidated!$L$2:$L$3000,$C214,Consolidated!$P$2:$P$3000,$C214,Consolidated!$F$2:$F$3000,1)))</f>
        <v/>
      </c>
      <c r="J214" s="100" t="str">
        <f>IF($B214="","",IF($D$9="Theo thiết bị",INDEX(Dev_Calc!$E:$E,$M214)&amp;"/2 đầu",$D214-$H214-$I214))</f>
        <v/>
      </c>
      <c r="K214" s="101" t="str">
        <f>IF($B214="","",IF($D$9="Theo thiết bị",IF(INDEX(Dev_Calc!$D:$D,$M214)=0,"Chưa kéo",IF(INDEX(Dev_Calc!$E:$E,$M214)=0,"Đã kéo – chưa đấu nối",IF(INDEX(Dev_Calc!$E:$E,$M214)=1,"Đã kéo – mới đấu 1 đầu","Hoàn thành (đã kéo &amp; đấu nối đủ)"))),IF($F214&gt;0,"Chưa kéo đủ – còn "&amp;$F214&amp;" dây",IF($H214=$D214,"Hoàn thành",IF($J214=$D214,"Đã kéo đủ – chưa đấu nối","Đã kéo đủ – đấu nối dở dang")))))</f>
        <v/>
      </c>
      <c r="M214" s="102" t="str">
        <f>IF($B214="","",IF($D$9="Theo thiết bị",MATCH($B214,Dev_Calc!$F$2:$F$3000,0)+1,Dev_List!$H$1+$B214-1))</f>
        <v/>
      </c>
    </row>
    <row r="215" spans="2:13">
      <c r="B215" s="100" t="str">
        <f>IF(ROWS($B$23:B215)&lt;=$E$12,ROWS($B$23:B215),"")</f>
        <v/>
      </c>
      <c r="C215" s="101" t="str">
        <f>IF($B215="","",IF($D$9="Theo thiết bị",INDEX(Consolidated!$C:$C,$M215),INDEX(Dev_List!$A:$A,$M215)))</f>
        <v/>
      </c>
      <c r="D215" s="100" t="str">
        <f>IF($B215="","",IF($D$9="Theo thiết bị",INDEX(Consolidated!$A:$A,$M215),COUNTIFS(Consolidated!$L$2:$L$3000,$C215)+COUNTIFS(Consolidated!$P$2:$P$3000,$C215)-COUNTIFS(Consolidated!$L$2:$L$3000,$C215,Consolidated!$P$2:$P$3000,$C215)))</f>
        <v/>
      </c>
      <c r="E215" s="100" t="str">
        <f>IF($B215="","",IF($D$9="Theo thiết bị",IF(AND(INDEX(Dev_Calc!$A:$A,$M215)=1,INDEX(Dev_Calc!$B:$B,$M215)=1),"From &amp; To",IF(INDEX(Dev_Calc!$A:$A,$M215)=1,"From","To")),COUNTIFS(Consolidated!$L$2:$L$3000,$C215,Consolidated!$E$2:$E$3000,1)+COUNTIFS(Consolidated!$P$2:$P$3000,$C215,Consolidated!$E$2:$E$3000,1)-COUNTIFS(Consolidated!$L$2:$L$3000,$C215,Consolidated!$P$2:$P$3000,$C215,Consolidated!$E$2:$E$3000,1)))</f>
        <v/>
      </c>
      <c r="F215" s="101" t="str">
        <f>IF($B215="","",IF($D$9="Theo thiết bị",INDEX(Consolidated!$H:$H,$M215),$D215-$E215))</f>
        <v/>
      </c>
      <c r="G215" s="101" t="str">
        <f>IF($B215="","",IF($D$9="Theo thiết bị",IF(INDEX(Dev_Calc!$A:$A,$M215)=1,INDEX(Consolidated!$P:$P,$M215)&amp;" – "&amp;INDEX(Consolidated!$Q:$Q,$M215),INDEX(Consolidated!$L:$L,$M215)&amp;" – "&amp;INDEX(Consolidated!$M:$M,$M215)),INDEX(Dev_List!$D:$D,$M215)))</f>
        <v/>
      </c>
      <c r="H215" s="100" t="str">
        <f>IF($B215="","",IF($D$9="Theo thiết bị",IF(INDEX(Consolidated!$D:$D,$M215)=1,"Đã cắt","Chưa cắt"),COUNTIFS(Consolidated!$L$2:$L$3000,$C215,Consolidated!$F$2:$F$3000,2)+COUNTIFS(Consolidated!$P$2:$P$3000,$C215,Consolidated!$F$2:$F$3000,2)-COUNTIFS(Consolidated!$L$2:$L$3000,$C215,Consolidated!$P$2:$P$3000,$C215,Consolidated!$F$2:$F$3000,2)))</f>
        <v/>
      </c>
      <c r="I215" s="100" t="str">
        <f>IF($B215="","",IF($D$9="Theo thiết bị",IF(INDEX(Consolidated!$E:$E,$M215)=1,"Đã kéo","Chưa kéo"),COUNTIFS(Consolidated!$L$2:$L$3000,$C215,Consolidated!$F$2:$F$3000,1)+COUNTIFS(Consolidated!$P$2:$P$3000,$C215,Consolidated!$F$2:$F$3000,1)-COUNTIFS(Consolidated!$L$2:$L$3000,$C215,Consolidated!$P$2:$P$3000,$C215,Consolidated!$F$2:$F$3000,1)))</f>
        <v/>
      </c>
      <c r="J215" s="100" t="str">
        <f>IF($B215="","",IF($D$9="Theo thiết bị",INDEX(Dev_Calc!$E:$E,$M215)&amp;"/2 đầu",$D215-$H215-$I215))</f>
        <v/>
      </c>
      <c r="K215" s="101" t="str">
        <f>IF($B215="","",IF($D$9="Theo thiết bị",IF(INDEX(Dev_Calc!$D:$D,$M215)=0,"Chưa kéo",IF(INDEX(Dev_Calc!$E:$E,$M215)=0,"Đã kéo – chưa đấu nối",IF(INDEX(Dev_Calc!$E:$E,$M215)=1,"Đã kéo – mới đấu 1 đầu","Hoàn thành (đã kéo &amp; đấu nối đủ)"))),IF($F215&gt;0,"Chưa kéo đủ – còn "&amp;$F215&amp;" dây",IF($H215=$D215,"Hoàn thành",IF($J215=$D215,"Đã kéo đủ – chưa đấu nối","Đã kéo đủ – đấu nối dở dang")))))</f>
        <v/>
      </c>
      <c r="M215" s="102" t="str">
        <f>IF($B215="","",IF($D$9="Theo thiết bị",MATCH($B215,Dev_Calc!$F$2:$F$3000,0)+1,Dev_List!$H$1+$B215-1))</f>
        <v/>
      </c>
    </row>
    <row r="216" spans="2:13">
      <c r="B216" s="100" t="str">
        <f>IF(ROWS($B$23:B216)&lt;=$E$12,ROWS($B$23:B216),"")</f>
        <v/>
      </c>
      <c r="C216" s="101" t="str">
        <f>IF($B216="","",IF($D$9="Theo thiết bị",INDEX(Consolidated!$C:$C,$M216),INDEX(Dev_List!$A:$A,$M216)))</f>
        <v/>
      </c>
      <c r="D216" s="100" t="str">
        <f>IF($B216="","",IF($D$9="Theo thiết bị",INDEX(Consolidated!$A:$A,$M216),COUNTIFS(Consolidated!$L$2:$L$3000,$C216)+COUNTIFS(Consolidated!$P$2:$P$3000,$C216)-COUNTIFS(Consolidated!$L$2:$L$3000,$C216,Consolidated!$P$2:$P$3000,$C216)))</f>
        <v/>
      </c>
      <c r="E216" s="100" t="str">
        <f>IF($B216="","",IF($D$9="Theo thiết bị",IF(AND(INDEX(Dev_Calc!$A:$A,$M216)=1,INDEX(Dev_Calc!$B:$B,$M216)=1),"From &amp; To",IF(INDEX(Dev_Calc!$A:$A,$M216)=1,"From","To")),COUNTIFS(Consolidated!$L$2:$L$3000,$C216,Consolidated!$E$2:$E$3000,1)+COUNTIFS(Consolidated!$P$2:$P$3000,$C216,Consolidated!$E$2:$E$3000,1)-COUNTIFS(Consolidated!$L$2:$L$3000,$C216,Consolidated!$P$2:$P$3000,$C216,Consolidated!$E$2:$E$3000,1)))</f>
        <v/>
      </c>
      <c r="F216" s="101" t="str">
        <f>IF($B216="","",IF($D$9="Theo thiết bị",INDEX(Consolidated!$H:$H,$M216),$D216-$E216))</f>
        <v/>
      </c>
      <c r="G216" s="101" t="str">
        <f>IF($B216="","",IF($D$9="Theo thiết bị",IF(INDEX(Dev_Calc!$A:$A,$M216)=1,INDEX(Consolidated!$P:$P,$M216)&amp;" – "&amp;INDEX(Consolidated!$Q:$Q,$M216),INDEX(Consolidated!$L:$L,$M216)&amp;" – "&amp;INDEX(Consolidated!$M:$M,$M216)),INDEX(Dev_List!$D:$D,$M216)))</f>
        <v/>
      </c>
      <c r="H216" s="100" t="str">
        <f>IF($B216="","",IF($D$9="Theo thiết bị",IF(INDEX(Consolidated!$D:$D,$M216)=1,"Đã cắt","Chưa cắt"),COUNTIFS(Consolidated!$L$2:$L$3000,$C216,Consolidated!$F$2:$F$3000,2)+COUNTIFS(Consolidated!$P$2:$P$3000,$C216,Consolidated!$F$2:$F$3000,2)-COUNTIFS(Consolidated!$L$2:$L$3000,$C216,Consolidated!$P$2:$P$3000,$C216,Consolidated!$F$2:$F$3000,2)))</f>
        <v/>
      </c>
      <c r="I216" s="100" t="str">
        <f>IF($B216="","",IF($D$9="Theo thiết bị",IF(INDEX(Consolidated!$E:$E,$M216)=1,"Đã kéo","Chưa kéo"),COUNTIFS(Consolidated!$L$2:$L$3000,$C216,Consolidated!$F$2:$F$3000,1)+COUNTIFS(Consolidated!$P$2:$P$3000,$C216,Consolidated!$F$2:$F$3000,1)-COUNTIFS(Consolidated!$L$2:$L$3000,$C216,Consolidated!$P$2:$P$3000,$C216,Consolidated!$F$2:$F$3000,1)))</f>
        <v/>
      </c>
      <c r="J216" s="100" t="str">
        <f>IF($B216="","",IF($D$9="Theo thiết bị",INDEX(Dev_Calc!$E:$E,$M216)&amp;"/2 đầu",$D216-$H216-$I216))</f>
        <v/>
      </c>
      <c r="K216" s="101" t="str">
        <f>IF($B216="","",IF($D$9="Theo thiết bị",IF(INDEX(Dev_Calc!$D:$D,$M216)=0,"Chưa kéo",IF(INDEX(Dev_Calc!$E:$E,$M216)=0,"Đã kéo – chưa đấu nối",IF(INDEX(Dev_Calc!$E:$E,$M216)=1,"Đã kéo – mới đấu 1 đầu","Hoàn thành (đã kéo &amp; đấu nối đủ)"))),IF($F216&gt;0,"Chưa kéo đủ – còn "&amp;$F216&amp;" dây",IF($H216=$D216,"Hoàn thành",IF($J216=$D216,"Đã kéo đủ – chưa đấu nối","Đã kéo đủ – đấu nối dở dang")))))</f>
        <v/>
      </c>
      <c r="M216" s="102" t="str">
        <f>IF($B216="","",IF($D$9="Theo thiết bị",MATCH($B216,Dev_Calc!$F$2:$F$3000,0)+1,Dev_List!$H$1+$B216-1))</f>
        <v/>
      </c>
    </row>
    <row r="217" spans="2:13">
      <c r="B217" s="100" t="str">
        <f>IF(ROWS($B$23:B217)&lt;=$E$12,ROWS($B$23:B217),"")</f>
        <v/>
      </c>
      <c r="C217" s="101" t="str">
        <f>IF($B217="","",IF($D$9="Theo thiết bị",INDEX(Consolidated!$C:$C,$M217),INDEX(Dev_List!$A:$A,$M217)))</f>
        <v/>
      </c>
      <c r="D217" s="100" t="str">
        <f>IF($B217="","",IF($D$9="Theo thiết bị",INDEX(Consolidated!$A:$A,$M217),COUNTIFS(Consolidated!$L$2:$L$3000,$C217)+COUNTIFS(Consolidated!$P$2:$P$3000,$C217)-COUNTIFS(Consolidated!$L$2:$L$3000,$C217,Consolidated!$P$2:$P$3000,$C217)))</f>
        <v/>
      </c>
      <c r="E217" s="100" t="str">
        <f>IF($B217="","",IF($D$9="Theo thiết bị",IF(AND(INDEX(Dev_Calc!$A:$A,$M217)=1,INDEX(Dev_Calc!$B:$B,$M217)=1),"From &amp; To",IF(INDEX(Dev_Calc!$A:$A,$M217)=1,"From","To")),COUNTIFS(Consolidated!$L$2:$L$3000,$C217,Consolidated!$E$2:$E$3000,1)+COUNTIFS(Consolidated!$P$2:$P$3000,$C217,Consolidated!$E$2:$E$3000,1)-COUNTIFS(Consolidated!$L$2:$L$3000,$C217,Consolidated!$P$2:$P$3000,$C217,Consolidated!$E$2:$E$3000,1)))</f>
        <v/>
      </c>
      <c r="F217" s="101" t="str">
        <f>IF($B217="","",IF($D$9="Theo thiết bị",INDEX(Consolidated!$H:$H,$M217),$D217-$E217))</f>
        <v/>
      </c>
      <c r="G217" s="101" t="str">
        <f>IF($B217="","",IF($D$9="Theo thiết bị",IF(INDEX(Dev_Calc!$A:$A,$M217)=1,INDEX(Consolidated!$P:$P,$M217)&amp;" – "&amp;INDEX(Consolidated!$Q:$Q,$M217),INDEX(Consolidated!$L:$L,$M217)&amp;" – "&amp;INDEX(Consolidated!$M:$M,$M217)),INDEX(Dev_List!$D:$D,$M217)))</f>
        <v/>
      </c>
      <c r="H217" s="100" t="str">
        <f>IF($B217="","",IF($D$9="Theo thiết bị",IF(INDEX(Consolidated!$D:$D,$M217)=1,"Đã cắt","Chưa cắt"),COUNTIFS(Consolidated!$L$2:$L$3000,$C217,Consolidated!$F$2:$F$3000,2)+COUNTIFS(Consolidated!$P$2:$P$3000,$C217,Consolidated!$F$2:$F$3000,2)-COUNTIFS(Consolidated!$L$2:$L$3000,$C217,Consolidated!$P$2:$P$3000,$C217,Consolidated!$F$2:$F$3000,2)))</f>
        <v/>
      </c>
      <c r="I217" s="100" t="str">
        <f>IF($B217="","",IF($D$9="Theo thiết bị",IF(INDEX(Consolidated!$E:$E,$M217)=1,"Đã kéo","Chưa kéo"),COUNTIFS(Consolidated!$L$2:$L$3000,$C217,Consolidated!$F$2:$F$3000,1)+COUNTIFS(Consolidated!$P$2:$P$3000,$C217,Consolidated!$F$2:$F$3000,1)-COUNTIFS(Consolidated!$L$2:$L$3000,$C217,Consolidated!$P$2:$P$3000,$C217,Consolidated!$F$2:$F$3000,1)))</f>
        <v/>
      </c>
      <c r="J217" s="100" t="str">
        <f>IF($B217="","",IF($D$9="Theo thiết bị",INDEX(Dev_Calc!$E:$E,$M217)&amp;"/2 đầu",$D217-$H217-$I217))</f>
        <v/>
      </c>
      <c r="K217" s="101" t="str">
        <f>IF($B217="","",IF($D$9="Theo thiết bị",IF(INDEX(Dev_Calc!$D:$D,$M217)=0,"Chưa kéo",IF(INDEX(Dev_Calc!$E:$E,$M217)=0,"Đã kéo – chưa đấu nối",IF(INDEX(Dev_Calc!$E:$E,$M217)=1,"Đã kéo – mới đấu 1 đầu","Hoàn thành (đã kéo &amp; đấu nối đủ)"))),IF($F217&gt;0,"Chưa kéo đủ – còn "&amp;$F217&amp;" dây",IF($H217=$D217,"Hoàn thành",IF($J217=$D217,"Đã kéo đủ – chưa đấu nối","Đã kéo đủ – đấu nối dở dang")))))</f>
        <v/>
      </c>
      <c r="M217" s="102" t="str">
        <f>IF($B217="","",IF($D$9="Theo thiết bị",MATCH($B217,Dev_Calc!$F$2:$F$3000,0)+1,Dev_List!$H$1+$B217-1))</f>
        <v/>
      </c>
    </row>
    <row r="218" spans="2:13">
      <c r="B218" s="100" t="str">
        <f>IF(ROWS($B$23:B218)&lt;=$E$12,ROWS($B$23:B218),"")</f>
        <v/>
      </c>
      <c r="C218" s="101" t="str">
        <f>IF($B218="","",IF($D$9="Theo thiết bị",INDEX(Consolidated!$C:$C,$M218),INDEX(Dev_List!$A:$A,$M218)))</f>
        <v/>
      </c>
      <c r="D218" s="100" t="str">
        <f>IF($B218="","",IF($D$9="Theo thiết bị",INDEX(Consolidated!$A:$A,$M218),COUNTIFS(Consolidated!$L$2:$L$3000,$C218)+COUNTIFS(Consolidated!$P$2:$P$3000,$C218)-COUNTIFS(Consolidated!$L$2:$L$3000,$C218,Consolidated!$P$2:$P$3000,$C218)))</f>
        <v/>
      </c>
      <c r="E218" s="100" t="str">
        <f>IF($B218="","",IF($D$9="Theo thiết bị",IF(AND(INDEX(Dev_Calc!$A:$A,$M218)=1,INDEX(Dev_Calc!$B:$B,$M218)=1),"From &amp; To",IF(INDEX(Dev_Calc!$A:$A,$M218)=1,"From","To")),COUNTIFS(Consolidated!$L$2:$L$3000,$C218,Consolidated!$E$2:$E$3000,1)+COUNTIFS(Consolidated!$P$2:$P$3000,$C218,Consolidated!$E$2:$E$3000,1)-COUNTIFS(Consolidated!$L$2:$L$3000,$C218,Consolidated!$P$2:$P$3000,$C218,Consolidated!$E$2:$E$3000,1)))</f>
        <v/>
      </c>
      <c r="F218" s="101" t="str">
        <f>IF($B218="","",IF($D$9="Theo thiết bị",INDEX(Consolidated!$H:$H,$M218),$D218-$E218))</f>
        <v/>
      </c>
      <c r="G218" s="101" t="str">
        <f>IF($B218="","",IF($D$9="Theo thiết bị",IF(INDEX(Dev_Calc!$A:$A,$M218)=1,INDEX(Consolidated!$P:$P,$M218)&amp;" – "&amp;INDEX(Consolidated!$Q:$Q,$M218),INDEX(Consolidated!$L:$L,$M218)&amp;" – "&amp;INDEX(Consolidated!$M:$M,$M218)),INDEX(Dev_List!$D:$D,$M218)))</f>
        <v/>
      </c>
      <c r="H218" s="100" t="str">
        <f>IF($B218="","",IF($D$9="Theo thiết bị",IF(INDEX(Consolidated!$D:$D,$M218)=1,"Đã cắt","Chưa cắt"),COUNTIFS(Consolidated!$L$2:$L$3000,$C218,Consolidated!$F$2:$F$3000,2)+COUNTIFS(Consolidated!$P$2:$P$3000,$C218,Consolidated!$F$2:$F$3000,2)-COUNTIFS(Consolidated!$L$2:$L$3000,$C218,Consolidated!$P$2:$P$3000,$C218,Consolidated!$F$2:$F$3000,2)))</f>
        <v/>
      </c>
      <c r="I218" s="100" t="str">
        <f>IF($B218="","",IF($D$9="Theo thiết bị",IF(INDEX(Consolidated!$E:$E,$M218)=1,"Đã kéo","Chưa kéo"),COUNTIFS(Consolidated!$L$2:$L$3000,$C218,Consolidated!$F$2:$F$3000,1)+COUNTIFS(Consolidated!$P$2:$P$3000,$C218,Consolidated!$F$2:$F$3000,1)-COUNTIFS(Consolidated!$L$2:$L$3000,$C218,Consolidated!$P$2:$P$3000,$C218,Consolidated!$F$2:$F$3000,1)))</f>
        <v/>
      </c>
      <c r="J218" s="100" t="str">
        <f>IF($B218="","",IF($D$9="Theo thiết bị",INDEX(Dev_Calc!$E:$E,$M218)&amp;"/2 đầu",$D218-$H218-$I218))</f>
        <v/>
      </c>
      <c r="K218" s="101" t="str">
        <f>IF($B218="","",IF($D$9="Theo thiết bị",IF(INDEX(Dev_Calc!$D:$D,$M218)=0,"Chưa kéo",IF(INDEX(Dev_Calc!$E:$E,$M218)=0,"Đã kéo – chưa đấu nối",IF(INDEX(Dev_Calc!$E:$E,$M218)=1,"Đã kéo – mới đấu 1 đầu","Hoàn thành (đã kéo &amp; đấu nối đủ)"))),IF($F218&gt;0,"Chưa kéo đủ – còn "&amp;$F218&amp;" dây",IF($H218=$D218,"Hoàn thành",IF($J218=$D218,"Đã kéo đủ – chưa đấu nối","Đã kéo đủ – đấu nối dở dang")))))</f>
        <v/>
      </c>
      <c r="M218" s="102" t="str">
        <f>IF($B218="","",IF($D$9="Theo thiết bị",MATCH($B218,Dev_Calc!$F$2:$F$3000,0)+1,Dev_List!$H$1+$B218-1))</f>
        <v/>
      </c>
    </row>
    <row r="219" spans="2:13">
      <c r="B219" s="100" t="str">
        <f>IF(ROWS($B$23:B219)&lt;=$E$12,ROWS($B$23:B219),"")</f>
        <v/>
      </c>
      <c r="C219" s="101" t="str">
        <f>IF($B219="","",IF($D$9="Theo thiết bị",INDEX(Consolidated!$C:$C,$M219),INDEX(Dev_List!$A:$A,$M219)))</f>
        <v/>
      </c>
      <c r="D219" s="100" t="str">
        <f>IF($B219="","",IF($D$9="Theo thiết bị",INDEX(Consolidated!$A:$A,$M219),COUNTIFS(Consolidated!$L$2:$L$3000,$C219)+COUNTIFS(Consolidated!$P$2:$P$3000,$C219)-COUNTIFS(Consolidated!$L$2:$L$3000,$C219,Consolidated!$P$2:$P$3000,$C219)))</f>
        <v/>
      </c>
      <c r="E219" s="100" t="str">
        <f>IF($B219="","",IF($D$9="Theo thiết bị",IF(AND(INDEX(Dev_Calc!$A:$A,$M219)=1,INDEX(Dev_Calc!$B:$B,$M219)=1),"From &amp; To",IF(INDEX(Dev_Calc!$A:$A,$M219)=1,"From","To")),COUNTIFS(Consolidated!$L$2:$L$3000,$C219,Consolidated!$E$2:$E$3000,1)+COUNTIFS(Consolidated!$P$2:$P$3000,$C219,Consolidated!$E$2:$E$3000,1)-COUNTIFS(Consolidated!$L$2:$L$3000,$C219,Consolidated!$P$2:$P$3000,$C219,Consolidated!$E$2:$E$3000,1)))</f>
        <v/>
      </c>
      <c r="F219" s="101" t="str">
        <f>IF($B219="","",IF($D$9="Theo thiết bị",INDEX(Consolidated!$H:$H,$M219),$D219-$E219))</f>
        <v/>
      </c>
      <c r="G219" s="101" t="str">
        <f>IF($B219="","",IF($D$9="Theo thiết bị",IF(INDEX(Dev_Calc!$A:$A,$M219)=1,INDEX(Consolidated!$P:$P,$M219)&amp;" – "&amp;INDEX(Consolidated!$Q:$Q,$M219),INDEX(Consolidated!$L:$L,$M219)&amp;" – "&amp;INDEX(Consolidated!$M:$M,$M219)),INDEX(Dev_List!$D:$D,$M219)))</f>
        <v/>
      </c>
      <c r="H219" s="100" t="str">
        <f>IF($B219="","",IF($D$9="Theo thiết bị",IF(INDEX(Consolidated!$D:$D,$M219)=1,"Đã cắt","Chưa cắt"),COUNTIFS(Consolidated!$L$2:$L$3000,$C219,Consolidated!$F$2:$F$3000,2)+COUNTIFS(Consolidated!$P$2:$P$3000,$C219,Consolidated!$F$2:$F$3000,2)-COUNTIFS(Consolidated!$L$2:$L$3000,$C219,Consolidated!$P$2:$P$3000,$C219,Consolidated!$F$2:$F$3000,2)))</f>
        <v/>
      </c>
      <c r="I219" s="100" t="str">
        <f>IF($B219="","",IF($D$9="Theo thiết bị",IF(INDEX(Consolidated!$E:$E,$M219)=1,"Đã kéo","Chưa kéo"),COUNTIFS(Consolidated!$L$2:$L$3000,$C219,Consolidated!$F$2:$F$3000,1)+COUNTIFS(Consolidated!$P$2:$P$3000,$C219,Consolidated!$F$2:$F$3000,1)-COUNTIFS(Consolidated!$L$2:$L$3000,$C219,Consolidated!$P$2:$P$3000,$C219,Consolidated!$F$2:$F$3000,1)))</f>
        <v/>
      </c>
      <c r="J219" s="100" t="str">
        <f>IF($B219="","",IF($D$9="Theo thiết bị",INDEX(Dev_Calc!$E:$E,$M219)&amp;"/2 đầu",$D219-$H219-$I219))</f>
        <v/>
      </c>
      <c r="K219" s="101" t="str">
        <f>IF($B219="","",IF($D$9="Theo thiết bị",IF(INDEX(Dev_Calc!$D:$D,$M219)=0,"Chưa kéo",IF(INDEX(Dev_Calc!$E:$E,$M219)=0,"Đã kéo – chưa đấu nối",IF(INDEX(Dev_Calc!$E:$E,$M219)=1,"Đã kéo – mới đấu 1 đầu","Hoàn thành (đã kéo &amp; đấu nối đủ)"))),IF($F219&gt;0,"Chưa kéo đủ – còn "&amp;$F219&amp;" dây",IF($H219=$D219,"Hoàn thành",IF($J219=$D219,"Đã kéo đủ – chưa đấu nối","Đã kéo đủ – đấu nối dở dang")))))</f>
        <v/>
      </c>
      <c r="M219" s="102" t="str">
        <f>IF($B219="","",IF($D$9="Theo thiết bị",MATCH($B219,Dev_Calc!$F$2:$F$3000,0)+1,Dev_List!$H$1+$B219-1))</f>
        <v/>
      </c>
    </row>
    <row r="220" spans="2:13">
      <c r="B220" s="100" t="str">
        <f>IF(ROWS($B$23:B220)&lt;=$E$12,ROWS($B$23:B220),"")</f>
        <v/>
      </c>
      <c r="C220" s="101" t="str">
        <f>IF($B220="","",IF($D$9="Theo thiết bị",INDEX(Consolidated!$C:$C,$M220),INDEX(Dev_List!$A:$A,$M220)))</f>
        <v/>
      </c>
      <c r="D220" s="100" t="str">
        <f>IF($B220="","",IF($D$9="Theo thiết bị",INDEX(Consolidated!$A:$A,$M220),COUNTIFS(Consolidated!$L$2:$L$3000,$C220)+COUNTIFS(Consolidated!$P$2:$P$3000,$C220)-COUNTIFS(Consolidated!$L$2:$L$3000,$C220,Consolidated!$P$2:$P$3000,$C220)))</f>
        <v/>
      </c>
      <c r="E220" s="100" t="str">
        <f>IF($B220="","",IF($D$9="Theo thiết bị",IF(AND(INDEX(Dev_Calc!$A:$A,$M220)=1,INDEX(Dev_Calc!$B:$B,$M220)=1),"From &amp; To",IF(INDEX(Dev_Calc!$A:$A,$M220)=1,"From","To")),COUNTIFS(Consolidated!$L$2:$L$3000,$C220,Consolidated!$E$2:$E$3000,1)+COUNTIFS(Consolidated!$P$2:$P$3000,$C220,Consolidated!$E$2:$E$3000,1)-COUNTIFS(Consolidated!$L$2:$L$3000,$C220,Consolidated!$P$2:$P$3000,$C220,Consolidated!$E$2:$E$3000,1)))</f>
        <v/>
      </c>
      <c r="F220" s="101" t="str">
        <f>IF($B220="","",IF($D$9="Theo thiết bị",INDEX(Consolidated!$H:$H,$M220),$D220-$E220))</f>
        <v/>
      </c>
      <c r="G220" s="101" t="str">
        <f>IF($B220="","",IF($D$9="Theo thiết bị",IF(INDEX(Dev_Calc!$A:$A,$M220)=1,INDEX(Consolidated!$P:$P,$M220)&amp;" – "&amp;INDEX(Consolidated!$Q:$Q,$M220),INDEX(Consolidated!$L:$L,$M220)&amp;" – "&amp;INDEX(Consolidated!$M:$M,$M220)),INDEX(Dev_List!$D:$D,$M220)))</f>
        <v/>
      </c>
      <c r="H220" s="100" t="str">
        <f>IF($B220="","",IF($D$9="Theo thiết bị",IF(INDEX(Consolidated!$D:$D,$M220)=1,"Đã cắt","Chưa cắt"),COUNTIFS(Consolidated!$L$2:$L$3000,$C220,Consolidated!$F$2:$F$3000,2)+COUNTIFS(Consolidated!$P$2:$P$3000,$C220,Consolidated!$F$2:$F$3000,2)-COUNTIFS(Consolidated!$L$2:$L$3000,$C220,Consolidated!$P$2:$P$3000,$C220,Consolidated!$F$2:$F$3000,2)))</f>
        <v/>
      </c>
      <c r="I220" s="100" t="str">
        <f>IF($B220="","",IF($D$9="Theo thiết bị",IF(INDEX(Consolidated!$E:$E,$M220)=1,"Đã kéo","Chưa kéo"),COUNTIFS(Consolidated!$L$2:$L$3000,$C220,Consolidated!$F$2:$F$3000,1)+COUNTIFS(Consolidated!$P$2:$P$3000,$C220,Consolidated!$F$2:$F$3000,1)-COUNTIFS(Consolidated!$L$2:$L$3000,$C220,Consolidated!$P$2:$P$3000,$C220,Consolidated!$F$2:$F$3000,1)))</f>
        <v/>
      </c>
      <c r="J220" s="100" t="str">
        <f>IF($B220="","",IF($D$9="Theo thiết bị",INDEX(Dev_Calc!$E:$E,$M220)&amp;"/2 đầu",$D220-$H220-$I220))</f>
        <v/>
      </c>
      <c r="K220" s="101" t="str">
        <f>IF($B220="","",IF($D$9="Theo thiết bị",IF(INDEX(Dev_Calc!$D:$D,$M220)=0,"Chưa kéo",IF(INDEX(Dev_Calc!$E:$E,$M220)=0,"Đã kéo – chưa đấu nối",IF(INDEX(Dev_Calc!$E:$E,$M220)=1,"Đã kéo – mới đấu 1 đầu","Hoàn thành (đã kéo &amp; đấu nối đủ)"))),IF($F220&gt;0,"Chưa kéo đủ – còn "&amp;$F220&amp;" dây",IF($H220=$D220,"Hoàn thành",IF($J220=$D220,"Đã kéo đủ – chưa đấu nối","Đã kéo đủ – đấu nối dở dang")))))</f>
        <v/>
      </c>
      <c r="M220" s="102" t="str">
        <f>IF($B220="","",IF($D$9="Theo thiết bị",MATCH($B220,Dev_Calc!$F$2:$F$3000,0)+1,Dev_List!$H$1+$B220-1))</f>
        <v/>
      </c>
    </row>
    <row r="221" spans="2:13">
      <c r="B221" s="100" t="str">
        <f>IF(ROWS($B$23:B221)&lt;=$E$12,ROWS($B$23:B221),"")</f>
        <v/>
      </c>
      <c r="C221" s="101" t="str">
        <f>IF($B221="","",IF($D$9="Theo thiết bị",INDEX(Consolidated!$C:$C,$M221),INDEX(Dev_List!$A:$A,$M221)))</f>
        <v/>
      </c>
      <c r="D221" s="100" t="str">
        <f>IF($B221="","",IF($D$9="Theo thiết bị",INDEX(Consolidated!$A:$A,$M221),COUNTIFS(Consolidated!$L$2:$L$3000,$C221)+COUNTIFS(Consolidated!$P$2:$P$3000,$C221)-COUNTIFS(Consolidated!$L$2:$L$3000,$C221,Consolidated!$P$2:$P$3000,$C221)))</f>
        <v/>
      </c>
      <c r="E221" s="100" t="str">
        <f>IF($B221="","",IF($D$9="Theo thiết bị",IF(AND(INDEX(Dev_Calc!$A:$A,$M221)=1,INDEX(Dev_Calc!$B:$B,$M221)=1),"From &amp; To",IF(INDEX(Dev_Calc!$A:$A,$M221)=1,"From","To")),COUNTIFS(Consolidated!$L$2:$L$3000,$C221,Consolidated!$E$2:$E$3000,1)+COUNTIFS(Consolidated!$P$2:$P$3000,$C221,Consolidated!$E$2:$E$3000,1)-COUNTIFS(Consolidated!$L$2:$L$3000,$C221,Consolidated!$P$2:$P$3000,$C221,Consolidated!$E$2:$E$3000,1)))</f>
        <v/>
      </c>
      <c r="F221" s="101" t="str">
        <f>IF($B221="","",IF($D$9="Theo thiết bị",INDEX(Consolidated!$H:$H,$M221),$D221-$E221))</f>
        <v/>
      </c>
      <c r="G221" s="101" t="str">
        <f>IF($B221="","",IF($D$9="Theo thiết bị",IF(INDEX(Dev_Calc!$A:$A,$M221)=1,INDEX(Consolidated!$P:$P,$M221)&amp;" – "&amp;INDEX(Consolidated!$Q:$Q,$M221),INDEX(Consolidated!$L:$L,$M221)&amp;" – "&amp;INDEX(Consolidated!$M:$M,$M221)),INDEX(Dev_List!$D:$D,$M221)))</f>
        <v/>
      </c>
      <c r="H221" s="100" t="str">
        <f>IF($B221="","",IF($D$9="Theo thiết bị",IF(INDEX(Consolidated!$D:$D,$M221)=1,"Đã cắt","Chưa cắt"),COUNTIFS(Consolidated!$L$2:$L$3000,$C221,Consolidated!$F$2:$F$3000,2)+COUNTIFS(Consolidated!$P$2:$P$3000,$C221,Consolidated!$F$2:$F$3000,2)-COUNTIFS(Consolidated!$L$2:$L$3000,$C221,Consolidated!$P$2:$P$3000,$C221,Consolidated!$F$2:$F$3000,2)))</f>
        <v/>
      </c>
      <c r="I221" s="100" t="str">
        <f>IF($B221="","",IF($D$9="Theo thiết bị",IF(INDEX(Consolidated!$E:$E,$M221)=1,"Đã kéo","Chưa kéo"),COUNTIFS(Consolidated!$L$2:$L$3000,$C221,Consolidated!$F$2:$F$3000,1)+COUNTIFS(Consolidated!$P$2:$P$3000,$C221,Consolidated!$F$2:$F$3000,1)-COUNTIFS(Consolidated!$L$2:$L$3000,$C221,Consolidated!$P$2:$P$3000,$C221,Consolidated!$F$2:$F$3000,1)))</f>
        <v/>
      </c>
      <c r="J221" s="100" t="str">
        <f>IF($B221="","",IF($D$9="Theo thiết bị",INDEX(Dev_Calc!$E:$E,$M221)&amp;"/2 đầu",$D221-$H221-$I221))</f>
        <v/>
      </c>
      <c r="K221" s="101" t="str">
        <f>IF($B221="","",IF($D$9="Theo thiết bị",IF(INDEX(Dev_Calc!$D:$D,$M221)=0,"Chưa kéo",IF(INDEX(Dev_Calc!$E:$E,$M221)=0,"Đã kéo – chưa đấu nối",IF(INDEX(Dev_Calc!$E:$E,$M221)=1,"Đã kéo – mới đấu 1 đầu","Hoàn thành (đã kéo &amp; đấu nối đủ)"))),IF($F221&gt;0,"Chưa kéo đủ – còn "&amp;$F221&amp;" dây",IF($H221=$D221,"Hoàn thành",IF($J221=$D221,"Đã kéo đủ – chưa đấu nối","Đã kéo đủ – đấu nối dở dang")))))</f>
        <v/>
      </c>
      <c r="M221" s="102" t="str">
        <f>IF($B221="","",IF($D$9="Theo thiết bị",MATCH($B221,Dev_Calc!$F$2:$F$3000,0)+1,Dev_List!$H$1+$B221-1))</f>
        <v/>
      </c>
    </row>
    <row r="222" spans="2:13">
      <c r="B222" s="100" t="str">
        <f>IF(ROWS($B$23:B222)&lt;=$E$12,ROWS($B$23:B222),"")</f>
        <v/>
      </c>
      <c r="C222" s="101" t="str">
        <f>IF($B222="","",IF($D$9="Theo thiết bị",INDEX(Consolidated!$C:$C,$M222),INDEX(Dev_List!$A:$A,$M222)))</f>
        <v/>
      </c>
      <c r="D222" s="100" t="str">
        <f>IF($B222="","",IF($D$9="Theo thiết bị",INDEX(Consolidated!$A:$A,$M222),COUNTIFS(Consolidated!$L$2:$L$3000,$C222)+COUNTIFS(Consolidated!$P$2:$P$3000,$C222)-COUNTIFS(Consolidated!$L$2:$L$3000,$C222,Consolidated!$P$2:$P$3000,$C222)))</f>
        <v/>
      </c>
      <c r="E222" s="100" t="str">
        <f>IF($B222="","",IF($D$9="Theo thiết bị",IF(AND(INDEX(Dev_Calc!$A:$A,$M222)=1,INDEX(Dev_Calc!$B:$B,$M222)=1),"From &amp; To",IF(INDEX(Dev_Calc!$A:$A,$M222)=1,"From","To")),COUNTIFS(Consolidated!$L$2:$L$3000,$C222,Consolidated!$E$2:$E$3000,1)+COUNTIFS(Consolidated!$P$2:$P$3000,$C222,Consolidated!$E$2:$E$3000,1)-COUNTIFS(Consolidated!$L$2:$L$3000,$C222,Consolidated!$P$2:$P$3000,$C222,Consolidated!$E$2:$E$3000,1)))</f>
        <v/>
      </c>
      <c r="F222" s="101" t="str">
        <f>IF($B222="","",IF($D$9="Theo thiết bị",INDEX(Consolidated!$H:$H,$M222),$D222-$E222))</f>
        <v/>
      </c>
      <c r="G222" s="101" t="str">
        <f>IF($B222="","",IF($D$9="Theo thiết bị",IF(INDEX(Dev_Calc!$A:$A,$M222)=1,INDEX(Consolidated!$P:$P,$M222)&amp;" – "&amp;INDEX(Consolidated!$Q:$Q,$M222),INDEX(Consolidated!$L:$L,$M222)&amp;" – "&amp;INDEX(Consolidated!$M:$M,$M222)),INDEX(Dev_List!$D:$D,$M222)))</f>
        <v/>
      </c>
      <c r="H222" s="100" t="str">
        <f>IF($B222="","",IF($D$9="Theo thiết bị",IF(INDEX(Consolidated!$D:$D,$M222)=1,"Đã cắt","Chưa cắt"),COUNTIFS(Consolidated!$L$2:$L$3000,$C222,Consolidated!$F$2:$F$3000,2)+COUNTIFS(Consolidated!$P$2:$P$3000,$C222,Consolidated!$F$2:$F$3000,2)-COUNTIFS(Consolidated!$L$2:$L$3000,$C222,Consolidated!$P$2:$P$3000,$C222,Consolidated!$F$2:$F$3000,2)))</f>
        <v/>
      </c>
      <c r="I222" s="100" t="str">
        <f>IF($B222="","",IF($D$9="Theo thiết bị",IF(INDEX(Consolidated!$E:$E,$M222)=1,"Đã kéo","Chưa kéo"),COUNTIFS(Consolidated!$L$2:$L$3000,$C222,Consolidated!$F$2:$F$3000,1)+COUNTIFS(Consolidated!$P$2:$P$3000,$C222,Consolidated!$F$2:$F$3000,1)-COUNTIFS(Consolidated!$L$2:$L$3000,$C222,Consolidated!$P$2:$P$3000,$C222,Consolidated!$F$2:$F$3000,1)))</f>
        <v/>
      </c>
      <c r="J222" s="100" t="str">
        <f>IF($B222="","",IF($D$9="Theo thiết bị",INDEX(Dev_Calc!$E:$E,$M222)&amp;"/2 đầu",$D222-$H222-$I222))</f>
        <v/>
      </c>
      <c r="K222" s="101" t="str">
        <f>IF($B222="","",IF($D$9="Theo thiết bị",IF(INDEX(Dev_Calc!$D:$D,$M222)=0,"Chưa kéo",IF(INDEX(Dev_Calc!$E:$E,$M222)=0,"Đã kéo – chưa đấu nối",IF(INDEX(Dev_Calc!$E:$E,$M222)=1,"Đã kéo – mới đấu 1 đầu","Hoàn thành (đã kéo &amp; đấu nối đủ)"))),IF($F222&gt;0,"Chưa kéo đủ – còn "&amp;$F222&amp;" dây",IF($H222=$D222,"Hoàn thành",IF($J222=$D222,"Đã kéo đủ – chưa đấu nối","Đã kéo đủ – đấu nối dở dang")))))</f>
        <v/>
      </c>
      <c r="M222" s="102" t="str">
        <f>IF($B222="","",IF($D$9="Theo thiết bị",MATCH($B222,Dev_Calc!$F$2:$F$3000,0)+1,Dev_List!$H$1+$B222-1))</f>
        <v/>
      </c>
    </row>
    <row r="223" spans="2:13">
      <c r="B223" s="100" t="str">
        <f>IF(ROWS($B$23:B223)&lt;=$E$12,ROWS($B$23:B223),"")</f>
        <v/>
      </c>
      <c r="C223" s="101" t="str">
        <f>IF($B223="","",IF($D$9="Theo thiết bị",INDEX(Consolidated!$C:$C,$M223),INDEX(Dev_List!$A:$A,$M223)))</f>
        <v/>
      </c>
      <c r="D223" s="100" t="str">
        <f>IF($B223="","",IF($D$9="Theo thiết bị",INDEX(Consolidated!$A:$A,$M223),COUNTIFS(Consolidated!$L$2:$L$3000,$C223)+COUNTIFS(Consolidated!$P$2:$P$3000,$C223)-COUNTIFS(Consolidated!$L$2:$L$3000,$C223,Consolidated!$P$2:$P$3000,$C223)))</f>
        <v/>
      </c>
      <c r="E223" s="100" t="str">
        <f>IF($B223="","",IF($D$9="Theo thiết bị",IF(AND(INDEX(Dev_Calc!$A:$A,$M223)=1,INDEX(Dev_Calc!$B:$B,$M223)=1),"From &amp; To",IF(INDEX(Dev_Calc!$A:$A,$M223)=1,"From","To")),COUNTIFS(Consolidated!$L$2:$L$3000,$C223,Consolidated!$E$2:$E$3000,1)+COUNTIFS(Consolidated!$P$2:$P$3000,$C223,Consolidated!$E$2:$E$3000,1)-COUNTIFS(Consolidated!$L$2:$L$3000,$C223,Consolidated!$P$2:$P$3000,$C223,Consolidated!$E$2:$E$3000,1)))</f>
        <v/>
      </c>
      <c r="F223" s="101" t="str">
        <f>IF($B223="","",IF($D$9="Theo thiết bị",INDEX(Consolidated!$H:$H,$M223),$D223-$E223))</f>
        <v/>
      </c>
      <c r="G223" s="101" t="str">
        <f>IF($B223="","",IF($D$9="Theo thiết bị",IF(INDEX(Dev_Calc!$A:$A,$M223)=1,INDEX(Consolidated!$P:$P,$M223)&amp;" – "&amp;INDEX(Consolidated!$Q:$Q,$M223),INDEX(Consolidated!$L:$L,$M223)&amp;" – "&amp;INDEX(Consolidated!$M:$M,$M223)),INDEX(Dev_List!$D:$D,$M223)))</f>
        <v/>
      </c>
      <c r="H223" s="100" t="str">
        <f>IF($B223="","",IF($D$9="Theo thiết bị",IF(INDEX(Consolidated!$D:$D,$M223)=1,"Đã cắt","Chưa cắt"),COUNTIFS(Consolidated!$L$2:$L$3000,$C223,Consolidated!$F$2:$F$3000,2)+COUNTIFS(Consolidated!$P$2:$P$3000,$C223,Consolidated!$F$2:$F$3000,2)-COUNTIFS(Consolidated!$L$2:$L$3000,$C223,Consolidated!$P$2:$P$3000,$C223,Consolidated!$F$2:$F$3000,2)))</f>
        <v/>
      </c>
      <c r="I223" s="100" t="str">
        <f>IF($B223="","",IF($D$9="Theo thiết bị",IF(INDEX(Consolidated!$E:$E,$M223)=1,"Đã kéo","Chưa kéo"),COUNTIFS(Consolidated!$L$2:$L$3000,$C223,Consolidated!$F$2:$F$3000,1)+COUNTIFS(Consolidated!$P$2:$P$3000,$C223,Consolidated!$F$2:$F$3000,1)-COUNTIFS(Consolidated!$L$2:$L$3000,$C223,Consolidated!$P$2:$P$3000,$C223,Consolidated!$F$2:$F$3000,1)))</f>
        <v/>
      </c>
      <c r="J223" s="100" t="str">
        <f>IF($B223="","",IF($D$9="Theo thiết bị",INDEX(Dev_Calc!$E:$E,$M223)&amp;"/2 đầu",$D223-$H223-$I223))</f>
        <v/>
      </c>
      <c r="K223" s="101" t="str">
        <f>IF($B223="","",IF($D$9="Theo thiết bị",IF(INDEX(Dev_Calc!$D:$D,$M223)=0,"Chưa kéo",IF(INDEX(Dev_Calc!$E:$E,$M223)=0,"Đã kéo – chưa đấu nối",IF(INDEX(Dev_Calc!$E:$E,$M223)=1,"Đã kéo – mới đấu 1 đầu","Hoàn thành (đã kéo &amp; đấu nối đủ)"))),IF($F223&gt;0,"Chưa kéo đủ – còn "&amp;$F223&amp;" dây",IF($H223=$D223,"Hoàn thành",IF($J223=$D223,"Đã kéo đủ – chưa đấu nối","Đã kéo đủ – đấu nối dở dang")))))</f>
        <v/>
      </c>
      <c r="M223" s="102" t="str">
        <f>IF($B223="","",IF($D$9="Theo thiết bị",MATCH($B223,Dev_Calc!$F$2:$F$3000,0)+1,Dev_List!$H$1+$B223-1))</f>
        <v/>
      </c>
    </row>
    <row r="224" spans="2:13">
      <c r="B224" s="100" t="str">
        <f>IF(ROWS($B$23:B224)&lt;=$E$12,ROWS($B$23:B224),"")</f>
        <v/>
      </c>
      <c r="C224" s="101" t="str">
        <f>IF($B224="","",IF($D$9="Theo thiết bị",INDEX(Consolidated!$C:$C,$M224),INDEX(Dev_List!$A:$A,$M224)))</f>
        <v/>
      </c>
      <c r="D224" s="100" t="str">
        <f>IF($B224="","",IF($D$9="Theo thiết bị",INDEX(Consolidated!$A:$A,$M224),COUNTIFS(Consolidated!$L$2:$L$3000,$C224)+COUNTIFS(Consolidated!$P$2:$P$3000,$C224)-COUNTIFS(Consolidated!$L$2:$L$3000,$C224,Consolidated!$P$2:$P$3000,$C224)))</f>
        <v/>
      </c>
      <c r="E224" s="100" t="str">
        <f>IF($B224="","",IF($D$9="Theo thiết bị",IF(AND(INDEX(Dev_Calc!$A:$A,$M224)=1,INDEX(Dev_Calc!$B:$B,$M224)=1),"From &amp; To",IF(INDEX(Dev_Calc!$A:$A,$M224)=1,"From","To")),COUNTIFS(Consolidated!$L$2:$L$3000,$C224,Consolidated!$E$2:$E$3000,1)+COUNTIFS(Consolidated!$P$2:$P$3000,$C224,Consolidated!$E$2:$E$3000,1)-COUNTIFS(Consolidated!$L$2:$L$3000,$C224,Consolidated!$P$2:$P$3000,$C224,Consolidated!$E$2:$E$3000,1)))</f>
        <v/>
      </c>
      <c r="F224" s="101" t="str">
        <f>IF($B224="","",IF($D$9="Theo thiết bị",INDEX(Consolidated!$H:$H,$M224),$D224-$E224))</f>
        <v/>
      </c>
      <c r="G224" s="101" t="str">
        <f>IF($B224="","",IF($D$9="Theo thiết bị",IF(INDEX(Dev_Calc!$A:$A,$M224)=1,INDEX(Consolidated!$P:$P,$M224)&amp;" – "&amp;INDEX(Consolidated!$Q:$Q,$M224),INDEX(Consolidated!$L:$L,$M224)&amp;" – "&amp;INDEX(Consolidated!$M:$M,$M224)),INDEX(Dev_List!$D:$D,$M224)))</f>
        <v/>
      </c>
      <c r="H224" s="100" t="str">
        <f>IF($B224="","",IF($D$9="Theo thiết bị",IF(INDEX(Consolidated!$D:$D,$M224)=1,"Đã cắt","Chưa cắt"),COUNTIFS(Consolidated!$L$2:$L$3000,$C224,Consolidated!$F$2:$F$3000,2)+COUNTIFS(Consolidated!$P$2:$P$3000,$C224,Consolidated!$F$2:$F$3000,2)-COUNTIFS(Consolidated!$L$2:$L$3000,$C224,Consolidated!$P$2:$P$3000,$C224,Consolidated!$F$2:$F$3000,2)))</f>
        <v/>
      </c>
      <c r="I224" s="100" t="str">
        <f>IF($B224="","",IF($D$9="Theo thiết bị",IF(INDEX(Consolidated!$E:$E,$M224)=1,"Đã kéo","Chưa kéo"),COUNTIFS(Consolidated!$L$2:$L$3000,$C224,Consolidated!$F$2:$F$3000,1)+COUNTIFS(Consolidated!$P$2:$P$3000,$C224,Consolidated!$F$2:$F$3000,1)-COUNTIFS(Consolidated!$L$2:$L$3000,$C224,Consolidated!$P$2:$P$3000,$C224,Consolidated!$F$2:$F$3000,1)))</f>
        <v/>
      </c>
      <c r="J224" s="100" t="str">
        <f>IF($B224="","",IF($D$9="Theo thiết bị",INDEX(Dev_Calc!$E:$E,$M224)&amp;"/2 đầu",$D224-$H224-$I224))</f>
        <v/>
      </c>
      <c r="K224" s="101" t="str">
        <f>IF($B224="","",IF($D$9="Theo thiết bị",IF(INDEX(Dev_Calc!$D:$D,$M224)=0,"Chưa kéo",IF(INDEX(Dev_Calc!$E:$E,$M224)=0,"Đã kéo – chưa đấu nối",IF(INDEX(Dev_Calc!$E:$E,$M224)=1,"Đã kéo – mới đấu 1 đầu","Hoàn thành (đã kéo &amp; đấu nối đủ)"))),IF($F224&gt;0,"Chưa kéo đủ – còn "&amp;$F224&amp;" dây",IF($H224=$D224,"Hoàn thành",IF($J224=$D224,"Đã kéo đủ – chưa đấu nối","Đã kéo đủ – đấu nối dở dang")))))</f>
        <v/>
      </c>
      <c r="M224" s="102" t="str">
        <f>IF($B224="","",IF($D$9="Theo thiết bị",MATCH($B224,Dev_Calc!$F$2:$F$3000,0)+1,Dev_List!$H$1+$B224-1))</f>
        <v/>
      </c>
    </row>
    <row r="225" spans="2:13">
      <c r="B225" s="100" t="str">
        <f>IF(ROWS($B$23:B225)&lt;=$E$12,ROWS($B$23:B225),"")</f>
        <v/>
      </c>
      <c r="C225" s="101" t="str">
        <f>IF($B225="","",IF($D$9="Theo thiết bị",INDEX(Consolidated!$C:$C,$M225),INDEX(Dev_List!$A:$A,$M225)))</f>
        <v/>
      </c>
      <c r="D225" s="100" t="str">
        <f>IF($B225="","",IF($D$9="Theo thiết bị",INDEX(Consolidated!$A:$A,$M225),COUNTIFS(Consolidated!$L$2:$L$3000,$C225)+COUNTIFS(Consolidated!$P$2:$P$3000,$C225)-COUNTIFS(Consolidated!$L$2:$L$3000,$C225,Consolidated!$P$2:$P$3000,$C225)))</f>
        <v/>
      </c>
      <c r="E225" s="100" t="str">
        <f>IF($B225="","",IF($D$9="Theo thiết bị",IF(AND(INDEX(Dev_Calc!$A:$A,$M225)=1,INDEX(Dev_Calc!$B:$B,$M225)=1),"From &amp; To",IF(INDEX(Dev_Calc!$A:$A,$M225)=1,"From","To")),COUNTIFS(Consolidated!$L$2:$L$3000,$C225,Consolidated!$E$2:$E$3000,1)+COUNTIFS(Consolidated!$P$2:$P$3000,$C225,Consolidated!$E$2:$E$3000,1)-COUNTIFS(Consolidated!$L$2:$L$3000,$C225,Consolidated!$P$2:$P$3000,$C225,Consolidated!$E$2:$E$3000,1)))</f>
        <v/>
      </c>
      <c r="F225" s="101" t="str">
        <f>IF($B225="","",IF($D$9="Theo thiết bị",INDEX(Consolidated!$H:$H,$M225),$D225-$E225))</f>
        <v/>
      </c>
      <c r="G225" s="101" t="str">
        <f>IF($B225="","",IF($D$9="Theo thiết bị",IF(INDEX(Dev_Calc!$A:$A,$M225)=1,INDEX(Consolidated!$P:$P,$M225)&amp;" – "&amp;INDEX(Consolidated!$Q:$Q,$M225),INDEX(Consolidated!$L:$L,$M225)&amp;" – "&amp;INDEX(Consolidated!$M:$M,$M225)),INDEX(Dev_List!$D:$D,$M225)))</f>
        <v/>
      </c>
      <c r="H225" s="100" t="str">
        <f>IF($B225="","",IF($D$9="Theo thiết bị",IF(INDEX(Consolidated!$D:$D,$M225)=1,"Đã cắt","Chưa cắt"),COUNTIFS(Consolidated!$L$2:$L$3000,$C225,Consolidated!$F$2:$F$3000,2)+COUNTIFS(Consolidated!$P$2:$P$3000,$C225,Consolidated!$F$2:$F$3000,2)-COUNTIFS(Consolidated!$L$2:$L$3000,$C225,Consolidated!$P$2:$P$3000,$C225,Consolidated!$F$2:$F$3000,2)))</f>
        <v/>
      </c>
      <c r="I225" s="100" t="str">
        <f>IF($B225="","",IF($D$9="Theo thiết bị",IF(INDEX(Consolidated!$E:$E,$M225)=1,"Đã kéo","Chưa kéo"),COUNTIFS(Consolidated!$L$2:$L$3000,$C225,Consolidated!$F$2:$F$3000,1)+COUNTIFS(Consolidated!$P$2:$P$3000,$C225,Consolidated!$F$2:$F$3000,1)-COUNTIFS(Consolidated!$L$2:$L$3000,$C225,Consolidated!$P$2:$P$3000,$C225,Consolidated!$F$2:$F$3000,1)))</f>
        <v/>
      </c>
      <c r="J225" s="100" t="str">
        <f>IF($B225="","",IF($D$9="Theo thiết bị",INDEX(Dev_Calc!$E:$E,$M225)&amp;"/2 đầu",$D225-$H225-$I225))</f>
        <v/>
      </c>
      <c r="K225" s="101" t="str">
        <f>IF($B225="","",IF($D$9="Theo thiết bị",IF(INDEX(Dev_Calc!$D:$D,$M225)=0,"Chưa kéo",IF(INDEX(Dev_Calc!$E:$E,$M225)=0,"Đã kéo – chưa đấu nối",IF(INDEX(Dev_Calc!$E:$E,$M225)=1,"Đã kéo – mới đấu 1 đầu","Hoàn thành (đã kéo &amp; đấu nối đủ)"))),IF($F225&gt;0,"Chưa kéo đủ – còn "&amp;$F225&amp;" dây",IF($H225=$D225,"Hoàn thành",IF($J225=$D225,"Đã kéo đủ – chưa đấu nối","Đã kéo đủ – đấu nối dở dang")))))</f>
        <v/>
      </c>
      <c r="M225" s="102" t="str">
        <f>IF($B225="","",IF($D$9="Theo thiết bị",MATCH($B225,Dev_Calc!$F$2:$F$3000,0)+1,Dev_List!$H$1+$B225-1))</f>
        <v/>
      </c>
    </row>
    <row r="226" spans="2:13">
      <c r="B226" s="100" t="str">
        <f>IF(ROWS($B$23:B226)&lt;=$E$12,ROWS($B$23:B226),"")</f>
        <v/>
      </c>
      <c r="C226" s="101" t="str">
        <f>IF($B226="","",IF($D$9="Theo thiết bị",INDEX(Consolidated!$C:$C,$M226),INDEX(Dev_List!$A:$A,$M226)))</f>
        <v/>
      </c>
      <c r="D226" s="100" t="str">
        <f>IF($B226="","",IF($D$9="Theo thiết bị",INDEX(Consolidated!$A:$A,$M226),COUNTIFS(Consolidated!$L$2:$L$3000,$C226)+COUNTIFS(Consolidated!$P$2:$P$3000,$C226)-COUNTIFS(Consolidated!$L$2:$L$3000,$C226,Consolidated!$P$2:$P$3000,$C226)))</f>
        <v/>
      </c>
      <c r="E226" s="100" t="str">
        <f>IF($B226="","",IF($D$9="Theo thiết bị",IF(AND(INDEX(Dev_Calc!$A:$A,$M226)=1,INDEX(Dev_Calc!$B:$B,$M226)=1),"From &amp; To",IF(INDEX(Dev_Calc!$A:$A,$M226)=1,"From","To")),COUNTIFS(Consolidated!$L$2:$L$3000,$C226,Consolidated!$E$2:$E$3000,1)+COUNTIFS(Consolidated!$P$2:$P$3000,$C226,Consolidated!$E$2:$E$3000,1)-COUNTIFS(Consolidated!$L$2:$L$3000,$C226,Consolidated!$P$2:$P$3000,$C226,Consolidated!$E$2:$E$3000,1)))</f>
        <v/>
      </c>
      <c r="F226" s="101" t="str">
        <f>IF($B226="","",IF($D$9="Theo thiết bị",INDEX(Consolidated!$H:$H,$M226),$D226-$E226))</f>
        <v/>
      </c>
      <c r="G226" s="101" t="str">
        <f>IF($B226="","",IF($D$9="Theo thiết bị",IF(INDEX(Dev_Calc!$A:$A,$M226)=1,INDEX(Consolidated!$P:$P,$M226)&amp;" – "&amp;INDEX(Consolidated!$Q:$Q,$M226),INDEX(Consolidated!$L:$L,$M226)&amp;" – "&amp;INDEX(Consolidated!$M:$M,$M226)),INDEX(Dev_List!$D:$D,$M226)))</f>
        <v/>
      </c>
      <c r="H226" s="100" t="str">
        <f>IF($B226="","",IF($D$9="Theo thiết bị",IF(INDEX(Consolidated!$D:$D,$M226)=1,"Đã cắt","Chưa cắt"),COUNTIFS(Consolidated!$L$2:$L$3000,$C226,Consolidated!$F$2:$F$3000,2)+COUNTIFS(Consolidated!$P$2:$P$3000,$C226,Consolidated!$F$2:$F$3000,2)-COUNTIFS(Consolidated!$L$2:$L$3000,$C226,Consolidated!$P$2:$P$3000,$C226,Consolidated!$F$2:$F$3000,2)))</f>
        <v/>
      </c>
      <c r="I226" s="100" t="str">
        <f>IF($B226="","",IF($D$9="Theo thiết bị",IF(INDEX(Consolidated!$E:$E,$M226)=1,"Đã kéo","Chưa kéo"),COUNTIFS(Consolidated!$L$2:$L$3000,$C226,Consolidated!$F$2:$F$3000,1)+COUNTIFS(Consolidated!$P$2:$P$3000,$C226,Consolidated!$F$2:$F$3000,1)-COUNTIFS(Consolidated!$L$2:$L$3000,$C226,Consolidated!$P$2:$P$3000,$C226,Consolidated!$F$2:$F$3000,1)))</f>
        <v/>
      </c>
      <c r="J226" s="100" t="str">
        <f>IF($B226="","",IF($D$9="Theo thiết bị",INDEX(Dev_Calc!$E:$E,$M226)&amp;"/2 đầu",$D226-$H226-$I226))</f>
        <v/>
      </c>
      <c r="K226" s="101" t="str">
        <f>IF($B226="","",IF($D$9="Theo thiết bị",IF(INDEX(Dev_Calc!$D:$D,$M226)=0,"Chưa kéo",IF(INDEX(Dev_Calc!$E:$E,$M226)=0,"Đã kéo – chưa đấu nối",IF(INDEX(Dev_Calc!$E:$E,$M226)=1,"Đã kéo – mới đấu 1 đầu","Hoàn thành (đã kéo &amp; đấu nối đủ)"))),IF($F226&gt;0,"Chưa kéo đủ – còn "&amp;$F226&amp;" dây",IF($H226=$D226,"Hoàn thành",IF($J226=$D226,"Đã kéo đủ – chưa đấu nối","Đã kéo đủ – đấu nối dở dang")))))</f>
        <v/>
      </c>
      <c r="M226" s="102" t="str">
        <f>IF($B226="","",IF($D$9="Theo thiết bị",MATCH($B226,Dev_Calc!$F$2:$F$3000,0)+1,Dev_List!$H$1+$B226-1))</f>
        <v/>
      </c>
    </row>
    <row r="227" spans="2:13">
      <c r="B227" s="100" t="str">
        <f>IF(ROWS($B$23:B227)&lt;=$E$12,ROWS($B$23:B227),"")</f>
        <v/>
      </c>
      <c r="C227" s="101" t="str">
        <f>IF($B227="","",IF($D$9="Theo thiết bị",INDEX(Consolidated!$C:$C,$M227),INDEX(Dev_List!$A:$A,$M227)))</f>
        <v/>
      </c>
      <c r="D227" s="100" t="str">
        <f>IF($B227="","",IF($D$9="Theo thiết bị",INDEX(Consolidated!$A:$A,$M227),COUNTIFS(Consolidated!$L$2:$L$3000,$C227)+COUNTIFS(Consolidated!$P$2:$P$3000,$C227)-COUNTIFS(Consolidated!$L$2:$L$3000,$C227,Consolidated!$P$2:$P$3000,$C227)))</f>
        <v/>
      </c>
      <c r="E227" s="100" t="str">
        <f>IF($B227="","",IF($D$9="Theo thiết bị",IF(AND(INDEX(Dev_Calc!$A:$A,$M227)=1,INDEX(Dev_Calc!$B:$B,$M227)=1),"From &amp; To",IF(INDEX(Dev_Calc!$A:$A,$M227)=1,"From","To")),COUNTIFS(Consolidated!$L$2:$L$3000,$C227,Consolidated!$E$2:$E$3000,1)+COUNTIFS(Consolidated!$P$2:$P$3000,$C227,Consolidated!$E$2:$E$3000,1)-COUNTIFS(Consolidated!$L$2:$L$3000,$C227,Consolidated!$P$2:$P$3000,$C227,Consolidated!$E$2:$E$3000,1)))</f>
        <v/>
      </c>
      <c r="F227" s="101" t="str">
        <f>IF($B227="","",IF($D$9="Theo thiết bị",INDEX(Consolidated!$H:$H,$M227),$D227-$E227))</f>
        <v/>
      </c>
      <c r="G227" s="101" t="str">
        <f>IF($B227="","",IF($D$9="Theo thiết bị",IF(INDEX(Dev_Calc!$A:$A,$M227)=1,INDEX(Consolidated!$P:$P,$M227)&amp;" – "&amp;INDEX(Consolidated!$Q:$Q,$M227),INDEX(Consolidated!$L:$L,$M227)&amp;" – "&amp;INDEX(Consolidated!$M:$M,$M227)),INDEX(Dev_List!$D:$D,$M227)))</f>
        <v/>
      </c>
      <c r="H227" s="100" t="str">
        <f>IF($B227="","",IF($D$9="Theo thiết bị",IF(INDEX(Consolidated!$D:$D,$M227)=1,"Đã cắt","Chưa cắt"),COUNTIFS(Consolidated!$L$2:$L$3000,$C227,Consolidated!$F$2:$F$3000,2)+COUNTIFS(Consolidated!$P$2:$P$3000,$C227,Consolidated!$F$2:$F$3000,2)-COUNTIFS(Consolidated!$L$2:$L$3000,$C227,Consolidated!$P$2:$P$3000,$C227,Consolidated!$F$2:$F$3000,2)))</f>
        <v/>
      </c>
      <c r="I227" s="100" t="str">
        <f>IF($B227="","",IF($D$9="Theo thiết bị",IF(INDEX(Consolidated!$E:$E,$M227)=1,"Đã kéo","Chưa kéo"),COUNTIFS(Consolidated!$L$2:$L$3000,$C227,Consolidated!$F$2:$F$3000,1)+COUNTIFS(Consolidated!$P$2:$P$3000,$C227,Consolidated!$F$2:$F$3000,1)-COUNTIFS(Consolidated!$L$2:$L$3000,$C227,Consolidated!$P$2:$P$3000,$C227,Consolidated!$F$2:$F$3000,1)))</f>
        <v/>
      </c>
      <c r="J227" s="100" t="str">
        <f>IF($B227="","",IF($D$9="Theo thiết bị",INDEX(Dev_Calc!$E:$E,$M227)&amp;"/2 đầu",$D227-$H227-$I227))</f>
        <v/>
      </c>
      <c r="K227" s="101" t="str">
        <f>IF($B227="","",IF($D$9="Theo thiết bị",IF(INDEX(Dev_Calc!$D:$D,$M227)=0,"Chưa kéo",IF(INDEX(Dev_Calc!$E:$E,$M227)=0,"Đã kéo – chưa đấu nối",IF(INDEX(Dev_Calc!$E:$E,$M227)=1,"Đã kéo – mới đấu 1 đầu","Hoàn thành (đã kéo &amp; đấu nối đủ)"))),IF($F227&gt;0,"Chưa kéo đủ – còn "&amp;$F227&amp;" dây",IF($H227=$D227,"Hoàn thành",IF($J227=$D227,"Đã kéo đủ – chưa đấu nối","Đã kéo đủ – đấu nối dở dang")))))</f>
        <v/>
      </c>
      <c r="M227" s="102" t="str">
        <f>IF($B227="","",IF($D$9="Theo thiết bị",MATCH($B227,Dev_Calc!$F$2:$F$3000,0)+1,Dev_List!$H$1+$B227-1))</f>
        <v/>
      </c>
    </row>
    <row r="228" spans="2:13">
      <c r="B228" s="100" t="str">
        <f>IF(ROWS($B$23:B228)&lt;=$E$12,ROWS($B$23:B228),"")</f>
        <v/>
      </c>
      <c r="C228" s="101" t="str">
        <f>IF($B228="","",IF($D$9="Theo thiết bị",INDEX(Consolidated!$C:$C,$M228),INDEX(Dev_List!$A:$A,$M228)))</f>
        <v/>
      </c>
      <c r="D228" s="100" t="str">
        <f>IF($B228="","",IF($D$9="Theo thiết bị",INDEX(Consolidated!$A:$A,$M228),COUNTIFS(Consolidated!$L$2:$L$3000,$C228)+COUNTIFS(Consolidated!$P$2:$P$3000,$C228)-COUNTIFS(Consolidated!$L$2:$L$3000,$C228,Consolidated!$P$2:$P$3000,$C228)))</f>
        <v/>
      </c>
      <c r="E228" s="100" t="str">
        <f>IF($B228="","",IF($D$9="Theo thiết bị",IF(AND(INDEX(Dev_Calc!$A:$A,$M228)=1,INDEX(Dev_Calc!$B:$B,$M228)=1),"From &amp; To",IF(INDEX(Dev_Calc!$A:$A,$M228)=1,"From","To")),COUNTIFS(Consolidated!$L$2:$L$3000,$C228,Consolidated!$E$2:$E$3000,1)+COUNTIFS(Consolidated!$P$2:$P$3000,$C228,Consolidated!$E$2:$E$3000,1)-COUNTIFS(Consolidated!$L$2:$L$3000,$C228,Consolidated!$P$2:$P$3000,$C228,Consolidated!$E$2:$E$3000,1)))</f>
        <v/>
      </c>
      <c r="F228" s="101" t="str">
        <f>IF($B228="","",IF($D$9="Theo thiết bị",INDEX(Consolidated!$H:$H,$M228),$D228-$E228))</f>
        <v/>
      </c>
      <c r="G228" s="101" t="str">
        <f>IF($B228="","",IF($D$9="Theo thiết bị",IF(INDEX(Dev_Calc!$A:$A,$M228)=1,INDEX(Consolidated!$P:$P,$M228)&amp;" – "&amp;INDEX(Consolidated!$Q:$Q,$M228),INDEX(Consolidated!$L:$L,$M228)&amp;" – "&amp;INDEX(Consolidated!$M:$M,$M228)),INDEX(Dev_List!$D:$D,$M228)))</f>
        <v/>
      </c>
      <c r="H228" s="100" t="str">
        <f>IF($B228="","",IF($D$9="Theo thiết bị",IF(INDEX(Consolidated!$D:$D,$M228)=1,"Đã cắt","Chưa cắt"),COUNTIFS(Consolidated!$L$2:$L$3000,$C228,Consolidated!$F$2:$F$3000,2)+COUNTIFS(Consolidated!$P$2:$P$3000,$C228,Consolidated!$F$2:$F$3000,2)-COUNTIFS(Consolidated!$L$2:$L$3000,$C228,Consolidated!$P$2:$P$3000,$C228,Consolidated!$F$2:$F$3000,2)))</f>
        <v/>
      </c>
      <c r="I228" s="100" t="str">
        <f>IF($B228="","",IF($D$9="Theo thiết bị",IF(INDEX(Consolidated!$E:$E,$M228)=1,"Đã kéo","Chưa kéo"),COUNTIFS(Consolidated!$L$2:$L$3000,$C228,Consolidated!$F$2:$F$3000,1)+COUNTIFS(Consolidated!$P$2:$P$3000,$C228,Consolidated!$F$2:$F$3000,1)-COUNTIFS(Consolidated!$L$2:$L$3000,$C228,Consolidated!$P$2:$P$3000,$C228,Consolidated!$F$2:$F$3000,1)))</f>
        <v/>
      </c>
      <c r="J228" s="100" t="str">
        <f>IF($B228="","",IF($D$9="Theo thiết bị",INDEX(Dev_Calc!$E:$E,$M228)&amp;"/2 đầu",$D228-$H228-$I228))</f>
        <v/>
      </c>
      <c r="K228" s="101" t="str">
        <f>IF($B228="","",IF($D$9="Theo thiết bị",IF(INDEX(Dev_Calc!$D:$D,$M228)=0,"Chưa kéo",IF(INDEX(Dev_Calc!$E:$E,$M228)=0,"Đã kéo – chưa đấu nối",IF(INDEX(Dev_Calc!$E:$E,$M228)=1,"Đã kéo – mới đấu 1 đầu","Hoàn thành (đã kéo &amp; đấu nối đủ)"))),IF($F228&gt;0,"Chưa kéo đủ – còn "&amp;$F228&amp;" dây",IF($H228=$D228,"Hoàn thành",IF($J228=$D228,"Đã kéo đủ – chưa đấu nối","Đã kéo đủ – đấu nối dở dang")))))</f>
        <v/>
      </c>
      <c r="M228" s="102" t="str">
        <f>IF($B228="","",IF($D$9="Theo thiết bị",MATCH($B228,Dev_Calc!$F$2:$F$3000,0)+1,Dev_List!$H$1+$B228-1))</f>
        <v/>
      </c>
    </row>
    <row r="229" spans="2:13">
      <c r="B229" s="100" t="str">
        <f>IF(ROWS($B$23:B229)&lt;=$E$12,ROWS($B$23:B229),"")</f>
        <v/>
      </c>
      <c r="C229" s="101" t="str">
        <f>IF($B229="","",IF($D$9="Theo thiết bị",INDEX(Consolidated!$C:$C,$M229),INDEX(Dev_List!$A:$A,$M229)))</f>
        <v/>
      </c>
      <c r="D229" s="100" t="str">
        <f>IF($B229="","",IF($D$9="Theo thiết bị",INDEX(Consolidated!$A:$A,$M229),COUNTIFS(Consolidated!$L$2:$L$3000,$C229)+COUNTIFS(Consolidated!$P$2:$P$3000,$C229)-COUNTIFS(Consolidated!$L$2:$L$3000,$C229,Consolidated!$P$2:$P$3000,$C229)))</f>
        <v/>
      </c>
      <c r="E229" s="100" t="str">
        <f>IF($B229="","",IF($D$9="Theo thiết bị",IF(AND(INDEX(Dev_Calc!$A:$A,$M229)=1,INDEX(Dev_Calc!$B:$B,$M229)=1),"From &amp; To",IF(INDEX(Dev_Calc!$A:$A,$M229)=1,"From","To")),COUNTIFS(Consolidated!$L$2:$L$3000,$C229,Consolidated!$E$2:$E$3000,1)+COUNTIFS(Consolidated!$P$2:$P$3000,$C229,Consolidated!$E$2:$E$3000,1)-COUNTIFS(Consolidated!$L$2:$L$3000,$C229,Consolidated!$P$2:$P$3000,$C229,Consolidated!$E$2:$E$3000,1)))</f>
        <v/>
      </c>
      <c r="F229" s="101" t="str">
        <f>IF($B229="","",IF($D$9="Theo thiết bị",INDEX(Consolidated!$H:$H,$M229),$D229-$E229))</f>
        <v/>
      </c>
      <c r="G229" s="101" t="str">
        <f>IF($B229="","",IF($D$9="Theo thiết bị",IF(INDEX(Dev_Calc!$A:$A,$M229)=1,INDEX(Consolidated!$P:$P,$M229)&amp;" – "&amp;INDEX(Consolidated!$Q:$Q,$M229),INDEX(Consolidated!$L:$L,$M229)&amp;" – "&amp;INDEX(Consolidated!$M:$M,$M229)),INDEX(Dev_List!$D:$D,$M229)))</f>
        <v/>
      </c>
      <c r="H229" s="100" t="str">
        <f>IF($B229="","",IF($D$9="Theo thiết bị",IF(INDEX(Consolidated!$D:$D,$M229)=1,"Đã cắt","Chưa cắt"),COUNTIFS(Consolidated!$L$2:$L$3000,$C229,Consolidated!$F$2:$F$3000,2)+COUNTIFS(Consolidated!$P$2:$P$3000,$C229,Consolidated!$F$2:$F$3000,2)-COUNTIFS(Consolidated!$L$2:$L$3000,$C229,Consolidated!$P$2:$P$3000,$C229,Consolidated!$F$2:$F$3000,2)))</f>
        <v/>
      </c>
      <c r="I229" s="100" t="str">
        <f>IF($B229="","",IF($D$9="Theo thiết bị",IF(INDEX(Consolidated!$E:$E,$M229)=1,"Đã kéo","Chưa kéo"),COUNTIFS(Consolidated!$L$2:$L$3000,$C229,Consolidated!$F$2:$F$3000,1)+COUNTIFS(Consolidated!$P$2:$P$3000,$C229,Consolidated!$F$2:$F$3000,1)-COUNTIFS(Consolidated!$L$2:$L$3000,$C229,Consolidated!$P$2:$P$3000,$C229,Consolidated!$F$2:$F$3000,1)))</f>
        <v/>
      </c>
      <c r="J229" s="100" t="str">
        <f>IF($B229="","",IF($D$9="Theo thiết bị",INDEX(Dev_Calc!$E:$E,$M229)&amp;"/2 đầu",$D229-$H229-$I229))</f>
        <v/>
      </c>
      <c r="K229" s="101" t="str">
        <f>IF($B229="","",IF($D$9="Theo thiết bị",IF(INDEX(Dev_Calc!$D:$D,$M229)=0,"Chưa kéo",IF(INDEX(Dev_Calc!$E:$E,$M229)=0,"Đã kéo – chưa đấu nối",IF(INDEX(Dev_Calc!$E:$E,$M229)=1,"Đã kéo – mới đấu 1 đầu","Hoàn thành (đã kéo &amp; đấu nối đủ)"))),IF($F229&gt;0,"Chưa kéo đủ – còn "&amp;$F229&amp;" dây",IF($H229=$D229,"Hoàn thành",IF($J229=$D229,"Đã kéo đủ – chưa đấu nối","Đã kéo đủ – đấu nối dở dang")))))</f>
        <v/>
      </c>
      <c r="M229" s="102" t="str">
        <f>IF($B229="","",IF($D$9="Theo thiết bị",MATCH($B229,Dev_Calc!$F$2:$F$3000,0)+1,Dev_List!$H$1+$B229-1))</f>
        <v/>
      </c>
    </row>
    <row r="230" spans="2:13">
      <c r="B230" s="100" t="str">
        <f>IF(ROWS($B$23:B230)&lt;=$E$12,ROWS($B$23:B230),"")</f>
        <v/>
      </c>
      <c r="C230" s="101" t="str">
        <f>IF($B230="","",IF($D$9="Theo thiết bị",INDEX(Consolidated!$C:$C,$M230),INDEX(Dev_List!$A:$A,$M230)))</f>
        <v/>
      </c>
      <c r="D230" s="100" t="str">
        <f>IF($B230="","",IF($D$9="Theo thiết bị",INDEX(Consolidated!$A:$A,$M230),COUNTIFS(Consolidated!$L$2:$L$3000,$C230)+COUNTIFS(Consolidated!$P$2:$P$3000,$C230)-COUNTIFS(Consolidated!$L$2:$L$3000,$C230,Consolidated!$P$2:$P$3000,$C230)))</f>
        <v/>
      </c>
      <c r="E230" s="100" t="str">
        <f>IF($B230="","",IF($D$9="Theo thiết bị",IF(AND(INDEX(Dev_Calc!$A:$A,$M230)=1,INDEX(Dev_Calc!$B:$B,$M230)=1),"From &amp; To",IF(INDEX(Dev_Calc!$A:$A,$M230)=1,"From","To")),COUNTIFS(Consolidated!$L$2:$L$3000,$C230,Consolidated!$E$2:$E$3000,1)+COUNTIFS(Consolidated!$P$2:$P$3000,$C230,Consolidated!$E$2:$E$3000,1)-COUNTIFS(Consolidated!$L$2:$L$3000,$C230,Consolidated!$P$2:$P$3000,$C230,Consolidated!$E$2:$E$3000,1)))</f>
        <v/>
      </c>
      <c r="F230" s="101" t="str">
        <f>IF($B230="","",IF($D$9="Theo thiết bị",INDEX(Consolidated!$H:$H,$M230),$D230-$E230))</f>
        <v/>
      </c>
      <c r="G230" s="101" t="str">
        <f>IF($B230="","",IF($D$9="Theo thiết bị",IF(INDEX(Dev_Calc!$A:$A,$M230)=1,INDEX(Consolidated!$P:$P,$M230)&amp;" – "&amp;INDEX(Consolidated!$Q:$Q,$M230),INDEX(Consolidated!$L:$L,$M230)&amp;" – "&amp;INDEX(Consolidated!$M:$M,$M230)),INDEX(Dev_List!$D:$D,$M230)))</f>
        <v/>
      </c>
      <c r="H230" s="100" t="str">
        <f>IF($B230="","",IF($D$9="Theo thiết bị",IF(INDEX(Consolidated!$D:$D,$M230)=1,"Đã cắt","Chưa cắt"),COUNTIFS(Consolidated!$L$2:$L$3000,$C230,Consolidated!$F$2:$F$3000,2)+COUNTIFS(Consolidated!$P$2:$P$3000,$C230,Consolidated!$F$2:$F$3000,2)-COUNTIFS(Consolidated!$L$2:$L$3000,$C230,Consolidated!$P$2:$P$3000,$C230,Consolidated!$F$2:$F$3000,2)))</f>
        <v/>
      </c>
      <c r="I230" s="100" t="str">
        <f>IF($B230="","",IF($D$9="Theo thiết bị",IF(INDEX(Consolidated!$E:$E,$M230)=1,"Đã kéo","Chưa kéo"),COUNTIFS(Consolidated!$L$2:$L$3000,$C230,Consolidated!$F$2:$F$3000,1)+COUNTIFS(Consolidated!$P$2:$P$3000,$C230,Consolidated!$F$2:$F$3000,1)-COUNTIFS(Consolidated!$L$2:$L$3000,$C230,Consolidated!$P$2:$P$3000,$C230,Consolidated!$F$2:$F$3000,1)))</f>
        <v/>
      </c>
      <c r="J230" s="100" t="str">
        <f>IF($B230="","",IF($D$9="Theo thiết bị",INDEX(Dev_Calc!$E:$E,$M230)&amp;"/2 đầu",$D230-$H230-$I230))</f>
        <v/>
      </c>
      <c r="K230" s="101" t="str">
        <f>IF($B230="","",IF($D$9="Theo thiết bị",IF(INDEX(Dev_Calc!$D:$D,$M230)=0,"Chưa kéo",IF(INDEX(Dev_Calc!$E:$E,$M230)=0,"Đã kéo – chưa đấu nối",IF(INDEX(Dev_Calc!$E:$E,$M230)=1,"Đã kéo – mới đấu 1 đầu","Hoàn thành (đã kéo &amp; đấu nối đủ)"))),IF($F230&gt;0,"Chưa kéo đủ – còn "&amp;$F230&amp;" dây",IF($H230=$D230,"Hoàn thành",IF($J230=$D230,"Đã kéo đủ – chưa đấu nối","Đã kéo đủ – đấu nối dở dang")))))</f>
        <v/>
      </c>
      <c r="M230" s="102" t="str">
        <f>IF($B230="","",IF($D$9="Theo thiết bị",MATCH($B230,Dev_Calc!$F$2:$F$3000,0)+1,Dev_List!$H$1+$B230-1))</f>
        <v/>
      </c>
    </row>
    <row r="231" spans="2:13">
      <c r="B231" s="100" t="str">
        <f>IF(ROWS($B$23:B231)&lt;=$E$12,ROWS($B$23:B231),"")</f>
        <v/>
      </c>
      <c r="C231" s="101" t="str">
        <f>IF($B231="","",IF($D$9="Theo thiết bị",INDEX(Consolidated!$C:$C,$M231),INDEX(Dev_List!$A:$A,$M231)))</f>
        <v/>
      </c>
      <c r="D231" s="100" t="str">
        <f>IF($B231="","",IF($D$9="Theo thiết bị",INDEX(Consolidated!$A:$A,$M231),COUNTIFS(Consolidated!$L$2:$L$3000,$C231)+COUNTIFS(Consolidated!$P$2:$P$3000,$C231)-COUNTIFS(Consolidated!$L$2:$L$3000,$C231,Consolidated!$P$2:$P$3000,$C231)))</f>
        <v/>
      </c>
      <c r="E231" s="100" t="str">
        <f>IF($B231="","",IF($D$9="Theo thiết bị",IF(AND(INDEX(Dev_Calc!$A:$A,$M231)=1,INDEX(Dev_Calc!$B:$B,$M231)=1),"From &amp; To",IF(INDEX(Dev_Calc!$A:$A,$M231)=1,"From","To")),COUNTIFS(Consolidated!$L$2:$L$3000,$C231,Consolidated!$E$2:$E$3000,1)+COUNTIFS(Consolidated!$P$2:$P$3000,$C231,Consolidated!$E$2:$E$3000,1)-COUNTIFS(Consolidated!$L$2:$L$3000,$C231,Consolidated!$P$2:$P$3000,$C231,Consolidated!$E$2:$E$3000,1)))</f>
        <v/>
      </c>
      <c r="F231" s="101" t="str">
        <f>IF($B231="","",IF($D$9="Theo thiết bị",INDEX(Consolidated!$H:$H,$M231),$D231-$E231))</f>
        <v/>
      </c>
      <c r="G231" s="101" t="str">
        <f>IF($B231="","",IF($D$9="Theo thiết bị",IF(INDEX(Dev_Calc!$A:$A,$M231)=1,INDEX(Consolidated!$P:$P,$M231)&amp;" – "&amp;INDEX(Consolidated!$Q:$Q,$M231),INDEX(Consolidated!$L:$L,$M231)&amp;" – "&amp;INDEX(Consolidated!$M:$M,$M231)),INDEX(Dev_List!$D:$D,$M231)))</f>
        <v/>
      </c>
      <c r="H231" s="100" t="str">
        <f>IF($B231="","",IF($D$9="Theo thiết bị",IF(INDEX(Consolidated!$D:$D,$M231)=1,"Đã cắt","Chưa cắt"),COUNTIFS(Consolidated!$L$2:$L$3000,$C231,Consolidated!$F$2:$F$3000,2)+COUNTIFS(Consolidated!$P$2:$P$3000,$C231,Consolidated!$F$2:$F$3000,2)-COUNTIFS(Consolidated!$L$2:$L$3000,$C231,Consolidated!$P$2:$P$3000,$C231,Consolidated!$F$2:$F$3000,2)))</f>
        <v/>
      </c>
      <c r="I231" s="100" t="str">
        <f>IF($B231="","",IF($D$9="Theo thiết bị",IF(INDEX(Consolidated!$E:$E,$M231)=1,"Đã kéo","Chưa kéo"),COUNTIFS(Consolidated!$L$2:$L$3000,$C231,Consolidated!$F$2:$F$3000,1)+COUNTIFS(Consolidated!$P$2:$P$3000,$C231,Consolidated!$F$2:$F$3000,1)-COUNTIFS(Consolidated!$L$2:$L$3000,$C231,Consolidated!$P$2:$P$3000,$C231,Consolidated!$F$2:$F$3000,1)))</f>
        <v/>
      </c>
      <c r="J231" s="100" t="str">
        <f>IF($B231="","",IF($D$9="Theo thiết bị",INDEX(Dev_Calc!$E:$E,$M231)&amp;"/2 đầu",$D231-$H231-$I231))</f>
        <v/>
      </c>
      <c r="K231" s="101" t="str">
        <f>IF($B231="","",IF($D$9="Theo thiết bị",IF(INDEX(Dev_Calc!$D:$D,$M231)=0,"Chưa kéo",IF(INDEX(Dev_Calc!$E:$E,$M231)=0,"Đã kéo – chưa đấu nối",IF(INDEX(Dev_Calc!$E:$E,$M231)=1,"Đã kéo – mới đấu 1 đầu","Hoàn thành (đã kéo &amp; đấu nối đủ)"))),IF($F231&gt;0,"Chưa kéo đủ – còn "&amp;$F231&amp;" dây",IF($H231=$D231,"Hoàn thành",IF($J231=$D231,"Đã kéo đủ – chưa đấu nối","Đã kéo đủ – đấu nối dở dang")))))</f>
        <v/>
      </c>
      <c r="M231" s="102" t="str">
        <f>IF($B231="","",IF($D$9="Theo thiết bị",MATCH($B231,Dev_Calc!$F$2:$F$3000,0)+1,Dev_List!$H$1+$B231-1))</f>
        <v/>
      </c>
    </row>
    <row r="232" spans="2:13">
      <c r="B232" s="100" t="str">
        <f>IF(ROWS($B$23:B232)&lt;=$E$12,ROWS($B$23:B232),"")</f>
        <v/>
      </c>
      <c r="C232" s="101" t="str">
        <f>IF($B232="","",IF($D$9="Theo thiết bị",INDEX(Consolidated!$C:$C,$M232),INDEX(Dev_List!$A:$A,$M232)))</f>
        <v/>
      </c>
      <c r="D232" s="100" t="str">
        <f>IF($B232="","",IF($D$9="Theo thiết bị",INDEX(Consolidated!$A:$A,$M232),COUNTIFS(Consolidated!$L$2:$L$3000,$C232)+COUNTIFS(Consolidated!$P$2:$P$3000,$C232)-COUNTIFS(Consolidated!$L$2:$L$3000,$C232,Consolidated!$P$2:$P$3000,$C232)))</f>
        <v/>
      </c>
      <c r="E232" s="100" t="str">
        <f>IF($B232="","",IF($D$9="Theo thiết bị",IF(AND(INDEX(Dev_Calc!$A:$A,$M232)=1,INDEX(Dev_Calc!$B:$B,$M232)=1),"From &amp; To",IF(INDEX(Dev_Calc!$A:$A,$M232)=1,"From","To")),COUNTIFS(Consolidated!$L$2:$L$3000,$C232,Consolidated!$E$2:$E$3000,1)+COUNTIFS(Consolidated!$P$2:$P$3000,$C232,Consolidated!$E$2:$E$3000,1)-COUNTIFS(Consolidated!$L$2:$L$3000,$C232,Consolidated!$P$2:$P$3000,$C232,Consolidated!$E$2:$E$3000,1)))</f>
        <v/>
      </c>
      <c r="F232" s="101" t="str">
        <f>IF($B232="","",IF($D$9="Theo thiết bị",INDEX(Consolidated!$H:$H,$M232),$D232-$E232))</f>
        <v/>
      </c>
      <c r="G232" s="101" t="str">
        <f>IF($B232="","",IF($D$9="Theo thiết bị",IF(INDEX(Dev_Calc!$A:$A,$M232)=1,INDEX(Consolidated!$P:$P,$M232)&amp;" – "&amp;INDEX(Consolidated!$Q:$Q,$M232),INDEX(Consolidated!$L:$L,$M232)&amp;" – "&amp;INDEX(Consolidated!$M:$M,$M232)),INDEX(Dev_List!$D:$D,$M232)))</f>
        <v/>
      </c>
      <c r="H232" s="100" t="str">
        <f>IF($B232="","",IF($D$9="Theo thiết bị",IF(INDEX(Consolidated!$D:$D,$M232)=1,"Đã cắt","Chưa cắt"),COUNTIFS(Consolidated!$L$2:$L$3000,$C232,Consolidated!$F$2:$F$3000,2)+COUNTIFS(Consolidated!$P$2:$P$3000,$C232,Consolidated!$F$2:$F$3000,2)-COUNTIFS(Consolidated!$L$2:$L$3000,$C232,Consolidated!$P$2:$P$3000,$C232,Consolidated!$F$2:$F$3000,2)))</f>
        <v/>
      </c>
      <c r="I232" s="100" t="str">
        <f>IF($B232="","",IF($D$9="Theo thiết bị",IF(INDEX(Consolidated!$E:$E,$M232)=1,"Đã kéo","Chưa kéo"),COUNTIFS(Consolidated!$L$2:$L$3000,$C232,Consolidated!$F$2:$F$3000,1)+COUNTIFS(Consolidated!$P$2:$P$3000,$C232,Consolidated!$F$2:$F$3000,1)-COUNTIFS(Consolidated!$L$2:$L$3000,$C232,Consolidated!$P$2:$P$3000,$C232,Consolidated!$F$2:$F$3000,1)))</f>
        <v/>
      </c>
      <c r="J232" s="100" t="str">
        <f>IF($B232="","",IF($D$9="Theo thiết bị",INDEX(Dev_Calc!$E:$E,$M232)&amp;"/2 đầu",$D232-$H232-$I232))</f>
        <v/>
      </c>
      <c r="K232" s="101" t="str">
        <f>IF($B232="","",IF($D$9="Theo thiết bị",IF(INDEX(Dev_Calc!$D:$D,$M232)=0,"Chưa kéo",IF(INDEX(Dev_Calc!$E:$E,$M232)=0,"Đã kéo – chưa đấu nối",IF(INDEX(Dev_Calc!$E:$E,$M232)=1,"Đã kéo – mới đấu 1 đầu","Hoàn thành (đã kéo &amp; đấu nối đủ)"))),IF($F232&gt;0,"Chưa kéo đủ – còn "&amp;$F232&amp;" dây",IF($H232=$D232,"Hoàn thành",IF($J232=$D232,"Đã kéo đủ – chưa đấu nối","Đã kéo đủ – đấu nối dở dang")))))</f>
        <v/>
      </c>
      <c r="M232" s="102" t="str">
        <f>IF($B232="","",IF($D$9="Theo thiết bị",MATCH($B232,Dev_Calc!$F$2:$F$3000,0)+1,Dev_List!$H$1+$B232-1))</f>
        <v/>
      </c>
    </row>
    <row r="233" spans="2:13">
      <c r="B233" s="100" t="str">
        <f>IF(ROWS($B$23:B233)&lt;=$E$12,ROWS($B$23:B233),"")</f>
        <v/>
      </c>
      <c r="C233" s="101" t="str">
        <f>IF($B233="","",IF($D$9="Theo thiết bị",INDEX(Consolidated!$C:$C,$M233),INDEX(Dev_List!$A:$A,$M233)))</f>
        <v/>
      </c>
      <c r="D233" s="100" t="str">
        <f>IF($B233="","",IF($D$9="Theo thiết bị",INDEX(Consolidated!$A:$A,$M233),COUNTIFS(Consolidated!$L$2:$L$3000,$C233)+COUNTIFS(Consolidated!$P$2:$P$3000,$C233)-COUNTIFS(Consolidated!$L$2:$L$3000,$C233,Consolidated!$P$2:$P$3000,$C233)))</f>
        <v/>
      </c>
      <c r="E233" s="100" t="str">
        <f>IF($B233="","",IF($D$9="Theo thiết bị",IF(AND(INDEX(Dev_Calc!$A:$A,$M233)=1,INDEX(Dev_Calc!$B:$B,$M233)=1),"From &amp; To",IF(INDEX(Dev_Calc!$A:$A,$M233)=1,"From","To")),COUNTIFS(Consolidated!$L$2:$L$3000,$C233,Consolidated!$E$2:$E$3000,1)+COUNTIFS(Consolidated!$P$2:$P$3000,$C233,Consolidated!$E$2:$E$3000,1)-COUNTIFS(Consolidated!$L$2:$L$3000,$C233,Consolidated!$P$2:$P$3000,$C233,Consolidated!$E$2:$E$3000,1)))</f>
        <v/>
      </c>
      <c r="F233" s="101" t="str">
        <f>IF($B233="","",IF($D$9="Theo thiết bị",INDEX(Consolidated!$H:$H,$M233),$D233-$E233))</f>
        <v/>
      </c>
      <c r="G233" s="101" t="str">
        <f>IF($B233="","",IF($D$9="Theo thiết bị",IF(INDEX(Dev_Calc!$A:$A,$M233)=1,INDEX(Consolidated!$P:$P,$M233)&amp;" – "&amp;INDEX(Consolidated!$Q:$Q,$M233),INDEX(Consolidated!$L:$L,$M233)&amp;" – "&amp;INDEX(Consolidated!$M:$M,$M233)),INDEX(Dev_List!$D:$D,$M233)))</f>
        <v/>
      </c>
      <c r="H233" s="100" t="str">
        <f>IF($B233="","",IF($D$9="Theo thiết bị",IF(INDEX(Consolidated!$D:$D,$M233)=1,"Đã cắt","Chưa cắt"),COUNTIFS(Consolidated!$L$2:$L$3000,$C233,Consolidated!$F$2:$F$3000,2)+COUNTIFS(Consolidated!$P$2:$P$3000,$C233,Consolidated!$F$2:$F$3000,2)-COUNTIFS(Consolidated!$L$2:$L$3000,$C233,Consolidated!$P$2:$P$3000,$C233,Consolidated!$F$2:$F$3000,2)))</f>
        <v/>
      </c>
      <c r="I233" s="100" t="str">
        <f>IF($B233="","",IF($D$9="Theo thiết bị",IF(INDEX(Consolidated!$E:$E,$M233)=1,"Đã kéo","Chưa kéo"),COUNTIFS(Consolidated!$L$2:$L$3000,$C233,Consolidated!$F$2:$F$3000,1)+COUNTIFS(Consolidated!$P$2:$P$3000,$C233,Consolidated!$F$2:$F$3000,1)-COUNTIFS(Consolidated!$L$2:$L$3000,$C233,Consolidated!$P$2:$P$3000,$C233,Consolidated!$F$2:$F$3000,1)))</f>
        <v/>
      </c>
      <c r="J233" s="100" t="str">
        <f>IF($B233="","",IF($D$9="Theo thiết bị",INDEX(Dev_Calc!$E:$E,$M233)&amp;"/2 đầu",$D233-$H233-$I233))</f>
        <v/>
      </c>
      <c r="K233" s="101" t="str">
        <f>IF($B233="","",IF($D$9="Theo thiết bị",IF(INDEX(Dev_Calc!$D:$D,$M233)=0,"Chưa kéo",IF(INDEX(Dev_Calc!$E:$E,$M233)=0,"Đã kéo – chưa đấu nối",IF(INDEX(Dev_Calc!$E:$E,$M233)=1,"Đã kéo – mới đấu 1 đầu","Hoàn thành (đã kéo &amp; đấu nối đủ)"))),IF($F233&gt;0,"Chưa kéo đủ – còn "&amp;$F233&amp;" dây",IF($H233=$D233,"Hoàn thành",IF($J233=$D233,"Đã kéo đủ – chưa đấu nối","Đã kéo đủ – đấu nối dở dang")))))</f>
        <v/>
      </c>
      <c r="M233" s="102" t="str">
        <f>IF($B233="","",IF($D$9="Theo thiết bị",MATCH($B233,Dev_Calc!$F$2:$F$3000,0)+1,Dev_List!$H$1+$B233-1))</f>
        <v/>
      </c>
    </row>
    <row r="234" spans="2:13">
      <c r="B234" s="100" t="str">
        <f>IF(ROWS($B$23:B234)&lt;=$E$12,ROWS($B$23:B234),"")</f>
        <v/>
      </c>
      <c r="C234" s="101" t="str">
        <f>IF($B234="","",IF($D$9="Theo thiết bị",INDEX(Consolidated!$C:$C,$M234),INDEX(Dev_List!$A:$A,$M234)))</f>
        <v/>
      </c>
      <c r="D234" s="100" t="str">
        <f>IF($B234="","",IF($D$9="Theo thiết bị",INDEX(Consolidated!$A:$A,$M234),COUNTIFS(Consolidated!$L$2:$L$3000,$C234)+COUNTIFS(Consolidated!$P$2:$P$3000,$C234)-COUNTIFS(Consolidated!$L$2:$L$3000,$C234,Consolidated!$P$2:$P$3000,$C234)))</f>
        <v/>
      </c>
      <c r="E234" s="100" t="str">
        <f>IF($B234="","",IF($D$9="Theo thiết bị",IF(AND(INDEX(Dev_Calc!$A:$A,$M234)=1,INDEX(Dev_Calc!$B:$B,$M234)=1),"From &amp; To",IF(INDEX(Dev_Calc!$A:$A,$M234)=1,"From","To")),COUNTIFS(Consolidated!$L$2:$L$3000,$C234,Consolidated!$E$2:$E$3000,1)+COUNTIFS(Consolidated!$P$2:$P$3000,$C234,Consolidated!$E$2:$E$3000,1)-COUNTIFS(Consolidated!$L$2:$L$3000,$C234,Consolidated!$P$2:$P$3000,$C234,Consolidated!$E$2:$E$3000,1)))</f>
        <v/>
      </c>
      <c r="F234" s="101" t="str">
        <f>IF($B234="","",IF($D$9="Theo thiết bị",INDEX(Consolidated!$H:$H,$M234),$D234-$E234))</f>
        <v/>
      </c>
      <c r="G234" s="101" t="str">
        <f>IF($B234="","",IF($D$9="Theo thiết bị",IF(INDEX(Dev_Calc!$A:$A,$M234)=1,INDEX(Consolidated!$P:$P,$M234)&amp;" – "&amp;INDEX(Consolidated!$Q:$Q,$M234),INDEX(Consolidated!$L:$L,$M234)&amp;" – "&amp;INDEX(Consolidated!$M:$M,$M234)),INDEX(Dev_List!$D:$D,$M234)))</f>
        <v/>
      </c>
      <c r="H234" s="100" t="str">
        <f>IF($B234="","",IF($D$9="Theo thiết bị",IF(INDEX(Consolidated!$D:$D,$M234)=1,"Đã cắt","Chưa cắt"),COUNTIFS(Consolidated!$L$2:$L$3000,$C234,Consolidated!$F$2:$F$3000,2)+COUNTIFS(Consolidated!$P$2:$P$3000,$C234,Consolidated!$F$2:$F$3000,2)-COUNTIFS(Consolidated!$L$2:$L$3000,$C234,Consolidated!$P$2:$P$3000,$C234,Consolidated!$F$2:$F$3000,2)))</f>
        <v/>
      </c>
      <c r="I234" s="100" t="str">
        <f>IF($B234="","",IF($D$9="Theo thiết bị",IF(INDEX(Consolidated!$E:$E,$M234)=1,"Đã kéo","Chưa kéo"),COUNTIFS(Consolidated!$L$2:$L$3000,$C234,Consolidated!$F$2:$F$3000,1)+COUNTIFS(Consolidated!$P$2:$P$3000,$C234,Consolidated!$F$2:$F$3000,1)-COUNTIFS(Consolidated!$L$2:$L$3000,$C234,Consolidated!$P$2:$P$3000,$C234,Consolidated!$F$2:$F$3000,1)))</f>
        <v/>
      </c>
      <c r="J234" s="100" t="str">
        <f>IF($B234="","",IF($D$9="Theo thiết bị",INDEX(Dev_Calc!$E:$E,$M234)&amp;"/2 đầu",$D234-$H234-$I234))</f>
        <v/>
      </c>
      <c r="K234" s="101" t="str">
        <f>IF($B234="","",IF($D$9="Theo thiết bị",IF(INDEX(Dev_Calc!$D:$D,$M234)=0,"Chưa kéo",IF(INDEX(Dev_Calc!$E:$E,$M234)=0,"Đã kéo – chưa đấu nối",IF(INDEX(Dev_Calc!$E:$E,$M234)=1,"Đã kéo – mới đấu 1 đầu","Hoàn thành (đã kéo &amp; đấu nối đủ)"))),IF($F234&gt;0,"Chưa kéo đủ – còn "&amp;$F234&amp;" dây",IF($H234=$D234,"Hoàn thành",IF($J234=$D234,"Đã kéo đủ – chưa đấu nối","Đã kéo đủ – đấu nối dở dang")))))</f>
        <v/>
      </c>
      <c r="M234" s="102" t="str">
        <f>IF($B234="","",IF($D$9="Theo thiết bị",MATCH($B234,Dev_Calc!$F$2:$F$3000,0)+1,Dev_List!$H$1+$B234-1))</f>
        <v/>
      </c>
    </row>
    <row r="235" spans="2:13">
      <c r="B235" s="100" t="str">
        <f>IF(ROWS($B$23:B235)&lt;=$E$12,ROWS($B$23:B235),"")</f>
        <v/>
      </c>
      <c r="C235" s="101" t="str">
        <f>IF($B235="","",IF($D$9="Theo thiết bị",INDEX(Consolidated!$C:$C,$M235),INDEX(Dev_List!$A:$A,$M235)))</f>
        <v/>
      </c>
      <c r="D235" s="100" t="str">
        <f>IF($B235="","",IF($D$9="Theo thiết bị",INDEX(Consolidated!$A:$A,$M235),COUNTIFS(Consolidated!$L$2:$L$3000,$C235)+COUNTIFS(Consolidated!$P$2:$P$3000,$C235)-COUNTIFS(Consolidated!$L$2:$L$3000,$C235,Consolidated!$P$2:$P$3000,$C235)))</f>
        <v/>
      </c>
      <c r="E235" s="100" t="str">
        <f>IF($B235="","",IF($D$9="Theo thiết bị",IF(AND(INDEX(Dev_Calc!$A:$A,$M235)=1,INDEX(Dev_Calc!$B:$B,$M235)=1),"From &amp; To",IF(INDEX(Dev_Calc!$A:$A,$M235)=1,"From","To")),COUNTIFS(Consolidated!$L$2:$L$3000,$C235,Consolidated!$E$2:$E$3000,1)+COUNTIFS(Consolidated!$P$2:$P$3000,$C235,Consolidated!$E$2:$E$3000,1)-COUNTIFS(Consolidated!$L$2:$L$3000,$C235,Consolidated!$P$2:$P$3000,$C235,Consolidated!$E$2:$E$3000,1)))</f>
        <v/>
      </c>
      <c r="F235" s="101" t="str">
        <f>IF($B235="","",IF($D$9="Theo thiết bị",INDEX(Consolidated!$H:$H,$M235),$D235-$E235))</f>
        <v/>
      </c>
      <c r="G235" s="101" t="str">
        <f>IF($B235="","",IF($D$9="Theo thiết bị",IF(INDEX(Dev_Calc!$A:$A,$M235)=1,INDEX(Consolidated!$P:$P,$M235)&amp;" – "&amp;INDEX(Consolidated!$Q:$Q,$M235),INDEX(Consolidated!$L:$L,$M235)&amp;" – "&amp;INDEX(Consolidated!$M:$M,$M235)),INDEX(Dev_List!$D:$D,$M235)))</f>
        <v/>
      </c>
      <c r="H235" s="100" t="str">
        <f>IF($B235="","",IF($D$9="Theo thiết bị",IF(INDEX(Consolidated!$D:$D,$M235)=1,"Đã cắt","Chưa cắt"),COUNTIFS(Consolidated!$L$2:$L$3000,$C235,Consolidated!$F$2:$F$3000,2)+COUNTIFS(Consolidated!$P$2:$P$3000,$C235,Consolidated!$F$2:$F$3000,2)-COUNTIFS(Consolidated!$L$2:$L$3000,$C235,Consolidated!$P$2:$P$3000,$C235,Consolidated!$F$2:$F$3000,2)))</f>
        <v/>
      </c>
      <c r="I235" s="100" t="str">
        <f>IF($B235="","",IF($D$9="Theo thiết bị",IF(INDEX(Consolidated!$E:$E,$M235)=1,"Đã kéo","Chưa kéo"),COUNTIFS(Consolidated!$L$2:$L$3000,$C235,Consolidated!$F$2:$F$3000,1)+COUNTIFS(Consolidated!$P$2:$P$3000,$C235,Consolidated!$F$2:$F$3000,1)-COUNTIFS(Consolidated!$L$2:$L$3000,$C235,Consolidated!$P$2:$P$3000,$C235,Consolidated!$F$2:$F$3000,1)))</f>
        <v/>
      </c>
      <c r="J235" s="100" t="str">
        <f>IF($B235="","",IF($D$9="Theo thiết bị",INDEX(Dev_Calc!$E:$E,$M235)&amp;"/2 đầu",$D235-$H235-$I235))</f>
        <v/>
      </c>
      <c r="K235" s="101" t="str">
        <f>IF($B235="","",IF($D$9="Theo thiết bị",IF(INDEX(Dev_Calc!$D:$D,$M235)=0,"Chưa kéo",IF(INDEX(Dev_Calc!$E:$E,$M235)=0,"Đã kéo – chưa đấu nối",IF(INDEX(Dev_Calc!$E:$E,$M235)=1,"Đã kéo – mới đấu 1 đầu","Hoàn thành (đã kéo &amp; đấu nối đủ)"))),IF($F235&gt;0,"Chưa kéo đủ – còn "&amp;$F235&amp;" dây",IF($H235=$D235,"Hoàn thành",IF($J235=$D235,"Đã kéo đủ – chưa đấu nối","Đã kéo đủ – đấu nối dở dang")))))</f>
        <v/>
      </c>
      <c r="M235" s="102" t="str">
        <f>IF($B235="","",IF($D$9="Theo thiết bị",MATCH($B235,Dev_Calc!$F$2:$F$3000,0)+1,Dev_List!$H$1+$B235-1))</f>
        <v/>
      </c>
    </row>
    <row r="236" spans="2:13">
      <c r="B236" s="100" t="str">
        <f>IF(ROWS($B$23:B236)&lt;=$E$12,ROWS($B$23:B236),"")</f>
        <v/>
      </c>
      <c r="C236" s="101" t="str">
        <f>IF($B236="","",IF($D$9="Theo thiết bị",INDEX(Consolidated!$C:$C,$M236),INDEX(Dev_List!$A:$A,$M236)))</f>
        <v/>
      </c>
      <c r="D236" s="100" t="str">
        <f>IF($B236="","",IF($D$9="Theo thiết bị",INDEX(Consolidated!$A:$A,$M236),COUNTIFS(Consolidated!$L$2:$L$3000,$C236)+COUNTIFS(Consolidated!$P$2:$P$3000,$C236)-COUNTIFS(Consolidated!$L$2:$L$3000,$C236,Consolidated!$P$2:$P$3000,$C236)))</f>
        <v/>
      </c>
      <c r="E236" s="100" t="str">
        <f>IF($B236="","",IF($D$9="Theo thiết bị",IF(AND(INDEX(Dev_Calc!$A:$A,$M236)=1,INDEX(Dev_Calc!$B:$B,$M236)=1),"From &amp; To",IF(INDEX(Dev_Calc!$A:$A,$M236)=1,"From","To")),COUNTIFS(Consolidated!$L$2:$L$3000,$C236,Consolidated!$E$2:$E$3000,1)+COUNTIFS(Consolidated!$P$2:$P$3000,$C236,Consolidated!$E$2:$E$3000,1)-COUNTIFS(Consolidated!$L$2:$L$3000,$C236,Consolidated!$P$2:$P$3000,$C236,Consolidated!$E$2:$E$3000,1)))</f>
        <v/>
      </c>
      <c r="F236" s="101" t="str">
        <f>IF($B236="","",IF($D$9="Theo thiết bị",INDEX(Consolidated!$H:$H,$M236),$D236-$E236))</f>
        <v/>
      </c>
      <c r="G236" s="101" t="str">
        <f>IF($B236="","",IF($D$9="Theo thiết bị",IF(INDEX(Dev_Calc!$A:$A,$M236)=1,INDEX(Consolidated!$P:$P,$M236)&amp;" – "&amp;INDEX(Consolidated!$Q:$Q,$M236),INDEX(Consolidated!$L:$L,$M236)&amp;" – "&amp;INDEX(Consolidated!$M:$M,$M236)),INDEX(Dev_List!$D:$D,$M236)))</f>
        <v/>
      </c>
      <c r="H236" s="100" t="str">
        <f>IF($B236="","",IF($D$9="Theo thiết bị",IF(INDEX(Consolidated!$D:$D,$M236)=1,"Đã cắt","Chưa cắt"),COUNTIFS(Consolidated!$L$2:$L$3000,$C236,Consolidated!$F$2:$F$3000,2)+COUNTIFS(Consolidated!$P$2:$P$3000,$C236,Consolidated!$F$2:$F$3000,2)-COUNTIFS(Consolidated!$L$2:$L$3000,$C236,Consolidated!$P$2:$P$3000,$C236,Consolidated!$F$2:$F$3000,2)))</f>
        <v/>
      </c>
      <c r="I236" s="100" t="str">
        <f>IF($B236="","",IF($D$9="Theo thiết bị",IF(INDEX(Consolidated!$E:$E,$M236)=1,"Đã kéo","Chưa kéo"),COUNTIFS(Consolidated!$L$2:$L$3000,$C236,Consolidated!$F$2:$F$3000,1)+COUNTIFS(Consolidated!$P$2:$P$3000,$C236,Consolidated!$F$2:$F$3000,1)-COUNTIFS(Consolidated!$L$2:$L$3000,$C236,Consolidated!$P$2:$P$3000,$C236,Consolidated!$F$2:$F$3000,1)))</f>
        <v/>
      </c>
      <c r="J236" s="100" t="str">
        <f>IF($B236="","",IF($D$9="Theo thiết bị",INDEX(Dev_Calc!$E:$E,$M236)&amp;"/2 đầu",$D236-$H236-$I236))</f>
        <v/>
      </c>
      <c r="K236" s="101" t="str">
        <f>IF($B236="","",IF($D$9="Theo thiết bị",IF(INDEX(Dev_Calc!$D:$D,$M236)=0,"Chưa kéo",IF(INDEX(Dev_Calc!$E:$E,$M236)=0,"Đã kéo – chưa đấu nối",IF(INDEX(Dev_Calc!$E:$E,$M236)=1,"Đã kéo – mới đấu 1 đầu","Hoàn thành (đã kéo &amp; đấu nối đủ)"))),IF($F236&gt;0,"Chưa kéo đủ – còn "&amp;$F236&amp;" dây",IF($H236=$D236,"Hoàn thành",IF($J236=$D236,"Đã kéo đủ – chưa đấu nối","Đã kéo đủ – đấu nối dở dang")))))</f>
        <v/>
      </c>
      <c r="M236" s="102" t="str">
        <f>IF($B236="","",IF($D$9="Theo thiết bị",MATCH($B236,Dev_Calc!$F$2:$F$3000,0)+1,Dev_List!$H$1+$B236-1))</f>
        <v/>
      </c>
    </row>
    <row r="237" spans="2:13">
      <c r="B237" s="100" t="str">
        <f>IF(ROWS($B$23:B237)&lt;=$E$12,ROWS($B$23:B237),"")</f>
        <v/>
      </c>
      <c r="C237" s="101" t="str">
        <f>IF($B237="","",IF($D$9="Theo thiết bị",INDEX(Consolidated!$C:$C,$M237),INDEX(Dev_List!$A:$A,$M237)))</f>
        <v/>
      </c>
      <c r="D237" s="100" t="str">
        <f>IF($B237="","",IF($D$9="Theo thiết bị",INDEX(Consolidated!$A:$A,$M237),COUNTIFS(Consolidated!$L$2:$L$3000,$C237)+COUNTIFS(Consolidated!$P$2:$P$3000,$C237)-COUNTIFS(Consolidated!$L$2:$L$3000,$C237,Consolidated!$P$2:$P$3000,$C237)))</f>
        <v/>
      </c>
      <c r="E237" s="100" t="str">
        <f>IF($B237="","",IF($D$9="Theo thiết bị",IF(AND(INDEX(Dev_Calc!$A:$A,$M237)=1,INDEX(Dev_Calc!$B:$B,$M237)=1),"From &amp; To",IF(INDEX(Dev_Calc!$A:$A,$M237)=1,"From","To")),COUNTIFS(Consolidated!$L$2:$L$3000,$C237,Consolidated!$E$2:$E$3000,1)+COUNTIFS(Consolidated!$P$2:$P$3000,$C237,Consolidated!$E$2:$E$3000,1)-COUNTIFS(Consolidated!$L$2:$L$3000,$C237,Consolidated!$P$2:$P$3000,$C237,Consolidated!$E$2:$E$3000,1)))</f>
        <v/>
      </c>
      <c r="F237" s="101" t="str">
        <f>IF($B237="","",IF($D$9="Theo thiết bị",INDEX(Consolidated!$H:$H,$M237),$D237-$E237))</f>
        <v/>
      </c>
      <c r="G237" s="101" t="str">
        <f>IF($B237="","",IF($D$9="Theo thiết bị",IF(INDEX(Dev_Calc!$A:$A,$M237)=1,INDEX(Consolidated!$P:$P,$M237)&amp;" – "&amp;INDEX(Consolidated!$Q:$Q,$M237),INDEX(Consolidated!$L:$L,$M237)&amp;" – "&amp;INDEX(Consolidated!$M:$M,$M237)),INDEX(Dev_List!$D:$D,$M237)))</f>
        <v/>
      </c>
      <c r="H237" s="100" t="str">
        <f>IF($B237="","",IF($D$9="Theo thiết bị",IF(INDEX(Consolidated!$D:$D,$M237)=1,"Đã cắt","Chưa cắt"),COUNTIFS(Consolidated!$L$2:$L$3000,$C237,Consolidated!$F$2:$F$3000,2)+COUNTIFS(Consolidated!$P$2:$P$3000,$C237,Consolidated!$F$2:$F$3000,2)-COUNTIFS(Consolidated!$L$2:$L$3000,$C237,Consolidated!$P$2:$P$3000,$C237,Consolidated!$F$2:$F$3000,2)))</f>
        <v/>
      </c>
      <c r="I237" s="100" t="str">
        <f>IF($B237="","",IF($D$9="Theo thiết bị",IF(INDEX(Consolidated!$E:$E,$M237)=1,"Đã kéo","Chưa kéo"),COUNTIFS(Consolidated!$L$2:$L$3000,$C237,Consolidated!$F$2:$F$3000,1)+COUNTIFS(Consolidated!$P$2:$P$3000,$C237,Consolidated!$F$2:$F$3000,1)-COUNTIFS(Consolidated!$L$2:$L$3000,$C237,Consolidated!$P$2:$P$3000,$C237,Consolidated!$F$2:$F$3000,1)))</f>
        <v/>
      </c>
      <c r="J237" s="100" t="str">
        <f>IF($B237="","",IF($D$9="Theo thiết bị",INDEX(Dev_Calc!$E:$E,$M237)&amp;"/2 đầu",$D237-$H237-$I237))</f>
        <v/>
      </c>
      <c r="K237" s="101" t="str">
        <f>IF($B237="","",IF($D$9="Theo thiết bị",IF(INDEX(Dev_Calc!$D:$D,$M237)=0,"Chưa kéo",IF(INDEX(Dev_Calc!$E:$E,$M237)=0,"Đã kéo – chưa đấu nối",IF(INDEX(Dev_Calc!$E:$E,$M237)=1,"Đã kéo – mới đấu 1 đầu","Hoàn thành (đã kéo &amp; đấu nối đủ)"))),IF($F237&gt;0,"Chưa kéo đủ – còn "&amp;$F237&amp;" dây",IF($H237=$D237,"Hoàn thành",IF($J237=$D237,"Đã kéo đủ – chưa đấu nối","Đã kéo đủ – đấu nối dở dang")))))</f>
        <v/>
      </c>
      <c r="M237" s="102" t="str">
        <f>IF($B237="","",IF($D$9="Theo thiết bị",MATCH($B237,Dev_Calc!$F$2:$F$3000,0)+1,Dev_List!$H$1+$B237-1))</f>
        <v/>
      </c>
    </row>
    <row r="238" spans="2:13">
      <c r="B238" s="100" t="str">
        <f>IF(ROWS($B$23:B238)&lt;=$E$12,ROWS($B$23:B238),"")</f>
        <v/>
      </c>
      <c r="C238" s="101" t="str">
        <f>IF($B238="","",IF($D$9="Theo thiết bị",INDEX(Consolidated!$C:$C,$M238),INDEX(Dev_List!$A:$A,$M238)))</f>
        <v/>
      </c>
      <c r="D238" s="100" t="str">
        <f>IF($B238="","",IF($D$9="Theo thiết bị",INDEX(Consolidated!$A:$A,$M238),COUNTIFS(Consolidated!$L$2:$L$3000,$C238)+COUNTIFS(Consolidated!$P$2:$P$3000,$C238)-COUNTIFS(Consolidated!$L$2:$L$3000,$C238,Consolidated!$P$2:$P$3000,$C238)))</f>
        <v/>
      </c>
      <c r="E238" s="100" t="str">
        <f>IF($B238="","",IF($D$9="Theo thiết bị",IF(AND(INDEX(Dev_Calc!$A:$A,$M238)=1,INDEX(Dev_Calc!$B:$B,$M238)=1),"From &amp; To",IF(INDEX(Dev_Calc!$A:$A,$M238)=1,"From","To")),COUNTIFS(Consolidated!$L$2:$L$3000,$C238,Consolidated!$E$2:$E$3000,1)+COUNTIFS(Consolidated!$P$2:$P$3000,$C238,Consolidated!$E$2:$E$3000,1)-COUNTIFS(Consolidated!$L$2:$L$3000,$C238,Consolidated!$P$2:$P$3000,$C238,Consolidated!$E$2:$E$3000,1)))</f>
        <v/>
      </c>
      <c r="F238" s="101" t="str">
        <f>IF($B238="","",IF($D$9="Theo thiết bị",INDEX(Consolidated!$H:$H,$M238),$D238-$E238))</f>
        <v/>
      </c>
      <c r="G238" s="101" t="str">
        <f>IF($B238="","",IF($D$9="Theo thiết bị",IF(INDEX(Dev_Calc!$A:$A,$M238)=1,INDEX(Consolidated!$P:$P,$M238)&amp;" – "&amp;INDEX(Consolidated!$Q:$Q,$M238),INDEX(Consolidated!$L:$L,$M238)&amp;" – "&amp;INDEX(Consolidated!$M:$M,$M238)),INDEX(Dev_List!$D:$D,$M238)))</f>
        <v/>
      </c>
      <c r="H238" s="100" t="str">
        <f>IF($B238="","",IF($D$9="Theo thiết bị",IF(INDEX(Consolidated!$D:$D,$M238)=1,"Đã cắt","Chưa cắt"),COUNTIFS(Consolidated!$L$2:$L$3000,$C238,Consolidated!$F$2:$F$3000,2)+COUNTIFS(Consolidated!$P$2:$P$3000,$C238,Consolidated!$F$2:$F$3000,2)-COUNTIFS(Consolidated!$L$2:$L$3000,$C238,Consolidated!$P$2:$P$3000,$C238,Consolidated!$F$2:$F$3000,2)))</f>
        <v/>
      </c>
      <c r="I238" s="100" t="str">
        <f>IF($B238="","",IF($D$9="Theo thiết bị",IF(INDEX(Consolidated!$E:$E,$M238)=1,"Đã kéo","Chưa kéo"),COUNTIFS(Consolidated!$L$2:$L$3000,$C238,Consolidated!$F$2:$F$3000,1)+COUNTIFS(Consolidated!$P$2:$P$3000,$C238,Consolidated!$F$2:$F$3000,1)-COUNTIFS(Consolidated!$L$2:$L$3000,$C238,Consolidated!$P$2:$P$3000,$C238,Consolidated!$F$2:$F$3000,1)))</f>
        <v/>
      </c>
      <c r="J238" s="100" t="str">
        <f>IF($B238="","",IF($D$9="Theo thiết bị",INDEX(Dev_Calc!$E:$E,$M238)&amp;"/2 đầu",$D238-$H238-$I238))</f>
        <v/>
      </c>
      <c r="K238" s="101" t="str">
        <f>IF($B238="","",IF($D$9="Theo thiết bị",IF(INDEX(Dev_Calc!$D:$D,$M238)=0,"Chưa kéo",IF(INDEX(Dev_Calc!$E:$E,$M238)=0,"Đã kéo – chưa đấu nối",IF(INDEX(Dev_Calc!$E:$E,$M238)=1,"Đã kéo – mới đấu 1 đầu","Hoàn thành (đã kéo &amp; đấu nối đủ)"))),IF($F238&gt;0,"Chưa kéo đủ – còn "&amp;$F238&amp;" dây",IF($H238=$D238,"Hoàn thành",IF($J238=$D238,"Đã kéo đủ – chưa đấu nối","Đã kéo đủ – đấu nối dở dang")))))</f>
        <v/>
      </c>
      <c r="M238" s="102" t="str">
        <f>IF($B238="","",IF($D$9="Theo thiết bị",MATCH($B238,Dev_Calc!$F$2:$F$3000,0)+1,Dev_List!$H$1+$B238-1))</f>
        <v/>
      </c>
    </row>
    <row r="239" spans="2:13">
      <c r="B239" s="100" t="str">
        <f>IF(ROWS($B$23:B239)&lt;=$E$12,ROWS($B$23:B239),"")</f>
        <v/>
      </c>
      <c r="C239" s="101" t="str">
        <f>IF($B239="","",IF($D$9="Theo thiết bị",INDEX(Consolidated!$C:$C,$M239),INDEX(Dev_List!$A:$A,$M239)))</f>
        <v/>
      </c>
      <c r="D239" s="100" t="str">
        <f>IF($B239="","",IF($D$9="Theo thiết bị",INDEX(Consolidated!$A:$A,$M239),COUNTIFS(Consolidated!$L$2:$L$3000,$C239)+COUNTIFS(Consolidated!$P$2:$P$3000,$C239)-COUNTIFS(Consolidated!$L$2:$L$3000,$C239,Consolidated!$P$2:$P$3000,$C239)))</f>
        <v/>
      </c>
      <c r="E239" s="100" t="str">
        <f>IF($B239="","",IF($D$9="Theo thiết bị",IF(AND(INDEX(Dev_Calc!$A:$A,$M239)=1,INDEX(Dev_Calc!$B:$B,$M239)=1),"From &amp; To",IF(INDEX(Dev_Calc!$A:$A,$M239)=1,"From","To")),COUNTIFS(Consolidated!$L$2:$L$3000,$C239,Consolidated!$E$2:$E$3000,1)+COUNTIFS(Consolidated!$P$2:$P$3000,$C239,Consolidated!$E$2:$E$3000,1)-COUNTIFS(Consolidated!$L$2:$L$3000,$C239,Consolidated!$P$2:$P$3000,$C239,Consolidated!$E$2:$E$3000,1)))</f>
        <v/>
      </c>
      <c r="F239" s="101" t="str">
        <f>IF($B239="","",IF($D$9="Theo thiết bị",INDEX(Consolidated!$H:$H,$M239),$D239-$E239))</f>
        <v/>
      </c>
      <c r="G239" s="101" t="str">
        <f>IF($B239="","",IF($D$9="Theo thiết bị",IF(INDEX(Dev_Calc!$A:$A,$M239)=1,INDEX(Consolidated!$P:$P,$M239)&amp;" – "&amp;INDEX(Consolidated!$Q:$Q,$M239),INDEX(Consolidated!$L:$L,$M239)&amp;" – "&amp;INDEX(Consolidated!$M:$M,$M239)),INDEX(Dev_List!$D:$D,$M239)))</f>
        <v/>
      </c>
      <c r="H239" s="100" t="str">
        <f>IF($B239="","",IF($D$9="Theo thiết bị",IF(INDEX(Consolidated!$D:$D,$M239)=1,"Đã cắt","Chưa cắt"),COUNTIFS(Consolidated!$L$2:$L$3000,$C239,Consolidated!$F$2:$F$3000,2)+COUNTIFS(Consolidated!$P$2:$P$3000,$C239,Consolidated!$F$2:$F$3000,2)-COUNTIFS(Consolidated!$L$2:$L$3000,$C239,Consolidated!$P$2:$P$3000,$C239,Consolidated!$F$2:$F$3000,2)))</f>
        <v/>
      </c>
      <c r="I239" s="100" t="str">
        <f>IF($B239="","",IF($D$9="Theo thiết bị",IF(INDEX(Consolidated!$E:$E,$M239)=1,"Đã kéo","Chưa kéo"),COUNTIFS(Consolidated!$L$2:$L$3000,$C239,Consolidated!$F$2:$F$3000,1)+COUNTIFS(Consolidated!$P$2:$P$3000,$C239,Consolidated!$F$2:$F$3000,1)-COUNTIFS(Consolidated!$L$2:$L$3000,$C239,Consolidated!$P$2:$P$3000,$C239,Consolidated!$F$2:$F$3000,1)))</f>
        <v/>
      </c>
      <c r="J239" s="100" t="str">
        <f>IF($B239="","",IF($D$9="Theo thiết bị",INDEX(Dev_Calc!$E:$E,$M239)&amp;"/2 đầu",$D239-$H239-$I239))</f>
        <v/>
      </c>
      <c r="K239" s="101" t="str">
        <f>IF($B239="","",IF($D$9="Theo thiết bị",IF(INDEX(Dev_Calc!$D:$D,$M239)=0,"Chưa kéo",IF(INDEX(Dev_Calc!$E:$E,$M239)=0,"Đã kéo – chưa đấu nối",IF(INDEX(Dev_Calc!$E:$E,$M239)=1,"Đã kéo – mới đấu 1 đầu","Hoàn thành (đã kéo &amp; đấu nối đủ)"))),IF($F239&gt;0,"Chưa kéo đủ – còn "&amp;$F239&amp;" dây",IF($H239=$D239,"Hoàn thành",IF($J239=$D239,"Đã kéo đủ – chưa đấu nối","Đã kéo đủ – đấu nối dở dang")))))</f>
        <v/>
      </c>
      <c r="M239" s="102" t="str">
        <f>IF($B239="","",IF($D$9="Theo thiết bị",MATCH($B239,Dev_Calc!$F$2:$F$3000,0)+1,Dev_List!$H$1+$B239-1))</f>
        <v/>
      </c>
    </row>
    <row r="240" spans="2:13">
      <c r="B240" s="100" t="str">
        <f>IF(ROWS($B$23:B240)&lt;=$E$12,ROWS($B$23:B240),"")</f>
        <v/>
      </c>
      <c r="C240" s="101" t="str">
        <f>IF($B240="","",IF($D$9="Theo thiết bị",INDEX(Consolidated!$C:$C,$M240),INDEX(Dev_List!$A:$A,$M240)))</f>
        <v/>
      </c>
      <c r="D240" s="100" t="str">
        <f>IF($B240="","",IF($D$9="Theo thiết bị",INDEX(Consolidated!$A:$A,$M240),COUNTIFS(Consolidated!$L$2:$L$3000,$C240)+COUNTIFS(Consolidated!$P$2:$P$3000,$C240)-COUNTIFS(Consolidated!$L$2:$L$3000,$C240,Consolidated!$P$2:$P$3000,$C240)))</f>
        <v/>
      </c>
      <c r="E240" s="100" t="str">
        <f>IF($B240="","",IF($D$9="Theo thiết bị",IF(AND(INDEX(Dev_Calc!$A:$A,$M240)=1,INDEX(Dev_Calc!$B:$B,$M240)=1),"From &amp; To",IF(INDEX(Dev_Calc!$A:$A,$M240)=1,"From","To")),COUNTIFS(Consolidated!$L$2:$L$3000,$C240,Consolidated!$E$2:$E$3000,1)+COUNTIFS(Consolidated!$P$2:$P$3000,$C240,Consolidated!$E$2:$E$3000,1)-COUNTIFS(Consolidated!$L$2:$L$3000,$C240,Consolidated!$P$2:$P$3000,$C240,Consolidated!$E$2:$E$3000,1)))</f>
        <v/>
      </c>
      <c r="F240" s="101" t="str">
        <f>IF($B240="","",IF($D$9="Theo thiết bị",INDEX(Consolidated!$H:$H,$M240),$D240-$E240))</f>
        <v/>
      </c>
      <c r="G240" s="101" t="str">
        <f>IF($B240="","",IF($D$9="Theo thiết bị",IF(INDEX(Dev_Calc!$A:$A,$M240)=1,INDEX(Consolidated!$P:$P,$M240)&amp;" – "&amp;INDEX(Consolidated!$Q:$Q,$M240),INDEX(Consolidated!$L:$L,$M240)&amp;" – "&amp;INDEX(Consolidated!$M:$M,$M240)),INDEX(Dev_List!$D:$D,$M240)))</f>
        <v/>
      </c>
      <c r="H240" s="100" t="str">
        <f>IF($B240="","",IF($D$9="Theo thiết bị",IF(INDEX(Consolidated!$D:$D,$M240)=1,"Đã cắt","Chưa cắt"),COUNTIFS(Consolidated!$L$2:$L$3000,$C240,Consolidated!$F$2:$F$3000,2)+COUNTIFS(Consolidated!$P$2:$P$3000,$C240,Consolidated!$F$2:$F$3000,2)-COUNTIFS(Consolidated!$L$2:$L$3000,$C240,Consolidated!$P$2:$P$3000,$C240,Consolidated!$F$2:$F$3000,2)))</f>
        <v/>
      </c>
      <c r="I240" s="100" t="str">
        <f>IF($B240="","",IF($D$9="Theo thiết bị",IF(INDEX(Consolidated!$E:$E,$M240)=1,"Đã kéo","Chưa kéo"),COUNTIFS(Consolidated!$L$2:$L$3000,$C240,Consolidated!$F$2:$F$3000,1)+COUNTIFS(Consolidated!$P$2:$P$3000,$C240,Consolidated!$F$2:$F$3000,1)-COUNTIFS(Consolidated!$L$2:$L$3000,$C240,Consolidated!$P$2:$P$3000,$C240,Consolidated!$F$2:$F$3000,1)))</f>
        <v/>
      </c>
      <c r="J240" s="100" t="str">
        <f>IF($B240="","",IF($D$9="Theo thiết bị",INDEX(Dev_Calc!$E:$E,$M240)&amp;"/2 đầu",$D240-$H240-$I240))</f>
        <v/>
      </c>
      <c r="K240" s="101" t="str">
        <f>IF($B240="","",IF($D$9="Theo thiết bị",IF(INDEX(Dev_Calc!$D:$D,$M240)=0,"Chưa kéo",IF(INDEX(Dev_Calc!$E:$E,$M240)=0,"Đã kéo – chưa đấu nối",IF(INDEX(Dev_Calc!$E:$E,$M240)=1,"Đã kéo – mới đấu 1 đầu","Hoàn thành (đã kéo &amp; đấu nối đủ)"))),IF($F240&gt;0,"Chưa kéo đủ – còn "&amp;$F240&amp;" dây",IF($H240=$D240,"Hoàn thành",IF($J240=$D240,"Đã kéo đủ – chưa đấu nối","Đã kéo đủ – đấu nối dở dang")))))</f>
        <v/>
      </c>
      <c r="M240" s="102" t="str">
        <f>IF($B240="","",IF($D$9="Theo thiết bị",MATCH($B240,Dev_Calc!$F$2:$F$3000,0)+1,Dev_List!$H$1+$B240-1))</f>
        <v/>
      </c>
    </row>
    <row r="241" spans="2:13">
      <c r="B241" s="100" t="str">
        <f>IF(ROWS($B$23:B241)&lt;=$E$12,ROWS($B$23:B241),"")</f>
        <v/>
      </c>
      <c r="C241" s="101" t="str">
        <f>IF($B241="","",IF($D$9="Theo thiết bị",INDEX(Consolidated!$C:$C,$M241),INDEX(Dev_List!$A:$A,$M241)))</f>
        <v/>
      </c>
      <c r="D241" s="100" t="str">
        <f>IF($B241="","",IF($D$9="Theo thiết bị",INDEX(Consolidated!$A:$A,$M241),COUNTIFS(Consolidated!$L$2:$L$3000,$C241)+COUNTIFS(Consolidated!$P$2:$P$3000,$C241)-COUNTIFS(Consolidated!$L$2:$L$3000,$C241,Consolidated!$P$2:$P$3000,$C241)))</f>
        <v/>
      </c>
      <c r="E241" s="100" t="str">
        <f>IF($B241="","",IF($D$9="Theo thiết bị",IF(AND(INDEX(Dev_Calc!$A:$A,$M241)=1,INDEX(Dev_Calc!$B:$B,$M241)=1),"From &amp; To",IF(INDEX(Dev_Calc!$A:$A,$M241)=1,"From","To")),COUNTIFS(Consolidated!$L$2:$L$3000,$C241,Consolidated!$E$2:$E$3000,1)+COUNTIFS(Consolidated!$P$2:$P$3000,$C241,Consolidated!$E$2:$E$3000,1)-COUNTIFS(Consolidated!$L$2:$L$3000,$C241,Consolidated!$P$2:$P$3000,$C241,Consolidated!$E$2:$E$3000,1)))</f>
        <v/>
      </c>
      <c r="F241" s="101" t="str">
        <f>IF($B241="","",IF($D$9="Theo thiết bị",INDEX(Consolidated!$H:$H,$M241),$D241-$E241))</f>
        <v/>
      </c>
      <c r="G241" s="101" t="str">
        <f>IF($B241="","",IF($D$9="Theo thiết bị",IF(INDEX(Dev_Calc!$A:$A,$M241)=1,INDEX(Consolidated!$P:$P,$M241)&amp;" – "&amp;INDEX(Consolidated!$Q:$Q,$M241),INDEX(Consolidated!$L:$L,$M241)&amp;" – "&amp;INDEX(Consolidated!$M:$M,$M241)),INDEX(Dev_List!$D:$D,$M241)))</f>
        <v/>
      </c>
      <c r="H241" s="100" t="str">
        <f>IF($B241="","",IF($D$9="Theo thiết bị",IF(INDEX(Consolidated!$D:$D,$M241)=1,"Đã cắt","Chưa cắt"),COUNTIFS(Consolidated!$L$2:$L$3000,$C241,Consolidated!$F$2:$F$3000,2)+COUNTIFS(Consolidated!$P$2:$P$3000,$C241,Consolidated!$F$2:$F$3000,2)-COUNTIFS(Consolidated!$L$2:$L$3000,$C241,Consolidated!$P$2:$P$3000,$C241,Consolidated!$F$2:$F$3000,2)))</f>
        <v/>
      </c>
      <c r="I241" s="100" t="str">
        <f>IF($B241="","",IF($D$9="Theo thiết bị",IF(INDEX(Consolidated!$E:$E,$M241)=1,"Đã kéo","Chưa kéo"),COUNTIFS(Consolidated!$L$2:$L$3000,$C241,Consolidated!$F$2:$F$3000,1)+COUNTIFS(Consolidated!$P$2:$P$3000,$C241,Consolidated!$F$2:$F$3000,1)-COUNTIFS(Consolidated!$L$2:$L$3000,$C241,Consolidated!$P$2:$P$3000,$C241,Consolidated!$F$2:$F$3000,1)))</f>
        <v/>
      </c>
      <c r="J241" s="100" t="str">
        <f>IF($B241="","",IF($D$9="Theo thiết bị",INDEX(Dev_Calc!$E:$E,$M241)&amp;"/2 đầu",$D241-$H241-$I241))</f>
        <v/>
      </c>
      <c r="K241" s="101" t="str">
        <f>IF($B241="","",IF($D$9="Theo thiết bị",IF(INDEX(Dev_Calc!$D:$D,$M241)=0,"Chưa kéo",IF(INDEX(Dev_Calc!$E:$E,$M241)=0,"Đã kéo – chưa đấu nối",IF(INDEX(Dev_Calc!$E:$E,$M241)=1,"Đã kéo – mới đấu 1 đầu","Hoàn thành (đã kéo &amp; đấu nối đủ)"))),IF($F241&gt;0,"Chưa kéo đủ – còn "&amp;$F241&amp;" dây",IF($H241=$D241,"Hoàn thành",IF($J241=$D241,"Đã kéo đủ – chưa đấu nối","Đã kéo đủ – đấu nối dở dang")))))</f>
        <v/>
      </c>
      <c r="M241" s="102" t="str">
        <f>IF($B241="","",IF($D$9="Theo thiết bị",MATCH($B241,Dev_Calc!$F$2:$F$3000,0)+1,Dev_List!$H$1+$B241-1))</f>
        <v/>
      </c>
    </row>
    <row r="242" spans="2:13">
      <c r="B242" s="100" t="str">
        <f>IF(ROWS($B$23:B242)&lt;=$E$12,ROWS($B$23:B242),"")</f>
        <v/>
      </c>
      <c r="C242" s="101" t="str">
        <f>IF($B242="","",IF($D$9="Theo thiết bị",INDEX(Consolidated!$C:$C,$M242),INDEX(Dev_List!$A:$A,$M242)))</f>
        <v/>
      </c>
      <c r="D242" s="100" t="str">
        <f>IF($B242="","",IF($D$9="Theo thiết bị",INDEX(Consolidated!$A:$A,$M242),COUNTIFS(Consolidated!$L$2:$L$3000,$C242)+COUNTIFS(Consolidated!$P$2:$P$3000,$C242)-COUNTIFS(Consolidated!$L$2:$L$3000,$C242,Consolidated!$P$2:$P$3000,$C242)))</f>
        <v/>
      </c>
      <c r="E242" s="100" t="str">
        <f>IF($B242="","",IF($D$9="Theo thiết bị",IF(AND(INDEX(Dev_Calc!$A:$A,$M242)=1,INDEX(Dev_Calc!$B:$B,$M242)=1),"From &amp; To",IF(INDEX(Dev_Calc!$A:$A,$M242)=1,"From","To")),COUNTIFS(Consolidated!$L$2:$L$3000,$C242,Consolidated!$E$2:$E$3000,1)+COUNTIFS(Consolidated!$P$2:$P$3000,$C242,Consolidated!$E$2:$E$3000,1)-COUNTIFS(Consolidated!$L$2:$L$3000,$C242,Consolidated!$P$2:$P$3000,$C242,Consolidated!$E$2:$E$3000,1)))</f>
        <v/>
      </c>
      <c r="F242" s="101" t="str">
        <f>IF($B242="","",IF($D$9="Theo thiết bị",INDEX(Consolidated!$H:$H,$M242),$D242-$E242))</f>
        <v/>
      </c>
      <c r="G242" s="101" t="str">
        <f>IF($B242="","",IF($D$9="Theo thiết bị",IF(INDEX(Dev_Calc!$A:$A,$M242)=1,INDEX(Consolidated!$P:$P,$M242)&amp;" – "&amp;INDEX(Consolidated!$Q:$Q,$M242),INDEX(Consolidated!$L:$L,$M242)&amp;" – "&amp;INDEX(Consolidated!$M:$M,$M242)),INDEX(Dev_List!$D:$D,$M242)))</f>
        <v/>
      </c>
      <c r="H242" s="100" t="str">
        <f>IF($B242="","",IF($D$9="Theo thiết bị",IF(INDEX(Consolidated!$D:$D,$M242)=1,"Đã cắt","Chưa cắt"),COUNTIFS(Consolidated!$L$2:$L$3000,$C242,Consolidated!$F$2:$F$3000,2)+COUNTIFS(Consolidated!$P$2:$P$3000,$C242,Consolidated!$F$2:$F$3000,2)-COUNTIFS(Consolidated!$L$2:$L$3000,$C242,Consolidated!$P$2:$P$3000,$C242,Consolidated!$F$2:$F$3000,2)))</f>
        <v/>
      </c>
      <c r="I242" s="100" t="str">
        <f>IF($B242="","",IF($D$9="Theo thiết bị",IF(INDEX(Consolidated!$E:$E,$M242)=1,"Đã kéo","Chưa kéo"),COUNTIFS(Consolidated!$L$2:$L$3000,$C242,Consolidated!$F$2:$F$3000,1)+COUNTIFS(Consolidated!$P$2:$P$3000,$C242,Consolidated!$F$2:$F$3000,1)-COUNTIFS(Consolidated!$L$2:$L$3000,$C242,Consolidated!$P$2:$P$3000,$C242,Consolidated!$F$2:$F$3000,1)))</f>
        <v/>
      </c>
      <c r="J242" s="100" t="str">
        <f>IF($B242="","",IF($D$9="Theo thiết bị",INDEX(Dev_Calc!$E:$E,$M242)&amp;"/2 đầu",$D242-$H242-$I242))</f>
        <v/>
      </c>
      <c r="K242" s="101" t="str">
        <f>IF($B242="","",IF($D$9="Theo thiết bị",IF(INDEX(Dev_Calc!$D:$D,$M242)=0,"Chưa kéo",IF(INDEX(Dev_Calc!$E:$E,$M242)=0,"Đã kéo – chưa đấu nối",IF(INDEX(Dev_Calc!$E:$E,$M242)=1,"Đã kéo – mới đấu 1 đầu","Hoàn thành (đã kéo &amp; đấu nối đủ)"))),IF($F242&gt;0,"Chưa kéo đủ – còn "&amp;$F242&amp;" dây",IF($H242=$D242,"Hoàn thành",IF($J242=$D242,"Đã kéo đủ – chưa đấu nối","Đã kéo đủ – đấu nối dở dang")))))</f>
        <v/>
      </c>
      <c r="M242" s="102" t="str">
        <f>IF($B242="","",IF($D$9="Theo thiết bị",MATCH($B242,Dev_Calc!$F$2:$F$3000,0)+1,Dev_List!$H$1+$B242-1))</f>
        <v/>
      </c>
    </row>
  </sheetData>
  <mergeCells count="23">
    <mergeCell ref="B2:K2"/>
    <mergeCell ref="B3:K3"/>
    <mergeCell ref="B5:C5"/>
    <mergeCell ref="D5:K5"/>
    <mergeCell ref="B6:C6"/>
    <mergeCell ref="D6:K6"/>
    <mergeCell ref="B7:C7"/>
    <mergeCell ref="B8:C8"/>
    <mergeCell ref="D8:G8"/>
    <mergeCell ref="B9:C9"/>
    <mergeCell ref="D9:G9"/>
    <mergeCell ref="B10:K10"/>
    <mergeCell ref="B11:K11"/>
    <mergeCell ref="B12:D12"/>
    <mergeCell ref="B13:D13"/>
    <mergeCell ref="B14:D14"/>
    <mergeCell ref="B20:K20"/>
    <mergeCell ref="B21:K21"/>
    <mergeCell ref="B15:D15"/>
    <mergeCell ref="B16:D16"/>
    <mergeCell ref="B17:D17"/>
    <mergeCell ref="B18:D18"/>
    <mergeCell ref="E18:K18"/>
  </mergeCells>
  <conditionalFormatting sqref="B23:K242">
    <cfRule type="expression" dxfId="6" priority="7">
      <formula>$B23&lt;&gt;""</formula>
    </cfRule>
  </conditionalFormatting>
  <conditionalFormatting sqref="E18:K18">
    <cfRule type="expression" dxfId="5" priority="1">
      <formula>LEFT($E$18,10)="HOÀN THÀNH"</formula>
    </cfRule>
    <cfRule type="expression" dxfId="4" priority="2">
      <formula>LEFT($E$18,9)="ĐÃ KÉO ĐỦ"</formula>
    </cfRule>
    <cfRule type="expression" dxfId="3" priority="3">
      <formula>LEFT($E$18,11)="CHƯA KÉO ĐỦ"</formula>
    </cfRule>
  </conditionalFormatting>
  <conditionalFormatting sqref="K23:K242">
    <cfRule type="expression" dxfId="2" priority="4">
      <formula>LEFT($K23,5)="Chưa "</formula>
    </cfRule>
    <cfRule type="expression" dxfId="1" priority="5">
      <formula>LEFT($K23,10)="Hoàn thành"</formula>
    </cfRule>
    <cfRule type="expression" dxfId="0" priority="6">
      <formula>LEFT($K23,6)="Đã kéo"</formula>
    </cfRule>
  </conditionalFormatting>
  <pageMargins left="0.4" right="0.4" top="0.5" bottom="0.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Phòng không hợp lệ" error="Hãy chọn một phòng trong danh sách (hoặc xóa trống)." promptTitle="Chọn phòng" prompt="Bấm mũi tên để chọn phòng; xóa trống để chọn thiết bị trong toàn bộ danh sách" xr:uid="{00000000-0002-0000-0C00-000000000000}">
          <x14:formula1>
            <xm:f>'Tổng hợp phòng'!$B$6:$B$88</xm:f>
          </x14:formula1>
          <xm:sqref>D5</xm:sqref>
        </x14:dataValidation>
        <x14:dataValidation type="list" allowBlank="1" showInputMessage="1" showErrorMessage="1" errorTitle="Thiết bị không hợp lệ" error="Hãy chọn một thiết bị trong danh sách (hoặc xóa trống để xem cả phòng)." promptTitle="Chọn thiết bị" prompt="Danh sách thu hẹp theo phòng ở D5. Xóa trống để xem cả phòng." xr:uid="{00000000-0002-0000-0C00-000001000000}">
          <x14:formula1>
            <xm:f>OFFSET(Dev_List!$B$1,Dev_List!$H$1-1,0,Dev_List!$H$2,1)</xm:f>
          </x14:formula1>
          <xm:sqref>D6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F7F7F"/>
    <pageSetUpPr fitToPage="1"/>
  </sheetPr>
  <dimension ref="A1:H18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70" customWidth="1"/>
    <col min="3" max="3" width="10" customWidth="1"/>
    <col min="4" max="4" width="60" customWidth="1"/>
    <col min="5" max="6" width="2" customWidth="1"/>
    <col min="7" max="7" width="34" customWidth="1"/>
    <col min="8" max="8" width="10" customWidth="1"/>
  </cols>
  <sheetData>
    <row r="1" spans="1:8">
      <c r="A1" s="99" t="s">
        <v>10665</v>
      </c>
      <c r="B1" s="99" t="s">
        <v>10785</v>
      </c>
      <c r="C1" s="99" t="s">
        <v>10695</v>
      </c>
      <c r="D1" s="99" t="s">
        <v>10786</v>
      </c>
      <c r="G1" s="99" t="s">
        <v>10787</v>
      </c>
      <c r="H1" s="103">
        <f>IFERROR(MATCH('Khả năng chọn thiết bị'!$D$7,$C$2:$C$1878,0)+1,2)</f>
        <v>1290</v>
      </c>
    </row>
    <row r="2" spans="1:8">
      <c r="A2" s="103" t="s">
        <v>1192</v>
      </c>
      <c r="B2" s="103" t="s">
        <v>10788</v>
      </c>
      <c r="C2" s="103" t="s">
        <v>1194</v>
      </c>
      <c r="D2" s="103" t="s">
        <v>1193</v>
      </c>
      <c r="G2" s="99" t="s">
        <v>10789</v>
      </c>
      <c r="H2" s="103">
        <f>IF('Khả năng chọn thiết bị'!$D$7="",COUNTA($A$2:$A$1878),IFERROR(COUNTIF($C$2:$C$1878,'Khả năng chọn thiết bị'!$D$7),COUNTA($A$2:$A$1878)))</f>
        <v>117</v>
      </c>
    </row>
    <row r="3" spans="1:8">
      <c r="A3" s="103" t="s">
        <v>1312</v>
      </c>
      <c r="B3" s="103" t="s">
        <v>10790</v>
      </c>
      <c r="C3" s="103" t="s">
        <v>1194</v>
      </c>
      <c r="D3" s="103" t="s">
        <v>1314</v>
      </c>
    </row>
    <row r="4" spans="1:8">
      <c r="A4" s="103" t="s">
        <v>1284</v>
      </c>
      <c r="B4" s="103" t="s">
        <v>10791</v>
      </c>
      <c r="C4" s="103" t="s">
        <v>1287</v>
      </c>
      <c r="D4" s="103" t="s">
        <v>1285</v>
      </c>
    </row>
    <row r="5" spans="1:8">
      <c r="A5" s="103" t="s">
        <v>1302</v>
      </c>
      <c r="B5" s="103" t="s">
        <v>10792</v>
      </c>
      <c r="C5" s="103" t="s">
        <v>1287</v>
      </c>
      <c r="D5" s="103" t="s">
        <v>1303</v>
      </c>
    </row>
    <row r="6" spans="1:8">
      <c r="A6" s="103" t="s">
        <v>1263</v>
      </c>
      <c r="B6" s="103" t="s">
        <v>10793</v>
      </c>
      <c r="C6" s="103" t="s">
        <v>1265</v>
      </c>
      <c r="D6" s="103" t="s">
        <v>1264</v>
      </c>
    </row>
    <row r="7" spans="1:8">
      <c r="A7" s="103" t="s">
        <v>1274</v>
      </c>
      <c r="B7" s="103" t="s">
        <v>10794</v>
      </c>
      <c r="C7" s="103" t="s">
        <v>1265</v>
      </c>
      <c r="D7" s="103" t="s">
        <v>1275</v>
      </c>
    </row>
    <row r="8" spans="1:8">
      <c r="A8" s="103" t="s">
        <v>2237</v>
      </c>
      <c r="B8" s="103" t="s">
        <v>10795</v>
      </c>
      <c r="C8" s="103" t="s">
        <v>796</v>
      </c>
      <c r="D8" s="103" t="s">
        <v>2033</v>
      </c>
    </row>
    <row r="9" spans="1:8">
      <c r="A9" s="103" t="s">
        <v>2246</v>
      </c>
      <c r="B9" s="103" t="s">
        <v>10796</v>
      </c>
      <c r="C9" s="103" t="s">
        <v>796</v>
      </c>
      <c r="D9" s="103" t="s">
        <v>1993</v>
      </c>
    </row>
    <row r="10" spans="1:8">
      <c r="A10" s="103" t="s">
        <v>794</v>
      </c>
      <c r="B10" s="103" t="s">
        <v>10797</v>
      </c>
      <c r="C10" s="103" t="s">
        <v>796</v>
      </c>
      <c r="D10" s="103" t="s">
        <v>773</v>
      </c>
    </row>
    <row r="11" spans="1:8">
      <c r="A11" s="103" t="s">
        <v>1087</v>
      </c>
      <c r="B11" s="103" t="s">
        <v>10798</v>
      </c>
      <c r="C11" s="103" t="s">
        <v>796</v>
      </c>
      <c r="D11" s="103" t="s">
        <v>1089</v>
      </c>
    </row>
    <row r="12" spans="1:8">
      <c r="A12" s="103" t="s">
        <v>1078</v>
      </c>
      <c r="B12" s="103" t="s">
        <v>10799</v>
      </c>
      <c r="C12" s="103" t="s">
        <v>796</v>
      </c>
      <c r="D12" s="103" t="s">
        <v>1079</v>
      </c>
    </row>
    <row r="13" spans="1:8">
      <c r="A13" s="103" t="s">
        <v>4312</v>
      </c>
      <c r="B13" s="103" t="s">
        <v>10800</v>
      </c>
      <c r="C13" s="103" t="s">
        <v>796</v>
      </c>
      <c r="D13" s="103" t="s">
        <v>4313</v>
      </c>
    </row>
    <row r="14" spans="1:8">
      <c r="A14" s="103" t="s">
        <v>2432</v>
      </c>
      <c r="B14" s="103" t="s">
        <v>10801</v>
      </c>
      <c r="C14" s="103" t="s">
        <v>796</v>
      </c>
      <c r="D14" s="103" t="s">
        <v>2433</v>
      </c>
    </row>
    <row r="15" spans="1:8">
      <c r="A15" s="103" t="s">
        <v>2503</v>
      </c>
      <c r="B15" s="103" t="s">
        <v>10802</v>
      </c>
      <c r="C15" s="103" t="s">
        <v>796</v>
      </c>
      <c r="D15" s="103" t="s">
        <v>2504</v>
      </c>
    </row>
    <row r="16" spans="1:8">
      <c r="A16" s="103" t="s">
        <v>2512</v>
      </c>
      <c r="B16" s="103" t="s">
        <v>10803</v>
      </c>
      <c r="C16" s="103" t="s">
        <v>796</v>
      </c>
      <c r="D16" s="103" t="s">
        <v>2513</v>
      </c>
    </row>
    <row r="17" spans="1:4">
      <c r="A17" s="103" t="s">
        <v>2524</v>
      </c>
      <c r="B17" s="103" t="s">
        <v>10804</v>
      </c>
      <c r="C17" s="103" t="s">
        <v>796</v>
      </c>
      <c r="D17" s="103" t="s">
        <v>2526</v>
      </c>
    </row>
    <row r="18" spans="1:4">
      <c r="A18" s="103" t="s">
        <v>2537</v>
      </c>
      <c r="B18" s="103" t="s">
        <v>10805</v>
      </c>
      <c r="C18" s="103" t="s">
        <v>796</v>
      </c>
      <c r="D18" s="103" t="s">
        <v>2538</v>
      </c>
    </row>
    <row r="19" spans="1:4">
      <c r="A19" s="103" t="s">
        <v>2545</v>
      </c>
      <c r="B19" s="103" t="s">
        <v>10806</v>
      </c>
      <c r="C19" s="103" t="s">
        <v>796</v>
      </c>
      <c r="D19" s="103" t="s">
        <v>2547</v>
      </c>
    </row>
    <row r="20" spans="1:4">
      <c r="A20" s="103" t="s">
        <v>2625</v>
      </c>
      <c r="B20" s="103" t="s">
        <v>10807</v>
      </c>
      <c r="C20" s="103" t="s">
        <v>796</v>
      </c>
      <c r="D20" s="103" t="s">
        <v>2627</v>
      </c>
    </row>
    <row r="21" spans="1:4">
      <c r="A21" s="103" t="s">
        <v>4467</v>
      </c>
      <c r="B21" s="103" t="s">
        <v>10808</v>
      </c>
      <c r="C21" s="103" t="s">
        <v>796</v>
      </c>
      <c r="D21" s="103" t="s">
        <v>4468</v>
      </c>
    </row>
    <row r="22" spans="1:4">
      <c r="A22" s="103" t="s">
        <v>2716</v>
      </c>
      <c r="B22" s="103" t="s">
        <v>10809</v>
      </c>
      <c r="C22" s="103" t="s">
        <v>796</v>
      </c>
      <c r="D22" s="103" t="s">
        <v>2717</v>
      </c>
    </row>
    <row r="23" spans="1:4">
      <c r="A23" s="103" t="s">
        <v>4600</v>
      </c>
      <c r="B23" s="103" t="s">
        <v>10810</v>
      </c>
      <c r="C23" s="103" t="s">
        <v>796</v>
      </c>
      <c r="D23" s="103" t="s">
        <v>4601</v>
      </c>
    </row>
    <row r="24" spans="1:4">
      <c r="A24" s="103" t="s">
        <v>4535</v>
      </c>
      <c r="B24" s="103" t="s">
        <v>10811</v>
      </c>
      <c r="C24" s="103" t="s">
        <v>796</v>
      </c>
      <c r="D24" s="103" t="s">
        <v>4537</v>
      </c>
    </row>
    <row r="25" spans="1:4">
      <c r="A25" s="103" t="s">
        <v>3465</v>
      </c>
      <c r="B25" s="103" t="s">
        <v>10812</v>
      </c>
      <c r="C25" s="103" t="s">
        <v>796</v>
      </c>
      <c r="D25" s="103" t="s">
        <v>3466</v>
      </c>
    </row>
    <row r="26" spans="1:4">
      <c r="A26" s="103" t="s">
        <v>3173</v>
      </c>
      <c r="B26" s="103" t="s">
        <v>10813</v>
      </c>
      <c r="C26" s="103" t="s">
        <v>796</v>
      </c>
      <c r="D26" s="103" t="s">
        <v>3174</v>
      </c>
    </row>
    <row r="27" spans="1:4">
      <c r="A27" s="103" t="s">
        <v>3795</v>
      </c>
      <c r="B27" s="103" t="s">
        <v>10814</v>
      </c>
      <c r="C27" s="103" t="s">
        <v>796</v>
      </c>
      <c r="D27" s="103" t="s">
        <v>3796</v>
      </c>
    </row>
    <row r="28" spans="1:4">
      <c r="A28" s="103" t="s">
        <v>4926</v>
      </c>
      <c r="B28" s="103" t="s">
        <v>10815</v>
      </c>
      <c r="C28" s="103" t="s">
        <v>796</v>
      </c>
      <c r="D28" s="103" t="s">
        <v>4927</v>
      </c>
    </row>
    <row r="29" spans="1:4">
      <c r="A29" s="103" t="s">
        <v>6280</v>
      </c>
      <c r="B29" s="103" t="s">
        <v>10816</v>
      </c>
      <c r="C29" s="103" t="s">
        <v>796</v>
      </c>
      <c r="D29" s="103" t="s">
        <v>6282</v>
      </c>
    </row>
    <row r="30" spans="1:4">
      <c r="A30" s="103" t="s">
        <v>8445</v>
      </c>
      <c r="B30" s="103" t="s">
        <v>10817</v>
      </c>
      <c r="C30" s="103" t="s">
        <v>796</v>
      </c>
      <c r="D30" s="103" t="s">
        <v>8446</v>
      </c>
    </row>
    <row r="31" spans="1:4">
      <c r="A31" s="103" t="s">
        <v>8579</v>
      </c>
      <c r="B31" s="103" t="s">
        <v>10818</v>
      </c>
      <c r="C31" s="103" t="s">
        <v>796</v>
      </c>
      <c r="D31" s="103" t="s">
        <v>8487</v>
      </c>
    </row>
    <row r="32" spans="1:4">
      <c r="A32" s="103" t="s">
        <v>9100</v>
      </c>
      <c r="B32" s="103" t="s">
        <v>10819</v>
      </c>
      <c r="C32" s="103" t="s">
        <v>796</v>
      </c>
      <c r="D32" s="103" t="s">
        <v>9101</v>
      </c>
    </row>
    <row r="33" spans="1:4">
      <c r="A33" s="103" t="s">
        <v>9975</v>
      </c>
      <c r="B33" s="103" t="s">
        <v>10820</v>
      </c>
      <c r="C33" s="103" t="s">
        <v>796</v>
      </c>
      <c r="D33" s="103" t="s">
        <v>9976</v>
      </c>
    </row>
    <row r="34" spans="1:4">
      <c r="A34" s="103" t="s">
        <v>10486</v>
      </c>
      <c r="B34" s="103" t="s">
        <v>10821</v>
      </c>
      <c r="C34" s="103" t="s">
        <v>796</v>
      </c>
      <c r="D34" s="103" t="s">
        <v>10487</v>
      </c>
    </row>
    <row r="35" spans="1:4">
      <c r="A35" s="103" t="s">
        <v>8201</v>
      </c>
      <c r="B35" s="103" t="s">
        <v>10822</v>
      </c>
      <c r="C35" s="103" t="s">
        <v>2922</v>
      </c>
      <c r="D35" s="103" t="s">
        <v>8202</v>
      </c>
    </row>
    <row r="36" spans="1:4">
      <c r="A36" s="103" t="s">
        <v>9803</v>
      </c>
      <c r="B36" s="103" t="s">
        <v>10823</v>
      </c>
      <c r="C36" s="103" t="s">
        <v>2922</v>
      </c>
      <c r="D36" s="103" t="s">
        <v>9804</v>
      </c>
    </row>
    <row r="37" spans="1:4">
      <c r="A37" s="103" t="s">
        <v>2974</v>
      </c>
      <c r="B37" s="103" t="s">
        <v>10824</v>
      </c>
      <c r="C37" s="103" t="s">
        <v>2922</v>
      </c>
      <c r="D37" s="103" t="s">
        <v>2006</v>
      </c>
    </row>
    <row r="38" spans="1:4">
      <c r="A38" s="103" t="s">
        <v>2964</v>
      </c>
      <c r="B38" s="103" t="s">
        <v>10825</v>
      </c>
      <c r="C38" s="103" t="s">
        <v>2922</v>
      </c>
      <c r="D38" s="103" t="s">
        <v>2006</v>
      </c>
    </row>
    <row r="39" spans="1:4">
      <c r="A39" s="103" t="s">
        <v>2919</v>
      </c>
      <c r="B39" s="103" t="s">
        <v>10826</v>
      </c>
      <c r="C39" s="103" t="s">
        <v>2922</v>
      </c>
      <c r="D39" s="103" t="s">
        <v>2006</v>
      </c>
    </row>
    <row r="40" spans="1:4">
      <c r="A40" s="103" t="s">
        <v>3022</v>
      </c>
      <c r="B40" s="103" t="s">
        <v>10827</v>
      </c>
      <c r="C40" s="103" t="s">
        <v>2922</v>
      </c>
      <c r="D40" s="103" t="s">
        <v>2006</v>
      </c>
    </row>
    <row r="41" spans="1:4">
      <c r="A41" s="103" t="s">
        <v>3009</v>
      </c>
      <c r="B41" s="103" t="s">
        <v>10828</v>
      </c>
      <c r="C41" s="103" t="s">
        <v>2922</v>
      </c>
      <c r="D41" s="103" t="s">
        <v>2006</v>
      </c>
    </row>
    <row r="42" spans="1:4">
      <c r="A42" s="103" t="s">
        <v>2995</v>
      </c>
      <c r="B42" s="103" t="s">
        <v>10829</v>
      </c>
      <c r="C42" s="103" t="s">
        <v>2922</v>
      </c>
      <c r="D42" s="103" t="s">
        <v>2006</v>
      </c>
    </row>
    <row r="43" spans="1:4">
      <c r="A43" s="103" t="s">
        <v>2986</v>
      </c>
      <c r="B43" s="103" t="s">
        <v>10830</v>
      </c>
      <c r="C43" s="103" t="s">
        <v>2922</v>
      </c>
      <c r="D43" s="103" t="s">
        <v>2033</v>
      </c>
    </row>
    <row r="44" spans="1:4">
      <c r="A44" s="103" t="s">
        <v>2935</v>
      </c>
      <c r="B44" s="103" t="s">
        <v>10831</v>
      </c>
      <c r="C44" s="103" t="s">
        <v>2922</v>
      </c>
      <c r="D44" s="103" t="s">
        <v>2383</v>
      </c>
    </row>
    <row r="45" spans="1:4">
      <c r="A45" s="103" t="s">
        <v>3458</v>
      </c>
      <c r="B45" s="103" t="s">
        <v>10832</v>
      </c>
      <c r="C45" s="103" t="s">
        <v>2922</v>
      </c>
      <c r="D45" s="103" t="s">
        <v>3289</v>
      </c>
    </row>
    <row r="46" spans="1:4">
      <c r="A46" s="103" t="s">
        <v>3132</v>
      </c>
      <c r="B46" s="103" t="s">
        <v>10833</v>
      </c>
      <c r="C46" s="103" t="s">
        <v>2922</v>
      </c>
      <c r="D46" s="103" t="s">
        <v>3133</v>
      </c>
    </row>
    <row r="47" spans="1:4">
      <c r="A47" s="103" t="s">
        <v>3541</v>
      </c>
      <c r="B47" s="103" t="s">
        <v>10834</v>
      </c>
      <c r="C47" s="103" t="s">
        <v>2922</v>
      </c>
      <c r="D47" s="103" t="s">
        <v>3543</v>
      </c>
    </row>
    <row r="48" spans="1:4">
      <c r="A48" s="103" t="s">
        <v>3241</v>
      </c>
      <c r="B48" s="103" t="s">
        <v>10835</v>
      </c>
      <c r="C48" s="103" t="s">
        <v>2922</v>
      </c>
      <c r="D48" s="103" t="s">
        <v>3243</v>
      </c>
    </row>
    <row r="49" spans="1:4">
      <c r="A49" s="103" t="s">
        <v>3256</v>
      </c>
      <c r="B49" s="103" t="s">
        <v>10836</v>
      </c>
      <c r="C49" s="103" t="s">
        <v>2922</v>
      </c>
      <c r="D49" s="103" t="s">
        <v>3258</v>
      </c>
    </row>
    <row r="50" spans="1:4">
      <c r="A50" s="103" t="s">
        <v>3118</v>
      </c>
      <c r="B50" s="103" t="s">
        <v>10837</v>
      </c>
      <c r="C50" s="103" t="s">
        <v>2922</v>
      </c>
      <c r="D50" s="103" t="s">
        <v>3120</v>
      </c>
    </row>
    <row r="51" spans="1:4">
      <c r="A51" s="103" t="s">
        <v>3185</v>
      </c>
      <c r="B51" s="103" t="s">
        <v>10838</v>
      </c>
      <c r="C51" s="103" t="s">
        <v>2922</v>
      </c>
      <c r="D51" s="103" t="s">
        <v>3186</v>
      </c>
    </row>
    <row r="52" spans="1:4">
      <c r="A52" s="103" t="s">
        <v>5188</v>
      </c>
      <c r="B52" s="103" t="s">
        <v>10839</v>
      </c>
      <c r="C52" s="103" t="s">
        <v>2922</v>
      </c>
      <c r="D52" s="103" t="s">
        <v>5189</v>
      </c>
    </row>
    <row r="53" spans="1:4">
      <c r="A53" s="103" t="s">
        <v>5207</v>
      </c>
      <c r="B53" s="103" t="s">
        <v>10840</v>
      </c>
      <c r="C53" s="103" t="s">
        <v>2922</v>
      </c>
      <c r="D53" s="103" t="s">
        <v>5209</v>
      </c>
    </row>
    <row r="54" spans="1:4">
      <c r="A54" s="103" t="s">
        <v>4293</v>
      </c>
      <c r="B54" s="103" t="s">
        <v>10841</v>
      </c>
      <c r="C54" s="103" t="s">
        <v>2922</v>
      </c>
      <c r="D54" s="103" t="s">
        <v>4282</v>
      </c>
    </row>
    <row r="55" spans="1:4">
      <c r="A55" s="103" t="s">
        <v>5092</v>
      </c>
      <c r="B55" s="103" t="s">
        <v>10842</v>
      </c>
      <c r="C55" s="103" t="s">
        <v>2922</v>
      </c>
      <c r="D55" s="103" t="s">
        <v>5093</v>
      </c>
    </row>
    <row r="56" spans="1:4">
      <c r="A56" s="103" t="s">
        <v>5198</v>
      </c>
      <c r="B56" s="103" t="s">
        <v>10843</v>
      </c>
      <c r="C56" s="103" t="s">
        <v>2922</v>
      </c>
      <c r="D56" s="103" t="s">
        <v>5200</v>
      </c>
    </row>
    <row r="57" spans="1:4">
      <c r="A57" s="103" t="s">
        <v>5206</v>
      </c>
      <c r="B57" s="103" t="s">
        <v>10844</v>
      </c>
      <c r="C57" s="103" t="s">
        <v>2922</v>
      </c>
      <c r="D57" s="103" t="s">
        <v>5208</v>
      </c>
    </row>
    <row r="58" spans="1:4">
      <c r="A58" s="103" t="s">
        <v>5213</v>
      </c>
      <c r="B58" s="103" t="s">
        <v>10845</v>
      </c>
      <c r="C58" s="103" t="s">
        <v>2922</v>
      </c>
      <c r="D58" s="103" t="s">
        <v>5214</v>
      </c>
    </row>
    <row r="59" spans="1:4">
      <c r="A59" s="103" t="s">
        <v>5218</v>
      </c>
      <c r="B59" s="103" t="s">
        <v>10846</v>
      </c>
      <c r="C59" s="103" t="s">
        <v>2922</v>
      </c>
      <c r="D59" s="103" t="s">
        <v>5219</v>
      </c>
    </row>
    <row r="60" spans="1:4">
      <c r="A60" s="103" t="s">
        <v>5223</v>
      </c>
      <c r="B60" s="103" t="s">
        <v>10847</v>
      </c>
      <c r="C60" s="103" t="s">
        <v>2922</v>
      </c>
      <c r="D60" s="103" t="s">
        <v>5224</v>
      </c>
    </row>
    <row r="61" spans="1:4">
      <c r="A61" s="103" t="s">
        <v>5231</v>
      </c>
      <c r="B61" s="103" t="s">
        <v>10848</v>
      </c>
      <c r="C61" s="103" t="s">
        <v>2922</v>
      </c>
      <c r="D61" s="103" t="s">
        <v>5232</v>
      </c>
    </row>
    <row r="62" spans="1:4">
      <c r="A62" s="103" t="s">
        <v>5239</v>
      </c>
      <c r="B62" s="103" t="s">
        <v>10849</v>
      </c>
      <c r="C62" s="103" t="s">
        <v>2922</v>
      </c>
      <c r="D62" s="103" t="s">
        <v>5240</v>
      </c>
    </row>
    <row r="63" spans="1:4">
      <c r="A63" s="103" t="s">
        <v>5248</v>
      </c>
      <c r="B63" s="103" t="s">
        <v>10850</v>
      </c>
      <c r="C63" s="103" t="s">
        <v>2922</v>
      </c>
      <c r="D63" s="103" t="s">
        <v>5250</v>
      </c>
    </row>
    <row r="64" spans="1:4">
      <c r="A64" s="103" t="s">
        <v>5281</v>
      </c>
      <c r="B64" s="103" t="s">
        <v>10851</v>
      </c>
      <c r="C64" s="103" t="s">
        <v>2922</v>
      </c>
      <c r="D64" s="103" t="s">
        <v>5282</v>
      </c>
    </row>
    <row r="65" spans="1:4">
      <c r="A65" s="103" t="s">
        <v>6871</v>
      </c>
      <c r="B65" s="103" t="s">
        <v>10852</v>
      </c>
      <c r="C65" s="103" t="s">
        <v>2922</v>
      </c>
      <c r="D65" s="103" t="s">
        <v>6872</v>
      </c>
    </row>
    <row r="66" spans="1:4">
      <c r="A66" s="103" t="s">
        <v>7641</v>
      </c>
      <c r="B66" s="103" t="s">
        <v>10853</v>
      </c>
      <c r="C66" s="103" t="s">
        <v>2922</v>
      </c>
      <c r="D66" s="103" t="s">
        <v>7642</v>
      </c>
    </row>
    <row r="67" spans="1:4">
      <c r="A67" s="103" t="s">
        <v>3269</v>
      </c>
      <c r="B67" s="103" t="s">
        <v>10854</v>
      </c>
      <c r="C67" s="103" t="s">
        <v>2922</v>
      </c>
      <c r="D67" s="103" t="s">
        <v>3270</v>
      </c>
    </row>
    <row r="68" spans="1:4">
      <c r="A68" s="103" t="s">
        <v>9003</v>
      </c>
      <c r="B68" s="103" t="s">
        <v>10855</v>
      </c>
      <c r="C68" s="103" t="s">
        <v>2922</v>
      </c>
      <c r="D68" s="103" t="s">
        <v>9004</v>
      </c>
    </row>
    <row r="69" spans="1:4">
      <c r="A69" s="103" t="s">
        <v>9010</v>
      </c>
      <c r="B69" s="103" t="s">
        <v>10856</v>
      </c>
      <c r="C69" s="103" t="s">
        <v>2922</v>
      </c>
      <c r="D69" s="103" t="s">
        <v>9011</v>
      </c>
    </row>
    <row r="70" spans="1:4">
      <c r="A70" s="103" t="s">
        <v>9020</v>
      </c>
      <c r="B70" s="103" t="s">
        <v>10857</v>
      </c>
      <c r="C70" s="103" t="s">
        <v>2922</v>
      </c>
      <c r="D70" s="103" t="s">
        <v>9021</v>
      </c>
    </row>
    <row r="71" spans="1:4">
      <c r="A71" s="103" t="s">
        <v>9026</v>
      </c>
      <c r="B71" s="103" t="s">
        <v>10858</v>
      </c>
      <c r="C71" s="103" t="s">
        <v>2922</v>
      </c>
      <c r="D71" s="103" t="s">
        <v>9027</v>
      </c>
    </row>
    <row r="72" spans="1:4">
      <c r="A72" s="103" t="s">
        <v>9031</v>
      </c>
      <c r="B72" s="103" t="s">
        <v>10859</v>
      </c>
      <c r="C72" s="103" t="s">
        <v>2922</v>
      </c>
      <c r="D72" s="103" t="s">
        <v>9032</v>
      </c>
    </row>
    <row r="73" spans="1:4">
      <c r="A73" s="103" t="s">
        <v>9500</v>
      </c>
      <c r="B73" s="103" t="s">
        <v>10860</v>
      </c>
      <c r="C73" s="103" t="s">
        <v>2922</v>
      </c>
      <c r="D73" s="103" t="s">
        <v>9501</v>
      </c>
    </row>
    <row r="74" spans="1:4">
      <c r="A74" s="103" t="s">
        <v>9505</v>
      </c>
      <c r="B74" s="103" t="s">
        <v>10861</v>
      </c>
      <c r="C74" s="103" t="s">
        <v>2922</v>
      </c>
      <c r="D74" s="103" t="s">
        <v>9506</v>
      </c>
    </row>
    <row r="75" spans="1:4">
      <c r="A75" s="103" t="s">
        <v>9959</v>
      </c>
      <c r="B75" s="103" t="s">
        <v>10862</v>
      </c>
      <c r="C75" s="103" t="s">
        <v>2922</v>
      </c>
      <c r="D75" s="103" t="s">
        <v>9960</v>
      </c>
    </row>
    <row r="76" spans="1:4">
      <c r="A76" s="103" t="s">
        <v>9964</v>
      </c>
      <c r="B76" s="103" t="s">
        <v>10863</v>
      </c>
      <c r="C76" s="103" t="s">
        <v>2922</v>
      </c>
      <c r="D76" s="103" t="s">
        <v>9965</v>
      </c>
    </row>
    <row r="77" spans="1:4">
      <c r="A77" s="103" t="s">
        <v>9970</v>
      </c>
      <c r="B77" s="103" t="s">
        <v>10864</v>
      </c>
      <c r="C77" s="103" t="s">
        <v>2922</v>
      </c>
      <c r="D77" s="103" t="s">
        <v>9971</v>
      </c>
    </row>
    <row r="78" spans="1:4">
      <c r="A78" s="103" t="s">
        <v>7506</v>
      </c>
      <c r="B78" s="103" t="s">
        <v>10865</v>
      </c>
      <c r="C78" s="103" t="s">
        <v>2607</v>
      </c>
      <c r="D78" s="103" t="s">
        <v>7507</v>
      </c>
    </row>
    <row r="79" spans="1:4">
      <c r="A79" s="103" t="s">
        <v>9874</v>
      </c>
      <c r="B79" s="103" t="s">
        <v>10866</v>
      </c>
      <c r="C79" s="103" t="s">
        <v>2607</v>
      </c>
      <c r="D79" s="103" t="s">
        <v>9875</v>
      </c>
    </row>
    <row r="80" spans="1:4">
      <c r="A80" s="103" t="s">
        <v>2605</v>
      </c>
      <c r="B80" s="103" t="s">
        <v>10867</v>
      </c>
      <c r="C80" s="103" t="s">
        <v>2607</v>
      </c>
      <c r="D80" s="103" t="s">
        <v>1993</v>
      </c>
    </row>
    <row r="81" spans="1:4">
      <c r="A81" s="103" t="s">
        <v>2626</v>
      </c>
      <c r="B81" s="103" t="s">
        <v>10868</v>
      </c>
      <c r="C81" s="103" t="s">
        <v>2607</v>
      </c>
      <c r="D81" s="103" t="s">
        <v>2033</v>
      </c>
    </row>
    <row r="82" spans="1:4">
      <c r="A82" s="103" t="s">
        <v>2618</v>
      </c>
      <c r="B82" s="103" t="s">
        <v>10869</v>
      </c>
      <c r="C82" s="103" t="s">
        <v>2607</v>
      </c>
      <c r="D82" s="103" t="s">
        <v>2006</v>
      </c>
    </row>
    <row r="83" spans="1:4">
      <c r="A83" s="103" t="s">
        <v>2636</v>
      </c>
      <c r="B83" s="103" t="s">
        <v>10870</v>
      </c>
      <c r="C83" s="103" t="s">
        <v>2607</v>
      </c>
      <c r="D83" s="103" t="s">
        <v>2006</v>
      </c>
    </row>
    <row r="84" spans="1:4">
      <c r="A84" s="103" t="s">
        <v>2648</v>
      </c>
      <c r="B84" s="103" t="s">
        <v>10871</v>
      </c>
      <c r="C84" s="103" t="s">
        <v>2607</v>
      </c>
      <c r="D84" s="103" t="s">
        <v>1993</v>
      </c>
    </row>
    <row r="85" spans="1:4">
      <c r="A85" s="103" t="s">
        <v>3424</v>
      </c>
      <c r="B85" s="103" t="s">
        <v>10872</v>
      </c>
      <c r="C85" s="103" t="s">
        <v>2607</v>
      </c>
      <c r="D85" s="103" t="s">
        <v>3289</v>
      </c>
    </row>
    <row r="86" spans="1:4">
      <c r="A86" s="103" t="s">
        <v>2996</v>
      </c>
      <c r="B86" s="103" t="s">
        <v>10873</v>
      </c>
      <c r="C86" s="103" t="s">
        <v>2607</v>
      </c>
      <c r="D86" s="103" t="s">
        <v>2997</v>
      </c>
    </row>
    <row r="87" spans="1:4">
      <c r="A87" s="103" t="s">
        <v>3013</v>
      </c>
      <c r="B87" s="103" t="s">
        <v>10874</v>
      </c>
      <c r="C87" s="103" t="s">
        <v>2607</v>
      </c>
      <c r="D87" s="103" t="s">
        <v>3015</v>
      </c>
    </row>
    <row r="88" spans="1:4">
      <c r="A88" s="103" t="s">
        <v>2987</v>
      </c>
      <c r="B88" s="103" t="s">
        <v>10875</v>
      </c>
      <c r="C88" s="103" t="s">
        <v>2607</v>
      </c>
      <c r="D88" s="103" t="s">
        <v>2988</v>
      </c>
    </row>
    <row r="89" spans="1:4">
      <c r="A89" s="103" t="s">
        <v>5088</v>
      </c>
      <c r="B89" s="103" t="s">
        <v>10876</v>
      </c>
      <c r="C89" s="103" t="s">
        <v>2607</v>
      </c>
      <c r="D89" s="103" t="s">
        <v>5089</v>
      </c>
    </row>
    <row r="90" spans="1:4">
      <c r="A90" s="103" t="s">
        <v>4281</v>
      </c>
      <c r="B90" s="103" t="s">
        <v>10877</v>
      </c>
      <c r="C90" s="103" t="s">
        <v>2607</v>
      </c>
      <c r="D90" s="103" t="s">
        <v>4282</v>
      </c>
    </row>
    <row r="91" spans="1:4">
      <c r="A91" s="103" t="s">
        <v>5426</v>
      </c>
      <c r="B91" s="103" t="s">
        <v>10878</v>
      </c>
      <c r="C91" s="103" t="s">
        <v>2607</v>
      </c>
      <c r="D91" s="103" t="s">
        <v>5428</v>
      </c>
    </row>
    <row r="92" spans="1:4">
      <c r="A92" s="103" t="s">
        <v>5433</v>
      </c>
      <c r="B92" s="103" t="s">
        <v>10879</v>
      </c>
      <c r="C92" s="103" t="s">
        <v>2607</v>
      </c>
      <c r="D92" s="103" t="s">
        <v>5434</v>
      </c>
    </row>
    <row r="93" spans="1:4">
      <c r="A93" s="103" t="s">
        <v>5441</v>
      </c>
      <c r="B93" s="103" t="s">
        <v>10880</v>
      </c>
      <c r="C93" s="103" t="s">
        <v>2607</v>
      </c>
      <c r="D93" s="103" t="s">
        <v>5442</v>
      </c>
    </row>
    <row r="94" spans="1:4">
      <c r="A94" s="103" t="s">
        <v>5450</v>
      </c>
      <c r="B94" s="103" t="s">
        <v>10881</v>
      </c>
      <c r="C94" s="103" t="s">
        <v>2607</v>
      </c>
      <c r="D94" s="103" t="s">
        <v>5451</v>
      </c>
    </row>
    <row r="95" spans="1:4">
      <c r="A95" s="103" t="s">
        <v>5477</v>
      </c>
      <c r="B95" s="103" t="s">
        <v>10882</v>
      </c>
      <c r="C95" s="103" t="s">
        <v>2607</v>
      </c>
      <c r="D95" s="103" t="s">
        <v>5479</v>
      </c>
    </row>
    <row r="96" spans="1:4">
      <c r="A96" s="103" t="s">
        <v>5485</v>
      </c>
      <c r="B96" s="103" t="s">
        <v>10883</v>
      </c>
      <c r="C96" s="103" t="s">
        <v>2607</v>
      </c>
      <c r="D96" s="103" t="s">
        <v>5486</v>
      </c>
    </row>
    <row r="97" spans="1:4">
      <c r="A97" s="103" t="s">
        <v>5492</v>
      </c>
      <c r="B97" s="103" t="s">
        <v>10884</v>
      </c>
      <c r="C97" s="103" t="s">
        <v>2607</v>
      </c>
      <c r="D97" s="103" t="s">
        <v>5493</v>
      </c>
    </row>
    <row r="98" spans="1:4">
      <c r="A98" s="103" t="s">
        <v>5499</v>
      </c>
      <c r="B98" s="103" t="s">
        <v>10885</v>
      </c>
      <c r="C98" s="103" t="s">
        <v>2607</v>
      </c>
      <c r="D98" s="103" t="s">
        <v>5501</v>
      </c>
    </row>
    <row r="99" spans="1:4">
      <c r="A99" s="103" t="s">
        <v>5291</v>
      </c>
      <c r="B99" s="103" t="s">
        <v>10886</v>
      </c>
      <c r="C99" s="103" t="s">
        <v>2607</v>
      </c>
      <c r="D99" s="103" t="s">
        <v>5292</v>
      </c>
    </row>
    <row r="100" spans="1:4">
      <c r="A100" s="103" t="s">
        <v>5373</v>
      </c>
      <c r="B100" s="103" t="s">
        <v>10887</v>
      </c>
      <c r="C100" s="103" t="s">
        <v>2607</v>
      </c>
      <c r="D100" s="103" t="s">
        <v>5374</v>
      </c>
    </row>
    <row r="101" spans="1:4">
      <c r="A101" s="103" t="s">
        <v>6880</v>
      </c>
      <c r="B101" s="103" t="s">
        <v>10888</v>
      </c>
      <c r="C101" s="103" t="s">
        <v>2607</v>
      </c>
      <c r="D101" s="103" t="s">
        <v>6872</v>
      </c>
    </row>
    <row r="102" spans="1:4">
      <c r="A102" s="103" t="s">
        <v>7649</v>
      </c>
      <c r="B102" s="103" t="s">
        <v>10889</v>
      </c>
      <c r="C102" s="103" t="s">
        <v>2607</v>
      </c>
      <c r="D102" s="103" t="s">
        <v>7642</v>
      </c>
    </row>
    <row r="103" spans="1:4">
      <c r="A103" s="103" t="s">
        <v>3244</v>
      </c>
      <c r="B103" s="103" t="s">
        <v>10890</v>
      </c>
      <c r="C103" s="103" t="s">
        <v>2607</v>
      </c>
      <c r="D103" s="103" t="s">
        <v>3247</v>
      </c>
    </row>
    <row r="104" spans="1:4">
      <c r="A104" s="103" t="s">
        <v>7523</v>
      </c>
      <c r="B104" s="103" t="s">
        <v>10891</v>
      </c>
      <c r="C104" s="103" t="s">
        <v>2607</v>
      </c>
      <c r="D104" s="103" t="s">
        <v>7524</v>
      </c>
    </row>
    <row r="105" spans="1:4">
      <c r="A105" s="103" t="s">
        <v>7532</v>
      </c>
      <c r="B105" s="103" t="s">
        <v>10892</v>
      </c>
      <c r="C105" s="103" t="s">
        <v>2607</v>
      </c>
      <c r="D105" s="103" t="s">
        <v>7533</v>
      </c>
    </row>
    <row r="106" spans="1:4">
      <c r="A106" s="103" t="s">
        <v>9490</v>
      </c>
      <c r="B106" s="103" t="s">
        <v>10893</v>
      </c>
      <c r="C106" s="103" t="s">
        <v>2607</v>
      </c>
      <c r="D106" s="103" t="s">
        <v>9491</v>
      </c>
    </row>
    <row r="107" spans="1:4">
      <c r="A107" s="103" t="s">
        <v>9494</v>
      </c>
      <c r="B107" s="103" t="s">
        <v>10894</v>
      </c>
      <c r="C107" s="103" t="s">
        <v>2607</v>
      </c>
      <c r="D107" s="103" t="s">
        <v>9495</v>
      </c>
    </row>
    <row r="108" spans="1:4">
      <c r="A108" s="103" t="s">
        <v>9881</v>
      </c>
      <c r="B108" s="103" t="s">
        <v>10895</v>
      </c>
      <c r="C108" s="103" t="s">
        <v>2607</v>
      </c>
      <c r="D108" s="103" t="s">
        <v>9882</v>
      </c>
    </row>
    <row r="109" spans="1:4">
      <c r="A109" s="103" t="s">
        <v>9886</v>
      </c>
      <c r="B109" s="103" t="s">
        <v>10896</v>
      </c>
      <c r="C109" s="103" t="s">
        <v>2607</v>
      </c>
      <c r="D109" s="103" t="s">
        <v>9887</v>
      </c>
    </row>
    <row r="110" spans="1:4">
      <c r="A110" s="103" t="s">
        <v>9781</v>
      </c>
      <c r="B110" s="103" t="s">
        <v>10897</v>
      </c>
      <c r="C110" s="103" t="s">
        <v>53</v>
      </c>
      <c r="D110" s="103" t="s">
        <v>9782</v>
      </c>
    </row>
    <row r="111" spans="1:4">
      <c r="A111" s="103" t="s">
        <v>10195</v>
      </c>
      <c r="B111" s="103" t="s">
        <v>10898</v>
      </c>
      <c r="C111" s="103" t="s">
        <v>53</v>
      </c>
      <c r="D111" s="103" t="s">
        <v>10196</v>
      </c>
    </row>
    <row r="112" spans="1:4">
      <c r="A112" s="103" t="s">
        <v>110</v>
      </c>
      <c r="B112" s="103" t="s">
        <v>10899</v>
      </c>
      <c r="C112" s="103" t="s">
        <v>53</v>
      </c>
      <c r="D112" s="103" t="s">
        <v>111</v>
      </c>
    </row>
    <row r="113" spans="1:4">
      <c r="A113" s="103" t="s">
        <v>2162</v>
      </c>
      <c r="B113" s="103" t="s">
        <v>10900</v>
      </c>
      <c r="C113" s="103" t="s">
        <v>53</v>
      </c>
      <c r="D113" s="103" t="s">
        <v>2163</v>
      </c>
    </row>
    <row r="114" spans="1:4">
      <c r="A114" s="103" t="s">
        <v>3083</v>
      </c>
      <c r="B114" s="103" t="s">
        <v>10901</v>
      </c>
      <c r="C114" s="103" t="s">
        <v>53</v>
      </c>
      <c r="D114" s="103" t="s">
        <v>3084</v>
      </c>
    </row>
    <row r="115" spans="1:4">
      <c r="A115" s="103" t="s">
        <v>4592</v>
      </c>
      <c r="B115" s="103" t="s">
        <v>10902</v>
      </c>
      <c r="C115" s="103" t="s">
        <v>53</v>
      </c>
      <c r="D115" s="103" t="s">
        <v>4593</v>
      </c>
    </row>
    <row r="116" spans="1:4">
      <c r="A116" s="103" t="s">
        <v>48</v>
      </c>
      <c r="B116" s="103" t="s">
        <v>10903</v>
      </c>
      <c r="C116" s="103" t="s">
        <v>53</v>
      </c>
      <c r="D116" s="103" t="s">
        <v>51</v>
      </c>
    </row>
    <row r="117" spans="1:4">
      <c r="A117" s="103" t="s">
        <v>75</v>
      </c>
      <c r="B117" s="103" t="s">
        <v>10904</v>
      </c>
      <c r="C117" s="103" t="s">
        <v>53</v>
      </c>
      <c r="D117" s="103" t="s">
        <v>76</v>
      </c>
    </row>
    <row r="118" spans="1:4">
      <c r="A118" s="103" t="s">
        <v>92</v>
      </c>
      <c r="B118" s="103" t="s">
        <v>10905</v>
      </c>
      <c r="C118" s="103" t="s">
        <v>53</v>
      </c>
      <c r="D118" s="103" t="s">
        <v>93</v>
      </c>
    </row>
    <row r="119" spans="1:4">
      <c r="A119" s="103" t="s">
        <v>119</v>
      </c>
      <c r="B119" s="103" t="s">
        <v>10906</v>
      </c>
      <c r="C119" s="103" t="s">
        <v>53</v>
      </c>
      <c r="D119" s="103" t="s">
        <v>120</v>
      </c>
    </row>
    <row r="120" spans="1:4">
      <c r="A120" s="103" t="s">
        <v>124</v>
      </c>
      <c r="B120" s="103" t="s">
        <v>10907</v>
      </c>
      <c r="C120" s="103" t="s">
        <v>53</v>
      </c>
      <c r="D120" s="103" t="s">
        <v>125</v>
      </c>
    </row>
    <row r="121" spans="1:4">
      <c r="A121" s="103" t="s">
        <v>133</v>
      </c>
      <c r="B121" s="103" t="s">
        <v>10908</v>
      </c>
      <c r="C121" s="103" t="s">
        <v>53</v>
      </c>
      <c r="D121" s="103" t="s">
        <v>134</v>
      </c>
    </row>
    <row r="122" spans="1:4">
      <c r="A122" s="103" t="s">
        <v>47</v>
      </c>
      <c r="B122" s="103" t="s">
        <v>10909</v>
      </c>
      <c r="C122" s="103" t="s">
        <v>53</v>
      </c>
      <c r="D122" s="103" t="s">
        <v>50</v>
      </c>
    </row>
    <row r="123" spans="1:4">
      <c r="A123" s="103" t="s">
        <v>185</v>
      </c>
      <c r="B123" s="103" t="s">
        <v>10910</v>
      </c>
      <c r="C123" s="103" t="s">
        <v>53</v>
      </c>
      <c r="D123" s="103" t="s">
        <v>186</v>
      </c>
    </row>
    <row r="124" spans="1:4">
      <c r="A124" s="103" t="s">
        <v>209</v>
      </c>
      <c r="B124" s="103" t="s">
        <v>10911</v>
      </c>
      <c r="C124" s="103" t="s">
        <v>53</v>
      </c>
      <c r="D124" s="103" t="s">
        <v>210</v>
      </c>
    </row>
    <row r="125" spans="1:4">
      <c r="A125" s="103" t="s">
        <v>218</v>
      </c>
      <c r="B125" s="103" t="s">
        <v>10912</v>
      </c>
      <c r="C125" s="103" t="s">
        <v>53</v>
      </c>
      <c r="D125" s="103" t="s">
        <v>220</v>
      </c>
    </row>
    <row r="126" spans="1:4">
      <c r="A126" s="103" t="s">
        <v>234</v>
      </c>
      <c r="B126" s="103" t="s">
        <v>10913</v>
      </c>
      <c r="C126" s="103" t="s">
        <v>53</v>
      </c>
      <c r="D126" s="103" t="s">
        <v>235</v>
      </c>
    </row>
    <row r="127" spans="1:4">
      <c r="A127" s="103" t="s">
        <v>250</v>
      </c>
      <c r="B127" s="103" t="s">
        <v>10914</v>
      </c>
      <c r="C127" s="103" t="s">
        <v>53</v>
      </c>
      <c r="D127" s="103" t="s">
        <v>252</v>
      </c>
    </row>
    <row r="128" spans="1:4">
      <c r="A128" s="103" t="s">
        <v>262</v>
      </c>
      <c r="B128" s="103" t="s">
        <v>10915</v>
      </c>
      <c r="C128" s="103" t="s">
        <v>53</v>
      </c>
      <c r="D128" s="103" t="s">
        <v>263</v>
      </c>
    </row>
    <row r="129" spans="1:4">
      <c r="A129" s="103" t="s">
        <v>271</v>
      </c>
      <c r="B129" s="103" t="s">
        <v>10916</v>
      </c>
      <c r="C129" s="103" t="s">
        <v>53</v>
      </c>
      <c r="D129" s="103" t="s">
        <v>272</v>
      </c>
    </row>
    <row r="130" spans="1:4">
      <c r="A130" s="103" t="s">
        <v>197</v>
      </c>
      <c r="B130" s="103" t="s">
        <v>10917</v>
      </c>
      <c r="C130" s="103" t="s">
        <v>53</v>
      </c>
      <c r="D130" s="103" t="s">
        <v>198</v>
      </c>
    </row>
    <row r="131" spans="1:4">
      <c r="A131" s="103" t="s">
        <v>308</v>
      </c>
      <c r="B131" s="103" t="s">
        <v>10918</v>
      </c>
      <c r="C131" s="103" t="s">
        <v>53</v>
      </c>
      <c r="D131" s="103" t="s">
        <v>309</v>
      </c>
    </row>
    <row r="132" spans="1:4">
      <c r="A132" s="103" t="s">
        <v>480</v>
      </c>
      <c r="B132" s="103" t="s">
        <v>10919</v>
      </c>
      <c r="C132" s="103" t="s">
        <v>53</v>
      </c>
      <c r="D132" s="103" t="s">
        <v>481</v>
      </c>
    </row>
    <row r="133" spans="1:4">
      <c r="A133" s="103" t="s">
        <v>495</v>
      </c>
      <c r="B133" s="103" t="s">
        <v>10920</v>
      </c>
      <c r="C133" s="103" t="s">
        <v>53</v>
      </c>
      <c r="D133" s="103" t="s">
        <v>496</v>
      </c>
    </row>
    <row r="134" spans="1:4">
      <c r="A134" s="103" t="s">
        <v>1160</v>
      </c>
      <c r="B134" s="103" t="s">
        <v>10921</v>
      </c>
      <c r="C134" s="103" t="s">
        <v>53</v>
      </c>
      <c r="D134" s="103" t="s">
        <v>1161</v>
      </c>
    </row>
    <row r="135" spans="1:4">
      <c r="A135" s="103" t="s">
        <v>1177</v>
      </c>
      <c r="B135" s="103" t="s">
        <v>10922</v>
      </c>
      <c r="C135" s="103" t="s">
        <v>53</v>
      </c>
      <c r="D135" s="103" t="s">
        <v>1178</v>
      </c>
    </row>
    <row r="136" spans="1:4">
      <c r="A136" s="103" t="s">
        <v>2157</v>
      </c>
      <c r="B136" s="103" t="s">
        <v>10923</v>
      </c>
      <c r="C136" s="103" t="s">
        <v>53</v>
      </c>
      <c r="D136" s="103" t="s">
        <v>1993</v>
      </c>
    </row>
    <row r="137" spans="1:4">
      <c r="A137" s="103" t="s">
        <v>2341</v>
      </c>
      <c r="B137" s="103" t="s">
        <v>10924</v>
      </c>
      <c r="C137" s="103" t="s">
        <v>53</v>
      </c>
      <c r="D137" s="103" t="s">
        <v>1993</v>
      </c>
    </row>
    <row r="138" spans="1:4">
      <c r="A138" s="103" t="s">
        <v>2173</v>
      </c>
      <c r="B138" s="103" t="s">
        <v>10925</v>
      </c>
      <c r="C138" s="103" t="s">
        <v>53</v>
      </c>
      <c r="D138" s="103" t="s">
        <v>2006</v>
      </c>
    </row>
    <row r="139" spans="1:4">
      <c r="A139" s="103" t="s">
        <v>2140</v>
      </c>
      <c r="B139" s="103" t="s">
        <v>10926</v>
      </c>
      <c r="C139" s="103" t="s">
        <v>53</v>
      </c>
      <c r="D139" s="103" t="s">
        <v>2033</v>
      </c>
    </row>
    <row r="140" spans="1:4">
      <c r="A140" s="103" t="s">
        <v>2186</v>
      </c>
      <c r="B140" s="103" t="s">
        <v>10927</v>
      </c>
      <c r="C140" s="103" t="s">
        <v>53</v>
      </c>
      <c r="D140" s="103" t="s">
        <v>2006</v>
      </c>
    </row>
    <row r="141" spans="1:4">
      <c r="A141" s="103" t="s">
        <v>2194</v>
      </c>
      <c r="B141" s="103" t="s">
        <v>10928</v>
      </c>
      <c r="C141" s="103" t="s">
        <v>53</v>
      </c>
      <c r="D141" s="103" t="s">
        <v>1993</v>
      </c>
    </row>
    <row r="142" spans="1:4">
      <c r="A142" s="103" t="s">
        <v>2204</v>
      </c>
      <c r="B142" s="103" t="s">
        <v>10929</v>
      </c>
      <c r="C142" s="103" t="s">
        <v>53</v>
      </c>
      <c r="D142" s="103" t="s">
        <v>1993</v>
      </c>
    </row>
    <row r="143" spans="1:4">
      <c r="A143" s="103" t="s">
        <v>2259</v>
      </c>
      <c r="B143" s="103" t="s">
        <v>10930</v>
      </c>
      <c r="C143" s="103" t="s">
        <v>53</v>
      </c>
      <c r="D143" s="103" t="s">
        <v>1993</v>
      </c>
    </row>
    <row r="144" spans="1:4">
      <c r="A144" s="103" t="s">
        <v>2273</v>
      </c>
      <c r="B144" s="103" t="s">
        <v>10931</v>
      </c>
      <c r="C144" s="103" t="s">
        <v>53</v>
      </c>
      <c r="D144" s="103" t="s">
        <v>2006</v>
      </c>
    </row>
    <row r="145" spans="1:4">
      <c r="A145" s="103" t="s">
        <v>2284</v>
      </c>
      <c r="B145" s="103" t="s">
        <v>10932</v>
      </c>
      <c r="C145" s="103" t="s">
        <v>53</v>
      </c>
      <c r="D145" s="103" t="s">
        <v>2033</v>
      </c>
    </row>
    <row r="146" spans="1:4">
      <c r="A146" s="103" t="s">
        <v>2295</v>
      </c>
      <c r="B146" s="103" t="s">
        <v>10933</v>
      </c>
      <c r="C146" s="103" t="s">
        <v>53</v>
      </c>
      <c r="D146" s="103" t="s">
        <v>2033</v>
      </c>
    </row>
    <row r="147" spans="1:4">
      <c r="A147" s="103" t="s">
        <v>2308</v>
      </c>
      <c r="B147" s="103" t="s">
        <v>10934</v>
      </c>
      <c r="C147" s="103" t="s">
        <v>53</v>
      </c>
      <c r="D147" s="103" t="s">
        <v>2006</v>
      </c>
    </row>
    <row r="148" spans="1:4">
      <c r="A148" s="103" t="s">
        <v>2318</v>
      </c>
      <c r="B148" s="103" t="s">
        <v>10935</v>
      </c>
      <c r="C148" s="103" t="s">
        <v>53</v>
      </c>
      <c r="D148" s="103" t="s">
        <v>1993</v>
      </c>
    </row>
    <row r="149" spans="1:4">
      <c r="A149" s="103" t="s">
        <v>2325</v>
      </c>
      <c r="B149" s="103" t="s">
        <v>10936</v>
      </c>
      <c r="C149" s="103" t="s">
        <v>53</v>
      </c>
      <c r="D149" s="103" t="s">
        <v>2006</v>
      </c>
    </row>
    <row r="150" spans="1:4">
      <c r="A150" s="103" t="s">
        <v>2332</v>
      </c>
      <c r="B150" s="103" t="s">
        <v>10937</v>
      </c>
      <c r="C150" s="103" t="s">
        <v>53</v>
      </c>
      <c r="D150" s="103" t="s">
        <v>2006</v>
      </c>
    </row>
    <row r="151" spans="1:4">
      <c r="A151" s="103" t="s">
        <v>3190</v>
      </c>
      <c r="B151" s="103" t="s">
        <v>10938</v>
      </c>
      <c r="C151" s="103" t="s">
        <v>53</v>
      </c>
      <c r="D151" s="103" t="s">
        <v>3191</v>
      </c>
    </row>
    <row r="152" spans="1:4">
      <c r="A152" s="103" t="s">
        <v>761</v>
      </c>
      <c r="B152" s="103" t="s">
        <v>10939</v>
      </c>
      <c r="C152" s="103" t="s">
        <v>53</v>
      </c>
      <c r="D152" s="103" t="s">
        <v>762</v>
      </c>
    </row>
    <row r="153" spans="1:4">
      <c r="A153" s="103" t="s">
        <v>936</v>
      </c>
      <c r="B153" s="103" t="s">
        <v>10940</v>
      </c>
      <c r="C153" s="103" t="s">
        <v>53</v>
      </c>
      <c r="D153" s="103" t="s">
        <v>937</v>
      </c>
    </row>
    <row r="154" spans="1:4">
      <c r="A154" s="103" t="s">
        <v>857</v>
      </c>
      <c r="B154" s="103" t="s">
        <v>10941</v>
      </c>
      <c r="C154" s="103" t="s">
        <v>53</v>
      </c>
      <c r="D154" s="103" t="s">
        <v>858</v>
      </c>
    </row>
    <row r="155" spans="1:4">
      <c r="A155" s="103" t="s">
        <v>1145</v>
      </c>
      <c r="B155" s="103" t="s">
        <v>10942</v>
      </c>
      <c r="C155" s="103" t="s">
        <v>53</v>
      </c>
      <c r="D155" s="103" t="s">
        <v>1146</v>
      </c>
    </row>
    <row r="156" spans="1:4">
      <c r="A156" s="103" t="s">
        <v>1182</v>
      </c>
      <c r="B156" s="103" t="s">
        <v>10943</v>
      </c>
      <c r="C156" s="103" t="s">
        <v>53</v>
      </c>
      <c r="D156" s="103" t="s">
        <v>1184</v>
      </c>
    </row>
    <row r="157" spans="1:4">
      <c r="A157" s="103" t="s">
        <v>1149</v>
      </c>
      <c r="B157" s="103" t="s">
        <v>10944</v>
      </c>
      <c r="C157" s="103" t="s">
        <v>53</v>
      </c>
      <c r="D157" s="103" t="s">
        <v>1150</v>
      </c>
    </row>
    <row r="158" spans="1:4">
      <c r="A158" s="103" t="s">
        <v>1189</v>
      </c>
      <c r="B158" s="103" t="s">
        <v>10945</v>
      </c>
      <c r="C158" s="103" t="s">
        <v>53</v>
      </c>
      <c r="D158" s="103" t="s">
        <v>1191</v>
      </c>
    </row>
    <row r="159" spans="1:4">
      <c r="A159" s="103" t="s">
        <v>1203</v>
      </c>
      <c r="B159" s="103" t="s">
        <v>10946</v>
      </c>
      <c r="C159" s="103" t="s">
        <v>53</v>
      </c>
      <c r="D159" s="103" t="s">
        <v>1204</v>
      </c>
    </row>
    <row r="160" spans="1:4">
      <c r="A160" s="103" t="s">
        <v>1158</v>
      </c>
      <c r="B160" s="103" t="s">
        <v>10947</v>
      </c>
      <c r="C160" s="103" t="s">
        <v>53</v>
      </c>
      <c r="D160" s="103" t="s">
        <v>1159</v>
      </c>
    </row>
    <row r="161" spans="1:4">
      <c r="A161" s="103" t="s">
        <v>3679</v>
      </c>
      <c r="B161" s="103" t="s">
        <v>10948</v>
      </c>
      <c r="C161" s="103" t="s">
        <v>53</v>
      </c>
      <c r="D161" s="103" t="s">
        <v>3680</v>
      </c>
    </row>
    <row r="162" spans="1:4">
      <c r="A162" s="103" t="s">
        <v>1236</v>
      </c>
      <c r="B162" s="103" t="s">
        <v>10949</v>
      </c>
      <c r="C162" s="103" t="s">
        <v>53</v>
      </c>
      <c r="D162" s="103" t="s">
        <v>309</v>
      </c>
    </row>
    <row r="163" spans="1:4">
      <c r="A163" s="103" t="s">
        <v>1250</v>
      </c>
      <c r="B163" s="103" t="s">
        <v>10950</v>
      </c>
      <c r="C163" s="103" t="s">
        <v>53</v>
      </c>
      <c r="D163" s="103" t="s">
        <v>1253</v>
      </c>
    </row>
    <row r="164" spans="1:4">
      <c r="A164" s="103" t="s">
        <v>1315</v>
      </c>
      <c r="B164" s="103" t="s">
        <v>10951</v>
      </c>
      <c r="C164" s="103" t="s">
        <v>53</v>
      </c>
      <c r="D164" s="103" t="s">
        <v>1316</v>
      </c>
    </row>
    <row r="165" spans="1:4">
      <c r="A165" s="103" t="s">
        <v>1351</v>
      </c>
      <c r="B165" s="103" t="s">
        <v>10952</v>
      </c>
      <c r="C165" s="103" t="s">
        <v>53</v>
      </c>
      <c r="D165" s="103" t="s">
        <v>1352</v>
      </c>
    </row>
    <row r="166" spans="1:4">
      <c r="A166" s="103" t="s">
        <v>1369</v>
      </c>
      <c r="B166" s="103" t="s">
        <v>10953</v>
      </c>
      <c r="C166" s="103" t="s">
        <v>53</v>
      </c>
      <c r="D166" s="103" t="s">
        <v>1371</v>
      </c>
    </row>
    <row r="167" spans="1:4">
      <c r="A167" s="103" t="s">
        <v>1413</v>
      </c>
      <c r="B167" s="103" t="s">
        <v>10954</v>
      </c>
      <c r="C167" s="103" t="s">
        <v>53</v>
      </c>
      <c r="D167" s="103" t="s">
        <v>1414</v>
      </c>
    </row>
    <row r="168" spans="1:4">
      <c r="A168" s="103" t="s">
        <v>1374</v>
      </c>
      <c r="B168" s="103" t="s">
        <v>10955</v>
      </c>
      <c r="C168" s="103" t="s">
        <v>53</v>
      </c>
      <c r="D168" s="103" t="s">
        <v>1375</v>
      </c>
    </row>
    <row r="169" spans="1:4">
      <c r="A169" s="103" t="s">
        <v>1429</v>
      </c>
      <c r="B169" s="103" t="s">
        <v>10956</v>
      </c>
      <c r="C169" s="103" t="s">
        <v>53</v>
      </c>
      <c r="D169" s="103" t="s">
        <v>1430</v>
      </c>
    </row>
    <row r="170" spans="1:4">
      <c r="A170" s="103" t="s">
        <v>1441</v>
      </c>
      <c r="B170" s="103" t="s">
        <v>10957</v>
      </c>
      <c r="C170" s="103" t="s">
        <v>53</v>
      </c>
      <c r="D170" s="103" t="s">
        <v>1442</v>
      </c>
    </row>
    <row r="171" spans="1:4">
      <c r="A171" s="103" t="s">
        <v>1385</v>
      </c>
      <c r="B171" s="103" t="s">
        <v>10958</v>
      </c>
      <c r="C171" s="103" t="s">
        <v>53</v>
      </c>
      <c r="D171" s="103" t="s">
        <v>1387</v>
      </c>
    </row>
    <row r="172" spans="1:4">
      <c r="A172" s="103" t="s">
        <v>3751</v>
      </c>
      <c r="B172" s="103" t="s">
        <v>10959</v>
      </c>
      <c r="C172" s="103" t="s">
        <v>53</v>
      </c>
      <c r="D172" s="103" t="s">
        <v>3753</v>
      </c>
    </row>
    <row r="173" spans="1:4">
      <c r="A173" s="103" t="s">
        <v>1492</v>
      </c>
      <c r="B173" s="103" t="s">
        <v>10960</v>
      </c>
      <c r="C173" s="103" t="s">
        <v>53</v>
      </c>
      <c r="D173" s="103" t="s">
        <v>186</v>
      </c>
    </row>
    <row r="174" spans="1:4">
      <c r="A174" s="103" t="s">
        <v>1513</v>
      </c>
      <c r="B174" s="103" t="s">
        <v>10961</v>
      </c>
      <c r="C174" s="103" t="s">
        <v>53</v>
      </c>
      <c r="D174" s="103" t="s">
        <v>1514</v>
      </c>
    </row>
    <row r="175" spans="1:4">
      <c r="A175" s="103" t="s">
        <v>1662</v>
      </c>
      <c r="B175" s="103" t="s">
        <v>10962</v>
      </c>
      <c r="C175" s="103" t="s">
        <v>53</v>
      </c>
      <c r="D175" s="103" t="s">
        <v>1663</v>
      </c>
    </row>
    <row r="176" spans="1:4">
      <c r="A176" s="103" t="s">
        <v>1530</v>
      </c>
      <c r="B176" s="103" t="s">
        <v>10963</v>
      </c>
      <c r="C176" s="103" t="s">
        <v>53</v>
      </c>
      <c r="D176" s="103" t="s">
        <v>1531</v>
      </c>
    </row>
    <row r="177" spans="1:4">
      <c r="A177" s="103" t="s">
        <v>1539</v>
      </c>
      <c r="B177" s="103" t="s">
        <v>10964</v>
      </c>
      <c r="C177" s="103" t="s">
        <v>53</v>
      </c>
      <c r="D177" s="103" t="s">
        <v>1540</v>
      </c>
    </row>
    <row r="178" spans="1:4">
      <c r="A178" s="103" t="s">
        <v>1581</v>
      </c>
      <c r="B178" s="103" t="s">
        <v>10965</v>
      </c>
      <c r="C178" s="103" t="s">
        <v>53</v>
      </c>
      <c r="D178" s="103" t="s">
        <v>1582</v>
      </c>
    </row>
    <row r="179" spans="1:4">
      <c r="A179" s="103" t="s">
        <v>3874</v>
      </c>
      <c r="B179" s="103" t="s">
        <v>10966</v>
      </c>
      <c r="C179" s="103" t="s">
        <v>53</v>
      </c>
      <c r="D179" s="103" t="s">
        <v>3876</v>
      </c>
    </row>
    <row r="180" spans="1:4">
      <c r="A180" s="103" t="s">
        <v>3938</v>
      </c>
      <c r="B180" s="103" t="s">
        <v>10967</v>
      </c>
      <c r="C180" s="103" t="s">
        <v>53</v>
      </c>
      <c r="D180" s="103" t="s">
        <v>3939</v>
      </c>
    </row>
    <row r="181" spans="1:4">
      <c r="A181" s="103" t="s">
        <v>1607</v>
      </c>
      <c r="B181" s="103" t="s">
        <v>10968</v>
      </c>
      <c r="C181" s="103" t="s">
        <v>53</v>
      </c>
      <c r="D181" s="103" t="s">
        <v>1608</v>
      </c>
    </row>
    <row r="182" spans="1:4">
      <c r="A182" s="103" t="s">
        <v>1625</v>
      </c>
      <c r="B182" s="103" t="s">
        <v>10969</v>
      </c>
      <c r="C182" s="103" t="s">
        <v>53</v>
      </c>
      <c r="D182" s="103" t="s">
        <v>1626</v>
      </c>
    </row>
    <row r="183" spans="1:4">
      <c r="A183" s="103" t="s">
        <v>1681</v>
      </c>
      <c r="B183" s="103" t="s">
        <v>10970</v>
      </c>
      <c r="C183" s="103" t="s">
        <v>53</v>
      </c>
      <c r="D183" s="103" t="s">
        <v>1682</v>
      </c>
    </row>
    <row r="184" spans="1:4">
      <c r="A184" s="103" t="s">
        <v>1696</v>
      </c>
      <c r="B184" s="103" t="s">
        <v>10971</v>
      </c>
      <c r="C184" s="103" t="s">
        <v>53</v>
      </c>
      <c r="D184" s="103" t="s">
        <v>1697</v>
      </c>
    </row>
    <row r="185" spans="1:4">
      <c r="A185" s="103" t="s">
        <v>1823</v>
      </c>
      <c r="B185" s="103" t="s">
        <v>10972</v>
      </c>
      <c r="C185" s="103" t="s">
        <v>53</v>
      </c>
      <c r="D185" s="103" t="s">
        <v>1824</v>
      </c>
    </row>
    <row r="186" spans="1:4">
      <c r="A186" s="103" t="s">
        <v>1830</v>
      </c>
      <c r="B186" s="103" t="s">
        <v>10973</v>
      </c>
      <c r="C186" s="103" t="s">
        <v>53</v>
      </c>
      <c r="D186" s="103" t="s">
        <v>1824</v>
      </c>
    </row>
    <row r="187" spans="1:4">
      <c r="A187" s="103" t="s">
        <v>1842</v>
      </c>
      <c r="B187" s="103" t="s">
        <v>10974</v>
      </c>
      <c r="C187" s="103" t="s">
        <v>53</v>
      </c>
      <c r="D187" s="103" t="s">
        <v>1843</v>
      </c>
    </row>
    <row r="188" spans="1:4">
      <c r="A188" s="103" t="s">
        <v>1861</v>
      </c>
      <c r="B188" s="103" t="s">
        <v>10975</v>
      </c>
      <c r="C188" s="103" t="s">
        <v>53</v>
      </c>
      <c r="D188" s="103" t="s">
        <v>1863</v>
      </c>
    </row>
    <row r="189" spans="1:4">
      <c r="A189" s="103" t="s">
        <v>1974</v>
      </c>
      <c r="B189" s="103" t="s">
        <v>10976</v>
      </c>
      <c r="C189" s="103" t="s">
        <v>53</v>
      </c>
      <c r="D189" s="103" t="s">
        <v>727</v>
      </c>
    </row>
    <row r="190" spans="1:4">
      <c r="A190" s="103" t="s">
        <v>4198</v>
      </c>
      <c r="B190" s="103" t="s">
        <v>10977</v>
      </c>
      <c r="C190" s="103" t="s">
        <v>53</v>
      </c>
      <c r="D190" s="103" t="s">
        <v>4199</v>
      </c>
    </row>
    <row r="191" spans="1:4">
      <c r="A191" s="103" t="s">
        <v>4206</v>
      </c>
      <c r="B191" s="103" t="s">
        <v>10978</v>
      </c>
      <c r="C191" s="103" t="s">
        <v>53</v>
      </c>
      <c r="D191" s="103" t="s">
        <v>4207</v>
      </c>
    </row>
    <row r="192" spans="1:4">
      <c r="A192" s="103" t="s">
        <v>4211</v>
      </c>
      <c r="B192" s="103" t="s">
        <v>10979</v>
      </c>
      <c r="C192" s="103" t="s">
        <v>53</v>
      </c>
      <c r="D192" s="103" t="s">
        <v>4212</v>
      </c>
    </row>
    <row r="193" spans="1:4">
      <c r="A193" s="103" t="s">
        <v>4219</v>
      </c>
      <c r="B193" s="103" t="s">
        <v>10980</v>
      </c>
      <c r="C193" s="103" t="s">
        <v>53</v>
      </c>
      <c r="D193" s="103" t="s">
        <v>4221</v>
      </c>
    </row>
    <row r="194" spans="1:4">
      <c r="A194" s="103" t="s">
        <v>1926</v>
      </c>
      <c r="B194" s="103" t="s">
        <v>10981</v>
      </c>
      <c r="C194" s="103" t="s">
        <v>53</v>
      </c>
      <c r="D194" s="103" t="s">
        <v>1927</v>
      </c>
    </row>
    <row r="195" spans="1:4">
      <c r="A195" s="103" t="s">
        <v>1941</v>
      </c>
      <c r="B195" s="103" t="s">
        <v>10982</v>
      </c>
      <c r="C195" s="103" t="s">
        <v>53</v>
      </c>
      <c r="D195" s="103" t="s">
        <v>1943</v>
      </c>
    </row>
    <row r="196" spans="1:4">
      <c r="A196" s="103" t="s">
        <v>1955</v>
      </c>
      <c r="B196" s="103" t="s">
        <v>10983</v>
      </c>
      <c r="C196" s="103" t="s">
        <v>53</v>
      </c>
      <c r="D196" s="103" t="s">
        <v>1956</v>
      </c>
    </row>
    <row r="197" spans="1:4">
      <c r="A197" s="103" t="s">
        <v>1965</v>
      </c>
      <c r="B197" s="103" t="s">
        <v>10984</v>
      </c>
      <c r="C197" s="103" t="s">
        <v>53</v>
      </c>
      <c r="D197" s="103" t="s">
        <v>1967</v>
      </c>
    </row>
    <row r="198" spans="1:4">
      <c r="A198" s="103" t="s">
        <v>2166</v>
      </c>
      <c r="B198" s="103" t="s">
        <v>10985</v>
      </c>
      <c r="C198" s="103" t="s">
        <v>53</v>
      </c>
      <c r="D198" s="103" t="s">
        <v>2167</v>
      </c>
    </row>
    <row r="199" spans="1:4">
      <c r="A199" s="103" t="s">
        <v>4227</v>
      </c>
      <c r="B199" s="103" t="s">
        <v>10986</v>
      </c>
      <c r="C199" s="103" t="s">
        <v>53</v>
      </c>
      <c r="D199" s="103" t="s">
        <v>4228</v>
      </c>
    </row>
    <row r="200" spans="1:4">
      <c r="A200" s="103" t="s">
        <v>2274</v>
      </c>
      <c r="B200" s="103" t="s">
        <v>10987</v>
      </c>
      <c r="C200" s="103" t="s">
        <v>53</v>
      </c>
      <c r="D200" s="103" t="s">
        <v>2275</v>
      </c>
    </row>
    <row r="201" spans="1:4">
      <c r="A201" s="103" t="s">
        <v>4237</v>
      </c>
      <c r="B201" s="103" t="s">
        <v>10988</v>
      </c>
      <c r="C201" s="103" t="s">
        <v>53</v>
      </c>
      <c r="D201" s="103" t="s">
        <v>4238</v>
      </c>
    </row>
    <row r="202" spans="1:4">
      <c r="A202" s="103" t="s">
        <v>2215</v>
      </c>
      <c r="B202" s="103" t="s">
        <v>10989</v>
      </c>
      <c r="C202" s="103" t="s">
        <v>53</v>
      </c>
      <c r="D202" s="103" t="s">
        <v>2217</v>
      </c>
    </row>
    <row r="203" spans="1:4">
      <c r="A203" s="103" t="s">
        <v>2263</v>
      </c>
      <c r="B203" s="103" t="s">
        <v>10990</v>
      </c>
      <c r="C203" s="103" t="s">
        <v>53</v>
      </c>
      <c r="D203" s="103" t="s">
        <v>2265</v>
      </c>
    </row>
    <row r="204" spans="1:4">
      <c r="A204" s="103" t="s">
        <v>4247</v>
      </c>
      <c r="B204" s="103" t="s">
        <v>10991</v>
      </c>
      <c r="C204" s="103" t="s">
        <v>53</v>
      </c>
      <c r="D204" s="103" t="s">
        <v>4248</v>
      </c>
    </row>
    <row r="205" spans="1:4">
      <c r="A205" s="103" t="s">
        <v>1247</v>
      </c>
      <c r="B205" s="103" t="s">
        <v>10992</v>
      </c>
      <c r="C205" s="103" t="s">
        <v>53</v>
      </c>
      <c r="D205" s="103" t="s">
        <v>1249</v>
      </c>
    </row>
    <row r="206" spans="1:4">
      <c r="A206" s="103" t="s">
        <v>2362</v>
      </c>
      <c r="B206" s="103" t="s">
        <v>10993</v>
      </c>
      <c r="C206" s="103" t="s">
        <v>53</v>
      </c>
      <c r="D206" s="103" t="s">
        <v>2363</v>
      </c>
    </row>
    <row r="207" spans="1:4">
      <c r="A207" s="103" t="s">
        <v>2370</v>
      </c>
      <c r="B207" s="103" t="s">
        <v>10994</v>
      </c>
      <c r="C207" s="103" t="s">
        <v>53</v>
      </c>
      <c r="D207" s="103" t="s">
        <v>2371</v>
      </c>
    </row>
    <row r="208" spans="1:4">
      <c r="A208" s="103" t="s">
        <v>2389</v>
      </c>
      <c r="B208" s="103" t="s">
        <v>10995</v>
      </c>
      <c r="C208" s="103" t="s">
        <v>53</v>
      </c>
      <c r="D208" s="103" t="s">
        <v>2390</v>
      </c>
    </row>
    <row r="209" spans="1:4">
      <c r="A209" s="103" t="s">
        <v>2398</v>
      </c>
      <c r="B209" s="103" t="s">
        <v>10996</v>
      </c>
      <c r="C209" s="103" t="s">
        <v>53</v>
      </c>
      <c r="D209" s="103" t="s">
        <v>2401</v>
      </c>
    </row>
    <row r="210" spans="1:4">
      <c r="A210" s="103" t="s">
        <v>4278</v>
      </c>
      <c r="B210" s="103" t="s">
        <v>10997</v>
      </c>
      <c r="C210" s="103" t="s">
        <v>53</v>
      </c>
      <c r="D210" s="103" t="s">
        <v>4279</v>
      </c>
    </row>
    <row r="211" spans="1:4">
      <c r="A211" s="103" t="s">
        <v>4289</v>
      </c>
      <c r="B211" s="103" t="s">
        <v>10998</v>
      </c>
      <c r="C211" s="103" t="s">
        <v>53</v>
      </c>
      <c r="D211" s="103" t="s">
        <v>4290</v>
      </c>
    </row>
    <row r="212" spans="1:4">
      <c r="A212" s="103" t="s">
        <v>4303</v>
      </c>
      <c r="B212" s="103" t="s">
        <v>10999</v>
      </c>
      <c r="C212" s="103" t="s">
        <v>53</v>
      </c>
      <c r="D212" s="103" t="s">
        <v>4304</v>
      </c>
    </row>
    <row r="213" spans="1:4">
      <c r="A213" s="103" t="s">
        <v>2413</v>
      </c>
      <c r="B213" s="103" t="s">
        <v>11000</v>
      </c>
      <c r="C213" s="103" t="s">
        <v>53</v>
      </c>
      <c r="D213" s="103" t="s">
        <v>2414</v>
      </c>
    </row>
    <row r="214" spans="1:4">
      <c r="A214" s="103" t="s">
        <v>2424</v>
      </c>
      <c r="B214" s="103" t="s">
        <v>11001</v>
      </c>
      <c r="C214" s="103" t="s">
        <v>53</v>
      </c>
      <c r="D214" s="103" t="s">
        <v>2425</v>
      </c>
    </row>
    <row r="215" spans="1:4">
      <c r="A215" s="103" t="s">
        <v>2616</v>
      </c>
      <c r="B215" s="103" t="s">
        <v>11002</v>
      </c>
      <c r="C215" s="103" t="s">
        <v>53</v>
      </c>
      <c r="D215" s="103" t="s">
        <v>2617</v>
      </c>
    </row>
    <row r="216" spans="1:4">
      <c r="A216" s="103" t="s">
        <v>4374</v>
      </c>
      <c r="B216" s="103" t="s">
        <v>11003</v>
      </c>
      <c r="C216" s="103" t="s">
        <v>53</v>
      </c>
      <c r="D216" s="103" t="s">
        <v>4375</v>
      </c>
    </row>
    <row r="217" spans="1:4">
      <c r="A217" s="103" t="s">
        <v>4409</v>
      </c>
      <c r="B217" s="103" t="s">
        <v>11004</v>
      </c>
      <c r="C217" s="103" t="s">
        <v>53</v>
      </c>
      <c r="D217" s="103" t="s">
        <v>4411</v>
      </c>
    </row>
    <row r="218" spans="1:4">
      <c r="A218" s="103" t="s">
        <v>4418</v>
      </c>
      <c r="B218" s="103" t="s">
        <v>11005</v>
      </c>
      <c r="C218" s="103" t="s">
        <v>53</v>
      </c>
      <c r="D218" s="103" t="s">
        <v>4420</v>
      </c>
    </row>
    <row r="219" spans="1:4">
      <c r="A219" s="103" t="s">
        <v>2602</v>
      </c>
      <c r="B219" s="103" t="s">
        <v>11006</v>
      </c>
      <c r="C219" s="103" t="s">
        <v>53</v>
      </c>
      <c r="D219" s="103" t="s">
        <v>2603</v>
      </c>
    </row>
    <row r="220" spans="1:4">
      <c r="A220" s="103" t="s">
        <v>4453</v>
      </c>
      <c r="B220" s="103" t="s">
        <v>11007</v>
      </c>
      <c r="C220" s="103" t="s">
        <v>53</v>
      </c>
      <c r="D220" s="103" t="s">
        <v>4455</v>
      </c>
    </row>
    <row r="221" spans="1:4">
      <c r="A221" s="103" t="s">
        <v>4482</v>
      </c>
      <c r="B221" s="103" t="s">
        <v>11008</v>
      </c>
      <c r="C221" s="103" t="s">
        <v>53</v>
      </c>
      <c r="D221" s="103" t="s">
        <v>4483</v>
      </c>
    </row>
    <row r="222" spans="1:4">
      <c r="A222" s="103" t="s">
        <v>4496</v>
      </c>
      <c r="B222" s="103" t="s">
        <v>11009</v>
      </c>
      <c r="C222" s="103" t="s">
        <v>53</v>
      </c>
      <c r="D222" s="103" t="s">
        <v>4498</v>
      </c>
    </row>
    <row r="223" spans="1:4">
      <c r="A223" s="103" t="s">
        <v>2754</v>
      </c>
      <c r="B223" s="103" t="s">
        <v>11010</v>
      </c>
      <c r="C223" s="103" t="s">
        <v>53</v>
      </c>
      <c r="D223" s="103" t="s">
        <v>2755</v>
      </c>
    </row>
    <row r="224" spans="1:4">
      <c r="A224" s="103" t="s">
        <v>2769</v>
      </c>
      <c r="B224" s="103" t="s">
        <v>11011</v>
      </c>
      <c r="C224" s="103" t="s">
        <v>53</v>
      </c>
      <c r="D224" s="103" t="s">
        <v>2771</v>
      </c>
    </row>
    <row r="225" spans="1:4">
      <c r="A225" s="103" t="s">
        <v>2808</v>
      </c>
      <c r="B225" s="103" t="s">
        <v>11012</v>
      </c>
      <c r="C225" s="103" t="s">
        <v>53</v>
      </c>
      <c r="D225" s="103" t="s">
        <v>2809</v>
      </c>
    </row>
    <row r="226" spans="1:4">
      <c r="A226" s="103" t="s">
        <v>2796</v>
      </c>
      <c r="B226" s="103" t="s">
        <v>11013</v>
      </c>
      <c r="C226" s="103" t="s">
        <v>53</v>
      </c>
      <c r="D226" s="103" t="s">
        <v>2797</v>
      </c>
    </row>
    <row r="227" spans="1:4">
      <c r="A227" s="103" t="s">
        <v>4567</v>
      </c>
      <c r="B227" s="103" t="s">
        <v>11014</v>
      </c>
      <c r="C227" s="103" t="s">
        <v>53</v>
      </c>
      <c r="D227" s="103" t="s">
        <v>4568</v>
      </c>
    </row>
    <row r="228" spans="1:4">
      <c r="A228" s="103" t="s">
        <v>4526</v>
      </c>
      <c r="B228" s="103" t="s">
        <v>11015</v>
      </c>
      <c r="C228" s="103" t="s">
        <v>53</v>
      </c>
      <c r="D228" s="103" t="s">
        <v>4527</v>
      </c>
    </row>
    <row r="229" spans="1:4">
      <c r="A229" s="103" t="s">
        <v>4577</v>
      </c>
      <c r="B229" s="103" t="s">
        <v>11016</v>
      </c>
      <c r="C229" s="103" t="s">
        <v>53</v>
      </c>
      <c r="D229" s="103" t="s">
        <v>4578</v>
      </c>
    </row>
    <row r="230" spans="1:4">
      <c r="A230" s="103" t="s">
        <v>4590</v>
      </c>
      <c r="B230" s="103" t="s">
        <v>11017</v>
      </c>
      <c r="C230" s="103" t="s">
        <v>53</v>
      </c>
      <c r="D230" s="103" t="s">
        <v>4591</v>
      </c>
    </row>
    <row r="231" spans="1:4">
      <c r="A231" s="103" t="s">
        <v>2878</v>
      </c>
      <c r="B231" s="103" t="s">
        <v>11018</v>
      </c>
      <c r="C231" s="103" t="s">
        <v>53</v>
      </c>
      <c r="D231" s="103" t="s">
        <v>2879</v>
      </c>
    </row>
    <row r="232" spans="1:4">
      <c r="A232" s="103" t="s">
        <v>2888</v>
      </c>
      <c r="B232" s="103" t="s">
        <v>11019</v>
      </c>
      <c r="C232" s="103" t="s">
        <v>53</v>
      </c>
      <c r="D232" s="103" t="s">
        <v>2889</v>
      </c>
    </row>
    <row r="233" spans="1:4">
      <c r="A233" s="103" t="s">
        <v>2896</v>
      </c>
      <c r="B233" s="103" t="s">
        <v>11020</v>
      </c>
      <c r="C233" s="103" t="s">
        <v>53</v>
      </c>
      <c r="D233" s="103" t="s">
        <v>2897</v>
      </c>
    </row>
    <row r="234" spans="1:4">
      <c r="A234" s="103" t="s">
        <v>2936</v>
      </c>
      <c r="B234" s="103" t="s">
        <v>11021</v>
      </c>
      <c r="C234" s="103" t="s">
        <v>53</v>
      </c>
      <c r="D234" s="103" t="s">
        <v>2937</v>
      </c>
    </row>
    <row r="235" spans="1:4">
      <c r="A235" s="103" t="s">
        <v>2955</v>
      </c>
      <c r="B235" s="103" t="s">
        <v>11022</v>
      </c>
      <c r="C235" s="103" t="s">
        <v>53</v>
      </c>
      <c r="D235" s="103" t="s">
        <v>2956</v>
      </c>
    </row>
    <row r="236" spans="1:4">
      <c r="A236" s="103" t="s">
        <v>3483</v>
      </c>
      <c r="B236" s="103" t="s">
        <v>11023</v>
      </c>
      <c r="C236" s="103" t="s">
        <v>53</v>
      </c>
      <c r="D236" s="103" t="s">
        <v>3484</v>
      </c>
    </row>
    <row r="237" spans="1:4">
      <c r="A237" s="103" t="s">
        <v>3267</v>
      </c>
      <c r="B237" s="103" t="s">
        <v>11024</v>
      </c>
      <c r="C237" s="103" t="s">
        <v>53</v>
      </c>
      <c r="D237" s="103" t="s">
        <v>3268</v>
      </c>
    </row>
    <row r="238" spans="1:4">
      <c r="A238" s="103" t="s">
        <v>3281</v>
      </c>
      <c r="B238" s="103" t="s">
        <v>11025</v>
      </c>
      <c r="C238" s="103" t="s">
        <v>53</v>
      </c>
      <c r="D238" s="103" t="s">
        <v>3282</v>
      </c>
    </row>
    <row r="239" spans="1:4">
      <c r="A239" s="103" t="s">
        <v>3294</v>
      </c>
      <c r="B239" s="103" t="s">
        <v>11026</v>
      </c>
      <c r="C239" s="103" t="s">
        <v>53</v>
      </c>
      <c r="D239" s="103" t="s">
        <v>3296</v>
      </c>
    </row>
    <row r="240" spans="1:4">
      <c r="A240" s="103" t="s">
        <v>3310</v>
      </c>
      <c r="B240" s="103" t="s">
        <v>11027</v>
      </c>
      <c r="C240" s="103" t="s">
        <v>53</v>
      </c>
      <c r="D240" s="103" t="s">
        <v>3311</v>
      </c>
    </row>
    <row r="241" spans="1:4">
      <c r="A241" s="103" t="s">
        <v>3339</v>
      </c>
      <c r="B241" s="103" t="s">
        <v>11028</v>
      </c>
      <c r="C241" s="103" t="s">
        <v>53</v>
      </c>
      <c r="D241" s="103" t="s">
        <v>3341</v>
      </c>
    </row>
    <row r="242" spans="1:4">
      <c r="A242" s="103" t="s">
        <v>3358</v>
      </c>
      <c r="B242" s="103" t="s">
        <v>11029</v>
      </c>
      <c r="C242" s="103" t="s">
        <v>53</v>
      </c>
      <c r="D242" s="103" t="s">
        <v>3360</v>
      </c>
    </row>
    <row r="243" spans="1:4">
      <c r="A243" s="103" t="s">
        <v>3384</v>
      </c>
      <c r="B243" s="103" t="s">
        <v>11030</v>
      </c>
      <c r="C243" s="103" t="s">
        <v>53</v>
      </c>
      <c r="D243" s="103" t="s">
        <v>3385</v>
      </c>
    </row>
    <row r="244" spans="1:4">
      <c r="A244" s="103" t="s">
        <v>3408</v>
      </c>
      <c r="B244" s="103" t="s">
        <v>11031</v>
      </c>
      <c r="C244" s="103" t="s">
        <v>53</v>
      </c>
      <c r="D244" s="103" t="s">
        <v>3409</v>
      </c>
    </row>
    <row r="245" spans="1:4">
      <c r="A245" s="103" t="s">
        <v>3430</v>
      </c>
      <c r="B245" s="103" t="s">
        <v>11032</v>
      </c>
      <c r="C245" s="103" t="s">
        <v>53</v>
      </c>
      <c r="D245" s="103" t="s">
        <v>3431</v>
      </c>
    </row>
    <row r="246" spans="1:4">
      <c r="A246" s="103" t="s">
        <v>3447</v>
      </c>
      <c r="B246" s="103" t="s">
        <v>11033</v>
      </c>
      <c r="C246" s="103" t="s">
        <v>53</v>
      </c>
      <c r="D246" s="103" t="s">
        <v>3449</v>
      </c>
    </row>
    <row r="247" spans="1:4">
      <c r="A247" s="103" t="s">
        <v>3668</v>
      </c>
      <c r="B247" s="103" t="s">
        <v>11034</v>
      </c>
      <c r="C247" s="103" t="s">
        <v>53</v>
      </c>
      <c r="D247" s="103" t="s">
        <v>3670</v>
      </c>
    </row>
    <row r="248" spans="1:4">
      <c r="A248" s="103" t="s">
        <v>3685</v>
      </c>
      <c r="B248" s="103" t="s">
        <v>11035</v>
      </c>
      <c r="C248" s="103" t="s">
        <v>53</v>
      </c>
      <c r="D248" s="103" t="s">
        <v>3686</v>
      </c>
    </row>
    <row r="249" spans="1:4">
      <c r="A249" s="103" t="s">
        <v>3702</v>
      </c>
      <c r="B249" s="103" t="s">
        <v>11036</v>
      </c>
      <c r="C249" s="103" t="s">
        <v>53</v>
      </c>
      <c r="D249" s="103" t="s">
        <v>3703</v>
      </c>
    </row>
    <row r="250" spans="1:4">
      <c r="A250" s="103" t="s">
        <v>3093</v>
      </c>
      <c r="B250" s="103" t="s">
        <v>11037</v>
      </c>
      <c r="C250" s="103" t="s">
        <v>53</v>
      </c>
      <c r="D250" s="103" t="s">
        <v>3094</v>
      </c>
    </row>
    <row r="251" spans="1:4">
      <c r="A251" s="103" t="s">
        <v>3106</v>
      </c>
      <c r="B251" s="103" t="s">
        <v>11038</v>
      </c>
      <c r="C251" s="103" t="s">
        <v>53</v>
      </c>
      <c r="D251" s="103" t="s">
        <v>3108</v>
      </c>
    </row>
    <row r="252" spans="1:4">
      <c r="A252" s="103" t="s">
        <v>3714</v>
      </c>
      <c r="B252" s="103" t="s">
        <v>11039</v>
      </c>
      <c r="C252" s="103" t="s">
        <v>53</v>
      </c>
      <c r="D252" s="103" t="s">
        <v>3715</v>
      </c>
    </row>
    <row r="253" spans="1:4">
      <c r="A253" s="103" t="s">
        <v>3501</v>
      </c>
      <c r="B253" s="103" t="s">
        <v>11040</v>
      </c>
      <c r="C253" s="103" t="s">
        <v>53</v>
      </c>
      <c r="D253" s="103" t="s">
        <v>3502</v>
      </c>
    </row>
    <row r="254" spans="1:4">
      <c r="A254" s="103" t="s">
        <v>3747</v>
      </c>
      <c r="B254" s="103" t="s">
        <v>11041</v>
      </c>
      <c r="C254" s="103" t="s">
        <v>53</v>
      </c>
      <c r="D254" s="103" t="s">
        <v>3748</v>
      </c>
    </row>
    <row r="255" spans="1:4">
      <c r="A255" s="103" t="s">
        <v>3730</v>
      </c>
      <c r="B255" s="103" t="s">
        <v>11042</v>
      </c>
      <c r="C255" s="103" t="s">
        <v>53</v>
      </c>
      <c r="D255" s="103" t="s">
        <v>3731</v>
      </c>
    </row>
    <row r="256" spans="1:4">
      <c r="A256" s="103" t="s">
        <v>4751</v>
      </c>
      <c r="B256" s="103" t="s">
        <v>11043</v>
      </c>
      <c r="C256" s="103" t="s">
        <v>53</v>
      </c>
      <c r="D256" s="103" t="s">
        <v>4753</v>
      </c>
    </row>
    <row r="257" spans="1:4">
      <c r="A257" s="103" t="s">
        <v>4760</v>
      </c>
      <c r="B257" s="103" t="s">
        <v>11044</v>
      </c>
      <c r="C257" s="103" t="s">
        <v>53</v>
      </c>
      <c r="D257" s="103" t="s">
        <v>4761</v>
      </c>
    </row>
    <row r="258" spans="1:4">
      <c r="A258" s="103" t="s">
        <v>4774</v>
      </c>
      <c r="B258" s="103" t="s">
        <v>11045</v>
      </c>
      <c r="C258" s="103" t="s">
        <v>53</v>
      </c>
      <c r="D258" s="103" t="s">
        <v>4775</v>
      </c>
    </row>
    <row r="259" spans="1:4">
      <c r="A259" s="103" t="s">
        <v>4782</v>
      </c>
      <c r="B259" s="103" t="s">
        <v>11046</v>
      </c>
      <c r="C259" s="103" t="s">
        <v>53</v>
      </c>
      <c r="D259" s="103" t="s">
        <v>4783</v>
      </c>
    </row>
    <row r="260" spans="1:4">
      <c r="A260" s="103" t="s">
        <v>4631</v>
      </c>
      <c r="B260" s="103" t="s">
        <v>11047</v>
      </c>
      <c r="C260" s="103" t="s">
        <v>53</v>
      </c>
      <c r="D260" s="103" t="s">
        <v>4632</v>
      </c>
    </row>
    <row r="261" spans="1:4">
      <c r="A261" s="103" t="s">
        <v>3781</v>
      </c>
      <c r="B261" s="103" t="s">
        <v>11048</v>
      </c>
      <c r="C261" s="103" t="s">
        <v>53</v>
      </c>
      <c r="D261" s="103" t="s">
        <v>3783</v>
      </c>
    </row>
    <row r="262" spans="1:4">
      <c r="A262" s="103" t="s">
        <v>4719</v>
      </c>
      <c r="B262" s="103" t="s">
        <v>11049</v>
      </c>
      <c r="C262" s="103" t="s">
        <v>53</v>
      </c>
      <c r="D262" s="103" t="s">
        <v>4721</v>
      </c>
    </row>
    <row r="263" spans="1:4">
      <c r="A263" s="103" t="s">
        <v>4727</v>
      </c>
      <c r="B263" s="103" t="s">
        <v>11050</v>
      </c>
      <c r="C263" s="103" t="s">
        <v>53</v>
      </c>
      <c r="D263" s="103" t="s">
        <v>4728</v>
      </c>
    </row>
    <row r="264" spans="1:4">
      <c r="A264" s="103" t="s">
        <v>4792</v>
      </c>
      <c r="B264" s="103" t="s">
        <v>11051</v>
      </c>
      <c r="C264" s="103" t="s">
        <v>53</v>
      </c>
      <c r="D264" s="103" t="s">
        <v>4793</v>
      </c>
    </row>
    <row r="265" spans="1:4">
      <c r="A265" s="103" t="s">
        <v>4737</v>
      </c>
      <c r="B265" s="103" t="s">
        <v>11052</v>
      </c>
      <c r="C265" s="103" t="s">
        <v>53</v>
      </c>
      <c r="D265" s="103" t="s">
        <v>4738</v>
      </c>
    </row>
    <row r="266" spans="1:4">
      <c r="A266" s="103" t="s">
        <v>4797</v>
      </c>
      <c r="B266" s="103" t="s">
        <v>11053</v>
      </c>
      <c r="C266" s="103" t="s">
        <v>53</v>
      </c>
      <c r="D266" s="103" t="s">
        <v>4798</v>
      </c>
    </row>
    <row r="267" spans="1:4">
      <c r="A267" s="103" t="s">
        <v>4802</v>
      </c>
      <c r="B267" s="103" t="s">
        <v>11054</v>
      </c>
      <c r="C267" s="103" t="s">
        <v>53</v>
      </c>
      <c r="D267" s="103" t="s">
        <v>4803</v>
      </c>
    </row>
    <row r="268" spans="1:4">
      <c r="A268" s="103" t="s">
        <v>4812</v>
      </c>
      <c r="B268" s="103" t="s">
        <v>11055</v>
      </c>
      <c r="C268" s="103" t="s">
        <v>53</v>
      </c>
      <c r="D268" s="103" t="s">
        <v>4813</v>
      </c>
    </row>
    <row r="269" spans="1:4">
      <c r="A269" s="103" t="s">
        <v>4816</v>
      </c>
      <c r="B269" s="103" t="s">
        <v>11056</v>
      </c>
      <c r="C269" s="103" t="s">
        <v>53</v>
      </c>
      <c r="D269" s="103" t="s">
        <v>4817</v>
      </c>
    </row>
    <row r="270" spans="1:4">
      <c r="A270" s="103" t="s">
        <v>4823</v>
      </c>
      <c r="B270" s="103" t="s">
        <v>11057</v>
      </c>
      <c r="C270" s="103" t="s">
        <v>53</v>
      </c>
      <c r="D270" s="103" t="s">
        <v>4824</v>
      </c>
    </row>
    <row r="271" spans="1:4">
      <c r="A271" s="103" t="s">
        <v>4831</v>
      </c>
      <c r="B271" s="103" t="s">
        <v>11058</v>
      </c>
      <c r="C271" s="103" t="s">
        <v>53</v>
      </c>
      <c r="D271" s="103" t="s">
        <v>4832</v>
      </c>
    </row>
    <row r="272" spans="1:4">
      <c r="A272" s="103" t="s">
        <v>4837</v>
      </c>
      <c r="B272" s="103" t="s">
        <v>11059</v>
      </c>
      <c r="C272" s="103" t="s">
        <v>53</v>
      </c>
      <c r="D272" s="103" t="s">
        <v>4838</v>
      </c>
    </row>
    <row r="273" spans="1:4">
      <c r="A273" s="103" t="s">
        <v>4845</v>
      </c>
      <c r="B273" s="103" t="s">
        <v>11060</v>
      </c>
      <c r="C273" s="103" t="s">
        <v>53</v>
      </c>
      <c r="D273" s="103" t="s">
        <v>4846</v>
      </c>
    </row>
    <row r="274" spans="1:4">
      <c r="A274" s="103" t="s">
        <v>4937</v>
      </c>
      <c r="B274" s="103" t="s">
        <v>11061</v>
      </c>
      <c r="C274" s="103" t="s">
        <v>53</v>
      </c>
      <c r="D274" s="103" t="s">
        <v>4939</v>
      </c>
    </row>
    <row r="275" spans="1:4">
      <c r="A275" s="103" t="s">
        <v>5234</v>
      </c>
      <c r="B275" s="103" t="s">
        <v>11062</v>
      </c>
      <c r="C275" s="103" t="s">
        <v>53</v>
      </c>
      <c r="D275" s="103" t="s">
        <v>5236</v>
      </c>
    </row>
    <row r="276" spans="1:4">
      <c r="A276" s="103" t="s">
        <v>3985</v>
      </c>
      <c r="B276" s="103" t="s">
        <v>11063</v>
      </c>
      <c r="C276" s="103" t="s">
        <v>53</v>
      </c>
      <c r="D276" s="103" t="s">
        <v>3986</v>
      </c>
    </row>
    <row r="277" spans="1:4">
      <c r="A277" s="103" t="s">
        <v>4267</v>
      </c>
      <c r="B277" s="103" t="s">
        <v>11064</v>
      </c>
      <c r="C277" s="103" t="s">
        <v>53</v>
      </c>
      <c r="D277" s="103" t="s">
        <v>4268</v>
      </c>
    </row>
    <row r="278" spans="1:4">
      <c r="A278" s="103" t="s">
        <v>4651</v>
      </c>
      <c r="B278" s="103" t="s">
        <v>11065</v>
      </c>
      <c r="C278" s="103" t="s">
        <v>53</v>
      </c>
      <c r="D278" s="103" t="s">
        <v>4652</v>
      </c>
    </row>
    <row r="279" spans="1:4">
      <c r="A279" s="103" t="s">
        <v>4658</v>
      </c>
      <c r="B279" s="103" t="s">
        <v>11066</v>
      </c>
      <c r="C279" s="103" t="s">
        <v>53</v>
      </c>
      <c r="D279" s="103" t="s">
        <v>4659</v>
      </c>
    </row>
    <row r="280" spans="1:4">
      <c r="A280" s="103" t="s">
        <v>4663</v>
      </c>
      <c r="B280" s="103" t="s">
        <v>11067</v>
      </c>
      <c r="C280" s="103" t="s">
        <v>53</v>
      </c>
      <c r="D280" s="103" t="s">
        <v>4664</v>
      </c>
    </row>
    <row r="281" spans="1:4">
      <c r="A281" s="103" t="s">
        <v>4672</v>
      </c>
      <c r="B281" s="103" t="s">
        <v>11068</v>
      </c>
      <c r="C281" s="103" t="s">
        <v>53</v>
      </c>
      <c r="D281" s="103" t="s">
        <v>4673</v>
      </c>
    </row>
    <row r="282" spans="1:4">
      <c r="A282" s="103" t="s">
        <v>4679</v>
      </c>
      <c r="B282" s="103" t="s">
        <v>11069</v>
      </c>
      <c r="C282" s="103" t="s">
        <v>53</v>
      </c>
      <c r="D282" s="103" t="s">
        <v>4680</v>
      </c>
    </row>
    <row r="283" spans="1:4">
      <c r="A283" s="103" t="s">
        <v>6176</v>
      </c>
      <c r="B283" s="103" t="s">
        <v>11070</v>
      </c>
      <c r="C283" s="103" t="s">
        <v>53</v>
      </c>
      <c r="D283" s="103" t="s">
        <v>6177</v>
      </c>
    </row>
    <row r="284" spans="1:4">
      <c r="A284" s="103" t="s">
        <v>6185</v>
      </c>
      <c r="B284" s="103" t="s">
        <v>11071</v>
      </c>
      <c r="C284" s="103" t="s">
        <v>53</v>
      </c>
      <c r="D284" s="103" t="s">
        <v>6186</v>
      </c>
    </row>
    <row r="285" spans="1:4">
      <c r="A285" s="103" t="s">
        <v>6193</v>
      </c>
      <c r="B285" s="103" t="s">
        <v>11072</v>
      </c>
      <c r="C285" s="103" t="s">
        <v>53</v>
      </c>
      <c r="D285" s="103" t="s">
        <v>6194</v>
      </c>
    </row>
    <row r="286" spans="1:4">
      <c r="A286" s="103" t="s">
        <v>6202</v>
      </c>
      <c r="B286" s="103" t="s">
        <v>11073</v>
      </c>
      <c r="C286" s="103" t="s">
        <v>53</v>
      </c>
      <c r="D286" s="103" t="s">
        <v>6203</v>
      </c>
    </row>
    <row r="287" spans="1:4">
      <c r="A287" s="103" t="s">
        <v>6218</v>
      </c>
      <c r="B287" s="103" t="s">
        <v>11074</v>
      </c>
      <c r="C287" s="103" t="s">
        <v>53</v>
      </c>
      <c r="D287" s="103" t="s">
        <v>6219</v>
      </c>
    </row>
    <row r="288" spans="1:4">
      <c r="A288" s="103" t="s">
        <v>4689</v>
      </c>
      <c r="B288" s="103" t="s">
        <v>11075</v>
      </c>
      <c r="C288" s="103" t="s">
        <v>53</v>
      </c>
      <c r="D288" s="103" t="s">
        <v>4690</v>
      </c>
    </row>
    <row r="289" spans="1:4">
      <c r="A289" s="103" t="s">
        <v>1844</v>
      </c>
      <c r="B289" s="103" t="s">
        <v>11076</v>
      </c>
      <c r="C289" s="103" t="s">
        <v>53</v>
      </c>
      <c r="D289" s="103" t="s">
        <v>1846</v>
      </c>
    </row>
    <row r="290" spans="1:4">
      <c r="A290" s="103" t="s">
        <v>1714</v>
      </c>
      <c r="B290" s="103" t="s">
        <v>11077</v>
      </c>
      <c r="C290" s="103" t="s">
        <v>53</v>
      </c>
      <c r="D290" s="103" t="s">
        <v>1715</v>
      </c>
    </row>
    <row r="291" spans="1:4">
      <c r="A291" s="103" t="s">
        <v>7002</v>
      </c>
      <c r="B291" s="103" t="s">
        <v>11078</v>
      </c>
      <c r="C291" s="103" t="s">
        <v>53</v>
      </c>
      <c r="D291" s="103" t="s">
        <v>7004</v>
      </c>
    </row>
    <row r="292" spans="1:4">
      <c r="A292" s="103" t="s">
        <v>7010</v>
      </c>
      <c r="B292" s="103" t="s">
        <v>11079</v>
      </c>
      <c r="C292" s="103" t="s">
        <v>53</v>
      </c>
      <c r="D292" s="103" t="s">
        <v>7011</v>
      </c>
    </row>
    <row r="293" spans="1:4">
      <c r="A293" s="103" t="s">
        <v>7037</v>
      </c>
      <c r="B293" s="103" t="s">
        <v>11080</v>
      </c>
      <c r="C293" s="103" t="s">
        <v>53</v>
      </c>
      <c r="D293" s="103" t="s">
        <v>7038</v>
      </c>
    </row>
    <row r="294" spans="1:4">
      <c r="A294" s="103" t="s">
        <v>7044</v>
      </c>
      <c r="B294" s="103" t="s">
        <v>11081</v>
      </c>
      <c r="C294" s="103" t="s">
        <v>53</v>
      </c>
      <c r="D294" s="103" t="s">
        <v>7045</v>
      </c>
    </row>
    <row r="295" spans="1:4">
      <c r="A295" s="103" t="s">
        <v>7052</v>
      </c>
      <c r="B295" s="103" t="s">
        <v>11082</v>
      </c>
      <c r="C295" s="103" t="s">
        <v>53</v>
      </c>
      <c r="D295" s="103" t="s">
        <v>7054</v>
      </c>
    </row>
    <row r="296" spans="1:4">
      <c r="A296" s="103" t="s">
        <v>7060</v>
      </c>
      <c r="B296" s="103" t="s">
        <v>11083</v>
      </c>
      <c r="C296" s="103" t="s">
        <v>53</v>
      </c>
      <c r="D296" s="103" t="s">
        <v>7061</v>
      </c>
    </row>
    <row r="297" spans="1:4">
      <c r="A297" s="103" t="s">
        <v>8423</v>
      </c>
      <c r="B297" s="103" t="s">
        <v>11084</v>
      </c>
      <c r="C297" s="103" t="s">
        <v>53</v>
      </c>
      <c r="D297" s="103" t="s">
        <v>8424</v>
      </c>
    </row>
    <row r="298" spans="1:4">
      <c r="A298" s="103" t="s">
        <v>8434</v>
      </c>
      <c r="B298" s="103" t="s">
        <v>11085</v>
      </c>
      <c r="C298" s="103" t="s">
        <v>53</v>
      </c>
      <c r="D298" s="103" t="s">
        <v>8435</v>
      </c>
    </row>
    <row r="299" spans="1:4">
      <c r="A299" s="103" t="s">
        <v>8562</v>
      </c>
      <c r="B299" s="103" t="s">
        <v>11086</v>
      </c>
      <c r="C299" s="103" t="s">
        <v>53</v>
      </c>
      <c r="D299" s="103" t="s">
        <v>8487</v>
      </c>
    </row>
    <row r="300" spans="1:4">
      <c r="A300" s="103" t="s">
        <v>3117</v>
      </c>
      <c r="B300" s="103" t="s">
        <v>11087</v>
      </c>
      <c r="C300" s="103" t="s">
        <v>53</v>
      </c>
      <c r="D300" s="103" t="s">
        <v>3119</v>
      </c>
    </row>
    <row r="301" spans="1:4">
      <c r="A301" s="103" t="s">
        <v>3140</v>
      </c>
      <c r="B301" s="103" t="s">
        <v>11088</v>
      </c>
      <c r="C301" s="103" t="s">
        <v>53</v>
      </c>
      <c r="D301" s="103" t="s">
        <v>3142</v>
      </c>
    </row>
    <row r="302" spans="1:4">
      <c r="A302" s="103" t="s">
        <v>3158</v>
      </c>
      <c r="B302" s="103" t="s">
        <v>11089</v>
      </c>
      <c r="C302" s="103" t="s">
        <v>53</v>
      </c>
      <c r="D302" s="103" t="s">
        <v>3161</v>
      </c>
    </row>
    <row r="303" spans="1:4">
      <c r="A303" s="103" t="s">
        <v>3176</v>
      </c>
      <c r="B303" s="103" t="s">
        <v>11090</v>
      </c>
      <c r="C303" s="103" t="s">
        <v>53</v>
      </c>
      <c r="D303" s="103" t="s">
        <v>3177</v>
      </c>
    </row>
    <row r="304" spans="1:4">
      <c r="A304" s="103" t="s">
        <v>7134</v>
      </c>
      <c r="B304" s="103" t="s">
        <v>11091</v>
      </c>
      <c r="C304" s="103" t="s">
        <v>53</v>
      </c>
      <c r="D304" s="103" t="s">
        <v>7135</v>
      </c>
    </row>
    <row r="305" spans="1:4">
      <c r="A305" s="103" t="s">
        <v>7147</v>
      </c>
      <c r="B305" s="103" t="s">
        <v>11092</v>
      </c>
      <c r="C305" s="103" t="s">
        <v>53</v>
      </c>
      <c r="D305" s="103" t="s">
        <v>7148</v>
      </c>
    </row>
    <row r="306" spans="1:4">
      <c r="A306" s="103" t="s">
        <v>7157</v>
      </c>
      <c r="B306" s="103" t="s">
        <v>11093</v>
      </c>
      <c r="C306" s="103" t="s">
        <v>53</v>
      </c>
      <c r="D306" s="103" t="s">
        <v>7158</v>
      </c>
    </row>
    <row r="307" spans="1:4">
      <c r="A307" s="103" t="s">
        <v>7170</v>
      </c>
      <c r="B307" s="103" t="s">
        <v>11094</v>
      </c>
      <c r="C307" s="103" t="s">
        <v>53</v>
      </c>
      <c r="D307" s="103" t="s">
        <v>7172</v>
      </c>
    </row>
    <row r="308" spans="1:4">
      <c r="A308" s="103" t="s">
        <v>9459</v>
      </c>
      <c r="B308" s="103" t="s">
        <v>11095</v>
      </c>
      <c r="C308" s="103" t="s">
        <v>53</v>
      </c>
      <c r="D308" s="103" t="s">
        <v>9460</v>
      </c>
    </row>
    <row r="309" spans="1:4">
      <c r="A309" s="103" t="s">
        <v>9463</v>
      </c>
      <c r="B309" s="103" t="s">
        <v>11096</v>
      </c>
      <c r="C309" s="103" t="s">
        <v>53</v>
      </c>
      <c r="D309" s="103" t="s">
        <v>9464</v>
      </c>
    </row>
    <row r="310" spans="1:4">
      <c r="A310" s="103" t="s">
        <v>9466</v>
      </c>
      <c r="B310" s="103" t="s">
        <v>11097</v>
      </c>
      <c r="C310" s="103" t="s">
        <v>53</v>
      </c>
      <c r="D310" s="103" t="s">
        <v>9467</v>
      </c>
    </row>
    <row r="311" spans="1:4">
      <c r="A311" s="103" t="s">
        <v>9633</v>
      </c>
      <c r="B311" s="103" t="s">
        <v>11098</v>
      </c>
      <c r="C311" s="103" t="s">
        <v>53</v>
      </c>
      <c r="D311" s="103" t="s">
        <v>9634</v>
      </c>
    </row>
    <row r="312" spans="1:4">
      <c r="A312" s="103" t="s">
        <v>9636</v>
      </c>
      <c r="B312" s="103" t="s">
        <v>11099</v>
      </c>
      <c r="C312" s="103" t="s">
        <v>53</v>
      </c>
      <c r="D312" s="103" t="s">
        <v>9637</v>
      </c>
    </row>
    <row r="313" spans="1:4">
      <c r="A313" s="103" t="s">
        <v>9639</v>
      </c>
      <c r="B313" s="103" t="s">
        <v>11100</v>
      </c>
      <c r="C313" s="103" t="s">
        <v>53</v>
      </c>
      <c r="D313" s="103" t="s">
        <v>9640</v>
      </c>
    </row>
    <row r="314" spans="1:4">
      <c r="A314" s="103" t="s">
        <v>9642</v>
      </c>
      <c r="B314" s="103" t="s">
        <v>11101</v>
      </c>
      <c r="C314" s="103" t="s">
        <v>53</v>
      </c>
      <c r="D314" s="103" t="s">
        <v>9643</v>
      </c>
    </row>
    <row r="315" spans="1:4">
      <c r="A315" s="103" t="s">
        <v>8477</v>
      </c>
      <c r="B315" s="103" t="s">
        <v>11102</v>
      </c>
      <c r="C315" s="103" t="s">
        <v>53</v>
      </c>
      <c r="D315" s="103" t="s">
        <v>8478</v>
      </c>
    </row>
    <row r="316" spans="1:4">
      <c r="A316" s="103" t="s">
        <v>9866</v>
      </c>
      <c r="B316" s="103" t="s">
        <v>11103</v>
      </c>
      <c r="C316" s="103" t="s">
        <v>53</v>
      </c>
      <c r="D316" s="103" t="s">
        <v>9867</v>
      </c>
    </row>
    <row r="317" spans="1:4">
      <c r="A317" s="103" t="s">
        <v>9870</v>
      </c>
      <c r="B317" s="103" t="s">
        <v>11104</v>
      </c>
      <c r="C317" s="103" t="s">
        <v>53</v>
      </c>
      <c r="D317" s="103" t="s">
        <v>9871</v>
      </c>
    </row>
    <row r="318" spans="1:4">
      <c r="A318" s="103" t="s">
        <v>10250</v>
      </c>
      <c r="B318" s="103" t="s">
        <v>11105</v>
      </c>
      <c r="C318" s="103" t="s">
        <v>53</v>
      </c>
      <c r="D318" s="103" t="s">
        <v>10251</v>
      </c>
    </row>
    <row r="319" spans="1:4">
      <c r="A319" s="103" t="s">
        <v>10255</v>
      </c>
      <c r="B319" s="103" t="s">
        <v>11106</v>
      </c>
      <c r="C319" s="103" t="s">
        <v>53</v>
      </c>
      <c r="D319" s="103" t="s">
        <v>10256</v>
      </c>
    </row>
    <row r="320" spans="1:4">
      <c r="A320" s="103" t="s">
        <v>10259</v>
      </c>
      <c r="B320" s="103" t="s">
        <v>11107</v>
      </c>
      <c r="C320" s="103" t="s">
        <v>53</v>
      </c>
      <c r="D320" s="103" t="s">
        <v>10260</v>
      </c>
    </row>
    <row r="321" spans="1:4">
      <c r="A321" s="103" t="s">
        <v>10264</v>
      </c>
      <c r="B321" s="103" t="s">
        <v>11108</v>
      </c>
      <c r="C321" s="103" t="s">
        <v>53</v>
      </c>
      <c r="D321" s="103" t="s">
        <v>10265</v>
      </c>
    </row>
    <row r="322" spans="1:4">
      <c r="A322" s="103" t="s">
        <v>10511</v>
      </c>
      <c r="B322" s="103" t="s">
        <v>11109</v>
      </c>
      <c r="C322" s="103" t="s">
        <v>53</v>
      </c>
      <c r="D322" s="103" t="s">
        <v>10512</v>
      </c>
    </row>
    <row r="323" spans="1:4">
      <c r="A323" s="103" t="s">
        <v>1798</v>
      </c>
      <c r="B323" s="103" t="s">
        <v>11110</v>
      </c>
      <c r="C323" s="103" t="s">
        <v>1801</v>
      </c>
      <c r="D323" s="103" t="s">
        <v>1800</v>
      </c>
    </row>
    <row r="324" spans="1:4">
      <c r="A324" s="103" t="s">
        <v>5108</v>
      </c>
      <c r="B324" s="103" t="s">
        <v>11111</v>
      </c>
      <c r="C324" s="103" t="s">
        <v>1801</v>
      </c>
      <c r="D324" s="103" t="s">
        <v>5109</v>
      </c>
    </row>
    <row r="325" spans="1:4">
      <c r="A325" s="103" t="s">
        <v>7076</v>
      </c>
      <c r="B325" s="103" t="s">
        <v>11112</v>
      </c>
      <c r="C325" s="103" t="s">
        <v>1801</v>
      </c>
      <c r="D325" s="103" t="s">
        <v>7063</v>
      </c>
    </row>
    <row r="326" spans="1:4">
      <c r="A326" s="103" t="s">
        <v>10117</v>
      </c>
      <c r="B326" s="103" t="s">
        <v>11113</v>
      </c>
      <c r="C326" s="103" t="s">
        <v>1801</v>
      </c>
      <c r="D326" s="103" t="s">
        <v>10118</v>
      </c>
    </row>
    <row r="327" spans="1:4">
      <c r="A327" s="103" t="s">
        <v>2951</v>
      </c>
      <c r="B327" s="103" t="s">
        <v>11114</v>
      </c>
      <c r="C327" s="103" t="s">
        <v>2954</v>
      </c>
      <c r="D327" s="103" t="s">
        <v>2953</v>
      </c>
    </row>
    <row r="328" spans="1:4">
      <c r="A328" s="103" t="s">
        <v>5197</v>
      </c>
      <c r="B328" s="103" t="s">
        <v>11115</v>
      </c>
      <c r="C328" s="103" t="s">
        <v>2954</v>
      </c>
      <c r="D328" s="103" t="s">
        <v>5199</v>
      </c>
    </row>
    <row r="329" spans="1:4">
      <c r="A329" s="103" t="s">
        <v>8995</v>
      </c>
      <c r="B329" s="103" t="s">
        <v>11116</v>
      </c>
      <c r="C329" s="103" t="s">
        <v>2954</v>
      </c>
      <c r="D329" s="103" t="s">
        <v>8996</v>
      </c>
    </row>
    <row r="330" spans="1:4">
      <c r="A330" s="103" t="s">
        <v>10423</v>
      </c>
      <c r="B330" s="103" t="s">
        <v>11117</v>
      </c>
      <c r="C330" s="103" t="s">
        <v>2954</v>
      </c>
      <c r="D330" s="103" t="s">
        <v>10424</v>
      </c>
    </row>
    <row r="331" spans="1:4">
      <c r="A331" s="103" t="s">
        <v>9955</v>
      </c>
      <c r="B331" s="103" t="s">
        <v>11118</v>
      </c>
      <c r="C331" s="103" t="s">
        <v>2954</v>
      </c>
      <c r="D331" s="103" t="s">
        <v>9956</v>
      </c>
    </row>
    <row r="332" spans="1:4">
      <c r="A332" s="103" t="s">
        <v>2591</v>
      </c>
      <c r="B332" s="103" t="s">
        <v>11119</v>
      </c>
      <c r="C332" s="103" t="s">
        <v>2592</v>
      </c>
      <c r="D332" s="103" t="s">
        <v>2033</v>
      </c>
    </row>
    <row r="333" spans="1:4">
      <c r="A333" s="103" t="s">
        <v>5099</v>
      </c>
      <c r="B333" s="103" t="s">
        <v>11120</v>
      </c>
      <c r="C333" s="103" t="s">
        <v>2592</v>
      </c>
      <c r="D333" s="103" t="s">
        <v>5100</v>
      </c>
    </row>
    <row r="334" spans="1:4">
      <c r="A334" s="103" t="s">
        <v>7514</v>
      </c>
      <c r="B334" s="103" t="s">
        <v>11121</v>
      </c>
      <c r="C334" s="103" t="s">
        <v>2592</v>
      </c>
      <c r="D334" s="103" t="s">
        <v>7515</v>
      </c>
    </row>
    <row r="335" spans="1:4">
      <c r="A335" s="103" t="s">
        <v>10404</v>
      </c>
      <c r="B335" s="103" t="s">
        <v>11122</v>
      </c>
      <c r="C335" s="103" t="s">
        <v>2592</v>
      </c>
      <c r="D335" s="103" t="s">
        <v>10405</v>
      </c>
    </row>
    <row r="336" spans="1:4">
      <c r="A336" s="103" t="s">
        <v>9876</v>
      </c>
      <c r="B336" s="103" t="s">
        <v>11123</v>
      </c>
      <c r="C336" s="103" t="s">
        <v>2592</v>
      </c>
      <c r="D336" s="103" t="s">
        <v>9877</v>
      </c>
    </row>
    <row r="337" spans="1:4">
      <c r="A337" s="103" t="s">
        <v>731</v>
      </c>
      <c r="B337" s="103" t="s">
        <v>11124</v>
      </c>
      <c r="C337" s="103" t="s">
        <v>736</v>
      </c>
      <c r="D337" s="103" t="s">
        <v>734</v>
      </c>
    </row>
    <row r="338" spans="1:4">
      <c r="A338" s="103" t="s">
        <v>8178</v>
      </c>
      <c r="B338" s="103" t="s">
        <v>11125</v>
      </c>
      <c r="C338" s="103" t="s">
        <v>736</v>
      </c>
      <c r="D338" s="103" t="s">
        <v>8179</v>
      </c>
    </row>
    <row r="339" spans="1:4">
      <c r="A339" s="103" t="s">
        <v>8234</v>
      </c>
      <c r="B339" s="103" t="s">
        <v>11126</v>
      </c>
      <c r="C339" s="103" t="s">
        <v>736</v>
      </c>
      <c r="D339" s="103" t="s">
        <v>8235</v>
      </c>
    </row>
    <row r="340" spans="1:4">
      <c r="A340" s="103" t="s">
        <v>1034</v>
      </c>
      <c r="B340" s="103" t="s">
        <v>11127</v>
      </c>
      <c r="C340" s="103" t="s">
        <v>736</v>
      </c>
      <c r="D340" s="103" t="s">
        <v>1036</v>
      </c>
    </row>
    <row r="341" spans="1:4">
      <c r="A341" s="103" t="s">
        <v>9808</v>
      </c>
      <c r="B341" s="103" t="s">
        <v>11128</v>
      </c>
      <c r="C341" s="103" t="s">
        <v>736</v>
      </c>
      <c r="D341" s="103" t="s">
        <v>9809</v>
      </c>
    </row>
    <row r="342" spans="1:4">
      <c r="A342" s="103" t="s">
        <v>10464</v>
      </c>
      <c r="B342" s="103" t="s">
        <v>11129</v>
      </c>
      <c r="C342" s="103" t="s">
        <v>736</v>
      </c>
      <c r="D342" s="103" t="s">
        <v>10465</v>
      </c>
    </row>
    <row r="343" spans="1:4">
      <c r="A343" s="103" t="s">
        <v>815</v>
      </c>
      <c r="B343" s="103" t="s">
        <v>11130</v>
      </c>
      <c r="C343" s="103" t="s">
        <v>736</v>
      </c>
      <c r="D343" s="103" t="s">
        <v>816</v>
      </c>
    </row>
    <row r="344" spans="1:4">
      <c r="A344" s="103" t="s">
        <v>7155</v>
      </c>
      <c r="B344" s="103" t="s">
        <v>11131</v>
      </c>
      <c r="C344" s="103" t="s">
        <v>736</v>
      </c>
      <c r="D344" s="103" t="s">
        <v>7156</v>
      </c>
    </row>
    <row r="345" spans="1:4">
      <c r="A345" s="103" t="s">
        <v>2213</v>
      </c>
      <c r="B345" s="103" t="s">
        <v>11132</v>
      </c>
      <c r="C345" s="103" t="s">
        <v>736</v>
      </c>
      <c r="D345" s="103" t="s">
        <v>1993</v>
      </c>
    </row>
    <row r="346" spans="1:4">
      <c r="A346" s="103" t="s">
        <v>2222</v>
      </c>
      <c r="B346" s="103" t="s">
        <v>11133</v>
      </c>
      <c r="C346" s="103" t="s">
        <v>736</v>
      </c>
      <c r="D346" s="103" t="s">
        <v>2033</v>
      </c>
    </row>
    <row r="347" spans="1:4">
      <c r="A347" s="103" t="s">
        <v>3227</v>
      </c>
      <c r="B347" s="103" t="s">
        <v>11134</v>
      </c>
      <c r="C347" s="103" t="s">
        <v>736</v>
      </c>
      <c r="D347" s="103" t="s">
        <v>3191</v>
      </c>
    </row>
    <row r="348" spans="1:4">
      <c r="A348" s="103" t="s">
        <v>4254</v>
      </c>
      <c r="B348" s="103" t="s">
        <v>11135</v>
      </c>
      <c r="C348" s="103" t="s">
        <v>736</v>
      </c>
      <c r="D348" s="103" t="s">
        <v>4255</v>
      </c>
    </row>
    <row r="349" spans="1:4">
      <c r="A349" s="103" t="s">
        <v>2290</v>
      </c>
      <c r="B349" s="103" t="s">
        <v>11136</v>
      </c>
      <c r="C349" s="103" t="s">
        <v>736</v>
      </c>
      <c r="D349" s="103" t="s">
        <v>2293</v>
      </c>
    </row>
    <row r="350" spans="1:4">
      <c r="A350" s="103" t="s">
        <v>2304</v>
      </c>
      <c r="B350" s="103" t="s">
        <v>11137</v>
      </c>
      <c r="C350" s="103" t="s">
        <v>736</v>
      </c>
      <c r="D350" s="103" t="s">
        <v>2305</v>
      </c>
    </row>
    <row r="351" spans="1:4">
      <c r="A351" s="103" t="s">
        <v>4353</v>
      </c>
      <c r="B351" s="103" t="s">
        <v>11138</v>
      </c>
      <c r="C351" s="103" t="s">
        <v>736</v>
      </c>
      <c r="D351" s="103" t="s">
        <v>4354</v>
      </c>
    </row>
    <row r="352" spans="1:4">
      <c r="A352" s="103" t="s">
        <v>2486</v>
      </c>
      <c r="B352" s="103" t="s">
        <v>11139</v>
      </c>
      <c r="C352" s="103" t="s">
        <v>736</v>
      </c>
      <c r="D352" s="103" t="s">
        <v>2488</v>
      </c>
    </row>
    <row r="353" spans="1:4">
      <c r="A353" s="103" t="s">
        <v>4392</v>
      </c>
      <c r="B353" s="103" t="s">
        <v>11140</v>
      </c>
      <c r="C353" s="103" t="s">
        <v>736</v>
      </c>
      <c r="D353" s="103" t="s">
        <v>4375</v>
      </c>
    </row>
    <row r="354" spans="1:4">
      <c r="A354" s="103" t="s">
        <v>4400</v>
      </c>
      <c r="B354" s="103" t="s">
        <v>11141</v>
      </c>
      <c r="C354" s="103" t="s">
        <v>736</v>
      </c>
      <c r="D354" s="103" t="s">
        <v>4401</v>
      </c>
    </row>
    <row r="355" spans="1:4">
      <c r="A355" s="103" t="s">
        <v>2458</v>
      </c>
      <c r="B355" s="103" t="s">
        <v>11142</v>
      </c>
      <c r="C355" s="103" t="s">
        <v>736</v>
      </c>
      <c r="D355" s="103" t="s">
        <v>2460</v>
      </c>
    </row>
    <row r="356" spans="1:4">
      <c r="A356" s="103" t="s">
        <v>2472</v>
      </c>
      <c r="B356" s="103" t="s">
        <v>11143</v>
      </c>
      <c r="C356" s="103" t="s">
        <v>736</v>
      </c>
      <c r="D356" s="103" t="s">
        <v>2473</v>
      </c>
    </row>
    <row r="357" spans="1:4">
      <c r="A357" s="103" t="s">
        <v>4439</v>
      </c>
      <c r="B357" s="103" t="s">
        <v>11144</v>
      </c>
      <c r="C357" s="103" t="s">
        <v>736</v>
      </c>
      <c r="D357" s="103" t="s">
        <v>4441</v>
      </c>
    </row>
    <row r="358" spans="1:4">
      <c r="A358" s="103" t="s">
        <v>2707</v>
      </c>
      <c r="B358" s="103" t="s">
        <v>11145</v>
      </c>
      <c r="C358" s="103" t="s">
        <v>736</v>
      </c>
      <c r="D358" s="103" t="s">
        <v>2708</v>
      </c>
    </row>
    <row r="359" spans="1:4">
      <c r="A359" s="103" t="s">
        <v>4018</v>
      </c>
      <c r="B359" s="103" t="s">
        <v>11146</v>
      </c>
      <c r="C359" s="103" t="s">
        <v>736</v>
      </c>
      <c r="D359" s="103" t="s">
        <v>4019</v>
      </c>
    </row>
    <row r="360" spans="1:4">
      <c r="A360" s="103" t="s">
        <v>5405</v>
      </c>
      <c r="B360" s="103" t="s">
        <v>11147</v>
      </c>
      <c r="C360" s="103" t="s">
        <v>736</v>
      </c>
      <c r="D360" s="103" t="s">
        <v>5406</v>
      </c>
    </row>
    <row r="361" spans="1:4">
      <c r="A361" s="103" t="s">
        <v>5497</v>
      </c>
      <c r="B361" s="103" t="s">
        <v>11148</v>
      </c>
      <c r="C361" s="103" t="s">
        <v>736</v>
      </c>
      <c r="D361" s="103" t="s">
        <v>5498</v>
      </c>
    </row>
    <row r="362" spans="1:4">
      <c r="A362" s="103" t="s">
        <v>4579</v>
      </c>
      <c r="B362" s="103" t="s">
        <v>11149</v>
      </c>
      <c r="C362" s="103" t="s">
        <v>736</v>
      </c>
      <c r="D362" s="103" t="s">
        <v>4581</v>
      </c>
    </row>
    <row r="363" spans="1:4">
      <c r="A363" s="103" t="s">
        <v>4582</v>
      </c>
      <c r="B363" s="103" t="s">
        <v>11150</v>
      </c>
      <c r="C363" s="103" t="s">
        <v>736</v>
      </c>
      <c r="D363" s="103" t="s">
        <v>4584</v>
      </c>
    </row>
    <row r="364" spans="1:4">
      <c r="A364" s="103" t="s">
        <v>4717</v>
      </c>
      <c r="B364" s="103" t="s">
        <v>11151</v>
      </c>
      <c r="C364" s="103" t="s">
        <v>736</v>
      </c>
      <c r="D364" s="103" t="s">
        <v>4718</v>
      </c>
    </row>
    <row r="365" spans="1:4">
      <c r="A365" s="103" t="s">
        <v>4735</v>
      </c>
      <c r="B365" s="103" t="s">
        <v>11152</v>
      </c>
      <c r="C365" s="103" t="s">
        <v>736</v>
      </c>
      <c r="D365" s="103" t="s">
        <v>4736</v>
      </c>
    </row>
    <row r="366" spans="1:4">
      <c r="A366" s="103" t="s">
        <v>6780</v>
      </c>
      <c r="B366" s="103" t="s">
        <v>11153</v>
      </c>
      <c r="C366" s="103" t="s">
        <v>736</v>
      </c>
      <c r="D366" s="103" t="s">
        <v>6782</v>
      </c>
    </row>
    <row r="367" spans="1:4">
      <c r="A367" s="103" t="s">
        <v>6630</v>
      </c>
      <c r="B367" s="103" t="s">
        <v>11154</v>
      </c>
      <c r="C367" s="103" t="s">
        <v>736</v>
      </c>
      <c r="D367" s="103" t="s">
        <v>6632</v>
      </c>
    </row>
    <row r="368" spans="1:4">
      <c r="A368" s="103" t="s">
        <v>6637</v>
      </c>
      <c r="B368" s="103" t="s">
        <v>11155</v>
      </c>
      <c r="C368" s="103" t="s">
        <v>736</v>
      </c>
      <c r="D368" s="103" t="s">
        <v>6638</v>
      </c>
    </row>
    <row r="369" spans="1:4">
      <c r="A369" s="103" t="s">
        <v>6707</v>
      </c>
      <c r="B369" s="103" t="s">
        <v>11156</v>
      </c>
      <c r="C369" s="103" t="s">
        <v>736</v>
      </c>
      <c r="D369" s="103" t="s">
        <v>6708</v>
      </c>
    </row>
    <row r="370" spans="1:4">
      <c r="A370" s="103" t="s">
        <v>6715</v>
      </c>
      <c r="B370" s="103" t="s">
        <v>11157</v>
      </c>
      <c r="C370" s="103" t="s">
        <v>736</v>
      </c>
      <c r="D370" s="103" t="s">
        <v>6716</v>
      </c>
    </row>
    <row r="371" spans="1:4">
      <c r="A371" s="103" t="s">
        <v>6789</v>
      </c>
      <c r="B371" s="103" t="s">
        <v>11158</v>
      </c>
      <c r="C371" s="103" t="s">
        <v>736</v>
      </c>
      <c r="D371" s="103" t="s">
        <v>6708</v>
      </c>
    </row>
    <row r="372" spans="1:4">
      <c r="A372" s="103" t="s">
        <v>4714</v>
      </c>
      <c r="B372" s="103" t="s">
        <v>11159</v>
      </c>
      <c r="C372" s="103" t="s">
        <v>736</v>
      </c>
      <c r="D372" s="103" t="s">
        <v>4716</v>
      </c>
    </row>
    <row r="373" spans="1:4">
      <c r="A373" s="103" t="s">
        <v>6237</v>
      </c>
      <c r="B373" s="103" t="s">
        <v>11160</v>
      </c>
      <c r="C373" s="103" t="s">
        <v>736</v>
      </c>
      <c r="D373" s="103" t="s">
        <v>6238</v>
      </c>
    </row>
    <row r="374" spans="1:4">
      <c r="A374" s="103" t="s">
        <v>6245</v>
      </c>
      <c r="B374" s="103" t="s">
        <v>11161</v>
      </c>
      <c r="C374" s="103" t="s">
        <v>736</v>
      </c>
      <c r="D374" s="103" t="s">
        <v>6246</v>
      </c>
    </row>
    <row r="375" spans="1:4">
      <c r="A375" s="103" t="s">
        <v>6251</v>
      </c>
      <c r="B375" s="103" t="s">
        <v>11162</v>
      </c>
      <c r="C375" s="103" t="s">
        <v>736</v>
      </c>
      <c r="D375" s="103" t="s">
        <v>6252</v>
      </c>
    </row>
    <row r="376" spans="1:4">
      <c r="A376" s="103" t="s">
        <v>6254</v>
      </c>
      <c r="B376" s="103" t="s">
        <v>11163</v>
      </c>
      <c r="C376" s="103" t="s">
        <v>736</v>
      </c>
      <c r="D376" s="103" t="s">
        <v>6256</v>
      </c>
    </row>
    <row r="377" spans="1:4">
      <c r="A377" s="103" t="s">
        <v>6259</v>
      </c>
      <c r="B377" s="103" t="s">
        <v>11164</v>
      </c>
      <c r="C377" s="103" t="s">
        <v>736</v>
      </c>
      <c r="D377" s="103" t="s">
        <v>6261</v>
      </c>
    </row>
    <row r="378" spans="1:4">
      <c r="A378" s="103" t="s">
        <v>6265</v>
      </c>
      <c r="B378" s="103" t="s">
        <v>11165</v>
      </c>
      <c r="C378" s="103" t="s">
        <v>736</v>
      </c>
      <c r="D378" s="103" t="s">
        <v>6266</v>
      </c>
    </row>
    <row r="379" spans="1:4">
      <c r="A379" s="103" t="s">
        <v>6648</v>
      </c>
      <c r="B379" s="103" t="s">
        <v>11166</v>
      </c>
      <c r="C379" s="103" t="s">
        <v>736</v>
      </c>
      <c r="D379" s="103" t="s">
        <v>6650</v>
      </c>
    </row>
    <row r="380" spans="1:4">
      <c r="A380" s="103" t="s">
        <v>6671</v>
      </c>
      <c r="B380" s="103" t="s">
        <v>11167</v>
      </c>
      <c r="C380" s="103" t="s">
        <v>736</v>
      </c>
      <c r="D380" s="103" t="s">
        <v>6672</v>
      </c>
    </row>
    <row r="381" spans="1:4">
      <c r="A381" s="103" t="s">
        <v>6677</v>
      </c>
      <c r="B381" s="103" t="s">
        <v>11168</v>
      </c>
      <c r="C381" s="103" t="s">
        <v>736</v>
      </c>
      <c r="D381" s="103" t="s">
        <v>6678</v>
      </c>
    </row>
    <row r="382" spans="1:4">
      <c r="A382" s="103" t="s">
        <v>6654</v>
      </c>
      <c r="B382" s="103" t="s">
        <v>11169</v>
      </c>
      <c r="C382" s="103" t="s">
        <v>736</v>
      </c>
      <c r="D382" s="103" t="s">
        <v>6655</v>
      </c>
    </row>
    <row r="383" spans="1:4">
      <c r="A383" s="103" t="s">
        <v>6663</v>
      </c>
      <c r="B383" s="103" t="s">
        <v>11170</v>
      </c>
      <c r="C383" s="103" t="s">
        <v>736</v>
      </c>
      <c r="D383" s="103" t="s">
        <v>6664</v>
      </c>
    </row>
    <row r="384" spans="1:4">
      <c r="A384" s="103" t="s">
        <v>6687</v>
      </c>
      <c r="B384" s="103" t="s">
        <v>11171</v>
      </c>
      <c r="C384" s="103" t="s">
        <v>736</v>
      </c>
      <c r="D384" s="103" t="s">
        <v>6688</v>
      </c>
    </row>
    <row r="385" spans="1:4">
      <c r="A385" s="103" t="s">
        <v>6692</v>
      </c>
      <c r="B385" s="103" t="s">
        <v>11172</v>
      </c>
      <c r="C385" s="103" t="s">
        <v>736</v>
      </c>
      <c r="D385" s="103" t="s">
        <v>6693</v>
      </c>
    </row>
    <row r="386" spans="1:4">
      <c r="A386" s="103" t="s">
        <v>6700</v>
      </c>
      <c r="B386" s="103" t="s">
        <v>11173</v>
      </c>
      <c r="C386" s="103" t="s">
        <v>736</v>
      </c>
      <c r="D386" s="103" t="s">
        <v>6701</v>
      </c>
    </row>
    <row r="387" spans="1:4">
      <c r="A387" s="103" t="s">
        <v>6722</v>
      </c>
      <c r="B387" s="103" t="s">
        <v>11174</v>
      </c>
      <c r="C387" s="103" t="s">
        <v>736</v>
      </c>
      <c r="D387" s="103" t="s">
        <v>6723</v>
      </c>
    </row>
    <row r="388" spans="1:4">
      <c r="A388" s="103" t="s">
        <v>6728</v>
      </c>
      <c r="B388" s="103" t="s">
        <v>11175</v>
      </c>
      <c r="C388" s="103" t="s">
        <v>736</v>
      </c>
      <c r="D388" s="103" t="s">
        <v>6730</v>
      </c>
    </row>
    <row r="389" spans="1:4">
      <c r="A389" s="103" t="s">
        <v>6737</v>
      </c>
      <c r="B389" s="103" t="s">
        <v>11176</v>
      </c>
      <c r="C389" s="103" t="s">
        <v>736</v>
      </c>
      <c r="D389" s="103" t="s">
        <v>6738</v>
      </c>
    </row>
    <row r="390" spans="1:4">
      <c r="A390" s="103" t="s">
        <v>6742</v>
      </c>
      <c r="B390" s="103" t="s">
        <v>11177</v>
      </c>
      <c r="C390" s="103" t="s">
        <v>736</v>
      </c>
      <c r="D390" s="103" t="s">
        <v>6744</v>
      </c>
    </row>
    <row r="391" spans="1:4">
      <c r="A391" s="103" t="s">
        <v>6748</v>
      </c>
      <c r="B391" s="103" t="s">
        <v>11178</v>
      </c>
      <c r="C391" s="103" t="s">
        <v>736</v>
      </c>
      <c r="D391" s="103" t="s">
        <v>6750</v>
      </c>
    </row>
    <row r="392" spans="1:4">
      <c r="A392" s="103" t="s">
        <v>6758</v>
      </c>
      <c r="B392" s="103" t="s">
        <v>11179</v>
      </c>
      <c r="C392" s="103" t="s">
        <v>736</v>
      </c>
      <c r="D392" s="103" t="s">
        <v>6759</v>
      </c>
    </row>
    <row r="393" spans="1:4">
      <c r="A393" s="103" t="s">
        <v>6765</v>
      </c>
      <c r="B393" s="103" t="s">
        <v>11180</v>
      </c>
      <c r="C393" s="103" t="s">
        <v>736</v>
      </c>
      <c r="D393" s="103" t="s">
        <v>6766</v>
      </c>
    </row>
    <row r="394" spans="1:4">
      <c r="A394" s="103" t="s">
        <v>6771</v>
      </c>
      <c r="B394" s="103" t="s">
        <v>11181</v>
      </c>
      <c r="C394" s="103" t="s">
        <v>736</v>
      </c>
      <c r="D394" s="103" t="s">
        <v>6773</v>
      </c>
    </row>
    <row r="395" spans="1:4">
      <c r="A395" s="103" t="s">
        <v>6832</v>
      </c>
      <c r="B395" s="103" t="s">
        <v>11182</v>
      </c>
      <c r="C395" s="103" t="s">
        <v>736</v>
      </c>
      <c r="D395" s="103" t="s">
        <v>6833</v>
      </c>
    </row>
    <row r="396" spans="1:4">
      <c r="A396" s="103" t="s">
        <v>6841</v>
      </c>
      <c r="B396" s="103" t="s">
        <v>11183</v>
      </c>
      <c r="C396" s="103" t="s">
        <v>736</v>
      </c>
      <c r="D396" s="103" t="s">
        <v>6842</v>
      </c>
    </row>
    <row r="397" spans="1:4">
      <c r="A397" s="103" t="s">
        <v>1168</v>
      </c>
      <c r="B397" s="103" t="s">
        <v>11184</v>
      </c>
      <c r="C397" s="103" t="s">
        <v>736</v>
      </c>
      <c r="D397" s="103" t="s">
        <v>1169</v>
      </c>
    </row>
    <row r="398" spans="1:4">
      <c r="A398" s="103" t="s">
        <v>1295</v>
      </c>
      <c r="B398" s="103" t="s">
        <v>11185</v>
      </c>
      <c r="C398" s="103" t="s">
        <v>736</v>
      </c>
      <c r="D398" s="103" t="s">
        <v>1296</v>
      </c>
    </row>
    <row r="399" spans="1:4">
      <c r="A399" s="103" t="s">
        <v>3349</v>
      </c>
      <c r="B399" s="103" t="s">
        <v>11186</v>
      </c>
      <c r="C399" s="103" t="s">
        <v>736</v>
      </c>
      <c r="D399" s="103" t="s">
        <v>3350</v>
      </c>
    </row>
    <row r="400" spans="1:4">
      <c r="A400" s="103" t="s">
        <v>8953</v>
      </c>
      <c r="B400" s="103" t="s">
        <v>11187</v>
      </c>
      <c r="C400" s="103" t="s">
        <v>736</v>
      </c>
      <c r="D400" s="103" t="s">
        <v>8955</v>
      </c>
    </row>
    <row r="401" spans="1:4">
      <c r="A401" s="103" t="s">
        <v>9104</v>
      </c>
      <c r="B401" s="103" t="s">
        <v>11188</v>
      </c>
      <c r="C401" s="103" t="s">
        <v>736</v>
      </c>
      <c r="D401" s="103" t="s">
        <v>9105</v>
      </c>
    </row>
    <row r="402" spans="1:4">
      <c r="A402" s="103" t="s">
        <v>10480</v>
      </c>
      <c r="B402" s="103" t="s">
        <v>11189</v>
      </c>
      <c r="C402" s="103" t="s">
        <v>736</v>
      </c>
      <c r="D402" s="103" t="s">
        <v>10481</v>
      </c>
    </row>
    <row r="403" spans="1:4">
      <c r="A403" s="103" t="s">
        <v>9980</v>
      </c>
      <c r="B403" s="103" t="s">
        <v>11190</v>
      </c>
      <c r="C403" s="103" t="s">
        <v>736</v>
      </c>
      <c r="D403" s="103" t="s">
        <v>9981</v>
      </c>
    </row>
    <row r="404" spans="1:4">
      <c r="A404" s="103" t="s">
        <v>3653</v>
      </c>
      <c r="B404" s="103" t="s">
        <v>11191</v>
      </c>
      <c r="C404" s="103" t="s">
        <v>3656</v>
      </c>
      <c r="D404" s="103" t="s">
        <v>3654</v>
      </c>
    </row>
    <row r="405" spans="1:4">
      <c r="A405" s="103" t="s">
        <v>8210</v>
      </c>
      <c r="B405" s="103" t="s">
        <v>11192</v>
      </c>
      <c r="C405" s="103" t="s">
        <v>511</v>
      </c>
      <c r="D405" s="103" t="s">
        <v>8211</v>
      </c>
    </row>
    <row r="406" spans="1:4">
      <c r="A406" s="103" t="s">
        <v>9813</v>
      </c>
      <c r="B406" s="103" t="s">
        <v>11193</v>
      </c>
      <c r="C406" s="103" t="s">
        <v>511</v>
      </c>
      <c r="D406" s="103" t="s">
        <v>9814</v>
      </c>
    </row>
    <row r="407" spans="1:4">
      <c r="A407" s="103" t="s">
        <v>10413</v>
      </c>
      <c r="B407" s="103" t="s">
        <v>11194</v>
      </c>
      <c r="C407" s="103" t="s">
        <v>511</v>
      </c>
      <c r="D407" s="103" t="s">
        <v>10414</v>
      </c>
    </row>
    <row r="408" spans="1:4">
      <c r="A408" s="103" t="s">
        <v>9819</v>
      </c>
      <c r="B408" s="103" t="s">
        <v>11195</v>
      </c>
      <c r="C408" s="103" t="s">
        <v>511</v>
      </c>
      <c r="D408" s="103" t="s">
        <v>9820</v>
      </c>
    </row>
    <row r="409" spans="1:4">
      <c r="A409" s="103" t="s">
        <v>9821</v>
      </c>
      <c r="B409" s="103" t="s">
        <v>11196</v>
      </c>
      <c r="C409" s="103" t="s">
        <v>511</v>
      </c>
      <c r="D409" s="103" t="s">
        <v>9822</v>
      </c>
    </row>
    <row r="410" spans="1:4">
      <c r="A410" s="103" t="s">
        <v>3568</v>
      </c>
      <c r="B410" s="103" t="s">
        <v>11197</v>
      </c>
      <c r="C410" s="103" t="s">
        <v>511</v>
      </c>
      <c r="D410" s="103" t="s">
        <v>3570</v>
      </c>
    </row>
    <row r="411" spans="1:4">
      <c r="A411" s="103" t="s">
        <v>506</v>
      </c>
      <c r="B411" s="103" t="s">
        <v>11198</v>
      </c>
      <c r="C411" s="103" t="s">
        <v>511</v>
      </c>
      <c r="D411" s="103" t="s">
        <v>508</v>
      </c>
    </row>
    <row r="412" spans="1:4">
      <c r="A412" s="103" t="s">
        <v>544</v>
      </c>
      <c r="B412" s="103" t="s">
        <v>11199</v>
      </c>
      <c r="C412" s="103" t="s">
        <v>511</v>
      </c>
      <c r="D412" s="103" t="s">
        <v>545</v>
      </c>
    </row>
    <row r="413" spans="1:4">
      <c r="A413" s="103" t="s">
        <v>2471</v>
      </c>
      <c r="B413" s="103" t="s">
        <v>11200</v>
      </c>
      <c r="C413" s="103" t="s">
        <v>511</v>
      </c>
      <c r="D413" s="103" t="s">
        <v>2383</v>
      </c>
    </row>
    <row r="414" spans="1:4">
      <c r="A414" s="103" t="s">
        <v>2866</v>
      </c>
      <c r="B414" s="103" t="s">
        <v>11201</v>
      </c>
      <c r="C414" s="103" t="s">
        <v>511</v>
      </c>
      <c r="D414" s="103" t="s">
        <v>2006</v>
      </c>
    </row>
    <row r="415" spans="1:4">
      <c r="A415" s="103" t="s">
        <v>2877</v>
      </c>
      <c r="B415" s="103" t="s">
        <v>11202</v>
      </c>
      <c r="C415" s="103" t="s">
        <v>511</v>
      </c>
      <c r="D415" s="103" t="s">
        <v>2006</v>
      </c>
    </row>
    <row r="416" spans="1:4">
      <c r="A416" s="103" t="s">
        <v>2911</v>
      </c>
      <c r="B416" s="103" t="s">
        <v>11203</v>
      </c>
      <c r="C416" s="103" t="s">
        <v>511</v>
      </c>
      <c r="D416" s="103" t="s">
        <v>2006</v>
      </c>
    </row>
    <row r="417" spans="1:4">
      <c r="A417" s="103" t="s">
        <v>3035</v>
      </c>
      <c r="B417" s="103" t="s">
        <v>11204</v>
      </c>
      <c r="C417" s="103" t="s">
        <v>511</v>
      </c>
      <c r="D417" s="103" t="s">
        <v>2033</v>
      </c>
    </row>
    <row r="418" spans="1:4">
      <c r="A418" s="103" t="s">
        <v>3049</v>
      </c>
      <c r="B418" s="103" t="s">
        <v>11205</v>
      </c>
      <c r="C418" s="103" t="s">
        <v>511</v>
      </c>
      <c r="D418" s="103" t="s">
        <v>2006</v>
      </c>
    </row>
    <row r="419" spans="1:4">
      <c r="A419" s="103" t="s">
        <v>3061</v>
      </c>
      <c r="B419" s="103" t="s">
        <v>11206</v>
      </c>
      <c r="C419" s="103" t="s">
        <v>511</v>
      </c>
      <c r="D419" s="103" t="s">
        <v>2006</v>
      </c>
    </row>
    <row r="420" spans="1:4">
      <c r="A420" s="103" t="s">
        <v>3075</v>
      </c>
      <c r="B420" s="103" t="s">
        <v>11207</v>
      </c>
      <c r="C420" s="103" t="s">
        <v>511</v>
      </c>
      <c r="D420" s="103" t="s">
        <v>1993</v>
      </c>
    </row>
    <row r="421" spans="1:4">
      <c r="A421" s="103" t="s">
        <v>2887</v>
      </c>
      <c r="B421" s="103" t="s">
        <v>11208</v>
      </c>
      <c r="C421" s="103" t="s">
        <v>511</v>
      </c>
      <c r="D421" s="103" t="s">
        <v>2383</v>
      </c>
    </row>
    <row r="422" spans="1:4">
      <c r="A422" s="103" t="s">
        <v>3448</v>
      </c>
      <c r="B422" s="103" t="s">
        <v>11209</v>
      </c>
      <c r="C422" s="103" t="s">
        <v>511</v>
      </c>
      <c r="D422" s="103" t="s">
        <v>3289</v>
      </c>
    </row>
    <row r="423" spans="1:4">
      <c r="A423" s="103" t="s">
        <v>3143</v>
      </c>
      <c r="B423" s="103" t="s">
        <v>11210</v>
      </c>
      <c r="C423" s="103" t="s">
        <v>511</v>
      </c>
      <c r="D423" s="103" t="s">
        <v>3145</v>
      </c>
    </row>
    <row r="424" spans="1:4">
      <c r="A424" s="103" t="s">
        <v>3154</v>
      </c>
      <c r="B424" s="103" t="s">
        <v>11211</v>
      </c>
      <c r="C424" s="103" t="s">
        <v>511</v>
      </c>
      <c r="D424" s="103" t="s">
        <v>3155</v>
      </c>
    </row>
    <row r="425" spans="1:4">
      <c r="A425" s="103" t="s">
        <v>3584</v>
      </c>
      <c r="B425" s="103" t="s">
        <v>11212</v>
      </c>
      <c r="C425" s="103" t="s">
        <v>511</v>
      </c>
      <c r="D425" s="103" t="s">
        <v>3559</v>
      </c>
    </row>
    <row r="426" spans="1:4">
      <c r="A426" s="103" t="s">
        <v>3557</v>
      </c>
      <c r="B426" s="103" t="s">
        <v>11213</v>
      </c>
      <c r="C426" s="103" t="s">
        <v>511</v>
      </c>
      <c r="D426" s="103" t="s">
        <v>3559</v>
      </c>
    </row>
    <row r="427" spans="1:4">
      <c r="A427" s="103" t="s">
        <v>3615</v>
      </c>
      <c r="B427" s="103" t="s">
        <v>11214</v>
      </c>
      <c r="C427" s="103" t="s">
        <v>511</v>
      </c>
      <c r="D427" s="103" t="s">
        <v>3595</v>
      </c>
    </row>
    <row r="428" spans="1:4">
      <c r="A428" s="103" t="s">
        <v>3594</v>
      </c>
      <c r="B428" s="103" t="s">
        <v>11215</v>
      </c>
      <c r="C428" s="103" t="s">
        <v>511</v>
      </c>
      <c r="D428" s="103" t="s">
        <v>3595</v>
      </c>
    </row>
    <row r="429" spans="1:4">
      <c r="A429" s="103" t="s">
        <v>3188</v>
      </c>
      <c r="B429" s="103" t="s">
        <v>11216</v>
      </c>
      <c r="C429" s="103" t="s">
        <v>511</v>
      </c>
      <c r="D429" s="103" t="s">
        <v>3189</v>
      </c>
    </row>
    <row r="430" spans="1:4">
      <c r="A430" s="103" t="s">
        <v>3202</v>
      </c>
      <c r="B430" s="103" t="s">
        <v>11217</v>
      </c>
      <c r="C430" s="103" t="s">
        <v>511</v>
      </c>
      <c r="D430" s="103" t="s">
        <v>3204</v>
      </c>
    </row>
    <row r="431" spans="1:4">
      <c r="A431" s="103" t="s">
        <v>5154</v>
      </c>
      <c r="B431" s="103" t="s">
        <v>11218</v>
      </c>
      <c r="C431" s="103" t="s">
        <v>511</v>
      </c>
      <c r="D431" s="103" t="s">
        <v>5155</v>
      </c>
    </row>
    <row r="432" spans="1:4">
      <c r="A432" s="103" t="s">
        <v>4310</v>
      </c>
      <c r="B432" s="103" t="s">
        <v>11219</v>
      </c>
      <c r="C432" s="103" t="s">
        <v>511</v>
      </c>
      <c r="D432" s="103" t="s">
        <v>4282</v>
      </c>
    </row>
    <row r="433" spans="1:4">
      <c r="A433" s="103" t="s">
        <v>5545</v>
      </c>
      <c r="B433" s="103" t="s">
        <v>11220</v>
      </c>
      <c r="C433" s="103" t="s">
        <v>511</v>
      </c>
      <c r="D433" s="103" t="s">
        <v>5546</v>
      </c>
    </row>
    <row r="434" spans="1:4">
      <c r="A434" s="103" t="s">
        <v>5103</v>
      </c>
      <c r="B434" s="103" t="s">
        <v>11221</v>
      </c>
      <c r="C434" s="103" t="s">
        <v>511</v>
      </c>
      <c r="D434" s="103" t="s">
        <v>5104</v>
      </c>
    </row>
    <row r="435" spans="1:4">
      <c r="A435" s="103" t="s">
        <v>5112</v>
      </c>
      <c r="B435" s="103" t="s">
        <v>11222</v>
      </c>
      <c r="C435" s="103" t="s">
        <v>511</v>
      </c>
      <c r="D435" s="103" t="s">
        <v>5113</v>
      </c>
    </row>
    <row r="436" spans="1:4">
      <c r="A436" s="103" t="s">
        <v>5115</v>
      </c>
      <c r="B436" s="103" t="s">
        <v>11223</v>
      </c>
      <c r="C436" s="103" t="s">
        <v>511</v>
      </c>
      <c r="D436" s="103" t="s">
        <v>5116</v>
      </c>
    </row>
    <row r="437" spans="1:4">
      <c r="A437" s="103" t="s">
        <v>5120</v>
      </c>
      <c r="B437" s="103" t="s">
        <v>11224</v>
      </c>
      <c r="C437" s="103" t="s">
        <v>511</v>
      </c>
      <c r="D437" s="103" t="s">
        <v>5121</v>
      </c>
    </row>
    <row r="438" spans="1:4">
      <c r="A438" s="103" t="s">
        <v>5128</v>
      </c>
      <c r="B438" s="103" t="s">
        <v>11225</v>
      </c>
      <c r="C438" s="103" t="s">
        <v>511</v>
      </c>
      <c r="D438" s="103" t="s">
        <v>5129</v>
      </c>
    </row>
    <row r="439" spans="1:4">
      <c r="A439" s="103" t="s">
        <v>5135</v>
      </c>
      <c r="B439" s="103" t="s">
        <v>11226</v>
      </c>
      <c r="C439" s="103" t="s">
        <v>511</v>
      </c>
      <c r="D439" s="103" t="s">
        <v>5136</v>
      </c>
    </row>
    <row r="440" spans="1:4">
      <c r="A440" s="103" t="s">
        <v>5143</v>
      </c>
      <c r="B440" s="103" t="s">
        <v>11227</v>
      </c>
      <c r="C440" s="103" t="s">
        <v>511</v>
      </c>
      <c r="D440" s="103" t="s">
        <v>5144</v>
      </c>
    </row>
    <row r="441" spans="1:4">
      <c r="A441" s="103" t="s">
        <v>5147</v>
      </c>
      <c r="B441" s="103" t="s">
        <v>11228</v>
      </c>
      <c r="C441" s="103" t="s">
        <v>511</v>
      </c>
      <c r="D441" s="103" t="s">
        <v>5148</v>
      </c>
    </row>
    <row r="442" spans="1:4">
      <c r="A442" s="103" t="s">
        <v>5156</v>
      </c>
      <c r="B442" s="103" t="s">
        <v>11229</v>
      </c>
      <c r="C442" s="103" t="s">
        <v>511</v>
      </c>
      <c r="D442" s="103" t="s">
        <v>5157</v>
      </c>
    </row>
    <row r="443" spans="1:4">
      <c r="A443" s="103" t="s">
        <v>5542</v>
      </c>
      <c r="B443" s="103" t="s">
        <v>11230</v>
      </c>
      <c r="C443" s="103" t="s">
        <v>511</v>
      </c>
      <c r="D443" s="103" t="s">
        <v>5543</v>
      </c>
    </row>
    <row r="444" spans="1:4">
      <c r="A444" s="103" t="s">
        <v>5554</v>
      </c>
      <c r="B444" s="103" t="s">
        <v>11231</v>
      </c>
      <c r="C444" s="103" t="s">
        <v>511</v>
      </c>
      <c r="D444" s="103" t="s">
        <v>5555</v>
      </c>
    </row>
    <row r="445" spans="1:4">
      <c r="A445" s="103" t="s">
        <v>5561</v>
      </c>
      <c r="B445" s="103" t="s">
        <v>11232</v>
      </c>
      <c r="C445" s="103" t="s">
        <v>511</v>
      </c>
      <c r="D445" s="103" t="s">
        <v>5562</v>
      </c>
    </row>
    <row r="446" spans="1:4">
      <c r="A446" s="103" t="s">
        <v>5568</v>
      </c>
      <c r="B446" s="103" t="s">
        <v>11233</v>
      </c>
      <c r="C446" s="103" t="s">
        <v>511</v>
      </c>
      <c r="D446" s="103" t="s">
        <v>5569</v>
      </c>
    </row>
    <row r="447" spans="1:4">
      <c r="A447" s="103" t="s">
        <v>5574</v>
      </c>
      <c r="B447" s="103" t="s">
        <v>11234</v>
      </c>
      <c r="C447" s="103" t="s">
        <v>511</v>
      </c>
      <c r="D447" s="103" t="s">
        <v>5575</v>
      </c>
    </row>
    <row r="448" spans="1:4">
      <c r="A448" s="103" t="s">
        <v>5579</v>
      </c>
      <c r="B448" s="103" t="s">
        <v>11235</v>
      </c>
      <c r="C448" s="103" t="s">
        <v>511</v>
      </c>
      <c r="D448" s="103" t="s">
        <v>5580</v>
      </c>
    </row>
    <row r="449" spans="1:4">
      <c r="A449" s="103" t="s">
        <v>5585</v>
      </c>
      <c r="B449" s="103" t="s">
        <v>11236</v>
      </c>
      <c r="C449" s="103" t="s">
        <v>511</v>
      </c>
      <c r="D449" s="103" t="s">
        <v>5586</v>
      </c>
    </row>
    <row r="450" spans="1:4">
      <c r="A450" s="103" t="s">
        <v>5592</v>
      </c>
      <c r="B450" s="103" t="s">
        <v>11237</v>
      </c>
      <c r="C450" s="103" t="s">
        <v>511</v>
      </c>
      <c r="D450" s="103" t="s">
        <v>5593</v>
      </c>
    </row>
    <row r="451" spans="1:4">
      <c r="A451" s="103" t="s">
        <v>5272</v>
      </c>
      <c r="B451" s="103" t="s">
        <v>11238</v>
      </c>
      <c r="C451" s="103" t="s">
        <v>511</v>
      </c>
      <c r="D451" s="103" t="s">
        <v>5274</v>
      </c>
    </row>
    <row r="452" spans="1:4">
      <c r="A452" s="103" t="s">
        <v>5255</v>
      </c>
      <c r="B452" s="103" t="s">
        <v>11239</v>
      </c>
      <c r="C452" s="103" t="s">
        <v>511</v>
      </c>
      <c r="D452" s="103" t="s">
        <v>5256</v>
      </c>
    </row>
    <row r="453" spans="1:4">
      <c r="A453" s="103" t="s">
        <v>5266</v>
      </c>
      <c r="B453" s="103" t="s">
        <v>11240</v>
      </c>
      <c r="C453" s="103" t="s">
        <v>511</v>
      </c>
      <c r="D453" s="103" t="s">
        <v>5268</v>
      </c>
    </row>
    <row r="454" spans="1:4">
      <c r="A454" s="103" t="s">
        <v>7091</v>
      </c>
      <c r="B454" s="103" t="s">
        <v>11241</v>
      </c>
      <c r="C454" s="103" t="s">
        <v>511</v>
      </c>
      <c r="D454" s="103" t="s">
        <v>7092</v>
      </c>
    </row>
    <row r="455" spans="1:4">
      <c r="A455" s="103" t="s">
        <v>7605</v>
      </c>
      <c r="B455" s="103" t="s">
        <v>11242</v>
      </c>
      <c r="C455" s="103" t="s">
        <v>511</v>
      </c>
      <c r="D455" s="103" t="s">
        <v>6872</v>
      </c>
    </row>
    <row r="456" spans="1:4">
      <c r="A456" s="103" t="s">
        <v>7656</v>
      </c>
      <c r="B456" s="103" t="s">
        <v>11243</v>
      </c>
      <c r="C456" s="103" t="s">
        <v>511</v>
      </c>
      <c r="D456" s="103" t="s">
        <v>7642</v>
      </c>
    </row>
    <row r="457" spans="1:4">
      <c r="A457" s="103" t="s">
        <v>3222</v>
      </c>
      <c r="B457" s="103" t="s">
        <v>11244</v>
      </c>
      <c r="C457" s="103" t="s">
        <v>511</v>
      </c>
      <c r="D457" s="103" t="s">
        <v>3224</v>
      </c>
    </row>
    <row r="458" spans="1:4">
      <c r="A458" s="103" t="s">
        <v>9041</v>
      </c>
      <c r="B458" s="103" t="s">
        <v>11245</v>
      </c>
      <c r="C458" s="103" t="s">
        <v>511</v>
      </c>
      <c r="D458" s="103" t="s">
        <v>9042</v>
      </c>
    </row>
    <row r="459" spans="1:4">
      <c r="A459" s="103" t="s">
        <v>9047</v>
      </c>
      <c r="B459" s="103" t="s">
        <v>11246</v>
      </c>
      <c r="C459" s="103" t="s">
        <v>511</v>
      </c>
      <c r="D459" s="103" t="s">
        <v>9048</v>
      </c>
    </row>
    <row r="460" spans="1:4">
      <c r="A460" s="103" t="s">
        <v>9054</v>
      </c>
      <c r="B460" s="103" t="s">
        <v>11247</v>
      </c>
      <c r="C460" s="103" t="s">
        <v>511</v>
      </c>
      <c r="D460" s="103" t="s">
        <v>9055</v>
      </c>
    </row>
    <row r="461" spans="1:4">
      <c r="A461" s="103" t="s">
        <v>9059</v>
      </c>
      <c r="B461" s="103" t="s">
        <v>11248</v>
      </c>
      <c r="C461" s="103" t="s">
        <v>511</v>
      </c>
      <c r="D461" s="103" t="s">
        <v>9060</v>
      </c>
    </row>
    <row r="462" spans="1:4">
      <c r="A462" s="103" t="s">
        <v>9064</v>
      </c>
      <c r="B462" s="103" t="s">
        <v>11249</v>
      </c>
      <c r="C462" s="103" t="s">
        <v>511</v>
      </c>
      <c r="D462" s="103" t="s">
        <v>9065</v>
      </c>
    </row>
    <row r="463" spans="1:4">
      <c r="A463" s="103" t="s">
        <v>9989</v>
      </c>
      <c r="B463" s="103" t="s">
        <v>11250</v>
      </c>
      <c r="C463" s="103" t="s">
        <v>511</v>
      </c>
      <c r="D463" s="103" t="s">
        <v>9990</v>
      </c>
    </row>
    <row r="464" spans="1:4">
      <c r="A464" s="103" t="s">
        <v>9994</v>
      </c>
      <c r="B464" s="103" t="s">
        <v>11251</v>
      </c>
      <c r="C464" s="103" t="s">
        <v>511</v>
      </c>
      <c r="D464" s="103" t="s">
        <v>9995</v>
      </c>
    </row>
    <row r="465" spans="1:4">
      <c r="A465" s="103" t="s">
        <v>10000</v>
      </c>
      <c r="B465" s="103" t="s">
        <v>11252</v>
      </c>
      <c r="C465" s="103" t="s">
        <v>511</v>
      </c>
      <c r="D465" s="103" t="s">
        <v>10001</v>
      </c>
    </row>
    <row r="466" spans="1:4">
      <c r="A466" s="103" t="s">
        <v>7539</v>
      </c>
      <c r="B466" s="103" t="s">
        <v>11253</v>
      </c>
      <c r="C466" s="103" t="s">
        <v>486</v>
      </c>
      <c r="D466" s="103" t="s">
        <v>7540</v>
      </c>
    </row>
    <row r="467" spans="1:4">
      <c r="A467" s="103" t="s">
        <v>9799</v>
      </c>
      <c r="B467" s="103" t="s">
        <v>11254</v>
      </c>
      <c r="C467" s="103" t="s">
        <v>486</v>
      </c>
      <c r="D467" s="103" t="s">
        <v>9800</v>
      </c>
    </row>
    <row r="468" spans="1:4">
      <c r="A468" s="103" t="s">
        <v>482</v>
      </c>
      <c r="B468" s="103" t="s">
        <v>11255</v>
      </c>
      <c r="C468" s="103" t="s">
        <v>486</v>
      </c>
      <c r="D468" s="103" t="s">
        <v>483</v>
      </c>
    </row>
    <row r="469" spans="1:4">
      <c r="A469" s="103" t="s">
        <v>2689</v>
      </c>
      <c r="B469" s="103" t="s">
        <v>11256</v>
      </c>
      <c r="C469" s="103" t="s">
        <v>486</v>
      </c>
      <c r="D469" s="103" t="s">
        <v>2006</v>
      </c>
    </row>
    <row r="470" spans="1:4">
      <c r="A470" s="103" t="s">
        <v>2667</v>
      </c>
      <c r="B470" s="103" t="s">
        <v>11257</v>
      </c>
      <c r="C470" s="103" t="s">
        <v>486</v>
      </c>
      <c r="D470" s="103" t="s">
        <v>2006</v>
      </c>
    </row>
    <row r="471" spans="1:4">
      <c r="A471" s="103" t="s">
        <v>2657</v>
      </c>
      <c r="B471" s="103" t="s">
        <v>11258</v>
      </c>
      <c r="C471" s="103" t="s">
        <v>486</v>
      </c>
      <c r="D471" s="103" t="s">
        <v>2006</v>
      </c>
    </row>
    <row r="472" spans="1:4">
      <c r="A472" s="103" t="s">
        <v>2704</v>
      </c>
      <c r="B472" s="103" t="s">
        <v>11259</v>
      </c>
      <c r="C472" s="103" t="s">
        <v>486</v>
      </c>
      <c r="D472" s="103" t="s">
        <v>2006</v>
      </c>
    </row>
    <row r="473" spans="1:4">
      <c r="A473" s="103" t="s">
        <v>2713</v>
      </c>
      <c r="B473" s="103" t="s">
        <v>11260</v>
      </c>
      <c r="C473" s="103" t="s">
        <v>486</v>
      </c>
      <c r="D473" s="103" t="s">
        <v>2033</v>
      </c>
    </row>
    <row r="474" spans="1:4">
      <c r="A474" s="103" t="s">
        <v>3413</v>
      </c>
      <c r="B474" s="103" t="s">
        <v>11261</v>
      </c>
      <c r="C474" s="103" t="s">
        <v>486</v>
      </c>
      <c r="D474" s="103" t="s">
        <v>3289</v>
      </c>
    </row>
    <row r="475" spans="1:4">
      <c r="A475" s="103" t="s">
        <v>2098</v>
      </c>
      <c r="B475" s="103" t="s">
        <v>11262</v>
      </c>
      <c r="C475" s="103" t="s">
        <v>486</v>
      </c>
      <c r="D475" s="103" t="s">
        <v>2099</v>
      </c>
    </row>
    <row r="476" spans="1:4">
      <c r="A476" s="103" t="s">
        <v>2109</v>
      </c>
      <c r="B476" s="103" t="s">
        <v>11263</v>
      </c>
      <c r="C476" s="103" t="s">
        <v>486</v>
      </c>
      <c r="D476" s="103" t="s">
        <v>2111</v>
      </c>
    </row>
    <row r="477" spans="1:4">
      <c r="A477" s="103" t="s">
        <v>2121</v>
      </c>
      <c r="B477" s="103" t="s">
        <v>11264</v>
      </c>
      <c r="C477" s="103" t="s">
        <v>486</v>
      </c>
      <c r="D477" s="103" t="s">
        <v>2123</v>
      </c>
    </row>
    <row r="478" spans="1:4">
      <c r="A478" s="103" t="s">
        <v>2132</v>
      </c>
      <c r="B478" s="103" t="s">
        <v>11265</v>
      </c>
      <c r="C478" s="103" t="s">
        <v>486</v>
      </c>
      <c r="D478" s="103" t="s">
        <v>2135</v>
      </c>
    </row>
    <row r="479" spans="1:4">
      <c r="A479" s="103" t="s">
        <v>2147</v>
      </c>
      <c r="B479" s="103" t="s">
        <v>11266</v>
      </c>
      <c r="C479" s="103" t="s">
        <v>486</v>
      </c>
      <c r="D479" s="103" t="s">
        <v>2148</v>
      </c>
    </row>
    <row r="480" spans="1:4">
      <c r="A480" s="103" t="s">
        <v>2177</v>
      </c>
      <c r="B480" s="103" t="s">
        <v>11267</v>
      </c>
      <c r="C480" s="103" t="s">
        <v>486</v>
      </c>
      <c r="D480" s="103" t="s">
        <v>2178</v>
      </c>
    </row>
    <row r="481" spans="1:4">
      <c r="A481" s="103" t="s">
        <v>3026</v>
      </c>
      <c r="B481" s="103" t="s">
        <v>11268</v>
      </c>
      <c r="C481" s="103" t="s">
        <v>486</v>
      </c>
      <c r="D481" s="103" t="s">
        <v>3028</v>
      </c>
    </row>
    <row r="482" spans="1:4">
      <c r="A482" s="103" t="s">
        <v>3039</v>
      </c>
      <c r="B482" s="103" t="s">
        <v>11269</v>
      </c>
      <c r="C482" s="103" t="s">
        <v>486</v>
      </c>
      <c r="D482" s="103" t="s">
        <v>3041</v>
      </c>
    </row>
    <row r="483" spans="1:4">
      <c r="A483" s="103" t="s">
        <v>5052</v>
      </c>
      <c r="B483" s="103" t="s">
        <v>11270</v>
      </c>
      <c r="C483" s="103" t="s">
        <v>486</v>
      </c>
      <c r="D483" s="103" t="s">
        <v>5054</v>
      </c>
    </row>
    <row r="484" spans="1:4">
      <c r="A484" s="103" t="s">
        <v>4301</v>
      </c>
      <c r="B484" s="103" t="s">
        <v>11271</v>
      </c>
      <c r="C484" s="103" t="s">
        <v>486</v>
      </c>
      <c r="D484" s="103" t="s">
        <v>4282</v>
      </c>
    </row>
    <row r="485" spans="1:4">
      <c r="A485" s="103" t="s">
        <v>5333</v>
      </c>
      <c r="B485" s="103" t="s">
        <v>11272</v>
      </c>
      <c r="C485" s="103" t="s">
        <v>486</v>
      </c>
      <c r="D485" s="103" t="s">
        <v>5335</v>
      </c>
    </row>
    <row r="486" spans="1:4">
      <c r="A486" s="103" t="s">
        <v>5344</v>
      </c>
      <c r="B486" s="103" t="s">
        <v>11273</v>
      </c>
      <c r="C486" s="103" t="s">
        <v>486</v>
      </c>
      <c r="D486" s="103" t="s">
        <v>5345</v>
      </c>
    </row>
    <row r="487" spans="1:4">
      <c r="A487" s="103" t="s">
        <v>5351</v>
      </c>
      <c r="B487" s="103" t="s">
        <v>11274</v>
      </c>
      <c r="C487" s="103" t="s">
        <v>486</v>
      </c>
      <c r="D487" s="103" t="s">
        <v>5353</v>
      </c>
    </row>
    <row r="488" spans="1:4">
      <c r="A488" s="103" t="s">
        <v>5358</v>
      </c>
      <c r="B488" s="103" t="s">
        <v>11275</v>
      </c>
      <c r="C488" s="103" t="s">
        <v>486</v>
      </c>
      <c r="D488" s="103" t="s">
        <v>5359</v>
      </c>
    </row>
    <row r="489" spans="1:4">
      <c r="A489" s="103" t="s">
        <v>5365</v>
      </c>
      <c r="B489" s="103" t="s">
        <v>11276</v>
      </c>
      <c r="C489" s="103" t="s">
        <v>486</v>
      </c>
      <c r="D489" s="103" t="s">
        <v>5366</v>
      </c>
    </row>
    <row r="490" spans="1:4">
      <c r="A490" s="103" t="s">
        <v>5601</v>
      </c>
      <c r="B490" s="103" t="s">
        <v>11277</v>
      </c>
      <c r="C490" s="103" t="s">
        <v>486</v>
      </c>
      <c r="D490" s="103" t="s">
        <v>5602</v>
      </c>
    </row>
    <row r="491" spans="1:4">
      <c r="A491" s="103" t="s">
        <v>5299</v>
      </c>
      <c r="B491" s="103" t="s">
        <v>11278</v>
      </c>
      <c r="C491" s="103" t="s">
        <v>486</v>
      </c>
      <c r="D491" s="103" t="s">
        <v>5301</v>
      </c>
    </row>
    <row r="492" spans="1:4">
      <c r="A492" s="103" t="s">
        <v>5310</v>
      </c>
      <c r="B492" s="103" t="s">
        <v>11279</v>
      </c>
      <c r="C492" s="103" t="s">
        <v>486</v>
      </c>
      <c r="D492" s="103" t="s">
        <v>5311</v>
      </c>
    </row>
    <row r="493" spans="1:4">
      <c r="A493" s="103" t="s">
        <v>5317</v>
      </c>
      <c r="B493" s="103" t="s">
        <v>11280</v>
      </c>
      <c r="C493" s="103" t="s">
        <v>486</v>
      </c>
      <c r="D493" s="103" t="s">
        <v>5318</v>
      </c>
    </row>
    <row r="494" spans="1:4">
      <c r="A494" s="103" t="s">
        <v>5327</v>
      </c>
      <c r="B494" s="103" t="s">
        <v>11281</v>
      </c>
      <c r="C494" s="103" t="s">
        <v>486</v>
      </c>
      <c r="D494" s="103" t="s">
        <v>5328</v>
      </c>
    </row>
    <row r="495" spans="1:4">
      <c r="A495" s="103" t="s">
        <v>5599</v>
      </c>
      <c r="B495" s="103" t="s">
        <v>11282</v>
      </c>
      <c r="C495" s="103" t="s">
        <v>486</v>
      </c>
      <c r="D495" s="103" t="s">
        <v>5600</v>
      </c>
    </row>
    <row r="496" spans="1:4">
      <c r="A496" s="103" t="s">
        <v>5610</v>
      </c>
      <c r="B496" s="103" t="s">
        <v>11283</v>
      </c>
      <c r="C496" s="103" t="s">
        <v>486</v>
      </c>
      <c r="D496" s="103" t="s">
        <v>5611</v>
      </c>
    </row>
    <row r="497" spans="1:4">
      <c r="A497" s="103" t="s">
        <v>5615</v>
      </c>
      <c r="B497" s="103" t="s">
        <v>11284</v>
      </c>
      <c r="C497" s="103" t="s">
        <v>486</v>
      </c>
      <c r="D497" s="103" t="s">
        <v>5616</v>
      </c>
    </row>
    <row r="498" spans="1:4">
      <c r="A498" s="103" t="s">
        <v>5621</v>
      </c>
      <c r="B498" s="103" t="s">
        <v>11285</v>
      </c>
      <c r="C498" s="103" t="s">
        <v>486</v>
      </c>
      <c r="D498" s="103" t="s">
        <v>5622</v>
      </c>
    </row>
    <row r="499" spans="1:4">
      <c r="A499" s="103" t="s">
        <v>5384</v>
      </c>
      <c r="B499" s="103" t="s">
        <v>11286</v>
      </c>
      <c r="C499" s="103" t="s">
        <v>486</v>
      </c>
      <c r="D499" s="103" t="s">
        <v>5385</v>
      </c>
    </row>
    <row r="500" spans="1:4">
      <c r="A500" s="103" t="s">
        <v>5460</v>
      </c>
      <c r="B500" s="103" t="s">
        <v>11287</v>
      </c>
      <c r="C500" s="103" t="s">
        <v>486</v>
      </c>
      <c r="D500" s="103" t="s">
        <v>5461</v>
      </c>
    </row>
    <row r="501" spans="1:4">
      <c r="A501" s="103" t="s">
        <v>5469</v>
      </c>
      <c r="B501" s="103" t="s">
        <v>11288</v>
      </c>
      <c r="C501" s="103" t="s">
        <v>486</v>
      </c>
      <c r="D501" s="103" t="s">
        <v>5470</v>
      </c>
    </row>
    <row r="502" spans="1:4">
      <c r="A502" s="103" t="s">
        <v>6889</v>
      </c>
      <c r="B502" s="103" t="s">
        <v>11289</v>
      </c>
      <c r="C502" s="103" t="s">
        <v>486</v>
      </c>
      <c r="D502" s="103" t="s">
        <v>6872</v>
      </c>
    </row>
    <row r="503" spans="1:4">
      <c r="A503" s="103" t="s">
        <v>7662</v>
      </c>
      <c r="B503" s="103" t="s">
        <v>11290</v>
      </c>
      <c r="C503" s="103" t="s">
        <v>486</v>
      </c>
      <c r="D503" s="103" t="s">
        <v>7642</v>
      </c>
    </row>
    <row r="504" spans="1:4">
      <c r="A504" s="103" t="s">
        <v>3200</v>
      </c>
      <c r="B504" s="103" t="s">
        <v>11291</v>
      </c>
      <c r="C504" s="103" t="s">
        <v>486</v>
      </c>
      <c r="D504" s="103" t="s">
        <v>3203</v>
      </c>
    </row>
    <row r="505" spans="1:4">
      <c r="A505" s="103" t="s">
        <v>7556</v>
      </c>
      <c r="B505" s="103" t="s">
        <v>11292</v>
      </c>
      <c r="C505" s="103" t="s">
        <v>486</v>
      </c>
      <c r="D505" s="103" t="s">
        <v>7557</v>
      </c>
    </row>
    <row r="506" spans="1:4">
      <c r="A506" s="103" t="s">
        <v>7563</v>
      </c>
      <c r="B506" s="103" t="s">
        <v>11293</v>
      </c>
      <c r="C506" s="103" t="s">
        <v>486</v>
      </c>
      <c r="D506" s="103" t="s">
        <v>7564</v>
      </c>
    </row>
    <row r="507" spans="1:4">
      <c r="A507" s="103" t="s">
        <v>7571</v>
      </c>
      <c r="B507" s="103" t="s">
        <v>11294</v>
      </c>
      <c r="C507" s="103" t="s">
        <v>486</v>
      </c>
      <c r="D507" s="103" t="s">
        <v>7572</v>
      </c>
    </row>
    <row r="508" spans="1:4">
      <c r="A508" s="103" t="s">
        <v>7578</v>
      </c>
      <c r="B508" s="103" t="s">
        <v>11295</v>
      </c>
      <c r="C508" s="103" t="s">
        <v>486</v>
      </c>
      <c r="D508" s="103" t="s">
        <v>7579</v>
      </c>
    </row>
    <row r="509" spans="1:4">
      <c r="A509" s="103" t="s">
        <v>9944</v>
      </c>
      <c r="B509" s="103" t="s">
        <v>11296</v>
      </c>
      <c r="C509" s="103" t="s">
        <v>486</v>
      </c>
      <c r="D509" s="103" t="s">
        <v>9945</v>
      </c>
    </row>
    <row r="510" spans="1:4">
      <c r="A510" s="103" t="s">
        <v>9949</v>
      </c>
      <c r="B510" s="103" t="s">
        <v>11297</v>
      </c>
      <c r="C510" s="103" t="s">
        <v>486</v>
      </c>
      <c r="D510" s="103" t="s">
        <v>9950</v>
      </c>
    </row>
    <row r="511" spans="1:4">
      <c r="A511" s="103" t="s">
        <v>5261</v>
      </c>
      <c r="B511" s="103" t="s">
        <v>11298</v>
      </c>
      <c r="C511" s="103" t="s">
        <v>5263</v>
      </c>
      <c r="D511" s="103" t="s">
        <v>5262</v>
      </c>
    </row>
    <row r="512" spans="1:4">
      <c r="A512" s="103" t="s">
        <v>7178</v>
      </c>
      <c r="B512" s="103" t="s">
        <v>11299</v>
      </c>
      <c r="C512" s="103" t="s">
        <v>1050</v>
      </c>
      <c r="D512" s="103" t="s">
        <v>7179</v>
      </c>
    </row>
    <row r="513" spans="1:4">
      <c r="A513" s="103" t="s">
        <v>7361</v>
      </c>
      <c r="B513" s="103" t="s">
        <v>11300</v>
      </c>
      <c r="C513" s="103" t="s">
        <v>1050</v>
      </c>
      <c r="D513" s="103" t="s">
        <v>7363</v>
      </c>
    </row>
    <row r="514" spans="1:4">
      <c r="A514" s="103" t="s">
        <v>9448</v>
      </c>
      <c r="B514" s="103" t="s">
        <v>11301</v>
      </c>
      <c r="C514" s="103" t="s">
        <v>1050</v>
      </c>
      <c r="D514" s="103" t="s">
        <v>9449</v>
      </c>
    </row>
    <row r="515" spans="1:4">
      <c r="A515" s="103" t="s">
        <v>1046</v>
      </c>
      <c r="B515" s="103" t="s">
        <v>11302</v>
      </c>
      <c r="C515" s="103" t="s">
        <v>1050</v>
      </c>
      <c r="D515" s="103" t="s">
        <v>1048</v>
      </c>
    </row>
    <row r="516" spans="1:4">
      <c r="A516" s="103" t="s">
        <v>9786</v>
      </c>
      <c r="B516" s="103" t="s">
        <v>11303</v>
      </c>
      <c r="C516" s="103" t="s">
        <v>1050</v>
      </c>
      <c r="D516" s="103" t="s">
        <v>9787</v>
      </c>
    </row>
    <row r="517" spans="1:4">
      <c r="A517" s="103" t="s">
        <v>10204</v>
      </c>
      <c r="B517" s="103" t="s">
        <v>11304</v>
      </c>
      <c r="C517" s="103" t="s">
        <v>1050</v>
      </c>
      <c r="D517" s="103" t="s">
        <v>10205</v>
      </c>
    </row>
    <row r="518" spans="1:4">
      <c r="A518" s="103" t="s">
        <v>1647</v>
      </c>
      <c r="B518" s="103" t="s">
        <v>11305</v>
      </c>
      <c r="C518" s="103" t="s">
        <v>1050</v>
      </c>
      <c r="D518" s="103" t="s">
        <v>1503</v>
      </c>
    </row>
    <row r="519" spans="1:4">
      <c r="A519" s="103" t="s">
        <v>1656</v>
      </c>
      <c r="B519" s="103" t="s">
        <v>11306</v>
      </c>
      <c r="C519" s="103" t="s">
        <v>1050</v>
      </c>
      <c r="D519" s="103" t="s">
        <v>1467</v>
      </c>
    </row>
    <row r="520" spans="1:4">
      <c r="A520" s="103" t="s">
        <v>1749</v>
      </c>
      <c r="B520" s="103" t="s">
        <v>11307</v>
      </c>
      <c r="C520" s="103" t="s">
        <v>1050</v>
      </c>
      <c r="D520" s="103" t="s">
        <v>1503</v>
      </c>
    </row>
    <row r="521" spans="1:4">
      <c r="A521" s="103" t="s">
        <v>3279</v>
      </c>
      <c r="B521" s="103" t="s">
        <v>11308</v>
      </c>
      <c r="C521" s="103" t="s">
        <v>1050</v>
      </c>
      <c r="D521" s="103" t="s">
        <v>1335</v>
      </c>
    </row>
    <row r="522" spans="1:4">
      <c r="A522" s="103" t="s">
        <v>3370</v>
      </c>
      <c r="B522" s="103" t="s">
        <v>11309</v>
      </c>
      <c r="C522" s="103" t="s">
        <v>1050</v>
      </c>
      <c r="D522" s="103" t="s">
        <v>1335</v>
      </c>
    </row>
    <row r="523" spans="1:4">
      <c r="A523" s="103" t="s">
        <v>3276</v>
      </c>
      <c r="B523" s="103" t="s">
        <v>11310</v>
      </c>
      <c r="C523" s="103" t="s">
        <v>1050</v>
      </c>
      <c r="D523" s="103" t="s">
        <v>1335</v>
      </c>
    </row>
    <row r="524" spans="1:4">
      <c r="A524" s="103" t="s">
        <v>3993</v>
      </c>
      <c r="B524" s="103" t="s">
        <v>11311</v>
      </c>
      <c r="C524" s="103" t="s">
        <v>1050</v>
      </c>
      <c r="D524" s="103" t="s">
        <v>3994</v>
      </c>
    </row>
    <row r="525" spans="1:4">
      <c r="A525" s="103" t="s">
        <v>2226</v>
      </c>
      <c r="B525" s="103" t="s">
        <v>11312</v>
      </c>
      <c r="C525" s="103" t="s">
        <v>1050</v>
      </c>
      <c r="D525" s="103" t="s">
        <v>2227</v>
      </c>
    </row>
    <row r="526" spans="1:4">
      <c r="A526" s="103" t="s">
        <v>2239</v>
      </c>
      <c r="B526" s="103" t="s">
        <v>11313</v>
      </c>
      <c r="C526" s="103" t="s">
        <v>1050</v>
      </c>
      <c r="D526" s="103" t="s">
        <v>2240</v>
      </c>
    </row>
    <row r="527" spans="1:4">
      <c r="A527" s="103" t="s">
        <v>8403</v>
      </c>
      <c r="B527" s="103" t="s">
        <v>11314</v>
      </c>
      <c r="C527" s="103" t="s">
        <v>1050</v>
      </c>
      <c r="D527" s="103" t="s">
        <v>8404</v>
      </c>
    </row>
    <row r="528" spans="1:4">
      <c r="A528" s="103" t="s">
        <v>8877</v>
      </c>
      <c r="B528" s="103" t="s">
        <v>11315</v>
      </c>
      <c r="C528" s="103" t="s">
        <v>1050</v>
      </c>
      <c r="D528" s="103" t="s">
        <v>8878</v>
      </c>
    </row>
    <row r="529" spans="1:4">
      <c r="A529" s="103" t="s">
        <v>9685</v>
      </c>
      <c r="B529" s="103" t="s">
        <v>11316</v>
      </c>
      <c r="C529" s="103" t="s">
        <v>1050</v>
      </c>
      <c r="D529" s="103" t="s">
        <v>9686</v>
      </c>
    </row>
    <row r="530" spans="1:4">
      <c r="A530" s="103" t="s">
        <v>9688</v>
      </c>
      <c r="B530" s="103" t="s">
        <v>11317</v>
      </c>
      <c r="C530" s="103" t="s">
        <v>1050</v>
      </c>
      <c r="D530" s="103" t="s">
        <v>9689</v>
      </c>
    </row>
    <row r="531" spans="1:4">
      <c r="A531" s="103" t="s">
        <v>7272</v>
      </c>
      <c r="B531" s="103" t="s">
        <v>11318</v>
      </c>
      <c r="C531" s="103" t="s">
        <v>1050</v>
      </c>
      <c r="D531" s="103" t="s">
        <v>7273</v>
      </c>
    </row>
    <row r="532" spans="1:4">
      <c r="A532" s="103" t="s">
        <v>7284</v>
      </c>
      <c r="B532" s="103" t="s">
        <v>11319</v>
      </c>
      <c r="C532" s="103" t="s">
        <v>1050</v>
      </c>
      <c r="D532" s="103" t="s">
        <v>7286</v>
      </c>
    </row>
    <row r="533" spans="1:4">
      <c r="A533" s="103" t="s">
        <v>8536</v>
      </c>
      <c r="B533" s="103" t="s">
        <v>11320</v>
      </c>
      <c r="C533" s="103" t="s">
        <v>1050</v>
      </c>
      <c r="D533" s="103" t="s">
        <v>8537</v>
      </c>
    </row>
    <row r="534" spans="1:4">
      <c r="A534" s="103" t="s">
        <v>10294</v>
      </c>
      <c r="B534" s="103" t="s">
        <v>11321</v>
      </c>
      <c r="C534" s="103" t="s">
        <v>1050</v>
      </c>
      <c r="D534" s="103" t="s">
        <v>10295</v>
      </c>
    </row>
    <row r="535" spans="1:4">
      <c r="A535" s="103" t="s">
        <v>10299</v>
      </c>
      <c r="B535" s="103" t="s">
        <v>11322</v>
      </c>
      <c r="C535" s="103" t="s">
        <v>1050</v>
      </c>
      <c r="D535" s="103" t="s">
        <v>10300</v>
      </c>
    </row>
    <row r="536" spans="1:4">
      <c r="A536" s="103" t="s">
        <v>7464</v>
      </c>
      <c r="B536" s="103" t="s">
        <v>11323</v>
      </c>
      <c r="C536" s="103" t="s">
        <v>774</v>
      </c>
      <c r="D536" s="103" t="s">
        <v>7465</v>
      </c>
    </row>
    <row r="537" spans="1:4">
      <c r="A537" s="103" t="s">
        <v>2351</v>
      </c>
      <c r="B537" s="103" t="s">
        <v>11324</v>
      </c>
      <c r="C537" s="103" t="s">
        <v>774</v>
      </c>
      <c r="D537" s="103" t="s">
        <v>1993</v>
      </c>
    </row>
    <row r="538" spans="1:4">
      <c r="A538" s="103" t="s">
        <v>2372</v>
      </c>
      <c r="B538" s="103" t="s">
        <v>11325</v>
      </c>
      <c r="C538" s="103" t="s">
        <v>774</v>
      </c>
      <c r="D538" s="103" t="s">
        <v>2033</v>
      </c>
    </row>
    <row r="539" spans="1:4">
      <c r="A539" s="103" t="s">
        <v>2365</v>
      </c>
      <c r="B539" s="103" t="s">
        <v>11326</v>
      </c>
      <c r="C539" s="103" t="s">
        <v>774</v>
      </c>
      <c r="D539" s="103" t="s">
        <v>1993</v>
      </c>
    </row>
    <row r="540" spans="1:4">
      <c r="A540" s="103" t="s">
        <v>2382</v>
      </c>
      <c r="B540" s="103" t="s">
        <v>11327</v>
      </c>
      <c r="C540" s="103" t="s">
        <v>774</v>
      </c>
      <c r="D540" s="103" t="s">
        <v>2383</v>
      </c>
    </row>
    <row r="541" spans="1:4">
      <c r="A541" s="103" t="s">
        <v>772</v>
      </c>
      <c r="B541" s="103" t="s">
        <v>11328</v>
      </c>
      <c r="C541" s="103" t="s">
        <v>774</v>
      </c>
      <c r="D541" s="103" t="s">
        <v>773</v>
      </c>
    </row>
    <row r="542" spans="1:4">
      <c r="A542" s="103" t="s">
        <v>1026</v>
      </c>
      <c r="B542" s="103" t="s">
        <v>11329</v>
      </c>
      <c r="C542" s="103" t="s">
        <v>774</v>
      </c>
      <c r="D542" s="103" t="s">
        <v>1027</v>
      </c>
    </row>
    <row r="543" spans="1:4">
      <c r="A543" s="103" t="s">
        <v>1636</v>
      </c>
      <c r="B543" s="103" t="s">
        <v>11330</v>
      </c>
      <c r="C543" s="103" t="s">
        <v>774</v>
      </c>
      <c r="D543" s="103" t="s">
        <v>1637</v>
      </c>
    </row>
    <row r="544" spans="1:4">
      <c r="A544" s="103" t="s">
        <v>1717</v>
      </c>
      <c r="B544" s="103" t="s">
        <v>11331</v>
      </c>
      <c r="C544" s="103" t="s">
        <v>774</v>
      </c>
      <c r="D544" s="103" t="s">
        <v>1718</v>
      </c>
    </row>
    <row r="545" spans="1:4">
      <c r="A545" s="103" t="s">
        <v>4153</v>
      </c>
      <c r="B545" s="103" t="s">
        <v>11332</v>
      </c>
      <c r="C545" s="103" t="s">
        <v>774</v>
      </c>
      <c r="D545" s="103" t="s">
        <v>4154</v>
      </c>
    </row>
    <row r="546" spans="1:4">
      <c r="A546" s="103" t="s">
        <v>1765</v>
      </c>
      <c r="B546" s="103" t="s">
        <v>11333</v>
      </c>
      <c r="C546" s="103" t="s">
        <v>774</v>
      </c>
      <c r="D546" s="103" t="s">
        <v>1766</v>
      </c>
    </row>
    <row r="547" spans="1:4">
      <c r="A547" s="103" t="s">
        <v>4177</v>
      </c>
      <c r="B547" s="103" t="s">
        <v>11334</v>
      </c>
      <c r="C547" s="103" t="s">
        <v>774</v>
      </c>
      <c r="D547" s="103" t="s">
        <v>4154</v>
      </c>
    </row>
    <row r="548" spans="1:4">
      <c r="A548" s="103" t="s">
        <v>1753</v>
      </c>
      <c r="B548" s="103" t="s">
        <v>11335</v>
      </c>
      <c r="C548" s="103" t="s">
        <v>774</v>
      </c>
      <c r="D548" s="103" t="s">
        <v>1754</v>
      </c>
    </row>
    <row r="549" spans="1:4">
      <c r="A549" s="103" t="s">
        <v>1797</v>
      </c>
      <c r="B549" s="103" t="s">
        <v>11336</v>
      </c>
      <c r="C549" s="103" t="s">
        <v>774</v>
      </c>
      <c r="D549" s="103" t="s">
        <v>1799</v>
      </c>
    </row>
    <row r="550" spans="1:4">
      <c r="A550" s="103" t="s">
        <v>1788</v>
      </c>
      <c r="B550" s="103" t="s">
        <v>11337</v>
      </c>
      <c r="C550" s="103" t="s">
        <v>774</v>
      </c>
      <c r="D550" s="103" t="s">
        <v>1790</v>
      </c>
    </row>
    <row r="551" spans="1:4">
      <c r="A551" s="103" t="s">
        <v>1777</v>
      </c>
      <c r="B551" s="103" t="s">
        <v>11338</v>
      </c>
      <c r="C551" s="103" t="s">
        <v>774</v>
      </c>
      <c r="D551" s="103" t="s">
        <v>1778</v>
      </c>
    </row>
    <row r="552" spans="1:4">
      <c r="A552" s="103" t="s">
        <v>4193</v>
      </c>
      <c r="B552" s="103" t="s">
        <v>11339</v>
      </c>
      <c r="C552" s="103" t="s">
        <v>774</v>
      </c>
      <c r="D552" s="103" t="s">
        <v>4189</v>
      </c>
    </row>
    <row r="553" spans="1:4">
      <c r="A553" s="103" t="s">
        <v>4188</v>
      </c>
      <c r="B553" s="103" t="s">
        <v>11340</v>
      </c>
      <c r="C553" s="103" t="s">
        <v>774</v>
      </c>
      <c r="D553" s="103" t="s">
        <v>4189</v>
      </c>
    </row>
    <row r="554" spans="1:4">
      <c r="A554" s="103" t="s">
        <v>2040</v>
      </c>
      <c r="B554" s="103" t="s">
        <v>11341</v>
      </c>
      <c r="C554" s="103" t="s">
        <v>774</v>
      </c>
      <c r="D554" s="103" t="s">
        <v>2042</v>
      </c>
    </row>
    <row r="555" spans="1:4">
      <c r="A555" s="103" t="s">
        <v>2052</v>
      </c>
      <c r="B555" s="103" t="s">
        <v>11342</v>
      </c>
      <c r="C555" s="103" t="s">
        <v>774</v>
      </c>
      <c r="D555" s="103" t="s">
        <v>2054</v>
      </c>
    </row>
    <row r="556" spans="1:4">
      <c r="A556" s="103" t="s">
        <v>2064</v>
      </c>
      <c r="B556" s="103" t="s">
        <v>11343</v>
      </c>
      <c r="C556" s="103" t="s">
        <v>774</v>
      </c>
      <c r="D556" s="103" t="s">
        <v>2065</v>
      </c>
    </row>
    <row r="557" spans="1:4">
      <c r="A557" s="103" t="s">
        <v>2075</v>
      </c>
      <c r="B557" s="103" t="s">
        <v>11344</v>
      </c>
      <c r="C557" s="103" t="s">
        <v>774</v>
      </c>
      <c r="D557" s="103" t="s">
        <v>2076</v>
      </c>
    </row>
    <row r="558" spans="1:4">
      <c r="A558" s="103" t="s">
        <v>2380</v>
      </c>
      <c r="B558" s="103" t="s">
        <v>11345</v>
      </c>
      <c r="C558" s="103" t="s">
        <v>774</v>
      </c>
      <c r="D558" s="103" t="s">
        <v>2381</v>
      </c>
    </row>
    <row r="559" spans="1:4">
      <c r="A559" s="103" t="s">
        <v>2338</v>
      </c>
      <c r="B559" s="103" t="s">
        <v>11346</v>
      </c>
      <c r="C559" s="103" t="s">
        <v>774</v>
      </c>
      <c r="D559" s="103" t="s">
        <v>2339</v>
      </c>
    </row>
    <row r="560" spans="1:4">
      <c r="A560" s="103" t="s">
        <v>2349</v>
      </c>
      <c r="B560" s="103" t="s">
        <v>11347</v>
      </c>
      <c r="C560" s="103" t="s">
        <v>774</v>
      </c>
      <c r="D560" s="103" t="s">
        <v>2350</v>
      </c>
    </row>
    <row r="561" spans="1:4">
      <c r="A561" s="103" t="s">
        <v>4328</v>
      </c>
      <c r="B561" s="103" t="s">
        <v>11348</v>
      </c>
      <c r="C561" s="103" t="s">
        <v>774</v>
      </c>
      <c r="D561" s="103" t="s">
        <v>4329</v>
      </c>
    </row>
    <row r="562" spans="1:4">
      <c r="A562" s="103" t="s">
        <v>4337</v>
      </c>
      <c r="B562" s="103" t="s">
        <v>11349</v>
      </c>
      <c r="C562" s="103" t="s">
        <v>774</v>
      </c>
      <c r="D562" s="103" t="s">
        <v>4338</v>
      </c>
    </row>
    <row r="563" spans="1:4">
      <c r="A563" s="103" t="s">
        <v>4345</v>
      </c>
      <c r="B563" s="103" t="s">
        <v>11350</v>
      </c>
      <c r="C563" s="103" t="s">
        <v>774</v>
      </c>
      <c r="D563" s="103" t="s">
        <v>4346</v>
      </c>
    </row>
    <row r="564" spans="1:4">
      <c r="A564" s="103" t="s">
        <v>2825</v>
      </c>
      <c r="B564" s="103" t="s">
        <v>11351</v>
      </c>
      <c r="C564" s="103" t="s">
        <v>774</v>
      </c>
      <c r="D564" s="103" t="s">
        <v>2826</v>
      </c>
    </row>
    <row r="565" spans="1:4">
      <c r="A565" s="103" t="s">
        <v>2855</v>
      </c>
      <c r="B565" s="103" t="s">
        <v>11352</v>
      </c>
      <c r="C565" s="103" t="s">
        <v>774</v>
      </c>
      <c r="D565" s="103" t="s">
        <v>2856</v>
      </c>
    </row>
    <row r="566" spans="1:4">
      <c r="A566" s="103" t="s">
        <v>3054</v>
      </c>
      <c r="B566" s="103" t="s">
        <v>11353</v>
      </c>
      <c r="C566" s="103" t="s">
        <v>774</v>
      </c>
      <c r="D566" s="103" t="s">
        <v>3055</v>
      </c>
    </row>
    <row r="567" spans="1:4">
      <c r="A567" s="103" t="s">
        <v>5246</v>
      </c>
      <c r="B567" s="103" t="s">
        <v>11354</v>
      </c>
      <c r="C567" s="103" t="s">
        <v>774</v>
      </c>
      <c r="D567" s="103" t="s">
        <v>5247</v>
      </c>
    </row>
    <row r="568" spans="1:4">
      <c r="A568" s="103" t="s">
        <v>5225</v>
      </c>
      <c r="B568" s="103" t="s">
        <v>11355</v>
      </c>
      <c r="C568" s="103" t="s">
        <v>774</v>
      </c>
      <c r="D568" s="103" t="s">
        <v>5226</v>
      </c>
    </row>
    <row r="569" spans="1:4">
      <c r="A569" s="103" t="s">
        <v>3978</v>
      </c>
      <c r="B569" s="103" t="s">
        <v>11356</v>
      </c>
      <c r="C569" s="103" t="s">
        <v>774</v>
      </c>
      <c r="D569" s="103" t="s">
        <v>3979</v>
      </c>
    </row>
    <row r="570" spans="1:4">
      <c r="A570" s="103" t="s">
        <v>5298</v>
      </c>
      <c r="B570" s="103" t="s">
        <v>11357</v>
      </c>
      <c r="C570" s="103" t="s">
        <v>774</v>
      </c>
      <c r="D570" s="103" t="s">
        <v>5300</v>
      </c>
    </row>
    <row r="571" spans="1:4">
      <c r="A571" s="103" t="s">
        <v>5483</v>
      </c>
      <c r="B571" s="103" t="s">
        <v>11358</v>
      </c>
      <c r="C571" s="103" t="s">
        <v>774</v>
      </c>
      <c r="D571" s="103" t="s">
        <v>5484</v>
      </c>
    </row>
    <row r="572" spans="1:4">
      <c r="A572" s="103" t="s">
        <v>5890</v>
      </c>
      <c r="B572" s="103" t="s">
        <v>11359</v>
      </c>
      <c r="C572" s="103" t="s">
        <v>774</v>
      </c>
      <c r="D572" s="103" t="s">
        <v>5891</v>
      </c>
    </row>
    <row r="573" spans="1:4">
      <c r="A573" s="103" t="s">
        <v>5908</v>
      </c>
      <c r="B573" s="103" t="s">
        <v>11360</v>
      </c>
      <c r="C573" s="103" t="s">
        <v>774</v>
      </c>
      <c r="D573" s="103" t="s">
        <v>5909</v>
      </c>
    </row>
    <row r="574" spans="1:4">
      <c r="A574" s="103" t="s">
        <v>6211</v>
      </c>
      <c r="B574" s="103" t="s">
        <v>11361</v>
      </c>
      <c r="C574" s="103" t="s">
        <v>774</v>
      </c>
      <c r="D574" s="103" t="s">
        <v>6212</v>
      </c>
    </row>
    <row r="575" spans="1:4">
      <c r="A575" s="103" t="s">
        <v>6997</v>
      </c>
      <c r="B575" s="103" t="s">
        <v>11362</v>
      </c>
      <c r="C575" s="103" t="s">
        <v>774</v>
      </c>
      <c r="D575" s="103" t="s">
        <v>6998</v>
      </c>
    </row>
    <row r="576" spans="1:4">
      <c r="A576" s="103" t="s">
        <v>7883</v>
      </c>
      <c r="B576" s="103" t="s">
        <v>11363</v>
      </c>
      <c r="C576" s="103" t="s">
        <v>774</v>
      </c>
      <c r="D576" s="103" t="s">
        <v>7884</v>
      </c>
    </row>
    <row r="577" spans="1:4">
      <c r="A577" s="103" t="s">
        <v>6982</v>
      </c>
      <c r="B577" s="103" t="s">
        <v>11364</v>
      </c>
      <c r="C577" s="103" t="s">
        <v>774</v>
      </c>
      <c r="D577" s="103" t="s">
        <v>6983</v>
      </c>
    </row>
    <row r="578" spans="1:4">
      <c r="A578" s="103" t="s">
        <v>6968</v>
      </c>
      <c r="B578" s="103" t="s">
        <v>11365</v>
      </c>
      <c r="C578" s="103" t="s">
        <v>774</v>
      </c>
      <c r="D578" s="103" t="s">
        <v>6969</v>
      </c>
    </row>
    <row r="579" spans="1:4">
      <c r="A579" s="103" t="s">
        <v>6973</v>
      </c>
      <c r="B579" s="103" t="s">
        <v>11366</v>
      </c>
      <c r="C579" s="103" t="s">
        <v>774</v>
      </c>
      <c r="D579" s="103" t="s">
        <v>727</v>
      </c>
    </row>
    <row r="580" spans="1:4">
      <c r="A580" s="103" t="s">
        <v>7799</v>
      </c>
      <c r="B580" s="103" t="s">
        <v>11367</v>
      </c>
      <c r="C580" s="103" t="s">
        <v>774</v>
      </c>
      <c r="D580" s="103" t="s">
        <v>727</v>
      </c>
    </row>
    <row r="581" spans="1:4">
      <c r="A581" s="103" t="s">
        <v>7801</v>
      </c>
      <c r="B581" s="103" t="s">
        <v>11368</v>
      </c>
      <c r="C581" s="103" t="s">
        <v>774</v>
      </c>
      <c r="D581" s="103" t="s">
        <v>7802</v>
      </c>
    </row>
    <row r="582" spans="1:4">
      <c r="A582" s="103" t="s">
        <v>7820</v>
      </c>
      <c r="B582" s="103" t="s">
        <v>11369</v>
      </c>
      <c r="C582" s="103" t="s">
        <v>774</v>
      </c>
      <c r="D582" s="103" t="s">
        <v>7821</v>
      </c>
    </row>
    <row r="583" spans="1:4">
      <c r="A583" s="103" t="s">
        <v>8539</v>
      </c>
      <c r="B583" s="103" t="s">
        <v>11370</v>
      </c>
      <c r="C583" s="103" t="s">
        <v>774</v>
      </c>
      <c r="D583" s="103" t="s">
        <v>8487</v>
      </c>
    </row>
    <row r="584" spans="1:4">
      <c r="A584" s="103" t="s">
        <v>1105</v>
      </c>
      <c r="B584" s="103" t="s">
        <v>11371</v>
      </c>
      <c r="C584" s="103" t="s">
        <v>774</v>
      </c>
      <c r="D584" s="103" t="s">
        <v>1106</v>
      </c>
    </row>
    <row r="585" spans="1:4">
      <c r="A585" s="103" t="s">
        <v>1669</v>
      </c>
      <c r="B585" s="103" t="s">
        <v>11372</v>
      </c>
      <c r="C585" s="103" t="s">
        <v>774</v>
      </c>
      <c r="D585" s="103" t="s">
        <v>1670</v>
      </c>
    </row>
    <row r="586" spans="1:4">
      <c r="A586" s="103" t="s">
        <v>3097</v>
      </c>
      <c r="B586" s="103" t="s">
        <v>11373</v>
      </c>
      <c r="C586" s="103" t="s">
        <v>774</v>
      </c>
      <c r="D586" s="103" t="s">
        <v>3098</v>
      </c>
    </row>
    <row r="587" spans="1:4">
      <c r="A587" s="103" t="s">
        <v>7478</v>
      </c>
      <c r="B587" s="103" t="s">
        <v>11374</v>
      </c>
      <c r="C587" s="103" t="s">
        <v>774</v>
      </c>
      <c r="D587" s="103" t="s">
        <v>7479</v>
      </c>
    </row>
    <row r="588" spans="1:4">
      <c r="A588" s="103" t="s">
        <v>7485</v>
      </c>
      <c r="B588" s="103" t="s">
        <v>11375</v>
      </c>
      <c r="C588" s="103" t="s">
        <v>774</v>
      </c>
      <c r="D588" s="103" t="s">
        <v>7486</v>
      </c>
    </row>
    <row r="589" spans="1:4">
      <c r="A589" s="103" t="s">
        <v>7493</v>
      </c>
      <c r="B589" s="103" t="s">
        <v>11376</v>
      </c>
      <c r="C589" s="103" t="s">
        <v>774</v>
      </c>
      <c r="D589" s="103" t="s">
        <v>7494</v>
      </c>
    </row>
    <row r="590" spans="1:4">
      <c r="A590" s="103" t="s">
        <v>7498</v>
      </c>
      <c r="B590" s="103" t="s">
        <v>11377</v>
      </c>
      <c r="C590" s="103" t="s">
        <v>774</v>
      </c>
      <c r="D590" s="103" t="s">
        <v>7499</v>
      </c>
    </row>
    <row r="591" spans="1:4">
      <c r="A591" s="103" t="s">
        <v>7472</v>
      </c>
      <c r="B591" s="103" t="s">
        <v>11378</v>
      </c>
      <c r="C591" s="103" t="s">
        <v>774</v>
      </c>
      <c r="D591" s="103" t="s">
        <v>7473</v>
      </c>
    </row>
    <row r="592" spans="1:4">
      <c r="A592" s="103" t="s">
        <v>8468</v>
      </c>
      <c r="B592" s="103" t="s">
        <v>11379</v>
      </c>
      <c r="C592" s="103" t="s">
        <v>774</v>
      </c>
      <c r="D592" s="103" t="s">
        <v>8469</v>
      </c>
    </row>
    <row r="593" spans="1:4">
      <c r="A593" s="103" t="s">
        <v>10283</v>
      </c>
      <c r="B593" s="103" t="s">
        <v>11380</v>
      </c>
      <c r="C593" s="103" t="s">
        <v>774</v>
      </c>
      <c r="D593" s="103" t="s">
        <v>10284</v>
      </c>
    </row>
    <row r="594" spans="1:4">
      <c r="A594" s="103" t="s">
        <v>5173</v>
      </c>
      <c r="B594" s="103" t="s">
        <v>11381</v>
      </c>
      <c r="C594" s="103" t="s">
        <v>5176</v>
      </c>
      <c r="D594" s="103" t="s">
        <v>5175</v>
      </c>
    </row>
    <row r="595" spans="1:4">
      <c r="A595" s="103" t="s">
        <v>7053</v>
      </c>
      <c r="B595" s="103" t="s">
        <v>11382</v>
      </c>
      <c r="C595" s="103" t="s">
        <v>5176</v>
      </c>
      <c r="D595" s="103" t="s">
        <v>7055</v>
      </c>
    </row>
    <row r="596" spans="1:4">
      <c r="A596" s="103" t="s">
        <v>10005</v>
      </c>
      <c r="B596" s="103" t="s">
        <v>11383</v>
      </c>
      <c r="C596" s="103" t="s">
        <v>5176</v>
      </c>
      <c r="D596" s="103" t="s">
        <v>10006</v>
      </c>
    </row>
    <row r="597" spans="1:4">
      <c r="A597" s="103" t="s">
        <v>5076</v>
      </c>
      <c r="B597" s="103" t="s">
        <v>11384</v>
      </c>
      <c r="C597" s="103" t="s">
        <v>5078</v>
      </c>
      <c r="D597" s="103" t="s">
        <v>5077</v>
      </c>
    </row>
    <row r="598" spans="1:4">
      <c r="A598" s="103" t="s">
        <v>7062</v>
      </c>
      <c r="B598" s="103" t="s">
        <v>11385</v>
      </c>
      <c r="C598" s="103" t="s">
        <v>5078</v>
      </c>
      <c r="D598" s="103" t="s">
        <v>7063</v>
      </c>
    </row>
    <row r="599" spans="1:4">
      <c r="A599" s="103" t="s">
        <v>10112</v>
      </c>
      <c r="B599" s="103" t="s">
        <v>11386</v>
      </c>
      <c r="C599" s="103" t="s">
        <v>5078</v>
      </c>
      <c r="D599" s="103" t="s">
        <v>10113</v>
      </c>
    </row>
    <row r="600" spans="1:4">
      <c r="A600" s="103" t="s">
        <v>1719</v>
      </c>
      <c r="B600" s="103" t="s">
        <v>11387</v>
      </c>
      <c r="C600" s="103" t="s">
        <v>1722</v>
      </c>
      <c r="D600" s="103" t="s">
        <v>1720</v>
      </c>
    </row>
    <row r="601" spans="1:4">
      <c r="A601" s="103" t="s">
        <v>4403</v>
      </c>
      <c r="B601" s="103" t="s">
        <v>11388</v>
      </c>
      <c r="C601" s="103" t="s">
        <v>1722</v>
      </c>
      <c r="D601" s="103" t="s">
        <v>4405</v>
      </c>
    </row>
    <row r="602" spans="1:4">
      <c r="A602" s="103" t="s">
        <v>4406</v>
      </c>
      <c r="B602" s="103" t="s">
        <v>11389</v>
      </c>
      <c r="C602" s="103" t="s">
        <v>1722</v>
      </c>
      <c r="D602" s="103" t="s">
        <v>4407</v>
      </c>
    </row>
    <row r="603" spans="1:4">
      <c r="A603" s="103" t="s">
        <v>6030</v>
      </c>
      <c r="B603" s="103" t="s">
        <v>11390</v>
      </c>
      <c r="C603" s="103" t="s">
        <v>1722</v>
      </c>
      <c r="D603" s="103" t="s">
        <v>6031</v>
      </c>
    </row>
    <row r="604" spans="1:4">
      <c r="A604" s="103" t="s">
        <v>6036</v>
      </c>
      <c r="B604" s="103" t="s">
        <v>11391</v>
      </c>
      <c r="C604" s="103" t="s">
        <v>1722</v>
      </c>
      <c r="D604" s="103" t="s">
        <v>6037</v>
      </c>
    </row>
    <row r="605" spans="1:4">
      <c r="A605" s="103" t="s">
        <v>6045</v>
      </c>
      <c r="B605" s="103" t="s">
        <v>11392</v>
      </c>
      <c r="C605" s="103" t="s">
        <v>1722</v>
      </c>
      <c r="D605" s="103" t="s">
        <v>6047</v>
      </c>
    </row>
    <row r="606" spans="1:4">
      <c r="A606" s="103" t="s">
        <v>6052</v>
      </c>
      <c r="B606" s="103" t="s">
        <v>11393</v>
      </c>
      <c r="C606" s="103" t="s">
        <v>1722</v>
      </c>
      <c r="D606" s="103" t="s">
        <v>6053</v>
      </c>
    </row>
    <row r="607" spans="1:4">
      <c r="A607" s="103" t="s">
        <v>8908</v>
      </c>
      <c r="B607" s="103" t="s">
        <v>11394</v>
      </c>
      <c r="C607" s="103" t="s">
        <v>1722</v>
      </c>
      <c r="D607" s="103" t="s">
        <v>8909</v>
      </c>
    </row>
    <row r="608" spans="1:4">
      <c r="A608" s="103" t="s">
        <v>8459</v>
      </c>
      <c r="B608" s="103" t="s">
        <v>11395</v>
      </c>
      <c r="C608" s="103" t="s">
        <v>1722</v>
      </c>
      <c r="D608" s="103" t="s">
        <v>8461</v>
      </c>
    </row>
    <row r="609" spans="1:4">
      <c r="A609" s="103" t="s">
        <v>9935</v>
      </c>
      <c r="B609" s="103" t="s">
        <v>11396</v>
      </c>
      <c r="C609" s="103" t="s">
        <v>1722</v>
      </c>
      <c r="D609" s="103" t="s">
        <v>9936</v>
      </c>
    </row>
    <row r="610" spans="1:4">
      <c r="A610" s="103" t="s">
        <v>8087</v>
      </c>
      <c r="B610" s="103" t="s">
        <v>11397</v>
      </c>
      <c r="C610" s="103" t="s">
        <v>1739</v>
      </c>
      <c r="D610" s="103" t="s">
        <v>8089</v>
      </c>
    </row>
    <row r="611" spans="1:4">
      <c r="A611" s="103" t="s">
        <v>1737</v>
      </c>
      <c r="B611" s="103" t="s">
        <v>11398</v>
      </c>
      <c r="C611" s="103" t="s">
        <v>1739</v>
      </c>
      <c r="D611" s="103" t="s">
        <v>1738</v>
      </c>
    </row>
    <row r="612" spans="1:4">
      <c r="A612" s="103" t="s">
        <v>4412</v>
      </c>
      <c r="B612" s="103" t="s">
        <v>11399</v>
      </c>
      <c r="C612" s="103" t="s">
        <v>1739</v>
      </c>
      <c r="D612" s="103" t="s">
        <v>4413</v>
      </c>
    </row>
    <row r="613" spans="1:4">
      <c r="A613" s="103" t="s">
        <v>4415</v>
      </c>
      <c r="B613" s="103" t="s">
        <v>11400</v>
      </c>
      <c r="C613" s="103" t="s">
        <v>1739</v>
      </c>
      <c r="D613" s="103" t="s">
        <v>4416</v>
      </c>
    </row>
    <row r="614" spans="1:4">
      <c r="A614" s="103" t="s">
        <v>7981</v>
      </c>
      <c r="B614" s="103" t="s">
        <v>11401</v>
      </c>
      <c r="C614" s="103" t="s">
        <v>1739</v>
      </c>
      <c r="D614" s="103" t="s">
        <v>7982</v>
      </c>
    </row>
    <row r="615" spans="1:4">
      <c r="A615" s="103" t="s">
        <v>8332</v>
      </c>
      <c r="B615" s="103" t="s">
        <v>11402</v>
      </c>
      <c r="C615" s="103" t="s">
        <v>1739</v>
      </c>
      <c r="D615" s="103" t="s">
        <v>8334</v>
      </c>
    </row>
    <row r="616" spans="1:4">
      <c r="A616" s="103" t="s">
        <v>9017</v>
      </c>
      <c r="B616" s="103" t="s">
        <v>11403</v>
      </c>
      <c r="C616" s="103" t="s">
        <v>1739</v>
      </c>
      <c r="D616" s="103" t="s">
        <v>8886</v>
      </c>
    </row>
    <row r="617" spans="1:4">
      <c r="A617" s="103" t="s">
        <v>7199</v>
      </c>
      <c r="B617" s="103" t="s">
        <v>11404</v>
      </c>
      <c r="C617" s="103" t="s">
        <v>1739</v>
      </c>
      <c r="D617" s="103" t="s">
        <v>7200</v>
      </c>
    </row>
    <row r="618" spans="1:4">
      <c r="A618" s="103" t="s">
        <v>7207</v>
      </c>
      <c r="B618" s="103" t="s">
        <v>11405</v>
      </c>
      <c r="C618" s="103" t="s">
        <v>1739</v>
      </c>
      <c r="D618" s="103" t="s">
        <v>7209</v>
      </c>
    </row>
    <row r="619" spans="1:4">
      <c r="A619" s="103" t="s">
        <v>7368</v>
      </c>
      <c r="B619" s="103" t="s">
        <v>11406</v>
      </c>
      <c r="C619" s="103" t="s">
        <v>1739</v>
      </c>
      <c r="D619" s="103" t="s">
        <v>7370</v>
      </c>
    </row>
    <row r="620" spans="1:4">
      <c r="A620" s="103" t="s">
        <v>7377</v>
      </c>
      <c r="B620" s="103" t="s">
        <v>11407</v>
      </c>
      <c r="C620" s="103" t="s">
        <v>1739</v>
      </c>
      <c r="D620" s="103" t="s">
        <v>7378</v>
      </c>
    </row>
    <row r="621" spans="1:4">
      <c r="A621" s="103" t="s">
        <v>7381</v>
      </c>
      <c r="B621" s="103" t="s">
        <v>11408</v>
      </c>
      <c r="C621" s="103" t="s">
        <v>1739</v>
      </c>
      <c r="D621" s="103" t="s">
        <v>7382</v>
      </c>
    </row>
    <row r="622" spans="1:4">
      <c r="A622" s="103" t="s">
        <v>7189</v>
      </c>
      <c r="B622" s="103" t="s">
        <v>11409</v>
      </c>
      <c r="C622" s="103" t="s">
        <v>1739</v>
      </c>
      <c r="D622" s="103" t="s">
        <v>7190</v>
      </c>
    </row>
    <row r="623" spans="1:4">
      <c r="A623" s="103" t="s">
        <v>8484</v>
      </c>
      <c r="B623" s="103" t="s">
        <v>11410</v>
      </c>
      <c r="C623" s="103" t="s">
        <v>1739</v>
      </c>
      <c r="D623" s="103" t="s">
        <v>8485</v>
      </c>
    </row>
    <row r="624" spans="1:4">
      <c r="A624" s="103" t="s">
        <v>8495</v>
      </c>
      <c r="B624" s="103" t="s">
        <v>11411</v>
      </c>
      <c r="C624" s="103" t="s">
        <v>1739</v>
      </c>
      <c r="D624" s="103" t="s">
        <v>8496</v>
      </c>
    </row>
    <row r="625" spans="1:4">
      <c r="A625" s="103" t="s">
        <v>8503</v>
      </c>
      <c r="B625" s="103" t="s">
        <v>11412</v>
      </c>
      <c r="C625" s="103" t="s">
        <v>1739</v>
      </c>
      <c r="D625" s="103" t="s">
        <v>8504</v>
      </c>
    </row>
    <row r="626" spans="1:4">
      <c r="A626" s="103" t="s">
        <v>8513</v>
      </c>
      <c r="B626" s="103" t="s">
        <v>11413</v>
      </c>
      <c r="C626" s="103" t="s">
        <v>1739</v>
      </c>
      <c r="D626" s="103" t="s">
        <v>8514</v>
      </c>
    </row>
    <row r="627" spans="1:4">
      <c r="A627" s="103" t="s">
        <v>9902</v>
      </c>
      <c r="B627" s="103" t="s">
        <v>11414</v>
      </c>
      <c r="C627" s="103" t="s">
        <v>1739</v>
      </c>
      <c r="D627" s="103" t="s">
        <v>9903</v>
      </c>
    </row>
    <row r="628" spans="1:4">
      <c r="A628" s="103" t="s">
        <v>8098</v>
      </c>
      <c r="B628" s="103" t="s">
        <v>11415</v>
      </c>
      <c r="C628" s="103" t="s">
        <v>1764</v>
      </c>
      <c r="D628" s="103" t="s">
        <v>8099</v>
      </c>
    </row>
    <row r="629" spans="1:4">
      <c r="A629" s="103" t="s">
        <v>1763</v>
      </c>
      <c r="B629" s="103" t="s">
        <v>11416</v>
      </c>
      <c r="C629" s="103" t="s">
        <v>1764</v>
      </c>
      <c r="D629" s="103" t="s">
        <v>1738</v>
      </c>
    </row>
    <row r="630" spans="1:4">
      <c r="A630" s="103" t="s">
        <v>2451</v>
      </c>
      <c r="B630" s="103" t="s">
        <v>11417</v>
      </c>
      <c r="C630" s="103" t="s">
        <v>1764</v>
      </c>
      <c r="D630" s="103" t="s">
        <v>2452</v>
      </c>
    </row>
    <row r="631" spans="1:4">
      <c r="A631" s="103" t="s">
        <v>4395</v>
      </c>
      <c r="B631" s="103" t="s">
        <v>11418</v>
      </c>
      <c r="C631" s="103" t="s">
        <v>1764</v>
      </c>
      <c r="D631" s="103" t="s">
        <v>4397</v>
      </c>
    </row>
    <row r="632" spans="1:4">
      <c r="A632" s="103" t="s">
        <v>4398</v>
      </c>
      <c r="B632" s="103" t="s">
        <v>11419</v>
      </c>
      <c r="C632" s="103" t="s">
        <v>1764</v>
      </c>
      <c r="D632" s="103" t="s">
        <v>4399</v>
      </c>
    </row>
    <row r="633" spans="1:4">
      <c r="A633" s="103" t="s">
        <v>7971</v>
      </c>
      <c r="B633" s="103" t="s">
        <v>11420</v>
      </c>
      <c r="C633" s="103" t="s">
        <v>1764</v>
      </c>
      <c r="D633" s="103" t="s">
        <v>7973</v>
      </c>
    </row>
    <row r="634" spans="1:4">
      <c r="A634" s="103" t="s">
        <v>8310</v>
      </c>
      <c r="B634" s="103" t="s">
        <v>11421</v>
      </c>
      <c r="C634" s="103" t="s">
        <v>1764</v>
      </c>
      <c r="D634" s="103" t="s">
        <v>8311</v>
      </c>
    </row>
    <row r="635" spans="1:4">
      <c r="A635" s="103" t="s">
        <v>8885</v>
      </c>
      <c r="B635" s="103" t="s">
        <v>11422</v>
      </c>
      <c r="C635" s="103" t="s">
        <v>1764</v>
      </c>
      <c r="D635" s="103" t="s">
        <v>8886</v>
      </c>
    </row>
    <row r="636" spans="1:4">
      <c r="A636" s="103" t="s">
        <v>7226</v>
      </c>
      <c r="B636" s="103" t="s">
        <v>11423</v>
      </c>
      <c r="C636" s="103" t="s">
        <v>1764</v>
      </c>
      <c r="D636" s="103" t="s">
        <v>7227</v>
      </c>
    </row>
    <row r="637" spans="1:4">
      <c r="A637" s="103" t="s">
        <v>7236</v>
      </c>
      <c r="B637" s="103" t="s">
        <v>11424</v>
      </c>
      <c r="C637" s="103" t="s">
        <v>1764</v>
      </c>
      <c r="D637" s="103" t="s">
        <v>7237</v>
      </c>
    </row>
    <row r="638" spans="1:4">
      <c r="A638" s="103" t="s">
        <v>7390</v>
      </c>
      <c r="B638" s="103" t="s">
        <v>11425</v>
      </c>
      <c r="C638" s="103" t="s">
        <v>1764</v>
      </c>
      <c r="D638" s="103" t="s">
        <v>7391</v>
      </c>
    </row>
    <row r="639" spans="1:4">
      <c r="A639" s="103" t="s">
        <v>7397</v>
      </c>
      <c r="B639" s="103" t="s">
        <v>11426</v>
      </c>
      <c r="C639" s="103" t="s">
        <v>1764</v>
      </c>
      <c r="D639" s="103" t="s">
        <v>7398</v>
      </c>
    </row>
    <row r="640" spans="1:4">
      <c r="A640" s="103" t="s">
        <v>7404</v>
      </c>
      <c r="B640" s="103" t="s">
        <v>11427</v>
      </c>
      <c r="C640" s="103" t="s">
        <v>1764</v>
      </c>
      <c r="D640" s="103" t="s">
        <v>7405</v>
      </c>
    </row>
    <row r="641" spans="1:4">
      <c r="A641" s="103" t="s">
        <v>7216</v>
      </c>
      <c r="B641" s="103" t="s">
        <v>11428</v>
      </c>
      <c r="C641" s="103" t="s">
        <v>1764</v>
      </c>
      <c r="D641" s="103" t="s">
        <v>7217</v>
      </c>
    </row>
    <row r="642" spans="1:4">
      <c r="A642" s="103" t="s">
        <v>8520</v>
      </c>
      <c r="B642" s="103" t="s">
        <v>11429</v>
      </c>
      <c r="C642" s="103" t="s">
        <v>1764</v>
      </c>
      <c r="D642" s="103" t="s">
        <v>8521</v>
      </c>
    </row>
    <row r="643" spans="1:4">
      <c r="A643" s="103" t="s">
        <v>8529</v>
      </c>
      <c r="B643" s="103" t="s">
        <v>11430</v>
      </c>
      <c r="C643" s="103" t="s">
        <v>1764</v>
      </c>
      <c r="D643" s="103" t="s">
        <v>8530</v>
      </c>
    </row>
    <row r="644" spans="1:4">
      <c r="A644" s="103" t="s">
        <v>8545</v>
      </c>
      <c r="B644" s="103" t="s">
        <v>11431</v>
      </c>
      <c r="C644" s="103" t="s">
        <v>1764</v>
      </c>
      <c r="D644" s="103" t="s">
        <v>8546</v>
      </c>
    </row>
    <row r="645" spans="1:4">
      <c r="A645" s="103" t="s">
        <v>8553</v>
      </c>
      <c r="B645" s="103" t="s">
        <v>11432</v>
      </c>
      <c r="C645" s="103" t="s">
        <v>1764</v>
      </c>
      <c r="D645" s="103" t="s">
        <v>8554</v>
      </c>
    </row>
    <row r="646" spans="1:4">
      <c r="A646" s="103" t="s">
        <v>9908</v>
      </c>
      <c r="B646" s="103" t="s">
        <v>11433</v>
      </c>
      <c r="C646" s="103" t="s">
        <v>1764</v>
      </c>
      <c r="D646" s="103" t="s">
        <v>9909</v>
      </c>
    </row>
    <row r="647" spans="1:4">
      <c r="A647" s="103" t="s">
        <v>7246</v>
      </c>
      <c r="B647" s="103" t="s">
        <v>11434</v>
      </c>
      <c r="C647" s="103" t="s">
        <v>1787</v>
      </c>
      <c r="D647" s="103" t="s">
        <v>7247</v>
      </c>
    </row>
    <row r="648" spans="1:4">
      <c r="A648" s="103" t="s">
        <v>1785</v>
      </c>
      <c r="B648" s="103" t="s">
        <v>11435</v>
      </c>
      <c r="C648" s="103" t="s">
        <v>1787</v>
      </c>
      <c r="D648" s="103" t="s">
        <v>1786</v>
      </c>
    </row>
    <row r="649" spans="1:4">
      <c r="A649" s="103" t="s">
        <v>4365</v>
      </c>
      <c r="B649" s="103" t="s">
        <v>11436</v>
      </c>
      <c r="C649" s="103" t="s">
        <v>1787</v>
      </c>
      <c r="D649" s="103" t="s">
        <v>4367</v>
      </c>
    </row>
    <row r="650" spans="1:4">
      <c r="A650" s="103" t="s">
        <v>4368</v>
      </c>
      <c r="B650" s="103" t="s">
        <v>11437</v>
      </c>
      <c r="C650" s="103" t="s">
        <v>1787</v>
      </c>
      <c r="D650" s="103" t="s">
        <v>4370</v>
      </c>
    </row>
    <row r="651" spans="1:4">
      <c r="A651" s="103" t="s">
        <v>7959</v>
      </c>
      <c r="B651" s="103" t="s">
        <v>11438</v>
      </c>
      <c r="C651" s="103" t="s">
        <v>1787</v>
      </c>
      <c r="D651" s="103" t="s">
        <v>7961</v>
      </c>
    </row>
    <row r="652" spans="1:4">
      <c r="A652" s="103" t="s">
        <v>8300</v>
      </c>
      <c r="B652" s="103" t="s">
        <v>11439</v>
      </c>
      <c r="C652" s="103" t="s">
        <v>1787</v>
      </c>
      <c r="D652" s="103" t="s">
        <v>8302</v>
      </c>
    </row>
    <row r="653" spans="1:4">
      <c r="A653" s="103" t="s">
        <v>8985</v>
      </c>
      <c r="B653" s="103" t="s">
        <v>11440</v>
      </c>
      <c r="C653" s="103" t="s">
        <v>1787</v>
      </c>
      <c r="D653" s="103" t="s">
        <v>8987</v>
      </c>
    </row>
    <row r="654" spans="1:4">
      <c r="A654" s="103" t="s">
        <v>7261</v>
      </c>
      <c r="B654" s="103" t="s">
        <v>11441</v>
      </c>
      <c r="C654" s="103" t="s">
        <v>1787</v>
      </c>
      <c r="D654" s="103" t="s">
        <v>7262</v>
      </c>
    </row>
    <row r="655" spans="1:4">
      <c r="A655" s="103" t="s">
        <v>7265</v>
      </c>
      <c r="B655" s="103" t="s">
        <v>11442</v>
      </c>
      <c r="C655" s="103" t="s">
        <v>1787</v>
      </c>
      <c r="D655" s="103" t="s">
        <v>7266</v>
      </c>
    </row>
    <row r="656" spans="1:4">
      <c r="A656" s="103" t="s">
        <v>7412</v>
      </c>
      <c r="B656" s="103" t="s">
        <v>11443</v>
      </c>
      <c r="C656" s="103" t="s">
        <v>1787</v>
      </c>
      <c r="D656" s="103" t="s">
        <v>7413</v>
      </c>
    </row>
    <row r="657" spans="1:4">
      <c r="A657" s="103" t="s">
        <v>7419</v>
      </c>
      <c r="B657" s="103" t="s">
        <v>11444</v>
      </c>
      <c r="C657" s="103" t="s">
        <v>1787</v>
      </c>
      <c r="D657" s="103" t="s">
        <v>7420</v>
      </c>
    </row>
    <row r="658" spans="1:4">
      <c r="A658" s="103" t="s">
        <v>7422</v>
      </c>
      <c r="B658" s="103" t="s">
        <v>11445</v>
      </c>
      <c r="C658" s="103" t="s">
        <v>1787</v>
      </c>
      <c r="D658" s="103" t="s">
        <v>7423</v>
      </c>
    </row>
    <row r="659" spans="1:4">
      <c r="A659" s="103" t="s">
        <v>7252</v>
      </c>
      <c r="B659" s="103" t="s">
        <v>11446</v>
      </c>
      <c r="C659" s="103" t="s">
        <v>1787</v>
      </c>
      <c r="D659" s="103" t="s">
        <v>7253</v>
      </c>
    </row>
    <row r="660" spans="1:4">
      <c r="A660" s="103" t="s">
        <v>8558</v>
      </c>
      <c r="B660" s="103" t="s">
        <v>11447</v>
      </c>
      <c r="C660" s="103" t="s">
        <v>1787</v>
      </c>
      <c r="D660" s="103" t="s">
        <v>8559</v>
      </c>
    </row>
    <row r="661" spans="1:4">
      <c r="A661" s="103" t="s">
        <v>8566</v>
      </c>
      <c r="B661" s="103" t="s">
        <v>11448</v>
      </c>
      <c r="C661" s="103" t="s">
        <v>1787</v>
      </c>
      <c r="D661" s="103" t="s">
        <v>8567</v>
      </c>
    </row>
    <row r="662" spans="1:4">
      <c r="A662" s="103" t="s">
        <v>8575</v>
      </c>
      <c r="B662" s="103" t="s">
        <v>11449</v>
      </c>
      <c r="C662" s="103" t="s">
        <v>1787</v>
      </c>
      <c r="D662" s="103" t="s">
        <v>8576</v>
      </c>
    </row>
    <row r="663" spans="1:4">
      <c r="A663" s="103" t="s">
        <v>8584</v>
      </c>
      <c r="B663" s="103" t="s">
        <v>11450</v>
      </c>
      <c r="C663" s="103" t="s">
        <v>1787</v>
      </c>
      <c r="D663" s="103" t="s">
        <v>8585</v>
      </c>
    </row>
    <row r="664" spans="1:4">
      <c r="A664" s="103" t="s">
        <v>9914</v>
      </c>
      <c r="B664" s="103" t="s">
        <v>11451</v>
      </c>
      <c r="C664" s="103" t="s">
        <v>1787</v>
      </c>
      <c r="D664" s="103" t="s">
        <v>9915</v>
      </c>
    </row>
    <row r="665" spans="1:4">
      <c r="A665" s="103" t="s">
        <v>2487</v>
      </c>
      <c r="B665" s="103" t="s">
        <v>11452</v>
      </c>
      <c r="C665" s="103" t="s">
        <v>2490</v>
      </c>
      <c r="D665" s="103" t="s">
        <v>2489</v>
      </c>
    </row>
    <row r="666" spans="1:4">
      <c r="A666" s="103" t="s">
        <v>2895</v>
      </c>
      <c r="B666" s="103" t="s">
        <v>11453</v>
      </c>
      <c r="C666" s="103" t="s">
        <v>2490</v>
      </c>
      <c r="D666" s="103" t="s">
        <v>2033</v>
      </c>
    </row>
    <row r="667" spans="1:4">
      <c r="A667" s="103" t="s">
        <v>5163</v>
      </c>
      <c r="B667" s="103" t="s">
        <v>11454</v>
      </c>
      <c r="C667" s="103" t="s">
        <v>2490</v>
      </c>
      <c r="D667" s="103" t="s">
        <v>5164</v>
      </c>
    </row>
    <row r="668" spans="1:4">
      <c r="A668" s="103" t="s">
        <v>4872</v>
      </c>
      <c r="B668" s="103" t="s">
        <v>11455</v>
      </c>
      <c r="C668" s="103" t="s">
        <v>2490</v>
      </c>
      <c r="D668" s="103" t="s">
        <v>4874</v>
      </c>
    </row>
    <row r="669" spans="1:4">
      <c r="A669" s="103" t="s">
        <v>9036</v>
      </c>
      <c r="B669" s="103" t="s">
        <v>11456</v>
      </c>
      <c r="C669" s="103" t="s">
        <v>2490</v>
      </c>
      <c r="D669" s="103" t="s">
        <v>9037</v>
      </c>
    </row>
    <row r="670" spans="1:4">
      <c r="A670" s="103" t="s">
        <v>10415</v>
      </c>
      <c r="B670" s="103" t="s">
        <v>11457</v>
      </c>
      <c r="C670" s="103" t="s">
        <v>2490</v>
      </c>
      <c r="D670" s="103" t="s">
        <v>10416</v>
      </c>
    </row>
    <row r="671" spans="1:4">
      <c r="A671" s="103" t="s">
        <v>9985</v>
      </c>
      <c r="B671" s="103" t="s">
        <v>11458</v>
      </c>
      <c r="C671" s="103" t="s">
        <v>2490</v>
      </c>
      <c r="D671" s="103" t="s">
        <v>9986</v>
      </c>
    </row>
    <row r="672" spans="1:4">
      <c r="A672" s="103" t="s">
        <v>2459</v>
      </c>
      <c r="B672" s="103" t="s">
        <v>11459</v>
      </c>
      <c r="C672" s="103" t="s">
        <v>2463</v>
      </c>
      <c r="D672" s="103" t="s">
        <v>2006</v>
      </c>
    </row>
    <row r="673" spans="1:4">
      <c r="A673" s="103" t="s">
        <v>2681</v>
      </c>
      <c r="B673" s="103" t="s">
        <v>11460</v>
      </c>
      <c r="C673" s="103" t="s">
        <v>2463</v>
      </c>
      <c r="D673" s="103" t="s">
        <v>2033</v>
      </c>
    </row>
    <row r="674" spans="1:4">
      <c r="A674" s="103" t="s">
        <v>5065</v>
      </c>
      <c r="B674" s="103" t="s">
        <v>11461</v>
      </c>
      <c r="C674" s="103" t="s">
        <v>2463</v>
      </c>
      <c r="D674" s="103" t="s">
        <v>5066</v>
      </c>
    </row>
    <row r="675" spans="1:4">
      <c r="A675" s="103" t="s">
        <v>4825</v>
      </c>
      <c r="B675" s="103" t="s">
        <v>11462</v>
      </c>
      <c r="C675" s="103" t="s">
        <v>2463</v>
      </c>
      <c r="D675" s="103" t="s">
        <v>4826</v>
      </c>
    </row>
    <row r="676" spans="1:4">
      <c r="A676" s="103" t="s">
        <v>7547</v>
      </c>
      <c r="B676" s="103" t="s">
        <v>11463</v>
      </c>
      <c r="C676" s="103" t="s">
        <v>2463</v>
      </c>
      <c r="D676" s="103" t="s">
        <v>7548</v>
      </c>
    </row>
    <row r="677" spans="1:4">
      <c r="A677" s="103" t="s">
        <v>10394</v>
      </c>
      <c r="B677" s="103" t="s">
        <v>11464</v>
      </c>
      <c r="C677" s="103" t="s">
        <v>2463</v>
      </c>
      <c r="D677" s="103" t="s">
        <v>10395</v>
      </c>
    </row>
    <row r="678" spans="1:4">
      <c r="A678" s="103" t="s">
        <v>9940</v>
      </c>
      <c r="B678" s="103" t="s">
        <v>11465</v>
      </c>
      <c r="C678" s="103" t="s">
        <v>2463</v>
      </c>
      <c r="D678" s="103" t="s">
        <v>9941</v>
      </c>
    </row>
    <row r="679" spans="1:4">
      <c r="A679" s="103" t="s">
        <v>1674</v>
      </c>
      <c r="B679" s="103" t="s">
        <v>11466</v>
      </c>
      <c r="C679" s="103" t="s">
        <v>1677</v>
      </c>
      <c r="D679" s="103" t="s">
        <v>1676</v>
      </c>
    </row>
    <row r="680" spans="1:4">
      <c r="A680" s="103" t="s">
        <v>1698</v>
      </c>
      <c r="B680" s="103" t="s">
        <v>11467</v>
      </c>
      <c r="C680" s="103" t="s">
        <v>1677</v>
      </c>
      <c r="D680" s="103" t="s">
        <v>1700</v>
      </c>
    </row>
    <row r="681" spans="1:4">
      <c r="A681" s="103" t="s">
        <v>3201</v>
      </c>
      <c r="B681" s="103" t="s">
        <v>11468</v>
      </c>
      <c r="C681" s="103" t="s">
        <v>1677</v>
      </c>
      <c r="D681" s="103" t="s">
        <v>3191</v>
      </c>
    </row>
    <row r="682" spans="1:4">
      <c r="A682" s="103" t="s">
        <v>4001</v>
      </c>
      <c r="B682" s="103" t="s">
        <v>11469</v>
      </c>
      <c r="C682" s="103" t="s">
        <v>1677</v>
      </c>
      <c r="D682" s="103" t="s">
        <v>4002</v>
      </c>
    </row>
    <row r="683" spans="1:4">
      <c r="A683" s="103" t="s">
        <v>4080</v>
      </c>
      <c r="B683" s="103" t="s">
        <v>11470</v>
      </c>
      <c r="C683" s="103" t="s">
        <v>1677</v>
      </c>
      <c r="D683" s="103" t="s">
        <v>4081</v>
      </c>
    </row>
    <row r="684" spans="1:4">
      <c r="A684" s="103" t="s">
        <v>5524</v>
      </c>
      <c r="B684" s="103" t="s">
        <v>11471</v>
      </c>
      <c r="C684" s="103" t="s">
        <v>1677</v>
      </c>
      <c r="D684" s="103" t="s">
        <v>5525</v>
      </c>
    </row>
    <row r="685" spans="1:4">
      <c r="A685" s="103" t="s">
        <v>6130</v>
      </c>
      <c r="B685" s="103" t="s">
        <v>11472</v>
      </c>
      <c r="C685" s="103" t="s">
        <v>1677</v>
      </c>
      <c r="D685" s="103" t="s">
        <v>6131</v>
      </c>
    </row>
    <row r="686" spans="1:4">
      <c r="A686" s="103" t="s">
        <v>6137</v>
      </c>
      <c r="B686" s="103" t="s">
        <v>11473</v>
      </c>
      <c r="C686" s="103" t="s">
        <v>1677</v>
      </c>
      <c r="D686" s="103" t="s">
        <v>6138</v>
      </c>
    </row>
    <row r="687" spans="1:4">
      <c r="A687" s="103" t="s">
        <v>6143</v>
      </c>
      <c r="B687" s="103" t="s">
        <v>11474</v>
      </c>
      <c r="C687" s="103" t="s">
        <v>1677</v>
      </c>
      <c r="D687" s="103" t="s">
        <v>6144</v>
      </c>
    </row>
    <row r="688" spans="1:4">
      <c r="A688" s="103" t="s">
        <v>6149</v>
      </c>
      <c r="B688" s="103" t="s">
        <v>11475</v>
      </c>
      <c r="C688" s="103" t="s">
        <v>1677</v>
      </c>
      <c r="D688" s="103" t="s">
        <v>6150</v>
      </c>
    </row>
    <row r="689" spans="1:4">
      <c r="A689" s="103" t="s">
        <v>6154</v>
      </c>
      <c r="B689" s="103" t="s">
        <v>11476</v>
      </c>
      <c r="C689" s="103" t="s">
        <v>1677</v>
      </c>
      <c r="D689" s="103" t="s">
        <v>6155</v>
      </c>
    </row>
    <row r="690" spans="1:4">
      <c r="A690" s="103" t="s">
        <v>6160</v>
      </c>
      <c r="B690" s="103" t="s">
        <v>11477</v>
      </c>
      <c r="C690" s="103" t="s">
        <v>1677</v>
      </c>
      <c r="D690" s="103" t="s">
        <v>6161</v>
      </c>
    </row>
    <row r="691" spans="1:4">
      <c r="A691" s="103" t="s">
        <v>8411</v>
      </c>
      <c r="B691" s="103" t="s">
        <v>11478</v>
      </c>
      <c r="C691" s="103" t="s">
        <v>1677</v>
      </c>
      <c r="D691" s="103" t="s">
        <v>8412</v>
      </c>
    </row>
    <row r="692" spans="1:4">
      <c r="A692" s="103" t="s">
        <v>8448</v>
      </c>
      <c r="B692" s="103" t="s">
        <v>11479</v>
      </c>
      <c r="C692" s="103" t="s">
        <v>1677</v>
      </c>
      <c r="D692" s="103" t="s">
        <v>8450</v>
      </c>
    </row>
    <row r="693" spans="1:4">
      <c r="A693" s="103" t="s">
        <v>9929</v>
      </c>
      <c r="B693" s="103" t="s">
        <v>11480</v>
      </c>
      <c r="C693" s="103" t="s">
        <v>1677</v>
      </c>
      <c r="D693" s="103" t="s">
        <v>9930</v>
      </c>
    </row>
    <row r="694" spans="1:4">
      <c r="A694" s="103" t="s">
        <v>10279</v>
      </c>
      <c r="B694" s="103" t="s">
        <v>11481</v>
      </c>
      <c r="C694" s="103" t="s">
        <v>1677</v>
      </c>
      <c r="D694" s="103" t="s">
        <v>10280</v>
      </c>
    </row>
    <row r="695" spans="1:4">
      <c r="A695" s="103" t="s">
        <v>2404</v>
      </c>
      <c r="B695" s="103" t="s">
        <v>11482</v>
      </c>
      <c r="C695" s="103" t="s">
        <v>828</v>
      </c>
      <c r="D695" s="103" t="s">
        <v>1993</v>
      </c>
    </row>
    <row r="696" spans="1:4">
      <c r="A696" s="103" t="s">
        <v>922</v>
      </c>
      <c r="B696" s="103" t="s">
        <v>11483</v>
      </c>
      <c r="C696" s="103" t="s">
        <v>828</v>
      </c>
      <c r="D696" s="103" t="s">
        <v>923</v>
      </c>
    </row>
    <row r="697" spans="1:4">
      <c r="A697" s="103" t="s">
        <v>825</v>
      </c>
      <c r="B697" s="103" t="s">
        <v>11484</v>
      </c>
      <c r="C697" s="103" t="s">
        <v>828</v>
      </c>
      <c r="D697" s="103" t="s">
        <v>827</v>
      </c>
    </row>
    <row r="698" spans="1:4">
      <c r="A698" s="103" t="s">
        <v>7516</v>
      </c>
      <c r="B698" s="103" t="s">
        <v>11485</v>
      </c>
      <c r="C698" s="103" t="s">
        <v>828</v>
      </c>
      <c r="D698" s="103" t="s">
        <v>7518</v>
      </c>
    </row>
    <row r="699" spans="1:4">
      <c r="A699" s="103" t="s">
        <v>7525</v>
      </c>
      <c r="B699" s="103" t="s">
        <v>11486</v>
      </c>
      <c r="C699" s="103" t="s">
        <v>828</v>
      </c>
      <c r="D699" s="103" t="s">
        <v>7526</v>
      </c>
    </row>
    <row r="700" spans="1:4">
      <c r="A700" s="103" t="s">
        <v>10275</v>
      </c>
      <c r="B700" s="103" t="s">
        <v>11487</v>
      </c>
      <c r="C700" s="103" t="s">
        <v>828</v>
      </c>
      <c r="D700" s="103" t="s">
        <v>10276</v>
      </c>
    </row>
    <row r="701" spans="1:4">
      <c r="A701" s="103" t="s">
        <v>340</v>
      </c>
      <c r="B701" s="103" t="s">
        <v>11488</v>
      </c>
      <c r="C701" s="103" t="s">
        <v>43</v>
      </c>
      <c r="D701" s="103" t="s">
        <v>341</v>
      </c>
    </row>
    <row r="702" spans="1:4">
      <c r="A702" s="103" t="s">
        <v>38</v>
      </c>
      <c r="B702" s="103" t="s">
        <v>11489</v>
      </c>
      <c r="C702" s="103" t="s">
        <v>43</v>
      </c>
      <c r="D702" s="103" t="s">
        <v>41</v>
      </c>
    </row>
    <row r="703" spans="1:4">
      <c r="A703" s="103" t="s">
        <v>379</v>
      </c>
      <c r="B703" s="103" t="s">
        <v>11490</v>
      </c>
      <c r="C703" s="103" t="s">
        <v>43</v>
      </c>
      <c r="D703" s="103" t="s">
        <v>380</v>
      </c>
    </row>
    <row r="704" spans="1:4">
      <c r="A704" s="103" t="s">
        <v>388</v>
      </c>
      <c r="B704" s="103" t="s">
        <v>11491</v>
      </c>
      <c r="C704" s="103" t="s">
        <v>43</v>
      </c>
      <c r="D704" s="103" t="s">
        <v>390</v>
      </c>
    </row>
    <row r="705" spans="1:4">
      <c r="A705" s="103" t="s">
        <v>397</v>
      </c>
      <c r="B705" s="103" t="s">
        <v>11492</v>
      </c>
      <c r="C705" s="103" t="s">
        <v>43</v>
      </c>
      <c r="D705" s="103" t="s">
        <v>398</v>
      </c>
    </row>
    <row r="706" spans="1:4">
      <c r="A706" s="103" t="s">
        <v>195</v>
      </c>
      <c r="B706" s="103" t="s">
        <v>11493</v>
      </c>
      <c r="C706" s="103" t="s">
        <v>43</v>
      </c>
      <c r="D706" s="103" t="s">
        <v>196</v>
      </c>
    </row>
    <row r="707" spans="1:4">
      <c r="A707" s="103" t="s">
        <v>349</v>
      </c>
      <c r="B707" s="103" t="s">
        <v>11494</v>
      </c>
      <c r="C707" s="103" t="s">
        <v>43</v>
      </c>
      <c r="D707" s="103" t="s">
        <v>350</v>
      </c>
    </row>
    <row r="708" spans="1:4">
      <c r="A708" s="103" t="s">
        <v>95</v>
      </c>
      <c r="B708" s="103" t="s">
        <v>11495</v>
      </c>
      <c r="C708" s="103" t="s">
        <v>43</v>
      </c>
      <c r="D708" s="103" t="s">
        <v>96</v>
      </c>
    </row>
    <row r="709" spans="1:4">
      <c r="A709" s="103" t="s">
        <v>8076</v>
      </c>
      <c r="B709" s="103" t="s">
        <v>11496</v>
      </c>
      <c r="C709" s="103" t="s">
        <v>43</v>
      </c>
      <c r="D709" s="103" t="s">
        <v>8078</v>
      </c>
    </row>
    <row r="710" spans="1:4">
      <c r="A710" s="103" t="s">
        <v>1558</v>
      </c>
      <c r="B710" s="103" t="s">
        <v>11497</v>
      </c>
      <c r="C710" s="103" t="s">
        <v>43</v>
      </c>
      <c r="D710" s="103" t="s">
        <v>1559</v>
      </c>
    </row>
    <row r="711" spans="1:4">
      <c r="A711" s="103" t="s">
        <v>602</v>
      </c>
      <c r="B711" s="103" t="s">
        <v>11498</v>
      </c>
      <c r="C711" s="103" t="s">
        <v>43</v>
      </c>
      <c r="D711" s="103" t="s">
        <v>603</v>
      </c>
    </row>
    <row r="712" spans="1:4">
      <c r="A712" s="103" t="s">
        <v>9792</v>
      </c>
      <c r="B712" s="103" t="s">
        <v>11499</v>
      </c>
      <c r="C712" s="103" t="s">
        <v>43</v>
      </c>
      <c r="D712" s="103" t="s">
        <v>9793</v>
      </c>
    </row>
    <row r="713" spans="1:4">
      <c r="A713" s="103" t="s">
        <v>10200</v>
      </c>
      <c r="B713" s="103" t="s">
        <v>11500</v>
      </c>
      <c r="C713" s="103" t="s">
        <v>43</v>
      </c>
      <c r="D713" s="103" t="s">
        <v>10201</v>
      </c>
    </row>
    <row r="714" spans="1:4">
      <c r="A714" s="103" t="s">
        <v>159</v>
      </c>
      <c r="B714" s="103" t="s">
        <v>11501</v>
      </c>
      <c r="C714" s="103" t="s">
        <v>43</v>
      </c>
      <c r="D714" s="103" t="s">
        <v>160</v>
      </c>
    </row>
    <row r="715" spans="1:4">
      <c r="A715" s="103" t="s">
        <v>40</v>
      </c>
      <c r="B715" s="103" t="s">
        <v>11502</v>
      </c>
      <c r="C715" s="103" t="s">
        <v>43</v>
      </c>
      <c r="D715" s="103" t="s">
        <v>42</v>
      </c>
    </row>
    <row r="716" spans="1:4">
      <c r="A716" s="103" t="s">
        <v>6781</v>
      </c>
      <c r="B716" s="103" t="s">
        <v>11503</v>
      </c>
      <c r="C716" s="103" t="s">
        <v>43</v>
      </c>
      <c r="D716" s="103" t="s">
        <v>6783</v>
      </c>
    </row>
    <row r="717" spans="1:4">
      <c r="A717" s="103" t="s">
        <v>416</v>
      </c>
      <c r="B717" s="103" t="s">
        <v>11504</v>
      </c>
      <c r="C717" s="103" t="s">
        <v>43</v>
      </c>
      <c r="D717" s="103" t="s">
        <v>417</v>
      </c>
    </row>
    <row r="718" spans="1:4">
      <c r="A718" s="103" t="s">
        <v>430</v>
      </c>
      <c r="B718" s="103" t="s">
        <v>11505</v>
      </c>
      <c r="C718" s="103" t="s">
        <v>43</v>
      </c>
      <c r="D718" s="103" t="s">
        <v>432</v>
      </c>
    </row>
    <row r="719" spans="1:4">
      <c r="A719" s="103" t="s">
        <v>472</v>
      </c>
      <c r="B719" s="103" t="s">
        <v>11506</v>
      </c>
      <c r="C719" s="103" t="s">
        <v>43</v>
      </c>
      <c r="D719" s="103" t="s">
        <v>473</v>
      </c>
    </row>
    <row r="720" spans="1:4">
      <c r="A720" s="103" t="s">
        <v>569</v>
      </c>
      <c r="B720" s="103" t="s">
        <v>11507</v>
      </c>
      <c r="C720" s="103" t="s">
        <v>43</v>
      </c>
      <c r="D720" s="103" t="s">
        <v>572</v>
      </c>
    </row>
    <row r="721" spans="1:4">
      <c r="A721" s="103" t="s">
        <v>555</v>
      </c>
      <c r="B721" s="103" t="s">
        <v>11508</v>
      </c>
      <c r="C721" s="103" t="s">
        <v>43</v>
      </c>
      <c r="D721" s="103" t="s">
        <v>556</v>
      </c>
    </row>
    <row r="722" spans="1:4">
      <c r="A722" s="103" t="s">
        <v>1231</v>
      </c>
      <c r="B722" s="103" t="s">
        <v>11509</v>
      </c>
      <c r="C722" s="103" t="s">
        <v>43</v>
      </c>
      <c r="D722" s="103" t="s">
        <v>1233</v>
      </c>
    </row>
    <row r="723" spans="1:4">
      <c r="A723" s="103" t="s">
        <v>2423</v>
      </c>
      <c r="B723" s="103" t="s">
        <v>11510</v>
      </c>
      <c r="C723" s="103" t="s">
        <v>43</v>
      </c>
      <c r="D723" s="103" t="s">
        <v>1993</v>
      </c>
    </row>
    <row r="724" spans="1:4">
      <c r="A724" s="103" t="s">
        <v>2412</v>
      </c>
      <c r="B724" s="103" t="s">
        <v>11511</v>
      </c>
      <c r="C724" s="103" t="s">
        <v>43</v>
      </c>
      <c r="D724" s="103" t="s">
        <v>2033</v>
      </c>
    </row>
    <row r="725" spans="1:4">
      <c r="A725" s="103" t="s">
        <v>2920</v>
      </c>
      <c r="B725" s="103" t="s">
        <v>11512</v>
      </c>
      <c r="C725" s="103" t="s">
        <v>43</v>
      </c>
      <c r="D725" s="103" t="s">
        <v>2923</v>
      </c>
    </row>
    <row r="726" spans="1:4">
      <c r="A726" s="103" t="s">
        <v>5425</v>
      </c>
      <c r="B726" s="103" t="s">
        <v>11513</v>
      </c>
      <c r="C726" s="103" t="s">
        <v>43</v>
      </c>
      <c r="D726" s="103" t="s">
        <v>5427</v>
      </c>
    </row>
    <row r="727" spans="1:4">
      <c r="A727" s="103" t="s">
        <v>5814</v>
      </c>
      <c r="B727" s="103" t="s">
        <v>11514</v>
      </c>
      <c r="C727" s="103" t="s">
        <v>43</v>
      </c>
      <c r="D727" s="103" t="s">
        <v>5815</v>
      </c>
    </row>
    <row r="728" spans="1:4">
      <c r="A728" s="103" t="s">
        <v>5824</v>
      </c>
      <c r="B728" s="103" t="s">
        <v>11515</v>
      </c>
      <c r="C728" s="103" t="s">
        <v>43</v>
      </c>
      <c r="D728" s="103" t="s">
        <v>5825</v>
      </c>
    </row>
    <row r="729" spans="1:4">
      <c r="A729" s="103" t="s">
        <v>8342</v>
      </c>
      <c r="B729" s="103" t="s">
        <v>11516</v>
      </c>
      <c r="C729" s="103" t="s">
        <v>43</v>
      </c>
      <c r="D729" s="103" t="s">
        <v>8343</v>
      </c>
    </row>
    <row r="730" spans="1:4">
      <c r="A730" s="103" t="s">
        <v>8896</v>
      </c>
      <c r="B730" s="103" t="s">
        <v>11517</v>
      </c>
      <c r="C730" s="103" t="s">
        <v>43</v>
      </c>
      <c r="D730" s="103" t="s">
        <v>8897</v>
      </c>
    </row>
    <row r="731" spans="1:4">
      <c r="A731" s="103" t="s">
        <v>628</v>
      </c>
      <c r="B731" s="103" t="s">
        <v>11518</v>
      </c>
      <c r="C731" s="103" t="s">
        <v>43</v>
      </c>
      <c r="D731" s="103" t="s">
        <v>629</v>
      </c>
    </row>
    <row r="732" spans="1:4">
      <c r="A732" s="103" t="s">
        <v>648</v>
      </c>
      <c r="B732" s="103" t="s">
        <v>11519</v>
      </c>
      <c r="C732" s="103" t="s">
        <v>43</v>
      </c>
      <c r="D732" s="103" t="s">
        <v>650</v>
      </c>
    </row>
    <row r="733" spans="1:4">
      <c r="A733" s="103" t="s">
        <v>905</v>
      </c>
      <c r="B733" s="103" t="s">
        <v>11520</v>
      </c>
      <c r="C733" s="103" t="s">
        <v>43</v>
      </c>
      <c r="D733" s="103" t="s">
        <v>907</v>
      </c>
    </row>
    <row r="734" spans="1:4">
      <c r="A734" s="103" t="s">
        <v>8438</v>
      </c>
      <c r="B734" s="103" t="s">
        <v>11521</v>
      </c>
      <c r="C734" s="103" t="s">
        <v>43</v>
      </c>
      <c r="D734" s="103" t="s">
        <v>8439</v>
      </c>
    </row>
    <row r="735" spans="1:4">
      <c r="A735" s="103" t="s">
        <v>9919</v>
      </c>
      <c r="B735" s="103" t="s">
        <v>11522</v>
      </c>
      <c r="C735" s="103" t="s">
        <v>43</v>
      </c>
      <c r="D735" s="103" t="s">
        <v>9920</v>
      </c>
    </row>
    <row r="736" spans="1:4">
      <c r="A736" s="103" t="s">
        <v>9924</v>
      </c>
      <c r="B736" s="103" t="s">
        <v>11523</v>
      </c>
      <c r="C736" s="103" t="s">
        <v>43</v>
      </c>
      <c r="D736" s="103" t="s">
        <v>9925</v>
      </c>
    </row>
    <row r="737" spans="1:4">
      <c r="A737" s="103" t="s">
        <v>10269</v>
      </c>
      <c r="B737" s="103" t="s">
        <v>11524</v>
      </c>
      <c r="C737" s="103" t="s">
        <v>43</v>
      </c>
      <c r="D737" s="103" t="s">
        <v>10270</v>
      </c>
    </row>
    <row r="738" spans="1:4">
      <c r="A738" s="103" t="s">
        <v>8109</v>
      </c>
      <c r="B738" s="103" t="s">
        <v>11525</v>
      </c>
      <c r="C738" s="103" t="s">
        <v>1634</v>
      </c>
      <c r="D738" s="103" t="s">
        <v>8111</v>
      </c>
    </row>
    <row r="739" spans="1:4">
      <c r="A739" s="103" t="s">
        <v>9443</v>
      </c>
      <c r="B739" s="103" t="s">
        <v>11526</v>
      </c>
      <c r="C739" s="103" t="s">
        <v>1634</v>
      </c>
      <c r="D739" s="103" t="s">
        <v>9444</v>
      </c>
    </row>
    <row r="740" spans="1:4">
      <c r="A740" s="103" t="s">
        <v>1631</v>
      </c>
      <c r="B740" s="103" t="s">
        <v>11527</v>
      </c>
      <c r="C740" s="103" t="s">
        <v>1634</v>
      </c>
      <c r="D740" s="103" t="s">
        <v>1632</v>
      </c>
    </row>
    <row r="741" spans="1:4">
      <c r="A741" s="103" t="s">
        <v>2645</v>
      </c>
      <c r="B741" s="103" t="s">
        <v>11528</v>
      </c>
      <c r="C741" s="103" t="s">
        <v>1634</v>
      </c>
      <c r="D741" s="103" t="s">
        <v>2646</v>
      </c>
    </row>
    <row r="742" spans="1:4">
      <c r="A742" s="103" t="s">
        <v>4381</v>
      </c>
      <c r="B742" s="103" t="s">
        <v>11529</v>
      </c>
      <c r="C742" s="103" t="s">
        <v>1634</v>
      </c>
      <c r="D742" s="103" t="s">
        <v>4383</v>
      </c>
    </row>
    <row r="743" spans="1:4">
      <c r="A743" s="103" t="s">
        <v>4385</v>
      </c>
      <c r="B743" s="103" t="s">
        <v>11530</v>
      </c>
      <c r="C743" s="103" t="s">
        <v>1634</v>
      </c>
      <c r="D743" s="103" t="s">
        <v>4386</v>
      </c>
    </row>
    <row r="744" spans="1:4">
      <c r="A744" s="103" t="s">
        <v>8000</v>
      </c>
      <c r="B744" s="103" t="s">
        <v>11531</v>
      </c>
      <c r="C744" s="103" t="s">
        <v>1634</v>
      </c>
      <c r="D744" s="103" t="s">
        <v>8002</v>
      </c>
    </row>
    <row r="745" spans="1:4">
      <c r="A745" s="103" t="s">
        <v>8321</v>
      </c>
      <c r="B745" s="103" t="s">
        <v>11532</v>
      </c>
      <c r="C745" s="103" t="s">
        <v>1634</v>
      </c>
      <c r="D745" s="103" t="s">
        <v>8323</v>
      </c>
    </row>
    <row r="746" spans="1:4">
      <c r="A746" s="103" t="s">
        <v>8893</v>
      </c>
      <c r="B746" s="103" t="s">
        <v>11533</v>
      </c>
      <c r="C746" s="103" t="s">
        <v>1634</v>
      </c>
      <c r="D746" s="103" t="s">
        <v>8894</v>
      </c>
    </row>
    <row r="747" spans="1:4">
      <c r="A747" s="103" t="s">
        <v>2736</v>
      </c>
      <c r="B747" s="103" t="s">
        <v>11534</v>
      </c>
      <c r="C747" s="103" t="s">
        <v>1634</v>
      </c>
      <c r="D747" s="103" t="s">
        <v>2738</v>
      </c>
    </row>
    <row r="748" spans="1:4">
      <c r="A748" s="103" t="s">
        <v>9678</v>
      </c>
      <c r="B748" s="103" t="s">
        <v>11535</v>
      </c>
      <c r="C748" s="103" t="s">
        <v>1634</v>
      </c>
      <c r="D748" s="103" t="s">
        <v>9679</v>
      </c>
    </row>
    <row r="749" spans="1:4">
      <c r="A749" s="103" t="s">
        <v>7339</v>
      </c>
      <c r="B749" s="103" t="s">
        <v>11536</v>
      </c>
      <c r="C749" s="103" t="s">
        <v>1634</v>
      </c>
      <c r="D749" s="103" t="s">
        <v>7340</v>
      </c>
    </row>
    <row r="750" spans="1:4">
      <c r="A750" s="103" t="s">
        <v>7352</v>
      </c>
      <c r="B750" s="103" t="s">
        <v>11537</v>
      </c>
      <c r="C750" s="103" t="s">
        <v>1634</v>
      </c>
      <c r="D750" s="103" t="s">
        <v>7353</v>
      </c>
    </row>
    <row r="751" spans="1:4">
      <c r="A751" s="103" t="s">
        <v>7449</v>
      </c>
      <c r="B751" s="103" t="s">
        <v>11538</v>
      </c>
      <c r="C751" s="103" t="s">
        <v>1634</v>
      </c>
      <c r="D751" s="103" t="s">
        <v>7451</v>
      </c>
    </row>
    <row r="752" spans="1:4">
      <c r="A752" s="103" t="s">
        <v>7457</v>
      </c>
      <c r="B752" s="103" t="s">
        <v>11539</v>
      </c>
      <c r="C752" s="103" t="s">
        <v>1634</v>
      </c>
      <c r="D752" s="103" t="s">
        <v>7458</v>
      </c>
    </row>
    <row r="753" spans="1:4">
      <c r="A753" s="103" t="s">
        <v>7328</v>
      </c>
      <c r="B753" s="103" t="s">
        <v>11540</v>
      </c>
      <c r="C753" s="103" t="s">
        <v>1634</v>
      </c>
      <c r="D753" s="103" t="s">
        <v>7329</v>
      </c>
    </row>
    <row r="754" spans="1:4">
      <c r="A754" s="103" t="s">
        <v>8589</v>
      </c>
      <c r="B754" s="103" t="s">
        <v>11541</v>
      </c>
      <c r="C754" s="103" t="s">
        <v>1634</v>
      </c>
      <c r="D754" s="103" t="s">
        <v>8590</v>
      </c>
    </row>
    <row r="755" spans="1:4">
      <c r="A755" s="103" t="s">
        <v>8597</v>
      </c>
      <c r="B755" s="103" t="s">
        <v>11542</v>
      </c>
      <c r="C755" s="103" t="s">
        <v>1634</v>
      </c>
      <c r="D755" s="103" t="s">
        <v>8598</v>
      </c>
    </row>
    <row r="756" spans="1:4">
      <c r="A756" s="103" t="s">
        <v>8605</v>
      </c>
      <c r="B756" s="103" t="s">
        <v>11543</v>
      </c>
      <c r="C756" s="103" t="s">
        <v>1634</v>
      </c>
      <c r="D756" s="103" t="s">
        <v>8606</v>
      </c>
    </row>
    <row r="757" spans="1:4">
      <c r="A757" s="103" t="s">
        <v>8611</v>
      </c>
      <c r="B757" s="103" t="s">
        <v>11544</v>
      </c>
      <c r="C757" s="103" t="s">
        <v>1634</v>
      </c>
      <c r="D757" s="103" t="s">
        <v>8612</v>
      </c>
    </row>
    <row r="758" spans="1:4">
      <c r="A758" s="103" t="s">
        <v>9898</v>
      </c>
      <c r="B758" s="103" t="s">
        <v>11545</v>
      </c>
      <c r="C758" s="103" t="s">
        <v>1634</v>
      </c>
      <c r="D758" s="103" t="s">
        <v>9899</v>
      </c>
    </row>
    <row r="759" spans="1:4">
      <c r="A759" s="103" t="s">
        <v>7292</v>
      </c>
      <c r="B759" s="103" t="s">
        <v>11546</v>
      </c>
      <c r="C759" s="103" t="s">
        <v>1619</v>
      </c>
      <c r="D759" s="103" t="s">
        <v>7293</v>
      </c>
    </row>
    <row r="760" spans="1:4">
      <c r="A760" s="103" t="s">
        <v>7410</v>
      </c>
      <c r="B760" s="103" t="s">
        <v>11547</v>
      </c>
      <c r="C760" s="103" t="s">
        <v>1619</v>
      </c>
      <c r="D760" s="103" t="s">
        <v>7411</v>
      </c>
    </row>
    <row r="761" spans="1:4">
      <c r="A761" s="103" t="s">
        <v>1616</v>
      </c>
      <c r="B761" s="103" t="s">
        <v>11548</v>
      </c>
      <c r="C761" s="103" t="s">
        <v>1619</v>
      </c>
      <c r="D761" s="103" t="s">
        <v>1617</v>
      </c>
    </row>
    <row r="762" spans="1:4">
      <c r="A762" s="103" t="s">
        <v>4356</v>
      </c>
      <c r="B762" s="103" t="s">
        <v>11549</v>
      </c>
      <c r="C762" s="103" t="s">
        <v>1619</v>
      </c>
      <c r="D762" s="103" t="s">
        <v>4357</v>
      </c>
    </row>
    <row r="763" spans="1:4">
      <c r="A763" s="103" t="s">
        <v>4359</v>
      </c>
      <c r="B763" s="103" t="s">
        <v>11550</v>
      </c>
      <c r="C763" s="103" t="s">
        <v>1619</v>
      </c>
      <c r="D763" s="103" t="s">
        <v>4360</v>
      </c>
    </row>
    <row r="764" spans="1:4">
      <c r="A764" s="103" t="s">
        <v>7992</v>
      </c>
      <c r="B764" s="103" t="s">
        <v>11551</v>
      </c>
      <c r="C764" s="103" t="s">
        <v>1619</v>
      </c>
      <c r="D764" s="103" t="s">
        <v>7993</v>
      </c>
    </row>
    <row r="765" spans="1:4">
      <c r="A765" s="103" t="s">
        <v>8293</v>
      </c>
      <c r="B765" s="103" t="s">
        <v>11552</v>
      </c>
      <c r="C765" s="103" t="s">
        <v>1619</v>
      </c>
      <c r="D765" s="103" t="s">
        <v>8294</v>
      </c>
    </row>
    <row r="766" spans="1:4">
      <c r="A766" s="103" t="s">
        <v>8994</v>
      </c>
      <c r="B766" s="103" t="s">
        <v>11553</v>
      </c>
      <c r="C766" s="103" t="s">
        <v>1619</v>
      </c>
      <c r="D766" s="103" t="s">
        <v>8894</v>
      </c>
    </row>
    <row r="767" spans="1:4">
      <c r="A767" s="103" t="s">
        <v>2749</v>
      </c>
      <c r="B767" s="103" t="s">
        <v>11554</v>
      </c>
      <c r="C767" s="103" t="s">
        <v>1619</v>
      </c>
      <c r="D767" s="103" t="s">
        <v>2750</v>
      </c>
    </row>
    <row r="768" spans="1:4">
      <c r="A768" s="103" t="s">
        <v>9682</v>
      </c>
      <c r="B768" s="103" t="s">
        <v>11555</v>
      </c>
      <c r="C768" s="103" t="s">
        <v>1619</v>
      </c>
      <c r="D768" s="103" t="s">
        <v>9679</v>
      </c>
    </row>
    <row r="769" spans="1:4">
      <c r="A769" s="103" t="s">
        <v>7309</v>
      </c>
      <c r="B769" s="103" t="s">
        <v>11556</v>
      </c>
      <c r="C769" s="103" t="s">
        <v>1619</v>
      </c>
      <c r="D769" s="103" t="s">
        <v>7310</v>
      </c>
    </row>
    <row r="770" spans="1:4">
      <c r="A770" s="103" t="s">
        <v>7318</v>
      </c>
      <c r="B770" s="103" t="s">
        <v>11557</v>
      </c>
      <c r="C770" s="103" t="s">
        <v>1619</v>
      </c>
      <c r="D770" s="103" t="s">
        <v>7319</v>
      </c>
    </row>
    <row r="771" spans="1:4">
      <c r="A771" s="103" t="s">
        <v>7434</v>
      </c>
      <c r="B771" s="103" t="s">
        <v>11558</v>
      </c>
      <c r="C771" s="103" t="s">
        <v>1619</v>
      </c>
      <c r="D771" s="103" t="s">
        <v>7435</v>
      </c>
    </row>
    <row r="772" spans="1:4">
      <c r="A772" s="103" t="s">
        <v>7441</v>
      </c>
      <c r="B772" s="103" t="s">
        <v>11559</v>
      </c>
      <c r="C772" s="103" t="s">
        <v>1619</v>
      </c>
      <c r="D772" s="103" t="s">
        <v>7442</v>
      </c>
    </row>
    <row r="773" spans="1:4">
      <c r="A773" s="103" t="s">
        <v>7300</v>
      </c>
      <c r="B773" s="103" t="s">
        <v>11560</v>
      </c>
      <c r="C773" s="103" t="s">
        <v>1619</v>
      </c>
      <c r="D773" s="103" t="s">
        <v>7301</v>
      </c>
    </row>
    <row r="774" spans="1:4">
      <c r="A774" s="103" t="s">
        <v>8617</v>
      </c>
      <c r="B774" s="103" t="s">
        <v>11561</v>
      </c>
      <c r="C774" s="103" t="s">
        <v>1619</v>
      </c>
      <c r="D774" s="103" t="s">
        <v>8618</v>
      </c>
    </row>
    <row r="775" spans="1:4">
      <c r="A775" s="103" t="s">
        <v>8623</v>
      </c>
      <c r="B775" s="103" t="s">
        <v>11562</v>
      </c>
      <c r="C775" s="103" t="s">
        <v>1619</v>
      </c>
      <c r="D775" s="103" t="s">
        <v>8624</v>
      </c>
    </row>
    <row r="776" spans="1:4">
      <c r="A776" s="103" t="s">
        <v>8633</v>
      </c>
      <c r="B776" s="103" t="s">
        <v>11563</v>
      </c>
      <c r="C776" s="103" t="s">
        <v>1619</v>
      </c>
      <c r="D776" s="103" t="s">
        <v>8634</v>
      </c>
    </row>
    <row r="777" spans="1:4">
      <c r="A777" s="103" t="s">
        <v>8639</v>
      </c>
      <c r="B777" s="103" t="s">
        <v>11564</v>
      </c>
      <c r="C777" s="103" t="s">
        <v>1619</v>
      </c>
      <c r="D777" s="103" t="s">
        <v>8641</v>
      </c>
    </row>
    <row r="778" spans="1:4">
      <c r="A778" s="103" t="s">
        <v>9893</v>
      </c>
      <c r="B778" s="103" t="s">
        <v>11565</v>
      </c>
      <c r="C778" s="103" t="s">
        <v>1619</v>
      </c>
      <c r="D778" s="103" t="s">
        <v>9894</v>
      </c>
    </row>
    <row r="779" spans="1:4">
      <c r="A779" s="103" t="s">
        <v>668</v>
      </c>
      <c r="B779" s="103" t="s">
        <v>11566</v>
      </c>
      <c r="C779" s="103" t="s">
        <v>671</v>
      </c>
      <c r="D779" s="103" t="s">
        <v>669</v>
      </c>
    </row>
    <row r="780" spans="1:4">
      <c r="A780" s="103" t="s">
        <v>1297</v>
      </c>
      <c r="B780" s="103" t="s">
        <v>11567</v>
      </c>
      <c r="C780" s="103" t="s">
        <v>671</v>
      </c>
      <c r="D780" s="103" t="s">
        <v>1298</v>
      </c>
    </row>
    <row r="781" spans="1:4">
      <c r="A781" s="103" t="s">
        <v>2392</v>
      </c>
      <c r="B781" s="103" t="s">
        <v>11568</v>
      </c>
      <c r="C781" s="103" t="s">
        <v>671</v>
      </c>
      <c r="D781" s="103" t="s">
        <v>2393</v>
      </c>
    </row>
    <row r="782" spans="1:4">
      <c r="A782" s="103" t="s">
        <v>1384</v>
      </c>
      <c r="B782" s="103" t="s">
        <v>11569</v>
      </c>
      <c r="C782" s="103" t="s">
        <v>671</v>
      </c>
      <c r="D782" s="103" t="s">
        <v>1386</v>
      </c>
    </row>
    <row r="783" spans="1:4">
      <c r="A783" s="103" t="s">
        <v>3500</v>
      </c>
      <c r="B783" s="103" t="s">
        <v>11570</v>
      </c>
      <c r="C783" s="103" t="s">
        <v>671</v>
      </c>
      <c r="D783" s="103" t="s">
        <v>3329</v>
      </c>
    </row>
    <row r="784" spans="1:4">
      <c r="A784" s="103" t="s">
        <v>1548</v>
      </c>
      <c r="B784" s="103" t="s">
        <v>11571</v>
      </c>
      <c r="C784" s="103" t="s">
        <v>671</v>
      </c>
      <c r="D784" s="103" t="s">
        <v>1549</v>
      </c>
    </row>
    <row r="785" spans="1:4">
      <c r="A785" s="103" t="s">
        <v>1569</v>
      </c>
      <c r="B785" s="103" t="s">
        <v>11572</v>
      </c>
      <c r="C785" s="103" t="s">
        <v>671</v>
      </c>
      <c r="D785" s="103" t="s">
        <v>1570</v>
      </c>
    </row>
    <row r="786" spans="1:4">
      <c r="A786" s="103" t="s">
        <v>3068</v>
      </c>
      <c r="B786" s="103" t="s">
        <v>11573</v>
      </c>
      <c r="C786" s="103" t="s">
        <v>671</v>
      </c>
      <c r="D786" s="103" t="s">
        <v>3070</v>
      </c>
    </row>
    <row r="787" spans="1:4">
      <c r="A787" s="103" t="s">
        <v>4878</v>
      </c>
      <c r="B787" s="103" t="s">
        <v>11574</v>
      </c>
      <c r="C787" s="103" t="s">
        <v>671</v>
      </c>
      <c r="D787" s="103" t="s">
        <v>4753</v>
      </c>
    </row>
    <row r="788" spans="1:4">
      <c r="A788" s="103" t="s">
        <v>4889</v>
      </c>
      <c r="B788" s="103" t="s">
        <v>11575</v>
      </c>
      <c r="C788" s="103" t="s">
        <v>671</v>
      </c>
      <c r="D788" s="103" t="s">
        <v>4890</v>
      </c>
    </row>
    <row r="789" spans="1:4">
      <c r="A789" s="103" t="s">
        <v>4859</v>
      </c>
      <c r="B789" s="103" t="s">
        <v>11576</v>
      </c>
      <c r="C789" s="103" t="s">
        <v>671</v>
      </c>
      <c r="D789" s="103" t="s">
        <v>4860</v>
      </c>
    </row>
    <row r="790" spans="1:4">
      <c r="A790" s="103" t="s">
        <v>4865</v>
      </c>
      <c r="B790" s="103" t="s">
        <v>11577</v>
      </c>
      <c r="C790" s="103" t="s">
        <v>671</v>
      </c>
      <c r="D790" s="103" t="s">
        <v>4866</v>
      </c>
    </row>
    <row r="791" spans="1:4">
      <c r="A791" s="103" t="s">
        <v>4881</v>
      </c>
      <c r="B791" s="103" t="s">
        <v>11578</v>
      </c>
      <c r="C791" s="103" t="s">
        <v>671</v>
      </c>
      <c r="D791" s="103" t="s">
        <v>4882</v>
      </c>
    </row>
    <row r="792" spans="1:4">
      <c r="A792" s="103" t="s">
        <v>4067</v>
      </c>
      <c r="B792" s="103" t="s">
        <v>11579</v>
      </c>
      <c r="C792" s="103" t="s">
        <v>671</v>
      </c>
      <c r="D792" s="103" t="s">
        <v>4068</v>
      </c>
    </row>
    <row r="793" spans="1:4">
      <c r="A793" s="103" t="s">
        <v>5539</v>
      </c>
      <c r="B793" s="103" t="s">
        <v>11580</v>
      </c>
      <c r="C793" s="103" t="s">
        <v>671</v>
      </c>
      <c r="D793" s="103" t="s">
        <v>5541</v>
      </c>
    </row>
    <row r="794" spans="1:4">
      <c r="A794" s="103" t="s">
        <v>5566</v>
      </c>
      <c r="B794" s="103" t="s">
        <v>11581</v>
      </c>
      <c r="C794" s="103" t="s">
        <v>671</v>
      </c>
      <c r="D794" s="103" t="s">
        <v>5567</v>
      </c>
    </row>
    <row r="795" spans="1:4">
      <c r="A795" s="103" t="s">
        <v>4560</v>
      </c>
      <c r="B795" s="103" t="s">
        <v>11582</v>
      </c>
      <c r="C795" s="103" t="s">
        <v>671</v>
      </c>
      <c r="D795" s="103" t="s">
        <v>4561</v>
      </c>
    </row>
    <row r="796" spans="1:4">
      <c r="A796" s="103" t="s">
        <v>4562</v>
      </c>
      <c r="B796" s="103" t="s">
        <v>11583</v>
      </c>
      <c r="C796" s="103" t="s">
        <v>671</v>
      </c>
      <c r="D796" s="103" t="s">
        <v>4563</v>
      </c>
    </row>
    <row r="797" spans="1:4">
      <c r="A797" s="103" t="s">
        <v>7042</v>
      </c>
      <c r="B797" s="103" t="s">
        <v>11584</v>
      </c>
      <c r="C797" s="103" t="s">
        <v>671</v>
      </c>
      <c r="D797" s="103" t="s">
        <v>7043</v>
      </c>
    </row>
    <row r="798" spans="1:4">
      <c r="A798" s="103" t="s">
        <v>6847</v>
      </c>
      <c r="B798" s="103" t="s">
        <v>11585</v>
      </c>
      <c r="C798" s="103" t="s">
        <v>671</v>
      </c>
      <c r="D798" s="103" t="s">
        <v>6848</v>
      </c>
    </row>
    <row r="799" spans="1:4">
      <c r="A799" s="103" t="s">
        <v>6857</v>
      </c>
      <c r="B799" s="103" t="s">
        <v>11586</v>
      </c>
      <c r="C799" s="103" t="s">
        <v>671</v>
      </c>
      <c r="D799" s="103" t="s">
        <v>6858</v>
      </c>
    </row>
    <row r="800" spans="1:4">
      <c r="A800" s="103" t="s">
        <v>6864</v>
      </c>
      <c r="B800" s="103" t="s">
        <v>11587</v>
      </c>
      <c r="C800" s="103" t="s">
        <v>671</v>
      </c>
      <c r="D800" s="103" t="s">
        <v>6865</v>
      </c>
    </row>
    <row r="801" spans="1:4">
      <c r="A801" s="103" t="s">
        <v>3077</v>
      </c>
      <c r="B801" s="103" t="s">
        <v>11588</v>
      </c>
      <c r="C801" s="103" t="s">
        <v>671</v>
      </c>
      <c r="D801" s="103" t="s">
        <v>3078</v>
      </c>
    </row>
    <row r="802" spans="1:4">
      <c r="A802" s="103" t="s">
        <v>10289</v>
      </c>
      <c r="B802" s="103" t="s">
        <v>11589</v>
      </c>
      <c r="C802" s="103" t="s">
        <v>671</v>
      </c>
      <c r="D802" s="103" t="s">
        <v>10290</v>
      </c>
    </row>
    <row r="803" spans="1:4">
      <c r="A803" s="103" t="s">
        <v>2546</v>
      </c>
      <c r="B803" s="103" t="s">
        <v>11590</v>
      </c>
      <c r="C803" s="103" t="s">
        <v>2548</v>
      </c>
      <c r="D803" s="103" t="s">
        <v>1993</v>
      </c>
    </row>
    <row r="804" spans="1:4">
      <c r="A804" s="103" t="s">
        <v>2558</v>
      </c>
      <c r="B804" s="103" t="s">
        <v>11591</v>
      </c>
      <c r="C804" s="103" t="s">
        <v>2548</v>
      </c>
      <c r="D804" s="103" t="s">
        <v>2033</v>
      </c>
    </row>
    <row r="805" spans="1:4">
      <c r="A805" s="103" t="s">
        <v>3473</v>
      </c>
      <c r="B805" s="103" t="s">
        <v>11592</v>
      </c>
      <c r="C805" s="103" t="s">
        <v>2548</v>
      </c>
      <c r="D805" s="103" t="s">
        <v>3329</v>
      </c>
    </row>
    <row r="806" spans="1:4">
      <c r="A806" s="103" t="s">
        <v>3229</v>
      </c>
      <c r="B806" s="103" t="s">
        <v>11593</v>
      </c>
      <c r="C806" s="103" t="s">
        <v>2548</v>
      </c>
      <c r="D806" s="103" t="s">
        <v>3231</v>
      </c>
    </row>
    <row r="807" spans="1:4">
      <c r="A807" s="103" t="s">
        <v>5747</v>
      </c>
      <c r="B807" s="103" t="s">
        <v>11594</v>
      </c>
      <c r="C807" s="103" t="s">
        <v>2548</v>
      </c>
      <c r="D807" s="103" t="s">
        <v>5748</v>
      </c>
    </row>
    <row r="808" spans="1:4">
      <c r="A808" s="103" t="s">
        <v>5738</v>
      </c>
      <c r="B808" s="103" t="s">
        <v>11595</v>
      </c>
      <c r="C808" s="103" t="s">
        <v>2548</v>
      </c>
      <c r="D808" s="103" t="s">
        <v>5740</v>
      </c>
    </row>
    <row r="809" spans="1:4">
      <c r="A809" s="103" t="s">
        <v>5888</v>
      </c>
      <c r="B809" s="103" t="s">
        <v>11596</v>
      </c>
      <c r="C809" s="103" t="s">
        <v>2548</v>
      </c>
      <c r="D809" s="103" t="s">
        <v>5889</v>
      </c>
    </row>
    <row r="810" spans="1:4">
      <c r="A810" s="103" t="s">
        <v>5877</v>
      </c>
      <c r="B810" s="103" t="s">
        <v>11597</v>
      </c>
      <c r="C810" s="103" t="s">
        <v>2548</v>
      </c>
      <c r="D810" s="103" t="s">
        <v>5878</v>
      </c>
    </row>
    <row r="811" spans="1:4">
      <c r="A811" s="103" t="s">
        <v>5656</v>
      </c>
      <c r="B811" s="103" t="s">
        <v>11598</v>
      </c>
      <c r="C811" s="103" t="s">
        <v>2548</v>
      </c>
      <c r="D811" s="103" t="s">
        <v>5657</v>
      </c>
    </row>
    <row r="812" spans="1:4">
      <c r="A812" s="103" t="s">
        <v>5658</v>
      </c>
      <c r="B812" s="103" t="s">
        <v>11599</v>
      </c>
      <c r="C812" s="103" t="s">
        <v>2548</v>
      </c>
      <c r="D812" s="103" t="s">
        <v>5660</v>
      </c>
    </row>
    <row r="813" spans="1:4">
      <c r="A813" s="103" t="s">
        <v>4839</v>
      </c>
      <c r="B813" s="103" t="s">
        <v>11600</v>
      </c>
      <c r="C813" s="103" t="s">
        <v>2548</v>
      </c>
      <c r="D813" s="103" t="s">
        <v>4840</v>
      </c>
    </row>
    <row r="814" spans="1:4">
      <c r="A814" s="103" t="s">
        <v>5736</v>
      </c>
      <c r="B814" s="103" t="s">
        <v>11601</v>
      </c>
      <c r="C814" s="103" t="s">
        <v>2548</v>
      </c>
      <c r="D814" s="103" t="s">
        <v>5737</v>
      </c>
    </row>
    <row r="815" spans="1:4">
      <c r="A815" s="103" t="s">
        <v>5745</v>
      </c>
      <c r="B815" s="103" t="s">
        <v>11602</v>
      </c>
      <c r="C815" s="103" t="s">
        <v>2548</v>
      </c>
      <c r="D815" s="103" t="s">
        <v>5746</v>
      </c>
    </row>
    <row r="816" spans="1:4">
      <c r="A816" s="103" t="s">
        <v>5879</v>
      </c>
      <c r="B816" s="103" t="s">
        <v>11603</v>
      </c>
      <c r="C816" s="103" t="s">
        <v>2548</v>
      </c>
      <c r="D816" s="103" t="s">
        <v>5880</v>
      </c>
    </row>
    <row r="817" spans="1:4">
      <c r="A817" s="103" t="s">
        <v>5886</v>
      </c>
      <c r="B817" s="103" t="s">
        <v>11604</v>
      </c>
      <c r="C817" s="103" t="s">
        <v>2548</v>
      </c>
      <c r="D817" s="103" t="s">
        <v>5887</v>
      </c>
    </row>
    <row r="818" spans="1:4">
      <c r="A818" s="103" t="s">
        <v>6020</v>
      </c>
      <c r="B818" s="103" t="s">
        <v>11605</v>
      </c>
      <c r="C818" s="103" t="s">
        <v>2548</v>
      </c>
      <c r="D818" s="103" t="s">
        <v>6021</v>
      </c>
    </row>
    <row r="819" spans="1:4">
      <c r="A819" s="103" t="s">
        <v>6025</v>
      </c>
      <c r="B819" s="103" t="s">
        <v>11606</v>
      </c>
      <c r="C819" s="103" t="s">
        <v>2548</v>
      </c>
      <c r="D819" s="103" t="s">
        <v>6026</v>
      </c>
    </row>
    <row r="820" spans="1:4">
      <c r="A820" s="103" t="s">
        <v>6032</v>
      </c>
      <c r="B820" s="103" t="s">
        <v>11607</v>
      </c>
      <c r="C820" s="103" t="s">
        <v>2548</v>
      </c>
      <c r="D820" s="103" t="s">
        <v>6033</v>
      </c>
    </row>
    <row r="821" spans="1:4">
      <c r="A821" s="103" t="s">
        <v>6038</v>
      </c>
      <c r="B821" s="103" t="s">
        <v>11608</v>
      </c>
      <c r="C821" s="103" t="s">
        <v>2548</v>
      </c>
      <c r="D821" s="103" t="s">
        <v>6039</v>
      </c>
    </row>
    <row r="822" spans="1:4">
      <c r="A822" s="103" t="s">
        <v>6042</v>
      </c>
      <c r="B822" s="103" t="s">
        <v>11609</v>
      </c>
      <c r="C822" s="103" t="s">
        <v>2548</v>
      </c>
      <c r="D822" s="103" t="s">
        <v>6043</v>
      </c>
    </row>
    <row r="823" spans="1:4">
      <c r="A823" s="103" t="s">
        <v>6049</v>
      </c>
      <c r="B823" s="103" t="s">
        <v>11610</v>
      </c>
      <c r="C823" s="103" t="s">
        <v>2548</v>
      </c>
      <c r="D823" s="103" t="s">
        <v>6050</v>
      </c>
    </row>
    <row r="824" spans="1:4">
      <c r="A824" s="103" t="s">
        <v>6054</v>
      </c>
      <c r="B824" s="103" t="s">
        <v>11611</v>
      </c>
      <c r="C824" s="103" t="s">
        <v>2548</v>
      </c>
      <c r="D824" s="103" t="s">
        <v>6055</v>
      </c>
    </row>
    <row r="825" spans="1:4">
      <c r="A825" s="103" t="s">
        <v>6063</v>
      </c>
      <c r="B825" s="103" t="s">
        <v>11612</v>
      </c>
      <c r="C825" s="103" t="s">
        <v>2548</v>
      </c>
      <c r="D825" s="103" t="s">
        <v>6064</v>
      </c>
    </row>
    <row r="826" spans="1:4">
      <c r="A826" s="103" t="s">
        <v>6069</v>
      </c>
      <c r="B826" s="103" t="s">
        <v>11613</v>
      </c>
      <c r="C826" s="103" t="s">
        <v>2548</v>
      </c>
      <c r="D826" s="103" t="s">
        <v>6070</v>
      </c>
    </row>
    <row r="827" spans="1:4">
      <c r="A827" s="103" t="s">
        <v>6074</v>
      </c>
      <c r="B827" s="103" t="s">
        <v>11614</v>
      </c>
      <c r="C827" s="103" t="s">
        <v>2548</v>
      </c>
      <c r="D827" s="103" t="s">
        <v>6075</v>
      </c>
    </row>
    <row r="828" spans="1:4">
      <c r="A828" s="103" t="s">
        <v>6081</v>
      </c>
      <c r="B828" s="103" t="s">
        <v>11615</v>
      </c>
      <c r="C828" s="103" t="s">
        <v>2548</v>
      </c>
      <c r="D828" s="103" t="s">
        <v>6082</v>
      </c>
    </row>
    <row r="829" spans="1:4">
      <c r="A829" s="103" t="s">
        <v>6088</v>
      </c>
      <c r="B829" s="103" t="s">
        <v>11616</v>
      </c>
      <c r="C829" s="103" t="s">
        <v>2548</v>
      </c>
      <c r="D829" s="103" t="s">
        <v>6089</v>
      </c>
    </row>
    <row r="830" spans="1:4">
      <c r="A830" s="103" t="s">
        <v>6296</v>
      </c>
      <c r="B830" s="103" t="s">
        <v>11617</v>
      </c>
      <c r="C830" s="103" t="s">
        <v>2548</v>
      </c>
      <c r="D830" s="103" t="s">
        <v>6297</v>
      </c>
    </row>
    <row r="831" spans="1:4">
      <c r="A831" s="103" t="s">
        <v>6307</v>
      </c>
      <c r="B831" s="103" t="s">
        <v>11618</v>
      </c>
      <c r="C831" s="103" t="s">
        <v>2548</v>
      </c>
      <c r="D831" s="103" t="s">
        <v>6308</v>
      </c>
    </row>
    <row r="832" spans="1:4">
      <c r="A832" s="103" t="s">
        <v>6312</v>
      </c>
      <c r="B832" s="103" t="s">
        <v>11619</v>
      </c>
      <c r="C832" s="103" t="s">
        <v>2548</v>
      </c>
      <c r="D832" s="103" t="s">
        <v>6313</v>
      </c>
    </row>
    <row r="833" spans="1:4">
      <c r="A833" s="103" t="s">
        <v>10473</v>
      </c>
      <c r="B833" s="103" t="s">
        <v>11620</v>
      </c>
      <c r="C833" s="103" t="s">
        <v>2548</v>
      </c>
      <c r="D833" s="103" t="s">
        <v>10474</v>
      </c>
    </row>
    <row r="834" spans="1:4">
      <c r="A834" s="103" t="s">
        <v>8189</v>
      </c>
      <c r="B834" s="103" t="s">
        <v>11621</v>
      </c>
      <c r="C834" s="103" t="s">
        <v>2763</v>
      </c>
      <c r="D834" s="103" t="s">
        <v>8190</v>
      </c>
    </row>
    <row r="835" spans="1:4">
      <c r="A835" s="103" t="s">
        <v>8222</v>
      </c>
      <c r="B835" s="103" t="s">
        <v>11622</v>
      </c>
      <c r="C835" s="103" t="s">
        <v>2763</v>
      </c>
      <c r="D835" s="103" t="s">
        <v>8224</v>
      </c>
    </row>
    <row r="836" spans="1:4">
      <c r="A836" s="103" t="s">
        <v>9605</v>
      </c>
      <c r="B836" s="103" t="s">
        <v>11623</v>
      </c>
      <c r="C836" s="103" t="s">
        <v>2763</v>
      </c>
      <c r="D836" s="103" t="s">
        <v>9606</v>
      </c>
    </row>
    <row r="837" spans="1:4">
      <c r="A837" s="103" t="s">
        <v>9300</v>
      </c>
      <c r="B837" s="103" t="s">
        <v>11624</v>
      </c>
      <c r="C837" s="103" t="s">
        <v>2763</v>
      </c>
      <c r="D837" s="103" t="s">
        <v>9301</v>
      </c>
    </row>
    <row r="838" spans="1:4">
      <c r="A838" s="103" t="s">
        <v>9826</v>
      </c>
      <c r="B838" s="103" t="s">
        <v>11625</v>
      </c>
      <c r="C838" s="103" t="s">
        <v>2763</v>
      </c>
      <c r="D838" s="103" t="s">
        <v>9827</v>
      </c>
    </row>
    <row r="839" spans="1:4">
      <c r="A839" s="103" t="s">
        <v>10020</v>
      </c>
      <c r="B839" s="103" t="s">
        <v>11626</v>
      </c>
      <c r="C839" s="103" t="s">
        <v>2763</v>
      </c>
      <c r="D839" s="103" t="s">
        <v>10021</v>
      </c>
    </row>
    <row r="840" spans="1:4">
      <c r="A840" s="103" t="s">
        <v>9831</v>
      </c>
      <c r="B840" s="103" t="s">
        <v>11627</v>
      </c>
      <c r="C840" s="103" t="s">
        <v>2763</v>
      </c>
      <c r="D840" s="103" t="s">
        <v>9832</v>
      </c>
    </row>
    <row r="841" spans="1:4">
      <c r="A841" s="103" t="s">
        <v>2762</v>
      </c>
      <c r="B841" s="103" t="s">
        <v>11628</v>
      </c>
      <c r="C841" s="103" t="s">
        <v>2763</v>
      </c>
      <c r="D841" s="103" t="s">
        <v>2383</v>
      </c>
    </row>
    <row r="842" spans="1:4">
      <c r="A842" s="103" t="s">
        <v>3099</v>
      </c>
      <c r="B842" s="103" t="s">
        <v>11629</v>
      </c>
      <c r="C842" s="103" t="s">
        <v>2763</v>
      </c>
      <c r="D842" s="103" t="s">
        <v>1993</v>
      </c>
    </row>
    <row r="843" spans="1:4">
      <c r="A843" s="103" t="s">
        <v>3110</v>
      </c>
      <c r="B843" s="103" t="s">
        <v>11630</v>
      </c>
      <c r="C843" s="103" t="s">
        <v>2763</v>
      </c>
      <c r="D843" s="103" t="s">
        <v>2033</v>
      </c>
    </row>
    <row r="844" spans="1:4">
      <c r="A844" s="103" t="s">
        <v>3121</v>
      </c>
      <c r="B844" s="103" t="s">
        <v>11631</v>
      </c>
      <c r="C844" s="103" t="s">
        <v>2763</v>
      </c>
      <c r="D844" s="103" t="s">
        <v>2006</v>
      </c>
    </row>
    <row r="845" spans="1:4">
      <c r="A845" s="103" t="s">
        <v>2823</v>
      </c>
      <c r="B845" s="103" t="s">
        <v>11632</v>
      </c>
      <c r="C845" s="103" t="s">
        <v>2763</v>
      </c>
      <c r="D845" s="103" t="s">
        <v>2383</v>
      </c>
    </row>
    <row r="846" spans="1:4">
      <c r="A846" s="103" t="s">
        <v>3467</v>
      </c>
      <c r="B846" s="103" t="s">
        <v>11633</v>
      </c>
      <c r="C846" s="103" t="s">
        <v>2763</v>
      </c>
      <c r="D846" s="103" t="s">
        <v>3329</v>
      </c>
    </row>
    <row r="847" spans="1:4">
      <c r="A847" s="103" t="s">
        <v>3164</v>
      </c>
      <c r="B847" s="103" t="s">
        <v>11634</v>
      </c>
      <c r="C847" s="103" t="s">
        <v>2763</v>
      </c>
      <c r="D847" s="103" t="s">
        <v>3165</v>
      </c>
    </row>
    <row r="848" spans="1:4">
      <c r="A848" s="103" t="s">
        <v>5347</v>
      </c>
      <c r="B848" s="103" t="s">
        <v>11635</v>
      </c>
      <c r="C848" s="103" t="s">
        <v>2763</v>
      </c>
      <c r="D848" s="103" t="s">
        <v>5348</v>
      </c>
    </row>
    <row r="849" spans="1:4">
      <c r="A849" s="103" t="s">
        <v>5356</v>
      </c>
      <c r="B849" s="103" t="s">
        <v>11636</v>
      </c>
      <c r="C849" s="103" t="s">
        <v>2763</v>
      </c>
      <c r="D849" s="103" t="s">
        <v>5357</v>
      </c>
    </row>
    <row r="850" spans="1:4">
      <c r="A850" s="103" t="s">
        <v>6906</v>
      </c>
      <c r="B850" s="103" t="s">
        <v>11637</v>
      </c>
      <c r="C850" s="103" t="s">
        <v>2763</v>
      </c>
      <c r="D850" s="103" t="s">
        <v>6872</v>
      </c>
    </row>
    <row r="851" spans="1:4">
      <c r="A851" s="103" t="s">
        <v>7679</v>
      </c>
      <c r="B851" s="103" t="s">
        <v>11638</v>
      </c>
      <c r="C851" s="103" t="s">
        <v>2763</v>
      </c>
      <c r="D851" s="103" t="s">
        <v>7642</v>
      </c>
    </row>
    <row r="852" spans="1:4">
      <c r="A852" s="103" t="s">
        <v>8819</v>
      </c>
      <c r="B852" s="103" t="s">
        <v>11639</v>
      </c>
      <c r="C852" s="103" t="s">
        <v>2763</v>
      </c>
      <c r="D852" s="103" t="s">
        <v>8820</v>
      </c>
    </row>
    <row r="853" spans="1:4">
      <c r="A853" s="103" t="s">
        <v>3330</v>
      </c>
      <c r="B853" s="103" t="s">
        <v>11640</v>
      </c>
      <c r="C853" s="103" t="s">
        <v>2763</v>
      </c>
      <c r="D853" s="103" t="s">
        <v>3332</v>
      </c>
    </row>
    <row r="854" spans="1:4">
      <c r="A854" s="103" t="s">
        <v>8972</v>
      </c>
      <c r="B854" s="103" t="s">
        <v>11641</v>
      </c>
      <c r="C854" s="103" t="s">
        <v>2763</v>
      </c>
      <c r="D854" s="103" t="s">
        <v>8974</v>
      </c>
    </row>
    <row r="855" spans="1:4">
      <c r="A855" s="103" t="s">
        <v>8978</v>
      </c>
      <c r="B855" s="103" t="s">
        <v>11642</v>
      </c>
      <c r="C855" s="103" t="s">
        <v>2763</v>
      </c>
      <c r="D855" s="103" t="s">
        <v>8980</v>
      </c>
    </row>
    <row r="856" spans="1:4">
      <c r="A856" s="103" t="s">
        <v>8984</v>
      </c>
      <c r="B856" s="103" t="s">
        <v>11643</v>
      </c>
      <c r="C856" s="103" t="s">
        <v>2763</v>
      </c>
      <c r="D856" s="103" t="s">
        <v>8986</v>
      </c>
    </row>
    <row r="857" spans="1:4">
      <c r="A857" s="103" t="s">
        <v>9108</v>
      </c>
      <c r="B857" s="103" t="s">
        <v>11644</v>
      </c>
      <c r="C857" s="103" t="s">
        <v>2763</v>
      </c>
      <c r="D857" s="103" t="s">
        <v>9109</v>
      </c>
    </row>
    <row r="858" spans="1:4">
      <c r="A858" s="103" t="s">
        <v>10015</v>
      </c>
      <c r="B858" s="103" t="s">
        <v>11645</v>
      </c>
      <c r="C858" s="103" t="s">
        <v>2763</v>
      </c>
      <c r="D858" s="103" t="s">
        <v>10016</v>
      </c>
    </row>
    <row r="859" spans="1:4">
      <c r="A859" s="103" t="s">
        <v>2536</v>
      </c>
      <c r="B859" s="103" t="s">
        <v>11646</v>
      </c>
      <c r="C859" s="103" t="s">
        <v>1135</v>
      </c>
      <c r="D859" s="103" t="s">
        <v>1993</v>
      </c>
    </row>
    <row r="860" spans="1:4">
      <c r="A860" s="103" t="s">
        <v>1133</v>
      </c>
      <c r="B860" s="103" t="s">
        <v>11647</v>
      </c>
      <c r="C860" s="103" t="s">
        <v>1135</v>
      </c>
      <c r="D860" s="103" t="s">
        <v>1134</v>
      </c>
    </row>
    <row r="861" spans="1:4">
      <c r="A861" s="103" t="s">
        <v>6386</v>
      </c>
      <c r="B861" s="103" t="s">
        <v>11648</v>
      </c>
      <c r="C861" s="103" t="s">
        <v>1135</v>
      </c>
      <c r="D861" s="103" t="s">
        <v>6387</v>
      </c>
    </row>
    <row r="862" spans="1:4">
      <c r="A862" s="103" t="s">
        <v>6391</v>
      </c>
      <c r="B862" s="103" t="s">
        <v>11649</v>
      </c>
      <c r="C862" s="103" t="s">
        <v>1135</v>
      </c>
      <c r="D862" s="103" t="s">
        <v>6392</v>
      </c>
    </row>
    <row r="863" spans="1:4">
      <c r="A863" s="103" t="s">
        <v>6395</v>
      </c>
      <c r="B863" s="103" t="s">
        <v>11650</v>
      </c>
      <c r="C863" s="103" t="s">
        <v>1135</v>
      </c>
      <c r="D863" s="103" t="s">
        <v>6396</v>
      </c>
    </row>
    <row r="864" spans="1:4">
      <c r="A864" s="103" t="s">
        <v>7012</v>
      </c>
      <c r="B864" s="103" t="s">
        <v>11651</v>
      </c>
      <c r="C864" s="103" t="s">
        <v>1135</v>
      </c>
      <c r="D864" s="103" t="s">
        <v>7013</v>
      </c>
    </row>
    <row r="865" spans="1:4">
      <c r="A865" s="103" t="s">
        <v>7018</v>
      </c>
      <c r="B865" s="103" t="s">
        <v>11652</v>
      </c>
      <c r="C865" s="103" t="s">
        <v>1135</v>
      </c>
      <c r="D865" s="103" t="s">
        <v>7019</v>
      </c>
    </row>
    <row r="866" spans="1:4">
      <c r="A866" s="103" t="s">
        <v>8963</v>
      </c>
      <c r="B866" s="103" t="s">
        <v>11653</v>
      </c>
      <c r="C866" s="103" t="s">
        <v>1135</v>
      </c>
      <c r="D866" s="103" t="s">
        <v>8964</v>
      </c>
    </row>
    <row r="867" spans="1:4">
      <c r="A867" s="103" t="s">
        <v>10469</v>
      </c>
      <c r="B867" s="103" t="s">
        <v>11654</v>
      </c>
      <c r="C867" s="103" t="s">
        <v>1135</v>
      </c>
      <c r="D867" s="103" t="s">
        <v>10470</v>
      </c>
    </row>
    <row r="868" spans="1:4">
      <c r="A868" s="103" t="s">
        <v>10504</v>
      </c>
      <c r="B868" s="103" t="s">
        <v>11655</v>
      </c>
      <c r="C868" s="103" t="s">
        <v>1135</v>
      </c>
      <c r="D868" s="103" t="s">
        <v>10505</v>
      </c>
    </row>
    <row r="869" spans="1:4">
      <c r="A869" s="103" t="s">
        <v>6591</v>
      </c>
      <c r="B869" s="103" t="s">
        <v>11656</v>
      </c>
      <c r="C869" s="103" t="s">
        <v>6327</v>
      </c>
      <c r="D869" s="103" t="s">
        <v>6592</v>
      </c>
    </row>
    <row r="870" spans="1:4">
      <c r="A870" s="103" t="s">
        <v>6920</v>
      </c>
      <c r="B870" s="103" t="s">
        <v>11657</v>
      </c>
      <c r="C870" s="103" t="s">
        <v>6327</v>
      </c>
      <c r="D870" s="103" t="s">
        <v>6922</v>
      </c>
    </row>
    <row r="871" spans="1:4">
      <c r="A871" s="103" t="s">
        <v>6925</v>
      </c>
      <c r="B871" s="103" t="s">
        <v>11658</v>
      </c>
      <c r="C871" s="103" t="s">
        <v>6327</v>
      </c>
      <c r="D871" s="103" t="s">
        <v>6926</v>
      </c>
    </row>
    <row r="872" spans="1:4">
      <c r="A872" s="103" t="s">
        <v>6932</v>
      </c>
      <c r="B872" s="103" t="s">
        <v>11659</v>
      </c>
      <c r="C872" s="103" t="s">
        <v>6327</v>
      </c>
      <c r="D872" s="103" t="s">
        <v>6934</v>
      </c>
    </row>
    <row r="873" spans="1:4">
      <c r="A873" s="103" t="s">
        <v>6325</v>
      </c>
      <c r="B873" s="103" t="s">
        <v>11660</v>
      </c>
      <c r="C873" s="103" t="s">
        <v>6327</v>
      </c>
      <c r="D873" s="103" t="s">
        <v>6326</v>
      </c>
    </row>
    <row r="874" spans="1:4">
      <c r="A874" s="103" t="s">
        <v>6939</v>
      </c>
      <c r="B874" s="103" t="s">
        <v>11661</v>
      </c>
      <c r="C874" s="103" t="s">
        <v>6327</v>
      </c>
      <c r="D874" s="103" t="s">
        <v>6940</v>
      </c>
    </row>
    <row r="875" spans="1:4">
      <c r="A875" s="103" t="s">
        <v>2800</v>
      </c>
      <c r="B875" s="103" t="s">
        <v>11662</v>
      </c>
      <c r="C875" s="103" t="s">
        <v>2781</v>
      </c>
      <c r="D875" s="103" t="s">
        <v>2489</v>
      </c>
    </row>
    <row r="876" spans="1:4">
      <c r="A876" s="103" t="s">
        <v>2789</v>
      </c>
      <c r="B876" s="103" t="s">
        <v>11663</v>
      </c>
      <c r="C876" s="103" t="s">
        <v>2781</v>
      </c>
      <c r="D876" s="103" t="s">
        <v>2489</v>
      </c>
    </row>
    <row r="877" spans="1:4">
      <c r="A877" s="103" t="s">
        <v>2779</v>
      </c>
      <c r="B877" s="103" t="s">
        <v>11664</v>
      </c>
      <c r="C877" s="103" t="s">
        <v>2781</v>
      </c>
      <c r="D877" s="103" t="s">
        <v>2489</v>
      </c>
    </row>
    <row r="878" spans="1:4">
      <c r="A878" s="103" t="s">
        <v>2854</v>
      </c>
      <c r="B878" s="103" t="s">
        <v>11665</v>
      </c>
      <c r="C878" s="103" t="s">
        <v>2781</v>
      </c>
      <c r="D878" s="103" t="s">
        <v>2489</v>
      </c>
    </row>
    <row r="879" spans="1:4">
      <c r="A879" s="103" t="s">
        <v>2839</v>
      </c>
      <c r="B879" s="103" t="s">
        <v>11666</v>
      </c>
      <c r="C879" s="103" t="s">
        <v>2781</v>
      </c>
      <c r="D879" s="103" t="s">
        <v>2489</v>
      </c>
    </row>
    <row r="880" spans="1:4">
      <c r="A880" s="103" t="s">
        <v>2812</v>
      </c>
      <c r="B880" s="103" t="s">
        <v>11667</v>
      </c>
      <c r="C880" s="103" t="s">
        <v>2781</v>
      </c>
      <c r="D880" s="103" t="s">
        <v>2483</v>
      </c>
    </row>
    <row r="881" spans="1:4">
      <c r="A881" s="103" t="s">
        <v>2813</v>
      </c>
      <c r="B881" s="103" t="s">
        <v>11668</v>
      </c>
      <c r="C881" s="103" t="s">
        <v>2781</v>
      </c>
      <c r="D881" s="103" t="s">
        <v>2489</v>
      </c>
    </row>
    <row r="882" spans="1:4">
      <c r="A882" s="103" t="s">
        <v>3439</v>
      </c>
      <c r="B882" s="103" t="s">
        <v>11669</v>
      </c>
      <c r="C882" s="103" t="s">
        <v>2781</v>
      </c>
      <c r="D882" s="103" t="s">
        <v>3433</v>
      </c>
    </row>
    <row r="883" spans="1:4">
      <c r="A883" s="103" t="s">
        <v>4919</v>
      </c>
      <c r="B883" s="103" t="s">
        <v>11670</v>
      </c>
      <c r="C883" s="103" t="s">
        <v>2781</v>
      </c>
      <c r="D883" s="103" t="s">
        <v>4687</v>
      </c>
    </row>
    <row r="884" spans="1:4">
      <c r="A884" s="103" t="s">
        <v>5122</v>
      </c>
      <c r="B884" s="103" t="s">
        <v>11671</v>
      </c>
      <c r="C884" s="103" t="s">
        <v>2781</v>
      </c>
      <c r="D884" s="103" t="s">
        <v>5123</v>
      </c>
    </row>
    <row r="885" spans="1:4">
      <c r="A885" s="103" t="s">
        <v>5473</v>
      </c>
      <c r="B885" s="103" t="s">
        <v>11672</v>
      </c>
      <c r="C885" s="103" t="s">
        <v>2781</v>
      </c>
      <c r="D885" s="103" t="s">
        <v>5474</v>
      </c>
    </row>
    <row r="886" spans="1:4">
      <c r="A886" s="103" t="s">
        <v>5172</v>
      </c>
      <c r="B886" s="103" t="s">
        <v>11673</v>
      </c>
      <c r="C886" s="103" t="s">
        <v>2781</v>
      </c>
      <c r="D886" s="103" t="s">
        <v>5174</v>
      </c>
    </row>
    <row r="887" spans="1:4">
      <c r="A887" s="103" t="s">
        <v>5183</v>
      </c>
      <c r="B887" s="103" t="s">
        <v>11674</v>
      </c>
      <c r="C887" s="103" t="s">
        <v>2781</v>
      </c>
      <c r="D887" s="103" t="s">
        <v>5184</v>
      </c>
    </row>
    <row r="888" spans="1:4">
      <c r="A888" s="103" t="s">
        <v>5190</v>
      </c>
      <c r="B888" s="103" t="s">
        <v>11675</v>
      </c>
      <c r="C888" s="103" t="s">
        <v>2781</v>
      </c>
      <c r="D888" s="103" t="s">
        <v>5191</v>
      </c>
    </row>
    <row r="889" spans="1:4">
      <c r="A889" s="103" t="s">
        <v>4987</v>
      </c>
      <c r="B889" s="103" t="s">
        <v>11676</v>
      </c>
      <c r="C889" s="103" t="s">
        <v>2781</v>
      </c>
      <c r="D889" s="103" t="s">
        <v>4988</v>
      </c>
    </row>
    <row r="890" spans="1:4">
      <c r="A890" s="103" t="s">
        <v>4975</v>
      </c>
      <c r="B890" s="103" t="s">
        <v>11677</v>
      </c>
      <c r="C890" s="103" t="s">
        <v>2781</v>
      </c>
      <c r="D890" s="103" t="s">
        <v>4976</v>
      </c>
    </row>
    <row r="891" spans="1:4">
      <c r="A891" s="103" t="s">
        <v>6904</v>
      </c>
      <c r="B891" s="103" t="s">
        <v>11678</v>
      </c>
      <c r="C891" s="103" t="s">
        <v>2781</v>
      </c>
      <c r="D891" s="103" t="s">
        <v>6905</v>
      </c>
    </row>
    <row r="892" spans="1:4">
      <c r="A892" s="103" t="s">
        <v>4993</v>
      </c>
      <c r="B892" s="103" t="s">
        <v>11679</v>
      </c>
      <c r="C892" s="103" t="s">
        <v>2781</v>
      </c>
      <c r="D892" s="103" t="s">
        <v>4994</v>
      </c>
    </row>
    <row r="893" spans="1:4">
      <c r="A893" s="103" t="s">
        <v>4985</v>
      </c>
      <c r="B893" s="103" t="s">
        <v>11680</v>
      </c>
      <c r="C893" s="103" t="s">
        <v>2781</v>
      </c>
      <c r="D893" s="103" t="s">
        <v>4986</v>
      </c>
    </row>
    <row r="894" spans="1:4">
      <c r="A894" s="103" t="s">
        <v>5528</v>
      </c>
      <c r="B894" s="103" t="s">
        <v>11681</v>
      </c>
      <c r="C894" s="103" t="s">
        <v>2781</v>
      </c>
      <c r="D894" s="103" t="s">
        <v>5529</v>
      </c>
    </row>
    <row r="895" spans="1:4">
      <c r="A895" s="103" t="s">
        <v>6852</v>
      </c>
      <c r="B895" s="103" t="s">
        <v>11682</v>
      </c>
      <c r="C895" s="103" t="s">
        <v>2781</v>
      </c>
      <c r="D895" s="103" t="s">
        <v>6848</v>
      </c>
    </row>
    <row r="896" spans="1:4">
      <c r="A896" s="103" t="s">
        <v>8809</v>
      </c>
      <c r="B896" s="103" t="s">
        <v>11683</v>
      </c>
      <c r="C896" s="103" t="s">
        <v>2781</v>
      </c>
      <c r="D896" s="103" t="s">
        <v>8810</v>
      </c>
    </row>
    <row r="897" spans="1:4">
      <c r="A897" s="103" t="s">
        <v>3309</v>
      </c>
      <c r="B897" s="103" t="s">
        <v>11684</v>
      </c>
      <c r="C897" s="103" t="s">
        <v>2781</v>
      </c>
      <c r="D897" s="103" t="s">
        <v>3312</v>
      </c>
    </row>
    <row r="898" spans="1:4">
      <c r="A898" s="103" t="s">
        <v>9075</v>
      </c>
      <c r="B898" s="103" t="s">
        <v>11685</v>
      </c>
      <c r="C898" s="103" t="s">
        <v>2781</v>
      </c>
      <c r="D898" s="103" t="s">
        <v>9076</v>
      </c>
    </row>
    <row r="899" spans="1:4">
      <c r="A899" s="103" t="s">
        <v>9079</v>
      </c>
      <c r="B899" s="103" t="s">
        <v>11686</v>
      </c>
      <c r="C899" s="103" t="s">
        <v>2781</v>
      </c>
      <c r="D899" s="103" t="s">
        <v>9080</v>
      </c>
    </row>
    <row r="900" spans="1:4">
      <c r="A900" s="103" t="s">
        <v>9085</v>
      </c>
      <c r="B900" s="103" t="s">
        <v>11687</v>
      </c>
      <c r="C900" s="103" t="s">
        <v>2781</v>
      </c>
      <c r="D900" s="103" t="s">
        <v>9086</v>
      </c>
    </row>
    <row r="901" spans="1:4">
      <c r="A901" s="103" t="s">
        <v>9090</v>
      </c>
      <c r="B901" s="103" t="s">
        <v>11688</v>
      </c>
      <c r="C901" s="103" t="s">
        <v>2781</v>
      </c>
      <c r="D901" s="103" t="s">
        <v>9091</v>
      </c>
    </row>
    <row r="902" spans="1:4">
      <c r="A902" s="103" t="s">
        <v>9095</v>
      </c>
      <c r="B902" s="103" t="s">
        <v>11689</v>
      </c>
      <c r="C902" s="103" t="s">
        <v>2781</v>
      </c>
      <c r="D902" s="103" t="s">
        <v>9096</v>
      </c>
    </row>
    <row r="903" spans="1:4">
      <c r="A903" s="103" t="s">
        <v>9509</v>
      </c>
      <c r="B903" s="103" t="s">
        <v>11690</v>
      </c>
      <c r="C903" s="103" t="s">
        <v>2781</v>
      </c>
      <c r="D903" s="103" t="s">
        <v>9510</v>
      </c>
    </row>
    <row r="904" spans="1:4">
      <c r="A904" s="103" t="s">
        <v>10026</v>
      </c>
      <c r="B904" s="103" t="s">
        <v>11691</v>
      </c>
      <c r="C904" s="103" t="s">
        <v>2781</v>
      </c>
      <c r="D904" s="103" t="s">
        <v>10027</v>
      </c>
    </row>
    <row r="905" spans="1:4">
      <c r="A905" s="103" t="s">
        <v>10033</v>
      </c>
      <c r="B905" s="103" t="s">
        <v>11692</v>
      </c>
      <c r="C905" s="103" t="s">
        <v>2781</v>
      </c>
      <c r="D905" s="103" t="s">
        <v>10034</v>
      </c>
    </row>
    <row r="906" spans="1:4">
      <c r="A906" s="103" t="s">
        <v>7586</v>
      </c>
      <c r="B906" s="103" t="s">
        <v>11693</v>
      </c>
      <c r="C906" s="103" t="s">
        <v>531</v>
      </c>
      <c r="D906" s="103" t="s">
        <v>7587</v>
      </c>
    </row>
    <row r="907" spans="1:4">
      <c r="A907" s="103" t="s">
        <v>9843</v>
      </c>
      <c r="B907" s="103" t="s">
        <v>11694</v>
      </c>
      <c r="C907" s="103" t="s">
        <v>531</v>
      </c>
      <c r="D907" s="103" t="s">
        <v>9844</v>
      </c>
    </row>
    <row r="908" spans="1:4">
      <c r="A908" s="103" t="s">
        <v>10104</v>
      </c>
      <c r="B908" s="103" t="s">
        <v>11695</v>
      </c>
      <c r="C908" s="103" t="s">
        <v>531</v>
      </c>
      <c r="D908" s="103" t="s">
        <v>10105</v>
      </c>
    </row>
    <row r="909" spans="1:4">
      <c r="A909" s="103" t="s">
        <v>527</v>
      </c>
      <c r="B909" s="103" t="s">
        <v>11696</v>
      </c>
      <c r="C909" s="103" t="s">
        <v>531</v>
      </c>
      <c r="D909" s="103" t="s">
        <v>529</v>
      </c>
    </row>
    <row r="910" spans="1:4">
      <c r="A910" s="103" t="s">
        <v>2572</v>
      </c>
      <c r="B910" s="103" t="s">
        <v>11697</v>
      </c>
      <c r="C910" s="103" t="s">
        <v>531</v>
      </c>
      <c r="D910" s="103" t="s">
        <v>1993</v>
      </c>
    </row>
    <row r="911" spans="1:4">
      <c r="A911" s="103" t="s">
        <v>2582</v>
      </c>
      <c r="B911" s="103" t="s">
        <v>11698</v>
      </c>
      <c r="C911" s="103" t="s">
        <v>531</v>
      </c>
      <c r="D911" s="103" t="s">
        <v>2006</v>
      </c>
    </row>
    <row r="912" spans="1:4">
      <c r="A912" s="103" t="s">
        <v>2721</v>
      </c>
      <c r="B912" s="103" t="s">
        <v>11699</v>
      </c>
      <c r="C912" s="103" t="s">
        <v>531</v>
      </c>
      <c r="D912" s="103" t="s">
        <v>2033</v>
      </c>
    </row>
    <row r="913" spans="1:4">
      <c r="A913" s="103" t="s">
        <v>2734</v>
      </c>
      <c r="B913" s="103" t="s">
        <v>11700</v>
      </c>
      <c r="C913" s="103" t="s">
        <v>531</v>
      </c>
      <c r="D913" s="103" t="s">
        <v>2006</v>
      </c>
    </row>
    <row r="914" spans="1:4">
      <c r="A914" s="103" t="s">
        <v>2742</v>
      </c>
      <c r="B914" s="103" t="s">
        <v>11701</v>
      </c>
      <c r="C914" s="103" t="s">
        <v>531</v>
      </c>
      <c r="D914" s="103" t="s">
        <v>1993</v>
      </c>
    </row>
    <row r="915" spans="1:4">
      <c r="A915" s="103" t="s">
        <v>3399</v>
      </c>
      <c r="B915" s="103" t="s">
        <v>11702</v>
      </c>
      <c r="C915" s="103" t="s">
        <v>531</v>
      </c>
      <c r="D915" s="103" t="s">
        <v>3289</v>
      </c>
    </row>
    <row r="916" spans="1:4">
      <c r="A916" s="103" t="s">
        <v>2694</v>
      </c>
      <c r="B916" s="103" t="s">
        <v>11703</v>
      </c>
      <c r="C916" s="103" t="s">
        <v>531</v>
      </c>
      <c r="D916" s="103" t="s">
        <v>2696</v>
      </c>
    </row>
    <row r="917" spans="1:4">
      <c r="A917" s="103" t="s">
        <v>3623</v>
      </c>
      <c r="B917" s="103" t="s">
        <v>11704</v>
      </c>
      <c r="C917" s="103" t="s">
        <v>531</v>
      </c>
      <c r="D917" s="103" t="s">
        <v>3624</v>
      </c>
    </row>
    <row r="918" spans="1:4">
      <c r="A918" s="103" t="s">
        <v>3633</v>
      </c>
      <c r="B918" s="103" t="s">
        <v>11705</v>
      </c>
      <c r="C918" s="103" t="s">
        <v>531</v>
      </c>
      <c r="D918" s="103" t="s">
        <v>3635</v>
      </c>
    </row>
    <row r="919" spans="1:4">
      <c r="A919" s="103" t="s">
        <v>4686</v>
      </c>
      <c r="B919" s="103" t="s">
        <v>11706</v>
      </c>
      <c r="C919" s="103" t="s">
        <v>531</v>
      </c>
      <c r="D919" s="103" t="s">
        <v>4687</v>
      </c>
    </row>
    <row r="920" spans="1:4">
      <c r="A920" s="103" t="s">
        <v>5023</v>
      </c>
      <c r="B920" s="103" t="s">
        <v>11707</v>
      </c>
      <c r="C920" s="103" t="s">
        <v>531</v>
      </c>
      <c r="D920" s="103" t="s">
        <v>5024</v>
      </c>
    </row>
    <row r="921" spans="1:4">
      <c r="A921" s="103" t="s">
        <v>4318</v>
      </c>
      <c r="B921" s="103" t="s">
        <v>11708</v>
      </c>
      <c r="C921" s="103" t="s">
        <v>531</v>
      </c>
      <c r="D921" s="103" t="s">
        <v>4282</v>
      </c>
    </row>
    <row r="922" spans="1:4">
      <c r="A922" s="103" t="s">
        <v>5630</v>
      </c>
      <c r="B922" s="103" t="s">
        <v>11709</v>
      </c>
      <c r="C922" s="103" t="s">
        <v>531</v>
      </c>
      <c r="D922" s="103" t="s">
        <v>5631</v>
      </c>
    </row>
    <row r="923" spans="1:4">
      <c r="A923" s="103" t="s">
        <v>5628</v>
      </c>
      <c r="B923" s="103" t="s">
        <v>11710</v>
      </c>
      <c r="C923" s="103" t="s">
        <v>531</v>
      </c>
      <c r="D923" s="103" t="s">
        <v>5629</v>
      </c>
    </row>
    <row r="924" spans="1:4">
      <c r="A924" s="103" t="s">
        <v>5637</v>
      </c>
      <c r="B924" s="103" t="s">
        <v>11711</v>
      </c>
      <c r="C924" s="103" t="s">
        <v>531</v>
      </c>
      <c r="D924" s="103" t="s">
        <v>5638</v>
      </c>
    </row>
    <row r="925" spans="1:4">
      <c r="A925" s="103" t="s">
        <v>5641</v>
      </c>
      <c r="B925" s="103" t="s">
        <v>11712</v>
      </c>
      <c r="C925" s="103" t="s">
        <v>531</v>
      </c>
      <c r="D925" s="103" t="s">
        <v>5642</v>
      </c>
    </row>
    <row r="926" spans="1:4">
      <c r="A926" s="103" t="s">
        <v>5648</v>
      </c>
      <c r="B926" s="103" t="s">
        <v>11713</v>
      </c>
      <c r="C926" s="103" t="s">
        <v>531</v>
      </c>
      <c r="D926" s="103" t="s">
        <v>5649</v>
      </c>
    </row>
    <row r="927" spans="1:4">
      <c r="A927" s="103" t="s">
        <v>5396</v>
      </c>
      <c r="B927" s="103" t="s">
        <v>11714</v>
      </c>
      <c r="C927" s="103" t="s">
        <v>531</v>
      </c>
      <c r="D927" s="103" t="s">
        <v>5397</v>
      </c>
    </row>
    <row r="928" spans="1:4">
      <c r="A928" s="103" t="s">
        <v>5408</v>
      </c>
      <c r="B928" s="103" t="s">
        <v>11715</v>
      </c>
      <c r="C928" s="103" t="s">
        <v>531</v>
      </c>
      <c r="D928" s="103" t="s">
        <v>5409</v>
      </c>
    </row>
    <row r="929" spans="1:4">
      <c r="A929" s="103" t="s">
        <v>5418</v>
      </c>
      <c r="B929" s="103" t="s">
        <v>11716</v>
      </c>
      <c r="C929" s="103" t="s">
        <v>531</v>
      </c>
      <c r="D929" s="103" t="s">
        <v>5419</v>
      </c>
    </row>
    <row r="930" spans="1:4">
      <c r="A930" s="103" t="s">
        <v>7167</v>
      </c>
      <c r="B930" s="103" t="s">
        <v>11717</v>
      </c>
      <c r="C930" s="103" t="s">
        <v>531</v>
      </c>
      <c r="D930" s="103" t="s">
        <v>7168</v>
      </c>
    </row>
    <row r="931" spans="1:4">
      <c r="A931" s="103" t="s">
        <v>6896</v>
      </c>
      <c r="B931" s="103" t="s">
        <v>11718</v>
      </c>
      <c r="C931" s="103" t="s">
        <v>531</v>
      </c>
      <c r="D931" s="103" t="s">
        <v>6872</v>
      </c>
    </row>
    <row r="932" spans="1:4">
      <c r="A932" s="103" t="s">
        <v>7667</v>
      </c>
      <c r="B932" s="103" t="s">
        <v>11719</v>
      </c>
      <c r="C932" s="103" t="s">
        <v>531</v>
      </c>
      <c r="D932" s="103" t="s">
        <v>7642</v>
      </c>
    </row>
    <row r="933" spans="1:4">
      <c r="A933" s="103" t="s">
        <v>8830</v>
      </c>
      <c r="B933" s="103" t="s">
        <v>11720</v>
      </c>
      <c r="C933" s="103" t="s">
        <v>531</v>
      </c>
      <c r="D933" s="103" t="s">
        <v>8831</v>
      </c>
    </row>
    <row r="934" spans="1:4">
      <c r="A934" s="103" t="s">
        <v>3292</v>
      </c>
      <c r="B934" s="103" t="s">
        <v>11721</v>
      </c>
      <c r="C934" s="103" t="s">
        <v>531</v>
      </c>
      <c r="D934" s="103" t="s">
        <v>3295</v>
      </c>
    </row>
    <row r="935" spans="1:4">
      <c r="A935" s="103" t="s">
        <v>7602</v>
      </c>
      <c r="B935" s="103" t="s">
        <v>11722</v>
      </c>
      <c r="C935" s="103" t="s">
        <v>531</v>
      </c>
      <c r="D935" s="103" t="s">
        <v>7603</v>
      </c>
    </row>
    <row r="936" spans="1:4">
      <c r="A936" s="103" t="s">
        <v>7611</v>
      </c>
      <c r="B936" s="103" t="s">
        <v>11723</v>
      </c>
      <c r="C936" s="103" t="s">
        <v>531</v>
      </c>
      <c r="D936" s="103" t="s">
        <v>7612</v>
      </c>
    </row>
    <row r="937" spans="1:4">
      <c r="A937" s="103" t="s">
        <v>7619</v>
      </c>
      <c r="B937" s="103" t="s">
        <v>11724</v>
      </c>
      <c r="C937" s="103" t="s">
        <v>531</v>
      </c>
      <c r="D937" s="103" t="s">
        <v>7620</v>
      </c>
    </row>
    <row r="938" spans="1:4">
      <c r="A938" s="103" t="s">
        <v>7629</v>
      </c>
      <c r="B938" s="103" t="s">
        <v>11725</v>
      </c>
      <c r="C938" s="103" t="s">
        <v>531</v>
      </c>
      <c r="D938" s="103" t="s">
        <v>7630</v>
      </c>
    </row>
    <row r="939" spans="1:4">
      <c r="A939" s="103" t="s">
        <v>10093</v>
      </c>
      <c r="B939" s="103" t="s">
        <v>11726</v>
      </c>
      <c r="C939" s="103" t="s">
        <v>531</v>
      </c>
      <c r="D939" s="103" t="s">
        <v>10094</v>
      </c>
    </row>
    <row r="940" spans="1:4">
      <c r="A940" s="103" t="s">
        <v>10098</v>
      </c>
      <c r="B940" s="103" t="s">
        <v>11727</v>
      </c>
      <c r="C940" s="103" t="s">
        <v>531</v>
      </c>
      <c r="D940" s="103" t="s">
        <v>10099</v>
      </c>
    </row>
    <row r="941" spans="1:4">
      <c r="A941" s="103" t="s">
        <v>712</v>
      </c>
      <c r="B941" s="103" t="s">
        <v>11728</v>
      </c>
      <c r="C941" s="103" t="s">
        <v>716</v>
      </c>
      <c r="D941" s="103" t="s">
        <v>713</v>
      </c>
    </row>
    <row r="942" spans="1:4">
      <c r="A942" s="103" t="s">
        <v>8067</v>
      </c>
      <c r="B942" s="103" t="s">
        <v>11729</v>
      </c>
      <c r="C942" s="103" t="s">
        <v>716</v>
      </c>
      <c r="D942" s="103" t="s">
        <v>8069</v>
      </c>
    </row>
    <row r="943" spans="1:4">
      <c r="A943" s="103" t="s">
        <v>9436</v>
      </c>
      <c r="B943" s="103" t="s">
        <v>11730</v>
      </c>
      <c r="C943" s="103" t="s">
        <v>716</v>
      </c>
      <c r="D943" s="103" t="s">
        <v>9437</v>
      </c>
    </row>
    <row r="944" spans="1:4">
      <c r="A944" s="103" t="s">
        <v>8120</v>
      </c>
      <c r="B944" s="103" t="s">
        <v>11731</v>
      </c>
      <c r="C944" s="103" t="s">
        <v>716</v>
      </c>
      <c r="D944" s="103" t="s">
        <v>8121</v>
      </c>
    </row>
    <row r="945" spans="1:4">
      <c r="A945" s="103" t="s">
        <v>1017</v>
      </c>
      <c r="B945" s="103" t="s">
        <v>11732</v>
      </c>
      <c r="C945" s="103" t="s">
        <v>716</v>
      </c>
      <c r="D945" s="103" t="s">
        <v>1019</v>
      </c>
    </row>
    <row r="946" spans="1:4">
      <c r="A946" s="103" t="s">
        <v>1564</v>
      </c>
      <c r="B946" s="103" t="s">
        <v>11733</v>
      </c>
      <c r="C946" s="103" t="s">
        <v>716</v>
      </c>
      <c r="D946" s="103" t="s">
        <v>1435</v>
      </c>
    </row>
    <row r="947" spans="1:4">
      <c r="A947" s="103" t="s">
        <v>1579</v>
      </c>
      <c r="B947" s="103" t="s">
        <v>11734</v>
      </c>
      <c r="C947" s="103" t="s">
        <v>716</v>
      </c>
      <c r="D947" s="103" t="s">
        <v>1467</v>
      </c>
    </row>
    <row r="948" spans="1:4">
      <c r="A948" s="103" t="s">
        <v>3348</v>
      </c>
      <c r="B948" s="103" t="s">
        <v>11735</v>
      </c>
      <c r="C948" s="103" t="s">
        <v>716</v>
      </c>
      <c r="D948" s="103" t="s">
        <v>1335</v>
      </c>
    </row>
    <row r="949" spans="1:4">
      <c r="A949" s="103" t="s">
        <v>3806</v>
      </c>
      <c r="B949" s="103" t="s">
        <v>11736</v>
      </c>
      <c r="C949" s="103" t="s">
        <v>716</v>
      </c>
      <c r="D949" s="103" t="s">
        <v>3807</v>
      </c>
    </row>
    <row r="950" spans="1:4">
      <c r="A950" s="103" t="s">
        <v>3818</v>
      </c>
      <c r="B950" s="103" t="s">
        <v>11737</v>
      </c>
      <c r="C950" s="103" t="s">
        <v>716</v>
      </c>
      <c r="D950" s="103" t="s">
        <v>3819</v>
      </c>
    </row>
    <row r="951" spans="1:4">
      <c r="A951" s="103" t="s">
        <v>5030</v>
      </c>
      <c r="B951" s="103" t="s">
        <v>11738</v>
      </c>
      <c r="C951" s="103" t="s">
        <v>716</v>
      </c>
      <c r="D951" s="103" t="s">
        <v>5031</v>
      </c>
    </row>
    <row r="952" spans="1:4">
      <c r="A952" s="103" t="s">
        <v>4969</v>
      </c>
      <c r="B952" s="103" t="s">
        <v>11739</v>
      </c>
      <c r="C952" s="103" t="s">
        <v>716</v>
      </c>
      <c r="D952" s="103" t="s">
        <v>4959</v>
      </c>
    </row>
    <row r="953" spans="1:4">
      <c r="A953" s="103" t="s">
        <v>5043</v>
      </c>
      <c r="B953" s="103" t="s">
        <v>11740</v>
      </c>
      <c r="C953" s="103" t="s">
        <v>716</v>
      </c>
      <c r="D953" s="103" t="s">
        <v>5045</v>
      </c>
    </row>
    <row r="954" spans="1:4">
      <c r="A954" s="103" t="s">
        <v>5013</v>
      </c>
      <c r="B954" s="103" t="s">
        <v>11741</v>
      </c>
      <c r="C954" s="103" t="s">
        <v>716</v>
      </c>
      <c r="D954" s="103" t="s">
        <v>5014</v>
      </c>
    </row>
    <row r="955" spans="1:4">
      <c r="A955" s="103" t="s">
        <v>5010</v>
      </c>
      <c r="B955" s="103" t="s">
        <v>11742</v>
      </c>
      <c r="C955" s="103" t="s">
        <v>716</v>
      </c>
      <c r="D955" s="103" t="s">
        <v>5011</v>
      </c>
    </row>
    <row r="956" spans="1:4">
      <c r="A956" s="103" t="s">
        <v>7050</v>
      </c>
      <c r="B956" s="103" t="s">
        <v>11743</v>
      </c>
      <c r="C956" s="103" t="s">
        <v>716</v>
      </c>
      <c r="D956" s="103" t="s">
        <v>7051</v>
      </c>
    </row>
    <row r="957" spans="1:4">
      <c r="A957" s="103" t="s">
        <v>8393</v>
      </c>
      <c r="B957" s="103" t="s">
        <v>11744</v>
      </c>
      <c r="C957" s="103" t="s">
        <v>716</v>
      </c>
      <c r="D957" s="103" t="s">
        <v>8395</v>
      </c>
    </row>
    <row r="958" spans="1:4">
      <c r="A958" s="103" t="s">
        <v>8943</v>
      </c>
      <c r="B958" s="103" t="s">
        <v>11745</v>
      </c>
      <c r="C958" s="103" t="s">
        <v>716</v>
      </c>
      <c r="D958" s="103" t="s">
        <v>8878</v>
      </c>
    </row>
    <row r="959" spans="1:4">
      <c r="A959" s="103" t="s">
        <v>8644</v>
      </c>
      <c r="B959" s="103" t="s">
        <v>11746</v>
      </c>
      <c r="C959" s="103" t="s">
        <v>716</v>
      </c>
      <c r="D959" s="103" t="s">
        <v>8645</v>
      </c>
    </row>
    <row r="960" spans="1:4">
      <c r="A960" s="103" t="s">
        <v>10315</v>
      </c>
      <c r="B960" s="103" t="s">
        <v>11747</v>
      </c>
      <c r="C960" s="103" t="s">
        <v>716</v>
      </c>
      <c r="D960" s="103" t="s">
        <v>10316</v>
      </c>
    </row>
    <row r="961" spans="1:4">
      <c r="A961" s="103" t="s">
        <v>1604</v>
      </c>
      <c r="B961" s="103" t="s">
        <v>11748</v>
      </c>
      <c r="C961" s="103" t="s">
        <v>1606</v>
      </c>
      <c r="D961" s="103" t="s">
        <v>1435</v>
      </c>
    </row>
    <row r="962" spans="1:4">
      <c r="A962" s="103" t="s">
        <v>2315</v>
      </c>
      <c r="B962" s="103" t="s">
        <v>11749</v>
      </c>
      <c r="C962" s="103" t="s">
        <v>1606</v>
      </c>
      <c r="D962" s="103" t="s">
        <v>2316</v>
      </c>
    </row>
    <row r="963" spans="1:4">
      <c r="A963" s="103" t="s">
        <v>2324</v>
      </c>
      <c r="B963" s="103" t="s">
        <v>11750</v>
      </c>
      <c r="C963" s="103" t="s">
        <v>1606</v>
      </c>
      <c r="D963" s="103" t="s">
        <v>2326</v>
      </c>
    </row>
    <row r="964" spans="1:4">
      <c r="A964" s="103" t="s">
        <v>10311</v>
      </c>
      <c r="B964" s="103" t="s">
        <v>11751</v>
      </c>
      <c r="C964" s="103" t="s">
        <v>1606</v>
      </c>
      <c r="D964" s="103" t="s">
        <v>10312</v>
      </c>
    </row>
    <row r="965" spans="1:4">
      <c r="A965" s="103" t="s">
        <v>9836</v>
      </c>
      <c r="B965" s="103" t="s">
        <v>11752</v>
      </c>
      <c r="C965" s="103" t="s">
        <v>2019</v>
      </c>
      <c r="D965" s="103" t="s">
        <v>9837</v>
      </c>
    </row>
    <row r="966" spans="1:4">
      <c r="A966" s="103" t="s">
        <v>10064</v>
      </c>
      <c r="B966" s="103" t="s">
        <v>11753</v>
      </c>
      <c r="C966" s="103" t="s">
        <v>2019</v>
      </c>
      <c r="D966" s="103" t="s">
        <v>10065</v>
      </c>
    </row>
    <row r="967" spans="1:4">
      <c r="A967" s="103" t="s">
        <v>10209</v>
      </c>
      <c r="B967" s="103" t="s">
        <v>11754</v>
      </c>
      <c r="C967" s="103" t="s">
        <v>2019</v>
      </c>
      <c r="D967" s="103" t="s">
        <v>10210</v>
      </c>
    </row>
    <row r="968" spans="1:4">
      <c r="A968" s="103" t="s">
        <v>8482</v>
      </c>
      <c r="B968" s="103" t="s">
        <v>11755</v>
      </c>
      <c r="C968" s="103" t="s">
        <v>2019</v>
      </c>
      <c r="D968" s="103" t="s">
        <v>8483</v>
      </c>
    </row>
    <row r="969" spans="1:4">
      <c r="A969" s="103" t="s">
        <v>2018</v>
      </c>
      <c r="B969" s="103" t="s">
        <v>11756</v>
      </c>
      <c r="C969" s="103" t="s">
        <v>2019</v>
      </c>
      <c r="D969" s="103" t="s">
        <v>2006</v>
      </c>
    </row>
    <row r="970" spans="1:4">
      <c r="A970" s="103" t="s">
        <v>2032</v>
      </c>
      <c r="B970" s="103" t="s">
        <v>11757</v>
      </c>
      <c r="C970" s="103" t="s">
        <v>2019</v>
      </c>
      <c r="D970" s="103" t="s">
        <v>2033</v>
      </c>
    </row>
    <row r="971" spans="1:4">
      <c r="A971" s="103" t="s">
        <v>3357</v>
      </c>
      <c r="B971" s="103" t="s">
        <v>11758</v>
      </c>
      <c r="C971" s="103" t="s">
        <v>2019</v>
      </c>
      <c r="D971" s="103" t="s">
        <v>1335</v>
      </c>
    </row>
    <row r="972" spans="1:4">
      <c r="A972" s="103" t="s">
        <v>3367</v>
      </c>
      <c r="B972" s="103" t="s">
        <v>11759</v>
      </c>
      <c r="C972" s="103" t="s">
        <v>2019</v>
      </c>
      <c r="D972" s="103" t="s">
        <v>1335</v>
      </c>
    </row>
    <row r="973" spans="1:4">
      <c r="A973" s="103" t="s">
        <v>8382</v>
      </c>
      <c r="B973" s="103" t="s">
        <v>11760</v>
      </c>
      <c r="C973" s="103" t="s">
        <v>2019</v>
      </c>
      <c r="D973" s="103" t="s">
        <v>8384</v>
      </c>
    </row>
    <row r="974" spans="1:4">
      <c r="A974" s="103" t="s">
        <v>8840</v>
      </c>
      <c r="B974" s="103" t="s">
        <v>11761</v>
      </c>
      <c r="C974" s="103" t="s">
        <v>2019</v>
      </c>
      <c r="D974" s="103" t="s">
        <v>8841</v>
      </c>
    </row>
    <row r="975" spans="1:4">
      <c r="A975" s="103" t="s">
        <v>8848</v>
      </c>
      <c r="B975" s="103" t="s">
        <v>11762</v>
      </c>
      <c r="C975" s="103" t="s">
        <v>2019</v>
      </c>
      <c r="D975" s="103" t="s">
        <v>8849</v>
      </c>
    </row>
    <row r="976" spans="1:4">
      <c r="A976" s="103" t="s">
        <v>7846</v>
      </c>
      <c r="B976" s="103" t="s">
        <v>11763</v>
      </c>
      <c r="C976" s="103" t="s">
        <v>2019</v>
      </c>
      <c r="D976" s="103" t="s">
        <v>7848</v>
      </c>
    </row>
    <row r="977" spans="1:4">
      <c r="A977" s="103" t="s">
        <v>8706</v>
      </c>
      <c r="B977" s="103" t="s">
        <v>11764</v>
      </c>
      <c r="C977" s="103" t="s">
        <v>2019</v>
      </c>
      <c r="D977" s="103" t="s">
        <v>8707</v>
      </c>
    </row>
    <row r="978" spans="1:4">
      <c r="A978" s="103" t="s">
        <v>10304</v>
      </c>
      <c r="B978" s="103" t="s">
        <v>11765</v>
      </c>
      <c r="C978" s="103" t="s">
        <v>2019</v>
      </c>
      <c r="D978" s="103" t="s">
        <v>10305</v>
      </c>
    </row>
    <row r="979" spans="1:4">
      <c r="A979" s="103" t="s">
        <v>10307</v>
      </c>
      <c r="B979" s="103" t="s">
        <v>11766</v>
      </c>
      <c r="C979" s="103" t="s">
        <v>2019</v>
      </c>
      <c r="D979" s="103" t="s">
        <v>10308</v>
      </c>
    </row>
    <row r="980" spans="1:4">
      <c r="A980" s="103" t="s">
        <v>2525</v>
      </c>
      <c r="B980" s="103" t="s">
        <v>11767</v>
      </c>
      <c r="C980" s="103" t="s">
        <v>2527</v>
      </c>
      <c r="D980" s="103" t="s">
        <v>2489</v>
      </c>
    </row>
    <row r="981" spans="1:4">
      <c r="A981" s="103" t="s">
        <v>4925</v>
      </c>
      <c r="B981" s="103" t="s">
        <v>11768</v>
      </c>
      <c r="C981" s="103" t="s">
        <v>2527</v>
      </c>
      <c r="D981" s="103" t="s">
        <v>4906</v>
      </c>
    </row>
    <row r="982" spans="1:4">
      <c r="A982" s="103" t="s">
        <v>5140</v>
      </c>
      <c r="B982" s="103" t="s">
        <v>11769</v>
      </c>
      <c r="C982" s="103" t="s">
        <v>2527</v>
      </c>
      <c r="D982" s="103" t="s">
        <v>5141</v>
      </c>
    </row>
    <row r="983" spans="1:4">
      <c r="A983" s="103" t="s">
        <v>7069</v>
      </c>
      <c r="B983" s="103" t="s">
        <v>11770</v>
      </c>
      <c r="C983" s="103" t="s">
        <v>2527</v>
      </c>
      <c r="D983" s="103" t="s">
        <v>7055</v>
      </c>
    </row>
    <row r="984" spans="1:4">
      <c r="A984" s="103" t="s">
        <v>7238</v>
      </c>
      <c r="B984" s="103" t="s">
        <v>11771</v>
      </c>
      <c r="C984" s="103" t="s">
        <v>2527</v>
      </c>
      <c r="D984" s="103" t="s">
        <v>7240</v>
      </c>
    </row>
    <row r="985" spans="1:4">
      <c r="A985" s="103" t="s">
        <v>10010</v>
      </c>
      <c r="B985" s="103" t="s">
        <v>11772</v>
      </c>
      <c r="C985" s="103" t="s">
        <v>2527</v>
      </c>
      <c r="D985" s="103" t="s">
        <v>10011</v>
      </c>
    </row>
    <row r="986" spans="1:4">
      <c r="A986" s="103" t="s">
        <v>1812</v>
      </c>
      <c r="B986" s="103" t="s">
        <v>11773</v>
      </c>
      <c r="C986" s="103" t="s">
        <v>1813</v>
      </c>
      <c r="D986" s="103" t="s">
        <v>1800</v>
      </c>
    </row>
    <row r="987" spans="1:4">
      <c r="A987" s="103" t="s">
        <v>4905</v>
      </c>
      <c r="B987" s="103" t="s">
        <v>11774</v>
      </c>
      <c r="C987" s="103" t="s">
        <v>1813</v>
      </c>
      <c r="D987" s="103" t="s">
        <v>4906</v>
      </c>
    </row>
    <row r="988" spans="1:4">
      <c r="A988" s="103" t="s">
        <v>5040</v>
      </c>
      <c r="B988" s="103" t="s">
        <v>11775</v>
      </c>
      <c r="C988" s="103" t="s">
        <v>1813</v>
      </c>
      <c r="D988" s="103" t="s">
        <v>5041</v>
      </c>
    </row>
    <row r="989" spans="1:4">
      <c r="A989" s="103" t="s">
        <v>7083</v>
      </c>
      <c r="B989" s="103" t="s">
        <v>11776</v>
      </c>
      <c r="C989" s="103" t="s">
        <v>1813</v>
      </c>
      <c r="D989" s="103" t="s">
        <v>7063</v>
      </c>
    </row>
    <row r="990" spans="1:4">
      <c r="A990" s="103" t="s">
        <v>7228</v>
      </c>
      <c r="B990" s="103" t="s">
        <v>11777</v>
      </c>
      <c r="C990" s="103" t="s">
        <v>1813</v>
      </c>
      <c r="D990" s="103" t="s">
        <v>7229</v>
      </c>
    </row>
    <row r="991" spans="1:4">
      <c r="A991" s="103" t="s">
        <v>10106</v>
      </c>
      <c r="B991" s="103" t="s">
        <v>11778</v>
      </c>
      <c r="C991" s="103" t="s">
        <v>1813</v>
      </c>
      <c r="D991" s="103" t="s">
        <v>10107</v>
      </c>
    </row>
    <row r="992" spans="1:4">
      <c r="A992" s="103" t="s">
        <v>7638</v>
      </c>
      <c r="B992" s="103" t="s">
        <v>11779</v>
      </c>
      <c r="C992" s="103" t="s">
        <v>135</v>
      </c>
      <c r="D992" s="103" t="s">
        <v>7639</v>
      </c>
    </row>
    <row r="993" spans="1:4">
      <c r="A993" s="103" t="s">
        <v>8168</v>
      </c>
      <c r="B993" s="103" t="s">
        <v>11780</v>
      </c>
      <c r="C993" s="103" t="s">
        <v>135</v>
      </c>
      <c r="D993" s="103" t="s">
        <v>8170</v>
      </c>
    </row>
    <row r="994" spans="1:4">
      <c r="A994" s="103" t="s">
        <v>7855</v>
      </c>
      <c r="B994" s="103" t="s">
        <v>11781</v>
      </c>
      <c r="C994" s="103" t="s">
        <v>135</v>
      </c>
      <c r="D994" s="103" t="s">
        <v>7856</v>
      </c>
    </row>
    <row r="995" spans="1:4">
      <c r="A995" s="103" t="s">
        <v>1825</v>
      </c>
      <c r="B995" s="103" t="s">
        <v>11782</v>
      </c>
      <c r="C995" s="103" t="s">
        <v>135</v>
      </c>
      <c r="D995" s="103" t="s">
        <v>1826</v>
      </c>
    </row>
    <row r="996" spans="1:4">
      <c r="A996" s="103" t="s">
        <v>4423</v>
      </c>
      <c r="B996" s="103" t="s">
        <v>11783</v>
      </c>
      <c r="C996" s="103" t="s">
        <v>135</v>
      </c>
      <c r="D996" s="103" t="s">
        <v>4424</v>
      </c>
    </row>
    <row r="997" spans="1:4">
      <c r="A997" s="103" t="s">
        <v>4426</v>
      </c>
      <c r="B997" s="103" t="s">
        <v>11784</v>
      </c>
      <c r="C997" s="103" t="s">
        <v>135</v>
      </c>
      <c r="D997" s="103" t="s">
        <v>4427</v>
      </c>
    </row>
    <row r="998" spans="1:4">
      <c r="A998" s="103" t="s">
        <v>8042</v>
      </c>
      <c r="B998" s="103" t="s">
        <v>11785</v>
      </c>
      <c r="C998" s="103" t="s">
        <v>135</v>
      </c>
      <c r="D998" s="103" t="s">
        <v>8044</v>
      </c>
    </row>
    <row r="999" spans="1:4">
      <c r="A999" s="103" t="s">
        <v>8282</v>
      </c>
      <c r="B999" s="103" t="s">
        <v>11786</v>
      </c>
      <c r="C999" s="103" t="s">
        <v>135</v>
      </c>
      <c r="D999" s="103" t="s">
        <v>8283</v>
      </c>
    </row>
    <row r="1000" spans="1:4">
      <c r="A1000" s="103" t="s">
        <v>8571</v>
      </c>
      <c r="B1000" s="103" t="s">
        <v>11787</v>
      </c>
      <c r="C1000" s="103" t="s">
        <v>135</v>
      </c>
      <c r="D1000" s="103" t="s">
        <v>8487</v>
      </c>
    </row>
    <row r="1001" spans="1:4">
      <c r="A1001" s="103" t="s">
        <v>8933</v>
      </c>
      <c r="B1001" s="103" t="s">
        <v>11788</v>
      </c>
      <c r="C1001" s="103" t="s">
        <v>135</v>
      </c>
      <c r="D1001" s="103" t="s">
        <v>8935</v>
      </c>
    </row>
    <row r="1002" spans="1:4">
      <c r="A1002" s="103" t="s">
        <v>131</v>
      </c>
      <c r="B1002" s="103" t="s">
        <v>11789</v>
      </c>
      <c r="C1002" s="103" t="s">
        <v>135</v>
      </c>
      <c r="D1002" s="103" t="s">
        <v>132</v>
      </c>
    </row>
    <row r="1003" spans="1:4">
      <c r="A1003" s="103" t="s">
        <v>945</v>
      </c>
      <c r="B1003" s="103" t="s">
        <v>11790</v>
      </c>
      <c r="C1003" s="103" t="s">
        <v>135</v>
      </c>
      <c r="D1003" s="103" t="s">
        <v>946</v>
      </c>
    </row>
    <row r="1004" spans="1:4">
      <c r="A1004" s="103" t="s">
        <v>2699</v>
      </c>
      <c r="B1004" s="103" t="s">
        <v>11791</v>
      </c>
      <c r="C1004" s="103" t="s">
        <v>135</v>
      </c>
      <c r="D1004" s="103" t="s">
        <v>2701</v>
      </c>
    </row>
    <row r="1005" spans="1:4">
      <c r="A1005" s="103" t="s">
        <v>3410</v>
      </c>
      <c r="B1005" s="103" t="s">
        <v>11792</v>
      </c>
      <c r="C1005" s="103" t="s">
        <v>135</v>
      </c>
      <c r="D1005" s="103" t="s">
        <v>3412</v>
      </c>
    </row>
    <row r="1006" spans="1:4">
      <c r="A1006" s="103" t="s">
        <v>9648</v>
      </c>
      <c r="B1006" s="103" t="s">
        <v>11793</v>
      </c>
      <c r="C1006" s="103" t="s">
        <v>135</v>
      </c>
      <c r="D1006" s="103" t="s">
        <v>9649</v>
      </c>
    </row>
    <row r="1007" spans="1:4">
      <c r="A1007" s="103" t="s">
        <v>7654</v>
      </c>
      <c r="B1007" s="103" t="s">
        <v>11794</v>
      </c>
      <c r="C1007" s="103" t="s">
        <v>135</v>
      </c>
      <c r="D1007" s="103" t="s">
        <v>7655</v>
      </c>
    </row>
    <row r="1008" spans="1:4">
      <c r="A1008" s="103" t="s">
        <v>7660</v>
      </c>
      <c r="B1008" s="103" t="s">
        <v>11795</v>
      </c>
      <c r="C1008" s="103" t="s">
        <v>135</v>
      </c>
      <c r="D1008" s="103" t="s">
        <v>7661</v>
      </c>
    </row>
    <row r="1009" spans="1:4">
      <c r="A1009" s="103" t="s">
        <v>7862</v>
      </c>
      <c r="B1009" s="103" t="s">
        <v>11796</v>
      </c>
      <c r="C1009" s="103" t="s">
        <v>135</v>
      </c>
      <c r="D1009" s="103" t="s">
        <v>7863</v>
      </c>
    </row>
    <row r="1010" spans="1:4">
      <c r="A1010" s="103" t="s">
        <v>7870</v>
      </c>
      <c r="B1010" s="103" t="s">
        <v>11797</v>
      </c>
      <c r="C1010" s="103" t="s">
        <v>135</v>
      </c>
      <c r="D1010" s="103" t="s">
        <v>7871</v>
      </c>
    </row>
    <row r="1011" spans="1:4">
      <c r="A1011" s="103" t="s">
        <v>7646</v>
      </c>
      <c r="B1011" s="103" t="s">
        <v>11798</v>
      </c>
      <c r="C1011" s="103" t="s">
        <v>135</v>
      </c>
      <c r="D1011" s="103" t="s">
        <v>7647</v>
      </c>
    </row>
    <row r="1012" spans="1:4">
      <c r="A1012" s="103" t="s">
        <v>8650</v>
      </c>
      <c r="B1012" s="103" t="s">
        <v>11799</v>
      </c>
      <c r="C1012" s="103" t="s">
        <v>135</v>
      </c>
      <c r="D1012" s="103" t="s">
        <v>8652</v>
      </c>
    </row>
    <row r="1013" spans="1:4">
      <c r="A1013" s="103" t="s">
        <v>8662</v>
      </c>
      <c r="B1013" s="103" t="s">
        <v>11800</v>
      </c>
      <c r="C1013" s="103" t="s">
        <v>135</v>
      </c>
      <c r="D1013" s="103" t="s">
        <v>8663</v>
      </c>
    </row>
    <row r="1014" spans="1:4">
      <c r="A1014" s="103" t="s">
        <v>8669</v>
      </c>
      <c r="B1014" s="103" t="s">
        <v>11801</v>
      </c>
      <c r="C1014" s="103" t="s">
        <v>135</v>
      </c>
      <c r="D1014" s="103" t="s">
        <v>8670</v>
      </c>
    </row>
    <row r="1015" spans="1:4">
      <c r="A1015" s="103" t="s">
        <v>8673</v>
      </c>
      <c r="B1015" s="103" t="s">
        <v>11802</v>
      </c>
      <c r="C1015" s="103" t="s">
        <v>135</v>
      </c>
      <c r="D1015" s="103" t="s">
        <v>8674</v>
      </c>
    </row>
    <row r="1016" spans="1:4">
      <c r="A1016" s="103" t="s">
        <v>8698</v>
      </c>
      <c r="B1016" s="103" t="s">
        <v>11803</v>
      </c>
      <c r="C1016" s="103" t="s">
        <v>135</v>
      </c>
      <c r="D1016" s="103" t="s">
        <v>8700</v>
      </c>
    </row>
    <row r="1017" spans="1:4">
      <c r="A1017" s="103" t="s">
        <v>9470</v>
      </c>
      <c r="B1017" s="103" t="s">
        <v>11804</v>
      </c>
      <c r="C1017" s="103" t="s">
        <v>135</v>
      </c>
      <c r="D1017" s="103" t="s">
        <v>9471</v>
      </c>
    </row>
    <row r="1018" spans="1:4">
      <c r="A1018" s="103" t="s">
        <v>9568</v>
      </c>
      <c r="B1018" s="103" t="s">
        <v>11805</v>
      </c>
      <c r="C1018" s="103" t="s">
        <v>135</v>
      </c>
      <c r="D1018" s="103" t="s">
        <v>9569</v>
      </c>
    </row>
    <row r="1019" spans="1:4">
      <c r="A1019" s="103" t="s">
        <v>10059</v>
      </c>
      <c r="B1019" s="103" t="s">
        <v>11806</v>
      </c>
      <c r="C1019" s="103" t="s">
        <v>135</v>
      </c>
      <c r="D1019" s="103" t="s">
        <v>10060</v>
      </c>
    </row>
    <row r="1020" spans="1:4">
      <c r="A1020" s="103" t="s">
        <v>8126</v>
      </c>
      <c r="B1020" s="103" t="s">
        <v>11807</v>
      </c>
      <c r="C1020" s="103" t="s">
        <v>2078</v>
      </c>
      <c r="D1020" s="103" t="s">
        <v>8127</v>
      </c>
    </row>
    <row r="1021" spans="1:4">
      <c r="A1021" s="103" t="s">
        <v>2077</v>
      </c>
      <c r="B1021" s="103" t="s">
        <v>11808</v>
      </c>
      <c r="C1021" s="103" t="s">
        <v>2078</v>
      </c>
      <c r="D1021" s="103" t="s">
        <v>1993</v>
      </c>
    </row>
    <row r="1022" spans="1:4">
      <c r="A1022" s="103" t="s">
        <v>5505</v>
      </c>
      <c r="B1022" s="103" t="s">
        <v>11809</v>
      </c>
      <c r="C1022" s="103" t="s">
        <v>2078</v>
      </c>
      <c r="D1022" s="103" t="s">
        <v>5506</v>
      </c>
    </row>
    <row r="1023" spans="1:4">
      <c r="A1023" s="103" t="s">
        <v>4444</v>
      </c>
      <c r="B1023" s="103" t="s">
        <v>11810</v>
      </c>
      <c r="C1023" s="103" t="s">
        <v>2078</v>
      </c>
      <c r="D1023" s="103" t="s">
        <v>4445</v>
      </c>
    </row>
    <row r="1024" spans="1:4">
      <c r="A1024" s="103" t="s">
        <v>4447</v>
      </c>
      <c r="B1024" s="103" t="s">
        <v>11811</v>
      </c>
      <c r="C1024" s="103" t="s">
        <v>2078</v>
      </c>
      <c r="D1024" s="103" t="s">
        <v>4448</v>
      </c>
    </row>
    <row r="1025" spans="1:4">
      <c r="A1025" s="103" t="s">
        <v>8031</v>
      </c>
      <c r="B1025" s="103" t="s">
        <v>11812</v>
      </c>
      <c r="C1025" s="103" t="s">
        <v>2078</v>
      </c>
      <c r="D1025" s="103" t="s">
        <v>8033</v>
      </c>
    </row>
    <row r="1026" spans="1:4">
      <c r="A1026" s="103" t="s">
        <v>8249</v>
      </c>
      <c r="B1026" s="103" t="s">
        <v>11813</v>
      </c>
      <c r="C1026" s="103" t="s">
        <v>2078</v>
      </c>
      <c r="D1026" s="103" t="s">
        <v>8216</v>
      </c>
    </row>
    <row r="1027" spans="1:4">
      <c r="A1027" s="103" t="s">
        <v>8867</v>
      </c>
      <c r="B1027" s="103" t="s">
        <v>11814</v>
      </c>
      <c r="C1027" s="103" t="s">
        <v>2078</v>
      </c>
      <c r="D1027" s="103" t="s">
        <v>8866</v>
      </c>
    </row>
    <row r="1028" spans="1:4">
      <c r="A1028" s="103" t="s">
        <v>9654</v>
      </c>
      <c r="B1028" s="103" t="s">
        <v>11815</v>
      </c>
      <c r="C1028" s="103" t="s">
        <v>2078</v>
      </c>
      <c r="D1028" s="103" t="s">
        <v>9655</v>
      </c>
    </row>
    <row r="1029" spans="1:4">
      <c r="A1029" s="103" t="s">
        <v>7673</v>
      </c>
      <c r="B1029" s="103" t="s">
        <v>11816</v>
      </c>
      <c r="C1029" s="103" t="s">
        <v>2078</v>
      </c>
      <c r="D1029" s="103" t="s">
        <v>7674</v>
      </c>
    </row>
    <row r="1030" spans="1:4">
      <c r="A1030" s="103" t="s">
        <v>7680</v>
      </c>
      <c r="B1030" s="103" t="s">
        <v>11817</v>
      </c>
      <c r="C1030" s="103" t="s">
        <v>2078</v>
      </c>
      <c r="D1030" s="103" t="s">
        <v>7681</v>
      </c>
    </row>
    <row r="1031" spans="1:4">
      <c r="A1031" s="103" t="s">
        <v>7876</v>
      </c>
      <c r="B1031" s="103" t="s">
        <v>11818</v>
      </c>
      <c r="C1031" s="103" t="s">
        <v>2078</v>
      </c>
      <c r="D1031" s="103" t="s">
        <v>7877</v>
      </c>
    </row>
    <row r="1032" spans="1:4">
      <c r="A1032" s="103" t="s">
        <v>7881</v>
      </c>
      <c r="B1032" s="103" t="s">
        <v>11819</v>
      </c>
      <c r="C1032" s="103" t="s">
        <v>2078</v>
      </c>
      <c r="D1032" s="103" t="s">
        <v>7882</v>
      </c>
    </row>
    <row r="1033" spans="1:4">
      <c r="A1033" s="103" t="s">
        <v>7888</v>
      </c>
      <c r="B1033" s="103" t="s">
        <v>11820</v>
      </c>
      <c r="C1033" s="103" t="s">
        <v>2078</v>
      </c>
      <c r="D1033" s="103" t="s">
        <v>7889</v>
      </c>
    </row>
    <row r="1034" spans="1:4">
      <c r="A1034" s="103" t="s">
        <v>7665</v>
      </c>
      <c r="B1034" s="103" t="s">
        <v>11821</v>
      </c>
      <c r="C1034" s="103" t="s">
        <v>2078</v>
      </c>
      <c r="D1034" s="103" t="s">
        <v>7666</v>
      </c>
    </row>
    <row r="1035" spans="1:4">
      <c r="A1035" s="103" t="s">
        <v>8682</v>
      </c>
      <c r="B1035" s="103" t="s">
        <v>11822</v>
      </c>
      <c r="C1035" s="103" t="s">
        <v>2078</v>
      </c>
      <c r="D1035" s="103" t="s">
        <v>8683</v>
      </c>
    </row>
    <row r="1036" spans="1:4">
      <c r="A1036" s="103" t="s">
        <v>8689</v>
      </c>
      <c r="B1036" s="103" t="s">
        <v>11823</v>
      </c>
      <c r="C1036" s="103" t="s">
        <v>2078</v>
      </c>
      <c r="D1036" s="103" t="s">
        <v>8690</v>
      </c>
    </row>
    <row r="1037" spans="1:4">
      <c r="A1037" s="103" t="s">
        <v>8716</v>
      </c>
      <c r="B1037" s="103" t="s">
        <v>11824</v>
      </c>
      <c r="C1037" s="103" t="s">
        <v>2078</v>
      </c>
      <c r="D1037" s="103" t="s">
        <v>8717</v>
      </c>
    </row>
    <row r="1038" spans="1:4">
      <c r="A1038" s="103" t="s">
        <v>8725</v>
      </c>
      <c r="B1038" s="103" t="s">
        <v>11825</v>
      </c>
      <c r="C1038" s="103" t="s">
        <v>2078</v>
      </c>
      <c r="D1038" s="103" t="s">
        <v>8726</v>
      </c>
    </row>
    <row r="1039" spans="1:4">
      <c r="A1039" s="103" t="s">
        <v>10054</v>
      </c>
      <c r="B1039" s="103" t="s">
        <v>11826</v>
      </c>
      <c r="C1039" s="103" t="s">
        <v>2078</v>
      </c>
      <c r="D1039" s="103" t="s">
        <v>10055</v>
      </c>
    </row>
    <row r="1040" spans="1:4">
      <c r="A1040" s="103" t="s">
        <v>7685</v>
      </c>
      <c r="B1040" s="103" t="s">
        <v>11827</v>
      </c>
      <c r="C1040" s="103" t="s">
        <v>2066</v>
      </c>
      <c r="D1040" s="103" t="s">
        <v>7686</v>
      </c>
    </row>
    <row r="1041" spans="1:4">
      <c r="A1041" s="103" t="s">
        <v>7895</v>
      </c>
      <c r="B1041" s="103" t="s">
        <v>11828</v>
      </c>
      <c r="C1041" s="103" t="s">
        <v>2066</v>
      </c>
      <c r="D1041" s="103" t="s">
        <v>7897</v>
      </c>
    </row>
    <row r="1042" spans="1:4">
      <c r="A1042" s="103" t="s">
        <v>2063</v>
      </c>
      <c r="B1042" s="103" t="s">
        <v>11829</v>
      </c>
      <c r="C1042" s="103" t="s">
        <v>2066</v>
      </c>
      <c r="D1042" s="103" t="s">
        <v>2006</v>
      </c>
    </row>
    <row r="1043" spans="1:4">
      <c r="A1043" s="103" t="s">
        <v>4471</v>
      </c>
      <c r="B1043" s="103" t="s">
        <v>11830</v>
      </c>
      <c r="C1043" s="103" t="s">
        <v>2066</v>
      </c>
      <c r="D1043" s="103" t="s">
        <v>4472</v>
      </c>
    </row>
    <row r="1044" spans="1:4">
      <c r="A1044" s="103" t="s">
        <v>4474</v>
      </c>
      <c r="B1044" s="103" t="s">
        <v>11831</v>
      </c>
      <c r="C1044" s="103" t="s">
        <v>2066</v>
      </c>
      <c r="D1044" s="103" t="s">
        <v>4475</v>
      </c>
    </row>
    <row r="1045" spans="1:4">
      <c r="A1045" s="103" t="s">
        <v>8019</v>
      </c>
      <c r="B1045" s="103" t="s">
        <v>11832</v>
      </c>
      <c r="C1045" s="103" t="s">
        <v>2066</v>
      </c>
      <c r="D1045" s="103" t="s">
        <v>8021</v>
      </c>
    </row>
    <row r="1046" spans="1:4">
      <c r="A1046" s="103" t="s">
        <v>8226</v>
      </c>
      <c r="B1046" s="103" t="s">
        <v>11833</v>
      </c>
      <c r="C1046" s="103" t="s">
        <v>2066</v>
      </c>
      <c r="D1046" s="103" t="s">
        <v>8227</v>
      </c>
    </row>
    <row r="1047" spans="1:4">
      <c r="A1047" s="103" t="s">
        <v>8865</v>
      </c>
      <c r="B1047" s="103" t="s">
        <v>11834</v>
      </c>
      <c r="C1047" s="103" t="s">
        <v>2066</v>
      </c>
      <c r="D1047" s="103" t="s">
        <v>8866</v>
      </c>
    </row>
    <row r="1048" spans="1:4">
      <c r="A1048" s="103" t="s">
        <v>9671</v>
      </c>
      <c r="B1048" s="103" t="s">
        <v>11835</v>
      </c>
      <c r="C1048" s="103" t="s">
        <v>2066</v>
      </c>
      <c r="D1048" s="103" t="s">
        <v>9655</v>
      </c>
    </row>
    <row r="1049" spans="1:4">
      <c r="A1049" s="103" t="s">
        <v>7699</v>
      </c>
      <c r="B1049" s="103" t="s">
        <v>11836</v>
      </c>
      <c r="C1049" s="103" t="s">
        <v>2066</v>
      </c>
      <c r="D1049" s="103" t="s">
        <v>7701</v>
      </c>
    </row>
    <row r="1050" spans="1:4">
      <c r="A1050" s="103" t="s">
        <v>7709</v>
      </c>
      <c r="B1050" s="103" t="s">
        <v>11837</v>
      </c>
      <c r="C1050" s="103" t="s">
        <v>2066</v>
      </c>
      <c r="D1050" s="103" t="s">
        <v>7710</v>
      </c>
    </row>
    <row r="1051" spans="1:4">
      <c r="A1051" s="103" t="s">
        <v>7902</v>
      </c>
      <c r="B1051" s="103" t="s">
        <v>11838</v>
      </c>
      <c r="C1051" s="103" t="s">
        <v>2066</v>
      </c>
      <c r="D1051" s="103" t="s">
        <v>7903</v>
      </c>
    </row>
    <row r="1052" spans="1:4">
      <c r="A1052" s="103" t="s">
        <v>7908</v>
      </c>
      <c r="B1052" s="103" t="s">
        <v>11839</v>
      </c>
      <c r="C1052" s="103" t="s">
        <v>2066</v>
      </c>
      <c r="D1052" s="103" t="s">
        <v>7909</v>
      </c>
    </row>
    <row r="1053" spans="1:4">
      <c r="A1053" s="103" t="s">
        <v>7915</v>
      </c>
      <c r="B1053" s="103" t="s">
        <v>11840</v>
      </c>
      <c r="C1053" s="103" t="s">
        <v>2066</v>
      </c>
      <c r="D1053" s="103" t="s">
        <v>7916</v>
      </c>
    </row>
    <row r="1054" spans="1:4">
      <c r="A1054" s="103" t="s">
        <v>7692</v>
      </c>
      <c r="B1054" s="103" t="s">
        <v>11841</v>
      </c>
      <c r="C1054" s="103" t="s">
        <v>2066</v>
      </c>
      <c r="D1054" s="103" t="s">
        <v>7693</v>
      </c>
    </row>
    <row r="1055" spans="1:4">
      <c r="A1055" s="103" t="s">
        <v>8733</v>
      </c>
      <c r="B1055" s="103" t="s">
        <v>11842</v>
      </c>
      <c r="C1055" s="103" t="s">
        <v>2066</v>
      </c>
      <c r="D1055" s="103" t="s">
        <v>8734</v>
      </c>
    </row>
    <row r="1056" spans="1:4">
      <c r="A1056" s="103" t="s">
        <v>8744</v>
      </c>
      <c r="B1056" s="103" t="s">
        <v>11843</v>
      </c>
      <c r="C1056" s="103" t="s">
        <v>2066</v>
      </c>
      <c r="D1056" s="103" t="s">
        <v>8745</v>
      </c>
    </row>
    <row r="1057" spans="1:4">
      <c r="A1057" s="103" t="s">
        <v>8753</v>
      </c>
      <c r="B1057" s="103" t="s">
        <v>11844</v>
      </c>
      <c r="C1057" s="103" t="s">
        <v>2066</v>
      </c>
      <c r="D1057" s="103" t="s">
        <v>8754</v>
      </c>
    </row>
    <row r="1058" spans="1:4">
      <c r="A1058" s="103" t="s">
        <v>8764</v>
      </c>
      <c r="B1058" s="103" t="s">
        <v>11845</v>
      </c>
      <c r="C1058" s="103" t="s">
        <v>2066</v>
      </c>
      <c r="D1058" s="103" t="s">
        <v>8765</v>
      </c>
    </row>
    <row r="1059" spans="1:4">
      <c r="A1059" s="103" t="s">
        <v>10049</v>
      </c>
      <c r="B1059" s="103" t="s">
        <v>11846</v>
      </c>
      <c r="C1059" s="103" t="s">
        <v>2066</v>
      </c>
      <c r="D1059" s="103" t="s">
        <v>10050</v>
      </c>
    </row>
    <row r="1060" spans="1:4">
      <c r="A1060" s="103" t="s">
        <v>8132</v>
      </c>
      <c r="B1060" s="103" t="s">
        <v>11847</v>
      </c>
      <c r="C1060" s="103" t="s">
        <v>2055</v>
      </c>
      <c r="D1060" s="103" t="s">
        <v>8133</v>
      </c>
    </row>
    <row r="1061" spans="1:4">
      <c r="A1061" s="103" t="s">
        <v>2053</v>
      </c>
      <c r="B1061" s="103" t="s">
        <v>11848</v>
      </c>
      <c r="C1061" s="103" t="s">
        <v>2055</v>
      </c>
      <c r="D1061" s="103" t="s">
        <v>2006</v>
      </c>
    </row>
    <row r="1062" spans="1:4">
      <c r="A1062" s="103" t="s">
        <v>4501</v>
      </c>
      <c r="B1062" s="103" t="s">
        <v>11849</v>
      </c>
      <c r="C1062" s="103" t="s">
        <v>2055</v>
      </c>
      <c r="D1062" s="103" t="s">
        <v>4502</v>
      </c>
    </row>
    <row r="1063" spans="1:4">
      <c r="A1063" s="103" t="s">
        <v>4504</v>
      </c>
      <c r="B1063" s="103" t="s">
        <v>11850</v>
      </c>
      <c r="C1063" s="103" t="s">
        <v>2055</v>
      </c>
      <c r="D1063" s="103" t="s">
        <v>4505</v>
      </c>
    </row>
    <row r="1064" spans="1:4">
      <c r="A1064" s="103" t="s">
        <v>6656</v>
      </c>
      <c r="B1064" s="103" t="s">
        <v>11851</v>
      </c>
      <c r="C1064" s="103" t="s">
        <v>2055</v>
      </c>
      <c r="D1064" s="103" t="s">
        <v>6657</v>
      </c>
    </row>
    <row r="1065" spans="1:4">
      <c r="A1065" s="103" t="s">
        <v>8008</v>
      </c>
      <c r="B1065" s="103" t="s">
        <v>11852</v>
      </c>
      <c r="C1065" s="103" t="s">
        <v>2055</v>
      </c>
      <c r="D1065" s="103" t="s">
        <v>8010</v>
      </c>
    </row>
    <row r="1066" spans="1:4">
      <c r="A1066" s="103" t="s">
        <v>8214</v>
      </c>
      <c r="B1066" s="103" t="s">
        <v>11853</v>
      </c>
      <c r="C1066" s="103" t="s">
        <v>2055</v>
      </c>
      <c r="D1066" s="103" t="s">
        <v>8216</v>
      </c>
    </row>
    <row r="1067" spans="1:4">
      <c r="A1067" s="103" t="s">
        <v>8855</v>
      </c>
      <c r="B1067" s="103" t="s">
        <v>11854</v>
      </c>
      <c r="C1067" s="103" t="s">
        <v>2055</v>
      </c>
      <c r="D1067" s="103" t="s">
        <v>8856</v>
      </c>
    </row>
    <row r="1068" spans="1:4">
      <c r="A1068" s="103" t="s">
        <v>9674</v>
      </c>
      <c r="B1068" s="103" t="s">
        <v>11855</v>
      </c>
      <c r="C1068" s="103" t="s">
        <v>2055</v>
      </c>
      <c r="D1068" s="103" t="s">
        <v>9655</v>
      </c>
    </row>
    <row r="1069" spans="1:4">
      <c r="A1069" s="103" t="s">
        <v>7725</v>
      </c>
      <c r="B1069" s="103" t="s">
        <v>11856</v>
      </c>
      <c r="C1069" s="103" t="s">
        <v>2055</v>
      </c>
      <c r="D1069" s="103" t="s">
        <v>7726</v>
      </c>
    </row>
    <row r="1070" spans="1:4">
      <c r="A1070" s="103" t="s">
        <v>7735</v>
      </c>
      <c r="B1070" s="103" t="s">
        <v>11857</v>
      </c>
      <c r="C1070" s="103" t="s">
        <v>2055</v>
      </c>
      <c r="D1070" s="103" t="s">
        <v>7736</v>
      </c>
    </row>
    <row r="1071" spans="1:4">
      <c r="A1071" s="103" t="s">
        <v>7923</v>
      </c>
      <c r="B1071" s="103" t="s">
        <v>11858</v>
      </c>
      <c r="C1071" s="103" t="s">
        <v>2055</v>
      </c>
      <c r="D1071" s="103" t="s">
        <v>7924</v>
      </c>
    </row>
    <row r="1072" spans="1:4">
      <c r="A1072" s="103" t="s">
        <v>7931</v>
      </c>
      <c r="B1072" s="103" t="s">
        <v>11859</v>
      </c>
      <c r="C1072" s="103" t="s">
        <v>2055</v>
      </c>
      <c r="D1072" s="103" t="s">
        <v>7932</v>
      </c>
    </row>
    <row r="1073" spans="1:4">
      <c r="A1073" s="103" t="s">
        <v>7937</v>
      </c>
      <c r="B1073" s="103" t="s">
        <v>11860</v>
      </c>
      <c r="C1073" s="103" t="s">
        <v>2055</v>
      </c>
      <c r="D1073" s="103" t="s">
        <v>7938</v>
      </c>
    </row>
    <row r="1074" spans="1:4">
      <c r="A1074" s="103" t="s">
        <v>7716</v>
      </c>
      <c r="B1074" s="103" t="s">
        <v>11861</v>
      </c>
      <c r="C1074" s="103" t="s">
        <v>2055</v>
      </c>
      <c r="D1074" s="103" t="s">
        <v>7717</v>
      </c>
    </row>
    <row r="1075" spans="1:4">
      <c r="A1075" s="103" t="s">
        <v>8771</v>
      </c>
      <c r="B1075" s="103" t="s">
        <v>11862</v>
      </c>
      <c r="C1075" s="103" t="s">
        <v>2055</v>
      </c>
      <c r="D1075" s="103" t="s">
        <v>8772</v>
      </c>
    </row>
    <row r="1076" spans="1:4">
      <c r="A1076" s="103" t="s">
        <v>8778</v>
      </c>
      <c r="B1076" s="103" t="s">
        <v>11863</v>
      </c>
      <c r="C1076" s="103" t="s">
        <v>2055</v>
      </c>
      <c r="D1076" s="103" t="s">
        <v>8779</v>
      </c>
    </row>
    <row r="1077" spans="1:4">
      <c r="A1077" s="103" t="s">
        <v>8786</v>
      </c>
      <c r="B1077" s="103" t="s">
        <v>11864</v>
      </c>
      <c r="C1077" s="103" t="s">
        <v>2055</v>
      </c>
      <c r="D1077" s="103" t="s">
        <v>8787</v>
      </c>
    </row>
    <row r="1078" spans="1:4">
      <c r="A1078" s="103" t="s">
        <v>8794</v>
      </c>
      <c r="B1078" s="103" t="s">
        <v>11865</v>
      </c>
      <c r="C1078" s="103" t="s">
        <v>2055</v>
      </c>
      <c r="D1078" s="103" t="s">
        <v>8795</v>
      </c>
    </row>
    <row r="1079" spans="1:4">
      <c r="A1079" s="103" t="s">
        <v>10044</v>
      </c>
      <c r="B1079" s="103" t="s">
        <v>11866</v>
      </c>
      <c r="C1079" s="103" t="s">
        <v>2055</v>
      </c>
      <c r="D1079" s="103" t="s">
        <v>10045</v>
      </c>
    </row>
    <row r="1080" spans="1:4">
      <c r="A1080" s="103" t="s">
        <v>4911</v>
      </c>
      <c r="B1080" s="103" t="s">
        <v>11867</v>
      </c>
      <c r="C1080" s="103" t="s">
        <v>4913</v>
      </c>
      <c r="D1080" s="103" t="s">
        <v>4912</v>
      </c>
    </row>
    <row r="1081" spans="1:4">
      <c r="A1081" s="103" t="s">
        <v>5132</v>
      </c>
      <c r="B1081" s="103" t="s">
        <v>11868</v>
      </c>
      <c r="C1081" s="103" t="s">
        <v>4913</v>
      </c>
      <c r="D1081" s="103" t="s">
        <v>5133</v>
      </c>
    </row>
    <row r="1082" spans="1:4">
      <c r="A1082" s="103" t="s">
        <v>9070</v>
      </c>
      <c r="B1082" s="103" t="s">
        <v>11869</v>
      </c>
      <c r="C1082" s="103" t="s">
        <v>4913</v>
      </c>
      <c r="D1082" s="103" t="s">
        <v>9071</v>
      </c>
    </row>
    <row r="1083" spans="1:4">
      <c r="A1083" s="103" t="s">
        <v>10409</v>
      </c>
      <c r="B1083" s="103" t="s">
        <v>11870</v>
      </c>
      <c r="C1083" s="103" t="s">
        <v>4913</v>
      </c>
      <c r="D1083" s="103" t="s">
        <v>10410</v>
      </c>
    </row>
    <row r="1084" spans="1:4">
      <c r="A1084" s="103" t="s">
        <v>10022</v>
      </c>
      <c r="B1084" s="103" t="s">
        <v>11871</v>
      </c>
      <c r="C1084" s="103" t="s">
        <v>4913</v>
      </c>
      <c r="D1084" s="103" t="s">
        <v>10023</v>
      </c>
    </row>
    <row r="1085" spans="1:4">
      <c r="A1085" s="103" t="s">
        <v>4695</v>
      </c>
      <c r="B1085" s="103" t="s">
        <v>11872</v>
      </c>
      <c r="C1085" s="103" t="s">
        <v>4697</v>
      </c>
      <c r="D1085" s="103" t="s">
        <v>4696</v>
      </c>
    </row>
    <row r="1086" spans="1:4">
      <c r="A1086" s="103" t="s">
        <v>5033</v>
      </c>
      <c r="B1086" s="103" t="s">
        <v>11873</v>
      </c>
      <c r="C1086" s="103" t="s">
        <v>4697</v>
      </c>
      <c r="D1086" s="103" t="s">
        <v>5034</v>
      </c>
    </row>
    <row r="1087" spans="1:4">
      <c r="A1087" s="103" t="s">
        <v>7594</v>
      </c>
      <c r="B1087" s="103" t="s">
        <v>11874</v>
      </c>
      <c r="C1087" s="103" t="s">
        <v>4697</v>
      </c>
      <c r="D1087" s="103" t="s">
        <v>7595</v>
      </c>
    </row>
    <row r="1088" spans="1:4">
      <c r="A1088" s="103" t="s">
        <v>10399</v>
      </c>
      <c r="B1088" s="103" t="s">
        <v>11875</v>
      </c>
      <c r="C1088" s="103" t="s">
        <v>4697</v>
      </c>
      <c r="D1088" s="103" t="s">
        <v>10400</v>
      </c>
    </row>
    <row r="1089" spans="1:4">
      <c r="A1089" s="103" t="s">
        <v>10088</v>
      </c>
      <c r="B1089" s="103" t="s">
        <v>11876</v>
      </c>
      <c r="C1089" s="103" t="s">
        <v>4697</v>
      </c>
      <c r="D1089" s="103" t="s">
        <v>10089</v>
      </c>
    </row>
    <row r="1090" spans="1:4">
      <c r="A1090" s="103" t="s">
        <v>7743</v>
      </c>
      <c r="B1090" s="103" t="s">
        <v>11877</v>
      </c>
      <c r="C1090" s="103" t="s">
        <v>975</v>
      </c>
      <c r="D1090" s="103" t="s">
        <v>7744</v>
      </c>
    </row>
    <row r="1091" spans="1:4">
      <c r="A1091" s="103" t="s">
        <v>7942</v>
      </c>
      <c r="B1091" s="103" t="s">
        <v>11878</v>
      </c>
      <c r="C1091" s="103" t="s">
        <v>975</v>
      </c>
      <c r="D1091" s="103" t="s">
        <v>7943</v>
      </c>
    </row>
    <row r="1092" spans="1:4">
      <c r="A1092" s="103" t="s">
        <v>1592</v>
      </c>
      <c r="B1092" s="103" t="s">
        <v>11879</v>
      </c>
      <c r="C1092" s="103" t="s">
        <v>975</v>
      </c>
      <c r="D1092" s="103" t="s">
        <v>1593</v>
      </c>
    </row>
    <row r="1093" spans="1:4">
      <c r="A1093" s="103" t="s">
        <v>4433</v>
      </c>
      <c r="B1093" s="103" t="s">
        <v>11880</v>
      </c>
      <c r="C1093" s="103" t="s">
        <v>975</v>
      </c>
      <c r="D1093" s="103" t="s">
        <v>4434</v>
      </c>
    </row>
    <row r="1094" spans="1:4">
      <c r="A1094" s="103" t="s">
        <v>4436</v>
      </c>
      <c r="B1094" s="103" t="s">
        <v>11881</v>
      </c>
      <c r="C1094" s="103" t="s">
        <v>975</v>
      </c>
      <c r="D1094" s="103" t="s">
        <v>4437</v>
      </c>
    </row>
    <row r="1095" spans="1:4">
      <c r="A1095" s="103" t="s">
        <v>6820</v>
      </c>
      <c r="B1095" s="103" t="s">
        <v>11882</v>
      </c>
      <c r="C1095" s="103" t="s">
        <v>975</v>
      </c>
      <c r="D1095" s="103" t="s">
        <v>6821</v>
      </c>
    </row>
    <row r="1096" spans="1:4">
      <c r="A1096" s="103" t="s">
        <v>8088</v>
      </c>
      <c r="B1096" s="103" t="s">
        <v>11883</v>
      </c>
      <c r="C1096" s="103" t="s">
        <v>975</v>
      </c>
      <c r="D1096" s="103" t="s">
        <v>8090</v>
      </c>
    </row>
    <row r="1097" spans="1:4">
      <c r="A1097" s="103" t="s">
        <v>8270</v>
      </c>
      <c r="B1097" s="103" t="s">
        <v>11884</v>
      </c>
      <c r="C1097" s="103" t="s">
        <v>975</v>
      </c>
      <c r="D1097" s="103" t="s">
        <v>8271</v>
      </c>
    </row>
    <row r="1098" spans="1:4">
      <c r="A1098" s="103" t="s">
        <v>8548</v>
      </c>
      <c r="B1098" s="103" t="s">
        <v>11885</v>
      </c>
      <c r="C1098" s="103" t="s">
        <v>975</v>
      </c>
      <c r="D1098" s="103" t="s">
        <v>8487</v>
      </c>
    </row>
    <row r="1099" spans="1:4">
      <c r="A1099" s="103" t="s">
        <v>8952</v>
      </c>
      <c r="B1099" s="103" t="s">
        <v>11886</v>
      </c>
      <c r="C1099" s="103" t="s">
        <v>975</v>
      </c>
      <c r="D1099" s="103" t="s">
        <v>8954</v>
      </c>
    </row>
    <row r="1100" spans="1:4">
      <c r="A1100" s="103" t="s">
        <v>973</v>
      </c>
      <c r="B1100" s="103" t="s">
        <v>11887</v>
      </c>
      <c r="C1100" s="103" t="s">
        <v>975</v>
      </c>
      <c r="D1100" s="103" t="s">
        <v>974</v>
      </c>
    </row>
    <row r="1101" spans="1:4">
      <c r="A1101" s="103" t="s">
        <v>2723</v>
      </c>
      <c r="B1101" s="103" t="s">
        <v>11888</v>
      </c>
      <c r="C1101" s="103" t="s">
        <v>975</v>
      </c>
      <c r="D1101" s="103" t="s">
        <v>2724</v>
      </c>
    </row>
    <row r="1102" spans="1:4">
      <c r="A1102" s="103" t="s">
        <v>3387</v>
      </c>
      <c r="B1102" s="103" t="s">
        <v>11889</v>
      </c>
      <c r="C1102" s="103" t="s">
        <v>975</v>
      </c>
      <c r="D1102" s="103" t="s">
        <v>3388</v>
      </c>
    </row>
    <row r="1103" spans="1:4">
      <c r="A1103" s="103" t="s">
        <v>9645</v>
      </c>
      <c r="B1103" s="103" t="s">
        <v>11890</v>
      </c>
      <c r="C1103" s="103" t="s">
        <v>975</v>
      </c>
      <c r="D1103" s="103" t="s">
        <v>9646</v>
      </c>
    </row>
    <row r="1104" spans="1:4">
      <c r="A1104" s="103" t="s">
        <v>7757</v>
      </c>
      <c r="B1104" s="103" t="s">
        <v>11891</v>
      </c>
      <c r="C1104" s="103" t="s">
        <v>975</v>
      </c>
      <c r="D1104" s="103" t="s">
        <v>7758</v>
      </c>
    </row>
    <row r="1105" spans="1:4">
      <c r="A1105" s="103" t="s">
        <v>7764</v>
      </c>
      <c r="B1105" s="103" t="s">
        <v>11892</v>
      </c>
      <c r="C1105" s="103" t="s">
        <v>975</v>
      </c>
      <c r="D1105" s="103" t="s">
        <v>7766</v>
      </c>
    </row>
    <row r="1106" spans="1:4">
      <c r="A1106" s="103" t="s">
        <v>7947</v>
      </c>
      <c r="B1106" s="103" t="s">
        <v>11893</v>
      </c>
      <c r="C1106" s="103" t="s">
        <v>975</v>
      </c>
      <c r="D1106" s="103" t="s">
        <v>7948</v>
      </c>
    </row>
    <row r="1107" spans="1:4">
      <c r="A1107" s="103" t="s">
        <v>7955</v>
      </c>
      <c r="B1107" s="103" t="s">
        <v>11894</v>
      </c>
      <c r="C1107" s="103" t="s">
        <v>975</v>
      </c>
      <c r="D1107" s="103" t="s">
        <v>7956</v>
      </c>
    </row>
    <row r="1108" spans="1:4">
      <c r="A1108" s="103" t="s">
        <v>7750</v>
      </c>
      <c r="B1108" s="103" t="s">
        <v>11895</v>
      </c>
      <c r="C1108" s="103" t="s">
        <v>975</v>
      </c>
      <c r="D1108" s="103" t="s">
        <v>7751</v>
      </c>
    </row>
    <row r="1109" spans="1:4">
      <c r="A1109" s="103" t="s">
        <v>8803</v>
      </c>
      <c r="B1109" s="103" t="s">
        <v>11896</v>
      </c>
      <c r="C1109" s="103" t="s">
        <v>975</v>
      </c>
      <c r="D1109" s="103" t="s">
        <v>8805</v>
      </c>
    </row>
    <row r="1110" spans="1:4">
      <c r="A1110" s="103" t="s">
        <v>8811</v>
      </c>
      <c r="B1110" s="103" t="s">
        <v>11897</v>
      </c>
      <c r="C1110" s="103" t="s">
        <v>975</v>
      </c>
      <c r="D1110" s="103" t="s">
        <v>8813</v>
      </c>
    </row>
    <row r="1111" spans="1:4">
      <c r="A1111" s="103" t="s">
        <v>8824</v>
      </c>
      <c r="B1111" s="103" t="s">
        <v>11898</v>
      </c>
      <c r="C1111" s="103" t="s">
        <v>975</v>
      </c>
      <c r="D1111" s="103" t="s">
        <v>8826</v>
      </c>
    </row>
    <row r="1112" spans="1:4">
      <c r="A1112" s="103" t="s">
        <v>8834</v>
      </c>
      <c r="B1112" s="103" t="s">
        <v>11899</v>
      </c>
      <c r="C1112" s="103" t="s">
        <v>975</v>
      </c>
      <c r="D1112" s="103" t="s">
        <v>8835</v>
      </c>
    </row>
    <row r="1113" spans="1:4">
      <c r="A1113" s="103" t="s">
        <v>9475</v>
      </c>
      <c r="B1113" s="103" t="s">
        <v>11900</v>
      </c>
      <c r="C1113" s="103" t="s">
        <v>975</v>
      </c>
      <c r="D1113" s="103" t="s">
        <v>9476</v>
      </c>
    </row>
    <row r="1114" spans="1:4">
      <c r="A1114" s="103" t="s">
        <v>9574</v>
      </c>
      <c r="B1114" s="103" t="s">
        <v>11901</v>
      </c>
      <c r="C1114" s="103" t="s">
        <v>975</v>
      </c>
      <c r="D1114" s="103" t="s">
        <v>9575</v>
      </c>
    </row>
    <row r="1115" spans="1:4">
      <c r="A1115" s="103" t="s">
        <v>10082</v>
      </c>
      <c r="B1115" s="103" t="s">
        <v>11902</v>
      </c>
      <c r="C1115" s="103" t="s">
        <v>975</v>
      </c>
      <c r="D1115" s="103" t="s">
        <v>10083</v>
      </c>
    </row>
    <row r="1116" spans="1:4">
      <c r="A1116" s="103" t="s">
        <v>9439</v>
      </c>
      <c r="B1116" s="103" t="s">
        <v>11903</v>
      </c>
      <c r="C1116" s="103" t="s">
        <v>1996</v>
      </c>
      <c r="D1116" s="103" t="s">
        <v>9440</v>
      </c>
    </row>
    <row r="1117" spans="1:4">
      <c r="A1117" s="103" t="s">
        <v>8139</v>
      </c>
      <c r="B1117" s="103" t="s">
        <v>11904</v>
      </c>
      <c r="C1117" s="103" t="s">
        <v>1996</v>
      </c>
      <c r="D1117" s="103" t="s">
        <v>8140</v>
      </c>
    </row>
    <row r="1118" spans="1:4">
      <c r="A1118" s="103" t="s">
        <v>1992</v>
      </c>
      <c r="B1118" s="103" t="s">
        <v>11905</v>
      </c>
      <c r="C1118" s="103" t="s">
        <v>1996</v>
      </c>
      <c r="D1118" s="103" t="s">
        <v>1993</v>
      </c>
    </row>
    <row r="1119" spans="1:4">
      <c r="A1119" s="103" t="s">
        <v>4458</v>
      </c>
      <c r="B1119" s="103" t="s">
        <v>11906</v>
      </c>
      <c r="C1119" s="103" t="s">
        <v>1996</v>
      </c>
      <c r="D1119" s="103" t="s">
        <v>4459</v>
      </c>
    </row>
    <row r="1120" spans="1:4">
      <c r="A1120" s="103" t="s">
        <v>4461</v>
      </c>
      <c r="B1120" s="103" t="s">
        <v>11907</v>
      </c>
      <c r="C1120" s="103" t="s">
        <v>1996</v>
      </c>
      <c r="D1120" s="103" t="s">
        <v>4462</v>
      </c>
    </row>
    <row r="1121" spans="1:4">
      <c r="A1121" s="103" t="s">
        <v>8077</v>
      </c>
      <c r="B1121" s="103" t="s">
        <v>11908</v>
      </c>
      <c r="C1121" s="103" t="s">
        <v>1996</v>
      </c>
      <c r="D1121" s="103" t="s">
        <v>8079</v>
      </c>
    </row>
    <row r="1122" spans="1:4">
      <c r="A1122" s="103" t="s">
        <v>8259</v>
      </c>
      <c r="B1122" s="103" t="s">
        <v>11909</v>
      </c>
      <c r="C1122" s="103" t="s">
        <v>1996</v>
      </c>
      <c r="D1122" s="103" t="s">
        <v>8260</v>
      </c>
    </row>
    <row r="1123" spans="1:4">
      <c r="A1123" s="103" t="s">
        <v>8961</v>
      </c>
      <c r="B1123" s="103" t="s">
        <v>11910</v>
      </c>
      <c r="C1123" s="103" t="s">
        <v>1996</v>
      </c>
      <c r="D1123" s="103" t="s">
        <v>8866</v>
      </c>
    </row>
    <row r="1124" spans="1:4">
      <c r="A1124" s="103" t="s">
        <v>9659</v>
      </c>
      <c r="B1124" s="103" t="s">
        <v>11911</v>
      </c>
      <c r="C1124" s="103" t="s">
        <v>1996</v>
      </c>
      <c r="D1124" s="103" t="s">
        <v>9660</v>
      </c>
    </row>
    <row r="1125" spans="1:4">
      <c r="A1125" s="103" t="s">
        <v>7780</v>
      </c>
      <c r="B1125" s="103" t="s">
        <v>11912</v>
      </c>
      <c r="C1125" s="103" t="s">
        <v>1996</v>
      </c>
      <c r="D1125" s="103" t="s">
        <v>7781</v>
      </c>
    </row>
    <row r="1126" spans="1:4">
      <c r="A1126" s="103" t="s">
        <v>7788</v>
      </c>
      <c r="B1126" s="103" t="s">
        <v>11913</v>
      </c>
      <c r="C1126" s="103" t="s">
        <v>1996</v>
      </c>
      <c r="D1126" s="103" t="s">
        <v>7789</v>
      </c>
    </row>
    <row r="1127" spans="1:4">
      <c r="A1127" s="103" t="s">
        <v>7965</v>
      </c>
      <c r="B1127" s="103" t="s">
        <v>11914</v>
      </c>
      <c r="C1127" s="103" t="s">
        <v>1996</v>
      </c>
      <c r="D1127" s="103" t="s">
        <v>7967</v>
      </c>
    </row>
    <row r="1128" spans="1:4">
      <c r="A1128" s="103" t="s">
        <v>7976</v>
      </c>
      <c r="B1128" s="103" t="s">
        <v>11915</v>
      </c>
      <c r="C1128" s="103" t="s">
        <v>1996</v>
      </c>
      <c r="D1128" s="103" t="s">
        <v>7977</v>
      </c>
    </row>
    <row r="1129" spans="1:4">
      <c r="A1129" s="103" t="s">
        <v>7984</v>
      </c>
      <c r="B1129" s="103" t="s">
        <v>11916</v>
      </c>
      <c r="C1129" s="103" t="s">
        <v>1996</v>
      </c>
      <c r="D1129" s="103" t="s">
        <v>7986</v>
      </c>
    </row>
    <row r="1130" spans="1:4">
      <c r="A1130" s="103" t="s">
        <v>7773</v>
      </c>
      <c r="B1130" s="103" t="s">
        <v>11917</v>
      </c>
      <c r="C1130" s="103" t="s">
        <v>1996</v>
      </c>
      <c r="D1130" s="103" t="s">
        <v>7774</v>
      </c>
    </row>
    <row r="1131" spans="1:4">
      <c r="A1131" s="103" t="s">
        <v>8843</v>
      </c>
      <c r="B1131" s="103" t="s">
        <v>11918</v>
      </c>
      <c r="C1131" s="103" t="s">
        <v>1996</v>
      </c>
      <c r="D1131" s="103" t="s">
        <v>8844</v>
      </c>
    </row>
    <row r="1132" spans="1:4">
      <c r="A1132" s="103" t="s">
        <v>8850</v>
      </c>
      <c r="B1132" s="103" t="s">
        <v>11919</v>
      </c>
      <c r="C1132" s="103" t="s">
        <v>1996</v>
      </c>
      <c r="D1132" s="103" t="s">
        <v>8851</v>
      </c>
    </row>
    <row r="1133" spans="1:4">
      <c r="A1133" s="103" t="s">
        <v>8859</v>
      </c>
      <c r="B1133" s="103" t="s">
        <v>11920</v>
      </c>
      <c r="C1133" s="103" t="s">
        <v>1996</v>
      </c>
      <c r="D1133" s="103" t="s">
        <v>8861</v>
      </c>
    </row>
    <row r="1134" spans="1:4">
      <c r="A1134" s="103" t="s">
        <v>8870</v>
      </c>
      <c r="B1134" s="103" t="s">
        <v>11921</v>
      </c>
      <c r="C1134" s="103" t="s">
        <v>1996</v>
      </c>
      <c r="D1134" s="103" t="s">
        <v>8872</v>
      </c>
    </row>
    <row r="1135" spans="1:4">
      <c r="A1135" s="103" t="s">
        <v>10077</v>
      </c>
      <c r="B1135" s="103" t="s">
        <v>11922</v>
      </c>
      <c r="C1135" s="103" t="s">
        <v>1996</v>
      </c>
      <c r="D1135" s="103" t="s">
        <v>10078</v>
      </c>
    </row>
    <row r="1136" spans="1:4">
      <c r="A1136" s="103" t="s">
        <v>7795</v>
      </c>
      <c r="B1136" s="103" t="s">
        <v>11923</v>
      </c>
      <c r="C1136" s="103" t="s">
        <v>2007</v>
      </c>
      <c r="D1136" s="103" t="s">
        <v>7796</v>
      </c>
    </row>
    <row r="1137" spans="1:4">
      <c r="A1137" s="103" t="s">
        <v>7994</v>
      </c>
      <c r="B1137" s="103" t="s">
        <v>11924</v>
      </c>
      <c r="C1137" s="103" t="s">
        <v>2007</v>
      </c>
      <c r="D1137" s="103" t="s">
        <v>7995</v>
      </c>
    </row>
    <row r="1138" spans="1:4">
      <c r="A1138" s="103" t="s">
        <v>8149</v>
      </c>
      <c r="B1138" s="103" t="s">
        <v>11925</v>
      </c>
      <c r="C1138" s="103" t="s">
        <v>2007</v>
      </c>
      <c r="D1138" s="103" t="s">
        <v>8150</v>
      </c>
    </row>
    <row r="1139" spans="1:4">
      <c r="A1139" s="103" t="s">
        <v>2005</v>
      </c>
      <c r="B1139" s="103" t="s">
        <v>11926</v>
      </c>
      <c r="C1139" s="103" t="s">
        <v>2007</v>
      </c>
      <c r="D1139" s="103" t="s">
        <v>2006</v>
      </c>
    </row>
    <row r="1140" spans="1:4">
      <c r="A1140" s="103" t="s">
        <v>4486</v>
      </c>
      <c r="B1140" s="103" t="s">
        <v>11927</v>
      </c>
      <c r="C1140" s="103" t="s">
        <v>2007</v>
      </c>
      <c r="D1140" s="103" t="s">
        <v>4487</v>
      </c>
    </row>
    <row r="1141" spans="1:4">
      <c r="A1141" s="103" t="s">
        <v>4489</v>
      </c>
      <c r="B1141" s="103" t="s">
        <v>11928</v>
      </c>
      <c r="C1141" s="103" t="s">
        <v>2007</v>
      </c>
      <c r="D1141" s="103" t="s">
        <v>4490</v>
      </c>
    </row>
    <row r="1142" spans="1:4">
      <c r="A1142" s="103" t="s">
        <v>8066</v>
      </c>
      <c r="B1142" s="103" t="s">
        <v>11929</v>
      </c>
      <c r="C1142" s="103" t="s">
        <v>2007</v>
      </c>
      <c r="D1142" s="103" t="s">
        <v>8068</v>
      </c>
    </row>
    <row r="1143" spans="1:4">
      <c r="A1143" s="103" t="s">
        <v>8239</v>
      </c>
      <c r="B1143" s="103" t="s">
        <v>11930</v>
      </c>
      <c r="C1143" s="103" t="s">
        <v>2007</v>
      </c>
      <c r="D1143" s="103" t="s">
        <v>8240</v>
      </c>
    </row>
    <row r="1144" spans="1:4">
      <c r="A1144" s="103" t="s">
        <v>8970</v>
      </c>
      <c r="B1144" s="103" t="s">
        <v>11931</v>
      </c>
      <c r="C1144" s="103" t="s">
        <v>2007</v>
      </c>
      <c r="D1144" s="103" t="s">
        <v>8866</v>
      </c>
    </row>
    <row r="1145" spans="1:4">
      <c r="A1145" s="103" t="s">
        <v>9664</v>
      </c>
      <c r="B1145" s="103" t="s">
        <v>11932</v>
      </c>
      <c r="C1145" s="103" t="s">
        <v>2007</v>
      </c>
      <c r="D1145" s="103" t="s">
        <v>9655</v>
      </c>
    </row>
    <row r="1146" spans="1:4">
      <c r="A1146" s="103" t="s">
        <v>7811</v>
      </c>
      <c r="B1146" s="103" t="s">
        <v>11933</v>
      </c>
      <c r="C1146" s="103" t="s">
        <v>2007</v>
      </c>
      <c r="D1146" s="103" t="s">
        <v>7812</v>
      </c>
    </row>
    <row r="1147" spans="1:4">
      <c r="A1147" s="103" t="s">
        <v>7815</v>
      </c>
      <c r="B1147" s="103" t="s">
        <v>11934</v>
      </c>
      <c r="C1147" s="103" t="s">
        <v>2007</v>
      </c>
      <c r="D1147" s="103" t="s">
        <v>7817</v>
      </c>
    </row>
    <row r="1148" spans="1:4">
      <c r="A1148" s="103" t="s">
        <v>8001</v>
      </c>
      <c r="B1148" s="103" t="s">
        <v>11935</v>
      </c>
      <c r="C1148" s="103" t="s">
        <v>2007</v>
      </c>
      <c r="D1148" s="103" t="s">
        <v>8003</v>
      </c>
    </row>
    <row r="1149" spans="1:4">
      <c r="A1149" s="103" t="s">
        <v>8009</v>
      </c>
      <c r="B1149" s="103" t="s">
        <v>11936</v>
      </c>
      <c r="C1149" s="103" t="s">
        <v>2007</v>
      </c>
      <c r="D1149" s="103" t="s">
        <v>8011</v>
      </c>
    </row>
    <row r="1150" spans="1:4">
      <c r="A1150" s="103" t="s">
        <v>8020</v>
      </c>
      <c r="B1150" s="103" t="s">
        <v>11937</v>
      </c>
      <c r="C1150" s="103" t="s">
        <v>2007</v>
      </c>
      <c r="D1150" s="103" t="s">
        <v>8022</v>
      </c>
    </row>
    <row r="1151" spans="1:4">
      <c r="A1151" s="103" t="s">
        <v>7804</v>
      </c>
      <c r="B1151" s="103" t="s">
        <v>11938</v>
      </c>
      <c r="C1151" s="103" t="s">
        <v>2007</v>
      </c>
      <c r="D1151" s="103" t="s">
        <v>7805</v>
      </c>
    </row>
    <row r="1152" spans="1:4">
      <c r="A1152" s="103" t="s">
        <v>8880</v>
      </c>
      <c r="B1152" s="103" t="s">
        <v>11939</v>
      </c>
      <c r="C1152" s="103" t="s">
        <v>2007</v>
      </c>
      <c r="D1152" s="103" t="s">
        <v>8881</v>
      </c>
    </row>
    <row r="1153" spans="1:4">
      <c r="A1153" s="103" t="s">
        <v>8889</v>
      </c>
      <c r="B1153" s="103" t="s">
        <v>11940</v>
      </c>
      <c r="C1153" s="103" t="s">
        <v>2007</v>
      </c>
      <c r="D1153" s="103" t="s">
        <v>8890</v>
      </c>
    </row>
    <row r="1154" spans="1:4">
      <c r="A1154" s="103" t="s">
        <v>9564</v>
      </c>
      <c r="B1154" s="103" t="s">
        <v>11941</v>
      </c>
      <c r="C1154" s="103" t="s">
        <v>2007</v>
      </c>
      <c r="D1154" s="103" t="s">
        <v>9565</v>
      </c>
    </row>
    <row r="1155" spans="1:4">
      <c r="A1155" s="103" t="s">
        <v>9578</v>
      </c>
      <c r="B1155" s="103" t="s">
        <v>11942</v>
      </c>
      <c r="C1155" s="103" t="s">
        <v>2007</v>
      </c>
      <c r="D1155" s="103" t="s">
        <v>9579</v>
      </c>
    </row>
    <row r="1156" spans="1:4">
      <c r="A1156" s="103" t="s">
        <v>10071</v>
      </c>
      <c r="B1156" s="103" t="s">
        <v>11943</v>
      </c>
      <c r="C1156" s="103" t="s">
        <v>2007</v>
      </c>
      <c r="D1156" s="103" t="s">
        <v>10072</v>
      </c>
    </row>
    <row r="1157" spans="1:4">
      <c r="A1157" s="103" t="s">
        <v>8158</v>
      </c>
      <c r="B1157" s="103" t="s">
        <v>11944</v>
      </c>
      <c r="C1157" s="103" t="s">
        <v>2043</v>
      </c>
      <c r="D1157" s="103" t="s">
        <v>8159</v>
      </c>
    </row>
    <row r="1158" spans="1:4">
      <c r="A1158" s="103" t="s">
        <v>2041</v>
      </c>
      <c r="B1158" s="103" t="s">
        <v>11945</v>
      </c>
      <c r="C1158" s="103" t="s">
        <v>2043</v>
      </c>
      <c r="D1158" s="103" t="s">
        <v>2006</v>
      </c>
    </row>
    <row r="1159" spans="1:4">
      <c r="A1159" s="103" t="s">
        <v>5279</v>
      </c>
      <c r="B1159" s="103" t="s">
        <v>11946</v>
      </c>
      <c r="C1159" s="103" t="s">
        <v>2043</v>
      </c>
      <c r="D1159" s="103" t="s">
        <v>5280</v>
      </c>
    </row>
    <row r="1160" spans="1:4">
      <c r="A1160" s="103" t="s">
        <v>4511</v>
      </c>
      <c r="B1160" s="103" t="s">
        <v>11947</v>
      </c>
      <c r="C1160" s="103" t="s">
        <v>2043</v>
      </c>
      <c r="D1160" s="103" t="s">
        <v>4512</v>
      </c>
    </row>
    <row r="1161" spans="1:4">
      <c r="A1161" s="103" t="s">
        <v>4513</v>
      </c>
      <c r="B1161" s="103" t="s">
        <v>11948</v>
      </c>
      <c r="C1161" s="103" t="s">
        <v>2043</v>
      </c>
      <c r="D1161" s="103" t="s">
        <v>4515</v>
      </c>
    </row>
    <row r="1162" spans="1:4">
      <c r="A1162" s="103" t="s">
        <v>8056</v>
      </c>
      <c r="B1162" s="103" t="s">
        <v>11949</v>
      </c>
      <c r="C1162" s="103" t="s">
        <v>2043</v>
      </c>
      <c r="D1162" s="103" t="s">
        <v>8058</v>
      </c>
    </row>
    <row r="1163" spans="1:4">
      <c r="A1163" s="103" t="s">
        <v>8205</v>
      </c>
      <c r="B1163" s="103" t="s">
        <v>11950</v>
      </c>
      <c r="C1163" s="103" t="s">
        <v>2043</v>
      </c>
      <c r="D1163" s="103" t="s">
        <v>8207</v>
      </c>
    </row>
    <row r="1164" spans="1:4">
      <c r="A1164" s="103" t="s">
        <v>8977</v>
      </c>
      <c r="B1164" s="103" t="s">
        <v>11951</v>
      </c>
      <c r="C1164" s="103" t="s">
        <v>2043</v>
      </c>
      <c r="D1164" s="103" t="s">
        <v>8866</v>
      </c>
    </row>
    <row r="1165" spans="1:4">
      <c r="A1165" s="103" t="s">
        <v>9667</v>
      </c>
      <c r="B1165" s="103" t="s">
        <v>11952</v>
      </c>
      <c r="C1165" s="103" t="s">
        <v>2043</v>
      </c>
      <c r="D1165" s="103" t="s">
        <v>9655</v>
      </c>
    </row>
    <row r="1166" spans="1:4">
      <c r="A1166" s="103" t="s">
        <v>7833</v>
      </c>
      <c r="B1166" s="103" t="s">
        <v>11953</v>
      </c>
      <c r="C1166" s="103" t="s">
        <v>2043</v>
      </c>
      <c r="D1166" s="103" t="s">
        <v>7834</v>
      </c>
    </row>
    <row r="1167" spans="1:4">
      <c r="A1167" s="103" t="s">
        <v>7842</v>
      </c>
      <c r="B1167" s="103" t="s">
        <v>11954</v>
      </c>
      <c r="C1167" s="103" t="s">
        <v>2043</v>
      </c>
      <c r="D1167" s="103" t="s">
        <v>7843</v>
      </c>
    </row>
    <row r="1168" spans="1:4">
      <c r="A1168" s="103" t="s">
        <v>8032</v>
      </c>
      <c r="B1168" s="103" t="s">
        <v>11955</v>
      </c>
      <c r="C1168" s="103" t="s">
        <v>2043</v>
      </c>
      <c r="D1168" s="103" t="s">
        <v>8034</v>
      </c>
    </row>
    <row r="1169" spans="1:4">
      <c r="A1169" s="103" t="s">
        <v>8043</v>
      </c>
      <c r="B1169" s="103" t="s">
        <v>11956</v>
      </c>
      <c r="C1169" s="103" t="s">
        <v>2043</v>
      </c>
      <c r="D1169" s="103" t="s">
        <v>8045</v>
      </c>
    </row>
    <row r="1170" spans="1:4">
      <c r="A1170" s="103" t="s">
        <v>8055</v>
      </c>
      <c r="B1170" s="103" t="s">
        <v>11957</v>
      </c>
      <c r="C1170" s="103" t="s">
        <v>2043</v>
      </c>
      <c r="D1170" s="103" t="s">
        <v>8057</v>
      </c>
    </row>
    <row r="1171" spans="1:4">
      <c r="A1171" s="103" t="s">
        <v>7824</v>
      </c>
      <c r="B1171" s="103" t="s">
        <v>11958</v>
      </c>
      <c r="C1171" s="103" t="s">
        <v>2043</v>
      </c>
      <c r="D1171" s="103" t="s">
        <v>7825</v>
      </c>
    </row>
    <row r="1172" spans="1:4">
      <c r="A1172" s="103" t="s">
        <v>8899</v>
      </c>
      <c r="B1172" s="103" t="s">
        <v>11959</v>
      </c>
      <c r="C1172" s="103" t="s">
        <v>2043</v>
      </c>
      <c r="D1172" s="103" t="s">
        <v>8901</v>
      </c>
    </row>
    <row r="1173" spans="1:4">
      <c r="A1173" s="103" t="s">
        <v>8912</v>
      </c>
      <c r="B1173" s="103" t="s">
        <v>11960</v>
      </c>
      <c r="C1173" s="103" t="s">
        <v>2043</v>
      </c>
      <c r="D1173" s="103" t="s">
        <v>8913</v>
      </c>
    </row>
    <row r="1174" spans="1:4">
      <c r="A1174" s="103" t="s">
        <v>8919</v>
      </c>
      <c r="B1174" s="103" t="s">
        <v>11961</v>
      </c>
      <c r="C1174" s="103" t="s">
        <v>2043</v>
      </c>
      <c r="D1174" s="103" t="s">
        <v>8921</v>
      </c>
    </row>
    <row r="1175" spans="1:4">
      <c r="A1175" s="103" t="s">
        <v>8926</v>
      </c>
      <c r="B1175" s="103" t="s">
        <v>11962</v>
      </c>
      <c r="C1175" s="103" t="s">
        <v>2043</v>
      </c>
      <c r="D1175" s="103" t="s">
        <v>8927</v>
      </c>
    </row>
    <row r="1176" spans="1:4">
      <c r="A1176" s="103" t="s">
        <v>10066</v>
      </c>
      <c r="B1176" s="103" t="s">
        <v>11963</v>
      </c>
      <c r="C1176" s="103" t="s">
        <v>2043</v>
      </c>
      <c r="D1176" s="103" t="s">
        <v>10067</v>
      </c>
    </row>
    <row r="1177" spans="1:4">
      <c r="A1177" s="103" t="s">
        <v>6292</v>
      </c>
      <c r="B1177" s="103" t="s">
        <v>11964</v>
      </c>
      <c r="C1177" s="103" t="s">
        <v>3479</v>
      </c>
      <c r="D1177" s="103" t="s">
        <v>6293</v>
      </c>
    </row>
    <row r="1178" spans="1:4">
      <c r="A1178" s="103" t="s">
        <v>5965</v>
      </c>
      <c r="B1178" s="103" t="s">
        <v>11965</v>
      </c>
      <c r="C1178" s="103" t="s">
        <v>3479</v>
      </c>
      <c r="D1178" s="103" t="s">
        <v>5966</v>
      </c>
    </row>
    <row r="1179" spans="1:4">
      <c r="A1179" s="103" t="s">
        <v>6333</v>
      </c>
      <c r="B1179" s="103" t="s">
        <v>11966</v>
      </c>
      <c r="C1179" s="103" t="s">
        <v>3479</v>
      </c>
      <c r="D1179" s="103" t="s">
        <v>6334</v>
      </c>
    </row>
    <row r="1180" spans="1:4">
      <c r="A1180" s="103" t="s">
        <v>6317</v>
      </c>
      <c r="B1180" s="103" t="s">
        <v>11967</v>
      </c>
      <c r="C1180" s="103" t="s">
        <v>3479</v>
      </c>
      <c r="D1180" s="103" t="s">
        <v>6318</v>
      </c>
    </row>
    <row r="1181" spans="1:4">
      <c r="A1181" s="103" t="s">
        <v>6323</v>
      </c>
      <c r="B1181" s="103" t="s">
        <v>11968</v>
      </c>
      <c r="C1181" s="103" t="s">
        <v>3479</v>
      </c>
      <c r="D1181" s="103" t="s">
        <v>6324</v>
      </c>
    </row>
    <row r="1182" spans="1:4">
      <c r="A1182" s="103" t="s">
        <v>6269</v>
      </c>
      <c r="B1182" s="103" t="s">
        <v>11969</v>
      </c>
      <c r="C1182" s="103" t="s">
        <v>3479</v>
      </c>
      <c r="D1182" s="103" t="s">
        <v>6270</v>
      </c>
    </row>
    <row r="1183" spans="1:4">
      <c r="A1183" s="103" t="s">
        <v>4998</v>
      </c>
      <c r="B1183" s="103" t="s">
        <v>11970</v>
      </c>
      <c r="C1183" s="103" t="s">
        <v>3479</v>
      </c>
      <c r="D1183" s="103" t="s">
        <v>4999</v>
      </c>
    </row>
    <row r="1184" spans="1:4">
      <c r="A1184" s="103" t="s">
        <v>7031</v>
      </c>
      <c r="B1184" s="103" t="s">
        <v>11971</v>
      </c>
      <c r="C1184" s="103" t="s">
        <v>3479</v>
      </c>
      <c r="D1184" s="103" t="s">
        <v>7033</v>
      </c>
    </row>
    <row r="1185" spans="1:4">
      <c r="A1185" s="103" t="s">
        <v>7192</v>
      </c>
      <c r="B1185" s="103" t="s">
        <v>11972</v>
      </c>
      <c r="C1185" s="103" t="s">
        <v>3479</v>
      </c>
      <c r="D1185" s="103" t="s">
        <v>7193</v>
      </c>
    </row>
    <row r="1186" spans="1:4">
      <c r="A1186" s="103" t="s">
        <v>7201</v>
      </c>
      <c r="B1186" s="103" t="s">
        <v>11973</v>
      </c>
      <c r="C1186" s="103" t="s">
        <v>3479</v>
      </c>
      <c r="D1186" s="103" t="s">
        <v>7202</v>
      </c>
    </row>
    <row r="1187" spans="1:4">
      <c r="A1187" s="103" t="s">
        <v>3477</v>
      </c>
      <c r="B1187" s="103" t="s">
        <v>11974</v>
      </c>
      <c r="C1187" s="103" t="s">
        <v>3479</v>
      </c>
      <c r="D1187" s="103" t="s">
        <v>2948</v>
      </c>
    </row>
    <row r="1188" spans="1:4">
      <c r="A1188" s="103" t="s">
        <v>3495</v>
      </c>
      <c r="B1188" s="103" t="s">
        <v>11975</v>
      </c>
      <c r="C1188" s="103" t="s">
        <v>3479</v>
      </c>
      <c r="D1188" s="103" t="s">
        <v>2948</v>
      </c>
    </row>
    <row r="1189" spans="1:4">
      <c r="A1189" s="103" t="s">
        <v>9611</v>
      </c>
      <c r="B1189" s="103" t="s">
        <v>11976</v>
      </c>
      <c r="C1189" s="103" t="s">
        <v>3479</v>
      </c>
      <c r="D1189" s="103" t="s">
        <v>9612</v>
      </c>
    </row>
    <row r="1190" spans="1:4">
      <c r="A1190" s="103" t="s">
        <v>9616</v>
      </c>
      <c r="B1190" s="103" t="s">
        <v>11977</v>
      </c>
      <c r="C1190" s="103" t="s">
        <v>3479</v>
      </c>
      <c r="D1190" s="103" t="s">
        <v>9617</v>
      </c>
    </row>
    <row r="1191" spans="1:4">
      <c r="A1191" s="103" t="s">
        <v>9622</v>
      </c>
      <c r="B1191" s="103" t="s">
        <v>11978</v>
      </c>
      <c r="C1191" s="103" t="s">
        <v>3479</v>
      </c>
      <c r="D1191" s="103" t="s">
        <v>9623</v>
      </c>
    </row>
    <row r="1192" spans="1:4">
      <c r="A1192" s="103" t="s">
        <v>10570</v>
      </c>
      <c r="B1192" s="103" t="s">
        <v>11979</v>
      </c>
      <c r="C1192" s="103" t="s">
        <v>3479</v>
      </c>
      <c r="D1192" s="103" t="s">
        <v>10571</v>
      </c>
    </row>
    <row r="1193" spans="1:4">
      <c r="A1193" s="103" t="s">
        <v>10575</v>
      </c>
      <c r="B1193" s="103" t="s">
        <v>11980</v>
      </c>
      <c r="C1193" s="103" t="s">
        <v>3479</v>
      </c>
      <c r="D1193" s="103" t="s">
        <v>10576</v>
      </c>
    </row>
    <row r="1194" spans="1:4">
      <c r="A1194" s="103" t="s">
        <v>6582</v>
      </c>
      <c r="B1194" s="103" t="s">
        <v>11981</v>
      </c>
      <c r="C1194" s="103" t="s">
        <v>896</v>
      </c>
      <c r="D1194" s="103" t="s">
        <v>6583</v>
      </c>
    </row>
    <row r="1195" spans="1:4">
      <c r="A1195" s="103" t="s">
        <v>5855</v>
      </c>
      <c r="B1195" s="103" t="s">
        <v>11982</v>
      </c>
      <c r="C1195" s="103" t="s">
        <v>896</v>
      </c>
      <c r="D1195" s="103" t="s">
        <v>5856</v>
      </c>
    </row>
    <row r="1196" spans="1:4">
      <c r="A1196" s="103" t="s">
        <v>6181</v>
      </c>
      <c r="B1196" s="103" t="s">
        <v>11983</v>
      </c>
      <c r="C1196" s="103" t="s">
        <v>896</v>
      </c>
      <c r="D1196" s="103" t="s">
        <v>6182</v>
      </c>
    </row>
    <row r="1197" spans="1:4">
      <c r="A1197" s="103" t="s">
        <v>5730</v>
      </c>
      <c r="B1197" s="103" t="s">
        <v>11984</v>
      </c>
      <c r="C1197" s="103" t="s">
        <v>896</v>
      </c>
      <c r="D1197" s="103" t="s">
        <v>5731</v>
      </c>
    </row>
    <row r="1198" spans="1:4">
      <c r="A1198" s="103" t="s">
        <v>5672</v>
      </c>
      <c r="B1198" s="103" t="s">
        <v>11985</v>
      </c>
      <c r="C1198" s="103" t="s">
        <v>896</v>
      </c>
      <c r="D1198" s="103" t="s">
        <v>5673</v>
      </c>
    </row>
    <row r="1199" spans="1:4">
      <c r="A1199" s="103" t="s">
        <v>6551</v>
      </c>
      <c r="B1199" s="103" t="s">
        <v>11986</v>
      </c>
      <c r="C1199" s="103" t="s">
        <v>896</v>
      </c>
      <c r="D1199" s="103" t="s">
        <v>6552</v>
      </c>
    </row>
    <row r="1200" spans="1:4">
      <c r="A1200" s="103" t="s">
        <v>5916</v>
      </c>
      <c r="B1200" s="103" t="s">
        <v>11987</v>
      </c>
      <c r="C1200" s="103" t="s">
        <v>896</v>
      </c>
      <c r="D1200" s="103" t="s">
        <v>5917</v>
      </c>
    </row>
    <row r="1201" spans="1:4">
      <c r="A1201" s="103" t="s">
        <v>5840</v>
      </c>
      <c r="B1201" s="103" t="s">
        <v>11988</v>
      </c>
      <c r="C1201" s="103" t="s">
        <v>896</v>
      </c>
      <c r="D1201" s="103" t="s">
        <v>5841</v>
      </c>
    </row>
    <row r="1202" spans="1:4">
      <c r="A1202" s="103" t="s">
        <v>4765</v>
      </c>
      <c r="B1202" s="103" t="s">
        <v>11989</v>
      </c>
      <c r="C1202" s="103" t="s">
        <v>896</v>
      </c>
      <c r="D1202" s="103" t="s">
        <v>4766</v>
      </c>
    </row>
    <row r="1203" spans="1:4">
      <c r="A1203" s="103" t="s">
        <v>5674</v>
      </c>
      <c r="B1203" s="103" t="s">
        <v>11990</v>
      </c>
      <c r="C1203" s="103" t="s">
        <v>896</v>
      </c>
      <c r="D1203" s="103" t="s">
        <v>5675</v>
      </c>
    </row>
    <row r="1204" spans="1:4">
      <c r="A1204" s="103" t="s">
        <v>4852</v>
      </c>
      <c r="B1204" s="103" t="s">
        <v>11991</v>
      </c>
      <c r="C1204" s="103" t="s">
        <v>896</v>
      </c>
      <c r="D1204" s="103" t="s">
        <v>4853</v>
      </c>
    </row>
    <row r="1205" spans="1:4">
      <c r="A1205" s="103" t="s">
        <v>5727</v>
      </c>
      <c r="B1205" s="103" t="s">
        <v>11992</v>
      </c>
      <c r="C1205" s="103" t="s">
        <v>896</v>
      </c>
      <c r="D1205" s="103" t="s">
        <v>5728</v>
      </c>
    </row>
    <row r="1206" spans="1:4">
      <c r="A1206" s="103" t="s">
        <v>5837</v>
      </c>
      <c r="B1206" s="103" t="s">
        <v>11993</v>
      </c>
      <c r="C1206" s="103" t="s">
        <v>896</v>
      </c>
      <c r="D1206" s="103" t="s">
        <v>5838</v>
      </c>
    </row>
    <row r="1207" spans="1:4">
      <c r="A1207" s="103" t="s">
        <v>5853</v>
      </c>
      <c r="B1207" s="103" t="s">
        <v>11994</v>
      </c>
      <c r="C1207" s="103" t="s">
        <v>896</v>
      </c>
      <c r="D1207" s="103" t="s">
        <v>5854</v>
      </c>
    </row>
    <row r="1208" spans="1:4">
      <c r="A1208" s="103" t="s">
        <v>5912</v>
      </c>
      <c r="B1208" s="103" t="s">
        <v>11995</v>
      </c>
      <c r="C1208" s="103" t="s">
        <v>896</v>
      </c>
      <c r="D1208" s="103" t="s">
        <v>5914</v>
      </c>
    </row>
    <row r="1209" spans="1:4">
      <c r="A1209" s="103" t="s">
        <v>5921</v>
      </c>
      <c r="B1209" s="103" t="s">
        <v>11996</v>
      </c>
      <c r="C1209" s="103" t="s">
        <v>896</v>
      </c>
      <c r="D1209" s="103" t="s">
        <v>5923</v>
      </c>
    </row>
    <row r="1210" spans="1:4">
      <c r="A1210" s="103" t="s">
        <v>5928</v>
      </c>
      <c r="B1210" s="103" t="s">
        <v>11997</v>
      </c>
      <c r="C1210" s="103" t="s">
        <v>896</v>
      </c>
      <c r="D1210" s="103" t="s">
        <v>5930</v>
      </c>
    </row>
    <row r="1211" spans="1:4">
      <c r="A1211" s="103" t="s">
        <v>6133</v>
      </c>
      <c r="B1211" s="103" t="s">
        <v>11998</v>
      </c>
      <c r="C1211" s="103" t="s">
        <v>896</v>
      </c>
      <c r="D1211" s="103" t="s">
        <v>6134</v>
      </c>
    </row>
    <row r="1212" spans="1:4">
      <c r="A1212" s="103" t="s">
        <v>6139</v>
      </c>
      <c r="B1212" s="103" t="s">
        <v>11999</v>
      </c>
      <c r="C1212" s="103" t="s">
        <v>896</v>
      </c>
      <c r="D1212" s="103" t="s">
        <v>6140</v>
      </c>
    </row>
    <row r="1213" spans="1:4">
      <c r="A1213" s="103" t="s">
        <v>6147</v>
      </c>
      <c r="B1213" s="103" t="s">
        <v>12000</v>
      </c>
      <c r="C1213" s="103" t="s">
        <v>896</v>
      </c>
      <c r="D1213" s="103" t="s">
        <v>6148</v>
      </c>
    </row>
    <row r="1214" spans="1:4">
      <c r="A1214" s="103" t="s">
        <v>6162</v>
      </c>
      <c r="B1214" s="103" t="s">
        <v>12001</v>
      </c>
      <c r="C1214" s="103" t="s">
        <v>896</v>
      </c>
      <c r="D1214" s="103" t="s">
        <v>6163</v>
      </c>
    </row>
    <row r="1215" spans="1:4">
      <c r="A1215" s="103" t="s">
        <v>6168</v>
      </c>
      <c r="B1215" s="103" t="s">
        <v>12002</v>
      </c>
      <c r="C1215" s="103" t="s">
        <v>896</v>
      </c>
      <c r="D1215" s="103" t="s">
        <v>6169</v>
      </c>
    </row>
    <row r="1216" spans="1:4">
      <c r="A1216" s="103" t="s">
        <v>6174</v>
      </c>
      <c r="B1216" s="103" t="s">
        <v>12003</v>
      </c>
      <c r="C1216" s="103" t="s">
        <v>896</v>
      </c>
      <c r="D1216" s="103" t="s">
        <v>6175</v>
      </c>
    </row>
    <row r="1217" spans="1:4">
      <c r="A1217" s="103" t="s">
        <v>6183</v>
      </c>
      <c r="B1217" s="103" t="s">
        <v>12004</v>
      </c>
      <c r="C1217" s="103" t="s">
        <v>896</v>
      </c>
      <c r="D1217" s="103" t="s">
        <v>6184</v>
      </c>
    </row>
    <row r="1218" spans="1:4">
      <c r="A1218" s="103" t="s">
        <v>6191</v>
      </c>
      <c r="B1218" s="103" t="s">
        <v>12005</v>
      </c>
      <c r="C1218" s="103" t="s">
        <v>896</v>
      </c>
      <c r="D1218" s="103" t="s">
        <v>6192</v>
      </c>
    </row>
    <row r="1219" spans="1:4">
      <c r="A1219" s="103" t="s">
        <v>6478</v>
      </c>
      <c r="B1219" s="103" t="s">
        <v>12006</v>
      </c>
      <c r="C1219" s="103" t="s">
        <v>896</v>
      </c>
      <c r="D1219" s="103" t="s">
        <v>6479</v>
      </c>
    </row>
    <row r="1220" spans="1:4">
      <c r="A1220" s="103" t="s">
        <v>6485</v>
      </c>
      <c r="B1220" s="103" t="s">
        <v>12007</v>
      </c>
      <c r="C1220" s="103" t="s">
        <v>896</v>
      </c>
      <c r="D1220" s="103" t="s">
        <v>6486</v>
      </c>
    </row>
    <row r="1221" spans="1:4">
      <c r="A1221" s="103" t="s">
        <v>5863</v>
      </c>
      <c r="B1221" s="103" t="s">
        <v>12008</v>
      </c>
      <c r="C1221" s="103" t="s">
        <v>896</v>
      </c>
      <c r="D1221" s="103" t="s">
        <v>5864</v>
      </c>
    </row>
    <row r="1222" spans="1:4">
      <c r="A1222" s="103" t="s">
        <v>6494</v>
      </c>
      <c r="B1222" s="103" t="s">
        <v>12009</v>
      </c>
      <c r="C1222" s="103" t="s">
        <v>896</v>
      </c>
      <c r="D1222" s="103" t="s">
        <v>6495</v>
      </c>
    </row>
    <row r="1223" spans="1:4">
      <c r="A1223" s="103" t="s">
        <v>5846</v>
      </c>
      <c r="B1223" s="103" t="s">
        <v>12010</v>
      </c>
      <c r="C1223" s="103" t="s">
        <v>896</v>
      </c>
      <c r="D1223" s="103" t="s">
        <v>5847</v>
      </c>
    </row>
    <row r="1224" spans="1:4">
      <c r="A1224" s="103" t="s">
        <v>6515</v>
      </c>
      <c r="B1224" s="103" t="s">
        <v>12011</v>
      </c>
      <c r="C1224" s="103" t="s">
        <v>896</v>
      </c>
      <c r="D1224" s="103" t="s">
        <v>6516</v>
      </c>
    </row>
    <row r="1225" spans="1:4">
      <c r="A1225" s="103" t="s">
        <v>6570</v>
      </c>
      <c r="B1225" s="103" t="s">
        <v>12012</v>
      </c>
      <c r="C1225" s="103" t="s">
        <v>896</v>
      </c>
      <c r="D1225" s="103" t="s">
        <v>6571</v>
      </c>
    </row>
    <row r="1226" spans="1:4">
      <c r="A1226" s="103" t="s">
        <v>6562</v>
      </c>
      <c r="B1226" s="103" t="s">
        <v>12013</v>
      </c>
      <c r="C1226" s="103" t="s">
        <v>896</v>
      </c>
      <c r="D1226" s="103" t="s">
        <v>6563</v>
      </c>
    </row>
    <row r="1227" spans="1:4">
      <c r="A1227" s="103" t="s">
        <v>6557</v>
      </c>
      <c r="B1227" s="103" t="s">
        <v>12014</v>
      </c>
      <c r="C1227" s="103" t="s">
        <v>896</v>
      </c>
      <c r="D1227" s="103" t="s">
        <v>6558</v>
      </c>
    </row>
    <row r="1228" spans="1:4">
      <c r="A1228" s="103" t="s">
        <v>4977</v>
      </c>
      <c r="B1228" s="103" t="s">
        <v>12015</v>
      </c>
      <c r="C1228" s="103" t="s">
        <v>896</v>
      </c>
      <c r="D1228" s="103" t="s">
        <v>4978</v>
      </c>
    </row>
    <row r="1229" spans="1:4">
      <c r="A1229" s="103" t="s">
        <v>5018</v>
      </c>
      <c r="B1229" s="103" t="s">
        <v>12016</v>
      </c>
      <c r="C1229" s="103" t="s">
        <v>896</v>
      </c>
      <c r="D1229" s="103" t="s">
        <v>5019</v>
      </c>
    </row>
    <row r="1230" spans="1:4">
      <c r="A1230" s="103" t="s">
        <v>5021</v>
      </c>
      <c r="B1230" s="103" t="s">
        <v>12017</v>
      </c>
      <c r="C1230" s="103" t="s">
        <v>896</v>
      </c>
      <c r="D1230" s="103" t="s">
        <v>5022</v>
      </c>
    </row>
    <row r="1231" spans="1:4">
      <c r="A1231" s="103" t="s">
        <v>6401</v>
      </c>
      <c r="B1231" s="103" t="s">
        <v>12018</v>
      </c>
      <c r="C1231" s="103" t="s">
        <v>896</v>
      </c>
      <c r="D1231" s="103" t="s">
        <v>6402</v>
      </c>
    </row>
    <row r="1232" spans="1:4">
      <c r="A1232" s="103" t="s">
        <v>6727</v>
      </c>
      <c r="B1232" s="103" t="s">
        <v>12019</v>
      </c>
      <c r="C1232" s="103" t="s">
        <v>896</v>
      </c>
      <c r="D1232" s="103" t="s">
        <v>6729</v>
      </c>
    </row>
    <row r="1233" spans="1:4">
      <c r="A1233" s="103" t="s">
        <v>6741</v>
      </c>
      <c r="B1233" s="103" t="s">
        <v>12020</v>
      </c>
      <c r="C1233" s="103" t="s">
        <v>896</v>
      </c>
      <c r="D1233" s="103" t="s">
        <v>6743</v>
      </c>
    </row>
    <row r="1234" spans="1:4">
      <c r="A1234" s="103" t="s">
        <v>6755</v>
      </c>
      <c r="B1234" s="103" t="s">
        <v>12021</v>
      </c>
      <c r="C1234" s="103" t="s">
        <v>896</v>
      </c>
      <c r="D1234" s="103" t="s">
        <v>6756</v>
      </c>
    </row>
    <row r="1235" spans="1:4">
      <c r="A1235" s="103" t="s">
        <v>6769</v>
      </c>
      <c r="B1235" s="103" t="s">
        <v>12022</v>
      </c>
      <c r="C1235" s="103" t="s">
        <v>896</v>
      </c>
      <c r="D1235" s="103" t="s">
        <v>6770</v>
      </c>
    </row>
    <row r="1236" spans="1:4">
      <c r="A1236" s="103" t="s">
        <v>6735</v>
      </c>
      <c r="B1236" s="103" t="s">
        <v>12023</v>
      </c>
      <c r="C1236" s="103" t="s">
        <v>896</v>
      </c>
      <c r="D1236" s="103" t="s">
        <v>6736</v>
      </c>
    </row>
    <row r="1237" spans="1:4">
      <c r="A1237" s="103" t="s">
        <v>6747</v>
      </c>
      <c r="B1237" s="103" t="s">
        <v>12024</v>
      </c>
      <c r="C1237" s="103" t="s">
        <v>896</v>
      </c>
      <c r="D1237" s="103" t="s">
        <v>6749</v>
      </c>
    </row>
    <row r="1238" spans="1:4">
      <c r="A1238" s="103" t="s">
        <v>6763</v>
      </c>
      <c r="B1238" s="103" t="s">
        <v>12025</v>
      </c>
      <c r="C1238" s="103" t="s">
        <v>896</v>
      </c>
      <c r="D1238" s="103" t="s">
        <v>6764</v>
      </c>
    </row>
    <row r="1239" spans="1:4">
      <c r="A1239" s="103" t="s">
        <v>6774</v>
      </c>
      <c r="B1239" s="103" t="s">
        <v>12026</v>
      </c>
      <c r="C1239" s="103" t="s">
        <v>896</v>
      </c>
      <c r="D1239" s="103" t="s">
        <v>6775</v>
      </c>
    </row>
    <row r="1240" spans="1:4">
      <c r="A1240" s="103" t="s">
        <v>8457</v>
      </c>
      <c r="B1240" s="103" t="s">
        <v>12027</v>
      </c>
      <c r="C1240" s="103" t="s">
        <v>896</v>
      </c>
      <c r="D1240" s="103" t="s">
        <v>8458</v>
      </c>
    </row>
    <row r="1241" spans="1:4">
      <c r="A1241" s="103" t="s">
        <v>8515</v>
      </c>
      <c r="B1241" s="103" t="s">
        <v>12028</v>
      </c>
      <c r="C1241" s="103" t="s">
        <v>896</v>
      </c>
      <c r="D1241" s="103" t="s">
        <v>8516</v>
      </c>
    </row>
    <row r="1242" spans="1:4">
      <c r="A1242" s="103" t="s">
        <v>8532</v>
      </c>
      <c r="B1242" s="103" t="s">
        <v>12029</v>
      </c>
      <c r="C1242" s="103" t="s">
        <v>896</v>
      </c>
      <c r="D1242" s="103" t="s">
        <v>8523</v>
      </c>
    </row>
    <row r="1243" spans="1:4">
      <c r="A1243" s="103" t="s">
        <v>8790</v>
      </c>
      <c r="B1243" s="103" t="s">
        <v>12030</v>
      </c>
      <c r="C1243" s="103" t="s">
        <v>896</v>
      </c>
      <c r="D1243" s="103" t="s">
        <v>8791</v>
      </c>
    </row>
    <row r="1244" spans="1:4">
      <c r="A1244" s="103" t="s">
        <v>893</v>
      </c>
      <c r="B1244" s="103" t="s">
        <v>12031</v>
      </c>
      <c r="C1244" s="103" t="s">
        <v>896</v>
      </c>
      <c r="D1244" s="103" t="s">
        <v>894</v>
      </c>
    </row>
    <row r="1245" spans="1:4">
      <c r="A1245" s="103" t="s">
        <v>1421</v>
      </c>
      <c r="B1245" s="103" t="s">
        <v>12032</v>
      </c>
      <c r="C1245" s="103" t="s">
        <v>896</v>
      </c>
      <c r="D1245" s="103" t="s">
        <v>1422</v>
      </c>
    </row>
    <row r="1246" spans="1:4">
      <c r="A1246" s="103" t="s">
        <v>1347</v>
      </c>
      <c r="B1246" s="103" t="s">
        <v>12033</v>
      </c>
      <c r="C1246" s="103" t="s">
        <v>896</v>
      </c>
      <c r="D1246" s="103" t="s">
        <v>1349</v>
      </c>
    </row>
    <row r="1247" spans="1:4">
      <c r="A1247" s="103" t="s">
        <v>1342</v>
      </c>
      <c r="B1247" s="103" t="s">
        <v>12034</v>
      </c>
      <c r="C1247" s="103" t="s">
        <v>896</v>
      </c>
      <c r="D1247" s="103" t="s">
        <v>727</v>
      </c>
    </row>
    <row r="1248" spans="1:4">
      <c r="A1248" s="103" t="s">
        <v>1417</v>
      </c>
      <c r="B1248" s="103" t="s">
        <v>12035</v>
      </c>
      <c r="C1248" s="103" t="s">
        <v>896</v>
      </c>
      <c r="D1248" s="103" t="s">
        <v>727</v>
      </c>
    </row>
    <row r="1249" spans="1:4">
      <c r="A1249" s="103" t="s">
        <v>2578</v>
      </c>
      <c r="B1249" s="103" t="s">
        <v>12036</v>
      </c>
      <c r="C1249" s="103" t="s">
        <v>896</v>
      </c>
      <c r="D1249" s="103" t="s">
        <v>2580</v>
      </c>
    </row>
    <row r="1250" spans="1:4">
      <c r="A1250" s="103" t="s">
        <v>2590</v>
      </c>
      <c r="B1250" s="103" t="s">
        <v>12037</v>
      </c>
      <c r="C1250" s="103" t="s">
        <v>896</v>
      </c>
      <c r="D1250" s="103" t="s">
        <v>2576</v>
      </c>
    </row>
    <row r="1251" spans="1:4">
      <c r="A1251" s="103" t="s">
        <v>2573</v>
      </c>
      <c r="B1251" s="103" t="s">
        <v>12038</v>
      </c>
      <c r="C1251" s="103" t="s">
        <v>896</v>
      </c>
      <c r="D1251" s="103" t="s">
        <v>2576</v>
      </c>
    </row>
    <row r="1252" spans="1:4">
      <c r="A1252" s="103" t="s">
        <v>2848</v>
      </c>
      <c r="B1252" s="103" t="s">
        <v>12039</v>
      </c>
      <c r="C1252" s="103" t="s">
        <v>896</v>
      </c>
      <c r="D1252" s="103" t="s">
        <v>2850</v>
      </c>
    </row>
    <row r="1253" spans="1:4">
      <c r="A1253" s="103" t="s">
        <v>2875</v>
      </c>
      <c r="B1253" s="103" t="s">
        <v>12040</v>
      </c>
      <c r="C1253" s="103" t="s">
        <v>896</v>
      </c>
      <c r="D1253" s="103" t="s">
        <v>2876</v>
      </c>
    </row>
    <row r="1254" spans="1:4">
      <c r="A1254" s="103" t="s">
        <v>2907</v>
      </c>
      <c r="B1254" s="103" t="s">
        <v>12041</v>
      </c>
      <c r="C1254" s="103" t="s">
        <v>896</v>
      </c>
      <c r="D1254" s="103" t="s">
        <v>2908</v>
      </c>
    </row>
    <row r="1255" spans="1:4">
      <c r="A1255" s="103" t="s">
        <v>10559</v>
      </c>
      <c r="B1255" s="103" t="s">
        <v>12042</v>
      </c>
      <c r="C1255" s="103" t="s">
        <v>896</v>
      </c>
      <c r="D1255" s="103" t="s">
        <v>10560</v>
      </c>
    </row>
    <row r="1256" spans="1:4">
      <c r="A1256" s="103" t="s">
        <v>10564</v>
      </c>
      <c r="B1256" s="103" t="s">
        <v>12043</v>
      </c>
      <c r="C1256" s="103" t="s">
        <v>896</v>
      </c>
      <c r="D1256" s="103" t="s">
        <v>10565</v>
      </c>
    </row>
    <row r="1257" spans="1:4">
      <c r="A1257" s="103" t="s">
        <v>3891</v>
      </c>
      <c r="B1257" s="103" t="s">
        <v>12044</v>
      </c>
      <c r="C1257" s="103" t="s">
        <v>896</v>
      </c>
      <c r="D1257" s="103" t="s">
        <v>3892</v>
      </c>
    </row>
    <row r="1258" spans="1:4">
      <c r="A1258" s="103" t="s">
        <v>3928</v>
      </c>
      <c r="B1258" s="103" t="s">
        <v>12045</v>
      </c>
      <c r="C1258" s="103" t="s">
        <v>896</v>
      </c>
      <c r="D1258" s="103" t="s">
        <v>3930</v>
      </c>
    </row>
    <row r="1259" spans="1:4">
      <c r="A1259" s="103" t="s">
        <v>3942</v>
      </c>
      <c r="B1259" s="103" t="s">
        <v>12046</v>
      </c>
      <c r="C1259" s="103" t="s">
        <v>896</v>
      </c>
      <c r="D1259" s="103" t="s">
        <v>3944</v>
      </c>
    </row>
    <row r="1260" spans="1:4">
      <c r="A1260" s="103" t="s">
        <v>3955</v>
      </c>
      <c r="B1260" s="103" t="s">
        <v>12047</v>
      </c>
      <c r="C1260" s="103" t="s">
        <v>896</v>
      </c>
      <c r="D1260" s="103" t="s">
        <v>3956</v>
      </c>
    </row>
    <row r="1261" spans="1:4">
      <c r="A1261" s="103" t="s">
        <v>3964</v>
      </c>
      <c r="B1261" s="103" t="s">
        <v>12048</v>
      </c>
      <c r="C1261" s="103" t="s">
        <v>896</v>
      </c>
      <c r="D1261" s="103" t="s">
        <v>3965</v>
      </c>
    </row>
    <row r="1262" spans="1:4">
      <c r="A1262" s="103" t="s">
        <v>3971</v>
      </c>
      <c r="B1262" s="103" t="s">
        <v>12049</v>
      </c>
      <c r="C1262" s="103" t="s">
        <v>896</v>
      </c>
      <c r="D1262" s="103" t="s">
        <v>3973</v>
      </c>
    </row>
    <row r="1263" spans="1:4">
      <c r="A1263" s="103" t="s">
        <v>7102</v>
      </c>
      <c r="B1263" s="103" t="s">
        <v>12050</v>
      </c>
      <c r="C1263" s="103" t="s">
        <v>2834</v>
      </c>
      <c r="D1263" s="103" t="s">
        <v>7103</v>
      </c>
    </row>
    <row r="1264" spans="1:4">
      <c r="A1264" s="103" t="s">
        <v>2831</v>
      </c>
      <c r="B1264" s="103" t="s">
        <v>12051</v>
      </c>
      <c r="C1264" s="103" t="s">
        <v>2834</v>
      </c>
      <c r="D1264" s="103" t="s">
        <v>2833</v>
      </c>
    </row>
    <row r="1265" spans="1:4">
      <c r="A1265" s="103" t="s">
        <v>9486</v>
      </c>
      <c r="B1265" s="103" t="s">
        <v>12052</v>
      </c>
      <c r="C1265" s="103" t="s">
        <v>2834</v>
      </c>
      <c r="D1265" s="103" t="s">
        <v>9487</v>
      </c>
    </row>
    <row r="1266" spans="1:4">
      <c r="A1266" s="103" t="s">
        <v>9481</v>
      </c>
      <c r="B1266" s="103" t="s">
        <v>12053</v>
      </c>
      <c r="C1266" s="103" t="s">
        <v>2834</v>
      </c>
      <c r="D1266" s="103" t="s">
        <v>9482</v>
      </c>
    </row>
    <row r="1267" spans="1:4">
      <c r="A1267" s="103" t="s">
        <v>3666</v>
      </c>
      <c r="B1267" s="103" t="s">
        <v>12054</v>
      </c>
      <c r="C1267" s="103" t="s">
        <v>2834</v>
      </c>
      <c r="D1267" s="103" t="s">
        <v>3667</v>
      </c>
    </row>
    <row r="1268" spans="1:4">
      <c r="A1268" s="103" t="s">
        <v>5989</v>
      </c>
      <c r="B1268" s="103" t="s">
        <v>12055</v>
      </c>
      <c r="C1268" s="103" t="s">
        <v>4936</v>
      </c>
      <c r="D1268" s="103" t="s">
        <v>5990</v>
      </c>
    </row>
    <row r="1269" spans="1:4">
      <c r="A1269" s="103" t="s">
        <v>5996</v>
      </c>
      <c r="B1269" s="103" t="s">
        <v>12056</v>
      </c>
      <c r="C1269" s="103" t="s">
        <v>4936</v>
      </c>
      <c r="D1269" s="103" t="s">
        <v>5997</v>
      </c>
    </row>
    <row r="1270" spans="1:4">
      <c r="A1270" s="103" t="s">
        <v>5692</v>
      </c>
      <c r="B1270" s="103" t="s">
        <v>12057</v>
      </c>
      <c r="C1270" s="103" t="s">
        <v>4936</v>
      </c>
      <c r="D1270" s="103" t="s">
        <v>5694</v>
      </c>
    </row>
    <row r="1271" spans="1:4">
      <c r="A1271" s="103" t="s">
        <v>5699</v>
      </c>
      <c r="B1271" s="103" t="s">
        <v>12058</v>
      </c>
      <c r="C1271" s="103" t="s">
        <v>4936</v>
      </c>
      <c r="D1271" s="103" t="s">
        <v>5700</v>
      </c>
    </row>
    <row r="1272" spans="1:4">
      <c r="A1272" s="103" t="s">
        <v>5695</v>
      </c>
      <c r="B1272" s="103" t="s">
        <v>12059</v>
      </c>
      <c r="C1272" s="103" t="s">
        <v>4936</v>
      </c>
      <c r="D1272" s="103" t="s">
        <v>5696</v>
      </c>
    </row>
    <row r="1273" spans="1:4">
      <c r="A1273" s="103" t="s">
        <v>5702</v>
      </c>
      <c r="B1273" s="103" t="s">
        <v>12060</v>
      </c>
      <c r="C1273" s="103" t="s">
        <v>4936</v>
      </c>
      <c r="D1273" s="103" t="s">
        <v>5703</v>
      </c>
    </row>
    <row r="1274" spans="1:4">
      <c r="A1274" s="103" t="s">
        <v>4934</v>
      </c>
      <c r="B1274" s="103" t="s">
        <v>12061</v>
      </c>
      <c r="C1274" s="103" t="s">
        <v>4936</v>
      </c>
      <c r="D1274" s="103" t="s">
        <v>4935</v>
      </c>
    </row>
    <row r="1275" spans="1:4">
      <c r="A1275" s="103" t="s">
        <v>6096</v>
      </c>
      <c r="B1275" s="103" t="s">
        <v>12062</v>
      </c>
      <c r="C1275" s="103" t="s">
        <v>4936</v>
      </c>
      <c r="D1275" s="103" t="s">
        <v>6097</v>
      </c>
    </row>
    <row r="1276" spans="1:4">
      <c r="A1276" s="103" t="s">
        <v>6102</v>
      </c>
      <c r="B1276" s="103" t="s">
        <v>12063</v>
      </c>
      <c r="C1276" s="103" t="s">
        <v>4936</v>
      </c>
      <c r="D1276" s="103" t="s">
        <v>6103</v>
      </c>
    </row>
    <row r="1277" spans="1:4">
      <c r="A1277" s="103" t="s">
        <v>6109</v>
      </c>
      <c r="B1277" s="103" t="s">
        <v>12064</v>
      </c>
      <c r="C1277" s="103" t="s">
        <v>4936</v>
      </c>
      <c r="D1277" s="103" t="s">
        <v>6110</v>
      </c>
    </row>
    <row r="1278" spans="1:4">
      <c r="A1278" s="103" t="s">
        <v>6116</v>
      </c>
      <c r="B1278" s="103" t="s">
        <v>12065</v>
      </c>
      <c r="C1278" s="103" t="s">
        <v>4936</v>
      </c>
      <c r="D1278" s="103" t="s">
        <v>6117</v>
      </c>
    </row>
    <row r="1279" spans="1:4">
      <c r="A1279" s="103" t="s">
        <v>6120</v>
      </c>
      <c r="B1279" s="103" t="s">
        <v>12066</v>
      </c>
      <c r="C1279" s="103" t="s">
        <v>4936</v>
      </c>
      <c r="D1279" s="103" t="s">
        <v>6121</v>
      </c>
    </row>
    <row r="1280" spans="1:4">
      <c r="A1280" s="103" t="s">
        <v>6127</v>
      </c>
      <c r="B1280" s="103" t="s">
        <v>12067</v>
      </c>
      <c r="C1280" s="103" t="s">
        <v>4936</v>
      </c>
      <c r="D1280" s="103" t="s">
        <v>6128</v>
      </c>
    </row>
    <row r="1281" spans="1:4">
      <c r="A1281" s="103" t="s">
        <v>6439</v>
      </c>
      <c r="B1281" s="103" t="s">
        <v>12068</v>
      </c>
      <c r="C1281" s="103" t="s">
        <v>4936</v>
      </c>
      <c r="D1281" s="103" t="s">
        <v>6440</v>
      </c>
    </row>
    <row r="1282" spans="1:4">
      <c r="A1282" s="103" t="s">
        <v>6445</v>
      </c>
      <c r="B1282" s="103" t="s">
        <v>12069</v>
      </c>
      <c r="C1282" s="103" t="s">
        <v>4936</v>
      </c>
      <c r="D1282" s="103" t="s">
        <v>6446</v>
      </c>
    </row>
    <row r="1283" spans="1:4">
      <c r="A1283" s="103" t="s">
        <v>6601</v>
      </c>
      <c r="B1283" s="103" t="s">
        <v>12070</v>
      </c>
      <c r="C1283" s="103" t="s">
        <v>4936</v>
      </c>
      <c r="D1283" s="103" t="s">
        <v>6602</v>
      </c>
    </row>
    <row r="1284" spans="1:4">
      <c r="A1284" s="103" t="s">
        <v>6422</v>
      </c>
      <c r="B1284" s="103" t="s">
        <v>12071</v>
      </c>
      <c r="C1284" s="103" t="s">
        <v>4936</v>
      </c>
      <c r="D1284" s="103" t="s">
        <v>6423</v>
      </c>
    </row>
    <row r="1285" spans="1:4">
      <c r="A1285" s="103" t="s">
        <v>7093</v>
      </c>
      <c r="B1285" s="103" t="s">
        <v>12072</v>
      </c>
      <c r="C1285" s="103" t="s">
        <v>4936</v>
      </c>
      <c r="D1285" s="103" t="s">
        <v>7094</v>
      </c>
    </row>
    <row r="1286" spans="1:4">
      <c r="A1286" s="103" t="s">
        <v>9599</v>
      </c>
      <c r="B1286" s="103" t="s">
        <v>12073</v>
      </c>
      <c r="C1286" s="103" t="s">
        <v>4936</v>
      </c>
      <c r="D1286" s="103" t="s">
        <v>9600</v>
      </c>
    </row>
    <row r="1287" spans="1:4">
      <c r="A1287" s="103" t="s">
        <v>9594</v>
      </c>
      <c r="B1287" s="103" t="s">
        <v>12074</v>
      </c>
      <c r="C1287" s="103" t="s">
        <v>4936</v>
      </c>
      <c r="D1287" s="103" t="s">
        <v>9595</v>
      </c>
    </row>
    <row r="1288" spans="1:4">
      <c r="A1288" s="103" t="s">
        <v>10039</v>
      </c>
      <c r="B1288" s="103" t="s">
        <v>12075</v>
      </c>
      <c r="C1288" s="103" t="s">
        <v>4936</v>
      </c>
      <c r="D1288" s="103" t="s">
        <v>10040</v>
      </c>
    </row>
    <row r="1289" spans="1:4">
      <c r="A1289" s="103" t="s">
        <v>10597</v>
      </c>
      <c r="B1289" s="103" t="s">
        <v>12076</v>
      </c>
      <c r="C1289" s="103" t="s">
        <v>4936</v>
      </c>
      <c r="D1289" s="103" t="s">
        <v>10598</v>
      </c>
    </row>
    <row r="1290" spans="1:4">
      <c r="A1290" s="103" t="s">
        <v>8427</v>
      </c>
      <c r="B1290" s="103" t="s">
        <v>12077</v>
      </c>
      <c r="C1290" s="103" t="s">
        <v>46</v>
      </c>
      <c r="D1290" s="103" t="s">
        <v>8428</v>
      </c>
    </row>
    <row r="1291" spans="1:4">
      <c r="A1291" s="103" t="s">
        <v>8291</v>
      </c>
      <c r="B1291" s="103" t="s">
        <v>12078</v>
      </c>
      <c r="C1291" s="103" t="s">
        <v>46</v>
      </c>
      <c r="D1291" s="103" t="s">
        <v>8292</v>
      </c>
    </row>
    <row r="1292" spans="1:4">
      <c r="A1292" s="103" t="s">
        <v>8301</v>
      </c>
      <c r="B1292" s="103" t="s">
        <v>12079</v>
      </c>
      <c r="C1292" s="103" t="s">
        <v>46</v>
      </c>
      <c r="D1292" s="103" t="s">
        <v>8303</v>
      </c>
    </row>
    <row r="1293" spans="1:4">
      <c r="A1293" s="103" t="s">
        <v>9239</v>
      </c>
      <c r="B1293" s="103" t="s">
        <v>12080</v>
      </c>
      <c r="C1293" s="103" t="s">
        <v>46</v>
      </c>
      <c r="D1293" s="103" t="s">
        <v>9240</v>
      </c>
    </row>
    <row r="1294" spans="1:4">
      <c r="A1294" s="103" t="s">
        <v>8320</v>
      </c>
      <c r="B1294" s="103" t="s">
        <v>12081</v>
      </c>
      <c r="C1294" s="103" t="s">
        <v>46</v>
      </c>
      <c r="D1294" s="103" t="s">
        <v>8322</v>
      </c>
    </row>
    <row r="1295" spans="1:4">
      <c r="A1295" s="103" t="s">
        <v>8330</v>
      </c>
      <c r="B1295" s="103" t="s">
        <v>12082</v>
      </c>
      <c r="C1295" s="103" t="s">
        <v>46</v>
      </c>
      <c r="D1295" s="103" t="s">
        <v>8331</v>
      </c>
    </row>
    <row r="1296" spans="1:4">
      <c r="A1296" s="103" t="s">
        <v>8339</v>
      </c>
      <c r="B1296" s="103" t="s">
        <v>12083</v>
      </c>
      <c r="C1296" s="103" t="s">
        <v>46</v>
      </c>
      <c r="D1296" s="103" t="s">
        <v>8340</v>
      </c>
    </row>
    <row r="1297" spans="1:4">
      <c r="A1297" s="103" t="s">
        <v>9853</v>
      </c>
      <c r="B1297" s="103" t="s">
        <v>12084</v>
      </c>
      <c r="C1297" s="103" t="s">
        <v>46</v>
      </c>
      <c r="D1297" s="103" t="s">
        <v>9854</v>
      </c>
    </row>
    <row r="1298" spans="1:4">
      <c r="A1298" s="103" t="s">
        <v>10230</v>
      </c>
      <c r="B1298" s="103" t="s">
        <v>12085</v>
      </c>
      <c r="C1298" s="103" t="s">
        <v>46</v>
      </c>
      <c r="D1298" s="103" t="s">
        <v>10231</v>
      </c>
    </row>
    <row r="1299" spans="1:4">
      <c r="A1299" s="103" t="s">
        <v>637</v>
      </c>
      <c r="B1299" s="103" t="s">
        <v>12086</v>
      </c>
      <c r="C1299" s="103" t="s">
        <v>46</v>
      </c>
      <c r="D1299" s="103" t="s">
        <v>639</v>
      </c>
    </row>
    <row r="1300" spans="1:4">
      <c r="A1300" s="103" t="s">
        <v>455</v>
      </c>
      <c r="B1300" s="103" t="s">
        <v>12087</v>
      </c>
      <c r="C1300" s="103" t="s">
        <v>46</v>
      </c>
      <c r="D1300" s="103" t="s">
        <v>456</v>
      </c>
    </row>
    <row r="1301" spans="1:4">
      <c r="A1301" s="103" t="s">
        <v>1101</v>
      </c>
      <c r="B1301" s="103" t="s">
        <v>12088</v>
      </c>
      <c r="C1301" s="103" t="s">
        <v>46</v>
      </c>
      <c r="D1301" s="103" t="s">
        <v>1102</v>
      </c>
    </row>
    <row r="1302" spans="1:4">
      <c r="A1302" s="103" t="s">
        <v>834</v>
      </c>
      <c r="B1302" s="103" t="s">
        <v>12089</v>
      </c>
      <c r="C1302" s="103" t="s">
        <v>46</v>
      </c>
      <c r="D1302" s="103" t="s">
        <v>835</v>
      </c>
    </row>
    <row r="1303" spans="1:4">
      <c r="A1303" s="103" t="s">
        <v>3592</v>
      </c>
      <c r="B1303" s="103" t="s">
        <v>12090</v>
      </c>
      <c r="C1303" s="103" t="s">
        <v>46</v>
      </c>
      <c r="D1303" s="103" t="s">
        <v>3593</v>
      </c>
    </row>
    <row r="1304" spans="1:4">
      <c r="A1304" s="103" t="s">
        <v>1242</v>
      </c>
      <c r="B1304" s="103" t="s">
        <v>12091</v>
      </c>
      <c r="C1304" s="103" t="s">
        <v>46</v>
      </c>
      <c r="D1304" s="103" t="s">
        <v>1243</v>
      </c>
    </row>
    <row r="1305" spans="1:4">
      <c r="A1305" s="103" t="s">
        <v>1224</v>
      </c>
      <c r="B1305" s="103" t="s">
        <v>12092</v>
      </c>
      <c r="C1305" s="103" t="s">
        <v>46</v>
      </c>
      <c r="D1305" s="103" t="s">
        <v>1225</v>
      </c>
    </row>
    <row r="1306" spans="1:4">
      <c r="A1306" s="103" t="s">
        <v>325</v>
      </c>
      <c r="B1306" s="103" t="s">
        <v>12093</v>
      </c>
      <c r="C1306" s="103" t="s">
        <v>46</v>
      </c>
      <c r="D1306" s="103" t="s">
        <v>326</v>
      </c>
    </row>
    <row r="1307" spans="1:4">
      <c r="A1307" s="103" t="s">
        <v>170</v>
      </c>
      <c r="B1307" s="103" t="s">
        <v>12094</v>
      </c>
      <c r="C1307" s="103" t="s">
        <v>46</v>
      </c>
      <c r="D1307" s="103" t="s">
        <v>171</v>
      </c>
    </row>
    <row r="1308" spans="1:4">
      <c r="A1308" s="103" t="s">
        <v>39</v>
      </c>
      <c r="B1308" s="103" t="s">
        <v>12095</v>
      </c>
      <c r="C1308" s="103" t="s">
        <v>46</v>
      </c>
      <c r="D1308" s="103" t="s">
        <v>44</v>
      </c>
    </row>
    <row r="1309" spans="1:4">
      <c r="A1309" s="103" t="s">
        <v>446</v>
      </c>
      <c r="B1309" s="103" t="s">
        <v>12096</v>
      </c>
      <c r="C1309" s="103" t="s">
        <v>46</v>
      </c>
      <c r="D1309" s="103" t="s">
        <v>447</v>
      </c>
    </row>
    <row r="1310" spans="1:4">
      <c r="A1310" s="103" t="s">
        <v>1405</v>
      </c>
      <c r="B1310" s="103" t="s">
        <v>12097</v>
      </c>
      <c r="C1310" s="103" t="s">
        <v>46</v>
      </c>
      <c r="D1310" s="103" t="s">
        <v>1406</v>
      </c>
    </row>
    <row r="1311" spans="1:4">
      <c r="A1311" s="103" t="s">
        <v>1418</v>
      </c>
      <c r="B1311" s="103" t="s">
        <v>12098</v>
      </c>
      <c r="C1311" s="103" t="s">
        <v>46</v>
      </c>
      <c r="D1311" s="103" t="s">
        <v>1419</v>
      </c>
    </row>
    <row r="1312" spans="1:4">
      <c r="A1312" s="103" t="s">
        <v>1946</v>
      </c>
      <c r="B1312" s="103" t="s">
        <v>12099</v>
      </c>
      <c r="C1312" s="103" t="s">
        <v>46</v>
      </c>
      <c r="D1312" s="103" t="s">
        <v>1419</v>
      </c>
    </row>
    <row r="1313" spans="1:4">
      <c r="A1313" s="103" t="s">
        <v>1963</v>
      </c>
      <c r="B1313" s="103" t="s">
        <v>12100</v>
      </c>
      <c r="C1313" s="103" t="s">
        <v>46</v>
      </c>
      <c r="D1313" s="103" t="s">
        <v>1406</v>
      </c>
    </row>
    <row r="1314" spans="1:4">
      <c r="A1314" s="103" t="s">
        <v>725</v>
      </c>
      <c r="B1314" s="103" t="s">
        <v>12101</v>
      </c>
      <c r="C1314" s="103" t="s">
        <v>46</v>
      </c>
      <c r="D1314" s="103" t="s">
        <v>727</v>
      </c>
    </row>
    <row r="1315" spans="1:4">
      <c r="A1315" s="103" t="s">
        <v>4125</v>
      </c>
      <c r="B1315" s="103" t="s">
        <v>12102</v>
      </c>
      <c r="C1315" s="103" t="s">
        <v>46</v>
      </c>
      <c r="D1315" s="103" t="s">
        <v>4126</v>
      </c>
    </row>
    <row r="1316" spans="1:4">
      <c r="A1316" s="103" t="s">
        <v>5415</v>
      </c>
      <c r="B1316" s="103" t="s">
        <v>12103</v>
      </c>
      <c r="C1316" s="103" t="s">
        <v>46</v>
      </c>
      <c r="D1316" s="103" t="s">
        <v>5416</v>
      </c>
    </row>
    <row r="1317" spans="1:4">
      <c r="A1317" s="103" t="s">
        <v>4096</v>
      </c>
      <c r="B1317" s="103" t="s">
        <v>12104</v>
      </c>
      <c r="C1317" s="103" t="s">
        <v>46</v>
      </c>
      <c r="D1317" s="103" t="s">
        <v>4097</v>
      </c>
    </row>
    <row r="1318" spans="1:4">
      <c r="A1318" s="103" t="s">
        <v>5531</v>
      </c>
      <c r="B1318" s="103" t="s">
        <v>12105</v>
      </c>
      <c r="C1318" s="103" t="s">
        <v>46</v>
      </c>
      <c r="D1318" s="103" t="s">
        <v>5533</v>
      </c>
    </row>
    <row r="1319" spans="1:4">
      <c r="A1319" s="103" t="s">
        <v>5590</v>
      </c>
      <c r="B1319" s="103" t="s">
        <v>12106</v>
      </c>
      <c r="C1319" s="103" t="s">
        <v>46</v>
      </c>
      <c r="D1319" s="103" t="s">
        <v>5591</v>
      </c>
    </row>
    <row r="1320" spans="1:4">
      <c r="A1320" s="103" t="s">
        <v>4702</v>
      </c>
      <c r="B1320" s="103" t="s">
        <v>12107</v>
      </c>
      <c r="C1320" s="103" t="s">
        <v>46</v>
      </c>
      <c r="D1320" s="103" t="s">
        <v>4703</v>
      </c>
    </row>
    <row r="1321" spans="1:4">
      <c r="A1321" s="103" t="s">
        <v>5049</v>
      </c>
      <c r="B1321" s="103" t="s">
        <v>12108</v>
      </c>
      <c r="C1321" s="103" t="s">
        <v>46</v>
      </c>
      <c r="D1321" s="103" t="s">
        <v>5050</v>
      </c>
    </row>
    <row r="1322" spans="1:4">
      <c r="A1322" s="103" t="s">
        <v>5165</v>
      </c>
      <c r="B1322" s="103" t="s">
        <v>12109</v>
      </c>
      <c r="C1322" s="103" t="s">
        <v>46</v>
      </c>
      <c r="D1322" s="103" t="s">
        <v>5166</v>
      </c>
    </row>
    <row r="1323" spans="1:4">
      <c r="A1323" s="103" t="s">
        <v>4958</v>
      </c>
      <c r="B1323" s="103" t="s">
        <v>12110</v>
      </c>
      <c r="C1323" s="103" t="s">
        <v>46</v>
      </c>
      <c r="D1323" s="103" t="s">
        <v>4959</v>
      </c>
    </row>
    <row r="1324" spans="1:4">
      <c r="A1324" s="103" t="s">
        <v>6810</v>
      </c>
      <c r="B1324" s="103" t="s">
        <v>12111</v>
      </c>
      <c r="C1324" s="103" t="s">
        <v>46</v>
      </c>
      <c r="D1324" s="103" t="s">
        <v>4959</v>
      </c>
    </row>
    <row r="1325" spans="1:4">
      <c r="A1325" s="103" t="s">
        <v>5068</v>
      </c>
      <c r="B1325" s="103" t="s">
        <v>12112</v>
      </c>
      <c r="C1325" s="103" t="s">
        <v>46</v>
      </c>
      <c r="D1325" s="103" t="s">
        <v>5069</v>
      </c>
    </row>
    <row r="1326" spans="1:4">
      <c r="A1326" s="103" t="s">
        <v>5070</v>
      </c>
      <c r="B1326" s="103" t="s">
        <v>12113</v>
      </c>
      <c r="C1326" s="103" t="s">
        <v>46</v>
      </c>
      <c r="D1326" s="103" t="s">
        <v>5072</v>
      </c>
    </row>
    <row r="1327" spans="1:4">
      <c r="A1327" s="103" t="s">
        <v>5080</v>
      </c>
      <c r="B1327" s="103" t="s">
        <v>12114</v>
      </c>
      <c r="C1327" s="103" t="s">
        <v>46</v>
      </c>
      <c r="D1327" s="103" t="s">
        <v>5081</v>
      </c>
    </row>
    <row r="1328" spans="1:4">
      <c r="A1328" s="103" t="s">
        <v>6812</v>
      </c>
      <c r="B1328" s="103" t="s">
        <v>12115</v>
      </c>
      <c r="C1328" s="103" t="s">
        <v>46</v>
      </c>
      <c r="D1328" s="103" t="s">
        <v>6813</v>
      </c>
    </row>
    <row r="1329" spans="1:4">
      <c r="A1329" s="103" t="s">
        <v>5051</v>
      </c>
      <c r="B1329" s="103" t="s">
        <v>12116</v>
      </c>
      <c r="C1329" s="103" t="s">
        <v>46</v>
      </c>
      <c r="D1329" s="103" t="s">
        <v>5053</v>
      </c>
    </row>
    <row r="1330" spans="1:4">
      <c r="A1330" s="103" t="s">
        <v>6465</v>
      </c>
      <c r="B1330" s="103" t="s">
        <v>12117</v>
      </c>
      <c r="C1330" s="103" t="s">
        <v>46</v>
      </c>
      <c r="D1330" s="103" t="s">
        <v>6467</v>
      </c>
    </row>
    <row r="1331" spans="1:4">
      <c r="A1331" s="103" t="s">
        <v>6472</v>
      </c>
      <c r="B1331" s="103" t="s">
        <v>12118</v>
      </c>
      <c r="C1331" s="103" t="s">
        <v>46</v>
      </c>
      <c r="D1331" s="103" t="s">
        <v>6474</v>
      </c>
    </row>
    <row r="1332" spans="1:4">
      <c r="A1332" s="103" t="s">
        <v>7256</v>
      </c>
      <c r="B1332" s="103" t="s">
        <v>12119</v>
      </c>
      <c r="C1332" s="103" t="s">
        <v>46</v>
      </c>
      <c r="D1332" s="103" t="s">
        <v>7257</v>
      </c>
    </row>
    <row r="1333" spans="1:4">
      <c r="A1333" s="103" t="s">
        <v>6481</v>
      </c>
      <c r="B1333" s="103" t="s">
        <v>12120</v>
      </c>
      <c r="C1333" s="103" t="s">
        <v>46</v>
      </c>
      <c r="D1333" s="103" t="s">
        <v>6483</v>
      </c>
    </row>
    <row r="1334" spans="1:4">
      <c r="A1334" s="103" t="s">
        <v>6490</v>
      </c>
      <c r="B1334" s="103" t="s">
        <v>12121</v>
      </c>
      <c r="C1334" s="103" t="s">
        <v>46</v>
      </c>
      <c r="D1334" s="103" t="s">
        <v>6491</v>
      </c>
    </row>
    <row r="1335" spans="1:4">
      <c r="A1335" s="103" t="s">
        <v>7270</v>
      </c>
      <c r="B1335" s="103" t="s">
        <v>12122</v>
      </c>
      <c r="C1335" s="103" t="s">
        <v>46</v>
      </c>
      <c r="D1335" s="103" t="s">
        <v>7271</v>
      </c>
    </row>
    <row r="1336" spans="1:4">
      <c r="A1336" s="103" t="s">
        <v>6496</v>
      </c>
      <c r="B1336" s="103" t="s">
        <v>12123</v>
      </c>
      <c r="C1336" s="103" t="s">
        <v>46</v>
      </c>
      <c r="D1336" s="103" t="s">
        <v>6497</v>
      </c>
    </row>
    <row r="1337" spans="1:4">
      <c r="A1337" s="103" t="s">
        <v>6505</v>
      </c>
      <c r="B1337" s="103" t="s">
        <v>12124</v>
      </c>
      <c r="C1337" s="103" t="s">
        <v>46</v>
      </c>
      <c r="D1337" s="103" t="s">
        <v>6507</v>
      </c>
    </row>
    <row r="1338" spans="1:4">
      <c r="A1338" s="103" t="s">
        <v>7282</v>
      </c>
      <c r="B1338" s="103" t="s">
        <v>12125</v>
      </c>
      <c r="C1338" s="103" t="s">
        <v>46</v>
      </c>
      <c r="D1338" s="103" t="s">
        <v>7283</v>
      </c>
    </row>
    <row r="1339" spans="1:4">
      <c r="A1339" s="103" t="s">
        <v>6511</v>
      </c>
      <c r="B1339" s="103" t="s">
        <v>12126</v>
      </c>
      <c r="C1339" s="103" t="s">
        <v>46</v>
      </c>
      <c r="D1339" s="103" t="s">
        <v>6512</v>
      </c>
    </row>
    <row r="1340" spans="1:4">
      <c r="A1340" s="103" t="s">
        <v>6524</v>
      </c>
      <c r="B1340" s="103" t="s">
        <v>12127</v>
      </c>
      <c r="C1340" s="103" t="s">
        <v>46</v>
      </c>
      <c r="D1340" s="103" t="s">
        <v>6525</v>
      </c>
    </row>
    <row r="1341" spans="1:4">
      <c r="A1341" s="103" t="s">
        <v>7298</v>
      </c>
      <c r="B1341" s="103" t="s">
        <v>12128</v>
      </c>
      <c r="C1341" s="103" t="s">
        <v>46</v>
      </c>
      <c r="D1341" s="103" t="s">
        <v>7299</v>
      </c>
    </row>
    <row r="1342" spans="1:4">
      <c r="A1342" s="103" t="s">
        <v>6531</v>
      </c>
      <c r="B1342" s="103" t="s">
        <v>12129</v>
      </c>
      <c r="C1342" s="103" t="s">
        <v>46</v>
      </c>
      <c r="D1342" s="103" t="s">
        <v>6532</v>
      </c>
    </row>
    <row r="1343" spans="1:4">
      <c r="A1343" s="103" t="s">
        <v>7307</v>
      </c>
      <c r="B1343" s="103" t="s">
        <v>12130</v>
      </c>
      <c r="C1343" s="103" t="s">
        <v>46</v>
      </c>
      <c r="D1343" s="103" t="s">
        <v>7308</v>
      </c>
    </row>
    <row r="1344" spans="1:4">
      <c r="A1344" s="103" t="s">
        <v>6537</v>
      </c>
      <c r="B1344" s="103" t="s">
        <v>12131</v>
      </c>
      <c r="C1344" s="103" t="s">
        <v>46</v>
      </c>
      <c r="D1344" s="103" t="s">
        <v>6539</v>
      </c>
    </row>
    <row r="1345" spans="1:4">
      <c r="A1345" s="103" t="s">
        <v>7316</v>
      </c>
      <c r="B1345" s="103" t="s">
        <v>12132</v>
      </c>
      <c r="C1345" s="103" t="s">
        <v>46</v>
      </c>
      <c r="D1345" s="103" t="s">
        <v>7317</v>
      </c>
    </row>
    <row r="1346" spans="1:4">
      <c r="A1346" s="103" t="s">
        <v>6546</v>
      </c>
      <c r="B1346" s="103" t="s">
        <v>12133</v>
      </c>
      <c r="C1346" s="103" t="s">
        <v>46</v>
      </c>
      <c r="D1346" s="103" t="s">
        <v>6547</v>
      </c>
    </row>
    <row r="1347" spans="1:4">
      <c r="A1347" s="103" t="s">
        <v>7326</v>
      </c>
      <c r="B1347" s="103" t="s">
        <v>12134</v>
      </c>
      <c r="C1347" s="103" t="s">
        <v>46</v>
      </c>
      <c r="D1347" s="103" t="s">
        <v>7327</v>
      </c>
    </row>
    <row r="1348" spans="1:4">
      <c r="A1348" s="103" t="s">
        <v>6555</v>
      </c>
      <c r="B1348" s="103" t="s">
        <v>12135</v>
      </c>
      <c r="C1348" s="103" t="s">
        <v>46</v>
      </c>
      <c r="D1348" s="103" t="s">
        <v>6556</v>
      </c>
    </row>
    <row r="1349" spans="1:4">
      <c r="A1349" s="103" t="s">
        <v>6566</v>
      </c>
      <c r="B1349" s="103" t="s">
        <v>12136</v>
      </c>
      <c r="C1349" s="103" t="s">
        <v>46</v>
      </c>
      <c r="D1349" s="103" t="s">
        <v>6567</v>
      </c>
    </row>
    <row r="1350" spans="1:4">
      <c r="A1350" s="103" t="s">
        <v>7337</v>
      </c>
      <c r="B1350" s="103" t="s">
        <v>12137</v>
      </c>
      <c r="C1350" s="103" t="s">
        <v>46</v>
      </c>
      <c r="D1350" s="103" t="s">
        <v>7338</v>
      </c>
    </row>
    <row r="1351" spans="1:4">
      <c r="A1351" s="103" t="s">
        <v>6574</v>
      </c>
      <c r="B1351" s="103" t="s">
        <v>12138</v>
      </c>
      <c r="C1351" s="103" t="s">
        <v>46</v>
      </c>
      <c r="D1351" s="103" t="s">
        <v>6575</v>
      </c>
    </row>
    <row r="1352" spans="1:4">
      <c r="A1352" s="103" t="s">
        <v>6586</v>
      </c>
      <c r="B1352" s="103" t="s">
        <v>12139</v>
      </c>
      <c r="C1352" s="103" t="s">
        <v>46</v>
      </c>
      <c r="D1352" s="103" t="s">
        <v>6587</v>
      </c>
    </row>
    <row r="1353" spans="1:4">
      <c r="A1353" s="103" t="s">
        <v>7348</v>
      </c>
      <c r="B1353" s="103" t="s">
        <v>12140</v>
      </c>
      <c r="C1353" s="103" t="s">
        <v>46</v>
      </c>
      <c r="D1353" s="103" t="s">
        <v>7349</v>
      </c>
    </row>
    <row r="1354" spans="1:4">
      <c r="A1354" s="103" t="s">
        <v>6594</v>
      </c>
      <c r="B1354" s="103" t="s">
        <v>12141</v>
      </c>
      <c r="C1354" s="103" t="s">
        <v>46</v>
      </c>
      <c r="D1354" s="103" t="s">
        <v>6595</v>
      </c>
    </row>
    <row r="1355" spans="1:4">
      <c r="A1355" s="103" t="s">
        <v>6605</v>
      </c>
      <c r="B1355" s="103" t="s">
        <v>12142</v>
      </c>
      <c r="C1355" s="103" t="s">
        <v>46</v>
      </c>
      <c r="D1355" s="103" t="s">
        <v>6606</v>
      </c>
    </row>
    <row r="1356" spans="1:4">
      <c r="A1356" s="103" t="s">
        <v>6612</v>
      </c>
      <c r="B1356" s="103" t="s">
        <v>12143</v>
      </c>
      <c r="C1356" s="103" t="s">
        <v>46</v>
      </c>
      <c r="D1356" s="103" t="s">
        <v>6613</v>
      </c>
    </row>
    <row r="1357" spans="1:4">
      <c r="A1357" s="103" t="s">
        <v>6620</v>
      </c>
      <c r="B1357" s="103" t="s">
        <v>12144</v>
      </c>
      <c r="C1357" s="103" t="s">
        <v>46</v>
      </c>
      <c r="D1357" s="103" t="s">
        <v>6621</v>
      </c>
    </row>
    <row r="1358" spans="1:4">
      <c r="A1358" s="103" t="s">
        <v>6624</v>
      </c>
      <c r="B1358" s="103" t="s">
        <v>12145</v>
      </c>
      <c r="C1358" s="103" t="s">
        <v>46</v>
      </c>
      <c r="D1358" s="103" t="s">
        <v>6626</v>
      </c>
    </row>
    <row r="1359" spans="1:4">
      <c r="A1359" s="103" t="s">
        <v>6631</v>
      </c>
      <c r="B1359" s="103" t="s">
        <v>12146</v>
      </c>
      <c r="C1359" s="103" t="s">
        <v>46</v>
      </c>
      <c r="D1359" s="103" t="s">
        <v>6633</v>
      </c>
    </row>
    <row r="1360" spans="1:4">
      <c r="A1360" s="103" t="s">
        <v>7698</v>
      </c>
      <c r="B1360" s="103" t="s">
        <v>12147</v>
      </c>
      <c r="C1360" s="103" t="s">
        <v>46</v>
      </c>
      <c r="D1360" s="103" t="s">
        <v>7700</v>
      </c>
    </row>
    <row r="1361" spans="1:4">
      <c r="A1361" s="103" t="s">
        <v>6930</v>
      </c>
      <c r="B1361" s="103" t="s">
        <v>12148</v>
      </c>
      <c r="C1361" s="103" t="s">
        <v>46</v>
      </c>
      <c r="D1361" s="103" t="s">
        <v>6931</v>
      </c>
    </row>
    <row r="1362" spans="1:4">
      <c r="A1362" s="103" t="s">
        <v>6945</v>
      </c>
      <c r="B1362" s="103" t="s">
        <v>12149</v>
      </c>
      <c r="C1362" s="103" t="s">
        <v>46</v>
      </c>
      <c r="D1362" s="103" t="s">
        <v>6946</v>
      </c>
    </row>
    <row r="1363" spans="1:4">
      <c r="A1363" s="103" t="s">
        <v>8146</v>
      </c>
      <c r="B1363" s="103" t="s">
        <v>12150</v>
      </c>
      <c r="C1363" s="103" t="s">
        <v>46</v>
      </c>
      <c r="D1363" s="103" t="s">
        <v>8147</v>
      </c>
    </row>
    <row r="1364" spans="1:4">
      <c r="A1364" s="103" t="s">
        <v>8155</v>
      </c>
      <c r="B1364" s="103" t="s">
        <v>12151</v>
      </c>
      <c r="C1364" s="103" t="s">
        <v>46</v>
      </c>
      <c r="D1364" s="103" t="s">
        <v>8156</v>
      </c>
    </row>
    <row r="1365" spans="1:4">
      <c r="A1365" s="103" t="s">
        <v>8351</v>
      </c>
      <c r="B1365" s="103" t="s">
        <v>12152</v>
      </c>
      <c r="C1365" s="103" t="s">
        <v>46</v>
      </c>
      <c r="D1365" s="103" t="s">
        <v>8352</v>
      </c>
    </row>
    <row r="1366" spans="1:4">
      <c r="A1366" s="103" t="s">
        <v>8626</v>
      </c>
      <c r="B1366" s="103" t="s">
        <v>12153</v>
      </c>
      <c r="C1366" s="103" t="s">
        <v>46</v>
      </c>
      <c r="D1366" s="103" t="s">
        <v>8627</v>
      </c>
    </row>
    <row r="1367" spans="1:4">
      <c r="A1367" s="103" t="s">
        <v>8678</v>
      </c>
      <c r="B1367" s="103" t="s">
        <v>12154</v>
      </c>
      <c r="C1367" s="103" t="s">
        <v>46</v>
      </c>
      <c r="D1367" s="103" t="s">
        <v>8680</v>
      </c>
    </row>
    <row r="1368" spans="1:4">
      <c r="A1368" s="103" t="s">
        <v>8694</v>
      </c>
      <c r="B1368" s="103" t="s">
        <v>12155</v>
      </c>
      <c r="C1368" s="103" t="s">
        <v>46</v>
      </c>
      <c r="D1368" s="103" t="s">
        <v>8695</v>
      </c>
    </row>
    <row r="1369" spans="1:4">
      <c r="A1369" s="103" t="s">
        <v>8703</v>
      </c>
      <c r="B1369" s="103" t="s">
        <v>12156</v>
      </c>
      <c r="C1369" s="103" t="s">
        <v>46</v>
      </c>
      <c r="D1369" s="103" t="s">
        <v>8695</v>
      </c>
    </row>
    <row r="1370" spans="1:4">
      <c r="A1370" s="103" t="s">
        <v>420</v>
      </c>
      <c r="B1370" s="103" t="s">
        <v>12157</v>
      </c>
      <c r="C1370" s="103" t="s">
        <v>46</v>
      </c>
      <c r="D1370" s="103" t="s">
        <v>421</v>
      </c>
    </row>
    <row r="1371" spans="1:4">
      <c r="A1371" s="103" t="s">
        <v>855</v>
      </c>
      <c r="B1371" s="103" t="s">
        <v>12158</v>
      </c>
      <c r="C1371" s="103" t="s">
        <v>46</v>
      </c>
      <c r="D1371" s="103" t="s">
        <v>856</v>
      </c>
    </row>
    <row r="1372" spans="1:4">
      <c r="A1372" s="103" t="s">
        <v>960</v>
      </c>
      <c r="B1372" s="103" t="s">
        <v>12159</v>
      </c>
      <c r="C1372" s="103" t="s">
        <v>46</v>
      </c>
      <c r="D1372" s="103" t="s">
        <v>961</v>
      </c>
    </row>
    <row r="1373" spans="1:4">
      <c r="A1373" s="103" t="s">
        <v>1075</v>
      </c>
      <c r="B1373" s="103" t="s">
        <v>12160</v>
      </c>
      <c r="C1373" s="103" t="s">
        <v>46</v>
      </c>
      <c r="D1373" s="103" t="s">
        <v>1076</v>
      </c>
    </row>
    <row r="1374" spans="1:4">
      <c r="A1374" s="103" t="s">
        <v>1090</v>
      </c>
      <c r="B1374" s="103" t="s">
        <v>12161</v>
      </c>
      <c r="C1374" s="103" t="s">
        <v>46</v>
      </c>
      <c r="D1374" s="103" t="s">
        <v>1091</v>
      </c>
    </row>
    <row r="1375" spans="1:4">
      <c r="A1375" s="103" t="s">
        <v>1141</v>
      </c>
      <c r="B1375" s="103" t="s">
        <v>12162</v>
      </c>
      <c r="C1375" s="103" t="s">
        <v>46</v>
      </c>
      <c r="D1375" s="103" t="s">
        <v>1142</v>
      </c>
    </row>
    <row r="1376" spans="1:4">
      <c r="A1376" s="103" t="s">
        <v>1687</v>
      </c>
      <c r="B1376" s="103" t="s">
        <v>12163</v>
      </c>
      <c r="C1376" s="103" t="s">
        <v>46</v>
      </c>
      <c r="D1376" s="103" t="s">
        <v>1688</v>
      </c>
    </row>
    <row r="1377" spans="1:4">
      <c r="A1377" s="103" t="s">
        <v>2228</v>
      </c>
      <c r="B1377" s="103" t="s">
        <v>12164</v>
      </c>
      <c r="C1377" s="103" t="s">
        <v>46</v>
      </c>
      <c r="D1377" s="103" t="s">
        <v>2229</v>
      </c>
    </row>
    <row r="1378" spans="1:4">
      <c r="A1378" s="103" t="s">
        <v>2767</v>
      </c>
      <c r="B1378" s="103" t="s">
        <v>12165</v>
      </c>
      <c r="C1378" s="103" t="s">
        <v>46</v>
      </c>
      <c r="D1378" s="103" t="s">
        <v>2768</v>
      </c>
    </row>
    <row r="1379" spans="1:4">
      <c r="A1379" s="103" t="s">
        <v>916</v>
      </c>
      <c r="B1379" s="103" t="s">
        <v>12166</v>
      </c>
      <c r="C1379" s="103" t="s">
        <v>46</v>
      </c>
      <c r="D1379" s="103" t="s">
        <v>918</v>
      </c>
    </row>
    <row r="1380" spans="1:4">
      <c r="A1380" s="103" t="s">
        <v>9241</v>
      </c>
      <c r="B1380" s="103" t="s">
        <v>12167</v>
      </c>
      <c r="C1380" s="103" t="s">
        <v>46</v>
      </c>
      <c r="D1380" s="103" t="s">
        <v>9242</v>
      </c>
    </row>
    <row r="1381" spans="1:4">
      <c r="A1381" s="103" t="s">
        <v>9247</v>
      </c>
      <c r="B1381" s="103" t="s">
        <v>12168</v>
      </c>
      <c r="C1381" s="103" t="s">
        <v>46</v>
      </c>
      <c r="D1381" s="103" t="s">
        <v>9242</v>
      </c>
    </row>
    <row r="1382" spans="1:4">
      <c r="A1382" s="103" t="s">
        <v>9250</v>
      </c>
      <c r="B1382" s="103" t="s">
        <v>12169</v>
      </c>
      <c r="C1382" s="103" t="s">
        <v>46</v>
      </c>
      <c r="D1382" s="103" t="s">
        <v>9242</v>
      </c>
    </row>
    <row r="1383" spans="1:4">
      <c r="A1383" s="103" t="s">
        <v>9255</v>
      </c>
      <c r="B1383" s="103" t="s">
        <v>12170</v>
      </c>
      <c r="C1383" s="103" t="s">
        <v>46</v>
      </c>
      <c r="D1383" s="103" t="s">
        <v>9242</v>
      </c>
    </row>
    <row r="1384" spans="1:4">
      <c r="A1384" s="103" t="s">
        <v>9258</v>
      </c>
      <c r="B1384" s="103" t="s">
        <v>12171</v>
      </c>
      <c r="C1384" s="103" t="s">
        <v>46</v>
      </c>
      <c r="D1384" s="103" t="s">
        <v>9242</v>
      </c>
    </row>
    <row r="1385" spans="1:4">
      <c r="A1385" s="103" t="s">
        <v>9263</v>
      </c>
      <c r="B1385" s="103" t="s">
        <v>12172</v>
      </c>
      <c r="C1385" s="103" t="s">
        <v>46</v>
      </c>
      <c r="D1385" s="103" t="s">
        <v>9242</v>
      </c>
    </row>
    <row r="1386" spans="1:4">
      <c r="A1386" s="103" t="s">
        <v>9267</v>
      </c>
      <c r="B1386" s="103" t="s">
        <v>12173</v>
      </c>
      <c r="C1386" s="103" t="s">
        <v>46</v>
      </c>
      <c r="D1386" s="103" t="s">
        <v>9242</v>
      </c>
    </row>
    <row r="1387" spans="1:4">
      <c r="A1387" s="103" t="s">
        <v>9228</v>
      </c>
      <c r="B1387" s="103" t="s">
        <v>12174</v>
      </c>
      <c r="C1387" s="103" t="s">
        <v>46</v>
      </c>
      <c r="D1387" s="103" t="s">
        <v>9229</v>
      </c>
    </row>
    <row r="1388" spans="1:4">
      <c r="A1388" s="103" t="s">
        <v>9233</v>
      </c>
      <c r="B1388" s="103" t="s">
        <v>12175</v>
      </c>
      <c r="C1388" s="103" t="s">
        <v>46</v>
      </c>
      <c r="D1388" s="103" t="s">
        <v>9234</v>
      </c>
    </row>
    <row r="1389" spans="1:4">
      <c r="A1389" s="103" t="s">
        <v>9699</v>
      </c>
      <c r="B1389" s="103" t="s">
        <v>12176</v>
      </c>
      <c r="C1389" s="103" t="s">
        <v>46</v>
      </c>
      <c r="D1389" s="103" t="s">
        <v>9700</v>
      </c>
    </row>
    <row r="1390" spans="1:4">
      <c r="A1390" s="103" t="s">
        <v>9705</v>
      </c>
      <c r="B1390" s="103" t="s">
        <v>12177</v>
      </c>
      <c r="C1390" s="103" t="s">
        <v>46</v>
      </c>
      <c r="D1390" s="103" t="s">
        <v>9706</v>
      </c>
    </row>
    <row r="1391" spans="1:4">
      <c r="A1391" s="103" t="s">
        <v>9427</v>
      </c>
      <c r="B1391" s="103" t="s">
        <v>12178</v>
      </c>
      <c r="C1391" s="103" t="s">
        <v>46</v>
      </c>
      <c r="D1391" s="103" t="s">
        <v>9428</v>
      </c>
    </row>
    <row r="1392" spans="1:4">
      <c r="A1392" s="103" t="s">
        <v>9711</v>
      </c>
      <c r="B1392" s="103" t="s">
        <v>12179</v>
      </c>
      <c r="C1392" s="103" t="s">
        <v>46</v>
      </c>
      <c r="D1392" s="103" t="s">
        <v>9712</v>
      </c>
    </row>
    <row r="1393" spans="1:4">
      <c r="A1393" s="103" t="s">
        <v>9735</v>
      </c>
      <c r="B1393" s="103" t="s">
        <v>12180</v>
      </c>
      <c r="C1393" s="103" t="s">
        <v>46</v>
      </c>
      <c r="D1393" s="103" t="s">
        <v>9736</v>
      </c>
    </row>
    <row r="1394" spans="1:4">
      <c r="A1394" s="103" t="s">
        <v>9721</v>
      </c>
      <c r="B1394" s="103" t="s">
        <v>12181</v>
      </c>
      <c r="C1394" s="103" t="s">
        <v>46</v>
      </c>
      <c r="D1394" s="103" t="s">
        <v>9722</v>
      </c>
    </row>
    <row r="1395" spans="1:4">
      <c r="A1395" s="103" t="s">
        <v>9730</v>
      </c>
      <c r="B1395" s="103" t="s">
        <v>12182</v>
      </c>
      <c r="C1395" s="103" t="s">
        <v>46</v>
      </c>
      <c r="D1395" s="103" t="s">
        <v>9731</v>
      </c>
    </row>
    <row r="1396" spans="1:4">
      <c r="A1396" s="103" t="s">
        <v>9715</v>
      </c>
      <c r="B1396" s="103" t="s">
        <v>12183</v>
      </c>
      <c r="C1396" s="103" t="s">
        <v>46</v>
      </c>
      <c r="D1396" s="103" t="s">
        <v>9716</v>
      </c>
    </row>
    <row r="1397" spans="1:4">
      <c r="A1397" s="103" t="s">
        <v>9725</v>
      </c>
      <c r="B1397" s="103" t="s">
        <v>12184</v>
      </c>
      <c r="C1397" s="103" t="s">
        <v>46</v>
      </c>
      <c r="D1397" s="103" t="s">
        <v>9726</v>
      </c>
    </row>
    <row r="1398" spans="1:4">
      <c r="A1398" s="103" t="s">
        <v>10140</v>
      </c>
      <c r="B1398" s="103" t="s">
        <v>12185</v>
      </c>
      <c r="C1398" s="103" t="s">
        <v>46</v>
      </c>
      <c r="D1398" s="103" t="s">
        <v>9242</v>
      </c>
    </row>
    <row r="1399" spans="1:4">
      <c r="A1399" s="103" t="s">
        <v>10142</v>
      </c>
      <c r="B1399" s="103" t="s">
        <v>12186</v>
      </c>
      <c r="C1399" s="103" t="s">
        <v>46</v>
      </c>
      <c r="D1399" s="103" t="s">
        <v>9242</v>
      </c>
    </row>
    <row r="1400" spans="1:4">
      <c r="A1400" s="103" t="s">
        <v>10145</v>
      </c>
      <c r="B1400" s="103" t="s">
        <v>12187</v>
      </c>
      <c r="C1400" s="103" t="s">
        <v>46</v>
      </c>
      <c r="D1400" s="103" t="s">
        <v>9242</v>
      </c>
    </row>
    <row r="1401" spans="1:4">
      <c r="A1401" s="103" t="s">
        <v>10382</v>
      </c>
      <c r="B1401" s="103" t="s">
        <v>12188</v>
      </c>
      <c r="C1401" s="103" t="s">
        <v>46</v>
      </c>
      <c r="D1401" s="103" t="s">
        <v>9242</v>
      </c>
    </row>
    <row r="1402" spans="1:4">
      <c r="A1402" s="103" t="s">
        <v>10385</v>
      </c>
      <c r="B1402" s="103" t="s">
        <v>12189</v>
      </c>
      <c r="C1402" s="103" t="s">
        <v>46</v>
      </c>
      <c r="D1402" s="103" t="s">
        <v>9242</v>
      </c>
    </row>
    <row r="1403" spans="1:4">
      <c r="A1403" s="103" t="s">
        <v>10132</v>
      </c>
      <c r="B1403" s="103" t="s">
        <v>12190</v>
      </c>
      <c r="C1403" s="103" t="s">
        <v>46</v>
      </c>
      <c r="D1403" s="103" t="s">
        <v>10133</v>
      </c>
    </row>
    <row r="1404" spans="1:4">
      <c r="A1404" s="103" t="s">
        <v>10136</v>
      </c>
      <c r="B1404" s="103" t="s">
        <v>12191</v>
      </c>
      <c r="C1404" s="103" t="s">
        <v>46</v>
      </c>
      <c r="D1404" s="103" t="s">
        <v>10137</v>
      </c>
    </row>
    <row r="1405" spans="1:4">
      <c r="A1405" s="103" t="s">
        <v>10491</v>
      </c>
      <c r="B1405" s="103" t="s">
        <v>12192</v>
      </c>
      <c r="C1405" s="103" t="s">
        <v>46</v>
      </c>
      <c r="D1405" s="103" t="s">
        <v>10492</v>
      </c>
    </row>
    <row r="1406" spans="1:4">
      <c r="A1406" s="103" t="s">
        <v>10497</v>
      </c>
      <c r="B1406" s="103" t="s">
        <v>12193</v>
      </c>
      <c r="C1406" s="103" t="s">
        <v>46</v>
      </c>
      <c r="D1406" s="103" t="s">
        <v>10498</v>
      </c>
    </row>
    <row r="1407" spans="1:4">
      <c r="A1407" s="103" t="s">
        <v>657</v>
      </c>
      <c r="B1407" s="103" t="s">
        <v>12194</v>
      </c>
      <c r="C1407" s="103" t="s">
        <v>642</v>
      </c>
      <c r="D1407" s="103" t="s">
        <v>658</v>
      </c>
    </row>
    <row r="1408" spans="1:4">
      <c r="A1408" s="103" t="s">
        <v>640</v>
      </c>
      <c r="B1408" s="103" t="s">
        <v>12195</v>
      </c>
      <c r="C1408" s="103" t="s">
        <v>642</v>
      </c>
      <c r="D1408" s="103" t="s">
        <v>641</v>
      </c>
    </row>
    <row r="1409" spans="1:4">
      <c r="A1409" s="103" t="s">
        <v>1246</v>
      </c>
      <c r="B1409" s="103" t="s">
        <v>12196</v>
      </c>
      <c r="C1409" s="103" t="s">
        <v>642</v>
      </c>
      <c r="D1409" s="103" t="s">
        <v>1248</v>
      </c>
    </row>
    <row r="1410" spans="1:4">
      <c r="A1410" s="103" t="s">
        <v>1933</v>
      </c>
      <c r="B1410" s="103" t="s">
        <v>12197</v>
      </c>
      <c r="C1410" s="103" t="s">
        <v>642</v>
      </c>
      <c r="D1410" s="103" t="s">
        <v>1934</v>
      </c>
    </row>
    <row r="1411" spans="1:4">
      <c r="A1411" s="103" t="s">
        <v>3512</v>
      </c>
      <c r="B1411" s="103" t="s">
        <v>12198</v>
      </c>
      <c r="C1411" s="103" t="s">
        <v>642</v>
      </c>
      <c r="D1411" s="103" t="s">
        <v>3513</v>
      </c>
    </row>
    <row r="1412" spans="1:4">
      <c r="A1412" s="103" t="s">
        <v>3519</v>
      </c>
      <c r="B1412" s="103" t="s">
        <v>12199</v>
      </c>
      <c r="C1412" s="103" t="s">
        <v>642</v>
      </c>
      <c r="D1412" s="103" t="s">
        <v>3520</v>
      </c>
    </row>
    <row r="1413" spans="1:4">
      <c r="A1413" s="103" t="s">
        <v>3528</v>
      </c>
      <c r="B1413" s="103" t="s">
        <v>12200</v>
      </c>
      <c r="C1413" s="103" t="s">
        <v>642</v>
      </c>
      <c r="D1413" s="103" t="s">
        <v>3529</v>
      </c>
    </row>
    <row r="1414" spans="1:4">
      <c r="A1414" s="103" t="s">
        <v>1947</v>
      </c>
      <c r="B1414" s="103" t="s">
        <v>12201</v>
      </c>
      <c r="C1414" s="103" t="s">
        <v>642</v>
      </c>
      <c r="D1414" s="103" t="s">
        <v>1949</v>
      </c>
    </row>
    <row r="1415" spans="1:4">
      <c r="A1415" s="103" t="s">
        <v>1976</v>
      </c>
      <c r="B1415" s="103" t="s">
        <v>12202</v>
      </c>
      <c r="C1415" s="103" t="s">
        <v>642</v>
      </c>
      <c r="D1415" s="103" t="s">
        <v>1977</v>
      </c>
    </row>
    <row r="1416" spans="1:4">
      <c r="A1416" s="103" t="s">
        <v>10606</v>
      </c>
      <c r="B1416" s="103" t="s">
        <v>12203</v>
      </c>
      <c r="C1416" s="103" t="s">
        <v>642</v>
      </c>
      <c r="D1416" s="103" t="s">
        <v>10607</v>
      </c>
    </row>
    <row r="1417" spans="1:4">
      <c r="A1417" s="103" t="s">
        <v>10610</v>
      </c>
      <c r="B1417" s="103" t="s">
        <v>12204</v>
      </c>
      <c r="C1417" s="103" t="s">
        <v>642</v>
      </c>
      <c r="D1417" s="103" t="s">
        <v>10607</v>
      </c>
    </row>
    <row r="1418" spans="1:4">
      <c r="A1418" s="103" t="s">
        <v>10612</v>
      </c>
      <c r="B1418" s="103" t="s">
        <v>12205</v>
      </c>
      <c r="C1418" s="103" t="s">
        <v>642</v>
      </c>
      <c r="D1418" s="103" t="s">
        <v>10607</v>
      </c>
    </row>
    <row r="1419" spans="1:4">
      <c r="A1419" s="103" t="s">
        <v>10602</v>
      </c>
      <c r="B1419" s="103" t="s">
        <v>12206</v>
      </c>
      <c r="C1419" s="103" t="s">
        <v>642</v>
      </c>
      <c r="D1419" s="103" t="s">
        <v>10603</v>
      </c>
    </row>
    <row r="1420" spans="1:4">
      <c r="A1420" s="103" t="s">
        <v>749</v>
      </c>
      <c r="B1420" s="103" t="s">
        <v>12207</v>
      </c>
      <c r="C1420" s="103" t="s">
        <v>433</v>
      </c>
      <c r="D1420" s="103" t="s">
        <v>750</v>
      </c>
    </row>
    <row r="1421" spans="1:4">
      <c r="A1421" s="103" t="s">
        <v>8401</v>
      </c>
      <c r="B1421" s="103" t="s">
        <v>12208</v>
      </c>
      <c r="C1421" s="103" t="s">
        <v>433</v>
      </c>
      <c r="D1421" s="103" t="s">
        <v>8402</v>
      </c>
    </row>
    <row r="1422" spans="1:4">
      <c r="A1422" s="103" t="s">
        <v>8280</v>
      </c>
      <c r="B1422" s="103" t="s">
        <v>12209</v>
      </c>
      <c r="C1422" s="103" t="s">
        <v>433</v>
      </c>
      <c r="D1422" s="103" t="s">
        <v>8281</v>
      </c>
    </row>
    <row r="1423" spans="1:4">
      <c r="A1423" s="103" t="s">
        <v>9513</v>
      </c>
      <c r="B1423" s="103" t="s">
        <v>12210</v>
      </c>
      <c r="C1423" s="103" t="s">
        <v>433</v>
      </c>
      <c r="D1423" s="103" t="s">
        <v>9514</v>
      </c>
    </row>
    <row r="1424" spans="1:4">
      <c r="A1424" s="103" t="s">
        <v>9518</v>
      </c>
      <c r="B1424" s="103" t="s">
        <v>12211</v>
      </c>
      <c r="C1424" s="103" t="s">
        <v>433</v>
      </c>
      <c r="D1424" s="103" t="s">
        <v>9519</v>
      </c>
    </row>
    <row r="1425" spans="1:4">
      <c r="A1425" s="103" t="s">
        <v>429</v>
      </c>
      <c r="B1425" s="103" t="s">
        <v>12212</v>
      </c>
      <c r="C1425" s="103" t="s">
        <v>433</v>
      </c>
      <c r="D1425" s="103" t="s">
        <v>431</v>
      </c>
    </row>
    <row r="1426" spans="1:4">
      <c r="A1426" s="103" t="s">
        <v>10372</v>
      </c>
      <c r="B1426" s="103" t="s">
        <v>12213</v>
      </c>
      <c r="C1426" s="103" t="s">
        <v>433</v>
      </c>
      <c r="D1426" s="103" t="s">
        <v>10373</v>
      </c>
    </row>
    <row r="1427" spans="1:4">
      <c r="A1427" s="103" t="s">
        <v>4324</v>
      </c>
      <c r="B1427" s="103" t="s">
        <v>12214</v>
      </c>
      <c r="C1427" s="103" t="s">
        <v>433</v>
      </c>
      <c r="D1427" s="103" t="s">
        <v>4325</v>
      </c>
    </row>
    <row r="1428" spans="1:4">
      <c r="A1428" s="103" t="s">
        <v>2672</v>
      </c>
      <c r="B1428" s="103" t="s">
        <v>12215</v>
      </c>
      <c r="C1428" s="103" t="s">
        <v>433</v>
      </c>
      <c r="D1428" s="103" t="s">
        <v>2673</v>
      </c>
    </row>
    <row r="1429" spans="1:4">
      <c r="A1429" s="103" t="s">
        <v>2093</v>
      </c>
      <c r="B1429" s="103" t="s">
        <v>12216</v>
      </c>
      <c r="C1429" s="103" t="s">
        <v>433</v>
      </c>
      <c r="D1429" s="103" t="s">
        <v>2033</v>
      </c>
    </row>
    <row r="1430" spans="1:4">
      <c r="A1430" s="103" t="s">
        <v>2103</v>
      </c>
      <c r="B1430" s="103" t="s">
        <v>12217</v>
      </c>
      <c r="C1430" s="103" t="s">
        <v>433</v>
      </c>
      <c r="D1430" s="103" t="s">
        <v>1993</v>
      </c>
    </row>
    <row r="1431" spans="1:4">
      <c r="A1431" s="103" t="s">
        <v>4034</v>
      </c>
      <c r="B1431" s="103" t="s">
        <v>12218</v>
      </c>
      <c r="C1431" s="103" t="s">
        <v>433</v>
      </c>
      <c r="D1431" s="103" t="s">
        <v>4035</v>
      </c>
    </row>
    <row r="1432" spans="1:4">
      <c r="A1432" s="103" t="s">
        <v>4041</v>
      </c>
      <c r="B1432" s="103" t="s">
        <v>12219</v>
      </c>
      <c r="C1432" s="103" t="s">
        <v>433</v>
      </c>
      <c r="D1432" s="103" t="s">
        <v>4042</v>
      </c>
    </row>
    <row r="1433" spans="1:4">
      <c r="A1433" s="103" t="s">
        <v>5444</v>
      </c>
      <c r="B1433" s="103" t="s">
        <v>12220</v>
      </c>
      <c r="C1433" s="103" t="s">
        <v>433</v>
      </c>
      <c r="D1433" s="103" t="s">
        <v>5446</v>
      </c>
    </row>
    <row r="1434" spans="1:4">
      <c r="A1434" s="103" t="s">
        <v>5454</v>
      </c>
      <c r="B1434" s="103" t="s">
        <v>12221</v>
      </c>
      <c r="C1434" s="103" t="s">
        <v>433</v>
      </c>
      <c r="D1434" s="103" t="s">
        <v>5455</v>
      </c>
    </row>
    <row r="1435" spans="1:4">
      <c r="A1435" s="103" t="s">
        <v>5919</v>
      </c>
      <c r="B1435" s="103" t="s">
        <v>12222</v>
      </c>
      <c r="C1435" s="103" t="s">
        <v>433</v>
      </c>
      <c r="D1435" s="103" t="s">
        <v>5920</v>
      </c>
    </row>
    <row r="1436" spans="1:4">
      <c r="A1436" s="103" t="s">
        <v>4607</v>
      </c>
      <c r="B1436" s="103" t="s">
        <v>12223</v>
      </c>
      <c r="C1436" s="103" t="s">
        <v>433</v>
      </c>
      <c r="D1436" s="103" t="s">
        <v>4608</v>
      </c>
    </row>
    <row r="1437" spans="1:4">
      <c r="A1437" s="103" t="s">
        <v>5934</v>
      </c>
      <c r="B1437" s="103" t="s">
        <v>12224</v>
      </c>
      <c r="C1437" s="103" t="s">
        <v>433</v>
      </c>
      <c r="D1437" s="103" t="s">
        <v>5935</v>
      </c>
    </row>
    <row r="1438" spans="1:4">
      <c r="A1438" s="103" t="s">
        <v>5941</v>
      </c>
      <c r="B1438" s="103" t="s">
        <v>12225</v>
      </c>
      <c r="C1438" s="103" t="s">
        <v>433</v>
      </c>
      <c r="D1438" s="103" t="s">
        <v>5942</v>
      </c>
    </row>
    <row r="1439" spans="1:4">
      <c r="A1439" s="103" t="s">
        <v>4604</v>
      </c>
      <c r="B1439" s="103" t="s">
        <v>12226</v>
      </c>
      <c r="C1439" s="103" t="s">
        <v>433</v>
      </c>
      <c r="D1439" s="103" t="s">
        <v>4605</v>
      </c>
    </row>
    <row r="1440" spans="1:4">
      <c r="A1440" s="103" t="s">
        <v>5822</v>
      </c>
      <c r="B1440" s="103" t="s">
        <v>12227</v>
      </c>
      <c r="C1440" s="103" t="s">
        <v>433</v>
      </c>
      <c r="D1440" s="103" t="s">
        <v>5823</v>
      </c>
    </row>
    <row r="1441" spans="1:4">
      <c r="A1441" s="103" t="s">
        <v>6239</v>
      </c>
      <c r="B1441" s="103" t="s">
        <v>12228</v>
      </c>
      <c r="C1441" s="103" t="s">
        <v>433</v>
      </c>
      <c r="D1441" s="103" t="s">
        <v>6240</v>
      </c>
    </row>
    <row r="1442" spans="1:4">
      <c r="A1442" s="103" t="s">
        <v>5720</v>
      </c>
      <c r="B1442" s="103" t="s">
        <v>12229</v>
      </c>
      <c r="C1442" s="103" t="s">
        <v>433</v>
      </c>
      <c r="D1442" s="103" t="s">
        <v>5721</v>
      </c>
    </row>
    <row r="1443" spans="1:4">
      <c r="A1443" s="103" t="s">
        <v>5665</v>
      </c>
      <c r="B1443" s="103" t="s">
        <v>12230</v>
      </c>
      <c r="C1443" s="103" t="s">
        <v>433</v>
      </c>
      <c r="D1443" s="103" t="s">
        <v>5666</v>
      </c>
    </row>
    <row r="1444" spans="1:4">
      <c r="A1444" s="103" t="s">
        <v>5667</v>
      </c>
      <c r="B1444" s="103" t="s">
        <v>12231</v>
      </c>
      <c r="C1444" s="103" t="s">
        <v>433</v>
      </c>
      <c r="D1444" s="103" t="s">
        <v>5669</v>
      </c>
    </row>
    <row r="1445" spans="1:4">
      <c r="A1445" s="103" t="s">
        <v>5717</v>
      </c>
      <c r="B1445" s="103" t="s">
        <v>12232</v>
      </c>
      <c r="C1445" s="103" t="s">
        <v>433</v>
      </c>
      <c r="D1445" s="103" t="s">
        <v>5719</v>
      </c>
    </row>
    <row r="1446" spans="1:4">
      <c r="A1446" s="103" t="s">
        <v>4885</v>
      </c>
      <c r="B1446" s="103" t="s">
        <v>12233</v>
      </c>
      <c r="C1446" s="103" t="s">
        <v>433</v>
      </c>
      <c r="D1446" s="103" t="s">
        <v>4886</v>
      </c>
    </row>
    <row r="1447" spans="1:4">
      <c r="A1447" s="103" t="s">
        <v>6542</v>
      </c>
      <c r="B1447" s="103" t="s">
        <v>12234</v>
      </c>
      <c r="C1447" s="103" t="s">
        <v>433</v>
      </c>
      <c r="D1447" s="103" t="s">
        <v>6543</v>
      </c>
    </row>
    <row r="1448" spans="1:4">
      <c r="A1448" s="103" t="s">
        <v>5826</v>
      </c>
      <c r="B1448" s="103" t="s">
        <v>12235</v>
      </c>
      <c r="C1448" s="103" t="s">
        <v>433</v>
      </c>
      <c r="D1448" s="103" t="s">
        <v>5827</v>
      </c>
    </row>
    <row r="1449" spans="1:4">
      <c r="A1449" s="103" t="s">
        <v>5832</v>
      </c>
      <c r="B1449" s="103" t="s">
        <v>12236</v>
      </c>
      <c r="C1449" s="103" t="s">
        <v>433</v>
      </c>
      <c r="D1449" s="103" t="s">
        <v>5833</v>
      </c>
    </row>
    <row r="1450" spans="1:4">
      <c r="A1450" s="103" t="s">
        <v>6200</v>
      </c>
      <c r="B1450" s="103" t="s">
        <v>12237</v>
      </c>
      <c r="C1450" s="103" t="s">
        <v>433</v>
      </c>
      <c r="D1450" s="103" t="s">
        <v>6201</v>
      </c>
    </row>
    <row r="1451" spans="1:4">
      <c r="A1451" s="103" t="s">
        <v>6209</v>
      </c>
      <c r="B1451" s="103" t="s">
        <v>12238</v>
      </c>
      <c r="C1451" s="103" t="s">
        <v>433</v>
      </c>
      <c r="D1451" s="103" t="s">
        <v>6210</v>
      </c>
    </row>
    <row r="1452" spans="1:4">
      <c r="A1452" s="103" t="s">
        <v>6216</v>
      </c>
      <c r="B1452" s="103" t="s">
        <v>12239</v>
      </c>
      <c r="C1452" s="103" t="s">
        <v>433</v>
      </c>
      <c r="D1452" s="103" t="s">
        <v>6217</v>
      </c>
    </row>
    <row r="1453" spans="1:4">
      <c r="A1453" s="103" t="s">
        <v>6222</v>
      </c>
      <c r="B1453" s="103" t="s">
        <v>12240</v>
      </c>
      <c r="C1453" s="103" t="s">
        <v>433</v>
      </c>
      <c r="D1453" s="103" t="s">
        <v>6223</v>
      </c>
    </row>
    <row r="1454" spans="1:4">
      <c r="A1454" s="103" t="s">
        <v>6227</v>
      </c>
      <c r="B1454" s="103" t="s">
        <v>12241</v>
      </c>
      <c r="C1454" s="103" t="s">
        <v>433</v>
      </c>
      <c r="D1454" s="103" t="s">
        <v>6229</v>
      </c>
    </row>
    <row r="1455" spans="1:4">
      <c r="A1455" s="103" t="s">
        <v>6233</v>
      </c>
      <c r="B1455" s="103" t="s">
        <v>12242</v>
      </c>
      <c r="C1455" s="103" t="s">
        <v>433</v>
      </c>
      <c r="D1455" s="103" t="s">
        <v>6234</v>
      </c>
    </row>
    <row r="1456" spans="1:4">
      <c r="A1456" s="103" t="s">
        <v>6241</v>
      </c>
      <c r="B1456" s="103" t="s">
        <v>12243</v>
      </c>
      <c r="C1456" s="103" t="s">
        <v>433</v>
      </c>
      <c r="D1456" s="103" t="s">
        <v>6243</v>
      </c>
    </row>
    <row r="1457" spans="1:4">
      <c r="A1457" s="103" t="s">
        <v>6248</v>
      </c>
      <c r="B1457" s="103" t="s">
        <v>12244</v>
      </c>
      <c r="C1457" s="103" t="s">
        <v>433</v>
      </c>
      <c r="D1457" s="103" t="s">
        <v>6249</v>
      </c>
    </row>
    <row r="1458" spans="1:4">
      <c r="A1458" s="103" t="s">
        <v>6522</v>
      </c>
      <c r="B1458" s="103" t="s">
        <v>12245</v>
      </c>
      <c r="C1458" s="103" t="s">
        <v>433</v>
      </c>
      <c r="D1458" s="103" t="s">
        <v>6523</v>
      </c>
    </row>
    <row r="1459" spans="1:4">
      <c r="A1459" s="103" t="s">
        <v>6528</v>
      </c>
      <c r="B1459" s="103" t="s">
        <v>12246</v>
      </c>
      <c r="C1459" s="103" t="s">
        <v>433</v>
      </c>
      <c r="D1459" s="103" t="s">
        <v>6529</v>
      </c>
    </row>
    <row r="1460" spans="1:4">
      <c r="A1460" s="103" t="s">
        <v>7118</v>
      </c>
      <c r="B1460" s="103" t="s">
        <v>12247</v>
      </c>
      <c r="C1460" s="103" t="s">
        <v>433</v>
      </c>
      <c r="D1460" s="103" t="s">
        <v>7120</v>
      </c>
    </row>
    <row r="1461" spans="1:4">
      <c r="A1461" s="103" t="s">
        <v>9200</v>
      </c>
      <c r="B1461" s="103" t="s">
        <v>12248</v>
      </c>
      <c r="C1461" s="103" t="s">
        <v>433</v>
      </c>
      <c r="D1461" s="103" t="s">
        <v>9201</v>
      </c>
    </row>
    <row r="1462" spans="1:4">
      <c r="A1462" s="103" t="s">
        <v>9194</v>
      </c>
      <c r="B1462" s="103" t="s">
        <v>12249</v>
      </c>
      <c r="C1462" s="103" t="s">
        <v>433</v>
      </c>
      <c r="D1462" s="103" t="s">
        <v>9195</v>
      </c>
    </row>
    <row r="1463" spans="1:4">
      <c r="A1463" s="103" t="s">
        <v>9380</v>
      </c>
      <c r="B1463" s="103" t="s">
        <v>12250</v>
      </c>
      <c r="C1463" s="103" t="s">
        <v>433</v>
      </c>
      <c r="D1463" s="103" t="s">
        <v>9381</v>
      </c>
    </row>
    <row r="1464" spans="1:4">
      <c r="A1464" s="103" t="s">
        <v>10377</v>
      </c>
      <c r="B1464" s="103" t="s">
        <v>12251</v>
      </c>
      <c r="C1464" s="103" t="s">
        <v>433</v>
      </c>
      <c r="D1464" s="103" t="s">
        <v>10378</v>
      </c>
    </row>
    <row r="1465" spans="1:4">
      <c r="A1465" s="103" t="s">
        <v>5898</v>
      </c>
      <c r="B1465" s="103" t="s">
        <v>12252</v>
      </c>
      <c r="C1465" s="103" t="s">
        <v>502</v>
      </c>
      <c r="D1465" s="103" t="s">
        <v>5899</v>
      </c>
    </row>
    <row r="1466" spans="1:4">
      <c r="A1466" s="103" t="s">
        <v>5766</v>
      </c>
      <c r="B1466" s="103" t="s">
        <v>12253</v>
      </c>
      <c r="C1466" s="103" t="s">
        <v>502</v>
      </c>
      <c r="D1466" s="103" t="s">
        <v>5767</v>
      </c>
    </row>
    <row r="1467" spans="1:4">
      <c r="A1467" s="103" t="s">
        <v>5508</v>
      </c>
      <c r="B1467" s="103" t="s">
        <v>12254</v>
      </c>
      <c r="C1467" s="103" t="s">
        <v>502</v>
      </c>
      <c r="D1467" s="103" t="s">
        <v>5509</v>
      </c>
    </row>
    <row r="1468" spans="1:4">
      <c r="A1468" s="103" t="s">
        <v>5895</v>
      </c>
      <c r="B1468" s="103" t="s">
        <v>12255</v>
      </c>
      <c r="C1468" s="103" t="s">
        <v>502</v>
      </c>
      <c r="D1468" s="103" t="s">
        <v>5896</v>
      </c>
    </row>
    <row r="1469" spans="1:4">
      <c r="A1469" s="103" t="s">
        <v>5903</v>
      </c>
      <c r="B1469" s="103" t="s">
        <v>12256</v>
      </c>
      <c r="C1469" s="103" t="s">
        <v>502</v>
      </c>
      <c r="D1469" s="103" t="s">
        <v>5905</v>
      </c>
    </row>
    <row r="1470" spans="1:4">
      <c r="A1470" s="103" t="s">
        <v>5985</v>
      </c>
      <c r="B1470" s="103" t="s">
        <v>12257</v>
      </c>
      <c r="C1470" s="103" t="s">
        <v>502</v>
      </c>
      <c r="D1470" s="103" t="s">
        <v>5986</v>
      </c>
    </row>
    <row r="1471" spans="1:4">
      <c r="A1471" s="103" t="s">
        <v>5807</v>
      </c>
      <c r="B1471" s="103" t="s">
        <v>12258</v>
      </c>
      <c r="C1471" s="103" t="s">
        <v>502</v>
      </c>
      <c r="D1471" s="103" t="s">
        <v>5808</v>
      </c>
    </row>
    <row r="1472" spans="1:4">
      <c r="A1472" s="103" t="s">
        <v>5768</v>
      </c>
      <c r="B1472" s="103" t="s">
        <v>12259</v>
      </c>
      <c r="C1472" s="103" t="s">
        <v>502</v>
      </c>
      <c r="D1472" s="103" t="s">
        <v>5769</v>
      </c>
    </row>
    <row r="1473" spans="1:4">
      <c r="A1473" s="103" t="s">
        <v>5774</v>
      </c>
      <c r="B1473" s="103" t="s">
        <v>12260</v>
      </c>
      <c r="C1473" s="103" t="s">
        <v>502</v>
      </c>
      <c r="D1473" s="103" t="s">
        <v>5775</v>
      </c>
    </row>
    <row r="1474" spans="1:4">
      <c r="A1474" s="103" t="s">
        <v>4965</v>
      </c>
      <c r="B1474" s="103" t="s">
        <v>12261</v>
      </c>
      <c r="C1474" s="103" t="s">
        <v>502</v>
      </c>
      <c r="D1474" s="103" t="s">
        <v>4967</v>
      </c>
    </row>
    <row r="1475" spans="1:4">
      <c r="A1475" s="103" t="s">
        <v>499</v>
      </c>
      <c r="B1475" s="103" t="s">
        <v>12262</v>
      </c>
      <c r="C1475" s="103" t="s">
        <v>502</v>
      </c>
      <c r="D1475" s="103" t="s">
        <v>501</v>
      </c>
    </row>
    <row r="1476" spans="1:4">
      <c r="A1476" s="103" t="s">
        <v>586</v>
      </c>
      <c r="B1476" s="103" t="s">
        <v>12263</v>
      </c>
      <c r="C1476" s="103" t="s">
        <v>502</v>
      </c>
      <c r="D1476" s="103" t="s">
        <v>587</v>
      </c>
    </row>
    <row r="1477" spans="1:4">
      <c r="A1477" s="103" t="s">
        <v>598</v>
      </c>
      <c r="B1477" s="103" t="s">
        <v>12264</v>
      </c>
      <c r="C1477" s="103" t="s">
        <v>502</v>
      </c>
      <c r="D1477" s="103" t="s">
        <v>599</v>
      </c>
    </row>
    <row r="1478" spans="1:4">
      <c r="A1478" s="103" t="s">
        <v>610</v>
      </c>
      <c r="B1478" s="103" t="s">
        <v>12265</v>
      </c>
      <c r="C1478" s="103" t="s">
        <v>502</v>
      </c>
      <c r="D1478" s="103" t="s">
        <v>587</v>
      </c>
    </row>
    <row r="1479" spans="1:4">
      <c r="A1479" s="103" t="s">
        <v>618</v>
      </c>
      <c r="B1479" s="103" t="s">
        <v>12266</v>
      </c>
      <c r="C1479" s="103" t="s">
        <v>502</v>
      </c>
      <c r="D1479" s="103" t="s">
        <v>619</v>
      </c>
    </row>
    <row r="1480" spans="1:4">
      <c r="A1480" s="103" t="s">
        <v>626</v>
      </c>
      <c r="B1480" s="103" t="s">
        <v>12267</v>
      </c>
      <c r="C1480" s="103" t="s">
        <v>502</v>
      </c>
      <c r="D1480" s="103" t="s">
        <v>627</v>
      </c>
    </row>
    <row r="1481" spans="1:4">
      <c r="A1481" s="103" t="s">
        <v>685</v>
      </c>
      <c r="B1481" s="103" t="s">
        <v>12268</v>
      </c>
      <c r="C1481" s="103" t="s">
        <v>502</v>
      </c>
      <c r="D1481" s="103" t="s">
        <v>686</v>
      </c>
    </row>
    <row r="1482" spans="1:4">
      <c r="A1482" s="103" t="s">
        <v>737</v>
      </c>
      <c r="B1482" s="103" t="s">
        <v>12269</v>
      </c>
      <c r="C1482" s="103" t="s">
        <v>502</v>
      </c>
      <c r="D1482" s="103" t="s">
        <v>739</v>
      </c>
    </row>
    <row r="1483" spans="1:4">
      <c r="A1483" s="103" t="s">
        <v>784</v>
      </c>
      <c r="B1483" s="103" t="s">
        <v>12270</v>
      </c>
      <c r="C1483" s="103" t="s">
        <v>502</v>
      </c>
      <c r="D1483" s="103" t="s">
        <v>786</v>
      </c>
    </row>
    <row r="1484" spans="1:4">
      <c r="A1484" s="103" t="s">
        <v>2160</v>
      </c>
      <c r="B1484" s="103" t="s">
        <v>12271</v>
      </c>
      <c r="C1484" s="103" t="s">
        <v>502</v>
      </c>
      <c r="D1484" s="103" t="s">
        <v>2161</v>
      </c>
    </row>
    <row r="1485" spans="1:4">
      <c r="A1485" s="103" t="s">
        <v>2947</v>
      </c>
      <c r="B1485" s="103" t="s">
        <v>12272</v>
      </c>
      <c r="C1485" s="103" t="s">
        <v>502</v>
      </c>
      <c r="D1485" s="103" t="s">
        <v>2948</v>
      </c>
    </row>
    <row r="1486" spans="1:4">
      <c r="A1486" s="103" t="s">
        <v>2977</v>
      </c>
      <c r="B1486" s="103" t="s">
        <v>12273</v>
      </c>
      <c r="C1486" s="103" t="s">
        <v>502</v>
      </c>
      <c r="D1486" s="103" t="s">
        <v>2979</v>
      </c>
    </row>
    <row r="1487" spans="1:4">
      <c r="A1487" s="103" t="s">
        <v>3008</v>
      </c>
      <c r="B1487" s="103" t="s">
        <v>12274</v>
      </c>
      <c r="C1487" s="103" t="s">
        <v>502</v>
      </c>
      <c r="D1487" s="103" t="s">
        <v>3011</v>
      </c>
    </row>
    <row r="1488" spans="1:4">
      <c r="A1488" s="103" t="s">
        <v>3044</v>
      </c>
      <c r="B1488" s="103" t="s">
        <v>12275</v>
      </c>
      <c r="C1488" s="103" t="s">
        <v>502</v>
      </c>
      <c r="D1488" s="103" t="s">
        <v>3045</v>
      </c>
    </row>
    <row r="1489" spans="1:4">
      <c r="A1489" s="103" t="s">
        <v>993</v>
      </c>
      <c r="B1489" s="103" t="s">
        <v>12276</v>
      </c>
      <c r="C1489" s="103" t="s">
        <v>842</v>
      </c>
      <c r="D1489" s="103" t="s">
        <v>995</v>
      </c>
    </row>
    <row r="1490" spans="1:4">
      <c r="A1490" s="103" t="s">
        <v>838</v>
      </c>
      <c r="B1490" s="103" t="s">
        <v>12277</v>
      </c>
      <c r="C1490" s="103" t="s">
        <v>842</v>
      </c>
      <c r="D1490" s="103" t="s">
        <v>841</v>
      </c>
    </row>
    <row r="1491" spans="1:4">
      <c r="A1491" s="103" t="s">
        <v>883</v>
      </c>
      <c r="B1491" s="103" t="s">
        <v>12278</v>
      </c>
      <c r="C1491" s="103" t="s">
        <v>842</v>
      </c>
      <c r="D1491" s="103" t="s">
        <v>884</v>
      </c>
    </row>
    <row r="1492" spans="1:4">
      <c r="A1492" s="103" t="s">
        <v>6418</v>
      </c>
      <c r="B1492" s="103" t="s">
        <v>12279</v>
      </c>
      <c r="C1492" s="103" t="s">
        <v>842</v>
      </c>
      <c r="D1492" s="103" t="s">
        <v>6419</v>
      </c>
    </row>
    <row r="1493" spans="1:4">
      <c r="A1493" s="103" t="s">
        <v>6885</v>
      </c>
      <c r="B1493" s="103" t="s">
        <v>12280</v>
      </c>
      <c r="C1493" s="103" t="s">
        <v>842</v>
      </c>
      <c r="D1493" s="103" t="s">
        <v>6887</v>
      </c>
    </row>
    <row r="1494" spans="1:4">
      <c r="A1494" s="103" t="s">
        <v>6359</v>
      </c>
      <c r="B1494" s="103" t="s">
        <v>12281</v>
      </c>
      <c r="C1494" s="103" t="s">
        <v>842</v>
      </c>
      <c r="D1494" s="103" t="s">
        <v>6360</v>
      </c>
    </row>
    <row r="1495" spans="1:4">
      <c r="A1495" s="103" t="s">
        <v>6995</v>
      </c>
      <c r="B1495" s="103" t="s">
        <v>12282</v>
      </c>
      <c r="C1495" s="103" t="s">
        <v>842</v>
      </c>
      <c r="D1495" s="103" t="s">
        <v>6996</v>
      </c>
    </row>
    <row r="1496" spans="1:4">
      <c r="A1496" s="103" t="s">
        <v>6376</v>
      </c>
      <c r="B1496" s="103" t="s">
        <v>12283</v>
      </c>
      <c r="C1496" s="103" t="s">
        <v>842</v>
      </c>
      <c r="D1496" s="103" t="s">
        <v>6377</v>
      </c>
    </row>
    <row r="1497" spans="1:4">
      <c r="A1497" s="103" t="s">
        <v>7001</v>
      </c>
      <c r="B1497" s="103" t="s">
        <v>12284</v>
      </c>
      <c r="C1497" s="103" t="s">
        <v>842</v>
      </c>
      <c r="D1497" s="103" t="s">
        <v>7003</v>
      </c>
    </row>
    <row r="1498" spans="1:4">
      <c r="A1498" s="103" t="s">
        <v>6380</v>
      </c>
      <c r="B1498" s="103" t="s">
        <v>12285</v>
      </c>
      <c r="C1498" s="103" t="s">
        <v>842</v>
      </c>
      <c r="D1498" s="103" t="s">
        <v>6381</v>
      </c>
    </row>
    <row r="1499" spans="1:4">
      <c r="A1499" s="103" t="s">
        <v>6345</v>
      </c>
      <c r="B1499" s="103" t="s">
        <v>12286</v>
      </c>
      <c r="C1499" s="103" t="s">
        <v>842</v>
      </c>
      <c r="D1499" s="103" t="s">
        <v>6346</v>
      </c>
    </row>
    <row r="1500" spans="1:4">
      <c r="A1500" s="103" t="s">
        <v>6352</v>
      </c>
      <c r="B1500" s="103" t="s">
        <v>12287</v>
      </c>
      <c r="C1500" s="103" t="s">
        <v>842</v>
      </c>
      <c r="D1500" s="103" t="s">
        <v>6353</v>
      </c>
    </row>
    <row r="1501" spans="1:4">
      <c r="A1501" s="103" t="s">
        <v>7218</v>
      </c>
      <c r="B1501" s="103" t="s">
        <v>12288</v>
      </c>
      <c r="C1501" s="103" t="s">
        <v>842</v>
      </c>
      <c r="D1501" s="103" t="s">
        <v>7219</v>
      </c>
    </row>
    <row r="1502" spans="1:4">
      <c r="A1502" s="103" t="s">
        <v>7185</v>
      </c>
      <c r="B1502" s="103" t="s">
        <v>12289</v>
      </c>
      <c r="C1502" s="103" t="s">
        <v>842</v>
      </c>
      <c r="D1502" s="103" t="s">
        <v>7186</v>
      </c>
    </row>
    <row r="1503" spans="1:4">
      <c r="A1503" s="103" t="s">
        <v>6639</v>
      </c>
      <c r="B1503" s="103" t="s">
        <v>12290</v>
      </c>
      <c r="C1503" s="103" t="s">
        <v>842</v>
      </c>
      <c r="D1503" s="103" t="s">
        <v>6640</v>
      </c>
    </row>
    <row r="1504" spans="1:4">
      <c r="A1504" s="103" t="s">
        <v>6665</v>
      </c>
      <c r="B1504" s="103" t="s">
        <v>12291</v>
      </c>
      <c r="C1504" s="103" t="s">
        <v>842</v>
      </c>
      <c r="D1504" s="103" t="s">
        <v>6666</v>
      </c>
    </row>
    <row r="1505" spans="1:4">
      <c r="A1505" s="103" t="s">
        <v>6682</v>
      </c>
      <c r="B1505" s="103" t="s">
        <v>12292</v>
      </c>
      <c r="C1505" s="103" t="s">
        <v>842</v>
      </c>
      <c r="D1505" s="103" t="s">
        <v>6683</v>
      </c>
    </row>
    <row r="1506" spans="1:4">
      <c r="A1506" s="103" t="s">
        <v>6697</v>
      </c>
      <c r="B1506" s="103" t="s">
        <v>12293</v>
      </c>
      <c r="C1506" s="103" t="s">
        <v>842</v>
      </c>
      <c r="D1506" s="103" t="s">
        <v>6698</v>
      </c>
    </row>
    <row r="1507" spans="1:4">
      <c r="A1507" s="103" t="s">
        <v>6647</v>
      </c>
      <c r="B1507" s="103" t="s">
        <v>12294</v>
      </c>
      <c r="C1507" s="103" t="s">
        <v>842</v>
      </c>
      <c r="D1507" s="103" t="s">
        <v>6649</v>
      </c>
    </row>
    <row r="1508" spans="1:4">
      <c r="A1508" s="103" t="s">
        <v>6673</v>
      </c>
      <c r="B1508" s="103" t="s">
        <v>12295</v>
      </c>
      <c r="C1508" s="103" t="s">
        <v>842</v>
      </c>
      <c r="D1508" s="103" t="s">
        <v>6674</v>
      </c>
    </row>
    <row r="1509" spans="1:4">
      <c r="A1509" s="103" t="s">
        <v>6689</v>
      </c>
      <c r="B1509" s="103" t="s">
        <v>12296</v>
      </c>
      <c r="C1509" s="103" t="s">
        <v>842</v>
      </c>
      <c r="D1509" s="103" t="s">
        <v>6690</v>
      </c>
    </row>
    <row r="1510" spans="1:4">
      <c r="A1510" s="103" t="s">
        <v>6704</v>
      </c>
      <c r="B1510" s="103" t="s">
        <v>12297</v>
      </c>
      <c r="C1510" s="103" t="s">
        <v>842</v>
      </c>
      <c r="D1510" s="103" t="s">
        <v>6706</v>
      </c>
    </row>
    <row r="1511" spans="1:4">
      <c r="A1511" s="103" t="s">
        <v>8472</v>
      </c>
      <c r="B1511" s="103" t="s">
        <v>12298</v>
      </c>
      <c r="C1511" s="103" t="s">
        <v>842</v>
      </c>
      <c r="D1511" s="103" t="s">
        <v>8473</v>
      </c>
    </row>
    <row r="1512" spans="1:4">
      <c r="A1512" s="103" t="s">
        <v>8505</v>
      </c>
      <c r="B1512" s="103" t="s">
        <v>12299</v>
      </c>
      <c r="C1512" s="103" t="s">
        <v>842</v>
      </c>
      <c r="D1512" s="103" t="s">
        <v>8487</v>
      </c>
    </row>
    <row r="1513" spans="1:4">
      <c r="A1513" s="103" t="s">
        <v>8522</v>
      </c>
      <c r="B1513" s="103" t="s">
        <v>12300</v>
      </c>
      <c r="C1513" s="103" t="s">
        <v>842</v>
      </c>
      <c r="D1513" s="103" t="s">
        <v>8523</v>
      </c>
    </row>
    <row r="1514" spans="1:4">
      <c r="A1514" s="103" t="s">
        <v>8657</v>
      </c>
      <c r="B1514" s="103" t="s">
        <v>12301</v>
      </c>
      <c r="C1514" s="103" t="s">
        <v>842</v>
      </c>
      <c r="D1514" s="103" t="s">
        <v>8658</v>
      </c>
    </row>
    <row r="1515" spans="1:4">
      <c r="A1515" s="103" t="s">
        <v>8738</v>
      </c>
      <c r="B1515" s="103" t="s">
        <v>12302</v>
      </c>
      <c r="C1515" s="103" t="s">
        <v>842</v>
      </c>
      <c r="D1515" s="103" t="s">
        <v>8739</v>
      </c>
    </row>
    <row r="1516" spans="1:4">
      <c r="A1516" s="103" t="s">
        <v>8932</v>
      </c>
      <c r="B1516" s="103" t="s">
        <v>12303</v>
      </c>
      <c r="C1516" s="103" t="s">
        <v>842</v>
      </c>
      <c r="D1516" s="103" t="s">
        <v>8934</v>
      </c>
    </row>
    <row r="1517" spans="1:4">
      <c r="A1517" s="103" t="s">
        <v>8944</v>
      </c>
      <c r="B1517" s="103" t="s">
        <v>12304</v>
      </c>
      <c r="C1517" s="103" t="s">
        <v>842</v>
      </c>
      <c r="D1517" s="103" t="s">
        <v>8945</v>
      </c>
    </row>
    <row r="1518" spans="1:4">
      <c r="A1518" s="103" t="s">
        <v>10180</v>
      </c>
      <c r="B1518" s="103" t="s">
        <v>12305</v>
      </c>
      <c r="C1518" s="103" t="s">
        <v>842</v>
      </c>
      <c r="D1518" s="103" t="s">
        <v>10181</v>
      </c>
    </row>
    <row r="1519" spans="1:4">
      <c r="A1519" s="103" t="s">
        <v>10185</v>
      </c>
      <c r="B1519" s="103" t="s">
        <v>12306</v>
      </c>
      <c r="C1519" s="103" t="s">
        <v>842</v>
      </c>
      <c r="D1519" s="103" t="s">
        <v>10186</v>
      </c>
    </row>
    <row r="1520" spans="1:4">
      <c r="A1520" s="103" t="s">
        <v>10440</v>
      </c>
      <c r="B1520" s="103" t="s">
        <v>12307</v>
      </c>
      <c r="C1520" s="103" t="s">
        <v>842</v>
      </c>
      <c r="D1520" s="103" t="s">
        <v>10441</v>
      </c>
    </row>
    <row r="1521" spans="1:4">
      <c r="A1521" s="103" t="s">
        <v>10446</v>
      </c>
      <c r="B1521" s="103" t="s">
        <v>12308</v>
      </c>
      <c r="C1521" s="103" t="s">
        <v>842</v>
      </c>
      <c r="D1521" s="103" t="s">
        <v>10447</v>
      </c>
    </row>
    <row r="1522" spans="1:4">
      <c r="A1522" s="103" t="s">
        <v>10548</v>
      </c>
      <c r="B1522" s="103" t="s">
        <v>12309</v>
      </c>
      <c r="C1522" s="103" t="s">
        <v>842</v>
      </c>
      <c r="D1522" s="103" t="s">
        <v>10549</v>
      </c>
    </row>
    <row r="1523" spans="1:4">
      <c r="A1523" s="103" t="s">
        <v>10554</v>
      </c>
      <c r="B1523" s="103" t="s">
        <v>12310</v>
      </c>
      <c r="C1523" s="103" t="s">
        <v>842</v>
      </c>
      <c r="D1523" s="103" t="s">
        <v>10555</v>
      </c>
    </row>
    <row r="1524" spans="1:4">
      <c r="A1524" s="103" t="s">
        <v>3712</v>
      </c>
      <c r="B1524" s="103" t="s">
        <v>12311</v>
      </c>
      <c r="C1524" s="103" t="s">
        <v>842</v>
      </c>
      <c r="D1524" s="103" t="s">
        <v>3713</v>
      </c>
    </row>
    <row r="1525" spans="1:4">
      <c r="A1525" s="103" t="s">
        <v>3860</v>
      </c>
      <c r="B1525" s="103" t="s">
        <v>12312</v>
      </c>
      <c r="C1525" s="103" t="s">
        <v>842</v>
      </c>
      <c r="D1525" s="103" t="s">
        <v>3861</v>
      </c>
    </row>
    <row r="1526" spans="1:4">
      <c r="A1526" s="103" t="s">
        <v>5336</v>
      </c>
      <c r="B1526" s="103" t="s">
        <v>12313</v>
      </c>
      <c r="C1526" s="103" t="s">
        <v>5338</v>
      </c>
      <c r="D1526" s="103" t="s">
        <v>5337</v>
      </c>
    </row>
    <row r="1527" spans="1:4">
      <c r="A1527" s="103" t="s">
        <v>3929</v>
      </c>
      <c r="B1527" s="103" t="s">
        <v>12314</v>
      </c>
      <c r="C1527" s="103" t="s">
        <v>1397</v>
      </c>
      <c r="D1527" s="103" t="s">
        <v>3931</v>
      </c>
    </row>
    <row r="1528" spans="1:4">
      <c r="A1528" s="103" t="s">
        <v>1930</v>
      </c>
      <c r="B1528" s="103" t="s">
        <v>12315</v>
      </c>
      <c r="C1528" s="103" t="s">
        <v>1397</v>
      </c>
      <c r="D1528" s="103" t="s">
        <v>1931</v>
      </c>
    </row>
    <row r="1529" spans="1:4">
      <c r="A1529" s="103" t="s">
        <v>1396</v>
      </c>
      <c r="B1529" s="103" t="s">
        <v>12316</v>
      </c>
      <c r="C1529" s="103" t="s">
        <v>1397</v>
      </c>
      <c r="D1529" s="103" t="s">
        <v>1386</v>
      </c>
    </row>
    <row r="1530" spans="1:4">
      <c r="A1530" s="103" t="s">
        <v>3491</v>
      </c>
      <c r="B1530" s="103" t="s">
        <v>12317</v>
      </c>
      <c r="C1530" s="103" t="s">
        <v>1397</v>
      </c>
      <c r="D1530" s="103" t="s">
        <v>3329</v>
      </c>
    </row>
    <row r="1531" spans="1:4">
      <c r="A1531" s="103" t="s">
        <v>3824</v>
      </c>
      <c r="B1531" s="103" t="s">
        <v>12318</v>
      </c>
      <c r="C1531" s="103" t="s">
        <v>1397</v>
      </c>
      <c r="D1531" s="103" t="s">
        <v>3825</v>
      </c>
    </row>
    <row r="1532" spans="1:4">
      <c r="A1532" s="103" t="s">
        <v>3868</v>
      </c>
      <c r="B1532" s="103" t="s">
        <v>12319</v>
      </c>
      <c r="C1532" s="103" t="s">
        <v>1397</v>
      </c>
      <c r="D1532" s="103" t="s">
        <v>3869</v>
      </c>
    </row>
    <row r="1533" spans="1:4">
      <c r="A1533" s="103" t="s">
        <v>3848</v>
      </c>
      <c r="B1533" s="103" t="s">
        <v>12320</v>
      </c>
      <c r="C1533" s="103" t="s">
        <v>1397</v>
      </c>
      <c r="D1533" s="103" t="s">
        <v>3849</v>
      </c>
    </row>
    <row r="1534" spans="1:4">
      <c r="A1534" s="103" t="s">
        <v>3841</v>
      </c>
      <c r="B1534" s="103" t="s">
        <v>12321</v>
      </c>
      <c r="C1534" s="103" t="s">
        <v>1397</v>
      </c>
      <c r="D1534" s="103" t="s">
        <v>3842</v>
      </c>
    </row>
    <row r="1535" spans="1:4">
      <c r="A1535" s="103" t="s">
        <v>3857</v>
      </c>
      <c r="B1535" s="103" t="s">
        <v>12322</v>
      </c>
      <c r="C1535" s="103" t="s">
        <v>1397</v>
      </c>
      <c r="D1535" s="103" t="s">
        <v>3858</v>
      </c>
    </row>
    <row r="1536" spans="1:4">
      <c r="A1536" s="103" t="s">
        <v>3889</v>
      </c>
      <c r="B1536" s="103" t="s">
        <v>12323</v>
      </c>
      <c r="C1536" s="103" t="s">
        <v>1397</v>
      </c>
      <c r="D1536" s="103" t="s">
        <v>3890</v>
      </c>
    </row>
    <row r="1537" spans="1:4">
      <c r="A1537" s="103" t="s">
        <v>3899</v>
      </c>
      <c r="B1537" s="103" t="s">
        <v>12324</v>
      </c>
      <c r="C1537" s="103" t="s">
        <v>1397</v>
      </c>
      <c r="D1537" s="103" t="s">
        <v>3900</v>
      </c>
    </row>
    <row r="1538" spans="1:4">
      <c r="A1538" s="103" t="s">
        <v>3904</v>
      </c>
      <c r="B1538" s="103" t="s">
        <v>12325</v>
      </c>
      <c r="C1538" s="103" t="s">
        <v>1397</v>
      </c>
      <c r="D1538" s="103" t="s">
        <v>3905</v>
      </c>
    </row>
    <row r="1539" spans="1:4">
      <c r="A1539" s="103" t="s">
        <v>3912</v>
      </c>
      <c r="B1539" s="103" t="s">
        <v>12326</v>
      </c>
      <c r="C1539" s="103" t="s">
        <v>1397</v>
      </c>
      <c r="D1539" s="103" t="s">
        <v>3849</v>
      </c>
    </row>
    <row r="1540" spans="1:4">
      <c r="A1540" s="103" t="s">
        <v>3920</v>
      </c>
      <c r="B1540" s="103" t="s">
        <v>12327</v>
      </c>
      <c r="C1540" s="103" t="s">
        <v>1397</v>
      </c>
      <c r="D1540" s="103" t="s">
        <v>3921</v>
      </c>
    </row>
    <row r="1541" spans="1:4">
      <c r="A1541" s="103" t="s">
        <v>3932</v>
      </c>
      <c r="B1541" s="103" t="s">
        <v>12328</v>
      </c>
      <c r="C1541" s="103" t="s">
        <v>1397</v>
      </c>
      <c r="D1541" s="103" t="s">
        <v>3933</v>
      </c>
    </row>
    <row r="1542" spans="1:4">
      <c r="A1542" s="103" t="s">
        <v>3940</v>
      </c>
      <c r="B1542" s="103" t="s">
        <v>12329</v>
      </c>
      <c r="C1542" s="103" t="s">
        <v>1397</v>
      </c>
      <c r="D1542" s="103" t="s">
        <v>3941</v>
      </c>
    </row>
    <row r="1543" spans="1:4">
      <c r="A1543" s="103" t="s">
        <v>3949</v>
      </c>
      <c r="B1543" s="103" t="s">
        <v>12330</v>
      </c>
      <c r="C1543" s="103" t="s">
        <v>1397</v>
      </c>
      <c r="D1543" s="103" t="s">
        <v>3950</v>
      </c>
    </row>
    <row r="1544" spans="1:4">
      <c r="A1544" s="103" t="s">
        <v>3953</v>
      </c>
      <c r="B1544" s="103" t="s">
        <v>12331</v>
      </c>
      <c r="C1544" s="103" t="s">
        <v>1397</v>
      </c>
      <c r="D1544" s="103" t="s">
        <v>3954</v>
      </c>
    </row>
    <row r="1545" spans="1:4">
      <c r="A1545" s="103" t="s">
        <v>3969</v>
      </c>
      <c r="B1545" s="103" t="s">
        <v>12332</v>
      </c>
      <c r="C1545" s="103" t="s">
        <v>1397</v>
      </c>
      <c r="D1545" s="103" t="s">
        <v>3970</v>
      </c>
    </row>
    <row r="1546" spans="1:4">
      <c r="A1546" s="103" t="s">
        <v>5552</v>
      </c>
      <c r="B1546" s="103" t="s">
        <v>12333</v>
      </c>
      <c r="C1546" s="103" t="s">
        <v>1397</v>
      </c>
      <c r="D1546" s="103" t="s">
        <v>5553</v>
      </c>
    </row>
    <row r="1547" spans="1:4">
      <c r="A1547" s="103" t="s">
        <v>5559</v>
      </c>
      <c r="B1547" s="103" t="s">
        <v>12334</v>
      </c>
      <c r="C1547" s="103" t="s">
        <v>1397</v>
      </c>
      <c r="D1547" s="103" t="s">
        <v>5560</v>
      </c>
    </row>
    <row r="1548" spans="1:4">
      <c r="A1548" s="103" t="s">
        <v>4539</v>
      </c>
      <c r="B1548" s="103" t="s">
        <v>12335</v>
      </c>
      <c r="C1548" s="103" t="s">
        <v>1397</v>
      </c>
      <c r="D1548" s="103" t="s">
        <v>4540</v>
      </c>
    </row>
    <row r="1549" spans="1:4">
      <c r="A1549" s="103" t="s">
        <v>4543</v>
      </c>
      <c r="B1549" s="103" t="s">
        <v>12336</v>
      </c>
      <c r="C1549" s="103" t="s">
        <v>1397</v>
      </c>
      <c r="D1549" s="103" t="s">
        <v>4544</v>
      </c>
    </row>
    <row r="1550" spans="1:4">
      <c r="A1550" s="103" t="s">
        <v>10515</v>
      </c>
      <c r="B1550" s="103" t="s">
        <v>12337</v>
      </c>
      <c r="C1550" s="103" t="s">
        <v>1397</v>
      </c>
      <c r="D1550" s="103" t="s">
        <v>10516</v>
      </c>
    </row>
    <row r="1551" spans="1:4">
      <c r="A1551" s="103" t="s">
        <v>10517</v>
      </c>
      <c r="B1551" s="103" t="s">
        <v>12338</v>
      </c>
      <c r="C1551" s="103" t="s">
        <v>1397</v>
      </c>
      <c r="D1551" s="103" t="s">
        <v>10518</v>
      </c>
    </row>
    <row r="1552" spans="1:4">
      <c r="A1552" s="103" t="s">
        <v>707</v>
      </c>
      <c r="B1552" s="103" t="s">
        <v>12339</v>
      </c>
      <c r="C1552" s="103" t="s">
        <v>709</v>
      </c>
      <c r="D1552" s="103" t="s">
        <v>708</v>
      </c>
    </row>
    <row r="1553" spans="1:4">
      <c r="A1553" s="103" t="s">
        <v>1885</v>
      </c>
      <c r="B1553" s="103" t="s">
        <v>12340</v>
      </c>
      <c r="C1553" s="103" t="s">
        <v>709</v>
      </c>
      <c r="D1553" s="103" t="s">
        <v>1887</v>
      </c>
    </row>
    <row r="1554" spans="1:4">
      <c r="A1554" s="103" t="s">
        <v>1898</v>
      </c>
      <c r="B1554" s="103" t="s">
        <v>12341</v>
      </c>
      <c r="C1554" s="103" t="s">
        <v>709</v>
      </c>
      <c r="D1554" s="103" t="s">
        <v>1899</v>
      </c>
    </row>
    <row r="1555" spans="1:4">
      <c r="A1555" s="103" t="s">
        <v>3328</v>
      </c>
      <c r="B1555" s="103" t="s">
        <v>12342</v>
      </c>
      <c r="C1555" s="103" t="s">
        <v>709</v>
      </c>
      <c r="D1555" s="103" t="s">
        <v>3329</v>
      </c>
    </row>
    <row r="1556" spans="1:4">
      <c r="A1556" s="103" t="s">
        <v>3551</v>
      </c>
      <c r="B1556" s="103" t="s">
        <v>12343</v>
      </c>
      <c r="C1556" s="103" t="s">
        <v>709</v>
      </c>
      <c r="D1556" s="103" t="s">
        <v>3552</v>
      </c>
    </row>
    <row r="1557" spans="1:4">
      <c r="A1557" s="103" t="s">
        <v>5392</v>
      </c>
      <c r="B1557" s="103" t="s">
        <v>12344</v>
      </c>
      <c r="C1557" s="103" t="s">
        <v>709</v>
      </c>
      <c r="D1557" s="103" t="s">
        <v>5394</v>
      </c>
    </row>
    <row r="1558" spans="1:4">
      <c r="A1558" s="103" t="s">
        <v>4256</v>
      </c>
      <c r="B1558" s="103" t="s">
        <v>12345</v>
      </c>
      <c r="C1558" s="103" t="s">
        <v>709</v>
      </c>
      <c r="D1558" s="103" t="s">
        <v>4257</v>
      </c>
    </row>
    <row r="1559" spans="1:4">
      <c r="A1559" s="103" t="s">
        <v>4569</v>
      </c>
      <c r="B1559" s="103" t="s">
        <v>12346</v>
      </c>
      <c r="C1559" s="103" t="s">
        <v>709</v>
      </c>
      <c r="D1559" s="103" t="s">
        <v>4571</v>
      </c>
    </row>
    <row r="1560" spans="1:4">
      <c r="A1560" s="103" t="s">
        <v>4572</v>
      </c>
      <c r="B1560" s="103" t="s">
        <v>12347</v>
      </c>
      <c r="C1560" s="103" t="s">
        <v>709</v>
      </c>
      <c r="D1560" s="103" t="s">
        <v>4573</v>
      </c>
    </row>
    <row r="1561" spans="1:4">
      <c r="A1561" s="103" t="s">
        <v>4645</v>
      </c>
      <c r="B1561" s="103" t="s">
        <v>12348</v>
      </c>
      <c r="C1561" s="103" t="s">
        <v>709</v>
      </c>
      <c r="D1561" s="103" t="s">
        <v>4646</v>
      </c>
    </row>
    <row r="1562" spans="1:4">
      <c r="A1562" s="103" t="s">
        <v>6060</v>
      </c>
      <c r="B1562" s="103" t="s">
        <v>12349</v>
      </c>
      <c r="C1562" s="103" t="s">
        <v>709</v>
      </c>
      <c r="D1562" s="103" t="s">
        <v>6061</v>
      </c>
    </row>
    <row r="1563" spans="1:4">
      <c r="A1563" s="103" t="s">
        <v>6067</v>
      </c>
      <c r="B1563" s="103" t="s">
        <v>12350</v>
      </c>
      <c r="C1563" s="103" t="s">
        <v>709</v>
      </c>
      <c r="D1563" s="103" t="s">
        <v>6068</v>
      </c>
    </row>
    <row r="1564" spans="1:4">
      <c r="A1564" s="103" t="s">
        <v>6076</v>
      </c>
      <c r="B1564" s="103" t="s">
        <v>12351</v>
      </c>
      <c r="C1564" s="103" t="s">
        <v>709</v>
      </c>
      <c r="D1564" s="103" t="s">
        <v>6077</v>
      </c>
    </row>
    <row r="1565" spans="1:4">
      <c r="A1565" s="103" t="s">
        <v>6123</v>
      </c>
      <c r="B1565" s="103" t="s">
        <v>12352</v>
      </c>
      <c r="C1565" s="103" t="s">
        <v>709</v>
      </c>
      <c r="D1565" s="103" t="s">
        <v>6124</v>
      </c>
    </row>
    <row r="1566" spans="1:4">
      <c r="A1566" s="103" t="s">
        <v>6106</v>
      </c>
      <c r="B1566" s="103" t="s">
        <v>12353</v>
      </c>
      <c r="C1566" s="103" t="s">
        <v>709</v>
      </c>
      <c r="D1566" s="103" t="s">
        <v>6107</v>
      </c>
    </row>
    <row r="1567" spans="1:4">
      <c r="A1567" s="103" t="s">
        <v>6113</v>
      </c>
      <c r="B1567" s="103" t="s">
        <v>12354</v>
      </c>
      <c r="C1567" s="103" t="s">
        <v>709</v>
      </c>
      <c r="D1567" s="103" t="s">
        <v>6114</v>
      </c>
    </row>
    <row r="1568" spans="1:4">
      <c r="A1568" s="103" t="s">
        <v>6083</v>
      </c>
      <c r="B1568" s="103" t="s">
        <v>12355</v>
      </c>
      <c r="C1568" s="103" t="s">
        <v>709</v>
      </c>
      <c r="D1568" s="103" t="s">
        <v>6084</v>
      </c>
    </row>
    <row r="1569" spans="1:4">
      <c r="A1569" s="103" t="s">
        <v>6090</v>
      </c>
      <c r="B1569" s="103" t="s">
        <v>12356</v>
      </c>
      <c r="C1569" s="103" t="s">
        <v>709</v>
      </c>
      <c r="D1569" s="103" t="s">
        <v>6091</v>
      </c>
    </row>
    <row r="1570" spans="1:4">
      <c r="A1570" s="103" t="s">
        <v>6098</v>
      </c>
      <c r="B1570" s="103" t="s">
        <v>12357</v>
      </c>
      <c r="C1570" s="103" t="s">
        <v>709</v>
      </c>
      <c r="D1570" s="103" t="s">
        <v>6099</v>
      </c>
    </row>
    <row r="1571" spans="1:4">
      <c r="A1571" s="103" t="s">
        <v>6456</v>
      </c>
      <c r="B1571" s="103" t="s">
        <v>12358</v>
      </c>
      <c r="C1571" s="103" t="s">
        <v>709</v>
      </c>
      <c r="D1571" s="103" t="s">
        <v>6457</v>
      </c>
    </row>
    <row r="1572" spans="1:4">
      <c r="A1572" s="103" t="s">
        <v>8781</v>
      </c>
      <c r="B1572" s="103" t="s">
        <v>12359</v>
      </c>
      <c r="C1572" s="103" t="s">
        <v>709</v>
      </c>
      <c r="D1572" s="103" t="s">
        <v>8782</v>
      </c>
    </row>
    <row r="1573" spans="1:4">
      <c r="A1573" s="103" t="s">
        <v>9536</v>
      </c>
      <c r="B1573" s="103" t="s">
        <v>12360</v>
      </c>
      <c r="C1573" s="103" t="s">
        <v>709</v>
      </c>
      <c r="D1573" s="103" t="s">
        <v>9537</v>
      </c>
    </row>
    <row r="1574" spans="1:4">
      <c r="A1574" s="103" t="s">
        <v>9531</v>
      </c>
      <c r="B1574" s="103" t="s">
        <v>12361</v>
      </c>
      <c r="C1574" s="103" t="s">
        <v>709</v>
      </c>
      <c r="D1574" s="103" t="s">
        <v>9532</v>
      </c>
    </row>
    <row r="1575" spans="1:4">
      <c r="A1575" s="103" t="s">
        <v>10361</v>
      </c>
      <c r="B1575" s="103" t="s">
        <v>12362</v>
      </c>
      <c r="C1575" s="103" t="s">
        <v>709</v>
      </c>
      <c r="D1575" s="103" t="s">
        <v>10362</v>
      </c>
    </row>
    <row r="1576" spans="1:4">
      <c r="A1576" s="103" t="s">
        <v>1367</v>
      </c>
      <c r="B1576" s="103" t="s">
        <v>12363</v>
      </c>
      <c r="C1576" s="103" t="s">
        <v>1370</v>
      </c>
      <c r="D1576" s="103" t="s">
        <v>1335</v>
      </c>
    </row>
    <row r="1577" spans="1:4">
      <c r="A1577" s="103" t="s">
        <v>3530</v>
      </c>
      <c r="B1577" s="103" t="s">
        <v>12364</v>
      </c>
      <c r="C1577" s="103" t="s">
        <v>1370</v>
      </c>
      <c r="D1577" s="103" t="s">
        <v>3531</v>
      </c>
    </row>
    <row r="1578" spans="1:4">
      <c r="A1578" s="103" t="s">
        <v>5949</v>
      </c>
      <c r="B1578" s="103" t="s">
        <v>12365</v>
      </c>
      <c r="C1578" s="103" t="s">
        <v>1370</v>
      </c>
      <c r="D1578" s="103" t="s">
        <v>5950</v>
      </c>
    </row>
    <row r="1579" spans="1:4">
      <c r="A1579" s="103" t="s">
        <v>5967</v>
      </c>
      <c r="B1579" s="103" t="s">
        <v>12366</v>
      </c>
      <c r="C1579" s="103" t="s">
        <v>1370</v>
      </c>
      <c r="D1579" s="103" t="s">
        <v>5969</v>
      </c>
    </row>
    <row r="1580" spans="1:4">
      <c r="A1580" s="103" t="s">
        <v>5976</v>
      </c>
      <c r="B1580" s="103" t="s">
        <v>12367</v>
      </c>
      <c r="C1580" s="103" t="s">
        <v>1370</v>
      </c>
      <c r="D1580" s="103" t="s">
        <v>5977</v>
      </c>
    </row>
    <row r="1581" spans="1:4">
      <c r="A1581" s="103" t="s">
        <v>5980</v>
      </c>
      <c r="B1581" s="103" t="s">
        <v>12368</v>
      </c>
      <c r="C1581" s="103" t="s">
        <v>1370</v>
      </c>
      <c r="D1581" s="103" t="s">
        <v>5981</v>
      </c>
    </row>
    <row r="1582" spans="1:4">
      <c r="A1582" s="103" t="s">
        <v>4625</v>
      </c>
      <c r="B1582" s="103" t="s">
        <v>12369</v>
      </c>
      <c r="C1582" s="103" t="s">
        <v>1370</v>
      </c>
      <c r="D1582" s="103" t="s">
        <v>4626</v>
      </c>
    </row>
    <row r="1583" spans="1:4">
      <c r="A1583" s="103" t="s">
        <v>6004</v>
      </c>
      <c r="B1583" s="103" t="s">
        <v>12370</v>
      </c>
      <c r="C1583" s="103" t="s">
        <v>1370</v>
      </c>
      <c r="D1583" s="103" t="s">
        <v>6005</v>
      </c>
    </row>
    <row r="1584" spans="1:4">
      <c r="A1584" s="103" t="s">
        <v>6010</v>
      </c>
      <c r="B1584" s="103" t="s">
        <v>12371</v>
      </c>
      <c r="C1584" s="103" t="s">
        <v>1370</v>
      </c>
      <c r="D1584" s="103" t="s">
        <v>6011</v>
      </c>
    </row>
    <row r="1585" spans="1:4">
      <c r="A1585" s="103" t="s">
        <v>6016</v>
      </c>
      <c r="B1585" s="103" t="s">
        <v>12372</v>
      </c>
      <c r="C1585" s="103" t="s">
        <v>1370</v>
      </c>
      <c r="D1585" s="103" t="s">
        <v>6017</v>
      </c>
    </row>
    <row r="1586" spans="1:4">
      <c r="A1586" s="103" t="s">
        <v>9560</v>
      </c>
      <c r="B1586" s="103" t="s">
        <v>12373</v>
      </c>
      <c r="C1586" s="103" t="s">
        <v>1370</v>
      </c>
      <c r="D1586" s="103" t="s">
        <v>9561</v>
      </c>
    </row>
    <row r="1587" spans="1:4">
      <c r="A1587" s="103" t="s">
        <v>3288</v>
      </c>
      <c r="B1587" s="103" t="s">
        <v>12374</v>
      </c>
      <c r="C1587" s="103" t="s">
        <v>3290</v>
      </c>
      <c r="D1587" s="103" t="s">
        <v>3289</v>
      </c>
    </row>
    <row r="1588" spans="1:4">
      <c r="A1588" s="103" t="s">
        <v>6429</v>
      </c>
      <c r="B1588" s="103" t="s">
        <v>12375</v>
      </c>
      <c r="C1588" s="103" t="s">
        <v>3290</v>
      </c>
      <c r="D1588" s="103" t="s">
        <v>6430</v>
      </c>
    </row>
    <row r="1589" spans="1:4">
      <c r="A1589" s="103" t="s">
        <v>8918</v>
      </c>
      <c r="B1589" s="103" t="s">
        <v>12376</v>
      </c>
      <c r="C1589" s="103" t="s">
        <v>3290</v>
      </c>
      <c r="D1589" s="103" t="s">
        <v>8739</v>
      </c>
    </row>
    <row r="1590" spans="1:4">
      <c r="A1590" s="103" t="s">
        <v>9282</v>
      </c>
      <c r="B1590" s="103" t="s">
        <v>12377</v>
      </c>
      <c r="C1590" s="103" t="s">
        <v>3290</v>
      </c>
      <c r="D1590" s="103" t="s">
        <v>9283</v>
      </c>
    </row>
    <row r="1591" spans="1:4">
      <c r="A1591" s="103" t="s">
        <v>9288</v>
      </c>
      <c r="B1591" s="103" t="s">
        <v>12378</v>
      </c>
      <c r="C1591" s="103" t="s">
        <v>3290</v>
      </c>
      <c r="D1591" s="103" t="s">
        <v>9289</v>
      </c>
    </row>
    <row r="1592" spans="1:4">
      <c r="A1592" s="103" t="s">
        <v>10163</v>
      </c>
      <c r="B1592" s="103" t="s">
        <v>12379</v>
      </c>
      <c r="C1592" s="103" t="s">
        <v>3290</v>
      </c>
      <c r="D1592" s="103" t="s">
        <v>10164</v>
      </c>
    </row>
    <row r="1593" spans="1:4">
      <c r="A1593" s="103" t="s">
        <v>10168</v>
      </c>
      <c r="B1593" s="103" t="s">
        <v>12380</v>
      </c>
      <c r="C1593" s="103" t="s">
        <v>3290</v>
      </c>
      <c r="D1593" s="103" t="s">
        <v>10169</v>
      </c>
    </row>
    <row r="1594" spans="1:4">
      <c r="A1594" s="103" t="s">
        <v>10175</v>
      </c>
      <c r="B1594" s="103" t="s">
        <v>12381</v>
      </c>
      <c r="C1594" s="103" t="s">
        <v>3290</v>
      </c>
      <c r="D1594" s="103" t="s">
        <v>10176</v>
      </c>
    </row>
    <row r="1595" spans="1:4">
      <c r="A1595" s="103" t="s">
        <v>10428</v>
      </c>
      <c r="B1595" s="103" t="s">
        <v>12382</v>
      </c>
      <c r="C1595" s="103" t="s">
        <v>3290</v>
      </c>
      <c r="D1595" s="103" t="s">
        <v>10429</v>
      </c>
    </row>
    <row r="1596" spans="1:4">
      <c r="A1596" s="103" t="s">
        <v>10434</v>
      </c>
      <c r="B1596" s="103" t="s">
        <v>12383</v>
      </c>
      <c r="C1596" s="103" t="s">
        <v>3290</v>
      </c>
      <c r="D1596" s="103" t="s">
        <v>10435</v>
      </c>
    </row>
    <row r="1597" spans="1:4">
      <c r="A1597" s="103" t="s">
        <v>10543</v>
      </c>
      <c r="B1597" s="103" t="s">
        <v>12384</v>
      </c>
      <c r="C1597" s="103" t="s">
        <v>3290</v>
      </c>
      <c r="D1597" s="103" t="s">
        <v>10544</v>
      </c>
    </row>
    <row r="1598" spans="1:4">
      <c r="A1598" s="103" t="s">
        <v>5319</v>
      </c>
      <c r="B1598" s="103" t="s">
        <v>12385</v>
      </c>
      <c r="C1598" s="103" t="s">
        <v>5321</v>
      </c>
      <c r="D1598" s="103" t="s">
        <v>5320</v>
      </c>
    </row>
    <row r="1599" spans="1:4">
      <c r="A1599" s="103" t="s">
        <v>1909</v>
      </c>
      <c r="B1599" s="103" t="s">
        <v>12386</v>
      </c>
      <c r="C1599" s="103" t="s">
        <v>1913</v>
      </c>
      <c r="D1599" s="103" t="s">
        <v>1910</v>
      </c>
    </row>
    <row r="1600" spans="1:4">
      <c r="A1600" s="103" t="s">
        <v>1921</v>
      </c>
      <c r="B1600" s="103" t="s">
        <v>12387</v>
      </c>
      <c r="C1600" s="103" t="s">
        <v>1913</v>
      </c>
      <c r="D1600" s="103" t="s">
        <v>1922</v>
      </c>
    </row>
    <row r="1601" spans="1:4">
      <c r="A1601" s="103" t="s">
        <v>3319</v>
      </c>
      <c r="B1601" s="103" t="s">
        <v>12388</v>
      </c>
      <c r="C1601" s="103" t="s">
        <v>1913</v>
      </c>
      <c r="D1601" s="103" t="s">
        <v>1335</v>
      </c>
    </row>
    <row r="1602" spans="1:4">
      <c r="A1602" s="103" t="s">
        <v>5371</v>
      </c>
      <c r="B1602" s="103" t="s">
        <v>12389</v>
      </c>
      <c r="C1602" s="103" t="s">
        <v>1913</v>
      </c>
      <c r="D1602" s="103" t="s">
        <v>5372</v>
      </c>
    </row>
    <row r="1603" spans="1:4">
      <c r="A1603" s="103" t="s">
        <v>5490</v>
      </c>
      <c r="B1603" s="103" t="s">
        <v>12390</v>
      </c>
      <c r="C1603" s="103" t="s">
        <v>1913</v>
      </c>
      <c r="D1603" s="103" t="s">
        <v>5491</v>
      </c>
    </row>
    <row r="1604" spans="1:4">
      <c r="A1604" s="103" t="s">
        <v>7136</v>
      </c>
      <c r="B1604" s="103" t="s">
        <v>12391</v>
      </c>
      <c r="C1604" s="103" t="s">
        <v>1913</v>
      </c>
      <c r="D1604" s="103" t="s">
        <v>7138</v>
      </c>
    </row>
    <row r="1605" spans="1:4">
      <c r="A1605" s="103" t="s">
        <v>9384</v>
      </c>
      <c r="B1605" s="103" t="s">
        <v>12392</v>
      </c>
      <c r="C1605" s="103" t="s">
        <v>1913</v>
      </c>
      <c r="D1605" s="103" t="s">
        <v>9385</v>
      </c>
    </row>
    <row r="1606" spans="1:4">
      <c r="A1606" s="103" t="s">
        <v>10527</v>
      </c>
      <c r="B1606" s="103" t="s">
        <v>12393</v>
      </c>
      <c r="C1606" s="103" t="s">
        <v>1913</v>
      </c>
      <c r="D1606" s="103" t="s">
        <v>10528</v>
      </c>
    </row>
    <row r="1607" spans="1:4">
      <c r="A1607" s="103" t="s">
        <v>10522</v>
      </c>
      <c r="B1607" s="103" t="s">
        <v>12394</v>
      </c>
      <c r="C1607" s="103" t="s">
        <v>1913</v>
      </c>
      <c r="D1607" s="103" t="s">
        <v>10523</v>
      </c>
    </row>
    <row r="1608" spans="1:4">
      <c r="A1608" s="103" t="s">
        <v>8247</v>
      </c>
      <c r="B1608" s="103" t="s">
        <v>12395</v>
      </c>
      <c r="C1608" s="103" t="s">
        <v>872</v>
      </c>
      <c r="D1608" s="103" t="s">
        <v>8248</v>
      </c>
    </row>
    <row r="1609" spans="1:4">
      <c r="A1609" s="103" t="s">
        <v>8312</v>
      </c>
      <c r="B1609" s="103" t="s">
        <v>12396</v>
      </c>
      <c r="C1609" s="103" t="s">
        <v>872</v>
      </c>
      <c r="D1609" s="103" t="s">
        <v>8313</v>
      </c>
    </row>
    <row r="1610" spans="1:4">
      <c r="A1610" s="103" t="s">
        <v>8361</v>
      </c>
      <c r="B1610" s="103" t="s">
        <v>12397</v>
      </c>
      <c r="C1610" s="103" t="s">
        <v>872</v>
      </c>
      <c r="D1610" s="103" t="s">
        <v>8363</v>
      </c>
    </row>
    <row r="1611" spans="1:4">
      <c r="A1611" s="103" t="s">
        <v>8372</v>
      </c>
      <c r="B1611" s="103" t="s">
        <v>12398</v>
      </c>
      <c r="C1611" s="103" t="s">
        <v>872</v>
      </c>
      <c r="D1611" s="103" t="s">
        <v>8374</v>
      </c>
    </row>
    <row r="1612" spans="1:4">
      <c r="A1612" s="103" t="s">
        <v>10225</v>
      </c>
      <c r="B1612" s="103" t="s">
        <v>12399</v>
      </c>
      <c r="C1612" s="103" t="s">
        <v>872</v>
      </c>
      <c r="D1612" s="103" t="s">
        <v>10226</v>
      </c>
    </row>
    <row r="1613" spans="1:4">
      <c r="A1613" s="103" t="s">
        <v>10243</v>
      </c>
      <c r="B1613" s="103" t="s">
        <v>12400</v>
      </c>
      <c r="C1613" s="103" t="s">
        <v>872</v>
      </c>
      <c r="D1613" s="103" t="s">
        <v>10244</v>
      </c>
    </row>
    <row r="1614" spans="1:4">
      <c r="A1614" s="103" t="s">
        <v>1872</v>
      </c>
      <c r="B1614" s="103" t="s">
        <v>12401</v>
      </c>
      <c r="C1614" s="103" t="s">
        <v>872</v>
      </c>
      <c r="D1614" s="103" t="s">
        <v>1874</v>
      </c>
    </row>
    <row r="1615" spans="1:4">
      <c r="A1615" s="103" t="s">
        <v>3253</v>
      </c>
      <c r="B1615" s="103" t="s">
        <v>12402</v>
      </c>
      <c r="C1615" s="103" t="s">
        <v>872</v>
      </c>
      <c r="D1615" s="103" t="s">
        <v>1335</v>
      </c>
    </row>
    <row r="1616" spans="1:4">
      <c r="A1616" s="103" t="s">
        <v>870</v>
      </c>
      <c r="B1616" s="103" t="s">
        <v>12403</v>
      </c>
      <c r="C1616" s="103" t="s">
        <v>872</v>
      </c>
      <c r="D1616" s="103" t="s">
        <v>871</v>
      </c>
    </row>
    <row r="1617" spans="1:4">
      <c r="A1617" s="103" t="s">
        <v>4548</v>
      </c>
      <c r="B1617" s="103" t="s">
        <v>12404</v>
      </c>
      <c r="C1617" s="103" t="s">
        <v>872</v>
      </c>
      <c r="D1617" s="103" t="s">
        <v>4549</v>
      </c>
    </row>
    <row r="1618" spans="1:4">
      <c r="A1618" s="103" t="s">
        <v>4552</v>
      </c>
      <c r="B1618" s="103" t="s">
        <v>12405</v>
      </c>
      <c r="C1618" s="103" t="s">
        <v>872</v>
      </c>
      <c r="D1618" s="103" t="s">
        <v>4553</v>
      </c>
    </row>
    <row r="1619" spans="1:4">
      <c r="A1619" s="103" t="s">
        <v>6818</v>
      </c>
      <c r="B1619" s="103" t="s">
        <v>12406</v>
      </c>
      <c r="C1619" s="103" t="s">
        <v>872</v>
      </c>
      <c r="D1619" s="103" t="s">
        <v>6819</v>
      </c>
    </row>
    <row r="1620" spans="1:4">
      <c r="A1620" s="103" t="s">
        <v>8122</v>
      </c>
      <c r="B1620" s="103" t="s">
        <v>12407</v>
      </c>
      <c r="C1620" s="103" t="s">
        <v>872</v>
      </c>
      <c r="D1620" s="103" t="s">
        <v>8123</v>
      </c>
    </row>
    <row r="1621" spans="1:4">
      <c r="A1621" s="103" t="s">
        <v>8165</v>
      </c>
      <c r="B1621" s="103" t="s">
        <v>12408</v>
      </c>
      <c r="C1621" s="103" t="s">
        <v>872</v>
      </c>
      <c r="D1621" s="103" t="s">
        <v>8166</v>
      </c>
    </row>
    <row r="1622" spans="1:4">
      <c r="A1622" s="103" t="s">
        <v>8486</v>
      </c>
      <c r="B1622" s="103" t="s">
        <v>12409</v>
      </c>
      <c r="C1622" s="103" t="s">
        <v>872</v>
      </c>
      <c r="D1622" s="103" t="s">
        <v>8487</v>
      </c>
    </row>
    <row r="1623" spans="1:4">
      <c r="A1623" s="103" t="s">
        <v>8773</v>
      </c>
      <c r="B1623" s="103" t="s">
        <v>12410</v>
      </c>
      <c r="C1623" s="103" t="s">
        <v>872</v>
      </c>
      <c r="D1623" s="103" t="s">
        <v>8775</v>
      </c>
    </row>
    <row r="1624" spans="1:4">
      <c r="A1624" s="103" t="s">
        <v>9128</v>
      </c>
      <c r="B1624" s="103" t="s">
        <v>12411</v>
      </c>
      <c r="C1624" s="103" t="s">
        <v>872</v>
      </c>
      <c r="D1624" s="103" t="s">
        <v>9129</v>
      </c>
    </row>
    <row r="1625" spans="1:4">
      <c r="A1625" s="103" t="s">
        <v>9134</v>
      </c>
      <c r="B1625" s="103" t="s">
        <v>12412</v>
      </c>
      <c r="C1625" s="103" t="s">
        <v>872</v>
      </c>
      <c r="D1625" s="103" t="s">
        <v>9135</v>
      </c>
    </row>
    <row r="1626" spans="1:4">
      <c r="A1626" s="103" t="s">
        <v>9140</v>
      </c>
      <c r="B1626" s="103" t="s">
        <v>12413</v>
      </c>
      <c r="C1626" s="103" t="s">
        <v>872</v>
      </c>
      <c r="D1626" s="103" t="s">
        <v>9141</v>
      </c>
    </row>
    <row r="1627" spans="1:4">
      <c r="A1627" s="103" t="s">
        <v>9112</v>
      </c>
      <c r="B1627" s="103" t="s">
        <v>12414</v>
      </c>
      <c r="C1627" s="103" t="s">
        <v>872</v>
      </c>
      <c r="D1627" s="103" t="s">
        <v>9113</v>
      </c>
    </row>
    <row r="1628" spans="1:4">
      <c r="A1628" s="103" t="s">
        <v>9117</v>
      </c>
      <c r="B1628" s="103" t="s">
        <v>12415</v>
      </c>
      <c r="C1628" s="103" t="s">
        <v>872</v>
      </c>
      <c r="D1628" s="103" t="s">
        <v>9118</v>
      </c>
    </row>
    <row r="1629" spans="1:4">
      <c r="A1629" s="103" t="s">
        <v>9122</v>
      </c>
      <c r="B1629" s="103" t="s">
        <v>12416</v>
      </c>
      <c r="C1629" s="103" t="s">
        <v>872</v>
      </c>
      <c r="D1629" s="103" t="s">
        <v>9123</v>
      </c>
    </row>
    <row r="1630" spans="1:4">
      <c r="A1630" s="103" t="s">
        <v>9317</v>
      </c>
      <c r="B1630" s="103" t="s">
        <v>12417</v>
      </c>
      <c r="C1630" s="103" t="s">
        <v>872</v>
      </c>
      <c r="D1630" s="103" t="s">
        <v>9318</v>
      </c>
    </row>
    <row r="1631" spans="1:4">
      <c r="A1631" s="103" t="s">
        <v>9321</v>
      </c>
      <c r="B1631" s="103" t="s">
        <v>12418</v>
      </c>
      <c r="C1631" s="103" t="s">
        <v>872</v>
      </c>
      <c r="D1631" s="103" t="s">
        <v>9322</v>
      </c>
    </row>
    <row r="1632" spans="1:4">
      <c r="A1632" s="103" t="s">
        <v>9325</v>
      </c>
      <c r="B1632" s="103" t="s">
        <v>12419</v>
      </c>
      <c r="C1632" s="103" t="s">
        <v>872</v>
      </c>
      <c r="D1632" s="103" t="s">
        <v>9326</v>
      </c>
    </row>
    <row r="1633" spans="1:4">
      <c r="A1633" s="103" t="s">
        <v>9330</v>
      </c>
      <c r="B1633" s="103" t="s">
        <v>12420</v>
      </c>
      <c r="C1633" s="103" t="s">
        <v>872</v>
      </c>
      <c r="D1633" s="103" t="s">
        <v>9331</v>
      </c>
    </row>
    <row r="1634" spans="1:4">
      <c r="A1634" s="103" t="s">
        <v>9335</v>
      </c>
      <c r="B1634" s="103" t="s">
        <v>12421</v>
      </c>
      <c r="C1634" s="103" t="s">
        <v>872</v>
      </c>
      <c r="D1634" s="103" t="s">
        <v>9336</v>
      </c>
    </row>
    <row r="1635" spans="1:4">
      <c r="A1635" s="103" t="s">
        <v>10342</v>
      </c>
      <c r="B1635" s="103" t="s">
        <v>12422</v>
      </c>
      <c r="C1635" s="103" t="s">
        <v>872</v>
      </c>
      <c r="D1635" s="103" t="s">
        <v>10343</v>
      </c>
    </row>
    <row r="1636" spans="1:4">
      <c r="A1636" s="103" t="s">
        <v>9691</v>
      </c>
      <c r="B1636" s="103" t="s">
        <v>12423</v>
      </c>
      <c r="C1636" s="103" t="s">
        <v>9693</v>
      </c>
      <c r="D1636" s="103" t="s">
        <v>9692</v>
      </c>
    </row>
    <row r="1637" spans="1:4">
      <c r="A1637" s="103" t="s">
        <v>8257</v>
      </c>
      <c r="B1637" s="103" t="s">
        <v>12424</v>
      </c>
      <c r="C1637" s="103" t="s">
        <v>1838</v>
      </c>
      <c r="D1637" s="103" t="s">
        <v>8258</v>
      </c>
    </row>
    <row r="1638" spans="1:4">
      <c r="A1638" s="103" t="s">
        <v>8383</v>
      </c>
      <c r="B1638" s="103" t="s">
        <v>12425</v>
      </c>
      <c r="C1638" s="103" t="s">
        <v>1838</v>
      </c>
      <c r="D1638" s="103" t="s">
        <v>8385</v>
      </c>
    </row>
    <row r="1639" spans="1:4">
      <c r="A1639" s="103" t="s">
        <v>10220</v>
      </c>
      <c r="B1639" s="103" t="s">
        <v>12426</v>
      </c>
      <c r="C1639" s="103" t="s">
        <v>1838</v>
      </c>
      <c r="D1639" s="103" t="s">
        <v>10221</v>
      </c>
    </row>
    <row r="1640" spans="1:4">
      <c r="A1640" s="103" t="s">
        <v>1854</v>
      </c>
      <c r="B1640" s="103" t="s">
        <v>12427</v>
      </c>
      <c r="C1640" s="103" t="s">
        <v>1838</v>
      </c>
      <c r="D1640" s="103" t="s">
        <v>1856</v>
      </c>
    </row>
    <row r="1641" spans="1:4">
      <c r="A1641" s="103" t="s">
        <v>1835</v>
      </c>
      <c r="B1641" s="103" t="s">
        <v>12428</v>
      </c>
      <c r="C1641" s="103" t="s">
        <v>1838</v>
      </c>
      <c r="D1641" s="103" t="s">
        <v>1836</v>
      </c>
    </row>
    <row r="1642" spans="1:4">
      <c r="A1642" s="103" t="s">
        <v>4529</v>
      </c>
      <c r="B1642" s="103" t="s">
        <v>12429</v>
      </c>
      <c r="C1642" s="103" t="s">
        <v>1838</v>
      </c>
      <c r="D1642" s="103" t="s">
        <v>4531</v>
      </c>
    </row>
    <row r="1643" spans="1:4">
      <c r="A1643" s="103" t="s">
        <v>4532</v>
      </c>
      <c r="B1643" s="103" t="s">
        <v>12430</v>
      </c>
      <c r="C1643" s="103" t="s">
        <v>1838</v>
      </c>
      <c r="D1643" s="103" t="s">
        <v>4533</v>
      </c>
    </row>
    <row r="1644" spans="1:4">
      <c r="A1644" s="103" t="s">
        <v>8110</v>
      </c>
      <c r="B1644" s="103" t="s">
        <v>12431</v>
      </c>
      <c r="C1644" s="103" t="s">
        <v>1838</v>
      </c>
      <c r="D1644" s="103" t="s">
        <v>8112</v>
      </c>
    </row>
    <row r="1645" spans="1:4">
      <c r="A1645" s="103" t="s">
        <v>8196</v>
      </c>
      <c r="B1645" s="103" t="s">
        <v>12432</v>
      </c>
      <c r="C1645" s="103" t="s">
        <v>1838</v>
      </c>
      <c r="D1645" s="103" t="s">
        <v>8197</v>
      </c>
    </row>
    <row r="1646" spans="1:4">
      <c r="A1646" s="103" t="s">
        <v>8766</v>
      </c>
      <c r="B1646" s="103" t="s">
        <v>12433</v>
      </c>
      <c r="C1646" s="103" t="s">
        <v>1838</v>
      </c>
      <c r="D1646" s="103" t="s">
        <v>8767</v>
      </c>
    </row>
    <row r="1647" spans="1:4">
      <c r="A1647" s="103" t="s">
        <v>2921</v>
      </c>
      <c r="B1647" s="103" t="s">
        <v>12434</v>
      </c>
      <c r="C1647" s="103" t="s">
        <v>1838</v>
      </c>
      <c r="D1647" s="103" t="s">
        <v>2833</v>
      </c>
    </row>
    <row r="1648" spans="1:4">
      <c r="A1648" s="103" t="s">
        <v>9158</v>
      </c>
      <c r="B1648" s="103" t="s">
        <v>12435</v>
      </c>
      <c r="C1648" s="103" t="s">
        <v>1838</v>
      </c>
      <c r="D1648" s="103" t="s">
        <v>9159</v>
      </c>
    </row>
    <row r="1649" spans="1:4">
      <c r="A1649" s="103" t="s">
        <v>9163</v>
      </c>
      <c r="B1649" s="103" t="s">
        <v>12436</v>
      </c>
      <c r="C1649" s="103" t="s">
        <v>1838</v>
      </c>
      <c r="D1649" s="103" t="s">
        <v>9164</v>
      </c>
    </row>
    <row r="1650" spans="1:4">
      <c r="A1650" s="103" t="s">
        <v>9145</v>
      </c>
      <c r="B1650" s="103" t="s">
        <v>12437</v>
      </c>
      <c r="C1650" s="103" t="s">
        <v>1838</v>
      </c>
      <c r="D1650" s="103" t="s">
        <v>9146</v>
      </c>
    </row>
    <row r="1651" spans="1:4">
      <c r="A1651" s="103" t="s">
        <v>9150</v>
      </c>
      <c r="B1651" s="103" t="s">
        <v>12438</v>
      </c>
      <c r="C1651" s="103" t="s">
        <v>1838</v>
      </c>
      <c r="D1651" s="103" t="s">
        <v>9151</v>
      </c>
    </row>
    <row r="1652" spans="1:4">
      <c r="A1652" s="103" t="s">
        <v>9155</v>
      </c>
      <c r="B1652" s="103" t="s">
        <v>12439</v>
      </c>
      <c r="C1652" s="103" t="s">
        <v>1838</v>
      </c>
      <c r="D1652" s="103" t="s">
        <v>9156</v>
      </c>
    </row>
    <row r="1653" spans="1:4">
      <c r="A1653" s="103" t="s">
        <v>9340</v>
      </c>
      <c r="B1653" s="103" t="s">
        <v>12440</v>
      </c>
      <c r="C1653" s="103" t="s">
        <v>1838</v>
      </c>
      <c r="D1653" s="103" t="s">
        <v>9341</v>
      </c>
    </row>
    <row r="1654" spans="1:4">
      <c r="A1654" s="103" t="s">
        <v>9346</v>
      </c>
      <c r="B1654" s="103" t="s">
        <v>12441</v>
      </c>
      <c r="C1654" s="103" t="s">
        <v>1838</v>
      </c>
      <c r="D1654" s="103" t="s">
        <v>9347</v>
      </c>
    </row>
    <row r="1655" spans="1:4">
      <c r="A1655" s="103" t="s">
        <v>9349</v>
      </c>
      <c r="B1655" s="103" t="s">
        <v>12442</v>
      </c>
      <c r="C1655" s="103" t="s">
        <v>1838</v>
      </c>
      <c r="D1655" s="103" t="s">
        <v>9350</v>
      </c>
    </row>
    <row r="1656" spans="1:4">
      <c r="A1656" s="103" t="s">
        <v>9352</v>
      </c>
      <c r="B1656" s="103" t="s">
        <v>12443</v>
      </c>
      <c r="C1656" s="103" t="s">
        <v>1838</v>
      </c>
      <c r="D1656" s="103" t="s">
        <v>9353</v>
      </c>
    </row>
    <row r="1657" spans="1:4">
      <c r="A1657" s="103" t="s">
        <v>10336</v>
      </c>
      <c r="B1657" s="103" t="s">
        <v>12444</v>
      </c>
      <c r="C1657" s="103" t="s">
        <v>1838</v>
      </c>
      <c r="D1657" s="103" t="s">
        <v>10337</v>
      </c>
    </row>
    <row r="1658" spans="1:4">
      <c r="A1658" s="103" t="s">
        <v>10339</v>
      </c>
      <c r="B1658" s="103" t="s">
        <v>12445</v>
      </c>
      <c r="C1658" s="103" t="s">
        <v>1838</v>
      </c>
      <c r="D1658" s="103" t="s">
        <v>10340</v>
      </c>
    </row>
    <row r="1659" spans="1:4">
      <c r="A1659" s="103" t="s">
        <v>10593</v>
      </c>
      <c r="B1659" s="103" t="s">
        <v>12446</v>
      </c>
      <c r="C1659" s="103" t="s">
        <v>1838</v>
      </c>
      <c r="D1659" s="103" t="s">
        <v>10594</v>
      </c>
    </row>
    <row r="1660" spans="1:4">
      <c r="A1660" s="103" t="s">
        <v>3690</v>
      </c>
      <c r="B1660" s="103" t="s">
        <v>12447</v>
      </c>
      <c r="C1660" s="103" t="s">
        <v>1838</v>
      </c>
      <c r="D1660" s="103" t="s">
        <v>3692</v>
      </c>
    </row>
    <row r="1661" spans="1:4">
      <c r="A1661" s="103" t="s">
        <v>367</v>
      </c>
      <c r="B1661" s="103" t="s">
        <v>12448</v>
      </c>
      <c r="C1661" s="103" t="s">
        <v>369</v>
      </c>
      <c r="D1661" s="103" t="s">
        <v>368</v>
      </c>
    </row>
    <row r="1662" spans="1:4">
      <c r="A1662" s="103" t="s">
        <v>389</v>
      </c>
      <c r="B1662" s="103" t="s">
        <v>12449</v>
      </c>
      <c r="C1662" s="103" t="s">
        <v>369</v>
      </c>
      <c r="D1662" s="103" t="s">
        <v>391</v>
      </c>
    </row>
    <row r="1663" spans="1:4">
      <c r="A1663" s="103" t="s">
        <v>8349</v>
      </c>
      <c r="B1663" s="103" t="s">
        <v>12450</v>
      </c>
      <c r="C1663" s="103" t="s">
        <v>369</v>
      </c>
      <c r="D1663" s="103" t="s">
        <v>8350</v>
      </c>
    </row>
    <row r="1664" spans="1:4">
      <c r="A1664" s="103" t="s">
        <v>2114</v>
      </c>
      <c r="B1664" s="103" t="s">
        <v>12451</v>
      </c>
      <c r="C1664" s="103" t="s">
        <v>369</v>
      </c>
      <c r="D1664" s="103" t="s">
        <v>1993</v>
      </c>
    </row>
    <row r="1665" spans="1:4">
      <c r="A1665" s="103" t="s">
        <v>2126</v>
      </c>
      <c r="B1665" s="103" t="s">
        <v>12452</v>
      </c>
      <c r="C1665" s="103" t="s">
        <v>369</v>
      </c>
      <c r="D1665" s="103" t="s">
        <v>2033</v>
      </c>
    </row>
    <row r="1666" spans="1:4">
      <c r="A1666" s="103" t="s">
        <v>3215</v>
      </c>
      <c r="B1666" s="103" t="s">
        <v>12453</v>
      </c>
      <c r="C1666" s="103" t="s">
        <v>369</v>
      </c>
      <c r="D1666" s="103" t="s">
        <v>3191</v>
      </c>
    </row>
    <row r="1667" spans="1:4">
      <c r="A1667" s="103" t="s">
        <v>5435</v>
      </c>
      <c r="B1667" s="103" t="s">
        <v>12454</v>
      </c>
      <c r="C1667" s="103" t="s">
        <v>369</v>
      </c>
      <c r="D1667" s="103" t="s">
        <v>5436</v>
      </c>
    </row>
    <row r="1668" spans="1:4">
      <c r="A1668" s="103" t="s">
        <v>5513</v>
      </c>
      <c r="B1668" s="103" t="s">
        <v>12455</v>
      </c>
      <c r="C1668" s="103" t="s">
        <v>369</v>
      </c>
      <c r="D1668" s="103" t="s">
        <v>5514</v>
      </c>
    </row>
    <row r="1669" spans="1:4">
      <c r="A1669" s="103" t="s">
        <v>4086</v>
      </c>
      <c r="B1669" s="103" t="s">
        <v>12456</v>
      </c>
      <c r="C1669" s="103" t="s">
        <v>369</v>
      </c>
      <c r="D1669" s="103" t="s">
        <v>4087</v>
      </c>
    </row>
    <row r="1670" spans="1:4">
      <c r="A1670" s="103" t="s">
        <v>4091</v>
      </c>
      <c r="B1670" s="103" t="s">
        <v>12457</v>
      </c>
      <c r="C1670" s="103" t="s">
        <v>369</v>
      </c>
      <c r="D1670" s="103" t="s">
        <v>4092</v>
      </c>
    </row>
    <row r="1671" spans="1:4">
      <c r="A1671" s="103" t="s">
        <v>4136</v>
      </c>
      <c r="B1671" s="103" t="s">
        <v>12458</v>
      </c>
      <c r="C1671" s="103" t="s">
        <v>369</v>
      </c>
      <c r="D1671" s="103" t="s">
        <v>4138</v>
      </c>
    </row>
    <row r="1672" spans="1:4">
      <c r="A1672" s="103" t="s">
        <v>4142</v>
      </c>
      <c r="B1672" s="103" t="s">
        <v>12459</v>
      </c>
      <c r="C1672" s="103" t="s">
        <v>369</v>
      </c>
      <c r="D1672" s="103" t="s">
        <v>4143</v>
      </c>
    </row>
    <row r="1673" spans="1:4">
      <c r="A1673" s="103" t="s">
        <v>5583</v>
      </c>
      <c r="B1673" s="103" t="s">
        <v>12460</v>
      </c>
      <c r="C1673" s="103" t="s">
        <v>369</v>
      </c>
      <c r="D1673" s="103" t="s">
        <v>5584</v>
      </c>
    </row>
    <row r="1674" spans="1:4">
      <c r="A1674" s="103" t="s">
        <v>947</v>
      </c>
      <c r="B1674" s="103" t="s">
        <v>12461</v>
      </c>
      <c r="C1674" s="103" t="s">
        <v>369</v>
      </c>
      <c r="D1674" s="103" t="s">
        <v>948</v>
      </c>
    </row>
    <row r="1675" spans="1:4">
      <c r="A1675" s="103" t="s">
        <v>7127</v>
      </c>
      <c r="B1675" s="103" t="s">
        <v>12462</v>
      </c>
      <c r="C1675" s="103" t="s">
        <v>369</v>
      </c>
      <c r="D1675" s="103" t="s">
        <v>7128</v>
      </c>
    </row>
    <row r="1676" spans="1:4">
      <c r="A1676" s="103" t="s">
        <v>9166</v>
      </c>
      <c r="B1676" s="103" t="s">
        <v>12463</v>
      </c>
      <c r="C1676" s="103" t="s">
        <v>369</v>
      </c>
      <c r="D1676" s="103" t="s">
        <v>9167</v>
      </c>
    </row>
    <row r="1677" spans="1:4">
      <c r="A1677" s="103" t="s">
        <v>9432</v>
      </c>
      <c r="B1677" s="103" t="s">
        <v>12464</v>
      </c>
      <c r="C1677" s="103" t="s">
        <v>369</v>
      </c>
      <c r="D1677" s="103" t="s">
        <v>9433</v>
      </c>
    </row>
    <row r="1678" spans="1:4">
      <c r="A1678" s="103" t="s">
        <v>9356</v>
      </c>
      <c r="B1678" s="103" t="s">
        <v>12465</v>
      </c>
      <c r="C1678" s="103" t="s">
        <v>369</v>
      </c>
      <c r="D1678" s="103" t="s">
        <v>9357</v>
      </c>
    </row>
    <row r="1679" spans="1:4">
      <c r="A1679" s="103" t="s">
        <v>10347</v>
      </c>
      <c r="B1679" s="103" t="s">
        <v>12466</v>
      </c>
      <c r="C1679" s="103" t="s">
        <v>369</v>
      </c>
      <c r="D1679" s="103" t="s">
        <v>10348</v>
      </c>
    </row>
    <row r="1680" spans="1:4">
      <c r="A1680" s="103" t="s">
        <v>2482</v>
      </c>
      <c r="B1680" s="103" t="s">
        <v>12467</v>
      </c>
      <c r="C1680" s="103" t="s">
        <v>2484</v>
      </c>
      <c r="D1680" s="103" t="s">
        <v>2483</v>
      </c>
    </row>
    <row r="1681" spans="1:4">
      <c r="A1681" s="103" t="s">
        <v>2514</v>
      </c>
      <c r="B1681" s="103" t="s">
        <v>12468</v>
      </c>
      <c r="C1681" s="103" t="s">
        <v>2484</v>
      </c>
      <c r="D1681" s="103" t="s">
        <v>2489</v>
      </c>
    </row>
    <row r="1682" spans="1:4">
      <c r="A1682" s="103" t="s">
        <v>3432</v>
      </c>
      <c r="B1682" s="103" t="s">
        <v>12469</v>
      </c>
      <c r="C1682" s="103" t="s">
        <v>2484</v>
      </c>
      <c r="D1682" s="103" t="s">
        <v>3433</v>
      </c>
    </row>
    <row r="1683" spans="1:4">
      <c r="A1683" s="103" t="s">
        <v>8799</v>
      </c>
      <c r="B1683" s="103" t="s">
        <v>12470</v>
      </c>
      <c r="C1683" s="103" t="s">
        <v>2484</v>
      </c>
      <c r="D1683" s="103" t="s">
        <v>8800</v>
      </c>
    </row>
    <row r="1684" spans="1:4">
      <c r="A1684" s="103" t="s">
        <v>10419</v>
      </c>
      <c r="B1684" s="103" t="s">
        <v>12471</v>
      </c>
      <c r="C1684" s="103" t="s">
        <v>2484</v>
      </c>
      <c r="D1684" s="103" t="s">
        <v>10420</v>
      </c>
    </row>
    <row r="1685" spans="1:4">
      <c r="A1685" s="103" t="s">
        <v>8414</v>
      </c>
      <c r="B1685" s="103" t="s">
        <v>12472</v>
      </c>
      <c r="C1685" s="103" t="s">
        <v>813</v>
      </c>
      <c r="D1685" s="103" t="s">
        <v>8415</v>
      </c>
    </row>
    <row r="1686" spans="1:4">
      <c r="A1686" s="103" t="s">
        <v>9454</v>
      </c>
      <c r="B1686" s="103" t="s">
        <v>12473</v>
      </c>
      <c r="C1686" s="103" t="s">
        <v>813</v>
      </c>
      <c r="D1686" s="103" t="s">
        <v>9455</v>
      </c>
    </row>
    <row r="1687" spans="1:4">
      <c r="A1687" s="103" t="s">
        <v>9171</v>
      </c>
      <c r="B1687" s="103" t="s">
        <v>12474</v>
      </c>
      <c r="C1687" s="103" t="s">
        <v>813</v>
      </c>
      <c r="D1687" s="103" t="s">
        <v>9172</v>
      </c>
    </row>
    <row r="1688" spans="1:4">
      <c r="A1688" s="103" t="s">
        <v>9858</v>
      </c>
      <c r="B1688" s="103" t="s">
        <v>12475</v>
      </c>
      <c r="C1688" s="103" t="s">
        <v>813</v>
      </c>
      <c r="D1688" s="103" t="s">
        <v>9859</v>
      </c>
    </row>
    <row r="1689" spans="1:4">
      <c r="A1689" s="103" t="s">
        <v>9862</v>
      </c>
      <c r="B1689" s="103" t="s">
        <v>12476</v>
      </c>
      <c r="C1689" s="103" t="s">
        <v>813</v>
      </c>
      <c r="D1689" s="103" t="s">
        <v>9863</v>
      </c>
    </row>
    <row r="1690" spans="1:4">
      <c r="A1690" s="103" t="s">
        <v>811</v>
      </c>
      <c r="B1690" s="103" t="s">
        <v>12477</v>
      </c>
      <c r="C1690" s="103" t="s">
        <v>813</v>
      </c>
      <c r="D1690" s="103" t="s">
        <v>812</v>
      </c>
    </row>
    <row r="1691" spans="1:4">
      <c r="A1691" s="103" t="s">
        <v>1433</v>
      </c>
      <c r="B1691" s="103" t="s">
        <v>12478</v>
      </c>
      <c r="C1691" s="103" t="s">
        <v>813</v>
      </c>
      <c r="D1691" s="103" t="s">
        <v>1435</v>
      </c>
    </row>
    <row r="1692" spans="1:4">
      <c r="A1692" s="103" t="s">
        <v>1466</v>
      </c>
      <c r="B1692" s="103" t="s">
        <v>12479</v>
      </c>
      <c r="C1692" s="103" t="s">
        <v>813</v>
      </c>
      <c r="D1692" s="103" t="s">
        <v>1467</v>
      </c>
    </row>
    <row r="1693" spans="1:4">
      <c r="A1693" s="103" t="s">
        <v>1501</v>
      </c>
      <c r="B1693" s="103" t="s">
        <v>12480</v>
      </c>
      <c r="C1693" s="103" t="s">
        <v>813</v>
      </c>
      <c r="D1693" s="103" t="s">
        <v>1503</v>
      </c>
    </row>
    <row r="1694" spans="1:4">
      <c r="A1694" s="103" t="s">
        <v>3265</v>
      </c>
      <c r="B1694" s="103" t="s">
        <v>12481</v>
      </c>
      <c r="C1694" s="103" t="s">
        <v>813</v>
      </c>
      <c r="D1694" s="103" t="s">
        <v>1335</v>
      </c>
    </row>
    <row r="1695" spans="1:4">
      <c r="A1695" s="103" t="s">
        <v>3338</v>
      </c>
      <c r="B1695" s="103" t="s">
        <v>12482</v>
      </c>
      <c r="C1695" s="103" t="s">
        <v>813</v>
      </c>
      <c r="D1695" s="103" t="s">
        <v>1335</v>
      </c>
    </row>
    <row r="1696" spans="1:4">
      <c r="A1696" s="103" t="s">
        <v>3240</v>
      </c>
      <c r="B1696" s="103" t="s">
        <v>12483</v>
      </c>
      <c r="C1696" s="103" t="s">
        <v>813</v>
      </c>
      <c r="D1696" s="103" t="s">
        <v>1335</v>
      </c>
    </row>
    <row r="1697" spans="1:4">
      <c r="A1697" s="103" t="s">
        <v>2249</v>
      </c>
      <c r="B1697" s="103" t="s">
        <v>12484</v>
      </c>
      <c r="C1697" s="103" t="s">
        <v>813</v>
      </c>
      <c r="D1697" s="103" t="s">
        <v>2250</v>
      </c>
    </row>
    <row r="1698" spans="1:4">
      <c r="A1698" s="103" t="s">
        <v>5363</v>
      </c>
      <c r="B1698" s="103" t="s">
        <v>12485</v>
      </c>
      <c r="C1698" s="103" t="s">
        <v>813</v>
      </c>
      <c r="D1698" s="103" t="s">
        <v>5364</v>
      </c>
    </row>
    <row r="1699" spans="1:4">
      <c r="A1699" s="103" t="s">
        <v>8362</v>
      </c>
      <c r="B1699" s="103" t="s">
        <v>12486</v>
      </c>
      <c r="C1699" s="103" t="s">
        <v>813</v>
      </c>
      <c r="D1699" s="103" t="s">
        <v>8364</v>
      </c>
    </row>
    <row r="1700" spans="1:4">
      <c r="A1700" s="103" t="s">
        <v>8373</v>
      </c>
      <c r="B1700" s="103" t="s">
        <v>12487</v>
      </c>
      <c r="C1700" s="103" t="s">
        <v>813</v>
      </c>
      <c r="D1700" s="103" t="s">
        <v>8375</v>
      </c>
    </row>
    <row r="1701" spans="1:4">
      <c r="A1701" s="103" t="s">
        <v>8728</v>
      </c>
      <c r="B1701" s="103" t="s">
        <v>12488</v>
      </c>
      <c r="C1701" s="103" t="s">
        <v>813</v>
      </c>
      <c r="D1701" s="103" t="s">
        <v>8729</v>
      </c>
    </row>
    <row r="1702" spans="1:4">
      <c r="A1702" s="103" t="s">
        <v>8711</v>
      </c>
      <c r="B1702" s="103" t="s">
        <v>12489</v>
      </c>
      <c r="C1702" s="103" t="s">
        <v>813</v>
      </c>
      <c r="D1702" s="103" t="s">
        <v>8712</v>
      </c>
    </row>
    <row r="1703" spans="1:4">
      <c r="A1703" s="103" t="s">
        <v>8719</v>
      </c>
      <c r="B1703" s="103" t="s">
        <v>12490</v>
      </c>
      <c r="C1703" s="103" t="s">
        <v>813</v>
      </c>
      <c r="D1703" s="103" t="s">
        <v>8720</v>
      </c>
    </row>
    <row r="1704" spans="1:4">
      <c r="A1704" s="103" t="s">
        <v>9743</v>
      </c>
      <c r="B1704" s="103" t="s">
        <v>12491</v>
      </c>
      <c r="C1704" s="103" t="s">
        <v>813</v>
      </c>
      <c r="D1704" s="103" t="s">
        <v>9744</v>
      </c>
    </row>
    <row r="1705" spans="1:4">
      <c r="A1705" s="103" t="s">
        <v>9749</v>
      </c>
      <c r="B1705" s="103" t="s">
        <v>12492</v>
      </c>
      <c r="C1705" s="103" t="s">
        <v>813</v>
      </c>
      <c r="D1705" s="103" t="s">
        <v>9744</v>
      </c>
    </row>
    <row r="1706" spans="1:4">
      <c r="A1706" s="103" t="s">
        <v>9752</v>
      </c>
      <c r="B1706" s="103" t="s">
        <v>12493</v>
      </c>
      <c r="C1706" s="103" t="s">
        <v>813</v>
      </c>
      <c r="D1706" s="103" t="s">
        <v>9744</v>
      </c>
    </row>
    <row r="1707" spans="1:4">
      <c r="A1707" s="103" t="s">
        <v>9755</v>
      </c>
      <c r="B1707" s="103" t="s">
        <v>12494</v>
      </c>
      <c r="C1707" s="103" t="s">
        <v>813</v>
      </c>
      <c r="D1707" s="103" t="s">
        <v>9744</v>
      </c>
    </row>
    <row r="1708" spans="1:4">
      <c r="A1708" s="103" t="s">
        <v>9760</v>
      </c>
      <c r="B1708" s="103" t="s">
        <v>12495</v>
      </c>
      <c r="C1708" s="103" t="s">
        <v>813</v>
      </c>
      <c r="D1708" s="103" t="s">
        <v>9744</v>
      </c>
    </row>
    <row r="1709" spans="1:4">
      <c r="A1709" s="103" t="s">
        <v>9765</v>
      </c>
      <c r="B1709" s="103" t="s">
        <v>12496</v>
      </c>
      <c r="C1709" s="103" t="s">
        <v>813</v>
      </c>
      <c r="D1709" s="103" t="s">
        <v>9744</v>
      </c>
    </row>
    <row r="1710" spans="1:4">
      <c r="A1710" s="103" t="s">
        <v>9173</v>
      </c>
      <c r="B1710" s="103" t="s">
        <v>12497</v>
      </c>
      <c r="C1710" s="103" t="s">
        <v>813</v>
      </c>
      <c r="D1710" s="103" t="s">
        <v>9174</v>
      </c>
    </row>
    <row r="1711" spans="1:4">
      <c r="A1711" s="103" t="s">
        <v>9525</v>
      </c>
      <c r="B1711" s="103" t="s">
        <v>12498</v>
      </c>
      <c r="C1711" s="103" t="s">
        <v>813</v>
      </c>
      <c r="D1711" s="103" t="s">
        <v>9526</v>
      </c>
    </row>
    <row r="1712" spans="1:4">
      <c r="A1712" s="103" t="s">
        <v>9770</v>
      </c>
      <c r="B1712" s="103" t="s">
        <v>12499</v>
      </c>
      <c r="C1712" s="103" t="s">
        <v>813</v>
      </c>
      <c r="D1712" s="103" t="s">
        <v>9771</v>
      </c>
    </row>
    <row r="1713" spans="1:4">
      <c r="A1713" s="103" t="s">
        <v>9776</v>
      </c>
      <c r="B1713" s="103" t="s">
        <v>12500</v>
      </c>
      <c r="C1713" s="103" t="s">
        <v>813</v>
      </c>
      <c r="D1713" s="103" t="s">
        <v>9777</v>
      </c>
    </row>
    <row r="1714" spans="1:4">
      <c r="A1714" s="103" t="s">
        <v>9399</v>
      </c>
      <c r="B1714" s="103" t="s">
        <v>12501</v>
      </c>
      <c r="C1714" s="103" t="s">
        <v>813</v>
      </c>
      <c r="D1714" s="103" t="s">
        <v>9400</v>
      </c>
    </row>
    <row r="1715" spans="1:4">
      <c r="A1715" s="103" t="s">
        <v>9422</v>
      </c>
      <c r="B1715" s="103" t="s">
        <v>12502</v>
      </c>
      <c r="C1715" s="103" t="s">
        <v>813</v>
      </c>
      <c r="D1715" s="103" t="s">
        <v>9423</v>
      </c>
    </row>
    <row r="1716" spans="1:4">
      <c r="A1716" s="103" t="s">
        <v>10125</v>
      </c>
      <c r="B1716" s="103" t="s">
        <v>12503</v>
      </c>
      <c r="C1716" s="103" t="s">
        <v>813</v>
      </c>
      <c r="D1716" s="103" t="s">
        <v>10126</v>
      </c>
    </row>
    <row r="1717" spans="1:4">
      <c r="A1717" s="103" t="s">
        <v>10190</v>
      </c>
      <c r="B1717" s="103" t="s">
        <v>12504</v>
      </c>
      <c r="C1717" s="103" t="s">
        <v>813</v>
      </c>
      <c r="D1717" s="103" t="s">
        <v>10191</v>
      </c>
    </row>
    <row r="1718" spans="1:4">
      <c r="A1718" s="103" t="s">
        <v>10332</v>
      </c>
      <c r="B1718" s="103" t="s">
        <v>12505</v>
      </c>
      <c r="C1718" s="103" t="s">
        <v>813</v>
      </c>
      <c r="D1718" s="103" t="s">
        <v>10333</v>
      </c>
    </row>
    <row r="1719" spans="1:4">
      <c r="A1719" s="103" t="s">
        <v>10366</v>
      </c>
      <c r="B1719" s="103" t="s">
        <v>12506</v>
      </c>
      <c r="C1719" s="103" t="s">
        <v>813</v>
      </c>
      <c r="D1719" s="103" t="s">
        <v>10367</v>
      </c>
    </row>
    <row r="1720" spans="1:4">
      <c r="A1720" s="103" t="s">
        <v>1354</v>
      </c>
      <c r="B1720" s="103" t="s">
        <v>12507</v>
      </c>
      <c r="C1720" s="103" t="s">
        <v>1355</v>
      </c>
      <c r="D1720" s="103" t="s">
        <v>1335</v>
      </c>
    </row>
    <row r="1721" spans="1:4">
      <c r="A1721" s="103" t="s">
        <v>3542</v>
      </c>
      <c r="B1721" s="103" t="s">
        <v>12508</v>
      </c>
      <c r="C1721" s="103" t="s">
        <v>1355</v>
      </c>
      <c r="D1721" s="103" t="s">
        <v>3531</v>
      </c>
    </row>
    <row r="1722" spans="1:4">
      <c r="A1722" s="103" t="s">
        <v>5955</v>
      </c>
      <c r="B1722" s="103" t="s">
        <v>12509</v>
      </c>
      <c r="C1722" s="103" t="s">
        <v>1355</v>
      </c>
      <c r="D1722" s="103" t="s">
        <v>5957</v>
      </c>
    </row>
    <row r="1723" spans="1:4">
      <c r="A1723" s="103" t="s">
        <v>5991</v>
      </c>
      <c r="B1723" s="103" t="s">
        <v>12510</v>
      </c>
      <c r="C1723" s="103" t="s">
        <v>1355</v>
      </c>
      <c r="D1723" s="103" t="s">
        <v>5992</v>
      </c>
    </row>
    <row r="1724" spans="1:4">
      <c r="A1724" s="103" t="s">
        <v>4635</v>
      </c>
      <c r="B1724" s="103" t="s">
        <v>12511</v>
      </c>
      <c r="C1724" s="103" t="s">
        <v>1355</v>
      </c>
      <c r="D1724" s="103" t="s">
        <v>4636</v>
      </c>
    </row>
    <row r="1725" spans="1:4">
      <c r="A1725" s="103" t="s">
        <v>4639</v>
      </c>
      <c r="B1725" s="103" t="s">
        <v>12512</v>
      </c>
      <c r="C1725" s="103" t="s">
        <v>1355</v>
      </c>
      <c r="D1725" s="103" t="s">
        <v>4640</v>
      </c>
    </row>
    <row r="1726" spans="1:4">
      <c r="A1726" s="103" t="s">
        <v>9553</v>
      </c>
      <c r="B1726" s="103" t="s">
        <v>12513</v>
      </c>
      <c r="C1726" s="103" t="s">
        <v>1355</v>
      </c>
      <c r="D1726" s="103" t="s">
        <v>9547</v>
      </c>
    </row>
    <row r="1727" spans="1:4">
      <c r="A1727" s="103" t="s">
        <v>3389</v>
      </c>
      <c r="B1727" s="103" t="s">
        <v>12514</v>
      </c>
      <c r="C1727" s="103" t="s">
        <v>3391</v>
      </c>
      <c r="D1727" s="103" t="s">
        <v>3289</v>
      </c>
    </row>
    <row r="1728" spans="1:4">
      <c r="A1728" s="103" t="s">
        <v>6368</v>
      </c>
      <c r="B1728" s="103" t="s">
        <v>12515</v>
      </c>
      <c r="C1728" s="103" t="s">
        <v>3391</v>
      </c>
      <c r="D1728" s="103" t="s">
        <v>6369</v>
      </c>
    </row>
    <row r="1729" spans="1:4">
      <c r="A1729" s="103" t="s">
        <v>6411</v>
      </c>
      <c r="B1729" s="103" t="s">
        <v>12516</v>
      </c>
      <c r="C1729" s="103" t="s">
        <v>3391</v>
      </c>
      <c r="D1729" s="103" t="s">
        <v>6412</v>
      </c>
    </row>
    <row r="1730" spans="1:4">
      <c r="A1730" s="103" t="s">
        <v>6712</v>
      </c>
      <c r="B1730" s="103" t="s">
        <v>12517</v>
      </c>
      <c r="C1730" s="103" t="s">
        <v>3391</v>
      </c>
      <c r="D1730" s="103" t="s">
        <v>6713</v>
      </c>
    </row>
    <row r="1731" spans="1:4">
      <c r="A1731" s="103" t="s">
        <v>8748</v>
      </c>
      <c r="B1731" s="103" t="s">
        <v>12518</v>
      </c>
      <c r="C1731" s="103" t="s">
        <v>3391</v>
      </c>
      <c r="D1731" s="103" t="s">
        <v>8739</v>
      </c>
    </row>
    <row r="1732" spans="1:4">
      <c r="A1732" s="103" t="s">
        <v>9271</v>
      </c>
      <c r="B1732" s="103" t="s">
        <v>12519</v>
      </c>
      <c r="C1732" s="103" t="s">
        <v>3391</v>
      </c>
      <c r="D1732" s="103" t="s">
        <v>9272</v>
      </c>
    </row>
    <row r="1733" spans="1:4">
      <c r="A1733" s="103" t="s">
        <v>9277</v>
      </c>
      <c r="B1733" s="103" t="s">
        <v>12520</v>
      </c>
      <c r="C1733" s="103" t="s">
        <v>3391</v>
      </c>
      <c r="D1733" s="103" t="s">
        <v>9278</v>
      </c>
    </row>
    <row r="1734" spans="1:4">
      <c r="A1734" s="103" t="s">
        <v>10147</v>
      </c>
      <c r="B1734" s="103" t="s">
        <v>12521</v>
      </c>
      <c r="C1734" s="103" t="s">
        <v>3391</v>
      </c>
      <c r="D1734" s="103" t="s">
        <v>10148</v>
      </c>
    </row>
    <row r="1735" spans="1:4">
      <c r="A1735" s="103" t="s">
        <v>10152</v>
      </c>
      <c r="B1735" s="103" t="s">
        <v>12522</v>
      </c>
      <c r="C1735" s="103" t="s">
        <v>3391</v>
      </c>
      <c r="D1735" s="103" t="s">
        <v>10153</v>
      </c>
    </row>
    <row r="1736" spans="1:4">
      <c r="A1736" s="103" t="s">
        <v>10157</v>
      </c>
      <c r="B1736" s="103" t="s">
        <v>12523</v>
      </c>
      <c r="C1736" s="103" t="s">
        <v>3391</v>
      </c>
      <c r="D1736" s="103" t="s">
        <v>10158</v>
      </c>
    </row>
    <row r="1737" spans="1:4">
      <c r="A1737" s="103" t="s">
        <v>10532</v>
      </c>
      <c r="B1737" s="103" t="s">
        <v>12524</v>
      </c>
      <c r="C1737" s="103" t="s">
        <v>3391</v>
      </c>
      <c r="D1737" s="103" t="s">
        <v>10533</v>
      </c>
    </row>
    <row r="1738" spans="1:4">
      <c r="A1738" s="103" t="s">
        <v>1446</v>
      </c>
      <c r="B1738" s="103" t="s">
        <v>12525</v>
      </c>
      <c r="C1738" s="103" t="s">
        <v>1337</v>
      </c>
      <c r="D1738" s="103" t="s">
        <v>1447</v>
      </c>
    </row>
    <row r="1739" spans="1:4">
      <c r="A1739" s="103" t="s">
        <v>1334</v>
      </c>
      <c r="B1739" s="103" t="s">
        <v>12526</v>
      </c>
      <c r="C1739" s="103" t="s">
        <v>1337</v>
      </c>
      <c r="D1739" s="103" t="s">
        <v>1335</v>
      </c>
    </row>
    <row r="1740" spans="1:4">
      <c r="A1740" s="103" t="s">
        <v>5961</v>
      </c>
      <c r="B1740" s="103" t="s">
        <v>12527</v>
      </c>
      <c r="C1740" s="103" t="s">
        <v>1337</v>
      </c>
      <c r="D1740" s="103" t="s">
        <v>5962</v>
      </c>
    </row>
    <row r="1741" spans="1:4">
      <c r="A1741" s="103" t="s">
        <v>5998</v>
      </c>
      <c r="B1741" s="103" t="s">
        <v>12528</v>
      </c>
      <c r="C1741" s="103" t="s">
        <v>1337</v>
      </c>
      <c r="D1741" s="103" t="s">
        <v>5999</v>
      </c>
    </row>
    <row r="1742" spans="1:4">
      <c r="A1742" s="103" t="s">
        <v>9546</v>
      </c>
      <c r="B1742" s="103" t="s">
        <v>12529</v>
      </c>
      <c r="C1742" s="103" t="s">
        <v>1337</v>
      </c>
      <c r="D1742" s="103" t="s">
        <v>9547</v>
      </c>
    </row>
    <row r="1743" spans="1:4">
      <c r="A1743" s="103" t="s">
        <v>9542</v>
      </c>
      <c r="B1743" s="103" t="s">
        <v>12530</v>
      </c>
      <c r="C1743" s="103" t="s">
        <v>1337</v>
      </c>
      <c r="D1743" s="103" t="s">
        <v>9543</v>
      </c>
    </row>
    <row r="1744" spans="1:4">
      <c r="A1744" s="103" t="s">
        <v>9549</v>
      </c>
      <c r="B1744" s="103" t="s">
        <v>12531</v>
      </c>
      <c r="C1744" s="103" t="s">
        <v>1337</v>
      </c>
      <c r="D1744" s="103" t="s">
        <v>9550</v>
      </c>
    </row>
    <row r="1745" spans="1:4">
      <c r="A1745" s="103" t="s">
        <v>9556</v>
      </c>
      <c r="B1745" s="103" t="s">
        <v>12532</v>
      </c>
      <c r="C1745" s="103" t="s">
        <v>1337</v>
      </c>
      <c r="D1745" s="103" t="s">
        <v>9557</v>
      </c>
    </row>
    <row r="1746" spans="1:4">
      <c r="A1746" s="103" t="s">
        <v>9389</v>
      </c>
      <c r="B1746" s="103" t="s">
        <v>12533</v>
      </c>
      <c r="C1746" s="103" t="s">
        <v>1337</v>
      </c>
      <c r="D1746" s="103" t="s">
        <v>9390</v>
      </c>
    </row>
    <row r="1747" spans="1:4">
      <c r="A1747" s="103" t="s">
        <v>10357</v>
      </c>
      <c r="B1747" s="103" t="s">
        <v>12534</v>
      </c>
      <c r="C1747" s="103" t="s">
        <v>1337</v>
      </c>
      <c r="D1747" s="103" t="s">
        <v>9547</v>
      </c>
    </row>
    <row r="1748" spans="1:4">
      <c r="A1748" s="103" t="s">
        <v>1454</v>
      </c>
      <c r="B1748" s="103" t="s">
        <v>12535</v>
      </c>
      <c r="C1748" s="103" t="s">
        <v>1457</v>
      </c>
      <c r="D1748" s="103" t="s">
        <v>1456</v>
      </c>
    </row>
    <row r="1749" spans="1:4">
      <c r="A1749" s="103" t="s">
        <v>9394</v>
      </c>
      <c r="B1749" s="103" t="s">
        <v>12536</v>
      </c>
      <c r="C1749" s="103" t="s">
        <v>1457</v>
      </c>
      <c r="D1749" s="103" t="s">
        <v>9395</v>
      </c>
    </row>
    <row r="1750" spans="1:4">
      <c r="A1750" s="103" t="s">
        <v>10352</v>
      </c>
      <c r="B1750" s="103" t="s">
        <v>12537</v>
      </c>
      <c r="C1750" s="103" t="s">
        <v>1457</v>
      </c>
      <c r="D1750" s="103" t="s">
        <v>10353</v>
      </c>
    </row>
    <row r="1751" spans="1:4">
      <c r="A1751" s="103" t="s">
        <v>2441</v>
      </c>
      <c r="B1751" s="103" t="s">
        <v>12538</v>
      </c>
      <c r="C1751" s="103" t="s">
        <v>2442</v>
      </c>
      <c r="D1751" s="103" t="s">
        <v>1993</v>
      </c>
    </row>
    <row r="1752" spans="1:4">
      <c r="A1752" s="103" t="s">
        <v>2450</v>
      </c>
      <c r="B1752" s="103" t="s">
        <v>12539</v>
      </c>
      <c r="C1752" s="103" t="s">
        <v>2442</v>
      </c>
      <c r="D1752" s="103" t="s">
        <v>2033</v>
      </c>
    </row>
    <row r="1753" spans="1:4">
      <c r="A1753" s="103" t="s">
        <v>7111</v>
      </c>
      <c r="B1753" s="103" t="s">
        <v>12540</v>
      </c>
      <c r="C1753" s="103" t="s">
        <v>2442</v>
      </c>
      <c r="D1753" s="103" t="s">
        <v>7112</v>
      </c>
    </row>
    <row r="1754" spans="1:4">
      <c r="A1754" s="103" t="s">
        <v>6720</v>
      </c>
      <c r="B1754" s="103" t="s">
        <v>12541</v>
      </c>
      <c r="C1754" s="103" t="s">
        <v>2442</v>
      </c>
      <c r="D1754" s="103" t="s">
        <v>6721</v>
      </c>
    </row>
    <row r="1755" spans="1:4">
      <c r="A1755" s="103" t="s">
        <v>10389</v>
      </c>
      <c r="B1755" s="103" t="s">
        <v>12542</v>
      </c>
      <c r="C1755" s="103" t="s">
        <v>2442</v>
      </c>
      <c r="D1755" s="103" t="s">
        <v>10390</v>
      </c>
    </row>
    <row r="1756" spans="1:4">
      <c r="A1756" s="103" t="s">
        <v>10327</v>
      </c>
      <c r="B1756" s="103" t="s">
        <v>12543</v>
      </c>
      <c r="C1756" s="103" t="s">
        <v>1476</v>
      </c>
      <c r="D1756" s="103" t="s">
        <v>10328</v>
      </c>
    </row>
    <row r="1757" spans="1:4">
      <c r="A1757" s="103" t="s">
        <v>10235</v>
      </c>
      <c r="B1757" s="103" t="s">
        <v>12544</v>
      </c>
      <c r="C1757" s="103" t="s">
        <v>1476</v>
      </c>
      <c r="D1757" s="103" t="s">
        <v>10236</v>
      </c>
    </row>
    <row r="1758" spans="1:4">
      <c r="A1758" s="103" t="s">
        <v>1473</v>
      </c>
      <c r="B1758" s="103" t="s">
        <v>12545</v>
      </c>
      <c r="C1758" s="103" t="s">
        <v>1476</v>
      </c>
      <c r="D1758" s="103" t="s">
        <v>1474</v>
      </c>
    </row>
    <row r="1759" spans="1:4">
      <c r="A1759" s="103" t="s">
        <v>1488</v>
      </c>
      <c r="B1759" s="103" t="s">
        <v>12546</v>
      </c>
      <c r="C1759" s="103" t="s">
        <v>1476</v>
      </c>
      <c r="D1759" s="103" t="s">
        <v>1489</v>
      </c>
    </row>
    <row r="1760" spans="1:4">
      <c r="A1760" s="103" t="s">
        <v>9415</v>
      </c>
      <c r="B1760" s="103" t="s">
        <v>12547</v>
      </c>
      <c r="C1760" s="103" t="s">
        <v>1476</v>
      </c>
      <c r="D1760" s="103" t="s">
        <v>9416</v>
      </c>
    </row>
    <row r="1761" spans="1:4">
      <c r="A1761" s="103" t="s">
        <v>10540</v>
      </c>
      <c r="B1761" s="103" t="s">
        <v>12548</v>
      </c>
      <c r="C1761" s="103" t="s">
        <v>1476</v>
      </c>
      <c r="D1761" s="103" t="s">
        <v>10541</v>
      </c>
    </row>
    <row r="1762" spans="1:4">
      <c r="A1762" s="103" t="s">
        <v>10537</v>
      </c>
      <c r="B1762" s="103" t="s">
        <v>12549</v>
      </c>
      <c r="C1762" s="103" t="s">
        <v>1476</v>
      </c>
      <c r="D1762" s="103" t="s">
        <v>10538</v>
      </c>
    </row>
    <row r="1763" spans="1:4">
      <c r="A1763" s="103" t="s">
        <v>8268</v>
      </c>
      <c r="B1763" s="103" t="s">
        <v>12550</v>
      </c>
      <c r="C1763" s="103" t="s">
        <v>931</v>
      </c>
      <c r="D1763" s="103" t="s">
        <v>8269</v>
      </c>
    </row>
    <row r="1764" spans="1:4">
      <c r="A1764" s="103" t="s">
        <v>8392</v>
      </c>
      <c r="B1764" s="103" t="s">
        <v>12551</v>
      </c>
      <c r="C1764" s="103" t="s">
        <v>931</v>
      </c>
      <c r="D1764" s="103" t="s">
        <v>8394</v>
      </c>
    </row>
    <row r="1765" spans="1:4">
      <c r="A1765" s="103" t="s">
        <v>9209</v>
      </c>
      <c r="B1765" s="103" t="s">
        <v>12552</v>
      </c>
      <c r="C1765" s="103" t="s">
        <v>931</v>
      </c>
      <c r="D1765" s="103" t="s">
        <v>9210</v>
      </c>
    </row>
    <row r="1766" spans="1:4">
      <c r="A1766" s="103" t="s">
        <v>9848</v>
      </c>
      <c r="B1766" s="103" t="s">
        <v>12553</v>
      </c>
      <c r="C1766" s="103" t="s">
        <v>931</v>
      </c>
      <c r="D1766" s="103" t="s">
        <v>9849</v>
      </c>
    </row>
    <row r="1767" spans="1:4">
      <c r="A1767" s="103" t="s">
        <v>1509</v>
      </c>
      <c r="B1767" s="103" t="s">
        <v>12554</v>
      </c>
      <c r="C1767" s="103" t="s">
        <v>931</v>
      </c>
      <c r="D1767" s="103" t="s">
        <v>1510</v>
      </c>
    </row>
    <row r="1768" spans="1:4">
      <c r="A1768" s="103" t="s">
        <v>4520</v>
      </c>
      <c r="B1768" s="103" t="s">
        <v>12555</v>
      </c>
      <c r="C1768" s="103" t="s">
        <v>931</v>
      </c>
      <c r="D1768" s="103" t="s">
        <v>4522</v>
      </c>
    </row>
    <row r="1769" spans="1:4">
      <c r="A1769" s="103" t="s">
        <v>4523</v>
      </c>
      <c r="B1769" s="103" t="s">
        <v>12556</v>
      </c>
      <c r="C1769" s="103" t="s">
        <v>931</v>
      </c>
      <c r="D1769" s="103" t="s">
        <v>4524</v>
      </c>
    </row>
    <row r="1770" spans="1:4">
      <c r="A1770" s="103" t="s">
        <v>6796</v>
      </c>
      <c r="B1770" s="103" t="s">
        <v>12557</v>
      </c>
      <c r="C1770" s="103" t="s">
        <v>931</v>
      </c>
      <c r="D1770" s="103" t="s">
        <v>6797</v>
      </c>
    </row>
    <row r="1771" spans="1:4">
      <c r="A1771" s="103" t="s">
        <v>8100</v>
      </c>
      <c r="B1771" s="103" t="s">
        <v>12558</v>
      </c>
      <c r="C1771" s="103" t="s">
        <v>931</v>
      </c>
      <c r="D1771" s="103" t="s">
        <v>8101</v>
      </c>
    </row>
    <row r="1772" spans="1:4">
      <c r="A1772" s="103" t="s">
        <v>8174</v>
      </c>
      <c r="B1772" s="103" t="s">
        <v>12559</v>
      </c>
      <c r="C1772" s="103" t="s">
        <v>931</v>
      </c>
      <c r="D1772" s="103" t="s">
        <v>8176</v>
      </c>
    </row>
    <row r="1773" spans="1:4">
      <c r="A1773" s="103" t="s">
        <v>8185</v>
      </c>
      <c r="B1773" s="103" t="s">
        <v>12560</v>
      </c>
      <c r="C1773" s="103" t="s">
        <v>931</v>
      </c>
      <c r="D1773" s="103" t="s">
        <v>8186</v>
      </c>
    </row>
    <row r="1774" spans="1:4">
      <c r="A1774" s="103" t="s">
        <v>8757</v>
      </c>
      <c r="B1774" s="103" t="s">
        <v>12561</v>
      </c>
      <c r="C1774" s="103" t="s">
        <v>931</v>
      </c>
      <c r="D1774" s="103" t="s">
        <v>8759</v>
      </c>
    </row>
    <row r="1775" spans="1:4">
      <c r="A1775" s="103" t="s">
        <v>929</v>
      </c>
      <c r="B1775" s="103" t="s">
        <v>12562</v>
      </c>
      <c r="C1775" s="103" t="s">
        <v>931</v>
      </c>
      <c r="D1775" s="103" t="s">
        <v>930</v>
      </c>
    </row>
    <row r="1776" spans="1:4">
      <c r="A1776" s="103" t="s">
        <v>3368</v>
      </c>
      <c r="B1776" s="103" t="s">
        <v>12563</v>
      </c>
      <c r="C1776" s="103" t="s">
        <v>931</v>
      </c>
      <c r="D1776" s="103" t="s">
        <v>3369</v>
      </c>
    </row>
    <row r="1777" spans="1:4">
      <c r="A1777" s="103" t="s">
        <v>9405</v>
      </c>
      <c r="B1777" s="103" t="s">
        <v>12564</v>
      </c>
      <c r="C1777" s="103" t="s">
        <v>931</v>
      </c>
      <c r="D1777" s="103" t="s">
        <v>9406</v>
      </c>
    </row>
    <row r="1778" spans="1:4">
      <c r="A1778" s="103" t="s">
        <v>9185</v>
      </c>
      <c r="B1778" s="103" t="s">
        <v>12565</v>
      </c>
      <c r="C1778" s="103" t="s">
        <v>931</v>
      </c>
      <c r="D1778" s="103" t="s">
        <v>9186</v>
      </c>
    </row>
    <row r="1779" spans="1:4">
      <c r="A1779" s="103" t="s">
        <v>9189</v>
      </c>
      <c r="B1779" s="103" t="s">
        <v>12566</v>
      </c>
      <c r="C1779" s="103" t="s">
        <v>931</v>
      </c>
      <c r="D1779" s="103" t="s">
        <v>9190</v>
      </c>
    </row>
    <row r="1780" spans="1:4">
      <c r="A1780" s="103" t="s">
        <v>9211</v>
      </c>
      <c r="B1780" s="103" t="s">
        <v>12567</v>
      </c>
      <c r="C1780" s="103" t="s">
        <v>931</v>
      </c>
      <c r="D1780" s="103" t="s">
        <v>9213</v>
      </c>
    </row>
    <row r="1781" spans="1:4">
      <c r="A1781" s="103" t="s">
        <v>9221</v>
      </c>
      <c r="B1781" s="103" t="s">
        <v>12568</v>
      </c>
      <c r="C1781" s="103" t="s">
        <v>931</v>
      </c>
      <c r="D1781" s="103" t="s">
        <v>9222</v>
      </c>
    </row>
    <row r="1782" spans="1:4">
      <c r="A1782" s="103" t="s">
        <v>9178</v>
      </c>
      <c r="B1782" s="103" t="s">
        <v>12569</v>
      </c>
      <c r="C1782" s="103" t="s">
        <v>931</v>
      </c>
      <c r="D1782" s="103" t="s">
        <v>9179</v>
      </c>
    </row>
    <row r="1783" spans="1:4">
      <c r="A1783" s="103" t="s">
        <v>9182</v>
      </c>
      <c r="B1783" s="103" t="s">
        <v>12570</v>
      </c>
      <c r="C1783" s="103" t="s">
        <v>931</v>
      </c>
      <c r="D1783" s="103" t="s">
        <v>9183</v>
      </c>
    </row>
    <row r="1784" spans="1:4">
      <c r="A1784" s="103" t="s">
        <v>9361</v>
      </c>
      <c r="B1784" s="103" t="s">
        <v>12571</v>
      </c>
      <c r="C1784" s="103" t="s">
        <v>931</v>
      </c>
      <c r="D1784" s="103" t="s">
        <v>9362</v>
      </c>
    </row>
    <row r="1785" spans="1:4">
      <c r="A1785" s="103" t="s">
        <v>9364</v>
      </c>
      <c r="B1785" s="103" t="s">
        <v>12572</v>
      </c>
      <c r="C1785" s="103" t="s">
        <v>931</v>
      </c>
      <c r="D1785" s="103" t="s">
        <v>9365</v>
      </c>
    </row>
    <row r="1786" spans="1:4">
      <c r="A1786" s="103" t="s">
        <v>9367</v>
      </c>
      <c r="B1786" s="103" t="s">
        <v>12573</v>
      </c>
      <c r="C1786" s="103" t="s">
        <v>931</v>
      </c>
      <c r="D1786" s="103" t="s">
        <v>9368</v>
      </c>
    </row>
    <row r="1787" spans="1:4">
      <c r="A1787" s="103" t="s">
        <v>9370</v>
      </c>
      <c r="B1787" s="103" t="s">
        <v>12574</v>
      </c>
      <c r="C1787" s="103" t="s">
        <v>931</v>
      </c>
      <c r="D1787" s="103" t="s">
        <v>9371</v>
      </c>
    </row>
    <row r="1788" spans="1:4">
      <c r="A1788" s="103" t="s">
        <v>9373</v>
      </c>
      <c r="B1788" s="103" t="s">
        <v>12575</v>
      </c>
      <c r="C1788" s="103" t="s">
        <v>931</v>
      </c>
      <c r="D1788" s="103" t="s">
        <v>9374</v>
      </c>
    </row>
    <row r="1789" spans="1:4">
      <c r="A1789" s="103" t="s">
        <v>9410</v>
      </c>
      <c r="B1789" s="103" t="s">
        <v>12576</v>
      </c>
      <c r="C1789" s="103" t="s">
        <v>931</v>
      </c>
      <c r="D1789" s="103" t="s">
        <v>9411</v>
      </c>
    </row>
    <row r="1790" spans="1:4">
      <c r="A1790" s="103" t="s">
        <v>9629</v>
      </c>
      <c r="B1790" s="103" t="s">
        <v>12577</v>
      </c>
      <c r="C1790" s="103" t="s">
        <v>931</v>
      </c>
      <c r="D1790" s="103" t="s">
        <v>9630</v>
      </c>
    </row>
    <row r="1791" spans="1:4">
      <c r="A1791" s="103" t="s">
        <v>10323</v>
      </c>
      <c r="B1791" s="103" t="s">
        <v>12578</v>
      </c>
      <c r="C1791" s="103" t="s">
        <v>931</v>
      </c>
      <c r="D1791" s="103" t="s">
        <v>10324</v>
      </c>
    </row>
    <row r="1792" spans="1:4">
      <c r="A1792" s="103" t="s">
        <v>318</v>
      </c>
      <c r="B1792" s="103" t="s">
        <v>12579</v>
      </c>
      <c r="C1792" s="103" t="s">
        <v>174</v>
      </c>
      <c r="D1792" s="103" t="s">
        <v>319</v>
      </c>
    </row>
    <row r="1793" spans="1:4">
      <c r="A1793" s="103" t="s">
        <v>169</v>
      </c>
      <c r="B1793" s="103" t="s">
        <v>12580</v>
      </c>
      <c r="C1793" s="103" t="s">
        <v>174</v>
      </c>
      <c r="D1793" s="103" t="s">
        <v>172</v>
      </c>
    </row>
    <row r="1794" spans="1:4">
      <c r="A1794" s="103" t="s">
        <v>1280</v>
      </c>
      <c r="B1794" s="103" t="s">
        <v>12581</v>
      </c>
      <c r="C1794" s="103" t="s">
        <v>174</v>
      </c>
      <c r="D1794" s="103" t="s">
        <v>1282</v>
      </c>
    </row>
    <row r="1795" spans="1:4">
      <c r="A1795" s="103" t="s">
        <v>10214</v>
      </c>
      <c r="B1795" s="103" t="s">
        <v>12582</v>
      </c>
      <c r="C1795" s="103" t="s">
        <v>174</v>
      </c>
      <c r="D1795" s="103" t="s">
        <v>10215</v>
      </c>
    </row>
    <row r="1796" spans="1:4">
      <c r="A1796" s="103" t="s">
        <v>10246</v>
      </c>
      <c r="B1796" s="103" t="s">
        <v>12583</v>
      </c>
      <c r="C1796" s="103" t="s">
        <v>174</v>
      </c>
      <c r="D1796" s="103" t="s">
        <v>10247</v>
      </c>
    </row>
    <row r="1797" spans="1:4">
      <c r="A1797" s="103" t="s">
        <v>288</v>
      </c>
      <c r="B1797" s="103" t="s">
        <v>12584</v>
      </c>
      <c r="C1797" s="103" t="s">
        <v>174</v>
      </c>
      <c r="D1797" s="103" t="s">
        <v>289</v>
      </c>
    </row>
    <row r="1798" spans="1:4">
      <c r="A1798" s="103" t="s">
        <v>291</v>
      </c>
      <c r="B1798" s="103" t="s">
        <v>12585</v>
      </c>
      <c r="C1798" s="103" t="s">
        <v>174</v>
      </c>
      <c r="D1798" s="103" t="s">
        <v>292</v>
      </c>
    </row>
    <row r="1799" spans="1:4">
      <c r="A1799" s="103" t="s">
        <v>300</v>
      </c>
      <c r="B1799" s="103" t="s">
        <v>12586</v>
      </c>
      <c r="C1799" s="103" t="s">
        <v>174</v>
      </c>
      <c r="D1799" s="103" t="s">
        <v>302</v>
      </c>
    </row>
    <row r="1800" spans="1:4">
      <c r="A1800" s="103" t="s">
        <v>963</v>
      </c>
      <c r="B1800" s="103" t="s">
        <v>12587</v>
      </c>
      <c r="C1800" s="103" t="s">
        <v>174</v>
      </c>
      <c r="D1800" s="103" t="s">
        <v>964</v>
      </c>
    </row>
    <row r="1801" spans="1:4">
      <c r="A1801" s="103" t="s">
        <v>509</v>
      </c>
      <c r="B1801" s="103" t="s">
        <v>12588</v>
      </c>
      <c r="C1801" s="103" t="s">
        <v>174</v>
      </c>
      <c r="D1801" s="103" t="s">
        <v>510</v>
      </c>
    </row>
    <row r="1802" spans="1:4">
      <c r="A1802" s="103" t="s">
        <v>534</v>
      </c>
      <c r="B1802" s="103" t="s">
        <v>12589</v>
      </c>
      <c r="C1802" s="103" t="s">
        <v>174</v>
      </c>
      <c r="D1802" s="103" t="s">
        <v>535</v>
      </c>
    </row>
    <row r="1803" spans="1:4">
      <c r="A1803" s="103" t="s">
        <v>1198</v>
      </c>
      <c r="B1803" s="103" t="s">
        <v>12590</v>
      </c>
      <c r="C1803" s="103" t="s">
        <v>174</v>
      </c>
      <c r="D1803" s="103" t="s">
        <v>1199</v>
      </c>
    </row>
    <row r="1804" spans="1:4">
      <c r="A1804" s="103" t="s">
        <v>1217</v>
      </c>
      <c r="B1804" s="103" t="s">
        <v>12591</v>
      </c>
      <c r="C1804" s="103" t="s">
        <v>174</v>
      </c>
      <c r="D1804" s="103" t="s">
        <v>1218</v>
      </c>
    </row>
    <row r="1805" spans="1:4">
      <c r="A1805" s="103" t="s">
        <v>1521</v>
      </c>
      <c r="B1805" s="103" t="s">
        <v>12592</v>
      </c>
      <c r="C1805" s="103" t="s">
        <v>174</v>
      </c>
      <c r="D1805" s="103" t="s">
        <v>1522</v>
      </c>
    </row>
    <row r="1806" spans="1:4">
      <c r="A1806" s="103" t="s">
        <v>1532</v>
      </c>
      <c r="B1806" s="103" t="s">
        <v>12593</v>
      </c>
      <c r="C1806" s="103" t="s">
        <v>174</v>
      </c>
      <c r="D1806" s="103" t="s">
        <v>1534</v>
      </c>
    </row>
    <row r="1807" spans="1:4">
      <c r="A1807" s="103" t="s">
        <v>1551</v>
      </c>
      <c r="B1807" s="103" t="s">
        <v>12594</v>
      </c>
      <c r="C1807" s="103" t="s">
        <v>174</v>
      </c>
      <c r="D1807" s="103" t="s">
        <v>1522</v>
      </c>
    </row>
    <row r="1808" spans="1:4">
      <c r="A1808" s="103" t="s">
        <v>783</v>
      </c>
      <c r="B1808" s="103" t="s">
        <v>12595</v>
      </c>
      <c r="C1808" s="103" t="s">
        <v>174</v>
      </c>
      <c r="D1808" s="103" t="s">
        <v>785</v>
      </c>
    </row>
    <row r="1809" spans="1:4">
      <c r="A1809" s="103" t="s">
        <v>2198</v>
      </c>
      <c r="B1809" s="103" t="s">
        <v>12596</v>
      </c>
      <c r="C1809" s="103" t="s">
        <v>174</v>
      </c>
      <c r="D1809" s="103" t="s">
        <v>2199</v>
      </c>
    </row>
    <row r="1810" spans="1:4">
      <c r="A1810" s="103" t="s">
        <v>5381</v>
      </c>
      <c r="B1810" s="103" t="s">
        <v>12597</v>
      </c>
      <c r="C1810" s="103" t="s">
        <v>174</v>
      </c>
      <c r="D1810" s="103" t="s">
        <v>5382</v>
      </c>
    </row>
    <row r="1811" spans="1:4">
      <c r="A1811" s="103" t="s">
        <v>4335</v>
      </c>
      <c r="B1811" s="103" t="s">
        <v>12598</v>
      </c>
      <c r="C1811" s="103" t="s">
        <v>174</v>
      </c>
      <c r="D1811" s="103" t="s">
        <v>4282</v>
      </c>
    </row>
    <row r="1812" spans="1:4">
      <c r="A1812" s="103" t="s">
        <v>4347</v>
      </c>
      <c r="B1812" s="103" t="s">
        <v>12599</v>
      </c>
      <c r="C1812" s="103" t="s">
        <v>174</v>
      </c>
      <c r="D1812" s="103" t="s">
        <v>4282</v>
      </c>
    </row>
    <row r="1813" spans="1:4">
      <c r="A1813" s="103" t="s">
        <v>7119</v>
      </c>
      <c r="B1813" s="103" t="s">
        <v>12600</v>
      </c>
      <c r="C1813" s="103" t="s">
        <v>174</v>
      </c>
      <c r="D1813" s="103" t="s">
        <v>7121</v>
      </c>
    </row>
    <row r="1814" spans="1:4">
      <c r="A1814" s="103" t="s">
        <v>9377</v>
      </c>
      <c r="B1814" s="103" t="s">
        <v>12601</v>
      </c>
      <c r="C1814" s="103" t="s">
        <v>174</v>
      </c>
      <c r="D1814" s="103" t="s">
        <v>9378</v>
      </c>
    </row>
    <row r="1815" spans="1:4">
      <c r="A1815" s="103" t="s">
        <v>10121</v>
      </c>
      <c r="B1815" s="103" t="s">
        <v>12602</v>
      </c>
      <c r="C1815" s="103" t="s">
        <v>174</v>
      </c>
      <c r="D1815" s="103" t="s">
        <v>10122</v>
      </c>
    </row>
    <row r="1816" spans="1:4">
      <c r="A1816" s="103" t="s">
        <v>10319</v>
      </c>
      <c r="B1816" s="103" t="s">
        <v>12603</v>
      </c>
      <c r="C1816" s="103" t="s">
        <v>174</v>
      </c>
      <c r="D1816" s="103" t="s">
        <v>10320</v>
      </c>
    </row>
    <row r="1817" spans="1:4">
      <c r="A1817" s="103" t="s">
        <v>728</v>
      </c>
      <c r="B1817" s="103" t="s">
        <v>12604</v>
      </c>
      <c r="C1817" s="103" t="s">
        <v>65</v>
      </c>
      <c r="D1817" s="103" t="s">
        <v>729</v>
      </c>
    </row>
    <row r="1818" spans="1:4">
      <c r="A1818" s="103" t="s">
        <v>5799</v>
      </c>
      <c r="B1818" s="103" t="s">
        <v>12605</v>
      </c>
      <c r="C1818" s="103" t="s">
        <v>65</v>
      </c>
      <c r="D1818" s="103" t="s">
        <v>5800</v>
      </c>
    </row>
    <row r="1819" spans="1:4">
      <c r="A1819" s="103" t="s">
        <v>5779</v>
      </c>
      <c r="B1819" s="103" t="s">
        <v>12606</v>
      </c>
      <c r="C1819" s="103" t="s">
        <v>65</v>
      </c>
      <c r="D1819" s="103" t="s">
        <v>5780</v>
      </c>
    </row>
    <row r="1820" spans="1:4">
      <c r="A1820" s="103" t="s">
        <v>5755</v>
      </c>
      <c r="B1820" s="103" t="s">
        <v>12607</v>
      </c>
      <c r="C1820" s="103" t="s">
        <v>65</v>
      </c>
      <c r="D1820" s="103" t="s">
        <v>5756</v>
      </c>
    </row>
    <row r="1821" spans="1:4">
      <c r="A1821" s="103" t="s">
        <v>5710</v>
      </c>
      <c r="B1821" s="103" t="s">
        <v>12608</v>
      </c>
      <c r="C1821" s="103" t="s">
        <v>65</v>
      </c>
      <c r="D1821" s="103" t="s">
        <v>5711</v>
      </c>
    </row>
    <row r="1822" spans="1:4">
      <c r="A1822" s="103" t="s">
        <v>5682</v>
      </c>
      <c r="B1822" s="103" t="s">
        <v>12609</v>
      </c>
      <c r="C1822" s="103" t="s">
        <v>65</v>
      </c>
      <c r="D1822" s="103" t="s">
        <v>5684</v>
      </c>
    </row>
    <row r="1823" spans="1:4">
      <c r="A1823" s="103" t="s">
        <v>6409</v>
      </c>
      <c r="B1823" s="103" t="s">
        <v>12610</v>
      </c>
      <c r="C1823" s="103" t="s">
        <v>65</v>
      </c>
      <c r="D1823" s="103" t="s">
        <v>6410</v>
      </c>
    </row>
    <row r="1824" spans="1:4">
      <c r="A1824" s="103" t="s">
        <v>6824</v>
      </c>
      <c r="B1824" s="103" t="s">
        <v>12611</v>
      </c>
      <c r="C1824" s="103" t="s">
        <v>65</v>
      </c>
      <c r="D1824" s="103" t="s">
        <v>5509</v>
      </c>
    </row>
    <row r="1825" spans="1:4">
      <c r="A1825" s="103" t="s">
        <v>4785</v>
      </c>
      <c r="B1825" s="103" t="s">
        <v>12612</v>
      </c>
      <c r="C1825" s="103" t="s">
        <v>65</v>
      </c>
      <c r="D1825" s="103" t="s">
        <v>4787</v>
      </c>
    </row>
    <row r="1826" spans="1:4">
      <c r="A1826" s="103" t="s">
        <v>4806</v>
      </c>
      <c r="B1826" s="103" t="s">
        <v>12613</v>
      </c>
      <c r="C1826" s="103" t="s">
        <v>65</v>
      </c>
      <c r="D1826" s="103" t="s">
        <v>4807</v>
      </c>
    </row>
    <row r="1827" spans="1:4">
      <c r="A1827" s="103" t="s">
        <v>5685</v>
      </c>
      <c r="B1827" s="103" t="s">
        <v>12614</v>
      </c>
      <c r="C1827" s="103" t="s">
        <v>65</v>
      </c>
      <c r="D1827" s="103" t="s">
        <v>5686</v>
      </c>
    </row>
    <row r="1828" spans="1:4">
      <c r="A1828" s="103" t="s">
        <v>5707</v>
      </c>
      <c r="B1828" s="103" t="s">
        <v>12615</v>
      </c>
      <c r="C1828" s="103" t="s">
        <v>65</v>
      </c>
      <c r="D1828" s="103" t="s">
        <v>5708</v>
      </c>
    </row>
    <row r="1829" spans="1:4">
      <c r="A1829" s="103" t="s">
        <v>5757</v>
      </c>
      <c r="B1829" s="103" t="s">
        <v>12616</v>
      </c>
      <c r="C1829" s="103" t="s">
        <v>65</v>
      </c>
      <c r="D1829" s="103" t="s">
        <v>5758</v>
      </c>
    </row>
    <row r="1830" spans="1:4">
      <c r="A1830" s="103" t="s">
        <v>5781</v>
      </c>
      <c r="B1830" s="103" t="s">
        <v>12617</v>
      </c>
      <c r="C1830" s="103" t="s">
        <v>65</v>
      </c>
      <c r="D1830" s="103" t="s">
        <v>5783</v>
      </c>
    </row>
    <row r="1831" spans="1:4">
      <c r="A1831" s="103" t="s">
        <v>5788</v>
      </c>
      <c r="B1831" s="103" t="s">
        <v>12618</v>
      </c>
      <c r="C1831" s="103" t="s">
        <v>65</v>
      </c>
      <c r="D1831" s="103" t="s">
        <v>5789</v>
      </c>
    </row>
    <row r="1832" spans="1:4">
      <c r="A1832" s="103" t="s">
        <v>5802</v>
      </c>
      <c r="B1832" s="103" t="s">
        <v>12619</v>
      </c>
      <c r="C1832" s="103" t="s">
        <v>65</v>
      </c>
      <c r="D1832" s="103" t="s">
        <v>5803</v>
      </c>
    </row>
    <row r="1833" spans="1:4">
      <c r="A1833" s="103" t="s">
        <v>5816</v>
      </c>
      <c r="B1833" s="103" t="s">
        <v>12620</v>
      </c>
      <c r="C1833" s="103" t="s">
        <v>65</v>
      </c>
      <c r="D1833" s="103" t="s">
        <v>5817</v>
      </c>
    </row>
    <row r="1834" spans="1:4">
      <c r="A1834" s="103" t="s">
        <v>5869</v>
      </c>
      <c r="B1834" s="103" t="s">
        <v>12621</v>
      </c>
      <c r="C1834" s="103" t="s">
        <v>65</v>
      </c>
      <c r="D1834" s="103" t="s">
        <v>5870</v>
      </c>
    </row>
    <row r="1835" spans="1:4">
      <c r="A1835" s="103" t="s">
        <v>5937</v>
      </c>
      <c r="B1835" s="103" t="s">
        <v>12622</v>
      </c>
      <c r="C1835" s="103" t="s">
        <v>65</v>
      </c>
      <c r="D1835" s="103" t="s">
        <v>5938</v>
      </c>
    </row>
    <row r="1836" spans="1:4">
      <c r="A1836" s="103" t="s">
        <v>5943</v>
      </c>
      <c r="B1836" s="103" t="s">
        <v>12623</v>
      </c>
      <c r="C1836" s="103" t="s">
        <v>65</v>
      </c>
      <c r="D1836" s="103" t="s">
        <v>5944</v>
      </c>
    </row>
    <row r="1837" spans="1:4">
      <c r="A1837" s="103" t="s">
        <v>5947</v>
      </c>
      <c r="B1837" s="103" t="s">
        <v>12624</v>
      </c>
      <c r="C1837" s="103" t="s">
        <v>65</v>
      </c>
      <c r="D1837" s="103" t="s">
        <v>5948</v>
      </c>
    </row>
    <row r="1838" spans="1:4">
      <c r="A1838" s="103" t="s">
        <v>5953</v>
      </c>
      <c r="B1838" s="103" t="s">
        <v>12625</v>
      </c>
      <c r="C1838" s="103" t="s">
        <v>65</v>
      </c>
      <c r="D1838" s="103" t="s">
        <v>5954</v>
      </c>
    </row>
    <row r="1839" spans="1:4">
      <c r="A1839" s="103" t="s">
        <v>5959</v>
      </c>
      <c r="B1839" s="103" t="s">
        <v>12626</v>
      </c>
      <c r="C1839" s="103" t="s">
        <v>65</v>
      </c>
      <c r="D1839" s="103" t="s">
        <v>5960</v>
      </c>
    </row>
    <row r="1840" spans="1:4">
      <c r="A1840" s="103" t="s">
        <v>6014</v>
      </c>
      <c r="B1840" s="103" t="s">
        <v>12627</v>
      </c>
      <c r="C1840" s="103" t="s">
        <v>65</v>
      </c>
      <c r="D1840" s="103" t="s">
        <v>6015</v>
      </c>
    </row>
    <row r="1841" spans="1:4">
      <c r="A1841" s="103" t="s">
        <v>6002</v>
      </c>
      <c r="B1841" s="103" t="s">
        <v>12628</v>
      </c>
      <c r="C1841" s="103" t="s">
        <v>65</v>
      </c>
      <c r="D1841" s="103" t="s">
        <v>6003</v>
      </c>
    </row>
    <row r="1842" spans="1:4">
      <c r="A1842" s="103" t="s">
        <v>6008</v>
      </c>
      <c r="B1842" s="103" t="s">
        <v>12629</v>
      </c>
      <c r="C1842" s="103" t="s">
        <v>65</v>
      </c>
      <c r="D1842" s="103" t="s">
        <v>6009</v>
      </c>
    </row>
    <row r="1843" spans="1:4">
      <c r="A1843" s="103" t="s">
        <v>5974</v>
      </c>
      <c r="B1843" s="103" t="s">
        <v>12630</v>
      </c>
      <c r="C1843" s="103" t="s">
        <v>65</v>
      </c>
      <c r="D1843" s="103" t="s">
        <v>5975</v>
      </c>
    </row>
    <row r="1844" spans="1:4">
      <c r="A1844" s="103" t="s">
        <v>5793</v>
      </c>
      <c r="B1844" s="103" t="s">
        <v>12631</v>
      </c>
      <c r="C1844" s="103" t="s">
        <v>65</v>
      </c>
      <c r="D1844" s="103" t="s">
        <v>5794</v>
      </c>
    </row>
    <row r="1845" spans="1:4">
      <c r="A1845" s="103" t="s">
        <v>6576</v>
      </c>
      <c r="B1845" s="103" t="s">
        <v>12632</v>
      </c>
      <c r="C1845" s="103" t="s">
        <v>65</v>
      </c>
      <c r="D1845" s="103" t="s">
        <v>6577</v>
      </c>
    </row>
    <row r="1846" spans="1:4">
      <c r="A1846" s="103" t="s">
        <v>6611</v>
      </c>
      <c r="B1846" s="103" t="s">
        <v>12633</v>
      </c>
      <c r="C1846" s="103" t="s">
        <v>65</v>
      </c>
      <c r="D1846" s="103" t="s">
        <v>6614</v>
      </c>
    </row>
    <row r="1847" spans="1:4">
      <c r="A1847" s="103" t="s">
        <v>6618</v>
      </c>
      <c r="B1847" s="103" t="s">
        <v>12634</v>
      </c>
      <c r="C1847" s="103" t="s">
        <v>65</v>
      </c>
      <c r="D1847" s="103" t="s">
        <v>6619</v>
      </c>
    </row>
    <row r="1848" spans="1:4">
      <c r="A1848" s="103" t="s">
        <v>6625</v>
      </c>
      <c r="B1848" s="103" t="s">
        <v>12635</v>
      </c>
      <c r="C1848" s="103" t="s">
        <v>65</v>
      </c>
      <c r="D1848" s="103" t="s">
        <v>6627</v>
      </c>
    </row>
    <row r="1849" spans="1:4">
      <c r="A1849" s="103" t="s">
        <v>5006</v>
      </c>
      <c r="B1849" s="103" t="s">
        <v>12636</v>
      </c>
      <c r="C1849" s="103" t="s">
        <v>65</v>
      </c>
      <c r="D1849" s="103" t="s">
        <v>5007</v>
      </c>
    </row>
    <row r="1850" spans="1:4">
      <c r="A1850" s="103" t="s">
        <v>54</v>
      </c>
      <c r="B1850" s="103" t="s">
        <v>12637</v>
      </c>
      <c r="C1850" s="103" t="s">
        <v>65</v>
      </c>
      <c r="D1850" s="103" t="s">
        <v>63</v>
      </c>
    </row>
    <row r="1851" spans="1:4">
      <c r="A1851" s="103" t="s">
        <v>224</v>
      </c>
      <c r="B1851" s="103" t="s">
        <v>12638</v>
      </c>
      <c r="C1851" s="103" t="s">
        <v>65</v>
      </c>
      <c r="D1851" s="103" t="s">
        <v>226</v>
      </c>
    </row>
    <row r="1852" spans="1:4">
      <c r="A1852" s="103" t="s">
        <v>521</v>
      </c>
      <c r="B1852" s="103" t="s">
        <v>12639</v>
      </c>
      <c r="C1852" s="103" t="s">
        <v>65</v>
      </c>
      <c r="D1852" s="103" t="s">
        <v>522</v>
      </c>
    </row>
    <row r="1853" spans="1:4">
      <c r="A1853" s="103" t="s">
        <v>547</v>
      </c>
      <c r="B1853" s="103" t="s">
        <v>12640</v>
      </c>
      <c r="C1853" s="103" t="s">
        <v>65</v>
      </c>
      <c r="D1853" s="103" t="s">
        <v>549</v>
      </c>
    </row>
    <row r="1854" spans="1:4">
      <c r="A1854" s="103" t="s">
        <v>852</v>
      </c>
      <c r="B1854" s="103" t="s">
        <v>12641</v>
      </c>
      <c r="C1854" s="103" t="s">
        <v>65</v>
      </c>
      <c r="D1854" s="103" t="s">
        <v>854</v>
      </c>
    </row>
    <row r="1855" spans="1:4">
      <c r="A1855" s="103" t="s">
        <v>1030</v>
      </c>
      <c r="B1855" s="103" t="s">
        <v>12642</v>
      </c>
      <c r="C1855" s="103" t="s">
        <v>65</v>
      </c>
      <c r="D1855" s="103" t="s">
        <v>1031</v>
      </c>
    </row>
    <row r="1856" spans="1:4">
      <c r="A1856" s="103" t="s">
        <v>989</v>
      </c>
      <c r="B1856" s="103" t="s">
        <v>12643</v>
      </c>
      <c r="C1856" s="103" t="s">
        <v>65</v>
      </c>
      <c r="D1856" s="103" t="s">
        <v>990</v>
      </c>
    </row>
    <row r="1857" spans="1:4">
      <c r="A1857" s="103" t="s">
        <v>1004</v>
      </c>
      <c r="B1857" s="103" t="s">
        <v>12644</v>
      </c>
      <c r="C1857" s="103" t="s">
        <v>65</v>
      </c>
      <c r="D1857" s="103" t="s">
        <v>1005</v>
      </c>
    </row>
    <row r="1858" spans="1:4">
      <c r="A1858" s="103" t="s">
        <v>1478</v>
      </c>
      <c r="B1858" s="103" t="s">
        <v>12645</v>
      </c>
      <c r="C1858" s="103" t="s">
        <v>65</v>
      </c>
      <c r="D1858" s="103" t="s">
        <v>1480</v>
      </c>
    </row>
    <row r="1859" spans="1:4">
      <c r="A1859" s="103" t="s">
        <v>1705</v>
      </c>
      <c r="B1859" s="103" t="s">
        <v>12646</v>
      </c>
      <c r="C1859" s="103" t="s">
        <v>65</v>
      </c>
      <c r="D1859" s="103" t="s">
        <v>1706</v>
      </c>
    </row>
    <row r="1860" spans="1:4">
      <c r="A1860" s="103" t="s">
        <v>1873</v>
      </c>
      <c r="B1860" s="103" t="s">
        <v>12647</v>
      </c>
      <c r="C1860" s="103" t="s">
        <v>65</v>
      </c>
      <c r="D1860" s="103" t="s">
        <v>1875</v>
      </c>
    </row>
    <row r="1861" spans="1:4">
      <c r="A1861" s="103" t="s">
        <v>2142</v>
      </c>
      <c r="B1861" s="103" t="s">
        <v>12648</v>
      </c>
      <c r="C1861" s="103" t="s">
        <v>65</v>
      </c>
      <c r="D1861" s="103" t="s">
        <v>2143</v>
      </c>
    </row>
    <row r="1862" spans="1:4">
      <c r="A1862" s="103" t="s">
        <v>9587</v>
      </c>
      <c r="B1862" s="103" t="s">
        <v>12649</v>
      </c>
      <c r="C1862" s="103" t="s">
        <v>65</v>
      </c>
      <c r="D1862" s="103" t="s">
        <v>9588</v>
      </c>
    </row>
    <row r="1863" spans="1:4">
      <c r="A1863" s="103" t="s">
        <v>9294</v>
      </c>
      <c r="B1863" s="103" t="s">
        <v>12650</v>
      </c>
      <c r="C1863" s="103" t="s">
        <v>65</v>
      </c>
      <c r="D1863" s="103" t="s">
        <v>9295</v>
      </c>
    </row>
    <row r="1864" spans="1:4">
      <c r="A1864" s="103" t="s">
        <v>9581</v>
      </c>
      <c r="B1864" s="103" t="s">
        <v>12651</v>
      </c>
      <c r="C1864" s="103" t="s">
        <v>65</v>
      </c>
      <c r="D1864" s="103" t="s">
        <v>9582</v>
      </c>
    </row>
    <row r="1865" spans="1:4">
      <c r="A1865" s="103" t="s">
        <v>9306</v>
      </c>
      <c r="B1865" s="103" t="s">
        <v>12652</v>
      </c>
      <c r="C1865" s="103" t="s">
        <v>65</v>
      </c>
      <c r="D1865" s="103" t="s">
        <v>9307</v>
      </c>
    </row>
    <row r="1866" spans="1:4">
      <c r="A1866" s="103" t="s">
        <v>9311</v>
      </c>
      <c r="B1866" s="103" t="s">
        <v>12653</v>
      </c>
      <c r="C1866" s="103" t="s">
        <v>65</v>
      </c>
      <c r="D1866" s="103" t="s">
        <v>9312</v>
      </c>
    </row>
    <row r="1867" spans="1:4">
      <c r="A1867" s="103" t="s">
        <v>10452</v>
      </c>
      <c r="B1867" s="103" t="s">
        <v>12654</v>
      </c>
      <c r="C1867" s="103" t="s">
        <v>65</v>
      </c>
      <c r="D1867" s="103" t="s">
        <v>10453</v>
      </c>
    </row>
    <row r="1868" spans="1:4">
      <c r="A1868" s="103" t="s">
        <v>10582</v>
      </c>
      <c r="B1868" s="103" t="s">
        <v>12655</v>
      </c>
      <c r="C1868" s="103" t="s">
        <v>65</v>
      </c>
      <c r="D1868" s="103" t="s">
        <v>10583</v>
      </c>
    </row>
    <row r="1869" spans="1:4">
      <c r="A1869" s="103" t="s">
        <v>10588</v>
      </c>
      <c r="B1869" s="103" t="s">
        <v>12656</v>
      </c>
      <c r="C1869" s="103" t="s">
        <v>65</v>
      </c>
      <c r="D1869" s="103" t="s">
        <v>10589</v>
      </c>
    </row>
    <row r="1870" spans="1:4">
      <c r="A1870" s="103" t="s">
        <v>3567</v>
      </c>
      <c r="B1870" s="103" t="s">
        <v>12657</v>
      </c>
      <c r="C1870" s="103" t="s">
        <v>65</v>
      </c>
      <c r="D1870" s="103" t="s">
        <v>3569</v>
      </c>
    </row>
    <row r="1871" spans="1:4">
      <c r="A1871" s="103" t="s">
        <v>3582</v>
      </c>
      <c r="B1871" s="103" t="s">
        <v>12658</v>
      </c>
      <c r="C1871" s="103" t="s">
        <v>65</v>
      </c>
      <c r="D1871" s="103" t="s">
        <v>3583</v>
      </c>
    </row>
    <row r="1872" spans="1:4">
      <c r="A1872" s="103" t="s">
        <v>3909</v>
      </c>
      <c r="B1872" s="103" t="s">
        <v>12659</v>
      </c>
      <c r="C1872" s="103" t="s">
        <v>65</v>
      </c>
      <c r="D1872" s="103" t="s">
        <v>3911</v>
      </c>
    </row>
    <row r="1873" spans="1:4">
      <c r="A1873" s="103" t="s">
        <v>3724</v>
      </c>
      <c r="B1873" s="103" t="s">
        <v>12660</v>
      </c>
      <c r="C1873" s="103" t="s">
        <v>65</v>
      </c>
      <c r="D1873" s="103" t="s">
        <v>3726</v>
      </c>
    </row>
    <row r="1874" spans="1:4">
      <c r="A1874" s="103" t="s">
        <v>3749</v>
      </c>
      <c r="B1874" s="103" t="s">
        <v>12661</v>
      </c>
      <c r="C1874" s="103" t="s">
        <v>65</v>
      </c>
      <c r="D1874" s="103" t="s">
        <v>3750</v>
      </c>
    </row>
    <row r="1875" spans="1:4">
      <c r="A1875" s="103" t="s">
        <v>3770</v>
      </c>
      <c r="B1875" s="103" t="s">
        <v>12662</v>
      </c>
      <c r="C1875" s="103" t="s">
        <v>65</v>
      </c>
      <c r="D1875" s="103" t="s">
        <v>3771</v>
      </c>
    </row>
    <row r="1876" spans="1:4">
      <c r="A1876" s="103" t="s">
        <v>3782</v>
      </c>
      <c r="B1876" s="103" t="s">
        <v>12663</v>
      </c>
      <c r="C1876" s="103" t="s">
        <v>65</v>
      </c>
      <c r="D1876" s="103" t="s">
        <v>3784</v>
      </c>
    </row>
    <row r="1877" spans="1:4">
      <c r="A1877" s="103" t="s">
        <v>3798</v>
      </c>
      <c r="B1877" s="103" t="s">
        <v>12664</v>
      </c>
      <c r="C1877" s="103" t="s">
        <v>65</v>
      </c>
      <c r="D1877" s="103" t="s">
        <v>3800</v>
      </c>
    </row>
    <row r="1878" spans="1:4">
      <c r="A1878" s="103" t="s">
        <v>3812</v>
      </c>
      <c r="B1878" s="103" t="s">
        <v>12665</v>
      </c>
      <c r="C1878" s="103" t="s">
        <v>65</v>
      </c>
      <c r="D1878" s="103" t="s">
        <v>3813</v>
      </c>
    </row>
  </sheetData>
  <pageMargins left="0.4" right="0.4" top="0.5" bottom="0.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F7F7F"/>
    <pageSetUpPr fitToPage="1"/>
  </sheetPr>
  <dimension ref="A1:F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12" customWidth="1"/>
    <col min="5" max="5" width="14" customWidth="1"/>
    <col min="6" max="6" width="18" customWidth="1"/>
  </cols>
  <sheetData>
    <row r="1" spans="1:6" ht="45" customHeight="1">
      <c r="A1" s="99" t="s">
        <v>12666</v>
      </c>
      <c r="B1" s="99" t="s">
        <v>12667</v>
      </c>
      <c r="C1" s="99" t="s">
        <v>12668</v>
      </c>
      <c r="D1" s="99" t="s">
        <v>10783</v>
      </c>
      <c r="E1" s="99" t="s">
        <v>12669</v>
      </c>
      <c r="F1" s="99" t="s">
        <v>12670</v>
      </c>
    </row>
    <row r="2" spans="1:6">
      <c r="A2" s="103">
        <f>IF('Khả năng chọn thiết bị'!$D$8="",0,IF(Consolidated!L2='Khả năng chọn thiết bị'!$D$8,1,0))</f>
        <v>0</v>
      </c>
      <c r="B2" s="103">
        <f>IF('Khả năng chọn thiết bị'!$D$8="",0,IF(Consolidated!P2='Khả năng chọn thiết bị'!$D$8,1,0))</f>
        <v>0</v>
      </c>
      <c r="C2" s="103">
        <f t="shared" ref="C2:C65" si="0">IF(A2+B2&gt;0,1,0)</f>
        <v>0</v>
      </c>
      <c r="D2" s="103">
        <f>IF(Consolidated!E2=1,1,0)</f>
        <v>1</v>
      </c>
      <c r="E2" s="103">
        <f>IF(ISNUMBER(Consolidated!F2),Consolidated!F2,0)</f>
        <v>1</v>
      </c>
      <c r="F2" s="103">
        <f>C2</f>
        <v>0</v>
      </c>
    </row>
    <row r="3" spans="1:6">
      <c r="A3" s="103">
        <f>IF('Khả năng chọn thiết bị'!$D$8="",0,IF(Consolidated!L3='Khả năng chọn thiết bị'!$D$8,1,0))</f>
        <v>0</v>
      </c>
      <c r="B3" s="103">
        <f>IF('Khả năng chọn thiết bị'!$D$8="",0,IF(Consolidated!P3='Khả năng chọn thiết bị'!$D$8,1,0))</f>
        <v>0</v>
      </c>
      <c r="C3" s="103">
        <f t="shared" si="0"/>
        <v>0</v>
      </c>
      <c r="D3" s="103">
        <f>IF(Consolidated!E3=1,1,0)</f>
        <v>1</v>
      </c>
      <c r="E3" s="103">
        <f>IF(ISNUMBER(Consolidated!F3),Consolidated!F3,0)</f>
        <v>1</v>
      </c>
      <c r="F3" s="103">
        <f t="shared" ref="F3:F66" si="1">F2+C3</f>
        <v>0</v>
      </c>
    </row>
    <row r="4" spans="1:6">
      <c r="A4" s="103">
        <f>IF('Khả năng chọn thiết bị'!$D$8="",0,IF(Consolidated!L4='Khả năng chọn thiết bị'!$D$8,1,0))</f>
        <v>0</v>
      </c>
      <c r="B4" s="103">
        <f>IF('Khả năng chọn thiết bị'!$D$8="",0,IF(Consolidated!P4='Khả năng chọn thiết bị'!$D$8,1,0))</f>
        <v>0</v>
      </c>
      <c r="C4" s="103">
        <f t="shared" si="0"/>
        <v>0</v>
      </c>
      <c r="D4" s="103">
        <f>IF(Consolidated!E4=1,1,0)</f>
        <v>1</v>
      </c>
      <c r="E4" s="103">
        <f>IF(ISNUMBER(Consolidated!F4),Consolidated!F4,0)</f>
        <v>1</v>
      </c>
      <c r="F4" s="103">
        <f t="shared" si="1"/>
        <v>0</v>
      </c>
    </row>
    <row r="5" spans="1:6">
      <c r="A5" s="103">
        <f>IF('Khả năng chọn thiết bị'!$D$8="",0,IF(Consolidated!L5='Khả năng chọn thiết bị'!$D$8,1,0))</f>
        <v>0</v>
      </c>
      <c r="B5" s="103">
        <f>IF('Khả năng chọn thiết bị'!$D$8="",0,IF(Consolidated!P5='Khả năng chọn thiết bị'!$D$8,1,0))</f>
        <v>0</v>
      </c>
      <c r="C5" s="103">
        <f t="shared" si="0"/>
        <v>0</v>
      </c>
      <c r="D5" s="103">
        <f>IF(Consolidated!E5=1,1,0)</f>
        <v>1</v>
      </c>
      <c r="E5" s="103">
        <f>IF(ISNUMBER(Consolidated!F5),Consolidated!F5,0)</f>
        <v>1</v>
      </c>
      <c r="F5" s="103">
        <f t="shared" si="1"/>
        <v>0</v>
      </c>
    </row>
    <row r="6" spans="1:6">
      <c r="A6" s="103">
        <f>IF('Khả năng chọn thiết bị'!$D$8="",0,IF(Consolidated!L6='Khả năng chọn thiết bị'!$D$8,1,0))</f>
        <v>0</v>
      </c>
      <c r="B6" s="103">
        <f>IF('Khả năng chọn thiết bị'!$D$8="",0,IF(Consolidated!P6='Khả năng chọn thiết bị'!$D$8,1,0))</f>
        <v>0</v>
      </c>
      <c r="C6" s="103">
        <f t="shared" si="0"/>
        <v>0</v>
      </c>
      <c r="D6" s="103">
        <f>IF(Consolidated!E6=1,1,0)</f>
        <v>1</v>
      </c>
      <c r="E6" s="103">
        <f>IF(ISNUMBER(Consolidated!F6),Consolidated!F6,0)</f>
        <v>1</v>
      </c>
      <c r="F6" s="103">
        <f t="shared" si="1"/>
        <v>0</v>
      </c>
    </row>
    <row r="7" spans="1:6">
      <c r="A7" s="103">
        <f>IF('Khả năng chọn thiết bị'!$D$8="",0,IF(Consolidated!L7='Khả năng chọn thiết bị'!$D$8,1,0))</f>
        <v>0</v>
      </c>
      <c r="B7" s="103">
        <f>IF('Khả năng chọn thiết bị'!$D$8="",0,IF(Consolidated!P7='Khả năng chọn thiết bị'!$D$8,1,0))</f>
        <v>0</v>
      </c>
      <c r="C7" s="103">
        <f t="shared" si="0"/>
        <v>0</v>
      </c>
      <c r="D7" s="103">
        <f>IF(Consolidated!E7=1,1,0)</f>
        <v>0</v>
      </c>
      <c r="E7" s="103">
        <f>IF(ISNUMBER(Consolidated!F7),Consolidated!F7,0)</f>
        <v>0</v>
      </c>
      <c r="F7" s="103">
        <f t="shared" si="1"/>
        <v>0</v>
      </c>
    </row>
    <row r="8" spans="1:6">
      <c r="A8" s="103">
        <f>IF('Khả năng chọn thiết bị'!$D$8="",0,IF(Consolidated!L8='Khả năng chọn thiết bị'!$D$8,1,0))</f>
        <v>0</v>
      </c>
      <c r="B8" s="103">
        <f>IF('Khả năng chọn thiết bị'!$D$8="",0,IF(Consolidated!P8='Khả năng chọn thiết bị'!$D$8,1,0))</f>
        <v>0</v>
      </c>
      <c r="C8" s="103">
        <f t="shared" si="0"/>
        <v>0</v>
      </c>
      <c r="D8" s="103">
        <f>IF(Consolidated!E8=1,1,0)</f>
        <v>0</v>
      </c>
      <c r="E8" s="103">
        <f>IF(ISNUMBER(Consolidated!F8),Consolidated!F8,0)</f>
        <v>0</v>
      </c>
      <c r="F8" s="103">
        <f t="shared" si="1"/>
        <v>0</v>
      </c>
    </row>
    <row r="9" spans="1:6">
      <c r="A9" s="103">
        <f>IF('Khả năng chọn thiết bị'!$D$8="",0,IF(Consolidated!L9='Khả năng chọn thiết bị'!$D$8,1,0))</f>
        <v>0</v>
      </c>
      <c r="B9" s="103">
        <f>IF('Khả năng chọn thiết bị'!$D$8="",0,IF(Consolidated!P9='Khả năng chọn thiết bị'!$D$8,1,0))</f>
        <v>0</v>
      </c>
      <c r="C9" s="103">
        <f t="shared" si="0"/>
        <v>0</v>
      </c>
      <c r="D9" s="103">
        <f>IF(Consolidated!E9=1,1,0)</f>
        <v>0</v>
      </c>
      <c r="E9" s="103">
        <f>IF(ISNUMBER(Consolidated!F9),Consolidated!F9,0)</f>
        <v>0</v>
      </c>
      <c r="F9" s="103">
        <f t="shared" si="1"/>
        <v>0</v>
      </c>
    </row>
    <row r="10" spans="1:6">
      <c r="A10" s="103">
        <f>IF('Khả năng chọn thiết bị'!$D$8="",0,IF(Consolidated!L10='Khả năng chọn thiết bị'!$D$8,1,0))</f>
        <v>0</v>
      </c>
      <c r="B10" s="103">
        <f>IF('Khả năng chọn thiết bị'!$D$8="",0,IF(Consolidated!P10='Khả năng chọn thiết bị'!$D$8,1,0))</f>
        <v>0</v>
      </c>
      <c r="C10" s="103">
        <f t="shared" si="0"/>
        <v>0</v>
      </c>
      <c r="D10" s="103">
        <f>IF(Consolidated!E10=1,1,0)</f>
        <v>0</v>
      </c>
      <c r="E10" s="103">
        <f>IF(ISNUMBER(Consolidated!F10),Consolidated!F10,0)</f>
        <v>0</v>
      </c>
      <c r="F10" s="103">
        <f t="shared" si="1"/>
        <v>0</v>
      </c>
    </row>
    <row r="11" spans="1:6">
      <c r="A11" s="103">
        <f>IF('Khả năng chọn thiết bị'!$D$8="",0,IF(Consolidated!L11='Khả năng chọn thiết bị'!$D$8,1,0))</f>
        <v>0</v>
      </c>
      <c r="B11" s="103">
        <f>IF('Khả năng chọn thiết bị'!$D$8="",0,IF(Consolidated!P11='Khả năng chọn thiết bị'!$D$8,1,0))</f>
        <v>0</v>
      </c>
      <c r="C11" s="103">
        <f t="shared" si="0"/>
        <v>0</v>
      </c>
      <c r="D11" s="103">
        <f>IF(Consolidated!E11=1,1,0)</f>
        <v>1</v>
      </c>
      <c r="E11" s="103">
        <f>IF(ISNUMBER(Consolidated!F11),Consolidated!F11,0)</f>
        <v>1</v>
      </c>
      <c r="F11" s="103">
        <f t="shared" si="1"/>
        <v>0</v>
      </c>
    </row>
    <row r="12" spans="1:6">
      <c r="A12" s="103">
        <f>IF('Khả năng chọn thiết bị'!$D$8="",0,IF(Consolidated!L12='Khả năng chọn thiết bị'!$D$8,1,0))</f>
        <v>0</v>
      </c>
      <c r="B12" s="103">
        <f>IF('Khả năng chọn thiết bị'!$D$8="",0,IF(Consolidated!P12='Khả năng chọn thiết bị'!$D$8,1,0))</f>
        <v>0</v>
      </c>
      <c r="C12" s="103">
        <f t="shared" si="0"/>
        <v>0</v>
      </c>
      <c r="D12" s="103">
        <f>IF(Consolidated!E12=1,1,0)</f>
        <v>1</v>
      </c>
      <c r="E12" s="103">
        <f>IF(ISNUMBER(Consolidated!F12),Consolidated!F12,0)</f>
        <v>0</v>
      </c>
      <c r="F12" s="103">
        <f t="shared" si="1"/>
        <v>0</v>
      </c>
    </row>
    <row r="13" spans="1:6">
      <c r="A13" s="103">
        <f>IF('Khả năng chọn thiết bị'!$D$8="",0,IF(Consolidated!L13='Khả năng chọn thiết bị'!$D$8,1,0))</f>
        <v>0</v>
      </c>
      <c r="B13" s="103">
        <f>IF('Khả năng chọn thiết bị'!$D$8="",0,IF(Consolidated!P13='Khả năng chọn thiết bị'!$D$8,1,0))</f>
        <v>0</v>
      </c>
      <c r="C13" s="103">
        <f t="shared" si="0"/>
        <v>0</v>
      </c>
      <c r="D13" s="103">
        <f>IF(Consolidated!E13=1,1,0)</f>
        <v>1</v>
      </c>
      <c r="E13" s="103">
        <f>IF(ISNUMBER(Consolidated!F13),Consolidated!F13,0)</f>
        <v>0</v>
      </c>
      <c r="F13" s="103">
        <f t="shared" si="1"/>
        <v>0</v>
      </c>
    </row>
    <row r="14" spans="1:6">
      <c r="A14" s="103">
        <f>IF('Khả năng chọn thiết bị'!$D$8="",0,IF(Consolidated!L14='Khả năng chọn thiết bị'!$D$8,1,0))</f>
        <v>0</v>
      </c>
      <c r="B14" s="103">
        <f>IF('Khả năng chọn thiết bị'!$D$8="",0,IF(Consolidated!P14='Khả năng chọn thiết bị'!$D$8,1,0))</f>
        <v>0</v>
      </c>
      <c r="C14" s="103">
        <f t="shared" si="0"/>
        <v>0</v>
      </c>
      <c r="D14" s="103">
        <f>IF(Consolidated!E14=1,1,0)</f>
        <v>1</v>
      </c>
      <c r="E14" s="103">
        <f>IF(ISNUMBER(Consolidated!F14),Consolidated!F14,0)</f>
        <v>0</v>
      </c>
      <c r="F14" s="103">
        <f t="shared" si="1"/>
        <v>0</v>
      </c>
    </row>
    <row r="15" spans="1:6">
      <c r="A15" s="103">
        <f>IF('Khả năng chọn thiết bị'!$D$8="",0,IF(Consolidated!L15='Khả năng chọn thiết bị'!$D$8,1,0))</f>
        <v>0</v>
      </c>
      <c r="B15" s="103">
        <f>IF('Khả năng chọn thiết bị'!$D$8="",0,IF(Consolidated!P15='Khả năng chọn thiết bị'!$D$8,1,0))</f>
        <v>0</v>
      </c>
      <c r="C15" s="103">
        <f t="shared" si="0"/>
        <v>0</v>
      </c>
      <c r="D15" s="103">
        <f>IF(Consolidated!E15=1,1,0)</f>
        <v>1</v>
      </c>
      <c r="E15" s="103">
        <f>IF(ISNUMBER(Consolidated!F15),Consolidated!F15,0)</f>
        <v>0</v>
      </c>
      <c r="F15" s="103">
        <f t="shared" si="1"/>
        <v>0</v>
      </c>
    </row>
    <row r="16" spans="1:6">
      <c r="A16" s="103">
        <f>IF('Khả năng chọn thiết bị'!$D$8="",0,IF(Consolidated!L16='Khả năng chọn thiết bị'!$D$8,1,0))</f>
        <v>0</v>
      </c>
      <c r="B16" s="103">
        <f>IF('Khả năng chọn thiết bị'!$D$8="",0,IF(Consolidated!P16='Khả năng chọn thiết bị'!$D$8,1,0))</f>
        <v>0</v>
      </c>
      <c r="C16" s="103">
        <f t="shared" si="0"/>
        <v>0</v>
      </c>
      <c r="D16" s="103">
        <f>IF(Consolidated!E16=1,1,0)</f>
        <v>1</v>
      </c>
      <c r="E16" s="103">
        <f>IF(ISNUMBER(Consolidated!F16),Consolidated!F16,0)</f>
        <v>0</v>
      </c>
      <c r="F16" s="103">
        <f t="shared" si="1"/>
        <v>0</v>
      </c>
    </row>
    <row r="17" spans="1:6">
      <c r="A17" s="103">
        <f>IF('Khả năng chọn thiết bị'!$D$8="",0,IF(Consolidated!L17='Khả năng chọn thiết bị'!$D$8,1,0))</f>
        <v>0</v>
      </c>
      <c r="B17" s="103">
        <f>IF('Khả năng chọn thiết bị'!$D$8="",0,IF(Consolidated!P17='Khả năng chọn thiết bị'!$D$8,1,0))</f>
        <v>0</v>
      </c>
      <c r="C17" s="103">
        <f t="shared" si="0"/>
        <v>0</v>
      </c>
      <c r="D17" s="103">
        <f>IF(Consolidated!E17=1,1,0)</f>
        <v>1</v>
      </c>
      <c r="E17" s="103">
        <f>IF(ISNUMBER(Consolidated!F17),Consolidated!F17,0)</f>
        <v>1</v>
      </c>
      <c r="F17" s="103">
        <f t="shared" si="1"/>
        <v>0</v>
      </c>
    </row>
    <row r="18" spans="1:6">
      <c r="A18" s="103">
        <f>IF('Khả năng chọn thiết bị'!$D$8="",0,IF(Consolidated!L18='Khả năng chọn thiết bị'!$D$8,1,0))</f>
        <v>0</v>
      </c>
      <c r="B18" s="103">
        <f>IF('Khả năng chọn thiết bị'!$D$8="",0,IF(Consolidated!P18='Khả năng chọn thiết bị'!$D$8,1,0))</f>
        <v>0</v>
      </c>
      <c r="C18" s="103">
        <f t="shared" si="0"/>
        <v>0</v>
      </c>
      <c r="D18" s="103">
        <f>IF(Consolidated!E18=1,1,0)</f>
        <v>1</v>
      </c>
      <c r="E18" s="103">
        <f>IF(ISNUMBER(Consolidated!F18),Consolidated!F18,0)</f>
        <v>0</v>
      </c>
      <c r="F18" s="103">
        <f t="shared" si="1"/>
        <v>0</v>
      </c>
    </row>
    <row r="19" spans="1:6">
      <c r="A19" s="103">
        <f>IF('Khả năng chọn thiết bị'!$D$8="",0,IF(Consolidated!L19='Khả năng chọn thiết bị'!$D$8,1,0))</f>
        <v>0</v>
      </c>
      <c r="B19" s="103">
        <f>IF('Khả năng chọn thiết bị'!$D$8="",0,IF(Consolidated!P19='Khả năng chọn thiết bị'!$D$8,1,0))</f>
        <v>0</v>
      </c>
      <c r="C19" s="103">
        <f t="shared" si="0"/>
        <v>0</v>
      </c>
      <c r="D19" s="103">
        <f>IF(Consolidated!E19=1,1,0)</f>
        <v>0</v>
      </c>
      <c r="E19" s="103">
        <f>IF(ISNUMBER(Consolidated!F19),Consolidated!F19,0)</f>
        <v>0</v>
      </c>
      <c r="F19" s="103">
        <f t="shared" si="1"/>
        <v>0</v>
      </c>
    </row>
    <row r="20" spans="1:6">
      <c r="A20" s="103">
        <f>IF('Khả năng chọn thiết bị'!$D$8="",0,IF(Consolidated!L20='Khả năng chọn thiết bị'!$D$8,1,0))</f>
        <v>0</v>
      </c>
      <c r="B20" s="103">
        <f>IF('Khả năng chọn thiết bị'!$D$8="",0,IF(Consolidated!P20='Khả năng chọn thiết bị'!$D$8,1,0))</f>
        <v>0</v>
      </c>
      <c r="C20" s="103">
        <f t="shared" si="0"/>
        <v>0</v>
      </c>
      <c r="D20" s="103">
        <f>IF(Consolidated!E20=1,1,0)</f>
        <v>0</v>
      </c>
      <c r="E20" s="103">
        <f>IF(ISNUMBER(Consolidated!F20),Consolidated!F20,0)</f>
        <v>0</v>
      </c>
      <c r="F20" s="103">
        <f t="shared" si="1"/>
        <v>0</v>
      </c>
    </row>
    <row r="21" spans="1:6">
      <c r="A21" s="103">
        <f>IF('Khả năng chọn thiết bị'!$D$8="",0,IF(Consolidated!L21='Khả năng chọn thiết bị'!$D$8,1,0))</f>
        <v>0</v>
      </c>
      <c r="B21" s="103">
        <f>IF('Khả năng chọn thiết bị'!$D$8="",0,IF(Consolidated!P21='Khả năng chọn thiết bị'!$D$8,1,0))</f>
        <v>0</v>
      </c>
      <c r="C21" s="103">
        <f t="shared" si="0"/>
        <v>0</v>
      </c>
      <c r="D21" s="103">
        <f>IF(Consolidated!E21=1,1,0)</f>
        <v>1</v>
      </c>
      <c r="E21" s="103">
        <f>IF(ISNUMBER(Consolidated!F21),Consolidated!F21,0)</f>
        <v>0</v>
      </c>
      <c r="F21" s="103">
        <f t="shared" si="1"/>
        <v>0</v>
      </c>
    </row>
    <row r="22" spans="1:6">
      <c r="A22" s="103">
        <f>IF('Khả năng chọn thiết bị'!$D$8="",0,IF(Consolidated!L22='Khả năng chọn thiết bị'!$D$8,1,0))</f>
        <v>0</v>
      </c>
      <c r="B22" s="103">
        <f>IF('Khả năng chọn thiết bị'!$D$8="",0,IF(Consolidated!P22='Khả năng chọn thiết bị'!$D$8,1,0))</f>
        <v>0</v>
      </c>
      <c r="C22" s="103">
        <f t="shared" si="0"/>
        <v>0</v>
      </c>
      <c r="D22" s="103">
        <f>IF(Consolidated!E22=1,1,0)</f>
        <v>0</v>
      </c>
      <c r="E22" s="103">
        <f>IF(ISNUMBER(Consolidated!F22),Consolidated!F22,0)</f>
        <v>0</v>
      </c>
      <c r="F22" s="103">
        <f t="shared" si="1"/>
        <v>0</v>
      </c>
    </row>
    <row r="23" spans="1:6">
      <c r="A23" s="103">
        <f>IF('Khả năng chọn thiết bị'!$D$8="",0,IF(Consolidated!L23='Khả năng chọn thiết bị'!$D$8,1,0))</f>
        <v>0</v>
      </c>
      <c r="B23" s="103">
        <f>IF('Khả năng chọn thiết bị'!$D$8="",0,IF(Consolidated!P23='Khả năng chọn thiết bị'!$D$8,1,0))</f>
        <v>0</v>
      </c>
      <c r="C23" s="103">
        <f t="shared" si="0"/>
        <v>0</v>
      </c>
      <c r="D23" s="103">
        <f>IF(Consolidated!E23=1,1,0)</f>
        <v>0</v>
      </c>
      <c r="E23" s="103">
        <f>IF(ISNUMBER(Consolidated!F23),Consolidated!F23,0)</f>
        <v>0</v>
      </c>
      <c r="F23" s="103">
        <f t="shared" si="1"/>
        <v>0</v>
      </c>
    </row>
    <row r="24" spans="1:6">
      <c r="A24" s="103">
        <f>IF('Khả năng chọn thiết bị'!$D$8="",0,IF(Consolidated!L24='Khả năng chọn thiết bị'!$D$8,1,0))</f>
        <v>0</v>
      </c>
      <c r="B24" s="103">
        <f>IF('Khả năng chọn thiết bị'!$D$8="",0,IF(Consolidated!P24='Khả năng chọn thiết bị'!$D$8,1,0))</f>
        <v>0</v>
      </c>
      <c r="C24" s="103">
        <f t="shared" si="0"/>
        <v>0</v>
      </c>
      <c r="D24" s="103">
        <f>IF(Consolidated!E24=1,1,0)</f>
        <v>0</v>
      </c>
      <c r="E24" s="103">
        <f>IF(ISNUMBER(Consolidated!F24),Consolidated!F24,0)</f>
        <v>0</v>
      </c>
      <c r="F24" s="103">
        <f t="shared" si="1"/>
        <v>0</v>
      </c>
    </row>
    <row r="25" spans="1:6">
      <c r="A25" s="103">
        <f>IF('Khả năng chọn thiết bị'!$D$8="",0,IF(Consolidated!L25='Khả năng chọn thiết bị'!$D$8,1,0))</f>
        <v>0</v>
      </c>
      <c r="B25" s="103">
        <f>IF('Khả năng chọn thiết bị'!$D$8="",0,IF(Consolidated!P25='Khả năng chọn thiết bị'!$D$8,1,0))</f>
        <v>0</v>
      </c>
      <c r="C25" s="103">
        <f t="shared" si="0"/>
        <v>0</v>
      </c>
      <c r="D25" s="103">
        <f>IF(Consolidated!E25=1,1,0)</f>
        <v>0</v>
      </c>
      <c r="E25" s="103">
        <f>IF(ISNUMBER(Consolidated!F25),Consolidated!F25,0)</f>
        <v>0</v>
      </c>
      <c r="F25" s="103">
        <f t="shared" si="1"/>
        <v>0</v>
      </c>
    </row>
    <row r="26" spans="1:6">
      <c r="A26" s="103">
        <f>IF('Khả năng chọn thiết bị'!$D$8="",0,IF(Consolidated!L26='Khả năng chọn thiết bị'!$D$8,1,0))</f>
        <v>0</v>
      </c>
      <c r="B26" s="103">
        <f>IF('Khả năng chọn thiết bị'!$D$8="",0,IF(Consolidated!P26='Khả năng chọn thiết bị'!$D$8,1,0))</f>
        <v>0</v>
      </c>
      <c r="C26" s="103">
        <f t="shared" si="0"/>
        <v>0</v>
      </c>
      <c r="D26" s="103">
        <f>IF(Consolidated!E26=1,1,0)</f>
        <v>1</v>
      </c>
      <c r="E26" s="103">
        <f>IF(ISNUMBER(Consolidated!F26),Consolidated!F26,0)</f>
        <v>0</v>
      </c>
      <c r="F26" s="103">
        <f t="shared" si="1"/>
        <v>0</v>
      </c>
    </row>
    <row r="27" spans="1:6">
      <c r="A27" s="103">
        <f>IF('Khả năng chọn thiết bị'!$D$8="",0,IF(Consolidated!L27='Khả năng chọn thiết bị'!$D$8,1,0))</f>
        <v>0</v>
      </c>
      <c r="B27" s="103">
        <f>IF('Khả năng chọn thiết bị'!$D$8="",0,IF(Consolidated!P27='Khả năng chọn thiết bị'!$D$8,1,0))</f>
        <v>0</v>
      </c>
      <c r="C27" s="103">
        <f t="shared" si="0"/>
        <v>0</v>
      </c>
      <c r="D27" s="103">
        <f>IF(Consolidated!E27=1,1,0)</f>
        <v>0</v>
      </c>
      <c r="E27" s="103">
        <f>IF(ISNUMBER(Consolidated!F27),Consolidated!F27,0)</f>
        <v>0</v>
      </c>
      <c r="F27" s="103">
        <f t="shared" si="1"/>
        <v>0</v>
      </c>
    </row>
    <row r="28" spans="1:6">
      <c r="A28" s="103">
        <f>IF('Khả năng chọn thiết bị'!$D$8="",0,IF(Consolidated!L28='Khả năng chọn thiết bị'!$D$8,1,0))</f>
        <v>0</v>
      </c>
      <c r="B28" s="103">
        <f>IF('Khả năng chọn thiết bị'!$D$8="",0,IF(Consolidated!P28='Khả năng chọn thiết bị'!$D$8,1,0))</f>
        <v>0</v>
      </c>
      <c r="C28" s="103">
        <f t="shared" si="0"/>
        <v>0</v>
      </c>
      <c r="D28" s="103">
        <f>IF(Consolidated!E28=1,1,0)</f>
        <v>0</v>
      </c>
      <c r="E28" s="103">
        <f>IF(ISNUMBER(Consolidated!F28),Consolidated!F28,0)</f>
        <v>0</v>
      </c>
      <c r="F28" s="103">
        <f t="shared" si="1"/>
        <v>0</v>
      </c>
    </row>
    <row r="29" spans="1:6">
      <c r="A29" s="103">
        <f>IF('Khả năng chọn thiết bị'!$D$8="",0,IF(Consolidated!L29='Khả năng chọn thiết bị'!$D$8,1,0))</f>
        <v>0</v>
      </c>
      <c r="B29" s="103">
        <f>IF('Khả năng chọn thiết bị'!$D$8="",0,IF(Consolidated!P29='Khả năng chọn thiết bị'!$D$8,1,0))</f>
        <v>0</v>
      </c>
      <c r="C29" s="103">
        <f t="shared" si="0"/>
        <v>0</v>
      </c>
      <c r="D29" s="103">
        <f>IF(Consolidated!E29=1,1,0)</f>
        <v>0</v>
      </c>
      <c r="E29" s="103">
        <f>IF(ISNUMBER(Consolidated!F29),Consolidated!F29,0)</f>
        <v>0</v>
      </c>
      <c r="F29" s="103">
        <f t="shared" si="1"/>
        <v>0</v>
      </c>
    </row>
    <row r="30" spans="1:6">
      <c r="A30" s="103">
        <f>IF('Khả năng chọn thiết bị'!$D$8="",0,IF(Consolidated!L30='Khả năng chọn thiết bị'!$D$8,1,0))</f>
        <v>0</v>
      </c>
      <c r="B30" s="103">
        <f>IF('Khả năng chọn thiết bị'!$D$8="",0,IF(Consolidated!P30='Khả năng chọn thiết bị'!$D$8,1,0))</f>
        <v>0</v>
      </c>
      <c r="C30" s="103">
        <f t="shared" si="0"/>
        <v>0</v>
      </c>
      <c r="D30" s="103">
        <f>IF(Consolidated!E30=1,1,0)</f>
        <v>1</v>
      </c>
      <c r="E30" s="103">
        <f>IF(ISNUMBER(Consolidated!F30),Consolidated!F30,0)</f>
        <v>0</v>
      </c>
      <c r="F30" s="103">
        <f t="shared" si="1"/>
        <v>0</v>
      </c>
    </row>
    <row r="31" spans="1:6">
      <c r="A31" s="103">
        <f>IF('Khả năng chọn thiết bị'!$D$8="",0,IF(Consolidated!L31='Khả năng chọn thiết bị'!$D$8,1,0))</f>
        <v>0</v>
      </c>
      <c r="B31" s="103">
        <f>IF('Khả năng chọn thiết bị'!$D$8="",0,IF(Consolidated!P31='Khả năng chọn thiết bị'!$D$8,1,0))</f>
        <v>0</v>
      </c>
      <c r="C31" s="103">
        <f t="shared" si="0"/>
        <v>0</v>
      </c>
      <c r="D31" s="103">
        <f>IF(Consolidated!E31=1,1,0)</f>
        <v>0</v>
      </c>
      <c r="E31" s="103">
        <f>IF(ISNUMBER(Consolidated!F31),Consolidated!F31,0)</f>
        <v>0</v>
      </c>
      <c r="F31" s="103">
        <f t="shared" si="1"/>
        <v>0</v>
      </c>
    </row>
    <row r="32" spans="1:6">
      <c r="A32" s="103">
        <f>IF('Khả năng chọn thiết bị'!$D$8="",0,IF(Consolidated!L32='Khả năng chọn thiết bị'!$D$8,1,0))</f>
        <v>0</v>
      </c>
      <c r="B32" s="103">
        <f>IF('Khả năng chọn thiết bị'!$D$8="",0,IF(Consolidated!P32='Khả năng chọn thiết bị'!$D$8,1,0))</f>
        <v>0</v>
      </c>
      <c r="C32" s="103">
        <f t="shared" si="0"/>
        <v>0</v>
      </c>
      <c r="D32" s="103">
        <f>IF(Consolidated!E32=1,1,0)</f>
        <v>1</v>
      </c>
      <c r="E32" s="103">
        <f>IF(ISNUMBER(Consolidated!F32),Consolidated!F32,0)</f>
        <v>0</v>
      </c>
      <c r="F32" s="103">
        <f t="shared" si="1"/>
        <v>0</v>
      </c>
    </row>
    <row r="33" spans="1:6">
      <c r="A33" s="103">
        <f>IF('Khả năng chọn thiết bị'!$D$8="",0,IF(Consolidated!L33='Khả năng chọn thiết bị'!$D$8,1,0))</f>
        <v>0</v>
      </c>
      <c r="B33" s="103">
        <f>IF('Khả năng chọn thiết bị'!$D$8="",0,IF(Consolidated!P33='Khả năng chọn thiết bị'!$D$8,1,0))</f>
        <v>0</v>
      </c>
      <c r="C33" s="103">
        <f t="shared" si="0"/>
        <v>0</v>
      </c>
      <c r="D33" s="103">
        <f>IF(Consolidated!E33=1,1,0)</f>
        <v>1</v>
      </c>
      <c r="E33" s="103">
        <f>IF(ISNUMBER(Consolidated!F33),Consolidated!F33,0)</f>
        <v>1</v>
      </c>
      <c r="F33" s="103">
        <f t="shared" si="1"/>
        <v>0</v>
      </c>
    </row>
    <row r="34" spans="1:6">
      <c r="A34" s="103">
        <f>IF('Khả năng chọn thiết bị'!$D$8="",0,IF(Consolidated!L34='Khả năng chọn thiết bị'!$D$8,1,0))</f>
        <v>0</v>
      </c>
      <c r="B34" s="103">
        <f>IF('Khả năng chọn thiết bị'!$D$8="",0,IF(Consolidated!P34='Khả năng chọn thiết bị'!$D$8,1,0))</f>
        <v>0</v>
      </c>
      <c r="C34" s="103">
        <f t="shared" si="0"/>
        <v>0</v>
      </c>
      <c r="D34" s="103">
        <f>IF(Consolidated!E34=1,1,0)</f>
        <v>1</v>
      </c>
      <c r="E34" s="103">
        <f>IF(ISNUMBER(Consolidated!F34),Consolidated!F34,0)</f>
        <v>1</v>
      </c>
      <c r="F34" s="103">
        <f t="shared" si="1"/>
        <v>0</v>
      </c>
    </row>
    <row r="35" spans="1:6">
      <c r="A35" s="103">
        <f>IF('Khả năng chọn thiết bị'!$D$8="",0,IF(Consolidated!L35='Khả năng chọn thiết bị'!$D$8,1,0))</f>
        <v>0</v>
      </c>
      <c r="B35" s="103">
        <f>IF('Khả năng chọn thiết bị'!$D$8="",0,IF(Consolidated!P35='Khả năng chọn thiết bị'!$D$8,1,0))</f>
        <v>0</v>
      </c>
      <c r="C35" s="103">
        <f t="shared" si="0"/>
        <v>0</v>
      </c>
      <c r="D35" s="103">
        <f>IF(Consolidated!E35=1,1,0)</f>
        <v>1</v>
      </c>
      <c r="E35" s="103">
        <f>IF(ISNUMBER(Consolidated!F35),Consolidated!F35,0)</f>
        <v>1</v>
      </c>
      <c r="F35" s="103">
        <f t="shared" si="1"/>
        <v>0</v>
      </c>
    </row>
    <row r="36" spans="1:6">
      <c r="A36" s="103">
        <f>IF('Khả năng chọn thiết bị'!$D$8="",0,IF(Consolidated!L36='Khả năng chọn thiết bị'!$D$8,1,0))</f>
        <v>0</v>
      </c>
      <c r="B36" s="103">
        <f>IF('Khả năng chọn thiết bị'!$D$8="",0,IF(Consolidated!P36='Khả năng chọn thiết bị'!$D$8,1,0))</f>
        <v>0</v>
      </c>
      <c r="C36" s="103">
        <f t="shared" si="0"/>
        <v>0</v>
      </c>
      <c r="D36" s="103">
        <f>IF(Consolidated!E36=1,1,0)</f>
        <v>1</v>
      </c>
      <c r="E36" s="103">
        <f>IF(ISNUMBER(Consolidated!F36),Consolidated!F36,0)</f>
        <v>0</v>
      </c>
      <c r="F36" s="103">
        <f t="shared" si="1"/>
        <v>0</v>
      </c>
    </row>
    <row r="37" spans="1:6">
      <c r="A37" s="103">
        <f>IF('Khả năng chọn thiết bị'!$D$8="",0,IF(Consolidated!L37='Khả năng chọn thiết bị'!$D$8,1,0))</f>
        <v>0</v>
      </c>
      <c r="B37" s="103">
        <f>IF('Khả năng chọn thiết bị'!$D$8="",0,IF(Consolidated!P37='Khả năng chọn thiết bị'!$D$8,1,0))</f>
        <v>0</v>
      </c>
      <c r="C37" s="103">
        <f t="shared" si="0"/>
        <v>0</v>
      </c>
      <c r="D37" s="103">
        <f>IF(Consolidated!E37=1,1,0)</f>
        <v>1</v>
      </c>
      <c r="E37" s="103">
        <f>IF(ISNUMBER(Consolidated!F37),Consolidated!F37,0)</f>
        <v>0</v>
      </c>
      <c r="F37" s="103">
        <f t="shared" si="1"/>
        <v>0</v>
      </c>
    </row>
    <row r="38" spans="1:6">
      <c r="A38" s="103">
        <f>IF('Khả năng chọn thiết bị'!$D$8="",0,IF(Consolidated!L38='Khả năng chọn thiết bị'!$D$8,1,0))</f>
        <v>0</v>
      </c>
      <c r="B38" s="103">
        <f>IF('Khả năng chọn thiết bị'!$D$8="",0,IF(Consolidated!P38='Khả năng chọn thiết bị'!$D$8,1,0))</f>
        <v>0</v>
      </c>
      <c r="C38" s="103">
        <f t="shared" si="0"/>
        <v>0</v>
      </c>
      <c r="D38" s="103">
        <f>IF(Consolidated!E38=1,1,0)</f>
        <v>1</v>
      </c>
      <c r="E38" s="103">
        <f>IF(ISNUMBER(Consolidated!F38),Consolidated!F38,0)</f>
        <v>0</v>
      </c>
      <c r="F38" s="103">
        <f t="shared" si="1"/>
        <v>0</v>
      </c>
    </row>
    <row r="39" spans="1:6">
      <c r="A39" s="103">
        <f>IF('Khả năng chọn thiết bị'!$D$8="",0,IF(Consolidated!L39='Khả năng chọn thiết bị'!$D$8,1,0))</f>
        <v>0</v>
      </c>
      <c r="B39" s="103">
        <f>IF('Khả năng chọn thiết bị'!$D$8="",0,IF(Consolidated!P39='Khả năng chọn thiết bị'!$D$8,1,0))</f>
        <v>0</v>
      </c>
      <c r="C39" s="103">
        <f t="shared" si="0"/>
        <v>0</v>
      </c>
      <c r="D39" s="103">
        <f>IF(Consolidated!E39=1,1,0)</f>
        <v>0</v>
      </c>
      <c r="E39" s="103">
        <f>IF(ISNUMBER(Consolidated!F39),Consolidated!F39,0)</f>
        <v>0</v>
      </c>
      <c r="F39" s="103">
        <f t="shared" si="1"/>
        <v>0</v>
      </c>
    </row>
    <row r="40" spans="1:6">
      <c r="A40" s="103">
        <f>IF('Khả năng chọn thiết bị'!$D$8="",0,IF(Consolidated!L40='Khả năng chọn thiết bị'!$D$8,1,0))</f>
        <v>0</v>
      </c>
      <c r="B40" s="103">
        <f>IF('Khả năng chọn thiết bị'!$D$8="",0,IF(Consolidated!P40='Khả năng chọn thiết bị'!$D$8,1,0))</f>
        <v>0</v>
      </c>
      <c r="C40" s="103">
        <f t="shared" si="0"/>
        <v>0</v>
      </c>
      <c r="D40" s="103">
        <f>IF(Consolidated!E40=1,1,0)</f>
        <v>0</v>
      </c>
      <c r="E40" s="103">
        <f>IF(ISNUMBER(Consolidated!F40),Consolidated!F40,0)</f>
        <v>0</v>
      </c>
      <c r="F40" s="103">
        <f t="shared" si="1"/>
        <v>0</v>
      </c>
    </row>
    <row r="41" spans="1:6">
      <c r="A41" s="103">
        <f>IF('Khả năng chọn thiết bị'!$D$8="",0,IF(Consolidated!L41='Khả năng chọn thiết bị'!$D$8,1,0))</f>
        <v>0</v>
      </c>
      <c r="B41" s="103">
        <f>IF('Khả năng chọn thiết bị'!$D$8="",0,IF(Consolidated!P41='Khả năng chọn thiết bị'!$D$8,1,0))</f>
        <v>0</v>
      </c>
      <c r="C41" s="103">
        <f t="shared" si="0"/>
        <v>0</v>
      </c>
      <c r="D41" s="103">
        <f>IF(Consolidated!E41=1,1,0)</f>
        <v>1</v>
      </c>
      <c r="E41" s="103">
        <f>IF(ISNUMBER(Consolidated!F41),Consolidated!F41,0)</f>
        <v>1</v>
      </c>
      <c r="F41" s="103">
        <f t="shared" si="1"/>
        <v>0</v>
      </c>
    </row>
    <row r="42" spans="1:6">
      <c r="A42" s="103">
        <f>IF('Khả năng chọn thiết bị'!$D$8="",0,IF(Consolidated!L42='Khả năng chọn thiết bị'!$D$8,1,0))</f>
        <v>0</v>
      </c>
      <c r="B42" s="103">
        <f>IF('Khả năng chọn thiết bị'!$D$8="",0,IF(Consolidated!P42='Khả năng chọn thiết bị'!$D$8,1,0))</f>
        <v>0</v>
      </c>
      <c r="C42" s="103">
        <f t="shared" si="0"/>
        <v>0</v>
      </c>
      <c r="D42" s="103">
        <f>IF(Consolidated!E42=1,1,0)</f>
        <v>0</v>
      </c>
      <c r="E42" s="103">
        <f>IF(ISNUMBER(Consolidated!F42),Consolidated!F42,0)</f>
        <v>0</v>
      </c>
      <c r="F42" s="103">
        <f t="shared" si="1"/>
        <v>0</v>
      </c>
    </row>
    <row r="43" spans="1:6">
      <c r="A43" s="103">
        <f>IF('Khả năng chọn thiết bị'!$D$8="",0,IF(Consolidated!L43='Khả năng chọn thiết bị'!$D$8,1,0))</f>
        <v>0</v>
      </c>
      <c r="B43" s="103">
        <f>IF('Khả năng chọn thiết bị'!$D$8="",0,IF(Consolidated!P43='Khả năng chọn thiết bị'!$D$8,1,0))</f>
        <v>0</v>
      </c>
      <c r="C43" s="103">
        <f t="shared" si="0"/>
        <v>0</v>
      </c>
      <c r="D43" s="103">
        <f>IF(Consolidated!E43=1,1,0)</f>
        <v>1</v>
      </c>
      <c r="E43" s="103">
        <f>IF(ISNUMBER(Consolidated!F43),Consolidated!F43,0)</f>
        <v>1</v>
      </c>
      <c r="F43" s="103">
        <f t="shared" si="1"/>
        <v>0</v>
      </c>
    </row>
    <row r="44" spans="1:6">
      <c r="A44" s="103">
        <f>IF('Khả năng chọn thiết bị'!$D$8="",0,IF(Consolidated!L44='Khả năng chọn thiết bị'!$D$8,1,0))</f>
        <v>0</v>
      </c>
      <c r="B44" s="103">
        <f>IF('Khả năng chọn thiết bị'!$D$8="",0,IF(Consolidated!P44='Khả năng chọn thiết bị'!$D$8,1,0))</f>
        <v>0</v>
      </c>
      <c r="C44" s="103">
        <f t="shared" si="0"/>
        <v>0</v>
      </c>
      <c r="D44" s="103">
        <f>IF(Consolidated!E44=1,1,0)</f>
        <v>1</v>
      </c>
      <c r="E44" s="103">
        <f>IF(ISNUMBER(Consolidated!F44),Consolidated!F44,0)</f>
        <v>1</v>
      </c>
      <c r="F44" s="103">
        <f t="shared" si="1"/>
        <v>0</v>
      </c>
    </row>
    <row r="45" spans="1:6">
      <c r="A45" s="103">
        <f>IF('Khả năng chọn thiết bị'!$D$8="",0,IF(Consolidated!L45='Khả năng chọn thiết bị'!$D$8,1,0))</f>
        <v>0</v>
      </c>
      <c r="B45" s="103">
        <f>IF('Khả năng chọn thiết bị'!$D$8="",0,IF(Consolidated!P45='Khả năng chọn thiết bị'!$D$8,1,0))</f>
        <v>0</v>
      </c>
      <c r="C45" s="103">
        <f t="shared" si="0"/>
        <v>0</v>
      </c>
      <c r="D45" s="103">
        <f>IF(Consolidated!E45=1,1,0)</f>
        <v>1</v>
      </c>
      <c r="E45" s="103">
        <f>IF(ISNUMBER(Consolidated!F45),Consolidated!F45,0)</f>
        <v>1</v>
      </c>
      <c r="F45" s="103">
        <f t="shared" si="1"/>
        <v>0</v>
      </c>
    </row>
    <row r="46" spans="1:6">
      <c r="A46" s="103">
        <f>IF('Khả năng chọn thiết bị'!$D$8="",0,IF(Consolidated!L46='Khả năng chọn thiết bị'!$D$8,1,0))</f>
        <v>0</v>
      </c>
      <c r="B46" s="103">
        <f>IF('Khả năng chọn thiết bị'!$D$8="",0,IF(Consolidated!P46='Khả năng chọn thiết bị'!$D$8,1,0))</f>
        <v>0</v>
      </c>
      <c r="C46" s="103">
        <f t="shared" si="0"/>
        <v>0</v>
      </c>
      <c r="D46" s="103">
        <f>IF(Consolidated!E46=1,1,0)</f>
        <v>1</v>
      </c>
      <c r="E46" s="103">
        <f>IF(ISNUMBER(Consolidated!F46),Consolidated!F46,0)</f>
        <v>1</v>
      </c>
      <c r="F46" s="103">
        <f t="shared" si="1"/>
        <v>0</v>
      </c>
    </row>
    <row r="47" spans="1:6">
      <c r="A47" s="103">
        <f>IF('Khả năng chọn thiết bị'!$D$8="",0,IF(Consolidated!L47='Khả năng chọn thiết bị'!$D$8,1,0))</f>
        <v>0</v>
      </c>
      <c r="B47" s="103">
        <f>IF('Khả năng chọn thiết bị'!$D$8="",0,IF(Consolidated!P47='Khả năng chọn thiết bị'!$D$8,1,0))</f>
        <v>0</v>
      </c>
      <c r="C47" s="103">
        <f t="shared" si="0"/>
        <v>0</v>
      </c>
      <c r="D47" s="103">
        <f>IF(Consolidated!E47=1,1,0)</f>
        <v>1</v>
      </c>
      <c r="E47" s="103">
        <f>IF(ISNUMBER(Consolidated!F47),Consolidated!F47,0)</f>
        <v>1</v>
      </c>
      <c r="F47" s="103">
        <f t="shared" si="1"/>
        <v>0</v>
      </c>
    </row>
    <row r="48" spans="1:6">
      <c r="A48" s="103">
        <f>IF('Khả năng chọn thiết bị'!$D$8="",0,IF(Consolidated!L48='Khả năng chọn thiết bị'!$D$8,1,0))</f>
        <v>0</v>
      </c>
      <c r="B48" s="103">
        <f>IF('Khả năng chọn thiết bị'!$D$8="",0,IF(Consolidated!P48='Khả năng chọn thiết bị'!$D$8,1,0))</f>
        <v>0</v>
      </c>
      <c r="C48" s="103">
        <f t="shared" si="0"/>
        <v>0</v>
      </c>
      <c r="D48" s="103">
        <f>IF(Consolidated!E48=1,1,0)</f>
        <v>1</v>
      </c>
      <c r="E48" s="103">
        <f>IF(ISNUMBER(Consolidated!F48),Consolidated!F48,0)</f>
        <v>1</v>
      </c>
      <c r="F48" s="103">
        <f t="shared" si="1"/>
        <v>0</v>
      </c>
    </row>
    <row r="49" spans="1:6">
      <c r="A49" s="103">
        <f>IF('Khả năng chọn thiết bị'!$D$8="",0,IF(Consolidated!L49='Khả năng chọn thiết bị'!$D$8,1,0))</f>
        <v>0</v>
      </c>
      <c r="B49" s="103">
        <f>IF('Khả năng chọn thiết bị'!$D$8="",0,IF(Consolidated!P49='Khả năng chọn thiết bị'!$D$8,1,0))</f>
        <v>0</v>
      </c>
      <c r="C49" s="103">
        <f t="shared" si="0"/>
        <v>0</v>
      </c>
      <c r="D49" s="103">
        <f>IF(Consolidated!E49=1,1,0)</f>
        <v>1</v>
      </c>
      <c r="E49" s="103">
        <f>IF(ISNUMBER(Consolidated!F49),Consolidated!F49,0)</f>
        <v>1</v>
      </c>
      <c r="F49" s="103">
        <f t="shared" si="1"/>
        <v>0</v>
      </c>
    </row>
    <row r="50" spans="1:6">
      <c r="A50" s="103">
        <f>IF('Khả năng chọn thiết bị'!$D$8="",0,IF(Consolidated!L50='Khả năng chọn thiết bị'!$D$8,1,0))</f>
        <v>0</v>
      </c>
      <c r="B50" s="103">
        <f>IF('Khả năng chọn thiết bị'!$D$8="",0,IF(Consolidated!P50='Khả năng chọn thiết bị'!$D$8,1,0))</f>
        <v>0</v>
      </c>
      <c r="C50" s="103">
        <f t="shared" si="0"/>
        <v>0</v>
      </c>
      <c r="D50" s="103">
        <f>IF(Consolidated!E50=1,1,0)</f>
        <v>1</v>
      </c>
      <c r="E50" s="103">
        <f>IF(ISNUMBER(Consolidated!F50),Consolidated!F50,0)</f>
        <v>1</v>
      </c>
      <c r="F50" s="103">
        <f t="shared" si="1"/>
        <v>0</v>
      </c>
    </row>
    <row r="51" spans="1:6">
      <c r="A51" s="103">
        <f>IF('Khả năng chọn thiết bị'!$D$8="",0,IF(Consolidated!L51='Khả năng chọn thiết bị'!$D$8,1,0))</f>
        <v>0</v>
      </c>
      <c r="B51" s="103">
        <f>IF('Khả năng chọn thiết bị'!$D$8="",0,IF(Consolidated!P51='Khả năng chọn thiết bị'!$D$8,1,0))</f>
        <v>0</v>
      </c>
      <c r="C51" s="103">
        <f t="shared" si="0"/>
        <v>0</v>
      </c>
      <c r="D51" s="103">
        <f>IF(Consolidated!E51=1,1,0)</f>
        <v>1</v>
      </c>
      <c r="E51" s="103">
        <f>IF(ISNUMBER(Consolidated!F51),Consolidated!F51,0)</f>
        <v>1</v>
      </c>
      <c r="F51" s="103">
        <f t="shared" si="1"/>
        <v>0</v>
      </c>
    </row>
    <row r="52" spans="1:6">
      <c r="A52" s="103">
        <f>IF('Khả năng chọn thiết bị'!$D$8="",0,IF(Consolidated!L52='Khả năng chọn thiết bị'!$D$8,1,0))</f>
        <v>0</v>
      </c>
      <c r="B52" s="103">
        <f>IF('Khả năng chọn thiết bị'!$D$8="",0,IF(Consolidated!P52='Khả năng chọn thiết bị'!$D$8,1,0))</f>
        <v>0</v>
      </c>
      <c r="C52" s="103">
        <f t="shared" si="0"/>
        <v>0</v>
      </c>
      <c r="D52" s="103">
        <f>IF(Consolidated!E52=1,1,0)</f>
        <v>0</v>
      </c>
      <c r="E52" s="103">
        <f>IF(ISNUMBER(Consolidated!F52),Consolidated!F52,0)</f>
        <v>0</v>
      </c>
      <c r="F52" s="103">
        <f t="shared" si="1"/>
        <v>0</v>
      </c>
    </row>
    <row r="53" spans="1:6">
      <c r="A53" s="103">
        <f>IF('Khả năng chọn thiết bị'!$D$8="",0,IF(Consolidated!L53='Khả năng chọn thiết bị'!$D$8,1,0))</f>
        <v>0</v>
      </c>
      <c r="B53" s="103">
        <f>IF('Khả năng chọn thiết bị'!$D$8="",0,IF(Consolidated!P53='Khả năng chọn thiết bị'!$D$8,1,0))</f>
        <v>0</v>
      </c>
      <c r="C53" s="103">
        <f t="shared" si="0"/>
        <v>0</v>
      </c>
      <c r="D53" s="103">
        <f>IF(Consolidated!E53=1,1,0)</f>
        <v>0</v>
      </c>
      <c r="E53" s="103">
        <f>IF(ISNUMBER(Consolidated!F53),Consolidated!F53,0)</f>
        <v>0</v>
      </c>
      <c r="F53" s="103">
        <f t="shared" si="1"/>
        <v>0</v>
      </c>
    </row>
    <row r="54" spans="1:6">
      <c r="A54" s="103">
        <f>IF('Khả năng chọn thiết bị'!$D$8="",0,IF(Consolidated!L54='Khả năng chọn thiết bị'!$D$8,1,0))</f>
        <v>0</v>
      </c>
      <c r="B54" s="103">
        <f>IF('Khả năng chọn thiết bị'!$D$8="",0,IF(Consolidated!P54='Khả năng chọn thiết bị'!$D$8,1,0))</f>
        <v>0</v>
      </c>
      <c r="C54" s="103">
        <f t="shared" si="0"/>
        <v>0</v>
      </c>
      <c r="D54" s="103">
        <f>IF(Consolidated!E54=1,1,0)</f>
        <v>0</v>
      </c>
      <c r="E54" s="103">
        <f>IF(ISNUMBER(Consolidated!F54),Consolidated!F54,0)</f>
        <v>0</v>
      </c>
      <c r="F54" s="103">
        <f t="shared" si="1"/>
        <v>0</v>
      </c>
    </row>
    <row r="55" spans="1:6">
      <c r="A55" s="103">
        <f>IF('Khả năng chọn thiết bị'!$D$8="",0,IF(Consolidated!L55='Khả năng chọn thiết bị'!$D$8,1,0))</f>
        <v>0</v>
      </c>
      <c r="B55" s="103">
        <f>IF('Khả năng chọn thiết bị'!$D$8="",0,IF(Consolidated!P55='Khả năng chọn thiết bị'!$D$8,1,0))</f>
        <v>0</v>
      </c>
      <c r="C55" s="103">
        <f t="shared" si="0"/>
        <v>0</v>
      </c>
      <c r="D55" s="103">
        <f>IF(Consolidated!E55=1,1,0)</f>
        <v>0</v>
      </c>
      <c r="E55" s="103">
        <f>IF(ISNUMBER(Consolidated!F55),Consolidated!F55,0)</f>
        <v>0</v>
      </c>
      <c r="F55" s="103">
        <f t="shared" si="1"/>
        <v>0</v>
      </c>
    </row>
    <row r="56" spans="1:6">
      <c r="A56" s="103">
        <f>IF('Khả năng chọn thiết bị'!$D$8="",0,IF(Consolidated!L56='Khả năng chọn thiết bị'!$D$8,1,0))</f>
        <v>0</v>
      </c>
      <c r="B56" s="103">
        <f>IF('Khả năng chọn thiết bị'!$D$8="",0,IF(Consolidated!P56='Khả năng chọn thiết bị'!$D$8,1,0))</f>
        <v>0</v>
      </c>
      <c r="C56" s="103">
        <f t="shared" si="0"/>
        <v>0</v>
      </c>
      <c r="D56" s="103">
        <f>IF(Consolidated!E56=1,1,0)</f>
        <v>1</v>
      </c>
      <c r="E56" s="103">
        <f>IF(ISNUMBER(Consolidated!F56),Consolidated!F56,0)</f>
        <v>2</v>
      </c>
      <c r="F56" s="103">
        <f t="shared" si="1"/>
        <v>0</v>
      </c>
    </row>
    <row r="57" spans="1:6">
      <c r="A57" s="103">
        <f>IF('Khả năng chọn thiết bị'!$D$8="",0,IF(Consolidated!L57='Khả năng chọn thiết bị'!$D$8,1,0))</f>
        <v>0</v>
      </c>
      <c r="B57" s="103">
        <f>IF('Khả năng chọn thiết bị'!$D$8="",0,IF(Consolidated!P57='Khả năng chọn thiết bị'!$D$8,1,0))</f>
        <v>0</v>
      </c>
      <c r="C57" s="103">
        <f t="shared" si="0"/>
        <v>0</v>
      </c>
      <c r="D57" s="103">
        <f>IF(Consolidated!E57=1,1,0)</f>
        <v>0</v>
      </c>
      <c r="E57" s="103">
        <f>IF(ISNUMBER(Consolidated!F57),Consolidated!F57,0)</f>
        <v>0</v>
      </c>
      <c r="F57" s="103">
        <f t="shared" si="1"/>
        <v>0</v>
      </c>
    </row>
    <row r="58" spans="1:6">
      <c r="A58" s="103">
        <f>IF('Khả năng chọn thiết bị'!$D$8="",0,IF(Consolidated!L58='Khả năng chọn thiết bị'!$D$8,1,0))</f>
        <v>0</v>
      </c>
      <c r="B58" s="103">
        <f>IF('Khả năng chọn thiết bị'!$D$8="",0,IF(Consolidated!P58='Khả năng chọn thiết bị'!$D$8,1,0))</f>
        <v>0</v>
      </c>
      <c r="C58" s="103">
        <f t="shared" si="0"/>
        <v>0</v>
      </c>
      <c r="D58" s="103">
        <f>IF(Consolidated!E58=1,1,0)</f>
        <v>1</v>
      </c>
      <c r="E58" s="103">
        <f>IF(ISNUMBER(Consolidated!F58),Consolidated!F58,0)</f>
        <v>1</v>
      </c>
      <c r="F58" s="103">
        <f t="shared" si="1"/>
        <v>0</v>
      </c>
    </row>
    <row r="59" spans="1:6">
      <c r="A59" s="103">
        <f>IF('Khả năng chọn thiết bị'!$D$8="",0,IF(Consolidated!L59='Khả năng chọn thiết bị'!$D$8,1,0))</f>
        <v>0</v>
      </c>
      <c r="B59" s="103">
        <f>IF('Khả năng chọn thiết bị'!$D$8="",0,IF(Consolidated!P59='Khả năng chọn thiết bị'!$D$8,1,0))</f>
        <v>0</v>
      </c>
      <c r="C59" s="103">
        <f t="shared" si="0"/>
        <v>0</v>
      </c>
      <c r="D59" s="103">
        <f>IF(Consolidated!E59=1,1,0)</f>
        <v>1</v>
      </c>
      <c r="E59" s="103">
        <f>IF(ISNUMBER(Consolidated!F59),Consolidated!F59,0)</f>
        <v>2</v>
      </c>
      <c r="F59" s="103">
        <f t="shared" si="1"/>
        <v>0</v>
      </c>
    </row>
    <row r="60" spans="1:6">
      <c r="A60" s="103">
        <f>IF('Khả năng chọn thiết bị'!$D$8="",0,IF(Consolidated!L60='Khả năng chọn thiết bị'!$D$8,1,0))</f>
        <v>0</v>
      </c>
      <c r="B60" s="103">
        <f>IF('Khả năng chọn thiết bị'!$D$8="",0,IF(Consolidated!P60='Khả năng chọn thiết bị'!$D$8,1,0))</f>
        <v>0</v>
      </c>
      <c r="C60" s="103">
        <f t="shared" si="0"/>
        <v>0</v>
      </c>
      <c r="D60" s="103">
        <f>IF(Consolidated!E60=1,1,0)</f>
        <v>1</v>
      </c>
      <c r="E60" s="103">
        <f>IF(ISNUMBER(Consolidated!F60),Consolidated!F60,0)</f>
        <v>2</v>
      </c>
      <c r="F60" s="103">
        <f t="shared" si="1"/>
        <v>0</v>
      </c>
    </row>
    <row r="61" spans="1:6">
      <c r="A61" s="103">
        <f>IF('Khả năng chọn thiết bị'!$D$8="",0,IF(Consolidated!L61='Khả năng chọn thiết bị'!$D$8,1,0))</f>
        <v>0</v>
      </c>
      <c r="B61" s="103">
        <f>IF('Khả năng chọn thiết bị'!$D$8="",0,IF(Consolidated!P61='Khả năng chọn thiết bị'!$D$8,1,0))</f>
        <v>0</v>
      </c>
      <c r="C61" s="103">
        <f t="shared" si="0"/>
        <v>0</v>
      </c>
      <c r="D61" s="103">
        <f>IF(Consolidated!E61=1,1,0)</f>
        <v>1</v>
      </c>
      <c r="E61" s="103">
        <f>IF(ISNUMBER(Consolidated!F61),Consolidated!F61,0)</f>
        <v>1</v>
      </c>
      <c r="F61" s="103">
        <f t="shared" si="1"/>
        <v>0</v>
      </c>
    </row>
    <row r="62" spans="1:6">
      <c r="A62" s="103">
        <f>IF('Khả năng chọn thiết bị'!$D$8="",0,IF(Consolidated!L62='Khả năng chọn thiết bị'!$D$8,1,0))</f>
        <v>0</v>
      </c>
      <c r="B62" s="103">
        <f>IF('Khả năng chọn thiết bị'!$D$8="",0,IF(Consolidated!P62='Khả năng chọn thiết bị'!$D$8,1,0))</f>
        <v>0</v>
      </c>
      <c r="C62" s="103">
        <f t="shared" si="0"/>
        <v>0</v>
      </c>
      <c r="D62" s="103">
        <f>IF(Consolidated!E62=1,1,0)</f>
        <v>1</v>
      </c>
      <c r="E62" s="103">
        <f>IF(ISNUMBER(Consolidated!F62),Consolidated!F62,0)</f>
        <v>1</v>
      </c>
      <c r="F62" s="103">
        <f t="shared" si="1"/>
        <v>0</v>
      </c>
    </row>
    <row r="63" spans="1:6">
      <c r="A63" s="103">
        <f>IF('Khả năng chọn thiết bị'!$D$8="",0,IF(Consolidated!L63='Khả năng chọn thiết bị'!$D$8,1,0))</f>
        <v>0</v>
      </c>
      <c r="B63" s="103">
        <f>IF('Khả năng chọn thiết bị'!$D$8="",0,IF(Consolidated!P63='Khả năng chọn thiết bị'!$D$8,1,0))</f>
        <v>0</v>
      </c>
      <c r="C63" s="103">
        <f t="shared" si="0"/>
        <v>0</v>
      </c>
      <c r="D63" s="103">
        <f>IF(Consolidated!E63=1,1,0)</f>
        <v>1</v>
      </c>
      <c r="E63" s="103">
        <f>IF(ISNUMBER(Consolidated!F63),Consolidated!F63,0)</f>
        <v>1</v>
      </c>
      <c r="F63" s="103">
        <f t="shared" si="1"/>
        <v>0</v>
      </c>
    </row>
    <row r="64" spans="1:6">
      <c r="A64" s="103">
        <f>IF('Khả năng chọn thiết bị'!$D$8="",0,IF(Consolidated!L64='Khả năng chọn thiết bị'!$D$8,1,0))</f>
        <v>0</v>
      </c>
      <c r="B64" s="103">
        <f>IF('Khả năng chọn thiết bị'!$D$8="",0,IF(Consolidated!P64='Khả năng chọn thiết bị'!$D$8,1,0))</f>
        <v>0</v>
      </c>
      <c r="C64" s="103">
        <f t="shared" si="0"/>
        <v>0</v>
      </c>
      <c r="D64" s="103">
        <f>IF(Consolidated!E64=1,1,0)</f>
        <v>1</v>
      </c>
      <c r="E64" s="103">
        <f>IF(ISNUMBER(Consolidated!F64),Consolidated!F64,0)</f>
        <v>1</v>
      </c>
      <c r="F64" s="103">
        <f t="shared" si="1"/>
        <v>0</v>
      </c>
    </row>
    <row r="65" spans="1:6">
      <c r="A65" s="103">
        <f>IF('Khả năng chọn thiết bị'!$D$8="",0,IF(Consolidated!L65='Khả năng chọn thiết bị'!$D$8,1,0))</f>
        <v>0</v>
      </c>
      <c r="B65" s="103">
        <f>IF('Khả năng chọn thiết bị'!$D$8="",0,IF(Consolidated!P65='Khả năng chọn thiết bị'!$D$8,1,0))</f>
        <v>0</v>
      </c>
      <c r="C65" s="103">
        <f t="shared" si="0"/>
        <v>0</v>
      </c>
      <c r="D65" s="103">
        <f>IF(Consolidated!E65=1,1,0)</f>
        <v>0</v>
      </c>
      <c r="E65" s="103">
        <f>IF(ISNUMBER(Consolidated!F65),Consolidated!F65,0)</f>
        <v>0</v>
      </c>
      <c r="F65" s="103">
        <f t="shared" si="1"/>
        <v>0</v>
      </c>
    </row>
    <row r="66" spans="1:6">
      <c r="A66" s="103">
        <f>IF('Khả năng chọn thiết bị'!$D$8="",0,IF(Consolidated!L66='Khả năng chọn thiết bị'!$D$8,1,0))</f>
        <v>0</v>
      </c>
      <c r="B66" s="103">
        <f>IF('Khả năng chọn thiết bị'!$D$8="",0,IF(Consolidated!P66='Khả năng chọn thiết bị'!$D$8,1,0))</f>
        <v>0</v>
      </c>
      <c r="C66" s="103">
        <f t="shared" ref="C66:C129" si="2">IF(A66+B66&gt;0,1,0)</f>
        <v>0</v>
      </c>
      <c r="D66" s="103">
        <f>IF(Consolidated!E66=1,1,0)</f>
        <v>0</v>
      </c>
      <c r="E66" s="103">
        <f>IF(ISNUMBER(Consolidated!F66),Consolidated!F66,0)</f>
        <v>0</v>
      </c>
      <c r="F66" s="103">
        <f t="shared" si="1"/>
        <v>0</v>
      </c>
    </row>
    <row r="67" spans="1:6">
      <c r="A67" s="103">
        <f>IF('Khả năng chọn thiết bị'!$D$8="",0,IF(Consolidated!L67='Khả năng chọn thiết bị'!$D$8,1,0))</f>
        <v>0</v>
      </c>
      <c r="B67" s="103">
        <f>IF('Khả năng chọn thiết bị'!$D$8="",0,IF(Consolidated!P67='Khả năng chọn thiết bị'!$D$8,1,0))</f>
        <v>0</v>
      </c>
      <c r="C67" s="103">
        <f t="shared" si="2"/>
        <v>0</v>
      </c>
      <c r="D67" s="103">
        <f>IF(Consolidated!E67=1,1,0)</f>
        <v>0</v>
      </c>
      <c r="E67" s="103">
        <f>IF(ISNUMBER(Consolidated!F67),Consolidated!F67,0)</f>
        <v>0</v>
      </c>
      <c r="F67" s="103">
        <f t="shared" ref="F67:F130" si="3">F66+C67</f>
        <v>0</v>
      </c>
    </row>
    <row r="68" spans="1:6">
      <c r="A68" s="103">
        <f>IF('Khả năng chọn thiết bị'!$D$8="",0,IF(Consolidated!L68='Khả năng chọn thiết bị'!$D$8,1,0))</f>
        <v>0</v>
      </c>
      <c r="B68" s="103">
        <f>IF('Khả năng chọn thiết bị'!$D$8="",0,IF(Consolidated!P68='Khả năng chọn thiết bị'!$D$8,1,0))</f>
        <v>0</v>
      </c>
      <c r="C68" s="103">
        <f t="shared" si="2"/>
        <v>0</v>
      </c>
      <c r="D68" s="103">
        <f>IF(Consolidated!E68=1,1,0)</f>
        <v>0</v>
      </c>
      <c r="E68" s="103">
        <f>IF(ISNUMBER(Consolidated!F68),Consolidated!F68,0)</f>
        <v>0</v>
      </c>
      <c r="F68" s="103">
        <f t="shared" si="3"/>
        <v>0</v>
      </c>
    </row>
    <row r="69" spans="1:6">
      <c r="A69" s="103">
        <f>IF('Khả năng chọn thiết bị'!$D$8="",0,IF(Consolidated!L69='Khả năng chọn thiết bị'!$D$8,1,0))</f>
        <v>0</v>
      </c>
      <c r="B69" s="103">
        <f>IF('Khả năng chọn thiết bị'!$D$8="",0,IF(Consolidated!P69='Khả năng chọn thiết bị'!$D$8,1,0))</f>
        <v>0</v>
      </c>
      <c r="C69" s="103">
        <f t="shared" si="2"/>
        <v>0</v>
      </c>
      <c r="D69" s="103">
        <f>IF(Consolidated!E69=1,1,0)</f>
        <v>0</v>
      </c>
      <c r="E69" s="103">
        <f>IF(ISNUMBER(Consolidated!F69),Consolidated!F69,0)</f>
        <v>0</v>
      </c>
      <c r="F69" s="103">
        <f t="shared" si="3"/>
        <v>0</v>
      </c>
    </row>
    <row r="70" spans="1:6">
      <c r="A70" s="103">
        <f>IF('Khả năng chọn thiết bị'!$D$8="",0,IF(Consolidated!L70='Khả năng chọn thiết bị'!$D$8,1,0))</f>
        <v>0</v>
      </c>
      <c r="B70" s="103">
        <f>IF('Khả năng chọn thiết bị'!$D$8="",0,IF(Consolidated!P70='Khả năng chọn thiết bị'!$D$8,1,0))</f>
        <v>0</v>
      </c>
      <c r="C70" s="103">
        <f t="shared" si="2"/>
        <v>0</v>
      </c>
      <c r="D70" s="103">
        <f>IF(Consolidated!E70=1,1,0)</f>
        <v>0</v>
      </c>
      <c r="E70" s="103">
        <f>IF(ISNUMBER(Consolidated!F70),Consolidated!F70,0)</f>
        <v>0</v>
      </c>
      <c r="F70" s="103">
        <f t="shared" si="3"/>
        <v>0</v>
      </c>
    </row>
    <row r="71" spans="1:6">
      <c r="A71" s="103">
        <f>IF('Khả năng chọn thiết bị'!$D$8="",0,IF(Consolidated!L71='Khả năng chọn thiết bị'!$D$8,1,0))</f>
        <v>0</v>
      </c>
      <c r="B71" s="103">
        <f>IF('Khả năng chọn thiết bị'!$D$8="",0,IF(Consolidated!P71='Khả năng chọn thiết bị'!$D$8,1,0))</f>
        <v>0</v>
      </c>
      <c r="C71" s="103">
        <f t="shared" si="2"/>
        <v>0</v>
      </c>
      <c r="D71" s="103">
        <f>IF(Consolidated!E71=1,1,0)</f>
        <v>0</v>
      </c>
      <c r="E71" s="103">
        <f>IF(ISNUMBER(Consolidated!F71),Consolidated!F71,0)</f>
        <v>0</v>
      </c>
      <c r="F71" s="103">
        <f t="shared" si="3"/>
        <v>0</v>
      </c>
    </row>
    <row r="72" spans="1:6">
      <c r="A72" s="103">
        <f>IF('Khả năng chọn thiết bị'!$D$8="",0,IF(Consolidated!L72='Khả năng chọn thiết bị'!$D$8,1,0))</f>
        <v>0</v>
      </c>
      <c r="B72" s="103">
        <f>IF('Khả năng chọn thiết bị'!$D$8="",0,IF(Consolidated!P72='Khả năng chọn thiết bị'!$D$8,1,0))</f>
        <v>0</v>
      </c>
      <c r="C72" s="103">
        <f t="shared" si="2"/>
        <v>0</v>
      </c>
      <c r="D72" s="103">
        <f>IF(Consolidated!E72=1,1,0)</f>
        <v>0</v>
      </c>
      <c r="E72" s="103">
        <f>IF(ISNUMBER(Consolidated!F72),Consolidated!F72,0)</f>
        <v>0</v>
      </c>
      <c r="F72" s="103">
        <f t="shared" si="3"/>
        <v>0</v>
      </c>
    </row>
    <row r="73" spans="1:6">
      <c r="A73" s="103">
        <f>IF('Khả năng chọn thiết bị'!$D$8="",0,IF(Consolidated!L73='Khả năng chọn thiết bị'!$D$8,1,0))</f>
        <v>0</v>
      </c>
      <c r="B73" s="103">
        <f>IF('Khả năng chọn thiết bị'!$D$8="",0,IF(Consolidated!P73='Khả năng chọn thiết bị'!$D$8,1,0))</f>
        <v>0</v>
      </c>
      <c r="C73" s="103">
        <f t="shared" si="2"/>
        <v>0</v>
      </c>
      <c r="D73" s="103">
        <f>IF(Consolidated!E73=1,1,0)</f>
        <v>0</v>
      </c>
      <c r="E73" s="103">
        <f>IF(ISNUMBER(Consolidated!F73),Consolidated!F73,0)</f>
        <v>0</v>
      </c>
      <c r="F73" s="103">
        <f t="shared" si="3"/>
        <v>0</v>
      </c>
    </row>
    <row r="74" spans="1:6">
      <c r="A74" s="103">
        <f>IF('Khả năng chọn thiết bị'!$D$8="",0,IF(Consolidated!L74='Khả năng chọn thiết bị'!$D$8,1,0))</f>
        <v>0</v>
      </c>
      <c r="B74" s="103">
        <f>IF('Khả năng chọn thiết bị'!$D$8="",0,IF(Consolidated!P74='Khả năng chọn thiết bị'!$D$8,1,0))</f>
        <v>0</v>
      </c>
      <c r="C74" s="103">
        <f t="shared" si="2"/>
        <v>0</v>
      </c>
      <c r="D74" s="103">
        <f>IF(Consolidated!E74=1,1,0)</f>
        <v>0</v>
      </c>
      <c r="E74" s="103">
        <f>IF(ISNUMBER(Consolidated!F74),Consolidated!F74,0)</f>
        <v>0</v>
      </c>
      <c r="F74" s="103">
        <f t="shared" si="3"/>
        <v>0</v>
      </c>
    </row>
    <row r="75" spans="1:6">
      <c r="A75" s="103">
        <f>IF('Khả năng chọn thiết bị'!$D$8="",0,IF(Consolidated!L75='Khả năng chọn thiết bị'!$D$8,1,0))</f>
        <v>0</v>
      </c>
      <c r="B75" s="103">
        <f>IF('Khả năng chọn thiết bị'!$D$8="",0,IF(Consolidated!P75='Khả năng chọn thiết bị'!$D$8,1,0))</f>
        <v>0</v>
      </c>
      <c r="C75" s="103">
        <f t="shared" si="2"/>
        <v>0</v>
      </c>
      <c r="D75" s="103">
        <f>IF(Consolidated!E75=1,1,0)</f>
        <v>0</v>
      </c>
      <c r="E75" s="103">
        <f>IF(ISNUMBER(Consolidated!F75),Consolidated!F75,0)</f>
        <v>0</v>
      </c>
      <c r="F75" s="103">
        <f t="shared" si="3"/>
        <v>0</v>
      </c>
    </row>
    <row r="76" spans="1:6">
      <c r="A76" s="103">
        <f>IF('Khả năng chọn thiết bị'!$D$8="",0,IF(Consolidated!L76='Khả năng chọn thiết bị'!$D$8,1,0))</f>
        <v>0</v>
      </c>
      <c r="B76" s="103">
        <f>IF('Khả năng chọn thiết bị'!$D$8="",0,IF(Consolidated!P76='Khả năng chọn thiết bị'!$D$8,1,0))</f>
        <v>0</v>
      </c>
      <c r="C76" s="103">
        <f t="shared" si="2"/>
        <v>0</v>
      </c>
      <c r="D76" s="103">
        <f>IF(Consolidated!E76=1,1,0)</f>
        <v>0</v>
      </c>
      <c r="E76" s="103">
        <f>IF(ISNUMBER(Consolidated!F76),Consolidated!F76,0)</f>
        <v>0</v>
      </c>
      <c r="F76" s="103">
        <f t="shared" si="3"/>
        <v>0</v>
      </c>
    </row>
    <row r="77" spans="1:6">
      <c r="A77" s="103">
        <f>IF('Khả năng chọn thiết bị'!$D$8="",0,IF(Consolidated!L77='Khả năng chọn thiết bị'!$D$8,1,0))</f>
        <v>0</v>
      </c>
      <c r="B77" s="103">
        <f>IF('Khả năng chọn thiết bị'!$D$8="",0,IF(Consolidated!P77='Khả năng chọn thiết bị'!$D$8,1,0))</f>
        <v>0</v>
      </c>
      <c r="C77" s="103">
        <f t="shared" si="2"/>
        <v>0</v>
      </c>
      <c r="D77" s="103">
        <f>IF(Consolidated!E77=1,1,0)</f>
        <v>1</v>
      </c>
      <c r="E77" s="103">
        <f>IF(ISNUMBER(Consolidated!F77),Consolidated!F77,0)</f>
        <v>0</v>
      </c>
      <c r="F77" s="103">
        <f t="shared" si="3"/>
        <v>0</v>
      </c>
    </row>
    <row r="78" spans="1:6">
      <c r="A78" s="103">
        <f>IF('Khả năng chọn thiết bị'!$D$8="",0,IF(Consolidated!L78='Khả năng chọn thiết bị'!$D$8,1,0))</f>
        <v>0</v>
      </c>
      <c r="B78" s="103">
        <f>IF('Khả năng chọn thiết bị'!$D$8="",0,IF(Consolidated!P78='Khả năng chọn thiết bị'!$D$8,1,0))</f>
        <v>0</v>
      </c>
      <c r="C78" s="103">
        <f t="shared" si="2"/>
        <v>0</v>
      </c>
      <c r="D78" s="103">
        <f>IF(Consolidated!E78=1,1,0)</f>
        <v>1</v>
      </c>
      <c r="E78" s="103">
        <f>IF(ISNUMBER(Consolidated!F78),Consolidated!F78,0)</f>
        <v>0</v>
      </c>
      <c r="F78" s="103">
        <f t="shared" si="3"/>
        <v>0</v>
      </c>
    </row>
    <row r="79" spans="1:6">
      <c r="A79" s="103">
        <f>IF('Khả năng chọn thiết bị'!$D$8="",0,IF(Consolidated!L79='Khả năng chọn thiết bị'!$D$8,1,0))</f>
        <v>0</v>
      </c>
      <c r="B79" s="103">
        <f>IF('Khả năng chọn thiết bị'!$D$8="",0,IF(Consolidated!P79='Khả năng chọn thiết bị'!$D$8,1,0))</f>
        <v>0</v>
      </c>
      <c r="C79" s="103">
        <f t="shared" si="2"/>
        <v>0</v>
      </c>
      <c r="D79" s="103">
        <f>IF(Consolidated!E79=1,1,0)</f>
        <v>1</v>
      </c>
      <c r="E79" s="103">
        <f>IF(ISNUMBER(Consolidated!F79),Consolidated!F79,0)</f>
        <v>0</v>
      </c>
      <c r="F79" s="103">
        <f t="shared" si="3"/>
        <v>0</v>
      </c>
    </row>
    <row r="80" spans="1:6">
      <c r="A80" s="103">
        <f>IF('Khả năng chọn thiết bị'!$D$8="",0,IF(Consolidated!L80='Khả năng chọn thiết bị'!$D$8,1,0))</f>
        <v>0</v>
      </c>
      <c r="B80" s="103">
        <f>IF('Khả năng chọn thiết bị'!$D$8="",0,IF(Consolidated!P80='Khả năng chọn thiết bị'!$D$8,1,0))</f>
        <v>0</v>
      </c>
      <c r="C80" s="103">
        <f t="shared" si="2"/>
        <v>0</v>
      </c>
      <c r="D80" s="103">
        <f>IF(Consolidated!E80=1,1,0)</f>
        <v>1</v>
      </c>
      <c r="E80" s="103">
        <f>IF(ISNUMBER(Consolidated!F80),Consolidated!F80,0)</f>
        <v>0</v>
      </c>
      <c r="F80" s="103">
        <f t="shared" si="3"/>
        <v>0</v>
      </c>
    </row>
    <row r="81" spans="1:6">
      <c r="A81" s="103">
        <f>IF('Khả năng chọn thiết bị'!$D$8="",0,IF(Consolidated!L81='Khả năng chọn thiết bị'!$D$8,1,0))</f>
        <v>0</v>
      </c>
      <c r="B81" s="103">
        <f>IF('Khả năng chọn thiết bị'!$D$8="",0,IF(Consolidated!P81='Khả năng chọn thiết bị'!$D$8,1,0))</f>
        <v>0</v>
      </c>
      <c r="C81" s="103">
        <f t="shared" si="2"/>
        <v>0</v>
      </c>
      <c r="D81" s="103">
        <f>IF(Consolidated!E81=1,1,0)</f>
        <v>1</v>
      </c>
      <c r="E81" s="103">
        <f>IF(ISNUMBER(Consolidated!F81),Consolidated!F81,0)</f>
        <v>0</v>
      </c>
      <c r="F81" s="103">
        <f t="shared" si="3"/>
        <v>0</v>
      </c>
    </row>
    <row r="82" spans="1:6">
      <c r="A82" s="103">
        <f>IF('Khả năng chọn thiết bị'!$D$8="",0,IF(Consolidated!L82='Khả năng chọn thiết bị'!$D$8,1,0))</f>
        <v>0</v>
      </c>
      <c r="B82" s="103">
        <f>IF('Khả năng chọn thiết bị'!$D$8="",0,IF(Consolidated!P82='Khả năng chọn thiết bị'!$D$8,1,0))</f>
        <v>0</v>
      </c>
      <c r="C82" s="103">
        <f t="shared" si="2"/>
        <v>0</v>
      </c>
      <c r="D82" s="103">
        <f>IF(Consolidated!E82=1,1,0)</f>
        <v>1</v>
      </c>
      <c r="E82" s="103">
        <f>IF(ISNUMBER(Consolidated!F82),Consolidated!F82,0)</f>
        <v>1</v>
      </c>
      <c r="F82" s="103">
        <f t="shared" si="3"/>
        <v>0</v>
      </c>
    </row>
    <row r="83" spans="1:6">
      <c r="A83" s="103">
        <f>IF('Khả năng chọn thiết bị'!$D$8="",0,IF(Consolidated!L83='Khả năng chọn thiết bị'!$D$8,1,0))</f>
        <v>0</v>
      </c>
      <c r="B83" s="103">
        <f>IF('Khả năng chọn thiết bị'!$D$8="",0,IF(Consolidated!P83='Khả năng chọn thiết bị'!$D$8,1,0))</f>
        <v>0</v>
      </c>
      <c r="C83" s="103">
        <f t="shared" si="2"/>
        <v>0</v>
      </c>
      <c r="D83" s="103">
        <f>IF(Consolidated!E83=1,1,0)</f>
        <v>1</v>
      </c>
      <c r="E83" s="103">
        <f>IF(ISNUMBER(Consolidated!F83),Consolidated!F83,0)</f>
        <v>1</v>
      </c>
      <c r="F83" s="103">
        <f t="shared" si="3"/>
        <v>0</v>
      </c>
    </row>
    <row r="84" spans="1:6">
      <c r="A84" s="103">
        <f>IF('Khả năng chọn thiết bị'!$D$8="",0,IF(Consolidated!L84='Khả năng chọn thiết bị'!$D$8,1,0))</f>
        <v>0</v>
      </c>
      <c r="B84" s="103">
        <f>IF('Khả năng chọn thiết bị'!$D$8="",0,IF(Consolidated!P84='Khả năng chọn thiết bị'!$D$8,1,0))</f>
        <v>0</v>
      </c>
      <c r="C84" s="103">
        <f t="shared" si="2"/>
        <v>0</v>
      </c>
      <c r="D84" s="103">
        <f>IF(Consolidated!E84=1,1,0)</f>
        <v>1</v>
      </c>
      <c r="E84" s="103">
        <f>IF(ISNUMBER(Consolidated!F84),Consolidated!F84,0)</f>
        <v>0</v>
      </c>
      <c r="F84" s="103">
        <f t="shared" si="3"/>
        <v>0</v>
      </c>
    </row>
    <row r="85" spans="1:6">
      <c r="A85" s="103">
        <f>IF('Khả năng chọn thiết bị'!$D$8="",0,IF(Consolidated!L85='Khả năng chọn thiết bị'!$D$8,1,0))</f>
        <v>0</v>
      </c>
      <c r="B85" s="103">
        <f>IF('Khả năng chọn thiết bị'!$D$8="",0,IF(Consolidated!P85='Khả năng chọn thiết bị'!$D$8,1,0))</f>
        <v>0</v>
      </c>
      <c r="C85" s="103">
        <f t="shared" si="2"/>
        <v>0</v>
      </c>
      <c r="D85" s="103">
        <f>IF(Consolidated!E85=1,1,0)</f>
        <v>0</v>
      </c>
      <c r="E85" s="103">
        <f>IF(ISNUMBER(Consolidated!F85),Consolidated!F85,0)</f>
        <v>0</v>
      </c>
      <c r="F85" s="103">
        <f t="shared" si="3"/>
        <v>0</v>
      </c>
    </row>
    <row r="86" spans="1:6">
      <c r="A86" s="103">
        <f>IF('Khả năng chọn thiết bị'!$D$8="",0,IF(Consolidated!L86='Khả năng chọn thiết bị'!$D$8,1,0))</f>
        <v>0</v>
      </c>
      <c r="B86" s="103">
        <f>IF('Khả năng chọn thiết bị'!$D$8="",0,IF(Consolidated!P86='Khả năng chọn thiết bị'!$D$8,1,0))</f>
        <v>0</v>
      </c>
      <c r="C86" s="103">
        <f t="shared" si="2"/>
        <v>0</v>
      </c>
      <c r="D86" s="103">
        <f>IF(Consolidated!E86=1,1,0)</f>
        <v>0</v>
      </c>
      <c r="E86" s="103">
        <f>IF(ISNUMBER(Consolidated!F86),Consolidated!F86,0)</f>
        <v>0</v>
      </c>
      <c r="F86" s="103">
        <f t="shared" si="3"/>
        <v>0</v>
      </c>
    </row>
    <row r="87" spans="1:6">
      <c r="A87" s="103">
        <f>IF('Khả năng chọn thiết bị'!$D$8="",0,IF(Consolidated!L87='Khả năng chọn thiết bị'!$D$8,1,0))</f>
        <v>0</v>
      </c>
      <c r="B87" s="103">
        <f>IF('Khả năng chọn thiết bị'!$D$8="",0,IF(Consolidated!P87='Khả năng chọn thiết bị'!$D$8,1,0))</f>
        <v>0</v>
      </c>
      <c r="C87" s="103">
        <f t="shared" si="2"/>
        <v>0</v>
      </c>
      <c r="D87" s="103">
        <f>IF(Consolidated!E87=1,1,0)</f>
        <v>1</v>
      </c>
      <c r="E87" s="103">
        <f>IF(ISNUMBER(Consolidated!F87),Consolidated!F87,0)</f>
        <v>0</v>
      </c>
      <c r="F87" s="103">
        <f t="shared" si="3"/>
        <v>0</v>
      </c>
    </row>
    <row r="88" spans="1:6">
      <c r="A88" s="103">
        <f>IF('Khả năng chọn thiết bị'!$D$8="",0,IF(Consolidated!L88='Khả năng chọn thiết bị'!$D$8,1,0))</f>
        <v>0</v>
      </c>
      <c r="B88" s="103">
        <f>IF('Khả năng chọn thiết bị'!$D$8="",0,IF(Consolidated!P88='Khả năng chọn thiết bị'!$D$8,1,0))</f>
        <v>0</v>
      </c>
      <c r="C88" s="103">
        <f t="shared" si="2"/>
        <v>0</v>
      </c>
      <c r="D88" s="103">
        <f>IF(Consolidated!E88=1,1,0)</f>
        <v>1</v>
      </c>
      <c r="E88" s="103">
        <f>IF(ISNUMBER(Consolidated!F88),Consolidated!F88,0)</f>
        <v>0</v>
      </c>
      <c r="F88" s="103">
        <f t="shared" si="3"/>
        <v>0</v>
      </c>
    </row>
    <row r="89" spans="1:6">
      <c r="A89" s="103">
        <f>IF('Khả năng chọn thiết bị'!$D$8="",0,IF(Consolidated!L89='Khả năng chọn thiết bị'!$D$8,1,0))</f>
        <v>0</v>
      </c>
      <c r="B89" s="103">
        <f>IF('Khả năng chọn thiết bị'!$D$8="",0,IF(Consolidated!P89='Khả năng chọn thiết bị'!$D$8,1,0))</f>
        <v>0</v>
      </c>
      <c r="C89" s="103">
        <f t="shared" si="2"/>
        <v>0</v>
      </c>
      <c r="D89" s="103">
        <f>IF(Consolidated!E89=1,1,0)</f>
        <v>1</v>
      </c>
      <c r="E89" s="103">
        <f>IF(ISNUMBER(Consolidated!F89),Consolidated!F89,0)</f>
        <v>0</v>
      </c>
      <c r="F89" s="103">
        <f t="shared" si="3"/>
        <v>0</v>
      </c>
    </row>
    <row r="90" spans="1:6">
      <c r="A90" s="103">
        <f>IF('Khả năng chọn thiết bị'!$D$8="",0,IF(Consolidated!L90='Khả năng chọn thiết bị'!$D$8,1,0))</f>
        <v>0</v>
      </c>
      <c r="B90" s="103">
        <f>IF('Khả năng chọn thiết bị'!$D$8="",0,IF(Consolidated!P90='Khả năng chọn thiết bị'!$D$8,1,0))</f>
        <v>0</v>
      </c>
      <c r="C90" s="103">
        <f t="shared" si="2"/>
        <v>0</v>
      </c>
      <c r="D90" s="103">
        <f>IF(Consolidated!E90=1,1,0)</f>
        <v>1</v>
      </c>
      <c r="E90" s="103">
        <f>IF(ISNUMBER(Consolidated!F90),Consolidated!F90,0)</f>
        <v>1</v>
      </c>
      <c r="F90" s="103">
        <f t="shared" si="3"/>
        <v>0</v>
      </c>
    </row>
    <row r="91" spans="1:6">
      <c r="A91" s="103">
        <f>IF('Khả năng chọn thiết bị'!$D$8="",0,IF(Consolidated!L91='Khả năng chọn thiết bị'!$D$8,1,0))</f>
        <v>0</v>
      </c>
      <c r="B91" s="103">
        <f>IF('Khả năng chọn thiết bị'!$D$8="",0,IF(Consolidated!P91='Khả năng chọn thiết bị'!$D$8,1,0))</f>
        <v>0</v>
      </c>
      <c r="C91" s="103">
        <f t="shared" si="2"/>
        <v>0</v>
      </c>
      <c r="D91" s="103">
        <f>IF(Consolidated!E91=1,1,0)</f>
        <v>0</v>
      </c>
      <c r="E91" s="103">
        <f>IF(ISNUMBER(Consolidated!F91),Consolidated!F91,0)</f>
        <v>0</v>
      </c>
      <c r="F91" s="103">
        <f t="shared" si="3"/>
        <v>0</v>
      </c>
    </row>
    <row r="92" spans="1:6">
      <c r="A92" s="103">
        <f>IF('Khả năng chọn thiết bị'!$D$8="",0,IF(Consolidated!L92='Khả năng chọn thiết bị'!$D$8,1,0))</f>
        <v>0</v>
      </c>
      <c r="B92" s="103">
        <f>IF('Khả năng chọn thiết bị'!$D$8="",0,IF(Consolidated!P92='Khả năng chọn thiết bị'!$D$8,1,0))</f>
        <v>0</v>
      </c>
      <c r="C92" s="103">
        <f t="shared" si="2"/>
        <v>0</v>
      </c>
      <c r="D92" s="103">
        <f>IF(Consolidated!E92=1,1,0)</f>
        <v>0</v>
      </c>
      <c r="E92" s="103">
        <f>IF(ISNUMBER(Consolidated!F92),Consolidated!F92,0)</f>
        <v>0</v>
      </c>
      <c r="F92" s="103">
        <f t="shared" si="3"/>
        <v>0</v>
      </c>
    </row>
    <row r="93" spans="1:6">
      <c r="A93" s="103">
        <f>IF('Khả năng chọn thiết bị'!$D$8="",0,IF(Consolidated!L93='Khả năng chọn thiết bị'!$D$8,1,0))</f>
        <v>0</v>
      </c>
      <c r="B93" s="103">
        <f>IF('Khả năng chọn thiết bị'!$D$8="",0,IF(Consolidated!P93='Khả năng chọn thiết bị'!$D$8,1,0))</f>
        <v>0</v>
      </c>
      <c r="C93" s="103">
        <f t="shared" si="2"/>
        <v>0</v>
      </c>
      <c r="D93" s="103">
        <f>IF(Consolidated!E93=1,1,0)</f>
        <v>0</v>
      </c>
      <c r="E93" s="103">
        <f>IF(ISNUMBER(Consolidated!F93),Consolidated!F93,0)</f>
        <v>0</v>
      </c>
      <c r="F93" s="103">
        <f t="shared" si="3"/>
        <v>0</v>
      </c>
    </row>
    <row r="94" spans="1:6">
      <c r="A94" s="103">
        <f>IF('Khả năng chọn thiết bị'!$D$8="",0,IF(Consolidated!L94='Khả năng chọn thiết bị'!$D$8,1,0))</f>
        <v>0</v>
      </c>
      <c r="B94" s="103">
        <f>IF('Khả năng chọn thiết bị'!$D$8="",0,IF(Consolidated!P94='Khả năng chọn thiết bị'!$D$8,1,0))</f>
        <v>0</v>
      </c>
      <c r="C94" s="103">
        <f t="shared" si="2"/>
        <v>0</v>
      </c>
      <c r="D94" s="103">
        <f>IF(Consolidated!E94=1,1,0)</f>
        <v>0</v>
      </c>
      <c r="E94" s="103">
        <f>IF(ISNUMBER(Consolidated!F94),Consolidated!F94,0)</f>
        <v>0</v>
      </c>
      <c r="F94" s="103">
        <f t="shared" si="3"/>
        <v>0</v>
      </c>
    </row>
    <row r="95" spans="1:6">
      <c r="A95" s="103">
        <f>IF('Khả năng chọn thiết bị'!$D$8="",0,IF(Consolidated!L95='Khả năng chọn thiết bị'!$D$8,1,0))</f>
        <v>0</v>
      </c>
      <c r="B95" s="103">
        <f>IF('Khả năng chọn thiết bị'!$D$8="",0,IF(Consolidated!P95='Khả năng chọn thiết bị'!$D$8,1,0))</f>
        <v>0</v>
      </c>
      <c r="C95" s="103">
        <f t="shared" si="2"/>
        <v>0</v>
      </c>
      <c r="D95" s="103">
        <f>IF(Consolidated!E95=1,1,0)</f>
        <v>0</v>
      </c>
      <c r="E95" s="103">
        <f>IF(ISNUMBER(Consolidated!F95),Consolidated!F95,0)</f>
        <v>0</v>
      </c>
      <c r="F95" s="103">
        <f t="shared" si="3"/>
        <v>0</v>
      </c>
    </row>
    <row r="96" spans="1:6">
      <c r="A96" s="103">
        <f>IF('Khả năng chọn thiết bị'!$D$8="",0,IF(Consolidated!L96='Khả năng chọn thiết bị'!$D$8,1,0))</f>
        <v>0</v>
      </c>
      <c r="B96" s="103">
        <f>IF('Khả năng chọn thiết bị'!$D$8="",0,IF(Consolidated!P96='Khả năng chọn thiết bị'!$D$8,1,0))</f>
        <v>0</v>
      </c>
      <c r="C96" s="103">
        <f t="shared" si="2"/>
        <v>0</v>
      </c>
      <c r="D96" s="103">
        <f>IF(Consolidated!E96=1,1,0)</f>
        <v>1</v>
      </c>
      <c r="E96" s="103">
        <f>IF(ISNUMBER(Consolidated!F96),Consolidated!F96,0)</f>
        <v>0</v>
      </c>
      <c r="F96" s="103">
        <f t="shared" si="3"/>
        <v>0</v>
      </c>
    </row>
    <row r="97" spans="1:6">
      <c r="A97" s="103">
        <f>IF('Khả năng chọn thiết bị'!$D$8="",0,IF(Consolidated!L97='Khả năng chọn thiết bị'!$D$8,1,0))</f>
        <v>0</v>
      </c>
      <c r="B97" s="103">
        <f>IF('Khả năng chọn thiết bị'!$D$8="",0,IF(Consolidated!P97='Khả năng chọn thiết bị'!$D$8,1,0))</f>
        <v>0</v>
      </c>
      <c r="C97" s="103">
        <f t="shared" si="2"/>
        <v>0</v>
      </c>
      <c r="D97" s="103">
        <f>IF(Consolidated!E97=1,1,0)</f>
        <v>0</v>
      </c>
      <c r="E97" s="103">
        <f>IF(ISNUMBER(Consolidated!F97),Consolidated!F97,0)</f>
        <v>0</v>
      </c>
      <c r="F97" s="103">
        <f t="shared" si="3"/>
        <v>0</v>
      </c>
    </row>
    <row r="98" spans="1:6">
      <c r="A98" s="103">
        <f>IF('Khả năng chọn thiết bị'!$D$8="",0,IF(Consolidated!L98='Khả năng chọn thiết bị'!$D$8,1,0))</f>
        <v>0</v>
      </c>
      <c r="B98" s="103">
        <f>IF('Khả năng chọn thiết bị'!$D$8="",0,IF(Consolidated!P98='Khả năng chọn thiết bị'!$D$8,1,0))</f>
        <v>0</v>
      </c>
      <c r="C98" s="103">
        <f t="shared" si="2"/>
        <v>0</v>
      </c>
      <c r="D98" s="103">
        <f>IF(Consolidated!E98=1,1,0)</f>
        <v>0</v>
      </c>
      <c r="E98" s="103">
        <f>IF(ISNUMBER(Consolidated!F98),Consolidated!F98,0)</f>
        <v>0</v>
      </c>
      <c r="F98" s="103">
        <f t="shared" si="3"/>
        <v>0</v>
      </c>
    </row>
    <row r="99" spans="1:6">
      <c r="A99" s="103">
        <f>IF('Khả năng chọn thiết bị'!$D$8="",0,IF(Consolidated!L99='Khả năng chọn thiết bị'!$D$8,1,0))</f>
        <v>0</v>
      </c>
      <c r="B99" s="103">
        <f>IF('Khả năng chọn thiết bị'!$D$8="",0,IF(Consolidated!P99='Khả năng chọn thiết bị'!$D$8,1,0))</f>
        <v>0</v>
      </c>
      <c r="C99" s="103">
        <f t="shared" si="2"/>
        <v>0</v>
      </c>
      <c r="D99" s="103">
        <f>IF(Consolidated!E99=1,1,0)</f>
        <v>0</v>
      </c>
      <c r="E99" s="103">
        <f>IF(ISNUMBER(Consolidated!F99),Consolidated!F99,0)</f>
        <v>0</v>
      </c>
      <c r="F99" s="103">
        <f t="shared" si="3"/>
        <v>0</v>
      </c>
    </row>
    <row r="100" spans="1:6">
      <c r="A100" s="103">
        <f>IF('Khả năng chọn thiết bị'!$D$8="",0,IF(Consolidated!L100='Khả năng chọn thiết bị'!$D$8,1,0))</f>
        <v>0</v>
      </c>
      <c r="B100" s="103">
        <f>IF('Khả năng chọn thiết bị'!$D$8="",0,IF(Consolidated!P100='Khả năng chọn thiết bị'!$D$8,1,0))</f>
        <v>0</v>
      </c>
      <c r="C100" s="103">
        <f t="shared" si="2"/>
        <v>0</v>
      </c>
      <c r="D100" s="103">
        <f>IF(Consolidated!E100=1,1,0)</f>
        <v>0</v>
      </c>
      <c r="E100" s="103">
        <f>IF(ISNUMBER(Consolidated!F100),Consolidated!F100,0)</f>
        <v>0</v>
      </c>
      <c r="F100" s="103">
        <f t="shared" si="3"/>
        <v>0</v>
      </c>
    </row>
    <row r="101" spans="1:6">
      <c r="A101" s="103">
        <f>IF('Khả năng chọn thiết bị'!$D$8="",0,IF(Consolidated!L101='Khả năng chọn thiết bị'!$D$8,1,0))</f>
        <v>0</v>
      </c>
      <c r="B101" s="103">
        <f>IF('Khả năng chọn thiết bị'!$D$8="",0,IF(Consolidated!P101='Khả năng chọn thiết bị'!$D$8,1,0))</f>
        <v>0</v>
      </c>
      <c r="C101" s="103">
        <f t="shared" si="2"/>
        <v>0</v>
      </c>
      <c r="D101" s="103">
        <f>IF(Consolidated!E101=1,1,0)</f>
        <v>0</v>
      </c>
      <c r="E101" s="103">
        <f>IF(ISNUMBER(Consolidated!F101),Consolidated!F101,0)</f>
        <v>0</v>
      </c>
      <c r="F101" s="103">
        <f t="shared" si="3"/>
        <v>0</v>
      </c>
    </row>
    <row r="102" spans="1:6">
      <c r="A102" s="103">
        <f>IF('Khả năng chọn thiết bị'!$D$8="",0,IF(Consolidated!L102='Khả năng chọn thiết bị'!$D$8,1,0))</f>
        <v>0</v>
      </c>
      <c r="B102" s="103">
        <f>IF('Khả năng chọn thiết bị'!$D$8="",0,IF(Consolidated!P102='Khả năng chọn thiết bị'!$D$8,1,0))</f>
        <v>0</v>
      </c>
      <c r="C102" s="103">
        <f t="shared" si="2"/>
        <v>0</v>
      </c>
      <c r="D102" s="103">
        <f>IF(Consolidated!E102=1,1,0)</f>
        <v>0</v>
      </c>
      <c r="E102" s="103">
        <f>IF(ISNUMBER(Consolidated!F102),Consolidated!F102,0)</f>
        <v>0</v>
      </c>
      <c r="F102" s="103">
        <f t="shared" si="3"/>
        <v>0</v>
      </c>
    </row>
    <row r="103" spans="1:6">
      <c r="A103" s="103">
        <f>IF('Khả năng chọn thiết bị'!$D$8="",0,IF(Consolidated!L103='Khả năng chọn thiết bị'!$D$8,1,0))</f>
        <v>0</v>
      </c>
      <c r="B103" s="103">
        <f>IF('Khả năng chọn thiết bị'!$D$8="",0,IF(Consolidated!P103='Khả năng chọn thiết bị'!$D$8,1,0))</f>
        <v>0</v>
      </c>
      <c r="C103" s="103">
        <f t="shared" si="2"/>
        <v>0</v>
      </c>
      <c r="D103" s="103">
        <f>IF(Consolidated!E103=1,1,0)</f>
        <v>0</v>
      </c>
      <c r="E103" s="103">
        <f>IF(ISNUMBER(Consolidated!F103),Consolidated!F103,0)</f>
        <v>0</v>
      </c>
      <c r="F103" s="103">
        <f t="shared" si="3"/>
        <v>0</v>
      </c>
    </row>
    <row r="104" spans="1:6">
      <c r="A104" s="103">
        <f>IF('Khả năng chọn thiết bị'!$D$8="",0,IF(Consolidated!L104='Khả năng chọn thiết bị'!$D$8,1,0))</f>
        <v>0</v>
      </c>
      <c r="B104" s="103">
        <f>IF('Khả năng chọn thiết bị'!$D$8="",0,IF(Consolidated!P104='Khả năng chọn thiết bị'!$D$8,1,0))</f>
        <v>0</v>
      </c>
      <c r="C104" s="103">
        <f t="shared" si="2"/>
        <v>0</v>
      </c>
      <c r="D104" s="103">
        <f>IF(Consolidated!E104=1,1,0)</f>
        <v>0</v>
      </c>
      <c r="E104" s="103">
        <f>IF(ISNUMBER(Consolidated!F104),Consolidated!F104,0)</f>
        <v>0</v>
      </c>
      <c r="F104" s="103">
        <f t="shared" si="3"/>
        <v>0</v>
      </c>
    </row>
    <row r="105" spans="1:6">
      <c r="A105" s="103">
        <f>IF('Khả năng chọn thiết bị'!$D$8="",0,IF(Consolidated!L105='Khả năng chọn thiết bị'!$D$8,1,0))</f>
        <v>0</v>
      </c>
      <c r="B105" s="103">
        <f>IF('Khả năng chọn thiết bị'!$D$8="",0,IF(Consolidated!P105='Khả năng chọn thiết bị'!$D$8,1,0))</f>
        <v>0</v>
      </c>
      <c r="C105" s="103">
        <f t="shared" si="2"/>
        <v>0</v>
      </c>
      <c r="D105" s="103">
        <f>IF(Consolidated!E105=1,1,0)</f>
        <v>0</v>
      </c>
      <c r="E105" s="103">
        <f>IF(ISNUMBER(Consolidated!F105),Consolidated!F105,0)</f>
        <v>0</v>
      </c>
      <c r="F105" s="103">
        <f t="shared" si="3"/>
        <v>0</v>
      </c>
    </row>
    <row r="106" spans="1:6">
      <c r="A106" s="103">
        <f>IF('Khả năng chọn thiết bị'!$D$8="",0,IF(Consolidated!L106='Khả năng chọn thiết bị'!$D$8,1,0))</f>
        <v>0</v>
      </c>
      <c r="B106" s="103">
        <f>IF('Khả năng chọn thiết bị'!$D$8="",0,IF(Consolidated!P106='Khả năng chọn thiết bị'!$D$8,1,0))</f>
        <v>0</v>
      </c>
      <c r="C106" s="103">
        <f t="shared" si="2"/>
        <v>0</v>
      </c>
      <c r="D106" s="103">
        <f>IF(Consolidated!E106=1,1,0)</f>
        <v>0</v>
      </c>
      <c r="E106" s="103">
        <f>IF(ISNUMBER(Consolidated!F106),Consolidated!F106,0)</f>
        <v>0</v>
      </c>
      <c r="F106" s="103">
        <f t="shared" si="3"/>
        <v>0</v>
      </c>
    </row>
    <row r="107" spans="1:6">
      <c r="A107" s="103">
        <f>IF('Khả năng chọn thiết bị'!$D$8="",0,IF(Consolidated!L107='Khả năng chọn thiết bị'!$D$8,1,0))</f>
        <v>0</v>
      </c>
      <c r="B107" s="103">
        <f>IF('Khả năng chọn thiết bị'!$D$8="",0,IF(Consolidated!P107='Khả năng chọn thiết bị'!$D$8,1,0))</f>
        <v>0</v>
      </c>
      <c r="C107" s="103">
        <f t="shared" si="2"/>
        <v>0</v>
      </c>
      <c r="D107" s="103">
        <f>IF(Consolidated!E107=1,1,0)</f>
        <v>0</v>
      </c>
      <c r="E107" s="103">
        <f>IF(ISNUMBER(Consolidated!F107),Consolidated!F107,0)</f>
        <v>0</v>
      </c>
      <c r="F107" s="103">
        <f t="shared" si="3"/>
        <v>0</v>
      </c>
    </row>
    <row r="108" spans="1:6">
      <c r="A108" s="103">
        <f>IF('Khả năng chọn thiết bị'!$D$8="",0,IF(Consolidated!L108='Khả năng chọn thiết bị'!$D$8,1,0))</f>
        <v>0</v>
      </c>
      <c r="B108" s="103">
        <f>IF('Khả năng chọn thiết bị'!$D$8="",0,IF(Consolidated!P108='Khả năng chọn thiết bị'!$D$8,1,0))</f>
        <v>0</v>
      </c>
      <c r="C108" s="103">
        <f t="shared" si="2"/>
        <v>0</v>
      </c>
      <c r="D108" s="103">
        <f>IF(Consolidated!E108=1,1,0)</f>
        <v>1</v>
      </c>
      <c r="E108" s="103">
        <f>IF(ISNUMBER(Consolidated!F108),Consolidated!F108,0)</f>
        <v>0</v>
      </c>
      <c r="F108" s="103">
        <f t="shared" si="3"/>
        <v>0</v>
      </c>
    </row>
    <row r="109" spans="1:6">
      <c r="A109" s="103">
        <f>IF('Khả năng chọn thiết bị'!$D$8="",0,IF(Consolidated!L109='Khả năng chọn thiết bị'!$D$8,1,0))</f>
        <v>0</v>
      </c>
      <c r="B109" s="103">
        <f>IF('Khả năng chọn thiết bị'!$D$8="",0,IF(Consolidated!P109='Khả năng chọn thiết bị'!$D$8,1,0))</f>
        <v>0</v>
      </c>
      <c r="C109" s="103">
        <f t="shared" si="2"/>
        <v>0</v>
      </c>
      <c r="D109" s="103">
        <f>IF(Consolidated!E109=1,1,0)</f>
        <v>0</v>
      </c>
      <c r="E109" s="103">
        <f>IF(ISNUMBER(Consolidated!F109),Consolidated!F109,0)</f>
        <v>0</v>
      </c>
      <c r="F109" s="103">
        <f t="shared" si="3"/>
        <v>0</v>
      </c>
    </row>
    <row r="110" spans="1:6">
      <c r="A110" s="103">
        <f>IF('Khả năng chọn thiết bị'!$D$8="",0,IF(Consolidated!L110='Khả năng chọn thiết bị'!$D$8,1,0))</f>
        <v>0</v>
      </c>
      <c r="B110" s="103">
        <f>IF('Khả năng chọn thiết bị'!$D$8="",0,IF(Consolidated!P110='Khả năng chọn thiết bị'!$D$8,1,0))</f>
        <v>0</v>
      </c>
      <c r="C110" s="103">
        <f t="shared" si="2"/>
        <v>0</v>
      </c>
      <c r="D110" s="103">
        <f>IF(Consolidated!E110=1,1,0)</f>
        <v>0</v>
      </c>
      <c r="E110" s="103">
        <f>IF(ISNUMBER(Consolidated!F110),Consolidated!F110,0)</f>
        <v>0</v>
      </c>
      <c r="F110" s="103">
        <f t="shared" si="3"/>
        <v>0</v>
      </c>
    </row>
    <row r="111" spans="1:6">
      <c r="A111" s="103">
        <f>IF('Khả năng chọn thiết bị'!$D$8="",0,IF(Consolidated!L111='Khả năng chọn thiết bị'!$D$8,1,0))</f>
        <v>0</v>
      </c>
      <c r="B111" s="103">
        <f>IF('Khả năng chọn thiết bị'!$D$8="",0,IF(Consolidated!P111='Khả năng chọn thiết bị'!$D$8,1,0))</f>
        <v>0</v>
      </c>
      <c r="C111" s="103">
        <f t="shared" si="2"/>
        <v>0</v>
      </c>
      <c r="D111" s="103">
        <f>IF(Consolidated!E111=1,1,0)</f>
        <v>1</v>
      </c>
      <c r="E111" s="103">
        <f>IF(ISNUMBER(Consolidated!F111),Consolidated!F111,0)</f>
        <v>0</v>
      </c>
      <c r="F111" s="103">
        <f t="shared" si="3"/>
        <v>0</v>
      </c>
    </row>
    <row r="112" spans="1:6">
      <c r="A112" s="103">
        <f>IF('Khả năng chọn thiết bị'!$D$8="",0,IF(Consolidated!L112='Khả năng chọn thiết bị'!$D$8,1,0))</f>
        <v>0</v>
      </c>
      <c r="B112" s="103">
        <f>IF('Khả năng chọn thiết bị'!$D$8="",0,IF(Consolidated!P112='Khả năng chọn thiết bị'!$D$8,1,0))</f>
        <v>0</v>
      </c>
      <c r="C112" s="103">
        <f t="shared" si="2"/>
        <v>0</v>
      </c>
      <c r="D112" s="103">
        <f>IF(Consolidated!E112=1,1,0)</f>
        <v>1</v>
      </c>
      <c r="E112" s="103">
        <f>IF(ISNUMBER(Consolidated!F112),Consolidated!F112,0)</f>
        <v>0</v>
      </c>
      <c r="F112" s="103">
        <f t="shared" si="3"/>
        <v>0</v>
      </c>
    </row>
    <row r="113" spans="1:6">
      <c r="A113" s="103">
        <f>IF('Khả năng chọn thiết bị'!$D$8="",0,IF(Consolidated!L113='Khả năng chọn thiết bị'!$D$8,1,0))</f>
        <v>0</v>
      </c>
      <c r="B113" s="103">
        <f>IF('Khả năng chọn thiết bị'!$D$8="",0,IF(Consolidated!P113='Khả năng chọn thiết bị'!$D$8,1,0))</f>
        <v>0</v>
      </c>
      <c r="C113" s="103">
        <f t="shared" si="2"/>
        <v>0</v>
      </c>
      <c r="D113" s="103">
        <f>IF(Consolidated!E113=1,1,0)</f>
        <v>1</v>
      </c>
      <c r="E113" s="103">
        <f>IF(ISNUMBER(Consolidated!F113),Consolidated!F113,0)</f>
        <v>0</v>
      </c>
      <c r="F113" s="103">
        <f t="shared" si="3"/>
        <v>0</v>
      </c>
    </row>
    <row r="114" spans="1:6">
      <c r="A114" s="103">
        <f>IF('Khả năng chọn thiết bị'!$D$8="",0,IF(Consolidated!L114='Khả năng chọn thiết bị'!$D$8,1,0))</f>
        <v>0</v>
      </c>
      <c r="B114" s="103">
        <f>IF('Khả năng chọn thiết bị'!$D$8="",0,IF(Consolidated!P114='Khả năng chọn thiết bị'!$D$8,1,0))</f>
        <v>0</v>
      </c>
      <c r="C114" s="103">
        <f t="shared" si="2"/>
        <v>0</v>
      </c>
      <c r="D114" s="103">
        <f>IF(Consolidated!E114=1,1,0)</f>
        <v>1</v>
      </c>
      <c r="E114" s="103">
        <f>IF(ISNUMBER(Consolidated!F114),Consolidated!F114,0)</f>
        <v>0</v>
      </c>
      <c r="F114" s="103">
        <f t="shared" si="3"/>
        <v>0</v>
      </c>
    </row>
    <row r="115" spans="1:6">
      <c r="A115" s="103">
        <f>IF('Khả năng chọn thiết bị'!$D$8="",0,IF(Consolidated!L115='Khả năng chọn thiết bị'!$D$8,1,0))</f>
        <v>0</v>
      </c>
      <c r="B115" s="103">
        <f>IF('Khả năng chọn thiết bị'!$D$8="",0,IF(Consolidated!P115='Khả năng chọn thiết bị'!$D$8,1,0))</f>
        <v>0</v>
      </c>
      <c r="C115" s="103">
        <f t="shared" si="2"/>
        <v>0</v>
      </c>
      <c r="D115" s="103">
        <f>IF(Consolidated!E115=1,1,0)</f>
        <v>1</v>
      </c>
      <c r="E115" s="103">
        <f>IF(ISNUMBER(Consolidated!F115),Consolidated!F115,0)</f>
        <v>0</v>
      </c>
      <c r="F115" s="103">
        <f t="shared" si="3"/>
        <v>0</v>
      </c>
    </row>
    <row r="116" spans="1:6">
      <c r="A116" s="103">
        <f>IF('Khả năng chọn thiết bị'!$D$8="",0,IF(Consolidated!L116='Khả năng chọn thiết bị'!$D$8,1,0))</f>
        <v>0</v>
      </c>
      <c r="B116" s="103">
        <f>IF('Khả năng chọn thiết bị'!$D$8="",0,IF(Consolidated!P116='Khả năng chọn thiết bị'!$D$8,1,0))</f>
        <v>0</v>
      </c>
      <c r="C116" s="103">
        <f t="shared" si="2"/>
        <v>0</v>
      </c>
      <c r="D116" s="103">
        <f>IF(Consolidated!E116=1,1,0)</f>
        <v>1</v>
      </c>
      <c r="E116" s="103">
        <f>IF(ISNUMBER(Consolidated!F116),Consolidated!F116,0)</f>
        <v>0</v>
      </c>
      <c r="F116" s="103">
        <f t="shared" si="3"/>
        <v>0</v>
      </c>
    </row>
    <row r="117" spans="1:6">
      <c r="A117" s="103">
        <f>IF('Khả năng chọn thiết bị'!$D$8="",0,IF(Consolidated!L117='Khả năng chọn thiết bị'!$D$8,1,0))</f>
        <v>0</v>
      </c>
      <c r="B117" s="103">
        <f>IF('Khả năng chọn thiết bị'!$D$8="",0,IF(Consolidated!P117='Khả năng chọn thiết bị'!$D$8,1,0))</f>
        <v>0</v>
      </c>
      <c r="C117" s="103">
        <f t="shared" si="2"/>
        <v>0</v>
      </c>
      <c r="D117" s="103">
        <f>IF(Consolidated!E117=1,1,0)</f>
        <v>0</v>
      </c>
      <c r="E117" s="103">
        <f>IF(ISNUMBER(Consolidated!F117),Consolidated!F117,0)</f>
        <v>0</v>
      </c>
      <c r="F117" s="103">
        <f t="shared" si="3"/>
        <v>0</v>
      </c>
    </row>
    <row r="118" spans="1:6">
      <c r="A118" s="103">
        <f>IF('Khả năng chọn thiết bị'!$D$8="",0,IF(Consolidated!L118='Khả năng chọn thiết bị'!$D$8,1,0))</f>
        <v>0</v>
      </c>
      <c r="B118" s="103">
        <f>IF('Khả năng chọn thiết bị'!$D$8="",0,IF(Consolidated!P118='Khả năng chọn thiết bị'!$D$8,1,0))</f>
        <v>0</v>
      </c>
      <c r="C118" s="103">
        <f t="shared" si="2"/>
        <v>0</v>
      </c>
      <c r="D118" s="103">
        <f>IF(Consolidated!E118=1,1,0)</f>
        <v>1</v>
      </c>
      <c r="E118" s="103">
        <f>IF(ISNUMBER(Consolidated!F118),Consolidated!F118,0)</f>
        <v>0</v>
      </c>
      <c r="F118" s="103">
        <f t="shared" si="3"/>
        <v>0</v>
      </c>
    </row>
    <row r="119" spans="1:6">
      <c r="A119" s="103">
        <f>IF('Khả năng chọn thiết bị'!$D$8="",0,IF(Consolidated!L119='Khả năng chọn thiết bị'!$D$8,1,0))</f>
        <v>0</v>
      </c>
      <c r="B119" s="103">
        <f>IF('Khả năng chọn thiết bị'!$D$8="",0,IF(Consolidated!P119='Khả năng chọn thiết bị'!$D$8,1,0))</f>
        <v>0</v>
      </c>
      <c r="C119" s="103">
        <f t="shared" si="2"/>
        <v>0</v>
      </c>
      <c r="D119" s="103">
        <f>IF(Consolidated!E119=1,1,0)</f>
        <v>1</v>
      </c>
      <c r="E119" s="103">
        <f>IF(ISNUMBER(Consolidated!F119),Consolidated!F119,0)</f>
        <v>0</v>
      </c>
      <c r="F119" s="103">
        <f t="shared" si="3"/>
        <v>0</v>
      </c>
    </row>
    <row r="120" spans="1:6">
      <c r="A120" s="103">
        <f>IF('Khả năng chọn thiết bị'!$D$8="",0,IF(Consolidated!L120='Khả năng chọn thiết bị'!$D$8,1,0))</f>
        <v>0</v>
      </c>
      <c r="B120" s="103">
        <f>IF('Khả năng chọn thiết bị'!$D$8="",0,IF(Consolidated!P120='Khả năng chọn thiết bị'!$D$8,1,0))</f>
        <v>0</v>
      </c>
      <c r="C120" s="103">
        <f t="shared" si="2"/>
        <v>0</v>
      </c>
      <c r="D120" s="103">
        <f>IF(Consolidated!E120=1,1,0)</f>
        <v>1</v>
      </c>
      <c r="E120" s="103">
        <f>IF(ISNUMBER(Consolidated!F120),Consolidated!F120,0)</f>
        <v>0</v>
      </c>
      <c r="F120" s="103">
        <f t="shared" si="3"/>
        <v>0</v>
      </c>
    </row>
    <row r="121" spans="1:6">
      <c r="A121" s="103">
        <f>IF('Khả năng chọn thiết bị'!$D$8="",0,IF(Consolidated!L121='Khả năng chọn thiết bị'!$D$8,1,0))</f>
        <v>0</v>
      </c>
      <c r="B121" s="103">
        <f>IF('Khả năng chọn thiết bị'!$D$8="",0,IF(Consolidated!P121='Khả năng chọn thiết bị'!$D$8,1,0))</f>
        <v>0</v>
      </c>
      <c r="C121" s="103">
        <f t="shared" si="2"/>
        <v>0</v>
      </c>
      <c r="D121" s="103">
        <f>IF(Consolidated!E121=1,1,0)</f>
        <v>1</v>
      </c>
      <c r="E121" s="103">
        <f>IF(ISNUMBER(Consolidated!F121),Consolidated!F121,0)</f>
        <v>0</v>
      </c>
      <c r="F121" s="103">
        <f t="shared" si="3"/>
        <v>0</v>
      </c>
    </row>
    <row r="122" spans="1:6">
      <c r="A122" s="103">
        <f>IF('Khả năng chọn thiết bị'!$D$8="",0,IF(Consolidated!L122='Khả năng chọn thiết bị'!$D$8,1,0))</f>
        <v>0</v>
      </c>
      <c r="B122" s="103">
        <f>IF('Khả năng chọn thiết bị'!$D$8="",0,IF(Consolidated!P122='Khả năng chọn thiết bị'!$D$8,1,0))</f>
        <v>0</v>
      </c>
      <c r="C122" s="103">
        <f t="shared" si="2"/>
        <v>0</v>
      </c>
      <c r="D122" s="103">
        <f>IF(Consolidated!E122=1,1,0)</f>
        <v>1</v>
      </c>
      <c r="E122" s="103">
        <f>IF(ISNUMBER(Consolidated!F122),Consolidated!F122,0)</f>
        <v>0</v>
      </c>
      <c r="F122" s="103">
        <f t="shared" si="3"/>
        <v>0</v>
      </c>
    </row>
    <row r="123" spans="1:6">
      <c r="A123" s="103">
        <f>IF('Khả năng chọn thiết bị'!$D$8="",0,IF(Consolidated!L123='Khả năng chọn thiết bị'!$D$8,1,0))</f>
        <v>0</v>
      </c>
      <c r="B123" s="103">
        <f>IF('Khả năng chọn thiết bị'!$D$8="",0,IF(Consolidated!P123='Khả năng chọn thiết bị'!$D$8,1,0))</f>
        <v>0</v>
      </c>
      <c r="C123" s="103">
        <f t="shared" si="2"/>
        <v>0</v>
      </c>
      <c r="D123" s="103">
        <f>IF(Consolidated!E123=1,1,0)</f>
        <v>1</v>
      </c>
      <c r="E123" s="103">
        <f>IF(ISNUMBER(Consolidated!F123),Consolidated!F123,0)</f>
        <v>0</v>
      </c>
      <c r="F123" s="103">
        <f t="shared" si="3"/>
        <v>0</v>
      </c>
    </row>
    <row r="124" spans="1:6">
      <c r="A124" s="103">
        <f>IF('Khả năng chọn thiết bị'!$D$8="",0,IF(Consolidated!L124='Khả năng chọn thiết bị'!$D$8,1,0))</f>
        <v>0</v>
      </c>
      <c r="B124" s="103">
        <f>IF('Khả năng chọn thiết bị'!$D$8="",0,IF(Consolidated!P124='Khả năng chọn thiết bị'!$D$8,1,0))</f>
        <v>0</v>
      </c>
      <c r="C124" s="103">
        <f t="shared" si="2"/>
        <v>0</v>
      </c>
      <c r="D124" s="103">
        <f>IF(Consolidated!E124=1,1,0)</f>
        <v>1</v>
      </c>
      <c r="E124" s="103">
        <f>IF(ISNUMBER(Consolidated!F124),Consolidated!F124,0)</f>
        <v>0</v>
      </c>
      <c r="F124" s="103">
        <f t="shared" si="3"/>
        <v>0</v>
      </c>
    </row>
    <row r="125" spans="1:6">
      <c r="A125" s="103">
        <f>IF('Khả năng chọn thiết bị'!$D$8="",0,IF(Consolidated!L125='Khả năng chọn thiết bị'!$D$8,1,0))</f>
        <v>0</v>
      </c>
      <c r="B125" s="103">
        <f>IF('Khả năng chọn thiết bị'!$D$8="",0,IF(Consolidated!P125='Khả năng chọn thiết bị'!$D$8,1,0))</f>
        <v>0</v>
      </c>
      <c r="C125" s="103">
        <f t="shared" si="2"/>
        <v>0</v>
      </c>
      <c r="D125" s="103">
        <f>IF(Consolidated!E125=1,1,0)</f>
        <v>1</v>
      </c>
      <c r="E125" s="103">
        <f>IF(ISNUMBER(Consolidated!F125),Consolidated!F125,0)</f>
        <v>0</v>
      </c>
      <c r="F125" s="103">
        <f t="shared" si="3"/>
        <v>0</v>
      </c>
    </row>
    <row r="126" spans="1:6">
      <c r="A126" s="103">
        <f>IF('Khả năng chọn thiết bị'!$D$8="",0,IF(Consolidated!L126='Khả năng chọn thiết bị'!$D$8,1,0))</f>
        <v>0</v>
      </c>
      <c r="B126" s="103">
        <f>IF('Khả năng chọn thiết bị'!$D$8="",0,IF(Consolidated!P126='Khả năng chọn thiết bị'!$D$8,1,0))</f>
        <v>0</v>
      </c>
      <c r="C126" s="103">
        <f t="shared" si="2"/>
        <v>0</v>
      </c>
      <c r="D126" s="103">
        <f>IF(Consolidated!E126=1,1,0)</f>
        <v>1</v>
      </c>
      <c r="E126" s="103">
        <f>IF(ISNUMBER(Consolidated!F126),Consolidated!F126,0)</f>
        <v>0</v>
      </c>
      <c r="F126" s="103">
        <f t="shared" si="3"/>
        <v>0</v>
      </c>
    </row>
    <row r="127" spans="1:6">
      <c r="A127" s="103">
        <f>IF('Khả năng chọn thiết bị'!$D$8="",0,IF(Consolidated!L127='Khả năng chọn thiết bị'!$D$8,1,0))</f>
        <v>0</v>
      </c>
      <c r="B127" s="103">
        <f>IF('Khả năng chọn thiết bị'!$D$8="",0,IF(Consolidated!P127='Khả năng chọn thiết bị'!$D$8,1,0))</f>
        <v>0</v>
      </c>
      <c r="C127" s="103">
        <f t="shared" si="2"/>
        <v>0</v>
      </c>
      <c r="D127" s="103">
        <f>IF(Consolidated!E127=1,1,0)</f>
        <v>1</v>
      </c>
      <c r="E127" s="103">
        <f>IF(ISNUMBER(Consolidated!F127),Consolidated!F127,0)</f>
        <v>0</v>
      </c>
      <c r="F127" s="103">
        <f t="shared" si="3"/>
        <v>0</v>
      </c>
    </row>
    <row r="128" spans="1:6">
      <c r="A128" s="103">
        <f>IF('Khả năng chọn thiết bị'!$D$8="",0,IF(Consolidated!L128='Khả năng chọn thiết bị'!$D$8,1,0))</f>
        <v>0</v>
      </c>
      <c r="B128" s="103">
        <f>IF('Khả năng chọn thiết bị'!$D$8="",0,IF(Consolidated!P128='Khả năng chọn thiết bị'!$D$8,1,0))</f>
        <v>0</v>
      </c>
      <c r="C128" s="103">
        <f t="shared" si="2"/>
        <v>0</v>
      </c>
      <c r="D128" s="103">
        <f>IF(Consolidated!E128=1,1,0)</f>
        <v>1</v>
      </c>
      <c r="E128" s="103">
        <f>IF(ISNUMBER(Consolidated!F128),Consolidated!F128,0)</f>
        <v>0</v>
      </c>
      <c r="F128" s="103">
        <f t="shared" si="3"/>
        <v>0</v>
      </c>
    </row>
    <row r="129" spans="1:6">
      <c r="A129" s="103">
        <f>IF('Khả năng chọn thiết bị'!$D$8="",0,IF(Consolidated!L129='Khả năng chọn thiết bị'!$D$8,1,0))</f>
        <v>0</v>
      </c>
      <c r="B129" s="103">
        <f>IF('Khả năng chọn thiết bị'!$D$8="",0,IF(Consolidated!P129='Khả năng chọn thiết bị'!$D$8,1,0))</f>
        <v>0</v>
      </c>
      <c r="C129" s="103">
        <f t="shared" si="2"/>
        <v>0</v>
      </c>
      <c r="D129" s="103">
        <f>IF(Consolidated!E129=1,1,0)</f>
        <v>1</v>
      </c>
      <c r="E129" s="103">
        <f>IF(ISNUMBER(Consolidated!F129),Consolidated!F129,0)</f>
        <v>0</v>
      </c>
      <c r="F129" s="103">
        <f t="shared" si="3"/>
        <v>0</v>
      </c>
    </row>
    <row r="130" spans="1:6">
      <c r="A130" s="103">
        <f>IF('Khả năng chọn thiết bị'!$D$8="",0,IF(Consolidated!L130='Khả năng chọn thiết bị'!$D$8,1,0))</f>
        <v>0</v>
      </c>
      <c r="B130" s="103">
        <f>IF('Khả năng chọn thiết bị'!$D$8="",0,IF(Consolidated!P130='Khả năng chọn thiết bị'!$D$8,1,0))</f>
        <v>0</v>
      </c>
      <c r="C130" s="103">
        <f t="shared" ref="C130:C193" si="4">IF(A130+B130&gt;0,1,0)</f>
        <v>0</v>
      </c>
      <c r="D130" s="103">
        <f>IF(Consolidated!E130=1,1,0)</f>
        <v>1</v>
      </c>
      <c r="E130" s="103">
        <f>IF(ISNUMBER(Consolidated!F130),Consolidated!F130,0)</f>
        <v>0</v>
      </c>
      <c r="F130" s="103">
        <f t="shared" si="3"/>
        <v>0</v>
      </c>
    </row>
    <row r="131" spans="1:6">
      <c r="A131" s="103">
        <f>IF('Khả năng chọn thiết bị'!$D$8="",0,IF(Consolidated!L131='Khả năng chọn thiết bị'!$D$8,1,0))</f>
        <v>0</v>
      </c>
      <c r="B131" s="103">
        <f>IF('Khả năng chọn thiết bị'!$D$8="",0,IF(Consolidated!P131='Khả năng chọn thiết bị'!$D$8,1,0))</f>
        <v>0</v>
      </c>
      <c r="C131" s="103">
        <f t="shared" si="4"/>
        <v>0</v>
      </c>
      <c r="D131" s="103">
        <f>IF(Consolidated!E131=1,1,0)</f>
        <v>1</v>
      </c>
      <c r="E131" s="103">
        <f>IF(ISNUMBER(Consolidated!F131),Consolidated!F131,0)</f>
        <v>0</v>
      </c>
      <c r="F131" s="103">
        <f t="shared" ref="F131:F194" si="5">F130+C131</f>
        <v>0</v>
      </c>
    </row>
    <row r="132" spans="1:6">
      <c r="A132" s="103">
        <f>IF('Khả năng chọn thiết bị'!$D$8="",0,IF(Consolidated!L132='Khả năng chọn thiết bị'!$D$8,1,0))</f>
        <v>0</v>
      </c>
      <c r="B132" s="103">
        <f>IF('Khả năng chọn thiết bị'!$D$8="",0,IF(Consolidated!P132='Khả năng chọn thiết bị'!$D$8,1,0))</f>
        <v>0</v>
      </c>
      <c r="C132" s="103">
        <f t="shared" si="4"/>
        <v>0</v>
      </c>
      <c r="D132" s="103">
        <f>IF(Consolidated!E132=1,1,0)</f>
        <v>1</v>
      </c>
      <c r="E132" s="103">
        <f>IF(ISNUMBER(Consolidated!F132),Consolidated!F132,0)</f>
        <v>0</v>
      </c>
      <c r="F132" s="103">
        <f t="shared" si="5"/>
        <v>0</v>
      </c>
    </row>
    <row r="133" spans="1:6">
      <c r="A133" s="103">
        <f>IF('Khả năng chọn thiết bị'!$D$8="",0,IF(Consolidated!L133='Khả năng chọn thiết bị'!$D$8,1,0))</f>
        <v>0</v>
      </c>
      <c r="B133" s="103">
        <f>IF('Khả năng chọn thiết bị'!$D$8="",0,IF(Consolidated!P133='Khả năng chọn thiết bị'!$D$8,1,0))</f>
        <v>0</v>
      </c>
      <c r="C133" s="103">
        <f t="shared" si="4"/>
        <v>0</v>
      </c>
      <c r="D133" s="103">
        <f>IF(Consolidated!E133=1,1,0)</f>
        <v>1</v>
      </c>
      <c r="E133" s="103">
        <f>IF(ISNUMBER(Consolidated!F133),Consolidated!F133,0)</f>
        <v>0</v>
      </c>
      <c r="F133" s="103">
        <f t="shared" si="5"/>
        <v>0</v>
      </c>
    </row>
    <row r="134" spans="1:6">
      <c r="A134" s="103">
        <f>IF('Khả năng chọn thiết bị'!$D$8="",0,IF(Consolidated!L134='Khả năng chọn thiết bị'!$D$8,1,0))</f>
        <v>0</v>
      </c>
      <c r="B134" s="103">
        <f>IF('Khả năng chọn thiết bị'!$D$8="",0,IF(Consolidated!P134='Khả năng chọn thiết bị'!$D$8,1,0))</f>
        <v>0</v>
      </c>
      <c r="C134" s="103">
        <f t="shared" si="4"/>
        <v>0</v>
      </c>
      <c r="D134" s="103">
        <f>IF(Consolidated!E134=1,1,0)</f>
        <v>1</v>
      </c>
      <c r="E134" s="103">
        <f>IF(ISNUMBER(Consolidated!F134),Consolidated!F134,0)</f>
        <v>0</v>
      </c>
      <c r="F134" s="103">
        <f t="shared" si="5"/>
        <v>0</v>
      </c>
    </row>
    <row r="135" spans="1:6">
      <c r="A135" s="103">
        <f>IF('Khả năng chọn thiết bị'!$D$8="",0,IF(Consolidated!L135='Khả năng chọn thiết bị'!$D$8,1,0))</f>
        <v>0</v>
      </c>
      <c r="B135" s="103">
        <f>IF('Khả năng chọn thiết bị'!$D$8="",0,IF(Consolidated!P135='Khả năng chọn thiết bị'!$D$8,1,0))</f>
        <v>0</v>
      </c>
      <c r="C135" s="103">
        <f t="shared" si="4"/>
        <v>0</v>
      </c>
      <c r="D135" s="103">
        <f>IF(Consolidated!E135=1,1,0)</f>
        <v>1</v>
      </c>
      <c r="E135" s="103">
        <f>IF(ISNUMBER(Consolidated!F135),Consolidated!F135,0)</f>
        <v>0</v>
      </c>
      <c r="F135" s="103">
        <f t="shared" si="5"/>
        <v>0</v>
      </c>
    </row>
    <row r="136" spans="1:6">
      <c r="A136" s="103">
        <f>IF('Khả năng chọn thiết bị'!$D$8="",0,IF(Consolidated!L136='Khả năng chọn thiết bị'!$D$8,1,0))</f>
        <v>0</v>
      </c>
      <c r="B136" s="103">
        <f>IF('Khả năng chọn thiết bị'!$D$8="",0,IF(Consolidated!P136='Khả năng chọn thiết bị'!$D$8,1,0))</f>
        <v>0</v>
      </c>
      <c r="C136" s="103">
        <f t="shared" si="4"/>
        <v>0</v>
      </c>
      <c r="D136" s="103">
        <f>IF(Consolidated!E136=1,1,0)</f>
        <v>1</v>
      </c>
      <c r="E136" s="103">
        <f>IF(ISNUMBER(Consolidated!F136),Consolidated!F136,0)</f>
        <v>0</v>
      </c>
      <c r="F136" s="103">
        <f t="shared" si="5"/>
        <v>0</v>
      </c>
    </row>
    <row r="137" spans="1:6">
      <c r="A137" s="103">
        <f>IF('Khả năng chọn thiết bị'!$D$8="",0,IF(Consolidated!L137='Khả năng chọn thiết bị'!$D$8,1,0))</f>
        <v>0</v>
      </c>
      <c r="B137" s="103">
        <f>IF('Khả năng chọn thiết bị'!$D$8="",0,IF(Consolidated!P137='Khả năng chọn thiết bị'!$D$8,1,0))</f>
        <v>0</v>
      </c>
      <c r="C137" s="103">
        <f t="shared" si="4"/>
        <v>0</v>
      </c>
      <c r="D137" s="103">
        <f>IF(Consolidated!E137=1,1,0)</f>
        <v>1</v>
      </c>
      <c r="E137" s="103">
        <f>IF(ISNUMBER(Consolidated!F137),Consolidated!F137,0)</f>
        <v>0</v>
      </c>
      <c r="F137" s="103">
        <f t="shared" si="5"/>
        <v>0</v>
      </c>
    </row>
    <row r="138" spans="1:6">
      <c r="A138" s="103">
        <f>IF('Khả năng chọn thiết bị'!$D$8="",0,IF(Consolidated!L138='Khả năng chọn thiết bị'!$D$8,1,0))</f>
        <v>0</v>
      </c>
      <c r="B138" s="103">
        <f>IF('Khả năng chọn thiết bị'!$D$8="",0,IF(Consolidated!P138='Khả năng chọn thiết bị'!$D$8,1,0))</f>
        <v>0</v>
      </c>
      <c r="C138" s="103">
        <f t="shared" si="4"/>
        <v>0</v>
      </c>
      <c r="D138" s="103">
        <f>IF(Consolidated!E138=1,1,0)</f>
        <v>1</v>
      </c>
      <c r="E138" s="103">
        <f>IF(ISNUMBER(Consolidated!F138),Consolidated!F138,0)</f>
        <v>0</v>
      </c>
      <c r="F138" s="103">
        <f t="shared" si="5"/>
        <v>0</v>
      </c>
    </row>
    <row r="139" spans="1:6">
      <c r="A139" s="103">
        <f>IF('Khả năng chọn thiết bị'!$D$8="",0,IF(Consolidated!L139='Khả năng chọn thiết bị'!$D$8,1,0))</f>
        <v>0</v>
      </c>
      <c r="B139" s="103">
        <f>IF('Khả năng chọn thiết bị'!$D$8="",0,IF(Consolidated!P139='Khả năng chọn thiết bị'!$D$8,1,0))</f>
        <v>0</v>
      </c>
      <c r="C139" s="103">
        <f t="shared" si="4"/>
        <v>0</v>
      </c>
      <c r="D139" s="103">
        <f>IF(Consolidated!E139=1,1,0)</f>
        <v>1</v>
      </c>
      <c r="E139" s="103">
        <f>IF(ISNUMBER(Consolidated!F139),Consolidated!F139,0)</f>
        <v>0</v>
      </c>
      <c r="F139" s="103">
        <f t="shared" si="5"/>
        <v>0</v>
      </c>
    </row>
    <row r="140" spans="1:6">
      <c r="A140" s="103">
        <f>IF('Khả năng chọn thiết bị'!$D$8="",0,IF(Consolidated!L140='Khả năng chọn thiết bị'!$D$8,1,0))</f>
        <v>0</v>
      </c>
      <c r="B140" s="103">
        <f>IF('Khả năng chọn thiết bị'!$D$8="",0,IF(Consolidated!P140='Khả năng chọn thiết bị'!$D$8,1,0))</f>
        <v>0</v>
      </c>
      <c r="C140" s="103">
        <f t="shared" si="4"/>
        <v>0</v>
      </c>
      <c r="D140" s="103">
        <f>IF(Consolidated!E140=1,1,0)</f>
        <v>1</v>
      </c>
      <c r="E140" s="103">
        <f>IF(ISNUMBER(Consolidated!F140),Consolidated!F140,0)</f>
        <v>0</v>
      </c>
      <c r="F140" s="103">
        <f t="shared" si="5"/>
        <v>0</v>
      </c>
    </row>
    <row r="141" spans="1:6">
      <c r="A141" s="103">
        <f>IF('Khả năng chọn thiết bị'!$D$8="",0,IF(Consolidated!L141='Khả năng chọn thiết bị'!$D$8,1,0))</f>
        <v>0</v>
      </c>
      <c r="B141" s="103">
        <f>IF('Khả năng chọn thiết bị'!$D$8="",0,IF(Consolidated!P141='Khả năng chọn thiết bị'!$D$8,1,0))</f>
        <v>0</v>
      </c>
      <c r="C141" s="103">
        <f t="shared" si="4"/>
        <v>0</v>
      </c>
      <c r="D141" s="103">
        <f>IF(Consolidated!E141=1,1,0)</f>
        <v>1</v>
      </c>
      <c r="E141" s="103">
        <f>IF(ISNUMBER(Consolidated!F141),Consolidated!F141,0)</f>
        <v>0</v>
      </c>
      <c r="F141" s="103">
        <f t="shared" si="5"/>
        <v>0</v>
      </c>
    </row>
    <row r="142" spans="1:6">
      <c r="A142" s="103">
        <f>IF('Khả năng chọn thiết bị'!$D$8="",0,IF(Consolidated!L142='Khả năng chọn thiết bị'!$D$8,1,0))</f>
        <v>0</v>
      </c>
      <c r="B142" s="103">
        <f>IF('Khả năng chọn thiết bị'!$D$8="",0,IF(Consolidated!P142='Khả năng chọn thiết bị'!$D$8,1,0))</f>
        <v>0</v>
      </c>
      <c r="C142" s="103">
        <f t="shared" si="4"/>
        <v>0</v>
      </c>
      <c r="D142" s="103">
        <f>IF(Consolidated!E142=1,1,0)</f>
        <v>1</v>
      </c>
      <c r="E142" s="103">
        <f>IF(ISNUMBER(Consolidated!F142),Consolidated!F142,0)</f>
        <v>0</v>
      </c>
      <c r="F142" s="103">
        <f t="shared" si="5"/>
        <v>0</v>
      </c>
    </row>
    <row r="143" spans="1:6">
      <c r="A143" s="103">
        <f>IF('Khả năng chọn thiết bị'!$D$8="",0,IF(Consolidated!L143='Khả năng chọn thiết bị'!$D$8,1,0))</f>
        <v>0</v>
      </c>
      <c r="B143" s="103">
        <f>IF('Khả năng chọn thiết bị'!$D$8="",0,IF(Consolidated!P143='Khả năng chọn thiết bị'!$D$8,1,0))</f>
        <v>0</v>
      </c>
      <c r="C143" s="103">
        <f t="shared" si="4"/>
        <v>0</v>
      </c>
      <c r="D143" s="103">
        <f>IF(Consolidated!E143=1,1,0)</f>
        <v>1</v>
      </c>
      <c r="E143" s="103">
        <f>IF(ISNUMBER(Consolidated!F143),Consolidated!F143,0)</f>
        <v>0</v>
      </c>
      <c r="F143" s="103">
        <f t="shared" si="5"/>
        <v>0</v>
      </c>
    </row>
    <row r="144" spans="1:6">
      <c r="A144" s="103">
        <f>IF('Khả năng chọn thiết bị'!$D$8="",0,IF(Consolidated!L144='Khả năng chọn thiết bị'!$D$8,1,0))</f>
        <v>0</v>
      </c>
      <c r="B144" s="103">
        <f>IF('Khả năng chọn thiết bị'!$D$8="",0,IF(Consolidated!P144='Khả năng chọn thiết bị'!$D$8,1,0))</f>
        <v>0</v>
      </c>
      <c r="C144" s="103">
        <f t="shared" si="4"/>
        <v>0</v>
      </c>
      <c r="D144" s="103">
        <f>IF(Consolidated!E144=1,1,0)</f>
        <v>1</v>
      </c>
      <c r="E144" s="103">
        <f>IF(ISNUMBER(Consolidated!F144),Consolidated!F144,0)</f>
        <v>0</v>
      </c>
      <c r="F144" s="103">
        <f t="shared" si="5"/>
        <v>0</v>
      </c>
    </row>
    <row r="145" spans="1:6">
      <c r="A145" s="103">
        <f>IF('Khả năng chọn thiết bị'!$D$8="",0,IF(Consolidated!L145='Khả năng chọn thiết bị'!$D$8,1,0))</f>
        <v>0</v>
      </c>
      <c r="B145" s="103">
        <f>IF('Khả năng chọn thiết bị'!$D$8="",0,IF(Consolidated!P145='Khả năng chọn thiết bị'!$D$8,1,0))</f>
        <v>0</v>
      </c>
      <c r="C145" s="103">
        <f t="shared" si="4"/>
        <v>0</v>
      </c>
      <c r="D145" s="103">
        <f>IF(Consolidated!E145=1,1,0)</f>
        <v>1</v>
      </c>
      <c r="E145" s="103">
        <f>IF(ISNUMBER(Consolidated!F145),Consolidated!F145,0)</f>
        <v>0</v>
      </c>
      <c r="F145" s="103">
        <f t="shared" si="5"/>
        <v>0</v>
      </c>
    </row>
    <row r="146" spans="1:6">
      <c r="A146" s="103">
        <f>IF('Khả năng chọn thiết bị'!$D$8="",0,IF(Consolidated!L146='Khả năng chọn thiết bị'!$D$8,1,0))</f>
        <v>0</v>
      </c>
      <c r="B146" s="103">
        <f>IF('Khả năng chọn thiết bị'!$D$8="",0,IF(Consolidated!P146='Khả năng chọn thiết bị'!$D$8,1,0))</f>
        <v>0</v>
      </c>
      <c r="C146" s="103">
        <f t="shared" si="4"/>
        <v>0</v>
      </c>
      <c r="D146" s="103">
        <f>IF(Consolidated!E146=1,1,0)</f>
        <v>1</v>
      </c>
      <c r="E146" s="103">
        <f>IF(ISNUMBER(Consolidated!F146),Consolidated!F146,0)</f>
        <v>0</v>
      </c>
      <c r="F146" s="103">
        <f t="shared" si="5"/>
        <v>0</v>
      </c>
    </row>
    <row r="147" spans="1:6">
      <c r="A147" s="103">
        <f>IF('Khả năng chọn thiết bị'!$D$8="",0,IF(Consolidated!L147='Khả năng chọn thiết bị'!$D$8,1,0))</f>
        <v>0</v>
      </c>
      <c r="B147" s="103">
        <f>IF('Khả năng chọn thiết bị'!$D$8="",0,IF(Consolidated!P147='Khả năng chọn thiết bị'!$D$8,1,0))</f>
        <v>0</v>
      </c>
      <c r="C147" s="103">
        <f t="shared" si="4"/>
        <v>0</v>
      </c>
      <c r="D147" s="103">
        <f>IF(Consolidated!E147=1,1,0)</f>
        <v>1</v>
      </c>
      <c r="E147" s="103">
        <f>IF(ISNUMBER(Consolidated!F147),Consolidated!F147,0)</f>
        <v>0</v>
      </c>
      <c r="F147" s="103">
        <f t="shared" si="5"/>
        <v>0</v>
      </c>
    </row>
    <row r="148" spans="1:6">
      <c r="A148" s="103">
        <f>IF('Khả năng chọn thiết bị'!$D$8="",0,IF(Consolidated!L148='Khả năng chọn thiết bị'!$D$8,1,0))</f>
        <v>0</v>
      </c>
      <c r="B148" s="103">
        <f>IF('Khả năng chọn thiết bị'!$D$8="",0,IF(Consolidated!P148='Khả năng chọn thiết bị'!$D$8,1,0))</f>
        <v>0</v>
      </c>
      <c r="C148" s="103">
        <f t="shared" si="4"/>
        <v>0</v>
      </c>
      <c r="D148" s="103">
        <f>IF(Consolidated!E148=1,1,0)</f>
        <v>1</v>
      </c>
      <c r="E148" s="103">
        <f>IF(ISNUMBER(Consolidated!F148),Consolidated!F148,0)</f>
        <v>0</v>
      </c>
      <c r="F148" s="103">
        <f t="shared" si="5"/>
        <v>0</v>
      </c>
    </row>
    <row r="149" spans="1:6">
      <c r="A149" s="103">
        <f>IF('Khả năng chọn thiết bị'!$D$8="",0,IF(Consolidated!L149='Khả năng chọn thiết bị'!$D$8,1,0))</f>
        <v>0</v>
      </c>
      <c r="B149" s="103">
        <f>IF('Khả năng chọn thiết bị'!$D$8="",0,IF(Consolidated!P149='Khả năng chọn thiết bị'!$D$8,1,0))</f>
        <v>0</v>
      </c>
      <c r="C149" s="103">
        <f t="shared" si="4"/>
        <v>0</v>
      </c>
      <c r="D149" s="103">
        <f>IF(Consolidated!E149=1,1,0)</f>
        <v>1</v>
      </c>
      <c r="E149" s="103">
        <f>IF(ISNUMBER(Consolidated!F149),Consolidated!F149,0)</f>
        <v>0</v>
      </c>
      <c r="F149" s="103">
        <f t="shared" si="5"/>
        <v>0</v>
      </c>
    </row>
    <row r="150" spans="1:6">
      <c r="A150" s="103">
        <f>IF('Khả năng chọn thiết bị'!$D$8="",0,IF(Consolidated!L150='Khả năng chọn thiết bị'!$D$8,1,0))</f>
        <v>0</v>
      </c>
      <c r="B150" s="103">
        <f>IF('Khả năng chọn thiết bị'!$D$8="",0,IF(Consolidated!P150='Khả năng chọn thiết bị'!$D$8,1,0))</f>
        <v>0</v>
      </c>
      <c r="C150" s="103">
        <f t="shared" si="4"/>
        <v>0</v>
      </c>
      <c r="D150" s="103">
        <f>IF(Consolidated!E150=1,1,0)</f>
        <v>1</v>
      </c>
      <c r="E150" s="103">
        <f>IF(ISNUMBER(Consolidated!F150),Consolidated!F150,0)</f>
        <v>0</v>
      </c>
      <c r="F150" s="103">
        <f t="shared" si="5"/>
        <v>0</v>
      </c>
    </row>
    <row r="151" spans="1:6">
      <c r="A151" s="103">
        <f>IF('Khả năng chọn thiết bị'!$D$8="",0,IF(Consolidated!L151='Khả năng chọn thiết bị'!$D$8,1,0))</f>
        <v>0</v>
      </c>
      <c r="B151" s="103">
        <f>IF('Khả năng chọn thiết bị'!$D$8="",0,IF(Consolidated!P151='Khả năng chọn thiết bị'!$D$8,1,0))</f>
        <v>0</v>
      </c>
      <c r="C151" s="103">
        <f t="shared" si="4"/>
        <v>0</v>
      </c>
      <c r="D151" s="103">
        <f>IF(Consolidated!E151=1,1,0)</f>
        <v>1</v>
      </c>
      <c r="E151" s="103">
        <f>IF(ISNUMBER(Consolidated!F151),Consolidated!F151,0)</f>
        <v>0</v>
      </c>
      <c r="F151" s="103">
        <f t="shared" si="5"/>
        <v>0</v>
      </c>
    </row>
    <row r="152" spans="1:6">
      <c r="A152" s="103">
        <f>IF('Khả năng chọn thiết bị'!$D$8="",0,IF(Consolidated!L152='Khả năng chọn thiết bị'!$D$8,1,0))</f>
        <v>0</v>
      </c>
      <c r="B152" s="103">
        <f>IF('Khả năng chọn thiết bị'!$D$8="",0,IF(Consolidated!P152='Khả năng chọn thiết bị'!$D$8,1,0))</f>
        <v>0</v>
      </c>
      <c r="C152" s="103">
        <f t="shared" si="4"/>
        <v>0</v>
      </c>
      <c r="D152" s="103">
        <f>IF(Consolidated!E152=1,1,0)</f>
        <v>1</v>
      </c>
      <c r="E152" s="103">
        <f>IF(ISNUMBER(Consolidated!F152),Consolidated!F152,0)</f>
        <v>0</v>
      </c>
      <c r="F152" s="103">
        <f t="shared" si="5"/>
        <v>0</v>
      </c>
    </row>
    <row r="153" spans="1:6">
      <c r="A153" s="103">
        <f>IF('Khả năng chọn thiết bị'!$D$8="",0,IF(Consolidated!L153='Khả năng chọn thiết bị'!$D$8,1,0))</f>
        <v>0</v>
      </c>
      <c r="B153" s="103">
        <f>IF('Khả năng chọn thiết bị'!$D$8="",0,IF(Consolidated!P153='Khả năng chọn thiết bị'!$D$8,1,0))</f>
        <v>0</v>
      </c>
      <c r="C153" s="103">
        <f t="shared" si="4"/>
        <v>0</v>
      </c>
      <c r="D153" s="103">
        <f>IF(Consolidated!E153=1,1,0)</f>
        <v>1</v>
      </c>
      <c r="E153" s="103">
        <f>IF(ISNUMBER(Consolidated!F153),Consolidated!F153,0)</f>
        <v>0</v>
      </c>
      <c r="F153" s="103">
        <f t="shared" si="5"/>
        <v>0</v>
      </c>
    </row>
    <row r="154" spans="1:6">
      <c r="A154" s="103">
        <f>IF('Khả năng chọn thiết bị'!$D$8="",0,IF(Consolidated!L154='Khả năng chọn thiết bị'!$D$8,1,0))</f>
        <v>0</v>
      </c>
      <c r="B154" s="103">
        <f>IF('Khả năng chọn thiết bị'!$D$8="",0,IF(Consolidated!P154='Khả năng chọn thiết bị'!$D$8,1,0))</f>
        <v>0</v>
      </c>
      <c r="C154" s="103">
        <f t="shared" si="4"/>
        <v>0</v>
      </c>
      <c r="D154" s="103">
        <f>IF(Consolidated!E154=1,1,0)</f>
        <v>1</v>
      </c>
      <c r="E154" s="103">
        <f>IF(ISNUMBER(Consolidated!F154),Consolidated!F154,0)</f>
        <v>0</v>
      </c>
      <c r="F154" s="103">
        <f t="shared" si="5"/>
        <v>0</v>
      </c>
    </row>
    <row r="155" spans="1:6">
      <c r="A155" s="103">
        <f>IF('Khả năng chọn thiết bị'!$D$8="",0,IF(Consolidated!L155='Khả năng chọn thiết bị'!$D$8,1,0))</f>
        <v>0</v>
      </c>
      <c r="B155" s="103">
        <f>IF('Khả năng chọn thiết bị'!$D$8="",0,IF(Consolidated!P155='Khả năng chọn thiết bị'!$D$8,1,0))</f>
        <v>0</v>
      </c>
      <c r="C155" s="103">
        <f t="shared" si="4"/>
        <v>0</v>
      </c>
      <c r="D155" s="103">
        <f>IF(Consolidated!E155=1,1,0)</f>
        <v>1</v>
      </c>
      <c r="E155" s="103">
        <f>IF(ISNUMBER(Consolidated!F155),Consolidated!F155,0)</f>
        <v>0</v>
      </c>
      <c r="F155" s="103">
        <f t="shared" si="5"/>
        <v>0</v>
      </c>
    </row>
    <row r="156" spans="1:6">
      <c r="A156" s="103">
        <f>IF('Khả năng chọn thiết bị'!$D$8="",0,IF(Consolidated!L156='Khả năng chọn thiết bị'!$D$8,1,0))</f>
        <v>0</v>
      </c>
      <c r="B156" s="103">
        <f>IF('Khả năng chọn thiết bị'!$D$8="",0,IF(Consolidated!P156='Khả năng chọn thiết bị'!$D$8,1,0))</f>
        <v>0</v>
      </c>
      <c r="C156" s="103">
        <f t="shared" si="4"/>
        <v>0</v>
      </c>
      <c r="D156" s="103">
        <f>IF(Consolidated!E156=1,1,0)</f>
        <v>1</v>
      </c>
      <c r="E156" s="103">
        <f>IF(ISNUMBER(Consolidated!F156),Consolidated!F156,0)</f>
        <v>0</v>
      </c>
      <c r="F156" s="103">
        <f t="shared" si="5"/>
        <v>0</v>
      </c>
    </row>
    <row r="157" spans="1:6">
      <c r="A157" s="103">
        <f>IF('Khả năng chọn thiết bị'!$D$8="",0,IF(Consolidated!L157='Khả năng chọn thiết bị'!$D$8,1,0))</f>
        <v>0</v>
      </c>
      <c r="B157" s="103">
        <f>IF('Khả năng chọn thiết bị'!$D$8="",0,IF(Consolidated!P157='Khả năng chọn thiết bị'!$D$8,1,0))</f>
        <v>0</v>
      </c>
      <c r="C157" s="103">
        <f t="shared" si="4"/>
        <v>0</v>
      </c>
      <c r="D157" s="103">
        <f>IF(Consolidated!E157=1,1,0)</f>
        <v>1</v>
      </c>
      <c r="E157" s="103">
        <f>IF(ISNUMBER(Consolidated!F157),Consolidated!F157,0)</f>
        <v>0</v>
      </c>
      <c r="F157" s="103">
        <f t="shared" si="5"/>
        <v>0</v>
      </c>
    </row>
    <row r="158" spans="1:6">
      <c r="A158" s="103">
        <f>IF('Khả năng chọn thiết bị'!$D$8="",0,IF(Consolidated!L158='Khả năng chọn thiết bị'!$D$8,1,0))</f>
        <v>0</v>
      </c>
      <c r="B158" s="103">
        <f>IF('Khả năng chọn thiết bị'!$D$8="",0,IF(Consolidated!P158='Khả năng chọn thiết bị'!$D$8,1,0))</f>
        <v>0</v>
      </c>
      <c r="C158" s="103">
        <f t="shared" si="4"/>
        <v>0</v>
      </c>
      <c r="D158" s="103">
        <f>IF(Consolidated!E158=1,1,0)</f>
        <v>1</v>
      </c>
      <c r="E158" s="103">
        <f>IF(ISNUMBER(Consolidated!F158),Consolidated!F158,0)</f>
        <v>0</v>
      </c>
      <c r="F158" s="103">
        <f t="shared" si="5"/>
        <v>0</v>
      </c>
    </row>
    <row r="159" spans="1:6">
      <c r="A159" s="103">
        <f>IF('Khả năng chọn thiết bị'!$D$8="",0,IF(Consolidated!L159='Khả năng chọn thiết bị'!$D$8,1,0))</f>
        <v>0</v>
      </c>
      <c r="B159" s="103">
        <f>IF('Khả năng chọn thiết bị'!$D$8="",0,IF(Consolidated!P159='Khả năng chọn thiết bị'!$D$8,1,0))</f>
        <v>0</v>
      </c>
      <c r="C159" s="103">
        <f t="shared" si="4"/>
        <v>0</v>
      </c>
      <c r="D159" s="103">
        <f>IF(Consolidated!E159=1,1,0)</f>
        <v>1</v>
      </c>
      <c r="E159" s="103">
        <f>IF(ISNUMBER(Consolidated!F159),Consolidated!F159,0)</f>
        <v>0</v>
      </c>
      <c r="F159" s="103">
        <f t="shared" si="5"/>
        <v>0</v>
      </c>
    </row>
    <row r="160" spans="1:6">
      <c r="A160" s="103">
        <f>IF('Khả năng chọn thiết bị'!$D$8="",0,IF(Consolidated!L160='Khả năng chọn thiết bị'!$D$8,1,0))</f>
        <v>0</v>
      </c>
      <c r="B160" s="103">
        <f>IF('Khả năng chọn thiết bị'!$D$8="",0,IF(Consolidated!P160='Khả năng chọn thiết bị'!$D$8,1,0))</f>
        <v>0</v>
      </c>
      <c r="C160" s="103">
        <f t="shared" si="4"/>
        <v>0</v>
      </c>
      <c r="D160" s="103">
        <f>IF(Consolidated!E160=1,1,0)</f>
        <v>1</v>
      </c>
      <c r="E160" s="103">
        <f>IF(ISNUMBER(Consolidated!F160),Consolidated!F160,0)</f>
        <v>0</v>
      </c>
      <c r="F160" s="103">
        <f t="shared" si="5"/>
        <v>0</v>
      </c>
    </row>
    <row r="161" spans="1:6">
      <c r="A161" s="103">
        <f>IF('Khả năng chọn thiết bị'!$D$8="",0,IF(Consolidated!L161='Khả năng chọn thiết bị'!$D$8,1,0))</f>
        <v>0</v>
      </c>
      <c r="B161" s="103">
        <f>IF('Khả năng chọn thiết bị'!$D$8="",0,IF(Consolidated!P161='Khả năng chọn thiết bị'!$D$8,1,0))</f>
        <v>0</v>
      </c>
      <c r="C161" s="103">
        <f t="shared" si="4"/>
        <v>0</v>
      </c>
      <c r="D161" s="103">
        <f>IF(Consolidated!E161=1,1,0)</f>
        <v>1</v>
      </c>
      <c r="E161" s="103">
        <f>IF(ISNUMBER(Consolidated!F161),Consolidated!F161,0)</f>
        <v>0</v>
      </c>
      <c r="F161" s="103">
        <f t="shared" si="5"/>
        <v>0</v>
      </c>
    </row>
    <row r="162" spans="1:6">
      <c r="A162" s="103">
        <f>IF('Khả năng chọn thiết bị'!$D$8="",0,IF(Consolidated!L162='Khả năng chọn thiết bị'!$D$8,1,0))</f>
        <v>0</v>
      </c>
      <c r="B162" s="103">
        <f>IF('Khả năng chọn thiết bị'!$D$8="",0,IF(Consolidated!P162='Khả năng chọn thiết bị'!$D$8,1,0))</f>
        <v>0</v>
      </c>
      <c r="C162" s="103">
        <f t="shared" si="4"/>
        <v>0</v>
      </c>
      <c r="D162" s="103">
        <f>IF(Consolidated!E162=1,1,0)</f>
        <v>1</v>
      </c>
      <c r="E162" s="103">
        <f>IF(ISNUMBER(Consolidated!F162),Consolidated!F162,0)</f>
        <v>0</v>
      </c>
      <c r="F162" s="103">
        <f t="shared" si="5"/>
        <v>0</v>
      </c>
    </row>
    <row r="163" spans="1:6">
      <c r="A163" s="103">
        <f>IF('Khả năng chọn thiết bị'!$D$8="",0,IF(Consolidated!L163='Khả năng chọn thiết bị'!$D$8,1,0))</f>
        <v>0</v>
      </c>
      <c r="B163" s="103">
        <f>IF('Khả năng chọn thiết bị'!$D$8="",0,IF(Consolidated!P163='Khả năng chọn thiết bị'!$D$8,1,0))</f>
        <v>0</v>
      </c>
      <c r="C163" s="103">
        <f t="shared" si="4"/>
        <v>0</v>
      </c>
      <c r="D163" s="103">
        <f>IF(Consolidated!E163=1,1,0)</f>
        <v>1</v>
      </c>
      <c r="E163" s="103">
        <f>IF(ISNUMBER(Consolidated!F163),Consolidated!F163,0)</f>
        <v>0</v>
      </c>
      <c r="F163" s="103">
        <f t="shared" si="5"/>
        <v>0</v>
      </c>
    </row>
    <row r="164" spans="1:6">
      <c r="A164" s="103">
        <f>IF('Khả năng chọn thiết bị'!$D$8="",0,IF(Consolidated!L164='Khả năng chọn thiết bị'!$D$8,1,0))</f>
        <v>0</v>
      </c>
      <c r="B164" s="103">
        <f>IF('Khả năng chọn thiết bị'!$D$8="",0,IF(Consolidated!P164='Khả năng chọn thiết bị'!$D$8,1,0))</f>
        <v>0</v>
      </c>
      <c r="C164" s="103">
        <f t="shared" si="4"/>
        <v>0</v>
      </c>
      <c r="D164" s="103">
        <f>IF(Consolidated!E164=1,1,0)</f>
        <v>1</v>
      </c>
      <c r="E164" s="103">
        <f>IF(ISNUMBER(Consolidated!F164),Consolidated!F164,0)</f>
        <v>0</v>
      </c>
      <c r="F164" s="103">
        <f t="shared" si="5"/>
        <v>0</v>
      </c>
    </row>
    <row r="165" spans="1:6">
      <c r="A165" s="103">
        <f>IF('Khả năng chọn thiết bị'!$D$8="",0,IF(Consolidated!L165='Khả năng chọn thiết bị'!$D$8,1,0))</f>
        <v>0</v>
      </c>
      <c r="B165" s="103">
        <f>IF('Khả năng chọn thiết bị'!$D$8="",0,IF(Consolidated!P165='Khả năng chọn thiết bị'!$D$8,1,0))</f>
        <v>0</v>
      </c>
      <c r="C165" s="103">
        <f t="shared" si="4"/>
        <v>0</v>
      </c>
      <c r="D165" s="103">
        <f>IF(Consolidated!E165=1,1,0)</f>
        <v>1</v>
      </c>
      <c r="E165" s="103">
        <f>IF(ISNUMBER(Consolidated!F165),Consolidated!F165,0)</f>
        <v>0</v>
      </c>
      <c r="F165" s="103">
        <f t="shared" si="5"/>
        <v>0</v>
      </c>
    </row>
    <row r="166" spans="1:6">
      <c r="A166" s="103">
        <f>IF('Khả năng chọn thiết bị'!$D$8="",0,IF(Consolidated!L166='Khả năng chọn thiết bị'!$D$8,1,0))</f>
        <v>0</v>
      </c>
      <c r="B166" s="103">
        <f>IF('Khả năng chọn thiết bị'!$D$8="",0,IF(Consolidated!P166='Khả năng chọn thiết bị'!$D$8,1,0))</f>
        <v>0</v>
      </c>
      <c r="C166" s="103">
        <f t="shared" si="4"/>
        <v>0</v>
      </c>
      <c r="D166" s="103">
        <f>IF(Consolidated!E166=1,1,0)</f>
        <v>1</v>
      </c>
      <c r="E166" s="103">
        <f>IF(ISNUMBER(Consolidated!F166),Consolidated!F166,0)</f>
        <v>0</v>
      </c>
      <c r="F166" s="103">
        <f t="shared" si="5"/>
        <v>0</v>
      </c>
    </row>
    <row r="167" spans="1:6">
      <c r="A167" s="103">
        <f>IF('Khả năng chọn thiết bị'!$D$8="",0,IF(Consolidated!L167='Khả năng chọn thiết bị'!$D$8,1,0))</f>
        <v>0</v>
      </c>
      <c r="B167" s="103">
        <f>IF('Khả năng chọn thiết bị'!$D$8="",0,IF(Consolidated!P167='Khả năng chọn thiết bị'!$D$8,1,0))</f>
        <v>0</v>
      </c>
      <c r="C167" s="103">
        <f t="shared" si="4"/>
        <v>0</v>
      </c>
      <c r="D167" s="103">
        <f>IF(Consolidated!E167=1,1,0)</f>
        <v>1</v>
      </c>
      <c r="E167" s="103">
        <f>IF(ISNUMBER(Consolidated!F167),Consolidated!F167,0)</f>
        <v>0</v>
      </c>
      <c r="F167" s="103">
        <f t="shared" si="5"/>
        <v>0</v>
      </c>
    </row>
    <row r="168" spans="1:6">
      <c r="A168" s="103">
        <f>IF('Khả năng chọn thiết bị'!$D$8="",0,IF(Consolidated!L168='Khả năng chọn thiết bị'!$D$8,1,0))</f>
        <v>0</v>
      </c>
      <c r="B168" s="103">
        <f>IF('Khả năng chọn thiết bị'!$D$8="",0,IF(Consolidated!P168='Khả năng chọn thiết bị'!$D$8,1,0))</f>
        <v>0</v>
      </c>
      <c r="C168" s="103">
        <f t="shared" si="4"/>
        <v>0</v>
      </c>
      <c r="D168" s="103">
        <f>IF(Consolidated!E168=1,1,0)</f>
        <v>1</v>
      </c>
      <c r="E168" s="103">
        <f>IF(ISNUMBER(Consolidated!F168),Consolidated!F168,0)</f>
        <v>0</v>
      </c>
      <c r="F168" s="103">
        <f t="shared" si="5"/>
        <v>0</v>
      </c>
    </row>
    <row r="169" spans="1:6">
      <c r="A169" s="103">
        <f>IF('Khả năng chọn thiết bị'!$D$8="",0,IF(Consolidated!L169='Khả năng chọn thiết bị'!$D$8,1,0))</f>
        <v>0</v>
      </c>
      <c r="B169" s="103">
        <f>IF('Khả năng chọn thiết bị'!$D$8="",0,IF(Consolidated!P169='Khả năng chọn thiết bị'!$D$8,1,0))</f>
        <v>0</v>
      </c>
      <c r="C169" s="103">
        <f t="shared" si="4"/>
        <v>0</v>
      </c>
      <c r="D169" s="103">
        <f>IF(Consolidated!E169=1,1,0)</f>
        <v>1</v>
      </c>
      <c r="E169" s="103">
        <f>IF(ISNUMBER(Consolidated!F169),Consolidated!F169,0)</f>
        <v>0</v>
      </c>
      <c r="F169" s="103">
        <f t="shared" si="5"/>
        <v>0</v>
      </c>
    </row>
    <row r="170" spans="1:6">
      <c r="A170" s="103">
        <f>IF('Khả năng chọn thiết bị'!$D$8="",0,IF(Consolidated!L170='Khả năng chọn thiết bị'!$D$8,1,0))</f>
        <v>0</v>
      </c>
      <c r="B170" s="103">
        <f>IF('Khả năng chọn thiết bị'!$D$8="",0,IF(Consolidated!P170='Khả năng chọn thiết bị'!$D$8,1,0))</f>
        <v>0</v>
      </c>
      <c r="C170" s="103">
        <f t="shared" si="4"/>
        <v>0</v>
      </c>
      <c r="D170" s="103">
        <f>IF(Consolidated!E170=1,1,0)</f>
        <v>1</v>
      </c>
      <c r="E170" s="103">
        <f>IF(ISNUMBER(Consolidated!F170),Consolidated!F170,0)</f>
        <v>0</v>
      </c>
      <c r="F170" s="103">
        <f t="shared" si="5"/>
        <v>0</v>
      </c>
    </row>
    <row r="171" spans="1:6">
      <c r="A171" s="103">
        <f>IF('Khả năng chọn thiết bị'!$D$8="",0,IF(Consolidated!L171='Khả năng chọn thiết bị'!$D$8,1,0))</f>
        <v>0</v>
      </c>
      <c r="B171" s="103">
        <f>IF('Khả năng chọn thiết bị'!$D$8="",0,IF(Consolidated!P171='Khả năng chọn thiết bị'!$D$8,1,0))</f>
        <v>0</v>
      </c>
      <c r="C171" s="103">
        <f t="shared" si="4"/>
        <v>0</v>
      </c>
      <c r="D171" s="103">
        <f>IF(Consolidated!E171=1,1,0)</f>
        <v>1</v>
      </c>
      <c r="E171" s="103">
        <f>IF(ISNUMBER(Consolidated!F171),Consolidated!F171,0)</f>
        <v>0</v>
      </c>
      <c r="F171" s="103">
        <f t="shared" si="5"/>
        <v>0</v>
      </c>
    </row>
    <row r="172" spans="1:6">
      <c r="A172" s="103">
        <f>IF('Khả năng chọn thiết bị'!$D$8="",0,IF(Consolidated!L172='Khả năng chọn thiết bị'!$D$8,1,0))</f>
        <v>0</v>
      </c>
      <c r="B172" s="103">
        <f>IF('Khả năng chọn thiết bị'!$D$8="",0,IF(Consolidated!P172='Khả năng chọn thiết bị'!$D$8,1,0))</f>
        <v>0</v>
      </c>
      <c r="C172" s="103">
        <f t="shared" si="4"/>
        <v>0</v>
      </c>
      <c r="D172" s="103">
        <f>IF(Consolidated!E172=1,1,0)</f>
        <v>1</v>
      </c>
      <c r="E172" s="103">
        <f>IF(ISNUMBER(Consolidated!F172),Consolidated!F172,0)</f>
        <v>0</v>
      </c>
      <c r="F172" s="103">
        <f t="shared" si="5"/>
        <v>0</v>
      </c>
    </row>
    <row r="173" spans="1:6">
      <c r="A173" s="103">
        <f>IF('Khả năng chọn thiết bị'!$D$8="",0,IF(Consolidated!L173='Khả năng chọn thiết bị'!$D$8,1,0))</f>
        <v>0</v>
      </c>
      <c r="B173" s="103">
        <f>IF('Khả năng chọn thiết bị'!$D$8="",0,IF(Consolidated!P173='Khả năng chọn thiết bị'!$D$8,1,0))</f>
        <v>0</v>
      </c>
      <c r="C173" s="103">
        <f t="shared" si="4"/>
        <v>0</v>
      </c>
      <c r="D173" s="103">
        <f>IF(Consolidated!E173=1,1,0)</f>
        <v>1</v>
      </c>
      <c r="E173" s="103">
        <f>IF(ISNUMBER(Consolidated!F173),Consolidated!F173,0)</f>
        <v>0</v>
      </c>
      <c r="F173" s="103">
        <f t="shared" si="5"/>
        <v>0</v>
      </c>
    </row>
    <row r="174" spans="1:6">
      <c r="A174" s="103">
        <f>IF('Khả năng chọn thiết bị'!$D$8="",0,IF(Consolidated!L174='Khả năng chọn thiết bị'!$D$8,1,0))</f>
        <v>0</v>
      </c>
      <c r="B174" s="103">
        <f>IF('Khả năng chọn thiết bị'!$D$8="",0,IF(Consolidated!P174='Khả năng chọn thiết bị'!$D$8,1,0))</f>
        <v>0</v>
      </c>
      <c r="C174" s="103">
        <f t="shared" si="4"/>
        <v>0</v>
      </c>
      <c r="D174" s="103">
        <f>IF(Consolidated!E174=1,1,0)</f>
        <v>1</v>
      </c>
      <c r="E174" s="103">
        <f>IF(ISNUMBER(Consolidated!F174),Consolidated!F174,0)</f>
        <v>0</v>
      </c>
      <c r="F174" s="103">
        <f t="shared" si="5"/>
        <v>0</v>
      </c>
    </row>
    <row r="175" spans="1:6">
      <c r="A175" s="103">
        <f>IF('Khả năng chọn thiết bị'!$D$8="",0,IF(Consolidated!L175='Khả năng chọn thiết bị'!$D$8,1,0))</f>
        <v>0</v>
      </c>
      <c r="B175" s="103">
        <f>IF('Khả năng chọn thiết bị'!$D$8="",0,IF(Consolidated!P175='Khả năng chọn thiết bị'!$D$8,1,0))</f>
        <v>0</v>
      </c>
      <c r="C175" s="103">
        <f t="shared" si="4"/>
        <v>0</v>
      </c>
      <c r="D175" s="103">
        <f>IF(Consolidated!E175=1,1,0)</f>
        <v>1</v>
      </c>
      <c r="E175" s="103">
        <f>IF(ISNUMBER(Consolidated!F175),Consolidated!F175,0)</f>
        <v>0</v>
      </c>
      <c r="F175" s="103">
        <f t="shared" si="5"/>
        <v>0</v>
      </c>
    </row>
    <row r="176" spans="1:6">
      <c r="A176" s="103">
        <f>IF('Khả năng chọn thiết bị'!$D$8="",0,IF(Consolidated!L176='Khả năng chọn thiết bị'!$D$8,1,0))</f>
        <v>0</v>
      </c>
      <c r="B176" s="103">
        <f>IF('Khả năng chọn thiết bị'!$D$8="",0,IF(Consolidated!P176='Khả năng chọn thiết bị'!$D$8,1,0))</f>
        <v>0</v>
      </c>
      <c r="C176" s="103">
        <f t="shared" si="4"/>
        <v>0</v>
      </c>
      <c r="D176" s="103">
        <f>IF(Consolidated!E176=1,1,0)</f>
        <v>1</v>
      </c>
      <c r="E176" s="103">
        <f>IF(ISNUMBER(Consolidated!F176),Consolidated!F176,0)</f>
        <v>0</v>
      </c>
      <c r="F176" s="103">
        <f t="shared" si="5"/>
        <v>0</v>
      </c>
    </row>
    <row r="177" spans="1:6">
      <c r="A177" s="103">
        <f>IF('Khả năng chọn thiết bị'!$D$8="",0,IF(Consolidated!L177='Khả năng chọn thiết bị'!$D$8,1,0))</f>
        <v>0</v>
      </c>
      <c r="B177" s="103">
        <f>IF('Khả năng chọn thiết bị'!$D$8="",0,IF(Consolidated!P177='Khả năng chọn thiết bị'!$D$8,1,0))</f>
        <v>0</v>
      </c>
      <c r="C177" s="103">
        <f t="shared" si="4"/>
        <v>0</v>
      </c>
      <c r="D177" s="103">
        <f>IF(Consolidated!E177=1,1,0)</f>
        <v>1</v>
      </c>
      <c r="E177" s="103">
        <f>IF(ISNUMBER(Consolidated!F177),Consolidated!F177,0)</f>
        <v>0</v>
      </c>
      <c r="F177" s="103">
        <f t="shared" si="5"/>
        <v>0</v>
      </c>
    </row>
    <row r="178" spans="1:6">
      <c r="A178" s="103">
        <f>IF('Khả năng chọn thiết bị'!$D$8="",0,IF(Consolidated!L178='Khả năng chọn thiết bị'!$D$8,1,0))</f>
        <v>0</v>
      </c>
      <c r="B178" s="103">
        <f>IF('Khả năng chọn thiết bị'!$D$8="",0,IF(Consolidated!P178='Khả năng chọn thiết bị'!$D$8,1,0))</f>
        <v>0</v>
      </c>
      <c r="C178" s="103">
        <f t="shared" si="4"/>
        <v>0</v>
      </c>
      <c r="D178" s="103">
        <f>IF(Consolidated!E178=1,1,0)</f>
        <v>1</v>
      </c>
      <c r="E178" s="103">
        <f>IF(ISNUMBER(Consolidated!F178),Consolidated!F178,0)</f>
        <v>0</v>
      </c>
      <c r="F178" s="103">
        <f t="shared" si="5"/>
        <v>0</v>
      </c>
    </row>
    <row r="179" spans="1:6">
      <c r="A179" s="103">
        <f>IF('Khả năng chọn thiết bị'!$D$8="",0,IF(Consolidated!L179='Khả năng chọn thiết bị'!$D$8,1,0))</f>
        <v>0</v>
      </c>
      <c r="B179" s="103">
        <f>IF('Khả năng chọn thiết bị'!$D$8="",0,IF(Consolidated!P179='Khả năng chọn thiết bị'!$D$8,1,0))</f>
        <v>0</v>
      </c>
      <c r="C179" s="103">
        <f t="shared" si="4"/>
        <v>0</v>
      </c>
      <c r="D179" s="103">
        <f>IF(Consolidated!E179=1,1,0)</f>
        <v>1</v>
      </c>
      <c r="E179" s="103">
        <f>IF(ISNUMBER(Consolidated!F179),Consolidated!F179,0)</f>
        <v>0</v>
      </c>
      <c r="F179" s="103">
        <f t="shared" si="5"/>
        <v>0</v>
      </c>
    </row>
    <row r="180" spans="1:6">
      <c r="A180" s="103">
        <f>IF('Khả năng chọn thiết bị'!$D$8="",0,IF(Consolidated!L180='Khả năng chọn thiết bị'!$D$8,1,0))</f>
        <v>0</v>
      </c>
      <c r="B180" s="103">
        <f>IF('Khả năng chọn thiết bị'!$D$8="",0,IF(Consolidated!P180='Khả năng chọn thiết bị'!$D$8,1,0))</f>
        <v>0</v>
      </c>
      <c r="C180" s="103">
        <f t="shared" si="4"/>
        <v>0</v>
      </c>
      <c r="D180" s="103">
        <f>IF(Consolidated!E180=1,1,0)</f>
        <v>1</v>
      </c>
      <c r="E180" s="103">
        <f>IF(ISNUMBER(Consolidated!F180),Consolidated!F180,0)</f>
        <v>0</v>
      </c>
      <c r="F180" s="103">
        <f t="shared" si="5"/>
        <v>0</v>
      </c>
    </row>
    <row r="181" spans="1:6">
      <c r="A181" s="103">
        <f>IF('Khả năng chọn thiết bị'!$D$8="",0,IF(Consolidated!L181='Khả năng chọn thiết bị'!$D$8,1,0))</f>
        <v>0</v>
      </c>
      <c r="B181" s="103">
        <f>IF('Khả năng chọn thiết bị'!$D$8="",0,IF(Consolidated!P181='Khả năng chọn thiết bị'!$D$8,1,0))</f>
        <v>0</v>
      </c>
      <c r="C181" s="103">
        <f t="shared" si="4"/>
        <v>0</v>
      </c>
      <c r="D181" s="103">
        <f>IF(Consolidated!E181=1,1,0)</f>
        <v>1</v>
      </c>
      <c r="E181" s="103">
        <f>IF(ISNUMBER(Consolidated!F181),Consolidated!F181,0)</f>
        <v>0</v>
      </c>
      <c r="F181" s="103">
        <f t="shared" si="5"/>
        <v>0</v>
      </c>
    </row>
    <row r="182" spans="1:6">
      <c r="A182" s="103">
        <f>IF('Khả năng chọn thiết bị'!$D$8="",0,IF(Consolidated!L182='Khả năng chọn thiết bị'!$D$8,1,0))</f>
        <v>0</v>
      </c>
      <c r="B182" s="103">
        <f>IF('Khả năng chọn thiết bị'!$D$8="",0,IF(Consolidated!P182='Khả năng chọn thiết bị'!$D$8,1,0))</f>
        <v>0</v>
      </c>
      <c r="C182" s="103">
        <f t="shared" si="4"/>
        <v>0</v>
      </c>
      <c r="D182" s="103">
        <f>IF(Consolidated!E182=1,1,0)</f>
        <v>1</v>
      </c>
      <c r="E182" s="103">
        <f>IF(ISNUMBER(Consolidated!F182),Consolidated!F182,0)</f>
        <v>0</v>
      </c>
      <c r="F182" s="103">
        <f t="shared" si="5"/>
        <v>0</v>
      </c>
    </row>
    <row r="183" spans="1:6">
      <c r="A183" s="103">
        <f>IF('Khả năng chọn thiết bị'!$D$8="",0,IF(Consolidated!L183='Khả năng chọn thiết bị'!$D$8,1,0))</f>
        <v>0</v>
      </c>
      <c r="B183" s="103">
        <f>IF('Khả năng chọn thiết bị'!$D$8="",0,IF(Consolidated!P183='Khả năng chọn thiết bị'!$D$8,1,0))</f>
        <v>0</v>
      </c>
      <c r="C183" s="103">
        <f t="shared" si="4"/>
        <v>0</v>
      </c>
      <c r="D183" s="103">
        <f>IF(Consolidated!E183=1,1,0)</f>
        <v>1</v>
      </c>
      <c r="E183" s="103">
        <f>IF(ISNUMBER(Consolidated!F183),Consolidated!F183,0)</f>
        <v>0</v>
      </c>
      <c r="F183" s="103">
        <f t="shared" si="5"/>
        <v>0</v>
      </c>
    </row>
    <row r="184" spans="1:6">
      <c r="A184" s="103">
        <f>IF('Khả năng chọn thiết bị'!$D$8="",0,IF(Consolidated!L184='Khả năng chọn thiết bị'!$D$8,1,0))</f>
        <v>0</v>
      </c>
      <c r="B184" s="103">
        <f>IF('Khả năng chọn thiết bị'!$D$8="",0,IF(Consolidated!P184='Khả năng chọn thiết bị'!$D$8,1,0))</f>
        <v>0</v>
      </c>
      <c r="C184" s="103">
        <f t="shared" si="4"/>
        <v>0</v>
      </c>
      <c r="D184" s="103">
        <f>IF(Consolidated!E184=1,1,0)</f>
        <v>1</v>
      </c>
      <c r="E184" s="103">
        <f>IF(ISNUMBER(Consolidated!F184),Consolidated!F184,0)</f>
        <v>0</v>
      </c>
      <c r="F184" s="103">
        <f t="shared" si="5"/>
        <v>0</v>
      </c>
    </row>
    <row r="185" spans="1:6">
      <c r="A185" s="103">
        <f>IF('Khả năng chọn thiết bị'!$D$8="",0,IF(Consolidated!L185='Khả năng chọn thiết bị'!$D$8,1,0))</f>
        <v>0</v>
      </c>
      <c r="B185" s="103">
        <f>IF('Khả năng chọn thiết bị'!$D$8="",0,IF(Consolidated!P185='Khả năng chọn thiết bị'!$D$8,1,0))</f>
        <v>0</v>
      </c>
      <c r="C185" s="103">
        <f t="shared" si="4"/>
        <v>0</v>
      </c>
      <c r="D185" s="103">
        <f>IF(Consolidated!E185=1,1,0)</f>
        <v>1</v>
      </c>
      <c r="E185" s="103">
        <f>IF(ISNUMBER(Consolidated!F185),Consolidated!F185,0)</f>
        <v>0</v>
      </c>
      <c r="F185" s="103">
        <f t="shared" si="5"/>
        <v>0</v>
      </c>
    </row>
    <row r="186" spans="1:6">
      <c r="A186" s="103">
        <f>IF('Khả năng chọn thiết bị'!$D$8="",0,IF(Consolidated!L186='Khả năng chọn thiết bị'!$D$8,1,0))</f>
        <v>0</v>
      </c>
      <c r="B186" s="103">
        <f>IF('Khả năng chọn thiết bị'!$D$8="",0,IF(Consolidated!P186='Khả năng chọn thiết bị'!$D$8,1,0))</f>
        <v>0</v>
      </c>
      <c r="C186" s="103">
        <f t="shared" si="4"/>
        <v>0</v>
      </c>
      <c r="D186" s="103">
        <f>IF(Consolidated!E186=1,1,0)</f>
        <v>1</v>
      </c>
      <c r="E186" s="103">
        <f>IF(ISNUMBER(Consolidated!F186),Consolidated!F186,0)</f>
        <v>0</v>
      </c>
      <c r="F186" s="103">
        <f t="shared" si="5"/>
        <v>0</v>
      </c>
    </row>
    <row r="187" spans="1:6">
      <c r="A187" s="103">
        <f>IF('Khả năng chọn thiết bị'!$D$8="",0,IF(Consolidated!L187='Khả năng chọn thiết bị'!$D$8,1,0))</f>
        <v>0</v>
      </c>
      <c r="B187" s="103">
        <f>IF('Khả năng chọn thiết bị'!$D$8="",0,IF(Consolidated!P187='Khả năng chọn thiết bị'!$D$8,1,0))</f>
        <v>0</v>
      </c>
      <c r="C187" s="103">
        <f t="shared" si="4"/>
        <v>0</v>
      </c>
      <c r="D187" s="103">
        <f>IF(Consolidated!E187=1,1,0)</f>
        <v>1</v>
      </c>
      <c r="E187" s="103">
        <f>IF(ISNUMBER(Consolidated!F187),Consolidated!F187,0)</f>
        <v>0</v>
      </c>
      <c r="F187" s="103">
        <f t="shared" si="5"/>
        <v>0</v>
      </c>
    </row>
    <row r="188" spans="1:6">
      <c r="A188" s="103">
        <f>IF('Khả năng chọn thiết bị'!$D$8="",0,IF(Consolidated!L188='Khả năng chọn thiết bị'!$D$8,1,0))</f>
        <v>0</v>
      </c>
      <c r="B188" s="103">
        <f>IF('Khả năng chọn thiết bị'!$D$8="",0,IF(Consolidated!P188='Khả năng chọn thiết bị'!$D$8,1,0))</f>
        <v>0</v>
      </c>
      <c r="C188" s="103">
        <f t="shared" si="4"/>
        <v>0</v>
      </c>
      <c r="D188" s="103">
        <f>IF(Consolidated!E188=1,1,0)</f>
        <v>1</v>
      </c>
      <c r="E188" s="103">
        <f>IF(ISNUMBER(Consolidated!F188),Consolidated!F188,0)</f>
        <v>0</v>
      </c>
      <c r="F188" s="103">
        <f t="shared" si="5"/>
        <v>0</v>
      </c>
    </row>
    <row r="189" spans="1:6">
      <c r="A189" s="103">
        <f>IF('Khả năng chọn thiết bị'!$D$8="",0,IF(Consolidated!L189='Khả năng chọn thiết bị'!$D$8,1,0))</f>
        <v>0</v>
      </c>
      <c r="B189" s="103">
        <f>IF('Khả năng chọn thiết bị'!$D$8="",0,IF(Consolidated!P189='Khả năng chọn thiết bị'!$D$8,1,0))</f>
        <v>0</v>
      </c>
      <c r="C189" s="103">
        <f t="shared" si="4"/>
        <v>0</v>
      </c>
      <c r="D189" s="103">
        <f>IF(Consolidated!E189=1,1,0)</f>
        <v>1</v>
      </c>
      <c r="E189" s="103">
        <f>IF(ISNUMBER(Consolidated!F189),Consolidated!F189,0)</f>
        <v>0</v>
      </c>
      <c r="F189" s="103">
        <f t="shared" si="5"/>
        <v>0</v>
      </c>
    </row>
    <row r="190" spans="1:6">
      <c r="A190" s="103">
        <f>IF('Khả năng chọn thiết bị'!$D$8="",0,IF(Consolidated!L190='Khả năng chọn thiết bị'!$D$8,1,0))</f>
        <v>0</v>
      </c>
      <c r="B190" s="103">
        <f>IF('Khả năng chọn thiết bị'!$D$8="",0,IF(Consolidated!P190='Khả năng chọn thiết bị'!$D$8,1,0))</f>
        <v>0</v>
      </c>
      <c r="C190" s="103">
        <f t="shared" si="4"/>
        <v>0</v>
      </c>
      <c r="D190" s="103">
        <f>IF(Consolidated!E190=1,1,0)</f>
        <v>1</v>
      </c>
      <c r="E190" s="103">
        <f>IF(ISNUMBER(Consolidated!F190),Consolidated!F190,0)</f>
        <v>0</v>
      </c>
      <c r="F190" s="103">
        <f t="shared" si="5"/>
        <v>0</v>
      </c>
    </row>
    <row r="191" spans="1:6">
      <c r="A191" s="103">
        <f>IF('Khả năng chọn thiết bị'!$D$8="",0,IF(Consolidated!L191='Khả năng chọn thiết bị'!$D$8,1,0))</f>
        <v>0</v>
      </c>
      <c r="B191" s="103">
        <f>IF('Khả năng chọn thiết bị'!$D$8="",0,IF(Consolidated!P191='Khả năng chọn thiết bị'!$D$8,1,0))</f>
        <v>0</v>
      </c>
      <c r="C191" s="103">
        <f t="shared" si="4"/>
        <v>0</v>
      </c>
      <c r="D191" s="103">
        <f>IF(Consolidated!E191=1,1,0)</f>
        <v>1</v>
      </c>
      <c r="E191" s="103">
        <f>IF(ISNUMBER(Consolidated!F191),Consolidated!F191,0)</f>
        <v>0</v>
      </c>
      <c r="F191" s="103">
        <f t="shared" si="5"/>
        <v>0</v>
      </c>
    </row>
    <row r="192" spans="1:6">
      <c r="A192" s="103">
        <f>IF('Khả năng chọn thiết bị'!$D$8="",0,IF(Consolidated!L192='Khả năng chọn thiết bị'!$D$8,1,0))</f>
        <v>0</v>
      </c>
      <c r="B192" s="103">
        <f>IF('Khả năng chọn thiết bị'!$D$8="",0,IF(Consolidated!P192='Khả năng chọn thiết bị'!$D$8,1,0))</f>
        <v>0</v>
      </c>
      <c r="C192" s="103">
        <f t="shared" si="4"/>
        <v>0</v>
      </c>
      <c r="D192" s="103">
        <f>IF(Consolidated!E192=1,1,0)</f>
        <v>1</v>
      </c>
      <c r="E192" s="103">
        <f>IF(ISNUMBER(Consolidated!F192),Consolidated!F192,0)</f>
        <v>0</v>
      </c>
      <c r="F192" s="103">
        <f t="shared" si="5"/>
        <v>0</v>
      </c>
    </row>
    <row r="193" spans="1:6">
      <c r="A193" s="103">
        <f>IF('Khả năng chọn thiết bị'!$D$8="",0,IF(Consolidated!L193='Khả năng chọn thiết bị'!$D$8,1,0))</f>
        <v>0</v>
      </c>
      <c r="B193" s="103">
        <f>IF('Khả năng chọn thiết bị'!$D$8="",0,IF(Consolidated!P193='Khả năng chọn thiết bị'!$D$8,1,0))</f>
        <v>0</v>
      </c>
      <c r="C193" s="103">
        <f t="shared" si="4"/>
        <v>0</v>
      </c>
      <c r="D193" s="103">
        <f>IF(Consolidated!E193=1,1,0)</f>
        <v>1</v>
      </c>
      <c r="E193" s="103">
        <f>IF(ISNUMBER(Consolidated!F193),Consolidated!F193,0)</f>
        <v>0</v>
      </c>
      <c r="F193" s="103">
        <f t="shared" si="5"/>
        <v>0</v>
      </c>
    </row>
    <row r="194" spans="1:6">
      <c r="A194" s="103">
        <f>IF('Khả năng chọn thiết bị'!$D$8="",0,IF(Consolidated!L194='Khả năng chọn thiết bị'!$D$8,1,0))</f>
        <v>0</v>
      </c>
      <c r="B194" s="103">
        <f>IF('Khả năng chọn thiết bị'!$D$8="",0,IF(Consolidated!P194='Khả năng chọn thiết bị'!$D$8,1,0))</f>
        <v>0</v>
      </c>
      <c r="C194" s="103">
        <f t="shared" ref="C194:C257" si="6">IF(A194+B194&gt;0,1,0)</f>
        <v>0</v>
      </c>
      <c r="D194" s="103">
        <f>IF(Consolidated!E194=1,1,0)</f>
        <v>1</v>
      </c>
      <c r="E194" s="103">
        <f>IF(ISNUMBER(Consolidated!F194),Consolidated!F194,0)</f>
        <v>0</v>
      </c>
      <c r="F194" s="103">
        <f t="shared" si="5"/>
        <v>0</v>
      </c>
    </row>
    <row r="195" spans="1:6">
      <c r="A195" s="103">
        <f>IF('Khả năng chọn thiết bị'!$D$8="",0,IF(Consolidated!L195='Khả năng chọn thiết bị'!$D$8,1,0))</f>
        <v>0</v>
      </c>
      <c r="B195" s="103">
        <f>IF('Khả năng chọn thiết bị'!$D$8="",0,IF(Consolidated!P195='Khả năng chọn thiết bị'!$D$8,1,0))</f>
        <v>0</v>
      </c>
      <c r="C195" s="103">
        <f t="shared" si="6"/>
        <v>0</v>
      </c>
      <c r="D195" s="103">
        <f>IF(Consolidated!E195=1,1,0)</f>
        <v>1</v>
      </c>
      <c r="E195" s="103">
        <f>IF(ISNUMBER(Consolidated!F195),Consolidated!F195,0)</f>
        <v>0</v>
      </c>
      <c r="F195" s="103">
        <f t="shared" ref="F195:F258" si="7">F194+C195</f>
        <v>0</v>
      </c>
    </row>
    <row r="196" spans="1:6">
      <c r="A196" s="103">
        <f>IF('Khả năng chọn thiết bị'!$D$8="",0,IF(Consolidated!L196='Khả năng chọn thiết bị'!$D$8,1,0))</f>
        <v>0</v>
      </c>
      <c r="B196" s="103">
        <f>IF('Khả năng chọn thiết bị'!$D$8="",0,IF(Consolidated!P196='Khả năng chọn thiết bị'!$D$8,1,0))</f>
        <v>0</v>
      </c>
      <c r="C196" s="103">
        <f t="shared" si="6"/>
        <v>0</v>
      </c>
      <c r="D196" s="103">
        <f>IF(Consolidated!E196=1,1,0)</f>
        <v>1</v>
      </c>
      <c r="E196" s="103">
        <f>IF(ISNUMBER(Consolidated!F196),Consolidated!F196,0)</f>
        <v>0</v>
      </c>
      <c r="F196" s="103">
        <f t="shared" si="7"/>
        <v>0</v>
      </c>
    </row>
    <row r="197" spans="1:6">
      <c r="A197" s="103">
        <f>IF('Khả năng chọn thiết bị'!$D$8="",0,IF(Consolidated!L197='Khả năng chọn thiết bị'!$D$8,1,0))</f>
        <v>0</v>
      </c>
      <c r="B197" s="103">
        <f>IF('Khả năng chọn thiết bị'!$D$8="",0,IF(Consolidated!P197='Khả năng chọn thiết bị'!$D$8,1,0))</f>
        <v>0</v>
      </c>
      <c r="C197" s="103">
        <f t="shared" si="6"/>
        <v>0</v>
      </c>
      <c r="D197" s="103">
        <f>IF(Consolidated!E197=1,1,0)</f>
        <v>1</v>
      </c>
      <c r="E197" s="103">
        <f>IF(ISNUMBER(Consolidated!F197),Consolidated!F197,0)</f>
        <v>0</v>
      </c>
      <c r="F197" s="103">
        <f t="shared" si="7"/>
        <v>0</v>
      </c>
    </row>
    <row r="198" spans="1:6">
      <c r="A198" s="103">
        <f>IF('Khả năng chọn thiết bị'!$D$8="",0,IF(Consolidated!L198='Khả năng chọn thiết bị'!$D$8,1,0))</f>
        <v>0</v>
      </c>
      <c r="B198" s="103">
        <f>IF('Khả năng chọn thiết bị'!$D$8="",0,IF(Consolidated!P198='Khả năng chọn thiết bị'!$D$8,1,0))</f>
        <v>0</v>
      </c>
      <c r="C198" s="103">
        <f t="shared" si="6"/>
        <v>0</v>
      </c>
      <c r="D198" s="103">
        <f>IF(Consolidated!E198=1,1,0)</f>
        <v>1</v>
      </c>
      <c r="E198" s="103">
        <f>IF(ISNUMBER(Consolidated!F198),Consolidated!F198,0)</f>
        <v>0</v>
      </c>
      <c r="F198" s="103">
        <f t="shared" si="7"/>
        <v>0</v>
      </c>
    </row>
    <row r="199" spans="1:6">
      <c r="A199" s="103">
        <f>IF('Khả năng chọn thiết bị'!$D$8="",0,IF(Consolidated!L199='Khả năng chọn thiết bị'!$D$8,1,0))</f>
        <v>0</v>
      </c>
      <c r="B199" s="103">
        <f>IF('Khả năng chọn thiết bị'!$D$8="",0,IF(Consolidated!P199='Khả năng chọn thiết bị'!$D$8,1,0))</f>
        <v>0</v>
      </c>
      <c r="C199" s="103">
        <f t="shared" si="6"/>
        <v>0</v>
      </c>
      <c r="D199" s="103">
        <f>IF(Consolidated!E199=1,1,0)</f>
        <v>1</v>
      </c>
      <c r="E199" s="103">
        <f>IF(ISNUMBER(Consolidated!F199),Consolidated!F199,0)</f>
        <v>0</v>
      </c>
      <c r="F199" s="103">
        <f t="shared" si="7"/>
        <v>0</v>
      </c>
    </row>
    <row r="200" spans="1:6">
      <c r="A200" s="103">
        <f>IF('Khả năng chọn thiết bị'!$D$8="",0,IF(Consolidated!L200='Khả năng chọn thiết bị'!$D$8,1,0))</f>
        <v>0</v>
      </c>
      <c r="B200" s="103">
        <f>IF('Khả năng chọn thiết bị'!$D$8="",0,IF(Consolidated!P200='Khả năng chọn thiết bị'!$D$8,1,0))</f>
        <v>0</v>
      </c>
      <c r="C200" s="103">
        <f t="shared" si="6"/>
        <v>0</v>
      </c>
      <c r="D200" s="103">
        <f>IF(Consolidated!E200=1,1,0)</f>
        <v>1</v>
      </c>
      <c r="E200" s="103">
        <f>IF(ISNUMBER(Consolidated!F200),Consolidated!F200,0)</f>
        <v>0</v>
      </c>
      <c r="F200" s="103">
        <f t="shared" si="7"/>
        <v>0</v>
      </c>
    </row>
    <row r="201" spans="1:6">
      <c r="A201" s="103">
        <f>IF('Khả năng chọn thiết bị'!$D$8="",0,IF(Consolidated!L201='Khả năng chọn thiết bị'!$D$8,1,0))</f>
        <v>0</v>
      </c>
      <c r="B201" s="103">
        <f>IF('Khả năng chọn thiết bị'!$D$8="",0,IF(Consolidated!P201='Khả năng chọn thiết bị'!$D$8,1,0))</f>
        <v>0</v>
      </c>
      <c r="C201" s="103">
        <f t="shared" si="6"/>
        <v>0</v>
      </c>
      <c r="D201" s="103">
        <f>IF(Consolidated!E201=1,1,0)</f>
        <v>1</v>
      </c>
      <c r="E201" s="103">
        <f>IF(ISNUMBER(Consolidated!F201),Consolidated!F201,0)</f>
        <v>0</v>
      </c>
      <c r="F201" s="103">
        <f t="shared" si="7"/>
        <v>0</v>
      </c>
    </row>
    <row r="202" spans="1:6">
      <c r="A202" s="103">
        <f>IF('Khả năng chọn thiết bị'!$D$8="",0,IF(Consolidated!L202='Khả năng chọn thiết bị'!$D$8,1,0))</f>
        <v>0</v>
      </c>
      <c r="B202" s="103">
        <f>IF('Khả năng chọn thiết bị'!$D$8="",0,IF(Consolidated!P202='Khả năng chọn thiết bị'!$D$8,1,0))</f>
        <v>0</v>
      </c>
      <c r="C202" s="103">
        <f t="shared" si="6"/>
        <v>0</v>
      </c>
      <c r="D202" s="103">
        <f>IF(Consolidated!E202=1,1,0)</f>
        <v>1</v>
      </c>
      <c r="E202" s="103">
        <f>IF(ISNUMBER(Consolidated!F202),Consolidated!F202,0)</f>
        <v>0</v>
      </c>
      <c r="F202" s="103">
        <f t="shared" si="7"/>
        <v>0</v>
      </c>
    </row>
    <row r="203" spans="1:6">
      <c r="A203" s="103">
        <f>IF('Khả năng chọn thiết bị'!$D$8="",0,IF(Consolidated!L203='Khả năng chọn thiết bị'!$D$8,1,0))</f>
        <v>0</v>
      </c>
      <c r="B203" s="103">
        <f>IF('Khả năng chọn thiết bị'!$D$8="",0,IF(Consolidated!P203='Khả năng chọn thiết bị'!$D$8,1,0))</f>
        <v>0</v>
      </c>
      <c r="C203" s="103">
        <f t="shared" si="6"/>
        <v>0</v>
      </c>
      <c r="D203" s="103">
        <f>IF(Consolidated!E203=1,1,0)</f>
        <v>1</v>
      </c>
      <c r="E203" s="103">
        <f>IF(ISNUMBER(Consolidated!F203),Consolidated!F203,0)</f>
        <v>0</v>
      </c>
      <c r="F203" s="103">
        <f t="shared" si="7"/>
        <v>0</v>
      </c>
    </row>
    <row r="204" spans="1:6">
      <c r="A204" s="103">
        <f>IF('Khả năng chọn thiết bị'!$D$8="",0,IF(Consolidated!L204='Khả năng chọn thiết bị'!$D$8,1,0))</f>
        <v>0</v>
      </c>
      <c r="B204" s="103">
        <f>IF('Khả năng chọn thiết bị'!$D$8="",0,IF(Consolidated!P204='Khả năng chọn thiết bị'!$D$8,1,0))</f>
        <v>0</v>
      </c>
      <c r="C204" s="103">
        <f t="shared" si="6"/>
        <v>0</v>
      </c>
      <c r="D204" s="103">
        <f>IF(Consolidated!E204=1,1,0)</f>
        <v>1</v>
      </c>
      <c r="E204" s="103">
        <f>IF(ISNUMBER(Consolidated!F204),Consolidated!F204,0)</f>
        <v>0</v>
      </c>
      <c r="F204" s="103">
        <f t="shared" si="7"/>
        <v>0</v>
      </c>
    </row>
    <row r="205" spans="1:6">
      <c r="A205" s="103">
        <f>IF('Khả năng chọn thiết bị'!$D$8="",0,IF(Consolidated!L205='Khả năng chọn thiết bị'!$D$8,1,0))</f>
        <v>0</v>
      </c>
      <c r="B205" s="103">
        <f>IF('Khả năng chọn thiết bị'!$D$8="",0,IF(Consolidated!P205='Khả năng chọn thiết bị'!$D$8,1,0))</f>
        <v>0</v>
      </c>
      <c r="C205" s="103">
        <f t="shared" si="6"/>
        <v>0</v>
      </c>
      <c r="D205" s="103">
        <f>IF(Consolidated!E205=1,1,0)</f>
        <v>1</v>
      </c>
      <c r="E205" s="103">
        <f>IF(ISNUMBER(Consolidated!F205),Consolidated!F205,0)</f>
        <v>0</v>
      </c>
      <c r="F205" s="103">
        <f t="shared" si="7"/>
        <v>0</v>
      </c>
    </row>
    <row r="206" spans="1:6">
      <c r="A206" s="103">
        <f>IF('Khả năng chọn thiết bị'!$D$8="",0,IF(Consolidated!L206='Khả năng chọn thiết bị'!$D$8,1,0))</f>
        <v>0</v>
      </c>
      <c r="B206" s="103">
        <f>IF('Khả năng chọn thiết bị'!$D$8="",0,IF(Consolidated!P206='Khả năng chọn thiết bị'!$D$8,1,0))</f>
        <v>0</v>
      </c>
      <c r="C206" s="103">
        <f t="shared" si="6"/>
        <v>0</v>
      </c>
      <c r="D206" s="103">
        <f>IF(Consolidated!E206=1,1,0)</f>
        <v>1</v>
      </c>
      <c r="E206" s="103">
        <f>IF(ISNUMBER(Consolidated!F206),Consolidated!F206,0)</f>
        <v>0</v>
      </c>
      <c r="F206" s="103">
        <f t="shared" si="7"/>
        <v>0</v>
      </c>
    </row>
    <row r="207" spans="1:6">
      <c r="A207" s="103">
        <f>IF('Khả năng chọn thiết bị'!$D$8="",0,IF(Consolidated!L207='Khả năng chọn thiết bị'!$D$8,1,0))</f>
        <v>0</v>
      </c>
      <c r="B207" s="103">
        <f>IF('Khả năng chọn thiết bị'!$D$8="",0,IF(Consolidated!P207='Khả năng chọn thiết bị'!$D$8,1,0))</f>
        <v>0</v>
      </c>
      <c r="C207" s="103">
        <f t="shared" si="6"/>
        <v>0</v>
      </c>
      <c r="D207" s="103">
        <f>IF(Consolidated!E207=1,1,0)</f>
        <v>1</v>
      </c>
      <c r="E207" s="103">
        <f>IF(ISNUMBER(Consolidated!F207),Consolidated!F207,0)</f>
        <v>0</v>
      </c>
      <c r="F207" s="103">
        <f t="shared" si="7"/>
        <v>0</v>
      </c>
    </row>
    <row r="208" spans="1:6">
      <c r="A208" s="103">
        <f>IF('Khả năng chọn thiết bị'!$D$8="",0,IF(Consolidated!L208='Khả năng chọn thiết bị'!$D$8,1,0))</f>
        <v>0</v>
      </c>
      <c r="B208" s="103">
        <f>IF('Khả năng chọn thiết bị'!$D$8="",0,IF(Consolidated!P208='Khả năng chọn thiết bị'!$D$8,1,0))</f>
        <v>0</v>
      </c>
      <c r="C208" s="103">
        <f t="shared" si="6"/>
        <v>0</v>
      </c>
      <c r="D208" s="103">
        <f>IF(Consolidated!E208=1,1,0)</f>
        <v>1</v>
      </c>
      <c r="E208" s="103">
        <f>IF(ISNUMBER(Consolidated!F208),Consolidated!F208,0)</f>
        <v>0</v>
      </c>
      <c r="F208" s="103">
        <f t="shared" si="7"/>
        <v>0</v>
      </c>
    </row>
    <row r="209" spans="1:6">
      <c r="A209" s="103">
        <f>IF('Khả năng chọn thiết bị'!$D$8="",0,IF(Consolidated!L209='Khả năng chọn thiết bị'!$D$8,1,0))</f>
        <v>0</v>
      </c>
      <c r="B209" s="103">
        <f>IF('Khả năng chọn thiết bị'!$D$8="",0,IF(Consolidated!P209='Khả năng chọn thiết bị'!$D$8,1,0))</f>
        <v>0</v>
      </c>
      <c r="C209" s="103">
        <f t="shared" si="6"/>
        <v>0</v>
      </c>
      <c r="D209" s="103">
        <f>IF(Consolidated!E209=1,1,0)</f>
        <v>1</v>
      </c>
      <c r="E209" s="103">
        <f>IF(ISNUMBER(Consolidated!F209),Consolidated!F209,0)</f>
        <v>0</v>
      </c>
      <c r="F209" s="103">
        <f t="shared" si="7"/>
        <v>0</v>
      </c>
    </row>
    <row r="210" spans="1:6">
      <c r="A210" s="103">
        <f>IF('Khả năng chọn thiết bị'!$D$8="",0,IF(Consolidated!L210='Khả năng chọn thiết bị'!$D$8,1,0))</f>
        <v>0</v>
      </c>
      <c r="B210" s="103">
        <f>IF('Khả năng chọn thiết bị'!$D$8="",0,IF(Consolidated!P210='Khả năng chọn thiết bị'!$D$8,1,0))</f>
        <v>0</v>
      </c>
      <c r="C210" s="103">
        <f t="shared" si="6"/>
        <v>0</v>
      </c>
      <c r="D210" s="103">
        <f>IF(Consolidated!E210=1,1,0)</f>
        <v>1</v>
      </c>
      <c r="E210" s="103">
        <f>IF(ISNUMBER(Consolidated!F210),Consolidated!F210,0)</f>
        <v>0</v>
      </c>
      <c r="F210" s="103">
        <f t="shared" si="7"/>
        <v>0</v>
      </c>
    </row>
    <row r="211" spans="1:6">
      <c r="A211" s="103">
        <f>IF('Khả năng chọn thiết bị'!$D$8="",0,IF(Consolidated!L211='Khả năng chọn thiết bị'!$D$8,1,0))</f>
        <v>0</v>
      </c>
      <c r="B211" s="103">
        <f>IF('Khả năng chọn thiết bị'!$D$8="",0,IF(Consolidated!P211='Khả năng chọn thiết bị'!$D$8,1,0))</f>
        <v>0</v>
      </c>
      <c r="C211" s="103">
        <f t="shared" si="6"/>
        <v>0</v>
      </c>
      <c r="D211" s="103">
        <f>IF(Consolidated!E211=1,1,0)</f>
        <v>1</v>
      </c>
      <c r="E211" s="103">
        <f>IF(ISNUMBER(Consolidated!F211),Consolidated!F211,0)</f>
        <v>0</v>
      </c>
      <c r="F211" s="103">
        <f t="shared" si="7"/>
        <v>0</v>
      </c>
    </row>
    <row r="212" spans="1:6">
      <c r="A212" s="103">
        <f>IF('Khả năng chọn thiết bị'!$D$8="",0,IF(Consolidated!L212='Khả năng chọn thiết bị'!$D$8,1,0))</f>
        <v>0</v>
      </c>
      <c r="B212" s="103">
        <f>IF('Khả năng chọn thiết bị'!$D$8="",0,IF(Consolidated!P212='Khả năng chọn thiết bị'!$D$8,1,0))</f>
        <v>0</v>
      </c>
      <c r="C212" s="103">
        <f t="shared" si="6"/>
        <v>0</v>
      </c>
      <c r="D212" s="103">
        <f>IF(Consolidated!E212=1,1,0)</f>
        <v>1</v>
      </c>
      <c r="E212" s="103">
        <f>IF(ISNUMBER(Consolidated!F212),Consolidated!F212,0)</f>
        <v>0</v>
      </c>
      <c r="F212" s="103">
        <f t="shared" si="7"/>
        <v>0</v>
      </c>
    </row>
    <row r="213" spans="1:6">
      <c r="A213" s="103">
        <f>IF('Khả năng chọn thiết bị'!$D$8="",0,IF(Consolidated!L213='Khả năng chọn thiết bị'!$D$8,1,0))</f>
        <v>0</v>
      </c>
      <c r="B213" s="103">
        <f>IF('Khả năng chọn thiết bị'!$D$8="",0,IF(Consolidated!P213='Khả năng chọn thiết bị'!$D$8,1,0))</f>
        <v>0</v>
      </c>
      <c r="C213" s="103">
        <f t="shared" si="6"/>
        <v>0</v>
      </c>
      <c r="D213" s="103">
        <f>IF(Consolidated!E213=1,1,0)</f>
        <v>1</v>
      </c>
      <c r="E213" s="103">
        <f>IF(ISNUMBER(Consolidated!F213),Consolidated!F213,0)</f>
        <v>0</v>
      </c>
      <c r="F213" s="103">
        <f t="shared" si="7"/>
        <v>0</v>
      </c>
    </row>
    <row r="214" spans="1:6">
      <c r="A214" s="103">
        <f>IF('Khả năng chọn thiết bị'!$D$8="",0,IF(Consolidated!L214='Khả năng chọn thiết bị'!$D$8,1,0))</f>
        <v>0</v>
      </c>
      <c r="B214" s="103">
        <f>IF('Khả năng chọn thiết bị'!$D$8="",0,IF(Consolidated!P214='Khả năng chọn thiết bị'!$D$8,1,0))</f>
        <v>0</v>
      </c>
      <c r="C214" s="103">
        <f t="shared" si="6"/>
        <v>0</v>
      </c>
      <c r="D214" s="103">
        <f>IF(Consolidated!E214=1,1,0)</f>
        <v>1</v>
      </c>
      <c r="E214" s="103">
        <f>IF(ISNUMBER(Consolidated!F214),Consolidated!F214,0)</f>
        <v>0</v>
      </c>
      <c r="F214" s="103">
        <f t="shared" si="7"/>
        <v>0</v>
      </c>
    </row>
    <row r="215" spans="1:6">
      <c r="A215" s="103">
        <f>IF('Khả năng chọn thiết bị'!$D$8="",0,IF(Consolidated!L215='Khả năng chọn thiết bị'!$D$8,1,0))</f>
        <v>0</v>
      </c>
      <c r="B215" s="103">
        <f>IF('Khả năng chọn thiết bị'!$D$8="",0,IF(Consolidated!P215='Khả năng chọn thiết bị'!$D$8,1,0))</f>
        <v>0</v>
      </c>
      <c r="C215" s="103">
        <f t="shared" si="6"/>
        <v>0</v>
      </c>
      <c r="D215" s="103">
        <f>IF(Consolidated!E215=1,1,0)</f>
        <v>1</v>
      </c>
      <c r="E215" s="103">
        <f>IF(ISNUMBER(Consolidated!F215),Consolidated!F215,0)</f>
        <v>0</v>
      </c>
      <c r="F215" s="103">
        <f t="shared" si="7"/>
        <v>0</v>
      </c>
    </row>
    <row r="216" spans="1:6">
      <c r="A216" s="103">
        <f>IF('Khả năng chọn thiết bị'!$D$8="",0,IF(Consolidated!L216='Khả năng chọn thiết bị'!$D$8,1,0))</f>
        <v>0</v>
      </c>
      <c r="B216" s="103">
        <f>IF('Khả năng chọn thiết bị'!$D$8="",0,IF(Consolidated!P216='Khả năng chọn thiết bị'!$D$8,1,0))</f>
        <v>0</v>
      </c>
      <c r="C216" s="103">
        <f t="shared" si="6"/>
        <v>0</v>
      </c>
      <c r="D216" s="103">
        <f>IF(Consolidated!E216=1,1,0)</f>
        <v>1</v>
      </c>
      <c r="E216" s="103">
        <f>IF(ISNUMBER(Consolidated!F216),Consolidated!F216,0)</f>
        <v>0</v>
      </c>
      <c r="F216" s="103">
        <f t="shared" si="7"/>
        <v>0</v>
      </c>
    </row>
    <row r="217" spans="1:6">
      <c r="A217" s="103">
        <f>IF('Khả năng chọn thiết bị'!$D$8="",0,IF(Consolidated!L217='Khả năng chọn thiết bị'!$D$8,1,0))</f>
        <v>0</v>
      </c>
      <c r="B217" s="103">
        <f>IF('Khả năng chọn thiết bị'!$D$8="",0,IF(Consolidated!P217='Khả năng chọn thiết bị'!$D$8,1,0))</f>
        <v>0</v>
      </c>
      <c r="C217" s="103">
        <f t="shared" si="6"/>
        <v>0</v>
      </c>
      <c r="D217" s="103">
        <f>IF(Consolidated!E217=1,1,0)</f>
        <v>1</v>
      </c>
      <c r="E217" s="103">
        <f>IF(ISNUMBER(Consolidated!F217),Consolidated!F217,0)</f>
        <v>0</v>
      </c>
      <c r="F217" s="103">
        <f t="shared" si="7"/>
        <v>0</v>
      </c>
    </row>
    <row r="218" spans="1:6">
      <c r="A218" s="103">
        <f>IF('Khả năng chọn thiết bị'!$D$8="",0,IF(Consolidated!L218='Khả năng chọn thiết bị'!$D$8,1,0))</f>
        <v>0</v>
      </c>
      <c r="B218" s="103">
        <f>IF('Khả năng chọn thiết bị'!$D$8="",0,IF(Consolidated!P218='Khả năng chọn thiết bị'!$D$8,1,0))</f>
        <v>0</v>
      </c>
      <c r="C218" s="103">
        <f t="shared" si="6"/>
        <v>0</v>
      </c>
      <c r="D218" s="103">
        <f>IF(Consolidated!E218=1,1,0)</f>
        <v>1</v>
      </c>
      <c r="E218" s="103">
        <f>IF(ISNUMBER(Consolidated!F218),Consolidated!F218,0)</f>
        <v>0</v>
      </c>
      <c r="F218" s="103">
        <f t="shared" si="7"/>
        <v>0</v>
      </c>
    </row>
    <row r="219" spans="1:6">
      <c r="A219" s="103">
        <f>IF('Khả năng chọn thiết bị'!$D$8="",0,IF(Consolidated!L219='Khả năng chọn thiết bị'!$D$8,1,0))</f>
        <v>0</v>
      </c>
      <c r="B219" s="103">
        <f>IF('Khả năng chọn thiết bị'!$D$8="",0,IF(Consolidated!P219='Khả năng chọn thiết bị'!$D$8,1,0))</f>
        <v>0</v>
      </c>
      <c r="C219" s="103">
        <f t="shared" si="6"/>
        <v>0</v>
      </c>
      <c r="D219" s="103">
        <f>IF(Consolidated!E219=1,1,0)</f>
        <v>1</v>
      </c>
      <c r="E219" s="103">
        <f>IF(ISNUMBER(Consolidated!F219),Consolidated!F219,0)</f>
        <v>0</v>
      </c>
      <c r="F219" s="103">
        <f t="shared" si="7"/>
        <v>0</v>
      </c>
    </row>
    <row r="220" spans="1:6">
      <c r="A220" s="103">
        <f>IF('Khả năng chọn thiết bị'!$D$8="",0,IF(Consolidated!L220='Khả năng chọn thiết bị'!$D$8,1,0))</f>
        <v>0</v>
      </c>
      <c r="B220" s="103">
        <f>IF('Khả năng chọn thiết bị'!$D$8="",0,IF(Consolidated!P220='Khả năng chọn thiết bị'!$D$8,1,0))</f>
        <v>0</v>
      </c>
      <c r="C220" s="103">
        <f t="shared" si="6"/>
        <v>0</v>
      </c>
      <c r="D220" s="103">
        <f>IF(Consolidated!E220=1,1,0)</f>
        <v>1</v>
      </c>
      <c r="E220" s="103">
        <f>IF(ISNUMBER(Consolidated!F220),Consolidated!F220,0)</f>
        <v>0</v>
      </c>
      <c r="F220" s="103">
        <f t="shared" si="7"/>
        <v>0</v>
      </c>
    </row>
    <row r="221" spans="1:6">
      <c r="A221" s="103">
        <f>IF('Khả năng chọn thiết bị'!$D$8="",0,IF(Consolidated!L221='Khả năng chọn thiết bị'!$D$8,1,0))</f>
        <v>0</v>
      </c>
      <c r="B221" s="103">
        <f>IF('Khả năng chọn thiết bị'!$D$8="",0,IF(Consolidated!P221='Khả năng chọn thiết bị'!$D$8,1,0))</f>
        <v>0</v>
      </c>
      <c r="C221" s="103">
        <f t="shared" si="6"/>
        <v>0</v>
      </c>
      <c r="D221" s="103">
        <f>IF(Consolidated!E221=1,1,0)</f>
        <v>1</v>
      </c>
      <c r="E221" s="103">
        <f>IF(ISNUMBER(Consolidated!F221),Consolidated!F221,0)</f>
        <v>0</v>
      </c>
      <c r="F221" s="103">
        <f t="shared" si="7"/>
        <v>0</v>
      </c>
    </row>
    <row r="222" spans="1:6">
      <c r="A222" s="103">
        <f>IF('Khả năng chọn thiết bị'!$D$8="",0,IF(Consolidated!L222='Khả năng chọn thiết bị'!$D$8,1,0))</f>
        <v>0</v>
      </c>
      <c r="B222" s="103">
        <f>IF('Khả năng chọn thiết bị'!$D$8="",0,IF(Consolidated!P222='Khả năng chọn thiết bị'!$D$8,1,0))</f>
        <v>0</v>
      </c>
      <c r="C222" s="103">
        <f t="shared" si="6"/>
        <v>0</v>
      </c>
      <c r="D222" s="103">
        <f>IF(Consolidated!E222=1,1,0)</f>
        <v>1</v>
      </c>
      <c r="E222" s="103">
        <f>IF(ISNUMBER(Consolidated!F222),Consolidated!F222,0)</f>
        <v>0</v>
      </c>
      <c r="F222" s="103">
        <f t="shared" si="7"/>
        <v>0</v>
      </c>
    </row>
    <row r="223" spans="1:6">
      <c r="A223" s="103">
        <f>IF('Khả năng chọn thiết bị'!$D$8="",0,IF(Consolidated!L223='Khả năng chọn thiết bị'!$D$8,1,0))</f>
        <v>0</v>
      </c>
      <c r="B223" s="103">
        <f>IF('Khả năng chọn thiết bị'!$D$8="",0,IF(Consolidated!P223='Khả năng chọn thiết bị'!$D$8,1,0))</f>
        <v>0</v>
      </c>
      <c r="C223" s="103">
        <f t="shared" si="6"/>
        <v>0</v>
      </c>
      <c r="D223" s="103">
        <f>IF(Consolidated!E223=1,1,0)</f>
        <v>1</v>
      </c>
      <c r="E223" s="103">
        <f>IF(ISNUMBER(Consolidated!F223),Consolidated!F223,0)</f>
        <v>0</v>
      </c>
      <c r="F223" s="103">
        <f t="shared" si="7"/>
        <v>0</v>
      </c>
    </row>
    <row r="224" spans="1:6">
      <c r="A224" s="103">
        <f>IF('Khả năng chọn thiết bị'!$D$8="",0,IF(Consolidated!L224='Khả năng chọn thiết bị'!$D$8,1,0))</f>
        <v>0</v>
      </c>
      <c r="B224" s="103">
        <f>IF('Khả năng chọn thiết bị'!$D$8="",0,IF(Consolidated!P224='Khả năng chọn thiết bị'!$D$8,1,0))</f>
        <v>0</v>
      </c>
      <c r="C224" s="103">
        <f t="shared" si="6"/>
        <v>0</v>
      </c>
      <c r="D224" s="103">
        <f>IF(Consolidated!E224=1,1,0)</f>
        <v>1</v>
      </c>
      <c r="E224" s="103">
        <f>IF(ISNUMBER(Consolidated!F224),Consolidated!F224,0)</f>
        <v>0</v>
      </c>
      <c r="F224" s="103">
        <f t="shared" si="7"/>
        <v>0</v>
      </c>
    </row>
    <row r="225" spans="1:6">
      <c r="A225" s="103">
        <f>IF('Khả năng chọn thiết bị'!$D$8="",0,IF(Consolidated!L225='Khả năng chọn thiết bị'!$D$8,1,0))</f>
        <v>0</v>
      </c>
      <c r="B225" s="103">
        <f>IF('Khả năng chọn thiết bị'!$D$8="",0,IF(Consolidated!P225='Khả năng chọn thiết bị'!$D$8,1,0))</f>
        <v>0</v>
      </c>
      <c r="C225" s="103">
        <f t="shared" si="6"/>
        <v>0</v>
      </c>
      <c r="D225" s="103">
        <f>IF(Consolidated!E225=1,1,0)</f>
        <v>1</v>
      </c>
      <c r="E225" s="103">
        <f>IF(ISNUMBER(Consolidated!F225),Consolidated!F225,0)</f>
        <v>0</v>
      </c>
      <c r="F225" s="103">
        <f t="shared" si="7"/>
        <v>0</v>
      </c>
    </row>
    <row r="226" spans="1:6">
      <c r="A226" s="103">
        <f>IF('Khả năng chọn thiết bị'!$D$8="",0,IF(Consolidated!L226='Khả năng chọn thiết bị'!$D$8,1,0))</f>
        <v>0</v>
      </c>
      <c r="B226" s="103">
        <f>IF('Khả năng chọn thiết bị'!$D$8="",0,IF(Consolidated!P226='Khả năng chọn thiết bị'!$D$8,1,0))</f>
        <v>0</v>
      </c>
      <c r="C226" s="103">
        <f t="shared" si="6"/>
        <v>0</v>
      </c>
      <c r="D226" s="103">
        <f>IF(Consolidated!E226=1,1,0)</f>
        <v>1</v>
      </c>
      <c r="E226" s="103">
        <f>IF(ISNUMBER(Consolidated!F226),Consolidated!F226,0)</f>
        <v>0</v>
      </c>
      <c r="F226" s="103">
        <f t="shared" si="7"/>
        <v>0</v>
      </c>
    </row>
    <row r="227" spans="1:6">
      <c r="A227" s="103">
        <f>IF('Khả năng chọn thiết bị'!$D$8="",0,IF(Consolidated!L227='Khả năng chọn thiết bị'!$D$8,1,0))</f>
        <v>0</v>
      </c>
      <c r="B227" s="103">
        <f>IF('Khả năng chọn thiết bị'!$D$8="",0,IF(Consolidated!P227='Khả năng chọn thiết bị'!$D$8,1,0))</f>
        <v>0</v>
      </c>
      <c r="C227" s="103">
        <f t="shared" si="6"/>
        <v>0</v>
      </c>
      <c r="D227" s="103">
        <f>IF(Consolidated!E227=1,1,0)</f>
        <v>1</v>
      </c>
      <c r="E227" s="103">
        <f>IF(ISNUMBER(Consolidated!F227),Consolidated!F227,0)</f>
        <v>0</v>
      </c>
      <c r="F227" s="103">
        <f t="shared" si="7"/>
        <v>0</v>
      </c>
    </row>
    <row r="228" spans="1:6">
      <c r="A228" s="103">
        <f>IF('Khả năng chọn thiết bị'!$D$8="",0,IF(Consolidated!L228='Khả năng chọn thiết bị'!$D$8,1,0))</f>
        <v>0</v>
      </c>
      <c r="B228" s="103">
        <f>IF('Khả năng chọn thiết bị'!$D$8="",0,IF(Consolidated!P228='Khả năng chọn thiết bị'!$D$8,1,0))</f>
        <v>0</v>
      </c>
      <c r="C228" s="103">
        <f t="shared" si="6"/>
        <v>0</v>
      </c>
      <c r="D228" s="103">
        <f>IF(Consolidated!E228=1,1,0)</f>
        <v>1</v>
      </c>
      <c r="E228" s="103">
        <f>IF(ISNUMBER(Consolidated!F228),Consolidated!F228,0)</f>
        <v>0</v>
      </c>
      <c r="F228" s="103">
        <f t="shared" si="7"/>
        <v>0</v>
      </c>
    </row>
    <row r="229" spans="1:6">
      <c r="A229" s="103">
        <f>IF('Khả năng chọn thiết bị'!$D$8="",0,IF(Consolidated!L229='Khả năng chọn thiết bị'!$D$8,1,0))</f>
        <v>0</v>
      </c>
      <c r="B229" s="103">
        <f>IF('Khả năng chọn thiết bị'!$D$8="",0,IF(Consolidated!P229='Khả năng chọn thiết bị'!$D$8,1,0))</f>
        <v>0</v>
      </c>
      <c r="C229" s="103">
        <f t="shared" si="6"/>
        <v>0</v>
      </c>
      <c r="D229" s="103">
        <f>IF(Consolidated!E229=1,1,0)</f>
        <v>1</v>
      </c>
      <c r="E229" s="103">
        <f>IF(ISNUMBER(Consolidated!F229),Consolidated!F229,0)</f>
        <v>0</v>
      </c>
      <c r="F229" s="103">
        <f t="shared" si="7"/>
        <v>0</v>
      </c>
    </row>
    <row r="230" spans="1:6">
      <c r="A230" s="103">
        <f>IF('Khả năng chọn thiết bị'!$D$8="",0,IF(Consolidated!L230='Khả năng chọn thiết bị'!$D$8,1,0))</f>
        <v>0</v>
      </c>
      <c r="B230" s="103">
        <f>IF('Khả năng chọn thiết bị'!$D$8="",0,IF(Consolidated!P230='Khả năng chọn thiết bị'!$D$8,1,0))</f>
        <v>0</v>
      </c>
      <c r="C230" s="103">
        <f t="shared" si="6"/>
        <v>0</v>
      </c>
      <c r="D230" s="103">
        <f>IF(Consolidated!E230=1,1,0)</f>
        <v>1</v>
      </c>
      <c r="E230" s="103">
        <f>IF(ISNUMBER(Consolidated!F230),Consolidated!F230,0)</f>
        <v>0</v>
      </c>
      <c r="F230" s="103">
        <f t="shared" si="7"/>
        <v>0</v>
      </c>
    </row>
    <row r="231" spans="1:6">
      <c r="A231" s="103">
        <f>IF('Khả năng chọn thiết bị'!$D$8="",0,IF(Consolidated!L231='Khả năng chọn thiết bị'!$D$8,1,0))</f>
        <v>0</v>
      </c>
      <c r="B231" s="103">
        <f>IF('Khả năng chọn thiết bị'!$D$8="",0,IF(Consolidated!P231='Khả năng chọn thiết bị'!$D$8,1,0))</f>
        <v>0</v>
      </c>
      <c r="C231" s="103">
        <f t="shared" si="6"/>
        <v>0</v>
      </c>
      <c r="D231" s="103">
        <f>IF(Consolidated!E231=1,1,0)</f>
        <v>1</v>
      </c>
      <c r="E231" s="103">
        <f>IF(ISNUMBER(Consolidated!F231),Consolidated!F231,0)</f>
        <v>0</v>
      </c>
      <c r="F231" s="103">
        <f t="shared" si="7"/>
        <v>0</v>
      </c>
    </row>
    <row r="232" spans="1:6">
      <c r="A232" s="103">
        <f>IF('Khả năng chọn thiết bị'!$D$8="",0,IF(Consolidated!L232='Khả năng chọn thiết bị'!$D$8,1,0))</f>
        <v>0</v>
      </c>
      <c r="B232" s="103">
        <f>IF('Khả năng chọn thiết bị'!$D$8="",0,IF(Consolidated!P232='Khả năng chọn thiết bị'!$D$8,1,0))</f>
        <v>0</v>
      </c>
      <c r="C232" s="103">
        <f t="shared" si="6"/>
        <v>0</v>
      </c>
      <c r="D232" s="103">
        <f>IF(Consolidated!E232=1,1,0)</f>
        <v>1</v>
      </c>
      <c r="E232" s="103">
        <f>IF(ISNUMBER(Consolidated!F232),Consolidated!F232,0)</f>
        <v>0</v>
      </c>
      <c r="F232" s="103">
        <f t="shared" si="7"/>
        <v>0</v>
      </c>
    </row>
    <row r="233" spans="1:6">
      <c r="A233" s="103">
        <f>IF('Khả năng chọn thiết bị'!$D$8="",0,IF(Consolidated!L233='Khả năng chọn thiết bị'!$D$8,1,0))</f>
        <v>0</v>
      </c>
      <c r="B233" s="103">
        <f>IF('Khả năng chọn thiết bị'!$D$8="",0,IF(Consolidated!P233='Khả năng chọn thiết bị'!$D$8,1,0))</f>
        <v>0</v>
      </c>
      <c r="C233" s="103">
        <f t="shared" si="6"/>
        <v>0</v>
      </c>
      <c r="D233" s="103">
        <f>IF(Consolidated!E233=1,1,0)</f>
        <v>1</v>
      </c>
      <c r="E233" s="103">
        <f>IF(ISNUMBER(Consolidated!F233),Consolidated!F233,0)</f>
        <v>0</v>
      </c>
      <c r="F233" s="103">
        <f t="shared" si="7"/>
        <v>0</v>
      </c>
    </row>
    <row r="234" spans="1:6">
      <c r="A234" s="103">
        <f>IF('Khả năng chọn thiết bị'!$D$8="",0,IF(Consolidated!L234='Khả năng chọn thiết bị'!$D$8,1,0))</f>
        <v>0</v>
      </c>
      <c r="B234" s="103">
        <f>IF('Khả năng chọn thiết bị'!$D$8="",0,IF(Consolidated!P234='Khả năng chọn thiết bị'!$D$8,1,0))</f>
        <v>0</v>
      </c>
      <c r="C234" s="103">
        <f t="shared" si="6"/>
        <v>0</v>
      </c>
      <c r="D234" s="103">
        <f>IF(Consolidated!E234=1,1,0)</f>
        <v>1</v>
      </c>
      <c r="E234" s="103">
        <f>IF(ISNUMBER(Consolidated!F234),Consolidated!F234,0)</f>
        <v>0</v>
      </c>
      <c r="F234" s="103">
        <f t="shared" si="7"/>
        <v>0</v>
      </c>
    </row>
    <row r="235" spans="1:6">
      <c r="A235" s="103">
        <f>IF('Khả năng chọn thiết bị'!$D$8="",0,IF(Consolidated!L235='Khả năng chọn thiết bị'!$D$8,1,0))</f>
        <v>0</v>
      </c>
      <c r="B235" s="103">
        <f>IF('Khả năng chọn thiết bị'!$D$8="",0,IF(Consolidated!P235='Khả năng chọn thiết bị'!$D$8,1,0))</f>
        <v>0</v>
      </c>
      <c r="C235" s="103">
        <f t="shared" si="6"/>
        <v>0</v>
      </c>
      <c r="D235" s="103">
        <f>IF(Consolidated!E235=1,1,0)</f>
        <v>1</v>
      </c>
      <c r="E235" s="103">
        <f>IF(ISNUMBER(Consolidated!F235),Consolidated!F235,0)</f>
        <v>0</v>
      </c>
      <c r="F235" s="103">
        <f t="shared" si="7"/>
        <v>0</v>
      </c>
    </row>
    <row r="236" spans="1:6">
      <c r="A236" s="103">
        <f>IF('Khả năng chọn thiết bị'!$D$8="",0,IF(Consolidated!L236='Khả năng chọn thiết bị'!$D$8,1,0))</f>
        <v>0</v>
      </c>
      <c r="B236" s="103">
        <f>IF('Khả năng chọn thiết bị'!$D$8="",0,IF(Consolidated!P236='Khả năng chọn thiết bị'!$D$8,1,0))</f>
        <v>0</v>
      </c>
      <c r="C236" s="103">
        <f t="shared" si="6"/>
        <v>0</v>
      </c>
      <c r="D236" s="103">
        <f>IF(Consolidated!E236=1,1,0)</f>
        <v>1</v>
      </c>
      <c r="E236" s="103">
        <f>IF(ISNUMBER(Consolidated!F236),Consolidated!F236,0)</f>
        <v>0</v>
      </c>
      <c r="F236" s="103">
        <f t="shared" si="7"/>
        <v>0</v>
      </c>
    </row>
    <row r="237" spans="1:6">
      <c r="A237" s="103">
        <f>IF('Khả năng chọn thiết bị'!$D$8="",0,IF(Consolidated!L237='Khả năng chọn thiết bị'!$D$8,1,0))</f>
        <v>0</v>
      </c>
      <c r="B237" s="103">
        <f>IF('Khả năng chọn thiết bị'!$D$8="",0,IF(Consolidated!P237='Khả năng chọn thiết bị'!$D$8,1,0))</f>
        <v>0</v>
      </c>
      <c r="C237" s="103">
        <f t="shared" si="6"/>
        <v>0</v>
      </c>
      <c r="D237" s="103">
        <f>IF(Consolidated!E237=1,1,0)</f>
        <v>1</v>
      </c>
      <c r="E237" s="103">
        <f>IF(ISNUMBER(Consolidated!F237),Consolidated!F237,0)</f>
        <v>0</v>
      </c>
      <c r="F237" s="103">
        <f t="shared" si="7"/>
        <v>0</v>
      </c>
    </row>
    <row r="238" spans="1:6">
      <c r="A238" s="103">
        <f>IF('Khả năng chọn thiết bị'!$D$8="",0,IF(Consolidated!L238='Khả năng chọn thiết bị'!$D$8,1,0))</f>
        <v>0</v>
      </c>
      <c r="B238" s="103">
        <f>IF('Khả năng chọn thiết bị'!$D$8="",0,IF(Consolidated!P238='Khả năng chọn thiết bị'!$D$8,1,0))</f>
        <v>0</v>
      </c>
      <c r="C238" s="103">
        <f t="shared" si="6"/>
        <v>0</v>
      </c>
      <c r="D238" s="103">
        <f>IF(Consolidated!E238=1,1,0)</f>
        <v>1</v>
      </c>
      <c r="E238" s="103">
        <f>IF(ISNUMBER(Consolidated!F238),Consolidated!F238,0)</f>
        <v>0</v>
      </c>
      <c r="F238" s="103">
        <f t="shared" si="7"/>
        <v>0</v>
      </c>
    </row>
    <row r="239" spans="1:6">
      <c r="A239" s="103">
        <f>IF('Khả năng chọn thiết bị'!$D$8="",0,IF(Consolidated!L239='Khả năng chọn thiết bị'!$D$8,1,0))</f>
        <v>0</v>
      </c>
      <c r="B239" s="103">
        <f>IF('Khả năng chọn thiết bị'!$D$8="",0,IF(Consolidated!P239='Khả năng chọn thiết bị'!$D$8,1,0))</f>
        <v>0</v>
      </c>
      <c r="C239" s="103">
        <f t="shared" si="6"/>
        <v>0</v>
      </c>
      <c r="D239" s="103">
        <f>IF(Consolidated!E239=1,1,0)</f>
        <v>1</v>
      </c>
      <c r="E239" s="103">
        <f>IF(ISNUMBER(Consolidated!F239),Consolidated!F239,0)</f>
        <v>0</v>
      </c>
      <c r="F239" s="103">
        <f t="shared" si="7"/>
        <v>0</v>
      </c>
    </row>
    <row r="240" spans="1:6">
      <c r="A240" s="103">
        <f>IF('Khả năng chọn thiết bị'!$D$8="",0,IF(Consolidated!L240='Khả năng chọn thiết bị'!$D$8,1,0))</f>
        <v>0</v>
      </c>
      <c r="B240" s="103">
        <f>IF('Khả năng chọn thiết bị'!$D$8="",0,IF(Consolidated!P240='Khả năng chọn thiết bị'!$D$8,1,0))</f>
        <v>0</v>
      </c>
      <c r="C240" s="103">
        <f t="shared" si="6"/>
        <v>0</v>
      </c>
      <c r="D240" s="103">
        <f>IF(Consolidated!E240=1,1,0)</f>
        <v>1</v>
      </c>
      <c r="E240" s="103">
        <f>IF(ISNUMBER(Consolidated!F240),Consolidated!F240,0)</f>
        <v>0</v>
      </c>
      <c r="F240" s="103">
        <f t="shared" si="7"/>
        <v>0</v>
      </c>
    </row>
    <row r="241" spans="1:6">
      <c r="A241" s="103">
        <f>IF('Khả năng chọn thiết bị'!$D$8="",0,IF(Consolidated!L241='Khả năng chọn thiết bị'!$D$8,1,0))</f>
        <v>0</v>
      </c>
      <c r="B241" s="103">
        <f>IF('Khả năng chọn thiết bị'!$D$8="",0,IF(Consolidated!P241='Khả năng chọn thiết bị'!$D$8,1,0))</f>
        <v>0</v>
      </c>
      <c r="C241" s="103">
        <f t="shared" si="6"/>
        <v>0</v>
      </c>
      <c r="D241" s="103">
        <f>IF(Consolidated!E241=1,1,0)</f>
        <v>1</v>
      </c>
      <c r="E241" s="103">
        <f>IF(ISNUMBER(Consolidated!F241),Consolidated!F241,0)</f>
        <v>0</v>
      </c>
      <c r="F241" s="103">
        <f t="shared" si="7"/>
        <v>0</v>
      </c>
    </row>
    <row r="242" spans="1:6">
      <c r="A242" s="103">
        <f>IF('Khả năng chọn thiết bị'!$D$8="",0,IF(Consolidated!L242='Khả năng chọn thiết bị'!$D$8,1,0))</f>
        <v>0</v>
      </c>
      <c r="B242" s="103">
        <f>IF('Khả năng chọn thiết bị'!$D$8="",0,IF(Consolidated!P242='Khả năng chọn thiết bị'!$D$8,1,0))</f>
        <v>0</v>
      </c>
      <c r="C242" s="103">
        <f t="shared" si="6"/>
        <v>0</v>
      </c>
      <c r="D242" s="103">
        <f>IF(Consolidated!E242=1,1,0)</f>
        <v>1</v>
      </c>
      <c r="E242" s="103">
        <f>IF(ISNUMBER(Consolidated!F242),Consolidated!F242,0)</f>
        <v>0</v>
      </c>
      <c r="F242" s="103">
        <f t="shared" si="7"/>
        <v>0</v>
      </c>
    </row>
    <row r="243" spans="1:6">
      <c r="A243" s="103">
        <f>IF('Khả năng chọn thiết bị'!$D$8="",0,IF(Consolidated!L243='Khả năng chọn thiết bị'!$D$8,1,0))</f>
        <v>0</v>
      </c>
      <c r="B243" s="103">
        <f>IF('Khả năng chọn thiết bị'!$D$8="",0,IF(Consolidated!P243='Khả năng chọn thiết bị'!$D$8,1,0))</f>
        <v>0</v>
      </c>
      <c r="C243" s="103">
        <f t="shared" si="6"/>
        <v>0</v>
      </c>
      <c r="D243" s="103">
        <f>IF(Consolidated!E243=1,1,0)</f>
        <v>1</v>
      </c>
      <c r="E243" s="103">
        <f>IF(ISNUMBER(Consolidated!F243),Consolidated!F243,0)</f>
        <v>0</v>
      </c>
      <c r="F243" s="103">
        <f t="shared" si="7"/>
        <v>0</v>
      </c>
    </row>
    <row r="244" spans="1:6">
      <c r="A244" s="103">
        <f>IF('Khả năng chọn thiết bị'!$D$8="",0,IF(Consolidated!L244='Khả năng chọn thiết bị'!$D$8,1,0))</f>
        <v>0</v>
      </c>
      <c r="B244" s="103">
        <f>IF('Khả năng chọn thiết bị'!$D$8="",0,IF(Consolidated!P244='Khả năng chọn thiết bị'!$D$8,1,0))</f>
        <v>0</v>
      </c>
      <c r="C244" s="103">
        <f t="shared" si="6"/>
        <v>0</v>
      </c>
      <c r="D244" s="103">
        <f>IF(Consolidated!E244=1,1,0)</f>
        <v>1</v>
      </c>
      <c r="E244" s="103">
        <f>IF(ISNUMBER(Consolidated!F244),Consolidated!F244,0)</f>
        <v>0</v>
      </c>
      <c r="F244" s="103">
        <f t="shared" si="7"/>
        <v>0</v>
      </c>
    </row>
    <row r="245" spans="1:6">
      <c r="A245" s="103">
        <f>IF('Khả năng chọn thiết bị'!$D$8="",0,IF(Consolidated!L245='Khả năng chọn thiết bị'!$D$8,1,0))</f>
        <v>0</v>
      </c>
      <c r="B245" s="103">
        <f>IF('Khả năng chọn thiết bị'!$D$8="",0,IF(Consolidated!P245='Khả năng chọn thiết bị'!$D$8,1,0))</f>
        <v>0</v>
      </c>
      <c r="C245" s="103">
        <f t="shared" si="6"/>
        <v>0</v>
      </c>
      <c r="D245" s="103">
        <f>IF(Consolidated!E245=1,1,0)</f>
        <v>1</v>
      </c>
      <c r="E245" s="103">
        <f>IF(ISNUMBER(Consolidated!F245),Consolidated!F245,0)</f>
        <v>0</v>
      </c>
      <c r="F245" s="103">
        <f t="shared" si="7"/>
        <v>0</v>
      </c>
    </row>
    <row r="246" spans="1:6">
      <c r="A246" s="103">
        <f>IF('Khả năng chọn thiết bị'!$D$8="",0,IF(Consolidated!L246='Khả năng chọn thiết bị'!$D$8,1,0))</f>
        <v>0</v>
      </c>
      <c r="B246" s="103">
        <f>IF('Khả năng chọn thiết bị'!$D$8="",0,IF(Consolidated!P246='Khả năng chọn thiết bị'!$D$8,1,0))</f>
        <v>0</v>
      </c>
      <c r="C246" s="103">
        <f t="shared" si="6"/>
        <v>0</v>
      </c>
      <c r="D246" s="103">
        <f>IF(Consolidated!E246=1,1,0)</f>
        <v>1</v>
      </c>
      <c r="E246" s="103">
        <f>IF(ISNUMBER(Consolidated!F246),Consolidated!F246,0)</f>
        <v>0</v>
      </c>
      <c r="F246" s="103">
        <f t="shared" si="7"/>
        <v>0</v>
      </c>
    </row>
    <row r="247" spans="1:6">
      <c r="A247" s="103">
        <f>IF('Khả năng chọn thiết bị'!$D$8="",0,IF(Consolidated!L247='Khả năng chọn thiết bị'!$D$8,1,0))</f>
        <v>0</v>
      </c>
      <c r="B247" s="103">
        <f>IF('Khả năng chọn thiết bị'!$D$8="",0,IF(Consolidated!P247='Khả năng chọn thiết bị'!$D$8,1,0))</f>
        <v>0</v>
      </c>
      <c r="C247" s="103">
        <f t="shared" si="6"/>
        <v>0</v>
      </c>
      <c r="D247" s="103">
        <f>IF(Consolidated!E247=1,1,0)</f>
        <v>1</v>
      </c>
      <c r="E247" s="103">
        <f>IF(ISNUMBER(Consolidated!F247),Consolidated!F247,0)</f>
        <v>0</v>
      </c>
      <c r="F247" s="103">
        <f t="shared" si="7"/>
        <v>0</v>
      </c>
    </row>
    <row r="248" spans="1:6">
      <c r="A248" s="103">
        <f>IF('Khả năng chọn thiết bị'!$D$8="",0,IF(Consolidated!L248='Khả năng chọn thiết bị'!$D$8,1,0))</f>
        <v>0</v>
      </c>
      <c r="B248" s="103">
        <f>IF('Khả năng chọn thiết bị'!$D$8="",0,IF(Consolidated!P248='Khả năng chọn thiết bị'!$D$8,1,0))</f>
        <v>0</v>
      </c>
      <c r="C248" s="103">
        <f t="shared" si="6"/>
        <v>0</v>
      </c>
      <c r="D248" s="103">
        <f>IF(Consolidated!E248=1,1,0)</f>
        <v>1</v>
      </c>
      <c r="E248" s="103">
        <f>IF(ISNUMBER(Consolidated!F248),Consolidated!F248,0)</f>
        <v>0</v>
      </c>
      <c r="F248" s="103">
        <f t="shared" si="7"/>
        <v>0</v>
      </c>
    </row>
    <row r="249" spans="1:6">
      <c r="A249" s="103">
        <f>IF('Khả năng chọn thiết bị'!$D$8="",0,IF(Consolidated!L249='Khả năng chọn thiết bị'!$D$8,1,0))</f>
        <v>0</v>
      </c>
      <c r="B249" s="103">
        <f>IF('Khả năng chọn thiết bị'!$D$8="",0,IF(Consolidated!P249='Khả năng chọn thiết bị'!$D$8,1,0))</f>
        <v>0</v>
      </c>
      <c r="C249" s="103">
        <f t="shared" si="6"/>
        <v>0</v>
      </c>
      <c r="D249" s="103">
        <f>IF(Consolidated!E249=1,1,0)</f>
        <v>1</v>
      </c>
      <c r="E249" s="103">
        <f>IF(ISNUMBER(Consolidated!F249),Consolidated!F249,0)</f>
        <v>0</v>
      </c>
      <c r="F249" s="103">
        <f t="shared" si="7"/>
        <v>0</v>
      </c>
    </row>
    <row r="250" spans="1:6">
      <c r="A250" s="103">
        <f>IF('Khả năng chọn thiết bị'!$D$8="",0,IF(Consolidated!L250='Khả năng chọn thiết bị'!$D$8,1,0))</f>
        <v>0</v>
      </c>
      <c r="B250" s="103">
        <f>IF('Khả năng chọn thiết bị'!$D$8="",0,IF(Consolidated!P250='Khả năng chọn thiết bị'!$D$8,1,0))</f>
        <v>0</v>
      </c>
      <c r="C250" s="103">
        <f t="shared" si="6"/>
        <v>0</v>
      </c>
      <c r="D250" s="103">
        <f>IF(Consolidated!E250=1,1,0)</f>
        <v>1</v>
      </c>
      <c r="E250" s="103">
        <f>IF(ISNUMBER(Consolidated!F250),Consolidated!F250,0)</f>
        <v>0</v>
      </c>
      <c r="F250" s="103">
        <f t="shared" si="7"/>
        <v>0</v>
      </c>
    </row>
    <row r="251" spans="1:6">
      <c r="A251" s="103">
        <f>IF('Khả năng chọn thiết bị'!$D$8="",0,IF(Consolidated!L251='Khả năng chọn thiết bị'!$D$8,1,0))</f>
        <v>0</v>
      </c>
      <c r="B251" s="103">
        <f>IF('Khả năng chọn thiết bị'!$D$8="",0,IF(Consolidated!P251='Khả năng chọn thiết bị'!$D$8,1,0))</f>
        <v>0</v>
      </c>
      <c r="C251" s="103">
        <f t="shared" si="6"/>
        <v>0</v>
      </c>
      <c r="D251" s="103">
        <f>IF(Consolidated!E251=1,1,0)</f>
        <v>1</v>
      </c>
      <c r="E251" s="103">
        <f>IF(ISNUMBER(Consolidated!F251),Consolidated!F251,0)</f>
        <v>0</v>
      </c>
      <c r="F251" s="103">
        <f t="shared" si="7"/>
        <v>0</v>
      </c>
    </row>
    <row r="252" spans="1:6">
      <c r="A252" s="103">
        <f>IF('Khả năng chọn thiết bị'!$D$8="",0,IF(Consolidated!L252='Khả năng chọn thiết bị'!$D$8,1,0))</f>
        <v>0</v>
      </c>
      <c r="B252" s="103">
        <f>IF('Khả năng chọn thiết bị'!$D$8="",0,IF(Consolidated!P252='Khả năng chọn thiết bị'!$D$8,1,0))</f>
        <v>0</v>
      </c>
      <c r="C252" s="103">
        <f t="shared" si="6"/>
        <v>0</v>
      </c>
      <c r="D252" s="103">
        <f>IF(Consolidated!E252=1,1,0)</f>
        <v>1</v>
      </c>
      <c r="E252" s="103">
        <f>IF(ISNUMBER(Consolidated!F252),Consolidated!F252,0)</f>
        <v>0</v>
      </c>
      <c r="F252" s="103">
        <f t="shared" si="7"/>
        <v>0</v>
      </c>
    </row>
    <row r="253" spans="1:6">
      <c r="A253" s="103">
        <f>IF('Khả năng chọn thiết bị'!$D$8="",0,IF(Consolidated!L253='Khả năng chọn thiết bị'!$D$8,1,0))</f>
        <v>0</v>
      </c>
      <c r="B253" s="103">
        <f>IF('Khả năng chọn thiết bị'!$D$8="",0,IF(Consolidated!P253='Khả năng chọn thiết bị'!$D$8,1,0))</f>
        <v>0</v>
      </c>
      <c r="C253" s="103">
        <f t="shared" si="6"/>
        <v>0</v>
      </c>
      <c r="D253" s="103">
        <f>IF(Consolidated!E253=1,1,0)</f>
        <v>1</v>
      </c>
      <c r="E253" s="103">
        <f>IF(ISNUMBER(Consolidated!F253),Consolidated!F253,0)</f>
        <v>0</v>
      </c>
      <c r="F253" s="103">
        <f t="shared" si="7"/>
        <v>0</v>
      </c>
    </row>
    <row r="254" spans="1:6">
      <c r="A254" s="103">
        <f>IF('Khả năng chọn thiết bị'!$D$8="",0,IF(Consolidated!L254='Khả năng chọn thiết bị'!$D$8,1,0))</f>
        <v>0</v>
      </c>
      <c r="B254" s="103">
        <f>IF('Khả năng chọn thiết bị'!$D$8="",0,IF(Consolidated!P254='Khả năng chọn thiết bị'!$D$8,1,0))</f>
        <v>0</v>
      </c>
      <c r="C254" s="103">
        <f t="shared" si="6"/>
        <v>0</v>
      </c>
      <c r="D254" s="103">
        <f>IF(Consolidated!E254=1,1,0)</f>
        <v>1</v>
      </c>
      <c r="E254" s="103">
        <f>IF(ISNUMBER(Consolidated!F254),Consolidated!F254,0)</f>
        <v>0</v>
      </c>
      <c r="F254" s="103">
        <f t="shared" si="7"/>
        <v>0</v>
      </c>
    </row>
    <row r="255" spans="1:6">
      <c r="A255" s="103">
        <f>IF('Khả năng chọn thiết bị'!$D$8="",0,IF(Consolidated!L255='Khả năng chọn thiết bị'!$D$8,1,0))</f>
        <v>0</v>
      </c>
      <c r="B255" s="103">
        <f>IF('Khả năng chọn thiết bị'!$D$8="",0,IF(Consolidated!P255='Khả năng chọn thiết bị'!$D$8,1,0))</f>
        <v>0</v>
      </c>
      <c r="C255" s="103">
        <f t="shared" si="6"/>
        <v>0</v>
      </c>
      <c r="D255" s="103">
        <f>IF(Consolidated!E255=1,1,0)</f>
        <v>1</v>
      </c>
      <c r="E255" s="103">
        <f>IF(ISNUMBER(Consolidated!F255),Consolidated!F255,0)</f>
        <v>0</v>
      </c>
      <c r="F255" s="103">
        <f t="shared" si="7"/>
        <v>0</v>
      </c>
    </row>
    <row r="256" spans="1:6">
      <c r="A256" s="103">
        <f>IF('Khả năng chọn thiết bị'!$D$8="",0,IF(Consolidated!L256='Khả năng chọn thiết bị'!$D$8,1,0))</f>
        <v>0</v>
      </c>
      <c r="B256" s="103">
        <f>IF('Khả năng chọn thiết bị'!$D$8="",0,IF(Consolidated!P256='Khả năng chọn thiết bị'!$D$8,1,0))</f>
        <v>0</v>
      </c>
      <c r="C256" s="103">
        <f t="shared" si="6"/>
        <v>0</v>
      </c>
      <c r="D256" s="103">
        <f>IF(Consolidated!E256=1,1,0)</f>
        <v>1</v>
      </c>
      <c r="E256" s="103">
        <f>IF(ISNUMBER(Consolidated!F256),Consolidated!F256,0)</f>
        <v>0</v>
      </c>
      <c r="F256" s="103">
        <f t="shared" si="7"/>
        <v>0</v>
      </c>
    </row>
    <row r="257" spans="1:6">
      <c r="A257" s="103">
        <f>IF('Khả năng chọn thiết bị'!$D$8="",0,IF(Consolidated!L257='Khả năng chọn thiết bị'!$D$8,1,0))</f>
        <v>0</v>
      </c>
      <c r="B257" s="103">
        <f>IF('Khả năng chọn thiết bị'!$D$8="",0,IF(Consolidated!P257='Khả năng chọn thiết bị'!$D$8,1,0))</f>
        <v>0</v>
      </c>
      <c r="C257" s="103">
        <f t="shared" si="6"/>
        <v>0</v>
      </c>
      <c r="D257" s="103">
        <f>IF(Consolidated!E257=1,1,0)</f>
        <v>1</v>
      </c>
      <c r="E257" s="103">
        <f>IF(ISNUMBER(Consolidated!F257),Consolidated!F257,0)</f>
        <v>0</v>
      </c>
      <c r="F257" s="103">
        <f t="shared" si="7"/>
        <v>0</v>
      </c>
    </row>
    <row r="258" spans="1:6">
      <c r="A258" s="103">
        <f>IF('Khả năng chọn thiết bị'!$D$8="",0,IF(Consolidated!L258='Khả năng chọn thiết bị'!$D$8,1,0))</f>
        <v>0</v>
      </c>
      <c r="B258" s="103">
        <f>IF('Khả năng chọn thiết bị'!$D$8="",0,IF(Consolidated!P258='Khả năng chọn thiết bị'!$D$8,1,0))</f>
        <v>0</v>
      </c>
      <c r="C258" s="103">
        <f t="shared" ref="C258:C321" si="8">IF(A258+B258&gt;0,1,0)</f>
        <v>0</v>
      </c>
      <c r="D258" s="103">
        <f>IF(Consolidated!E258=1,1,0)</f>
        <v>1</v>
      </c>
      <c r="E258" s="103">
        <f>IF(ISNUMBER(Consolidated!F258),Consolidated!F258,0)</f>
        <v>0</v>
      </c>
      <c r="F258" s="103">
        <f t="shared" si="7"/>
        <v>0</v>
      </c>
    </row>
    <row r="259" spans="1:6">
      <c r="A259" s="103">
        <f>IF('Khả năng chọn thiết bị'!$D$8="",0,IF(Consolidated!L259='Khả năng chọn thiết bị'!$D$8,1,0))</f>
        <v>0</v>
      </c>
      <c r="B259" s="103">
        <f>IF('Khả năng chọn thiết bị'!$D$8="",0,IF(Consolidated!P259='Khả năng chọn thiết bị'!$D$8,1,0))</f>
        <v>0</v>
      </c>
      <c r="C259" s="103">
        <f t="shared" si="8"/>
        <v>0</v>
      </c>
      <c r="D259" s="103">
        <f>IF(Consolidated!E259=1,1,0)</f>
        <v>1</v>
      </c>
      <c r="E259" s="103">
        <f>IF(ISNUMBER(Consolidated!F259),Consolidated!F259,0)</f>
        <v>0</v>
      </c>
      <c r="F259" s="103">
        <f t="shared" ref="F259:F322" si="9">F258+C259</f>
        <v>0</v>
      </c>
    </row>
    <row r="260" spans="1:6">
      <c r="A260" s="103">
        <f>IF('Khả năng chọn thiết bị'!$D$8="",0,IF(Consolidated!L260='Khả năng chọn thiết bị'!$D$8,1,0))</f>
        <v>0</v>
      </c>
      <c r="B260" s="103">
        <f>IF('Khả năng chọn thiết bị'!$D$8="",0,IF(Consolidated!P260='Khả năng chọn thiết bị'!$D$8,1,0))</f>
        <v>0</v>
      </c>
      <c r="C260" s="103">
        <f t="shared" si="8"/>
        <v>0</v>
      </c>
      <c r="D260" s="103">
        <f>IF(Consolidated!E260=1,1,0)</f>
        <v>1</v>
      </c>
      <c r="E260" s="103">
        <f>IF(ISNUMBER(Consolidated!F260),Consolidated!F260,0)</f>
        <v>0</v>
      </c>
      <c r="F260" s="103">
        <f t="shared" si="9"/>
        <v>0</v>
      </c>
    </row>
    <row r="261" spans="1:6">
      <c r="A261" s="103">
        <f>IF('Khả năng chọn thiết bị'!$D$8="",0,IF(Consolidated!L261='Khả năng chọn thiết bị'!$D$8,1,0))</f>
        <v>0</v>
      </c>
      <c r="B261" s="103">
        <f>IF('Khả năng chọn thiết bị'!$D$8="",0,IF(Consolidated!P261='Khả năng chọn thiết bị'!$D$8,1,0))</f>
        <v>0</v>
      </c>
      <c r="C261" s="103">
        <f t="shared" si="8"/>
        <v>0</v>
      </c>
      <c r="D261" s="103">
        <f>IF(Consolidated!E261=1,1,0)</f>
        <v>1</v>
      </c>
      <c r="E261" s="103">
        <f>IF(ISNUMBER(Consolidated!F261),Consolidated!F261,0)</f>
        <v>0</v>
      </c>
      <c r="F261" s="103">
        <f t="shared" si="9"/>
        <v>0</v>
      </c>
    </row>
    <row r="262" spans="1:6">
      <c r="A262" s="103">
        <f>IF('Khả năng chọn thiết bị'!$D$8="",0,IF(Consolidated!L262='Khả năng chọn thiết bị'!$D$8,1,0))</f>
        <v>0</v>
      </c>
      <c r="B262" s="103">
        <f>IF('Khả năng chọn thiết bị'!$D$8="",0,IF(Consolidated!P262='Khả năng chọn thiết bị'!$D$8,1,0))</f>
        <v>0</v>
      </c>
      <c r="C262" s="103">
        <f t="shared" si="8"/>
        <v>0</v>
      </c>
      <c r="D262" s="103">
        <f>IF(Consolidated!E262=1,1,0)</f>
        <v>1</v>
      </c>
      <c r="E262" s="103">
        <f>IF(ISNUMBER(Consolidated!F262),Consolidated!F262,0)</f>
        <v>0</v>
      </c>
      <c r="F262" s="103">
        <f t="shared" si="9"/>
        <v>0</v>
      </c>
    </row>
    <row r="263" spans="1:6">
      <c r="A263" s="103">
        <f>IF('Khả năng chọn thiết bị'!$D$8="",0,IF(Consolidated!L263='Khả năng chọn thiết bị'!$D$8,1,0))</f>
        <v>0</v>
      </c>
      <c r="B263" s="103">
        <f>IF('Khả năng chọn thiết bị'!$D$8="",0,IF(Consolidated!P263='Khả năng chọn thiết bị'!$D$8,1,0))</f>
        <v>0</v>
      </c>
      <c r="C263" s="103">
        <f t="shared" si="8"/>
        <v>0</v>
      </c>
      <c r="D263" s="103">
        <f>IF(Consolidated!E263=1,1,0)</f>
        <v>1</v>
      </c>
      <c r="E263" s="103">
        <f>IF(ISNUMBER(Consolidated!F263),Consolidated!F263,0)</f>
        <v>0</v>
      </c>
      <c r="F263" s="103">
        <f t="shared" si="9"/>
        <v>0</v>
      </c>
    </row>
    <row r="264" spans="1:6">
      <c r="A264" s="103">
        <f>IF('Khả năng chọn thiết bị'!$D$8="",0,IF(Consolidated!L264='Khả năng chọn thiết bị'!$D$8,1,0))</f>
        <v>0</v>
      </c>
      <c r="B264" s="103">
        <f>IF('Khả năng chọn thiết bị'!$D$8="",0,IF(Consolidated!P264='Khả năng chọn thiết bị'!$D$8,1,0))</f>
        <v>0</v>
      </c>
      <c r="C264" s="103">
        <f t="shared" si="8"/>
        <v>0</v>
      </c>
      <c r="D264" s="103">
        <f>IF(Consolidated!E264=1,1,0)</f>
        <v>1</v>
      </c>
      <c r="E264" s="103">
        <f>IF(ISNUMBER(Consolidated!F264),Consolidated!F264,0)</f>
        <v>0</v>
      </c>
      <c r="F264" s="103">
        <f t="shared" si="9"/>
        <v>0</v>
      </c>
    </row>
    <row r="265" spans="1:6">
      <c r="A265" s="103">
        <f>IF('Khả năng chọn thiết bị'!$D$8="",0,IF(Consolidated!L265='Khả năng chọn thiết bị'!$D$8,1,0))</f>
        <v>0</v>
      </c>
      <c r="B265" s="103">
        <f>IF('Khả năng chọn thiết bị'!$D$8="",0,IF(Consolidated!P265='Khả năng chọn thiết bị'!$D$8,1,0))</f>
        <v>0</v>
      </c>
      <c r="C265" s="103">
        <f t="shared" si="8"/>
        <v>0</v>
      </c>
      <c r="D265" s="103">
        <f>IF(Consolidated!E265=1,1,0)</f>
        <v>1</v>
      </c>
      <c r="E265" s="103">
        <f>IF(ISNUMBER(Consolidated!F265),Consolidated!F265,0)</f>
        <v>1</v>
      </c>
      <c r="F265" s="103">
        <f t="shared" si="9"/>
        <v>0</v>
      </c>
    </row>
    <row r="266" spans="1:6">
      <c r="A266" s="103">
        <f>IF('Khả năng chọn thiết bị'!$D$8="",0,IF(Consolidated!L266='Khả năng chọn thiết bị'!$D$8,1,0))</f>
        <v>0</v>
      </c>
      <c r="B266" s="103">
        <f>IF('Khả năng chọn thiết bị'!$D$8="",0,IF(Consolidated!P266='Khả năng chọn thiết bị'!$D$8,1,0))</f>
        <v>0</v>
      </c>
      <c r="C266" s="103">
        <f t="shared" si="8"/>
        <v>0</v>
      </c>
      <c r="D266" s="103">
        <f>IF(Consolidated!E266=1,1,0)</f>
        <v>1</v>
      </c>
      <c r="E266" s="103">
        <f>IF(ISNUMBER(Consolidated!F266),Consolidated!F266,0)</f>
        <v>1</v>
      </c>
      <c r="F266" s="103">
        <f t="shared" si="9"/>
        <v>0</v>
      </c>
    </row>
    <row r="267" spans="1:6">
      <c r="A267" s="103">
        <f>IF('Khả năng chọn thiết bị'!$D$8="",0,IF(Consolidated!L267='Khả năng chọn thiết bị'!$D$8,1,0))</f>
        <v>0</v>
      </c>
      <c r="B267" s="103">
        <f>IF('Khả năng chọn thiết bị'!$D$8="",0,IF(Consolidated!P267='Khả năng chọn thiết bị'!$D$8,1,0))</f>
        <v>0</v>
      </c>
      <c r="C267" s="103">
        <f t="shared" si="8"/>
        <v>0</v>
      </c>
      <c r="D267" s="103">
        <f>IF(Consolidated!E267=1,1,0)</f>
        <v>1</v>
      </c>
      <c r="E267" s="103">
        <f>IF(ISNUMBER(Consolidated!F267),Consolidated!F267,0)</f>
        <v>0</v>
      </c>
      <c r="F267" s="103">
        <f t="shared" si="9"/>
        <v>0</v>
      </c>
    </row>
    <row r="268" spans="1:6">
      <c r="A268" s="103">
        <f>IF('Khả năng chọn thiết bị'!$D$8="",0,IF(Consolidated!L268='Khả năng chọn thiết bị'!$D$8,1,0))</f>
        <v>0</v>
      </c>
      <c r="B268" s="103">
        <f>IF('Khả năng chọn thiết bị'!$D$8="",0,IF(Consolidated!P268='Khả năng chọn thiết bị'!$D$8,1,0))</f>
        <v>0</v>
      </c>
      <c r="C268" s="103">
        <f t="shared" si="8"/>
        <v>0</v>
      </c>
      <c r="D268" s="103">
        <f>IF(Consolidated!E268=1,1,0)</f>
        <v>0</v>
      </c>
      <c r="E268" s="103">
        <f>IF(ISNUMBER(Consolidated!F268),Consolidated!F268,0)</f>
        <v>0</v>
      </c>
      <c r="F268" s="103">
        <f t="shared" si="9"/>
        <v>0</v>
      </c>
    </row>
    <row r="269" spans="1:6">
      <c r="A269" s="103">
        <f>IF('Khả năng chọn thiết bị'!$D$8="",0,IF(Consolidated!L269='Khả năng chọn thiết bị'!$D$8,1,0))</f>
        <v>0</v>
      </c>
      <c r="B269" s="103">
        <f>IF('Khả năng chọn thiết bị'!$D$8="",0,IF(Consolidated!P269='Khả năng chọn thiết bị'!$D$8,1,0))</f>
        <v>0</v>
      </c>
      <c r="C269" s="103">
        <f t="shared" si="8"/>
        <v>0</v>
      </c>
      <c r="D269" s="103">
        <f>IF(Consolidated!E269=1,1,0)</f>
        <v>0</v>
      </c>
      <c r="E269" s="103">
        <f>IF(ISNUMBER(Consolidated!F269),Consolidated!F269,0)</f>
        <v>0</v>
      </c>
      <c r="F269" s="103">
        <f t="shared" si="9"/>
        <v>0</v>
      </c>
    </row>
    <row r="270" spans="1:6">
      <c r="A270" s="103">
        <f>IF('Khả năng chọn thiết bị'!$D$8="",0,IF(Consolidated!L270='Khả năng chọn thiết bị'!$D$8,1,0))</f>
        <v>0</v>
      </c>
      <c r="B270" s="103">
        <f>IF('Khả năng chọn thiết bị'!$D$8="",0,IF(Consolidated!P270='Khả năng chọn thiết bị'!$D$8,1,0))</f>
        <v>0</v>
      </c>
      <c r="C270" s="103">
        <f t="shared" si="8"/>
        <v>0</v>
      </c>
      <c r="D270" s="103">
        <f>IF(Consolidated!E270=1,1,0)</f>
        <v>1</v>
      </c>
      <c r="E270" s="103">
        <f>IF(ISNUMBER(Consolidated!F270),Consolidated!F270,0)</f>
        <v>0</v>
      </c>
      <c r="F270" s="103">
        <f t="shared" si="9"/>
        <v>0</v>
      </c>
    </row>
    <row r="271" spans="1:6">
      <c r="A271" s="103">
        <f>IF('Khả năng chọn thiết bị'!$D$8="",0,IF(Consolidated!L271='Khả năng chọn thiết bị'!$D$8,1,0))</f>
        <v>0</v>
      </c>
      <c r="B271" s="103">
        <f>IF('Khả năng chọn thiết bị'!$D$8="",0,IF(Consolidated!P271='Khả năng chọn thiết bị'!$D$8,1,0))</f>
        <v>0</v>
      </c>
      <c r="C271" s="103">
        <f t="shared" si="8"/>
        <v>0</v>
      </c>
      <c r="D271" s="103">
        <f>IF(Consolidated!E271=1,1,0)</f>
        <v>0</v>
      </c>
      <c r="E271" s="103">
        <f>IF(ISNUMBER(Consolidated!F271),Consolidated!F271,0)</f>
        <v>0</v>
      </c>
      <c r="F271" s="103">
        <f t="shared" si="9"/>
        <v>0</v>
      </c>
    </row>
    <row r="272" spans="1:6">
      <c r="A272" s="103">
        <f>IF('Khả năng chọn thiết bị'!$D$8="",0,IF(Consolidated!L272='Khả năng chọn thiết bị'!$D$8,1,0))</f>
        <v>0</v>
      </c>
      <c r="B272" s="103">
        <f>IF('Khả năng chọn thiết bị'!$D$8="",0,IF(Consolidated!P272='Khả năng chọn thiết bị'!$D$8,1,0))</f>
        <v>0</v>
      </c>
      <c r="C272" s="103">
        <f t="shared" si="8"/>
        <v>0</v>
      </c>
      <c r="D272" s="103">
        <f>IF(Consolidated!E272=1,1,0)</f>
        <v>0</v>
      </c>
      <c r="E272" s="103">
        <f>IF(ISNUMBER(Consolidated!F272),Consolidated!F272,0)</f>
        <v>0</v>
      </c>
      <c r="F272" s="103">
        <f t="shared" si="9"/>
        <v>0</v>
      </c>
    </row>
    <row r="273" spans="1:6">
      <c r="A273" s="103">
        <f>IF('Khả năng chọn thiết bị'!$D$8="",0,IF(Consolidated!L273='Khả năng chọn thiết bị'!$D$8,1,0))</f>
        <v>0</v>
      </c>
      <c r="B273" s="103">
        <f>IF('Khả năng chọn thiết bị'!$D$8="",0,IF(Consolidated!P273='Khả năng chọn thiết bị'!$D$8,1,0))</f>
        <v>0</v>
      </c>
      <c r="C273" s="103">
        <f t="shared" si="8"/>
        <v>0</v>
      </c>
      <c r="D273" s="103">
        <f>IF(Consolidated!E273=1,1,0)</f>
        <v>0</v>
      </c>
      <c r="E273" s="103">
        <f>IF(ISNUMBER(Consolidated!F273),Consolidated!F273,0)</f>
        <v>0</v>
      </c>
      <c r="F273" s="103">
        <f t="shared" si="9"/>
        <v>0</v>
      </c>
    </row>
    <row r="274" spans="1:6">
      <c r="A274" s="103">
        <f>IF('Khả năng chọn thiết bị'!$D$8="",0,IF(Consolidated!L274='Khả năng chọn thiết bị'!$D$8,1,0))</f>
        <v>0</v>
      </c>
      <c r="B274" s="103">
        <f>IF('Khả năng chọn thiết bị'!$D$8="",0,IF(Consolidated!P274='Khả năng chọn thiết bị'!$D$8,1,0))</f>
        <v>0</v>
      </c>
      <c r="C274" s="103">
        <f t="shared" si="8"/>
        <v>0</v>
      </c>
      <c r="D274" s="103">
        <f>IF(Consolidated!E274=1,1,0)</f>
        <v>0</v>
      </c>
      <c r="E274" s="103">
        <f>IF(ISNUMBER(Consolidated!F274),Consolidated!F274,0)</f>
        <v>0</v>
      </c>
      <c r="F274" s="103">
        <f t="shared" si="9"/>
        <v>0</v>
      </c>
    </row>
    <row r="275" spans="1:6">
      <c r="A275" s="103">
        <f>IF('Khả năng chọn thiết bị'!$D$8="",0,IF(Consolidated!L275='Khả năng chọn thiết bị'!$D$8,1,0))</f>
        <v>0</v>
      </c>
      <c r="B275" s="103">
        <f>IF('Khả năng chọn thiết bị'!$D$8="",0,IF(Consolidated!P275='Khả năng chọn thiết bị'!$D$8,1,0))</f>
        <v>0</v>
      </c>
      <c r="C275" s="103">
        <f t="shared" si="8"/>
        <v>0</v>
      </c>
      <c r="D275" s="103">
        <f>IF(Consolidated!E275=1,1,0)</f>
        <v>1</v>
      </c>
      <c r="E275" s="103">
        <f>IF(ISNUMBER(Consolidated!F275),Consolidated!F275,0)</f>
        <v>0</v>
      </c>
      <c r="F275" s="103">
        <f t="shared" si="9"/>
        <v>0</v>
      </c>
    </row>
    <row r="276" spans="1:6">
      <c r="A276" s="103">
        <f>IF('Khả năng chọn thiết bị'!$D$8="",0,IF(Consolidated!L276='Khả năng chọn thiết bị'!$D$8,1,0))</f>
        <v>0</v>
      </c>
      <c r="B276" s="103">
        <f>IF('Khả năng chọn thiết bị'!$D$8="",0,IF(Consolidated!P276='Khả năng chọn thiết bị'!$D$8,1,0))</f>
        <v>0</v>
      </c>
      <c r="C276" s="103">
        <f t="shared" si="8"/>
        <v>0</v>
      </c>
      <c r="D276" s="103">
        <f>IF(Consolidated!E276=1,1,0)</f>
        <v>0</v>
      </c>
      <c r="E276" s="103">
        <f>IF(ISNUMBER(Consolidated!F276),Consolidated!F276,0)</f>
        <v>0</v>
      </c>
      <c r="F276" s="103">
        <f t="shared" si="9"/>
        <v>0</v>
      </c>
    </row>
    <row r="277" spans="1:6">
      <c r="A277" s="103">
        <f>IF('Khả năng chọn thiết bị'!$D$8="",0,IF(Consolidated!L277='Khả năng chọn thiết bị'!$D$8,1,0))</f>
        <v>0</v>
      </c>
      <c r="B277" s="103">
        <f>IF('Khả năng chọn thiết bị'!$D$8="",0,IF(Consolidated!P277='Khả năng chọn thiết bị'!$D$8,1,0))</f>
        <v>0</v>
      </c>
      <c r="C277" s="103">
        <f t="shared" si="8"/>
        <v>0</v>
      </c>
      <c r="D277" s="103">
        <f>IF(Consolidated!E277=1,1,0)</f>
        <v>1</v>
      </c>
      <c r="E277" s="103">
        <f>IF(ISNUMBER(Consolidated!F277),Consolidated!F277,0)</f>
        <v>0</v>
      </c>
      <c r="F277" s="103">
        <f t="shared" si="9"/>
        <v>0</v>
      </c>
    </row>
    <row r="278" spans="1:6">
      <c r="A278" s="103">
        <f>IF('Khả năng chọn thiết bị'!$D$8="",0,IF(Consolidated!L278='Khả năng chọn thiết bị'!$D$8,1,0))</f>
        <v>0</v>
      </c>
      <c r="B278" s="103">
        <f>IF('Khả năng chọn thiết bị'!$D$8="",0,IF(Consolidated!P278='Khả năng chọn thiết bị'!$D$8,1,0))</f>
        <v>0</v>
      </c>
      <c r="C278" s="103">
        <f t="shared" si="8"/>
        <v>0</v>
      </c>
      <c r="D278" s="103">
        <f>IF(Consolidated!E278=1,1,0)</f>
        <v>0</v>
      </c>
      <c r="E278" s="103">
        <f>IF(ISNUMBER(Consolidated!F278),Consolidated!F278,0)</f>
        <v>0</v>
      </c>
      <c r="F278" s="103">
        <f t="shared" si="9"/>
        <v>0</v>
      </c>
    </row>
    <row r="279" spans="1:6">
      <c r="A279" s="103">
        <f>IF('Khả năng chọn thiết bị'!$D$8="",0,IF(Consolidated!L279='Khả năng chọn thiết bị'!$D$8,1,0))</f>
        <v>0</v>
      </c>
      <c r="B279" s="103">
        <f>IF('Khả năng chọn thiết bị'!$D$8="",0,IF(Consolidated!P279='Khả năng chọn thiết bị'!$D$8,1,0))</f>
        <v>0</v>
      </c>
      <c r="C279" s="103">
        <f t="shared" si="8"/>
        <v>0</v>
      </c>
      <c r="D279" s="103">
        <f>IF(Consolidated!E279=1,1,0)</f>
        <v>0</v>
      </c>
      <c r="E279" s="103">
        <f>IF(ISNUMBER(Consolidated!F279),Consolidated!F279,0)</f>
        <v>0</v>
      </c>
      <c r="F279" s="103">
        <f t="shared" si="9"/>
        <v>0</v>
      </c>
    </row>
    <row r="280" spans="1:6">
      <c r="A280" s="103">
        <f>IF('Khả năng chọn thiết bị'!$D$8="",0,IF(Consolidated!L280='Khả năng chọn thiết bị'!$D$8,1,0))</f>
        <v>0</v>
      </c>
      <c r="B280" s="103">
        <f>IF('Khả năng chọn thiết bị'!$D$8="",0,IF(Consolidated!P280='Khả năng chọn thiết bị'!$D$8,1,0))</f>
        <v>0</v>
      </c>
      <c r="C280" s="103">
        <f t="shared" si="8"/>
        <v>0</v>
      </c>
      <c r="D280" s="103">
        <f>IF(Consolidated!E280=1,1,0)</f>
        <v>0</v>
      </c>
      <c r="E280" s="103">
        <f>IF(ISNUMBER(Consolidated!F280),Consolidated!F280,0)</f>
        <v>0</v>
      </c>
      <c r="F280" s="103">
        <f t="shared" si="9"/>
        <v>0</v>
      </c>
    </row>
    <row r="281" spans="1:6">
      <c r="A281" s="103">
        <f>IF('Khả năng chọn thiết bị'!$D$8="",0,IF(Consolidated!L281='Khả năng chọn thiết bị'!$D$8,1,0))</f>
        <v>0</v>
      </c>
      <c r="B281" s="103">
        <f>IF('Khả năng chọn thiết bị'!$D$8="",0,IF(Consolidated!P281='Khả năng chọn thiết bị'!$D$8,1,0))</f>
        <v>0</v>
      </c>
      <c r="C281" s="103">
        <f t="shared" si="8"/>
        <v>0</v>
      </c>
      <c r="D281" s="103">
        <f>IF(Consolidated!E281=1,1,0)</f>
        <v>0</v>
      </c>
      <c r="E281" s="103">
        <f>IF(ISNUMBER(Consolidated!F281),Consolidated!F281,0)</f>
        <v>0</v>
      </c>
      <c r="F281" s="103">
        <f t="shared" si="9"/>
        <v>0</v>
      </c>
    </row>
    <row r="282" spans="1:6">
      <c r="A282" s="103">
        <f>IF('Khả năng chọn thiết bị'!$D$8="",0,IF(Consolidated!L282='Khả năng chọn thiết bị'!$D$8,1,0))</f>
        <v>0</v>
      </c>
      <c r="B282" s="103">
        <f>IF('Khả năng chọn thiết bị'!$D$8="",0,IF(Consolidated!P282='Khả năng chọn thiết bị'!$D$8,1,0))</f>
        <v>0</v>
      </c>
      <c r="C282" s="103">
        <f t="shared" si="8"/>
        <v>0</v>
      </c>
      <c r="D282" s="103">
        <f>IF(Consolidated!E282=1,1,0)</f>
        <v>0</v>
      </c>
      <c r="E282" s="103">
        <f>IF(ISNUMBER(Consolidated!F282),Consolidated!F282,0)</f>
        <v>0</v>
      </c>
      <c r="F282" s="103">
        <f t="shared" si="9"/>
        <v>0</v>
      </c>
    </row>
    <row r="283" spans="1:6">
      <c r="A283" s="103">
        <f>IF('Khả năng chọn thiết bị'!$D$8="",0,IF(Consolidated!L283='Khả năng chọn thiết bị'!$D$8,1,0))</f>
        <v>0</v>
      </c>
      <c r="B283" s="103">
        <f>IF('Khả năng chọn thiết bị'!$D$8="",0,IF(Consolidated!P283='Khả năng chọn thiết bị'!$D$8,1,0))</f>
        <v>0</v>
      </c>
      <c r="C283" s="103">
        <f t="shared" si="8"/>
        <v>0</v>
      </c>
      <c r="D283" s="103">
        <f>IF(Consolidated!E283=1,1,0)</f>
        <v>0</v>
      </c>
      <c r="E283" s="103">
        <f>IF(ISNUMBER(Consolidated!F283),Consolidated!F283,0)</f>
        <v>0</v>
      </c>
      <c r="F283" s="103">
        <f t="shared" si="9"/>
        <v>0</v>
      </c>
    </row>
    <row r="284" spans="1:6">
      <c r="A284" s="103">
        <f>IF('Khả năng chọn thiết bị'!$D$8="",0,IF(Consolidated!L284='Khả năng chọn thiết bị'!$D$8,1,0))</f>
        <v>0</v>
      </c>
      <c r="B284" s="103">
        <f>IF('Khả năng chọn thiết bị'!$D$8="",0,IF(Consolidated!P284='Khả năng chọn thiết bị'!$D$8,1,0))</f>
        <v>0</v>
      </c>
      <c r="C284" s="103">
        <f t="shared" si="8"/>
        <v>0</v>
      </c>
      <c r="D284" s="103">
        <f>IF(Consolidated!E284=1,1,0)</f>
        <v>0</v>
      </c>
      <c r="E284" s="103">
        <f>IF(ISNUMBER(Consolidated!F284),Consolidated!F284,0)</f>
        <v>0</v>
      </c>
      <c r="F284" s="103">
        <f t="shared" si="9"/>
        <v>0</v>
      </c>
    </row>
    <row r="285" spans="1:6">
      <c r="A285" s="103">
        <f>IF('Khả năng chọn thiết bị'!$D$8="",0,IF(Consolidated!L285='Khả năng chọn thiết bị'!$D$8,1,0))</f>
        <v>0</v>
      </c>
      <c r="B285" s="103">
        <f>IF('Khả năng chọn thiết bị'!$D$8="",0,IF(Consolidated!P285='Khả năng chọn thiết bị'!$D$8,1,0))</f>
        <v>0</v>
      </c>
      <c r="C285" s="103">
        <f t="shared" si="8"/>
        <v>0</v>
      </c>
      <c r="D285" s="103">
        <f>IF(Consolidated!E285=1,1,0)</f>
        <v>0</v>
      </c>
      <c r="E285" s="103">
        <f>IF(ISNUMBER(Consolidated!F285),Consolidated!F285,0)</f>
        <v>0</v>
      </c>
      <c r="F285" s="103">
        <f t="shared" si="9"/>
        <v>0</v>
      </c>
    </row>
    <row r="286" spans="1:6">
      <c r="A286" s="103">
        <f>IF('Khả năng chọn thiết bị'!$D$8="",0,IF(Consolidated!L286='Khả năng chọn thiết bị'!$D$8,1,0))</f>
        <v>0</v>
      </c>
      <c r="B286" s="103">
        <f>IF('Khả năng chọn thiết bị'!$D$8="",0,IF(Consolidated!P286='Khả năng chọn thiết bị'!$D$8,1,0))</f>
        <v>0</v>
      </c>
      <c r="C286" s="103">
        <f t="shared" si="8"/>
        <v>0</v>
      </c>
      <c r="D286" s="103">
        <f>IF(Consolidated!E286=1,1,0)</f>
        <v>0</v>
      </c>
      <c r="E286" s="103">
        <f>IF(ISNUMBER(Consolidated!F286),Consolidated!F286,0)</f>
        <v>0</v>
      </c>
      <c r="F286" s="103">
        <f t="shared" si="9"/>
        <v>0</v>
      </c>
    </row>
    <row r="287" spans="1:6">
      <c r="A287" s="103">
        <f>IF('Khả năng chọn thiết bị'!$D$8="",0,IF(Consolidated!L287='Khả năng chọn thiết bị'!$D$8,1,0))</f>
        <v>0</v>
      </c>
      <c r="B287" s="103">
        <f>IF('Khả năng chọn thiết bị'!$D$8="",0,IF(Consolidated!P287='Khả năng chọn thiết bị'!$D$8,1,0))</f>
        <v>0</v>
      </c>
      <c r="C287" s="103">
        <f t="shared" si="8"/>
        <v>0</v>
      </c>
      <c r="D287" s="103">
        <f>IF(Consolidated!E287=1,1,0)</f>
        <v>0</v>
      </c>
      <c r="E287" s="103">
        <f>IF(ISNUMBER(Consolidated!F287),Consolidated!F287,0)</f>
        <v>0</v>
      </c>
      <c r="F287" s="103">
        <f t="shared" si="9"/>
        <v>0</v>
      </c>
    </row>
    <row r="288" spans="1:6">
      <c r="A288" s="103">
        <f>IF('Khả năng chọn thiết bị'!$D$8="",0,IF(Consolidated!L288='Khả năng chọn thiết bị'!$D$8,1,0))</f>
        <v>0</v>
      </c>
      <c r="B288" s="103">
        <f>IF('Khả năng chọn thiết bị'!$D$8="",0,IF(Consolidated!P288='Khả năng chọn thiết bị'!$D$8,1,0))</f>
        <v>0</v>
      </c>
      <c r="C288" s="103">
        <f t="shared" si="8"/>
        <v>0</v>
      </c>
      <c r="D288" s="103">
        <f>IF(Consolidated!E288=1,1,0)</f>
        <v>0</v>
      </c>
      <c r="E288" s="103">
        <f>IF(ISNUMBER(Consolidated!F288),Consolidated!F288,0)</f>
        <v>0</v>
      </c>
      <c r="F288" s="103">
        <f t="shared" si="9"/>
        <v>0</v>
      </c>
    </row>
    <row r="289" spans="1:6">
      <c r="A289" s="103">
        <f>IF('Khả năng chọn thiết bị'!$D$8="",0,IF(Consolidated!L289='Khả năng chọn thiết bị'!$D$8,1,0))</f>
        <v>0</v>
      </c>
      <c r="B289" s="103">
        <f>IF('Khả năng chọn thiết bị'!$D$8="",0,IF(Consolidated!P289='Khả năng chọn thiết bị'!$D$8,1,0))</f>
        <v>0</v>
      </c>
      <c r="C289" s="103">
        <f t="shared" si="8"/>
        <v>0</v>
      </c>
      <c r="D289" s="103">
        <f>IF(Consolidated!E289=1,1,0)</f>
        <v>0</v>
      </c>
      <c r="E289" s="103">
        <f>IF(ISNUMBER(Consolidated!F289),Consolidated!F289,0)</f>
        <v>0</v>
      </c>
      <c r="F289" s="103">
        <f t="shared" si="9"/>
        <v>0</v>
      </c>
    </row>
    <row r="290" spans="1:6">
      <c r="A290" s="103">
        <f>IF('Khả năng chọn thiết bị'!$D$8="",0,IF(Consolidated!L290='Khả năng chọn thiết bị'!$D$8,1,0))</f>
        <v>0</v>
      </c>
      <c r="B290" s="103">
        <f>IF('Khả năng chọn thiết bị'!$D$8="",0,IF(Consolidated!P290='Khả năng chọn thiết bị'!$D$8,1,0))</f>
        <v>0</v>
      </c>
      <c r="C290" s="103">
        <f t="shared" si="8"/>
        <v>0</v>
      </c>
      <c r="D290" s="103">
        <f>IF(Consolidated!E290=1,1,0)</f>
        <v>0</v>
      </c>
      <c r="E290" s="103">
        <f>IF(ISNUMBER(Consolidated!F290),Consolidated!F290,0)</f>
        <v>0</v>
      </c>
      <c r="F290" s="103">
        <f t="shared" si="9"/>
        <v>0</v>
      </c>
    </row>
    <row r="291" spans="1:6">
      <c r="A291" s="103">
        <f>IF('Khả năng chọn thiết bị'!$D$8="",0,IF(Consolidated!L291='Khả năng chọn thiết bị'!$D$8,1,0))</f>
        <v>0</v>
      </c>
      <c r="B291" s="103">
        <f>IF('Khả năng chọn thiết bị'!$D$8="",0,IF(Consolidated!P291='Khả năng chọn thiết bị'!$D$8,1,0))</f>
        <v>0</v>
      </c>
      <c r="C291" s="103">
        <f t="shared" si="8"/>
        <v>0</v>
      </c>
      <c r="D291" s="103">
        <f>IF(Consolidated!E291=1,1,0)</f>
        <v>0</v>
      </c>
      <c r="E291" s="103">
        <f>IF(ISNUMBER(Consolidated!F291),Consolidated!F291,0)</f>
        <v>0</v>
      </c>
      <c r="F291" s="103">
        <f t="shared" si="9"/>
        <v>0</v>
      </c>
    </row>
    <row r="292" spans="1:6">
      <c r="A292" s="103">
        <f>IF('Khả năng chọn thiết bị'!$D$8="",0,IF(Consolidated!L292='Khả năng chọn thiết bị'!$D$8,1,0))</f>
        <v>0</v>
      </c>
      <c r="B292" s="103">
        <f>IF('Khả năng chọn thiết bị'!$D$8="",0,IF(Consolidated!P292='Khả năng chọn thiết bị'!$D$8,1,0))</f>
        <v>0</v>
      </c>
      <c r="C292" s="103">
        <f t="shared" si="8"/>
        <v>0</v>
      </c>
      <c r="D292" s="103">
        <f>IF(Consolidated!E292=1,1,0)</f>
        <v>0</v>
      </c>
      <c r="E292" s="103">
        <f>IF(ISNUMBER(Consolidated!F292),Consolidated!F292,0)</f>
        <v>0</v>
      </c>
      <c r="F292" s="103">
        <f t="shared" si="9"/>
        <v>0</v>
      </c>
    </row>
    <row r="293" spans="1:6">
      <c r="A293" s="103">
        <f>IF('Khả năng chọn thiết bị'!$D$8="",0,IF(Consolidated!L293='Khả năng chọn thiết bị'!$D$8,1,0))</f>
        <v>0</v>
      </c>
      <c r="B293" s="103">
        <f>IF('Khả năng chọn thiết bị'!$D$8="",0,IF(Consolidated!P293='Khả năng chọn thiết bị'!$D$8,1,0))</f>
        <v>0</v>
      </c>
      <c r="C293" s="103">
        <f t="shared" si="8"/>
        <v>0</v>
      </c>
      <c r="D293" s="103">
        <f>IF(Consolidated!E293=1,1,0)</f>
        <v>0</v>
      </c>
      <c r="E293" s="103">
        <f>IF(ISNUMBER(Consolidated!F293),Consolidated!F293,0)</f>
        <v>0</v>
      </c>
      <c r="F293" s="103">
        <f t="shared" si="9"/>
        <v>0</v>
      </c>
    </row>
    <row r="294" spans="1:6">
      <c r="A294" s="103">
        <f>IF('Khả năng chọn thiết bị'!$D$8="",0,IF(Consolidated!L294='Khả năng chọn thiết bị'!$D$8,1,0))</f>
        <v>0</v>
      </c>
      <c r="B294" s="103">
        <f>IF('Khả năng chọn thiết bị'!$D$8="",0,IF(Consolidated!P294='Khả năng chọn thiết bị'!$D$8,1,0))</f>
        <v>0</v>
      </c>
      <c r="C294" s="103">
        <f t="shared" si="8"/>
        <v>0</v>
      </c>
      <c r="D294" s="103">
        <f>IF(Consolidated!E294=1,1,0)</f>
        <v>0</v>
      </c>
      <c r="E294" s="103">
        <f>IF(ISNUMBER(Consolidated!F294),Consolidated!F294,0)</f>
        <v>0</v>
      </c>
      <c r="F294" s="103">
        <f t="shared" si="9"/>
        <v>0</v>
      </c>
    </row>
    <row r="295" spans="1:6">
      <c r="A295" s="103">
        <f>IF('Khả năng chọn thiết bị'!$D$8="",0,IF(Consolidated!L295='Khả năng chọn thiết bị'!$D$8,1,0))</f>
        <v>0</v>
      </c>
      <c r="B295" s="103">
        <f>IF('Khả năng chọn thiết bị'!$D$8="",0,IF(Consolidated!P295='Khả năng chọn thiết bị'!$D$8,1,0))</f>
        <v>0</v>
      </c>
      <c r="C295" s="103">
        <f t="shared" si="8"/>
        <v>0</v>
      </c>
      <c r="D295" s="103">
        <f>IF(Consolidated!E295=1,1,0)</f>
        <v>0</v>
      </c>
      <c r="E295" s="103">
        <f>IF(ISNUMBER(Consolidated!F295),Consolidated!F295,0)</f>
        <v>0</v>
      </c>
      <c r="F295" s="103">
        <f t="shared" si="9"/>
        <v>0</v>
      </c>
    </row>
    <row r="296" spans="1:6">
      <c r="A296" s="103">
        <f>IF('Khả năng chọn thiết bị'!$D$8="",0,IF(Consolidated!L296='Khả năng chọn thiết bị'!$D$8,1,0))</f>
        <v>0</v>
      </c>
      <c r="B296" s="103">
        <f>IF('Khả năng chọn thiết bị'!$D$8="",0,IF(Consolidated!P296='Khả năng chọn thiết bị'!$D$8,1,0))</f>
        <v>0</v>
      </c>
      <c r="C296" s="103">
        <f t="shared" si="8"/>
        <v>0</v>
      </c>
      <c r="D296" s="103">
        <f>IF(Consolidated!E296=1,1,0)</f>
        <v>0</v>
      </c>
      <c r="E296" s="103">
        <f>IF(ISNUMBER(Consolidated!F296),Consolidated!F296,0)</f>
        <v>0</v>
      </c>
      <c r="F296" s="103">
        <f t="shared" si="9"/>
        <v>0</v>
      </c>
    </row>
    <row r="297" spans="1:6">
      <c r="A297" s="103">
        <f>IF('Khả năng chọn thiết bị'!$D$8="",0,IF(Consolidated!L297='Khả năng chọn thiết bị'!$D$8,1,0))</f>
        <v>0</v>
      </c>
      <c r="B297" s="103">
        <f>IF('Khả năng chọn thiết bị'!$D$8="",0,IF(Consolidated!P297='Khả năng chọn thiết bị'!$D$8,1,0))</f>
        <v>0</v>
      </c>
      <c r="C297" s="103">
        <f t="shared" si="8"/>
        <v>0</v>
      </c>
      <c r="D297" s="103">
        <f>IF(Consolidated!E297=1,1,0)</f>
        <v>0</v>
      </c>
      <c r="E297" s="103">
        <f>IF(ISNUMBER(Consolidated!F297),Consolidated!F297,0)</f>
        <v>0</v>
      </c>
      <c r="F297" s="103">
        <f t="shared" si="9"/>
        <v>0</v>
      </c>
    </row>
    <row r="298" spans="1:6">
      <c r="A298" s="103">
        <f>IF('Khả năng chọn thiết bị'!$D$8="",0,IF(Consolidated!L298='Khả năng chọn thiết bị'!$D$8,1,0))</f>
        <v>0</v>
      </c>
      <c r="B298" s="103">
        <f>IF('Khả năng chọn thiết bị'!$D$8="",0,IF(Consolidated!P298='Khả năng chọn thiết bị'!$D$8,1,0))</f>
        <v>0</v>
      </c>
      <c r="C298" s="103">
        <f t="shared" si="8"/>
        <v>0</v>
      </c>
      <c r="D298" s="103">
        <f>IF(Consolidated!E298=1,1,0)</f>
        <v>1</v>
      </c>
      <c r="E298" s="103">
        <f>IF(ISNUMBER(Consolidated!F298),Consolidated!F298,0)</f>
        <v>0</v>
      </c>
      <c r="F298" s="103">
        <f t="shared" si="9"/>
        <v>0</v>
      </c>
    </row>
    <row r="299" spans="1:6">
      <c r="A299" s="103">
        <f>IF('Khả năng chọn thiết bị'!$D$8="",0,IF(Consolidated!L299='Khả năng chọn thiết bị'!$D$8,1,0))</f>
        <v>0</v>
      </c>
      <c r="B299" s="103">
        <f>IF('Khả năng chọn thiết bị'!$D$8="",0,IF(Consolidated!P299='Khả năng chọn thiết bị'!$D$8,1,0))</f>
        <v>0</v>
      </c>
      <c r="C299" s="103">
        <f t="shared" si="8"/>
        <v>0</v>
      </c>
      <c r="D299" s="103">
        <f>IF(Consolidated!E299=1,1,0)</f>
        <v>1</v>
      </c>
      <c r="E299" s="103">
        <f>IF(ISNUMBER(Consolidated!F299),Consolidated!F299,0)</f>
        <v>0</v>
      </c>
      <c r="F299" s="103">
        <f t="shared" si="9"/>
        <v>0</v>
      </c>
    </row>
    <row r="300" spans="1:6">
      <c r="A300" s="103">
        <f>IF('Khả năng chọn thiết bị'!$D$8="",0,IF(Consolidated!L300='Khả năng chọn thiết bị'!$D$8,1,0))</f>
        <v>0</v>
      </c>
      <c r="B300" s="103">
        <f>IF('Khả năng chọn thiết bị'!$D$8="",0,IF(Consolidated!P300='Khả năng chọn thiết bị'!$D$8,1,0))</f>
        <v>0</v>
      </c>
      <c r="C300" s="103">
        <f t="shared" si="8"/>
        <v>0</v>
      </c>
      <c r="D300" s="103">
        <f>IF(Consolidated!E300=1,1,0)</f>
        <v>1</v>
      </c>
      <c r="E300" s="103">
        <f>IF(ISNUMBER(Consolidated!F300),Consolidated!F300,0)</f>
        <v>0</v>
      </c>
      <c r="F300" s="103">
        <f t="shared" si="9"/>
        <v>0</v>
      </c>
    </row>
    <row r="301" spans="1:6">
      <c r="A301" s="103">
        <f>IF('Khả năng chọn thiết bị'!$D$8="",0,IF(Consolidated!L301='Khả năng chọn thiết bị'!$D$8,1,0))</f>
        <v>0</v>
      </c>
      <c r="B301" s="103">
        <f>IF('Khả năng chọn thiết bị'!$D$8="",0,IF(Consolidated!P301='Khả năng chọn thiết bị'!$D$8,1,0))</f>
        <v>0</v>
      </c>
      <c r="C301" s="103">
        <f t="shared" si="8"/>
        <v>0</v>
      </c>
      <c r="D301" s="103">
        <f>IF(Consolidated!E301=1,1,0)</f>
        <v>0</v>
      </c>
      <c r="E301" s="103">
        <f>IF(ISNUMBER(Consolidated!F301),Consolidated!F301,0)</f>
        <v>0</v>
      </c>
      <c r="F301" s="103">
        <f t="shared" si="9"/>
        <v>0</v>
      </c>
    </row>
    <row r="302" spans="1:6">
      <c r="A302" s="103">
        <f>IF('Khả năng chọn thiết bị'!$D$8="",0,IF(Consolidated!L302='Khả năng chọn thiết bị'!$D$8,1,0))</f>
        <v>0</v>
      </c>
      <c r="B302" s="103">
        <f>IF('Khả năng chọn thiết bị'!$D$8="",0,IF(Consolidated!P302='Khả năng chọn thiết bị'!$D$8,1,0))</f>
        <v>0</v>
      </c>
      <c r="C302" s="103">
        <f t="shared" si="8"/>
        <v>0</v>
      </c>
      <c r="D302" s="103">
        <f>IF(Consolidated!E302=1,1,0)</f>
        <v>1</v>
      </c>
      <c r="E302" s="103">
        <f>IF(ISNUMBER(Consolidated!F302),Consolidated!F302,0)</f>
        <v>1</v>
      </c>
      <c r="F302" s="103">
        <f t="shared" si="9"/>
        <v>0</v>
      </c>
    </row>
    <row r="303" spans="1:6">
      <c r="A303" s="103">
        <f>IF('Khả năng chọn thiết bị'!$D$8="",0,IF(Consolidated!L303='Khả năng chọn thiết bị'!$D$8,1,0))</f>
        <v>0</v>
      </c>
      <c r="B303" s="103">
        <f>IF('Khả năng chọn thiết bị'!$D$8="",0,IF(Consolidated!P303='Khả năng chọn thiết bị'!$D$8,1,0))</f>
        <v>0</v>
      </c>
      <c r="C303" s="103">
        <f t="shared" si="8"/>
        <v>0</v>
      </c>
      <c r="D303" s="103">
        <f>IF(Consolidated!E303=1,1,0)</f>
        <v>1</v>
      </c>
      <c r="E303" s="103">
        <f>IF(ISNUMBER(Consolidated!F303),Consolidated!F303,0)</f>
        <v>0</v>
      </c>
      <c r="F303" s="103">
        <f t="shared" si="9"/>
        <v>0</v>
      </c>
    </row>
    <row r="304" spans="1:6">
      <c r="A304" s="103">
        <f>IF('Khả năng chọn thiết bị'!$D$8="",0,IF(Consolidated!L304='Khả năng chọn thiết bị'!$D$8,1,0))</f>
        <v>0</v>
      </c>
      <c r="B304" s="103">
        <f>IF('Khả năng chọn thiết bị'!$D$8="",0,IF(Consolidated!P304='Khả năng chọn thiết bị'!$D$8,1,0))</f>
        <v>0</v>
      </c>
      <c r="C304" s="103">
        <f t="shared" si="8"/>
        <v>0</v>
      </c>
      <c r="D304" s="103">
        <f>IF(Consolidated!E304=1,1,0)</f>
        <v>1</v>
      </c>
      <c r="E304" s="103">
        <f>IF(ISNUMBER(Consolidated!F304),Consolidated!F304,0)</f>
        <v>0</v>
      </c>
      <c r="F304" s="103">
        <f t="shared" si="9"/>
        <v>0</v>
      </c>
    </row>
    <row r="305" spans="1:6">
      <c r="A305" s="103">
        <f>IF('Khả năng chọn thiết bị'!$D$8="",0,IF(Consolidated!L305='Khả năng chọn thiết bị'!$D$8,1,0))</f>
        <v>0</v>
      </c>
      <c r="B305" s="103">
        <f>IF('Khả năng chọn thiết bị'!$D$8="",0,IF(Consolidated!P305='Khả năng chọn thiết bị'!$D$8,1,0))</f>
        <v>0</v>
      </c>
      <c r="C305" s="103">
        <f t="shared" si="8"/>
        <v>0</v>
      </c>
      <c r="D305" s="103">
        <f>IF(Consolidated!E305=1,1,0)</f>
        <v>1</v>
      </c>
      <c r="E305" s="103">
        <f>IF(ISNUMBER(Consolidated!F305),Consolidated!F305,0)</f>
        <v>0</v>
      </c>
      <c r="F305" s="103">
        <f t="shared" si="9"/>
        <v>0</v>
      </c>
    </row>
    <row r="306" spans="1:6">
      <c r="A306" s="103">
        <f>IF('Khả năng chọn thiết bị'!$D$8="",0,IF(Consolidated!L306='Khả năng chọn thiết bị'!$D$8,1,0))</f>
        <v>0</v>
      </c>
      <c r="B306" s="103">
        <f>IF('Khả năng chọn thiết bị'!$D$8="",0,IF(Consolidated!P306='Khả năng chọn thiết bị'!$D$8,1,0))</f>
        <v>0</v>
      </c>
      <c r="C306" s="103">
        <f t="shared" si="8"/>
        <v>0</v>
      </c>
      <c r="D306" s="103">
        <f>IF(Consolidated!E306=1,1,0)</f>
        <v>0</v>
      </c>
      <c r="E306" s="103">
        <f>IF(ISNUMBER(Consolidated!F306),Consolidated!F306,0)</f>
        <v>0</v>
      </c>
      <c r="F306" s="103">
        <f t="shared" si="9"/>
        <v>0</v>
      </c>
    </row>
    <row r="307" spans="1:6">
      <c r="A307" s="103">
        <f>IF('Khả năng chọn thiết bị'!$D$8="",0,IF(Consolidated!L307='Khả năng chọn thiết bị'!$D$8,1,0))</f>
        <v>0</v>
      </c>
      <c r="B307" s="103">
        <f>IF('Khả năng chọn thiết bị'!$D$8="",0,IF(Consolidated!P307='Khả năng chọn thiết bị'!$D$8,1,0))</f>
        <v>0</v>
      </c>
      <c r="C307" s="103">
        <f t="shared" si="8"/>
        <v>0</v>
      </c>
      <c r="D307" s="103">
        <f>IF(Consolidated!E307=1,1,0)</f>
        <v>1</v>
      </c>
      <c r="E307" s="103">
        <f>IF(ISNUMBER(Consolidated!F307),Consolidated!F307,0)</f>
        <v>1</v>
      </c>
      <c r="F307" s="103">
        <f t="shared" si="9"/>
        <v>0</v>
      </c>
    </row>
    <row r="308" spans="1:6">
      <c r="A308" s="103">
        <f>IF('Khả năng chọn thiết bị'!$D$8="",0,IF(Consolidated!L308='Khả năng chọn thiết bị'!$D$8,1,0))</f>
        <v>0</v>
      </c>
      <c r="B308" s="103">
        <f>IF('Khả năng chọn thiết bị'!$D$8="",0,IF(Consolidated!P308='Khả năng chọn thiết bị'!$D$8,1,0))</f>
        <v>0</v>
      </c>
      <c r="C308" s="103">
        <f t="shared" si="8"/>
        <v>0</v>
      </c>
      <c r="D308" s="103">
        <f>IF(Consolidated!E308=1,1,0)</f>
        <v>1</v>
      </c>
      <c r="E308" s="103">
        <f>IF(ISNUMBER(Consolidated!F308),Consolidated!F308,0)</f>
        <v>1</v>
      </c>
      <c r="F308" s="103">
        <f t="shared" si="9"/>
        <v>0</v>
      </c>
    </row>
    <row r="309" spans="1:6">
      <c r="A309" s="103">
        <f>IF('Khả năng chọn thiết bị'!$D$8="",0,IF(Consolidated!L309='Khả năng chọn thiết bị'!$D$8,1,0))</f>
        <v>0</v>
      </c>
      <c r="B309" s="103">
        <f>IF('Khả năng chọn thiết bị'!$D$8="",0,IF(Consolidated!P309='Khả năng chọn thiết bị'!$D$8,1,0))</f>
        <v>0</v>
      </c>
      <c r="C309" s="103">
        <f t="shared" si="8"/>
        <v>0</v>
      </c>
      <c r="D309" s="103">
        <f>IF(Consolidated!E309=1,1,0)</f>
        <v>1</v>
      </c>
      <c r="E309" s="103">
        <f>IF(ISNUMBER(Consolidated!F309),Consolidated!F309,0)</f>
        <v>0</v>
      </c>
      <c r="F309" s="103">
        <f t="shared" si="9"/>
        <v>0</v>
      </c>
    </row>
    <row r="310" spans="1:6">
      <c r="A310" s="103">
        <f>IF('Khả năng chọn thiết bị'!$D$8="",0,IF(Consolidated!L310='Khả năng chọn thiết bị'!$D$8,1,0))</f>
        <v>0</v>
      </c>
      <c r="B310" s="103">
        <f>IF('Khả năng chọn thiết bị'!$D$8="",0,IF(Consolidated!P310='Khả năng chọn thiết bị'!$D$8,1,0))</f>
        <v>0</v>
      </c>
      <c r="C310" s="103">
        <f t="shared" si="8"/>
        <v>0</v>
      </c>
      <c r="D310" s="103">
        <f>IF(Consolidated!E310=1,1,0)</f>
        <v>1</v>
      </c>
      <c r="E310" s="103">
        <f>IF(ISNUMBER(Consolidated!F310),Consolidated!F310,0)</f>
        <v>0</v>
      </c>
      <c r="F310" s="103">
        <f t="shared" si="9"/>
        <v>0</v>
      </c>
    </row>
    <row r="311" spans="1:6">
      <c r="A311" s="103">
        <f>IF('Khả năng chọn thiết bị'!$D$8="",0,IF(Consolidated!L311='Khả năng chọn thiết bị'!$D$8,1,0))</f>
        <v>0</v>
      </c>
      <c r="B311" s="103">
        <f>IF('Khả năng chọn thiết bị'!$D$8="",0,IF(Consolidated!P311='Khả năng chọn thiết bị'!$D$8,1,0))</f>
        <v>0</v>
      </c>
      <c r="C311" s="103">
        <f t="shared" si="8"/>
        <v>0</v>
      </c>
      <c r="D311" s="103">
        <f>IF(Consolidated!E311=1,1,0)</f>
        <v>0</v>
      </c>
      <c r="E311" s="103">
        <f>IF(ISNUMBER(Consolidated!F311),Consolidated!F311,0)</f>
        <v>0</v>
      </c>
      <c r="F311" s="103">
        <f t="shared" si="9"/>
        <v>0</v>
      </c>
    </row>
    <row r="312" spans="1:6">
      <c r="A312" s="103">
        <f>IF('Khả năng chọn thiết bị'!$D$8="",0,IF(Consolidated!L312='Khả năng chọn thiết bị'!$D$8,1,0))</f>
        <v>0</v>
      </c>
      <c r="B312" s="103">
        <f>IF('Khả năng chọn thiết bị'!$D$8="",0,IF(Consolidated!P312='Khả năng chọn thiết bị'!$D$8,1,0))</f>
        <v>0</v>
      </c>
      <c r="C312" s="103">
        <f t="shared" si="8"/>
        <v>0</v>
      </c>
      <c r="D312" s="103">
        <f>IF(Consolidated!E312=1,1,0)</f>
        <v>1</v>
      </c>
      <c r="E312" s="103">
        <f>IF(ISNUMBER(Consolidated!F312),Consolidated!F312,0)</f>
        <v>0</v>
      </c>
      <c r="F312" s="103">
        <f t="shared" si="9"/>
        <v>0</v>
      </c>
    </row>
    <row r="313" spans="1:6">
      <c r="A313" s="103">
        <f>IF('Khả năng chọn thiết bị'!$D$8="",0,IF(Consolidated!L313='Khả năng chọn thiết bị'!$D$8,1,0))</f>
        <v>0</v>
      </c>
      <c r="B313" s="103">
        <f>IF('Khả năng chọn thiết bị'!$D$8="",0,IF(Consolidated!P313='Khả năng chọn thiết bị'!$D$8,1,0))</f>
        <v>0</v>
      </c>
      <c r="C313" s="103">
        <f t="shared" si="8"/>
        <v>0</v>
      </c>
      <c r="D313" s="103">
        <f>IF(Consolidated!E313=1,1,0)</f>
        <v>1</v>
      </c>
      <c r="E313" s="103">
        <f>IF(ISNUMBER(Consolidated!F313),Consolidated!F313,0)</f>
        <v>1</v>
      </c>
      <c r="F313" s="103">
        <f t="shared" si="9"/>
        <v>0</v>
      </c>
    </row>
    <row r="314" spans="1:6">
      <c r="A314" s="103">
        <f>IF('Khả năng chọn thiết bị'!$D$8="",0,IF(Consolidated!L314='Khả năng chọn thiết bị'!$D$8,1,0))</f>
        <v>0</v>
      </c>
      <c r="B314" s="103">
        <f>IF('Khả năng chọn thiết bị'!$D$8="",0,IF(Consolidated!P314='Khả năng chọn thiết bị'!$D$8,1,0))</f>
        <v>0</v>
      </c>
      <c r="C314" s="103">
        <f t="shared" si="8"/>
        <v>0</v>
      </c>
      <c r="D314" s="103">
        <f>IF(Consolidated!E314=1,1,0)</f>
        <v>0</v>
      </c>
      <c r="E314" s="103">
        <f>IF(ISNUMBER(Consolidated!F314),Consolidated!F314,0)</f>
        <v>0</v>
      </c>
      <c r="F314" s="103">
        <f t="shared" si="9"/>
        <v>0</v>
      </c>
    </row>
    <row r="315" spans="1:6">
      <c r="A315" s="103">
        <f>IF('Khả năng chọn thiết bị'!$D$8="",0,IF(Consolidated!L315='Khả năng chọn thiết bị'!$D$8,1,0))</f>
        <v>0</v>
      </c>
      <c r="B315" s="103">
        <f>IF('Khả năng chọn thiết bị'!$D$8="",0,IF(Consolidated!P315='Khả năng chọn thiết bị'!$D$8,1,0))</f>
        <v>0</v>
      </c>
      <c r="C315" s="103">
        <f t="shared" si="8"/>
        <v>0</v>
      </c>
      <c r="D315" s="103">
        <f>IF(Consolidated!E315=1,1,0)</f>
        <v>0</v>
      </c>
      <c r="E315" s="103">
        <f>IF(ISNUMBER(Consolidated!F315),Consolidated!F315,0)</f>
        <v>0</v>
      </c>
      <c r="F315" s="103">
        <f t="shared" si="9"/>
        <v>0</v>
      </c>
    </row>
    <row r="316" spans="1:6">
      <c r="A316" s="103">
        <f>IF('Khả năng chọn thiết bị'!$D$8="",0,IF(Consolidated!L316='Khả năng chọn thiết bị'!$D$8,1,0))</f>
        <v>0</v>
      </c>
      <c r="B316" s="103">
        <f>IF('Khả năng chọn thiết bị'!$D$8="",0,IF(Consolidated!P316='Khả năng chọn thiết bị'!$D$8,1,0))</f>
        <v>0</v>
      </c>
      <c r="C316" s="103">
        <f t="shared" si="8"/>
        <v>0</v>
      </c>
      <c r="D316" s="103">
        <f>IF(Consolidated!E316=1,1,0)</f>
        <v>0</v>
      </c>
      <c r="E316" s="103">
        <f>IF(ISNUMBER(Consolidated!F316),Consolidated!F316,0)</f>
        <v>0</v>
      </c>
      <c r="F316" s="103">
        <f t="shared" si="9"/>
        <v>0</v>
      </c>
    </row>
    <row r="317" spans="1:6">
      <c r="A317" s="103">
        <f>IF('Khả năng chọn thiết bị'!$D$8="",0,IF(Consolidated!L317='Khả năng chọn thiết bị'!$D$8,1,0))</f>
        <v>0</v>
      </c>
      <c r="B317" s="103">
        <f>IF('Khả năng chọn thiết bị'!$D$8="",0,IF(Consolidated!P317='Khả năng chọn thiết bị'!$D$8,1,0))</f>
        <v>0</v>
      </c>
      <c r="C317" s="103">
        <f t="shared" si="8"/>
        <v>0</v>
      </c>
      <c r="D317" s="103">
        <f>IF(Consolidated!E317=1,1,0)</f>
        <v>1</v>
      </c>
      <c r="E317" s="103">
        <f>IF(ISNUMBER(Consolidated!F317),Consolidated!F317,0)</f>
        <v>1</v>
      </c>
      <c r="F317" s="103">
        <f t="shared" si="9"/>
        <v>0</v>
      </c>
    </row>
    <row r="318" spans="1:6">
      <c r="A318" s="103">
        <f>IF('Khả năng chọn thiết bị'!$D$8="",0,IF(Consolidated!L318='Khả năng chọn thiết bị'!$D$8,1,0))</f>
        <v>0</v>
      </c>
      <c r="B318" s="103">
        <f>IF('Khả năng chọn thiết bị'!$D$8="",0,IF(Consolidated!P318='Khả năng chọn thiết bị'!$D$8,1,0))</f>
        <v>0</v>
      </c>
      <c r="C318" s="103">
        <f t="shared" si="8"/>
        <v>0</v>
      </c>
      <c r="D318" s="103">
        <f>IF(Consolidated!E318=1,1,0)</f>
        <v>1</v>
      </c>
      <c r="E318" s="103">
        <f>IF(ISNUMBER(Consolidated!F318),Consolidated!F318,0)</f>
        <v>0</v>
      </c>
      <c r="F318" s="103">
        <f t="shared" si="9"/>
        <v>0</v>
      </c>
    </row>
    <row r="319" spans="1:6">
      <c r="A319" s="103">
        <f>IF('Khả năng chọn thiết bị'!$D$8="",0,IF(Consolidated!L319='Khả năng chọn thiết bị'!$D$8,1,0))</f>
        <v>0</v>
      </c>
      <c r="B319" s="103">
        <f>IF('Khả năng chọn thiết bị'!$D$8="",0,IF(Consolidated!P319='Khả năng chọn thiết bị'!$D$8,1,0))</f>
        <v>0</v>
      </c>
      <c r="C319" s="103">
        <f t="shared" si="8"/>
        <v>0</v>
      </c>
      <c r="D319" s="103">
        <f>IF(Consolidated!E319=1,1,0)</f>
        <v>1</v>
      </c>
      <c r="E319" s="103">
        <f>IF(ISNUMBER(Consolidated!F319),Consolidated!F319,0)</f>
        <v>0</v>
      </c>
      <c r="F319" s="103">
        <f t="shared" si="9"/>
        <v>0</v>
      </c>
    </row>
    <row r="320" spans="1:6">
      <c r="A320" s="103">
        <f>IF('Khả năng chọn thiết bị'!$D$8="",0,IF(Consolidated!L320='Khả năng chọn thiết bị'!$D$8,1,0))</f>
        <v>0</v>
      </c>
      <c r="B320" s="103">
        <f>IF('Khả năng chọn thiết bị'!$D$8="",0,IF(Consolidated!P320='Khả năng chọn thiết bị'!$D$8,1,0))</f>
        <v>0</v>
      </c>
      <c r="C320" s="103">
        <f t="shared" si="8"/>
        <v>0</v>
      </c>
      <c r="D320" s="103">
        <f>IF(Consolidated!E320=1,1,0)</f>
        <v>1</v>
      </c>
      <c r="E320" s="103">
        <f>IF(ISNUMBER(Consolidated!F320),Consolidated!F320,0)</f>
        <v>0</v>
      </c>
      <c r="F320" s="103">
        <f t="shared" si="9"/>
        <v>0</v>
      </c>
    </row>
    <row r="321" spans="1:6">
      <c r="A321" s="103">
        <f>IF('Khả năng chọn thiết bị'!$D$8="",0,IF(Consolidated!L321='Khả năng chọn thiết bị'!$D$8,1,0))</f>
        <v>0</v>
      </c>
      <c r="B321" s="103">
        <f>IF('Khả năng chọn thiết bị'!$D$8="",0,IF(Consolidated!P321='Khả năng chọn thiết bị'!$D$8,1,0))</f>
        <v>0</v>
      </c>
      <c r="C321" s="103">
        <f t="shared" si="8"/>
        <v>0</v>
      </c>
      <c r="D321" s="103">
        <f>IF(Consolidated!E321=1,1,0)</f>
        <v>1</v>
      </c>
      <c r="E321" s="103">
        <f>IF(ISNUMBER(Consolidated!F321),Consolidated!F321,0)</f>
        <v>1</v>
      </c>
      <c r="F321" s="103">
        <f t="shared" si="9"/>
        <v>0</v>
      </c>
    </row>
    <row r="322" spans="1:6">
      <c r="A322" s="103">
        <f>IF('Khả năng chọn thiết bị'!$D$8="",0,IF(Consolidated!L322='Khả năng chọn thiết bị'!$D$8,1,0))</f>
        <v>0</v>
      </c>
      <c r="B322" s="103">
        <f>IF('Khả năng chọn thiết bị'!$D$8="",0,IF(Consolidated!P322='Khả năng chọn thiết bị'!$D$8,1,0))</f>
        <v>0</v>
      </c>
      <c r="C322" s="103">
        <f t="shared" ref="C322:C385" si="10">IF(A322+B322&gt;0,1,0)</f>
        <v>0</v>
      </c>
      <c r="D322" s="103">
        <f>IF(Consolidated!E322=1,1,0)</f>
        <v>0</v>
      </c>
      <c r="E322" s="103">
        <f>IF(ISNUMBER(Consolidated!F322),Consolidated!F322,0)</f>
        <v>0</v>
      </c>
      <c r="F322" s="103">
        <f t="shared" si="9"/>
        <v>0</v>
      </c>
    </row>
    <row r="323" spans="1:6">
      <c r="A323" s="103">
        <f>IF('Khả năng chọn thiết bị'!$D$8="",0,IF(Consolidated!L323='Khả năng chọn thiết bị'!$D$8,1,0))</f>
        <v>0</v>
      </c>
      <c r="B323" s="103">
        <f>IF('Khả năng chọn thiết bị'!$D$8="",0,IF(Consolidated!P323='Khả năng chọn thiết bị'!$D$8,1,0))</f>
        <v>0</v>
      </c>
      <c r="C323" s="103">
        <f t="shared" si="10"/>
        <v>0</v>
      </c>
      <c r="D323" s="103">
        <f>IF(Consolidated!E323=1,1,0)</f>
        <v>0</v>
      </c>
      <c r="E323" s="103">
        <f>IF(ISNUMBER(Consolidated!F323),Consolidated!F323,0)</f>
        <v>0</v>
      </c>
      <c r="F323" s="103">
        <f t="shared" ref="F323:F386" si="11">F322+C323</f>
        <v>0</v>
      </c>
    </row>
    <row r="324" spans="1:6">
      <c r="A324" s="103">
        <f>IF('Khả năng chọn thiết bị'!$D$8="",0,IF(Consolidated!L324='Khả năng chọn thiết bị'!$D$8,1,0))</f>
        <v>0</v>
      </c>
      <c r="B324" s="103">
        <f>IF('Khả năng chọn thiết bị'!$D$8="",0,IF(Consolidated!P324='Khả năng chọn thiết bị'!$D$8,1,0))</f>
        <v>0</v>
      </c>
      <c r="C324" s="103">
        <f t="shared" si="10"/>
        <v>0</v>
      </c>
      <c r="D324" s="103">
        <f>IF(Consolidated!E324=1,1,0)</f>
        <v>0</v>
      </c>
      <c r="E324" s="103">
        <f>IF(ISNUMBER(Consolidated!F324),Consolidated!F324,0)</f>
        <v>0</v>
      </c>
      <c r="F324" s="103">
        <f t="shared" si="11"/>
        <v>0</v>
      </c>
    </row>
    <row r="325" spans="1:6">
      <c r="A325" s="103">
        <f>IF('Khả năng chọn thiết bị'!$D$8="",0,IF(Consolidated!L325='Khả năng chọn thiết bị'!$D$8,1,0))</f>
        <v>0</v>
      </c>
      <c r="B325" s="103">
        <f>IF('Khả năng chọn thiết bị'!$D$8="",0,IF(Consolidated!P325='Khả năng chọn thiết bị'!$D$8,1,0))</f>
        <v>0</v>
      </c>
      <c r="C325" s="103">
        <f t="shared" si="10"/>
        <v>0</v>
      </c>
      <c r="D325" s="103">
        <f>IF(Consolidated!E325=1,1,0)</f>
        <v>1</v>
      </c>
      <c r="E325" s="103">
        <f>IF(ISNUMBER(Consolidated!F325),Consolidated!F325,0)</f>
        <v>1</v>
      </c>
      <c r="F325" s="103">
        <f t="shared" si="11"/>
        <v>0</v>
      </c>
    </row>
    <row r="326" spans="1:6">
      <c r="A326" s="103">
        <f>IF('Khả năng chọn thiết bị'!$D$8="",0,IF(Consolidated!L326='Khả năng chọn thiết bị'!$D$8,1,0))</f>
        <v>0</v>
      </c>
      <c r="B326" s="103">
        <f>IF('Khả năng chọn thiết bị'!$D$8="",0,IF(Consolidated!P326='Khả năng chọn thiết bị'!$D$8,1,0))</f>
        <v>0</v>
      </c>
      <c r="C326" s="103">
        <f t="shared" si="10"/>
        <v>0</v>
      </c>
      <c r="D326" s="103">
        <f>IF(Consolidated!E326=1,1,0)</f>
        <v>1</v>
      </c>
      <c r="E326" s="103">
        <f>IF(ISNUMBER(Consolidated!F326),Consolidated!F326,0)</f>
        <v>0</v>
      </c>
      <c r="F326" s="103">
        <f t="shared" si="11"/>
        <v>0</v>
      </c>
    </row>
    <row r="327" spans="1:6">
      <c r="A327" s="103">
        <f>IF('Khả năng chọn thiết bị'!$D$8="",0,IF(Consolidated!L327='Khả năng chọn thiết bị'!$D$8,1,0))</f>
        <v>0</v>
      </c>
      <c r="B327" s="103">
        <f>IF('Khả năng chọn thiết bị'!$D$8="",0,IF(Consolidated!P327='Khả năng chọn thiết bị'!$D$8,1,0))</f>
        <v>0</v>
      </c>
      <c r="C327" s="103">
        <f t="shared" si="10"/>
        <v>0</v>
      </c>
      <c r="D327" s="103">
        <f>IF(Consolidated!E327=1,1,0)</f>
        <v>1</v>
      </c>
      <c r="E327" s="103">
        <f>IF(ISNUMBER(Consolidated!F327),Consolidated!F327,0)</f>
        <v>0</v>
      </c>
      <c r="F327" s="103">
        <f t="shared" si="11"/>
        <v>0</v>
      </c>
    </row>
    <row r="328" spans="1:6">
      <c r="A328" s="103">
        <f>IF('Khả năng chọn thiết bị'!$D$8="",0,IF(Consolidated!L328='Khả năng chọn thiết bị'!$D$8,1,0))</f>
        <v>0</v>
      </c>
      <c r="B328" s="103">
        <f>IF('Khả năng chọn thiết bị'!$D$8="",0,IF(Consolidated!P328='Khả năng chọn thiết bị'!$D$8,1,0))</f>
        <v>0</v>
      </c>
      <c r="C328" s="103">
        <f t="shared" si="10"/>
        <v>0</v>
      </c>
      <c r="D328" s="103">
        <f>IF(Consolidated!E328=1,1,0)</f>
        <v>1</v>
      </c>
      <c r="E328" s="103">
        <f>IF(ISNUMBER(Consolidated!F328),Consolidated!F328,0)</f>
        <v>0</v>
      </c>
      <c r="F328" s="103">
        <f t="shared" si="11"/>
        <v>0</v>
      </c>
    </row>
    <row r="329" spans="1:6">
      <c r="A329" s="103">
        <f>IF('Khả năng chọn thiết bị'!$D$8="",0,IF(Consolidated!L329='Khả năng chọn thiết bị'!$D$8,1,0))</f>
        <v>0</v>
      </c>
      <c r="B329" s="103">
        <f>IF('Khả năng chọn thiết bị'!$D$8="",0,IF(Consolidated!P329='Khả năng chọn thiết bị'!$D$8,1,0))</f>
        <v>0</v>
      </c>
      <c r="C329" s="103">
        <f t="shared" si="10"/>
        <v>0</v>
      </c>
      <c r="D329" s="103">
        <f>IF(Consolidated!E329=1,1,0)</f>
        <v>1</v>
      </c>
      <c r="E329" s="103">
        <f>IF(ISNUMBER(Consolidated!F329),Consolidated!F329,0)</f>
        <v>0</v>
      </c>
      <c r="F329" s="103">
        <f t="shared" si="11"/>
        <v>0</v>
      </c>
    </row>
    <row r="330" spans="1:6">
      <c r="A330" s="103">
        <f>IF('Khả năng chọn thiết bị'!$D$8="",0,IF(Consolidated!L330='Khả năng chọn thiết bị'!$D$8,1,0))</f>
        <v>0</v>
      </c>
      <c r="B330" s="103">
        <f>IF('Khả năng chọn thiết bị'!$D$8="",0,IF(Consolidated!P330='Khả năng chọn thiết bị'!$D$8,1,0))</f>
        <v>0</v>
      </c>
      <c r="C330" s="103">
        <f t="shared" si="10"/>
        <v>0</v>
      </c>
      <c r="D330" s="103">
        <f>IF(Consolidated!E330=1,1,0)</f>
        <v>1</v>
      </c>
      <c r="E330" s="103">
        <f>IF(ISNUMBER(Consolidated!F330),Consolidated!F330,0)</f>
        <v>0</v>
      </c>
      <c r="F330" s="103">
        <f t="shared" si="11"/>
        <v>0</v>
      </c>
    </row>
    <row r="331" spans="1:6">
      <c r="A331" s="103">
        <f>IF('Khả năng chọn thiết bị'!$D$8="",0,IF(Consolidated!L331='Khả năng chọn thiết bị'!$D$8,1,0))</f>
        <v>0</v>
      </c>
      <c r="B331" s="103">
        <f>IF('Khả năng chọn thiết bị'!$D$8="",0,IF(Consolidated!P331='Khả năng chọn thiết bị'!$D$8,1,0))</f>
        <v>0</v>
      </c>
      <c r="C331" s="103">
        <f t="shared" si="10"/>
        <v>0</v>
      </c>
      <c r="D331" s="103">
        <f>IF(Consolidated!E331=1,1,0)</f>
        <v>1</v>
      </c>
      <c r="E331" s="103">
        <f>IF(ISNUMBER(Consolidated!F331),Consolidated!F331,0)</f>
        <v>0</v>
      </c>
      <c r="F331" s="103">
        <f t="shared" si="11"/>
        <v>0</v>
      </c>
    </row>
    <row r="332" spans="1:6">
      <c r="A332" s="103">
        <f>IF('Khả năng chọn thiết bị'!$D$8="",0,IF(Consolidated!L332='Khả năng chọn thiết bị'!$D$8,1,0))</f>
        <v>0</v>
      </c>
      <c r="B332" s="103">
        <f>IF('Khả năng chọn thiết bị'!$D$8="",0,IF(Consolidated!P332='Khả năng chọn thiết bị'!$D$8,1,0))</f>
        <v>0</v>
      </c>
      <c r="C332" s="103">
        <f t="shared" si="10"/>
        <v>0</v>
      </c>
      <c r="D332" s="103">
        <f>IF(Consolidated!E332=1,1,0)</f>
        <v>0</v>
      </c>
      <c r="E332" s="103">
        <f>IF(ISNUMBER(Consolidated!F332),Consolidated!F332,0)</f>
        <v>0</v>
      </c>
      <c r="F332" s="103">
        <f t="shared" si="11"/>
        <v>0</v>
      </c>
    </row>
    <row r="333" spans="1:6">
      <c r="A333" s="103">
        <f>IF('Khả năng chọn thiết bị'!$D$8="",0,IF(Consolidated!L333='Khả năng chọn thiết bị'!$D$8,1,0))</f>
        <v>0</v>
      </c>
      <c r="B333" s="103">
        <f>IF('Khả năng chọn thiết bị'!$D$8="",0,IF(Consolidated!P333='Khả năng chọn thiết bị'!$D$8,1,0))</f>
        <v>0</v>
      </c>
      <c r="C333" s="103">
        <f t="shared" si="10"/>
        <v>0</v>
      </c>
      <c r="D333" s="103">
        <f>IF(Consolidated!E333=1,1,0)</f>
        <v>0</v>
      </c>
      <c r="E333" s="103">
        <f>IF(ISNUMBER(Consolidated!F333),Consolidated!F333,0)</f>
        <v>0</v>
      </c>
      <c r="F333" s="103">
        <f t="shared" si="11"/>
        <v>0</v>
      </c>
    </row>
    <row r="334" spans="1:6">
      <c r="A334" s="103">
        <f>IF('Khả năng chọn thiết bị'!$D$8="",0,IF(Consolidated!L334='Khả năng chọn thiết bị'!$D$8,1,0))</f>
        <v>0</v>
      </c>
      <c r="B334" s="103">
        <f>IF('Khả năng chọn thiết bị'!$D$8="",0,IF(Consolidated!P334='Khả năng chọn thiết bị'!$D$8,1,0))</f>
        <v>0</v>
      </c>
      <c r="C334" s="103">
        <f t="shared" si="10"/>
        <v>0</v>
      </c>
      <c r="D334" s="103">
        <f>IF(Consolidated!E334=1,1,0)</f>
        <v>0</v>
      </c>
      <c r="E334" s="103">
        <f>IF(ISNUMBER(Consolidated!F334),Consolidated!F334,0)</f>
        <v>0</v>
      </c>
      <c r="F334" s="103">
        <f t="shared" si="11"/>
        <v>0</v>
      </c>
    </row>
    <row r="335" spans="1:6">
      <c r="A335" s="103">
        <f>IF('Khả năng chọn thiết bị'!$D$8="",0,IF(Consolidated!L335='Khả năng chọn thiết bị'!$D$8,1,0))</f>
        <v>0</v>
      </c>
      <c r="B335" s="103">
        <f>IF('Khả năng chọn thiết bị'!$D$8="",0,IF(Consolidated!P335='Khả năng chọn thiết bị'!$D$8,1,0))</f>
        <v>0</v>
      </c>
      <c r="C335" s="103">
        <f t="shared" si="10"/>
        <v>0</v>
      </c>
      <c r="D335" s="103">
        <f>IF(Consolidated!E335=1,1,0)</f>
        <v>0</v>
      </c>
      <c r="E335" s="103">
        <f>IF(ISNUMBER(Consolidated!F335),Consolidated!F335,0)</f>
        <v>0</v>
      </c>
      <c r="F335" s="103">
        <f t="shared" si="11"/>
        <v>0</v>
      </c>
    </row>
    <row r="336" spans="1:6">
      <c r="A336" s="103">
        <f>IF('Khả năng chọn thiết bị'!$D$8="",0,IF(Consolidated!L336='Khả năng chọn thiết bị'!$D$8,1,0))</f>
        <v>0</v>
      </c>
      <c r="B336" s="103">
        <f>IF('Khả năng chọn thiết bị'!$D$8="",0,IF(Consolidated!P336='Khả năng chọn thiết bị'!$D$8,1,0))</f>
        <v>0</v>
      </c>
      <c r="C336" s="103">
        <f t="shared" si="10"/>
        <v>0</v>
      </c>
      <c r="D336" s="103">
        <f>IF(Consolidated!E336=1,1,0)</f>
        <v>0</v>
      </c>
      <c r="E336" s="103">
        <f>IF(ISNUMBER(Consolidated!F336),Consolidated!F336,0)</f>
        <v>0</v>
      </c>
      <c r="F336" s="103">
        <f t="shared" si="11"/>
        <v>0</v>
      </c>
    </row>
    <row r="337" spans="1:6">
      <c r="A337" s="103">
        <f>IF('Khả năng chọn thiết bị'!$D$8="",0,IF(Consolidated!L337='Khả năng chọn thiết bị'!$D$8,1,0))</f>
        <v>0</v>
      </c>
      <c r="B337" s="103">
        <f>IF('Khả năng chọn thiết bị'!$D$8="",0,IF(Consolidated!P337='Khả năng chọn thiết bị'!$D$8,1,0))</f>
        <v>0</v>
      </c>
      <c r="C337" s="103">
        <f t="shared" si="10"/>
        <v>0</v>
      </c>
      <c r="D337" s="103">
        <f>IF(Consolidated!E337=1,1,0)</f>
        <v>0</v>
      </c>
      <c r="E337" s="103">
        <f>IF(ISNUMBER(Consolidated!F337),Consolidated!F337,0)</f>
        <v>0</v>
      </c>
      <c r="F337" s="103">
        <f t="shared" si="11"/>
        <v>0</v>
      </c>
    </row>
    <row r="338" spans="1:6">
      <c r="A338" s="103">
        <f>IF('Khả năng chọn thiết bị'!$D$8="",0,IF(Consolidated!L338='Khả năng chọn thiết bị'!$D$8,1,0))</f>
        <v>0</v>
      </c>
      <c r="B338" s="103">
        <f>IF('Khả năng chọn thiết bị'!$D$8="",0,IF(Consolidated!P338='Khả năng chọn thiết bị'!$D$8,1,0))</f>
        <v>0</v>
      </c>
      <c r="C338" s="103">
        <f t="shared" si="10"/>
        <v>0</v>
      </c>
      <c r="D338" s="103">
        <f>IF(Consolidated!E338=1,1,0)</f>
        <v>0</v>
      </c>
      <c r="E338" s="103">
        <f>IF(ISNUMBER(Consolidated!F338),Consolidated!F338,0)</f>
        <v>0</v>
      </c>
      <c r="F338" s="103">
        <f t="shared" si="11"/>
        <v>0</v>
      </c>
    </row>
    <row r="339" spans="1:6">
      <c r="A339" s="103">
        <f>IF('Khả năng chọn thiết bị'!$D$8="",0,IF(Consolidated!L339='Khả năng chọn thiết bị'!$D$8,1,0))</f>
        <v>0</v>
      </c>
      <c r="B339" s="103">
        <f>IF('Khả năng chọn thiết bị'!$D$8="",0,IF(Consolidated!P339='Khả năng chọn thiết bị'!$D$8,1,0))</f>
        <v>0</v>
      </c>
      <c r="C339" s="103">
        <f t="shared" si="10"/>
        <v>0</v>
      </c>
      <c r="D339" s="103">
        <f>IF(Consolidated!E339=1,1,0)</f>
        <v>0</v>
      </c>
      <c r="E339" s="103">
        <f>IF(ISNUMBER(Consolidated!F339),Consolidated!F339,0)</f>
        <v>0</v>
      </c>
      <c r="F339" s="103">
        <f t="shared" si="11"/>
        <v>0</v>
      </c>
    </row>
    <row r="340" spans="1:6">
      <c r="A340" s="103">
        <f>IF('Khả năng chọn thiết bị'!$D$8="",0,IF(Consolidated!L340='Khả năng chọn thiết bị'!$D$8,1,0))</f>
        <v>0</v>
      </c>
      <c r="B340" s="103">
        <f>IF('Khả năng chọn thiết bị'!$D$8="",0,IF(Consolidated!P340='Khả năng chọn thiết bị'!$D$8,1,0))</f>
        <v>0</v>
      </c>
      <c r="C340" s="103">
        <f t="shared" si="10"/>
        <v>0</v>
      </c>
      <c r="D340" s="103">
        <f>IF(Consolidated!E340=1,1,0)</f>
        <v>0</v>
      </c>
      <c r="E340" s="103">
        <f>IF(ISNUMBER(Consolidated!F340),Consolidated!F340,0)</f>
        <v>0</v>
      </c>
      <c r="F340" s="103">
        <f t="shared" si="11"/>
        <v>0</v>
      </c>
    </row>
    <row r="341" spans="1:6">
      <c r="A341" s="103">
        <f>IF('Khả năng chọn thiết bị'!$D$8="",0,IF(Consolidated!L341='Khả năng chọn thiết bị'!$D$8,1,0))</f>
        <v>0</v>
      </c>
      <c r="B341" s="103">
        <f>IF('Khả năng chọn thiết bị'!$D$8="",0,IF(Consolidated!P341='Khả năng chọn thiết bị'!$D$8,1,0))</f>
        <v>0</v>
      </c>
      <c r="C341" s="103">
        <f t="shared" si="10"/>
        <v>0</v>
      </c>
      <c r="D341" s="103">
        <f>IF(Consolidated!E341=1,1,0)</f>
        <v>0</v>
      </c>
      <c r="E341" s="103">
        <f>IF(ISNUMBER(Consolidated!F341),Consolidated!F341,0)</f>
        <v>0</v>
      </c>
      <c r="F341" s="103">
        <f t="shared" si="11"/>
        <v>0</v>
      </c>
    </row>
    <row r="342" spans="1:6">
      <c r="A342" s="103">
        <f>IF('Khả năng chọn thiết bị'!$D$8="",0,IF(Consolidated!L342='Khả năng chọn thiết bị'!$D$8,1,0))</f>
        <v>0</v>
      </c>
      <c r="B342" s="103">
        <f>IF('Khả năng chọn thiết bị'!$D$8="",0,IF(Consolidated!P342='Khả năng chọn thiết bị'!$D$8,1,0))</f>
        <v>0</v>
      </c>
      <c r="C342" s="103">
        <f t="shared" si="10"/>
        <v>0</v>
      </c>
      <c r="D342" s="103">
        <f>IF(Consolidated!E342=1,1,0)</f>
        <v>0</v>
      </c>
      <c r="E342" s="103">
        <f>IF(ISNUMBER(Consolidated!F342),Consolidated!F342,0)</f>
        <v>0</v>
      </c>
      <c r="F342" s="103">
        <f t="shared" si="11"/>
        <v>0</v>
      </c>
    </row>
    <row r="343" spans="1:6">
      <c r="A343" s="103">
        <f>IF('Khả năng chọn thiết bị'!$D$8="",0,IF(Consolidated!L343='Khả năng chọn thiết bị'!$D$8,1,0))</f>
        <v>0</v>
      </c>
      <c r="B343" s="103">
        <f>IF('Khả năng chọn thiết bị'!$D$8="",0,IF(Consolidated!P343='Khả năng chọn thiết bị'!$D$8,1,0))</f>
        <v>0</v>
      </c>
      <c r="C343" s="103">
        <f t="shared" si="10"/>
        <v>0</v>
      </c>
      <c r="D343" s="103">
        <f>IF(Consolidated!E343=1,1,0)</f>
        <v>0</v>
      </c>
      <c r="E343" s="103">
        <f>IF(ISNUMBER(Consolidated!F343),Consolidated!F343,0)</f>
        <v>0</v>
      </c>
      <c r="F343" s="103">
        <f t="shared" si="11"/>
        <v>0</v>
      </c>
    </row>
    <row r="344" spans="1:6">
      <c r="A344" s="103">
        <f>IF('Khả năng chọn thiết bị'!$D$8="",0,IF(Consolidated!L344='Khả năng chọn thiết bị'!$D$8,1,0))</f>
        <v>0</v>
      </c>
      <c r="B344" s="103">
        <f>IF('Khả năng chọn thiết bị'!$D$8="",0,IF(Consolidated!P344='Khả năng chọn thiết bị'!$D$8,1,0))</f>
        <v>0</v>
      </c>
      <c r="C344" s="103">
        <f t="shared" si="10"/>
        <v>0</v>
      </c>
      <c r="D344" s="103">
        <f>IF(Consolidated!E344=1,1,0)</f>
        <v>0</v>
      </c>
      <c r="E344" s="103">
        <f>IF(ISNUMBER(Consolidated!F344),Consolidated!F344,0)</f>
        <v>0</v>
      </c>
      <c r="F344" s="103">
        <f t="shared" si="11"/>
        <v>0</v>
      </c>
    </row>
    <row r="345" spans="1:6">
      <c r="A345" s="103">
        <f>IF('Khả năng chọn thiết bị'!$D$8="",0,IF(Consolidated!L345='Khả năng chọn thiết bị'!$D$8,1,0))</f>
        <v>0</v>
      </c>
      <c r="B345" s="103">
        <f>IF('Khả năng chọn thiết bị'!$D$8="",0,IF(Consolidated!P345='Khả năng chọn thiết bị'!$D$8,1,0))</f>
        <v>0</v>
      </c>
      <c r="C345" s="103">
        <f t="shared" si="10"/>
        <v>0</v>
      </c>
      <c r="D345" s="103">
        <f>IF(Consolidated!E345=1,1,0)</f>
        <v>0</v>
      </c>
      <c r="E345" s="103">
        <f>IF(ISNUMBER(Consolidated!F345),Consolidated!F345,0)</f>
        <v>0</v>
      </c>
      <c r="F345" s="103">
        <f t="shared" si="11"/>
        <v>0</v>
      </c>
    </row>
    <row r="346" spans="1:6">
      <c r="A346" s="103">
        <f>IF('Khả năng chọn thiết bị'!$D$8="",0,IF(Consolidated!L346='Khả năng chọn thiết bị'!$D$8,1,0))</f>
        <v>0</v>
      </c>
      <c r="B346" s="103">
        <f>IF('Khả năng chọn thiết bị'!$D$8="",0,IF(Consolidated!P346='Khả năng chọn thiết bị'!$D$8,1,0))</f>
        <v>0</v>
      </c>
      <c r="C346" s="103">
        <f t="shared" si="10"/>
        <v>0</v>
      </c>
      <c r="D346" s="103">
        <f>IF(Consolidated!E346=1,1,0)</f>
        <v>0</v>
      </c>
      <c r="E346" s="103">
        <f>IF(ISNUMBER(Consolidated!F346),Consolidated!F346,0)</f>
        <v>0</v>
      </c>
      <c r="F346" s="103">
        <f t="shared" si="11"/>
        <v>0</v>
      </c>
    </row>
    <row r="347" spans="1:6">
      <c r="A347" s="103">
        <f>IF('Khả năng chọn thiết bị'!$D$8="",0,IF(Consolidated!L347='Khả năng chọn thiết bị'!$D$8,1,0))</f>
        <v>0</v>
      </c>
      <c r="B347" s="103">
        <f>IF('Khả năng chọn thiết bị'!$D$8="",0,IF(Consolidated!P347='Khả năng chọn thiết bị'!$D$8,1,0))</f>
        <v>0</v>
      </c>
      <c r="C347" s="103">
        <f t="shared" si="10"/>
        <v>0</v>
      </c>
      <c r="D347" s="103">
        <f>IF(Consolidated!E347=1,1,0)</f>
        <v>0</v>
      </c>
      <c r="E347" s="103">
        <f>IF(ISNUMBER(Consolidated!F347),Consolidated!F347,0)</f>
        <v>0</v>
      </c>
      <c r="F347" s="103">
        <f t="shared" si="11"/>
        <v>0</v>
      </c>
    </row>
    <row r="348" spans="1:6">
      <c r="A348" s="103">
        <f>IF('Khả năng chọn thiết bị'!$D$8="",0,IF(Consolidated!L348='Khả năng chọn thiết bị'!$D$8,1,0))</f>
        <v>0</v>
      </c>
      <c r="B348" s="103">
        <f>IF('Khả năng chọn thiết bị'!$D$8="",0,IF(Consolidated!P348='Khả năng chọn thiết bị'!$D$8,1,0))</f>
        <v>0</v>
      </c>
      <c r="C348" s="103">
        <f t="shared" si="10"/>
        <v>0</v>
      </c>
      <c r="D348" s="103">
        <f>IF(Consolidated!E348=1,1,0)</f>
        <v>0</v>
      </c>
      <c r="E348" s="103">
        <f>IF(ISNUMBER(Consolidated!F348),Consolidated!F348,0)</f>
        <v>0</v>
      </c>
      <c r="F348" s="103">
        <f t="shared" si="11"/>
        <v>0</v>
      </c>
    </row>
    <row r="349" spans="1:6">
      <c r="A349" s="103">
        <f>IF('Khả năng chọn thiết bị'!$D$8="",0,IF(Consolidated!L349='Khả năng chọn thiết bị'!$D$8,1,0))</f>
        <v>0</v>
      </c>
      <c r="B349" s="103">
        <f>IF('Khả năng chọn thiết bị'!$D$8="",0,IF(Consolidated!P349='Khả năng chọn thiết bị'!$D$8,1,0))</f>
        <v>0</v>
      </c>
      <c r="C349" s="103">
        <f t="shared" si="10"/>
        <v>0</v>
      </c>
      <c r="D349" s="103">
        <f>IF(Consolidated!E349=1,1,0)</f>
        <v>0</v>
      </c>
      <c r="E349" s="103">
        <f>IF(ISNUMBER(Consolidated!F349),Consolidated!F349,0)</f>
        <v>0</v>
      </c>
      <c r="F349" s="103">
        <f t="shared" si="11"/>
        <v>0</v>
      </c>
    </row>
    <row r="350" spans="1:6">
      <c r="A350" s="103">
        <f>IF('Khả năng chọn thiết bị'!$D$8="",0,IF(Consolidated!L350='Khả năng chọn thiết bị'!$D$8,1,0))</f>
        <v>0</v>
      </c>
      <c r="B350" s="103">
        <f>IF('Khả năng chọn thiết bị'!$D$8="",0,IF(Consolidated!P350='Khả năng chọn thiết bị'!$D$8,1,0))</f>
        <v>0</v>
      </c>
      <c r="C350" s="103">
        <f t="shared" si="10"/>
        <v>0</v>
      </c>
      <c r="D350" s="103">
        <f>IF(Consolidated!E350=1,1,0)</f>
        <v>0</v>
      </c>
      <c r="E350" s="103">
        <f>IF(ISNUMBER(Consolidated!F350),Consolidated!F350,0)</f>
        <v>0</v>
      </c>
      <c r="F350" s="103">
        <f t="shared" si="11"/>
        <v>0</v>
      </c>
    </row>
    <row r="351" spans="1:6">
      <c r="A351" s="103">
        <f>IF('Khả năng chọn thiết bị'!$D$8="",0,IF(Consolidated!L351='Khả năng chọn thiết bị'!$D$8,1,0))</f>
        <v>0</v>
      </c>
      <c r="B351" s="103">
        <f>IF('Khả năng chọn thiết bị'!$D$8="",0,IF(Consolidated!P351='Khả năng chọn thiết bị'!$D$8,1,0))</f>
        <v>0</v>
      </c>
      <c r="C351" s="103">
        <f t="shared" si="10"/>
        <v>0</v>
      </c>
      <c r="D351" s="103">
        <f>IF(Consolidated!E351=1,1,0)</f>
        <v>0</v>
      </c>
      <c r="E351" s="103">
        <f>IF(ISNUMBER(Consolidated!F351),Consolidated!F351,0)</f>
        <v>0</v>
      </c>
      <c r="F351" s="103">
        <f t="shared" si="11"/>
        <v>0</v>
      </c>
    </row>
    <row r="352" spans="1:6">
      <c r="A352" s="103">
        <f>IF('Khả năng chọn thiết bị'!$D$8="",0,IF(Consolidated!L352='Khả năng chọn thiết bị'!$D$8,1,0))</f>
        <v>0</v>
      </c>
      <c r="B352" s="103">
        <f>IF('Khả năng chọn thiết bị'!$D$8="",0,IF(Consolidated!P352='Khả năng chọn thiết bị'!$D$8,1,0))</f>
        <v>0</v>
      </c>
      <c r="C352" s="103">
        <f t="shared" si="10"/>
        <v>0</v>
      </c>
      <c r="D352" s="103">
        <f>IF(Consolidated!E352=1,1,0)</f>
        <v>0</v>
      </c>
      <c r="E352" s="103">
        <f>IF(ISNUMBER(Consolidated!F352),Consolidated!F352,0)</f>
        <v>0</v>
      </c>
      <c r="F352" s="103">
        <f t="shared" si="11"/>
        <v>0</v>
      </c>
    </row>
    <row r="353" spans="1:6">
      <c r="A353" s="103">
        <f>IF('Khả năng chọn thiết bị'!$D$8="",0,IF(Consolidated!L353='Khả năng chọn thiết bị'!$D$8,1,0))</f>
        <v>0</v>
      </c>
      <c r="B353" s="103">
        <f>IF('Khả năng chọn thiết bị'!$D$8="",0,IF(Consolidated!P353='Khả năng chọn thiết bị'!$D$8,1,0))</f>
        <v>0</v>
      </c>
      <c r="C353" s="103">
        <f t="shared" si="10"/>
        <v>0</v>
      </c>
      <c r="D353" s="103">
        <f>IF(Consolidated!E353=1,1,0)</f>
        <v>1</v>
      </c>
      <c r="E353" s="103">
        <f>IF(ISNUMBER(Consolidated!F353),Consolidated!F353,0)</f>
        <v>1</v>
      </c>
      <c r="F353" s="103">
        <f t="shared" si="11"/>
        <v>0</v>
      </c>
    </row>
    <row r="354" spans="1:6">
      <c r="A354" s="103">
        <f>IF('Khả năng chọn thiết bị'!$D$8="",0,IF(Consolidated!L354='Khả năng chọn thiết bị'!$D$8,1,0))</f>
        <v>0</v>
      </c>
      <c r="B354" s="103">
        <f>IF('Khả năng chọn thiết bị'!$D$8="",0,IF(Consolidated!P354='Khả năng chọn thiết bị'!$D$8,1,0))</f>
        <v>0</v>
      </c>
      <c r="C354" s="103">
        <f t="shared" si="10"/>
        <v>0</v>
      </c>
      <c r="D354" s="103">
        <f>IF(Consolidated!E354=1,1,0)</f>
        <v>1</v>
      </c>
      <c r="E354" s="103">
        <f>IF(ISNUMBER(Consolidated!F354),Consolidated!F354,0)</f>
        <v>1</v>
      </c>
      <c r="F354" s="103">
        <f t="shared" si="11"/>
        <v>0</v>
      </c>
    </row>
    <row r="355" spans="1:6">
      <c r="A355" s="103">
        <f>IF('Khả năng chọn thiết bị'!$D$8="",0,IF(Consolidated!L355='Khả năng chọn thiết bị'!$D$8,1,0))</f>
        <v>0</v>
      </c>
      <c r="B355" s="103">
        <f>IF('Khả năng chọn thiết bị'!$D$8="",0,IF(Consolidated!P355='Khả năng chọn thiết bị'!$D$8,1,0))</f>
        <v>0</v>
      </c>
      <c r="C355" s="103">
        <f t="shared" si="10"/>
        <v>0</v>
      </c>
      <c r="D355" s="103">
        <f>IF(Consolidated!E355=1,1,0)</f>
        <v>1</v>
      </c>
      <c r="E355" s="103">
        <f>IF(ISNUMBER(Consolidated!F355),Consolidated!F355,0)</f>
        <v>1</v>
      </c>
      <c r="F355" s="103">
        <f t="shared" si="11"/>
        <v>0</v>
      </c>
    </row>
    <row r="356" spans="1:6">
      <c r="A356" s="103">
        <f>IF('Khả năng chọn thiết bị'!$D$8="",0,IF(Consolidated!L356='Khả năng chọn thiết bị'!$D$8,1,0))</f>
        <v>0</v>
      </c>
      <c r="B356" s="103">
        <f>IF('Khả năng chọn thiết bị'!$D$8="",0,IF(Consolidated!P356='Khả năng chọn thiết bị'!$D$8,1,0))</f>
        <v>0</v>
      </c>
      <c r="C356" s="103">
        <f t="shared" si="10"/>
        <v>0</v>
      </c>
      <c r="D356" s="103">
        <f>IF(Consolidated!E356=1,1,0)</f>
        <v>1</v>
      </c>
      <c r="E356" s="103">
        <f>IF(ISNUMBER(Consolidated!F356),Consolidated!F356,0)</f>
        <v>1</v>
      </c>
      <c r="F356" s="103">
        <f t="shared" si="11"/>
        <v>0</v>
      </c>
    </row>
    <row r="357" spans="1:6">
      <c r="A357" s="103">
        <f>IF('Khả năng chọn thiết bị'!$D$8="",0,IF(Consolidated!L357='Khả năng chọn thiết bị'!$D$8,1,0))</f>
        <v>0</v>
      </c>
      <c r="B357" s="103">
        <f>IF('Khả năng chọn thiết bị'!$D$8="",0,IF(Consolidated!P357='Khả năng chọn thiết bị'!$D$8,1,0))</f>
        <v>0</v>
      </c>
      <c r="C357" s="103">
        <f t="shared" si="10"/>
        <v>0</v>
      </c>
      <c r="D357" s="103">
        <f>IF(Consolidated!E357=1,1,0)</f>
        <v>1</v>
      </c>
      <c r="E357" s="103">
        <f>IF(ISNUMBER(Consolidated!F357),Consolidated!F357,0)</f>
        <v>1</v>
      </c>
      <c r="F357" s="103">
        <f t="shared" si="11"/>
        <v>0</v>
      </c>
    </row>
    <row r="358" spans="1:6">
      <c r="A358" s="103">
        <f>IF('Khả năng chọn thiết bị'!$D$8="",0,IF(Consolidated!L358='Khả năng chọn thiết bị'!$D$8,1,0))</f>
        <v>0</v>
      </c>
      <c r="B358" s="103">
        <f>IF('Khả năng chọn thiết bị'!$D$8="",0,IF(Consolidated!P358='Khả năng chọn thiết bị'!$D$8,1,0))</f>
        <v>0</v>
      </c>
      <c r="C358" s="103">
        <f t="shared" si="10"/>
        <v>0</v>
      </c>
      <c r="D358" s="103">
        <f>IF(Consolidated!E358=1,1,0)</f>
        <v>1</v>
      </c>
      <c r="E358" s="103">
        <f>IF(ISNUMBER(Consolidated!F358),Consolidated!F358,0)</f>
        <v>1</v>
      </c>
      <c r="F358" s="103">
        <f t="shared" si="11"/>
        <v>0</v>
      </c>
    </row>
    <row r="359" spans="1:6">
      <c r="A359" s="103">
        <f>IF('Khả năng chọn thiết bị'!$D$8="",0,IF(Consolidated!L359='Khả năng chọn thiết bị'!$D$8,1,0))</f>
        <v>0</v>
      </c>
      <c r="B359" s="103">
        <f>IF('Khả năng chọn thiết bị'!$D$8="",0,IF(Consolidated!P359='Khả năng chọn thiết bị'!$D$8,1,0))</f>
        <v>0</v>
      </c>
      <c r="C359" s="103">
        <f t="shared" si="10"/>
        <v>0</v>
      </c>
      <c r="D359" s="103">
        <f>IF(Consolidated!E359=1,1,0)</f>
        <v>1</v>
      </c>
      <c r="E359" s="103">
        <f>IF(ISNUMBER(Consolidated!F359),Consolidated!F359,0)</f>
        <v>1</v>
      </c>
      <c r="F359" s="103">
        <f t="shared" si="11"/>
        <v>0</v>
      </c>
    </row>
    <row r="360" spans="1:6">
      <c r="A360" s="103">
        <f>IF('Khả năng chọn thiết bị'!$D$8="",0,IF(Consolidated!L360='Khả năng chọn thiết bị'!$D$8,1,0))</f>
        <v>0</v>
      </c>
      <c r="B360" s="103">
        <f>IF('Khả năng chọn thiết bị'!$D$8="",0,IF(Consolidated!P360='Khả năng chọn thiết bị'!$D$8,1,0))</f>
        <v>0</v>
      </c>
      <c r="C360" s="103">
        <f t="shared" si="10"/>
        <v>0</v>
      </c>
      <c r="D360" s="103">
        <f>IF(Consolidated!E360=1,1,0)</f>
        <v>1</v>
      </c>
      <c r="E360" s="103">
        <f>IF(ISNUMBER(Consolidated!F360),Consolidated!F360,0)</f>
        <v>1</v>
      </c>
      <c r="F360" s="103">
        <f t="shared" si="11"/>
        <v>0</v>
      </c>
    </row>
    <row r="361" spans="1:6">
      <c r="A361" s="103">
        <f>IF('Khả năng chọn thiết bị'!$D$8="",0,IF(Consolidated!L361='Khả năng chọn thiết bị'!$D$8,1,0))</f>
        <v>0</v>
      </c>
      <c r="B361" s="103">
        <f>IF('Khả năng chọn thiết bị'!$D$8="",0,IF(Consolidated!P361='Khả năng chọn thiết bị'!$D$8,1,0))</f>
        <v>0</v>
      </c>
      <c r="C361" s="103">
        <f t="shared" si="10"/>
        <v>0</v>
      </c>
      <c r="D361" s="103">
        <f>IF(Consolidated!E361=1,1,0)</f>
        <v>1</v>
      </c>
      <c r="E361" s="103">
        <f>IF(ISNUMBER(Consolidated!F361),Consolidated!F361,0)</f>
        <v>1</v>
      </c>
      <c r="F361" s="103">
        <f t="shared" si="11"/>
        <v>0</v>
      </c>
    </row>
    <row r="362" spans="1:6">
      <c r="A362" s="103">
        <f>IF('Khả năng chọn thiết bị'!$D$8="",0,IF(Consolidated!L362='Khả năng chọn thiết bị'!$D$8,1,0))</f>
        <v>0</v>
      </c>
      <c r="B362" s="103">
        <f>IF('Khả năng chọn thiết bị'!$D$8="",0,IF(Consolidated!P362='Khả năng chọn thiết bị'!$D$8,1,0))</f>
        <v>0</v>
      </c>
      <c r="C362" s="103">
        <f t="shared" si="10"/>
        <v>0</v>
      </c>
      <c r="D362" s="103">
        <f>IF(Consolidated!E362=1,1,0)</f>
        <v>1</v>
      </c>
      <c r="E362" s="103">
        <f>IF(ISNUMBER(Consolidated!F362),Consolidated!F362,0)</f>
        <v>1</v>
      </c>
      <c r="F362" s="103">
        <f t="shared" si="11"/>
        <v>0</v>
      </c>
    </row>
    <row r="363" spans="1:6">
      <c r="A363" s="103">
        <f>IF('Khả năng chọn thiết bị'!$D$8="",0,IF(Consolidated!L363='Khả năng chọn thiết bị'!$D$8,1,0))</f>
        <v>0</v>
      </c>
      <c r="B363" s="103">
        <f>IF('Khả năng chọn thiết bị'!$D$8="",0,IF(Consolidated!P363='Khả năng chọn thiết bị'!$D$8,1,0))</f>
        <v>0</v>
      </c>
      <c r="C363" s="103">
        <f t="shared" si="10"/>
        <v>0</v>
      </c>
      <c r="D363" s="103">
        <f>IF(Consolidated!E363=1,1,0)</f>
        <v>1</v>
      </c>
      <c r="E363" s="103">
        <f>IF(ISNUMBER(Consolidated!F363),Consolidated!F363,0)</f>
        <v>1</v>
      </c>
      <c r="F363" s="103">
        <f t="shared" si="11"/>
        <v>0</v>
      </c>
    </row>
    <row r="364" spans="1:6">
      <c r="A364" s="103">
        <f>IF('Khả năng chọn thiết bị'!$D$8="",0,IF(Consolidated!L364='Khả năng chọn thiết bị'!$D$8,1,0))</f>
        <v>0</v>
      </c>
      <c r="B364" s="103">
        <f>IF('Khả năng chọn thiết bị'!$D$8="",0,IF(Consolidated!P364='Khả năng chọn thiết bị'!$D$8,1,0))</f>
        <v>0</v>
      </c>
      <c r="C364" s="103">
        <f t="shared" si="10"/>
        <v>0</v>
      </c>
      <c r="D364" s="103">
        <f>IF(Consolidated!E364=1,1,0)</f>
        <v>1</v>
      </c>
      <c r="E364" s="103">
        <f>IF(ISNUMBER(Consolidated!F364),Consolidated!F364,0)</f>
        <v>1</v>
      </c>
      <c r="F364" s="103">
        <f t="shared" si="11"/>
        <v>0</v>
      </c>
    </row>
    <row r="365" spans="1:6">
      <c r="A365" s="103">
        <f>IF('Khả năng chọn thiết bị'!$D$8="",0,IF(Consolidated!L365='Khả năng chọn thiết bị'!$D$8,1,0))</f>
        <v>0</v>
      </c>
      <c r="B365" s="103">
        <f>IF('Khả năng chọn thiết bị'!$D$8="",0,IF(Consolidated!P365='Khả năng chọn thiết bị'!$D$8,1,0))</f>
        <v>0</v>
      </c>
      <c r="C365" s="103">
        <f t="shared" si="10"/>
        <v>0</v>
      </c>
      <c r="D365" s="103">
        <f>IF(Consolidated!E365=1,1,0)</f>
        <v>1</v>
      </c>
      <c r="E365" s="103">
        <f>IF(ISNUMBER(Consolidated!F365),Consolidated!F365,0)</f>
        <v>1</v>
      </c>
      <c r="F365" s="103">
        <f t="shared" si="11"/>
        <v>0</v>
      </c>
    </row>
    <row r="366" spans="1:6">
      <c r="A366" s="103">
        <f>IF('Khả năng chọn thiết bị'!$D$8="",0,IF(Consolidated!L366='Khả năng chọn thiết bị'!$D$8,1,0))</f>
        <v>0</v>
      </c>
      <c r="B366" s="103">
        <f>IF('Khả năng chọn thiết bị'!$D$8="",0,IF(Consolidated!P366='Khả năng chọn thiết bị'!$D$8,1,0))</f>
        <v>0</v>
      </c>
      <c r="C366" s="103">
        <f t="shared" si="10"/>
        <v>0</v>
      </c>
      <c r="D366" s="103">
        <f>IF(Consolidated!E366=1,1,0)</f>
        <v>1</v>
      </c>
      <c r="E366" s="103">
        <f>IF(ISNUMBER(Consolidated!F366),Consolidated!F366,0)</f>
        <v>0</v>
      </c>
      <c r="F366" s="103">
        <f t="shared" si="11"/>
        <v>0</v>
      </c>
    </row>
    <row r="367" spans="1:6">
      <c r="A367" s="103">
        <f>IF('Khả năng chọn thiết bị'!$D$8="",0,IF(Consolidated!L367='Khả năng chọn thiết bị'!$D$8,1,0))</f>
        <v>0</v>
      </c>
      <c r="B367" s="103">
        <f>IF('Khả năng chọn thiết bị'!$D$8="",0,IF(Consolidated!P367='Khả năng chọn thiết bị'!$D$8,1,0))</f>
        <v>0</v>
      </c>
      <c r="C367" s="103">
        <f t="shared" si="10"/>
        <v>0</v>
      </c>
      <c r="D367" s="103">
        <f>IF(Consolidated!E367=1,1,0)</f>
        <v>1</v>
      </c>
      <c r="E367" s="103">
        <f>IF(ISNUMBER(Consolidated!F367),Consolidated!F367,0)</f>
        <v>0</v>
      </c>
      <c r="F367" s="103">
        <f t="shared" si="11"/>
        <v>0</v>
      </c>
    </row>
    <row r="368" spans="1:6">
      <c r="A368" s="103">
        <f>IF('Khả năng chọn thiết bị'!$D$8="",0,IF(Consolidated!L368='Khả năng chọn thiết bị'!$D$8,1,0))</f>
        <v>0</v>
      </c>
      <c r="B368" s="103">
        <f>IF('Khả năng chọn thiết bị'!$D$8="",0,IF(Consolidated!P368='Khả năng chọn thiết bị'!$D$8,1,0))</f>
        <v>0</v>
      </c>
      <c r="C368" s="103">
        <f t="shared" si="10"/>
        <v>0</v>
      </c>
      <c r="D368" s="103">
        <f>IF(Consolidated!E368=1,1,0)</f>
        <v>1</v>
      </c>
      <c r="E368" s="103">
        <f>IF(ISNUMBER(Consolidated!F368),Consolidated!F368,0)</f>
        <v>0</v>
      </c>
      <c r="F368" s="103">
        <f t="shared" si="11"/>
        <v>0</v>
      </c>
    </row>
    <row r="369" spans="1:6">
      <c r="A369" s="103">
        <f>IF('Khả năng chọn thiết bị'!$D$8="",0,IF(Consolidated!L369='Khả năng chọn thiết bị'!$D$8,1,0))</f>
        <v>0</v>
      </c>
      <c r="B369" s="103">
        <f>IF('Khả năng chọn thiết bị'!$D$8="",0,IF(Consolidated!P369='Khả năng chọn thiết bị'!$D$8,1,0))</f>
        <v>0</v>
      </c>
      <c r="C369" s="103">
        <f t="shared" si="10"/>
        <v>0</v>
      </c>
      <c r="D369" s="103">
        <f>IF(Consolidated!E369=1,1,0)</f>
        <v>1</v>
      </c>
      <c r="E369" s="103">
        <f>IF(ISNUMBER(Consolidated!F369),Consolidated!F369,0)</f>
        <v>0</v>
      </c>
      <c r="F369" s="103">
        <f t="shared" si="11"/>
        <v>0</v>
      </c>
    </row>
    <row r="370" spans="1:6">
      <c r="A370" s="103">
        <f>IF('Khả năng chọn thiết bị'!$D$8="",0,IF(Consolidated!L370='Khả năng chọn thiết bị'!$D$8,1,0))</f>
        <v>0</v>
      </c>
      <c r="B370" s="103">
        <f>IF('Khả năng chọn thiết bị'!$D$8="",0,IF(Consolidated!P370='Khả năng chọn thiết bị'!$D$8,1,0))</f>
        <v>0</v>
      </c>
      <c r="C370" s="103">
        <f t="shared" si="10"/>
        <v>0</v>
      </c>
      <c r="D370" s="103">
        <f>IF(Consolidated!E370=1,1,0)</f>
        <v>1</v>
      </c>
      <c r="E370" s="103">
        <f>IF(ISNUMBER(Consolidated!F370),Consolidated!F370,0)</f>
        <v>0</v>
      </c>
      <c r="F370" s="103">
        <f t="shared" si="11"/>
        <v>0</v>
      </c>
    </row>
    <row r="371" spans="1:6">
      <c r="A371" s="103">
        <f>IF('Khả năng chọn thiết bị'!$D$8="",0,IF(Consolidated!L371='Khả năng chọn thiết bị'!$D$8,1,0))</f>
        <v>0</v>
      </c>
      <c r="B371" s="103">
        <f>IF('Khả năng chọn thiết bị'!$D$8="",0,IF(Consolidated!P371='Khả năng chọn thiết bị'!$D$8,1,0))</f>
        <v>0</v>
      </c>
      <c r="C371" s="103">
        <f t="shared" si="10"/>
        <v>0</v>
      </c>
      <c r="D371" s="103">
        <f>IF(Consolidated!E371=1,1,0)</f>
        <v>1</v>
      </c>
      <c r="E371" s="103">
        <f>IF(ISNUMBER(Consolidated!F371),Consolidated!F371,0)</f>
        <v>0</v>
      </c>
      <c r="F371" s="103">
        <f t="shared" si="11"/>
        <v>0</v>
      </c>
    </row>
    <row r="372" spans="1:6">
      <c r="A372" s="103">
        <f>IF('Khả năng chọn thiết bị'!$D$8="",0,IF(Consolidated!L372='Khả năng chọn thiết bị'!$D$8,1,0))</f>
        <v>0</v>
      </c>
      <c r="B372" s="103">
        <f>IF('Khả năng chọn thiết bị'!$D$8="",0,IF(Consolidated!P372='Khả năng chọn thiết bị'!$D$8,1,0))</f>
        <v>0</v>
      </c>
      <c r="C372" s="103">
        <f t="shared" si="10"/>
        <v>0</v>
      </c>
      <c r="D372" s="103">
        <f>IF(Consolidated!E372=1,1,0)</f>
        <v>1</v>
      </c>
      <c r="E372" s="103">
        <f>IF(ISNUMBER(Consolidated!F372),Consolidated!F372,0)</f>
        <v>0</v>
      </c>
      <c r="F372" s="103">
        <f t="shared" si="11"/>
        <v>0</v>
      </c>
    </row>
    <row r="373" spans="1:6">
      <c r="A373" s="103">
        <f>IF('Khả năng chọn thiết bị'!$D$8="",0,IF(Consolidated!L373='Khả năng chọn thiết bị'!$D$8,1,0))</f>
        <v>0</v>
      </c>
      <c r="B373" s="103">
        <f>IF('Khả năng chọn thiết bị'!$D$8="",0,IF(Consolidated!P373='Khả năng chọn thiết bị'!$D$8,1,0))</f>
        <v>0</v>
      </c>
      <c r="C373" s="103">
        <f t="shared" si="10"/>
        <v>0</v>
      </c>
      <c r="D373" s="103">
        <f>IF(Consolidated!E373=1,1,0)</f>
        <v>1</v>
      </c>
      <c r="E373" s="103">
        <f>IF(ISNUMBER(Consolidated!F373),Consolidated!F373,0)</f>
        <v>0</v>
      </c>
      <c r="F373" s="103">
        <f t="shared" si="11"/>
        <v>0</v>
      </c>
    </row>
    <row r="374" spans="1:6">
      <c r="A374" s="103">
        <f>IF('Khả năng chọn thiết bị'!$D$8="",0,IF(Consolidated!L374='Khả năng chọn thiết bị'!$D$8,1,0))</f>
        <v>0</v>
      </c>
      <c r="B374" s="103">
        <f>IF('Khả năng chọn thiết bị'!$D$8="",0,IF(Consolidated!P374='Khả năng chọn thiết bị'!$D$8,1,0))</f>
        <v>0</v>
      </c>
      <c r="C374" s="103">
        <f t="shared" si="10"/>
        <v>0</v>
      </c>
      <c r="D374" s="103">
        <f>IF(Consolidated!E374=1,1,0)</f>
        <v>0</v>
      </c>
      <c r="E374" s="103">
        <f>IF(ISNUMBER(Consolidated!F374),Consolidated!F374,0)</f>
        <v>0</v>
      </c>
      <c r="F374" s="103">
        <f t="shared" si="11"/>
        <v>0</v>
      </c>
    </row>
    <row r="375" spans="1:6">
      <c r="A375" s="103">
        <f>IF('Khả năng chọn thiết bị'!$D$8="",0,IF(Consolidated!L375='Khả năng chọn thiết bị'!$D$8,1,0))</f>
        <v>0</v>
      </c>
      <c r="B375" s="103">
        <f>IF('Khả năng chọn thiết bị'!$D$8="",0,IF(Consolidated!P375='Khả năng chọn thiết bị'!$D$8,1,0))</f>
        <v>0</v>
      </c>
      <c r="C375" s="103">
        <f t="shared" si="10"/>
        <v>0</v>
      </c>
      <c r="D375" s="103">
        <f>IF(Consolidated!E375=1,1,0)</f>
        <v>1</v>
      </c>
      <c r="E375" s="103">
        <f>IF(ISNUMBER(Consolidated!F375),Consolidated!F375,0)</f>
        <v>0</v>
      </c>
      <c r="F375" s="103">
        <f t="shared" si="11"/>
        <v>0</v>
      </c>
    </row>
    <row r="376" spans="1:6">
      <c r="A376" s="103">
        <f>IF('Khả năng chọn thiết bị'!$D$8="",0,IF(Consolidated!L376='Khả năng chọn thiết bị'!$D$8,1,0))</f>
        <v>0</v>
      </c>
      <c r="B376" s="103">
        <f>IF('Khả năng chọn thiết bị'!$D$8="",0,IF(Consolidated!P376='Khả năng chọn thiết bị'!$D$8,1,0))</f>
        <v>0</v>
      </c>
      <c r="C376" s="103">
        <f t="shared" si="10"/>
        <v>0</v>
      </c>
      <c r="D376" s="103">
        <f>IF(Consolidated!E376=1,1,0)</f>
        <v>1</v>
      </c>
      <c r="E376" s="103">
        <f>IF(ISNUMBER(Consolidated!F376),Consolidated!F376,0)</f>
        <v>1</v>
      </c>
      <c r="F376" s="103">
        <f t="shared" si="11"/>
        <v>0</v>
      </c>
    </row>
    <row r="377" spans="1:6">
      <c r="A377" s="103">
        <f>IF('Khả năng chọn thiết bị'!$D$8="",0,IF(Consolidated!L377='Khả năng chọn thiết bị'!$D$8,1,0))</f>
        <v>0</v>
      </c>
      <c r="B377" s="103">
        <f>IF('Khả năng chọn thiết bị'!$D$8="",0,IF(Consolidated!P377='Khả năng chọn thiết bị'!$D$8,1,0))</f>
        <v>0</v>
      </c>
      <c r="C377" s="103">
        <f t="shared" si="10"/>
        <v>0</v>
      </c>
      <c r="D377" s="103">
        <f>IF(Consolidated!E377=1,1,0)</f>
        <v>1</v>
      </c>
      <c r="E377" s="103">
        <f>IF(ISNUMBER(Consolidated!F377),Consolidated!F377,0)</f>
        <v>1</v>
      </c>
      <c r="F377" s="103">
        <f t="shared" si="11"/>
        <v>0</v>
      </c>
    </row>
    <row r="378" spans="1:6">
      <c r="A378" s="103">
        <f>IF('Khả năng chọn thiết bị'!$D$8="",0,IF(Consolidated!L378='Khả năng chọn thiết bị'!$D$8,1,0))</f>
        <v>0</v>
      </c>
      <c r="B378" s="103">
        <f>IF('Khả năng chọn thiết bị'!$D$8="",0,IF(Consolidated!P378='Khả năng chọn thiết bị'!$D$8,1,0))</f>
        <v>0</v>
      </c>
      <c r="C378" s="103">
        <f t="shared" si="10"/>
        <v>0</v>
      </c>
      <c r="D378" s="103">
        <f>IF(Consolidated!E378=1,1,0)</f>
        <v>1</v>
      </c>
      <c r="E378" s="103">
        <f>IF(ISNUMBER(Consolidated!F378),Consolidated!F378,0)</f>
        <v>0</v>
      </c>
      <c r="F378" s="103">
        <f t="shared" si="11"/>
        <v>0</v>
      </c>
    </row>
    <row r="379" spans="1:6">
      <c r="A379" s="103">
        <f>IF('Khả năng chọn thiết bị'!$D$8="",0,IF(Consolidated!L379='Khả năng chọn thiết bị'!$D$8,1,0))</f>
        <v>0</v>
      </c>
      <c r="B379" s="103">
        <f>IF('Khả năng chọn thiết bị'!$D$8="",0,IF(Consolidated!P379='Khả năng chọn thiết bị'!$D$8,1,0))</f>
        <v>0</v>
      </c>
      <c r="C379" s="103">
        <f t="shared" si="10"/>
        <v>0</v>
      </c>
      <c r="D379" s="103">
        <f>IF(Consolidated!E379=1,1,0)</f>
        <v>0</v>
      </c>
      <c r="E379" s="103">
        <f>IF(ISNUMBER(Consolidated!F379),Consolidated!F379,0)</f>
        <v>0</v>
      </c>
      <c r="F379" s="103">
        <f t="shared" si="11"/>
        <v>0</v>
      </c>
    </row>
    <row r="380" spans="1:6">
      <c r="A380" s="103">
        <f>IF('Khả năng chọn thiết bị'!$D$8="",0,IF(Consolidated!L380='Khả năng chọn thiết bị'!$D$8,1,0))</f>
        <v>0</v>
      </c>
      <c r="B380" s="103">
        <f>IF('Khả năng chọn thiết bị'!$D$8="",0,IF(Consolidated!P380='Khả năng chọn thiết bị'!$D$8,1,0))</f>
        <v>0</v>
      </c>
      <c r="C380" s="103">
        <f t="shared" si="10"/>
        <v>0</v>
      </c>
      <c r="D380" s="103">
        <f>IF(Consolidated!E380=1,1,0)</f>
        <v>0</v>
      </c>
      <c r="E380" s="103">
        <f>IF(ISNUMBER(Consolidated!F380),Consolidated!F380,0)</f>
        <v>0</v>
      </c>
      <c r="F380" s="103">
        <f t="shared" si="11"/>
        <v>0</v>
      </c>
    </row>
    <row r="381" spans="1:6">
      <c r="A381" s="103">
        <f>IF('Khả năng chọn thiết bị'!$D$8="",0,IF(Consolidated!L381='Khả năng chọn thiết bị'!$D$8,1,0))</f>
        <v>0</v>
      </c>
      <c r="B381" s="103">
        <f>IF('Khả năng chọn thiết bị'!$D$8="",0,IF(Consolidated!P381='Khả năng chọn thiết bị'!$D$8,1,0))</f>
        <v>0</v>
      </c>
      <c r="C381" s="103">
        <f t="shared" si="10"/>
        <v>0</v>
      </c>
      <c r="D381" s="103">
        <f>IF(Consolidated!E381=1,1,0)</f>
        <v>1</v>
      </c>
      <c r="E381" s="103">
        <f>IF(ISNUMBER(Consolidated!F381),Consolidated!F381,0)</f>
        <v>0</v>
      </c>
      <c r="F381" s="103">
        <f t="shared" si="11"/>
        <v>0</v>
      </c>
    </row>
    <row r="382" spans="1:6">
      <c r="A382" s="103">
        <f>IF('Khả năng chọn thiết bị'!$D$8="",0,IF(Consolidated!L382='Khả năng chọn thiết bị'!$D$8,1,0))</f>
        <v>0</v>
      </c>
      <c r="B382" s="103">
        <f>IF('Khả năng chọn thiết bị'!$D$8="",0,IF(Consolidated!P382='Khả năng chọn thiết bị'!$D$8,1,0))</f>
        <v>0</v>
      </c>
      <c r="C382" s="103">
        <f t="shared" si="10"/>
        <v>0</v>
      </c>
      <c r="D382" s="103">
        <f>IF(Consolidated!E382=1,1,0)</f>
        <v>1</v>
      </c>
      <c r="E382" s="103">
        <f>IF(ISNUMBER(Consolidated!F382),Consolidated!F382,0)</f>
        <v>0</v>
      </c>
      <c r="F382" s="103">
        <f t="shared" si="11"/>
        <v>0</v>
      </c>
    </row>
    <row r="383" spans="1:6">
      <c r="A383" s="103">
        <f>IF('Khả năng chọn thiết bị'!$D$8="",0,IF(Consolidated!L383='Khả năng chọn thiết bị'!$D$8,1,0))</f>
        <v>0</v>
      </c>
      <c r="B383" s="103">
        <f>IF('Khả năng chọn thiết bị'!$D$8="",0,IF(Consolidated!P383='Khả năng chọn thiết bị'!$D$8,1,0))</f>
        <v>0</v>
      </c>
      <c r="C383" s="103">
        <f t="shared" si="10"/>
        <v>0</v>
      </c>
      <c r="D383" s="103">
        <f>IF(Consolidated!E383=1,1,0)</f>
        <v>0</v>
      </c>
      <c r="E383" s="103">
        <f>IF(ISNUMBER(Consolidated!F383),Consolidated!F383,0)</f>
        <v>0</v>
      </c>
      <c r="F383" s="103">
        <f t="shared" si="11"/>
        <v>0</v>
      </c>
    </row>
    <row r="384" spans="1:6">
      <c r="A384" s="103">
        <f>IF('Khả năng chọn thiết bị'!$D$8="",0,IF(Consolidated!L384='Khả năng chọn thiết bị'!$D$8,1,0))</f>
        <v>0</v>
      </c>
      <c r="B384" s="103">
        <f>IF('Khả năng chọn thiết bị'!$D$8="",0,IF(Consolidated!P384='Khả năng chọn thiết bị'!$D$8,1,0))</f>
        <v>0</v>
      </c>
      <c r="C384" s="103">
        <f t="shared" si="10"/>
        <v>0</v>
      </c>
      <c r="D384" s="103">
        <f>IF(Consolidated!E384=1,1,0)</f>
        <v>0</v>
      </c>
      <c r="E384" s="103">
        <f>IF(ISNUMBER(Consolidated!F384),Consolidated!F384,0)</f>
        <v>0</v>
      </c>
      <c r="F384" s="103">
        <f t="shared" si="11"/>
        <v>0</v>
      </c>
    </row>
    <row r="385" spans="1:6">
      <c r="A385" s="103">
        <f>IF('Khả năng chọn thiết bị'!$D$8="",0,IF(Consolidated!L385='Khả năng chọn thiết bị'!$D$8,1,0))</f>
        <v>0</v>
      </c>
      <c r="B385" s="103">
        <f>IF('Khả năng chọn thiết bị'!$D$8="",0,IF(Consolidated!P385='Khả năng chọn thiết bị'!$D$8,1,0))</f>
        <v>0</v>
      </c>
      <c r="C385" s="103">
        <f t="shared" si="10"/>
        <v>0</v>
      </c>
      <c r="D385" s="103">
        <f>IF(Consolidated!E385=1,1,0)</f>
        <v>1</v>
      </c>
      <c r="E385" s="103">
        <f>IF(ISNUMBER(Consolidated!F385),Consolidated!F385,0)</f>
        <v>0</v>
      </c>
      <c r="F385" s="103">
        <f t="shared" si="11"/>
        <v>0</v>
      </c>
    </row>
    <row r="386" spans="1:6">
      <c r="A386" s="103">
        <f>IF('Khả năng chọn thiết bị'!$D$8="",0,IF(Consolidated!L386='Khả năng chọn thiết bị'!$D$8,1,0))</f>
        <v>0</v>
      </c>
      <c r="B386" s="103">
        <f>IF('Khả năng chọn thiết bị'!$D$8="",0,IF(Consolidated!P386='Khả năng chọn thiết bị'!$D$8,1,0))</f>
        <v>0</v>
      </c>
      <c r="C386" s="103">
        <f t="shared" ref="C386:C449" si="12">IF(A386+B386&gt;0,1,0)</f>
        <v>0</v>
      </c>
      <c r="D386" s="103">
        <f>IF(Consolidated!E386=1,1,0)</f>
        <v>0</v>
      </c>
      <c r="E386" s="103">
        <f>IF(ISNUMBER(Consolidated!F386),Consolidated!F386,0)</f>
        <v>0</v>
      </c>
      <c r="F386" s="103">
        <f t="shared" si="11"/>
        <v>0</v>
      </c>
    </row>
    <row r="387" spans="1:6">
      <c r="A387" s="103">
        <f>IF('Khả năng chọn thiết bị'!$D$8="",0,IF(Consolidated!L387='Khả năng chọn thiết bị'!$D$8,1,0))</f>
        <v>0</v>
      </c>
      <c r="B387" s="103">
        <f>IF('Khả năng chọn thiết bị'!$D$8="",0,IF(Consolidated!P387='Khả năng chọn thiết bị'!$D$8,1,0))</f>
        <v>0</v>
      </c>
      <c r="C387" s="103">
        <f t="shared" si="12"/>
        <v>0</v>
      </c>
      <c r="D387" s="103">
        <f>IF(Consolidated!E387=1,1,0)</f>
        <v>1</v>
      </c>
      <c r="E387" s="103">
        <f>IF(ISNUMBER(Consolidated!F387),Consolidated!F387,0)</f>
        <v>1</v>
      </c>
      <c r="F387" s="103">
        <f t="shared" ref="F387:F450" si="13">F386+C387</f>
        <v>0</v>
      </c>
    </row>
    <row r="388" spans="1:6">
      <c r="A388" s="103">
        <f>IF('Khả năng chọn thiết bị'!$D$8="",0,IF(Consolidated!L388='Khả năng chọn thiết bị'!$D$8,1,0))</f>
        <v>0</v>
      </c>
      <c r="B388" s="103">
        <f>IF('Khả năng chọn thiết bị'!$D$8="",0,IF(Consolidated!P388='Khả năng chọn thiết bị'!$D$8,1,0))</f>
        <v>0</v>
      </c>
      <c r="C388" s="103">
        <f t="shared" si="12"/>
        <v>0</v>
      </c>
      <c r="D388" s="103">
        <f>IF(Consolidated!E388=1,1,0)</f>
        <v>1</v>
      </c>
      <c r="E388" s="103">
        <f>IF(ISNUMBER(Consolidated!F388),Consolidated!F388,0)</f>
        <v>1</v>
      </c>
      <c r="F388" s="103">
        <f t="shared" si="13"/>
        <v>0</v>
      </c>
    </row>
    <row r="389" spans="1:6">
      <c r="A389" s="103">
        <f>IF('Khả năng chọn thiết bị'!$D$8="",0,IF(Consolidated!L389='Khả năng chọn thiết bị'!$D$8,1,0))</f>
        <v>0</v>
      </c>
      <c r="B389" s="103">
        <f>IF('Khả năng chọn thiết bị'!$D$8="",0,IF(Consolidated!P389='Khả năng chọn thiết bị'!$D$8,1,0))</f>
        <v>0</v>
      </c>
      <c r="C389" s="103">
        <f t="shared" si="12"/>
        <v>0</v>
      </c>
      <c r="D389" s="103">
        <f>IF(Consolidated!E389=1,1,0)</f>
        <v>0</v>
      </c>
      <c r="E389" s="103">
        <f>IF(ISNUMBER(Consolidated!F389),Consolidated!F389,0)</f>
        <v>0</v>
      </c>
      <c r="F389" s="103">
        <f t="shared" si="13"/>
        <v>0</v>
      </c>
    </row>
    <row r="390" spans="1:6">
      <c r="A390" s="103">
        <f>IF('Khả năng chọn thiết bị'!$D$8="",0,IF(Consolidated!L390='Khả năng chọn thiết bị'!$D$8,1,0))</f>
        <v>0</v>
      </c>
      <c r="B390" s="103">
        <f>IF('Khả năng chọn thiết bị'!$D$8="",0,IF(Consolidated!P390='Khả năng chọn thiết bị'!$D$8,1,0))</f>
        <v>0</v>
      </c>
      <c r="C390" s="103">
        <f t="shared" si="12"/>
        <v>0</v>
      </c>
      <c r="D390" s="103">
        <f>IF(Consolidated!E390=1,1,0)</f>
        <v>0</v>
      </c>
      <c r="E390" s="103">
        <f>IF(ISNUMBER(Consolidated!F390),Consolidated!F390,0)</f>
        <v>0</v>
      </c>
      <c r="F390" s="103">
        <f t="shared" si="13"/>
        <v>0</v>
      </c>
    </row>
    <row r="391" spans="1:6">
      <c r="A391" s="103">
        <f>IF('Khả năng chọn thiết bị'!$D$8="",0,IF(Consolidated!L391='Khả năng chọn thiết bị'!$D$8,1,0))</f>
        <v>0</v>
      </c>
      <c r="B391" s="103">
        <f>IF('Khả năng chọn thiết bị'!$D$8="",0,IF(Consolidated!P391='Khả năng chọn thiết bị'!$D$8,1,0))</f>
        <v>0</v>
      </c>
      <c r="C391" s="103">
        <f t="shared" si="12"/>
        <v>0</v>
      </c>
      <c r="D391" s="103">
        <f>IF(Consolidated!E391=1,1,0)</f>
        <v>1</v>
      </c>
      <c r="E391" s="103">
        <f>IF(ISNUMBER(Consolidated!F391),Consolidated!F391,0)</f>
        <v>1</v>
      </c>
      <c r="F391" s="103">
        <f t="shared" si="13"/>
        <v>0</v>
      </c>
    </row>
    <row r="392" spans="1:6">
      <c r="A392" s="103">
        <f>IF('Khả năng chọn thiết bị'!$D$8="",0,IF(Consolidated!L392='Khả năng chọn thiết bị'!$D$8,1,0))</f>
        <v>0</v>
      </c>
      <c r="B392" s="103">
        <f>IF('Khả năng chọn thiết bị'!$D$8="",0,IF(Consolidated!P392='Khả năng chọn thiết bị'!$D$8,1,0))</f>
        <v>0</v>
      </c>
      <c r="C392" s="103">
        <f t="shared" si="12"/>
        <v>0</v>
      </c>
      <c r="D392" s="103">
        <f>IF(Consolidated!E392=1,1,0)</f>
        <v>0</v>
      </c>
      <c r="E392" s="103">
        <f>IF(ISNUMBER(Consolidated!F392),Consolidated!F392,0)</f>
        <v>0</v>
      </c>
      <c r="F392" s="103">
        <f t="shared" si="13"/>
        <v>0</v>
      </c>
    </row>
    <row r="393" spans="1:6">
      <c r="A393" s="103">
        <f>IF('Khả năng chọn thiết bị'!$D$8="",0,IF(Consolidated!L393='Khả năng chọn thiết bị'!$D$8,1,0))</f>
        <v>0</v>
      </c>
      <c r="B393" s="103">
        <f>IF('Khả năng chọn thiết bị'!$D$8="",0,IF(Consolidated!P393='Khả năng chọn thiết bị'!$D$8,1,0))</f>
        <v>0</v>
      </c>
      <c r="C393" s="103">
        <f t="shared" si="12"/>
        <v>0</v>
      </c>
      <c r="D393" s="103">
        <f>IF(Consolidated!E393=1,1,0)</f>
        <v>0</v>
      </c>
      <c r="E393" s="103">
        <f>IF(ISNUMBER(Consolidated!F393),Consolidated!F393,0)</f>
        <v>0</v>
      </c>
      <c r="F393" s="103">
        <f t="shared" si="13"/>
        <v>0</v>
      </c>
    </row>
    <row r="394" spans="1:6">
      <c r="A394" s="103">
        <f>IF('Khả năng chọn thiết bị'!$D$8="",0,IF(Consolidated!L394='Khả năng chọn thiết bị'!$D$8,1,0))</f>
        <v>0</v>
      </c>
      <c r="B394" s="103">
        <f>IF('Khả năng chọn thiết bị'!$D$8="",0,IF(Consolidated!P394='Khả năng chọn thiết bị'!$D$8,1,0))</f>
        <v>0</v>
      </c>
      <c r="C394" s="103">
        <f t="shared" si="12"/>
        <v>0</v>
      </c>
      <c r="D394" s="103">
        <f>IF(Consolidated!E394=1,1,0)</f>
        <v>1</v>
      </c>
      <c r="E394" s="103">
        <f>IF(ISNUMBER(Consolidated!F394),Consolidated!F394,0)</f>
        <v>1</v>
      </c>
      <c r="F394" s="103">
        <f t="shared" si="13"/>
        <v>0</v>
      </c>
    </row>
    <row r="395" spans="1:6">
      <c r="A395" s="103">
        <f>IF('Khả năng chọn thiết bị'!$D$8="",0,IF(Consolidated!L395='Khả năng chọn thiết bị'!$D$8,1,0))</f>
        <v>0</v>
      </c>
      <c r="B395" s="103">
        <f>IF('Khả năng chọn thiết bị'!$D$8="",0,IF(Consolidated!P395='Khả năng chọn thiết bị'!$D$8,1,0))</f>
        <v>0</v>
      </c>
      <c r="C395" s="103">
        <f t="shared" si="12"/>
        <v>0</v>
      </c>
      <c r="D395" s="103">
        <f>IF(Consolidated!E395=1,1,0)</f>
        <v>1</v>
      </c>
      <c r="E395" s="103">
        <f>IF(ISNUMBER(Consolidated!F395),Consolidated!F395,0)</f>
        <v>0</v>
      </c>
      <c r="F395" s="103">
        <f t="shared" si="13"/>
        <v>0</v>
      </c>
    </row>
    <row r="396" spans="1:6">
      <c r="A396" s="103">
        <f>IF('Khả năng chọn thiết bị'!$D$8="",0,IF(Consolidated!L396='Khả năng chọn thiết bị'!$D$8,1,0))</f>
        <v>0</v>
      </c>
      <c r="B396" s="103">
        <f>IF('Khả năng chọn thiết bị'!$D$8="",0,IF(Consolidated!P396='Khả năng chọn thiết bị'!$D$8,1,0))</f>
        <v>0</v>
      </c>
      <c r="C396" s="103">
        <f t="shared" si="12"/>
        <v>0</v>
      </c>
      <c r="D396" s="103">
        <f>IF(Consolidated!E396=1,1,0)</f>
        <v>0</v>
      </c>
      <c r="E396" s="103">
        <f>IF(ISNUMBER(Consolidated!F396),Consolidated!F396,0)</f>
        <v>0</v>
      </c>
      <c r="F396" s="103">
        <f t="shared" si="13"/>
        <v>0</v>
      </c>
    </row>
    <row r="397" spans="1:6">
      <c r="A397" s="103">
        <f>IF('Khả năng chọn thiết bị'!$D$8="",0,IF(Consolidated!L397='Khả năng chọn thiết bị'!$D$8,1,0))</f>
        <v>0</v>
      </c>
      <c r="B397" s="103">
        <f>IF('Khả năng chọn thiết bị'!$D$8="",0,IF(Consolidated!P397='Khả năng chọn thiết bị'!$D$8,1,0))</f>
        <v>0</v>
      </c>
      <c r="C397" s="103">
        <f t="shared" si="12"/>
        <v>0</v>
      </c>
      <c r="D397" s="103">
        <f>IF(Consolidated!E397=1,1,0)</f>
        <v>1</v>
      </c>
      <c r="E397" s="103">
        <f>IF(ISNUMBER(Consolidated!F397),Consolidated!F397,0)</f>
        <v>1</v>
      </c>
      <c r="F397" s="103">
        <f t="shared" si="13"/>
        <v>0</v>
      </c>
    </row>
    <row r="398" spans="1:6">
      <c r="A398" s="103">
        <f>IF('Khả năng chọn thiết bị'!$D$8="",0,IF(Consolidated!L398='Khả năng chọn thiết bị'!$D$8,1,0))</f>
        <v>0</v>
      </c>
      <c r="B398" s="103">
        <f>IF('Khả năng chọn thiết bị'!$D$8="",0,IF(Consolidated!P398='Khả năng chọn thiết bị'!$D$8,1,0))</f>
        <v>0</v>
      </c>
      <c r="C398" s="103">
        <f t="shared" si="12"/>
        <v>0</v>
      </c>
      <c r="D398" s="103">
        <f>IF(Consolidated!E398=1,1,0)</f>
        <v>1</v>
      </c>
      <c r="E398" s="103">
        <f>IF(ISNUMBER(Consolidated!F398),Consolidated!F398,0)</f>
        <v>1</v>
      </c>
      <c r="F398" s="103">
        <f t="shared" si="13"/>
        <v>0</v>
      </c>
    </row>
    <row r="399" spans="1:6">
      <c r="A399" s="103">
        <f>IF('Khả năng chọn thiết bị'!$D$8="",0,IF(Consolidated!L399='Khả năng chọn thiết bị'!$D$8,1,0))</f>
        <v>0</v>
      </c>
      <c r="B399" s="103">
        <f>IF('Khả năng chọn thiết bị'!$D$8="",0,IF(Consolidated!P399='Khả năng chọn thiết bị'!$D$8,1,0))</f>
        <v>0</v>
      </c>
      <c r="C399" s="103">
        <f t="shared" si="12"/>
        <v>0</v>
      </c>
      <c r="D399" s="103">
        <f>IF(Consolidated!E399=1,1,0)</f>
        <v>1</v>
      </c>
      <c r="E399" s="103">
        <f>IF(ISNUMBER(Consolidated!F399),Consolidated!F399,0)</f>
        <v>1</v>
      </c>
      <c r="F399" s="103">
        <f t="shared" si="13"/>
        <v>0</v>
      </c>
    </row>
    <row r="400" spans="1:6">
      <c r="A400" s="103">
        <f>IF('Khả năng chọn thiết bị'!$D$8="",0,IF(Consolidated!L400='Khả năng chọn thiết bị'!$D$8,1,0))</f>
        <v>0</v>
      </c>
      <c r="B400" s="103">
        <f>IF('Khả năng chọn thiết bị'!$D$8="",0,IF(Consolidated!P400='Khả năng chọn thiết bị'!$D$8,1,0))</f>
        <v>0</v>
      </c>
      <c r="C400" s="103">
        <f t="shared" si="12"/>
        <v>0</v>
      </c>
      <c r="D400" s="103">
        <f>IF(Consolidated!E400=1,1,0)</f>
        <v>1</v>
      </c>
      <c r="E400" s="103">
        <f>IF(ISNUMBER(Consolidated!F400),Consolidated!F400,0)</f>
        <v>1</v>
      </c>
      <c r="F400" s="103">
        <f t="shared" si="13"/>
        <v>0</v>
      </c>
    </row>
    <row r="401" spans="1:6">
      <c r="A401" s="103">
        <f>IF('Khả năng chọn thiết bị'!$D$8="",0,IF(Consolidated!L401='Khả năng chọn thiết bị'!$D$8,1,0))</f>
        <v>0</v>
      </c>
      <c r="B401" s="103">
        <f>IF('Khả năng chọn thiết bị'!$D$8="",0,IF(Consolidated!P401='Khả năng chọn thiết bị'!$D$8,1,0))</f>
        <v>0</v>
      </c>
      <c r="C401" s="103">
        <f t="shared" si="12"/>
        <v>0</v>
      </c>
      <c r="D401" s="103">
        <f>IF(Consolidated!E401=1,1,0)</f>
        <v>0</v>
      </c>
      <c r="E401" s="103">
        <f>IF(ISNUMBER(Consolidated!F401),Consolidated!F401,0)</f>
        <v>0</v>
      </c>
      <c r="F401" s="103">
        <f t="shared" si="13"/>
        <v>0</v>
      </c>
    </row>
    <row r="402" spans="1:6">
      <c r="A402" s="103">
        <f>IF('Khả năng chọn thiết bị'!$D$8="",0,IF(Consolidated!L402='Khả năng chọn thiết bị'!$D$8,1,0))</f>
        <v>0</v>
      </c>
      <c r="B402" s="103">
        <f>IF('Khả năng chọn thiết bị'!$D$8="",0,IF(Consolidated!P402='Khả năng chọn thiết bị'!$D$8,1,0))</f>
        <v>0</v>
      </c>
      <c r="C402" s="103">
        <f t="shared" si="12"/>
        <v>0</v>
      </c>
      <c r="D402" s="103">
        <f>IF(Consolidated!E402=1,1,0)</f>
        <v>1</v>
      </c>
      <c r="E402" s="103">
        <f>IF(ISNUMBER(Consolidated!F402),Consolidated!F402,0)</f>
        <v>1</v>
      </c>
      <c r="F402" s="103">
        <f t="shared" si="13"/>
        <v>0</v>
      </c>
    </row>
    <row r="403" spans="1:6">
      <c r="A403" s="103">
        <f>IF('Khả năng chọn thiết bị'!$D$8="",0,IF(Consolidated!L403='Khả năng chọn thiết bị'!$D$8,1,0))</f>
        <v>0</v>
      </c>
      <c r="B403" s="103">
        <f>IF('Khả năng chọn thiết bị'!$D$8="",0,IF(Consolidated!P403='Khả năng chọn thiết bị'!$D$8,1,0))</f>
        <v>0</v>
      </c>
      <c r="C403" s="103">
        <f t="shared" si="12"/>
        <v>0</v>
      </c>
      <c r="D403" s="103">
        <f>IF(Consolidated!E403=1,1,0)</f>
        <v>1</v>
      </c>
      <c r="E403" s="103">
        <f>IF(ISNUMBER(Consolidated!F403),Consolidated!F403,0)</f>
        <v>1</v>
      </c>
      <c r="F403" s="103">
        <f t="shared" si="13"/>
        <v>0</v>
      </c>
    </row>
    <row r="404" spans="1:6">
      <c r="A404" s="103">
        <f>IF('Khả năng chọn thiết bị'!$D$8="",0,IF(Consolidated!L404='Khả năng chọn thiết bị'!$D$8,1,0))</f>
        <v>0</v>
      </c>
      <c r="B404" s="103">
        <f>IF('Khả năng chọn thiết bị'!$D$8="",0,IF(Consolidated!P404='Khả năng chọn thiết bị'!$D$8,1,0))</f>
        <v>0</v>
      </c>
      <c r="C404" s="103">
        <f t="shared" si="12"/>
        <v>0</v>
      </c>
      <c r="D404" s="103">
        <f>IF(Consolidated!E404=1,1,0)</f>
        <v>1</v>
      </c>
      <c r="E404" s="103">
        <f>IF(ISNUMBER(Consolidated!F404),Consolidated!F404,0)</f>
        <v>1</v>
      </c>
      <c r="F404" s="103">
        <f t="shared" si="13"/>
        <v>0</v>
      </c>
    </row>
    <row r="405" spans="1:6">
      <c r="A405" s="103">
        <f>IF('Khả năng chọn thiết bị'!$D$8="",0,IF(Consolidated!L405='Khả năng chọn thiết bị'!$D$8,1,0))</f>
        <v>0</v>
      </c>
      <c r="B405" s="103">
        <f>IF('Khả năng chọn thiết bị'!$D$8="",0,IF(Consolidated!P405='Khả năng chọn thiết bị'!$D$8,1,0))</f>
        <v>0</v>
      </c>
      <c r="C405" s="103">
        <f t="shared" si="12"/>
        <v>0</v>
      </c>
      <c r="D405" s="103">
        <f>IF(Consolidated!E405=1,1,0)</f>
        <v>1</v>
      </c>
      <c r="E405" s="103">
        <f>IF(ISNUMBER(Consolidated!F405),Consolidated!F405,0)</f>
        <v>1</v>
      </c>
      <c r="F405" s="103">
        <f t="shared" si="13"/>
        <v>0</v>
      </c>
    </row>
    <row r="406" spans="1:6">
      <c r="A406" s="103">
        <f>IF('Khả năng chọn thiết bị'!$D$8="",0,IF(Consolidated!L406='Khả năng chọn thiết bị'!$D$8,1,0))</f>
        <v>0</v>
      </c>
      <c r="B406" s="103">
        <f>IF('Khả năng chọn thiết bị'!$D$8="",0,IF(Consolidated!P406='Khả năng chọn thiết bị'!$D$8,1,0))</f>
        <v>0</v>
      </c>
      <c r="C406" s="103">
        <f t="shared" si="12"/>
        <v>0</v>
      </c>
      <c r="D406" s="103">
        <f>IF(Consolidated!E406=1,1,0)</f>
        <v>1</v>
      </c>
      <c r="E406" s="103">
        <f>IF(ISNUMBER(Consolidated!F406),Consolidated!F406,0)</f>
        <v>1</v>
      </c>
      <c r="F406" s="103">
        <f t="shared" si="13"/>
        <v>0</v>
      </c>
    </row>
    <row r="407" spans="1:6">
      <c r="A407" s="103">
        <f>IF('Khả năng chọn thiết bị'!$D$8="",0,IF(Consolidated!L407='Khả năng chọn thiết bị'!$D$8,1,0))</f>
        <v>0</v>
      </c>
      <c r="B407" s="103">
        <f>IF('Khả năng chọn thiết bị'!$D$8="",0,IF(Consolidated!P407='Khả năng chọn thiết bị'!$D$8,1,0))</f>
        <v>0</v>
      </c>
      <c r="C407" s="103">
        <f t="shared" si="12"/>
        <v>0</v>
      </c>
      <c r="D407" s="103">
        <f>IF(Consolidated!E407=1,1,0)</f>
        <v>1</v>
      </c>
      <c r="E407" s="103">
        <f>IF(ISNUMBER(Consolidated!F407),Consolidated!F407,0)</f>
        <v>1</v>
      </c>
      <c r="F407" s="103">
        <f t="shared" si="13"/>
        <v>0</v>
      </c>
    </row>
    <row r="408" spans="1:6">
      <c r="A408" s="103">
        <f>IF('Khả năng chọn thiết bị'!$D$8="",0,IF(Consolidated!L408='Khả năng chọn thiết bị'!$D$8,1,0))</f>
        <v>0</v>
      </c>
      <c r="B408" s="103">
        <f>IF('Khả năng chọn thiết bị'!$D$8="",0,IF(Consolidated!P408='Khả năng chọn thiết bị'!$D$8,1,0))</f>
        <v>0</v>
      </c>
      <c r="C408" s="103">
        <f t="shared" si="12"/>
        <v>0</v>
      </c>
      <c r="D408" s="103">
        <f>IF(Consolidated!E408=1,1,0)</f>
        <v>1</v>
      </c>
      <c r="E408" s="103">
        <f>IF(ISNUMBER(Consolidated!F408),Consolidated!F408,0)</f>
        <v>1</v>
      </c>
      <c r="F408" s="103">
        <f t="shared" si="13"/>
        <v>0</v>
      </c>
    </row>
    <row r="409" spans="1:6">
      <c r="A409" s="103">
        <f>IF('Khả năng chọn thiết bị'!$D$8="",0,IF(Consolidated!L409='Khả năng chọn thiết bị'!$D$8,1,0))</f>
        <v>0</v>
      </c>
      <c r="B409" s="103">
        <f>IF('Khả năng chọn thiết bị'!$D$8="",0,IF(Consolidated!P409='Khả năng chọn thiết bị'!$D$8,1,0))</f>
        <v>0</v>
      </c>
      <c r="C409" s="103">
        <f t="shared" si="12"/>
        <v>0</v>
      </c>
      <c r="D409" s="103">
        <f>IF(Consolidated!E409=1,1,0)</f>
        <v>1</v>
      </c>
      <c r="E409" s="103">
        <f>IF(ISNUMBER(Consolidated!F409),Consolidated!F409,0)</f>
        <v>1</v>
      </c>
      <c r="F409" s="103">
        <f t="shared" si="13"/>
        <v>0</v>
      </c>
    </row>
    <row r="410" spans="1:6">
      <c r="A410" s="103">
        <f>IF('Khả năng chọn thiết bị'!$D$8="",0,IF(Consolidated!L410='Khả năng chọn thiết bị'!$D$8,1,0))</f>
        <v>0</v>
      </c>
      <c r="B410" s="103">
        <f>IF('Khả năng chọn thiết bị'!$D$8="",0,IF(Consolidated!P410='Khả năng chọn thiết bị'!$D$8,1,0))</f>
        <v>0</v>
      </c>
      <c r="C410" s="103">
        <f t="shared" si="12"/>
        <v>0</v>
      </c>
      <c r="D410" s="103">
        <f>IF(Consolidated!E410=1,1,0)</f>
        <v>1</v>
      </c>
      <c r="E410" s="103">
        <f>IF(ISNUMBER(Consolidated!F410),Consolidated!F410,0)</f>
        <v>1</v>
      </c>
      <c r="F410" s="103">
        <f t="shared" si="13"/>
        <v>0</v>
      </c>
    </row>
    <row r="411" spans="1:6">
      <c r="A411" s="103">
        <f>IF('Khả năng chọn thiết bị'!$D$8="",0,IF(Consolidated!L411='Khả năng chọn thiết bị'!$D$8,1,0))</f>
        <v>0</v>
      </c>
      <c r="B411" s="103">
        <f>IF('Khả năng chọn thiết bị'!$D$8="",0,IF(Consolidated!P411='Khả năng chọn thiết bị'!$D$8,1,0))</f>
        <v>0</v>
      </c>
      <c r="C411" s="103">
        <f t="shared" si="12"/>
        <v>0</v>
      </c>
      <c r="D411" s="103">
        <f>IF(Consolidated!E411=1,1,0)</f>
        <v>1</v>
      </c>
      <c r="E411" s="103">
        <f>IF(ISNUMBER(Consolidated!F411),Consolidated!F411,0)</f>
        <v>1</v>
      </c>
      <c r="F411" s="103">
        <f t="shared" si="13"/>
        <v>0</v>
      </c>
    </row>
    <row r="412" spans="1:6">
      <c r="A412" s="103">
        <f>IF('Khả năng chọn thiết bị'!$D$8="",0,IF(Consolidated!L412='Khả năng chọn thiết bị'!$D$8,1,0))</f>
        <v>0</v>
      </c>
      <c r="B412" s="103">
        <f>IF('Khả năng chọn thiết bị'!$D$8="",0,IF(Consolidated!P412='Khả năng chọn thiết bị'!$D$8,1,0))</f>
        <v>0</v>
      </c>
      <c r="C412" s="103">
        <f t="shared" si="12"/>
        <v>0</v>
      </c>
      <c r="D412" s="103">
        <f>IF(Consolidated!E412=1,1,0)</f>
        <v>1</v>
      </c>
      <c r="E412" s="103">
        <f>IF(ISNUMBER(Consolidated!F412),Consolidated!F412,0)</f>
        <v>1</v>
      </c>
      <c r="F412" s="103">
        <f t="shared" si="13"/>
        <v>0</v>
      </c>
    </row>
    <row r="413" spans="1:6">
      <c r="A413" s="103">
        <f>IF('Khả năng chọn thiết bị'!$D$8="",0,IF(Consolidated!L413='Khả năng chọn thiết bị'!$D$8,1,0))</f>
        <v>0</v>
      </c>
      <c r="B413" s="103">
        <f>IF('Khả năng chọn thiết bị'!$D$8="",0,IF(Consolidated!P413='Khả năng chọn thiết bị'!$D$8,1,0))</f>
        <v>0</v>
      </c>
      <c r="C413" s="103">
        <f t="shared" si="12"/>
        <v>0</v>
      </c>
      <c r="D413" s="103">
        <f>IF(Consolidated!E413=1,1,0)</f>
        <v>0</v>
      </c>
      <c r="E413" s="103">
        <f>IF(ISNUMBER(Consolidated!F413),Consolidated!F413,0)</f>
        <v>0</v>
      </c>
      <c r="F413" s="103">
        <f t="shared" si="13"/>
        <v>0</v>
      </c>
    </row>
    <row r="414" spans="1:6">
      <c r="A414" s="103">
        <f>IF('Khả năng chọn thiết bị'!$D$8="",0,IF(Consolidated!L414='Khả năng chọn thiết bị'!$D$8,1,0))</f>
        <v>0</v>
      </c>
      <c r="B414" s="103">
        <f>IF('Khả năng chọn thiết bị'!$D$8="",0,IF(Consolidated!P414='Khả năng chọn thiết bị'!$D$8,1,0))</f>
        <v>0</v>
      </c>
      <c r="C414" s="103">
        <f t="shared" si="12"/>
        <v>0</v>
      </c>
      <c r="D414" s="103">
        <f>IF(Consolidated!E414=1,1,0)</f>
        <v>1</v>
      </c>
      <c r="E414" s="103">
        <f>IF(ISNUMBER(Consolidated!F414),Consolidated!F414,0)</f>
        <v>1</v>
      </c>
      <c r="F414" s="103">
        <f t="shared" si="13"/>
        <v>0</v>
      </c>
    </row>
    <row r="415" spans="1:6">
      <c r="A415" s="103">
        <f>IF('Khả năng chọn thiết bị'!$D$8="",0,IF(Consolidated!L415='Khả năng chọn thiết bị'!$D$8,1,0))</f>
        <v>0</v>
      </c>
      <c r="B415" s="103">
        <f>IF('Khả năng chọn thiết bị'!$D$8="",0,IF(Consolidated!P415='Khả năng chọn thiết bị'!$D$8,1,0))</f>
        <v>0</v>
      </c>
      <c r="C415" s="103">
        <f t="shared" si="12"/>
        <v>0</v>
      </c>
      <c r="D415" s="103">
        <f>IF(Consolidated!E415=1,1,0)</f>
        <v>1</v>
      </c>
      <c r="E415" s="103">
        <f>IF(ISNUMBER(Consolidated!F415),Consolidated!F415,0)</f>
        <v>0</v>
      </c>
      <c r="F415" s="103">
        <f t="shared" si="13"/>
        <v>0</v>
      </c>
    </row>
    <row r="416" spans="1:6">
      <c r="A416" s="103">
        <f>IF('Khả năng chọn thiết bị'!$D$8="",0,IF(Consolidated!L416='Khả năng chọn thiết bị'!$D$8,1,0))</f>
        <v>0</v>
      </c>
      <c r="B416" s="103">
        <f>IF('Khả năng chọn thiết bị'!$D$8="",0,IF(Consolidated!P416='Khả năng chọn thiết bị'!$D$8,1,0))</f>
        <v>0</v>
      </c>
      <c r="C416" s="103">
        <f t="shared" si="12"/>
        <v>0</v>
      </c>
      <c r="D416" s="103">
        <f>IF(Consolidated!E416=1,1,0)</f>
        <v>1</v>
      </c>
      <c r="E416" s="103">
        <f>IF(ISNUMBER(Consolidated!F416),Consolidated!F416,0)</f>
        <v>1</v>
      </c>
      <c r="F416" s="103">
        <f t="shared" si="13"/>
        <v>0</v>
      </c>
    </row>
    <row r="417" spans="1:6">
      <c r="A417" s="103">
        <f>IF('Khả năng chọn thiết bị'!$D$8="",0,IF(Consolidated!L417='Khả năng chọn thiết bị'!$D$8,1,0))</f>
        <v>0</v>
      </c>
      <c r="B417" s="103">
        <f>IF('Khả năng chọn thiết bị'!$D$8="",0,IF(Consolidated!P417='Khả năng chọn thiết bị'!$D$8,1,0))</f>
        <v>0</v>
      </c>
      <c r="C417" s="103">
        <f t="shared" si="12"/>
        <v>0</v>
      </c>
      <c r="D417" s="103">
        <f>IF(Consolidated!E417=1,1,0)</f>
        <v>1</v>
      </c>
      <c r="E417" s="103">
        <f>IF(ISNUMBER(Consolidated!F417),Consolidated!F417,0)</f>
        <v>1</v>
      </c>
      <c r="F417" s="103">
        <f t="shared" si="13"/>
        <v>0</v>
      </c>
    </row>
    <row r="418" spans="1:6">
      <c r="A418" s="103">
        <f>IF('Khả năng chọn thiết bị'!$D$8="",0,IF(Consolidated!L418='Khả năng chọn thiết bị'!$D$8,1,0))</f>
        <v>0</v>
      </c>
      <c r="B418" s="103">
        <f>IF('Khả năng chọn thiết bị'!$D$8="",0,IF(Consolidated!P418='Khả năng chọn thiết bị'!$D$8,1,0))</f>
        <v>0</v>
      </c>
      <c r="C418" s="103">
        <f t="shared" si="12"/>
        <v>0</v>
      </c>
      <c r="D418" s="103">
        <f>IF(Consolidated!E418=1,1,0)</f>
        <v>0</v>
      </c>
      <c r="E418" s="103">
        <f>IF(ISNUMBER(Consolidated!F418),Consolidated!F418,0)</f>
        <v>0</v>
      </c>
      <c r="F418" s="103">
        <f t="shared" si="13"/>
        <v>0</v>
      </c>
    </row>
    <row r="419" spans="1:6">
      <c r="A419" s="103">
        <f>IF('Khả năng chọn thiết bị'!$D$8="",0,IF(Consolidated!L419='Khả năng chọn thiết bị'!$D$8,1,0))</f>
        <v>0</v>
      </c>
      <c r="B419" s="103">
        <f>IF('Khả năng chọn thiết bị'!$D$8="",0,IF(Consolidated!P419='Khả năng chọn thiết bị'!$D$8,1,0))</f>
        <v>0</v>
      </c>
      <c r="C419" s="103">
        <f t="shared" si="12"/>
        <v>0</v>
      </c>
      <c r="D419" s="103">
        <f>IF(Consolidated!E419=1,1,0)</f>
        <v>0</v>
      </c>
      <c r="E419" s="103">
        <f>IF(ISNUMBER(Consolidated!F419),Consolidated!F419,0)</f>
        <v>0</v>
      </c>
      <c r="F419" s="103">
        <f t="shared" si="13"/>
        <v>0</v>
      </c>
    </row>
    <row r="420" spans="1:6">
      <c r="A420" s="103">
        <f>IF('Khả năng chọn thiết bị'!$D$8="",0,IF(Consolidated!L420='Khả năng chọn thiết bị'!$D$8,1,0))</f>
        <v>0</v>
      </c>
      <c r="B420" s="103">
        <f>IF('Khả năng chọn thiết bị'!$D$8="",0,IF(Consolidated!P420='Khả năng chọn thiết bị'!$D$8,1,0))</f>
        <v>0</v>
      </c>
      <c r="C420" s="103">
        <f t="shared" si="12"/>
        <v>0</v>
      </c>
      <c r="D420" s="103">
        <f>IF(Consolidated!E420=1,1,0)</f>
        <v>0</v>
      </c>
      <c r="E420" s="103">
        <f>IF(ISNUMBER(Consolidated!F420),Consolidated!F420,0)</f>
        <v>0</v>
      </c>
      <c r="F420" s="103">
        <f t="shared" si="13"/>
        <v>0</v>
      </c>
    </row>
    <row r="421" spans="1:6">
      <c r="A421" s="103">
        <f>IF('Khả năng chọn thiết bị'!$D$8="",0,IF(Consolidated!L421='Khả năng chọn thiết bị'!$D$8,1,0))</f>
        <v>0</v>
      </c>
      <c r="B421" s="103">
        <f>IF('Khả năng chọn thiết bị'!$D$8="",0,IF(Consolidated!P421='Khả năng chọn thiết bị'!$D$8,1,0))</f>
        <v>0</v>
      </c>
      <c r="C421" s="103">
        <f t="shared" si="12"/>
        <v>0</v>
      </c>
      <c r="D421" s="103">
        <f>IF(Consolidated!E421=1,1,0)</f>
        <v>1</v>
      </c>
      <c r="E421" s="103">
        <f>IF(ISNUMBER(Consolidated!F421),Consolidated!F421,0)</f>
        <v>0</v>
      </c>
      <c r="F421" s="103">
        <f t="shared" si="13"/>
        <v>0</v>
      </c>
    </row>
    <row r="422" spans="1:6">
      <c r="A422" s="103">
        <f>IF('Khả năng chọn thiết bị'!$D$8="",0,IF(Consolidated!L422='Khả năng chọn thiết bị'!$D$8,1,0))</f>
        <v>0</v>
      </c>
      <c r="B422" s="103">
        <f>IF('Khả năng chọn thiết bị'!$D$8="",0,IF(Consolidated!P422='Khả năng chọn thiết bị'!$D$8,1,0))</f>
        <v>0</v>
      </c>
      <c r="C422" s="103">
        <f t="shared" si="12"/>
        <v>0</v>
      </c>
      <c r="D422" s="103">
        <f>IF(Consolidated!E422=1,1,0)</f>
        <v>0</v>
      </c>
      <c r="E422" s="103">
        <f>IF(ISNUMBER(Consolidated!F422),Consolidated!F422,0)</f>
        <v>0</v>
      </c>
      <c r="F422" s="103">
        <f t="shared" si="13"/>
        <v>0</v>
      </c>
    </row>
    <row r="423" spans="1:6">
      <c r="A423" s="103">
        <f>IF('Khả năng chọn thiết bị'!$D$8="",0,IF(Consolidated!L423='Khả năng chọn thiết bị'!$D$8,1,0))</f>
        <v>0</v>
      </c>
      <c r="B423" s="103">
        <f>IF('Khả năng chọn thiết bị'!$D$8="",0,IF(Consolidated!P423='Khả năng chọn thiết bị'!$D$8,1,0))</f>
        <v>0</v>
      </c>
      <c r="C423" s="103">
        <f t="shared" si="12"/>
        <v>0</v>
      </c>
      <c r="D423" s="103">
        <f>IF(Consolidated!E423=1,1,0)</f>
        <v>1</v>
      </c>
      <c r="E423" s="103">
        <f>IF(ISNUMBER(Consolidated!F423),Consolidated!F423,0)</f>
        <v>1</v>
      </c>
      <c r="F423" s="103">
        <f t="shared" si="13"/>
        <v>0</v>
      </c>
    </row>
    <row r="424" spans="1:6">
      <c r="A424" s="103">
        <f>IF('Khả năng chọn thiết bị'!$D$8="",0,IF(Consolidated!L424='Khả năng chọn thiết bị'!$D$8,1,0))</f>
        <v>0</v>
      </c>
      <c r="B424" s="103">
        <f>IF('Khả năng chọn thiết bị'!$D$8="",0,IF(Consolidated!P424='Khả năng chọn thiết bị'!$D$8,1,0))</f>
        <v>0</v>
      </c>
      <c r="C424" s="103">
        <f t="shared" si="12"/>
        <v>0</v>
      </c>
      <c r="D424" s="103">
        <f>IF(Consolidated!E424=1,1,0)</f>
        <v>1</v>
      </c>
      <c r="E424" s="103">
        <f>IF(ISNUMBER(Consolidated!F424),Consolidated!F424,0)</f>
        <v>1</v>
      </c>
      <c r="F424" s="103">
        <f t="shared" si="13"/>
        <v>0</v>
      </c>
    </row>
    <row r="425" spans="1:6">
      <c r="A425" s="103">
        <f>IF('Khả năng chọn thiết bị'!$D$8="",0,IF(Consolidated!L425='Khả năng chọn thiết bị'!$D$8,1,0))</f>
        <v>0</v>
      </c>
      <c r="B425" s="103">
        <f>IF('Khả năng chọn thiết bị'!$D$8="",0,IF(Consolidated!P425='Khả năng chọn thiết bị'!$D$8,1,0))</f>
        <v>0</v>
      </c>
      <c r="C425" s="103">
        <f t="shared" si="12"/>
        <v>0</v>
      </c>
      <c r="D425" s="103">
        <f>IF(Consolidated!E425=1,1,0)</f>
        <v>1</v>
      </c>
      <c r="E425" s="103">
        <f>IF(ISNUMBER(Consolidated!F425),Consolidated!F425,0)</f>
        <v>0</v>
      </c>
      <c r="F425" s="103">
        <f t="shared" si="13"/>
        <v>0</v>
      </c>
    </row>
    <row r="426" spans="1:6">
      <c r="A426" s="103">
        <f>IF('Khả năng chọn thiết bị'!$D$8="",0,IF(Consolidated!L426='Khả năng chọn thiết bị'!$D$8,1,0))</f>
        <v>0</v>
      </c>
      <c r="B426" s="103">
        <f>IF('Khả năng chọn thiết bị'!$D$8="",0,IF(Consolidated!P426='Khả năng chọn thiết bị'!$D$8,1,0))</f>
        <v>0</v>
      </c>
      <c r="C426" s="103">
        <f t="shared" si="12"/>
        <v>0</v>
      </c>
      <c r="D426" s="103">
        <f>IF(Consolidated!E426=1,1,0)</f>
        <v>1</v>
      </c>
      <c r="E426" s="103">
        <f>IF(ISNUMBER(Consolidated!F426),Consolidated!F426,0)</f>
        <v>0</v>
      </c>
      <c r="F426" s="103">
        <f t="shared" si="13"/>
        <v>0</v>
      </c>
    </row>
    <row r="427" spans="1:6">
      <c r="A427" s="103">
        <f>IF('Khả năng chọn thiết bị'!$D$8="",0,IF(Consolidated!L427='Khả năng chọn thiết bị'!$D$8,1,0))</f>
        <v>0</v>
      </c>
      <c r="B427" s="103">
        <f>IF('Khả năng chọn thiết bị'!$D$8="",0,IF(Consolidated!P427='Khả năng chọn thiết bị'!$D$8,1,0))</f>
        <v>0</v>
      </c>
      <c r="C427" s="103">
        <f t="shared" si="12"/>
        <v>0</v>
      </c>
      <c r="D427" s="103">
        <f>IF(Consolidated!E427=1,1,0)</f>
        <v>1</v>
      </c>
      <c r="E427" s="103">
        <f>IF(ISNUMBER(Consolidated!F427),Consolidated!F427,0)</f>
        <v>1</v>
      </c>
      <c r="F427" s="103">
        <f t="shared" si="13"/>
        <v>0</v>
      </c>
    </row>
    <row r="428" spans="1:6">
      <c r="A428" s="103">
        <f>IF('Khả năng chọn thiết bị'!$D$8="",0,IF(Consolidated!L428='Khả năng chọn thiết bị'!$D$8,1,0))</f>
        <v>0</v>
      </c>
      <c r="B428" s="103">
        <f>IF('Khả năng chọn thiết bị'!$D$8="",0,IF(Consolidated!P428='Khả năng chọn thiết bị'!$D$8,1,0))</f>
        <v>0</v>
      </c>
      <c r="C428" s="103">
        <f t="shared" si="12"/>
        <v>0</v>
      </c>
      <c r="D428" s="103">
        <f>IF(Consolidated!E428=1,1,0)</f>
        <v>0</v>
      </c>
      <c r="E428" s="103">
        <f>IF(ISNUMBER(Consolidated!F428),Consolidated!F428,0)</f>
        <v>0</v>
      </c>
      <c r="F428" s="103">
        <f t="shared" si="13"/>
        <v>0</v>
      </c>
    </row>
    <row r="429" spans="1:6">
      <c r="A429" s="103">
        <f>IF('Khả năng chọn thiết bị'!$D$8="",0,IF(Consolidated!L429='Khả năng chọn thiết bị'!$D$8,1,0))</f>
        <v>0</v>
      </c>
      <c r="B429" s="103">
        <f>IF('Khả năng chọn thiết bị'!$D$8="",0,IF(Consolidated!P429='Khả năng chọn thiết bị'!$D$8,1,0))</f>
        <v>0</v>
      </c>
      <c r="C429" s="103">
        <f t="shared" si="12"/>
        <v>0</v>
      </c>
      <c r="D429" s="103">
        <f>IF(Consolidated!E429=1,1,0)</f>
        <v>1</v>
      </c>
      <c r="E429" s="103">
        <f>IF(ISNUMBER(Consolidated!F429),Consolidated!F429,0)</f>
        <v>1</v>
      </c>
      <c r="F429" s="103">
        <f t="shared" si="13"/>
        <v>0</v>
      </c>
    </row>
    <row r="430" spans="1:6">
      <c r="A430" s="103">
        <f>IF('Khả năng chọn thiết bị'!$D$8="",0,IF(Consolidated!L430='Khả năng chọn thiết bị'!$D$8,1,0))</f>
        <v>0</v>
      </c>
      <c r="B430" s="103">
        <f>IF('Khả năng chọn thiết bị'!$D$8="",0,IF(Consolidated!P430='Khả năng chọn thiết bị'!$D$8,1,0))</f>
        <v>0</v>
      </c>
      <c r="C430" s="103">
        <f t="shared" si="12"/>
        <v>0</v>
      </c>
      <c r="D430" s="103">
        <f>IF(Consolidated!E430=1,1,0)</f>
        <v>1</v>
      </c>
      <c r="E430" s="103">
        <f>IF(ISNUMBER(Consolidated!F430),Consolidated!F430,0)</f>
        <v>1</v>
      </c>
      <c r="F430" s="103">
        <f t="shared" si="13"/>
        <v>0</v>
      </c>
    </row>
    <row r="431" spans="1:6">
      <c r="A431" s="103">
        <f>IF('Khả năng chọn thiết bị'!$D$8="",0,IF(Consolidated!L431='Khả năng chọn thiết bị'!$D$8,1,0))</f>
        <v>0</v>
      </c>
      <c r="B431" s="103">
        <f>IF('Khả năng chọn thiết bị'!$D$8="",0,IF(Consolidated!P431='Khả năng chọn thiết bị'!$D$8,1,0))</f>
        <v>0</v>
      </c>
      <c r="C431" s="103">
        <f t="shared" si="12"/>
        <v>0</v>
      </c>
      <c r="D431" s="103">
        <f>IF(Consolidated!E431=1,1,0)</f>
        <v>1</v>
      </c>
      <c r="E431" s="103">
        <f>IF(ISNUMBER(Consolidated!F431),Consolidated!F431,0)</f>
        <v>0</v>
      </c>
      <c r="F431" s="103">
        <f t="shared" si="13"/>
        <v>0</v>
      </c>
    </row>
    <row r="432" spans="1:6">
      <c r="A432" s="103">
        <f>IF('Khả năng chọn thiết bị'!$D$8="",0,IF(Consolidated!L432='Khả năng chọn thiết bị'!$D$8,1,0))</f>
        <v>0</v>
      </c>
      <c r="B432" s="103">
        <f>IF('Khả năng chọn thiết bị'!$D$8="",0,IF(Consolidated!P432='Khả năng chọn thiết bị'!$D$8,1,0))</f>
        <v>0</v>
      </c>
      <c r="C432" s="103">
        <f t="shared" si="12"/>
        <v>0</v>
      </c>
      <c r="D432" s="103">
        <f>IF(Consolidated!E432=1,1,0)</f>
        <v>0</v>
      </c>
      <c r="E432" s="103">
        <f>IF(ISNUMBER(Consolidated!F432),Consolidated!F432,0)</f>
        <v>0</v>
      </c>
      <c r="F432" s="103">
        <f t="shared" si="13"/>
        <v>0</v>
      </c>
    </row>
    <row r="433" spans="1:6">
      <c r="A433" s="103">
        <f>IF('Khả năng chọn thiết bị'!$D$8="",0,IF(Consolidated!L433='Khả năng chọn thiết bị'!$D$8,1,0))</f>
        <v>0</v>
      </c>
      <c r="B433" s="103">
        <f>IF('Khả năng chọn thiết bị'!$D$8="",0,IF(Consolidated!P433='Khả năng chọn thiết bị'!$D$8,1,0))</f>
        <v>0</v>
      </c>
      <c r="C433" s="103">
        <f t="shared" si="12"/>
        <v>0</v>
      </c>
      <c r="D433" s="103">
        <f>IF(Consolidated!E433=1,1,0)</f>
        <v>1</v>
      </c>
      <c r="E433" s="103">
        <f>IF(ISNUMBER(Consolidated!F433),Consolidated!F433,0)</f>
        <v>1</v>
      </c>
      <c r="F433" s="103">
        <f t="shared" si="13"/>
        <v>0</v>
      </c>
    </row>
    <row r="434" spans="1:6">
      <c r="A434" s="103">
        <f>IF('Khả năng chọn thiết bị'!$D$8="",0,IF(Consolidated!L434='Khả năng chọn thiết bị'!$D$8,1,0))</f>
        <v>0</v>
      </c>
      <c r="B434" s="103">
        <f>IF('Khả năng chọn thiết bị'!$D$8="",0,IF(Consolidated!P434='Khả năng chọn thiết bị'!$D$8,1,0))</f>
        <v>0</v>
      </c>
      <c r="C434" s="103">
        <f t="shared" si="12"/>
        <v>0</v>
      </c>
      <c r="D434" s="103">
        <f>IF(Consolidated!E434=1,1,0)</f>
        <v>1</v>
      </c>
      <c r="E434" s="103">
        <f>IF(ISNUMBER(Consolidated!F434),Consolidated!F434,0)</f>
        <v>1</v>
      </c>
      <c r="F434" s="103">
        <f t="shared" si="13"/>
        <v>0</v>
      </c>
    </row>
    <row r="435" spans="1:6">
      <c r="A435" s="103">
        <f>IF('Khả năng chọn thiết bị'!$D$8="",0,IF(Consolidated!L435='Khả năng chọn thiết bị'!$D$8,1,0))</f>
        <v>0</v>
      </c>
      <c r="B435" s="103">
        <f>IF('Khả năng chọn thiết bị'!$D$8="",0,IF(Consolidated!P435='Khả năng chọn thiết bị'!$D$8,1,0))</f>
        <v>0</v>
      </c>
      <c r="C435" s="103">
        <f t="shared" si="12"/>
        <v>0</v>
      </c>
      <c r="D435" s="103">
        <f>IF(Consolidated!E435=1,1,0)</f>
        <v>1</v>
      </c>
      <c r="E435" s="103">
        <f>IF(ISNUMBER(Consolidated!F435),Consolidated!F435,0)</f>
        <v>1</v>
      </c>
      <c r="F435" s="103">
        <f t="shared" si="13"/>
        <v>0</v>
      </c>
    </row>
    <row r="436" spans="1:6">
      <c r="A436" s="103">
        <f>IF('Khả năng chọn thiết bị'!$D$8="",0,IF(Consolidated!L436='Khả năng chọn thiết bị'!$D$8,1,0))</f>
        <v>0</v>
      </c>
      <c r="B436" s="103">
        <f>IF('Khả năng chọn thiết bị'!$D$8="",0,IF(Consolidated!P436='Khả năng chọn thiết bị'!$D$8,1,0))</f>
        <v>0</v>
      </c>
      <c r="C436" s="103">
        <f t="shared" si="12"/>
        <v>0</v>
      </c>
      <c r="D436" s="103">
        <f>IF(Consolidated!E436=1,1,0)</f>
        <v>0</v>
      </c>
      <c r="E436" s="103">
        <f>IF(ISNUMBER(Consolidated!F436),Consolidated!F436,0)</f>
        <v>0</v>
      </c>
      <c r="F436" s="103">
        <f t="shared" si="13"/>
        <v>0</v>
      </c>
    </row>
    <row r="437" spans="1:6">
      <c r="A437" s="103">
        <f>IF('Khả năng chọn thiết bị'!$D$8="",0,IF(Consolidated!L437='Khả năng chọn thiết bị'!$D$8,1,0))</f>
        <v>0</v>
      </c>
      <c r="B437" s="103">
        <f>IF('Khả năng chọn thiết bị'!$D$8="",0,IF(Consolidated!P437='Khả năng chọn thiết bị'!$D$8,1,0))</f>
        <v>0</v>
      </c>
      <c r="C437" s="103">
        <f t="shared" si="12"/>
        <v>0</v>
      </c>
      <c r="D437" s="103">
        <f>IF(Consolidated!E437=1,1,0)</f>
        <v>0</v>
      </c>
      <c r="E437" s="103">
        <f>IF(ISNUMBER(Consolidated!F437),Consolidated!F437,0)</f>
        <v>0</v>
      </c>
      <c r="F437" s="103">
        <f t="shared" si="13"/>
        <v>0</v>
      </c>
    </row>
    <row r="438" spans="1:6">
      <c r="A438" s="103">
        <f>IF('Khả năng chọn thiết bị'!$D$8="",0,IF(Consolidated!L438='Khả năng chọn thiết bị'!$D$8,1,0))</f>
        <v>0</v>
      </c>
      <c r="B438" s="103">
        <f>IF('Khả năng chọn thiết bị'!$D$8="",0,IF(Consolidated!P438='Khả năng chọn thiết bị'!$D$8,1,0))</f>
        <v>0</v>
      </c>
      <c r="C438" s="103">
        <f t="shared" si="12"/>
        <v>0</v>
      </c>
      <c r="D438" s="103">
        <f>IF(Consolidated!E438=1,1,0)</f>
        <v>0</v>
      </c>
      <c r="E438" s="103">
        <f>IF(ISNUMBER(Consolidated!F438),Consolidated!F438,0)</f>
        <v>0</v>
      </c>
      <c r="F438" s="103">
        <f t="shared" si="13"/>
        <v>0</v>
      </c>
    </row>
    <row r="439" spans="1:6">
      <c r="A439" s="103">
        <f>IF('Khả năng chọn thiết bị'!$D$8="",0,IF(Consolidated!L439='Khả năng chọn thiết bị'!$D$8,1,0))</f>
        <v>0</v>
      </c>
      <c r="B439" s="103">
        <f>IF('Khả năng chọn thiết bị'!$D$8="",0,IF(Consolidated!P439='Khả năng chọn thiết bị'!$D$8,1,0))</f>
        <v>0</v>
      </c>
      <c r="C439" s="103">
        <f t="shared" si="12"/>
        <v>0</v>
      </c>
      <c r="D439" s="103">
        <f>IF(Consolidated!E439=1,1,0)</f>
        <v>1</v>
      </c>
      <c r="E439" s="103">
        <f>IF(ISNUMBER(Consolidated!F439),Consolidated!F439,0)</f>
        <v>2</v>
      </c>
      <c r="F439" s="103">
        <f t="shared" si="13"/>
        <v>0</v>
      </c>
    </row>
    <row r="440" spans="1:6">
      <c r="A440" s="103">
        <f>IF('Khả năng chọn thiết bị'!$D$8="",0,IF(Consolidated!L440='Khả năng chọn thiết bị'!$D$8,1,0))</f>
        <v>0</v>
      </c>
      <c r="B440" s="103">
        <f>IF('Khả năng chọn thiết bị'!$D$8="",0,IF(Consolidated!P440='Khả năng chọn thiết bị'!$D$8,1,0))</f>
        <v>0</v>
      </c>
      <c r="C440" s="103">
        <f t="shared" si="12"/>
        <v>0</v>
      </c>
      <c r="D440" s="103">
        <f>IF(Consolidated!E440=1,1,0)</f>
        <v>1</v>
      </c>
      <c r="E440" s="103">
        <f>IF(ISNUMBER(Consolidated!F440),Consolidated!F440,0)</f>
        <v>2</v>
      </c>
      <c r="F440" s="103">
        <f t="shared" si="13"/>
        <v>0</v>
      </c>
    </row>
    <row r="441" spans="1:6">
      <c r="A441" s="103">
        <f>IF('Khả năng chọn thiết bị'!$D$8="",0,IF(Consolidated!L441='Khả năng chọn thiết bị'!$D$8,1,0))</f>
        <v>0</v>
      </c>
      <c r="B441" s="103">
        <f>IF('Khả năng chọn thiết bị'!$D$8="",0,IF(Consolidated!P441='Khả năng chọn thiết bị'!$D$8,1,0))</f>
        <v>0</v>
      </c>
      <c r="C441" s="103">
        <f t="shared" si="12"/>
        <v>0</v>
      </c>
      <c r="D441" s="103">
        <f>IF(Consolidated!E441=1,1,0)</f>
        <v>1</v>
      </c>
      <c r="E441" s="103">
        <f>IF(ISNUMBER(Consolidated!F441),Consolidated!F441,0)</f>
        <v>2</v>
      </c>
      <c r="F441" s="103">
        <f t="shared" si="13"/>
        <v>0</v>
      </c>
    </row>
    <row r="442" spans="1:6">
      <c r="A442" s="103">
        <f>IF('Khả năng chọn thiết bị'!$D$8="",0,IF(Consolidated!L442='Khả năng chọn thiết bị'!$D$8,1,0))</f>
        <v>0</v>
      </c>
      <c r="B442" s="103">
        <f>IF('Khả năng chọn thiết bị'!$D$8="",0,IF(Consolidated!P442='Khả năng chọn thiết bị'!$D$8,1,0))</f>
        <v>0</v>
      </c>
      <c r="C442" s="103">
        <f t="shared" si="12"/>
        <v>0</v>
      </c>
      <c r="D442" s="103">
        <f>IF(Consolidated!E442=1,1,0)</f>
        <v>1</v>
      </c>
      <c r="E442" s="103">
        <f>IF(ISNUMBER(Consolidated!F442),Consolidated!F442,0)</f>
        <v>2</v>
      </c>
      <c r="F442" s="103">
        <f t="shared" si="13"/>
        <v>0</v>
      </c>
    </row>
    <row r="443" spans="1:6">
      <c r="A443" s="103">
        <f>IF('Khả năng chọn thiết bị'!$D$8="",0,IF(Consolidated!L443='Khả năng chọn thiết bị'!$D$8,1,0))</f>
        <v>0</v>
      </c>
      <c r="B443" s="103">
        <f>IF('Khả năng chọn thiết bị'!$D$8="",0,IF(Consolidated!P443='Khả năng chọn thiết bị'!$D$8,1,0))</f>
        <v>0</v>
      </c>
      <c r="C443" s="103">
        <f t="shared" si="12"/>
        <v>0</v>
      </c>
      <c r="D443" s="103">
        <f>IF(Consolidated!E443=1,1,0)</f>
        <v>1</v>
      </c>
      <c r="E443" s="103">
        <f>IF(ISNUMBER(Consolidated!F443),Consolidated!F443,0)</f>
        <v>2</v>
      </c>
      <c r="F443" s="103">
        <f t="shared" si="13"/>
        <v>0</v>
      </c>
    </row>
    <row r="444" spans="1:6">
      <c r="A444" s="103">
        <f>IF('Khả năng chọn thiết bị'!$D$8="",0,IF(Consolidated!L444='Khả năng chọn thiết bị'!$D$8,1,0))</f>
        <v>0</v>
      </c>
      <c r="B444" s="103">
        <f>IF('Khả năng chọn thiết bị'!$D$8="",0,IF(Consolidated!P444='Khả năng chọn thiết bị'!$D$8,1,0))</f>
        <v>0</v>
      </c>
      <c r="C444" s="103">
        <f t="shared" si="12"/>
        <v>0</v>
      </c>
      <c r="D444" s="103">
        <f>IF(Consolidated!E444=1,1,0)</f>
        <v>1</v>
      </c>
      <c r="E444" s="103">
        <f>IF(ISNUMBER(Consolidated!F444),Consolidated!F444,0)</f>
        <v>1</v>
      </c>
      <c r="F444" s="103">
        <f t="shared" si="13"/>
        <v>0</v>
      </c>
    </row>
    <row r="445" spans="1:6">
      <c r="A445" s="103">
        <f>IF('Khả năng chọn thiết bị'!$D$8="",0,IF(Consolidated!L445='Khả năng chọn thiết bị'!$D$8,1,0))</f>
        <v>0</v>
      </c>
      <c r="B445" s="103">
        <f>IF('Khả năng chọn thiết bị'!$D$8="",0,IF(Consolidated!P445='Khả năng chọn thiết bị'!$D$8,1,0))</f>
        <v>0</v>
      </c>
      <c r="C445" s="103">
        <f t="shared" si="12"/>
        <v>0</v>
      </c>
      <c r="D445" s="103">
        <f>IF(Consolidated!E445=1,1,0)</f>
        <v>0</v>
      </c>
      <c r="E445" s="103">
        <f>IF(ISNUMBER(Consolidated!F445),Consolidated!F445,0)</f>
        <v>0</v>
      </c>
      <c r="F445" s="103">
        <f t="shared" si="13"/>
        <v>0</v>
      </c>
    </row>
    <row r="446" spans="1:6">
      <c r="A446" s="103">
        <f>IF('Khả năng chọn thiết bị'!$D$8="",0,IF(Consolidated!L446='Khả năng chọn thiết bị'!$D$8,1,0))</f>
        <v>0</v>
      </c>
      <c r="B446" s="103">
        <f>IF('Khả năng chọn thiết bị'!$D$8="",0,IF(Consolidated!P446='Khả năng chọn thiết bị'!$D$8,1,0))</f>
        <v>0</v>
      </c>
      <c r="C446" s="103">
        <f t="shared" si="12"/>
        <v>0</v>
      </c>
      <c r="D446" s="103">
        <f>IF(Consolidated!E446=1,1,0)</f>
        <v>1</v>
      </c>
      <c r="E446" s="103">
        <f>IF(ISNUMBER(Consolidated!F446),Consolidated!F446,0)</f>
        <v>1</v>
      </c>
      <c r="F446" s="103">
        <f t="shared" si="13"/>
        <v>0</v>
      </c>
    </row>
    <row r="447" spans="1:6">
      <c r="A447" s="103">
        <f>IF('Khả năng chọn thiết bị'!$D$8="",0,IF(Consolidated!L447='Khả năng chọn thiết bị'!$D$8,1,0))</f>
        <v>0</v>
      </c>
      <c r="B447" s="103">
        <f>IF('Khả năng chọn thiết bị'!$D$8="",0,IF(Consolidated!P447='Khả năng chọn thiết bị'!$D$8,1,0))</f>
        <v>0</v>
      </c>
      <c r="C447" s="103">
        <f t="shared" si="12"/>
        <v>0</v>
      </c>
      <c r="D447" s="103">
        <f>IF(Consolidated!E447=1,1,0)</f>
        <v>1</v>
      </c>
      <c r="E447" s="103">
        <f>IF(ISNUMBER(Consolidated!F447),Consolidated!F447,0)</f>
        <v>0</v>
      </c>
      <c r="F447" s="103">
        <f t="shared" si="13"/>
        <v>0</v>
      </c>
    </row>
    <row r="448" spans="1:6">
      <c r="A448" s="103">
        <f>IF('Khả năng chọn thiết bị'!$D$8="",0,IF(Consolidated!L448='Khả năng chọn thiết bị'!$D$8,1,0))</f>
        <v>0</v>
      </c>
      <c r="B448" s="103">
        <f>IF('Khả năng chọn thiết bị'!$D$8="",0,IF(Consolidated!P448='Khả năng chọn thiết bị'!$D$8,1,0))</f>
        <v>0</v>
      </c>
      <c r="C448" s="103">
        <f t="shared" si="12"/>
        <v>0</v>
      </c>
      <c r="D448" s="103">
        <f>IF(Consolidated!E448=1,1,0)</f>
        <v>1</v>
      </c>
      <c r="E448" s="103">
        <f>IF(ISNUMBER(Consolidated!F448),Consolidated!F448,0)</f>
        <v>0</v>
      </c>
      <c r="F448" s="103">
        <f t="shared" si="13"/>
        <v>0</v>
      </c>
    </row>
    <row r="449" spans="1:6">
      <c r="A449" s="103">
        <f>IF('Khả năng chọn thiết bị'!$D$8="",0,IF(Consolidated!L449='Khả năng chọn thiết bị'!$D$8,1,0))</f>
        <v>0</v>
      </c>
      <c r="B449" s="103">
        <f>IF('Khả năng chọn thiết bị'!$D$8="",0,IF(Consolidated!P449='Khả năng chọn thiết bị'!$D$8,1,0))</f>
        <v>0</v>
      </c>
      <c r="C449" s="103">
        <f t="shared" si="12"/>
        <v>0</v>
      </c>
      <c r="D449" s="103">
        <f>IF(Consolidated!E449=1,1,0)</f>
        <v>1</v>
      </c>
      <c r="E449" s="103">
        <f>IF(ISNUMBER(Consolidated!F449),Consolidated!F449,0)</f>
        <v>0</v>
      </c>
      <c r="F449" s="103">
        <f t="shared" si="13"/>
        <v>0</v>
      </c>
    </row>
    <row r="450" spans="1:6">
      <c r="A450" s="103">
        <f>IF('Khả năng chọn thiết bị'!$D$8="",0,IF(Consolidated!L450='Khả năng chọn thiết bị'!$D$8,1,0))</f>
        <v>0</v>
      </c>
      <c r="B450" s="103">
        <f>IF('Khả năng chọn thiết bị'!$D$8="",0,IF(Consolidated!P450='Khả năng chọn thiết bị'!$D$8,1,0))</f>
        <v>0</v>
      </c>
      <c r="C450" s="103">
        <f t="shared" ref="C450:C513" si="14">IF(A450+B450&gt;0,1,0)</f>
        <v>0</v>
      </c>
      <c r="D450" s="103">
        <f>IF(Consolidated!E450=1,1,0)</f>
        <v>1</v>
      </c>
      <c r="E450" s="103">
        <f>IF(ISNUMBER(Consolidated!F450),Consolidated!F450,0)</f>
        <v>1</v>
      </c>
      <c r="F450" s="103">
        <f t="shared" si="13"/>
        <v>0</v>
      </c>
    </row>
    <row r="451" spans="1:6">
      <c r="A451" s="103">
        <f>IF('Khả năng chọn thiết bị'!$D$8="",0,IF(Consolidated!L451='Khả năng chọn thiết bị'!$D$8,1,0))</f>
        <v>0</v>
      </c>
      <c r="B451" s="103">
        <f>IF('Khả năng chọn thiết bị'!$D$8="",0,IF(Consolidated!P451='Khả năng chọn thiết bị'!$D$8,1,0))</f>
        <v>0</v>
      </c>
      <c r="C451" s="103">
        <f t="shared" si="14"/>
        <v>0</v>
      </c>
      <c r="D451" s="103">
        <f>IF(Consolidated!E451=1,1,0)</f>
        <v>1</v>
      </c>
      <c r="E451" s="103">
        <f>IF(ISNUMBER(Consolidated!F451),Consolidated!F451,0)</f>
        <v>1</v>
      </c>
      <c r="F451" s="103">
        <f t="shared" ref="F451:F514" si="15">F450+C451</f>
        <v>0</v>
      </c>
    </row>
    <row r="452" spans="1:6">
      <c r="A452" s="103">
        <f>IF('Khả năng chọn thiết bị'!$D$8="",0,IF(Consolidated!L452='Khả năng chọn thiết bị'!$D$8,1,0))</f>
        <v>0</v>
      </c>
      <c r="B452" s="103">
        <f>IF('Khả năng chọn thiết bị'!$D$8="",0,IF(Consolidated!P452='Khả năng chọn thiết bị'!$D$8,1,0))</f>
        <v>0</v>
      </c>
      <c r="C452" s="103">
        <f t="shared" si="14"/>
        <v>0</v>
      </c>
      <c r="D452" s="103">
        <f>IF(Consolidated!E452=1,1,0)</f>
        <v>1</v>
      </c>
      <c r="E452" s="103">
        <f>IF(ISNUMBER(Consolidated!F452),Consolidated!F452,0)</f>
        <v>1</v>
      </c>
      <c r="F452" s="103">
        <f t="shared" si="15"/>
        <v>0</v>
      </c>
    </row>
    <row r="453" spans="1:6">
      <c r="A453" s="103">
        <f>IF('Khả năng chọn thiết bị'!$D$8="",0,IF(Consolidated!L453='Khả năng chọn thiết bị'!$D$8,1,0))</f>
        <v>0</v>
      </c>
      <c r="B453" s="103">
        <f>IF('Khả năng chọn thiết bị'!$D$8="",0,IF(Consolidated!P453='Khả năng chọn thiết bị'!$D$8,1,0))</f>
        <v>0</v>
      </c>
      <c r="C453" s="103">
        <f t="shared" si="14"/>
        <v>0</v>
      </c>
      <c r="D453" s="103">
        <f>IF(Consolidated!E453=1,1,0)</f>
        <v>1</v>
      </c>
      <c r="E453" s="103">
        <f>IF(ISNUMBER(Consolidated!F453),Consolidated!F453,0)</f>
        <v>1</v>
      </c>
      <c r="F453" s="103">
        <f t="shared" si="15"/>
        <v>0</v>
      </c>
    </row>
    <row r="454" spans="1:6">
      <c r="A454" s="103">
        <f>IF('Khả năng chọn thiết bị'!$D$8="",0,IF(Consolidated!L454='Khả năng chọn thiết bị'!$D$8,1,0))</f>
        <v>0</v>
      </c>
      <c r="B454" s="103">
        <f>IF('Khả năng chọn thiết bị'!$D$8="",0,IF(Consolidated!P454='Khả năng chọn thiết bị'!$D$8,1,0))</f>
        <v>0</v>
      </c>
      <c r="C454" s="103">
        <f t="shared" si="14"/>
        <v>0</v>
      </c>
      <c r="D454" s="103">
        <f>IF(Consolidated!E454=1,1,0)</f>
        <v>1</v>
      </c>
      <c r="E454" s="103">
        <f>IF(ISNUMBER(Consolidated!F454),Consolidated!F454,0)</f>
        <v>1</v>
      </c>
      <c r="F454" s="103">
        <f t="shared" si="15"/>
        <v>0</v>
      </c>
    </row>
    <row r="455" spans="1:6">
      <c r="A455" s="103">
        <f>IF('Khả năng chọn thiết bị'!$D$8="",0,IF(Consolidated!L455='Khả năng chọn thiết bị'!$D$8,1,0))</f>
        <v>0</v>
      </c>
      <c r="B455" s="103">
        <f>IF('Khả năng chọn thiết bị'!$D$8="",0,IF(Consolidated!P455='Khả năng chọn thiết bị'!$D$8,1,0))</f>
        <v>0</v>
      </c>
      <c r="C455" s="103">
        <f t="shared" si="14"/>
        <v>0</v>
      </c>
      <c r="D455" s="103">
        <f>IF(Consolidated!E455=1,1,0)</f>
        <v>1</v>
      </c>
      <c r="E455" s="103">
        <f>IF(ISNUMBER(Consolidated!F455),Consolidated!F455,0)</f>
        <v>1</v>
      </c>
      <c r="F455" s="103">
        <f t="shared" si="15"/>
        <v>0</v>
      </c>
    </row>
    <row r="456" spans="1:6">
      <c r="A456" s="103">
        <f>IF('Khả năng chọn thiết bị'!$D$8="",0,IF(Consolidated!L456='Khả năng chọn thiết bị'!$D$8,1,0))</f>
        <v>0</v>
      </c>
      <c r="B456" s="103">
        <f>IF('Khả năng chọn thiết bị'!$D$8="",0,IF(Consolidated!P456='Khả năng chọn thiết bị'!$D$8,1,0))</f>
        <v>0</v>
      </c>
      <c r="C456" s="103">
        <f t="shared" si="14"/>
        <v>0</v>
      </c>
      <c r="D456" s="103">
        <f>IF(Consolidated!E456=1,1,0)</f>
        <v>1</v>
      </c>
      <c r="E456" s="103">
        <f>IF(ISNUMBER(Consolidated!F456),Consolidated!F456,0)</f>
        <v>1</v>
      </c>
      <c r="F456" s="103">
        <f t="shared" si="15"/>
        <v>0</v>
      </c>
    </row>
    <row r="457" spans="1:6">
      <c r="A457" s="103">
        <f>IF('Khả năng chọn thiết bị'!$D$8="",0,IF(Consolidated!L457='Khả năng chọn thiết bị'!$D$8,1,0))</f>
        <v>0</v>
      </c>
      <c r="B457" s="103">
        <f>IF('Khả năng chọn thiết bị'!$D$8="",0,IF(Consolidated!P457='Khả năng chọn thiết bị'!$D$8,1,0))</f>
        <v>0</v>
      </c>
      <c r="C457" s="103">
        <f t="shared" si="14"/>
        <v>0</v>
      </c>
      <c r="D457" s="103">
        <f>IF(Consolidated!E457=1,1,0)</f>
        <v>1</v>
      </c>
      <c r="E457" s="103">
        <f>IF(ISNUMBER(Consolidated!F457),Consolidated!F457,0)</f>
        <v>0</v>
      </c>
      <c r="F457" s="103">
        <f t="shared" si="15"/>
        <v>0</v>
      </c>
    </row>
    <row r="458" spans="1:6">
      <c r="A458" s="103">
        <f>IF('Khả năng chọn thiết bị'!$D$8="",0,IF(Consolidated!L458='Khả năng chọn thiết bị'!$D$8,1,0))</f>
        <v>0</v>
      </c>
      <c r="B458" s="103">
        <f>IF('Khả năng chọn thiết bị'!$D$8="",0,IF(Consolidated!P458='Khả năng chọn thiết bị'!$D$8,1,0))</f>
        <v>0</v>
      </c>
      <c r="C458" s="103">
        <f t="shared" si="14"/>
        <v>0</v>
      </c>
      <c r="D458" s="103">
        <f>IF(Consolidated!E458=1,1,0)</f>
        <v>0</v>
      </c>
      <c r="E458" s="103">
        <f>IF(ISNUMBER(Consolidated!F458),Consolidated!F458,0)</f>
        <v>0</v>
      </c>
      <c r="F458" s="103">
        <f t="shared" si="15"/>
        <v>0</v>
      </c>
    </row>
    <row r="459" spans="1:6">
      <c r="A459" s="103">
        <f>IF('Khả năng chọn thiết bị'!$D$8="",0,IF(Consolidated!L459='Khả năng chọn thiết bị'!$D$8,1,0))</f>
        <v>0</v>
      </c>
      <c r="B459" s="103">
        <f>IF('Khả năng chọn thiết bị'!$D$8="",0,IF(Consolidated!P459='Khả năng chọn thiết bị'!$D$8,1,0))</f>
        <v>0</v>
      </c>
      <c r="C459" s="103">
        <f t="shared" si="14"/>
        <v>0</v>
      </c>
      <c r="D459" s="103">
        <f>IF(Consolidated!E459=1,1,0)</f>
        <v>1</v>
      </c>
      <c r="E459" s="103">
        <f>IF(ISNUMBER(Consolidated!F459),Consolidated!F459,0)</f>
        <v>0</v>
      </c>
      <c r="F459" s="103">
        <f t="shared" si="15"/>
        <v>0</v>
      </c>
    </row>
    <row r="460" spans="1:6">
      <c r="A460" s="103">
        <f>IF('Khả năng chọn thiết bị'!$D$8="",0,IF(Consolidated!L460='Khả năng chọn thiết bị'!$D$8,1,0))</f>
        <v>0</v>
      </c>
      <c r="B460" s="103">
        <f>IF('Khả năng chọn thiết bị'!$D$8="",0,IF(Consolidated!P460='Khả năng chọn thiết bị'!$D$8,1,0))</f>
        <v>0</v>
      </c>
      <c r="C460" s="103">
        <f t="shared" si="14"/>
        <v>0</v>
      </c>
      <c r="D460" s="103">
        <f>IF(Consolidated!E460=1,1,0)</f>
        <v>0</v>
      </c>
      <c r="E460" s="103">
        <f>IF(ISNUMBER(Consolidated!F460),Consolidated!F460,0)</f>
        <v>0</v>
      </c>
      <c r="F460" s="103">
        <f t="shared" si="15"/>
        <v>0</v>
      </c>
    </row>
    <row r="461" spans="1:6">
      <c r="A461" s="103">
        <f>IF('Khả năng chọn thiết bị'!$D$8="",0,IF(Consolidated!L461='Khả năng chọn thiết bị'!$D$8,1,0))</f>
        <v>0</v>
      </c>
      <c r="B461" s="103">
        <f>IF('Khả năng chọn thiết bị'!$D$8="",0,IF(Consolidated!P461='Khả năng chọn thiết bị'!$D$8,1,0))</f>
        <v>0</v>
      </c>
      <c r="C461" s="103">
        <f t="shared" si="14"/>
        <v>0</v>
      </c>
      <c r="D461" s="103">
        <f>IF(Consolidated!E461=1,1,0)</f>
        <v>1</v>
      </c>
      <c r="E461" s="103">
        <f>IF(ISNUMBER(Consolidated!F461),Consolidated!F461,0)</f>
        <v>0</v>
      </c>
      <c r="F461" s="103">
        <f t="shared" si="15"/>
        <v>0</v>
      </c>
    </row>
    <row r="462" spans="1:6">
      <c r="A462" s="103">
        <f>IF('Khả năng chọn thiết bị'!$D$8="",0,IF(Consolidated!L462='Khả năng chọn thiết bị'!$D$8,1,0))</f>
        <v>0</v>
      </c>
      <c r="B462" s="103">
        <f>IF('Khả năng chọn thiết bị'!$D$8="",0,IF(Consolidated!P462='Khả năng chọn thiết bị'!$D$8,1,0))</f>
        <v>0</v>
      </c>
      <c r="C462" s="103">
        <f t="shared" si="14"/>
        <v>0</v>
      </c>
      <c r="D462" s="103">
        <f>IF(Consolidated!E462=1,1,0)</f>
        <v>0</v>
      </c>
      <c r="E462" s="103">
        <f>IF(ISNUMBER(Consolidated!F462),Consolidated!F462,0)</f>
        <v>0</v>
      </c>
      <c r="F462" s="103">
        <f t="shared" si="15"/>
        <v>0</v>
      </c>
    </row>
    <row r="463" spans="1:6">
      <c r="A463" s="103">
        <f>IF('Khả năng chọn thiết bị'!$D$8="",0,IF(Consolidated!L463='Khả năng chọn thiết bị'!$D$8,1,0))</f>
        <v>0</v>
      </c>
      <c r="B463" s="103">
        <f>IF('Khả năng chọn thiết bị'!$D$8="",0,IF(Consolidated!P463='Khả năng chọn thiết bị'!$D$8,1,0))</f>
        <v>0</v>
      </c>
      <c r="C463" s="103">
        <f t="shared" si="14"/>
        <v>0</v>
      </c>
      <c r="D463" s="103">
        <f>IF(Consolidated!E463=1,1,0)</f>
        <v>0</v>
      </c>
      <c r="E463" s="103">
        <f>IF(ISNUMBER(Consolidated!F463),Consolidated!F463,0)</f>
        <v>0</v>
      </c>
      <c r="F463" s="103">
        <f t="shared" si="15"/>
        <v>0</v>
      </c>
    </row>
    <row r="464" spans="1:6">
      <c r="A464" s="103">
        <f>IF('Khả năng chọn thiết bị'!$D$8="",0,IF(Consolidated!L464='Khả năng chọn thiết bị'!$D$8,1,0))</f>
        <v>0</v>
      </c>
      <c r="B464" s="103">
        <f>IF('Khả năng chọn thiết bị'!$D$8="",0,IF(Consolidated!P464='Khả năng chọn thiết bị'!$D$8,1,0))</f>
        <v>0</v>
      </c>
      <c r="C464" s="103">
        <f t="shared" si="14"/>
        <v>0</v>
      </c>
      <c r="D464" s="103">
        <f>IF(Consolidated!E464=1,1,0)</f>
        <v>1</v>
      </c>
      <c r="E464" s="103">
        <f>IF(ISNUMBER(Consolidated!F464),Consolidated!F464,0)</f>
        <v>2</v>
      </c>
      <c r="F464" s="103">
        <f t="shared" si="15"/>
        <v>0</v>
      </c>
    </row>
    <row r="465" spans="1:6">
      <c r="A465" s="103">
        <f>IF('Khả năng chọn thiết bị'!$D$8="",0,IF(Consolidated!L465='Khả năng chọn thiết bị'!$D$8,1,0))</f>
        <v>0</v>
      </c>
      <c r="B465" s="103">
        <f>IF('Khả năng chọn thiết bị'!$D$8="",0,IF(Consolidated!P465='Khả năng chọn thiết bị'!$D$8,1,0))</f>
        <v>0</v>
      </c>
      <c r="C465" s="103">
        <f t="shared" si="14"/>
        <v>0</v>
      </c>
      <c r="D465" s="103">
        <f>IF(Consolidated!E465=1,1,0)</f>
        <v>1</v>
      </c>
      <c r="E465" s="103">
        <f>IF(ISNUMBER(Consolidated!F465),Consolidated!F465,0)</f>
        <v>1</v>
      </c>
      <c r="F465" s="103">
        <f t="shared" si="15"/>
        <v>0</v>
      </c>
    </row>
    <row r="466" spans="1:6">
      <c r="A466" s="103">
        <f>IF('Khả năng chọn thiết bị'!$D$8="",0,IF(Consolidated!L466='Khả năng chọn thiết bị'!$D$8,1,0))</f>
        <v>0</v>
      </c>
      <c r="B466" s="103">
        <f>IF('Khả năng chọn thiết bị'!$D$8="",0,IF(Consolidated!P466='Khả năng chọn thiết bị'!$D$8,1,0))</f>
        <v>0</v>
      </c>
      <c r="C466" s="103">
        <f t="shared" si="14"/>
        <v>0</v>
      </c>
      <c r="D466" s="103">
        <f>IF(Consolidated!E466=1,1,0)</f>
        <v>1</v>
      </c>
      <c r="E466" s="103">
        <f>IF(ISNUMBER(Consolidated!F466),Consolidated!F466,0)</f>
        <v>1</v>
      </c>
      <c r="F466" s="103">
        <f t="shared" si="15"/>
        <v>0</v>
      </c>
    </row>
    <row r="467" spans="1:6">
      <c r="A467" s="103">
        <f>IF('Khả năng chọn thiết bị'!$D$8="",0,IF(Consolidated!L467='Khả năng chọn thiết bị'!$D$8,1,0))</f>
        <v>0</v>
      </c>
      <c r="B467" s="103">
        <f>IF('Khả năng chọn thiết bị'!$D$8="",0,IF(Consolidated!P467='Khả năng chọn thiết bị'!$D$8,1,0))</f>
        <v>0</v>
      </c>
      <c r="C467" s="103">
        <f t="shared" si="14"/>
        <v>0</v>
      </c>
      <c r="D467" s="103">
        <f>IF(Consolidated!E467=1,1,0)</f>
        <v>1</v>
      </c>
      <c r="E467" s="103">
        <f>IF(ISNUMBER(Consolidated!F467),Consolidated!F467,0)</f>
        <v>1</v>
      </c>
      <c r="F467" s="103">
        <f t="shared" si="15"/>
        <v>0</v>
      </c>
    </row>
    <row r="468" spans="1:6">
      <c r="A468" s="103">
        <f>IF('Khả năng chọn thiết bị'!$D$8="",0,IF(Consolidated!L468='Khả năng chọn thiết bị'!$D$8,1,0))</f>
        <v>0</v>
      </c>
      <c r="B468" s="103">
        <f>IF('Khả năng chọn thiết bị'!$D$8="",0,IF(Consolidated!P468='Khả năng chọn thiết bị'!$D$8,1,0))</f>
        <v>0</v>
      </c>
      <c r="C468" s="103">
        <f t="shared" si="14"/>
        <v>0</v>
      </c>
      <c r="D468" s="103">
        <f>IF(Consolidated!E468=1,1,0)</f>
        <v>1</v>
      </c>
      <c r="E468" s="103">
        <f>IF(ISNUMBER(Consolidated!F468),Consolidated!F468,0)</f>
        <v>1</v>
      </c>
      <c r="F468" s="103">
        <f t="shared" si="15"/>
        <v>0</v>
      </c>
    </row>
    <row r="469" spans="1:6">
      <c r="A469" s="103">
        <f>IF('Khả năng chọn thiết bị'!$D$8="",0,IF(Consolidated!L469='Khả năng chọn thiết bị'!$D$8,1,0))</f>
        <v>0</v>
      </c>
      <c r="B469" s="103">
        <f>IF('Khả năng chọn thiết bị'!$D$8="",0,IF(Consolidated!P469='Khả năng chọn thiết bị'!$D$8,1,0))</f>
        <v>0</v>
      </c>
      <c r="C469" s="103">
        <f t="shared" si="14"/>
        <v>0</v>
      </c>
      <c r="D469" s="103">
        <f>IF(Consolidated!E469=1,1,0)</f>
        <v>1</v>
      </c>
      <c r="E469" s="103">
        <f>IF(ISNUMBER(Consolidated!F469),Consolidated!F469,0)</f>
        <v>1</v>
      </c>
      <c r="F469" s="103">
        <f t="shared" si="15"/>
        <v>0</v>
      </c>
    </row>
    <row r="470" spans="1:6">
      <c r="A470" s="103">
        <f>IF('Khả năng chọn thiết bị'!$D$8="",0,IF(Consolidated!L470='Khả năng chọn thiết bị'!$D$8,1,0))</f>
        <v>0</v>
      </c>
      <c r="B470" s="103">
        <f>IF('Khả năng chọn thiết bị'!$D$8="",0,IF(Consolidated!P470='Khả năng chọn thiết bị'!$D$8,1,0))</f>
        <v>0</v>
      </c>
      <c r="C470" s="103">
        <f t="shared" si="14"/>
        <v>0</v>
      </c>
      <c r="D470" s="103">
        <f>IF(Consolidated!E470=1,1,0)</f>
        <v>1</v>
      </c>
      <c r="E470" s="103">
        <f>IF(ISNUMBER(Consolidated!F470),Consolidated!F470,0)</f>
        <v>1</v>
      </c>
      <c r="F470" s="103">
        <f t="shared" si="15"/>
        <v>0</v>
      </c>
    </row>
    <row r="471" spans="1:6">
      <c r="A471" s="103">
        <f>IF('Khả năng chọn thiết bị'!$D$8="",0,IF(Consolidated!L471='Khả năng chọn thiết bị'!$D$8,1,0))</f>
        <v>0</v>
      </c>
      <c r="B471" s="103">
        <f>IF('Khả năng chọn thiết bị'!$D$8="",0,IF(Consolidated!P471='Khả năng chọn thiết bị'!$D$8,1,0))</f>
        <v>0</v>
      </c>
      <c r="C471" s="103">
        <f t="shared" si="14"/>
        <v>0</v>
      </c>
      <c r="D471" s="103">
        <f>IF(Consolidated!E471=1,1,0)</f>
        <v>1</v>
      </c>
      <c r="E471" s="103">
        <f>IF(ISNUMBER(Consolidated!F471),Consolidated!F471,0)</f>
        <v>1</v>
      </c>
      <c r="F471" s="103">
        <f t="shared" si="15"/>
        <v>0</v>
      </c>
    </row>
    <row r="472" spans="1:6">
      <c r="A472" s="103">
        <f>IF('Khả năng chọn thiết bị'!$D$8="",0,IF(Consolidated!L472='Khả năng chọn thiết bị'!$D$8,1,0))</f>
        <v>0</v>
      </c>
      <c r="B472" s="103">
        <f>IF('Khả năng chọn thiết bị'!$D$8="",0,IF(Consolidated!P472='Khả năng chọn thiết bị'!$D$8,1,0))</f>
        <v>0</v>
      </c>
      <c r="C472" s="103">
        <f t="shared" si="14"/>
        <v>0</v>
      </c>
      <c r="D472" s="103">
        <f>IF(Consolidated!E472=1,1,0)</f>
        <v>1</v>
      </c>
      <c r="E472" s="103">
        <f>IF(ISNUMBER(Consolidated!F472),Consolidated!F472,0)</f>
        <v>2</v>
      </c>
      <c r="F472" s="103">
        <f t="shared" si="15"/>
        <v>0</v>
      </c>
    </row>
    <row r="473" spans="1:6">
      <c r="A473" s="103">
        <f>IF('Khả năng chọn thiết bị'!$D$8="",0,IF(Consolidated!L473='Khả năng chọn thiết bị'!$D$8,1,0))</f>
        <v>0</v>
      </c>
      <c r="B473" s="103">
        <f>IF('Khả năng chọn thiết bị'!$D$8="",0,IF(Consolidated!P473='Khả năng chọn thiết bị'!$D$8,1,0))</f>
        <v>0</v>
      </c>
      <c r="C473" s="103">
        <f t="shared" si="14"/>
        <v>0</v>
      </c>
      <c r="D473" s="103">
        <f>IF(Consolidated!E473=1,1,0)</f>
        <v>1</v>
      </c>
      <c r="E473" s="103">
        <f>IF(ISNUMBER(Consolidated!F473),Consolidated!F473,0)</f>
        <v>2</v>
      </c>
      <c r="F473" s="103">
        <f t="shared" si="15"/>
        <v>0</v>
      </c>
    </row>
    <row r="474" spans="1:6">
      <c r="A474" s="103">
        <f>IF('Khả năng chọn thiết bị'!$D$8="",0,IF(Consolidated!L474='Khả năng chọn thiết bị'!$D$8,1,0))</f>
        <v>0</v>
      </c>
      <c r="B474" s="103">
        <f>IF('Khả năng chọn thiết bị'!$D$8="",0,IF(Consolidated!P474='Khả năng chọn thiết bị'!$D$8,1,0))</f>
        <v>0</v>
      </c>
      <c r="C474" s="103">
        <f t="shared" si="14"/>
        <v>0</v>
      </c>
      <c r="D474" s="103">
        <f>IF(Consolidated!E474=1,1,0)</f>
        <v>1</v>
      </c>
      <c r="E474" s="103">
        <f>IF(ISNUMBER(Consolidated!F474),Consolidated!F474,0)</f>
        <v>2</v>
      </c>
      <c r="F474" s="103">
        <f t="shared" si="15"/>
        <v>0</v>
      </c>
    </row>
    <row r="475" spans="1:6">
      <c r="A475" s="103">
        <f>IF('Khả năng chọn thiết bị'!$D$8="",0,IF(Consolidated!L475='Khả năng chọn thiết bị'!$D$8,1,0))</f>
        <v>0</v>
      </c>
      <c r="B475" s="103">
        <f>IF('Khả năng chọn thiết bị'!$D$8="",0,IF(Consolidated!P475='Khả năng chọn thiết bị'!$D$8,1,0))</f>
        <v>0</v>
      </c>
      <c r="C475" s="103">
        <f t="shared" si="14"/>
        <v>0</v>
      </c>
      <c r="D475" s="103">
        <f>IF(Consolidated!E475=1,1,0)</f>
        <v>1</v>
      </c>
      <c r="E475" s="103">
        <f>IF(ISNUMBER(Consolidated!F475),Consolidated!F475,0)</f>
        <v>2</v>
      </c>
      <c r="F475" s="103">
        <f t="shared" si="15"/>
        <v>0</v>
      </c>
    </row>
    <row r="476" spans="1:6">
      <c r="A476" s="103">
        <f>IF('Khả năng chọn thiết bị'!$D$8="",0,IF(Consolidated!L476='Khả năng chọn thiết bị'!$D$8,1,0))</f>
        <v>0</v>
      </c>
      <c r="B476" s="103">
        <f>IF('Khả năng chọn thiết bị'!$D$8="",0,IF(Consolidated!P476='Khả năng chọn thiết bị'!$D$8,1,0))</f>
        <v>0</v>
      </c>
      <c r="C476" s="103">
        <f t="shared" si="14"/>
        <v>0</v>
      </c>
      <c r="D476" s="103">
        <f>IF(Consolidated!E476=1,1,0)</f>
        <v>1</v>
      </c>
      <c r="E476" s="103">
        <f>IF(ISNUMBER(Consolidated!F476),Consolidated!F476,0)</f>
        <v>2</v>
      </c>
      <c r="F476" s="103">
        <f t="shared" si="15"/>
        <v>0</v>
      </c>
    </row>
    <row r="477" spans="1:6">
      <c r="A477" s="103">
        <f>IF('Khả năng chọn thiết bị'!$D$8="",0,IF(Consolidated!L477='Khả năng chọn thiết bị'!$D$8,1,0))</f>
        <v>0</v>
      </c>
      <c r="B477" s="103">
        <f>IF('Khả năng chọn thiết bị'!$D$8="",0,IF(Consolidated!P477='Khả năng chọn thiết bị'!$D$8,1,0))</f>
        <v>0</v>
      </c>
      <c r="C477" s="103">
        <f t="shared" si="14"/>
        <v>0</v>
      </c>
      <c r="D477" s="103">
        <f>IF(Consolidated!E477=1,1,0)</f>
        <v>1</v>
      </c>
      <c r="E477" s="103">
        <f>IF(ISNUMBER(Consolidated!F477),Consolidated!F477,0)</f>
        <v>2</v>
      </c>
      <c r="F477" s="103">
        <f t="shared" si="15"/>
        <v>0</v>
      </c>
    </row>
    <row r="478" spans="1:6">
      <c r="A478" s="103">
        <f>IF('Khả năng chọn thiết bị'!$D$8="",0,IF(Consolidated!L478='Khả năng chọn thiết bị'!$D$8,1,0))</f>
        <v>0</v>
      </c>
      <c r="B478" s="103">
        <f>IF('Khả năng chọn thiết bị'!$D$8="",0,IF(Consolidated!P478='Khả năng chọn thiết bị'!$D$8,1,0))</f>
        <v>0</v>
      </c>
      <c r="C478" s="103">
        <f t="shared" si="14"/>
        <v>0</v>
      </c>
      <c r="D478" s="103">
        <f>IF(Consolidated!E478=1,1,0)</f>
        <v>1</v>
      </c>
      <c r="E478" s="103">
        <f>IF(ISNUMBER(Consolidated!F478),Consolidated!F478,0)</f>
        <v>2</v>
      </c>
      <c r="F478" s="103">
        <f t="shared" si="15"/>
        <v>0</v>
      </c>
    </row>
    <row r="479" spans="1:6">
      <c r="A479" s="103">
        <f>IF('Khả năng chọn thiết bị'!$D$8="",0,IF(Consolidated!L479='Khả năng chọn thiết bị'!$D$8,1,0))</f>
        <v>0</v>
      </c>
      <c r="B479" s="103">
        <f>IF('Khả năng chọn thiết bị'!$D$8="",0,IF(Consolidated!P479='Khả năng chọn thiết bị'!$D$8,1,0))</f>
        <v>0</v>
      </c>
      <c r="C479" s="103">
        <f t="shared" si="14"/>
        <v>0</v>
      </c>
      <c r="D479" s="103">
        <f>IF(Consolidated!E479=1,1,0)</f>
        <v>1</v>
      </c>
      <c r="E479" s="103">
        <f>IF(ISNUMBER(Consolidated!F479),Consolidated!F479,0)</f>
        <v>1</v>
      </c>
      <c r="F479" s="103">
        <f t="shared" si="15"/>
        <v>0</v>
      </c>
    </row>
    <row r="480" spans="1:6">
      <c r="A480" s="103">
        <f>IF('Khả năng chọn thiết bị'!$D$8="",0,IF(Consolidated!L480='Khả năng chọn thiết bị'!$D$8,1,0))</f>
        <v>0</v>
      </c>
      <c r="B480" s="103">
        <f>IF('Khả năng chọn thiết bị'!$D$8="",0,IF(Consolidated!P480='Khả năng chọn thiết bị'!$D$8,1,0))</f>
        <v>0</v>
      </c>
      <c r="C480" s="103">
        <f t="shared" si="14"/>
        <v>0</v>
      </c>
      <c r="D480" s="103">
        <f>IF(Consolidated!E480=1,1,0)</f>
        <v>1</v>
      </c>
      <c r="E480" s="103">
        <f>IF(ISNUMBER(Consolidated!F480),Consolidated!F480,0)</f>
        <v>2</v>
      </c>
      <c r="F480" s="103">
        <f t="shared" si="15"/>
        <v>0</v>
      </c>
    </row>
    <row r="481" spans="1:6">
      <c r="A481" s="103">
        <f>IF('Khả năng chọn thiết bị'!$D$8="",0,IF(Consolidated!L481='Khả năng chọn thiết bị'!$D$8,1,0))</f>
        <v>0</v>
      </c>
      <c r="B481" s="103">
        <f>IF('Khả năng chọn thiết bị'!$D$8="",0,IF(Consolidated!P481='Khả năng chọn thiết bị'!$D$8,1,0))</f>
        <v>0</v>
      </c>
      <c r="C481" s="103">
        <f t="shared" si="14"/>
        <v>0</v>
      </c>
      <c r="D481" s="103">
        <f>IF(Consolidated!E481=1,1,0)</f>
        <v>1</v>
      </c>
      <c r="E481" s="103">
        <f>IF(ISNUMBER(Consolidated!F481),Consolidated!F481,0)</f>
        <v>1</v>
      </c>
      <c r="F481" s="103">
        <f t="shared" si="15"/>
        <v>0</v>
      </c>
    </row>
    <row r="482" spans="1:6">
      <c r="A482" s="103">
        <f>IF('Khả năng chọn thiết bị'!$D$8="",0,IF(Consolidated!L482='Khả năng chọn thiết bị'!$D$8,1,0))</f>
        <v>0</v>
      </c>
      <c r="B482" s="103">
        <f>IF('Khả năng chọn thiết bị'!$D$8="",0,IF(Consolidated!P482='Khả năng chọn thiết bị'!$D$8,1,0))</f>
        <v>0</v>
      </c>
      <c r="C482" s="103">
        <f t="shared" si="14"/>
        <v>0</v>
      </c>
      <c r="D482" s="103">
        <f>IF(Consolidated!E482=1,1,0)</f>
        <v>1</v>
      </c>
      <c r="E482" s="103">
        <f>IF(ISNUMBER(Consolidated!F482),Consolidated!F482,0)</f>
        <v>0</v>
      </c>
      <c r="F482" s="103">
        <f t="shared" si="15"/>
        <v>0</v>
      </c>
    </row>
    <row r="483" spans="1:6">
      <c r="A483" s="103">
        <f>IF('Khả năng chọn thiết bị'!$D$8="",0,IF(Consolidated!L483='Khả năng chọn thiết bị'!$D$8,1,0))</f>
        <v>0</v>
      </c>
      <c r="B483" s="103">
        <f>IF('Khả năng chọn thiết bị'!$D$8="",0,IF(Consolidated!P483='Khả năng chọn thiết bị'!$D$8,1,0))</f>
        <v>0</v>
      </c>
      <c r="C483" s="103">
        <f t="shared" si="14"/>
        <v>0</v>
      </c>
      <c r="D483" s="103">
        <f>IF(Consolidated!E483=1,1,0)</f>
        <v>1</v>
      </c>
      <c r="E483" s="103">
        <f>IF(ISNUMBER(Consolidated!F483),Consolidated!F483,0)</f>
        <v>1</v>
      </c>
      <c r="F483" s="103">
        <f t="shared" si="15"/>
        <v>0</v>
      </c>
    </row>
    <row r="484" spans="1:6">
      <c r="A484" s="103">
        <f>IF('Khả năng chọn thiết bị'!$D$8="",0,IF(Consolidated!L484='Khả năng chọn thiết bị'!$D$8,1,0))</f>
        <v>0</v>
      </c>
      <c r="B484" s="103">
        <f>IF('Khả năng chọn thiết bị'!$D$8="",0,IF(Consolidated!P484='Khả năng chọn thiết bị'!$D$8,1,0))</f>
        <v>0</v>
      </c>
      <c r="C484" s="103">
        <f t="shared" si="14"/>
        <v>0</v>
      </c>
      <c r="D484" s="103">
        <f>IF(Consolidated!E484=1,1,0)</f>
        <v>0</v>
      </c>
      <c r="E484" s="103">
        <f>IF(ISNUMBER(Consolidated!F484),Consolidated!F484,0)</f>
        <v>0</v>
      </c>
      <c r="F484" s="103">
        <f t="shared" si="15"/>
        <v>0</v>
      </c>
    </row>
    <row r="485" spans="1:6">
      <c r="A485" s="103">
        <f>IF('Khả năng chọn thiết bị'!$D$8="",0,IF(Consolidated!L485='Khả năng chọn thiết bị'!$D$8,1,0))</f>
        <v>0</v>
      </c>
      <c r="B485" s="103">
        <f>IF('Khả năng chọn thiết bị'!$D$8="",0,IF(Consolidated!P485='Khả năng chọn thiết bị'!$D$8,1,0))</f>
        <v>0</v>
      </c>
      <c r="C485" s="103">
        <f t="shared" si="14"/>
        <v>0</v>
      </c>
      <c r="D485" s="103">
        <f>IF(Consolidated!E485=1,1,0)</f>
        <v>0</v>
      </c>
      <c r="E485" s="103">
        <f>IF(ISNUMBER(Consolidated!F485),Consolidated!F485,0)</f>
        <v>0</v>
      </c>
      <c r="F485" s="103">
        <f t="shared" si="15"/>
        <v>0</v>
      </c>
    </row>
    <row r="486" spans="1:6">
      <c r="A486" s="103">
        <f>IF('Khả năng chọn thiết bị'!$D$8="",0,IF(Consolidated!L486='Khả năng chọn thiết bị'!$D$8,1,0))</f>
        <v>0</v>
      </c>
      <c r="B486" s="103">
        <f>IF('Khả năng chọn thiết bị'!$D$8="",0,IF(Consolidated!P486='Khả năng chọn thiết bị'!$D$8,1,0))</f>
        <v>0</v>
      </c>
      <c r="C486" s="103">
        <f t="shared" si="14"/>
        <v>0</v>
      </c>
      <c r="D486" s="103">
        <f>IF(Consolidated!E486=1,1,0)</f>
        <v>0</v>
      </c>
      <c r="E486" s="103">
        <f>IF(ISNUMBER(Consolidated!F486),Consolidated!F486,0)</f>
        <v>0</v>
      </c>
      <c r="F486" s="103">
        <f t="shared" si="15"/>
        <v>0</v>
      </c>
    </row>
    <row r="487" spans="1:6">
      <c r="A487" s="103">
        <f>IF('Khả năng chọn thiết bị'!$D$8="",0,IF(Consolidated!L487='Khả năng chọn thiết bị'!$D$8,1,0))</f>
        <v>0</v>
      </c>
      <c r="B487" s="103">
        <f>IF('Khả năng chọn thiết bị'!$D$8="",0,IF(Consolidated!P487='Khả năng chọn thiết bị'!$D$8,1,0))</f>
        <v>0</v>
      </c>
      <c r="C487" s="103">
        <f t="shared" si="14"/>
        <v>0</v>
      </c>
      <c r="D487" s="103">
        <f>IF(Consolidated!E487=1,1,0)</f>
        <v>0</v>
      </c>
      <c r="E487" s="103">
        <f>IF(ISNUMBER(Consolidated!F487),Consolidated!F487,0)</f>
        <v>0</v>
      </c>
      <c r="F487" s="103">
        <f t="shared" si="15"/>
        <v>0</v>
      </c>
    </row>
    <row r="488" spans="1:6">
      <c r="A488" s="103">
        <f>IF('Khả năng chọn thiết bị'!$D$8="",0,IF(Consolidated!L488='Khả năng chọn thiết bị'!$D$8,1,0))</f>
        <v>0</v>
      </c>
      <c r="B488" s="103">
        <f>IF('Khả năng chọn thiết bị'!$D$8="",0,IF(Consolidated!P488='Khả năng chọn thiết bị'!$D$8,1,0))</f>
        <v>0</v>
      </c>
      <c r="C488" s="103">
        <f t="shared" si="14"/>
        <v>0</v>
      </c>
      <c r="D488" s="103">
        <f>IF(Consolidated!E488=1,1,0)</f>
        <v>0</v>
      </c>
      <c r="E488" s="103">
        <f>IF(ISNUMBER(Consolidated!F488),Consolidated!F488,0)</f>
        <v>0</v>
      </c>
      <c r="F488" s="103">
        <f t="shared" si="15"/>
        <v>0</v>
      </c>
    </row>
    <row r="489" spans="1:6">
      <c r="A489" s="103">
        <f>IF('Khả năng chọn thiết bị'!$D$8="",0,IF(Consolidated!L489='Khả năng chọn thiết bị'!$D$8,1,0))</f>
        <v>0</v>
      </c>
      <c r="B489" s="103">
        <f>IF('Khả năng chọn thiết bị'!$D$8="",0,IF(Consolidated!P489='Khả năng chọn thiết bị'!$D$8,1,0))</f>
        <v>0</v>
      </c>
      <c r="C489" s="103">
        <f t="shared" si="14"/>
        <v>0</v>
      </c>
      <c r="D489" s="103">
        <f>IF(Consolidated!E489=1,1,0)</f>
        <v>0</v>
      </c>
      <c r="E489" s="103">
        <f>IF(ISNUMBER(Consolidated!F489),Consolidated!F489,0)</f>
        <v>0</v>
      </c>
      <c r="F489" s="103">
        <f t="shared" si="15"/>
        <v>0</v>
      </c>
    </row>
    <row r="490" spans="1:6">
      <c r="A490" s="103">
        <f>IF('Khả năng chọn thiết bị'!$D$8="",0,IF(Consolidated!L490='Khả năng chọn thiết bị'!$D$8,1,0))</f>
        <v>0</v>
      </c>
      <c r="B490" s="103">
        <f>IF('Khả năng chọn thiết bị'!$D$8="",0,IF(Consolidated!P490='Khả năng chọn thiết bị'!$D$8,1,0))</f>
        <v>0</v>
      </c>
      <c r="C490" s="103">
        <f t="shared" si="14"/>
        <v>0</v>
      </c>
      <c r="D490" s="103">
        <f>IF(Consolidated!E490=1,1,0)</f>
        <v>0</v>
      </c>
      <c r="E490" s="103">
        <f>IF(ISNUMBER(Consolidated!F490),Consolidated!F490,0)</f>
        <v>0</v>
      </c>
      <c r="F490" s="103">
        <f t="shared" si="15"/>
        <v>0</v>
      </c>
    </row>
    <row r="491" spans="1:6">
      <c r="A491" s="103">
        <f>IF('Khả năng chọn thiết bị'!$D$8="",0,IF(Consolidated!L491='Khả năng chọn thiết bị'!$D$8,1,0))</f>
        <v>0</v>
      </c>
      <c r="B491" s="103">
        <f>IF('Khả năng chọn thiết bị'!$D$8="",0,IF(Consolidated!P491='Khả năng chọn thiết bị'!$D$8,1,0))</f>
        <v>0</v>
      </c>
      <c r="C491" s="103">
        <f t="shared" si="14"/>
        <v>0</v>
      </c>
      <c r="D491" s="103">
        <f>IF(Consolidated!E491=1,1,0)</f>
        <v>1</v>
      </c>
      <c r="E491" s="103">
        <f>IF(ISNUMBER(Consolidated!F491),Consolidated!F491,0)</f>
        <v>0</v>
      </c>
      <c r="F491" s="103">
        <f t="shared" si="15"/>
        <v>0</v>
      </c>
    </row>
    <row r="492" spans="1:6">
      <c r="A492" s="103">
        <f>IF('Khả năng chọn thiết bị'!$D$8="",0,IF(Consolidated!L492='Khả năng chọn thiết bị'!$D$8,1,0))</f>
        <v>0</v>
      </c>
      <c r="B492" s="103">
        <f>IF('Khả năng chọn thiết bị'!$D$8="",0,IF(Consolidated!P492='Khả năng chọn thiết bị'!$D$8,1,0))</f>
        <v>0</v>
      </c>
      <c r="C492" s="103">
        <f t="shared" si="14"/>
        <v>0</v>
      </c>
      <c r="D492" s="103">
        <f>IF(Consolidated!E492=1,1,0)</f>
        <v>1</v>
      </c>
      <c r="E492" s="103">
        <f>IF(ISNUMBER(Consolidated!F492),Consolidated!F492,0)</f>
        <v>0</v>
      </c>
      <c r="F492" s="103">
        <f t="shared" si="15"/>
        <v>0</v>
      </c>
    </row>
    <row r="493" spans="1:6">
      <c r="A493" s="103">
        <f>IF('Khả năng chọn thiết bị'!$D$8="",0,IF(Consolidated!L493='Khả năng chọn thiết bị'!$D$8,1,0))</f>
        <v>0</v>
      </c>
      <c r="B493" s="103">
        <f>IF('Khả năng chọn thiết bị'!$D$8="",0,IF(Consolidated!P493='Khả năng chọn thiết bị'!$D$8,1,0))</f>
        <v>0</v>
      </c>
      <c r="C493" s="103">
        <f t="shared" si="14"/>
        <v>0</v>
      </c>
      <c r="D493" s="103">
        <f>IF(Consolidated!E493=1,1,0)</f>
        <v>1</v>
      </c>
      <c r="E493" s="103">
        <f>IF(ISNUMBER(Consolidated!F493),Consolidated!F493,0)</f>
        <v>0</v>
      </c>
      <c r="F493" s="103">
        <f t="shared" si="15"/>
        <v>0</v>
      </c>
    </row>
    <row r="494" spans="1:6">
      <c r="A494" s="103">
        <f>IF('Khả năng chọn thiết bị'!$D$8="",0,IF(Consolidated!L494='Khả năng chọn thiết bị'!$D$8,1,0))</f>
        <v>0</v>
      </c>
      <c r="B494" s="103">
        <f>IF('Khả năng chọn thiết bị'!$D$8="",0,IF(Consolidated!P494='Khả năng chọn thiết bị'!$D$8,1,0))</f>
        <v>0</v>
      </c>
      <c r="C494" s="103">
        <f t="shared" si="14"/>
        <v>0</v>
      </c>
      <c r="D494" s="103">
        <f>IF(Consolidated!E494=1,1,0)</f>
        <v>0</v>
      </c>
      <c r="E494" s="103">
        <f>IF(ISNUMBER(Consolidated!F494),Consolidated!F494,0)</f>
        <v>0</v>
      </c>
      <c r="F494" s="103">
        <f t="shared" si="15"/>
        <v>0</v>
      </c>
    </row>
    <row r="495" spans="1:6">
      <c r="A495" s="103">
        <f>IF('Khả năng chọn thiết bị'!$D$8="",0,IF(Consolidated!L495='Khả năng chọn thiết bị'!$D$8,1,0))</f>
        <v>0</v>
      </c>
      <c r="B495" s="103">
        <f>IF('Khả năng chọn thiết bị'!$D$8="",0,IF(Consolidated!P495='Khả năng chọn thiết bị'!$D$8,1,0))</f>
        <v>0</v>
      </c>
      <c r="C495" s="103">
        <f t="shared" si="14"/>
        <v>0</v>
      </c>
      <c r="D495" s="103">
        <f>IF(Consolidated!E495=1,1,0)</f>
        <v>1</v>
      </c>
      <c r="E495" s="103">
        <f>IF(ISNUMBER(Consolidated!F495),Consolidated!F495,0)</f>
        <v>0</v>
      </c>
      <c r="F495" s="103">
        <f t="shared" si="15"/>
        <v>0</v>
      </c>
    </row>
    <row r="496" spans="1:6">
      <c r="A496" s="103">
        <f>IF('Khả năng chọn thiết bị'!$D$8="",0,IF(Consolidated!L496='Khả năng chọn thiết bị'!$D$8,1,0))</f>
        <v>0</v>
      </c>
      <c r="B496" s="103">
        <f>IF('Khả năng chọn thiết bị'!$D$8="",0,IF(Consolidated!P496='Khả năng chọn thiết bị'!$D$8,1,0))</f>
        <v>0</v>
      </c>
      <c r="C496" s="103">
        <f t="shared" si="14"/>
        <v>0</v>
      </c>
      <c r="D496" s="103">
        <f>IF(Consolidated!E496=1,1,0)</f>
        <v>1</v>
      </c>
      <c r="E496" s="103">
        <f>IF(ISNUMBER(Consolidated!F496),Consolidated!F496,0)</f>
        <v>0</v>
      </c>
      <c r="F496" s="103">
        <f t="shared" si="15"/>
        <v>0</v>
      </c>
    </row>
    <row r="497" spans="1:6">
      <c r="A497" s="103">
        <f>IF('Khả năng chọn thiết bị'!$D$8="",0,IF(Consolidated!L497='Khả năng chọn thiết bị'!$D$8,1,0))</f>
        <v>0</v>
      </c>
      <c r="B497" s="103">
        <f>IF('Khả năng chọn thiết bị'!$D$8="",0,IF(Consolidated!P497='Khả năng chọn thiết bị'!$D$8,1,0))</f>
        <v>0</v>
      </c>
      <c r="C497" s="103">
        <f t="shared" si="14"/>
        <v>0</v>
      </c>
      <c r="D497" s="103">
        <f>IF(Consolidated!E497=1,1,0)</f>
        <v>1</v>
      </c>
      <c r="E497" s="103">
        <f>IF(ISNUMBER(Consolidated!F497),Consolidated!F497,0)</f>
        <v>0</v>
      </c>
      <c r="F497" s="103">
        <f t="shared" si="15"/>
        <v>0</v>
      </c>
    </row>
    <row r="498" spans="1:6">
      <c r="A498" s="103">
        <f>IF('Khả năng chọn thiết bị'!$D$8="",0,IF(Consolidated!L498='Khả năng chọn thiết bị'!$D$8,1,0))</f>
        <v>0</v>
      </c>
      <c r="B498" s="103">
        <f>IF('Khả năng chọn thiết bị'!$D$8="",0,IF(Consolidated!P498='Khả năng chọn thiết bị'!$D$8,1,0))</f>
        <v>0</v>
      </c>
      <c r="C498" s="103">
        <f t="shared" si="14"/>
        <v>0</v>
      </c>
      <c r="D498" s="103">
        <f>IF(Consolidated!E498=1,1,0)</f>
        <v>0</v>
      </c>
      <c r="E498" s="103">
        <f>IF(ISNUMBER(Consolidated!F498),Consolidated!F498,0)</f>
        <v>0</v>
      </c>
      <c r="F498" s="103">
        <f t="shared" si="15"/>
        <v>0</v>
      </c>
    </row>
    <row r="499" spans="1:6">
      <c r="A499" s="103">
        <f>IF('Khả năng chọn thiết bị'!$D$8="",0,IF(Consolidated!L499='Khả năng chọn thiết bị'!$D$8,1,0))</f>
        <v>0</v>
      </c>
      <c r="B499" s="103">
        <f>IF('Khả năng chọn thiết bị'!$D$8="",0,IF(Consolidated!P499='Khả năng chọn thiết bị'!$D$8,1,0))</f>
        <v>0</v>
      </c>
      <c r="C499" s="103">
        <f t="shared" si="14"/>
        <v>0</v>
      </c>
      <c r="D499" s="103">
        <f>IF(Consolidated!E499=1,1,0)</f>
        <v>0</v>
      </c>
      <c r="E499" s="103">
        <f>IF(ISNUMBER(Consolidated!F499),Consolidated!F499,0)</f>
        <v>0</v>
      </c>
      <c r="F499" s="103">
        <f t="shared" si="15"/>
        <v>0</v>
      </c>
    </row>
    <row r="500" spans="1:6">
      <c r="A500" s="103">
        <f>IF('Khả năng chọn thiết bị'!$D$8="",0,IF(Consolidated!L500='Khả năng chọn thiết bị'!$D$8,1,0))</f>
        <v>0</v>
      </c>
      <c r="B500" s="103">
        <f>IF('Khả năng chọn thiết bị'!$D$8="",0,IF(Consolidated!P500='Khả năng chọn thiết bị'!$D$8,1,0))</f>
        <v>0</v>
      </c>
      <c r="C500" s="103">
        <f t="shared" si="14"/>
        <v>0</v>
      </c>
      <c r="D500" s="103">
        <f>IF(Consolidated!E500=1,1,0)</f>
        <v>1</v>
      </c>
      <c r="E500" s="103">
        <f>IF(ISNUMBER(Consolidated!F500),Consolidated!F500,0)</f>
        <v>0</v>
      </c>
      <c r="F500" s="103">
        <f t="shared" si="15"/>
        <v>0</v>
      </c>
    </row>
    <row r="501" spans="1:6">
      <c r="A501" s="103">
        <f>IF('Khả năng chọn thiết bị'!$D$8="",0,IF(Consolidated!L501='Khả năng chọn thiết bị'!$D$8,1,0))</f>
        <v>0</v>
      </c>
      <c r="B501" s="103">
        <f>IF('Khả năng chọn thiết bị'!$D$8="",0,IF(Consolidated!P501='Khả năng chọn thiết bị'!$D$8,1,0))</f>
        <v>0</v>
      </c>
      <c r="C501" s="103">
        <f t="shared" si="14"/>
        <v>0</v>
      </c>
      <c r="D501" s="103">
        <f>IF(Consolidated!E501=1,1,0)</f>
        <v>0</v>
      </c>
      <c r="E501" s="103">
        <f>IF(ISNUMBER(Consolidated!F501),Consolidated!F501,0)</f>
        <v>0</v>
      </c>
      <c r="F501" s="103">
        <f t="shared" si="15"/>
        <v>0</v>
      </c>
    </row>
    <row r="502" spans="1:6">
      <c r="A502" s="103">
        <f>IF('Khả năng chọn thiết bị'!$D$8="",0,IF(Consolidated!L502='Khả năng chọn thiết bị'!$D$8,1,0))</f>
        <v>0</v>
      </c>
      <c r="B502" s="103">
        <f>IF('Khả năng chọn thiết bị'!$D$8="",0,IF(Consolidated!P502='Khả năng chọn thiết bị'!$D$8,1,0))</f>
        <v>0</v>
      </c>
      <c r="C502" s="103">
        <f t="shared" si="14"/>
        <v>0</v>
      </c>
      <c r="D502" s="103">
        <f>IF(Consolidated!E502=1,1,0)</f>
        <v>0</v>
      </c>
      <c r="E502" s="103">
        <f>IF(ISNUMBER(Consolidated!F502),Consolidated!F502,0)</f>
        <v>0</v>
      </c>
      <c r="F502" s="103">
        <f t="shared" si="15"/>
        <v>0</v>
      </c>
    </row>
    <row r="503" spans="1:6">
      <c r="A503" s="103">
        <f>IF('Khả năng chọn thiết bị'!$D$8="",0,IF(Consolidated!L503='Khả năng chọn thiết bị'!$D$8,1,0))</f>
        <v>0</v>
      </c>
      <c r="B503" s="103">
        <f>IF('Khả năng chọn thiết bị'!$D$8="",0,IF(Consolidated!P503='Khả năng chọn thiết bị'!$D$8,1,0))</f>
        <v>0</v>
      </c>
      <c r="C503" s="103">
        <f t="shared" si="14"/>
        <v>0</v>
      </c>
      <c r="D503" s="103">
        <f>IF(Consolidated!E503=1,1,0)</f>
        <v>1</v>
      </c>
      <c r="E503" s="103">
        <f>IF(ISNUMBER(Consolidated!F503),Consolidated!F503,0)</f>
        <v>0</v>
      </c>
      <c r="F503" s="103">
        <f t="shared" si="15"/>
        <v>0</v>
      </c>
    </row>
    <row r="504" spans="1:6">
      <c r="A504" s="103">
        <f>IF('Khả năng chọn thiết bị'!$D$8="",0,IF(Consolidated!L504='Khả năng chọn thiết bị'!$D$8,1,0))</f>
        <v>0</v>
      </c>
      <c r="B504" s="103">
        <f>IF('Khả năng chọn thiết bị'!$D$8="",0,IF(Consolidated!P504='Khả năng chọn thiết bị'!$D$8,1,0))</f>
        <v>0</v>
      </c>
      <c r="C504" s="103">
        <f t="shared" si="14"/>
        <v>0</v>
      </c>
      <c r="D504" s="103">
        <f>IF(Consolidated!E504=1,1,0)</f>
        <v>1</v>
      </c>
      <c r="E504" s="103">
        <f>IF(ISNUMBER(Consolidated!F504),Consolidated!F504,0)</f>
        <v>0</v>
      </c>
      <c r="F504" s="103">
        <f t="shared" si="15"/>
        <v>0</v>
      </c>
    </row>
    <row r="505" spans="1:6">
      <c r="A505" s="103">
        <f>IF('Khả năng chọn thiết bị'!$D$8="",0,IF(Consolidated!L505='Khả năng chọn thiết bị'!$D$8,1,0))</f>
        <v>0</v>
      </c>
      <c r="B505" s="103">
        <f>IF('Khả năng chọn thiết bị'!$D$8="",0,IF(Consolidated!P505='Khả năng chọn thiết bị'!$D$8,1,0))</f>
        <v>0</v>
      </c>
      <c r="C505" s="103">
        <f t="shared" si="14"/>
        <v>0</v>
      </c>
      <c r="D505" s="103">
        <f>IF(Consolidated!E505=1,1,0)</f>
        <v>0</v>
      </c>
      <c r="E505" s="103">
        <f>IF(ISNUMBER(Consolidated!F505),Consolidated!F505,0)</f>
        <v>0</v>
      </c>
      <c r="F505" s="103">
        <f t="shared" si="15"/>
        <v>0</v>
      </c>
    </row>
    <row r="506" spans="1:6">
      <c r="A506" s="103">
        <f>IF('Khả năng chọn thiết bị'!$D$8="",0,IF(Consolidated!L506='Khả năng chọn thiết bị'!$D$8,1,0))</f>
        <v>0</v>
      </c>
      <c r="B506" s="103">
        <f>IF('Khả năng chọn thiết bị'!$D$8="",0,IF(Consolidated!P506='Khả năng chọn thiết bị'!$D$8,1,0))</f>
        <v>0</v>
      </c>
      <c r="C506" s="103">
        <f t="shared" si="14"/>
        <v>0</v>
      </c>
      <c r="D506" s="103">
        <f>IF(Consolidated!E506=1,1,0)</f>
        <v>0</v>
      </c>
      <c r="E506" s="103">
        <f>IF(ISNUMBER(Consolidated!F506),Consolidated!F506,0)</f>
        <v>0</v>
      </c>
      <c r="F506" s="103">
        <f t="shared" si="15"/>
        <v>0</v>
      </c>
    </row>
    <row r="507" spans="1:6">
      <c r="A507" s="103">
        <f>IF('Khả năng chọn thiết bị'!$D$8="",0,IF(Consolidated!L507='Khả năng chọn thiết bị'!$D$8,1,0))</f>
        <v>0</v>
      </c>
      <c r="B507" s="103">
        <f>IF('Khả năng chọn thiết bị'!$D$8="",0,IF(Consolidated!P507='Khả năng chọn thiết bị'!$D$8,1,0))</f>
        <v>0</v>
      </c>
      <c r="C507" s="103">
        <f t="shared" si="14"/>
        <v>0</v>
      </c>
      <c r="D507" s="103">
        <f>IF(Consolidated!E507=1,1,0)</f>
        <v>0</v>
      </c>
      <c r="E507" s="103">
        <f>IF(ISNUMBER(Consolidated!F507),Consolidated!F507,0)</f>
        <v>0</v>
      </c>
      <c r="F507" s="103">
        <f t="shared" si="15"/>
        <v>0</v>
      </c>
    </row>
    <row r="508" spans="1:6">
      <c r="A508" s="103">
        <f>IF('Khả năng chọn thiết bị'!$D$8="",0,IF(Consolidated!L508='Khả năng chọn thiết bị'!$D$8,1,0))</f>
        <v>0</v>
      </c>
      <c r="B508" s="103">
        <f>IF('Khả năng chọn thiết bị'!$D$8="",0,IF(Consolidated!P508='Khả năng chọn thiết bị'!$D$8,1,0))</f>
        <v>0</v>
      </c>
      <c r="C508" s="103">
        <f t="shared" si="14"/>
        <v>0</v>
      </c>
      <c r="D508" s="103">
        <f>IF(Consolidated!E508=1,1,0)</f>
        <v>1</v>
      </c>
      <c r="E508" s="103">
        <f>IF(ISNUMBER(Consolidated!F508),Consolidated!F508,0)</f>
        <v>0</v>
      </c>
      <c r="F508" s="103">
        <f t="shared" si="15"/>
        <v>0</v>
      </c>
    </row>
    <row r="509" spans="1:6">
      <c r="A509" s="103">
        <f>IF('Khả năng chọn thiết bị'!$D$8="",0,IF(Consolidated!L509='Khả năng chọn thiết bị'!$D$8,1,0))</f>
        <v>0</v>
      </c>
      <c r="B509" s="103">
        <f>IF('Khả năng chọn thiết bị'!$D$8="",0,IF(Consolidated!P509='Khả năng chọn thiết bị'!$D$8,1,0))</f>
        <v>0</v>
      </c>
      <c r="C509" s="103">
        <f t="shared" si="14"/>
        <v>0</v>
      </c>
      <c r="D509" s="103">
        <f>IF(Consolidated!E509=1,1,0)</f>
        <v>0</v>
      </c>
      <c r="E509" s="103">
        <f>IF(ISNUMBER(Consolidated!F509),Consolidated!F509,0)</f>
        <v>0</v>
      </c>
      <c r="F509" s="103">
        <f t="shared" si="15"/>
        <v>0</v>
      </c>
    </row>
    <row r="510" spans="1:6">
      <c r="A510" s="103">
        <f>IF('Khả năng chọn thiết bị'!$D$8="",0,IF(Consolidated!L510='Khả năng chọn thiết bị'!$D$8,1,0))</f>
        <v>0</v>
      </c>
      <c r="B510" s="103">
        <f>IF('Khả năng chọn thiết bị'!$D$8="",0,IF(Consolidated!P510='Khả năng chọn thiết bị'!$D$8,1,0))</f>
        <v>0</v>
      </c>
      <c r="C510" s="103">
        <f t="shared" si="14"/>
        <v>0</v>
      </c>
      <c r="D510" s="103">
        <f>IF(Consolidated!E510=1,1,0)</f>
        <v>0</v>
      </c>
      <c r="E510" s="103">
        <f>IF(ISNUMBER(Consolidated!F510),Consolidated!F510,0)</f>
        <v>0</v>
      </c>
      <c r="F510" s="103">
        <f t="shared" si="15"/>
        <v>0</v>
      </c>
    </row>
    <row r="511" spans="1:6">
      <c r="A511" s="103">
        <f>IF('Khả năng chọn thiết bị'!$D$8="",0,IF(Consolidated!L511='Khả năng chọn thiết bị'!$D$8,1,0))</f>
        <v>0</v>
      </c>
      <c r="B511" s="103">
        <f>IF('Khả năng chọn thiết bị'!$D$8="",0,IF(Consolidated!P511='Khả năng chọn thiết bị'!$D$8,1,0))</f>
        <v>0</v>
      </c>
      <c r="C511" s="103">
        <f t="shared" si="14"/>
        <v>0</v>
      </c>
      <c r="D511" s="103">
        <f>IF(Consolidated!E511=1,1,0)</f>
        <v>1</v>
      </c>
      <c r="E511" s="103">
        <f>IF(ISNUMBER(Consolidated!F511),Consolidated!F511,0)</f>
        <v>0</v>
      </c>
      <c r="F511" s="103">
        <f t="shared" si="15"/>
        <v>0</v>
      </c>
    </row>
    <row r="512" spans="1:6">
      <c r="A512" s="103">
        <f>IF('Khả năng chọn thiết bị'!$D$8="",0,IF(Consolidated!L512='Khả năng chọn thiết bị'!$D$8,1,0))</f>
        <v>0</v>
      </c>
      <c r="B512" s="103">
        <f>IF('Khả năng chọn thiết bị'!$D$8="",0,IF(Consolidated!P512='Khả năng chọn thiết bị'!$D$8,1,0))</f>
        <v>0</v>
      </c>
      <c r="C512" s="103">
        <f t="shared" si="14"/>
        <v>0</v>
      </c>
      <c r="D512" s="103">
        <f>IF(Consolidated!E512=1,1,0)</f>
        <v>1</v>
      </c>
      <c r="E512" s="103">
        <f>IF(ISNUMBER(Consolidated!F512),Consolidated!F512,0)</f>
        <v>0</v>
      </c>
      <c r="F512" s="103">
        <f t="shared" si="15"/>
        <v>0</v>
      </c>
    </row>
    <row r="513" spans="1:6">
      <c r="A513" s="103">
        <f>IF('Khả năng chọn thiết bị'!$D$8="",0,IF(Consolidated!L513='Khả năng chọn thiết bị'!$D$8,1,0))</f>
        <v>0</v>
      </c>
      <c r="B513" s="103">
        <f>IF('Khả năng chọn thiết bị'!$D$8="",0,IF(Consolidated!P513='Khả năng chọn thiết bị'!$D$8,1,0))</f>
        <v>0</v>
      </c>
      <c r="C513" s="103">
        <f t="shared" si="14"/>
        <v>0</v>
      </c>
      <c r="D513" s="103">
        <f>IF(Consolidated!E513=1,1,0)</f>
        <v>1</v>
      </c>
      <c r="E513" s="103">
        <f>IF(ISNUMBER(Consolidated!F513),Consolidated!F513,0)</f>
        <v>0</v>
      </c>
      <c r="F513" s="103">
        <f t="shared" si="15"/>
        <v>0</v>
      </c>
    </row>
    <row r="514" spans="1:6">
      <c r="A514" s="103">
        <f>IF('Khả năng chọn thiết bị'!$D$8="",0,IF(Consolidated!L514='Khả năng chọn thiết bị'!$D$8,1,0))</f>
        <v>0</v>
      </c>
      <c r="B514" s="103">
        <f>IF('Khả năng chọn thiết bị'!$D$8="",0,IF(Consolidated!P514='Khả năng chọn thiết bị'!$D$8,1,0))</f>
        <v>0</v>
      </c>
      <c r="C514" s="103">
        <f t="shared" ref="C514:C577" si="16">IF(A514+B514&gt;0,1,0)</f>
        <v>0</v>
      </c>
      <c r="D514" s="103">
        <f>IF(Consolidated!E514=1,1,0)</f>
        <v>0</v>
      </c>
      <c r="E514" s="103">
        <f>IF(ISNUMBER(Consolidated!F514),Consolidated!F514,0)</f>
        <v>0</v>
      </c>
      <c r="F514" s="103">
        <f t="shared" si="15"/>
        <v>0</v>
      </c>
    </row>
    <row r="515" spans="1:6">
      <c r="A515" s="103">
        <f>IF('Khả năng chọn thiết bị'!$D$8="",0,IF(Consolidated!L515='Khả năng chọn thiết bị'!$D$8,1,0))</f>
        <v>0</v>
      </c>
      <c r="B515" s="103">
        <f>IF('Khả năng chọn thiết bị'!$D$8="",0,IF(Consolidated!P515='Khả năng chọn thiết bị'!$D$8,1,0))</f>
        <v>0</v>
      </c>
      <c r="C515" s="103">
        <f t="shared" si="16"/>
        <v>0</v>
      </c>
      <c r="D515" s="103">
        <f>IF(Consolidated!E515=1,1,0)</f>
        <v>0</v>
      </c>
      <c r="E515" s="103">
        <f>IF(ISNUMBER(Consolidated!F515),Consolidated!F515,0)</f>
        <v>0</v>
      </c>
      <c r="F515" s="103">
        <f t="shared" ref="F515:F578" si="17">F514+C515</f>
        <v>0</v>
      </c>
    </row>
    <row r="516" spans="1:6">
      <c r="A516" s="103">
        <f>IF('Khả năng chọn thiết bị'!$D$8="",0,IF(Consolidated!L516='Khả năng chọn thiết bị'!$D$8,1,0))</f>
        <v>0</v>
      </c>
      <c r="B516" s="103">
        <f>IF('Khả năng chọn thiết bị'!$D$8="",0,IF(Consolidated!P516='Khả năng chọn thiết bị'!$D$8,1,0))</f>
        <v>0</v>
      </c>
      <c r="C516" s="103">
        <f t="shared" si="16"/>
        <v>0</v>
      </c>
      <c r="D516" s="103">
        <f>IF(Consolidated!E516=1,1,0)</f>
        <v>0</v>
      </c>
      <c r="E516" s="103">
        <f>IF(ISNUMBER(Consolidated!F516),Consolidated!F516,0)</f>
        <v>0</v>
      </c>
      <c r="F516" s="103">
        <f t="shared" si="17"/>
        <v>0</v>
      </c>
    </row>
    <row r="517" spans="1:6">
      <c r="A517" s="103">
        <f>IF('Khả năng chọn thiết bị'!$D$8="",0,IF(Consolidated!L517='Khả năng chọn thiết bị'!$D$8,1,0))</f>
        <v>0</v>
      </c>
      <c r="B517" s="103">
        <f>IF('Khả năng chọn thiết bị'!$D$8="",0,IF(Consolidated!P517='Khả năng chọn thiết bị'!$D$8,1,0))</f>
        <v>0</v>
      </c>
      <c r="C517" s="103">
        <f t="shared" si="16"/>
        <v>0</v>
      </c>
      <c r="D517" s="103">
        <f>IF(Consolidated!E517=1,1,0)</f>
        <v>0</v>
      </c>
      <c r="E517" s="103">
        <f>IF(ISNUMBER(Consolidated!F517),Consolidated!F517,0)</f>
        <v>0</v>
      </c>
      <c r="F517" s="103">
        <f t="shared" si="17"/>
        <v>0</v>
      </c>
    </row>
    <row r="518" spans="1:6">
      <c r="A518" s="103">
        <f>IF('Khả năng chọn thiết bị'!$D$8="",0,IF(Consolidated!L518='Khả năng chọn thiết bị'!$D$8,1,0))</f>
        <v>0</v>
      </c>
      <c r="B518" s="103">
        <f>IF('Khả năng chọn thiết bị'!$D$8="",0,IF(Consolidated!P518='Khả năng chọn thiết bị'!$D$8,1,0))</f>
        <v>0</v>
      </c>
      <c r="C518" s="103">
        <f t="shared" si="16"/>
        <v>0</v>
      </c>
      <c r="D518" s="103">
        <f>IF(Consolidated!E518=1,1,0)</f>
        <v>1</v>
      </c>
      <c r="E518" s="103">
        <f>IF(ISNUMBER(Consolidated!F518),Consolidated!F518,0)</f>
        <v>1</v>
      </c>
      <c r="F518" s="103">
        <f t="shared" si="17"/>
        <v>0</v>
      </c>
    </row>
    <row r="519" spans="1:6">
      <c r="A519" s="103">
        <f>IF('Khả năng chọn thiết bị'!$D$8="",0,IF(Consolidated!L519='Khả năng chọn thiết bị'!$D$8,1,0))</f>
        <v>0</v>
      </c>
      <c r="B519" s="103">
        <f>IF('Khả năng chọn thiết bị'!$D$8="",0,IF(Consolidated!P519='Khả năng chọn thiết bị'!$D$8,1,0))</f>
        <v>0</v>
      </c>
      <c r="C519" s="103">
        <f t="shared" si="16"/>
        <v>0</v>
      </c>
      <c r="D519" s="103">
        <f>IF(Consolidated!E519=1,1,0)</f>
        <v>1</v>
      </c>
      <c r="E519" s="103">
        <f>IF(ISNUMBER(Consolidated!F519),Consolidated!F519,0)</f>
        <v>0</v>
      </c>
      <c r="F519" s="103">
        <f t="shared" si="17"/>
        <v>0</v>
      </c>
    </row>
    <row r="520" spans="1:6">
      <c r="A520" s="103">
        <f>IF('Khả năng chọn thiết bị'!$D$8="",0,IF(Consolidated!L520='Khả năng chọn thiết bị'!$D$8,1,0))</f>
        <v>0</v>
      </c>
      <c r="B520" s="103">
        <f>IF('Khả năng chọn thiết bị'!$D$8="",0,IF(Consolidated!P520='Khả năng chọn thiết bị'!$D$8,1,0))</f>
        <v>0</v>
      </c>
      <c r="C520" s="103">
        <f t="shared" si="16"/>
        <v>0</v>
      </c>
      <c r="D520" s="103">
        <f>IF(Consolidated!E520=1,1,0)</f>
        <v>0</v>
      </c>
      <c r="E520" s="103">
        <f>IF(ISNUMBER(Consolidated!F520),Consolidated!F520,0)</f>
        <v>0</v>
      </c>
      <c r="F520" s="103">
        <f t="shared" si="17"/>
        <v>0</v>
      </c>
    </row>
    <row r="521" spans="1:6">
      <c r="A521" s="103">
        <f>IF('Khả năng chọn thiết bị'!$D$8="",0,IF(Consolidated!L521='Khả năng chọn thiết bị'!$D$8,1,0))</f>
        <v>0</v>
      </c>
      <c r="B521" s="103">
        <f>IF('Khả năng chọn thiết bị'!$D$8="",0,IF(Consolidated!P521='Khả năng chọn thiết bị'!$D$8,1,0))</f>
        <v>0</v>
      </c>
      <c r="C521" s="103">
        <f t="shared" si="16"/>
        <v>0</v>
      </c>
      <c r="D521" s="103">
        <f>IF(Consolidated!E521=1,1,0)</f>
        <v>1</v>
      </c>
      <c r="E521" s="103">
        <f>IF(ISNUMBER(Consolidated!F521),Consolidated!F521,0)</f>
        <v>0</v>
      </c>
      <c r="F521" s="103">
        <f t="shared" si="17"/>
        <v>0</v>
      </c>
    </row>
    <row r="522" spans="1:6">
      <c r="A522" s="103">
        <f>IF('Khả năng chọn thiết bị'!$D$8="",0,IF(Consolidated!L522='Khả năng chọn thiết bị'!$D$8,1,0))</f>
        <v>0</v>
      </c>
      <c r="B522" s="103">
        <f>IF('Khả năng chọn thiết bị'!$D$8="",0,IF(Consolidated!P522='Khả năng chọn thiết bị'!$D$8,1,0))</f>
        <v>0</v>
      </c>
      <c r="C522" s="103">
        <f t="shared" si="16"/>
        <v>0</v>
      </c>
      <c r="D522" s="103">
        <f>IF(Consolidated!E522=1,1,0)</f>
        <v>0</v>
      </c>
      <c r="E522" s="103">
        <f>IF(ISNUMBER(Consolidated!F522),Consolidated!F522,0)</f>
        <v>0</v>
      </c>
      <c r="F522" s="103">
        <f t="shared" si="17"/>
        <v>0</v>
      </c>
    </row>
    <row r="523" spans="1:6">
      <c r="A523" s="103">
        <f>IF('Khả năng chọn thiết bị'!$D$8="",0,IF(Consolidated!L523='Khả năng chọn thiết bị'!$D$8,1,0))</f>
        <v>0</v>
      </c>
      <c r="B523" s="103">
        <f>IF('Khả năng chọn thiết bị'!$D$8="",0,IF(Consolidated!P523='Khả năng chọn thiết bị'!$D$8,1,0))</f>
        <v>0</v>
      </c>
      <c r="C523" s="103">
        <f t="shared" si="16"/>
        <v>0</v>
      </c>
      <c r="D523" s="103">
        <f>IF(Consolidated!E523=1,1,0)</f>
        <v>0</v>
      </c>
      <c r="E523" s="103">
        <f>IF(ISNUMBER(Consolidated!F523),Consolidated!F523,0)</f>
        <v>0</v>
      </c>
      <c r="F523" s="103">
        <f t="shared" si="17"/>
        <v>0</v>
      </c>
    </row>
    <row r="524" spans="1:6">
      <c r="A524" s="103">
        <f>IF('Khả năng chọn thiết bị'!$D$8="",0,IF(Consolidated!L524='Khả năng chọn thiết bị'!$D$8,1,0))</f>
        <v>0</v>
      </c>
      <c r="B524" s="103">
        <f>IF('Khả năng chọn thiết bị'!$D$8="",0,IF(Consolidated!P524='Khả năng chọn thiết bị'!$D$8,1,0))</f>
        <v>0</v>
      </c>
      <c r="C524" s="103">
        <f t="shared" si="16"/>
        <v>0</v>
      </c>
      <c r="D524" s="103">
        <f>IF(Consolidated!E524=1,1,0)</f>
        <v>1</v>
      </c>
      <c r="E524" s="103">
        <f>IF(ISNUMBER(Consolidated!F524),Consolidated!F524,0)</f>
        <v>1</v>
      </c>
      <c r="F524" s="103">
        <f t="shared" si="17"/>
        <v>0</v>
      </c>
    </row>
    <row r="525" spans="1:6">
      <c r="A525" s="103">
        <f>IF('Khả năng chọn thiết bị'!$D$8="",0,IF(Consolidated!L525='Khả năng chọn thiết bị'!$D$8,1,0))</f>
        <v>0</v>
      </c>
      <c r="B525" s="103">
        <f>IF('Khả năng chọn thiết bị'!$D$8="",0,IF(Consolidated!P525='Khả năng chọn thiết bị'!$D$8,1,0))</f>
        <v>0</v>
      </c>
      <c r="C525" s="103">
        <f t="shared" si="16"/>
        <v>0</v>
      </c>
      <c r="D525" s="103">
        <f>IF(Consolidated!E525=1,1,0)</f>
        <v>1</v>
      </c>
      <c r="E525" s="103">
        <f>IF(ISNUMBER(Consolidated!F525),Consolidated!F525,0)</f>
        <v>1</v>
      </c>
      <c r="F525" s="103">
        <f t="shared" si="17"/>
        <v>0</v>
      </c>
    </row>
    <row r="526" spans="1:6">
      <c r="A526" s="103">
        <f>IF('Khả năng chọn thiết bị'!$D$8="",0,IF(Consolidated!L526='Khả năng chọn thiết bị'!$D$8,1,0))</f>
        <v>0</v>
      </c>
      <c r="B526" s="103">
        <f>IF('Khả năng chọn thiết bị'!$D$8="",0,IF(Consolidated!P526='Khả năng chọn thiết bị'!$D$8,1,0))</f>
        <v>0</v>
      </c>
      <c r="C526" s="103">
        <f t="shared" si="16"/>
        <v>0</v>
      </c>
      <c r="D526" s="103">
        <f>IF(Consolidated!E526=1,1,0)</f>
        <v>0</v>
      </c>
      <c r="E526" s="103">
        <f>IF(ISNUMBER(Consolidated!F526),Consolidated!F526,0)</f>
        <v>0</v>
      </c>
      <c r="F526" s="103">
        <f t="shared" si="17"/>
        <v>0</v>
      </c>
    </row>
    <row r="527" spans="1:6">
      <c r="A527" s="103">
        <f>IF('Khả năng chọn thiết bị'!$D$8="",0,IF(Consolidated!L527='Khả năng chọn thiết bị'!$D$8,1,0))</f>
        <v>0</v>
      </c>
      <c r="B527" s="103">
        <f>IF('Khả năng chọn thiết bị'!$D$8="",0,IF(Consolidated!P527='Khả năng chọn thiết bị'!$D$8,1,0))</f>
        <v>0</v>
      </c>
      <c r="C527" s="103">
        <f t="shared" si="16"/>
        <v>0</v>
      </c>
      <c r="D527" s="103">
        <f>IF(Consolidated!E527=1,1,0)</f>
        <v>1</v>
      </c>
      <c r="E527" s="103">
        <f>IF(ISNUMBER(Consolidated!F527),Consolidated!F527,0)</f>
        <v>1</v>
      </c>
      <c r="F527" s="103">
        <f t="shared" si="17"/>
        <v>0</v>
      </c>
    </row>
    <row r="528" spans="1:6">
      <c r="A528" s="103">
        <f>IF('Khả năng chọn thiết bị'!$D$8="",0,IF(Consolidated!L528='Khả năng chọn thiết bị'!$D$8,1,0))</f>
        <v>0</v>
      </c>
      <c r="B528" s="103">
        <f>IF('Khả năng chọn thiết bị'!$D$8="",0,IF(Consolidated!P528='Khả năng chọn thiết bị'!$D$8,1,0))</f>
        <v>0</v>
      </c>
      <c r="C528" s="103">
        <f t="shared" si="16"/>
        <v>0</v>
      </c>
      <c r="D528" s="103">
        <f>IF(Consolidated!E528=1,1,0)</f>
        <v>0</v>
      </c>
      <c r="E528" s="103">
        <f>IF(ISNUMBER(Consolidated!F528),Consolidated!F528,0)</f>
        <v>0</v>
      </c>
      <c r="F528" s="103">
        <f t="shared" si="17"/>
        <v>0</v>
      </c>
    </row>
    <row r="529" spans="1:6">
      <c r="A529" s="103">
        <f>IF('Khả năng chọn thiết bị'!$D$8="",0,IF(Consolidated!L529='Khả năng chọn thiết bị'!$D$8,1,0))</f>
        <v>0</v>
      </c>
      <c r="B529" s="103">
        <f>IF('Khả năng chọn thiết bị'!$D$8="",0,IF(Consolidated!P529='Khả năng chọn thiết bị'!$D$8,1,0))</f>
        <v>0</v>
      </c>
      <c r="C529" s="103">
        <f t="shared" si="16"/>
        <v>0</v>
      </c>
      <c r="D529" s="103">
        <f>IF(Consolidated!E529=1,1,0)</f>
        <v>1</v>
      </c>
      <c r="E529" s="103">
        <f>IF(ISNUMBER(Consolidated!F529),Consolidated!F529,0)</f>
        <v>1</v>
      </c>
      <c r="F529" s="103">
        <f t="shared" si="17"/>
        <v>0</v>
      </c>
    </row>
    <row r="530" spans="1:6">
      <c r="A530" s="103">
        <f>IF('Khả năng chọn thiết bị'!$D$8="",0,IF(Consolidated!L530='Khả năng chọn thiết bị'!$D$8,1,0))</f>
        <v>0</v>
      </c>
      <c r="B530" s="103">
        <f>IF('Khả năng chọn thiết bị'!$D$8="",0,IF(Consolidated!P530='Khả năng chọn thiết bị'!$D$8,1,0))</f>
        <v>0</v>
      </c>
      <c r="C530" s="103">
        <f t="shared" si="16"/>
        <v>0</v>
      </c>
      <c r="D530" s="103">
        <f>IF(Consolidated!E530=1,1,0)</f>
        <v>1</v>
      </c>
      <c r="E530" s="103">
        <f>IF(ISNUMBER(Consolidated!F530),Consolidated!F530,0)</f>
        <v>1</v>
      </c>
      <c r="F530" s="103">
        <f t="shared" si="17"/>
        <v>0</v>
      </c>
    </row>
    <row r="531" spans="1:6">
      <c r="A531" s="103">
        <f>IF('Khả năng chọn thiết bị'!$D$8="",0,IF(Consolidated!L531='Khả năng chọn thiết bị'!$D$8,1,0))</f>
        <v>0</v>
      </c>
      <c r="B531" s="103">
        <f>IF('Khả năng chọn thiết bị'!$D$8="",0,IF(Consolidated!P531='Khả năng chọn thiết bị'!$D$8,1,0))</f>
        <v>0</v>
      </c>
      <c r="C531" s="103">
        <f t="shared" si="16"/>
        <v>0</v>
      </c>
      <c r="D531" s="103">
        <f>IF(Consolidated!E531=1,1,0)</f>
        <v>0</v>
      </c>
      <c r="E531" s="103">
        <f>IF(ISNUMBER(Consolidated!F531),Consolidated!F531,0)</f>
        <v>0</v>
      </c>
      <c r="F531" s="103">
        <f t="shared" si="17"/>
        <v>0</v>
      </c>
    </row>
    <row r="532" spans="1:6">
      <c r="A532" s="103">
        <f>IF('Khả năng chọn thiết bị'!$D$8="",0,IF(Consolidated!L532='Khả năng chọn thiết bị'!$D$8,1,0))</f>
        <v>0</v>
      </c>
      <c r="B532" s="103">
        <f>IF('Khả năng chọn thiết bị'!$D$8="",0,IF(Consolidated!P532='Khả năng chọn thiết bị'!$D$8,1,0))</f>
        <v>0</v>
      </c>
      <c r="C532" s="103">
        <f t="shared" si="16"/>
        <v>0</v>
      </c>
      <c r="D532" s="103">
        <f>IF(Consolidated!E532=1,1,0)</f>
        <v>1</v>
      </c>
      <c r="E532" s="103">
        <f>IF(ISNUMBER(Consolidated!F532),Consolidated!F532,0)</f>
        <v>1</v>
      </c>
      <c r="F532" s="103">
        <f t="shared" si="17"/>
        <v>0</v>
      </c>
    </row>
    <row r="533" spans="1:6">
      <c r="A533" s="103">
        <f>IF('Khả năng chọn thiết bị'!$D$8="",0,IF(Consolidated!L533='Khả năng chọn thiết bị'!$D$8,1,0))</f>
        <v>0</v>
      </c>
      <c r="B533" s="103">
        <f>IF('Khả năng chọn thiết bị'!$D$8="",0,IF(Consolidated!P533='Khả năng chọn thiết bị'!$D$8,1,0))</f>
        <v>0</v>
      </c>
      <c r="C533" s="103">
        <f t="shared" si="16"/>
        <v>0</v>
      </c>
      <c r="D533" s="103">
        <f>IF(Consolidated!E533=1,1,0)</f>
        <v>0</v>
      </c>
      <c r="E533" s="103">
        <f>IF(ISNUMBER(Consolidated!F533),Consolidated!F533,0)</f>
        <v>0</v>
      </c>
      <c r="F533" s="103">
        <f t="shared" si="17"/>
        <v>0</v>
      </c>
    </row>
    <row r="534" spans="1:6">
      <c r="A534" s="103">
        <f>IF('Khả năng chọn thiết bị'!$D$8="",0,IF(Consolidated!L534='Khả năng chọn thiết bị'!$D$8,1,0))</f>
        <v>0</v>
      </c>
      <c r="B534" s="103">
        <f>IF('Khả năng chọn thiết bị'!$D$8="",0,IF(Consolidated!P534='Khả năng chọn thiết bị'!$D$8,1,0))</f>
        <v>0</v>
      </c>
      <c r="C534" s="103">
        <f t="shared" si="16"/>
        <v>0</v>
      </c>
      <c r="D534" s="103">
        <f>IF(Consolidated!E534=1,1,0)</f>
        <v>1</v>
      </c>
      <c r="E534" s="103">
        <f>IF(ISNUMBER(Consolidated!F534),Consolidated!F534,0)</f>
        <v>0</v>
      </c>
      <c r="F534" s="103">
        <f t="shared" si="17"/>
        <v>0</v>
      </c>
    </row>
    <row r="535" spans="1:6">
      <c r="A535" s="103">
        <f>IF('Khả năng chọn thiết bị'!$D$8="",0,IF(Consolidated!L535='Khả năng chọn thiết bị'!$D$8,1,0))</f>
        <v>0</v>
      </c>
      <c r="B535" s="103">
        <f>IF('Khả năng chọn thiết bị'!$D$8="",0,IF(Consolidated!P535='Khả năng chọn thiết bị'!$D$8,1,0))</f>
        <v>0</v>
      </c>
      <c r="C535" s="103">
        <f t="shared" si="16"/>
        <v>0</v>
      </c>
      <c r="D535" s="103">
        <f>IF(Consolidated!E535=1,1,0)</f>
        <v>1</v>
      </c>
      <c r="E535" s="103">
        <f>IF(ISNUMBER(Consolidated!F535),Consolidated!F535,0)</f>
        <v>1</v>
      </c>
      <c r="F535" s="103">
        <f t="shared" si="17"/>
        <v>0</v>
      </c>
    </row>
    <row r="536" spans="1:6">
      <c r="A536" s="103">
        <f>IF('Khả năng chọn thiết bị'!$D$8="",0,IF(Consolidated!L536='Khả năng chọn thiết bị'!$D$8,1,0))</f>
        <v>0</v>
      </c>
      <c r="B536" s="103">
        <f>IF('Khả năng chọn thiết bị'!$D$8="",0,IF(Consolidated!P536='Khả năng chọn thiết bị'!$D$8,1,0))</f>
        <v>0</v>
      </c>
      <c r="C536" s="103">
        <f t="shared" si="16"/>
        <v>0</v>
      </c>
      <c r="D536" s="103">
        <f>IF(Consolidated!E536=1,1,0)</f>
        <v>0</v>
      </c>
      <c r="E536" s="103">
        <f>IF(ISNUMBER(Consolidated!F536),Consolidated!F536,0)</f>
        <v>0</v>
      </c>
      <c r="F536" s="103">
        <f t="shared" si="17"/>
        <v>0</v>
      </c>
    </row>
    <row r="537" spans="1:6">
      <c r="A537" s="103">
        <f>IF('Khả năng chọn thiết bị'!$D$8="",0,IF(Consolidated!L537='Khả năng chọn thiết bị'!$D$8,1,0))</f>
        <v>0</v>
      </c>
      <c r="B537" s="103">
        <f>IF('Khả năng chọn thiết bị'!$D$8="",0,IF(Consolidated!P537='Khả năng chọn thiết bị'!$D$8,1,0))</f>
        <v>0</v>
      </c>
      <c r="C537" s="103">
        <f t="shared" si="16"/>
        <v>0</v>
      </c>
      <c r="D537" s="103">
        <f>IF(Consolidated!E537=1,1,0)</f>
        <v>0</v>
      </c>
      <c r="E537" s="103">
        <f>IF(ISNUMBER(Consolidated!F537),Consolidated!F537,0)</f>
        <v>0</v>
      </c>
      <c r="F537" s="103">
        <f t="shared" si="17"/>
        <v>0</v>
      </c>
    </row>
    <row r="538" spans="1:6">
      <c r="A538" s="103">
        <f>IF('Khả năng chọn thiết bị'!$D$8="",0,IF(Consolidated!L538='Khả năng chọn thiết bị'!$D$8,1,0))</f>
        <v>0</v>
      </c>
      <c r="B538" s="103">
        <f>IF('Khả năng chọn thiết bị'!$D$8="",0,IF(Consolidated!P538='Khả năng chọn thiết bị'!$D$8,1,0))</f>
        <v>0</v>
      </c>
      <c r="C538" s="103">
        <f t="shared" si="16"/>
        <v>0</v>
      </c>
      <c r="D538" s="103">
        <f>IF(Consolidated!E538=1,1,0)</f>
        <v>1</v>
      </c>
      <c r="E538" s="103">
        <f>IF(ISNUMBER(Consolidated!F538),Consolidated!F538,0)</f>
        <v>0</v>
      </c>
      <c r="F538" s="103">
        <f t="shared" si="17"/>
        <v>0</v>
      </c>
    </row>
    <row r="539" spans="1:6">
      <c r="A539" s="103">
        <f>IF('Khả năng chọn thiết bị'!$D$8="",0,IF(Consolidated!L539='Khả năng chọn thiết bị'!$D$8,1,0))</f>
        <v>0</v>
      </c>
      <c r="B539" s="103">
        <f>IF('Khả năng chọn thiết bị'!$D$8="",0,IF(Consolidated!P539='Khả năng chọn thiết bị'!$D$8,1,0))</f>
        <v>0</v>
      </c>
      <c r="C539" s="103">
        <f t="shared" si="16"/>
        <v>0</v>
      </c>
      <c r="D539" s="103">
        <f>IF(Consolidated!E539=1,1,0)</f>
        <v>1</v>
      </c>
      <c r="E539" s="103">
        <f>IF(ISNUMBER(Consolidated!F539),Consolidated!F539,0)</f>
        <v>1</v>
      </c>
      <c r="F539" s="103">
        <f t="shared" si="17"/>
        <v>0</v>
      </c>
    </row>
    <row r="540" spans="1:6">
      <c r="A540" s="103">
        <f>IF('Khả năng chọn thiết bị'!$D$8="",0,IF(Consolidated!L540='Khả năng chọn thiết bị'!$D$8,1,0))</f>
        <v>0</v>
      </c>
      <c r="B540" s="103">
        <f>IF('Khả năng chọn thiết bị'!$D$8="",0,IF(Consolidated!P540='Khả năng chọn thiết bị'!$D$8,1,0))</f>
        <v>0</v>
      </c>
      <c r="C540" s="103">
        <f t="shared" si="16"/>
        <v>0</v>
      </c>
      <c r="D540" s="103">
        <f>IF(Consolidated!E540=1,1,0)</f>
        <v>1</v>
      </c>
      <c r="E540" s="103">
        <f>IF(ISNUMBER(Consolidated!F540),Consolidated!F540,0)</f>
        <v>1</v>
      </c>
      <c r="F540" s="103">
        <f t="shared" si="17"/>
        <v>0</v>
      </c>
    </row>
    <row r="541" spans="1:6">
      <c r="A541" s="103">
        <f>IF('Khả năng chọn thiết bị'!$D$8="",0,IF(Consolidated!L541='Khả năng chọn thiết bị'!$D$8,1,0))</f>
        <v>0</v>
      </c>
      <c r="B541" s="103">
        <f>IF('Khả năng chọn thiết bị'!$D$8="",0,IF(Consolidated!P541='Khả năng chọn thiết bị'!$D$8,1,0))</f>
        <v>0</v>
      </c>
      <c r="C541" s="103">
        <f t="shared" si="16"/>
        <v>0</v>
      </c>
      <c r="D541" s="103">
        <f>IF(Consolidated!E541=1,1,0)</f>
        <v>1</v>
      </c>
      <c r="E541" s="103">
        <f>IF(ISNUMBER(Consolidated!F541),Consolidated!F541,0)</f>
        <v>0</v>
      </c>
      <c r="F541" s="103">
        <f t="shared" si="17"/>
        <v>0</v>
      </c>
    </row>
    <row r="542" spans="1:6">
      <c r="A542" s="103">
        <f>IF('Khả năng chọn thiết bị'!$D$8="",0,IF(Consolidated!L542='Khả năng chọn thiết bị'!$D$8,1,0))</f>
        <v>0</v>
      </c>
      <c r="B542" s="103">
        <f>IF('Khả năng chọn thiết bị'!$D$8="",0,IF(Consolidated!P542='Khả năng chọn thiết bị'!$D$8,1,0))</f>
        <v>0</v>
      </c>
      <c r="C542" s="103">
        <f t="shared" si="16"/>
        <v>0</v>
      </c>
      <c r="D542" s="103">
        <f>IF(Consolidated!E542=1,1,0)</f>
        <v>0</v>
      </c>
      <c r="E542" s="103">
        <f>IF(ISNUMBER(Consolidated!F542),Consolidated!F542,0)</f>
        <v>0</v>
      </c>
      <c r="F542" s="103">
        <f t="shared" si="17"/>
        <v>0</v>
      </c>
    </row>
    <row r="543" spans="1:6">
      <c r="A543" s="103">
        <f>IF('Khả năng chọn thiết bị'!$D$8="",0,IF(Consolidated!L543='Khả năng chọn thiết bị'!$D$8,1,0))</f>
        <v>0</v>
      </c>
      <c r="B543" s="103">
        <f>IF('Khả năng chọn thiết bị'!$D$8="",0,IF(Consolidated!P543='Khả năng chọn thiết bị'!$D$8,1,0))</f>
        <v>0</v>
      </c>
      <c r="C543" s="103">
        <f t="shared" si="16"/>
        <v>0</v>
      </c>
      <c r="D543" s="103">
        <f>IF(Consolidated!E543=1,1,0)</f>
        <v>1</v>
      </c>
      <c r="E543" s="103">
        <f>IF(ISNUMBER(Consolidated!F543),Consolidated!F543,0)</f>
        <v>1</v>
      </c>
      <c r="F543" s="103">
        <f t="shared" si="17"/>
        <v>0</v>
      </c>
    </row>
    <row r="544" spans="1:6">
      <c r="A544" s="103">
        <f>IF('Khả năng chọn thiết bị'!$D$8="",0,IF(Consolidated!L544='Khả năng chọn thiết bị'!$D$8,1,0))</f>
        <v>0</v>
      </c>
      <c r="B544" s="103">
        <f>IF('Khả năng chọn thiết bị'!$D$8="",0,IF(Consolidated!P544='Khả năng chọn thiết bị'!$D$8,1,0))</f>
        <v>0</v>
      </c>
      <c r="C544" s="103">
        <f t="shared" si="16"/>
        <v>0</v>
      </c>
      <c r="D544" s="103">
        <f>IF(Consolidated!E544=1,1,0)</f>
        <v>1</v>
      </c>
      <c r="E544" s="103">
        <f>IF(ISNUMBER(Consolidated!F544),Consolidated!F544,0)</f>
        <v>1</v>
      </c>
      <c r="F544" s="103">
        <f t="shared" si="17"/>
        <v>0</v>
      </c>
    </row>
    <row r="545" spans="1:6">
      <c r="A545" s="103">
        <f>IF('Khả năng chọn thiết bị'!$D$8="",0,IF(Consolidated!L545='Khả năng chọn thiết bị'!$D$8,1,0))</f>
        <v>0</v>
      </c>
      <c r="B545" s="103">
        <f>IF('Khả năng chọn thiết bị'!$D$8="",0,IF(Consolidated!P545='Khả năng chọn thiết bị'!$D$8,1,0))</f>
        <v>0</v>
      </c>
      <c r="C545" s="103">
        <f t="shared" si="16"/>
        <v>0</v>
      </c>
      <c r="D545" s="103">
        <f>IF(Consolidated!E545=1,1,0)</f>
        <v>1</v>
      </c>
      <c r="E545" s="103">
        <f>IF(ISNUMBER(Consolidated!F545),Consolidated!F545,0)</f>
        <v>1</v>
      </c>
      <c r="F545" s="103">
        <f t="shared" si="17"/>
        <v>0</v>
      </c>
    </row>
    <row r="546" spans="1:6">
      <c r="A546" s="103">
        <f>IF('Khả năng chọn thiết bị'!$D$8="",0,IF(Consolidated!L546='Khả năng chọn thiết bị'!$D$8,1,0))</f>
        <v>0</v>
      </c>
      <c r="B546" s="103">
        <f>IF('Khả năng chọn thiết bị'!$D$8="",0,IF(Consolidated!P546='Khả năng chọn thiết bị'!$D$8,1,0))</f>
        <v>0</v>
      </c>
      <c r="C546" s="103">
        <f t="shared" si="16"/>
        <v>0</v>
      </c>
      <c r="D546" s="103">
        <f>IF(Consolidated!E546=1,1,0)</f>
        <v>1</v>
      </c>
      <c r="E546" s="103">
        <f>IF(ISNUMBER(Consolidated!F546),Consolidated!F546,0)</f>
        <v>0</v>
      </c>
      <c r="F546" s="103">
        <f t="shared" si="17"/>
        <v>0</v>
      </c>
    </row>
    <row r="547" spans="1:6">
      <c r="A547" s="103">
        <f>IF('Khả năng chọn thiết bị'!$D$8="",0,IF(Consolidated!L547='Khả năng chọn thiết bị'!$D$8,1,0))</f>
        <v>0</v>
      </c>
      <c r="B547" s="103">
        <f>IF('Khả năng chọn thiết bị'!$D$8="",0,IF(Consolidated!P547='Khả năng chọn thiết bị'!$D$8,1,0))</f>
        <v>0</v>
      </c>
      <c r="C547" s="103">
        <f t="shared" si="16"/>
        <v>0</v>
      </c>
      <c r="D547" s="103">
        <f>IF(Consolidated!E547=1,1,0)</f>
        <v>1</v>
      </c>
      <c r="E547" s="103">
        <f>IF(ISNUMBER(Consolidated!F547),Consolidated!F547,0)</f>
        <v>0</v>
      </c>
      <c r="F547" s="103">
        <f t="shared" si="17"/>
        <v>0</v>
      </c>
    </row>
    <row r="548" spans="1:6">
      <c r="A548" s="103">
        <f>IF('Khả năng chọn thiết bị'!$D$8="",0,IF(Consolidated!L548='Khả năng chọn thiết bị'!$D$8,1,0))</f>
        <v>0</v>
      </c>
      <c r="B548" s="103">
        <f>IF('Khả năng chọn thiết bị'!$D$8="",0,IF(Consolidated!P548='Khả năng chọn thiết bị'!$D$8,1,0))</f>
        <v>0</v>
      </c>
      <c r="C548" s="103">
        <f t="shared" si="16"/>
        <v>0</v>
      </c>
      <c r="D548" s="103">
        <f>IF(Consolidated!E548=1,1,0)</f>
        <v>1</v>
      </c>
      <c r="E548" s="103">
        <f>IF(ISNUMBER(Consolidated!F548),Consolidated!F548,0)</f>
        <v>0</v>
      </c>
      <c r="F548" s="103">
        <f t="shared" si="17"/>
        <v>0</v>
      </c>
    </row>
    <row r="549" spans="1:6">
      <c r="A549" s="103">
        <f>IF('Khả năng chọn thiết bị'!$D$8="",0,IF(Consolidated!L549='Khả năng chọn thiết bị'!$D$8,1,0))</f>
        <v>0</v>
      </c>
      <c r="B549" s="103">
        <f>IF('Khả năng chọn thiết bị'!$D$8="",0,IF(Consolidated!P549='Khả năng chọn thiết bị'!$D$8,1,0))</f>
        <v>0</v>
      </c>
      <c r="C549" s="103">
        <f t="shared" si="16"/>
        <v>0</v>
      </c>
      <c r="D549" s="103">
        <f>IF(Consolidated!E549=1,1,0)</f>
        <v>0</v>
      </c>
      <c r="E549" s="103">
        <f>IF(ISNUMBER(Consolidated!F549),Consolidated!F549,0)</f>
        <v>0</v>
      </c>
      <c r="F549" s="103">
        <f t="shared" si="17"/>
        <v>0</v>
      </c>
    </row>
    <row r="550" spans="1:6">
      <c r="A550" s="103">
        <f>IF('Khả năng chọn thiết bị'!$D$8="",0,IF(Consolidated!L550='Khả năng chọn thiết bị'!$D$8,1,0))</f>
        <v>0</v>
      </c>
      <c r="B550" s="103">
        <f>IF('Khả năng chọn thiết bị'!$D$8="",0,IF(Consolidated!P550='Khả năng chọn thiết bị'!$D$8,1,0))</f>
        <v>0</v>
      </c>
      <c r="C550" s="103">
        <f t="shared" si="16"/>
        <v>0</v>
      </c>
      <c r="D550" s="103">
        <f>IF(Consolidated!E550=1,1,0)</f>
        <v>1</v>
      </c>
      <c r="E550" s="103">
        <f>IF(ISNUMBER(Consolidated!F550),Consolidated!F550,0)</f>
        <v>1</v>
      </c>
      <c r="F550" s="103">
        <f t="shared" si="17"/>
        <v>0</v>
      </c>
    </row>
    <row r="551" spans="1:6">
      <c r="A551" s="103">
        <f>IF('Khả năng chọn thiết bị'!$D$8="",0,IF(Consolidated!L551='Khả năng chọn thiết bị'!$D$8,1,0))</f>
        <v>0</v>
      </c>
      <c r="B551" s="103">
        <f>IF('Khả năng chọn thiết bị'!$D$8="",0,IF(Consolidated!P551='Khả năng chọn thiết bị'!$D$8,1,0))</f>
        <v>0</v>
      </c>
      <c r="C551" s="103">
        <f t="shared" si="16"/>
        <v>0</v>
      </c>
      <c r="D551" s="103">
        <f>IF(Consolidated!E551=1,1,0)</f>
        <v>1</v>
      </c>
      <c r="E551" s="103">
        <f>IF(ISNUMBER(Consolidated!F551),Consolidated!F551,0)</f>
        <v>0</v>
      </c>
      <c r="F551" s="103">
        <f t="shared" si="17"/>
        <v>0</v>
      </c>
    </row>
    <row r="552" spans="1:6">
      <c r="A552" s="103">
        <f>IF('Khả năng chọn thiết bị'!$D$8="",0,IF(Consolidated!L552='Khả năng chọn thiết bị'!$D$8,1,0))</f>
        <v>0</v>
      </c>
      <c r="B552" s="103">
        <f>IF('Khả năng chọn thiết bị'!$D$8="",0,IF(Consolidated!P552='Khả năng chọn thiết bị'!$D$8,1,0))</f>
        <v>0</v>
      </c>
      <c r="C552" s="103">
        <f t="shared" si="16"/>
        <v>0</v>
      </c>
      <c r="D552" s="103">
        <f>IF(Consolidated!E552=1,1,0)</f>
        <v>1</v>
      </c>
      <c r="E552" s="103">
        <f>IF(ISNUMBER(Consolidated!F552),Consolidated!F552,0)</f>
        <v>1</v>
      </c>
      <c r="F552" s="103">
        <f t="shared" si="17"/>
        <v>0</v>
      </c>
    </row>
    <row r="553" spans="1:6">
      <c r="A553" s="103">
        <f>IF('Khả năng chọn thiết bị'!$D$8="",0,IF(Consolidated!L553='Khả năng chọn thiết bị'!$D$8,1,0))</f>
        <v>0</v>
      </c>
      <c r="B553" s="103">
        <f>IF('Khả năng chọn thiết bị'!$D$8="",0,IF(Consolidated!P553='Khả năng chọn thiết bị'!$D$8,1,0))</f>
        <v>0</v>
      </c>
      <c r="C553" s="103">
        <f t="shared" si="16"/>
        <v>0</v>
      </c>
      <c r="D553" s="103">
        <f>IF(Consolidated!E553=1,1,0)</f>
        <v>0</v>
      </c>
      <c r="E553" s="103">
        <f>IF(ISNUMBER(Consolidated!F553),Consolidated!F553,0)</f>
        <v>0</v>
      </c>
      <c r="F553" s="103">
        <f t="shared" si="17"/>
        <v>0</v>
      </c>
    </row>
    <row r="554" spans="1:6">
      <c r="A554" s="103">
        <f>IF('Khả năng chọn thiết bị'!$D$8="",0,IF(Consolidated!L554='Khả năng chọn thiết bị'!$D$8,1,0))</f>
        <v>0</v>
      </c>
      <c r="B554" s="103">
        <f>IF('Khả năng chọn thiết bị'!$D$8="",0,IF(Consolidated!P554='Khả năng chọn thiết bị'!$D$8,1,0))</f>
        <v>0</v>
      </c>
      <c r="C554" s="103">
        <f t="shared" si="16"/>
        <v>0</v>
      </c>
      <c r="D554" s="103">
        <f>IF(Consolidated!E554=1,1,0)</f>
        <v>0</v>
      </c>
      <c r="E554" s="103">
        <f>IF(ISNUMBER(Consolidated!F554),Consolidated!F554,0)</f>
        <v>0</v>
      </c>
      <c r="F554" s="103">
        <f t="shared" si="17"/>
        <v>0</v>
      </c>
    </row>
    <row r="555" spans="1:6">
      <c r="A555" s="103">
        <f>IF('Khả năng chọn thiết bị'!$D$8="",0,IF(Consolidated!L555='Khả năng chọn thiết bị'!$D$8,1,0))</f>
        <v>0</v>
      </c>
      <c r="B555" s="103">
        <f>IF('Khả năng chọn thiết bị'!$D$8="",0,IF(Consolidated!P555='Khả năng chọn thiết bị'!$D$8,1,0))</f>
        <v>0</v>
      </c>
      <c r="C555" s="103">
        <f t="shared" si="16"/>
        <v>0</v>
      </c>
      <c r="D555" s="103">
        <f>IF(Consolidated!E555=1,1,0)</f>
        <v>1</v>
      </c>
      <c r="E555" s="103">
        <f>IF(ISNUMBER(Consolidated!F555),Consolidated!F555,0)</f>
        <v>1</v>
      </c>
      <c r="F555" s="103">
        <f t="shared" si="17"/>
        <v>0</v>
      </c>
    </row>
    <row r="556" spans="1:6">
      <c r="A556" s="103">
        <f>IF('Khả năng chọn thiết bị'!$D$8="",0,IF(Consolidated!L556='Khả năng chọn thiết bị'!$D$8,1,0))</f>
        <v>0</v>
      </c>
      <c r="B556" s="103">
        <f>IF('Khả năng chọn thiết bị'!$D$8="",0,IF(Consolidated!P556='Khả năng chọn thiết bị'!$D$8,1,0))</f>
        <v>0</v>
      </c>
      <c r="C556" s="103">
        <f t="shared" si="16"/>
        <v>0</v>
      </c>
      <c r="D556" s="103">
        <f>IF(Consolidated!E556=1,1,0)</f>
        <v>1</v>
      </c>
      <c r="E556" s="103">
        <f>IF(ISNUMBER(Consolidated!F556),Consolidated!F556,0)</f>
        <v>0</v>
      </c>
      <c r="F556" s="103">
        <f t="shared" si="17"/>
        <v>0</v>
      </c>
    </row>
    <row r="557" spans="1:6">
      <c r="A557" s="103">
        <f>IF('Khả năng chọn thiết bị'!$D$8="",0,IF(Consolidated!L557='Khả năng chọn thiết bị'!$D$8,1,0))</f>
        <v>0</v>
      </c>
      <c r="B557" s="103">
        <f>IF('Khả năng chọn thiết bị'!$D$8="",0,IF(Consolidated!P557='Khả năng chọn thiết bị'!$D$8,1,0))</f>
        <v>0</v>
      </c>
      <c r="C557" s="103">
        <f t="shared" si="16"/>
        <v>0</v>
      </c>
      <c r="D557" s="103">
        <f>IF(Consolidated!E557=1,1,0)</f>
        <v>1</v>
      </c>
      <c r="E557" s="103">
        <f>IF(ISNUMBER(Consolidated!F557),Consolidated!F557,0)</f>
        <v>0</v>
      </c>
      <c r="F557" s="103">
        <f t="shared" si="17"/>
        <v>0</v>
      </c>
    </row>
    <row r="558" spans="1:6">
      <c r="A558" s="103">
        <f>IF('Khả năng chọn thiết bị'!$D$8="",0,IF(Consolidated!L558='Khả năng chọn thiết bị'!$D$8,1,0))</f>
        <v>0</v>
      </c>
      <c r="B558" s="103">
        <f>IF('Khả năng chọn thiết bị'!$D$8="",0,IF(Consolidated!P558='Khả năng chọn thiết bị'!$D$8,1,0))</f>
        <v>0</v>
      </c>
      <c r="C558" s="103">
        <f t="shared" si="16"/>
        <v>0</v>
      </c>
      <c r="D558" s="103">
        <f>IF(Consolidated!E558=1,1,0)</f>
        <v>1</v>
      </c>
      <c r="E558" s="103">
        <f>IF(ISNUMBER(Consolidated!F558),Consolidated!F558,0)</f>
        <v>0</v>
      </c>
      <c r="F558" s="103">
        <f t="shared" si="17"/>
        <v>0</v>
      </c>
    </row>
    <row r="559" spans="1:6">
      <c r="A559" s="103">
        <f>IF('Khả năng chọn thiết bị'!$D$8="",0,IF(Consolidated!L559='Khả năng chọn thiết bị'!$D$8,1,0))</f>
        <v>0</v>
      </c>
      <c r="B559" s="103">
        <f>IF('Khả năng chọn thiết bị'!$D$8="",0,IF(Consolidated!P559='Khả năng chọn thiết bị'!$D$8,1,0))</f>
        <v>0</v>
      </c>
      <c r="C559" s="103">
        <f t="shared" si="16"/>
        <v>0</v>
      </c>
      <c r="D559" s="103">
        <f>IF(Consolidated!E559=1,1,0)</f>
        <v>1</v>
      </c>
      <c r="E559" s="103">
        <f>IF(ISNUMBER(Consolidated!F559),Consolidated!F559,0)</f>
        <v>0</v>
      </c>
      <c r="F559" s="103">
        <f t="shared" si="17"/>
        <v>0</v>
      </c>
    </row>
    <row r="560" spans="1:6">
      <c r="A560" s="103">
        <f>IF('Khả năng chọn thiết bị'!$D$8="",0,IF(Consolidated!L560='Khả năng chọn thiết bị'!$D$8,1,0))</f>
        <v>0</v>
      </c>
      <c r="B560" s="103">
        <f>IF('Khả năng chọn thiết bị'!$D$8="",0,IF(Consolidated!P560='Khả năng chọn thiết bị'!$D$8,1,0))</f>
        <v>0</v>
      </c>
      <c r="C560" s="103">
        <f t="shared" si="16"/>
        <v>0</v>
      </c>
      <c r="D560" s="103">
        <f>IF(Consolidated!E560=1,1,0)</f>
        <v>1</v>
      </c>
      <c r="E560" s="103">
        <f>IF(ISNUMBER(Consolidated!F560),Consolidated!F560,0)</f>
        <v>1</v>
      </c>
      <c r="F560" s="103">
        <f t="shared" si="17"/>
        <v>0</v>
      </c>
    </row>
    <row r="561" spans="1:6">
      <c r="A561" s="103">
        <f>IF('Khả năng chọn thiết bị'!$D$8="",0,IF(Consolidated!L561='Khả năng chọn thiết bị'!$D$8,1,0))</f>
        <v>0</v>
      </c>
      <c r="B561" s="103">
        <f>IF('Khả năng chọn thiết bị'!$D$8="",0,IF(Consolidated!P561='Khả năng chọn thiết bị'!$D$8,1,0))</f>
        <v>0</v>
      </c>
      <c r="C561" s="103">
        <f t="shared" si="16"/>
        <v>0</v>
      </c>
      <c r="D561" s="103">
        <f>IF(Consolidated!E561=1,1,0)</f>
        <v>0</v>
      </c>
      <c r="E561" s="103">
        <f>IF(ISNUMBER(Consolidated!F561),Consolidated!F561,0)</f>
        <v>0</v>
      </c>
      <c r="F561" s="103">
        <f t="shared" si="17"/>
        <v>0</v>
      </c>
    </row>
    <row r="562" spans="1:6">
      <c r="A562" s="103">
        <f>IF('Khả năng chọn thiết bị'!$D$8="",0,IF(Consolidated!L562='Khả năng chọn thiết bị'!$D$8,1,0))</f>
        <v>0</v>
      </c>
      <c r="B562" s="103">
        <f>IF('Khả năng chọn thiết bị'!$D$8="",0,IF(Consolidated!P562='Khả năng chọn thiết bị'!$D$8,1,0))</f>
        <v>0</v>
      </c>
      <c r="C562" s="103">
        <f t="shared" si="16"/>
        <v>0</v>
      </c>
      <c r="D562" s="103">
        <f>IF(Consolidated!E562=1,1,0)</f>
        <v>0</v>
      </c>
      <c r="E562" s="103">
        <f>IF(ISNUMBER(Consolidated!F562),Consolidated!F562,0)</f>
        <v>0</v>
      </c>
      <c r="F562" s="103">
        <f t="shared" si="17"/>
        <v>0</v>
      </c>
    </row>
    <row r="563" spans="1:6">
      <c r="A563" s="103">
        <f>IF('Khả năng chọn thiết bị'!$D$8="",0,IF(Consolidated!L563='Khả năng chọn thiết bị'!$D$8,1,0))</f>
        <v>0</v>
      </c>
      <c r="B563" s="103">
        <f>IF('Khả năng chọn thiết bị'!$D$8="",0,IF(Consolidated!P563='Khả năng chọn thiết bị'!$D$8,1,0))</f>
        <v>0</v>
      </c>
      <c r="C563" s="103">
        <f t="shared" si="16"/>
        <v>0</v>
      </c>
      <c r="D563" s="103">
        <f>IF(Consolidated!E563=1,1,0)</f>
        <v>0</v>
      </c>
      <c r="E563" s="103">
        <f>IF(ISNUMBER(Consolidated!F563),Consolidated!F563,0)</f>
        <v>0</v>
      </c>
      <c r="F563" s="103">
        <f t="shared" si="17"/>
        <v>0</v>
      </c>
    </row>
    <row r="564" spans="1:6">
      <c r="A564" s="103">
        <f>IF('Khả năng chọn thiết bị'!$D$8="",0,IF(Consolidated!L564='Khả năng chọn thiết bị'!$D$8,1,0))</f>
        <v>0</v>
      </c>
      <c r="B564" s="103">
        <f>IF('Khả năng chọn thiết bị'!$D$8="",0,IF(Consolidated!P564='Khả năng chọn thiết bị'!$D$8,1,0))</f>
        <v>0</v>
      </c>
      <c r="C564" s="103">
        <f t="shared" si="16"/>
        <v>0</v>
      </c>
      <c r="D564" s="103">
        <f>IF(Consolidated!E564=1,1,0)</f>
        <v>0</v>
      </c>
      <c r="E564" s="103">
        <f>IF(ISNUMBER(Consolidated!F564),Consolidated!F564,0)</f>
        <v>0</v>
      </c>
      <c r="F564" s="103">
        <f t="shared" si="17"/>
        <v>0</v>
      </c>
    </row>
    <row r="565" spans="1:6">
      <c r="A565" s="103">
        <f>IF('Khả năng chọn thiết bị'!$D$8="",0,IF(Consolidated!L565='Khả năng chọn thiết bị'!$D$8,1,0))</f>
        <v>0</v>
      </c>
      <c r="B565" s="103">
        <f>IF('Khả năng chọn thiết bị'!$D$8="",0,IF(Consolidated!P565='Khả năng chọn thiết bị'!$D$8,1,0))</f>
        <v>0</v>
      </c>
      <c r="C565" s="103">
        <f t="shared" si="16"/>
        <v>0</v>
      </c>
      <c r="D565" s="103">
        <f>IF(Consolidated!E565=1,1,0)</f>
        <v>0</v>
      </c>
      <c r="E565" s="103">
        <f>IF(ISNUMBER(Consolidated!F565),Consolidated!F565,0)</f>
        <v>0</v>
      </c>
      <c r="F565" s="103">
        <f t="shared" si="17"/>
        <v>0</v>
      </c>
    </row>
    <row r="566" spans="1:6">
      <c r="A566" s="103">
        <f>IF('Khả năng chọn thiết bị'!$D$8="",0,IF(Consolidated!L566='Khả năng chọn thiết bị'!$D$8,1,0))</f>
        <v>0</v>
      </c>
      <c r="B566" s="103">
        <f>IF('Khả năng chọn thiết bị'!$D$8="",0,IF(Consolidated!P566='Khả năng chọn thiết bị'!$D$8,1,0))</f>
        <v>0</v>
      </c>
      <c r="C566" s="103">
        <f t="shared" si="16"/>
        <v>0</v>
      </c>
      <c r="D566" s="103">
        <f>IF(Consolidated!E566=1,1,0)</f>
        <v>0</v>
      </c>
      <c r="E566" s="103">
        <f>IF(ISNUMBER(Consolidated!F566),Consolidated!F566,0)</f>
        <v>0</v>
      </c>
      <c r="F566" s="103">
        <f t="shared" si="17"/>
        <v>0</v>
      </c>
    </row>
    <row r="567" spans="1:6">
      <c r="A567" s="103">
        <f>IF('Khả năng chọn thiết bị'!$D$8="",0,IF(Consolidated!L567='Khả năng chọn thiết bị'!$D$8,1,0))</f>
        <v>0</v>
      </c>
      <c r="B567" s="103">
        <f>IF('Khả năng chọn thiết bị'!$D$8="",0,IF(Consolidated!P567='Khả năng chọn thiết bị'!$D$8,1,0))</f>
        <v>0</v>
      </c>
      <c r="C567" s="103">
        <f t="shared" si="16"/>
        <v>0</v>
      </c>
      <c r="D567" s="103">
        <f>IF(Consolidated!E567=1,1,0)</f>
        <v>1</v>
      </c>
      <c r="E567" s="103">
        <f>IF(ISNUMBER(Consolidated!F567),Consolidated!F567,0)</f>
        <v>1</v>
      </c>
      <c r="F567" s="103">
        <f t="shared" si="17"/>
        <v>0</v>
      </c>
    </row>
    <row r="568" spans="1:6">
      <c r="A568" s="103">
        <f>IF('Khả năng chọn thiết bị'!$D$8="",0,IF(Consolidated!L568='Khả năng chọn thiết bị'!$D$8,1,0))</f>
        <v>0</v>
      </c>
      <c r="B568" s="103">
        <f>IF('Khả năng chọn thiết bị'!$D$8="",0,IF(Consolidated!P568='Khả năng chọn thiết bị'!$D$8,1,0))</f>
        <v>0</v>
      </c>
      <c r="C568" s="103">
        <f t="shared" si="16"/>
        <v>0</v>
      </c>
      <c r="D568" s="103">
        <f>IF(Consolidated!E568=1,1,0)</f>
        <v>0</v>
      </c>
      <c r="E568" s="103">
        <f>IF(ISNUMBER(Consolidated!F568),Consolidated!F568,0)</f>
        <v>0</v>
      </c>
      <c r="F568" s="103">
        <f t="shared" si="17"/>
        <v>0</v>
      </c>
    </row>
    <row r="569" spans="1:6">
      <c r="A569" s="103">
        <f>IF('Khả năng chọn thiết bị'!$D$8="",0,IF(Consolidated!L569='Khả năng chọn thiết bị'!$D$8,1,0))</f>
        <v>0</v>
      </c>
      <c r="B569" s="103">
        <f>IF('Khả năng chọn thiết bị'!$D$8="",0,IF(Consolidated!P569='Khả năng chọn thiết bị'!$D$8,1,0))</f>
        <v>0</v>
      </c>
      <c r="C569" s="103">
        <f t="shared" si="16"/>
        <v>0</v>
      </c>
      <c r="D569" s="103">
        <f>IF(Consolidated!E569=1,1,0)</f>
        <v>0</v>
      </c>
      <c r="E569" s="103">
        <f>IF(ISNUMBER(Consolidated!F569),Consolidated!F569,0)</f>
        <v>0</v>
      </c>
      <c r="F569" s="103">
        <f t="shared" si="17"/>
        <v>0</v>
      </c>
    </row>
    <row r="570" spans="1:6">
      <c r="A570" s="103">
        <f>IF('Khả năng chọn thiết bị'!$D$8="",0,IF(Consolidated!L570='Khả năng chọn thiết bị'!$D$8,1,0))</f>
        <v>0</v>
      </c>
      <c r="B570" s="103">
        <f>IF('Khả năng chọn thiết bị'!$D$8="",0,IF(Consolidated!P570='Khả năng chọn thiết bị'!$D$8,1,0))</f>
        <v>0</v>
      </c>
      <c r="C570" s="103">
        <f t="shared" si="16"/>
        <v>0</v>
      </c>
      <c r="D570" s="103">
        <f>IF(Consolidated!E570=1,1,0)</f>
        <v>1</v>
      </c>
      <c r="E570" s="103">
        <f>IF(ISNUMBER(Consolidated!F570),Consolidated!F570,0)</f>
        <v>1</v>
      </c>
      <c r="F570" s="103">
        <f t="shared" si="17"/>
        <v>0</v>
      </c>
    </row>
    <row r="571" spans="1:6">
      <c r="A571" s="103">
        <f>IF('Khả năng chọn thiết bị'!$D$8="",0,IF(Consolidated!L571='Khả năng chọn thiết bị'!$D$8,1,0))</f>
        <v>0</v>
      </c>
      <c r="B571" s="103">
        <f>IF('Khả năng chọn thiết bị'!$D$8="",0,IF(Consolidated!P571='Khả năng chọn thiết bị'!$D$8,1,0))</f>
        <v>0</v>
      </c>
      <c r="C571" s="103">
        <f t="shared" si="16"/>
        <v>0</v>
      </c>
      <c r="D571" s="103">
        <f>IF(Consolidated!E571=1,1,0)</f>
        <v>1</v>
      </c>
      <c r="E571" s="103">
        <f>IF(ISNUMBER(Consolidated!F571),Consolidated!F571,0)</f>
        <v>1</v>
      </c>
      <c r="F571" s="103">
        <f t="shared" si="17"/>
        <v>0</v>
      </c>
    </row>
    <row r="572" spans="1:6">
      <c r="A572" s="103">
        <f>IF('Khả năng chọn thiết bị'!$D$8="",0,IF(Consolidated!L572='Khả năng chọn thiết bị'!$D$8,1,0))</f>
        <v>0</v>
      </c>
      <c r="B572" s="103">
        <f>IF('Khả năng chọn thiết bị'!$D$8="",0,IF(Consolidated!P572='Khả năng chọn thiết bị'!$D$8,1,0))</f>
        <v>0</v>
      </c>
      <c r="C572" s="103">
        <f t="shared" si="16"/>
        <v>0</v>
      </c>
      <c r="D572" s="103">
        <f>IF(Consolidated!E572=1,1,0)</f>
        <v>1</v>
      </c>
      <c r="E572" s="103">
        <f>IF(ISNUMBER(Consolidated!F572),Consolidated!F572,0)</f>
        <v>1</v>
      </c>
      <c r="F572" s="103">
        <f t="shared" si="17"/>
        <v>0</v>
      </c>
    </row>
    <row r="573" spans="1:6">
      <c r="A573" s="103">
        <f>IF('Khả năng chọn thiết bị'!$D$8="",0,IF(Consolidated!L573='Khả năng chọn thiết bị'!$D$8,1,0))</f>
        <v>0</v>
      </c>
      <c r="B573" s="103">
        <f>IF('Khả năng chọn thiết bị'!$D$8="",0,IF(Consolidated!P573='Khả năng chọn thiết bị'!$D$8,1,0))</f>
        <v>0</v>
      </c>
      <c r="C573" s="103">
        <f t="shared" si="16"/>
        <v>0</v>
      </c>
      <c r="D573" s="103">
        <f>IF(Consolidated!E573=1,1,0)</f>
        <v>1</v>
      </c>
      <c r="E573" s="103">
        <f>IF(ISNUMBER(Consolidated!F573),Consolidated!F573,0)</f>
        <v>1</v>
      </c>
      <c r="F573" s="103">
        <f t="shared" si="17"/>
        <v>0</v>
      </c>
    </row>
    <row r="574" spans="1:6">
      <c r="A574" s="103">
        <f>IF('Khả năng chọn thiết bị'!$D$8="",0,IF(Consolidated!L574='Khả năng chọn thiết bị'!$D$8,1,0))</f>
        <v>0</v>
      </c>
      <c r="B574" s="103">
        <f>IF('Khả năng chọn thiết bị'!$D$8="",0,IF(Consolidated!P574='Khả năng chọn thiết bị'!$D$8,1,0))</f>
        <v>0</v>
      </c>
      <c r="C574" s="103">
        <f t="shared" si="16"/>
        <v>0</v>
      </c>
      <c r="D574" s="103">
        <f>IF(Consolidated!E574=1,1,0)</f>
        <v>1</v>
      </c>
      <c r="E574" s="103">
        <f>IF(ISNUMBER(Consolidated!F574),Consolidated!F574,0)</f>
        <v>1</v>
      </c>
      <c r="F574" s="103">
        <f t="shared" si="17"/>
        <v>0</v>
      </c>
    </row>
    <row r="575" spans="1:6">
      <c r="A575" s="103">
        <f>IF('Khả năng chọn thiết bị'!$D$8="",0,IF(Consolidated!L575='Khả năng chọn thiết bị'!$D$8,1,0))</f>
        <v>0</v>
      </c>
      <c r="B575" s="103">
        <f>IF('Khả năng chọn thiết bị'!$D$8="",0,IF(Consolidated!P575='Khả năng chọn thiết bị'!$D$8,1,0))</f>
        <v>0</v>
      </c>
      <c r="C575" s="103">
        <f t="shared" si="16"/>
        <v>0</v>
      </c>
      <c r="D575" s="103">
        <f>IF(Consolidated!E575=1,1,0)</f>
        <v>1</v>
      </c>
      <c r="E575" s="103">
        <f>IF(ISNUMBER(Consolidated!F575),Consolidated!F575,0)</f>
        <v>1</v>
      </c>
      <c r="F575" s="103">
        <f t="shared" si="17"/>
        <v>0</v>
      </c>
    </row>
    <row r="576" spans="1:6">
      <c r="A576" s="103">
        <f>IF('Khả năng chọn thiết bị'!$D$8="",0,IF(Consolidated!L576='Khả năng chọn thiết bị'!$D$8,1,0))</f>
        <v>0</v>
      </c>
      <c r="B576" s="103">
        <f>IF('Khả năng chọn thiết bị'!$D$8="",0,IF(Consolidated!P576='Khả năng chọn thiết bị'!$D$8,1,0))</f>
        <v>0</v>
      </c>
      <c r="C576" s="103">
        <f t="shared" si="16"/>
        <v>0</v>
      </c>
      <c r="D576" s="103">
        <f>IF(Consolidated!E576=1,1,0)</f>
        <v>1</v>
      </c>
      <c r="E576" s="103">
        <f>IF(ISNUMBER(Consolidated!F576),Consolidated!F576,0)</f>
        <v>1</v>
      </c>
      <c r="F576" s="103">
        <f t="shared" si="17"/>
        <v>0</v>
      </c>
    </row>
    <row r="577" spans="1:6">
      <c r="A577" s="103">
        <f>IF('Khả năng chọn thiết bị'!$D$8="",0,IF(Consolidated!L577='Khả năng chọn thiết bị'!$D$8,1,0))</f>
        <v>0</v>
      </c>
      <c r="B577" s="103">
        <f>IF('Khả năng chọn thiết bị'!$D$8="",0,IF(Consolidated!P577='Khả năng chọn thiết bị'!$D$8,1,0))</f>
        <v>0</v>
      </c>
      <c r="C577" s="103">
        <f t="shared" si="16"/>
        <v>0</v>
      </c>
      <c r="D577" s="103">
        <f>IF(Consolidated!E577=1,1,0)</f>
        <v>1</v>
      </c>
      <c r="E577" s="103">
        <f>IF(ISNUMBER(Consolidated!F577),Consolidated!F577,0)</f>
        <v>1</v>
      </c>
      <c r="F577" s="103">
        <f t="shared" si="17"/>
        <v>0</v>
      </c>
    </row>
    <row r="578" spans="1:6">
      <c r="A578" s="103">
        <f>IF('Khả năng chọn thiết bị'!$D$8="",0,IF(Consolidated!L578='Khả năng chọn thiết bị'!$D$8,1,0))</f>
        <v>0</v>
      </c>
      <c r="B578" s="103">
        <f>IF('Khả năng chọn thiết bị'!$D$8="",0,IF(Consolidated!P578='Khả năng chọn thiết bị'!$D$8,1,0))</f>
        <v>0</v>
      </c>
      <c r="C578" s="103">
        <f t="shared" ref="C578:C641" si="18">IF(A578+B578&gt;0,1,0)</f>
        <v>0</v>
      </c>
      <c r="D578" s="103">
        <f>IF(Consolidated!E578=1,1,0)</f>
        <v>1</v>
      </c>
      <c r="E578" s="103">
        <f>IF(ISNUMBER(Consolidated!F578),Consolidated!F578,0)</f>
        <v>1</v>
      </c>
      <c r="F578" s="103">
        <f t="shared" si="17"/>
        <v>0</v>
      </c>
    </row>
    <row r="579" spans="1:6">
      <c r="A579" s="103">
        <f>IF('Khả năng chọn thiết bị'!$D$8="",0,IF(Consolidated!L579='Khả năng chọn thiết bị'!$D$8,1,0))</f>
        <v>0</v>
      </c>
      <c r="B579" s="103">
        <f>IF('Khả năng chọn thiết bị'!$D$8="",0,IF(Consolidated!P579='Khả năng chọn thiết bị'!$D$8,1,0))</f>
        <v>0</v>
      </c>
      <c r="C579" s="103">
        <f t="shared" si="18"/>
        <v>0</v>
      </c>
      <c r="D579" s="103">
        <f>IF(Consolidated!E579=1,1,0)</f>
        <v>1</v>
      </c>
      <c r="E579" s="103">
        <f>IF(ISNUMBER(Consolidated!F579),Consolidated!F579,0)</f>
        <v>1</v>
      </c>
      <c r="F579" s="103">
        <f t="shared" ref="F579:F642" si="19">F578+C579</f>
        <v>0</v>
      </c>
    </row>
    <row r="580" spans="1:6">
      <c r="A580" s="103">
        <f>IF('Khả năng chọn thiết bị'!$D$8="",0,IF(Consolidated!L580='Khả năng chọn thiết bị'!$D$8,1,0))</f>
        <v>0</v>
      </c>
      <c r="B580" s="103">
        <f>IF('Khả năng chọn thiết bị'!$D$8="",0,IF(Consolidated!P580='Khả năng chọn thiết bị'!$D$8,1,0))</f>
        <v>0</v>
      </c>
      <c r="C580" s="103">
        <f t="shared" si="18"/>
        <v>0</v>
      </c>
      <c r="D580" s="103">
        <f>IF(Consolidated!E580=1,1,0)</f>
        <v>1</v>
      </c>
      <c r="E580" s="103">
        <f>IF(ISNUMBER(Consolidated!F580),Consolidated!F580,0)</f>
        <v>1</v>
      </c>
      <c r="F580" s="103">
        <f t="shared" si="19"/>
        <v>0</v>
      </c>
    </row>
    <row r="581" spans="1:6">
      <c r="A581" s="103">
        <f>IF('Khả năng chọn thiết bị'!$D$8="",0,IF(Consolidated!L581='Khả năng chọn thiết bị'!$D$8,1,0))</f>
        <v>0</v>
      </c>
      <c r="B581" s="103">
        <f>IF('Khả năng chọn thiết bị'!$D$8="",0,IF(Consolidated!P581='Khả năng chọn thiết bị'!$D$8,1,0))</f>
        <v>0</v>
      </c>
      <c r="C581" s="103">
        <f t="shared" si="18"/>
        <v>0</v>
      </c>
      <c r="D581" s="103">
        <f>IF(Consolidated!E581=1,1,0)</f>
        <v>1</v>
      </c>
      <c r="E581" s="103">
        <f>IF(ISNUMBER(Consolidated!F581),Consolidated!F581,0)</f>
        <v>1</v>
      </c>
      <c r="F581" s="103">
        <f t="shared" si="19"/>
        <v>0</v>
      </c>
    </row>
    <row r="582" spans="1:6">
      <c r="A582" s="103">
        <f>IF('Khả năng chọn thiết bị'!$D$8="",0,IF(Consolidated!L582='Khả năng chọn thiết bị'!$D$8,1,0))</f>
        <v>0</v>
      </c>
      <c r="B582" s="103">
        <f>IF('Khả năng chọn thiết bị'!$D$8="",0,IF(Consolidated!P582='Khả năng chọn thiết bị'!$D$8,1,0))</f>
        <v>0</v>
      </c>
      <c r="C582" s="103">
        <f t="shared" si="18"/>
        <v>0</v>
      </c>
      <c r="D582" s="103">
        <f>IF(Consolidated!E582=1,1,0)</f>
        <v>1</v>
      </c>
      <c r="E582" s="103">
        <f>IF(ISNUMBER(Consolidated!F582),Consolidated!F582,0)</f>
        <v>1</v>
      </c>
      <c r="F582" s="103">
        <f t="shared" si="19"/>
        <v>0</v>
      </c>
    </row>
    <row r="583" spans="1:6">
      <c r="A583" s="103">
        <f>IF('Khả năng chọn thiết bị'!$D$8="",0,IF(Consolidated!L583='Khả năng chọn thiết bị'!$D$8,1,0))</f>
        <v>0</v>
      </c>
      <c r="B583" s="103">
        <f>IF('Khả năng chọn thiết bị'!$D$8="",0,IF(Consolidated!P583='Khả năng chọn thiết bị'!$D$8,1,0))</f>
        <v>0</v>
      </c>
      <c r="C583" s="103">
        <f t="shared" si="18"/>
        <v>0</v>
      </c>
      <c r="D583" s="103">
        <f>IF(Consolidated!E583=1,1,0)</f>
        <v>1</v>
      </c>
      <c r="E583" s="103">
        <f>IF(ISNUMBER(Consolidated!F583),Consolidated!F583,0)</f>
        <v>1</v>
      </c>
      <c r="F583" s="103">
        <f t="shared" si="19"/>
        <v>0</v>
      </c>
    </row>
    <row r="584" spans="1:6">
      <c r="A584" s="103">
        <f>IF('Khả năng chọn thiết bị'!$D$8="",0,IF(Consolidated!L584='Khả năng chọn thiết bị'!$D$8,1,0))</f>
        <v>0</v>
      </c>
      <c r="B584" s="103">
        <f>IF('Khả năng chọn thiết bị'!$D$8="",0,IF(Consolidated!P584='Khả năng chọn thiết bị'!$D$8,1,0))</f>
        <v>0</v>
      </c>
      <c r="C584" s="103">
        <f t="shared" si="18"/>
        <v>0</v>
      </c>
      <c r="D584" s="103">
        <f>IF(Consolidated!E584=1,1,0)</f>
        <v>1</v>
      </c>
      <c r="E584" s="103">
        <f>IF(ISNUMBER(Consolidated!F584),Consolidated!F584,0)</f>
        <v>1</v>
      </c>
      <c r="F584" s="103">
        <f t="shared" si="19"/>
        <v>0</v>
      </c>
    </row>
    <row r="585" spans="1:6">
      <c r="A585" s="103">
        <f>IF('Khả năng chọn thiết bị'!$D$8="",0,IF(Consolidated!L585='Khả năng chọn thiết bị'!$D$8,1,0))</f>
        <v>0</v>
      </c>
      <c r="B585" s="103">
        <f>IF('Khả năng chọn thiết bị'!$D$8="",0,IF(Consolidated!P585='Khả năng chọn thiết bị'!$D$8,1,0))</f>
        <v>0</v>
      </c>
      <c r="C585" s="103">
        <f t="shared" si="18"/>
        <v>0</v>
      </c>
      <c r="D585" s="103">
        <f>IF(Consolidated!E585=1,1,0)</f>
        <v>0</v>
      </c>
      <c r="E585" s="103">
        <f>IF(ISNUMBER(Consolidated!F585),Consolidated!F585,0)</f>
        <v>0</v>
      </c>
      <c r="F585" s="103">
        <f t="shared" si="19"/>
        <v>0</v>
      </c>
    </row>
    <row r="586" spans="1:6">
      <c r="A586" s="103">
        <f>IF('Khả năng chọn thiết bị'!$D$8="",0,IF(Consolidated!L586='Khả năng chọn thiết bị'!$D$8,1,0))</f>
        <v>0</v>
      </c>
      <c r="B586" s="103">
        <f>IF('Khả năng chọn thiết bị'!$D$8="",0,IF(Consolidated!P586='Khả năng chọn thiết bị'!$D$8,1,0))</f>
        <v>0</v>
      </c>
      <c r="C586" s="103">
        <f t="shared" si="18"/>
        <v>0</v>
      </c>
      <c r="D586" s="103">
        <f>IF(Consolidated!E586=1,1,0)</f>
        <v>0</v>
      </c>
      <c r="E586" s="103">
        <f>IF(ISNUMBER(Consolidated!F586),Consolidated!F586,0)</f>
        <v>0</v>
      </c>
      <c r="F586" s="103">
        <f t="shared" si="19"/>
        <v>0</v>
      </c>
    </row>
    <row r="587" spans="1:6">
      <c r="A587" s="103">
        <f>IF('Khả năng chọn thiết bị'!$D$8="",0,IF(Consolidated!L587='Khả năng chọn thiết bị'!$D$8,1,0))</f>
        <v>0</v>
      </c>
      <c r="B587" s="103">
        <f>IF('Khả năng chọn thiết bị'!$D$8="",0,IF(Consolidated!P587='Khả năng chọn thiết bị'!$D$8,1,0))</f>
        <v>0</v>
      </c>
      <c r="C587" s="103">
        <f t="shared" si="18"/>
        <v>0</v>
      </c>
      <c r="D587" s="103">
        <f>IF(Consolidated!E587=1,1,0)</f>
        <v>0</v>
      </c>
      <c r="E587" s="103">
        <f>IF(ISNUMBER(Consolidated!F587),Consolidated!F587,0)</f>
        <v>0</v>
      </c>
      <c r="F587" s="103">
        <f t="shared" si="19"/>
        <v>0</v>
      </c>
    </row>
    <row r="588" spans="1:6">
      <c r="A588" s="103">
        <f>IF('Khả năng chọn thiết bị'!$D$8="",0,IF(Consolidated!L588='Khả năng chọn thiết bị'!$D$8,1,0))</f>
        <v>0</v>
      </c>
      <c r="B588" s="103">
        <f>IF('Khả năng chọn thiết bị'!$D$8="",0,IF(Consolidated!P588='Khả năng chọn thiết bị'!$D$8,1,0))</f>
        <v>0</v>
      </c>
      <c r="C588" s="103">
        <f t="shared" si="18"/>
        <v>0</v>
      </c>
      <c r="D588" s="103">
        <f>IF(Consolidated!E588=1,1,0)</f>
        <v>0</v>
      </c>
      <c r="E588" s="103">
        <f>IF(ISNUMBER(Consolidated!F588),Consolidated!F588,0)</f>
        <v>0</v>
      </c>
      <c r="F588" s="103">
        <f t="shared" si="19"/>
        <v>0</v>
      </c>
    </row>
    <row r="589" spans="1:6">
      <c r="A589" s="103">
        <f>IF('Khả năng chọn thiết bị'!$D$8="",0,IF(Consolidated!L589='Khả năng chọn thiết bị'!$D$8,1,0))</f>
        <v>0</v>
      </c>
      <c r="B589" s="103">
        <f>IF('Khả năng chọn thiết bị'!$D$8="",0,IF(Consolidated!P589='Khả năng chọn thiết bị'!$D$8,1,0))</f>
        <v>0</v>
      </c>
      <c r="C589" s="103">
        <f t="shared" si="18"/>
        <v>0</v>
      </c>
      <c r="D589" s="103">
        <f>IF(Consolidated!E589=1,1,0)</f>
        <v>1</v>
      </c>
      <c r="E589" s="103">
        <f>IF(ISNUMBER(Consolidated!F589),Consolidated!F589,0)</f>
        <v>1</v>
      </c>
      <c r="F589" s="103">
        <f t="shared" si="19"/>
        <v>0</v>
      </c>
    </row>
    <row r="590" spans="1:6">
      <c r="A590" s="103">
        <f>IF('Khả năng chọn thiết bị'!$D$8="",0,IF(Consolidated!L590='Khả năng chọn thiết bị'!$D$8,1,0))</f>
        <v>0</v>
      </c>
      <c r="B590" s="103">
        <f>IF('Khả năng chọn thiết bị'!$D$8="",0,IF(Consolidated!P590='Khả năng chọn thiết bị'!$D$8,1,0))</f>
        <v>0</v>
      </c>
      <c r="C590" s="103">
        <f t="shared" si="18"/>
        <v>0</v>
      </c>
      <c r="D590" s="103">
        <f>IF(Consolidated!E590=1,1,0)</f>
        <v>1</v>
      </c>
      <c r="E590" s="103">
        <f>IF(ISNUMBER(Consolidated!F590),Consolidated!F590,0)</f>
        <v>1</v>
      </c>
      <c r="F590" s="103">
        <f t="shared" si="19"/>
        <v>0</v>
      </c>
    </row>
    <row r="591" spans="1:6">
      <c r="A591" s="103">
        <f>IF('Khả năng chọn thiết bị'!$D$8="",0,IF(Consolidated!L591='Khả năng chọn thiết bị'!$D$8,1,0))</f>
        <v>0</v>
      </c>
      <c r="B591" s="103">
        <f>IF('Khả năng chọn thiết bị'!$D$8="",0,IF(Consolidated!P591='Khả năng chọn thiết bị'!$D$8,1,0))</f>
        <v>0</v>
      </c>
      <c r="C591" s="103">
        <f t="shared" si="18"/>
        <v>0</v>
      </c>
      <c r="D591" s="103">
        <f>IF(Consolidated!E591=1,1,0)</f>
        <v>1</v>
      </c>
      <c r="E591" s="103">
        <f>IF(ISNUMBER(Consolidated!F591),Consolidated!F591,0)</f>
        <v>1</v>
      </c>
      <c r="F591" s="103">
        <f t="shared" si="19"/>
        <v>0</v>
      </c>
    </row>
    <row r="592" spans="1:6">
      <c r="A592" s="103">
        <f>IF('Khả năng chọn thiết bị'!$D$8="",0,IF(Consolidated!L592='Khả năng chọn thiết bị'!$D$8,1,0))</f>
        <v>0</v>
      </c>
      <c r="B592" s="103">
        <f>IF('Khả năng chọn thiết bị'!$D$8="",0,IF(Consolidated!P592='Khả năng chọn thiết bị'!$D$8,1,0))</f>
        <v>0</v>
      </c>
      <c r="C592" s="103">
        <f t="shared" si="18"/>
        <v>0</v>
      </c>
      <c r="D592" s="103">
        <f>IF(Consolidated!E592=1,1,0)</f>
        <v>1</v>
      </c>
      <c r="E592" s="103">
        <f>IF(ISNUMBER(Consolidated!F592),Consolidated!F592,0)</f>
        <v>1</v>
      </c>
      <c r="F592" s="103">
        <f t="shared" si="19"/>
        <v>0</v>
      </c>
    </row>
    <row r="593" spans="1:6">
      <c r="A593" s="103">
        <f>IF('Khả năng chọn thiết bị'!$D$8="",0,IF(Consolidated!L593='Khả năng chọn thiết bị'!$D$8,1,0))</f>
        <v>0</v>
      </c>
      <c r="B593" s="103">
        <f>IF('Khả năng chọn thiết bị'!$D$8="",0,IF(Consolidated!P593='Khả năng chọn thiết bị'!$D$8,1,0))</f>
        <v>0</v>
      </c>
      <c r="C593" s="103">
        <f t="shared" si="18"/>
        <v>0</v>
      </c>
      <c r="D593" s="103">
        <f>IF(Consolidated!E593=1,1,0)</f>
        <v>1</v>
      </c>
      <c r="E593" s="103">
        <f>IF(ISNUMBER(Consolidated!F593),Consolidated!F593,0)</f>
        <v>1</v>
      </c>
      <c r="F593" s="103">
        <f t="shared" si="19"/>
        <v>0</v>
      </c>
    </row>
    <row r="594" spans="1:6">
      <c r="A594" s="103">
        <f>IF('Khả năng chọn thiết bị'!$D$8="",0,IF(Consolidated!L594='Khả năng chọn thiết bị'!$D$8,1,0))</f>
        <v>0</v>
      </c>
      <c r="B594" s="103">
        <f>IF('Khả năng chọn thiết bị'!$D$8="",0,IF(Consolidated!P594='Khả năng chọn thiết bị'!$D$8,1,0))</f>
        <v>0</v>
      </c>
      <c r="C594" s="103">
        <f t="shared" si="18"/>
        <v>0</v>
      </c>
      <c r="D594" s="103">
        <f>IF(Consolidated!E594=1,1,0)</f>
        <v>1</v>
      </c>
      <c r="E594" s="103">
        <f>IF(ISNUMBER(Consolidated!F594),Consolidated!F594,0)</f>
        <v>1</v>
      </c>
      <c r="F594" s="103">
        <f t="shared" si="19"/>
        <v>0</v>
      </c>
    </row>
    <row r="595" spans="1:6">
      <c r="A595" s="103">
        <f>IF('Khả năng chọn thiết bị'!$D$8="",0,IF(Consolidated!L595='Khả năng chọn thiết bị'!$D$8,1,0))</f>
        <v>0</v>
      </c>
      <c r="B595" s="103">
        <f>IF('Khả năng chọn thiết bị'!$D$8="",0,IF(Consolidated!P595='Khả năng chọn thiết bị'!$D$8,1,0))</f>
        <v>0</v>
      </c>
      <c r="C595" s="103">
        <f t="shared" si="18"/>
        <v>0</v>
      </c>
      <c r="D595" s="103">
        <f>IF(Consolidated!E595=1,1,0)</f>
        <v>1</v>
      </c>
      <c r="E595" s="103">
        <f>IF(ISNUMBER(Consolidated!F595),Consolidated!F595,0)</f>
        <v>0</v>
      </c>
      <c r="F595" s="103">
        <f t="shared" si="19"/>
        <v>0</v>
      </c>
    </row>
    <row r="596" spans="1:6">
      <c r="A596" s="103">
        <f>IF('Khả năng chọn thiết bị'!$D$8="",0,IF(Consolidated!L596='Khả năng chọn thiết bị'!$D$8,1,0))</f>
        <v>0</v>
      </c>
      <c r="B596" s="103">
        <f>IF('Khả năng chọn thiết bị'!$D$8="",0,IF(Consolidated!P596='Khả năng chọn thiết bị'!$D$8,1,0))</f>
        <v>0</v>
      </c>
      <c r="C596" s="103">
        <f t="shared" si="18"/>
        <v>0</v>
      </c>
      <c r="D596" s="103">
        <f>IF(Consolidated!E596=1,1,0)</f>
        <v>1</v>
      </c>
      <c r="E596" s="103">
        <f>IF(ISNUMBER(Consolidated!F596),Consolidated!F596,0)</f>
        <v>1</v>
      </c>
      <c r="F596" s="103">
        <f t="shared" si="19"/>
        <v>0</v>
      </c>
    </row>
    <row r="597" spans="1:6">
      <c r="A597" s="103">
        <f>IF('Khả năng chọn thiết bị'!$D$8="",0,IF(Consolidated!L597='Khả năng chọn thiết bị'!$D$8,1,0))</f>
        <v>0</v>
      </c>
      <c r="B597" s="103">
        <f>IF('Khả năng chọn thiết bị'!$D$8="",0,IF(Consolidated!P597='Khả năng chọn thiết bị'!$D$8,1,0))</f>
        <v>0</v>
      </c>
      <c r="C597" s="103">
        <f t="shared" si="18"/>
        <v>0</v>
      </c>
      <c r="D597" s="103">
        <f>IF(Consolidated!E597=1,1,0)</f>
        <v>1</v>
      </c>
      <c r="E597" s="103">
        <f>IF(ISNUMBER(Consolidated!F597),Consolidated!F597,0)</f>
        <v>0</v>
      </c>
      <c r="F597" s="103">
        <f t="shared" si="19"/>
        <v>0</v>
      </c>
    </row>
    <row r="598" spans="1:6">
      <c r="A598" s="103">
        <f>IF('Khả năng chọn thiết bị'!$D$8="",0,IF(Consolidated!L598='Khả năng chọn thiết bị'!$D$8,1,0))</f>
        <v>0</v>
      </c>
      <c r="B598" s="103">
        <f>IF('Khả năng chọn thiết bị'!$D$8="",0,IF(Consolidated!P598='Khả năng chọn thiết bị'!$D$8,1,0))</f>
        <v>0</v>
      </c>
      <c r="C598" s="103">
        <f t="shared" si="18"/>
        <v>0</v>
      </c>
      <c r="D598" s="103">
        <f>IF(Consolidated!E598=1,1,0)</f>
        <v>1</v>
      </c>
      <c r="E598" s="103">
        <f>IF(ISNUMBER(Consolidated!F598),Consolidated!F598,0)</f>
        <v>1</v>
      </c>
      <c r="F598" s="103">
        <f t="shared" si="19"/>
        <v>0</v>
      </c>
    </row>
    <row r="599" spans="1:6">
      <c r="A599" s="103">
        <f>IF('Khả năng chọn thiết bị'!$D$8="",0,IF(Consolidated!L599='Khả năng chọn thiết bị'!$D$8,1,0))</f>
        <v>0</v>
      </c>
      <c r="B599" s="103">
        <f>IF('Khả năng chọn thiết bị'!$D$8="",0,IF(Consolidated!P599='Khả năng chọn thiết bị'!$D$8,1,0))</f>
        <v>0</v>
      </c>
      <c r="C599" s="103">
        <f t="shared" si="18"/>
        <v>0</v>
      </c>
      <c r="D599" s="103">
        <f>IF(Consolidated!E599=1,1,0)</f>
        <v>1</v>
      </c>
      <c r="E599" s="103">
        <f>IF(ISNUMBER(Consolidated!F599),Consolidated!F599,0)</f>
        <v>0</v>
      </c>
      <c r="F599" s="103">
        <f t="shared" si="19"/>
        <v>0</v>
      </c>
    </row>
    <row r="600" spans="1:6">
      <c r="A600" s="103">
        <f>IF('Khả năng chọn thiết bị'!$D$8="",0,IF(Consolidated!L600='Khả năng chọn thiết bị'!$D$8,1,0))</f>
        <v>0</v>
      </c>
      <c r="B600" s="103">
        <f>IF('Khả năng chọn thiết bị'!$D$8="",0,IF(Consolidated!P600='Khả năng chọn thiết bị'!$D$8,1,0))</f>
        <v>0</v>
      </c>
      <c r="C600" s="103">
        <f t="shared" si="18"/>
        <v>0</v>
      </c>
      <c r="D600" s="103">
        <f>IF(Consolidated!E600=1,1,0)</f>
        <v>1</v>
      </c>
      <c r="E600" s="103">
        <f>IF(ISNUMBER(Consolidated!F600),Consolidated!F600,0)</f>
        <v>0</v>
      </c>
      <c r="F600" s="103">
        <f t="shared" si="19"/>
        <v>0</v>
      </c>
    </row>
    <row r="601" spans="1:6">
      <c r="A601" s="103">
        <f>IF('Khả năng chọn thiết bị'!$D$8="",0,IF(Consolidated!L601='Khả năng chọn thiết bị'!$D$8,1,0))</f>
        <v>0</v>
      </c>
      <c r="B601" s="103">
        <f>IF('Khả năng chọn thiết bị'!$D$8="",0,IF(Consolidated!P601='Khả năng chọn thiết bị'!$D$8,1,0))</f>
        <v>0</v>
      </c>
      <c r="C601" s="103">
        <f t="shared" si="18"/>
        <v>0</v>
      </c>
      <c r="D601" s="103">
        <f>IF(Consolidated!E601=1,1,0)</f>
        <v>1</v>
      </c>
      <c r="E601" s="103">
        <f>IF(ISNUMBER(Consolidated!F601),Consolidated!F601,0)</f>
        <v>1</v>
      </c>
      <c r="F601" s="103">
        <f t="shared" si="19"/>
        <v>0</v>
      </c>
    </row>
    <row r="602" spans="1:6">
      <c r="A602" s="103">
        <f>IF('Khả năng chọn thiết bị'!$D$8="",0,IF(Consolidated!L602='Khả năng chọn thiết bị'!$D$8,1,0))</f>
        <v>0</v>
      </c>
      <c r="B602" s="103">
        <f>IF('Khả năng chọn thiết bị'!$D$8="",0,IF(Consolidated!P602='Khả năng chọn thiết bị'!$D$8,1,0))</f>
        <v>0</v>
      </c>
      <c r="C602" s="103">
        <f t="shared" si="18"/>
        <v>0</v>
      </c>
      <c r="D602" s="103">
        <f>IF(Consolidated!E602=1,1,0)</f>
        <v>1</v>
      </c>
      <c r="E602" s="103">
        <f>IF(ISNUMBER(Consolidated!F602),Consolidated!F602,0)</f>
        <v>1</v>
      </c>
      <c r="F602" s="103">
        <f t="shared" si="19"/>
        <v>0</v>
      </c>
    </row>
    <row r="603" spans="1:6">
      <c r="A603" s="103">
        <f>IF('Khả năng chọn thiết bị'!$D$8="",0,IF(Consolidated!L603='Khả năng chọn thiết bị'!$D$8,1,0))</f>
        <v>0</v>
      </c>
      <c r="B603" s="103">
        <f>IF('Khả năng chọn thiết bị'!$D$8="",0,IF(Consolidated!P603='Khả năng chọn thiết bị'!$D$8,1,0))</f>
        <v>0</v>
      </c>
      <c r="C603" s="103">
        <f t="shared" si="18"/>
        <v>0</v>
      </c>
      <c r="D603" s="103">
        <f>IF(Consolidated!E603=1,1,0)</f>
        <v>1</v>
      </c>
      <c r="E603" s="103">
        <f>IF(ISNUMBER(Consolidated!F603),Consolidated!F603,0)</f>
        <v>1</v>
      </c>
      <c r="F603" s="103">
        <f t="shared" si="19"/>
        <v>0</v>
      </c>
    </row>
    <row r="604" spans="1:6">
      <c r="A604" s="103">
        <f>IF('Khả năng chọn thiết bị'!$D$8="",0,IF(Consolidated!L604='Khả năng chọn thiết bị'!$D$8,1,0))</f>
        <v>0</v>
      </c>
      <c r="B604" s="103">
        <f>IF('Khả năng chọn thiết bị'!$D$8="",0,IF(Consolidated!P604='Khả năng chọn thiết bị'!$D$8,1,0))</f>
        <v>0</v>
      </c>
      <c r="C604" s="103">
        <f t="shared" si="18"/>
        <v>0</v>
      </c>
      <c r="D604" s="103">
        <f>IF(Consolidated!E604=1,1,0)</f>
        <v>1</v>
      </c>
      <c r="E604" s="103">
        <f>IF(ISNUMBER(Consolidated!F604),Consolidated!F604,0)</f>
        <v>1</v>
      </c>
      <c r="F604" s="103">
        <f t="shared" si="19"/>
        <v>0</v>
      </c>
    </row>
    <row r="605" spans="1:6">
      <c r="A605" s="103">
        <f>IF('Khả năng chọn thiết bị'!$D$8="",0,IF(Consolidated!L605='Khả năng chọn thiết bị'!$D$8,1,0))</f>
        <v>0</v>
      </c>
      <c r="B605" s="103">
        <f>IF('Khả năng chọn thiết bị'!$D$8="",0,IF(Consolidated!P605='Khả năng chọn thiết bị'!$D$8,1,0))</f>
        <v>0</v>
      </c>
      <c r="C605" s="103">
        <f t="shared" si="18"/>
        <v>0</v>
      </c>
      <c r="D605" s="103">
        <f>IF(Consolidated!E605=1,1,0)</f>
        <v>1</v>
      </c>
      <c r="E605" s="103">
        <f>IF(ISNUMBER(Consolidated!F605),Consolidated!F605,0)</f>
        <v>1</v>
      </c>
      <c r="F605" s="103">
        <f t="shared" si="19"/>
        <v>0</v>
      </c>
    </row>
    <row r="606" spans="1:6">
      <c r="A606" s="103">
        <f>IF('Khả năng chọn thiết bị'!$D$8="",0,IF(Consolidated!L606='Khả năng chọn thiết bị'!$D$8,1,0))</f>
        <v>0</v>
      </c>
      <c r="B606" s="103">
        <f>IF('Khả năng chọn thiết bị'!$D$8="",0,IF(Consolidated!P606='Khả năng chọn thiết bị'!$D$8,1,0))</f>
        <v>0</v>
      </c>
      <c r="C606" s="103">
        <f t="shared" si="18"/>
        <v>0</v>
      </c>
      <c r="D606" s="103">
        <f>IF(Consolidated!E606=1,1,0)</f>
        <v>1</v>
      </c>
      <c r="E606" s="103">
        <f>IF(ISNUMBER(Consolidated!F606),Consolidated!F606,0)</f>
        <v>1</v>
      </c>
      <c r="F606" s="103">
        <f t="shared" si="19"/>
        <v>0</v>
      </c>
    </row>
    <row r="607" spans="1:6">
      <c r="A607" s="103">
        <f>IF('Khả năng chọn thiết bị'!$D$8="",0,IF(Consolidated!L607='Khả năng chọn thiết bị'!$D$8,1,0))</f>
        <v>0</v>
      </c>
      <c r="B607" s="103">
        <f>IF('Khả năng chọn thiết bị'!$D$8="",0,IF(Consolidated!P607='Khả năng chọn thiết bị'!$D$8,1,0))</f>
        <v>0</v>
      </c>
      <c r="C607" s="103">
        <f t="shared" si="18"/>
        <v>0</v>
      </c>
      <c r="D607" s="103">
        <f>IF(Consolidated!E607=1,1,0)</f>
        <v>1</v>
      </c>
      <c r="E607" s="103">
        <f>IF(ISNUMBER(Consolidated!F607),Consolidated!F607,0)</f>
        <v>1</v>
      </c>
      <c r="F607" s="103">
        <f t="shared" si="19"/>
        <v>0</v>
      </c>
    </row>
    <row r="608" spans="1:6">
      <c r="A608" s="103">
        <f>IF('Khả năng chọn thiết bị'!$D$8="",0,IF(Consolidated!L608='Khả năng chọn thiết bị'!$D$8,1,0))</f>
        <v>0</v>
      </c>
      <c r="B608" s="103">
        <f>IF('Khả năng chọn thiết bị'!$D$8="",0,IF(Consolidated!P608='Khả năng chọn thiết bị'!$D$8,1,0))</f>
        <v>0</v>
      </c>
      <c r="C608" s="103">
        <f t="shared" si="18"/>
        <v>0</v>
      </c>
      <c r="D608" s="103">
        <f>IF(Consolidated!E608=1,1,0)</f>
        <v>1</v>
      </c>
      <c r="E608" s="103">
        <f>IF(ISNUMBER(Consolidated!F608),Consolidated!F608,0)</f>
        <v>1</v>
      </c>
      <c r="F608" s="103">
        <f t="shared" si="19"/>
        <v>0</v>
      </c>
    </row>
    <row r="609" spans="1:6">
      <c r="A609" s="103">
        <f>IF('Khả năng chọn thiết bị'!$D$8="",0,IF(Consolidated!L609='Khả năng chọn thiết bị'!$D$8,1,0))</f>
        <v>0</v>
      </c>
      <c r="B609" s="103">
        <f>IF('Khả năng chọn thiết bị'!$D$8="",0,IF(Consolidated!P609='Khả năng chọn thiết bị'!$D$8,1,0))</f>
        <v>0</v>
      </c>
      <c r="C609" s="103">
        <f t="shared" si="18"/>
        <v>0</v>
      </c>
      <c r="D609" s="103">
        <f>IF(Consolidated!E609=1,1,0)</f>
        <v>1</v>
      </c>
      <c r="E609" s="103">
        <f>IF(ISNUMBER(Consolidated!F609),Consolidated!F609,0)</f>
        <v>1</v>
      </c>
      <c r="F609" s="103">
        <f t="shared" si="19"/>
        <v>0</v>
      </c>
    </row>
    <row r="610" spans="1:6">
      <c r="A610" s="103">
        <f>IF('Khả năng chọn thiết bị'!$D$8="",0,IF(Consolidated!L610='Khả năng chọn thiết bị'!$D$8,1,0))</f>
        <v>0</v>
      </c>
      <c r="B610" s="103">
        <f>IF('Khả năng chọn thiết bị'!$D$8="",0,IF(Consolidated!P610='Khả năng chọn thiết bị'!$D$8,1,0))</f>
        <v>0</v>
      </c>
      <c r="C610" s="103">
        <f t="shared" si="18"/>
        <v>0</v>
      </c>
      <c r="D610" s="103">
        <f>IF(Consolidated!E610=1,1,0)</f>
        <v>1</v>
      </c>
      <c r="E610" s="103">
        <f>IF(ISNUMBER(Consolidated!F610),Consolidated!F610,0)</f>
        <v>1</v>
      </c>
      <c r="F610" s="103">
        <f t="shared" si="19"/>
        <v>0</v>
      </c>
    </row>
    <row r="611" spans="1:6">
      <c r="A611" s="103">
        <f>IF('Khả năng chọn thiết bị'!$D$8="",0,IF(Consolidated!L611='Khả năng chọn thiết bị'!$D$8,1,0))</f>
        <v>0</v>
      </c>
      <c r="B611" s="103">
        <f>IF('Khả năng chọn thiết bị'!$D$8="",0,IF(Consolidated!P611='Khả năng chọn thiết bị'!$D$8,1,0))</f>
        <v>0</v>
      </c>
      <c r="C611" s="103">
        <f t="shared" si="18"/>
        <v>0</v>
      </c>
      <c r="D611" s="103">
        <f>IF(Consolidated!E611=1,1,0)</f>
        <v>1</v>
      </c>
      <c r="E611" s="103">
        <f>IF(ISNUMBER(Consolidated!F611),Consolidated!F611,0)</f>
        <v>1</v>
      </c>
      <c r="F611" s="103">
        <f t="shared" si="19"/>
        <v>0</v>
      </c>
    </row>
    <row r="612" spans="1:6">
      <c r="A612" s="103">
        <f>IF('Khả năng chọn thiết bị'!$D$8="",0,IF(Consolidated!L612='Khả năng chọn thiết bị'!$D$8,1,0))</f>
        <v>0</v>
      </c>
      <c r="B612" s="103">
        <f>IF('Khả năng chọn thiết bị'!$D$8="",0,IF(Consolidated!P612='Khả năng chọn thiết bị'!$D$8,1,0))</f>
        <v>0</v>
      </c>
      <c r="C612" s="103">
        <f t="shared" si="18"/>
        <v>0</v>
      </c>
      <c r="D612" s="103">
        <f>IF(Consolidated!E612=1,1,0)</f>
        <v>1</v>
      </c>
      <c r="E612" s="103">
        <f>IF(ISNUMBER(Consolidated!F612),Consolidated!F612,0)</f>
        <v>1</v>
      </c>
      <c r="F612" s="103">
        <f t="shared" si="19"/>
        <v>0</v>
      </c>
    </row>
    <row r="613" spans="1:6">
      <c r="A613" s="103">
        <f>IF('Khả năng chọn thiết bị'!$D$8="",0,IF(Consolidated!L613='Khả năng chọn thiết bị'!$D$8,1,0))</f>
        <v>0</v>
      </c>
      <c r="B613" s="103">
        <f>IF('Khả năng chọn thiết bị'!$D$8="",0,IF(Consolidated!P613='Khả năng chọn thiết bị'!$D$8,1,0))</f>
        <v>0</v>
      </c>
      <c r="C613" s="103">
        <f t="shared" si="18"/>
        <v>0</v>
      </c>
      <c r="D613" s="103">
        <f>IF(Consolidated!E613=1,1,0)</f>
        <v>1</v>
      </c>
      <c r="E613" s="103">
        <f>IF(ISNUMBER(Consolidated!F613),Consolidated!F613,0)</f>
        <v>1</v>
      </c>
      <c r="F613" s="103">
        <f t="shared" si="19"/>
        <v>0</v>
      </c>
    </row>
    <row r="614" spans="1:6">
      <c r="A614" s="103">
        <f>IF('Khả năng chọn thiết bị'!$D$8="",0,IF(Consolidated!L614='Khả năng chọn thiết bị'!$D$8,1,0))</f>
        <v>0</v>
      </c>
      <c r="B614" s="103">
        <f>IF('Khả năng chọn thiết bị'!$D$8="",0,IF(Consolidated!P614='Khả năng chọn thiết bị'!$D$8,1,0))</f>
        <v>0</v>
      </c>
      <c r="C614" s="103">
        <f t="shared" si="18"/>
        <v>0</v>
      </c>
      <c r="D614" s="103">
        <f>IF(Consolidated!E614=1,1,0)</f>
        <v>1</v>
      </c>
      <c r="E614" s="103">
        <f>IF(ISNUMBER(Consolidated!F614),Consolidated!F614,0)</f>
        <v>1</v>
      </c>
      <c r="F614" s="103">
        <f t="shared" si="19"/>
        <v>0</v>
      </c>
    </row>
    <row r="615" spans="1:6">
      <c r="A615" s="103">
        <f>IF('Khả năng chọn thiết bị'!$D$8="",0,IF(Consolidated!L615='Khả năng chọn thiết bị'!$D$8,1,0))</f>
        <v>0</v>
      </c>
      <c r="B615" s="103">
        <f>IF('Khả năng chọn thiết bị'!$D$8="",0,IF(Consolidated!P615='Khả năng chọn thiết bị'!$D$8,1,0))</f>
        <v>0</v>
      </c>
      <c r="C615" s="103">
        <f t="shared" si="18"/>
        <v>0</v>
      </c>
      <c r="D615" s="103">
        <f>IF(Consolidated!E615=1,1,0)</f>
        <v>1</v>
      </c>
      <c r="E615" s="103">
        <f>IF(ISNUMBER(Consolidated!F615),Consolidated!F615,0)</f>
        <v>1</v>
      </c>
      <c r="F615" s="103">
        <f t="shared" si="19"/>
        <v>0</v>
      </c>
    </row>
    <row r="616" spans="1:6">
      <c r="A616" s="103">
        <f>IF('Khả năng chọn thiết bị'!$D$8="",0,IF(Consolidated!L616='Khả năng chọn thiết bị'!$D$8,1,0))</f>
        <v>0</v>
      </c>
      <c r="B616" s="103">
        <f>IF('Khả năng chọn thiết bị'!$D$8="",0,IF(Consolidated!P616='Khả năng chọn thiết bị'!$D$8,1,0))</f>
        <v>0</v>
      </c>
      <c r="C616" s="103">
        <f t="shared" si="18"/>
        <v>0</v>
      </c>
      <c r="D616" s="103">
        <f>IF(Consolidated!E616=1,1,0)</f>
        <v>0</v>
      </c>
      <c r="E616" s="103">
        <f>IF(ISNUMBER(Consolidated!F616),Consolidated!F616,0)</f>
        <v>0</v>
      </c>
      <c r="F616" s="103">
        <f t="shared" si="19"/>
        <v>0</v>
      </c>
    </row>
    <row r="617" spans="1:6">
      <c r="A617" s="103">
        <f>IF('Khả năng chọn thiết bị'!$D$8="",0,IF(Consolidated!L617='Khả năng chọn thiết bị'!$D$8,1,0))</f>
        <v>0</v>
      </c>
      <c r="B617" s="103">
        <f>IF('Khả năng chọn thiết bị'!$D$8="",0,IF(Consolidated!P617='Khả năng chọn thiết bị'!$D$8,1,0))</f>
        <v>0</v>
      </c>
      <c r="C617" s="103">
        <f t="shared" si="18"/>
        <v>0</v>
      </c>
      <c r="D617" s="103">
        <f>IF(Consolidated!E617=1,1,0)</f>
        <v>1</v>
      </c>
      <c r="E617" s="103">
        <f>IF(ISNUMBER(Consolidated!F617),Consolidated!F617,0)</f>
        <v>1</v>
      </c>
      <c r="F617" s="103">
        <f t="shared" si="19"/>
        <v>0</v>
      </c>
    </row>
    <row r="618" spans="1:6">
      <c r="A618" s="103">
        <f>IF('Khả năng chọn thiết bị'!$D$8="",0,IF(Consolidated!L618='Khả năng chọn thiết bị'!$D$8,1,0))</f>
        <v>0</v>
      </c>
      <c r="B618" s="103">
        <f>IF('Khả năng chọn thiết bị'!$D$8="",0,IF(Consolidated!P618='Khả năng chọn thiết bị'!$D$8,1,0))</f>
        <v>0</v>
      </c>
      <c r="C618" s="103">
        <f t="shared" si="18"/>
        <v>0</v>
      </c>
      <c r="D618" s="103">
        <f>IF(Consolidated!E618=1,1,0)</f>
        <v>1</v>
      </c>
      <c r="E618" s="103">
        <f>IF(ISNUMBER(Consolidated!F618),Consolidated!F618,0)</f>
        <v>1</v>
      </c>
      <c r="F618" s="103">
        <f t="shared" si="19"/>
        <v>0</v>
      </c>
    </row>
    <row r="619" spans="1:6">
      <c r="A619" s="103">
        <f>IF('Khả năng chọn thiết bị'!$D$8="",0,IF(Consolidated!L619='Khả năng chọn thiết bị'!$D$8,1,0))</f>
        <v>0</v>
      </c>
      <c r="B619" s="103">
        <f>IF('Khả năng chọn thiết bị'!$D$8="",0,IF(Consolidated!P619='Khả năng chọn thiết bị'!$D$8,1,0))</f>
        <v>0</v>
      </c>
      <c r="C619" s="103">
        <f t="shared" si="18"/>
        <v>0</v>
      </c>
      <c r="D619" s="103">
        <f>IF(Consolidated!E619=1,1,0)</f>
        <v>0</v>
      </c>
      <c r="E619" s="103">
        <f>IF(ISNUMBER(Consolidated!F619),Consolidated!F619,0)</f>
        <v>0</v>
      </c>
      <c r="F619" s="103">
        <f t="shared" si="19"/>
        <v>0</v>
      </c>
    </row>
    <row r="620" spans="1:6">
      <c r="A620" s="103">
        <f>IF('Khả năng chọn thiết bị'!$D$8="",0,IF(Consolidated!L620='Khả năng chọn thiết bị'!$D$8,1,0))</f>
        <v>0</v>
      </c>
      <c r="B620" s="103">
        <f>IF('Khả năng chọn thiết bị'!$D$8="",0,IF(Consolidated!P620='Khả năng chọn thiết bị'!$D$8,1,0))</f>
        <v>0</v>
      </c>
      <c r="C620" s="103">
        <f t="shared" si="18"/>
        <v>0</v>
      </c>
      <c r="D620" s="103">
        <f>IF(Consolidated!E620=1,1,0)</f>
        <v>1</v>
      </c>
      <c r="E620" s="103">
        <f>IF(ISNUMBER(Consolidated!F620),Consolidated!F620,0)</f>
        <v>1</v>
      </c>
      <c r="F620" s="103">
        <f t="shared" si="19"/>
        <v>0</v>
      </c>
    </row>
    <row r="621" spans="1:6">
      <c r="A621" s="103">
        <f>IF('Khả năng chọn thiết bị'!$D$8="",0,IF(Consolidated!L621='Khả năng chọn thiết bị'!$D$8,1,0))</f>
        <v>0</v>
      </c>
      <c r="B621" s="103">
        <f>IF('Khả năng chọn thiết bị'!$D$8="",0,IF(Consolidated!P621='Khả năng chọn thiết bị'!$D$8,1,0))</f>
        <v>0</v>
      </c>
      <c r="C621" s="103">
        <f t="shared" si="18"/>
        <v>0</v>
      </c>
      <c r="D621" s="103">
        <f>IF(Consolidated!E621=1,1,0)</f>
        <v>1</v>
      </c>
      <c r="E621" s="103">
        <f>IF(ISNUMBER(Consolidated!F621),Consolidated!F621,0)</f>
        <v>1</v>
      </c>
      <c r="F621" s="103">
        <f t="shared" si="19"/>
        <v>0</v>
      </c>
    </row>
    <row r="622" spans="1:6">
      <c r="A622" s="103">
        <f>IF('Khả năng chọn thiết bị'!$D$8="",0,IF(Consolidated!L622='Khả năng chọn thiết bị'!$D$8,1,0))</f>
        <v>0</v>
      </c>
      <c r="B622" s="103">
        <f>IF('Khả năng chọn thiết bị'!$D$8="",0,IF(Consolidated!P622='Khả năng chọn thiết bị'!$D$8,1,0))</f>
        <v>0</v>
      </c>
      <c r="C622" s="103">
        <f t="shared" si="18"/>
        <v>0</v>
      </c>
      <c r="D622" s="103">
        <f>IF(Consolidated!E622=1,1,0)</f>
        <v>1</v>
      </c>
      <c r="E622" s="103">
        <f>IF(ISNUMBER(Consolidated!F622),Consolidated!F622,0)</f>
        <v>1</v>
      </c>
      <c r="F622" s="103">
        <f t="shared" si="19"/>
        <v>0</v>
      </c>
    </row>
    <row r="623" spans="1:6">
      <c r="A623" s="103">
        <f>IF('Khả năng chọn thiết bị'!$D$8="",0,IF(Consolidated!L623='Khả năng chọn thiết bị'!$D$8,1,0))</f>
        <v>0</v>
      </c>
      <c r="B623" s="103">
        <f>IF('Khả năng chọn thiết bị'!$D$8="",0,IF(Consolidated!P623='Khả năng chọn thiết bị'!$D$8,1,0))</f>
        <v>0</v>
      </c>
      <c r="C623" s="103">
        <f t="shared" si="18"/>
        <v>0</v>
      </c>
      <c r="D623" s="103">
        <f>IF(Consolidated!E623=1,1,0)</f>
        <v>1</v>
      </c>
      <c r="E623" s="103">
        <f>IF(ISNUMBER(Consolidated!F623),Consolidated!F623,0)</f>
        <v>1</v>
      </c>
      <c r="F623" s="103">
        <f t="shared" si="19"/>
        <v>0</v>
      </c>
    </row>
    <row r="624" spans="1:6">
      <c r="A624" s="103">
        <f>IF('Khả năng chọn thiết bị'!$D$8="",0,IF(Consolidated!L624='Khả năng chọn thiết bị'!$D$8,1,0))</f>
        <v>0</v>
      </c>
      <c r="B624" s="103">
        <f>IF('Khả năng chọn thiết bị'!$D$8="",0,IF(Consolidated!P624='Khả năng chọn thiết bị'!$D$8,1,0))</f>
        <v>0</v>
      </c>
      <c r="C624" s="103">
        <f t="shared" si="18"/>
        <v>0</v>
      </c>
      <c r="D624" s="103">
        <f>IF(Consolidated!E624=1,1,0)</f>
        <v>1</v>
      </c>
      <c r="E624" s="103">
        <f>IF(ISNUMBER(Consolidated!F624),Consolidated!F624,0)</f>
        <v>1</v>
      </c>
      <c r="F624" s="103">
        <f t="shared" si="19"/>
        <v>0</v>
      </c>
    </row>
    <row r="625" spans="1:6">
      <c r="A625" s="103">
        <f>IF('Khả năng chọn thiết bị'!$D$8="",0,IF(Consolidated!L625='Khả năng chọn thiết bị'!$D$8,1,0))</f>
        <v>0</v>
      </c>
      <c r="B625" s="103">
        <f>IF('Khả năng chọn thiết bị'!$D$8="",0,IF(Consolidated!P625='Khả năng chọn thiết bị'!$D$8,1,0))</f>
        <v>0</v>
      </c>
      <c r="C625" s="103">
        <f t="shared" si="18"/>
        <v>0</v>
      </c>
      <c r="D625" s="103">
        <f>IF(Consolidated!E625=1,1,0)</f>
        <v>1</v>
      </c>
      <c r="E625" s="103">
        <f>IF(ISNUMBER(Consolidated!F625),Consolidated!F625,0)</f>
        <v>1</v>
      </c>
      <c r="F625" s="103">
        <f t="shared" si="19"/>
        <v>0</v>
      </c>
    </row>
    <row r="626" spans="1:6">
      <c r="A626" s="103">
        <f>IF('Khả năng chọn thiết bị'!$D$8="",0,IF(Consolidated!L626='Khả năng chọn thiết bị'!$D$8,1,0))</f>
        <v>0</v>
      </c>
      <c r="B626" s="103">
        <f>IF('Khả năng chọn thiết bị'!$D$8="",0,IF(Consolidated!P626='Khả năng chọn thiết bị'!$D$8,1,0))</f>
        <v>0</v>
      </c>
      <c r="C626" s="103">
        <f t="shared" si="18"/>
        <v>0</v>
      </c>
      <c r="D626" s="103">
        <f>IF(Consolidated!E626=1,1,0)</f>
        <v>1</v>
      </c>
      <c r="E626" s="103">
        <f>IF(ISNUMBER(Consolidated!F626),Consolidated!F626,0)</f>
        <v>1</v>
      </c>
      <c r="F626" s="103">
        <f t="shared" si="19"/>
        <v>0</v>
      </c>
    </row>
    <row r="627" spans="1:6">
      <c r="A627" s="103">
        <f>IF('Khả năng chọn thiết bị'!$D$8="",0,IF(Consolidated!L627='Khả năng chọn thiết bị'!$D$8,1,0))</f>
        <v>0</v>
      </c>
      <c r="B627" s="103">
        <f>IF('Khả năng chọn thiết bị'!$D$8="",0,IF(Consolidated!P627='Khả năng chọn thiết bị'!$D$8,1,0))</f>
        <v>0</v>
      </c>
      <c r="C627" s="103">
        <f t="shared" si="18"/>
        <v>0</v>
      </c>
      <c r="D627" s="103">
        <f>IF(Consolidated!E627=1,1,0)</f>
        <v>0</v>
      </c>
      <c r="E627" s="103">
        <f>IF(ISNUMBER(Consolidated!F627),Consolidated!F627,0)</f>
        <v>0</v>
      </c>
      <c r="F627" s="103">
        <f t="shared" si="19"/>
        <v>0</v>
      </c>
    </row>
    <row r="628" spans="1:6">
      <c r="A628" s="103">
        <f>IF('Khả năng chọn thiết bị'!$D$8="",0,IF(Consolidated!L628='Khả năng chọn thiết bị'!$D$8,1,0))</f>
        <v>0</v>
      </c>
      <c r="B628" s="103">
        <f>IF('Khả năng chọn thiết bị'!$D$8="",0,IF(Consolidated!P628='Khả năng chọn thiết bị'!$D$8,1,0))</f>
        <v>0</v>
      </c>
      <c r="C628" s="103">
        <f t="shared" si="18"/>
        <v>0</v>
      </c>
      <c r="D628" s="103">
        <f>IF(Consolidated!E628=1,1,0)</f>
        <v>0</v>
      </c>
      <c r="E628" s="103">
        <f>IF(ISNUMBER(Consolidated!F628),Consolidated!F628,0)</f>
        <v>0</v>
      </c>
      <c r="F628" s="103">
        <f t="shared" si="19"/>
        <v>0</v>
      </c>
    </row>
    <row r="629" spans="1:6">
      <c r="A629" s="103">
        <f>IF('Khả năng chọn thiết bị'!$D$8="",0,IF(Consolidated!L629='Khả năng chọn thiết bị'!$D$8,1,0))</f>
        <v>0</v>
      </c>
      <c r="B629" s="103">
        <f>IF('Khả năng chọn thiết bị'!$D$8="",0,IF(Consolidated!P629='Khả năng chọn thiết bị'!$D$8,1,0))</f>
        <v>0</v>
      </c>
      <c r="C629" s="103">
        <f t="shared" si="18"/>
        <v>0</v>
      </c>
      <c r="D629" s="103">
        <f>IF(Consolidated!E629=1,1,0)</f>
        <v>0</v>
      </c>
      <c r="E629" s="103">
        <f>IF(ISNUMBER(Consolidated!F629),Consolidated!F629,0)</f>
        <v>0</v>
      </c>
      <c r="F629" s="103">
        <f t="shared" si="19"/>
        <v>0</v>
      </c>
    </row>
    <row r="630" spans="1:6">
      <c r="A630" s="103">
        <f>IF('Khả năng chọn thiết bị'!$D$8="",0,IF(Consolidated!L630='Khả năng chọn thiết bị'!$D$8,1,0))</f>
        <v>0</v>
      </c>
      <c r="B630" s="103">
        <f>IF('Khả năng chọn thiết bị'!$D$8="",0,IF(Consolidated!P630='Khả năng chọn thiết bị'!$D$8,1,0))</f>
        <v>0</v>
      </c>
      <c r="C630" s="103">
        <f t="shared" si="18"/>
        <v>0</v>
      </c>
      <c r="D630" s="103">
        <f>IF(Consolidated!E630=1,1,0)</f>
        <v>1</v>
      </c>
      <c r="E630" s="103">
        <f>IF(ISNUMBER(Consolidated!F630),Consolidated!F630,0)</f>
        <v>1</v>
      </c>
      <c r="F630" s="103">
        <f t="shared" si="19"/>
        <v>0</v>
      </c>
    </row>
    <row r="631" spans="1:6">
      <c r="A631" s="103">
        <f>IF('Khả năng chọn thiết bị'!$D$8="",0,IF(Consolidated!L631='Khả năng chọn thiết bị'!$D$8,1,0))</f>
        <v>0</v>
      </c>
      <c r="B631" s="103">
        <f>IF('Khả năng chọn thiết bị'!$D$8="",0,IF(Consolidated!P631='Khả năng chọn thiết bị'!$D$8,1,0))</f>
        <v>0</v>
      </c>
      <c r="C631" s="103">
        <f t="shared" si="18"/>
        <v>0</v>
      </c>
      <c r="D631" s="103">
        <f>IF(Consolidated!E631=1,1,0)</f>
        <v>0</v>
      </c>
      <c r="E631" s="103">
        <f>IF(ISNUMBER(Consolidated!F631),Consolidated!F631,0)</f>
        <v>0</v>
      </c>
      <c r="F631" s="103">
        <f t="shared" si="19"/>
        <v>0</v>
      </c>
    </row>
    <row r="632" spans="1:6">
      <c r="A632" s="103">
        <f>IF('Khả năng chọn thiết bị'!$D$8="",0,IF(Consolidated!L632='Khả năng chọn thiết bị'!$D$8,1,0))</f>
        <v>0</v>
      </c>
      <c r="B632" s="103">
        <f>IF('Khả năng chọn thiết bị'!$D$8="",0,IF(Consolidated!P632='Khả năng chọn thiết bị'!$D$8,1,0))</f>
        <v>0</v>
      </c>
      <c r="C632" s="103">
        <f t="shared" si="18"/>
        <v>0</v>
      </c>
      <c r="D632" s="103">
        <f>IF(Consolidated!E632=1,1,0)</f>
        <v>0</v>
      </c>
      <c r="E632" s="103">
        <f>IF(ISNUMBER(Consolidated!F632),Consolidated!F632,0)</f>
        <v>0</v>
      </c>
      <c r="F632" s="103">
        <f t="shared" si="19"/>
        <v>0</v>
      </c>
    </row>
    <row r="633" spans="1:6">
      <c r="A633" s="103">
        <f>IF('Khả năng chọn thiết bị'!$D$8="",0,IF(Consolidated!L633='Khả năng chọn thiết bị'!$D$8,1,0))</f>
        <v>0</v>
      </c>
      <c r="B633" s="103">
        <f>IF('Khả năng chọn thiết bị'!$D$8="",0,IF(Consolidated!P633='Khả năng chọn thiết bị'!$D$8,1,0))</f>
        <v>0</v>
      </c>
      <c r="C633" s="103">
        <f t="shared" si="18"/>
        <v>0</v>
      </c>
      <c r="D633" s="103">
        <f>IF(Consolidated!E633=1,1,0)</f>
        <v>0</v>
      </c>
      <c r="E633" s="103">
        <f>IF(ISNUMBER(Consolidated!F633),Consolidated!F633,0)</f>
        <v>0</v>
      </c>
      <c r="F633" s="103">
        <f t="shared" si="19"/>
        <v>0</v>
      </c>
    </row>
    <row r="634" spans="1:6">
      <c r="A634" s="103">
        <f>IF('Khả năng chọn thiết bị'!$D$8="",0,IF(Consolidated!L634='Khả năng chọn thiết bị'!$D$8,1,0))</f>
        <v>0</v>
      </c>
      <c r="B634" s="103">
        <f>IF('Khả năng chọn thiết bị'!$D$8="",0,IF(Consolidated!P634='Khả năng chọn thiết bị'!$D$8,1,0))</f>
        <v>0</v>
      </c>
      <c r="C634" s="103">
        <f t="shared" si="18"/>
        <v>0</v>
      </c>
      <c r="D634" s="103">
        <f>IF(Consolidated!E634=1,1,0)</f>
        <v>1</v>
      </c>
      <c r="E634" s="103">
        <f>IF(ISNUMBER(Consolidated!F634),Consolidated!F634,0)</f>
        <v>1</v>
      </c>
      <c r="F634" s="103">
        <f t="shared" si="19"/>
        <v>0</v>
      </c>
    </row>
    <row r="635" spans="1:6">
      <c r="A635" s="103">
        <f>IF('Khả năng chọn thiết bị'!$D$8="",0,IF(Consolidated!L635='Khả năng chọn thiết bị'!$D$8,1,0))</f>
        <v>0</v>
      </c>
      <c r="B635" s="103">
        <f>IF('Khả năng chọn thiết bị'!$D$8="",0,IF(Consolidated!P635='Khả năng chọn thiết bị'!$D$8,1,0))</f>
        <v>0</v>
      </c>
      <c r="C635" s="103">
        <f t="shared" si="18"/>
        <v>0</v>
      </c>
      <c r="D635" s="103">
        <f>IF(Consolidated!E635=1,1,0)</f>
        <v>1</v>
      </c>
      <c r="E635" s="103">
        <f>IF(ISNUMBER(Consolidated!F635),Consolidated!F635,0)</f>
        <v>1</v>
      </c>
      <c r="F635" s="103">
        <f t="shared" si="19"/>
        <v>0</v>
      </c>
    </row>
    <row r="636" spans="1:6">
      <c r="A636" s="103">
        <f>IF('Khả năng chọn thiết bị'!$D$8="",0,IF(Consolidated!L636='Khả năng chọn thiết bị'!$D$8,1,0))</f>
        <v>0</v>
      </c>
      <c r="B636" s="103">
        <f>IF('Khả năng chọn thiết bị'!$D$8="",0,IF(Consolidated!P636='Khả năng chọn thiết bị'!$D$8,1,0))</f>
        <v>0</v>
      </c>
      <c r="C636" s="103">
        <f t="shared" si="18"/>
        <v>0</v>
      </c>
      <c r="D636" s="103">
        <f>IF(Consolidated!E636=1,1,0)</f>
        <v>0</v>
      </c>
      <c r="E636" s="103">
        <f>IF(ISNUMBER(Consolidated!F636),Consolidated!F636,0)</f>
        <v>0</v>
      </c>
      <c r="F636" s="103">
        <f t="shared" si="19"/>
        <v>0</v>
      </c>
    </row>
    <row r="637" spans="1:6">
      <c r="A637" s="103">
        <f>IF('Khả năng chọn thiết bị'!$D$8="",0,IF(Consolidated!L637='Khả năng chọn thiết bị'!$D$8,1,0))</f>
        <v>0</v>
      </c>
      <c r="B637" s="103">
        <f>IF('Khả năng chọn thiết bị'!$D$8="",0,IF(Consolidated!P637='Khả năng chọn thiết bị'!$D$8,1,0))</f>
        <v>0</v>
      </c>
      <c r="C637" s="103">
        <f t="shared" si="18"/>
        <v>0</v>
      </c>
      <c r="D637" s="103">
        <f>IF(Consolidated!E637=1,1,0)</f>
        <v>0</v>
      </c>
      <c r="E637" s="103">
        <f>IF(ISNUMBER(Consolidated!F637),Consolidated!F637,0)</f>
        <v>0</v>
      </c>
      <c r="F637" s="103">
        <f t="shared" si="19"/>
        <v>0</v>
      </c>
    </row>
    <row r="638" spans="1:6">
      <c r="A638" s="103">
        <f>IF('Khả năng chọn thiết bị'!$D$8="",0,IF(Consolidated!L638='Khả năng chọn thiết bị'!$D$8,1,0))</f>
        <v>0</v>
      </c>
      <c r="B638" s="103">
        <f>IF('Khả năng chọn thiết bị'!$D$8="",0,IF(Consolidated!P638='Khả năng chọn thiết bị'!$D$8,1,0))</f>
        <v>0</v>
      </c>
      <c r="C638" s="103">
        <f t="shared" si="18"/>
        <v>0</v>
      </c>
      <c r="D638" s="103">
        <f>IF(Consolidated!E638=1,1,0)</f>
        <v>1</v>
      </c>
      <c r="E638" s="103">
        <f>IF(ISNUMBER(Consolidated!F638),Consolidated!F638,0)</f>
        <v>1</v>
      </c>
      <c r="F638" s="103">
        <f t="shared" si="19"/>
        <v>0</v>
      </c>
    </row>
    <row r="639" spans="1:6">
      <c r="A639" s="103">
        <f>IF('Khả năng chọn thiết bị'!$D$8="",0,IF(Consolidated!L639='Khả năng chọn thiết bị'!$D$8,1,0))</f>
        <v>0</v>
      </c>
      <c r="B639" s="103">
        <f>IF('Khả năng chọn thiết bị'!$D$8="",0,IF(Consolidated!P639='Khả năng chọn thiết bị'!$D$8,1,0))</f>
        <v>0</v>
      </c>
      <c r="C639" s="103">
        <f t="shared" si="18"/>
        <v>0</v>
      </c>
      <c r="D639" s="103">
        <f>IF(Consolidated!E639=1,1,0)</f>
        <v>0</v>
      </c>
      <c r="E639" s="103">
        <f>IF(ISNUMBER(Consolidated!F639),Consolidated!F639,0)</f>
        <v>0</v>
      </c>
      <c r="F639" s="103">
        <f t="shared" si="19"/>
        <v>0</v>
      </c>
    </row>
    <row r="640" spans="1:6">
      <c r="A640" s="103">
        <f>IF('Khả năng chọn thiết bị'!$D$8="",0,IF(Consolidated!L640='Khả năng chọn thiết bị'!$D$8,1,0))</f>
        <v>0</v>
      </c>
      <c r="B640" s="103">
        <f>IF('Khả năng chọn thiết bị'!$D$8="",0,IF(Consolidated!P640='Khả năng chọn thiết bị'!$D$8,1,0))</f>
        <v>0</v>
      </c>
      <c r="C640" s="103">
        <f t="shared" si="18"/>
        <v>0</v>
      </c>
      <c r="D640" s="103">
        <f>IF(Consolidated!E640=1,1,0)</f>
        <v>1</v>
      </c>
      <c r="E640" s="103">
        <f>IF(ISNUMBER(Consolidated!F640),Consolidated!F640,0)</f>
        <v>0</v>
      </c>
      <c r="F640" s="103">
        <f t="shared" si="19"/>
        <v>0</v>
      </c>
    </row>
    <row r="641" spans="1:6">
      <c r="A641" s="103">
        <f>IF('Khả năng chọn thiết bị'!$D$8="",0,IF(Consolidated!L641='Khả năng chọn thiết bị'!$D$8,1,0))</f>
        <v>0</v>
      </c>
      <c r="B641" s="103">
        <f>IF('Khả năng chọn thiết bị'!$D$8="",0,IF(Consolidated!P641='Khả năng chọn thiết bị'!$D$8,1,0))</f>
        <v>0</v>
      </c>
      <c r="C641" s="103">
        <f t="shared" si="18"/>
        <v>0</v>
      </c>
      <c r="D641" s="103">
        <f>IF(Consolidated!E641=1,1,0)</f>
        <v>1</v>
      </c>
      <c r="E641" s="103">
        <f>IF(ISNUMBER(Consolidated!F641),Consolidated!F641,0)</f>
        <v>0</v>
      </c>
      <c r="F641" s="103">
        <f t="shared" si="19"/>
        <v>0</v>
      </c>
    </row>
    <row r="642" spans="1:6">
      <c r="A642" s="103">
        <f>IF('Khả năng chọn thiết bị'!$D$8="",0,IF(Consolidated!L642='Khả năng chọn thiết bị'!$D$8,1,0))</f>
        <v>0</v>
      </c>
      <c r="B642" s="103">
        <f>IF('Khả năng chọn thiết bị'!$D$8="",0,IF(Consolidated!P642='Khả năng chọn thiết bị'!$D$8,1,0))</f>
        <v>0</v>
      </c>
      <c r="C642" s="103">
        <f t="shared" ref="C642:C705" si="20">IF(A642+B642&gt;0,1,0)</f>
        <v>0</v>
      </c>
      <c r="D642" s="103">
        <f>IF(Consolidated!E642=1,1,0)</f>
        <v>0</v>
      </c>
      <c r="E642" s="103">
        <f>IF(ISNUMBER(Consolidated!F642),Consolidated!F642,0)</f>
        <v>0</v>
      </c>
      <c r="F642" s="103">
        <f t="shared" si="19"/>
        <v>0</v>
      </c>
    </row>
    <row r="643" spans="1:6">
      <c r="A643" s="103">
        <f>IF('Khả năng chọn thiết bị'!$D$8="",0,IF(Consolidated!L643='Khả năng chọn thiết bị'!$D$8,1,0))</f>
        <v>0</v>
      </c>
      <c r="B643" s="103">
        <f>IF('Khả năng chọn thiết bị'!$D$8="",0,IF(Consolidated!P643='Khả năng chọn thiết bị'!$D$8,1,0))</f>
        <v>0</v>
      </c>
      <c r="C643" s="103">
        <f t="shared" si="20"/>
        <v>0</v>
      </c>
      <c r="D643" s="103">
        <f>IF(Consolidated!E643=1,1,0)</f>
        <v>0</v>
      </c>
      <c r="E643" s="103">
        <f>IF(ISNUMBER(Consolidated!F643),Consolidated!F643,0)</f>
        <v>0</v>
      </c>
      <c r="F643" s="103">
        <f t="shared" ref="F643:F706" si="21">F642+C643</f>
        <v>0</v>
      </c>
    </row>
    <row r="644" spans="1:6">
      <c r="A644" s="103">
        <f>IF('Khả năng chọn thiết bị'!$D$8="",0,IF(Consolidated!L644='Khả năng chọn thiết bị'!$D$8,1,0))</f>
        <v>0</v>
      </c>
      <c r="B644" s="103">
        <f>IF('Khả năng chọn thiết bị'!$D$8="",0,IF(Consolidated!P644='Khả năng chọn thiết bị'!$D$8,1,0))</f>
        <v>0</v>
      </c>
      <c r="C644" s="103">
        <f t="shared" si="20"/>
        <v>0</v>
      </c>
      <c r="D644" s="103">
        <f>IF(Consolidated!E644=1,1,0)</f>
        <v>0</v>
      </c>
      <c r="E644" s="103">
        <f>IF(ISNUMBER(Consolidated!F644),Consolidated!F644,0)</f>
        <v>0</v>
      </c>
      <c r="F644" s="103">
        <f t="shared" si="21"/>
        <v>0</v>
      </c>
    </row>
    <row r="645" spans="1:6">
      <c r="A645" s="103">
        <f>IF('Khả năng chọn thiết bị'!$D$8="",0,IF(Consolidated!L645='Khả năng chọn thiết bị'!$D$8,1,0))</f>
        <v>0</v>
      </c>
      <c r="B645" s="103">
        <f>IF('Khả năng chọn thiết bị'!$D$8="",0,IF(Consolidated!P645='Khả năng chọn thiết bị'!$D$8,1,0))</f>
        <v>0</v>
      </c>
      <c r="C645" s="103">
        <f t="shared" si="20"/>
        <v>0</v>
      </c>
      <c r="D645" s="103">
        <f>IF(Consolidated!E645=1,1,0)</f>
        <v>0</v>
      </c>
      <c r="E645" s="103">
        <f>IF(ISNUMBER(Consolidated!F645),Consolidated!F645,0)</f>
        <v>0</v>
      </c>
      <c r="F645" s="103">
        <f t="shared" si="21"/>
        <v>0</v>
      </c>
    </row>
    <row r="646" spans="1:6">
      <c r="A646" s="103">
        <f>IF('Khả năng chọn thiết bị'!$D$8="",0,IF(Consolidated!L646='Khả năng chọn thiết bị'!$D$8,1,0))</f>
        <v>0</v>
      </c>
      <c r="B646" s="103">
        <f>IF('Khả năng chọn thiết bị'!$D$8="",0,IF(Consolidated!P646='Khả năng chọn thiết bị'!$D$8,1,0))</f>
        <v>0</v>
      </c>
      <c r="C646" s="103">
        <f t="shared" si="20"/>
        <v>0</v>
      </c>
      <c r="D646" s="103">
        <f>IF(Consolidated!E646=1,1,0)</f>
        <v>0</v>
      </c>
      <c r="E646" s="103">
        <f>IF(ISNUMBER(Consolidated!F646),Consolidated!F646,0)</f>
        <v>0</v>
      </c>
      <c r="F646" s="103">
        <f t="shared" si="21"/>
        <v>0</v>
      </c>
    </row>
    <row r="647" spans="1:6">
      <c r="A647" s="103">
        <f>IF('Khả năng chọn thiết bị'!$D$8="",0,IF(Consolidated!L647='Khả năng chọn thiết bị'!$D$8,1,0))</f>
        <v>0</v>
      </c>
      <c r="B647" s="103">
        <f>IF('Khả năng chọn thiết bị'!$D$8="",0,IF(Consolidated!P647='Khả năng chọn thiết bị'!$D$8,1,0))</f>
        <v>0</v>
      </c>
      <c r="C647" s="103">
        <f t="shared" si="20"/>
        <v>0</v>
      </c>
      <c r="D647" s="103">
        <f>IF(Consolidated!E647=1,1,0)</f>
        <v>0</v>
      </c>
      <c r="E647" s="103">
        <f>IF(ISNUMBER(Consolidated!F647),Consolidated!F647,0)</f>
        <v>0</v>
      </c>
      <c r="F647" s="103">
        <f t="shared" si="21"/>
        <v>0</v>
      </c>
    </row>
    <row r="648" spans="1:6">
      <c r="A648" s="103">
        <f>IF('Khả năng chọn thiết bị'!$D$8="",0,IF(Consolidated!L648='Khả năng chọn thiết bị'!$D$8,1,0))</f>
        <v>0</v>
      </c>
      <c r="B648" s="103">
        <f>IF('Khả năng chọn thiết bị'!$D$8="",0,IF(Consolidated!P648='Khả năng chọn thiết bị'!$D$8,1,0))</f>
        <v>0</v>
      </c>
      <c r="C648" s="103">
        <f t="shared" si="20"/>
        <v>0</v>
      </c>
      <c r="D648" s="103">
        <f>IF(Consolidated!E648=1,1,0)</f>
        <v>0</v>
      </c>
      <c r="E648" s="103">
        <f>IF(ISNUMBER(Consolidated!F648),Consolidated!F648,0)</f>
        <v>0</v>
      </c>
      <c r="F648" s="103">
        <f t="shared" si="21"/>
        <v>0</v>
      </c>
    </row>
    <row r="649" spans="1:6">
      <c r="A649" s="103">
        <f>IF('Khả năng chọn thiết bị'!$D$8="",0,IF(Consolidated!L649='Khả năng chọn thiết bị'!$D$8,1,0))</f>
        <v>0</v>
      </c>
      <c r="B649" s="103">
        <f>IF('Khả năng chọn thiết bị'!$D$8="",0,IF(Consolidated!P649='Khả năng chọn thiết bị'!$D$8,1,0))</f>
        <v>0</v>
      </c>
      <c r="C649" s="103">
        <f t="shared" si="20"/>
        <v>0</v>
      </c>
      <c r="D649" s="103">
        <f>IF(Consolidated!E649=1,1,0)</f>
        <v>1</v>
      </c>
      <c r="E649" s="103">
        <f>IF(ISNUMBER(Consolidated!F649),Consolidated!F649,0)</f>
        <v>1</v>
      </c>
      <c r="F649" s="103">
        <f t="shared" si="21"/>
        <v>0</v>
      </c>
    </row>
    <row r="650" spans="1:6">
      <c r="A650" s="103">
        <f>IF('Khả năng chọn thiết bị'!$D$8="",0,IF(Consolidated!L650='Khả năng chọn thiết bị'!$D$8,1,0))</f>
        <v>0</v>
      </c>
      <c r="B650" s="103">
        <f>IF('Khả năng chọn thiết bị'!$D$8="",0,IF(Consolidated!P650='Khả năng chọn thiết bị'!$D$8,1,0))</f>
        <v>0</v>
      </c>
      <c r="C650" s="103">
        <f t="shared" si="20"/>
        <v>0</v>
      </c>
      <c r="D650" s="103">
        <f>IF(Consolidated!E650=1,1,0)</f>
        <v>1</v>
      </c>
      <c r="E650" s="103">
        <f>IF(ISNUMBER(Consolidated!F650),Consolidated!F650,0)</f>
        <v>1</v>
      </c>
      <c r="F650" s="103">
        <f t="shared" si="21"/>
        <v>0</v>
      </c>
    </row>
    <row r="651" spans="1:6">
      <c r="A651" s="103">
        <f>IF('Khả năng chọn thiết bị'!$D$8="",0,IF(Consolidated!L651='Khả năng chọn thiết bị'!$D$8,1,0))</f>
        <v>0</v>
      </c>
      <c r="B651" s="103">
        <f>IF('Khả năng chọn thiết bị'!$D$8="",0,IF(Consolidated!P651='Khả năng chọn thiết bị'!$D$8,1,0))</f>
        <v>0</v>
      </c>
      <c r="C651" s="103">
        <f t="shared" si="20"/>
        <v>0</v>
      </c>
      <c r="D651" s="103">
        <f>IF(Consolidated!E651=1,1,0)</f>
        <v>1</v>
      </c>
      <c r="E651" s="103">
        <f>IF(ISNUMBER(Consolidated!F651),Consolidated!F651,0)</f>
        <v>0</v>
      </c>
      <c r="F651" s="103">
        <f t="shared" si="21"/>
        <v>0</v>
      </c>
    </row>
    <row r="652" spans="1:6">
      <c r="A652" s="103">
        <f>IF('Khả năng chọn thiết bị'!$D$8="",0,IF(Consolidated!L652='Khả năng chọn thiết bị'!$D$8,1,0))</f>
        <v>0</v>
      </c>
      <c r="B652" s="103">
        <f>IF('Khả năng chọn thiết bị'!$D$8="",0,IF(Consolidated!P652='Khả năng chọn thiết bị'!$D$8,1,0))</f>
        <v>0</v>
      </c>
      <c r="C652" s="103">
        <f t="shared" si="20"/>
        <v>0</v>
      </c>
      <c r="D652" s="103">
        <f>IF(Consolidated!E652=1,1,0)</f>
        <v>0</v>
      </c>
      <c r="E652" s="103">
        <f>IF(ISNUMBER(Consolidated!F652),Consolidated!F652,0)</f>
        <v>0</v>
      </c>
      <c r="F652" s="103">
        <f t="shared" si="21"/>
        <v>0</v>
      </c>
    </row>
    <row r="653" spans="1:6">
      <c r="A653" s="103">
        <f>IF('Khả năng chọn thiết bị'!$D$8="",0,IF(Consolidated!L653='Khả năng chọn thiết bị'!$D$8,1,0))</f>
        <v>0</v>
      </c>
      <c r="B653" s="103">
        <f>IF('Khả năng chọn thiết bị'!$D$8="",0,IF(Consolidated!P653='Khả năng chọn thiết bị'!$D$8,1,0))</f>
        <v>0</v>
      </c>
      <c r="C653" s="103">
        <f t="shared" si="20"/>
        <v>0</v>
      </c>
      <c r="D653" s="103">
        <f>IF(Consolidated!E653=1,1,0)</f>
        <v>0</v>
      </c>
      <c r="E653" s="103">
        <f>IF(ISNUMBER(Consolidated!F653),Consolidated!F653,0)</f>
        <v>0</v>
      </c>
      <c r="F653" s="103">
        <f t="shared" si="21"/>
        <v>0</v>
      </c>
    </row>
    <row r="654" spans="1:6">
      <c r="A654" s="103">
        <f>IF('Khả năng chọn thiết bị'!$D$8="",0,IF(Consolidated!L654='Khả năng chọn thiết bị'!$D$8,1,0))</f>
        <v>0</v>
      </c>
      <c r="B654" s="103">
        <f>IF('Khả năng chọn thiết bị'!$D$8="",0,IF(Consolidated!P654='Khả năng chọn thiết bị'!$D$8,1,0))</f>
        <v>0</v>
      </c>
      <c r="C654" s="103">
        <f t="shared" si="20"/>
        <v>0</v>
      </c>
      <c r="D654" s="103">
        <f>IF(Consolidated!E654=1,1,0)</f>
        <v>1</v>
      </c>
      <c r="E654" s="103">
        <f>IF(ISNUMBER(Consolidated!F654),Consolidated!F654,0)</f>
        <v>1</v>
      </c>
      <c r="F654" s="103">
        <f t="shared" si="21"/>
        <v>0</v>
      </c>
    </row>
    <row r="655" spans="1:6">
      <c r="A655" s="103">
        <f>IF('Khả năng chọn thiết bị'!$D$8="",0,IF(Consolidated!L655='Khả năng chọn thiết bị'!$D$8,1,0))</f>
        <v>0</v>
      </c>
      <c r="B655" s="103">
        <f>IF('Khả năng chọn thiết bị'!$D$8="",0,IF(Consolidated!P655='Khả năng chọn thiết bị'!$D$8,1,0))</f>
        <v>0</v>
      </c>
      <c r="C655" s="103">
        <f t="shared" si="20"/>
        <v>0</v>
      </c>
      <c r="D655" s="103">
        <f>IF(Consolidated!E655=1,1,0)</f>
        <v>0</v>
      </c>
      <c r="E655" s="103">
        <f>IF(ISNUMBER(Consolidated!F655),Consolidated!F655,0)</f>
        <v>0</v>
      </c>
      <c r="F655" s="103">
        <f t="shared" si="21"/>
        <v>0</v>
      </c>
    </row>
    <row r="656" spans="1:6">
      <c r="A656" s="103">
        <f>IF('Khả năng chọn thiết bị'!$D$8="",0,IF(Consolidated!L656='Khả năng chọn thiết bị'!$D$8,1,0))</f>
        <v>0</v>
      </c>
      <c r="B656" s="103">
        <f>IF('Khả năng chọn thiết bị'!$D$8="",0,IF(Consolidated!P656='Khả năng chọn thiết bị'!$D$8,1,0))</f>
        <v>0</v>
      </c>
      <c r="C656" s="103">
        <f t="shared" si="20"/>
        <v>0</v>
      </c>
      <c r="D656" s="103">
        <f>IF(Consolidated!E656=1,1,0)</f>
        <v>0</v>
      </c>
      <c r="E656" s="103">
        <f>IF(ISNUMBER(Consolidated!F656),Consolidated!F656,0)</f>
        <v>0</v>
      </c>
      <c r="F656" s="103">
        <f t="shared" si="21"/>
        <v>0</v>
      </c>
    </row>
    <row r="657" spans="1:6">
      <c r="A657" s="103">
        <f>IF('Khả năng chọn thiết bị'!$D$8="",0,IF(Consolidated!L657='Khả năng chọn thiết bị'!$D$8,1,0))</f>
        <v>0</v>
      </c>
      <c r="B657" s="103">
        <f>IF('Khả năng chọn thiết bị'!$D$8="",0,IF(Consolidated!P657='Khả năng chọn thiết bị'!$D$8,1,0))</f>
        <v>0</v>
      </c>
      <c r="C657" s="103">
        <f t="shared" si="20"/>
        <v>0</v>
      </c>
      <c r="D657" s="103">
        <f>IF(Consolidated!E657=1,1,0)</f>
        <v>0</v>
      </c>
      <c r="E657" s="103">
        <f>IF(ISNUMBER(Consolidated!F657),Consolidated!F657,0)</f>
        <v>0</v>
      </c>
      <c r="F657" s="103">
        <f t="shared" si="21"/>
        <v>0</v>
      </c>
    </row>
    <row r="658" spans="1:6">
      <c r="A658" s="103">
        <f>IF('Khả năng chọn thiết bị'!$D$8="",0,IF(Consolidated!L658='Khả năng chọn thiết bị'!$D$8,1,0))</f>
        <v>0</v>
      </c>
      <c r="B658" s="103">
        <f>IF('Khả năng chọn thiết bị'!$D$8="",0,IF(Consolidated!P658='Khả năng chọn thiết bị'!$D$8,1,0))</f>
        <v>0</v>
      </c>
      <c r="C658" s="103">
        <f t="shared" si="20"/>
        <v>0</v>
      </c>
      <c r="D658" s="103">
        <f>IF(Consolidated!E658=1,1,0)</f>
        <v>0</v>
      </c>
      <c r="E658" s="103">
        <f>IF(ISNUMBER(Consolidated!F658),Consolidated!F658,0)</f>
        <v>0</v>
      </c>
      <c r="F658" s="103">
        <f t="shared" si="21"/>
        <v>0</v>
      </c>
    </row>
    <row r="659" spans="1:6">
      <c r="A659" s="103">
        <f>IF('Khả năng chọn thiết bị'!$D$8="",0,IF(Consolidated!L659='Khả năng chọn thiết bị'!$D$8,1,0))</f>
        <v>0</v>
      </c>
      <c r="B659" s="103">
        <f>IF('Khả năng chọn thiết bị'!$D$8="",0,IF(Consolidated!P659='Khả năng chọn thiết bị'!$D$8,1,0))</f>
        <v>0</v>
      </c>
      <c r="C659" s="103">
        <f t="shared" si="20"/>
        <v>0</v>
      </c>
      <c r="D659" s="103">
        <f>IF(Consolidated!E659=1,1,0)</f>
        <v>1</v>
      </c>
      <c r="E659" s="103">
        <f>IF(ISNUMBER(Consolidated!F659),Consolidated!F659,0)</f>
        <v>0</v>
      </c>
      <c r="F659" s="103">
        <f t="shared" si="21"/>
        <v>0</v>
      </c>
    </row>
    <row r="660" spans="1:6">
      <c r="A660" s="103">
        <f>IF('Khả năng chọn thiết bị'!$D$8="",0,IF(Consolidated!L660='Khả năng chọn thiết bị'!$D$8,1,0))</f>
        <v>0</v>
      </c>
      <c r="B660" s="103">
        <f>IF('Khả năng chọn thiết bị'!$D$8="",0,IF(Consolidated!P660='Khả năng chọn thiết bị'!$D$8,1,0))</f>
        <v>0</v>
      </c>
      <c r="C660" s="103">
        <f t="shared" si="20"/>
        <v>0</v>
      </c>
      <c r="D660" s="103">
        <f>IF(Consolidated!E660=1,1,0)</f>
        <v>1</v>
      </c>
      <c r="E660" s="103">
        <f>IF(ISNUMBER(Consolidated!F660),Consolidated!F660,0)</f>
        <v>0</v>
      </c>
      <c r="F660" s="103">
        <f t="shared" si="21"/>
        <v>0</v>
      </c>
    </row>
    <row r="661" spans="1:6">
      <c r="A661" s="103">
        <f>IF('Khả năng chọn thiết bị'!$D$8="",0,IF(Consolidated!L661='Khả năng chọn thiết bị'!$D$8,1,0))</f>
        <v>0</v>
      </c>
      <c r="B661" s="103">
        <f>IF('Khả năng chọn thiết bị'!$D$8="",0,IF(Consolidated!P661='Khả năng chọn thiết bị'!$D$8,1,0))</f>
        <v>0</v>
      </c>
      <c r="C661" s="103">
        <f t="shared" si="20"/>
        <v>0</v>
      </c>
      <c r="D661" s="103">
        <f>IF(Consolidated!E661=1,1,0)</f>
        <v>1</v>
      </c>
      <c r="E661" s="103">
        <f>IF(ISNUMBER(Consolidated!F661),Consolidated!F661,0)</f>
        <v>1</v>
      </c>
      <c r="F661" s="103">
        <f t="shared" si="21"/>
        <v>0</v>
      </c>
    </row>
    <row r="662" spans="1:6">
      <c r="A662" s="103">
        <f>IF('Khả năng chọn thiết bị'!$D$8="",0,IF(Consolidated!L662='Khả năng chọn thiết bị'!$D$8,1,0))</f>
        <v>0</v>
      </c>
      <c r="B662" s="103">
        <f>IF('Khả năng chọn thiết bị'!$D$8="",0,IF(Consolidated!P662='Khả năng chọn thiết bị'!$D$8,1,0))</f>
        <v>0</v>
      </c>
      <c r="C662" s="103">
        <f t="shared" si="20"/>
        <v>0</v>
      </c>
      <c r="D662" s="103">
        <f>IF(Consolidated!E662=1,1,0)</f>
        <v>0</v>
      </c>
      <c r="E662" s="103">
        <f>IF(ISNUMBER(Consolidated!F662),Consolidated!F662,0)</f>
        <v>0</v>
      </c>
      <c r="F662" s="103">
        <f t="shared" si="21"/>
        <v>0</v>
      </c>
    </row>
    <row r="663" spans="1:6">
      <c r="A663" s="103">
        <f>IF('Khả năng chọn thiết bị'!$D$8="",0,IF(Consolidated!L663='Khả năng chọn thiết bị'!$D$8,1,0))</f>
        <v>0</v>
      </c>
      <c r="B663" s="103">
        <f>IF('Khả năng chọn thiết bị'!$D$8="",0,IF(Consolidated!P663='Khả năng chọn thiết bị'!$D$8,1,0))</f>
        <v>0</v>
      </c>
      <c r="C663" s="103">
        <f t="shared" si="20"/>
        <v>0</v>
      </c>
      <c r="D663" s="103">
        <f>IF(Consolidated!E663=1,1,0)</f>
        <v>1</v>
      </c>
      <c r="E663" s="103">
        <f>IF(ISNUMBER(Consolidated!F663),Consolidated!F663,0)</f>
        <v>0</v>
      </c>
      <c r="F663" s="103">
        <f t="shared" si="21"/>
        <v>0</v>
      </c>
    </row>
    <row r="664" spans="1:6">
      <c r="A664" s="103">
        <f>IF('Khả năng chọn thiết bị'!$D$8="",0,IF(Consolidated!L664='Khả năng chọn thiết bị'!$D$8,1,0))</f>
        <v>0</v>
      </c>
      <c r="B664" s="103">
        <f>IF('Khả năng chọn thiết bị'!$D$8="",0,IF(Consolidated!P664='Khả năng chọn thiết bị'!$D$8,1,0))</f>
        <v>0</v>
      </c>
      <c r="C664" s="103">
        <f t="shared" si="20"/>
        <v>0</v>
      </c>
      <c r="D664" s="103">
        <f>IF(Consolidated!E664=1,1,0)</f>
        <v>1</v>
      </c>
      <c r="E664" s="103">
        <f>IF(ISNUMBER(Consolidated!F664),Consolidated!F664,0)</f>
        <v>0</v>
      </c>
      <c r="F664" s="103">
        <f t="shared" si="21"/>
        <v>0</v>
      </c>
    </row>
    <row r="665" spans="1:6">
      <c r="A665" s="103">
        <f>IF('Khả năng chọn thiết bị'!$D$8="",0,IF(Consolidated!L665='Khả năng chọn thiết bị'!$D$8,1,0))</f>
        <v>0</v>
      </c>
      <c r="B665" s="103">
        <f>IF('Khả năng chọn thiết bị'!$D$8="",0,IF(Consolidated!P665='Khả năng chọn thiết bị'!$D$8,1,0))</f>
        <v>0</v>
      </c>
      <c r="C665" s="103">
        <f t="shared" si="20"/>
        <v>0</v>
      </c>
      <c r="D665" s="103">
        <f>IF(Consolidated!E665=1,1,0)</f>
        <v>0</v>
      </c>
      <c r="E665" s="103">
        <f>IF(ISNUMBER(Consolidated!F665),Consolidated!F665,0)</f>
        <v>0</v>
      </c>
      <c r="F665" s="103">
        <f t="shared" si="21"/>
        <v>0</v>
      </c>
    </row>
    <row r="666" spans="1:6">
      <c r="A666" s="103">
        <f>IF('Khả năng chọn thiết bị'!$D$8="",0,IF(Consolidated!L666='Khả năng chọn thiết bị'!$D$8,1,0))</f>
        <v>0</v>
      </c>
      <c r="B666" s="103">
        <f>IF('Khả năng chọn thiết bị'!$D$8="",0,IF(Consolidated!P666='Khả năng chọn thiết bị'!$D$8,1,0))</f>
        <v>0</v>
      </c>
      <c r="C666" s="103">
        <f t="shared" si="20"/>
        <v>0</v>
      </c>
      <c r="D666" s="103">
        <f>IF(Consolidated!E666=1,1,0)</f>
        <v>0</v>
      </c>
      <c r="E666" s="103">
        <f>IF(ISNUMBER(Consolidated!F666),Consolidated!F666,0)</f>
        <v>0</v>
      </c>
      <c r="F666" s="103">
        <f t="shared" si="21"/>
        <v>0</v>
      </c>
    </row>
    <row r="667" spans="1:6">
      <c r="A667" s="103">
        <f>IF('Khả năng chọn thiết bị'!$D$8="",0,IF(Consolidated!L667='Khả năng chọn thiết bị'!$D$8,1,0))</f>
        <v>0</v>
      </c>
      <c r="B667" s="103">
        <f>IF('Khả năng chọn thiết bị'!$D$8="",0,IF(Consolidated!P667='Khả năng chọn thiết bị'!$D$8,1,0))</f>
        <v>0</v>
      </c>
      <c r="C667" s="103">
        <f t="shared" si="20"/>
        <v>0</v>
      </c>
      <c r="D667" s="103">
        <f>IF(Consolidated!E667=1,1,0)</f>
        <v>1</v>
      </c>
      <c r="E667" s="103">
        <f>IF(ISNUMBER(Consolidated!F667),Consolidated!F667,0)</f>
        <v>1</v>
      </c>
      <c r="F667" s="103">
        <f t="shared" si="21"/>
        <v>0</v>
      </c>
    </row>
    <row r="668" spans="1:6">
      <c r="A668" s="103">
        <f>IF('Khả năng chọn thiết bị'!$D$8="",0,IF(Consolidated!L668='Khả năng chọn thiết bị'!$D$8,1,0))</f>
        <v>0</v>
      </c>
      <c r="B668" s="103">
        <f>IF('Khả năng chọn thiết bị'!$D$8="",0,IF(Consolidated!P668='Khả năng chọn thiết bị'!$D$8,1,0))</f>
        <v>0</v>
      </c>
      <c r="C668" s="103">
        <f t="shared" si="20"/>
        <v>0</v>
      </c>
      <c r="D668" s="103">
        <f>IF(Consolidated!E668=1,1,0)</f>
        <v>0</v>
      </c>
      <c r="E668" s="103">
        <f>IF(ISNUMBER(Consolidated!F668),Consolidated!F668,0)</f>
        <v>0</v>
      </c>
      <c r="F668" s="103">
        <f t="shared" si="21"/>
        <v>0</v>
      </c>
    </row>
    <row r="669" spans="1:6">
      <c r="A669" s="103">
        <f>IF('Khả năng chọn thiết bị'!$D$8="",0,IF(Consolidated!L669='Khả năng chọn thiết bị'!$D$8,1,0))</f>
        <v>0</v>
      </c>
      <c r="B669" s="103">
        <f>IF('Khả năng chọn thiết bị'!$D$8="",0,IF(Consolidated!P669='Khả năng chọn thiết bị'!$D$8,1,0))</f>
        <v>0</v>
      </c>
      <c r="C669" s="103">
        <f t="shared" si="20"/>
        <v>0</v>
      </c>
      <c r="D669" s="103">
        <f>IF(Consolidated!E669=1,1,0)</f>
        <v>0</v>
      </c>
      <c r="E669" s="103">
        <f>IF(ISNUMBER(Consolidated!F669),Consolidated!F669,0)</f>
        <v>0</v>
      </c>
      <c r="F669" s="103">
        <f t="shared" si="21"/>
        <v>0</v>
      </c>
    </row>
    <row r="670" spans="1:6">
      <c r="A670" s="103">
        <f>IF('Khả năng chọn thiết bị'!$D$8="",0,IF(Consolidated!L670='Khả năng chọn thiết bị'!$D$8,1,0))</f>
        <v>0</v>
      </c>
      <c r="B670" s="103">
        <f>IF('Khả năng chọn thiết bị'!$D$8="",0,IF(Consolidated!P670='Khả năng chọn thiết bị'!$D$8,1,0))</f>
        <v>0</v>
      </c>
      <c r="C670" s="103">
        <f t="shared" si="20"/>
        <v>0</v>
      </c>
      <c r="D670" s="103">
        <f>IF(Consolidated!E670=1,1,0)</f>
        <v>0</v>
      </c>
      <c r="E670" s="103">
        <f>IF(ISNUMBER(Consolidated!F670),Consolidated!F670,0)</f>
        <v>0</v>
      </c>
      <c r="F670" s="103">
        <f t="shared" si="21"/>
        <v>0</v>
      </c>
    </row>
    <row r="671" spans="1:6">
      <c r="A671" s="103">
        <f>IF('Khả năng chọn thiết bị'!$D$8="",0,IF(Consolidated!L671='Khả năng chọn thiết bị'!$D$8,1,0))</f>
        <v>0</v>
      </c>
      <c r="B671" s="103">
        <f>IF('Khả năng chọn thiết bị'!$D$8="",0,IF(Consolidated!P671='Khả năng chọn thiết bị'!$D$8,1,0))</f>
        <v>0</v>
      </c>
      <c r="C671" s="103">
        <f t="shared" si="20"/>
        <v>0</v>
      </c>
      <c r="D671" s="103">
        <f>IF(Consolidated!E671=1,1,0)</f>
        <v>1</v>
      </c>
      <c r="E671" s="103">
        <f>IF(ISNUMBER(Consolidated!F671),Consolidated!F671,0)</f>
        <v>1</v>
      </c>
      <c r="F671" s="103">
        <f t="shared" si="21"/>
        <v>0</v>
      </c>
    </row>
    <row r="672" spans="1:6">
      <c r="A672" s="103">
        <f>IF('Khả năng chọn thiết bị'!$D$8="",0,IF(Consolidated!L672='Khả năng chọn thiết bị'!$D$8,1,0))</f>
        <v>0</v>
      </c>
      <c r="B672" s="103">
        <f>IF('Khả năng chọn thiết bị'!$D$8="",0,IF(Consolidated!P672='Khả năng chọn thiết bị'!$D$8,1,0))</f>
        <v>0</v>
      </c>
      <c r="C672" s="103">
        <f t="shared" si="20"/>
        <v>0</v>
      </c>
      <c r="D672" s="103">
        <f>IF(Consolidated!E672=1,1,0)</f>
        <v>1</v>
      </c>
      <c r="E672" s="103">
        <f>IF(ISNUMBER(Consolidated!F672),Consolidated!F672,0)</f>
        <v>1</v>
      </c>
      <c r="F672" s="103">
        <f t="shared" si="21"/>
        <v>0</v>
      </c>
    </row>
    <row r="673" spans="1:6">
      <c r="A673" s="103">
        <f>IF('Khả năng chọn thiết bị'!$D$8="",0,IF(Consolidated!L673='Khả năng chọn thiết bị'!$D$8,1,0))</f>
        <v>0</v>
      </c>
      <c r="B673" s="103">
        <f>IF('Khả năng chọn thiết bị'!$D$8="",0,IF(Consolidated!P673='Khả năng chọn thiết bị'!$D$8,1,0))</f>
        <v>0</v>
      </c>
      <c r="C673" s="103">
        <f t="shared" si="20"/>
        <v>0</v>
      </c>
      <c r="D673" s="103">
        <f>IF(Consolidated!E673=1,1,0)</f>
        <v>1</v>
      </c>
      <c r="E673" s="103">
        <f>IF(ISNUMBER(Consolidated!F673),Consolidated!F673,0)</f>
        <v>0</v>
      </c>
      <c r="F673" s="103">
        <f t="shared" si="21"/>
        <v>0</v>
      </c>
    </row>
    <row r="674" spans="1:6">
      <c r="A674" s="103">
        <f>IF('Khả năng chọn thiết bị'!$D$8="",0,IF(Consolidated!L674='Khả năng chọn thiết bị'!$D$8,1,0))</f>
        <v>0</v>
      </c>
      <c r="B674" s="103">
        <f>IF('Khả năng chọn thiết bị'!$D$8="",0,IF(Consolidated!P674='Khả năng chọn thiết bị'!$D$8,1,0))</f>
        <v>0</v>
      </c>
      <c r="C674" s="103">
        <f t="shared" si="20"/>
        <v>0</v>
      </c>
      <c r="D674" s="103">
        <f>IF(Consolidated!E674=1,1,0)</f>
        <v>1</v>
      </c>
      <c r="E674" s="103">
        <f>IF(ISNUMBER(Consolidated!F674),Consolidated!F674,0)</f>
        <v>1</v>
      </c>
      <c r="F674" s="103">
        <f t="shared" si="21"/>
        <v>0</v>
      </c>
    </row>
    <row r="675" spans="1:6">
      <c r="A675" s="103">
        <f>IF('Khả năng chọn thiết bị'!$D$8="",0,IF(Consolidated!L675='Khả năng chọn thiết bị'!$D$8,1,0))</f>
        <v>0</v>
      </c>
      <c r="B675" s="103">
        <f>IF('Khả năng chọn thiết bị'!$D$8="",0,IF(Consolidated!P675='Khả năng chọn thiết bị'!$D$8,1,0))</f>
        <v>0</v>
      </c>
      <c r="C675" s="103">
        <f t="shared" si="20"/>
        <v>0</v>
      </c>
      <c r="D675" s="103">
        <f>IF(Consolidated!E675=1,1,0)</f>
        <v>1</v>
      </c>
      <c r="E675" s="103">
        <f>IF(ISNUMBER(Consolidated!F675),Consolidated!F675,0)</f>
        <v>1</v>
      </c>
      <c r="F675" s="103">
        <f t="shared" si="21"/>
        <v>0</v>
      </c>
    </row>
    <row r="676" spans="1:6">
      <c r="A676" s="103">
        <f>IF('Khả năng chọn thiết bị'!$D$8="",0,IF(Consolidated!L676='Khả năng chọn thiết bị'!$D$8,1,0))</f>
        <v>0</v>
      </c>
      <c r="B676" s="103">
        <f>IF('Khả năng chọn thiết bị'!$D$8="",0,IF(Consolidated!P676='Khả năng chọn thiết bị'!$D$8,1,0))</f>
        <v>0</v>
      </c>
      <c r="C676" s="103">
        <f t="shared" si="20"/>
        <v>0</v>
      </c>
      <c r="D676" s="103">
        <f>IF(Consolidated!E676=1,1,0)</f>
        <v>1</v>
      </c>
      <c r="E676" s="103">
        <f>IF(ISNUMBER(Consolidated!F676),Consolidated!F676,0)</f>
        <v>0</v>
      </c>
      <c r="F676" s="103">
        <f t="shared" si="21"/>
        <v>0</v>
      </c>
    </row>
    <row r="677" spans="1:6">
      <c r="A677" s="103">
        <f>IF('Khả năng chọn thiết bị'!$D$8="",0,IF(Consolidated!L677='Khả năng chọn thiết bị'!$D$8,1,0))</f>
        <v>0</v>
      </c>
      <c r="B677" s="103">
        <f>IF('Khả năng chọn thiết bị'!$D$8="",0,IF(Consolidated!P677='Khả năng chọn thiết bị'!$D$8,1,0))</f>
        <v>0</v>
      </c>
      <c r="C677" s="103">
        <f t="shared" si="20"/>
        <v>0</v>
      </c>
      <c r="D677" s="103">
        <f>IF(Consolidated!E677=1,1,0)</f>
        <v>1</v>
      </c>
      <c r="E677" s="103">
        <f>IF(ISNUMBER(Consolidated!F677),Consolidated!F677,0)</f>
        <v>0</v>
      </c>
      <c r="F677" s="103">
        <f t="shared" si="21"/>
        <v>0</v>
      </c>
    </row>
    <row r="678" spans="1:6">
      <c r="A678" s="103">
        <f>IF('Khả năng chọn thiết bị'!$D$8="",0,IF(Consolidated!L678='Khả năng chọn thiết bị'!$D$8,1,0))</f>
        <v>0</v>
      </c>
      <c r="B678" s="103">
        <f>IF('Khả năng chọn thiết bị'!$D$8="",0,IF(Consolidated!P678='Khả năng chọn thiết bị'!$D$8,1,0))</f>
        <v>0</v>
      </c>
      <c r="C678" s="103">
        <f t="shared" si="20"/>
        <v>0</v>
      </c>
      <c r="D678" s="103">
        <f>IF(Consolidated!E678=1,1,0)</f>
        <v>0</v>
      </c>
      <c r="E678" s="103">
        <f>IF(ISNUMBER(Consolidated!F678),Consolidated!F678,0)</f>
        <v>0</v>
      </c>
      <c r="F678" s="103">
        <f t="shared" si="21"/>
        <v>0</v>
      </c>
    </row>
    <row r="679" spans="1:6">
      <c r="A679" s="103">
        <f>IF('Khả năng chọn thiết bị'!$D$8="",0,IF(Consolidated!L679='Khả năng chọn thiết bị'!$D$8,1,0))</f>
        <v>0</v>
      </c>
      <c r="B679" s="103">
        <f>IF('Khả năng chọn thiết bị'!$D$8="",0,IF(Consolidated!P679='Khả năng chọn thiết bị'!$D$8,1,0))</f>
        <v>0</v>
      </c>
      <c r="C679" s="103">
        <f t="shared" si="20"/>
        <v>0</v>
      </c>
      <c r="D679" s="103">
        <f>IF(Consolidated!E679=1,1,0)</f>
        <v>1</v>
      </c>
      <c r="E679" s="103">
        <f>IF(ISNUMBER(Consolidated!F679),Consolidated!F679,0)</f>
        <v>1</v>
      </c>
      <c r="F679" s="103">
        <f t="shared" si="21"/>
        <v>0</v>
      </c>
    </row>
    <row r="680" spans="1:6">
      <c r="A680" s="103">
        <f>IF('Khả năng chọn thiết bị'!$D$8="",0,IF(Consolidated!L680='Khả năng chọn thiết bị'!$D$8,1,0))</f>
        <v>0</v>
      </c>
      <c r="B680" s="103">
        <f>IF('Khả năng chọn thiết bị'!$D$8="",0,IF(Consolidated!P680='Khả năng chọn thiết bị'!$D$8,1,0))</f>
        <v>0</v>
      </c>
      <c r="C680" s="103">
        <f t="shared" si="20"/>
        <v>0</v>
      </c>
      <c r="D680" s="103">
        <f>IF(Consolidated!E680=1,1,0)</f>
        <v>1</v>
      </c>
      <c r="E680" s="103">
        <f>IF(ISNUMBER(Consolidated!F680),Consolidated!F680,0)</f>
        <v>0</v>
      </c>
      <c r="F680" s="103">
        <f t="shared" si="21"/>
        <v>0</v>
      </c>
    </row>
    <row r="681" spans="1:6">
      <c r="A681" s="103">
        <f>IF('Khả năng chọn thiết bị'!$D$8="",0,IF(Consolidated!L681='Khả năng chọn thiết bị'!$D$8,1,0))</f>
        <v>0</v>
      </c>
      <c r="B681" s="103">
        <f>IF('Khả năng chọn thiết bị'!$D$8="",0,IF(Consolidated!P681='Khả năng chọn thiết bị'!$D$8,1,0))</f>
        <v>0</v>
      </c>
      <c r="C681" s="103">
        <f t="shared" si="20"/>
        <v>0</v>
      </c>
      <c r="D681" s="103">
        <f>IF(Consolidated!E681=1,1,0)</f>
        <v>1</v>
      </c>
      <c r="E681" s="103">
        <f>IF(ISNUMBER(Consolidated!F681),Consolidated!F681,0)</f>
        <v>0</v>
      </c>
      <c r="F681" s="103">
        <f t="shared" si="21"/>
        <v>0</v>
      </c>
    </row>
    <row r="682" spans="1:6">
      <c r="A682" s="103">
        <f>IF('Khả năng chọn thiết bị'!$D$8="",0,IF(Consolidated!L682='Khả năng chọn thiết bị'!$D$8,1,0))</f>
        <v>0</v>
      </c>
      <c r="B682" s="103">
        <f>IF('Khả năng chọn thiết bị'!$D$8="",0,IF(Consolidated!P682='Khả năng chọn thiết bị'!$D$8,1,0))</f>
        <v>0</v>
      </c>
      <c r="C682" s="103">
        <f t="shared" si="20"/>
        <v>0</v>
      </c>
      <c r="D682" s="103">
        <f>IF(Consolidated!E682=1,1,0)</f>
        <v>1</v>
      </c>
      <c r="E682" s="103">
        <f>IF(ISNUMBER(Consolidated!F682),Consolidated!F682,0)</f>
        <v>0</v>
      </c>
      <c r="F682" s="103">
        <f t="shared" si="21"/>
        <v>0</v>
      </c>
    </row>
    <row r="683" spans="1:6">
      <c r="A683" s="103">
        <f>IF('Khả năng chọn thiết bị'!$D$8="",0,IF(Consolidated!L683='Khả năng chọn thiết bị'!$D$8,1,0))</f>
        <v>0</v>
      </c>
      <c r="B683" s="103">
        <f>IF('Khả năng chọn thiết bị'!$D$8="",0,IF(Consolidated!P683='Khả năng chọn thiết bị'!$D$8,1,0))</f>
        <v>0</v>
      </c>
      <c r="C683" s="103">
        <f t="shared" si="20"/>
        <v>0</v>
      </c>
      <c r="D683" s="103">
        <f>IF(Consolidated!E683=1,1,0)</f>
        <v>1</v>
      </c>
      <c r="E683" s="103">
        <f>IF(ISNUMBER(Consolidated!F683),Consolidated!F683,0)</f>
        <v>0</v>
      </c>
      <c r="F683" s="103">
        <f t="shared" si="21"/>
        <v>0</v>
      </c>
    </row>
    <row r="684" spans="1:6">
      <c r="A684" s="103">
        <f>IF('Khả năng chọn thiết bị'!$D$8="",0,IF(Consolidated!L684='Khả năng chọn thiết bị'!$D$8,1,0))</f>
        <v>0</v>
      </c>
      <c r="B684" s="103">
        <f>IF('Khả năng chọn thiết bị'!$D$8="",0,IF(Consolidated!P684='Khả năng chọn thiết bị'!$D$8,1,0))</f>
        <v>0</v>
      </c>
      <c r="C684" s="103">
        <f t="shared" si="20"/>
        <v>0</v>
      </c>
      <c r="D684" s="103">
        <f>IF(Consolidated!E684=1,1,0)</f>
        <v>1</v>
      </c>
      <c r="E684" s="103">
        <f>IF(ISNUMBER(Consolidated!F684),Consolidated!F684,0)</f>
        <v>0</v>
      </c>
      <c r="F684" s="103">
        <f t="shared" si="21"/>
        <v>0</v>
      </c>
    </row>
    <row r="685" spans="1:6">
      <c r="A685" s="103">
        <f>IF('Khả năng chọn thiết bị'!$D$8="",0,IF(Consolidated!L685='Khả năng chọn thiết bị'!$D$8,1,0))</f>
        <v>0</v>
      </c>
      <c r="B685" s="103">
        <f>IF('Khả năng chọn thiết bị'!$D$8="",0,IF(Consolidated!P685='Khả năng chọn thiết bị'!$D$8,1,0))</f>
        <v>0</v>
      </c>
      <c r="C685" s="103">
        <f t="shared" si="20"/>
        <v>0</v>
      </c>
      <c r="D685" s="103">
        <f>IF(Consolidated!E685=1,1,0)</f>
        <v>1</v>
      </c>
      <c r="E685" s="103">
        <f>IF(ISNUMBER(Consolidated!F685),Consolidated!F685,0)</f>
        <v>0</v>
      </c>
      <c r="F685" s="103">
        <f t="shared" si="21"/>
        <v>0</v>
      </c>
    </row>
    <row r="686" spans="1:6">
      <c r="A686" s="103">
        <f>IF('Khả năng chọn thiết bị'!$D$8="",0,IF(Consolidated!L686='Khả năng chọn thiết bị'!$D$8,1,0))</f>
        <v>0</v>
      </c>
      <c r="B686" s="103">
        <f>IF('Khả năng chọn thiết bị'!$D$8="",0,IF(Consolidated!P686='Khả năng chọn thiết bị'!$D$8,1,0))</f>
        <v>0</v>
      </c>
      <c r="C686" s="103">
        <f t="shared" si="20"/>
        <v>0</v>
      </c>
      <c r="D686" s="103">
        <f>IF(Consolidated!E686=1,1,0)</f>
        <v>1</v>
      </c>
      <c r="E686" s="103">
        <f>IF(ISNUMBER(Consolidated!F686),Consolidated!F686,0)</f>
        <v>0</v>
      </c>
      <c r="F686" s="103">
        <f t="shared" si="21"/>
        <v>0</v>
      </c>
    </row>
    <row r="687" spans="1:6">
      <c r="A687" s="103">
        <f>IF('Khả năng chọn thiết bị'!$D$8="",0,IF(Consolidated!L687='Khả năng chọn thiết bị'!$D$8,1,0))</f>
        <v>0</v>
      </c>
      <c r="B687" s="103">
        <f>IF('Khả năng chọn thiết bị'!$D$8="",0,IF(Consolidated!P687='Khả năng chọn thiết bị'!$D$8,1,0))</f>
        <v>0</v>
      </c>
      <c r="C687" s="103">
        <f t="shared" si="20"/>
        <v>0</v>
      </c>
      <c r="D687" s="103">
        <f>IF(Consolidated!E687=1,1,0)</f>
        <v>1</v>
      </c>
      <c r="E687" s="103">
        <f>IF(ISNUMBER(Consolidated!F687),Consolidated!F687,0)</f>
        <v>0</v>
      </c>
      <c r="F687" s="103">
        <f t="shared" si="21"/>
        <v>0</v>
      </c>
    </row>
    <row r="688" spans="1:6">
      <c r="A688" s="103">
        <f>IF('Khả năng chọn thiết bị'!$D$8="",0,IF(Consolidated!L688='Khả năng chọn thiết bị'!$D$8,1,0))</f>
        <v>0</v>
      </c>
      <c r="B688" s="103">
        <f>IF('Khả năng chọn thiết bị'!$D$8="",0,IF(Consolidated!P688='Khả năng chọn thiết bị'!$D$8,1,0))</f>
        <v>0</v>
      </c>
      <c r="C688" s="103">
        <f t="shared" si="20"/>
        <v>0</v>
      </c>
      <c r="D688" s="103">
        <f>IF(Consolidated!E688=1,1,0)</f>
        <v>1</v>
      </c>
      <c r="E688" s="103">
        <f>IF(ISNUMBER(Consolidated!F688),Consolidated!F688,0)</f>
        <v>0</v>
      </c>
      <c r="F688" s="103">
        <f t="shared" si="21"/>
        <v>0</v>
      </c>
    </row>
    <row r="689" spans="1:6">
      <c r="A689" s="103">
        <f>IF('Khả năng chọn thiết bị'!$D$8="",0,IF(Consolidated!L689='Khả năng chọn thiết bị'!$D$8,1,0))</f>
        <v>0</v>
      </c>
      <c r="B689" s="103">
        <f>IF('Khả năng chọn thiết bị'!$D$8="",0,IF(Consolidated!P689='Khả năng chọn thiết bị'!$D$8,1,0))</f>
        <v>0</v>
      </c>
      <c r="C689" s="103">
        <f t="shared" si="20"/>
        <v>0</v>
      </c>
      <c r="D689" s="103">
        <f>IF(Consolidated!E689=1,1,0)</f>
        <v>1</v>
      </c>
      <c r="E689" s="103">
        <f>IF(ISNUMBER(Consolidated!F689),Consolidated!F689,0)</f>
        <v>0</v>
      </c>
      <c r="F689" s="103">
        <f t="shared" si="21"/>
        <v>0</v>
      </c>
    </row>
    <row r="690" spans="1:6">
      <c r="A690" s="103">
        <f>IF('Khả năng chọn thiết bị'!$D$8="",0,IF(Consolidated!L690='Khả năng chọn thiết bị'!$D$8,1,0))</f>
        <v>0</v>
      </c>
      <c r="B690" s="103">
        <f>IF('Khả năng chọn thiết bị'!$D$8="",0,IF(Consolidated!P690='Khả năng chọn thiết bị'!$D$8,1,0))</f>
        <v>0</v>
      </c>
      <c r="C690" s="103">
        <f t="shared" si="20"/>
        <v>0</v>
      </c>
      <c r="D690" s="103">
        <f>IF(Consolidated!E690=1,1,0)</f>
        <v>1</v>
      </c>
      <c r="E690" s="103">
        <f>IF(ISNUMBER(Consolidated!F690),Consolidated!F690,0)</f>
        <v>0</v>
      </c>
      <c r="F690" s="103">
        <f t="shared" si="21"/>
        <v>0</v>
      </c>
    </row>
    <row r="691" spans="1:6">
      <c r="A691" s="103">
        <f>IF('Khả năng chọn thiết bị'!$D$8="",0,IF(Consolidated!L691='Khả năng chọn thiết bị'!$D$8,1,0))</f>
        <v>0</v>
      </c>
      <c r="B691" s="103">
        <f>IF('Khả năng chọn thiết bị'!$D$8="",0,IF(Consolidated!P691='Khả năng chọn thiết bị'!$D$8,1,0))</f>
        <v>0</v>
      </c>
      <c r="C691" s="103">
        <f t="shared" si="20"/>
        <v>0</v>
      </c>
      <c r="D691" s="103">
        <f>IF(Consolidated!E691=1,1,0)</f>
        <v>1</v>
      </c>
      <c r="E691" s="103">
        <f>IF(ISNUMBER(Consolidated!F691),Consolidated!F691,0)</f>
        <v>0</v>
      </c>
      <c r="F691" s="103">
        <f t="shared" si="21"/>
        <v>0</v>
      </c>
    </row>
    <row r="692" spans="1:6">
      <c r="A692" s="103">
        <f>IF('Khả năng chọn thiết bị'!$D$8="",0,IF(Consolidated!L692='Khả năng chọn thiết bị'!$D$8,1,0))</f>
        <v>0</v>
      </c>
      <c r="B692" s="103">
        <f>IF('Khả năng chọn thiết bị'!$D$8="",0,IF(Consolidated!P692='Khả năng chọn thiết bị'!$D$8,1,0))</f>
        <v>0</v>
      </c>
      <c r="C692" s="103">
        <f t="shared" si="20"/>
        <v>0</v>
      </c>
      <c r="D692" s="103">
        <f>IF(Consolidated!E692=1,1,0)</f>
        <v>1</v>
      </c>
      <c r="E692" s="103">
        <f>IF(ISNUMBER(Consolidated!F692),Consolidated!F692,0)</f>
        <v>0</v>
      </c>
      <c r="F692" s="103">
        <f t="shared" si="21"/>
        <v>0</v>
      </c>
    </row>
    <row r="693" spans="1:6">
      <c r="A693" s="103">
        <f>IF('Khả năng chọn thiết bị'!$D$8="",0,IF(Consolidated!L693='Khả năng chọn thiết bị'!$D$8,1,0))</f>
        <v>0</v>
      </c>
      <c r="B693" s="103">
        <f>IF('Khả năng chọn thiết bị'!$D$8="",0,IF(Consolidated!P693='Khả năng chọn thiết bị'!$D$8,1,0))</f>
        <v>0</v>
      </c>
      <c r="C693" s="103">
        <f t="shared" si="20"/>
        <v>0</v>
      </c>
      <c r="D693" s="103">
        <f>IF(Consolidated!E693=1,1,0)</f>
        <v>1</v>
      </c>
      <c r="E693" s="103">
        <f>IF(ISNUMBER(Consolidated!F693),Consolidated!F693,0)</f>
        <v>0</v>
      </c>
      <c r="F693" s="103">
        <f t="shared" si="21"/>
        <v>0</v>
      </c>
    </row>
    <row r="694" spans="1:6">
      <c r="A694" s="103">
        <f>IF('Khả năng chọn thiết bị'!$D$8="",0,IF(Consolidated!L694='Khả năng chọn thiết bị'!$D$8,1,0))</f>
        <v>0</v>
      </c>
      <c r="B694" s="103">
        <f>IF('Khả năng chọn thiết bị'!$D$8="",0,IF(Consolidated!P694='Khả năng chọn thiết bị'!$D$8,1,0))</f>
        <v>0</v>
      </c>
      <c r="C694" s="103">
        <f t="shared" si="20"/>
        <v>0</v>
      </c>
      <c r="D694" s="103">
        <f>IF(Consolidated!E694=1,1,0)</f>
        <v>1</v>
      </c>
      <c r="E694" s="103">
        <f>IF(ISNUMBER(Consolidated!F694),Consolidated!F694,0)</f>
        <v>0</v>
      </c>
      <c r="F694" s="103">
        <f t="shared" si="21"/>
        <v>0</v>
      </c>
    </row>
    <row r="695" spans="1:6">
      <c r="A695" s="103">
        <f>IF('Khả năng chọn thiết bị'!$D$8="",0,IF(Consolidated!L695='Khả năng chọn thiết bị'!$D$8,1,0))</f>
        <v>0</v>
      </c>
      <c r="B695" s="103">
        <f>IF('Khả năng chọn thiết bị'!$D$8="",0,IF(Consolidated!P695='Khả năng chọn thiết bị'!$D$8,1,0))</f>
        <v>0</v>
      </c>
      <c r="C695" s="103">
        <f t="shared" si="20"/>
        <v>0</v>
      </c>
      <c r="D695" s="103">
        <f>IF(Consolidated!E695=1,1,0)</f>
        <v>1</v>
      </c>
      <c r="E695" s="103">
        <f>IF(ISNUMBER(Consolidated!F695),Consolidated!F695,0)</f>
        <v>0</v>
      </c>
      <c r="F695" s="103">
        <f t="shared" si="21"/>
        <v>0</v>
      </c>
    </row>
    <row r="696" spans="1:6">
      <c r="A696" s="103">
        <f>IF('Khả năng chọn thiết bị'!$D$8="",0,IF(Consolidated!L696='Khả năng chọn thiết bị'!$D$8,1,0))</f>
        <v>0</v>
      </c>
      <c r="B696" s="103">
        <f>IF('Khả năng chọn thiết bị'!$D$8="",0,IF(Consolidated!P696='Khả năng chọn thiết bị'!$D$8,1,0))</f>
        <v>0</v>
      </c>
      <c r="C696" s="103">
        <f t="shared" si="20"/>
        <v>0</v>
      </c>
      <c r="D696" s="103">
        <f>IF(Consolidated!E696=1,1,0)</f>
        <v>1</v>
      </c>
      <c r="E696" s="103">
        <f>IF(ISNUMBER(Consolidated!F696),Consolidated!F696,0)</f>
        <v>0</v>
      </c>
      <c r="F696" s="103">
        <f t="shared" si="21"/>
        <v>0</v>
      </c>
    </row>
    <row r="697" spans="1:6">
      <c r="A697" s="103">
        <f>IF('Khả năng chọn thiết bị'!$D$8="",0,IF(Consolidated!L697='Khả năng chọn thiết bị'!$D$8,1,0))</f>
        <v>0</v>
      </c>
      <c r="B697" s="103">
        <f>IF('Khả năng chọn thiết bị'!$D$8="",0,IF(Consolidated!P697='Khả năng chọn thiết bị'!$D$8,1,0))</f>
        <v>0</v>
      </c>
      <c r="C697" s="103">
        <f t="shared" si="20"/>
        <v>0</v>
      </c>
      <c r="D697" s="103">
        <f>IF(Consolidated!E697=1,1,0)</f>
        <v>1</v>
      </c>
      <c r="E697" s="103">
        <f>IF(ISNUMBER(Consolidated!F697),Consolidated!F697,0)</f>
        <v>0</v>
      </c>
      <c r="F697" s="103">
        <f t="shared" si="21"/>
        <v>0</v>
      </c>
    </row>
    <row r="698" spans="1:6">
      <c r="A698" s="103">
        <f>IF('Khả năng chọn thiết bị'!$D$8="",0,IF(Consolidated!L698='Khả năng chọn thiết bị'!$D$8,1,0))</f>
        <v>0</v>
      </c>
      <c r="B698" s="103">
        <f>IF('Khả năng chọn thiết bị'!$D$8="",0,IF(Consolidated!P698='Khả năng chọn thiết bị'!$D$8,1,0))</f>
        <v>0</v>
      </c>
      <c r="C698" s="103">
        <f t="shared" si="20"/>
        <v>0</v>
      </c>
      <c r="D698" s="103">
        <f>IF(Consolidated!E698=1,1,0)</f>
        <v>1</v>
      </c>
      <c r="E698" s="103">
        <f>IF(ISNUMBER(Consolidated!F698),Consolidated!F698,0)</f>
        <v>0</v>
      </c>
      <c r="F698" s="103">
        <f t="shared" si="21"/>
        <v>0</v>
      </c>
    </row>
    <row r="699" spans="1:6">
      <c r="A699" s="103">
        <f>IF('Khả năng chọn thiết bị'!$D$8="",0,IF(Consolidated!L699='Khả năng chọn thiết bị'!$D$8,1,0))</f>
        <v>0</v>
      </c>
      <c r="B699" s="103">
        <f>IF('Khả năng chọn thiết bị'!$D$8="",0,IF(Consolidated!P699='Khả năng chọn thiết bị'!$D$8,1,0))</f>
        <v>0</v>
      </c>
      <c r="C699" s="103">
        <f t="shared" si="20"/>
        <v>0</v>
      </c>
      <c r="D699" s="103">
        <f>IF(Consolidated!E699=1,1,0)</f>
        <v>1</v>
      </c>
      <c r="E699" s="103">
        <f>IF(ISNUMBER(Consolidated!F699),Consolidated!F699,0)</f>
        <v>0</v>
      </c>
      <c r="F699" s="103">
        <f t="shared" si="21"/>
        <v>0</v>
      </c>
    </row>
    <row r="700" spans="1:6">
      <c r="A700" s="103">
        <f>IF('Khả năng chọn thiết bị'!$D$8="",0,IF(Consolidated!L700='Khả năng chọn thiết bị'!$D$8,1,0))</f>
        <v>0</v>
      </c>
      <c r="B700" s="103">
        <f>IF('Khả năng chọn thiết bị'!$D$8="",0,IF(Consolidated!P700='Khả năng chọn thiết bị'!$D$8,1,0))</f>
        <v>0</v>
      </c>
      <c r="C700" s="103">
        <f t="shared" si="20"/>
        <v>0</v>
      </c>
      <c r="D700" s="103">
        <f>IF(Consolidated!E700=1,1,0)</f>
        <v>1</v>
      </c>
      <c r="E700" s="103">
        <f>IF(ISNUMBER(Consolidated!F700),Consolidated!F700,0)</f>
        <v>0</v>
      </c>
      <c r="F700" s="103">
        <f t="shared" si="21"/>
        <v>0</v>
      </c>
    </row>
    <row r="701" spans="1:6">
      <c r="A701" s="103">
        <f>IF('Khả năng chọn thiết bị'!$D$8="",0,IF(Consolidated!L701='Khả năng chọn thiết bị'!$D$8,1,0))</f>
        <v>0</v>
      </c>
      <c r="B701" s="103">
        <f>IF('Khả năng chọn thiết bị'!$D$8="",0,IF(Consolidated!P701='Khả năng chọn thiết bị'!$D$8,1,0))</f>
        <v>0</v>
      </c>
      <c r="C701" s="103">
        <f t="shared" si="20"/>
        <v>0</v>
      </c>
      <c r="D701" s="103">
        <f>IF(Consolidated!E701=1,1,0)</f>
        <v>1</v>
      </c>
      <c r="E701" s="103">
        <f>IF(ISNUMBER(Consolidated!F701),Consolidated!F701,0)</f>
        <v>0</v>
      </c>
      <c r="F701" s="103">
        <f t="shared" si="21"/>
        <v>0</v>
      </c>
    </row>
    <row r="702" spans="1:6">
      <c r="A702" s="103">
        <f>IF('Khả năng chọn thiết bị'!$D$8="",0,IF(Consolidated!L702='Khả năng chọn thiết bị'!$D$8,1,0))</f>
        <v>0</v>
      </c>
      <c r="B702" s="103">
        <f>IF('Khả năng chọn thiết bị'!$D$8="",0,IF(Consolidated!P702='Khả năng chọn thiết bị'!$D$8,1,0))</f>
        <v>0</v>
      </c>
      <c r="C702" s="103">
        <f t="shared" si="20"/>
        <v>0</v>
      </c>
      <c r="D702" s="103">
        <f>IF(Consolidated!E702=1,1,0)</f>
        <v>1</v>
      </c>
      <c r="E702" s="103">
        <f>IF(ISNUMBER(Consolidated!F702),Consolidated!F702,0)</f>
        <v>0</v>
      </c>
      <c r="F702" s="103">
        <f t="shared" si="21"/>
        <v>0</v>
      </c>
    </row>
    <row r="703" spans="1:6">
      <c r="A703" s="103">
        <f>IF('Khả năng chọn thiết bị'!$D$8="",0,IF(Consolidated!L703='Khả năng chọn thiết bị'!$D$8,1,0))</f>
        <v>0</v>
      </c>
      <c r="B703" s="103">
        <f>IF('Khả năng chọn thiết bị'!$D$8="",0,IF(Consolidated!P703='Khả năng chọn thiết bị'!$D$8,1,0))</f>
        <v>0</v>
      </c>
      <c r="C703" s="103">
        <f t="shared" si="20"/>
        <v>0</v>
      </c>
      <c r="D703" s="103">
        <f>IF(Consolidated!E703=1,1,0)</f>
        <v>1</v>
      </c>
      <c r="E703" s="103">
        <f>IF(ISNUMBER(Consolidated!F703),Consolidated!F703,0)</f>
        <v>0</v>
      </c>
      <c r="F703" s="103">
        <f t="shared" si="21"/>
        <v>0</v>
      </c>
    </row>
    <row r="704" spans="1:6">
      <c r="A704" s="103">
        <f>IF('Khả năng chọn thiết bị'!$D$8="",0,IF(Consolidated!L704='Khả năng chọn thiết bị'!$D$8,1,0))</f>
        <v>0</v>
      </c>
      <c r="B704" s="103">
        <f>IF('Khả năng chọn thiết bị'!$D$8="",0,IF(Consolidated!P704='Khả năng chọn thiết bị'!$D$8,1,0))</f>
        <v>0</v>
      </c>
      <c r="C704" s="103">
        <f t="shared" si="20"/>
        <v>0</v>
      </c>
      <c r="D704" s="103">
        <f>IF(Consolidated!E704=1,1,0)</f>
        <v>1</v>
      </c>
      <c r="E704" s="103">
        <f>IF(ISNUMBER(Consolidated!F704),Consolidated!F704,0)</f>
        <v>1</v>
      </c>
      <c r="F704" s="103">
        <f t="shared" si="21"/>
        <v>0</v>
      </c>
    </row>
    <row r="705" spans="1:6">
      <c r="A705" s="103">
        <f>IF('Khả năng chọn thiết bị'!$D$8="",0,IF(Consolidated!L705='Khả năng chọn thiết bị'!$D$8,1,0))</f>
        <v>0</v>
      </c>
      <c r="B705" s="103">
        <f>IF('Khả năng chọn thiết bị'!$D$8="",0,IF(Consolidated!P705='Khả năng chọn thiết bị'!$D$8,1,0))</f>
        <v>0</v>
      </c>
      <c r="C705" s="103">
        <f t="shared" si="20"/>
        <v>0</v>
      </c>
      <c r="D705" s="103">
        <f>IF(Consolidated!E705=1,1,0)</f>
        <v>0</v>
      </c>
      <c r="E705" s="103">
        <f>IF(ISNUMBER(Consolidated!F705),Consolidated!F705,0)</f>
        <v>0</v>
      </c>
      <c r="F705" s="103">
        <f t="shared" si="21"/>
        <v>0</v>
      </c>
    </row>
    <row r="706" spans="1:6">
      <c r="A706" s="103">
        <f>IF('Khả năng chọn thiết bị'!$D$8="",0,IF(Consolidated!L706='Khả năng chọn thiết bị'!$D$8,1,0))</f>
        <v>0</v>
      </c>
      <c r="B706" s="103">
        <f>IF('Khả năng chọn thiết bị'!$D$8="",0,IF(Consolidated!P706='Khả năng chọn thiết bị'!$D$8,1,0))</f>
        <v>0</v>
      </c>
      <c r="C706" s="103">
        <f t="shared" ref="C706:C769" si="22">IF(A706+B706&gt;0,1,0)</f>
        <v>0</v>
      </c>
      <c r="D706" s="103">
        <f>IF(Consolidated!E706=1,1,0)</f>
        <v>0</v>
      </c>
      <c r="E706" s="103">
        <f>IF(ISNUMBER(Consolidated!F706),Consolidated!F706,0)</f>
        <v>0</v>
      </c>
      <c r="F706" s="103">
        <f t="shared" si="21"/>
        <v>0</v>
      </c>
    </row>
    <row r="707" spans="1:6">
      <c r="A707" s="103">
        <f>IF('Khả năng chọn thiết bị'!$D$8="",0,IF(Consolidated!L707='Khả năng chọn thiết bị'!$D$8,1,0))</f>
        <v>0</v>
      </c>
      <c r="B707" s="103">
        <f>IF('Khả năng chọn thiết bị'!$D$8="",0,IF(Consolidated!P707='Khả năng chọn thiết bị'!$D$8,1,0))</f>
        <v>0</v>
      </c>
      <c r="C707" s="103">
        <f t="shared" si="22"/>
        <v>0</v>
      </c>
      <c r="D707" s="103">
        <f>IF(Consolidated!E707=1,1,0)</f>
        <v>0</v>
      </c>
      <c r="E707" s="103">
        <f>IF(ISNUMBER(Consolidated!F707),Consolidated!F707,0)</f>
        <v>0</v>
      </c>
      <c r="F707" s="103">
        <f t="shared" ref="F707:F770" si="23">F706+C707</f>
        <v>0</v>
      </c>
    </row>
    <row r="708" spans="1:6">
      <c r="A708" s="103">
        <f>IF('Khả năng chọn thiết bị'!$D$8="",0,IF(Consolidated!L708='Khả năng chọn thiết bị'!$D$8,1,0))</f>
        <v>0</v>
      </c>
      <c r="B708" s="103">
        <f>IF('Khả năng chọn thiết bị'!$D$8="",0,IF(Consolidated!P708='Khả năng chọn thiết bị'!$D$8,1,0))</f>
        <v>0</v>
      </c>
      <c r="C708" s="103">
        <f t="shared" si="22"/>
        <v>0</v>
      </c>
      <c r="D708" s="103">
        <f>IF(Consolidated!E708=1,1,0)</f>
        <v>0</v>
      </c>
      <c r="E708" s="103">
        <f>IF(ISNUMBER(Consolidated!F708),Consolidated!F708,0)</f>
        <v>0</v>
      </c>
      <c r="F708" s="103">
        <f t="shared" si="23"/>
        <v>0</v>
      </c>
    </row>
    <row r="709" spans="1:6">
      <c r="A709" s="103">
        <f>IF('Khả năng chọn thiết bị'!$D$8="",0,IF(Consolidated!L709='Khả năng chọn thiết bị'!$D$8,1,0))</f>
        <v>0</v>
      </c>
      <c r="B709" s="103">
        <f>IF('Khả năng chọn thiết bị'!$D$8="",0,IF(Consolidated!P709='Khả năng chọn thiết bị'!$D$8,1,0))</f>
        <v>0</v>
      </c>
      <c r="C709" s="103">
        <f t="shared" si="22"/>
        <v>0</v>
      </c>
      <c r="D709" s="103">
        <f>IF(Consolidated!E709=1,1,0)</f>
        <v>0</v>
      </c>
      <c r="E709" s="103">
        <f>IF(ISNUMBER(Consolidated!F709),Consolidated!F709,0)</f>
        <v>0</v>
      </c>
      <c r="F709" s="103">
        <f t="shared" si="23"/>
        <v>0</v>
      </c>
    </row>
    <row r="710" spans="1:6">
      <c r="A710" s="103">
        <f>IF('Khả năng chọn thiết bị'!$D$8="",0,IF(Consolidated!L710='Khả năng chọn thiết bị'!$D$8,1,0))</f>
        <v>0</v>
      </c>
      <c r="B710" s="103">
        <f>IF('Khả năng chọn thiết bị'!$D$8="",0,IF(Consolidated!P710='Khả năng chọn thiết bị'!$D$8,1,0))</f>
        <v>0</v>
      </c>
      <c r="C710" s="103">
        <f t="shared" si="22"/>
        <v>0</v>
      </c>
      <c r="D710" s="103">
        <f>IF(Consolidated!E710=1,1,0)</f>
        <v>0</v>
      </c>
      <c r="E710" s="103">
        <f>IF(ISNUMBER(Consolidated!F710),Consolidated!F710,0)</f>
        <v>0</v>
      </c>
      <c r="F710" s="103">
        <f t="shared" si="23"/>
        <v>0</v>
      </c>
    </row>
    <row r="711" spans="1:6">
      <c r="A711" s="103">
        <f>IF('Khả năng chọn thiết bị'!$D$8="",0,IF(Consolidated!L711='Khả năng chọn thiết bị'!$D$8,1,0))</f>
        <v>0</v>
      </c>
      <c r="B711" s="103">
        <f>IF('Khả năng chọn thiết bị'!$D$8="",0,IF(Consolidated!P711='Khả năng chọn thiết bị'!$D$8,1,0))</f>
        <v>0</v>
      </c>
      <c r="C711" s="103">
        <f t="shared" si="22"/>
        <v>0</v>
      </c>
      <c r="D711" s="103">
        <f>IF(Consolidated!E711=1,1,0)</f>
        <v>0</v>
      </c>
      <c r="E711" s="103">
        <f>IF(ISNUMBER(Consolidated!F711),Consolidated!F711,0)</f>
        <v>0</v>
      </c>
      <c r="F711" s="103">
        <f t="shared" si="23"/>
        <v>0</v>
      </c>
    </row>
    <row r="712" spans="1:6">
      <c r="A712" s="103">
        <f>IF('Khả năng chọn thiết bị'!$D$8="",0,IF(Consolidated!L712='Khả năng chọn thiết bị'!$D$8,1,0))</f>
        <v>0</v>
      </c>
      <c r="B712" s="103">
        <f>IF('Khả năng chọn thiết bị'!$D$8="",0,IF(Consolidated!P712='Khả năng chọn thiết bị'!$D$8,1,0))</f>
        <v>0</v>
      </c>
      <c r="C712" s="103">
        <f t="shared" si="22"/>
        <v>0</v>
      </c>
      <c r="D712" s="103">
        <f>IF(Consolidated!E712=1,1,0)</f>
        <v>0</v>
      </c>
      <c r="E712" s="103">
        <f>IF(ISNUMBER(Consolidated!F712),Consolidated!F712,0)</f>
        <v>0</v>
      </c>
      <c r="F712" s="103">
        <f t="shared" si="23"/>
        <v>0</v>
      </c>
    </row>
    <row r="713" spans="1:6">
      <c r="A713" s="103">
        <f>IF('Khả năng chọn thiết bị'!$D$8="",0,IF(Consolidated!L713='Khả năng chọn thiết bị'!$D$8,1,0))</f>
        <v>0</v>
      </c>
      <c r="B713" s="103">
        <f>IF('Khả năng chọn thiết bị'!$D$8="",0,IF(Consolidated!P713='Khả năng chọn thiết bị'!$D$8,1,0))</f>
        <v>0</v>
      </c>
      <c r="C713" s="103">
        <f t="shared" si="22"/>
        <v>0</v>
      </c>
      <c r="D713" s="103">
        <f>IF(Consolidated!E713=1,1,0)</f>
        <v>0</v>
      </c>
      <c r="E713" s="103">
        <f>IF(ISNUMBER(Consolidated!F713),Consolidated!F713,0)</f>
        <v>0</v>
      </c>
      <c r="F713" s="103">
        <f t="shared" si="23"/>
        <v>0</v>
      </c>
    </row>
    <row r="714" spans="1:6">
      <c r="A714" s="103">
        <f>IF('Khả năng chọn thiết bị'!$D$8="",0,IF(Consolidated!L714='Khả năng chọn thiết bị'!$D$8,1,0))</f>
        <v>0</v>
      </c>
      <c r="B714" s="103">
        <f>IF('Khả năng chọn thiết bị'!$D$8="",0,IF(Consolidated!P714='Khả năng chọn thiết bị'!$D$8,1,0))</f>
        <v>0</v>
      </c>
      <c r="C714" s="103">
        <f t="shared" si="22"/>
        <v>0</v>
      </c>
      <c r="D714" s="103">
        <f>IF(Consolidated!E714=1,1,0)</f>
        <v>0</v>
      </c>
      <c r="E714" s="103">
        <f>IF(ISNUMBER(Consolidated!F714),Consolidated!F714,0)</f>
        <v>0</v>
      </c>
      <c r="F714" s="103">
        <f t="shared" si="23"/>
        <v>0</v>
      </c>
    </row>
    <row r="715" spans="1:6">
      <c r="A715" s="103">
        <f>IF('Khả năng chọn thiết bị'!$D$8="",0,IF(Consolidated!L715='Khả năng chọn thiết bị'!$D$8,1,0))</f>
        <v>0</v>
      </c>
      <c r="B715" s="103">
        <f>IF('Khả năng chọn thiết bị'!$D$8="",0,IF(Consolidated!P715='Khả năng chọn thiết bị'!$D$8,1,0))</f>
        <v>0</v>
      </c>
      <c r="C715" s="103">
        <f t="shared" si="22"/>
        <v>0</v>
      </c>
      <c r="D715" s="103">
        <f>IF(Consolidated!E715=1,1,0)</f>
        <v>1</v>
      </c>
      <c r="E715" s="103">
        <f>IF(ISNUMBER(Consolidated!F715),Consolidated!F715,0)</f>
        <v>1</v>
      </c>
      <c r="F715" s="103">
        <f t="shared" si="23"/>
        <v>0</v>
      </c>
    </row>
    <row r="716" spans="1:6">
      <c r="A716" s="103">
        <f>IF('Khả năng chọn thiết bị'!$D$8="",0,IF(Consolidated!L716='Khả năng chọn thiết bị'!$D$8,1,0))</f>
        <v>0</v>
      </c>
      <c r="B716" s="103">
        <f>IF('Khả năng chọn thiết bị'!$D$8="",0,IF(Consolidated!P716='Khả năng chọn thiết bị'!$D$8,1,0))</f>
        <v>0</v>
      </c>
      <c r="C716" s="103">
        <f t="shared" si="22"/>
        <v>0</v>
      </c>
      <c r="D716" s="103">
        <f>IF(Consolidated!E716=1,1,0)</f>
        <v>0</v>
      </c>
      <c r="E716" s="103">
        <f>IF(ISNUMBER(Consolidated!F716),Consolidated!F716,0)</f>
        <v>0</v>
      </c>
      <c r="F716" s="103">
        <f t="shared" si="23"/>
        <v>0</v>
      </c>
    </row>
    <row r="717" spans="1:6">
      <c r="A717" s="103">
        <f>IF('Khả năng chọn thiết bị'!$D$8="",0,IF(Consolidated!L717='Khả năng chọn thiết bị'!$D$8,1,0))</f>
        <v>0</v>
      </c>
      <c r="B717" s="103">
        <f>IF('Khả năng chọn thiết bị'!$D$8="",0,IF(Consolidated!P717='Khả năng chọn thiết bị'!$D$8,1,0))</f>
        <v>0</v>
      </c>
      <c r="C717" s="103">
        <f t="shared" si="22"/>
        <v>0</v>
      </c>
      <c r="D717" s="103">
        <f>IF(Consolidated!E717=1,1,0)</f>
        <v>0</v>
      </c>
      <c r="E717" s="103">
        <f>IF(ISNUMBER(Consolidated!F717),Consolidated!F717,0)</f>
        <v>0</v>
      </c>
      <c r="F717" s="103">
        <f t="shared" si="23"/>
        <v>0</v>
      </c>
    </row>
    <row r="718" spans="1:6">
      <c r="A718" s="103">
        <f>IF('Khả năng chọn thiết bị'!$D$8="",0,IF(Consolidated!L718='Khả năng chọn thiết bị'!$D$8,1,0))</f>
        <v>0</v>
      </c>
      <c r="B718" s="103">
        <f>IF('Khả năng chọn thiết bị'!$D$8="",0,IF(Consolidated!P718='Khả năng chọn thiết bị'!$D$8,1,0))</f>
        <v>0</v>
      </c>
      <c r="C718" s="103">
        <f t="shared" si="22"/>
        <v>0</v>
      </c>
      <c r="D718" s="103">
        <f>IF(Consolidated!E718=1,1,0)</f>
        <v>0</v>
      </c>
      <c r="E718" s="103">
        <f>IF(ISNUMBER(Consolidated!F718),Consolidated!F718,0)</f>
        <v>0</v>
      </c>
      <c r="F718" s="103">
        <f t="shared" si="23"/>
        <v>0</v>
      </c>
    </row>
    <row r="719" spans="1:6">
      <c r="A719" s="103">
        <f>IF('Khả năng chọn thiết bị'!$D$8="",0,IF(Consolidated!L719='Khả năng chọn thiết bị'!$D$8,1,0))</f>
        <v>0</v>
      </c>
      <c r="B719" s="103">
        <f>IF('Khả năng chọn thiết bị'!$D$8="",0,IF(Consolidated!P719='Khả năng chọn thiết bị'!$D$8,1,0))</f>
        <v>0</v>
      </c>
      <c r="C719" s="103">
        <f t="shared" si="22"/>
        <v>0</v>
      </c>
      <c r="D719" s="103">
        <f>IF(Consolidated!E719=1,1,0)</f>
        <v>1</v>
      </c>
      <c r="E719" s="103">
        <f>IF(ISNUMBER(Consolidated!F719),Consolidated!F719,0)</f>
        <v>1</v>
      </c>
      <c r="F719" s="103">
        <f t="shared" si="23"/>
        <v>0</v>
      </c>
    </row>
    <row r="720" spans="1:6">
      <c r="A720" s="103">
        <f>IF('Khả năng chọn thiết bị'!$D$8="",0,IF(Consolidated!L720='Khả năng chọn thiết bị'!$D$8,1,0))</f>
        <v>0</v>
      </c>
      <c r="B720" s="103">
        <f>IF('Khả năng chọn thiết bị'!$D$8="",0,IF(Consolidated!P720='Khả năng chọn thiết bị'!$D$8,1,0))</f>
        <v>0</v>
      </c>
      <c r="C720" s="103">
        <f t="shared" si="22"/>
        <v>0</v>
      </c>
      <c r="D720" s="103">
        <f>IF(Consolidated!E720=1,1,0)</f>
        <v>0</v>
      </c>
      <c r="E720" s="103">
        <f>IF(ISNUMBER(Consolidated!F720),Consolidated!F720,0)</f>
        <v>0</v>
      </c>
      <c r="F720" s="103">
        <f t="shared" si="23"/>
        <v>0</v>
      </c>
    </row>
    <row r="721" spans="1:6">
      <c r="A721" s="103">
        <f>IF('Khả năng chọn thiết bị'!$D$8="",0,IF(Consolidated!L721='Khả năng chọn thiết bị'!$D$8,1,0))</f>
        <v>0</v>
      </c>
      <c r="B721" s="103">
        <f>IF('Khả năng chọn thiết bị'!$D$8="",0,IF(Consolidated!P721='Khả năng chọn thiết bị'!$D$8,1,0))</f>
        <v>0</v>
      </c>
      <c r="C721" s="103">
        <f t="shared" si="22"/>
        <v>0</v>
      </c>
      <c r="D721" s="103">
        <f>IF(Consolidated!E721=1,1,0)</f>
        <v>0</v>
      </c>
      <c r="E721" s="103">
        <f>IF(ISNUMBER(Consolidated!F721),Consolidated!F721,0)</f>
        <v>0</v>
      </c>
      <c r="F721" s="103">
        <f t="shared" si="23"/>
        <v>0</v>
      </c>
    </row>
    <row r="722" spans="1:6">
      <c r="A722" s="103">
        <f>IF('Khả năng chọn thiết bị'!$D$8="",0,IF(Consolidated!L722='Khả năng chọn thiết bị'!$D$8,1,0))</f>
        <v>0</v>
      </c>
      <c r="B722" s="103">
        <f>IF('Khả năng chọn thiết bị'!$D$8="",0,IF(Consolidated!P722='Khả năng chọn thiết bị'!$D$8,1,0))</f>
        <v>0</v>
      </c>
      <c r="C722" s="103">
        <f t="shared" si="22"/>
        <v>0</v>
      </c>
      <c r="D722" s="103">
        <f>IF(Consolidated!E722=1,1,0)</f>
        <v>0</v>
      </c>
      <c r="E722" s="103">
        <f>IF(ISNUMBER(Consolidated!F722),Consolidated!F722,0)</f>
        <v>0</v>
      </c>
      <c r="F722" s="103">
        <f t="shared" si="23"/>
        <v>0</v>
      </c>
    </row>
    <row r="723" spans="1:6">
      <c r="A723" s="103">
        <f>IF('Khả năng chọn thiết bị'!$D$8="",0,IF(Consolidated!L723='Khả năng chọn thiết bị'!$D$8,1,0))</f>
        <v>0</v>
      </c>
      <c r="B723" s="103">
        <f>IF('Khả năng chọn thiết bị'!$D$8="",0,IF(Consolidated!P723='Khả năng chọn thiết bị'!$D$8,1,0))</f>
        <v>0</v>
      </c>
      <c r="C723" s="103">
        <f t="shared" si="22"/>
        <v>0</v>
      </c>
      <c r="D723" s="103">
        <f>IF(Consolidated!E723=1,1,0)</f>
        <v>1</v>
      </c>
      <c r="E723" s="103">
        <f>IF(ISNUMBER(Consolidated!F723),Consolidated!F723,0)</f>
        <v>0</v>
      </c>
      <c r="F723" s="103">
        <f t="shared" si="23"/>
        <v>0</v>
      </c>
    </row>
    <row r="724" spans="1:6">
      <c r="A724" s="103">
        <f>IF('Khả năng chọn thiết bị'!$D$8="",0,IF(Consolidated!L724='Khả năng chọn thiết bị'!$D$8,1,0))</f>
        <v>0</v>
      </c>
      <c r="B724" s="103">
        <f>IF('Khả năng chọn thiết bị'!$D$8="",0,IF(Consolidated!P724='Khả năng chọn thiết bị'!$D$8,1,0))</f>
        <v>0</v>
      </c>
      <c r="C724" s="103">
        <f t="shared" si="22"/>
        <v>0</v>
      </c>
      <c r="D724" s="103">
        <f>IF(Consolidated!E724=1,1,0)</f>
        <v>0</v>
      </c>
      <c r="E724" s="103">
        <f>IF(ISNUMBER(Consolidated!F724),Consolidated!F724,0)</f>
        <v>0</v>
      </c>
      <c r="F724" s="103">
        <f t="shared" si="23"/>
        <v>0</v>
      </c>
    </row>
    <row r="725" spans="1:6">
      <c r="A725" s="103">
        <f>IF('Khả năng chọn thiết bị'!$D$8="",0,IF(Consolidated!L725='Khả năng chọn thiết bị'!$D$8,1,0))</f>
        <v>0</v>
      </c>
      <c r="B725" s="103">
        <f>IF('Khả năng chọn thiết bị'!$D$8="",0,IF(Consolidated!P725='Khả năng chọn thiết bị'!$D$8,1,0))</f>
        <v>0</v>
      </c>
      <c r="C725" s="103">
        <f t="shared" si="22"/>
        <v>0</v>
      </c>
      <c r="D725" s="103">
        <f>IF(Consolidated!E725=1,1,0)</f>
        <v>1</v>
      </c>
      <c r="E725" s="103">
        <f>IF(ISNUMBER(Consolidated!F725),Consolidated!F725,0)</f>
        <v>0</v>
      </c>
      <c r="F725" s="103">
        <f t="shared" si="23"/>
        <v>0</v>
      </c>
    </row>
    <row r="726" spans="1:6">
      <c r="A726" s="103">
        <f>IF('Khả năng chọn thiết bị'!$D$8="",0,IF(Consolidated!L726='Khả năng chọn thiết bị'!$D$8,1,0))</f>
        <v>0</v>
      </c>
      <c r="B726" s="103">
        <f>IF('Khả năng chọn thiết bị'!$D$8="",0,IF(Consolidated!P726='Khả năng chọn thiết bị'!$D$8,1,0))</f>
        <v>0</v>
      </c>
      <c r="C726" s="103">
        <f t="shared" si="22"/>
        <v>0</v>
      </c>
      <c r="D726" s="103">
        <f>IF(Consolidated!E726=1,1,0)</f>
        <v>1</v>
      </c>
      <c r="E726" s="103">
        <f>IF(ISNUMBER(Consolidated!F726),Consolidated!F726,0)</f>
        <v>0</v>
      </c>
      <c r="F726" s="103">
        <f t="shared" si="23"/>
        <v>0</v>
      </c>
    </row>
    <row r="727" spans="1:6">
      <c r="A727" s="103">
        <f>IF('Khả năng chọn thiết bị'!$D$8="",0,IF(Consolidated!L727='Khả năng chọn thiết bị'!$D$8,1,0))</f>
        <v>0</v>
      </c>
      <c r="B727" s="103">
        <f>IF('Khả năng chọn thiết bị'!$D$8="",0,IF(Consolidated!P727='Khả năng chọn thiết bị'!$D$8,1,0))</f>
        <v>0</v>
      </c>
      <c r="C727" s="103">
        <f t="shared" si="22"/>
        <v>0</v>
      </c>
      <c r="D727" s="103">
        <f>IF(Consolidated!E727=1,1,0)</f>
        <v>1</v>
      </c>
      <c r="E727" s="103">
        <f>IF(ISNUMBER(Consolidated!F727),Consolidated!F727,0)</f>
        <v>0</v>
      </c>
      <c r="F727" s="103">
        <f t="shared" si="23"/>
        <v>0</v>
      </c>
    </row>
    <row r="728" spans="1:6">
      <c r="A728" s="103">
        <f>IF('Khả năng chọn thiết bị'!$D$8="",0,IF(Consolidated!L728='Khả năng chọn thiết bị'!$D$8,1,0))</f>
        <v>0</v>
      </c>
      <c r="B728" s="103">
        <f>IF('Khả năng chọn thiết bị'!$D$8="",0,IF(Consolidated!P728='Khả năng chọn thiết bị'!$D$8,1,0))</f>
        <v>0</v>
      </c>
      <c r="C728" s="103">
        <f t="shared" si="22"/>
        <v>0</v>
      </c>
      <c r="D728" s="103">
        <f>IF(Consolidated!E728=1,1,0)</f>
        <v>1</v>
      </c>
      <c r="E728" s="103">
        <f>IF(ISNUMBER(Consolidated!F728),Consolidated!F728,0)</f>
        <v>0</v>
      </c>
      <c r="F728" s="103">
        <f t="shared" si="23"/>
        <v>0</v>
      </c>
    </row>
    <row r="729" spans="1:6">
      <c r="A729" s="103">
        <f>IF('Khả năng chọn thiết bị'!$D$8="",0,IF(Consolidated!L729='Khả năng chọn thiết bị'!$D$8,1,0))</f>
        <v>0</v>
      </c>
      <c r="B729" s="103">
        <f>IF('Khả năng chọn thiết bị'!$D$8="",0,IF(Consolidated!P729='Khả năng chọn thiết bị'!$D$8,1,0))</f>
        <v>0</v>
      </c>
      <c r="C729" s="103">
        <f t="shared" si="22"/>
        <v>0</v>
      </c>
      <c r="D729" s="103">
        <f>IF(Consolidated!E729=1,1,0)</f>
        <v>0</v>
      </c>
      <c r="E729" s="103">
        <f>IF(ISNUMBER(Consolidated!F729),Consolidated!F729,0)</f>
        <v>0</v>
      </c>
      <c r="F729" s="103">
        <f t="shared" si="23"/>
        <v>0</v>
      </c>
    </row>
    <row r="730" spans="1:6">
      <c r="A730" s="103">
        <f>IF('Khả năng chọn thiết bị'!$D$8="",0,IF(Consolidated!L730='Khả năng chọn thiết bị'!$D$8,1,0))</f>
        <v>0</v>
      </c>
      <c r="B730" s="103">
        <f>IF('Khả năng chọn thiết bị'!$D$8="",0,IF(Consolidated!P730='Khả năng chọn thiết bị'!$D$8,1,0))</f>
        <v>0</v>
      </c>
      <c r="C730" s="103">
        <f t="shared" si="22"/>
        <v>0</v>
      </c>
      <c r="D730" s="103">
        <f>IF(Consolidated!E730=1,1,0)</f>
        <v>0</v>
      </c>
      <c r="E730" s="103">
        <f>IF(ISNUMBER(Consolidated!F730),Consolidated!F730,0)</f>
        <v>0</v>
      </c>
      <c r="F730" s="103">
        <f t="shared" si="23"/>
        <v>0</v>
      </c>
    </row>
    <row r="731" spans="1:6">
      <c r="A731" s="103">
        <f>IF('Khả năng chọn thiết bị'!$D$8="",0,IF(Consolidated!L731='Khả năng chọn thiết bị'!$D$8,1,0))</f>
        <v>0</v>
      </c>
      <c r="B731" s="103">
        <f>IF('Khả năng chọn thiết bị'!$D$8="",0,IF(Consolidated!P731='Khả năng chọn thiết bị'!$D$8,1,0))</f>
        <v>0</v>
      </c>
      <c r="C731" s="103">
        <f t="shared" si="22"/>
        <v>0</v>
      </c>
      <c r="D731" s="103">
        <f>IF(Consolidated!E731=1,1,0)</f>
        <v>1</v>
      </c>
      <c r="E731" s="103">
        <f>IF(ISNUMBER(Consolidated!F731),Consolidated!F731,0)</f>
        <v>0</v>
      </c>
      <c r="F731" s="103">
        <f t="shared" si="23"/>
        <v>0</v>
      </c>
    </row>
    <row r="732" spans="1:6">
      <c r="A732" s="103">
        <f>IF('Khả năng chọn thiết bị'!$D$8="",0,IF(Consolidated!L732='Khả năng chọn thiết bị'!$D$8,1,0))</f>
        <v>0</v>
      </c>
      <c r="B732" s="103">
        <f>IF('Khả năng chọn thiết bị'!$D$8="",0,IF(Consolidated!P732='Khả năng chọn thiết bị'!$D$8,1,0))</f>
        <v>0</v>
      </c>
      <c r="C732" s="103">
        <f t="shared" si="22"/>
        <v>0</v>
      </c>
      <c r="D732" s="103">
        <f>IF(Consolidated!E732=1,1,0)</f>
        <v>1</v>
      </c>
      <c r="E732" s="103">
        <f>IF(ISNUMBER(Consolidated!F732),Consolidated!F732,0)</f>
        <v>0</v>
      </c>
      <c r="F732" s="103">
        <f t="shared" si="23"/>
        <v>0</v>
      </c>
    </row>
    <row r="733" spans="1:6">
      <c r="A733" s="103">
        <f>IF('Khả năng chọn thiết bị'!$D$8="",0,IF(Consolidated!L733='Khả năng chọn thiết bị'!$D$8,1,0))</f>
        <v>0</v>
      </c>
      <c r="B733" s="103">
        <f>IF('Khả năng chọn thiết bị'!$D$8="",0,IF(Consolidated!P733='Khả năng chọn thiết bị'!$D$8,1,0))</f>
        <v>0</v>
      </c>
      <c r="C733" s="103">
        <f t="shared" si="22"/>
        <v>0</v>
      </c>
      <c r="D733" s="103">
        <f>IF(Consolidated!E733=1,1,0)</f>
        <v>1</v>
      </c>
      <c r="E733" s="103">
        <f>IF(ISNUMBER(Consolidated!F733),Consolidated!F733,0)</f>
        <v>1</v>
      </c>
      <c r="F733" s="103">
        <f t="shared" si="23"/>
        <v>0</v>
      </c>
    </row>
    <row r="734" spans="1:6">
      <c r="A734" s="103">
        <f>IF('Khả năng chọn thiết bị'!$D$8="",0,IF(Consolidated!L734='Khả năng chọn thiết bị'!$D$8,1,0))</f>
        <v>0</v>
      </c>
      <c r="B734" s="103">
        <f>IF('Khả năng chọn thiết bị'!$D$8="",0,IF(Consolidated!P734='Khả năng chọn thiết bị'!$D$8,1,0))</f>
        <v>0</v>
      </c>
      <c r="C734" s="103">
        <f t="shared" si="22"/>
        <v>0</v>
      </c>
      <c r="D734" s="103">
        <f>IF(Consolidated!E734=1,1,0)</f>
        <v>1</v>
      </c>
      <c r="E734" s="103">
        <f>IF(ISNUMBER(Consolidated!F734),Consolidated!F734,0)</f>
        <v>1</v>
      </c>
      <c r="F734" s="103">
        <f t="shared" si="23"/>
        <v>0</v>
      </c>
    </row>
    <row r="735" spans="1:6">
      <c r="A735" s="103">
        <f>IF('Khả năng chọn thiết bị'!$D$8="",0,IF(Consolidated!L735='Khả năng chọn thiết bị'!$D$8,1,0))</f>
        <v>0</v>
      </c>
      <c r="B735" s="103">
        <f>IF('Khả năng chọn thiết bị'!$D$8="",0,IF(Consolidated!P735='Khả năng chọn thiết bị'!$D$8,1,0))</f>
        <v>0</v>
      </c>
      <c r="C735" s="103">
        <f t="shared" si="22"/>
        <v>0</v>
      </c>
      <c r="D735" s="103">
        <f>IF(Consolidated!E735=1,1,0)</f>
        <v>1</v>
      </c>
      <c r="E735" s="103">
        <f>IF(ISNUMBER(Consolidated!F735),Consolidated!F735,0)</f>
        <v>0</v>
      </c>
      <c r="F735" s="103">
        <f t="shared" si="23"/>
        <v>0</v>
      </c>
    </row>
    <row r="736" spans="1:6">
      <c r="A736" s="103">
        <f>IF('Khả năng chọn thiết bị'!$D$8="",0,IF(Consolidated!L736='Khả năng chọn thiết bị'!$D$8,1,0))</f>
        <v>0</v>
      </c>
      <c r="B736" s="103">
        <f>IF('Khả năng chọn thiết bị'!$D$8="",0,IF(Consolidated!P736='Khả năng chọn thiết bị'!$D$8,1,0))</f>
        <v>0</v>
      </c>
      <c r="C736" s="103">
        <f t="shared" si="22"/>
        <v>0</v>
      </c>
      <c r="D736" s="103">
        <f>IF(Consolidated!E736=1,1,0)</f>
        <v>1</v>
      </c>
      <c r="E736" s="103">
        <f>IF(ISNUMBER(Consolidated!F736),Consolidated!F736,0)</f>
        <v>0</v>
      </c>
      <c r="F736" s="103">
        <f t="shared" si="23"/>
        <v>0</v>
      </c>
    </row>
    <row r="737" spans="1:6">
      <c r="A737" s="103">
        <f>IF('Khả năng chọn thiết bị'!$D$8="",0,IF(Consolidated!L737='Khả năng chọn thiết bị'!$D$8,1,0))</f>
        <v>0</v>
      </c>
      <c r="B737" s="103">
        <f>IF('Khả năng chọn thiết bị'!$D$8="",0,IF(Consolidated!P737='Khả năng chọn thiết bị'!$D$8,1,0))</f>
        <v>0</v>
      </c>
      <c r="C737" s="103">
        <f t="shared" si="22"/>
        <v>0</v>
      </c>
      <c r="D737" s="103">
        <f>IF(Consolidated!E737=1,1,0)</f>
        <v>1</v>
      </c>
      <c r="E737" s="103">
        <f>IF(ISNUMBER(Consolidated!F737),Consolidated!F737,0)</f>
        <v>1</v>
      </c>
      <c r="F737" s="103">
        <f t="shared" si="23"/>
        <v>0</v>
      </c>
    </row>
    <row r="738" spans="1:6">
      <c r="A738" s="103">
        <f>IF('Khả năng chọn thiết bị'!$D$8="",0,IF(Consolidated!L738='Khả năng chọn thiết bị'!$D$8,1,0))</f>
        <v>0</v>
      </c>
      <c r="B738" s="103">
        <f>IF('Khả năng chọn thiết bị'!$D$8="",0,IF(Consolidated!P738='Khả năng chọn thiết bị'!$D$8,1,0))</f>
        <v>0</v>
      </c>
      <c r="C738" s="103">
        <f t="shared" si="22"/>
        <v>0</v>
      </c>
      <c r="D738" s="103">
        <f>IF(Consolidated!E738=1,1,0)</f>
        <v>1</v>
      </c>
      <c r="E738" s="103">
        <f>IF(ISNUMBER(Consolidated!F738),Consolidated!F738,0)</f>
        <v>1</v>
      </c>
      <c r="F738" s="103">
        <f t="shared" si="23"/>
        <v>0</v>
      </c>
    </row>
    <row r="739" spans="1:6">
      <c r="A739" s="103">
        <f>IF('Khả năng chọn thiết bị'!$D$8="",0,IF(Consolidated!L739='Khả năng chọn thiết bị'!$D$8,1,0))</f>
        <v>0</v>
      </c>
      <c r="B739" s="103">
        <f>IF('Khả năng chọn thiết bị'!$D$8="",0,IF(Consolidated!P739='Khả năng chọn thiết bị'!$D$8,1,0))</f>
        <v>0</v>
      </c>
      <c r="C739" s="103">
        <f t="shared" si="22"/>
        <v>0</v>
      </c>
      <c r="D739" s="103">
        <f>IF(Consolidated!E739=1,1,0)</f>
        <v>1</v>
      </c>
      <c r="E739" s="103">
        <f>IF(ISNUMBER(Consolidated!F739),Consolidated!F739,0)</f>
        <v>1</v>
      </c>
      <c r="F739" s="103">
        <f t="shared" si="23"/>
        <v>0</v>
      </c>
    </row>
    <row r="740" spans="1:6">
      <c r="A740" s="103">
        <f>IF('Khả năng chọn thiết bị'!$D$8="",0,IF(Consolidated!L740='Khả năng chọn thiết bị'!$D$8,1,0))</f>
        <v>0</v>
      </c>
      <c r="B740" s="103">
        <f>IF('Khả năng chọn thiết bị'!$D$8="",0,IF(Consolidated!P740='Khả năng chọn thiết bị'!$D$8,1,0))</f>
        <v>0</v>
      </c>
      <c r="C740" s="103">
        <f t="shared" si="22"/>
        <v>0</v>
      </c>
      <c r="D740" s="103">
        <f>IF(Consolidated!E740=1,1,0)</f>
        <v>1</v>
      </c>
      <c r="E740" s="103">
        <f>IF(ISNUMBER(Consolidated!F740),Consolidated!F740,0)</f>
        <v>1</v>
      </c>
      <c r="F740" s="103">
        <f t="shared" si="23"/>
        <v>0</v>
      </c>
    </row>
    <row r="741" spans="1:6">
      <c r="A741" s="103">
        <f>IF('Khả năng chọn thiết bị'!$D$8="",0,IF(Consolidated!L741='Khả năng chọn thiết bị'!$D$8,1,0))</f>
        <v>0</v>
      </c>
      <c r="B741" s="103">
        <f>IF('Khả năng chọn thiết bị'!$D$8="",0,IF(Consolidated!P741='Khả năng chọn thiết bị'!$D$8,1,0))</f>
        <v>0</v>
      </c>
      <c r="C741" s="103">
        <f t="shared" si="22"/>
        <v>0</v>
      </c>
      <c r="D741" s="103">
        <f>IF(Consolidated!E741=1,1,0)</f>
        <v>1</v>
      </c>
      <c r="E741" s="103">
        <f>IF(ISNUMBER(Consolidated!F741),Consolidated!F741,0)</f>
        <v>1</v>
      </c>
      <c r="F741" s="103">
        <f t="shared" si="23"/>
        <v>0</v>
      </c>
    </row>
    <row r="742" spans="1:6">
      <c r="A742" s="103">
        <f>IF('Khả năng chọn thiết bị'!$D$8="",0,IF(Consolidated!L742='Khả năng chọn thiết bị'!$D$8,1,0))</f>
        <v>0</v>
      </c>
      <c r="B742" s="103">
        <f>IF('Khả năng chọn thiết bị'!$D$8="",0,IF(Consolidated!P742='Khả năng chọn thiết bị'!$D$8,1,0))</f>
        <v>0</v>
      </c>
      <c r="C742" s="103">
        <f t="shared" si="22"/>
        <v>0</v>
      </c>
      <c r="D742" s="103">
        <f>IF(Consolidated!E742=1,1,0)</f>
        <v>1</v>
      </c>
      <c r="E742" s="103">
        <f>IF(ISNUMBER(Consolidated!F742),Consolidated!F742,0)</f>
        <v>0</v>
      </c>
      <c r="F742" s="103">
        <f t="shared" si="23"/>
        <v>0</v>
      </c>
    </row>
    <row r="743" spans="1:6">
      <c r="A743" s="103">
        <f>IF('Khả năng chọn thiết bị'!$D$8="",0,IF(Consolidated!L743='Khả năng chọn thiết bị'!$D$8,1,0))</f>
        <v>0</v>
      </c>
      <c r="B743" s="103">
        <f>IF('Khả năng chọn thiết bị'!$D$8="",0,IF(Consolidated!P743='Khả năng chọn thiết bị'!$D$8,1,0))</f>
        <v>0</v>
      </c>
      <c r="C743" s="103">
        <f t="shared" si="22"/>
        <v>0</v>
      </c>
      <c r="D743" s="103">
        <f>IF(Consolidated!E743=1,1,0)</f>
        <v>1</v>
      </c>
      <c r="E743" s="103">
        <f>IF(ISNUMBER(Consolidated!F743),Consolidated!F743,0)</f>
        <v>0</v>
      </c>
      <c r="F743" s="103">
        <f t="shared" si="23"/>
        <v>0</v>
      </c>
    </row>
    <row r="744" spans="1:6">
      <c r="A744" s="103">
        <f>IF('Khả năng chọn thiết bị'!$D$8="",0,IF(Consolidated!L744='Khả năng chọn thiết bị'!$D$8,1,0))</f>
        <v>0</v>
      </c>
      <c r="B744" s="103">
        <f>IF('Khả năng chọn thiết bị'!$D$8="",0,IF(Consolidated!P744='Khả năng chọn thiết bị'!$D$8,1,0))</f>
        <v>0</v>
      </c>
      <c r="C744" s="103">
        <f t="shared" si="22"/>
        <v>0</v>
      </c>
      <c r="D744" s="103">
        <f>IF(Consolidated!E744=1,1,0)</f>
        <v>1</v>
      </c>
      <c r="E744" s="103">
        <f>IF(ISNUMBER(Consolidated!F744),Consolidated!F744,0)</f>
        <v>1</v>
      </c>
      <c r="F744" s="103">
        <f t="shared" si="23"/>
        <v>0</v>
      </c>
    </row>
    <row r="745" spans="1:6">
      <c r="A745" s="103">
        <f>IF('Khả năng chọn thiết bị'!$D$8="",0,IF(Consolidated!L745='Khả năng chọn thiết bị'!$D$8,1,0))</f>
        <v>0</v>
      </c>
      <c r="B745" s="103">
        <f>IF('Khả năng chọn thiết bị'!$D$8="",0,IF(Consolidated!P745='Khả năng chọn thiết bị'!$D$8,1,0))</f>
        <v>0</v>
      </c>
      <c r="C745" s="103">
        <f t="shared" si="22"/>
        <v>0</v>
      </c>
      <c r="D745" s="103">
        <f>IF(Consolidated!E745=1,1,0)</f>
        <v>1</v>
      </c>
      <c r="E745" s="103">
        <f>IF(ISNUMBER(Consolidated!F745),Consolidated!F745,0)</f>
        <v>0</v>
      </c>
      <c r="F745" s="103">
        <f t="shared" si="23"/>
        <v>0</v>
      </c>
    </row>
    <row r="746" spans="1:6">
      <c r="A746" s="103">
        <f>IF('Khả năng chọn thiết bị'!$D$8="",0,IF(Consolidated!L746='Khả năng chọn thiết bị'!$D$8,1,0))</f>
        <v>0</v>
      </c>
      <c r="B746" s="103">
        <f>IF('Khả năng chọn thiết bị'!$D$8="",0,IF(Consolidated!P746='Khả năng chọn thiết bị'!$D$8,1,0))</f>
        <v>0</v>
      </c>
      <c r="C746" s="103">
        <f t="shared" si="22"/>
        <v>0</v>
      </c>
      <c r="D746" s="103">
        <f>IF(Consolidated!E746=1,1,0)</f>
        <v>0</v>
      </c>
      <c r="E746" s="103">
        <f>IF(ISNUMBER(Consolidated!F746),Consolidated!F746,0)</f>
        <v>0</v>
      </c>
      <c r="F746" s="103">
        <f t="shared" si="23"/>
        <v>0</v>
      </c>
    </row>
    <row r="747" spans="1:6">
      <c r="A747" s="103">
        <f>IF('Khả năng chọn thiết bị'!$D$8="",0,IF(Consolidated!L747='Khả năng chọn thiết bị'!$D$8,1,0))</f>
        <v>0</v>
      </c>
      <c r="B747" s="103">
        <f>IF('Khả năng chọn thiết bị'!$D$8="",0,IF(Consolidated!P747='Khả năng chọn thiết bị'!$D$8,1,0))</f>
        <v>0</v>
      </c>
      <c r="C747" s="103">
        <f t="shared" si="22"/>
        <v>0</v>
      </c>
      <c r="D747" s="103">
        <f>IF(Consolidated!E747=1,1,0)</f>
        <v>1</v>
      </c>
      <c r="E747" s="103">
        <f>IF(ISNUMBER(Consolidated!F747),Consolidated!F747,0)</f>
        <v>0</v>
      </c>
      <c r="F747" s="103">
        <f t="shared" si="23"/>
        <v>0</v>
      </c>
    </row>
    <row r="748" spans="1:6">
      <c r="A748" s="103">
        <f>IF('Khả năng chọn thiết bị'!$D$8="",0,IF(Consolidated!L748='Khả năng chọn thiết bị'!$D$8,1,0))</f>
        <v>0</v>
      </c>
      <c r="B748" s="103">
        <f>IF('Khả năng chọn thiết bị'!$D$8="",0,IF(Consolidated!P748='Khả năng chọn thiết bị'!$D$8,1,0))</f>
        <v>0</v>
      </c>
      <c r="C748" s="103">
        <f t="shared" si="22"/>
        <v>0</v>
      </c>
      <c r="D748" s="103">
        <f>IF(Consolidated!E748=1,1,0)</f>
        <v>0</v>
      </c>
      <c r="E748" s="103">
        <f>IF(ISNUMBER(Consolidated!F748),Consolidated!F748,0)</f>
        <v>0</v>
      </c>
      <c r="F748" s="103">
        <f t="shared" si="23"/>
        <v>0</v>
      </c>
    </row>
    <row r="749" spans="1:6">
      <c r="A749" s="103">
        <f>IF('Khả năng chọn thiết bị'!$D$8="",0,IF(Consolidated!L749='Khả năng chọn thiết bị'!$D$8,1,0))</f>
        <v>0</v>
      </c>
      <c r="B749" s="103">
        <f>IF('Khả năng chọn thiết bị'!$D$8="",0,IF(Consolidated!P749='Khả năng chọn thiết bị'!$D$8,1,0))</f>
        <v>0</v>
      </c>
      <c r="C749" s="103">
        <f t="shared" si="22"/>
        <v>0</v>
      </c>
      <c r="D749" s="103">
        <f>IF(Consolidated!E749=1,1,0)</f>
        <v>1</v>
      </c>
      <c r="E749" s="103">
        <f>IF(ISNUMBER(Consolidated!F749),Consolidated!F749,0)</f>
        <v>1</v>
      </c>
      <c r="F749" s="103">
        <f t="shared" si="23"/>
        <v>0</v>
      </c>
    </row>
    <row r="750" spans="1:6">
      <c r="A750" s="103">
        <f>IF('Khả năng chọn thiết bị'!$D$8="",0,IF(Consolidated!L750='Khả năng chọn thiết bị'!$D$8,1,0))</f>
        <v>0</v>
      </c>
      <c r="B750" s="103">
        <f>IF('Khả năng chọn thiết bị'!$D$8="",0,IF(Consolidated!P750='Khả năng chọn thiết bị'!$D$8,1,0))</f>
        <v>0</v>
      </c>
      <c r="C750" s="103">
        <f t="shared" si="22"/>
        <v>0</v>
      </c>
      <c r="D750" s="103">
        <f>IF(Consolidated!E750=1,1,0)</f>
        <v>1</v>
      </c>
      <c r="E750" s="103">
        <f>IF(ISNUMBER(Consolidated!F750),Consolidated!F750,0)</f>
        <v>0</v>
      </c>
      <c r="F750" s="103">
        <f t="shared" si="23"/>
        <v>0</v>
      </c>
    </row>
    <row r="751" spans="1:6">
      <c r="A751" s="103">
        <f>IF('Khả năng chọn thiết bị'!$D$8="",0,IF(Consolidated!L751='Khả năng chọn thiết bị'!$D$8,1,0))</f>
        <v>0</v>
      </c>
      <c r="B751" s="103">
        <f>IF('Khả năng chọn thiết bị'!$D$8="",0,IF(Consolidated!P751='Khả năng chọn thiết bị'!$D$8,1,0))</f>
        <v>0</v>
      </c>
      <c r="C751" s="103">
        <f t="shared" si="22"/>
        <v>0</v>
      </c>
      <c r="D751" s="103">
        <f>IF(Consolidated!E751=1,1,0)</f>
        <v>1</v>
      </c>
      <c r="E751" s="103">
        <f>IF(ISNUMBER(Consolidated!F751),Consolidated!F751,0)</f>
        <v>1</v>
      </c>
      <c r="F751" s="103">
        <f t="shared" si="23"/>
        <v>0</v>
      </c>
    </row>
    <row r="752" spans="1:6">
      <c r="A752" s="103">
        <f>IF('Khả năng chọn thiết bị'!$D$8="",0,IF(Consolidated!L752='Khả năng chọn thiết bị'!$D$8,1,0))</f>
        <v>0</v>
      </c>
      <c r="B752" s="103">
        <f>IF('Khả năng chọn thiết bị'!$D$8="",0,IF(Consolidated!P752='Khả năng chọn thiết bị'!$D$8,1,0))</f>
        <v>0</v>
      </c>
      <c r="C752" s="103">
        <f t="shared" si="22"/>
        <v>0</v>
      </c>
      <c r="D752" s="103">
        <f>IF(Consolidated!E752=1,1,0)</f>
        <v>1</v>
      </c>
      <c r="E752" s="103">
        <f>IF(ISNUMBER(Consolidated!F752),Consolidated!F752,0)</f>
        <v>0</v>
      </c>
      <c r="F752" s="103">
        <f t="shared" si="23"/>
        <v>0</v>
      </c>
    </row>
    <row r="753" spans="1:6">
      <c r="A753" s="103">
        <f>IF('Khả năng chọn thiết bị'!$D$8="",0,IF(Consolidated!L753='Khả năng chọn thiết bị'!$D$8,1,0))</f>
        <v>0</v>
      </c>
      <c r="B753" s="103">
        <f>IF('Khả năng chọn thiết bị'!$D$8="",0,IF(Consolidated!P753='Khả năng chọn thiết bị'!$D$8,1,0))</f>
        <v>0</v>
      </c>
      <c r="C753" s="103">
        <f t="shared" si="22"/>
        <v>0</v>
      </c>
      <c r="D753" s="103">
        <f>IF(Consolidated!E753=1,1,0)</f>
        <v>1</v>
      </c>
      <c r="E753" s="103">
        <f>IF(ISNUMBER(Consolidated!F753),Consolidated!F753,0)</f>
        <v>1</v>
      </c>
      <c r="F753" s="103">
        <f t="shared" si="23"/>
        <v>0</v>
      </c>
    </row>
    <row r="754" spans="1:6">
      <c r="A754" s="103">
        <f>IF('Khả năng chọn thiết bị'!$D$8="",0,IF(Consolidated!L754='Khả năng chọn thiết bị'!$D$8,1,0))</f>
        <v>0</v>
      </c>
      <c r="B754" s="103">
        <f>IF('Khả năng chọn thiết bị'!$D$8="",0,IF(Consolidated!P754='Khả năng chọn thiết bị'!$D$8,1,0))</f>
        <v>0</v>
      </c>
      <c r="C754" s="103">
        <f t="shared" si="22"/>
        <v>0</v>
      </c>
      <c r="D754" s="103">
        <f>IF(Consolidated!E754=1,1,0)</f>
        <v>1</v>
      </c>
      <c r="E754" s="103">
        <f>IF(ISNUMBER(Consolidated!F754),Consolidated!F754,0)</f>
        <v>0</v>
      </c>
      <c r="F754" s="103">
        <f t="shared" si="23"/>
        <v>0</v>
      </c>
    </row>
    <row r="755" spans="1:6">
      <c r="A755" s="103">
        <f>IF('Khả năng chọn thiết bị'!$D$8="",0,IF(Consolidated!L755='Khả năng chọn thiết bị'!$D$8,1,0))</f>
        <v>0</v>
      </c>
      <c r="B755" s="103">
        <f>IF('Khả năng chọn thiết bị'!$D$8="",0,IF(Consolidated!P755='Khả năng chọn thiết bị'!$D$8,1,0))</f>
        <v>0</v>
      </c>
      <c r="C755" s="103">
        <f t="shared" si="22"/>
        <v>0</v>
      </c>
      <c r="D755" s="103">
        <f>IF(Consolidated!E755=1,1,0)</f>
        <v>1</v>
      </c>
      <c r="E755" s="103">
        <f>IF(ISNUMBER(Consolidated!F755),Consolidated!F755,0)</f>
        <v>0</v>
      </c>
      <c r="F755" s="103">
        <f t="shared" si="23"/>
        <v>0</v>
      </c>
    </row>
    <row r="756" spans="1:6">
      <c r="A756" s="103">
        <f>IF('Khả năng chọn thiết bị'!$D$8="",0,IF(Consolidated!L756='Khả năng chọn thiết bị'!$D$8,1,0))</f>
        <v>0</v>
      </c>
      <c r="B756" s="103">
        <f>IF('Khả năng chọn thiết bị'!$D$8="",0,IF(Consolidated!P756='Khả năng chọn thiết bị'!$D$8,1,0))</f>
        <v>0</v>
      </c>
      <c r="C756" s="103">
        <f t="shared" si="22"/>
        <v>0</v>
      </c>
      <c r="D756" s="103">
        <f>IF(Consolidated!E756=1,1,0)</f>
        <v>0</v>
      </c>
      <c r="E756" s="103">
        <f>IF(ISNUMBER(Consolidated!F756),Consolidated!F756,0)</f>
        <v>0</v>
      </c>
      <c r="F756" s="103">
        <f t="shared" si="23"/>
        <v>0</v>
      </c>
    </row>
    <row r="757" spans="1:6">
      <c r="A757" s="103">
        <f>IF('Khả năng chọn thiết bị'!$D$8="",0,IF(Consolidated!L757='Khả năng chọn thiết bị'!$D$8,1,0))</f>
        <v>0</v>
      </c>
      <c r="B757" s="103">
        <f>IF('Khả năng chọn thiết bị'!$D$8="",0,IF(Consolidated!P757='Khả năng chọn thiết bị'!$D$8,1,0))</f>
        <v>0</v>
      </c>
      <c r="C757" s="103">
        <f t="shared" si="22"/>
        <v>0</v>
      </c>
      <c r="D757" s="103">
        <f>IF(Consolidated!E757=1,1,0)</f>
        <v>0</v>
      </c>
      <c r="E757" s="103">
        <f>IF(ISNUMBER(Consolidated!F757),Consolidated!F757,0)</f>
        <v>0</v>
      </c>
      <c r="F757" s="103">
        <f t="shared" si="23"/>
        <v>0</v>
      </c>
    </row>
    <row r="758" spans="1:6">
      <c r="A758" s="103">
        <f>IF('Khả năng chọn thiết bị'!$D$8="",0,IF(Consolidated!L758='Khả năng chọn thiết bị'!$D$8,1,0))</f>
        <v>0</v>
      </c>
      <c r="B758" s="103">
        <f>IF('Khả năng chọn thiết bị'!$D$8="",0,IF(Consolidated!P758='Khả năng chọn thiết bị'!$D$8,1,0))</f>
        <v>0</v>
      </c>
      <c r="C758" s="103">
        <f t="shared" si="22"/>
        <v>0</v>
      </c>
      <c r="D758" s="103">
        <f>IF(Consolidated!E758=1,1,0)</f>
        <v>0</v>
      </c>
      <c r="E758" s="103">
        <f>IF(ISNUMBER(Consolidated!F758),Consolidated!F758,0)</f>
        <v>0</v>
      </c>
      <c r="F758" s="103">
        <f t="shared" si="23"/>
        <v>0</v>
      </c>
    </row>
    <row r="759" spans="1:6">
      <c r="A759" s="103">
        <f>IF('Khả năng chọn thiết bị'!$D$8="",0,IF(Consolidated!L759='Khả năng chọn thiết bị'!$D$8,1,0))</f>
        <v>0</v>
      </c>
      <c r="B759" s="103">
        <f>IF('Khả năng chọn thiết bị'!$D$8="",0,IF(Consolidated!P759='Khả năng chọn thiết bị'!$D$8,1,0))</f>
        <v>0</v>
      </c>
      <c r="C759" s="103">
        <f t="shared" si="22"/>
        <v>0</v>
      </c>
      <c r="D759" s="103">
        <f>IF(Consolidated!E759=1,1,0)</f>
        <v>0</v>
      </c>
      <c r="E759" s="103">
        <f>IF(ISNUMBER(Consolidated!F759),Consolidated!F759,0)</f>
        <v>0</v>
      </c>
      <c r="F759" s="103">
        <f t="shared" si="23"/>
        <v>0</v>
      </c>
    </row>
    <row r="760" spans="1:6">
      <c r="A760" s="103">
        <f>IF('Khả năng chọn thiết bị'!$D$8="",0,IF(Consolidated!L760='Khả năng chọn thiết bị'!$D$8,1,0))</f>
        <v>0</v>
      </c>
      <c r="B760" s="103">
        <f>IF('Khả năng chọn thiết bị'!$D$8="",0,IF(Consolidated!P760='Khả năng chọn thiết bị'!$D$8,1,0))</f>
        <v>0</v>
      </c>
      <c r="C760" s="103">
        <f t="shared" si="22"/>
        <v>0</v>
      </c>
      <c r="D760" s="103">
        <f>IF(Consolidated!E760=1,1,0)</f>
        <v>1</v>
      </c>
      <c r="E760" s="103">
        <f>IF(ISNUMBER(Consolidated!F760),Consolidated!F760,0)</f>
        <v>0</v>
      </c>
      <c r="F760" s="103">
        <f t="shared" si="23"/>
        <v>0</v>
      </c>
    </row>
    <row r="761" spans="1:6">
      <c r="A761" s="103">
        <f>IF('Khả năng chọn thiết bị'!$D$8="",0,IF(Consolidated!L761='Khả năng chọn thiết bị'!$D$8,1,0))</f>
        <v>0</v>
      </c>
      <c r="B761" s="103">
        <f>IF('Khả năng chọn thiết bị'!$D$8="",0,IF(Consolidated!P761='Khả năng chọn thiết bị'!$D$8,1,0))</f>
        <v>0</v>
      </c>
      <c r="C761" s="103">
        <f t="shared" si="22"/>
        <v>0</v>
      </c>
      <c r="D761" s="103">
        <f>IF(Consolidated!E761=1,1,0)</f>
        <v>0</v>
      </c>
      <c r="E761" s="103">
        <f>IF(ISNUMBER(Consolidated!F761),Consolidated!F761,0)</f>
        <v>0</v>
      </c>
      <c r="F761" s="103">
        <f t="shared" si="23"/>
        <v>0</v>
      </c>
    </row>
    <row r="762" spans="1:6">
      <c r="A762" s="103">
        <f>IF('Khả năng chọn thiết bị'!$D$8="",0,IF(Consolidated!L762='Khả năng chọn thiết bị'!$D$8,1,0))</f>
        <v>0</v>
      </c>
      <c r="B762" s="103">
        <f>IF('Khả năng chọn thiết bị'!$D$8="",0,IF(Consolidated!P762='Khả năng chọn thiết bị'!$D$8,1,0))</f>
        <v>0</v>
      </c>
      <c r="C762" s="103">
        <f t="shared" si="22"/>
        <v>0</v>
      </c>
      <c r="D762" s="103">
        <f>IF(Consolidated!E762=1,1,0)</f>
        <v>1</v>
      </c>
      <c r="E762" s="103">
        <f>IF(ISNUMBER(Consolidated!F762),Consolidated!F762,0)</f>
        <v>0</v>
      </c>
      <c r="F762" s="103">
        <f t="shared" si="23"/>
        <v>0</v>
      </c>
    </row>
    <row r="763" spans="1:6">
      <c r="A763" s="103">
        <f>IF('Khả năng chọn thiết bị'!$D$8="",0,IF(Consolidated!L763='Khả năng chọn thiết bị'!$D$8,1,0))</f>
        <v>0</v>
      </c>
      <c r="B763" s="103">
        <f>IF('Khả năng chọn thiết bị'!$D$8="",0,IF(Consolidated!P763='Khả năng chọn thiết bị'!$D$8,1,0))</f>
        <v>0</v>
      </c>
      <c r="C763" s="103">
        <f t="shared" si="22"/>
        <v>0</v>
      </c>
      <c r="D763" s="103">
        <f>IF(Consolidated!E763=1,1,0)</f>
        <v>1</v>
      </c>
      <c r="E763" s="103">
        <f>IF(ISNUMBER(Consolidated!F763),Consolidated!F763,0)</f>
        <v>1</v>
      </c>
      <c r="F763" s="103">
        <f t="shared" si="23"/>
        <v>0</v>
      </c>
    </row>
    <row r="764" spans="1:6">
      <c r="A764" s="103">
        <f>IF('Khả năng chọn thiết bị'!$D$8="",0,IF(Consolidated!L764='Khả năng chọn thiết bị'!$D$8,1,0))</f>
        <v>0</v>
      </c>
      <c r="B764" s="103">
        <f>IF('Khả năng chọn thiết bị'!$D$8="",0,IF(Consolidated!P764='Khả năng chọn thiết bị'!$D$8,1,0))</f>
        <v>0</v>
      </c>
      <c r="C764" s="103">
        <f t="shared" si="22"/>
        <v>0</v>
      </c>
      <c r="D764" s="103">
        <f>IF(Consolidated!E764=1,1,0)</f>
        <v>1</v>
      </c>
      <c r="E764" s="103">
        <f>IF(ISNUMBER(Consolidated!F764),Consolidated!F764,0)</f>
        <v>1</v>
      </c>
      <c r="F764" s="103">
        <f t="shared" si="23"/>
        <v>0</v>
      </c>
    </row>
    <row r="765" spans="1:6">
      <c r="A765" s="103">
        <f>IF('Khả năng chọn thiết bị'!$D$8="",0,IF(Consolidated!L765='Khả năng chọn thiết bị'!$D$8,1,0))</f>
        <v>0</v>
      </c>
      <c r="B765" s="103">
        <f>IF('Khả năng chọn thiết bị'!$D$8="",0,IF(Consolidated!P765='Khả năng chọn thiết bị'!$D$8,1,0))</f>
        <v>0</v>
      </c>
      <c r="C765" s="103">
        <f t="shared" si="22"/>
        <v>0</v>
      </c>
      <c r="D765" s="103">
        <f>IF(Consolidated!E765=1,1,0)</f>
        <v>0</v>
      </c>
      <c r="E765" s="103">
        <f>IF(ISNUMBER(Consolidated!F765),Consolidated!F765,0)</f>
        <v>0</v>
      </c>
      <c r="F765" s="103">
        <f t="shared" si="23"/>
        <v>0</v>
      </c>
    </row>
    <row r="766" spans="1:6">
      <c r="A766" s="103">
        <f>IF('Khả năng chọn thiết bị'!$D$8="",0,IF(Consolidated!L766='Khả năng chọn thiết bị'!$D$8,1,0))</f>
        <v>0</v>
      </c>
      <c r="B766" s="103">
        <f>IF('Khả năng chọn thiết bị'!$D$8="",0,IF(Consolidated!P766='Khả năng chọn thiết bị'!$D$8,1,0))</f>
        <v>0</v>
      </c>
      <c r="C766" s="103">
        <f t="shared" si="22"/>
        <v>0</v>
      </c>
      <c r="D766" s="103">
        <f>IF(Consolidated!E766=1,1,0)</f>
        <v>0</v>
      </c>
      <c r="E766" s="103">
        <f>IF(ISNUMBER(Consolidated!F766),Consolidated!F766,0)</f>
        <v>0</v>
      </c>
      <c r="F766" s="103">
        <f t="shared" si="23"/>
        <v>0</v>
      </c>
    </row>
    <row r="767" spans="1:6">
      <c r="A767" s="103">
        <f>IF('Khả năng chọn thiết bị'!$D$8="",0,IF(Consolidated!L767='Khả năng chọn thiết bị'!$D$8,1,0))</f>
        <v>0</v>
      </c>
      <c r="B767" s="103">
        <f>IF('Khả năng chọn thiết bị'!$D$8="",0,IF(Consolidated!P767='Khả năng chọn thiết bị'!$D$8,1,0))</f>
        <v>0</v>
      </c>
      <c r="C767" s="103">
        <f t="shared" si="22"/>
        <v>0</v>
      </c>
      <c r="D767" s="103">
        <f>IF(Consolidated!E767=1,1,0)</f>
        <v>0</v>
      </c>
      <c r="E767" s="103">
        <f>IF(ISNUMBER(Consolidated!F767),Consolidated!F767,0)</f>
        <v>0</v>
      </c>
      <c r="F767" s="103">
        <f t="shared" si="23"/>
        <v>0</v>
      </c>
    </row>
    <row r="768" spans="1:6">
      <c r="A768" s="103">
        <f>IF('Khả năng chọn thiết bị'!$D$8="",0,IF(Consolidated!L768='Khả năng chọn thiết bị'!$D$8,1,0))</f>
        <v>0</v>
      </c>
      <c r="B768" s="103">
        <f>IF('Khả năng chọn thiết bị'!$D$8="",0,IF(Consolidated!P768='Khả năng chọn thiết bị'!$D$8,1,0))</f>
        <v>0</v>
      </c>
      <c r="C768" s="103">
        <f t="shared" si="22"/>
        <v>0</v>
      </c>
      <c r="D768" s="103">
        <f>IF(Consolidated!E768=1,1,0)</f>
        <v>0</v>
      </c>
      <c r="E768" s="103">
        <f>IF(ISNUMBER(Consolidated!F768),Consolidated!F768,0)</f>
        <v>0</v>
      </c>
      <c r="F768" s="103">
        <f t="shared" si="23"/>
        <v>0</v>
      </c>
    </row>
    <row r="769" spans="1:6">
      <c r="A769" s="103">
        <f>IF('Khả năng chọn thiết bị'!$D$8="",0,IF(Consolidated!L769='Khả năng chọn thiết bị'!$D$8,1,0))</f>
        <v>0</v>
      </c>
      <c r="B769" s="103">
        <f>IF('Khả năng chọn thiết bị'!$D$8="",0,IF(Consolidated!P769='Khả năng chọn thiết bị'!$D$8,1,0))</f>
        <v>0</v>
      </c>
      <c r="C769" s="103">
        <f t="shared" si="22"/>
        <v>0</v>
      </c>
      <c r="D769" s="103">
        <f>IF(Consolidated!E769=1,1,0)</f>
        <v>1</v>
      </c>
      <c r="E769" s="103">
        <f>IF(ISNUMBER(Consolidated!F769),Consolidated!F769,0)</f>
        <v>0</v>
      </c>
      <c r="F769" s="103">
        <f t="shared" si="23"/>
        <v>0</v>
      </c>
    </row>
    <row r="770" spans="1:6">
      <c r="A770" s="103">
        <f>IF('Khả năng chọn thiết bị'!$D$8="",0,IF(Consolidated!L770='Khả năng chọn thiết bị'!$D$8,1,0))</f>
        <v>0</v>
      </c>
      <c r="B770" s="103">
        <f>IF('Khả năng chọn thiết bị'!$D$8="",0,IF(Consolidated!P770='Khả năng chọn thiết bị'!$D$8,1,0))</f>
        <v>0</v>
      </c>
      <c r="C770" s="103">
        <f t="shared" ref="C770:C833" si="24">IF(A770+B770&gt;0,1,0)</f>
        <v>0</v>
      </c>
      <c r="D770" s="103">
        <f>IF(Consolidated!E770=1,1,0)</f>
        <v>1</v>
      </c>
      <c r="E770" s="103">
        <f>IF(ISNUMBER(Consolidated!F770),Consolidated!F770,0)</f>
        <v>0</v>
      </c>
      <c r="F770" s="103">
        <f t="shared" si="23"/>
        <v>0</v>
      </c>
    </row>
    <row r="771" spans="1:6">
      <c r="A771" s="103">
        <f>IF('Khả năng chọn thiết bị'!$D$8="",0,IF(Consolidated!L771='Khả năng chọn thiết bị'!$D$8,1,0))</f>
        <v>0</v>
      </c>
      <c r="B771" s="103">
        <f>IF('Khả năng chọn thiết bị'!$D$8="",0,IF(Consolidated!P771='Khả năng chọn thiết bị'!$D$8,1,0))</f>
        <v>0</v>
      </c>
      <c r="C771" s="103">
        <f t="shared" si="24"/>
        <v>0</v>
      </c>
      <c r="D771" s="103">
        <f>IF(Consolidated!E771=1,1,0)</f>
        <v>0</v>
      </c>
      <c r="E771" s="103">
        <f>IF(ISNUMBER(Consolidated!F771),Consolidated!F771,0)</f>
        <v>0</v>
      </c>
      <c r="F771" s="103">
        <f t="shared" ref="F771:F834" si="25">F770+C771</f>
        <v>0</v>
      </c>
    </row>
    <row r="772" spans="1:6">
      <c r="A772" s="103">
        <f>IF('Khả năng chọn thiết bị'!$D$8="",0,IF(Consolidated!L772='Khả năng chọn thiết bị'!$D$8,1,0))</f>
        <v>0</v>
      </c>
      <c r="B772" s="103">
        <f>IF('Khả năng chọn thiết bị'!$D$8="",0,IF(Consolidated!P772='Khả năng chọn thiết bị'!$D$8,1,0))</f>
        <v>0</v>
      </c>
      <c r="C772" s="103">
        <f t="shared" si="24"/>
        <v>0</v>
      </c>
      <c r="D772" s="103">
        <f>IF(Consolidated!E772=1,1,0)</f>
        <v>1</v>
      </c>
      <c r="E772" s="103">
        <f>IF(ISNUMBER(Consolidated!F772),Consolidated!F772,0)</f>
        <v>0</v>
      </c>
      <c r="F772" s="103">
        <f t="shared" si="25"/>
        <v>0</v>
      </c>
    </row>
    <row r="773" spans="1:6">
      <c r="A773" s="103">
        <f>IF('Khả năng chọn thiết bị'!$D$8="",0,IF(Consolidated!L773='Khả năng chọn thiết bị'!$D$8,1,0))</f>
        <v>0</v>
      </c>
      <c r="B773" s="103">
        <f>IF('Khả năng chọn thiết bị'!$D$8="",0,IF(Consolidated!P773='Khả năng chọn thiết bị'!$D$8,1,0))</f>
        <v>0</v>
      </c>
      <c r="C773" s="103">
        <f t="shared" si="24"/>
        <v>0</v>
      </c>
      <c r="D773" s="103">
        <f>IF(Consolidated!E773=1,1,0)</f>
        <v>1</v>
      </c>
      <c r="E773" s="103">
        <f>IF(ISNUMBER(Consolidated!F773),Consolidated!F773,0)</f>
        <v>0</v>
      </c>
      <c r="F773" s="103">
        <f t="shared" si="25"/>
        <v>0</v>
      </c>
    </row>
    <row r="774" spans="1:6">
      <c r="A774" s="103">
        <f>IF('Khả năng chọn thiết bị'!$D$8="",0,IF(Consolidated!L774='Khả năng chọn thiết bị'!$D$8,1,0))</f>
        <v>0</v>
      </c>
      <c r="B774" s="103">
        <f>IF('Khả năng chọn thiết bị'!$D$8="",0,IF(Consolidated!P774='Khả năng chọn thiết bị'!$D$8,1,0))</f>
        <v>0</v>
      </c>
      <c r="C774" s="103">
        <f t="shared" si="24"/>
        <v>0</v>
      </c>
      <c r="D774" s="103">
        <f>IF(Consolidated!E774=1,1,0)</f>
        <v>1</v>
      </c>
      <c r="E774" s="103">
        <f>IF(ISNUMBER(Consolidated!F774),Consolidated!F774,0)</f>
        <v>0</v>
      </c>
      <c r="F774" s="103">
        <f t="shared" si="25"/>
        <v>0</v>
      </c>
    </row>
    <row r="775" spans="1:6">
      <c r="A775" s="103">
        <f>IF('Khả năng chọn thiết bị'!$D$8="",0,IF(Consolidated!L775='Khả năng chọn thiết bị'!$D$8,1,0))</f>
        <v>0</v>
      </c>
      <c r="B775" s="103">
        <f>IF('Khả năng chọn thiết bị'!$D$8="",0,IF(Consolidated!P775='Khả năng chọn thiết bị'!$D$8,1,0))</f>
        <v>0</v>
      </c>
      <c r="C775" s="103">
        <f t="shared" si="24"/>
        <v>0</v>
      </c>
      <c r="D775" s="103">
        <f>IF(Consolidated!E775=1,1,0)</f>
        <v>1</v>
      </c>
      <c r="E775" s="103">
        <f>IF(ISNUMBER(Consolidated!F775),Consolidated!F775,0)</f>
        <v>0</v>
      </c>
      <c r="F775" s="103">
        <f t="shared" si="25"/>
        <v>0</v>
      </c>
    </row>
    <row r="776" spans="1:6">
      <c r="A776" s="103">
        <f>IF('Khả năng chọn thiết bị'!$D$8="",0,IF(Consolidated!L776='Khả năng chọn thiết bị'!$D$8,1,0))</f>
        <v>0</v>
      </c>
      <c r="B776" s="103">
        <f>IF('Khả năng chọn thiết bị'!$D$8="",0,IF(Consolidated!P776='Khả năng chọn thiết bị'!$D$8,1,0))</f>
        <v>0</v>
      </c>
      <c r="C776" s="103">
        <f t="shared" si="24"/>
        <v>0</v>
      </c>
      <c r="D776" s="103">
        <f>IF(Consolidated!E776=1,1,0)</f>
        <v>1</v>
      </c>
      <c r="E776" s="103">
        <f>IF(ISNUMBER(Consolidated!F776),Consolidated!F776,0)</f>
        <v>0</v>
      </c>
      <c r="F776" s="103">
        <f t="shared" si="25"/>
        <v>0</v>
      </c>
    </row>
    <row r="777" spans="1:6">
      <c r="A777" s="103">
        <f>IF('Khả năng chọn thiết bị'!$D$8="",0,IF(Consolidated!L777='Khả năng chọn thiết bị'!$D$8,1,0))</f>
        <v>0</v>
      </c>
      <c r="B777" s="103">
        <f>IF('Khả năng chọn thiết bị'!$D$8="",0,IF(Consolidated!P777='Khả năng chọn thiết bị'!$D$8,1,0))</f>
        <v>0</v>
      </c>
      <c r="C777" s="103">
        <f t="shared" si="24"/>
        <v>0</v>
      </c>
      <c r="D777" s="103">
        <f>IF(Consolidated!E777=1,1,0)</f>
        <v>1</v>
      </c>
      <c r="E777" s="103">
        <f>IF(ISNUMBER(Consolidated!F777),Consolidated!F777,0)</f>
        <v>1</v>
      </c>
      <c r="F777" s="103">
        <f t="shared" si="25"/>
        <v>0</v>
      </c>
    </row>
    <row r="778" spans="1:6">
      <c r="A778" s="103">
        <f>IF('Khả năng chọn thiết bị'!$D$8="",0,IF(Consolidated!L778='Khả năng chọn thiết bị'!$D$8,1,0))</f>
        <v>0</v>
      </c>
      <c r="B778" s="103">
        <f>IF('Khả năng chọn thiết bị'!$D$8="",0,IF(Consolidated!P778='Khả năng chọn thiết bị'!$D$8,1,0))</f>
        <v>0</v>
      </c>
      <c r="C778" s="103">
        <f t="shared" si="24"/>
        <v>0</v>
      </c>
      <c r="D778" s="103">
        <f>IF(Consolidated!E778=1,1,0)</f>
        <v>1</v>
      </c>
      <c r="E778" s="103">
        <f>IF(ISNUMBER(Consolidated!F778),Consolidated!F778,0)</f>
        <v>0</v>
      </c>
      <c r="F778" s="103">
        <f t="shared" si="25"/>
        <v>0</v>
      </c>
    </row>
    <row r="779" spans="1:6">
      <c r="A779" s="103">
        <f>IF('Khả năng chọn thiết bị'!$D$8="",0,IF(Consolidated!L779='Khả năng chọn thiết bị'!$D$8,1,0))</f>
        <v>0</v>
      </c>
      <c r="B779" s="103">
        <f>IF('Khả năng chọn thiết bị'!$D$8="",0,IF(Consolidated!P779='Khả năng chọn thiết bị'!$D$8,1,0))</f>
        <v>0</v>
      </c>
      <c r="C779" s="103">
        <f t="shared" si="24"/>
        <v>0</v>
      </c>
      <c r="D779" s="103">
        <f>IF(Consolidated!E779=1,1,0)</f>
        <v>1</v>
      </c>
      <c r="E779" s="103">
        <f>IF(ISNUMBER(Consolidated!F779),Consolidated!F779,0)</f>
        <v>0</v>
      </c>
      <c r="F779" s="103">
        <f t="shared" si="25"/>
        <v>0</v>
      </c>
    </row>
    <row r="780" spans="1:6">
      <c r="A780" s="103">
        <f>IF('Khả năng chọn thiết bị'!$D$8="",0,IF(Consolidated!L780='Khả năng chọn thiết bị'!$D$8,1,0))</f>
        <v>0</v>
      </c>
      <c r="B780" s="103">
        <f>IF('Khả năng chọn thiết bị'!$D$8="",0,IF(Consolidated!P780='Khả năng chọn thiết bị'!$D$8,1,0))</f>
        <v>0</v>
      </c>
      <c r="C780" s="103">
        <f t="shared" si="24"/>
        <v>0</v>
      </c>
      <c r="D780" s="103">
        <f>IF(Consolidated!E780=1,1,0)</f>
        <v>1</v>
      </c>
      <c r="E780" s="103">
        <f>IF(ISNUMBER(Consolidated!F780),Consolidated!F780,0)</f>
        <v>0</v>
      </c>
      <c r="F780" s="103">
        <f t="shared" si="25"/>
        <v>0</v>
      </c>
    </row>
    <row r="781" spans="1:6">
      <c r="A781" s="103">
        <f>IF('Khả năng chọn thiết bị'!$D$8="",0,IF(Consolidated!L781='Khả năng chọn thiết bị'!$D$8,1,0))</f>
        <v>0</v>
      </c>
      <c r="B781" s="103">
        <f>IF('Khả năng chọn thiết bị'!$D$8="",0,IF(Consolidated!P781='Khả năng chọn thiết bị'!$D$8,1,0))</f>
        <v>0</v>
      </c>
      <c r="C781" s="103">
        <f t="shared" si="24"/>
        <v>0</v>
      </c>
      <c r="D781" s="103">
        <f>IF(Consolidated!E781=1,1,0)</f>
        <v>1</v>
      </c>
      <c r="E781" s="103">
        <f>IF(ISNUMBER(Consolidated!F781),Consolidated!F781,0)</f>
        <v>1</v>
      </c>
      <c r="F781" s="103">
        <f t="shared" si="25"/>
        <v>0</v>
      </c>
    </row>
    <row r="782" spans="1:6">
      <c r="A782" s="103">
        <f>IF('Khả năng chọn thiết bị'!$D$8="",0,IF(Consolidated!L782='Khả năng chọn thiết bị'!$D$8,1,0))</f>
        <v>0</v>
      </c>
      <c r="B782" s="103">
        <f>IF('Khả năng chọn thiết bị'!$D$8="",0,IF(Consolidated!P782='Khả năng chọn thiết bị'!$D$8,1,0))</f>
        <v>0</v>
      </c>
      <c r="C782" s="103">
        <f t="shared" si="24"/>
        <v>0</v>
      </c>
      <c r="D782" s="103">
        <f>IF(Consolidated!E782=1,1,0)</f>
        <v>1</v>
      </c>
      <c r="E782" s="103">
        <f>IF(ISNUMBER(Consolidated!F782),Consolidated!F782,0)</f>
        <v>0</v>
      </c>
      <c r="F782" s="103">
        <f t="shared" si="25"/>
        <v>0</v>
      </c>
    </row>
    <row r="783" spans="1:6">
      <c r="A783" s="103">
        <f>IF('Khả năng chọn thiết bị'!$D$8="",0,IF(Consolidated!L783='Khả năng chọn thiết bị'!$D$8,1,0))</f>
        <v>0</v>
      </c>
      <c r="B783" s="103">
        <f>IF('Khả năng chọn thiết bị'!$D$8="",0,IF(Consolidated!P783='Khả năng chọn thiết bị'!$D$8,1,0))</f>
        <v>0</v>
      </c>
      <c r="C783" s="103">
        <f t="shared" si="24"/>
        <v>0</v>
      </c>
      <c r="D783" s="103">
        <f>IF(Consolidated!E783=1,1,0)</f>
        <v>1</v>
      </c>
      <c r="E783" s="103">
        <f>IF(ISNUMBER(Consolidated!F783),Consolidated!F783,0)</f>
        <v>0</v>
      </c>
      <c r="F783" s="103">
        <f t="shared" si="25"/>
        <v>0</v>
      </c>
    </row>
    <row r="784" spans="1:6">
      <c r="A784" s="103">
        <f>IF('Khả năng chọn thiết bị'!$D$8="",0,IF(Consolidated!L784='Khả năng chọn thiết bị'!$D$8,1,0))</f>
        <v>0</v>
      </c>
      <c r="B784" s="103">
        <f>IF('Khả năng chọn thiết bị'!$D$8="",0,IF(Consolidated!P784='Khả năng chọn thiết bị'!$D$8,1,0))</f>
        <v>0</v>
      </c>
      <c r="C784" s="103">
        <f t="shared" si="24"/>
        <v>0</v>
      </c>
      <c r="D784" s="103">
        <f>IF(Consolidated!E784=1,1,0)</f>
        <v>1</v>
      </c>
      <c r="E784" s="103">
        <f>IF(ISNUMBER(Consolidated!F784),Consolidated!F784,0)</f>
        <v>0</v>
      </c>
      <c r="F784" s="103">
        <f t="shared" si="25"/>
        <v>0</v>
      </c>
    </row>
    <row r="785" spans="1:6">
      <c r="A785" s="103">
        <f>IF('Khả năng chọn thiết bị'!$D$8="",0,IF(Consolidated!L785='Khả năng chọn thiết bị'!$D$8,1,0))</f>
        <v>0</v>
      </c>
      <c r="B785" s="103">
        <f>IF('Khả năng chọn thiết bị'!$D$8="",0,IF(Consolidated!P785='Khả năng chọn thiết bị'!$D$8,1,0))</f>
        <v>0</v>
      </c>
      <c r="C785" s="103">
        <f t="shared" si="24"/>
        <v>0</v>
      </c>
      <c r="D785" s="103">
        <f>IF(Consolidated!E785=1,1,0)</f>
        <v>1</v>
      </c>
      <c r="E785" s="103">
        <f>IF(ISNUMBER(Consolidated!F785),Consolidated!F785,0)</f>
        <v>0</v>
      </c>
      <c r="F785" s="103">
        <f t="shared" si="25"/>
        <v>0</v>
      </c>
    </row>
    <row r="786" spans="1:6">
      <c r="A786" s="103">
        <f>IF('Khả năng chọn thiết bị'!$D$8="",0,IF(Consolidated!L786='Khả năng chọn thiết bị'!$D$8,1,0))</f>
        <v>0</v>
      </c>
      <c r="B786" s="103">
        <f>IF('Khả năng chọn thiết bị'!$D$8="",0,IF(Consolidated!P786='Khả năng chọn thiết bị'!$D$8,1,0))</f>
        <v>0</v>
      </c>
      <c r="C786" s="103">
        <f t="shared" si="24"/>
        <v>0</v>
      </c>
      <c r="D786" s="103">
        <f>IF(Consolidated!E786=1,1,0)</f>
        <v>1</v>
      </c>
      <c r="E786" s="103">
        <f>IF(ISNUMBER(Consolidated!F786),Consolidated!F786,0)</f>
        <v>0</v>
      </c>
      <c r="F786" s="103">
        <f t="shared" si="25"/>
        <v>0</v>
      </c>
    </row>
    <row r="787" spans="1:6">
      <c r="A787" s="103">
        <f>IF('Khả năng chọn thiết bị'!$D$8="",0,IF(Consolidated!L787='Khả năng chọn thiết bị'!$D$8,1,0))</f>
        <v>0</v>
      </c>
      <c r="B787" s="103">
        <f>IF('Khả năng chọn thiết bị'!$D$8="",0,IF(Consolidated!P787='Khả năng chọn thiết bị'!$D$8,1,0))</f>
        <v>0</v>
      </c>
      <c r="C787" s="103">
        <f t="shared" si="24"/>
        <v>0</v>
      </c>
      <c r="D787" s="103">
        <f>IF(Consolidated!E787=1,1,0)</f>
        <v>1</v>
      </c>
      <c r="E787" s="103">
        <f>IF(ISNUMBER(Consolidated!F787),Consolidated!F787,0)</f>
        <v>0</v>
      </c>
      <c r="F787" s="103">
        <f t="shared" si="25"/>
        <v>0</v>
      </c>
    </row>
    <row r="788" spans="1:6">
      <c r="A788" s="103">
        <f>IF('Khả năng chọn thiết bị'!$D$8="",0,IF(Consolidated!L788='Khả năng chọn thiết bị'!$D$8,1,0))</f>
        <v>0</v>
      </c>
      <c r="B788" s="103">
        <f>IF('Khả năng chọn thiết bị'!$D$8="",0,IF(Consolidated!P788='Khả năng chọn thiết bị'!$D$8,1,0))</f>
        <v>0</v>
      </c>
      <c r="C788" s="103">
        <f t="shared" si="24"/>
        <v>0</v>
      </c>
      <c r="D788" s="103">
        <f>IF(Consolidated!E788=1,1,0)</f>
        <v>1</v>
      </c>
      <c r="E788" s="103">
        <f>IF(ISNUMBER(Consolidated!F788),Consolidated!F788,0)</f>
        <v>0</v>
      </c>
      <c r="F788" s="103">
        <f t="shared" si="25"/>
        <v>0</v>
      </c>
    </row>
    <row r="789" spans="1:6">
      <c r="A789" s="103">
        <f>IF('Khả năng chọn thiết bị'!$D$8="",0,IF(Consolidated!L789='Khả năng chọn thiết bị'!$D$8,1,0))</f>
        <v>0</v>
      </c>
      <c r="B789" s="103">
        <f>IF('Khả năng chọn thiết bị'!$D$8="",0,IF(Consolidated!P789='Khả năng chọn thiết bị'!$D$8,1,0))</f>
        <v>0</v>
      </c>
      <c r="C789" s="103">
        <f t="shared" si="24"/>
        <v>0</v>
      </c>
      <c r="D789" s="103">
        <f>IF(Consolidated!E789=1,1,0)</f>
        <v>1</v>
      </c>
      <c r="E789" s="103">
        <f>IF(ISNUMBER(Consolidated!F789),Consolidated!F789,0)</f>
        <v>0</v>
      </c>
      <c r="F789" s="103">
        <f t="shared" si="25"/>
        <v>0</v>
      </c>
    </row>
    <row r="790" spans="1:6">
      <c r="A790" s="103">
        <f>IF('Khả năng chọn thiết bị'!$D$8="",0,IF(Consolidated!L790='Khả năng chọn thiết bị'!$D$8,1,0))</f>
        <v>0</v>
      </c>
      <c r="B790" s="103">
        <f>IF('Khả năng chọn thiết bị'!$D$8="",0,IF(Consolidated!P790='Khả năng chọn thiết bị'!$D$8,1,0))</f>
        <v>0</v>
      </c>
      <c r="C790" s="103">
        <f t="shared" si="24"/>
        <v>0</v>
      </c>
      <c r="D790" s="103">
        <f>IF(Consolidated!E790=1,1,0)</f>
        <v>1</v>
      </c>
      <c r="E790" s="103">
        <f>IF(ISNUMBER(Consolidated!F790),Consolidated!F790,0)</f>
        <v>0</v>
      </c>
      <c r="F790" s="103">
        <f t="shared" si="25"/>
        <v>0</v>
      </c>
    </row>
    <row r="791" spans="1:6">
      <c r="A791" s="103">
        <f>IF('Khả năng chọn thiết bị'!$D$8="",0,IF(Consolidated!L791='Khả năng chọn thiết bị'!$D$8,1,0))</f>
        <v>0</v>
      </c>
      <c r="B791" s="103">
        <f>IF('Khả năng chọn thiết bị'!$D$8="",0,IF(Consolidated!P791='Khả năng chọn thiết bị'!$D$8,1,0))</f>
        <v>0</v>
      </c>
      <c r="C791" s="103">
        <f t="shared" si="24"/>
        <v>0</v>
      </c>
      <c r="D791" s="103">
        <f>IF(Consolidated!E791=1,1,0)</f>
        <v>1</v>
      </c>
      <c r="E791" s="103">
        <f>IF(ISNUMBER(Consolidated!F791),Consolidated!F791,0)</f>
        <v>0</v>
      </c>
      <c r="F791" s="103">
        <f t="shared" si="25"/>
        <v>0</v>
      </c>
    </row>
    <row r="792" spans="1:6">
      <c r="A792" s="103">
        <f>IF('Khả năng chọn thiết bị'!$D$8="",0,IF(Consolidated!L792='Khả năng chọn thiết bị'!$D$8,1,0))</f>
        <v>0</v>
      </c>
      <c r="B792" s="103">
        <f>IF('Khả năng chọn thiết bị'!$D$8="",0,IF(Consolidated!P792='Khả năng chọn thiết bị'!$D$8,1,0))</f>
        <v>0</v>
      </c>
      <c r="C792" s="103">
        <f t="shared" si="24"/>
        <v>0</v>
      </c>
      <c r="D792" s="103">
        <f>IF(Consolidated!E792=1,1,0)</f>
        <v>1</v>
      </c>
      <c r="E792" s="103">
        <f>IF(ISNUMBER(Consolidated!F792),Consolidated!F792,0)</f>
        <v>0</v>
      </c>
      <c r="F792" s="103">
        <f t="shared" si="25"/>
        <v>0</v>
      </c>
    </row>
    <row r="793" spans="1:6">
      <c r="A793" s="103">
        <f>IF('Khả năng chọn thiết bị'!$D$8="",0,IF(Consolidated!L793='Khả năng chọn thiết bị'!$D$8,1,0))</f>
        <v>0</v>
      </c>
      <c r="B793" s="103">
        <f>IF('Khả năng chọn thiết bị'!$D$8="",0,IF(Consolidated!P793='Khả năng chọn thiết bị'!$D$8,1,0))</f>
        <v>0</v>
      </c>
      <c r="C793" s="103">
        <f t="shared" si="24"/>
        <v>0</v>
      </c>
      <c r="D793" s="103">
        <f>IF(Consolidated!E793=1,1,0)</f>
        <v>1</v>
      </c>
      <c r="E793" s="103">
        <f>IF(ISNUMBER(Consolidated!F793),Consolidated!F793,0)</f>
        <v>0</v>
      </c>
      <c r="F793" s="103">
        <f t="shared" si="25"/>
        <v>0</v>
      </c>
    </row>
    <row r="794" spans="1:6">
      <c r="A794" s="103">
        <f>IF('Khả năng chọn thiết bị'!$D$8="",0,IF(Consolidated!L794='Khả năng chọn thiết bị'!$D$8,1,0))</f>
        <v>0</v>
      </c>
      <c r="B794" s="103">
        <f>IF('Khả năng chọn thiết bị'!$D$8="",0,IF(Consolidated!P794='Khả năng chọn thiết bị'!$D$8,1,0))</f>
        <v>0</v>
      </c>
      <c r="C794" s="103">
        <f t="shared" si="24"/>
        <v>0</v>
      </c>
      <c r="D794" s="103">
        <f>IF(Consolidated!E794=1,1,0)</f>
        <v>1</v>
      </c>
      <c r="E794" s="103">
        <f>IF(ISNUMBER(Consolidated!F794),Consolidated!F794,0)</f>
        <v>0</v>
      </c>
      <c r="F794" s="103">
        <f t="shared" si="25"/>
        <v>0</v>
      </c>
    </row>
    <row r="795" spans="1:6">
      <c r="A795" s="103">
        <f>IF('Khả năng chọn thiết bị'!$D$8="",0,IF(Consolidated!L795='Khả năng chọn thiết bị'!$D$8,1,0))</f>
        <v>0</v>
      </c>
      <c r="B795" s="103">
        <f>IF('Khả năng chọn thiết bị'!$D$8="",0,IF(Consolidated!P795='Khả năng chọn thiết bị'!$D$8,1,0))</f>
        <v>0</v>
      </c>
      <c r="C795" s="103">
        <f t="shared" si="24"/>
        <v>0</v>
      </c>
      <c r="D795" s="103">
        <f>IF(Consolidated!E795=1,1,0)</f>
        <v>1</v>
      </c>
      <c r="E795" s="103">
        <f>IF(ISNUMBER(Consolidated!F795),Consolidated!F795,0)</f>
        <v>0</v>
      </c>
      <c r="F795" s="103">
        <f t="shared" si="25"/>
        <v>0</v>
      </c>
    </row>
    <row r="796" spans="1:6">
      <c r="A796" s="103">
        <f>IF('Khả năng chọn thiết bị'!$D$8="",0,IF(Consolidated!L796='Khả năng chọn thiết bị'!$D$8,1,0))</f>
        <v>0</v>
      </c>
      <c r="B796" s="103">
        <f>IF('Khả năng chọn thiết bị'!$D$8="",0,IF(Consolidated!P796='Khả năng chọn thiết bị'!$D$8,1,0))</f>
        <v>0</v>
      </c>
      <c r="C796" s="103">
        <f t="shared" si="24"/>
        <v>0</v>
      </c>
      <c r="D796" s="103">
        <f>IF(Consolidated!E796=1,1,0)</f>
        <v>1</v>
      </c>
      <c r="E796" s="103">
        <f>IF(ISNUMBER(Consolidated!F796),Consolidated!F796,0)</f>
        <v>0</v>
      </c>
      <c r="F796" s="103">
        <f t="shared" si="25"/>
        <v>0</v>
      </c>
    </row>
    <row r="797" spans="1:6">
      <c r="A797" s="103">
        <f>IF('Khả năng chọn thiết bị'!$D$8="",0,IF(Consolidated!L797='Khả năng chọn thiết bị'!$D$8,1,0))</f>
        <v>0</v>
      </c>
      <c r="B797" s="103">
        <f>IF('Khả năng chọn thiết bị'!$D$8="",0,IF(Consolidated!P797='Khả năng chọn thiết bị'!$D$8,1,0))</f>
        <v>0</v>
      </c>
      <c r="C797" s="103">
        <f t="shared" si="24"/>
        <v>0</v>
      </c>
      <c r="D797" s="103">
        <f>IF(Consolidated!E797=1,1,0)</f>
        <v>1</v>
      </c>
      <c r="E797" s="103">
        <f>IF(ISNUMBER(Consolidated!F797),Consolidated!F797,0)</f>
        <v>0</v>
      </c>
      <c r="F797" s="103">
        <f t="shared" si="25"/>
        <v>0</v>
      </c>
    </row>
    <row r="798" spans="1:6">
      <c r="A798" s="103">
        <f>IF('Khả năng chọn thiết bị'!$D$8="",0,IF(Consolidated!L798='Khả năng chọn thiết bị'!$D$8,1,0))</f>
        <v>0</v>
      </c>
      <c r="B798" s="103">
        <f>IF('Khả năng chọn thiết bị'!$D$8="",0,IF(Consolidated!P798='Khả năng chọn thiết bị'!$D$8,1,0))</f>
        <v>0</v>
      </c>
      <c r="C798" s="103">
        <f t="shared" si="24"/>
        <v>0</v>
      </c>
      <c r="D798" s="103">
        <f>IF(Consolidated!E798=1,1,0)</f>
        <v>1</v>
      </c>
      <c r="E798" s="103">
        <f>IF(ISNUMBER(Consolidated!F798),Consolidated!F798,0)</f>
        <v>0</v>
      </c>
      <c r="F798" s="103">
        <f t="shared" si="25"/>
        <v>0</v>
      </c>
    </row>
    <row r="799" spans="1:6">
      <c r="A799" s="103">
        <f>IF('Khả năng chọn thiết bị'!$D$8="",0,IF(Consolidated!L799='Khả năng chọn thiết bị'!$D$8,1,0))</f>
        <v>0</v>
      </c>
      <c r="B799" s="103">
        <f>IF('Khả năng chọn thiết bị'!$D$8="",0,IF(Consolidated!P799='Khả năng chọn thiết bị'!$D$8,1,0))</f>
        <v>0</v>
      </c>
      <c r="C799" s="103">
        <f t="shared" si="24"/>
        <v>0</v>
      </c>
      <c r="D799" s="103">
        <f>IF(Consolidated!E799=1,1,0)</f>
        <v>1</v>
      </c>
      <c r="E799" s="103">
        <f>IF(ISNUMBER(Consolidated!F799),Consolidated!F799,0)</f>
        <v>0</v>
      </c>
      <c r="F799" s="103">
        <f t="shared" si="25"/>
        <v>0</v>
      </c>
    </row>
    <row r="800" spans="1:6">
      <c r="A800" s="103">
        <f>IF('Khả năng chọn thiết bị'!$D$8="",0,IF(Consolidated!L800='Khả năng chọn thiết bị'!$D$8,1,0))</f>
        <v>0</v>
      </c>
      <c r="B800" s="103">
        <f>IF('Khả năng chọn thiết bị'!$D$8="",0,IF(Consolidated!P800='Khả năng chọn thiết bị'!$D$8,1,0))</f>
        <v>0</v>
      </c>
      <c r="C800" s="103">
        <f t="shared" si="24"/>
        <v>0</v>
      </c>
      <c r="D800" s="103">
        <f>IF(Consolidated!E800=1,1,0)</f>
        <v>1</v>
      </c>
      <c r="E800" s="103">
        <f>IF(ISNUMBER(Consolidated!F800),Consolidated!F800,0)</f>
        <v>0</v>
      </c>
      <c r="F800" s="103">
        <f t="shared" si="25"/>
        <v>0</v>
      </c>
    </row>
    <row r="801" spans="1:6">
      <c r="A801" s="103">
        <f>IF('Khả năng chọn thiết bị'!$D$8="",0,IF(Consolidated!L801='Khả năng chọn thiết bị'!$D$8,1,0))</f>
        <v>0</v>
      </c>
      <c r="B801" s="103">
        <f>IF('Khả năng chọn thiết bị'!$D$8="",0,IF(Consolidated!P801='Khả năng chọn thiết bị'!$D$8,1,0))</f>
        <v>0</v>
      </c>
      <c r="C801" s="103">
        <f t="shared" si="24"/>
        <v>0</v>
      </c>
      <c r="D801" s="103">
        <f>IF(Consolidated!E801=1,1,0)</f>
        <v>1</v>
      </c>
      <c r="E801" s="103">
        <f>IF(ISNUMBER(Consolidated!F801),Consolidated!F801,0)</f>
        <v>1</v>
      </c>
      <c r="F801" s="103">
        <f t="shared" si="25"/>
        <v>0</v>
      </c>
    </row>
    <row r="802" spans="1:6">
      <c r="A802" s="103">
        <f>IF('Khả năng chọn thiết bị'!$D$8="",0,IF(Consolidated!L802='Khả năng chọn thiết bị'!$D$8,1,0))</f>
        <v>0</v>
      </c>
      <c r="B802" s="103">
        <f>IF('Khả năng chọn thiết bị'!$D$8="",0,IF(Consolidated!P802='Khả năng chọn thiết bị'!$D$8,1,0))</f>
        <v>0</v>
      </c>
      <c r="C802" s="103">
        <f t="shared" si="24"/>
        <v>0</v>
      </c>
      <c r="D802" s="103">
        <f>IF(Consolidated!E802=1,1,0)</f>
        <v>1</v>
      </c>
      <c r="E802" s="103">
        <f>IF(ISNUMBER(Consolidated!F802),Consolidated!F802,0)</f>
        <v>0</v>
      </c>
      <c r="F802" s="103">
        <f t="shared" si="25"/>
        <v>0</v>
      </c>
    </row>
    <row r="803" spans="1:6">
      <c r="A803" s="103">
        <f>IF('Khả năng chọn thiết bị'!$D$8="",0,IF(Consolidated!L803='Khả năng chọn thiết bị'!$D$8,1,0))</f>
        <v>0</v>
      </c>
      <c r="B803" s="103">
        <f>IF('Khả năng chọn thiết bị'!$D$8="",0,IF(Consolidated!P803='Khả năng chọn thiết bị'!$D$8,1,0))</f>
        <v>0</v>
      </c>
      <c r="C803" s="103">
        <f t="shared" si="24"/>
        <v>0</v>
      </c>
      <c r="D803" s="103">
        <f>IF(Consolidated!E803=1,1,0)</f>
        <v>1</v>
      </c>
      <c r="E803" s="103">
        <f>IF(ISNUMBER(Consolidated!F803),Consolidated!F803,0)</f>
        <v>0</v>
      </c>
      <c r="F803" s="103">
        <f t="shared" si="25"/>
        <v>0</v>
      </c>
    </row>
    <row r="804" spans="1:6">
      <c r="A804" s="103">
        <f>IF('Khả năng chọn thiết bị'!$D$8="",0,IF(Consolidated!L804='Khả năng chọn thiết bị'!$D$8,1,0))</f>
        <v>0</v>
      </c>
      <c r="B804" s="103">
        <f>IF('Khả năng chọn thiết bị'!$D$8="",0,IF(Consolidated!P804='Khả năng chọn thiết bị'!$D$8,1,0))</f>
        <v>0</v>
      </c>
      <c r="C804" s="103">
        <f t="shared" si="24"/>
        <v>0</v>
      </c>
      <c r="D804" s="103">
        <f>IF(Consolidated!E804=1,1,0)</f>
        <v>1</v>
      </c>
      <c r="E804" s="103">
        <f>IF(ISNUMBER(Consolidated!F804),Consolidated!F804,0)</f>
        <v>0</v>
      </c>
      <c r="F804" s="103">
        <f t="shared" si="25"/>
        <v>0</v>
      </c>
    </row>
    <row r="805" spans="1:6">
      <c r="A805" s="103">
        <f>IF('Khả năng chọn thiết bị'!$D$8="",0,IF(Consolidated!L805='Khả năng chọn thiết bị'!$D$8,1,0))</f>
        <v>0</v>
      </c>
      <c r="B805" s="103">
        <f>IF('Khả năng chọn thiết bị'!$D$8="",0,IF(Consolidated!P805='Khả năng chọn thiết bị'!$D$8,1,0))</f>
        <v>0</v>
      </c>
      <c r="C805" s="103">
        <f t="shared" si="24"/>
        <v>0</v>
      </c>
      <c r="D805" s="103">
        <f>IF(Consolidated!E805=1,1,0)</f>
        <v>1</v>
      </c>
      <c r="E805" s="103">
        <f>IF(ISNUMBER(Consolidated!F805),Consolidated!F805,0)</f>
        <v>0</v>
      </c>
      <c r="F805" s="103">
        <f t="shared" si="25"/>
        <v>0</v>
      </c>
    </row>
    <row r="806" spans="1:6">
      <c r="A806" s="103">
        <f>IF('Khả năng chọn thiết bị'!$D$8="",0,IF(Consolidated!L806='Khả năng chọn thiết bị'!$D$8,1,0))</f>
        <v>0</v>
      </c>
      <c r="B806" s="103">
        <f>IF('Khả năng chọn thiết bị'!$D$8="",0,IF(Consolidated!P806='Khả năng chọn thiết bị'!$D$8,1,0))</f>
        <v>0</v>
      </c>
      <c r="C806" s="103">
        <f t="shared" si="24"/>
        <v>0</v>
      </c>
      <c r="D806" s="103">
        <f>IF(Consolidated!E806=1,1,0)</f>
        <v>1</v>
      </c>
      <c r="E806" s="103">
        <f>IF(ISNUMBER(Consolidated!F806),Consolidated!F806,0)</f>
        <v>0</v>
      </c>
      <c r="F806" s="103">
        <f t="shared" si="25"/>
        <v>0</v>
      </c>
    </row>
    <row r="807" spans="1:6">
      <c r="A807" s="103">
        <f>IF('Khả năng chọn thiết bị'!$D$8="",0,IF(Consolidated!L807='Khả năng chọn thiết bị'!$D$8,1,0))</f>
        <v>0</v>
      </c>
      <c r="B807" s="103">
        <f>IF('Khả năng chọn thiết bị'!$D$8="",0,IF(Consolidated!P807='Khả năng chọn thiết bị'!$D$8,1,0))</f>
        <v>0</v>
      </c>
      <c r="C807" s="103">
        <f t="shared" si="24"/>
        <v>0</v>
      </c>
      <c r="D807" s="103">
        <f>IF(Consolidated!E807=1,1,0)</f>
        <v>1</v>
      </c>
      <c r="E807" s="103">
        <f>IF(ISNUMBER(Consolidated!F807),Consolidated!F807,0)</f>
        <v>0</v>
      </c>
      <c r="F807" s="103">
        <f t="shared" si="25"/>
        <v>0</v>
      </c>
    </row>
    <row r="808" spans="1:6">
      <c r="A808" s="103">
        <f>IF('Khả năng chọn thiết bị'!$D$8="",0,IF(Consolidated!L808='Khả năng chọn thiết bị'!$D$8,1,0))</f>
        <v>0</v>
      </c>
      <c r="B808" s="103">
        <f>IF('Khả năng chọn thiết bị'!$D$8="",0,IF(Consolidated!P808='Khả năng chọn thiết bị'!$D$8,1,0))</f>
        <v>0</v>
      </c>
      <c r="C808" s="103">
        <f t="shared" si="24"/>
        <v>0</v>
      </c>
      <c r="D808" s="103">
        <f>IF(Consolidated!E808=1,1,0)</f>
        <v>1</v>
      </c>
      <c r="E808" s="103">
        <f>IF(ISNUMBER(Consolidated!F808),Consolidated!F808,0)</f>
        <v>0</v>
      </c>
      <c r="F808" s="103">
        <f t="shared" si="25"/>
        <v>0</v>
      </c>
    </row>
    <row r="809" spans="1:6">
      <c r="A809" s="103">
        <f>IF('Khả năng chọn thiết bị'!$D$8="",0,IF(Consolidated!L809='Khả năng chọn thiết bị'!$D$8,1,0))</f>
        <v>0</v>
      </c>
      <c r="B809" s="103">
        <f>IF('Khả năng chọn thiết bị'!$D$8="",0,IF(Consolidated!P809='Khả năng chọn thiết bị'!$D$8,1,0))</f>
        <v>0</v>
      </c>
      <c r="C809" s="103">
        <f t="shared" si="24"/>
        <v>0</v>
      </c>
      <c r="D809" s="103">
        <f>IF(Consolidated!E809=1,1,0)</f>
        <v>1</v>
      </c>
      <c r="E809" s="103">
        <f>IF(ISNUMBER(Consolidated!F809),Consolidated!F809,0)</f>
        <v>0</v>
      </c>
      <c r="F809" s="103">
        <f t="shared" si="25"/>
        <v>0</v>
      </c>
    </row>
    <row r="810" spans="1:6">
      <c r="A810" s="103">
        <f>IF('Khả năng chọn thiết bị'!$D$8="",0,IF(Consolidated!L810='Khả năng chọn thiết bị'!$D$8,1,0))</f>
        <v>0</v>
      </c>
      <c r="B810" s="103">
        <f>IF('Khả năng chọn thiết bị'!$D$8="",0,IF(Consolidated!P810='Khả năng chọn thiết bị'!$D$8,1,0))</f>
        <v>0</v>
      </c>
      <c r="C810" s="103">
        <f t="shared" si="24"/>
        <v>0</v>
      </c>
      <c r="D810" s="103">
        <f>IF(Consolidated!E810=1,1,0)</f>
        <v>1</v>
      </c>
      <c r="E810" s="103">
        <f>IF(ISNUMBER(Consolidated!F810),Consolidated!F810,0)</f>
        <v>0</v>
      </c>
      <c r="F810" s="103">
        <f t="shared" si="25"/>
        <v>0</v>
      </c>
    </row>
    <row r="811" spans="1:6">
      <c r="A811" s="103">
        <f>IF('Khả năng chọn thiết bị'!$D$8="",0,IF(Consolidated!L811='Khả năng chọn thiết bị'!$D$8,1,0))</f>
        <v>0</v>
      </c>
      <c r="B811" s="103">
        <f>IF('Khả năng chọn thiết bị'!$D$8="",0,IF(Consolidated!P811='Khả năng chọn thiết bị'!$D$8,1,0))</f>
        <v>0</v>
      </c>
      <c r="C811" s="103">
        <f t="shared" si="24"/>
        <v>0</v>
      </c>
      <c r="D811" s="103">
        <f>IF(Consolidated!E811=1,1,0)</f>
        <v>1</v>
      </c>
      <c r="E811" s="103">
        <f>IF(ISNUMBER(Consolidated!F811),Consolidated!F811,0)</f>
        <v>0</v>
      </c>
      <c r="F811" s="103">
        <f t="shared" si="25"/>
        <v>0</v>
      </c>
    </row>
    <row r="812" spans="1:6">
      <c r="A812" s="103">
        <f>IF('Khả năng chọn thiết bị'!$D$8="",0,IF(Consolidated!L812='Khả năng chọn thiết bị'!$D$8,1,0))</f>
        <v>0</v>
      </c>
      <c r="B812" s="103">
        <f>IF('Khả năng chọn thiết bị'!$D$8="",0,IF(Consolidated!P812='Khả năng chọn thiết bị'!$D$8,1,0))</f>
        <v>0</v>
      </c>
      <c r="C812" s="103">
        <f t="shared" si="24"/>
        <v>0</v>
      </c>
      <c r="D812" s="103">
        <f>IF(Consolidated!E812=1,1,0)</f>
        <v>1</v>
      </c>
      <c r="E812" s="103">
        <f>IF(ISNUMBER(Consolidated!F812),Consolidated!F812,0)</f>
        <v>0</v>
      </c>
      <c r="F812" s="103">
        <f t="shared" si="25"/>
        <v>0</v>
      </c>
    </row>
    <row r="813" spans="1:6">
      <c r="A813" s="103">
        <f>IF('Khả năng chọn thiết bị'!$D$8="",0,IF(Consolidated!L813='Khả năng chọn thiết bị'!$D$8,1,0))</f>
        <v>0</v>
      </c>
      <c r="B813" s="103">
        <f>IF('Khả năng chọn thiết bị'!$D$8="",0,IF(Consolidated!P813='Khả năng chọn thiết bị'!$D$8,1,0))</f>
        <v>0</v>
      </c>
      <c r="C813" s="103">
        <f t="shared" si="24"/>
        <v>0</v>
      </c>
      <c r="D813" s="103">
        <f>IF(Consolidated!E813=1,1,0)</f>
        <v>1</v>
      </c>
      <c r="E813" s="103">
        <f>IF(ISNUMBER(Consolidated!F813),Consolidated!F813,0)</f>
        <v>0</v>
      </c>
      <c r="F813" s="103">
        <f t="shared" si="25"/>
        <v>0</v>
      </c>
    </row>
    <row r="814" spans="1:6">
      <c r="A814" s="103">
        <f>IF('Khả năng chọn thiết bị'!$D$8="",0,IF(Consolidated!L814='Khả năng chọn thiết bị'!$D$8,1,0))</f>
        <v>0</v>
      </c>
      <c r="B814" s="103">
        <f>IF('Khả năng chọn thiết bị'!$D$8="",0,IF(Consolidated!P814='Khả năng chọn thiết bị'!$D$8,1,0))</f>
        <v>0</v>
      </c>
      <c r="C814" s="103">
        <f t="shared" si="24"/>
        <v>0</v>
      </c>
      <c r="D814" s="103">
        <f>IF(Consolidated!E814=1,1,0)</f>
        <v>1</v>
      </c>
      <c r="E814" s="103">
        <f>IF(ISNUMBER(Consolidated!F814),Consolidated!F814,0)</f>
        <v>0</v>
      </c>
      <c r="F814" s="103">
        <f t="shared" si="25"/>
        <v>0</v>
      </c>
    </row>
    <row r="815" spans="1:6">
      <c r="A815" s="103">
        <f>IF('Khả năng chọn thiết bị'!$D$8="",0,IF(Consolidated!L815='Khả năng chọn thiết bị'!$D$8,1,0))</f>
        <v>0</v>
      </c>
      <c r="B815" s="103">
        <f>IF('Khả năng chọn thiết bị'!$D$8="",0,IF(Consolidated!P815='Khả năng chọn thiết bị'!$D$8,1,0))</f>
        <v>0</v>
      </c>
      <c r="C815" s="103">
        <f t="shared" si="24"/>
        <v>0</v>
      </c>
      <c r="D815" s="103">
        <f>IF(Consolidated!E815=1,1,0)</f>
        <v>1</v>
      </c>
      <c r="E815" s="103">
        <f>IF(ISNUMBER(Consolidated!F815),Consolidated!F815,0)</f>
        <v>0</v>
      </c>
      <c r="F815" s="103">
        <f t="shared" si="25"/>
        <v>0</v>
      </c>
    </row>
    <row r="816" spans="1:6">
      <c r="A816" s="103">
        <f>IF('Khả năng chọn thiết bị'!$D$8="",0,IF(Consolidated!L816='Khả năng chọn thiết bị'!$D$8,1,0))</f>
        <v>0</v>
      </c>
      <c r="B816" s="103">
        <f>IF('Khả năng chọn thiết bị'!$D$8="",0,IF(Consolidated!P816='Khả năng chọn thiết bị'!$D$8,1,0))</f>
        <v>0</v>
      </c>
      <c r="C816" s="103">
        <f t="shared" si="24"/>
        <v>0</v>
      </c>
      <c r="D816" s="103">
        <f>IF(Consolidated!E816=1,1,0)</f>
        <v>1</v>
      </c>
      <c r="E816" s="103">
        <f>IF(ISNUMBER(Consolidated!F816),Consolidated!F816,0)</f>
        <v>1</v>
      </c>
      <c r="F816" s="103">
        <f t="shared" si="25"/>
        <v>0</v>
      </c>
    </row>
    <row r="817" spans="1:6">
      <c r="A817" s="103">
        <f>IF('Khả năng chọn thiết bị'!$D$8="",0,IF(Consolidated!L817='Khả năng chọn thiết bị'!$D$8,1,0))</f>
        <v>0</v>
      </c>
      <c r="B817" s="103">
        <f>IF('Khả năng chọn thiết bị'!$D$8="",0,IF(Consolidated!P817='Khả năng chọn thiết bị'!$D$8,1,0))</f>
        <v>0</v>
      </c>
      <c r="C817" s="103">
        <f t="shared" si="24"/>
        <v>0</v>
      </c>
      <c r="D817" s="103">
        <f>IF(Consolidated!E817=1,1,0)</f>
        <v>1</v>
      </c>
      <c r="E817" s="103">
        <f>IF(ISNUMBER(Consolidated!F817),Consolidated!F817,0)</f>
        <v>0</v>
      </c>
      <c r="F817" s="103">
        <f t="shared" si="25"/>
        <v>0</v>
      </c>
    </row>
    <row r="818" spans="1:6">
      <c r="A818" s="103">
        <f>IF('Khả năng chọn thiết bị'!$D$8="",0,IF(Consolidated!L818='Khả năng chọn thiết bị'!$D$8,1,0))</f>
        <v>0</v>
      </c>
      <c r="B818" s="103">
        <f>IF('Khả năng chọn thiết bị'!$D$8="",0,IF(Consolidated!P818='Khả năng chọn thiết bị'!$D$8,1,0))</f>
        <v>0</v>
      </c>
      <c r="C818" s="103">
        <f t="shared" si="24"/>
        <v>0</v>
      </c>
      <c r="D818" s="103">
        <f>IF(Consolidated!E818=1,1,0)</f>
        <v>1</v>
      </c>
      <c r="E818" s="103">
        <f>IF(ISNUMBER(Consolidated!F818),Consolidated!F818,0)</f>
        <v>0</v>
      </c>
      <c r="F818" s="103">
        <f t="shared" si="25"/>
        <v>0</v>
      </c>
    </row>
    <row r="819" spans="1:6">
      <c r="A819" s="103">
        <f>IF('Khả năng chọn thiết bị'!$D$8="",0,IF(Consolidated!L819='Khả năng chọn thiết bị'!$D$8,1,0))</f>
        <v>0</v>
      </c>
      <c r="B819" s="103">
        <f>IF('Khả năng chọn thiết bị'!$D$8="",0,IF(Consolidated!P819='Khả năng chọn thiết bị'!$D$8,1,0))</f>
        <v>0</v>
      </c>
      <c r="C819" s="103">
        <f t="shared" si="24"/>
        <v>0</v>
      </c>
      <c r="D819" s="103">
        <f>IF(Consolidated!E819=1,1,0)</f>
        <v>1</v>
      </c>
      <c r="E819" s="103">
        <f>IF(ISNUMBER(Consolidated!F819),Consolidated!F819,0)</f>
        <v>0</v>
      </c>
      <c r="F819" s="103">
        <f t="shared" si="25"/>
        <v>0</v>
      </c>
    </row>
    <row r="820" spans="1:6">
      <c r="A820" s="103">
        <f>IF('Khả năng chọn thiết bị'!$D$8="",0,IF(Consolidated!L820='Khả năng chọn thiết bị'!$D$8,1,0))</f>
        <v>0</v>
      </c>
      <c r="B820" s="103">
        <f>IF('Khả năng chọn thiết bị'!$D$8="",0,IF(Consolidated!P820='Khả năng chọn thiết bị'!$D$8,1,0))</f>
        <v>0</v>
      </c>
      <c r="C820" s="103">
        <f t="shared" si="24"/>
        <v>0</v>
      </c>
      <c r="D820" s="103">
        <f>IF(Consolidated!E820=1,1,0)</f>
        <v>1</v>
      </c>
      <c r="E820" s="103">
        <f>IF(ISNUMBER(Consolidated!F820),Consolidated!F820,0)</f>
        <v>0</v>
      </c>
      <c r="F820" s="103">
        <f t="shared" si="25"/>
        <v>0</v>
      </c>
    </row>
    <row r="821" spans="1:6">
      <c r="A821" s="103">
        <f>IF('Khả năng chọn thiết bị'!$D$8="",0,IF(Consolidated!L821='Khả năng chọn thiết bị'!$D$8,1,0))</f>
        <v>0</v>
      </c>
      <c r="B821" s="103">
        <f>IF('Khả năng chọn thiết bị'!$D$8="",0,IF(Consolidated!P821='Khả năng chọn thiết bị'!$D$8,1,0))</f>
        <v>0</v>
      </c>
      <c r="C821" s="103">
        <f t="shared" si="24"/>
        <v>0</v>
      </c>
      <c r="D821" s="103">
        <f>IF(Consolidated!E821=1,1,0)</f>
        <v>1</v>
      </c>
      <c r="E821" s="103">
        <f>IF(ISNUMBER(Consolidated!F821),Consolidated!F821,0)</f>
        <v>0</v>
      </c>
      <c r="F821" s="103">
        <f t="shared" si="25"/>
        <v>0</v>
      </c>
    </row>
    <row r="822" spans="1:6">
      <c r="A822" s="103">
        <f>IF('Khả năng chọn thiết bị'!$D$8="",0,IF(Consolidated!L822='Khả năng chọn thiết bị'!$D$8,1,0))</f>
        <v>0</v>
      </c>
      <c r="B822" s="103">
        <f>IF('Khả năng chọn thiết bị'!$D$8="",0,IF(Consolidated!P822='Khả năng chọn thiết bị'!$D$8,1,0))</f>
        <v>0</v>
      </c>
      <c r="C822" s="103">
        <f t="shared" si="24"/>
        <v>0</v>
      </c>
      <c r="D822" s="103">
        <f>IF(Consolidated!E822=1,1,0)</f>
        <v>1</v>
      </c>
      <c r="E822" s="103">
        <f>IF(ISNUMBER(Consolidated!F822),Consolidated!F822,0)</f>
        <v>1</v>
      </c>
      <c r="F822" s="103">
        <f t="shared" si="25"/>
        <v>0</v>
      </c>
    </row>
    <row r="823" spans="1:6">
      <c r="A823" s="103">
        <f>IF('Khả năng chọn thiết bị'!$D$8="",0,IF(Consolidated!L823='Khả năng chọn thiết bị'!$D$8,1,0))</f>
        <v>0</v>
      </c>
      <c r="B823" s="103">
        <f>IF('Khả năng chọn thiết bị'!$D$8="",0,IF(Consolidated!P823='Khả năng chọn thiết bị'!$D$8,1,0))</f>
        <v>0</v>
      </c>
      <c r="C823" s="103">
        <f t="shared" si="24"/>
        <v>0</v>
      </c>
      <c r="D823" s="103">
        <f>IF(Consolidated!E823=1,1,0)</f>
        <v>1</v>
      </c>
      <c r="E823" s="103">
        <f>IF(ISNUMBER(Consolidated!F823),Consolidated!F823,0)</f>
        <v>0</v>
      </c>
      <c r="F823" s="103">
        <f t="shared" si="25"/>
        <v>0</v>
      </c>
    </row>
    <row r="824" spans="1:6">
      <c r="A824" s="103">
        <f>IF('Khả năng chọn thiết bị'!$D$8="",0,IF(Consolidated!L824='Khả năng chọn thiết bị'!$D$8,1,0))</f>
        <v>0</v>
      </c>
      <c r="B824" s="103">
        <f>IF('Khả năng chọn thiết bị'!$D$8="",0,IF(Consolidated!P824='Khả năng chọn thiết bị'!$D$8,1,0))</f>
        <v>0</v>
      </c>
      <c r="C824" s="103">
        <f t="shared" si="24"/>
        <v>0</v>
      </c>
      <c r="D824" s="103">
        <f>IF(Consolidated!E824=1,1,0)</f>
        <v>1</v>
      </c>
      <c r="E824" s="103">
        <f>IF(ISNUMBER(Consolidated!F824),Consolidated!F824,0)</f>
        <v>0</v>
      </c>
      <c r="F824" s="103">
        <f t="shared" si="25"/>
        <v>0</v>
      </c>
    </row>
    <row r="825" spans="1:6">
      <c r="A825" s="103">
        <f>IF('Khả năng chọn thiết bị'!$D$8="",0,IF(Consolidated!L825='Khả năng chọn thiết bị'!$D$8,1,0))</f>
        <v>0</v>
      </c>
      <c r="B825" s="103">
        <f>IF('Khả năng chọn thiết bị'!$D$8="",0,IF(Consolidated!P825='Khả năng chọn thiết bị'!$D$8,1,0))</f>
        <v>0</v>
      </c>
      <c r="C825" s="103">
        <f t="shared" si="24"/>
        <v>0</v>
      </c>
      <c r="D825" s="103">
        <f>IF(Consolidated!E825=1,1,0)</f>
        <v>1</v>
      </c>
      <c r="E825" s="103">
        <f>IF(ISNUMBER(Consolidated!F825),Consolidated!F825,0)</f>
        <v>0</v>
      </c>
      <c r="F825" s="103">
        <f t="shared" si="25"/>
        <v>0</v>
      </c>
    </row>
    <row r="826" spans="1:6">
      <c r="A826" s="103">
        <f>IF('Khả năng chọn thiết bị'!$D$8="",0,IF(Consolidated!L826='Khả năng chọn thiết bị'!$D$8,1,0))</f>
        <v>0</v>
      </c>
      <c r="B826" s="103">
        <f>IF('Khả năng chọn thiết bị'!$D$8="",0,IF(Consolidated!P826='Khả năng chọn thiết bị'!$D$8,1,0))</f>
        <v>0</v>
      </c>
      <c r="C826" s="103">
        <f t="shared" si="24"/>
        <v>0</v>
      </c>
      <c r="D826" s="103">
        <f>IF(Consolidated!E826=1,1,0)</f>
        <v>1</v>
      </c>
      <c r="E826" s="103">
        <f>IF(ISNUMBER(Consolidated!F826),Consolidated!F826,0)</f>
        <v>1</v>
      </c>
      <c r="F826" s="103">
        <f t="shared" si="25"/>
        <v>0</v>
      </c>
    </row>
    <row r="827" spans="1:6">
      <c r="A827" s="103">
        <f>IF('Khả năng chọn thiết bị'!$D$8="",0,IF(Consolidated!L827='Khả năng chọn thiết bị'!$D$8,1,0))</f>
        <v>0</v>
      </c>
      <c r="B827" s="103">
        <f>IF('Khả năng chọn thiết bị'!$D$8="",0,IF(Consolidated!P827='Khả năng chọn thiết bị'!$D$8,1,0))</f>
        <v>0</v>
      </c>
      <c r="C827" s="103">
        <f t="shared" si="24"/>
        <v>0</v>
      </c>
      <c r="D827" s="103">
        <f>IF(Consolidated!E827=1,1,0)</f>
        <v>1</v>
      </c>
      <c r="E827" s="103">
        <f>IF(ISNUMBER(Consolidated!F827),Consolidated!F827,0)</f>
        <v>0</v>
      </c>
      <c r="F827" s="103">
        <f t="shared" si="25"/>
        <v>0</v>
      </c>
    </row>
    <row r="828" spans="1:6">
      <c r="A828" s="103">
        <f>IF('Khả năng chọn thiết bị'!$D$8="",0,IF(Consolidated!L828='Khả năng chọn thiết bị'!$D$8,1,0))</f>
        <v>0</v>
      </c>
      <c r="B828" s="103">
        <f>IF('Khả năng chọn thiết bị'!$D$8="",0,IF(Consolidated!P828='Khả năng chọn thiết bị'!$D$8,1,0))</f>
        <v>0</v>
      </c>
      <c r="C828" s="103">
        <f t="shared" si="24"/>
        <v>0</v>
      </c>
      <c r="D828" s="103">
        <f>IF(Consolidated!E828=1,1,0)</f>
        <v>1</v>
      </c>
      <c r="E828" s="103">
        <f>IF(ISNUMBER(Consolidated!F828),Consolidated!F828,0)</f>
        <v>0</v>
      </c>
      <c r="F828" s="103">
        <f t="shared" si="25"/>
        <v>0</v>
      </c>
    </row>
    <row r="829" spans="1:6">
      <c r="A829" s="103">
        <f>IF('Khả năng chọn thiết bị'!$D$8="",0,IF(Consolidated!L829='Khả năng chọn thiết bị'!$D$8,1,0))</f>
        <v>0</v>
      </c>
      <c r="B829" s="103">
        <f>IF('Khả năng chọn thiết bị'!$D$8="",0,IF(Consolidated!P829='Khả năng chọn thiết bị'!$D$8,1,0))</f>
        <v>0</v>
      </c>
      <c r="C829" s="103">
        <f t="shared" si="24"/>
        <v>0</v>
      </c>
      <c r="D829" s="103">
        <f>IF(Consolidated!E829=1,1,0)</f>
        <v>1</v>
      </c>
      <c r="E829" s="103">
        <f>IF(ISNUMBER(Consolidated!F829),Consolidated!F829,0)</f>
        <v>0</v>
      </c>
      <c r="F829" s="103">
        <f t="shared" si="25"/>
        <v>0</v>
      </c>
    </row>
    <row r="830" spans="1:6">
      <c r="A830" s="103">
        <f>IF('Khả năng chọn thiết bị'!$D$8="",0,IF(Consolidated!L830='Khả năng chọn thiết bị'!$D$8,1,0))</f>
        <v>0</v>
      </c>
      <c r="B830" s="103">
        <f>IF('Khả năng chọn thiết bị'!$D$8="",0,IF(Consolidated!P830='Khả năng chọn thiết bị'!$D$8,1,0))</f>
        <v>0</v>
      </c>
      <c r="C830" s="103">
        <f t="shared" si="24"/>
        <v>0</v>
      </c>
      <c r="D830" s="103">
        <f>IF(Consolidated!E830=1,1,0)</f>
        <v>1</v>
      </c>
      <c r="E830" s="103">
        <f>IF(ISNUMBER(Consolidated!F830),Consolidated!F830,0)</f>
        <v>0</v>
      </c>
      <c r="F830" s="103">
        <f t="shared" si="25"/>
        <v>0</v>
      </c>
    </row>
    <row r="831" spans="1:6">
      <c r="A831" s="103">
        <f>IF('Khả năng chọn thiết bị'!$D$8="",0,IF(Consolidated!L831='Khả năng chọn thiết bị'!$D$8,1,0))</f>
        <v>0</v>
      </c>
      <c r="B831" s="103">
        <f>IF('Khả năng chọn thiết bị'!$D$8="",0,IF(Consolidated!P831='Khả năng chọn thiết bị'!$D$8,1,0))</f>
        <v>0</v>
      </c>
      <c r="C831" s="103">
        <f t="shared" si="24"/>
        <v>0</v>
      </c>
      <c r="D831" s="103">
        <f>IF(Consolidated!E831=1,1,0)</f>
        <v>1</v>
      </c>
      <c r="E831" s="103">
        <f>IF(ISNUMBER(Consolidated!F831),Consolidated!F831,0)</f>
        <v>0</v>
      </c>
      <c r="F831" s="103">
        <f t="shared" si="25"/>
        <v>0</v>
      </c>
    </row>
    <row r="832" spans="1:6">
      <c r="A832" s="103">
        <f>IF('Khả năng chọn thiết bị'!$D$8="",0,IF(Consolidated!L832='Khả năng chọn thiết bị'!$D$8,1,0))</f>
        <v>0</v>
      </c>
      <c r="B832" s="103">
        <f>IF('Khả năng chọn thiết bị'!$D$8="",0,IF(Consolidated!P832='Khả năng chọn thiết bị'!$D$8,1,0))</f>
        <v>0</v>
      </c>
      <c r="C832" s="103">
        <f t="shared" si="24"/>
        <v>0</v>
      </c>
      <c r="D832" s="103">
        <f>IF(Consolidated!E832=1,1,0)</f>
        <v>1</v>
      </c>
      <c r="E832" s="103">
        <f>IF(ISNUMBER(Consolidated!F832),Consolidated!F832,0)</f>
        <v>0</v>
      </c>
      <c r="F832" s="103">
        <f t="shared" si="25"/>
        <v>0</v>
      </c>
    </row>
    <row r="833" spans="1:6">
      <c r="A833" s="103">
        <f>IF('Khả năng chọn thiết bị'!$D$8="",0,IF(Consolidated!L833='Khả năng chọn thiết bị'!$D$8,1,0))</f>
        <v>0</v>
      </c>
      <c r="B833" s="103">
        <f>IF('Khả năng chọn thiết bị'!$D$8="",0,IF(Consolidated!P833='Khả năng chọn thiết bị'!$D$8,1,0))</f>
        <v>0</v>
      </c>
      <c r="C833" s="103">
        <f t="shared" si="24"/>
        <v>0</v>
      </c>
      <c r="D833" s="103">
        <f>IF(Consolidated!E833=1,1,0)</f>
        <v>1</v>
      </c>
      <c r="E833" s="103">
        <f>IF(ISNUMBER(Consolidated!F833),Consolidated!F833,0)</f>
        <v>0</v>
      </c>
      <c r="F833" s="103">
        <f t="shared" si="25"/>
        <v>0</v>
      </c>
    </row>
    <row r="834" spans="1:6">
      <c r="A834" s="103">
        <f>IF('Khả năng chọn thiết bị'!$D$8="",0,IF(Consolidated!L834='Khả năng chọn thiết bị'!$D$8,1,0))</f>
        <v>0</v>
      </c>
      <c r="B834" s="103">
        <f>IF('Khả năng chọn thiết bị'!$D$8="",0,IF(Consolidated!P834='Khả năng chọn thiết bị'!$D$8,1,0))</f>
        <v>0</v>
      </c>
      <c r="C834" s="103">
        <f t="shared" ref="C834:C897" si="26">IF(A834+B834&gt;0,1,0)</f>
        <v>0</v>
      </c>
      <c r="D834" s="103">
        <f>IF(Consolidated!E834=1,1,0)</f>
        <v>1</v>
      </c>
      <c r="E834" s="103">
        <f>IF(ISNUMBER(Consolidated!F834),Consolidated!F834,0)</f>
        <v>0</v>
      </c>
      <c r="F834" s="103">
        <f t="shared" si="25"/>
        <v>0</v>
      </c>
    </row>
    <row r="835" spans="1:6">
      <c r="A835" s="103">
        <f>IF('Khả năng chọn thiết bị'!$D$8="",0,IF(Consolidated!L835='Khả năng chọn thiết bị'!$D$8,1,0))</f>
        <v>0</v>
      </c>
      <c r="B835" s="103">
        <f>IF('Khả năng chọn thiết bị'!$D$8="",0,IF(Consolidated!P835='Khả năng chọn thiết bị'!$D$8,1,0))</f>
        <v>0</v>
      </c>
      <c r="C835" s="103">
        <f t="shared" si="26"/>
        <v>0</v>
      </c>
      <c r="D835" s="103">
        <f>IF(Consolidated!E835=1,1,0)</f>
        <v>1</v>
      </c>
      <c r="E835" s="103">
        <f>IF(ISNUMBER(Consolidated!F835),Consolidated!F835,0)</f>
        <v>0</v>
      </c>
      <c r="F835" s="103">
        <f t="shared" ref="F835:F898" si="27">F834+C835</f>
        <v>0</v>
      </c>
    </row>
    <row r="836" spans="1:6">
      <c r="A836" s="103">
        <f>IF('Khả năng chọn thiết bị'!$D$8="",0,IF(Consolidated!L836='Khả năng chọn thiết bị'!$D$8,1,0))</f>
        <v>0</v>
      </c>
      <c r="B836" s="103">
        <f>IF('Khả năng chọn thiết bị'!$D$8="",0,IF(Consolidated!P836='Khả năng chọn thiết bị'!$D$8,1,0))</f>
        <v>0</v>
      </c>
      <c r="C836" s="103">
        <f t="shared" si="26"/>
        <v>0</v>
      </c>
      <c r="D836" s="103">
        <f>IF(Consolidated!E836=1,1,0)</f>
        <v>1</v>
      </c>
      <c r="E836" s="103">
        <f>IF(ISNUMBER(Consolidated!F836),Consolidated!F836,0)</f>
        <v>0</v>
      </c>
      <c r="F836" s="103">
        <f t="shared" si="27"/>
        <v>0</v>
      </c>
    </row>
    <row r="837" spans="1:6">
      <c r="A837" s="103">
        <f>IF('Khả năng chọn thiết bị'!$D$8="",0,IF(Consolidated!L837='Khả năng chọn thiết bị'!$D$8,1,0))</f>
        <v>0</v>
      </c>
      <c r="B837" s="103">
        <f>IF('Khả năng chọn thiết bị'!$D$8="",0,IF(Consolidated!P837='Khả năng chọn thiết bị'!$D$8,1,0))</f>
        <v>0</v>
      </c>
      <c r="C837" s="103">
        <f t="shared" si="26"/>
        <v>0</v>
      </c>
      <c r="D837" s="103">
        <f>IF(Consolidated!E837=1,1,0)</f>
        <v>1</v>
      </c>
      <c r="E837" s="103">
        <f>IF(ISNUMBER(Consolidated!F837),Consolidated!F837,0)</f>
        <v>0</v>
      </c>
      <c r="F837" s="103">
        <f t="shared" si="27"/>
        <v>0</v>
      </c>
    </row>
    <row r="838" spans="1:6">
      <c r="A838" s="103">
        <f>IF('Khả năng chọn thiết bị'!$D$8="",0,IF(Consolidated!L838='Khả năng chọn thiết bị'!$D$8,1,0))</f>
        <v>0</v>
      </c>
      <c r="B838" s="103">
        <f>IF('Khả năng chọn thiết bị'!$D$8="",0,IF(Consolidated!P838='Khả năng chọn thiết bị'!$D$8,1,0))</f>
        <v>0</v>
      </c>
      <c r="C838" s="103">
        <f t="shared" si="26"/>
        <v>0</v>
      </c>
      <c r="D838" s="103">
        <f>IF(Consolidated!E838=1,1,0)</f>
        <v>1</v>
      </c>
      <c r="E838" s="103">
        <f>IF(ISNUMBER(Consolidated!F838),Consolidated!F838,0)</f>
        <v>1</v>
      </c>
      <c r="F838" s="103">
        <f t="shared" si="27"/>
        <v>0</v>
      </c>
    </row>
    <row r="839" spans="1:6">
      <c r="A839" s="103">
        <f>IF('Khả năng chọn thiết bị'!$D$8="",0,IF(Consolidated!L839='Khả năng chọn thiết bị'!$D$8,1,0))</f>
        <v>0</v>
      </c>
      <c r="B839" s="103">
        <f>IF('Khả năng chọn thiết bị'!$D$8="",0,IF(Consolidated!P839='Khả năng chọn thiết bị'!$D$8,1,0))</f>
        <v>0</v>
      </c>
      <c r="C839" s="103">
        <f t="shared" si="26"/>
        <v>0</v>
      </c>
      <c r="D839" s="103">
        <f>IF(Consolidated!E839=1,1,0)</f>
        <v>1</v>
      </c>
      <c r="E839" s="103">
        <f>IF(ISNUMBER(Consolidated!F839),Consolidated!F839,0)</f>
        <v>0</v>
      </c>
      <c r="F839" s="103">
        <f t="shared" si="27"/>
        <v>0</v>
      </c>
    </row>
    <row r="840" spans="1:6">
      <c r="A840" s="103">
        <f>IF('Khả năng chọn thiết bị'!$D$8="",0,IF(Consolidated!L840='Khả năng chọn thiết bị'!$D$8,1,0))</f>
        <v>0</v>
      </c>
      <c r="B840" s="103">
        <f>IF('Khả năng chọn thiết bị'!$D$8="",0,IF(Consolidated!P840='Khả năng chọn thiết bị'!$D$8,1,0))</f>
        <v>0</v>
      </c>
      <c r="C840" s="103">
        <f t="shared" si="26"/>
        <v>0</v>
      </c>
      <c r="D840" s="103">
        <f>IF(Consolidated!E840=1,1,0)</f>
        <v>1</v>
      </c>
      <c r="E840" s="103">
        <f>IF(ISNUMBER(Consolidated!F840),Consolidated!F840,0)</f>
        <v>0</v>
      </c>
      <c r="F840" s="103">
        <f t="shared" si="27"/>
        <v>0</v>
      </c>
    </row>
    <row r="841" spans="1:6">
      <c r="A841" s="103">
        <f>IF('Khả năng chọn thiết bị'!$D$8="",0,IF(Consolidated!L841='Khả năng chọn thiết bị'!$D$8,1,0))</f>
        <v>0</v>
      </c>
      <c r="B841" s="103">
        <f>IF('Khả năng chọn thiết bị'!$D$8="",0,IF(Consolidated!P841='Khả năng chọn thiết bị'!$D$8,1,0))</f>
        <v>0</v>
      </c>
      <c r="C841" s="103">
        <f t="shared" si="26"/>
        <v>0</v>
      </c>
      <c r="D841" s="103">
        <f>IF(Consolidated!E841=1,1,0)</f>
        <v>1</v>
      </c>
      <c r="E841" s="103">
        <f>IF(ISNUMBER(Consolidated!F841),Consolidated!F841,0)</f>
        <v>0</v>
      </c>
      <c r="F841" s="103">
        <f t="shared" si="27"/>
        <v>0</v>
      </c>
    </row>
    <row r="842" spans="1:6">
      <c r="A842" s="103">
        <f>IF('Khả năng chọn thiết bị'!$D$8="",0,IF(Consolidated!L842='Khả năng chọn thiết bị'!$D$8,1,0))</f>
        <v>0</v>
      </c>
      <c r="B842" s="103">
        <f>IF('Khả năng chọn thiết bị'!$D$8="",0,IF(Consolidated!P842='Khả năng chọn thiết bị'!$D$8,1,0))</f>
        <v>0</v>
      </c>
      <c r="C842" s="103">
        <f t="shared" si="26"/>
        <v>0</v>
      </c>
      <c r="D842" s="103">
        <f>IF(Consolidated!E842=1,1,0)</f>
        <v>1</v>
      </c>
      <c r="E842" s="103">
        <f>IF(ISNUMBER(Consolidated!F842),Consolidated!F842,0)</f>
        <v>0</v>
      </c>
      <c r="F842" s="103">
        <f t="shared" si="27"/>
        <v>0</v>
      </c>
    </row>
    <row r="843" spans="1:6">
      <c r="A843" s="103">
        <f>IF('Khả năng chọn thiết bị'!$D$8="",0,IF(Consolidated!L843='Khả năng chọn thiết bị'!$D$8,1,0))</f>
        <v>0</v>
      </c>
      <c r="B843" s="103">
        <f>IF('Khả năng chọn thiết bị'!$D$8="",0,IF(Consolidated!P843='Khả năng chọn thiết bị'!$D$8,1,0))</f>
        <v>0</v>
      </c>
      <c r="C843" s="103">
        <f t="shared" si="26"/>
        <v>0</v>
      </c>
      <c r="D843" s="103">
        <f>IF(Consolidated!E843=1,1,0)</f>
        <v>1</v>
      </c>
      <c r="E843" s="103">
        <f>IF(ISNUMBER(Consolidated!F843),Consolidated!F843,0)</f>
        <v>0</v>
      </c>
      <c r="F843" s="103">
        <f t="shared" si="27"/>
        <v>0</v>
      </c>
    </row>
    <row r="844" spans="1:6">
      <c r="A844" s="103">
        <f>IF('Khả năng chọn thiết bị'!$D$8="",0,IF(Consolidated!L844='Khả năng chọn thiết bị'!$D$8,1,0))</f>
        <v>0</v>
      </c>
      <c r="B844" s="103">
        <f>IF('Khả năng chọn thiết bị'!$D$8="",0,IF(Consolidated!P844='Khả năng chọn thiết bị'!$D$8,1,0))</f>
        <v>0</v>
      </c>
      <c r="C844" s="103">
        <f t="shared" si="26"/>
        <v>0</v>
      </c>
      <c r="D844" s="103">
        <f>IF(Consolidated!E844=1,1,0)</f>
        <v>1</v>
      </c>
      <c r="E844" s="103">
        <f>IF(ISNUMBER(Consolidated!F844),Consolidated!F844,0)</f>
        <v>0</v>
      </c>
      <c r="F844" s="103">
        <f t="shared" si="27"/>
        <v>0</v>
      </c>
    </row>
    <row r="845" spans="1:6">
      <c r="A845" s="103">
        <f>IF('Khả năng chọn thiết bị'!$D$8="",0,IF(Consolidated!L845='Khả năng chọn thiết bị'!$D$8,1,0))</f>
        <v>0</v>
      </c>
      <c r="B845" s="103">
        <f>IF('Khả năng chọn thiết bị'!$D$8="",0,IF(Consolidated!P845='Khả năng chọn thiết bị'!$D$8,1,0))</f>
        <v>0</v>
      </c>
      <c r="C845" s="103">
        <f t="shared" si="26"/>
        <v>0</v>
      </c>
      <c r="D845" s="103">
        <f>IF(Consolidated!E845=1,1,0)</f>
        <v>1</v>
      </c>
      <c r="E845" s="103">
        <f>IF(ISNUMBER(Consolidated!F845),Consolidated!F845,0)</f>
        <v>0</v>
      </c>
      <c r="F845" s="103">
        <f t="shared" si="27"/>
        <v>0</v>
      </c>
    </row>
    <row r="846" spans="1:6">
      <c r="A846" s="103">
        <f>IF('Khả năng chọn thiết bị'!$D$8="",0,IF(Consolidated!L846='Khả năng chọn thiết bị'!$D$8,1,0))</f>
        <v>0</v>
      </c>
      <c r="B846" s="103">
        <f>IF('Khả năng chọn thiết bị'!$D$8="",0,IF(Consolidated!P846='Khả năng chọn thiết bị'!$D$8,1,0))</f>
        <v>0</v>
      </c>
      <c r="C846" s="103">
        <f t="shared" si="26"/>
        <v>0</v>
      </c>
      <c r="D846" s="103">
        <f>IF(Consolidated!E846=1,1,0)</f>
        <v>1</v>
      </c>
      <c r="E846" s="103">
        <f>IF(ISNUMBER(Consolidated!F846),Consolidated!F846,0)</f>
        <v>0</v>
      </c>
      <c r="F846" s="103">
        <f t="shared" si="27"/>
        <v>0</v>
      </c>
    </row>
    <row r="847" spans="1:6">
      <c r="A847" s="103">
        <f>IF('Khả năng chọn thiết bị'!$D$8="",0,IF(Consolidated!L847='Khả năng chọn thiết bị'!$D$8,1,0))</f>
        <v>0</v>
      </c>
      <c r="B847" s="103">
        <f>IF('Khả năng chọn thiết bị'!$D$8="",0,IF(Consolidated!P847='Khả năng chọn thiết bị'!$D$8,1,0))</f>
        <v>0</v>
      </c>
      <c r="C847" s="103">
        <f t="shared" si="26"/>
        <v>0</v>
      </c>
      <c r="D847" s="103">
        <f>IF(Consolidated!E847=1,1,0)</f>
        <v>1</v>
      </c>
      <c r="E847" s="103">
        <f>IF(ISNUMBER(Consolidated!F847),Consolidated!F847,0)</f>
        <v>0</v>
      </c>
      <c r="F847" s="103">
        <f t="shared" si="27"/>
        <v>0</v>
      </c>
    </row>
    <row r="848" spans="1:6">
      <c r="A848" s="103">
        <f>IF('Khả năng chọn thiết bị'!$D$8="",0,IF(Consolidated!L848='Khả năng chọn thiết bị'!$D$8,1,0))</f>
        <v>0</v>
      </c>
      <c r="B848" s="103">
        <f>IF('Khả năng chọn thiết bị'!$D$8="",0,IF(Consolidated!P848='Khả năng chọn thiết bị'!$D$8,1,0))</f>
        <v>0</v>
      </c>
      <c r="C848" s="103">
        <f t="shared" si="26"/>
        <v>0</v>
      </c>
      <c r="D848" s="103">
        <f>IF(Consolidated!E848=1,1,0)</f>
        <v>1</v>
      </c>
      <c r="E848" s="103">
        <f>IF(ISNUMBER(Consolidated!F848),Consolidated!F848,0)</f>
        <v>0</v>
      </c>
      <c r="F848" s="103">
        <f t="shared" si="27"/>
        <v>0</v>
      </c>
    </row>
    <row r="849" spans="1:6">
      <c r="A849" s="103">
        <f>IF('Khả năng chọn thiết bị'!$D$8="",0,IF(Consolidated!L849='Khả năng chọn thiết bị'!$D$8,1,0))</f>
        <v>0</v>
      </c>
      <c r="B849" s="103">
        <f>IF('Khả năng chọn thiết bị'!$D$8="",0,IF(Consolidated!P849='Khả năng chọn thiết bị'!$D$8,1,0))</f>
        <v>0</v>
      </c>
      <c r="C849" s="103">
        <f t="shared" si="26"/>
        <v>0</v>
      </c>
      <c r="D849" s="103">
        <f>IF(Consolidated!E849=1,1,0)</f>
        <v>1</v>
      </c>
      <c r="E849" s="103">
        <f>IF(ISNUMBER(Consolidated!F849),Consolidated!F849,0)</f>
        <v>0</v>
      </c>
      <c r="F849" s="103">
        <f t="shared" si="27"/>
        <v>0</v>
      </c>
    </row>
    <row r="850" spans="1:6">
      <c r="A850" s="103">
        <f>IF('Khả năng chọn thiết bị'!$D$8="",0,IF(Consolidated!L850='Khả năng chọn thiết bị'!$D$8,1,0))</f>
        <v>0</v>
      </c>
      <c r="B850" s="103">
        <f>IF('Khả năng chọn thiết bị'!$D$8="",0,IF(Consolidated!P850='Khả năng chọn thiết bị'!$D$8,1,0))</f>
        <v>0</v>
      </c>
      <c r="C850" s="103">
        <f t="shared" si="26"/>
        <v>0</v>
      </c>
      <c r="D850" s="103">
        <f>IF(Consolidated!E850=1,1,0)</f>
        <v>1</v>
      </c>
      <c r="E850" s="103">
        <f>IF(ISNUMBER(Consolidated!F850),Consolidated!F850,0)</f>
        <v>0</v>
      </c>
      <c r="F850" s="103">
        <f t="shared" si="27"/>
        <v>0</v>
      </c>
    </row>
    <row r="851" spans="1:6">
      <c r="A851" s="103">
        <f>IF('Khả năng chọn thiết bị'!$D$8="",0,IF(Consolidated!L851='Khả năng chọn thiết bị'!$D$8,1,0))</f>
        <v>0</v>
      </c>
      <c r="B851" s="103">
        <f>IF('Khả năng chọn thiết bị'!$D$8="",0,IF(Consolidated!P851='Khả năng chọn thiết bị'!$D$8,1,0))</f>
        <v>0</v>
      </c>
      <c r="C851" s="103">
        <f t="shared" si="26"/>
        <v>0</v>
      </c>
      <c r="D851" s="103">
        <f>IF(Consolidated!E851=1,1,0)</f>
        <v>1</v>
      </c>
      <c r="E851" s="103">
        <f>IF(ISNUMBER(Consolidated!F851),Consolidated!F851,0)</f>
        <v>0</v>
      </c>
      <c r="F851" s="103">
        <f t="shared" si="27"/>
        <v>0</v>
      </c>
    </row>
    <row r="852" spans="1:6">
      <c r="A852" s="103">
        <f>IF('Khả năng chọn thiết bị'!$D$8="",0,IF(Consolidated!L852='Khả năng chọn thiết bị'!$D$8,1,0))</f>
        <v>0</v>
      </c>
      <c r="B852" s="103">
        <f>IF('Khả năng chọn thiết bị'!$D$8="",0,IF(Consolidated!P852='Khả năng chọn thiết bị'!$D$8,1,0))</f>
        <v>0</v>
      </c>
      <c r="C852" s="103">
        <f t="shared" si="26"/>
        <v>0</v>
      </c>
      <c r="D852" s="103">
        <f>IF(Consolidated!E852=1,1,0)</f>
        <v>1</v>
      </c>
      <c r="E852" s="103">
        <f>IF(ISNUMBER(Consolidated!F852),Consolidated!F852,0)</f>
        <v>1</v>
      </c>
      <c r="F852" s="103">
        <f t="shared" si="27"/>
        <v>0</v>
      </c>
    </row>
    <row r="853" spans="1:6">
      <c r="A853" s="103">
        <f>IF('Khả năng chọn thiết bị'!$D$8="",0,IF(Consolidated!L853='Khả năng chọn thiết bị'!$D$8,1,0))</f>
        <v>0</v>
      </c>
      <c r="B853" s="103">
        <f>IF('Khả năng chọn thiết bị'!$D$8="",0,IF(Consolidated!P853='Khả năng chọn thiết bị'!$D$8,1,0))</f>
        <v>0</v>
      </c>
      <c r="C853" s="103">
        <f t="shared" si="26"/>
        <v>0</v>
      </c>
      <c r="D853" s="103">
        <f>IF(Consolidated!E853=1,1,0)</f>
        <v>1</v>
      </c>
      <c r="E853" s="103">
        <f>IF(ISNUMBER(Consolidated!F853),Consolidated!F853,0)</f>
        <v>0</v>
      </c>
      <c r="F853" s="103">
        <f t="shared" si="27"/>
        <v>0</v>
      </c>
    </row>
    <row r="854" spans="1:6">
      <c r="A854" s="103">
        <f>IF('Khả năng chọn thiết bị'!$D$8="",0,IF(Consolidated!L854='Khả năng chọn thiết bị'!$D$8,1,0))</f>
        <v>0</v>
      </c>
      <c r="B854" s="103">
        <f>IF('Khả năng chọn thiết bị'!$D$8="",0,IF(Consolidated!P854='Khả năng chọn thiết bị'!$D$8,1,0))</f>
        <v>0</v>
      </c>
      <c r="C854" s="103">
        <f t="shared" si="26"/>
        <v>0</v>
      </c>
      <c r="D854" s="103">
        <f>IF(Consolidated!E854=1,1,0)</f>
        <v>1</v>
      </c>
      <c r="E854" s="103">
        <f>IF(ISNUMBER(Consolidated!F854),Consolidated!F854,0)</f>
        <v>0</v>
      </c>
      <c r="F854" s="103">
        <f t="shared" si="27"/>
        <v>0</v>
      </c>
    </row>
    <row r="855" spans="1:6">
      <c r="A855" s="103">
        <f>IF('Khả năng chọn thiết bị'!$D$8="",0,IF(Consolidated!L855='Khả năng chọn thiết bị'!$D$8,1,0))</f>
        <v>0</v>
      </c>
      <c r="B855" s="103">
        <f>IF('Khả năng chọn thiết bị'!$D$8="",0,IF(Consolidated!P855='Khả năng chọn thiết bị'!$D$8,1,0))</f>
        <v>0</v>
      </c>
      <c r="C855" s="103">
        <f t="shared" si="26"/>
        <v>0</v>
      </c>
      <c r="D855" s="103">
        <f>IF(Consolidated!E855=1,1,0)</f>
        <v>1</v>
      </c>
      <c r="E855" s="103">
        <f>IF(ISNUMBER(Consolidated!F855),Consolidated!F855,0)</f>
        <v>0</v>
      </c>
      <c r="F855" s="103">
        <f t="shared" si="27"/>
        <v>0</v>
      </c>
    </row>
    <row r="856" spans="1:6">
      <c r="A856" s="103">
        <f>IF('Khả năng chọn thiết bị'!$D$8="",0,IF(Consolidated!L856='Khả năng chọn thiết bị'!$D$8,1,0))</f>
        <v>0</v>
      </c>
      <c r="B856" s="103">
        <f>IF('Khả năng chọn thiết bị'!$D$8="",0,IF(Consolidated!P856='Khả năng chọn thiết bị'!$D$8,1,0))</f>
        <v>0</v>
      </c>
      <c r="C856" s="103">
        <f t="shared" si="26"/>
        <v>0</v>
      </c>
      <c r="D856" s="103">
        <f>IF(Consolidated!E856=1,1,0)</f>
        <v>1</v>
      </c>
      <c r="E856" s="103">
        <f>IF(ISNUMBER(Consolidated!F856),Consolidated!F856,0)</f>
        <v>0</v>
      </c>
      <c r="F856" s="103">
        <f t="shared" si="27"/>
        <v>0</v>
      </c>
    </row>
    <row r="857" spans="1:6">
      <c r="A857" s="103">
        <f>IF('Khả năng chọn thiết bị'!$D$8="",0,IF(Consolidated!L857='Khả năng chọn thiết bị'!$D$8,1,0))</f>
        <v>0</v>
      </c>
      <c r="B857" s="103">
        <f>IF('Khả năng chọn thiết bị'!$D$8="",0,IF(Consolidated!P857='Khả năng chọn thiết bị'!$D$8,1,0))</f>
        <v>0</v>
      </c>
      <c r="C857" s="103">
        <f t="shared" si="26"/>
        <v>0</v>
      </c>
      <c r="D857" s="103">
        <f>IF(Consolidated!E857=1,1,0)</f>
        <v>1</v>
      </c>
      <c r="E857" s="103">
        <f>IF(ISNUMBER(Consolidated!F857),Consolidated!F857,0)</f>
        <v>0</v>
      </c>
      <c r="F857" s="103">
        <f t="shared" si="27"/>
        <v>0</v>
      </c>
    </row>
    <row r="858" spans="1:6">
      <c r="A858" s="103">
        <f>IF('Khả năng chọn thiết bị'!$D$8="",0,IF(Consolidated!L858='Khả năng chọn thiết bị'!$D$8,1,0))</f>
        <v>0</v>
      </c>
      <c r="B858" s="103">
        <f>IF('Khả năng chọn thiết bị'!$D$8="",0,IF(Consolidated!P858='Khả năng chọn thiết bị'!$D$8,1,0))</f>
        <v>0</v>
      </c>
      <c r="C858" s="103">
        <f t="shared" si="26"/>
        <v>0</v>
      </c>
      <c r="D858" s="103">
        <f>IF(Consolidated!E858=1,1,0)</f>
        <v>1</v>
      </c>
      <c r="E858" s="103">
        <f>IF(ISNUMBER(Consolidated!F858),Consolidated!F858,0)</f>
        <v>0</v>
      </c>
      <c r="F858" s="103">
        <f t="shared" si="27"/>
        <v>0</v>
      </c>
    </row>
    <row r="859" spans="1:6">
      <c r="A859" s="103">
        <f>IF('Khả năng chọn thiết bị'!$D$8="",0,IF(Consolidated!L859='Khả năng chọn thiết bị'!$D$8,1,0))</f>
        <v>0</v>
      </c>
      <c r="B859" s="103">
        <f>IF('Khả năng chọn thiết bị'!$D$8="",0,IF(Consolidated!P859='Khả năng chọn thiết bị'!$D$8,1,0))</f>
        <v>0</v>
      </c>
      <c r="C859" s="103">
        <f t="shared" si="26"/>
        <v>0</v>
      </c>
      <c r="D859" s="103">
        <f>IF(Consolidated!E859=1,1,0)</f>
        <v>1</v>
      </c>
      <c r="E859" s="103">
        <f>IF(ISNUMBER(Consolidated!F859),Consolidated!F859,0)</f>
        <v>0</v>
      </c>
      <c r="F859" s="103">
        <f t="shared" si="27"/>
        <v>0</v>
      </c>
    </row>
    <row r="860" spans="1:6">
      <c r="A860" s="103">
        <f>IF('Khả năng chọn thiết bị'!$D$8="",0,IF(Consolidated!L860='Khả năng chọn thiết bị'!$D$8,1,0))</f>
        <v>0</v>
      </c>
      <c r="B860" s="103">
        <f>IF('Khả năng chọn thiết bị'!$D$8="",0,IF(Consolidated!P860='Khả năng chọn thiết bị'!$D$8,1,0))</f>
        <v>0</v>
      </c>
      <c r="C860" s="103">
        <f t="shared" si="26"/>
        <v>0</v>
      </c>
      <c r="D860" s="103">
        <f>IF(Consolidated!E860=1,1,0)</f>
        <v>1</v>
      </c>
      <c r="E860" s="103">
        <f>IF(ISNUMBER(Consolidated!F860),Consolidated!F860,0)</f>
        <v>0</v>
      </c>
      <c r="F860" s="103">
        <f t="shared" si="27"/>
        <v>0</v>
      </c>
    </row>
    <row r="861" spans="1:6">
      <c r="A861" s="103">
        <f>IF('Khả năng chọn thiết bị'!$D$8="",0,IF(Consolidated!L861='Khả năng chọn thiết bị'!$D$8,1,0))</f>
        <v>0</v>
      </c>
      <c r="B861" s="103">
        <f>IF('Khả năng chọn thiết bị'!$D$8="",0,IF(Consolidated!P861='Khả năng chọn thiết bị'!$D$8,1,0))</f>
        <v>0</v>
      </c>
      <c r="C861" s="103">
        <f t="shared" si="26"/>
        <v>0</v>
      </c>
      <c r="D861" s="103">
        <f>IF(Consolidated!E861=1,1,0)</f>
        <v>1</v>
      </c>
      <c r="E861" s="103">
        <f>IF(ISNUMBER(Consolidated!F861),Consolidated!F861,0)</f>
        <v>0</v>
      </c>
      <c r="F861" s="103">
        <f t="shared" si="27"/>
        <v>0</v>
      </c>
    </row>
    <row r="862" spans="1:6">
      <c r="A862" s="103">
        <f>IF('Khả năng chọn thiết bị'!$D$8="",0,IF(Consolidated!L862='Khả năng chọn thiết bị'!$D$8,1,0))</f>
        <v>0</v>
      </c>
      <c r="B862" s="103">
        <f>IF('Khả năng chọn thiết bị'!$D$8="",0,IF(Consolidated!P862='Khả năng chọn thiết bị'!$D$8,1,0))</f>
        <v>0</v>
      </c>
      <c r="C862" s="103">
        <f t="shared" si="26"/>
        <v>0</v>
      </c>
      <c r="D862" s="103">
        <f>IF(Consolidated!E862=1,1,0)</f>
        <v>1</v>
      </c>
      <c r="E862" s="103">
        <f>IF(ISNUMBER(Consolidated!F862),Consolidated!F862,0)</f>
        <v>0</v>
      </c>
      <c r="F862" s="103">
        <f t="shared" si="27"/>
        <v>0</v>
      </c>
    </row>
    <row r="863" spans="1:6">
      <c r="A863" s="103">
        <f>IF('Khả năng chọn thiết bị'!$D$8="",0,IF(Consolidated!L863='Khả năng chọn thiết bị'!$D$8,1,0))</f>
        <v>0</v>
      </c>
      <c r="B863" s="103">
        <f>IF('Khả năng chọn thiết bị'!$D$8="",0,IF(Consolidated!P863='Khả năng chọn thiết bị'!$D$8,1,0))</f>
        <v>0</v>
      </c>
      <c r="C863" s="103">
        <f t="shared" si="26"/>
        <v>0</v>
      </c>
      <c r="D863" s="103">
        <f>IF(Consolidated!E863=1,1,0)</f>
        <v>1</v>
      </c>
      <c r="E863" s="103">
        <f>IF(ISNUMBER(Consolidated!F863),Consolidated!F863,0)</f>
        <v>0</v>
      </c>
      <c r="F863" s="103">
        <f t="shared" si="27"/>
        <v>0</v>
      </c>
    </row>
    <row r="864" spans="1:6">
      <c r="A864" s="103">
        <f>IF('Khả năng chọn thiết bị'!$D$8="",0,IF(Consolidated!L864='Khả năng chọn thiết bị'!$D$8,1,0))</f>
        <v>0</v>
      </c>
      <c r="B864" s="103">
        <f>IF('Khả năng chọn thiết bị'!$D$8="",0,IF(Consolidated!P864='Khả năng chọn thiết bị'!$D$8,1,0))</f>
        <v>0</v>
      </c>
      <c r="C864" s="103">
        <f t="shared" si="26"/>
        <v>0</v>
      </c>
      <c r="D864" s="103">
        <f>IF(Consolidated!E864=1,1,0)</f>
        <v>1</v>
      </c>
      <c r="E864" s="103">
        <f>IF(ISNUMBER(Consolidated!F864),Consolidated!F864,0)</f>
        <v>0</v>
      </c>
      <c r="F864" s="103">
        <f t="shared" si="27"/>
        <v>0</v>
      </c>
    </row>
    <row r="865" spans="1:6">
      <c r="A865" s="103">
        <f>IF('Khả năng chọn thiết bị'!$D$8="",0,IF(Consolidated!L865='Khả năng chọn thiết bị'!$D$8,1,0))</f>
        <v>0</v>
      </c>
      <c r="B865" s="103">
        <f>IF('Khả năng chọn thiết bị'!$D$8="",0,IF(Consolidated!P865='Khả năng chọn thiết bị'!$D$8,1,0))</f>
        <v>0</v>
      </c>
      <c r="C865" s="103">
        <f t="shared" si="26"/>
        <v>0</v>
      </c>
      <c r="D865" s="103">
        <f>IF(Consolidated!E865=1,1,0)</f>
        <v>1</v>
      </c>
      <c r="E865" s="103">
        <f>IF(ISNUMBER(Consolidated!F865),Consolidated!F865,0)</f>
        <v>1</v>
      </c>
      <c r="F865" s="103">
        <f t="shared" si="27"/>
        <v>0</v>
      </c>
    </row>
    <row r="866" spans="1:6">
      <c r="A866" s="103">
        <f>IF('Khả năng chọn thiết bị'!$D$8="",0,IF(Consolidated!L866='Khả năng chọn thiết bị'!$D$8,1,0))</f>
        <v>0</v>
      </c>
      <c r="B866" s="103">
        <f>IF('Khả năng chọn thiết bị'!$D$8="",0,IF(Consolidated!P866='Khả năng chọn thiết bị'!$D$8,1,0))</f>
        <v>0</v>
      </c>
      <c r="C866" s="103">
        <f t="shared" si="26"/>
        <v>0</v>
      </c>
      <c r="D866" s="103">
        <f>IF(Consolidated!E866=1,1,0)</f>
        <v>1</v>
      </c>
      <c r="E866" s="103">
        <f>IF(ISNUMBER(Consolidated!F866),Consolidated!F866,0)</f>
        <v>0</v>
      </c>
      <c r="F866" s="103">
        <f t="shared" si="27"/>
        <v>0</v>
      </c>
    </row>
    <row r="867" spans="1:6">
      <c r="A867" s="103">
        <f>IF('Khả năng chọn thiết bị'!$D$8="",0,IF(Consolidated!L867='Khả năng chọn thiết bị'!$D$8,1,0))</f>
        <v>0</v>
      </c>
      <c r="B867" s="103">
        <f>IF('Khả năng chọn thiết bị'!$D$8="",0,IF(Consolidated!P867='Khả năng chọn thiết bị'!$D$8,1,0))</f>
        <v>0</v>
      </c>
      <c r="C867" s="103">
        <f t="shared" si="26"/>
        <v>0</v>
      </c>
      <c r="D867" s="103">
        <f>IF(Consolidated!E867=1,1,0)</f>
        <v>1</v>
      </c>
      <c r="E867" s="103">
        <f>IF(ISNUMBER(Consolidated!F867),Consolidated!F867,0)</f>
        <v>1</v>
      </c>
      <c r="F867" s="103">
        <f t="shared" si="27"/>
        <v>0</v>
      </c>
    </row>
    <row r="868" spans="1:6">
      <c r="A868" s="103">
        <f>IF('Khả năng chọn thiết bị'!$D$8="",0,IF(Consolidated!L868='Khả năng chọn thiết bị'!$D$8,1,0))</f>
        <v>0</v>
      </c>
      <c r="B868" s="103">
        <f>IF('Khả năng chọn thiết bị'!$D$8="",0,IF(Consolidated!P868='Khả năng chọn thiết bị'!$D$8,1,0))</f>
        <v>0</v>
      </c>
      <c r="C868" s="103">
        <f t="shared" si="26"/>
        <v>0</v>
      </c>
      <c r="D868" s="103">
        <f>IF(Consolidated!E868=1,1,0)</f>
        <v>1</v>
      </c>
      <c r="E868" s="103">
        <f>IF(ISNUMBER(Consolidated!F868),Consolidated!F868,0)</f>
        <v>0</v>
      </c>
      <c r="F868" s="103">
        <f t="shared" si="27"/>
        <v>0</v>
      </c>
    </row>
    <row r="869" spans="1:6">
      <c r="A869" s="103">
        <f>IF('Khả năng chọn thiết bị'!$D$8="",0,IF(Consolidated!L869='Khả năng chọn thiết bị'!$D$8,1,0))</f>
        <v>0</v>
      </c>
      <c r="B869" s="103">
        <f>IF('Khả năng chọn thiết bị'!$D$8="",0,IF(Consolidated!P869='Khả năng chọn thiết bị'!$D$8,1,0))</f>
        <v>0</v>
      </c>
      <c r="C869" s="103">
        <f t="shared" si="26"/>
        <v>0</v>
      </c>
      <c r="D869" s="103">
        <f>IF(Consolidated!E869=1,1,0)</f>
        <v>1</v>
      </c>
      <c r="E869" s="103">
        <f>IF(ISNUMBER(Consolidated!F869),Consolidated!F869,0)</f>
        <v>0</v>
      </c>
      <c r="F869" s="103">
        <f t="shared" si="27"/>
        <v>0</v>
      </c>
    </row>
    <row r="870" spans="1:6">
      <c r="A870" s="103">
        <f>IF('Khả năng chọn thiết bị'!$D$8="",0,IF(Consolidated!L870='Khả năng chọn thiết bị'!$D$8,1,0))</f>
        <v>0</v>
      </c>
      <c r="B870" s="103">
        <f>IF('Khả năng chọn thiết bị'!$D$8="",0,IF(Consolidated!P870='Khả năng chọn thiết bị'!$D$8,1,0))</f>
        <v>0</v>
      </c>
      <c r="C870" s="103">
        <f t="shared" si="26"/>
        <v>0</v>
      </c>
      <c r="D870" s="103">
        <f>IF(Consolidated!E870=1,1,0)</f>
        <v>1</v>
      </c>
      <c r="E870" s="103">
        <f>IF(ISNUMBER(Consolidated!F870),Consolidated!F870,0)</f>
        <v>0</v>
      </c>
      <c r="F870" s="103">
        <f t="shared" si="27"/>
        <v>0</v>
      </c>
    </row>
    <row r="871" spans="1:6">
      <c r="A871" s="103">
        <f>IF('Khả năng chọn thiết bị'!$D$8="",0,IF(Consolidated!L871='Khả năng chọn thiết bị'!$D$8,1,0))</f>
        <v>0</v>
      </c>
      <c r="B871" s="103">
        <f>IF('Khả năng chọn thiết bị'!$D$8="",0,IF(Consolidated!P871='Khả năng chọn thiết bị'!$D$8,1,0))</f>
        <v>0</v>
      </c>
      <c r="C871" s="103">
        <f t="shared" si="26"/>
        <v>0</v>
      </c>
      <c r="D871" s="103">
        <f>IF(Consolidated!E871=1,1,0)</f>
        <v>1</v>
      </c>
      <c r="E871" s="103">
        <f>IF(ISNUMBER(Consolidated!F871),Consolidated!F871,0)</f>
        <v>0</v>
      </c>
      <c r="F871" s="103">
        <f t="shared" si="27"/>
        <v>0</v>
      </c>
    </row>
    <row r="872" spans="1:6">
      <c r="A872" s="103">
        <f>IF('Khả năng chọn thiết bị'!$D$8="",0,IF(Consolidated!L872='Khả năng chọn thiết bị'!$D$8,1,0))</f>
        <v>0</v>
      </c>
      <c r="B872" s="103">
        <f>IF('Khả năng chọn thiết bị'!$D$8="",0,IF(Consolidated!P872='Khả năng chọn thiết bị'!$D$8,1,0))</f>
        <v>0</v>
      </c>
      <c r="C872" s="103">
        <f t="shared" si="26"/>
        <v>0</v>
      </c>
      <c r="D872" s="103">
        <f>IF(Consolidated!E872=1,1,0)</f>
        <v>1</v>
      </c>
      <c r="E872" s="103">
        <f>IF(ISNUMBER(Consolidated!F872),Consolidated!F872,0)</f>
        <v>0</v>
      </c>
      <c r="F872" s="103">
        <f t="shared" si="27"/>
        <v>0</v>
      </c>
    </row>
    <row r="873" spans="1:6">
      <c r="A873" s="103">
        <f>IF('Khả năng chọn thiết bị'!$D$8="",0,IF(Consolidated!L873='Khả năng chọn thiết bị'!$D$8,1,0))</f>
        <v>0</v>
      </c>
      <c r="B873" s="103">
        <f>IF('Khả năng chọn thiết bị'!$D$8="",0,IF(Consolidated!P873='Khả năng chọn thiết bị'!$D$8,1,0))</f>
        <v>0</v>
      </c>
      <c r="C873" s="103">
        <f t="shared" si="26"/>
        <v>0</v>
      </c>
      <c r="D873" s="103">
        <f>IF(Consolidated!E873=1,1,0)</f>
        <v>1</v>
      </c>
      <c r="E873" s="103">
        <f>IF(ISNUMBER(Consolidated!F873),Consolidated!F873,0)</f>
        <v>0</v>
      </c>
      <c r="F873" s="103">
        <f t="shared" si="27"/>
        <v>0</v>
      </c>
    </row>
    <row r="874" spans="1:6">
      <c r="A874" s="103">
        <f>IF('Khả năng chọn thiết bị'!$D$8="",0,IF(Consolidated!L874='Khả năng chọn thiết bị'!$D$8,1,0))</f>
        <v>0</v>
      </c>
      <c r="B874" s="103">
        <f>IF('Khả năng chọn thiết bị'!$D$8="",0,IF(Consolidated!P874='Khả năng chọn thiết bị'!$D$8,1,0))</f>
        <v>0</v>
      </c>
      <c r="C874" s="103">
        <f t="shared" si="26"/>
        <v>0</v>
      </c>
      <c r="D874" s="103">
        <f>IF(Consolidated!E874=1,1,0)</f>
        <v>1</v>
      </c>
      <c r="E874" s="103">
        <f>IF(ISNUMBER(Consolidated!F874),Consolidated!F874,0)</f>
        <v>0</v>
      </c>
      <c r="F874" s="103">
        <f t="shared" si="27"/>
        <v>0</v>
      </c>
    </row>
    <row r="875" spans="1:6">
      <c r="A875" s="103">
        <f>IF('Khả năng chọn thiết bị'!$D$8="",0,IF(Consolidated!L875='Khả năng chọn thiết bị'!$D$8,1,0))</f>
        <v>0</v>
      </c>
      <c r="B875" s="103">
        <f>IF('Khả năng chọn thiết bị'!$D$8="",0,IF(Consolidated!P875='Khả năng chọn thiết bị'!$D$8,1,0))</f>
        <v>0</v>
      </c>
      <c r="C875" s="103">
        <f t="shared" si="26"/>
        <v>0</v>
      </c>
      <c r="D875" s="103">
        <f>IF(Consolidated!E875=1,1,0)</f>
        <v>1</v>
      </c>
      <c r="E875" s="103">
        <f>IF(ISNUMBER(Consolidated!F875),Consolidated!F875,0)</f>
        <v>0</v>
      </c>
      <c r="F875" s="103">
        <f t="shared" si="27"/>
        <v>0</v>
      </c>
    </row>
    <row r="876" spans="1:6">
      <c r="A876" s="103">
        <f>IF('Khả năng chọn thiết bị'!$D$8="",0,IF(Consolidated!L876='Khả năng chọn thiết bị'!$D$8,1,0))</f>
        <v>0</v>
      </c>
      <c r="B876" s="103">
        <f>IF('Khả năng chọn thiết bị'!$D$8="",0,IF(Consolidated!P876='Khả năng chọn thiết bị'!$D$8,1,0))</f>
        <v>0</v>
      </c>
      <c r="C876" s="103">
        <f t="shared" si="26"/>
        <v>0</v>
      </c>
      <c r="D876" s="103">
        <f>IF(Consolidated!E876=1,1,0)</f>
        <v>1</v>
      </c>
      <c r="E876" s="103">
        <f>IF(ISNUMBER(Consolidated!F876),Consolidated!F876,0)</f>
        <v>0</v>
      </c>
      <c r="F876" s="103">
        <f t="shared" si="27"/>
        <v>0</v>
      </c>
    </row>
    <row r="877" spans="1:6">
      <c r="A877" s="103">
        <f>IF('Khả năng chọn thiết bị'!$D$8="",0,IF(Consolidated!L877='Khả năng chọn thiết bị'!$D$8,1,0))</f>
        <v>0</v>
      </c>
      <c r="B877" s="103">
        <f>IF('Khả năng chọn thiết bị'!$D$8="",0,IF(Consolidated!P877='Khả năng chọn thiết bị'!$D$8,1,0))</f>
        <v>0</v>
      </c>
      <c r="C877" s="103">
        <f t="shared" si="26"/>
        <v>0</v>
      </c>
      <c r="D877" s="103">
        <f>IF(Consolidated!E877=1,1,0)</f>
        <v>1</v>
      </c>
      <c r="E877" s="103">
        <f>IF(ISNUMBER(Consolidated!F877),Consolidated!F877,0)</f>
        <v>0</v>
      </c>
      <c r="F877" s="103">
        <f t="shared" si="27"/>
        <v>0</v>
      </c>
    </row>
    <row r="878" spans="1:6">
      <c r="A878" s="103">
        <f>IF('Khả năng chọn thiết bị'!$D$8="",0,IF(Consolidated!L878='Khả năng chọn thiết bị'!$D$8,1,0))</f>
        <v>0</v>
      </c>
      <c r="B878" s="103">
        <f>IF('Khả năng chọn thiết bị'!$D$8="",0,IF(Consolidated!P878='Khả năng chọn thiết bị'!$D$8,1,0))</f>
        <v>0</v>
      </c>
      <c r="C878" s="103">
        <f t="shared" si="26"/>
        <v>0</v>
      </c>
      <c r="D878" s="103">
        <f>IF(Consolidated!E878=1,1,0)</f>
        <v>1</v>
      </c>
      <c r="E878" s="103">
        <f>IF(ISNUMBER(Consolidated!F878),Consolidated!F878,0)</f>
        <v>0</v>
      </c>
      <c r="F878" s="103">
        <f t="shared" si="27"/>
        <v>0</v>
      </c>
    </row>
    <row r="879" spans="1:6">
      <c r="A879" s="103">
        <f>IF('Khả năng chọn thiết bị'!$D$8="",0,IF(Consolidated!L879='Khả năng chọn thiết bị'!$D$8,1,0))</f>
        <v>0</v>
      </c>
      <c r="B879" s="103">
        <f>IF('Khả năng chọn thiết bị'!$D$8="",0,IF(Consolidated!P879='Khả năng chọn thiết bị'!$D$8,1,0))</f>
        <v>0</v>
      </c>
      <c r="C879" s="103">
        <f t="shared" si="26"/>
        <v>0</v>
      </c>
      <c r="D879" s="103">
        <f>IF(Consolidated!E879=1,1,0)</f>
        <v>1</v>
      </c>
      <c r="E879" s="103">
        <f>IF(ISNUMBER(Consolidated!F879),Consolidated!F879,0)</f>
        <v>0</v>
      </c>
      <c r="F879" s="103">
        <f t="shared" si="27"/>
        <v>0</v>
      </c>
    </row>
    <row r="880" spans="1:6">
      <c r="A880" s="103">
        <f>IF('Khả năng chọn thiết bị'!$D$8="",0,IF(Consolidated!L880='Khả năng chọn thiết bị'!$D$8,1,0))</f>
        <v>0</v>
      </c>
      <c r="B880" s="103">
        <f>IF('Khả năng chọn thiết bị'!$D$8="",0,IF(Consolidated!P880='Khả năng chọn thiết bị'!$D$8,1,0))</f>
        <v>0</v>
      </c>
      <c r="C880" s="103">
        <f t="shared" si="26"/>
        <v>0</v>
      </c>
      <c r="D880" s="103">
        <f>IF(Consolidated!E880=1,1,0)</f>
        <v>1</v>
      </c>
      <c r="E880" s="103">
        <f>IF(ISNUMBER(Consolidated!F880),Consolidated!F880,0)</f>
        <v>1</v>
      </c>
      <c r="F880" s="103">
        <f t="shared" si="27"/>
        <v>0</v>
      </c>
    </row>
    <row r="881" spans="1:6">
      <c r="A881" s="103">
        <f>IF('Khả năng chọn thiết bị'!$D$8="",0,IF(Consolidated!L881='Khả năng chọn thiết bị'!$D$8,1,0))</f>
        <v>0</v>
      </c>
      <c r="B881" s="103">
        <f>IF('Khả năng chọn thiết bị'!$D$8="",0,IF(Consolidated!P881='Khả năng chọn thiết bị'!$D$8,1,0))</f>
        <v>0</v>
      </c>
      <c r="C881" s="103">
        <f t="shared" si="26"/>
        <v>0</v>
      </c>
      <c r="D881" s="103">
        <f>IF(Consolidated!E881=1,1,0)</f>
        <v>1</v>
      </c>
      <c r="E881" s="103">
        <f>IF(ISNUMBER(Consolidated!F881),Consolidated!F881,0)</f>
        <v>0</v>
      </c>
      <c r="F881" s="103">
        <f t="shared" si="27"/>
        <v>0</v>
      </c>
    </row>
    <row r="882" spans="1:6">
      <c r="A882" s="103">
        <f>IF('Khả năng chọn thiết bị'!$D$8="",0,IF(Consolidated!L882='Khả năng chọn thiết bị'!$D$8,1,0))</f>
        <v>0</v>
      </c>
      <c r="B882" s="103">
        <f>IF('Khả năng chọn thiết bị'!$D$8="",0,IF(Consolidated!P882='Khả năng chọn thiết bị'!$D$8,1,0))</f>
        <v>0</v>
      </c>
      <c r="C882" s="103">
        <f t="shared" si="26"/>
        <v>0</v>
      </c>
      <c r="D882" s="103">
        <f>IF(Consolidated!E882=1,1,0)</f>
        <v>1</v>
      </c>
      <c r="E882" s="103">
        <f>IF(ISNUMBER(Consolidated!F882),Consolidated!F882,0)</f>
        <v>0</v>
      </c>
      <c r="F882" s="103">
        <f t="shared" si="27"/>
        <v>0</v>
      </c>
    </row>
    <row r="883" spans="1:6">
      <c r="A883" s="103">
        <f>IF('Khả năng chọn thiết bị'!$D$8="",0,IF(Consolidated!L883='Khả năng chọn thiết bị'!$D$8,1,0))</f>
        <v>0</v>
      </c>
      <c r="B883" s="103">
        <f>IF('Khả năng chọn thiết bị'!$D$8="",0,IF(Consolidated!P883='Khả năng chọn thiết bị'!$D$8,1,0))</f>
        <v>0</v>
      </c>
      <c r="C883" s="103">
        <f t="shared" si="26"/>
        <v>0</v>
      </c>
      <c r="D883" s="103">
        <f>IF(Consolidated!E883=1,1,0)</f>
        <v>1</v>
      </c>
      <c r="E883" s="103">
        <f>IF(ISNUMBER(Consolidated!F883),Consolidated!F883,0)</f>
        <v>0</v>
      </c>
      <c r="F883" s="103">
        <f t="shared" si="27"/>
        <v>0</v>
      </c>
    </row>
    <row r="884" spans="1:6">
      <c r="A884" s="103">
        <f>IF('Khả năng chọn thiết bị'!$D$8="",0,IF(Consolidated!L884='Khả năng chọn thiết bị'!$D$8,1,0))</f>
        <v>0</v>
      </c>
      <c r="B884" s="103">
        <f>IF('Khả năng chọn thiết bị'!$D$8="",0,IF(Consolidated!P884='Khả năng chọn thiết bị'!$D$8,1,0))</f>
        <v>0</v>
      </c>
      <c r="C884" s="103">
        <f t="shared" si="26"/>
        <v>0</v>
      </c>
      <c r="D884" s="103">
        <f>IF(Consolidated!E884=1,1,0)</f>
        <v>1</v>
      </c>
      <c r="E884" s="103">
        <f>IF(ISNUMBER(Consolidated!F884),Consolidated!F884,0)</f>
        <v>0</v>
      </c>
      <c r="F884" s="103">
        <f t="shared" si="27"/>
        <v>0</v>
      </c>
    </row>
    <row r="885" spans="1:6">
      <c r="A885" s="103">
        <f>IF('Khả năng chọn thiết bị'!$D$8="",0,IF(Consolidated!L885='Khả năng chọn thiết bị'!$D$8,1,0))</f>
        <v>0</v>
      </c>
      <c r="B885" s="103">
        <f>IF('Khả năng chọn thiết bị'!$D$8="",0,IF(Consolidated!P885='Khả năng chọn thiết bị'!$D$8,1,0))</f>
        <v>0</v>
      </c>
      <c r="C885" s="103">
        <f t="shared" si="26"/>
        <v>0</v>
      </c>
      <c r="D885" s="103">
        <f>IF(Consolidated!E885=1,1,0)</f>
        <v>1</v>
      </c>
      <c r="E885" s="103">
        <f>IF(ISNUMBER(Consolidated!F885),Consolidated!F885,0)</f>
        <v>0</v>
      </c>
      <c r="F885" s="103">
        <f t="shared" si="27"/>
        <v>0</v>
      </c>
    </row>
    <row r="886" spans="1:6">
      <c r="A886" s="103">
        <f>IF('Khả năng chọn thiết bị'!$D$8="",0,IF(Consolidated!L886='Khả năng chọn thiết bị'!$D$8,1,0))</f>
        <v>0</v>
      </c>
      <c r="B886" s="103">
        <f>IF('Khả năng chọn thiết bị'!$D$8="",0,IF(Consolidated!P886='Khả năng chọn thiết bị'!$D$8,1,0))</f>
        <v>0</v>
      </c>
      <c r="C886" s="103">
        <f t="shared" si="26"/>
        <v>0</v>
      </c>
      <c r="D886" s="103">
        <f>IF(Consolidated!E886=1,1,0)</f>
        <v>1</v>
      </c>
      <c r="E886" s="103">
        <f>IF(ISNUMBER(Consolidated!F886),Consolidated!F886,0)</f>
        <v>0</v>
      </c>
      <c r="F886" s="103">
        <f t="shared" si="27"/>
        <v>0</v>
      </c>
    </row>
    <row r="887" spans="1:6">
      <c r="A887" s="103">
        <f>IF('Khả năng chọn thiết bị'!$D$8="",0,IF(Consolidated!L887='Khả năng chọn thiết bị'!$D$8,1,0))</f>
        <v>0</v>
      </c>
      <c r="B887" s="103">
        <f>IF('Khả năng chọn thiết bị'!$D$8="",0,IF(Consolidated!P887='Khả năng chọn thiết bị'!$D$8,1,0))</f>
        <v>0</v>
      </c>
      <c r="C887" s="103">
        <f t="shared" si="26"/>
        <v>0</v>
      </c>
      <c r="D887" s="103">
        <f>IF(Consolidated!E887=1,1,0)</f>
        <v>1</v>
      </c>
      <c r="E887" s="103">
        <f>IF(ISNUMBER(Consolidated!F887),Consolidated!F887,0)</f>
        <v>0</v>
      </c>
      <c r="F887" s="103">
        <f t="shared" si="27"/>
        <v>0</v>
      </c>
    </row>
    <row r="888" spans="1:6">
      <c r="A888" s="103">
        <f>IF('Khả năng chọn thiết bị'!$D$8="",0,IF(Consolidated!L888='Khả năng chọn thiết bị'!$D$8,1,0))</f>
        <v>0</v>
      </c>
      <c r="B888" s="103">
        <f>IF('Khả năng chọn thiết bị'!$D$8="",0,IF(Consolidated!P888='Khả năng chọn thiết bị'!$D$8,1,0))</f>
        <v>0</v>
      </c>
      <c r="C888" s="103">
        <f t="shared" si="26"/>
        <v>0</v>
      </c>
      <c r="D888" s="103">
        <f>IF(Consolidated!E888=1,1,0)</f>
        <v>1</v>
      </c>
      <c r="E888" s="103">
        <f>IF(ISNUMBER(Consolidated!F888),Consolidated!F888,0)</f>
        <v>0</v>
      </c>
      <c r="F888" s="103">
        <f t="shared" si="27"/>
        <v>0</v>
      </c>
    </row>
    <row r="889" spans="1:6">
      <c r="A889" s="103">
        <f>IF('Khả năng chọn thiết bị'!$D$8="",0,IF(Consolidated!L889='Khả năng chọn thiết bị'!$D$8,1,0))</f>
        <v>0</v>
      </c>
      <c r="B889" s="103">
        <f>IF('Khả năng chọn thiết bị'!$D$8="",0,IF(Consolidated!P889='Khả năng chọn thiết bị'!$D$8,1,0))</f>
        <v>0</v>
      </c>
      <c r="C889" s="103">
        <f t="shared" si="26"/>
        <v>0</v>
      </c>
      <c r="D889" s="103">
        <f>IF(Consolidated!E889=1,1,0)</f>
        <v>1</v>
      </c>
      <c r="E889" s="103">
        <f>IF(ISNUMBER(Consolidated!F889),Consolidated!F889,0)</f>
        <v>0</v>
      </c>
      <c r="F889" s="103">
        <f t="shared" si="27"/>
        <v>0</v>
      </c>
    </row>
    <row r="890" spans="1:6">
      <c r="A890" s="103">
        <f>IF('Khả năng chọn thiết bị'!$D$8="",0,IF(Consolidated!L890='Khả năng chọn thiết bị'!$D$8,1,0))</f>
        <v>0</v>
      </c>
      <c r="B890" s="103">
        <f>IF('Khả năng chọn thiết bị'!$D$8="",0,IF(Consolidated!P890='Khả năng chọn thiết bị'!$D$8,1,0))</f>
        <v>0</v>
      </c>
      <c r="C890" s="103">
        <f t="shared" si="26"/>
        <v>0</v>
      </c>
      <c r="D890" s="103">
        <f>IF(Consolidated!E890=1,1,0)</f>
        <v>1</v>
      </c>
      <c r="E890" s="103">
        <f>IF(ISNUMBER(Consolidated!F890),Consolidated!F890,0)</f>
        <v>0</v>
      </c>
      <c r="F890" s="103">
        <f t="shared" si="27"/>
        <v>0</v>
      </c>
    </row>
    <row r="891" spans="1:6">
      <c r="A891" s="103">
        <f>IF('Khả năng chọn thiết bị'!$D$8="",0,IF(Consolidated!L891='Khả năng chọn thiết bị'!$D$8,1,0))</f>
        <v>0</v>
      </c>
      <c r="B891" s="103">
        <f>IF('Khả năng chọn thiết bị'!$D$8="",0,IF(Consolidated!P891='Khả năng chọn thiết bị'!$D$8,1,0))</f>
        <v>0</v>
      </c>
      <c r="C891" s="103">
        <f t="shared" si="26"/>
        <v>0</v>
      </c>
      <c r="D891" s="103">
        <f>IF(Consolidated!E891=1,1,0)</f>
        <v>1</v>
      </c>
      <c r="E891" s="103">
        <f>IF(ISNUMBER(Consolidated!F891),Consolidated!F891,0)</f>
        <v>0</v>
      </c>
      <c r="F891" s="103">
        <f t="shared" si="27"/>
        <v>0</v>
      </c>
    </row>
    <row r="892" spans="1:6">
      <c r="A892" s="103">
        <f>IF('Khả năng chọn thiết bị'!$D$8="",0,IF(Consolidated!L892='Khả năng chọn thiết bị'!$D$8,1,0))</f>
        <v>0</v>
      </c>
      <c r="B892" s="103">
        <f>IF('Khả năng chọn thiết bị'!$D$8="",0,IF(Consolidated!P892='Khả năng chọn thiết bị'!$D$8,1,0))</f>
        <v>0</v>
      </c>
      <c r="C892" s="103">
        <f t="shared" si="26"/>
        <v>0</v>
      </c>
      <c r="D892" s="103">
        <f>IF(Consolidated!E892=1,1,0)</f>
        <v>1</v>
      </c>
      <c r="E892" s="103">
        <f>IF(ISNUMBER(Consolidated!F892),Consolidated!F892,0)</f>
        <v>0</v>
      </c>
      <c r="F892" s="103">
        <f t="shared" si="27"/>
        <v>0</v>
      </c>
    </row>
    <row r="893" spans="1:6">
      <c r="A893" s="103">
        <f>IF('Khả năng chọn thiết bị'!$D$8="",0,IF(Consolidated!L893='Khả năng chọn thiết bị'!$D$8,1,0))</f>
        <v>0</v>
      </c>
      <c r="B893" s="103">
        <f>IF('Khả năng chọn thiết bị'!$D$8="",0,IF(Consolidated!P893='Khả năng chọn thiết bị'!$D$8,1,0))</f>
        <v>0</v>
      </c>
      <c r="C893" s="103">
        <f t="shared" si="26"/>
        <v>0</v>
      </c>
      <c r="D893" s="103">
        <f>IF(Consolidated!E893=1,1,0)</f>
        <v>1</v>
      </c>
      <c r="E893" s="103">
        <f>IF(ISNUMBER(Consolidated!F893),Consolidated!F893,0)</f>
        <v>1</v>
      </c>
      <c r="F893" s="103">
        <f t="shared" si="27"/>
        <v>0</v>
      </c>
    </row>
    <row r="894" spans="1:6">
      <c r="A894" s="103">
        <f>IF('Khả năng chọn thiết bị'!$D$8="",0,IF(Consolidated!L894='Khả năng chọn thiết bị'!$D$8,1,0))</f>
        <v>0</v>
      </c>
      <c r="B894" s="103">
        <f>IF('Khả năng chọn thiết bị'!$D$8="",0,IF(Consolidated!P894='Khả năng chọn thiết bị'!$D$8,1,0))</f>
        <v>0</v>
      </c>
      <c r="C894" s="103">
        <f t="shared" si="26"/>
        <v>0</v>
      </c>
      <c r="D894" s="103">
        <f>IF(Consolidated!E894=1,1,0)</f>
        <v>1</v>
      </c>
      <c r="E894" s="103">
        <f>IF(ISNUMBER(Consolidated!F894),Consolidated!F894,0)</f>
        <v>1</v>
      </c>
      <c r="F894" s="103">
        <f t="shared" si="27"/>
        <v>0</v>
      </c>
    </row>
    <row r="895" spans="1:6">
      <c r="A895" s="103">
        <f>IF('Khả năng chọn thiết bị'!$D$8="",0,IF(Consolidated!L895='Khả năng chọn thiết bị'!$D$8,1,0))</f>
        <v>0</v>
      </c>
      <c r="B895" s="103">
        <f>IF('Khả năng chọn thiết bị'!$D$8="",0,IF(Consolidated!P895='Khả năng chọn thiết bị'!$D$8,1,0))</f>
        <v>0</v>
      </c>
      <c r="C895" s="103">
        <f t="shared" si="26"/>
        <v>0</v>
      </c>
      <c r="D895" s="103">
        <f>IF(Consolidated!E895=1,1,0)</f>
        <v>1</v>
      </c>
      <c r="E895" s="103">
        <f>IF(ISNUMBER(Consolidated!F895),Consolidated!F895,0)</f>
        <v>1</v>
      </c>
      <c r="F895" s="103">
        <f t="shared" si="27"/>
        <v>0</v>
      </c>
    </row>
    <row r="896" spans="1:6">
      <c r="A896" s="103">
        <f>IF('Khả năng chọn thiết bị'!$D$8="",0,IF(Consolidated!L896='Khả năng chọn thiết bị'!$D$8,1,0))</f>
        <v>0</v>
      </c>
      <c r="B896" s="103">
        <f>IF('Khả năng chọn thiết bị'!$D$8="",0,IF(Consolidated!P896='Khả năng chọn thiết bị'!$D$8,1,0))</f>
        <v>0</v>
      </c>
      <c r="C896" s="103">
        <f t="shared" si="26"/>
        <v>0</v>
      </c>
      <c r="D896" s="103">
        <f>IF(Consolidated!E896=1,1,0)</f>
        <v>1</v>
      </c>
      <c r="E896" s="103">
        <f>IF(ISNUMBER(Consolidated!F896),Consolidated!F896,0)</f>
        <v>1</v>
      </c>
      <c r="F896" s="103">
        <f t="shared" si="27"/>
        <v>0</v>
      </c>
    </row>
    <row r="897" spans="1:6">
      <c r="A897" s="103">
        <f>IF('Khả năng chọn thiết bị'!$D$8="",0,IF(Consolidated!L897='Khả năng chọn thiết bị'!$D$8,1,0))</f>
        <v>0</v>
      </c>
      <c r="B897" s="103">
        <f>IF('Khả năng chọn thiết bị'!$D$8="",0,IF(Consolidated!P897='Khả năng chọn thiết bị'!$D$8,1,0))</f>
        <v>0</v>
      </c>
      <c r="C897" s="103">
        <f t="shared" si="26"/>
        <v>0</v>
      </c>
      <c r="D897" s="103">
        <f>IF(Consolidated!E897=1,1,0)</f>
        <v>1</v>
      </c>
      <c r="E897" s="103">
        <f>IF(ISNUMBER(Consolidated!F897),Consolidated!F897,0)</f>
        <v>1</v>
      </c>
      <c r="F897" s="103">
        <f t="shared" si="27"/>
        <v>0</v>
      </c>
    </row>
    <row r="898" spans="1:6">
      <c r="A898" s="103">
        <f>IF('Khả năng chọn thiết bị'!$D$8="",0,IF(Consolidated!L898='Khả năng chọn thiết bị'!$D$8,1,0))</f>
        <v>0</v>
      </c>
      <c r="B898" s="103">
        <f>IF('Khả năng chọn thiết bị'!$D$8="",0,IF(Consolidated!P898='Khả năng chọn thiết bị'!$D$8,1,0))</f>
        <v>0</v>
      </c>
      <c r="C898" s="103">
        <f t="shared" ref="C898:C961" si="28">IF(A898+B898&gt;0,1,0)</f>
        <v>0</v>
      </c>
      <c r="D898" s="103">
        <f>IF(Consolidated!E898=1,1,0)</f>
        <v>1</v>
      </c>
      <c r="E898" s="103">
        <f>IF(ISNUMBER(Consolidated!F898),Consolidated!F898,0)</f>
        <v>1</v>
      </c>
      <c r="F898" s="103">
        <f t="shared" si="27"/>
        <v>0</v>
      </c>
    </row>
    <row r="899" spans="1:6">
      <c r="A899" s="103">
        <f>IF('Khả năng chọn thiết bị'!$D$8="",0,IF(Consolidated!L899='Khả năng chọn thiết bị'!$D$8,1,0))</f>
        <v>0</v>
      </c>
      <c r="B899" s="103">
        <f>IF('Khả năng chọn thiết bị'!$D$8="",0,IF(Consolidated!P899='Khả năng chọn thiết bị'!$D$8,1,0))</f>
        <v>0</v>
      </c>
      <c r="C899" s="103">
        <f t="shared" si="28"/>
        <v>0</v>
      </c>
      <c r="D899" s="103">
        <f>IF(Consolidated!E899=1,1,0)</f>
        <v>1</v>
      </c>
      <c r="E899" s="103">
        <f>IF(ISNUMBER(Consolidated!F899),Consolidated!F899,0)</f>
        <v>2</v>
      </c>
      <c r="F899" s="103">
        <f t="shared" ref="F899:F962" si="29">F898+C899</f>
        <v>0</v>
      </c>
    </row>
    <row r="900" spans="1:6">
      <c r="A900" s="103">
        <f>IF('Khả năng chọn thiết bị'!$D$8="",0,IF(Consolidated!L900='Khả năng chọn thiết bị'!$D$8,1,0))</f>
        <v>0</v>
      </c>
      <c r="B900" s="103">
        <f>IF('Khả năng chọn thiết bị'!$D$8="",0,IF(Consolidated!P900='Khả năng chọn thiết bị'!$D$8,1,0))</f>
        <v>0</v>
      </c>
      <c r="C900" s="103">
        <f t="shared" si="28"/>
        <v>0</v>
      </c>
      <c r="D900" s="103">
        <f>IF(Consolidated!E900=1,1,0)</f>
        <v>1</v>
      </c>
      <c r="E900" s="103">
        <f>IF(ISNUMBER(Consolidated!F900),Consolidated!F900,0)</f>
        <v>1</v>
      </c>
      <c r="F900" s="103">
        <f t="shared" si="29"/>
        <v>0</v>
      </c>
    </row>
    <row r="901" spans="1:6">
      <c r="A901" s="103">
        <f>IF('Khả năng chọn thiết bị'!$D$8="",0,IF(Consolidated!L901='Khả năng chọn thiết bị'!$D$8,1,0))</f>
        <v>0</v>
      </c>
      <c r="B901" s="103">
        <f>IF('Khả năng chọn thiết bị'!$D$8="",0,IF(Consolidated!P901='Khả năng chọn thiết bị'!$D$8,1,0))</f>
        <v>0</v>
      </c>
      <c r="C901" s="103">
        <f t="shared" si="28"/>
        <v>0</v>
      </c>
      <c r="D901" s="103">
        <f>IF(Consolidated!E901=1,1,0)</f>
        <v>1</v>
      </c>
      <c r="E901" s="103">
        <f>IF(ISNUMBER(Consolidated!F901),Consolidated!F901,0)</f>
        <v>1</v>
      </c>
      <c r="F901" s="103">
        <f t="shared" si="29"/>
        <v>0</v>
      </c>
    </row>
    <row r="902" spans="1:6">
      <c r="A902" s="103">
        <f>IF('Khả năng chọn thiết bị'!$D$8="",0,IF(Consolidated!L902='Khả năng chọn thiết bị'!$D$8,1,0))</f>
        <v>0</v>
      </c>
      <c r="B902" s="103">
        <f>IF('Khả năng chọn thiết bị'!$D$8="",0,IF(Consolidated!P902='Khả năng chọn thiết bị'!$D$8,1,0))</f>
        <v>0</v>
      </c>
      <c r="C902" s="103">
        <f t="shared" si="28"/>
        <v>0</v>
      </c>
      <c r="D902" s="103">
        <f>IF(Consolidated!E902=1,1,0)</f>
        <v>1</v>
      </c>
      <c r="E902" s="103">
        <f>IF(ISNUMBER(Consolidated!F902),Consolidated!F902,0)</f>
        <v>1</v>
      </c>
      <c r="F902" s="103">
        <f t="shared" si="29"/>
        <v>0</v>
      </c>
    </row>
    <row r="903" spans="1:6">
      <c r="A903" s="103">
        <f>IF('Khả năng chọn thiết bị'!$D$8="",0,IF(Consolidated!L903='Khả năng chọn thiết bị'!$D$8,1,0))</f>
        <v>0</v>
      </c>
      <c r="B903" s="103">
        <f>IF('Khả năng chọn thiết bị'!$D$8="",0,IF(Consolidated!P903='Khả năng chọn thiết bị'!$D$8,1,0))</f>
        <v>0</v>
      </c>
      <c r="C903" s="103">
        <f t="shared" si="28"/>
        <v>0</v>
      </c>
      <c r="D903" s="103">
        <f>IF(Consolidated!E903=1,1,0)</f>
        <v>1</v>
      </c>
      <c r="E903" s="103">
        <f>IF(ISNUMBER(Consolidated!F903),Consolidated!F903,0)</f>
        <v>1</v>
      </c>
      <c r="F903" s="103">
        <f t="shared" si="29"/>
        <v>0</v>
      </c>
    </row>
    <row r="904" spans="1:6">
      <c r="A904" s="103">
        <f>IF('Khả năng chọn thiết bị'!$D$8="",0,IF(Consolidated!L904='Khả năng chọn thiết bị'!$D$8,1,0))</f>
        <v>0</v>
      </c>
      <c r="B904" s="103">
        <f>IF('Khả năng chọn thiết bị'!$D$8="",0,IF(Consolidated!P904='Khả năng chọn thiết bị'!$D$8,1,0))</f>
        <v>0</v>
      </c>
      <c r="C904" s="103">
        <f t="shared" si="28"/>
        <v>0</v>
      </c>
      <c r="D904" s="103">
        <f>IF(Consolidated!E904=1,1,0)</f>
        <v>1</v>
      </c>
      <c r="E904" s="103">
        <f>IF(ISNUMBER(Consolidated!F904),Consolidated!F904,0)</f>
        <v>1</v>
      </c>
      <c r="F904" s="103">
        <f t="shared" si="29"/>
        <v>0</v>
      </c>
    </row>
    <row r="905" spans="1:6">
      <c r="A905" s="103">
        <f>IF('Khả năng chọn thiết bị'!$D$8="",0,IF(Consolidated!L905='Khả năng chọn thiết bị'!$D$8,1,0))</f>
        <v>0</v>
      </c>
      <c r="B905" s="103">
        <f>IF('Khả năng chọn thiết bị'!$D$8="",0,IF(Consolidated!P905='Khả năng chọn thiết bị'!$D$8,1,0))</f>
        <v>0</v>
      </c>
      <c r="C905" s="103">
        <f t="shared" si="28"/>
        <v>0</v>
      </c>
      <c r="D905" s="103">
        <f>IF(Consolidated!E905=1,1,0)</f>
        <v>1</v>
      </c>
      <c r="E905" s="103">
        <f>IF(ISNUMBER(Consolidated!F905),Consolidated!F905,0)</f>
        <v>1</v>
      </c>
      <c r="F905" s="103">
        <f t="shared" si="29"/>
        <v>0</v>
      </c>
    </row>
    <row r="906" spans="1:6">
      <c r="A906" s="103">
        <f>IF('Khả năng chọn thiết bị'!$D$8="",0,IF(Consolidated!L906='Khả năng chọn thiết bị'!$D$8,1,0))</f>
        <v>0</v>
      </c>
      <c r="B906" s="103">
        <f>IF('Khả năng chọn thiết bị'!$D$8="",0,IF(Consolidated!P906='Khả năng chọn thiết bị'!$D$8,1,0))</f>
        <v>0</v>
      </c>
      <c r="C906" s="103">
        <f t="shared" si="28"/>
        <v>0</v>
      </c>
      <c r="D906" s="103">
        <f>IF(Consolidated!E906=1,1,0)</f>
        <v>1</v>
      </c>
      <c r="E906" s="103">
        <f>IF(ISNUMBER(Consolidated!F906),Consolidated!F906,0)</f>
        <v>0</v>
      </c>
      <c r="F906" s="103">
        <f t="shared" si="29"/>
        <v>0</v>
      </c>
    </row>
    <row r="907" spans="1:6">
      <c r="A907" s="103">
        <f>IF('Khả năng chọn thiết bị'!$D$8="",0,IF(Consolidated!L907='Khả năng chọn thiết bị'!$D$8,1,0))</f>
        <v>0</v>
      </c>
      <c r="B907" s="103">
        <f>IF('Khả năng chọn thiết bị'!$D$8="",0,IF(Consolidated!P907='Khả năng chọn thiết bị'!$D$8,1,0))</f>
        <v>0</v>
      </c>
      <c r="C907" s="103">
        <f t="shared" si="28"/>
        <v>0</v>
      </c>
      <c r="D907" s="103">
        <f>IF(Consolidated!E907=1,1,0)</f>
        <v>1</v>
      </c>
      <c r="E907" s="103">
        <f>IF(ISNUMBER(Consolidated!F907),Consolidated!F907,0)</f>
        <v>1</v>
      </c>
      <c r="F907" s="103">
        <f t="shared" si="29"/>
        <v>0</v>
      </c>
    </row>
    <row r="908" spans="1:6">
      <c r="A908" s="103">
        <f>IF('Khả năng chọn thiết bị'!$D$8="",0,IF(Consolidated!L908='Khả năng chọn thiết bị'!$D$8,1,0))</f>
        <v>0</v>
      </c>
      <c r="B908" s="103">
        <f>IF('Khả năng chọn thiết bị'!$D$8="",0,IF(Consolidated!P908='Khả năng chọn thiết bị'!$D$8,1,0))</f>
        <v>0</v>
      </c>
      <c r="C908" s="103">
        <f t="shared" si="28"/>
        <v>0</v>
      </c>
      <c r="D908" s="103">
        <f>IF(Consolidated!E908=1,1,0)</f>
        <v>1</v>
      </c>
      <c r="E908" s="103">
        <f>IF(ISNUMBER(Consolidated!F908),Consolidated!F908,0)</f>
        <v>1</v>
      </c>
      <c r="F908" s="103">
        <f t="shared" si="29"/>
        <v>0</v>
      </c>
    </row>
    <row r="909" spans="1:6">
      <c r="A909" s="103">
        <f>IF('Khả năng chọn thiết bị'!$D$8="",0,IF(Consolidated!L909='Khả năng chọn thiết bị'!$D$8,1,0))</f>
        <v>0</v>
      </c>
      <c r="B909" s="103">
        <f>IF('Khả năng chọn thiết bị'!$D$8="",0,IF(Consolidated!P909='Khả năng chọn thiết bị'!$D$8,1,0))</f>
        <v>0</v>
      </c>
      <c r="C909" s="103">
        <f t="shared" si="28"/>
        <v>0</v>
      </c>
      <c r="D909" s="103">
        <f>IF(Consolidated!E909=1,1,0)</f>
        <v>1</v>
      </c>
      <c r="E909" s="103">
        <f>IF(ISNUMBER(Consolidated!F909),Consolidated!F909,0)</f>
        <v>1</v>
      </c>
      <c r="F909" s="103">
        <f t="shared" si="29"/>
        <v>0</v>
      </c>
    </row>
    <row r="910" spans="1:6">
      <c r="A910" s="103">
        <f>IF('Khả năng chọn thiết bị'!$D$8="",0,IF(Consolidated!L910='Khả năng chọn thiết bị'!$D$8,1,0))</f>
        <v>0</v>
      </c>
      <c r="B910" s="103">
        <f>IF('Khả năng chọn thiết bị'!$D$8="",0,IF(Consolidated!P910='Khả năng chọn thiết bị'!$D$8,1,0))</f>
        <v>0</v>
      </c>
      <c r="C910" s="103">
        <f t="shared" si="28"/>
        <v>0</v>
      </c>
      <c r="D910" s="103">
        <f>IF(Consolidated!E910=1,1,0)</f>
        <v>1</v>
      </c>
      <c r="E910" s="103">
        <f>IF(ISNUMBER(Consolidated!F910),Consolidated!F910,0)</f>
        <v>1</v>
      </c>
      <c r="F910" s="103">
        <f t="shared" si="29"/>
        <v>0</v>
      </c>
    </row>
    <row r="911" spans="1:6">
      <c r="A911" s="103">
        <f>IF('Khả năng chọn thiết bị'!$D$8="",0,IF(Consolidated!L911='Khả năng chọn thiết bị'!$D$8,1,0))</f>
        <v>0</v>
      </c>
      <c r="B911" s="103">
        <f>IF('Khả năng chọn thiết bị'!$D$8="",0,IF(Consolidated!P911='Khả năng chọn thiết bị'!$D$8,1,0))</f>
        <v>0</v>
      </c>
      <c r="C911" s="103">
        <f t="shared" si="28"/>
        <v>0</v>
      </c>
      <c r="D911" s="103">
        <f>IF(Consolidated!E911=1,1,0)</f>
        <v>1</v>
      </c>
      <c r="E911" s="103">
        <f>IF(ISNUMBER(Consolidated!F911),Consolidated!F911,0)</f>
        <v>2</v>
      </c>
      <c r="F911" s="103">
        <f t="shared" si="29"/>
        <v>0</v>
      </c>
    </row>
    <row r="912" spans="1:6">
      <c r="A912" s="103">
        <f>IF('Khả năng chọn thiết bị'!$D$8="",0,IF(Consolidated!L912='Khả năng chọn thiết bị'!$D$8,1,0))</f>
        <v>0</v>
      </c>
      <c r="B912" s="103">
        <f>IF('Khả năng chọn thiết bị'!$D$8="",0,IF(Consolidated!P912='Khả năng chọn thiết bị'!$D$8,1,0))</f>
        <v>0</v>
      </c>
      <c r="C912" s="103">
        <f t="shared" si="28"/>
        <v>0</v>
      </c>
      <c r="D912" s="103">
        <f>IF(Consolidated!E912=1,1,0)</f>
        <v>1</v>
      </c>
      <c r="E912" s="103">
        <f>IF(ISNUMBER(Consolidated!F912),Consolidated!F912,0)</f>
        <v>2</v>
      </c>
      <c r="F912" s="103">
        <f t="shared" si="29"/>
        <v>0</v>
      </c>
    </row>
    <row r="913" spans="1:6">
      <c r="A913" s="103">
        <f>IF('Khả năng chọn thiết bị'!$D$8="",0,IF(Consolidated!L913='Khả năng chọn thiết bị'!$D$8,1,0))</f>
        <v>0</v>
      </c>
      <c r="B913" s="103">
        <f>IF('Khả năng chọn thiết bị'!$D$8="",0,IF(Consolidated!P913='Khả năng chọn thiết bị'!$D$8,1,0))</f>
        <v>0</v>
      </c>
      <c r="C913" s="103">
        <f t="shared" si="28"/>
        <v>0</v>
      </c>
      <c r="D913" s="103">
        <f>IF(Consolidated!E913=1,1,0)</f>
        <v>1</v>
      </c>
      <c r="E913" s="103">
        <f>IF(ISNUMBER(Consolidated!F913),Consolidated!F913,0)</f>
        <v>2</v>
      </c>
      <c r="F913" s="103">
        <f t="shared" si="29"/>
        <v>0</v>
      </c>
    </row>
    <row r="914" spans="1:6">
      <c r="A914" s="103">
        <f>IF('Khả năng chọn thiết bị'!$D$8="",0,IF(Consolidated!L914='Khả năng chọn thiết bị'!$D$8,1,0))</f>
        <v>0</v>
      </c>
      <c r="B914" s="103">
        <f>IF('Khả năng chọn thiết bị'!$D$8="",0,IF(Consolidated!P914='Khả năng chọn thiết bị'!$D$8,1,0))</f>
        <v>0</v>
      </c>
      <c r="C914" s="103">
        <f t="shared" si="28"/>
        <v>0</v>
      </c>
      <c r="D914" s="103">
        <f>IF(Consolidated!E914=1,1,0)</f>
        <v>1</v>
      </c>
      <c r="E914" s="103">
        <f>IF(ISNUMBER(Consolidated!F914),Consolidated!F914,0)</f>
        <v>1</v>
      </c>
      <c r="F914" s="103">
        <f t="shared" si="29"/>
        <v>0</v>
      </c>
    </row>
    <row r="915" spans="1:6">
      <c r="A915" s="103">
        <f>IF('Khả năng chọn thiết bị'!$D$8="",0,IF(Consolidated!L915='Khả năng chọn thiết bị'!$D$8,1,0))</f>
        <v>0</v>
      </c>
      <c r="B915" s="103">
        <f>IF('Khả năng chọn thiết bị'!$D$8="",0,IF(Consolidated!P915='Khả năng chọn thiết bị'!$D$8,1,0))</f>
        <v>0</v>
      </c>
      <c r="C915" s="103">
        <f t="shared" si="28"/>
        <v>0</v>
      </c>
      <c r="D915" s="103">
        <f>IF(Consolidated!E915=1,1,0)</f>
        <v>1</v>
      </c>
      <c r="E915" s="103">
        <f>IF(ISNUMBER(Consolidated!F915),Consolidated!F915,0)</f>
        <v>1</v>
      </c>
      <c r="F915" s="103">
        <f t="shared" si="29"/>
        <v>0</v>
      </c>
    </row>
    <row r="916" spans="1:6">
      <c r="A916" s="103">
        <f>IF('Khả năng chọn thiết bị'!$D$8="",0,IF(Consolidated!L916='Khả năng chọn thiết bị'!$D$8,1,0))</f>
        <v>0</v>
      </c>
      <c r="B916" s="103">
        <f>IF('Khả năng chọn thiết bị'!$D$8="",0,IF(Consolidated!P916='Khả năng chọn thiết bị'!$D$8,1,0))</f>
        <v>0</v>
      </c>
      <c r="C916" s="103">
        <f t="shared" si="28"/>
        <v>0</v>
      </c>
      <c r="D916" s="103">
        <f>IF(Consolidated!E916=1,1,0)</f>
        <v>1</v>
      </c>
      <c r="E916" s="103">
        <f>IF(ISNUMBER(Consolidated!F916),Consolidated!F916,0)</f>
        <v>1</v>
      </c>
      <c r="F916" s="103">
        <f t="shared" si="29"/>
        <v>0</v>
      </c>
    </row>
    <row r="917" spans="1:6">
      <c r="A917" s="103">
        <f>IF('Khả năng chọn thiết bị'!$D$8="",0,IF(Consolidated!L917='Khả năng chọn thiết bị'!$D$8,1,0))</f>
        <v>0</v>
      </c>
      <c r="B917" s="103">
        <f>IF('Khả năng chọn thiết bị'!$D$8="",0,IF(Consolidated!P917='Khả năng chọn thiết bị'!$D$8,1,0))</f>
        <v>0</v>
      </c>
      <c r="C917" s="103">
        <f t="shared" si="28"/>
        <v>0</v>
      </c>
      <c r="D917" s="103">
        <f>IF(Consolidated!E917=1,1,0)</f>
        <v>1</v>
      </c>
      <c r="E917" s="103">
        <f>IF(ISNUMBER(Consolidated!F917),Consolidated!F917,0)</f>
        <v>1</v>
      </c>
      <c r="F917" s="103">
        <f t="shared" si="29"/>
        <v>0</v>
      </c>
    </row>
    <row r="918" spans="1:6">
      <c r="A918" s="103">
        <f>IF('Khả năng chọn thiết bị'!$D$8="",0,IF(Consolidated!L918='Khả năng chọn thiết bị'!$D$8,1,0))</f>
        <v>0</v>
      </c>
      <c r="B918" s="103">
        <f>IF('Khả năng chọn thiết bị'!$D$8="",0,IF(Consolidated!P918='Khả năng chọn thiết bị'!$D$8,1,0))</f>
        <v>0</v>
      </c>
      <c r="C918" s="103">
        <f t="shared" si="28"/>
        <v>0</v>
      </c>
      <c r="D918" s="103">
        <f>IF(Consolidated!E918=1,1,0)</f>
        <v>1</v>
      </c>
      <c r="E918" s="103">
        <f>IF(ISNUMBER(Consolidated!F918),Consolidated!F918,0)</f>
        <v>1</v>
      </c>
      <c r="F918" s="103">
        <f t="shared" si="29"/>
        <v>0</v>
      </c>
    </row>
    <row r="919" spans="1:6">
      <c r="A919" s="103">
        <f>IF('Khả năng chọn thiết bị'!$D$8="",0,IF(Consolidated!L919='Khả năng chọn thiết bị'!$D$8,1,0))</f>
        <v>0</v>
      </c>
      <c r="B919" s="103">
        <f>IF('Khả năng chọn thiết bị'!$D$8="",0,IF(Consolidated!P919='Khả năng chọn thiết bị'!$D$8,1,0))</f>
        <v>0</v>
      </c>
      <c r="C919" s="103">
        <f t="shared" si="28"/>
        <v>0</v>
      </c>
      <c r="D919" s="103">
        <f>IF(Consolidated!E919=1,1,0)</f>
        <v>1</v>
      </c>
      <c r="E919" s="103">
        <f>IF(ISNUMBER(Consolidated!F919),Consolidated!F919,0)</f>
        <v>1</v>
      </c>
      <c r="F919" s="103">
        <f t="shared" si="29"/>
        <v>0</v>
      </c>
    </row>
    <row r="920" spans="1:6">
      <c r="A920" s="103">
        <f>IF('Khả năng chọn thiết bị'!$D$8="",0,IF(Consolidated!L920='Khả năng chọn thiết bị'!$D$8,1,0))</f>
        <v>0</v>
      </c>
      <c r="B920" s="103">
        <f>IF('Khả năng chọn thiết bị'!$D$8="",0,IF(Consolidated!P920='Khả năng chọn thiết bị'!$D$8,1,0))</f>
        <v>0</v>
      </c>
      <c r="C920" s="103">
        <f t="shared" si="28"/>
        <v>0</v>
      </c>
      <c r="D920" s="103">
        <f>IF(Consolidated!E920=1,1,0)</f>
        <v>1</v>
      </c>
      <c r="E920" s="103">
        <f>IF(ISNUMBER(Consolidated!F920),Consolidated!F920,0)</f>
        <v>2</v>
      </c>
      <c r="F920" s="103">
        <f t="shared" si="29"/>
        <v>0</v>
      </c>
    </row>
    <row r="921" spans="1:6">
      <c r="A921" s="103">
        <f>IF('Khả năng chọn thiết bị'!$D$8="",0,IF(Consolidated!L921='Khả năng chọn thiết bị'!$D$8,1,0))</f>
        <v>0</v>
      </c>
      <c r="B921" s="103">
        <f>IF('Khả năng chọn thiết bị'!$D$8="",0,IF(Consolidated!P921='Khả năng chọn thiết bị'!$D$8,1,0))</f>
        <v>0</v>
      </c>
      <c r="C921" s="103">
        <f t="shared" si="28"/>
        <v>0</v>
      </c>
      <c r="D921" s="103">
        <f>IF(Consolidated!E921=1,1,0)</f>
        <v>1</v>
      </c>
      <c r="E921" s="103">
        <f>IF(ISNUMBER(Consolidated!F921),Consolidated!F921,0)</f>
        <v>1</v>
      </c>
      <c r="F921" s="103">
        <f t="shared" si="29"/>
        <v>0</v>
      </c>
    </row>
    <row r="922" spans="1:6">
      <c r="A922" s="103">
        <f>IF('Khả năng chọn thiết bị'!$D$8="",0,IF(Consolidated!L922='Khả năng chọn thiết bị'!$D$8,1,0))</f>
        <v>0</v>
      </c>
      <c r="B922" s="103">
        <f>IF('Khả năng chọn thiết bị'!$D$8="",0,IF(Consolidated!P922='Khả năng chọn thiết bị'!$D$8,1,0))</f>
        <v>0</v>
      </c>
      <c r="C922" s="103">
        <f t="shared" si="28"/>
        <v>0</v>
      </c>
      <c r="D922" s="103">
        <f>IF(Consolidated!E922=1,1,0)</f>
        <v>1</v>
      </c>
      <c r="E922" s="103">
        <f>IF(ISNUMBER(Consolidated!F922),Consolidated!F922,0)</f>
        <v>1</v>
      </c>
      <c r="F922" s="103">
        <f t="shared" si="29"/>
        <v>0</v>
      </c>
    </row>
    <row r="923" spans="1:6">
      <c r="A923" s="103">
        <f>IF('Khả năng chọn thiết bị'!$D$8="",0,IF(Consolidated!L923='Khả năng chọn thiết bị'!$D$8,1,0))</f>
        <v>0</v>
      </c>
      <c r="B923" s="103">
        <f>IF('Khả năng chọn thiết bị'!$D$8="",0,IF(Consolidated!P923='Khả năng chọn thiết bị'!$D$8,1,0))</f>
        <v>0</v>
      </c>
      <c r="C923" s="103">
        <f t="shared" si="28"/>
        <v>0</v>
      </c>
      <c r="D923" s="103">
        <f>IF(Consolidated!E923=1,1,0)</f>
        <v>1</v>
      </c>
      <c r="E923" s="103">
        <f>IF(ISNUMBER(Consolidated!F923),Consolidated!F923,0)</f>
        <v>2</v>
      </c>
      <c r="F923" s="103">
        <f t="shared" si="29"/>
        <v>0</v>
      </c>
    </row>
    <row r="924" spans="1:6">
      <c r="A924" s="103">
        <f>IF('Khả năng chọn thiết bị'!$D$8="",0,IF(Consolidated!L924='Khả năng chọn thiết bị'!$D$8,1,0))</f>
        <v>0</v>
      </c>
      <c r="B924" s="103">
        <f>IF('Khả năng chọn thiết bị'!$D$8="",0,IF(Consolidated!P924='Khả năng chọn thiết bị'!$D$8,1,0))</f>
        <v>0</v>
      </c>
      <c r="C924" s="103">
        <f t="shared" si="28"/>
        <v>0</v>
      </c>
      <c r="D924" s="103">
        <f>IF(Consolidated!E924=1,1,0)</f>
        <v>1</v>
      </c>
      <c r="E924" s="103">
        <f>IF(ISNUMBER(Consolidated!F924),Consolidated!F924,0)</f>
        <v>1</v>
      </c>
      <c r="F924" s="103">
        <f t="shared" si="29"/>
        <v>0</v>
      </c>
    </row>
    <row r="925" spans="1:6">
      <c r="A925" s="103">
        <f>IF('Khả năng chọn thiết bị'!$D$8="",0,IF(Consolidated!L925='Khả năng chọn thiết bị'!$D$8,1,0))</f>
        <v>0</v>
      </c>
      <c r="B925" s="103">
        <f>IF('Khả năng chọn thiết bị'!$D$8="",0,IF(Consolidated!P925='Khả năng chọn thiết bị'!$D$8,1,0))</f>
        <v>0</v>
      </c>
      <c r="C925" s="103">
        <f t="shared" si="28"/>
        <v>0</v>
      </c>
      <c r="D925" s="103">
        <f>IF(Consolidated!E925=1,1,0)</f>
        <v>1</v>
      </c>
      <c r="E925" s="103">
        <f>IF(ISNUMBER(Consolidated!F925),Consolidated!F925,0)</f>
        <v>2</v>
      </c>
      <c r="F925" s="103">
        <f t="shared" si="29"/>
        <v>0</v>
      </c>
    </row>
    <row r="926" spans="1:6">
      <c r="A926" s="103">
        <f>IF('Khả năng chọn thiết bị'!$D$8="",0,IF(Consolidated!L926='Khả năng chọn thiết bị'!$D$8,1,0))</f>
        <v>0</v>
      </c>
      <c r="B926" s="103">
        <f>IF('Khả năng chọn thiết bị'!$D$8="",0,IF(Consolidated!P926='Khả năng chọn thiết bị'!$D$8,1,0))</f>
        <v>0</v>
      </c>
      <c r="C926" s="103">
        <f t="shared" si="28"/>
        <v>0</v>
      </c>
      <c r="D926" s="103">
        <f>IF(Consolidated!E926=1,1,0)</f>
        <v>1</v>
      </c>
      <c r="E926" s="103">
        <f>IF(ISNUMBER(Consolidated!F926),Consolidated!F926,0)</f>
        <v>2</v>
      </c>
      <c r="F926" s="103">
        <f t="shared" si="29"/>
        <v>0</v>
      </c>
    </row>
    <row r="927" spans="1:6">
      <c r="A927" s="103">
        <f>IF('Khả năng chọn thiết bị'!$D$8="",0,IF(Consolidated!L927='Khả năng chọn thiết bị'!$D$8,1,0))</f>
        <v>0</v>
      </c>
      <c r="B927" s="103">
        <f>IF('Khả năng chọn thiết bị'!$D$8="",0,IF(Consolidated!P927='Khả năng chọn thiết bị'!$D$8,1,0))</f>
        <v>0</v>
      </c>
      <c r="C927" s="103">
        <f t="shared" si="28"/>
        <v>0</v>
      </c>
      <c r="D927" s="103">
        <f>IF(Consolidated!E927=1,1,0)</f>
        <v>1</v>
      </c>
      <c r="E927" s="103">
        <f>IF(ISNUMBER(Consolidated!F927),Consolidated!F927,0)</f>
        <v>1</v>
      </c>
      <c r="F927" s="103">
        <f t="shared" si="29"/>
        <v>0</v>
      </c>
    </row>
    <row r="928" spans="1:6">
      <c r="A928" s="103">
        <f>IF('Khả năng chọn thiết bị'!$D$8="",0,IF(Consolidated!L928='Khả năng chọn thiết bị'!$D$8,1,0))</f>
        <v>0</v>
      </c>
      <c r="B928" s="103">
        <f>IF('Khả năng chọn thiết bị'!$D$8="",0,IF(Consolidated!P928='Khả năng chọn thiết bị'!$D$8,1,0))</f>
        <v>0</v>
      </c>
      <c r="C928" s="103">
        <f t="shared" si="28"/>
        <v>0</v>
      </c>
      <c r="D928" s="103">
        <f>IF(Consolidated!E928=1,1,0)</f>
        <v>1</v>
      </c>
      <c r="E928" s="103">
        <f>IF(ISNUMBER(Consolidated!F928),Consolidated!F928,0)</f>
        <v>1</v>
      </c>
      <c r="F928" s="103">
        <f t="shared" si="29"/>
        <v>0</v>
      </c>
    </row>
    <row r="929" spans="1:6">
      <c r="A929" s="103">
        <f>IF('Khả năng chọn thiết bị'!$D$8="",0,IF(Consolidated!L929='Khả năng chọn thiết bị'!$D$8,1,0))</f>
        <v>0</v>
      </c>
      <c r="B929" s="103">
        <f>IF('Khả năng chọn thiết bị'!$D$8="",0,IF(Consolidated!P929='Khả năng chọn thiết bị'!$D$8,1,0))</f>
        <v>0</v>
      </c>
      <c r="C929" s="103">
        <f t="shared" si="28"/>
        <v>0</v>
      </c>
      <c r="D929" s="103">
        <f>IF(Consolidated!E929=1,1,0)</f>
        <v>1</v>
      </c>
      <c r="E929" s="103">
        <f>IF(ISNUMBER(Consolidated!F929),Consolidated!F929,0)</f>
        <v>0</v>
      </c>
      <c r="F929" s="103">
        <f t="shared" si="29"/>
        <v>0</v>
      </c>
    </row>
    <row r="930" spans="1:6">
      <c r="A930" s="103">
        <f>IF('Khả năng chọn thiết bị'!$D$8="",0,IF(Consolidated!L930='Khả năng chọn thiết bị'!$D$8,1,0))</f>
        <v>0</v>
      </c>
      <c r="B930" s="103">
        <f>IF('Khả năng chọn thiết bị'!$D$8="",0,IF(Consolidated!P930='Khả năng chọn thiết bị'!$D$8,1,0))</f>
        <v>0</v>
      </c>
      <c r="C930" s="103">
        <f t="shared" si="28"/>
        <v>0</v>
      </c>
      <c r="D930" s="103">
        <f>IF(Consolidated!E930=1,1,0)</f>
        <v>1</v>
      </c>
      <c r="E930" s="103">
        <f>IF(ISNUMBER(Consolidated!F930),Consolidated!F930,0)</f>
        <v>0</v>
      </c>
      <c r="F930" s="103">
        <f t="shared" si="29"/>
        <v>0</v>
      </c>
    </row>
    <row r="931" spans="1:6">
      <c r="A931" s="103">
        <f>IF('Khả năng chọn thiết bị'!$D$8="",0,IF(Consolidated!L931='Khả năng chọn thiết bị'!$D$8,1,0))</f>
        <v>0</v>
      </c>
      <c r="B931" s="103">
        <f>IF('Khả năng chọn thiết bị'!$D$8="",0,IF(Consolidated!P931='Khả năng chọn thiết bị'!$D$8,1,0))</f>
        <v>0</v>
      </c>
      <c r="C931" s="103">
        <f t="shared" si="28"/>
        <v>0</v>
      </c>
      <c r="D931" s="103">
        <f>IF(Consolidated!E931=1,1,0)</f>
        <v>1</v>
      </c>
      <c r="E931" s="103">
        <f>IF(ISNUMBER(Consolidated!F931),Consolidated!F931,0)</f>
        <v>0</v>
      </c>
      <c r="F931" s="103">
        <f t="shared" si="29"/>
        <v>0</v>
      </c>
    </row>
    <row r="932" spans="1:6">
      <c r="A932" s="103">
        <f>IF('Khả năng chọn thiết bị'!$D$8="",0,IF(Consolidated!L932='Khả năng chọn thiết bị'!$D$8,1,0))</f>
        <v>0</v>
      </c>
      <c r="B932" s="103">
        <f>IF('Khả năng chọn thiết bị'!$D$8="",0,IF(Consolidated!P932='Khả năng chọn thiết bị'!$D$8,1,0))</f>
        <v>0</v>
      </c>
      <c r="C932" s="103">
        <f t="shared" si="28"/>
        <v>0</v>
      </c>
      <c r="D932" s="103">
        <f>IF(Consolidated!E932=1,1,0)</f>
        <v>1</v>
      </c>
      <c r="E932" s="103">
        <f>IF(ISNUMBER(Consolidated!F932),Consolidated!F932,0)</f>
        <v>0</v>
      </c>
      <c r="F932" s="103">
        <f t="shared" si="29"/>
        <v>0</v>
      </c>
    </row>
    <row r="933" spans="1:6">
      <c r="A933" s="103">
        <f>IF('Khả năng chọn thiết bị'!$D$8="",0,IF(Consolidated!L933='Khả năng chọn thiết bị'!$D$8,1,0))</f>
        <v>0</v>
      </c>
      <c r="B933" s="103">
        <f>IF('Khả năng chọn thiết bị'!$D$8="",0,IF(Consolidated!P933='Khả năng chọn thiết bị'!$D$8,1,0))</f>
        <v>0</v>
      </c>
      <c r="C933" s="103">
        <f t="shared" si="28"/>
        <v>0</v>
      </c>
      <c r="D933" s="103">
        <f>IF(Consolidated!E933=1,1,0)</f>
        <v>1</v>
      </c>
      <c r="E933" s="103">
        <f>IF(ISNUMBER(Consolidated!F933),Consolidated!F933,0)</f>
        <v>0</v>
      </c>
      <c r="F933" s="103">
        <f t="shared" si="29"/>
        <v>0</v>
      </c>
    </row>
    <row r="934" spans="1:6">
      <c r="A934" s="103">
        <f>IF('Khả năng chọn thiết bị'!$D$8="",0,IF(Consolidated!L934='Khả năng chọn thiết bị'!$D$8,1,0))</f>
        <v>0</v>
      </c>
      <c r="B934" s="103">
        <f>IF('Khả năng chọn thiết bị'!$D$8="",0,IF(Consolidated!P934='Khả năng chọn thiết bị'!$D$8,1,0))</f>
        <v>0</v>
      </c>
      <c r="C934" s="103">
        <f t="shared" si="28"/>
        <v>0</v>
      </c>
      <c r="D934" s="103">
        <f>IF(Consolidated!E934=1,1,0)</f>
        <v>1</v>
      </c>
      <c r="E934" s="103">
        <f>IF(ISNUMBER(Consolidated!F934),Consolidated!F934,0)</f>
        <v>0</v>
      </c>
      <c r="F934" s="103">
        <f t="shared" si="29"/>
        <v>0</v>
      </c>
    </row>
    <row r="935" spans="1:6">
      <c r="A935" s="103">
        <f>IF('Khả năng chọn thiết bị'!$D$8="",0,IF(Consolidated!L935='Khả năng chọn thiết bị'!$D$8,1,0))</f>
        <v>0</v>
      </c>
      <c r="B935" s="103">
        <f>IF('Khả năng chọn thiết bị'!$D$8="",0,IF(Consolidated!P935='Khả năng chọn thiết bị'!$D$8,1,0))</f>
        <v>0</v>
      </c>
      <c r="C935" s="103">
        <f t="shared" si="28"/>
        <v>0</v>
      </c>
      <c r="D935" s="103">
        <f>IF(Consolidated!E935=1,1,0)</f>
        <v>1</v>
      </c>
      <c r="E935" s="103">
        <f>IF(ISNUMBER(Consolidated!F935),Consolidated!F935,0)</f>
        <v>0</v>
      </c>
      <c r="F935" s="103">
        <f t="shared" si="29"/>
        <v>0</v>
      </c>
    </row>
    <row r="936" spans="1:6">
      <c r="A936" s="103">
        <f>IF('Khả năng chọn thiết bị'!$D$8="",0,IF(Consolidated!L936='Khả năng chọn thiết bị'!$D$8,1,0))</f>
        <v>0</v>
      </c>
      <c r="B936" s="103">
        <f>IF('Khả năng chọn thiết bị'!$D$8="",0,IF(Consolidated!P936='Khả năng chọn thiết bị'!$D$8,1,0))</f>
        <v>0</v>
      </c>
      <c r="C936" s="103">
        <f t="shared" si="28"/>
        <v>0</v>
      </c>
      <c r="D936" s="103">
        <f>IF(Consolidated!E936=1,1,0)</f>
        <v>1</v>
      </c>
      <c r="E936" s="103">
        <f>IF(ISNUMBER(Consolidated!F936),Consolidated!F936,0)</f>
        <v>0</v>
      </c>
      <c r="F936" s="103">
        <f t="shared" si="29"/>
        <v>0</v>
      </c>
    </row>
    <row r="937" spans="1:6">
      <c r="A937" s="103">
        <f>IF('Khả năng chọn thiết bị'!$D$8="",0,IF(Consolidated!L937='Khả năng chọn thiết bị'!$D$8,1,0))</f>
        <v>0</v>
      </c>
      <c r="B937" s="103">
        <f>IF('Khả năng chọn thiết bị'!$D$8="",0,IF(Consolidated!P937='Khả năng chọn thiết bị'!$D$8,1,0))</f>
        <v>0</v>
      </c>
      <c r="C937" s="103">
        <f t="shared" si="28"/>
        <v>0</v>
      </c>
      <c r="D937" s="103">
        <f>IF(Consolidated!E937=1,1,0)</f>
        <v>1</v>
      </c>
      <c r="E937" s="103">
        <f>IF(ISNUMBER(Consolidated!F937),Consolidated!F937,0)</f>
        <v>0</v>
      </c>
      <c r="F937" s="103">
        <f t="shared" si="29"/>
        <v>0</v>
      </c>
    </row>
    <row r="938" spans="1:6">
      <c r="A938" s="103">
        <f>IF('Khả năng chọn thiết bị'!$D$8="",0,IF(Consolidated!L938='Khả năng chọn thiết bị'!$D$8,1,0))</f>
        <v>0</v>
      </c>
      <c r="B938" s="103">
        <f>IF('Khả năng chọn thiết bị'!$D$8="",0,IF(Consolidated!P938='Khả năng chọn thiết bị'!$D$8,1,0))</f>
        <v>0</v>
      </c>
      <c r="C938" s="103">
        <f t="shared" si="28"/>
        <v>0</v>
      </c>
      <c r="D938" s="103">
        <f>IF(Consolidated!E938=1,1,0)</f>
        <v>1</v>
      </c>
      <c r="E938" s="103">
        <f>IF(ISNUMBER(Consolidated!F938),Consolidated!F938,0)</f>
        <v>0</v>
      </c>
      <c r="F938" s="103">
        <f t="shared" si="29"/>
        <v>0</v>
      </c>
    </row>
    <row r="939" spans="1:6">
      <c r="A939" s="103">
        <f>IF('Khả năng chọn thiết bị'!$D$8="",0,IF(Consolidated!L939='Khả năng chọn thiết bị'!$D$8,1,0))</f>
        <v>0</v>
      </c>
      <c r="B939" s="103">
        <f>IF('Khả năng chọn thiết bị'!$D$8="",0,IF(Consolidated!P939='Khả năng chọn thiết bị'!$D$8,1,0))</f>
        <v>0</v>
      </c>
      <c r="C939" s="103">
        <f t="shared" si="28"/>
        <v>0</v>
      </c>
      <c r="D939" s="103">
        <f>IF(Consolidated!E939=1,1,0)</f>
        <v>1</v>
      </c>
      <c r="E939" s="103">
        <f>IF(ISNUMBER(Consolidated!F939),Consolidated!F939,0)</f>
        <v>0</v>
      </c>
      <c r="F939" s="103">
        <f t="shared" si="29"/>
        <v>0</v>
      </c>
    </row>
    <row r="940" spans="1:6">
      <c r="A940" s="103">
        <f>IF('Khả năng chọn thiết bị'!$D$8="",0,IF(Consolidated!L940='Khả năng chọn thiết bị'!$D$8,1,0))</f>
        <v>0</v>
      </c>
      <c r="B940" s="103">
        <f>IF('Khả năng chọn thiết bị'!$D$8="",0,IF(Consolidated!P940='Khả năng chọn thiết bị'!$D$8,1,0))</f>
        <v>0</v>
      </c>
      <c r="C940" s="103">
        <f t="shared" si="28"/>
        <v>0</v>
      </c>
      <c r="D940" s="103">
        <f>IF(Consolidated!E940=1,1,0)</f>
        <v>1</v>
      </c>
      <c r="E940" s="103">
        <f>IF(ISNUMBER(Consolidated!F940),Consolidated!F940,0)</f>
        <v>0</v>
      </c>
      <c r="F940" s="103">
        <f t="shared" si="29"/>
        <v>0</v>
      </c>
    </row>
    <row r="941" spans="1:6">
      <c r="A941" s="103">
        <f>IF('Khả năng chọn thiết bị'!$D$8="",0,IF(Consolidated!L941='Khả năng chọn thiết bị'!$D$8,1,0))</f>
        <v>0</v>
      </c>
      <c r="B941" s="103">
        <f>IF('Khả năng chọn thiết bị'!$D$8="",0,IF(Consolidated!P941='Khả năng chọn thiết bị'!$D$8,1,0))</f>
        <v>0</v>
      </c>
      <c r="C941" s="103">
        <f t="shared" si="28"/>
        <v>0</v>
      </c>
      <c r="D941" s="103">
        <f>IF(Consolidated!E941=1,1,0)</f>
        <v>1</v>
      </c>
      <c r="E941" s="103">
        <f>IF(ISNUMBER(Consolidated!F941),Consolidated!F941,0)</f>
        <v>0</v>
      </c>
      <c r="F941" s="103">
        <f t="shared" si="29"/>
        <v>0</v>
      </c>
    </row>
    <row r="942" spans="1:6">
      <c r="A942" s="103">
        <f>IF('Khả năng chọn thiết bị'!$D$8="",0,IF(Consolidated!L942='Khả năng chọn thiết bị'!$D$8,1,0))</f>
        <v>0</v>
      </c>
      <c r="B942" s="103">
        <f>IF('Khả năng chọn thiết bị'!$D$8="",0,IF(Consolidated!P942='Khả năng chọn thiết bị'!$D$8,1,0))</f>
        <v>0</v>
      </c>
      <c r="C942" s="103">
        <f t="shared" si="28"/>
        <v>0</v>
      </c>
      <c r="D942" s="103">
        <f>IF(Consolidated!E942=1,1,0)</f>
        <v>1</v>
      </c>
      <c r="E942" s="103">
        <f>IF(ISNUMBER(Consolidated!F942),Consolidated!F942,0)</f>
        <v>0</v>
      </c>
      <c r="F942" s="103">
        <f t="shared" si="29"/>
        <v>0</v>
      </c>
    </row>
    <row r="943" spans="1:6">
      <c r="A943" s="103">
        <f>IF('Khả năng chọn thiết bị'!$D$8="",0,IF(Consolidated!L943='Khả năng chọn thiết bị'!$D$8,1,0))</f>
        <v>0</v>
      </c>
      <c r="B943" s="103">
        <f>IF('Khả năng chọn thiết bị'!$D$8="",0,IF(Consolidated!P943='Khả năng chọn thiết bị'!$D$8,1,0))</f>
        <v>0</v>
      </c>
      <c r="C943" s="103">
        <f t="shared" si="28"/>
        <v>0</v>
      </c>
      <c r="D943" s="103">
        <f>IF(Consolidated!E943=1,1,0)</f>
        <v>1</v>
      </c>
      <c r="E943" s="103">
        <f>IF(ISNUMBER(Consolidated!F943),Consolidated!F943,0)</f>
        <v>0</v>
      </c>
      <c r="F943" s="103">
        <f t="shared" si="29"/>
        <v>0</v>
      </c>
    </row>
    <row r="944" spans="1:6">
      <c r="A944" s="103">
        <f>IF('Khả năng chọn thiết bị'!$D$8="",0,IF(Consolidated!L944='Khả năng chọn thiết bị'!$D$8,1,0))</f>
        <v>0</v>
      </c>
      <c r="B944" s="103">
        <f>IF('Khả năng chọn thiết bị'!$D$8="",0,IF(Consolidated!P944='Khả năng chọn thiết bị'!$D$8,1,0))</f>
        <v>0</v>
      </c>
      <c r="C944" s="103">
        <f t="shared" si="28"/>
        <v>0</v>
      </c>
      <c r="D944" s="103">
        <f>IF(Consolidated!E944=1,1,0)</f>
        <v>1</v>
      </c>
      <c r="E944" s="103">
        <f>IF(ISNUMBER(Consolidated!F944),Consolidated!F944,0)</f>
        <v>0</v>
      </c>
      <c r="F944" s="103">
        <f t="shared" si="29"/>
        <v>0</v>
      </c>
    </row>
    <row r="945" spans="1:6">
      <c r="A945" s="103">
        <f>IF('Khả năng chọn thiết bị'!$D$8="",0,IF(Consolidated!L945='Khả năng chọn thiết bị'!$D$8,1,0))</f>
        <v>0</v>
      </c>
      <c r="B945" s="103">
        <f>IF('Khả năng chọn thiết bị'!$D$8="",0,IF(Consolidated!P945='Khả năng chọn thiết bị'!$D$8,1,0))</f>
        <v>0</v>
      </c>
      <c r="C945" s="103">
        <f t="shared" si="28"/>
        <v>0</v>
      </c>
      <c r="D945" s="103">
        <f>IF(Consolidated!E945=1,1,0)</f>
        <v>1</v>
      </c>
      <c r="E945" s="103">
        <f>IF(ISNUMBER(Consolidated!F945),Consolidated!F945,0)</f>
        <v>0</v>
      </c>
      <c r="F945" s="103">
        <f t="shared" si="29"/>
        <v>0</v>
      </c>
    </row>
    <row r="946" spans="1:6">
      <c r="A946" s="103">
        <f>IF('Khả năng chọn thiết bị'!$D$8="",0,IF(Consolidated!L946='Khả năng chọn thiết bị'!$D$8,1,0))</f>
        <v>0</v>
      </c>
      <c r="B946" s="103">
        <f>IF('Khả năng chọn thiết bị'!$D$8="",0,IF(Consolidated!P946='Khả năng chọn thiết bị'!$D$8,1,0))</f>
        <v>0</v>
      </c>
      <c r="C946" s="103">
        <f t="shared" si="28"/>
        <v>0</v>
      </c>
      <c r="D946" s="103">
        <f>IF(Consolidated!E946=1,1,0)</f>
        <v>1</v>
      </c>
      <c r="E946" s="103">
        <f>IF(ISNUMBER(Consolidated!F946),Consolidated!F946,0)</f>
        <v>0</v>
      </c>
      <c r="F946" s="103">
        <f t="shared" si="29"/>
        <v>0</v>
      </c>
    </row>
    <row r="947" spans="1:6">
      <c r="A947" s="103">
        <f>IF('Khả năng chọn thiết bị'!$D$8="",0,IF(Consolidated!L947='Khả năng chọn thiết bị'!$D$8,1,0))</f>
        <v>0</v>
      </c>
      <c r="B947" s="103">
        <f>IF('Khả năng chọn thiết bị'!$D$8="",0,IF(Consolidated!P947='Khả năng chọn thiết bị'!$D$8,1,0))</f>
        <v>0</v>
      </c>
      <c r="C947" s="103">
        <f t="shared" si="28"/>
        <v>0</v>
      </c>
      <c r="D947" s="103">
        <f>IF(Consolidated!E947=1,1,0)</f>
        <v>1</v>
      </c>
      <c r="E947" s="103">
        <f>IF(ISNUMBER(Consolidated!F947),Consolidated!F947,0)</f>
        <v>0</v>
      </c>
      <c r="F947" s="103">
        <f t="shared" si="29"/>
        <v>0</v>
      </c>
    </row>
    <row r="948" spans="1:6">
      <c r="A948" s="103">
        <f>IF('Khả năng chọn thiết bị'!$D$8="",0,IF(Consolidated!L948='Khả năng chọn thiết bị'!$D$8,1,0))</f>
        <v>0</v>
      </c>
      <c r="B948" s="103">
        <f>IF('Khả năng chọn thiết bị'!$D$8="",0,IF(Consolidated!P948='Khả năng chọn thiết bị'!$D$8,1,0))</f>
        <v>0</v>
      </c>
      <c r="C948" s="103">
        <f t="shared" si="28"/>
        <v>0</v>
      </c>
      <c r="D948" s="103">
        <f>IF(Consolidated!E948=1,1,0)</f>
        <v>1</v>
      </c>
      <c r="E948" s="103">
        <f>IF(ISNUMBER(Consolidated!F948),Consolidated!F948,0)</f>
        <v>0</v>
      </c>
      <c r="F948" s="103">
        <f t="shared" si="29"/>
        <v>0</v>
      </c>
    </row>
    <row r="949" spans="1:6">
      <c r="A949" s="103">
        <f>IF('Khả năng chọn thiết bị'!$D$8="",0,IF(Consolidated!L949='Khả năng chọn thiết bị'!$D$8,1,0))</f>
        <v>0</v>
      </c>
      <c r="B949" s="103">
        <f>IF('Khả năng chọn thiết bị'!$D$8="",0,IF(Consolidated!P949='Khả năng chọn thiết bị'!$D$8,1,0))</f>
        <v>0</v>
      </c>
      <c r="C949" s="103">
        <f t="shared" si="28"/>
        <v>0</v>
      </c>
      <c r="D949" s="103">
        <f>IF(Consolidated!E949=1,1,0)</f>
        <v>1</v>
      </c>
      <c r="E949" s="103">
        <f>IF(ISNUMBER(Consolidated!F949),Consolidated!F949,0)</f>
        <v>0</v>
      </c>
      <c r="F949" s="103">
        <f t="shared" si="29"/>
        <v>0</v>
      </c>
    </row>
    <row r="950" spans="1:6">
      <c r="A950" s="103">
        <f>IF('Khả năng chọn thiết bị'!$D$8="",0,IF(Consolidated!L950='Khả năng chọn thiết bị'!$D$8,1,0))</f>
        <v>0</v>
      </c>
      <c r="B950" s="103">
        <f>IF('Khả năng chọn thiết bị'!$D$8="",0,IF(Consolidated!P950='Khả năng chọn thiết bị'!$D$8,1,0))</f>
        <v>0</v>
      </c>
      <c r="C950" s="103">
        <f t="shared" si="28"/>
        <v>0</v>
      </c>
      <c r="D950" s="103">
        <f>IF(Consolidated!E950=1,1,0)</f>
        <v>1</v>
      </c>
      <c r="E950" s="103">
        <f>IF(ISNUMBER(Consolidated!F950),Consolidated!F950,0)</f>
        <v>0</v>
      </c>
      <c r="F950" s="103">
        <f t="shared" si="29"/>
        <v>0</v>
      </c>
    </row>
    <row r="951" spans="1:6">
      <c r="A951" s="103">
        <f>IF('Khả năng chọn thiết bị'!$D$8="",0,IF(Consolidated!L951='Khả năng chọn thiết bị'!$D$8,1,0))</f>
        <v>0</v>
      </c>
      <c r="B951" s="103">
        <f>IF('Khả năng chọn thiết bị'!$D$8="",0,IF(Consolidated!P951='Khả năng chọn thiết bị'!$D$8,1,0))</f>
        <v>0</v>
      </c>
      <c r="C951" s="103">
        <f t="shared" si="28"/>
        <v>0</v>
      </c>
      <c r="D951" s="103">
        <f>IF(Consolidated!E951=1,1,0)</f>
        <v>1</v>
      </c>
      <c r="E951" s="103">
        <f>IF(ISNUMBER(Consolidated!F951),Consolidated!F951,0)</f>
        <v>0</v>
      </c>
      <c r="F951" s="103">
        <f t="shared" si="29"/>
        <v>0</v>
      </c>
    </row>
    <row r="952" spans="1:6">
      <c r="A952" s="103">
        <f>IF('Khả năng chọn thiết bị'!$D$8="",0,IF(Consolidated!L952='Khả năng chọn thiết bị'!$D$8,1,0))</f>
        <v>0</v>
      </c>
      <c r="B952" s="103">
        <f>IF('Khả năng chọn thiết bị'!$D$8="",0,IF(Consolidated!P952='Khả năng chọn thiết bị'!$D$8,1,0))</f>
        <v>0</v>
      </c>
      <c r="C952" s="103">
        <f t="shared" si="28"/>
        <v>0</v>
      </c>
      <c r="D952" s="103">
        <f>IF(Consolidated!E952=1,1,0)</f>
        <v>1</v>
      </c>
      <c r="E952" s="103">
        <f>IF(ISNUMBER(Consolidated!F952),Consolidated!F952,0)</f>
        <v>0</v>
      </c>
      <c r="F952" s="103">
        <f t="shared" si="29"/>
        <v>0</v>
      </c>
    </row>
    <row r="953" spans="1:6">
      <c r="A953" s="103">
        <f>IF('Khả năng chọn thiết bị'!$D$8="",0,IF(Consolidated!L953='Khả năng chọn thiết bị'!$D$8,1,0))</f>
        <v>0</v>
      </c>
      <c r="B953" s="103">
        <f>IF('Khả năng chọn thiết bị'!$D$8="",0,IF(Consolidated!P953='Khả năng chọn thiết bị'!$D$8,1,0))</f>
        <v>0</v>
      </c>
      <c r="C953" s="103">
        <f t="shared" si="28"/>
        <v>0</v>
      </c>
      <c r="D953" s="103">
        <f>IF(Consolidated!E953=1,1,0)</f>
        <v>1</v>
      </c>
      <c r="E953" s="103">
        <f>IF(ISNUMBER(Consolidated!F953),Consolidated!F953,0)</f>
        <v>0</v>
      </c>
      <c r="F953" s="103">
        <f t="shared" si="29"/>
        <v>0</v>
      </c>
    </row>
    <row r="954" spans="1:6">
      <c r="A954" s="103">
        <f>IF('Khả năng chọn thiết bị'!$D$8="",0,IF(Consolidated!L954='Khả năng chọn thiết bị'!$D$8,1,0))</f>
        <v>0</v>
      </c>
      <c r="B954" s="103">
        <f>IF('Khả năng chọn thiết bị'!$D$8="",0,IF(Consolidated!P954='Khả năng chọn thiết bị'!$D$8,1,0))</f>
        <v>0</v>
      </c>
      <c r="C954" s="103">
        <f t="shared" si="28"/>
        <v>0</v>
      </c>
      <c r="D954" s="103">
        <f>IF(Consolidated!E954=1,1,0)</f>
        <v>1</v>
      </c>
      <c r="E954" s="103">
        <f>IF(ISNUMBER(Consolidated!F954),Consolidated!F954,0)</f>
        <v>0</v>
      </c>
      <c r="F954" s="103">
        <f t="shared" si="29"/>
        <v>0</v>
      </c>
    </row>
    <row r="955" spans="1:6">
      <c r="A955" s="103">
        <f>IF('Khả năng chọn thiết bị'!$D$8="",0,IF(Consolidated!L955='Khả năng chọn thiết bị'!$D$8,1,0))</f>
        <v>0</v>
      </c>
      <c r="B955" s="103">
        <f>IF('Khả năng chọn thiết bị'!$D$8="",0,IF(Consolidated!P955='Khả năng chọn thiết bị'!$D$8,1,0))</f>
        <v>0</v>
      </c>
      <c r="C955" s="103">
        <f t="shared" si="28"/>
        <v>0</v>
      </c>
      <c r="D955" s="103">
        <f>IF(Consolidated!E955=1,1,0)</f>
        <v>1</v>
      </c>
      <c r="E955" s="103">
        <f>IF(ISNUMBER(Consolidated!F955),Consolidated!F955,0)</f>
        <v>0</v>
      </c>
      <c r="F955" s="103">
        <f t="shared" si="29"/>
        <v>0</v>
      </c>
    </row>
    <row r="956" spans="1:6">
      <c r="A956" s="103">
        <f>IF('Khả năng chọn thiết bị'!$D$8="",0,IF(Consolidated!L956='Khả năng chọn thiết bị'!$D$8,1,0))</f>
        <v>0</v>
      </c>
      <c r="B956" s="103">
        <f>IF('Khả năng chọn thiết bị'!$D$8="",0,IF(Consolidated!P956='Khả năng chọn thiết bị'!$D$8,1,0))</f>
        <v>0</v>
      </c>
      <c r="C956" s="103">
        <f t="shared" si="28"/>
        <v>0</v>
      </c>
      <c r="D956" s="103">
        <f>IF(Consolidated!E956=1,1,0)</f>
        <v>1</v>
      </c>
      <c r="E956" s="103">
        <f>IF(ISNUMBER(Consolidated!F956),Consolidated!F956,0)</f>
        <v>0</v>
      </c>
      <c r="F956" s="103">
        <f t="shared" si="29"/>
        <v>0</v>
      </c>
    </row>
    <row r="957" spans="1:6">
      <c r="A957" s="103">
        <f>IF('Khả năng chọn thiết bị'!$D$8="",0,IF(Consolidated!L957='Khả năng chọn thiết bị'!$D$8,1,0))</f>
        <v>0</v>
      </c>
      <c r="B957" s="103">
        <f>IF('Khả năng chọn thiết bị'!$D$8="",0,IF(Consolidated!P957='Khả năng chọn thiết bị'!$D$8,1,0))</f>
        <v>0</v>
      </c>
      <c r="C957" s="103">
        <f t="shared" si="28"/>
        <v>0</v>
      </c>
      <c r="D957" s="103">
        <f>IF(Consolidated!E957=1,1,0)</f>
        <v>1</v>
      </c>
      <c r="E957" s="103">
        <f>IF(ISNUMBER(Consolidated!F957),Consolidated!F957,0)</f>
        <v>0</v>
      </c>
      <c r="F957" s="103">
        <f t="shared" si="29"/>
        <v>0</v>
      </c>
    </row>
    <row r="958" spans="1:6">
      <c r="A958" s="103">
        <f>IF('Khả năng chọn thiết bị'!$D$8="",0,IF(Consolidated!L958='Khả năng chọn thiết bị'!$D$8,1,0))</f>
        <v>0</v>
      </c>
      <c r="B958" s="103">
        <f>IF('Khả năng chọn thiết bị'!$D$8="",0,IF(Consolidated!P958='Khả năng chọn thiết bị'!$D$8,1,0))</f>
        <v>0</v>
      </c>
      <c r="C958" s="103">
        <f t="shared" si="28"/>
        <v>0</v>
      </c>
      <c r="D958" s="103">
        <f>IF(Consolidated!E958=1,1,0)</f>
        <v>1</v>
      </c>
      <c r="E958" s="103">
        <f>IF(ISNUMBER(Consolidated!F958),Consolidated!F958,0)</f>
        <v>0</v>
      </c>
      <c r="F958" s="103">
        <f t="shared" si="29"/>
        <v>0</v>
      </c>
    </row>
    <row r="959" spans="1:6">
      <c r="A959" s="103">
        <f>IF('Khả năng chọn thiết bị'!$D$8="",0,IF(Consolidated!L959='Khả năng chọn thiết bị'!$D$8,1,0))</f>
        <v>0</v>
      </c>
      <c r="B959" s="103">
        <f>IF('Khả năng chọn thiết bị'!$D$8="",0,IF(Consolidated!P959='Khả năng chọn thiết bị'!$D$8,1,0))</f>
        <v>0</v>
      </c>
      <c r="C959" s="103">
        <f t="shared" si="28"/>
        <v>0</v>
      </c>
      <c r="D959" s="103">
        <f>IF(Consolidated!E959=1,1,0)</f>
        <v>1</v>
      </c>
      <c r="E959" s="103">
        <f>IF(ISNUMBER(Consolidated!F959),Consolidated!F959,0)</f>
        <v>0</v>
      </c>
      <c r="F959" s="103">
        <f t="shared" si="29"/>
        <v>0</v>
      </c>
    </row>
    <row r="960" spans="1:6">
      <c r="A960" s="103">
        <f>IF('Khả năng chọn thiết bị'!$D$8="",0,IF(Consolidated!L960='Khả năng chọn thiết bị'!$D$8,1,0))</f>
        <v>0</v>
      </c>
      <c r="B960" s="103">
        <f>IF('Khả năng chọn thiết bị'!$D$8="",0,IF(Consolidated!P960='Khả năng chọn thiết bị'!$D$8,1,0))</f>
        <v>0</v>
      </c>
      <c r="C960" s="103">
        <f t="shared" si="28"/>
        <v>0</v>
      </c>
      <c r="D960" s="103">
        <f>IF(Consolidated!E960=1,1,0)</f>
        <v>1</v>
      </c>
      <c r="E960" s="103">
        <f>IF(ISNUMBER(Consolidated!F960),Consolidated!F960,0)</f>
        <v>0</v>
      </c>
      <c r="F960" s="103">
        <f t="shared" si="29"/>
        <v>0</v>
      </c>
    </row>
    <row r="961" spans="1:6">
      <c r="A961" s="103">
        <f>IF('Khả năng chọn thiết bị'!$D$8="",0,IF(Consolidated!L961='Khả năng chọn thiết bị'!$D$8,1,0))</f>
        <v>0</v>
      </c>
      <c r="B961" s="103">
        <f>IF('Khả năng chọn thiết bị'!$D$8="",0,IF(Consolidated!P961='Khả năng chọn thiết bị'!$D$8,1,0))</f>
        <v>0</v>
      </c>
      <c r="C961" s="103">
        <f t="shared" si="28"/>
        <v>0</v>
      </c>
      <c r="D961" s="103">
        <f>IF(Consolidated!E961=1,1,0)</f>
        <v>1</v>
      </c>
      <c r="E961" s="103">
        <f>IF(ISNUMBER(Consolidated!F961),Consolidated!F961,0)</f>
        <v>0</v>
      </c>
      <c r="F961" s="103">
        <f t="shared" si="29"/>
        <v>0</v>
      </c>
    </row>
    <row r="962" spans="1:6">
      <c r="A962" s="103">
        <f>IF('Khả năng chọn thiết bị'!$D$8="",0,IF(Consolidated!L962='Khả năng chọn thiết bị'!$D$8,1,0))</f>
        <v>0</v>
      </c>
      <c r="B962" s="103">
        <f>IF('Khả năng chọn thiết bị'!$D$8="",0,IF(Consolidated!P962='Khả năng chọn thiết bị'!$D$8,1,0))</f>
        <v>0</v>
      </c>
      <c r="C962" s="103">
        <f t="shared" ref="C962:C1025" si="30">IF(A962+B962&gt;0,1,0)</f>
        <v>0</v>
      </c>
      <c r="D962" s="103">
        <f>IF(Consolidated!E962=1,1,0)</f>
        <v>1</v>
      </c>
      <c r="E962" s="103">
        <f>IF(ISNUMBER(Consolidated!F962),Consolidated!F962,0)</f>
        <v>0</v>
      </c>
      <c r="F962" s="103">
        <f t="shared" si="29"/>
        <v>0</v>
      </c>
    </row>
    <row r="963" spans="1:6">
      <c r="A963" s="103">
        <f>IF('Khả năng chọn thiết bị'!$D$8="",0,IF(Consolidated!L963='Khả năng chọn thiết bị'!$D$8,1,0))</f>
        <v>0</v>
      </c>
      <c r="B963" s="103">
        <f>IF('Khả năng chọn thiết bị'!$D$8="",0,IF(Consolidated!P963='Khả năng chọn thiết bị'!$D$8,1,0))</f>
        <v>0</v>
      </c>
      <c r="C963" s="103">
        <f t="shared" si="30"/>
        <v>0</v>
      </c>
      <c r="D963" s="103">
        <f>IF(Consolidated!E963=1,1,0)</f>
        <v>1</v>
      </c>
      <c r="E963" s="103">
        <f>IF(ISNUMBER(Consolidated!F963),Consolidated!F963,0)</f>
        <v>0</v>
      </c>
      <c r="F963" s="103">
        <f t="shared" ref="F963:F1026" si="31">F962+C963</f>
        <v>0</v>
      </c>
    </row>
    <row r="964" spans="1:6">
      <c r="A964" s="103">
        <f>IF('Khả năng chọn thiết bị'!$D$8="",0,IF(Consolidated!L964='Khả năng chọn thiết bị'!$D$8,1,0))</f>
        <v>0</v>
      </c>
      <c r="B964" s="103">
        <f>IF('Khả năng chọn thiết bị'!$D$8="",0,IF(Consolidated!P964='Khả năng chọn thiết bị'!$D$8,1,0))</f>
        <v>0</v>
      </c>
      <c r="C964" s="103">
        <f t="shared" si="30"/>
        <v>0</v>
      </c>
      <c r="D964" s="103">
        <f>IF(Consolidated!E964=1,1,0)</f>
        <v>1</v>
      </c>
      <c r="E964" s="103">
        <f>IF(ISNUMBER(Consolidated!F964),Consolidated!F964,0)</f>
        <v>0</v>
      </c>
      <c r="F964" s="103">
        <f t="shared" si="31"/>
        <v>0</v>
      </c>
    </row>
    <row r="965" spans="1:6">
      <c r="A965" s="103">
        <f>IF('Khả năng chọn thiết bị'!$D$8="",0,IF(Consolidated!L965='Khả năng chọn thiết bị'!$D$8,1,0))</f>
        <v>0</v>
      </c>
      <c r="B965" s="103">
        <f>IF('Khả năng chọn thiết bị'!$D$8="",0,IF(Consolidated!P965='Khả năng chọn thiết bị'!$D$8,1,0))</f>
        <v>0</v>
      </c>
      <c r="C965" s="103">
        <f t="shared" si="30"/>
        <v>0</v>
      </c>
      <c r="D965" s="103">
        <f>IF(Consolidated!E965=1,1,0)</f>
        <v>1</v>
      </c>
      <c r="E965" s="103">
        <f>IF(ISNUMBER(Consolidated!F965),Consolidated!F965,0)</f>
        <v>0</v>
      </c>
      <c r="F965" s="103">
        <f t="shared" si="31"/>
        <v>0</v>
      </c>
    </row>
    <row r="966" spans="1:6">
      <c r="A966" s="103">
        <f>IF('Khả năng chọn thiết bị'!$D$8="",0,IF(Consolidated!L966='Khả năng chọn thiết bị'!$D$8,1,0))</f>
        <v>0</v>
      </c>
      <c r="B966" s="103">
        <f>IF('Khả năng chọn thiết bị'!$D$8="",0,IF(Consolidated!P966='Khả năng chọn thiết bị'!$D$8,1,0))</f>
        <v>0</v>
      </c>
      <c r="C966" s="103">
        <f t="shared" si="30"/>
        <v>0</v>
      </c>
      <c r="D966" s="103">
        <f>IF(Consolidated!E966=1,1,0)</f>
        <v>1</v>
      </c>
      <c r="E966" s="103">
        <f>IF(ISNUMBER(Consolidated!F966),Consolidated!F966,0)</f>
        <v>0</v>
      </c>
      <c r="F966" s="103">
        <f t="shared" si="31"/>
        <v>0</v>
      </c>
    </row>
    <row r="967" spans="1:6">
      <c r="A967" s="103">
        <f>IF('Khả năng chọn thiết bị'!$D$8="",0,IF(Consolidated!L967='Khả năng chọn thiết bị'!$D$8,1,0))</f>
        <v>0</v>
      </c>
      <c r="B967" s="103">
        <f>IF('Khả năng chọn thiết bị'!$D$8="",0,IF(Consolidated!P967='Khả năng chọn thiết bị'!$D$8,1,0))</f>
        <v>0</v>
      </c>
      <c r="C967" s="103">
        <f t="shared" si="30"/>
        <v>0</v>
      </c>
      <c r="D967" s="103">
        <f>IF(Consolidated!E967=1,1,0)</f>
        <v>1</v>
      </c>
      <c r="E967" s="103">
        <f>IF(ISNUMBER(Consolidated!F967),Consolidated!F967,0)</f>
        <v>0</v>
      </c>
      <c r="F967" s="103">
        <f t="shared" si="31"/>
        <v>0</v>
      </c>
    </row>
    <row r="968" spans="1:6">
      <c r="A968" s="103">
        <f>IF('Khả năng chọn thiết bị'!$D$8="",0,IF(Consolidated!L968='Khả năng chọn thiết bị'!$D$8,1,0))</f>
        <v>0</v>
      </c>
      <c r="B968" s="103">
        <f>IF('Khả năng chọn thiết bị'!$D$8="",0,IF(Consolidated!P968='Khả năng chọn thiết bị'!$D$8,1,0))</f>
        <v>0</v>
      </c>
      <c r="C968" s="103">
        <f t="shared" si="30"/>
        <v>0</v>
      </c>
      <c r="D968" s="103">
        <f>IF(Consolidated!E968=1,1,0)</f>
        <v>1</v>
      </c>
      <c r="E968" s="103">
        <f>IF(ISNUMBER(Consolidated!F968),Consolidated!F968,0)</f>
        <v>0</v>
      </c>
      <c r="F968" s="103">
        <f t="shared" si="31"/>
        <v>0</v>
      </c>
    </row>
    <row r="969" spans="1:6">
      <c r="A969" s="103">
        <f>IF('Khả năng chọn thiết bị'!$D$8="",0,IF(Consolidated!L969='Khả năng chọn thiết bị'!$D$8,1,0))</f>
        <v>0</v>
      </c>
      <c r="B969" s="103">
        <f>IF('Khả năng chọn thiết bị'!$D$8="",0,IF(Consolidated!P969='Khả năng chọn thiết bị'!$D$8,1,0))</f>
        <v>0</v>
      </c>
      <c r="C969" s="103">
        <f t="shared" si="30"/>
        <v>0</v>
      </c>
      <c r="D969" s="103">
        <f>IF(Consolidated!E969=1,1,0)</f>
        <v>1</v>
      </c>
      <c r="E969" s="103">
        <f>IF(ISNUMBER(Consolidated!F969),Consolidated!F969,0)</f>
        <v>0</v>
      </c>
      <c r="F969" s="103">
        <f t="shared" si="31"/>
        <v>0</v>
      </c>
    </row>
    <row r="970" spans="1:6">
      <c r="A970" s="103">
        <f>IF('Khả năng chọn thiết bị'!$D$8="",0,IF(Consolidated!L970='Khả năng chọn thiết bị'!$D$8,1,0))</f>
        <v>0</v>
      </c>
      <c r="B970" s="103">
        <f>IF('Khả năng chọn thiết bị'!$D$8="",0,IF(Consolidated!P970='Khả năng chọn thiết bị'!$D$8,1,0))</f>
        <v>0</v>
      </c>
      <c r="C970" s="103">
        <f t="shared" si="30"/>
        <v>0</v>
      </c>
      <c r="D970" s="103">
        <f>IF(Consolidated!E970=1,1,0)</f>
        <v>1</v>
      </c>
      <c r="E970" s="103">
        <f>IF(ISNUMBER(Consolidated!F970),Consolidated!F970,0)</f>
        <v>0</v>
      </c>
      <c r="F970" s="103">
        <f t="shared" si="31"/>
        <v>0</v>
      </c>
    </row>
    <row r="971" spans="1:6">
      <c r="A971" s="103">
        <f>IF('Khả năng chọn thiết bị'!$D$8="",0,IF(Consolidated!L971='Khả năng chọn thiết bị'!$D$8,1,0))</f>
        <v>0</v>
      </c>
      <c r="B971" s="103">
        <f>IF('Khả năng chọn thiết bị'!$D$8="",0,IF(Consolidated!P971='Khả năng chọn thiết bị'!$D$8,1,0))</f>
        <v>0</v>
      </c>
      <c r="C971" s="103">
        <f t="shared" si="30"/>
        <v>0</v>
      </c>
      <c r="D971" s="103">
        <f>IF(Consolidated!E971=1,1,0)</f>
        <v>1</v>
      </c>
      <c r="E971" s="103">
        <f>IF(ISNUMBER(Consolidated!F971),Consolidated!F971,0)</f>
        <v>0</v>
      </c>
      <c r="F971" s="103">
        <f t="shared" si="31"/>
        <v>0</v>
      </c>
    </row>
    <row r="972" spans="1:6">
      <c r="A972" s="103">
        <f>IF('Khả năng chọn thiết bị'!$D$8="",0,IF(Consolidated!L972='Khả năng chọn thiết bị'!$D$8,1,0))</f>
        <v>0</v>
      </c>
      <c r="B972" s="103">
        <f>IF('Khả năng chọn thiết bị'!$D$8="",0,IF(Consolidated!P972='Khả năng chọn thiết bị'!$D$8,1,0))</f>
        <v>0</v>
      </c>
      <c r="C972" s="103">
        <f t="shared" si="30"/>
        <v>0</v>
      </c>
      <c r="D972" s="103">
        <f>IF(Consolidated!E972=1,1,0)</f>
        <v>1</v>
      </c>
      <c r="E972" s="103">
        <f>IF(ISNUMBER(Consolidated!F972),Consolidated!F972,0)</f>
        <v>0</v>
      </c>
      <c r="F972" s="103">
        <f t="shared" si="31"/>
        <v>0</v>
      </c>
    </row>
    <row r="973" spans="1:6">
      <c r="A973" s="103">
        <f>IF('Khả năng chọn thiết bị'!$D$8="",0,IF(Consolidated!L973='Khả năng chọn thiết bị'!$D$8,1,0))</f>
        <v>0</v>
      </c>
      <c r="B973" s="103">
        <f>IF('Khả năng chọn thiết bị'!$D$8="",0,IF(Consolidated!P973='Khả năng chọn thiết bị'!$D$8,1,0))</f>
        <v>0</v>
      </c>
      <c r="C973" s="103">
        <f t="shared" si="30"/>
        <v>0</v>
      </c>
      <c r="D973" s="103">
        <f>IF(Consolidated!E973=1,1,0)</f>
        <v>1</v>
      </c>
      <c r="E973" s="103">
        <f>IF(ISNUMBER(Consolidated!F973),Consolidated!F973,0)</f>
        <v>0</v>
      </c>
      <c r="F973" s="103">
        <f t="shared" si="31"/>
        <v>0</v>
      </c>
    </row>
    <row r="974" spans="1:6">
      <c r="A974" s="103">
        <f>IF('Khả năng chọn thiết bị'!$D$8="",0,IF(Consolidated!L974='Khả năng chọn thiết bị'!$D$8,1,0))</f>
        <v>0</v>
      </c>
      <c r="B974" s="103">
        <f>IF('Khả năng chọn thiết bị'!$D$8="",0,IF(Consolidated!P974='Khả năng chọn thiết bị'!$D$8,1,0))</f>
        <v>0</v>
      </c>
      <c r="C974" s="103">
        <f t="shared" si="30"/>
        <v>0</v>
      </c>
      <c r="D974" s="103">
        <f>IF(Consolidated!E974=1,1,0)</f>
        <v>1</v>
      </c>
      <c r="E974" s="103">
        <f>IF(ISNUMBER(Consolidated!F974),Consolidated!F974,0)</f>
        <v>0</v>
      </c>
      <c r="F974" s="103">
        <f t="shared" si="31"/>
        <v>0</v>
      </c>
    </row>
    <row r="975" spans="1:6">
      <c r="A975" s="103">
        <f>IF('Khả năng chọn thiết bị'!$D$8="",0,IF(Consolidated!L975='Khả năng chọn thiết bị'!$D$8,1,0))</f>
        <v>0</v>
      </c>
      <c r="B975" s="103">
        <f>IF('Khả năng chọn thiết bị'!$D$8="",0,IF(Consolidated!P975='Khả năng chọn thiết bị'!$D$8,1,0))</f>
        <v>0</v>
      </c>
      <c r="C975" s="103">
        <f t="shared" si="30"/>
        <v>0</v>
      </c>
      <c r="D975" s="103">
        <f>IF(Consolidated!E975=1,1,0)</f>
        <v>1</v>
      </c>
      <c r="E975" s="103">
        <f>IF(ISNUMBER(Consolidated!F975),Consolidated!F975,0)</f>
        <v>0</v>
      </c>
      <c r="F975" s="103">
        <f t="shared" si="31"/>
        <v>0</v>
      </c>
    </row>
    <row r="976" spans="1:6">
      <c r="A976" s="103">
        <f>IF('Khả năng chọn thiết bị'!$D$8="",0,IF(Consolidated!L976='Khả năng chọn thiết bị'!$D$8,1,0))</f>
        <v>0</v>
      </c>
      <c r="B976" s="103">
        <f>IF('Khả năng chọn thiết bị'!$D$8="",0,IF(Consolidated!P976='Khả năng chọn thiết bị'!$D$8,1,0))</f>
        <v>0</v>
      </c>
      <c r="C976" s="103">
        <f t="shared" si="30"/>
        <v>0</v>
      </c>
      <c r="D976" s="103">
        <f>IF(Consolidated!E976=1,1,0)</f>
        <v>1</v>
      </c>
      <c r="E976" s="103">
        <f>IF(ISNUMBER(Consolidated!F976),Consolidated!F976,0)</f>
        <v>0</v>
      </c>
      <c r="F976" s="103">
        <f t="shared" si="31"/>
        <v>0</v>
      </c>
    </row>
    <row r="977" spans="1:6">
      <c r="A977" s="103">
        <f>IF('Khả năng chọn thiết bị'!$D$8="",0,IF(Consolidated!L977='Khả năng chọn thiết bị'!$D$8,1,0))</f>
        <v>0</v>
      </c>
      <c r="B977" s="103">
        <f>IF('Khả năng chọn thiết bị'!$D$8="",0,IF(Consolidated!P977='Khả năng chọn thiết bị'!$D$8,1,0))</f>
        <v>0</v>
      </c>
      <c r="C977" s="103">
        <f t="shared" si="30"/>
        <v>0</v>
      </c>
      <c r="D977" s="103">
        <f>IF(Consolidated!E977=1,1,0)</f>
        <v>1</v>
      </c>
      <c r="E977" s="103">
        <f>IF(ISNUMBER(Consolidated!F977),Consolidated!F977,0)</f>
        <v>0</v>
      </c>
      <c r="F977" s="103">
        <f t="shared" si="31"/>
        <v>0</v>
      </c>
    </row>
    <row r="978" spans="1:6">
      <c r="A978" s="103">
        <f>IF('Khả năng chọn thiết bị'!$D$8="",0,IF(Consolidated!L978='Khả năng chọn thiết bị'!$D$8,1,0))</f>
        <v>0</v>
      </c>
      <c r="B978" s="103">
        <f>IF('Khả năng chọn thiết bị'!$D$8="",0,IF(Consolidated!P978='Khả năng chọn thiết bị'!$D$8,1,0))</f>
        <v>0</v>
      </c>
      <c r="C978" s="103">
        <f t="shared" si="30"/>
        <v>0</v>
      </c>
      <c r="D978" s="103">
        <f>IF(Consolidated!E978=1,1,0)</f>
        <v>1</v>
      </c>
      <c r="E978" s="103">
        <f>IF(ISNUMBER(Consolidated!F978),Consolidated!F978,0)</f>
        <v>0</v>
      </c>
      <c r="F978" s="103">
        <f t="shared" si="31"/>
        <v>0</v>
      </c>
    </row>
    <row r="979" spans="1:6">
      <c r="A979" s="103">
        <f>IF('Khả năng chọn thiết bị'!$D$8="",0,IF(Consolidated!L979='Khả năng chọn thiết bị'!$D$8,1,0))</f>
        <v>0</v>
      </c>
      <c r="B979" s="103">
        <f>IF('Khả năng chọn thiết bị'!$D$8="",0,IF(Consolidated!P979='Khả năng chọn thiết bị'!$D$8,1,0))</f>
        <v>0</v>
      </c>
      <c r="C979" s="103">
        <f t="shared" si="30"/>
        <v>0</v>
      </c>
      <c r="D979" s="103">
        <f>IF(Consolidated!E979=1,1,0)</f>
        <v>1</v>
      </c>
      <c r="E979" s="103">
        <f>IF(ISNUMBER(Consolidated!F979),Consolidated!F979,0)</f>
        <v>0</v>
      </c>
      <c r="F979" s="103">
        <f t="shared" si="31"/>
        <v>0</v>
      </c>
    </row>
    <row r="980" spans="1:6">
      <c r="A980" s="103">
        <f>IF('Khả năng chọn thiết bị'!$D$8="",0,IF(Consolidated!L980='Khả năng chọn thiết bị'!$D$8,1,0))</f>
        <v>0</v>
      </c>
      <c r="B980" s="103">
        <f>IF('Khả năng chọn thiết bị'!$D$8="",0,IF(Consolidated!P980='Khả năng chọn thiết bị'!$D$8,1,0))</f>
        <v>0</v>
      </c>
      <c r="C980" s="103">
        <f t="shared" si="30"/>
        <v>0</v>
      </c>
      <c r="D980" s="103">
        <f>IF(Consolidated!E980=1,1,0)</f>
        <v>1</v>
      </c>
      <c r="E980" s="103">
        <f>IF(ISNUMBER(Consolidated!F980),Consolidated!F980,0)</f>
        <v>0</v>
      </c>
      <c r="F980" s="103">
        <f t="shared" si="31"/>
        <v>0</v>
      </c>
    </row>
    <row r="981" spans="1:6">
      <c r="A981" s="103">
        <f>IF('Khả năng chọn thiết bị'!$D$8="",0,IF(Consolidated!L981='Khả năng chọn thiết bị'!$D$8,1,0))</f>
        <v>0</v>
      </c>
      <c r="B981" s="103">
        <f>IF('Khả năng chọn thiết bị'!$D$8="",0,IF(Consolidated!P981='Khả năng chọn thiết bị'!$D$8,1,0))</f>
        <v>0</v>
      </c>
      <c r="C981" s="103">
        <f t="shared" si="30"/>
        <v>0</v>
      </c>
      <c r="D981" s="103">
        <f>IF(Consolidated!E981=1,1,0)</f>
        <v>1</v>
      </c>
      <c r="E981" s="103">
        <f>IF(ISNUMBER(Consolidated!F981),Consolidated!F981,0)</f>
        <v>0</v>
      </c>
      <c r="F981" s="103">
        <f t="shared" si="31"/>
        <v>0</v>
      </c>
    </row>
    <row r="982" spans="1:6">
      <c r="A982" s="103">
        <f>IF('Khả năng chọn thiết bị'!$D$8="",0,IF(Consolidated!L982='Khả năng chọn thiết bị'!$D$8,1,0))</f>
        <v>0</v>
      </c>
      <c r="B982" s="103">
        <f>IF('Khả năng chọn thiết bị'!$D$8="",0,IF(Consolidated!P982='Khả năng chọn thiết bị'!$D$8,1,0))</f>
        <v>0</v>
      </c>
      <c r="C982" s="103">
        <f t="shared" si="30"/>
        <v>0</v>
      </c>
      <c r="D982" s="103">
        <f>IF(Consolidated!E982=1,1,0)</f>
        <v>1</v>
      </c>
      <c r="E982" s="103">
        <f>IF(ISNUMBER(Consolidated!F982),Consolidated!F982,0)</f>
        <v>0</v>
      </c>
      <c r="F982" s="103">
        <f t="shared" si="31"/>
        <v>0</v>
      </c>
    </row>
    <row r="983" spans="1:6">
      <c r="A983" s="103">
        <f>IF('Khả năng chọn thiết bị'!$D$8="",0,IF(Consolidated!L983='Khả năng chọn thiết bị'!$D$8,1,0))</f>
        <v>0</v>
      </c>
      <c r="B983" s="103">
        <f>IF('Khả năng chọn thiết bị'!$D$8="",0,IF(Consolidated!P983='Khả năng chọn thiết bị'!$D$8,1,0))</f>
        <v>0</v>
      </c>
      <c r="C983" s="103">
        <f t="shared" si="30"/>
        <v>0</v>
      </c>
      <c r="D983" s="103">
        <f>IF(Consolidated!E983=1,1,0)</f>
        <v>1</v>
      </c>
      <c r="E983" s="103">
        <f>IF(ISNUMBER(Consolidated!F983),Consolidated!F983,0)</f>
        <v>0</v>
      </c>
      <c r="F983" s="103">
        <f t="shared" si="31"/>
        <v>0</v>
      </c>
    </row>
    <row r="984" spans="1:6">
      <c r="A984" s="103">
        <f>IF('Khả năng chọn thiết bị'!$D$8="",0,IF(Consolidated!L984='Khả năng chọn thiết bị'!$D$8,1,0))</f>
        <v>0</v>
      </c>
      <c r="B984" s="103">
        <f>IF('Khả năng chọn thiết bị'!$D$8="",0,IF(Consolidated!P984='Khả năng chọn thiết bị'!$D$8,1,0))</f>
        <v>0</v>
      </c>
      <c r="C984" s="103">
        <f t="shared" si="30"/>
        <v>0</v>
      </c>
      <c r="D984" s="103">
        <f>IF(Consolidated!E984=1,1,0)</f>
        <v>1</v>
      </c>
      <c r="E984" s="103">
        <f>IF(ISNUMBER(Consolidated!F984),Consolidated!F984,0)</f>
        <v>0</v>
      </c>
      <c r="F984" s="103">
        <f t="shared" si="31"/>
        <v>0</v>
      </c>
    </row>
    <row r="985" spans="1:6">
      <c r="A985" s="103">
        <f>IF('Khả năng chọn thiết bị'!$D$8="",0,IF(Consolidated!L985='Khả năng chọn thiết bị'!$D$8,1,0))</f>
        <v>0</v>
      </c>
      <c r="B985" s="103">
        <f>IF('Khả năng chọn thiết bị'!$D$8="",0,IF(Consolidated!P985='Khả năng chọn thiết bị'!$D$8,1,0))</f>
        <v>0</v>
      </c>
      <c r="C985" s="103">
        <f t="shared" si="30"/>
        <v>0</v>
      </c>
      <c r="D985" s="103">
        <f>IF(Consolidated!E985=1,1,0)</f>
        <v>1</v>
      </c>
      <c r="E985" s="103">
        <f>IF(ISNUMBER(Consolidated!F985),Consolidated!F985,0)</f>
        <v>0</v>
      </c>
      <c r="F985" s="103">
        <f t="shared" si="31"/>
        <v>0</v>
      </c>
    </row>
    <row r="986" spans="1:6">
      <c r="A986" s="103">
        <f>IF('Khả năng chọn thiết bị'!$D$8="",0,IF(Consolidated!L986='Khả năng chọn thiết bị'!$D$8,1,0))</f>
        <v>0</v>
      </c>
      <c r="B986" s="103">
        <f>IF('Khả năng chọn thiết bị'!$D$8="",0,IF(Consolidated!P986='Khả năng chọn thiết bị'!$D$8,1,0))</f>
        <v>0</v>
      </c>
      <c r="C986" s="103">
        <f t="shared" si="30"/>
        <v>0</v>
      </c>
      <c r="D986" s="103">
        <f>IF(Consolidated!E986=1,1,0)</f>
        <v>1</v>
      </c>
      <c r="E986" s="103">
        <f>IF(ISNUMBER(Consolidated!F986),Consolidated!F986,0)</f>
        <v>0</v>
      </c>
      <c r="F986" s="103">
        <f t="shared" si="31"/>
        <v>0</v>
      </c>
    </row>
    <row r="987" spans="1:6">
      <c r="A987" s="103">
        <f>IF('Khả năng chọn thiết bị'!$D$8="",0,IF(Consolidated!L987='Khả năng chọn thiết bị'!$D$8,1,0))</f>
        <v>0</v>
      </c>
      <c r="B987" s="103">
        <f>IF('Khả năng chọn thiết bị'!$D$8="",0,IF(Consolidated!P987='Khả năng chọn thiết bị'!$D$8,1,0))</f>
        <v>0</v>
      </c>
      <c r="C987" s="103">
        <f t="shared" si="30"/>
        <v>0</v>
      </c>
      <c r="D987" s="103">
        <f>IF(Consolidated!E987=1,1,0)</f>
        <v>1</v>
      </c>
      <c r="E987" s="103">
        <f>IF(ISNUMBER(Consolidated!F987),Consolidated!F987,0)</f>
        <v>0</v>
      </c>
      <c r="F987" s="103">
        <f t="shared" si="31"/>
        <v>0</v>
      </c>
    </row>
    <row r="988" spans="1:6">
      <c r="A988" s="103">
        <f>IF('Khả năng chọn thiết bị'!$D$8="",0,IF(Consolidated!L988='Khả năng chọn thiết bị'!$D$8,1,0))</f>
        <v>0</v>
      </c>
      <c r="B988" s="103">
        <f>IF('Khả năng chọn thiết bị'!$D$8="",0,IF(Consolidated!P988='Khả năng chọn thiết bị'!$D$8,1,0))</f>
        <v>0</v>
      </c>
      <c r="C988" s="103">
        <f t="shared" si="30"/>
        <v>0</v>
      </c>
      <c r="D988" s="103">
        <f>IF(Consolidated!E988=1,1,0)</f>
        <v>1</v>
      </c>
      <c r="E988" s="103">
        <f>IF(ISNUMBER(Consolidated!F988),Consolidated!F988,0)</f>
        <v>0</v>
      </c>
      <c r="F988" s="103">
        <f t="shared" si="31"/>
        <v>0</v>
      </c>
    </row>
    <row r="989" spans="1:6">
      <c r="A989" s="103">
        <f>IF('Khả năng chọn thiết bị'!$D$8="",0,IF(Consolidated!L989='Khả năng chọn thiết bị'!$D$8,1,0))</f>
        <v>0</v>
      </c>
      <c r="B989" s="103">
        <f>IF('Khả năng chọn thiết bị'!$D$8="",0,IF(Consolidated!P989='Khả năng chọn thiết bị'!$D$8,1,0))</f>
        <v>0</v>
      </c>
      <c r="C989" s="103">
        <f t="shared" si="30"/>
        <v>0</v>
      </c>
      <c r="D989" s="103">
        <f>IF(Consolidated!E989=1,1,0)</f>
        <v>1</v>
      </c>
      <c r="E989" s="103">
        <f>IF(ISNUMBER(Consolidated!F989),Consolidated!F989,0)</f>
        <v>0</v>
      </c>
      <c r="F989" s="103">
        <f t="shared" si="31"/>
        <v>0</v>
      </c>
    </row>
    <row r="990" spans="1:6">
      <c r="A990" s="103">
        <f>IF('Khả năng chọn thiết bị'!$D$8="",0,IF(Consolidated!L990='Khả năng chọn thiết bị'!$D$8,1,0))</f>
        <v>0</v>
      </c>
      <c r="B990" s="103">
        <f>IF('Khả năng chọn thiết bị'!$D$8="",0,IF(Consolidated!P990='Khả năng chọn thiết bị'!$D$8,1,0))</f>
        <v>0</v>
      </c>
      <c r="C990" s="103">
        <f t="shared" si="30"/>
        <v>0</v>
      </c>
      <c r="D990" s="103">
        <f>IF(Consolidated!E990=1,1,0)</f>
        <v>1</v>
      </c>
      <c r="E990" s="103">
        <f>IF(ISNUMBER(Consolidated!F990),Consolidated!F990,0)</f>
        <v>0</v>
      </c>
      <c r="F990" s="103">
        <f t="shared" si="31"/>
        <v>0</v>
      </c>
    </row>
    <row r="991" spans="1:6">
      <c r="A991" s="103">
        <f>IF('Khả năng chọn thiết bị'!$D$8="",0,IF(Consolidated!L991='Khả năng chọn thiết bị'!$D$8,1,0))</f>
        <v>0</v>
      </c>
      <c r="B991" s="103">
        <f>IF('Khả năng chọn thiết bị'!$D$8="",0,IF(Consolidated!P991='Khả năng chọn thiết bị'!$D$8,1,0))</f>
        <v>0</v>
      </c>
      <c r="C991" s="103">
        <f t="shared" si="30"/>
        <v>0</v>
      </c>
      <c r="D991" s="103">
        <f>IF(Consolidated!E991=1,1,0)</f>
        <v>1</v>
      </c>
      <c r="E991" s="103">
        <f>IF(ISNUMBER(Consolidated!F991),Consolidated!F991,0)</f>
        <v>0</v>
      </c>
      <c r="F991" s="103">
        <f t="shared" si="31"/>
        <v>0</v>
      </c>
    </row>
    <row r="992" spans="1:6">
      <c r="A992" s="103">
        <f>IF('Khả năng chọn thiết bị'!$D$8="",0,IF(Consolidated!L992='Khả năng chọn thiết bị'!$D$8,1,0))</f>
        <v>0</v>
      </c>
      <c r="B992" s="103">
        <f>IF('Khả năng chọn thiết bị'!$D$8="",0,IF(Consolidated!P992='Khả năng chọn thiết bị'!$D$8,1,0))</f>
        <v>0</v>
      </c>
      <c r="C992" s="103">
        <f t="shared" si="30"/>
        <v>0</v>
      </c>
      <c r="D992" s="103">
        <f>IF(Consolidated!E992=1,1,0)</f>
        <v>1</v>
      </c>
      <c r="E992" s="103">
        <f>IF(ISNUMBER(Consolidated!F992),Consolidated!F992,0)</f>
        <v>0</v>
      </c>
      <c r="F992" s="103">
        <f t="shared" si="31"/>
        <v>0</v>
      </c>
    </row>
    <row r="993" spans="1:6">
      <c r="A993" s="103">
        <f>IF('Khả năng chọn thiết bị'!$D$8="",0,IF(Consolidated!L993='Khả năng chọn thiết bị'!$D$8,1,0))</f>
        <v>0</v>
      </c>
      <c r="B993" s="103">
        <f>IF('Khả năng chọn thiết bị'!$D$8="",0,IF(Consolidated!P993='Khả năng chọn thiết bị'!$D$8,1,0))</f>
        <v>0</v>
      </c>
      <c r="C993" s="103">
        <f t="shared" si="30"/>
        <v>0</v>
      </c>
      <c r="D993" s="103">
        <f>IF(Consolidated!E993=1,1,0)</f>
        <v>1</v>
      </c>
      <c r="E993" s="103">
        <f>IF(ISNUMBER(Consolidated!F993),Consolidated!F993,0)</f>
        <v>0</v>
      </c>
      <c r="F993" s="103">
        <f t="shared" si="31"/>
        <v>0</v>
      </c>
    </row>
    <row r="994" spans="1:6">
      <c r="A994" s="103">
        <f>IF('Khả năng chọn thiết bị'!$D$8="",0,IF(Consolidated!L994='Khả năng chọn thiết bị'!$D$8,1,0))</f>
        <v>0</v>
      </c>
      <c r="B994" s="103">
        <f>IF('Khả năng chọn thiết bị'!$D$8="",0,IF(Consolidated!P994='Khả năng chọn thiết bị'!$D$8,1,0))</f>
        <v>0</v>
      </c>
      <c r="C994" s="103">
        <f t="shared" si="30"/>
        <v>0</v>
      </c>
      <c r="D994" s="103">
        <f>IF(Consolidated!E994=1,1,0)</f>
        <v>1</v>
      </c>
      <c r="E994" s="103">
        <f>IF(ISNUMBER(Consolidated!F994),Consolidated!F994,0)</f>
        <v>0</v>
      </c>
      <c r="F994" s="103">
        <f t="shared" si="31"/>
        <v>0</v>
      </c>
    </row>
    <row r="995" spans="1:6">
      <c r="A995" s="103">
        <f>IF('Khả năng chọn thiết bị'!$D$8="",0,IF(Consolidated!L995='Khả năng chọn thiết bị'!$D$8,1,0))</f>
        <v>0</v>
      </c>
      <c r="B995" s="103">
        <f>IF('Khả năng chọn thiết bị'!$D$8="",0,IF(Consolidated!P995='Khả năng chọn thiết bị'!$D$8,1,0))</f>
        <v>0</v>
      </c>
      <c r="C995" s="103">
        <f t="shared" si="30"/>
        <v>0</v>
      </c>
      <c r="D995" s="103">
        <f>IF(Consolidated!E995=1,1,0)</f>
        <v>1</v>
      </c>
      <c r="E995" s="103">
        <f>IF(ISNUMBER(Consolidated!F995),Consolidated!F995,0)</f>
        <v>0</v>
      </c>
      <c r="F995" s="103">
        <f t="shared" si="31"/>
        <v>0</v>
      </c>
    </row>
    <row r="996" spans="1:6">
      <c r="A996" s="103">
        <f>IF('Khả năng chọn thiết bị'!$D$8="",0,IF(Consolidated!L996='Khả năng chọn thiết bị'!$D$8,1,0))</f>
        <v>0</v>
      </c>
      <c r="B996" s="103">
        <f>IF('Khả năng chọn thiết bị'!$D$8="",0,IF(Consolidated!P996='Khả năng chọn thiết bị'!$D$8,1,0))</f>
        <v>0</v>
      </c>
      <c r="C996" s="103">
        <f t="shared" si="30"/>
        <v>0</v>
      </c>
      <c r="D996" s="103">
        <f>IF(Consolidated!E996=1,1,0)</f>
        <v>1</v>
      </c>
      <c r="E996" s="103">
        <f>IF(ISNUMBER(Consolidated!F996),Consolidated!F996,0)</f>
        <v>0</v>
      </c>
      <c r="F996" s="103">
        <f t="shared" si="31"/>
        <v>0</v>
      </c>
    </row>
    <row r="997" spans="1:6">
      <c r="A997" s="103">
        <f>IF('Khả năng chọn thiết bị'!$D$8="",0,IF(Consolidated!L997='Khả năng chọn thiết bị'!$D$8,1,0))</f>
        <v>0</v>
      </c>
      <c r="B997" s="103">
        <f>IF('Khả năng chọn thiết bị'!$D$8="",0,IF(Consolidated!P997='Khả năng chọn thiết bị'!$D$8,1,0))</f>
        <v>0</v>
      </c>
      <c r="C997" s="103">
        <f t="shared" si="30"/>
        <v>0</v>
      </c>
      <c r="D997" s="103">
        <f>IF(Consolidated!E997=1,1,0)</f>
        <v>1</v>
      </c>
      <c r="E997" s="103">
        <f>IF(ISNUMBER(Consolidated!F997),Consolidated!F997,0)</f>
        <v>0</v>
      </c>
      <c r="F997" s="103">
        <f t="shared" si="31"/>
        <v>0</v>
      </c>
    </row>
    <row r="998" spans="1:6">
      <c r="A998" s="103">
        <f>IF('Khả năng chọn thiết bị'!$D$8="",0,IF(Consolidated!L998='Khả năng chọn thiết bị'!$D$8,1,0))</f>
        <v>0</v>
      </c>
      <c r="B998" s="103">
        <f>IF('Khả năng chọn thiết bị'!$D$8="",0,IF(Consolidated!P998='Khả năng chọn thiết bị'!$D$8,1,0))</f>
        <v>0</v>
      </c>
      <c r="C998" s="103">
        <f t="shared" si="30"/>
        <v>0</v>
      </c>
      <c r="D998" s="103">
        <f>IF(Consolidated!E998=1,1,0)</f>
        <v>1</v>
      </c>
      <c r="E998" s="103">
        <f>IF(ISNUMBER(Consolidated!F998),Consolidated!F998,0)</f>
        <v>0</v>
      </c>
      <c r="F998" s="103">
        <f t="shared" si="31"/>
        <v>0</v>
      </c>
    </row>
    <row r="999" spans="1:6">
      <c r="A999" s="103">
        <f>IF('Khả năng chọn thiết bị'!$D$8="",0,IF(Consolidated!L999='Khả năng chọn thiết bị'!$D$8,1,0))</f>
        <v>0</v>
      </c>
      <c r="B999" s="103">
        <f>IF('Khả năng chọn thiết bị'!$D$8="",0,IF(Consolidated!P999='Khả năng chọn thiết bị'!$D$8,1,0))</f>
        <v>0</v>
      </c>
      <c r="C999" s="103">
        <f t="shared" si="30"/>
        <v>0</v>
      </c>
      <c r="D999" s="103">
        <f>IF(Consolidated!E999=1,1,0)</f>
        <v>1</v>
      </c>
      <c r="E999" s="103">
        <f>IF(ISNUMBER(Consolidated!F999),Consolidated!F999,0)</f>
        <v>0</v>
      </c>
      <c r="F999" s="103">
        <f t="shared" si="31"/>
        <v>0</v>
      </c>
    </row>
    <row r="1000" spans="1:6">
      <c r="A1000" s="103">
        <f>IF('Khả năng chọn thiết bị'!$D$8="",0,IF(Consolidated!L1000='Khả năng chọn thiết bị'!$D$8,1,0))</f>
        <v>0</v>
      </c>
      <c r="B1000" s="103">
        <f>IF('Khả năng chọn thiết bị'!$D$8="",0,IF(Consolidated!P1000='Khả năng chọn thiết bị'!$D$8,1,0))</f>
        <v>0</v>
      </c>
      <c r="C1000" s="103">
        <f t="shared" si="30"/>
        <v>0</v>
      </c>
      <c r="D1000" s="103">
        <f>IF(Consolidated!E1000=1,1,0)</f>
        <v>1</v>
      </c>
      <c r="E1000" s="103">
        <f>IF(ISNUMBER(Consolidated!F1000),Consolidated!F1000,0)</f>
        <v>0</v>
      </c>
      <c r="F1000" s="103">
        <f t="shared" si="31"/>
        <v>0</v>
      </c>
    </row>
    <row r="1001" spans="1:6">
      <c r="A1001" s="103">
        <f>IF('Khả năng chọn thiết bị'!$D$8="",0,IF(Consolidated!L1001='Khả năng chọn thiết bị'!$D$8,1,0))</f>
        <v>0</v>
      </c>
      <c r="B1001" s="103">
        <f>IF('Khả năng chọn thiết bị'!$D$8="",0,IF(Consolidated!P1001='Khả năng chọn thiết bị'!$D$8,1,0))</f>
        <v>0</v>
      </c>
      <c r="C1001" s="103">
        <f t="shared" si="30"/>
        <v>0</v>
      </c>
      <c r="D1001" s="103">
        <f>IF(Consolidated!E1001=1,1,0)</f>
        <v>1</v>
      </c>
      <c r="E1001" s="103">
        <f>IF(ISNUMBER(Consolidated!F1001),Consolidated!F1001,0)</f>
        <v>0</v>
      </c>
      <c r="F1001" s="103">
        <f t="shared" si="31"/>
        <v>0</v>
      </c>
    </row>
    <row r="1002" spans="1:6">
      <c r="A1002" s="103">
        <f>IF('Khả năng chọn thiết bị'!$D$8="",0,IF(Consolidated!L1002='Khả năng chọn thiết bị'!$D$8,1,0))</f>
        <v>0</v>
      </c>
      <c r="B1002" s="103">
        <f>IF('Khả năng chọn thiết bị'!$D$8="",0,IF(Consolidated!P1002='Khả năng chọn thiết bị'!$D$8,1,0))</f>
        <v>0</v>
      </c>
      <c r="C1002" s="103">
        <f t="shared" si="30"/>
        <v>0</v>
      </c>
      <c r="D1002" s="103">
        <f>IF(Consolidated!E1002=1,1,0)</f>
        <v>1</v>
      </c>
      <c r="E1002" s="103">
        <f>IF(ISNUMBER(Consolidated!F1002),Consolidated!F1002,0)</f>
        <v>0</v>
      </c>
      <c r="F1002" s="103">
        <f t="shared" si="31"/>
        <v>0</v>
      </c>
    </row>
    <row r="1003" spans="1:6">
      <c r="A1003" s="103">
        <f>IF('Khả năng chọn thiết bị'!$D$8="",0,IF(Consolidated!L1003='Khả năng chọn thiết bị'!$D$8,1,0))</f>
        <v>0</v>
      </c>
      <c r="B1003" s="103">
        <f>IF('Khả năng chọn thiết bị'!$D$8="",0,IF(Consolidated!P1003='Khả năng chọn thiết bị'!$D$8,1,0))</f>
        <v>0</v>
      </c>
      <c r="C1003" s="103">
        <f t="shared" si="30"/>
        <v>0</v>
      </c>
      <c r="D1003" s="103">
        <f>IF(Consolidated!E1003=1,1,0)</f>
        <v>1</v>
      </c>
      <c r="E1003" s="103">
        <f>IF(ISNUMBER(Consolidated!F1003),Consolidated!F1003,0)</f>
        <v>0</v>
      </c>
      <c r="F1003" s="103">
        <f t="shared" si="31"/>
        <v>0</v>
      </c>
    </row>
    <row r="1004" spans="1:6">
      <c r="A1004" s="103">
        <f>IF('Khả năng chọn thiết bị'!$D$8="",0,IF(Consolidated!L1004='Khả năng chọn thiết bị'!$D$8,1,0))</f>
        <v>0</v>
      </c>
      <c r="B1004" s="103">
        <f>IF('Khả năng chọn thiết bị'!$D$8="",0,IF(Consolidated!P1004='Khả năng chọn thiết bị'!$D$8,1,0))</f>
        <v>0</v>
      </c>
      <c r="C1004" s="103">
        <f t="shared" si="30"/>
        <v>0</v>
      </c>
      <c r="D1004" s="103">
        <f>IF(Consolidated!E1004=1,1,0)</f>
        <v>1</v>
      </c>
      <c r="E1004" s="103">
        <f>IF(ISNUMBER(Consolidated!F1004),Consolidated!F1004,0)</f>
        <v>0</v>
      </c>
      <c r="F1004" s="103">
        <f t="shared" si="31"/>
        <v>0</v>
      </c>
    </row>
    <row r="1005" spans="1:6">
      <c r="A1005" s="103">
        <f>IF('Khả năng chọn thiết bị'!$D$8="",0,IF(Consolidated!L1005='Khả năng chọn thiết bị'!$D$8,1,0))</f>
        <v>0</v>
      </c>
      <c r="B1005" s="103">
        <f>IF('Khả năng chọn thiết bị'!$D$8="",0,IF(Consolidated!P1005='Khả năng chọn thiết bị'!$D$8,1,0))</f>
        <v>0</v>
      </c>
      <c r="C1005" s="103">
        <f t="shared" si="30"/>
        <v>0</v>
      </c>
      <c r="D1005" s="103">
        <f>IF(Consolidated!E1005=1,1,0)</f>
        <v>1</v>
      </c>
      <c r="E1005" s="103">
        <f>IF(ISNUMBER(Consolidated!F1005),Consolidated!F1005,0)</f>
        <v>0</v>
      </c>
      <c r="F1005" s="103">
        <f t="shared" si="31"/>
        <v>0</v>
      </c>
    </row>
    <row r="1006" spans="1:6">
      <c r="A1006" s="103">
        <f>IF('Khả năng chọn thiết bị'!$D$8="",0,IF(Consolidated!L1006='Khả năng chọn thiết bị'!$D$8,1,0))</f>
        <v>0</v>
      </c>
      <c r="B1006" s="103">
        <f>IF('Khả năng chọn thiết bị'!$D$8="",0,IF(Consolidated!P1006='Khả năng chọn thiết bị'!$D$8,1,0))</f>
        <v>0</v>
      </c>
      <c r="C1006" s="103">
        <f t="shared" si="30"/>
        <v>0</v>
      </c>
      <c r="D1006" s="103">
        <f>IF(Consolidated!E1006=1,1,0)</f>
        <v>1</v>
      </c>
      <c r="E1006" s="103">
        <f>IF(ISNUMBER(Consolidated!F1006),Consolidated!F1006,0)</f>
        <v>0</v>
      </c>
      <c r="F1006" s="103">
        <f t="shared" si="31"/>
        <v>0</v>
      </c>
    </row>
    <row r="1007" spans="1:6">
      <c r="A1007" s="103">
        <f>IF('Khả năng chọn thiết bị'!$D$8="",0,IF(Consolidated!L1007='Khả năng chọn thiết bị'!$D$8,1,0))</f>
        <v>0</v>
      </c>
      <c r="B1007" s="103">
        <f>IF('Khả năng chọn thiết bị'!$D$8="",0,IF(Consolidated!P1007='Khả năng chọn thiết bị'!$D$8,1,0))</f>
        <v>0</v>
      </c>
      <c r="C1007" s="103">
        <f t="shared" si="30"/>
        <v>0</v>
      </c>
      <c r="D1007" s="103">
        <f>IF(Consolidated!E1007=1,1,0)</f>
        <v>1</v>
      </c>
      <c r="E1007" s="103">
        <f>IF(ISNUMBER(Consolidated!F1007),Consolidated!F1007,0)</f>
        <v>0</v>
      </c>
      <c r="F1007" s="103">
        <f t="shared" si="31"/>
        <v>0</v>
      </c>
    </row>
    <row r="1008" spans="1:6">
      <c r="A1008" s="103">
        <f>IF('Khả năng chọn thiết bị'!$D$8="",0,IF(Consolidated!L1008='Khả năng chọn thiết bị'!$D$8,1,0))</f>
        <v>0</v>
      </c>
      <c r="B1008" s="103">
        <f>IF('Khả năng chọn thiết bị'!$D$8="",0,IF(Consolidated!P1008='Khả năng chọn thiết bị'!$D$8,1,0))</f>
        <v>0</v>
      </c>
      <c r="C1008" s="103">
        <f t="shared" si="30"/>
        <v>0</v>
      </c>
      <c r="D1008" s="103">
        <f>IF(Consolidated!E1008=1,1,0)</f>
        <v>1</v>
      </c>
      <c r="E1008" s="103">
        <f>IF(ISNUMBER(Consolidated!F1008),Consolidated!F1008,0)</f>
        <v>0</v>
      </c>
      <c r="F1008" s="103">
        <f t="shared" si="31"/>
        <v>0</v>
      </c>
    </row>
    <row r="1009" spans="1:6">
      <c r="A1009" s="103">
        <f>IF('Khả năng chọn thiết bị'!$D$8="",0,IF(Consolidated!L1009='Khả năng chọn thiết bị'!$D$8,1,0))</f>
        <v>0</v>
      </c>
      <c r="B1009" s="103">
        <f>IF('Khả năng chọn thiết bị'!$D$8="",0,IF(Consolidated!P1009='Khả năng chọn thiết bị'!$D$8,1,0))</f>
        <v>0</v>
      </c>
      <c r="C1009" s="103">
        <f t="shared" si="30"/>
        <v>0</v>
      </c>
      <c r="D1009" s="103">
        <f>IF(Consolidated!E1009=1,1,0)</f>
        <v>1</v>
      </c>
      <c r="E1009" s="103">
        <f>IF(ISNUMBER(Consolidated!F1009),Consolidated!F1009,0)</f>
        <v>0</v>
      </c>
      <c r="F1009" s="103">
        <f t="shared" si="31"/>
        <v>0</v>
      </c>
    </row>
    <row r="1010" spans="1:6">
      <c r="A1010" s="103">
        <f>IF('Khả năng chọn thiết bị'!$D$8="",0,IF(Consolidated!L1010='Khả năng chọn thiết bị'!$D$8,1,0))</f>
        <v>0</v>
      </c>
      <c r="B1010" s="103">
        <f>IF('Khả năng chọn thiết bị'!$D$8="",0,IF(Consolidated!P1010='Khả năng chọn thiết bị'!$D$8,1,0))</f>
        <v>0</v>
      </c>
      <c r="C1010" s="103">
        <f t="shared" si="30"/>
        <v>0</v>
      </c>
      <c r="D1010" s="103">
        <f>IF(Consolidated!E1010=1,1,0)</f>
        <v>1</v>
      </c>
      <c r="E1010" s="103">
        <f>IF(ISNUMBER(Consolidated!F1010),Consolidated!F1010,0)</f>
        <v>0</v>
      </c>
      <c r="F1010" s="103">
        <f t="shared" si="31"/>
        <v>0</v>
      </c>
    </row>
    <row r="1011" spans="1:6">
      <c r="A1011" s="103">
        <f>IF('Khả năng chọn thiết bị'!$D$8="",0,IF(Consolidated!L1011='Khả năng chọn thiết bị'!$D$8,1,0))</f>
        <v>0</v>
      </c>
      <c r="B1011" s="103">
        <f>IF('Khả năng chọn thiết bị'!$D$8="",0,IF(Consolidated!P1011='Khả năng chọn thiết bị'!$D$8,1,0))</f>
        <v>0</v>
      </c>
      <c r="C1011" s="103">
        <f t="shared" si="30"/>
        <v>0</v>
      </c>
      <c r="D1011" s="103">
        <f>IF(Consolidated!E1011=1,1,0)</f>
        <v>1</v>
      </c>
      <c r="E1011" s="103">
        <f>IF(ISNUMBER(Consolidated!F1011),Consolidated!F1011,0)</f>
        <v>0</v>
      </c>
      <c r="F1011" s="103">
        <f t="shared" si="31"/>
        <v>0</v>
      </c>
    </row>
    <row r="1012" spans="1:6">
      <c r="A1012" s="103">
        <f>IF('Khả năng chọn thiết bị'!$D$8="",0,IF(Consolidated!L1012='Khả năng chọn thiết bị'!$D$8,1,0))</f>
        <v>0</v>
      </c>
      <c r="B1012" s="103">
        <f>IF('Khả năng chọn thiết bị'!$D$8="",0,IF(Consolidated!P1012='Khả năng chọn thiết bị'!$D$8,1,0))</f>
        <v>0</v>
      </c>
      <c r="C1012" s="103">
        <f t="shared" si="30"/>
        <v>0</v>
      </c>
      <c r="D1012" s="103">
        <f>IF(Consolidated!E1012=1,1,0)</f>
        <v>1</v>
      </c>
      <c r="E1012" s="103">
        <f>IF(ISNUMBER(Consolidated!F1012),Consolidated!F1012,0)</f>
        <v>0</v>
      </c>
      <c r="F1012" s="103">
        <f t="shared" si="31"/>
        <v>0</v>
      </c>
    </row>
    <row r="1013" spans="1:6">
      <c r="A1013" s="103">
        <f>IF('Khả năng chọn thiết bị'!$D$8="",0,IF(Consolidated!L1013='Khả năng chọn thiết bị'!$D$8,1,0))</f>
        <v>0</v>
      </c>
      <c r="B1013" s="103">
        <f>IF('Khả năng chọn thiết bị'!$D$8="",0,IF(Consolidated!P1013='Khả năng chọn thiết bị'!$D$8,1,0))</f>
        <v>0</v>
      </c>
      <c r="C1013" s="103">
        <f t="shared" si="30"/>
        <v>0</v>
      </c>
      <c r="D1013" s="103">
        <f>IF(Consolidated!E1013=1,1,0)</f>
        <v>1</v>
      </c>
      <c r="E1013" s="103">
        <f>IF(ISNUMBER(Consolidated!F1013),Consolidated!F1013,0)</f>
        <v>0</v>
      </c>
      <c r="F1013" s="103">
        <f t="shared" si="31"/>
        <v>0</v>
      </c>
    </row>
    <row r="1014" spans="1:6">
      <c r="A1014" s="103">
        <f>IF('Khả năng chọn thiết bị'!$D$8="",0,IF(Consolidated!L1014='Khả năng chọn thiết bị'!$D$8,1,0))</f>
        <v>0</v>
      </c>
      <c r="B1014" s="103">
        <f>IF('Khả năng chọn thiết bị'!$D$8="",0,IF(Consolidated!P1014='Khả năng chọn thiết bị'!$D$8,1,0))</f>
        <v>0</v>
      </c>
      <c r="C1014" s="103">
        <f t="shared" si="30"/>
        <v>0</v>
      </c>
      <c r="D1014" s="103">
        <f>IF(Consolidated!E1014=1,1,0)</f>
        <v>1</v>
      </c>
      <c r="E1014" s="103">
        <f>IF(ISNUMBER(Consolidated!F1014),Consolidated!F1014,0)</f>
        <v>0</v>
      </c>
      <c r="F1014" s="103">
        <f t="shared" si="31"/>
        <v>0</v>
      </c>
    </row>
    <row r="1015" spans="1:6">
      <c r="A1015" s="103">
        <f>IF('Khả năng chọn thiết bị'!$D$8="",0,IF(Consolidated!L1015='Khả năng chọn thiết bị'!$D$8,1,0))</f>
        <v>0</v>
      </c>
      <c r="B1015" s="103">
        <f>IF('Khả năng chọn thiết bị'!$D$8="",0,IF(Consolidated!P1015='Khả năng chọn thiết bị'!$D$8,1,0))</f>
        <v>0</v>
      </c>
      <c r="C1015" s="103">
        <f t="shared" si="30"/>
        <v>0</v>
      </c>
      <c r="D1015" s="103">
        <f>IF(Consolidated!E1015=1,1,0)</f>
        <v>1</v>
      </c>
      <c r="E1015" s="103">
        <f>IF(ISNUMBER(Consolidated!F1015),Consolidated!F1015,0)</f>
        <v>0</v>
      </c>
      <c r="F1015" s="103">
        <f t="shared" si="31"/>
        <v>0</v>
      </c>
    </row>
    <row r="1016" spans="1:6">
      <c r="A1016" s="103">
        <f>IF('Khả năng chọn thiết bị'!$D$8="",0,IF(Consolidated!L1016='Khả năng chọn thiết bị'!$D$8,1,0))</f>
        <v>0</v>
      </c>
      <c r="B1016" s="103">
        <f>IF('Khả năng chọn thiết bị'!$D$8="",0,IF(Consolidated!P1016='Khả năng chọn thiết bị'!$D$8,1,0))</f>
        <v>0</v>
      </c>
      <c r="C1016" s="103">
        <f t="shared" si="30"/>
        <v>0</v>
      </c>
      <c r="D1016" s="103">
        <f>IF(Consolidated!E1016=1,1,0)</f>
        <v>1</v>
      </c>
      <c r="E1016" s="103">
        <f>IF(ISNUMBER(Consolidated!F1016),Consolidated!F1016,0)</f>
        <v>0</v>
      </c>
      <c r="F1016" s="103">
        <f t="shared" si="31"/>
        <v>0</v>
      </c>
    </row>
    <row r="1017" spans="1:6">
      <c r="A1017" s="103">
        <f>IF('Khả năng chọn thiết bị'!$D$8="",0,IF(Consolidated!L1017='Khả năng chọn thiết bị'!$D$8,1,0))</f>
        <v>0</v>
      </c>
      <c r="B1017" s="103">
        <f>IF('Khả năng chọn thiết bị'!$D$8="",0,IF(Consolidated!P1017='Khả năng chọn thiết bị'!$D$8,1,0))</f>
        <v>0</v>
      </c>
      <c r="C1017" s="103">
        <f t="shared" si="30"/>
        <v>0</v>
      </c>
      <c r="D1017" s="103">
        <f>IF(Consolidated!E1017=1,1,0)</f>
        <v>1</v>
      </c>
      <c r="E1017" s="103">
        <f>IF(ISNUMBER(Consolidated!F1017),Consolidated!F1017,0)</f>
        <v>0</v>
      </c>
      <c r="F1017" s="103">
        <f t="shared" si="31"/>
        <v>0</v>
      </c>
    </row>
    <row r="1018" spans="1:6">
      <c r="A1018" s="103">
        <f>IF('Khả năng chọn thiết bị'!$D$8="",0,IF(Consolidated!L1018='Khả năng chọn thiết bị'!$D$8,1,0))</f>
        <v>0</v>
      </c>
      <c r="B1018" s="103">
        <f>IF('Khả năng chọn thiết bị'!$D$8="",0,IF(Consolidated!P1018='Khả năng chọn thiết bị'!$D$8,1,0))</f>
        <v>0</v>
      </c>
      <c r="C1018" s="103">
        <f t="shared" si="30"/>
        <v>0</v>
      </c>
      <c r="D1018" s="103">
        <f>IF(Consolidated!E1018=1,1,0)</f>
        <v>1</v>
      </c>
      <c r="E1018" s="103">
        <f>IF(ISNUMBER(Consolidated!F1018),Consolidated!F1018,0)</f>
        <v>0</v>
      </c>
      <c r="F1018" s="103">
        <f t="shared" si="31"/>
        <v>0</v>
      </c>
    </row>
    <row r="1019" spans="1:6">
      <c r="A1019" s="103">
        <f>IF('Khả năng chọn thiết bị'!$D$8="",0,IF(Consolidated!L1019='Khả năng chọn thiết bị'!$D$8,1,0))</f>
        <v>0</v>
      </c>
      <c r="B1019" s="103">
        <f>IF('Khả năng chọn thiết bị'!$D$8="",0,IF(Consolidated!P1019='Khả năng chọn thiết bị'!$D$8,1,0))</f>
        <v>0</v>
      </c>
      <c r="C1019" s="103">
        <f t="shared" si="30"/>
        <v>0</v>
      </c>
      <c r="D1019" s="103">
        <f>IF(Consolidated!E1019=1,1,0)</f>
        <v>1</v>
      </c>
      <c r="E1019" s="103">
        <f>IF(ISNUMBER(Consolidated!F1019),Consolidated!F1019,0)</f>
        <v>0</v>
      </c>
      <c r="F1019" s="103">
        <f t="shared" si="31"/>
        <v>0</v>
      </c>
    </row>
    <row r="1020" spans="1:6">
      <c r="A1020" s="103">
        <f>IF('Khả năng chọn thiết bị'!$D$8="",0,IF(Consolidated!L1020='Khả năng chọn thiết bị'!$D$8,1,0))</f>
        <v>0</v>
      </c>
      <c r="B1020" s="103">
        <f>IF('Khả năng chọn thiết bị'!$D$8="",0,IF(Consolidated!P1020='Khả năng chọn thiết bị'!$D$8,1,0))</f>
        <v>0</v>
      </c>
      <c r="C1020" s="103">
        <f t="shared" si="30"/>
        <v>0</v>
      </c>
      <c r="D1020" s="103">
        <f>IF(Consolidated!E1020=1,1,0)</f>
        <v>1</v>
      </c>
      <c r="E1020" s="103">
        <f>IF(ISNUMBER(Consolidated!F1020),Consolidated!F1020,0)</f>
        <v>0</v>
      </c>
      <c r="F1020" s="103">
        <f t="shared" si="31"/>
        <v>0</v>
      </c>
    </row>
    <row r="1021" spans="1:6">
      <c r="A1021" s="103">
        <f>IF('Khả năng chọn thiết bị'!$D$8="",0,IF(Consolidated!L1021='Khả năng chọn thiết bị'!$D$8,1,0))</f>
        <v>0</v>
      </c>
      <c r="B1021" s="103">
        <f>IF('Khả năng chọn thiết bị'!$D$8="",0,IF(Consolidated!P1021='Khả năng chọn thiết bị'!$D$8,1,0))</f>
        <v>0</v>
      </c>
      <c r="C1021" s="103">
        <f t="shared" si="30"/>
        <v>0</v>
      </c>
      <c r="D1021" s="103">
        <f>IF(Consolidated!E1021=1,1,0)</f>
        <v>1</v>
      </c>
      <c r="E1021" s="103">
        <f>IF(ISNUMBER(Consolidated!F1021),Consolidated!F1021,0)</f>
        <v>0</v>
      </c>
      <c r="F1021" s="103">
        <f t="shared" si="31"/>
        <v>0</v>
      </c>
    </row>
    <row r="1022" spans="1:6">
      <c r="A1022" s="103">
        <f>IF('Khả năng chọn thiết bị'!$D$8="",0,IF(Consolidated!L1022='Khả năng chọn thiết bị'!$D$8,1,0))</f>
        <v>0</v>
      </c>
      <c r="B1022" s="103">
        <f>IF('Khả năng chọn thiết bị'!$D$8="",0,IF(Consolidated!P1022='Khả năng chọn thiết bị'!$D$8,1,0))</f>
        <v>0</v>
      </c>
      <c r="C1022" s="103">
        <f t="shared" si="30"/>
        <v>0</v>
      </c>
      <c r="D1022" s="103">
        <f>IF(Consolidated!E1022=1,1,0)</f>
        <v>1</v>
      </c>
      <c r="E1022" s="103">
        <f>IF(ISNUMBER(Consolidated!F1022),Consolidated!F1022,0)</f>
        <v>1</v>
      </c>
      <c r="F1022" s="103">
        <f t="shared" si="31"/>
        <v>0</v>
      </c>
    </row>
    <row r="1023" spans="1:6">
      <c r="A1023" s="103">
        <f>IF('Khả năng chọn thiết bị'!$D$8="",0,IF(Consolidated!L1023='Khả năng chọn thiết bị'!$D$8,1,0))</f>
        <v>0</v>
      </c>
      <c r="B1023" s="103">
        <f>IF('Khả năng chọn thiết bị'!$D$8="",0,IF(Consolidated!P1023='Khả năng chọn thiết bị'!$D$8,1,0))</f>
        <v>0</v>
      </c>
      <c r="C1023" s="103">
        <f t="shared" si="30"/>
        <v>0</v>
      </c>
      <c r="D1023" s="103">
        <f>IF(Consolidated!E1023=1,1,0)</f>
        <v>1</v>
      </c>
      <c r="E1023" s="103">
        <f>IF(ISNUMBER(Consolidated!F1023),Consolidated!F1023,0)</f>
        <v>1</v>
      </c>
      <c r="F1023" s="103">
        <f t="shared" si="31"/>
        <v>0</v>
      </c>
    </row>
    <row r="1024" spans="1:6">
      <c r="A1024" s="103">
        <f>IF('Khả năng chọn thiết bị'!$D$8="",0,IF(Consolidated!L1024='Khả năng chọn thiết bị'!$D$8,1,0))</f>
        <v>0</v>
      </c>
      <c r="B1024" s="103">
        <f>IF('Khả năng chọn thiết bị'!$D$8="",0,IF(Consolidated!P1024='Khả năng chọn thiết bị'!$D$8,1,0))</f>
        <v>0</v>
      </c>
      <c r="C1024" s="103">
        <f t="shared" si="30"/>
        <v>0</v>
      </c>
      <c r="D1024" s="103">
        <f>IF(Consolidated!E1024=1,1,0)</f>
        <v>1</v>
      </c>
      <c r="E1024" s="103">
        <f>IF(ISNUMBER(Consolidated!F1024),Consolidated!F1024,0)</f>
        <v>1</v>
      </c>
      <c r="F1024" s="103">
        <f t="shared" si="31"/>
        <v>0</v>
      </c>
    </row>
    <row r="1025" spans="1:6">
      <c r="A1025" s="103">
        <f>IF('Khả năng chọn thiết bị'!$D$8="",0,IF(Consolidated!L1025='Khả năng chọn thiết bị'!$D$8,1,0))</f>
        <v>0</v>
      </c>
      <c r="B1025" s="103">
        <f>IF('Khả năng chọn thiết bị'!$D$8="",0,IF(Consolidated!P1025='Khả năng chọn thiết bị'!$D$8,1,0))</f>
        <v>0</v>
      </c>
      <c r="C1025" s="103">
        <f t="shared" si="30"/>
        <v>0</v>
      </c>
      <c r="D1025" s="103">
        <f>IF(Consolidated!E1025=1,1,0)</f>
        <v>1</v>
      </c>
      <c r="E1025" s="103">
        <f>IF(ISNUMBER(Consolidated!F1025),Consolidated!F1025,0)</f>
        <v>1</v>
      </c>
      <c r="F1025" s="103">
        <f t="shared" si="31"/>
        <v>0</v>
      </c>
    </row>
    <row r="1026" spans="1:6">
      <c r="A1026" s="103">
        <f>IF('Khả năng chọn thiết bị'!$D$8="",0,IF(Consolidated!L1026='Khả năng chọn thiết bị'!$D$8,1,0))</f>
        <v>0</v>
      </c>
      <c r="B1026" s="103">
        <f>IF('Khả năng chọn thiết bị'!$D$8="",0,IF(Consolidated!P1026='Khả năng chọn thiết bị'!$D$8,1,0))</f>
        <v>0</v>
      </c>
      <c r="C1026" s="103">
        <f t="shared" ref="C1026:C1089" si="32">IF(A1026+B1026&gt;0,1,0)</f>
        <v>0</v>
      </c>
      <c r="D1026" s="103">
        <f>IF(Consolidated!E1026=1,1,0)</f>
        <v>1</v>
      </c>
      <c r="E1026" s="103">
        <f>IF(ISNUMBER(Consolidated!F1026),Consolidated!F1026,0)</f>
        <v>1</v>
      </c>
      <c r="F1026" s="103">
        <f t="shared" si="31"/>
        <v>0</v>
      </c>
    </row>
    <row r="1027" spans="1:6">
      <c r="A1027" s="103">
        <f>IF('Khả năng chọn thiết bị'!$D$8="",0,IF(Consolidated!L1027='Khả năng chọn thiết bị'!$D$8,1,0))</f>
        <v>0</v>
      </c>
      <c r="B1027" s="103">
        <f>IF('Khả năng chọn thiết bị'!$D$8="",0,IF(Consolidated!P1027='Khả năng chọn thiết bị'!$D$8,1,0))</f>
        <v>0</v>
      </c>
      <c r="C1027" s="103">
        <f t="shared" si="32"/>
        <v>0</v>
      </c>
      <c r="D1027" s="103">
        <f>IF(Consolidated!E1027=1,1,0)</f>
        <v>1</v>
      </c>
      <c r="E1027" s="103">
        <f>IF(ISNUMBER(Consolidated!F1027),Consolidated!F1027,0)</f>
        <v>1</v>
      </c>
      <c r="F1027" s="103">
        <f t="shared" ref="F1027:F1090" si="33">F1026+C1027</f>
        <v>0</v>
      </c>
    </row>
    <row r="1028" spans="1:6">
      <c r="A1028" s="103">
        <f>IF('Khả năng chọn thiết bị'!$D$8="",0,IF(Consolidated!L1028='Khả năng chọn thiết bị'!$D$8,1,0))</f>
        <v>0</v>
      </c>
      <c r="B1028" s="103">
        <f>IF('Khả năng chọn thiết bị'!$D$8="",0,IF(Consolidated!P1028='Khả năng chọn thiết bị'!$D$8,1,0))</f>
        <v>0</v>
      </c>
      <c r="C1028" s="103">
        <f t="shared" si="32"/>
        <v>0</v>
      </c>
      <c r="D1028" s="103">
        <f>IF(Consolidated!E1028=1,1,0)</f>
        <v>1</v>
      </c>
      <c r="E1028" s="103">
        <f>IF(ISNUMBER(Consolidated!F1028),Consolidated!F1028,0)</f>
        <v>0</v>
      </c>
      <c r="F1028" s="103">
        <f t="shared" si="33"/>
        <v>0</v>
      </c>
    </row>
    <row r="1029" spans="1:6">
      <c r="A1029" s="103">
        <f>IF('Khả năng chọn thiết bị'!$D$8="",0,IF(Consolidated!L1029='Khả năng chọn thiết bị'!$D$8,1,0))</f>
        <v>0</v>
      </c>
      <c r="B1029" s="103">
        <f>IF('Khả năng chọn thiết bị'!$D$8="",0,IF(Consolidated!P1029='Khả năng chọn thiết bị'!$D$8,1,0))</f>
        <v>0</v>
      </c>
      <c r="C1029" s="103">
        <f t="shared" si="32"/>
        <v>0</v>
      </c>
      <c r="D1029" s="103">
        <f>IF(Consolidated!E1029=1,1,0)</f>
        <v>1</v>
      </c>
      <c r="E1029" s="103">
        <f>IF(ISNUMBER(Consolidated!F1029),Consolidated!F1029,0)</f>
        <v>1</v>
      </c>
      <c r="F1029" s="103">
        <f t="shared" si="33"/>
        <v>0</v>
      </c>
    </row>
    <row r="1030" spans="1:6">
      <c r="A1030" s="103">
        <f>IF('Khả năng chọn thiết bị'!$D$8="",0,IF(Consolidated!L1030='Khả năng chọn thiết bị'!$D$8,1,0))</f>
        <v>0</v>
      </c>
      <c r="B1030" s="103">
        <f>IF('Khả năng chọn thiết bị'!$D$8="",0,IF(Consolidated!P1030='Khả năng chọn thiết bị'!$D$8,1,0))</f>
        <v>0</v>
      </c>
      <c r="C1030" s="103">
        <f t="shared" si="32"/>
        <v>0</v>
      </c>
      <c r="D1030" s="103">
        <f>IF(Consolidated!E1030=1,1,0)</f>
        <v>1</v>
      </c>
      <c r="E1030" s="103">
        <f>IF(ISNUMBER(Consolidated!F1030),Consolidated!F1030,0)</f>
        <v>1</v>
      </c>
      <c r="F1030" s="103">
        <f t="shared" si="33"/>
        <v>0</v>
      </c>
    </row>
    <row r="1031" spans="1:6">
      <c r="A1031" s="103">
        <f>IF('Khả năng chọn thiết bị'!$D$8="",0,IF(Consolidated!L1031='Khả năng chọn thiết bị'!$D$8,1,0))</f>
        <v>0</v>
      </c>
      <c r="B1031" s="103">
        <f>IF('Khả năng chọn thiết bị'!$D$8="",0,IF(Consolidated!P1031='Khả năng chọn thiết bị'!$D$8,1,0))</f>
        <v>0</v>
      </c>
      <c r="C1031" s="103">
        <f t="shared" si="32"/>
        <v>0</v>
      </c>
      <c r="D1031" s="103">
        <f>IF(Consolidated!E1031=1,1,0)</f>
        <v>1</v>
      </c>
      <c r="E1031" s="103">
        <f>IF(ISNUMBER(Consolidated!F1031),Consolidated!F1031,0)</f>
        <v>1</v>
      </c>
      <c r="F1031" s="103">
        <f t="shared" si="33"/>
        <v>0</v>
      </c>
    </row>
    <row r="1032" spans="1:6">
      <c r="A1032" s="103">
        <f>IF('Khả năng chọn thiết bị'!$D$8="",0,IF(Consolidated!L1032='Khả năng chọn thiết bị'!$D$8,1,0))</f>
        <v>0</v>
      </c>
      <c r="B1032" s="103">
        <f>IF('Khả năng chọn thiết bị'!$D$8="",0,IF(Consolidated!P1032='Khả năng chọn thiết bị'!$D$8,1,0))</f>
        <v>0</v>
      </c>
      <c r="C1032" s="103">
        <f t="shared" si="32"/>
        <v>0</v>
      </c>
      <c r="D1032" s="103">
        <f>IF(Consolidated!E1032=1,1,0)</f>
        <v>1</v>
      </c>
      <c r="E1032" s="103">
        <f>IF(ISNUMBER(Consolidated!F1032),Consolidated!F1032,0)</f>
        <v>1</v>
      </c>
      <c r="F1032" s="103">
        <f t="shared" si="33"/>
        <v>0</v>
      </c>
    </row>
    <row r="1033" spans="1:6">
      <c r="A1033" s="103">
        <f>IF('Khả năng chọn thiết bị'!$D$8="",0,IF(Consolidated!L1033='Khả năng chọn thiết bị'!$D$8,1,0))</f>
        <v>0</v>
      </c>
      <c r="B1033" s="103">
        <f>IF('Khả năng chọn thiết bị'!$D$8="",0,IF(Consolidated!P1033='Khả năng chọn thiết bị'!$D$8,1,0))</f>
        <v>0</v>
      </c>
      <c r="C1033" s="103">
        <f t="shared" si="32"/>
        <v>0</v>
      </c>
      <c r="D1033" s="103">
        <f>IF(Consolidated!E1033=1,1,0)</f>
        <v>1</v>
      </c>
      <c r="E1033" s="103">
        <f>IF(ISNUMBER(Consolidated!F1033),Consolidated!F1033,0)</f>
        <v>0</v>
      </c>
      <c r="F1033" s="103">
        <f t="shared" si="33"/>
        <v>0</v>
      </c>
    </row>
    <row r="1034" spans="1:6">
      <c r="A1034" s="103">
        <f>IF('Khả năng chọn thiết bị'!$D$8="",0,IF(Consolidated!L1034='Khả năng chọn thiết bị'!$D$8,1,0))</f>
        <v>0</v>
      </c>
      <c r="B1034" s="103">
        <f>IF('Khả năng chọn thiết bị'!$D$8="",0,IF(Consolidated!P1034='Khả năng chọn thiết bị'!$D$8,1,0))</f>
        <v>0</v>
      </c>
      <c r="C1034" s="103">
        <f t="shared" si="32"/>
        <v>0</v>
      </c>
      <c r="D1034" s="103">
        <f>IF(Consolidated!E1034=1,1,0)</f>
        <v>1</v>
      </c>
      <c r="E1034" s="103">
        <f>IF(ISNUMBER(Consolidated!F1034),Consolidated!F1034,0)</f>
        <v>0</v>
      </c>
      <c r="F1034" s="103">
        <f t="shared" si="33"/>
        <v>0</v>
      </c>
    </row>
    <row r="1035" spans="1:6">
      <c r="A1035" s="103">
        <f>IF('Khả năng chọn thiết bị'!$D$8="",0,IF(Consolidated!L1035='Khả năng chọn thiết bị'!$D$8,1,0))</f>
        <v>0</v>
      </c>
      <c r="B1035" s="103">
        <f>IF('Khả năng chọn thiết bị'!$D$8="",0,IF(Consolidated!P1035='Khả năng chọn thiết bị'!$D$8,1,0))</f>
        <v>0</v>
      </c>
      <c r="C1035" s="103">
        <f t="shared" si="32"/>
        <v>0</v>
      </c>
      <c r="D1035" s="103">
        <f>IF(Consolidated!E1035=1,1,0)</f>
        <v>1</v>
      </c>
      <c r="E1035" s="103">
        <f>IF(ISNUMBER(Consolidated!F1035),Consolidated!F1035,0)</f>
        <v>0</v>
      </c>
      <c r="F1035" s="103">
        <f t="shared" si="33"/>
        <v>0</v>
      </c>
    </row>
    <row r="1036" spans="1:6">
      <c r="A1036" s="103">
        <f>IF('Khả năng chọn thiết bị'!$D$8="",0,IF(Consolidated!L1036='Khả năng chọn thiết bị'!$D$8,1,0))</f>
        <v>0</v>
      </c>
      <c r="B1036" s="103">
        <f>IF('Khả năng chọn thiết bị'!$D$8="",0,IF(Consolidated!P1036='Khả năng chọn thiết bị'!$D$8,1,0))</f>
        <v>0</v>
      </c>
      <c r="C1036" s="103">
        <f t="shared" si="32"/>
        <v>0</v>
      </c>
      <c r="D1036" s="103">
        <f>IF(Consolidated!E1036=1,1,0)</f>
        <v>1</v>
      </c>
      <c r="E1036" s="103">
        <f>IF(ISNUMBER(Consolidated!F1036),Consolidated!F1036,0)</f>
        <v>0</v>
      </c>
      <c r="F1036" s="103">
        <f t="shared" si="33"/>
        <v>0</v>
      </c>
    </row>
    <row r="1037" spans="1:6">
      <c r="A1037" s="103">
        <f>IF('Khả năng chọn thiết bị'!$D$8="",0,IF(Consolidated!L1037='Khả năng chọn thiết bị'!$D$8,1,0))</f>
        <v>0</v>
      </c>
      <c r="B1037" s="103">
        <f>IF('Khả năng chọn thiết bị'!$D$8="",0,IF(Consolidated!P1037='Khả năng chọn thiết bị'!$D$8,1,0))</f>
        <v>0</v>
      </c>
      <c r="C1037" s="103">
        <f t="shared" si="32"/>
        <v>0</v>
      </c>
      <c r="D1037" s="103">
        <f>IF(Consolidated!E1037=1,1,0)</f>
        <v>1</v>
      </c>
      <c r="E1037" s="103">
        <f>IF(ISNUMBER(Consolidated!F1037),Consolidated!F1037,0)</f>
        <v>1</v>
      </c>
      <c r="F1037" s="103">
        <f t="shared" si="33"/>
        <v>0</v>
      </c>
    </row>
    <row r="1038" spans="1:6">
      <c r="A1038" s="103">
        <f>IF('Khả năng chọn thiết bị'!$D$8="",0,IF(Consolidated!L1038='Khả năng chọn thiết bị'!$D$8,1,0))</f>
        <v>0</v>
      </c>
      <c r="B1038" s="103">
        <f>IF('Khả năng chọn thiết bị'!$D$8="",0,IF(Consolidated!P1038='Khả năng chọn thiết bị'!$D$8,1,0))</f>
        <v>0</v>
      </c>
      <c r="C1038" s="103">
        <f t="shared" si="32"/>
        <v>0</v>
      </c>
      <c r="D1038" s="103">
        <f>IF(Consolidated!E1038=1,1,0)</f>
        <v>1</v>
      </c>
      <c r="E1038" s="103">
        <f>IF(ISNUMBER(Consolidated!F1038),Consolidated!F1038,0)</f>
        <v>1</v>
      </c>
      <c r="F1038" s="103">
        <f t="shared" si="33"/>
        <v>0</v>
      </c>
    </row>
    <row r="1039" spans="1:6">
      <c r="A1039" s="103">
        <f>IF('Khả năng chọn thiết bị'!$D$8="",0,IF(Consolidated!L1039='Khả năng chọn thiết bị'!$D$8,1,0))</f>
        <v>0</v>
      </c>
      <c r="B1039" s="103">
        <f>IF('Khả năng chọn thiết bị'!$D$8="",0,IF(Consolidated!P1039='Khả năng chọn thiết bị'!$D$8,1,0))</f>
        <v>0</v>
      </c>
      <c r="C1039" s="103">
        <f t="shared" si="32"/>
        <v>0</v>
      </c>
      <c r="D1039" s="103">
        <f>IF(Consolidated!E1039=1,1,0)</f>
        <v>1</v>
      </c>
      <c r="E1039" s="103">
        <f>IF(ISNUMBER(Consolidated!F1039),Consolidated!F1039,0)</f>
        <v>1</v>
      </c>
      <c r="F1039" s="103">
        <f t="shared" si="33"/>
        <v>0</v>
      </c>
    </row>
    <row r="1040" spans="1:6">
      <c r="A1040" s="103">
        <f>IF('Khả năng chọn thiết bị'!$D$8="",0,IF(Consolidated!L1040='Khả năng chọn thiết bị'!$D$8,1,0))</f>
        <v>0</v>
      </c>
      <c r="B1040" s="103">
        <f>IF('Khả năng chọn thiết bị'!$D$8="",0,IF(Consolidated!P1040='Khả năng chọn thiết bị'!$D$8,1,0))</f>
        <v>0</v>
      </c>
      <c r="C1040" s="103">
        <f t="shared" si="32"/>
        <v>0</v>
      </c>
      <c r="D1040" s="103">
        <f>IF(Consolidated!E1040=1,1,0)</f>
        <v>1</v>
      </c>
      <c r="E1040" s="103">
        <f>IF(ISNUMBER(Consolidated!F1040),Consolidated!F1040,0)</f>
        <v>1</v>
      </c>
      <c r="F1040" s="103">
        <f t="shared" si="33"/>
        <v>0</v>
      </c>
    </row>
    <row r="1041" spans="1:6">
      <c r="A1041" s="103">
        <f>IF('Khả năng chọn thiết bị'!$D$8="",0,IF(Consolidated!L1041='Khả năng chọn thiết bị'!$D$8,1,0))</f>
        <v>0</v>
      </c>
      <c r="B1041" s="103">
        <f>IF('Khả năng chọn thiết bị'!$D$8="",0,IF(Consolidated!P1041='Khả năng chọn thiết bị'!$D$8,1,0))</f>
        <v>0</v>
      </c>
      <c r="C1041" s="103">
        <f t="shared" si="32"/>
        <v>0</v>
      </c>
      <c r="D1041" s="103">
        <f>IF(Consolidated!E1041=1,1,0)</f>
        <v>0</v>
      </c>
      <c r="E1041" s="103">
        <f>IF(ISNUMBER(Consolidated!F1041),Consolidated!F1041,0)</f>
        <v>0</v>
      </c>
      <c r="F1041" s="103">
        <f t="shared" si="33"/>
        <v>0</v>
      </c>
    </row>
    <row r="1042" spans="1:6">
      <c r="A1042" s="103">
        <f>IF('Khả năng chọn thiết bị'!$D$8="",0,IF(Consolidated!L1042='Khả năng chọn thiết bị'!$D$8,1,0))</f>
        <v>0</v>
      </c>
      <c r="B1042" s="103">
        <f>IF('Khả năng chọn thiết bị'!$D$8="",0,IF(Consolidated!P1042='Khả năng chọn thiết bị'!$D$8,1,0))</f>
        <v>0</v>
      </c>
      <c r="C1042" s="103">
        <f t="shared" si="32"/>
        <v>0</v>
      </c>
      <c r="D1042" s="103">
        <f>IF(Consolidated!E1042=1,1,0)</f>
        <v>0</v>
      </c>
      <c r="E1042" s="103">
        <f>IF(ISNUMBER(Consolidated!F1042),Consolidated!F1042,0)</f>
        <v>0</v>
      </c>
      <c r="F1042" s="103">
        <f t="shared" si="33"/>
        <v>0</v>
      </c>
    </row>
    <row r="1043" spans="1:6">
      <c r="A1043" s="103">
        <f>IF('Khả năng chọn thiết bị'!$D$8="",0,IF(Consolidated!L1043='Khả năng chọn thiết bị'!$D$8,1,0))</f>
        <v>0</v>
      </c>
      <c r="B1043" s="103">
        <f>IF('Khả năng chọn thiết bị'!$D$8="",0,IF(Consolidated!P1043='Khả năng chọn thiết bị'!$D$8,1,0))</f>
        <v>0</v>
      </c>
      <c r="C1043" s="103">
        <f t="shared" si="32"/>
        <v>0</v>
      </c>
      <c r="D1043" s="103">
        <f>IF(Consolidated!E1043=1,1,0)</f>
        <v>0</v>
      </c>
      <c r="E1043" s="103">
        <f>IF(ISNUMBER(Consolidated!F1043),Consolidated!F1043,0)</f>
        <v>0</v>
      </c>
      <c r="F1043" s="103">
        <f t="shared" si="33"/>
        <v>0</v>
      </c>
    </row>
    <row r="1044" spans="1:6">
      <c r="A1044" s="103">
        <f>IF('Khả năng chọn thiết bị'!$D$8="",0,IF(Consolidated!L1044='Khả năng chọn thiết bị'!$D$8,1,0))</f>
        <v>0</v>
      </c>
      <c r="B1044" s="103">
        <f>IF('Khả năng chọn thiết bị'!$D$8="",0,IF(Consolidated!P1044='Khả năng chọn thiết bị'!$D$8,1,0))</f>
        <v>0</v>
      </c>
      <c r="C1044" s="103">
        <f t="shared" si="32"/>
        <v>0</v>
      </c>
      <c r="D1044" s="103">
        <f>IF(Consolidated!E1044=1,1,0)</f>
        <v>0</v>
      </c>
      <c r="E1044" s="103">
        <f>IF(ISNUMBER(Consolidated!F1044),Consolidated!F1044,0)</f>
        <v>0</v>
      </c>
      <c r="F1044" s="103">
        <f t="shared" si="33"/>
        <v>0</v>
      </c>
    </row>
    <row r="1045" spans="1:6">
      <c r="A1045" s="103">
        <f>IF('Khả năng chọn thiết bị'!$D$8="",0,IF(Consolidated!L1045='Khả năng chọn thiết bị'!$D$8,1,0))</f>
        <v>0</v>
      </c>
      <c r="B1045" s="103">
        <f>IF('Khả năng chọn thiết bị'!$D$8="",0,IF(Consolidated!P1045='Khả năng chọn thiết bị'!$D$8,1,0))</f>
        <v>0</v>
      </c>
      <c r="C1045" s="103">
        <f t="shared" si="32"/>
        <v>0</v>
      </c>
      <c r="D1045" s="103">
        <f>IF(Consolidated!E1045=1,1,0)</f>
        <v>1</v>
      </c>
      <c r="E1045" s="103">
        <f>IF(ISNUMBER(Consolidated!F1045),Consolidated!F1045,0)</f>
        <v>1</v>
      </c>
      <c r="F1045" s="103">
        <f t="shared" si="33"/>
        <v>0</v>
      </c>
    </row>
    <row r="1046" spans="1:6">
      <c r="A1046" s="103">
        <f>IF('Khả năng chọn thiết bị'!$D$8="",0,IF(Consolidated!L1046='Khả năng chọn thiết bị'!$D$8,1,0))</f>
        <v>0</v>
      </c>
      <c r="B1046" s="103">
        <f>IF('Khả năng chọn thiết bị'!$D$8="",0,IF(Consolidated!P1046='Khả năng chọn thiết bị'!$D$8,1,0))</f>
        <v>0</v>
      </c>
      <c r="C1046" s="103">
        <f t="shared" si="32"/>
        <v>0</v>
      </c>
      <c r="D1046" s="103">
        <f>IF(Consolidated!E1046=1,1,0)</f>
        <v>1</v>
      </c>
      <c r="E1046" s="103">
        <f>IF(ISNUMBER(Consolidated!F1046),Consolidated!F1046,0)</f>
        <v>0</v>
      </c>
      <c r="F1046" s="103">
        <f t="shared" si="33"/>
        <v>0</v>
      </c>
    </row>
    <row r="1047" spans="1:6">
      <c r="A1047" s="103">
        <f>IF('Khả năng chọn thiết bị'!$D$8="",0,IF(Consolidated!L1047='Khả năng chọn thiết bị'!$D$8,1,0))</f>
        <v>0</v>
      </c>
      <c r="B1047" s="103">
        <f>IF('Khả năng chọn thiết bị'!$D$8="",0,IF(Consolidated!P1047='Khả năng chọn thiết bị'!$D$8,1,0))</f>
        <v>0</v>
      </c>
      <c r="C1047" s="103">
        <f t="shared" si="32"/>
        <v>0</v>
      </c>
      <c r="D1047" s="103">
        <f>IF(Consolidated!E1047=1,1,0)</f>
        <v>1</v>
      </c>
      <c r="E1047" s="103">
        <f>IF(ISNUMBER(Consolidated!F1047),Consolidated!F1047,0)</f>
        <v>0</v>
      </c>
      <c r="F1047" s="103">
        <f t="shared" si="33"/>
        <v>0</v>
      </c>
    </row>
    <row r="1048" spans="1:6">
      <c r="A1048" s="103">
        <f>IF('Khả năng chọn thiết bị'!$D$8="",0,IF(Consolidated!L1048='Khả năng chọn thiết bị'!$D$8,1,0))</f>
        <v>0</v>
      </c>
      <c r="B1048" s="103">
        <f>IF('Khả năng chọn thiết bị'!$D$8="",0,IF(Consolidated!P1048='Khả năng chọn thiết bị'!$D$8,1,0))</f>
        <v>0</v>
      </c>
      <c r="C1048" s="103">
        <f t="shared" si="32"/>
        <v>0</v>
      </c>
      <c r="D1048" s="103">
        <f>IF(Consolidated!E1048=1,1,0)</f>
        <v>1</v>
      </c>
      <c r="E1048" s="103">
        <f>IF(ISNUMBER(Consolidated!F1048),Consolidated!F1048,0)</f>
        <v>0</v>
      </c>
      <c r="F1048" s="103">
        <f t="shared" si="33"/>
        <v>0</v>
      </c>
    </row>
    <row r="1049" spans="1:6">
      <c r="A1049" s="103">
        <f>IF('Khả năng chọn thiết bị'!$D$8="",0,IF(Consolidated!L1049='Khả năng chọn thiết bị'!$D$8,1,0))</f>
        <v>0</v>
      </c>
      <c r="B1049" s="103">
        <f>IF('Khả năng chọn thiết bị'!$D$8="",0,IF(Consolidated!P1049='Khả năng chọn thiết bị'!$D$8,1,0))</f>
        <v>0</v>
      </c>
      <c r="C1049" s="103">
        <f t="shared" si="32"/>
        <v>0</v>
      </c>
      <c r="D1049" s="103">
        <f>IF(Consolidated!E1049=1,1,0)</f>
        <v>1</v>
      </c>
      <c r="E1049" s="103">
        <f>IF(ISNUMBER(Consolidated!F1049),Consolidated!F1049,0)</f>
        <v>0</v>
      </c>
      <c r="F1049" s="103">
        <f t="shared" si="33"/>
        <v>0</v>
      </c>
    </row>
    <row r="1050" spans="1:6">
      <c r="A1050" s="103">
        <f>IF('Khả năng chọn thiết bị'!$D$8="",0,IF(Consolidated!L1050='Khả năng chọn thiết bị'!$D$8,1,0))</f>
        <v>0</v>
      </c>
      <c r="B1050" s="103">
        <f>IF('Khả năng chọn thiết bị'!$D$8="",0,IF(Consolidated!P1050='Khả năng chọn thiết bị'!$D$8,1,0))</f>
        <v>0</v>
      </c>
      <c r="C1050" s="103">
        <f t="shared" si="32"/>
        <v>0</v>
      </c>
      <c r="D1050" s="103">
        <f>IF(Consolidated!E1050=1,1,0)</f>
        <v>1</v>
      </c>
      <c r="E1050" s="103">
        <f>IF(ISNUMBER(Consolidated!F1050),Consolidated!F1050,0)</f>
        <v>0</v>
      </c>
      <c r="F1050" s="103">
        <f t="shared" si="33"/>
        <v>0</v>
      </c>
    </row>
    <row r="1051" spans="1:6">
      <c r="A1051" s="103">
        <f>IF('Khả năng chọn thiết bị'!$D$8="",0,IF(Consolidated!L1051='Khả năng chọn thiết bị'!$D$8,1,0))</f>
        <v>0</v>
      </c>
      <c r="B1051" s="103">
        <f>IF('Khả năng chọn thiết bị'!$D$8="",0,IF(Consolidated!P1051='Khả năng chọn thiết bị'!$D$8,1,0))</f>
        <v>0</v>
      </c>
      <c r="C1051" s="103">
        <f t="shared" si="32"/>
        <v>0</v>
      </c>
      <c r="D1051" s="103">
        <f>IF(Consolidated!E1051=1,1,0)</f>
        <v>1</v>
      </c>
      <c r="E1051" s="103">
        <f>IF(ISNUMBER(Consolidated!F1051),Consolidated!F1051,0)</f>
        <v>1</v>
      </c>
      <c r="F1051" s="103">
        <f t="shared" si="33"/>
        <v>0</v>
      </c>
    </row>
    <row r="1052" spans="1:6">
      <c r="A1052" s="103">
        <f>IF('Khả năng chọn thiết bị'!$D$8="",0,IF(Consolidated!L1052='Khả năng chọn thiết bị'!$D$8,1,0))</f>
        <v>0</v>
      </c>
      <c r="B1052" s="103">
        <f>IF('Khả năng chọn thiết bị'!$D$8="",0,IF(Consolidated!P1052='Khả năng chọn thiết bị'!$D$8,1,0))</f>
        <v>0</v>
      </c>
      <c r="C1052" s="103">
        <f t="shared" si="32"/>
        <v>0</v>
      </c>
      <c r="D1052" s="103">
        <f>IF(Consolidated!E1052=1,1,0)</f>
        <v>1</v>
      </c>
      <c r="E1052" s="103">
        <f>IF(ISNUMBER(Consolidated!F1052),Consolidated!F1052,0)</f>
        <v>0</v>
      </c>
      <c r="F1052" s="103">
        <f t="shared" si="33"/>
        <v>0</v>
      </c>
    </row>
    <row r="1053" spans="1:6">
      <c r="A1053" s="103">
        <f>IF('Khả năng chọn thiết bị'!$D$8="",0,IF(Consolidated!L1053='Khả năng chọn thiết bị'!$D$8,1,0))</f>
        <v>0</v>
      </c>
      <c r="B1053" s="103">
        <f>IF('Khả năng chọn thiết bị'!$D$8="",0,IF(Consolidated!P1053='Khả năng chọn thiết bị'!$D$8,1,0))</f>
        <v>0</v>
      </c>
      <c r="C1053" s="103">
        <f t="shared" si="32"/>
        <v>0</v>
      </c>
      <c r="D1053" s="103">
        <f>IF(Consolidated!E1053=1,1,0)</f>
        <v>1</v>
      </c>
      <c r="E1053" s="103">
        <f>IF(ISNUMBER(Consolidated!F1053),Consolidated!F1053,0)</f>
        <v>0</v>
      </c>
      <c r="F1053" s="103">
        <f t="shared" si="33"/>
        <v>0</v>
      </c>
    </row>
    <row r="1054" spans="1:6">
      <c r="A1054" s="103">
        <f>IF('Khả năng chọn thiết bị'!$D$8="",0,IF(Consolidated!L1054='Khả năng chọn thiết bị'!$D$8,1,0))</f>
        <v>0</v>
      </c>
      <c r="B1054" s="103">
        <f>IF('Khả năng chọn thiết bị'!$D$8="",0,IF(Consolidated!P1054='Khả năng chọn thiết bị'!$D$8,1,0))</f>
        <v>0</v>
      </c>
      <c r="C1054" s="103">
        <f t="shared" si="32"/>
        <v>0</v>
      </c>
      <c r="D1054" s="103">
        <f>IF(Consolidated!E1054=1,1,0)</f>
        <v>1</v>
      </c>
      <c r="E1054" s="103">
        <f>IF(ISNUMBER(Consolidated!F1054),Consolidated!F1054,0)</f>
        <v>0</v>
      </c>
      <c r="F1054" s="103">
        <f t="shared" si="33"/>
        <v>0</v>
      </c>
    </row>
    <row r="1055" spans="1:6">
      <c r="A1055" s="103">
        <f>IF('Khả năng chọn thiết bị'!$D$8="",0,IF(Consolidated!L1055='Khả năng chọn thiết bị'!$D$8,1,0))</f>
        <v>0</v>
      </c>
      <c r="B1055" s="103">
        <f>IF('Khả năng chọn thiết bị'!$D$8="",0,IF(Consolidated!P1055='Khả năng chọn thiết bị'!$D$8,1,0))</f>
        <v>0</v>
      </c>
      <c r="C1055" s="103">
        <f t="shared" si="32"/>
        <v>0</v>
      </c>
      <c r="D1055" s="103">
        <f>IF(Consolidated!E1055=1,1,0)</f>
        <v>1</v>
      </c>
      <c r="E1055" s="103">
        <f>IF(ISNUMBER(Consolidated!F1055),Consolidated!F1055,0)</f>
        <v>0</v>
      </c>
      <c r="F1055" s="103">
        <f t="shared" si="33"/>
        <v>0</v>
      </c>
    </row>
    <row r="1056" spans="1:6">
      <c r="A1056" s="103">
        <f>IF('Khả năng chọn thiết bị'!$D$8="",0,IF(Consolidated!L1056='Khả năng chọn thiết bị'!$D$8,1,0))</f>
        <v>0</v>
      </c>
      <c r="B1056" s="103">
        <f>IF('Khả năng chọn thiết bị'!$D$8="",0,IF(Consolidated!P1056='Khả năng chọn thiết bị'!$D$8,1,0))</f>
        <v>0</v>
      </c>
      <c r="C1056" s="103">
        <f t="shared" si="32"/>
        <v>0</v>
      </c>
      <c r="D1056" s="103">
        <f>IF(Consolidated!E1056=1,1,0)</f>
        <v>1</v>
      </c>
      <c r="E1056" s="103">
        <f>IF(ISNUMBER(Consolidated!F1056),Consolidated!F1056,0)</f>
        <v>0</v>
      </c>
      <c r="F1056" s="103">
        <f t="shared" si="33"/>
        <v>0</v>
      </c>
    </row>
    <row r="1057" spans="1:6">
      <c r="A1057" s="103">
        <f>IF('Khả năng chọn thiết bị'!$D$8="",0,IF(Consolidated!L1057='Khả năng chọn thiết bị'!$D$8,1,0))</f>
        <v>0</v>
      </c>
      <c r="B1057" s="103">
        <f>IF('Khả năng chọn thiết bị'!$D$8="",0,IF(Consolidated!P1057='Khả năng chọn thiết bị'!$D$8,1,0))</f>
        <v>0</v>
      </c>
      <c r="C1057" s="103">
        <f t="shared" si="32"/>
        <v>0</v>
      </c>
      <c r="D1057" s="103">
        <f>IF(Consolidated!E1057=1,1,0)</f>
        <v>1</v>
      </c>
      <c r="E1057" s="103">
        <f>IF(ISNUMBER(Consolidated!F1057),Consolidated!F1057,0)</f>
        <v>0</v>
      </c>
      <c r="F1057" s="103">
        <f t="shared" si="33"/>
        <v>0</v>
      </c>
    </row>
    <row r="1058" spans="1:6">
      <c r="A1058" s="103">
        <f>IF('Khả năng chọn thiết bị'!$D$8="",0,IF(Consolidated!L1058='Khả năng chọn thiết bị'!$D$8,1,0))</f>
        <v>0</v>
      </c>
      <c r="B1058" s="103">
        <f>IF('Khả năng chọn thiết bị'!$D$8="",0,IF(Consolidated!P1058='Khả năng chọn thiết bị'!$D$8,1,0))</f>
        <v>0</v>
      </c>
      <c r="C1058" s="103">
        <f t="shared" si="32"/>
        <v>0</v>
      </c>
      <c r="D1058" s="103">
        <f>IF(Consolidated!E1058=1,1,0)</f>
        <v>1</v>
      </c>
      <c r="E1058" s="103">
        <f>IF(ISNUMBER(Consolidated!F1058),Consolidated!F1058,0)</f>
        <v>0</v>
      </c>
      <c r="F1058" s="103">
        <f t="shared" si="33"/>
        <v>0</v>
      </c>
    </row>
    <row r="1059" spans="1:6">
      <c r="A1059" s="103">
        <f>IF('Khả năng chọn thiết bị'!$D$8="",0,IF(Consolidated!L1059='Khả năng chọn thiết bị'!$D$8,1,0))</f>
        <v>0</v>
      </c>
      <c r="B1059" s="103">
        <f>IF('Khả năng chọn thiết bị'!$D$8="",0,IF(Consolidated!P1059='Khả năng chọn thiết bị'!$D$8,1,0))</f>
        <v>0</v>
      </c>
      <c r="C1059" s="103">
        <f t="shared" si="32"/>
        <v>0</v>
      </c>
      <c r="D1059" s="103">
        <f>IF(Consolidated!E1059=1,1,0)</f>
        <v>1</v>
      </c>
      <c r="E1059" s="103">
        <f>IF(ISNUMBER(Consolidated!F1059),Consolidated!F1059,0)</f>
        <v>0</v>
      </c>
      <c r="F1059" s="103">
        <f t="shared" si="33"/>
        <v>0</v>
      </c>
    </row>
    <row r="1060" spans="1:6">
      <c r="A1060" s="103">
        <f>IF('Khả năng chọn thiết bị'!$D$8="",0,IF(Consolidated!L1060='Khả năng chọn thiết bị'!$D$8,1,0))</f>
        <v>0</v>
      </c>
      <c r="B1060" s="103">
        <f>IF('Khả năng chọn thiết bị'!$D$8="",0,IF(Consolidated!P1060='Khả năng chọn thiết bị'!$D$8,1,0))</f>
        <v>0</v>
      </c>
      <c r="C1060" s="103">
        <f t="shared" si="32"/>
        <v>0</v>
      </c>
      <c r="D1060" s="103">
        <f>IF(Consolidated!E1060=1,1,0)</f>
        <v>1</v>
      </c>
      <c r="E1060" s="103">
        <f>IF(ISNUMBER(Consolidated!F1060),Consolidated!F1060,0)</f>
        <v>0</v>
      </c>
      <c r="F1060" s="103">
        <f t="shared" si="33"/>
        <v>0</v>
      </c>
    </row>
    <row r="1061" spans="1:6">
      <c r="A1061" s="103">
        <f>IF('Khả năng chọn thiết bị'!$D$8="",0,IF(Consolidated!L1061='Khả năng chọn thiết bị'!$D$8,1,0))</f>
        <v>0</v>
      </c>
      <c r="B1061" s="103">
        <f>IF('Khả năng chọn thiết bị'!$D$8="",0,IF(Consolidated!P1061='Khả năng chọn thiết bị'!$D$8,1,0))</f>
        <v>0</v>
      </c>
      <c r="C1061" s="103">
        <f t="shared" si="32"/>
        <v>0</v>
      </c>
      <c r="D1061" s="103">
        <f>IF(Consolidated!E1061=1,1,0)</f>
        <v>1</v>
      </c>
      <c r="E1061" s="103">
        <f>IF(ISNUMBER(Consolidated!F1061),Consolidated!F1061,0)</f>
        <v>0</v>
      </c>
      <c r="F1061" s="103">
        <f t="shared" si="33"/>
        <v>0</v>
      </c>
    </row>
    <row r="1062" spans="1:6">
      <c r="A1062" s="103">
        <f>IF('Khả năng chọn thiết bị'!$D$8="",0,IF(Consolidated!L1062='Khả năng chọn thiết bị'!$D$8,1,0))</f>
        <v>0</v>
      </c>
      <c r="B1062" s="103">
        <f>IF('Khả năng chọn thiết bị'!$D$8="",0,IF(Consolidated!P1062='Khả năng chọn thiết bị'!$D$8,1,0))</f>
        <v>0</v>
      </c>
      <c r="C1062" s="103">
        <f t="shared" si="32"/>
        <v>0</v>
      </c>
      <c r="D1062" s="103">
        <f>IF(Consolidated!E1062=1,1,0)</f>
        <v>1</v>
      </c>
      <c r="E1062" s="103">
        <f>IF(ISNUMBER(Consolidated!F1062),Consolidated!F1062,0)</f>
        <v>0</v>
      </c>
      <c r="F1062" s="103">
        <f t="shared" si="33"/>
        <v>0</v>
      </c>
    </row>
    <row r="1063" spans="1:6">
      <c r="A1063" s="103">
        <f>IF('Khả năng chọn thiết bị'!$D$8="",0,IF(Consolidated!L1063='Khả năng chọn thiết bị'!$D$8,1,0))</f>
        <v>0</v>
      </c>
      <c r="B1063" s="103">
        <f>IF('Khả năng chọn thiết bị'!$D$8="",0,IF(Consolidated!P1063='Khả năng chọn thiết bị'!$D$8,1,0))</f>
        <v>0</v>
      </c>
      <c r="C1063" s="103">
        <f t="shared" si="32"/>
        <v>0</v>
      </c>
      <c r="D1063" s="103">
        <f>IF(Consolidated!E1063=1,1,0)</f>
        <v>1</v>
      </c>
      <c r="E1063" s="103">
        <f>IF(ISNUMBER(Consolidated!F1063),Consolidated!F1063,0)</f>
        <v>0</v>
      </c>
      <c r="F1063" s="103">
        <f t="shared" si="33"/>
        <v>0</v>
      </c>
    </row>
    <row r="1064" spans="1:6">
      <c r="A1064" s="103">
        <f>IF('Khả năng chọn thiết bị'!$D$8="",0,IF(Consolidated!L1064='Khả năng chọn thiết bị'!$D$8,1,0))</f>
        <v>0</v>
      </c>
      <c r="B1064" s="103">
        <f>IF('Khả năng chọn thiết bị'!$D$8="",0,IF(Consolidated!P1064='Khả năng chọn thiết bị'!$D$8,1,0))</f>
        <v>0</v>
      </c>
      <c r="C1064" s="103">
        <f t="shared" si="32"/>
        <v>0</v>
      </c>
      <c r="D1064" s="103">
        <f>IF(Consolidated!E1064=1,1,0)</f>
        <v>1</v>
      </c>
      <c r="E1064" s="103">
        <f>IF(ISNUMBER(Consolidated!F1064),Consolidated!F1064,0)</f>
        <v>1</v>
      </c>
      <c r="F1064" s="103">
        <f t="shared" si="33"/>
        <v>0</v>
      </c>
    </row>
    <row r="1065" spans="1:6">
      <c r="A1065" s="103">
        <f>IF('Khả năng chọn thiết bị'!$D$8="",0,IF(Consolidated!L1065='Khả năng chọn thiết bị'!$D$8,1,0))</f>
        <v>0</v>
      </c>
      <c r="B1065" s="103">
        <f>IF('Khả năng chọn thiết bị'!$D$8="",0,IF(Consolidated!P1065='Khả năng chọn thiết bị'!$D$8,1,0))</f>
        <v>0</v>
      </c>
      <c r="C1065" s="103">
        <f t="shared" si="32"/>
        <v>0</v>
      </c>
      <c r="D1065" s="103">
        <f>IF(Consolidated!E1065=1,1,0)</f>
        <v>1</v>
      </c>
      <c r="E1065" s="103">
        <f>IF(ISNUMBER(Consolidated!F1065),Consolidated!F1065,0)</f>
        <v>1</v>
      </c>
      <c r="F1065" s="103">
        <f t="shared" si="33"/>
        <v>0</v>
      </c>
    </row>
    <row r="1066" spans="1:6">
      <c r="A1066" s="103">
        <f>IF('Khả năng chọn thiết bị'!$D$8="",0,IF(Consolidated!L1066='Khả năng chọn thiết bị'!$D$8,1,0))</f>
        <v>0</v>
      </c>
      <c r="B1066" s="103">
        <f>IF('Khả năng chọn thiết bị'!$D$8="",0,IF(Consolidated!P1066='Khả năng chọn thiết bị'!$D$8,1,0))</f>
        <v>0</v>
      </c>
      <c r="C1066" s="103">
        <f t="shared" si="32"/>
        <v>0</v>
      </c>
      <c r="D1066" s="103">
        <f>IF(Consolidated!E1066=1,1,0)</f>
        <v>1</v>
      </c>
      <c r="E1066" s="103">
        <f>IF(ISNUMBER(Consolidated!F1066),Consolidated!F1066,0)</f>
        <v>0</v>
      </c>
      <c r="F1066" s="103">
        <f t="shared" si="33"/>
        <v>0</v>
      </c>
    </row>
    <row r="1067" spans="1:6">
      <c r="A1067" s="103">
        <f>IF('Khả năng chọn thiết bị'!$D$8="",0,IF(Consolidated!L1067='Khả năng chọn thiết bị'!$D$8,1,0))</f>
        <v>0</v>
      </c>
      <c r="B1067" s="103">
        <f>IF('Khả năng chọn thiết bị'!$D$8="",0,IF(Consolidated!P1067='Khả năng chọn thiết bị'!$D$8,1,0))</f>
        <v>0</v>
      </c>
      <c r="C1067" s="103">
        <f t="shared" si="32"/>
        <v>0</v>
      </c>
      <c r="D1067" s="103">
        <f>IF(Consolidated!E1067=1,1,0)</f>
        <v>1</v>
      </c>
      <c r="E1067" s="103">
        <f>IF(ISNUMBER(Consolidated!F1067),Consolidated!F1067,0)</f>
        <v>1</v>
      </c>
      <c r="F1067" s="103">
        <f t="shared" si="33"/>
        <v>0</v>
      </c>
    </row>
    <row r="1068" spans="1:6">
      <c r="A1068" s="103">
        <f>IF('Khả năng chọn thiết bị'!$D$8="",0,IF(Consolidated!L1068='Khả năng chọn thiết bị'!$D$8,1,0))</f>
        <v>0</v>
      </c>
      <c r="B1068" s="103">
        <f>IF('Khả năng chọn thiết bị'!$D$8="",0,IF(Consolidated!P1068='Khả năng chọn thiết bị'!$D$8,1,0))</f>
        <v>0</v>
      </c>
      <c r="C1068" s="103">
        <f t="shared" si="32"/>
        <v>0</v>
      </c>
      <c r="D1068" s="103">
        <f>IF(Consolidated!E1068=1,1,0)</f>
        <v>1</v>
      </c>
      <c r="E1068" s="103">
        <f>IF(ISNUMBER(Consolidated!F1068),Consolidated!F1068,0)</f>
        <v>0</v>
      </c>
      <c r="F1068" s="103">
        <f t="shared" si="33"/>
        <v>0</v>
      </c>
    </row>
    <row r="1069" spans="1:6">
      <c r="A1069" s="103">
        <f>IF('Khả năng chọn thiết bị'!$D$8="",0,IF(Consolidated!L1069='Khả năng chọn thiết bị'!$D$8,1,0))</f>
        <v>0</v>
      </c>
      <c r="B1069" s="103">
        <f>IF('Khả năng chọn thiết bị'!$D$8="",0,IF(Consolidated!P1069='Khả năng chọn thiết bị'!$D$8,1,0))</f>
        <v>0</v>
      </c>
      <c r="C1069" s="103">
        <f t="shared" si="32"/>
        <v>0</v>
      </c>
      <c r="D1069" s="103">
        <f>IF(Consolidated!E1069=1,1,0)</f>
        <v>1</v>
      </c>
      <c r="E1069" s="103">
        <f>IF(ISNUMBER(Consolidated!F1069),Consolidated!F1069,0)</f>
        <v>1</v>
      </c>
      <c r="F1069" s="103">
        <f t="shared" si="33"/>
        <v>0</v>
      </c>
    </row>
    <row r="1070" spans="1:6">
      <c r="A1070" s="103">
        <f>IF('Khả năng chọn thiết bị'!$D$8="",0,IF(Consolidated!L1070='Khả năng chọn thiết bị'!$D$8,1,0))</f>
        <v>0</v>
      </c>
      <c r="B1070" s="103">
        <f>IF('Khả năng chọn thiết bị'!$D$8="",0,IF(Consolidated!P1070='Khả năng chọn thiết bị'!$D$8,1,0))</f>
        <v>0</v>
      </c>
      <c r="C1070" s="103">
        <f t="shared" si="32"/>
        <v>0</v>
      </c>
      <c r="D1070" s="103">
        <f>IF(Consolidated!E1070=1,1,0)</f>
        <v>1</v>
      </c>
      <c r="E1070" s="103">
        <f>IF(ISNUMBER(Consolidated!F1070),Consolidated!F1070,0)</f>
        <v>0</v>
      </c>
      <c r="F1070" s="103">
        <f t="shared" si="33"/>
        <v>0</v>
      </c>
    </row>
    <row r="1071" spans="1:6">
      <c r="A1071" s="103">
        <f>IF('Khả năng chọn thiết bị'!$D$8="",0,IF(Consolidated!L1071='Khả năng chọn thiết bị'!$D$8,1,0))</f>
        <v>0</v>
      </c>
      <c r="B1071" s="103">
        <f>IF('Khả năng chọn thiết bị'!$D$8="",0,IF(Consolidated!P1071='Khả năng chọn thiết bị'!$D$8,1,0))</f>
        <v>0</v>
      </c>
      <c r="C1071" s="103">
        <f t="shared" si="32"/>
        <v>0</v>
      </c>
      <c r="D1071" s="103">
        <f>IF(Consolidated!E1071=1,1,0)</f>
        <v>1</v>
      </c>
      <c r="E1071" s="103">
        <f>IF(ISNUMBER(Consolidated!F1071),Consolidated!F1071,0)</f>
        <v>0</v>
      </c>
      <c r="F1071" s="103">
        <f t="shared" si="33"/>
        <v>0</v>
      </c>
    </row>
    <row r="1072" spans="1:6">
      <c r="A1072" s="103">
        <f>IF('Khả năng chọn thiết bị'!$D$8="",0,IF(Consolidated!L1072='Khả năng chọn thiết bị'!$D$8,1,0))</f>
        <v>0</v>
      </c>
      <c r="B1072" s="103">
        <f>IF('Khả năng chọn thiết bị'!$D$8="",0,IF(Consolidated!P1072='Khả năng chọn thiết bị'!$D$8,1,0))</f>
        <v>0</v>
      </c>
      <c r="C1072" s="103">
        <f t="shared" si="32"/>
        <v>0</v>
      </c>
      <c r="D1072" s="103">
        <f>IF(Consolidated!E1072=1,1,0)</f>
        <v>1</v>
      </c>
      <c r="E1072" s="103">
        <f>IF(ISNUMBER(Consolidated!F1072),Consolidated!F1072,0)</f>
        <v>0</v>
      </c>
      <c r="F1072" s="103">
        <f t="shared" si="33"/>
        <v>0</v>
      </c>
    </row>
    <row r="1073" spans="1:6">
      <c r="A1073" s="103">
        <f>IF('Khả năng chọn thiết bị'!$D$8="",0,IF(Consolidated!L1073='Khả năng chọn thiết bị'!$D$8,1,0))</f>
        <v>0</v>
      </c>
      <c r="B1073" s="103">
        <f>IF('Khả năng chọn thiết bị'!$D$8="",0,IF(Consolidated!P1073='Khả năng chọn thiết bị'!$D$8,1,0))</f>
        <v>0</v>
      </c>
      <c r="C1073" s="103">
        <f t="shared" si="32"/>
        <v>0</v>
      </c>
      <c r="D1073" s="103">
        <f>IF(Consolidated!E1073=1,1,0)</f>
        <v>1</v>
      </c>
      <c r="E1073" s="103">
        <f>IF(ISNUMBER(Consolidated!F1073),Consolidated!F1073,0)</f>
        <v>0</v>
      </c>
      <c r="F1073" s="103">
        <f t="shared" si="33"/>
        <v>0</v>
      </c>
    </row>
    <row r="1074" spans="1:6">
      <c r="A1074" s="103">
        <f>IF('Khả năng chọn thiết bị'!$D$8="",0,IF(Consolidated!L1074='Khả năng chọn thiết bị'!$D$8,1,0))</f>
        <v>0</v>
      </c>
      <c r="B1074" s="103">
        <f>IF('Khả năng chọn thiết bị'!$D$8="",0,IF(Consolidated!P1074='Khả năng chọn thiết bị'!$D$8,1,0))</f>
        <v>0</v>
      </c>
      <c r="C1074" s="103">
        <f t="shared" si="32"/>
        <v>0</v>
      </c>
      <c r="D1074" s="103">
        <f>IF(Consolidated!E1074=1,1,0)</f>
        <v>1</v>
      </c>
      <c r="E1074" s="103">
        <f>IF(ISNUMBER(Consolidated!F1074),Consolidated!F1074,0)</f>
        <v>0</v>
      </c>
      <c r="F1074" s="103">
        <f t="shared" si="33"/>
        <v>0</v>
      </c>
    </row>
    <row r="1075" spans="1:6">
      <c r="A1075" s="103">
        <f>IF('Khả năng chọn thiết bị'!$D$8="",0,IF(Consolidated!L1075='Khả năng chọn thiết bị'!$D$8,1,0))</f>
        <v>0</v>
      </c>
      <c r="B1075" s="103">
        <f>IF('Khả năng chọn thiết bị'!$D$8="",0,IF(Consolidated!P1075='Khả năng chọn thiết bị'!$D$8,1,0))</f>
        <v>0</v>
      </c>
      <c r="C1075" s="103">
        <f t="shared" si="32"/>
        <v>0</v>
      </c>
      <c r="D1075" s="103">
        <f>IF(Consolidated!E1075=1,1,0)</f>
        <v>1</v>
      </c>
      <c r="E1075" s="103">
        <f>IF(ISNUMBER(Consolidated!F1075),Consolidated!F1075,0)</f>
        <v>0</v>
      </c>
      <c r="F1075" s="103">
        <f t="shared" si="33"/>
        <v>0</v>
      </c>
    </row>
    <row r="1076" spans="1:6">
      <c r="A1076" s="103">
        <f>IF('Khả năng chọn thiết bị'!$D$8="",0,IF(Consolidated!L1076='Khả năng chọn thiết bị'!$D$8,1,0))</f>
        <v>0</v>
      </c>
      <c r="B1076" s="103">
        <f>IF('Khả năng chọn thiết bị'!$D$8="",0,IF(Consolidated!P1076='Khả năng chọn thiết bị'!$D$8,1,0))</f>
        <v>0</v>
      </c>
      <c r="C1076" s="103">
        <f t="shared" si="32"/>
        <v>0</v>
      </c>
      <c r="D1076" s="103">
        <f>IF(Consolidated!E1076=1,1,0)</f>
        <v>1</v>
      </c>
      <c r="E1076" s="103">
        <f>IF(ISNUMBER(Consolidated!F1076),Consolidated!F1076,0)</f>
        <v>1</v>
      </c>
      <c r="F1076" s="103">
        <f t="shared" si="33"/>
        <v>0</v>
      </c>
    </row>
    <row r="1077" spans="1:6">
      <c r="A1077" s="103">
        <f>IF('Khả năng chọn thiết bị'!$D$8="",0,IF(Consolidated!L1077='Khả năng chọn thiết bị'!$D$8,1,0))</f>
        <v>0</v>
      </c>
      <c r="B1077" s="103">
        <f>IF('Khả năng chọn thiết bị'!$D$8="",0,IF(Consolidated!P1077='Khả năng chọn thiết bị'!$D$8,1,0))</f>
        <v>0</v>
      </c>
      <c r="C1077" s="103">
        <f t="shared" si="32"/>
        <v>0</v>
      </c>
      <c r="D1077" s="103">
        <f>IF(Consolidated!E1077=1,1,0)</f>
        <v>1</v>
      </c>
      <c r="E1077" s="103">
        <f>IF(ISNUMBER(Consolidated!F1077),Consolidated!F1077,0)</f>
        <v>0</v>
      </c>
      <c r="F1077" s="103">
        <f t="shared" si="33"/>
        <v>0</v>
      </c>
    </row>
    <row r="1078" spans="1:6">
      <c r="A1078" s="103">
        <f>IF('Khả năng chọn thiết bị'!$D$8="",0,IF(Consolidated!L1078='Khả năng chọn thiết bị'!$D$8,1,0))</f>
        <v>0</v>
      </c>
      <c r="B1078" s="103">
        <f>IF('Khả năng chọn thiết bị'!$D$8="",0,IF(Consolidated!P1078='Khả năng chọn thiết bị'!$D$8,1,0))</f>
        <v>0</v>
      </c>
      <c r="C1078" s="103">
        <f t="shared" si="32"/>
        <v>0</v>
      </c>
      <c r="D1078" s="103">
        <f>IF(Consolidated!E1078=1,1,0)</f>
        <v>1</v>
      </c>
      <c r="E1078" s="103">
        <f>IF(ISNUMBER(Consolidated!F1078),Consolidated!F1078,0)</f>
        <v>0</v>
      </c>
      <c r="F1078" s="103">
        <f t="shared" si="33"/>
        <v>0</v>
      </c>
    </row>
    <row r="1079" spans="1:6">
      <c r="A1079" s="103">
        <f>IF('Khả năng chọn thiết bị'!$D$8="",0,IF(Consolidated!L1079='Khả năng chọn thiết bị'!$D$8,1,0))</f>
        <v>0</v>
      </c>
      <c r="B1079" s="103">
        <f>IF('Khả năng chọn thiết bị'!$D$8="",0,IF(Consolidated!P1079='Khả năng chọn thiết bị'!$D$8,1,0))</f>
        <v>0</v>
      </c>
      <c r="C1079" s="103">
        <f t="shared" si="32"/>
        <v>0</v>
      </c>
      <c r="D1079" s="103">
        <f>IF(Consolidated!E1079=1,1,0)</f>
        <v>1</v>
      </c>
      <c r="E1079" s="103">
        <f>IF(ISNUMBER(Consolidated!F1079),Consolidated!F1079,0)</f>
        <v>0</v>
      </c>
      <c r="F1079" s="103">
        <f t="shared" si="33"/>
        <v>0</v>
      </c>
    </row>
    <row r="1080" spans="1:6">
      <c r="A1080" s="103">
        <f>IF('Khả năng chọn thiết bị'!$D$8="",0,IF(Consolidated!L1080='Khả năng chọn thiết bị'!$D$8,1,0))</f>
        <v>0</v>
      </c>
      <c r="B1080" s="103">
        <f>IF('Khả năng chọn thiết bị'!$D$8="",0,IF(Consolidated!P1080='Khả năng chọn thiết bị'!$D$8,1,0))</f>
        <v>0</v>
      </c>
      <c r="C1080" s="103">
        <f t="shared" si="32"/>
        <v>0</v>
      </c>
      <c r="D1080" s="103">
        <f>IF(Consolidated!E1080=1,1,0)</f>
        <v>1</v>
      </c>
      <c r="E1080" s="103">
        <f>IF(ISNUMBER(Consolidated!F1080),Consolidated!F1080,0)</f>
        <v>1</v>
      </c>
      <c r="F1080" s="103">
        <f t="shared" si="33"/>
        <v>0</v>
      </c>
    </row>
    <row r="1081" spans="1:6">
      <c r="A1081" s="103">
        <f>IF('Khả năng chọn thiết bị'!$D$8="",0,IF(Consolidated!L1081='Khả năng chọn thiết bị'!$D$8,1,0))</f>
        <v>0</v>
      </c>
      <c r="B1081" s="103">
        <f>IF('Khả năng chọn thiết bị'!$D$8="",0,IF(Consolidated!P1081='Khả năng chọn thiết bị'!$D$8,1,0))</f>
        <v>0</v>
      </c>
      <c r="C1081" s="103">
        <f t="shared" si="32"/>
        <v>0</v>
      </c>
      <c r="D1081" s="103">
        <f>IF(Consolidated!E1081=1,1,0)</f>
        <v>1</v>
      </c>
      <c r="E1081" s="103">
        <f>IF(ISNUMBER(Consolidated!F1081),Consolidated!F1081,0)</f>
        <v>1</v>
      </c>
      <c r="F1081" s="103">
        <f t="shared" si="33"/>
        <v>0</v>
      </c>
    </row>
    <row r="1082" spans="1:6">
      <c r="A1082" s="103">
        <f>IF('Khả năng chọn thiết bị'!$D$8="",0,IF(Consolidated!L1082='Khả năng chọn thiết bị'!$D$8,1,0))</f>
        <v>0</v>
      </c>
      <c r="B1082" s="103">
        <f>IF('Khả năng chọn thiết bị'!$D$8="",0,IF(Consolidated!P1082='Khả năng chọn thiết bị'!$D$8,1,0))</f>
        <v>0</v>
      </c>
      <c r="C1082" s="103">
        <f t="shared" si="32"/>
        <v>0</v>
      </c>
      <c r="D1082" s="103">
        <f>IF(Consolidated!E1082=1,1,0)</f>
        <v>1</v>
      </c>
      <c r="E1082" s="103">
        <f>IF(ISNUMBER(Consolidated!F1082),Consolidated!F1082,0)</f>
        <v>1</v>
      </c>
      <c r="F1082" s="103">
        <f t="shared" si="33"/>
        <v>0</v>
      </c>
    </row>
    <row r="1083" spans="1:6">
      <c r="A1083" s="103">
        <f>IF('Khả năng chọn thiết bị'!$D$8="",0,IF(Consolidated!L1083='Khả năng chọn thiết bị'!$D$8,1,0))</f>
        <v>0</v>
      </c>
      <c r="B1083" s="103">
        <f>IF('Khả năng chọn thiết bị'!$D$8="",0,IF(Consolidated!P1083='Khả năng chọn thiết bị'!$D$8,1,0))</f>
        <v>0</v>
      </c>
      <c r="C1083" s="103">
        <f t="shared" si="32"/>
        <v>0</v>
      </c>
      <c r="D1083" s="103">
        <f>IF(Consolidated!E1083=1,1,0)</f>
        <v>1</v>
      </c>
      <c r="E1083" s="103">
        <f>IF(ISNUMBER(Consolidated!F1083),Consolidated!F1083,0)</f>
        <v>1</v>
      </c>
      <c r="F1083" s="103">
        <f t="shared" si="33"/>
        <v>0</v>
      </c>
    </row>
    <row r="1084" spans="1:6">
      <c r="A1084" s="103">
        <f>IF('Khả năng chọn thiết bị'!$D$8="",0,IF(Consolidated!L1084='Khả năng chọn thiết bị'!$D$8,1,0))</f>
        <v>0</v>
      </c>
      <c r="B1084" s="103">
        <f>IF('Khả năng chọn thiết bị'!$D$8="",0,IF(Consolidated!P1084='Khả năng chọn thiết bị'!$D$8,1,0))</f>
        <v>0</v>
      </c>
      <c r="C1084" s="103">
        <f t="shared" si="32"/>
        <v>0</v>
      </c>
      <c r="D1084" s="103">
        <f>IF(Consolidated!E1084=1,1,0)</f>
        <v>1</v>
      </c>
      <c r="E1084" s="103">
        <f>IF(ISNUMBER(Consolidated!F1084),Consolidated!F1084,0)</f>
        <v>1</v>
      </c>
      <c r="F1084" s="103">
        <f t="shared" si="33"/>
        <v>0</v>
      </c>
    </row>
    <row r="1085" spans="1:6">
      <c r="A1085" s="103">
        <f>IF('Khả năng chọn thiết bị'!$D$8="",0,IF(Consolidated!L1085='Khả năng chọn thiết bị'!$D$8,1,0))</f>
        <v>0</v>
      </c>
      <c r="B1085" s="103">
        <f>IF('Khả năng chọn thiết bị'!$D$8="",0,IF(Consolidated!P1085='Khả năng chọn thiết bị'!$D$8,1,0))</f>
        <v>0</v>
      </c>
      <c r="C1085" s="103">
        <f t="shared" si="32"/>
        <v>0</v>
      </c>
      <c r="D1085" s="103">
        <f>IF(Consolidated!E1085=1,1,0)</f>
        <v>1</v>
      </c>
      <c r="E1085" s="103">
        <f>IF(ISNUMBER(Consolidated!F1085),Consolidated!F1085,0)</f>
        <v>1</v>
      </c>
      <c r="F1085" s="103">
        <f t="shared" si="33"/>
        <v>0</v>
      </c>
    </row>
    <row r="1086" spans="1:6">
      <c r="A1086" s="103">
        <f>IF('Khả năng chọn thiết bị'!$D$8="",0,IF(Consolidated!L1086='Khả năng chọn thiết bị'!$D$8,1,0))</f>
        <v>0</v>
      </c>
      <c r="B1086" s="103">
        <f>IF('Khả năng chọn thiết bị'!$D$8="",0,IF(Consolidated!P1086='Khả năng chọn thiết bị'!$D$8,1,0))</f>
        <v>0</v>
      </c>
      <c r="C1086" s="103">
        <f t="shared" si="32"/>
        <v>0</v>
      </c>
      <c r="D1086" s="103">
        <f>IF(Consolidated!E1086=1,1,0)</f>
        <v>1</v>
      </c>
      <c r="E1086" s="103">
        <f>IF(ISNUMBER(Consolidated!F1086),Consolidated!F1086,0)</f>
        <v>0</v>
      </c>
      <c r="F1086" s="103">
        <f t="shared" si="33"/>
        <v>0</v>
      </c>
    </row>
    <row r="1087" spans="1:6">
      <c r="A1087" s="103">
        <f>IF('Khả năng chọn thiết bị'!$D$8="",0,IF(Consolidated!L1087='Khả năng chọn thiết bị'!$D$8,1,0))</f>
        <v>0</v>
      </c>
      <c r="B1087" s="103">
        <f>IF('Khả năng chọn thiết bị'!$D$8="",0,IF(Consolidated!P1087='Khả năng chọn thiết bị'!$D$8,1,0))</f>
        <v>0</v>
      </c>
      <c r="C1087" s="103">
        <f t="shared" si="32"/>
        <v>0</v>
      </c>
      <c r="D1087" s="103">
        <f>IF(Consolidated!E1087=1,1,0)</f>
        <v>1</v>
      </c>
      <c r="E1087" s="103">
        <f>IF(ISNUMBER(Consolidated!F1087),Consolidated!F1087,0)</f>
        <v>0</v>
      </c>
      <c r="F1087" s="103">
        <f t="shared" si="33"/>
        <v>0</v>
      </c>
    </row>
    <row r="1088" spans="1:6">
      <c r="A1088" s="103">
        <f>IF('Khả năng chọn thiết bị'!$D$8="",0,IF(Consolidated!L1088='Khả năng chọn thiết bị'!$D$8,1,0))</f>
        <v>0</v>
      </c>
      <c r="B1088" s="103">
        <f>IF('Khả năng chọn thiết bị'!$D$8="",0,IF(Consolidated!P1088='Khả năng chọn thiết bị'!$D$8,1,0))</f>
        <v>0</v>
      </c>
      <c r="C1088" s="103">
        <f t="shared" si="32"/>
        <v>0</v>
      </c>
      <c r="D1088" s="103">
        <f>IF(Consolidated!E1088=1,1,0)</f>
        <v>1</v>
      </c>
      <c r="E1088" s="103">
        <f>IF(ISNUMBER(Consolidated!F1088),Consolidated!F1088,0)</f>
        <v>0</v>
      </c>
      <c r="F1088" s="103">
        <f t="shared" si="33"/>
        <v>0</v>
      </c>
    </row>
    <row r="1089" spans="1:6">
      <c r="A1089" s="103">
        <f>IF('Khả năng chọn thiết bị'!$D$8="",0,IF(Consolidated!L1089='Khả năng chọn thiết bị'!$D$8,1,0))</f>
        <v>0</v>
      </c>
      <c r="B1089" s="103">
        <f>IF('Khả năng chọn thiết bị'!$D$8="",0,IF(Consolidated!P1089='Khả năng chọn thiết bị'!$D$8,1,0))</f>
        <v>0</v>
      </c>
      <c r="C1089" s="103">
        <f t="shared" si="32"/>
        <v>0</v>
      </c>
      <c r="D1089" s="103">
        <f>IF(Consolidated!E1089=1,1,0)</f>
        <v>1</v>
      </c>
      <c r="E1089" s="103">
        <f>IF(ISNUMBER(Consolidated!F1089),Consolidated!F1089,0)</f>
        <v>0</v>
      </c>
      <c r="F1089" s="103">
        <f t="shared" si="33"/>
        <v>0</v>
      </c>
    </row>
    <row r="1090" spans="1:6">
      <c r="A1090" s="103">
        <f>IF('Khả năng chọn thiết bị'!$D$8="",0,IF(Consolidated!L1090='Khả năng chọn thiết bị'!$D$8,1,0))</f>
        <v>0</v>
      </c>
      <c r="B1090" s="103">
        <f>IF('Khả năng chọn thiết bị'!$D$8="",0,IF(Consolidated!P1090='Khả năng chọn thiết bị'!$D$8,1,0))</f>
        <v>0</v>
      </c>
      <c r="C1090" s="103">
        <f t="shared" ref="C1090:C1153" si="34">IF(A1090+B1090&gt;0,1,0)</f>
        <v>0</v>
      </c>
      <c r="D1090" s="103">
        <f>IF(Consolidated!E1090=1,1,0)</f>
        <v>1</v>
      </c>
      <c r="E1090" s="103">
        <f>IF(ISNUMBER(Consolidated!F1090),Consolidated!F1090,0)</f>
        <v>0</v>
      </c>
      <c r="F1090" s="103">
        <f t="shared" si="33"/>
        <v>0</v>
      </c>
    </row>
    <row r="1091" spans="1:6">
      <c r="A1091" s="103">
        <f>IF('Khả năng chọn thiết bị'!$D$8="",0,IF(Consolidated!L1091='Khả năng chọn thiết bị'!$D$8,1,0))</f>
        <v>0</v>
      </c>
      <c r="B1091" s="103">
        <f>IF('Khả năng chọn thiết bị'!$D$8="",0,IF(Consolidated!P1091='Khả năng chọn thiết bị'!$D$8,1,0))</f>
        <v>0</v>
      </c>
      <c r="C1091" s="103">
        <f t="shared" si="34"/>
        <v>0</v>
      </c>
      <c r="D1091" s="103">
        <f>IF(Consolidated!E1091=1,1,0)</f>
        <v>1</v>
      </c>
      <c r="E1091" s="103">
        <f>IF(ISNUMBER(Consolidated!F1091),Consolidated!F1091,0)</f>
        <v>0</v>
      </c>
      <c r="F1091" s="103">
        <f t="shared" ref="F1091:F1154" si="35">F1090+C1091</f>
        <v>0</v>
      </c>
    </row>
    <row r="1092" spans="1:6">
      <c r="A1092" s="103">
        <f>IF('Khả năng chọn thiết bị'!$D$8="",0,IF(Consolidated!L1092='Khả năng chọn thiết bị'!$D$8,1,0))</f>
        <v>0</v>
      </c>
      <c r="B1092" s="103">
        <f>IF('Khả năng chọn thiết bị'!$D$8="",0,IF(Consolidated!P1092='Khả năng chọn thiết bị'!$D$8,1,0))</f>
        <v>0</v>
      </c>
      <c r="C1092" s="103">
        <f t="shared" si="34"/>
        <v>0</v>
      </c>
      <c r="D1092" s="103">
        <f>IF(Consolidated!E1092=1,1,0)</f>
        <v>1</v>
      </c>
      <c r="E1092" s="103">
        <f>IF(ISNUMBER(Consolidated!F1092),Consolidated!F1092,0)</f>
        <v>0</v>
      </c>
      <c r="F1092" s="103">
        <f t="shared" si="35"/>
        <v>0</v>
      </c>
    </row>
    <row r="1093" spans="1:6">
      <c r="A1093" s="103">
        <f>IF('Khả năng chọn thiết bị'!$D$8="",0,IF(Consolidated!L1093='Khả năng chọn thiết bị'!$D$8,1,0))</f>
        <v>0</v>
      </c>
      <c r="B1093" s="103">
        <f>IF('Khả năng chọn thiết bị'!$D$8="",0,IF(Consolidated!P1093='Khả năng chọn thiết bị'!$D$8,1,0))</f>
        <v>0</v>
      </c>
      <c r="C1093" s="103">
        <f t="shared" si="34"/>
        <v>0</v>
      </c>
      <c r="D1093" s="103">
        <f>IF(Consolidated!E1093=1,1,0)</f>
        <v>1</v>
      </c>
      <c r="E1093" s="103">
        <f>IF(ISNUMBER(Consolidated!F1093),Consolidated!F1093,0)</f>
        <v>0</v>
      </c>
      <c r="F1093" s="103">
        <f t="shared" si="35"/>
        <v>0</v>
      </c>
    </row>
    <row r="1094" spans="1:6">
      <c r="A1094" s="103">
        <f>IF('Khả năng chọn thiết bị'!$D$8="",0,IF(Consolidated!L1094='Khả năng chọn thiết bị'!$D$8,1,0))</f>
        <v>0</v>
      </c>
      <c r="B1094" s="103">
        <f>IF('Khả năng chọn thiết bị'!$D$8="",0,IF(Consolidated!P1094='Khả năng chọn thiết bị'!$D$8,1,0))</f>
        <v>0</v>
      </c>
      <c r="C1094" s="103">
        <f t="shared" si="34"/>
        <v>0</v>
      </c>
      <c r="D1094" s="103">
        <f>IF(Consolidated!E1094=1,1,0)</f>
        <v>1</v>
      </c>
      <c r="E1094" s="103">
        <f>IF(ISNUMBER(Consolidated!F1094),Consolidated!F1094,0)</f>
        <v>0</v>
      </c>
      <c r="F1094" s="103">
        <f t="shared" si="35"/>
        <v>0</v>
      </c>
    </row>
    <row r="1095" spans="1:6">
      <c r="A1095" s="103">
        <f>IF('Khả năng chọn thiết bị'!$D$8="",0,IF(Consolidated!L1095='Khả năng chọn thiết bị'!$D$8,1,0))</f>
        <v>0</v>
      </c>
      <c r="B1095" s="103">
        <f>IF('Khả năng chọn thiết bị'!$D$8="",0,IF(Consolidated!P1095='Khả năng chọn thiết bị'!$D$8,1,0))</f>
        <v>0</v>
      </c>
      <c r="C1095" s="103">
        <f t="shared" si="34"/>
        <v>0</v>
      </c>
      <c r="D1095" s="103">
        <f>IF(Consolidated!E1095=1,1,0)</f>
        <v>1</v>
      </c>
      <c r="E1095" s="103">
        <f>IF(ISNUMBER(Consolidated!F1095),Consolidated!F1095,0)</f>
        <v>0</v>
      </c>
      <c r="F1095" s="103">
        <f t="shared" si="35"/>
        <v>0</v>
      </c>
    </row>
    <row r="1096" spans="1:6">
      <c r="A1096" s="103">
        <f>IF('Khả năng chọn thiết bị'!$D$8="",0,IF(Consolidated!L1096='Khả năng chọn thiết bị'!$D$8,1,0))</f>
        <v>0</v>
      </c>
      <c r="B1096" s="103">
        <f>IF('Khả năng chọn thiết bị'!$D$8="",0,IF(Consolidated!P1096='Khả năng chọn thiết bị'!$D$8,1,0))</f>
        <v>0</v>
      </c>
      <c r="C1096" s="103">
        <f t="shared" si="34"/>
        <v>0</v>
      </c>
      <c r="D1096" s="103">
        <f>IF(Consolidated!E1096=1,1,0)</f>
        <v>1</v>
      </c>
      <c r="E1096" s="103">
        <f>IF(ISNUMBER(Consolidated!F1096),Consolidated!F1096,0)</f>
        <v>0</v>
      </c>
      <c r="F1096" s="103">
        <f t="shared" si="35"/>
        <v>0</v>
      </c>
    </row>
    <row r="1097" spans="1:6">
      <c r="A1097" s="103">
        <f>IF('Khả năng chọn thiết bị'!$D$8="",0,IF(Consolidated!L1097='Khả năng chọn thiết bị'!$D$8,1,0))</f>
        <v>0</v>
      </c>
      <c r="B1097" s="103">
        <f>IF('Khả năng chọn thiết bị'!$D$8="",0,IF(Consolidated!P1097='Khả năng chọn thiết bị'!$D$8,1,0))</f>
        <v>0</v>
      </c>
      <c r="C1097" s="103">
        <f t="shared" si="34"/>
        <v>0</v>
      </c>
      <c r="D1097" s="103">
        <f>IF(Consolidated!E1097=1,1,0)</f>
        <v>1</v>
      </c>
      <c r="E1097" s="103">
        <f>IF(ISNUMBER(Consolidated!F1097),Consolidated!F1097,0)</f>
        <v>0</v>
      </c>
      <c r="F1097" s="103">
        <f t="shared" si="35"/>
        <v>0</v>
      </c>
    </row>
    <row r="1098" spans="1:6">
      <c r="A1098" s="103">
        <f>IF('Khả năng chọn thiết bị'!$D$8="",0,IF(Consolidated!L1098='Khả năng chọn thiết bị'!$D$8,1,0))</f>
        <v>0</v>
      </c>
      <c r="B1098" s="103">
        <f>IF('Khả năng chọn thiết bị'!$D$8="",0,IF(Consolidated!P1098='Khả năng chọn thiết bị'!$D$8,1,0))</f>
        <v>0</v>
      </c>
      <c r="C1098" s="103">
        <f t="shared" si="34"/>
        <v>0</v>
      </c>
      <c r="D1098" s="103">
        <f>IF(Consolidated!E1098=1,1,0)</f>
        <v>1</v>
      </c>
      <c r="E1098" s="103">
        <f>IF(ISNUMBER(Consolidated!F1098),Consolidated!F1098,0)</f>
        <v>0</v>
      </c>
      <c r="F1098" s="103">
        <f t="shared" si="35"/>
        <v>0</v>
      </c>
    </row>
    <row r="1099" spans="1:6">
      <c r="A1099" s="103">
        <f>IF('Khả năng chọn thiết bị'!$D$8="",0,IF(Consolidated!L1099='Khả năng chọn thiết bị'!$D$8,1,0))</f>
        <v>0</v>
      </c>
      <c r="B1099" s="103">
        <f>IF('Khả năng chọn thiết bị'!$D$8="",0,IF(Consolidated!P1099='Khả năng chọn thiết bị'!$D$8,1,0))</f>
        <v>0</v>
      </c>
      <c r="C1099" s="103">
        <f t="shared" si="34"/>
        <v>0</v>
      </c>
      <c r="D1099" s="103">
        <f>IF(Consolidated!E1099=1,1,0)</f>
        <v>1</v>
      </c>
      <c r="E1099" s="103">
        <f>IF(ISNUMBER(Consolidated!F1099),Consolidated!F1099,0)</f>
        <v>0</v>
      </c>
      <c r="F1099" s="103">
        <f t="shared" si="35"/>
        <v>0</v>
      </c>
    </row>
    <row r="1100" spans="1:6">
      <c r="A1100" s="103">
        <f>IF('Khả năng chọn thiết bị'!$D$8="",0,IF(Consolidated!L1100='Khả năng chọn thiết bị'!$D$8,1,0))</f>
        <v>0</v>
      </c>
      <c r="B1100" s="103">
        <f>IF('Khả năng chọn thiết bị'!$D$8="",0,IF(Consolidated!P1100='Khả năng chọn thiết bị'!$D$8,1,0))</f>
        <v>0</v>
      </c>
      <c r="C1100" s="103">
        <f t="shared" si="34"/>
        <v>0</v>
      </c>
      <c r="D1100" s="103">
        <f>IF(Consolidated!E1100=1,1,0)</f>
        <v>1</v>
      </c>
      <c r="E1100" s="103">
        <f>IF(ISNUMBER(Consolidated!F1100),Consolidated!F1100,0)</f>
        <v>0</v>
      </c>
      <c r="F1100" s="103">
        <f t="shared" si="35"/>
        <v>0</v>
      </c>
    </row>
    <row r="1101" spans="1:6">
      <c r="A1101" s="103">
        <f>IF('Khả năng chọn thiết bị'!$D$8="",0,IF(Consolidated!L1101='Khả năng chọn thiết bị'!$D$8,1,0))</f>
        <v>0</v>
      </c>
      <c r="B1101" s="103">
        <f>IF('Khả năng chọn thiết bị'!$D$8="",0,IF(Consolidated!P1101='Khả năng chọn thiết bị'!$D$8,1,0))</f>
        <v>0</v>
      </c>
      <c r="C1101" s="103">
        <f t="shared" si="34"/>
        <v>0</v>
      </c>
      <c r="D1101" s="103">
        <f>IF(Consolidated!E1101=1,1,0)</f>
        <v>1</v>
      </c>
      <c r="E1101" s="103">
        <f>IF(ISNUMBER(Consolidated!F1101),Consolidated!F1101,0)</f>
        <v>0</v>
      </c>
      <c r="F1101" s="103">
        <f t="shared" si="35"/>
        <v>0</v>
      </c>
    </row>
    <row r="1102" spans="1:6">
      <c r="A1102" s="103">
        <f>IF('Khả năng chọn thiết bị'!$D$8="",0,IF(Consolidated!L1102='Khả năng chọn thiết bị'!$D$8,1,0))</f>
        <v>0</v>
      </c>
      <c r="B1102" s="103">
        <f>IF('Khả năng chọn thiết bị'!$D$8="",0,IF(Consolidated!P1102='Khả năng chọn thiết bị'!$D$8,1,0))</f>
        <v>0</v>
      </c>
      <c r="C1102" s="103">
        <f t="shared" si="34"/>
        <v>0</v>
      </c>
      <c r="D1102" s="103">
        <f>IF(Consolidated!E1102=1,1,0)</f>
        <v>1</v>
      </c>
      <c r="E1102" s="103">
        <f>IF(ISNUMBER(Consolidated!F1102),Consolidated!F1102,0)</f>
        <v>0</v>
      </c>
      <c r="F1102" s="103">
        <f t="shared" si="35"/>
        <v>0</v>
      </c>
    </row>
    <row r="1103" spans="1:6">
      <c r="A1103" s="103">
        <f>IF('Khả năng chọn thiết bị'!$D$8="",0,IF(Consolidated!L1103='Khả năng chọn thiết bị'!$D$8,1,0))</f>
        <v>0</v>
      </c>
      <c r="B1103" s="103">
        <f>IF('Khả năng chọn thiết bị'!$D$8="",0,IF(Consolidated!P1103='Khả năng chọn thiết bị'!$D$8,1,0))</f>
        <v>0</v>
      </c>
      <c r="C1103" s="103">
        <f t="shared" si="34"/>
        <v>0</v>
      </c>
      <c r="D1103" s="103">
        <f>IF(Consolidated!E1103=1,1,0)</f>
        <v>1</v>
      </c>
      <c r="E1103" s="103">
        <f>IF(ISNUMBER(Consolidated!F1103),Consolidated!F1103,0)</f>
        <v>0</v>
      </c>
      <c r="F1103" s="103">
        <f t="shared" si="35"/>
        <v>0</v>
      </c>
    </row>
    <row r="1104" spans="1:6">
      <c r="A1104" s="103">
        <f>IF('Khả năng chọn thiết bị'!$D$8="",0,IF(Consolidated!L1104='Khả năng chọn thiết bị'!$D$8,1,0))</f>
        <v>0</v>
      </c>
      <c r="B1104" s="103">
        <f>IF('Khả năng chọn thiết bị'!$D$8="",0,IF(Consolidated!P1104='Khả năng chọn thiết bị'!$D$8,1,0))</f>
        <v>0</v>
      </c>
      <c r="C1104" s="103">
        <f t="shared" si="34"/>
        <v>0</v>
      </c>
      <c r="D1104" s="103">
        <f>IF(Consolidated!E1104=1,1,0)</f>
        <v>1</v>
      </c>
      <c r="E1104" s="103">
        <f>IF(ISNUMBER(Consolidated!F1104),Consolidated!F1104,0)</f>
        <v>0</v>
      </c>
      <c r="F1104" s="103">
        <f t="shared" si="35"/>
        <v>0</v>
      </c>
    </row>
    <row r="1105" spans="1:6">
      <c r="A1105" s="103">
        <f>IF('Khả năng chọn thiết bị'!$D$8="",0,IF(Consolidated!L1105='Khả năng chọn thiết bị'!$D$8,1,0))</f>
        <v>0</v>
      </c>
      <c r="B1105" s="103">
        <f>IF('Khả năng chọn thiết bị'!$D$8="",0,IF(Consolidated!P1105='Khả năng chọn thiết bị'!$D$8,1,0))</f>
        <v>0</v>
      </c>
      <c r="C1105" s="103">
        <f t="shared" si="34"/>
        <v>0</v>
      </c>
      <c r="D1105" s="103">
        <f>IF(Consolidated!E1105=1,1,0)</f>
        <v>1</v>
      </c>
      <c r="E1105" s="103">
        <f>IF(ISNUMBER(Consolidated!F1105),Consolidated!F1105,0)</f>
        <v>0</v>
      </c>
      <c r="F1105" s="103">
        <f t="shared" si="35"/>
        <v>0</v>
      </c>
    </row>
    <row r="1106" spans="1:6">
      <c r="A1106" s="103">
        <f>IF('Khả năng chọn thiết bị'!$D$8="",0,IF(Consolidated!L1106='Khả năng chọn thiết bị'!$D$8,1,0))</f>
        <v>0</v>
      </c>
      <c r="B1106" s="103">
        <f>IF('Khả năng chọn thiết bị'!$D$8="",0,IF(Consolidated!P1106='Khả năng chọn thiết bị'!$D$8,1,0))</f>
        <v>0</v>
      </c>
      <c r="C1106" s="103">
        <f t="shared" si="34"/>
        <v>0</v>
      </c>
      <c r="D1106" s="103">
        <f>IF(Consolidated!E1106=1,1,0)</f>
        <v>1</v>
      </c>
      <c r="E1106" s="103">
        <f>IF(ISNUMBER(Consolidated!F1106),Consolidated!F1106,0)</f>
        <v>0</v>
      </c>
      <c r="F1106" s="103">
        <f t="shared" si="35"/>
        <v>0</v>
      </c>
    </row>
    <row r="1107" spans="1:6">
      <c r="A1107" s="103">
        <f>IF('Khả năng chọn thiết bị'!$D$8="",0,IF(Consolidated!L1107='Khả năng chọn thiết bị'!$D$8,1,0))</f>
        <v>0</v>
      </c>
      <c r="B1107" s="103">
        <f>IF('Khả năng chọn thiết bị'!$D$8="",0,IF(Consolidated!P1107='Khả năng chọn thiết bị'!$D$8,1,0))</f>
        <v>0</v>
      </c>
      <c r="C1107" s="103">
        <f t="shared" si="34"/>
        <v>0</v>
      </c>
      <c r="D1107" s="103">
        <f>IF(Consolidated!E1107=1,1,0)</f>
        <v>1</v>
      </c>
      <c r="E1107" s="103">
        <f>IF(ISNUMBER(Consolidated!F1107),Consolidated!F1107,0)</f>
        <v>0</v>
      </c>
      <c r="F1107" s="103">
        <f t="shared" si="35"/>
        <v>0</v>
      </c>
    </row>
    <row r="1108" spans="1:6">
      <c r="A1108" s="103">
        <f>IF('Khả năng chọn thiết bị'!$D$8="",0,IF(Consolidated!L1108='Khả năng chọn thiết bị'!$D$8,1,0))</f>
        <v>0</v>
      </c>
      <c r="B1108" s="103">
        <f>IF('Khả năng chọn thiết bị'!$D$8="",0,IF(Consolidated!P1108='Khả năng chọn thiết bị'!$D$8,1,0))</f>
        <v>0</v>
      </c>
      <c r="C1108" s="103">
        <f t="shared" si="34"/>
        <v>0</v>
      </c>
      <c r="D1108" s="103">
        <f>IF(Consolidated!E1108=1,1,0)</f>
        <v>1</v>
      </c>
      <c r="E1108" s="103">
        <f>IF(ISNUMBER(Consolidated!F1108),Consolidated!F1108,0)</f>
        <v>0</v>
      </c>
      <c r="F1108" s="103">
        <f t="shared" si="35"/>
        <v>0</v>
      </c>
    </row>
    <row r="1109" spans="1:6">
      <c r="A1109" s="103">
        <f>IF('Khả năng chọn thiết bị'!$D$8="",0,IF(Consolidated!L1109='Khả năng chọn thiết bị'!$D$8,1,0))</f>
        <v>0</v>
      </c>
      <c r="B1109" s="103">
        <f>IF('Khả năng chọn thiết bị'!$D$8="",0,IF(Consolidated!P1109='Khả năng chọn thiết bị'!$D$8,1,0))</f>
        <v>0</v>
      </c>
      <c r="C1109" s="103">
        <f t="shared" si="34"/>
        <v>0</v>
      </c>
      <c r="D1109" s="103">
        <f>IF(Consolidated!E1109=1,1,0)</f>
        <v>1</v>
      </c>
      <c r="E1109" s="103">
        <f>IF(ISNUMBER(Consolidated!F1109),Consolidated!F1109,0)</f>
        <v>0</v>
      </c>
      <c r="F1109" s="103">
        <f t="shared" si="35"/>
        <v>0</v>
      </c>
    </row>
    <row r="1110" spans="1:6">
      <c r="A1110" s="103">
        <f>IF('Khả năng chọn thiết bị'!$D$8="",0,IF(Consolidated!L1110='Khả năng chọn thiết bị'!$D$8,1,0))</f>
        <v>0</v>
      </c>
      <c r="B1110" s="103">
        <f>IF('Khả năng chọn thiết bị'!$D$8="",0,IF(Consolidated!P1110='Khả năng chọn thiết bị'!$D$8,1,0))</f>
        <v>0</v>
      </c>
      <c r="C1110" s="103">
        <f t="shared" si="34"/>
        <v>0</v>
      </c>
      <c r="D1110" s="103">
        <f>IF(Consolidated!E1110=1,1,0)</f>
        <v>1</v>
      </c>
      <c r="E1110" s="103">
        <f>IF(ISNUMBER(Consolidated!F1110),Consolidated!F1110,0)</f>
        <v>0</v>
      </c>
      <c r="F1110" s="103">
        <f t="shared" si="35"/>
        <v>0</v>
      </c>
    </row>
    <row r="1111" spans="1:6">
      <c r="A1111" s="103">
        <f>IF('Khả năng chọn thiết bị'!$D$8="",0,IF(Consolidated!L1111='Khả năng chọn thiết bị'!$D$8,1,0))</f>
        <v>0</v>
      </c>
      <c r="B1111" s="103">
        <f>IF('Khả năng chọn thiết bị'!$D$8="",0,IF(Consolidated!P1111='Khả năng chọn thiết bị'!$D$8,1,0))</f>
        <v>0</v>
      </c>
      <c r="C1111" s="103">
        <f t="shared" si="34"/>
        <v>0</v>
      </c>
      <c r="D1111" s="103">
        <f>IF(Consolidated!E1111=1,1,0)</f>
        <v>1</v>
      </c>
      <c r="E1111" s="103">
        <f>IF(ISNUMBER(Consolidated!F1111),Consolidated!F1111,0)</f>
        <v>1</v>
      </c>
      <c r="F1111" s="103">
        <f t="shared" si="35"/>
        <v>0</v>
      </c>
    </row>
    <row r="1112" spans="1:6">
      <c r="A1112" s="103">
        <f>IF('Khả năng chọn thiết bị'!$D$8="",0,IF(Consolidated!L1112='Khả năng chọn thiết bị'!$D$8,1,0))</f>
        <v>0</v>
      </c>
      <c r="B1112" s="103">
        <f>IF('Khả năng chọn thiết bị'!$D$8="",0,IF(Consolidated!P1112='Khả năng chọn thiết bị'!$D$8,1,0))</f>
        <v>0</v>
      </c>
      <c r="C1112" s="103">
        <f t="shared" si="34"/>
        <v>0</v>
      </c>
      <c r="D1112" s="103">
        <f>IF(Consolidated!E1112=1,1,0)</f>
        <v>1</v>
      </c>
      <c r="E1112" s="103">
        <f>IF(ISNUMBER(Consolidated!F1112),Consolidated!F1112,0)</f>
        <v>1</v>
      </c>
      <c r="F1112" s="103">
        <f t="shared" si="35"/>
        <v>0</v>
      </c>
    </row>
    <row r="1113" spans="1:6">
      <c r="A1113" s="103">
        <f>IF('Khả năng chọn thiết bị'!$D$8="",0,IF(Consolidated!L1113='Khả năng chọn thiết bị'!$D$8,1,0))</f>
        <v>0</v>
      </c>
      <c r="B1113" s="103">
        <f>IF('Khả năng chọn thiết bị'!$D$8="",0,IF(Consolidated!P1113='Khả năng chọn thiết bị'!$D$8,1,0))</f>
        <v>0</v>
      </c>
      <c r="C1113" s="103">
        <f t="shared" si="34"/>
        <v>0</v>
      </c>
      <c r="D1113" s="103">
        <f>IF(Consolidated!E1113=1,1,0)</f>
        <v>1</v>
      </c>
      <c r="E1113" s="103">
        <f>IF(ISNUMBER(Consolidated!F1113),Consolidated!F1113,0)</f>
        <v>0</v>
      </c>
      <c r="F1113" s="103">
        <f t="shared" si="35"/>
        <v>0</v>
      </c>
    </row>
    <row r="1114" spans="1:6">
      <c r="A1114" s="103">
        <f>IF('Khả năng chọn thiết bị'!$D$8="",0,IF(Consolidated!L1114='Khả năng chọn thiết bị'!$D$8,1,0))</f>
        <v>0</v>
      </c>
      <c r="B1114" s="103">
        <f>IF('Khả năng chọn thiết bị'!$D$8="",0,IF(Consolidated!P1114='Khả năng chọn thiết bị'!$D$8,1,0))</f>
        <v>0</v>
      </c>
      <c r="C1114" s="103">
        <f t="shared" si="34"/>
        <v>0</v>
      </c>
      <c r="D1114" s="103">
        <f>IF(Consolidated!E1114=1,1,0)</f>
        <v>1</v>
      </c>
      <c r="E1114" s="103">
        <f>IF(ISNUMBER(Consolidated!F1114),Consolidated!F1114,0)</f>
        <v>0</v>
      </c>
      <c r="F1114" s="103">
        <f t="shared" si="35"/>
        <v>0</v>
      </c>
    </row>
    <row r="1115" spans="1:6">
      <c r="A1115" s="103">
        <f>IF('Khả năng chọn thiết bị'!$D$8="",0,IF(Consolidated!L1115='Khả năng chọn thiết bị'!$D$8,1,0))</f>
        <v>0</v>
      </c>
      <c r="B1115" s="103">
        <f>IF('Khả năng chọn thiết bị'!$D$8="",0,IF(Consolidated!P1115='Khả năng chọn thiết bị'!$D$8,1,0))</f>
        <v>0</v>
      </c>
      <c r="C1115" s="103">
        <f t="shared" si="34"/>
        <v>0</v>
      </c>
      <c r="D1115" s="103">
        <f>IF(Consolidated!E1115=1,1,0)</f>
        <v>1</v>
      </c>
      <c r="E1115" s="103">
        <f>IF(ISNUMBER(Consolidated!F1115),Consolidated!F1115,0)</f>
        <v>0</v>
      </c>
      <c r="F1115" s="103">
        <f t="shared" si="35"/>
        <v>0</v>
      </c>
    </row>
    <row r="1116" spans="1:6">
      <c r="A1116" s="103">
        <f>IF('Khả năng chọn thiết bị'!$D$8="",0,IF(Consolidated!L1116='Khả năng chọn thiết bị'!$D$8,1,0))</f>
        <v>0</v>
      </c>
      <c r="B1116" s="103">
        <f>IF('Khả năng chọn thiết bị'!$D$8="",0,IF(Consolidated!P1116='Khả năng chọn thiết bị'!$D$8,1,0))</f>
        <v>0</v>
      </c>
      <c r="C1116" s="103">
        <f t="shared" si="34"/>
        <v>0</v>
      </c>
      <c r="D1116" s="103">
        <f>IF(Consolidated!E1116=1,1,0)</f>
        <v>1</v>
      </c>
      <c r="E1116" s="103">
        <f>IF(ISNUMBER(Consolidated!F1116),Consolidated!F1116,0)</f>
        <v>0</v>
      </c>
      <c r="F1116" s="103">
        <f t="shared" si="35"/>
        <v>0</v>
      </c>
    </row>
    <row r="1117" spans="1:6">
      <c r="A1117" s="103">
        <f>IF('Khả năng chọn thiết bị'!$D$8="",0,IF(Consolidated!L1117='Khả năng chọn thiết bị'!$D$8,1,0))</f>
        <v>0</v>
      </c>
      <c r="B1117" s="103">
        <f>IF('Khả năng chọn thiết bị'!$D$8="",0,IF(Consolidated!P1117='Khả năng chọn thiết bị'!$D$8,1,0))</f>
        <v>0</v>
      </c>
      <c r="C1117" s="103">
        <f t="shared" si="34"/>
        <v>0</v>
      </c>
      <c r="D1117" s="103">
        <f>IF(Consolidated!E1117=1,1,0)</f>
        <v>1</v>
      </c>
      <c r="E1117" s="103">
        <f>IF(ISNUMBER(Consolidated!F1117),Consolidated!F1117,0)</f>
        <v>0</v>
      </c>
      <c r="F1117" s="103">
        <f t="shared" si="35"/>
        <v>0</v>
      </c>
    </row>
    <row r="1118" spans="1:6">
      <c r="A1118" s="103">
        <f>IF('Khả năng chọn thiết bị'!$D$8="",0,IF(Consolidated!L1118='Khả năng chọn thiết bị'!$D$8,1,0))</f>
        <v>0</v>
      </c>
      <c r="B1118" s="103">
        <f>IF('Khả năng chọn thiết bị'!$D$8="",0,IF(Consolidated!P1118='Khả năng chọn thiết bị'!$D$8,1,0))</f>
        <v>0</v>
      </c>
      <c r="C1118" s="103">
        <f t="shared" si="34"/>
        <v>0</v>
      </c>
      <c r="D1118" s="103">
        <f>IF(Consolidated!E1118=1,1,0)</f>
        <v>1</v>
      </c>
      <c r="E1118" s="103">
        <f>IF(ISNUMBER(Consolidated!F1118),Consolidated!F1118,0)</f>
        <v>1</v>
      </c>
      <c r="F1118" s="103">
        <f t="shared" si="35"/>
        <v>0</v>
      </c>
    </row>
    <row r="1119" spans="1:6">
      <c r="A1119" s="103">
        <f>IF('Khả năng chọn thiết bị'!$D$8="",0,IF(Consolidated!L1119='Khả năng chọn thiết bị'!$D$8,1,0))</f>
        <v>0</v>
      </c>
      <c r="B1119" s="103">
        <f>IF('Khả năng chọn thiết bị'!$D$8="",0,IF(Consolidated!P1119='Khả năng chọn thiết bị'!$D$8,1,0))</f>
        <v>0</v>
      </c>
      <c r="C1119" s="103">
        <f t="shared" si="34"/>
        <v>0</v>
      </c>
      <c r="D1119" s="103">
        <f>IF(Consolidated!E1119=1,1,0)</f>
        <v>1</v>
      </c>
      <c r="E1119" s="103">
        <f>IF(ISNUMBER(Consolidated!F1119),Consolidated!F1119,0)</f>
        <v>0</v>
      </c>
      <c r="F1119" s="103">
        <f t="shared" si="35"/>
        <v>0</v>
      </c>
    </row>
    <row r="1120" spans="1:6">
      <c r="A1120" s="103">
        <f>IF('Khả năng chọn thiết bị'!$D$8="",0,IF(Consolidated!L1120='Khả năng chọn thiết bị'!$D$8,1,0))</f>
        <v>0</v>
      </c>
      <c r="B1120" s="103">
        <f>IF('Khả năng chọn thiết bị'!$D$8="",0,IF(Consolidated!P1120='Khả năng chọn thiết bị'!$D$8,1,0))</f>
        <v>0</v>
      </c>
      <c r="C1120" s="103">
        <f t="shared" si="34"/>
        <v>0</v>
      </c>
      <c r="D1120" s="103">
        <f>IF(Consolidated!E1120=1,1,0)</f>
        <v>1</v>
      </c>
      <c r="E1120" s="103">
        <f>IF(ISNUMBER(Consolidated!F1120),Consolidated!F1120,0)</f>
        <v>0</v>
      </c>
      <c r="F1120" s="103">
        <f t="shared" si="35"/>
        <v>0</v>
      </c>
    </row>
    <row r="1121" spans="1:6">
      <c r="A1121" s="103">
        <f>IF('Khả năng chọn thiết bị'!$D$8="",0,IF(Consolidated!L1121='Khả năng chọn thiết bị'!$D$8,1,0))</f>
        <v>0</v>
      </c>
      <c r="B1121" s="103">
        <f>IF('Khả năng chọn thiết bị'!$D$8="",0,IF(Consolidated!P1121='Khả năng chọn thiết bị'!$D$8,1,0))</f>
        <v>0</v>
      </c>
      <c r="C1121" s="103">
        <f t="shared" si="34"/>
        <v>0</v>
      </c>
      <c r="D1121" s="103">
        <f>IF(Consolidated!E1121=1,1,0)</f>
        <v>1</v>
      </c>
      <c r="E1121" s="103">
        <f>IF(ISNUMBER(Consolidated!F1121),Consolidated!F1121,0)</f>
        <v>0</v>
      </c>
      <c r="F1121" s="103">
        <f t="shared" si="35"/>
        <v>0</v>
      </c>
    </row>
    <row r="1122" spans="1:6">
      <c r="A1122" s="103">
        <f>IF('Khả năng chọn thiết bị'!$D$8="",0,IF(Consolidated!L1122='Khả năng chọn thiết bị'!$D$8,1,0))</f>
        <v>0</v>
      </c>
      <c r="B1122" s="103">
        <f>IF('Khả năng chọn thiết bị'!$D$8="",0,IF(Consolidated!P1122='Khả năng chọn thiết bị'!$D$8,1,0))</f>
        <v>0</v>
      </c>
      <c r="C1122" s="103">
        <f t="shared" si="34"/>
        <v>0</v>
      </c>
      <c r="D1122" s="103">
        <f>IF(Consolidated!E1122=1,1,0)</f>
        <v>1</v>
      </c>
      <c r="E1122" s="103">
        <f>IF(ISNUMBER(Consolidated!F1122),Consolidated!F1122,0)</f>
        <v>1</v>
      </c>
      <c r="F1122" s="103">
        <f t="shared" si="35"/>
        <v>0</v>
      </c>
    </row>
    <row r="1123" spans="1:6">
      <c r="A1123" s="103">
        <f>IF('Khả năng chọn thiết bị'!$D$8="",0,IF(Consolidated!L1123='Khả năng chọn thiết bị'!$D$8,1,0))</f>
        <v>0</v>
      </c>
      <c r="B1123" s="103">
        <f>IF('Khả năng chọn thiết bị'!$D$8="",0,IF(Consolidated!P1123='Khả năng chọn thiết bị'!$D$8,1,0))</f>
        <v>0</v>
      </c>
      <c r="C1123" s="103">
        <f t="shared" si="34"/>
        <v>0</v>
      </c>
      <c r="D1123" s="103">
        <f>IF(Consolidated!E1123=1,1,0)</f>
        <v>1</v>
      </c>
      <c r="E1123" s="103">
        <f>IF(ISNUMBER(Consolidated!F1123),Consolidated!F1123,0)</f>
        <v>0</v>
      </c>
      <c r="F1123" s="103">
        <f t="shared" si="35"/>
        <v>0</v>
      </c>
    </row>
    <row r="1124" spans="1:6">
      <c r="A1124" s="103">
        <f>IF('Khả năng chọn thiết bị'!$D$8="",0,IF(Consolidated!L1124='Khả năng chọn thiết bị'!$D$8,1,0))</f>
        <v>0</v>
      </c>
      <c r="B1124" s="103">
        <f>IF('Khả năng chọn thiết bị'!$D$8="",0,IF(Consolidated!P1124='Khả năng chọn thiết bị'!$D$8,1,0))</f>
        <v>0</v>
      </c>
      <c r="C1124" s="103">
        <f t="shared" si="34"/>
        <v>0</v>
      </c>
      <c r="D1124" s="103">
        <f>IF(Consolidated!E1124=1,1,0)</f>
        <v>1</v>
      </c>
      <c r="E1124" s="103">
        <f>IF(ISNUMBER(Consolidated!F1124),Consolidated!F1124,0)</f>
        <v>0</v>
      </c>
      <c r="F1124" s="103">
        <f t="shared" si="35"/>
        <v>0</v>
      </c>
    </row>
    <row r="1125" spans="1:6">
      <c r="A1125" s="103">
        <f>IF('Khả năng chọn thiết bị'!$D$8="",0,IF(Consolidated!L1125='Khả năng chọn thiết bị'!$D$8,1,0))</f>
        <v>0</v>
      </c>
      <c r="B1125" s="103">
        <f>IF('Khả năng chọn thiết bị'!$D$8="",0,IF(Consolidated!P1125='Khả năng chọn thiết bị'!$D$8,1,0))</f>
        <v>0</v>
      </c>
      <c r="C1125" s="103">
        <f t="shared" si="34"/>
        <v>0</v>
      </c>
      <c r="D1125" s="103">
        <f>IF(Consolidated!E1125=1,1,0)</f>
        <v>1</v>
      </c>
      <c r="E1125" s="103">
        <f>IF(ISNUMBER(Consolidated!F1125),Consolidated!F1125,0)</f>
        <v>0</v>
      </c>
      <c r="F1125" s="103">
        <f t="shared" si="35"/>
        <v>0</v>
      </c>
    </row>
    <row r="1126" spans="1:6">
      <c r="A1126" s="103">
        <f>IF('Khả năng chọn thiết bị'!$D$8="",0,IF(Consolidated!L1126='Khả năng chọn thiết bị'!$D$8,1,0))</f>
        <v>0</v>
      </c>
      <c r="B1126" s="103">
        <f>IF('Khả năng chọn thiết bị'!$D$8="",0,IF(Consolidated!P1126='Khả năng chọn thiết bị'!$D$8,1,0))</f>
        <v>0</v>
      </c>
      <c r="C1126" s="103">
        <f t="shared" si="34"/>
        <v>0</v>
      </c>
      <c r="D1126" s="103">
        <f>IF(Consolidated!E1126=1,1,0)</f>
        <v>1</v>
      </c>
      <c r="E1126" s="103">
        <f>IF(ISNUMBER(Consolidated!F1126),Consolidated!F1126,0)</f>
        <v>0</v>
      </c>
      <c r="F1126" s="103">
        <f t="shared" si="35"/>
        <v>0</v>
      </c>
    </row>
    <row r="1127" spans="1:6">
      <c r="A1127" s="103">
        <f>IF('Khả năng chọn thiết bị'!$D$8="",0,IF(Consolidated!L1127='Khả năng chọn thiết bị'!$D$8,1,0))</f>
        <v>0</v>
      </c>
      <c r="B1127" s="103">
        <f>IF('Khả năng chọn thiết bị'!$D$8="",0,IF(Consolidated!P1127='Khả năng chọn thiết bị'!$D$8,1,0))</f>
        <v>0</v>
      </c>
      <c r="C1127" s="103">
        <f t="shared" si="34"/>
        <v>0</v>
      </c>
      <c r="D1127" s="103">
        <f>IF(Consolidated!E1127=1,1,0)</f>
        <v>1</v>
      </c>
      <c r="E1127" s="103">
        <f>IF(ISNUMBER(Consolidated!F1127),Consolidated!F1127,0)</f>
        <v>0</v>
      </c>
      <c r="F1127" s="103">
        <f t="shared" si="35"/>
        <v>0</v>
      </c>
    </row>
    <row r="1128" spans="1:6">
      <c r="A1128" s="103">
        <f>IF('Khả năng chọn thiết bị'!$D$8="",0,IF(Consolidated!L1128='Khả năng chọn thiết bị'!$D$8,1,0))</f>
        <v>0</v>
      </c>
      <c r="B1128" s="103">
        <f>IF('Khả năng chọn thiết bị'!$D$8="",0,IF(Consolidated!P1128='Khả năng chọn thiết bị'!$D$8,1,0))</f>
        <v>0</v>
      </c>
      <c r="C1128" s="103">
        <f t="shared" si="34"/>
        <v>0</v>
      </c>
      <c r="D1128" s="103">
        <f>IF(Consolidated!E1128=1,1,0)</f>
        <v>1</v>
      </c>
      <c r="E1128" s="103">
        <f>IF(ISNUMBER(Consolidated!F1128),Consolidated!F1128,0)</f>
        <v>0</v>
      </c>
      <c r="F1128" s="103">
        <f t="shared" si="35"/>
        <v>0</v>
      </c>
    </row>
    <row r="1129" spans="1:6">
      <c r="A1129" s="103">
        <f>IF('Khả năng chọn thiết bị'!$D$8="",0,IF(Consolidated!L1129='Khả năng chọn thiết bị'!$D$8,1,0))</f>
        <v>0</v>
      </c>
      <c r="B1129" s="103">
        <f>IF('Khả năng chọn thiết bị'!$D$8="",0,IF(Consolidated!P1129='Khả năng chọn thiết bị'!$D$8,1,0))</f>
        <v>0</v>
      </c>
      <c r="C1129" s="103">
        <f t="shared" si="34"/>
        <v>0</v>
      </c>
      <c r="D1129" s="103">
        <f>IF(Consolidated!E1129=1,1,0)</f>
        <v>1</v>
      </c>
      <c r="E1129" s="103">
        <f>IF(ISNUMBER(Consolidated!F1129),Consolidated!F1129,0)</f>
        <v>0</v>
      </c>
      <c r="F1129" s="103">
        <f t="shared" si="35"/>
        <v>0</v>
      </c>
    </row>
    <row r="1130" spans="1:6">
      <c r="A1130" s="103">
        <f>IF('Khả năng chọn thiết bị'!$D$8="",0,IF(Consolidated!L1130='Khả năng chọn thiết bị'!$D$8,1,0))</f>
        <v>0</v>
      </c>
      <c r="B1130" s="103">
        <f>IF('Khả năng chọn thiết bị'!$D$8="",0,IF(Consolidated!P1130='Khả năng chọn thiết bị'!$D$8,1,0))</f>
        <v>0</v>
      </c>
      <c r="C1130" s="103">
        <f t="shared" si="34"/>
        <v>0</v>
      </c>
      <c r="D1130" s="103">
        <f>IF(Consolidated!E1130=1,1,0)</f>
        <v>1</v>
      </c>
      <c r="E1130" s="103">
        <f>IF(ISNUMBER(Consolidated!F1130),Consolidated!F1130,0)</f>
        <v>0</v>
      </c>
      <c r="F1130" s="103">
        <f t="shared" si="35"/>
        <v>0</v>
      </c>
    </row>
    <row r="1131" spans="1:6">
      <c r="A1131" s="103">
        <f>IF('Khả năng chọn thiết bị'!$D$8="",0,IF(Consolidated!L1131='Khả năng chọn thiết bị'!$D$8,1,0))</f>
        <v>0</v>
      </c>
      <c r="B1131" s="103">
        <f>IF('Khả năng chọn thiết bị'!$D$8="",0,IF(Consolidated!P1131='Khả năng chọn thiết bị'!$D$8,1,0))</f>
        <v>0</v>
      </c>
      <c r="C1131" s="103">
        <f t="shared" si="34"/>
        <v>0</v>
      </c>
      <c r="D1131" s="103">
        <f>IF(Consolidated!E1131=1,1,0)</f>
        <v>1</v>
      </c>
      <c r="E1131" s="103">
        <f>IF(ISNUMBER(Consolidated!F1131),Consolidated!F1131,0)</f>
        <v>0</v>
      </c>
      <c r="F1131" s="103">
        <f t="shared" si="35"/>
        <v>0</v>
      </c>
    </row>
    <row r="1132" spans="1:6">
      <c r="A1132" s="103">
        <f>IF('Khả năng chọn thiết bị'!$D$8="",0,IF(Consolidated!L1132='Khả năng chọn thiết bị'!$D$8,1,0))</f>
        <v>0</v>
      </c>
      <c r="B1132" s="103">
        <f>IF('Khả năng chọn thiết bị'!$D$8="",0,IF(Consolidated!P1132='Khả năng chọn thiết bị'!$D$8,1,0))</f>
        <v>0</v>
      </c>
      <c r="C1132" s="103">
        <f t="shared" si="34"/>
        <v>0</v>
      </c>
      <c r="D1132" s="103">
        <f>IF(Consolidated!E1132=1,1,0)</f>
        <v>1</v>
      </c>
      <c r="E1132" s="103">
        <f>IF(ISNUMBER(Consolidated!F1132),Consolidated!F1132,0)</f>
        <v>0</v>
      </c>
      <c r="F1132" s="103">
        <f t="shared" si="35"/>
        <v>0</v>
      </c>
    </row>
    <row r="1133" spans="1:6">
      <c r="A1133" s="103">
        <f>IF('Khả năng chọn thiết bị'!$D$8="",0,IF(Consolidated!L1133='Khả năng chọn thiết bị'!$D$8,1,0))</f>
        <v>0</v>
      </c>
      <c r="B1133" s="103">
        <f>IF('Khả năng chọn thiết bị'!$D$8="",0,IF(Consolidated!P1133='Khả năng chọn thiết bị'!$D$8,1,0))</f>
        <v>0</v>
      </c>
      <c r="C1133" s="103">
        <f t="shared" si="34"/>
        <v>0</v>
      </c>
      <c r="D1133" s="103">
        <f>IF(Consolidated!E1133=1,1,0)</f>
        <v>1</v>
      </c>
      <c r="E1133" s="103">
        <f>IF(ISNUMBER(Consolidated!F1133),Consolidated!F1133,0)</f>
        <v>0</v>
      </c>
      <c r="F1133" s="103">
        <f t="shared" si="35"/>
        <v>0</v>
      </c>
    </row>
    <row r="1134" spans="1:6">
      <c r="A1134" s="103">
        <f>IF('Khả năng chọn thiết bị'!$D$8="",0,IF(Consolidated!L1134='Khả năng chọn thiết bị'!$D$8,1,0))</f>
        <v>0</v>
      </c>
      <c r="B1134" s="103">
        <f>IF('Khả năng chọn thiết bị'!$D$8="",0,IF(Consolidated!P1134='Khả năng chọn thiết bị'!$D$8,1,0))</f>
        <v>0</v>
      </c>
      <c r="C1134" s="103">
        <f t="shared" si="34"/>
        <v>0</v>
      </c>
      <c r="D1134" s="103">
        <f>IF(Consolidated!E1134=1,1,0)</f>
        <v>1</v>
      </c>
      <c r="E1134" s="103">
        <f>IF(ISNUMBER(Consolidated!F1134),Consolidated!F1134,0)</f>
        <v>0</v>
      </c>
      <c r="F1134" s="103">
        <f t="shared" si="35"/>
        <v>0</v>
      </c>
    </row>
    <row r="1135" spans="1:6">
      <c r="A1135" s="103">
        <f>IF('Khả năng chọn thiết bị'!$D$8="",0,IF(Consolidated!L1135='Khả năng chọn thiết bị'!$D$8,1,0))</f>
        <v>0</v>
      </c>
      <c r="B1135" s="103">
        <f>IF('Khả năng chọn thiết bị'!$D$8="",0,IF(Consolidated!P1135='Khả năng chọn thiết bị'!$D$8,1,0))</f>
        <v>0</v>
      </c>
      <c r="C1135" s="103">
        <f t="shared" si="34"/>
        <v>0</v>
      </c>
      <c r="D1135" s="103">
        <f>IF(Consolidated!E1135=1,1,0)</f>
        <v>1</v>
      </c>
      <c r="E1135" s="103">
        <f>IF(ISNUMBER(Consolidated!F1135),Consolidated!F1135,0)</f>
        <v>0</v>
      </c>
      <c r="F1135" s="103">
        <f t="shared" si="35"/>
        <v>0</v>
      </c>
    </row>
    <row r="1136" spans="1:6">
      <c r="A1136" s="103">
        <f>IF('Khả năng chọn thiết bị'!$D$8="",0,IF(Consolidated!L1136='Khả năng chọn thiết bị'!$D$8,1,0))</f>
        <v>0</v>
      </c>
      <c r="B1136" s="103">
        <f>IF('Khả năng chọn thiết bị'!$D$8="",0,IF(Consolidated!P1136='Khả năng chọn thiết bị'!$D$8,1,0))</f>
        <v>0</v>
      </c>
      <c r="C1136" s="103">
        <f t="shared" si="34"/>
        <v>0</v>
      </c>
      <c r="D1136" s="103">
        <f>IF(Consolidated!E1136=1,1,0)</f>
        <v>1</v>
      </c>
      <c r="E1136" s="103">
        <f>IF(ISNUMBER(Consolidated!F1136),Consolidated!F1136,0)</f>
        <v>0</v>
      </c>
      <c r="F1136" s="103">
        <f t="shared" si="35"/>
        <v>0</v>
      </c>
    </row>
    <row r="1137" spans="1:6">
      <c r="A1137" s="103">
        <f>IF('Khả năng chọn thiết bị'!$D$8="",0,IF(Consolidated!L1137='Khả năng chọn thiết bị'!$D$8,1,0))</f>
        <v>0</v>
      </c>
      <c r="B1137" s="103">
        <f>IF('Khả năng chọn thiết bị'!$D$8="",0,IF(Consolidated!P1137='Khả năng chọn thiết bị'!$D$8,1,0))</f>
        <v>0</v>
      </c>
      <c r="C1137" s="103">
        <f t="shared" si="34"/>
        <v>0</v>
      </c>
      <c r="D1137" s="103">
        <f>IF(Consolidated!E1137=1,1,0)</f>
        <v>1</v>
      </c>
      <c r="E1137" s="103">
        <f>IF(ISNUMBER(Consolidated!F1137),Consolidated!F1137,0)</f>
        <v>0</v>
      </c>
      <c r="F1137" s="103">
        <f t="shared" si="35"/>
        <v>0</v>
      </c>
    </row>
    <row r="1138" spans="1:6">
      <c r="A1138" s="103">
        <f>IF('Khả năng chọn thiết bị'!$D$8="",0,IF(Consolidated!L1138='Khả năng chọn thiết bị'!$D$8,1,0))</f>
        <v>0</v>
      </c>
      <c r="B1138" s="103">
        <f>IF('Khả năng chọn thiết bị'!$D$8="",0,IF(Consolidated!P1138='Khả năng chọn thiết bị'!$D$8,1,0))</f>
        <v>0</v>
      </c>
      <c r="C1138" s="103">
        <f t="shared" si="34"/>
        <v>0</v>
      </c>
      <c r="D1138" s="103">
        <f>IF(Consolidated!E1138=1,1,0)</f>
        <v>1</v>
      </c>
      <c r="E1138" s="103">
        <f>IF(ISNUMBER(Consolidated!F1138),Consolidated!F1138,0)</f>
        <v>0</v>
      </c>
      <c r="F1138" s="103">
        <f t="shared" si="35"/>
        <v>0</v>
      </c>
    </row>
    <row r="1139" spans="1:6">
      <c r="A1139" s="103">
        <f>IF('Khả năng chọn thiết bị'!$D$8="",0,IF(Consolidated!L1139='Khả năng chọn thiết bị'!$D$8,1,0))</f>
        <v>0</v>
      </c>
      <c r="B1139" s="103">
        <f>IF('Khả năng chọn thiết bị'!$D$8="",0,IF(Consolidated!P1139='Khả năng chọn thiết bị'!$D$8,1,0))</f>
        <v>0</v>
      </c>
      <c r="C1139" s="103">
        <f t="shared" si="34"/>
        <v>0</v>
      </c>
      <c r="D1139" s="103">
        <f>IF(Consolidated!E1139=1,1,0)</f>
        <v>1</v>
      </c>
      <c r="E1139" s="103">
        <f>IF(ISNUMBER(Consolidated!F1139),Consolidated!F1139,0)</f>
        <v>0</v>
      </c>
      <c r="F1139" s="103">
        <f t="shared" si="35"/>
        <v>0</v>
      </c>
    </row>
    <row r="1140" spans="1:6">
      <c r="A1140" s="103">
        <f>IF('Khả năng chọn thiết bị'!$D$8="",0,IF(Consolidated!L1140='Khả năng chọn thiết bị'!$D$8,1,0))</f>
        <v>0</v>
      </c>
      <c r="B1140" s="103">
        <f>IF('Khả năng chọn thiết bị'!$D$8="",0,IF(Consolidated!P1140='Khả năng chọn thiết bị'!$D$8,1,0))</f>
        <v>0</v>
      </c>
      <c r="C1140" s="103">
        <f t="shared" si="34"/>
        <v>0</v>
      </c>
      <c r="D1140" s="103">
        <f>IF(Consolidated!E1140=1,1,0)</f>
        <v>1</v>
      </c>
      <c r="E1140" s="103">
        <f>IF(ISNUMBER(Consolidated!F1140),Consolidated!F1140,0)</f>
        <v>1</v>
      </c>
      <c r="F1140" s="103">
        <f t="shared" si="35"/>
        <v>0</v>
      </c>
    </row>
    <row r="1141" spans="1:6">
      <c r="A1141" s="103">
        <f>IF('Khả năng chọn thiết bị'!$D$8="",0,IF(Consolidated!L1141='Khả năng chọn thiết bị'!$D$8,1,0))</f>
        <v>0</v>
      </c>
      <c r="B1141" s="103">
        <f>IF('Khả năng chọn thiết bị'!$D$8="",0,IF(Consolidated!P1141='Khả năng chọn thiết bị'!$D$8,1,0))</f>
        <v>0</v>
      </c>
      <c r="C1141" s="103">
        <f t="shared" si="34"/>
        <v>0</v>
      </c>
      <c r="D1141" s="103">
        <f>IF(Consolidated!E1141=1,1,0)</f>
        <v>1</v>
      </c>
      <c r="E1141" s="103">
        <f>IF(ISNUMBER(Consolidated!F1141),Consolidated!F1141,0)</f>
        <v>1</v>
      </c>
      <c r="F1141" s="103">
        <f t="shared" si="35"/>
        <v>0</v>
      </c>
    </row>
    <row r="1142" spans="1:6">
      <c r="A1142" s="103">
        <f>IF('Khả năng chọn thiết bị'!$D$8="",0,IF(Consolidated!L1142='Khả năng chọn thiết bị'!$D$8,1,0))</f>
        <v>0</v>
      </c>
      <c r="B1142" s="103">
        <f>IF('Khả năng chọn thiết bị'!$D$8="",0,IF(Consolidated!P1142='Khả năng chọn thiết bị'!$D$8,1,0))</f>
        <v>0</v>
      </c>
      <c r="C1142" s="103">
        <f t="shared" si="34"/>
        <v>0</v>
      </c>
      <c r="D1142" s="103">
        <f>IF(Consolidated!E1142=1,1,0)</f>
        <v>1</v>
      </c>
      <c r="E1142" s="103">
        <f>IF(ISNUMBER(Consolidated!F1142),Consolidated!F1142,0)</f>
        <v>1</v>
      </c>
      <c r="F1142" s="103">
        <f t="shared" si="35"/>
        <v>0</v>
      </c>
    </row>
    <row r="1143" spans="1:6">
      <c r="A1143" s="103">
        <f>IF('Khả năng chọn thiết bị'!$D$8="",0,IF(Consolidated!L1143='Khả năng chọn thiết bị'!$D$8,1,0))</f>
        <v>0</v>
      </c>
      <c r="B1143" s="103">
        <f>IF('Khả năng chọn thiết bị'!$D$8="",0,IF(Consolidated!P1143='Khả năng chọn thiết bị'!$D$8,1,0))</f>
        <v>0</v>
      </c>
      <c r="C1143" s="103">
        <f t="shared" si="34"/>
        <v>0</v>
      </c>
      <c r="D1143" s="103">
        <f>IF(Consolidated!E1143=1,1,0)</f>
        <v>1</v>
      </c>
      <c r="E1143" s="103">
        <f>IF(ISNUMBER(Consolidated!F1143),Consolidated!F1143,0)</f>
        <v>0</v>
      </c>
      <c r="F1143" s="103">
        <f t="shared" si="35"/>
        <v>0</v>
      </c>
    </row>
    <row r="1144" spans="1:6">
      <c r="A1144" s="103">
        <f>IF('Khả năng chọn thiết bị'!$D$8="",0,IF(Consolidated!L1144='Khả năng chọn thiết bị'!$D$8,1,0))</f>
        <v>0</v>
      </c>
      <c r="B1144" s="103">
        <f>IF('Khả năng chọn thiết bị'!$D$8="",0,IF(Consolidated!P1144='Khả năng chọn thiết bị'!$D$8,1,0))</f>
        <v>0</v>
      </c>
      <c r="C1144" s="103">
        <f t="shared" si="34"/>
        <v>0</v>
      </c>
      <c r="D1144" s="103">
        <f>IF(Consolidated!E1144=1,1,0)</f>
        <v>1</v>
      </c>
      <c r="E1144" s="103">
        <f>IF(ISNUMBER(Consolidated!F1144),Consolidated!F1144,0)</f>
        <v>0</v>
      </c>
      <c r="F1144" s="103">
        <f t="shared" si="35"/>
        <v>0</v>
      </c>
    </row>
    <row r="1145" spans="1:6">
      <c r="A1145" s="103">
        <f>IF('Khả năng chọn thiết bị'!$D$8="",0,IF(Consolidated!L1145='Khả năng chọn thiết bị'!$D$8,1,0))</f>
        <v>0</v>
      </c>
      <c r="B1145" s="103">
        <f>IF('Khả năng chọn thiết bị'!$D$8="",0,IF(Consolidated!P1145='Khả năng chọn thiết bị'!$D$8,1,0))</f>
        <v>0</v>
      </c>
      <c r="C1145" s="103">
        <f t="shared" si="34"/>
        <v>0</v>
      </c>
      <c r="D1145" s="103">
        <f>IF(Consolidated!E1145=1,1,0)</f>
        <v>1</v>
      </c>
      <c r="E1145" s="103">
        <f>IF(ISNUMBER(Consolidated!F1145),Consolidated!F1145,0)</f>
        <v>0</v>
      </c>
      <c r="F1145" s="103">
        <f t="shared" si="35"/>
        <v>0</v>
      </c>
    </row>
    <row r="1146" spans="1:6">
      <c r="A1146" s="103">
        <f>IF('Khả năng chọn thiết bị'!$D$8="",0,IF(Consolidated!L1146='Khả năng chọn thiết bị'!$D$8,1,0))</f>
        <v>0</v>
      </c>
      <c r="B1146" s="103">
        <f>IF('Khả năng chọn thiết bị'!$D$8="",0,IF(Consolidated!P1146='Khả năng chọn thiết bị'!$D$8,1,0))</f>
        <v>0</v>
      </c>
      <c r="C1146" s="103">
        <f t="shared" si="34"/>
        <v>0</v>
      </c>
      <c r="D1146" s="103">
        <f>IF(Consolidated!E1146=1,1,0)</f>
        <v>1</v>
      </c>
      <c r="E1146" s="103">
        <f>IF(ISNUMBER(Consolidated!F1146),Consolidated!F1146,0)</f>
        <v>0</v>
      </c>
      <c r="F1146" s="103">
        <f t="shared" si="35"/>
        <v>0</v>
      </c>
    </row>
    <row r="1147" spans="1:6">
      <c r="A1147" s="103">
        <f>IF('Khả năng chọn thiết bị'!$D$8="",0,IF(Consolidated!L1147='Khả năng chọn thiết bị'!$D$8,1,0))</f>
        <v>0</v>
      </c>
      <c r="B1147" s="103">
        <f>IF('Khả năng chọn thiết bị'!$D$8="",0,IF(Consolidated!P1147='Khả năng chọn thiết bị'!$D$8,1,0))</f>
        <v>0</v>
      </c>
      <c r="C1147" s="103">
        <f t="shared" si="34"/>
        <v>0</v>
      </c>
      <c r="D1147" s="103">
        <f>IF(Consolidated!E1147=1,1,0)</f>
        <v>1</v>
      </c>
      <c r="E1147" s="103">
        <f>IF(ISNUMBER(Consolidated!F1147),Consolidated!F1147,0)</f>
        <v>0</v>
      </c>
      <c r="F1147" s="103">
        <f t="shared" si="35"/>
        <v>0</v>
      </c>
    </row>
    <row r="1148" spans="1:6">
      <c r="A1148" s="103">
        <f>IF('Khả năng chọn thiết bị'!$D$8="",0,IF(Consolidated!L1148='Khả năng chọn thiết bị'!$D$8,1,0))</f>
        <v>0</v>
      </c>
      <c r="B1148" s="103">
        <f>IF('Khả năng chọn thiết bị'!$D$8="",0,IF(Consolidated!P1148='Khả năng chọn thiết bị'!$D$8,1,0))</f>
        <v>0</v>
      </c>
      <c r="C1148" s="103">
        <f t="shared" si="34"/>
        <v>0</v>
      </c>
      <c r="D1148" s="103">
        <f>IF(Consolidated!E1148=1,1,0)</f>
        <v>1</v>
      </c>
      <c r="E1148" s="103">
        <f>IF(ISNUMBER(Consolidated!F1148),Consolidated!F1148,0)</f>
        <v>0</v>
      </c>
      <c r="F1148" s="103">
        <f t="shared" si="35"/>
        <v>0</v>
      </c>
    </row>
    <row r="1149" spans="1:6">
      <c r="A1149" s="103">
        <f>IF('Khả năng chọn thiết bị'!$D$8="",0,IF(Consolidated!L1149='Khả năng chọn thiết bị'!$D$8,1,0))</f>
        <v>0</v>
      </c>
      <c r="B1149" s="103">
        <f>IF('Khả năng chọn thiết bị'!$D$8="",0,IF(Consolidated!P1149='Khả năng chọn thiết bị'!$D$8,1,0))</f>
        <v>0</v>
      </c>
      <c r="C1149" s="103">
        <f t="shared" si="34"/>
        <v>0</v>
      </c>
      <c r="D1149" s="103">
        <f>IF(Consolidated!E1149=1,1,0)</f>
        <v>1</v>
      </c>
      <c r="E1149" s="103">
        <f>IF(ISNUMBER(Consolidated!F1149),Consolidated!F1149,0)</f>
        <v>1</v>
      </c>
      <c r="F1149" s="103">
        <f t="shared" si="35"/>
        <v>0</v>
      </c>
    </row>
    <row r="1150" spans="1:6">
      <c r="A1150" s="103">
        <f>IF('Khả năng chọn thiết bị'!$D$8="",0,IF(Consolidated!L1150='Khả năng chọn thiết bị'!$D$8,1,0))</f>
        <v>0</v>
      </c>
      <c r="B1150" s="103">
        <f>IF('Khả năng chọn thiết bị'!$D$8="",0,IF(Consolidated!P1150='Khả năng chọn thiết bị'!$D$8,1,0))</f>
        <v>0</v>
      </c>
      <c r="C1150" s="103">
        <f t="shared" si="34"/>
        <v>0</v>
      </c>
      <c r="D1150" s="103">
        <f>IF(Consolidated!E1150=1,1,0)</f>
        <v>1</v>
      </c>
      <c r="E1150" s="103">
        <f>IF(ISNUMBER(Consolidated!F1150),Consolidated!F1150,0)</f>
        <v>0</v>
      </c>
      <c r="F1150" s="103">
        <f t="shared" si="35"/>
        <v>0</v>
      </c>
    </row>
    <row r="1151" spans="1:6">
      <c r="A1151" s="103">
        <f>IF('Khả năng chọn thiết bị'!$D$8="",0,IF(Consolidated!L1151='Khả năng chọn thiết bị'!$D$8,1,0))</f>
        <v>0</v>
      </c>
      <c r="B1151" s="103">
        <f>IF('Khả năng chọn thiết bị'!$D$8="",0,IF(Consolidated!P1151='Khả năng chọn thiết bị'!$D$8,1,0))</f>
        <v>0</v>
      </c>
      <c r="C1151" s="103">
        <f t="shared" si="34"/>
        <v>0</v>
      </c>
      <c r="D1151" s="103">
        <f>IF(Consolidated!E1151=1,1,0)</f>
        <v>1</v>
      </c>
      <c r="E1151" s="103">
        <f>IF(ISNUMBER(Consolidated!F1151),Consolidated!F1151,0)</f>
        <v>0</v>
      </c>
      <c r="F1151" s="103">
        <f t="shared" si="35"/>
        <v>0</v>
      </c>
    </row>
    <row r="1152" spans="1:6">
      <c r="A1152" s="103">
        <f>IF('Khả năng chọn thiết bị'!$D$8="",0,IF(Consolidated!L1152='Khả năng chọn thiết bị'!$D$8,1,0))</f>
        <v>0</v>
      </c>
      <c r="B1152" s="103">
        <f>IF('Khả năng chọn thiết bị'!$D$8="",0,IF(Consolidated!P1152='Khả năng chọn thiết bị'!$D$8,1,0))</f>
        <v>0</v>
      </c>
      <c r="C1152" s="103">
        <f t="shared" si="34"/>
        <v>0</v>
      </c>
      <c r="D1152" s="103">
        <f>IF(Consolidated!E1152=1,1,0)</f>
        <v>1</v>
      </c>
      <c r="E1152" s="103">
        <f>IF(ISNUMBER(Consolidated!F1152),Consolidated!F1152,0)</f>
        <v>0</v>
      </c>
      <c r="F1152" s="103">
        <f t="shared" si="35"/>
        <v>0</v>
      </c>
    </row>
    <row r="1153" spans="1:6">
      <c r="A1153" s="103">
        <f>IF('Khả năng chọn thiết bị'!$D$8="",0,IF(Consolidated!L1153='Khả năng chọn thiết bị'!$D$8,1,0))</f>
        <v>0</v>
      </c>
      <c r="B1153" s="103">
        <f>IF('Khả năng chọn thiết bị'!$D$8="",0,IF(Consolidated!P1153='Khả năng chọn thiết bị'!$D$8,1,0))</f>
        <v>0</v>
      </c>
      <c r="C1153" s="103">
        <f t="shared" si="34"/>
        <v>0</v>
      </c>
      <c r="D1153" s="103">
        <f>IF(Consolidated!E1153=1,1,0)</f>
        <v>1</v>
      </c>
      <c r="E1153" s="103">
        <f>IF(ISNUMBER(Consolidated!F1153),Consolidated!F1153,0)</f>
        <v>0</v>
      </c>
      <c r="F1153" s="103">
        <f t="shared" si="35"/>
        <v>0</v>
      </c>
    </row>
    <row r="1154" spans="1:6">
      <c r="A1154" s="103">
        <f>IF('Khả năng chọn thiết bị'!$D$8="",0,IF(Consolidated!L1154='Khả năng chọn thiết bị'!$D$8,1,0))</f>
        <v>0</v>
      </c>
      <c r="B1154" s="103">
        <f>IF('Khả năng chọn thiết bị'!$D$8="",0,IF(Consolidated!P1154='Khả năng chọn thiết bị'!$D$8,1,0))</f>
        <v>0</v>
      </c>
      <c r="C1154" s="103">
        <f t="shared" ref="C1154:C1217" si="36">IF(A1154+B1154&gt;0,1,0)</f>
        <v>0</v>
      </c>
      <c r="D1154" s="103">
        <f>IF(Consolidated!E1154=1,1,0)</f>
        <v>1</v>
      </c>
      <c r="E1154" s="103">
        <f>IF(ISNUMBER(Consolidated!F1154),Consolidated!F1154,0)</f>
        <v>0</v>
      </c>
      <c r="F1154" s="103">
        <f t="shared" si="35"/>
        <v>0</v>
      </c>
    </row>
    <row r="1155" spans="1:6">
      <c r="A1155" s="103">
        <f>IF('Khả năng chọn thiết bị'!$D$8="",0,IF(Consolidated!L1155='Khả năng chọn thiết bị'!$D$8,1,0))</f>
        <v>0</v>
      </c>
      <c r="B1155" s="103">
        <f>IF('Khả năng chọn thiết bị'!$D$8="",0,IF(Consolidated!P1155='Khả năng chọn thiết bị'!$D$8,1,0))</f>
        <v>0</v>
      </c>
      <c r="C1155" s="103">
        <f t="shared" si="36"/>
        <v>0</v>
      </c>
      <c r="D1155" s="103">
        <f>IF(Consolidated!E1155=1,1,0)</f>
        <v>1</v>
      </c>
      <c r="E1155" s="103">
        <f>IF(ISNUMBER(Consolidated!F1155),Consolidated!F1155,0)</f>
        <v>0</v>
      </c>
      <c r="F1155" s="103">
        <f t="shared" ref="F1155:F1218" si="37">F1154+C1155</f>
        <v>0</v>
      </c>
    </row>
    <row r="1156" spans="1:6">
      <c r="A1156" s="103">
        <f>IF('Khả năng chọn thiết bị'!$D$8="",0,IF(Consolidated!L1156='Khả năng chọn thiết bị'!$D$8,1,0))</f>
        <v>0</v>
      </c>
      <c r="B1156" s="103">
        <f>IF('Khả năng chọn thiết bị'!$D$8="",0,IF(Consolidated!P1156='Khả năng chọn thiết bị'!$D$8,1,0))</f>
        <v>0</v>
      </c>
      <c r="C1156" s="103">
        <f t="shared" si="36"/>
        <v>0</v>
      </c>
      <c r="D1156" s="103">
        <f>IF(Consolidated!E1156=1,1,0)</f>
        <v>1</v>
      </c>
      <c r="E1156" s="103">
        <f>IF(ISNUMBER(Consolidated!F1156),Consolidated!F1156,0)</f>
        <v>0</v>
      </c>
      <c r="F1156" s="103">
        <f t="shared" si="37"/>
        <v>0</v>
      </c>
    </row>
    <row r="1157" spans="1:6">
      <c r="A1157" s="103">
        <f>IF('Khả năng chọn thiết bị'!$D$8="",0,IF(Consolidated!L1157='Khả năng chọn thiết bị'!$D$8,1,0))</f>
        <v>0</v>
      </c>
      <c r="B1157" s="103">
        <f>IF('Khả năng chọn thiết bị'!$D$8="",0,IF(Consolidated!P1157='Khả năng chọn thiết bị'!$D$8,1,0))</f>
        <v>0</v>
      </c>
      <c r="C1157" s="103">
        <f t="shared" si="36"/>
        <v>0</v>
      </c>
      <c r="D1157" s="103">
        <f>IF(Consolidated!E1157=1,1,0)</f>
        <v>1</v>
      </c>
      <c r="E1157" s="103">
        <f>IF(ISNUMBER(Consolidated!F1157),Consolidated!F1157,0)</f>
        <v>0</v>
      </c>
      <c r="F1157" s="103">
        <f t="shared" si="37"/>
        <v>0</v>
      </c>
    </row>
    <row r="1158" spans="1:6">
      <c r="A1158" s="103">
        <f>IF('Khả năng chọn thiết bị'!$D$8="",0,IF(Consolidated!L1158='Khả năng chọn thiết bị'!$D$8,1,0))</f>
        <v>0</v>
      </c>
      <c r="B1158" s="103">
        <f>IF('Khả năng chọn thiết bị'!$D$8="",0,IF(Consolidated!P1158='Khả năng chọn thiết bị'!$D$8,1,0))</f>
        <v>0</v>
      </c>
      <c r="C1158" s="103">
        <f t="shared" si="36"/>
        <v>0</v>
      </c>
      <c r="D1158" s="103">
        <f>IF(Consolidated!E1158=1,1,0)</f>
        <v>1</v>
      </c>
      <c r="E1158" s="103">
        <f>IF(ISNUMBER(Consolidated!F1158),Consolidated!F1158,0)</f>
        <v>1</v>
      </c>
      <c r="F1158" s="103">
        <f t="shared" si="37"/>
        <v>0</v>
      </c>
    </row>
    <row r="1159" spans="1:6">
      <c r="A1159" s="103">
        <f>IF('Khả năng chọn thiết bị'!$D$8="",0,IF(Consolidated!L1159='Khả năng chọn thiết bị'!$D$8,1,0))</f>
        <v>0</v>
      </c>
      <c r="B1159" s="103">
        <f>IF('Khả năng chọn thiết bị'!$D$8="",0,IF(Consolidated!P1159='Khả năng chọn thiết bị'!$D$8,1,0))</f>
        <v>0</v>
      </c>
      <c r="C1159" s="103">
        <f t="shared" si="36"/>
        <v>0</v>
      </c>
      <c r="D1159" s="103">
        <f>IF(Consolidated!E1159=1,1,0)</f>
        <v>1</v>
      </c>
      <c r="E1159" s="103">
        <f>IF(ISNUMBER(Consolidated!F1159),Consolidated!F1159,0)</f>
        <v>1</v>
      </c>
      <c r="F1159" s="103">
        <f t="shared" si="37"/>
        <v>0</v>
      </c>
    </row>
    <row r="1160" spans="1:6">
      <c r="A1160" s="103">
        <f>IF('Khả năng chọn thiết bị'!$D$8="",0,IF(Consolidated!L1160='Khả năng chọn thiết bị'!$D$8,1,0))</f>
        <v>0</v>
      </c>
      <c r="B1160" s="103">
        <f>IF('Khả năng chọn thiết bị'!$D$8="",0,IF(Consolidated!P1160='Khả năng chọn thiết bị'!$D$8,1,0))</f>
        <v>0</v>
      </c>
      <c r="C1160" s="103">
        <f t="shared" si="36"/>
        <v>0</v>
      </c>
      <c r="D1160" s="103">
        <f>IF(Consolidated!E1160=1,1,0)</f>
        <v>1</v>
      </c>
      <c r="E1160" s="103">
        <f>IF(ISNUMBER(Consolidated!F1160),Consolidated!F1160,0)</f>
        <v>0</v>
      </c>
      <c r="F1160" s="103">
        <f t="shared" si="37"/>
        <v>0</v>
      </c>
    </row>
    <row r="1161" spans="1:6">
      <c r="A1161" s="103">
        <f>IF('Khả năng chọn thiết bị'!$D$8="",0,IF(Consolidated!L1161='Khả năng chọn thiết bị'!$D$8,1,0))</f>
        <v>0</v>
      </c>
      <c r="B1161" s="103">
        <f>IF('Khả năng chọn thiết bị'!$D$8="",0,IF(Consolidated!P1161='Khả năng chọn thiết bị'!$D$8,1,0))</f>
        <v>0</v>
      </c>
      <c r="C1161" s="103">
        <f t="shared" si="36"/>
        <v>0</v>
      </c>
      <c r="D1161" s="103">
        <f>IF(Consolidated!E1161=1,1,0)</f>
        <v>1</v>
      </c>
      <c r="E1161" s="103">
        <f>IF(ISNUMBER(Consolidated!F1161),Consolidated!F1161,0)</f>
        <v>1</v>
      </c>
      <c r="F1161" s="103">
        <f t="shared" si="37"/>
        <v>0</v>
      </c>
    </row>
    <row r="1162" spans="1:6">
      <c r="A1162" s="103">
        <f>IF('Khả năng chọn thiết bị'!$D$8="",0,IF(Consolidated!L1162='Khả năng chọn thiết bị'!$D$8,1,0))</f>
        <v>0</v>
      </c>
      <c r="B1162" s="103">
        <f>IF('Khả năng chọn thiết bị'!$D$8="",0,IF(Consolidated!P1162='Khả năng chọn thiết bị'!$D$8,1,0))</f>
        <v>0</v>
      </c>
      <c r="C1162" s="103">
        <f t="shared" si="36"/>
        <v>0</v>
      </c>
      <c r="D1162" s="103">
        <f>IF(Consolidated!E1162=1,1,0)</f>
        <v>1</v>
      </c>
      <c r="E1162" s="103">
        <f>IF(ISNUMBER(Consolidated!F1162),Consolidated!F1162,0)</f>
        <v>1</v>
      </c>
      <c r="F1162" s="103">
        <f t="shared" si="37"/>
        <v>0</v>
      </c>
    </row>
    <row r="1163" spans="1:6">
      <c r="A1163" s="103">
        <f>IF('Khả năng chọn thiết bị'!$D$8="",0,IF(Consolidated!L1163='Khả năng chọn thiết bị'!$D$8,1,0))</f>
        <v>0</v>
      </c>
      <c r="B1163" s="103">
        <f>IF('Khả năng chọn thiết bị'!$D$8="",0,IF(Consolidated!P1163='Khả năng chọn thiết bị'!$D$8,1,0))</f>
        <v>0</v>
      </c>
      <c r="C1163" s="103">
        <f t="shared" si="36"/>
        <v>0</v>
      </c>
      <c r="D1163" s="103">
        <f>IF(Consolidated!E1163=1,1,0)</f>
        <v>1</v>
      </c>
      <c r="E1163" s="103">
        <f>IF(ISNUMBER(Consolidated!F1163),Consolidated!F1163,0)</f>
        <v>1</v>
      </c>
      <c r="F1163" s="103">
        <f t="shared" si="37"/>
        <v>0</v>
      </c>
    </row>
    <row r="1164" spans="1:6">
      <c r="A1164" s="103">
        <f>IF('Khả năng chọn thiết bị'!$D$8="",0,IF(Consolidated!L1164='Khả năng chọn thiết bị'!$D$8,1,0))</f>
        <v>0</v>
      </c>
      <c r="B1164" s="103">
        <f>IF('Khả năng chọn thiết bị'!$D$8="",0,IF(Consolidated!P1164='Khả năng chọn thiết bị'!$D$8,1,0))</f>
        <v>0</v>
      </c>
      <c r="C1164" s="103">
        <f t="shared" si="36"/>
        <v>0</v>
      </c>
      <c r="D1164" s="103">
        <f>IF(Consolidated!E1164=1,1,0)</f>
        <v>1</v>
      </c>
      <c r="E1164" s="103">
        <f>IF(ISNUMBER(Consolidated!F1164),Consolidated!F1164,0)</f>
        <v>1</v>
      </c>
      <c r="F1164" s="103">
        <f t="shared" si="37"/>
        <v>0</v>
      </c>
    </row>
    <row r="1165" spans="1:6">
      <c r="A1165" s="103">
        <f>IF('Khả năng chọn thiết bị'!$D$8="",0,IF(Consolidated!L1165='Khả năng chọn thiết bị'!$D$8,1,0))</f>
        <v>0</v>
      </c>
      <c r="B1165" s="103">
        <f>IF('Khả năng chọn thiết bị'!$D$8="",0,IF(Consolidated!P1165='Khả năng chọn thiết bị'!$D$8,1,0))</f>
        <v>0</v>
      </c>
      <c r="C1165" s="103">
        <f t="shared" si="36"/>
        <v>0</v>
      </c>
      <c r="D1165" s="103">
        <f>IF(Consolidated!E1165=1,1,0)</f>
        <v>1</v>
      </c>
      <c r="E1165" s="103">
        <f>IF(ISNUMBER(Consolidated!F1165),Consolidated!F1165,0)</f>
        <v>0</v>
      </c>
      <c r="F1165" s="103">
        <f t="shared" si="37"/>
        <v>0</v>
      </c>
    </row>
    <row r="1166" spans="1:6">
      <c r="A1166" s="103">
        <f>IF('Khả năng chọn thiết bị'!$D$8="",0,IF(Consolidated!L1166='Khả năng chọn thiết bị'!$D$8,1,0))</f>
        <v>0</v>
      </c>
      <c r="B1166" s="103">
        <f>IF('Khả năng chọn thiết bị'!$D$8="",0,IF(Consolidated!P1166='Khả năng chọn thiết bị'!$D$8,1,0))</f>
        <v>0</v>
      </c>
      <c r="C1166" s="103">
        <f t="shared" si="36"/>
        <v>0</v>
      </c>
      <c r="D1166" s="103">
        <f>IF(Consolidated!E1166=1,1,0)</f>
        <v>1</v>
      </c>
      <c r="E1166" s="103">
        <f>IF(ISNUMBER(Consolidated!F1166),Consolidated!F1166,0)</f>
        <v>1</v>
      </c>
      <c r="F1166" s="103">
        <f t="shared" si="37"/>
        <v>0</v>
      </c>
    </row>
    <row r="1167" spans="1:6">
      <c r="A1167" s="103">
        <f>IF('Khả năng chọn thiết bị'!$D$8="",0,IF(Consolidated!L1167='Khả năng chọn thiết bị'!$D$8,1,0))</f>
        <v>0</v>
      </c>
      <c r="B1167" s="103">
        <f>IF('Khả năng chọn thiết bị'!$D$8="",0,IF(Consolidated!P1167='Khả năng chọn thiết bị'!$D$8,1,0))</f>
        <v>0</v>
      </c>
      <c r="C1167" s="103">
        <f t="shared" si="36"/>
        <v>0</v>
      </c>
      <c r="D1167" s="103">
        <f>IF(Consolidated!E1167=1,1,0)</f>
        <v>1</v>
      </c>
      <c r="E1167" s="103">
        <f>IF(ISNUMBER(Consolidated!F1167),Consolidated!F1167,0)</f>
        <v>1</v>
      </c>
      <c r="F1167" s="103">
        <f t="shared" si="37"/>
        <v>0</v>
      </c>
    </row>
    <row r="1168" spans="1:6">
      <c r="A1168" s="103">
        <f>IF('Khả năng chọn thiết bị'!$D$8="",0,IF(Consolidated!L1168='Khả năng chọn thiết bị'!$D$8,1,0))</f>
        <v>0</v>
      </c>
      <c r="B1168" s="103">
        <f>IF('Khả năng chọn thiết bị'!$D$8="",0,IF(Consolidated!P1168='Khả năng chọn thiết bị'!$D$8,1,0))</f>
        <v>0</v>
      </c>
      <c r="C1168" s="103">
        <f t="shared" si="36"/>
        <v>0</v>
      </c>
      <c r="D1168" s="103">
        <f>IF(Consolidated!E1168=1,1,0)</f>
        <v>1</v>
      </c>
      <c r="E1168" s="103">
        <f>IF(ISNUMBER(Consolidated!F1168),Consolidated!F1168,0)</f>
        <v>1</v>
      </c>
      <c r="F1168" s="103">
        <f t="shared" si="37"/>
        <v>0</v>
      </c>
    </row>
    <row r="1169" spans="1:6">
      <c r="A1169" s="103">
        <f>IF('Khả năng chọn thiết bị'!$D$8="",0,IF(Consolidated!L1169='Khả năng chọn thiết bị'!$D$8,1,0))</f>
        <v>0</v>
      </c>
      <c r="B1169" s="103">
        <f>IF('Khả năng chọn thiết bị'!$D$8="",0,IF(Consolidated!P1169='Khả năng chọn thiết bị'!$D$8,1,0))</f>
        <v>0</v>
      </c>
      <c r="C1169" s="103">
        <f t="shared" si="36"/>
        <v>0</v>
      </c>
      <c r="D1169" s="103">
        <f>IF(Consolidated!E1169=1,1,0)</f>
        <v>1</v>
      </c>
      <c r="E1169" s="103">
        <f>IF(ISNUMBER(Consolidated!F1169),Consolidated!F1169,0)</f>
        <v>1</v>
      </c>
      <c r="F1169" s="103">
        <f t="shared" si="37"/>
        <v>0</v>
      </c>
    </row>
    <row r="1170" spans="1:6">
      <c r="A1170" s="103">
        <f>IF('Khả năng chọn thiết bị'!$D$8="",0,IF(Consolidated!L1170='Khả năng chọn thiết bị'!$D$8,1,0))</f>
        <v>0</v>
      </c>
      <c r="B1170" s="103">
        <f>IF('Khả năng chọn thiết bị'!$D$8="",0,IF(Consolidated!P1170='Khả năng chọn thiết bị'!$D$8,1,0))</f>
        <v>0</v>
      </c>
      <c r="C1170" s="103">
        <f t="shared" si="36"/>
        <v>0</v>
      </c>
      <c r="D1170" s="103">
        <f>IF(Consolidated!E1170=1,1,0)</f>
        <v>1</v>
      </c>
      <c r="E1170" s="103">
        <f>IF(ISNUMBER(Consolidated!F1170),Consolidated!F1170,0)</f>
        <v>1</v>
      </c>
      <c r="F1170" s="103">
        <f t="shared" si="37"/>
        <v>0</v>
      </c>
    </row>
    <row r="1171" spans="1:6">
      <c r="A1171" s="103">
        <f>IF('Khả năng chọn thiết bị'!$D$8="",0,IF(Consolidated!L1171='Khả năng chọn thiết bị'!$D$8,1,0))</f>
        <v>0</v>
      </c>
      <c r="B1171" s="103">
        <f>IF('Khả năng chọn thiết bị'!$D$8="",0,IF(Consolidated!P1171='Khả năng chọn thiết bị'!$D$8,1,0))</f>
        <v>0</v>
      </c>
      <c r="C1171" s="103">
        <f t="shared" si="36"/>
        <v>0</v>
      </c>
      <c r="D1171" s="103">
        <f>IF(Consolidated!E1171=1,1,0)</f>
        <v>1</v>
      </c>
      <c r="E1171" s="103">
        <f>IF(ISNUMBER(Consolidated!F1171),Consolidated!F1171,0)</f>
        <v>1</v>
      </c>
      <c r="F1171" s="103">
        <f t="shared" si="37"/>
        <v>0</v>
      </c>
    </row>
    <row r="1172" spans="1:6">
      <c r="A1172" s="103">
        <f>IF('Khả năng chọn thiết bị'!$D$8="",0,IF(Consolidated!L1172='Khả năng chọn thiết bị'!$D$8,1,0))</f>
        <v>0</v>
      </c>
      <c r="B1172" s="103">
        <f>IF('Khả năng chọn thiết bị'!$D$8="",0,IF(Consolidated!P1172='Khả năng chọn thiết bị'!$D$8,1,0))</f>
        <v>0</v>
      </c>
      <c r="C1172" s="103">
        <f t="shared" si="36"/>
        <v>0</v>
      </c>
      <c r="D1172" s="103">
        <f>IF(Consolidated!E1172=1,1,0)</f>
        <v>1</v>
      </c>
      <c r="E1172" s="103">
        <f>IF(ISNUMBER(Consolidated!F1172),Consolidated!F1172,0)</f>
        <v>1</v>
      </c>
      <c r="F1172" s="103">
        <f t="shared" si="37"/>
        <v>0</v>
      </c>
    </row>
    <row r="1173" spans="1:6">
      <c r="A1173" s="103">
        <f>IF('Khả năng chọn thiết bị'!$D$8="",0,IF(Consolidated!L1173='Khả năng chọn thiết bị'!$D$8,1,0))</f>
        <v>0</v>
      </c>
      <c r="B1173" s="103">
        <f>IF('Khả năng chọn thiết bị'!$D$8="",0,IF(Consolidated!P1173='Khả năng chọn thiết bị'!$D$8,1,0))</f>
        <v>0</v>
      </c>
      <c r="C1173" s="103">
        <f t="shared" si="36"/>
        <v>0</v>
      </c>
      <c r="D1173" s="103">
        <f>IF(Consolidated!E1173=1,1,0)</f>
        <v>1</v>
      </c>
      <c r="E1173" s="103">
        <f>IF(ISNUMBER(Consolidated!F1173),Consolidated!F1173,0)</f>
        <v>1</v>
      </c>
      <c r="F1173" s="103">
        <f t="shared" si="37"/>
        <v>0</v>
      </c>
    </row>
    <row r="1174" spans="1:6">
      <c r="A1174" s="103">
        <f>IF('Khả năng chọn thiết bị'!$D$8="",0,IF(Consolidated!L1174='Khả năng chọn thiết bị'!$D$8,1,0))</f>
        <v>0</v>
      </c>
      <c r="B1174" s="103">
        <f>IF('Khả năng chọn thiết bị'!$D$8="",0,IF(Consolidated!P1174='Khả năng chọn thiết bị'!$D$8,1,0))</f>
        <v>0</v>
      </c>
      <c r="C1174" s="103">
        <f t="shared" si="36"/>
        <v>0</v>
      </c>
      <c r="D1174" s="103">
        <f>IF(Consolidated!E1174=1,1,0)</f>
        <v>1</v>
      </c>
      <c r="E1174" s="103">
        <f>IF(ISNUMBER(Consolidated!F1174),Consolidated!F1174,0)</f>
        <v>0</v>
      </c>
      <c r="F1174" s="103">
        <f t="shared" si="37"/>
        <v>0</v>
      </c>
    </row>
    <row r="1175" spans="1:6">
      <c r="A1175" s="103">
        <f>IF('Khả năng chọn thiết bị'!$D$8="",0,IF(Consolidated!L1175='Khả năng chọn thiết bị'!$D$8,1,0))</f>
        <v>0</v>
      </c>
      <c r="B1175" s="103">
        <f>IF('Khả năng chọn thiết bị'!$D$8="",0,IF(Consolidated!P1175='Khả năng chọn thiết bị'!$D$8,1,0))</f>
        <v>0</v>
      </c>
      <c r="C1175" s="103">
        <f t="shared" si="36"/>
        <v>0</v>
      </c>
      <c r="D1175" s="103">
        <f>IF(Consolidated!E1175=1,1,0)</f>
        <v>1</v>
      </c>
      <c r="E1175" s="103">
        <f>IF(ISNUMBER(Consolidated!F1175),Consolidated!F1175,0)</f>
        <v>0</v>
      </c>
      <c r="F1175" s="103">
        <f t="shared" si="37"/>
        <v>0</v>
      </c>
    </row>
    <row r="1176" spans="1:6">
      <c r="A1176" s="103">
        <f>IF('Khả năng chọn thiết bị'!$D$8="",0,IF(Consolidated!L1176='Khả năng chọn thiết bị'!$D$8,1,0))</f>
        <v>0</v>
      </c>
      <c r="B1176" s="103">
        <f>IF('Khả năng chọn thiết bị'!$D$8="",0,IF(Consolidated!P1176='Khả năng chọn thiết bị'!$D$8,1,0))</f>
        <v>0</v>
      </c>
      <c r="C1176" s="103">
        <f t="shared" si="36"/>
        <v>0</v>
      </c>
      <c r="D1176" s="103">
        <f>IF(Consolidated!E1176=1,1,0)</f>
        <v>1</v>
      </c>
      <c r="E1176" s="103">
        <f>IF(ISNUMBER(Consolidated!F1176),Consolidated!F1176,0)</f>
        <v>0</v>
      </c>
      <c r="F1176" s="103">
        <f t="shared" si="37"/>
        <v>0</v>
      </c>
    </row>
    <row r="1177" spans="1:6">
      <c r="A1177" s="103">
        <f>IF('Khả năng chọn thiết bị'!$D$8="",0,IF(Consolidated!L1177='Khả năng chọn thiết bị'!$D$8,1,0))</f>
        <v>0</v>
      </c>
      <c r="B1177" s="103">
        <f>IF('Khả năng chọn thiết bị'!$D$8="",0,IF(Consolidated!P1177='Khả năng chọn thiết bị'!$D$8,1,0))</f>
        <v>0</v>
      </c>
      <c r="C1177" s="103">
        <f t="shared" si="36"/>
        <v>0</v>
      </c>
      <c r="D1177" s="103">
        <f>IF(Consolidated!E1177=1,1,0)</f>
        <v>1</v>
      </c>
      <c r="E1177" s="103">
        <f>IF(ISNUMBER(Consolidated!F1177),Consolidated!F1177,0)</f>
        <v>0</v>
      </c>
      <c r="F1177" s="103">
        <f t="shared" si="37"/>
        <v>0</v>
      </c>
    </row>
    <row r="1178" spans="1:6">
      <c r="A1178" s="103">
        <f>IF('Khả năng chọn thiết bị'!$D$8="",0,IF(Consolidated!L1178='Khả năng chọn thiết bị'!$D$8,1,0))</f>
        <v>0</v>
      </c>
      <c r="B1178" s="103">
        <f>IF('Khả năng chọn thiết bị'!$D$8="",0,IF(Consolidated!P1178='Khả năng chọn thiết bị'!$D$8,1,0))</f>
        <v>0</v>
      </c>
      <c r="C1178" s="103">
        <f t="shared" si="36"/>
        <v>0</v>
      </c>
      <c r="D1178" s="103">
        <f>IF(Consolidated!E1178=1,1,0)</f>
        <v>1</v>
      </c>
      <c r="E1178" s="103">
        <f>IF(ISNUMBER(Consolidated!F1178),Consolidated!F1178,0)</f>
        <v>0</v>
      </c>
      <c r="F1178" s="103">
        <f t="shared" si="37"/>
        <v>0</v>
      </c>
    </row>
    <row r="1179" spans="1:6">
      <c r="A1179" s="103">
        <f>IF('Khả năng chọn thiết bị'!$D$8="",0,IF(Consolidated!L1179='Khả năng chọn thiết bị'!$D$8,1,0))</f>
        <v>0</v>
      </c>
      <c r="B1179" s="103">
        <f>IF('Khả năng chọn thiết bị'!$D$8="",0,IF(Consolidated!P1179='Khả năng chọn thiết bị'!$D$8,1,0))</f>
        <v>0</v>
      </c>
      <c r="C1179" s="103">
        <f t="shared" si="36"/>
        <v>0</v>
      </c>
      <c r="D1179" s="103">
        <f>IF(Consolidated!E1179=1,1,0)</f>
        <v>1</v>
      </c>
      <c r="E1179" s="103">
        <f>IF(ISNUMBER(Consolidated!F1179),Consolidated!F1179,0)</f>
        <v>0</v>
      </c>
      <c r="F1179" s="103">
        <f t="shared" si="37"/>
        <v>0</v>
      </c>
    </row>
    <row r="1180" spans="1:6">
      <c r="A1180" s="103">
        <f>IF('Khả năng chọn thiết bị'!$D$8="",0,IF(Consolidated!L1180='Khả năng chọn thiết bị'!$D$8,1,0))</f>
        <v>0</v>
      </c>
      <c r="B1180" s="103">
        <f>IF('Khả năng chọn thiết bị'!$D$8="",0,IF(Consolidated!P1180='Khả năng chọn thiết bị'!$D$8,1,0))</f>
        <v>0</v>
      </c>
      <c r="C1180" s="103">
        <f t="shared" si="36"/>
        <v>0</v>
      </c>
      <c r="D1180" s="103">
        <f>IF(Consolidated!E1180=1,1,0)</f>
        <v>1</v>
      </c>
      <c r="E1180" s="103">
        <f>IF(ISNUMBER(Consolidated!F1180),Consolidated!F1180,0)</f>
        <v>0</v>
      </c>
      <c r="F1180" s="103">
        <f t="shared" si="37"/>
        <v>0</v>
      </c>
    </row>
    <row r="1181" spans="1:6">
      <c r="A1181" s="103">
        <f>IF('Khả năng chọn thiết bị'!$D$8="",0,IF(Consolidated!L1181='Khả năng chọn thiết bị'!$D$8,1,0))</f>
        <v>0</v>
      </c>
      <c r="B1181" s="103">
        <f>IF('Khả năng chọn thiết bị'!$D$8="",0,IF(Consolidated!P1181='Khả năng chọn thiết bị'!$D$8,1,0))</f>
        <v>0</v>
      </c>
      <c r="C1181" s="103">
        <f t="shared" si="36"/>
        <v>0</v>
      </c>
      <c r="D1181" s="103">
        <f>IF(Consolidated!E1181=1,1,0)</f>
        <v>1</v>
      </c>
      <c r="E1181" s="103">
        <f>IF(ISNUMBER(Consolidated!F1181),Consolidated!F1181,0)</f>
        <v>0</v>
      </c>
      <c r="F1181" s="103">
        <f t="shared" si="37"/>
        <v>0</v>
      </c>
    </row>
    <row r="1182" spans="1:6">
      <c r="A1182" s="103">
        <f>IF('Khả năng chọn thiết bị'!$D$8="",0,IF(Consolidated!L1182='Khả năng chọn thiết bị'!$D$8,1,0))</f>
        <v>0</v>
      </c>
      <c r="B1182" s="103">
        <f>IF('Khả năng chọn thiết bị'!$D$8="",0,IF(Consolidated!P1182='Khả năng chọn thiết bị'!$D$8,1,0))</f>
        <v>0</v>
      </c>
      <c r="C1182" s="103">
        <f t="shared" si="36"/>
        <v>0</v>
      </c>
      <c r="D1182" s="103">
        <f>IF(Consolidated!E1182=1,1,0)</f>
        <v>1</v>
      </c>
      <c r="E1182" s="103">
        <f>IF(ISNUMBER(Consolidated!F1182),Consolidated!F1182,0)</f>
        <v>0</v>
      </c>
      <c r="F1182" s="103">
        <f t="shared" si="37"/>
        <v>0</v>
      </c>
    </row>
    <row r="1183" spans="1:6">
      <c r="A1183" s="103">
        <f>IF('Khả năng chọn thiết bị'!$D$8="",0,IF(Consolidated!L1183='Khả năng chọn thiết bị'!$D$8,1,0))</f>
        <v>0</v>
      </c>
      <c r="B1183" s="103">
        <f>IF('Khả năng chọn thiết bị'!$D$8="",0,IF(Consolidated!P1183='Khả năng chọn thiết bị'!$D$8,1,0))</f>
        <v>0</v>
      </c>
      <c r="C1183" s="103">
        <f t="shared" si="36"/>
        <v>0</v>
      </c>
      <c r="D1183" s="103">
        <f>IF(Consolidated!E1183=1,1,0)</f>
        <v>1</v>
      </c>
      <c r="E1183" s="103">
        <f>IF(ISNUMBER(Consolidated!F1183),Consolidated!F1183,0)</f>
        <v>0</v>
      </c>
      <c r="F1183" s="103">
        <f t="shared" si="37"/>
        <v>0</v>
      </c>
    </row>
    <row r="1184" spans="1:6">
      <c r="A1184" s="103">
        <f>IF('Khả năng chọn thiết bị'!$D$8="",0,IF(Consolidated!L1184='Khả năng chọn thiết bị'!$D$8,1,0))</f>
        <v>0</v>
      </c>
      <c r="B1184" s="103">
        <f>IF('Khả năng chọn thiết bị'!$D$8="",0,IF(Consolidated!P1184='Khả năng chọn thiết bị'!$D$8,1,0))</f>
        <v>0</v>
      </c>
      <c r="C1184" s="103">
        <f t="shared" si="36"/>
        <v>0</v>
      </c>
      <c r="D1184" s="103">
        <f>IF(Consolidated!E1184=1,1,0)</f>
        <v>1</v>
      </c>
      <c r="E1184" s="103">
        <f>IF(ISNUMBER(Consolidated!F1184),Consolidated!F1184,0)</f>
        <v>0</v>
      </c>
      <c r="F1184" s="103">
        <f t="shared" si="37"/>
        <v>0</v>
      </c>
    </row>
    <row r="1185" spans="1:6">
      <c r="A1185" s="103">
        <f>IF('Khả năng chọn thiết bị'!$D$8="",0,IF(Consolidated!L1185='Khả năng chọn thiết bị'!$D$8,1,0))</f>
        <v>0</v>
      </c>
      <c r="B1185" s="103">
        <f>IF('Khả năng chọn thiết bị'!$D$8="",0,IF(Consolidated!P1185='Khả năng chọn thiết bị'!$D$8,1,0))</f>
        <v>0</v>
      </c>
      <c r="C1185" s="103">
        <f t="shared" si="36"/>
        <v>0</v>
      </c>
      <c r="D1185" s="103">
        <f>IF(Consolidated!E1185=1,1,0)</f>
        <v>1</v>
      </c>
      <c r="E1185" s="103">
        <f>IF(ISNUMBER(Consolidated!F1185),Consolidated!F1185,0)</f>
        <v>0</v>
      </c>
      <c r="F1185" s="103">
        <f t="shared" si="37"/>
        <v>0</v>
      </c>
    </row>
    <row r="1186" spans="1:6">
      <c r="A1186" s="103">
        <f>IF('Khả năng chọn thiết bị'!$D$8="",0,IF(Consolidated!L1186='Khả năng chọn thiết bị'!$D$8,1,0))</f>
        <v>0</v>
      </c>
      <c r="B1186" s="103">
        <f>IF('Khả năng chọn thiết bị'!$D$8="",0,IF(Consolidated!P1186='Khả năng chọn thiết bị'!$D$8,1,0))</f>
        <v>0</v>
      </c>
      <c r="C1186" s="103">
        <f t="shared" si="36"/>
        <v>0</v>
      </c>
      <c r="D1186" s="103">
        <f>IF(Consolidated!E1186=1,1,0)</f>
        <v>1</v>
      </c>
      <c r="E1186" s="103">
        <f>IF(ISNUMBER(Consolidated!F1186),Consolidated!F1186,0)</f>
        <v>0</v>
      </c>
      <c r="F1186" s="103">
        <f t="shared" si="37"/>
        <v>0</v>
      </c>
    </row>
    <row r="1187" spans="1:6">
      <c r="A1187" s="103">
        <f>IF('Khả năng chọn thiết bị'!$D$8="",0,IF(Consolidated!L1187='Khả năng chọn thiết bị'!$D$8,1,0))</f>
        <v>0</v>
      </c>
      <c r="B1187" s="103">
        <f>IF('Khả năng chọn thiết bị'!$D$8="",0,IF(Consolidated!P1187='Khả năng chọn thiết bị'!$D$8,1,0))</f>
        <v>0</v>
      </c>
      <c r="C1187" s="103">
        <f t="shared" si="36"/>
        <v>0</v>
      </c>
      <c r="D1187" s="103">
        <f>IF(Consolidated!E1187=1,1,0)</f>
        <v>1</v>
      </c>
      <c r="E1187" s="103">
        <f>IF(ISNUMBER(Consolidated!F1187),Consolidated!F1187,0)</f>
        <v>0</v>
      </c>
      <c r="F1187" s="103">
        <f t="shared" si="37"/>
        <v>0</v>
      </c>
    </row>
    <row r="1188" spans="1:6">
      <c r="A1188" s="103">
        <f>IF('Khả năng chọn thiết bị'!$D$8="",0,IF(Consolidated!L1188='Khả năng chọn thiết bị'!$D$8,1,0))</f>
        <v>0</v>
      </c>
      <c r="B1188" s="103">
        <f>IF('Khả năng chọn thiết bị'!$D$8="",0,IF(Consolidated!P1188='Khả năng chọn thiết bị'!$D$8,1,0))</f>
        <v>0</v>
      </c>
      <c r="C1188" s="103">
        <f t="shared" si="36"/>
        <v>0</v>
      </c>
      <c r="D1188" s="103">
        <f>IF(Consolidated!E1188=1,1,0)</f>
        <v>1</v>
      </c>
      <c r="E1188" s="103">
        <f>IF(ISNUMBER(Consolidated!F1188),Consolidated!F1188,0)</f>
        <v>0</v>
      </c>
      <c r="F1188" s="103">
        <f t="shared" si="37"/>
        <v>0</v>
      </c>
    </row>
    <row r="1189" spans="1:6">
      <c r="A1189" s="103">
        <f>IF('Khả năng chọn thiết bị'!$D$8="",0,IF(Consolidated!L1189='Khả năng chọn thiết bị'!$D$8,1,0))</f>
        <v>0</v>
      </c>
      <c r="B1189" s="103">
        <f>IF('Khả năng chọn thiết bị'!$D$8="",0,IF(Consolidated!P1189='Khả năng chọn thiết bị'!$D$8,1,0))</f>
        <v>0</v>
      </c>
      <c r="C1189" s="103">
        <f t="shared" si="36"/>
        <v>0</v>
      </c>
      <c r="D1189" s="103">
        <f>IF(Consolidated!E1189=1,1,0)</f>
        <v>1</v>
      </c>
      <c r="E1189" s="103">
        <f>IF(ISNUMBER(Consolidated!F1189),Consolidated!F1189,0)</f>
        <v>0</v>
      </c>
      <c r="F1189" s="103">
        <f t="shared" si="37"/>
        <v>0</v>
      </c>
    </row>
    <row r="1190" spans="1:6">
      <c r="A1190" s="103">
        <f>IF('Khả năng chọn thiết bị'!$D$8="",0,IF(Consolidated!L1190='Khả năng chọn thiết bị'!$D$8,1,0))</f>
        <v>0</v>
      </c>
      <c r="B1190" s="103">
        <f>IF('Khả năng chọn thiết bị'!$D$8="",0,IF(Consolidated!P1190='Khả năng chọn thiết bị'!$D$8,1,0))</f>
        <v>0</v>
      </c>
      <c r="C1190" s="103">
        <f t="shared" si="36"/>
        <v>0</v>
      </c>
      <c r="D1190" s="103">
        <f>IF(Consolidated!E1190=1,1,0)</f>
        <v>1</v>
      </c>
      <c r="E1190" s="103">
        <f>IF(ISNUMBER(Consolidated!F1190),Consolidated!F1190,0)</f>
        <v>0</v>
      </c>
      <c r="F1190" s="103">
        <f t="shared" si="37"/>
        <v>0</v>
      </c>
    </row>
    <row r="1191" spans="1:6">
      <c r="A1191" s="103">
        <f>IF('Khả năng chọn thiết bị'!$D$8="",0,IF(Consolidated!L1191='Khả năng chọn thiết bị'!$D$8,1,0))</f>
        <v>0</v>
      </c>
      <c r="B1191" s="103">
        <f>IF('Khả năng chọn thiết bị'!$D$8="",0,IF(Consolidated!P1191='Khả năng chọn thiết bị'!$D$8,1,0))</f>
        <v>0</v>
      </c>
      <c r="C1191" s="103">
        <f t="shared" si="36"/>
        <v>0</v>
      </c>
      <c r="D1191" s="103">
        <f>IF(Consolidated!E1191=1,1,0)</f>
        <v>1</v>
      </c>
      <c r="E1191" s="103">
        <f>IF(ISNUMBER(Consolidated!F1191),Consolidated!F1191,0)</f>
        <v>0</v>
      </c>
      <c r="F1191" s="103">
        <f t="shared" si="37"/>
        <v>0</v>
      </c>
    </row>
    <row r="1192" spans="1:6">
      <c r="A1192" s="103">
        <f>IF('Khả năng chọn thiết bị'!$D$8="",0,IF(Consolidated!L1192='Khả năng chọn thiết bị'!$D$8,1,0))</f>
        <v>0</v>
      </c>
      <c r="B1192" s="103">
        <f>IF('Khả năng chọn thiết bị'!$D$8="",0,IF(Consolidated!P1192='Khả năng chọn thiết bị'!$D$8,1,0))</f>
        <v>0</v>
      </c>
      <c r="C1192" s="103">
        <f t="shared" si="36"/>
        <v>0</v>
      </c>
      <c r="D1192" s="103">
        <f>IF(Consolidated!E1192=1,1,0)</f>
        <v>1</v>
      </c>
      <c r="E1192" s="103">
        <f>IF(ISNUMBER(Consolidated!F1192),Consolidated!F1192,0)</f>
        <v>0</v>
      </c>
      <c r="F1192" s="103">
        <f t="shared" si="37"/>
        <v>0</v>
      </c>
    </row>
    <row r="1193" spans="1:6">
      <c r="A1193" s="103">
        <f>IF('Khả năng chọn thiết bị'!$D$8="",0,IF(Consolidated!L1193='Khả năng chọn thiết bị'!$D$8,1,0))</f>
        <v>0</v>
      </c>
      <c r="B1193" s="103">
        <f>IF('Khả năng chọn thiết bị'!$D$8="",0,IF(Consolidated!P1193='Khả năng chọn thiết bị'!$D$8,1,0))</f>
        <v>0</v>
      </c>
      <c r="C1193" s="103">
        <f t="shared" si="36"/>
        <v>0</v>
      </c>
      <c r="D1193" s="103">
        <f>IF(Consolidated!E1193=1,1,0)</f>
        <v>1</v>
      </c>
      <c r="E1193" s="103">
        <f>IF(ISNUMBER(Consolidated!F1193),Consolidated!F1193,0)</f>
        <v>0</v>
      </c>
      <c r="F1193" s="103">
        <f t="shared" si="37"/>
        <v>0</v>
      </c>
    </row>
    <row r="1194" spans="1:6">
      <c r="A1194" s="103">
        <f>IF('Khả năng chọn thiết bị'!$D$8="",0,IF(Consolidated!L1194='Khả năng chọn thiết bị'!$D$8,1,0))</f>
        <v>0</v>
      </c>
      <c r="B1194" s="103">
        <f>IF('Khả năng chọn thiết bị'!$D$8="",0,IF(Consolidated!P1194='Khả năng chọn thiết bị'!$D$8,1,0))</f>
        <v>0</v>
      </c>
      <c r="C1194" s="103">
        <f t="shared" si="36"/>
        <v>0</v>
      </c>
      <c r="D1194" s="103">
        <f>IF(Consolidated!E1194=1,1,0)</f>
        <v>1</v>
      </c>
      <c r="E1194" s="103">
        <f>IF(ISNUMBER(Consolidated!F1194),Consolidated!F1194,0)</f>
        <v>0</v>
      </c>
      <c r="F1194" s="103">
        <f t="shared" si="37"/>
        <v>0</v>
      </c>
    </row>
    <row r="1195" spans="1:6">
      <c r="A1195" s="103">
        <f>IF('Khả năng chọn thiết bị'!$D$8="",0,IF(Consolidated!L1195='Khả năng chọn thiết bị'!$D$8,1,0))</f>
        <v>0</v>
      </c>
      <c r="B1195" s="103">
        <f>IF('Khả năng chọn thiết bị'!$D$8="",0,IF(Consolidated!P1195='Khả năng chọn thiết bị'!$D$8,1,0))</f>
        <v>0</v>
      </c>
      <c r="C1195" s="103">
        <f t="shared" si="36"/>
        <v>0</v>
      </c>
      <c r="D1195" s="103">
        <f>IF(Consolidated!E1195=1,1,0)</f>
        <v>1</v>
      </c>
      <c r="E1195" s="103">
        <f>IF(ISNUMBER(Consolidated!F1195),Consolidated!F1195,0)</f>
        <v>0</v>
      </c>
      <c r="F1195" s="103">
        <f t="shared" si="37"/>
        <v>0</v>
      </c>
    </row>
    <row r="1196" spans="1:6">
      <c r="A1196" s="103">
        <f>IF('Khả năng chọn thiết bị'!$D$8="",0,IF(Consolidated!L1196='Khả năng chọn thiết bị'!$D$8,1,0))</f>
        <v>0</v>
      </c>
      <c r="B1196" s="103">
        <f>IF('Khả năng chọn thiết bị'!$D$8="",0,IF(Consolidated!P1196='Khả năng chọn thiết bị'!$D$8,1,0))</f>
        <v>0</v>
      </c>
      <c r="C1196" s="103">
        <f t="shared" si="36"/>
        <v>0</v>
      </c>
      <c r="D1196" s="103">
        <f>IF(Consolidated!E1196=1,1,0)</f>
        <v>1</v>
      </c>
      <c r="E1196" s="103">
        <f>IF(ISNUMBER(Consolidated!F1196),Consolidated!F1196,0)</f>
        <v>0</v>
      </c>
      <c r="F1196" s="103">
        <f t="shared" si="37"/>
        <v>0</v>
      </c>
    </row>
    <row r="1197" spans="1:6">
      <c r="A1197" s="103">
        <f>IF('Khả năng chọn thiết bị'!$D$8="",0,IF(Consolidated!L1197='Khả năng chọn thiết bị'!$D$8,1,0))</f>
        <v>0</v>
      </c>
      <c r="B1197" s="103">
        <f>IF('Khả năng chọn thiết bị'!$D$8="",0,IF(Consolidated!P1197='Khả năng chọn thiết bị'!$D$8,1,0))</f>
        <v>0</v>
      </c>
      <c r="C1197" s="103">
        <f t="shared" si="36"/>
        <v>0</v>
      </c>
      <c r="D1197" s="103">
        <f>IF(Consolidated!E1197=1,1,0)</f>
        <v>1</v>
      </c>
      <c r="E1197" s="103">
        <f>IF(ISNUMBER(Consolidated!F1197),Consolidated!F1197,0)</f>
        <v>0</v>
      </c>
      <c r="F1197" s="103">
        <f t="shared" si="37"/>
        <v>0</v>
      </c>
    </row>
    <row r="1198" spans="1:6">
      <c r="A1198" s="103">
        <f>IF('Khả năng chọn thiết bị'!$D$8="",0,IF(Consolidated!L1198='Khả năng chọn thiết bị'!$D$8,1,0))</f>
        <v>0</v>
      </c>
      <c r="B1198" s="103">
        <f>IF('Khả năng chọn thiết bị'!$D$8="",0,IF(Consolidated!P1198='Khả năng chọn thiết bị'!$D$8,1,0))</f>
        <v>0</v>
      </c>
      <c r="C1198" s="103">
        <f t="shared" si="36"/>
        <v>0</v>
      </c>
      <c r="D1198" s="103">
        <f>IF(Consolidated!E1198=1,1,0)</f>
        <v>1</v>
      </c>
      <c r="E1198" s="103">
        <f>IF(ISNUMBER(Consolidated!F1198),Consolidated!F1198,0)</f>
        <v>0</v>
      </c>
      <c r="F1198" s="103">
        <f t="shared" si="37"/>
        <v>0</v>
      </c>
    </row>
    <row r="1199" spans="1:6">
      <c r="A1199" s="103">
        <f>IF('Khả năng chọn thiết bị'!$D$8="",0,IF(Consolidated!L1199='Khả năng chọn thiết bị'!$D$8,1,0))</f>
        <v>0</v>
      </c>
      <c r="B1199" s="103">
        <f>IF('Khả năng chọn thiết bị'!$D$8="",0,IF(Consolidated!P1199='Khả năng chọn thiết bị'!$D$8,1,0))</f>
        <v>0</v>
      </c>
      <c r="C1199" s="103">
        <f t="shared" si="36"/>
        <v>0</v>
      </c>
      <c r="D1199" s="103">
        <f>IF(Consolidated!E1199=1,1,0)</f>
        <v>1</v>
      </c>
      <c r="E1199" s="103">
        <f>IF(ISNUMBER(Consolidated!F1199),Consolidated!F1199,0)</f>
        <v>0</v>
      </c>
      <c r="F1199" s="103">
        <f t="shared" si="37"/>
        <v>0</v>
      </c>
    </row>
    <row r="1200" spans="1:6">
      <c r="A1200" s="103">
        <f>IF('Khả năng chọn thiết bị'!$D$8="",0,IF(Consolidated!L1200='Khả năng chọn thiết bị'!$D$8,1,0))</f>
        <v>0</v>
      </c>
      <c r="B1200" s="103">
        <f>IF('Khả năng chọn thiết bị'!$D$8="",0,IF(Consolidated!P1200='Khả năng chọn thiết bị'!$D$8,1,0))</f>
        <v>0</v>
      </c>
      <c r="C1200" s="103">
        <f t="shared" si="36"/>
        <v>0</v>
      </c>
      <c r="D1200" s="103">
        <f>IF(Consolidated!E1200=1,1,0)</f>
        <v>1</v>
      </c>
      <c r="E1200" s="103">
        <f>IF(ISNUMBER(Consolidated!F1200),Consolidated!F1200,0)</f>
        <v>0</v>
      </c>
      <c r="F1200" s="103">
        <f t="shared" si="37"/>
        <v>0</v>
      </c>
    </row>
    <row r="1201" spans="1:6">
      <c r="A1201" s="103">
        <f>IF('Khả năng chọn thiết bị'!$D$8="",0,IF(Consolidated!L1201='Khả năng chọn thiết bị'!$D$8,1,0))</f>
        <v>0</v>
      </c>
      <c r="B1201" s="103">
        <f>IF('Khả năng chọn thiết bị'!$D$8="",0,IF(Consolidated!P1201='Khả năng chọn thiết bị'!$D$8,1,0))</f>
        <v>0</v>
      </c>
      <c r="C1201" s="103">
        <f t="shared" si="36"/>
        <v>0</v>
      </c>
      <c r="D1201" s="103">
        <f>IF(Consolidated!E1201=1,1,0)</f>
        <v>1</v>
      </c>
      <c r="E1201" s="103">
        <f>IF(ISNUMBER(Consolidated!F1201),Consolidated!F1201,0)</f>
        <v>0</v>
      </c>
      <c r="F1201" s="103">
        <f t="shared" si="37"/>
        <v>0</v>
      </c>
    </row>
    <row r="1202" spans="1:6">
      <c r="A1202" s="103">
        <f>IF('Khả năng chọn thiết bị'!$D$8="",0,IF(Consolidated!L1202='Khả năng chọn thiết bị'!$D$8,1,0))</f>
        <v>0</v>
      </c>
      <c r="B1202" s="103">
        <f>IF('Khả năng chọn thiết bị'!$D$8="",0,IF(Consolidated!P1202='Khả năng chọn thiết bị'!$D$8,1,0))</f>
        <v>0</v>
      </c>
      <c r="C1202" s="103">
        <f t="shared" si="36"/>
        <v>0</v>
      </c>
      <c r="D1202" s="103">
        <f>IF(Consolidated!E1202=1,1,0)</f>
        <v>1</v>
      </c>
      <c r="E1202" s="103">
        <f>IF(ISNUMBER(Consolidated!F1202),Consolidated!F1202,0)</f>
        <v>0</v>
      </c>
      <c r="F1202" s="103">
        <f t="shared" si="37"/>
        <v>0</v>
      </c>
    </row>
    <row r="1203" spans="1:6">
      <c r="A1203" s="103">
        <f>IF('Khả năng chọn thiết bị'!$D$8="",0,IF(Consolidated!L1203='Khả năng chọn thiết bị'!$D$8,1,0))</f>
        <v>0</v>
      </c>
      <c r="B1203" s="103">
        <f>IF('Khả năng chọn thiết bị'!$D$8="",0,IF(Consolidated!P1203='Khả năng chọn thiết bị'!$D$8,1,0))</f>
        <v>0</v>
      </c>
      <c r="C1203" s="103">
        <f t="shared" si="36"/>
        <v>0</v>
      </c>
      <c r="D1203" s="103">
        <f>IF(Consolidated!E1203=1,1,0)</f>
        <v>1</v>
      </c>
      <c r="E1203" s="103">
        <f>IF(ISNUMBER(Consolidated!F1203),Consolidated!F1203,0)</f>
        <v>0</v>
      </c>
      <c r="F1203" s="103">
        <f t="shared" si="37"/>
        <v>0</v>
      </c>
    </row>
    <row r="1204" spans="1:6">
      <c r="A1204" s="103">
        <f>IF('Khả năng chọn thiết bị'!$D$8="",0,IF(Consolidated!L1204='Khả năng chọn thiết bị'!$D$8,1,0))</f>
        <v>0</v>
      </c>
      <c r="B1204" s="103">
        <f>IF('Khả năng chọn thiết bị'!$D$8="",0,IF(Consolidated!P1204='Khả năng chọn thiết bị'!$D$8,1,0))</f>
        <v>0</v>
      </c>
      <c r="C1204" s="103">
        <f t="shared" si="36"/>
        <v>0</v>
      </c>
      <c r="D1204" s="103">
        <f>IF(Consolidated!E1204=1,1,0)</f>
        <v>1</v>
      </c>
      <c r="E1204" s="103">
        <f>IF(ISNUMBER(Consolidated!F1204),Consolidated!F1204,0)</f>
        <v>0</v>
      </c>
      <c r="F1204" s="103">
        <f t="shared" si="37"/>
        <v>0</v>
      </c>
    </row>
    <row r="1205" spans="1:6">
      <c r="A1205" s="103">
        <f>IF('Khả năng chọn thiết bị'!$D$8="",0,IF(Consolidated!L1205='Khả năng chọn thiết bị'!$D$8,1,0))</f>
        <v>0</v>
      </c>
      <c r="B1205" s="103">
        <f>IF('Khả năng chọn thiết bị'!$D$8="",0,IF(Consolidated!P1205='Khả năng chọn thiết bị'!$D$8,1,0))</f>
        <v>0</v>
      </c>
      <c r="C1205" s="103">
        <f t="shared" si="36"/>
        <v>0</v>
      </c>
      <c r="D1205" s="103">
        <f>IF(Consolidated!E1205=1,1,0)</f>
        <v>1</v>
      </c>
      <c r="E1205" s="103">
        <f>IF(ISNUMBER(Consolidated!F1205),Consolidated!F1205,0)</f>
        <v>0</v>
      </c>
      <c r="F1205" s="103">
        <f t="shared" si="37"/>
        <v>0</v>
      </c>
    </row>
    <row r="1206" spans="1:6">
      <c r="A1206" s="103">
        <f>IF('Khả năng chọn thiết bị'!$D$8="",0,IF(Consolidated!L1206='Khả năng chọn thiết bị'!$D$8,1,0))</f>
        <v>0</v>
      </c>
      <c r="B1206" s="103">
        <f>IF('Khả năng chọn thiết bị'!$D$8="",0,IF(Consolidated!P1206='Khả năng chọn thiết bị'!$D$8,1,0))</f>
        <v>0</v>
      </c>
      <c r="C1206" s="103">
        <f t="shared" si="36"/>
        <v>0</v>
      </c>
      <c r="D1206" s="103">
        <f>IF(Consolidated!E1206=1,1,0)</f>
        <v>1</v>
      </c>
      <c r="E1206" s="103">
        <f>IF(ISNUMBER(Consolidated!F1206),Consolidated!F1206,0)</f>
        <v>0</v>
      </c>
      <c r="F1206" s="103">
        <f t="shared" si="37"/>
        <v>0</v>
      </c>
    </row>
    <row r="1207" spans="1:6">
      <c r="A1207" s="103">
        <f>IF('Khả năng chọn thiết bị'!$D$8="",0,IF(Consolidated!L1207='Khả năng chọn thiết bị'!$D$8,1,0))</f>
        <v>0</v>
      </c>
      <c r="B1207" s="103">
        <f>IF('Khả năng chọn thiết bị'!$D$8="",0,IF(Consolidated!P1207='Khả năng chọn thiết bị'!$D$8,1,0))</f>
        <v>0</v>
      </c>
      <c r="C1207" s="103">
        <f t="shared" si="36"/>
        <v>0</v>
      </c>
      <c r="D1207" s="103">
        <f>IF(Consolidated!E1207=1,1,0)</f>
        <v>1</v>
      </c>
      <c r="E1207" s="103">
        <f>IF(ISNUMBER(Consolidated!F1207),Consolidated!F1207,0)</f>
        <v>0</v>
      </c>
      <c r="F1207" s="103">
        <f t="shared" si="37"/>
        <v>0</v>
      </c>
    </row>
    <row r="1208" spans="1:6">
      <c r="A1208" s="103">
        <f>IF('Khả năng chọn thiết bị'!$D$8="",0,IF(Consolidated!L1208='Khả năng chọn thiết bị'!$D$8,1,0))</f>
        <v>0</v>
      </c>
      <c r="B1208" s="103">
        <f>IF('Khả năng chọn thiết bị'!$D$8="",0,IF(Consolidated!P1208='Khả năng chọn thiết bị'!$D$8,1,0))</f>
        <v>0</v>
      </c>
      <c r="C1208" s="103">
        <f t="shared" si="36"/>
        <v>0</v>
      </c>
      <c r="D1208" s="103">
        <f>IF(Consolidated!E1208=1,1,0)</f>
        <v>1</v>
      </c>
      <c r="E1208" s="103">
        <f>IF(ISNUMBER(Consolidated!F1208),Consolidated!F1208,0)</f>
        <v>0</v>
      </c>
      <c r="F1208" s="103">
        <f t="shared" si="37"/>
        <v>0</v>
      </c>
    </row>
    <row r="1209" spans="1:6">
      <c r="A1209" s="103">
        <f>IF('Khả năng chọn thiết bị'!$D$8="",0,IF(Consolidated!L1209='Khả năng chọn thiết bị'!$D$8,1,0))</f>
        <v>0</v>
      </c>
      <c r="B1209" s="103">
        <f>IF('Khả năng chọn thiết bị'!$D$8="",0,IF(Consolidated!P1209='Khả năng chọn thiết bị'!$D$8,1,0))</f>
        <v>0</v>
      </c>
      <c r="C1209" s="103">
        <f t="shared" si="36"/>
        <v>0</v>
      </c>
      <c r="D1209" s="103">
        <f>IF(Consolidated!E1209=1,1,0)</f>
        <v>1</v>
      </c>
      <c r="E1209" s="103">
        <f>IF(ISNUMBER(Consolidated!F1209),Consolidated!F1209,0)</f>
        <v>0</v>
      </c>
      <c r="F1209" s="103">
        <f t="shared" si="37"/>
        <v>0</v>
      </c>
    </row>
    <row r="1210" spans="1:6">
      <c r="A1210" s="103">
        <f>IF('Khả năng chọn thiết bị'!$D$8="",0,IF(Consolidated!L1210='Khả năng chọn thiết bị'!$D$8,1,0))</f>
        <v>0</v>
      </c>
      <c r="B1210" s="103">
        <f>IF('Khả năng chọn thiết bị'!$D$8="",0,IF(Consolidated!P1210='Khả năng chọn thiết bị'!$D$8,1,0))</f>
        <v>0</v>
      </c>
      <c r="C1210" s="103">
        <f t="shared" si="36"/>
        <v>0</v>
      </c>
      <c r="D1210" s="103">
        <f>IF(Consolidated!E1210=1,1,0)</f>
        <v>1</v>
      </c>
      <c r="E1210" s="103">
        <f>IF(ISNUMBER(Consolidated!F1210),Consolidated!F1210,0)</f>
        <v>0</v>
      </c>
      <c r="F1210" s="103">
        <f t="shared" si="37"/>
        <v>0</v>
      </c>
    </row>
    <row r="1211" spans="1:6">
      <c r="A1211" s="103">
        <f>IF('Khả năng chọn thiết bị'!$D$8="",0,IF(Consolidated!L1211='Khả năng chọn thiết bị'!$D$8,1,0))</f>
        <v>0</v>
      </c>
      <c r="B1211" s="103">
        <f>IF('Khả năng chọn thiết bị'!$D$8="",0,IF(Consolidated!P1211='Khả năng chọn thiết bị'!$D$8,1,0))</f>
        <v>0</v>
      </c>
      <c r="C1211" s="103">
        <f t="shared" si="36"/>
        <v>0</v>
      </c>
      <c r="D1211" s="103">
        <f>IF(Consolidated!E1211=1,1,0)</f>
        <v>1</v>
      </c>
      <c r="E1211" s="103">
        <f>IF(ISNUMBER(Consolidated!F1211),Consolidated!F1211,0)</f>
        <v>0</v>
      </c>
      <c r="F1211" s="103">
        <f t="shared" si="37"/>
        <v>0</v>
      </c>
    </row>
    <row r="1212" spans="1:6">
      <c r="A1212" s="103">
        <f>IF('Khả năng chọn thiết bị'!$D$8="",0,IF(Consolidated!L1212='Khả năng chọn thiết bị'!$D$8,1,0))</f>
        <v>0</v>
      </c>
      <c r="B1212" s="103">
        <f>IF('Khả năng chọn thiết bị'!$D$8="",0,IF(Consolidated!P1212='Khả năng chọn thiết bị'!$D$8,1,0))</f>
        <v>0</v>
      </c>
      <c r="C1212" s="103">
        <f t="shared" si="36"/>
        <v>0</v>
      </c>
      <c r="D1212" s="103">
        <f>IF(Consolidated!E1212=1,1,0)</f>
        <v>1</v>
      </c>
      <c r="E1212" s="103">
        <f>IF(ISNUMBER(Consolidated!F1212),Consolidated!F1212,0)</f>
        <v>0</v>
      </c>
      <c r="F1212" s="103">
        <f t="shared" si="37"/>
        <v>0</v>
      </c>
    </row>
    <row r="1213" spans="1:6">
      <c r="A1213" s="103">
        <f>IF('Khả năng chọn thiết bị'!$D$8="",0,IF(Consolidated!L1213='Khả năng chọn thiết bị'!$D$8,1,0))</f>
        <v>0</v>
      </c>
      <c r="B1213" s="103">
        <f>IF('Khả năng chọn thiết bị'!$D$8="",0,IF(Consolidated!P1213='Khả năng chọn thiết bị'!$D$8,1,0))</f>
        <v>0</v>
      </c>
      <c r="C1213" s="103">
        <f t="shared" si="36"/>
        <v>0</v>
      </c>
      <c r="D1213" s="103">
        <f>IF(Consolidated!E1213=1,1,0)</f>
        <v>1</v>
      </c>
      <c r="E1213" s="103">
        <f>IF(ISNUMBER(Consolidated!F1213),Consolidated!F1213,0)</f>
        <v>0</v>
      </c>
      <c r="F1213" s="103">
        <f t="shared" si="37"/>
        <v>0</v>
      </c>
    </row>
    <row r="1214" spans="1:6">
      <c r="A1214" s="103">
        <f>IF('Khả năng chọn thiết bị'!$D$8="",0,IF(Consolidated!L1214='Khả năng chọn thiết bị'!$D$8,1,0))</f>
        <v>0</v>
      </c>
      <c r="B1214" s="103">
        <f>IF('Khả năng chọn thiết bị'!$D$8="",0,IF(Consolidated!P1214='Khả năng chọn thiết bị'!$D$8,1,0))</f>
        <v>0</v>
      </c>
      <c r="C1214" s="103">
        <f t="shared" si="36"/>
        <v>0</v>
      </c>
      <c r="D1214" s="103">
        <f>IF(Consolidated!E1214=1,1,0)</f>
        <v>1</v>
      </c>
      <c r="E1214" s="103">
        <f>IF(ISNUMBER(Consolidated!F1214),Consolidated!F1214,0)</f>
        <v>0</v>
      </c>
      <c r="F1214" s="103">
        <f t="shared" si="37"/>
        <v>0</v>
      </c>
    </row>
    <row r="1215" spans="1:6">
      <c r="A1215" s="103">
        <f>IF('Khả năng chọn thiết bị'!$D$8="",0,IF(Consolidated!L1215='Khả năng chọn thiết bị'!$D$8,1,0))</f>
        <v>0</v>
      </c>
      <c r="B1215" s="103">
        <f>IF('Khả năng chọn thiết bị'!$D$8="",0,IF(Consolidated!P1215='Khả năng chọn thiết bị'!$D$8,1,0))</f>
        <v>0</v>
      </c>
      <c r="C1215" s="103">
        <f t="shared" si="36"/>
        <v>0</v>
      </c>
      <c r="D1215" s="103">
        <f>IF(Consolidated!E1215=1,1,0)</f>
        <v>1</v>
      </c>
      <c r="E1215" s="103">
        <f>IF(ISNUMBER(Consolidated!F1215),Consolidated!F1215,0)</f>
        <v>0</v>
      </c>
      <c r="F1215" s="103">
        <f t="shared" si="37"/>
        <v>0</v>
      </c>
    </row>
    <row r="1216" spans="1:6">
      <c r="A1216" s="103">
        <f>IF('Khả năng chọn thiết bị'!$D$8="",0,IF(Consolidated!L1216='Khả năng chọn thiết bị'!$D$8,1,0))</f>
        <v>0</v>
      </c>
      <c r="B1216" s="103">
        <f>IF('Khả năng chọn thiết bị'!$D$8="",0,IF(Consolidated!P1216='Khả năng chọn thiết bị'!$D$8,1,0))</f>
        <v>0</v>
      </c>
      <c r="C1216" s="103">
        <f t="shared" si="36"/>
        <v>0</v>
      </c>
      <c r="D1216" s="103">
        <f>IF(Consolidated!E1216=1,1,0)</f>
        <v>1</v>
      </c>
      <c r="E1216" s="103">
        <f>IF(ISNUMBER(Consolidated!F1216),Consolidated!F1216,0)</f>
        <v>0</v>
      </c>
      <c r="F1216" s="103">
        <f t="shared" si="37"/>
        <v>0</v>
      </c>
    </row>
    <row r="1217" spans="1:6">
      <c r="A1217" s="103">
        <f>IF('Khả năng chọn thiết bị'!$D$8="",0,IF(Consolidated!L1217='Khả năng chọn thiết bị'!$D$8,1,0))</f>
        <v>0</v>
      </c>
      <c r="B1217" s="103">
        <f>IF('Khả năng chọn thiết bị'!$D$8="",0,IF(Consolidated!P1217='Khả năng chọn thiết bị'!$D$8,1,0))</f>
        <v>0</v>
      </c>
      <c r="C1217" s="103">
        <f t="shared" si="36"/>
        <v>0</v>
      </c>
      <c r="D1217" s="103">
        <f>IF(Consolidated!E1217=1,1,0)</f>
        <v>1</v>
      </c>
      <c r="E1217" s="103">
        <f>IF(ISNUMBER(Consolidated!F1217),Consolidated!F1217,0)</f>
        <v>0</v>
      </c>
      <c r="F1217" s="103">
        <f t="shared" si="37"/>
        <v>0</v>
      </c>
    </row>
    <row r="1218" spans="1:6">
      <c r="A1218" s="103">
        <f>IF('Khả năng chọn thiết bị'!$D$8="",0,IF(Consolidated!L1218='Khả năng chọn thiết bị'!$D$8,1,0))</f>
        <v>0</v>
      </c>
      <c r="B1218" s="103">
        <f>IF('Khả năng chọn thiết bị'!$D$8="",0,IF(Consolidated!P1218='Khả năng chọn thiết bị'!$D$8,1,0))</f>
        <v>0</v>
      </c>
      <c r="C1218" s="103">
        <f t="shared" ref="C1218:C1281" si="38">IF(A1218+B1218&gt;0,1,0)</f>
        <v>0</v>
      </c>
      <c r="D1218" s="103">
        <f>IF(Consolidated!E1218=1,1,0)</f>
        <v>1</v>
      </c>
      <c r="E1218" s="103">
        <f>IF(ISNUMBER(Consolidated!F1218),Consolidated!F1218,0)</f>
        <v>0</v>
      </c>
      <c r="F1218" s="103">
        <f t="shared" si="37"/>
        <v>0</v>
      </c>
    </row>
    <row r="1219" spans="1:6">
      <c r="A1219" s="103">
        <f>IF('Khả năng chọn thiết bị'!$D$8="",0,IF(Consolidated!L1219='Khả năng chọn thiết bị'!$D$8,1,0))</f>
        <v>0</v>
      </c>
      <c r="B1219" s="103">
        <f>IF('Khả năng chọn thiết bị'!$D$8="",0,IF(Consolidated!P1219='Khả năng chọn thiết bị'!$D$8,1,0))</f>
        <v>0</v>
      </c>
      <c r="C1219" s="103">
        <f t="shared" si="38"/>
        <v>0</v>
      </c>
      <c r="D1219" s="103">
        <f>IF(Consolidated!E1219=1,1,0)</f>
        <v>1</v>
      </c>
      <c r="E1219" s="103">
        <f>IF(ISNUMBER(Consolidated!F1219),Consolidated!F1219,0)</f>
        <v>0</v>
      </c>
      <c r="F1219" s="103">
        <f t="shared" ref="F1219:F1282" si="39">F1218+C1219</f>
        <v>0</v>
      </c>
    </row>
    <row r="1220" spans="1:6">
      <c r="A1220" s="103">
        <f>IF('Khả năng chọn thiết bị'!$D$8="",0,IF(Consolidated!L1220='Khả năng chọn thiết bị'!$D$8,1,0))</f>
        <v>0</v>
      </c>
      <c r="B1220" s="103">
        <f>IF('Khả năng chọn thiết bị'!$D$8="",0,IF(Consolidated!P1220='Khả năng chọn thiết bị'!$D$8,1,0))</f>
        <v>0</v>
      </c>
      <c r="C1220" s="103">
        <f t="shared" si="38"/>
        <v>0</v>
      </c>
      <c r="D1220" s="103">
        <f>IF(Consolidated!E1220=1,1,0)</f>
        <v>1</v>
      </c>
      <c r="E1220" s="103">
        <f>IF(ISNUMBER(Consolidated!F1220),Consolidated!F1220,0)</f>
        <v>0</v>
      </c>
      <c r="F1220" s="103">
        <f t="shared" si="39"/>
        <v>0</v>
      </c>
    </row>
    <row r="1221" spans="1:6">
      <c r="A1221" s="103">
        <f>IF('Khả năng chọn thiết bị'!$D$8="",0,IF(Consolidated!L1221='Khả năng chọn thiết bị'!$D$8,1,0))</f>
        <v>0</v>
      </c>
      <c r="B1221" s="103">
        <f>IF('Khả năng chọn thiết bị'!$D$8="",0,IF(Consolidated!P1221='Khả năng chọn thiết bị'!$D$8,1,0))</f>
        <v>0</v>
      </c>
      <c r="C1221" s="103">
        <f t="shared" si="38"/>
        <v>0</v>
      </c>
      <c r="D1221" s="103">
        <f>IF(Consolidated!E1221=1,1,0)</f>
        <v>1</v>
      </c>
      <c r="E1221" s="103">
        <f>IF(ISNUMBER(Consolidated!F1221),Consolidated!F1221,0)</f>
        <v>0</v>
      </c>
      <c r="F1221" s="103">
        <f t="shared" si="39"/>
        <v>0</v>
      </c>
    </row>
    <row r="1222" spans="1:6">
      <c r="A1222" s="103">
        <f>IF('Khả năng chọn thiết bị'!$D$8="",0,IF(Consolidated!L1222='Khả năng chọn thiết bị'!$D$8,1,0))</f>
        <v>0</v>
      </c>
      <c r="B1222" s="103">
        <f>IF('Khả năng chọn thiết bị'!$D$8="",0,IF(Consolidated!P1222='Khả năng chọn thiết bị'!$D$8,1,0))</f>
        <v>0</v>
      </c>
      <c r="C1222" s="103">
        <f t="shared" si="38"/>
        <v>0</v>
      </c>
      <c r="D1222" s="103">
        <f>IF(Consolidated!E1222=1,1,0)</f>
        <v>1</v>
      </c>
      <c r="E1222" s="103">
        <f>IF(ISNUMBER(Consolidated!F1222),Consolidated!F1222,0)</f>
        <v>0</v>
      </c>
      <c r="F1222" s="103">
        <f t="shared" si="39"/>
        <v>0</v>
      </c>
    </row>
    <row r="1223" spans="1:6">
      <c r="A1223" s="103">
        <f>IF('Khả năng chọn thiết bị'!$D$8="",0,IF(Consolidated!L1223='Khả năng chọn thiết bị'!$D$8,1,0))</f>
        <v>0</v>
      </c>
      <c r="B1223" s="103">
        <f>IF('Khả năng chọn thiết bị'!$D$8="",0,IF(Consolidated!P1223='Khả năng chọn thiết bị'!$D$8,1,0))</f>
        <v>0</v>
      </c>
      <c r="C1223" s="103">
        <f t="shared" si="38"/>
        <v>0</v>
      </c>
      <c r="D1223" s="103">
        <f>IF(Consolidated!E1223=1,1,0)</f>
        <v>1</v>
      </c>
      <c r="E1223" s="103">
        <f>IF(ISNUMBER(Consolidated!F1223),Consolidated!F1223,0)</f>
        <v>0</v>
      </c>
      <c r="F1223" s="103">
        <f t="shared" si="39"/>
        <v>0</v>
      </c>
    </row>
    <row r="1224" spans="1:6">
      <c r="A1224" s="103">
        <f>IF('Khả năng chọn thiết bị'!$D$8="",0,IF(Consolidated!L1224='Khả năng chọn thiết bị'!$D$8,1,0))</f>
        <v>0</v>
      </c>
      <c r="B1224" s="103">
        <f>IF('Khả năng chọn thiết bị'!$D$8="",0,IF(Consolidated!P1224='Khả năng chọn thiết bị'!$D$8,1,0))</f>
        <v>0</v>
      </c>
      <c r="C1224" s="103">
        <f t="shared" si="38"/>
        <v>0</v>
      </c>
      <c r="D1224" s="103">
        <f>IF(Consolidated!E1224=1,1,0)</f>
        <v>1</v>
      </c>
      <c r="E1224" s="103">
        <f>IF(ISNUMBER(Consolidated!F1224),Consolidated!F1224,0)</f>
        <v>0</v>
      </c>
      <c r="F1224" s="103">
        <f t="shared" si="39"/>
        <v>0</v>
      </c>
    </row>
    <row r="1225" spans="1:6">
      <c r="A1225" s="103">
        <f>IF('Khả năng chọn thiết bị'!$D$8="",0,IF(Consolidated!L1225='Khả năng chọn thiết bị'!$D$8,1,0))</f>
        <v>0</v>
      </c>
      <c r="B1225" s="103">
        <f>IF('Khả năng chọn thiết bị'!$D$8="",0,IF(Consolidated!P1225='Khả năng chọn thiết bị'!$D$8,1,0))</f>
        <v>0</v>
      </c>
      <c r="C1225" s="103">
        <f t="shared" si="38"/>
        <v>0</v>
      </c>
      <c r="D1225" s="103">
        <f>IF(Consolidated!E1225=1,1,0)</f>
        <v>1</v>
      </c>
      <c r="E1225" s="103">
        <f>IF(ISNUMBER(Consolidated!F1225),Consolidated!F1225,0)</f>
        <v>0</v>
      </c>
      <c r="F1225" s="103">
        <f t="shared" si="39"/>
        <v>0</v>
      </c>
    </row>
    <row r="1226" spans="1:6">
      <c r="A1226" s="103">
        <f>IF('Khả năng chọn thiết bị'!$D$8="",0,IF(Consolidated!L1226='Khả năng chọn thiết bị'!$D$8,1,0))</f>
        <v>0</v>
      </c>
      <c r="B1226" s="103">
        <f>IF('Khả năng chọn thiết bị'!$D$8="",0,IF(Consolidated!P1226='Khả năng chọn thiết bị'!$D$8,1,0))</f>
        <v>0</v>
      </c>
      <c r="C1226" s="103">
        <f t="shared" si="38"/>
        <v>0</v>
      </c>
      <c r="D1226" s="103">
        <f>IF(Consolidated!E1226=1,1,0)</f>
        <v>1</v>
      </c>
      <c r="E1226" s="103">
        <f>IF(ISNUMBER(Consolidated!F1226),Consolidated!F1226,0)</f>
        <v>0</v>
      </c>
      <c r="F1226" s="103">
        <f t="shared" si="39"/>
        <v>0</v>
      </c>
    </row>
    <row r="1227" spans="1:6">
      <c r="A1227" s="103">
        <f>IF('Khả năng chọn thiết bị'!$D$8="",0,IF(Consolidated!L1227='Khả năng chọn thiết bị'!$D$8,1,0))</f>
        <v>0</v>
      </c>
      <c r="B1227" s="103">
        <f>IF('Khả năng chọn thiết bị'!$D$8="",0,IF(Consolidated!P1227='Khả năng chọn thiết bị'!$D$8,1,0))</f>
        <v>0</v>
      </c>
      <c r="C1227" s="103">
        <f t="shared" si="38"/>
        <v>0</v>
      </c>
      <c r="D1227" s="103">
        <f>IF(Consolidated!E1227=1,1,0)</f>
        <v>1</v>
      </c>
      <c r="E1227" s="103">
        <f>IF(ISNUMBER(Consolidated!F1227),Consolidated!F1227,0)</f>
        <v>0</v>
      </c>
      <c r="F1227" s="103">
        <f t="shared" si="39"/>
        <v>0</v>
      </c>
    </row>
    <row r="1228" spans="1:6">
      <c r="A1228" s="103">
        <f>IF('Khả năng chọn thiết bị'!$D$8="",0,IF(Consolidated!L1228='Khả năng chọn thiết bị'!$D$8,1,0))</f>
        <v>0</v>
      </c>
      <c r="B1228" s="103">
        <f>IF('Khả năng chọn thiết bị'!$D$8="",0,IF(Consolidated!P1228='Khả năng chọn thiết bị'!$D$8,1,0))</f>
        <v>0</v>
      </c>
      <c r="C1228" s="103">
        <f t="shared" si="38"/>
        <v>0</v>
      </c>
      <c r="D1228" s="103">
        <f>IF(Consolidated!E1228=1,1,0)</f>
        <v>1</v>
      </c>
      <c r="E1228" s="103">
        <f>IF(ISNUMBER(Consolidated!F1228),Consolidated!F1228,0)</f>
        <v>0</v>
      </c>
      <c r="F1228" s="103">
        <f t="shared" si="39"/>
        <v>0</v>
      </c>
    </row>
    <row r="1229" spans="1:6">
      <c r="A1229" s="103">
        <f>IF('Khả năng chọn thiết bị'!$D$8="",0,IF(Consolidated!L1229='Khả năng chọn thiết bị'!$D$8,1,0))</f>
        <v>0</v>
      </c>
      <c r="B1229" s="103">
        <f>IF('Khả năng chọn thiết bị'!$D$8="",0,IF(Consolidated!P1229='Khả năng chọn thiết bị'!$D$8,1,0))</f>
        <v>0</v>
      </c>
      <c r="C1229" s="103">
        <f t="shared" si="38"/>
        <v>0</v>
      </c>
      <c r="D1229" s="103">
        <f>IF(Consolidated!E1229=1,1,0)</f>
        <v>1</v>
      </c>
      <c r="E1229" s="103">
        <f>IF(ISNUMBER(Consolidated!F1229),Consolidated!F1229,0)</f>
        <v>0</v>
      </c>
      <c r="F1229" s="103">
        <f t="shared" si="39"/>
        <v>0</v>
      </c>
    </row>
    <row r="1230" spans="1:6">
      <c r="A1230" s="103">
        <f>IF('Khả năng chọn thiết bị'!$D$8="",0,IF(Consolidated!L1230='Khả năng chọn thiết bị'!$D$8,1,0))</f>
        <v>0</v>
      </c>
      <c r="B1230" s="103">
        <f>IF('Khả năng chọn thiết bị'!$D$8="",0,IF(Consolidated!P1230='Khả năng chọn thiết bị'!$D$8,1,0))</f>
        <v>0</v>
      </c>
      <c r="C1230" s="103">
        <f t="shared" si="38"/>
        <v>0</v>
      </c>
      <c r="D1230" s="103">
        <f>IF(Consolidated!E1230=1,1,0)</f>
        <v>1</v>
      </c>
      <c r="E1230" s="103">
        <f>IF(ISNUMBER(Consolidated!F1230),Consolidated!F1230,0)</f>
        <v>0</v>
      </c>
      <c r="F1230" s="103">
        <f t="shared" si="39"/>
        <v>0</v>
      </c>
    </row>
    <row r="1231" spans="1:6">
      <c r="A1231" s="103">
        <f>IF('Khả năng chọn thiết bị'!$D$8="",0,IF(Consolidated!L1231='Khả năng chọn thiết bị'!$D$8,1,0))</f>
        <v>0</v>
      </c>
      <c r="B1231" s="103">
        <f>IF('Khả năng chọn thiết bị'!$D$8="",0,IF(Consolidated!P1231='Khả năng chọn thiết bị'!$D$8,1,0))</f>
        <v>0</v>
      </c>
      <c r="C1231" s="103">
        <f t="shared" si="38"/>
        <v>0</v>
      </c>
      <c r="D1231" s="103">
        <f>IF(Consolidated!E1231=1,1,0)</f>
        <v>1</v>
      </c>
      <c r="E1231" s="103">
        <f>IF(ISNUMBER(Consolidated!F1231),Consolidated!F1231,0)</f>
        <v>0</v>
      </c>
      <c r="F1231" s="103">
        <f t="shared" si="39"/>
        <v>0</v>
      </c>
    </row>
    <row r="1232" spans="1:6">
      <c r="A1232" s="103">
        <f>IF('Khả năng chọn thiết bị'!$D$8="",0,IF(Consolidated!L1232='Khả năng chọn thiết bị'!$D$8,1,0))</f>
        <v>0</v>
      </c>
      <c r="B1232" s="103">
        <f>IF('Khả năng chọn thiết bị'!$D$8="",0,IF(Consolidated!P1232='Khả năng chọn thiết bị'!$D$8,1,0))</f>
        <v>0</v>
      </c>
      <c r="C1232" s="103">
        <f t="shared" si="38"/>
        <v>0</v>
      </c>
      <c r="D1232" s="103">
        <f>IF(Consolidated!E1232=1,1,0)</f>
        <v>1</v>
      </c>
      <c r="E1232" s="103">
        <f>IF(ISNUMBER(Consolidated!F1232),Consolidated!F1232,0)</f>
        <v>0</v>
      </c>
      <c r="F1232" s="103">
        <f t="shared" si="39"/>
        <v>0</v>
      </c>
    </row>
    <row r="1233" spans="1:6">
      <c r="A1233" s="103">
        <f>IF('Khả năng chọn thiết bị'!$D$8="",0,IF(Consolidated!L1233='Khả năng chọn thiết bị'!$D$8,1,0))</f>
        <v>0</v>
      </c>
      <c r="B1233" s="103">
        <f>IF('Khả năng chọn thiết bị'!$D$8="",0,IF(Consolidated!P1233='Khả năng chọn thiết bị'!$D$8,1,0))</f>
        <v>0</v>
      </c>
      <c r="C1233" s="103">
        <f t="shared" si="38"/>
        <v>0</v>
      </c>
      <c r="D1233" s="103">
        <f>IF(Consolidated!E1233=1,1,0)</f>
        <v>1</v>
      </c>
      <c r="E1233" s="103">
        <f>IF(ISNUMBER(Consolidated!F1233),Consolidated!F1233,0)</f>
        <v>0</v>
      </c>
      <c r="F1233" s="103">
        <f t="shared" si="39"/>
        <v>0</v>
      </c>
    </row>
    <row r="1234" spans="1:6">
      <c r="A1234" s="103">
        <f>IF('Khả năng chọn thiết bị'!$D$8="",0,IF(Consolidated!L1234='Khả năng chọn thiết bị'!$D$8,1,0))</f>
        <v>0</v>
      </c>
      <c r="B1234" s="103">
        <f>IF('Khả năng chọn thiết bị'!$D$8="",0,IF(Consolidated!P1234='Khả năng chọn thiết bị'!$D$8,1,0))</f>
        <v>0</v>
      </c>
      <c r="C1234" s="103">
        <f t="shared" si="38"/>
        <v>0</v>
      </c>
      <c r="D1234" s="103">
        <f>IF(Consolidated!E1234=1,1,0)</f>
        <v>1</v>
      </c>
      <c r="E1234" s="103">
        <f>IF(ISNUMBER(Consolidated!F1234),Consolidated!F1234,0)</f>
        <v>0</v>
      </c>
      <c r="F1234" s="103">
        <f t="shared" si="39"/>
        <v>0</v>
      </c>
    </row>
    <row r="1235" spans="1:6">
      <c r="A1235" s="103">
        <f>IF('Khả năng chọn thiết bị'!$D$8="",0,IF(Consolidated!L1235='Khả năng chọn thiết bị'!$D$8,1,0))</f>
        <v>0</v>
      </c>
      <c r="B1235" s="103">
        <f>IF('Khả năng chọn thiết bị'!$D$8="",0,IF(Consolidated!P1235='Khả năng chọn thiết bị'!$D$8,1,0))</f>
        <v>0</v>
      </c>
      <c r="C1235" s="103">
        <f t="shared" si="38"/>
        <v>0</v>
      </c>
      <c r="D1235" s="103">
        <f>IF(Consolidated!E1235=1,1,0)</f>
        <v>1</v>
      </c>
      <c r="E1235" s="103">
        <f>IF(ISNUMBER(Consolidated!F1235),Consolidated!F1235,0)</f>
        <v>0</v>
      </c>
      <c r="F1235" s="103">
        <f t="shared" si="39"/>
        <v>0</v>
      </c>
    </row>
    <row r="1236" spans="1:6">
      <c r="A1236" s="103">
        <f>IF('Khả năng chọn thiết bị'!$D$8="",0,IF(Consolidated!L1236='Khả năng chọn thiết bị'!$D$8,1,0))</f>
        <v>0</v>
      </c>
      <c r="B1236" s="103">
        <f>IF('Khả năng chọn thiết bị'!$D$8="",0,IF(Consolidated!P1236='Khả năng chọn thiết bị'!$D$8,1,0))</f>
        <v>0</v>
      </c>
      <c r="C1236" s="103">
        <f t="shared" si="38"/>
        <v>0</v>
      </c>
      <c r="D1236" s="103">
        <f>IF(Consolidated!E1236=1,1,0)</f>
        <v>1</v>
      </c>
      <c r="E1236" s="103">
        <f>IF(ISNUMBER(Consolidated!F1236),Consolidated!F1236,0)</f>
        <v>0</v>
      </c>
      <c r="F1236" s="103">
        <f t="shared" si="39"/>
        <v>0</v>
      </c>
    </row>
    <row r="1237" spans="1:6">
      <c r="A1237" s="103">
        <f>IF('Khả năng chọn thiết bị'!$D$8="",0,IF(Consolidated!L1237='Khả năng chọn thiết bị'!$D$8,1,0))</f>
        <v>0</v>
      </c>
      <c r="B1237" s="103">
        <f>IF('Khả năng chọn thiết bị'!$D$8="",0,IF(Consolidated!P1237='Khả năng chọn thiết bị'!$D$8,1,0))</f>
        <v>0</v>
      </c>
      <c r="C1237" s="103">
        <f t="shared" si="38"/>
        <v>0</v>
      </c>
      <c r="D1237" s="103">
        <f>IF(Consolidated!E1237=1,1,0)</f>
        <v>1</v>
      </c>
      <c r="E1237" s="103">
        <f>IF(ISNUMBER(Consolidated!F1237),Consolidated!F1237,0)</f>
        <v>0</v>
      </c>
      <c r="F1237" s="103">
        <f t="shared" si="39"/>
        <v>0</v>
      </c>
    </row>
    <row r="1238" spans="1:6">
      <c r="A1238" s="103">
        <f>IF('Khả năng chọn thiết bị'!$D$8="",0,IF(Consolidated!L1238='Khả năng chọn thiết bị'!$D$8,1,0))</f>
        <v>0</v>
      </c>
      <c r="B1238" s="103">
        <f>IF('Khả năng chọn thiết bị'!$D$8="",0,IF(Consolidated!P1238='Khả năng chọn thiết bị'!$D$8,1,0))</f>
        <v>0</v>
      </c>
      <c r="C1238" s="103">
        <f t="shared" si="38"/>
        <v>0</v>
      </c>
      <c r="D1238" s="103">
        <f>IF(Consolidated!E1238=1,1,0)</f>
        <v>1</v>
      </c>
      <c r="E1238" s="103">
        <f>IF(ISNUMBER(Consolidated!F1238),Consolidated!F1238,0)</f>
        <v>1</v>
      </c>
      <c r="F1238" s="103">
        <f t="shared" si="39"/>
        <v>0</v>
      </c>
    </row>
    <row r="1239" spans="1:6">
      <c r="A1239" s="103">
        <f>IF('Khả năng chọn thiết bị'!$D$8="",0,IF(Consolidated!L1239='Khả năng chọn thiết bị'!$D$8,1,0))</f>
        <v>0</v>
      </c>
      <c r="B1239" s="103">
        <f>IF('Khả năng chọn thiết bị'!$D$8="",0,IF(Consolidated!P1239='Khả năng chọn thiết bị'!$D$8,1,0))</f>
        <v>0</v>
      </c>
      <c r="C1239" s="103">
        <f t="shared" si="38"/>
        <v>0</v>
      </c>
      <c r="D1239" s="103">
        <f>IF(Consolidated!E1239=1,1,0)</f>
        <v>1</v>
      </c>
      <c r="E1239" s="103">
        <f>IF(ISNUMBER(Consolidated!F1239),Consolidated!F1239,0)</f>
        <v>1</v>
      </c>
      <c r="F1239" s="103">
        <f t="shared" si="39"/>
        <v>0</v>
      </c>
    </row>
    <row r="1240" spans="1:6">
      <c r="A1240" s="103">
        <f>IF('Khả năng chọn thiết bị'!$D$8="",0,IF(Consolidated!L1240='Khả năng chọn thiết bị'!$D$8,1,0))</f>
        <v>0</v>
      </c>
      <c r="B1240" s="103">
        <f>IF('Khả năng chọn thiết bị'!$D$8="",0,IF(Consolidated!P1240='Khả năng chọn thiết bị'!$D$8,1,0))</f>
        <v>0</v>
      </c>
      <c r="C1240" s="103">
        <f t="shared" si="38"/>
        <v>0</v>
      </c>
      <c r="D1240" s="103">
        <f>IF(Consolidated!E1240=1,1,0)</f>
        <v>1</v>
      </c>
      <c r="E1240" s="103">
        <f>IF(ISNUMBER(Consolidated!F1240),Consolidated!F1240,0)</f>
        <v>0</v>
      </c>
      <c r="F1240" s="103">
        <f t="shared" si="39"/>
        <v>0</v>
      </c>
    </row>
    <row r="1241" spans="1:6">
      <c r="A1241" s="103">
        <f>IF('Khả năng chọn thiết bị'!$D$8="",0,IF(Consolidated!L1241='Khả năng chọn thiết bị'!$D$8,1,0))</f>
        <v>0</v>
      </c>
      <c r="B1241" s="103">
        <f>IF('Khả năng chọn thiết bị'!$D$8="",0,IF(Consolidated!P1241='Khả năng chọn thiết bị'!$D$8,1,0))</f>
        <v>0</v>
      </c>
      <c r="C1241" s="103">
        <f t="shared" si="38"/>
        <v>0</v>
      </c>
      <c r="D1241" s="103">
        <f>IF(Consolidated!E1241=1,1,0)</f>
        <v>1</v>
      </c>
      <c r="E1241" s="103">
        <f>IF(ISNUMBER(Consolidated!F1241),Consolidated!F1241,0)</f>
        <v>1</v>
      </c>
      <c r="F1241" s="103">
        <f t="shared" si="39"/>
        <v>0</v>
      </c>
    </row>
    <row r="1242" spans="1:6">
      <c r="A1242" s="103">
        <f>IF('Khả năng chọn thiết bị'!$D$8="",0,IF(Consolidated!L1242='Khả năng chọn thiết bị'!$D$8,1,0))</f>
        <v>0</v>
      </c>
      <c r="B1242" s="103">
        <f>IF('Khả năng chọn thiết bị'!$D$8="",0,IF(Consolidated!P1242='Khả năng chọn thiết bị'!$D$8,1,0))</f>
        <v>0</v>
      </c>
      <c r="C1242" s="103">
        <f t="shared" si="38"/>
        <v>0</v>
      </c>
      <c r="D1242" s="103">
        <f>IF(Consolidated!E1242=1,1,0)</f>
        <v>1</v>
      </c>
      <c r="E1242" s="103">
        <f>IF(ISNUMBER(Consolidated!F1242),Consolidated!F1242,0)</f>
        <v>1</v>
      </c>
      <c r="F1242" s="103">
        <f t="shared" si="39"/>
        <v>0</v>
      </c>
    </row>
    <row r="1243" spans="1:6">
      <c r="A1243" s="103">
        <f>IF('Khả năng chọn thiết bị'!$D$8="",0,IF(Consolidated!L1243='Khả năng chọn thiết bị'!$D$8,1,0))</f>
        <v>0</v>
      </c>
      <c r="B1243" s="103">
        <f>IF('Khả năng chọn thiết bị'!$D$8="",0,IF(Consolidated!P1243='Khả năng chọn thiết bị'!$D$8,1,0))</f>
        <v>0</v>
      </c>
      <c r="C1243" s="103">
        <f t="shared" si="38"/>
        <v>0</v>
      </c>
      <c r="D1243" s="103">
        <f>IF(Consolidated!E1243=1,1,0)</f>
        <v>1</v>
      </c>
      <c r="E1243" s="103">
        <f>IF(ISNUMBER(Consolidated!F1243),Consolidated!F1243,0)</f>
        <v>0</v>
      </c>
      <c r="F1243" s="103">
        <f t="shared" si="39"/>
        <v>0</v>
      </c>
    </row>
    <row r="1244" spans="1:6">
      <c r="A1244" s="103">
        <f>IF('Khả năng chọn thiết bị'!$D$8="",0,IF(Consolidated!L1244='Khả năng chọn thiết bị'!$D$8,1,0))</f>
        <v>0</v>
      </c>
      <c r="B1244" s="103">
        <f>IF('Khả năng chọn thiết bị'!$D$8="",0,IF(Consolidated!P1244='Khả năng chọn thiết bị'!$D$8,1,0))</f>
        <v>0</v>
      </c>
      <c r="C1244" s="103">
        <f t="shared" si="38"/>
        <v>0</v>
      </c>
      <c r="D1244" s="103">
        <f>IF(Consolidated!E1244=1,1,0)</f>
        <v>1</v>
      </c>
      <c r="E1244" s="103">
        <f>IF(ISNUMBER(Consolidated!F1244),Consolidated!F1244,0)</f>
        <v>1</v>
      </c>
      <c r="F1244" s="103">
        <f t="shared" si="39"/>
        <v>0</v>
      </c>
    </row>
    <row r="1245" spans="1:6">
      <c r="A1245" s="103">
        <f>IF('Khả năng chọn thiết bị'!$D$8="",0,IF(Consolidated!L1245='Khả năng chọn thiết bị'!$D$8,1,0))</f>
        <v>0</v>
      </c>
      <c r="B1245" s="103">
        <f>IF('Khả năng chọn thiết bị'!$D$8="",0,IF(Consolidated!P1245='Khả năng chọn thiết bị'!$D$8,1,0))</f>
        <v>0</v>
      </c>
      <c r="C1245" s="103">
        <f t="shared" si="38"/>
        <v>0</v>
      </c>
      <c r="D1245" s="103">
        <f>IF(Consolidated!E1245=1,1,0)</f>
        <v>1</v>
      </c>
      <c r="E1245" s="103">
        <f>IF(ISNUMBER(Consolidated!F1245),Consolidated!F1245,0)</f>
        <v>0</v>
      </c>
      <c r="F1245" s="103">
        <f t="shared" si="39"/>
        <v>0</v>
      </c>
    </row>
    <row r="1246" spans="1:6">
      <c r="A1246" s="103">
        <f>IF('Khả năng chọn thiết bị'!$D$8="",0,IF(Consolidated!L1246='Khả năng chọn thiết bị'!$D$8,1,0))</f>
        <v>0</v>
      </c>
      <c r="B1246" s="103">
        <f>IF('Khả năng chọn thiết bị'!$D$8="",0,IF(Consolidated!P1246='Khả năng chọn thiết bị'!$D$8,1,0))</f>
        <v>0</v>
      </c>
      <c r="C1246" s="103">
        <f t="shared" si="38"/>
        <v>0</v>
      </c>
      <c r="D1246" s="103">
        <f>IF(Consolidated!E1246=1,1,0)</f>
        <v>1</v>
      </c>
      <c r="E1246" s="103">
        <f>IF(ISNUMBER(Consolidated!F1246),Consolidated!F1246,0)</f>
        <v>1</v>
      </c>
      <c r="F1246" s="103">
        <f t="shared" si="39"/>
        <v>0</v>
      </c>
    </row>
    <row r="1247" spans="1:6">
      <c r="A1247" s="103">
        <f>IF('Khả năng chọn thiết bị'!$D$8="",0,IF(Consolidated!L1247='Khả năng chọn thiết bị'!$D$8,1,0))</f>
        <v>0</v>
      </c>
      <c r="B1247" s="103">
        <f>IF('Khả năng chọn thiết bị'!$D$8="",0,IF(Consolidated!P1247='Khả năng chọn thiết bị'!$D$8,1,0))</f>
        <v>0</v>
      </c>
      <c r="C1247" s="103">
        <f t="shared" si="38"/>
        <v>0</v>
      </c>
      <c r="D1247" s="103">
        <f>IF(Consolidated!E1247=1,1,0)</f>
        <v>1</v>
      </c>
      <c r="E1247" s="103">
        <f>IF(ISNUMBER(Consolidated!F1247),Consolidated!F1247,0)</f>
        <v>1</v>
      </c>
      <c r="F1247" s="103">
        <f t="shared" si="39"/>
        <v>0</v>
      </c>
    </row>
    <row r="1248" spans="1:6">
      <c r="A1248" s="103">
        <f>IF('Khả năng chọn thiết bị'!$D$8="",0,IF(Consolidated!L1248='Khả năng chọn thiết bị'!$D$8,1,0))</f>
        <v>0</v>
      </c>
      <c r="B1248" s="103">
        <f>IF('Khả năng chọn thiết bị'!$D$8="",0,IF(Consolidated!P1248='Khả năng chọn thiết bị'!$D$8,1,0))</f>
        <v>0</v>
      </c>
      <c r="C1248" s="103">
        <f t="shared" si="38"/>
        <v>0</v>
      </c>
      <c r="D1248" s="103">
        <f>IF(Consolidated!E1248=1,1,0)</f>
        <v>1</v>
      </c>
      <c r="E1248" s="103">
        <f>IF(ISNUMBER(Consolidated!F1248),Consolidated!F1248,0)</f>
        <v>1</v>
      </c>
      <c r="F1248" s="103">
        <f t="shared" si="39"/>
        <v>0</v>
      </c>
    </row>
    <row r="1249" spans="1:6">
      <c r="A1249" s="103">
        <f>IF('Khả năng chọn thiết bị'!$D$8="",0,IF(Consolidated!L1249='Khả năng chọn thiết bị'!$D$8,1,0))</f>
        <v>0</v>
      </c>
      <c r="B1249" s="103">
        <f>IF('Khả năng chọn thiết bị'!$D$8="",0,IF(Consolidated!P1249='Khả năng chọn thiết bị'!$D$8,1,0))</f>
        <v>0</v>
      </c>
      <c r="C1249" s="103">
        <f t="shared" si="38"/>
        <v>0</v>
      </c>
      <c r="D1249" s="103">
        <f>IF(Consolidated!E1249=1,1,0)</f>
        <v>1</v>
      </c>
      <c r="E1249" s="103">
        <f>IF(ISNUMBER(Consolidated!F1249),Consolidated!F1249,0)</f>
        <v>1</v>
      </c>
      <c r="F1249" s="103">
        <f t="shared" si="39"/>
        <v>0</v>
      </c>
    </row>
    <row r="1250" spans="1:6">
      <c r="A1250" s="103">
        <f>IF('Khả năng chọn thiết bị'!$D$8="",0,IF(Consolidated!L1250='Khả năng chọn thiết bị'!$D$8,1,0))</f>
        <v>0</v>
      </c>
      <c r="B1250" s="103">
        <f>IF('Khả năng chọn thiết bị'!$D$8="",0,IF(Consolidated!P1250='Khả năng chọn thiết bị'!$D$8,1,0))</f>
        <v>0</v>
      </c>
      <c r="C1250" s="103">
        <f t="shared" si="38"/>
        <v>0</v>
      </c>
      <c r="D1250" s="103">
        <f>IF(Consolidated!E1250=1,1,0)</f>
        <v>1</v>
      </c>
      <c r="E1250" s="103">
        <f>IF(ISNUMBER(Consolidated!F1250),Consolidated!F1250,0)</f>
        <v>0</v>
      </c>
      <c r="F1250" s="103">
        <f t="shared" si="39"/>
        <v>0</v>
      </c>
    </row>
    <row r="1251" spans="1:6">
      <c r="A1251" s="103">
        <f>IF('Khả năng chọn thiết bị'!$D$8="",0,IF(Consolidated!L1251='Khả năng chọn thiết bị'!$D$8,1,0))</f>
        <v>0</v>
      </c>
      <c r="B1251" s="103">
        <f>IF('Khả năng chọn thiết bị'!$D$8="",0,IF(Consolidated!P1251='Khả năng chọn thiết bị'!$D$8,1,0))</f>
        <v>0</v>
      </c>
      <c r="C1251" s="103">
        <f t="shared" si="38"/>
        <v>0</v>
      </c>
      <c r="D1251" s="103">
        <f>IF(Consolidated!E1251=1,1,0)</f>
        <v>1</v>
      </c>
      <c r="E1251" s="103">
        <f>IF(ISNUMBER(Consolidated!F1251),Consolidated!F1251,0)</f>
        <v>0</v>
      </c>
      <c r="F1251" s="103">
        <f t="shared" si="39"/>
        <v>0</v>
      </c>
    </row>
    <row r="1252" spans="1:6">
      <c r="A1252" s="103">
        <f>IF('Khả năng chọn thiết bị'!$D$8="",0,IF(Consolidated!L1252='Khả năng chọn thiết bị'!$D$8,1,0))</f>
        <v>0</v>
      </c>
      <c r="B1252" s="103">
        <f>IF('Khả năng chọn thiết bị'!$D$8="",0,IF(Consolidated!P1252='Khả năng chọn thiết bị'!$D$8,1,0))</f>
        <v>0</v>
      </c>
      <c r="C1252" s="103">
        <f t="shared" si="38"/>
        <v>0</v>
      </c>
      <c r="D1252" s="103">
        <f>IF(Consolidated!E1252=1,1,0)</f>
        <v>1</v>
      </c>
      <c r="E1252" s="103">
        <f>IF(ISNUMBER(Consolidated!F1252),Consolidated!F1252,0)</f>
        <v>0</v>
      </c>
      <c r="F1252" s="103">
        <f t="shared" si="39"/>
        <v>0</v>
      </c>
    </row>
    <row r="1253" spans="1:6">
      <c r="A1253" s="103">
        <f>IF('Khả năng chọn thiết bị'!$D$8="",0,IF(Consolidated!L1253='Khả năng chọn thiết bị'!$D$8,1,0))</f>
        <v>0</v>
      </c>
      <c r="B1253" s="103">
        <f>IF('Khả năng chọn thiết bị'!$D$8="",0,IF(Consolidated!P1253='Khả năng chọn thiết bị'!$D$8,1,0))</f>
        <v>0</v>
      </c>
      <c r="C1253" s="103">
        <f t="shared" si="38"/>
        <v>0</v>
      </c>
      <c r="D1253" s="103">
        <f>IF(Consolidated!E1253=1,1,0)</f>
        <v>1</v>
      </c>
      <c r="E1253" s="103">
        <f>IF(ISNUMBER(Consolidated!F1253),Consolidated!F1253,0)</f>
        <v>0</v>
      </c>
      <c r="F1253" s="103">
        <f t="shared" si="39"/>
        <v>0</v>
      </c>
    </row>
    <row r="1254" spans="1:6">
      <c r="A1254" s="103">
        <f>IF('Khả năng chọn thiết bị'!$D$8="",0,IF(Consolidated!L1254='Khả năng chọn thiết bị'!$D$8,1,0))</f>
        <v>0</v>
      </c>
      <c r="B1254" s="103">
        <f>IF('Khả năng chọn thiết bị'!$D$8="",0,IF(Consolidated!P1254='Khả năng chọn thiết bị'!$D$8,1,0))</f>
        <v>0</v>
      </c>
      <c r="C1254" s="103">
        <f t="shared" si="38"/>
        <v>0</v>
      </c>
      <c r="D1254" s="103">
        <f>IF(Consolidated!E1254=1,1,0)</f>
        <v>1</v>
      </c>
      <c r="E1254" s="103">
        <f>IF(ISNUMBER(Consolidated!F1254),Consolidated!F1254,0)</f>
        <v>0</v>
      </c>
      <c r="F1254" s="103">
        <f t="shared" si="39"/>
        <v>0</v>
      </c>
    </row>
    <row r="1255" spans="1:6">
      <c r="A1255" s="103">
        <f>IF('Khả năng chọn thiết bị'!$D$8="",0,IF(Consolidated!L1255='Khả năng chọn thiết bị'!$D$8,1,0))</f>
        <v>0</v>
      </c>
      <c r="B1255" s="103">
        <f>IF('Khả năng chọn thiết bị'!$D$8="",0,IF(Consolidated!P1255='Khả năng chọn thiết bị'!$D$8,1,0))</f>
        <v>0</v>
      </c>
      <c r="C1255" s="103">
        <f t="shared" si="38"/>
        <v>0</v>
      </c>
      <c r="D1255" s="103">
        <f>IF(Consolidated!E1255=1,1,0)</f>
        <v>1</v>
      </c>
      <c r="E1255" s="103">
        <f>IF(ISNUMBER(Consolidated!F1255),Consolidated!F1255,0)</f>
        <v>0</v>
      </c>
      <c r="F1255" s="103">
        <f t="shared" si="39"/>
        <v>0</v>
      </c>
    </row>
    <row r="1256" spans="1:6">
      <c r="A1256" s="103">
        <f>IF('Khả năng chọn thiết bị'!$D$8="",0,IF(Consolidated!L1256='Khả năng chọn thiết bị'!$D$8,1,0))</f>
        <v>0</v>
      </c>
      <c r="B1256" s="103">
        <f>IF('Khả năng chọn thiết bị'!$D$8="",0,IF(Consolidated!P1256='Khả năng chọn thiết bị'!$D$8,1,0))</f>
        <v>0</v>
      </c>
      <c r="C1256" s="103">
        <f t="shared" si="38"/>
        <v>0</v>
      </c>
      <c r="D1256" s="103">
        <f>IF(Consolidated!E1256=1,1,0)</f>
        <v>1</v>
      </c>
      <c r="E1256" s="103">
        <f>IF(ISNUMBER(Consolidated!F1256),Consolidated!F1256,0)</f>
        <v>0</v>
      </c>
      <c r="F1256" s="103">
        <f t="shared" si="39"/>
        <v>0</v>
      </c>
    </row>
    <row r="1257" spans="1:6">
      <c r="A1257" s="103">
        <f>IF('Khả năng chọn thiết bị'!$D$8="",0,IF(Consolidated!L1257='Khả năng chọn thiết bị'!$D$8,1,0))</f>
        <v>0</v>
      </c>
      <c r="B1257" s="103">
        <f>IF('Khả năng chọn thiết bị'!$D$8="",0,IF(Consolidated!P1257='Khả năng chọn thiết bị'!$D$8,1,0))</f>
        <v>0</v>
      </c>
      <c r="C1257" s="103">
        <f t="shared" si="38"/>
        <v>0</v>
      </c>
      <c r="D1257" s="103">
        <f>IF(Consolidated!E1257=1,1,0)</f>
        <v>1</v>
      </c>
      <c r="E1257" s="103">
        <f>IF(ISNUMBER(Consolidated!F1257),Consolidated!F1257,0)</f>
        <v>0</v>
      </c>
      <c r="F1257" s="103">
        <f t="shared" si="39"/>
        <v>0</v>
      </c>
    </row>
    <row r="1258" spans="1:6">
      <c r="A1258" s="103">
        <f>IF('Khả năng chọn thiết bị'!$D$8="",0,IF(Consolidated!L1258='Khả năng chọn thiết bị'!$D$8,1,0))</f>
        <v>0</v>
      </c>
      <c r="B1258" s="103">
        <f>IF('Khả năng chọn thiết bị'!$D$8="",0,IF(Consolidated!P1258='Khả năng chọn thiết bị'!$D$8,1,0))</f>
        <v>0</v>
      </c>
      <c r="C1258" s="103">
        <f t="shared" si="38"/>
        <v>0</v>
      </c>
      <c r="D1258" s="103">
        <f>IF(Consolidated!E1258=1,1,0)</f>
        <v>1</v>
      </c>
      <c r="E1258" s="103">
        <f>IF(ISNUMBER(Consolidated!F1258),Consolidated!F1258,0)</f>
        <v>0</v>
      </c>
      <c r="F1258" s="103">
        <f t="shared" si="39"/>
        <v>0</v>
      </c>
    </row>
    <row r="1259" spans="1:6">
      <c r="A1259" s="103">
        <f>IF('Khả năng chọn thiết bị'!$D$8="",0,IF(Consolidated!L1259='Khả năng chọn thiết bị'!$D$8,1,0))</f>
        <v>0</v>
      </c>
      <c r="B1259" s="103">
        <f>IF('Khả năng chọn thiết bị'!$D$8="",0,IF(Consolidated!P1259='Khả năng chọn thiết bị'!$D$8,1,0))</f>
        <v>0</v>
      </c>
      <c r="C1259" s="103">
        <f t="shared" si="38"/>
        <v>0</v>
      </c>
      <c r="D1259" s="103">
        <f>IF(Consolidated!E1259=1,1,0)</f>
        <v>1</v>
      </c>
      <c r="E1259" s="103">
        <f>IF(ISNUMBER(Consolidated!F1259),Consolidated!F1259,0)</f>
        <v>0</v>
      </c>
      <c r="F1259" s="103">
        <f t="shared" si="39"/>
        <v>0</v>
      </c>
    </row>
    <row r="1260" spans="1:6">
      <c r="A1260" s="103">
        <f>IF('Khả năng chọn thiết bị'!$D$8="",0,IF(Consolidated!L1260='Khả năng chọn thiết bị'!$D$8,1,0))</f>
        <v>0</v>
      </c>
      <c r="B1260" s="103">
        <f>IF('Khả năng chọn thiết bị'!$D$8="",0,IF(Consolidated!P1260='Khả năng chọn thiết bị'!$D$8,1,0))</f>
        <v>0</v>
      </c>
      <c r="C1260" s="103">
        <f t="shared" si="38"/>
        <v>0</v>
      </c>
      <c r="D1260" s="103">
        <f>IF(Consolidated!E1260=1,1,0)</f>
        <v>1</v>
      </c>
      <c r="E1260" s="103">
        <f>IF(ISNUMBER(Consolidated!F1260),Consolidated!F1260,0)</f>
        <v>0</v>
      </c>
      <c r="F1260" s="103">
        <f t="shared" si="39"/>
        <v>0</v>
      </c>
    </row>
    <row r="1261" spans="1:6">
      <c r="A1261" s="103">
        <f>IF('Khả năng chọn thiết bị'!$D$8="",0,IF(Consolidated!L1261='Khả năng chọn thiết bị'!$D$8,1,0))</f>
        <v>0</v>
      </c>
      <c r="B1261" s="103">
        <f>IF('Khả năng chọn thiết bị'!$D$8="",0,IF(Consolidated!P1261='Khả năng chọn thiết bị'!$D$8,1,0))</f>
        <v>0</v>
      </c>
      <c r="C1261" s="103">
        <f t="shared" si="38"/>
        <v>0</v>
      </c>
      <c r="D1261" s="103">
        <f>IF(Consolidated!E1261=1,1,0)</f>
        <v>1</v>
      </c>
      <c r="E1261" s="103">
        <f>IF(ISNUMBER(Consolidated!F1261),Consolidated!F1261,0)</f>
        <v>0</v>
      </c>
      <c r="F1261" s="103">
        <f t="shared" si="39"/>
        <v>0</v>
      </c>
    </row>
    <row r="1262" spans="1:6">
      <c r="A1262" s="103">
        <f>IF('Khả năng chọn thiết bị'!$D$8="",0,IF(Consolidated!L1262='Khả năng chọn thiết bị'!$D$8,1,0))</f>
        <v>0</v>
      </c>
      <c r="B1262" s="103">
        <f>IF('Khả năng chọn thiết bị'!$D$8="",0,IF(Consolidated!P1262='Khả năng chọn thiết bị'!$D$8,1,0))</f>
        <v>0</v>
      </c>
      <c r="C1262" s="103">
        <f t="shared" si="38"/>
        <v>0</v>
      </c>
      <c r="D1262" s="103">
        <f>IF(Consolidated!E1262=1,1,0)</f>
        <v>1</v>
      </c>
      <c r="E1262" s="103">
        <f>IF(ISNUMBER(Consolidated!F1262),Consolidated!F1262,0)</f>
        <v>0</v>
      </c>
      <c r="F1262" s="103">
        <f t="shared" si="39"/>
        <v>0</v>
      </c>
    </row>
    <row r="1263" spans="1:6">
      <c r="A1263" s="103">
        <f>IF('Khả năng chọn thiết bị'!$D$8="",0,IF(Consolidated!L1263='Khả năng chọn thiết bị'!$D$8,1,0))</f>
        <v>0</v>
      </c>
      <c r="B1263" s="103">
        <f>IF('Khả năng chọn thiết bị'!$D$8="",0,IF(Consolidated!P1263='Khả năng chọn thiết bị'!$D$8,1,0))</f>
        <v>0</v>
      </c>
      <c r="C1263" s="103">
        <f t="shared" si="38"/>
        <v>0</v>
      </c>
      <c r="D1263" s="103">
        <f>IF(Consolidated!E1263=1,1,0)</f>
        <v>1</v>
      </c>
      <c r="E1263" s="103">
        <f>IF(ISNUMBER(Consolidated!F1263),Consolidated!F1263,0)</f>
        <v>0</v>
      </c>
      <c r="F1263" s="103">
        <f t="shared" si="39"/>
        <v>0</v>
      </c>
    </row>
    <row r="1264" spans="1:6">
      <c r="A1264" s="103">
        <f>IF('Khả năng chọn thiết bị'!$D$8="",0,IF(Consolidated!L1264='Khả năng chọn thiết bị'!$D$8,1,0))</f>
        <v>0</v>
      </c>
      <c r="B1264" s="103">
        <f>IF('Khả năng chọn thiết bị'!$D$8="",0,IF(Consolidated!P1264='Khả năng chọn thiết bị'!$D$8,1,0))</f>
        <v>0</v>
      </c>
      <c r="C1264" s="103">
        <f t="shared" si="38"/>
        <v>0</v>
      </c>
      <c r="D1264" s="103">
        <f>IF(Consolidated!E1264=1,1,0)</f>
        <v>1</v>
      </c>
      <c r="E1264" s="103">
        <f>IF(ISNUMBER(Consolidated!F1264),Consolidated!F1264,0)</f>
        <v>0</v>
      </c>
      <c r="F1264" s="103">
        <f t="shared" si="39"/>
        <v>0</v>
      </c>
    </row>
    <row r="1265" spans="1:6">
      <c r="A1265" s="103">
        <f>IF('Khả năng chọn thiết bị'!$D$8="",0,IF(Consolidated!L1265='Khả năng chọn thiết bị'!$D$8,1,0))</f>
        <v>0</v>
      </c>
      <c r="B1265" s="103">
        <f>IF('Khả năng chọn thiết bị'!$D$8="",0,IF(Consolidated!P1265='Khả năng chọn thiết bị'!$D$8,1,0))</f>
        <v>0</v>
      </c>
      <c r="C1265" s="103">
        <f t="shared" si="38"/>
        <v>0</v>
      </c>
      <c r="D1265" s="103">
        <f>IF(Consolidated!E1265=1,1,0)</f>
        <v>1</v>
      </c>
      <c r="E1265" s="103">
        <f>IF(ISNUMBER(Consolidated!F1265),Consolidated!F1265,0)</f>
        <v>0</v>
      </c>
      <c r="F1265" s="103">
        <f t="shared" si="39"/>
        <v>0</v>
      </c>
    </row>
    <row r="1266" spans="1:6">
      <c r="A1266" s="103">
        <f>IF('Khả năng chọn thiết bị'!$D$8="",0,IF(Consolidated!L1266='Khả năng chọn thiết bị'!$D$8,1,0))</f>
        <v>0</v>
      </c>
      <c r="B1266" s="103">
        <f>IF('Khả năng chọn thiết bị'!$D$8="",0,IF(Consolidated!P1266='Khả năng chọn thiết bị'!$D$8,1,0))</f>
        <v>0</v>
      </c>
      <c r="C1266" s="103">
        <f t="shared" si="38"/>
        <v>0</v>
      </c>
      <c r="D1266" s="103">
        <f>IF(Consolidated!E1266=1,1,0)</f>
        <v>1</v>
      </c>
      <c r="E1266" s="103">
        <f>IF(ISNUMBER(Consolidated!F1266),Consolidated!F1266,0)</f>
        <v>0</v>
      </c>
      <c r="F1266" s="103">
        <f t="shared" si="39"/>
        <v>0</v>
      </c>
    </row>
    <row r="1267" spans="1:6">
      <c r="A1267" s="103">
        <f>IF('Khả năng chọn thiết bị'!$D$8="",0,IF(Consolidated!L1267='Khả năng chọn thiết bị'!$D$8,1,0))</f>
        <v>0</v>
      </c>
      <c r="B1267" s="103">
        <f>IF('Khả năng chọn thiết bị'!$D$8="",0,IF(Consolidated!P1267='Khả năng chọn thiết bị'!$D$8,1,0))</f>
        <v>0</v>
      </c>
      <c r="C1267" s="103">
        <f t="shared" si="38"/>
        <v>0</v>
      </c>
      <c r="D1267" s="103">
        <f>IF(Consolidated!E1267=1,1,0)</f>
        <v>1</v>
      </c>
      <c r="E1267" s="103">
        <f>IF(ISNUMBER(Consolidated!F1267),Consolidated!F1267,0)</f>
        <v>0</v>
      </c>
      <c r="F1267" s="103">
        <f t="shared" si="39"/>
        <v>0</v>
      </c>
    </row>
    <row r="1268" spans="1:6">
      <c r="A1268" s="103">
        <f>IF('Khả năng chọn thiết bị'!$D$8="",0,IF(Consolidated!L1268='Khả năng chọn thiết bị'!$D$8,1,0))</f>
        <v>0</v>
      </c>
      <c r="B1268" s="103">
        <f>IF('Khả năng chọn thiết bị'!$D$8="",0,IF(Consolidated!P1268='Khả năng chọn thiết bị'!$D$8,1,0))</f>
        <v>0</v>
      </c>
      <c r="C1268" s="103">
        <f t="shared" si="38"/>
        <v>0</v>
      </c>
      <c r="D1268" s="103">
        <f>IF(Consolidated!E1268=1,1,0)</f>
        <v>1</v>
      </c>
      <c r="E1268" s="103">
        <f>IF(ISNUMBER(Consolidated!F1268),Consolidated!F1268,0)</f>
        <v>0</v>
      </c>
      <c r="F1268" s="103">
        <f t="shared" si="39"/>
        <v>0</v>
      </c>
    </row>
    <row r="1269" spans="1:6">
      <c r="A1269" s="103">
        <f>IF('Khả năng chọn thiết bị'!$D$8="",0,IF(Consolidated!L1269='Khả năng chọn thiết bị'!$D$8,1,0))</f>
        <v>0</v>
      </c>
      <c r="B1269" s="103">
        <f>IF('Khả năng chọn thiết bị'!$D$8="",0,IF(Consolidated!P1269='Khả năng chọn thiết bị'!$D$8,1,0))</f>
        <v>0</v>
      </c>
      <c r="C1269" s="103">
        <f t="shared" si="38"/>
        <v>0</v>
      </c>
      <c r="D1269" s="103">
        <f>IF(Consolidated!E1269=1,1,0)</f>
        <v>1</v>
      </c>
      <c r="E1269" s="103">
        <f>IF(ISNUMBER(Consolidated!F1269),Consolidated!F1269,0)</f>
        <v>0</v>
      </c>
      <c r="F1269" s="103">
        <f t="shared" si="39"/>
        <v>0</v>
      </c>
    </row>
    <row r="1270" spans="1:6">
      <c r="A1270" s="103">
        <f>IF('Khả năng chọn thiết bị'!$D$8="",0,IF(Consolidated!L1270='Khả năng chọn thiết bị'!$D$8,1,0))</f>
        <v>0</v>
      </c>
      <c r="B1270" s="103">
        <f>IF('Khả năng chọn thiết bị'!$D$8="",0,IF(Consolidated!P1270='Khả năng chọn thiết bị'!$D$8,1,0))</f>
        <v>0</v>
      </c>
      <c r="C1270" s="103">
        <f t="shared" si="38"/>
        <v>0</v>
      </c>
      <c r="D1270" s="103">
        <f>IF(Consolidated!E1270=1,1,0)</f>
        <v>1</v>
      </c>
      <c r="E1270" s="103">
        <f>IF(ISNUMBER(Consolidated!F1270),Consolidated!F1270,0)</f>
        <v>0</v>
      </c>
      <c r="F1270" s="103">
        <f t="shared" si="39"/>
        <v>0</v>
      </c>
    </row>
    <row r="1271" spans="1:6">
      <c r="A1271" s="103">
        <f>IF('Khả năng chọn thiết bị'!$D$8="",0,IF(Consolidated!L1271='Khả năng chọn thiết bị'!$D$8,1,0))</f>
        <v>0</v>
      </c>
      <c r="B1271" s="103">
        <f>IF('Khả năng chọn thiết bị'!$D$8="",0,IF(Consolidated!P1271='Khả năng chọn thiết bị'!$D$8,1,0))</f>
        <v>0</v>
      </c>
      <c r="C1271" s="103">
        <f t="shared" si="38"/>
        <v>0</v>
      </c>
      <c r="D1271" s="103">
        <f>IF(Consolidated!E1271=1,1,0)</f>
        <v>1</v>
      </c>
      <c r="E1271" s="103">
        <f>IF(ISNUMBER(Consolidated!F1271),Consolidated!F1271,0)</f>
        <v>0</v>
      </c>
      <c r="F1271" s="103">
        <f t="shared" si="39"/>
        <v>0</v>
      </c>
    </row>
    <row r="1272" spans="1:6">
      <c r="A1272" s="103">
        <f>IF('Khả năng chọn thiết bị'!$D$8="",0,IF(Consolidated!L1272='Khả năng chọn thiết bị'!$D$8,1,0))</f>
        <v>0</v>
      </c>
      <c r="B1272" s="103">
        <f>IF('Khả năng chọn thiết bị'!$D$8="",0,IF(Consolidated!P1272='Khả năng chọn thiết bị'!$D$8,1,0))</f>
        <v>0</v>
      </c>
      <c r="C1272" s="103">
        <f t="shared" si="38"/>
        <v>0</v>
      </c>
      <c r="D1272" s="103">
        <f>IF(Consolidated!E1272=1,1,0)</f>
        <v>1</v>
      </c>
      <c r="E1272" s="103">
        <f>IF(ISNUMBER(Consolidated!F1272),Consolidated!F1272,0)</f>
        <v>0</v>
      </c>
      <c r="F1272" s="103">
        <f t="shared" si="39"/>
        <v>0</v>
      </c>
    </row>
    <row r="1273" spans="1:6">
      <c r="A1273" s="103">
        <f>IF('Khả năng chọn thiết bị'!$D$8="",0,IF(Consolidated!L1273='Khả năng chọn thiết bị'!$D$8,1,0))</f>
        <v>0</v>
      </c>
      <c r="B1273" s="103">
        <f>IF('Khả năng chọn thiết bị'!$D$8="",0,IF(Consolidated!P1273='Khả năng chọn thiết bị'!$D$8,1,0))</f>
        <v>0</v>
      </c>
      <c r="C1273" s="103">
        <f t="shared" si="38"/>
        <v>0</v>
      </c>
      <c r="D1273" s="103">
        <f>IF(Consolidated!E1273=1,1,0)</f>
        <v>1</v>
      </c>
      <c r="E1273" s="103">
        <f>IF(ISNUMBER(Consolidated!F1273),Consolidated!F1273,0)</f>
        <v>0</v>
      </c>
      <c r="F1273" s="103">
        <f t="shared" si="39"/>
        <v>0</v>
      </c>
    </row>
    <row r="1274" spans="1:6">
      <c r="A1274" s="103">
        <f>IF('Khả năng chọn thiết bị'!$D$8="",0,IF(Consolidated!L1274='Khả năng chọn thiết bị'!$D$8,1,0))</f>
        <v>0</v>
      </c>
      <c r="B1274" s="103">
        <f>IF('Khả năng chọn thiết bị'!$D$8="",0,IF(Consolidated!P1274='Khả năng chọn thiết bị'!$D$8,1,0))</f>
        <v>0</v>
      </c>
      <c r="C1274" s="103">
        <f t="shared" si="38"/>
        <v>0</v>
      </c>
      <c r="D1274" s="103">
        <f>IF(Consolidated!E1274=1,1,0)</f>
        <v>1</v>
      </c>
      <c r="E1274" s="103">
        <f>IF(ISNUMBER(Consolidated!F1274),Consolidated!F1274,0)</f>
        <v>0</v>
      </c>
      <c r="F1274" s="103">
        <f t="shared" si="39"/>
        <v>0</v>
      </c>
    </row>
    <row r="1275" spans="1:6">
      <c r="A1275" s="103">
        <f>IF('Khả năng chọn thiết bị'!$D$8="",0,IF(Consolidated!L1275='Khả năng chọn thiết bị'!$D$8,1,0))</f>
        <v>0</v>
      </c>
      <c r="B1275" s="103">
        <f>IF('Khả năng chọn thiết bị'!$D$8="",0,IF(Consolidated!P1275='Khả năng chọn thiết bị'!$D$8,1,0))</f>
        <v>0</v>
      </c>
      <c r="C1275" s="103">
        <f t="shared" si="38"/>
        <v>0</v>
      </c>
      <c r="D1275" s="103">
        <f>IF(Consolidated!E1275=1,1,0)</f>
        <v>1</v>
      </c>
      <c r="E1275" s="103">
        <f>IF(ISNUMBER(Consolidated!F1275),Consolidated!F1275,0)</f>
        <v>0</v>
      </c>
      <c r="F1275" s="103">
        <f t="shared" si="39"/>
        <v>0</v>
      </c>
    </row>
    <row r="1276" spans="1:6">
      <c r="A1276" s="103">
        <f>IF('Khả năng chọn thiết bị'!$D$8="",0,IF(Consolidated!L1276='Khả năng chọn thiết bị'!$D$8,1,0))</f>
        <v>0</v>
      </c>
      <c r="B1276" s="103">
        <f>IF('Khả năng chọn thiết bị'!$D$8="",0,IF(Consolidated!P1276='Khả năng chọn thiết bị'!$D$8,1,0))</f>
        <v>0</v>
      </c>
      <c r="C1276" s="103">
        <f t="shared" si="38"/>
        <v>0</v>
      </c>
      <c r="D1276" s="103">
        <f>IF(Consolidated!E1276=1,1,0)</f>
        <v>1</v>
      </c>
      <c r="E1276" s="103">
        <f>IF(ISNUMBER(Consolidated!F1276),Consolidated!F1276,0)</f>
        <v>0</v>
      </c>
      <c r="F1276" s="103">
        <f t="shared" si="39"/>
        <v>0</v>
      </c>
    </row>
    <row r="1277" spans="1:6">
      <c r="A1277" s="103">
        <f>IF('Khả năng chọn thiết bị'!$D$8="",0,IF(Consolidated!L1277='Khả năng chọn thiết bị'!$D$8,1,0))</f>
        <v>0</v>
      </c>
      <c r="B1277" s="103">
        <f>IF('Khả năng chọn thiết bị'!$D$8="",0,IF(Consolidated!P1277='Khả năng chọn thiết bị'!$D$8,1,0))</f>
        <v>0</v>
      </c>
      <c r="C1277" s="103">
        <f t="shared" si="38"/>
        <v>0</v>
      </c>
      <c r="D1277" s="103">
        <f>IF(Consolidated!E1277=1,1,0)</f>
        <v>1</v>
      </c>
      <c r="E1277" s="103">
        <f>IF(ISNUMBER(Consolidated!F1277),Consolidated!F1277,0)</f>
        <v>0</v>
      </c>
      <c r="F1277" s="103">
        <f t="shared" si="39"/>
        <v>0</v>
      </c>
    </row>
    <row r="1278" spans="1:6">
      <c r="A1278" s="103">
        <f>IF('Khả năng chọn thiết bị'!$D$8="",0,IF(Consolidated!L1278='Khả năng chọn thiết bị'!$D$8,1,0))</f>
        <v>0</v>
      </c>
      <c r="B1278" s="103">
        <f>IF('Khả năng chọn thiết bị'!$D$8="",0,IF(Consolidated!P1278='Khả năng chọn thiết bị'!$D$8,1,0))</f>
        <v>0</v>
      </c>
      <c r="C1278" s="103">
        <f t="shared" si="38"/>
        <v>0</v>
      </c>
      <c r="D1278" s="103">
        <f>IF(Consolidated!E1278=1,1,0)</f>
        <v>1</v>
      </c>
      <c r="E1278" s="103">
        <f>IF(ISNUMBER(Consolidated!F1278),Consolidated!F1278,0)</f>
        <v>0</v>
      </c>
      <c r="F1278" s="103">
        <f t="shared" si="39"/>
        <v>0</v>
      </c>
    </row>
    <row r="1279" spans="1:6">
      <c r="A1279" s="103">
        <f>IF('Khả năng chọn thiết bị'!$D$8="",0,IF(Consolidated!L1279='Khả năng chọn thiết bị'!$D$8,1,0))</f>
        <v>0</v>
      </c>
      <c r="B1279" s="103">
        <f>IF('Khả năng chọn thiết bị'!$D$8="",0,IF(Consolidated!P1279='Khả năng chọn thiết bị'!$D$8,1,0))</f>
        <v>0</v>
      </c>
      <c r="C1279" s="103">
        <f t="shared" si="38"/>
        <v>0</v>
      </c>
      <c r="D1279" s="103">
        <f>IF(Consolidated!E1279=1,1,0)</f>
        <v>1</v>
      </c>
      <c r="E1279" s="103">
        <f>IF(ISNUMBER(Consolidated!F1279),Consolidated!F1279,0)</f>
        <v>0</v>
      </c>
      <c r="F1279" s="103">
        <f t="shared" si="39"/>
        <v>0</v>
      </c>
    </row>
    <row r="1280" spans="1:6">
      <c r="A1280" s="103">
        <f>IF('Khả năng chọn thiết bị'!$D$8="",0,IF(Consolidated!L1280='Khả năng chọn thiết bị'!$D$8,1,0))</f>
        <v>0</v>
      </c>
      <c r="B1280" s="103">
        <f>IF('Khả năng chọn thiết bị'!$D$8="",0,IF(Consolidated!P1280='Khả năng chọn thiết bị'!$D$8,1,0))</f>
        <v>0</v>
      </c>
      <c r="C1280" s="103">
        <f t="shared" si="38"/>
        <v>0</v>
      </c>
      <c r="D1280" s="103">
        <f>IF(Consolidated!E1280=1,1,0)</f>
        <v>1</v>
      </c>
      <c r="E1280" s="103">
        <f>IF(ISNUMBER(Consolidated!F1280),Consolidated!F1280,0)</f>
        <v>0</v>
      </c>
      <c r="F1280" s="103">
        <f t="shared" si="39"/>
        <v>0</v>
      </c>
    </row>
    <row r="1281" spans="1:6">
      <c r="A1281" s="103">
        <f>IF('Khả năng chọn thiết bị'!$D$8="",0,IF(Consolidated!L1281='Khả năng chọn thiết bị'!$D$8,1,0))</f>
        <v>0</v>
      </c>
      <c r="B1281" s="103">
        <f>IF('Khả năng chọn thiết bị'!$D$8="",0,IF(Consolidated!P1281='Khả năng chọn thiết bị'!$D$8,1,0))</f>
        <v>0</v>
      </c>
      <c r="C1281" s="103">
        <f t="shared" si="38"/>
        <v>0</v>
      </c>
      <c r="D1281" s="103">
        <f>IF(Consolidated!E1281=1,1,0)</f>
        <v>1</v>
      </c>
      <c r="E1281" s="103">
        <f>IF(ISNUMBER(Consolidated!F1281),Consolidated!F1281,0)</f>
        <v>0</v>
      </c>
      <c r="F1281" s="103">
        <f t="shared" si="39"/>
        <v>0</v>
      </c>
    </row>
    <row r="1282" spans="1:6">
      <c r="A1282" s="103">
        <f>IF('Khả năng chọn thiết bị'!$D$8="",0,IF(Consolidated!L1282='Khả năng chọn thiết bị'!$D$8,1,0))</f>
        <v>0</v>
      </c>
      <c r="B1282" s="103">
        <f>IF('Khả năng chọn thiết bị'!$D$8="",0,IF(Consolidated!P1282='Khả năng chọn thiết bị'!$D$8,1,0))</f>
        <v>0</v>
      </c>
      <c r="C1282" s="103">
        <f t="shared" ref="C1282:C1345" si="40">IF(A1282+B1282&gt;0,1,0)</f>
        <v>0</v>
      </c>
      <c r="D1282" s="103">
        <f>IF(Consolidated!E1282=1,1,0)</f>
        <v>1</v>
      </c>
      <c r="E1282" s="103">
        <f>IF(ISNUMBER(Consolidated!F1282),Consolidated!F1282,0)</f>
        <v>0</v>
      </c>
      <c r="F1282" s="103">
        <f t="shared" si="39"/>
        <v>0</v>
      </c>
    </row>
    <row r="1283" spans="1:6">
      <c r="A1283" s="103">
        <f>IF('Khả năng chọn thiết bị'!$D$8="",0,IF(Consolidated!L1283='Khả năng chọn thiết bị'!$D$8,1,0))</f>
        <v>0</v>
      </c>
      <c r="B1283" s="103">
        <f>IF('Khả năng chọn thiết bị'!$D$8="",0,IF(Consolidated!P1283='Khả năng chọn thiết bị'!$D$8,1,0))</f>
        <v>0</v>
      </c>
      <c r="C1283" s="103">
        <f t="shared" si="40"/>
        <v>0</v>
      </c>
      <c r="D1283" s="103">
        <f>IF(Consolidated!E1283=1,1,0)</f>
        <v>1</v>
      </c>
      <c r="E1283" s="103">
        <f>IF(ISNUMBER(Consolidated!F1283),Consolidated!F1283,0)</f>
        <v>0</v>
      </c>
      <c r="F1283" s="103">
        <f t="shared" ref="F1283:F1346" si="41">F1282+C1283</f>
        <v>0</v>
      </c>
    </row>
    <row r="1284" spans="1:6">
      <c r="A1284" s="103">
        <f>IF('Khả năng chọn thiết bị'!$D$8="",0,IF(Consolidated!L1284='Khả năng chọn thiết bị'!$D$8,1,0))</f>
        <v>0</v>
      </c>
      <c r="B1284" s="103">
        <f>IF('Khả năng chọn thiết bị'!$D$8="",0,IF(Consolidated!P1284='Khả năng chọn thiết bị'!$D$8,1,0))</f>
        <v>0</v>
      </c>
      <c r="C1284" s="103">
        <f t="shared" si="40"/>
        <v>0</v>
      </c>
      <c r="D1284" s="103">
        <f>IF(Consolidated!E1284=1,1,0)</f>
        <v>1</v>
      </c>
      <c r="E1284" s="103">
        <f>IF(ISNUMBER(Consolidated!F1284),Consolidated!F1284,0)</f>
        <v>0</v>
      </c>
      <c r="F1284" s="103">
        <f t="shared" si="41"/>
        <v>0</v>
      </c>
    </row>
    <row r="1285" spans="1:6">
      <c r="A1285" s="103">
        <f>IF('Khả năng chọn thiết bị'!$D$8="",0,IF(Consolidated!L1285='Khả năng chọn thiết bị'!$D$8,1,0))</f>
        <v>0</v>
      </c>
      <c r="B1285" s="103">
        <f>IF('Khả năng chọn thiết bị'!$D$8="",0,IF(Consolidated!P1285='Khả năng chọn thiết bị'!$D$8,1,0))</f>
        <v>0</v>
      </c>
      <c r="C1285" s="103">
        <f t="shared" si="40"/>
        <v>0</v>
      </c>
      <c r="D1285" s="103">
        <f>IF(Consolidated!E1285=1,1,0)</f>
        <v>1</v>
      </c>
      <c r="E1285" s="103">
        <f>IF(ISNUMBER(Consolidated!F1285),Consolidated!F1285,0)</f>
        <v>0</v>
      </c>
      <c r="F1285" s="103">
        <f t="shared" si="41"/>
        <v>0</v>
      </c>
    </row>
    <row r="1286" spans="1:6">
      <c r="A1286" s="103">
        <f>IF('Khả năng chọn thiết bị'!$D$8="",0,IF(Consolidated!L1286='Khả năng chọn thiết bị'!$D$8,1,0))</f>
        <v>0</v>
      </c>
      <c r="B1286" s="103">
        <f>IF('Khả năng chọn thiết bị'!$D$8="",0,IF(Consolidated!P1286='Khả năng chọn thiết bị'!$D$8,1,0))</f>
        <v>0</v>
      </c>
      <c r="C1286" s="103">
        <f t="shared" si="40"/>
        <v>0</v>
      </c>
      <c r="D1286" s="103">
        <f>IF(Consolidated!E1286=1,1,0)</f>
        <v>1</v>
      </c>
      <c r="E1286" s="103">
        <f>IF(ISNUMBER(Consolidated!F1286),Consolidated!F1286,0)</f>
        <v>0</v>
      </c>
      <c r="F1286" s="103">
        <f t="shared" si="41"/>
        <v>0</v>
      </c>
    </row>
    <row r="1287" spans="1:6">
      <c r="A1287" s="103">
        <f>IF('Khả năng chọn thiết bị'!$D$8="",0,IF(Consolidated!L1287='Khả năng chọn thiết bị'!$D$8,1,0))</f>
        <v>0</v>
      </c>
      <c r="B1287" s="103">
        <f>IF('Khả năng chọn thiết bị'!$D$8="",0,IF(Consolidated!P1287='Khả năng chọn thiết bị'!$D$8,1,0))</f>
        <v>0</v>
      </c>
      <c r="C1287" s="103">
        <f t="shared" si="40"/>
        <v>0</v>
      </c>
      <c r="D1287" s="103">
        <f>IF(Consolidated!E1287=1,1,0)</f>
        <v>1</v>
      </c>
      <c r="E1287" s="103">
        <f>IF(ISNUMBER(Consolidated!F1287),Consolidated!F1287,0)</f>
        <v>0</v>
      </c>
      <c r="F1287" s="103">
        <f t="shared" si="41"/>
        <v>0</v>
      </c>
    </row>
    <row r="1288" spans="1:6">
      <c r="A1288" s="103">
        <f>IF('Khả năng chọn thiết bị'!$D$8="",0,IF(Consolidated!L1288='Khả năng chọn thiết bị'!$D$8,1,0))</f>
        <v>0</v>
      </c>
      <c r="B1288" s="103">
        <f>IF('Khả năng chọn thiết bị'!$D$8="",0,IF(Consolidated!P1288='Khả năng chọn thiết bị'!$D$8,1,0))</f>
        <v>0</v>
      </c>
      <c r="C1288" s="103">
        <f t="shared" si="40"/>
        <v>0</v>
      </c>
      <c r="D1288" s="103">
        <f>IF(Consolidated!E1288=1,1,0)</f>
        <v>1</v>
      </c>
      <c r="E1288" s="103">
        <f>IF(ISNUMBER(Consolidated!F1288),Consolidated!F1288,0)</f>
        <v>0</v>
      </c>
      <c r="F1288" s="103">
        <f t="shared" si="41"/>
        <v>0</v>
      </c>
    </row>
    <row r="1289" spans="1:6">
      <c r="A1289" s="103">
        <f>IF('Khả năng chọn thiết bị'!$D$8="",0,IF(Consolidated!L1289='Khả năng chọn thiết bị'!$D$8,1,0))</f>
        <v>0</v>
      </c>
      <c r="B1289" s="103">
        <f>IF('Khả năng chọn thiết bị'!$D$8="",0,IF(Consolidated!P1289='Khả năng chọn thiết bị'!$D$8,1,0))</f>
        <v>0</v>
      </c>
      <c r="C1289" s="103">
        <f t="shared" si="40"/>
        <v>0</v>
      </c>
      <c r="D1289" s="103">
        <f>IF(Consolidated!E1289=1,1,0)</f>
        <v>1</v>
      </c>
      <c r="E1289" s="103">
        <f>IF(ISNUMBER(Consolidated!F1289),Consolidated!F1289,0)</f>
        <v>0</v>
      </c>
      <c r="F1289" s="103">
        <f t="shared" si="41"/>
        <v>0</v>
      </c>
    </row>
    <row r="1290" spans="1:6">
      <c r="A1290" s="103">
        <f>IF('Khả năng chọn thiết bị'!$D$8="",0,IF(Consolidated!L1290='Khả năng chọn thiết bị'!$D$8,1,0))</f>
        <v>0</v>
      </c>
      <c r="B1290" s="103">
        <f>IF('Khả năng chọn thiết bị'!$D$8="",0,IF(Consolidated!P1290='Khả năng chọn thiết bị'!$D$8,1,0))</f>
        <v>0</v>
      </c>
      <c r="C1290" s="103">
        <f t="shared" si="40"/>
        <v>0</v>
      </c>
      <c r="D1290" s="103">
        <f>IF(Consolidated!E1290=1,1,0)</f>
        <v>1</v>
      </c>
      <c r="E1290" s="103">
        <f>IF(ISNUMBER(Consolidated!F1290),Consolidated!F1290,0)</f>
        <v>0</v>
      </c>
      <c r="F1290" s="103">
        <f t="shared" si="41"/>
        <v>0</v>
      </c>
    </row>
    <row r="1291" spans="1:6">
      <c r="A1291" s="103">
        <f>IF('Khả năng chọn thiết bị'!$D$8="",0,IF(Consolidated!L1291='Khả năng chọn thiết bị'!$D$8,1,0))</f>
        <v>0</v>
      </c>
      <c r="B1291" s="103">
        <f>IF('Khả năng chọn thiết bị'!$D$8="",0,IF(Consolidated!P1291='Khả năng chọn thiết bị'!$D$8,1,0))</f>
        <v>0</v>
      </c>
      <c r="C1291" s="103">
        <f t="shared" si="40"/>
        <v>0</v>
      </c>
      <c r="D1291" s="103">
        <f>IF(Consolidated!E1291=1,1,0)</f>
        <v>1</v>
      </c>
      <c r="E1291" s="103">
        <f>IF(ISNUMBER(Consolidated!F1291),Consolidated!F1291,0)</f>
        <v>0</v>
      </c>
      <c r="F1291" s="103">
        <f t="shared" si="41"/>
        <v>0</v>
      </c>
    </row>
    <row r="1292" spans="1:6">
      <c r="A1292" s="103">
        <f>IF('Khả năng chọn thiết bị'!$D$8="",0,IF(Consolidated!L1292='Khả năng chọn thiết bị'!$D$8,1,0))</f>
        <v>0</v>
      </c>
      <c r="B1292" s="103">
        <f>IF('Khả năng chọn thiết bị'!$D$8="",0,IF(Consolidated!P1292='Khả năng chọn thiết bị'!$D$8,1,0))</f>
        <v>0</v>
      </c>
      <c r="C1292" s="103">
        <f t="shared" si="40"/>
        <v>0</v>
      </c>
      <c r="D1292" s="103">
        <f>IF(Consolidated!E1292=1,1,0)</f>
        <v>1</v>
      </c>
      <c r="E1292" s="103">
        <f>IF(ISNUMBER(Consolidated!F1292),Consolidated!F1292,0)</f>
        <v>0</v>
      </c>
      <c r="F1292" s="103">
        <f t="shared" si="41"/>
        <v>0</v>
      </c>
    </row>
    <row r="1293" spans="1:6">
      <c r="A1293" s="103">
        <f>IF('Khả năng chọn thiết bị'!$D$8="",0,IF(Consolidated!L1293='Khả năng chọn thiết bị'!$D$8,1,0))</f>
        <v>0</v>
      </c>
      <c r="B1293" s="103">
        <f>IF('Khả năng chọn thiết bị'!$D$8="",0,IF(Consolidated!P1293='Khả năng chọn thiết bị'!$D$8,1,0))</f>
        <v>0</v>
      </c>
      <c r="C1293" s="103">
        <f t="shared" si="40"/>
        <v>0</v>
      </c>
      <c r="D1293" s="103">
        <f>IF(Consolidated!E1293=1,1,0)</f>
        <v>1</v>
      </c>
      <c r="E1293" s="103">
        <f>IF(ISNUMBER(Consolidated!F1293),Consolidated!F1293,0)</f>
        <v>0</v>
      </c>
      <c r="F1293" s="103">
        <f t="shared" si="41"/>
        <v>0</v>
      </c>
    </row>
    <row r="1294" spans="1:6">
      <c r="A1294" s="103">
        <f>IF('Khả năng chọn thiết bị'!$D$8="",0,IF(Consolidated!L1294='Khả năng chọn thiết bị'!$D$8,1,0))</f>
        <v>0</v>
      </c>
      <c r="B1294" s="103">
        <f>IF('Khả năng chọn thiết bị'!$D$8="",0,IF(Consolidated!P1294='Khả năng chọn thiết bị'!$D$8,1,0))</f>
        <v>0</v>
      </c>
      <c r="C1294" s="103">
        <f t="shared" si="40"/>
        <v>0</v>
      </c>
      <c r="D1294" s="103">
        <f>IF(Consolidated!E1294=1,1,0)</f>
        <v>1</v>
      </c>
      <c r="E1294" s="103">
        <f>IF(ISNUMBER(Consolidated!F1294),Consolidated!F1294,0)</f>
        <v>0</v>
      </c>
      <c r="F1294" s="103">
        <f t="shared" si="41"/>
        <v>0</v>
      </c>
    </row>
    <row r="1295" spans="1:6">
      <c r="A1295" s="103">
        <f>IF('Khả năng chọn thiết bị'!$D$8="",0,IF(Consolidated!L1295='Khả năng chọn thiết bị'!$D$8,1,0))</f>
        <v>0</v>
      </c>
      <c r="B1295" s="103">
        <f>IF('Khả năng chọn thiết bị'!$D$8="",0,IF(Consolidated!P1295='Khả năng chọn thiết bị'!$D$8,1,0))</f>
        <v>0</v>
      </c>
      <c r="C1295" s="103">
        <f t="shared" si="40"/>
        <v>0</v>
      </c>
      <c r="D1295" s="103">
        <f>IF(Consolidated!E1295=1,1,0)</f>
        <v>1</v>
      </c>
      <c r="E1295" s="103">
        <f>IF(ISNUMBER(Consolidated!F1295),Consolidated!F1295,0)</f>
        <v>0</v>
      </c>
      <c r="F1295" s="103">
        <f t="shared" si="41"/>
        <v>0</v>
      </c>
    </row>
    <row r="1296" spans="1:6">
      <c r="A1296" s="103">
        <f>IF('Khả năng chọn thiết bị'!$D$8="",0,IF(Consolidated!L1296='Khả năng chọn thiết bị'!$D$8,1,0))</f>
        <v>0</v>
      </c>
      <c r="B1296" s="103">
        <f>IF('Khả năng chọn thiết bị'!$D$8="",0,IF(Consolidated!P1296='Khả năng chọn thiết bị'!$D$8,1,0))</f>
        <v>0</v>
      </c>
      <c r="C1296" s="103">
        <f t="shared" si="40"/>
        <v>0</v>
      </c>
      <c r="D1296" s="103">
        <f>IF(Consolidated!E1296=1,1,0)</f>
        <v>1</v>
      </c>
      <c r="E1296" s="103">
        <f>IF(ISNUMBER(Consolidated!F1296),Consolidated!F1296,0)</f>
        <v>0</v>
      </c>
      <c r="F1296" s="103">
        <f t="shared" si="41"/>
        <v>0</v>
      </c>
    </row>
    <row r="1297" spans="1:6">
      <c r="A1297" s="103">
        <f>IF('Khả năng chọn thiết bị'!$D$8="",0,IF(Consolidated!L1297='Khả năng chọn thiết bị'!$D$8,1,0))</f>
        <v>0</v>
      </c>
      <c r="B1297" s="103">
        <f>IF('Khả năng chọn thiết bị'!$D$8="",0,IF(Consolidated!P1297='Khả năng chọn thiết bị'!$D$8,1,0))</f>
        <v>0</v>
      </c>
      <c r="C1297" s="103">
        <f t="shared" si="40"/>
        <v>0</v>
      </c>
      <c r="D1297" s="103">
        <f>IF(Consolidated!E1297=1,1,0)</f>
        <v>1</v>
      </c>
      <c r="E1297" s="103">
        <f>IF(ISNUMBER(Consolidated!F1297),Consolidated!F1297,0)</f>
        <v>0</v>
      </c>
      <c r="F1297" s="103">
        <f t="shared" si="41"/>
        <v>0</v>
      </c>
    </row>
    <row r="1298" spans="1:6">
      <c r="A1298" s="103">
        <f>IF('Khả năng chọn thiết bị'!$D$8="",0,IF(Consolidated!L1298='Khả năng chọn thiết bị'!$D$8,1,0))</f>
        <v>0</v>
      </c>
      <c r="B1298" s="103">
        <f>IF('Khả năng chọn thiết bị'!$D$8="",0,IF(Consolidated!P1298='Khả năng chọn thiết bị'!$D$8,1,0))</f>
        <v>0</v>
      </c>
      <c r="C1298" s="103">
        <f t="shared" si="40"/>
        <v>0</v>
      </c>
      <c r="D1298" s="103">
        <f>IF(Consolidated!E1298=1,1,0)</f>
        <v>1</v>
      </c>
      <c r="E1298" s="103">
        <f>IF(ISNUMBER(Consolidated!F1298),Consolidated!F1298,0)</f>
        <v>0</v>
      </c>
      <c r="F1298" s="103">
        <f t="shared" si="41"/>
        <v>0</v>
      </c>
    </row>
    <row r="1299" spans="1:6">
      <c r="A1299" s="103">
        <f>IF('Khả năng chọn thiết bị'!$D$8="",0,IF(Consolidated!L1299='Khả năng chọn thiết bị'!$D$8,1,0))</f>
        <v>0</v>
      </c>
      <c r="B1299" s="103">
        <f>IF('Khả năng chọn thiết bị'!$D$8="",0,IF(Consolidated!P1299='Khả năng chọn thiết bị'!$D$8,1,0))</f>
        <v>0</v>
      </c>
      <c r="C1299" s="103">
        <f t="shared" si="40"/>
        <v>0</v>
      </c>
      <c r="D1299" s="103">
        <f>IF(Consolidated!E1299=1,1,0)</f>
        <v>1</v>
      </c>
      <c r="E1299" s="103">
        <f>IF(ISNUMBER(Consolidated!F1299),Consolidated!F1299,0)</f>
        <v>0</v>
      </c>
      <c r="F1299" s="103">
        <f t="shared" si="41"/>
        <v>0</v>
      </c>
    </row>
    <row r="1300" spans="1:6">
      <c r="A1300" s="103">
        <f>IF('Khả năng chọn thiết bị'!$D$8="",0,IF(Consolidated!L1300='Khả năng chọn thiết bị'!$D$8,1,0))</f>
        <v>0</v>
      </c>
      <c r="B1300" s="103">
        <f>IF('Khả năng chọn thiết bị'!$D$8="",0,IF(Consolidated!P1300='Khả năng chọn thiết bị'!$D$8,1,0))</f>
        <v>0</v>
      </c>
      <c r="C1300" s="103">
        <f t="shared" si="40"/>
        <v>0</v>
      </c>
      <c r="D1300" s="103">
        <f>IF(Consolidated!E1300=1,1,0)</f>
        <v>1</v>
      </c>
      <c r="E1300" s="103">
        <f>IF(ISNUMBER(Consolidated!F1300),Consolidated!F1300,0)</f>
        <v>0</v>
      </c>
      <c r="F1300" s="103">
        <f t="shared" si="41"/>
        <v>0</v>
      </c>
    </row>
    <row r="1301" spans="1:6">
      <c r="A1301" s="103">
        <f>IF('Khả năng chọn thiết bị'!$D$8="",0,IF(Consolidated!L1301='Khả năng chọn thiết bị'!$D$8,1,0))</f>
        <v>0</v>
      </c>
      <c r="B1301" s="103">
        <f>IF('Khả năng chọn thiết bị'!$D$8="",0,IF(Consolidated!P1301='Khả năng chọn thiết bị'!$D$8,1,0))</f>
        <v>0</v>
      </c>
      <c r="C1301" s="103">
        <f t="shared" si="40"/>
        <v>0</v>
      </c>
      <c r="D1301" s="103">
        <f>IF(Consolidated!E1301=1,1,0)</f>
        <v>1</v>
      </c>
      <c r="E1301" s="103">
        <f>IF(ISNUMBER(Consolidated!F1301),Consolidated!F1301,0)</f>
        <v>0</v>
      </c>
      <c r="F1301" s="103">
        <f t="shared" si="41"/>
        <v>0</v>
      </c>
    </row>
    <row r="1302" spans="1:6">
      <c r="A1302" s="103">
        <f>IF('Khả năng chọn thiết bị'!$D$8="",0,IF(Consolidated!L1302='Khả năng chọn thiết bị'!$D$8,1,0))</f>
        <v>0</v>
      </c>
      <c r="B1302" s="103">
        <f>IF('Khả năng chọn thiết bị'!$D$8="",0,IF(Consolidated!P1302='Khả năng chọn thiết bị'!$D$8,1,0))</f>
        <v>0</v>
      </c>
      <c r="C1302" s="103">
        <f t="shared" si="40"/>
        <v>0</v>
      </c>
      <c r="D1302" s="103">
        <f>IF(Consolidated!E1302=1,1,0)</f>
        <v>1</v>
      </c>
      <c r="E1302" s="103">
        <f>IF(ISNUMBER(Consolidated!F1302),Consolidated!F1302,0)</f>
        <v>0</v>
      </c>
      <c r="F1302" s="103">
        <f t="shared" si="41"/>
        <v>0</v>
      </c>
    </row>
    <row r="1303" spans="1:6">
      <c r="A1303" s="103">
        <f>IF('Khả năng chọn thiết bị'!$D$8="",0,IF(Consolidated!L1303='Khả năng chọn thiết bị'!$D$8,1,0))</f>
        <v>0</v>
      </c>
      <c r="B1303" s="103">
        <f>IF('Khả năng chọn thiết bị'!$D$8="",0,IF(Consolidated!P1303='Khả năng chọn thiết bị'!$D$8,1,0))</f>
        <v>0</v>
      </c>
      <c r="C1303" s="103">
        <f t="shared" si="40"/>
        <v>0</v>
      </c>
      <c r="D1303" s="103">
        <f>IF(Consolidated!E1303=1,1,0)</f>
        <v>1</v>
      </c>
      <c r="E1303" s="103">
        <f>IF(ISNUMBER(Consolidated!F1303),Consolidated!F1303,0)</f>
        <v>1</v>
      </c>
      <c r="F1303" s="103">
        <f t="shared" si="41"/>
        <v>0</v>
      </c>
    </row>
    <row r="1304" spans="1:6">
      <c r="A1304" s="103">
        <f>IF('Khả năng chọn thiết bị'!$D$8="",0,IF(Consolidated!L1304='Khả năng chọn thiết bị'!$D$8,1,0))</f>
        <v>0</v>
      </c>
      <c r="B1304" s="103">
        <f>IF('Khả năng chọn thiết bị'!$D$8="",0,IF(Consolidated!P1304='Khả năng chọn thiết bị'!$D$8,1,0))</f>
        <v>0</v>
      </c>
      <c r="C1304" s="103">
        <f t="shared" si="40"/>
        <v>0</v>
      </c>
      <c r="D1304" s="103">
        <f>IF(Consolidated!E1304=1,1,0)</f>
        <v>1</v>
      </c>
      <c r="E1304" s="103">
        <f>IF(ISNUMBER(Consolidated!F1304),Consolidated!F1304,0)</f>
        <v>0</v>
      </c>
      <c r="F1304" s="103">
        <f t="shared" si="41"/>
        <v>0</v>
      </c>
    </row>
    <row r="1305" spans="1:6">
      <c r="A1305" s="103">
        <f>IF('Khả năng chọn thiết bị'!$D$8="",0,IF(Consolidated!L1305='Khả năng chọn thiết bị'!$D$8,1,0))</f>
        <v>0</v>
      </c>
      <c r="B1305" s="103">
        <f>IF('Khả năng chọn thiết bị'!$D$8="",0,IF(Consolidated!P1305='Khả năng chọn thiết bị'!$D$8,1,0))</f>
        <v>0</v>
      </c>
      <c r="C1305" s="103">
        <f t="shared" si="40"/>
        <v>0</v>
      </c>
      <c r="D1305" s="103">
        <f>IF(Consolidated!E1305=1,1,0)</f>
        <v>1</v>
      </c>
      <c r="E1305" s="103">
        <f>IF(ISNUMBER(Consolidated!F1305),Consolidated!F1305,0)</f>
        <v>0</v>
      </c>
      <c r="F1305" s="103">
        <f t="shared" si="41"/>
        <v>0</v>
      </c>
    </row>
    <row r="1306" spans="1:6">
      <c r="A1306" s="103">
        <f>IF('Khả năng chọn thiết bị'!$D$8="",0,IF(Consolidated!L1306='Khả năng chọn thiết bị'!$D$8,1,0))</f>
        <v>0</v>
      </c>
      <c r="B1306" s="103">
        <f>IF('Khả năng chọn thiết bị'!$D$8="",0,IF(Consolidated!P1306='Khả năng chọn thiết bị'!$D$8,1,0))</f>
        <v>0</v>
      </c>
      <c r="C1306" s="103">
        <f t="shared" si="40"/>
        <v>0</v>
      </c>
      <c r="D1306" s="103">
        <f>IF(Consolidated!E1306=1,1,0)</f>
        <v>1</v>
      </c>
      <c r="E1306" s="103">
        <f>IF(ISNUMBER(Consolidated!F1306),Consolidated!F1306,0)</f>
        <v>0</v>
      </c>
      <c r="F1306" s="103">
        <f t="shared" si="41"/>
        <v>0</v>
      </c>
    </row>
    <row r="1307" spans="1:6">
      <c r="A1307" s="103">
        <f>IF('Khả năng chọn thiết bị'!$D$8="",0,IF(Consolidated!L1307='Khả năng chọn thiết bị'!$D$8,1,0))</f>
        <v>0</v>
      </c>
      <c r="B1307" s="103">
        <f>IF('Khả năng chọn thiết bị'!$D$8="",0,IF(Consolidated!P1307='Khả năng chọn thiết bị'!$D$8,1,0))</f>
        <v>0</v>
      </c>
      <c r="C1307" s="103">
        <f t="shared" si="40"/>
        <v>0</v>
      </c>
      <c r="D1307" s="103">
        <f>IF(Consolidated!E1307=1,1,0)</f>
        <v>1</v>
      </c>
      <c r="E1307" s="103">
        <f>IF(ISNUMBER(Consolidated!F1307),Consolidated!F1307,0)</f>
        <v>0</v>
      </c>
      <c r="F1307" s="103">
        <f t="shared" si="41"/>
        <v>0</v>
      </c>
    </row>
    <row r="1308" spans="1:6">
      <c r="A1308" s="103">
        <f>IF('Khả năng chọn thiết bị'!$D$8="",0,IF(Consolidated!L1308='Khả năng chọn thiết bị'!$D$8,1,0))</f>
        <v>0</v>
      </c>
      <c r="B1308" s="103">
        <f>IF('Khả năng chọn thiết bị'!$D$8="",0,IF(Consolidated!P1308='Khả năng chọn thiết bị'!$D$8,1,0))</f>
        <v>0</v>
      </c>
      <c r="C1308" s="103">
        <f t="shared" si="40"/>
        <v>0</v>
      </c>
      <c r="D1308" s="103">
        <f>IF(Consolidated!E1308=1,1,0)</f>
        <v>1</v>
      </c>
      <c r="E1308" s="103">
        <f>IF(ISNUMBER(Consolidated!F1308),Consolidated!F1308,0)</f>
        <v>0</v>
      </c>
      <c r="F1308" s="103">
        <f t="shared" si="41"/>
        <v>0</v>
      </c>
    </row>
    <row r="1309" spans="1:6">
      <c r="A1309" s="103">
        <f>IF('Khả năng chọn thiết bị'!$D$8="",0,IF(Consolidated!L1309='Khả năng chọn thiết bị'!$D$8,1,0))</f>
        <v>0</v>
      </c>
      <c r="B1309" s="103">
        <f>IF('Khả năng chọn thiết bị'!$D$8="",0,IF(Consolidated!P1309='Khả năng chọn thiết bị'!$D$8,1,0))</f>
        <v>0</v>
      </c>
      <c r="C1309" s="103">
        <f t="shared" si="40"/>
        <v>0</v>
      </c>
      <c r="D1309" s="103">
        <f>IF(Consolidated!E1309=1,1,0)</f>
        <v>1</v>
      </c>
      <c r="E1309" s="103">
        <f>IF(ISNUMBER(Consolidated!F1309),Consolidated!F1309,0)</f>
        <v>0</v>
      </c>
      <c r="F1309" s="103">
        <f t="shared" si="41"/>
        <v>0</v>
      </c>
    </row>
    <row r="1310" spans="1:6">
      <c r="A1310" s="103">
        <f>IF('Khả năng chọn thiết bị'!$D$8="",0,IF(Consolidated!L1310='Khả năng chọn thiết bị'!$D$8,1,0))</f>
        <v>0</v>
      </c>
      <c r="B1310" s="103">
        <f>IF('Khả năng chọn thiết bị'!$D$8="",0,IF(Consolidated!P1310='Khả năng chọn thiết bị'!$D$8,1,0))</f>
        <v>0</v>
      </c>
      <c r="C1310" s="103">
        <f t="shared" si="40"/>
        <v>0</v>
      </c>
      <c r="D1310" s="103">
        <f>IF(Consolidated!E1310=1,1,0)</f>
        <v>1</v>
      </c>
      <c r="E1310" s="103">
        <f>IF(ISNUMBER(Consolidated!F1310),Consolidated!F1310,0)</f>
        <v>0</v>
      </c>
      <c r="F1310" s="103">
        <f t="shared" si="41"/>
        <v>0</v>
      </c>
    </row>
    <row r="1311" spans="1:6">
      <c r="A1311" s="103">
        <f>IF('Khả năng chọn thiết bị'!$D$8="",0,IF(Consolidated!L1311='Khả năng chọn thiết bị'!$D$8,1,0))</f>
        <v>0</v>
      </c>
      <c r="B1311" s="103">
        <f>IF('Khả năng chọn thiết bị'!$D$8="",0,IF(Consolidated!P1311='Khả năng chọn thiết bị'!$D$8,1,0))</f>
        <v>0</v>
      </c>
      <c r="C1311" s="103">
        <f t="shared" si="40"/>
        <v>0</v>
      </c>
      <c r="D1311" s="103">
        <f>IF(Consolidated!E1311=1,1,0)</f>
        <v>1</v>
      </c>
      <c r="E1311" s="103">
        <f>IF(ISNUMBER(Consolidated!F1311),Consolidated!F1311,0)</f>
        <v>0</v>
      </c>
      <c r="F1311" s="103">
        <f t="shared" si="41"/>
        <v>0</v>
      </c>
    </row>
    <row r="1312" spans="1:6">
      <c r="A1312" s="103">
        <f>IF('Khả năng chọn thiết bị'!$D$8="",0,IF(Consolidated!L1312='Khả năng chọn thiết bị'!$D$8,1,0))</f>
        <v>0</v>
      </c>
      <c r="B1312" s="103">
        <f>IF('Khả năng chọn thiết bị'!$D$8="",0,IF(Consolidated!P1312='Khả năng chọn thiết bị'!$D$8,1,0))</f>
        <v>0</v>
      </c>
      <c r="C1312" s="103">
        <f t="shared" si="40"/>
        <v>0</v>
      </c>
      <c r="D1312" s="103">
        <f>IF(Consolidated!E1312=1,1,0)</f>
        <v>1</v>
      </c>
      <c r="E1312" s="103">
        <f>IF(ISNUMBER(Consolidated!F1312),Consolidated!F1312,0)</f>
        <v>0</v>
      </c>
      <c r="F1312" s="103">
        <f t="shared" si="41"/>
        <v>0</v>
      </c>
    </row>
    <row r="1313" spans="1:6">
      <c r="A1313" s="103">
        <f>IF('Khả năng chọn thiết bị'!$D$8="",0,IF(Consolidated!L1313='Khả năng chọn thiết bị'!$D$8,1,0))</f>
        <v>0</v>
      </c>
      <c r="B1313" s="103">
        <f>IF('Khả năng chọn thiết bị'!$D$8="",0,IF(Consolidated!P1313='Khả năng chọn thiết bị'!$D$8,1,0))</f>
        <v>0</v>
      </c>
      <c r="C1313" s="103">
        <f t="shared" si="40"/>
        <v>0</v>
      </c>
      <c r="D1313" s="103">
        <f>IF(Consolidated!E1313=1,1,0)</f>
        <v>1</v>
      </c>
      <c r="E1313" s="103">
        <f>IF(ISNUMBER(Consolidated!F1313),Consolidated!F1313,0)</f>
        <v>0</v>
      </c>
      <c r="F1313" s="103">
        <f t="shared" si="41"/>
        <v>0</v>
      </c>
    </row>
    <row r="1314" spans="1:6">
      <c r="A1314" s="103">
        <f>IF('Khả năng chọn thiết bị'!$D$8="",0,IF(Consolidated!L1314='Khả năng chọn thiết bị'!$D$8,1,0))</f>
        <v>0</v>
      </c>
      <c r="B1314" s="103">
        <f>IF('Khả năng chọn thiết bị'!$D$8="",0,IF(Consolidated!P1314='Khả năng chọn thiết bị'!$D$8,1,0))</f>
        <v>0</v>
      </c>
      <c r="C1314" s="103">
        <f t="shared" si="40"/>
        <v>0</v>
      </c>
      <c r="D1314" s="103">
        <f>IF(Consolidated!E1314=1,1,0)</f>
        <v>1</v>
      </c>
      <c r="E1314" s="103">
        <f>IF(ISNUMBER(Consolidated!F1314),Consolidated!F1314,0)</f>
        <v>0</v>
      </c>
      <c r="F1314" s="103">
        <f t="shared" si="41"/>
        <v>0</v>
      </c>
    </row>
    <row r="1315" spans="1:6">
      <c r="A1315" s="103">
        <f>IF('Khả năng chọn thiết bị'!$D$8="",0,IF(Consolidated!L1315='Khả năng chọn thiết bị'!$D$8,1,0))</f>
        <v>0</v>
      </c>
      <c r="B1315" s="103">
        <f>IF('Khả năng chọn thiết bị'!$D$8="",0,IF(Consolidated!P1315='Khả năng chọn thiết bị'!$D$8,1,0))</f>
        <v>0</v>
      </c>
      <c r="C1315" s="103">
        <f t="shared" si="40"/>
        <v>0</v>
      </c>
      <c r="D1315" s="103">
        <f>IF(Consolidated!E1315=1,1,0)</f>
        <v>1</v>
      </c>
      <c r="E1315" s="103">
        <f>IF(ISNUMBER(Consolidated!F1315),Consolidated!F1315,0)</f>
        <v>0</v>
      </c>
      <c r="F1315" s="103">
        <f t="shared" si="41"/>
        <v>0</v>
      </c>
    </row>
    <row r="1316" spans="1:6">
      <c r="A1316" s="103">
        <f>IF('Khả năng chọn thiết bị'!$D$8="",0,IF(Consolidated!L1316='Khả năng chọn thiết bị'!$D$8,1,0))</f>
        <v>0</v>
      </c>
      <c r="B1316" s="103">
        <f>IF('Khả năng chọn thiết bị'!$D$8="",0,IF(Consolidated!P1316='Khả năng chọn thiết bị'!$D$8,1,0))</f>
        <v>0</v>
      </c>
      <c r="C1316" s="103">
        <f t="shared" si="40"/>
        <v>0</v>
      </c>
      <c r="D1316" s="103">
        <f>IF(Consolidated!E1316=1,1,0)</f>
        <v>1</v>
      </c>
      <c r="E1316" s="103">
        <f>IF(ISNUMBER(Consolidated!F1316),Consolidated!F1316,0)</f>
        <v>0</v>
      </c>
      <c r="F1316" s="103">
        <f t="shared" si="41"/>
        <v>0</v>
      </c>
    </row>
    <row r="1317" spans="1:6">
      <c r="A1317" s="103">
        <f>IF('Khả năng chọn thiết bị'!$D$8="",0,IF(Consolidated!L1317='Khả năng chọn thiết bị'!$D$8,1,0))</f>
        <v>0</v>
      </c>
      <c r="B1317" s="103">
        <f>IF('Khả năng chọn thiết bị'!$D$8="",0,IF(Consolidated!P1317='Khả năng chọn thiết bị'!$D$8,1,0))</f>
        <v>0</v>
      </c>
      <c r="C1317" s="103">
        <f t="shared" si="40"/>
        <v>0</v>
      </c>
      <c r="D1317" s="103">
        <f>IF(Consolidated!E1317=1,1,0)</f>
        <v>1</v>
      </c>
      <c r="E1317" s="103">
        <f>IF(ISNUMBER(Consolidated!F1317),Consolidated!F1317,0)</f>
        <v>0</v>
      </c>
      <c r="F1317" s="103">
        <f t="shared" si="41"/>
        <v>0</v>
      </c>
    </row>
    <row r="1318" spans="1:6">
      <c r="A1318" s="103">
        <f>IF('Khả năng chọn thiết bị'!$D$8="",0,IF(Consolidated!L1318='Khả năng chọn thiết bị'!$D$8,1,0))</f>
        <v>0</v>
      </c>
      <c r="B1318" s="103">
        <f>IF('Khả năng chọn thiết bị'!$D$8="",0,IF(Consolidated!P1318='Khả năng chọn thiết bị'!$D$8,1,0))</f>
        <v>0</v>
      </c>
      <c r="C1318" s="103">
        <f t="shared" si="40"/>
        <v>0</v>
      </c>
      <c r="D1318" s="103">
        <f>IF(Consolidated!E1318=1,1,0)</f>
        <v>1</v>
      </c>
      <c r="E1318" s="103">
        <f>IF(ISNUMBER(Consolidated!F1318),Consolidated!F1318,0)</f>
        <v>0</v>
      </c>
      <c r="F1318" s="103">
        <f t="shared" si="41"/>
        <v>0</v>
      </c>
    </row>
    <row r="1319" spans="1:6">
      <c r="A1319" s="103">
        <f>IF('Khả năng chọn thiết bị'!$D$8="",0,IF(Consolidated!L1319='Khả năng chọn thiết bị'!$D$8,1,0))</f>
        <v>0</v>
      </c>
      <c r="B1319" s="103">
        <f>IF('Khả năng chọn thiết bị'!$D$8="",0,IF(Consolidated!P1319='Khả năng chọn thiết bị'!$D$8,1,0))</f>
        <v>0</v>
      </c>
      <c r="C1319" s="103">
        <f t="shared" si="40"/>
        <v>0</v>
      </c>
      <c r="D1319" s="103">
        <f>IF(Consolidated!E1319=1,1,0)</f>
        <v>1</v>
      </c>
      <c r="E1319" s="103">
        <f>IF(ISNUMBER(Consolidated!F1319),Consolidated!F1319,0)</f>
        <v>0</v>
      </c>
      <c r="F1319" s="103">
        <f t="shared" si="41"/>
        <v>0</v>
      </c>
    </row>
    <row r="1320" spans="1:6">
      <c r="A1320" s="103">
        <f>IF('Khả năng chọn thiết bị'!$D$8="",0,IF(Consolidated!L1320='Khả năng chọn thiết bị'!$D$8,1,0))</f>
        <v>0</v>
      </c>
      <c r="B1320" s="103">
        <f>IF('Khả năng chọn thiết bị'!$D$8="",0,IF(Consolidated!P1320='Khả năng chọn thiết bị'!$D$8,1,0))</f>
        <v>0</v>
      </c>
      <c r="C1320" s="103">
        <f t="shared" si="40"/>
        <v>0</v>
      </c>
      <c r="D1320" s="103">
        <f>IF(Consolidated!E1320=1,1,0)</f>
        <v>1</v>
      </c>
      <c r="E1320" s="103">
        <f>IF(ISNUMBER(Consolidated!F1320),Consolidated!F1320,0)</f>
        <v>0</v>
      </c>
      <c r="F1320" s="103">
        <f t="shared" si="41"/>
        <v>0</v>
      </c>
    </row>
    <row r="1321" spans="1:6">
      <c r="A1321" s="103">
        <f>IF('Khả năng chọn thiết bị'!$D$8="",0,IF(Consolidated!L1321='Khả năng chọn thiết bị'!$D$8,1,0))</f>
        <v>0</v>
      </c>
      <c r="B1321" s="103">
        <f>IF('Khả năng chọn thiết bị'!$D$8="",0,IF(Consolidated!P1321='Khả năng chọn thiết bị'!$D$8,1,0))</f>
        <v>0</v>
      </c>
      <c r="C1321" s="103">
        <f t="shared" si="40"/>
        <v>0</v>
      </c>
      <c r="D1321" s="103">
        <f>IF(Consolidated!E1321=1,1,0)</f>
        <v>1</v>
      </c>
      <c r="E1321" s="103">
        <f>IF(ISNUMBER(Consolidated!F1321),Consolidated!F1321,0)</f>
        <v>1</v>
      </c>
      <c r="F1321" s="103">
        <f t="shared" si="41"/>
        <v>0</v>
      </c>
    </row>
    <row r="1322" spans="1:6">
      <c r="A1322" s="103">
        <f>IF('Khả năng chọn thiết bị'!$D$8="",0,IF(Consolidated!L1322='Khả năng chọn thiết bị'!$D$8,1,0))</f>
        <v>0</v>
      </c>
      <c r="B1322" s="103">
        <f>IF('Khả năng chọn thiết bị'!$D$8="",0,IF(Consolidated!P1322='Khả năng chọn thiết bị'!$D$8,1,0))</f>
        <v>0</v>
      </c>
      <c r="C1322" s="103">
        <f t="shared" si="40"/>
        <v>0</v>
      </c>
      <c r="D1322" s="103">
        <f>IF(Consolidated!E1322=1,1,0)</f>
        <v>1</v>
      </c>
      <c r="E1322" s="103">
        <f>IF(ISNUMBER(Consolidated!F1322),Consolidated!F1322,0)</f>
        <v>1</v>
      </c>
      <c r="F1322" s="103">
        <f t="shared" si="41"/>
        <v>0</v>
      </c>
    </row>
    <row r="1323" spans="1:6">
      <c r="A1323" s="103">
        <f>IF('Khả năng chọn thiết bị'!$D$8="",0,IF(Consolidated!L1323='Khả năng chọn thiết bị'!$D$8,1,0))</f>
        <v>0</v>
      </c>
      <c r="B1323" s="103">
        <f>IF('Khả năng chọn thiết bị'!$D$8="",0,IF(Consolidated!P1323='Khả năng chọn thiết bị'!$D$8,1,0))</f>
        <v>0</v>
      </c>
      <c r="C1323" s="103">
        <f t="shared" si="40"/>
        <v>0</v>
      </c>
      <c r="D1323" s="103">
        <f>IF(Consolidated!E1323=1,1,0)</f>
        <v>1</v>
      </c>
      <c r="E1323" s="103">
        <f>IF(ISNUMBER(Consolidated!F1323),Consolidated!F1323,0)</f>
        <v>0</v>
      </c>
      <c r="F1323" s="103">
        <f t="shared" si="41"/>
        <v>0</v>
      </c>
    </row>
    <row r="1324" spans="1:6">
      <c r="A1324" s="103">
        <f>IF('Khả năng chọn thiết bị'!$D$8="",0,IF(Consolidated!L1324='Khả năng chọn thiết bị'!$D$8,1,0))</f>
        <v>0</v>
      </c>
      <c r="B1324" s="103">
        <f>IF('Khả năng chọn thiết bị'!$D$8="",0,IF(Consolidated!P1324='Khả năng chọn thiết bị'!$D$8,1,0))</f>
        <v>0</v>
      </c>
      <c r="C1324" s="103">
        <f t="shared" si="40"/>
        <v>0</v>
      </c>
      <c r="D1324" s="103">
        <f>IF(Consolidated!E1324=1,1,0)</f>
        <v>1</v>
      </c>
      <c r="E1324" s="103">
        <f>IF(ISNUMBER(Consolidated!F1324),Consolidated!F1324,0)</f>
        <v>0</v>
      </c>
      <c r="F1324" s="103">
        <f t="shared" si="41"/>
        <v>0</v>
      </c>
    </row>
    <row r="1325" spans="1:6">
      <c r="A1325" s="103">
        <f>IF('Khả năng chọn thiết bị'!$D$8="",0,IF(Consolidated!L1325='Khả năng chọn thiết bị'!$D$8,1,0))</f>
        <v>0</v>
      </c>
      <c r="B1325" s="103">
        <f>IF('Khả năng chọn thiết bị'!$D$8="",0,IF(Consolidated!P1325='Khả năng chọn thiết bị'!$D$8,1,0))</f>
        <v>0</v>
      </c>
      <c r="C1325" s="103">
        <f t="shared" si="40"/>
        <v>0</v>
      </c>
      <c r="D1325" s="103">
        <f>IF(Consolidated!E1325=1,1,0)</f>
        <v>1</v>
      </c>
      <c r="E1325" s="103">
        <f>IF(ISNUMBER(Consolidated!F1325),Consolidated!F1325,0)</f>
        <v>0</v>
      </c>
      <c r="F1325" s="103">
        <f t="shared" si="41"/>
        <v>0</v>
      </c>
    </row>
    <row r="1326" spans="1:6">
      <c r="A1326" s="103">
        <f>IF('Khả năng chọn thiết bị'!$D$8="",0,IF(Consolidated!L1326='Khả năng chọn thiết bị'!$D$8,1,0))</f>
        <v>0</v>
      </c>
      <c r="B1326" s="103">
        <f>IF('Khả năng chọn thiết bị'!$D$8="",0,IF(Consolidated!P1326='Khả năng chọn thiết bị'!$D$8,1,0))</f>
        <v>0</v>
      </c>
      <c r="C1326" s="103">
        <f t="shared" si="40"/>
        <v>0</v>
      </c>
      <c r="D1326" s="103">
        <f>IF(Consolidated!E1326=1,1,0)</f>
        <v>1</v>
      </c>
      <c r="E1326" s="103">
        <f>IF(ISNUMBER(Consolidated!F1326),Consolidated!F1326,0)</f>
        <v>0</v>
      </c>
      <c r="F1326" s="103">
        <f t="shared" si="41"/>
        <v>0</v>
      </c>
    </row>
    <row r="1327" spans="1:6">
      <c r="A1327" s="103">
        <f>IF('Khả năng chọn thiết bị'!$D$8="",0,IF(Consolidated!L1327='Khả năng chọn thiết bị'!$D$8,1,0))</f>
        <v>0</v>
      </c>
      <c r="B1327" s="103">
        <f>IF('Khả năng chọn thiết bị'!$D$8="",0,IF(Consolidated!P1327='Khả năng chọn thiết bị'!$D$8,1,0))</f>
        <v>0</v>
      </c>
      <c r="C1327" s="103">
        <f t="shared" si="40"/>
        <v>0</v>
      </c>
      <c r="D1327" s="103">
        <f>IF(Consolidated!E1327=1,1,0)</f>
        <v>0</v>
      </c>
      <c r="E1327" s="103">
        <f>IF(ISNUMBER(Consolidated!F1327),Consolidated!F1327,0)</f>
        <v>0</v>
      </c>
      <c r="F1327" s="103">
        <f t="shared" si="41"/>
        <v>0</v>
      </c>
    </row>
    <row r="1328" spans="1:6">
      <c r="A1328" s="103">
        <f>IF('Khả năng chọn thiết bị'!$D$8="",0,IF(Consolidated!L1328='Khả năng chọn thiết bị'!$D$8,1,0))</f>
        <v>0</v>
      </c>
      <c r="B1328" s="103">
        <f>IF('Khả năng chọn thiết bị'!$D$8="",0,IF(Consolidated!P1328='Khả năng chọn thiết bị'!$D$8,1,0))</f>
        <v>0</v>
      </c>
      <c r="C1328" s="103">
        <f t="shared" si="40"/>
        <v>0</v>
      </c>
      <c r="D1328" s="103">
        <f>IF(Consolidated!E1328=1,1,0)</f>
        <v>0</v>
      </c>
      <c r="E1328" s="103">
        <f>IF(ISNUMBER(Consolidated!F1328),Consolidated!F1328,0)</f>
        <v>0</v>
      </c>
      <c r="F1328" s="103">
        <f t="shared" si="41"/>
        <v>0</v>
      </c>
    </row>
    <row r="1329" spans="1:6">
      <c r="A1329" s="103">
        <f>IF('Khả năng chọn thiết bị'!$D$8="",0,IF(Consolidated!L1329='Khả năng chọn thiết bị'!$D$8,1,0))</f>
        <v>0</v>
      </c>
      <c r="B1329" s="103">
        <f>IF('Khả năng chọn thiết bị'!$D$8="",0,IF(Consolidated!P1329='Khả năng chọn thiết bị'!$D$8,1,0))</f>
        <v>0</v>
      </c>
      <c r="C1329" s="103">
        <f t="shared" si="40"/>
        <v>0</v>
      </c>
      <c r="D1329" s="103">
        <f>IF(Consolidated!E1329=1,1,0)</f>
        <v>0</v>
      </c>
      <c r="E1329" s="103">
        <f>IF(ISNUMBER(Consolidated!F1329),Consolidated!F1329,0)</f>
        <v>0</v>
      </c>
      <c r="F1329" s="103">
        <f t="shared" si="41"/>
        <v>0</v>
      </c>
    </row>
    <row r="1330" spans="1:6">
      <c r="A1330" s="103">
        <f>IF('Khả năng chọn thiết bị'!$D$8="",0,IF(Consolidated!L1330='Khả năng chọn thiết bị'!$D$8,1,0))</f>
        <v>0</v>
      </c>
      <c r="B1330" s="103">
        <f>IF('Khả năng chọn thiết bị'!$D$8="",0,IF(Consolidated!P1330='Khả năng chọn thiết bị'!$D$8,1,0))</f>
        <v>0</v>
      </c>
      <c r="C1330" s="103">
        <f t="shared" si="40"/>
        <v>0</v>
      </c>
      <c r="D1330" s="103">
        <f>IF(Consolidated!E1330=1,1,0)</f>
        <v>0</v>
      </c>
      <c r="E1330" s="103">
        <f>IF(ISNUMBER(Consolidated!F1330),Consolidated!F1330,0)</f>
        <v>0</v>
      </c>
      <c r="F1330" s="103">
        <f t="shared" si="41"/>
        <v>0</v>
      </c>
    </row>
    <row r="1331" spans="1:6">
      <c r="A1331" s="103">
        <f>IF('Khả năng chọn thiết bị'!$D$8="",0,IF(Consolidated!L1331='Khả năng chọn thiết bị'!$D$8,1,0))</f>
        <v>0</v>
      </c>
      <c r="B1331" s="103">
        <f>IF('Khả năng chọn thiết bị'!$D$8="",0,IF(Consolidated!P1331='Khả năng chọn thiết bị'!$D$8,1,0))</f>
        <v>0</v>
      </c>
      <c r="C1331" s="103">
        <f t="shared" si="40"/>
        <v>0</v>
      </c>
      <c r="D1331" s="103">
        <f>IF(Consolidated!E1331=1,1,0)</f>
        <v>0</v>
      </c>
      <c r="E1331" s="103">
        <f>IF(ISNUMBER(Consolidated!F1331),Consolidated!F1331,0)</f>
        <v>0</v>
      </c>
      <c r="F1331" s="103">
        <f t="shared" si="41"/>
        <v>0</v>
      </c>
    </row>
    <row r="1332" spans="1:6">
      <c r="A1332" s="103">
        <f>IF('Khả năng chọn thiết bị'!$D$8="",0,IF(Consolidated!L1332='Khả năng chọn thiết bị'!$D$8,1,0))</f>
        <v>0</v>
      </c>
      <c r="B1332" s="103">
        <f>IF('Khả năng chọn thiết bị'!$D$8="",0,IF(Consolidated!P1332='Khả năng chọn thiết bị'!$D$8,1,0))</f>
        <v>0</v>
      </c>
      <c r="C1332" s="103">
        <f t="shared" si="40"/>
        <v>0</v>
      </c>
      <c r="D1332" s="103">
        <f>IF(Consolidated!E1332=1,1,0)</f>
        <v>1</v>
      </c>
      <c r="E1332" s="103">
        <f>IF(ISNUMBER(Consolidated!F1332),Consolidated!F1332,0)</f>
        <v>1</v>
      </c>
      <c r="F1332" s="103">
        <f t="shared" si="41"/>
        <v>0</v>
      </c>
    </row>
    <row r="1333" spans="1:6">
      <c r="A1333" s="103">
        <f>IF('Khả năng chọn thiết bị'!$D$8="",0,IF(Consolidated!L1333='Khả năng chọn thiết bị'!$D$8,1,0))</f>
        <v>0</v>
      </c>
      <c r="B1333" s="103">
        <f>IF('Khả năng chọn thiết bị'!$D$8="",0,IF(Consolidated!P1333='Khả năng chọn thiết bị'!$D$8,1,0))</f>
        <v>0</v>
      </c>
      <c r="C1333" s="103">
        <f t="shared" si="40"/>
        <v>0</v>
      </c>
      <c r="D1333" s="103">
        <f>IF(Consolidated!E1333=1,1,0)</f>
        <v>1</v>
      </c>
      <c r="E1333" s="103">
        <f>IF(ISNUMBER(Consolidated!F1333),Consolidated!F1333,0)</f>
        <v>1</v>
      </c>
      <c r="F1333" s="103">
        <f t="shared" si="41"/>
        <v>0</v>
      </c>
    </row>
    <row r="1334" spans="1:6">
      <c r="A1334" s="103">
        <f>IF('Khả năng chọn thiết bị'!$D$8="",0,IF(Consolidated!L1334='Khả năng chọn thiết bị'!$D$8,1,0))</f>
        <v>0</v>
      </c>
      <c r="B1334" s="103">
        <f>IF('Khả năng chọn thiết bị'!$D$8="",0,IF(Consolidated!P1334='Khả năng chọn thiết bị'!$D$8,1,0))</f>
        <v>0</v>
      </c>
      <c r="C1334" s="103">
        <f t="shared" si="40"/>
        <v>0</v>
      </c>
      <c r="D1334" s="103">
        <f>IF(Consolidated!E1334=1,1,0)</f>
        <v>1</v>
      </c>
      <c r="E1334" s="103">
        <f>IF(ISNUMBER(Consolidated!F1334),Consolidated!F1334,0)</f>
        <v>1</v>
      </c>
      <c r="F1334" s="103">
        <f t="shared" si="41"/>
        <v>0</v>
      </c>
    </row>
    <row r="1335" spans="1:6">
      <c r="A1335" s="103">
        <f>IF('Khả năng chọn thiết bị'!$D$8="",0,IF(Consolidated!L1335='Khả năng chọn thiết bị'!$D$8,1,0))</f>
        <v>0</v>
      </c>
      <c r="B1335" s="103">
        <f>IF('Khả năng chọn thiết bị'!$D$8="",0,IF(Consolidated!P1335='Khả năng chọn thiết bị'!$D$8,1,0))</f>
        <v>0</v>
      </c>
      <c r="C1335" s="103">
        <f t="shared" si="40"/>
        <v>0</v>
      </c>
      <c r="D1335" s="103">
        <f>IF(Consolidated!E1335=1,1,0)</f>
        <v>1</v>
      </c>
      <c r="E1335" s="103">
        <f>IF(ISNUMBER(Consolidated!F1335),Consolidated!F1335,0)</f>
        <v>1</v>
      </c>
      <c r="F1335" s="103">
        <f t="shared" si="41"/>
        <v>0</v>
      </c>
    </row>
    <row r="1336" spans="1:6">
      <c r="A1336" s="103">
        <f>IF('Khả năng chọn thiết bị'!$D$8="",0,IF(Consolidated!L1336='Khả năng chọn thiết bị'!$D$8,1,0))</f>
        <v>0</v>
      </c>
      <c r="B1336" s="103">
        <f>IF('Khả năng chọn thiết bị'!$D$8="",0,IF(Consolidated!P1336='Khả năng chọn thiết bị'!$D$8,1,0))</f>
        <v>0</v>
      </c>
      <c r="C1336" s="103">
        <f t="shared" si="40"/>
        <v>0</v>
      </c>
      <c r="D1336" s="103">
        <f>IF(Consolidated!E1336=1,1,0)</f>
        <v>0</v>
      </c>
      <c r="E1336" s="103">
        <f>IF(ISNUMBER(Consolidated!F1336),Consolidated!F1336,0)</f>
        <v>0</v>
      </c>
      <c r="F1336" s="103">
        <f t="shared" si="41"/>
        <v>0</v>
      </c>
    </row>
    <row r="1337" spans="1:6">
      <c r="A1337" s="103">
        <f>IF('Khả năng chọn thiết bị'!$D$8="",0,IF(Consolidated!L1337='Khả năng chọn thiết bị'!$D$8,1,0))</f>
        <v>0</v>
      </c>
      <c r="B1337" s="103">
        <f>IF('Khả năng chọn thiết bị'!$D$8="",0,IF(Consolidated!P1337='Khả năng chọn thiết bị'!$D$8,1,0))</f>
        <v>0</v>
      </c>
      <c r="C1337" s="103">
        <f t="shared" si="40"/>
        <v>0</v>
      </c>
      <c r="D1337" s="103">
        <f>IF(Consolidated!E1337=1,1,0)</f>
        <v>0</v>
      </c>
      <c r="E1337" s="103">
        <f>IF(ISNUMBER(Consolidated!F1337),Consolidated!F1337,0)</f>
        <v>0</v>
      </c>
      <c r="F1337" s="103">
        <f t="shared" si="41"/>
        <v>0</v>
      </c>
    </row>
    <row r="1338" spans="1:6">
      <c r="A1338" s="103">
        <f>IF('Khả năng chọn thiết bị'!$D$8="",0,IF(Consolidated!L1338='Khả năng chọn thiết bị'!$D$8,1,0))</f>
        <v>0</v>
      </c>
      <c r="B1338" s="103">
        <f>IF('Khả năng chọn thiết bị'!$D$8="",0,IF(Consolidated!P1338='Khả năng chọn thiết bị'!$D$8,1,0))</f>
        <v>0</v>
      </c>
      <c r="C1338" s="103">
        <f t="shared" si="40"/>
        <v>0</v>
      </c>
      <c r="D1338" s="103">
        <f>IF(Consolidated!E1338=1,1,0)</f>
        <v>1</v>
      </c>
      <c r="E1338" s="103">
        <f>IF(ISNUMBER(Consolidated!F1338),Consolidated!F1338,0)</f>
        <v>1</v>
      </c>
      <c r="F1338" s="103">
        <f t="shared" si="41"/>
        <v>0</v>
      </c>
    </row>
    <row r="1339" spans="1:6">
      <c r="A1339" s="103">
        <f>IF('Khả năng chọn thiết bị'!$D$8="",0,IF(Consolidated!L1339='Khả năng chọn thiết bị'!$D$8,1,0))</f>
        <v>0</v>
      </c>
      <c r="B1339" s="103">
        <f>IF('Khả năng chọn thiết bị'!$D$8="",0,IF(Consolidated!P1339='Khả năng chọn thiết bị'!$D$8,1,0))</f>
        <v>0</v>
      </c>
      <c r="C1339" s="103">
        <f t="shared" si="40"/>
        <v>0</v>
      </c>
      <c r="D1339" s="103">
        <f>IF(Consolidated!E1339=1,1,0)</f>
        <v>1</v>
      </c>
      <c r="E1339" s="103">
        <f>IF(ISNUMBER(Consolidated!F1339),Consolidated!F1339,0)</f>
        <v>1</v>
      </c>
      <c r="F1339" s="103">
        <f t="shared" si="41"/>
        <v>0</v>
      </c>
    </row>
    <row r="1340" spans="1:6">
      <c r="A1340" s="103">
        <f>IF('Khả năng chọn thiết bị'!$D$8="",0,IF(Consolidated!L1340='Khả năng chọn thiết bị'!$D$8,1,0))</f>
        <v>0</v>
      </c>
      <c r="B1340" s="103">
        <f>IF('Khả năng chọn thiết bị'!$D$8="",0,IF(Consolidated!P1340='Khả năng chọn thiết bị'!$D$8,1,0))</f>
        <v>0</v>
      </c>
      <c r="C1340" s="103">
        <f t="shared" si="40"/>
        <v>0</v>
      </c>
      <c r="D1340" s="103">
        <f>IF(Consolidated!E1340=1,1,0)</f>
        <v>0</v>
      </c>
      <c r="E1340" s="103">
        <f>IF(ISNUMBER(Consolidated!F1340),Consolidated!F1340,0)</f>
        <v>0</v>
      </c>
      <c r="F1340" s="103">
        <f t="shared" si="41"/>
        <v>0</v>
      </c>
    </row>
    <row r="1341" spans="1:6">
      <c r="A1341" s="103">
        <f>IF('Khả năng chọn thiết bị'!$D$8="",0,IF(Consolidated!L1341='Khả năng chọn thiết bị'!$D$8,1,0))</f>
        <v>0</v>
      </c>
      <c r="B1341" s="103">
        <f>IF('Khả năng chọn thiết bị'!$D$8="",0,IF(Consolidated!P1341='Khả năng chọn thiết bị'!$D$8,1,0))</f>
        <v>0</v>
      </c>
      <c r="C1341" s="103">
        <f t="shared" si="40"/>
        <v>0</v>
      </c>
      <c r="D1341" s="103">
        <f>IF(Consolidated!E1341=1,1,0)</f>
        <v>1</v>
      </c>
      <c r="E1341" s="103">
        <f>IF(ISNUMBER(Consolidated!F1341),Consolidated!F1341,0)</f>
        <v>1</v>
      </c>
      <c r="F1341" s="103">
        <f t="shared" si="41"/>
        <v>0</v>
      </c>
    </row>
    <row r="1342" spans="1:6">
      <c r="A1342" s="103">
        <f>IF('Khả năng chọn thiết bị'!$D$8="",0,IF(Consolidated!L1342='Khả năng chọn thiết bị'!$D$8,1,0))</f>
        <v>0</v>
      </c>
      <c r="B1342" s="103">
        <f>IF('Khả năng chọn thiết bị'!$D$8="",0,IF(Consolidated!P1342='Khả năng chọn thiết bị'!$D$8,1,0))</f>
        <v>0</v>
      </c>
      <c r="C1342" s="103">
        <f t="shared" si="40"/>
        <v>0</v>
      </c>
      <c r="D1342" s="103">
        <f>IF(Consolidated!E1342=1,1,0)</f>
        <v>0</v>
      </c>
      <c r="E1342" s="103">
        <f>IF(ISNUMBER(Consolidated!F1342),Consolidated!F1342,0)</f>
        <v>0</v>
      </c>
      <c r="F1342" s="103">
        <f t="shared" si="41"/>
        <v>0</v>
      </c>
    </row>
    <row r="1343" spans="1:6">
      <c r="A1343" s="103">
        <f>IF('Khả năng chọn thiết bị'!$D$8="",0,IF(Consolidated!L1343='Khả năng chọn thiết bị'!$D$8,1,0))</f>
        <v>0</v>
      </c>
      <c r="B1343" s="103">
        <f>IF('Khả năng chọn thiết bị'!$D$8="",0,IF(Consolidated!P1343='Khả năng chọn thiết bị'!$D$8,1,0))</f>
        <v>0</v>
      </c>
      <c r="C1343" s="103">
        <f t="shared" si="40"/>
        <v>0</v>
      </c>
      <c r="D1343" s="103">
        <f>IF(Consolidated!E1343=1,1,0)</f>
        <v>0</v>
      </c>
      <c r="E1343" s="103">
        <f>IF(ISNUMBER(Consolidated!F1343),Consolidated!F1343,0)</f>
        <v>0</v>
      </c>
      <c r="F1343" s="103">
        <f t="shared" si="41"/>
        <v>0</v>
      </c>
    </row>
    <row r="1344" spans="1:6">
      <c r="A1344" s="103">
        <f>IF('Khả năng chọn thiết bị'!$D$8="",0,IF(Consolidated!L1344='Khả năng chọn thiết bị'!$D$8,1,0))</f>
        <v>0</v>
      </c>
      <c r="B1344" s="103">
        <f>IF('Khả năng chọn thiết bị'!$D$8="",0,IF(Consolidated!P1344='Khả năng chọn thiết bị'!$D$8,1,0))</f>
        <v>0</v>
      </c>
      <c r="C1344" s="103">
        <f t="shared" si="40"/>
        <v>0</v>
      </c>
      <c r="D1344" s="103">
        <f>IF(Consolidated!E1344=1,1,0)</f>
        <v>1</v>
      </c>
      <c r="E1344" s="103">
        <f>IF(ISNUMBER(Consolidated!F1344),Consolidated!F1344,0)</f>
        <v>1</v>
      </c>
      <c r="F1344" s="103">
        <f t="shared" si="41"/>
        <v>0</v>
      </c>
    </row>
    <row r="1345" spans="1:6">
      <c r="A1345" s="103">
        <f>IF('Khả năng chọn thiết bị'!$D$8="",0,IF(Consolidated!L1345='Khả năng chọn thiết bị'!$D$8,1,0))</f>
        <v>0</v>
      </c>
      <c r="B1345" s="103">
        <f>IF('Khả năng chọn thiết bị'!$D$8="",0,IF(Consolidated!P1345='Khả năng chọn thiết bị'!$D$8,1,0))</f>
        <v>0</v>
      </c>
      <c r="C1345" s="103">
        <f t="shared" si="40"/>
        <v>0</v>
      </c>
      <c r="D1345" s="103">
        <f>IF(Consolidated!E1345=1,1,0)</f>
        <v>1</v>
      </c>
      <c r="E1345" s="103">
        <f>IF(ISNUMBER(Consolidated!F1345),Consolidated!F1345,0)</f>
        <v>1</v>
      </c>
      <c r="F1345" s="103">
        <f t="shared" si="41"/>
        <v>0</v>
      </c>
    </row>
    <row r="1346" spans="1:6">
      <c r="A1346" s="103">
        <f>IF('Khả năng chọn thiết bị'!$D$8="",0,IF(Consolidated!L1346='Khả năng chọn thiết bị'!$D$8,1,0))</f>
        <v>0</v>
      </c>
      <c r="B1346" s="103">
        <f>IF('Khả năng chọn thiết bị'!$D$8="",0,IF(Consolidated!P1346='Khả năng chọn thiết bị'!$D$8,1,0))</f>
        <v>0</v>
      </c>
      <c r="C1346" s="103">
        <f t="shared" ref="C1346:C1409" si="42">IF(A1346+B1346&gt;0,1,0)</f>
        <v>0</v>
      </c>
      <c r="D1346" s="103">
        <f>IF(Consolidated!E1346=1,1,0)</f>
        <v>1</v>
      </c>
      <c r="E1346" s="103">
        <f>IF(ISNUMBER(Consolidated!F1346),Consolidated!F1346,0)</f>
        <v>0</v>
      </c>
      <c r="F1346" s="103">
        <f t="shared" si="41"/>
        <v>0</v>
      </c>
    </row>
    <row r="1347" spans="1:6">
      <c r="A1347" s="103">
        <f>IF('Khả năng chọn thiết bị'!$D$8="",0,IF(Consolidated!L1347='Khả năng chọn thiết bị'!$D$8,1,0))</f>
        <v>0</v>
      </c>
      <c r="B1347" s="103">
        <f>IF('Khả năng chọn thiết bị'!$D$8="",0,IF(Consolidated!P1347='Khả năng chọn thiết bị'!$D$8,1,0))</f>
        <v>0</v>
      </c>
      <c r="C1347" s="103">
        <f t="shared" si="42"/>
        <v>0</v>
      </c>
      <c r="D1347" s="103">
        <f>IF(Consolidated!E1347=1,1,0)</f>
        <v>1</v>
      </c>
      <c r="E1347" s="103">
        <f>IF(ISNUMBER(Consolidated!F1347),Consolidated!F1347,0)</f>
        <v>0</v>
      </c>
      <c r="F1347" s="103">
        <f t="shared" ref="F1347:F1410" si="43">F1346+C1347</f>
        <v>0</v>
      </c>
    </row>
    <row r="1348" spans="1:6">
      <c r="A1348" s="103">
        <f>IF('Khả năng chọn thiết bị'!$D$8="",0,IF(Consolidated!L1348='Khả năng chọn thiết bị'!$D$8,1,0))</f>
        <v>0</v>
      </c>
      <c r="B1348" s="103">
        <f>IF('Khả năng chọn thiết bị'!$D$8="",0,IF(Consolidated!P1348='Khả năng chọn thiết bị'!$D$8,1,0))</f>
        <v>0</v>
      </c>
      <c r="C1348" s="103">
        <f t="shared" si="42"/>
        <v>0</v>
      </c>
      <c r="D1348" s="103">
        <f>IF(Consolidated!E1348=1,1,0)</f>
        <v>0</v>
      </c>
      <c r="E1348" s="103">
        <f>IF(ISNUMBER(Consolidated!F1348),Consolidated!F1348,0)</f>
        <v>0</v>
      </c>
      <c r="F1348" s="103">
        <f t="shared" si="43"/>
        <v>0</v>
      </c>
    </row>
    <row r="1349" spans="1:6">
      <c r="A1349" s="103">
        <f>IF('Khả năng chọn thiết bị'!$D$8="",0,IF(Consolidated!L1349='Khả năng chọn thiết bị'!$D$8,1,0))</f>
        <v>0</v>
      </c>
      <c r="B1349" s="103">
        <f>IF('Khả năng chọn thiết bị'!$D$8="",0,IF(Consolidated!P1349='Khả năng chọn thiết bị'!$D$8,1,0))</f>
        <v>0</v>
      </c>
      <c r="C1349" s="103">
        <f t="shared" si="42"/>
        <v>0</v>
      </c>
      <c r="D1349" s="103">
        <f>IF(Consolidated!E1349=1,1,0)</f>
        <v>1</v>
      </c>
      <c r="E1349" s="103">
        <f>IF(ISNUMBER(Consolidated!F1349),Consolidated!F1349,0)</f>
        <v>0</v>
      </c>
      <c r="F1349" s="103">
        <f t="shared" si="43"/>
        <v>0</v>
      </c>
    </row>
    <row r="1350" spans="1:6">
      <c r="A1350" s="103">
        <f>IF('Khả năng chọn thiết bị'!$D$8="",0,IF(Consolidated!L1350='Khả năng chọn thiết bị'!$D$8,1,0))</f>
        <v>0</v>
      </c>
      <c r="B1350" s="103">
        <f>IF('Khả năng chọn thiết bị'!$D$8="",0,IF(Consolidated!P1350='Khả năng chọn thiết bị'!$D$8,1,0))</f>
        <v>0</v>
      </c>
      <c r="C1350" s="103">
        <f t="shared" si="42"/>
        <v>0</v>
      </c>
      <c r="D1350" s="103">
        <f>IF(Consolidated!E1350=1,1,0)</f>
        <v>1</v>
      </c>
      <c r="E1350" s="103">
        <f>IF(ISNUMBER(Consolidated!F1350),Consolidated!F1350,0)</f>
        <v>0</v>
      </c>
      <c r="F1350" s="103">
        <f t="shared" si="43"/>
        <v>0</v>
      </c>
    </row>
    <row r="1351" spans="1:6">
      <c r="A1351" s="103">
        <f>IF('Khả năng chọn thiết bị'!$D$8="",0,IF(Consolidated!L1351='Khả năng chọn thiết bị'!$D$8,1,0))</f>
        <v>0</v>
      </c>
      <c r="B1351" s="103">
        <f>IF('Khả năng chọn thiết bị'!$D$8="",0,IF(Consolidated!P1351='Khả năng chọn thiết bị'!$D$8,1,0))</f>
        <v>0</v>
      </c>
      <c r="C1351" s="103">
        <f t="shared" si="42"/>
        <v>0</v>
      </c>
      <c r="D1351" s="103">
        <f>IF(Consolidated!E1351=1,1,0)</f>
        <v>1</v>
      </c>
      <c r="E1351" s="103">
        <f>IF(ISNUMBER(Consolidated!F1351),Consolidated!F1351,0)</f>
        <v>0</v>
      </c>
      <c r="F1351" s="103">
        <f t="shared" si="43"/>
        <v>0</v>
      </c>
    </row>
    <row r="1352" spans="1:6">
      <c r="A1352" s="103">
        <f>IF('Khả năng chọn thiết bị'!$D$8="",0,IF(Consolidated!L1352='Khả năng chọn thiết bị'!$D$8,1,0))</f>
        <v>0</v>
      </c>
      <c r="B1352" s="103">
        <f>IF('Khả năng chọn thiết bị'!$D$8="",0,IF(Consolidated!P1352='Khả năng chọn thiết bị'!$D$8,1,0))</f>
        <v>0</v>
      </c>
      <c r="C1352" s="103">
        <f t="shared" si="42"/>
        <v>0</v>
      </c>
      <c r="D1352" s="103">
        <f>IF(Consolidated!E1352=1,1,0)</f>
        <v>0</v>
      </c>
      <c r="E1352" s="103">
        <f>IF(ISNUMBER(Consolidated!F1352),Consolidated!F1352,0)</f>
        <v>0</v>
      </c>
      <c r="F1352" s="103">
        <f t="shared" si="43"/>
        <v>0</v>
      </c>
    </row>
    <row r="1353" spans="1:6">
      <c r="A1353" s="103">
        <f>IF('Khả năng chọn thiết bị'!$D$8="",0,IF(Consolidated!L1353='Khả năng chọn thiết bị'!$D$8,1,0))</f>
        <v>0</v>
      </c>
      <c r="B1353" s="103">
        <f>IF('Khả năng chọn thiết bị'!$D$8="",0,IF(Consolidated!P1353='Khả năng chọn thiết bị'!$D$8,1,0))</f>
        <v>0</v>
      </c>
      <c r="C1353" s="103">
        <f t="shared" si="42"/>
        <v>0</v>
      </c>
      <c r="D1353" s="103">
        <f>IF(Consolidated!E1353=1,1,0)</f>
        <v>0</v>
      </c>
      <c r="E1353" s="103">
        <f>IF(ISNUMBER(Consolidated!F1353),Consolidated!F1353,0)</f>
        <v>0</v>
      </c>
      <c r="F1353" s="103">
        <f t="shared" si="43"/>
        <v>0</v>
      </c>
    </row>
    <row r="1354" spans="1:6">
      <c r="A1354" s="103">
        <f>IF('Khả năng chọn thiết bị'!$D$8="",0,IF(Consolidated!L1354='Khả năng chọn thiết bị'!$D$8,1,0))</f>
        <v>0</v>
      </c>
      <c r="B1354" s="103">
        <f>IF('Khả năng chọn thiết bị'!$D$8="",0,IF(Consolidated!P1354='Khả năng chọn thiết bị'!$D$8,1,0))</f>
        <v>0</v>
      </c>
      <c r="C1354" s="103">
        <f t="shared" si="42"/>
        <v>0</v>
      </c>
      <c r="D1354" s="103">
        <f>IF(Consolidated!E1354=1,1,0)</f>
        <v>0</v>
      </c>
      <c r="E1354" s="103">
        <f>IF(ISNUMBER(Consolidated!F1354),Consolidated!F1354,0)</f>
        <v>0</v>
      </c>
      <c r="F1354" s="103">
        <f t="shared" si="43"/>
        <v>0</v>
      </c>
    </row>
    <row r="1355" spans="1:6">
      <c r="A1355" s="103">
        <f>IF('Khả năng chọn thiết bị'!$D$8="",0,IF(Consolidated!L1355='Khả năng chọn thiết bị'!$D$8,1,0))</f>
        <v>0</v>
      </c>
      <c r="B1355" s="103">
        <f>IF('Khả năng chọn thiết bị'!$D$8="",0,IF(Consolidated!P1355='Khả năng chọn thiết bị'!$D$8,1,0))</f>
        <v>0</v>
      </c>
      <c r="C1355" s="103">
        <f t="shared" si="42"/>
        <v>0</v>
      </c>
      <c r="D1355" s="103">
        <f>IF(Consolidated!E1355=1,1,0)</f>
        <v>0</v>
      </c>
      <c r="E1355" s="103">
        <f>IF(ISNUMBER(Consolidated!F1355),Consolidated!F1355,0)</f>
        <v>0</v>
      </c>
      <c r="F1355" s="103">
        <f t="shared" si="43"/>
        <v>0</v>
      </c>
    </row>
    <row r="1356" spans="1:6">
      <c r="A1356" s="103">
        <f>IF('Khả năng chọn thiết bị'!$D$8="",0,IF(Consolidated!L1356='Khả năng chọn thiết bị'!$D$8,1,0))</f>
        <v>0</v>
      </c>
      <c r="B1356" s="103">
        <f>IF('Khả năng chọn thiết bị'!$D$8="",0,IF(Consolidated!P1356='Khả năng chọn thiết bị'!$D$8,1,0))</f>
        <v>0</v>
      </c>
      <c r="C1356" s="103">
        <f t="shared" si="42"/>
        <v>0</v>
      </c>
      <c r="D1356" s="103">
        <f>IF(Consolidated!E1356=1,1,0)</f>
        <v>0</v>
      </c>
      <c r="E1356" s="103">
        <f>IF(ISNUMBER(Consolidated!F1356),Consolidated!F1356,0)</f>
        <v>0</v>
      </c>
      <c r="F1356" s="103">
        <f t="shared" si="43"/>
        <v>0</v>
      </c>
    </row>
    <row r="1357" spans="1:6">
      <c r="A1357" s="103">
        <f>IF('Khả năng chọn thiết bị'!$D$8="",0,IF(Consolidated!L1357='Khả năng chọn thiết bị'!$D$8,1,0))</f>
        <v>0</v>
      </c>
      <c r="B1357" s="103">
        <f>IF('Khả năng chọn thiết bị'!$D$8="",0,IF(Consolidated!P1357='Khả năng chọn thiết bị'!$D$8,1,0))</f>
        <v>0</v>
      </c>
      <c r="C1357" s="103">
        <f t="shared" si="42"/>
        <v>0</v>
      </c>
      <c r="D1357" s="103">
        <f>IF(Consolidated!E1357=1,1,0)</f>
        <v>0</v>
      </c>
      <c r="E1357" s="103">
        <f>IF(ISNUMBER(Consolidated!F1357),Consolidated!F1357,0)</f>
        <v>0</v>
      </c>
      <c r="F1357" s="103">
        <f t="shared" si="43"/>
        <v>0</v>
      </c>
    </row>
    <row r="1358" spans="1:6">
      <c r="A1358" s="103">
        <f>IF('Khả năng chọn thiết bị'!$D$8="",0,IF(Consolidated!L1358='Khả năng chọn thiết bị'!$D$8,1,0))</f>
        <v>0</v>
      </c>
      <c r="B1358" s="103">
        <f>IF('Khả năng chọn thiết bị'!$D$8="",0,IF(Consolidated!P1358='Khả năng chọn thiết bị'!$D$8,1,0))</f>
        <v>0</v>
      </c>
      <c r="C1358" s="103">
        <f t="shared" si="42"/>
        <v>0</v>
      </c>
      <c r="D1358" s="103">
        <f>IF(Consolidated!E1358=1,1,0)</f>
        <v>1</v>
      </c>
      <c r="E1358" s="103">
        <f>IF(ISNUMBER(Consolidated!F1358),Consolidated!F1358,0)</f>
        <v>1</v>
      </c>
      <c r="F1358" s="103">
        <f t="shared" si="43"/>
        <v>0</v>
      </c>
    </row>
    <row r="1359" spans="1:6">
      <c r="A1359" s="103">
        <f>IF('Khả năng chọn thiết bị'!$D$8="",0,IF(Consolidated!L1359='Khả năng chọn thiết bị'!$D$8,1,0))</f>
        <v>0</v>
      </c>
      <c r="B1359" s="103">
        <f>IF('Khả năng chọn thiết bị'!$D$8="",0,IF(Consolidated!P1359='Khả năng chọn thiết bị'!$D$8,1,0))</f>
        <v>0</v>
      </c>
      <c r="C1359" s="103">
        <f t="shared" si="42"/>
        <v>0</v>
      </c>
      <c r="D1359" s="103">
        <f>IF(Consolidated!E1359=1,1,0)</f>
        <v>1</v>
      </c>
      <c r="E1359" s="103">
        <f>IF(ISNUMBER(Consolidated!F1359),Consolidated!F1359,0)</f>
        <v>1</v>
      </c>
      <c r="F1359" s="103">
        <f t="shared" si="43"/>
        <v>0</v>
      </c>
    </row>
    <row r="1360" spans="1:6">
      <c r="A1360" s="103">
        <f>IF('Khả năng chọn thiết bị'!$D$8="",0,IF(Consolidated!L1360='Khả năng chọn thiết bị'!$D$8,1,0))</f>
        <v>0</v>
      </c>
      <c r="B1360" s="103">
        <f>IF('Khả năng chọn thiết bị'!$D$8="",0,IF(Consolidated!P1360='Khả năng chọn thiết bị'!$D$8,1,0))</f>
        <v>0</v>
      </c>
      <c r="C1360" s="103">
        <f t="shared" si="42"/>
        <v>0</v>
      </c>
      <c r="D1360" s="103">
        <f>IF(Consolidated!E1360=1,1,0)</f>
        <v>0</v>
      </c>
      <c r="E1360" s="103">
        <f>IF(ISNUMBER(Consolidated!F1360),Consolidated!F1360,0)</f>
        <v>0</v>
      </c>
      <c r="F1360" s="103">
        <f t="shared" si="43"/>
        <v>0</v>
      </c>
    </row>
    <row r="1361" spans="1:6">
      <c r="A1361" s="103">
        <f>IF('Khả năng chọn thiết bị'!$D$8="",0,IF(Consolidated!L1361='Khả năng chọn thiết bị'!$D$8,1,0))</f>
        <v>0</v>
      </c>
      <c r="B1361" s="103">
        <f>IF('Khả năng chọn thiết bị'!$D$8="",0,IF(Consolidated!P1361='Khả năng chọn thiết bị'!$D$8,1,0))</f>
        <v>0</v>
      </c>
      <c r="C1361" s="103">
        <f t="shared" si="42"/>
        <v>0</v>
      </c>
      <c r="D1361" s="103">
        <f>IF(Consolidated!E1361=1,1,0)</f>
        <v>0</v>
      </c>
      <c r="E1361" s="103">
        <f>IF(ISNUMBER(Consolidated!F1361),Consolidated!F1361,0)</f>
        <v>0</v>
      </c>
      <c r="F1361" s="103">
        <f t="shared" si="43"/>
        <v>0</v>
      </c>
    </row>
    <row r="1362" spans="1:6">
      <c r="A1362" s="103">
        <f>IF('Khả năng chọn thiết bị'!$D$8="",0,IF(Consolidated!L1362='Khả năng chọn thiết bị'!$D$8,1,0))</f>
        <v>0</v>
      </c>
      <c r="B1362" s="103">
        <f>IF('Khả năng chọn thiết bị'!$D$8="",0,IF(Consolidated!P1362='Khả năng chọn thiết bị'!$D$8,1,0))</f>
        <v>0</v>
      </c>
      <c r="C1362" s="103">
        <f t="shared" si="42"/>
        <v>0</v>
      </c>
      <c r="D1362" s="103">
        <f>IF(Consolidated!E1362=1,1,0)</f>
        <v>0</v>
      </c>
      <c r="E1362" s="103">
        <f>IF(ISNUMBER(Consolidated!F1362),Consolidated!F1362,0)</f>
        <v>0</v>
      </c>
      <c r="F1362" s="103">
        <f t="shared" si="43"/>
        <v>0</v>
      </c>
    </row>
    <row r="1363" spans="1:6">
      <c r="A1363" s="103">
        <f>IF('Khả năng chọn thiết bị'!$D$8="",0,IF(Consolidated!L1363='Khả năng chọn thiết bị'!$D$8,1,0))</f>
        <v>0</v>
      </c>
      <c r="B1363" s="103">
        <f>IF('Khả năng chọn thiết bị'!$D$8="",0,IF(Consolidated!P1363='Khả năng chọn thiết bị'!$D$8,1,0))</f>
        <v>0</v>
      </c>
      <c r="C1363" s="103">
        <f t="shared" si="42"/>
        <v>0</v>
      </c>
      <c r="D1363" s="103">
        <f>IF(Consolidated!E1363=1,1,0)</f>
        <v>1</v>
      </c>
      <c r="E1363" s="103">
        <f>IF(ISNUMBER(Consolidated!F1363),Consolidated!F1363,0)</f>
        <v>0</v>
      </c>
      <c r="F1363" s="103">
        <f t="shared" si="43"/>
        <v>0</v>
      </c>
    </row>
    <row r="1364" spans="1:6">
      <c r="A1364" s="103">
        <f>IF('Khả năng chọn thiết bị'!$D$8="",0,IF(Consolidated!L1364='Khả năng chọn thiết bị'!$D$8,1,0))</f>
        <v>0</v>
      </c>
      <c r="B1364" s="103">
        <f>IF('Khả năng chọn thiết bị'!$D$8="",0,IF(Consolidated!P1364='Khả năng chọn thiết bị'!$D$8,1,0))</f>
        <v>0</v>
      </c>
      <c r="C1364" s="103">
        <f t="shared" si="42"/>
        <v>0</v>
      </c>
      <c r="D1364" s="103">
        <f>IF(Consolidated!E1364=1,1,0)</f>
        <v>1</v>
      </c>
      <c r="E1364" s="103">
        <f>IF(ISNUMBER(Consolidated!F1364),Consolidated!F1364,0)</f>
        <v>0</v>
      </c>
      <c r="F1364" s="103">
        <f t="shared" si="43"/>
        <v>0</v>
      </c>
    </row>
    <row r="1365" spans="1:6">
      <c r="A1365" s="103">
        <f>IF('Khả năng chọn thiết bị'!$D$8="",0,IF(Consolidated!L1365='Khả năng chọn thiết bị'!$D$8,1,0))</f>
        <v>0</v>
      </c>
      <c r="B1365" s="103">
        <f>IF('Khả năng chọn thiết bị'!$D$8="",0,IF(Consolidated!P1365='Khả năng chọn thiết bị'!$D$8,1,0))</f>
        <v>0</v>
      </c>
      <c r="C1365" s="103">
        <f t="shared" si="42"/>
        <v>0</v>
      </c>
      <c r="D1365" s="103">
        <f>IF(Consolidated!E1365=1,1,0)</f>
        <v>1</v>
      </c>
      <c r="E1365" s="103">
        <f>IF(ISNUMBER(Consolidated!F1365),Consolidated!F1365,0)</f>
        <v>0</v>
      </c>
      <c r="F1365" s="103">
        <f t="shared" si="43"/>
        <v>0</v>
      </c>
    </row>
    <row r="1366" spans="1:6">
      <c r="A1366" s="103">
        <f>IF('Khả năng chọn thiết bị'!$D$8="",0,IF(Consolidated!L1366='Khả năng chọn thiết bị'!$D$8,1,0))</f>
        <v>0</v>
      </c>
      <c r="B1366" s="103">
        <f>IF('Khả năng chọn thiết bị'!$D$8="",0,IF(Consolidated!P1366='Khả năng chọn thiết bị'!$D$8,1,0))</f>
        <v>0</v>
      </c>
      <c r="C1366" s="103">
        <f t="shared" si="42"/>
        <v>0</v>
      </c>
      <c r="D1366" s="103">
        <f>IF(Consolidated!E1366=1,1,0)</f>
        <v>1</v>
      </c>
      <c r="E1366" s="103">
        <f>IF(ISNUMBER(Consolidated!F1366),Consolidated!F1366,0)</f>
        <v>0</v>
      </c>
      <c r="F1366" s="103">
        <f t="shared" si="43"/>
        <v>0</v>
      </c>
    </row>
    <row r="1367" spans="1:6">
      <c r="A1367" s="103">
        <f>IF('Khả năng chọn thiết bị'!$D$8="",0,IF(Consolidated!L1367='Khả năng chọn thiết bị'!$D$8,1,0))</f>
        <v>0</v>
      </c>
      <c r="B1367" s="103">
        <f>IF('Khả năng chọn thiết bị'!$D$8="",0,IF(Consolidated!P1367='Khả năng chọn thiết bị'!$D$8,1,0))</f>
        <v>0</v>
      </c>
      <c r="C1367" s="103">
        <f t="shared" si="42"/>
        <v>0</v>
      </c>
      <c r="D1367" s="103">
        <f>IF(Consolidated!E1367=1,1,0)</f>
        <v>0</v>
      </c>
      <c r="E1367" s="103">
        <f>IF(ISNUMBER(Consolidated!F1367),Consolidated!F1367,0)</f>
        <v>0</v>
      </c>
      <c r="F1367" s="103">
        <f t="shared" si="43"/>
        <v>0</v>
      </c>
    </row>
    <row r="1368" spans="1:6">
      <c r="A1368" s="103">
        <f>IF('Khả năng chọn thiết bị'!$D$8="",0,IF(Consolidated!L1368='Khả năng chọn thiết bị'!$D$8,1,0))</f>
        <v>0</v>
      </c>
      <c r="B1368" s="103">
        <f>IF('Khả năng chọn thiết bị'!$D$8="",0,IF(Consolidated!P1368='Khả năng chọn thiết bị'!$D$8,1,0))</f>
        <v>0</v>
      </c>
      <c r="C1368" s="103">
        <f t="shared" si="42"/>
        <v>0</v>
      </c>
      <c r="D1368" s="103">
        <f>IF(Consolidated!E1368=1,1,0)</f>
        <v>0</v>
      </c>
      <c r="E1368" s="103">
        <f>IF(ISNUMBER(Consolidated!F1368),Consolidated!F1368,0)</f>
        <v>0</v>
      </c>
      <c r="F1368" s="103">
        <f t="shared" si="43"/>
        <v>0</v>
      </c>
    </row>
    <row r="1369" spans="1:6">
      <c r="A1369" s="103">
        <f>IF('Khả năng chọn thiết bị'!$D$8="",0,IF(Consolidated!L1369='Khả năng chọn thiết bị'!$D$8,1,0))</f>
        <v>0</v>
      </c>
      <c r="B1369" s="103">
        <f>IF('Khả năng chọn thiết bị'!$D$8="",0,IF(Consolidated!P1369='Khả năng chọn thiết bị'!$D$8,1,0))</f>
        <v>0</v>
      </c>
      <c r="C1369" s="103">
        <f t="shared" si="42"/>
        <v>0</v>
      </c>
      <c r="D1369" s="103">
        <f>IF(Consolidated!E1369=1,1,0)</f>
        <v>0</v>
      </c>
      <c r="E1369" s="103">
        <f>IF(ISNUMBER(Consolidated!F1369),Consolidated!F1369,0)</f>
        <v>0</v>
      </c>
      <c r="F1369" s="103">
        <f t="shared" si="43"/>
        <v>0</v>
      </c>
    </row>
    <row r="1370" spans="1:6">
      <c r="A1370" s="103">
        <f>IF('Khả năng chọn thiết bị'!$D$8="",0,IF(Consolidated!L1370='Khả năng chọn thiết bị'!$D$8,1,0))</f>
        <v>0</v>
      </c>
      <c r="B1370" s="103">
        <f>IF('Khả năng chọn thiết bị'!$D$8="",0,IF(Consolidated!P1370='Khả năng chọn thiết bị'!$D$8,1,0))</f>
        <v>0</v>
      </c>
      <c r="C1370" s="103">
        <f t="shared" si="42"/>
        <v>0</v>
      </c>
      <c r="D1370" s="103">
        <f>IF(Consolidated!E1370=1,1,0)</f>
        <v>0</v>
      </c>
      <c r="E1370" s="103">
        <f>IF(ISNUMBER(Consolidated!F1370),Consolidated!F1370,0)</f>
        <v>0</v>
      </c>
      <c r="F1370" s="103">
        <f t="shared" si="43"/>
        <v>0</v>
      </c>
    </row>
    <row r="1371" spans="1:6">
      <c r="A1371" s="103">
        <f>IF('Khả năng chọn thiết bị'!$D$8="",0,IF(Consolidated!L1371='Khả năng chọn thiết bị'!$D$8,1,0))</f>
        <v>0</v>
      </c>
      <c r="B1371" s="103">
        <f>IF('Khả năng chọn thiết bị'!$D$8="",0,IF(Consolidated!P1371='Khả năng chọn thiết bị'!$D$8,1,0))</f>
        <v>0</v>
      </c>
      <c r="C1371" s="103">
        <f t="shared" si="42"/>
        <v>0</v>
      </c>
      <c r="D1371" s="103">
        <f>IF(Consolidated!E1371=1,1,0)</f>
        <v>0</v>
      </c>
      <c r="E1371" s="103">
        <f>IF(ISNUMBER(Consolidated!F1371),Consolidated!F1371,0)</f>
        <v>0</v>
      </c>
      <c r="F1371" s="103">
        <f t="shared" si="43"/>
        <v>0</v>
      </c>
    </row>
    <row r="1372" spans="1:6">
      <c r="A1372" s="103">
        <f>IF('Khả năng chọn thiết bị'!$D$8="",0,IF(Consolidated!L1372='Khả năng chọn thiết bị'!$D$8,1,0))</f>
        <v>0</v>
      </c>
      <c r="B1372" s="103">
        <f>IF('Khả năng chọn thiết bị'!$D$8="",0,IF(Consolidated!P1372='Khả năng chọn thiết bị'!$D$8,1,0))</f>
        <v>0</v>
      </c>
      <c r="C1372" s="103">
        <f t="shared" si="42"/>
        <v>0</v>
      </c>
      <c r="D1372" s="103">
        <f>IF(Consolidated!E1372=1,1,0)</f>
        <v>0</v>
      </c>
      <c r="E1372" s="103">
        <f>IF(ISNUMBER(Consolidated!F1372),Consolidated!F1372,0)</f>
        <v>0</v>
      </c>
      <c r="F1372" s="103">
        <f t="shared" si="43"/>
        <v>0</v>
      </c>
    </row>
    <row r="1373" spans="1:6">
      <c r="A1373" s="103">
        <f>IF('Khả năng chọn thiết bị'!$D$8="",0,IF(Consolidated!L1373='Khả năng chọn thiết bị'!$D$8,1,0))</f>
        <v>0</v>
      </c>
      <c r="B1373" s="103">
        <f>IF('Khả năng chọn thiết bị'!$D$8="",0,IF(Consolidated!P1373='Khả năng chọn thiết bị'!$D$8,1,0))</f>
        <v>0</v>
      </c>
      <c r="C1373" s="103">
        <f t="shared" si="42"/>
        <v>0</v>
      </c>
      <c r="D1373" s="103">
        <f>IF(Consolidated!E1373=1,1,0)</f>
        <v>1</v>
      </c>
      <c r="E1373" s="103">
        <f>IF(ISNUMBER(Consolidated!F1373),Consolidated!F1373,0)</f>
        <v>1</v>
      </c>
      <c r="F1373" s="103">
        <f t="shared" si="43"/>
        <v>0</v>
      </c>
    </row>
    <row r="1374" spans="1:6">
      <c r="A1374" s="103">
        <f>IF('Khả năng chọn thiết bị'!$D$8="",0,IF(Consolidated!L1374='Khả năng chọn thiết bị'!$D$8,1,0))</f>
        <v>0</v>
      </c>
      <c r="B1374" s="103">
        <f>IF('Khả năng chọn thiết bị'!$D$8="",0,IF(Consolidated!P1374='Khả năng chọn thiết bị'!$D$8,1,0))</f>
        <v>0</v>
      </c>
      <c r="C1374" s="103">
        <f t="shared" si="42"/>
        <v>0</v>
      </c>
      <c r="D1374" s="103">
        <f>IF(Consolidated!E1374=1,1,0)</f>
        <v>1</v>
      </c>
      <c r="E1374" s="103">
        <f>IF(ISNUMBER(Consolidated!F1374),Consolidated!F1374,0)</f>
        <v>1</v>
      </c>
      <c r="F1374" s="103">
        <f t="shared" si="43"/>
        <v>0</v>
      </c>
    </row>
    <row r="1375" spans="1:6">
      <c r="A1375" s="103">
        <f>IF('Khả năng chọn thiết bị'!$D$8="",0,IF(Consolidated!L1375='Khả năng chọn thiết bị'!$D$8,1,0))</f>
        <v>0</v>
      </c>
      <c r="B1375" s="103">
        <f>IF('Khả năng chọn thiết bị'!$D$8="",0,IF(Consolidated!P1375='Khả năng chọn thiết bị'!$D$8,1,0))</f>
        <v>0</v>
      </c>
      <c r="C1375" s="103">
        <f t="shared" si="42"/>
        <v>0</v>
      </c>
      <c r="D1375" s="103">
        <f>IF(Consolidated!E1375=1,1,0)</f>
        <v>0</v>
      </c>
      <c r="E1375" s="103">
        <f>IF(ISNUMBER(Consolidated!F1375),Consolidated!F1375,0)</f>
        <v>0</v>
      </c>
      <c r="F1375" s="103">
        <f t="shared" si="43"/>
        <v>0</v>
      </c>
    </row>
    <row r="1376" spans="1:6">
      <c r="A1376" s="103">
        <f>IF('Khả năng chọn thiết bị'!$D$8="",0,IF(Consolidated!L1376='Khả năng chọn thiết bị'!$D$8,1,0))</f>
        <v>0</v>
      </c>
      <c r="B1376" s="103">
        <f>IF('Khả năng chọn thiết bị'!$D$8="",0,IF(Consolidated!P1376='Khả năng chọn thiết bị'!$D$8,1,0))</f>
        <v>0</v>
      </c>
      <c r="C1376" s="103">
        <f t="shared" si="42"/>
        <v>0</v>
      </c>
      <c r="D1376" s="103">
        <f>IF(Consolidated!E1376=1,1,0)</f>
        <v>0</v>
      </c>
      <c r="E1376" s="103">
        <f>IF(ISNUMBER(Consolidated!F1376),Consolidated!F1376,0)</f>
        <v>0</v>
      </c>
      <c r="F1376" s="103">
        <f t="shared" si="43"/>
        <v>0</v>
      </c>
    </row>
    <row r="1377" spans="1:6">
      <c r="A1377" s="103">
        <f>IF('Khả năng chọn thiết bị'!$D$8="",0,IF(Consolidated!L1377='Khả năng chọn thiết bị'!$D$8,1,0))</f>
        <v>0</v>
      </c>
      <c r="B1377" s="103">
        <f>IF('Khả năng chọn thiết bị'!$D$8="",0,IF(Consolidated!P1377='Khả năng chọn thiết bị'!$D$8,1,0))</f>
        <v>0</v>
      </c>
      <c r="C1377" s="103">
        <f t="shared" si="42"/>
        <v>0</v>
      </c>
      <c r="D1377" s="103">
        <f>IF(Consolidated!E1377=1,1,0)</f>
        <v>0</v>
      </c>
      <c r="E1377" s="103">
        <f>IF(ISNUMBER(Consolidated!F1377),Consolidated!F1377,0)</f>
        <v>0</v>
      </c>
      <c r="F1377" s="103">
        <f t="shared" si="43"/>
        <v>0</v>
      </c>
    </row>
    <row r="1378" spans="1:6">
      <c r="A1378" s="103">
        <f>IF('Khả năng chọn thiết bị'!$D$8="",0,IF(Consolidated!L1378='Khả năng chọn thiết bị'!$D$8,1,0))</f>
        <v>0</v>
      </c>
      <c r="B1378" s="103">
        <f>IF('Khả năng chọn thiết bị'!$D$8="",0,IF(Consolidated!P1378='Khả năng chọn thiết bị'!$D$8,1,0))</f>
        <v>0</v>
      </c>
      <c r="C1378" s="103">
        <f t="shared" si="42"/>
        <v>0</v>
      </c>
      <c r="D1378" s="103">
        <f>IF(Consolidated!E1378=1,1,0)</f>
        <v>1</v>
      </c>
      <c r="E1378" s="103">
        <f>IF(ISNUMBER(Consolidated!F1378),Consolidated!F1378,0)</f>
        <v>0</v>
      </c>
      <c r="F1378" s="103">
        <f t="shared" si="43"/>
        <v>0</v>
      </c>
    </row>
    <row r="1379" spans="1:6">
      <c r="A1379" s="103">
        <f>IF('Khả năng chọn thiết bị'!$D$8="",0,IF(Consolidated!L1379='Khả năng chọn thiết bị'!$D$8,1,0))</f>
        <v>0</v>
      </c>
      <c r="B1379" s="103">
        <f>IF('Khả năng chọn thiết bị'!$D$8="",0,IF(Consolidated!P1379='Khả năng chọn thiết bị'!$D$8,1,0))</f>
        <v>0</v>
      </c>
      <c r="C1379" s="103">
        <f t="shared" si="42"/>
        <v>0</v>
      </c>
      <c r="D1379" s="103">
        <f>IF(Consolidated!E1379=1,1,0)</f>
        <v>1</v>
      </c>
      <c r="E1379" s="103">
        <f>IF(ISNUMBER(Consolidated!F1379),Consolidated!F1379,0)</f>
        <v>2</v>
      </c>
      <c r="F1379" s="103">
        <f t="shared" si="43"/>
        <v>0</v>
      </c>
    </row>
    <row r="1380" spans="1:6">
      <c r="A1380" s="103">
        <f>IF('Khả năng chọn thiết bị'!$D$8="",0,IF(Consolidated!L1380='Khả năng chọn thiết bị'!$D$8,1,0))</f>
        <v>0</v>
      </c>
      <c r="B1380" s="103">
        <f>IF('Khả năng chọn thiết bị'!$D$8="",0,IF(Consolidated!P1380='Khả năng chọn thiết bị'!$D$8,1,0))</f>
        <v>0</v>
      </c>
      <c r="C1380" s="103">
        <f t="shared" si="42"/>
        <v>0</v>
      </c>
      <c r="D1380" s="103">
        <f>IF(Consolidated!E1380=1,1,0)</f>
        <v>1</v>
      </c>
      <c r="E1380" s="103">
        <f>IF(ISNUMBER(Consolidated!F1380),Consolidated!F1380,0)</f>
        <v>2</v>
      </c>
      <c r="F1380" s="103">
        <f t="shared" si="43"/>
        <v>0</v>
      </c>
    </row>
    <row r="1381" spans="1:6">
      <c r="A1381" s="103">
        <f>IF('Khả năng chọn thiết bị'!$D$8="",0,IF(Consolidated!L1381='Khả năng chọn thiết bị'!$D$8,1,0))</f>
        <v>0</v>
      </c>
      <c r="B1381" s="103">
        <f>IF('Khả năng chọn thiết bị'!$D$8="",0,IF(Consolidated!P1381='Khả năng chọn thiết bị'!$D$8,1,0))</f>
        <v>0</v>
      </c>
      <c r="C1381" s="103">
        <f t="shared" si="42"/>
        <v>0</v>
      </c>
      <c r="D1381" s="103">
        <f>IF(Consolidated!E1381=1,1,0)</f>
        <v>1</v>
      </c>
      <c r="E1381" s="103">
        <f>IF(ISNUMBER(Consolidated!F1381),Consolidated!F1381,0)</f>
        <v>0</v>
      </c>
      <c r="F1381" s="103">
        <f t="shared" si="43"/>
        <v>0</v>
      </c>
    </row>
    <row r="1382" spans="1:6">
      <c r="A1382" s="103">
        <f>IF('Khả năng chọn thiết bị'!$D$8="",0,IF(Consolidated!L1382='Khả năng chọn thiết bị'!$D$8,1,0))</f>
        <v>0</v>
      </c>
      <c r="B1382" s="103">
        <f>IF('Khả năng chọn thiết bị'!$D$8="",0,IF(Consolidated!P1382='Khả năng chọn thiết bị'!$D$8,1,0))</f>
        <v>0</v>
      </c>
      <c r="C1382" s="103">
        <f t="shared" si="42"/>
        <v>0</v>
      </c>
      <c r="D1382" s="103">
        <f>IF(Consolidated!E1382=1,1,0)</f>
        <v>1</v>
      </c>
      <c r="E1382" s="103">
        <f>IF(ISNUMBER(Consolidated!F1382),Consolidated!F1382,0)</f>
        <v>1</v>
      </c>
      <c r="F1382" s="103">
        <f t="shared" si="43"/>
        <v>0</v>
      </c>
    </row>
    <row r="1383" spans="1:6">
      <c r="A1383" s="103">
        <f>IF('Khả năng chọn thiết bị'!$D$8="",0,IF(Consolidated!L1383='Khả năng chọn thiết bị'!$D$8,1,0))</f>
        <v>0</v>
      </c>
      <c r="B1383" s="103">
        <f>IF('Khả năng chọn thiết bị'!$D$8="",0,IF(Consolidated!P1383='Khả năng chọn thiết bị'!$D$8,1,0))</f>
        <v>0</v>
      </c>
      <c r="C1383" s="103">
        <f t="shared" si="42"/>
        <v>0</v>
      </c>
      <c r="D1383" s="103">
        <f>IF(Consolidated!E1383=1,1,0)</f>
        <v>1</v>
      </c>
      <c r="E1383" s="103">
        <f>IF(ISNUMBER(Consolidated!F1383),Consolidated!F1383,0)</f>
        <v>1</v>
      </c>
      <c r="F1383" s="103">
        <f t="shared" si="43"/>
        <v>0</v>
      </c>
    </row>
    <row r="1384" spans="1:6">
      <c r="A1384" s="103">
        <f>IF('Khả năng chọn thiết bị'!$D$8="",0,IF(Consolidated!L1384='Khả năng chọn thiết bị'!$D$8,1,0))</f>
        <v>0</v>
      </c>
      <c r="B1384" s="103">
        <f>IF('Khả năng chọn thiết bị'!$D$8="",0,IF(Consolidated!P1384='Khả năng chọn thiết bị'!$D$8,1,0))</f>
        <v>0</v>
      </c>
      <c r="C1384" s="103">
        <f t="shared" si="42"/>
        <v>0</v>
      </c>
      <c r="D1384" s="103">
        <f>IF(Consolidated!E1384=1,1,0)</f>
        <v>1</v>
      </c>
      <c r="E1384" s="103">
        <f>IF(ISNUMBER(Consolidated!F1384),Consolidated!F1384,0)</f>
        <v>1</v>
      </c>
      <c r="F1384" s="103">
        <f t="shared" si="43"/>
        <v>0</v>
      </c>
    </row>
    <row r="1385" spans="1:6">
      <c r="A1385" s="103">
        <f>IF('Khả năng chọn thiết bị'!$D$8="",0,IF(Consolidated!L1385='Khả năng chọn thiết bị'!$D$8,1,0))</f>
        <v>0</v>
      </c>
      <c r="B1385" s="103">
        <f>IF('Khả năng chọn thiết bị'!$D$8="",0,IF(Consolidated!P1385='Khả năng chọn thiết bị'!$D$8,1,0))</f>
        <v>0</v>
      </c>
      <c r="C1385" s="103">
        <f t="shared" si="42"/>
        <v>0</v>
      </c>
      <c r="D1385" s="103">
        <f>IF(Consolidated!E1385=1,1,0)</f>
        <v>1</v>
      </c>
      <c r="E1385" s="103">
        <f>IF(ISNUMBER(Consolidated!F1385),Consolidated!F1385,0)</f>
        <v>1</v>
      </c>
      <c r="F1385" s="103">
        <f t="shared" si="43"/>
        <v>0</v>
      </c>
    </row>
    <row r="1386" spans="1:6">
      <c r="A1386" s="103">
        <f>IF('Khả năng chọn thiết bị'!$D$8="",0,IF(Consolidated!L1386='Khả năng chọn thiết bị'!$D$8,1,0))</f>
        <v>0</v>
      </c>
      <c r="B1386" s="103">
        <f>IF('Khả năng chọn thiết bị'!$D$8="",0,IF(Consolidated!P1386='Khả năng chọn thiết bị'!$D$8,1,0))</f>
        <v>0</v>
      </c>
      <c r="C1386" s="103">
        <f t="shared" si="42"/>
        <v>0</v>
      </c>
      <c r="D1386" s="103">
        <f>IF(Consolidated!E1386=1,1,0)</f>
        <v>1</v>
      </c>
      <c r="E1386" s="103">
        <f>IF(ISNUMBER(Consolidated!F1386),Consolidated!F1386,0)</f>
        <v>1</v>
      </c>
      <c r="F1386" s="103">
        <f t="shared" si="43"/>
        <v>0</v>
      </c>
    </row>
    <row r="1387" spans="1:6">
      <c r="A1387" s="103">
        <f>IF('Khả năng chọn thiết bị'!$D$8="",0,IF(Consolidated!L1387='Khả năng chọn thiết bị'!$D$8,1,0))</f>
        <v>0</v>
      </c>
      <c r="B1387" s="103">
        <f>IF('Khả năng chọn thiết bị'!$D$8="",0,IF(Consolidated!P1387='Khả năng chọn thiết bị'!$D$8,1,0))</f>
        <v>0</v>
      </c>
      <c r="C1387" s="103">
        <f t="shared" si="42"/>
        <v>0</v>
      </c>
      <c r="D1387" s="103">
        <f>IF(Consolidated!E1387=1,1,0)</f>
        <v>1</v>
      </c>
      <c r="E1387" s="103">
        <f>IF(ISNUMBER(Consolidated!F1387),Consolidated!F1387,0)</f>
        <v>1</v>
      </c>
      <c r="F1387" s="103">
        <f t="shared" si="43"/>
        <v>0</v>
      </c>
    </row>
    <row r="1388" spans="1:6">
      <c r="A1388" s="103">
        <f>IF('Khả năng chọn thiết bị'!$D$8="",0,IF(Consolidated!L1388='Khả năng chọn thiết bị'!$D$8,1,0))</f>
        <v>0</v>
      </c>
      <c r="B1388" s="103">
        <f>IF('Khả năng chọn thiết bị'!$D$8="",0,IF(Consolidated!P1388='Khả năng chọn thiết bị'!$D$8,1,0))</f>
        <v>0</v>
      </c>
      <c r="C1388" s="103">
        <f t="shared" si="42"/>
        <v>0</v>
      </c>
      <c r="D1388" s="103">
        <f>IF(Consolidated!E1388=1,1,0)</f>
        <v>1</v>
      </c>
      <c r="E1388" s="103">
        <f>IF(ISNUMBER(Consolidated!F1388),Consolidated!F1388,0)</f>
        <v>1</v>
      </c>
      <c r="F1388" s="103">
        <f t="shared" si="43"/>
        <v>0</v>
      </c>
    </row>
    <row r="1389" spans="1:6">
      <c r="A1389" s="103">
        <f>IF('Khả năng chọn thiết bị'!$D$8="",0,IF(Consolidated!L1389='Khả năng chọn thiết bị'!$D$8,1,0))</f>
        <v>0</v>
      </c>
      <c r="B1389" s="103">
        <f>IF('Khả năng chọn thiết bị'!$D$8="",0,IF(Consolidated!P1389='Khả năng chọn thiết bị'!$D$8,1,0))</f>
        <v>0</v>
      </c>
      <c r="C1389" s="103">
        <f t="shared" si="42"/>
        <v>0</v>
      </c>
      <c r="D1389" s="103">
        <f>IF(Consolidated!E1389=1,1,0)</f>
        <v>1</v>
      </c>
      <c r="E1389" s="103">
        <f>IF(ISNUMBER(Consolidated!F1389),Consolidated!F1389,0)</f>
        <v>1</v>
      </c>
      <c r="F1389" s="103">
        <f t="shared" si="43"/>
        <v>0</v>
      </c>
    </row>
    <row r="1390" spans="1:6">
      <c r="A1390" s="103">
        <f>IF('Khả năng chọn thiết bị'!$D$8="",0,IF(Consolidated!L1390='Khả năng chọn thiết bị'!$D$8,1,0))</f>
        <v>0</v>
      </c>
      <c r="B1390" s="103">
        <f>IF('Khả năng chọn thiết bị'!$D$8="",0,IF(Consolidated!P1390='Khả năng chọn thiết bị'!$D$8,1,0))</f>
        <v>0</v>
      </c>
      <c r="C1390" s="103">
        <f t="shared" si="42"/>
        <v>0</v>
      </c>
      <c r="D1390" s="103">
        <f>IF(Consolidated!E1390=1,1,0)</f>
        <v>1</v>
      </c>
      <c r="E1390" s="103">
        <f>IF(ISNUMBER(Consolidated!F1390),Consolidated!F1390,0)</f>
        <v>1</v>
      </c>
      <c r="F1390" s="103">
        <f t="shared" si="43"/>
        <v>0</v>
      </c>
    </row>
    <row r="1391" spans="1:6">
      <c r="A1391" s="103">
        <f>IF('Khả năng chọn thiết bị'!$D$8="",0,IF(Consolidated!L1391='Khả năng chọn thiết bị'!$D$8,1,0))</f>
        <v>0</v>
      </c>
      <c r="B1391" s="103">
        <f>IF('Khả năng chọn thiết bị'!$D$8="",0,IF(Consolidated!P1391='Khả năng chọn thiết bị'!$D$8,1,0))</f>
        <v>0</v>
      </c>
      <c r="C1391" s="103">
        <f t="shared" si="42"/>
        <v>0</v>
      </c>
      <c r="D1391" s="103">
        <f>IF(Consolidated!E1391=1,1,0)</f>
        <v>1</v>
      </c>
      <c r="E1391" s="103">
        <f>IF(ISNUMBER(Consolidated!F1391),Consolidated!F1391,0)</f>
        <v>1</v>
      </c>
      <c r="F1391" s="103">
        <f t="shared" si="43"/>
        <v>0</v>
      </c>
    </row>
    <row r="1392" spans="1:6">
      <c r="A1392" s="103">
        <f>IF('Khả năng chọn thiết bị'!$D$8="",0,IF(Consolidated!L1392='Khả năng chọn thiết bị'!$D$8,1,0))</f>
        <v>0</v>
      </c>
      <c r="B1392" s="103">
        <f>IF('Khả năng chọn thiết bị'!$D$8="",0,IF(Consolidated!P1392='Khả năng chọn thiết bị'!$D$8,1,0))</f>
        <v>0</v>
      </c>
      <c r="C1392" s="103">
        <f t="shared" si="42"/>
        <v>0</v>
      </c>
      <c r="D1392" s="103">
        <f>IF(Consolidated!E1392=1,1,0)</f>
        <v>1</v>
      </c>
      <c r="E1392" s="103">
        <f>IF(ISNUMBER(Consolidated!F1392),Consolidated!F1392,0)</f>
        <v>1</v>
      </c>
      <c r="F1392" s="103">
        <f t="shared" si="43"/>
        <v>0</v>
      </c>
    </row>
    <row r="1393" spans="1:6">
      <c r="A1393" s="103">
        <f>IF('Khả năng chọn thiết bị'!$D$8="",0,IF(Consolidated!L1393='Khả năng chọn thiết bị'!$D$8,1,0))</f>
        <v>0</v>
      </c>
      <c r="B1393" s="103">
        <f>IF('Khả năng chọn thiết bị'!$D$8="",0,IF(Consolidated!P1393='Khả năng chọn thiết bị'!$D$8,1,0))</f>
        <v>0</v>
      </c>
      <c r="C1393" s="103">
        <f t="shared" si="42"/>
        <v>0</v>
      </c>
      <c r="D1393" s="103">
        <f>IF(Consolidated!E1393=1,1,0)</f>
        <v>1</v>
      </c>
      <c r="E1393" s="103">
        <f>IF(ISNUMBER(Consolidated!F1393),Consolidated!F1393,0)</f>
        <v>1</v>
      </c>
      <c r="F1393" s="103">
        <f t="shared" si="43"/>
        <v>0</v>
      </c>
    </row>
    <row r="1394" spans="1:6">
      <c r="A1394" s="103">
        <f>IF('Khả năng chọn thiết bị'!$D$8="",0,IF(Consolidated!L1394='Khả năng chọn thiết bị'!$D$8,1,0))</f>
        <v>0</v>
      </c>
      <c r="B1394" s="103">
        <f>IF('Khả năng chọn thiết bị'!$D$8="",0,IF(Consolidated!P1394='Khả năng chọn thiết bị'!$D$8,1,0))</f>
        <v>0</v>
      </c>
      <c r="C1394" s="103">
        <f t="shared" si="42"/>
        <v>0</v>
      </c>
      <c r="D1394" s="103">
        <f>IF(Consolidated!E1394=1,1,0)</f>
        <v>1</v>
      </c>
      <c r="E1394" s="103">
        <f>IF(ISNUMBER(Consolidated!F1394),Consolidated!F1394,0)</f>
        <v>2</v>
      </c>
      <c r="F1394" s="103">
        <f t="shared" si="43"/>
        <v>0</v>
      </c>
    </row>
    <row r="1395" spans="1:6">
      <c r="A1395" s="103">
        <f>IF('Khả năng chọn thiết bị'!$D$8="",0,IF(Consolidated!L1395='Khả năng chọn thiết bị'!$D$8,1,0))</f>
        <v>0</v>
      </c>
      <c r="B1395" s="103">
        <f>IF('Khả năng chọn thiết bị'!$D$8="",0,IF(Consolidated!P1395='Khả năng chọn thiết bị'!$D$8,1,0))</f>
        <v>0</v>
      </c>
      <c r="C1395" s="103">
        <f t="shared" si="42"/>
        <v>0</v>
      </c>
      <c r="D1395" s="103">
        <f>IF(Consolidated!E1395=1,1,0)</f>
        <v>1</v>
      </c>
      <c r="E1395" s="103">
        <f>IF(ISNUMBER(Consolidated!F1395),Consolidated!F1395,0)</f>
        <v>1</v>
      </c>
      <c r="F1395" s="103">
        <f t="shared" si="43"/>
        <v>0</v>
      </c>
    </row>
    <row r="1396" spans="1:6">
      <c r="A1396" s="103">
        <f>IF('Khả năng chọn thiết bị'!$D$8="",0,IF(Consolidated!L1396='Khả năng chọn thiết bị'!$D$8,1,0))</f>
        <v>0</v>
      </c>
      <c r="B1396" s="103">
        <f>IF('Khả năng chọn thiết bị'!$D$8="",0,IF(Consolidated!P1396='Khả năng chọn thiết bị'!$D$8,1,0))</f>
        <v>0</v>
      </c>
      <c r="C1396" s="103">
        <f t="shared" si="42"/>
        <v>0</v>
      </c>
      <c r="D1396" s="103">
        <f>IF(Consolidated!E1396=1,1,0)</f>
        <v>1</v>
      </c>
      <c r="E1396" s="103">
        <f>IF(ISNUMBER(Consolidated!F1396),Consolidated!F1396,0)</f>
        <v>0</v>
      </c>
      <c r="F1396" s="103">
        <f t="shared" si="43"/>
        <v>0</v>
      </c>
    </row>
    <row r="1397" spans="1:6">
      <c r="A1397" s="103">
        <f>IF('Khả năng chọn thiết bị'!$D$8="",0,IF(Consolidated!L1397='Khả năng chọn thiết bị'!$D$8,1,0))</f>
        <v>0</v>
      </c>
      <c r="B1397" s="103">
        <f>IF('Khả năng chọn thiết bị'!$D$8="",0,IF(Consolidated!P1397='Khả năng chọn thiết bị'!$D$8,1,0))</f>
        <v>0</v>
      </c>
      <c r="C1397" s="103">
        <f t="shared" si="42"/>
        <v>0</v>
      </c>
      <c r="D1397" s="103">
        <f>IF(Consolidated!E1397=1,1,0)</f>
        <v>1</v>
      </c>
      <c r="E1397" s="103">
        <f>IF(ISNUMBER(Consolidated!F1397),Consolidated!F1397,0)</f>
        <v>0</v>
      </c>
      <c r="F1397" s="103">
        <f t="shared" si="43"/>
        <v>0</v>
      </c>
    </row>
    <row r="1398" spans="1:6">
      <c r="A1398" s="103">
        <f>IF('Khả năng chọn thiết bị'!$D$8="",0,IF(Consolidated!L1398='Khả năng chọn thiết bị'!$D$8,1,0))</f>
        <v>0</v>
      </c>
      <c r="B1398" s="103">
        <f>IF('Khả năng chọn thiết bị'!$D$8="",0,IF(Consolidated!P1398='Khả năng chọn thiết bị'!$D$8,1,0))</f>
        <v>0</v>
      </c>
      <c r="C1398" s="103">
        <f t="shared" si="42"/>
        <v>0</v>
      </c>
      <c r="D1398" s="103">
        <f>IF(Consolidated!E1398=1,1,0)</f>
        <v>1</v>
      </c>
      <c r="E1398" s="103">
        <f>IF(ISNUMBER(Consolidated!F1398),Consolidated!F1398,0)</f>
        <v>0</v>
      </c>
      <c r="F1398" s="103">
        <f t="shared" si="43"/>
        <v>0</v>
      </c>
    </row>
    <row r="1399" spans="1:6">
      <c r="A1399" s="103">
        <f>IF('Khả năng chọn thiết bị'!$D$8="",0,IF(Consolidated!L1399='Khả năng chọn thiết bị'!$D$8,1,0))</f>
        <v>0</v>
      </c>
      <c r="B1399" s="103">
        <f>IF('Khả năng chọn thiết bị'!$D$8="",0,IF(Consolidated!P1399='Khả năng chọn thiết bị'!$D$8,1,0))</f>
        <v>0</v>
      </c>
      <c r="C1399" s="103">
        <f t="shared" si="42"/>
        <v>0</v>
      </c>
      <c r="D1399" s="103">
        <f>IF(Consolidated!E1399=1,1,0)</f>
        <v>1</v>
      </c>
      <c r="E1399" s="103">
        <f>IF(ISNUMBER(Consolidated!F1399),Consolidated!F1399,0)</f>
        <v>0</v>
      </c>
      <c r="F1399" s="103">
        <f t="shared" si="43"/>
        <v>0</v>
      </c>
    </row>
    <row r="1400" spans="1:6">
      <c r="A1400" s="103">
        <f>IF('Khả năng chọn thiết bị'!$D$8="",0,IF(Consolidated!L1400='Khả năng chọn thiết bị'!$D$8,1,0))</f>
        <v>0</v>
      </c>
      <c r="B1400" s="103">
        <f>IF('Khả năng chọn thiết bị'!$D$8="",0,IF(Consolidated!P1400='Khả năng chọn thiết bị'!$D$8,1,0))</f>
        <v>0</v>
      </c>
      <c r="C1400" s="103">
        <f t="shared" si="42"/>
        <v>0</v>
      </c>
      <c r="D1400" s="103">
        <f>IF(Consolidated!E1400=1,1,0)</f>
        <v>1</v>
      </c>
      <c r="E1400" s="103">
        <f>IF(ISNUMBER(Consolidated!F1400),Consolidated!F1400,0)</f>
        <v>2</v>
      </c>
      <c r="F1400" s="103">
        <f t="shared" si="43"/>
        <v>0</v>
      </c>
    </row>
    <row r="1401" spans="1:6">
      <c r="A1401" s="103">
        <f>IF('Khả năng chọn thiết bị'!$D$8="",0,IF(Consolidated!L1401='Khả năng chọn thiết bị'!$D$8,1,0))</f>
        <v>0</v>
      </c>
      <c r="B1401" s="103">
        <f>IF('Khả năng chọn thiết bị'!$D$8="",0,IF(Consolidated!P1401='Khả năng chọn thiết bị'!$D$8,1,0))</f>
        <v>0</v>
      </c>
      <c r="C1401" s="103">
        <f t="shared" si="42"/>
        <v>0</v>
      </c>
      <c r="D1401" s="103">
        <f>IF(Consolidated!E1401=1,1,0)</f>
        <v>1</v>
      </c>
      <c r="E1401" s="103">
        <f>IF(ISNUMBER(Consolidated!F1401),Consolidated!F1401,0)</f>
        <v>2</v>
      </c>
      <c r="F1401" s="103">
        <f t="shared" si="43"/>
        <v>0</v>
      </c>
    </row>
    <row r="1402" spans="1:6">
      <c r="A1402" s="103">
        <f>IF('Khả năng chọn thiết bị'!$D$8="",0,IF(Consolidated!L1402='Khả năng chọn thiết bị'!$D$8,1,0))</f>
        <v>0</v>
      </c>
      <c r="B1402" s="103">
        <f>IF('Khả năng chọn thiết bị'!$D$8="",0,IF(Consolidated!P1402='Khả năng chọn thiết bị'!$D$8,1,0))</f>
        <v>0</v>
      </c>
      <c r="C1402" s="103">
        <f t="shared" si="42"/>
        <v>0</v>
      </c>
      <c r="D1402" s="103">
        <f>IF(Consolidated!E1402=1,1,0)</f>
        <v>1</v>
      </c>
      <c r="E1402" s="103">
        <f>IF(ISNUMBER(Consolidated!F1402),Consolidated!F1402,0)</f>
        <v>2</v>
      </c>
      <c r="F1402" s="103">
        <f t="shared" si="43"/>
        <v>0</v>
      </c>
    </row>
    <row r="1403" spans="1:6">
      <c r="A1403" s="103">
        <f>IF('Khả năng chọn thiết bị'!$D$8="",0,IF(Consolidated!L1403='Khả năng chọn thiết bị'!$D$8,1,0))</f>
        <v>0</v>
      </c>
      <c r="B1403" s="103">
        <f>IF('Khả năng chọn thiết bị'!$D$8="",0,IF(Consolidated!P1403='Khả năng chọn thiết bị'!$D$8,1,0))</f>
        <v>0</v>
      </c>
      <c r="C1403" s="103">
        <f t="shared" si="42"/>
        <v>0</v>
      </c>
      <c r="D1403" s="103">
        <f>IF(Consolidated!E1403=1,1,0)</f>
        <v>1</v>
      </c>
      <c r="E1403" s="103">
        <f>IF(ISNUMBER(Consolidated!F1403),Consolidated!F1403,0)</f>
        <v>1</v>
      </c>
      <c r="F1403" s="103">
        <f t="shared" si="43"/>
        <v>0</v>
      </c>
    </row>
    <row r="1404" spans="1:6">
      <c r="A1404" s="103">
        <f>IF('Khả năng chọn thiết bị'!$D$8="",0,IF(Consolidated!L1404='Khả năng chọn thiết bị'!$D$8,1,0))</f>
        <v>0</v>
      </c>
      <c r="B1404" s="103">
        <f>IF('Khả năng chọn thiết bị'!$D$8="",0,IF(Consolidated!P1404='Khả năng chọn thiết bị'!$D$8,1,0))</f>
        <v>0</v>
      </c>
      <c r="C1404" s="103">
        <f t="shared" si="42"/>
        <v>0</v>
      </c>
      <c r="D1404" s="103">
        <f>IF(Consolidated!E1404=1,1,0)</f>
        <v>1</v>
      </c>
      <c r="E1404" s="103">
        <f>IF(ISNUMBER(Consolidated!F1404),Consolidated!F1404,0)</f>
        <v>2</v>
      </c>
      <c r="F1404" s="103">
        <f t="shared" si="43"/>
        <v>0</v>
      </c>
    </row>
    <row r="1405" spans="1:6">
      <c r="A1405" s="103">
        <f>IF('Khả năng chọn thiết bị'!$D$8="",0,IF(Consolidated!L1405='Khả năng chọn thiết bị'!$D$8,1,0))</f>
        <v>0</v>
      </c>
      <c r="B1405" s="103">
        <f>IF('Khả năng chọn thiết bị'!$D$8="",0,IF(Consolidated!P1405='Khả năng chọn thiết bị'!$D$8,1,0))</f>
        <v>0</v>
      </c>
      <c r="C1405" s="103">
        <f t="shared" si="42"/>
        <v>0</v>
      </c>
      <c r="D1405" s="103">
        <f>IF(Consolidated!E1405=1,1,0)</f>
        <v>1</v>
      </c>
      <c r="E1405" s="103">
        <f>IF(ISNUMBER(Consolidated!F1405),Consolidated!F1405,0)</f>
        <v>1</v>
      </c>
      <c r="F1405" s="103">
        <f t="shared" si="43"/>
        <v>0</v>
      </c>
    </row>
    <row r="1406" spans="1:6">
      <c r="A1406" s="103">
        <f>IF('Khả năng chọn thiết bị'!$D$8="",0,IF(Consolidated!L1406='Khả năng chọn thiết bị'!$D$8,1,0))</f>
        <v>0</v>
      </c>
      <c r="B1406" s="103">
        <f>IF('Khả năng chọn thiết bị'!$D$8="",0,IF(Consolidated!P1406='Khả năng chọn thiết bị'!$D$8,1,0))</f>
        <v>0</v>
      </c>
      <c r="C1406" s="103">
        <f t="shared" si="42"/>
        <v>0</v>
      </c>
      <c r="D1406" s="103">
        <f>IF(Consolidated!E1406=1,1,0)</f>
        <v>1</v>
      </c>
      <c r="E1406" s="103">
        <f>IF(ISNUMBER(Consolidated!F1406),Consolidated!F1406,0)</f>
        <v>2</v>
      </c>
      <c r="F1406" s="103">
        <f t="shared" si="43"/>
        <v>0</v>
      </c>
    </row>
    <row r="1407" spans="1:6">
      <c r="A1407" s="103">
        <f>IF('Khả năng chọn thiết bị'!$D$8="",0,IF(Consolidated!L1407='Khả năng chọn thiết bị'!$D$8,1,0))</f>
        <v>0</v>
      </c>
      <c r="B1407" s="103">
        <f>IF('Khả năng chọn thiết bị'!$D$8="",0,IF(Consolidated!P1407='Khả năng chọn thiết bị'!$D$8,1,0))</f>
        <v>0</v>
      </c>
      <c r="C1407" s="103">
        <f t="shared" si="42"/>
        <v>0</v>
      </c>
      <c r="D1407" s="103">
        <f>IF(Consolidated!E1407=1,1,0)</f>
        <v>1</v>
      </c>
      <c r="E1407" s="103">
        <f>IF(ISNUMBER(Consolidated!F1407),Consolidated!F1407,0)</f>
        <v>1</v>
      </c>
      <c r="F1407" s="103">
        <f t="shared" si="43"/>
        <v>0</v>
      </c>
    </row>
    <row r="1408" spans="1:6">
      <c r="A1408" s="103">
        <f>IF('Khả năng chọn thiết bị'!$D$8="",0,IF(Consolidated!L1408='Khả năng chọn thiết bị'!$D$8,1,0))</f>
        <v>0</v>
      </c>
      <c r="B1408" s="103">
        <f>IF('Khả năng chọn thiết bị'!$D$8="",0,IF(Consolidated!P1408='Khả năng chọn thiết bị'!$D$8,1,0))</f>
        <v>0</v>
      </c>
      <c r="C1408" s="103">
        <f t="shared" si="42"/>
        <v>0</v>
      </c>
      <c r="D1408" s="103">
        <f>IF(Consolidated!E1408=1,1,0)</f>
        <v>1</v>
      </c>
      <c r="E1408" s="103">
        <f>IF(ISNUMBER(Consolidated!F1408),Consolidated!F1408,0)</f>
        <v>1</v>
      </c>
      <c r="F1408" s="103">
        <f t="shared" si="43"/>
        <v>0</v>
      </c>
    </row>
    <row r="1409" spans="1:6">
      <c r="A1409" s="103">
        <f>IF('Khả năng chọn thiết bị'!$D$8="",0,IF(Consolidated!L1409='Khả năng chọn thiết bị'!$D$8,1,0))</f>
        <v>0</v>
      </c>
      <c r="B1409" s="103">
        <f>IF('Khả năng chọn thiết bị'!$D$8="",0,IF(Consolidated!P1409='Khả năng chọn thiết bị'!$D$8,1,0))</f>
        <v>0</v>
      </c>
      <c r="C1409" s="103">
        <f t="shared" si="42"/>
        <v>0</v>
      </c>
      <c r="D1409" s="103">
        <f>IF(Consolidated!E1409=1,1,0)</f>
        <v>1</v>
      </c>
      <c r="E1409" s="103">
        <f>IF(ISNUMBER(Consolidated!F1409),Consolidated!F1409,0)</f>
        <v>1</v>
      </c>
      <c r="F1409" s="103">
        <f t="shared" si="43"/>
        <v>0</v>
      </c>
    </row>
    <row r="1410" spans="1:6">
      <c r="A1410" s="103">
        <f>IF('Khả năng chọn thiết bị'!$D$8="",0,IF(Consolidated!L1410='Khả năng chọn thiết bị'!$D$8,1,0))</f>
        <v>0</v>
      </c>
      <c r="B1410" s="103">
        <f>IF('Khả năng chọn thiết bị'!$D$8="",0,IF(Consolidated!P1410='Khả năng chọn thiết bị'!$D$8,1,0))</f>
        <v>0</v>
      </c>
      <c r="C1410" s="103">
        <f t="shared" ref="C1410:C1473" si="44">IF(A1410+B1410&gt;0,1,0)</f>
        <v>0</v>
      </c>
      <c r="D1410" s="103">
        <f>IF(Consolidated!E1410=1,1,0)</f>
        <v>1</v>
      </c>
      <c r="E1410" s="103">
        <f>IF(ISNUMBER(Consolidated!F1410),Consolidated!F1410,0)</f>
        <v>1</v>
      </c>
      <c r="F1410" s="103">
        <f t="shared" si="43"/>
        <v>0</v>
      </c>
    </row>
    <row r="1411" spans="1:6">
      <c r="A1411" s="103">
        <f>IF('Khả năng chọn thiết bị'!$D$8="",0,IF(Consolidated!L1411='Khả năng chọn thiết bị'!$D$8,1,0))</f>
        <v>0</v>
      </c>
      <c r="B1411" s="103">
        <f>IF('Khả năng chọn thiết bị'!$D$8="",0,IF(Consolidated!P1411='Khả năng chọn thiết bị'!$D$8,1,0))</f>
        <v>0</v>
      </c>
      <c r="C1411" s="103">
        <f t="shared" si="44"/>
        <v>0</v>
      </c>
      <c r="D1411" s="103">
        <f>IF(Consolidated!E1411=1,1,0)</f>
        <v>1</v>
      </c>
      <c r="E1411" s="103">
        <f>IF(ISNUMBER(Consolidated!F1411),Consolidated!F1411,0)</f>
        <v>1</v>
      </c>
      <c r="F1411" s="103">
        <f t="shared" ref="F1411:F1474" si="45">F1410+C1411</f>
        <v>0</v>
      </c>
    </row>
    <row r="1412" spans="1:6">
      <c r="A1412" s="103">
        <f>IF('Khả năng chọn thiết bị'!$D$8="",0,IF(Consolidated!L1412='Khả năng chọn thiết bị'!$D$8,1,0))</f>
        <v>0</v>
      </c>
      <c r="B1412" s="103">
        <f>IF('Khả năng chọn thiết bị'!$D$8="",0,IF(Consolidated!P1412='Khả năng chọn thiết bị'!$D$8,1,0))</f>
        <v>0</v>
      </c>
      <c r="C1412" s="103">
        <f t="shared" si="44"/>
        <v>0</v>
      </c>
      <c r="D1412" s="103">
        <f>IF(Consolidated!E1412=1,1,0)</f>
        <v>1</v>
      </c>
      <c r="E1412" s="103">
        <f>IF(ISNUMBER(Consolidated!F1412),Consolidated!F1412,0)</f>
        <v>1</v>
      </c>
      <c r="F1412" s="103">
        <f t="shared" si="45"/>
        <v>0</v>
      </c>
    </row>
    <row r="1413" spans="1:6">
      <c r="A1413" s="103">
        <f>IF('Khả năng chọn thiết bị'!$D$8="",0,IF(Consolidated!L1413='Khả năng chọn thiết bị'!$D$8,1,0))</f>
        <v>0</v>
      </c>
      <c r="B1413" s="103">
        <f>IF('Khả năng chọn thiết bị'!$D$8="",0,IF(Consolidated!P1413='Khả năng chọn thiết bị'!$D$8,1,0))</f>
        <v>0</v>
      </c>
      <c r="C1413" s="103">
        <f t="shared" si="44"/>
        <v>0</v>
      </c>
      <c r="D1413" s="103">
        <f>IF(Consolidated!E1413=1,1,0)</f>
        <v>1</v>
      </c>
      <c r="E1413" s="103">
        <f>IF(ISNUMBER(Consolidated!F1413),Consolidated!F1413,0)</f>
        <v>0</v>
      </c>
      <c r="F1413" s="103">
        <f t="shared" si="45"/>
        <v>0</v>
      </c>
    </row>
    <row r="1414" spans="1:6">
      <c r="A1414" s="103">
        <f>IF('Khả năng chọn thiết bị'!$D$8="",0,IF(Consolidated!L1414='Khả năng chọn thiết bị'!$D$8,1,0))</f>
        <v>0</v>
      </c>
      <c r="B1414" s="103">
        <f>IF('Khả năng chọn thiết bị'!$D$8="",0,IF(Consolidated!P1414='Khả năng chọn thiết bị'!$D$8,1,0))</f>
        <v>0</v>
      </c>
      <c r="C1414" s="103">
        <f t="shared" si="44"/>
        <v>0</v>
      </c>
      <c r="D1414" s="103">
        <f>IF(Consolidated!E1414=1,1,0)</f>
        <v>1</v>
      </c>
      <c r="E1414" s="103">
        <f>IF(ISNUMBER(Consolidated!F1414),Consolidated!F1414,0)</f>
        <v>0</v>
      </c>
      <c r="F1414" s="103">
        <f t="shared" si="45"/>
        <v>0</v>
      </c>
    </row>
    <row r="1415" spans="1:6">
      <c r="A1415" s="103">
        <f>IF('Khả năng chọn thiết bị'!$D$8="",0,IF(Consolidated!L1415='Khả năng chọn thiết bị'!$D$8,1,0))</f>
        <v>0</v>
      </c>
      <c r="B1415" s="103">
        <f>IF('Khả năng chọn thiết bị'!$D$8="",0,IF(Consolidated!P1415='Khả năng chọn thiết bị'!$D$8,1,0))</f>
        <v>0</v>
      </c>
      <c r="C1415" s="103">
        <f t="shared" si="44"/>
        <v>0</v>
      </c>
      <c r="D1415" s="103">
        <f>IF(Consolidated!E1415=1,1,0)</f>
        <v>1</v>
      </c>
      <c r="E1415" s="103">
        <f>IF(ISNUMBER(Consolidated!F1415),Consolidated!F1415,0)</f>
        <v>0</v>
      </c>
      <c r="F1415" s="103">
        <f t="shared" si="45"/>
        <v>0</v>
      </c>
    </row>
    <row r="1416" spans="1:6">
      <c r="A1416" s="103">
        <f>IF('Khả năng chọn thiết bị'!$D$8="",0,IF(Consolidated!L1416='Khả năng chọn thiết bị'!$D$8,1,0))</f>
        <v>0</v>
      </c>
      <c r="B1416" s="103">
        <f>IF('Khả năng chọn thiết bị'!$D$8="",0,IF(Consolidated!P1416='Khả năng chọn thiết bị'!$D$8,1,0))</f>
        <v>0</v>
      </c>
      <c r="C1416" s="103">
        <f t="shared" si="44"/>
        <v>0</v>
      </c>
      <c r="D1416" s="103">
        <f>IF(Consolidated!E1416=1,1,0)</f>
        <v>1</v>
      </c>
      <c r="E1416" s="103">
        <f>IF(ISNUMBER(Consolidated!F1416),Consolidated!F1416,0)</f>
        <v>0</v>
      </c>
      <c r="F1416" s="103">
        <f t="shared" si="45"/>
        <v>0</v>
      </c>
    </row>
    <row r="1417" spans="1:6">
      <c r="A1417" s="103">
        <f>IF('Khả năng chọn thiết bị'!$D$8="",0,IF(Consolidated!L1417='Khả năng chọn thiết bị'!$D$8,1,0))</f>
        <v>0</v>
      </c>
      <c r="B1417" s="103">
        <f>IF('Khả năng chọn thiết bị'!$D$8="",0,IF(Consolidated!P1417='Khả năng chọn thiết bị'!$D$8,1,0))</f>
        <v>0</v>
      </c>
      <c r="C1417" s="103">
        <f t="shared" si="44"/>
        <v>0</v>
      </c>
      <c r="D1417" s="103">
        <f>IF(Consolidated!E1417=1,1,0)</f>
        <v>1</v>
      </c>
      <c r="E1417" s="103">
        <f>IF(ISNUMBER(Consolidated!F1417),Consolidated!F1417,0)</f>
        <v>0</v>
      </c>
      <c r="F1417" s="103">
        <f t="shared" si="45"/>
        <v>0</v>
      </c>
    </row>
    <row r="1418" spans="1:6">
      <c r="A1418" s="103">
        <f>IF('Khả năng chọn thiết bị'!$D$8="",0,IF(Consolidated!L1418='Khả năng chọn thiết bị'!$D$8,1,0))</f>
        <v>0</v>
      </c>
      <c r="B1418" s="103">
        <f>IF('Khả năng chọn thiết bị'!$D$8="",0,IF(Consolidated!P1418='Khả năng chọn thiết bị'!$D$8,1,0))</f>
        <v>0</v>
      </c>
      <c r="C1418" s="103">
        <f t="shared" si="44"/>
        <v>0</v>
      </c>
      <c r="D1418" s="103">
        <f>IF(Consolidated!E1418=1,1,0)</f>
        <v>1</v>
      </c>
      <c r="E1418" s="103">
        <f>IF(ISNUMBER(Consolidated!F1418),Consolidated!F1418,0)</f>
        <v>0</v>
      </c>
      <c r="F1418" s="103">
        <f t="shared" si="45"/>
        <v>0</v>
      </c>
    </row>
    <row r="1419" spans="1:6">
      <c r="A1419" s="103">
        <f>IF('Khả năng chọn thiết bị'!$D$8="",0,IF(Consolidated!L1419='Khả năng chọn thiết bị'!$D$8,1,0))</f>
        <v>0</v>
      </c>
      <c r="B1419" s="103">
        <f>IF('Khả năng chọn thiết bị'!$D$8="",0,IF(Consolidated!P1419='Khả năng chọn thiết bị'!$D$8,1,0))</f>
        <v>0</v>
      </c>
      <c r="C1419" s="103">
        <f t="shared" si="44"/>
        <v>0</v>
      </c>
      <c r="D1419" s="103">
        <f>IF(Consolidated!E1419=1,1,0)</f>
        <v>1</v>
      </c>
      <c r="E1419" s="103">
        <f>IF(ISNUMBER(Consolidated!F1419),Consolidated!F1419,0)</f>
        <v>0</v>
      </c>
      <c r="F1419" s="103">
        <f t="shared" si="45"/>
        <v>0</v>
      </c>
    </row>
    <row r="1420" spans="1:6">
      <c r="A1420" s="103">
        <f>IF('Khả năng chọn thiết bị'!$D$8="",0,IF(Consolidated!L1420='Khả năng chọn thiết bị'!$D$8,1,0))</f>
        <v>0</v>
      </c>
      <c r="B1420" s="103">
        <f>IF('Khả năng chọn thiết bị'!$D$8="",0,IF(Consolidated!P1420='Khả năng chọn thiết bị'!$D$8,1,0))</f>
        <v>0</v>
      </c>
      <c r="C1420" s="103">
        <f t="shared" si="44"/>
        <v>0</v>
      </c>
      <c r="D1420" s="103">
        <f>IF(Consolidated!E1420=1,1,0)</f>
        <v>1</v>
      </c>
      <c r="E1420" s="103">
        <f>IF(ISNUMBER(Consolidated!F1420),Consolidated!F1420,0)</f>
        <v>0</v>
      </c>
      <c r="F1420" s="103">
        <f t="shared" si="45"/>
        <v>0</v>
      </c>
    </row>
    <row r="1421" spans="1:6">
      <c r="A1421" s="103">
        <f>IF('Khả năng chọn thiết bị'!$D$8="",0,IF(Consolidated!L1421='Khả năng chọn thiết bị'!$D$8,1,0))</f>
        <v>0</v>
      </c>
      <c r="B1421" s="103">
        <f>IF('Khả năng chọn thiết bị'!$D$8="",0,IF(Consolidated!P1421='Khả năng chọn thiết bị'!$D$8,1,0))</f>
        <v>0</v>
      </c>
      <c r="C1421" s="103">
        <f t="shared" si="44"/>
        <v>0</v>
      </c>
      <c r="D1421" s="103">
        <f>IF(Consolidated!E1421=1,1,0)</f>
        <v>1</v>
      </c>
      <c r="E1421" s="103">
        <f>IF(ISNUMBER(Consolidated!F1421),Consolidated!F1421,0)</f>
        <v>0</v>
      </c>
      <c r="F1421" s="103">
        <f t="shared" si="45"/>
        <v>0</v>
      </c>
    </row>
    <row r="1422" spans="1:6">
      <c r="A1422" s="103">
        <f>IF('Khả năng chọn thiết bị'!$D$8="",0,IF(Consolidated!L1422='Khả năng chọn thiết bị'!$D$8,1,0))</f>
        <v>0</v>
      </c>
      <c r="B1422" s="103">
        <f>IF('Khả năng chọn thiết bị'!$D$8="",0,IF(Consolidated!P1422='Khả năng chọn thiết bị'!$D$8,1,0))</f>
        <v>0</v>
      </c>
      <c r="C1422" s="103">
        <f t="shared" si="44"/>
        <v>0</v>
      </c>
      <c r="D1422" s="103">
        <f>IF(Consolidated!E1422=1,1,0)</f>
        <v>0</v>
      </c>
      <c r="E1422" s="103">
        <f>IF(ISNUMBER(Consolidated!F1422),Consolidated!F1422,0)</f>
        <v>0</v>
      </c>
      <c r="F1422" s="103">
        <f t="shared" si="45"/>
        <v>0</v>
      </c>
    </row>
    <row r="1423" spans="1:6">
      <c r="A1423" s="103">
        <f>IF('Khả năng chọn thiết bị'!$D$8="",0,IF(Consolidated!L1423='Khả năng chọn thiết bị'!$D$8,1,0))</f>
        <v>0</v>
      </c>
      <c r="B1423" s="103">
        <f>IF('Khả năng chọn thiết bị'!$D$8="",0,IF(Consolidated!P1423='Khả năng chọn thiết bị'!$D$8,1,0))</f>
        <v>0</v>
      </c>
      <c r="C1423" s="103">
        <f t="shared" si="44"/>
        <v>0</v>
      </c>
      <c r="D1423" s="103">
        <f>IF(Consolidated!E1423=1,1,0)</f>
        <v>1</v>
      </c>
      <c r="E1423" s="103">
        <f>IF(ISNUMBER(Consolidated!F1423),Consolidated!F1423,0)</f>
        <v>0</v>
      </c>
      <c r="F1423" s="103">
        <f t="shared" si="45"/>
        <v>0</v>
      </c>
    </row>
    <row r="1424" spans="1:6">
      <c r="A1424" s="103">
        <f>IF('Khả năng chọn thiết bị'!$D$8="",0,IF(Consolidated!L1424='Khả năng chọn thiết bị'!$D$8,1,0))</f>
        <v>0</v>
      </c>
      <c r="B1424" s="103">
        <f>IF('Khả năng chọn thiết bị'!$D$8="",0,IF(Consolidated!P1424='Khả năng chọn thiết bị'!$D$8,1,0))</f>
        <v>0</v>
      </c>
      <c r="C1424" s="103">
        <f t="shared" si="44"/>
        <v>0</v>
      </c>
      <c r="D1424" s="103">
        <f>IF(Consolidated!E1424=1,1,0)</f>
        <v>1</v>
      </c>
      <c r="E1424" s="103">
        <f>IF(ISNUMBER(Consolidated!F1424),Consolidated!F1424,0)</f>
        <v>0</v>
      </c>
      <c r="F1424" s="103">
        <f t="shared" si="45"/>
        <v>0</v>
      </c>
    </row>
    <row r="1425" spans="1:6">
      <c r="A1425" s="103">
        <f>IF('Khả năng chọn thiết bị'!$D$8="",0,IF(Consolidated!L1425='Khả năng chọn thiết bị'!$D$8,1,0))</f>
        <v>0</v>
      </c>
      <c r="B1425" s="103">
        <f>IF('Khả năng chọn thiết bị'!$D$8="",0,IF(Consolidated!P1425='Khả năng chọn thiết bị'!$D$8,1,0))</f>
        <v>0</v>
      </c>
      <c r="C1425" s="103">
        <f t="shared" si="44"/>
        <v>0</v>
      </c>
      <c r="D1425" s="103">
        <f>IF(Consolidated!E1425=1,1,0)</f>
        <v>1</v>
      </c>
      <c r="E1425" s="103">
        <f>IF(ISNUMBER(Consolidated!F1425),Consolidated!F1425,0)</f>
        <v>0</v>
      </c>
      <c r="F1425" s="103">
        <f t="shared" si="45"/>
        <v>0</v>
      </c>
    </row>
    <row r="1426" spans="1:6">
      <c r="A1426" s="103">
        <f>IF('Khả năng chọn thiết bị'!$D$8="",0,IF(Consolidated!L1426='Khả năng chọn thiết bị'!$D$8,1,0))</f>
        <v>0</v>
      </c>
      <c r="B1426" s="103">
        <f>IF('Khả năng chọn thiết bị'!$D$8="",0,IF(Consolidated!P1426='Khả năng chọn thiết bị'!$D$8,1,0))</f>
        <v>0</v>
      </c>
      <c r="C1426" s="103">
        <f t="shared" si="44"/>
        <v>0</v>
      </c>
      <c r="D1426" s="103">
        <f>IF(Consolidated!E1426=1,1,0)</f>
        <v>1</v>
      </c>
      <c r="E1426" s="103">
        <f>IF(ISNUMBER(Consolidated!F1426),Consolidated!F1426,0)</f>
        <v>0</v>
      </c>
      <c r="F1426" s="103">
        <f t="shared" si="45"/>
        <v>0</v>
      </c>
    </row>
    <row r="1427" spans="1:6">
      <c r="A1427" s="103">
        <f>IF('Khả năng chọn thiết bị'!$D$8="",0,IF(Consolidated!L1427='Khả năng chọn thiết bị'!$D$8,1,0))</f>
        <v>0</v>
      </c>
      <c r="B1427" s="103">
        <f>IF('Khả năng chọn thiết bị'!$D$8="",0,IF(Consolidated!P1427='Khả năng chọn thiết bị'!$D$8,1,0))</f>
        <v>0</v>
      </c>
      <c r="C1427" s="103">
        <f t="shared" si="44"/>
        <v>0</v>
      </c>
      <c r="D1427" s="103">
        <f>IF(Consolidated!E1427=1,1,0)</f>
        <v>1</v>
      </c>
      <c r="E1427" s="103">
        <f>IF(ISNUMBER(Consolidated!F1427),Consolidated!F1427,0)</f>
        <v>0</v>
      </c>
      <c r="F1427" s="103">
        <f t="shared" si="45"/>
        <v>0</v>
      </c>
    </row>
    <row r="1428" spans="1:6">
      <c r="A1428" s="103">
        <f>IF('Khả năng chọn thiết bị'!$D$8="",0,IF(Consolidated!L1428='Khả năng chọn thiết bị'!$D$8,1,0))</f>
        <v>0</v>
      </c>
      <c r="B1428" s="103">
        <f>IF('Khả năng chọn thiết bị'!$D$8="",0,IF(Consolidated!P1428='Khả năng chọn thiết bị'!$D$8,1,0))</f>
        <v>0</v>
      </c>
      <c r="C1428" s="103">
        <f t="shared" si="44"/>
        <v>0</v>
      </c>
      <c r="D1428" s="103">
        <f>IF(Consolidated!E1428=1,1,0)</f>
        <v>1</v>
      </c>
      <c r="E1428" s="103">
        <f>IF(ISNUMBER(Consolidated!F1428),Consolidated!F1428,0)</f>
        <v>0</v>
      </c>
      <c r="F1428" s="103">
        <f t="shared" si="45"/>
        <v>0</v>
      </c>
    </row>
    <row r="1429" spans="1:6">
      <c r="A1429" s="103">
        <f>IF('Khả năng chọn thiết bị'!$D$8="",0,IF(Consolidated!L1429='Khả năng chọn thiết bị'!$D$8,1,0))</f>
        <v>0</v>
      </c>
      <c r="B1429" s="103">
        <f>IF('Khả năng chọn thiết bị'!$D$8="",0,IF(Consolidated!P1429='Khả năng chọn thiết bị'!$D$8,1,0))</f>
        <v>0</v>
      </c>
      <c r="C1429" s="103">
        <f t="shared" si="44"/>
        <v>0</v>
      </c>
      <c r="D1429" s="103">
        <f>IF(Consolidated!E1429=1,1,0)</f>
        <v>1</v>
      </c>
      <c r="E1429" s="103">
        <f>IF(ISNUMBER(Consolidated!F1429),Consolidated!F1429,0)</f>
        <v>0</v>
      </c>
      <c r="F1429" s="103">
        <f t="shared" si="45"/>
        <v>0</v>
      </c>
    </row>
    <row r="1430" spans="1:6">
      <c r="A1430" s="103">
        <f>IF('Khả năng chọn thiết bị'!$D$8="",0,IF(Consolidated!L1430='Khả năng chọn thiết bị'!$D$8,1,0))</f>
        <v>0</v>
      </c>
      <c r="B1430" s="103">
        <f>IF('Khả năng chọn thiết bị'!$D$8="",0,IF(Consolidated!P1430='Khả năng chọn thiết bị'!$D$8,1,0))</f>
        <v>0</v>
      </c>
      <c r="C1430" s="103">
        <f t="shared" si="44"/>
        <v>0</v>
      </c>
      <c r="D1430" s="103">
        <f>IF(Consolidated!E1430=1,1,0)</f>
        <v>1</v>
      </c>
      <c r="E1430" s="103">
        <f>IF(ISNUMBER(Consolidated!F1430),Consolidated!F1430,0)</f>
        <v>0</v>
      </c>
      <c r="F1430" s="103">
        <f t="shared" si="45"/>
        <v>0</v>
      </c>
    </row>
    <row r="1431" spans="1:6">
      <c r="A1431" s="103">
        <f>IF('Khả năng chọn thiết bị'!$D$8="",0,IF(Consolidated!L1431='Khả năng chọn thiết bị'!$D$8,1,0))</f>
        <v>0</v>
      </c>
      <c r="B1431" s="103">
        <f>IF('Khả năng chọn thiết bị'!$D$8="",0,IF(Consolidated!P1431='Khả năng chọn thiết bị'!$D$8,1,0))</f>
        <v>0</v>
      </c>
      <c r="C1431" s="103">
        <f t="shared" si="44"/>
        <v>0</v>
      </c>
      <c r="D1431" s="103">
        <f>IF(Consolidated!E1431=1,1,0)</f>
        <v>1</v>
      </c>
      <c r="E1431" s="103">
        <f>IF(ISNUMBER(Consolidated!F1431),Consolidated!F1431,0)</f>
        <v>1</v>
      </c>
      <c r="F1431" s="103">
        <f t="shared" si="45"/>
        <v>0</v>
      </c>
    </row>
    <row r="1432" spans="1:6">
      <c r="A1432" s="103">
        <f>IF('Khả năng chọn thiết bị'!$D$8="",0,IF(Consolidated!L1432='Khả năng chọn thiết bị'!$D$8,1,0))</f>
        <v>0</v>
      </c>
      <c r="B1432" s="103">
        <f>IF('Khả năng chọn thiết bị'!$D$8="",0,IF(Consolidated!P1432='Khả năng chọn thiết bị'!$D$8,1,0))</f>
        <v>0</v>
      </c>
      <c r="C1432" s="103">
        <f t="shared" si="44"/>
        <v>0</v>
      </c>
      <c r="D1432" s="103">
        <f>IF(Consolidated!E1432=1,1,0)</f>
        <v>1</v>
      </c>
      <c r="E1432" s="103">
        <f>IF(ISNUMBER(Consolidated!F1432),Consolidated!F1432,0)</f>
        <v>1</v>
      </c>
      <c r="F1432" s="103">
        <f t="shared" si="45"/>
        <v>0</v>
      </c>
    </row>
    <row r="1433" spans="1:6">
      <c r="A1433" s="103">
        <f>IF('Khả năng chọn thiết bị'!$D$8="",0,IF(Consolidated!L1433='Khả năng chọn thiết bị'!$D$8,1,0))</f>
        <v>0</v>
      </c>
      <c r="B1433" s="103">
        <f>IF('Khả năng chọn thiết bị'!$D$8="",0,IF(Consolidated!P1433='Khả năng chọn thiết bị'!$D$8,1,0))</f>
        <v>0</v>
      </c>
      <c r="C1433" s="103">
        <f t="shared" si="44"/>
        <v>0</v>
      </c>
      <c r="D1433" s="103">
        <f>IF(Consolidated!E1433=1,1,0)</f>
        <v>1</v>
      </c>
      <c r="E1433" s="103">
        <f>IF(ISNUMBER(Consolidated!F1433),Consolidated!F1433,0)</f>
        <v>1</v>
      </c>
      <c r="F1433" s="103">
        <f t="shared" si="45"/>
        <v>0</v>
      </c>
    </row>
    <row r="1434" spans="1:6">
      <c r="A1434" s="103">
        <f>IF('Khả năng chọn thiết bị'!$D$8="",0,IF(Consolidated!L1434='Khả năng chọn thiết bị'!$D$8,1,0))</f>
        <v>0</v>
      </c>
      <c r="B1434" s="103">
        <f>IF('Khả năng chọn thiết bị'!$D$8="",0,IF(Consolidated!P1434='Khả năng chọn thiết bị'!$D$8,1,0))</f>
        <v>0</v>
      </c>
      <c r="C1434" s="103">
        <f t="shared" si="44"/>
        <v>0</v>
      </c>
      <c r="D1434" s="103">
        <f>IF(Consolidated!E1434=1,1,0)</f>
        <v>1</v>
      </c>
      <c r="E1434" s="103">
        <f>IF(ISNUMBER(Consolidated!F1434),Consolidated!F1434,0)</f>
        <v>1</v>
      </c>
      <c r="F1434" s="103">
        <f t="shared" si="45"/>
        <v>0</v>
      </c>
    </row>
    <row r="1435" spans="1:6">
      <c r="A1435" s="103">
        <f>IF('Khả năng chọn thiết bị'!$D$8="",0,IF(Consolidated!L1435='Khả năng chọn thiết bị'!$D$8,1,0))</f>
        <v>0</v>
      </c>
      <c r="B1435" s="103">
        <f>IF('Khả năng chọn thiết bị'!$D$8="",0,IF(Consolidated!P1435='Khả năng chọn thiết bị'!$D$8,1,0))</f>
        <v>0</v>
      </c>
      <c r="C1435" s="103">
        <f t="shared" si="44"/>
        <v>0</v>
      </c>
      <c r="D1435" s="103">
        <f>IF(Consolidated!E1435=1,1,0)</f>
        <v>1</v>
      </c>
      <c r="E1435" s="103">
        <f>IF(ISNUMBER(Consolidated!F1435),Consolidated!F1435,0)</f>
        <v>1</v>
      </c>
      <c r="F1435" s="103">
        <f t="shared" si="45"/>
        <v>0</v>
      </c>
    </row>
    <row r="1436" spans="1:6">
      <c r="A1436" s="103">
        <f>IF('Khả năng chọn thiết bị'!$D$8="",0,IF(Consolidated!L1436='Khả năng chọn thiết bị'!$D$8,1,0))</f>
        <v>0</v>
      </c>
      <c r="B1436" s="103">
        <f>IF('Khả năng chọn thiết bị'!$D$8="",0,IF(Consolidated!P1436='Khả năng chọn thiết bị'!$D$8,1,0))</f>
        <v>0</v>
      </c>
      <c r="C1436" s="103">
        <f t="shared" si="44"/>
        <v>0</v>
      </c>
      <c r="D1436" s="103">
        <f>IF(Consolidated!E1436=1,1,0)</f>
        <v>1</v>
      </c>
      <c r="E1436" s="103">
        <f>IF(ISNUMBER(Consolidated!F1436),Consolidated!F1436,0)</f>
        <v>1</v>
      </c>
      <c r="F1436" s="103">
        <f t="shared" si="45"/>
        <v>0</v>
      </c>
    </row>
    <row r="1437" spans="1:6">
      <c r="A1437" s="103">
        <f>IF('Khả năng chọn thiết bị'!$D$8="",0,IF(Consolidated!L1437='Khả năng chọn thiết bị'!$D$8,1,0))</f>
        <v>0</v>
      </c>
      <c r="B1437" s="103">
        <f>IF('Khả năng chọn thiết bị'!$D$8="",0,IF(Consolidated!P1437='Khả năng chọn thiết bị'!$D$8,1,0))</f>
        <v>0</v>
      </c>
      <c r="C1437" s="103">
        <f t="shared" si="44"/>
        <v>0</v>
      </c>
      <c r="D1437" s="103">
        <f>IF(Consolidated!E1437=1,1,0)</f>
        <v>1</v>
      </c>
      <c r="E1437" s="103">
        <f>IF(ISNUMBER(Consolidated!F1437),Consolidated!F1437,0)</f>
        <v>1</v>
      </c>
      <c r="F1437" s="103">
        <f t="shared" si="45"/>
        <v>0</v>
      </c>
    </row>
    <row r="1438" spans="1:6">
      <c r="A1438" s="103">
        <f>IF('Khả năng chọn thiết bị'!$D$8="",0,IF(Consolidated!L1438='Khả năng chọn thiết bị'!$D$8,1,0))</f>
        <v>0</v>
      </c>
      <c r="B1438" s="103">
        <f>IF('Khả năng chọn thiết bị'!$D$8="",0,IF(Consolidated!P1438='Khả năng chọn thiết bị'!$D$8,1,0))</f>
        <v>0</v>
      </c>
      <c r="C1438" s="103">
        <f t="shared" si="44"/>
        <v>0</v>
      </c>
      <c r="D1438" s="103">
        <f>IF(Consolidated!E1438=1,1,0)</f>
        <v>1</v>
      </c>
      <c r="E1438" s="103">
        <f>IF(ISNUMBER(Consolidated!F1438),Consolidated!F1438,0)</f>
        <v>1</v>
      </c>
      <c r="F1438" s="103">
        <f t="shared" si="45"/>
        <v>0</v>
      </c>
    </row>
    <row r="1439" spans="1:6">
      <c r="A1439" s="103">
        <f>IF('Khả năng chọn thiết bị'!$D$8="",0,IF(Consolidated!L1439='Khả năng chọn thiết bị'!$D$8,1,0))</f>
        <v>0</v>
      </c>
      <c r="B1439" s="103">
        <f>IF('Khả năng chọn thiết bị'!$D$8="",0,IF(Consolidated!P1439='Khả năng chọn thiết bị'!$D$8,1,0))</f>
        <v>0</v>
      </c>
      <c r="C1439" s="103">
        <f t="shared" si="44"/>
        <v>0</v>
      </c>
      <c r="D1439" s="103">
        <f>IF(Consolidated!E1439=1,1,0)</f>
        <v>1</v>
      </c>
      <c r="E1439" s="103">
        <f>IF(ISNUMBER(Consolidated!F1439),Consolidated!F1439,0)</f>
        <v>1</v>
      </c>
      <c r="F1439" s="103">
        <f t="shared" si="45"/>
        <v>0</v>
      </c>
    </row>
    <row r="1440" spans="1:6">
      <c r="A1440" s="103">
        <f>IF('Khả năng chọn thiết bị'!$D$8="",0,IF(Consolidated!L1440='Khả năng chọn thiết bị'!$D$8,1,0))</f>
        <v>0</v>
      </c>
      <c r="B1440" s="103">
        <f>IF('Khả năng chọn thiết bị'!$D$8="",0,IF(Consolidated!P1440='Khả năng chọn thiết bị'!$D$8,1,0))</f>
        <v>0</v>
      </c>
      <c r="C1440" s="103">
        <f t="shared" si="44"/>
        <v>0</v>
      </c>
      <c r="D1440" s="103">
        <f>IF(Consolidated!E1440=1,1,0)</f>
        <v>1</v>
      </c>
      <c r="E1440" s="103">
        <f>IF(ISNUMBER(Consolidated!F1440),Consolidated!F1440,0)</f>
        <v>1</v>
      </c>
      <c r="F1440" s="103">
        <f t="shared" si="45"/>
        <v>0</v>
      </c>
    </row>
    <row r="1441" spans="1:6">
      <c r="A1441" s="103">
        <f>IF('Khả năng chọn thiết bị'!$D$8="",0,IF(Consolidated!L1441='Khả năng chọn thiết bị'!$D$8,1,0))</f>
        <v>0</v>
      </c>
      <c r="B1441" s="103">
        <f>IF('Khả năng chọn thiết bị'!$D$8="",0,IF(Consolidated!P1441='Khả năng chọn thiết bị'!$D$8,1,0))</f>
        <v>0</v>
      </c>
      <c r="C1441" s="103">
        <f t="shared" si="44"/>
        <v>0</v>
      </c>
      <c r="D1441" s="103">
        <f>IF(Consolidated!E1441=1,1,0)</f>
        <v>1</v>
      </c>
      <c r="E1441" s="103">
        <f>IF(ISNUMBER(Consolidated!F1441),Consolidated!F1441,0)</f>
        <v>1</v>
      </c>
      <c r="F1441" s="103">
        <f t="shared" si="45"/>
        <v>0</v>
      </c>
    </row>
    <row r="1442" spans="1:6">
      <c r="A1442" s="103">
        <f>IF('Khả năng chọn thiết bị'!$D$8="",0,IF(Consolidated!L1442='Khả năng chọn thiết bị'!$D$8,1,0))</f>
        <v>0</v>
      </c>
      <c r="B1442" s="103">
        <f>IF('Khả năng chọn thiết bị'!$D$8="",0,IF(Consolidated!P1442='Khả năng chọn thiết bị'!$D$8,1,0))</f>
        <v>0</v>
      </c>
      <c r="C1442" s="103">
        <f t="shared" si="44"/>
        <v>0</v>
      </c>
      <c r="D1442" s="103">
        <f>IF(Consolidated!E1442=1,1,0)</f>
        <v>1</v>
      </c>
      <c r="E1442" s="103">
        <f>IF(ISNUMBER(Consolidated!F1442),Consolidated!F1442,0)</f>
        <v>1</v>
      </c>
      <c r="F1442" s="103">
        <f t="shared" si="45"/>
        <v>0</v>
      </c>
    </row>
    <row r="1443" spans="1:6">
      <c r="A1443" s="103">
        <f>IF('Khả năng chọn thiết bị'!$D$8="",0,IF(Consolidated!L1443='Khả năng chọn thiết bị'!$D$8,1,0))</f>
        <v>0</v>
      </c>
      <c r="B1443" s="103">
        <f>IF('Khả năng chọn thiết bị'!$D$8="",0,IF(Consolidated!P1443='Khả năng chọn thiết bị'!$D$8,1,0))</f>
        <v>0</v>
      </c>
      <c r="C1443" s="103">
        <f t="shared" si="44"/>
        <v>0</v>
      </c>
      <c r="D1443" s="103">
        <f>IF(Consolidated!E1443=1,1,0)</f>
        <v>1</v>
      </c>
      <c r="E1443" s="103">
        <f>IF(ISNUMBER(Consolidated!F1443),Consolidated!F1443,0)</f>
        <v>1</v>
      </c>
      <c r="F1443" s="103">
        <f t="shared" si="45"/>
        <v>0</v>
      </c>
    </row>
    <row r="1444" spans="1:6">
      <c r="A1444" s="103">
        <f>IF('Khả năng chọn thiết bị'!$D$8="",0,IF(Consolidated!L1444='Khả năng chọn thiết bị'!$D$8,1,0))</f>
        <v>0</v>
      </c>
      <c r="B1444" s="103">
        <f>IF('Khả năng chọn thiết bị'!$D$8="",0,IF(Consolidated!P1444='Khả năng chọn thiết bị'!$D$8,1,0))</f>
        <v>0</v>
      </c>
      <c r="C1444" s="103">
        <f t="shared" si="44"/>
        <v>0</v>
      </c>
      <c r="D1444" s="103">
        <f>IF(Consolidated!E1444=1,1,0)</f>
        <v>1</v>
      </c>
      <c r="E1444" s="103">
        <f>IF(ISNUMBER(Consolidated!F1444),Consolidated!F1444,0)</f>
        <v>1</v>
      </c>
      <c r="F1444" s="103">
        <f t="shared" si="45"/>
        <v>0</v>
      </c>
    </row>
    <row r="1445" spans="1:6">
      <c r="A1445" s="103">
        <f>IF('Khả năng chọn thiết bị'!$D$8="",0,IF(Consolidated!L1445='Khả năng chọn thiết bị'!$D$8,1,0))</f>
        <v>0</v>
      </c>
      <c r="B1445" s="103">
        <f>IF('Khả năng chọn thiết bị'!$D$8="",0,IF(Consolidated!P1445='Khả năng chọn thiết bị'!$D$8,1,0))</f>
        <v>0</v>
      </c>
      <c r="C1445" s="103">
        <f t="shared" si="44"/>
        <v>0</v>
      </c>
      <c r="D1445" s="103">
        <f>IF(Consolidated!E1445=1,1,0)</f>
        <v>1</v>
      </c>
      <c r="E1445" s="103">
        <f>IF(ISNUMBER(Consolidated!F1445),Consolidated!F1445,0)</f>
        <v>1</v>
      </c>
      <c r="F1445" s="103">
        <f t="shared" si="45"/>
        <v>0</v>
      </c>
    </row>
    <row r="1446" spans="1:6">
      <c r="A1446" s="103">
        <f>IF('Khả năng chọn thiết bị'!$D$8="",0,IF(Consolidated!L1446='Khả năng chọn thiết bị'!$D$8,1,0))</f>
        <v>0</v>
      </c>
      <c r="B1446" s="103">
        <f>IF('Khả năng chọn thiết bị'!$D$8="",0,IF(Consolidated!P1446='Khả năng chọn thiết bị'!$D$8,1,0))</f>
        <v>0</v>
      </c>
      <c r="C1446" s="103">
        <f t="shared" si="44"/>
        <v>0</v>
      </c>
      <c r="D1446" s="103">
        <f>IF(Consolidated!E1446=1,1,0)</f>
        <v>1</v>
      </c>
      <c r="E1446" s="103">
        <f>IF(ISNUMBER(Consolidated!F1446),Consolidated!F1446,0)</f>
        <v>1</v>
      </c>
      <c r="F1446" s="103">
        <f t="shared" si="45"/>
        <v>0</v>
      </c>
    </row>
    <row r="1447" spans="1:6">
      <c r="A1447" s="103">
        <f>IF('Khả năng chọn thiết bị'!$D$8="",0,IF(Consolidated!L1447='Khả năng chọn thiết bị'!$D$8,1,0))</f>
        <v>0</v>
      </c>
      <c r="B1447" s="103">
        <f>IF('Khả năng chọn thiết bị'!$D$8="",0,IF(Consolidated!P1447='Khả năng chọn thiết bị'!$D$8,1,0))</f>
        <v>0</v>
      </c>
      <c r="C1447" s="103">
        <f t="shared" si="44"/>
        <v>0</v>
      </c>
      <c r="D1447" s="103">
        <f>IF(Consolidated!E1447=1,1,0)</f>
        <v>1</v>
      </c>
      <c r="E1447" s="103">
        <f>IF(ISNUMBER(Consolidated!F1447),Consolidated!F1447,0)</f>
        <v>0</v>
      </c>
      <c r="F1447" s="103">
        <f t="shared" si="45"/>
        <v>0</v>
      </c>
    </row>
    <row r="1448" spans="1:6">
      <c r="A1448" s="103">
        <f>IF('Khả năng chọn thiết bị'!$D$8="",0,IF(Consolidated!L1448='Khả năng chọn thiết bị'!$D$8,1,0))</f>
        <v>0</v>
      </c>
      <c r="B1448" s="103">
        <f>IF('Khả năng chọn thiết bị'!$D$8="",0,IF(Consolidated!P1448='Khả năng chọn thiết bị'!$D$8,1,0))</f>
        <v>0</v>
      </c>
      <c r="C1448" s="103">
        <f t="shared" si="44"/>
        <v>0</v>
      </c>
      <c r="D1448" s="103">
        <f>IF(Consolidated!E1448=1,1,0)</f>
        <v>1</v>
      </c>
      <c r="E1448" s="103">
        <f>IF(ISNUMBER(Consolidated!F1448),Consolidated!F1448,0)</f>
        <v>1</v>
      </c>
      <c r="F1448" s="103">
        <f t="shared" si="45"/>
        <v>0</v>
      </c>
    </row>
    <row r="1449" spans="1:6">
      <c r="A1449" s="103">
        <f>IF('Khả năng chọn thiết bị'!$D$8="",0,IF(Consolidated!L1449='Khả năng chọn thiết bị'!$D$8,1,0))</f>
        <v>0</v>
      </c>
      <c r="B1449" s="103">
        <f>IF('Khả năng chọn thiết bị'!$D$8="",0,IF(Consolidated!P1449='Khả năng chọn thiết bị'!$D$8,1,0))</f>
        <v>0</v>
      </c>
      <c r="C1449" s="103">
        <f t="shared" si="44"/>
        <v>0</v>
      </c>
      <c r="D1449" s="103">
        <f>IF(Consolidated!E1449=1,1,0)</f>
        <v>1</v>
      </c>
      <c r="E1449" s="103">
        <f>IF(ISNUMBER(Consolidated!F1449),Consolidated!F1449,0)</f>
        <v>0</v>
      </c>
      <c r="F1449" s="103">
        <f t="shared" si="45"/>
        <v>0</v>
      </c>
    </row>
    <row r="1450" spans="1:6">
      <c r="A1450" s="103">
        <f>IF('Khả năng chọn thiết bị'!$D$8="",0,IF(Consolidated!L1450='Khả năng chọn thiết bị'!$D$8,1,0))</f>
        <v>0</v>
      </c>
      <c r="B1450" s="103">
        <f>IF('Khả năng chọn thiết bị'!$D$8="",0,IF(Consolidated!P1450='Khả năng chọn thiết bị'!$D$8,1,0))</f>
        <v>0</v>
      </c>
      <c r="C1450" s="103">
        <f t="shared" si="44"/>
        <v>0</v>
      </c>
      <c r="D1450" s="103">
        <f>IF(Consolidated!E1450=1,1,0)</f>
        <v>1</v>
      </c>
      <c r="E1450" s="103">
        <f>IF(ISNUMBER(Consolidated!F1450),Consolidated!F1450,0)</f>
        <v>1</v>
      </c>
      <c r="F1450" s="103">
        <f t="shared" si="45"/>
        <v>0</v>
      </c>
    </row>
    <row r="1451" spans="1:6">
      <c r="A1451" s="103">
        <f>IF('Khả năng chọn thiết bị'!$D$8="",0,IF(Consolidated!L1451='Khả năng chọn thiết bị'!$D$8,1,0))</f>
        <v>0</v>
      </c>
      <c r="B1451" s="103">
        <f>IF('Khả năng chọn thiết bị'!$D$8="",0,IF(Consolidated!P1451='Khả năng chọn thiết bị'!$D$8,1,0))</f>
        <v>0</v>
      </c>
      <c r="C1451" s="103">
        <f t="shared" si="44"/>
        <v>0</v>
      </c>
      <c r="D1451" s="103">
        <f>IF(Consolidated!E1451=1,1,0)</f>
        <v>1</v>
      </c>
      <c r="E1451" s="103">
        <f>IF(ISNUMBER(Consolidated!F1451),Consolidated!F1451,0)</f>
        <v>1</v>
      </c>
      <c r="F1451" s="103">
        <f t="shared" si="45"/>
        <v>0</v>
      </c>
    </row>
    <row r="1452" spans="1:6">
      <c r="A1452" s="103">
        <f>IF('Khả năng chọn thiết bị'!$D$8="",0,IF(Consolidated!L1452='Khả năng chọn thiết bị'!$D$8,1,0))</f>
        <v>0</v>
      </c>
      <c r="B1452" s="103">
        <f>IF('Khả năng chọn thiết bị'!$D$8="",0,IF(Consolidated!P1452='Khả năng chọn thiết bị'!$D$8,1,0))</f>
        <v>0</v>
      </c>
      <c r="C1452" s="103">
        <f t="shared" si="44"/>
        <v>0</v>
      </c>
      <c r="D1452" s="103">
        <f>IF(Consolidated!E1452=1,1,0)</f>
        <v>1</v>
      </c>
      <c r="E1452" s="103">
        <f>IF(ISNUMBER(Consolidated!F1452),Consolidated!F1452,0)</f>
        <v>2</v>
      </c>
      <c r="F1452" s="103">
        <f t="shared" si="45"/>
        <v>0</v>
      </c>
    </row>
    <row r="1453" spans="1:6">
      <c r="A1453" s="103">
        <f>IF('Khả năng chọn thiết bị'!$D$8="",0,IF(Consolidated!L1453='Khả năng chọn thiết bị'!$D$8,1,0))</f>
        <v>0</v>
      </c>
      <c r="B1453" s="103">
        <f>IF('Khả năng chọn thiết bị'!$D$8="",0,IF(Consolidated!P1453='Khả năng chọn thiết bị'!$D$8,1,0))</f>
        <v>0</v>
      </c>
      <c r="C1453" s="103">
        <f t="shared" si="44"/>
        <v>0</v>
      </c>
      <c r="D1453" s="103">
        <f>IF(Consolidated!E1453=1,1,0)</f>
        <v>1</v>
      </c>
      <c r="E1453" s="103">
        <f>IF(ISNUMBER(Consolidated!F1453),Consolidated!F1453,0)</f>
        <v>1</v>
      </c>
      <c r="F1453" s="103">
        <f t="shared" si="45"/>
        <v>0</v>
      </c>
    </row>
    <row r="1454" spans="1:6">
      <c r="A1454" s="103">
        <f>IF('Khả năng chọn thiết bị'!$D$8="",0,IF(Consolidated!L1454='Khả năng chọn thiết bị'!$D$8,1,0))</f>
        <v>0</v>
      </c>
      <c r="B1454" s="103">
        <f>IF('Khả năng chọn thiết bị'!$D$8="",0,IF(Consolidated!P1454='Khả năng chọn thiết bị'!$D$8,1,0))</f>
        <v>0</v>
      </c>
      <c r="C1454" s="103">
        <f t="shared" si="44"/>
        <v>0</v>
      </c>
      <c r="D1454" s="103">
        <f>IF(Consolidated!E1454=1,1,0)</f>
        <v>0</v>
      </c>
      <c r="E1454" s="103">
        <f>IF(ISNUMBER(Consolidated!F1454),Consolidated!F1454,0)</f>
        <v>0</v>
      </c>
      <c r="F1454" s="103">
        <f t="shared" si="45"/>
        <v>0</v>
      </c>
    </row>
    <row r="1455" spans="1:6">
      <c r="A1455" s="103">
        <f>IF('Khả năng chọn thiết bị'!$D$8="",0,IF(Consolidated!L1455='Khả năng chọn thiết bị'!$D$8,1,0))</f>
        <v>0</v>
      </c>
      <c r="B1455" s="103">
        <f>IF('Khả năng chọn thiết bị'!$D$8="",0,IF(Consolidated!P1455='Khả năng chọn thiết bị'!$D$8,1,0))</f>
        <v>0</v>
      </c>
      <c r="C1455" s="103">
        <f t="shared" si="44"/>
        <v>0</v>
      </c>
      <c r="D1455" s="103">
        <f>IF(Consolidated!E1455=1,1,0)</f>
        <v>1</v>
      </c>
      <c r="E1455" s="103">
        <f>IF(ISNUMBER(Consolidated!F1455),Consolidated!F1455,0)</f>
        <v>1</v>
      </c>
      <c r="F1455" s="103">
        <f t="shared" si="45"/>
        <v>0</v>
      </c>
    </row>
    <row r="1456" spans="1:6">
      <c r="A1456" s="103">
        <f>IF('Khả năng chọn thiết bị'!$D$8="",0,IF(Consolidated!L1456='Khả năng chọn thiết bị'!$D$8,1,0))</f>
        <v>0</v>
      </c>
      <c r="B1456" s="103">
        <f>IF('Khả năng chọn thiết bị'!$D$8="",0,IF(Consolidated!P1456='Khả năng chọn thiết bị'!$D$8,1,0))</f>
        <v>0</v>
      </c>
      <c r="C1456" s="103">
        <f t="shared" si="44"/>
        <v>0</v>
      </c>
      <c r="D1456" s="103">
        <f>IF(Consolidated!E1456=1,1,0)</f>
        <v>1</v>
      </c>
      <c r="E1456" s="103">
        <f>IF(ISNUMBER(Consolidated!F1456),Consolidated!F1456,0)</f>
        <v>0</v>
      </c>
      <c r="F1456" s="103">
        <f t="shared" si="45"/>
        <v>0</v>
      </c>
    </row>
    <row r="1457" spans="1:6">
      <c r="A1457" s="103">
        <f>IF('Khả năng chọn thiết bị'!$D$8="",0,IF(Consolidated!L1457='Khả năng chọn thiết bị'!$D$8,1,0))</f>
        <v>0</v>
      </c>
      <c r="B1457" s="103">
        <f>IF('Khả năng chọn thiết bị'!$D$8="",0,IF(Consolidated!P1457='Khả năng chọn thiết bị'!$D$8,1,0))</f>
        <v>0</v>
      </c>
      <c r="C1457" s="103">
        <f t="shared" si="44"/>
        <v>0</v>
      </c>
      <c r="D1457" s="103">
        <f>IF(Consolidated!E1457=1,1,0)</f>
        <v>1</v>
      </c>
      <c r="E1457" s="103">
        <f>IF(ISNUMBER(Consolidated!F1457),Consolidated!F1457,0)</f>
        <v>0</v>
      </c>
      <c r="F1457" s="103">
        <f t="shared" si="45"/>
        <v>0</v>
      </c>
    </row>
    <row r="1458" spans="1:6">
      <c r="A1458" s="103">
        <f>IF('Khả năng chọn thiết bị'!$D$8="",0,IF(Consolidated!L1458='Khả năng chọn thiết bị'!$D$8,1,0))</f>
        <v>0</v>
      </c>
      <c r="B1458" s="103">
        <f>IF('Khả năng chọn thiết bị'!$D$8="",0,IF(Consolidated!P1458='Khả năng chọn thiết bị'!$D$8,1,0))</f>
        <v>0</v>
      </c>
      <c r="C1458" s="103">
        <f t="shared" si="44"/>
        <v>0</v>
      </c>
      <c r="D1458" s="103">
        <f>IF(Consolidated!E1458=1,1,0)</f>
        <v>1</v>
      </c>
      <c r="E1458" s="103">
        <f>IF(ISNUMBER(Consolidated!F1458),Consolidated!F1458,0)</f>
        <v>0</v>
      </c>
      <c r="F1458" s="103">
        <f t="shared" si="45"/>
        <v>0</v>
      </c>
    </row>
    <row r="1459" spans="1:6">
      <c r="A1459" s="103">
        <f>IF('Khả năng chọn thiết bị'!$D$8="",0,IF(Consolidated!L1459='Khả năng chọn thiết bị'!$D$8,1,0))</f>
        <v>0</v>
      </c>
      <c r="B1459" s="103">
        <f>IF('Khả năng chọn thiết bị'!$D$8="",0,IF(Consolidated!P1459='Khả năng chọn thiết bị'!$D$8,1,0))</f>
        <v>0</v>
      </c>
      <c r="C1459" s="103">
        <f t="shared" si="44"/>
        <v>0</v>
      </c>
      <c r="D1459" s="103">
        <f>IF(Consolidated!E1459=1,1,0)</f>
        <v>1</v>
      </c>
      <c r="E1459" s="103">
        <f>IF(ISNUMBER(Consolidated!F1459),Consolidated!F1459,0)</f>
        <v>1</v>
      </c>
      <c r="F1459" s="103">
        <f t="shared" si="45"/>
        <v>0</v>
      </c>
    </row>
    <row r="1460" spans="1:6">
      <c r="A1460" s="103">
        <f>IF('Khả năng chọn thiết bị'!$D$8="",0,IF(Consolidated!L1460='Khả năng chọn thiết bị'!$D$8,1,0))</f>
        <v>0</v>
      </c>
      <c r="B1460" s="103">
        <f>IF('Khả năng chọn thiết bị'!$D$8="",0,IF(Consolidated!P1460='Khả năng chọn thiết bị'!$D$8,1,0))</f>
        <v>0</v>
      </c>
      <c r="C1460" s="103">
        <f t="shared" si="44"/>
        <v>0</v>
      </c>
      <c r="D1460" s="103">
        <f>IF(Consolidated!E1460=1,1,0)</f>
        <v>1</v>
      </c>
      <c r="E1460" s="103">
        <f>IF(ISNUMBER(Consolidated!F1460),Consolidated!F1460,0)</f>
        <v>0</v>
      </c>
      <c r="F1460" s="103">
        <f t="shared" si="45"/>
        <v>0</v>
      </c>
    </row>
    <row r="1461" spans="1:6">
      <c r="A1461" s="103">
        <f>IF('Khả năng chọn thiết bị'!$D$8="",0,IF(Consolidated!L1461='Khả năng chọn thiết bị'!$D$8,1,0))</f>
        <v>0</v>
      </c>
      <c r="B1461" s="103">
        <f>IF('Khả năng chọn thiết bị'!$D$8="",0,IF(Consolidated!P1461='Khả năng chọn thiết bị'!$D$8,1,0))</f>
        <v>0</v>
      </c>
      <c r="C1461" s="103">
        <f t="shared" si="44"/>
        <v>0</v>
      </c>
      <c r="D1461" s="103">
        <f>IF(Consolidated!E1461=1,1,0)</f>
        <v>1</v>
      </c>
      <c r="E1461" s="103">
        <f>IF(ISNUMBER(Consolidated!F1461),Consolidated!F1461,0)</f>
        <v>0</v>
      </c>
      <c r="F1461" s="103">
        <f t="shared" si="45"/>
        <v>0</v>
      </c>
    </row>
    <row r="1462" spans="1:6">
      <c r="A1462" s="103">
        <f>IF('Khả năng chọn thiết bị'!$D$8="",0,IF(Consolidated!L1462='Khả năng chọn thiết bị'!$D$8,1,0))</f>
        <v>0</v>
      </c>
      <c r="B1462" s="103">
        <f>IF('Khả năng chọn thiết bị'!$D$8="",0,IF(Consolidated!P1462='Khả năng chọn thiết bị'!$D$8,1,0))</f>
        <v>0</v>
      </c>
      <c r="C1462" s="103">
        <f t="shared" si="44"/>
        <v>0</v>
      </c>
      <c r="D1462" s="103">
        <f>IF(Consolidated!E1462=1,1,0)</f>
        <v>0</v>
      </c>
      <c r="E1462" s="103">
        <f>IF(ISNUMBER(Consolidated!F1462),Consolidated!F1462,0)</f>
        <v>0</v>
      </c>
      <c r="F1462" s="103">
        <f t="shared" si="45"/>
        <v>0</v>
      </c>
    </row>
    <row r="1463" spans="1:6">
      <c r="A1463" s="103">
        <f>IF('Khả năng chọn thiết bị'!$D$8="",0,IF(Consolidated!L1463='Khả năng chọn thiết bị'!$D$8,1,0))</f>
        <v>0</v>
      </c>
      <c r="B1463" s="103">
        <f>IF('Khả năng chọn thiết bị'!$D$8="",0,IF(Consolidated!P1463='Khả năng chọn thiết bị'!$D$8,1,0))</f>
        <v>0</v>
      </c>
      <c r="C1463" s="103">
        <f t="shared" si="44"/>
        <v>0</v>
      </c>
      <c r="D1463" s="103">
        <f>IF(Consolidated!E1463=1,1,0)</f>
        <v>0</v>
      </c>
      <c r="E1463" s="103">
        <f>IF(ISNUMBER(Consolidated!F1463),Consolidated!F1463,0)</f>
        <v>0</v>
      </c>
      <c r="F1463" s="103">
        <f t="shared" si="45"/>
        <v>0</v>
      </c>
    </row>
    <row r="1464" spans="1:6">
      <c r="A1464" s="103">
        <f>IF('Khả năng chọn thiết bị'!$D$8="",0,IF(Consolidated!L1464='Khả năng chọn thiết bị'!$D$8,1,0))</f>
        <v>0</v>
      </c>
      <c r="B1464" s="103">
        <f>IF('Khả năng chọn thiết bị'!$D$8="",0,IF(Consolidated!P1464='Khả năng chọn thiết bị'!$D$8,1,0))</f>
        <v>0</v>
      </c>
      <c r="C1464" s="103">
        <f t="shared" si="44"/>
        <v>0</v>
      </c>
      <c r="D1464" s="103">
        <f>IF(Consolidated!E1464=1,1,0)</f>
        <v>0</v>
      </c>
      <c r="E1464" s="103">
        <f>IF(ISNUMBER(Consolidated!F1464),Consolidated!F1464,0)</f>
        <v>0</v>
      </c>
      <c r="F1464" s="103">
        <f t="shared" si="45"/>
        <v>0</v>
      </c>
    </row>
    <row r="1465" spans="1:6">
      <c r="A1465" s="103">
        <f>IF('Khả năng chọn thiết bị'!$D$8="",0,IF(Consolidated!L1465='Khả năng chọn thiết bị'!$D$8,1,0))</f>
        <v>0</v>
      </c>
      <c r="B1465" s="103">
        <f>IF('Khả năng chọn thiết bị'!$D$8="",0,IF(Consolidated!P1465='Khả năng chọn thiết bị'!$D$8,1,0))</f>
        <v>0</v>
      </c>
      <c r="C1465" s="103">
        <f t="shared" si="44"/>
        <v>0</v>
      </c>
      <c r="D1465" s="103">
        <f>IF(Consolidated!E1465=1,1,0)</f>
        <v>0</v>
      </c>
      <c r="E1465" s="103">
        <f>IF(ISNUMBER(Consolidated!F1465),Consolidated!F1465,0)</f>
        <v>0</v>
      </c>
      <c r="F1465" s="103">
        <f t="shared" si="45"/>
        <v>0</v>
      </c>
    </row>
    <row r="1466" spans="1:6">
      <c r="A1466" s="103">
        <f>IF('Khả năng chọn thiết bị'!$D$8="",0,IF(Consolidated!L1466='Khả năng chọn thiết bị'!$D$8,1,0))</f>
        <v>0</v>
      </c>
      <c r="B1466" s="103">
        <f>IF('Khả năng chọn thiết bị'!$D$8="",0,IF(Consolidated!P1466='Khả năng chọn thiết bị'!$D$8,1,0))</f>
        <v>0</v>
      </c>
      <c r="C1466" s="103">
        <f t="shared" si="44"/>
        <v>0</v>
      </c>
      <c r="D1466" s="103">
        <f>IF(Consolidated!E1466=1,1,0)</f>
        <v>0</v>
      </c>
      <c r="E1466" s="103">
        <f>IF(ISNUMBER(Consolidated!F1466),Consolidated!F1466,0)</f>
        <v>0</v>
      </c>
      <c r="F1466" s="103">
        <f t="shared" si="45"/>
        <v>0</v>
      </c>
    </row>
    <row r="1467" spans="1:6">
      <c r="A1467" s="103">
        <f>IF('Khả năng chọn thiết bị'!$D$8="",0,IF(Consolidated!L1467='Khả năng chọn thiết bị'!$D$8,1,0))</f>
        <v>0</v>
      </c>
      <c r="B1467" s="103">
        <f>IF('Khả năng chọn thiết bị'!$D$8="",0,IF(Consolidated!P1467='Khả năng chọn thiết bị'!$D$8,1,0))</f>
        <v>0</v>
      </c>
      <c r="C1467" s="103">
        <f t="shared" si="44"/>
        <v>0</v>
      </c>
      <c r="D1467" s="103">
        <f>IF(Consolidated!E1467=1,1,0)</f>
        <v>0</v>
      </c>
      <c r="E1467" s="103">
        <f>IF(ISNUMBER(Consolidated!F1467),Consolidated!F1467,0)</f>
        <v>0</v>
      </c>
      <c r="F1467" s="103">
        <f t="shared" si="45"/>
        <v>0</v>
      </c>
    </row>
    <row r="1468" spans="1:6">
      <c r="A1468" s="103">
        <f>IF('Khả năng chọn thiết bị'!$D$8="",0,IF(Consolidated!L1468='Khả năng chọn thiết bị'!$D$8,1,0))</f>
        <v>0</v>
      </c>
      <c r="B1468" s="103">
        <f>IF('Khả năng chọn thiết bị'!$D$8="",0,IF(Consolidated!P1468='Khả năng chọn thiết bị'!$D$8,1,0))</f>
        <v>0</v>
      </c>
      <c r="C1468" s="103">
        <f t="shared" si="44"/>
        <v>0</v>
      </c>
      <c r="D1468" s="103">
        <f>IF(Consolidated!E1468=1,1,0)</f>
        <v>1</v>
      </c>
      <c r="E1468" s="103">
        <f>IF(ISNUMBER(Consolidated!F1468),Consolidated!F1468,0)</f>
        <v>0</v>
      </c>
      <c r="F1468" s="103">
        <f t="shared" si="45"/>
        <v>0</v>
      </c>
    </row>
    <row r="1469" spans="1:6">
      <c r="A1469" s="103">
        <f>IF('Khả năng chọn thiết bị'!$D$8="",0,IF(Consolidated!L1469='Khả năng chọn thiết bị'!$D$8,1,0))</f>
        <v>0</v>
      </c>
      <c r="B1469" s="103">
        <f>IF('Khả năng chọn thiết bị'!$D$8="",0,IF(Consolidated!P1469='Khả năng chọn thiết bị'!$D$8,1,0))</f>
        <v>0</v>
      </c>
      <c r="C1469" s="103">
        <f t="shared" si="44"/>
        <v>0</v>
      </c>
      <c r="D1469" s="103">
        <f>IF(Consolidated!E1469=1,1,0)</f>
        <v>1</v>
      </c>
      <c r="E1469" s="103">
        <f>IF(ISNUMBER(Consolidated!F1469),Consolidated!F1469,0)</f>
        <v>0</v>
      </c>
      <c r="F1469" s="103">
        <f t="shared" si="45"/>
        <v>0</v>
      </c>
    </row>
    <row r="1470" spans="1:6">
      <c r="A1470" s="103">
        <f>IF('Khả năng chọn thiết bị'!$D$8="",0,IF(Consolidated!L1470='Khả năng chọn thiết bị'!$D$8,1,0))</f>
        <v>0</v>
      </c>
      <c r="B1470" s="103">
        <f>IF('Khả năng chọn thiết bị'!$D$8="",0,IF(Consolidated!P1470='Khả năng chọn thiết bị'!$D$8,1,0))</f>
        <v>0</v>
      </c>
      <c r="C1470" s="103">
        <f t="shared" si="44"/>
        <v>0</v>
      </c>
      <c r="D1470" s="103">
        <f>IF(Consolidated!E1470=1,1,0)</f>
        <v>0</v>
      </c>
      <c r="E1470" s="103">
        <f>IF(ISNUMBER(Consolidated!F1470),Consolidated!F1470,0)</f>
        <v>0</v>
      </c>
      <c r="F1470" s="103">
        <f t="shared" si="45"/>
        <v>0</v>
      </c>
    </row>
    <row r="1471" spans="1:6">
      <c r="A1471" s="103">
        <f>IF('Khả năng chọn thiết bị'!$D$8="",0,IF(Consolidated!L1471='Khả năng chọn thiết bị'!$D$8,1,0))</f>
        <v>0</v>
      </c>
      <c r="B1471" s="103">
        <f>IF('Khả năng chọn thiết bị'!$D$8="",0,IF(Consolidated!P1471='Khả năng chọn thiết bị'!$D$8,1,0))</f>
        <v>0</v>
      </c>
      <c r="C1471" s="103">
        <f t="shared" si="44"/>
        <v>0</v>
      </c>
      <c r="D1471" s="103">
        <f>IF(Consolidated!E1471=1,1,0)</f>
        <v>0</v>
      </c>
      <c r="E1471" s="103">
        <f>IF(ISNUMBER(Consolidated!F1471),Consolidated!F1471,0)</f>
        <v>0</v>
      </c>
      <c r="F1471" s="103">
        <f t="shared" si="45"/>
        <v>0</v>
      </c>
    </row>
    <row r="1472" spans="1:6">
      <c r="A1472" s="103">
        <f>IF('Khả năng chọn thiết bị'!$D$8="",0,IF(Consolidated!L1472='Khả năng chọn thiết bị'!$D$8,1,0))</f>
        <v>0</v>
      </c>
      <c r="B1472" s="103">
        <f>IF('Khả năng chọn thiết bị'!$D$8="",0,IF(Consolidated!P1472='Khả năng chọn thiết bị'!$D$8,1,0))</f>
        <v>0</v>
      </c>
      <c r="C1472" s="103">
        <f t="shared" si="44"/>
        <v>0</v>
      </c>
      <c r="D1472" s="103">
        <f>IF(Consolidated!E1472=1,1,0)</f>
        <v>0</v>
      </c>
      <c r="E1472" s="103">
        <f>IF(ISNUMBER(Consolidated!F1472),Consolidated!F1472,0)</f>
        <v>0</v>
      </c>
      <c r="F1472" s="103">
        <f t="shared" si="45"/>
        <v>0</v>
      </c>
    </row>
    <row r="1473" spans="1:6">
      <c r="A1473" s="103">
        <f>IF('Khả năng chọn thiết bị'!$D$8="",0,IF(Consolidated!L1473='Khả năng chọn thiết bị'!$D$8,1,0))</f>
        <v>0</v>
      </c>
      <c r="B1473" s="103">
        <f>IF('Khả năng chọn thiết bị'!$D$8="",0,IF(Consolidated!P1473='Khả năng chọn thiết bị'!$D$8,1,0))</f>
        <v>0</v>
      </c>
      <c r="C1473" s="103">
        <f t="shared" si="44"/>
        <v>0</v>
      </c>
      <c r="D1473" s="103">
        <f>IF(Consolidated!E1473=1,1,0)</f>
        <v>0</v>
      </c>
      <c r="E1473" s="103">
        <f>IF(ISNUMBER(Consolidated!F1473),Consolidated!F1473,0)</f>
        <v>0</v>
      </c>
      <c r="F1473" s="103">
        <f t="shared" si="45"/>
        <v>0</v>
      </c>
    </row>
    <row r="1474" spans="1:6">
      <c r="A1474" s="103">
        <f>IF('Khả năng chọn thiết bị'!$D$8="",0,IF(Consolidated!L1474='Khả năng chọn thiết bị'!$D$8,1,0))</f>
        <v>0</v>
      </c>
      <c r="B1474" s="103">
        <f>IF('Khả năng chọn thiết bị'!$D$8="",0,IF(Consolidated!P1474='Khả năng chọn thiết bị'!$D$8,1,0))</f>
        <v>0</v>
      </c>
      <c r="C1474" s="103">
        <f t="shared" ref="C1474:C1537" si="46">IF(A1474+B1474&gt;0,1,0)</f>
        <v>0</v>
      </c>
      <c r="D1474" s="103">
        <f>IF(Consolidated!E1474=1,1,0)</f>
        <v>1</v>
      </c>
      <c r="E1474" s="103">
        <f>IF(ISNUMBER(Consolidated!F1474),Consolidated!F1474,0)</f>
        <v>0</v>
      </c>
      <c r="F1474" s="103">
        <f t="shared" si="45"/>
        <v>0</v>
      </c>
    </row>
    <row r="1475" spans="1:6">
      <c r="A1475" s="103">
        <f>IF('Khả năng chọn thiết bị'!$D$8="",0,IF(Consolidated!L1475='Khả năng chọn thiết bị'!$D$8,1,0))</f>
        <v>0</v>
      </c>
      <c r="B1475" s="103">
        <f>IF('Khả năng chọn thiết bị'!$D$8="",0,IF(Consolidated!P1475='Khả năng chọn thiết bị'!$D$8,1,0))</f>
        <v>0</v>
      </c>
      <c r="C1475" s="103">
        <f t="shared" si="46"/>
        <v>0</v>
      </c>
      <c r="D1475" s="103">
        <f>IF(Consolidated!E1475=1,1,0)</f>
        <v>1</v>
      </c>
      <c r="E1475" s="103">
        <f>IF(ISNUMBER(Consolidated!F1475),Consolidated!F1475,0)</f>
        <v>0</v>
      </c>
      <c r="F1475" s="103">
        <f t="shared" ref="F1475:F1538" si="47">F1474+C1475</f>
        <v>0</v>
      </c>
    </row>
    <row r="1476" spans="1:6">
      <c r="A1476" s="103">
        <f>IF('Khả năng chọn thiết bị'!$D$8="",0,IF(Consolidated!L1476='Khả năng chọn thiết bị'!$D$8,1,0))</f>
        <v>0</v>
      </c>
      <c r="B1476" s="103">
        <f>IF('Khả năng chọn thiết bị'!$D$8="",0,IF(Consolidated!P1476='Khả năng chọn thiết bị'!$D$8,1,0))</f>
        <v>0</v>
      </c>
      <c r="C1476" s="103">
        <f t="shared" si="46"/>
        <v>0</v>
      </c>
      <c r="D1476" s="103">
        <f>IF(Consolidated!E1476=1,1,0)</f>
        <v>1</v>
      </c>
      <c r="E1476" s="103">
        <f>IF(ISNUMBER(Consolidated!F1476),Consolidated!F1476,0)</f>
        <v>0</v>
      </c>
      <c r="F1476" s="103">
        <f t="shared" si="47"/>
        <v>0</v>
      </c>
    </row>
    <row r="1477" spans="1:6">
      <c r="A1477" s="103">
        <f>IF('Khả năng chọn thiết bị'!$D$8="",0,IF(Consolidated!L1477='Khả năng chọn thiết bị'!$D$8,1,0))</f>
        <v>0</v>
      </c>
      <c r="B1477" s="103">
        <f>IF('Khả năng chọn thiết bị'!$D$8="",0,IF(Consolidated!P1477='Khả năng chọn thiết bị'!$D$8,1,0))</f>
        <v>0</v>
      </c>
      <c r="C1477" s="103">
        <f t="shared" si="46"/>
        <v>0</v>
      </c>
      <c r="D1477" s="103">
        <f>IF(Consolidated!E1477=1,1,0)</f>
        <v>1</v>
      </c>
      <c r="E1477" s="103">
        <f>IF(ISNUMBER(Consolidated!F1477),Consolidated!F1477,0)</f>
        <v>0</v>
      </c>
      <c r="F1477" s="103">
        <f t="shared" si="47"/>
        <v>0</v>
      </c>
    </row>
    <row r="1478" spans="1:6">
      <c r="A1478" s="103">
        <f>IF('Khả năng chọn thiết bị'!$D$8="",0,IF(Consolidated!L1478='Khả năng chọn thiết bị'!$D$8,1,0))</f>
        <v>0</v>
      </c>
      <c r="B1478" s="103">
        <f>IF('Khả năng chọn thiết bị'!$D$8="",0,IF(Consolidated!P1478='Khả năng chọn thiết bị'!$D$8,1,0))</f>
        <v>0</v>
      </c>
      <c r="C1478" s="103">
        <f t="shared" si="46"/>
        <v>0</v>
      </c>
      <c r="D1478" s="103">
        <f>IF(Consolidated!E1478=1,1,0)</f>
        <v>1</v>
      </c>
      <c r="E1478" s="103">
        <f>IF(ISNUMBER(Consolidated!F1478),Consolidated!F1478,0)</f>
        <v>0</v>
      </c>
      <c r="F1478" s="103">
        <f t="shared" si="47"/>
        <v>0</v>
      </c>
    </row>
    <row r="1479" spans="1:6">
      <c r="A1479" s="103">
        <f>IF('Khả năng chọn thiết bị'!$D$8="",0,IF(Consolidated!L1479='Khả năng chọn thiết bị'!$D$8,1,0))</f>
        <v>0</v>
      </c>
      <c r="B1479" s="103">
        <f>IF('Khả năng chọn thiết bị'!$D$8="",0,IF(Consolidated!P1479='Khả năng chọn thiết bị'!$D$8,1,0))</f>
        <v>0</v>
      </c>
      <c r="C1479" s="103">
        <f t="shared" si="46"/>
        <v>0</v>
      </c>
      <c r="D1479" s="103">
        <f>IF(Consolidated!E1479=1,1,0)</f>
        <v>1</v>
      </c>
      <c r="E1479" s="103">
        <f>IF(ISNUMBER(Consolidated!F1479),Consolidated!F1479,0)</f>
        <v>0</v>
      </c>
      <c r="F1479" s="103">
        <f t="shared" si="47"/>
        <v>0</v>
      </c>
    </row>
    <row r="1480" spans="1:6">
      <c r="A1480" s="103">
        <f>IF('Khả năng chọn thiết bị'!$D$8="",0,IF(Consolidated!L1480='Khả năng chọn thiết bị'!$D$8,1,0))</f>
        <v>0</v>
      </c>
      <c r="B1480" s="103">
        <f>IF('Khả năng chọn thiết bị'!$D$8="",0,IF(Consolidated!P1480='Khả năng chọn thiết bị'!$D$8,1,0))</f>
        <v>0</v>
      </c>
      <c r="C1480" s="103">
        <f t="shared" si="46"/>
        <v>0</v>
      </c>
      <c r="D1480" s="103">
        <f>IF(Consolidated!E1480=1,1,0)</f>
        <v>0</v>
      </c>
      <c r="E1480" s="103">
        <f>IF(ISNUMBER(Consolidated!F1480),Consolidated!F1480,0)</f>
        <v>0</v>
      </c>
      <c r="F1480" s="103">
        <f t="shared" si="47"/>
        <v>0</v>
      </c>
    </row>
    <row r="1481" spans="1:6">
      <c r="A1481" s="103">
        <f>IF('Khả năng chọn thiết bị'!$D$8="",0,IF(Consolidated!L1481='Khả năng chọn thiết bị'!$D$8,1,0))</f>
        <v>0</v>
      </c>
      <c r="B1481" s="103">
        <f>IF('Khả năng chọn thiết bị'!$D$8="",0,IF(Consolidated!P1481='Khả năng chọn thiết bị'!$D$8,1,0))</f>
        <v>0</v>
      </c>
      <c r="C1481" s="103">
        <f t="shared" si="46"/>
        <v>0</v>
      </c>
      <c r="D1481" s="103">
        <f>IF(Consolidated!E1481=1,1,0)</f>
        <v>1</v>
      </c>
      <c r="E1481" s="103">
        <f>IF(ISNUMBER(Consolidated!F1481),Consolidated!F1481,0)</f>
        <v>0</v>
      </c>
      <c r="F1481" s="103">
        <f t="shared" si="47"/>
        <v>0</v>
      </c>
    </row>
    <row r="1482" spans="1:6">
      <c r="A1482" s="103">
        <f>IF('Khả năng chọn thiết bị'!$D$8="",0,IF(Consolidated!L1482='Khả năng chọn thiết bị'!$D$8,1,0))</f>
        <v>0</v>
      </c>
      <c r="B1482" s="103">
        <f>IF('Khả năng chọn thiết bị'!$D$8="",0,IF(Consolidated!P1482='Khả năng chọn thiết bị'!$D$8,1,0))</f>
        <v>0</v>
      </c>
      <c r="C1482" s="103">
        <f t="shared" si="46"/>
        <v>0</v>
      </c>
      <c r="D1482" s="103">
        <f>IF(Consolidated!E1482=1,1,0)</f>
        <v>1</v>
      </c>
      <c r="E1482" s="103">
        <f>IF(ISNUMBER(Consolidated!F1482),Consolidated!F1482,0)</f>
        <v>0</v>
      </c>
      <c r="F1482" s="103">
        <f t="shared" si="47"/>
        <v>0</v>
      </c>
    </row>
    <row r="1483" spans="1:6">
      <c r="A1483" s="103">
        <f>IF('Khả năng chọn thiết bị'!$D$8="",0,IF(Consolidated!L1483='Khả năng chọn thiết bị'!$D$8,1,0))</f>
        <v>0</v>
      </c>
      <c r="B1483" s="103">
        <f>IF('Khả năng chọn thiết bị'!$D$8="",0,IF(Consolidated!P1483='Khả năng chọn thiết bị'!$D$8,1,0))</f>
        <v>0</v>
      </c>
      <c r="C1483" s="103">
        <f t="shared" si="46"/>
        <v>0</v>
      </c>
      <c r="D1483" s="103">
        <f>IF(Consolidated!E1483=1,1,0)</f>
        <v>0</v>
      </c>
      <c r="E1483" s="103">
        <f>IF(ISNUMBER(Consolidated!F1483),Consolidated!F1483,0)</f>
        <v>0</v>
      </c>
      <c r="F1483" s="103">
        <f t="shared" si="47"/>
        <v>0</v>
      </c>
    </row>
    <row r="1484" spans="1:6">
      <c r="A1484" s="103">
        <f>IF('Khả năng chọn thiết bị'!$D$8="",0,IF(Consolidated!L1484='Khả năng chọn thiết bị'!$D$8,1,0))</f>
        <v>0</v>
      </c>
      <c r="B1484" s="103">
        <f>IF('Khả năng chọn thiết bị'!$D$8="",0,IF(Consolidated!P1484='Khả năng chọn thiết bị'!$D$8,1,0))</f>
        <v>0</v>
      </c>
      <c r="C1484" s="103">
        <f t="shared" si="46"/>
        <v>0</v>
      </c>
      <c r="D1484" s="103">
        <f>IF(Consolidated!E1484=1,1,0)</f>
        <v>0</v>
      </c>
      <c r="E1484" s="103">
        <f>IF(ISNUMBER(Consolidated!F1484),Consolidated!F1484,0)</f>
        <v>0</v>
      </c>
      <c r="F1484" s="103">
        <f t="shared" si="47"/>
        <v>0</v>
      </c>
    </row>
    <row r="1485" spans="1:6">
      <c r="A1485" s="103">
        <f>IF('Khả năng chọn thiết bị'!$D$8="",0,IF(Consolidated!L1485='Khả năng chọn thiết bị'!$D$8,1,0))</f>
        <v>0</v>
      </c>
      <c r="B1485" s="103">
        <f>IF('Khả năng chọn thiết bị'!$D$8="",0,IF(Consolidated!P1485='Khả năng chọn thiết bị'!$D$8,1,0))</f>
        <v>0</v>
      </c>
      <c r="C1485" s="103">
        <f t="shared" si="46"/>
        <v>0</v>
      </c>
      <c r="D1485" s="103">
        <f>IF(Consolidated!E1485=1,1,0)</f>
        <v>0</v>
      </c>
      <c r="E1485" s="103">
        <f>IF(ISNUMBER(Consolidated!F1485),Consolidated!F1485,0)</f>
        <v>0</v>
      </c>
      <c r="F1485" s="103">
        <f t="shared" si="47"/>
        <v>0</v>
      </c>
    </row>
    <row r="1486" spans="1:6">
      <c r="A1486" s="103">
        <f>IF('Khả năng chọn thiết bị'!$D$8="",0,IF(Consolidated!L1486='Khả năng chọn thiết bị'!$D$8,1,0))</f>
        <v>0</v>
      </c>
      <c r="B1486" s="103">
        <f>IF('Khả năng chọn thiết bị'!$D$8="",0,IF(Consolidated!P1486='Khả năng chọn thiết bị'!$D$8,1,0))</f>
        <v>0</v>
      </c>
      <c r="C1486" s="103">
        <f t="shared" si="46"/>
        <v>0</v>
      </c>
      <c r="D1486" s="103">
        <f>IF(Consolidated!E1486=1,1,0)</f>
        <v>0</v>
      </c>
      <c r="E1486" s="103">
        <f>IF(ISNUMBER(Consolidated!F1486),Consolidated!F1486,0)</f>
        <v>0</v>
      </c>
      <c r="F1486" s="103">
        <f t="shared" si="47"/>
        <v>0</v>
      </c>
    </row>
    <row r="1487" spans="1:6">
      <c r="A1487" s="103">
        <f>IF('Khả năng chọn thiết bị'!$D$8="",0,IF(Consolidated!L1487='Khả năng chọn thiết bị'!$D$8,1,0))</f>
        <v>0</v>
      </c>
      <c r="B1487" s="103">
        <f>IF('Khả năng chọn thiết bị'!$D$8="",0,IF(Consolidated!P1487='Khả năng chọn thiết bị'!$D$8,1,0))</f>
        <v>0</v>
      </c>
      <c r="C1487" s="103">
        <f t="shared" si="46"/>
        <v>0</v>
      </c>
      <c r="D1487" s="103">
        <f>IF(Consolidated!E1487=1,1,0)</f>
        <v>0</v>
      </c>
      <c r="E1487" s="103">
        <f>IF(ISNUMBER(Consolidated!F1487),Consolidated!F1487,0)</f>
        <v>0</v>
      </c>
      <c r="F1487" s="103">
        <f t="shared" si="47"/>
        <v>0</v>
      </c>
    </row>
    <row r="1488" spans="1:6">
      <c r="A1488" s="103">
        <f>IF('Khả năng chọn thiết bị'!$D$8="",0,IF(Consolidated!L1488='Khả năng chọn thiết bị'!$D$8,1,0))</f>
        <v>0</v>
      </c>
      <c r="B1488" s="103">
        <f>IF('Khả năng chọn thiết bị'!$D$8="",0,IF(Consolidated!P1488='Khả năng chọn thiết bị'!$D$8,1,0))</f>
        <v>0</v>
      </c>
      <c r="C1488" s="103">
        <f t="shared" si="46"/>
        <v>0</v>
      </c>
      <c r="D1488" s="103">
        <f>IF(Consolidated!E1488=1,1,0)</f>
        <v>0</v>
      </c>
      <c r="E1488" s="103">
        <f>IF(ISNUMBER(Consolidated!F1488),Consolidated!F1488,0)</f>
        <v>0</v>
      </c>
      <c r="F1488" s="103">
        <f t="shared" si="47"/>
        <v>0</v>
      </c>
    </row>
    <row r="1489" spans="1:6">
      <c r="A1489" s="103">
        <f>IF('Khả năng chọn thiết bị'!$D$8="",0,IF(Consolidated!L1489='Khả năng chọn thiết bị'!$D$8,1,0))</f>
        <v>0</v>
      </c>
      <c r="B1489" s="103">
        <f>IF('Khả năng chọn thiết bị'!$D$8="",0,IF(Consolidated!P1489='Khả năng chọn thiết bị'!$D$8,1,0))</f>
        <v>0</v>
      </c>
      <c r="C1489" s="103">
        <f t="shared" si="46"/>
        <v>0</v>
      </c>
      <c r="D1489" s="103">
        <f>IF(Consolidated!E1489=1,1,0)</f>
        <v>1</v>
      </c>
      <c r="E1489" s="103">
        <f>IF(ISNUMBER(Consolidated!F1489),Consolidated!F1489,0)</f>
        <v>0</v>
      </c>
      <c r="F1489" s="103">
        <f t="shared" si="47"/>
        <v>0</v>
      </c>
    </row>
    <row r="1490" spans="1:6">
      <c r="A1490" s="103">
        <f>IF('Khả năng chọn thiết bị'!$D$8="",0,IF(Consolidated!L1490='Khả năng chọn thiết bị'!$D$8,1,0))</f>
        <v>0</v>
      </c>
      <c r="B1490" s="103">
        <f>IF('Khả năng chọn thiết bị'!$D$8="",0,IF(Consolidated!P1490='Khả năng chọn thiết bị'!$D$8,1,0))</f>
        <v>0</v>
      </c>
      <c r="C1490" s="103">
        <f t="shared" si="46"/>
        <v>0</v>
      </c>
      <c r="D1490" s="103">
        <f>IF(Consolidated!E1490=1,1,0)</f>
        <v>1</v>
      </c>
      <c r="E1490" s="103">
        <f>IF(ISNUMBER(Consolidated!F1490),Consolidated!F1490,0)</f>
        <v>0</v>
      </c>
      <c r="F1490" s="103">
        <f t="shared" si="47"/>
        <v>0</v>
      </c>
    </row>
    <row r="1491" spans="1:6">
      <c r="A1491" s="103">
        <f>IF('Khả năng chọn thiết bị'!$D$8="",0,IF(Consolidated!L1491='Khả năng chọn thiết bị'!$D$8,1,0))</f>
        <v>0</v>
      </c>
      <c r="B1491" s="103">
        <f>IF('Khả năng chọn thiết bị'!$D$8="",0,IF(Consolidated!P1491='Khả năng chọn thiết bị'!$D$8,1,0))</f>
        <v>0</v>
      </c>
      <c r="C1491" s="103">
        <f t="shared" si="46"/>
        <v>0</v>
      </c>
      <c r="D1491" s="103">
        <f>IF(Consolidated!E1491=1,1,0)</f>
        <v>0</v>
      </c>
      <c r="E1491" s="103">
        <f>IF(ISNUMBER(Consolidated!F1491),Consolidated!F1491,0)</f>
        <v>0</v>
      </c>
      <c r="F1491" s="103">
        <f t="shared" si="47"/>
        <v>0</v>
      </c>
    </row>
    <row r="1492" spans="1:6">
      <c r="A1492" s="103">
        <f>IF('Khả năng chọn thiết bị'!$D$8="",0,IF(Consolidated!L1492='Khả năng chọn thiết bị'!$D$8,1,0))</f>
        <v>0</v>
      </c>
      <c r="B1492" s="103">
        <f>IF('Khả năng chọn thiết bị'!$D$8="",0,IF(Consolidated!P1492='Khả năng chọn thiết bị'!$D$8,1,0))</f>
        <v>0</v>
      </c>
      <c r="C1492" s="103">
        <f t="shared" si="46"/>
        <v>0</v>
      </c>
      <c r="D1492" s="103">
        <f>IF(Consolidated!E1492=1,1,0)</f>
        <v>0</v>
      </c>
      <c r="E1492" s="103">
        <f>IF(ISNUMBER(Consolidated!F1492),Consolidated!F1492,0)</f>
        <v>0</v>
      </c>
      <c r="F1492" s="103">
        <f t="shared" si="47"/>
        <v>0</v>
      </c>
    </row>
    <row r="1493" spans="1:6">
      <c r="A1493" s="103">
        <f>IF('Khả năng chọn thiết bị'!$D$8="",0,IF(Consolidated!L1493='Khả năng chọn thiết bị'!$D$8,1,0))</f>
        <v>0</v>
      </c>
      <c r="B1493" s="103">
        <f>IF('Khả năng chọn thiết bị'!$D$8="",0,IF(Consolidated!P1493='Khả năng chọn thiết bị'!$D$8,1,0))</f>
        <v>0</v>
      </c>
      <c r="C1493" s="103">
        <f t="shared" si="46"/>
        <v>0</v>
      </c>
      <c r="D1493" s="103">
        <f>IF(Consolidated!E1493=1,1,0)</f>
        <v>0</v>
      </c>
      <c r="E1493" s="103">
        <f>IF(ISNUMBER(Consolidated!F1493),Consolidated!F1493,0)</f>
        <v>0</v>
      </c>
      <c r="F1493" s="103">
        <f t="shared" si="47"/>
        <v>0</v>
      </c>
    </row>
    <row r="1494" spans="1:6">
      <c r="A1494" s="103">
        <f>IF('Khả năng chọn thiết bị'!$D$8="",0,IF(Consolidated!L1494='Khả năng chọn thiết bị'!$D$8,1,0))</f>
        <v>0</v>
      </c>
      <c r="B1494" s="103">
        <f>IF('Khả năng chọn thiết bị'!$D$8="",0,IF(Consolidated!P1494='Khả năng chọn thiết bị'!$D$8,1,0))</f>
        <v>0</v>
      </c>
      <c r="C1494" s="103">
        <f t="shared" si="46"/>
        <v>0</v>
      </c>
      <c r="D1494" s="103">
        <f>IF(Consolidated!E1494=1,1,0)</f>
        <v>1</v>
      </c>
      <c r="E1494" s="103">
        <f>IF(ISNUMBER(Consolidated!F1494),Consolidated!F1494,0)</f>
        <v>0</v>
      </c>
      <c r="F1494" s="103">
        <f t="shared" si="47"/>
        <v>0</v>
      </c>
    </row>
    <row r="1495" spans="1:6">
      <c r="A1495" s="103">
        <f>IF('Khả năng chọn thiết bị'!$D$8="",0,IF(Consolidated!L1495='Khả năng chọn thiết bị'!$D$8,1,0))</f>
        <v>0</v>
      </c>
      <c r="B1495" s="103">
        <f>IF('Khả năng chọn thiết bị'!$D$8="",0,IF(Consolidated!P1495='Khả năng chọn thiết bị'!$D$8,1,0))</f>
        <v>0</v>
      </c>
      <c r="C1495" s="103">
        <f t="shared" si="46"/>
        <v>0</v>
      </c>
      <c r="D1495" s="103">
        <f>IF(Consolidated!E1495=1,1,0)</f>
        <v>1</v>
      </c>
      <c r="E1495" s="103">
        <f>IF(ISNUMBER(Consolidated!F1495),Consolidated!F1495,0)</f>
        <v>0</v>
      </c>
      <c r="F1495" s="103">
        <f t="shared" si="47"/>
        <v>0</v>
      </c>
    </row>
    <row r="1496" spans="1:6">
      <c r="A1496" s="103">
        <f>IF('Khả năng chọn thiết bị'!$D$8="",0,IF(Consolidated!L1496='Khả năng chọn thiết bị'!$D$8,1,0))</f>
        <v>0</v>
      </c>
      <c r="B1496" s="103">
        <f>IF('Khả năng chọn thiết bị'!$D$8="",0,IF(Consolidated!P1496='Khả năng chọn thiết bị'!$D$8,1,0))</f>
        <v>0</v>
      </c>
      <c r="C1496" s="103">
        <f t="shared" si="46"/>
        <v>0</v>
      </c>
      <c r="D1496" s="103">
        <f>IF(Consolidated!E1496=1,1,0)</f>
        <v>1</v>
      </c>
      <c r="E1496" s="103">
        <f>IF(ISNUMBER(Consolidated!F1496),Consolidated!F1496,0)</f>
        <v>0</v>
      </c>
      <c r="F1496" s="103">
        <f t="shared" si="47"/>
        <v>0</v>
      </c>
    </row>
    <row r="1497" spans="1:6">
      <c r="A1497" s="103">
        <f>IF('Khả năng chọn thiết bị'!$D$8="",0,IF(Consolidated!L1497='Khả năng chọn thiết bị'!$D$8,1,0))</f>
        <v>0</v>
      </c>
      <c r="B1497" s="103">
        <f>IF('Khả năng chọn thiết bị'!$D$8="",0,IF(Consolidated!P1497='Khả năng chọn thiết bị'!$D$8,1,0))</f>
        <v>0</v>
      </c>
      <c r="C1497" s="103">
        <f t="shared" si="46"/>
        <v>0</v>
      </c>
      <c r="D1497" s="103">
        <f>IF(Consolidated!E1497=1,1,0)</f>
        <v>0</v>
      </c>
      <c r="E1497" s="103">
        <f>IF(ISNUMBER(Consolidated!F1497),Consolidated!F1497,0)</f>
        <v>0</v>
      </c>
      <c r="F1497" s="103">
        <f t="shared" si="47"/>
        <v>0</v>
      </c>
    </row>
    <row r="1498" spans="1:6">
      <c r="A1498" s="103">
        <f>IF('Khả năng chọn thiết bị'!$D$8="",0,IF(Consolidated!L1498='Khả năng chọn thiết bị'!$D$8,1,0))</f>
        <v>0</v>
      </c>
      <c r="B1498" s="103">
        <f>IF('Khả năng chọn thiết bị'!$D$8="",0,IF(Consolidated!P1498='Khả năng chọn thiết bị'!$D$8,1,0))</f>
        <v>0</v>
      </c>
      <c r="C1498" s="103">
        <f t="shared" si="46"/>
        <v>0</v>
      </c>
      <c r="D1498" s="103">
        <f>IF(Consolidated!E1498=1,1,0)</f>
        <v>1</v>
      </c>
      <c r="E1498" s="103">
        <f>IF(ISNUMBER(Consolidated!F1498),Consolidated!F1498,0)</f>
        <v>0</v>
      </c>
      <c r="F1498" s="103">
        <f t="shared" si="47"/>
        <v>0</v>
      </c>
    </row>
    <row r="1499" spans="1:6">
      <c r="A1499" s="103">
        <f>IF('Khả năng chọn thiết bị'!$D$8="",0,IF(Consolidated!L1499='Khả năng chọn thiết bị'!$D$8,1,0))</f>
        <v>0</v>
      </c>
      <c r="B1499" s="103">
        <f>IF('Khả năng chọn thiết bị'!$D$8="",0,IF(Consolidated!P1499='Khả năng chọn thiết bị'!$D$8,1,0))</f>
        <v>0</v>
      </c>
      <c r="C1499" s="103">
        <f t="shared" si="46"/>
        <v>0</v>
      </c>
      <c r="D1499" s="103">
        <f>IF(Consolidated!E1499=1,1,0)</f>
        <v>1</v>
      </c>
      <c r="E1499" s="103">
        <f>IF(ISNUMBER(Consolidated!F1499),Consolidated!F1499,0)</f>
        <v>0</v>
      </c>
      <c r="F1499" s="103">
        <f t="shared" si="47"/>
        <v>0</v>
      </c>
    </row>
    <row r="1500" spans="1:6">
      <c r="A1500" s="103">
        <f>IF('Khả năng chọn thiết bị'!$D$8="",0,IF(Consolidated!L1500='Khả năng chọn thiết bị'!$D$8,1,0))</f>
        <v>0</v>
      </c>
      <c r="B1500" s="103">
        <f>IF('Khả năng chọn thiết bị'!$D$8="",0,IF(Consolidated!P1500='Khả năng chọn thiết bị'!$D$8,1,0))</f>
        <v>0</v>
      </c>
      <c r="C1500" s="103">
        <f t="shared" si="46"/>
        <v>0</v>
      </c>
      <c r="D1500" s="103">
        <f>IF(Consolidated!E1500=1,1,0)</f>
        <v>1</v>
      </c>
      <c r="E1500" s="103">
        <f>IF(ISNUMBER(Consolidated!F1500),Consolidated!F1500,0)</f>
        <v>0</v>
      </c>
      <c r="F1500" s="103">
        <f t="shared" si="47"/>
        <v>0</v>
      </c>
    </row>
    <row r="1501" spans="1:6">
      <c r="A1501" s="103">
        <f>IF('Khả năng chọn thiết bị'!$D$8="",0,IF(Consolidated!L1501='Khả năng chọn thiết bị'!$D$8,1,0))</f>
        <v>0</v>
      </c>
      <c r="B1501" s="103">
        <f>IF('Khả năng chọn thiết bị'!$D$8="",0,IF(Consolidated!P1501='Khả năng chọn thiết bị'!$D$8,1,0))</f>
        <v>0</v>
      </c>
      <c r="C1501" s="103">
        <f t="shared" si="46"/>
        <v>0</v>
      </c>
      <c r="D1501" s="103">
        <f>IF(Consolidated!E1501=1,1,0)</f>
        <v>1</v>
      </c>
      <c r="E1501" s="103">
        <f>IF(ISNUMBER(Consolidated!F1501),Consolidated!F1501,0)</f>
        <v>0</v>
      </c>
      <c r="F1501" s="103">
        <f t="shared" si="47"/>
        <v>0</v>
      </c>
    </row>
    <row r="1502" spans="1:6">
      <c r="A1502" s="103">
        <f>IF('Khả năng chọn thiết bị'!$D$8="",0,IF(Consolidated!L1502='Khả năng chọn thiết bị'!$D$8,1,0))</f>
        <v>0</v>
      </c>
      <c r="B1502" s="103">
        <f>IF('Khả năng chọn thiết bị'!$D$8="",0,IF(Consolidated!P1502='Khả năng chọn thiết bị'!$D$8,1,0))</f>
        <v>0</v>
      </c>
      <c r="C1502" s="103">
        <f t="shared" si="46"/>
        <v>0</v>
      </c>
      <c r="D1502" s="103">
        <f>IF(Consolidated!E1502=1,1,0)</f>
        <v>1</v>
      </c>
      <c r="E1502" s="103">
        <f>IF(ISNUMBER(Consolidated!F1502),Consolidated!F1502,0)</f>
        <v>0</v>
      </c>
      <c r="F1502" s="103">
        <f t="shared" si="47"/>
        <v>0</v>
      </c>
    </row>
    <row r="1503" spans="1:6">
      <c r="A1503" s="103">
        <f>IF('Khả năng chọn thiết bị'!$D$8="",0,IF(Consolidated!L1503='Khả năng chọn thiết bị'!$D$8,1,0))</f>
        <v>0</v>
      </c>
      <c r="B1503" s="103">
        <f>IF('Khả năng chọn thiết bị'!$D$8="",0,IF(Consolidated!P1503='Khả năng chọn thiết bị'!$D$8,1,0))</f>
        <v>0</v>
      </c>
      <c r="C1503" s="103">
        <f t="shared" si="46"/>
        <v>0</v>
      </c>
      <c r="D1503" s="103">
        <f>IF(Consolidated!E1503=1,1,0)</f>
        <v>1</v>
      </c>
      <c r="E1503" s="103">
        <f>IF(ISNUMBER(Consolidated!F1503),Consolidated!F1503,0)</f>
        <v>0</v>
      </c>
      <c r="F1503" s="103">
        <f t="shared" si="47"/>
        <v>0</v>
      </c>
    </row>
    <row r="1504" spans="1:6">
      <c r="A1504" s="103">
        <f>IF('Khả năng chọn thiết bị'!$D$8="",0,IF(Consolidated!L1504='Khả năng chọn thiết bị'!$D$8,1,0))</f>
        <v>0</v>
      </c>
      <c r="B1504" s="103">
        <f>IF('Khả năng chọn thiết bị'!$D$8="",0,IF(Consolidated!P1504='Khả năng chọn thiết bị'!$D$8,1,0))</f>
        <v>0</v>
      </c>
      <c r="C1504" s="103">
        <f t="shared" si="46"/>
        <v>0</v>
      </c>
      <c r="D1504" s="103">
        <f>IF(Consolidated!E1504=1,1,0)</f>
        <v>1</v>
      </c>
      <c r="E1504" s="103">
        <f>IF(ISNUMBER(Consolidated!F1504),Consolidated!F1504,0)</f>
        <v>0</v>
      </c>
      <c r="F1504" s="103">
        <f t="shared" si="47"/>
        <v>0</v>
      </c>
    </row>
    <row r="1505" spans="1:6">
      <c r="A1505" s="103">
        <f>IF('Khả năng chọn thiết bị'!$D$8="",0,IF(Consolidated!L1505='Khả năng chọn thiết bị'!$D$8,1,0))</f>
        <v>0</v>
      </c>
      <c r="B1505" s="103">
        <f>IF('Khả năng chọn thiết bị'!$D$8="",0,IF(Consolidated!P1505='Khả năng chọn thiết bị'!$D$8,1,0))</f>
        <v>0</v>
      </c>
      <c r="C1505" s="103">
        <f t="shared" si="46"/>
        <v>0</v>
      </c>
      <c r="D1505" s="103">
        <f>IF(Consolidated!E1505=1,1,0)</f>
        <v>1</v>
      </c>
      <c r="E1505" s="103">
        <f>IF(ISNUMBER(Consolidated!F1505),Consolidated!F1505,0)</f>
        <v>0</v>
      </c>
      <c r="F1505" s="103">
        <f t="shared" si="47"/>
        <v>0</v>
      </c>
    </row>
    <row r="1506" spans="1:6">
      <c r="A1506" s="103">
        <f>IF('Khả năng chọn thiết bị'!$D$8="",0,IF(Consolidated!L1506='Khả năng chọn thiết bị'!$D$8,1,0))</f>
        <v>0</v>
      </c>
      <c r="B1506" s="103">
        <f>IF('Khả năng chọn thiết bị'!$D$8="",0,IF(Consolidated!P1506='Khả năng chọn thiết bị'!$D$8,1,0))</f>
        <v>0</v>
      </c>
      <c r="C1506" s="103">
        <f t="shared" si="46"/>
        <v>0</v>
      </c>
      <c r="D1506" s="103">
        <f>IF(Consolidated!E1506=1,1,0)</f>
        <v>0</v>
      </c>
      <c r="E1506" s="103">
        <f>IF(ISNUMBER(Consolidated!F1506),Consolidated!F1506,0)</f>
        <v>0</v>
      </c>
      <c r="F1506" s="103">
        <f t="shared" si="47"/>
        <v>0</v>
      </c>
    </row>
    <row r="1507" spans="1:6">
      <c r="A1507" s="103">
        <f>IF('Khả năng chọn thiết bị'!$D$8="",0,IF(Consolidated!L1507='Khả năng chọn thiết bị'!$D$8,1,0))</f>
        <v>0</v>
      </c>
      <c r="B1507" s="103">
        <f>IF('Khả năng chọn thiết bị'!$D$8="",0,IF(Consolidated!P1507='Khả năng chọn thiết bị'!$D$8,1,0))</f>
        <v>0</v>
      </c>
      <c r="C1507" s="103">
        <f t="shared" si="46"/>
        <v>0</v>
      </c>
      <c r="D1507" s="103">
        <f>IF(Consolidated!E1507=1,1,0)</f>
        <v>1</v>
      </c>
      <c r="E1507" s="103">
        <f>IF(ISNUMBER(Consolidated!F1507),Consolidated!F1507,0)</f>
        <v>0</v>
      </c>
      <c r="F1507" s="103">
        <f t="shared" si="47"/>
        <v>0</v>
      </c>
    </row>
    <row r="1508" spans="1:6">
      <c r="A1508" s="103">
        <f>IF('Khả năng chọn thiết bị'!$D$8="",0,IF(Consolidated!L1508='Khả năng chọn thiết bị'!$D$8,1,0))</f>
        <v>0</v>
      </c>
      <c r="B1508" s="103">
        <f>IF('Khả năng chọn thiết bị'!$D$8="",0,IF(Consolidated!P1508='Khả năng chọn thiết bị'!$D$8,1,0))</f>
        <v>0</v>
      </c>
      <c r="C1508" s="103">
        <f t="shared" si="46"/>
        <v>0</v>
      </c>
      <c r="D1508" s="103">
        <f>IF(Consolidated!E1508=1,1,0)</f>
        <v>1</v>
      </c>
      <c r="E1508" s="103">
        <f>IF(ISNUMBER(Consolidated!F1508),Consolidated!F1508,0)</f>
        <v>0</v>
      </c>
      <c r="F1508" s="103">
        <f t="shared" si="47"/>
        <v>0</v>
      </c>
    </row>
    <row r="1509" spans="1:6">
      <c r="A1509" s="103">
        <f>IF('Khả năng chọn thiết bị'!$D$8="",0,IF(Consolidated!L1509='Khả năng chọn thiết bị'!$D$8,1,0))</f>
        <v>0</v>
      </c>
      <c r="B1509" s="103">
        <f>IF('Khả năng chọn thiết bị'!$D$8="",0,IF(Consolidated!P1509='Khả năng chọn thiết bị'!$D$8,1,0))</f>
        <v>0</v>
      </c>
      <c r="C1509" s="103">
        <f t="shared" si="46"/>
        <v>0</v>
      </c>
      <c r="D1509" s="103">
        <f>IF(Consolidated!E1509=1,1,0)</f>
        <v>1</v>
      </c>
      <c r="E1509" s="103">
        <f>IF(ISNUMBER(Consolidated!F1509),Consolidated!F1509,0)</f>
        <v>0</v>
      </c>
      <c r="F1509" s="103">
        <f t="shared" si="47"/>
        <v>0</v>
      </c>
    </row>
    <row r="1510" spans="1:6">
      <c r="A1510" s="103">
        <f>IF('Khả năng chọn thiết bị'!$D$8="",0,IF(Consolidated!L1510='Khả năng chọn thiết bị'!$D$8,1,0))</f>
        <v>0</v>
      </c>
      <c r="B1510" s="103">
        <f>IF('Khả năng chọn thiết bị'!$D$8="",0,IF(Consolidated!P1510='Khả năng chọn thiết bị'!$D$8,1,0))</f>
        <v>0</v>
      </c>
      <c r="C1510" s="103">
        <f t="shared" si="46"/>
        <v>0</v>
      </c>
      <c r="D1510" s="103">
        <f>IF(Consolidated!E1510=1,1,0)</f>
        <v>1</v>
      </c>
      <c r="E1510" s="103">
        <f>IF(ISNUMBER(Consolidated!F1510),Consolidated!F1510,0)</f>
        <v>0</v>
      </c>
      <c r="F1510" s="103">
        <f t="shared" si="47"/>
        <v>0</v>
      </c>
    </row>
    <row r="1511" spans="1:6">
      <c r="A1511" s="103">
        <f>IF('Khả năng chọn thiết bị'!$D$8="",0,IF(Consolidated!L1511='Khả năng chọn thiết bị'!$D$8,1,0))</f>
        <v>0</v>
      </c>
      <c r="B1511" s="103">
        <f>IF('Khả năng chọn thiết bị'!$D$8="",0,IF(Consolidated!P1511='Khả năng chọn thiết bị'!$D$8,1,0))</f>
        <v>0</v>
      </c>
      <c r="C1511" s="103">
        <f t="shared" si="46"/>
        <v>0</v>
      </c>
      <c r="D1511" s="103">
        <f>IF(Consolidated!E1511=1,1,0)</f>
        <v>1</v>
      </c>
      <c r="E1511" s="103">
        <f>IF(ISNUMBER(Consolidated!F1511),Consolidated!F1511,0)</f>
        <v>0</v>
      </c>
      <c r="F1511" s="103">
        <f t="shared" si="47"/>
        <v>0</v>
      </c>
    </row>
    <row r="1512" spans="1:6">
      <c r="A1512" s="103">
        <f>IF('Khả năng chọn thiết bị'!$D$8="",0,IF(Consolidated!L1512='Khả năng chọn thiết bị'!$D$8,1,0))</f>
        <v>0</v>
      </c>
      <c r="B1512" s="103">
        <f>IF('Khả năng chọn thiết bị'!$D$8="",0,IF(Consolidated!P1512='Khả năng chọn thiết bị'!$D$8,1,0))</f>
        <v>0</v>
      </c>
      <c r="C1512" s="103">
        <f t="shared" si="46"/>
        <v>0</v>
      </c>
      <c r="D1512" s="103">
        <f>IF(Consolidated!E1512=1,1,0)</f>
        <v>1</v>
      </c>
      <c r="E1512" s="103">
        <f>IF(ISNUMBER(Consolidated!F1512),Consolidated!F1512,0)</f>
        <v>0</v>
      </c>
      <c r="F1512" s="103">
        <f t="shared" si="47"/>
        <v>0</v>
      </c>
    </row>
    <row r="1513" spans="1:6">
      <c r="A1513" s="103">
        <f>IF('Khả năng chọn thiết bị'!$D$8="",0,IF(Consolidated!L1513='Khả năng chọn thiết bị'!$D$8,1,0))</f>
        <v>0</v>
      </c>
      <c r="B1513" s="103">
        <f>IF('Khả năng chọn thiết bị'!$D$8="",0,IF(Consolidated!P1513='Khả năng chọn thiết bị'!$D$8,1,0))</f>
        <v>0</v>
      </c>
      <c r="C1513" s="103">
        <f t="shared" si="46"/>
        <v>0</v>
      </c>
      <c r="D1513" s="103">
        <f>IF(Consolidated!E1513=1,1,0)</f>
        <v>1</v>
      </c>
      <c r="E1513" s="103">
        <f>IF(ISNUMBER(Consolidated!F1513),Consolidated!F1513,0)</f>
        <v>1</v>
      </c>
      <c r="F1513" s="103">
        <f t="shared" si="47"/>
        <v>0</v>
      </c>
    </row>
    <row r="1514" spans="1:6">
      <c r="A1514" s="103">
        <f>IF('Khả năng chọn thiết bị'!$D$8="",0,IF(Consolidated!L1514='Khả năng chọn thiết bị'!$D$8,1,0))</f>
        <v>0</v>
      </c>
      <c r="B1514" s="103">
        <f>IF('Khả năng chọn thiết bị'!$D$8="",0,IF(Consolidated!P1514='Khả năng chọn thiết bị'!$D$8,1,0))</f>
        <v>0</v>
      </c>
      <c r="C1514" s="103">
        <f t="shared" si="46"/>
        <v>0</v>
      </c>
      <c r="D1514" s="103">
        <f>IF(Consolidated!E1514=1,1,0)</f>
        <v>1</v>
      </c>
      <c r="E1514" s="103">
        <f>IF(ISNUMBER(Consolidated!F1514),Consolidated!F1514,0)</f>
        <v>1</v>
      </c>
      <c r="F1514" s="103">
        <f t="shared" si="47"/>
        <v>0</v>
      </c>
    </row>
    <row r="1515" spans="1:6">
      <c r="A1515" s="103">
        <f>IF('Khả năng chọn thiết bị'!$D$8="",0,IF(Consolidated!L1515='Khả năng chọn thiết bị'!$D$8,1,0))</f>
        <v>0</v>
      </c>
      <c r="B1515" s="103">
        <f>IF('Khả năng chọn thiết bị'!$D$8="",0,IF(Consolidated!P1515='Khả năng chọn thiết bị'!$D$8,1,0))</f>
        <v>0</v>
      </c>
      <c r="C1515" s="103">
        <f t="shared" si="46"/>
        <v>0</v>
      </c>
      <c r="D1515" s="103">
        <f>IF(Consolidated!E1515=1,1,0)</f>
        <v>0</v>
      </c>
      <c r="E1515" s="103">
        <f>IF(ISNUMBER(Consolidated!F1515),Consolidated!F1515,0)</f>
        <v>0</v>
      </c>
      <c r="F1515" s="103">
        <f t="shared" si="47"/>
        <v>0</v>
      </c>
    </row>
    <row r="1516" spans="1:6">
      <c r="A1516" s="103">
        <f>IF('Khả năng chọn thiết bị'!$D$8="",0,IF(Consolidated!L1516='Khả năng chọn thiết bị'!$D$8,1,0))</f>
        <v>0</v>
      </c>
      <c r="B1516" s="103">
        <f>IF('Khả năng chọn thiết bị'!$D$8="",0,IF(Consolidated!P1516='Khả năng chọn thiết bị'!$D$8,1,0))</f>
        <v>0</v>
      </c>
      <c r="C1516" s="103">
        <f t="shared" si="46"/>
        <v>0</v>
      </c>
      <c r="D1516" s="103">
        <f>IF(Consolidated!E1516=1,1,0)</f>
        <v>0</v>
      </c>
      <c r="E1516" s="103">
        <f>IF(ISNUMBER(Consolidated!F1516),Consolidated!F1516,0)</f>
        <v>0</v>
      </c>
      <c r="F1516" s="103">
        <f t="shared" si="47"/>
        <v>0</v>
      </c>
    </row>
    <row r="1517" spans="1:6">
      <c r="A1517" s="103">
        <f>IF('Khả năng chọn thiết bị'!$D$8="",0,IF(Consolidated!L1517='Khả năng chọn thiết bị'!$D$8,1,0))</f>
        <v>0</v>
      </c>
      <c r="B1517" s="103">
        <f>IF('Khả năng chọn thiết bị'!$D$8="",0,IF(Consolidated!P1517='Khả năng chọn thiết bị'!$D$8,1,0))</f>
        <v>0</v>
      </c>
      <c r="C1517" s="103">
        <f t="shared" si="46"/>
        <v>0</v>
      </c>
      <c r="D1517" s="103">
        <f>IF(Consolidated!E1517=1,1,0)</f>
        <v>1</v>
      </c>
      <c r="E1517" s="103">
        <f>IF(ISNUMBER(Consolidated!F1517),Consolidated!F1517,0)</f>
        <v>1</v>
      </c>
      <c r="F1517" s="103">
        <f t="shared" si="47"/>
        <v>0</v>
      </c>
    </row>
    <row r="1518" spans="1:6">
      <c r="A1518" s="103">
        <f>IF('Khả năng chọn thiết bị'!$D$8="",0,IF(Consolidated!L1518='Khả năng chọn thiết bị'!$D$8,1,0))</f>
        <v>0</v>
      </c>
      <c r="B1518" s="103">
        <f>IF('Khả năng chọn thiết bị'!$D$8="",0,IF(Consolidated!P1518='Khả năng chọn thiết bị'!$D$8,1,0))</f>
        <v>0</v>
      </c>
      <c r="C1518" s="103">
        <f t="shared" si="46"/>
        <v>0</v>
      </c>
      <c r="D1518" s="103">
        <f>IF(Consolidated!E1518=1,1,0)</f>
        <v>1</v>
      </c>
      <c r="E1518" s="103">
        <f>IF(ISNUMBER(Consolidated!F1518),Consolidated!F1518,0)</f>
        <v>1</v>
      </c>
      <c r="F1518" s="103">
        <f t="shared" si="47"/>
        <v>0</v>
      </c>
    </row>
    <row r="1519" spans="1:6">
      <c r="A1519" s="103">
        <f>IF('Khả năng chọn thiết bị'!$D$8="",0,IF(Consolidated!L1519='Khả năng chọn thiết bị'!$D$8,1,0))</f>
        <v>0</v>
      </c>
      <c r="B1519" s="103">
        <f>IF('Khả năng chọn thiết bị'!$D$8="",0,IF(Consolidated!P1519='Khả năng chọn thiết bị'!$D$8,1,0))</f>
        <v>0</v>
      </c>
      <c r="C1519" s="103">
        <f t="shared" si="46"/>
        <v>0</v>
      </c>
      <c r="D1519" s="103">
        <f>IF(Consolidated!E1519=1,1,0)</f>
        <v>1</v>
      </c>
      <c r="E1519" s="103">
        <f>IF(ISNUMBER(Consolidated!F1519),Consolidated!F1519,0)</f>
        <v>1</v>
      </c>
      <c r="F1519" s="103">
        <f t="shared" si="47"/>
        <v>0</v>
      </c>
    </row>
    <row r="1520" spans="1:6">
      <c r="A1520" s="103">
        <f>IF('Khả năng chọn thiết bị'!$D$8="",0,IF(Consolidated!L1520='Khả năng chọn thiết bị'!$D$8,1,0))</f>
        <v>0</v>
      </c>
      <c r="B1520" s="103">
        <f>IF('Khả năng chọn thiết bị'!$D$8="",0,IF(Consolidated!P1520='Khả năng chọn thiết bị'!$D$8,1,0))</f>
        <v>0</v>
      </c>
      <c r="C1520" s="103">
        <f t="shared" si="46"/>
        <v>0</v>
      </c>
      <c r="D1520" s="103">
        <f>IF(Consolidated!E1520=1,1,0)</f>
        <v>1</v>
      </c>
      <c r="E1520" s="103">
        <f>IF(ISNUMBER(Consolidated!F1520),Consolidated!F1520,0)</f>
        <v>1</v>
      </c>
      <c r="F1520" s="103">
        <f t="shared" si="47"/>
        <v>0</v>
      </c>
    </row>
    <row r="1521" spans="1:6">
      <c r="A1521" s="103">
        <f>IF('Khả năng chọn thiết bị'!$D$8="",0,IF(Consolidated!L1521='Khả năng chọn thiết bị'!$D$8,1,0))</f>
        <v>0</v>
      </c>
      <c r="B1521" s="103">
        <f>IF('Khả năng chọn thiết bị'!$D$8="",0,IF(Consolidated!P1521='Khả năng chọn thiết bị'!$D$8,1,0))</f>
        <v>0</v>
      </c>
      <c r="C1521" s="103">
        <f t="shared" si="46"/>
        <v>0</v>
      </c>
      <c r="D1521" s="103">
        <f>IF(Consolidated!E1521=1,1,0)</f>
        <v>1</v>
      </c>
      <c r="E1521" s="103">
        <f>IF(ISNUMBER(Consolidated!F1521),Consolidated!F1521,0)</f>
        <v>1</v>
      </c>
      <c r="F1521" s="103">
        <f t="shared" si="47"/>
        <v>0</v>
      </c>
    </row>
    <row r="1522" spans="1:6">
      <c r="A1522" s="103">
        <f>IF('Khả năng chọn thiết bị'!$D$8="",0,IF(Consolidated!L1522='Khả năng chọn thiết bị'!$D$8,1,0))</f>
        <v>0</v>
      </c>
      <c r="B1522" s="103">
        <f>IF('Khả năng chọn thiết bị'!$D$8="",0,IF(Consolidated!P1522='Khả năng chọn thiết bị'!$D$8,1,0))</f>
        <v>0</v>
      </c>
      <c r="C1522" s="103">
        <f t="shared" si="46"/>
        <v>0</v>
      </c>
      <c r="D1522" s="103">
        <f>IF(Consolidated!E1522=1,1,0)</f>
        <v>1</v>
      </c>
      <c r="E1522" s="103">
        <f>IF(ISNUMBER(Consolidated!F1522),Consolidated!F1522,0)</f>
        <v>1</v>
      </c>
      <c r="F1522" s="103">
        <f t="shared" si="47"/>
        <v>0</v>
      </c>
    </row>
    <row r="1523" spans="1:6">
      <c r="A1523" s="103">
        <f>IF('Khả năng chọn thiết bị'!$D$8="",0,IF(Consolidated!L1523='Khả năng chọn thiết bị'!$D$8,1,0))</f>
        <v>0</v>
      </c>
      <c r="B1523" s="103">
        <f>IF('Khả năng chọn thiết bị'!$D$8="",0,IF(Consolidated!P1523='Khả năng chọn thiết bị'!$D$8,1,0))</f>
        <v>0</v>
      </c>
      <c r="C1523" s="103">
        <f t="shared" si="46"/>
        <v>0</v>
      </c>
      <c r="D1523" s="103">
        <f>IF(Consolidated!E1523=1,1,0)</f>
        <v>1</v>
      </c>
      <c r="E1523" s="103">
        <f>IF(ISNUMBER(Consolidated!F1523),Consolidated!F1523,0)</f>
        <v>1</v>
      </c>
      <c r="F1523" s="103">
        <f t="shared" si="47"/>
        <v>0</v>
      </c>
    </row>
    <row r="1524" spans="1:6">
      <c r="A1524" s="103">
        <f>IF('Khả năng chọn thiết bị'!$D$8="",0,IF(Consolidated!L1524='Khả năng chọn thiết bị'!$D$8,1,0))</f>
        <v>0</v>
      </c>
      <c r="B1524" s="103">
        <f>IF('Khả năng chọn thiết bị'!$D$8="",0,IF(Consolidated!P1524='Khả năng chọn thiết bị'!$D$8,1,0))</f>
        <v>0</v>
      </c>
      <c r="C1524" s="103">
        <f t="shared" si="46"/>
        <v>0</v>
      </c>
      <c r="D1524" s="103">
        <f>IF(Consolidated!E1524=1,1,0)</f>
        <v>1</v>
      </c>
      <c r="E1524" s="103">
        <f>IF(ISNUMBER(Consolidated!F1524),Consolidated!F1524,0)</f>
        <v>1</v>
      </c>
      <c r="F1524" s="103">
        <f t="shared" si="47"/>
        <v>0</v>
      </c>
    </row>
    <row r="1525" spans="1:6">
      <c r="A1525" s="103">
        <f>IF('Khả năng chọn thiết bị'!$D$8="",0,IF(Consolidated!L1525='Khả năng chọn thiết bị'!$D$8,1,0))</f>
        <v>0</v>
      </c>
      <c r="B1525" s="103">
        <f>IF('Khả năng chọn thiết bị'!$D$8="",0,IF(Consolidated!P1525='Khả năng chọn thiết bị'!$D$8,1,0))</f>
        <v>0</v>
      </c>
      <c r="C1525" s="103">
        <f t="shared" si="46"/>
        <v>0</v>
      </c>
      <c r="D1525" s="103">
        <f>IF(Consolidated!E1525=1,1,0)</f>
        <v>1</v>
      </c>
      <c r="E1525" s="103">
        <f>IF(ISNUMBER(Consolidated!F1525),Consolidated!F1525,0)</f>
        <v>1</v>
      </c>
      <c r="F1525" s="103">
        <f t="shared" si="47"/>
        <v>0</v>
      </c>
    </row>
    <row r="1526" spans="1:6">
      <c r="A1526" s="103">
        <f>IF('Khả năng chọn thiết bị'!$D$8="",0,IF(Consolidated!L1526='Khả năng chọn thiết bị'!$D$8,1,0))</f>
        <v>0</v>
      </c>
      <c r="B1526" s="103">
        <f>IF('Khả năng chọn thiết bị'!$D$8="",0,IF(Consolidated!P1526='Khả năng chọn thiết bị'!$D$8,1,0))</f>
        <v>0</v>
      </c>
      <c r="C1526" s="103">
        <f t="shared" si="46"/>
        <v>0</v>
      </c>
      <c r="D1526" s="103">
        <f>IF(Consolidated!E1526=1,1,0)</f>
        <v>1</v>
      </c>
      <c r="E1526" s="103">
        <f>IF(ISNUMBER(Consolidated!F1526),Consolidated!F1526,0)</f>
        <v>0</v>
      </c>
      <c r="F1526" s="103">
        <f t="shared" si="47"/>
        <v>0</v>
      </c>
    </row>
    <row r="1527" spans="1:6">
      <c r="A1527" s="103">
        <f>IF('Khả năng chọn thiết bị'!$D$8="",0,IF(Consolidated!L1527='Khả năng chọn thiết bị'!$D$8,1,0))</f>
        <v>0</v>
      </c>
      <c r="B1527" s="103">
        <f>IF('Khả năng chọn thiết bị'!$D$8="",0,IF(Consolidated!P1527='Khả năng chọn thiết bị'!$D$8,1,0))</f>
        <v>0</v>
      </c>
      <c r="C1527" s="103">
        <f t="shared" si="46"/>
        <v>0</v>
      </c>
      <c r="D1527" s="103">
        <f>IF(Consolidated!E1527=1,1,0)</f>
        <v>1</v>
      </c>
      <c r="E1527" s="103">
        <f>IF(ISNUMBER(Consolidated!F1527),Consolidated!F1527,0)</f>
        <v>0</v>
      </c>
      <c r="F1527" s="103">
        <f t="shared" si="47"/>
        <v>0</v>
      </c>
    </row>
    <row r="1528" spans="1:6">
      <c r="A1528" s="103">
        <f>IF('Khả năng chọn thiết bị'!$D$8="",0,IF(Consolidated!L1528='Khả năng chọn thiết bị'!$D$8,1,0))</f>
        <v>0</v>
      </c>
      <c r="B1528" s="103">
        <f>IF('Khả năng chọn thiết bị'!$D$8="",0,IF(Consolidated!P1528='Khả năng chọn thiết bị'!$D$8,1,0))</f>
        <v>0</v>
      </c>
      <c r="C1528" s="103">
        <f t="shared" si="46"/>
        <v>0</v>
      </c>
      <c r="D1528" s="103">
        <f>IF(Consolidated!E1528=1,1,0)</f>
        <v>1</v>
      </c>
      <c r="E1528" s="103">
        <f>IF(ISNUMBER(Consolidated!F1528),Consolidated!F1528,0)</f>
        <v>0</v>
      </c>
      <c r="F1528" s="103">
        <f t="shared" si="47"/>
        <v>0</v>
      </c>
    </row>
    <row r="1529" spans="1:6">
      <c r="A1529" s="103">
        <f>IF('Khả năng chọn thiết bị'!$D$8="",0,IF(Consolidated!L1529='Khả năng chọn thiết bị'!$D$8,1,0))</f>
        <v>0</v>
      </c>
      <c r="B1529" s="103">
        <f>IF('Khả năng chọn thiết bị'!$D$8="",0,IF(Consolidated!P1529='Khả năng chọn thiết bị'!$D$8,1,0))</f>
        <v>0</v>
      </c>
      <c r="C1529" s="103">
        <f t="shared" si="46"/>
        <v>0</v>
      </c>
      <c r="D1529" s="103">
        <f>IF(Consolidated!E1529=1,1,0)</f>
        <v>1</v>
      </c>
      <c r="E1529" s="103">
        <f>IF(ISNUMBER(Consolidated!F1529),Consolidated!F1529,0)</f>
        <v>0</v>
      </c>
      <c r="F1529" s="103">
        <f t="shared" si="47"/>
        <v>0</v>
      </c>
    </row>
    <row r="1530" spans="1:6">
      <c r="A1530" s="103">
        <f>IF('Khả năng chọn thiết bị'!$D$8="",0,IF(Consolidated!L1530='Khả năng chọn thiết bị'!$D$8,1,0))</f>
        <v>0</v>
      </c>
      <c r="B1530" s="103">
        <f>IF('Khả năng chọn thiết bị'!$D$8="",0,IF(Consolidated!P1530='Khả năng chọn thiết bị'!$D$8,1,0))</f>
        <v>0</v>
      </c>
      <c r="C1530" s="103">
        <f t="shared" si="46"/>
        <v>0</v>
      </c>
      <c r="D1530" s="103">
        <f>IF(Consolidated!E1530=1,1,0)</f>
        <v>1</v>
      </c>
      <c r="E1530" s="103">
        <f>IF(ISNUMBER(Consolidated!F1530),Consolidated!F1530,0)</f>
        <v>0</v>
      </c>
      <c r="F1530" s="103">
        <f t="shared" si="47"/>
        <v>0</v>
      </c>
    </row>
    <row r="1531" spans="1:6">
      <c r="A1531" s="103">
        <f>IF('Khả năng chọn thiết bị'!$D$8="",0,IF(Consolidated!L1531='Khả năng chọn thiết bị'!$D$8,1,0))</f>
        <v>0</v>
      </c>
      <c r="B1531" s="103">
        <f>IF('Khả năng chọn thiết bị'!$D$8="",0,IF(Consolidated!P1531='Khả năng chọn thiết bị'!$D$8,1,0))</f>
        <v>0</v>
      </c>
      <c r="C1531" s="103">
        <f t="shared" si="46"/>
        <v>0</v>
      </c>
      <c r="D1531" s="103">
        <f>IF(Consolidated!E1531=1,1,0)</f>
        <v>1</v>
      </c>
      <c r="E1531" s="103">
        <f>IF(ISNUMBER(Consolidated!F1531),Consolidated!F1531,0)</f>
        <v>0</v>
      </c>
      <c r="F1531" s="103">
        <f t="shared" si="47"/>
        <v>0</v>
      </c>
    </row>
    <row r="1532" spans="1:6">
      <c r="A1532" s="103">
        <f>IF('Khả năng chọn thiết bị'!$D$8="",0,IF(Consolidated!L1532='Khả năng chọn thiết bị'!$D$8,1,0))</f>
        <v>0</v>
      </c>
      <c r="B1532" s="103">
        <f>IF('Khả năng chọn thiết bị'!$D$8="",0,IF(Consolidated!P1532='Khả năng chọn thiết bị'!$D$8,1,0))</f>
        <v>0</v>
      </c>
      <c r="C1532" s="103">
        <f t="shared" si="46"/>
        <v>0</v>
      </c>
      <c r="D1532" s="103">
        <f>IF(Consolidated!E1532=1,1,0)</f>
        <v>1</v>
      </c>
      <c r="E1532" s="103">
        <f>IF(ISNUMBER(Consolidated!F1532),Consolidated!F1532,0)</f>
        <v>0</v>
      </c>
      <c r="F1532" s="103">
        <f t="shared" si="47"/>
        <v>0</v>
      </c>
    </row>
    <row r="1533" spans="1:6">
      <c r="A1533" s="103">
        <f>IF('Khả năng chọn thiết bị'!$D$8="",0,IF(Consolidated!L1533='Khả năng chọn thiết bị'!$D$8,1,0))</f>
        <v>0</v>
      </c>
      <c r="B1533" s="103">
        <f>IF('Khả năng chọn thiết bị'!$D$8="",0,IF(Consolidated!P1533='Khả năng chọn thiết bị'!$D$8,1,0))</f>
        <v>0</v>
      </c>
      <c r="C1533" s="103">
        <f t="shared" si="46"/>
        <v>0</v>
      </c>
      <c r="D1533" s="103">
        <f>IF(Consolidated!E1533=1,1,0)</f>
        <v>1</v>
      </c>
      <c r="E1533" s="103">
        <f>IF(ISNUMBER(Consolidated!F1533),Consolidated!F1533,0)</f>
        <v>0</v>
      </c>
      <c r="F1533" s="103">
        <f t="shared" si="47"/>
        <v>0</v>
      </c>
    </row>
    <row r="1534" spans="1:6">
      <c r="A1534" s="103">
        <f>IF('Khả năng chọn thiết bị'!$D$8="",0,IF(Consolidated!L1534='Khả năng chọn thiết bị'!$D$8,1,0))</f>
        <v>0</v>
      </c>
      <c r="B1534" s="103">
        <f>IF('Khả năng chọn thiết bị'!$D$8="",0,IF(Consolidated!P1534='Khả năng chọn thiết bị'!$D$8,1,0))</f>
        <v>0</v>
      </c>
      <c r="C1534" s="103">
        <f t="shared" si="46"/>
        <v>0</v>
      </c>
      <c r="D1534" s="103">
        <f>IF(Consolidated!E1534=1,1,0)</f>
        <v>1</v>
      </c>
      <c r="E1534" s="103">
        <f>IF(ISNUMBER(Consolidated!F1534),Consolidated!F1534,0)</f>
        <v>1</v>
      </c>
      <c r="F1534" s="103">
        <f t="shared" si="47"/>
        <v>0</v>
      </c>
    </row>
    <row r="1535" spans="1:6">
      <c r="A1535" s="103">
        <f>IF('Khả năng chọn thiết bị'!$D$8="",0,IF(Consolidated!L1535='Khả năng chọn thiết bị'!$D$8,1,0))</f>
        <v>0</v>
      </c>
      <c r="B1535" s="103">
        <f>IF('Khả năng chọn thiết bị'!$D$8="",0,IF(Consolidated!P1535='Khả năng chọn thiết bị'!$D$8,1,0))</f>
        <v>0</v>
      </c>
      <c r="C1535" s="103">
        <f t="shared" si="46"/>
        <v>0</v>
      </c>
      <c r="D1535" s="103">
        <f>IF(Consolidated!E1535=1,1,0)</f>
        <v>1</v>
      </c>
      <c r="E1535" s="103">
        <f>IF(ISNUMBER(Consolidated!F1535),Consolidated!F1535,0)</f>
        <v>1</v>
      </c>
      <c r="F1535" s="103">
        <f t="shared" si="47"/>
        <v>0</v>
      </c>
    </row>
    <row r="1536" spans="1:6">
      <c r="A1536" s="103">
        <f>IF('Khả năng chọn thiết bị'!$D$8="",0,IF(Consolidated!L1536='Khả năng chọn thiết bị'!$D$8,1,0))</f>
        <v>0</v>
      </c>
      <c r="B1536" s="103">
        <f>IF('Khả năng chọn thiết bị'!$D$8="",0,IF(Consolidated!P1536='Khả năng chọn thiết bị'!$D$8,1,0))</f>
        <v>0</v>
      </c>
      <c r="C1536" s="103">
        <f t="shared" si="46"/>
        <v>0</v>
      </c>
      <c r="D1536" s="103">
        <f>IF(Consolidated!E1536=1,1,0)</f>
        <v>1</v>
      </c>
      <c r="E1536" s="103">
        <f>IF(ISNUMBER(Consolidated!F1536),Consolidated!F1536,0)</f>
        <v>1</v>
      </c>
      <c r="F1536" s="103">
        <f t="shared" si="47"/>
        <v>0</v>
      </c>
    </row>
    <row r="1537" spans="1:6">
      <c r="A1537" s="103">
        <f>IF('Khả năng chọn thiết bị'!$D$8="",0,IF(Consolidated!L1537='Khả năng chọn thiết bị'!$D$8,1,0))</f>
        <v>0</v>
      </c>
      <c r="B1537" s="103">
        <f>IF('Khả năng chọn thiết bị'!$D$8="",0,IF(Consolidated!P1537='Khả năng chọn thiết bị'!$D$8,1,0))</f>
        <v>0</v>
      </c>
      <c r="C1537" s="103">
        <f t="shared" si="46"/>
        <v>0</v>
      </c>
      <c r="D1537" s="103">
        <f>IF(Consolidated!E1537=1,1,0)</f>
        <v>1</v>
      </c>
      <c r="E1537" s="103">
        <f>IF(ISNUMBER(Consolidated!F1537),Consolidated!F1537,0)</f>
        <v>1</v>
      </c>
      <c r="F1537" s="103">
        <f t="shared" si="47"/>
        <v>0</v>
      </c>
    </row>
    <row r="1538" spans="1:6">
      <c r="A1538" s="103">
        <f>IF('Khả năng chọn thiết bị'!$D$8="",0,IF(Consolidated!L1538='Khả năng chọn thiết bị'!$D$8,1,0))</f>
        <v>0</v>
      </c>
      <c r="B1538" s="103">
        <f>IF('Khả năng chọn thiết bị'!$D$8="",0,IF(Consolidated!P1538='Khả năng chọn thiết bị'!$D$8,1,0))</f>
        <v>0</v>
      </c>
      <c r="C1538" s="103">
        <f t="shared" ref="C1538:C1601" si="48">IF(A1538+B1538&gt;0,1,0)</f>
        <v>0</v>
      </c>
      <c r="D1538" s="103">
        <f>IF(Consolidated!E1538=1,1,0)</f>
        <v>1</v>
      </c>
      <c r="E1538" s="103">
        <f>IF(ISNUMBER(Consolidated!F1538),Consolidated!F1538,0)</f>
        <v>0</v>
      </c>
      <c r="F1538" s="103">
        <f t="shared" si="47"/>
        <v>0</v>
      </c>
    </row>
    <row r="1539" spans="1:6">
      <c r="A1539" s="103">
        <f>IF('Khả năng chọn thiết bị'!$D$8="",0,IF(Consolidated!L1539='Khả năng chọn thiết bị'!$D$8,1,0))</f>
        <v>0</v>
      </c>
      <c r="B1539" s="103">
        <f>IF('Khả năng chọn thiết bị'!$D$8="",0,IF(Consolidated!P1539='Khả năng chọn thiết bị'!$D$8,1,0))</f>
        <v>0</v>
      </c>
      <c r="C1539" s="103">
        <f t="shared" si="48"/>
        <v>0</v>
      </c>
      <c r="D1539" s="103">
        <f>IF(Consolidated!E1539=1,1,0)</f>
        <v>1</v>
      </c>
      <c r="E1539" s="103">
        <f>IF(ISNUMBER(Consolidated!F1539),Consolidated!F1539,0)</f>
        <v>1</v>
      </c>
      <c r="F1539" s="103">
        <f t="shared" ref="F1539:F1602" si="49">F1538+C1539</f>
        <v>0</v>
      </c>
    </row>
    <row r="1540" spans="1:6">
      <c r="A1540" s="103">
        <f>IF('Khả năng chọn thiết bị'!$D$8="",0,IF(Consolidated!L1540='Khả năng chọn thiết bị'!$D$8,1,0))</f>
        <v>0</v>
      </c>
      <c r="B1540" s="103">
        <f>IF('Khả năng chọn thiết bị'!$D$8="",0,IF(Consolidated!P1540='Khả năng chọn thiết bị'!$D$8,1,0))</f>
        <v>0</v>
      </c>
      <c r="C1540" s="103">
        <f t="shared" si="48"/>
        <v>0</v>
      </c>
      <c r="D1540" s="103">
        <f>IF(Consolidated!E1540=1,1,0)</f>
        <v>0</v>
      </c>
      <c r="E1540" s="103">
        <f>IF(ISNUMBER(Consolidated!F1540),Consolidated!F1540,0)</f>
        <v>0</v>
      </c>
      <c r="F1540" s="103">
        <f t="shared" si="49"/>
        <v>0</v>
      </c>
    </row>
    <row r="1541" spans="1:6">
      <c r="A1541" s="103">
        <f>IF('Khả năng chọn thiết bị'!$D$8="",0,IF(Consolidated!L1541='Khả năng chọn thiết bị'!$D$8,1,0))</f>
        <v>0</v>
      </c>
      <c r="B1541" s="103">
        <f>IF('Khả năng chọn thiết bị'!$D$8="",0,IF(Consolidated!P1541='Khả năng chọn thiết bị'!$D$8,1,0))</f>
        <v>0</v>
      </c>
      <c r="C1541" s="103">
        <f t="shared" si="48"/>
        <v>0</v>
      </c>
      <c r="D1541" s="103">
        <f>IF(Consolidated!E1541=1,1,0)</f>
        <v>1</v>
      </c>
      <c r="E1541" s="103">
        <f>IF(ISNUMBER(Consolidated!F1541),Consolidated!F1541,0)</f>
        <v>0</v>
      </c>
      <c r="F1541" s="103">
        <f t="shared" si="49"/>
        <v>0</v>
      </c>
    </row>
    <row r="1542" spans="1:6">
      <c r="A1542" s="103">
        <f>IF('Khả năng chọn thiết bị'!$D$8="",0,IF(Consolidated!L1542='Khả năng chọn thiết bị'!$D$8,1,0))</f>
        <v>0</v>
      </c>
      <c r="B1542" s="103">
        <f>IF('Khả năng chọn thiết bị'!$D$8="",0,IF(Consolidated!P1542='Khả năng chọn thiết bị'!$D$8,1,0))</f>
        <v>0</v>
      </c>
      <c r="C1542" s="103">
        <f t="shared" si="48"/>
        <v>0</v>
      </c>
      <c r="D1542" s="103">
        <f>IF(Consolidated!E1542=1,1,0)</f>
        <v>1</v>
      </c>
      <c r="E1542" s="103">
        <f>IF(ISNUMBER(Consolidated!F1542),Consolidated!F1542,0)</f>
        <v>0</v>
      </c>
      <c r="F1542" s="103">
        <f t="shared" si="49"/>
        <v>0</v>
      </c>
    </row>
    <row r="1543" spans="1:6">
      <c r="A1543" s="103">
        <f>IF('Khả năng chọn thiết bị'!$D$8="",0,IF(Consolidated!L1543='Khả năng chọn thiết bị'!$D$8,1,0))</f>
        <v>0</v>
      </c>
      <c r="B1543" s="103">
        <f>IF('Khả năng chọn thiết bị'!$D$8="",0,IF(Consolidated!P1543='Khả năng chọn thiết bị'!$D$8,1,0))</f>
        <v>0</v>
      </c>
      <c r="C1543" s="103">
        <f t="shared" si="48"/>
        <v>0</v>
      </c>
      <c r="D1543" s="103">
        <f>IF(Consolidated!E1543=1,1,0)</f>
        <v>1</v>
      </c>
      <c r="E1543" s="103">
        <f>IF(ISNUMBER(Consolidated!F1543),Consolidated!F1543,0)</f>
        <v>1</v>
      </c>
      <c r="F1543" s="103">
        <f t="shared" si="49"/>
        <v>0</v>
      </c>
    </row>
    <row r="1544" spans="1:6">
      <c r="A1544" s="103">
        <f>IF('Khả năng chọn thiết bị'!$D$8="",0,IF(Consolidated!L1544='Khả năng chọn thiết bị'!$D$8,1,0))</f>
        <v>0</v>
      </c>
      <c r="B1544" s="103">
        <f>IF('Khả năng chọn thiết bị'!$D$8="",0,IF(Consolidated!P1544='Khả năng chọn thiết bị'!$D$8,1,0))</f>
        <v>0</v>
      </c>
      <c r="C1544" s="103">
        <f t="shared" si="48"/>
        <v>0</v>
      </c>
      <c r="D1544" s="103">
        <f>IF(Consolidated!E1544=1,1,0)</f>
        <v>1</v>
      </c>
      <c r="E1544" s="103">
        <f>IF(ISNUMBER(Consolidated!F1544),Consolidated!F1544,0)</f>
        <v>0</v>
      </c>
      <c r="F1544" s="103">
        <f t="shared" si="49"/>
        <v>0</v>
      </c>
    </row>
    <row r="1545" spans="1:6">
      <c r="A1545" s="103">
        <f>IF('Khả năng chọn thiết bị'!$D$8="",0,IF(Consolidated!L1545='Khả năng chọn thiết bị'!$D$8,1,0))</f>
        <v>0</v>
      </c>
      <c r="B1545" s="103">
        <f>IF('Khả năng chọn thiết bị'!$D$8="",0,IF(Consolidated!P1545='Khả năng chọn thiết bị'!$D$8,1,0))</f>
        <v>0</v>
      </c>
      <c r="C1545" s="103">
        <f t="shared" si="48"/>
        <v>0</v>
      </c>
      <c r="D1545" s="103">
        <f>IF(Consolidated!E1545=1,1,0)</f>
        <v>1</v>
      </c>
      <c r="E1545" s="103">
        <f>IF(ISNUMBER(Consolidated!F1545),Consolidated!F1545,0)</f>
        <v>0</v>
      </c>
      <c r="F1545" s="103">
        <f t="shared" si="49"/>
        <v>0</v>
      </c>
    </row>
    <row r="1546" spans="1:6">
      <c r="A1546" s="103">
        <f>IF('Khả năng chọn thiết bị'!$D$8="",0,IF(Consolidated!L1546='Khả năng chọn thiết bị'!$D$8,1,0))</f>
        <v>0</v>
      </c>
      <c r="B1546" s="103">
        <f>IF('Khả năng chọn thiết bị'!$D$8="",0,IF(Consolidated!P1546='Khả năng chọn thiết bị'!$D$8,1,0))</f>
        <v>0</v>
      </c>
      <c r="C1546" s="103">
        <f t="shared" si="48"/>
        <v>0</v>
      </c>
      <c r="D1546" s="103">
        <f>IF(Consolidated!E1546=1,1,0)</f>
        <v>1</v>
      </c>
      <c r="E1546" s="103">
        <f>IF(ISNUMBER(Consolidated!F1546),Consolidated!F1546,0)</f>
        <v>0</v>
      </c>
      <c r="F1546" s="103">
        <f t="shared" si="49"/>
        <v>0</v>
      </c>
    </row>
    <row r="1547" spans="1:6">
      <c r="A1547" s="103">
        <f>IF('Khả năng chọn thiết bị'!$D$8="",0,IF(Consolidated!L1547='Khả năng chọn thiết bị'!$D$8,1,0))</f>
        <v>0</v>
      </c>
      <c r="B1547" s="103">
        <f>IF('Khả năng chọn thiết bị'!$D$8="",0,IF(Consolidated!P1547='Khả năng chọn thiết bị'!$D$8,1,0))</f>
        <v>0</v>
      </c>
      <c r="C1547" s="103">
        <f t="shared" si="48"/>
        <v>0</v>
      </c>
      <c r="D1547" s="103">
        <f>IF(Consolidated!E1547=1,1,0)</f>
        <v>1</v>
      </c>
      <c r="E1547" s="103">
        <f>IF(ISNUMBER(Consolidated!F1547),Consolidated!F1547,0)</f>
        <v>0</v>
      </c>
      <c r="F1547" s="103">
        <f t="shared" si="49"/>
        <v>0</v>
      </c>
    </row>
    <row r="1548" spans="1:6">
      <c r="A1548" s="103">
        <f>IF('Khả năng chọn thiết bị'!$D$8="",0,IF(Consolidated!L1548='Khả năng chọn thiết bị'!$D$8,1,0))</f>
        <v>0</v>
      </c>
      <c r="B1548" s="103">
        <f>IF('Khả năng chọn thiết bị'!$D$8="",0,IF(Consolidated!P1548='Khả năng chọn thiết bị'!$D$8,1,0))</f>
        <v>0</v>
      </c>
      <c r="C1548" s="103">
        <f t="shared" si="48"/>
        <v>0</v>
      </c>
      <c r="D1548" s="103">
        <f>IF(Consolidated!E1548=1,1,0)</f>
        <v>1</v>
      </c>
      <c r="E1548" s="103">
        <f>IF(ISNUMBER(Consolidated!F1548),Consolidated!F1548,0)</f>
        <v>1</v>
      </c>
      <c r="F1548" s="103">
        <f t="shared" si="49"/>
        <v>0</v>
      </c>
    </row>
    <row r="1549" spans="1:6">
      <c r="A1549" s="103">
        <f>IF('Khả năng chọn thiết bị'!$D$8="",0,IF(Consolidated!L1549='Khả năng chọn thiết bị'!$D$8,1,0))</f>
        <v>0</v>
      </c>
      <c r="B1549" s="103">
        <f>IF('Khả năng chọn thiết bị'!$D$8="",0,IF(Consolidated!P1549='Khả năng chọn thiết bị'!$D$8,1,0))</f>
        <v>0</v>
      </c>
      <c r="C1549" s="103">
        <f t="shared" si="48"/>
        <v>0</v>
      </c>
      <c r="D1549" s="103">
        <f>IF(Consolidated!E1549=1,1,0)</f>
        <v>1</v>
      </c>
      <c r="E1549" s="103">
        <f>IF(ISNUMBER(Consolidated!F1549),Consolidated!F1549,0)</f>
        <v>0</v>
      </c>
      <c r="F1549" s="103">
        <f t="shared" si="49"/>
        <v>0</v>
      </c>
    </row>
    <row r="1550" spans="1:6">
      <c r="A1550" s="103">
        <f>IF('Khả năng chọn thiết bị'!$D$8="",0,IF(Consolidated!L1550='Khả năng chọn thiết bị'!$D$8,1,0))</f>
        <v>0</v>
      </c>
      <c r="B1550" s="103">
        <f>IF('Khả năng chọn thiết bị'!$D$8="",0,IF(Consolidated!P1550='Khả năng chọn thiết bị'!$D$8,1,0))</f>
        <v>0</v>
      </c>
      <c r="C1550" s="103">
        <f t="shared" si="48"/>
        <v>0</v>
      </c>
      <c r="D1550" s="103">
        <f>IF(Consolidated!E1550=1,1,0)</f>
        <v>1</v>
      </c>
      <c r="E1550" s="103">
        <f>IF(ISNUMBER(Consolidated!F1550),Consolidated!F1550,0)</f>
        <v>0</v>
      </c>
      <c r="F1550" s="103">
        <f t="shared" si="49"/>
        <v>0</v>
      </c>
    </row>
    <row r="1551" spans="1:6">
      <c r="A1551" s="103">
        <f>IF('Khả năng chọn thiết bị'!$D$8="",0,IF(Consolidated!L1551='Khả năng chọn thiết bị'!$D$8,1,0))</f>
        <v>0</v>
      </c>
      <c r="B1551" s="103">
        <f>IF('Khả năng chọn thiết bị'!$D$8="",0,IF(Consolidated!P1551='Khả năng chọn thiết bị'!$D$8,1,0))</f>
        <v>0</v>
      </c>
      <c r="C1551" s="103">
        <f t="shared" si="48"/>
        <v>0</v>
      </c>
      <c r="D1551" s="103">
        <f>IF(Consolidated!E1551=1,1,0)</f>
        <v>1</v>
      </c>
      <c r="E1551" s="103">
        <f>IF(ISNUMBER(Consolidated!F1551),Consolidated!F1551,0)</f>
        <v>0</v>
      </c>
      <c r="F1551" s="103">
        <f t="shared" si="49"/>
        <v>0</v>
      </c>
    </row>
    <row r="1552" spans="1:6">
      <c r="A1552" s="103">
        <f>IF('Khả năng chọn thiết bị'!$D$8="",0,IF(Consolidated!L1552='Khả năng chọn thiết bị'!$D$8,1,0))</f>
        <v>0</v>
      </c>
      <c r="B1552" s="103">
        <f>IF('Khả năng chọn thiết bị'!$D$8="",0,IF(Consolidated!P1552='Khả năng chọn thiết bị'!$D$8,1,0))</f>
        <v>0</v>
      </c>
      <c r="C1552" s="103">
        <f t="shared" si="48"/>
        <v>0</v>
      </c>
      <c r="D1552" s="103">
        <f>IF(Consolidated!E1552=1,1,0)</f>
        <v>1</v>
      </c>
      <c r="E1552" s="103">
        <f>IF(ISNUMBER(Consolidated!F1552),Consolidated!F1552,0)</f>
        <v>0</v>
      </c>
      <c r="F1552" s="103">
        <f t="shared" si="49"/>
        <v>0</v>
      </c>
    </row>
    <row r="1553" spans="1:6">
      <c r="A1553" s="103">
        <f>IF('Khả năng chọn thiết bị'!$D$8="",0,IF(Consolidated!L1553='Khả năng chọn thiết bị'!$D$8,1,0))</f>
        <v>0</v>
      </c>
      <c r="B1553" s="103">
        <f>IF('Khả năng chọn thiết bị'!$D$8="",0,IF(Consolidated!P1553='Khả năng chọn thiết bị'!$D$8,1,0))</f>
        <v>0</v>
      </c>
      <c r="C1553" s="103">
        <f t="shared" si="48"/>
        <v>0</v>
      </c>
      <c r="D1553" s="103">
        <f>IF(Consolidated!E1553=1,1,0)</f>
        <v>1</v>
      </c>
      <c r="E1553" s="103">
        <f>IF(ISNUMBER(Consolidated!F1553),Consolidated!F1553,0)</f>
        <v>0</v>
      </c>
      <c r="F1553" s="103">
        <f t="shared" si="49"/>
        <v>0</v>
      </c>
    </row>
    <row r="1554" spans="1:6">
      <c r="A1554" s="103">
        <f>IF('Khả năng chọn thiết bị'!$D$8="",0,IF(Consolidated!L1554='Khả năng chọn thiết bị'!$D$8,1,0))</f>
        <v>0</v>
      </c>
      <c r="B1554" s="103">
        <f>IF('Khả năng chọn thiết bị'!$D$8="",0,IF(Consolidated!P1554='Khả năng chọn thiết bị'!$D$8,1,0))</f>
        <v>0</v>
      </c>
      <c r="C1554" s="103">
        <f t="shared" si="48"/>
        <v>0</v>
      </c>
      <c r="D1554" s="103">
        <f>IF(Consolidated!E1554=1,1,0)</f>
        <v>1</v>
      </c>
      <c r="E1554" s="103">
        <f>IF(ISNUMBER(Consolidated!F1554),Consolidated!F1554,0)</f>
        <v>0</v>
      </c>
      <c r="F1554" s="103">
        <f t="shared" si="49"/>
        <v>0</v>
      </c>
    </row>
    <row r="1555" spans="1:6">
      <c r="A1555" s="103">
        <f>IF('Khả năng chọn thiết bị'!$D$8="",0,IF(Consolidated!L1555='Khả năng chọn thiết bị'!$D$8,1,0))</f>
        <v>0</v>
      </c>
      <c r="B1555" s="103">
        <f>IF('Khả năng chọn thiết bị'!$D$8="",0,IF(Consolidated!P1555='Khả năng chọn thiết bị'!$D$8,1,0))</f>
        <v>0</v>
      </c>
      <c r="C1555" s="103">
        <f t="shared" si="48"/>
        <v>0</v>
      </c>
      <c r="D1555" s="103">
        <f>IF(Consolidated!E1555=1,1,0)</f>
        <v>1</v>
      </c>
      <c r="E1555" s="103">
        <f>IF(ISNUMBER(Consolidated!F1555),Consolidated!F1555,0)</f>
        <v>0</v>
      </c>
      <c r="F1555" s="103">
        <f t="shared" si="49"/>
        <v>0</v>
      </c>
    </row>
    <row r="1556" spans="1:6">
      <c r="A1556" s="103">
        <f>IF('Khả năng chọn thiết bị'!$D$8="",0,IF(Consolidated!L1556='Khả năng chọn thiết bị'!$D$8,1,0))</f>
        <v>0</v>
      </c>
      <c r="B1556" s="103">
        <f>IF('Khả năng chọn thiết bị'!$D$8="",0,IF(Consolidated!P1556='Khả năng chọn thiết bị'!$D$8,1,0))</f>
        <v>0</v>
      </c>
      <c r="C1556" s="103">
        <f t="shared" si="48"/>
        <v>0</v>
      </c>
      <c r="D1556" s="103">
        <f>IF(Consolidated!E1556=1,1,0)</f>
        <v>1</v>
      </c>
      <c r="E1556" s="103">
        <f>IF(ISNUMBER(Consolidated!F1556),Consolidated!F1556,0)</f>
        <v>0</v>
      </c>
      <c r="F1556" s="103">
        <f t="shared" si="49"/>
        <v>0</v>
      </c>
    </row>
    <row r="1557" spans="1:6">
      <c r="A1557" s="103">
        <f>IF('Khả năng chọn thiết bị'!$D$8="",0,IF(Consolidated!L1557='Khả năng chọn thiết bị'!$D$8,1,0))</f>
        <v>0</v>
      </c>
      <c r="B1557" s="103">
        <f>IF('Khả năng chọn thiết bị'!$D$8="",0,IF(Consolidated!P1557='Khả năng chọn thiết bị'!$D$8,1,0))</f>
        <v>0</v>
      </c>
      <c r="C1557" s="103">
        <f t="shared" si="48"/>
        <v>0</v>
      </c>
      <c r="D1557" s="103">
        <f>IF(Consolidated!E1557=1,1,0)</f>
        <v>1</v>
      </c>
      <c r="E1557" s="103">
        <f>IF(ISNUMBER(Consolidated!F1557),Consolidated!F1557,0)</f>
        <v>0</v>
      </c>
      <c r="F1557" s="103">
        <f t="shared" si="49"/>
        <v>0</v>
      </c>
    </row>
    <row r="1558" spans="1:6">
      <c r="A1558" s="103">
        <f>IF('Khả năng chọn thiết bị'!$D$8="",0,IF(Consolidated!L1558='Khả năng chọn thiết bị'!$D$8,1,0))</f>
        <v>0</v>
      </c>
      <c r="B1558" s="103">
        <f>IF('Khả năng chọn thiết bị'!$D$8="",0,IF(Consolidated!P1558='Khả năng chọn thiết bị'!$D$8,1,0))</f>
        <v>0</v>
      </c>
      <c r="C1558" s="103">
        <f t="shared" si="48"/>
        <v>0</v>
      </c>
      <c r="D1558" s="103">
        <f>IF(Consolidated!E1558=1,1,0)</f>
        <v>1</v>
      </c>
      <c r="E1558" s="103">
        <f>IF(ISNUMBER(Consolidated!F1558),Consolidated!F1558,0)</f>
        <v>1</v>
      </c>
      <c r="F1558" s="103">
        <f t="shared" si="49"/>
        <v>0</v>
      </c>
    </row>
    <row r="1559" spans="1:6">
      <c r="A1559" s="103">
        <f>IF('Khả năng chọn thiết bị'!$D$8="",0,IF(Consolidated!L1559='Khả năng chọn thiết bị'!$D$8,1,0))</f>
        <v>0</v>
      </c>
      <c r="B1559" s="103">
        <f>IF('Khả năng chọn thiết bị'!$D$8="",0,IF(Consolidated!P1559='Khả năng chọn thiết bị'!$D$8,1,0))</f>
        <v>0</v>
      </c>
      <c r="C1559" s="103">
        <f t="shared" si="48"/>
        <v>0</v>
      </c>
      <c r="D1559" s="103">
        <f>IF(Consolidated!E1559=1,1,0)</f>
        <v>0</v>
      </c>
      <c r="E1559" s="103">
        <f>IF(ISNUMBER(Consolidated!F1559),Consolidated!F1559,0)</f>
        <v>0</v>
      </c>
      <c r="F1559" s="103">
        <f t="shared" si="49"/>
        <v>0</v>
      </c>
    </row>
    <row r="1560" spans="1:6">
      <c r="A1560" s="103">
        <f>IF('Khả năng chọn thiết bị'!$D$8="",0,IF(Consolidated!L1560='Khả năng chọn thiết bị'!$D$8,1,0))</f>
        <v>0</v>
      </c>
      <c r="B1560" s="103">
        <f>IF('Khả năng chọn thiết bị'!$D$8="",0,IF(Consolidated!P1560='Khả năng chọn thiết bị'!$D$8,1,0))</f>
        <v>0</v>
      </c>
      <c r="C1560" s="103">
        <f t="shared" si="48"/>
        <v>0</v>
      </c>
      <c r="D1560" s="103">
        <f>IF(Consolidated!E1560=1,1,0)</f>
        <v>0</v>
      </c>
      <c r="E1560" s="103">
        <f>IF(ISNUMBER(Consolidated!F1560),Consolidated!F1560,0)</f>
        <v>0</v>
      </c>
      <c r="F1560" s="103">
        <f t="shared" si="49"/>
        <v>0</v>
      </c>
    </row>
    <row r="1561" spans="1:6">
      <c r="A1561" s="103">
        <f>IF('Khả năng chọn thiết bị'!$D$8="",0,IF(Consolidated!L1561='Khả năng chọn thiết bị'!$D$8,1,0))</f>
        <v>0</v>
      </c>
      <c r="B1561" s="103">
        <f>IF('Khả năng chọn thiết bị'!$D$8="",0,IF(Consolidated!P1561='Khả năng chọn thiết bị'!$D$8,1,0))</f>
        <v>0</v>
      </c>
      <c r="C1561" s="103">
        <f t="shared" si="48"/>
        <v>0</v>
      </c>
      <c r="D1561" s="103">
        <f>IF(Consolidated!E1561=1,1,0)</f>
        <v>1</v>
      </c>
      <c r="E1561" s="103">
        <f>IF(ISNUMBER(Consolidated!F1561),Consolidated!F1561,0)</f>
        <v>0</v>
      </c>
      <c r="F1561" s="103">
        <f t="shared" si="49"/>
        <v>0</v>
      </c>
    </row>
    <row r="1562" spans="1:6">
      <c r="A1562" s="103">
        <f>IF('Khả năng chọn thiết bị'!$D$8="",0,IF(Consolidated!L1562='Khả năng chọn thiết bị'!$D$8,1,0))</f>
        <v>0</v>
      </c>
      <c r="B1562" s="103">
        <f>IF('Khả năng chọn thiết bị'!$D$8="",0,IF(Consolidated!P1562='Khả năng chọn thiết bị'!$D$8,1,0))</f>
        <v>0</v>
      </c>
      <c r="C1562" s="103">
        <f t="shared" si="48"/>
        <v>0</v>
      </c>
      <c r="D1562" s="103">
        <f>IF(Consolidated!E1562=1,1,0)</f>
        <v>1</v>
      </c>
      <c r="E1562" s="103">
        <f>IF(ISNUMBER(Consolidated!F1562),Consolidated!F1562,0)</f>
        <v>0</v>
      </c>
      <c r="F1562" s="103">
        <f t="shared" si="49"/>
        <v>0</v>
      </c>
    </row>
    <row r="1563" spans="1:6">
      <c r="A1563" s="103">
        <f>IF('Khả năng chọn thiết bị'!$D$8="",0,IF(Consolidated!L1563='Khả năng chọn thiết bị'!$D$8,1,0))</f>
        <v>0</v>
      </c>
      <c r="B1563" s="103">
        <f>IF('Khả năng chọn thiết bị'!$D$8="",0,IF(Consolidated!P1563='Khả năng chọn thiết bị'!$D$8,1,0))</f>
        <v>0</v>
      </c>
      <c r="C1563" s="103">
        <f t="shared" si="48"/>
        <v>0</v>
      </c>
      <c r="D1563" s="103">
        <f>IF(Consolidated!E1563=1,1,0)</f>
        <v>1</v>
      </c>
      <c r="E1563" s="103">
        <f>IF(ISNUMBER(Consolidated!F1563),Consolidated!F1563,0)</f>
        <v>1</v>
      </c>
      <c r="F1563" s="103">
        <f t="shared" si="49"/>
        <v>0</v>
      </c>
    </row>
    <row r="1564" spans="1:6">
      <c r="A1564" s="103">
        <f>IF('Khả năng chọn thiết bị'!$D$8="",0,IF(Consolidated!L1564='Khả năng chọn thiết bị'!$D$8,1,0))</f>
        <v>0</v>
      </c>
      <c r="B1564" s="103">
        <f>IF('Khả năng chọn thiết bị'!$D$8="",0,IF(Consolidated!P1564='Khả năng chọn thiết bị'!$D$8,1,0))</f>
        <v>0</v>
      </c>
      <c r="C1564" s="103">
        <f t="shared" si="48"/>
        <v>0</v>
      </c>
      <c r="D1564" s="103">
        <f>IF(Consolidated!E1564=1,1,0)</f>
        <v>0</v>
      </c>
      <c r="E1564" s="103">
        <f>IF(ISNUMBER(Consolidated!F1564),Consolidated!F1564,0)</f>
        <v>0</v>
      </c>
      <c r="F1564" s="103">
        <f t="shared" si="49"/>
        <v>0</v>
      </c>
    </row>
    <row r="1565" spans="1:6">
      <c r="A1565" s="103">
        <f>IF('Khả năng chọn thiết bị'!$D$8="",0,IF(Consolidated!L1565='Khả năng chọn thiết bị'!$D$8,1,0))</f>
        <v>0</v>
      </c>
      <c r="B1565" s="103">
        <f>IF('Khả năng chọn thiết bị'!$D$8="",0,IF(Consolidated!P1565='Khả năng chọn thiết bị'!$D$8,1,0))</f>
        <v>0</v>
      </c>
      <c r="C1565" s="103">
        <f t="shared" si="48"/>
        <v>0</v>
      </c>
      <c r="D1565" s="103">
        <f>IF(Consolidated!E1565=1,1,0)</f>
        <v>1</v>
      </c>
      <c r="E1565" s="103">
        <f>IF(ISNUMBER(Consolidated!F1565),Consolidated!F1565,0)</f>
        <v>1</v>
      </c>
      <c r="F1565" s="103">
        <f t="shared" si="49"/>
        <v>0</v>
      </c>
    </row>
    <row r="1566" spans="1:6">
      <c r="A1566" s="103">
        <f>IF('Khả năng chọn thiết bị'!$D$8="",0,IF(Consolidated!L1566='Khả năng chọn thiết bị'!$D$8,1,0))</f>
        <v>0</v>
      </c>
      <c r="B1566" s="103">
        <f>IF('Khả năng chọn thiết bị'!$D$8="",0,IF(Consolidated!P1566='Khả năng chọn thiết bị'!$D$8,1,0))</f>
        <v>0</v>
      </c>
      <c r="C1566" s="103">
        <f t="shared" si="48"/>
        <v>0</v>
      </c>
      <c r="D1566" s="103">
        <f>IF(Consolidated!E1566=1,1,0)</f>
        <v>1</v>
      </c>
      <c r="E1566" s="103">
        <f>IF(ISNUMBER(Consolidated!F1566),Consolidated!F1566,0)</f>
        <v>0</v>
      </c>
      <c r="F1566" s="103">
        <f t="shared" si="49"/>
        <v>0</v>
      </c>
    </row>
    <row r="1567" spans="1:6">
      <c r="A1567" s="103">
        <f>IF('Khả năng chọn thiết bị'!$D$8="",0,IF(Consolidated!L1567='Khả năng chọn thiết bị'!$D$8,1,0))</f>
        <v>0</v>
      </c>
      <c r="B1567" s="103">
        <f>IF('Khả năng chọn thiết bị'!$D$8="",0,IF(Consolidated!P1567='Khả năng chọn thiết bị'!$D$8,1,0))</f>
        <v>0</v>
      </c>
      <c r="C1567" s="103">
        <f t="shared" si="48"/>
        <v>0</v>
      </c>
      <c r="D1567" s="103">
        <f>IF(Consolidated!E1567=1,1,0)</f>
        <v>1</v>
      </c>
      <c r="E1567" s="103">
        <f>IF(ISNUMBER(Consolidated!F1567),Consolidated!F1567,0)</f>
        <v>0</v>
      </c>
      <c r="F1567" s="103">
        <f t="shared" si="49"/>
        <v>0</v>
      </c>
    </row>
    <row r="1568" spans="1:6">
      <c r="A1568" s="103">
        <f>IF('Khả năng chọn thiết bị'!$D$8="",0,IF(Consolidated!L1568='Khả năng chọn thiết bị'!$D$8,1,0))</f>
        <v>0</v>
      </c>
      <c r="B1568" s="103">
        <f>IF('Khả năng chọn thiết bị'!$D$8="",0,IF(Consolidated!P1568='Khả năng chọn thiết bị'!$D$8,1,0))</f>
        <v>0</v>
      </c>
      <c r="C1568" s="103">
        <f t="shared" si="48"/>
        <v>0</v>
      </c>
      <c r="D1568" s="103">
        <f>IF(Consolidated!E1568=1,1,0)</f>
        <v>1</v>
      </c>
      <c r="E1568" s="103">
        <f>IF(ISNUMBER(Consolidated!F1568),Consolidated!F1568,0)</f>
        <v>0</v>
      </c>
      <c r="F1568" s="103">
        <f t="shared" si="49"/>
        <v>0</v>
      </c>
    </row>
    <row r="1569" spans="1:6">
      <c r="A1569" s="103">
        <f>IF('Khả năng chọn thiết bị'!$D$8="",0,IF(Consolidated!L1569='Khả năng chọn thiết bị'!$D$8,1,0))</f>
        <v>0</v>
      </c>
      <c r="B1569" s="103">
        <f>IF('Khả năng chọn thiết bị'!$D$8="",0,IF(Consolidated!P1569='Khả năng chọn thiết bị'!$D$8,1,0))</f>
        <v>0</v>
      </c>
      <c r="C1569" s="103">
        <f t="shared" si="48"/>
        <v>0</v>
      </c>
      <c r="D1569" s="103">
        <f>IF(Consolidated!E1569=1,1,0)</f>
        <v>0</v>
      </c>
      <c r="E1569" s="103">
        <f>IF(ISNUMBER(Consolidated!F1569),Consolidated!F1569,0)</f>
        <v>0</v>
      </c>
      <c r="F1569" s="103">
        <f t="shared" si="49"/>
        <v>0</v>
      </c>
    </row>
    <row r="1570" spans="1:6">
      <c r="A1570" s="103">
        <f>IF('Khả năng chọn thiết bị'!$D$8="",0,IF(Consolidated!L1570='Khả năng chọn thiết bị'!$D$8,1,0))</f>
        <v>0</v>
      </c>
      <c r="B1570" s="103">
        <f>IF('Khả năng chọn thiết bị'!$D$8="",0,IF(Consolidated!P1570='Khả năng chọn thiết bị'!$D$8,1,0))</f>
        <v>0</v>
      </c>
      <c r="C1570" s="103">
        <f t="shared" si="48"/>
        <v>0</v>
      </c>
      <c r="D1570" s="103">
        <f>IF(Consolidated!E1570=1,1,0)</f>
        <v>1</v>
      </c>
      <c r="E1570" s="103">
        <f>IF(ISNUMBER(Consolidated!F1570),Consolidated!F1570,0)</f>
        <v>0</v>
      </c>
      <c r="F1570" s="103">
        <f t="shared" si="49"/>
        <v>0</v>
      </c>
    </row>
    <row r="1571" spans="1:6">
      <c r="A1571" s="103">
        <f>IF('Khả năng chọn thiết bị'!$D$8="",0,IF(Consolidated!L1571='Khả năng chọn thiết bị'!$D$8,1,0))</f>
        <v>0</v>
      </c>
      <c r="B1571" s="103">
        <f>IF('Khả năng chọn thiết bị'!$D$8="",0,IF(Consolidated!P1571='Khả năng chọn thiết bị'!$D$8,1,0))</f>
        <v>0</v>
      </c>
      <c r="C1571" s="103">
        <f t="shared" si="48"/>
        <v>0</v>
      </c>
      <c r="D1571" s="103">
        <f>IF(Consolidated!E1571=1,1,0)</f>
        <v>1</v>
      </c>
      <c r="E1571" s="103">
        <f>IF(ISNUMBER(Consolidated!F1571),Consolidated!F1571,0)</f>
        <v>0</v>
      </c>
      <c r="F1571" s="103">
        <f t="shared" si="49"/>
        <v>0</v>
      </c>
    </row>
    <row r="1572" spans="1:6">
      <c r="A1572" s="103">
        <f>IF('Khả năng chọn thiết bị'!$D$8="",0,IF(Consolidated!L1572='Khả năng chọn thiết bị'!$D$8,1,0))</f>
        <v>0</v>
      </c>
      <c r="B1572" s="103">
        <f>IF('Khả năng chọn thiết bị'!$D$8="",0,IF(Consolidated!P1572='Khả năng chọn thiết bị'!$D$8,1,0))</f>
        <v>0</v>
      </c>
      <c r="C1572" s="103">
        <f t="shared" si="48"/>
        <v>0</v>
      </c>
      <c r="D1572" s="103">
        <f>IF(Consolidated!E1572=1,1,0)</f>
        <v>1</v>
      </c>
      <c r="E1572" s="103">
        <f>IF(ISNUMBER(Consolidated!F1572),Consolidated!F1572,0)</f>
        <v>0</v>
      </c>
      <c r="F1572" s="103">
        <f t="shared" si="49"/>
        <v>0</v>
      </c>
    </row>
    <row r="1573" spans="1:6">
      <c r="A1573" s="103">
        <f>IF('Khả năng chọn thiết bị'!$D$8="",0,IF(Consolidated!L1573='Khả năng chọn thiết bị'!$D$8,1,0))</f>
        <v>0</v>
      </c>
      <c r="B1573" s="103">
        <f>IF('Khả năng chọn thiết bị'!$D$8="",0,IF(Consolidated!P1573='Khả năng chọn thiết bị'!$D$8,1,0))</f>
        <v>0</v>
      </c>
      <c r="C1573" s="103">
        <f t="shared" si="48"/>
        <v>0</v>
      </c>
      <c r="D1573" s="103">
        <f>IF(Consolidated!E1573=1,1,0)</f>
        <v>1</v>
      </c>
      <c r="E1573" s="103">
        <f>IF(ISNUMBER(Consolidated!F1573),Consolidated!F1573,0)</f>
        <v>0</v>
      </c>
      <c r="F1573" s="103">
        <f t="shared" si="49"/>
        <v>0</v>
      </c>
    </row>
    <row r="1574" spans="1:6">
      <c r="A1574" s="103">
        <f>IF('Khả năng chọn thiết bị'!$D$8="",0,IF(Consolidated!L1574='Khả năng chọn thiết bị'!$D$8,1,0))</f>
        <v>0</v>
      </c>
      <c r="B1574" s="103">
        <f>IF('Khả năng chọn thiết bị'!$D$8="",0,IF(Consolidated!P1574='Khả năng chọn thiết bị'!$D$8,1,0))</f>
        <v>0</v>
      </c>
      <c r="C1574" s="103">
        <f t="shared" si="48"/>
        <v>0</v>
      </c>
      <c r="D1574" s="103">
        <f>IF(Consolidated!E1574=1,1,0)</f>
        <v>1</v>
      </c>
      <c r="E1574" s="103">
        <f>IF(ISNUMBER(Consolidated!F1574),Consolidated!F1574,0)</f>
        <v>1</v>
      </c>
      <c r="F1574" s="103">
        <f t="shared" si="49"/>
        <v>0</v>
      </c>
    </row>
    <row r="1575" spans="1:6">
      <c r="A1575" s="103">
        <f>IF('Khả năng chọn thiết bị'!$D$8="",0,IF(Consolidated!L1575='Khả năng chọn thiết bị'!$D$8,1,0))</f>
        <v>0</v>
      </c>
      <c r="B1575" s="103">
        <f>IF('Khả năng chọn thiết bị'!$D$8="",0,IF(Consolidated!P1575='Khả năng chọn thiết bị'!$D$8,1,0))</f>
        <v>0</v>
      </c>
      <c r="C1575" s="103">
        <f t="shared" si="48"/>
        <v>0</v>
      </c>
      <c r="D1575" s="103">
        <f>IF(Consolidated!E1575=1,1,0)</f>
        <v>1</v>
      </c>
      <c r="E1575" s="103">
        <f>IF(ISNUMBER(Consolidated!F1575),Consolidated!F1575,0)</f>
        <v>0</v>
      </c>
      <c r="F1575" s="103">
        <f t="shared" si="49"/>
        <v>0</v>
      </c>
    </row>
    <row r="1576" spans="1:6">
      <c r="A1576" s="103">
        <f>IF('Khả năng chọn thiết bị'!$D$8="",0,IF(Consolidated!L1576='Khả năng chọn thiết bị'!$D$8,1,0))</f>
        <v>0</v>
      </c>
      <c r="B1576" s="103">
        <f>IF('Khả năng chọn thiết bị'!$D$8="",0,IF(Consolidated!P1576='Khả năng chọn thiết bị'!$D$8,1,0))</f>
        <v>0</v>
      </c>
      <c r="C1576" s="103">
        <f t="shared" si="48"/>
        <v>0</v>
      </c>
      <c r="D1576" s="103">
        <f>IF(Consolidated!E1576=1,1,0)</f>
        <v>1</v>
      </c>
      <c r="E1576" s="103">
        <f>IF(ISNUMBER(Consolidated!F1576),Consolidated!F1576,0)</f>
        <v>0</v>
      </c>
      <c r="F1576" s="103">
        <f t="shared" si="49"/>
        <v>0</v>
      </c>
    </row>
    <row r="1577" spans="1:6">
      <c r="A1577" s="103">
        <f>IF('Khả năng chọn thiết bị'!$D$8="",0,IF(Consolidated!L1577='Khả năng chọn thiết bị'!$D$8,1,0))</f>
        <v>0</v>
      </c>
      <c r="B1577" s="103">
        <f>IF('Khả năng chọn thiết bị'!$D$8="",0,IF(Consolidated!P1577='Khả năng chọn thiết bị'!$D$8,1,0))</f>
        <v>0</v>
      </c>
      <c r="C1577" s="103">
        <f t="shared" si="48"/>
        <v>0</v>
      </c>
      <c r="D1577" s="103">
        <f>IF(Consolidated!E1577=1,1,0)</f>
        <v>1</v>
      </c>
      <c r="E1577" s="103">
        <f>IF(ISNUMBER(Consolidated!F1577),Consolidated!F1577,0)</f>
        <v>1</v>
      </c>
      <c r="F1577" s="103">
        <f t="shared" si="49"/>
        <v>0</v>
      </c>
    </row>
    <row r="1578" spans="1:6">
      <c r="A1578" s="103">
        <f>IF('Khả năng chọn thiết bị'!$D$8="",0,IF(Consolidated!L1578='Khả năng chọn thiết bị'!$D$8,1,0))</f>
        <v>0</v>
      </c>
      <c r="B1578" s="103">
        <f>IF('Khả năng chọn thiết bị'!$D$8="",0,IF(Consolidated!P1578='Khả năng chọn thiết bị'!$D$8,1,0))</f>
        <v>0</v>
      </c>
      <c r="C1578" s="103">
        <f t="shared" si="48"/>
        <v>0</v>
      </c>
      <c r="D1578" s="103">
        <f>IF(Consolidated!E1578=1,1,0)</f>
        <v>1</v>
      </c>
      <c r="E1578" s="103">
        <f>IF(ISNUMBER(Consolidated!F1578),Consolidated!F1578,0)</f>
        <v>0</v>
      </c>
      <c r="F1578" s="103">
        <f t="shared" si="49"/>
        <v>0</v>
      </c>
    </row>
    <row r="1579" spans="1:6">
      <c r="A1579" s="103">
        <f>IF('Khả năng chọn thiết bị'!$D$8="",0,IF(Consolidated!L1579='Khả năng chọn thiết bị'!$D$8,1,0))</f>
        <v>0</v>
      </c>
      <c r="B1579" s="103">
        <f>IF('Khả năng chọn thiết bị'!$D$8="",0,IF(Consolidated!P1579='Khả năng chọn thiết bị'!$D$8,1,0))</f>
        <v>0</v>
      </c>
      <c r="C1579" s="103">
        <f t="shared" si="48"/>
        <v>0</v>
      </c>
      <c r="D1579" s="103">
        <f>IF(Consolidated!E1579=1,1,0)</f>
        <v>1</v>
      </c>
      <c r="E1579" s="103">
        <f>IF(ISNUMBER(Consolidated!F1579),Consolidated!F1579,0)</f>
        <v>1</v>
      </c>
      <c r="F1579" s="103">
        <f t="shared" si="49"/>
        <v>0</v>
      </c>
    </row>
    <row r="1580" spans="1:6">
      <c r="A1580" s="103">
        <f>IF('Khả năng chọn thiết bị'!$D$8="",0,IF(Consolidated!L1580='Khả năng chọn thiết bị'!$D$8,1,0))</f>
        <v>0</v>
      </c>
      <c r="B1580" s="103">
        <f>IF('Khả năng chọn thiết bị'!$D$8="",0,IF(Consolidated!P1580='Khả năng chọn thiết bị'!$D$8,1,0))</f>
        <v>0</v>
      </c>
      <c r="C1580" s="103">
        <f t="shared" si="48"/>
        <v>0</v>
      </c>
      <c r="D1580" s="103">
        <f>IF(Consolidated!E1580=1,1,0)</f>
        <v>1</v>
      </c>
      <c r="E1580" s="103">
        <f>IF(ISNUMBER(Consolidated!F1580),Consolidated!F1580,0)</f>
        <v>0</v>
      </c>
      <c r="F1580" s="103">
        <f t="shared" si="49"/>
        <v>0</v>
      </c>
    </row>
    <row r="1581" spans="1:6">
      <c r="A1581" s="103">
        <f>IF('Khả năng chọn thiết bị'!$D$8="",0,IF(Consolidated!L1581='Khả năng chọn thiết bị'!$D$8,1,0))</f>
        <v>0</v>
      </c>
      <c r="B1581" s="103">
        <f>IF('Khả năng chọn thiết bị'!$D$8="",0,IF(Consolidated!P1581='Khả năng chọn thiết bị'!$D$8,1,0))</f>
        <v>0</v>
      </c>
      <c r="C1581" s="103">
        <f t="shared" si="48"/>
        <v>0</v>
      </c>
      <c r="D1581" s="103">
        <f>IF(Consolidated!E1581=1,1,0)</f>
        <v>1</v>
      </c>
      <c r="E1581" s="103">
        <f>IF(ISNUMBER(Consolidated!F1581),Consolidated!F1581,0)</f>
        <v>0</v>
      </c>
      <c r="F1581" s="103">
        <f t="shared" si="49"/>
        <v>0</v>
      </c>
    </row>
    <row r="1582" spans="1:6">
      <c r="A1582" s="103">
        <f>IF('Khả năng chọn thiết bị'!$D$8="",0,IF(Consolidated!L1582='Khả năng chọn thiết bị'!$D$8,1,0))</f>
        <v>0</v>
      </c>
      <c r="B1582" s="103">
        <f>IF('Khả năng chọn thiết bị'!$D$8="",0,IF(Consolidated!P1582='Khả năng chọn thiết bị'!$D$8,1,0))</f>
        <v>0</v>
      </c>
      <c r="C1582" s="103">
        <f t="shared" si="48"/>
        <v>0</v>
      </c>
      <c r="D1582" s="103">
        <f>IF(Consolidated!E1582=1,1,0)</f>
        <v>1</v>
      </c>
      <c r="E1582" s="103">
        <f>IF(ISNUMBER(Consolidated!F1582),Consolidated!F1582,0)</f>
        <v>0</v>
      </c>
      <c r="F1582" s="103">
        <f t="shared" si="49"/>
        <v>0</v>
      </c>
    </row>
    <row r="1583" spans="1:6">
      <c r="A1583" s="103">
        <f>IF('Khả năng chọn thiết bị'!$D$8="",0,IF(Consolidated!L1583='Khả năng chọn thiết bị'!$D$8,1,0))</f>
        <v>0</v>
      </c>
      <c r="B1583" s="103">
        <f>IF('Khả năng chọn thiết bị'!$D$8="",0,IF(Consolidated!P1583='Khả năng chọn thiết bị'!$D$8,1,0))</f>
        <v>0</v>
      </c>
      <c r="C1583" s="103">
        <f t="shared" si="48"/>
        <v>0</v>
      </c>
      <c r="D1583" s="103">
        <f>IF(Consolidated!E1583=1,1,0)</f>
        <v>1</v>
      </c>
      <c r="E1583" s="103">
        <f>IF(ISNUMBER(Consolidated!F1583),Consolidated!F1583,0)</f>
        <v>0</v>
      </c>
      <c r="F1583" s="103">
        <f t="shared" si="49"/>
        <v>0</v>
      </c>
    </row>
    <row r="1584" spans="1:6">
      <c r="A1584" s="103">
        <f>IF('Khả năng chọn thiết bị'!$D$8="",0,IF(Consolidated!L1584='Khả năng chọn thiết bị'!$D$8,1,0))</f>
        <v>0</v>
      </c>
      <c r="B1584" s="103">
        <f>IF('Khả năng chọn thiết bị'!$D$8="",0,IF(Consolidated!P1584='Khả năng chọn thiết bị'!$D$8,1,0))</f>
        <v>0</v>
      </c>
      <c r="C1584" s="103">
        <f t="shared" si="48"/>
        <v>0</v>
      </c>
      <c r="D1584" s="103">
        <f>IF(Consolidated!E1584=1,1,0)</f>
        <v>1</v>
      </c>
      <c r="E1584" s="103">
        <f>IF(ISNUMBER(Consolidated!F1584),Consolidated!F1584,0)</f>
        <v>0</v>
      </c>
      <c r="F1584" s="103">
        <f t="shared" si="49"/>
        <v>0</v>
      </c>
    </row>
    <row r="1585" spans="1:6">
      <c r="A1585" s="103">
        <f>IF('Khả năng chọn thiết bị'!$D$8="",0,IF(Consolidated!L1585='Khả năng chọn thiết bị'!$D$8,1,0))</f>
        <v>0</v>
      </c>
      <c r="B1585" s="103">
        <f>IF('Khả năng chọn thiết bị'!$D$8="",0,IF(Consolidated!P1585='Khả năng chọn thiết bị'!$D$8,1,0))</f>
        <v>0</v>
      </c>
      <c r="C1585" s="103">
        <f t="shared" si="48"/>
        <v>0</v>
      </c>
      <c r="D1585" s="103">
        <f>IF(Consolidated!E1585=1,1,0)</f>
        <v>1</v>
      </c>
      <c r="E1585" s="103">
        <f>IF(ISNUMBER(Consolidated!F1585),Consolidated!F1585,0)</f>
        <v>1</v>
      </c>
      <c r="F1585" s="103">
        <f t="shared" si="49"/>
        <v>0</v>
      </c>
    </row>
    <row r="1586" spans="1:6">
      <c r="A1586" s="103">
        <f>IF('Khả năng chọn thiết bị'!$D$8="",0,IF(Consolidated!L1586='Khả năng chọn thiết bị'!$D$8,1,0))</f>
        <v>0</v>
      </c>
      <c r="B1586" s="103">
        <f>IF('Khả năng chọn thiết bị'!$D$8="",0,IF(Consolidated!P1586='Khả năng chọn thiết bị'!$D$8,1,0))</f>
        <v>0</v>
      </c>
      <c r="C1586" s="103">
        <f t="shared" si="48"/>
        <v>0</v>
      </c>
      <c r="D1586" s="103">
        <f>IF(Consolidated!E1586=1,1,0)</f>
        <v>1</v>
      </c>
      <c r="E1586" s="103">
        <f>IF(ISNUMBER(Consolidated!F1586),Consolidated!F1586,0)</f>
        <v>1</v>
      </c>
      <c r="F1586" s="103">
        <f t="shared" si="49"/>
        <v>0</v>
      </c>
    </row>
    <row r="1587" spans="1:6">
      <c r="A1587" s="103">
        <f>IF('Khả năng chọn thiết bị'!$D$8="",0,IF(Consolidated!L1587='Khả năng chọn thiết bị'!$D$8,1,0))</f>
        <v>0</v>
      </c>
      <c r="B1587" s="103">
        <f>IF('Khả năng chọn thiết bị'!$D$8="",0,IF(Consolidated!P1587='Khả năng chọn thiết bị'!$D$8,1,0))</f>
        <v>0</v>
      </c>
      <c r="C1587" s="103">
        <f t="shared" si="48"/>
        <v>0</v>
      </c>
      <c r="D1587" s="103">
        <f>IF(Consolidated!E1587=1,1,0)</f>
        <v>1</v>
      </c>
      <c r="E1587" s="103">
        <f>IF(ISNUMBER(Consolidated!F1587),Consolidated!F1587,0)</f>
        <v>1</v>
      </c>
      <c r="F1587" s="103">
        <f t="shared" si="49"/>
        <v>0</v>
      </c>
    </row>
    <row r="1588" spans="1:6">
      <c r="A1588" s="103">
        <f>IF('Khả năng chọn thiết bị'!$D$8="",0,IF(Consolidated!L1588='Khả năng chọn thiết bị'!$D$8,1,0))</f>
        <v>0</v>
      </c>
      <c r="B1588" s="103">
        <f>IF('Khả năng chọn thiết bị'!$D$8="",0,IF(Consolidated!P1588='Khả năng chọn thiết bị'!$D$8,1,0))</f>
        <v>0</v>
      </c>
      <c r="C1588" s="103">
        <f t="shared" si="48"/>
        <v>0</v>
      </c>
      <c r="D1588" s="103">
        <f>IF(Consolidated!E1588=1,1,0)</f>
        <v>1</v>
      </c>
      <c r="E1588" s="103">
        <f>IF(ISNUMBER(Consolidated!F1588),Consolidated!F1588,0)</f>
        <v>1</v>
      </c>
      <c r="F1588" s="103">
        <f t="shared" si="49"/>
        <v>0</v>
      </c>
    </row>
    <row r="1589" spans="1:6">
      <c r="A1589" s="103">
        <f>IF('Khả năng chọn thiết bị'!$D$8="",0,IF(Consolidated!L1589='Khả năng chọn thiết bị'!$D$8,1,0))</f>
        <v>0</v>
      </c>
      <c r="B1589" s="103">
        <f>IF('Khả năng chọn thiết bị'!$D$8="",0,IF(Consolidated!P1589='Khả năng chọn thiết bị'!$D$8,1,0))</f>
        <v>0</v>
      </c>
      <c r="C1589" s="103">
        <f t="shared" si="48"/>
        <v>0</v>
      </c>
      <c r="D1589" s="103">
        <f>IF(Consolidated!E1589=1,1,0)</f>
        <v>1</v>
      </c>
      <c r="E1589" s="103">
        <f>IF(ISNUMBER(Consolidated!F1589),Consolidated!F1589,0)</f>
        <v>1</v>
      </c>
      <c r="F1589" s="103">
        <f t="shared" si="49"/>
        <v>0</v>
      </c>
    </row>
    <row r="1590" spans="1:6">
      <c r="A1590" s="103">
        <f>IF('Khả năng chọn thiết bị'!$D$8="",0,IF(Consolidated!L1590='Khả năng chọn thiết bị'!$D$8,1,0))</f>
        <v>0</v>
      </c>
      <c r="B1590" s="103">
        <f>IF('Khả năng chọn thiết bị'!$D$8="",0,IF(Consolidated!P1590='Khả năng chọn thiết bị'!$D$8,1,0))</f>
        <v>0</v>
      </c>
      <c r="C1590" s="103">
        <f t="shared" si="48"/>
        <v>0</v>
      </c>
      <c r="D1590" s="103">
        <f>IF(Consolidated!E1590=1,1,0)</f>
        <v>1</v>
      </c>
      <c r="E1590" s="103">
        <f>IF(ISNUMBER(Consolidated!F1590),Consolidated!F1590,0)</f>
        <v>1</v>
      </c>
      <c r="F1590" s="103">
        <f t="shared" si="49"/>
        <v>0</v>
      </c>
    </row>
    <row r="1591" spans="1:6">
      <c r="A1591" s="103">
        <f>IF('Khả năng chọn thiết bị'!$D$8="",0,IF(Consolidated!L1591='Khả năng chọn thiết bị'!$D$8,1,0))</f>
        <v>0</v>
      </c>
      <c r="B1591" s="103">
        <f>IF('Khả năng chọn thiết bị'!$D$8="",0,IF(Consolidated!P1591='Khả năng chọn thiết bị'!$D$8,1,0))</f>
        <v>0</v>
      </c>
      <c r="C1591" s="103">
        <f t="shared" si="48"/>
        <v>0</v>
      </c>
      <c r="D1591" s="103">
        <f>IF(Consolidated!E1591=1,1,0)</f>
        <v>1</v>
      </c>
      <c r="E1591" s="103">
        <f>IF(ISNUMBER(Consolidated!F1591),Consolidated!F1591,0)</f>
        <v>1</v>
      </c>
      <c r="F1591" s="103">
        <f t="shared" si="49"/>
        <v>0</v>
      </c>
    </row>
    <row r="1592" spans="1:6">
      <c r="A1592" s="103">
        <f>IF('Khả năng chọn thiết bị'!$D$8="",0,IF(Consolidated!L1592='Khả năng chọn thiết bị'!$D$8,1,0))</f>
        <v>0</v>
      </c>
      <c r="B1592" s="103">
        <f>IF('Khả năng chọn thiết bị'!$D$8="",0,IF(Consolidated!P1592='Khả năng chọn thiết bị'!$D$8,1,0))</f>
        <v>0</v>
      </c>
      <c r="C1592" s="103">
        <f t="shared" si="48"/>
        <v>0</v>
      </c>
      <c r="D1592" s="103">
        <f>IF(Consolidated!E1592=1,1,0)</f>
        <v>1</v>
      </c>
      <c r="E1592" s="103">
        <f>IF(ISNUMBER(Consolidated!F1592),Consolidated!F1592,0)</f>
        <v>1</v>
      </c>
      <c r="F1592" s="103">
        <f t="shared" si="49"/>
        <v>0</v>
      </c>
    </row>
    <row r="1593" spans="1:6">
      <c r="A1593" s="103">
        <f>IF('Khả năng chọn thiết bị'!$D$8="",0,IF(Consolidated!L1593='Khả năng chọn thiết bị'!$D$8,1,0))</f>
        <v>0</v>
      </c>
      <c r="B1593" s="103">
        <f>IF('Khả năng chọn thiết bị'!$D$8="",0,IF(Consolidated!P1593='Khả năng chọn thiết bị'!$D$8,1,0))</f>
        <v>0</v>
      </c>
      <c r="C1593" s="103">
        <f t="shared" si="48"/>
        <v>0</v>
      </c>
      <c r="D1593" s="103">
        <f>IF(Consolidated!E1593=1,1,0)</f>
        <v>1</v>
      </c>
      <c r="E1593" s="103">
        <f>IF(ISNUMBER(Consolidated!F1593),Consolidated!F1593,0)</f>
        <v>1</v>
      </c>
      <c r="F1593" s="103">
        <f t="shared" si="49"/>
        <v>0</v>
      </c>
    </row>
    <row r="1594" spans="1:6">
      <c r="A1594" s="103">
        <f>IF('Khả năng chọn thiết bị'!$D$8="",0,IF(Consolidated!L1594='Khả năng chọn thiết bị'!$D$8,1,0))</f>
        <v>0</v>
      </c>
      <c r="B1594" s="103">
        <f>IF('Khả năng chọn thiết bị'!$D$8="",0,IF(Consolidated!P1594='Khả năng chọn thiết bị'!$D$8,1,0))</f>
        <v>0</v>
      </c>
      <c r="C1594" s="103">
        <f t="shared" si="48"/>
        <v>0</v>
      </c>
      <c r="D1594" s="103">
        <f>IF(Consolidated!E1594=1,1,0)</f>
        <v>1</v>
      </c>
      <c r="E1594" s="103">
        <f>IF(ISNUMBER(Consolidated!F1594),Consolidated!F1594,0)</f>
        <v>1</v>
      </c>
      <c r="F1594" s="103">
        <f t="shared" si="49"/>
        <v>0</v>
      </c>
    </row>
    <row r="1595" spans="1:6">
      <c r="A1595" s="103">
        <f>IF('Khả năng chọn thiết bị'!$D$8="",0,IF(Consolidated!L1595='Khả năng chọn thiết bị'!$D$8,1,0))</f>
        <v>0</v>
      </c>
      <c r="B1595" s="103">
        <f>IF('Khả năng chọn thiết bị'!$D$8="",0,IF(Consolidated!P1595='Khả năng chọn thiết bị'!$D$8,1,0))</f>
        <v>0</v>
      </c>
      <c r="C1595" s="103">
        <f t="shared" si="48"/>
        <v>0</v>
      </c>
      <c r="D1595" s="103">
        <f>IF(Consolidated!E1595=1,1,0)</f>
        <v>1</v>
      </c>
      <c r="E1595" s="103">
        <f>IF(ISNUMBER(Consolidated!F1595),Consolidated!F1595,0)</f>
        <v>1</v>
      </c>
      <c r="F1595" s="103">
        <f t="shared" si="49"/>
        <v>0</v>
      </c>
    </row>
    <row r="1596" spans="1:6">
      <c r="A1596" s="103">
        <f>IF('Khả năng chọn thiết bị'!$D$8="",0,IF(Consolidated!L1596='Khả năng chọn thiết bị'!$D$8,1,0))</f>
        <v>0</v>
      </c>
      <c r="B1596" s="103">
        <f>IF('Khả năng chọn thiết bị'!$D$8="",0,IF(Consolidated!P1596='Khả năng chọn thiết bị'!$D$8,1,0))</f>
        <v>0</v>
      </c>
      <c r="C1596" s="103">
        <f t="shared" si="48"/>
        <v>0</v>
      </c>
      <c r="D1596" s="103">
        <f>IF(Consolidated!E1596=1,1,0)</f>
        <v>1</v>
      </c>
      <c r="E1596" s="103">
        <f>IF(ISNUMBER(Consolidated!F1596),Consolidated!F1596,0)</f>
        <v>0</v>
      </c>
      <c r="F1596" s="103">
        <f t="shared" si="49"/>
        <v>0</v>
      </c>
    </row>
    <row r="1597" spans="1:6">
      <c r="A1597" s="103">
        <f>IF('Khả năng chọn thiết bị'!$D$8="",0,IF(Consolidated!L1597='Khả năng chọn thiết bị'!$D$8,1,0))</f>
        <v>0</v>
      </c>
      <c r="B1597" s="103">
        <f>IF('Khả năng chọn thiết bị'!$D$8="",0,IF(Consolidated!P1597='Khả năng chọn thiết bị'!$D$8,1,0))</f>
        <v>0</v>
      </c>
      <c r="C1597" s="103">
        <f t="shared" si="48"/>
        <v>0</v>
      </c>
      <c r="D1597" s="103">
        <f>IF(Consolidated!E1597=1,1,0)</f>
        <v>1</v>
      </c>
      <c r="E1597" s="103">
        <f>IF(ISNUMBER(Consolidated!F1597),Consolidated!F1597,0)</f>
        <v>1</v>
      </c>
      <c r="F1597" s="103">
        <f t="shared" si="49"/>
        <v>0</v>
      </c>
    </row>
    <row r="1598" spans="1:6">
      <c r="A1598" s="103">
        <f>IF('Khả năng chọn thiết bị'!$D$8="",0,IF(Consolidated!L1598='Khả năng chọn thiết bị'!$D$8,1,0))</f>
        <v>0</v>
      </c>
      <c r="B1598" s="103">
        <f>IF('Khả năng chọn thiết bị'!$D$8="",0,IF(Consolidated!P1598='Khả năng chọn thiết bị'!$D$8,1,0))</f>
        <v>0</v>
      </c>
      <c r="C1598" s="103">
        <f t="shared" si="48"/>
        <v>0</v>
      </c>
      <c r="D1598" s="103">
        <f>IF(Consolidated!E1598=1,1,0)</f>
        <v>1</v>
      </c>
      <c r="E1598" s="103">
        <f>IF(ISNUMBER(Consolidated!F1598),Consolidated!F1598,0)</f>
        <v>1</v>
      </c>
      <c r="F1598" s="103">
        <f t="shared" si="49"/>
        <v>0</v>
      </c>
    </row>
    <row r="1599" spans="1:6">
      <c r="A1599" s="103">
        <f>IF('Khả năng chọn thiết bị'!$D$8="",0,IF(Consolidated!L1599='Khả năng chọn thiết bị'!$D$8,1,0))</f>
        <v>0</v>
      </c>
      <c r="B1599" s="103">
        <f>IF('Khả năng chọn thiết bị'!$D$8="",0,IF(Consolidated!P1599='Khả năng chọn thiết bị'!$D$8,1,0))</f>
        <v>0</v>
      </c>
      <c r="C1599" s="103">
        <f t="shared" si="48"/>
        <v>0</v>
      </c>
      <c r="D1599" s="103">
        <f>IF(Consolidated!E1599=1,1,0)</f>
        <v>1</v>
      </c>
      <c r="E1599" s="103">
        <f>IF(ISNUMBER(Consolidated!F1599),Consolidated!F1599,0)</f>
        <v>0</v>
      </c>
      <c r="F1599" s="103">
        <f t="shared" si="49"/>
        <v>0</v>
      </c>
    </row>
    <row r="1600" spans="1:6">
      <c r="A1600" s="103">
        <f>IF('Khả năng chọn thiết bị'!$D$8="",0,IF(Consolidated!L1600='Khả năng chọn thiết bị'!$D$8,1,0))</f>
        <v>0</v>
      </c>
      <c r="B1600" s="103">
        <f>IF('Khả năng chọn thiết bị'!$D$8="",0,IF(Consolidated!P1600='Khả năng chọn thiết bị'!$D$8,1,0))</f>
        <v>0</v>
      </c>
      <c r="C1600" s="103">
        <f t="shared" si="48"/>
        <v>0</v>
      </c>
      <c r="D1600" s="103">
        <f>IF(Consolidated!E1600=1,1,0)</f>
        <v>1</v>
      </c>
      <c r="E1600" s="103">
        <f>IF(ISNUMBER(Consolidated!F1600),Consolidated!F1600,0)</f>
        <v>1</v>
      </c>
      <c r="F1600" s="103">
        <f t="shared" si="49"/>
        <v>0</v>
      </c>
    </row>
    <row r="1601" spans="1:6">
      <c r="A1601" s="103">
        <f>IF('Khả năng chọn thiết bị'!$D$8="",0,IF(Consolidated!L1601='Khả năng chọn thiết bị'!$D$8,1,0))</f>
        <v>0</v>
      </c>
      <c r="B1601" s="103">
        <f>IF('Khả năng chọn thiết bị'!$D$8="",0,IF(Consolidated!P1601='Khả năng chọn thiết bị'!$D$8,1,0))</f>
        <v>0</v>
      </c>
      <c r="C1601" s="103">
        <f t="shared" si="48"/>
        <v>0</v>
      </c>
      <c r="D1601" s="103">
        <f>IF(Consolidated!E1601=1,1,0)</f>
        <v>1</v>
      </c>
      <c r="E1601" s="103">
        <f>IF(ISNUMBER(Consolidated!F1601),Consolidated!F1601,0)</f>
        <v>1</v>
      </c>
      <c r="F1601" s="103">
        <f t="shared" si="49"/>
        <v>0</v>
      </c>
    </row>
    <row r="1602" spans="1:6">
      <c r="A1602" s="103">
        <f>IF('Khả năng chọn thiết bị'!$D$8="",0,IF(Consolidated!L1602='Khả năng chọn thiết bị'!$D$8,1,0))</f>
        <v>0</v>
      </c>
      <c r="B1602" s="103">
        <f>IF('Khả năng chọn thiết bị'!$D$8="",0,IF(Consolidated!P1602='Khả năng chọn thiết bị'!$D$8,1,0))</f>
        <v>0</v>
      </c>
      <c r="C1602" s="103">
        <f t="shared" ref="C1602:C1665" si="50">IF(A1602+B1602&gt;0,1,0)</f>
        <v>0</v>
      </c>
      <c r="D1602" s="103">
        <f>IF(Consolidated!E1602=1,1,0)</f>
        <v>1</v>
      </c>
      <c r="E1602" s="103">
        <f>IF(ISNUMBER(Consolidated!F1602),Consolidated!F1602,0)</f>
        <v>1</v>
      </c>
      <c r="F1602" s="103">
        <f t="shared" si="49"/>
        <v>0</v>
      </c>
    </row>
    <row r="1603" spans="1:6">
      <c r="A1603" s="103">
        <f>IF('Khả năng chọn thiết bị'!$D$8="",0,IF(Consolidated!L1603='Khả năng chọn thiết bị'!$D$8,1,0))</f>
        <v>0</v>
      </c>
      <c r="B1603" s="103">
        <f>IF('Khả năng chọn thiết bị'!$D$8="",0,IF(Consolidated!P1603='Khả năng chọn thiết bị'!$D$8,1,0))</f>
        <v>0</v>
      </c>
      <c r="C1603" s="103">
        <f t="shared" si="50"/>
        <v>0</v>
      </c>
      <c r="D1603" s="103">
        <f>IF(Consolidated!E1603=1,1,0)</f>
        <v>1</v>
      </c>
      <c r="E1603" s="103">
        <f>IF(ISNUMBER(Consolidated!F1603),Consolidated!F1603,0)</f>
        <v>1</v>
      </c>
      <c r="F1603" s="103">
        <f t="shared" ref="F1603:F1666" si="51">F1602+C1603</f>
        <v>0</v>
      </c>
    </row>
    <row r="1604" spans="1:6">
      <c r="A1604" s="103">
        <f>IF('Khả năng chọn thiết bị'!$D$8="",0,IF(Consolidated!L1604='Khả năng chọn thiết bị'!$D$8,1,0))</f>
        <v>0</v>
      </c>
      <c r="B1604" s="103">
        <f>IF('Khả năng chọn thiết bị'!$D$8="",0,IF(Consolidated!P1604='Khả năng chọn thiết bị'!$D$8,1,0))</f>
        <v>0</v>
      </c>
      <c r="C1604" s="103">
        <f t="shared" si="50"/>
        <v>0</v>
      </c>
      <c r="D1604" s="103">
        <f>IF(Consolidated!E1604=1,1,0)</f>
        <v>1</v>
      </c>
      <c r="E1604" s="103">
        <f>IF(ISNUMBER(Consolidated!F1604),Consolidated!F1604,0)</f>
        <v>1</v>
      </c>
      <c r="F1604" s="103">
        <f t="shared" si="51"/>
        <v>0</v>
      </c>
    </row>
    <row r="1605" spans="1:6">
      <c r="A1605" s="103">
        <f>IF('Khả năng chọn thiết bị'!$D$8="",0,IF(Consolidated!L1605='Khả năng chọn thiết bị'!$D$8,1,0))</f>
        <v>0</v>
      </c>
      <c r="B1605" s="103">
        <f>IF('Khả năng chọn thiết bị'!$D$8="",0,IF(Consolidated!P1605='Khả năng chọn thiết bị'!$D$8,1,0))</f>
        <v>0</v>
      </c>
      <c r="C1605" s="103">
        <f t="shared" si="50"/>
        <v>0</v>
      </c>
      <c r="D1605" s="103">
        <f>IF(Consolidated!E1605=1,1,0)</f>
        <v>1</v>
      </c>
      <c r="E1605" s="103">
        <f>IF(ISNUMBER(Consolidated!F1605),Consolidated!F1605,0)</f>
        <v>1</v>
      </c>
      <c r="F1605" s="103">
        <f t="shared" si="51"/>
        <v>0</v>
      </c>
    </row>
    <row r="1606" spans="1:6">
      <c r="A1606" s="103">
        <f>IF('Khả năng chọn thiết bị'!$D$8="",0,IF(Consolidated!L1606='Khả năng chọn thiết bị'!$D$8,1,0))</f>
        <v>0</v>
      </c>
      <c r="B1606" s="103">
        <f>IF('Khả năng chọn thiết bị'!$D$8="",0,IF(Consolidated!P1606='Khả năng chọn thiết bị'!$D$8,1,0))</f>
        <v>0</v>
      </c>
      <c r="C1606" s="103">
        <f t="shared" si="50"/>
        <v>0</v>
      </c>
      <c r="D1606" s="103">
        <f>IF(Consolidated!E1606=1,1,0)</f>
        <v>1</v>
      </c>
      <c r="E1606" s="103">
        <f>IF(ISNUMBER(Consolidated!F1606),Consolidated!F1606,0)</f>
        <v>1</v>
      </c>
      <c r="F1606" s="103">
        <f t="shared" si="51"/>
        <v>0</v>
      </c>
    </row>
    <row r="1607" spans="1:6">
      <c r="A1607" s="103">
        <f>IF('Khả năng chọn thiết bị'!$D$8="",0,IF(Consolidated!L1607='Khả năng chọn thiết bị'!$D$8,1,0))</f>
        <v>0</v>
      </c>
      <c r="B1607" s="103">
        <f>IF('Khả năng chọn thiết bị'!$D$8="",0,IF(Consolidated!P1607='Khả năng chọn thiết bị'!$D$8,1,0))</f>
        <v>0</v>
      </c>
      <c r="C1607" s="103">
        <f t="shared" si="50"/>
        <v>0</v>
      </c>
      <c r="D1607" s="103">
        <f>IF(Consolidated!E1607=1,1,0)</f>
        <v>1</v>
      </c>
      <c r="E1607" s="103">
        <f>IF(ISNUMBER(Consolidated!F1607),Consolidated!F1607,0)</f>
        <v>1</v>
      </c>
      <c r="F1607" s="103">
        <f t="shared" si="51"/>
        <v>0</v>
      </c>
    </row>
    <row r="1608" spans="1:6">
      <c r="A1608" s="103">
        <f>IF('Khả năng chọn thiết bị'!$D$8="",0,IF(Consolidated!L1608='Khả năng chọn thiết bị'!$D$8,1,0))</f>
        <v>0</v>
      </c>
      <c r="B1608" s="103">
        <f>IF('Khả năng chọn thiết bị'!$D$8="",0,IF(Consolidated!P1608='Khả năng chọn thiết bị'!$D$8,1,0))</f>
        <v>0</v>
      </c>
      <c r="C1608" s="103">
        <f t="shared" si="50"/>
        <v>0</v>
      </c>
      <c r="D1608" s="103">
        <f>IF(Consolidated!E1608=1,1,0)</f>
        <v>1</v>
      </c>
      <c r="E1608" s="103">
        <f>IF(ISNUMBER(Consolidated!F1608),Consolidated!F1608,0)</f>
        <v>1</v>
      </c>
      <c r="F1608" s="103">
        <f t="shared" si="51"/>
        <v>0</v>
      </c>
    </row>
    <row r="1609" spans="1:6">
      <c r="A1609" s="103">
        <f>IF('Khả năng chọn thiết bị'!$D$8="",0,IF(Consolidated!L1609='Khả năng chọn thiết bị'!$D$8,1,0))</f>
        <v>0</v>
      </c>
      <c r="B1609" s="103">
        <f>IF('Khả năng chọn thiết bị'!$D$8="",0,IF(Consolidated!P1609='Khả năng chọn thiết bị'!$D$8,1,0))</f>
        <v>0</v>
      </c>
      <c r="C1609" s="103">
        <f t="shared" si="50"/>
        <v>0</v>
      </c>
      <c r="D1609" s="103">
        <f>IF(Consolidated!E1609=1,1,0)</f>
        <v>1</v>
      </c>
      <c r="E1609" s="103">
        <f>IF(ISNUMBER(Consolidated!F1609),Consolidated!F1609,0)</f>
        <v>0</v>
      </c>
      <c r="F1609" s="103">
        <f t="shared" si="51"/>
        <v>0</v>
      </c>
    </row>
    <row r="1610" spans="1:6">
      <c r="A1610" s="103">
        <f>IF('Khả năng chọn thiết bị'!$D$8="",0,IF(Consolidated!L1610='Khả năng chọn thiết bị'!$D$8,1,0))</f>
        <v>0</v>
      </c>
      <c r="B1610" s="103">
        <f>IF('Khả năng chọn thiết bị'!$D$8="",0,IF(Consolidated!P1610='Khả năng chọn thiết bị'!$D$8,1,0))</f>
        <v>0</v>
      </c>
      <c r="C1610" s="103">
        <f t="shared" si="50"/>
        <v>0</v>
      </c>
      <c r="D1610" s="103">
        <f>IF(Consolidated!E1610=1,1,0)</f>
        <v>1</v>
      </c>
      <c r="E1610" s="103">
        <f>IF(ISNUMBER(Consolidated!F1610),Consolidated!F1610,0)</f>
        <v>0</v>
      </c>
      <c r="F1610" s="103">
        <f t="shared" si="51"/>
        <v>0</v>
      </c>
    </row>
    <row r="1611" spans="1:6">
      <c r="A1611" s="103">
        <f>IF('Khả năng chọn thiết bị'!$D$8="",0,IF(Consolidated!L1611='Khả năng chọn thiết bị'!$D$8,1,0))</f>
        <v>0</v>
      </c>
      <c r="B1611" s="103">
        <f>IF('Khả năng chọn thiết bị'!$D$8="",0,IF(Consolidated!P1611='Khả năng chọn thiết bị'!$D$8,1,0))</f>
        <v>0</v>
      </c>
      <c r="C1611" s="103">
        <f t="shared" si="50"/>
        <v>0</v>
      </c>
      <c r="D1611" s="103">
        <f>IF(Consolidated!E1611=1,1,0)</f>
        <v>1</v>
      </c>
      <c r="E1611" s="103">
        <f>IF(ISNUMBER(Consolidated!F1611),Consolidated!F1611,0)</f>
        <v>1</v>
      </c>
      <c r="F1611" s="103">
        <f t="shared" si="51"/>
        <v>0</v>
      </c>
    </row>
    <row r="1612" spans="1:6">
      <c r="A1612" s="103">
        <f>IF('Khả năng chọn thiết bị'!$D$8="",0,IF(Consolidated!L1612='Khả năng chọn thiết bị'!$D$8,1,0))</f>
        <v>0</v>
      </c>
      <c r="B1612" s="103">
        <f>IF('Khả năng chọn thiết bị'!$D$8="",0,IF(Consolidated!P1612='Khả năng chọn thiết bị'!$D$8,1,0))</f>
        <v>0</v>
      </c>
      <c r="C1612" s="103">
        <f t="shared" si="50"/>
        <v>0</v>
      </c>
      <c r="D1612" s="103">
        <f>IF(Consolidated!E1612=1,1,0)</f>
        <v>1</v>
      </c>
      <c r="E1612" s="103">
        <f>IF(ISNUMBER(Consolidated!F1612),Consolidated!F1612,0)</f>
        <v>1</v>
      </c>
      <c r="F1612" s="103">
        <f t="shared" si="51"/>
        <v>0</v>
      </c>
    </row>
    <row r="1613" spans="1:6">
      <c r="A1613" s="103">
        <f>IF('Khả năng chọn thiết bị'!$D$8="",0,IF(Consolidated!L1613='Khả năng chọn thiết bị'!$D$8,1,0))</f>
        <v>0</v>
      </c>
      <c r="B1613" s="103">
        <f>IF('Khả năng chọn thiết bị'!$D$8="",0,IF(Consolidated!P1613='Khả năng chọn thiết bị'!$D$8,1,0))</f>
        <v>0</v>
      </c>
      <c r="C1613" s="103">
        <f t="shared" si="50"/>
        <v>0</v>
      </c>
      <c r="D1613" s="103">
        <f>IF(Consolidated!E1613=1,1,0)</f>
        <v>1</v>
      </c>
      <c r="E1613" s="103">
        <f>IF(ISNUMBER(Consolidated!F1613),Consolidated!F1613,0)</f>
        <v>0</v>
      </c>
      <c r="F1613" s="103">
        <f t="shared" si="51"/>
        <v>0</v>
      </c>
    </row>
    <row r="1614" spans="1:6">
      <c r="A1614" s="103">
        <f>IF('Khả năng chọn thiết bị'!$D$8="",0,IF(Consolidated!L1614='Khả năng chọn thiết bị'!$D$8,1,0))</f>
        <v>0</v>
      </c>
      <c r="B1614" s="103">
        <f>IF('Khả năng chọn thiết bị'!$D$8="",0,IF(Consolidated!P1614='Khả năng chọn thiết bị'!$D$8,1,0))</f>
        <v>0</v>
      </c>
      <c r="C1614" s="103">
        <f t="shared" si="50"/>
        <v>0</v>
      </c>
      <c r="D1614" s="103">
        <f>IF(Consolidated!E1614=1,1,0)</f>
        <v>1</v>
      </c>
      <c r="E1614" s="103">
        <f>IF(ISNUMBER(Consolidated!F1614),Consolidated!F1614,0)</f>
        <v>0</v>
      </c>
      <c r="F1614" s="103">
        <f t="shared" si="51"/>
        <v>0</v>
      </c>
    </row>
    <row r="1615" spans="1:6">
      <c r="A1615" s="103">
        <f>IF('Khả năng chọn thiết bị'!$D$8="",0,IF(Consolidated!L1615='Khả năng chọn thiết bị'!$D$8,1,0))</f>
        <v>0</v>
      </c>
      <c r="B1615" s="103">
        <f>IF('Khả năng chọn thiết bị'!$D$8="",0,IF(Consolidated!P1615='Khả năng chọn thiết bị'!$D$8,1,0))</f>
        <v>0</v>
      </c>
      <c r="C1615" s="103">
        <f t="shared" si="50"/>
        <v>0</v>
      </c>
      <c r="D1615" s="103">
        <f>IF(Consolidated!E1615=1,1,0)</f>
        <v>1</v>
      </c>
      <c r="E1615" s="103">
        <f>IF(ISNUMBER(Consolidated!F1615),Consolidated!F1615,0)</f>
        <v>1</v>
      </c>
      <c r="F1615" s="103">
        <f t="shared" si="51"/>
        <v>0</v>
      </c>
    </row>
    <row r="1616" spans="1:6">
      <c r="A1616" s="103">
        <f>IF('Khả năng chọn thiết bị'!$D$8="",0,IF(Consolidated!L1616='Khả năng chọn thiết bị'!$D$8,1,0))</f>
        <v>0</v>
      </c>
      <c r="B1616" s="103">
        <f>IF('Khả năng chọn thiết bị'!$D$8="",0,IF(Consolidated!P1616='Khả năng chọn thiết bị'!$D$8,1,0))</f>
        <v>0</v>
      </c>
      <c r="C1616" s="103">
        <f t="shared" si="50"/>
        <v>0</v>
      </c>
      <c r="D1616" s="103">
        <f>IF(Consolidated!E1616=1,1,0)</f>
        <v>1</v>
      </c>
      <c r="E1616" s="103">
        <f>IF(ISNUMBER(Consolidated!F1616),Consolidated!F1616,0)</f>
        <v>0</v>
      </c>
      <c r="F1616" s="103">
        <f t="shared" si="51"/>
        <v>0</v>
      </c>
    </row>
    <row r="1617" spans="1:6">
      <c r="A1617" s="103">
        <f>IF('Khả năng chọn thiết bị'!$D$8="",0,IF(Consolidated!L1617='Khả năng chọn thiết bị'!$D$8,1,0))</f>
        <v>0</v>
      </c>
      <c r="B1617" s="103">
        <f>IF('Khả năng chọn thiết bị'!$D$8="",0,IF(Consolidated!P1617='Khả năng chọn thiết bị'!$D$8,1,0))</f>
        <v>0</v>
      </c>
      <c r="C1617" s="103">
        <f t="shared" si="50"/>
        <v>0</v>
      </c>
      <c r="D1617" s="103">
        <f>IF(Consolidated!E1617=1,1,0)</f>
        <v>1</v>
      </c>
      <c r="E1617" s="103">
        <f>IF(ISNUMBER(Consolidated!F1617),Consolidated!F1617,0)</f>
        <v>1</v>
      </c>
      <c r="F1617" s="103">
        <f t="shared" si="51"/>
        <v>0</v>
      </c>
    </row>
    <row r="1618" spans="1:6">
      <c r="A1618" s="103">
        <f>IF('Khả năng chọn thiết bị'!$D$8="",0,IF(Consolidated!L1618='Khả năng chọn thiết bị'!$D$8,1,0))</f>
        <v>0</v>
      </c>
      <c r="B1618" s="103">
        <f>IF('Khả năng chọn thiết bị'!$D$8="",0,IF(Consolidated!P1618='Khả năng chọn thiết bị'!$D$8,1,0))</f>
        <v>0</v>
      </c>
      <c r="C1618" s="103">
        <f t="shared" si="50"/>
        <v>0</v>
      </c>
      <c r="D1618" s="103">
        <f>IF(Consolidated!E1618=1,1,0)</f>
        <v>1</v>
      </c>
      <c r="E1618" s="103">
        <f>IF(ISNUMBER(Consolidated!F1618),Consolidated!F1618,0)</f>
        <v>0</v>
      </c>
      <c r="F1618" s="103">
        <f t="shared" si="51"/>
        <v>0</v>
      </c>
    </row>
    <row r="1619" spans="1:6">
      <c r="A1619" s="103">
        <f>IF('Khả năng chọn thiết bị'!$D$8="",0,IF(Consolidated!L1619='Khả năng chọn thiết bị'!$D$8,1,0))</f>
        <v>0</v>
      </c>
      <c r="B1619" s="103">
        <f>IF('Khả năng chọn thiết bị'!$D$8="",0,IF(Consolidated!P1619='Khả năng chọn thiết bị'!$D$8,1,0))</f>
        <v>0</v>
      </c>
      <c r="C1619" s="103">
        <f t="shared" si="50"/>
        <v>0</v>
      </c>
      <c r="D1619" s="103">
        <f>IF(Consolidated!E1619=1,1,0)</f>
        <v>1</v>
      </c>
      <c r="E1619" s="103">
        <f>IF(ISNUMBER(Consolidated!F1619),Consolidated!F1619,0)</f>
        <v>1</v>
      </c>
      <c r="F1619" s="103">
        <f t="shared" si="51"/>
        <v>0</v>
      </c>
    </row>
    <row r="1620" spans="1:6">
      <c r="A1620" s="103">
        <f>IF('Khả năng chọn thiết bị'!$D$8="",0,IF(Consolidated!L1620='Khả năng chọn thiết bị'!$D$8,1,0))</f>
        <v>0</v>
      </c>
      <c r="B1620" s="103">
        <f>IF('Khả năng chọn thiết bị'!$D$8="",0,IF(Consolidated!P1620='Khả năng chọn thiết bị'!$D$8,1,0))</f>
        <v>0</v>
      </c>
      <c r="C1620" s="103">
        <f t="shared" si="50"/>
        <v>0</v>
      </c>
      <c r="D1620" s="103">
        <f>IF(Consolidated!E1620=1,1,0)</f>
        <v>1</v>
      </c>
      <c r="E1620" s="103">
        <f>IF(ISNUMBER(Consolidated!F1620),Consolidated!F1620,0)</f>
        <v>1</v>
      </c>
      <c r="F1620" s="103">
        <f t="shared" si="51"/>
        <v>0</v>
      </c>
    </row>
    <row r="1621" spans="1:6">
      <c r="A1621" s="103">
        <f>IF('Khả năng chọn thiết bị'!$D$8="",0,IF(Consolidated!L1621='Khả năng chọn thiết bị'!$D$8,1,0))</f>
        <v>0</v>
      </c>
      <c r="B1621" s="103">
        <f>IF('Khả năng chọn thiết bị'!$D$8="",0,IF(Consolidated!P1621='Khả năng chọn thiết bị'!$D$8,1,0))</f>
        <v>0</v>
      </c>
      <c r="C1621" s="103">
        <f t="shared" si="50"/>
        <v>0</v>
      </c>
      <c r="D1621" s="103">
        <f>IF(Consolidated!E1621=1,1,0)</f>
        <v>1</v>
      </c>
      <c r="E1621" s="103">
        <f>IF(ISNUMBER(Consolidated!F1621),Consolidated!F1621,0)</f>
        <v>1</v>
      </c>
      <c r="F1621" s="103">
        <f t="shared" si="51"/>
        <v>0</v>
      </c>
    </row>
    <row r="1622" spans="1:6">
      <c r="A1622" s="103">
        <f>IF('Khả năng chọn thiết bị'!$D$8="",0,IF(Consolidated!L1622='Khả năng chọn thiết bị'!$D$8,1,0))</f>
        <v>0</v>
      </c>
      <c r="B1622" s="103">
        <f>IF('Khả năng chọn thiết bị'!$D$8="",0,IF(Consolidated!P1622='Khả năng chọn thiết bị'!$D$8,1,0))</f>
        <v>0</v>
      </c>
      <c r="C1622" s="103">
        <f t="shared" si="50"/>
        <v>0</v>
      </c>
      <c r="D1622" s="103">
        <f>IF(Consolidated!E1622=1,1,0)</f>
        <v>1</v>
      </c>
      <c r="E1622" s="103">
        <f>IF(ISNUMBER(Consolidated!F1622),Consolidated!F1622,0)</f>
        <v>2</v>
      </c>
      <c r="F1622" s="103">
        <f t="shared" si="51"/>
        <v>0</v>
      </c>
    </row>
    <row r="1623" spans="1:6">
      <c r="A1623" s="103">
        <f>IF('Khả năng chọn thiết bị'!$D$8="",0,IF(Consolidated!L1623='Khả năng chọn thiết bị'!$D$8,1,0))</f>
        <v>0</v>
      </c>
      <c r="B1623" s="103">
        <f>IF('Khả năng chọn thiết bị'!$D$8="",0,IF(Consolidated!P1623='Khả năng chọn thiết bị'!$D$8,1,0))</f>
        <v>0</v>
      </c>
      <c r="C1623" s="103">
        <f t="shared" si="50"/>
        <v>0</v>
      </c>
      <c r="D1623" s="103">
        <f>IF(Consolidated!E1623=1,1,0)</f>
        <v>1</v>
      </c>
      <c r="E1623" s="103">
        <f>IF(ISNUMBER(Consolidated!F1623),Consolidated!F1623,0)</f>
        <v>0</v>
      </c>
      <c r="F1623" s="103">
        <f t="shared" si="51"/>
        <v>0</v>
      </c>
    </row>
    <row r="1624" spans="1:6">
      <c r="A1624" s="103">
        <f>IF('Khả năng chọn thiết bị'!$D$8="",0,IF(Consolidated!L1624='Khả năng chọn thiết bị'!$D$8,1,0))</f>
        <v>0</v>
      </c>
      <c r="B1624" s="103">
        <f>IF('Khả năng chọn thiết bị'!$D$8="",0,IF(Consolidated!P1624='Khả năng chọn thiết bị'!$D$8,1,0))</f>
        <v>0</v>
      </c>
      <c r="C1624" s="103">
        <f t="shared" si="50"/>
        <v>0</v>
      </c>
      <c r="D1624" s="103">
        <f>IF(Consolidated!E1624=1,1,0)</f>
        <v>1</v>
      </c>
      <c r="E1624" s="103">
        <f>IF(ISNUMBER(Consolidated!F1624),Consolidated!F1624,0)</f>
        <v>0</v>
      </c>
      <c r="F1624" s="103">
        <f t="shared" si="51"/>
        <v>0</v>
      </c>
    </row>
    <row r="1625" spans="1:6">
      <c r="A1625" s="103">
        <f>IF('Khả năng chọn thiết bị'!$D$8="",0,IF(Consolidated!L1625='Khả năng chọn thiết bị'!$D$8,1,0))</f>
        <v>0</v>
      </c>
      <c r="B1625" s="103">
        <f>IF('Khả năng chọn thiết bị'!$D$8="",0,IF(Consolidated!P1625='Khả năng chọn thiết bị'!$D$8,1,0))</f>
        <v>0</v>
      </c>
      <c r="C1625" s="103">
        <f t="shared" si="50"/>
        <v>0</v>
      </c>
      <c r="D1625" s="103">
        <f>IF(Consolidated!E1625=1,1,0)</f>
        <v>1</v>
      </c>
      <c r="E1625" s="103">
        <f>IF(ISNUMBER(Consolidated!F1625),Consolidated!F1625,0)</f>
        <v>2</v>
      </c>
      <c r="F1625" s="103">
        <f t="shared" si="51"/>
        <v>0</v>
      </c>
    </row>
    <row r="1626" spans="1:6">
      <c r="A1626" s="103">
        <f>IF('Khả năng chọn thiết bị'!$D$8="",0,IF(Consolidated!L1626='Khả năng chọn thiết bị'!$D$8,1,0))</f>
        <v>0</v>
      </c>
      <c r="B1626" s="103">
        <f>IF('Khả năng chọn thiết bị'!$D$8="",0,IF(Consolidated!P1626='Khả năng chọn thiết bị'!$D$8,1,0))</f>
        <v>0</v>
      </c>
      <c r="C1626" s="103">
        <f t="shared" si="50"/>
        <v>0</v>
      </c>
      <c r="D1626" s="103">
        <f>IF(Consolidated!E1626=1,1,0)</f>
        <v>1</v>
      </c>
      <c r="E1626" s="103">
        <f>IF(ISNUMBER(Consolidated!F1626),Consolidated!F1626,0)</f>
        <v>0</v>
      </c>
      <c r="F1626" s="103">
        <f t="shared" si="51"/>
        <v>0</v>
      </c>
    </row>
    <row r="1627" spans="1:6">
      <c r="A1627" s="103">
        <f>IF('Khả năng chọn thiết bị'!$D$8="",0,IF(Consolidated!L1627='Khả năng chọn thiết bị'!$D$8,1,0))</f>
        <v>0</v>
      </c>
      <c r="B1627" s="103">
        <f>IF('Khả năng chọn thiết bị'!$D$8="",0,IF(Consolidated!P1627='Khả năng chọn thiết bị'!$D$8,1,0))</f>
        <v>0</v>
      </c>
      <c r="C1627" s="103">
        <f t="shared" si="50"/>
        <v>0</v>
      </c>
      <c r="D1627" s="103">
        <f>IF(Consolidated!E1627=1,1,0)</f>
        <v>1</v>
      </c>
      <c r="E1627" s="103">
        <f>IF(ISNUMBER(Consolidated!F1627),Consolidated!F1627,0)</f>
        <v>0</v>
      </c>
      <c r="F1627" s="103">
        <f t="shared" si="51"/>
        <v>0</v>
      </c>
    </row>
    <row r="1628" spans="1:6">
      <c r="A1628" s="103">
        <f>IF('Khả năng chọn thiết bị'!$D$8="",0,IF(Consolidated!L1628='Khả năng chọn thiết bị'!$D$8,1,0))</f>
        <v>0</v>
      </c>
      <c r="B1628" s="103">
        <f>IF('Khả năng chọn thiết bị'!$D$8="",0,IF(Consolidated!P1628='Khả năng chọn thiết bị'!$D$8,1,0))</f>
        <v>0</v>
      </c>
      <c r="C1628" s="103">
        <f t="shared" si="50"/>
        <v>0</v>
      </c>
      <c r="D1628" s="103">
        <f>IF(Consolidated!E1628=1,1,0)</f>
        <v>1</v>
      </c>
      <c r="E1628" s="103">
        <f>IF(ISNUMBER(Consolidated!F1628),Consolidated!F1628,0)</f>
        <v>0</v>
      </c>
      <c r="F1628" s="103">
        <f t="shared" si="51"/>
        <v>0</v>
      </c>
    </row>
    <row r="1629" spans="1:6">
      <c r="A1629" s="103">
        <f>IF('Khả năng chọn thiết bị'!$D$8="",0,IF(Consolidated!L1629='Khả năng chọn thiết bị'!$D$8,1,0))</f>
        <v>0</v>
      </c>
      <c r="B1629" s="103">
        <f>IF('Khả năng chọn thiết bị'!$D$8="",0,IF(Consolidated!P1629='Khả năng chọn thiết bị'!$D$8,1,0))</f>
        <v>0</v>
      </c>
      <c r="C1629" s="103">
        <f t="shared" si="50"/>
        <v>0</v>
      </c>
      <c r="D1629" s="103">
        <f>IF(Consolidated!E1629=1,1,0)</f>
        <v>1</v>
      </c>
      <c r="E1629" s="103">
        <f>IF(ISNUMBER(Consolidated!F1629),Consolidated!F1629,0)</f>
        <v>0</v>
      </c>
      <c r="F1629" s="103">
        <f t="shared" si="51"/>
        <v>0</v>
      </c>
    </row>
    <row r="1630" spans="1:6">
      <c r="A1630" s="103">
        <f>IF('Khả năng chọn thiết bị'!$D$8="",0,IF(Consolidated!L1630='Khả năng chọn thiết bị'!$D$8,1,0))</f>
        <v>0</v>
      </c>
      <c r="B1630" s="103">
        <f>IF('Khả năng chọn thiết bị'!$D$8="",0,IF(Consolidated!P1630='Khả năng chọn thiết bị'!$D$8,1,0))</f>
        <v>0</v>
      </c>
      <c r="C1630" s="103">
        <f t="shared" si="50"/>
        <v>0</v>
      </c>
      <c r="D1630" s="103">
        <f>IF(Consolidated!E1630=1,1,0)</f>
        <v>1</v>
      </c>
      <c r="E1630" s="103">
        <f>IF(ISNUMBER(Consolidated!F1630),Consolidated!F1630,0)</f>
        <v>0</v>
      </c>
      <c r="F1630" s="103">
        <f t="shared" si="51"/>
        <v>0</v>
      </c>
    </row>
    <row r="1631" spans="1:6">
      <c r="A1631" s="103">
        <f>IF('Khả năng chọn thiết bị'!$D$8="",0,IF(Consolidated!L1631='Khả năng chọn thiết bị'!$D$8,1,0))</f>
        <v>0</v>
      </c>
      <c r="B1631" s="103">
        <f>IF('Khả năng chọn thiết bị'!$D$8="",0,IF(Consolidated!P1631='Khả năng chọn thiết bị'!$D$8,1,0))</f>
        <v>0</v>
      </c>
      <c r="C1631" s="103">
        <f t="shared" si="50"/>
        <v>0</v>
      </c>
      <c r="D1631" s="103">
        <f>IF(Consolidated!E1631=1,1,0)</f>
        <v>1</v>
      </c>
      <c r="E1631" s="103">
        <f>IF(ISNUMBER(Consolidated!F1631),Consolidated!F1631,0)</f>
        <v>0</v>
      </c>
      <c r="F1631" s="103">
        <f t="shared" si="51"/>
        <v>0</v>
      </c>
    </row>
    <row r="1632" spans="1:6">
      <c r="A1632" s="103">
        <f>IF('Khả năng chọn thiết bị'!$D$8="",0,IF(Consolidated!L1632='Khả năng chọn thiết bị'!$D$8,1,0))</f>
        <v>0</v>
      </c>
      <c r="B1632" s="103">
        <f>IF('Khả năng chọn thiết bị'!$D$8="",0,IF(Consolidated!P1632='Khả năng chọn thiết bị'!$D$8,1,0))</f>
        <v>0</v>
      </c>
      <c r="C1632" s="103">
        <f t="shared" si="50"/>
        <v>0</v>
      </c>
      <c r="D1632" s="103">
        <f>IF(Consolidated!E1632=1,1,0)</f>
        <v>1</v>
      </c>
      <c r="E1632" s="103">
        <f>IF(ISNUMBER(Consolidated!F1632),Consolidated!F1632,0)</f>
        <v>0</v>
      </c>
      <c r="F1632" s="103">
        <f t="shared" si="51"/>
        <v>0</v>
      </c>
    </row>
    <row r="1633" spans="1:6">
      <c r="A1633" s="103">
        <f>IF('Khả năng chọn thiết bị'!$D$8="",0,IF(Consolidated!L1633='Khả năng chọn thiết bị'!$D$8,1,0))</f>
        <v>0</v>
      </c>
      <c r="B1633" s="103">
        <f>IF('Khả năng chọn thiết bị'!$D$8="",0,IF(Consolidated!P1633='Khả năng chọn thiết bị'!$D$8,1,0))</f>
        <v>0</v>
      </c>
      <c r="C1633" s="103">
        <f t="shared" si="50"/>
        <v>0</v>
      </c>
      <c r="D1633" s="103">
        <f>IF(Consolidated!E1633=1,1,0)</f>
        <v>1</v>
      </c>
      <c r="E1633" s="103">
        <f>IF(ISNUMBER(Consolidated!F1633),Consolidated!F1633,0)</f>
        <v>0</v>
      </c>
      <c r="F1633" s="103">
        <f t="shared" si="51"/>
        <v>0</v>
      </c>
    </row>
    <row r="1634" spans="1:6">
      <c r="A1634" s="103">
        <f>IF('Khả năng chọn thiết bị'!$D$8="",0,IF(Consolidated!L1634='Khả năng chọn thiết bị'!$D$8,1,0))</f>
        <v>0</v>
      </c>
      <c r="B1634" s="103">
        <f>IF('Khả năng chọn thiết bị'!$D$8="",0,IF(Consolidated!P1634='Khả năng chọn thiết bị'!$D$8,1,0))</f>
        <v>0</v>
      </c>
      <c r="C1634" s="103">
        <f t="shared" si="50"/>
        <v>0</v>
      </c>
      <c r="D1634" s="103">
        <f>IF(Consolidated!E1634=1,1,0)</f>
        <v>1</v>
      </c>
      <c r="E1634" s="103">
        <f>IF(ISNUMBER(Consolidated!F1634),Consolidated!F1634,0)</f>
        <v>0</v>
      </c>
      <c r="F1634" s="103">
        <f t="shared" si="51"/>
        <v>0</v>
      </c>
    </row>
    <row r="1635" spans="1:6">
      <c r="A1635" s="103">
        <f>IF('Khả năng chọn thiết bị'!$D$8="",0,IF(Consolidated!L1635='Khả năng chọn thiết bị'!$D$8,1,0))</f>
        <v>0</v>
      </c>
      <c r="B1635" s="103">
        <f>IF('Khả năng chọn thiết bị'!$D$8="",0,IF(Consolidated!P1635='Khả năng chọn thiết bị'!$D$8,1,0))</f>
        <v>0</v>
      </c>
      <c r="C1635" s="103">
        <f t="shared" si="50"/>
        <v>0</v>
      </c>
      <c r="D1635" s="103">
        <f>IF(Consolidated!E1635=1,1,0)</f>
        <v>1</v>
      </c>
      <c r="E1635" s="103">
        <f>IF(ISNUMBER(Consolidated!F1635),Consolidated!F1635,0)</f>
        <v>0</v>
      </c>
      <c r="F1635" s="103">
        <f t="shared" si="51"/>
        <v>0</v>
      </c>
    </row>
    <row r="1636" spans="1:6">
      <c r="A1636" s="103">
        <f>IF('Khả năng chọn thiết bị'!$D$8="",0,IF(Consolidated!L1636='Khả năng chọn thiết bị'!$D$8,1,0))</f>
        <v>0</v>
      </c>
      <c r="B1636" s="103">
        <f>IF('Khả năng chọn thiết bị'!$D$8="",0,IF(Consolidated!P1636='Khả năng chọn thiết bị'!$D$8,1,0))</f>
        <v>0</v>
      </c>
      <c r="C1636" s="103">
        <f t="shared" si="50"/>
        <v>0</v>
      </c>
      <c r="D1636" s="103">
        <f>IF(Consolidated!E1636=1,1,0)</f>
        <v>1</v>
      </c>
      <c r="E1636" s="103">
        <f>IF(ISNUMBER(Consolidated!F1636),Consolidated!F1636,0)</f>
        <v>0</v>
      </c>
      <c r="F1636" s="103">
        <f t="shared" si="51"/>
        <v>0</v>
      </c>
    </row>
    <row r="1637" spans="1:6">
      <c r="A1637" s="103">
        <f>IF('Khả năng chọn thiết bị'!$D$8="",0,IF(Consolidated!L1637='Khả năng chọn thiết bị'!$D$8,1,0))</f>
        <v>0</v>
      </c>
      <c r="B1637" s="103">
        <f>IF('Khả năng chọn thiết bị'!$D$8="",0,IF(Consolidated!P1637='Khả năng chọn thiết bị'!$D$8,1,0))</f>
        <v>0</v>
      </c>
      <c r="C1637" s="103">
        <f t="shared" si="50"/>
        <v>0</v>
      </c>
      <c r="D1637" s="103">
        <f>IF(Consolidated!E1637=1,1,0)</f>
        <v>1</v>
      </c>
      <c r="E1637" s="103">
        <f>IF(ISNUMBER(Consolidated!F1637),Consolidated!F1637,0)</f>
        <v>0</v>
      </c>
      <c r="F1637" s="103">
        <f t="shared" si="51"/>
        <v>0</v>
      </c>
    </row>
    <row r="1638" spans="1:6">
      <c r="A1638" s="103">
        <f>IF('Khả năng chọn thiết bị'!$D$8="",0,IF(Consolidated!L1638='Khả năng chọn thiết bị'!$D$8,1,0))</f>
        <v>0</v>
      </c>
      <c r="B1638" s="103">
        <f>IF('Khả năng chọn thiết bị'!$D$8="",0,IF(Consolidated!P1638='Khả năng chọn thiết bị'!$D$8,1,0))</f>
        <v>0</v>
      </c>
      <c r="C1638" s="103">
        <f t="shared" si="50"/>
        <v>0</v>
      </c>
      <c r="D1638" s="103">
        <f>IF(Consolidated!E1638=1,1,0)</f>
        <v>1</v>
      </c>
      <c r="E1638" s="103">
        <f>IF(ISNUMBER(Consolidated!F1638),Consolidated!F1638,0)</f>
        <v>0</v>
      </c>
      <c r="F1638" s="103">
        <f t="shared" si="51"/>
        <v>0</v>
      </c>
    </row>
    <row r="1639" spans="1:6">
      <c r="A1639" s="103">
        <f>IF('Khả năng chọn thiết bị'!$D$8="",0,IF(Consolidated!L1639='Khả năng chọn thiết bị'!$D$8,1,0))</f>
        <v>0</v>
      </c>
      <c r="B1639" s="103">
        <f>IF('Khả năng chọn thiết bị'!$D$8="",0,IF(Consolidated!P1639='Khả năng chọn thiết bị'!$D$8,1,0))</f>
        <v>0</v>
      </c>
      <c r="C1639" s="103">
        <f t="shared" si="50"/>
        <v>0</v>
      </c>
      <c r="D1639" s="103">
        <f>IF(Consolidated!E1639=1,1,0)</f>
        <v>1</v>
      </c>
      <c r="E1639" s="103">
        <f>IF(ISNUMBER(Consolidated!F1639),Consolidated!F1639,0)</f>
        <v>0</v>
      </c>
      <c r="F1639" s="103">
        <f t="shared" si="51"/>
        <v>0</v>
      </c>
    </row>
    <row r="1640" spans="1:6">
      <c r="A1640" s="103">
        <f>IF('Khả năng chọn thiết bị'!$D$8="",0,IF(Consolidated!L1640='Khả năng chọn thiết bị'!$D$8,1,0))</f>
        <v>0</v>
      </c>
      <c r="B1640" s="103">
        <f>IF('Khả năng chọn thiết bị'!$D$8="",0,IF(Consolidated!P1640='Khả năng chọn thiết bị'!$D$8,1,0))</f>
        <v>0</v>
      </c>
      <c r="C1640" s="103">
        <f t="shared" si="50"/>
        <v>0</v>
      </c>
      <c r="D1640" s="103">
        <f>IF(Consolidated!E1640=1,1,0)</f>
        <v>1</v>
      </c>
      <c r="E1640" s="103">
        <f>IF(ISNUMBER(Consolidated!F1640),Consolidated!F1640,0)</f>
        <v>0</v>
      </c>
      <c r="F1640" s="103">
        <f t="shared" si="51"/>
        <v>0</v>
      </c>
    </row>
    <row r="1641" spans="1:6">
      <c r="A1641" s="103">
        <f>IF('Khả năng chọn thiết bị'!$D$8="",0,IF(Consolidated!L1641='Khả năng chọn thiết bị'!$D$8,1,0))</f>
        <v>0</v>
      </c>
      <c r="B1641" s="103">
        <f>IF('Khả năng chọn thiết bị'!$D$8="",0,IF(Consolidated!P1641='Khả năng chọn thiết bị'!$D$8,1,0))</f>
        <v>0</v>
      </c>
      <c r="C1641" s="103">
        <f t="shared" si="50"/>
        <v>0</v>
      </c>
      <c r="D1641" s="103">
        <f>IF(Consolidated!E1641=1,1,0)</f>
        <v>1</v>
      </c>
      <c r="E1641" s="103">
        <f>IF(ISNUMBER(Consolidated!F1641),Consolidated!F1641,0)</f>
        <v>0</v>
      </c>
      <c r="F1641" s="103">
        <f t="shared" si="51"/>
        <v>0</v>
      </c>
    </row>
    <row r="1642" spans="1:6">
      <c r="A1642" s="103">
        <f>IF('Khả năng chọn thiết bị'!$D$8="",0,IF(Consolidated!L1642='Khả năng chọn thiết bị'!$D$8,1,0))</f>
        <v>0</v>
      </c>
      <c r="B1642" s="103">
        <f>IF('Khả năng chọn thiết bị'!$D$8="",0,IF(Consolidated!P1642='Khả năng chọn thiết bị'!$D$8,1,0))</f>
        <v>0</v>
      </c>
      <c r="C1642" s="103">
        <f t="shared" si="50"/>
        <v>0</v>
      </c>
      <c r="D1642" s="103">
        <f>IF(Consolidated!E1642=1,1,0)</f>
        <v>1</v>
      </c>
      <c r="E1642" s="103">
        <f>IF(ISNUMBER(Consolidated!F1642),Consolidated!F1642,0)</f>
        <v>0</v>
      </c>
      <c r="F1642" s="103">
        <f t="shared" si="51"/>
        <v>0</v>
      </c>
    </row>
    <row r="1643" spans="1:6">
      <c r="A1643" s="103">
        <f>IF('Khả năng chọn thiết bị'!$D$8="",0,IF(Consolidated!L1643='Khả năng chọn thiết bị'!$D$8,1,0))</f>
        <v>0</v>
      </c>
      <c r="B1643" s="103">
        <f>IF('Khả năng chọn thiết bị'!$D$8="",0,IF(Consolidated!P1643='Khả năng chọn thiết bị'!$D$8,1,0))</f>
        <v>0</v>
      </c>
      <c r="C1643" s="103">
        <f t="shared" si="50"/>
        <v>0</v>
      </c>
      <c r="D1643" s="103">
        <f>IF(Consolidated!E1643=1,1,0)</f>
        <v>1</v>
      </c>
      <c r="E1643" s="103">
        <f>IF(ISNUMBER(Consolidated!F1643),Consolidated!F1643,0)</f>
        <v>0</v>
      </c>
      <c r="F1643" s="103">
        <f t="shared" si="51"/>
        <v>0</v>
      </c>
    </row>
    <row r="1644" spans="1:6">
      <c r="A1644" s="103">
        <f>IF('Khả năng chọn thiết bị'!$D$8="",0,IF(Consolidated!L1644='Khả năng chọn thiết bị'!$D$8,1,0))</f>
        <v>0</v>
      </c>
      <c r="B1644" s="103">
        <f>IF('Khả năng chọn thiết bị'!$D$8="",0,IF(Consolidated!P1644='Khả năng chọn thiết bị'!$D$8,1,0))</f>
        <v>0</v>
      </c>
      <c r="C1644" s="103">
        <f t="shared" si="50"/>
        <v>0</v>
      </c>
      <c r="D1644" s="103">
        <f>IF(Consolidated!E1644=1,1,0)</f>
        <v>1</v>
      </c>
      <c r="E1644" s="103">
        <f>IF(ISNUMBER(Consolidated!F1644),Consolidated!F1644,0)</f>
        <v>0</v>
      </c>
      <c r="F1644" s="103">
        <f t="shared" si="51"/>
        <v>0</v>
      </c>
    </row>
    <row r="1645" spans="1:6">
      <c r="A1645" s="103">
        <f>IF('Khả năng chọn thiết bị'!$D$8="",0,IF(Consolidated!L1645='Khả năng chọn thiết bị'!$D$8,1,0))</f>
        <v>0</v>
      </c>
      <c r="B1645" s="103">
        <f>IF('Khả năng chọn thiết bị'!$D$8="",0,IF(Consolidated!P1645='Khả năng chọn thiết bị'!$D$8,1,0))</f>
        <v>0</v>
      </c>
      <c r="C1645" s="103">
        <f t="shared" si="50"/>
        <v>0</v>
      </c>
      <c r="D1645" s="103">
        <f>IF(Consolidated!E1645=1,1,0)</f>
        <v>1</v>
      </c>
      <c r="E1645" s="103">
        <f>IF(ISNUMBER(Consolidated!F1645),Consolidated!F1645,0)</f>
        <v>0</v>
      </c>
      <c r="F1645" s="103">
        <f t="shared" si="51"/>
        <v>0</v>
      </c>
    </row>
    <row r="1646" spans="1:6">
      <c r="A1646" s="103">
        <f>IF('Khả năng chọn thiết bị'!$D$8="",0,IF(Consolidated!L1646='Khả năng chọn thiết bị'!$D$8,1,0))</f>
        <v>0</v>
      </c>
      <c r="B1646" s="103">
        <f>IF('Khả năng chọn thiết bị'!$D$8="",0,IF(Consolidated!P1646='Khả năng chọn thiết bị'!$D$8,1,0))</f>
        <v>0</v>
      </c>
      <c r="C1646" s="103">
        <f t="shared" si="50"/>
        <v>0</v>
      </c>
      <c r="D1646" s="103">
        <f>IF(Consolidated!E1646=1,1,0)</f>
        <v>1</v>
      </c>
      <c r="E1646" s="103">
        <f>IF(ISNUMBER(Consolidated!F1646),Consolidated!F1646,0)</f>
        <v>0</v>
      </c>
      <c r="F1646" s="103">
        <f t="shared" si="51"/>
        <v>0</v>
      </c>
    </row>
    <row r="1647" spans="1:6">
      <c r="A1647" s="103">
        <f>IF('Khả năng chọn thiết bị'!$D$8="",0,IF(Consolidated!L1647='Khả năng chọn thiết bị'!$D$8,1,0))</f>
        <v>0</v>
      </c>
      <c r="B1647" s="103">
        <f>IF('Khả năng chọn thiết bị'!$D$8="",0,IF(Consolidated!P1647='Khả năng chọn thiết bị'!$D$8,1,0))</f>
        <v>0</v>
      </c>
      <c r="C1647" s="103">
        <f t="shared" si="50"/>
        <v>0</v>
      </c>
      <c r="D1647" s="103">
        <f>IF(Consolidated!E1647=1,1,0)</f>
        <v>1</v>
      </c>
      <c r="E1647" s="103">
        <f>IF(ISNUMBER(Consolidated!F1647),Consolidated!F1647,0)</f>
        <v>0</v>
      </c>
      <c r="F1647" s="103">
        <f t="shared" si="51"/>
        <v>0</v>
      </c>
    </row>
    <row r="1648" spans="1:6">
      <c r="A1648" s="103">
        <f>IF('Khả năng chọn thiết bị'!$D$8="",0,IF(Consolidated!L1648='Khả năng chọn thiết bị'!$D$8,1,0))</f>
        <v>0</v>
      </c>
      <c r="B1648" s="103">
        <f>IF('Khả năng chọn thiết bị'!$D$8="",0,IF(Consolidated!P1648='Khả năng chọn thiết bị'!$D$8,1,0))</f>
        <v>0</v>
      </c>
      <c r="C1648" s="103">
        <f t="shared" si="50"/>
        <v>0</v>
      </c>
      <c r="D1648" s="103">
        <f>IF(Consolidated!E1648=1,1,0)</f>
        <v>1</v>
      </c>
      <c r="E1648" s="103">
        <f>IF(ISNUMBER(Consolidated!F1648),Consolidated!F1648,0)</f>
        <v>0</v>
      </c>
      <c r="F1648" s="103">
        <f t="shared" si="51"/>
        <v>0</v>
      </c>
    </row>
    <row r="1649" spans="1:6">
      <c r="A1649" s="103">
        <f>IF('Khả năng chọn thiết bị'!$D$8="",0,IF(Consolidated!L1649='Khả năng chọn thiết bị'!$D$8,1,0))</f>
        <v>0</v>
      </c>
      <c r="B1649" s="103">
        <f>IF('Khả năng chọn thiết bị'!$D$8="",0,IF(Consolidated!P1649='Khả năng chọn thiết bị'!$D$8,1,0))</f>
        <v>0</v>
      </c>
      <c r="C1649" s="103">
        <f t="shared" si="50"/>
        <v>0</v>
      </c>
      <c r="D1649" s="103">
        <f>IF(Consolidated!E1649=1,1,0)</f>
        <v>1</v>
      </c>
      <c r="E1649" s="103">
        <f>IF(ISNUMBER(Consolidated!F1649),Consolidated!F1649,0)</f>
        <v>0</v>
      </c>
      <c r="F1649" s="103">
        <f t="shared" si="51"/>
        <v>0</v>
      </c>
    </row>
    <row r="1650" spans="1:6">
      <c r="A1650" s="103">
        <f>IF('Khả năng chọn thiết bị'!$D$8="",0,IF(Consolidated!L1650='Khả năng chọn thiết bị'!$D$8,1,0))</f>
        <v>0</v>
      </c>
      <c r="B1650" s="103">
        <f>IF('Khả năng chọn thiết bị'!$D$8="",0,IF(Consolidated!P1650='Khả năng chọn thiết bị'!$D$8,1,0))</f>
        <v>0</v>
      </c>
      <c r="C1650" s="103">
        <f t="shared" si="50"/>
        <v>0</v>
      </c>
      <c r="D1650" s="103">
        <f>IF(Consolidated!E1650=1,1,0)</f>
        <v>1</v>
      </c>
      <c r="E1650" s="103">
        <f>IF(ISNUMBER(Consolidated!F1650),Consolidated!F1650,0)</f>
        <v>1</v>
      </c>
      <c r="F1650" s="103">
        <f t="shared" si="51"/>
        <v>0</v>
      </c>
    </row>
    <row r="1651" spans="1:6">
      <c r="A1651" s="103">
        <f>IF('Khả năng chọn thiết bị'!$D$8="",0,IF(Consolidated!L1651='Khả năng chọn thiết bị'!$D$8,1,0))</f>
        <v>0</v>
      </c>
      <c r="B1651" s="103">
        <f>IF('Khả năng chọn thiết bị'!$D$8="",0,IF(Consolidated!P1651='Khả năng chọn thiết bị'!$D$8,1,0))</f>
        <v>0</v>
      </c>
      <c r="C1651" s="103">
        <f t="shared" si="50"/>
        <v>0</v>
      </c>
      <c r="D1651" s="103">
        <f>IF(Consolidated!E1651=1,1,0)</f>
        <v>1</v>
      </c>
      <c r="E1651" s="103">
        <f>IF(ISNUMBER(Consolidated!F1651),Consolidated!F1651,0)</f>
        <v>1</v>
      </c>
      <c r="F1651" s="103">
        <f t="shared" si="51"/>
        <v>0</v>
      </c>
    </row>
    <row r="1652" spans="1:6">
      <c r="A1652" s="103">
        <f>IF('Khả năng chọn thiết bị'!$D$8="",0,IF(Consolidated!L1652='Khả năng chọn thiết bị'!$D$8,1,0))</f>
        <v>0</v>
      </c>
      <c r="B1652" s="103">
        <f>IF('Khả năng chọn thiết bị'!$D$8="",0,IF(Consolidated!P1652='Khả năng chọn thiết bị'!$D$8,1,0))</f>
        <v>0</v>
      </c>
      <c r="C1652" s="103">
        <f t="shared" si="50"/>
        <v>0</v>
      </c>
      <c r="D1652" s="103">
        <f>IF(Consolidated!E1652=1,1,0)</f>
        <v>1</v>
      </c>
      <c r="E1652" s="103">
        <f>IF(ISNUMBER(Consolidated!F1652),Consolidated!F1652,0)</f>
        <v>1</v>
      </c>
      <c r="F1652" s="103">
        <f t="shared" si="51"/>
        <v>0</v>
      </c>
    </row>
    <row r="1653" spans="1:6">
      <c r="A1653" s="103">
        <f>IF('Khả năng chọn thiết bị'!$D$8="",0,IF(Consolidated!L1653='Khả năng chọn thiết bị'!$D$8,1,0))</f>
        <v>0</v>
      </c>
      <c r="B1653" s="103">
        <f>IF('Khả năng chọn thiết bị'!$D$8="",0,IF(Consolidated!P1653='Khả năng chọn thiết bị'!$D$8,1,0))</f>
        <v>0</v>
      </c>
      <c r="C1653" s="103">
        <f t="shared" si="50"/>
        <v>0</v>
      </c>
      <c r="D1653" s="103">
        <f>IF(Consolidated!E1653=1,1,0)</f>
        <v>1</v>
      </c>
      <c r="E1653" s="103">
        <f>IF(ISNUMBER(Consolidated!F1653),Consolidated!F1653,0)</f>
        <v>1</v>
      </c>
      <c r="F1653" s="103">
        <f t="shared" si="51"/>
        <v>0</v>
      </c>
    </row>
    <row r="1654" spans="1:6">
      <c r="A1654" s="103">
        <f>IF('Khả năng chọn thiết bị'!$D$8="",0,IF(Consolidated!L1654='Khả năng chọn thiết bị'!$D$8,1,0))</f>
        <v>0</v>
      </c>
      <c r="B1654" s="103">
        <f>IF('Khả năng chọn thiết bị'!$D$8="",0,IF(Consolidated!P1654='Khả năng chọn thiết bị'!$D$8,1,0))</f>
        <v>0</v>
      </c>
      <c r="C1654" s="103">
        <f t="shared" si="50"/>
        <v>0</v>
      </c>
      <c r="D1654" s="103">
        <f>IF(Consolidated!E1654=1,1,0)</f>
        <v>1</v>
      </c>
      <c r="E1654" s="103">
        <f>IF(ISNUMBER(Consolidated!F1654),Consolidated!F1654,0)</f>
        <v>1</v>
      </c>
      <c r="F1654" s="103">
        <f t="shared" si="51"/>
        <v>0</v>
      </c>
    </row>
    <row r="1655" spans="1:6">
      <c r="A1655" s="103">
        <f>IF('Khả năng chọn thiết bị'!$D$8="",0,IF(Consolidated!L1655='Khả năng chọn thiết bị'!$D$8,1,0))</f>
        <v>0</v>
      </c>
      <c r="B1655" s="103">
        <f>IF('Khả năng chọn thiết bị'!$D$8="",0,IF(Consolidated!P1655='Khả năng chọn thiết bị'!$D$8,1,0))</f>
        <v>0</v>
      </c>
      <c r="C1655" s="103">
        <f t="shared" si="50"/>
        <v>0</v>
      </c>
      <c r="D1655" s="103">
        <f>IF(Consolidated!E1655=1,1,0)</f>
        <v>1</v>
      </c>
      <c r="E1655" s="103">
        <f>IF(ISNUMBER(Consolidated!F1655),Consolidated!F1655,0)</f>
        <v>1</v>
      </c>
      <c r="F1655" s="103">
        <f t="shared" si="51"/>
        <v>0</v>
      </c>
    </row>
    <row r="1656" spans="1:6">
      <c r="A1656" s="103">
        <f>IF('Khả năng chọn thiết bị'!$D$8="",0,IF(Consolidated!L1656='Khả năng chọn thiết bị'!$D$8,1,0))</f>
        <v>0</v>
      </c>
      <c r="B1656" s="103">
        <f>IF('Khả năng chọn thiết bị'!$D$8="",0,IF(Consolidated!P1656='Khả năng chọn thiết bị'!$D$8,1,0))</f>
        <v>0</v>
      </c>
      <c r="C1656" s="103">
        <f t="shared" si="50"/>
        <v>0</v>
      </c>
      <c r="D1656" s="103">
        <f>IF(Consolidated!E1656=1,1,0)</f>
        <v>1</v>
      </c>
      <c r="E1656" s="103">
        <f>IF(ISNUMBER(Consolidated!F1656),Consolidated!F1656,0)</f>
        <v>1</v>
      </c>
      <c r="F1656" s="103">
        <f t="shared" si="51"/>
        <v>0</v>
      </c>
    </row>
    <row r="1657" spans="1:6">
      <c r="A1657" s="103">
        <f>IF('Khả năng chọn thiết bị'!$D$8="",0,IF(Consolidated!L1657='Khả năng chọn thiết bị'!$D$8,1,0))</f>
        <v>0</v>
      </c>
      <c r="B1657" s="103">
        <f>IF('Khả năng chọn thiết bị'!$D$8="",0,IF(Consolidated!P1657='Khả năng chọn thiết bị'!$D$8,1,0))</f>
        <v>0</v>
      </c>
      <c r="C1657" s="103">
        <f t="shared" si="50"/>
        <v>0</v>
      </c>
      <c r="D1657" s="103">
        <f>IF(Consolidated!E1657=1,1,0)</f>
        <v>1</v>
      </c>
      <c r="E1657" s="103">
        <f>IF(ISNUMBER(Consolidated!F1657),Consolidated!F1657,0)</f>
        <v>1</v>
      </c>
      <c r="F1657" s="103">
        <f t="shared" si="51"/>
        <v>0</v>
      </c>
    </row>
    <row r="1658" spans="1:6">
      <c r="A1658" s="103">
        <f>IF('Khả năng chọn thiết bị'!$D$8="",0,IF(Consolidated!L1658='Khả năng chọn thiết bị'!$D$8,1,0))</f>
        <v>0</v>
      </c>
      <c r="B1658" s="103">
        <f>IF('Khả năng chọn thiết bị'!$D$8="",0,IF(Consolidated!P1658='Khả năng chọn thiết bị'!$D$8,1,0))</f>
        <v>0</v>
      </c>
      <c r="C1658" s="103">
        <f t="shared" si="50"/>
        <v>0</v>
      </c>
      <c r="D1658" s="103">
        <f>IF(Consolidated!E1658=1,1,0)</f>
        <v>1</v>
      </c>
      <c r="E1658" s="103">
        <f>IF(ISNUMBER(Consolidated!F1658),Consolidated!F1658,0)</f>
        <v>1</v>
      </c>
      <c r="F1658" s="103">
        <f t="shared" si="51"/>
        <v>0</v>
      </c>
    </row>
    <row r="1659" spans="1:6">
      <c r="A1659" s="103">
        <f>IF('Khả năng chọn thiết bị'!$D$8="",0,IF(Consolidated!L1659='Khả năng chọn thiết bị'!$D$8,1,0))</f>
        <v>0</v>
      </c>
      <c r="B1659" s="103">
        <f>IF('Khả năng chọn thiết bị'!$D$8="",0,IF(Consolidated!P1659='Khả năng chọn thiết bị'!$D$8,1,0))</f>
        <v>0</v>
      </c>
      <c r="C1659" s="103">
        <f t="shared" si="50"/>
        <v>0</v>
      </c>
      <c r="D1659" s="103">
        <f>IF(Consolidated!E1659=1,1,0)</f>
        <v>1</v>
      </c>
      <c r="E1659" s="103">
        <f>IF(ISNUMBER(Consolidated!F1659),Consolidated!F1659,0)</f>
        <v>1</v>
      </c>
      <c r="F1659" s="103">
        <f t="shared" si="51"/>
        <v>0</v>
      </c>
    </row>
    <row r="1660" spans="1:6">
      <c r="A1660" s="103">
        <f>IF('Khả năng chọn thiết bị'!$D$8="",0,IF(Consolidated!L1660='Khả năng chọn thiết bị'!$D$8,1,0))</f>
        <v>0</v>
      </c>
      <c r="B1660" s="103">
        <f>IF('Khả năng chọn thiết bị'!$D$8="",0,IF(Consolidated!P1660='Khả năng chọn thiết bị'!$D$8,1,0))</f>
        <v>0</v>
      </c>
      <c r="C1660" s="103">
        <f t="shared" si="50"/>
        <v>0</v>
      </c>
      <c r="D1660" s="103">
        <f>IF(Consolidated!E1660=1,1,0)</f>
        <v>1</v>
      </c>
      <c r="E1660" s="103">
        <f>IF(ISNUMBER(Consolidated!F1660),Consolidated!F1660,0)</f>
        <v>1</v>
      </c>
      <c r="F1660" s="103">
        <f t="shared" si="51"/>
        <v>0</v>
      </c>
    </row>
    <row r="1661" spans="1:6">
      <c r="A1661" s="103">
        <f>IF('Khả năng chọn thiết bị'!$D$8="",0,IF(Consolidated!L1661='Khả năng chọn thiết bị'!$D$8,1,0))</f>
        <v>0</v>
      </c>
      <c r="B1661" s="103">
        <f>IF('Khả năng chọn thiết bị'!$D$8="",0,IF(Consolidated!P1661='Khả năng chọn thiết bị'!$D$8,1,0))</f>
        <v>0</v>
      </c>
      <c r="C1661" s="103">
        <f t="shared" si="50"/>
        <v>0</v>
      </c>
      <c r="D1661" s="103">
        <f>IF(Consolidated!E1661=1,1,0)</f>
        <v>1</v>
      </c>
      <c r="E1661" s="103">
        <f>IF(ISNUMBER(Consolidated!F1661),Consolidated!F1661,0)</f>
        <v>1</v>
      </c>
      <c r="F1661" s="103">
        <f t="shared" si="51"/>
        <v>0</v>
      </c>
    </row>
    <row r="1662" spans="1:6">
      <c r="A1662" s="103">
        <f>IF('Khả năng chọn thiết bị'!$D$8="",0,IF(Consolidated!L1662='Khả năng chọn thiết bị'!$D$8,1,0))</f>
        <v>0</v>
      </c>
      <c r="B1662" s="103">
        <f>IF('Khả năng chọn thiết bị'!$D$8="",0,IF(Consolidated!P1662='Khả năng chọn thiết bị'!$D$8,1,0))</f>
        <v>0</v>
      </c>
      <c r="C1662" s="103">
        <f t="shared" si="50"/>
        <v>0</v>
      </c>
      <c r="D1662" s="103">
        <f>IF(Consolidated!E1662=1,1,0)</f>
        <v>1</v>
      </c>
      <c r="E1662" s="103">
        <f>IF(ISNUMBER(Consolidated!F1662),Consolidated!F1662,0)</f>
        <v>1</v>
      </c>
      <c r="F1662" s="103">
        <f t="shared" si="51"/>
        <v>0</v>
      </c>
    </row>
    <row r="1663" spans="1:6">
      <c r="A1663" s="103">
        <f>IF('Khả năng chọn thiết bị'!$D$8="",0,IF(Consolidated!L1663='Khả năng chọn thiết bị'!$D$8,1,0))</f>
        <v>0</v>
      </c>
      <c r="B1663" s="103">
        <f>IF('Khả năng chọn thiết bị'!$D$8="",0,IF(Consolidated!P1663='Khả năng chọn thiết bị'!$D$8,1,0))</f>
        <v>0</v>
      </c>
      <c r="C1663" s="103">
        <f t="shared" si="50"/>
        <v>0</v>
      </c>
      <c r="D1663" s="103">
        <f>IF(Consolidated!E1663=1,1,0)</f>
        <v>1</v>
      </c>
      <c r="E1663" s="103">
        <f>IF(ISNUMBER(Consolidated!F1663),Consolidated!F1663,0)</f>
        <v>1</v>
      </c>
      <c r="F1663" s="103">
        <f t="shared" si="51"/>
        <v>0</v>
      </c>
    </row>
    <row r="1664" spans="1:6">
      <c r="A1664" s="103">
        <f>IF('Khả năng chọn thiết bị'!$D$8="",0,IF(Consolidated!L1664='Khả năng chọn thiết bị'!$D$8,1,0))</f>
        <v>0</v>
      </c>
      <c r="B1664" s="103">
        <f>IF('Khả năng chọn thiết bị'!$D$8="",0,IF(Consolidated!P1664='Khả năng chọn thiết bị'!$D$8,1,0))</f>
        <v>0</v>
      </c>
      <c r="C1664" s="103">
        <f t="shared" si="50"/>
        <v>0</v>
      </c>
      <c r="D1664" s="103">
        <f>IF(Consolidated!E1664=1,1,0)</f>
        <v>1</v>
      </c>
      <c r="E1664" s="103">
        <f>IF(ISNUMBER(Consolidated!F1664),Consolidated!F1664,0)</f>
        <v>1</v>
      </c>
      <c r="F1664" s="103">
        <f t="shared" si="51"/>
        <v>0</v>
      </c>
    </row>
    <row r="1665" spans="1:6">
      <c r="A1665" s="103">
        <f>IF('Khả năng chọn thiết bị'!$D$8="",0,IF(Consolidated!L1665='Khả năng chọn thiết bị'!$D$8,1,0))</f>
        <v>0</v>
      </c>
      <c r="B1665" s="103">
        <f>IF('Khả năng chọn thiết bị'!$D$8="",0,IF(Consolidated!P1665='Khả năng chọn thiết bị'!$D$8,1,0))</f>
        <v>0</v>
      </c>
      <c r="C1665" s="103">
        <f t="shared" si="50"/>
        <v>0</v>
      </c>
      <c r="D1665" s="103">
        <f>IF(Consolidated!E1665=1,1,0)</f>
        <v>1</v>
      </c>
      <c r="E1665" s="103">
        <f>IF(ISNUMBER(Consolidated!F1665),Consolidated!F1665,0)</f>
        <v>1</v>
      </c>
      <c r="F1665" s="103">
        <f t="shared" si="51"/>
        <v>0</v>
      </c>
    </row>
    <row r="1666" spans="1:6">
      <c r="A1666" s="103">
        <f>IF('Khả năng chọn thiết bị'!$D$8="",0,IF(Consolidated!L1666='Khả năng chọn thiết bị'!$D$8,1,0))</f>
        <v>0</v>
      </c>
      <c r="B1666" s="103">
        <f>IF('Khả năng chọn thiết bị'!$D$8="",0,IF(Consolidated!P1666='Khả năng chọn thiết bị'!$D$8,1,0))</f>
        <v>0</v>
      </c>
      <c r="C1666" s="103">
        <f t="shared" ref="C1666:C1729" si="52">IF(A1666+B1666&gt;0,1,0)</f>
        <v>0</v>
      </c>
      <c r="D1666" s="103">
        <f>IF(Consolidated!E1666=1,1,0)</f>
        <v>1</v>
      </c>
      <c r="E1666" s="103">
        <f>IF(ISNUMBER(Consolidated!F1666),Consolidated!F1666,0)</f>
        <v>1</v>
      </c>
      <c r="F1666" s="103">
        <f t="shared" si="51"/>
        <v>0</v>
      </c>
    </row>
    <row r="1667" spans="1:6">
      <c r="A1667" s="103">
        <f>IF('Khả năng chọn thiết bị'!$D$8="",0,IF(Consolidated!L1667='Khả năng chọn thiết bị'!$D$8,1,0))</f>
        <v>0</v>
      </c>
      <c r="B1667" s="103">
        <f>IF('Khả năng chọn thiết bị'!$D$8="",0,IF(Consolidated!P1667='Khả năng chọn thiết bị'!$D$8,1,0))</f>
        <v>0</v>
      </c>
      <c r="C1667" s="103">
        <f t="shared" si="52"/>
        <v>0</v>
      </c>
      <c r="D1667" s="103">
        <f>IF(Consolidated!E1667=1,1,0)</f>
        <v>1</v>
      </c>
      <c r="E1667" s="103">
        <f>IF(ISNUMBER(Consolidated!F1667),Consolidated!F1667,0)</f>
        <v>1</v>
      </c>
      <c r="F1667" s="103">
        <f t="shared" ref="F1667:F1730" si="53">F1666+C1667</f>
        <v>0</v>
      </c>
    </row>
    <row r="1668" spans="1:6">
      <c r="A1668" s="103">
        <f>IF('Khả năng chọn thiết bị'!$D$8="",0,IF(Consolidated!L1668='Khả năng chọn thiết bị'!$D$8,1,0))</f>
        <v>0</v>
      </c>
      <c r="B1668" s="103">
        <f>IF('Khả năng chọn thiết bị'!$D$8="",0,IF(Consolidated!P1668='Khả năng chọn thiết bị'!$D$8,1,0))</f>
        <v>0</v>
      </c>
      <c r="C1668" s="103">
        <f t="shared" si="52"/>
        <v>0</v>
      </c>
      <c r="D1668" s="103">
        <f>IF(Consolidated!E1668=1,1,0)</f>
        <v>1</v>
      </c>
      <c r="E1668" s="103">
        <f>IF(ISNUMBER(Consolidated!F1668),Consolidated!F1668,0)</f>
        <v>1</v>
      </c>
      <c r="F1668" s="103">
        <f t="shared" si="53"/>
        <v>0</v>
      </c>
    </row>
    <row r="1669" spans="1:6">
      <c r="A1669" s="103">
        <f>IF('Khả năng chọn thiết bị'!$D$8="",0,IF(Consolidated!L1669='Khả năng chọn thiết bị'!$D$8,1,0))</f>
        <v>0</v>
      </c>
      <c r="B1669" s="103">
        <f>IF('Khả năng chọn thiết bị'!$D$8="",0,IF(Consolidated!P1669='Khả năng chọn thiết bị'!$D$8,1,0))</f>
        <v>0</v>
      </c>
      <c r="C1669" s="103">
        <f t="shared" si="52"/>
        <v>0</v>
      </c>
      <c r="D1669" s="103">
        <f>IF(Consolidated!E1669=1,1,0)</f>
        <v>1</v>
      </c>
      <c r="E1669" s="103">
        <f>IF(ISNUMBER(Consolidated!F1669),Consolidated!F1669,0)</f>
        <v>1</v>
      </c>
      <c r="F1669" s="103">
        <f t="shared" si="53"/>
        <v>0</v>
      </c>
    </row>
    <row r="1670" spans="1:6">
      <c r="A1670" s="103">
        <f>IF('Khả năng chọn thiết bị'!$D$8="",0,IF(Consolidated!L1670='Khả năng chọn thiết bị'!$D$8,1,0))</f>
        <v>0</v>
      </c>
      <c r="B1670" s="103">
        <f>IF('Khả năng chọn thiết bị'!$D$8="",0,IF(Consolidated!P1670='Khả năng chọn thiết bị'!$D$8,1,0))</f>
        <v>0</v>
      </c>
      <c r="C1670" s="103">
        <f t="shared" si="52"/>
        <v>0</v>
      </c>
      <c r="D1670" s="103">
        <f>IF(Consolidated!E1670=1,1,0)</f>
        <v>1</v>
      </c>
      <c r="E1670" s="103">
        <f>IF(ISNUMBER(Consolidated!F1670),Consolidated!F1670,0)</f>
        <v>0</v>
      </c>
      <c r="F1670" s="103">
        <f t="shared" si="53"/>
        <v>0</v>
      </c>
    </row>
    <row r="1671" spans="1:6">
      <c r="A1671" s="103">
        <f>IF('Khả năng chọn thiết bị'!$D$8="",0,IF(Consolidated!L1671='Khả năng chọn thiết bị'!$D$8,1,0))</f>
        <v>0</v>
      </c>
      <c r="B1671" s="103">
        <f>IF('Khả năng chọn thiết bị'!$D$8="",0,IF(Consolidated!P1671='Khả năng chọn thiết bị'!$D$8,1,0))</f>
        <v>0</v>
      </c>
      <c r="C1671" s="103">
        <f t="shared" si="52"/>
        <v>0</v>
      </c>
      <c r="D1671" s="103">
        <f>IF(Consolidated!E1671=1,1,0)</f>
        <v>1</v>
      </c>
      <c r="E1671" s="103">
        <f>IF(ISNUMBER(Consolidated!F1671),Consolidated!F1671,0)</f>
        <v>0</v>
      </c>
      <c r="F1671" s="103">
        <f t="shared" si="53"/>
        <v>0</v>
      </c>
    </row>
    <row r="1672" spans="1:6">
      <c r="A1672" s="103">
        <f>IF('Khả năng chọn thiết bị'!$D$8="",0,IF(Consolidated!L1672='Khả năng chọn thiết bị'!$D$8,1,0))</f>
        <v>0</v>
      </c>
      <c r="B1672" s="103">
        <f>IF('Khả năng chọn thiết bị'!$D$8="",0,IF(Consolidated!P1672='Khả năng chọn thiết bị'!$D$8,1,0))</f>
        <v>0</v>
      </c>
      <c r="C1672" s="103">
        <f t="shared" si="52"/>
        <v>0</v>
      </c>
      <c r="D1672" s="103">
        <f>IF(Consolidated!E1672=1,1,0)</f>
        <v>1</v>
      </c>
      <c r="E1672" s="103">
        <f>IF(ISNUMBER(Consolidated!F1672),Consolidated!F1672,0)</f>
        <v>0</v>
      </c>
      <c r="F1672" s="103">
        <f t="shared" si="53"/>
        <v>0</v>
      </c>
    </row>
    <row r="1673" spans="1:6">
      <c r="A1673" s="103">
        <f>IF('Khả năng chọn thiết bị'!$D$8="",0,IF(Consolidated!L1673='Khả năng chọn thiết bị'!$D$8,1,0))</f>
        <v>0</v>
      </c>
      <c r="B1673" s="103">
        <f>IF('Khả năng chọn thiết bị'!$D$8="",0,IF(Consolidated!P1673='Khả năng chọn thiết bị'!$D$8,1,0))</f>
        <v>0</v>
      </c>
      <c r="C1673" s="103">
        <f t="shared" si="52"/>
        <v>0</v>
      </c>
      <c r="D1673" s="103">
        <f>IF(Consolidated!E1673=1,1,0)</f>
        <v>1</v>
      </c>
      <c r="E1673" s="103">
        <f>IF(ISNUMBER(Consolidated!F1673),Consolidated!F1673,0)</f>
        <v>0</v>
      </c>
      <c r="F1673" s="103">
        <f t="shared" si="53"/>
        <v>0</v>
      </c>
    </row>
    <row r="1674" spans="1:6">
      <c r="A1674" s="103">
        <f>IF('Khả năng chọn thiết bị'!$D$8="",0,IF(Consolidated!L1674='Khả năng chọn thiết bị'!$D$8,1,0))</f>
        <v>0</v>
      </c>
      <c r="B1674" s="103">
        <f>IF('Khả năng chọn thiết bị'!$D$8="",0,IF(Consolidated!P1674='Khả năng chọn thiết bị'!$D$8,1,0))</f>
        <v>0</v>
      </c>
      <c r="C1674" s="103">
        <f t="shared" si="52"/>
        <v>0</v>
      </c>
      <c r="D1674" s="103">
        <f>IF(Consolidated!E1674=1,1,0)</f>
        <v>1</v>
      </c>
      <c r="E1674" s="103">
        <f>IF(ISNUMBER(Consolidated!F1674),Consolidated!F1674,0)</f>
        <v>0</v>
      </c>
      <c r="F1674" s="103">
        <f t="shared" si="53"/>
        <v>0</v>
      </c>
    </row>
    <row r="1675" spans="1:6">
      <c r="A1675" s="103">
        <f>IF('Khả năng chọn thiết bị'!$D$8="",0,IF(Consolidated!L1675='Khả năng chọn thiết bị'!$D$8,1,0))</f>
        <v>0</v>
      </c>
      <c r="B1675" s="103">
        <f>IF('Khả năng chọn thiết bị'!$D$8="",0,IF(Consolidated!P1675='Khả năng chọn thiết bị'!$D$8,1,0))</f>
        <v>0</v>
      </c>
      <c r="C1675" s="103">
        <f t="shared" si="52"/>
        <v>0</v>
      </c>
      <c r="D1675" s="103">
        <f>IF(Consolidated!E1675=1,1,0)</f>
        <v>1</v>
      </c>
      <c r="E1675" s="103">
        <f>IF(ISNUMBER(Consolidated!F1675),Consolidated!F1675,0)</f>
        <v>0</v>
      </c>
      <c r="F1675" s="103">
        <f t="shared" si="53"/>
        <v>0</v>
      </c>
    </row>
    <row r="1676" spans="1:6">
      <c r="A1676" s="103">
        <f>IF('Khả năng chọn thiết bị'!$D$8="",0,IF(Consolidated!L1676='Khả năng chọn thiết bị'!$D$8,1,0))</f>
        <v>0</v>
      </c>
      <c r="B1676" s="103">
        <f>IF('Khả năng chọn thiết bị'!$D$8="",0,IF(Consolidated!P1676='Khả năng chọn thiết bị'!$D$8,1,0))</f>
        <v>0</v>
      </c>
      <c r="C1676" s="103">
        <f t="shared" si="52"/>
        <v>0</v>
      </c>
      <c r="D1676" s="103">
        <f>IF(Consolidated!E1676=1,1,0)</f>
        <v>0</v>
      </c>
      <c r="E1676" s="103">
        <f>IF(ISNUMBER(Consolidated!F1676),Consolidated!F1676,0)</f>
        <v>0</v>
      </c>
      <c r="F1676" s="103">
        <f t="shared" si="53"/>
        <v>0</v>
      </c>
    </row>
    <row r="1677" spans="1:6">
      <c r="A1677" s="103">
        <f>IF('Khả năng chọn thiết bị'!$D$8="",0,IF(Consolidated!L1677='Khả năng chọn thiết bị'!$D$8,1,0))</f>
        <v>0</v>
      </c>
      <c r="B1677" s="103">
        <f>IF('Khả năng chọn thiết bị'!$D$8="",0,IF(Consolidated!P1677='Khả năng chọn thiết bị'!$D$8,1,0))</f>
        <v>0</v>
      </c>
      <c r="C1677" s="103">
        <f t="shared" si="52"/>
        <v>0</v>
      </c>
      <c r="D1677" s="103">
        <f>IF(Consolidated!E1677=1,1,0)</f>
        <v>0</v>
      </c>
      <c r="E1677" s="103">
        <f>IF(ISNUMBER(Consolidated!F1677),Consolidated!F1677,0)</f>
        <v>0</v>
      </c>
      <c r="F1677" s="103">
        <f t="shared" si="53"/>
        <v>0</v>
      </c>
    </row>
    <row r="1678" spans="1:6">
      <c r="A1678" s="103">
        <f>IF('Khả năng chọn thiết bị'!$D$8="",0,IF(Consolidated!L1678='Khả năng chọn thiết bị'!$D$8,1,0))</f>
        <v>0</v>
      </c>
      <c r="B1678" s="103">
        <f>IF('Khả năng chọn thiết bị'!$D$8="",0,IF(Consolidated!P1678='Khả năng chọn thiết bị'!$D$8,1,0))</f>
        <v>0</v>
      </c>
      <c r="C1678" s="103">
        <f t="shared" si="52"/>
        <v>0</v>
      </c>
      <c r="D1678" s="103">
        <f>IF(Consolidated!E1678=1,1,0)</f>
        <v>1</v>
      </c>
      <c r="E1678" s="103">
        <f>IF(ISNUMBER(Consolidated!F1678),Consolidated!F1678,0)</f>
        <v>0</v>
      </c>
      <c r="F1678" s="103">
        <f t="shared" si="53"/>
        <v>0</v>
      </c>
    </row>
    <row r="1679" spans="1:6">
      <c r="A1679" s="103">
        <f>IF('Khả năng chọn thiết bị'!$D$8="",0,IF(Consolidated!L1679='Khả năng chọn thiết bị'!$D$8,1,0))</f>
        <v>0</v>
      </c>
      <c r="B1679" s="103">
        <f>IF('Khả năng chọn thiết bị'!$D$8="",0,IF(Consolidated!P1679='Khả năng chọn thiết bị'!$D$8,1,0))</f>
        <v>0</v>
      </c>
      <c r="C1679" s="103">
        <f t="shared" si="52"/>
        <v>0</v>
      </c>
      <c r="D1679" s="103">
        <f>IF(Consolidated!E1679=1,1,0)</f>
        <v>1</v>
      </c>
      <c r="E1679" s="103">
        <f>IF(ISNUMBER(Consolidated!F1679),Consolidated!F1679,0)</f>
        <v>0</v>
      </c>
      <c r="F1679" s="103">
        <f t="shared" si="53"/>
        <v>0</v>
      </c>
    </row>
    <row r="1680" spans="1:6">
      <c r="A1680" s="103">
        <f>IF('Khả năng chọn thiết bị'!$D$8="",0,IF(Consolidated!L1680='Khả năng chọn thiết bị'!$D$8,1,0))</f>
        <v>0</v>
      </c>
      <c r="B1680" s="103">
        <f>IF('Khả năng chọn thiết bị'!$D$8="",0,IF(Consolidated!P1680='Khả năng chọn thiết bị'!$D$8,1,0))</f>
        <v>0</v>
      </c>
      <c r="C1680" s="103">
        <f t="shared" si="52"/>
        <v>0</v>
      </c>
      <c r="D1680" s="103">
        <f>IF(Consolidated!E1680=1,1,0)</f>
        <v>1</v>
      </c>
      <c r="E1680" s="103">
        <f>IF(ISNUMBER(Consolidated!F1680),Consolidated!F1680,0)</f>
        <v>0</v>
      </c>
      <c r="F1680" s="103">
        <f t="shared" si="53"/>
        <v>0</v>
      </c>
    </row>
    <row r="1681" spans="1:6">
      <c r="A1681" s="103">
        <f>IF('Khả năng chọn thiết bị'!$D$8="",0,IF(Consolidated!L1681='Khả năng chọn thiết bị'!$D$8,1,0))</f>
        <v>0</v>
      </c>
      <c r="B1681" s="103">
        <f>IF('Khả năng chọn thiết bị'!$D$8="",0,IF(Consolidated!P1681='Khả năng chọn thiết bị'!$D$8,1,0))</f>
        <v>0</v>
      </c>
      <c r="C1681" s="103">
        <f t="shared" si="52"/>
        <v>0</v>
      </c>
      <c r="D1681" s="103">
        <f>IF(Consolidated!E1681=1,1,0)</f>
        <v>1</v>
      </c>
      <c r="E1681" s="103">
        <f>IF(ISNUMBER(Consolidated!F1681),Consolidated!F1681,0)</f>
        <v>0</v>
      </c>
      <c r="F1681" s="103">
        <f t="shared" si="53"/>
        <v>0</v>
      </c>
    </row>
    <row r="1682" spans="1:6">
      <c r="A1682" s="103">
        <f>IF('Khả năng chọn thiết bị'!$D$8="",0,IF(Consolidated!L1682='Khả năng chọn thiết bị'!$D$8,1,0))</f>
        <v>0</v>
      </c>
      <c r="B1682" s="103">
        <f>IF('Khả năng chọn thiết bị'!$D$8="",0,IF(Consolidated!P1682='Khả năng chọn thiết bị'!$D$8,1,0))</f>
        <v>0</v>
      </c>
      <c r="C1682" s="103">
        <f t="shared" si="52"/>
        <v>0</v>
      </c>
      <c r="D1682" s="103">
        <f>IF(Consolidated!E1682=1,1,0)</f>
        <v>1</v>
      </c>
      <c r="E1682" s="103">
        <f>IF(ISNUMBER(Consolidated!F1682),Consolidated!F1682,0)</f>
        <v>0</v>
      </c>
      <c r="F1682" s="103">
        <f t="shared" si="53"/>
        <v>0</v>
      </c>
    </row>
    <row r="1683" spans="1:6">
      <c r="A1683" s="103">
        <f>IF('Khả năng chọn thiết bị'!$D$8="",0,IF(Consolidated!L1683='Khả năng chọn thiết bị'!$D$8,1,0))</f>
        <v>0</v>
      </c>
      <c r="B1683" s="103">
        <f>IF('Khả năng chọn thiết bị'!$D$8="",0,IF(Consolidated!P1683='Khả năng chọn thiết bị'!$D$8,1,0))</f>
        <v>0</v>
      </c>
      <c r="C1683" s="103">
        <f t="shared" si="52"/>
        <v>0</v>
      </c>
      <c r="D1683" s="103">
        <f>IF(Consolidated!E1683=1,1,0)</f>
        <v>1</v>
      </c>
      <c r="E1683" s="103">
        <f>IF(ISNUMBER(Consolidated!F1683),Consolidated!F1683,0)</f>
        <v>0</v>
      </c>
      <c r="F1683" s="103">
        <f t="shared" si="53"/>
        <v>0</v>
      </c>
    </row>
    <row r="1684" spans="1:6">
      <c r="A1684" s="103">
        <f>IF('Khả năng chọn thiết bị'!$D$8="",0,IF(Consolidated!L1684='Khả năng chọn thiết bị'!$D$8,1,0))</f>
        <v>0</v>
      </c>
      <c r="B1684" s="103">
        <f>IF('Khả năng chọn thiết bị'!$D$8="",0,IF(Consolidated!P1684='Khả năng chọn thiết bị'!$D$8,1,0))</f>
        <v>0</v>
      </c>
      <c r="C1684" s="103">
        <f t="shared" si="52"/>
        <v>0</v>
      </c>
      <c r="D1684" s="103">
        <f>IF(Consolidated!E1684=1,1,0)</f>
        <v>1</v>
      </c>
      <c r="E1684" s="103">
        <f>IF(ISNUMBER(Consolidated!F1684),Consolidated!F1684,0)</f>
        <v>0</v>
      </c>
      <c r="F1684" s="103">
        <f t="shared" si="53"/>
        <v>0</v>
      </c>
    </row>
    <row r="1685" spans="1:6">
      <c r="A1685" s="103">
        <f>IF('Khả năng chọn thiết bị'!$D$8="",0,IF(Consolidated!L1685='Khả năng chọn thiết bị'!$D$8,1,0))</f>
        <v>0</v>
      </c>
      <c r="B1685" s="103">
        <f>IF('Khả năng chọn thiết bị'!$D$8="",0,IF(Consolidated!P1685='Khả năng chọn thiết bị'!$D$8,1,0))</f>
        <v>0</v>
      </c>
      <c r="C1685" s="103">
        <f t="shared" si="52"/>
        <v>0</v>
      </c>
      <c r="D1685" s="103">
        <f>IF(Consolidated!E1685=1,1,0)</f>
        <v>1</v>
      </c>
      <c r="E1685" s="103">
        <f>IF(ISNUMBER(Consolidated!F1685),Consolidated!F1685,0)</f>
        <v>1</v>
      </c>
      <c r="F1685" s="103">
        <f t="shared" si="53"/>
        <v>0</v>
      </c>
    </row>
    <row r="1686" spans="1:6">
      <c r="A1686" s="103">
        <f>IF('Khả năng chọn thiết bị'!$D$8="",0,IF(Consolidated!L1686='Khả năng chọn thiết bị'!$D$8,1,0))</f>
        <v>0</v>
      </c>
      <c r="B1686" s="103">
        <f>IF('Khả năng chọn thiết bị'!$D$8="",0,IF(Consolidated!P1686='Khả năng chọn thiết bị'!$D$8,1,0))</f>
        <v>0</v>
      </c>
      <c r="C1686" s="103">
        <f t="shared" si="52"/>
        <v>0</v>
      </c>
      <c r="D1686" s="103">
        <f>IF(Consolidated!E1686=1,1,0)</f>
        <v>1</v>
      </c>
      <c r="E1686" s="103">
        <f>IF(ISNUMBER(Consolidated!F1686),Consolidated!F1686,0)</f>
        <v>1</v>
      </c>
      <c r="F1686" s="103">
        <f t="shared" si="53"/>
        <v>0</v>
      </c>
    </row>
    <row r="1687" spans="1:6">
      <c r="A1687" s="103">
        <f>IF('Khả năng chọn thiết bị'!$D$8="",0,IF(Consolidated!L1687='Khả năng chọn thiết bị'!$D$8,1,0))</f>
        <v>0</v>
      </c>
      <c r="B1687" s="103">
        <f>IF('Khả năng chọn thiết bị'!$D$8="",0,IF(Consolidated!P1687='Khả năng chọn thiết bị'!$D$8,1,0))</f>
        <v>0</v>
      </c>
      <c r="C1687" s="103">
        <f t="shared" si="52"/>
        <v>0</v>
      </c>
      <c r="D1687" s="103">
        <f>IF(Consolidated!E1687=1,1,0)</f>
        <v>1</v>
      </c>
      <c r="E1687" s="103">
        <f>IF(ISNUMBER(Consolidated!F1687),Consolidated!F1687,0)</f>
        <v>1</v>
      </c>
      <c r="F1687" s="103">
        <f t="shared" si="53"/>
        <v>0</v>
      </c>
    </row>
    <row r="1688" spans="1:6">
      <c r="A1688" s="103">
        <f>IF('Khả năng chọn thiết bị'!$D$8="",0,IF(Consolidated!L1688='Khả năng chọn thiết bị'!$D$8,1,0))</f>
        <v>0</v>
      </c>
      <c r="B1688" s="103">
        <f>IF('Khả năng chọn thiết bị'!$D$8="",0,IF(Consolidated!P1688='Khả năng chọn thiết bị'!$D$8,1,0))</f>
        <v>0</v>
      </c>
      <c r="C1688" s="103">
        <f t="shared" si="52"/>
        <v>0</v>
      </c>
      <c r="D1688" s="103">
        <f>IF(Consolidated!E1688=1,1,0)</f>
        <v>1</v>
      </c>
      <c r="E1688" s="103">
        <f>IF(ISNUMBER(Consolidated!F1688),Consolidated!F1688,0)</f>
        <v>1</v>
      </c>
      <c r="F1688" s="103">
        <f t="shared" si="53"/>
        <v>0</v>
      </c>
    </row>
    <row r="1689" spans="1:6">
      <c r="A1689" s="103">
        <f>IF('Khả năng chọn thiết bị'!$D$8="",0,IF(Consolidated!L1689='Khả năng chọn thiết bị'!$D$8,1,0))</f>
        <v>0</v>
      </c>
      <c r="B1689" s="103">
        <f>IF('Khả năng chọn thiết bị'!$D$8="",0,IF(Consolidated!P1689='Khả năng chọn thiết bị'!$D$8,1,0))</f>
        <v>0</v>
      </c>
      <c r="C1689" s="103">
        <f t="shared" si="52"/>
        <v>0</v>
      </c>
      <c r="D1689" s="103">
        <f>IF(Consolidated!E1689=1,1,0)</f>
        <v>1</v>
      </c>
      <c r="E1689" s="103">
        <f>IF(ISNUMBER(Consolidated!F1689),Consolidated!F1689,0)</f>
        <v>1</v>
      </c>
      <c r="F1689" s="103">
        <f t="shared" si="53"/>
        <v>0</v>
      </c>
    </row>
    <row r="1690" spans="1:6">
      <c r="A1690" s="103">
        <f>IF('Khả năng chọn thiết bị'!$D$8="",0,IF(Consolidated!L1690='Khả năng chọn thiết bị'!$D$8,1,0))</f>
        <v>0</v>
      </c>
      <c r="B1690" s="103">
        <f>IF('Khả năng chọn thiết bị'!$D$8="",0,IF(Consolidated!P1690='Khả năng chọn thiết bị'!$D$8,1,0))</f>
        <v>0</v>
      </c>
      <c r="C1690" s="103">
        <f t="shared" si="52"/>
        <v>0</v>
      </c>
      <c r="D1690" s="103">
        <f>IF(Consolidated!E1690=1,1,0)</f>
        <v>1</v>
      </c>
      <c r="E1690" s="103">
        <f>IF(ISNUMBER(Consolidated!F1690),Consolidated!F1690,0)</f>
        <v>1</v>
      </c>
      <c r="F1690" s="103">
        <f t="shared" si="53"/>
        <v>0</v>
      </c>
    </row>
    <row r="1691" spans="1:6">
      <c r="A1691" s="103">
        <f>IF('Khả năng chọn thiết bị'!$D$8="",0,IF(Consolidated!L1691='Khả năng chọn thiết bị'!$D$8,1,0))</f>
        <v>0</v>
      </c>
      <c r="B1691" s="103">
        <f>IF('Khả năng chọn thiết bị'!$D$8="",0,IF(Consolidated!P1691='Khả năng chọn thiết bị'!$D$8,1,0))</f>
        <v>0</v>
      </c>
      <c r="C1691" s="103">
        <f t="shared" si="52"/>
        <v>0</v>
      </c>
      <c r="D1691" s="103">
        <f>IF(Consolidated!E1691=1,1,0)</f>
        <v>0</v>
      </c>
      <c r="E1691" s="103">
        <f>IF(ISNUMBER(Consolidated!F1691),Consolidated!F1691,0)</f>
        <v>0</v>
      </c>
      <c r="F1691" s="103">
        <f t="shared" si="53"/>
        <v>0</v>
      </c>
    </row>
    <row r="1692" spans="1:6">
      <c r="A1692" s="103">
        <f>IF('Khả năng chọn thiết bị'!$D$8="",0,IF(Consolidated!L1692='Khả năng chọn thiết bị'!$D$8,1,0))</f>
        <v>0</v>
      </c>
      <c r="B1692" s="103">
        <f>IF('Khả năng chọn thiết bị'!$D$8="",0,IF(Consolidated!P1692='Khả năng chọn thiết bị'!$D$8,1,0))</f>
        <v>0</v>
      </c>
      <c r="C1692" s="103">
        <f t="shared" si="52"/>
        <v>0</v>
      </c>
      <c r="D1692" s="103">
        <f>IF(Consolidated!E1692=1,1,0)</f>
        <v>1</v>
      </c>
      <c r="E1692" s="103">
        <f>IF(ISNUMBER(Consolidated!F1692),Consolidated!F1692,0)</f>
        <v>0</v>
      </c>
      <c r="F1692" s="103">
        <f t="shared" si="53"/>
        <v>0</v>
      </c>
    </row>
    <row r="1693" spans="1:6">
      <c r="A1693" s="103">
        <f>IF('Khả năng chọn thiết bị'!$D$8="",0,IF(Consolidated!L1693='Khả năng chọn thiết bị'!$D$8,1,0))</f>
        <v>0</v>
      </c>
      <c r="B1693" s="103">
        <f>IF('Khả năng chọn thiết bị'!$D$8="",0,IF(Consolidated!P1693='Khả năng chọn thiết bị'!$D$8,1,0))</f>
        <v>0</v>
      </c>
      <c r="C1693" s="103">
        <f t="shared" si="52"/>
        <v>0</v>
      </c>
      <c r="D1693" s="103">
        <f>IF(Consolidated!E1693=1,1,0)</f>
        <v>1</v>
      </c>
      <c r="E1693" s="103">
        <f>IF(ISNUMBER(Consolidated!F1693),Consolidated!F1693,0)</f>
        <v>0</v>
      </c>
      <c r="F1693" s="103">
        <f t="shared" si="53"/>
        <v>0</v>
      </c>
    </row>
    <row r="1694" spans="1:6">
      <c r="A1694" s="103">
        <f>IF('Khả năng chọn thiết bị'!$D$8="",0,IF(Consolidated!L1694='Khả năng chọn thiết bị'!$D$8,1,0))</f>
        <v>0</v>
      </c>
      <c r="B1694" s="103">
        <f>IF('Khả năng chọn thiết bị'!$D$8="",0,IF(Consolidated!P1694='Khả năng chọn thiết bị'!$D$8,1,0))</f>
        <v>0</v>
      </c>
      <c r="C1694" s="103">
        <f t="shared" si="52"/>
        <v>0</v>
      </c>
      <c r="D1694" s="103">
        <f>IF(Consolidated!E1694=1,1,0)</f>
        <v>1</v>
      </c>
      <c r="E1694" s="103">
        <f>IF(ISNUMBER(Consolidated!F1694),Consolidated!F1694,0)</f>
        <v>0</v>
      </c>
      <c r="F1694" s="103">
        <f t="shared" si="53"/>
        <v>0</v>
      </c>
    </row>
    <row r="1695" spans="1:6">
      <c r="A1695" s="103">
        <f>IF('Khả năng chọn thiết bị'!$D$8="",0,IF(Consolidated!L1695='Khả năng chọn thiết bị'!$D$8,1,0))</f>
        <v>0</v>
      </c>
      <c r="B1695" s="103">
        <f>IF('Khả năng chọn thiết bị'!$D$8="",0,IF(Consolidated!P1695='Khả năng chọn thiết bị'!$D$8,1,0))</f>
        <v>0</v>
      </c>
      <c r="C1695" s="103">
        <f t="shared" si="52"/>
        <v>0</v>
      </c>
      <c r="D1695" s="103">
        <f>IF(Consolidated!E1695=1,1,0)</f>
        <v>1</v>
      </c>
      <c r="E1695" s="103">
        <f>IF(ISNUMBER(Consolidated!F1695),Consolidated!F1695,0)</f>
        <v>0</v>
      </c>
      <c r="F1695" s="103">
        <f t="shared" si="53"/>
        <v>0</v>
      </c>
    </row>
    <row r="1696" spans="1:6">
      <c r="A1696" s="103">
        <f>IF('Khả năng chọn thiết bị'!$D$8="",0,IF(Consolidated!L1696='Khả năng chọn thiết bị'!$D$8,1,0))</f>
        <v>0</v>
      </c>
      <c r="B1696" s="103">
        <f>IF('Khả năng chọn thiết bị'!$D$8="",0,IF(Consolidated!P1696='Khả năng chọn thiết bị'!$D$8,1,0))</f>
        <v>0</v>
      </c>
      <c r="C1696" s="103">
        <f t="shared" si="52"/>
        <v>0</v>
      </c>
      <c r="D1696" s="103">
        <f>IF(Consolidated!E1696=1,1,0)</f>
        <v>1</v>
      </c>
      <c r="E1696" s="103">
        <f>IF(ISNUMBER(Consolidated!F1696),Consolidated!F1696,0)</f>
        <v>1</v>
      </c>
      <c r="F1696" s="103">
        <f t="shared" si="53"/>
        <v>0</v>
      </c>
    </row>
    <row r="1697" spans="1:6">
      <c r="A1697" s="103">
        <f>IF('Khả năng chọn thiết bị'!$D$8="",0,IF(Consolidated!L1697='Khả năng chọn thiết bị'!$D$8,1,0))</f>
        <v>0</v>
      </c>
      <c r="B1697" s="103">
        <f>IF('Khả năng chọn thiết bị'!$D$8="",0,IF(Consolidated!P1697='Khả năng chọn thiết bị'!$D$8,1,0))</f>
        <v>0</v>
      </c>
      <c r="C1697" s="103">
        <f t="shared" si="52"/>
        <v>0</v>
      </c>
      <c r="D1697" s="103">
        <f>IF(Consolidated!E1697=1,1,0)</f>
        <v>1</v>
      </c>
      <c r="E1697" s="103">
        <f>IF(ISNUMBER(Consolidated!F1697),Consolidated!F1697,0)</f>
        <v>1</v>
      </c>
      <c r="F1697" s="103">
        <f t="shared" si="53"/>
        <v>0</v>
      </c>
    </row>
    <row r="1698" spans="1:6">
      <c r="A1698" s="103">
        <f>IF('Khả năng chọn thiết bị'!$D$8="",0,IF(Consolidated!L1698='Khả năng chọn thiết bị'!$D$8,1,0))</f>
        <v>0</v>
      </c>
      <c r="B1698" s="103">
        <f>IF('Khả năng chọn thiết bị'!$D$8="",0,IF(Consolidated!P1698='Khả năng chọn thiết bị'!$D$8,1,0))</f>
        <v>0</v>
      </c>
      <c r="C1698" s="103">
        <f t="shared" si="52"/>
        <v>0</v>
      </c>
      <c r="D1698" s="103">
        <f>IF(Consolidated!E1698=1,1,0)</f>
        <v>1</v>
      </c>
      <c r="E1698" s="103">
        <f>IF(ISNUMBER(Consolidated!F1698),Consolidated!F1698,0)</f>
        <v>0</v>
      </c>
      <c r="F1698" s="103">
        <f t="shared" si="53"/>
        <v>0</v>
      </c>
    </row>
    <row r="1699" spans="1:6">
      <c r="A1699" s="103">
        <f>IF('Khả năng chọn thiết bị'!$D$8="",0,IF(Consolidated!L1699='Khả năng chọn thiết bị'!$D$8,1,0))</f>
        <v>0</v>
      </c>
      <c r="B1699" s="103">
        <f>IF('Khả năng chọn thiết bị'!$D$8="",0,IF(Consolidated!P1699='Khả năng chọn thiết bị'!$D$8,1,0))</f>
        <v>0</v>
      </c>
      <c r="C1699" s="103">
        <f t="shared" si="52"/>
        <v>0</v>
      </c>
      <c r="D1699" s="103">
        <f>IF(Consolidated!E1699=1,1,0)</f>
        <v>1</v>
      </c>
      <c r="E1699" s="103">
        <f>IF(ISNUMBER(Consolidated!F1699),Consolidated!F1699,0)</f>
        <v>1</v>
      </c>
      <c r="F1699" s="103">
        <f t="shared" si="53"/>
        <v>0</v>
      </c>
    </row>
    <row r="1700" spans="1:6">
      <c r="A1700" s="103">
        <f>IF('Khả năng chọn thiết bị'!$D$8="",0,IF(Consolidated!L1700='Khả năng chọn thiết bị'!$D$8,1,0))</f>
        <v>0</v>
      </c>
      <c r="B1700" s="103">
        <f>IF('Khả năng chọn thiết bị'!$D$8="",0,IF(Consolidated!P1700='Khả năng chọn thiết bị'!$D$8,1,0))</f>
        <v>0</v>
      </c>
      <c r="C1700" s="103">
        <f t="shared" si="52"/>
        <v>0</v>
      </c>
      <c r="D1700" s="103">
        <f>IF(Consolidated!E1700=1,1,0)</f>
        <v>1</v>
      </c>
      <c r="E1700" s="103">
        <f>IF(ISNUMBER(Consolidated!F1700),Consolidated!F1700,0)</f>
        <v>1</v>
      </c>
      <c r="F1700" s="103">
        <f t="shared" si="53"/>
        <v>0</v>
      </c>
    </row>
    <row r="1701" spans="1:6">
      <c r="A1701" s="103">
        <f>IF('Khả năng chọn thiết bị'!$D$8="",0,IF(Consolidated!L1701='Khả năng chọn thiết bị'!$D$8,1,0))</f>
        <v>0</v>
      </c>
      <c r="B1701" s="103">
        <f>IF('Khả năng chọn thiết bị'!$D$8="",0,IF(Consolidated!P1701='Khả năng chọn thiết bị'!$D$8,1,0))</f>
        <v>0</v>
      </c>
      <c r="C1701" s="103">
        <f t="shared" si="52"/>
        <v>0</v>
      </c>
      <c r="D1701" s="103">
        <f>IF(Consolidated!E1701=1,1,0)</f>
        <v>1</v>
      </c>
      <c r="E1701" s="103">
        <f>IF(ISNUMBER(Consolidated!F1701),Consolidated!F1701,0)</f>
        <v>0</v>
      </c>
      <c r="F1701" s="103">
        <f t="shared" si="53"/>
        <v>0</v>
      </c>
    </row>
    <row r="1702" spans="1:6">
      <c r="A1702" s="103">
        <f>IF('Khả năng chọn thiết bị'!$D$8="",0,IF(Consolidated!L1702='Khả năng chọn thiết bị'!$D$8,1,0))</f>
        <v>0</v>
      </c>
      <c r="B1702" s="103">
        <f>IF('Khả năng chọn thiết bị'!$D$8="",0,IF(Consolidated!P1702='Khả năng chọn thiết bị'!$D$8,1,0))</f>
        <v>0</v>
      </c>
      <c r="C1702" s="103">
        <f t="shared" si="52"/>
        <v>0</v>
      </c>
      <c r="D1702" s="103">
        <f>IF(Consolidated!E1702=1,1,0)</f>
        <v>1</v>
      </c>
      <c r="E1702" s="103">
        <f>IF(ISNUMBER(Consolidated!F1702),Consolidated!F1702,0)</f>
        <v>0</v>
      </c>
      <c r="F1702" s="103">
        <f t="shared" si="53"/>
        <v>0</v>
      </c>
    </row>
    <row r="1703" spans="1:6">
      <c r="A1703" s="103">
        <f>IF('Khả năng chọn thiết bị'!$D$8="",0,IF(Consolidated!L1703='Khả năng chọn thiết bị'!$D$8,1,0))</f>
        <v>0</v>
      </c>
      <c r="B1703" s="103">
        <f>IF('Khả năng chọn thiết bị'!$D$8="",0,IF(Consolidated!P1703='Khả năng chọn thiết bị'!$D$8,1,0))</f>
        <v>0</v>
      </c>
      <c r="C1703" s="103">
        <f t="shared" si="52"/>
        <v>0</v>
      </c>
      <c r="D1703" s="103">
        <f>IF(Consolidated!E1703=1,1,0)</f>
        <v>0</v>
      </c>
      <c r="E1703" s="103">
        <f>IF(ISNUMBER(Consolidated!F1703),Consolidated!F1703,0)</f>
        <v>0</v>
      </c>
      <c r="F1703" s="103">
        <f t="shared" si="53"/>
        <v>0</v>
      </c>
    </row>
    <row r="1704" spans="1:6">
      <c r="A1704" s="103">
        <f>IF('Khả năng chọn thiết bị'!$D$8="",0,IF(Consolidated!L1704='Khả năng chọn thiết bị'!$D$8,1,0))</f>
        <v>0</v>
      </c>
      <c r="B1704" s="103">
        <f>IF('Khả năng chọn thiết bị'!$D$8="",0,IF(Consolidated!P1704='Khả năng chọn thiết bị'!$D$8,1,0))</f>
        <v>0</v>
      </c>
      <c r="C1704" s="103">
        <f t="shared" si="52"/>
        <v>0</v>
      </c>
      <c r="D1704" s="103">
        <f>IF(Consolidated!E1704=1,1,0)</f>
        <v>0</v>
      </c>
      <c r="E1704" s="103">
        <f>IF(ISNUMBER(Consolidated!F1704),Consolidated!F1704,0)</f>
        <v>0</v>
      </c>
      <c r="F1704" s="103">
        <f t="shared" si="53"/>
        <v>0</v>
      </c>
    </row>
    <row r="1705" spans="1:6">
      <c r="A1705" s="103">
        <f>IF('Khả năng chọn thiết bị'!$D$8="",0,IF(Consolidated!L1705='Khả năng chọn thiết bị'!$D$8,1,0))</f>
        <v>0</v>
      </c>
      <c r="B1705" s="103">
        <f>IF('Khả năng chọn thiết bị'!$D$8="",0,IF(Consolidated!P1705='Khả năng chọn thiết bị'!$D$8,1,0))</f>
        <v>0</v>
      </c>
      <c r="C1705" s="103">
        <f t="shared" si="52"/>
        <v>0</v>
      </c>
      <c r="D1705" s="103">
        <f>IF(Consolidated!E1705=1,1,0)</f>
        <v>0</v>
      </c>
      <c r="E1705" s="103">
        <f>IF(ISNUMBER(Consolidated!F1705),Consolidated!F1705,0)</f>
        <v>0</v>
      </c>
      <c r="F1705" s="103">
        <f t="shared" si="53"/>
        <v>0</v>
      </c>
    </row>
    <row r="1706" spans="1:6">
      <c r="A1706" s="103">
        <f>IF('Khả năng chọn thiết bị'!$D$8="",0,IF(Consolidated!L1706='Khả năng chọn thiết bị'!$D$8,1,0))</f>
        <v>0</v>
      </c>
      <c r="B1706" s="103">
        <f>IF('Khả năng chọn thiết bị'!$D$8="",0,IF(Consolidated!P1706='Khả năng chọn thiết bị'!$D$8,1,0))</f>
        <v>0</v>
      </c>
      <c r="C1706" s="103">
        <f t="shared" si="52"/>
        <v>0</v>
      </c>
      <c r="D1706" s="103">
        <f>IF(Consolidated!E1706=1,1,0)</f>
        <v>1</v>
      </c>
      <c r="E1706" s="103">
        <f>IF(ISNUMBER(Consolidated!F1706),Consolidated!F1706,0)</f>
        <v>0</v>
      </c>
      <c r="F1706" s="103">
        <f t="shared" si="53"/>
        <v>0</v>
      </c>
    </row>
    <row r="1707" spans="1:6">
      <c r="A1707" s="103">
        <f>IF('Khả năng chọn thiết bị'!$D$8="",0,IF(Consolidated!L1707='Khả năng chọn thiết bị'!$D$8,1,0))</f>
        <v>0</v>
      </c>
      <c r="B1707" s="103">
        <f>IF('Khả năng chọn thiết bị'!$D$8="",0,IF(Consolidated!P1707='Khả năng chọn thiết bị'!$D$8,1,0))</f>
        <v>0</v>
      </c>
      <c r="C1707" s="103">
        <f t="shared" si="52"/>
        <v>0</v>
      </c>
      <c r="D1707" s="103">
        <f>IF(Consolidated!E1707=1,1,0)</f>
        <v>1</v>
      </c>
      <c r="E1707" s="103">
        <f>IF(ISNUMBER(Consolidated!F1707),Consolidated!F1707,0)</f>
        <v>1</v>
      </c>
      <c r="F1707" s="103">
        <f t="shared" si="53"/>
        <v>0</v>
      </c>
    </row>
    <row r="1708" spans="1:6">
      <c r="A1708" s="103">
        <f>IF('Khả năng chọn thiết bị'!$D$8="",0,IF(Consolidated!L1708='Khả năng chọn thiết bị'!$D$8,1,0))</f>
        <v>0</v>
      </c>
      <c r="B1708" s="103">
        <f>IF('Khả năng chọn thiết bị'!$D$8="",0,IF(Consolidated!P1708='Khả năng chọn thiết bị'!$D$8,1,0))</f>
        <v>0</v>
      </c>
      <c r="C1708" s="103">
        <f t="shared" si="52"/>
        <v>0</v>
      </c>
      <c r="D1708" s="103">
        <f>IF(Consolidated!E1708=1,1,0)</f>
        <v>1</v>
      </c>
      <c r="E1708" s="103">
        <f>IF(ISNUMBER(Consolidated!F1708),Consolidated!F1708,0)</f>
        <v>0</v>
      </c>
      <c r="F1708" s="103">
        <f t="shared" si="53"/>
        <v>0</v>
      </c>
    </row>
    <row r="1709" spans="1:6">
      <c r="A1709" s="103">
        <f>IF('Khả năng chọn thiết bị'!$D$8="",0,IF(Consolidated!L1709='Khả năng chọn thiết bị'!$D$8,1,0))</f>
        <v>0</v>
      </c>
      <c r="B1709" s="103">
        <f>IF('Khả năng chọn thiết bị'!$D$8="",0,IF(Consolidated!P1709='Khả năng chọn thiết bị'!$D$8,1,0))</f>
        <v>0</v>
      </c>
      <c r="C1709" s="103">
        <f t="shared" si="52"/>
        <v>0</v>
      </c>
      <c r="D1709" s="103">
        <f>IF(Consolidated!E1709=1,1,0)</f>
        <v>0</v>
      </c>
      <c r="E1709" s="103">
        <f>IF(ISNUMBER(Consolidated!F1709),Consolidated!F1709,0)</f>
        <v>0</v>
      </c>
      <c r="F1709" s="103">
        <f t="shared" si="53"/>
        <v>0</v>
      </c>
    </row>
    <row r="1710" spans="1:6">
      <c r="A1710" s="103">
        <f>IF('Khả năng chọn thiết bị'!$D$8="",0,IF(Consolidated!L1710='Khả năng chọn thiết bị'!$D$8,1,0))</f>
        <v>0</v>
      </c>
      <c r="B1710" s="103">
        <f>IF('Khả năng chọn thiết bị'!$D$8="",0,IF(Consolidated!P1710='Khả năng chọn thiết bị'!$D$8,1,0))</f>
        <v>0</v>
      </c>
      <c r="C1710" s="103">
        <f t="shared" si="52"/>
        <v>0</v>
      </c>
      <c r="D1710" s="103">
        <f>IF(Consolidated!E1710=1,1,0)</f>
        <v>0</v>
      </c>
      <c r="E1710" s="103">
        <f>IF(ISNUMBER(Consolidated!F1710),Consolidated!F1710,0)</f>
        <v>0</v>
      </c>
      <c r="F1710" s="103">
        <f t="shared" si="53"/>
        <v>0</v>
      </c>
    </row>
    <row r="1711" spans="1:6">
      <c r="A1711" s="103">
        <f>IF('Khả năng chọn thiết bị'!$D$8="",0,IF(Consolidated!L1711='Khả năng chọn thiết bị'!$D$8,1,0))</f>
        <v>0</v>
      </c>
      <c r="B1711" s="103">
        <f>IF('Khả năng chọn thiết bị'!$D$8="",0,IF(Consolidated!P1711='Khả năng chọn thiết bị'!$D$8,1,0))</f>
        <v>0</v>
      </c>
      <c r="C1711" s="103">
        <f t="shared" si="52"/>
        <v>0</v>
      </c>
      <c r="D1711" s="103">
        <f>IF(Consolidated!E1711=1,1,0)</f>
        <v>0</v>
      </c>
      <c r="E1711" s="103">
        <f>IF(ISNUMBER(Consolidated!F1711),Consolidated!F1711,0)</f>
        <v>0</v>
      </c>
      <c r="F1711" s="103">
        <f t="shared" si="53"/>
        <v>0</v>
      </c>
    </row>
    <row r="1712" spans="1:6">
      <c r="A1712" s="103">
        <f>IF('Khả năng chọn thiết bị'!$D$8="",0,IF(Consolidated!L1712='Khả năng chọn thiết bị'!$D$8,1,0))</f>
        <v>0</v>
      </c>
      <c r="B1712" s="103">
        <f>IF('Khả năng chọn thiết bị'!$D$8="",0,IF(Consolidated!P1712='Khả năng chọn thiết bị'!$D$8,1,0))</f>
        <v>0</v>
      </c>
      <c r="C1712" s="103">
        <f t="shared" si="52"/>
        <v>0</v>
      </c>
      <c r="D1712" s="103">
        <f>IF(Consolidated!E1712=1,1,0)</f>
        <v>1</v>
      </c>
      <c r="E1712" s="103">
        <f>IF(ISNUMBER(Consolidated!F1712),Consolidated!F1712,0)</f>
        <v>0</v>
      </c>
      <c r="F1712" s="103">
        <f t="shared" si="53"/>
        <v>0</v>
      </c>
    </row>
    <row r="1713" spans="1:6">
      <c r="A1713" s="103">
        <f>IF('Khả năng chọn thiết bị'!$D$8="",0,IF(Consolidated!L1713='Khả năng chọn thiết bị'!$D$8,1,0))</f>
        <v>0</v>
      </c>
      <c r="B1713" s="103">
        <f>IF('Khả năng chọn thiết bị'!$D$8="",0,IF(Consolidated!P1713='Khả năng chọn thiết bị'!$D$8,1,0))</f>
        <v>0</v>
      </c>
      <c r="C1713" s="103">
        <f t="shared" si="52"/>
        <v>0</v>
      </c>
      <c r="D1713" s="103">
        <f>IF(Consolidated!E1713=1,1,0)</f>
        <v>0</v>
      </c>
      <c r="E1713" s="103">
        <f>IF(ISNUMBER(Consolidated!F1713),Consolidated!F1713,0)</f>
        <v>0</v>
      </c>
      <c r="F1713" s="103">
        <f t="shared" si="53"/>
        <v>0</v>
      </c>
    </row>
    <row r="1714" spans="1:6">
      <c r="A1714" s="103">
        <f>IF('Khả năng chọn thiết bị'!$D$8="",0,IF(Consolidated!L1714='Khả năng chọn thiết bị'!$D$8,1,0))</f>
        <v>0</v>
      </c>
      <c r="B1714" s="103">
        <f>IF('Khả năng chọn thiết bị'!$D$8="",0,IF(Consolidated!P1714='Khả năng chọn thiết bị'!$D$8,1,0))</f>
        <v>0</v>
      </c>
      <c r="C1714" s="103">
        <f t="shared" si="52"/>
        <v>0</v>
      </c>
      <c r="D1714" s="103">
        <f>IF(Consolidated!E1714=1,1,0)</f>
        <v>0</v>
      </c>
      <c r="E1714" s="103">
        <f>IF(ISNUMBER(Consolidated!F1714),Consolidated!F1714,0)</f>
        <v>0</v>
      </c>
      <c r="F1714" s="103">
        <f t="shared" si="53"/>
        <v>0</v>
      </c>
    </row>
    <row r="1715" spans="1:6">
      <c r="A1715" s="103">
        <f>IF('Khả năng chọn thiết bị'!$D$8="",0,IF(Consolidated!L1715='Khả năng chọn thiết bị'!$D$8,1,0))</f>
        <v>0</v>
      </c>
      <c r="B1715" s="103">
        <f>IF('Khả năng chọn thiết bị'!$D$8="",0,IF(Consolidated!P1715='Khả năng chọn thiết bị'!$D$8,1,0))</f>
        <v>0</v>
      </c>
      <c r="C1715" s="103">
        <f t="shared" si="52"/>
        <v>0</v>
      </c>
      <c r="D1715" s="103">
        <f>IF(Consolidated!E1715=1,1,0)</f>
        <v>0</v>
      </c>
      <c r="E1715" s="103">
        <f>IF(ISNUMBER(Consolidated!F1715),Consolidated!F1715,0)</f>
        <v>0</v>
      </c>
      <c r="F1715" s="103">
        <f t="shared" si="53"/>
        <v>0</v>
      </c>
    </row>
    <row r="1716" spans="1:6">
      <c r="A1716" s="103">
        <f>IF('Khả năng chọn thiết bị'!$D$8="",0,IF(Consolidated!L1716='Khả năng chọn thiết bị'!$D$8,1,0))</f>
        <v>0</v>
      </c>
      <c r="B1716" s="103">
        <f>IF('Khả năng chọn thiết bị'!$D$8="",0,IF(Consolidated!P1716='Khả năng chọn thiết bị'!$D$8,1,0))</f>
        <v>0</v>
      </c>
      <c r="C1716" s="103">
        <f t="shared" si="52"/>
        <v>0</v>
      </c>
      <c r="D1716" s="103">
        <f>IF(Consolidated!E1716=1,1,0)</f>
        <v>0</v>
      </c>
      <c r="E1716" s="103">
        <f>IF(ISNUMBER(Consolidated!F1716),Consolidated!F1716,0)</f>
        <v>0</v>
      </c>
      <c r="F1716" s="103">
        <f t="shared" si="53"/>
        <v>0</v>
      </c>
    </row>
    <row r="1717" spans="1:6">
      <c r="A1717" s="103">
        <f>IF('Khả năng chọn thiết bị'!$D$8="",0,IF(Consolidated!L1717='Khả năng chọn thiết bị'!$D$8,1,0))</f>
        <v>0</v>
      </c>
      <c r="B1717" s="103">
        <f>IF('Khả năng chọn thiết bị'!$D$8="",0,IF(Consolidated!P1717='Khả năng chọn thiết bị'!$D$8,1,0))</f>
        <v>0</v>
      </c>
      <c r="C1717" s="103">
        <f t="shared" si="52"/>
        <v>0</v>
      </c>
      <c r="D1717" s="103">
        <f>IF(Consolidated!E1717=1,1,0)</f>
        <v>1</v>
      </c>
      <c r="E1717" s="103">
        <f>IF(ISNUMBER(Consolidated!F1717),Consolidated!F1717,0)</f>
        <v>0</v>
      </c>
      <c r="F1717" s="103">
        <f t="shared" si="53"/>
        <v>0</v>
      </c>
    </row>
    <row r="1718" spans="1:6">
      <c r="A1718" s="103">
        <f>IF('Khả năng chọn thiết bị'!$D$8="",0,IF(Consolidated!L1718='Khả năng chọn thiết bị'!$D$8,1,0))</f>
        <v>0</v>
      </c>
      <c r="B1718" s="103">
        <f>IF('Khả năng chọn thiết bị'!$D$8="",0,IF(Consolidated!P1718='Khả năng chọn thiết bị'!$D$8,1,0))</f>
        <v>0</v>
      </c>
      <c r="C1718" s="103">
        <f t="shared" si="52"/>
        <v>0</v>
      </c>
      <c r="D1718" s="103">
        <f>IF(Consolidated!E1718=1,1,0)</f>
        <v>0</v>
      </c>
      <c r="E1718" s="103">
        <f>IF(ISNUMBER(Consolidated!F1718),Consolidated!F1718,0)</f>
        <v>0</v>
      </c>
      <c r="F1718" s="103">
        <f t="shared" si="53"/>
        <v>0</v>
      </c>
    </row>
    <row r="1719" spans="1:6">
      <c r="A1719" s="103">
        <f>IF('Khả năng chọn thiết bị'!$D$8="",0,IF(Consolidated!L1719='Khả năng chọn thiết bị'!$D$8,1,0))</f>
        <v>0</v>
      </c>
      <c r="B1719" s="103">
        <f>IF('Khả năng chọn thiết bị'!$D$8="",0,IF(Consolidated!P1719='Khả năng chọn thiết bị'!$D$8,1,0))</f>
        <v>0</v>
      </c>
      <c r="C1719" s="103">
        <f t="shared" si="52"/>
        <v>0</v>
      </c>
      <c r="D1719" s="103">
        <f>IF(Consolidated!E1719=1,1,0)</f>
        <v>1</v>
      </c>
      <c r="E1719" s="103">
        <f>IF(ISNUMBER(Consolidated!F1719),Consolidated!F1719,0)</f>
        <v>1</v>
      </c>
      <c r="F1719" s="103">
        <f t="shared" si="53"/>
        <v>0</v>
      </c>
    </row>
    <row r="1720" spans="1:6">
      <c r="A1720" s="103">
        <f>IF('Khả năng chọn thiết bị'!$D$8="",0,IF(Consolidated!L1720='Khả năng chọn thiết bị'!$D$8,1,0))</f>
        <v>0</v>
      </c>
      <c r="B1720" s="103">
        <f>IF('Khả năng chọn thiết bị'!$D$8="",0,IF(Consolidated!P1720='Khả năng chọn thiết bị'!$D$8,1,0))</f>
        <v>0</v>
      </c>
      <c r="C1720" s="103">
        <f t="shared" si="52"/>
        <v>0</v>
      </c>
      <c r="D1720" s="103">
        <f>IF(Consolidated!E1720=1,1,0)</f>
        <v>1</v>
      </c>
      <c r="E1720" s="103">
        <f>IF(ISNUMBER(Consolidated!F1720),Consolidated!F1720,0)</f>
        <v>1</v>
      </c>
      <c r="F1720" s="103">
        <f t="shared" si="53"/>
        <v>0</v>
      </c>
    </row>
    <row r="1721" spans="1:6">
      <c r="A1721" s="103">
        <f>IF('Khả năng chọn thiết bị'!$D$8="",0,IF(Consolidated!L1721='Khả năng chọn thiết bị'!$D$8,1,0))</f>
        <v>0</v>
      </c>
      <c r="B1721" s="103">
        <f>IF('Khả năng chọn thiết bị'!$D$8="",0,IF(Consolidated!P1721='Khả năng chọn thiết bị'!$D$8,1,0))</f>
        <v>0</v>
      </c>
      <c r="C1721" s="103">
        <f t="shared" si="52"/>
        <v>0</v>
      </c>
      <c r="D1721" s="103">
        <f>IF(Consolidated!E1721=1,1,0)</f>
        <v>1</v>
      </c>
      <c r="E1721" s="103">
        <f>IF(ISNUMBER(Consolidated!F1721),Consolidated!F1721,0)</f>
        <v>1</v>
      </c>
      <c r="F1721" s="103">
        <f t="shared" si="53"/>
        <v>0</v>
      </c>
    </row>
    <row r="1722" spans="1:6">
      <c r="A1722" s="103">
        <f>IF('Khả năng chọn thiết bị'!$D$8="",0,IF(Consolidated!L1722='Khả năng chọn thiết bị'!$D$8,1,0))</f>
        <v>0</v>
      </c>
      <c r="B1722" s="103">
        <f>IF('Khả năng chọn thiết bị'!$D$8="",0,IF(Consolidated!P1722='Khả năng chọn thiết bị'!$D$8,1,0))</f>
        <v>0</v>
      </c>
      <c r="C1722" s="103">
        <f t="shared" si="52"/>
        <v>0</v>
      </c>
      <c r="D1722" s="103">
        <f>IF(Consolidated!E1722=1,1,0)</f>
        <v>1</v>
      </c>
      <c r="E1722" s="103">
        <f>IF(ISNUMBER(Consolidated!F1722),Consolidated!F1722,0)</f>
        <v>2</v>
      </c>
      <c r="F1722" s="103">
        <f t="shared" si="53"/>
        <v>0</v>
      </c>
    </row>
    <row r="1723" spans="1:6">
      <c r="A1723" s="103">
        <f>IF('Khả năng chọn thiết bị'!$D$8="",0,IF(Consolidated!L1723='Khả năng chọn thiết bị'!$D$8,1,0))</f>
        <v>0</v>
      </c>
      <c r="B1723" s="103">
        <f>IF('Khả năng chọn thiết bị'!$D$8="",0,IF(Consolidated!P1723='Khả năng chọn thiết bị'!$D$8,1,0))</f>
        <v>0</v>
      </c>
      <c r="C1723" s="103">
        <f t="shared" si="52"/>
        <v>0</v>
      </c>
      <c r="D1723" s="103">
        <f>IF(Consolidated!E1723=1,1,0)</f>
        <v>1</v>
      </c>
      <c r="E1723" s="103">
        <f>IF(ISNUMBER(Consolidated!F1723),Consolidated!F1723,0)</f>
        <v>1</v>
      </c>
      <c r="F1723" s="103">
        <f t="shared" si="53"/>
        <v>0</v>
      </c>
    </row>
    <row r="1724" spans="1:6">
      <c r="A1724" s="103">
        <f>IF('Khả năng chọn thiết bị'!$D$8="",0,IF(Consolidated!L1724='Khả năng chọn thiết bị'!$D$8,1,0))</f>
        <v>0</v>
      </c>
      <c r="B1724" s="103">
        <f>IF('Khả năng chọn thiết bị'!$D$8="",0,IF(Consolidated!P1724='Khả năng chọn thiết bị'!$D$8,1,0))</f>
        <v>0</v>
      </c>
      <c r="C1724" s="103">
        <f t="shared" si="52"/>
        <v>0</v>
      </c>
      <c r="D1724" s="103">
        <f>IF(Consolidated!E1724=1,1,0)</f>
        <v>1</v>
      </c>
      <c r="E1724" s="103">
        <f>IF(ISNUMBER(Consolidated!F1724),Consolidated!F1724,0)</f>
        <v>1</v>
      </c>
      <c r="F1724" s="103">
        <f t="shared" si="53"/>
        <v>0</v>
      </c>
    </row>
    <row r="1725" spans="1:6">
      <c r="A1725" s="103">
        <f>IF('Khả năng chọn thiết bị'!$D$8="",0,IF(Consolidated!L1725='Khả năng chọn thiết bị'!$D$8,1,0))</f>
        <v>0</v>
      </c>
      <c r="B1725" s="103">
        <f>IF('Khả năng chọn thiết bị'!$D$8="",0,IF(Consolidated!P1725='Khả năng chọn thiết bị'!$D$8,1,0))</f>
        <v>0</v>
      </c>
      <c r="C1725" s="103">
        <f t="shared" si="52"/>
        <v>0</v>
      </c>
      <c r="D1725" s="103">
        <f>IF(Consolidated!E1725=1,1,0)</f>
        <v>1</v>
      </c>
      <c r="E1725" s="103">
        <f>IF(ISNUMBER(Consolidated!F1725),Consolidated!F1725,0)</f>
        <v>1</v>
      </c>
      <c r="F1725" s="103">
        <f t="shared" si="53"/>
        <v>0</v>
      </c>
    </row>
    <row r="1726" spans="1:6">
      <c r="A1726" s="103">
        <f>IF('Khả năng chọn thiết bị'!$D$8="",0,IF(Consolidated!L1726='Khả năng chọn thiết bị'!$D$8,1,0))</f>
        <v>0</v>
      </c>
      <c r="B1726" s="103">
        <f>IF('Khả năng chọn thiết bị'!$D$8="",0,IF(Consolidated!P1726='Khả năng chọn thiết bị'!$D$8,1,0))</f>
        <v>0</v>
      </c>
      <c r="C1726" s="103">
        <f t="shared" si="52"/>
        <v>0</v>
      </c>
      <c r="D1726" s="103">
        <f>IF(Consolidated!E1726=1,1,0)</f>
        <v>1</v>
      </c>
      <c r="E1726" s="103">
        <f>IF(ISNUMBER(Consolidated!F1726),Consolidated!F1726,0)</f>
        <v>1</v>
      </c>
      <c r="F1726" s="103">
        <f t="shared" si="53"/>
        <v>0</v>
      </c>
    </row>
    <row r="1727" spans="1:6">
      <c r="A1727" s="103">
        <f>IF('Khả năng chọn thiết bị'!$D$8="",0,IF(Consolidated!L1727='Khả năng chọn thiết bị'!$D$8,1,0))</f>
        <v>0</v>
      </c>
      <c r="B1727" s="103">
        <f>IF('Khả năng chọn thiết bị'!$D$8="",0,IF(Consolidated!P1727='Khả năng chọn thiết bị'!$D$8,1,0))</f>
        <v>0</v>
      </c>
      <c r="C1727" s="103">
        <f t="shared" si="52"/>
        <v>0</v>
      </c>
      <c r="D1727" s="103">
        <f>IF(Consolidated!E1727=1,1,0)</f>
        <v>1</v>
      </c>
      <c r="E1727" s="103">
        <f>IF(ISNUMBER(Consolidated!F1727),Consolidated!F1727,0)</f>
        <v>1</v>
      </c>
      <c r="F1727" s="103">
        <f t="shared" si="53"/>
        <v>0</v>
      </c>
    </row>
    <row r="1728" spans="1:6">
      <c r="A1728" s="103">
        <f>IF('Khả năng chọn thiết bị'!$D$8="",0,IF(Consolidated!L1728='Khả năng chọn thiết bị'!$D$8,1,0))</f>
        <v>0</v>
      </c>
      <c r="B1728" s="103">
        <f>IF('Khả năng chọn thiết bị'!$D$8="",0,IF(Consolidated!P1728='Khả năng chọn thiết bị'!$D$8,1,0))</f>
        <v>0</v>
      </c>
      <c r="C1728" s="103">
        <f t="shared" si="52"/>
        <v>0</v>
      </c>
      <c r="D1728" s="103">
        <f>IF(Consolidated!E1728=1,1,0)</f>
        <v>1</v>
      </c>
      <c r="E1728" s="103">
        <f>IF(ISNUMBER(Consolidated!F1728),Consolidated!F1728,0)</f>
        <v>1</v>
      </c>
      <c r="F1728" s="103">
        <f t="shared" si="53"/>
        <v>0</v>
      </c>
    </row>
    <row r="1729" spans="1:6">
      <c r="A1729" s="103">
        <f>IF('Khả năng chọn thiết bị'!$D$8="",0,IF(Consolidated!L1729='Khả năng chọn thiết bị'!$D$8,1,0))</f>
        <v>0</v>
      </c>
      <c r="B1729" s="103">
        <f>IF('Khả năng chọn thiết bị'!$D$8="",0,IF(Consolidated!P1729='Khả năng chọn thiết bị'!$D$8,1,0))</f>
        <v>0</v>
      </c>
      <c r="C1729" s="103">
        <f t="shared" si="52"/>
        <v>0</v>
      </c>
      <c r="D1729" s="103">
        <f>IF(Consolidated!E1729=1,1,0)</f>
        <v>1</v>
      </c>
      <c r="E1729" s="103">
        <f>IF(ISNUMBER(Consolidated!F1729),Consolidated!F1729,0)</f>
        <v>1</v>
      </c>
      <c r="F1729" s="103">
        <f t="shared" si="53"/>
        <v>0</v>
      </c>
    </row>
    <row r="1730" spans="1:6">
      <c r="A1730" s="103">
        <f>IF('Khả năng chọn thiết bị'!$D$8="",0,IF(Consolidated!L1730='Khả năng chọn thiết bị'!$D$8,1,0))</f>
        <v>0</v>
      </c>
      <c r="B1730" s="103">
        <f>IF('Khả năng chọn thiết bị'!$D$8="",0,IF(Consolidated!P1730='Khả năng chọn thiết bị'!$D$8,1,0))</f>
        <v>0</v>
      </c>
      <c r="C1730" s="103">
        <f t="shared" ref="C1730:C1793" si="54">IF(A1730+B1730&gt;0,1,0)</f>
        <v>0</v>
      </c>
      <c r="D1730" s="103">
        <f>IF(Consolidated!E1730=1,1,0)</f>
        <v>1</v>
      </c>
      <c r="E1730" s="103">
        <f>IF(ISNUMBER(Consolidated!F1730),Consolidated!F1730,0)</f>
        <v>1</v>
      </c>
      <c r="F1730" s="103">
        <f t="shared" si="53"/>
        <v>0</v>
      </c>
    </row>
    <row r="1731" spans="1:6">
      <c r="A1731" s="103">
        <f>IF('Khả năng chọn thiết bị'!$D$8="",0,IF(Consolidated!L1731='Khả năng chọn thiết bị'!$D$8,1,0))</f>
        <v>0</v>
      </c>
      <c r="B1731" s="103">
        <f>IF('Khả năng chọn thiết bị'!$D$8="",0,IF(Consolidated!P1731='Khả năng chọn thiết bị'!$D$8,1,0))</f>
        <v>0</v>
      </c>
      <c r="C1731" s="103">
        <f t="shared" si="54"/>
        <v>0</v>
      </c>
      <c r="D1731" s="103">
        <f>IF(Consolidated!E1731=1,1,0)</f>
        <v>1</v>
      </c>
      <c r="E1731" s="103">
        <f>IF(ISNUMBER(Consolidated!F1731),Consolidated!F1731,0)</f>
        <v>1</v>
      </c>
      <c r="F1731" s="103">
        <f t="shared" ref="F1731:F1794" si="55">F1730+C1731</f>
        <v>0</v>
      </c>
    </row>
    <row r="1732" spans="1:6">
      <c r="A1732" s="103">
        <f>IF('Khả năng chọn thiết bị'!$D$8="",0,IF(Consolidated!L1732='Khả năng chọn thiết bị'!$D$8,1,0))</f>
        <v>0</v>
      </c>
      <c r="B1732" s="103">
        <f>IF('Khả năng chọn thiết bị'!$D$8="",0,IF(Consolidated!P1732='Khả năng chọn thiết bị'!$D$8,1,0))</f>
        <v>0</v>
      </c>
      <c r="C1732" s="103">
        <f t="shared" si="54"/>
        <v>0</v>
      </c>
      <c r="D1732" s="103">
        <f>IF(Consolidated!E1732=1,1,0)</f>
        <v>0</v>
      </c>
      <c r="E1732" s="103">
        <f>IF(ISNUMBER(Consolidated!F1732),Consolidated!F1732,0)</f>
        <v>0</v>
      </c>
      <c r="F1732" s="103">
        <f t="shared" si="55"/>
        <v>0</v>
      </c>
    </row>
    <row r="1733" spans="1:6">
      <c r="A1733" s="103">
        <f>IF('Khả năng chọn thiết bị'!$D$8="",0,IF(Consolidated!L1733='Khả năng chọn thiết bị'!$D$8,1,0))</f>
        <v>0</v>
      </c>
      <c r="B1733" s="103">
        <f>IF('Khả năng chọn thiết bị'!$D$8="",0,IF(Consolidated!P1733='Khả năng chọn thiết bị'!$D$8,1,0))</f>
        <v>0</v>
      </c>
      <c r="C1733" s="103">
        <f t="shared" si="54"/>
        <v>0</v>
      </c>
      <c r="D1733" s="103">
        <f>IF(Consolidated!E1733=1,1,0)</f>
        <v>1</v>
      </c>
      <c r="E1733" s="103">
        <f>IF(ISNUMBER(Consolidated!F1733),Consolidated!F1733,0)</f>
        <v>1</v>
      </c>
      <c r="F1733" s="103">
        <f t="shared" si="55"/>
        <v>0</v>
      </c>
    </row>
    <row r="1734" spans="1:6">
      <c r="A1734" s="103">
        <f>IF('Khả năng chọn thiết bị'!$D$8="",0,IF(Consolidated!L1734='Khả năng chọn thiết bị'!$D$8,1,0))</f>
        <v>0</v>
      </c>
      <c r="B1734" s="103">
        <f>IF('Khả năng chọn thiết bị'!$D$8="",0,IF(Consolidated!P1734='Khả năng chọn thiết bị'!$D$8,1,0))</f>
        <v>0</v>
      </c>
      <c r="C1734" s="103">
        <f t="shared" si="54"/>
        <v>0</v>
      </c>
      <c r="D1734" s="103">
        <f>IF(Consolidated!E1734=1,1,0)</f>
        <v>0</v>
      </c>
      <c r="E1734" s="103">
        <f>IF(ISNUMBER(Consolidated!F1734),Consolidated!F1734,0)</f>
        <v>0</v>
      </c>
      <c r="F1734" s="103">
        <f t="shared" si="55"/>
        <v>0</v>
      </c>
    </row>
    <row r="1735" spans="1:6">
      <c r="A1735" s="103">
        <f>IF('Khả năng chọn thiết bị'!$D$8="",0,IF(Consolidated!L1735='Khả năng chọn thiết bị'!$D$8,1,0))</f>
        <v>0</v>
      </c>
      <c r="B1735" s="103">
        <f>IF('Khả năng chọn thiết bị'!$D$8="",0,IF(Consolidated!P1735='Khả năng chọn thiết bị'!$D$8,1,0))</f>
        <v>0</v>
      </c>
      <c r="C1735" s="103">
        <f t="shared" si="54"/>
        <v>0</v>
      </c>
      <c r="D1735" s="103">
        <f>IF(Consolidated!E1735=1,1,0)</f>
        <v>0</v>
      </c>
      <c r="E1735" s="103">
        <f>IF(ISNUMBER(Consolidated!F1735),Consolidated!F1735,0)</f>
        <v>0</v>
      </c>
      <c r="F1735" s="103">
        <f t="shared" si="55"/>
        <v>0</v>
      </c>
    </row>
    <row r="1736" spans="1:6">
      <c r="A1736" s="103">
        <f>IF('Khả năng chọn thiết bị'!$D$8="",0,IF(Consolidated!L1736='Khả năng chọn thiết bị'!$D$8,1,0))</f>
        <v>0</v>
      </c>
      <c r="B1736" s="103">
        <f>IF('Khả năng chọn thiết bị'!$D$8="",0,IF(Consolidated!P1736='Khả năng chọn thiết bị'!$D$8,1,0))</f>
        <v>0</v>
      </c>
      <c r="C1736" s="103">
        <f t="shared" si="54"/>
        <v>0</v>
      </c>
      <c r="D1736" s="103">
        <f>IF(Consolidated!E1736=1,1,0)</f>
        <v>1</v>
      </c>
      <c r="E1736" s="103">
        <f>IF(ISNUMBER(Consolidated!F1736),Consolidated!F1736,0)</f>
        <v>0</v>
      </c>
      <c r="F1736" s="103">
        <f t="shared" si="55"/>
        <v>0</v>
      </c>
    </row>
    <row r="1737" spans="1:6">
      <c r="A1737" s="103">
        <f>IF('Khả năng chọn thiết bị'!$D$8="",0,IF(Consolidated!L1737='Khả năng chọn thiết bị'!$D$8,1,0))</f>
        <v>0</v>
      </c>
      <c r="B1737" s="103">
        <f>IF('Khả năng chọn thiết bị'!$D$8="",0,IF(Consolidated!P1737='Khả năng chọn thiết bị'!$D$8,1,0))</f>
        <v>0</v>
      </c>
      <c r="C1737" s="103">
        <f t="shared" si="54"/>
        <v>0</v>
      </c>
      <c r="D1737" s="103">
        <f>IF(Consolidated!E1737=1,1,0)</f>
        <v>1</v>
      </c>
      <c r="E1737" s="103">
        <f>IF(ISNUMBER(Consolidated!F1737),Consolidated!F1737,0)</f>
        <v>0</v>
      </c>
      <c r="F1737" s="103">
        <f t="shared" si="55"/>
        <v>0</v>
      </c>
    </row>
    <row r="1738" spans="1:6">
      <c r="A1738" s="103">
        <f>IF('Khả năng chọn thiết bị'!$D$8="",0,IF(Consolidated!L1738='Khả năng chọn thiết bị'!$D$8,1,0))</f>
        <v>0</v>
      </c>
      <c r="B1738" s="103">
        <f>IF('Khả năng chọn thiết bị'!$D$8="",0,IF(Consolidated!P1738='Khả năng chọn thiết bị'!$D$8,1,0))</f>
        <v>0</v>
      </c>
      <c r="C1738" s="103">
        <f t="shared" si="54"/>
        <v>0</v>
      </c>
      <c r="D1738" s="103">
        <f>IF(Consolidated!E1738=1,1,0)</f>
        <v>1</v>
      </c>
      <c r="E1738" s="103">
        <f>IF(ISNUMBER(Consolidated!F1738),Consolidated!F1738,0)</f>
        <v>2</v>
      </c>
      <c r="F1738" s="103">
        <f t="shared" si="55"/>
        <v>0</v>
      </c>
    </row>
    <row r="1739" spans="1:6">
      <c r="A1739" s="103">
        <f>IF('Khả năng chọn thiết bị'!$D$8="",0,IF(Consolidated!L1739='Khả năng chọn thiết bị'!$D$8,1,0))</f>
        <v>0</v>
      </c>
      <c r="B1739" s="103">
        <f>IF('Khả năng chọn thiết bị'!$D$8="",0,IF(Consolidated!P1739='Khả năng chọn thiết bị'!$D$8,1,0))</f>
        <v>0</v>
      </c>
      <c r="C1739" s="103">
        <f t="shared" si="54"/>
        <v>0</v>
      </c>
      <c r="D1739" s="103">
        <f>IF(Consolidated!E1739=1,1,0)</f>
        <v>0</v>
      </c>
      <c r="E1739" s="103">
        <f>IF(ISNUMBER(Consolidated!F1739),Consolidated!F1739,0)</f>
        <v>2</v>
      </c>
      <c r="F1739" s="103">
        <f t="shared" si="55"/>
        <v>0</v>
      </c>
    </row>
    <row r="1740" spans="1:6">
      <c r="A1740" s="103">
        <f>IF('Khả năng chọn thiết bị'!$D$8="",0,IF(Consolidated!L1740='Khả năng chọn thiết bị'!$D$8,1,0))</f>
        <v>0</v>
      </c>
      <c r="B1740" s="103">
        <f>IF('Khả năng chọn thiết bị'!$D$8="",0,IF(Consolidated!P1740='Khả năng chọn thiết bị'!$D$8,1,0))</f>
        <v>0</v>
      </c>
      <c r="C1740" s="103">
        <f t="shared" si="54"/>
        <v>0</v>
      </c>
      <c r="D1740" s="103">
        <f>IF(Consolidated!E1740=1,1,0)</f>
        <v>1</v>
      </c>
      <c r="E1740" s="103">
        <f>IF(ISNUMBER(Consolidated!F1740),Consolidated!F1740,0)</f>
        <v>1</v>
      </c>
      <c r="F1740" s="103">
        <f t="shared" si="55"/>
        <v>0</v>
      </c>
    </row>
    <row r="1741" spans="1:6">
      <c r="A1741" s="103">
        <f>IF('Khả năng chọn thiết bị'!$D$8="",0,IF(Consolidated!L1741='Khả năng chọn thiết bị'!$D$8,1,0))</f>
        <v>0</v>
      </c>
      <c r="B1741" s="103">
        <f>IF('Khả năng chọn thiết bị'!$D$8="",0,IF(Consolidated!P1741='Khả năng chọn thiết bị'!$D$8,1,0))</f>
        <v>0</v>
      </c>
      <c r="C1741" s="103">
        <f t="shared" si="54"/>
        <v>0</v>
      </c>
      <c r="D1741" s="103">
        <f>IF(Consolidated!E1741=1,1,0)</f>
        <v>1</v>
      </c>
      <c r="E1741" s="103">
        <f>IF(ISNUMBER(Consolidated!F1741),Consolidated!F1741,0)</f>
        <v>0</v>
      </c>
      <c r="F1741" s="103">
        <f t="shared" si="55"/>
        <v>0</v>
      </c>
    </row>
    <row r="1742" spans="1:6">
      <c r="A1742" s="103">
        <f>IF('Khả năng chọn thiết bị'!$D$8="",0,IF(Consolidated!L1742='Khả năng chọn thiết bị'!$D$8,1,0))</f>
        <v>0</v>
      </c>
      <c r="B1742" s="103">
        <f>IF('Khả năng chọn thiết bị'!$D$8="",0,IF(Consolidated!P1742='Khả năng chọn thiết bị'!$D$8,1,0))</f>
        <v>0</v>
      </c>
      <c r="C1742" s="103">
        <f t="shared" si="54"/>
        <v>0</v>
      </c>
      <c r="D1742" s="103">
        <f>IF(Consolidated!E1742=1,1,0)</f>
        <v>1</v>
      </c>
      <c r="E1742" s="103">
        <f>IF(ISNUMBER(Consolidated!F1742),Consolidated!F1742,0)</f>
        <v>0</v>
      </c>
      <c r="F1742" s="103">
        <f t="shared" si="55"/>
        <v>0</v>
      </c>
    </row>
    <row r="1743" spans="1:6">
      <c r="A1743" s="103">
        <f>IF('Khả năng chọn thiết bị'!$D$8="",0,IF(Consolidated!L1743='Khả năng chọn thiết bị'!$D$8,1,0))</f>
        <v>0</v>
      </c>
      <c r="B1743" s="103">
        <f>IF('Khả năng chọn thiết bị'!$D$8="",0,IF(Consolidated!P1743='Khả năng chọn thiết bị'!$D$8,1,0))</f>
        <v>0</v>
      </c>
      <c r="C1743" s="103">
        <f t="shared" si="54"/>
        <v>0</v>
      </c>
      <c r="D1743" s="103">
        <f>IF(Consolidated!E1743=1,1,0)</f>
        <v>0</v>
      </c>
      <c r="E1743" s="103">
        <f>IF(ISNUMBER(Consolidated!F1743),Consolidated!F1743,0)</f>
        <v>0</v>
      </c>
      <c r="F1743" s="103">
        <f t="shared" si="55"/>
        <v>0</v>
      </c>
    </row>
    <row r="1744" spans="1:6">
      <c r="A1744" s="103">
        <f>IF('Khả năng chọn thiết bị'!$D$8="",0,IF(Consolidated!L1744='Khả năng chọn thiết bị'!$D$8,1,0))</f>
        <v>0</v>
      </c>
      <c r="B1744" s="103">
        <f>IF('Khả năng chọn thiết bị'!$D$8="",0,IF(Consolidated!P1744='Khả năng chọn thiết bị'!$D$8,1,0))</f>
        <v>0</v>
      </c>
      <c r="C1744" s="103">
        <f t="shared" si="54"/>
        <v>0</v>
      </c>
      <c r="D1744" s="103">
        <f>IF(Consolidated!E1744=1,1,0)</f>
        <v>0</v>
      </c>
      <c r="E1744" s="103">
        <f>IF(ISNUMBER(Consolidated!F1744),Consolidated!F1744,0)</f>
        <v>0</v>
      </c>
      <c r="F1744" s="103">
        <f t="shared" si="55"/>
        <v>0</v>
      </c>
    </row>
    <row r="1745" spans="1:6">
      <c r="A1745" s="103">
        <f>IF('Khả năng chọn thiết bị'!$D$8="",0,IF(Consolidated!L1745='Khả năng chọn thiết bị'!$D$8,1,0))</f>
        <v>0</v>
      </c>
      <c r="B1745" s="103">
        <f>IF('Khả năng chọn thiết bị'!$D$8="",0,IF(Consolidated!P1745='Khả năng chọn thiết bị'!$D$8,1,0))</f>
        <v>0</v>
      </c>
      <c r="C1745" s="103">
        <f t="shared" si="54"/>
        <v>0</v>
      </c>
      <c r="D1745" s="103">
        <f>IF(Consolidated!E1745=1,1,0)</f>
        <v>1</v>
      </c>
      <c r="E1745" s="103">
        <f>IF(ISNUMBER(Consolidated!F1745),Consolidated!F1745,0)</f>
        <v>2</v>
      </c>
      <c r="F1745" s="103">
        <f t="shared" si="55"/>
        <v>0</v>
      </c>
    </row>
    <row r="1746" spans="1:6">
      <c r="A1746" s="103">
        <f>IF('Khả năng chọn thiết bị'!$D$8="",0,IF(Consolidated!L1746='Khả năng chọn thiết bị'!$D$8,1,0))</f>
        <v>0</v>
      </c>
      <c r="B1746" s="103">
        <f>IF('Khả năng chọn thiết bị'!$D$8="",0,IF(Consolidated!P1746='Khả năng chọn thiết bị'!$D$8,1,0))</f>
        <v>0</v>
      </c>
      <c r="C1746" s="103">
        <f t="shared" si="54"/>
        <v>0</v>
      </c>
      <c r="D1746" s="103">
        <f>IF(Consolidated!E1746=1,1,0)</f>
        <v>1</v>
      </c>
      <c r="E1746" s="103">
        <f>IF(ISNUMBER(Consolidated!F1746),Consolidated!F1746,0)</f>
        <v>1</v>
      </c>
      <c r="F1746" s="103">
        <f t="shared" si="55"/>
        <v>0</v>
      </c>
    </row>
    <row r="1747" spans="1:6">
      <c r="A1747" s="103">
        <f>IF('Khả năng chọn thiết bị'!$D$8="",0,IF(Consolidated!L1747='Khả năng chọn thiết bị'!$D$8,1,0))</f>
        <v>0</v>
      </c>
      <c r="B1747" s="103">
        <f>IF('Khả năng chọn thiết bị'!$D$8="",0,IF(Consolidated!P1747='Khả năng chọn thiết bị'!$D$8,1,0))</f>
        <v>0</v>
      </c>
      <c r="C1747" s="103">
        <f t="shared" si="54"/>
        <v>0</v>
      </c>
      <c r="D1747" s="103">
        <f>IF(Consolidated!E1747=1,1,0)</f>
        <v>1</v>
      </c>
      <c r="E1747" s="103">
        <f>IF(ISNUMBER(Consolidated!F1747),Consolidated!F1747,0)</f>
        <v>1</v>
      </c>
      <c r="F1747" s="103">
        <f t="shared" si="55"/>
        <v>0</v>
      </c>
    </row>
    <row r="1748" spans="1:6">
      <c r="A1748" s="103">
        <f>IF('Khả năng chọn thiết bị'!$D$8="",0,IF(Consolidated!L1748='Khả năng chọn thiết bị'!$D$8,1,0))</f>
        <v>0</v>
      </c>
      <c r="B1748" s="103">
        <f>IF('Khả năng chọn thiết bị'!$D$8="",0,IF(Consolidated!P1748='Khả năng chọn thiết bị'!$D$8,1,0))</f>
        <v>0</v>
      </c>
      <c r="C1748" s="103">
        <f t="shared" si="54"/>
        <v>0</v>
      </c>
      <c r="D1748" s="103">
        <f>IF(Consolidated!E1748=1,1,0)</f>
        <v>1</v>
      </c>
      <c r="E1748" s="103">
        <f>IF(ISNUMBER(Consolidated!F1748),Consolidated!F1748,0)</f>
        <v>1</v>
      </c>
      <c r="F1748" s="103">
        <f t="shared" si="55"/>
        <v>0</v>
      </c>
    </row>
    <row r="1749" spans="1:6">
      <c r="A1749" s="103">
        <f>IF('Khả năng chọn thiết bị'!$D$8="",0,IF(Consolidated!L1749='Khả năng chọn thiết bị'!$D$8,1,0))</f>
        <v>0</v>
      </c>
      <c r="B1749" s="103">
        <f>IF('Khả năng chọn thiết bị'!$D$8="",0,IF(Consolidated!P1749='Khả năng chọn thiết bị'!$D$8,1,0))</f>
        <v>0</v>
      </c>
      <c r="C1749" s="103">
        <f t="shared" si="54"/>
        <v>0</v>
      </c>
      <c r="D1749" s="103">
        <f>IF(Consolidated!E1749=1,1,0)</f>
        <v>1</v>
      </c>
      <c r="E1749" s="103">
        <f>IF(ISNUMBER(Consolidated!F1749),Consolidated!F1749,0)</f>
        <v>1</v>
      </c>
      <c r="F1749" s="103">
        <f t="shared" si="55"/>
        <v>0</v>
      </c>
    </row>
    <row r="1750" spans="1:6">
      <c r="A1750" s="103">
        <f>IF('Khả năng chọn thiết bị'!$D$8="",0,IF(Consolidated!L1750='Khả năng chọn thiết bị'!$D$8,1,0))</f>
        <v>0</v>
      </c>
      <c r="B1750" s="103">
        <f>IF('Khả năng chọn thiết bị'!$D$8="",0,IF(Consolidated!P1750='Khả năng chọn thiết bị'!$D$8,1,0))</f>
        <v>0</v>
      </c>
      <c r="C1750" s="103">
        <f t="shared" si="54"/>
        <v>0</v>
      </c>
      <c r="D1750" s="103">
        <f>IF(Consolidated!E1750=1,1,0)</f>
        <v>1</v>
      </c>
      <c r="E1750" s="103">
        <f>IF(ISNUMBER(Consolidated!F1750),Consolidated!F1750,0)</f>
        <v>1</v>
      </c>
      <c r="F1750" s="103">
        <f t="shared" si="55"/>
        <v>0</v>
      </c>
    </row>
    <row r="1751" spans="1:6">
      <c r="A1751" s="103">
        <f>IF('Khả năng chọn thiết bị'!$D$8="",0,IF(Consolidated!L1751='Khả năng chọn thiết bị'!$D$8,1,0))</f>
        <v>0</v>
      </c>
      <c r="B1751" s="103">
        <f>IF('Khả năng chọn thiết bị'!$D$8="",0,IF(Consolidated!P1751='Khả năng chọn thiết bị'!$D$8,1,0))</f>
        <v>0</v>
      </c>
      <c r="C1751" s="103">
        <f t="shared" si="54"/>
        <v>0</v>
      </c>
      <c r="D1751" s="103">
        <f>IF(Consolidated!E1751=1,1,0)</f>
        <v>1</v>
      </c>
      <c r="E1751" s="103">
        <f>IF(ISNUMBER(Consolidated!F1751),Consolidated!F1751,0)</f>
        <v>1</v>
      </c>
      <c r="F1751" s="103">
        <f t="shared" si="55"/>
        <v>0</v>
      </c>
    </row>
    <row r="1752" spans="1:6">
      <c r="A1752" s="103">
        <f>IF('Khả năng chọn thiết bị'!$D$8="",0,IF(Consolidated!L1752='Khả năng chọn thiết bị'!$D$8,1,0))</f>
        <v>0</v>
      </c>
      <c r="B1752" s="103">
        <f>IF('Khả năng chọn thiết bị'!$D$8="",0,IF(Consolidated!P1752='Khả năng chọn thiết bị'!$D$8,1,0))</f>
        <v>0</v>
      </c>
      <c r="C1752" s="103">
        <f t="shared" si="54"/>
        <v>0</v>
      </c>
      <c r="D1752" s="103">
        <f>IF(Consolidated!E1752=1,1,0)</f>
        <v>1</v>
      </c>
      <c r="E1752" s="103">
        <f>IF(ISNUMBER(Consolidated!F1752),Consolidated!F1752,0)</f>
        <v>1</v>
      </c>
      <c r="F1752" s="103">
        <f t="shared" si="55"/>
        <v>0</v>
      </c>
    </row>
    <row r="1753" spans="1:6">
      <c r="A1753" s="103">
        <f>IF('Khả năng chọn thiết bị'!$D$8="",0,IF(Consolidated!L1753='Khả năng chọn thiết bị'!$D$8,1,0))</f>
        <v>0</v>
      </c>
      <c r="B1753" s="103">
        <f>IF('Khả năng chọn thiết bị'!$D$8="",0,IF(Consolidated!P1753='Khả năng chọn thiết bị'!$D$8,1,0))</f>
        <v>0</v>
      </c>
      <c r="C1753" s="103">
        <f t="shared" si="54"/>
        <v>0</v>
      </c>
      <c r="D1753" s="103">
        <f>IF(Consolidated!E1753=1,1,0)</f>
        <v>1</v>
      </c>
      <c r="E1753" s="103">
        <f>IF(ISNUMBER(Consolidated!F1753),Consolidated!F1753,0)</f>
        <v>1</v>
      </c>
      <c r="F1753" s="103">
        <f t="shared" si="55"/>
        <v>0</v>
      </c>
    </row>
    <row r="1754" spans="1:6">
      <c r="A1754" s="103">
        <f>IF('Khả năng chọn thiết bị'!$D$8="",0,IF(Consolidated!L1754='Khả năng chọn thiết bị'!$D$8,1,0))</f>
        <v>0</v>
      </c>
      <c r="B1754" s="103">
        <f>IF('Khả năng chọn thiết bị'!$D$8="",0,IF(Consolidated!P1754='Khả năng chọn thiết bị'!$D$8,1,0))</f>
        <v>0</v>
      </c>
      <c r="C1754" s="103">
        <f t="shared" si="54"/>
        <v>0</v>
      </c>
      <c r="D1754" s="103">
        <f>IF(Consolidated!E1754=1,1,0)</f>
        <v>1</v>
      </c>
      <c r="E1754" s="103">
        <f>IF(ISNUMBER(Consolidated!F1754),Consolidated!F1754,0)</f>
        <v>1</v>
      </c>
      <c r="F1754" s="103">
        <f t="shared" si="55"/>
        <v>0</v>
      </c>
    </row>
    <row r="1755" spans="1:6">
      <c r="A1755" s="103">
        <f>IF('Khả năng chọn thiết bị'!$D$8="",0,IF(Consolidated!L1755='Khả năng chọn thiết bị'!$D$8,1,0))</f>
        <v>0</v>
      </c>
      <c r="B1755" s="103">
        <f>IF('Khả năng chọn thiết bị'!$D$8="",0,IF(Consolidated!P1755='Khả năng chọn thiết bị'!$D$8,1,0))</f>
        <v>0</v>
      </c>
      <c r="C1755" s="103">
        <f t="shared" si="54"/>
        <v>0</v>
      </c>
      <c r="D1755" s="103">
        <f>IF(Consolidated!E1755=1,1,0)</f>
        <v>1</v>
      </c>
      <c r="E1755" s="103">
        <f>IF(ISNUMBER(Consolidated!F1755),Consolidated!F1755,0)</f>
        <v>1</v>
      </c>
      <c r="F1755" s="103">
        <f t="shared" si="55"/>
        <v>0</v>
      </c>
    </row>
    <row r="1756" spans="1:6">
      <c r="A1756" s="103">
        <f>IF('Khả năng chọn thiết bị'!$D$8="",0,IF(Consolidated!L1756='Khả năng chọn thiết bị'!$D$8,1,0))</f>
        <v>0</v>
      </c>
      <c r="B1756" s="103">
        <f>IF('Khả năng chọn thiết bị'!$D$8="",0,IF(Consolidated!P1756='Khả năng chọn thiết bị'!$D$8,1,0))</f>
        <v>0</v>
      </c>
      <c r="C1756" s="103">
        <f t="shared" si="54"/>
        <v>0</v>
      </c>
      <c r="D1756" s="103">
        <f>IF(Consolidated!E1756=1,1,0)</f>
        <v>1</v>
      </c>
      <c r="E1756" s="103">
        <f>IF(ISNUMBER(Consolidated!F1756),Consolidated!F1756,0)</f>
        <v>1</v>
      </c>
      <c r="F1756" s="103">
        <f t="shared" si="55"/>
        <v>0</v>
      </c>
    </row>
    <row r="1757" spans="1:6">
      <c r="A1757" s="103">
        <f>IF('Khả năng chọn thiết bị'!$D$8="",0,IF(Consolidated!L1757='Khả năng chọn thiết bị'!$D$8,1,0))</f>
        <v>0</v>
      </c>
      <c r="B1757" s="103">
        <f>IF('Khả năng chọn thiết bị'!$D$8="",0,IF(Consolidated!P1757='Khả năng chọn thiết bị'!$D$8,1,0))</f>
        <v>0</v>
      </c>
      <c r="C1757" s="103">
        <f t="shared" si="54"/>
        <v>0</v>
      </c>
      <c r="D1757" s="103">
        <f>IF(Consolidated!E1757=1,1,0)</f>
        <v>1</v>
      </c>
      <c r="E1757" s="103">
        <f>IF(ISNUMBER(Consolidated!F1757),Consolidated!F1757,0)</f>
        <v>1</v>
      </c>
      <c r="F1757" s="103">
        <f t="shared" si="55"/>
        <v>0</v>
      </c>
    </row>
    <row r="1758" spans="1:6">
      <c r="A1758" s="103">
        <f>IF('Khả năng chọn thiết bị'!$D$8="",0,IF(Consolidated!L1758='Khả năng chọn thiết bị'!$D$8,1,0))</f>
        <v>0</v>
      </c>
      <c r="B1758" s="103">
        <f>IF('Khả năng chọn thiết bị'!$D$8="",0,IF(Consolidated!P1758='Khả năng chọn thiết bị'!$D$8,1,0))</f>
        <v>0</v>
      </c>
      <c r="C1758" s="103">
        <f t="shared" si="54"/>
        <v>0</v>
      </c>
      <c r="D1758" s="103">
        <f>IF(Consolidated!E1758=1,1,0)</f>
        <v>1</v>
      </c>
      <c r="E1758" s="103">
        <f>IF(ISNUMBER(Consolidated!F1758),Consolidated!F1758,0)</f>
        <v>1</v>
      </c>
      <c r="F1758" s="103">
        <f t="shared" si="55"/>
        <v>0</v>
      </c>
    </row>
    <row r="1759" spans="1:6">
      <c r="A1759" s="103">
        <f>IF('Khả năng chọn thiết bị'!$D$8="",0,IF(Consolidated!L1759='Khả năng chọn thiết bị'!$D$8,1,0))</f>
        <v>0</v>
      </c>
      <c r="B1759" s="103">
        <f>IF('Khả năng chọn thiết bị'!$D$8="",0,IF(Consolidated!P1759='Khả năng chọn thiết bị'!$D$8,1,0))</f>
        <v>0</v>
      </c>
      <c r="C1759" s="103">
        <f t="shared" si="54"/>
        <v>0</v>
      </c>
      <c r="D1759" s="103">
        <f>IF(Consolidated!E1759=1,1,0)</f>
        <v>1</v>
      </c>
      <c r="E1759" s="103">
        <f>IF(ISNUMBER(Consolidated!F1759),Consolidated!F1759,0)</f>
        <v>1</v>
      </c>
      <c r="F1759" s="103">
        <f t="shared" si="55"/>
        <v>0</v>
      </c>
    </row>
    <row r="1760" spans="1:6">
      <c r="A1760" s="103">
        <f>IF('Khả năng chọn thiết bị'!$D$8="",0,IF(Consolidated!L1760='Khả năng chọn thiết bị'!$D$8,1,0))</f>
        <v>0</v>
      </c>
      <c r="B1760" s="103">
        <f>IF('Khả năng chọn thiết bị'!$D$8="",0,IF(Consolidated!P1760='Khả năng chọn thiết bị'!$D$8,1,0))</f>
        <v>0</v>
      </c>
      <c r="C1760" s="103">
        <f t="shared" si="54"/>
        <v>0</v>
      </c>
      <c r="D1760" s="103">
        <f>IF(Consolidated!E1760=1,1,0)</f>
        <v>1</v>
      </c>
      <c r="E1760" s="103">
        <f>IF(ISNUMBER(Consolidated!F1760),Consolidated!F1760,0)</f>
        <v>1</v>
      </c>
      <c r="F1760" s="103">
        <f t="shared" si="55"/>
        <v>0</v>
      </c>
    </row>
    <row r="1761" spans="1:6">
      <c r="A1761" s="103">
        <f>IF('Khả năng chọn thiết bị'!$D$8="",0,IF(Consolidated!L1761='Khả năng chọn thiết bị'!$D$8,1,0))</f>
        <v>0</v>
      </c>
      <c r="B1761" s="103">
        <f>IF('Khả năng chọn thiết bị'!$D$8="",0,IF(Consolidated!P1761='Khả năng chọn thiết bị'!$D$8,1,0))</f>
        <v>0</v>
      </c>
      <c r="C1761" s="103">
        <f t="shared" si="54"/>
        <v>0</v>
      </c>
      <c r="D1761" s="103">
        <f>IF(Consolidated!E1761=1,1,0)</f>
        <v>1</v>
      </c>
      <c r="E1761" s="103">
        <f>IF(ISNUMBER(Consolidated!F1761),Consolidated!F1761,0)</f>
        <v>1</v>
      </c>
      <c r="F1761" s="103">
        <f t="shared" si="55"/>
        <v>0</v>
      </c>
    </row>
    <row r="1762" spans="1:6">
      <c r="A1762" s="103">
        <f>IF('Khả năng chọn thiết bị'!$D$8="",0,IF(Consolidated!L1762='Khả năng chọn thiết bị'!$D$8,1,0))</f>
        <v>0</v>
      </c>
      <c r="B1762" s="103">
        <f>IF('Khả năng chọn thiết bị'!$D$8="",0,IF(Consolidated!P1762='Khả năng chọn thiết bị'!$D$8,1,0))</f>
        <v>0</v>
      </c>
      <c r="C1762" s="103">
        <f t="shared" si="54"/>
        <v>0</v>
      </c>
      <c r="D1762" s="103">
        <f>IF(Consolidated!E1762=1,1,0)</f>
        <v>1</v>
      </c>
      <c r="E1762" s="103">
        <f>IF(ISNUMBER(Consolidated!F1762),Consolidated!F1762,0)</f>
        <v>1</v>
      </c>
      <c r="F1762" s="103">
        <f t="shared" si="55"/>
        <v>0</v>
      </c>
    </row>
    <row r="1763" spans="1:6">
      <c r="A1763" s="103">
        <f>IF('Khả năng chọn thiết bị'!$D$8="",0,IF(Consolidated!L1763='Khả năng chọn thiết bị'!$D$8,1,0))</f>
        <v>0</v>
      </c>
      <c r="B1763" s="103">
        <f>IF('Khả năng chọn thiết bị'!$D$8="",0,IF(Consolidated!P1763='Khả năng chọn thiết bị'!$D$8,1,0))</f>
        <v>0</v>
      </c>
      <c r="C1763" s="103">
        <f t="shared" si="54"/>
        <v>0</v>
      </c>
      <c r="D1763" s="103">
        <f>IF(Consolidated!E1763=1,1,0)</f>
        <v>1</v>
      </c>
      <c r="E1763" s="103">
        <f>IF(ISNUMBER(Consolidated!F1763),Consolidated!F1763,0)</f>
        <v>0</v>
      </c>
      <c r="F1763" s="103">
        <f t="shared" si="55"/>
        <v>0</v>
      </c>
    </row>
    <row r="1764" spans="1:6">
      <c r="A1764" s="103">
        <f>IF('Khả năng chọn thiết bị'!$D$8="",0,IF(Consolidated!L1764='Khả năng chọn thiết bị'!$D$8,1,0))</f>
        <v>0</v>
      </c>
      <c r="B1764" s="103">
        <f>IF('Khả năng chọn thiết bị'!$D$8="",0,IF(Consolidated!P1764='Khả năng chọn thiết bị'!$D$8,1,0))</f>
        <v>0</v>
      </c>
      <c r="C1764" s="103">
        <f t="shared" si="54"/>
        <v>0</v>
      </c>
      <c r="D1764" s="103">
        <f>IF(Consolidated!E1764=1,1,0)</f>
        <v>1</v>
      </c>
      <c r="E1764" s="103">
        <f>IF(ISNUMBER(Consolidated!F1764),Consolidated!F1764,0)</f>
        <v>0</v>
      </c>
      <c r="F1764" s="103">
        <f t="shared" si="55"/>
        <v>0</v>
      </c>
    </row>
    <row r="1765" spans="1:6">
      <c r="A1765" s="103">
        <f>IF('Khả năng chọn thiết bị'!$D$8="",0,IF(Consolidated!L1765='Khả năng chọn thiết bị'!$D$8,1,0))</f>
        <v>0</v>
      </c>
      <c r="B1765" s="103">
        <f>IF('Khả năng chọn thiết bị'!$D$8="",0,IF(Consolidated!P1765='Khả năng chọn thiết bị'!$D$8,1,0))</f>
        <v>0</v>
      </c>
      <c r="C1765" s="103">
        <f t="shared" si="54"/>
        <v>0</v>
      </c>
      <c r="D1765" s="103">
        <f>IF(Consolidated!E1765=1,1,0)</f>
        <v>1</v>
      </c>
      <c r="E1765" s="103">
        <f>IF(ISNUMBER(Consolidated!F1765),Consolidated!F1765,0)</f>
        <v>0</v>
      </c>
      <c r="F1765" s="103">
        <f t="shared" si="55"/>
        <v>0</v>
      </c>
    </row>
    <row r="1766" spans="1:6">
      <c r="A1766" s="103">
        <f>IF('Khả năng chọn thiết bị'!$D$8="",0,IF(Consolidated!L1766='Khả năng chọn thiết bị'!$D$8,1,0))</f>
        <v>0</v>
      </c>
      <c r="B1766" s="103">
        <f>IF('Khả năng chọn thiết bị'!$D$8="",0,IF(Consolidated!P1766='Khả năng chọn thiết bị'!$D$8,1,0))</f>
        <v>0</v>
      </c>
      <c r="C1766" s="103">
        <f t="shared" si="54"/>
        <v>0</v>
      </c>
      <c r="D1766" s="103">
        <f>IF(Consolidated!E1766=1,1,0)</f>
        <v>1</v>
      </c>
      <c r="E1766" s="103">
        <f>IF(ISNUMBER(Consolidated!F1766),Consolidated!F1766,0)</f>
        <v>0</v>
      </c>
      <c r="F1766" s="103">
        <f t="shared" si="55"/>
        <v>0</v>
      </c>
    </row>
    <row r="1767" spans="1:6">
      <c r="A1767" s="103">
        <f>IF('Khả năng chọn thiết bị'!$D$8="",0,IF(Consolidated!L1767='Khả năng chọn thiết bị'!$D$8,1,0))</f>
        <v>0</v>
      </c>
      <c r="B1767" s="103">
        <f>IF('Khả năng chọn thiết bị'!$D$8="",0,IF(Consolidated!P1767='Khả năng chọn thiết bị'!$D$8,1,0))</f>
        <v>0</v>
      </c>
      <c r="C1767" s="103">
        <f t="shared" si="54"/>
        <v>0</v>
      </c>
      <c r="D1767" s="103">
        <f>IF(Consolidated!E1767=1,1,0)</f>
        <v>1</v>
      </c>
      <c r="E1767" s="103">
        <f>IF(ISNUMBER(Consolidated!F1767),Consolidated!F1767,0)</f>
        <v>0</v>
      </c>
      <c r="F1767" s="103">
        <f t="shared" si="55"/>
        <v>0</v>
      </c>
    </row>
    <row r="1768" spans="1:6">
      <c r="A1768" s="103">
        <f>IF('Khả năng chọn thiết bị'!$D$8="",0,IF(Consolidated!L1768='Khả năng chọn thiết bị'!$D$8,1,0))</f>
        <v>0</v>
      </c>
      <c r="B1768" s="103">
        <f>IF('Khả năng chọn thiết bị'!$D$8="",0,IF(Consolidated!P1768='Khả năng chọn thiết bị'!$D$8,1,0))</f>
        <v>0</v>
      </c>
      <c r="C1768" s="103">
        <f t="shared" si="54"/>
        <v>0</v>
      </c>
      <c r="D1768" s="103">
        <f>IF(Consolidated!E1768=1,1,0)</f>
        <v>1</v>
      </c>
      <c r="E1768" s="103">
        <f>IF(ISNUMBER(Consolidated!F1768),Consolidated!F1768,0)</f>
        <v>0</v>
      </c>
      <c r="F1768" s="103">
        <f t="shared" si="55"/>
        <v>0</v>
      </c>
    </row>
    <row r="1769" spans="1:6">
      <c r="A1769" s="103">
        <f>IF('Khả năng chọn thiết bị'!$D$8="",0,IF(Consolidated!L1769='Khả năng chọn thiết bị'!$D$8,1,0))</f>
        <v>0</v>
      </c>
      <c r="B1769" s="103">
        <f>IF('Khả năng chọn thiết bị'!$D$8="",0,IF(Consolidated!P1769='Khả năng chọn thiết bị'!$D$8,1,0))</f>
        <v>0</v>
      </c>
      <c r="C1769" s="103">
        <f t="shared" si="54"/>
        <v>0</v>
      </c>
      <c r="D1769" s="103">
        <f>IF(Consolidated!E1769=1,1,0)</f>
        <v>1</v>
      </c>
      <c r="E1769" s="103">
        <f>IF(ISNUMBER(Consolidated!F1769),Consolidated!F1769,0)</f>
        <v>0</v>
      </c>
      <c r="F1769" s="103">
        <f t="shared" si="55"/>
        <v>0</v>
      </c>
    </row>
    <row r="1770" spans="1:6">
      <c r="A1770" s="103">
        <f>IF('Khả năng chọn thiết bị'!$D$8="",0,IF(Consolidated!L1770='Khả năng chọn thiết bị'!$D$8,1,0))</f>
        <v>0</v>
      </c>
      <c r="B1770" s="103">
        <f>IF('Khả năng chọn thiết bị'!$D$8="",0,IF(Consolidated!P1770='Khả năng chọn thiết bị'!$D$8,1,0))</f>
        <v>0</v>
      </c>
      <c r="C1770" s="103">
        <f t="shared" si="54"/>
        <v>0</v>
      </c>
      <c r="D1770" s="103">
        <f>IF(Consolidated!E1770=1,1,0)</f>
        <v>1</v>
      </c>
      <c r="E1770" s="103">
        <f>IF(ISNUMBER(Consolidated!F1770),Consolidated!F1770,0)</f>
        <v>1</v>
      </c>
      <c r="F1770" s="103">
        <f t="shared" si="55"/>
        <v>0</v>
      </c>
    </row>
    <row r="1771" spans="1:6">
      <c r="A1771" s="103">
        <f>IF('Khả năng chọn thiết bị'!$D$8="",0,IF(Consolidated!L1771='Khả năng chọn thiết bị'!$D$8,1,0))</f>
        <v>0</v>
      </c>
      <c r="B1771" s="103">
        <f>IF('Khả năng chọn thiết bị'!$D$8="",0,IF(Consolidated!P1771='Khả năng chọn thiết bị'!$D$8,1,0))</f>
        <v>0</v>
      </c>
      <c r="C1771" s="103">
        <f t="shared" si="54"/>
        <v>0</v>
      </c>
      <c r="D1771" s="103">
        <f>IF(Consolidated!E1771=1,1,0)</f>
        <v>1</v>
      </c>
      <c r="E1771" s="103">
        <f>IF(ISNUMBER(Consolidated!F1771),Consolidated!F1771,0)</f>
        <v>0</v>
      </c>
      <c r="F1771" s="103">
        <f t="shared" si="55"/>
        <v>0</v>
      </c>
    </row>
    <row r="1772" spans="1:6">
      <c r="A1772" s="103">
        <f>IF('Khả năng chọn thiết bị'!$D$8="",0,IF(Consolidated!L1772='Khả năng chọn thiết bị'!$D$8,1,0))</f>
        <v>0</v>
      </c>
      <c r="B1772" s="103">
        <f>IF('Khả năng chọn thiết bị'!$D$8="",0,IF(Consolidated!P1772='Khả năng chọn thiết bị'!$D$8,1,0))</f>
        <v>0</v>
      </c>
      <c r="C1772" s="103">
        <f t="shared" si="54"/>
        <v>0</v>
      </c>
      <c r="D1772" s="103">
        <f>IF(Consolidated!E1772=1,1,0)</f>
        <v>1</v>
      </c>
      <c r="E1772" s="103">
        <f>IF(ISNUMBER(Consolidated!F1772),Consolidated!F1772,0)</f>
        <v>0</v>
      </c>
      <c r="F1772" s="103">
        <f t="shared" si="55"/>
        <v>0</v>
      </c>
    </row>
    <row r="1773" spans="1:6">
      <c r="A1773" s="103">
        <f>IF('Khả năng chọn thiết bị'!$D$8="",0,IF(Consolidated!L1773='Khả năng chọn thiết bị'!$D$8,1,0))</f>
        <v>0</v>
      </c>
      <c r="B1773" s="103">
        <f>IF('Khả năng chọn thiết bị'!$D$8="",0,IF(Consolidated!P1773='Khả năng chọn thiết bị'!$D$8,1,0))</f>
        <v>0</v>
      </c>
      <c r="C1773" s="103">
        <f t="shared" si="54"/>
        <v>0</v>
      </c>
      <c r="D1773" s="103">
        <f>IF(Consolidated!E1773=1,1,0)</f>
        <v>0</v>
      </c>
      <c r="E1773" s="103">
        <f>IF(ISNUMBER(Consolidated!F1773),Consolidated!F1773,0)</f>
        <v>0</v>
      </c>
      <c r="F1773" s="103">
        <f t="shared" si="55"/>
        <v>0</v>
      </c>
    </row>
    <row r="1774" spans="1:6">
      <c r="A1774" s="103">
        <f>IF('Khả năng chọn thiết bị'!$D$8="",0,IF(Consolidated!L1774='Khả năng chọn thiết bị'!$D$8,1,0))</f>
        <v>0</v>
      </c>
      <c r="B1774" s="103">
        <f>IF('Khả năng chọn thiết bị'!$D$8="",0,IF(Consolidated!P1774='Khả năng chọn thiết bị'!$D$8,1,0))</f>
        <v>0</v>
      </c>
      <c r="C1774" s="103">
        <f t="shared" si="54"/>
        <v>0</v>
      </c>
      <c r="D1774" s="103">
        <f>IF(Consolidated!E1774=1,1,0)</f>
        <v>0</v>
      </c>
      <c r="E1774" s="103">
        <f>IF(ISNUMBER(Consolidated!F1774),Consolidated!F1774,0)</f>
        <v>0</v>
      </c>
      <c r="F1774" s="103">
        <f t="shared" si="55"/>
        <v>0</v>
      </c>
    </row>
    <row r="1775" spans="1:6">
      <c r="A1775" s="103">
        <f>IF('Khả năng chọn thiết bị'!$D$8="",0,IF(Consolidated!L1775='Khả năng chọn thiết bị'!$D$8,1,0))</f>
        <v>0</v>
      </c>
      <c r="B1775" s="103">
        <f>IF('Khả năng chọn thiết bị'!$D$8="",0,IF(Consolidated!P1775='Khả năng chọn thiết bị'!$D$8,1,0))</f>
        <v>0</v>
      </c>
      <c r="C1775" s="103">
        <f t="shared" si="54"/>
        <v>0</v>
      </c>
      <c r="D1775" s="103">
        <f>IF(Consolidated!E1775=1,1,0)</f>
        <v>0</v>
      </c>
      <c r="E1775" s="103">
        <f>IF(ISNUMBER(Consolidated!F1775),Consolidated!F1775,0)</f>
        <v>0</v>
      </c>
      <c r="F1775" s="103">
        <f t="shared" si="55"/>
        <v>0</v>
      </c>
    </row>
    <row r="1776" spans="1:6">
      <c r="A1776" s="103">
        <f>IF('Khả năng chọn thiết bị'!$D$8="",0,IF(Consolidated!L1776='Khả năng chọn thiết bị'!$D$8,1,0))</f>
        <v>0</v>
      </c>
      <c r="B1776" s="103">
        <f>IF('Khả năng chọn thiết bị'!$D$8="",0,IF(Consolidated!P1776='Khả năng chọn thiết bị'!$D$8,1,0))</f>
        <v>0</v>
      </c>
      <c r="C1776" s="103">
        <f t="shared" si="54"/>
        <v>0</v>
      </c>
      <c r="D1776" s="103">
        <f>IF(Consolidated!E1776=1,1,0)</f>
        <v>0</v>
      </c>
      <c r="E1776" s="103">
        <f>IF(ISNUMBER(Consolidated!F1776),Consolidated!F1776,0)</f>
        <v>0</v>
      </c>
      <c r="F1776" s="103">
        <f t="shared" si="55"/>
        <v>0</v>
      </c>
    </row>
    <row r="1777" spans="1:6">
      <c r="A1777" s="103">
        <f>IF('Khả năng chọn thiết bị'!$D$8="",0,IF(Consolidated!L1777='Khả năng chọn thiết bị'!$D$8,1,0))</f>
        <v>0</v>
      </c>
      <c r="B1777" s="103">
        <f>IF('Khả năng chọn thiết bị'!$D$8="",0,IF(Consolidated!P1777='Khả năng chọn thiết bị'!$D$8,1,0))</f>
        <v>0</v>
      </c>
      <c r="C1777" s="103">
        <f t="shared" si="54"/>
        <v>0</v>
      </c>
      <c r="D1777" s="103">
        <f>IF(Consolidated!E1777=1,1,0)</f>
        <v>0</v>
      </c>
      <c r="E1777" s="103">
        <f>IF(ISNUMBER(Consolidated!F1777),Consolidated!F1777,0)</f>
        <v>0</v>
      </c>
      <c r="F1777" s="103">
        <f t="shared" si="55"/>
        <v>0</v>
      </c>
    </row>
    <row r="1778" spans="1:6">
      <c r="A1778" s="103">
        <f>IF('Khả năng chọn thiết bị'!$D$8="",0,IF(Consolidated!L1778='Khả năng chọn thiết bị'!$D$8,1,0))</f>
        <v>0</v>
      </c>
      <c r="B1778" s="103">
        <f>IF('Khả năng chọn thiết bị'!$D$8="",0,IF(Consolidated!P1778='Khả năng chọn thiết bị'!$D$8,1,0))</f>
        <v>0</v>
      </c>
      <c r="C1778" s="103">
        <f t="shared" si="54"/>
        <v>0</v>
      </c>
      <c r="D1778" s="103">
        <f>IF(Consolidated!E1778=1,1,0)</f>
        <v>0</v>
      </c>
      <c r="E1778" s="103">
        <f>IF(ISNUMBER(Consolidated!F1778),Consolidated!F1778,0)</f>
        <v>0</v>
      </c>
      <c r="F1778" s="103">
        <f t="shared" si="55"/>
        <v>0</v>
      </c>
    </row>
    <row r="1779" spans="1:6">
      <c r="A1779" s="103">
        <f>IF('Khả năng chọn thiết bị'!$D$8="",0,IF(Consolidated!L1779='Khả năng chọn thiết bị'!$D$8,1,0))</f>
        <v>0</v>
      </c>
      <c r="B1779" s="103">
        <f>IF('Khả năng chọn thiết bị'!$D$8="",0,IF(Consolidated!P1779='Khả năng chọn thiết bị'!$D$8,1,0))</f>
        <v>0</v>
      </c>
      <c r="C1779" s="103">
        <f t="shared" si="54"/>
        <v>0</v>
      </c>
      <c r="D1779" s="103">
        <f>IF(Consolidated!E1779=1,1,0)</f>
        <v>0</v>
      </c>
      <c r="E1779" s="103">
        <f>IF(ISNUMBER(Consolidated!F1779),Consolidated!F1779,0)</f>
        <v>0</v>
      </c>
      <c r="F1779" s="103">
        <f t="shared" si="55"/>
        <v>0</v>
      </c>
    </row>
    <row r="1780" spans="1:6">
      <c r="A1780" s="103">
        <f>IF('Khả năng chọn thiết bị'!$D$8="",0,IF(Consolidated!L1780='Khả năng chọn thiết bị'!$D$8,1,0))</f>
        <v>0</v>
      </c>
      <c r="B1780" s="103">
        <f>IF('Khả năng chọn thiết bị'!$D$8="",0,IF(Consolidated!P1780='Khả năng chọn thiết bị'!$D$8,1,0))</f>
        <v>0</v>
      </c>
      <c r="C1780" s="103">
        <f t="shared" si="54"/>
        <v>0</v>
      </c>
      <c r="D1780" s="103">
        <f>IF(Consolidated!E1780=1,1,0)</f>
        <v>0</v>
      </c>
      <c r="E1780" s="103">
        <f>IF(ISNUMBER(Consolidated!F1780),Consolidated!F1780,0)</f>
        <v>0</v>
      </c>
      <c r="F1780" s="103">
        <f t="shared" si="55"/>
        <v>0</v>
      </c>
    </row>
    <row r="1781" spans="1:6">
      <c r="A1781" s="103">
        <f>IF('Khả năng chọn thiết bị'!$D$8="",0,IF(Consolidated!L1781='Khả năng chọn thiết bị'!$D$8,1,0))</f>
        <v>0</v>
      </c>
      <c r="B1781" s="103">
        <f>IF('Khả năng chọn thiết bị'!$D$8="",0,IF(Consolidated!P1781='Khả năng chọn thiết bị'!$D$8,1,0))</f>
        <v>0</v>
      </c>
      <c r="C1781" s="103">
        <f t="shared" si="54"/>
        <v>0</v>
      </c>
      <c r="D1781" s="103">
        <f>IF(Consolidated!E1781=1,1,0)</f>
        <v>0</v>
      </c>
      <c r="E1781" s="103">
        <f>IF(ISNUMBER(Consolidated!F1781),Consolidated!F1781,0)</f>
        <v>0</v>
      </c>
      <c r="F1781" s="103">
        <f t="shared" si="55"/>
        <v>0</v>
      </c>
    </row>
    <row r="1782" spans="1:6">
      <c r="A1782" s="103">
        <f>IF('Khả năng chọn thiết bị'!$D$8="",0,IF(Consolidated!L1782='Khả năng chọn thiết bị'!$D$8,1,0))</f>
        <v>0</v>
      </c>
      <c r="B1782" s="103">
        <f>IF('Khả năng chọn thiết bị'!$D$8="",0,IF(Consolidated!P1782='Khả năng chọn thiết bị'!$D$8,1,0))</f>
        <v>0</v>
      </c>
      <c r="C1782" s="103">
        <f t="shared" si="54"/>
        <v>0</v>
      </c>
      <c r="D1782" s="103">
        <f>IF(Consolidated!E1782=1,1,0)</f>
        <v>0</v>
      </c>
      <c r="E1782" s="103">
        <f>IF(ISNUMBER(Consolidated!F1782),Consolidated!F1782,0)</f>
        <v>0</v>
      </c>
      <c r="F1782" s="103">
        <f t="shared" si="55"/>
        <v>0</v>
      </c>
    </row>
    <row r="1783" spans="1:6">
      <c r="A1783" s="103">
        <f>IF('Khả năng chọn thiết bị'!$D$8="",0,IF(Consolidated!L1783='Khả năng chọn thiết bị'!$D$8,1,0))</f>
        <v>0</v>
      </c>
      <c r="B1783" s="103">
        <f>IF('Khả năng chọn thiết bị'!$D$8="",0,IF(Consolidated!P1783='Khả năng chọn thiết bị'!$D$8,1,0))</f>
        <v>0</v>
      </c>
      <c r="C1783" s="103">
        <f t="shared" si="54"/>
        <v>0</v>
      </c>
      <c r="D1783" s="103">
        <f>IF(Consolidated!E1783=1,1,0)</f>
        <v>0</v>
      </c>
      <c r="E1783" s="103">
        <f>IF(ISNUMBER(Consolidated!F1783),Consolidated!F1783,0)</f>
        <v>0</v>
      </c>
      <c r="F1783" s="103">
        <f t="shared" si="55"/>
        <v>0</v>
      </c>
    </row>
    <row r="1784" spans="1:6">
      <c r="A1784" s="103">
        <f>IF('Khả năng chọn thiết bị'!$D$8="",0,IF(Consolidated!L1784='Khả năng chọn thiết bị'!$D$8,1,0))</f>
        <v>0</v>
      </c>
      <c r="B1784" s="103">
        <f>IF('Khả năng chọn thiết bị'!$D$8="",0,IF(Consolidated!P1784='Khả năng chọn thiết bị'!$D$8,1,0))</f>
        <v>0</v>
      </c>
      <c r="C1784" s="103">
        <f t="shared" si="54"/>
        <v>0</v>
      </c>
      <c r="D1784" s="103">
        <f>IF(Consolidated!E1784=1,1,0)</f>
        <v>0</v>
      </c>
      <c r="E1784" s="103">
        <f>IF(ISNUMBER(Consolidated!F1784),Consolidated!F1784,0)</f>
        <v>0</v>
      </c>
      <c r="F1784" s="103">
        <f t="shared" si="55"/>
        <v>0</v>
      </c>
    </row>
    <row r="1785" spans="1:6">
      <c r="A1785" s="103">
        <f>IF('Khả năng chọn thiết bị'!$D$8="",0,IF(Consolidated!L1785='Khả năng chọn thiết bị'!$D$8,1,0))</f>
        <v>0</v>
      </c>
      <c r="B1785" s="103">
        <f>IF('Khả năng chọn thiết bị'!$D$8="",0,IF(Consolidated!P1785='Khả năng chọn thiết bị'!$D$8,1,0))</f>
        <v>0</v>
      </c>
      <c r="C1785" s="103">
        <f t="shared" si="54"/>
        <v>0</v>
      </c>
      <c r="D1785" s="103">
        <f>IF(Consolidated!E1785=1,1,0)</f>
        <v>0</v>
      </c>
      <c r="E1785" s="103">
        <f>IF(ISNUMBER(Consolidated!F1785),Consolidated!F1785,0)</f>
        <v>0</v>
      </c>
      <c r="F1785" s="103">
        <f t="shared" si="55"/>
        <v>0</v>
      </c>
    </row>
    <row r="1786" spans="1:6">
      <c r="A1786" s="103">
        <f>IF('Khả năng chọn thiết bị'!$D$8="",0,IF(Consolidated!L1786='Khả năng chọn thiết bị'!$D$8,1,0))</f>
        <v>0</v>
      </c>
      <c r="B1786" s="103">
        <f>IF('Khả năng chọn thiết bị'!$D$8="",0,IF(Consolidated!P1786='Khả năng chọn thiết bị'!$D$8,1,0))</f>
        <v>0</v>
      </c>
      <c r="C1786" s="103">
        <f t="shared" si="54"/>
        <v>0</v>
      </c>
      <c r="D1786" s="103">
        <f>IF(Consolidated!E1786=1,1,0)</f>
        <v>0</v>
      </c>
      <c r="E1786" s="103">
        <f>IF(ISNUMBER(Consolidated!F1786),Consolidated!F1786,0)</f>
        <v>0</v>
      </c>
      <c r="F1786" s="103">
        <f t="shared" si="55"/>
        <v>0</v>
      </c>
    </row>
    <row r="1787" spans="1:6">
      <c r="A1787" s="103">
        <f>IF('Khả năng chọn thiết bị'!$D$8="",0,IF(Consolidated!L1787='Khả năng chọn thiết bị'!$D$8,1,0))</f>
        <v>0</v>
      </c>
      <c r="B1787" s="103">
        <f>IF('Khả năng chọn thiết bị'!$D$8="",0,IF(Consolidated!P1787='Khả năng chọn thiết bị'!$D$8,1,0))</f>
        <v>0</v>
      </c>
      <c r="C1787" s="103">
        <f t="shared" si="54"/>
        <v>0</v>
      </c>
      <c r="D1787" s="103">
        <f>IF(Consolidated!E1787=1,1,0)</f>
        <v>0</v>
      </c>
      <c r="E1787" s="103">
        <f>IF(ISNUMBER(Consolidated!F1787),Consolidated!F1787,0)</f>
        <v>0</v>
      </c>
      <c r="F1787" s="103">
        <f t="shared" si="55"/>
        <v>0</v>
      </c>
    </row>
    <row r="1788" spans="1:6">
      <c r="A1788" s="103">
        <f>IF('Khả năng chọn thiết bị'!$D$8="",0,IF(Consolidated!L1788='Khả năng chọn thiết bị'!$D$8,1,0))</f>
        <v>0</v>
      </c>
      <c r="B1788" s="103">
        <f>IF('Khả năng chọn thiết bị'!$D$8="",0,IF(Consolidated!P1788='Khả năng chọn thiết bị'!$D$8,1,0))</f>
        <v>0</v>
      </c>
      <c r="C1788" s="103">
        <f t="shared" si="54"/>
        <v>0</v>
      </c>
      <c r="D1788" s="103">
        <f>IF(Consolidated!E1788=1,1,0)</f>
        <v>0</v>
      </c>
      <c r="E1788" s="103">
        <f>IF(ISNUMBER(Consolidated!F1788),Consolidated!F1788,0)</f>
        <v>0</v>
      </c>
      <c r="F1788" s="103">
        <f t="shared" si="55"/>
        <v>0</v>
      </c>
    </row>
    <row r="1789" spans="1:6">
      <c r="A1789" s="103">
        <f>IF('Khả năng chọn thiết bị'!$D$8="",0,IF(Consolidated!L1789='Khả năng chọn thiết bị'!$D$8,1,0))</f>
        <v>0</v>
      </c>
      <c r="B1789" s="103">
        <f>IF('Khả năng chọn thiết bị'!$D$8="",0,IF(Consolidated!P1789='Khả năng chọn thiết bị'!$D$8,1,0))</f>
        <v>0</v>
      </c>
      <c r="C1789" s="103">
        <f t="shared" si="54"/>
        <v>0</v>
      </c>
      <c r="D1789" s="103">
        <f>IF(Consolidated!E1789=1,1,0)</f>
        <v>0</v>
      </c>
      <c r="E1789" s="103">
        <f>IF(ISNUMBER(Consolidated!F1789),Consolidated!F1789,0)</f>
        <v>0</v>
      </c>
      <c r="F1789" s="103">
        <f t="shared" si="55"/>
        <v>0</v>
      </c>
    </row>
    <row r="1790" spans="1:6">
      <c r="A1790" s="103">
        <f>IF('Khả năng chọn thiết bị'!$D$8="",0,IF(Consolidated!L1790='Khả năng chọn thiết bị'!$D$8,1,0))</f>
        <v>0</v>
      </c>
      <c r="B1790" s="103">
        <f>IF('Khả năng chọn thiết bị'!$D$8="",0,IF(Consolidated!P1790='Khả năng chọn thiết bị'!$D$8,1,0))</f>
        <v>0</v>
      </c>
      <c r="C1790" s="103">
        <f t="shared" si="54"/>
        <v>0</v>
      </c>
      <c r="D1790" s="103">
        <f>IF(Consolidated!E1790=1,1,0)</f>
        <v>0</v>
      </c>
      <c r="E1790" s="103">
        <f>IF(ISNUMBER(Consolidated!F1790),Consolidated!F1790,0)</f>
        <v>0</v>
      </c>
      <c r="F1790" s="103">
        <f t="shared" si="55"/>
        <v>0</v>
      </c>
    </row>
    <row r="1791" spans="1:6">
      <c r="A1791" s="103">
        <f>IF('Khả năng chọn thiết bị'!$D$8="",0,IF(Consolidated!L1791='Khả năng chọn thiết bị'!$D$8,1,0))</f>
        <v>0</v>
      </c>
      <c r="B1791" s="103">
        <f>IF('Khả năng chọn thiết bị'!$D$8="",0,IF(Consolidated!P1791='Khả năng chọn thiết bị'!$D$8,1,0))</f>
        <v>0</v>
      </c>
      <c r="C1791" s="103">
        <f t="shared" si="54"/>
        <v>0</v>
      </c>
      <c r="D1791" s="103">
        <f>IF(Consolidated!E1791=1,1,0)</f>
        <v>0</v>
      </c>
      <c r="E1791" s="103">
        <f>IF(ISNUMBER(Consolidated!F1791),Consolidated!F1791,0)</f>
        <v>0</v>
      </c>
      <c r="F1791" s="103">
        <f t="shared" si="55"/>
        <v>0</v>
      </c>
    </row>
    <row r="1792" spans="1:6">
      <c r="A1792" s="103">
        <f>IF('Khả năng chọn thiết bị'!$D$8="",0,IF(Consolidated!L1792='Khả năng chọn thiết bị'!$D$8,1,0))</f>
        <v>0</v>
      </c>
      <c r="B1792" s="103">
        <f>IF('Khả năng chọn thiết bị'!$D$8="",0,IF(Consolidated!P1792='Khả năng chọn thiết bị'!$D$8,1,0))</f>
        <v>0</v>
      </c>
      <c r="C1792" s="103">
        <f t="shared" si="54"/>
        <v>0</v>
      </c>
      <c r="D1792" s="103">
        <f>IF(Consolidated!E1792=1,1,0)</f>
        <v>0</v>
      </c>
      <c r="E1792" s="103">
        <f>IF(ISNUMBER(Consolidated!F1792),Consolidated!F1792,0)</f>
        <v>0</v>
      </c>
      <c r="F1792" s="103">
        <f t="shared" si="55"/>
        <v>0</v>
      </c>
    </row>
    <row r="1793" spans="1:6">
      <c r="A1793" s="103">
        <f>IF('Khả năng chọn thiết bị'!$D$8="",0,IF(Consolidated!L1793='Khả năng chọn thiết bị'!$D$8,1,0))</f>
        <v>0</v>
      </c>
      <c r="B1793" s="103">
        <f>IF('Khả năng chọn thiết bị'!$D$8="",0,IF(Consolidated!P1793='Khả năng chọn thiết bị'!$D$8,1,0))</f>
        <v>0</v>
      </c>
      <c r="C1793" s="103">
        <f t="shared" si="54"/>
        <v>0</v>
      </c>
      <c r="D1793" s="103">
        <f>IF(Consolidated!E1793=1,1,0)</f>
        <v>0</v>
      </c>
      <c r="E1793" s="103">
        <f>IF(ISNUMBER(Consolidated!F1793),Consolidated!F1793,0)</f>
        <v>0</v>
      </c>
      <c r="F1793" s="103">
        <f t="shared" si="55"/>
        <v>0</v>
      </c>
    </row>
    <row r="1794" spans="1:6">
      <c r="A1794" s="103">
        <f>IF('Khả năng chọn thiết bị'!$D$8="",0,IF(Consolidated!L1794='Khả năng chọn thiết bị'!$D$8,1,0))</f>
        <v>0</v>
      </c>
      <c r="B1794" s="103">
        <f>IF('Khả năng chọn thiết bị'!$D$8="",0,IF(Consolidated!P1794='Khả năng chọn thiết bị'!$D$8,1,0))</f>
        <v>0</v>
      </c>
      <c r="C1794" s="103">
        <f t="shared" ref="C1794:C1857" si="56">IF(A1794+B1794&gt;0,1,0)</f>
        <v>0</v>
      </c>
      <c r="D1794" s="103">
        <f>IF(Consolidated!E1794=1,1,0)</f>
        <v>1</v>
      </c>
      <c r="E1794" s="103">
        <f>IF(ISNUMBER(Consolidated!F1794),Consolidated!F1794,0)</f>
        <v>0</v>
      </c>
      <c r="F1794" s="103">
        <f t="shared" si="55"/>
        <v>0</v>
      </c>
    </row>
    <row r="1795" spans="1:6">
      <c r="A1795" s="103">
        <f>IF('Khả năng chọn thiết bị'!$D$8="",0,IF(Consolidated!L1795='Khả năng chọn thiết bị'!$D$8,1,0))</f>
        <v>0</v>
      </c>
      <c r="B1795" s="103">
        <f>IF('Khả năng chọn thiết bị'!$D$8="",0,IF(Consolidated!P1795='Khả năng chọn thiết bị'!$D$8,1,0))</f>
        <v>0</v>
      </c>
      <c r="C1795" s="103">
        <f t="shared" si="56"/>
        <v>0</v>
      </c>
      <c r="D1795" s="103">
        <f>IF(Consolidated!E1795=1,1,0)</f>
        <v>1</v>
      </c>
      <c r="E1795" s="103">
        <f>IF(ISNUMBER(Consolidated!F1795),Consolidated!F1795,0)</f>
        <v>1</v>
      </c>
      <c r="F1795" s="103">
        <f t="shared" ref="F1795:F1858" si="57">F1794+C1795</f>
        <v>0</v>
      </c>
    </row>
    <row r="1796" spans="1:6">
      <c r="A1796" s="103">
        <f>IF('Khả năng chọn thiết bị'!$D$8="",0,IF(Consolidated!L1796='Khả năng chọn thiết bị'!$D$8,1,0))</f>
        <v>0</v>
      </c>
      <c r="B1796" s="103">
        <f>IF('Khả năng chọn thiết bị'!$D$8="",0,IF(Consolidated!P1796='Khả năng chọn thiết bị'!$D$8,1,0))</f>
        <v>0</v>
      </c>
      <c r="C1796" s="103">
        <f t="shared" si="56"/>
        <v>0</v>
      </c>
      <c r="D1796" s="103">
        <f>IF(Consolidated!E1796=1,1,0)</f>
        <v>1</v>
      </c>
      <c r="E1796" s="103">
        <f>IF(ISNUMBER(Consolidated!F1796),Consolidated!F1796,0)</f>
        <v>1</v>
      </c>
      <c r="F1796" s="103">
        <f t="shared" si="57"/>
        <v>0</v>
      </c>
    </row>
    <row r="1797" spans="1:6">
      <c r="A1797" s="103">
        <f>IF('Khả năng chọn thiết bị'!$D$8="",0,IF(Consolidated!L1797='Khả năng chọn thiết bị'!$D$8,1,0))</f>
        <v>0</v>
      </c>
      <c r="B1797" s="103">
        <f>IF('Khả năng chọn thiết bị'!$D$8="",0,IF(Consolidated!P1797='Khả năng chọn thiết bị'!$D$8,1,0))</f>
        <v>0</v>
      </c>
      <c r="C1797" s="103">
        <f t="shared" si="56"/>
        <v>0</v>
      </c>
      <c r="D1797" s="103">
        <f>IF(Consolidated!E1797=1,1,0)</f>
        <v>1</v>
      </c>
      <c r="E1797" s="103">
        <f>IF(ISNUMBER(Consolidated!F1797),Consolidated!F1797,0)</f>
        <v>1</v>
      </c>
      <c r="F1797" s="103">
        <f t="shared" si="57"/>
        <v>0</v>
      </c>
    </row>
    <row r="1798" spans="1:6">
      <c r="A1798" s="103">
        <f>IF('Khả năng chọn thiết bị'!$D$8="",0,IF(Consolidated!L1798='Khả năng chọn thiết bị'!$D$8,1,0))</f>
        <v>0</v>
      </c>
      <c r="B1798" s="103">
        <f>IF('Khả năng chọn thiết bị'!$D$8="",0,IF(Consolidated!P1798='Khả năng chọn thiết bị'!$D$8,1,0))</f>
        <v>0</v>
      </c>
      <c r="C1798" s="103">
        <f t="shared" si="56"/>
        <v>0</v>
      </c>
      <c r="D1798" s="103">
        <f>IF(Consolidated!E1798=1,1,0)</f>
        <v>1</v>
      </c>
      <c r="E1798" s="103">
        <f>IF(ISNUMBER(Consolidated!F1798),Consolidated!F1798,0)</f>
        <v>1</v>
      </c>
      <c r="F1798" s="103">
        <f t="shared" si="57"/>
        <v>0</v>
      </c>
    </row>
    <row r="1799" spans="1:6">
      <c r="A1799" s="103">
        <f>IF('Khả năng chọn thiết bị'!$D$8="",0,IF(Consolidated!L1799='Khả năng chọn thiết bị'!$D$8,1,0))</f>
        <v>0</v>
      </c>
      <c r="B1799" s="103">
        <f>IF('Khả năng chọn thiết bị'!$D$8="",0,IF(Consolidated!P1799='Khả năng chọn thiết bị'!$D$8,1,0))</f>
        <v>0</v>
      </c>
      <c r="C1799" s="103">
        <f t="shared" si="56"/>
        <v>0</v>
      </c>
      <c r="D1799" s="103">
        <f>IF(Consolidated!E1799=1,1,0)</f>
        <v>1</v>
      </c>
      <c r="E1799" s="103">
        <f>IF(ISNUMBER(Consolidated!F1799),Consolidated!F1799,0)</f>
        <v>1</v>
      </c>
      <c r="F1799" s="103">
        <f t="shared" si="57"/>
        <v>0</v>
      </c>
    </row>
    <row r="1800" spans="1:6">
      <c r="A1800" s="103">
        <f>IF('Khả năng chọn thiết bị'!$D$8="",0,IF(Consolidated!L1800='Khả năng chọn thiết bị'!$D$8,1,0))</f>
        <v>0</v>
      </c>
      <c r="B1800" s="103">
        <f>IF('Khả năng chọn thiết bị'!$D$8="",0,IF(Consolidated!P1800='Khả năng chọn thiết bị'!$D$8,1,0))</f>
        <v>0</v>
      </c>
      <c r="C1800" s="103">
        <f t="shared" si="56"/>
        <v>0</v>
      </c>
      <c r="D1800" s="103">
        <f>IF(Consolidated!E1800=1,1,0)</f>
        <v>1</v>
      </c>
      <c r="E1800" s="103">
        <f>IF(ISNUMBER(Consolidated!F1800),Consolidated!F1800,0)</f>
        <v>1</v>
      </c>
      <c r="F1800" s="103">
        <f t="shared" si="57"/>
        <v>0</v>
      </c>
    </row>
    <row r="1801" spans="1:6">
      <c r="A1801" s="103">
        <f>IF('Khả năng chọn thiết bị'!$D$8="",0,IF(Consolidated!L1801='Khả năng chọn thiết bị'!$D$8,1,0))</f>
        <v>0</v>
      </c>
      <c r="B1801" s="103">
        <f>IF('Khả năng chọn thiết bị'!$D$8="",0,IF(Consolidated!P1801='Khả năng chọn thiết bị'!$D$8,1,0))</f>
        <v>0</v>
      </c>
      <c r="C1801" s="103">
        <f t="shared" si="56"/>
        <v>0</v>
      </c>
      <c r="D1801" s="103">
        <f>IF(Consolidated!E1801=1,1,0)</f>
        <v>1</v>
      </c>
      <c r="E1801" s="103">
        <f>IF(ISNUMBER(Consolidated!F1801),Consolidated!F1801,0)</f>
        <v>1</v>
      </c>
      <c r="F1801" s="103">
        <f t="shared" si="57"/>
        <v>0</v>
      </c>
    </row>
    <row r="1802" spans="1:6">
      <c r="A1802" s="103">
        <f>IF('Khả năng chọn thiết bị'!$D$8="",0,IF(Consolidated!L1802='Khả năng chọn thiết bị'!$D$8,1,0))</f>
        <v>0</v>
      </c>
      <c r="B1802" s="103">
        <f>IF('Khả năng chọn thiết bị'!$D$8="",0,IF(Consolidated!P1802='Khả năng chọn thiết bị'!$D$8,1,0))</f>
        <v>0</v>
      </c>
      <c r="C1802" s="103">
        <f t="shared" si="56"/>
        <v>0</v>
      </c>
      <c r="D1802" s="103">
        <f>IF(Consolidated!E1802=1,1,0)</f>
        <v>1</v>
      </c>
      <c r="E1802" s="103">
        <f>IF(ISNUMBER(Consolidated!F1802),Consolidated!F1802,0)</f>
        <v>0</v>
      </c>
      <c r="F1802" s="103">
        <f t="shared" si="57"/>
        <v>0</v>
      </c>
    </row>
    <row r="1803" spans="1:6">
      <c r="A1803" s="103">
        <f>IF('Khả năng chọn thiết bị'!$D$8="",0,IF(Consolidated!L1803='Khả năng chọn thiết bị'!$D$8,1,0))</f>
        <v>0</v>
      </c>
      <c r="B1803" s="103">
        <f>IF('Khả năng chọn thiết bị'!$D$8="",0,IF(Consolidated!P1803='Khả năng chọn thiết bị'!$D$8,1,0))</f>
        <v>0</v>
      </c>
      <c r="C1803" s="103">
        <f t="shared" si="56"/>
        <v>0</v>
      </c>
      <c r="D1803" s="103">
        <f>IF(Consolidated!E1803=1,1,0)</f>
        <v>1</v>
      </c>
      <c r="E1803" s="103">
        <f>IF(ISNUMBER(Consolidated!F1803),Consolidated!F1803,0)</f>
        <v>1</v>
      </c>
      <c r="F1803" s="103">
        <f t="shared" si="57"/>
        <v>0</v>
      </c>
    </row>
    <row r="1804" spans="1:6">
      <c r="A1804" s="103">
        <f>IF('Khả năng chọn thiết bị'!$D$8="",0,IF(Consolidated!L1804='Khả năng chọn thiết bị'!$D$8,1,0))</f>
        <v>0</v>
      </c>
      <c r="B1804" s="103">
        <f>IF('Khả năng chọn thiết bị'!$D$8="",0,IF(Consolidated!P1804='Khả năng chọn thiết bị'!$D$8,1,0))</f>
        <v>0</v>
      </c>
      <c r="C1804" s="103">
        <f t="shared" si="56"/>
        <v>0</v>
      </c>
      <c r="D1804" s="103">
        <f>IF(Consolidated!E1804=1,1,0)</f>
        <v>1</v>
      </c>
      <c r="E1804" s="103">
        <f>IF(ISNUMBER(Consolidated!F1804),Consolidated!F1804,0)</f>
        <v>0</v>
      </c>
      <c r="F1804" s="103">
        <f t="shared" si="57"/>
        <v>0</v>
      </c>
    </row>
    <row r="1805" spans="1:6">
      <c r="A1805" s="103">
        <f>IF('Khả năng chọn thiết bị'!$D$8="",0,IF(Consolidated!L1805='Khả năng chọn thiết bị'!$D$8,1,0))</f>
        <v>0</v>
      </c>
      <c r="B1805" s="103">
        <f>IF('Khả năng chọn thiết bị'!$D$8="",0,IF(Consolidated!P1805='Khả năng chọn thiết bị'!$D$8,1,0))</f>
        <v>0</v>
      </c>
      <c r="C1805" s="103">
        <f t="shared" si="56"/>
        <v>0</v>
      </c>
      <c r="D1805" s="103">
        <f>IF(Consolidated!E1805=1,1,0)</f>
        <v>1</v>
      </c>
      <c r="E1805" s="103">
        <f>IF(ISNUMBER(Consolidated!F1805),Consolidated!F1805,0)</f>
        <v>1</v>
      </c>
      <c r="F1805" s="103">
        <f t="shared" si="57"/>
        <v>0</v>
      </c>
    </row>
    <row r="1806" spans="1:6">
      <c r="A1806" s="103">
        <f>IF('Khả năng chọn thiết bị'!$D$8="",0,IF(Consolidated!L1806='Khả năng chọn thiết bị'!$D$8,1,0))</f>
        <v>0</v>
      </c>
      <c r="B1806" s="103">
        <f>IF('Khả năng chọn thiết bị'!$D$8="",0,IF(Consolidated!P1806='Khả năng chọn thiết bị'!$D$8,1,0))</f>
        <v>0</v>
      </c>
      <c r="C1806" s="103">
        <f t="shared" si="56"/>
        <v>0</v>
      </c>
      <c r="D1806" s="103">
        <f>IF(Consolidated!E1806=1,1,0)</f>
        <v>1</v>
      </c>
      <c r="E1806" s="103">
        <f>IF(ISNUMBER(Consolidated!F1806),Consolidated!F1806,0)</f>
        <v>0</v>
      </c>
      <c r="F1806" s="103">
        <f t="shared" si="57"/>
        <v>0</v>
      </c>
    </row>
    <row r="1807" spans="1:6">
      <c r="A1807" s="103">
        <f>IF('Khả năng chọn thiết bị'!$D$8="",0,IF(Consolidated!L1807='Khả năng chọn thiết bị'!$D$8,1,0))</f>
        <v>0</v>
      </c>
      <c r="B1807" s="103">
        <f>IF('Khả năng chọn thiết bị'!$D$8="",0,IF(Consolidated!P1807='Khả năng chọn thiết bị'!$D$8,1,0))</f>
        <v>0</v>
      </c>
      <c r="C1807" s="103">
        <f t="shared" si="56"/>
        <v>0</v>
      </c>
      <c r="D1807" s="103">
        <f>IF(Consolidated!E1807=1,1,0)</f>
        <v>1</v>
      </c>
      <c r="E1807" s="103">
        <f>IF(ISNUMBER(Consolidated!F1807),Consolidated!F1807,0)</f>
        <v>1</v>
      </c>
      <c r="F1807" s="103">
        <f t="shared" si="57"/>
        <v>0</v>
      </c>
    </row>
    <row r="1808" spans="1:6">
      <c r="A1808" s="103">
        <f>IF('Khả năng chọn thiết bị'!$D$8="",0,IF(Consolidated!L1808='Khả năng chọn thiết bị'!$D$8,1,0))</f>
        <v>0</v>
      </c>
      <c r="B1808" s="103">
        <f>IF('Khả năng chọn thiết bị'!$D$8="",0,IF(Consolidated!P1808='Khả năng chọn thiết bị'!$D$8,1,0))</f>
        <v>0</v>
      </c>
      <c r="C1808" s="103">
        <f t="shared" si="56"/>
        <v>0</v>
      </c>
      <c r="D1808" s="103">
        <f>IF(Consolidated!E1808=1,1,0)</f>
        <v>0</v>
      </c>
      <c r="E1808" s="103">
        <f>IF(ISNUMBER(Consolidated!F1808),Consolidated!F1808,0)</f>
        <v>0</v>
      </c>
      <c r="F1808" s="103">
        <f t="shared" si="57"/>
        <v>0</v>
      </c>
    </row>
    <row r="1809" spans="1:6">
      <c r="A1809" s="103">
        <f>IF('Khả năng chọn thiết bị'!$D$8="",0,IF(Consolidated!L1809='Khả năng chọn thiết bị'!$D$8,1,0))</f>
        <v>0</v>
      </c>
      <c r="B1809" s="103">
        <f>IF('Khả năng chọn thiết bị'!$D$8="",0,IF(Consolidated!P1809='Khả năng chọn thiết bị'!$D$8,1,0))</f>
        <v>0</v>
      </c>
      <c r="C1809" s="103">
        <f t="shared" si="56"/>
        <v>0</v>
      </c>
      <c r="D1809" s="103">
        <f>IF(Consolidated!E1809=1,1,0)</f>
        <v>0</v>
      </c>
      <c r="E1809" s="103">
        <f>IF(ISNUMBER(Consolidated!F1809),Consolidated!F1809,0)</f>
        <v>0</v>
      </c>
      <c r="F1809" s="103">
        <f t="shared" si="57"/>
        <v>0</v>
      </c>
    </row>
    <row r="1810" spans="1:6">
      <c r="A1810" s="103">
        <f>IF('Khả năng chọn thiết bị'!$D$8="",0,IF(Consolidated!L1810='Khả năng chọn thiết bị'!$D$8,1,0))</f>
        <v>0</v>
      </c>
      <c r="B1810" s="103">
        <f>IF('Khả năng chọn thiết bị'!$D$8="",0,IF(Consolidated!P1810='Khả năng chọn thiết bị'!$D$8,1,0))</f>
        <v>0</v>
      </c>
      <c r="C1810" s="103">
        <f t="shared" si="56"/>
        <v>0</v>
      </c>
      <c r="D1810" s="103">
        <f>IF(Consolidated!E1810=1,1,0)</f>
        <v>0</v>
      </c>
      <c r="E1810" s="103">
        <f>IF(ISNUMBER(Consolidated!F1810),Consolidated!F1810,0)</f>
        <v>0</v>
      </c>
      <c r="F1810" s="103">
        <f t="shared" si="57"/>
        <v>0</v>
      </c>
    </row>
    <row r="1811" spans="1:6">
      <c r="A1811" s="103">
        <f>IF('Khả năng chọn thiết bị'!$D$8="",0,IF(Consolidated!L1811='Khả năng chọn thiết bị'!$D$8,1,0))</f>
        <v>0</v>
      </c>
      <c r="B1811" s="103">
        <f>IF('Khả năng chọn thiết bị'!$D$8="",0,IF(Consolidated!P1811='Khả năng chọn thiết bị'!$D$8,1,0))</f>
        <v>0</v>
      </c>
      <c r="C1811" s="103">
        <f t="shared" si="56"/>
        <v>0</v>
      </c>
      <c r="D1811" s="103">
        <f>IF(Consolidated!E1811=1,1,0)</f>
        <v>0</v>
      </c>
      <c r="E1811" s="103">
        <f>IF(ISNUMBER(Consolidated!F1811),Consolidated!F1811,0)</f>
        <v>0</v>
      </c>
      <c r="F1811" s="103">
        <f t="shared" si="57"/>
        <v>0</v>
      </c>
    </row>
    <row r="1812" spans="1:6">
      <c r="A1812" s="103">
        <f>IF('Khả năng chọn thiết bị'!$D$8="",0,IF(Consolidated!L1812='Khả năng chọn thiết bị'!$D$8,1,0))</f>
        <v>0</v>
      </c>
      <c r="B1812" s="103">
        <f>IF('Khả năng chọn thiết bị'!$D$8="",0,IF(Consolidated!P1812='Khả năng chọn thiết bị'!$D$8,1,0))</f>
        <v>0</v>
      </c>
      <c r="C1812" s="103">
        <f t="shared" si="56"/>
        <v>0</v>
      </c>
      <c r="D1812" s="103">
        <f>IF(Consolidated!E1812=1,1,0)</f>
        <v>1</v>
      </c>
      <c r="E1812" s="103">
        <f>IF(ISNUMBER(Consolidated!F1812),Consolidated!F1812,0)</f>
        <v>0</v>
      </c>
      <c r="F1812" s="103">
        <f t="shared" si="57"/>
        <v>0</v>
      </c>
    </row>
    <row r="1813" spans="1:6">
      <c r="A1813" s="103">
        <f>IF('Khả năng chọn thiết bị'!$D$8="",0,IF(Consolidated!L1813='Khả năng chọn thiết bị'!$D$8,1,0))</f>
        <v>0</v>
      </c>
      <c r="B1813" s="103">
        <f>IF('Khả năng chọn thiết bị'!$D$8="",0,IF(Consolidated!P1813='Khả năng chọn thiết bị'!$D$8,1,0))</f>
        <v>0</v>
      </c>
      <c r="C1813" s="103">
        <f t="shared" si="56"/>
        <v>0</v>
      </c>
      <c r="D1813" s="103">
        <f>IF(Consolidated!E1813=1,1,0)</f>
        <v>1</v>
      </c>
      <c r="E1813" s="103">
        <f>IF(ISNUMBER(Consolidated!F1813),Consolidated!F1813,0)</f>
        <v>0</v>
      </c>
      <c r="F1813" s="103">
        <f t="shared" si="57"/>
        <v>0</v>
      </c>
    </row>
    <row r="1814" spans="1:6">
      <c r="A1814" s="103">
        <f>IF('Khả năng chọn thiết bị'!$D$8="",0,IF(Consolidated!L1814='Khả năng chọn thiết bị'!$D$8,1,0))</f>
        <v>0</v>
      </c>
      <c r="B1814" s="103">
        <f>IF('Khả năng chọn thiết bị'!$D$8="",0,IF(Consolidated!P1814='Khả năng chọn thiết bị'!$D$8,1,0))</f>
        <v>0</v>
      </c>
      <c r="C1814" s="103">
        <f t="shared" si="56"/>
        <v>0</v>
      </c>
      <c r="D1814" s="103">
        <f>IF(Consolidated!E1814=1,1,0)</f>
        <v>0</v>
      </c>
      <c r="E1814" s="103">
        <f>IF(ISNUMBER(Consolidated!F1814),Consolidated!F1814,0)</f>
        <v>0</v>
      </c>
      <c r="F1814" s="103">
        <f t="shared" si="57"/>
        <v>0</v>
      </c>
    </row>
    <row r="1815" spans="1:6">
      <c r="A1815" s="103">
        <f>IF('Khả năng chọn thiết bị'!$D$8="",0,IF(Consolidated!L1815='Khả năng chọn thiết bị'!$D$8,1,0))</f>
        <v>0</v>
      </c>
      <c r="B1815" s="103">
        <f>IF('Khả năng chọn thiết bị'!$D$8="",0,IF(Consolidated!P1815='Khả năng chọn thiết bị'!$D$8,1,0))</f>
        <v>0</v>
      </c>
      <c r="C1815" s="103">
        <f t="shared" si="56"/>
        <v>0</v>
      </c>
      <c r="D1815" s="103">
        <f>IF(Consolidated!E1815=1,1,0)</f>
        <v>0</v>
      </c>
      <c r="E1815" s="103">
        <f>IF(ISNUMBER(Consolidated!F1815),Consolidated!F1815,0)</f>
        <v>0</v>
      </c>
      <c r="F1815" s="103">
        <f t="shared" si="57"/>
        <v>0</v>
      </c>
    </row>
    <row r="1816" spans="1:6">
      <c r="A1816" s="103">
        <f>IF('Khả năng chọn thiết bị'!$D$8="",0,IF(Consolidated!L1816='Khả năng chọn thiết bị'!$D$8,1,0))</f>
        <v>0</v>
      </c>
      <c r="B1816" s="103">
        <f>IF('Khả năng chọn thiết bị'!$D$8="",0,IF(Consolidated!P1816='Khả năng chọn thiết bị'!$D$8,1,0))</f>
        <v>0</v>
      </c>
      <c r="C1816" s="103">
        <f t="shared" si="56"/>
        <v>0</v>
      </c>
      <c r="D1816" s="103">
        <f>IF(Consolidated!E1816=1,1,0)</f>
        <v>0</v>
      </c>
      <c r="E1816" s="103">
        <f>IF(ISNUMBER(Consolidated!F1816),Consolidated!F1816,0)</f>
        <v>0</v>
      </c>
      <c r="F1816" s="103">
        <f t="shared" si="57"/>
        <v>0</v>
      </c>
    </row>
    <row r="1817" spans="1:6">
      <c r="A1817" s="103">
        <f>IF('Khả năng chọn thiết bị'!$D$8="",0,IF(Consolidated!L1817='Khả năng chọn thiết bị'!$D$8,1,0))</f>
        <v>0</v>
      </c>
      <c r="B1817" s="103">
        <f>IF('Khả năng chọn thiết bị'!$D$8="",0,IF(Consolidated!P1817='Khả năng chọn thiết bị'!$D$8,1,0))</f>
        <v>0</v>
      </c>
      <c r="C1817" s="103">
        <f t="shared" si="56"/>
        <v>0</v>
      </c>
      <c r="D1817" s="103">
        <f>IF(Consolidated!E1817=1,1,0)</f>
        <v>0</v>
      </c>
      <c r="E1817" s="103">
        <f>IF(ISNUMBER(Consolidated!F1817),Consolidated!F1817,0)</f>
        <v>0</v>
      </c>
      <c r="F1817" s="103">
        <f t="shared" si="57"/>
        <v>0</v>
      </c>
    </row>
    <row r="1818" spans="1:6">
      <c r="A1818" s="103">
        <f>IF('Khả năng chọn thiết bị'!$D$8="",0,IF(Consolidated!L1818='Khả năng chọn thiết bị'!$D$8,1,0))</f>
        <v>0</v>
      </c>
      <c r="B1818" s="103">
        <f>IF('Khả năng chọn thiết bị'!$D$8="",0,IF(Consolidated!P1818='Khả năng chọn thiết bị'!$D$8,1,0))</f>
        <v>0</v>
      </c>
      <c r="C1818" s="103">
        <f t="shared" si="56"/>
        <v>0</v>
      </c>
      <c r="D1818" s="103">
        <f>IF(Consolidated!E1818=1,1,0)</f>
        <v>0</v>
      </c>
      <c r="E1818" s="103">
        <f>IF(ISNUMBER(Consolidated!F1818),Consolidated!F1818,0)</f>
        <v>0</v>
      </c>
      <c r="F1818" s="103">
        <f t="shared" si="57"/>
        <v>0</v>
      </c>
    </row>
    <row r="1819" spans="1:6">
      <c r="A1819" s="103">
        <f>IF('Khả năng chọn thiết bị'!$D$8="",0,IF(Consolidated!L1819='Khả năng chọn thiết bị'!$D$8,1,0))</f>
        <v>0</v>
      </c>
      <c r="B1819" s="103">
        <f>IF('Khả năng chọn thiết bị'!$D$8="",0,IF(Consolidated!P1819='Khả năng chọn thiết bị'!$D$8,1,0))</f>
        <v>0</v>
      </c>
      <c r="C1819" s="103">
        <f t="shared" si="56"/>
        <v>0</v>
      </c>
      <c r="D1819" s="103">
        <f>IF(Consolidated!E1819=1,1,0)</f>
        <v>1</v>
      </c>
      <c r="E1819" s="103">
        <f>IF(ISNUMBER(Consolidated!F1819),Consolidated!F1819,0)</f>
        <v>0</v>
      </c>
      <c r="F1819" s="103">
        <f t="shared" si="57"/>
        <v>0</v>
      </c>
    </row>
    <row r="1820" spans="1:6">
      <c r="A1820" s="103">
        <f>IF('Khả năng chọn thiết bị'!$D$8="",0,IF(Consolidated!L1820='Khả năng chọn thiết bị'!$D$8,1,0))</f>
        <v>0</v>
      </c>
      <c r="B1820" s="103">
        <f>IF('Khả năng chọn thiết bị'!$D$8="",0,IF(Consolidated!P1820='Khả năng chọn thiết bị'!$D$8,1,0))</f>
        <v>0</v>
      </c>
      <c r="C1820" s="103">
        <f t="shared" si="56"/>
        <v>0</v>
      </c>
      <c r="D1820" s="103">
        <f>IF(Consolidated!E1820=1,1,0)</f>
        <v>1</v>
      </c>
      <c r="E1820" s="103">
        <f>IF(ISNUMBER(Consolidated!F1820),Consolidated!F1820,0)</f>
        <v>0</v>
      </c>
      <c r="F1820" s="103">
        <f t="shared" si="57"/>
        <v>0</v>
      </c>
    </row>
    <row r="1821" spans="1:6">
      <c r="A1821" s="103">
        <f>IF('Khả năng chọn thiết bị'!$D$8="",0,IF(Consolidated!L1821='Khả năng chọn thiết bị'!$D$8,1,0))</f>
        <v>0</v>
      </c>
      <c r="B1821" s="103">
        <f>IF('Khả năng chọn thiết bị'!$D$8="",0,IF(Consolidated!P1821='Khả năng chọn thiết bị'!$D$8,1,0))</f>
        <v>0</v>
      </c>
      <c r="C1821" s="103">
        <f t="shared" si="56"/>
        <v>0</v>
      </c>
      <c r="D1821" s="103">
        <f>IF(Consolidated!E1821=1,1,0)</f>
        <v>0</v>
      </c>
      <c r="E1821" s="103">
        <f>IF(ISNUMBER(Consolidated!F1821),Consolidated!F1821,0)</f>
        <v>0</v>
      </c>
      <c r="F1821" s="103">
        <f t="shared" si="57"/>
        <v>0</v>
      </c>
    </row>
    <row r="1822" spans="1:6">
      <c r="A1822" s="103">
        <f>IF('Khả năng chọn thiết bị'!$D$8="",0,IF(Consolidated!L1822='Khả năng chọn thiết bị'!$D$8,1,0))</f>
        <v>0</v>
      </c>
      <c r="B1822" s="103">
        <f>IF('Khả năng chọn thiết bị'!$D$8="",0,IF(Consolidated!P1822='Khả năng chọn thiết bị'!$D$8,1,0))</f>
        <v>0</v>
      </c>
      <c r="C1822" s="103">
        <f t="shared" si="56"/>
        <v>0</v>
      </c>
      <c r="D1822" s="103">
        <f>IF(Consolidated!E1822=1,1,0)</f>
        <v>0</v>
      </c>
      <c r="E1822" s="103">
        <f>IF(ISNUMBER(Consolidated!F1822),Consolidated!F1822,0)</f>
        <v>0</v>
      </c>
      <c r="F1822" s="103">
        <f t="shared" si="57"/>
        <v>0</v>
      </c>
    </row>
    <row r="1823" spans="1:6">
      <c r="A1823" s="103">
        <f>IF('Khả năng chọn thiết bị'!$D$8="",0,IF(Consolidated!L1823='Khả năng chọn thiết bị'!$D$8,1,0))</f>
        <v>0</v>
      </c>
      <c r="B1823" s="103">
        <f>IF('Khả năng chọn thiết bị'!$D$8="",0,IF(Consolidated!P1823='Khả năng chọn thiết bị'!$D$8,1,0))</f>
        <v>0</v>
      </c>
      <c r="C1823" s="103">
        <f t="shared" si="56"/>
        <v>0</v>
      </c>
      <c r="D1823" s="103">
        <f>IF(Consolidated!E1823=1,1,0)</f>
        <v>0</v>
      </c>
      <c r="E1823" s="103">
        <f>IF(ISNUMBER(Consolidated!F1823),Consolidated!F1823,0)</f>
        <v>0</v>
      </c>
      <c r="F1823" s="103">
        <f t="shared" si="57"/>
        <v>0</v>
      </c>
    </row>
    <row r="1824" spans="1:6">
      <c r="A1824" s="103">
        <f>IF('Khả năng chọn thiết bị'!$D$8="",0,IF(Consolidated!L1824='Khả năng chọn thiết bị'!$D$8,1,0))</f>
        <v>0</v>
      </c>
      <c r="B1824" s="103">
        <f>IF('Khả năng chọn thiết bị'!$D$8="",0,IF(Consolidated!P1824='Khả năng chọn thiết bị'!$D$8,1,0))</f>
        <v>0</v>
      </c>
      <c r="C1824" s="103">
        <f t="shared" si="56"/>
        <v>0</v>
      </c>
      <c r="D1824" s="103">
        <f>IF(Consolidated!E1824=1,1,0)</f>
        <v>0</v>
      </c>
      <c r="E1824" s="103">
        <f>IF(ISNUMBER(Consolidated!F1824),Consolidated!F1824,0)</f>
        <v>0</v>
      </c>
      <c r="F1824" s="103">
        <f t="shared" si="57"/>
        <v>0</v>
      </c>
    </row>
    <row r="1825" spans="1:6">
      <c r="A1825" s="103">
        <f>IF('Khả năng chọn thiết bị'!$D$8="",0,IF(Consolidated!L1825='Khả năng chọn thiết bị'!$D$8,1,0))</f>
        <v>0</v>
      </c>
      <c r="B1825" s="103">
        <f>IF('Khả năng chọn thiết bị'!$D$8="",0,IF(Consolidated!P1825='Khả năng chọn thiết bị'!$D$8,1,0))</f>
        <v>0</v>
      </c>
      <c r="C1825" s="103">
        <f t="shared" si="56"/>
        <v>0</v>
      </c>
      <c r="D1825" s="103">
        <f>IF(Consolidated!E1825=1,1,0)</f>
        <v>0</v>
      </c>
      <c r="E1825" s="103">
        <f>IF(ISNUMBER(Consolidated!F1825),Consolidated!F1825,0)</f>
        <v>0</v>
      </c>
      <c r="F1825" s="103">
        <f t="shared" si="57"/>
        <v>0</v>
      </c>
    </row>
    <row r="1826" spans="1:6">
      <c r="A1826" s="103">
        <f>IF('Khả năng chọn thiết bị'!$D$8="",0,IF(Consolidated!L1826='Khả năng chọn thiết bị'!$D$8,1,0))</f>
        <v>0</v>
      </c>
      <c r="B1826" s="103">
        <f>IF('Khả năng chọn thiết bị'!$D$8="",0,IF(Consolidated!P1826='Khả năng chọn thiết bị'!$D$8,1,0))</f>
        <v>0</v>
      </c>
      <c r="C1826" s="103">
        <f t="shared" si="56"/>
        <v>0</v>
      </c>
      <c r="D1826" s="103">
        <f>IF(Consolidated!E1826=1,1,0)</f>
        <v>0</v>
      </c>
      <c r="E1826" s="103">
        <f>IF(ISNUMBER(Consolidated!F1826),Consolidated!F1826,0)</f>
        <v>0</v>
      </c>
      <c r="F1826" s="103">
        <f t="shared" si="57"/>
        <v>0</v>
      </c>
    </row>
    <row r="1827" spans="1:6">
      <c r="A1827" s="103">
        <f>IF('Khả năng chọn thiết bị'!$D$8="",0,IF(Consolidated!L1827='Khả năng chọn thiết bị'!$D$8,1,0))</f>
        <v>0</v>
      </c>
      <c r="B1827" s="103">
        <f>IF('Khả năng chọn thiết bị'!$D$8="",0,IF(Consolidated!P1827='Khả năng chọn thiết bị'!$D$8,1,0))</f>
        <v>0</v>
      </c>
      <c r="C1827" s="103">
        <f t="shared" si="56"/>
        <v>0</v>
      </c>
      <c r="D1827" s="103">
        <f>IF(Consolidated!E1827=1,1,0)</f>
        <v>0</v>
      </c>
      <c r="E1827" s="103">
        <f>IF(ISNUMBER(Consolidated!F1827),Consolidated!F1827,0)</f>
        <v>0</v>
      </c>
      <c r="F1827" s="103">
        <f t="shared" si="57"/>
        <v>0</v>
      </c>
    </row>
    <row r="1828" spans="1:6">
      <c r="A1828" s="103">
        <f>IF('Khả năng chọn thiết bị'!$D$8="",0,IF(Consolidated!L1828='Khả năng chọn thiết bị'!$D$8,1,0))</f>
        <v>0</v>
      </c>
      <c r="B1828" s="103">
        <f>IF('Khả năng chọn thiết bị'!$D$8="",0,IF(Consolidated!P1828='Khả năng chọn thiết bị'!$D$8,1,0))</f>
        <v>0</v>
      </c>
      <c r="C1828" s="103">
        <f t="shared" si="56"/>
        <v>0</v>
      </c>
      <c r="D1828" s="103">
        <f>IF(Consolidated!E1828=1,1,0)</f>
        <v>0</v>
      </c>
      <c r="E1828" s="103">
        <f>IF(ISNUMBER(Consolidated!F1828),Consolidated!F1828,0)</f>
        <v>0</v>
      </c>
      <c r="F1828" s="103">
        <f t="shared" si="57"/>
        <v>0</v>
      </c>
    </row>
    <row r="1829" spans="1:6">
      <c r="A1829" s="103">
        <f>IF('Khả năng chọn thiết bị'!$D$8="",0,IF(Consolidated!L1829='Khả năng chọn thiết bị'!$D$8,1,0))</f>
        <v>0</v>
      </c>
      <c r="B1829" s="103">
        <f>IF('Khả năng chọn thiết bị'!$D$8="",0,IF(Consolidated!P1829='Khả năng chọn thiết bị'!$D$8,1,0))</f>
        <v>0</v>
      </c>
      <c r="C1829" s="103">
        <f t="shared" si="56"/>
        <v>0</v>
      </c>
      <c r="D1829" s="103">
        <f>IF(Consolidated!E1829=1,1,0)</f>
        <v>0</v>
      </c>
      <c r="E1829" s="103">
        <f>IF(ISNUMBER(Consolidated!F1829),Consolidated!F1829,0)</f>
        <v>0</v>
      </c>
      <c r="F1829" s="103">
        <f t="shared" si="57"/>
        <v>0</v>
      </c>
    </row>
    <row r="1830" spans="1:6">
      <c r="A1830" s="103">
        <f>IF('Khả năng chọn thiết bị'!$D$8="",0,IF(Consolidated!L1830='Khả năng chọn thiết bị'!$D$8,1,0))</f>
        <v>0</v>
      </c>
      <c r="B1830" s="103">
        <f>IF('Khả năng chọn thiết bị'!$D$8="",0,IF(Consolidated!P1830='Khả năng chọn thiết bị'!$D$8,1,0))</f>
        <v>0</v>
      </c>
      <c r="C1830" s="103">
        <f t="shared" si="56"/>
        <v>0</v>
      </c>
      <c r="D1830" s="103">
        <f>IF(Consolidated!E1830=1,1,0)</f>
        <v>0</v>
      </c>
      <c r="E1830" s="103">
        <f>IF(ISNUMBER(Consolidated!F1830),Consolidated!F1830,0)</f>
        <v>0</v>
      </c>
      <c r="F1830" s="103">
        <f t="shared" si="57"/>
        <v>0</v>
      </c>
    </row>
    <row r="1831" spans="1:6">
      <c r="A1831" s="103">
        <f>IF('Khả năng chọn thiết bị'!$D$8="",0,IF(Consolidated!L1831='Khả năng chọn thiết bị'!$D$8,1,0))</f>
        <v>0</v>
      </c>
      <c r="B1831" s="103">
        <f>IF('Khả năng chọn thiết bị'!$D$8="",0,IF(Consolidated!P1831='Khả năng chọn thiết bị'!$D$8,1,0))</f>
        <v>0</v>
      </c>
      <c r="C1831" s="103">
        <f t="shared" si="56"/>
        <v>0</v>
      </c>
      <c r="D1831" s="103">
        <f>IF(Consolidated!E1831=1,1,0)</f>
        <v>0</v>
      </c>
      <c r="E1831" s="103">
        <f>IF(ISNUMBER(Consolidated!F1831),Consolidated!F1831,0)</f>
        <v>0</v>
      </c>
      <c r="F1831" s="103">
        <f t="shared" si="57"/>
        <v>0</v>
      </c>
    </row>
    <row r="1832" spans="1:6">
      <c r="A1832" s="103">
        <f>IF('Khả năng chọn thiết bị'!$D$8="",0,IF(Consolidated!L1832='Khả năng chọn thiết bị'!$D$8,1,0))</f>
        <v>0</v>
      </c>
      <c r="B1832" s="103">
        <f>IF('Khả năng chọn thiết bị'!$D$8="",0,IF(Consolidated!P1832='Khả năng chọn thiết bị'!$D$8,1,0))</f>
        <v>0</v>
      </c>
      <c r="C1832" s="103">
        <f t="shared" si="56"/>
        <v>0</v>
      </c>
      <c r="D1832" s="103">
        <f>IF(Consolidated!E1832=1,1,0)</f>
        <v>0</v>
      </c>
      <c r="E1832" s="103">
        <f>IF(ISNUMBER(Consolidated!F1832),Consolidated!F1832,0)</f>
        <v>0</v>
      </c>
      <c r="F1832" s="103">
        <f t="shared" si="57"/>
        <v>0</v>
      </c>
    </row>
    <row r="1833" spans="1:6">
      <c r="A1833" s="103">
        <f>IF('Khả năng chọn thiết bị'!$D$8="",0,IF(Consolidated!L1833='Khả năng chọn thiết bị'!$D$8,1,0))</f>
        <v>0</v>
      </c>
      <c r="B1833" s="103">
        <f>IF('Khả năng chọn thiết bị'!$D$8="",0,IF(Consolidated!P1833='Khả năng chọn thiết bị'!$D$8,1,0))</f>
        <v>0</v>
      </c>
      <c r="C1833" s="103">
        <f t="shared" si="56"/>
        <v>0</v>
      </c>
      <c r="D1833" s="103">
        <f>IF(Consolidated!E1833=1,1,0)</f>
        <v>0</v>
      </c>
      <c r="E1833" s="103">
        <f>IF(ISNUMBER(Consolidated!F1833),Consolidated!F1833,0)</f>
        <v>0</v>
      </c>
      <c r="F1833" s="103">
        <f t="shared" si="57"/>
        <v>0</v>
      </c>
    </row>
    <row r="1834" spans="1:6">
      <c r="A1834" s="103">
        <f>IF('Khả năng chọn thiết bị'!$D$8="",0,IF(Consolidated!L1834='Khả năng chọn thiết bị'!$D$8,1,0))</f>
        <v>0</v>
      </c>
      <c r="B1834" s="103">
        <f>IF('Khả năng chọn thiết bị'!$D$8="",0,IF(Consolidated!P1834='Khả năng chọn thiết bị'!$D$8,1,0))</f>
        <v>0</v>
      </c>
      <c r="C1834" s="103">
        <f t="shared" si="56"/>
        <v>0</v>
      </c>
      <c r="D1834" s="103">
        <f>IF(Consolidated!E1834=1,1,0)</f>
        <v>1</v>
      </c>
      <c r="E1834" s="103">
        <f>IF(ISNUMBER(Consolidated!F1834),Consolidated!F1834,0)</f>
        <v>0</v>
      </c>
      <c r="F1834" s="103">
        <f t="shared" si="57"/>
        <v>0</v>
      </c>
    </row>
    <row r="1835" spans="1:6">
      <c r="A1835" s="103">
        <f>IF('Khả năng chọn thiết bị'!$D$8="",0,IF(Consolidated!L1835='Khả năng chọn thiết bị'!$D$8,1,0))</f>
        <v>0</v>
      </c>
      <c r="B1835" s="103">
        <f>IF('Khả năng chọn thiết bị'!$D$8="",0,IF(Consolidated!P1835='Khả năng chọn thiết bị'!$D$8,1,0))</f>
        <v>0</v>
      </c>
      <c r="C1835" s="103">
        <f t="shared" si="56"/>
        <v>0</v>
      </c>
      <c r="D1835" s="103">
        <f>IF(Consolidated!E1835=1,1,0)</f>
        <v>0</v>
      </c>
      <c r="E1835" s="103">
        <f>IF(ISNUMBER(Consolidated!F1835),Consolidated!F1835,0)</f>
        <v>0</v>
      </c>
      <c r="F1835" s="103">
        <f t="shared" si="57"/>
        <v>0</v>
      </c>
    </row>
    <row r="1836" spans="1:6">
      <c r="A1836" s="103">
        <f>IF('Khả năng chọn thiết bị'!$D$8="",0,IF(Consolidated!L1836='Khả năng chọn thiết bị'!$D$8,1,0))</f>
        <v>0</v>
      </c>
      <c r="B1836" s="103">
        <f>IF('Khả năng chọn thiết bị'!$D$8="",0,IF(Consolidated!P1836='Khả năng chọn thiết bị'!$D$8,1,0))</f>
        <v>0</v>
      </c>
      <c r="C1836" s="103">
        <f t="shared" si="56"/>
        <v>0</v>
      </c>
      <c r="D1836" s="103">
        <f>IF(Consolidated!E1836=1,1,0)</f>
        <v>0</v>
      </c>
      <c r="E1836" s="103">
        <f>IF(ISNUMBER(Consolidated!F1836),Consolidated!F1836,0)</f>
        <v>0</v>
      </c>
      <c r="F1836" s="103">
        <f t="shared" si="57"/>
        <v>0</v>
      </c>
    </row>
    <row r="1837" spans="1:6">
      <c r="A1837" s="103">
        <f>IF('Khả năng chọn thiết bị'!$D$8="",0,IF(Consolidated!L1837='Khả năng chọn thiết bị'!$D$8,1,0))</f>
        <v>0</v>
      </c>
      <c r="B1837" s="103">
        <f>IF('Khả năng chọn thiết bị'!$D$8="",0,IF(Consolidated!P1837='Khả năng chọn thiết bị'!$D$8,1,0))</f>
        <v>0</v>
      </c>
      <c r="C1837" s="103">
        <f t="shared" si="56"/>
        <v>0</v>
      </c>
      <c r="D1837" s="103">
        <f>IF(Consolidated!E1837=1,1,0)</f>
        <v>0</v>
      </c>
      <c r="E1837" s="103">
        <f>IF(ISNUMBER(Consolidated!F1837),Consolidated!F1837,0)</f>
        <v>0</v>
      </c>
      <c r="F1837" s="103">
        <f t="shared" si="57"/>
        <v>0</v>
      </c>
    </row>
    <row r="1838" spans="1:6">
      <c r="A1838" s="103">
        <f>IF('Khả năng chọn thiết bị'!$D$8="",0,IF(Consolidated!L1838='Khả năng chọn thiết bị'!$D$8,1,0))</f>
        <v>0</v>
      </c>
      <c r="B1838" s="103">
        <f>IF('Khả năng chọn thiết bị'!$D$8="",0,IF(Consolidated!P1838='Khả năng chọn thiết bị'!$D$8,1,0))</f>
        <v>0</v>
      </c>
      <c r="C1838" s="103">
        <f t="shared" si="56"/>
        <v>0</v>
      </c>
      <c r="D1838" s="103">
        <f>IF(Consolidated!E1838=1,1,0)</f>
        <v>0</v>
      </c>
      <c r="E1838" s="103">
        <f>IF(ISNUMBER(Consolidated!F1838),Consolidated!F1838,0)</f>
        <v>0</v>
      </c>
      <c r="F1838" s="103">
        <f t="shared" si="57"/>
        <v>0</v>
      </c>
    </row>
    <row r="1839" spans="1:6">
      <c r="A1839" s="103">
        <f>IF('Khả năng chọn thiết bị'!$D$8="",0,IF(Consolidated!L1839='Khả năng chọn thiết bị'!$D$8,1,0))</f>
        <v>0</v>
      </c>
      <c r="B1839" s="103">
        <f>IF('Khả năng chọn thiết bị'!$D$8="",0,IF(Consolidated!P1839='Khả năng chọn thiết bị'!$D$8,1,0))</f>
        <v>0</v>
      </c>
      <c r="C1839" s="103">
        <f t="shared" si="56"/>
        <v>0</v>
      </c>
      <c r="D1839" s="103">
        <f>IF(Consolidated!E1839=1,1,0)</f>
        <v>0</v>
      </c>
      <c r="E1839" s="103">
        <f>IF(ISNUMBER(Consolidated!F1839),Consolidated!F1839,0)</f>
        <v>0</v>
      </c>
      <c r="F1839" s="103">
        <f t="shared" si="57"/>
        <v>0</v>
      </c>
    </row>
    <row r="1840" spans="1:6">
      <c r="A1840" s="103">
        <f>IF('Khả năng chọn thiết bị'!$D$8="",0,IF(Consolidated!L1840='Khả năng chọn thiết bị'!$D$8,1,0))</f>
        <v>0</v>
      </c>
      <c r="B1840" s="103">
        <f>IF('Khả năng chọn thiết bị'!$D$8="",0,IF(Consolidated!P1840='Khả năng chọn thiết bị'!$D$8,1,0))</f>
        <v>0</v>
      </c>
      <c r="C1840" s="103">
        <f t="shared" si="56"/>
        <v>0</v>
      </c>
      <c r="D1840" s="103">
        <f>IF(Consolidated!E1840=1,1,0)</f>
        <v>0</v>
      </c>
      <c r="E1840" s="103">
        <f>IF(ISNUMBER(Consolidated!F1840),Consolidated!F1840,0)</f>
        <v>0</v>
      </c>
      <c r="F1840" s="103">
        <f t="shared" si="57"/>
        <v>0</v>
      </c>
    </row>
    <row r="1841" spans="1:6">
      <c r="A1841" s="103">
        <f>IF('Khả năng chọn thiết bị'!$D$8="",0,IF(Consolidated!L1841='Khả năng chọn thiết bị'!$D$8,1,0))</f>
        <v>0</v>
      </c>
      <c r="B1841" s="103">
        <f>IF('Khả năng chọn thiết bị'!$D$8="",0,IF(Consolidated!P1841='Khả năng chọn thiết bị'!$D$8,1,0))</f>
        <v>0</v>
      </c>
      <c r="C1841" s="103">
        <f t="shared" si="56"/>
        <v>0</v>
      </c>
      <c r="D1841" s="103">
        <f>IF(Consolidated!E1841=1,1,0)</f>
        <v>0</v>
      </c>
      <c r="E1841" s="103">
        <f>IF(ISNUMBER(Consolidated!F1841),Consolidated!F1841,0)</f>
        <v>0</v>
      </c>
      <c r="F1841" s="103">
        <f t="shared" si="57"/>
        <v>0</v>
      </c>
    </row>
    <row r="1842" spans="1:6">
      <c r="A1842" s="103">
        <f>IF('Khả năng chọn thiết bị'!$D$8="",0,IF(Consolidated!L1842='Khả năng chọn thiết bị'!$D$8,1,0))</f>
        <v>0</v>
      </c>
      <c r="B1842" s="103">
        <f>IF('Khả năng chọn thiết bị'!$D$8="",0,IF(Consolidated!P1842='Khả năng chọn thiết bị'!$D$8,1,0))</f>
        <v>0</v>
      </c>
      <c r="C1842" s="103">
        <f t="shared" si="56"/>
        <v>0</v>
      </c>
      <c r="D1842" s="103">
        <f>IF(Consolidated!E1842=1,1,0)</f>
        <v>0</v>
      </c>
      <c r="E1842" s="103">
        <f>IF(ISNUMBER(Consolidated!F1842),Consolidated!F1842,0)</f>
        <v>0</v>
      </c>
      <c r="F1842" s="103">
        <f t="shared" si="57"/>
        <v>0</v>
      </c>
    </row>
    <row r="1843" spans="1:6">
      <c r="A1843" s="103">
        <f>IF('Khả năng chọn thiết bị'!$D$8="",0,IF(Consolidated!L1843='Khả năng chọn thiết bị'!$D$8,1,0))</f>
        <v>0</v>
      </c>
      <c r="B1843" s="103">
        <f>IF('Khả năng chọn thiết bị'!$D$8="",0,IF(Consolidated!P1843='Khả năng chọn thiết bị'!$D$8,1,0))</f>
        <v>0</v>
      </c>
      <c r="C1843" s="103">
        <f t="shared" si="56"/>
        <v>0</v>
      </c>
      <c r="D1843" s="103">
        <f>IF(Consolidated!E1843=1,1,0)</f>
        <v>0</v>
      </c>
      <c r="E1843" s="103">
        <f>IF(ISNUMBER(Consolidated!F1843),Consolidated!F1843,0)</f>
        <v>0</v>
      </c>
      <c r="F1843" s="103">
        <f t="shared" si="57"/>
        <v>0</v>
      </c>
    </row>
    <row r="1844" spans="1:6">
      <c r="A1844" s="103">
        <f>IF('Khả năng chọn thiết bị'!$D$8="",0,IF(Consolidated!L1844='Khả năng chọn thiết bị'!$D$8,1,0))</f>
        <v>0</v>
      </c>
      <c r="B1844" s="103">
        <f>IF('Khả năng chọn thiết bị'!$D$8="",0,IF(Consolidated!P1844='Khả năng chọn thiết bị'!$D$8,1,0))</f>
        <v>0</v>
      </c>
      <c r="C1844" s="103">
        <f t="shared" si="56"/>
        <v>0</v>
      </c>
      <c r="D1844" s="103">
        <f>IF(Consolidated!E1844=1,1,0)</f>
        <v>0</v>
      </c>
      <c r="E1844" s="103">
        <f>IF(ISNUMBER(Consolidated!F1844),Consolidated!F1844,0)</f>
        <v>0</v>
      </c>
      <c r="F1844" s="103">
        <f t="shared" si="57"/>
        <v>0</v>
      </c>
    </row>
    <row r="1845" spans="1:6">
      <c r="A1845" s="103">
        <f>IF('Khả năng chọn thiết bị'!$D$8="",0,IF(Consolidated!L1845='Khả năng chọn thiết bị'!$D$8,1,0))</f>
        <v>0</v>
      </c>
      <c r="B1845" s="103">
        <f>IF('Khả năng chọn thiết bị'!$D$8="",0,IF(Consolidated!P1845='Khả năng chọn thiết bị'!$D$8,1,0))</f>
        <v>0</v>
      </c>
      <c r="C1845" s="103">
        <f t="shared" si="56"/>
        <v>0</v>
      </c>
      <c r="D1845" s="103">
        <f>IF(Consolidated!E1845=1,1,0)</f>
        <v>0</v>
      </c>
      <c r="E1845" s="103">
        <f>IF(ISNUMBER(Consolidated!F1845),Consolidated!F1845,0)</f>
        <v>0</v>
      </c>
      <c r="F1845" s="103">
        <f t="shared" si="57"/>
        <v>0</v>
      </c>
    </row>
    <row r="1846" spans="1:6">
      <c r="A1846" s="103">
        <f>IF('Khả năng chọn thiết bị'!$D$8="",0,IF(Consolidated!L1846='Khả năng chọn thiết bị'!$D$8,1,0))</f>
        <v>0</v>
      </c>
      <c r="B1846" s="103">
        <f>IF('Khả năng chọn thiết bị'!$D$8="",0,IF(Consolidated!P1846='Khả năng chọn thiết bị'!$D$8,1,0))</f>
        <v>0</v>
      </c>
      <c r="C1846" s="103">
        <f t="shared" si="56"/>
        <v>0</v>
      </c>
      <c r="D1846" s="103">
        <f>IF(Consolidated!E1846=1,1,0)</f>
        <v>0</v>
      </c>
      <c r="E1846" s="103">
        <f>IF(ISNUMBER(Consolidated!F1846),Consolidated!F1846,0)</f>
        <v>0</v>
      </c>
      <c r="F1846" s="103">
        <f t="shared" si="57"/>
        <v>0</v>
      </c>
    </row>
    <row r="1847" spans="1:6">
      <c r="A1847" s="103">
        <f>IF('Khả năng chọn thiết bị'!$D$8="",0,IF(Consolidated!L1847='Khả năng chọn thiết bị'!$D$8,1,0))</f>
        <v>0</v>
      </c>
      <c r="B1847" s="103">
        <f>IF('Khả năng chọn thiết bị'!$D$8="",0,IF(Consolidated!P1847='Khả năng chọn thiết bị'!$D$8,1,0))</f>
        <v>0</v>
      </c>
      <c r="C1847" s="103">
        <f t="shared" si="56"/>
        <v>0</v>
      </c>
      <c r="D1847" s="103">
        <f>IF(Consolidated!E1847=1,1,0)</f>
        <v>0</v>
      </c>
      <c r="E1847" s="103">
        <f>IF(ISNUMBER(Consolidated!F1847),Consolidated!F1847,0)</f>
        <v>0</v>
      </c>
      <c r="F1847" s="103">
        <f t="shared" si="57"/>
        <v>0</v>
      </c>
    </row>
    <row r="1848" spans="1:6">
      <c r="A1848" s="103">
        <f>IF('Khả năng chọn thiết bị'!$D$8="",0,IF(Consolidated!L1848='Khả năng chọn thiết bị'!$D$8,1,0))</f>
        <v>0</v>
      </c>
      <c r="B1848" s="103">
        <f>IF('Khả năng chọn thiết bị'!$D$8="",0,IF(Consolidated!P1848='Khả năng chọn thiết bị'!$D$8,1,0))</f>
        <v>0</v>
      </c>
      <c r="C1848" s="103">
        <f t="shared" si="56"/>
        <v>0</v>
      </c>
      <c r="D1848" s="103">
        <f>IF(Consolidated!E1848=1,1,0)</f>
        <v>0</v>
      </c>
      <c r="E1848" s="103">
        <f>IF(ISNUMBER(Consolidated!F1848),Consolidated!F1848,0)</f>
        <v>0</v>
      </c>
      <c r="F1848" s="103">
        <f t="shared" si="57"/>
        <v>0</v>
      </c>
    </row>
    <row r="1849" spans="1:6">
      <c r="A1849" s="103">
        <f>IF('Khả năng chọn thiết bị'!$D$8="",0,IF(Consolidated!L1849='Khả năng chọn thiết bị'!$D$8,1,0))</f>
        <v>0</v>
      </c>
      <c r="B1849" s="103">
        <f>IF('Khả năng chọn thiết bị'!$D$8="",0,IF(Consolidated!P1849='Khả năng chọn thiết bị'!$D$8,1,0))</f>
        <v>0</v>
      </c>
      <c r="C1849" s="103">
        <f t="shared" si="56"/>
        <v>0</v>
      </c>
      <c r="D1849" s="103">
        <f>IF(Consolidated!E1849=1,1,0)</f>
        <v>0</v>
      </c>
      <c r="E1849" s="103">
        <f>IF(ISNUMBER(Consolidated!F1849),Consolidated!F1849,0)</f>
        <v>0</v>
      </c>
      <c r="F1849" s="103">
        <f t="shared" si="57"/>
        <v>0</v>
      </c>
    </row>
    <row r="1850" spans="1:6">
      <c r="A1850" s="103">
        <f>IF('Khả năng chọn thiết bị'!$D$8="",0,IF(Consolidated!L1850='Khả năng chọn thiết bị'!$D$8,1,0))</f>
        <v>0</v>
      </c>
      <c r="B1850" s="103">
        <f>IF('Khả năng chọn thiết bị'!$D$8="",0,IF(Consolidated!P1850='Khả năng chọn thiết bị'!$D$8,1,0))</f>
        <v>0</v>
      </c>
      <c r="C1850" s="103">
        <f t="shared" si="56"/>
        <v>0</v>
      </c>
      <c r="D1850" s="103">
        <f>IF(Consolidated!E1850=1,1,0)</f>
        <v>0</v>
      </c>
      <c r="E1850" s="103">
        <f>IF(ISNUMBER(Consolidated!F1850),Consolidated!F1850,0)</f>
        <v>0</v>
      </c>
      <c r="F1850" s="103">
        <f t="shared" si="57"/>
        <v>0</v>
      </c>
    </row>
    <row r="1851" spans="1:6">
      <c r="A1851" s="103">
        <f>IF('Khả năng chọn thiết bị'!$D$8="",0,IF(Consolidated!L1851='Khả năng chọn thiết bị'!$D$8,1,0))</f>
        <v>0</v>
      </c>
      <c r="B1851" s="103">
        <f>IF('Khả năng chọn thiết bị'!$D$8="",0,IF(Consolidated!P1851='Khả năng chọn thiết bị'!$D$8,1,0))</f>
        <v>0</v>
      </c>
      <c r="C1851" s="103">
        <f t="shared" si="56"/>
        <v>0</v>
      </c>
      <c r="D1851" s="103">
        <f>IF(Consolidated!E1851=1,1,0)</f>
        <v>0</v>
      </c>
      <c r="E1851" s="103">
        <f>IF(ISNUMBER(Consolidated!F1851),Consolidated!F1851,0)</f>
        <v>0</v>
      </c>
      <c r="F1851" s="103">
        <f t="shared" si="57"/>
        <v>0</v>
      </c>
    </row>
    <row r="1852" spans="1:6">
      <c r="A1852" s="103">
        <f>IF('Khả năng chọn thiết bị'!$D$8="",0,IF(Consolidated!L1852='Khả năng chọn thiết bị'!$D$8,1,0))</f>
        <v>0</v>
      </c>
      <c r="B1852" s="103">
        <f>IF('Khả năng chọn thiết bị'!$D$8="",0,IF(Consolidated!P1852='Khả năng chọn thiết bị'!$D$8,1,0))</f>
        <v>0</v>
      </c>
      <c r="C1852" s="103">
        <f t="shared" si="56"/>
        <v>0</v>
      </c>
      <c r="D1852" s="103">
        <f>IF(Consolidated!E1852=1,1,0)</f>
        <v>0</v>
      </c>
      <c r="E1852" s="103">
        <f>IF(ISNUMBER(Consolidated!F1852),Consolidated!F1852,0)</f>
        <v>0</v>
      </c>
      <c r="F1852" s="103">
        <f t="shared" si="57"/>
        <v>0</v>
      </c>
    </row>
    <row r="1853" spans="1:6">
      <c r="A1853" s="103">
        <f>IF('Khả năng chọn thiết bị'!$D$8="",0,IF(Consolidated!L1853='Khả năng chọn thiết bị'!$D$8,1,0))</f>
        <v>0</v>
      </c>
      <c r="B1853" s="103">
        <f>IF('Khả năng chọn thiết bị'!$D$8="",0,IF(Consolidated!P1853='Khả năng chọn thiết bị'!$D$8,1,0))</f>
        <v>0</v>
      </c>
      <c r="C1853" s="103">
        <f t="shared" si="56"/>
        <v>0</v>
      </c>
      <c r="D1853" s="103">
        <f>IF(Consolidated!E1853=1,1,0)</f>
        <v>0</v>
      </c>
      <c r="E1853" s="103">
        <f>IF(ISNUMBER(Consolidated!F1853),Consolidated!F1853,0)</f>
        <v>0</v>
      </c>
      <c r="F1853" s="103">
        <f t="shared" si="57"/>
        <v>0</v>
      </c>
    </row>
    <row r="1854" spans="1:6">
      <c r="A1854" s="103">
        <f>IF('Khả năng chọn thiết bị'!$D$8="",0,IF(Consolidated!L1854='Khả năng chọn thiết bị'!$D$8,1,0))</f>
        <v>0</v>
      </c>
      <c r="B1854" s="103">
        <f>IF('Khả năng chọn thiết bị'!$D$8="",0,IF(Consolidated!P1854='Khả năng chọn thiết bị'!$D$8,1,0))</f>
        <v>0</v>
      </c>
      <c r="C1854" s="103">
        <f t="shared" si="56"/>
        <v>0</v>
      </c>
      <c r="D1854" s="103">
        <f>IF(Consolidated!E1854=1,1,0)</f>
        <v>0</v>
      </c>
      <c r="E1854" s="103">
        <f>IF(ISNUMBER(Consolidated!F1854),Consolidated!F1854,0)</f>
        <v>0</v>
      </c>
      <c r="F1854" s="103">
        <f t="shared" si="57"/>
        <v>0</v>
      </c>
    </row>
    <row r="1855" spans="1:6">
      <c r="A1855" s="103">
        <f>IF('Khả năng chọn thiết bị'!$D$8="",0,IF(Consolidated!L1855='Khả năng chọn thiết bị'!$D$8,1,0))</f>
        <v>0</v>
      </c>
      <c r="B1855" s="103">
        <f>IF('Khả năng chọn thiết bị'!$D$8="",0,IF(Consolidated!P1855='Khả năng chọn thiết bị'!$D$8,1,0))</f>
        <v>0</v>
      </c>
      <c r="C1855" s="103">
        <f t="shared" si="56"/>
        <v>0</v>
      </c>
      <c r="D1855" s="103">
        <f>IF(Consolidated!E1855=1,1,0)</f>
        <v>0</v>
      </c>
      <c r="E1855" s="103">
        <f>IF(ISNUMBER(Consolidated!F1855),Consolidated!F1855,0)</f>
        <v>0</v>
      </c>
      <c r="F1855" s="103">
        <f t="shared" si="57"/>
        <v>0</v>
      </c>
    </row>
    <row r="1856" spans="1:6">
      <c r="A1856" s="103">
        <f>IF('Khả năng chọn thiết bị'!$D$8="",0,IF(Consolidated!L1856='Khả năng chọn thiết bị'!$D$8,1,0))</f>
        <v>0</v>
      </c>
      <c r="B1856" s="103">
        <f>IF('Khả năng chọn thiết bị'!$D$8="",0,IF(Consolidated!P1856='Khả năng chọn thiết bị'!$D$8,1,0))</f>
        <v>0</v>
      </c>
      <c r="C1856" s="103">
        <f t="shared" si="56"/>
        <v>0</v>
      </c>
      <c r="D1856" s="103">
        <f>IF(Consolidated!E1856=1,1,0)</f>
        <v>0</v>
      </c>
      <c r="E1856" s="103">
        <f>IF(ISNUMBER(Consolidated!F1856),Consolidated!F1856,0)</f>
        <v>0</v>
      </c>
      <c r="F1856" s="103">
        <f t="shared" si="57"/>
        <v>0</v>
      </c>
    </row>
    <row r="1857" spans="1:6">
      <c r="A1857" s="103">
        <f>IF('Khả năng chọn thiết bị'!$D$8="",0,IF(Consolidated!L1857='Khả năng chọn thiết bị'!$D$8,1,0))</f>
        <v>0</v>
      </c>
      <c r="B1857" s="103">
        <f>IF('Khả năng chọn thiết bị'!$D$8="",0,IF(Consolidated!P1857='Khả năng chọn thiết bị'!$D$8,1,0))</f>
        <v>0</v>
      </c>
      <c r="C1857" s="103">
        <f t="shared" si="56"/>
        <v>0</v>
      </c>
      <c r="D1857" s="103">
        <f>IF(Consolidated!E1857=1,1,0)</f>
        <v>0</v>
      </c>
      <c r="E1857" s="103">
        <f>IF(ISNUMBER(Consolidated!F1857),Consolidated!F1857,0)</f>
        <v>0</v>
      </c>
      <c r="F1857" s="103">
        <f t="shared" si="57"/>
        <v>0</v>
      </c>
    </row>
    <row r="1858" spans="1:6">
      <c r="A1858" s="103">
        <f>IF('Khả năng chọn thiết bị'!$D$8="",0,IF(Consolidated!L1858='Khả năng chọn thiết bị'!$D$8,1,0))</f>
        <v>0</v>
      </c>
      <c r="B1858" s="103">
        <f>IF('Khả năng chọn thiết bị'!$D$8="",0,IF(Consolidated!P1858='Khả năng chọn thiết bị'!$D$8,1,0))</f>
        <v>0</v>
      </c>
      <c r="C1858" s="103">
        <f t="shared" ref="C1858:C1921" si="58">IF(A1858+B1858&gt;0,1,0)</f>
        <v>0</v>
      </c>
      <c r="D1858" s="103">
        <f>IF(Consolidated!E1858=1,1,0)</f>
        <v>0</v>
      </c>
      <c r="E1858" s="103">
        <f>IF(ISNUMBER(Consolidated!F1858),Consolidated!F1858,0)</f>
        <v>0</v>
      </c>
      <c r="F1858" s="103">
        <f t="shared" si="57"/>
        <v>0</v>
      </c>
    </row>
    <row r="1859" spans="1:6">
      <c r="A1859" s="103">
        <f>IF('Khả năng chọn thiết bị'!$D$8="",0,IF(Consolidated!L1859='Khả năng chọn thiết bị'!$D$8,1,0))</f>
        <v>0</v>
      </c>
      <c r="B1859" s="103">
        <f>IF('Khả năng chọn thiết bị'!$D$8="",0,IF(Consolidated!P1859='Khả năng chọn thiết bị'!$D$8,1,0))</f>
        <v>0</v>
      </c>
      <c r="C1859" s="103">
        <f t="shared" si="58"/>
        <v>0</v>
      </c>
      <c r="D1859" s="103">
        <f>IF(Consolidated!E1859=1,1,0)</f>
        <v>0</v>
      </c>
      <c r="E1859" s="103">
        <f>IF(ISNUMBER(Consolidated!F1859),Consolidated!F1859,0)</f>
        <v>0</v>
      </c>
      <c r="F1859" s="103">
        <f t="shared" ref="F1859:F1922" si="59">F1858+C1859</f>
        <v>0</v>
      </c>
    </row>
    <row r="1860" spans="1:6">
      <c r="A1860" s="103">
        <f>IF('Khả năng chọn thiết bị'!$D$8="",0,IF(Consolidated!L1860='Khả năng chọn thiết bị'!$D$8,1,0))</f>
        <v>0</v>
      </c>
      <c r="B1860" s="103">
        <f>IF('Khả năng chọn thiết bị'!$D$8="",0,IF(Consolidated!P1860='Khả năng chọn thiết bị'!$D$8,1,0))</f>
        <v>0</v>
      </c>
      <c r="C1860" s="103">
        <f t="shared" si="58"/>
        <v>0</v>
      </c>
      <c r="D1860" s="103">
        <f>IF(Consolidated!E1860=1,1,0)</f>
        <v>0</v>
      </c>
      <c r="E1860" s="103">
        <f>IF(ISNUMBER(Consolidated!F1860),Consolidated!F1860,0)</f>
        <v>0</v>
      </c>
      <c r="F1860" s="103">
        <f t="shared" si="59"/>
        <v>0</v>
      </c>
    </row>
    <row r="1861" spans="1:6">
      <c r="A1861" s="103">
        <f>IF('Khả năng chọn thiết bị'!$D$8="",0,IF(Consolidated!L1861='Khả năng chọn thiết bị'!$D$8,1,0))</f>
        <v>0</v>
      </c>
      <c r="B1861" s="103">
        <f>IF('Khả năng chọn thiết bị'!$D$8="",0,IF(Consolidated!P1861='Khả năng chọn thiết bị'!$D$8,1,0))</f>
        <v>0</v>
      </c>
      <c r="C1861" s="103">
        <f t="shared" si="58"/>
        <v>0</v>
      </c>
      <c r="D1861" s="103">
        <f>IF(Consolidated!E1861=1,1,0)</f>
        <v>0</v>
      </c>
      <c r="E1861" s="103">
        <f>IF(ISNUMBER(Consolidated!F1861),Consolidated!F1861,0)</f>
        <v>0</v>
      </c>
      <c r="F1861" s="103">
        <f t="shared" si="59"/>
        <v>0</v>
      </c>
    </row>
    <row r="1862" spans="1:6">
      <c r="A1862" s="103">
        <f>IF('Khả năng chọn thiết bị'!$D$8="",0,IF(Consolidated!L1862='Khả năng chọn thiết bị'!$D$8,1,0))</f>
        <v>0</v>
      </c>
      <c r="B1862" s="103">
        <f>IF('Khả năng chọn thiết bị'!$D$8="",0,IF(Consolidated!P1862='Khả năng chọn thiết bị'!$D$8,1,0))</f>
        <v>0</v>
      </c>
      <c r="C1862" s="103">
        <f t="shared" si="58"/>
        <v>0</v>
      </c>
      <c r="D1862" s="103">
        <f>IF(Consolidated!E1862=1,1,0)</f>
        <v>0</v>
      </c>
      <c r="E1862" s="103">
        <f>IF(ISNUMBER(Consolidated!F1862),Consolidated!F1862,0)</f>
        <v>0</v>
      </c>
      <c r="F1862" s="103">
        <f t="shared" si="59"/>
        <v>0</v>
      </c>
    </row>
    <row r="1863" spans="1:6">
      <c r="A1863" s="103">
        <f>IF('Khả năng chọn thiết bị'!$D$8="",0,IF(Consolidated!L1863='Khả năng chọn thiết bị'!$D$8,1,0))</f>
        <v>0</v>
      </c>
      <c r="B1863" s="103">
        <f>IF('Khả năng chọn thiết bị'!$D$8="",0,IF(Consolidated!P1863='Khả năng chọn thiết bị'!$D$8,1,0))</f>
        <v>0</v>
      </c>
      <c r="C1863" s="103">
        <f t="shared" si="58"/>
        <v>0</v>
      </c>
      <c r="D1863" s="103">
        <f>IF(Consolidated!E1863=1,1,0)</f>
        <v>0</v>
      </c>
      <c r="E1863" s="103">
        <f>IF(ISNUMBER(Consolidated!F1863),Consolidated!F1863,0)</f>
        <v>0</v>
      </c>
      <c r="F1863" s="103">
        <f t="shared" si="59"/>
        <v>0</v>
      </c>
    </row>
    <row r="1864" spans="1:6">
      <c r="A1864" s="103">
        <f>IF('Khả năng chọn thiết bị'!$D$8="",0,IF(Consolidated!L1864='Khả năng chọn thiết bị'!$D$8,1,0))</f>
        <v>0</v>
      </c>
      <c r="B1864" s="103">
        <f>IF('Khả năng chọn thiết bị'!$D$8="",0,IF(Consolidated!P1864='Khả năng chọn thiết bị'!$D$8,1,0))</f>
        <v>0</v>
      </c>
      <c r="C1864" s="103">
        <f t="shared" si="58"/>
        <v>0</v>
      </c>
      <c r="D1864" s="103">
        <f>IF(Consolidated!E1864=1,1,0)</f>
        <v>0</v>
      </c>
      <c r="E1864" s="103">
        <f>IF(ISNUMBER(Consolidated!F1864),Consolidated!F1864,0)</f>
        <v>0</v>
      </c>
      <c r="F1864" s="103">
        <f t="shared" si="59"/>
        <v>0</v>
      </c>
    </row>
    <row r="1865" spans="1:6">
      <c r="A1865" s="103">
        <f>IF('Khả năng chọn thiết bị'!$D$8="",0,IF(Consolidated!L1865='Khả năng chọn thiết bị'!$D$8,1,0))</f>
        <v>0</v>
      </c>
      <c r="B1865" s="103">
        <f>IF('Khả năng chọn thiết bị'!$D$8="",0,IF(Consolidated!P1865='Khả năng chọn thiết bị'!$D$8,1,0))</f>
        <v>0</v>
      </c>
      <c r="C1865" s="103">
        <f t="shared" si="58"/>
        <v>0</v>
      </c>
      <c r="D1865" s="103">
        <f>IF(Consolidated!E1865=1,1,0)</f>
        <v>0</v>
      </c>
      <c r="E1865" s="103">
        <f>IF(ISNUMBER(Consolidated!F1865),Consolidated!F1865,0)</f>
        <v>0</v>
      </c>
      <c r="F1865" s="103">
        <f t="shared" si="59"/>
        <v>0</v>
      </c>
    </row>
    <row r="1866" spans="1:6">
      <c r="A1866" s="103">
        <f>IF('Khả năng chọn thiết bị'!$D$8="",0,IF(Consolidated!L1866='Khả năng chọn thiết bị'!$D$8,1,0))</f>
        <v>0</v>
      </c>
      <c r="B1866" s="103">
        <f>IF('Khả năng chọn thiết bị'!$D$8="",0,IF(Consolidated!P1866='Khả năng chọn thiết bị'!$D$8,1,0))</f>
        <v>0</v>
      </c>
      <c r="C1866" s="103">
        <f t="shared" si="58"/>
        <v>0</v>
      </c>
      <c r="D1866" s="103">
        <f>IF(Consolidated!E1866=1,1,0)</f>
        <v>0</v>
      </c>
      <c r="E1866" s="103">
        <f>IF(ISNUMBER(Consolidated!F1866),Consolidated!F1866,0)</f>
        <v>0</v>
      </c>
      <c r="F1866" s="103">
        <f t="shared" si="59"/>
        <v>0</v>
      </c>
    </row>
    <row r="1867" spans="1:6">
      <c r="A1867" s="103">
        <f>IF('Khả năng chọn thiết bị'!$D$8="",0,IF(Consolidated!L1867='Khả năng chọn thiết bị'!$D$8,1,0))</f>
        <v>0</v>
      </c>
      <c r="B1867" s="103">
        <f>IF('Khả năng chọn thiết bị'!$D$8="",0,IF(Consolidated!P1867='Khả năng chọn thiết bị'!$D$8,1,0))</f>
        <v>0</v>
      </c>
      <c r="C1867" s="103">
        <f t="shared" si="58"/>
        <v>0</v>
      </c>
      <c r="D1867" s="103">
        <f>IF(Consolidated!E1867=1,1,0)</f>
        <v>0</v>
      </c>
      <c r="E1867" s="103">
        <f>IF(ISNUMBER(Consolidated!F1867),Consolidated!F1867,0)</f>
        <v>0</v>
      </c>
      <c r="F1867" s="103">
        <f t="shared" si="59"/>
        <v>0</v>
      </c>
    </row>
    <row r="1868" spans="1:6">
      <c r="A1868" s="103">
        <f>IF('Khả năng chọn thiết bị'!$D$8="",0,IF(Consolidated!L1868='Khả năng chọn thiết bị'!$D$8,1,0))</f>
        <v>0</v>
      </c>
      <c r="B1868" s="103">
        <f>IF('Khả năng chọn thiết bị'!$D$8="",0,IF(Consolidated!P1868='Khả năng chọn thiết bị'!$D$8,1,0))</f>
        <v>0</v>
      </c>
      <c r="C1868" s="103">
        <f t="shared" si="58"/>
        <v>0</v>
      </c>
      <c r="D1868" s="103">
        <f>IF(Consolidated!E1868=1,1,0)</f>
        <v>0</v>
      </c>
      <c r="E1868" s="103">
        <f>IF(ISNUMBER(Consolidated!F1868),Consolidated!F1868,0)</f>
        <v>0</v>
      </c>
      <c r="F1868" s="103">
        <f t="shared" si="59"/>
        <v>0</v>
      </c>
    </row>
    <row r="1869" spans="1:6">
      <c r="A1869" s="103">
        <f>IF('Khả năng chọn thiết bị'!$D$8="",0,IF(Consolidated!L1869='Khả năng chọn thiết bị'!$D$8,1,0))</f>
        <v>0</v>
      </c>
      <c r="B1869" s="103">
        <f>IF('Khả năng chọn thiết bị'!$D$8="",0,IF(Consolidated!P1869='Khả năng chọn thiết bị'!$D$8,1,0))</f>
        <v>0</v>
      </c>
      <c r="C1869" s="103">
        <f t="shared" si="58"/>
        <v>0</v>
      </c>
      <c r="D1869" s="103">
        <f>IF(Consolidated!E1869=1,1,0)</f>
        <v>0</v>
      </c>
      <c r="E1869" s="103">
        <f>IF(ISNUMBER(Consolidated!F1869),Consolidated!F1869,0)</f>
        <v>0</v>
      </c>
      <c r="F1869" s="103">
        <f t="shared" si="59"/>
        <v>0</v>
      </c>
    </row>
    <row r="1870" spans="1:6">
      <c r="A1870" s="103">
        <f>IF('Khả năng chọn thiết bị'!$D$8="",0,IF(Consolidated!L1870='Khả năng chọn thiết bị'!$D$8,1,0))</f>
        <v>0</v>
      </c>
      <c r="B1870" s="103">
        <f>IF('Khả năng chọn thiết bị'!$D$8="",0,IF(Consolidated!P1870='Khả năng chọn thiết bị'!$D$8,1,0))</f>
        <v>0</v>
      </c>
      <c r="C1870" s="103">
        <f t="shared" si="58"/>
        <v>0</v>
      </c>
      <c r="D1870" s="103">
        <f>IF(Consolidated!E1870=1,1,0)</f>
        <v>0</v>
      </c>
      <c r="E1870" s="103">
        <f>IF(ISNUMBER(Consolidated!F1870),Consolidated!F1870,0)</f>
        <v>0</v>
      </c>
      <c r="F1870" s="103">
        <f t="shared" si="59"/>
        <v>0</v>
      </c>
    </row>
    <row r="1871" spans="1:6">
      <c r="A1871" s="103">
        <f>IF('Khả năng chọn thiết bị'!$D$8="",0,IF(Consolidated!L1871='Khả năng chọn thiết bị'!$D$8,1,0))</f>
        <v>0</v>
      </c>
      <c r="B1871" s="103">
        <f>IF('Khả năng chọn thiết bị'!$D$8="",0,IF(Consolidated!P1871='Khả năng chọn thiết bị'!$D$8,1,0))</f>
        <v>0</v>
      </c>
      <c r="C1871" s="103">
        <f t="shared" si="58"/>
        <v>0</v>
      </c>
      <c r="D1871" s="103">
        <f>IF(Consolidated!E1871=1,1,0)</f>
        <v>0</v>
      </c>
      <c r="E1871" s="103">
        <f>IF(ISNUMBER(Consolidated!F1871),Consolidated!F1871,0)</f>
        <v>0</v>
      </c>
      <c r="F1871" s="103">
        <f t="shared" si="59"/>
        <v>0</v>
      </c>
    </row>
    <row r="1872" spans="1:6">
      <c r="A1872" s="103">
        <f>IF('Khả năng chọn thiết bị'!$D$8="",0,IF(Consolidated!L1872='Khả năng chọn thiết bị'!$D$8,1,0))</f>
        <v>0</v>
      </c>
      <c r="B1872" s="103">
        <f>IF('Khả năng chọn thiết bị'!$D$8="",0,IF(Consolidated!P1872='Khả năng chọn thiết bị'!$D$8,1,0))</f>
        <v>0</v>
      </c>
      <c r="C1872" s="103">
        <f t="shared" si="58"/>
        <v>0</v>
      </c>
      <c r="D1872" s="103">
        <f>IF(Consolidated!E1872=1,1,0)</f>
        <v>0</v>
      </c>
      <c r="E1872" s="103">
        <f>IF(ISNUMBER(Consolidated!F1872),Consolidated!F1872,0)</f>
        <v>0</v>
      </c>
      <c r="F1872" s="103">
        <f t="shared" si="59"/>
        <v>0</v>
      </c>
    </row>
    <row r="1873" spans="1:6">
      <c r="A1873" s="103">
        <f>IF('Khả năng chọn thiết bị'!$D$8="",0,IF(Consolidated!L1873='Khả năng chọn thiết bị'!$D$8,1,0))</f>
        <v>0</v>
      </c>
      <c r="B1873" s="103">
        <f>IF('Khả năng chọn thiết bị'!$D$8="",0,IF(Consolidated!P1873='Khả năng chọn thiết bị'!$D$8,1,0))</f>
        <v>0</v>
      </c>
      <c r="C1873" s="103">
        <f t="shared" si="58"/>
        <v>0</v>
      </c>
      <c r="D1873" s="103">
        <f>IF(Consolidated!E1873=1,1,0)</f>
        <v>0</v>
      </c>
      <c r="E1873" s="103">
        <f>IF(ISNUMBER(Consolidated!F1873),Consolidated!F1873,0)</f>
        <v>0</v>
      </c>
      <c r="F1873" s="103">
        <f t="shared" si="59"/>
        <v>0</v>
      </c>
    </row>
    <row r="1874" spans="1:6">
      <c r="A1874" s="103">
        <f>IF('Khả năng chọn thiết bị'!$D$8="",0,IF(Consolidated!L1874='Khả năng chọn thiết bị'!$D$8,1,0))</f>
        <v>0</v>
      </c>
      <c r="B1874" s="103">
        <f>IF('Khả năng chọn thiết bị'!$D$8="",0,IF(Consolidated!P1874='Khả năng chọn thiết bị'!$D$8,1,0))</f>
        <v>0</v>
      </c>
      <c r="C1874" s="103">
        <f t="shared" si="58"/>
        <v>0</v>
      </c>
      <c r="D1874" s="103">
        <f>IF(Consolidated!E1874=1,1,0)</f>
        <v>0</v>
      </c>
      <c r="E1874" s="103">
        <f>IF(ISNUMBER(Consolidated!F1874),Consolidated!F1874,0)</f>
        <v>0</v>
      </c>
      <c r="F1874" s="103">
        <f t="shared" si="59"/>
        <v>0</v>
      </c>
    </row>
    <row r="1875" spans="1:6">
      <c r="A1875" s="103">
        <f>IF('Khả năng chọn thiết bị'!$D$8="",0,IF(Consolidated!L1875='Khả năng chọn thiết bị'!$D$8,1,0))</f>
        <v>0</v>
      </c>
      <c r="B1875" s="103">
        <f>IF('Khả năng chọn thiết bị'!$D$8="",0,IF(Consolidated!P1875='Khả năng chọn thiết bị'!$D$8,1,0))</f>
        <v>0</v>
      </c>
      <c r="C1875" s="103">
        <f t="shared" si="58"/>
        <v>0</v>
      </c>
      <c r="D1875" s="103">
        <f>IF(Consolidated!E1875=1,1,0)</f>
        <v>0</v>
      </c>
      <c r="E1875" s="103">
        <f>IF(ISNUMBER(Consolidated!F1875),Consolidated!F1875,0)</f>
        <v>0</v>
      </c>
      <c r="F1875" s="103">
        <f t="shared" si="59"/>
        <v>0</v>
      </c>
    </row>
    <row r="1876" spans="1:6">
      <c r="A1876" s="103">
        <f>IF('Khả năng chọn thiết bị'!$D$8="",0,IF(Consolidated!L1876='Khả năng chọn thiết bị'!$D$8,1,0))</f>
        <v>0</v>
      </c>
      <c r="B1876" s="103">
        <f>IF('Khả năng chọn thiết bị'!$D$8="",0,IF(Consolidated!P1876='Khả năng chọn thiết bị'!$D$8,1,0))</f>
        <v>0</v>
      </c>
      <c r="C1876" s="103">
        <f t="shared" si="58"/>
        <v>0</v>
      </c>
      <c r="D1876" s="103">
        <f>IF(Consolidated!E1876=1,1,0)</f>
        <v>0</v>
      </c>
      <c r="E1876" s="103">
        <f>IF(ISNUMBER(Consolidated!F1876),Consolidated!F1876,0)</f>
        <v>0</v>
      </c>
      <c r="F1876" s="103">
        <f t="shared" si="59"/>
        <v>0</v>
      </c>
    </row>
    <row r="1877" spans="1:6">
      <c r="A1877" s="103">
        <f>IF('Khả năng chọn thiết bị'!$D$8="",0,IF(Consolidated!L1877='Khả năng chọn thiết bị'!$D$8,1,0))</f>
        <v>0</v>
      </c>
      <c r="B1877" s="103">
        <f>IF('Khả năng chọn thiết bị'!$D$8="",0,IF(Consolidated!P1877='Khả năng chọn thiết bị'!$D$8,1,0))</f>
        <v>0</v>
      </c>
      <c r="C1877" s="103">
        <f t="shared" si="58"/>
        <v>0</v>
      </c>
      <c r="D1877" s="103">
        <f>IF(Consolidated!E1877=1,1,0)</f>
        <v>0</v>
      </c>
      <c r="E1877" s="103">
        <f>IF(ISNUMBER(Consolidated!F1877),Consolidated!F1877,0)</f>
        <v>0</v>
      </c>
      <c r="F1877" s="103">
        <f t="shared" si="59"/>
        <v>0</v>
      </c>
    </row>
    <row r="1878" spans="1:6">
      <c r="A1878" s="103">
        <f>IF('Khả năng chọn thiết bị'!$D$8="",0,IF(Consolidated!L1878='Khả năng chọn thiết bị'!$D$8,1,0))</f>
        <v>0</v>
      </c>
      <c r="B1878" s="103">
        <f>IF('Khả năng chọn thiết bị'!$D$8="",0,IF(Consolidated!P1878='Khả năng chọn thiết bị'!$D$8,1,0))</f>
        <v>0</v>
      </c>
      <c r="C1878" s="103">
        <f t="shared" si="58"/>
        <v>0</v>
      </c>
      <c r="D1878" s="103">
        <f>IF(Consolidated!E1878=1,1,0)</f>
        <v>0</v>
      </c>
      <c r="E1878" s="103">
        <f>IF(ISNUMBER(Consolidated!F1878),Consolidated!F1878,0)</f>
        <v>0</v>
      </c>
      <c r="F1878" s="103">
        <f t="shared" si="59"/>
        <v>0</v>
      </c>
    </row>
    <row r="1879" spans="1:6">
      <c r="A1879" s="103">
        <f>IF('Khả năng chọn thiết bị'!$D$8="",0,IF(Consolidated!L1879='Khả năng chọn thiết bị'!$D$8,1,0))</f>
        <v>0</v>
      </c>
      <c r="B1879" s="103">
        <f>IF('Khả năng chọn thiết bị'!$D$8="",0,IF(Consolidated!P1879='Khả năng chọn thiết bị'!$D$8,1,0))</f>
        <v>0</v>
      </c>
      <c r="C1879" s="103">
        <f t="shared" si="58"/>
        <v>0</v>
      </c>
      <c r="D1879" s="103">
        <f>IF(Consolidated!E1879=1,1,0)</f>
        <v>0</v>
      </c>
      <c r="E1879" s="103">
        <f>IF(ISNUMBER(Consolidated!F1879),Consolidated!F1879,0)</f>
        <v>0</v>
      </c>
      <c r="F1879" s="103">
        <f t="shared" si="59"/>
        <v>0</v>
      </c>
    </row>
    <row r="1880" spans="1:6">
      <c r="A1880" s="103">
        <f>IF('Khả năng chọn thiết bị'!$D$8="",0,IF(Consolidated!L1880='Khả năng chọn thiết bị'!$D$8,1,0))</f>
        <v>0</v>
      </c>
      <c r="B1880" s="103">
        <f>IF('Khả năng chọn thiết bị'!$D$8="",0,IF(Consolidated!P1880='Khả năng chọn thiết bị'!$D$8,1,0))</f>
        <v>0</v>
      </c>
      <c r="C1880" s="103">
        <f t="shared" si="58"/>
        <v>0</v>
      </c>
      <c r="D1880" s="103">
        <f>IF(Consolidated!E1880=1,1,0)</f>
        <v>0</v>
      </c>
      <c r="E1880" s="103">
        <f>IF(ISNUMBER(Consolidated!F1880),Consolidated!F1880,0)</f>
        <v>0</v>
      </c>
      <c r="F1880" s="103">
        <f t="shared" si="59"/>
        <v>0</v>
      </c>
    </row>
    <row r="1881" spans="1:6">
      <c r="A1881" s="103">
        <f>IF('Khả năng chọn thiết bị'!$D$8="",0,IF(Consolidated!L1881='Khả năng chọn thiết bị'!$D$8,1,0))</f>
        <v>0</v>
      </c>
      <c r="B1881" s="103">
        <f>IF('Khả năng chọn thiết bị'!$D$8="",0,IF(Consolidated!P1881='Khả năng chọn thiết bị'!$D$8,1,0))</f>
        <v>0</v>
      </c>
      <c r="C1881" s="103">
        <f t="shared" si="58"/>
        <v>0</v>
      </c>
      <c r="D1881" s="103">
        <f>IF(Consolidated!E1881=1,1,0)</f>
        <v>0</v>
      </c>
      <c r="E1881" s="103">
        <f>IF(ISNUMBER(Consolidated!F1881),Consolidated!F1881,0)</f>
        <v>0</v>
      </c>
      <c r="F1881" s="103">
        <f t="shared" si="59"/>
        <v>0</v>
      </c>
    </row>
    <row r="1882" spans="1:6">
      <c r="A1882" s="103">
        <f>IF('Khả năng chọn thiết bị'!$D$8="",0,IF(Consolidated!L1882='Khả năng chọn thiết bị'!$D$8,1,0))</f>
        <v>0</v>
      </c>
      <c r="B1882" s="103">
        <f>IF('Khả năng chọn thiết bị'!$D$8="",0,IF(Consolidated!P1882='Khả năng chọn thiết bị'!$D$8,1,0))</f>
        <v>0</v>
      </c>
      <c r="C1882" s="103">
        <f t="shared" si="58"/>
        <v>0</v>
      </c>
      <c r="D1882" s="103">
        <f>IF(Consolidated!E1882=1,1,0)</f>
        <v>0</v>
      </c>
      <c r="E1882" s="103">
        <f>IF(ISNUMBER(Consolidated!F1882),Consolidated!F1882,0)</f>
        <v>0</v>
      </c>
      <c r="F1882" s="103">
        <f t="shared" si="59"/>
        <v>0</v>
      </c>
    </row>
    <row r="1883" spans="1:6">
      <c r="A1883" s="103">
        <f>IF('Khả năng chọn thiết bị'!$D$8="",0,IF(Consolidated!L1883='Khả năng chọn thiết bị'!$D$8,1,0))</f>
        <v>0</v>
      </c>
      <c r="B1883" s="103">
        <f>IF('Khả năng chọn thiết bị'!$D$8="",0,IF(Consolidated!P1883='Khả năng chọn thiết bị'!$D$8,1,0))</f>
        <v>0</v>
      </c>
      <c r="C1883" s="103">
        <f t="shared" si="58"/>
        <v>0</v>
      </c>
      <c r="D1883" s="103">
        <f>IF(Consolidated!E1883=1,1,0)</f>
        <v>0</v>
      </c>
      <c r="E1883" s="103">
        <f>IF(ISNUMBER(Consolidated!F1883),Consolidated!F1883,0)</f>
        <v>0</v>
      </c>
      <c r="F1883" s="103">
        <f t="shared" si="59"/>
        <v>0</v>
      </c>
    </row>
    <row r="1884" spans="1:6">
      <c r="A1884" s="103">
        <f>IF('Khả năng chọn thiết bị'!$D$8="",0,IF(Consolidated!L1884='Khả năng chọn thiết bị'!$D$8,1,0))</f>
        <v>0</v>
      </c>
      <c r="B1884" s="103">
        <f>IF('Khả năng chọn thiết bị'!$D$8="",0,IF(Consolidated!P1884='Khả năng chọn thiết bị'!$D$8,1,0))</f>
        <v>0</v>
      </c>
      <c r="C1884" s="103">
        <f t="shared" si="58"/>
        <v>0</v>
      </c>
      <c r="D1884" s="103">
        <f>IF(Consolidated!E1884=1,1,0)</f>
        <v>0</v>
      </c>
      <c r="E1884" s="103">
        <f>IF(ISNUMBER(Consolidated!F1884),Consolidated!F1884,0)</f>
        <v>0</v>
      </c>
      <c r="F1884" s="103">
        <f t="shared" si="59"/>
        <v>0</v>
      </c>
    </row>
    <row r="1885" spans="1:6">
      <c r="A1885" s="103">
        <f>IF('Khả năng chọn thiết bị'!$D$8="",0,IF(Consolidated!L1885='Khả năng chọn thiết bị'!$D$8,1,0))</f>
        <v>0</v>
      </c>
      <c r="B1885" s="103">
        <f>IF('Khả năng chọn thiết bị'!$D$8="",0,IF(Consolidated!P1885='Khả năng chọn thiết bị'!$D$8,1,0))</f>
        <v>0</v>
      </c>
      <c r="C1885" s="103">
        <f t="shared" si="58"/>
        <v>0</v>
      </c>
      <c r="D1885" s="103">
        <f>IF(Consolidated!E1885=1,1,0)</f>
        <v>0</v>
      </c>
      <c r="E1885" s="103">
        <f>IF(ISNUMBER(Consolidated!F1885),Consolidated!F1885,0)</f>
        <v>0</v>
      </c>
      <c r="F1885" s="103">
        <f t="shared" si="59"/>
        <v>0</v>
      </c>
    </row>
    <row r="1886" spans="1:6">
      <c r="A1886" s="103">
        <f>IF('Khả năng chọn thiết bị'!$D$8="",0,IF(Consolidated!L1886='Khả năng chọn thiết bị'!$D$8,1,0))</f>
        <v>0</v>
      </c>
      <c r="B1886" s="103">
        <f>IF('Khả năng chọn thiết bị'!$D$8="",0,IF(Consolidated!P1886='Khả năng chọn thiết bị'!$D$8,1,0))</f>
        <v>0</v>
      </c>
      <c r="C1886" s="103">
        <f t="shared" si="58"/>
        <v>0</v>
      </c>
      <c r="D1886" s="103">
        <f>IF(Consolidated!E1886=1,1,0)</f>
        <v>0</v>
      </c>
      <c r="E1886" s="103">
        <f>IF(ISNUMBER(Consolidated!F1886),Consolidated!F1886,0)</f>
        <v>0</v>
      </c>
      <c r="F1886" s="103">
        <f t="shared" si="59"/>
        <v>0</v>
      </c>
    </row>
    <row r="1887" spans="1:6">
      <c r="A1887" s="103">
        <f>IF('Khả năng chọn thiết bị'!$D$8="",0,IF(Consolidated!L1887='Khả năng chọn thiết bị'!$D$8,1,0))</f>
        <v>0</v>
      </c>
      <c r="B1887" s="103">
        <f>IF('Khả năng chọn thiết bị'!$D$8="",0,IF(Consolidated!P1887='Khả năng chọn thiết bị'!$D$8,1,0))</f>
        <v>0</v>
      </c>
      <c r="C1887" s="103">
        <f t="shared" si="58"/>
        <v>0</v>
      </c>
      <c r="D1887" s="103">
        <f>IF(Consolidated!E1887=1,1,0)</f>
        <v>0</v>
      </c>
      <c r="E1887" s="103">
        <f>IF(ISNUMBER(Consolidated!F1887),Consolidated!F1887,0)</f>
        <v>0</v>
      </c>
      <c r="F1887" s="103">
        <f t="shared" si="59"/>
        <v>0</v>
      </c>
    </row>
    <row r="1888" spans="1:6">
      <c r="A1888" s="103">
        <f>IF('Khả năng chọn thiết bị'!$D$8="",0,IF(Consolidated!L1888='Khả năng chọn thiết bị'!$D$8,1,0))</f>
        <v>0</v>
      </c>
      <c r="B1888" s="103">
        <f>IF('Khả năng chọn thiết bị'!$D$8="",0,IF(Consolidated!P1888='Khả năng chọn thiết bị'!$D$8,1,0))</f>
        <v>0</v>
      </c>
      <c r="C1888" s="103">
        <f t="shared" si="58"/>
        <v>0</v>
      </c>
      <c r="D1888" s="103">
        <f>IF(Consolidated!E1888=1,1,0)</f>
        <v>0</v>
      </c>
      <c r="E1888" s="103">
        <f>IF(ISNUMBER(Consolidated!F1888),Consolidated!F1888,0)</f>
        <v>0</v>
      </c>
      <c r="F1888" s="103">
        <f t="shared" si="59"/>
        <v>0</v>
      </c>
    </row>
    <row r="1889" spans="1:6">
      <c r="A1889" s="103">
        <f>IF('Khả năng chọn thiết bị'!$D$8="",0,IF(Consolidated!L1889='Khả năng chọn thiết bị'!$D$8,1,0))</f>
        <v>0</v>
      </c>
      <c r="B1889" s="103">
        <f>IF('Khả năng chọn thiết bị'!$D$8="",0,IF(Consolidated!P1889='Khả năng chọn thiết bị'!$D$8,1,0))</f>
        <v>0</v>
      </c>
      <c r="C1889" s="103">
        <f t="shared" si="58"/>
        <v>0</v>
      </c>
      <c r="D1889" s="103">
        <f>IF(Consolidated!E1889=1,1,0)</f>
        <v>0</v>
      </c>
      <c r="E1889" s="103">
        <f>IF(ISNUMBER(Consolidated!F1889),Consolidated!F1889,0)</f>
        <v>0</v>
      </c>
      <c r="F1889" s="103">
        <f t="shared" si="59"/>
        <v>0</v>
      </c>
    </row>
    <row r="1890" spans="1:6">
      <c r="A1890" s="103">
        <f>IF('Khả năng chọn thiết bị'!$D$8="",0,IF(Consolidated!L1890='Khả năng chọn thiết bị'!$D$8,1,0))</f>
        <v>0</v>
      </c>
      <c r="B1890" s="103">
        <f>IF('Khả năng chọn thiết bị'!$D$8="",0,IF(Consolidated!P1890='Khả năng chọn thiết bị'!$D$8,1,0))</f>
        <v>0</v>
      </c>
      <c r="C1890" s="103">
        <f t="shared" si="58"/>
        <v>0</v>
      </c>
      <c r="D1890" s="103">
        <f>IF(Consolidated!E1890=1,1,0)</f>
        <v>0</v>
      </c>
      <c r="E1890" s="103">
        <f>IF(ISNUMBER(Consolidated!F1890),Consolidated!F1890,0)</f>
        <v>0</v>
      </c>
      <c r="F1890" s="103">
        <f t="shared" si="59"/>
        <v>0</v>
      </c>
    </row>
    <row r="1891" spans="1:6">
      <c r="A1891" s="103">
        <f>IF('Khả năng chọn thiết bị'!$D$8="",0,IF(Consolidated!L1891='Khả năng chọn thiết bị'!$D$8,1,0))</f>
        <v>0</v>
      </c>
      <c r="B1891" s="103">
        <f>IF('Khả năng chọn thiết bị'!$D$8="",0,IF(Consolidated!P1891='Khả năng chọn thiết bị'!$D$8,1,0))</f>
        <v>0</v>
      </c>
      <c r="C1891" s="103">
        <f t="shared" si="58"/>
        <v>0</v>
      </c>
      <c r="D1891" s="103">
        <f>IF(Consolidated!E1891=1,1,0)</f>
        <v>0</v>
      </c>
      <c r="E1891" s="103">
        <f>IF(ISNUMBER(Consolidated!F1891),Consolidated!F1891,0)</f>
        <v>0</v>
      </c>
      <c r="F1891" s="103">
        <f t="shared" si="59"/>
        <v>0</v>
      </c>
    </row>
    <row r="1892" spans="1:6">
      <c r="A1892" s="103">
        <f>IF('Khả năng chọn thiết bị'!$D$8="",0,IF(Consolidated!L1892='Khả năng chọn thiết bị'!$D$8,1,0))</f>
        <v>0</v>
      </c>
      <c r="B1892" s="103">
        <f>IF('Khả năng chọn thiết bị'!$D$8="",0,IF(Consolidated!P1892='Khả năng chọn thiết bị'!$D$8,1,0))</f>
        <v>0</v>
      </c>
      <c r="C1892" s="103">
        <f t="shared" si="58"/>
        <v>0</v>
      </c>
      <c r="D1892" s="103">
        <f>IF(Consolidated!E1892=1,1,0)</f>
        <v>0</v>
      </c>
      <c r="E1892" s="103">
        <f>IF(ISNUMBER(Consolidated!F1892),Consolidated!F1892,0)</f>
        <v>0</v>
      </c>
      <c r="F1892" s="103">
        <f t="shared" si="59"/>
        <v>0</v>
      </c>
    </row>
    <row r="1893" spans="1:6">
      <c r="A1893" s="103">
        <f>IF('Khả năng chọn thiết bị'!$D$8="",0,IF(Consolidated!L1893='Khả năng chọn thiết bị'!$D$8,1,0))</f>
        <v>0</v>
      </c>
      <c r="B1893" s="103">
        <f>IF('Khả năng chọn thiết bị'!$D$8="",0,IF(Consolidated!P1893='Khả năng chọn thiết bị'!$D$8,1,0))</f>
        <v>0</v>
      </c>
      <c r="C1893" s="103">
        <f t="shared" si="58"/>
        <v>0</v>
      </c>
      <c r="D1893" s="103">
        <f>IF(Consolidated!E1893=1,1,0)</f>
        <v>0</v>
      </c>
      <c r="E1893" s="103">
        <f>IF(ISNUMBER(Consolidated!F1893),Consolidated!F1893,0)</f>
        <v>0</v>
      </c>
      <c r="F1893" s="103">
        <f t="shared" si="59"/>
        <v>0</v>
      </c>
    </row>
    <row r="1894" spans="1:6">
      <c r="A1894" s="103">
        <f>IF('Khả năng chọn thiết bị'!$D$8="",0,IF(Consolidated!L1894='Khả năng chọn thiết bị'!$D$8,1,0))</f>
        <v>0</v>
      </c>
      <c r="B1894" s="103">
        <f>IF('Khả năng chọn thiết bị'!$D$8="",0,IF(Consolidated!P1894='Khả năng chọn thiết bị'!$D$8,1,0))</f>
        <v>0</v>
      </c>
      <c r="C1894" s="103">
        <f t="shared" si="58"/>
        <v>0</v>
      </c>
      <c r="D1894" s="103">
        <f>IF(Consolidated!E1894=1,1,0)</f>
        <v>0</v>
      </c>
      <c r="E1894" s="103">
        <f>IF(ISNUMBER(Consolidated!F1894),Consolidated!F1894,0)</f>
        <v>0</v>
      </c>
      <c r="F1894" s="103">
        <f t="shared" si="59"/>
        <v>0</v>
      </c>
    </row>
    <row r="1895" spans="1:6">
      <c r="A1895" s="103">
        <f>IF('Khả năng chọn thiết bị'!$D$8="",0,IF(Consolidated!L1895='Khả năng chọn thiết bị'!$D$8,1,0))</f>
        <v>0</v>
      </c>
      <c r="B1895" s="103">
        <f>IF('Khả năng chọn thiết bị'!$D$8="",0,IF(Consolidated!P1895='Khả năng chọn thiết bị'!$D$8,1,0))</f>
        <v>0</v>
      </c>
      <c r="C1895" s="103">
        <f t="shared" si="58"/>
        <v>0</v>
      </c>
      <c r="D1895" s="103">
        <f>IF(Consolidated!E1895=1,1,0)</f>
        <v>0</v>
      </c>
      <c r="E1895" s="103">
        <f>IF(ISNUMBER(Consolidated!F1895),Consolidated!F1895,0)</f>
        <v>0</v>
      </c>
      <c r="F1895" s="103">
        <f t="shared" si="59"/>
        <v>0</v>
      </c>
    </row>
    <row r="1896" spans="1:6">
      <c r="A1896" s="103">
        <f>IF('Khả năng chọn thiết bị'!$D$8="",0,IF(Consolidated!L1896='Khả năng chọn thiết bị'!$D$8,1,0))</f>
        <v>0</v>
      </c>
      <c r="B1896" s="103">
        <f>IF('Khả năng chọn thiết bị'!$D$8="",0,IF(Consolidated!P1896='Khả năng chọn thiết bị'!$D$8,1,0))</f>
        <v>0</v>
      </c>
      <c r="C1896" s="103">
        <f t="shared" si="58"/>
        <v>0</v>
      </c>
      <c r="D1896" s="103">
        <f>IF(Consolidated!E1896=1,1,0)</f>
        <v>0</v>
      </c>
      <c r="E1896" s="103">
        <f>IF(ISNUMBER(Consolidated!F1896),Consolidated!F1896,0)</f>
        <v>0</v>
      </c>
      <c r="F1896" s="103">
        <f t="shared" si="59"/>
        <v>0</v>
      </c>
    </row>
    <row r="1897" spans="1:6">
      <c r="A1897" s="103">
        <f>IF('Khả năng chọn thiết bị'!$D$8="",0,IF(Consolidated!L1897='Khả năng chọn thiết bị'!$D$8,1,0))</f>
        <v>0</v>
      </c>
      <c r="B1897" s="103">
        <f>IF('Khả năng chọn thiết bị'!$D$8="",0,IF(Consolidated!P1897='Khả năng chọn thiết bị'!$D$8,1,0))</f>
        <v>0</v>
      </c>
      <c r="C1897" s="103">
        <f t="shared" si="58"/>
        <v>0</v>
      </c>
      <c r="D1897" s="103">
        <f>IF(Consolidated!E1897=1,1,0)</f>
        <v>0</v>
      </c>
      <c r="E1897" s="103">
        <f>IF(ISNUMBER(Consolidated!F1897),Consolidated!F1897,0)</f>
        <v>0</v>
      </c>
      <c r="F1897" s="103">
        <f t="shared" si="59"/>
        <v>0</v>
      </c>
    </row>
    <row r="1898" spans="1:6">
      <c r="A1898" s="103">
        <f>IF('Khả năng chọn thiết bị'!$D$8="",0,IF(Consolidated!L1898='Khả năng chọn thiết bị'!$D$8,1,0))</f>
        <v>0</v>
      </c>
      <c r="B1898" s="103">
        <f>IF('Khả năng chọn thiết bị'!$D$8="",0,IF(Consolidated!P1898='Khả năng chọn thiết bị'!$D$8,1,0))</f>
        <v>0</v>
      </c>
      <c r="C1898" s="103">
        <f t="shared" si="58"/>
        <v>0</v>
      </c>
      <c r="D1898" s="103">
        <f>IF(Consolidated!E1898=1,1,0)</f>
        <v>0</v>
      </c>
      <c r="E1898" s="103">
        <f>IF(ISNUMBER(Consolidated!F1898),Consolidated!F1898,0)</f>
        <v>0</v>
      </c>
      <c r="F1898" s="103">
        <f t="shared" si="59"/>
        <v>0</v>
      </c>
    </row>
    <row r="1899" spans="1:6">
      <c r="A1899" s="103">
        <f>IF('Khả năng chọn thiết bị'!$D$8="",0,IF(Consolidated!L1899='Khả năng chọn thiết bị'!$D$8,1,0))</f>
        <v>0</v>
      </c>
      <c r="B1899" s="103">
        <f>IF('Khả năng chọn thiết bị'!$D$8="",0,IF(Consolidated!P1899='Khả năng chọn thiết bị'!$D$8,1,0))</f>
        <v>0</v>
      </c>
      <c r="C1899" s="103">
        <f t="shared" si="58"/>
        <v>0</v>
      </c>
      <c r="D1899" s="103">
        <f>IF(Consolidated!E1899=1,1,0)</f>
        <v>0</v>
      </c>
      <c r="E1899" s="103">
        <f>IF(ISNUMBER(Consolidated!F1899),Consolidated!F1899,0)</f>
        <v>0</v>
      </c>
      <c r="F1899" s="103">
        <f t="shared" si="59"/>
        <v>0</v>
      </c>
    </row>
    <row r="1900" spans="1:6">
      <c r="A1900" s="103">
        <f>IF('Khả năng chọn thiết bị'!$D$8="",0,IF(Consolidated!L1900='Khả năng chọn thiết bị'!$D$8,1,0))</f>
        <v>0</v>
      </c>
      <c r="B1900" s="103">
        <f>IF('Khả năng chọn thiết bị'!$D$8="",0,IF(Consolidated!P1900='Khả năng chọn thiết bị'!$D$8,1,0))</f>
        <v>0</v>
      </c>
      <c r="C1900" s="103">
        <f t="shared" si="58"/>
        <v>0</v>
      </c>
      <c r="D1900" s="103">
        <f>IF(Consolidated!E1900=1,1,0)</f>
        <v>0</v>
      </c>
      <c r="E1900" s="103">
        <f>IF(ISNUMBER(Consolidated!F1900),Consolidated!F1900,0)</f>
        <v>0</v>
      </c>
      <c r="F1900" s="103">
        <f t="shared" si="59"/>
        <v>0</v>
      </c>
    </row>
    <row r="1901" spans="1:6">
      <c r="A1901" s="103">
        <f>IF('Khả năng chọn thiết bị'!$D$8="",0,IF(Consolidated!L1901='Khả năng chọn thiết bị'!$D$8,1,0))</f>
        <v>0</v>
      </c>
      <c r="B1901" s="103">
        <f>IF('Khả năng chọn thiết bị'!$D$8="",0,IF(Consolidated!P1901='Khả năng chọn thiết bị'!$D$8,1,0))</f>
        <v>0</v>
      </c>
      <c r="C1901" s="103">
        <f t="shared" si="58"/>
        <v>0</v>
      </c>
      <c r="D1901" s="103">
        <f>IF(Consolidated!E1901=1,1,0)</f>
        <v>0</v>
      </c>
      <c r="E1901" s="103">
        <f>IF(ISNUMBER(Consolidated!F1901),Consolidated!F1901,0)</f>
        <v>0</v>
      </c>
      <c r="F1901" s="103">
        <f t="shared" si="59"/>
        <v>0</v>
      </c>
    </row>
    <row r="1902" spans="1:6">
      <c r="A1902" s="103">
        <f>IF('Khả năng chọn thiết bị'!$D$8="",0,IF(Consolidated!L1902='Khả năng chọn thiết bị'!$D$8,1,0))</f>
        <v>0</v>
      </c>
      <c r="B1902" s="103">
        <f>IF('Khả năng chọn thiết bị'!$D$8="",0,IF(Consolidated!P1902='Khả năng chọn thiết bị'!$D$8,1,0))</f>
        <v>0</v>
      </c>
      <c r="C1902" s="103">
        <f t="shared" si="58"/>
        <v>0</v>
      </c>
      <c r="D1902" s="103">
        <f>IF(Consolidated!E1902=1,1,0)</f>
        <v>0</v>
      </c>
      <c r="E1902" s="103">
        <f>IF(ISNUMBER(Consolidated!F1902),Consolidated!F1902,0)</f>
        <v>0</v>
      </c>
      <c r="F1902" s="103">
        <f t="shared" si="59"/>
        <v>0</v>
      </c>
    </row>
    <row r="1903" spans="1:6">
      <c r="A1903" s="103">
        <f>IF('Khả năng chọn thiết bị'!$D$8="",0,IF(Consolidated!L1903='Khả năng chọn thiết bị'!$D$8,1,0))</f>
        <v>0</v>
      </c>
      <c r="B1903" s="103">
        <f>IF('Khả năng chọn thiết bị'!$D$8="",0,IF(Consolidated!P1903='Khả năng chọn thiết bị'!$D$8,1,0))</f>
        <v>0</v>
      </c>
      <c r="C1903" s="103">
        <f t="shared" si="58"/>
        <v>0</v>
      </c>
      <c r="D1903" s="103">
        <f>IF(Consolidated!E1903=1,1,0)</f>
        <v>0</v>
      </c>
      <c r="E1903" s="103">
        <f>IF(ISNUMBER(Consolidated!F1903),Consolidated!F1903,0)</f>
        <v>0</v>
      </c>
      <c r="F1903" s="103">
        <f t="shared" si="59"/>
        <v>0</v>
      </c>
    </row>
    <row r="1904" spans="1:6">
      <c r="A1904" s="103">
        <f>IF('Khả năng chọn thiết bị'!$D$8="",0,IF(Consolidated!L1904='Khả năng chọn thiết bị'!$D$8,1,0))</f>
        <v>0</v>
      </c>
      <c r="B1904" s="103">
        <f>IF('Khả năng chọn thiết bị'!$D$8="",0,IF(Consolidated!P1904='Khả năng chọn thiết bị'!$D$8,1,0))</f>
        <v>0</v>
      </c>
      <c r="C1904" s="103">
        <f t="shared" si="58"/>
        <v>0</v>
      </c>
      <c r="D1904" s="103">
        <f>IF(Consolidated!E1904=1,1,0)</f>
        <v>0</v>
      </c>
      <c r="E1904" s="103">
        <f>IF(ISNUMBER(Consolidated!F1904),Consolidated!F1904,0)</f>
        <v>0</v>
      </c>
      <c r="F1904" s="103">
        <f t="shared" si="59"/>
        <v>0</v>
      </c>
    </row>
    <row r="1905" spans="1:6">
      <c r="A1905" s="103">
        <f>IF('Khả năng chọn thiết bị'!$D$8="",0,IF(Consolidated!L1905='Khả năng chọn thiết bị'!$D$8,1,0))</f>
        <v>0</v>
      </c>
      <c r="B1905" s="103">
        <f>IF('Khả năng chọn thiết bị'!$D$8="",0,IF(Consolidated!P1905='Khả năng chọn thiết bị'!$D$8,1,0))</f>
        <v>0</v>
      </c>
      <c r="C1905" s="103">
        <f t="shared" si="58"/>
        <v>0</v>
      </c>
      <c r="D1905" s="103">
        <f>IF(Consolidated!E1905=1,1,0)</f>
        <v>0</v>
      </c>
      <c r="E1905" s="103">
        <f>IF(ISNUMBER(Consolidated!F1905),Consolidated!F1905,0)</f>
        <v>0</v>
      </c>
      <c r="F1905" s="103">
        <f t="shared" si="59"/>
        <v>0</v>
      </c>
    </row>
    <row r="1906" spans="1:6">
      <c r="A1906" s="103">
        <f>IF('Khả năng chọn thiết bị'!$D$8="",0,IF(Consolidated!L1906='Khả năng chọn thiết bị'!$D$8,1,0))</f>
        <v>0</v>
      </c>
      <c r="B1906" s="103">
        <f>IF('Khả năng chọn thiết bị'!$D$8="",0,IF(Consolidated!P1906='Khả năng chọn thiết bị'!$D$8,1,0))</f>
        <v>0</v>
      </c>
      <c r="C1906" s="103">
        <f t="shared" si="58"/>
        <v>0</v>
      </c>
      <c r="D1906" s="103">
        <f>IF(Consolidated!E1906=1,1,0)</f>
        <v>0</v>
      </c>
      <c r="E1906" s="103">
        <f>IF(ISNUMBER(Consolidated!F1906),Consolidated!F1906,0)</f>
        <v>0</v>
      </c>
      <c r="F1906" s="103">
        <f t="shared" si="59"/>
        <v>0</v>
      </c>
    </row>
    <row r="1907" spans="1:6">
      <c r="A1907" s="103">
        <f>IF('Khả năng chọn thiết bị'!$D$8="",0,IF(Consolidated!L1907='Khả năng chọn thiết bị'!$D$8,1,0))</f>
        <v>0</v>
      </c>
      <c r="B1907" s="103">
        <f>IF('Khả năng chọn thiết bị'!$D$8="",0,IF(Consolidated!P1907='Khả năng chọn thiết bị'!$D$8,1,0))</f>
        <v>0</v>
      </c>
      <c r="C1907" s="103">
        <f t="shared" si="58"/>
        <v>0</v>
      </c>
      <c r="D1907" s="103">
        <f>IF(Consolidated!E1907=1,1,0)</f>
        <v>0</v>
      </c>
      <c r="E1907" s="103">
        <f>IF(ISNUMBER(Consolidated!F1907),Consolidated!F1907,0)</f>
        <v>0</v>
      </c>
      <c r="F1907" s="103">
        <f t="shared" si="59"/>
        <v>0</v>
      </c>
    </row>
    <row r="1908" spans="1:6">
      <c r="A1908" s="103">
        <f>IF('Khả năng chọn thiết bị'!$D$8="",0,IF(Consolidated!L1908='Khả năng chọn thiết bị'!$D$8,1,0))</f>
        <v>0</v>
      </c>
      <c r="B1908" s="103">
        <f>IF('Khả năng chọn thiết bị'!$D$8="",0,IF(Consolidated!P1908='Khả năng chọn thiết bị'!$D$8,1,0))</f>
        <v>0</v>
      </c>
      <c r="C1908" s="103">
        <f t="shared" si="58"/>
        <v>0</v>
      </c>
      <c r="D1908" s="103">
        <f>IF(Consolidated!E1908=1,1,0)</f>
        <v>0</v>
      </c>
      <c r="E1908" s="103">
        <f>IF(ISNUMBER(Consolidated!F1908),Consolidated!F1908,0)</f>
        <v>0</v>
      </c>
      <c r="F1908" s="103">
        <f t="shared" si="59"/>
        <v>0</v>
      </c>
    </row>
    <row r="1909" spans="1:6">
      <c r="A1909" s="103">
        <f>IF('Khả năng chọn thiết bị'!$D$8="",0,IF(Consolidated!L1909='Khả năng chọn thiết bị'!$D$8,1,0))</f>
        <v>0</v>
      </c>
      <c r="B1909" s="103">
        <f>IF('Khả năng chọn thiết bị'!$D$8="",0,IF(Consolidated!P1909='Khả năng chọn thiết bị'!$D$8,1,0))</f>
        <v>0</v>
      </c>
      <c r="C1909" s="103">
        <f t="shared" si="58"/>
        <v>0</v>
      </c>
      <c r="D1909" s="103">
        <f>IF(Consolidated!E1909=1,1,0)</f>
        <v>0</v>
      </c>
      <c r="E1909" s="103">
        <f>IF(ISNUMBER(Consolidated!F1909),Consolidated!F1909,0)</f>
        <v>0</v>
      </c>
      <c r="F1909" s="103">
        <f t="shared" si="59"/>
        <v>0</v>
      </c>
    </row>
    <row r="1910" spans="1:6">
      <c r="A1910" s="103">
        <f>IF('Khả năng chọn thiết bị'!$D$8="",0,IF(Consolidated!L1910='Khả năng chọn thiết bị'!$D$8,1,0))</f>
        <v>0</v>
      </c>
      <c r="B1910" s="103">
        <f>IF('Khả năng chọn thiết bị'!$D$8="",0,IF(Consolidated!P1910='Khả năng chọn thiết bị'!$D$8,1,0))</f>
        <v>0</v>
      </c>
      <c r="C1910" s="103">
        <f t="shared" si="58"/>
        <v>0</v>
      </c>
      <c r="D1910" s="103">
        <f>IF(Consolidated!E1910=1,1,0)</f>
        <v>0</v>
      </c>
      <c r="E1910" s="103">
        <f>IF(ISNUMBER(Consolidated!F1910),Consolidated!F1910,0)</f>
        <v>0</v>
      </c>
      <c r="F1910" s="103">
        <f t="shared" si="59"/>
        <v>0</v>
      </c>
    </row>
    <row r="1911" spans="1:6">
      <c r="A1911" s="103">
        <f>IF('Khả năng chọn thiết bị'!$D$8="",0,IF(Consolidated!L1911='Khả năng chọn thiết bị'!$D$8,1,0))</f>
        <v>0</v>
      </c>
      <c r="B1911" s="103">
        <f>IF('Khả năng chọn thiết bị'!$D$8="",0,IF(Consolidated!P1911='Khả năng chọn thiết bị'!$D$8,1,0))</f>
        <v>0</v>
      </c>
      <c r="C1911" s="103">
        <f t="shared" si="58"/>
        <v>0</v>
      </c>
      <c r="D1911" s="103">
        <f>IF(Consolidated!E1911=1,1,0)</f>
        <v>0</v>
      </c>
      <c r="E1911" s="103">
        <f>IF(ISNUMBER(Consolidated!F1911),Consolidated!F1911,0)</f>
        <v>0</v>
      </c>
      <c r="F1911" s="103">
        <f t="shared" si="59"/>
        <v>0</v>
      </c>
    </row>
    <row r="1912" spans="1:6">
      <c r="A1912" s="103">
        <f>IF('Khả năng chọn thiết bị'!$D$8="",0,IF(Consolidated!L1912='Khả năng chọn thiết bị'!$D$8,1,0))</f>
        <v>0</v>
      </c>
      <c r="B1912" s="103">
        <f>IF('Khả năng chọn thiết bị'!$D$8="",0,IF(Consolidated!P1912='Khả năng chọn thiết bị'!$D$8,1,0))</f>
        <v>0</v>
      </c>
      <c r="C1912" s="103">
        <f t="shared" si="58"/>
        <v>0</v>
      </c>
      <c r="D1912" s="103">
        <f>IF(Consolidated!E1912=1,1,0)</f>
        <v>0</v>
      </c>
      <c r="E1912" s="103">
        <f>IF(ISNUMBER(Consolidated!F1912),Consolidated!F1912,0)</f>
        <v>0</v>
      </c>
      <c r="F1912" s="103">
        <f t="shared" si="59"/>
        <v>0</v>
      </c>
    </row>
    <row r="1913" spans="1:6">
      <c r="A1913" s="103">
        <f>IF('Khả năng chọn thiết bị'!$D$8="",0,IF(Consolidated!L1913='Khả năng chọn thiết bị'!$D$8,1,0))</f>
        <v>0</v>
      </c>
      <c r="B1913" s="103">
        <f>IF('Khả năng chọn thiết bị'!$D$8="",0,IF(Consolidated!P1913='Khả năng chọn thiết bị'!$D$8,1,0))</f>
        <v>0</v>
      </c>
      <c r="C1913" s="103">
        <f t="shared" si="58"/>
        <v>0</v>
      </c>
      <c r="D1913" s="103">
        <f>IF(Consolidated!E1913=1,1,0)</f>
        <v>0</v>
      </c>
      <c r="E1913" s="103">
        <f>IF(ISNUMBER(Consolidated!F1913),Consolidated!F1913,0)</f>
        <v>0</v>
      </c>
      <c r="F1913" s="103">
        <f t="shared" si="59"/>
        <v>0</v>
      </c>
    </row>
    <row r="1914" spans="1:6">
      <c r="A1914" s="103">
        <f>IF('Khả năng chọn thiết bị'!$D$8="",0,IF(Consolidated!L1914='Khả năng chọn thiết bị'!$D$8,1,0))</f>
        <v>0</v>
      </c>
      <c r="B1914" s="103">
        <f>IF('Khả năng chọn thiết bị'!$D$8="",0,IF(Consolidated!P1914='Khả năng chọn thiết bị'!$D$8,1,0))</f>
        <v>0</v>
      </c>
      <c r="C1914" s="103">
        <f t="shared" si="58"/>
        <v>0</v>
      </c>
      <c r="D1914" s="103">
        <f>IF(Consolidated!E1914=1,1,0)</f>
        <v>0</v>
      </c>
      <c r="E1914" s="103">
        <f>IF(ISNUMBER(Consolidated!F1914),Consolidated!F1914,0)</f>
        <v>0</v>
      </c>
      <c r="F1914" s="103">
        <f t="shared" si="59"/>
        <v>0</v>
      </c>
    </row>
    <row r="1915" spans="1:6">
      <c r="A1915" s="103">
        <f>IF('Khả năng chọn thiết bị'!$D$8="",0,IF(Consolidated!L1915='Khả năng chọn thiết bị'!$D$8,1,0))</f>
        <v>0</v>
      </c>
      <c r="B1915" s="103">
        <f>IF('Khả năng chọn thiết bị'!$D$8="",0,IF(Consolidated!P1915='Khả năng chọn thiết bị'!$D$8,1,0))</f>
        <v>0</v>
      </c>
      <c r="C1915" s="103">
        <f t="shared" si="58"/>
        <v>0</v>
      </c>
      <c r="D1915" s="103">
        <f>IF(Consolidated!E1915=1,1,0)</f>
        <v>0</v>
      </c>
      <c r="E1915" s="103">
        <f>IF(ISNUMBER(Consolidated!F1915),Consolidated!F1915,0)</f>
        <v>0</v>
      </c>
      <c r="F1915" s="103">
        <f t="shared" si="59"/>
        <v>0</v>
      </c>
    </row>
    <row r="1916" spans="1:6">
      <c r="A1916" s="103">
        <f>IF('Khả năng chọn thiết bị'!$D$8="",0,IF(Consolidated!L1916='Khả năng chọn thiết bị'!$D$8,1,0))</f>
        <v>0</v>
      </c>
      <c r="B1916" s="103">
        <f>IF('Khả năng chọn thiết bị'!$D$8="",0,IF(Consolidated!P1916='Khả năng chọn thiết bị'!$D$8,1,0))</f>
        <v>0</v>
      </c>
      <c r="C1916" s="103">
        <f t="shared" si="58"/>
        <v>0</v>
      </c>
      <c r="D1916" s="103">
        <f>IF(Consolidated!E1916=1,1,0)</f>
        <v>0</v>
      </c>
      <c r="E1916" s="103">
        <f>IF(ISNUMBER(Consolidated!F1916),Consolidated!F1916,0)</f>
        <v>0</v>
      </c>
      <c r="F1916" s="103">
        <f t="shared" si="59"/>
        <v>0</v>
      </c>
    </row>
    <row r="1917" spans="1:6">
      <c r="A1917" s="103">
        <f>IF('Khả năng chọn thiết bị'!$D$8="",0,IF(Consolidated!L1917='Khả năng chọn thiết bị'!$D$8,1,0))</f>
        <v>0</v>
      </c>
      <c r="B1917" s="103">
        <f>IF('Khả năng chọn thiết bị'!$D$8="",0,IF(Consolidated!P1917='Khả năng chọn thiết bị'!$D$8,1,0))</f>
        <v>0</v>
      </c>
      <c r="C1917" s="103">
        <f t="shared" si="58"/>
        <v>0</v>
      </c>
      <c r="D1917" s="103">
        <f>IF(Consolidated!E1917=1,1,0)</f>
        <v>0</v>
      </c>
      <c r="E1917" s="103">
        <f>IF(ISNUMBER(Consolidated!F1917),Consolidated!F1917,0)</f>
        <v>0</v>
      </c>
      <c r="F1917" s="103">
        <f t="shared" si="59"/>
        <v>0</v>
      </c>
    </row>
    <row r="1918" spans="1:6">
      <c r="A1918" s="103">
        <f>IF('Khả năng chọn thiết bị'!$D$8="",0,IF(Consolidated!L1918='Khả năng chọn thiết bị'!$D$8,1,0))</f>
        <v>0</v>
      </c>
      <c r="B1918" s="103">
        <f>IF('Khả năng chọn thiết bị'!$D$8="",0,IF(Consolidated!P1918='Khả năng chọn thiết bị'!$D$8,1,0))</f>
        <v>0</v>
      </c>
      <c r="C1918" s="103">
        <f t="shared" si="58"/>
        <v>0</v>
      </c>
      <c r="D1918" s="103">
        <f>IF(Consolidated!E1918=1,1,0)</f>
        <v>0</v>
      </c>
      <c r="E1918" s="103">
        <f>IF(ISNUMBER(Consolidated!F1918),Consolidated!F1918,0)</f>
        <v>0</v>
      </c>
      <c r="F1918" s="103">
        <f t="shared" si="59"/>
        <v>0</v>
      </c>
    </row>
    <row r="1919" spans="1:6">
      <c r="A1919" s="103">
        <f>IF('Khả năng chọn thiết bị'!$D$8="",0,IF(Consolidated!L1919='Khả năng chọn thiết bị'!$D$8,1,0))</f>
        <v>0</v>
      </c>
      <c r="B1919" s="103">
        <f>IF('Khả năng chọn thiết bị'!$D$8="",0,IF(Consolidated!P1919='Khả năng chọn thiết bị'!$D$8,1,0))</f>
        <v>0</v>
      </c>
      <c r="C1919" s="103">
        <f t="shared" si="58"/>
        <v>0</v>
      </c>
      <c r="D1919" s="103">
        <f>IF(Consolidated!E1919=1,1,0)</f>
        <v>0</v>
      </c>
      <c r="E1919" s="103">
        <f>IF(ISNUMBER(Consolidated!F1919),Consolidated!F1919,0)</f>
        <v>0</v>
      </c>
      <c r="F1919" s="103">
        <f t="shared" si="59"/>
        <v>0</v>
      </c>
    </row>
    <row r="1920" spans="1:6">
      <c r="A1920" s="103">
        <f>IF('Khả năng chọn thiết bị'!$D$8="",0,IF(Consolidated!L1920='Khả năng chọn thiết bị'!$D$8,1,0))</f>
        <v>0</v>
      </c>
      <c r="B1920" s="103">
        <f>IF('Khả năng chọn thiết bị'!$D$8="",0,IF(Consolidated!P1920='Khả năng chọn thiết bị'!$D$8,1,0))</f>
        <v>0</v>
      </c>
      <c r="C1920" s="103">
        <f t="shared" si="58"/>
        <v>0</v>
      </c>
      <c r="D1920" s="103">
        <f>IF(Consolidated!E1920=1,1,0)</f>
        <v>0</v>
      </c>
      <c r="E1920" s="103">
        <f>IF(ISNUMBER(Consolidated!F1920),Consolidated!F1920,0)</f>
        <v>0</v>
      </c>
      <c r="F1920" s="103">
        <f t="shared" si="59"/>
        <v>0</v>
      </c>
    </row>
    <row r="1921" spans="1:6">
      <c r="A1921" s="103">
        <f>IF('Khả năng chọn thiết bị'!$D$8="",0,IF(Consolidated!L1921='Khả năng chọn thiết bị'!$D$8,1,0))</f>
        <v>0</v>
      </c>
      <c r="B1921" s="103">
        <f>IF('Khả năng chọn thiết bị'!$D$8="",0,IF(Consolidated!P1921='Khả năng chọn thiết bị'!$D$8,1,0))</f>
        <v>0</v>
      </c>
      <c r="C1921" s="103">
        <f t="shared" si="58"/>
        <v>0</v>
      </c>
      <c r="D1921" s="103">
        <f>IF(Consolidated!E1921=1,1,0)</f>
        <v>0</v>
      </c>
      <c r="E1921" s="103">
        <f>IF(ISNUMBER(Consolidated!F1921),Consolidated!F1921,0)</f>
        <v>0</v>
      </c>
      <c r="F1921" s="103">
        <f t="shared" si="59"/>
        <v>0</v>
      </c>
    </row>
    <row r="1922" spans="1:6">
      <c r="A1922" s="103">
        <f>IF('Khả năng chọn thiết bị'!$D$8="",0,IF(Consolidated!L1922='Khả năng chọn thiết bị'!$D$8,1,0))</f>
        <v>0</v>
      </c>
      <c r="B1922" s="103">
        <f>IF('Khả năng chọn thiết bị'!$D$8="",0,IF(Consolidated!P1922='Khả năng chọn thiết bị'!$D$8,1,0))</f>
        <v>0</v>
      </c>
      <c r="C1922" s="103">
        <f t="shared" ref="C1922:C1985" si="60">IF(A1922+B1922&gt;0,1,0)</f>
        <v>0</v>
      </c>
      <c r="D1922" s="103">
        <f>IF(Consolidated!E1922=1,1,0)</f>
        <v>0</v>
      </c>
      <c r="E1922" s="103">
        <f>IF(ISNUMBER(Consolidated!F1922),Consolidated!F1922,0)</f>
        <v>0</v>
      </c>
      <c r="F1922" s="103">
        <f t="shared" si="59"/>
        <v>0</v>
      </c>
    </row>
    <row r="1923" spans="1:6">
      <c r="A1923" s="103">
        <f>IF('Khả năng chọn thiết bị'!$D$8="",0,IF(Consolidated!L1923='Khả năng chọn thiết bị'!$D$8,1,0))</f>
        <v>0</v>
      </c>
      <c r="B1923" s="103">
        <f>IF('Khả năng chọn thiết bị'!$D$8="",0,IF(Consolidated!P1923='Khả năng chọn thiết bị'!$D$8,1,0))</f>
        <v>0</v>
      </c>
      <c r="C1923" s="103">
        <f t="shared" si="60"/>
        <v>0</v>
      </c>
      <c r="D1923" s="103">
        <f>IF(Consolidated!E1923=1,1,0)</f>
        <v>0</v>
      </c>
      <c r="E1923" s="103">
        <f>IF(ISNUMBER(Consolidated!F1923),Consolidated!F1923,0)</f>
        <v>0</v>
      </c>
      <c r="F1923" s="103">
        <f t="shared" ref="F1923:F1986" si="61">F1922+C1923</f>
        <v>0</v>
      </c>
    </row>
    <row r="1924" spans="1:6">
      <c r="A1924" s="103">
        <f>IF('Khả năng chọn thiết bị'!$D$8="",0,IF(Consolidated!L1924='Khả năng chọn thiết bị'!$D$8,1,0))</f>
        <v>0</v>
      </c>
      <c r="B1924" s="103">
        <f>IF('Khả năng chọn thiết bị'!$D$8="",0,IF(Consolidated!P1924='Khả năng chọn thiết bị'!$D$8,1,0))</f>
        <v>0</v>
      </c>
      <c r="C1924" s="103">
        <f t="shared" si="60"/>
        <v>0</v>
      </c>
      <c r="D1924" s="103">
        <f>IF(Consolidated!E1924=1,1,0)</f>
        <v>0</v>
      </c>
      <c r="E1924" s="103">
        <f>IF(ISNUMBER(Consolidated!F1924),Consolidated!F1924,0)</f>
        <v>0</v>
      </c>
      <c r="F1924" s="103">
        <f t="shared" si="61"/>
        <v>0</v>
      </c>
    </row>
    <row r="1925" spans="1:6">
      <c r="A1925" s="103">
        <f>IF('Khả năng chọn thiết bị'!$D$8="",0,IF(Consolidated!L1925='Khả năng chọn thiết bị'!$D$8,1,0))</f>
        <v>0</v>
      </c>
      <c r="B1925" s="103">
        <f>IF('Khả năng chọn thiết bị'!$D$8="",0,IF(Consolidated!P1925='Khả năng chọn thiết bị'!$D$8,1,0))</f>
        <v>0</v>
      </c>
      <c r="C1925" s="103">
        <f t="shared" si="60"/>
        <v>0</v>
      </c>
      <c r="D1925" s="103">
        <f>IF(Consolidated!E1925=1,1,0)</f>
        <v>0</v>
      </c>
      <c r="E1925" s="103">
        <f>IF(ISNUMBER(Consolidated!F1925),Consolidated!F1925,0)</f>
        <v>0</v>
      </c>
      <c r="F1925" s="103">
        <f t="shared" si="61"/>
        <v>0</v>
      </c>
    </row>
    <row r="1926" spans="1:6">
      <c r="A1926" s="103">
        <f>IF('Khả năng chọn thiết bị'!$D$8="",0,IF(Consolidated!L1926='Khả năng chọn thiết bị'!$D$8,1,0))</f>
        <v>0</v>
      </c>
      <c r="B1926" s="103">
        <f>IF('Khả năng chọn thiết bị'!$D$8="",0,IF(Consolidated!P1926='Khả năng chọn thiết bị'!$D$8,1,0))</f>
        <v>0</v>
      </c>
      <c r="C1926" s="103">
        <f t="shared" si="60"/>
        <v>0</v>
      </c>
      <c r="D1926" s="103">
        <f>IF(Consolidated!E1926=1,1,0)</f>
        <v>0</v>
      </c>
      <c r="E1926" s="103">
        <f>IF(ISNUMBER(Consolidated!F1926),Consolidated!F1926,0)</f>
        <v>0</v>
      </c>
      <c r="F1926" s="103">
        <f t="shared" si="61"/>
        <v>0</v>
      </c>
    </row>
    <row r="1927" spans="1:6">
      <c r="A1927" s="103">
        <f>IF('Khả năng chọn thiết bị'!$D$8="",0,IF(Consolidated!L1927='Khả năng chọn thiết bị'!$D$8,1,0))</f>
        <v>0</v>
      </c>
      <c r="B1927" s="103">
        <f>IF('Khả năng chọn thiết bị'!$D$8="",0,IF(Consolidated!P1927='Khả năng chọn thiết bị'!$D$8,1,0))</f>
        <v>0</v>
      </c>
      <c r="C1927" s="103">
        <f t="shared" si="60"/>
        <v>0</v>
      </c>
      <c r="D1927" s="103">
        <f>IF(Consolidated!E1927=1,1,0)</f>
        <v>0</v>
      </c>
      <c r="E1927" s="103">
        <f>IF(ISNUMBER(Consolidated!F1927),Consolidated!F1927,0)</f>
        <v>0</v>
      </c>
      <c r="F1927" s="103">
        <f t="shared" si="61"/>
        <v>0</v>
      </c>
    </row>
    <row r="1928" spans="1:6">
      <c r="A1928" s="103">
        <f>IF('Khả năng chọn thiết bị'!$D$8="",0,IF(Consolidated!L1928='Khả năng chọn thiết bị'!$D$8,1,0))</f>
        <v>0</v>
      </c>
      <c r="B1928" s="103">
        <f>IF('Khả năng chọn thiết bị'!$D$8="",0,IF(Consolidated!P1928='Khả năng chọn thiết bị'!$D$8,1,0))</f>
        <v>0</v>
      </c>
      <c r="C1928" s="103">
        <f t="shared" si="60"/>
        <v>0</v>
      </c>
      <c r="D1928" s="103">
        <f>IF(Consolidated!E1928=1,1,0)</f>
        <v>0</v>
      </c>
      <c r="E1928" s="103">
        <f>IF(ISNUMBER(Consolidated!F1928),Consolidated!F1928,0)</f>
        <v>0</v>
      </c>
      <c r="F1928" s="103">
        <f t="shared" si="61"/>
        <v>0</v>
      </c>
    </row>
    <row r="1929" spans="1:6">
      <c r="A1929" s="103">
        <f>IF('Khả năng chọn thiết bị'!$D$8="",0,IF(Consolidated!L1929='Khả năng chọn thiết bị'!$D$8,1,0))</f>
        <v>0</v>
      </c>
      <c r="B1929" s="103">
        <f>IF('Khả năng chọn thiết bị'!$D$8="",0,IF(Consolidated!P1929='Khả năng chọn thiết bị'!$D$8,1,0))</f>
        <v>0</v>
      </c>
      <c r="C1929" s="103">
        <f t="shared" si="60"/>
        <v>0</v>
      </c>
      <c r="D1929" s="103">
        <f>IF(Consolidated!E1929=1,1,0)</f>
        <v>0</v>
      </c>
      <c r="E1929" s="103">
        <f>IF(ISNUMBER(Consolidated!F1929),Consolidated!F1929,0)</f>
        <v>0</v>
      </c>
      <c r="F1929" s="103">
        <f t="shared" si="61"/>
        <v>0</v>
      </c>
    </row>
    <row r="1930" spans="1:6">
      <c r="A1930" s="103">
        <f>IF('Khả năng chọn thiết bị'!$D$8="",0,IF(Consolidated!L1930='Khả năng chọn thiết bị'!$D$8,1,0))</f>
        <v>0</v>
      </c>
      <c r="B1930" s="103">
        <f>IF('Khả năng chọn thiết bị'!$D$8="",0,IF(Consolidated!P1930='Khả năng chọn thiết bị'!$D$8,1,0))</f>
        <v>0</v>
      </c>
      <c r="C1930" s="103">
        <f t="shared" si="60"/>
        <v>0</v>
      </c>
      <c r="D1930" s="103">
        <f>IF(Consolidated!E1930=1,1,0)</f>
        <v>0</v>
      </c>
      <c r="E1930" s="103">
        <f>IF(ISNUMBER(Consolidated!F1930),Consolidated!F1930,0)</f>
        <v>0</v>
      </c>
      <c r="F1930" s="103">
        <f t="shared" si="61"/>
        <v>0</v>
      </c>
    </row>
    <row r="1931" spans="1:6">
      <c r="A1931" s="103">
        <f>IF('Khả năng chọn thiết bị'!$D$8="",0,IF(Consolidated!L1931='Khả năng chọn thiết bị'!$D$8,1,0))</f>
        <v>0</v>
      </c>
      <c r="B1931" s="103">
        <f>IF('Khả năng chọn thiết bị'!$D$8="",0,IF(Consolidated!P1931='Khả năng chọn thiết bị'!$D$8,1,0))</f>
        <v>0</v>
      </c>
      <c r="C1931" s="103">
        <f t="shared" si="60"/>
        <v>0</v>
      </c>
      <c r="D1931" s="103">
        <f>IF(Consolidated!E1931=1,1,0)</f>
        <v>0</v>
      </c>
      <c r="E1931" s="103">
        <f>IF(ISNUMBER(Consolidated!F1931),Consolidated!F1931,0)</f>
        <v>0</v>
      </c>
      <c r="F1931" s="103">
        <f t="shared" si="61"/>
        <v>0</v>
      </c>
    </row>
    <row r="1932" spans="1:6">
      <c r="A1932" s="103">
        <f>IF('Khả năng chọn thiết bị'!$D$8="",0,IF(Consolidated!L1932='Khả năng chọn thiết bị'!$D$8,1,0))</f>
        <v>0</v>
      </c>
      <c r="B1932" s="103">
        <f>IF('Khả năng chọn thiết bị'!$D$8="",0,IF(Consolidated!P1932='Khả năng chọn thiết bị'!$D$8,1,0))</f>
        <v>0</v>
      </c>
      <c r="C1932" s="103">
        <f t="shared" si="60"/>
        <v>0</v>
      </c>
      <c r="D1932" s="103">
        <f>IF(Consolidated!E1932=1,1,0)</f>
        <v>0</v>
      </c>
      <c r="E1932" s="103">
        <f>IF(ISNUMBER(Consolidated!F1932),Consolidated!F1932,0)</f>
        <v>0</v>
      </c>
      <c r="F1932" s="103">
        <f t="shared" si="61"/>
        <v>0</v>
      </c>
    </row>
    <row r="1933" spans="1:6">
      <c r="A1933" s="103">
        <f>IF('Khả năng chọn thiết bị'!$D$8="",0,IF(Consolidated!L1933='Khả năng chọn thiết bị'!$D$8,1,0))</f>
        <v>0</v>
      </c>
      <c r="B1933" s="103">
        <f>IF('Khả năng chọn thiết bị'!$D$8="",0,IF(Consolidated!P1933='Khả năng chọn thiết bị'!$D$8,1,0))</f>
        <v>0</v>
      </c>
      <c r="C1933" s="103">
        <f t="shared" si="60"/>
        <v>0</v>
      </c>
      <c r="D1933" s="103">
        <f>IF(Consolidated!E1933=1,1,0)</f>
        <v>0</v>
      </c>
      <c r="E1933" s="103">
        <f>IF(ISNUMBER(Consolidated!F1933),Consolidated!F1933,0)</f>
        <v>0</v>
      </c>
      <c r="F1933" s="103">
        <f t="shared" si="61"/>
        <v>0</v>
      </c>
    </row>
    <row r="1934" spans="1:6">
      <c r="A1934" s="103">
        <f>IF('Khả năng chọn thiết bị'!$D$8="",0,IF(Consolidated!L1934='Khả năng chọn thiết bị'!$D$8,1,0))</f>
        <v>0</v>
      </c>
      <c r="B1934" s="103">
        <f>IF('Khả năng chọn thiết bị'!$D$8="",0,IF(Consolidated!P1934='Khả năng chọn thiết bị'!$D$8,1,0))</f>
        <v>0</v>
      </c>
      <c r="C1934" s="103">
        <f t="shared" si="60"/>
        <v>0</v>
      </c>
      <c r="D1934" s="103">
        <f>IF(Consolidated!E1934=1,1,0)</f>
        <v>0</v>
      </c>
      <c r="E1934" s="103">
        <f>IF(ISNUMBER(Consolidated!F1934),Consolidated!F1934,0)</f>
        <v>0</v>
      </c>
      <c r="F1934" s="103">
        <f t="shared" si="61"/>
        <v>0</v>
      </c>
    </row>
    <row r="1935" spans="1:6">
      <c r="A1935" s="103">
        <f>IF('Khả năng chọn thiết bị'!$D$8="",0,IF(Consolidated!L1935='Khả năng chọn thiết bị'!$D$8,1,0))</f>
        <v>0</v>
      </c>
      <c r="B1935" s="103">
        <f>IF('Khả năng chọn thiết bị'!$D$8="",0,IF(Consolidated!P1935='Khả năng chọn thiết bị'!$D$8,1,0))</f>
        <v>0</v>
      </c>
      <c r="C1935" s="103">
        <f t="shared" si="60"/>
        <v>0</v>
      </c>
      <c r="D1935" s="103">
        <f>IF(Consolidated!E1935=1,1,0)</f>
        <v>0</v>
      </c>
      <c r="E1935" s="103">
        <f>IF(ISNUMBER(Consolidated!F1935),Consolidated!F1935,0)</f>
        <v>0</v>
      </c>
      <c r="F1935" s="103">
        <f t="shared" si="61"/>
        <v>0</v>
      </c>
    </row>
    <row r="1936" spans="1:6">
      <c r="A1936" s="103">
        <f>IF('Khả năng chọn thiết bị'!$D$8="",0,IF(Consolidated!L1936='Khả năng chọn thiết bị'!$D$8,1,0))</f>
        <v>0</v>
      </c>
      <c r="B1936" s="103">
        <f>IF('Khả năng chọn thiết bị'!$D$8="",0,IF(Consolidated!P1936='Khả năng chọn thiết bị'!$D$8,1,0))</f>
        <v>0</v>
      </c>
      <c r="C1936" s="103">
        <f t="shared" si="60"/>
        <v>0</v>
      </c>
      <c r="D1936" s="103">
        <f>IF(Consolidated!E1936=1,1,0)</f>
        <v>0</v>
      </c>
      <c r="E1936" s="103">
        <f>IF(ISNUMBER(Consolidated!F1936),Consolidated!F1936,0)</f>
        <v>0</v>
      </c>
      <c r="F1936" s="103">
        <f t="shared" si="61"/>
        <v>0</v>
      </c>
    </row>
    <row r="1937" spans="1:6">
      <c r="A1937" s="103">
        <f>IF('Khả năng chọn thiết bị'!$D$8="",0,IF(Consolidated!L1937='Khả năng chọn thiết bị'!$D$8,1,0))</f>
        <v>0</v>
      </c>
      <c r="B1937" s="103">
        <f>IF('Khả năng chọn thiết bị'!$D$8="",0,IF(Consolidated!P1937='Khả năng chọn thiết bị'!$D$8,1,0))</f>
        <v>0</v>
      </c>
      <c r="C1937" s="103">
        <f t="shared" si="60"/>
        <v>0</v>
      </c>
      <c r="D1937" s="103">
        <f>IF(Consolidated!E1937=1,1,0)</f>
        <v>0</v>
      </c>
      <c r="E1937" s="103">
        <f>IF(ISNUMBER(Consolidated!F1937),Consolidated!F1937,0)</f>
        <v>0</v>
      </c>
      <c r="F1937" s="103">
        <f t="shared" si="61"/>
        <v>0</v>
      </c>
    </row>
    <row r="1938" spans="1:6">
      <c r="A1938" s="103">
        <f>IF('Khả năng chọn thiết bị'!$D$8="",0,IF(Consolidated!L1938='Khả năng chọn thiết bị'!$D$8,1,0))</f>
        <v>0</v>
      </c>
      <c r="B1938" s="103">
        <f>IF('Khả năng chọn thiết bị'!$D$8="",0,IF(Consolidated!P1938='Khả năng chọn thiết bị'!$D$8,1,0))</f>
        <v>0</v>
      </c>
      <c r="C1938" s="103">
        <f t="shared" si="60"/>
        <v>0</v>
      </c>
      <c r="D1938" s="103">
        <f>IF(Consolidated!E1938=1,1,0)</f>
        <v>0</v>
      </c>
      <c r="E1938" s="103">
        <f>IF(ISNUMBER(Consolidated!F1938),Consolidated!F1938,0)</f>
        <v>0</v>
      </c>
      <c r="F1938" s="103">
        <f t="shared" si="61"/>
        <v>0</v>
      </c>
    </row>
    <row r="1939" spans="1:6">
      <c r="A1939" s="103">
        <f>IF('Khả năng chọn thiết bị'!$D$8="",0,IF(Consolidated!L1939='Khả năng chọn thiết bị'!$D$8,1,0))</f>
        <v>0</v>
      </c>
      <c r="B1939" s="103">
        <f>IF('Khả năng chọn thiết bị'!$D$8="",0,IF(Consolidated!P1939='Khả năng chọn thiết bị'!$D$8,1,0))</f>
        <v>0</v>
      </c>
      <c r="C1939" s="103">
        <f t="shared" si="60"/>
        <v>0</v>
      </c>
      <c r="D1939" s="103">
        <f>IF(Consolidated!E1939=1,1,0)</f>
        <v>0</v>
      </c>
      <c r="E1939" s="103">
        <f>IF(ISNUMBER(Consolidated!F1939),Consolidated!F1939,0)</f>
        <v>0</v>
      </c>
      <c r="F1939" s="103">
        <f t="shared" si="61"/>
        <v>0</v>
      </c>
    </row>
    <row r="1940" spans="1:6">
      <c r="A1940" s="103">
        <f>IF('Khả năng chọn thiết bị'!$D$8="",0,IF(Consolidated!L1940='Khả năng chọn thiết bị'!$D$8,1,0))</f>
        <v>0</v>
      </c>
      <c r="B1940" s="103">
        <f>IF('Khả năng chọn thiết bị'!$D$8="",0,IF(Consolidated!P1940='Khả năng chọn thiết bị'!$D$8,1,0))</f>
        <v>0</v>
      </c>
      <c r="C1940" s="103">
        <f t="shared" si="60"/>
        <v>0</v>
      </c>
      <c r="D1940" s="103">
        <f>IF(Consolidated!E1940=1,1,0)</f>
        <v>0</v>
      </c>
      <c r="E1940" s="103">
        <f>IF(ISNUMBER(Consolidated!F1940),Consolidated!F1940,0)</f>
        <v>0</v>
      </c>
      <c r="F1940" s="103">
        <f t="shared" si="61"/>
        <v>0</v>
      </c>
    </row>
    <row r="1941" spans="1:6">
      <c r="A1941" s="103">
        <f>IF('Khả năng chọn thiết bị'!$D$8="",0,IF(Consolidated!L1941='Khả năng chọn thiết bị'!$D$8,1,0))</f>
        <v>0</v>
      </c>
      <c r="B1941" s="103">
        <f>IF('Khả năng chọn thiết bị'!$D$8="",0,IF(Consolidated!P1941='Khả năng chọn thiết bị'!$D$8,1,0))</f>
        <v>0</v>
      </c>
      <c r="C1941" s="103">
        <f t="shared" si="60"/>
        <v>0</v>
      </c>
      <c r="D1941" s="103">
        <f>IF(Consolidated!E1941=1,1,0)</f>
        <v>0</v>
      </c>
      <c r="E1941" s="103">
        <f>IF(ISNUMBER(Consolidated!F1941),Consolidated!F1941,0)</f>
        <v>0</v>
      </c>
      <c r="F1941" s="103">
        <f t="shared" si="61"/>
        <v>0</v>
      </c>
    </row>
    <row r="1942" spans="1:6">
      <c r="A1942" s="103">
        <f>IF('Khả năng chọn thiết bị'!$D$8="",0,IF(Consolidated!L1942='Khả năng chọn thiết bị'!$D$8,1,0))</f>
        <v>0</v>
      </c>
      <c r="B1942" s="103">
        <f>IF('Khả năng chọn thiết bị'!$D$8="",0,IF(Consolidated!P1942='Khả năng chọn thiết bị'!$D$8,1,0))</f>
        <v>0</v>
      </c>
      <c r="C1942" s="103">
        <f t="shared" si="60"/>
        <v>0</v>
      </c>
      <c r="D1942" s="103">
        <f>IF(Consolidated!E1942=1,1,0)</f>
        <v>0</v>
      </c>
      <c r="E1942" s="103">
        <f>IF(ISNUMBER(Consolidated!F1942),Consolidated!F1942,0)</f>
        <v>0</v>
      </c>
      <c r="F1942" s="103">
        <f t="shared" si="61"/>
        <v>0</v>
      </c>
    </row>
    <row r="1943" spans="1:6">
      <c r="A1943" s="103">
        <f>IF('Khả năng chọn thiết bị'!$D$8="",0,IF(Consolidated!L1943='Khả năng chọn thiết bị'!$D$8,1,0))</f>
        <v>0</v>
      </c>
      <c r="B1943" s="103">
        <f>IF('Khả năng chọn thiết bị'!$D$8="",0,IF(Consolidated!P1943='Khả năng chọn thiết bị'!$D$8,1,0))</f>
        <v>0</v>
      </c>
      <c r="C1943" s="103">
        <f t="shared" si="60"/>
        <v>0</v>
      </c>
      <c r="D1943" s="103">
        <f>IF(Consolidated!E1943=1,1,0)</f>
        <v>0</v>
      </c>
      <c r="E1943" s="103">
        <f>IF(ISNUMBER(Consolidated!F1943),Consolidated!F1943,0)</f>
        <v>0</v>
      </c>
      <c r="F1943" s="103">
        <f t="shared" si="61"/>
        <v>0</v>
      </c>
    </row>
    <row r="1944" spans="1:6">
      <c r="A1944" s="103">
        <f>IF('Khả năng chọn thiết bị'!$D$8="",0,IF(Consolidated!L1944='Khả năng chọn thiết bị'!$D$8,1,0))</f>
        <v>0</v>
      </c>
      <c r="B1944" s="103">
        <f>IF('Khả năng chọn thiết bị'!$D$8="",0,IF(Consolidated!P1944='Khả năng chọn thiết bị'!$D$8,1,0))</f>
        <v>0</v>
      </c>
      <c r="C1944" s="103">
        <f t="shared" si="60"/>
        <v>0</v>
      </c>
      <c r="D1944" s="103">
        <f>IF(Consolidated!E1944=1,1,0)</f>
        <v>0</v>
      </c>
      <c r="E1944" s="103">
        <f>IF(ISNUMBER(Consolidated!F1944),Consolidated!F1944,0)</f>
        <v>0</v>
      </c>
      <c r="F1944" s="103">
        <f t="shared" si="61"/>
        <v>0</v>
      </c>
    </row>
    <row r="1945" spans="1:6">
      <c r="A1945" s="103">
        <f>IF('Khả năng chọn thiết bị'!$D$8="",0,IF(Consolidated!L1945='Khả năng chọn thiết bị'!$D$8,1,0))</f>
        <v>0</v>
      </c>
      <c r="B1945" s="103">
        <f>IF('Khả năng chọn thiết bị'!$D$8="",0,IF(Consolidated!P1945='Khả năng chọn thiết bị'!$D$8,1,0))</f>
        <v>0</v>
      </c>
      <c r="C1945" s="103">
        <f t="shared" si="60"/>
        <v>0</v>
      </c>
      <c r="D1945" s="103">
        <f>IF(Consolidated!E1945=1,1,0)</f>
        <v>0</v>
      </c>
      <c r="E1945" s="103">
        <f>IF(ISNUMBER(Consolidated!F1945),Consolidated!F1945,0)</f>
        <v>0</v>
      </c>
      <c r="F1945" s="103">
        <f t="shared" si="61"/>
        <v>0</v>
      </c>
    </row>
    <row r="1946" spans="1:6">
      <c r="A1946" s="103">
        <f>IF('Khả năng chọn thiết bị'!$D$8="",0,IF(Consolidated!L1946='Khả năng chọn thiết bị'!$D$8,1,0))</f>
        <v>0</v>
      </c>
      <c r="B1946" s="103">
        <f>IF('Khả năng chọn thiết bị'!$D$8="",0,IF(Consolidated!P1946='Khả năng chọn thiết bị'!$D$8,1,0))</f>
        <v>0</v>
      </c>
      <c r="C1946" s="103">
        <f t="shared" si="60"/>
        <v>0</v>
      </c>
      <c r="D1946" s="103">
        <f>IF(Consolidated!E1946=1,1,0)</f>
        <v>0</v>
      </c>
      <c r="E1946" s="103">
        <f>IF(ISNUMBER(Consolidated!F1946),Consolidated!F1946,0)</f>
        <v>0</v>
      </c>
      <c r="F1946" s="103">
        <f t="shared" si="61"/>
        <v>0</v>
      </c>
    </row>
    <row r="1947" spans="1:6">
      <c r="A1947" s="103">
        <f>IF('Khả năng chọn thiết bị'!$D$8="",0,IF(Consolidated!L1947='Khả năng chọn thiết bị'!$D$8,1,0))</f>
        <v>0</v>
      </c>
      <c r="B1947" s="103">
        <f>IF('Khả năng chọn thiết bị'!$D$8="",0,IF(Consolidated!P1947='Khả năng chọn thiết bị'!$D$8,1,0))</f>
        <v>0</v>
      </c>
      <c r="C1947" s="103">
        <f t="shared" si="60"/>
        <v>0</v>
      </c>
      <c r="D1947" s="103">
        <f>IF(Consolidated!E1947=1,1,0)</f>
        <v>0</v>
      </c>
      <c r="E1947" s="103">
        <f>IF(ISNUMBER(Consolidated!F1947),Consolidated!F1947,0)</f>
        <v>0</v>
      </c>
      <c r="F1947" s="103">
        <f t="shared" si="61"/>
        <v>0</v>
      </c>
    </row>
    <row r="1948" spans="1:6">
      <c r="A1948" s="103">
        <f>IF('Khả năng chọn thiết bị'!$D$8="",0,IF(Consolidated!L1948='Khả năng chọn thiết bị'!$D$8,1,0))</f>
        <v>0</v>
      </c>
      <c r="B1948" s="103">
        <f>IF('Khả năng chọn thiết bị'!$D$8="",0,IF(Consolidated!P1948='Khả năng chọn thiết bị'!$D$8,1,0))</f>
        <v>0</v>
      </c>
      <c r="C1948" s="103">
        <f t="shared" si="60"/>
        <v>0</v>
      </c>
      <c r="D1948" s="103">
        <f>IF(Consolidated!E1948=1,1,0)</f>
        <v>0</v>
      </c>
      <c r="E1948" s="103">
        <f>IF(ISNUMBER(Consolidated!F1948),Consolidated!F1948,0)</f>
        <v>0</v>
      </c>
      <c r="F1948" s="103">
        <f t="shared" si="61"/>
        <v>0</v>
      </c>
    </row>
    <row r="1949" spans="1:6">
      <c r="A1949" s="103">
        <f>IF('Khả năng chọn thiết bị'!$D$8="",0,IF(Consolidated!L1949='Khả năng chọn thiết bị'!$D$8,1,0))</f>
        <v>0</v>
      </c>
      <c r="B1949" s="103">
        <f>IF('Khả năng chọn thiết bị'!$D$8="",0,IF(Consolidated!P1949='Khả năng chọn thiết bị'!$D$8,1,0))</f>
        <v>0</v>
      </c>
      <c r="C1949" s="103">
        <f t="shared" si="60"/>
        <v>0</v>
      </c>
      <c r="D1949" s="103">
        <f>IF(Consolidated!E1949=1,1,0)</f>
        <v>0</v>
      </c>
      <c r="E1949" s="103">
        <f>IF(ISNUMBER(Consolidated!F1949),Consolidated!F1949,0)</f>
        <v>0</v>
      </c>
      <c r="F1949" s="103">
        <f t="shared" si="61"/>
        <v>0</v>
      </c>
    </row>
    <row r="1950" spans="1:6">
      <c r="A1950" s="103">
        <f>IF('Khả năng chọn thiết bị'!$D$8="",0,IF(Consolidated!L1950='Khả năng chọn thiết bị'!$D$8,1,0))</f>
        <v>0</v>
      </c>
      <c r="B1950" s="103">
        <f>IF('Khả năng chọn thiết bị'!$D$8="",0,IF(Consolidated!P1950='Khả năng chọn thiết bị'!$D$8,1,0))</f>
        <v>0</v>
      </c>
      <c r="C1950" s="103">
        <f t="shared" si="60"/>
        <v>0</v>
      </c>
      <c r="D1950" s="103">
        <f>IF(Consolidated!E1950=1,1,0)</f>
        <v>0</v>
      </c>
      <c r="E1950" s="103">
        <f>IF(ISNUMBER(Consolidated!F1950),Consolidated!F1950,0)</f>
        <v>0</v>
      </c>
      <c r="F1950" s="103">
        <f t="shared" si="61"/>
        <v>0</v>
      </c>
    </row>
    <row r="1951" spans="1:6">
      <c r="A1951" s="103">
        <f>IF('Khả năng chọn thiết bị'!$D$8="",0,IF(Consolidated!L1951='Khả năng chọn thiết bị'!$D$8,1,0))</f>
        <v>0</v>
      </c>
      <c r="B1951" s="103">
        <f>IF('Khả năng chọn thiết bị'!$D$8="",0,IF(Consolidated!P1951='Khả năng chọn thiết bị'!$D$8,1,0))</f>
        <v>0</v>
      </c>
      <c r="C1951" s="103">
        <f t="shared" si="60"/>
        <v>0</v>
      </c>
      <c r="D1951" s="103">
        <f>IF(Consolidated!E1951=1,1,0)</f>
        <v>0</v>
      </c>
      <c r="E1951" s="103">
        <f>IF(ISNUMBER(Consolidated!F1951),Consolidated!F1951,0)</f>
        <v>0</v>
      </c>
      <c r="F1951" s="103">
        <f t="shared" si="61"/>
        <v>0</v>
      </c>
    </row>
    <row r="1952" spans="1:6">
      <c r="A1952" s="103">
        <f>IF('Khả năng chọn thiết bị'!$D$8="",0,IF(Consolidated!L1952='Khả năng chọn thiết bị'!$D$8,1,0))</f>
        <v>0</v>
      </c>
      <c r="B1952" s="103">
        <f>IF('Khả năng chọn thiết bị'!$D$8="",0,IF(Consolidated!P1952='Khả năng chọn thiết bị'!$D$8,1,0))</f>
        <v>0</v>
      </c>
      <c r="C1952" s="103">
        <f t="shared" si="60"/>
        <v>0</v>
      </c>
      <c r="D1952" s="103">
        <f>IF(Consolidated!E1952=1,1,0)</f>
        <v>0</v>
      </c>
      <c r="E1952" s="103">
        <f>IF(ISNUMBER(Consolidated!F1952),Consolidated!F1952,0)</f>
        <v>0</v>
      </c>
      <c r="F1952" s="103">
        <f t="shared" si="61"/>
        <v>0</v>
      </c>
    </row>
    <row r="1953" spans="1:6">
      <c r="A1953" s="103">
        <f>IF('Khả năng chọn thiết bị'!$D$8="",0,IF(Consolidated!L1953='Khả năng chọn thiết bị'!$D$8,1,0))</f>
        <v>0</v>
      </c>
      <c r="B1953" s="103">
        <f>IF('Khả năng chọn thiết bị'!$D$8="",0,IF(Consolidated!P1953='Khả năng chọn thiết bị'!$D$8,1,0))</f>
        <v>0</v>
      </c>
      <c r="C1953" s="103">
        <f t="shared" si="60"/>
        <v>0</v>
      </c>
      <c r="D1953" s="103">
        <f>IF(Consolidated!E1953=1,1,0)</f>
        <v>0</v>
      </c>
      <c r="E1953" s="103">
        <f>IF(ISNUMBER(Consolidated!F1953),Consolidated!F1953,0)</f>
        <v>0</v>
      </c>
      <c r="F1953" s="103">
        <f t="shared" si="61"/>
        <v>0</v>
      </c>
    </row>
    <row r="1954" spans="1:6">
      <c r="A1954" s="103">
        <f>IF('Khả năng chọn thiết bị'!$D$8="",0,IF(Consolidated!L1954='Khả năng chọn thiết bị'!$D$8,1,0))</f>
        <v>0</v>
      </c>
      <c r="B1954" s="103">
        <f>IF('Khả năng chọn thiết bị'!$D$8="",0,IF(Consolidated!P1954='Khả năng chọn thiết bị'!$D$8,1,0))</f>
        <v>0</v>
      </c>
      <c r="C1954" s="103">
        <f t="shared" si="60"/>
        <v>0</v>
      </c>
      <c r="D1954" s="103">
        <f>IF(Consolidated!E1954=1,1,0)</f>
        <v>0</v>
      </c>
      <c r="E1954" s="103">
        <f>IF(ISNUMBER(Consolidated!F1954),Consolidated!F1954,0)</f>
        <v>0</v>
      </c>
      <c r="F1954" s="103">
        <f t="shared" si="61"/>
        <v>0</v>
      </c>
    </row>
    <row r="1955" spans="1:6">
      <c r="A1955" s="103">
        <f>IF('Khả năng chọn thiết bị'!$D$8="",0,IF(Consolidated!L1955='Khả năng chọn thiết bị'!$D$8,1,0))</f>
        <v>0</v>
      </c>
      <c r="B1955" s="103">
        <f>IF('Khả năng chọn thiết bị'!$D$8="",0,IF(Consolidated!P1955='Khả năng chọn thiết bị'!$D$8,1,0))</f>
        <v>0</v>
      </c>
      <c r="C1955" s="103">
        <f t="shared" si="60"/>
        <v>0</v>
      </c>
      <c r="D1955" s="103">
        <f>IF(Consolidated!E1955=1,1,0)</f>
        <v>0</v>
      </c>
      <c r="E1955" s="103">
        <f>IF(ISNUMBER(Consolidated!F1955),Consolidated!F1955,0)</f>
        <v>0</v>
      </c>
      <c r="F1955" s="103">
        <f t="shared" si="61"/>
        <v>0</v>
      </c>
    </row>
    <row r="1956" spans="1:6">
      <c r="A1956" s="103">
        <f>IF('Khả năng chọn thiết bị'!$D$8="",0,IF(Consolidated!L1956='Khả năng chọn thiết bị'!$D$8,1,0))</f>
        <v>0</v>
      </c>
      <c r="B1956" s="103">
        <f>IF('Khả năng chọn thiết bị'!$D$8="",0,IF(Consolidated!P1956='Khả năng chọn thiết bị'!$D$8,1,0))</f>
        <v>0</v>
      </c>
      <c r="C1956" s="103">
        <f t="shared" si="60"/>
        <v>0</v>
      </c>
      <c r="D1956" s="103">
        <f>IF(Consolidated!E1956=1,1,0)</f>
        <v>0</v>
      </c>
      <c r="E1956" s="103">
        <f>IF(ISNUMBER(Consolidated!F1956),Consolidated!F1956,0)</f>
        <v>0</v>
      </c>
      <c r="F1956" s="103">
        <f t="shared" si="61"/>
        <v>0</v>
      </c>
    </row>
    <row r="1957" spans="1:6">
      <c r="A1957" s="103">
        <f>IF('Khả năng chọn thiết bị'!$D$8="",0,IF(Consolidated!L1957='Khả năng chọn thiết bị'!$D$8,1,0))</f>
        <v>0</v>
      </c>
      <c r="B1957" s="103">
        <f>IF('Khả năng chọn thiết bị'!$D$8="",0,IF(Consolidated!P1957='Khả năng chọn thiết bị'!$D$8,1,0))</f>
        <v>0</v>
      </c>
      <c r="C1957" s="103">
        <f t="shared" si="60"/>
        <v>0</v>
      </c>
      <c r="D1957" s="103">
        <f>IF(Consolidated!E1957=1,1,0)</f>
        <v>0</v>
      </c>
      <c r="E1957" s="103">
        <f>IF(ISNUMBER(Consolidated!F1957),Consolidated!F1957,0)</f>
        <v>0</v>
      </c>
      <c r="F1957" s="103">
        <f t="shared" si="61"/>
        <v>0</v>
      </c>
    </row>
    <row r="1958" spans="1:6">
      <c r="A1958" s="103">
        <f>IF('Khả năng chọn thiết bị'!$D$8="",0,IF(Consolidated!L1958='Khả năng chọn thiết bị'!$D$8,1,0))</f>
        <v>0</v>
      </c>
      <c r="B1958" s="103">
        <f>IF('Khả năng chọn thiết bị'!$D$8="",0,IF(Consolidated!P1958='Khả năng chọn thiết bị'!$D$8,1,0))</f>
        <v>0</v>
      </c>
      <c r="C1958" s="103">
        <f t="shared" si="60"/>
        <v>0</v>
      </c>
      <c r="D1958" s="103">
        <f>IF(Consolidated!E1958=1,1,0)</f>
        <v>0</v>
      </c>
      <c r="E1958" s="103">
        <f>IF(ISNUMBER(Consolidated!F1958),Consolidated!F1958,0)</f>
        <v>0</v>
      </c>
      <c r="F1958" s="103">
        <f t="shared" si="61"/>
        <v>0</v>
      </c>
    </row>
    <row r="1959" spans="1:6">
      <c r="A1959" s="103">
        <f>IF('Khả năng chọn thiết bị'!$D$8="",0,IF(Consolidated!L1959='Khả năng chọn thiết bị'!$D$8,1,0))</f>
        <v>0</v>
      </c>
      <c r="B1959" s="103">
        <f>IF('Khả năng chọn thiết bị'!$D$8="",0,IF(Consolidated!P1959='Khả năng chọn thiết bị'!$D$8,1,0))</f>
        <v>0</v>
      </c>
      <c r="C1959" s="103">
        <f t="shared" si="60"/>
        <v>0</v>
      </c>
      <c r="D1959" s="103">
        <f>IF(Consolidated!E1959=1,1,0)</f>
        <v>0</v>
      </c>
      <c r="E1959" s="103">
        <f>IF(ISNUMBER(Consolidated!F1959),Consolidated!F1959,0)</f>
        <v>0</v>
      </c>
      <c r="F1959" s="103">
        <f t="shared" si="61"/>
        <v>0</v>
      </c>
    </row>
    <row r="1960" spans="1:6">
      <c r="A1960" s="103">
        <f>IF('Khả năng chọn thiết bị'!$D$8="",0,IF(Consolidated!L1960='Khả năng chọn thiết bị'!$D$8,1,0))</f>
        <v>0</v>
      </c>
      <c r="B1960" s="103">
        <f>IF('Khả năng chọn thiết bị'!$D$8="",0,IF(Consolidated!P1960='Khả năng chọn thiết bị'!$D$8,1,0))</f>
        <v>0</v>
      </c>
      <c r="C1960" s="103">
        <f t="shared" si="60"/>
        <v>0</v>
      </c>
      <c r="D1960" s="103">
        <f>IF(Consolidated!E1960=1,1,0)</f>
        <v>0</v>
      </c>
      <c r="E1960" s="103">
        <f>IF(ISNUMBER(Consolidated!F1960),Consolidated!F1960,0)</f>
        <v>0</v>
      </c>
      <c r="F1960" s="103">
        <f t="shared" si="61"/>
        <v>0</v>
      </c>
    </row>
    <row r="1961" spans="1:6">
      <c r="A1961" s="103">
        <f>IF('Khả năng chọn thiết bị'!$D$8="",0,IF(Consolidated!L1961='Khả năng chọn thiết bị'!$D$8,1,0))</f>
        <v>0</v>
      </c>
      <c r="B1961" s="103">
        <f>IF('Khả năng chọn thiết bị'!$D$8="",0,IF(Consolidated!P1961='Khả năng chọn thiết bị'!$D$8,1,0))</f>
        <v>0</v>
      </c>
      <c r="C1961" s="103">
        <f t="shared" si="60"/>
        <v>0</v>
      </c>
      <c r="D1961" s="103">
        <f>IF(Consolidated!E1961=1,1,0)</f>
        <v>0</v>
      </c>
      <c r="E1961" s="103">
        <f>IF(ISNUMBER(Consolidated!F1961),Consolidated!F1961,0)</f>
        <v>0</v>
      </c>
      <c r="F1961" s="103">
        <f t="shared" si="61"/>
        <v>0</v>
      </c>
    </row>
    <row r="1962" spans="1:6">
      <c r="A1962" s="103">
        <f>IF('Khả năng chọn thiết bị'!$D$8="",0,IF(Consolidated!L1962='Khả năng chọn thiết bị'!$D$8,1,0))</f>
        <v>0</v>
      </c>
      <c r="B1962" s="103">
        <f>IF('Khả năng chọn thiết bị'!$D$8="",0,IF(Consolidated!P1962='Khả năng chọn thiết bị'!$D$8,1,0))</f>
        <v>0</v>
      </c>
      <c r="C1962" s="103">
        <f t="shared" si="60"/>
        <v>0</v>
      </c>
      <c r="D1962" s="103">
        <f>IF(Consolidated!E1962=1,1,0)</f>
        <v>0</v>
      </c>
      <c r="E1962" s="103">
        <f>IF(ISNUMBER(Consolidated!F1962),Consolidated!F1962,0)</f>
        <v>0</v>
      </c>
      <c r="F1962" s="103">
        <f t="shared" si="61"/>
        <v>0</v>
      </c>
    </row>
    <row r="1963" spans="1:6">
      <c r="A1963" s="103">
        <f>IF('Khả năng chọn thiết bị'!$D$8="",0,IF(Consolidated!L1963='Khả năng chọn thiết bị'!$D$8,1,0))</f>
        <v>0</v>
      </c>
      <c r="B1963" s="103">
        <f>IF('Khả năng chọn thiết bị'!$D$8="",0,IF(Consolidated!P1963='Khả năng chọn thiết bị'!$D$8,1,0))</f>
        <v>0</v>
      </c>
      <c r="C1963" s="103">
        <f t="shared" si="60"/>
        <v>0</v>
      </c>
      <c r="D1963" s="103">
        <f>IF(Consolidated!E1963=1,1,0)</f>
        <v>0</v>
      </c>
      <c r="E1963" s="103">
        <f>IF(ISNUMBER(Consolidated!F1963),Consolidated!F1963,0)</f>
        <v>0</v>
      </c>
      <c r="F1963" s="103">
        <f t="shared" si="61"/>
        <v>0</v>
      </c>
    </row>
    <row r="1964" spans="1:6">
      <c r="A1964" s="103">
        <f>IF('Khả năng chọn thiết bị'!$D$8="",0,IF(Consolidated!L1964='Khả năng chọn thiết bị'!$D$8,1,0))</f>
        <v>0</v>
      </c>
      <c r="B1964" s="103">
        <f>IF('Khả năng chọn thiết bị'!$D$8="",0,IF(Consolidated!P1964='Khả năng chọn thiết bị'!$D$8,1,0))</f>
        <v>0</v>
      </c>
      <c r="C1964" s="103">
        <f t="shared" si="60"/>
        <v>0</v>
      </c>
      <c r="D1964" s="103">
        <f>IF(Consolidated!E1964=1,1,0)</f>
        <v>0</v>
      </c>
      <c r="E1964" s="103">
        <f>IF(ISNUMBER(Consolidated!F1964),Consolidated!F1964,0)</f>
        <v>0</v>
      </c>
      <c r="F1964" s="103">
        <f t="shared" si="61"/>
        <v>0</v>
      </c>
    </row>
    <row r="1965" spans="1:6">
      <c r="A1965" s="103">
        <f>IF('Khả năng chọn thiết bị'!$D$8="",0,IF(Consolidated!L1965='Khả năng chọn thiết bị'!$D$8,1,0))</f>
        <v>0</v>
      </c>
      <c r="B1965" s="103">
        <f>IF('Khả năng chọn thiết bị'!$D$8="",0,IF(Consolidated!P1965='Khả năng chọn thiết bị'!$D$8,1,0))</f>
        <v>0</v>
      </c>
      <c r="C1965" s="103">
        <f t="shared" si="60"/>
        <v>0</v>
      </c>
      <c r="D1965" s="103">
        <f>IF(Consolidated!E1965=1,1,0)</f>
        <v>0</v>
      </c>
      <c r="E1965" s="103">
        <f>IF(ISNUMBER(Consolidated!F1965),Consolidated!F1965,0)</f>
        <v>0</v>
      </c>
      <c r="F1965" s="103">
        <f t="shared" si="61"/>
        <v>0</v>
      </c>
    </row>
    <row r="1966" spans="1:6">
      <c r="A1966" s="103">
        <f>IF('Khả năng chọn thiết bị'!$D$8="",0,IF(Consolidated!L1966='Khả năng chọn thiết bị'!$D$8,1,0))</f>
        <v>0</v>
      </c>
      <c r="B1966" s="103">
        <f>IF('Khả năng chọn thiết bị'!$D$8="",0,IF(Consolidated!P1966='Khả năng chọn thiết bị'!$D$8,1,0))</f>
        <v>0</v>
      </c>
      <c r="C1966" s="103">
        <f t="shared" si="60"/>
        <v>0</v>
      </c>
      <c r="D1966" s="103">
        <f>IF(Consolidated!E1966=1,1,0)</f>
        <v>0</v>
      </c>
      <c r="E1966" s="103">
        <f>IF(ISNUMBER(Consolidated!F1966),Consolidated!F1966,0)</f>
        <v>0</v>
      </c>
      <c r="F1966" s="103">
        <f t="shared" si="61"/>
        <v>0</v>
      </c>
    </row>
    <row r="1967" spans="1:6">
      <c r="A1967" s="103">
        <f>IF('Khả năng chọn thiết bị'!$D$8="",0,IF(Consolidated!L1967='Khả năng chọn thiết bị'!$D$8,1,0))</f>
        <v>0</v>
      </c>
      <c r="B1967" s="103">
        <f>IF('Khả năng chọn thiết bị'!$D$8="",0,IF(Consolidated!P1967='Khả năng chọn thiết bị'!$D$8,1,0))</f>
        <v>0</v>
      </c>
      <c r="C1967" s="103">
        <f t="shared" si="60"/>
        <v>0</v>
      </c>
      <c r="D1967" s="103">
        <f>IF(Consolidated!E1967=1,1,0)</f>
        <v>0</v>
      </c>
      <c r="E1967" s="103">
        <f>IF(ISNUMBER(Consolidated!F1967),Consolidated!F1967,0)</f>
        <v>0</v>
      </c>
      <c r="F1967" s="103">
        <f t="shared" si="61"/>
        <v>0</v>
      </c>
    </row>
    <row r="1968" spans="1:6">
      <c r="A1968" s="103">
        <f>IF('Khả năng chọn thiết bị'!$D$8="",0,IF(Consolidated!L1968='Khả năng chọn thiết bị'!$D$8,1,0))</f>
        <v>0</v>
      </c>
      <c r="B1968" s="103">
        <f>IF('Khả năng chọn thiết bị'!$D$8="",0,IF(Consolidated!P1968='Khả năng chọn thiết bị'!$D$8,1,0))</f>
        <v>0</v>
      </c>
      <c r="C1968" s="103">
        <f t="shared" si="60"/>
        <v>0</v>
      </c>
      <c r="D1968" s="103">
        <f>IF(Consolidated!E1968=1,1,0)</f>
        <v>0</v>
      </c>
      <c r="E1968" s="103">
        <f>IF(ISNUMBER(Consolidated!F1968),Consolidated!F1968,0)</f>
        <v>0</v>
      </c>
      <c r="F1968" s="103">
        <f t="shared" si="61"/>
        <v>0</v>
      </c>
    </row>
    <row r="1969" spans="1:6">
      <c r="A1969" s="103">
        <f>IF('Khả năng chọn thiết bị'!$D$8="",0,IF(Consolidated!L1969='Khả năng chọn thiết bị'!$D$8,1,0))</f>
        <v>0</v>
      </c>
      <c r="B1969" s="103">
        <f>IF('Khả năng chọn thiết bị'!$D$8="",0,IF(Consolidated!P1969='Khả năng chọn thiết bị'!$D$8,1,0))</f>
        <v>0</v>
      </c>
      <c r="C1969" s="103">
        <f t="shared" si="60"/>
        <v>0</v>
      </c>
      <c r="D1969" s="103">
        <f>IF(Consolidated!E1969=1,1,0)</f>
        <v>0</v>
      </c>
      <c r="E1969" s="103">
        <f>IF(ISNUMBER(Consolidated!F1969),Consolidated!F1969,0)</f>
        <v>0</v>
      </c>
      <c r="F1969" s="103">
        <f t="shared" si="61"/>
        <v>0</v>
      </c>
    </row>
    <row r="1970" spans="1:6">
      <c r="A1970" s="103">
        <f>IF('Khả năng chọn thiết bị'!$D$8="",0,IF(Consolidated!L1970='Khả năng chọn thiết bị'!$D$8,1,0))</f>
        <v>0</v>
      </c>
      <c r="B1970" s="103">
        <f>IF('Khả năng chọn thiết bị'!$D$8="",0,IF(Consolidated!P1970='Khả năng chọn thiết bị'!$D$8,1,0))</f>
        <v>0</v>
      </c>
      <c r="C1970" s="103">
        <f t="shared" si="60"/>
        <v>0</v>
      </c>
      <c r="D1970" s="103">
        <f>IF(Consolidated!E1970=1,1,0)</f>
        <v>0</v>
      </c>
      <c r="E1970" s="103">
        <f>IF(ISNUMBER(Consolidated!F1970),Consolidated!F1970,0)</f>
        <v>0</v>
      </c>
      <c r="F1970" s="103">
        <f t="shared" si="61"/>
        <v>0</v>
      </c>
    </row>
    <row r="1971" spans="1:6">
      <c r="A1971" s="103">
        <f>IF('Khả năng chọn thiết bị'!$D$8="",0,IF(Consolidated!L1971='Khả năng chọn thiết bị'!$D$8,1,0))</f>
        <v>0</v>
      </c>
      <c r="B1971" s="103">
        <f>IF('Khả năng chọn thiết bị'!$D$8="",0,IF(Consolidated!P1971='Khả năng chọn thiết bị'!$D$8,1,0))</f>
        <v>0</v>
      </c>
      <c r="C1971" s="103">
        <f t="shared" si="60"/>
        <v>0</v>
      </c>
      <c r="D1971" s="103">
        <f>IF(Consolidated!E1971=1,1,0)</f>
        <v>0</v>
      </c>
      <c r="E1971" s="103">
        <f>IF(ISNUMBER(Consolidated!F1971),Consolidated!F1971,0)</f>
        <v>0</v>
      </c>
      <c r="F1971" s="103">
        <f t="shared" si="61"/>
        <v>0</v>
      </c>
    </row>
    <row r="1972" spans="1:6">
      <c r="A1972" s="103">
        <f>IF('Khả năng chọn thiết bị'!$D$8="",0,IF(Consolidated!L1972='Khả năng chọn thiết bị'!$D$8,1,0))</f>
        <v>0</v>
      </c>
      <c r="B1972" s="103">
        <f>IF('Khả năng chọn thiết bị'!$D$8="",0,IF(Consolidated!P1972='Khả năng chọn thiết bị'!$D$8,1,0))</f>
        <v>0</v>
      </c>
      <c r="C1972" s="103">
        <f t="shared" si="60"/>
        <v>0</v>
      </c>
      <c r="D1972" s="103">
        <f>IF(Consolidated!E1972=1,1,0)</f>
        <v>0</v>
      </c>
      <c r="E1972" s="103">
        <f>IF(ISNUMBER(Consolidated!F1972),Consolidated!F1972,0)</f>
        <v>0</v>
      </c>
      <c r="F1972" s="103">
        <f t="shared" si="61"/>
        <v>0</v>
      </c>
    </row>
    <row r="1973" spans="1:6">
      <c r="A1973" s="103">
        <f>IF('Khả năng chọn thiết bị'!$D$8="",0,IF(Consolidated!L1973='Khả năng chọn thiết bị'!$D$8,1,0))</f>
        <v>0</v>
      </c>
      <c r="B1973" s="103">
        <f>IF('Khả năng chọn thiết bị'!$D$8="",0,IF(Consolidated!P1973='Khả năng chọn thiết bị'!$D$8,1,0))</f>
        <v>0</v>
      </c>
      <c r="C1973" s="103">
        <f t="shared" si="60"/>
        <v>0</v>
      </c>
      <c r="D1973" s="103">
        <f>IF(Consolidated!E1973=1,1,0)</f>
        <v>0</v>
      </c>
      <c r="E1973" s="103">
        <f>IF(ISNUMBER(Consolidated!F1973),Consolidated!F1973,0)</f>
        <v>0</v>
      </c>
      <c r="F1973" s="103">
        <f t="shared" si="61"/>
        <v>0</v>
      </c>
    </row>
    <row r="1974" spans="1:6">
      <c r="A1974" s="103">
        <f>IF('Khả năng chọn thiết bị'!$D$8="",0,IF(Consolidated!L1974='Khả năng chọn thiết bị'!$D$8,1,0))</f>
        <v>0</v>
      </c>
      <c r="B1974" s="103">
        <f>IF('Khả năng chọn thiết bị'!$D$8="",0,IF(Consolidated!P1974='Khả năng chọn thiết bị'!$D$8,1,0))</f>
        <v>0</v>
      </c>
      <c r="C1974" s="103">
        <f t="shared" si="60"/>
        <v>0</v>
      </c>
      <c r="D1974" s="103">
        <f>IF(Consolidated!E1974=1,1,0)</f>
        <v>0</v>
      </c>
      <c r="E1974" s="103">
        <f>IF(ISNUMBER(Consolidated!F1974),Consolidated!F1974,0)</f>
        <v>0</v>
      </c>
      <c r="F1974" s="103">
        <f t="shared" si="61"/>
        <v>0</v>
      </c>
    </row>
    <row r="1975" spans="1:6">
      <c r="A1975" s="103">
        <f>IF('Khả năng chọn thiết bị'!$D$8="",0,IF(Consolidated!L1975='Khả năng chọn thiết bị'!$D$8,1,0))</f>
        <v>0</v>
      </c>
      <c r="B1975" s="103">
        <f>IF('Khả năng chọn thiết bị'!$D$8="",0,IF(Consolidated!P1975='Khả năng chọn thiết bị'!$D$8,1,0))</f>
        <v>0</v>
      </c>
      <c r="C1975" s="103">
        <f t="shared" si="60"/>
        <v>0</v>
      </c>
      <c r="D1975" s="103">
        <f>IF(Consolidated!E1975=1,1,0)</f>
        <v>0</v>
      </c>
      <c r="E1975" s="103">
        <f>IF(ISNUMBER(Consolidated!F1975),Consolidated!F1975,0)</f>
        <v>0</v>
      </c>
      <c r="F1975" s="103">
        <f t="shared" si="61"/>
        <v>0</v>
      </c>
    </row>
    <row r="1976" spans="1:6">
      <c r="A1976" s="103">
        <f>IF('Khả năng chọn thiết bị'!$D$8="",0,IF(Consolidated!L1976='Khả năng chọn thiết bị'!$D$8,1,0))</f>
        <v>0</v>
      </c>
      <c r="B1976" s="103">
        <f>IF('Khả năng chọn thiết bị'!$D$8="",0,IF(Consolidated!P1976='Khả năng chọn thiết bị'!$D$8,1,0))</f>
        <v>0</v>
      </c>
      <c r="C1976" s="103">
        <f t="shared" si="60"/>
        <v>0</v>
      </c>
      <c r="D1976" s="103">
        <f>IF(Consolidated!E1976=1,1,0)</f>
        <v>0</v>
      </c>
      <c r="E1976" s="103">
        <f>IF(ISNUMBER(Consolidated!F1976),Consolidated!F1976,0)</f>
        <v>0</v>
      </c>
      <c r="F1976" s="103">
        <f t="shared" si="61"/>
        <v>0</v>
      </c>
    </row>
    <row r="1977" spans="1:6">
      <c r="A1977" s="103">
        <f>IF('Khả năng chọn thiết bị'!$D$8="",0,IF(Consolidated!L1977='Khả năng chọn thiết bị'!$D$8,1,0))</f>
        <v>0</v>
      </c>
      <c r="B1977" s="103">
        <f>IF('Khả năng chọn thiết bị'!$D$8="",0,IF(Consolidated!P1977='Khả năng chọn thiết bị'!$D$8,1,0))</f>
        <v>0</v>
      </c>
      <c r="C1977" s="103">
        <f t="shared" si="60"/>
        <v>0</v>
      </c>
      <c r="D1977" s="103">
        <f>IF(Consolidated!E1977=1,1,0)</f>
        <v>0</v>
      </c>
      <c r="E1977" s="103">
        <f>IF(ISNUMBER(Consolidated!F1977),Consolidated!F1977,0)</f>
        <v>0</v>
      </c>
      <c r="F1977" s="103">
        <f t="shared" si="61"/>
        <v>0</v>
      </c>
    </row>
    <row r="1978" spans="1:6">
      <c r="A1978" s="103">
        <f>IF('Khả năng chọn thiết bị'!$D$8="",0,IF(Consolidated!L1978='Khả năng chọn thiết bị'!$D$8,1,0))</f>
        <v>0</v>
      </c>
      <c r="B1978" s="103">
        <f>IF('Khả năng chọn thiết bị'!$D$8="",0,IF(Consolidated!P1978='Khả năng chọn thiết bị'!$D$8,1,0))</f>
        <v>0</v>
      </c>
      <c r="C1978" s="103">
        <f t="shared" si="60"/>
        <v>0</v>
      </c>
      <c r="D1978" s="103">
        <f>IF(Consolidated!E1978=1,1,0)</f>
        <v>0</v>
      </c>
      <c r="E1978" s="103">
        <f>IF(ISNUMBER(Consolidated!F1978),Consolidated!F1978,0)</f>
        <v>0</v>
      </c>
      <c r="F1978" s="103">
        <f t="shared" si="61"/>
        <v>0</v>
      </c>
    </row>
    <row r="1979" spans="1:6">
      <c r="A1979" s="103">
        <f>IF('Khả năng chọn thiết bị'!$D$8="",0,IF(Consolidated!L1979='Khả năng chọn thiết bị'!$D$8,1,0))</f>
        <v>0</v>
      </c>
      <c r="B1979" s="103">
        <f>IF('Khả năng chọn thiết bị'!$D$8="",0,IF(Consolidated!P1979='Khả năng chọn thiết bị'!$D$8,1,0))</f>
        <v>0</v>
      </c>
      <c r="C1979" s="103">
        <f t="shared" si="60"/>
        <v>0</v>
      </c>
      <c r="D1979" s="103">
        <f>IF(Consolidated!E1979=1,1,0)</f>
        <v>0</v>
      </c>
      <c r="E1979" s="103">
        <f>IF(ISNUMBER(Consolidated!F1979),Consolidated!F1979,0)</f>
        <v>0</v>
      </c>
      <c r="F1979" s="103">
        <f t="shared" si="61"/>
        <v>0</v>
      </c>
    </row>
    <row r="1980" spans="1:6">
      <c r="A1980" s="103">
        <f>IF('Khả năng chọn thiết bị'!$D$8="",0,IF(Consolidated!L1980='Khả năng chọn thiết bị'!$D$8,1,0))</f>
        <v>0</v>
      </c>
      <c r="B1980" s="103">
        <f>IF('Khả năng chọn thiết bị'!$D$8="",0,IF(Consolidated!P1980='Khả năng chọn thiết bị'!$D$8,1,0))</f>
        <v>0</v>
      </c>
      <c r="C1980" s="103">
        <f t="shared" si="60"/>
        <v>0</v>
      </c>
      <c r="D1980" s="103">
        <f>IF(Consolidated!E1980=1,1,0)</f>
        <v>0</v>
      </c>
      <c r="E1980" s="103">
        <f>IF(ISNUMBER(Consolidated!F1980),Consolidated!F1980,0)</f>
        <v>0</v>
      </c>
      <c r="F1980" s="103">
        <f t="shared" si="61"/>
        <v>0</v>
      </c>
    </row>
    <row r="1981" spans="1:6">
      <c r="A1981" s="103">
        <f>IF('Khả năng chọn thiết bị'!$D$8="",0,IF(Consolidated!L1981='Khả năng chọn thiết bị'!$D$8,1,0))</f>
        <v>0</v>
      </c>
      <c r="B1981" s="103">
        <f>IF('Khả năng chọn thiết bị'!$D$8="",0,IF(Consolidated!P1981='Khả năng chọn thiết bị'!$D$8,1,0))</f>
        <v>0</v>
      </c>
      <c r="C1981" s="103">
        <f t="shared" si="60"/>
        <v>0</v>
      </c>
      <c r="D1981" s="103">
        <f>IF(Consolidated!E1981=1,1,0)</f>
        <v>0</v>
      </c>
      <c r="E1981" s="103">
        <f>IF(ISNUMBER(Consolidated!F1981),Consolidated!F1981,0)</f>
        <v>0</v>
      </c>
      <c r="F1981" s="103">
        <f t="shared" si="61"/>
        <v>0</v>
      </c>
    </row>
    <row r="1982" spans="1:6">
      <c r="A1982" s="103">
        <f>IF('Khả năng chọn thiết bị'!$D$8="",0,IF(Consolidated!L1982='Khả năng chọn thiết bị'!$D$8,1,0))</f>
        <v>0</v>
      </c>
      <c r="B1982" s="103">
        <f>IF('Khả năng chọn thiết bị'!$D$8="",0,IF(Consolidated!P1982='Khả năng chọn thiết bị'!$D$8,1,0))</f>
        <v>0</v>
      </c>
      <c r="C1982" s="103">
        <f t="shared" si="60"/>
        <v>0</v>
      </c>
      <c r="D1982" s="103">
        <f>IF(Consolidated!E1982=1,1,0)</f>
        <v>0</v>
      </c>
      <c r="E1982" s="103">
        <f>IF(ISNUMBER(Consolidated!F1982),Consolidated!F1982,0)</f>
        <v>0</v>
      </c>
      <c r="F1982" s="103">
        <f t="shared" si="61"/>
        <v>0</v>
      </c>
    </row>
    <row r="1983" spans="1:6">
      <c r="A1983" s="103">
        <f>IF('Khả năng chọn thiết bị'!$D$8="",0,IF(Consolidated!L1983='Khả năng chọn thiết bị'!$D$8,1,0))</f>
        <v>0</v>
      </c>
      <c r="B1983" s="103">
        <f>IF('Khả năng chọn thiết bị'!$D$8="",0,IF(Consolidated!P1983='Khả năng chọn thiết bị'!$D$8,1,0))</f>
        <v>0</v>
      </c>
      <c r="C1983" s="103">
        <f t="shared" si="60"/>
        <v>0</v>
      </c>
      <c r="D1983" s="103">
        <f>IF(Consolidated!E1983=1,1,0)</f>
        <v>0</v>
      </c>
      <c r="E1983" s="103">
        <f>IF(ISNUMBER(Consolidated!F1983),Consolidated!F1983,0)</f>
        <v>0</v>
      </c>
      <c r="F1983" s="103">
        <f t="shared" si="61"/>
        <v>0</v>
      </c>
    </row>
    <row r="1984" spans="1:6">
      <c r="A1984" s="103">
        <f>IF('Khả năng chọn thiết bị'!$D$8="",0,IF(Consolidated!L1984='Khả năng chọn thiết bị'!$D$8,1,0))</f>
        <v>0</v>
      </c>
      <c r="B1984" s="103">
        <f>IF('Khả năng chọn thiết bị'!$D$8="",0,IF(Consolidated!P1984='Khả năng chọn thiết bị'!$D$8,1,0))</f>
        <v>0</v>
      </c>
      <c r="C1984" s="103">
        <f t="shared" si="60"/>
        <v>0</v>
      </c>
      <c r="D1984" s="103">
        <f>IF(Consolidated!E1984=1,1,0)</f>
        <v>0</v>
      </c>
      <c r="E1984" s="103">
        <f>IF(ISNUMBER(Consolidated!F1984),Consolidated!F1984,0)</f>
        <v>0</v>
      </c>
      <c r="F1984" s="103">
        <f t="shared" si="61"/>
        <v>0</v>
      </c>
    </row>
    <row r="1985" spans="1:6">
      <c r="A1985" s="103">
        <f>IF('Khả năng chọn thiết bị'!$D$8="",0,IF(Consolidated!L1985='Khả năng chọn thiết bị'!$D$8,1,0))</f>
        <v>0</v>
      </c>
      <c r="B1985" s="103">
        <f>IF('Khả năng chọn thiết bị'!$D$8="",0,IF(Consolidated!P1985='Khả năng chọn thiết bị'!$D$8,1,0))</f>
        <v>0</v>
      </c>
      <c r="C1985" s="103">
        <f t="shared" si="60"/>
        <v>0</v>
      </c>
      <c r="D1985" s="103">
        <f>IF(Consolidated!E1985=1,1,0)</f>
        <v>0</v>
      </c>
      <c r="E1985" s="103">
        <f>IF(ISNUMBER(Consolidated!F1985),Consolidated!F1985,0)</f>
        <v>0</v>
      </c>
      <c r="F1985" s="103">
        <f t="shared" si="61"/>
        <v>0</v>
      </c>
    </row>
    <row r="1986" spans="1:6">
      <c r="A1986" s="103">
        <f>IF('Khả năng chọn thiết bị'!$D$8="",0,IF(Consolidated!L1986='Khả năng chọn thiết bị'!$D$8,1,0))</f>
        <v>0</v>
      </c>
      <c r="B1986" s="103">
        <f>IF('Khả năng chọn thiết bị'!$D$8="",0,IF(Consolidated!P1986='Khả năng chọn thiết bị'!$D$8,1,0))</f>
        <v>0</v>
      </c>
      <c r="C1986" s="103">
        <f t="shared" ref="C1986:C2049" si="62">IF(A1986+B1986&gt;0,1,0)</f>
        <v>0</v>
      </c>
      <c r="D1986" s="103">
        <f>IF(Consolidated!E1986=1,1,0)</f>
        <v>0</v>
      </c>
      <c r="E1986" s="103">
        <f>IF(ISNUMBER(Consolidated!F1986),Consolidated!F1986,0)</f>
        <v>0</v>
      </c>
      <c r="F1986" s="103">
        <f t="shared" si="61"/>
        <v>0</v>
      </c>
    </row>
    <row r="1987" spans="1:6">
      <c r="A1987" s="103">
        <f>IF('Khả năng chọn thiết bị'!$D$8="",0,IF(Consolidated!L1987='Khả năng chọn thiết bị'!$D$8,1,0))</f>
        <v>0</v>
      </c>
      <c r="B1987" s="103">
        <f>IF('Khả năng chọn thiết bị'!$D$8="",0,IF(Consolidated!P1987='Khả năng chọn thiết bị'!$D$8,1,0))</f>
        <v>0</v>
      </c>
      <c r="C1987" s="103">
        <f t="shared" si="62"/>
        <v>0</v>
      </c>
      <c r="D1987" s="103">
        <f>IF(Consolidated!E1987=1,1,0)</f>
        <v>0</v>
      </c>
      <c r="E1987" s="103">
        <f>IF(ISNUMBER(Consolidated!F1987),Consolidated!F1987,0)</f>
        <v>0</v>
      </c>
      <c r="F1987" s="103">
        <f t="shared" ref="F1987:F2050" si="63">F1986+C1987</f>
        <v>0</v>
      </c>
    </row>
    <row r="1988" spans="1:6">
      <c r="A1988" s="103">
        <f>IF('Khả năng chọn thiết bị'!$D$8="",0,IF(Consolidated!L1988='Khả năng chọn thiết bị'!$D$8,1,0))</f>
        <v>0</v>
      </c>
      <c r="B1988" s="103">
        <f>IF('Khả năng chọn thiết bị'!$D$8="",0,IF(Consolidated!P1988='Khả năng chọn thiết bị'!$D$8,1,0))</f>
        <v>0</v>
      </c>
      <c r="C1988" s="103">
        <f t="shared" si="62"/>
        <v>0</v>
      </c>
      <c r="D1988" s="103">
        <f>IF(Consolidated!E1988=1,1,0)</f>
        <v>0</v>
      </c>
      <c r="E1988" s="103">
        <f>IF(ISNUMBER(Consolidated!F1988),Consolidated!F1988,0)</f>
        <v>0</v>
      </c>
      <c r="F1988" s="103">
        <f t="shared" si="63"/>
        <v>0</v>
      </c>
    </row>
    <row r="1989" spans="1:6">
      <c r="A1989" s="103">
        <f>IF('Khả năng chọn thiết bị'!$D$8="",0,IF(Consolidated!L1989='Khả năng chọn thiết bị'!$D$8,1,0))</f>
        <v>0</v>
      </c>
      <c r="B1989" s="103">
        <f>IF('Khả năng chọn thiết bị'!$D$8="",0,IF(Consolidated!P1989='Khả năng chọn thiết bị'!$D$8,1,0))</f>
        <v>0</v>
      </c>
      <c r="C1989" s="103">
        <f t="shared" si="62"/>
        <v>0</v>
      </c>
      <c r="D1989" s="103">
        <f>IF(Consolidated!E1989=1,1,0)</f>
        <v>0</v>
      </c>
      <c r="E1989" s="103">
        <f>IF(ISNUMBER(Consolidated!F1989),Consolidated!F1989,0)</f>
        <v>0</v>
      </c>
      <c r="F1989" s="103">
        <f t="shared" si="63"/>
        <v>0</v>
      </c>
    </row>
    <row r="1990" spans="1:6">
      <c r="A1990" s="103">
        <f>IF('Khả năng chọn thiết bị'!$D$8="",0,IF(Consolidated!L1990='Khả năng chọn thiết bị'!$D$8,1,0))</f>
        <v>0</v>
      </c>
      <c r="B1990" s="103">
        <f>IF('Khả năng chọn thiết bị'!$D$8="",0,IF(Consolidated!P1990='Khả năng chọn thiết bị'!$D$8,1,0))</f>
        <v>0</v>
      </c>
      <c r="C1990" s="103">
        <f t="shared" si="62"/>
        <v>0</v>
      </c>
      <c r="D1990" s="103">
        <f>IF(Consolidated!E1990=1,1,0)</f>
        <v>0</v>
      </c>
      <c r="E1990" s="103">
        <f>IF(ISNUMBER(Consolidated!F1990),Consolidated!F1990,0)</f>
        <v>0</v>
      </c>
      <c r="F1990" s="103">
        <f t="shared" si="63"/>
        <v>0</v>
      </c>
    </row>
    <row r="1991" spans="1:6">
      <c r="A1991" s="103">
        <f>IF('Khả năng chọn thiết bị'!$D$8="",0,IF(Consolidated!L1991='Khả năng chọn thiết bị'!$D$8,1,0))</f>
        <v>0</v>
      </c>
      <c r="B1991" s="103">
        <f>IF('Khả năng chọn thiết bị'!$D$8="",0,IF(Consolidated!P1991='Khả năng chọn thiết bị'!$D$8,1,0))</f>
        <v>0</v>
      </c>
      <c r="C1991" s="103">
        <f t="shared" si="62"/>
        <v>0</v>
      </c>
      <c r="D1991" s="103">
        <f>IF(Consolidated!E1991=1,1,0)</f>
        <v>0</v>
      </c>
      <c r="E1991" s="103">
        <f>IF(ISNUMBER(Consolidated!F1991),Consolidated!F1991,0)</f>
        <v>0</v>
      </c>
      <c r="F1991" s="103">
        <f t="shared" si="63"/>
        <v>0</v>
      </c>
    </row>
    <row r="1992" spans="1:6">
      <c r="A1992" s="103">
        <f>IF('Khả năng chọn thiết bị'!$D$8="",0,IF(Consolidated!L1992='Khả năng chọn thiết bị'!$D$8,1,0))</f>
        <v>0</v>
      </c>
      <c r="B1992" s="103">
        <f>IF('Khả năng chọn thiết bị'!$D$8="",0,IF(Consolidated!P1992='Khả năng chọn thiết bị'!$D$8,1,0))</f>
        <v>0</v>
      </c>
      <c r="C1992" s="103">
        <f t="shared" si="62"/>
        <v>0</v>
      </c>
      <c r="D1992" s="103">
        <f>IF(Consolidated!E1992=1,1,0)</f>
        <v>0</v>
      </c>
      <c r="E1992" s="103">
        <f>IF(ISNUMBER(Consolidated!F1992),Consolidated!F1992,0)</f>
        <v>0</v>
      </c>
      <c r="F1992" s="103">
        <f t="shared" si="63"/>
        <v>0</v>
      </c>
    </row>
    <row r="1993" spans="1:6">
      <c r="A1993" s="103">
        <f>IF('Khả năng chọn thiết bị'!$D$8="",0,IF(Consolidated!L1993='Khả năng chọn thiết bị'!$D$8,1,0))</f>
        <v>0</v>
      </c>
      <c r="B1993" s="103">
        <f>IF('Khả năng chọn thiết bị'!$D$8="",0,IF(Consolidated!P1993='Khả năng chọn thiết bị'!$D$8,1,0))</f>
        <v>0</v>
      </c>
      <c r="C1993" s="103">
        <f t="shared" si="62"/>
        <v>0</v>
      </c>
      <c r="D1993" s="103">
        <f>IF(Consolidated!E1993=1,1,0)</f>
        <v>0</v>
      </c>
      <c r="E1993" s="103">
        <f>IF(ISNUMBER(Consolidated!F1993),Consolidated!F1993,0)</f>
        <v>0</v>
      </c>
      <c r="F1993" s="103">
        <f t="shared" si="63"/>
        <v>0</v>
      </c>
    </row>
    <row r="1994" spans="1:6">
      <c r="A1994" s="103">
        <f>IF('Khả năng chọn thiết bị'!$D$8="",0,IF(Consolidated!L1994='Khả năng chọn thiết bị'!$D$8,1,0))</f>
        <v>0</v>
      </c>
      <c r="B1994" s="103">
        <f>IF('Khả năng chọn thiết bị'!$D$8="",0,IF(Consolidated!P1994='Khả năng chọn thiết bị'!$D$8,1,0))</f>
        <v>0</v>
      </c>
      <c r="C1994" s="103">
        <f t="shared" si="62"/>
        <v>0</v>
      </c>
      <c r="D1994" s="103">
        <f>IF(Consolidated!E1994=1,1,0)</f>
        <v>0</v>
      </c>
      <c r="E1994" s="103">
        <f>IF(ISNUMBER(Consolidated!F1994),Consolidated!F1994,0)</f>
        <v>0</v>
      </c>
      <c r="F1994" s="103">
        <f t="shared" si="63"/>
        <v>0</v>
      </c>
    </row>
    <row r="1995" spans="1:6">
      <c r="A1995" s="103">
        <f>IF('Khả năng chọn thiết bị'!$D$8="",0,IF(Consolidated!L1995='Khả năng chọn thiết bị'!$D$8,1,0))</f>
        <v>0</v>
      </c>
      <c r="B1995" s="103">
        <f>IF('Khả năng chọn thiết bị'!$D$8="",0,IF(Consolidated!P1995='Khả năng chọn thiết bị'!$D$8,1,0))</f>
        <v>0</v>
      </c>
      <c r="C1995" s="103">
        <f t="shared" si="62"/>
        <v>0</v>
      </c>
      <c r="D1995" s="103">
        <f>IF(Consolidated!E1995=1,1,0)</f>
        <v>0</v>
      </c>
      <c r="E1995" s="103">
        <f>IF(ISNUMBER(Consolidated!F1995),Consolidated!F1995,0)</f>
        <v>0</v>
      </c>
      <c r="F1995" s="103">
        <f t="shared" si="63"/>
        <v>0</v>
      </c>
    </row>
    <row r="1996" spans="1:6">
      <c r="A1996" s="103">
        <f>IF('Khả năng chọn thiết bị'!$D$8="",0,IF(Consolidated!L1996='Khả năng chọn thiết bị'!$D$8,1,0))</f>
        <v>0</v>
      </c>
      <c r="B1996" s="103">
        <f>IF('Khả năng chọn thiết bị'!$D$8="",0,IF(Consolidated!P1996='Khả năng chọn thiết bị'!$D$8,1,0))</f>
        <v>0</v>
      </c>
      <c r="C1996" s="103">
        <f t="shared" si="62"/>
        <v>0</v>
      </c>
      <c r="D1996" s="103">
        <f>IF(Consolidated!E1996=1,1,0)</f>
        <v>0</v>
      </c>
      <c r="E1996" s="103">
        <f>IF(ISNUMBER(Consolidated!F1996),Consolidated!F1996,0)</f>
        <v>0</v>
      </c>
      <c r="F1996" s="103">
        <f t="shared" si="63"/>
        <v>0</v>
      </c>
    </row>
    <row r="1997" spans="1:6">
      <c r="A1997" s="103">
        <f>IF('Khả năng chọn thiết bị'!$D$8="",0,IF(Consolidated!L1997='Khả năng chọn thiết bị'!$D$8,1,0))</f>
        <v>0</v>
      </c>
      <c r="B1997" s="103">
        <f>IF('Khả năng chọn thiết bị'!$D$8="",0,IF(Consolidated!P1997='Khả năng chọn thiết bị'!$D$8,1,0))</f>
        <v>0</v>
      </c>
      <c r="C1997" s="103">
        <f t="shared" si="62"/>
        <v>0</v>
      </c>
      <c r="D1997" s="103">
        <f>IF(Consolidated!E1997=1,1,0)</f>
        <v>0</v>
      </c>
      <c r="E1997" s="103">
        <f>IF(ISNUMBER(Consolidated!F1997),Consolidated!F1997,0)</f>
        <v>0</v>
      </c>
      <c r="F1997" s="103">
        <f t="shared" si="63"/>
        <v>0</v>
      </c>
    </row>
    <row r="1998" spans="1:6">
      <c r="A1998" s="103">
        <f>IF('Khả năng chọn thiết bị'!$D$8="",0,IF(Consolidated!L1998='Khả năng chọn thiết bị'!$D$8,1,0))</f>
        <v>0</v>
      </c>
      <c r="B1998" s="103">
        <f>IF('Khả năng chọn thiết bị'!$D$8="",0,IF(Consolidated!P1998='Khả năng chọn thiết bị'!$D$8,1,0))</f>
        <v>0</v>
      </c>
      <c r="C1998" s="103">
        <f t="shared" si="62"/>
        <v>0</v>
      </c>
      <c r="D1998" s="103">
        <f>IF(Consolidated!E1998=1,1,0)</f>
        <v>0</v>
      </c>
      <c r="E1998" s="103">
        <f>IF(ISNUMBER(Consolidated!F1998),Consolidated!F1998,0)</f>
        <v>0</v>
      </c>
      <c r="F1998" s="103">
        <f t="shared" si="63"/>
        <v>0</v>
      </c>
    </row>
    <row r="1999" spans="1:6">
      <c r="A1999" s="103">
        <f>IF('Khả năng chọn thiết bị'!$D$8="",0,IF(Consolidated!L1999='Khả năng chọn thiết bị'!$D$8,1,0))</f>
        <v>0</v>
      </c>
      <c r="B1999" s="103">
        <f>IF('Khả năng chọn thiết bị'!$D$8="",0,IF(Consolidated!P1999='Khả năng chọn thiết bị'!$D$8,1,0))</f>
        <v>0</v>
      </c>
      <c r="C1999" s="103">
        <f t="shared" si="62"/>
        <v>0</v>
      </c>
      <c r="D1999" s="103">
        <f>IF(Consolidated!E1999=1,1,0)</f>
        <v>0</v>
      </c>
      <c r="E1999" s="103">
        <f>IF(ISNUMBER(Consolidated!F1999),Consolidated!F1999,0)</f>
        <v>0</v>
      </c>
      <c r="F1999" s="103">
        <f t="shared" si="63"/>
        <v>0</v>
      </c>
    </row>
    <row r="2000" spans="1:6">
      <c r="A2000" s="103">
        <f>IF('Khả năng chọn thiết bị'!$D$8="",0,IF(Consolidated!L2000='Khả năng chọn thiết bị'!$D$8,1,0))</f>
        <v>0</v>
      </c>
      <c r="B2000" s="103">
        <f>IF('Khả năng chọn thiết bị'!$D$8="",0,IF(Consolidated!P2000='Khả năng chọn thiết bị'!$D$8,1,0))</f>
        <v>0</v>
      </c>
      <c r="C2000" s="103">
        <f t="shared" si="62"/>
        <v>0</v>
      </c>
      <c r="D2000" s="103">
        <f>IF(Consolidated!E2000=1,1,0)</f>
        <v>0</v>
      </c>
      <c r="E2000" s="103">
        <f>IF(ISNUMBER(Consolidated!F2000),Consolidated!F2000,0)</f>
        <v>0</v>
      </c>
      <c r="F2000" s="103">
        <f t="shared" si="63"/>
        <v>0</v>
      </c>
    </row>
    <row r="2001" spans="1:6">
      <c r="A2001" s="103">
        <f>IF('Khả năng chọn thiết bị'!$D$8="",0,IF(Consolidated!L2001='Khả năng chọn thiết bị'!$D$8,1,0))</f>
        <v>0</v>
      </c>
      <c r="B2001" s="103">
        <f>IF('Khả năng chọn thiết bị'!$D$8="",0,IF(Consolidated!P2001='Khả năng chọn thiết bị'!$D$8,1,0))</f>
        <v>0</v>
      </c>
      <c r="C2001" s="103">
        <f t="shared" si="62"/>
        <v>0</v>
      </c>
      <c r="D2001" s="103">
        <f>IF(Consolidated!E2001=1,1,0)</f>
        <v>0</v>
      </c>
      <c r="E2001" s="103">
        <f>IF(ISNUMBER(Consolidated!F2001),Consolidated!F2001,0)</f>
        <v>0</v>
      </c>
      <c r="F2001" s="103">
        <f t="shared" si="63"/>
        <v>0</v>
      </c>
    </row>
    <row r="2002" spans="1:6">
      <c r="A2002" s="103">
        <f>IF('Khả năng chọn thiết bị'!$D$8="",0,IF(Consolidated!L2002='Khả năng chọn thiết bị'!$D$8,1,0))</f>
        <v>0</v>
      </c>
      <c r="B2002" s="103">
        <f>IF('Khả năng chọn thiết bị'!$D$8="",0,IF(Consolidated!P2002='Khả năng chọn thiết bị'!$D$8,1,0))</f>
        <v>0</v>
      </c>
      <c r="C2002" s="103">
        <f t="shared" si="62"/>
        <v>0</v>
      </c>
      <c r="D2002" s="103">
        <f>IF(Consolidated!E2002=1,1,0)</f>
        <v>0</v>
      </c>
      <c r="E2002" s="103">
        <f>IF(ISNUMBER(Consolidated!F2002),Consolidated!F2002,0)</f>
        <v>0</v>
      </c>
      <c r="F2002" s="103">
        <f t="shared" si="63"/>
        <v>0</v>
      </c>
    </row>
    <row r="2003" spans="1:6">
      <c r="A2003" s="103">
        <f>IF('Khả năng chọn thiết bị'!$D$8="",0,IF(Consolidated!L2003='Khả năng chọn thiết bị'!$D$8,1,0))</f>
        <v>0</v>
      </c>
      <c r="B2003" s="103">
        <f>IF('Khả năng chọn thiết bị'!$D$8="",0,IF(Consolidated!P2003='Khả năng chọn thiết bị'!$D$8,1,0))</f>
        <v>0</v>
      </c>
      <c r="C2003" s="103">
        <f t="shared" si="62"/>
        <v>0</v>
      </c>
      <c r="D2003" s="103">
        <f>IF(Consolidated!E2003=1,1,0)</f>
        <v>0</v>
      </c>
      <c r="E2003" s="103">
        <f>IF(ISNUMBER(Consolidated!F2003),Consolidated!F2003,0)</f>
        <v>0</v>
      </c>
      <c r="F2003" s="103">
        <f t="shared" si="63"/>
        <v>0</v>
      </c>
    </row>
    <row r="2004" spans="1:6">
      <c r="A2004" s="103">
        <f>IF('Khả năng chọn thiết bị'!$D$8="",0,IF(Consolidated!L2004='Khả năng chọn thiết bị'!$D$8,1,0))</f>
        <v>0</v>
      </c>
      <c r="B2004" s="103">
        <f>IF('Khả năng chọn thiết bị'!$D$8="",0,IF(Consolidated!P2004='Khả năng chọn thiết bị'!$D$8,1,0))</f>
        <v>0</v>
      </c>
      <c r="C2004" s="103">
        <f t="shared" si="62"/>
        <v>0</v>
      </c>
      <c r="D2004" s="103">
        <f>IF(Consolidated!E2004=1,1,0)</f>
        <v>0</v>
      </c>
      <c r="E2004" s="103">
        <f>IF(ISNUMBER(Consolidated!F2004),Consolidated!F2004,0)</f>
        <v>0</v>
      </c>
      <c r="F2004" s="103">
        <f t="shared" si="63"/>
        <v>0</v>
      </c>
    </row>
    <row r="2005" spans="1:6">
      <c r="A2005" s="103">
        <f>IF('Khả năng chọn thiết bị'!$D$8="",0,IF(Consolidated!L2005='Khả năng chọn thiết bị'!$D$8,1,0))</f>
        <v>0</v>
      </c>
      <c r="B2005" s="103">
        <f>IF('Khả năng chọn thiết bị'!$D$8="",0,IF(Consolidated!P2005='Khả năng chọn thiết bị'!$D$8,1,0))</f>
        <v>0</v>
      </c>
      <c r="C2005" s="103">
        <f t="shared" si="62"/>
        <v>0</v>
      </c>
      <c r="D2005" s="103">
        <f>IF(Consolidated!E2005=1,1,0)</f>
        <v>0</v>
      </c>
      <c r="E2005" s="103">
        <f>IF(ISNUMBER(Consolidated!F2005),Consolidated!F2005,0)</f>
        <v>0</v>
      </c>
      <c r="F2005" s="103">
        <f t="shared" si="63"/>
        <v>0</v>
      </c>
    </row>
    <row r="2006" spans="1:6">
      <c r="A2006" s="103">
        <f>IF('Khả năng chọn thiết bị'!$D$8="",0,IF(Consolidated!L2006='Khả năng chọn thiết bị'!$D$8,1,0))</f>
        <v>0</v>
      </c>
      <c r="B2006" s="103">
        <f>IF('Khả năng chọn thiết bị'!$D$8="",0,IF(Consolidated!P2006='Khả năng chọn thiết bị'!$D$8,1,0))</f>
        <v>0</v>
      </c>
      <c r="C2006" s="103">
        <f t="shared" si="62"/>
        <v>0</v>
      </c>
      <c r="D2006" s="103">
        <f>IF(Consolidated!E2006=1,1,0)</f>
        <v>0</v>
      </c>
      <c r="E2006" s="103">
        <f>IF(ISNUMBER(Consolidated!F2006),Consolidated!F2006,0)</f>
        <v>0</v>
      </c>
      <c r="F2006" s="103">
        <f t="shared" si="63"/>
        <v>0</v>
      </c>
    </row>
    <row r="2007" spans="1:6">
      <c r="A2007" s="103">
        <f>IF('Khả năng chọn thiết bị'!$D$8="",0,IF(Consolidated!L2007='Khả năng chọn thiết bị'!$D$8,1,0))</f>
        <v>0</v>
      </c>
      <c r="B2007" s="103">
        <f>IF('Khả năng chọn thiết bị'!$D$8="",0,IF(Consolidated!P2007='Khả năng chọn thiết bị'!$D$8,1,0))</f>
        <v>0</v>
      </c>
      <c r="C2007" s="103">
        <f t="shared" si="62"/>
        <v>0</v>
      </c>
      <c r="D2007" s="103">
        <f>IF(Consolidated!E2007=1,1,0)</f>
        <v>0</v>
      </c>
      <c r="E2007" s="103">
        <f>IF(ISNUMBER(Consolidated!F2007),Consolidated!F2007,0)</f>
        <v>0</v>
      </c>
      <c r="F2007" s="103">
        <f t="shared" si="63"/>
        <v>0</v>
      </c>
    </row>
    <row r="2008" spans="1:6">
      <c r="A2008" s="103">
        <f>IF('Khả năng chọn thiết bị'!$D$8="",0,IF(Consolidated!L2008='Khả năng chọn thiết bị'!$D$8,1,0))</f>
        <v>0</v>
      </c>
      <c r="B2008" s="103">
        <f>IF('Khả năng chọn thiết bị'!$D$8="",0,IF(Consolidated!P2008='Khả năng chọn thiết bị'!$D$8,1,0))</f>
        <v>0</v>
      </c>
      <c r="C2008" s="103">
        <f t="shared" si="62"/>
        <v>0</v>
      </c>
      <c r="D2008" s="103">
        <f>IF(Consolidated!E2008=1,1,0)</f>
        <v>0</v>
      </c>
      <c r="E2008" s="103">
        <f>IF(ISNUMBER(Consolidated!F2008),Consolidated!F2008,0)</f>
        <v>0</v>
      </c>
      <c r="F2008" s="103">
        <f t="shared" si="63"/>
        <v>0</v>
      </c>
    </row>
    <row r="2009" spans="1:6">
      <c r="A2009" s="103">
        <f>IF('Khả năng chọn thiết bị'!$D$8="",0,IF(Consolidated!L2009='Khả năng chọn thiết bị'!$D$8,1,0))</f>
        <v>0</v>
      </c>
      <c r="B2009" s="103">
        <f>IF('Khả năng chọn thiết bị'!$D$8="",0,IF(Consolidated!P2009='Khả năng chọn thiết bị'!$D$8,1,0))</f>
        <v>0</v>
      </c>
      <c r="C2009" s="103">
        <f t="shared" si="62"/>
        <v>0</v>
      </c>
      <c r="D2009" s="103">
        <f>IF(Consolidated!E2009=1,1,0)</f>
        <v>0</v>
      </c>
      <c r="E2009" s="103">
        <f>IF(ISNUMBER(Consolidated!F2009),Consolidated!F2009,0)</f>
        <v>0</v>
      </c>
      <c r="F2009" s="103">
        <f t="shared" si="63"/>
        <v>0</v>
      </c>
    </row>
    <row r="2010" spans="1:6">
      <c r="A2010" s="103">
        <f>IF('Khả năng chọn thiết bị'!$D$8="",0,IF(Consolidated!L2010='Khả năng chọn thiết bị'!$D$8,1,0))</f>
        <v>0</v>
      </c>
      <c r="B2010" s="103">
        <f>IF('Khả năng chọn thiết bị'!$D$8="",0,IF(Consolidated!P2010='Khả năng chọn thiết bị'!$D$8,1,0))</f>
        <v>0</v>
      </c>
      <c r="C2010" s="103">
        <f t="shared" si="62"/>
        <v>0</v>
      </c>
      <c r="D2010" s="103">
        <f>IF(Consolidated!E2010=1,1,0)</f>
        <v>0</v>
      </c>
      <c r="E2010" s="103">
        <f>IF(ISNUMBER(Consolidated!F2010),Consolidated!F2010,0)</f>
        <v>0</v>
      </c>
      <c r="F2010" s="103">
        <f t="shared" si="63"/>
        <v>0</v>
      </c>
    </row>
    <row r="2011" spans="1:6">
      <c r="A2011" s="103">
        <f>IF('Khả năng chọn thiết bị'!$D$8="",0,IF(Consolidated!L2011='Khả năng chọn thiết bị'!$D$8,1,0))</f>
        <v>0</v>
      </c>
      <c r="B2011" s="103">
        <f>IF('Khả năng chọn thiết bị'!$D$8="",0,IF(Consolidated!P2011='Khả năng chọn thiết bị'!$D$8,1,0))</f>
        <v>0</v>
      </c>
      <c r="C2011" s="103">
        <f t="shared" si="62"/>
        <v>0</v>
      </c>
      <c r="D2011" s="103">
        <f>IF(Consolidated!E2011=1,1,0)</f>
        <v>0</v>
      </c>
      <c r="E2011" s="103">
        <f>IF(ISNUMBER(Consolidated!F2011),Consolidated!F2011,0)</f>
        <v>0</v>
      </c>
      <c r="F2011" s="103">
        <f t="shared" si="63"/>
        <v>0</v>
      </c>
    </row>
    <row r="2012" spans="1:6">
      <c r="A2012" s="103">
        <f>IF('Khả năng chọn thiết bị'!$D$8="",0,IF(Consolidated!L2012='Khả năng chọn thiết bị'!$D$8,1,0))</f>
        <v>0</v>
      </c>
      <c r="B2012" s="103">
        <f>IF('Khả năng chọn thiết bị'!$D$8="",0,IF(Consolidated!P2012='Khả năng chọn thiết bị'!$D$8,1,0))</f>
        <v>0</v>
      </c>
      <c r="C2012" s="103">
        <f t="shared" si="62"/>
        <v>0</v>
      </c>
      <c r="D2012" s="103">
        <f>IF(Consolidated!E2012=1,1,0)</f>
        <v>0</v>
      </c>
      <c r="E2012" s="103">
        <f>IF(ISNUMBER(Consolidated!F2012),Consolidated!F2012,0)</f>
        <v>0</v>
      </c>
      <c r="F2012" s="103">
        <f t="shared" si="63"/>
        <v>0</v>
      </c>
    </row>
    <row r="2013" spans="1:6">
      <c r="A2013" s="103">
        <f>IF('Khả năng chọn thiết bị'!$D$8="",0,IF(Consolidated!L2013='Khả năng chọn thiết bị'!$D$8,1,0))</f>
        <v>0</v>
      </c>
      <c r="B2013" s="103">
        <f>IF('Khả năng chọn thiết bị'!$D$8="",0,IF(Consolidated!P2013='Khả năng chọn thiết bị'!$D$8,1,0))</f>
        <v>0</v>
      </c>
      <c r="C2013" s="103">
        <f t="shared" si="62"/>
        <v>0</v>
      </c>
      <c r="D2013" s="103">
        <f>IF(Consolidated!E2013=1,1,0)</f>
        <v>0</v>
      </c>
      <c r="E2013" s="103">
        <f>IF(ISNUMBER(Consolidated!F2013),Consolidated!F2013,0)</f>
        <v>0</v>
      </c>
      <c r="F2013" s="103">
        <f t="shared" si="63"/>
        <v>0</v>
      </c>
    </row>
    <row r="2014" spans="1:6">
      <c r="A2014" s="103">
        <f>IF('Khả năng chọn thiết bị'!$D$8="",0,IF(Consolidated!L2014='Khả năng chọn thiết bị'!$D$8,1,0))</f>
        <v>0</v>
      </c>
      <c r="B2014" s="103">
        <f>IF('Khả năng chọn thiết bị'!$D$8="",0,IF(Consolidated!P2014='Khả năng chọn thiết bị'!$D$8,1,0))</f>
        <v>0</v>
      </c>
      <c r="C2014" s="103">
        <f t="shared" si="62"/>
        <v>0</v>
      </c>
      <c r="D2014" s="103">
        <f>IF(Consolidated!E2014=1,1,0)</f>
        <v>0</v>
      </c>
      <c r="E2014" s="103">
        <f>IF(ISNUMBER(Consolidated!F2014),Consolidated!F2014,0)</f>
        <v>0</v>
      </c>
      <c r="F2014" s="103">
        <f t="shared" si="63"/>
        <v>0</v>
      </c>
    </row>
    <row r="2015" spans="1:6">
      <c r="A2015" s="103">
        <f>IF('Khả năng chọn thiết bị'!$D$8="",0,IF(Consolidated!L2015='Khả năng chọn thiết bị'!$D$8,1,0))</f>
        <v>0</v>
      </c>
      <c r="B2015" s="103">
        <f>IF('Khả năng chọn thiết bị'!$D$8="",0,IF(Consolidated!P2015='Khả năng chọn thiết bị'!$D$8,1,0))</f>
        <v>0</v>
      </c>
      <c r="C2015" s="103">
        <f t="shared" si="62"/>
        <v>0</v>
      </c>
      <c r="D2015" s="103">
        <f>IF(Consolidated!E2015=1,1,0)</f>
        <v>0</v>
      </c>
      <c r="E2015" s="103">
        <f>IF(ISNUMBER(Consolidated!F2015),Consolidated!F2015,0)</f>
        <v>0</v>
      </c>
      <c r="F2015" s="103">
        <f t="shared" si="63"/>
        <v>0</v>
      </c>
    </row>
    <row r="2016" spans="1:6">
      <c r="A2016" s="103">
        <f>IF('Khả năng chọn thiết bị'!$D$8="",0,IF(Consolidated!L2016='Khả năng chọn thiết bị'!$D$8,1,0))</f>
        <v>0</v>
      </c>
      <c r="B2016" s="103">
        <f>IF('Khả năng chọn thiết bị'!$D$8="",0,IF(Consolidated!P2016='Khả năng chọn thiết bị'!$D$8,1,0))</f>
        <v>0</v>
      </c>
      <c r="C2016" s="103">
        <f t="shared" si="62"/>
        <v>0</v>
      </c>
      <c r="D2016" s="103">
        <f>IF(Consolidated!E2016=1,1,0)</f>
        <v>0</v>
      </c>
      <c r="E2016" s="103">
        <f>IF(ISNUMBER(Consolidated!F2016),Consolidated!F2016,0)</f>
        <v>0</v>
      </c>
      <c r="F2016" s="103">
        <f t="shared" si="63"/>
        <v>0</v>
      </c>
    </row>
    <row r="2017" spans="1:6">
      <c r="A2017" s="103">
        <f>IF('Khả năng chọn thiết bị'!$D$8="",0,IF(Consolidated!L2017='Khả năng chọn thiết bị'!$D$8,1,0))</f>
        <v>0</v>
      </c>
      <c r="B2017" s="103">
        <f>IF('Khả năng chọn thiết bị'!$D$8="",0,IF(Consolidated!P2017='Khả năng chọn thiết bị'!$D$8,1,0))</f>
        <v>0</v>
      </c>
      <c r="C2017" s="103">
        <f t="shared" si="62"/>
        <v>0</v>
      </c>
      <c r="D2017" s="103">
        <f>IF(Consolidated!E2017=1,1,0)</f>
        <v>0</v>
      </c>
      <c r="E2017" s="103">
        <f>IF(ISNUMBER(Consolidated!F2017),Consolidated!F2017,0)</f>
        <v>0</v>
      </c>
      <c r="F2017" s="103">
        <f t="shared" si="63"/>
        <v>0</v>
      </c>
    </row>
    <row r="2018" spans="1:6">
      <c r="A2018" s="103">
        <f>IF('Khả năng chọn thiết bị'!$D$8="",0,IF(Consolidated!L2018='Khả năng chọn thiết bị'!$D$8,1,0))</f>
        <v>0</v>
      </c>
      <c r="B2018" s="103">
        <f>IF('Khả năng chọn thiết bị'!$D$8="",0,IF(Consolidated!P2018='Khả năng chọn thiết bị'!$D$8,1,0))</f>
        <v>0</v>
      </c>
      <c r="C2018" s="103">
        <f t="shared" si="62"/>
        <v>0</v>
      </c>
      <c r="D2018" s="103">
        <f>IF(Consolidated!E2018=1,1,0)</f>
        <v>0</v>
      </c>
      <c r="E2018" s="103">
        <f>IF(ISNUMBER(Consolidated!F2018),Consolidated!F2018,0)</f>
        <v>0</v>
      </c>
      <c r="F2018" s="103">
        <f t="shared" si="63"/>
        <v>0</v>
      </c>
    </row>
    <row r="2019" spans="1:6">
      <c r="A2019" s="103">
        <f>IF('Khả năng chọn thiết bị'!$D$8="",0,IF(Consolidated!L2019='Khả năng chọn thiết bị'!$D$8,1,0))</f>
        <v>0</v>
      </c>
      <c r="B2019" s="103">
        <f>IF('Khả năng chọn thiết bị'!$D$8="",0,IF(Consolidated!P2019='Khả năng chọn thiết bị'!$D$8,1,0))</f>
        <v>0</v>
      </c>
      <c r="C2019" s="103">
        <f t="shared" si="62"/>
        <v>0</v>
      </c>
      <c r="D2019" s="103">
        <f>IF(Consolidated!E2019=1,1,0)</f>
        <v>0</v>
      </c>
      <c r="E2019" s="103">
        <f>IF(ISNUMBER(Consolidated!F2019),Consolidated!F2019,0)</f>
        <v>0</v>
      </c>
      <c r="F2019" s="103">
        <f t="shared" si="63"/>
        <v>0</v>
      </c>
    </row>
    <row r="2020" spans="1:6">
      <c r="A2020" s="103">
        <f>IF('Khả năng chọn thiết bị'!$D$8="",0,IF(Consolidated!L2020='Khả năng chọn thiết bị'!$D$8,1,0))</f>
        <v>0</v>
      </c>
      <c r="B2020" s="103">
        <f>IF('Khả năng chọn thiết bị'!$D$8="",0,IF(Consolidated!P2020='Khả năng chọn thiết bị'!$D$8,1,0))</f>
        <v>0</v>
      </c>
      <c r="C2020" s="103">
        <f t="shared" si="62"/>
        <v>0</v>
      </c>
      <c r="D2020" s="103">
        <f>IF(Consolidated!E2020=1,1,0)</f>
        <v>0</v>
      </c>
      <c r="E2020" s="103">
        <f>IF(ISNUMBER(Consolidated!F2020),Consolidated!F2020,0)</f>
        <v>0</v>
      </c>
      <c r="F2020" s="103">
        <f t="shared" si="63"/>
        <v>0</v>
      </c>
    </row>
    <row r="2021" spans="1:6">
      <c r="A2021" s="103">
        <f>IF('Khả năng chọn thiết bị'!$D$8="",0,IF(Consolidated!L2021='Khả năng chọn thiết bị'!$D$8,1,0))</f>
        <v>0</v>
      </c>
      <c r="B2021" s="103">
        <f>IF('Khả năng chọn thiết bị'!$D$8="",0,IF(Consolidated!P2021='Khả năng chọn thiết bị'!$D$8,1,0))</f>
        <v>0</v>
      </c>
      <c r="C2021" s="103">
        <f t="shared" si="62"/>
        <v>0</v>
      </c>
      <c r="D2021" s="103">
        <f>IF(Consolidated!E2021=1,1,0)</f>
        <v>0</v>
      </c>
      <c r="E2021" s="103">
        <f>IF(ISNUMBER(Consolidated!F2021),Consolidated!F2021,0)</f>
        <v>0</v>
      </c>
      <c r="F2021" s="103">
        <f t="shared" si="63"/>
        <v>0</v>
      </c>
    </row>
    <row r="2022" spans="1:6">
      <c r="A2022" s="103">
        <f>IF('Khả năng chọn thiết bị'!$D$8="",0,IF(Consolidated!L2022='Khả năng chọn thiết bị'!$D$8,1,0))</f>
        <v>0</v>
      </c>
      <c r="B2022" s="103">
        <f>IF('Khả năng chọn thiết bị'!$D$8="",0,IF(Consolidated!P2022='Khả năng chọn thiết bị'!$D$8,1,0))</f>
        <v>0</v>
      </c>
      <c r="C2022" s="103">
        <f t="shared" si="62"/>
        <v>0</v>
      </c>
      <c r="D2022" s="103">
        <f>IF(Consolidated!E2022=1,1,0)</f>
        <v>0</v>
      </c>
      <c r="E2022" s="103">
        <f>IF(ISNUMBER(Consolidated!F2022),Consolidated!F2022,0)</f>
        <v>0</v>
      </c>
      <c r="F2022" s="103">
        <f t="shared" si="63"/>
        <v>0</v>
      </c>
    </row>
    <row r="2023" spans="1:6">
      <c r="A2023" s="103">
        <f>IF('Khả năng chọn thiết bị'!$D$8="",0,IF(Consolidated!L2023='Khả năng chọn thiết bị'!$D$8,1,0))</f>
        <v>0</v>
      </c>
      <c r="B2023" s="103">
        <f>IF('Khả năng chọn thiết bị'!$D$8="",0,IF(Consolidated!P2023='Khả năng chọn thiết bị'!$D$8,1,0))</f>
        <v>0</v>
      </c>
      <c r="C2023" s="103">
        <f t="shared" si="62"/>
        <v>0</v>
      </c>
      <c r="D2023" s="103">
        <f>IF(Consolidated!E2023=1,1,0)</f>
        <v>0</v>
      </c>
      <c r="E2023" s="103">
        <f>IF(ISNUMBER(Consolidated!F2023),Consolidated!F2023,0)</f>
        <v>0</v>
      </c>
      <c r="F2023" s="103">
        <f t="shared" si="63"/>
        <v>0</v>
      </c>
    </row>
    <row r="2024" spans="1:6">
      <c r="A2024" s="103">
        <f>IF('Khả năng chọn thiết bị'!$D$8="",0,IF(Consolidated!L2024='Khả năng chọn thiết bị'!$D$8,1,0))</f>
        <v>0</v>
      </c>
      <c r="B2024" s="103">
        <f>IF('Khả năng chọn thiết bị'!$D$8="",0,IF(Consolidated!P2024='Khả năng chọn thiết bị'!$D$8,1,0))</f>
        <v>0</v>
      </c>
      <c r="C2024" s="103">
        <f t="shared" si="62"/>
        <v>0</v>
      </c>
      <c r="D2024" s="103">
        <f>IF(Consolidated!E2024=1,1,0)</f>
        <v>0</v>
      </c>
      <c r="E2024" s="103">
        <f>IF(ISNUMBER(Consolidated!F2024),Consolidated!F2024,0)</f>
        <v>0</v>
      </c>
      <c r="F2024" s="103">
        <f t="shared" si="63"/>
        <v>0</v>
      </c>
    </row>
    <row r="2025" spans="1:6">
      <c r="A2025" s="103">
        <f>IF('Khả năng chọn thiết bị'!$D$8="",0,IF(Consolidated!L2025='Khả năng chọn thiết bị'!$D$8,1,0))</f>
        <v>0</v>
      </c>
      <c r="B2025" s="103">
        <f>IF('Khả năng chọn thiết bị'!$D$8="",0,IF(Consolidated!P2025='Khả năng chọn thiết bị'!$D$8,1,0))</f>
        <v>0</v>
      </c>
      <c r="C2025" s="103">
        <f t="shared" si="62"/>
        <v>0</v>
      </c>
      <c r="D2025" s="103">
        <f>IF(Consolidated!E2025=1,1,0)</f>
        <v>0</v>
      </c>
      <c r="E2025" s="103">
        <f>IF(ISNUMBER(Consolidated!F2025),Consolidated!F2025,0)</f>
        <v>0</v>
      </c>
      <c r="F2025" s="103">
        <f t="shared" si="63"/>
        <v>0</v>
      </c>
    </row>
    <row r="2026" spans="1:6">
      <c r="A2026" s="103">
        <f>IF('Khả năng chọn thiết bị'!$D$8="",0,IF(Consolidated!L2026='Khả năng chọn thiết bị'!$D$8,1,0))</f>
        <v>0</v>
      </c>
      <c r="B2026" s="103">
        <f>IF('Khả năng chọn thiết bị'!$D$8="",0,IF(Consolidated!P2026='Khả năng chọn thiết bị'!$D$8,1,0))</f>
        <v>0</v>
      </c>
      <c r="C2026" s="103">
        <f t="shared" si="62"/>
        <v>0</v>
      </c>
      <c r="D2026" s="103">
        <f>IF(Consolidated!E2026=1,1,0)</f>
        <v>0</v>
      </c>
      <c r="E2026" s="103">
        <f>IF(ISNUMBER(Consolidated!F2026),Consolidated!F2026,0)</f>
        <v>0</v>
      </c>
      <c r="F2026" s="103">
        <f t="shared" si="63"/>
        <v>0</v>
      </c>
    </row>
    <row r="2027" spans="1:6">
      <c r="A2027" s="103">
        <f>IF('Khả năng chọn thiết bị'!$D$8="",0,IF(Consolidated!L2027='Khả năng chọn thiết bị'!$D$8,1,0))</f>
        <v>0</v>
      </c>
      <c r="B2027" s="103">
        <f>IF('Khả năng chọn thiết bị'!$D$8="",0,IF(Consolidated!P2027='Khả năng chọn thiết bị'!$D$8,1,0))</f>
        <v>0</v>
      </c>
      <c r="C2027" s="103">
        <f t="shared" si="62"/>
        <v>0</v>
      </c>
      <c r="D2027" s="103">
        <f>IF(Consolidated!E2027=1,1,0)</f>
        <v>0</v>
      </c>
      <c r="E2027" s="103">
        <f>IF(ISNUMBER(Consolidated!F2027),Consolidated!F2027,0)</f>
        <v>0</v>
      </c>
      <c r="F2027" s="103">
        <f t="shared" si="63"/>
        <v>0</v>
      </c>
    </row>
    <row r="2028" spans="1:6">
      <c r="A2028" s="103">
        <f>IF('Khả năng chọn thiết bị'!$D$8="",0,IF(Consolidated!L2028='Khả năng chọn thiết bị'!$D$8,1,0))</f>
        <v>0</v>
      </c>
      <c r="B2028" s="103">
        <f>IF('Khả năng chọn thiết bị'!$D$8="",0,IF(Consolidated!P2028='Khả năng chọn thiết bị'!$D$8,1,0))</f>
        <v>0</v>
      </c>
      <c r="C2028" s="103">
        <f t="shared" si="62"/>
        <v>0</v>
      </c>
      <c r="D2028" s="103">
        <f>IF(Consolidated!E2028=1,1,0)</f>
        <v>0</v>
      </c>
      <c r="E2028" s="103">
        <f>IF(ISNUMBER(Consolidated!F2028),Consolidated!F2028,0)</f>
        <v>0</v>
      </c>
      <c r="F2028" s="103">
        <f t="shared" si="63"/>
        <v>0</v>
      </c>
    </row>
    <row r="2029" spans="1:6">
      <c r="A2029" s="103">
        <f>IF('Khả năng chọn thiết bị'!$D$8="",0,IF(Consolidated!L2029='Khả năng chọn thiết bị'!$D$8,1,0))</f>
        <v>0</v>
      </c>
      <c r="B2029" s="103">
        <f>IF('Khả năng chọn thiết bị'!$D$8="",0,IF(Consolidated!P2029='Khả năng chọn thiết bị'!$D$8,1,0))</f>
        <v>0</v>
      </c>
      <c r="C2029" s="103">
        <f t="shared" si="62"/>
        <v>0</v>
      </c>
      <c r="D2029" s="103">
        <f>IF(Consolidated!E2029=1,1,0)</f>
        <v>0</v>
      </c>
      <c r="E2029" s="103">
        <f>IF(ISNUMBER(Consolidated!F2029),Consolidated!F2029,0)</f>
        <v>0</v>
      </c>
      <c r="F2029" s="103">
        <f t="shared" si="63"/>
        <v>0</v>
      </c>
    </row>
    <row r="2030" spans="1:6">
      <c r="A2030" s="103">
        <f>IF('Khả năng chọn thiết bị'!$D$8="",0,IF(Consolidated!L2030='Khả năng chọn thiết bị'!$D$8,1,0))</f>
        <v>0</v>
      </c>
      <c r="B2030" s="103">
        <f>IF('Khả năng chọn thiết bị'!$D$8="",0,IF(Consolidated!P2030='Khả năng chọn thiết bị'!$D$8,1,0))</f>
        <v>0</v>
      </c>
      <c r="C2030" s="103">
        <f t="shared" si="62"/>
        <v>0</v>
      </c>
      <c r="D2030" s="103">
        <f>IF(Consolidated!E2030=1,1,0)</f>
        <v>0</v>
      </c>
      <c r="E2030" s="103">
        <f>IF(ISNUMBER(Consolidated!F2030),Consolidated!F2030,0)</f>
        <v>0</v>
      </c>
      <c r="F2030" s="103">
        <f t="shared" si="63"/>
        <v>0</v>
      </c>
    </row>
    <row r="2031" spans="1:6">
      <c r="A2031" s="103">
        <f>IF('Khả năng chọn thiết bị'!$D$8="",0,IF(Consolidated!L2031='Khả năng chọn thiết bị'!$D$8,1,0))</f>
        <v>0</v>
      </c>
      <c r="B2031" s="103">
        <f>IF('Khả năng chọn thiết bị'!$D$8="",0,IF(Consolidated!P2031='Khả năng chọn thiết bị'!$D$8,1,0))</f>
        <v>0</v>
      </c>
      <c r="C2031" s="103">
        <f t="shared" si="62"/>
        <v>0</v>
      </c>
      <c r="D2031" s="103">
        <f>IF(Consolidated!E2031=1,1,0)</f>
        <v>0</v>
      </c>
      <c r="E2031" s="103">
        <f>IF(ISNUMBER(Consolidated!F2031),Consolidated!F2031,0)</f>
        <v>0</v>
      </c>
      <c r="F2031" s="103">
        <f t="shared" si="63"/>
        <v>0</v>
      </c>
    </row>
    <row r="2032" spans="1:6">
      <c r="A2032" s="103">
        <f>IF('Khả năng chọn thiết bị'!$D$8="",0,IF(Consolidated!L2032='Khả năng chọn thiết bị'!$D$8,1,0))</f>
        <v>0</v>
      </c>
      <c r="B2032" s="103">
        <f>IF('Khả năng chọn thiết bị'!$D$8="",0,IF(Consolidated!P2032='Khả năng chọn thiết bị'!$D$8,1,0))</f>
        <v>0</v>
      </c>
      <c r="C2032" s="103">
        <f t="shared" si="62"/>
        <v>0</v>
      </c>
      <c r="D2032" s="103">
        <f>IF(Consolidated!E2032=1,1,0)</f>
        <v>0</v>
      </c>
      <c r="E2032" s="103">
        <f>IF(ISNUMBER(Consolidated!F2032),Consolidated!F2032,0)</f>
        <v>0</v>
      </c>
      <c r="F2032" s="103">
        <f t="shared" si="63"/>
        <v>0</v>
      </c>
    </row>
    <row r="2033" spans="1:6">
      <c r="A2033" s="103">
        <f>IF('Khả năng chọn thiết bị'!$D$8="",0,IF(Consolidated!L2033='Khả năng chọn thiết bị'!$D$8,1,0))</f>
        <v>0</v>
      </c>
      <c r="B2033" s="103">
        <f>IF('Khả năng chọn thiết bị'!$D$8="",0,IF(Consolidated!P2033='Khả năng chọn thiết bị'!$D$8,1,0))</f>
        <v>0</v>
      </c>
      <c r="C2033" s="103">
        <f t="shared" si="62"/>
        <v>0</v>
      </c>
      <c r="D2033" s="103">
        <f>IF(Consolidated!E2033=1,1,0)</f>
        <v>0</v>
      </c>
      <c r="E2033" s="103">
        <f>IF(ISNUMBER(Consolidated!F2033),Consolidated!F2033,0)</f>
        <v>0</v>
      </c>
      <c r="F2033" s="103">
        <f t="shared" si="63"/>
        <v>0</v>
      </c>
    </row>
    <row r="2034" spans="1:6">
      <c r="A2034" s="103">
        <f>IF('Khả năng chọn thiết bị'!$D$8="",0,IF(Consolidated!L2034='Khả năng chọn thiết bị'!$D$8,1,0))</f>
        <v>0</v>
      </c>
      <c r="B2034" s="103">
        <f>IF('Khả năng chọn thiết bị'!$D$8="",0,IF(Consolidated!P2034='Khả năng chọn thiết bị'!$D$8,1,0))</f>
        <v>0</v>
      </c>
      <c r="C2034" s="103">
        <f t="shared" si="62"/>
        <v>0</v>
      </c>
      <c r="D2034" s="103">
        <f>IF(Consolidated!E2034=1,1,0)</f>
        <v>0</v>
      </c>
      <c r="E2034" s="103">
        <f>IF(ISNUMBER(Consolidated!F2034),Consolidated!F2034,0)</f>
        <v>0</v>
      </c>
      <c r="F2034" s="103">
        <f t="shared" si="63"/>
        <v>0</v>
      </c>
    </row>
    <row r="2035" spans="1:6">
      <c r="A2035" s="103">
        <f>IF('Khả năng chọn thiết bị'!$D$8="",0,IF(Consolidated!L2035='Khả năng chọn thiết bị'!$D$8,1,0))</f>
        <v>0</v>
      </c>
      <c r="B2035" s="103">
        <f>IF('Khả năng chọn thiết bị'!$D$8="",0,IF(Consolidated!P2035='Khả năng chọn thiết bị'!$D$8,1,0))</f>
        <v>0</v>
      </c>
      <c r="C2035" s="103">
        <f t="shared" si="62"/>
        <v>0</v>
      </c>
      <c r="D2035" s="103">
        <f>IF(Consolidated!E2035=1,1,0)</f>
        <v>0</v>
      </c>
      <c r="E2035" s="103">
        <f>IF(ISNUMBER(Consolidated!F2035),Consolidated!F2035,0)</f>
        <v>0</v>
      </c>
      <c r="F2035" s="103">
        <f t="shared" si="63"/>
        <v>0</v>
      </c>
    </row>
    <row r="2036" spans="1:6">
      <c r="A2036" s="103">
        <f>IF('Khả năng chọn thiết bị'!$D$8="",0,IF(Consolidated!L2036='Khả năng chọn thiết bị'!$D$8,1,0))</f>
        <v>0</v>
      </c>
      <c r="B2036" s="103">
        <f>IF('Khả năng chọn thiết bị'!$D$8="",0,IF(Consolidated!P2036='Khả năng chọn thiết bị'!$D$8,1,0))</f>
        <v>0</v>
      </c>
      <c r="C2036" s="103">
        <f t="shared" si="62"/>
        <v>0</v>
      </c>
      <c r="D2036" s="103">
        <f>IF(Consolidated!E2036=1,1,0)</f>
        <v>0</v>
      </c>
      <c r="E2036" s="103">
        <f>IF(ISNUMBER(Consolidated!F2036),Consolidated!F2036,0)</f>
        <v>0</v>
      </c>
      <c r="F2036" s="103">
        <f t="shared" si="63"/>
        <v>0</v>
      </c>
    </row>
    <row r="2037" spans="1:6">
      <c r="A2037" s="103">
        <f>IF('Khả năng chọn thiết bị'!$D$8="",0,IF(Consolidated!L2037='Khả năng chọn thiết bị'!$D$8,1,0))</f>
        <v>0</v>
      </c>
      <c r="B2037" s="103">
        <f>IF('Khả năng chọn thiết bị'!$D$8="",0,IF(Consolidated!P2037='Khả năng chọn thiết bị'!$D$8,1,0))</f>
        <v>0</v>
      </c>
      <c r="C2037" s="103">
        <f t="shared" si="62"/>
        <v>0</v>
      </c>
      <c r="D2037" s="103">
        <f>IF(Consolidated!E2037=1,1,0)</f>
        <v>0</v>
      </c>
      <c r="E2037" s="103">
        <f>IF(ISNUMBER(Consolidated!F2037),Consolidated!F2037,0)</f>
        <v>0</v>
      </c>
      <c r="F2037" s="103">
        <f t="shared" si="63"/>
        <v>0</v>
      </c>
    </row>
    <row r="2038" spans="1:6">
      <c r="A2038" s="103">
        <f>IF('Khả năng chọn thiết bị'!$D$8="",0,IF(Consolidated!L2038='Khả năng chọn thiết bị'!$D$8,1,0))</f>
        <v>0</v>
      </c>
      <c r="B2038" s="103">
        <f>IF('Khả năng chọn thiết bị'!$D$8="",0,IF(Consolidated!P2038='Khả năng chọn thiết bị'!$D$8,1,0))</f>
        <v>0</v>
      </c>
      <c r="C2038" s="103">
        <f t="shared" si="62"/>
        <v>0</v>
      </c>
      <c r="D2038" s="103">
        <f>IF(Consolidated!E2038=1,1,0)</f>
        <v>0</v>
      </c>
      <c r="E2038" s="103">
        <f>IF(ISNUMBER(Consolidated!F2038),Consolidated!F2038,0)</f>
        <v>0</v>
      </c>
      <c r="F2038" s="103">
        <f t="shared" si="63"/>
        <v>0</v>
      </c>
    </row>
    <row r="2039" spans="1:6">
      <c r="A2039" s="103">
        <f>IF('Khả năng chọn thiết bị'!$D$8="",0,IF(Consolidated!L2039='Khả năng chọn thiết bị'!$D$8,1,0))</f>
        <v>0</v>
      </c>
      <c r="B2039" s="103">
        <f>IF('Khả năng chọn thiết bị'!$D$8="",0,IF(Consolidated!P2039='Khả năng chọn thiết bị'!$D$8,1,0))</f>
        <v>0</v>
      </c>
      <c r="C2039" s="103">
        <f t="shared" si="62"/>
        <v>0</v>
      </c>
      <c r="D2039" s="103">
        <f>IF(Consolidated!E2039=1,1,0)</f>
        <v>0</v>
      </c>
      <c r="E2039" s="103">
        <f>IF(ISNUMBER(Consolidated!F2039),Consolidated!F2039,0)</f>
        <v>0</v>
      </c>
      <c r="F2039" s="103">
        <f t="shared" si="63"/>
        <v>0</v>
      </c>
    </row>
    <row r="2040" spans="1:6">
      <c r="A2040" s="103">
        <f>IF('Khả năng chọn thiết bị'!$D$8="",0,IF(Consolidated!L2040='Khả năng chọn thiết bị'!$D$8,1,0))</f>
        <v>0</v>
      </c>
      <c r="B2040" s="103">
        <f>IF('Khả năng chọn thiết bị'!$D$8="",0,IF(Consolidated!P2040='Khả năng chọn thiết bị'!$D$8,1,0))</f>
        <v>0</v>
      </c>
      <c r="C2040" s="103">
        <f t="shared" si="62"/>
        <v>0</v>
      </c>
      <c r="D2040" s="103">
        <f>IF(Consolidated!E2040=1,1,0)</f>
        <v>0</v>
      </c>
      <c r="E2040" s="103">
        <f>IF(ISNUMBER(Consolidated!F2040),Consolidated!F2040,0)</f>
        <v>0</v>
      </c>
      <c r="F2040" s="103">
        <f t="shared" si="63"/>
        <v>0</v>
      </c>
    </row>
    <row r="2041" spans="1:6">
      <c r="A2041" s="103">
        <f>IF('Khả năng chọn thiết bị'!$D$8="",0,IF(Consolidated!L2041='Khả năng chọn thiết bị'!$D$8,1,0))</f>
        <v>0</v>
      </c>
      <c r="B2041" s="103">
        <f>IF('Khả năng chọn thiết bị'!$D$8="",0,IF(Consolidated!P2041='Khả năng chọn thiết bị'!$D$8,1,0))</f>
        <v>0</v>
      </c>
      <c r="C2041" s="103">
        <f t="shared" si="62"/>
        <v>0</v>
      </c>
      <c r="D2041" s="103">
        <f>IF(Consolidated!E2041=1,1,0)</f>
        <v>0</v>
      </c>
      <c r="E2041" s="103">
        <f>IF(ISNUMBER(Consolidated!F2041),Consolidated!F2041,0)</f>
        <v>0</v>
      </c>
      <c r="F2041" s="103">
        <f t="shared" si="63"/>
        <v>0</v>
      </c>
    </row>
    <row r="2042" spans="1:6">
      <c r="A2042" s="103">
        <f>IF('Khả năng chọn thiết bị'!$D$8="",0,IF(Consolidated!L2042='Khả năng chọn thiết bị'!$D$8,1,0))</f>
        <v>0</v>
      </c>
      <c r="B2042" s="103">
        <f>IF('Khả năng chọn thiết bị'!$D$8="",0,IF(Consolidated!P2042='Khả năng chọn thiết bị'!$D$8,1,0))</f>
        <v>0</v>
      </c>
      <c r="C2042" s="103">
        <f t="shared" si="62"/>
        <v>0</v>
      </c>
      <c r="D2042" s="103">
        <f>IF(Consolidated!E2042=1,1,0)</f>
        <v>0</v>
      </c>
      <c r="E2042" s="103">
        <f>IF(ISNUMBER(Consolidated!F2042),Consolidated!F2042,0)</f>
        <v>0</v>
      </c>
      <c r="F2042" s="103">
        <f t="shared" si="63"/>
        <v>0</v>
      </c>
    </row>
    <row r="2043" spans="1:6">
      <c r="A2043" s="103">
        <f>IF('Khả năng chọn thiết bị'!$D$8="",0,IF(Consolidated!L2043='Khả năng chọn thiết bị'!$D$8,1,0))</f>
        <v>0</v>
      </c>
      <c r="B2043" s="103">
        <f>IF('Khả năng chọn thiết bị'!$D$8="",0,IF(Consolidated!P2043='Khả năng chọn thiết bị'!$D$8,1,0))</f>
        <v>0</v>
      </c>
      <c r="C2043" s="103">
        <f t="shared" si="62"/>
        <v>0</v>
      </c>
      <c r="D2043" s="103">
        <f>IF(Consolidated!E2043=1,1,0)</f>
        <v>0</v>
      </c>
      <c r="E2043" s="103">
        <f>IF(ISNUMBER(Consolidated!F2043),Consolidated!F2043,0)</f>
        <v>0</v>
      </c>
      <c r="F2043" s="103">
        <f t="shared" si="63"/>
        <v>0</v>
      </c>
    </row>
    <row r="2044" spans="1:6">
      <c r="A2044" s="103">
        <f>IF('Khả năng chọn thiết bị'!$D$8="",0,IF(Consolidated!L2044='Khả năng chọn thiết bị'!$D$8,1,0))</f>
        <v>0</v>
      </c>
      <c r="B2044" s="103">
        <f>IF('Khả năng chọn thiết bị'!$D$8="",0,IF(Consolidated!P2044='Khả năng chọn thiết bị'!$D$8,1,0))</f>
        <v>0</v>
      </c>
      <c r="C2044" s="103">
        <f t="shared" si="62"/>
        <v>0</v>
      </c>
      <c r="D2044" s="103">
        <f>IF(Consolidated!E2044=1,1,0)</f>
        <v>0</v>
      </c>
      <c r="E2044" s="103">
        <f>IF(ISNUMBER(Consolidated!F2044),Consolidated!F2044,0)</f>
        <v>0</v>
      </c>
      <c r="F2044" s="103">
        <f t="shared" si="63"/>
        <v>0</v>
      </c>
    </row>
    <row r="2045" spans="1:6">
      <c r="A2045" s="103">
        <f>IF('Khả năng chọn thiết bị'!$D$8="",0,IF(Consolidated!L2045='Khả năng chọn thiết bị'!$D$8,1,0))</f>
        <v>0</v>
      </c>
      <c r="B2045" s="103">
        <f>IF('Khả năng chọn thiết bị'!$D$8="",0,IF(Consolidated!P2045='Khả năng chọn thiết bị'!$D$8,1,0))</f>
        <v>0</v>
      </c>
      <c r="C2045" s="103">
        <f t="shared" si="62"/>
        <v>0</v>
      </c>
      <c r="D2045" s="103">
        <f>IF(Consolidated!E2045=1,1,0)</f>
        <v>0</v>
      </c>
      <c r="E2045" s="103">
        <f>IF(ISNUMBER(Consolidated!F2045),Consolidated!F2045,0)</f>
        <v>0</v>
      </c>
      <c r="F2045" s="103">
        <f t="shared" si="63"/>
        <v>0</v>
      </c>
    </row>
    <row r="2046" spans="1:6">
      <c r="A2046" s="103">
        <f>IF('Khả năng chọn thiết bị'!$D$8="",0,IF(Consolidated!L2046='Khả năng chọn thiết bị'!$D$8,1,0))</f>
        <v>0</v>
      </c>
      <c r="B2046" s="103">
        <f>IF('Khả năng chọn thiết bị'!$D$8="",0,IF(Consolidated!P2046='Khả năng chọn thiết bị'!$D$8,1,0))</f>
        <v>0</v>
      </c>
      <c r="C2046" s="103">
        <f t="shared" si="62"/>
        <v>0</v>
      </c>
      <c r="D2046" s="103">
        <f>IF(Consolidated!E2046=1,1,0)</f>
        <v>0</v>
      </c>
      <c r="E2046" s="103">
        <f>IF(ISNUMBER(Consolidated!F2046),Consolidated!F2046,0)</f>
        <v>0</v>
      </c>
      <c r="F2046" s="103">
        <f t="shared" si="63"/>
        <v>0</v>
      </c>
    </row>
    <row r="2047" spans="1:6">
      <c r="A2047" s="103">
        <f>IF('Khả năng chọn thiết bị'!$D$8="",0,IF(Consolidated!L2047='Khả năng chọn thiết bị'!$D$8,1,0))</f>
        <v>0</v>
      </c>
      <c r="B2047" s="103">
        <f>IF('Khả năng chọn thiết bị'!$D$8="",0,IF(Consolidated!P2047='Khả năng chọn thiết bị'!$D$8,1,0))</f>
        <v>0</v>
      </c>
      <c r="C2047" s="103">
        <f t="shared" si="62"/>
        <v>0</v>
      </c>
      <c r="D2047" s="103">
        <f>IF(Consolidated!E2047=1,1,0)</f>
        <v>0</v>
      </c>
      <c r="E2047" s="103">
        <f>IF(ISNUMBER(Consolidated!F2047),Consolidated!F2047,0)</f>
        <v>0</v>
      </c>
      <c r="F2047" s="103">
        <f t="shared" si="63"/>
        <v>0</v>
      </c>
    </row>
    <row r="2048" spans="1:6">
      <c r="A2048" s="103">
        <f>IF('Khả năng chọn thiết bị'!$D$8="",0,IF(Consolidated!L2048='Khả năng chọn thiết bị'!$D$8,1,0))</f>
        <v>0</v>
      </c>
      <c r="B2048" s="103">
        <f>IF('Khả năng chọn thiết bị'!$D$8="",0,IF(Consolidated!P2048='Khả năng chọn thiết bị'!$D$8,1,0))</f>
        <v>0</v>
      </c>
      <c r="C2048" s="103">
        <f t="shared" si="62"/>
        <v>0</v>
      </c>
      <c r="D2048" s="103">
        <f>IF(Consolidated!E2048=1,1,0)</f>
        <v>0</v>
      </c>
      <c r="E2048" s="103">
        <f>IF(ISNUMBER(Consolidated!F2048),Consolidated!F2048,0)</f>
        <v>0</v>
      </c>
      <c r="F2048" s="103">
        <f t="shared" si="63"/>
        <v>0</v>
      </c>
    </row>
    <row r="2049" spans="1:6">
      <c r="A2049" s="103">
        <f>IF('Khả năng chọn thiết bị'!$D$8="",0,IF(Consolidated!L2049='Khả năng chọn thiết bị'!$D$8,1,0))</f>
        <v>0</v>
      </c>
      <c r="B2049" s="103">
        <f>IF('Khả năng chọn thiết bị'!$D$8="",0,IF(Consolidated!P2049='Khả năng chọn thiết bị'!$D$8,1,0))</f>
        <v>0</v>
      </c>
      <c r="C2049" s="103">
        <f t="shared" si="62"/>
        <v>0</v>
      </c>
      <c r="D2049" s="103">
        <f>IF(Consolidated!E2049=1,1,0)</f>
        <v>0</v>
      </c>
      <c r="E2049" s="103">
        <f>IF(ISNUMBER(Consolidated!F2049),Consolidated!F2049,0)</f>
        <v>0</v>
      </c>
      <c r="F2049" s="103">
        <f t="shared" si="63"/>
        <v>0</v>
      </c>
    </row>
    <row r="2050" spans="1:6">
      <c r="A2050" s="103">
        <f>IF('Khả năng chọn thiết bị'!$D$8="",0,IF(Consolidated!L2050='Khả năng chọn thiết bị'!$D$8,1,0))</f>
        <v>0</v>
      </c>
      <c r="B2050" s="103">
        <f>IF('Khả năng chọn thiết bị'!$D$8="",0,IF(Consolidated!P2050='Khả năng chọn thiết bị'!$D$8,1,0))</f>
        <v>0</v>
      </c>
      <c r="C2050" s="103">
        <f t="shared" ref="C2050:C2113" si="64">IF(A2050+B2050&gt;0,1,0)</f>
        <v>0</v>
      </c>
      <c r="D2050" s="103">
        <f>IF(Consolidated!E2050=1,1,0)</f>
        <v>0</v>
      </c>
      <c r="E2050" s="103">
        <f>IF(ISNUMBER(Consolidated!F2050),Consolidated!F2050,0)</f>
        <v>0</v>
      </c>
      <c r="F2050" s="103">
        <f t="shared" si="63"/>
        <v>0</v>
      </c>
    </row>
    <row r="2051" spans="1:6">
      <c r="A2051" s="103">
        <f>IF('Khả năng chọn thiết bị'!$D$8="",0,IF(Consolidated!L2051='Khả năng chọn thiết bị'!$D$8,1,0))</f>
        <v>0</v>
      </c>
      <c r="B2051" s="103">
        <f>IF('Khả năng chọn thiết bị'!$D$8="",0,IF(Consolidated!P2051='Khả năng chọn thiết bị'!$D$8,1,0))</f>
        <v>0</v>
      </c>
      <c r="C2051" s="103">
        <f t="shared" si="64"/>
        <v>0</v>
      </c>
      <c r="D2051" s="103">
        <f>IF(Consolidated!E2051=1,1,0)</f>
        <v>0</v>
      </c>
      <c r="E2051" s="103">
        <f>IF(ISNUMBER(Consolidated!F2051),Consolidated!F2051,0)</f>
        <v>0</v>
      </c>
      <c r="F2051" s="103">
        <f t="shared" ref="F2051:F2114" si="65">F2050+C2051</f>
        <v>0</v>
      </c>
    </row>
    <row r="2052" spans="1:6">
      <c r="A2052" s="103">
        <f>IF('Khả năng chọn thiết bị'!$D$8="",0,IF(Consolidated!L2052='Khả năng chọn thiết bị'!$D$8,1,0))</f>
        <v>0</v>
      </c>
      <c r="B2052" s="103">
        <f>IF('Khả năng chọn thiết bị'!$D$8="",0,IF(Consolidated!P2052='Khả năng chọn thiết bị'!$D$8,1,0))</f>
        <v>0</v>
      </c>
      <c r="C2052" s="103">
        <f t="shared" si="64"/>
        <v>0</v>
      </c>
      <c r="D2052" s="103">
        <f>IF(Consolidated!E2052=1,1,0)</f>
        <v>0</v>
      </c>
      <c r="E2052" s="103">
        <f>IF(ISNUMBER(Consolidated!F2052),Consolidated!F2052,0)</f>
        <v>0</v>
      </c>
      <c r="F2052" s="103">
        <f t="shared" si="65"/>
        <v>0</v>
      </c>
    </row>
    <row r="2053" spans="1:6">
      <c r="A2053" s="103">
        <f>IF('Khả năng chọn thiết bị'!$D$8="",0,IF(Consolidated!L2053='Khả năng chọn thiết bị'!$D$8,1,0))</f>
        <v>0</v>
      </c>
      <c r="B2053" s="103">
        <f>IF('Khả năng chọn thiết bị'!$D$8="",0,IF(Consolidated!P2053='Khả năng chọn thiết bị'!$D$8,1,0))</f>
        <v>0</v>
      </c>
      <c r="C2053" s="103">
        <f t="shared" si="64"/>
        <v>0</v>
      </c>
      <c r="D2053" s="103">
        <f>IF(Consolidated!E2053=1,1,0)</f>
        <v>0</v>
      </c>
      <c r="E2053" s="103">
        <f>IF(ISNUMBER(Consolidated!F2053),Consolidated!F2053,0)</f>
        <v>0</v>
      </c>
      <c r="F2053" s="103">
        <f t="shared" si="65"/>
        <v>0</v>
      </c>
    </row>
    <row r="2054" spans="1:6">
      <c r="A2054" s="103">
        <f>IF('Khả năng chọn thiết bị'!$D$8="",0,IF(Consolidated!L2054='Khả năng chọn thiết bị'!$D$8,1,0))</f>
        <v>0</v>
      </c>
      <c r="B2054" s="103">
        <f>IF('Khả năng chọn thiết bị'!$D$8="",0,IF(Consolidated!P2054='Khả năng chọn thiết bị'!$D$8,1,0))</f>
        <v>0</v>
      </c>
      <c r="C2054" s="103">
        <f t="shared" si="64"/>
        <v>0</v>
      </c>
      <c r="D2054" s="103">
        <f>IF(Consolidated!E2054=1,1,0)</f>
        <v>0</v>
      </c>
      <c r="E2054" s="103">
        <f>IF(ISNUMBER(Consolidated!F2054),Consolidated!F2054,0)</f>
        <v>0</v>
      </c>
      <c r="F2054" s="103">
        <f t="shared" si="65"/>
        <v>0</v>
      </c>
    </row>
    <row r="2055" spans="1:6">
      <c r="A2055" s="103">
        <f>IF('Khả năng chọn thiết bị'!$D$8="",0,IF(Consolidated!L2055='Khả năng chọn thiết bị'!$D$8,1,0))</f>
        <v>0</v>
      </c>
      <c r="B2055" s="103">
        <f>IF('Khả năng chọn thiết bị'!$D$8="",0,IF(Consolidated!P2055='Khả năng chọn thiết bị'!$D$8,1,0))</f>
        <v>0</v>
      </c>
      <c r="C2055" s="103">
        <f t="shared" si="64"/>
        <v>0</v>
      </c>
      <c r="D2055" s="103">
        <f>IF(Consolidated!E2055=1,1,0)</f>
        <v>0</v>
      </c>
      <c r="E2055" s="103">
        <f>IF(ISNUMBER(Consolidated!F2055),Consolidated!F2055,0)</f>
        <v>0</v>
      </c>
      <c r="F2055" s="103">
        <f t="shared" si="65"/>
        <v>0</v>
      </c>
    </row>
    <row r="2056" spans="1:6">
      <c r="A2056" s="103">
        <f>IF('Khả năng chọn thiết bị'!$D$8="",0,IF(Consolidated!L2056='Khả năng chọn thiết bị'!$D$8,1,0))</f>
        <v>0</v>
      </c>
      <c r="B2056" s="103">
        <f>IF('Khả năng chọn thiết bị'!$D$8="",0,IF(Consolidated!P2056='Khả năng chọn thiết bị'!$D$8,1,0))</f>
        <v>0</v>
      </c>
      <c r="C2056" s="103">
        <f t="shared" si="64"/>
        <v>0</v>
      </c>
      <c r="D2056" s="103">
        <f>IF(Consolidated!E2056=1,1,0)</f>
        <v>0</v>
      </c>
      <c r="E2056" s="103">
        <f>IF(ISNUMBER(Consolidated!F2056),Consolidated!F2056,0)</f>
        <v>0</v>
      </c>
      <c r="F2056" s="103">
        <f t="shared" si="65"/>
        <v>0</v>
      </c>
    </row>
    <row r="2057" spans="1:6">
      <c r="A2057" s="103">
        <f>IF('Khả năng chọn thiết bị'!$D$8="",0,IF(Consolidated!L2057='Khả năng chọn thiết bị'!$D$8,1,0))</f>
        <v>0</v>
      </c>
      <c r="B2057" s="103">
        <f>IF('Khả năng chọn thiết bị'!$D$8="",0,IF(Consolidated!P2057='Khả năng chọn thiết bị'!$D$8,1,0))</f>
        <v>0</v>
      </c>
      <c r="C2057" s="103">
        <f t="shared" si="64"/>
        <v>0</v>
      </c>
      <c r="D2057" s="103">
        <f>IF(Consolidated!E2057=1,1,0)</f>
        <v>0</v>
      </c>
      <c r="E2057" s="103">
        <f>IF(ISNUMBER(Consolidated!F2057),Consolidated!F2057,0)</f>
        <v>0</v>
      </c>
      <c r="F2057" s="103">
        <f t="shared" si="65"/>
        <v>0</v>
      </c>
    </row>
    <row r="2058" spans="1:6">
      <c r="A2058" s="103">
        <f>IF('Khả năng chọn thiết bị'!$D$8="",0,IF(Consolidated!L2058='Khả năng chọn thiết bị'!$D$8,1,0))</f>
        <v>0</v>
      </c>
      <c r="B2058" s="103">
        <f>IF('Khả năng chọn thiết bị'!$D$8="",0,IF(Consolidated!P2058='Khả năng chọn thiết bị'!$D$8,1,0))</f>
        <v>0</v>
      </c>
      <c r="C2058" s="103">
        <f t="shared" si="64"/>
        <v>0</v>
      </c>
      <c r="D2058" s="103">
        <f>IF(Consolidated!E2058=1,1,0)</f>
        <v>0</v>
      </c>
      <c r="E2058" s="103">
        <f>IF(ISNUMBER(Consolidated!F2058),Consolidated!F2058,0)</f>
        <v>0</v>
      </c>
      <c r="F2058" s="103">
        <f t="shared" si="65"/>
        <v>0</v>
      </c>
    </row>
    <row r="2059" spans="1:6">
      <c r="A2059" s="103">
        <f>IF('Khả năng chọn thiết bị'!$D$8="",0,IF(Consolidated!L2059='Khả năng chọn thiết bị'!$D$8,1,0))</f>
        <v>0</v>
      </c>
      <c r="B2059" s="103">
        <f>IF('Khả năng chọn thiết bị'!$D$8="",0,IF(Consolidated!P2059='Khả năng chọn thiết bị'!$D$8,1,0))</f>
        <v>0</v>
      </c>
      <c r="C2059" s="103">
        <f t="shared" si="64"/>
        <v>0</v>
      </c>
      <c r="D2059" s="103">
        <f>IF(Consolidated!E2059=1,1,0)</f>
        <v>0</v>
      </c>
      <c r="E2059" s="103">
        <f>IF(ISNUMBER(Consolidated!F2059),Consolidated!F2059,0)</f>
        <v>0</v>
      </c>
      <c r="F2059" s="103">
        <f t="shared" si="65"/>
        <v>0</v>
      </c>
    </row>
    <row r="2060" spans="1:6">
      <c r="A2060" s="103">
        <f>IF('Khả năng chọn thiết bị'!$D$8="",0,IF(Consolidated!L2060='Khả năng chọn thiết bị'!$D$8,1,0))</f>
        <v>0</v>
      </c>
      <c r="B2060" s="103">
        <f>IF('Khả năng chọn thiết bị'!$D$8="",0,IF(Consolidated!P2060='Khả năng chọn thiết bị'!$D$8,1,0))</f>
        <v>0</v>
      </c>
      <c r="C2060" s="103">
        <f t="shared" si="64"/>
        <v>0</v>
      </c>
      <c r="D2060" s="103">
        <f>IF(Consolidated!E2060=1,1,0)</f>
        <v>0</v>
      </c>
      <c r="E2060" s="103">
        <f>IF(ISNUMBER(Consolidated!F2060),Consolidated!F2060,0)</f>
        <v>0</v>
      </c>
      <c r="F2060" s="103">
        <f t="shared" si="65"/>
        <v>0</v>
      </c>
    </row>
    <row r="2061" spans="1:6">
      <c r="A2061" s="103">
        <f>IF('Khả năng chọn thiết bị'!$D$8="",0,IF(Consolidated!L2061='Khả năng chọn thiết bị'!$D$8,1,0))</f>
        <v>0</v>
      </c>
      <c r="B2061" s="103">
        <f>IF('Khả năng chọn thiết bị'!$D$8="",0,IF(Consolidated!P2061='Khả năng chọn thiết bị'!$D$8,1,0))</f>
        <v>0</v>
      </c>
      <c r="C2061" s="103">
        <f t="shared" si="64"/>
        <v>0</v>
      </c>
      <c r="D2061" s="103">
        <f>IF(Consolidated!E2061=1,1,0)</f>
        <v>0</v>
      </c>
      <c r="E2061" s="103">
        <f>IF(ISNUMBER(Consolidated!F2061),Consolidated!F2061,0)</f>
        <v>0</v>
      </c>
      <c r="F2061" s="103">
        <f t="shared" si="65"/>
        <v>0</v>
      </c>
    </row>
    <row r="2062" spans="1:6">
      <c r="A2062" s="103">
        <f>IF('Khả năng chọn thiết bị'!$D$8="",0,IF(Consolidated!L2062='Khả năng chọn thiết bị'!$D$8,1,0))</f>
        <v>0</v>
      </c>
      <c r="B2062" s="103">
        <f>IF('Khả năng chọn thiết bị'!$D$8="",0,IF(Consolidated!P2062='Khả năng chọn thiết bị'!$D$8,1,0))</f>
        <v>0</v>
      </c>
      <c r="C2062" s="103">
        <f t="shared" si="64"/>
        <v>0</v>
      </c>
      <c r="D2062" s="103">
        <f>IF(Consolidated!E2062=1,1,0)</f>
        <v>0</v>
      </c>
      <c r="E2062" s="103">
        <f>IF(ISNUMBER(Consolidated!F2062),Consolidated!F2062,0)</f>
        <v>0</v>
      </c>
      <c r="F2062" s="103">
        <f t="shared" si="65"/>
        <v>0</v>
      </c>
    </row>
    <row r="2063" spans="1:6">
      <c r="A2063" s="103">
        <f>IF('Khả năng chọn thiết bị'!$D$8="",0,IF(Consolidated!L2063='Khả năng chọn thiết bị'!$D$8,1,0))</f>
        <v>0</v>
      </c>
      <c r="B2063" s="103">
        <f>IF('Khả năng chọn thiết bị'!$D$8="",0,IF(Consolidated!P2063='Khả năng chọn thiết bị'!$D$8,1,0))</f>
        <v>0</v>
      </c>
      <c r="C2063" s="103">
        <f t="shared" si="64"/>
        <v>0</v>
      </c>
      <c r="D2063" s="103">
        <f>IF(Consolidated!E2063=1,1,0)</f>
        <v>0</v>
      </c>
      <c r="E2063" s="103">
        <f>IF(ISNUMBER(Consolidated!F2063),Consolidated!F2063,0)</f>
        <v>0</v>
      </c>
      <c r="F2063" s="103">
        <f t="shared" si="65"/>
        <v>0</v>
      </c>
    </row>
    <row r="2064" spans="1:6">
      <c r="A2064" s="103">
        <f>IF('Khả năng chọn thiết bị'!$D$8="",0,IF(Consolidated!L2064='Khả năng chọn thiết bị'!$D$8,1,0))</f>
        <v>0</v>
      </c>
      <c r="B2064" s="103">
        <f>IF('Khả năng chọn thiết bị'!$D$8="",0,IF(Consolidated!P2064='Khả năng chọn thiết bị'!$D$8,1,0))</f>
        <v>0</v>
      </c>
      <c r="C2064" s="103">
        <f t="shared" si="64"/>
        <v>0</v>
      </c>
      <c r="D2064" s="103">
        <f>IF(Consolidated!E2064=1,1,0)</f>
        <v>0</v>
      </c>
      <c r="E2064" s="103">
        <f>IF(ISNUMBER(Consolidated!F2064),Consolidated!F2064,0)</f>
        <v>0</v>
      </c>
      <c r="F2064" s="103">
        <f t="shared" si="65"/>
        <v>0</v>
      </c>
    </row>
    <row r="2065" spans="1:6">
      <c r="A2065" s="103">
        <f>IF('Khả năng chọn thiết bị'!$D$8="",0,IF(Consolidated!L2065='Khả năng chọn thiết bị'!$D$8,1,0))</f>
        <v>0</v>
      </c>
      <c r="B2065" s="103">
        <f>IF('Khả năng chọn thiết bị'!$D$8="",0,IF(Consolidated!P2065='Khả năng chọn thiết bị'!$D$8,1,0))</f>
        <v>0</v>
      </c>
      <c r="C2065" s="103">
        <f t="shared" si="64"/>
        <v>0</v>
      </c>
      <c r="D2065" s="103">
        <f>IF(Consolidated!E2065=1,1,0)</f>
        <v>0</v>
      </c>
      <c r="E2065" s="103">
        <f>IF(ISNUMBER(Consolidated!F2065),Consolidated!F2065,0)</f>
        <v>0</v>
      </c>
      <c r="F2065" s="103">
        <f t="shared" si="65"/>
        <v>0</v>
      </c>
    </row>
    <row r="2066" spans="1:6">
      <c r="A2066" s="103">
        <f>IF('Khả năng chọn thiết bị'!$D$8="",0,IF(Consolidated!L2066='Khả năng chọn thiết bị'!$D$8,1,0))</f>
        <v>0</v>
      </c>
      <c r="B2066" s="103">
        <f>IF('Khả năng chọn thiết bị'!$D$8="",0,IF(Consolidated!P2066='Khả năng chọn thiết bị'!$D$8,1,0))</f>
        <v>0</v>
      </c>
      <c r="C2066" s="103">
        <f t="shared" si="64"/>
        <v>0</v>
      </c>
      <c r="D2066" s="103">
        <f>IF(Consolidated!E2066=1,1,0)</f>
        <v>0</v>
      </c>
      <c r="E2066" s="103">
        <f>IF(ISNUMBER(Consolidated!F2066),Consolidated!F2066,0)</f>
        <v>0</v>
      </c>
      <c r="F2066" s="103">
        <f t="shared" si="65"/>
        <v>0</v>
      </c>
    </row>
    <row r="2067" spans="1:6">
      <c r="A2067" s="103">
        <f>IF('Khả năng chọn thiết bị'!$D$8="",0,IF(Consolidated!L2067='Khả năng chọn thiết bị'!$D$8,1,0))</f>
        <v>0</v>
      </c>
      <c r="B2067" s="103">
        <f>IF('Khả năng chọn thiết bị'!$D$8="",0,IF(Consolidated!P2067='Khả năng chọn thiết bị'!$D$8,1,0))</f>
        <v>0</v>
      </c>
      <c r="C2067" s="103">
        <f t="shared" si="64"/>
        <v>0</v>
      </c>
      <c r="D2067" s="103">
        <f>IF(Consolidated!E2067=1,1,0)</f>
        <v>0</v>
      </c>
      <c r="E2067" s="103">
        <f>IF(ISNUMBER(Consolidated!F2067),Consolidated!F2067,0)</f>
        <v>0</v>
      </c>
      <c r="F2067" s="103">
        <f t="shared" si="65"/>
        <v>0</v>
      </c>
    </row>
    <row r="2068" spans="1:6">
      <c r="A2068" s="103">
        <f>IF('Khả năng chọn thiết bị'!$D$8="",0,IF(Consolidated!L2068='Khả năng chọn thiết bị'!$D$8,1,0))</f>
        <v>0</v>
      </c>
      <c r="B2068" s="103">
        <f>IF('Khả năng chọn thiết bị'!$D$8="",0,IF(Consolidated!P2068='Khả năng chọn thiết bị'!$D$8,1,0))</f>
        <v>0</v>
      </c>
      <c r="C2068" s="103">
        <f t="shared" si="64"/>
        <v>0</v>
      </c>
      <c r="D2068" s="103">
        <f>IF(Consolidated!E2068=1,1,0)</f>
        <v>0</v>
      </c>
      <c r="E2068" s="103">
        <f>IF(ISNUMBER(Consolidated!F2068),Consolidated!F2068,0)</f>
        <v>0</v>
      </c>
      <c r="F2068" s="103">
        <f t="shared" si="65"/>
        <v>0</v>
      </c>
    </row>
    <row r="2069" spans="1:6">
      <c r="A2069" s="103">
        <f>IF('Khả năng chọn thiết bị'!$D$8="",0,IF(Consolidated!L2069='Khả năng chọn thiết bị'!$D$8,1,0))</f>
        <v>0</v>
      </c>
      <c r="B2069" s="103">
        <f>IF('Khả năng chọn thiết bị'!$D$8="",0,IF(Consolidated!P2069='Khả năng chọn thiết bị'!$D$8,1,0))</f>
        <v>0</v>
      </c>
      <c r="C2069" s="103">
        <f t="shared" si="64"/>
        <v>0</v>
      </c>
      <c r="D2069" s="103">
        <f>IF(Consolidated!E2069=1,1,0)</f>
        <v>0</v>
      </c>
      <c r="E2069" s="103">
        <f>IF(ISNUMBER(Consolidated!F2069),Consolidated!F2069,0)</f>
        <v>0</v>
      </c>
      <c r="F2069" s="103">
        <f t="shared" si="65"/>
        <v>0</v>
      </c>
    </row>
    <row r="2070" spans="1:6">
      <c r="A2070" s="103">
        <f>IF('Khả năng chọn thiết bị'!$D$8="",0,IF(Consolidated!L2070='Khả năng chọn thiết bị'!$D$8,1,0))</f>
        <v>0</v>
      </c>
      <c r="B2070" s="103">
        <f>IF('Khả năng chọn thiết bị'!$D$8="",0,IF(Consolidated!P2070='Khả năng chọn thiết bị'!$D$8,1,0))</f>
        <v>0</v>
      </c>
      <c r="C2070" s="103">
        <f t="shared" si="64"/>
        <v>0</v>
      </c>
      <c r="D2070" s="103">
        <f>IF(Consolidated!E2070=1,1,0)</f>
        <v>0</v>
      </c>
      <c r="E2070" s="103">
        <f>IF(ISNUMBER(Consolidated!F2070),Consolidated!F2070,0)</f>
        <v>0</v>
      </c>
      <c r="F2070" s="103">
        <f t="shared" si="65"/>
        <v>0</v>
      </c>
    </row>
    <row r="2071" spans="1:6">
      <c r="A2071" s="103">
        <f>IF('Khả năng chọn thiết bị'!$D$8="",0,IF(Consolidated!L2071='Khả năng chọn thiết bị'!$D$8,1,0))</f>
        <v>0</v>
      </c>
      <c r="B2071" s="103">
        <f>IF('Khả năng chọn thiết bị'!$D$8="",0,IF(Consolidated!P2071='Khả năng chọn thiết bị'!$D$8,1,0))</f>
        <v>0</v>
      </c>
      <c r="C2071" s="103">
        <f t="shared" si="64"/>
        <v>0</v>
      </c>
      <c r="D2071" s="103">
        <f>IF(Consolidated!E2071=1,1,0)</f>
        <v>0</v>
      </c>
      <c r="E2071" s="103">
        <f>IF(ISNUMBER(Consolidated!F2071),Consolidated!F2071,0)</f>
        <v>0</v>
      </c>
      <c r="F2071" s="103">
        <f t="shared" si="65"/>
        <v>0</v>
      </c>
    </row>
    <row r="2072" spans="1:6">
      <c r="A2072" s="103">
        <f>IF('Khả năng chọn thiết bị'!$D$8="",0,IF(Consolidated!L2072='Khả năng chọn thiết bị'!$D$8,1,0))</f>
        <v>0</v>
      </c>
      <c r="B2072" s="103">
        <f>IF('Khả năng chọn thiết bị'!$D$8="",0,IF(Consolidated!P2072='Khả năng chọn thiết bị'!$D$8,1,0))</f>
        <v>0</v>
      </c>
      <c r="C2072" s="103">
        <f t="shared" si="64"/>
        <v>0</v>
      </c>
      <c r="D2072" s="103">
        <f>IF(Consolidated!E2072=1,1,0)</f>
        <v>0</v>
      </c>
      <c r="E2072" s="103">
        <f>IF(ISNUMBER(Consolidated!F2072),Consolidated!F2072,0)</f>
        <v>0</v>
      </c>
      <c r="F2072" s="103">
        <f t="shared" si="65"/>
        <v>0</v>
      </c>
    </row>
    <row r="2073" spans="1:6">
      <c r="A2073" s="103">
        <f>IF('Khả năng chọn thiết bị'!$D$8="",0,IF(Consolidated!L2073='Khả năng chọn thiết bị'!$D$8,1,0))</f>
        <v>0</v>
      </c>
      <c r="B2073" s="103">
        <f>IF('Khả năng chọn thiết bị'!$D$8="",0,IF(Consolidated!P2073='Khả năng chọn thiết bị'!$D$8,1,0))</f>
        <v>0</v>
      </c>
      <c r="C2073" s="103">
        <f t="shared" si="64"/>
        <v>0</v>
      </c>
      <c r="D2073" s="103">
        <f>IF(Consolidated!E2073=1,1,0)</f>
        <v>0</v>
      </c>
      <c r="E2073" s="103">
        <f>IF(ISNUMBER(Consolidated!F2073),Consolidated!F2073,0)</f>
        <v>0</v>
      </c>
      <c r="F2073" s="103">
        <f t="shared" si="65"/>
        <v>0</v>
      </c>
    </row>
    <row r="2074" spans="1:6">
      <c r="A2074" s="103">
        <f>IF('Khả năng chọn thiết bị'!$D$8="",0,IF(Consolidated!L2074='Khả năng chọn thiết bị'!$D$8,1,0))</f>
        <v>0</v>
      </c>
      <c r="B2074" s="103">
        <f>IF('Khả năng chọn thiết bị'!$D$8="",0,IF(Consolidated!P2074='Khả năng chọn thiết bị'!$D$8,1,0))</f>
        <v>0</v>
      </c>
      <c r="C2074" s="103">
        <f t="shared" si="64"/>
        <v>0</v>
      </c>
      <c r="D2074" s="103">
        <f>IF(Consolidated!E2074=1,1,0)</f>
        <v>0</v>
      </c>
      <c r="E2074" s="103">
        <f>IF(ISNUMBER(Consolidated!F2074),Consolidated!F2074,0)</f>
        <v>0</v>
      </c>
      <c r="F2074" s="103">
        <f t="shared" si="65"/>
        <v>0</v>
      </c>
    </row>
    <row r="2075" spans="1:6">
      <c r="A2075" s="103">
        <f>IF('Khả năng chọn thiết bị'!$D$8="",0,IF(Consolidated!L2075='Khả năng chọn thiết bị'!$D$8,1,0))</f>
        <v>0</v>
      </c>
      <c r="B2075" s="103">
        <f>IF('Khả năng chọn thiết bị'!$D$8="",0,IF(Consolidated!P2075='Khả năng chọn thiết bị'!$D$8,1,0))</f>
        <v>0</v>
      </c>
      <c r="C2075" s="103">
        <f t="shared" si="64"/>
        <v>0</v>
      </c>
      <c r="D2075" s="103">
        <f>IF(Consolidated!E2075=1,1,0)</f>
        <v>0</v>
      </c>
      <c r="E2075" s="103">
        <f>IF(ISNUMBER(Consolidated!F2075),Consolidated!F2075,0)</f>
        <v>0</v>
      </c>
      <c r="F2075" s="103">
        <f t="shared" si="65"/>
        <v>0</v>
      </c>
    </row>
    <row r="2076" spans="1:6">
      <c r="A2076" s="103">
        <f>IF('Khả năng chọn thiết bị'!$D$8="",0,IF(Consolidated!L2076='Khả năng chọn thiết bị'!$D$8,1,0))</f>
        <v>0</v>
      </c>
      <c r="B2076" s="103">
        <f>IF('Khả năng chọn thiết bị'!$D$8="",0,IF(Consolidated!P2076='Khả năng chọn thiết bị'!$D$8,1,0))</f>
        <v>0</v>
      </c>
      <c r="C2076" s="103">
        <f t="shared" si="64"/>
        <v>0</v>
      </c>
      <c r="D2076" s="103">
        <f>IF(Consolidated!E2076=1,1,0)</f>
        <v>0</v>
      </c>
      <c r="E2076" s="103">
        <f>IF(ISNUMBER(Consolidated!F2076),Consolidated!F2076,0)</f>
        <v>0</v>
      </c>
      <c r="F2076" s="103">
        <f t="shared" si="65"/>
        <v>0</v>
      </c>
    </row>
    <row r="2077" spans="1:6">
      <c r="A2077" s="103">
        <f>IF('Khả năng chọn thiết bị'!$D$8="",0,IF(Consolidated!L2077='Khả năng chọn thiết bị'!$D$8,1,0))</f>
        <v>0</v>
      </c>
      <c r="B2077" s="103">
        <f>IF('Khả năng chọn thiết bị'!$D$8="",0,IF(Consolidated!P2077='Khả năng chọn thiết bị'!$D$8,1,0))</f>
        <v>0</v>
      </c>
      <c r="C2077" s="103">
        <f t="shared" si="64"/>
        <v>0</v>
      </c>
      <c r="D2077" s="103">
        <f>IF(Consolidated!E2077=1,1,0)</f>
        <v>0</v>
      </c>
      <c r="E2077" s="103">
        <f>IF(ISNUMBER(Consolidated!F2077),Consolidated!F2077,0)</f>
        <v>0</v>
      </c>
      <c r="F2077" s="103">
        <f t="shared" si="65"/>
        <v>0</v>
      </c>
    </row>
    <row r="2078" spans="1:6">
      <c r="A2078" s="103">
        <f>IF('Khả năng chọn thiết bị'!$D$8="",0,IF(Consolidated!L2078='Khả năng chọn thiết bị'!$D$8,1,0))</f>
        <v>0</v>
      </c>
      <c r="B2078" s="103">
        <f>IF('Khả năng chọn thiết bị'!$D$8="",0,IF(Consolidated!P2078='Khả năng chọn thiết bị'!$D$8,1,0))</f>
        <v>0</v>
      </c>
      <c r="C2078" s="103">
        <f t="shared" si="64"/>
        <v>0</v>
      </c>
      <c r="D2078" s="103">
        <f>IF(Consolidated!E2078=1,1,0)</f>
        <v>0</v>
      </c>
      <c r="E2078" s="103">
        <f>IF(ISNUMBER(Consolidated!F2078),Consolidated!F2078,0)</f>
        <v>0</v>
      </c>
      <c r="F2078" s="103">
        <f t="shared" si="65"/>
        <v>0</v>
      </c>
    </row>
    <row r="2079" spans="1:6">
      <c r="A2079" s="103">
        <f>IF('Khả năng chọn thiết bị'!$D$8="",0,IF(Consolidated!L2079='Khả năng chọn thiết bị'!$D$8,1,0))</f>
        <v>0</v>
      </c>
      <c r="B2079" s="103">
        <f>IF('Khả năng chọn thiết bị'!$D$8="",0,IF(Consolidated!P2079='Khả năng chọn thiết bị'!$D$8,1,0))</f>
        <v>0</v>
      </c>
      <c r="C2079" s="103">
        <f t="shared" si="64"/>
        <v>0</v>
      </c>
      <c r="D2079" s="103">
        <f>IF(Consolidated!E2079=1,1,0)</f>
        <v>0</v>
      </c>
      <c r="E2079" s="103">
        <f>IF(ISNUMBER(Consolidated!F2079),Consolidated!F2079,0)</f>
        <v>0</v>
      </c>
      <c r="F2079" s="103">
        <f t="shared" si="65"/>
        <v>0</v>
      </c>
    </row>
    <row r="2080" spans="1:6">
      <c r="A2080" s="103">
        <f>IF('Khả năng chọn thiết bị'!$D$8="",0,IF(Consolidated!L2080='Khả năng chọn thiết bị'!$D$8,1,0))</f>
        <v>0</v>
      </c>
      <c r="B2080" s="103">
        <f>IF('Khả năng chọn thiết bị'!$D$8="",0,IF(Consolidated!P2080='Khả năng chọn thiết bị'!$D$8,1,0))</f>
        <v>0</v>
      </c>
      <c r="C2080" s="103">
        <f t="shared" si="64"/>
        <v>0</v>
      </c>
      <c r="D2080" s="103">
        <f>IF(Consolidated!E2080=1,1,0)</f>
        <v>0</v>
      </c>
      <c r="E2080" s="103">
        <f>IF(ISNUMBER(Consolidated!F2080),Consolidated!F2080,0)</f>
        <v>0</v>
      </c>
      <c r="F2080" s="103">
        <f t="shared" si="65"/>
        <v>0</v>
      </c>
    </row>
    <row r="2081" spans="1:6">
      <c r="A2081" s="103">
        <f>IF('Khả năng chọn thiết bị'!$D$8="",0,IF(Consolidated!L2081='Khả năng chọn thiết bị'!$D$8,1,0))</f>
        <v>0</v>
      </c>
      <c r="B2081" s="103">
        <f>IF('Khả năng chọn thiết bị'!$D$8="",0,IF(Consolidated!P2081='Khả năng chọn thiết bị'!$D$8,1,0))</f>
        <v>0</v>
      </c>
      <c r="C2081" s="103">
        <f t="shared" si="64"/>
        <v>0</v>
      </c>
      <c r="D2081" s="103">
        <f>IF(Consolidated!E2081=1,1,0)</f>
        <v>0</v>
      </c>
      <c r="E2081" s="103">
        <f>IF(ISNUMBER(Consolidated!F2081),Consolidated!F2081,0)</f>
        <v>0</v>
      </c>
      <c r="F2081" s="103">
        <f t="shared" si="65"/>
        <v>0</v>
      </c>
    </row>
    <row r="2082" spans="1:6">
      <c r="A2082" s="103">
        <f>IF('Khả năng chọn thiết bị'!$D$8="",0,IF(Consolidated!L2082='Khả năng chọn thiết bị'!$D$8,1,0))</f>
        <v>0</v>
      </c>
      <c r="B2082" s="103">
        <f>IF('Khả năng chọn thiết bị'!$D$8="",0,IF(Consolidated!P2082='Khả năng chọn thiết bị'!$D$8,1,0))</f>
        <v>0</v>
      </c>
      <c r="C2082" s="103">
        <f t="shared" si="64"/>
        <v>0</v>
      </c>
      <c r="D2082" s="103">
        <f>IF(Consolidated!E2082=1,1,0)</f>
        <v>0</v>
      </c>
      <c r="E2082" s="103">
        <f>IF(ISNUMBER(Consolidated!F2082),Consolidated!F2082,0)</f>
        <v>0</v>
      </c>
      <c r="F2082" s="103">
        <f t="shared" si="65"/>
        <v>0</v>
      </c>
    </row>
    <row r="2083" spans="1:6">
      <c r="A2083" s="103">
        <f>IF('Khả năng chọn thiết bị'!$D$8="",0,IF(Consolidated!L2083='Khả năng chọn thiết bị'!$D$8,1,0))</f>
        <v>0</v>
      </c>
      <c r="B2083" s="103">
        <f>IF('Khả năng chọn thiết bị'!$D$8="",0,IF(Consolidated!P2083='Khả năng chọn thiết bị'!$D$8,1,0))</f>
        <v>0</v>
      </c>
      <c r="C2083" s="103">
        <f t="shared" si="64"/>
        <v>0</v>
      </c>
      <c r="D2083" s="103">
        <f>IF(Consolidated!E2083=1,1,0)</f>
        <v>0</v>
      </c>
      <c r="E2083" s="103">
        <f>IF(ISNUMBER(Consolidated!F2083),Consolidated!F2083,0)</f>
        <v>0</v>
      </c>
      <c r="F2083" s="103">
        <f t="shared" si="65"/>
        <v>0</v>
      </c>
    </row>
    <row r="2084" spans="1:6">
      <c r="A2084" s="103">
        <f>IF('Khả năng chọn thiết bị'!$D$8="",0,IF(Consolidated!L2084='Khả năng chọn thiết bị'!$D$8,1,0))</f>
        <v>0</v>
      </c>
      <c r="B2084" s="103">
        <f>IF('Khả năng chọn thiết bị'!$D$8="",0,IF(Consolidated!P2084='Khả năng chọn thiết bị'!$D$8,1,0))</f>
        <v>0</v>
      </c>
      <c r="C2084" s="103">
        <f t="shared" si="64"/>
        <v>0</v>
      </c>
      <c r="D2084" s="103">
        <f>IF(Consolidated!E2084=1,1,0)</f>
        <v>0</v>
      </c>
      <c r="E2084" s="103">
        <f>IF(ISNUMBER(Consolidated!F2084),Consolidated!F2084,0)</f>
        <v>0</v>
      </c>
      <c r="F2084" s="103">
        <f t="shared" si="65"/>
        <v>0</v>
      </c>
    </row>
    <row r="2085" spans="1:6">
      <c r="A2085" s="103">
        <f>IF('Khả năng chọn thiết bị'!$D$8="",0,IF(Consolidated!L2085='Khả năng chọn thiết bị'!$D$8,1,0))</f>
        <v>0</v>
      </c>
      <c r="B2085" s="103">
        <f>IF('Khả năng chọn thiết bị'!$D$8="",0,IF(Consolidated!P2085='Khả năng chọn thiết bị'!$D$8,1,0))</f>
        <v>0</v>
      </c>
      <c r="C2085" s="103">
        <f t="shared" si="64"/>
        <v>0</v>
      </c>
      <c r="D2085" s="103">
        <f>IF(Consolidated!E2085=1,1,0)</f>
        <v>0</v>
      </c>
      <c r="E2085" s="103">
        <f>IF(ISNUMBER(Consolidated!F2085),Consolidated!F2085,0)</f>
        <v>0</v>
      </c>
      <c r="F2085" s="103">
        <f t="shared" si="65"/>
        <v>0</v>
      </c>
    </row>
    <row r="2086" spans="1:6">
      <c r="A2086" s="103">
        <f>IF('Khả năng chọn thiết bị'!$D$8="",0,IF(Consolidated!L2086='Khả năng chọn thiết bị'!$D$8,1,0))</f>
        <v>0</v>
      </c>
      <c r="B2086" s="103">
        <f>IF('Khả năng chọn thiết bị'!$D$8="",0,IF(Consolidated!P2086='Khả năng chọn thiết bị'!$D$8,1,0))</f>
        <v>0</v>
      </c>
      <c r="C2086" s="103">
        <f t="shared" si="64"/>
        <v>0</v>
      </c>
      <c r="D2086" s="103">
        <f>IF(Consolidated!E2086=1,1,0)</f>
        <v>0</v>
      </c>
      <c r="E2086" s="103">
        <f>IF(ISNUMBER(Consolidated!F2086),Consolidated!F2086,0)</f>
        <v>0</v>
      </c>
      <c r="F2086" s="103">
        <f t="shared" si="65"/>
        <v>0</v>
      </c>
    </row>
    <row r="2087" spans="1:6">
      <c r="A2087" s="103">
        <f>IF('Khả năng chọn thiết bị'!$D$8="",0,IF(Consolidated!L2087='Khả năng chọn thiết bị'!$D$8,1,0))</f>
        <v>0</v>
      </c>
      <c r="B2087" s="103">
        <f>IF('Khả năng chọn thiết bị'!$D$8="",0,IF(Consolidated!P2087='Khả năng chọn thiết bị'!$D$8,1,0))</f>
        <v>0</v>
      </c>
      <c r="C2087" s="103">
        <f t="shared" si="64"/>
        <v>0</v>
      </c>
      <c r="D2087" s="103">
        <f>IF(Consolidated!E2087=1,1,0)</f>
        <v>0</v>
      </c>
      <c r="E2087" s="103">
        <f>IF(ISNUMBER(Consolidated!F2087),Consolidated!F2087,0)</f>
        <v>0</v>
      </c>
      <c r="F2087" s="103">
        <f t="shared" si="65"/>
        <v>0</v>
      </c>
    </row>
    <row r="2088" spans="1:6">
      <c r="A2088" s="103">
        <f>IF('Khả năng chọn thiết bị'!$D$8="",0,IF(Consolidated!L2088='Khả năng chọn thiết bị'!$D$8,1,0))</f>
        <v>0</v>
      </c>
      <c r="B2088" s="103">
        <f>IF('Khả năng chọn thiết bị'!$D$8="",0,IF(Consolidated!P2088='Khả năng chọn thiết bị'!$D$8,1,0))</f>
        <v>0</v>
      </c>
      <c r="C2088" s="103">
        <f t="shared" si="64"/>
        <v>0</v>
      </c>
      <c r="D2088" s="103">
        <f>IF(Consolidated!E2088=1,1,0)</f>
        <v>0</v>
      </c>
      <c r="E2088" s="103">
        <f>IF(ISNUMBER(Consolidated!F2088),Consolidated!F2088,0)</f>
        <v>0</v>
      </c>
      <c r="F2088" s="103">
        <f t="shared" si="65"/>
        <v>0</v>
      </c>
    </row>
    <row r="2089" spans="1:6">
      <c r="A2089" s="103">
        <f>IF('Khả năng chọn thiết bị'!$D$8="",0,IF(Consolidated!L2089='Khả năng chọn thiết bị'!$D$8,1,0))</f>
        <v>0</v>
      </c>
      <c r="B2089" s="103">
        <f>IF('Khả năng chọn thiết bị'!$D$8="",0,IF(Consolidated!P2089='Khả năng chọn thiết bị'!$D$8,1,0))</f>
        <v>0</v>
      </c>
      <c r="C2089" s="103">
        <f t="shared" si="64"/>
        <v>0</v>
      </c>
      <c r="D2089" s="103">
        <f>IF(Consolidated!E2089=1,1,0)</f>
        <v>0</v>
      </c>
      <c r="E2089" s="103">
        <f>IF(ISNUMBER(Consolidated!F2089),Consolidated!F2089,0)</f>
        <v>0</v>
      </c>
      <c r="F2089" s="103">
        <f t="shared" si="65"/>
        <v>0</v>
      </c>
    </row>
    <row r="2090" spans="1:6">
      <c r="A2090" s="103">
        <f>IF('Khả năng chọn thiết bị'!$D$8="",0,IF(Consolidated!L2090='Khả năng chọn thiết bị'!$D$8,1,0))</f>
        <v>0</v>
      </c>
      <c r="B2090" s="103">
        <f>IF('Khả năng chọn thiết bị'!$D$8="",0,IF(Consolidated!P2090='Khả năng chọn thiết bị'!$D$8,1,0))</f>
        <v>0</v>
      </c>
      <c r="C2090" s="103">
        <f t="shared" si="64"/>
        <v>0</v>
      </c>
      <c r="D2090" s="103">
        <f>IF(Consolidated!E2090=1,1,0)</f>
        <v>0</v>
      </c>
      <c r="E2090" s="103">
        <f>IF(ISNUMBER(Consolidated!F2090),Consolidated!F2090,0)</f>
        <v>0</v>
      </c>
      <c r="F2090" s="103">
        <f t="shared" si="65"/>
        <v>0</v>
      </c>
    </row>
    <row r="2091" spans="1:6">
      <c r="A2091" s="103">
        <f>IF('Khả năng chọn thiết bị'!$D$8="",0,IF(Consolidated!L2091='Khả năng chọn thiết bị'!$D$8,1,0))</f>
        <v>0</v>
      </c>
      <c r="B2091" s="103">
        <f>IF('Khả năng chọn thiết bị'!$D$8="",0,IF(Consolidated!P2091='Khả năng chọn thiết bị'!$D$8,1,0))</f>
        <v>0</v>
      </c>
      <c r="C2091" s="103">
        <f t="shared" si="64"/>
        <v>0</v>
      </c>
      <c r="D2091" s="103">
        <f>IF(Consolidated!E2091=1,1,0)</f>
        <v>0</v>
      </c>
      <c r="E2091" s="103">
        <f>IF(ISNUMBER(Consolidated!F2091),Consolidated!F2091,0)</f>
        <v>0</v>
      </c>
      <c r="F2091" s="103">
        <f t="shared" si="65"/>
        <v>0</v>
      </c>
    </row>
    <row r="2092" spans="1:6">
      <c r="A2092" s="103">
        <f>IF('Khả năng chọn thiết bị'!$D$8="",0,IF(Consolidated!L2092='Khả năng chọn thiết bị'!$D$8,1,0))</f>
        <v>0</v>
      </c>
      <c r="B2092" s="103">
        <f>IF('Khả năng chọn thiết bị'!$D$8="",0,IF(Consolidated!P2092='Khả năng chọn thiết bị'!$D$8,1,0))</f>
        <v>0</v>
      </c>
      <c r="C2092" s="103">
        <f t="shared" si="64"/>
        <v>0</v>
      </c>
      <c r="D2092" s="103">
        <f>IF(Consolidated!E2092=1,1,0)</f>
        <v>0</v>
      </c>
      <c r="E2092" s="103">
        <f>IF(ISNUMBER(Consolidated!F2092),Consolidated!F2092,0)</f>
        <v>0</v>
      </c>
      <c r="F2092" s="103">
        <f t="shared" si="65"/>
        <v>0</v>
      </c>
    </row>
    <row r="2093" spans="1:6">
      <c r="A2093" s="103">
        <f>IF('Khả năng chọn thiết bị'!$D$8="",0,IF(Consolidated!L2093='Khả năng chọn thiết bị'!$D$8,1,0))</f>
        <v>0</v>
      </c>
      <c r="B2093" s="103">
        <f>IF('Khả năng chọn thiết bị'!$D$8="",0,IF(Consolidated!P2093='Khả năng chọn thiết bị'!$D$8,1,0))</f>
        <v>0</v>
      </c>
      <c r="C2093" s="103">
        <f t="shared" si="64"/>
        <v>0</v>
      </c>
      <c r="D2093" s="103">
        <f>IF(Consolidated!E2093=1,1,0)</f>
        <v>0</v>
      </c>
      <c r="E2093" s="103">
        <f>IF(ISNUMBER(Consolidated!F2093),Consolidated!F2093,0)</f>
        <v>0</v>
      </c>
      <c r="F2093" s="103">
        <f t="shared" si="65"/>
        <v>0</v>
      </c>
    </row>
    <row r="2094" spans="1:6">
      <c r="A2094" s="103">
        <f>IF('Khả năng chọn thiết bị'!$D$8="",0,IF(Consolidated!L2094='Khả năng chọn thiết bị'!$D$8,1,0))</f>
        <v>0</v>
      </c>
      <c r="B2094" s="103">
        <f>IF('Khả năng chọn thiết bị'!$D$8="",0,IF(Consolidated!P2094='Khả năng chọn thiết bị'!$D$8,1,0))</f>
        <v>0</v>
      </c>
      <c r="C2094" s="103">
        <f t="shared" si="64"/>
        <v>0</v>
      </c>
      <c r="D2094" s="103">
        <f>IF(Consolidated!E2094=1,1,0)</f>
        <v>0</v>
      </c>
      <c r="E2094" s="103">
        <f>IF(ISNUMBER(Consolidated!F2094),Consolidated!F2094,0)</f>
        <v>0</v>
      </c>
      <c r="F2094" s="103">
        <f t="shared" si="65"/>
        <v>0</v>
      </c>
    </row>
    <row r="2095" spans="1:6">
      <c r="A2095" s="103">
        <f>IF('Khả năng chọn thiết bị'!$D$8="",0,IF(Consolidated!L2095='Khả năng chọn thiết bị'!$D$8,1,0))</f>
        <v>0</v>
      </c>
      <c r="B2095" s="103">
        <f>IF('Khả năng chọn thiết bị'!$D$8="",0,IF(Consolidated!P2095='Khả năng chọn thiết bị'!$D$8,1,0))</f>
        <v>0</v>
      </c>
      <c r="C2095" s="103">
        <f t="shared" si="64"/>
        <v>0</v>
      </c>
      <c r="D2095" s="103">
        <f>IF(Consolidated!E2095=1,1,0)</f>
        <v>0</v>
      </c>
      <c r="E2095" s="103">
        <f>IF(ISNUMBER(Consolidated!F2095),Consolidated!F2095,0)</f>
        <v>0</v>
      </c>
      <c r="F2095" s="103">
        <f t="shared" si="65"/>
        <v>0</v>
      </c>
    </row>
    <row r="2096" spans="1:6">
      <c r="A2096" s="103">
        <f>IF('Khả năng chọn thiết bị'!$D$8="",0,IF(Consolidated!L2096='Khả năng chọn thiết bị'!$D$8,1,0))</f>
        <v>0</v>
      </c>
      <c r="B2096" s="103">
        <f>IF('Khả năng chọn thiết bị'!$D$8="",0,IF(Consolidated!P2096='Khả năng chọn thiết bị'!$D$8,1,0))</f>
        <v>0</v>
      </c>
      <c r="C2096" s="103">
        <f t="shared" si="64"/>
        <v>0</v>
      </c>
      <c r="D2096" s="103">
        <f>IF(Consolidated!E2096=1,1,0)</f>
        <v>0</v>
      </c>
      <c r="E2096" s="103">
        <f>IF(ISNUMBER(Consolidated!F2096),Consolidated!F2096,0)</f>
        <v>0</v>
      </c>
      <c r="F2096" s="103">
        <f t="shared" si="65"/>
        <v>0</v>
      </c>
    </row>
    <row r="2097" spans="1:6">
      <c r="A2097" s="103">
        <f>IF('Khả năng chọn thiết bị'!$D$8="",0,IF(Consolidated!L2097='Khả năng chọn thiết bị'!$D$8,1,0))</f>
        <v>0</v>
      </c>
      <c r="B2097" s="103">
        <f>IF('Khả năng chọn thiết bị'!$D$8="",0,IF(Consolidated!P2097='Khả năng chọn thiết bị'!$D$8,1,0))</f>
        <v>0</v>
      </c>
      <c r="C2097" s="103">
        <f t="shared" si="64"/>
        <v>0</v>
      </c>
      <c r="D2097" s="103">
        <f>IF(Consolidated!E2097=1,1,0)</f>
        <v>0</v>
      </c>
      <c r="E2097" s="103">
        <f>IF(ISNUMBER(Consolidated!F2097),Consolidated!F2097,0)</f>
        <v>0</v>
      </c>
      <c r="F2097" s="103">
        <f t="shared" si="65"/>
        <v>0</v>
      </c>
    </row>
    <row r="2098" spans="1:6">
      <c r="A2098" s="103">
        <f>IF('Khả năng chọn thiết bị'!$D$8="",0,IF(Consolidated!L2098='Khả năng chọn thiết bị'!$D$8,1,0))</f>
        <v>0</v>
      </c>
      <c r="B2098" s="103">
        <f>IF('Khả năng chọn thiết bị'!$D$8="",0,IF(Consolidated!P2098='Khả năng chọn thiết bị'!$D$8,1,0))</f>
        <v>0</v>
      </c>
      <c r="C2098" s="103">
        <f t="shared" si="64"/>
        <v>0</v>
      </c>
      <c r="D2098" s="103">
        <f>IF(Consolidated!E2098=1,1,0)</f>
        <v>0</v>
      </c>
      <c r="E2098" s="103">
        <f>IF(ISNUMBER(Consolidated!F2098),Consolidated!F2098,0)</f>
        <v>0</v>
      </c>
      <c r="F2098" s="103">
        <f t="shared" si="65"/>
        <v>0</v>
      </c>
    </row>
    <row r="2099" spans="1:6">
      <c r="A2099" s="103">
        <f>IF('Khả năng chọn thiết bị'!$D$8="",0,IF(Consolidated!L2099='Khả năng chọn thiết bị'!$D$8,1,0))</f>
        <v>0</v>
      </c>
      <c r="B2099" s="103">
        <f>IF('Khả năng chọn thiết bị'!$D$8="",0,IF(Consolidated!P2099='Khả năng chọn thiết bị'!$D$8,1,0))</f>
        <v>0</v>
      </c>
      <c r="C2099" s="103">
        <f t="shared" si="64"/>
        <v>0</v>
      </c>
      <c r="D2099" s="103">
        <f>IF(Consolidated!E2099=1,1,0)</f>
        <v>0</v>
      </c>
      <c r="E2099" s="103">
        <f>IF(ISNUMBER(Consolidated!F2099),Consolidated!F2099,0)</f>
        <v>0</v>
      </c>
      <c r="F2099" s="103">
        <f t="shared" si="65"/>
        <v>0</v>
      </c>
    </row>
    <row r="2100" spans="1:6">
      <c r="A2100" s="103">
        <f>IF('Khả năng chọn thiết bị'!$D$8="",0,IF(Consolidated!L2100='Khả năng chọn thiết bị'!$D$8,1,0))</f>
        <v>0</v>
      </c>
      <c r="B2100" s="103">
        <f>IF('Khả năng chọn thiết bị'!$D$8="",0,IF(Consolidated!P2100='Khả năng chọn thiết bị'!$D$8,1,0))</f>
        <v>0</v>
      </c>
      <c r="C2100" s="103">
        <f t="shared" si="64"/>
        <v>0</v>
      </c>
      <c r="D2100" s="103">
        <f>IF(Consolidated!E2100=1,1,0)</f>
        <v>0</v>
      </c>
      <c r="E2100" s="103">
        <f>IF(ISNUMBER(Consolidated!F2100),Consolidated!F2100,0)</f>
        <v>0</v>
      </c>
      <c r="F2100" s="103">
        <f t="shared" si="65"/>
        <v>0</v>
      </c>
    </row>
    <row r="2101" spans="1:6">
      <c r="A2101" s="103">
        <f>IF('Khả năng chọn thiết bị'!$D$8="",0,IF(Consolidated!L2101='Khả năng chọn thiết bị'!$D$8,1,0))</f>
        <v>0</v>
      </c>
      <c r="B2101" s="103">
        <f>IF('Khả năng chọn thiết bị'!$D$8="",0,IF(Consolidated!P2101='Khả năng chọn thiết bị'!$D$8,1,0))</f>
        <v>0</v>
      </c>
      <c r="C2101" s="103">
        <f t="shared" si="64"/>
        <v>0</v>
      </c>
      <c r="D2101" s="103">
        <f>IF(Consolidated!E2101=1,1,0)</f>
        <v>0</v>
      </c>
      <c r="E2101" s="103">
        <f>IF(ISNUMBER(Consolidated!F2101),Consolidated!F2101,0)</f>
        <v>0</v>
      </c>
      <c r="F2101" s="103">
        <f t="shared" si="65"/>
        <v>0</v>
      </c>
    </row>
    <row r="2102" spans="1:6">
      <c r="A2102" s="103">
        <f>IF('Khả năng chọn thiết bị'!$D$8="",0,IF(Consolidated!L2102='Khả năng chọn thiết bị'!$D$8,1,0))</f>
        <v>0</v>
      </c>
      <c r="B2102" s="103">
        <f>IF('Khả năng chọn thiết bị'!$D$8="",0,IF(Consolidated!P2102='Khả năng chọn thiết bị'!$D$8,1,0))</f>
        <v>0</v>
      </c>
      <c r="C2102" s="103">
        <f t="shared" si="64"/>
        <v>0</v>
      </c>
      <c r="D2102" s="103">
        <f>IF(Consolidated!E2102=1,1,0)</f>
        <v>0</v>
      </c>
      <c r="E2102" s="103">
        <f>IF(ISNUMBER(Consolidated!F2102),Consolidated!F2102,0)</f>
        <v>0</v>
      </c>
      <c r="F2102" s="103">
        <f t="shared" si="65"/>
        <v>0</v>
      </c>
    </row>
    <row r="2103" spans="1:6">
      <c r="A2103" s="103">
        <f>IF('Khả năng chọn thiết bị'!$D$8="",0,IF(Consolidated!L2103='Khả năng chọn thiết bị'!$D$8,1,0))</f>
        <v>0</v>
      </c>
      <c r="B2103" s="103">
        <f>IF('Khả năng chọn thiết bị'!$D$8="",0,IF(Consolidated!P2103='Khả năng chọn thiết bị'!$D$8,1,0))</f>
        <v>0</v>
      </c>
      <c r="C2103" s="103">
        <f t="shared" si="64"/>
        <v>0</v>
      </c>
      <c r="D2103" s="103">
        <f>IF(Consolidated!E2103=1,1,0)</f>
        <v>0</v>
      </c>
      <c r="E2103" s="103">
        <f>IF(ISNUMBER(Consolidated!F2103),Consolidated!F2103,0)</f>
        <v>0</v>
      </c>
      <c r="F2103" s="103">
        <f t="shared" si="65"/>
        <v>0</v>
      </c>
    </row>
    <row r="2104" spans="1:6">
      <c r="A2104" s="103">
        <f>IF('Khả năng chọn thiết bị'!$D$8="",0,IF(Consolidated!L2104='Khả năng chọn thiết bị'!$D$8,1,0))</f>
        <v>0</v>
      </c>
      <c r="B2104" s="103">
        <f>IF('Khả năng chọn thiết bị'!$D$8="",0,IF(Consolidated!P2104='Khả năng chọn thiết bị'!$D$8,1,0))</f>
        <v>0</v>
      </c>
      <c r="C2104" s="103">
        <f t="shared" si="64"/>
        <v>0</v>
      </c>
      <c r="D2104" s="103">
        <f>IF(Consolidated!E2104=1,1,0)</f>
        <v>0</v>
      </c>
      <c r="E2104" s="103">
        <f>IF(ISNUMBER(Consolidated!F2104),Consolidated!F2104,0)</f>
        <v>0</v>
      </c>
      <c r="F2104" s="103">
        <f t="shared" si="65"/>
        <v>0</v>
      </c>
    </row>
    <row r="2105" spans="1:6">
      <c r="A2105" s="103">
        <f>IF('Khả năng chọn thiết bị'!$D$8="",0,IF(Consolidated!L2105='Khả năng chọn thiết bị'!$D$8,1,0))</f>
        <v>0</v>
      </c>
      <c r="B2105" s="103">
        <f>IF('Khả năng chọn thiết bị'!$D$8="",0,IF(Consolidated!P2105='Khả năng chọn thiết bị'!$D$8,1,0))</f>
        <v>0</v>
      </c>
      <c r="C2105" s="103">
        <f t="shared" si="64"/>
        <v>0</v>
      </c>
      <c r="D2105" s="103">
        <f>IF(Consolidated!E2105=1,1,0)</f>
        <v>0</v>
      </c>
      <c r="E2105" s="103">
        <f>IF(ISNUMBER(Consolidated!F2105),Consolidated!F2105,0)</f>
        <v>0</v>
      </c>
      <c r="F2105" s="103">
        <f t="shared" si="65"/>
        <v>0</v>
      </c>
    </row>
    <row r="2106" spans="1:6">
      <c r="A2106" s="103">
        <f>IF('Khả năng chọn thiết bị'!$D$8="",0,IF(Consolidated!L2106='Khả năng chọn thiết bị'!$D$8,1,0))</f>
        <v>0</v>
      </c>
      <c r="B2106" s="103">
        <f>IF('Khả năng chọn thiết bị'!$D$8="",0,IF(Consolidated!P2106='Khả năng chọn thiết bị'!$D$8,1,0))</f>
        <v>0</v>
      </c>
      <c r="C2106" s="103">
        <f t="shared" si="64"/>
        <v>0</v>
      </c>
      <c r="D2106" s="103">
        <f>IF(Consolidated!E2106=1,1,0)</f>
        <v>0</v>
      </c>
      <c r="E2106" s="103">
        <f>IF(ISNUMBER(Consolidated!F2106),Consolidated!F2106,0)</f>
        <v>0</v>
      </c>
      <c r="F2106" s="103">
        <f t="shared" si="65"/>
        <v>0</v>
      </c>
    </row>
    <row r="2107" spans="1:6">
      <c r="A2107" s="103">
        <f>IF('Khả năng chọn thiết bị'!$D$8="",0,IF(Consolidated!L2107='Khả năng chọn thiết bị'!$D$8,1,0))</f>
        <v>0</v>
      </c>
      <c r="B2107" s="103">
        <f>IF('Khả năng chọn thiết bị'!$D$8="",0,IF(Consolidated!P2107='Khả năng chọn thiết bị'!$D$8,1,0))</f>
        <v>0</v>
      </c>
      <c r="C2107" s="103">
        <f t="shared" si="64"/>
        <v>0</v>
      </c>
      <c r="D2107" s="103">
        <f>IF(Consolidated!E2107=1,1,0)</f>
        <v>0</v>
      </c>
      <c r="E2107" s="103">
        <f>IF(ISNUMBER(Consolidated!F2107),Consolidated!F2107,0)</f>
        <v>0</v>
      </c>
      <c r="F2107" s="103">
        <f t="shared" si="65"/>
        <v>0</v>
      </c>
    </row>
    <row r="2108" spans="1:6">
      <c r="A2108" s="103">
        <f>IF('Khả năng chọn thiết bị'!$D$8="",0,IF(Consolidated!L2108='Khả năng chọn thiết bị'!$D$8,1,0))</f>
        <v>0</v>
      </c>
      <c r="B2108" s="103">
        <f>IF('Khả năng chọn thiết bị'!$D$8="",0,IF(Consolidated!P2108='Khả năng chọn thiết bị'!$D$8,1,0))</f>
        <v>0</v>
      </c>
      <c r="C2108" s="103">
        <f t="shared" si="64"/>
        <v>0</v>
      </c>
      <c r="D2108" s="103">
        <f>IF(Consolidated!E2108=1,1,0)</f>
        <v>0</v>
      </c>
      <c r="E2108" s="103">
        <f>IF(ISNUMBER(Consolidated!F2108),Consolidated!F2108,0)</f>
        <v>0</v>
      </c>
      <c r="F2108" s="103">
        <f t="shared" si="65"/>
        <v>0</v>
      </c>
    </row>
    <row r="2109" spans="1:6">
      <c r="A2109" s="103">
        <f>IF('Khả năng chọn thiết bị'!$D$8="",0,IF(Consolidated!L2109='Khả năng chọn thiết bị'!$D$8,1,0))</f>
        <v>0</v>
      </c>
      <c r="B2109" s="103">
        <f>IF('Khả năng chọn thiết bị'!$D$8="",0,IF(Consolidated!P2109='Khả năng chọn thiết bị'!$D$8,1,0))</f>
        <v>0</v>
      </c>
      <c r="C2109" s="103">
        <f t="shared" si="64"/>
        <v>0</v>
      </c>
      <c r="D2109" s="103">
        <f>IF(Consolidated!E2109=1,1,0)</f>
        <v>0</v>
      </c>
      <c r="E2109" s="103">
        <f>IF(ISNUMBER(Consolidated!F2109),Consolidated!F2109,0)</f>
        <v>0</v>
      </c>
      <c r="F2109" s="103">
        <f t="shared" si="65"/>
        <v>0</v>
      </c>
    </row>
    <row r="2110" spans="1:6">
      <c r="A2110" s="103">
        <f>IF('Khả năng chọn thiết bị'!$D$8="",0,IF(Consolidated!L2110='Khả năng chọn thiết bị'!$D$8,1,0))</f>
        <v>0</v>
      </c>
      <c r="B2110" s="103">
        <f>IF('Khả năng chọn thiết bị'!$D$8="",0,IF(Consolidated!P2110='Khả năng chọn thiết bị'!$D$8,1,0))</f>
        <v>0</v>
      </c>
      <c r="C2110" s="103">
        <f t="shared" si="64"/>
        <v>0</v>
      </c>
      <c r="D2110" s="103">
        <f>IF(Consolidated!E2110=1,1,0)</f>
        <v>0</v>
      </c>
      <c r="E2110" s="103">
        <f>IF(ISNUMBER(Consolidated!F2110),Consolidated!F2110,0)</f>
        <v>0</v>
      </c>
      <c r="F2110" s="103">
        <f t="shared" si="65"/>
        <v>0</v>
      </c>
    </row>
    <row r="2111" spans="1:6">
      <c r="A2111" s="103">
        <f>IF('Khả năng chọn thiết bị'!$D$8="",0,IF(Consolidated!L2111='Khả năng chọn thiết bị'!$D$8,1,0))</f>
        <v>0</v>
      </c>
      <c r="B2111" s="103">
        <f>IF('Khả năng chọn thiết bị'!$D$8="",0,IF(Consolidated!P2111='Khả năng chọn thiết bị'!$D$8,1,0))</f>
        <v>0</v>
      </c>
      <c r="C2111" s="103">
        <f t="shared" si="64"/>
        <v>0</v>
      </c>
      <c r="D2111" s="103">
        <f>IF(Consolidated!E2111=1,1,0)</f>
        <v>1</v>
      </c>
      <c r="E2111" s="103">
        <f>IF(ISNUMBER(Consolidated!F2111),Consolidated!F2111,0)</f>
        <v>0</v>
      </c>
      <c r="F2111" s="103">
        <f t="shared" si="65"/>
        <v>0</v>
      </c>
    </row>
    <row r="2112" spans="1:6">
      <c r="A2112" s="103">
        <f>IF('Khả năng chọn thiết bị'!$D$8="",0,IF(Consolidated!L2112='Khả năng chọn thiết bị'!$D$8,1,0))</f>
        <v>0</v>
      </c>
      <c r="B2112" s="103">
        <f>IF('Khả năng chọn thiết bị'!$D$8="",0,IF(Consolidated!P2112='Khả năng chọn thiết bị'!$D$8,1,0))</f>
        <v>0</v>
      </c>
      <c r="C2112" s="103">
        <f t="shared" si="64"/>
        <v>0</v>
      </c>
      <c r="D2112" s="103">
        <f>IF(Consolidated!E2112=1,1,0)</f>
        <v>1</v>
      </c>
      <c r="E2112" s="103">
        <f>IF(ISNUMBER(Consolidated!F2112),Consolidated!F2112,0)</f>
        <v>0</v>
      </c>
      <c r="F2112" s="103">
        <f t="shared" si="65"/>
        <v>0</v>
      </c>
    </row>
    <row r="2113" spans="1:6">
      <c r="A2113" s="103">
        <f>IF('Khả năng chọn thiết bị'!$D$8="",0,IF(Consolidated!L2113='Khả năng chọn thiết bị'!$D$8,1,0))</f>
        <v>0</v>
      </c>
      <c r="B2113" s="103">
        <f>IF('Khả năng chọn thiết bị'!$D$8="",0,IF(Consolidated!P2113='Khả năng chọn thiết bị'!$D$8,1,0))</f>
        <v>0</v>
      </c>
      <c r="C2113" s="103">
        <f t="shared" si="64"/>
        <v>0</v>
      </c>
      <c r="D2113" s="103">
        <f>IF(Consolidated!E2113=1,1,0)</f>
        <v>1</v>
      </c>
      <c r="E2113" s="103">
        <f>IF(ISNUMBER(Consolidated!F2113),Consolidated!F2113,0)</f>
        <v>0</v>
      </c>
      <c r="F2113" s="103">
        <f t="shared" si="65"/>
        <v>0</v>
      </c>
    </row>
    <row r="2114" spans="1:6">
      <c r="A2114" s="103">
        <f>IF('Khả năng chọn thiết bị'!$D$8="",0,IF(Consolidated!L2114='Khả năng chọn thiết bị'!$D$8,1,0))</f>
        <v>0</v>
      </c>
      <c r="B2114" s="103">
        <f>IF('Khả năng chọn thiết bị'!$D$8="",0,IF(Consolidated!P2114='Khả năng chọn thiết bị'!$D$8,1,0))</f>
        <v>0</v>
      </c>
      <c r="C2114" s="103">
        <f t="shared" ref="C2114:C2177" si="66">IF(A2114+B2114&gt;0,1,0)</f>
        <v>0</v>
      </c>
      <c r="D2114" s="103">
        <f>IF(Consolidated!E2114=1,1,0)</f>
        <v>1</v>
      </c>
      <c r="E2114" s="103">
        <f>IF(ISNUMBER(Consolidated!F2114),Consolidated!F2114,0)</f>
        <v>0</v>
      </c>
      <c r="F2114" s="103">
        <f t="shared" si="65"/>
        <v>0</v>
      </c>
    </row>
    <row r="2115" spans="1:6">
      <c r="A2115" s="103">
        <f>IF('Khả năng chọn thiết bị'!$D$8="",0,IF(Consolidated!L2115='Khả năng chọn thiết bị'!$D$8,1,0))</f>
        <v>0</v>
      </c>
      <c r="B2115" s="103">
        <f>IF('Khả năng chọn thiết bị'!$D$8="",0,IF(Consolidated!P2115='Khả năng chọn thiết bị'!$D$8,1,0))</f>
        <v>0</v>
      </c>
      <c r="C2115" s="103">
        <f t="shared" si="66"/>
        <v>0</v>
      </c>
      <c r="D2115" s="103">
        <f>IF(Consolidated!E2115=1,1,0)</f>
        <v>1</v>
      </c>
      <c r="E2115" s="103">
        <f>IF(ISNUMBER(Consolidated!F2115),Consolidated!F2115,0)</f>
        <v>0</v>
      </c>
      <c r="F2115" s="103">
        <f t="shared" ref="F2115:F2178" si="67">F2114+C2115</f>
        <v>0</v>
      </c>
    </row>
    <row r="2116" spans="1:6">
      <c r="A2116" s="103">
        <f>IF('Khả năng chọn thiết bị'!$D$8="",0,IF(Consolidated!L2116='Khả năng chọn thiết bị'!$D$8,1,0))</f>
        <v>0</v>
      </c>
      <c r="B2116" s="103">
        <f>IF('Khả năng chọn thiết bị'!$D$8="",0,IF(Consolidated!P2116='Khả năng chọn thiết bị'!$D$8,1,0))</f>
        <v>0</v>
      </c>
      <c r="C2116" s="103">
        <f t="shared" si="66"/>
        <v>0</v>
      </c>
      <c r="D2116" s="103">
        <f>IF(Consolidated!E2116=1,1,0)</f>
        <v>1</v>
      </c>
      <c r="E2116" s="103">
        <f>IF(ISNUMBER(Consolidated!F2116),Consolidated!F2116,0)</f>
        <v>0</v>
      </c>
      <c r="F2116" s="103">
        <f t="shared" si="67"/>
        <v>0</v>
      </c>
    </row>
    <row r="2117" spans="1:6">
      <c r="A2117" s="103">
        <f>IF('Khả năng chọn thiết bị'!$D$8="",0,IF(Consolidated!L2117='Khả năng chọn thiết bị'!$D$8,1,0))</f>
        <v>0</v>
      </c>
      <c r="B2117" s="103">
        <f>IF('Khả năng chọn thiết bị'!$D$8="",0,IF(Consolidated!P2117='Khả năng chọn thiết bị'!$D$8,1,0))</f>
        <v>0</v>
      </c>
      <c r="C2117" s="103">
        <f t="shared" si="66"/>
        <v>0</v>
      </c>
      <c r="D2117" s="103">
        <f>IF(Consolidated!E2117=1,1,0)</f>
        <v>1</v>
      </c>
      <c r="E2117" s="103">
        <f>IF(ISNUMBER(Consolidated!F2117),Consolidated!F2117,0)</f>
        <v>0</v>
      </c>
      <c r="F2117" s="103">
        <f t="shared" si="67"/>
        <v>0</v>
      </c>
    </row>
    <row r="2118" spans="1:6">
      <c r="A2118" s="103">
        <f>IF('Khả năng chọn thiết bị'!$D$8="",0,IF(Consolidated!L2118='Khả năng chọn thiết bị'!$D$8,1,0))</f>
        <v>0</v>
      </c>
      <c r="B2118" s="103">
        <f>IF('Khả năng chọn thiết bị'!$D$8="",0,IF(Consolidated!P2118='Khả năng chọn thiết bị'!$D$8,1,0))</f>
        <v>0</v>
      </c>
      <c r="C2118" s="103">
        <f t="shared" si="66"/>
        <v>0</v>
      </c>
      <c r="D2118" s="103">
        <f>IF(Consolidated!E2118=1,1,0)</f>
        <v>1</v>
      </c>
      <c r="E2118" s="103">
        <f>IF(ISNUMBER(Consolidated!F2118),Consolidated!F2118,0)</f>
        <v>0</v>
      </c>
      <c r="F2118" s="103">
        <f t="shared" si="67"/>
        <v>0</v>
      </c>
    </row>
    <row r="2119" spans="1:6">
      <c r="A2119" s="103">
        <f>IF('Khả năng chọn thiết bị'!$D$8="",0,IF(Consolidated!L2119='Khả năng chọn thiết bị'!$D$8,1,0))</f>
        <v>0</v>
      </c>
      <c r="B2119" s="103">
        <f>IF('Khả năng chọn thiết bị'!$D$8="",0,IF(Consolidated!P2119='Khả năng chọn thiết bị'!$D$8,1,0))</f>
        <v>0</v>
      </c>
      <c r="C2119" s="103">
        <f t="shared" si="66"/>
        <v>0</v>
      </c>
      <c r="D2119" s="103">
        <f>IF(Consolidated!E2119=1,1,0)</f>
        <v>1</v>
      </c>
      <c r="E2119" s="103">
        <f>IF(ISNUMBER(Consolidated!F2119),Consolidated!F2119,0)</f>
        <v>0</v>
      </c>
      <c r="F2119" s="103">
        <f t="shared" si="67"/>
        <v>0</v>
      </c>
    </row>
    <row r="2120" spans="1:6">
      <c r="A2120" s="103">
        <f>IF('Khả năng chọn thiết bị'!$D$8="",0,IF(Consolidated!L2120='Khả năng chọn thiết bị'!$D$8,1,0))</f>
        <v>0</v>
      </c>
      <c r="B2120" s="103">
        <f>IF('Khả năng chọn thiết bị'!$D$8="",0,IF(Consolidated!P2120='Khả năng chọn thiết bị'!$D$8,1,0))</f>
        <v>0</v>
      </c>
      <c r="C2120" s="103">
        <f t="shared" si="66"/>
        <v>0</v>
      </c>
      <c r="D2120" s="103">
        <f>IF(Consolidated!E2120=1,1,0)</f>
        <v>1</v>
      </c>
      <c r="E2120" s="103">
        <f>IF(ISNUMBER(Consolidated!F2120),Consolidated!F2120,0)</f>
        <v>0</v>
      </c>
      <c r="F2120" s="103">
        <f t="shared" si="67"/>
        <v>0</v>
      </c>
    </row>
    <row r="2121" spans="1:6">
      <c r="A2121" s="103">
        <f>IF('Khả năng chọn thiết bị'!$D$8="",0,IF(Consolidated!L2121='Khả năng chọn thiết bị'!$D$8,1,0))</f>
        <v>0</v>
      </c>
      <c r="B2121" s="103">
        <f>IF('Khả năng chọn thiết bị'!$D$8="",0,IF(Consolidated!P2121='Khả năng chọn thiết bị'!$D$8,1,0))</f>
        <v>0</v>
      </c>
      <c r="C2121" s="103">
        <f t="shared" si="66"/>
        <v>0</v>
      </c>
      <c r="D2121" s="103">
        <f>IF(Consolidated!E2121=1,1,0)</f>
        <v>1</v>
      </c>
      <c r="E2121" s="103">
        <f>IF(ISNUMBER(Consolidated!F2121),Consolidated!F2121,0)</f>
        <v>0</v>
      </c>
      <c r="F2121" s="103">
        <f t="shared" si="67"/>
        <v>0</v>
      </c>
    </row>
    <row r="2122" spans="1:6">
      <c r="A2122" s="103">
        <f>IF('Khả năng chọn thiết bị'!$D$8="",0,IF(Consolidated!L2122='Khả năng chọn thiết bị'!$D$8,1,0))</f>
        <v>0</v>
      </c>
      <c r="B2122" s="103">
        <f>IF('Khả năng chọn thiết bị'!$D$8="",0,IF(Consolidated!P2122='Khả năng chọn thiết bị'!$D$8,1,0))</f>
        <v>0</v>
      </c>
      <c r="C2122" s="103">
        <f t="shared" si="66"/>
        <v>0</v>
      </c>
      <c r="D2122" s="103">
        <f>IF(Consolidated!E2122=1,1,0)</f>
        <v>1</v>
      </c>
      <c r="E2122" s="103">
        <f>IF(ISNUMBER(Consolidated!F2122),Consolidated!F2122,0)</f>
        <v>0</v>
      </c>
      <c r="F2122" s="103">
        <f t="shared" si="67"/>
        <v>0</v>
      </c>
    </row>
    <row r="2123" spans="1:6">
      <c r="A2123" s="103">
        <f>IF('Khả năng chọn thiết bị'!$D$8="",0,IF(Consolidated!L2123='Khả năng chọn thiết bị'!$D$8,1,0))</f>
        <v>0</v>
      </c>
      <c r="B2123" s="103">
        <f>IF('Khả năng chọn thiết bị'!$D$8="",0,IF(Consolidated!P2123='Khả năng chọn thiết bị'!$D$8,1,0))</f>
        <v>0</v>
      </c>
      <c r="C2123" s="103">
        <f t="shared" si="66"/>
        <v>0</v>
      </c>
      <c r="D2123" s="103">
        <f>IF(Consolidated!E2123=1,1,0)</f>
        <v>0</v>
      </c>
      <c r="E2123" s="103">
        <f>IF(ISNUMBER(Consolidated!F2123),Consolidated!F2123,0)</f>
        <v>0</v>
      </c>
      <c r="F2123" s="103">
        <f t="shared" si="67"/>
        <v>0</v>
      </c>
    </row>
    <row r="2124" spans="1:6">
      <c r="A2124" s="103">
        <f>IF('Khả năng chọn thiết bị'!$D$8="",0,IF(Consolidated!L2124='Khả năng chọn thiết bị'!$D$8,1,0))</f>
        <v>0</v>
      </c>
      <c r="B2124" s="103">
        <f>IF('Khả năng chọn thiết bị'!$D$8="",0,IF(Consolidated!P2124='Khả năng chọn thiết bị'!$D$8,1,0))</f>
        <v>0</v>
      </c>
      <c r="C2124" s="103">
        <f t="shared" si="66"/>
        <v>0</v>
      </c>
      <c r="D2124" s="103">
        <f>IF(Consolidated!E2124=1,1,0)</f>
        <v>0</v>
      </c>
      <c r="E2124" s="103">
        <f>IF(ISNUMBER(Consolidated!F2124),Consolidated!F2124,0)</f>
        <v>0</v>
      </c>
      <c r="F2124" s="103">
        <f t="shared" si="67"/>
        <v>0</v>
      </c>
    </row>
    <row r="2125" spans="1:6">
      <c r="A2125" s="103">
        <f>IF('Khả năng chọn thiết bị'!$D$8="",0,IF(Consolidated!L2125='Khả năng chọn thiết bị'!$D$8,1,0))</f>
        <v>0</v>
      </c>
      <c r="B2125" s="103">
        <f>IF('Khả năng chọn thiết bị'!$D$8="",0,IF(Consolidated!P2125='Khả năng chọn thiết bị'!$D$8,1,0))</f>
        <v>0</v>
      </c>
      <c r="C2125" s="103">
        <f t="shared" si="66"/>
        <v>0</v>
      </c>
      <c r="D2125" s="103">
        <f>IF(Consolidated!E2125=1,1,0)</f>
        <v>1</v>
      </c>
      <c r="E2125" s="103">
        <f>IF(ISNUMBER(Consolidated!F2125),Consolidated!F2125,0)</f>
        <v>0</v>
      </c>
      <c r="F2125" s="103">
        <f t="shared" si="67"/>
        <v>0</v>
      </c>
    </row>
    <row r="2126" spans="1:6">
      <c r="A2126" s="103">
        <f>IF('Khả năng chọn thiết bị'!$D$8="",0,IF(Consolidated!L2126='Khả năng chọn thiết bị'!$D$8,1,0))</f>
        <v>0</v>
      </c>
      <c r="B2126" s="103">
        <f>IF('Khả năng chọn thiết bị'!$D$8="",0,IF(Consolidated!P2126='Khả năng chọn thiết bị'!$D$8,1,0))</f>
        <v>0</v>
      </c>
      <c r="C2126" s="103">
        <f t="shared" si="66"/>
        <v>0</v>
      </c>
      <c r="D2126" s="103">
        <f>IF(Consolidated!E2126=1,1,0)</f>
        <v>1</v>
      </c>
      <c r="E2126" s="103">
        <f>IF(ISNUMBER(Consolidated!F2126),Consolidated!F2126,0)</f>
        <v>0</v>
      </c>
      <c r="F2126" s="103">
        <f t="shared" si="67"/>
        <v>0</v>
      </c>
    </row>
    <row r="2127" spans="1:6">
      <c r="A2127" s="103">
        <f>IF('Khả năng chọn thiết bị'!$D$8="",0,IF(Consolidated!L2127='Khả năng chọn thiết bị'!$D$8,1,0))</f>
        <v>0</v>
      </c>
      <c r="B2127" s="103">
        <f>IF('Khả năng chọn thiết bị'!$D$8="",0,IF(Consolidated!P2127='Khả năng chọn thiết bị'!$D$8,1,0))</f>
        <v>0</v>
      </c>
      <c r="C2127" s="103">
        <f t="shared" si="66"/>
        <v>0</v>
      </c>
      <c r="D2127" s="103">
        <f>IF(Consolidated!E2127=1,1,0)</f>
        <v>1</v>
      </c>
      <c r="E2127" s="103">
        <f>IF(ISNUMBER(Consolidated!F2127),Consolidated!F2127,0)</f>
        <v>0</v>
      </c>
      <c r="F2127" s="103">
        <f t="shared" si="67"/>
        <v>0</v>
      </c>
    </row>
    <row r="2128" spans="1:6">
      <c r="A2128" s="103">
        <f>IF('Khả năng chọn thiết bị'!$D$8="",0,IF(Consolidated!L2128='Khả năng chọn thiết bị'!$D$8,1,0))</f>
        <v>0</v>
      </c>
      <c r="B2128" s="103">
        <f>IF('Khả năng chọn thiết bị'!$D$8="",0,IF(Consolidated!P2128='Khả năng chọn thiết bị'!$D$8,1,0))</f>
        <v>0</v>
      </c>
      <c r="C2128" s="103">
        <f t="shared" si="66"/>
        <v>0</v>
      </c>
      <c r="D2128" s="103">
        <f>IF(Consolidated!E2128=1,1,0)</f>
        <v>1</v>
      </c>
      <c r="E2128" s="103">
        <f>IF(ISNUMBER(Consolidated!F2128),Consolidated!F2128,0)</f>
        <v>0</v>
      </c>
      <c r="F2128" s="103">
        <f t="shared" si="67"/>
        <v>0</v>
      </c>
    </row>
    <row r="2129" spans="1:6">
      <c r="A2129" s="103">
        <f>IF('Khả năng chọn thiết bị'!$D$8="",0,IF(Consolidated!L2129='Khả năng chọn thiết bị'!$D$8,1,0))</f>
        <v>0</v>
      </c>
      <c r="B2129" s="103">
        <f>IF('Khả năng chọn thiết bị'!$D$8="",0,IF(Consolidated!P2129='Khả năng chọn thiết bị'!$D$8,1,0))</f>
        <v>0</v>
      </c>
      <c r="C2129" s="103">
        <f t="shared" si="66"/>
        <v>0</v>
      </c>
      <c r="D2129" s="103">
        <f>IF(Consolidated!E2129=1,1,0)</f>
        <v>1</v>
      </c>
      <c r="E2129" s="103">
        <f>IF(ISNUMBER(Consolidated!F2129),Consolidated!F2129,0)</f>
        <v>0</v>
      </c>
      <c r="F2129" s="103">
        <f t="shared" si="67"/>
        <v>0</v>
      </c>
    </row>
    <row r="2130" spans="1:6">
      <c r="A2130" s="103">
        <f>IF('Khả năng chọn thiết bị'!$D$8="",0,IF(Consolidated!L2130='Khả năng chọn thiết bị'!$D$8,1,0))</f>
        <v>0</v>
      </c>
      <c r="B2130" s="103">
        <f>IF('Khả năng chọn thiết bị'!$D$8="",0,IF(Consolidated!P2130='Khả năng chọn thiết bị'!$D$8,1,0))</f>
        <v>0</v>
      </c>
      <c r="C2130" s="103">
        <f t="shared" si="66"/>
        <v>0</v>
      </c>
      <c r="D2130" s="103">
        <f>IF(Consolidated!E2130=1,1,0)</f>
        <v>1</v>
      </c>
      <c r="E2130" s="103">
        <f>IF(ISNUMBER(Consolidated!F2130),Consolidated!F2130,0)</f>
        <v>0</v>
      </c>
      <c r="F2130" s="103">
        <f t="shared" si="67"/>
        <v>0</v>
      </c>
    </row>
    <row r="2131" spans="1:6">
      <c r="A2131" s="103">
        <f>IF('Khả năng chọn thiết bị'!$D$8="",0,IF(Consolidated!L2131='Khả năng chọn thiết bị'!$D$8,1,0))</f>
        <v>0</v>
      </c>
      <c r="B2131" s="103">
        <f>IF('Khả năng chọn thiết bị'!$D$8="",0,IF(Consolidated!P2131='Khả năng chọn thiết bị'!$D$8,1,0))</f>
        <v>0</v>
      </c>
      <c r="C2131" s="103">
        <f t="shared" si="66"/>
        <v>0</v>
      </c>
      <c r="D2131" s="103">
        <f>IF(Consolidated!E2131=1,1,0)</f>
        <v>1</v>
      </c>
      <c r="E2131" s="103">
        <f>IF(ISNUMBER(Consolidated!F2131),Consolidated!F2131,0)</f>
        <v>0</v>
      </c>
      <c r="F2131" s="103">
        <f t="shared" si="67"/>
        <v>0</v>
      </c>
    </row>
    <row r="2132" spans="1:6">
      <c r="A2132" s="103">
        <f>IF('Khả năng chọn thiết bị'!$D$8="",0,IF(Consolidated!L2132='Khả năng chọn thiết bị'!$D$8,1,0))</f>
        <v>0</v>
      </c>
      <c r="B2132" s="103">
        <f>IF('Khả năng chọn thiết bị'!$D$8="",0,IF(Consolidated!P2132='Khả năng chọn thiết bị'!$D$8,1,0))</f>
        <v>0</v>
      </c>
      <c r="C2132" s="103">
        <f t="shared" si="66"/>
        <v>0</v>
      </c>
      <c r="D2132" s="103">
        <f>IF(Consolidated!E2132=1,1,0)</f>
        <v>1</v>
      </c>
      <c r="E2132" s="103">
        <f>IF(ISNUMBER(Consolidated!F2132),Consolidated!F2132,0)</f>
        <v>0</v>
      </c>
      <c r="F2132" s="103">
        <f t="shared" si="67"/>
        <v>0</v>
      </c>
    </row>
    <row r="2133" spans="1:6">
      <c r="A2133" s="103">
        <f>IF('Khả năng chọn thiết bị'!$D$8="",0,IF(Consolidated!L2133='Khả năng chọn thiết bị'!$D$8,1,0))</f>
        <v>0</v>
      </c>
      <c r="B2133" s="103">
        <f>IF('Khả năng chọn thiết bị'!$D$8="",0,IF(Consolidated!P2133='Khả năng chọn thiết bị'!$D$8,1,0))</f>
        <v>0</v>
      </c>
      <c r="C2133" s="103">
        <f t="shared" si="66"/>
        <v>0</v>
      </c>
      <c r="D2133" s="103">
        <f>IF(Consolidated!E2133=1,1,0)</f>
        <v>1</v>
      </c>
      <c r="E2133" s="103">
        <f>IF(ISNUMBER(Consolidated!F2133),Consolidated!F2133,0)</f>
        <v>0</v>
      </c>
      <c r="F2133" s="103">
        <f t="shared" si="67"/>
        <v>0</v>
      </c>
    </row>
    <row r="2134" spans="1:6">
      <c r="A2134" s="103">
        <f>IF('Khả năng chọn thiết bị'!$D$8="",0,IF(Consolidated!L2134='Khả năng chọn thiết bị'!$D$8,1,0))</f>
        <v>0</v>
      </c>
      <c r="B2134" s="103">
        <f>IF('Khả năng chọn thiết bị'!$D$8="",0,IF(Consolidated!P2134='Khả năng chọn thiết bị'!$D$8,1,0))</f>
        <v>0</v>
      </c>
      <c r="C2134" s="103">
        <f t="shared" si="66"/>
        <v>0</v>
      </c>
      <c r="D2134" s="103">
        <f>IF(Consolidated!E2134=1,1,0)</f>
        <v>1</v>
      </c>
      <c r="E2134" s="103">
        <f>IF(ISNUMBER(Consolidated!F2134),Consolidated!F2134,0)</f>
        <v>0</v>
      </c>
      <c r="F2134" s="103">
        <f t="shared" si="67"/>
        <v>0</v>
      </c>
    </row>
    <row r="2135" spans="1:6">
      <c r="A2135" s="103">
        <f>IF('Khả năng chọn thiết bị'!$D$8="",0,IF(Consolidated!L2135='Khả năng chọn thiết bị'!$D$8,1,0))</f>
        <v>0</v>
      </c>
      <c r="B2135" s="103">
        <f>IF('Khả năng chọn thiết bị'!$D$8="",0,IF(Consolidated!P2135='Khả năng chọn thiết bị'!$D$8,1,0))</f>
        <v>0</v>
      </c>
      <c r="C2135" s="103">
        <f t="shared" si="66"/>
        <v>0</v>
      </c>
      <c r="D2135" s="103">
        <f>IF(Consolidated!E2135=1,1,0)</f>
        <v>1</v>
      </c>
      <c r="E2135" s="103">
        <f>IF(ISNUMBER(Consolidated!F2135),Consolidated!F2135,0)</f>
        <v>0</v>
      </c>
      <c r="F2135" s="103">
        <f t="shared" si="67"/>
        <v>0</v>
      </c>
    </row>
    <row r="2136" spans="1:6">
      <c r="A2136" s="103">
        <f>IF('Khả năng chọn thiết bị'!$D$8="",0,IF(Consolidated!L2136='Khả năng chọn thiết bị'!$D$8,1,0))</f>
        <v>0</v>
      </c>
      <c r="B2136" s="103">
        <f>IF('Khả năng chọn thiết bị'!$D$8="",0,IF(Consolidated!P2136='Khả năng chọn thiết bị'!$D$8,1,0))</f>
        <v>0</v>
      </c>
      <c r="C2136" s="103">
        <f t="shared" si="66"/>
        <v>0</v>
      </c>
      <c r="D2136" s="103">
        <f>IF(Consolidated!E2136=1,1,0)</f>
        <v>1</v>
      </c>
      <c r="E2136" s="103">
        <f>IF(ISNUMBER(Consolidated!F2136),Consolidated!F2136,0)</f>
        <v>0</v>
      </c>
      <c r="F2136" s="103">
        <f t="shared" si="67"/>
        <v>0</v>
      </c>
    </row>
    <row r="2137" spans="1:6">
      <c r="A2137" s="103">
        <f>IF('Khả năng chọn thiết bị'!$D$8="",0,IF(Consolidated!L2137='Khả năng chọn thiết bị'!$D$8,1,0))</f>
        <v>0</v>
      </c>
      <c r="B2137" s="103">
        <f>IF('Khả năng chọn thiết bị'!$D$8="",0,IF(Consolidated!P2137='Khả năng chọn thiết bị'!$D$8,1,0))</f>
        <v>0</v>
      </c>
      <c r="C2137" s="103">
        <f t="shared" si="66"/>
        <v>0</v>
      </c>
      <c r="D2137" s="103">
        <f>IF(Consolidated!E2137=1,1,0)</f>
        <v>1</v>
      </c>
      <c r="E2137" s="103">
        <f>IF(ISNUMBER(Consolidated!F2137),Consolidated!F2137,0)</f>
        <v>0</v>
      </c>
      <c r="F2137" s="103">
        <f t="shared" si="67"/>
        <v>0</v>
      </c>
    </row>
    <row r="2138" spans="1:6">
      <c r="A2138" s="103">
        <f>IF('Khả năng chọn thiết bị'!$D$8="",0,IF(Consolidated!L2138='Khả năng chọn thiết bị'!$D$8,1,0))</f>
        <v>0</v>
      </c>
      <c r="B2138" s="103">
        <f>IF('Khả năng chọn thiết bị'!$D$8="",0,IF(Consolidated!P2138='Khả năng chọn thiết bị'!$D$8,1,0))</f>
        <v>0</v>
      </c>
      <c r="C2138" s="103">
        <f t="shared" si="66"/>
        <v>0</v>
      </c>
      <c r="D2138" s="103">
        <f>IF(Consolidated!E2138=1,1,0)</f>
        <v>1</v>
      </c>
      <c r="E2138" s="103">
        <f>IF(ISNUMBER(Consolidated!F2138),Consolidated!F2138,0)</f>
        <v>0</v>
      </c>
      <c r="F2138" s="103">
        <f t="shared" si="67"/>
        <v>0</v>
      </c>
    </row>
    <row r="2139" spans="1:6">
      <c r="A2139" s="103">
        <f>IF('Khả năng chọn thiết bị'!$D$8="",0,IF(Consolidated!L2139='Khả năng chọn thiết bị'!$D$8,1,0))</f>
        <v>0</v>
      </c>
      <c r="B2139" s="103">
        <f>IF('Khả năng chọn thiết bị'!$D$8="",0,IF(Consolidated!P2139='Khả năng chọn thiết bị'!$D$8,1,0))</f>
        <v>0</v>
      </c>
      <c r="C2139" s="103">
        <f t="shared" si="66"/>
        <v>0</v>
      </c>
      <c r="D2139" s="103">
        <f>IF(Consolidated!E2139=1,1,0)</f>
        <v>1</v>
      </c>
      <c r="E2139" s="103">
        <f>IF(ISNUMBER(Consolidated!F2139),Consolidated!F2139,0)</f>
        <v>0</v>
      </c>
      <c r="F2139" s="103">
        <f t="shared" si="67"/>
        <v>0</v>
      </c>
    </row>
    <row r="2140" spans="1:6">
      <c r="A2140" s="103">
        <f>IF('Khả năng chọn thiết bị'!$D$8="",0,IF(Consolidated!L2140='Khả năng chọn thiết bị'!$D$8,1,0))</f>
        <v>0</v>
      </c>
      <c r="B2140" s="103">
        <f>IF('Khả năng chọn thiết bị'!$D$8="",0,IF(Consolidated!P2140='Khả năng chọn thiết bị'!$D$8,1,0))</f>
        <v>0</v>
      </c>
      <c r="C2140" s="103">
        <f t="shared" si="66"/>
        <v>0</v>
      </c>
      <c r="D2140" s="103">
        <f>IF(Consolidated!E2140=1,1,0)</f>
        <v>1</v>
      </c>
      <c r="E2140" s="103">
        <f>IF(ISNUMBER(Consolidated!F2140),Consolidated!F2140,0)</f>
        <v>0</v>
      </c>
      <c r="F2140" s="103">
        <f t="shared" si="67"/>
        <v>0</v>
      </c>
    </row>
    <row r="2141" spans="1:6">
      <c r="A2141" s="103">
        <f>IF('Khả năng chọn thiết bị'!$D$8="",0,IF(Consolidated!L2141='Khả năng chọn thiết bị'!$D$8,1,0))</f>
        <v>0</v>
      </c>
      <c r="B2141" s="103">
        <f>IF('Khả năng chọn thiết bị'!$D$8="",0,IF(Consolidated!P2141='Khả năng chọn thiết bị'!$D$8,1,0))</f>
        <v>0</v>
      </c>
      <c r="C2141" s="103">
        <f t="shared" si="66"/>
        <v>0</v>
      </c>
      <c r="D2141" s="103">
        <f>IF(Consolidated!E2141=1,1,0)</f>
        <v>1</v>
      </c>
      <c r="E2141" s="103">
        <f>IF(ISNUMBER(Consolidated!F2141),Consolidated!F2141,0)</f>
        <v>0</v>
      </c>
      <c r="F2141" s="103">
        <f t="shared" si="67"/>
        <v>0</v>
      </c>
    </row>
    <row r="2142" spans="1:6">
      <c r="A2142" s="103">
        <f>IF('Khả năng chọn thiết bị'!$D$8="",0,IF(Consolidated!L2142='Khả năng chọn thiết bị'!$D$8,1,0))</f>
        <v>0</v>
      </c>
      <c r="B2142" s="103">
        <f>IF('Khả năng chọn thiết bị'!$D$8="",0,IF(Consolidated!P2142='Khả năng chọn thiết bị'!$D$8,1,0))</f>
        <v>0</v>
      </c>
      <c r="C2142" s="103">
        <f t="shared" si="66"/>
        <v>0</v>
      </c>
      <c r="D2142" s="103">
        <f>IF(Consolidated!E2142=1,1,0)</f>
        <v>1</v>
      </c>
      <c r="E2142" s="103">
        <f>IF(ISNUMBER(Consolidated!F2142),Consolidated!F2142,0)</f>
        <v>0</v>
      </c>
      <c r="F2142" s="103">
        <f t="shared" si="67"/>
        <v>0</v>
      </c>
    </row>
    <row r="2143" spans="1:6">
      <c r="A2143" s="103">
        <f>IF('Khả năng chọn thiết bị'!$D$8="",0,IF(Consolidated!L2143='Khả năng chọn thiết bị'!$D$8,1,0))</f>
        <v>0</v>
      </c>
      <c r="B2143" s="103">
        <f>IF('Khả năng chọn thiết bị'!$D$8="",0,IF(Consolidated!P2143='Khả năng chọn thiết bị'!$D$8,1,0))</f>
        <v>0</v>
      </c>
      <c r="C2143" s="103">
        <f t="shared" si="66"/>
        <v>0</v>
      </c>
      <c r="D2143" s="103">
        <f>IF(Consolidated!E2143=1,1,0)</f>
        <v>1</v>
      </c>
      <c r="E2143" s="103">
        <f>IF(ISNUMBER(Consolidated!F2143),Consolidated!F2143,0)</f>
        <v>0</v>
      </c>
      <c r="F2143" s="103">
        <f t="shared" si="67"/>
        <v>0</v>
      </c>
    </row>
    <row r="2144" spans="1:6">
      <c r="A2144" s="103">
        <f>IF('Khả năng chọn thiết bị'!$D$8="",0,IF(Consolidated!L2144='Khả năng chọn thiết bị'!$D$8,1,0))</f>
        <v>0</v>
      </c>
      <c r="B2144" s="103">
        <f>IF('Khả năng chọn thiết bị'!$D$8="",0,IF(Consolidated!P2144='Khả năng chọn thiết bị'!$D$8,1,0))</f>
        <v>0</v>
      </c>
      <c r="C2144" s="103">
        <f t="shared" si="66"/>
        <v>0</v>
      </c>
      <c r="D2144" s="103">
        <f>IF(Consolidated!E2144=1,1,0)</f>
        <v>1</v>
      </c>
      <c r="E2144" s="103">
        <f>IF(ISNUMBER(Consolidated!F2144),Consolidated!F2144,0)</f>
        <v>0</v>
      </c>
      <c r="F2144" s="103">
        <f t="shared" si="67"/>
        <v>0</v>
      </c>
    </row>
    <row r="2145" spans="1:6">
      <c r="A2145" s="103">
        <f>IF('Khả năng chọn thiết bị'!$D$8="",0,IF(Consolidated!L2145='Khả năng chọn thiết bị'!$D$8,1,0))</f>
        <v>0</v>
      </c>
      <c r="B2145" s="103">
        <f>IF('Khả năng chọn thiết bị'!$D$8="",0,IF(Consolidated!P2145='Khả năng chọn thiết bị'!$D$8,1,0))</f>
        <v>0</v>
      </c>
      <c r="C2145" s="103">
        <f t="shared" si="66"/>
        <v>0</v>
      </c>
      <c r="D2145" s="103">
        <f>IF(Consolidated!E2145=1,1,0)</f>
        <v>1</v>
      </c>
      <c r="E2145" s="103">
        <f>IF(ISNUMBER(Consolidated!F2145),Consolidated!F2145,0)</f>
        <v>0</v>
      </c>
      <c r="F2145" s="103">
        <f t="shared" si="67"/>
        <v>0</v>
      </c>
    </row>
    <row r="2146" spans="1:6">
      <c r="A2146" s="103">
        <f>IF('Khả năng chọn thiết bị'!$D$8="",0,IF(Consolidated!L2146='Khả năng chọn thiết bị'!$D$8,1,0))</f>
        <v>0</v>
      </c>
      <c r="B2146" s="103">
        <f>IF('Khả năng chọn thiết bị'!$D$8="",0,IF(Consolidated!P2146='Khả năng chọn thiết bị'!$D$8,1,0))</f>
        <v>0</v>
      </c>
      <c r="C2146" s="103">
        <f t="shared" si="66"/>
        <v>0</v>
      </c>
      <c r="D2146" s="103">
        <f>IF(Consolidated!E2146=1,1,0)</f>
        <v>1</v>
      </c>
      <c r="E2146" s="103">
        <f>IF(ISNUMBER(Consolidated!F2146),Consolidated!F2146,0)</f>
        <v>0</v>
      </c>
      <c r="F2146" s="103">
        <f t="shared" si="67"/>
        <v>0</v>
      </c>
    </row>
    <row r="2147" spans="1:6">
      <c r="A2147" s="103">
        <f>IF('Khả năng chọn thiết bị'!$D$8="",0,IF(Consolidated!L2147='Khả năng chọn thiết bị'!$D$8,1,0))</f>
        <v>0</v>
      </c>
      <c r="B2147" s="103">
        <f>IF('Khả năng chọn thiết bị'!$D$8="",0,IF(Consolidated!P2147='Khả năng chọn thiết bị'!$D$8,1,0))</f>
        <v>0</v>
      </c>
      <c r="C2147" s="103">
        <f t="shared" si="66"/>
        <v>0</v>
      </c>
      <c r="D2147" s="103">
        <f>IF(Consolidated!E2147=1,1,0)</f>
        <v>1</v>
      </c>
      <c r="E2147" s="103">
        <f>IF(ISNUMBER(Consolidated!F2147),Consolidated!F2147,0)</f>
        <v>0</v>
      </c>
      <c r="F2147" s="103">
        <f t="shared" si="67"/>
        <v>0</v>
      </c>
    </row>
    <row r="2148" spans="1:6">
      <c r="A2148" s="103">
        <f>IF('Khả năng chọn thiết bị'!$D$8="",0,IF(Consolidated!L2148='Khả năng chọn thiết bị'!$D$8,1,0))</f>
        <v>0</v>
      </c>
      <c r="B2148" s="103">
        <f>IF('Khả năng chọn thiết bị'!$D$8="",0,IF(Consolidated!P2148='Khả năng chọn thiết bị'!$D$8,1,0))</f>
        <v>0</v>
      </c>
      <c r="C2148" s="103">
        <f t="shared" si="66"/>
        <v>0</v>
      </c>
      <c r="D2148" s="103">
        <f>IF(Consolidated!E2148=1,1,0)</f>
        <v>1</v>
      </c>
      <c r="E2148" s="103">
        <f>IF(ISNUMBER(Consolidated!F2148),Consolidated!F2148,0)</f>
        <v>0</v>
      </c>
      <c r="F2148" s="103">
        <f t="shared" si="67"/>
        <v>0</v>
      </c>
    </row>
    <row r="2149" spans="1:6">
      <c r="A2149" s="103">
        <f>IF('Khả năng chọn thiết bị'!$D$8="",0,IF(Consolidated!L2149='Khả năng chọn thiết bị'!$D$8,1,0))</f>
        <v>0</v>
      </c>
      <c r="B2149" s="103">
        <f>IF('Khả năng chọn thiết bị'!$D$8="",0,IF(Consolidated!P2149='Khả năng chọn thiết bị'!$D$8,1,0))</f>
        <v>0</v>
      </c>
      <c r="C2149" s="103">
        <f t="shared" si="66"/>
        <v>0</v>
      </c>
      <c r="D2149" s="103">
        <f>IF(Consolidated!E2149=1,1,0)</f>
        <v>1</v>
      </c>
      <c r="E2149" s="103">
        <f>IF(ISNUMBER(Consolidated!F2149),Consolidated!F2149,0)</f>
        <v>0</v>
      </c>
      <c r="F2149" s="103">
        <f t="shared" si="67"/>
        <v>0</v>
      </c>
    </row>
    <row r="2150" spans="1:6">
      <c r="A2150" s="103">
        <f>IF('Khả năng chọn thiết bị'!$D$8="",0,IF(Consolidated!L2150='Khả năng chọn thiết bị'!$D$8,1,0))</f>
        <v>0</v>
      </c>
      <c r="B2150" s="103">
        <f>IF('Khả năng chọn thiết bị'!$D$8="",0,IF(Consolidated!P2150='Khả năng chọn thiết bị'!$D$8,1,0))</f>
        <v>0</v>
      </c>
      <c r="C2150" s="103">
        <f t="shared" si="66"/>
        <v>0</v>
      </c>
      <c r="D2150" s="103">
        <f>IF(Consolidated!E2150=1,1,0)</f>
        <v>1</v>
      </c>
      <c r="E2150" s="103">
        <f>IF(ISNUMBER(Consolidated!F2150),Consolidated!F2150,0)</f>
        <v>0</v>
      </c>
      <c r="F2150" s="103">
        <f t="shared" si="67"/>
        <v>0</v>
      </c>
    </row>
    <row r="2151" spans="1:6">
      <c r="A2151" s="103">
        <f>IF('Khả năng chọn thiết bị'!$D$8="",0,IF(Consolidated!L2151='Khả năng chọn thiết bị'!$D$8,1,0))</f>
        <v>0</v>
      </c>
      <c r="B2151" s="103">
        <f>IF('Khả năng chọn thiết bị'!$D$8="",0,IF(Consolidated!P2151='Khả năng chọn thiết bị'!$D$8,1,0))</f>
        <v>0</v>
      </c>
      <c r="C2151" s="103">
        <f t="shared" si="66"/>
        <v>0</v>
      </c>
      <c r="D2151" s="103">
        <f>IF(Consolidated!E2151=1,1,0)</f>
        <v>1</v>
      </c>
      <c r="E2151" s="103">
        <f>IF(ISNUMBER(Consolidated!F2151),Consolidated!F2151,0)</f>
        <v>0</v>
      </c>
      <c r="F2151" s="103">
        <f t="shared" si="67"/>
        <v>0</v>
      </c>
    </row>
    <row r="2152" spans="1:6">
      <c r="A2152" s="103">
        <f>IF('Khả năng chọn thiết bị'!$D$8="",0,IF(Consolidated!L2152='Khả năng chọn thiết bị'!$D$8,1,0))</f>
        <v>0</v>
      </c>
      <c r="B2152" s="103">
        <f>IF('Khả năng chọn thiết bị'!$D$8="",0,IF(Consolidated!P2152='Khả năng chọn thiết bị'!$D$8,1,0))</f>
        <v>0</v>
      </c>
      <c r="C2152" s="103">
        <f t="shared" si="66"/>
        <v>0</v>
      </c>
      <c r="D2152" s="103">
        <f>IF(Consolidated!E2152=1,1,0)</f>
        <v>1</v>
      </c>
      <c r="E2152" s="103">
        <f>IF(ISNUMBER(Consolidated!F2152),Consolidated!F2152,0)</f>
        <v>0</v>
      </c>
      <c r="F2152" s="103">
        <f t="shared" si="67"/>
        <v>0</v>
      </c>
    </row>
    <row r="2153" spans="1:6">
      <c r="A2153" s="103">
        <f>IF('Khả năng chọn thiết bị'!$D$8="",0,IF(Consolidated!L2153='Khả năng chọn thiết bị'!$D$8,1,0))</f>
        <v>0</v>
      </c>
      <c r="B2153" s="103">
        <f>IF('Khả năng chọn thiết bị'!$D$8="",0,IF(Consolidated!P2153='Khả năng chọn thiết bị'!$D$8,1,0))</f>
        <v>0</v>
      </c>
      <c r="C2153" s="103">
        <f t="shared" si="66"/>
        <v>0</v>
      </c>
      <c r="D2153" s="103">
        <f>IF(Consolidated!E2153=1,1,0)</f>
        <v>0</v>
      </c>
      <c r="E2153" s="103">
        <f>IF(ISNUMBER(Consolidated!F2153),Consolidated!F2153,0)</f>
        <v>0</v>
      </c>
      <c r="F2153" s="103">
        <f t="shared" si="67"/>
        <v>0</v>
      </c>
    </row>
    <row r="2154" spans="1:6">
      <c r="A2154" s="103">
        <f>IF('Khả năng chọn thiết bị'!$D$8="",0,IF(Consolidated!L2154='Khả năng chọn thiết bị'!$D$8,1,0))</f>
        <v>0</v>
      </c>
      <c r="B2154" s="103">
        <f>IF('Khả năng chọn thiết bị'!$D$8="",0,IF(Consolidated!P2154='Khả năng chọn thiết bị'!$D$8,1,0))</f>
        <v>0</v>
      </c>
      <c r="C2154" s="103">
        <f t="shared" si="66"/>
        <v>0</v>
      </c>
      <c r="D2154" s="103">
        <f>IF(Consolidated!E2154=1,1,0)</f>
        <v>1</v>
      </c>
      <c r="E2154" s="103">
        <f>IF(ISNUMBER(Consolidated!F2154),Consolidated!F2154,0)</f>
        <v>0</v>
      </c>
      <c r="F2154" s="103">
        <f t="shared" si="67"/>
        <v>0</v>
      </c>
    </row>
    <row r="2155" spans="1:6">
      <c r="A2155" s="103">
        <f>IF('Khả năng chọn thiết bị'!$D$8="",0,IF(Consolidated!L2155='Khả năng chọn thiết bị'!$D$8,1,0))</f>
        <v>0</v>
      </c>
      <c r="B2155" s="103">
        <f>IF('Khả năng chọn thiết bị'!$D$8="",0,IF(Consolidated!P2155='Khả năng chọn thiết bị'!$D$8,1,0))</f>
        <v>0</v>
      </c>
      <c r="C2155" s="103">
        <f t="shared" si="66"/>
        <v>0</v>
      </c>
      <c r="D2155" s="103">
        <f>IF(Consolidated!E2155=1,1,0)</f>
        <v>1</v>
      </c>
      <c r="E2155" s="103">
        <f>IF(ISNUMBER(Consolidated!F2155),Consolidated!F2155,0)</f>
        <v>0</v>
      </c>
      <c r="F2155" s="103">
        <f t="shared" si="67"/>
        <v>0</v>
      </c>
    </row>
    <row r="2156" spans="1:6">
      <c r="A2156" s="103">
        <f>IF('Khả năng chọn thiết bị'!$D$8="",0,IF(Consolidated!L2156='Khả năng chọn thiết bị'!$D$8,1,0))</f>
        <v>0</v>
      </c>
      <c r="B2156" s="103">
        <f>IF('Khả năng chọn thiết bị'!$D$8="",0,IF(Consolidated!P2156='Khả năng chọn thiết bị'!$D$8,1,0))</f>
        <v>0</v>
      </c>
      <c r="C2156" s="103">
        <f t="shared" si="66"/>
        <v>0</v>
      </c>
      <c r="D2156" s="103">
        <f>IF(Consolidated!E2156=1,1,0)</f>
        <v>0</v>
      </c>
      <c r="E2156" s="103">
        <f>IF(ISNUMBER(Consolidated!F2156),Consolidated!F2156,0)</f>
        <v>0</v>
      </c>
      <c r="F2156" s="103">
        <f t="shared" si="67"/>
        <v>0</v>
      </c>
    </row>
    <row r="2157" spans="1:6">
      <c r="A2157" s="103">
        <f>IF('Khả năng chọn thiết bị'!$D$8="",0,IF(Consolidated!L2157='Khả năng chọn thiết bị'!$D$8,1,0))</f>
        <v>0</v>
      </c>
      <c r="B2157" s="103">
        <f>IF('Khả năng chọn thiết bị'!$D$8="",0,IF(Consolidated!P2157='Khả năng chọn thiết bị'!$D$8,1,0))</f>
        <v>0</v>
      </c>
      <c r="C2157" s="103">
        <f t="shared" si="66"/>
        <v>0</v>
      </c>
      <c r="D2157" s="103">
        <f>IF(Consolidated!E2157=1,1,0)</f>
        <v>0</v>
      </c>
      <c r="E2157" s="103">
        <f>IF(ISNUMBER(Consolidated!F2157),Consolidated!F2157,0)</f>
        <v>0</v>
      </c>
      <c r="F2157" s="103">
        <f t="shared" si="67"/>
        <v>0</v>
      </c>
    </row>
    <row r="2158" spans="1:6">
      <c r="A2158" s="103">
        <f>IF('Khả năng chọn thiết bị'!$D$8="",0,IF(Consolidated!L2158='Khả năng chọn thiết bị'!$D$8,1,0))</f>
        <v>0</v>
      </c>
      <c r="B2158" s="103">
        <f>IF('Khả năng chọn thiết bị'!$D$8="",0,IF(Consolidated!P2158='Khả năng chọn thiết bị'!$D$8,1,0))</f>
        <v>0</v>
      </c>
      <c r="C2158" s="103">
        <f t="shared" si="66"/>
        <v>0</v>
      </c>
      <c r="D2158" s="103">
        <f>IF(Consolidated!E2158=1,1,0)</f>
        <v>0</v>
      </c>
      <c r="E2158" s="103">
        <f>IF(ISNUMBER(Consolidated!F2158),Consolidated!F2158,0)</f>
        <v>0</v>
      </c>
      <c r="F2158" s="103">
        <f t="shared" si="67"/>
        <v>0</v>
      </c>
    </row>
    <row r="2159" spans="1:6">
      <c r="A2159" s="103">
        <f>IF('Khả năng chọn thiết bị'!$D$8="",0,IF(Consolidated!L2159='Khả năng chọn thiết bị'!$D$8,1,0))</f>
        <v>0</v>
      </c>
      <c r="B2159" s="103">
        <f>IF('Khả năng chọn thiết bị'!$D$8="",0,IF(Consolidated!P2159='Khả năng chọn thiết bị'!$D$8,1,0))</f>
        <v>0</v>
      </c>
      <c r="C2159" s="103">
        <f t="shared" si="66"/>
        <v>0</v>
      </c>
      <c r="D2159" s="103">
        <f>IF(Consolidated!E2159=1,1,0)</f>
        <v>0</v>
      </c>
      <c r="E2159" s="103">
        <f>IF(ISNUMBER(Consolidated!F2159),Consolidated!F2159,0)</f>
        <v>0</v>
      </c>
      <c r="F2159" s="103">
        <f t="shared" si="67"/>
        <v>0</v>
      </c>
    </row>
    <row r="2160" spans="1:6">
      <c r="A2160" s="103">
        <f>IF('Khả năng chọn thiết bị'!$D$8="",0,IF(Consolidated!L2160='Khả năng chọn thiết bị'!$D$8,1,0))</f>
        <v>0</v>
      </c>
      <c r="B2160" s="103">
        <f>IF('Khả năng chọn thiết bị'!$D$8="",0,IF(Consolidated!P2160='Khả năng chọn thiết bị'!$D$8,1,0))</f>
        <v>0</v>
      </c>
      <c r="C2160" s="103">
        <f t="shared" si="66"/>
        <v>0</v>
      </c>
      <c r="D2160" s="103">
        <f>IF(Consolidated!E2160=1,1,0)</f>
        <v>0</v>
      </c>
      <c r="E2160" s="103">
        <f>IF(ISNUMBER(Consolidated!F2160),Consolidated!F2160,0)</f>
        <v>0</v>
      </c>
      <c r="F2160" s="103">
        <f t="shared" si="67"/>
        <v>0</v>
      </c>
    </row>
    <row r="2161" spans="1:6">
      <c r="A2161" s="103">
        <f>IF('Khả năng chọn thiết bị'!$D$8="",0,IF(Consolidated!L2161='Khả năng chọn thiết bị'!$D$8,1,0))</f>
        <v>0</v>
      </c>
      <c r="B2161" s="103">
        <f>IF('Khả năng chọn thiết bị'!$D$8="",0,IF(Consolidated!P2161='Khả năng chọn thiết bị'!$D$8,1,0))</f>
        <v>0</v>
      </c>
      <c r="C2161" s="103">
        <f t="shared" si="66"/>
        <v>0</v>
      </c>
      <c r="D2161" s="103">
        <f>IF(Consolidated!E2161=1,1,0)</f>
        <v>1</v>
      </c>
      <c r="E2161" s="103">
        <f>IF(ISNUMBER(Consolidated!F2161),Consolidated!F2161,0)</f>
        <v>0</v>
      </c>
      <c r="F2161" s="103">
        <f t="shared" si="67"/>
        <v>0</v>
      </c>
    </row>
    <row r="2162" spans="1:6">
      <c r="A2162" s="103">
        <f>IF('Khả năng chọn thiết bị'!$D$8="",0,IF(Consolidated!L2162='Khả năng chọn thiết bị'!$D$8,1,0))</f>
        <v>0</v>
      </c>
      <c r="B2162" s="103">
        <f>IF('Khả năng chọn thiết bị'!$D$8="",0,IF(Consolidated!P2162='Khả năng chọn thiết bị'!$D$8,1,0))</f>
        <v>0</v>
      </c>
      <c r="C2162" s="103">
        <f t="shared" si="66"/>
        <v>0</v>
      </c>
      <c r="D2162" s="103">
        <f>IF(Consolidated!E2162=1,1,0)</f>
        <v>1</v>
      </c>
      <c r="E2162" s="103">
        <f>IF(ISNUMBER(Consolidated!F2162),Consolidated!F2162,0)</f>
        <v>0</v>
      </c>
      <c r="F2162" s="103">
        <f t="shared" si="67"/>
        <v>0</v>
      </c>
    </row>
    <row r="2163" spans="1:6">
      <c r="A2163" s="103">
        <f>IF('Khả năng chọn thiết bị'!$D$8="",0,IF(Consolidated!L2163='Khả năng chọn thiết bị'!$D$8,1,0))</f>
        <v>0</v>
      </c>
      <c r="B2163" s="103">
        <f>IF('Khả năng chọn thiết bị'!$D$8="",0,IF(Consolidated!P2163='Khả năng chọn thiết bị'!$D$8,1,0))</f>
        <v>0</v>
      </c>
      <c r="C2163" s="103">
        <f t="shared" si="66"/>
        <v>0</v>
      </c>
      <c r="D2163" s="103">
        <f>IF(Consolidated!E2163=1,1,0)</f>
        <v>0</v>
      </c>
      <c r="E2163" s="103">
        <f>IF(ISNUMBER(Consolidated!F2163),Consolidated!F2163,0)</f>
        <v>0</v>
      </c>
      <c r="F2163" s="103">
        <f t="shared" si="67"/>
        <v>0</v>
      </c>
    </row>
    <row r="2164" spans="1:6">
      <c r="A2164" s="103">
        <f>IF('Khả năng chọn thiết bị'!$D$8="",0,IF(Consolidated!L2164='Khả năng chọn thiết bị'!$D$8,1,0))</f>
        <v>0</v>
      </c>
      <c r="B2164" s="103">
        <f>IF('Khả năng chọn thiết bị'!$D$8="",0,IF(Consolidated!P2164='Khả năng chọn thiết bị'!$D$8,1,0))</f>
        <v>0</v>
      </c>
      <c r="C2164" s="103">
        <f t="shared" si="66"/>
        <v>0</v>
      </c>
      <c r="D2164" s="103">
        <f>IF(Consolidated!E2164=1,1,0)</f>
        <v>0</v>
      </c>
      <c r="E2164" s="103">
        <f>IF(ISNUMBER(Consolidated!F2164),Consolidated!F2164,0)</f>
        <v>0</v>
      </c>
      <c r="F2164" s="103">
        <f t="shared" si="67"/>
        <v>0</v>
      </c>
    </row>
    <row r="2165" spans="1:6">
      <c r="A2165" s="103">
        <f>IF('Khả năng chọn thiết bị'!$D$8="",0,IF(Consolidated!L2165='Khả năng chọn thiết bị'!$D$8,1,0))</f>
        <v>0</v>
      </c>
      <c r="B2165" s="103">
        <f>IF('Khả năng chọn thiết bị'!$D$8="",0,IF(Consolidated!P2165='Khả năng chọn thiết bị'!$D$8,1,0))</f>
        <v>0</v>
      </c>
      <c r="C2165" s="103">
        <f t="shared" si="66"/>
        <v>0</v>
      </c>
      <c r="D2165" s="103">
        <f>IF(Consolidated!E2165=1,1,0)</f>
        <v>0</v>
      </c>
      <c r="E2165" s="103">
        <f>IF(ISNUMBER(Consolidated!F2165),Consolidated!F2165,0)</f>
        <v>0</v>
      </c>
      <c r="F2165" s="103">
        <f t="shared" si="67"/>
        <v>0</v>
      </c>
    </row>
    <row r="2166" spans="1:6">
      <c r="A2166" s="103">
        <f>IF('Khả năng chọn thiết bị'!$D$8="",0,IF(Consolidated!L2166='Khả năng chọn thiết bị'!$D$8,1,0))</f>
        <v>0</v>
      </c>
      <c r="B2166" s="103">
        <f>IF('Khả năng chọn thiết bị'!$D$8="",0,IF(Consolidated!P2166='Khả năng chọn thiết bị'!$D$8,1,0))</f>
        <v>0</v>
      </c>
      <c r="C2166" s="103">
        <f t="shared" si="66"/>
        <v>0</v>
      </c>
      <c r="D2166" s="103">
        <f>IF(Consolidated!E2166=1,1,0)</f>
        <v>0</v>
      </c>
      <c r="E2166" s="103">
        <f>IF(ISNUMBER(Consolidated!F2166),Consolidated!F2166,0)</f>
        <v>0</v>
      </c>
      <c r="F2166" s="103">
        <f t="shared" si="67"/>
        <v>0</v>
      </c>
    </row>
    <row r="2167" spans="1:6">
      <c r="A2167" s="103">
        <f>IF('Khả năng chọn thiết bị'!$D$8="",0,IF(Consolidated!L2167='Khả năng chọn thiết bị'!$D$8,1,0))</f>
        <v>0</v>
      </c>
      <c r="B2167" s="103">
        <f>IF('Khả năng chọn thiết bị'!$D$8="",0,IF(Consolidated!P2167='Khả năng chọn thiết bị'!$D$8,1,0))</f>
        <v>0</v>
      </c>
      <c r="C2167" s="103">
        <f t="shared" si="66"/>
        <v>0</v>
      </c>
      <c r="D2167" s="103">
        <f>IF(Consolidated!E2167=1,1,0)</f>
        <v>0</v>
      </c>
      <c r="E2167" s="103">
        <f>IF(ISNUMBER(Consolidated!F2167),Consolidated!F2167,0)</f>
        <v>0</v>
      </c>
      <c r="F2167" s="103">
        <f t="shared" si="67"/>
        <v>0</v>
      </c>
    </row>
    <row r="2168" spans="1:6">
      <c r="A2168" s="103">
        <f>IF('Khả năng chọn thiết bị'!$D$8="",0,IF(Consolidated!L2168='Khả năng chọn thiết bị'!$D$8,1,0))</f>
        <v>0</v>
      </c>
      <c r="B2168" s="103">
        <f>IF('Khả năng chọn thiết bị'!$D$8="",0,IF(Consolidated!P2168='Khả năng chọn thiết bị'!$D$8,1,0))</f>
        <v>0</v>
      </c>
      <c r="C2168" s="103">
        <f t="shared" si="66"/>
        <v>0</v>
      </c>
      <c r="D2168" s="103">
        <f>IF(Consolidated!E2168=1,1,0)</f>
        <v>0</v>
      </c>
      <c r="E2168" s="103">
        <f>IF(ISNUMBER(Consolidated!F2168),Consolidated!F2168,0)</f>
        <v>0</v>
      </c>
      <c r="F2168" s="103">
        <f t="shared" si="67"/>
        <v>0</v>
      </c>
    </row>
    <row r="2169" spans="1:6">
      <c r="A2169" s="103">
        <f>IF('Khả năng chọn thiết bị'!$D$8="",0,IF(Consolidated!L2169='Khả năng chọn thiết bị'!$D$8,1,0))</f>
        <v>0</v>
      </c>
      <c r="B2169" s="103">
        <f>IF('Khả năng chọn thiết bị'!$D$8="",0,IF(Consolidated!P2169='Khả năng chọn thiết bị'!$D$8,1,0))</f>
        <v>0</v>
      </c>
      <c r="C2169" s="103">
        <f t="shared" si="66"/>
        <v>0</v>
      </c>
      <c r="D2169" s="103">
        <f>IF(Consolidated!E2169=1,1,0)</f>
        <v>0</v>
      </c>
      <c r="E2169" s="103">
        <f>IF(ISNUMBER(Consolidated!F2169),Consolidated!F2169,0)</f>
        <v>0</v>
      </c>
      <c r="F2169" s="103">
        <f t="shared" si="67"/>
        <v>0</v>
      </c>
    </row>
    <row r="2170" spans="1:6">
      <c r="A2170" s="103">
        <f>IF('Khả năng chọn thiết bị'!$D$8="",0,IF(Consolidated!L2170='Khả năng chọn thiết bị'!$D$8,1,0))</f>
        <v>0</v>
      </c>
      <c r="B2170" s="103">
        <f>IF('Khả năng chọn thiết bị'!$D$8="",0,IF(Consolidated!P2170='Khả năng chọn thiết bị'!$D$8,1,0))</f>
        <v>0</v>
      </c>
      <c r="C2170" s="103">
        <f t="shared" si="66"/>
        <v>0</v>
      </c>
      <c r="D2170" s="103">
        <f>IF(Consolidated!E2170=1,1,0)</f>
        <v>1</v>
      </c>
      <c r="E2170" s="103">
        <f>IF(ISNUMBER(Consolidated!F2170),Consolidated!F2170,0)</f>
        <v>0</v>
      </c>
      <c r="F2170" s="103">
        <f t="shared" si="67"/>
        <v>0</v>
      </c>
    </row>
    <row r="2171" spans="1:6">
      <c r="A2171" s="103">
        <f>IF('Khả năng chọn thiết bị'!$D$8="",0,IF(Consolidated!L2171='Khả năng chọn thiết bị'!$D$8,1,0))</f>
        <v>0</v>
      </c>
      <c r="B2171" s="103">
        <f>IF('Khả năng chọn thiết bị'!$D$8="",0,IF(Consolidated!P2171='Khả năng chọn thiết bị'!$D$8,1,0))</f>
        <v>0</v>
      </c>
      <c r="C2171" s="103">
        <f t="shared" si="66"/>
        <v>0</v>
      </c>
      <c r="D2171" s="103">
        <f>IF(Consolidated!E2171=1,1,0)</f>
        <v>1</v>
      </c>
      <c r="E2171" s="103">
        <f>IF(ISNUMBER(Consolidated!F2171),Consolidated!F2171,0)</f>
        <v>0</v>
      </c>
      <c r="F2171" s="103">
        <f t="shared" si="67"/>
        <v>0</v>
      </c>
    </row>
    <row r="2172" spans="1:6">
      <c r="A2172" s="103">
        <f>IF('Khả năng chọn thiết bị'!$D$8="",0,IF(Consolidated!L2172='Khả năng chọn thiết bị'!$D$8,1,0))</f>
        <v>0</v>
      </c>
      <c r="B2172" s="103">
        <f>IF('Khả năng chọn thiết bị'!$D$8="",0,IF(Consolidated!P2172='Khả năng chọn thiết bị'!$D$8,1,0))</f>
        <v>0</v>
      </c>
      <c r="C2172" s="103">
        <f t="shared" si="66"/>
        <v>0</v>
      </c>
      <c r="D2172" s="103">
        <f>IF(Consolidated!E2172=1,1,0)</f>
        <v>1</v>
      </c>
      <c r="E2172" s="103">
        <f>IF(ISNUMBER(Consolidated!F2172),Consolidated!F2172,0)</f>
        <v>0</v>
      </c>
      <c r="F2172" s="103">
        <f t="shared" si="67"/>
        <v>0</v>
      </c>
    </row>
    <row r="2173" spans="1:6">
      <c r="A2173" s="103">
        <f>IF('Khả năng chọn thiết bị'!$D$8="",0,IF(Consolidated!L2173='Khả năng chọn thiết bị'!$D$8,1,0))</f>
        <v>0</v>
      </c>
      <c r="B2173" s="103">
        <f>IF('Khả năng chọn thiết bị'!$D$8="",0,IF(Consolidated!P2173='Khả năng chọn thiết bị'!$D$8,1,0))</f>
        <v>0</v>
      </c>
      <c r="C2173" s="103">
        <f t="shared" si="66"/>
        <v>0</v>
      </c>
      <c r="D2173" s="103">
        <f>IF(Consolidated!E2173=1,1,0)</f>
        <v>1</v>
      </c>
      <c r="E2173" s="103">
        <f>IF(ISNUMBER(Consolidated!F2173),Consolidated!F2173,0)</f>
        <v>0</v>
      </c>
      <c r="F2173" s="103">
        <f t="shared" si="67"/>
        <v>0</v>
      </c>
    </row>
    <row r="2174" spans="1:6">
      <c r="A2174" s="103">
        <f>IF('Khả năng chọn thiết bị'!$D$8="",0,IF(Consolidated!L2174='Khả năng chọn thiết bị'!$D$8,1,0))</f>
        <v>0</v>
      </c>
      <c r="B2174" s="103">
        <f>IF('Khả năng chọn thiết bị'!$D$8="",0,IF(Consolidated!P2174='Khả năng chọn thiết bị'!$D$8,1,0))</f>
        <v>0</v>
      </c>
      <c r="C2174" s="103">
        <f t="shared" si="66"/>
        <v>0</v>
      </c>
      <c r="D2174" s="103">
        <f>IF(Consolidated!E2174=1,1,0)</f>
        <v>1</v>
      </c>
      <c r="E2174" s="103">
        <f>IF(ISNUMBER(Consolidated!F2174),Consolidated!F2174,0)</f>
        <v>0</v>
      </c>
      <c r="F2174" s="103">
        <f t="shared" si="67"/>
        <v>0</v>
      </c>
    </row>
    <row r="2175" spans="1:6">
      <c r="A2175" s="103">
        <f>IF('Khả năng chọn thiết bị'!$D$8="",0,IF(Consolidated!L2175='Khả năng chọn thiết bị'!$D$8,1,0))</f>
        <v>0</v>
      </c>
      <c r="B2175" s="103">
        <f>IF('Khả năng chọn thiết bị'!$D$8="",0,IF(Consolidated!P2175='Khả năng chọn thiết bị'!$D$8,1,0))</f>
        <v>0</v>
      </c>
      <c r="C2175" s="103">
        <f t="shared" si="66"/>
        <v>0</v>
      </c>
      <c r="D2175" s="103">
        <f>IF(Consolidated!E2175=1,1,0)</f>
        <v>1</v>
      </c>
      <c r="E2175" s="103">
        <f>IF(ISNUMBER(Consolidated!F2175),Consolidated!F2175,0)</f>
        <v>0</v>
      </c>
      <c r="F2175" s="103">
        <f t="shared" si="67"/>
        <v>0</v>
      </c>
    </row>
    <row r="2176" spans="1:6">
      <c r="A2176" s="103">
        <f>IF('Khả năng chọn thiết bị'!$D$8="",0,IF(Consolidated!L2176='Khả năng chọn thiết bị'!$D$8,1,0))</f>
        <v>0</v>
      </c>
      <c r="B2176" s="103">
        <f>IF('Khả năng chọn thiết bị'!$D$8="",0,IF(Consolidated!P2176='Khả năng chọn thiết bị'!$D$8,1,0))</f>
        <v>0</v>
      </c>
      <c r="C2176" s="103">
        <f t="shared" si="66"/>
        <v>0</v>
      </c>
      <c r="D2176" s="103">
        <f>IF(Consolidated!E2176=1,1,0)</f>
        <v>1</v>
      </c>
      <c r="E2176" s="103">
        <f>IF(ISNUMBER(Consolidated!F2176),Consolidated!F2176,0)</f>
        <v>0</v>
      </c>
      <c r="F2176" s="103">
        <f t="shared" si="67"/>
        <v>0</v>
      </c>
    </row>
    <row r="2177" spans="1:6">
      <c r="A2177" s="103">
        <f>IF('Khả năng chọn thiết bị'!$D$8="",0,IF(Consolidated!L2177='Khả năng chọn thiết bị'!$D$8,1,0))</f>
        <v>0</v>
      </c>
      <c r="B2177" s="103">
        <f>IF('Khả năng chọn thiết bị'!$D$8="",0,IF(Consolidated!P2177='Khả năng chọn thiết bị'!$D$8,1,0))</f>
        <v>0</v>
      </c>
      <c r="C2177" s="103">
        <f t="shared" si="66"/>
        <v>0</v>
      </c>
      <c r="D2177" s="103">
        <f>IF(Consolidated!E2177=1,1,0)</f>
        <v>1</v>
      </c>
      <c r="E2177" s="103">
        <f>IF(ISNUMBER(Consolidated!F2177),Consolidated!F2177,0)</f>
        <v>0</v>
      </c>
      <c r="F2177" s="103">
        <f t="shared" si="67"/>
        <v>0</v>
      </c>
    </row>
    <row r="2178" spans="1:6">
      <c r="A2178" s="103">
        <f>IF('Khả năng chọn thiết bị'!$D$8="",0,IF(Consolidated!L2178='Khả năng chọn thiết bị'!$D$8,1,0))</f>
        <v>0</v>
      </c>
      <c r="B2178" s="103">
        <f>IF('Khả năng chọn thiết bị'!$D$8="",0,IF(Consolidated!P2178='Khả năng chọn thiết bị'!$D$8,1,0))</f>
        <v>0</v>
      </c>
      <c r="C2178" s="103">
        <f t="shared" ref="C2178:C2241" si="68">IF(A2178+B2178&gt;0,1,0)</f>
        <v>0</v>
      </c>
      <c r="D2178" s="103">
        <f>IF(Consolidated!E2178=1,1,0)</f>
        <v>1</v>
      </c>
      <c r="E2178" s="103">
        <f>IF(ISNUMBER(Consolidated!F2178),Consolidated!F2178,0)</f>
        <v>0</v>
      </c>
      <c r="F2178" s="103">
        <f t="shared" si="67"/>
        <v>0</v>
      </c>
    </row>
    <row r="2179" spans="1:6">
      <c r="A2179" s="103">
        <f>IF('Khả năng chọn thiết bị'!$D$8="",0,IF(Consolidated!L2179='Khả năng chọn thiết bị'!$D$8,1,0))</f>
        <v>0</v>
      </c>
      <c r="B2179" s="103">
        <f>IF('Khả năng chọn thiết bị'!$D$8="",0,IF(Consolidated!P2179='Khả năng chọn thiết bị'!$D$8,1,0))</f>
        <v>0</v>
      </c>
      <c r="C2179" s="103">
        <f t="shared" si="68"/>
        <v>0</v>
      </c>
      <c r="D2179" s="103">
        <f>IF(Consolidated!E2179=1,1,0)</f>
        <v>1</v>
      </c>
      <c r="E2179" s="103">
        <f>IF(ISNUMBER(Consolidated!F2179),Consolidated!F2179,0)</f>
        <v>0</v>
      </c>
      <c r="F2179" s="103">
        <f t="shared" ref="F2179:F2242" si="69">F2178+C2179</f>
        <v>0</v>
      </c>
    </row>
    <row r="2180" spans="1:6">
      <c r="A2180" s="103">
        <f>IF('Khả năng chọn thiết bị'!$D$8="",0,IF(Consolidated!L2180='Khả năng chọn thiết bị'!$D$8,1,0))</f>
        <v>0</v>
      </c>
      <c r="B2180" s="103">
        <f>IF('Khả năng chọn thiết bị'!$D$8="",0,IF(Consolidated!P2180='Khả năng chọn thiết bị'!$D$8,1,0))</f>
        <v>0</v>
      </c>
      <c r="C2180" s="103">
        <f t="shared" si="68"/>
        <v>0</v>
      </c>
      <c r="D2180" s="103">
        <f>IF(Consolidated!E2180=1,1,0)</f>
        <v>1</v>
      </c>
      <c r="E2180" s="103">
        <f>IF(ISNUMBER(Consolidated!F2180),Consolidated!F2180,0)</f>
        <v>0</v>
      </c>
      <c r="F2180" s="103">
        <f t="shared" si="69"/>
        <v>0</v>
      </c>
    </row>
    <row r="2181" spans="1:6">
      <c r="A2181" s="103">
        <f>IF('Khả năng chọn thiết bị'!$D$8="",0,IF(Consolidated!L2181='Khả năng chọn thiết bị'!$D$8,1,0))</f>
        <v>0</v>
      </c>
      <c r="B2181" s="103">
        <f>IF('Khả năng chọn thiết bị'!$D$8="",0,IF(Consolidated!P2181='Khả năng chọn thiết bị'!$D$8,1,0))</f>
        <v>0</v>
      </c>
      <c r="C2181" s="103">
        <f t="shared" si="68"/>
        <v>0</v>
      </c>
      <c r="D2181" s="103">
        <f>IF(Consolidated!E2181=1,1,0)</f>
        <v>1</v>
      </c>
      <c r="E2181" s="103">
        <f>IF(ISNUMBER(Consolidated!F2181),Consolidated!F2181,0)</f>
        <v>0</v>
      </c>
      <c r="F2181" s="103">
        <f t="shared" si="69"/>
        <v>0</v>
      </c>
    </row>
    <row r="2182" spans="1:6">
      <c r="A2182" s="103">
        <f>IF('Khả năng chọn thiết bị'!$D$8="",0,IF(Consolidated!L2182='Khả năng chọn thiết bị'!$D$8,1,0))</f>
        <v>0</v>
      </c>
      <c r="B2182" s="103">
        <f>IF('Khả năng chọn thiết bị'!$D$8="",0,IF(Consolidated!P2182='Khả năng chọn thiết bị'!$D$8,1,0))</f>
        <v>0</v>
      </c>
      <c r="C2182" s="103">
        <f t="shared" si="68"/>
        <v>0</v>
      </c>
      <c r="D2182" s="103">
        <f>IF(Consolidated!E2182=1,1,0)</f>
        <v>1</v>
      </c>
      <c r="E2182" s="103">
        <f>IF(ISNUMBER(Consolidated!F2182),Consolidated!F2182,0)</f>
        <v>0</v>
      </c>
      <c r="F2182" s="103">
        <f t="shared" si="69"/>
        <v>0</v>
      </c>
    </row>
    <row r="2183" spans="1:6">
      <c r="A2183" s="103">
        <f>IF('Khả năng chọn thiết bị'!$D$8="",0,IF(Consolidated!L2183='Khả năng chọn thiết bị'!$D$8,1,0))</f>
        <v>0</v>
      </c>
      <c r="B2183" s="103">
        <f>IF('Khả năng chọn thiết bị'!$D$8="",0,IF(Consolidated!P2183='Khả năng chọn thiết bị'!$D$8,1,0))</f>
        <v>0</v>
      </c>
      <c r="C2183" s="103">
        <f t="shared" si="68"/>
        <v>0</v>
      </c>
      <c r="D2183" s="103">
        <f>IF(Consolidated!E2183=1,1,0)</f>
        <v>1</v>
      </c>
      <c r="E2183" s="103">
        <f>IF(ISNUMBER(Consolidated!F2183),Consolidated!F2183,0)</f>
        <v>0</v>
      </c>
      <c r="F2183" s="103">
        <f t="shared" si="69"/>
        <v>0</v>
      </c>
    </row>
    <row r="2184" spans="1:6">
      <c r="A2184" s="103">
        <f>IF('Khả năng chọn thiết bị'!$D$8="",0,IF(Consolidated!L2184='Khả năng chọn thiết bị'!$D$8,1,0))</f>
        <v>0</v>
      </c>
      <c r="B2184" s="103">
        <f>IF('Khả năng chọn thiết bị'!$D$8="",0,IF(Consolidated!P2184='Khả năng chọn thiết bị'!$D$8,1,0))</f>
        <v>0</v>
      </c>
      <c r="C2184" s="103">
        <f t="shared" si="68"/>
        <v>0</v>
      </c>
      <c r="D2184" s="103">
        <f>IF(Consolidated!E2184=1,1,0)</f>
        <v>1</v>
      </c>
      <c r="E2184" s="103">
        <f>IF(ISNUMBER(Consolidated!F2184),Consolidated!F2184,0)</f>
        <v>0</v>
      </c>
      <c r="F2184" s="103">
        <f t="shared" si="69"/>
        <v>0</v>
      </c>
    </row>
    <row r="2185" spans="1:6">
      <c r="A2185" s="103">
        <f>IF('Khả năng chọn thiết bị'!$D$8="",0,IF(Consolidated!L2185='Khả năng chọn thiết bị'!$D$8,1,0))</f>
        <v>0</v>
      </c>
      <c r="B2185" s="103">
        <f>IF('Khả năng chọn thiết bị'!$D$8="",0,IF(Consolidated!P2185='Khả năng chọn thiết bị'!$D$8,1,0))</f>
        <v>0</v>
      </c>
      <c r="C2185" s="103">
        <f t="shared" si="68"/>
        <v>0</v>
      </c>
      <c r="D2185" s="103">
        <f>IF(Consolidated!E2185=1,1,0)</f>
        <v>1</v>
      </c>
      <c r="E2185" s="103">
        <f>IF(ISNUMBER(Consolidated!F2185),Consolidated!F2185,0)</f>
        <v>1</v>
      </c>
      <c r="F2185" s="103">
        <f t="shared" si="69"/>
        <v>0</v>
      </c>
    </row>
    <row r="2186" spans="1:6">
      <c r="A2186" s="103">
        <f>IF('Khả năng chọn thiết bị'!$D$8="",0,IF(Consolidated!L2186='Khả năng chọn thiết bị'!$D$8,1,0))</f>
        <v>0</v>
      </c>
      <c r="B2186" s="103">
        <f>IF('Khả năng chọn thiết bị'!$D$8="",0,IF(Consolidated!P2186='Khả năng chọn thiết bị'!$D$8,1,0))</f>
        <v>0</v>
      </c>
      <c r="C2186" s="103">
        <f t="shared" si="68"/>
        <v>0</v>
      </c>
      <c r="D2186" s="103">
        <f>IF(Consolidated!E2186=1,1,0)</f>
        <v>1</v>
      </c>
      <c r="E2186" s="103">
        <f>IF(ISNUMBER(Consolidated!F2186),Consolidated!F2186,0)</f>
        <v>0</v>
      </c>
      <c r="F2186" s="103">
        <f t="shared" si="69"/>
        <v>0</v>
      </c>
    </row>
    <row r="2187" spans="1:6">
      <c r="A2187" s="103">
        <f>IF('Khả năng chọn thiết bị'!$D$8="",0,IF(Consolidated!L2187='Khả năng chọn thiết bị'!$D$8,1,0))</f>
        <v>0</v>
      </c>
      <c r="B2187" s="103">
        <f>IF('Khả năng chọn thiết bị'!$D$8="",0,IF(Consolidated!P2187='Khả năng chọn thiết bị'!$D$8,1,0))</f>
        <v>0</v>
      </c>
      <c r="C2187" s="103">
        <f t="shared" si="68"/>
        <v>0</v>
      </c>
      <c r="D2187" s="103">
        <f>IF(Consolidated!E2187=1,1,0)</f>
        <v>1</v>
      </c>
      <c r="E2187" s="103">
        <f>IF(ISNUMBER(Consolidated!F2187),Consolidated!F2187,0)</f>
        <v>2</v>
      </c>
      <c r="F2187" s="103">
        <f t="shared" si="69"/>
        <v>0</v>
      </c>
    </row>
    <row r="2188" spans="1:6">
      <c r="A2188" s="103">
        <f>IF('Khả năng chọn thiết bị'!$D$8="",0,IF(Consolidated!L2188='Khả năng chọn thiết bị'!$D$8,1,0))</f>
        <v>0</v>
      </c>
      <c r="B2188" s="103">
        <f>IF('Khả năng chọn thiết bị'!$D$8="",0,IF(Consolidated!P2188='Khả năng chọn thiết bị'!$D$8,1,0))</f>
        <v>0</v>
      </c>
      <c r="C2188" s="103">
        <f t="shared" si="68"/>
        <v>0</v>
      </c>
      <c r="D2188" s="103">
        <f>IF(Consolidated!E2188=1,1,0)</f>
        <v>1</v>
      </c>
      <c r="E2188" s="103">
        <f>IF(ISNUMBER(Consolidated!F2188),Consolidated!F2188,0)</f>
        <v>0</v>
      </c>
      <c r="F2188" s="103">
        <f t="shared" si="69"/>
        <v>0</v>
      </c>
    </row>
    <row r="2189" spans="1:6">
      <c r="A2189" s="103">
        <f>IF('Khả năng chọn thiết bị'!$D$8="",0,IF(Consolidated!L2189='Khả năng chọn thiết bị'!$D$8,1,0))</f>
        <v>0</v>
      </c>
      <c r="B2189" s="103">
        <f>IF('Khả năng chọn thiết bị'!$D$8="",0,IF(Consolidated!P2189='Khả năng chọn thiết bị'!$D$8,1,0))</f>
        <v>0</v>
      </c>
      <c r="C2189" s="103">
        <f t="shared" si="68"/>
        <v>0</v>
      </c>
      <c r="D2189" s="103">
        <f>IF(Consolidated!E2189=1,1,0)</f>
        <v>1</v>
      </c>
      <c r="E2189" s="103">
        <f>IF(ISNUMBER(Consolidated!F2189),Consolidated!F2189,0)</f>
        <v>0</v>
      </c>
      <c r="F2189" s="103">
        <f t="shared" si="69"/>
        <v>0</v>
      </c>
    </row>
    <row r="2190" spans="1:6">
      <c r="A2190" s="103">
        <f>IF('Khả năng chọn thiết bị'!$D$8="",0,IF(Consolidated!L2190='Khả năng chọn thiết bị'!$D$8,1,0))</f>
        <v>0</v>
      </c>
      <c r="B2190" s="103">
        <f>IF('Khả năng chọn thiết bị'!$D$8="",0,IF(Consolidated!P2190='Khả năng chọn thiết bị'!$D$8,1,0))</f>
        <v>0</v>
      </c>
      <c r="C2190" s="103">
        <f t="shared" si="68"/>
        <v>0</v>
      </c>
      <c r="D2190" s="103">
        <f>IF(Consolidated!E2190=1,1,0)</f>
        <v>1</v>
      </c>
      <c r="E2190" s="103">
        <f>IF(ISNUMBER(Consolidated!F2190),Consolidated!F2190,0)</f>
        <v>0</v>
      </c>
      <c r="F2190" s="103">
        <f t="shared" si="69"/>
        <v>0</v>
      </c>
    </row>
    <row r="2191" spans="1:6">
      <c r="A2191" s="103">
        <f>IF('Khả năng chọn thiết bị'!$D$8="",0,IF(Consolidated!L2191='Khả năng chọn thiết bị'!$D$8,1,0))</f>
        <v>0</v>
      </c>
      <c r="B2191" s="103">
        <f>IF('Khả năng chọn thiết bị'!$D$8="",0,IF(Consolidated!P2191='Khả năng chọn thiết bị'!$D$8,1,0))</f>
        <v>0</v>
      </c>
      <c r="C2191" s="103">
        <f t="shared" si="68"/>
        <v>0</v>
      </c>
      <c r="D2191" s="103">
        <f>IF(Consolidated!E2191=1,1,0)</f>
        <v>1</v>
      </c>
      <c r="E2191" s="103">
        <f>IF(ISNUMBER(Consolidated!F2191),Consolidated!F2191,0)</f>
        <v>0</v>
      </c>
      <c r="F2191" s="103">
        <f t="shared" si="69"/>
        <v>0</v>
      </c>
    </row>
    <row r="2192" spans="1:6">
      <c r="A2192" s="103">
        <f>IF('Khả năng chọn thiết bị'!$D$8="",0,IF(Consolidated!L2192='Khả năng chọn thiết bị'!$D$8,1,0))</f>
        <v>0</v>
      </c>
      <c r="B2192" s="103">
        <f>IF('Khả năng chọn thiết bị'!$D$8="",0,IF(Consolidated!P2192='Khả năng chọn thiết bị'!$D$8,1,0))</f>
        <v>0</v>
      </c>
      <c r="C2192" s="103">
        <f t="shared" si="68"/>
        <v>0</v>
      </c>
      <c r="D2192" s="103">
        <f>IF(Consolidated!E2192=1,1,0)</f>
        <v>1</v>
      </c>
      <c r="E2192" s="103">
        <f>IF(ISNUMBER(Consolidated!F2192),Consolidated!F2192,0)</f>
        <v>0</v>
      </c>
      <c r="F2192" s="103">
        <f t="shared" si="69"/>
        <v>0</v>
      </c>
    </row>
    <row r="2193" spans="1:6">
      <c r="A2193" s="103">
        <f>IF('Khả năng chọn thiết bị'!$D$8="",0,IF(Consolidated!L2193='Khả năng chọn thiết bị'!$D$8,1,0))</f>
        <v>0</v>
      </c>
      <c r="B2193" s="103">
        <f>IF('Khả năng chọn thiết bị'!$D$8="",0,IF(Consolidated!P2193='Khả năng chọn thiết bị'!$D$8,1,0))</f>
        <v>0</v>
      </c>
      <c r="C2193" s="103">
        <f t="shared" si="68"/>
        <v>0</v>
      </c>
      <c r="D2193" s="103">
        <f>IF(Consolidated!E2193=1,1,0)</f>
        <v>1</v>
      </c>
      <c r="E2193" s="103">
        <f>IF(ISNUMBER(Consolidated!F2193),Consolidated!F2193,0)</f>
        <v>0</v>
      </c>
      <c r="F2193" s="103">
        <f t="shared" si="69"/>
        <v>0</v>
      </c>
    </row>
    <row r="2194" spans="1:6">
      <c r="A2194" s="103">
        <f>IF('Khả năng chọn thiết bị'!$D$8="",0,IF(Consolidated!L2194='Khả năng chọn thiết bị'!$D$8,1,0))</f>
        <v>0</v>
      </c>
      <c r="B2194" s="103">
        <f>IF('Khả năng chọn thiết bị'!$D$8="",0,IF(Consolidated!P2194='Khả năng chọn thiết bị'!$D$8,1,0))</f>
        <v>0</v>
      </c>
      <c r="C2194" s="103">
        <f t="shared" si="68"/>
        <v>0</v>
      </c>
      <c r="D2194" s="103">
        <f>IF(Consolidated!E2194=1,1,0)</f>
        <v>1</v>
      </c>
      <c r="E2194" s="103">
        <f>IF(ISNUMBER(Consolidated!F2194),Consolidated!F2194,0)</f>
        <v>0</v>
      </c>
      <c r="F2194" s="103">
        <f t="shared" si="69"/>
        <v>0</v>
      </c>
    </row>
    <row r="2195" spans="1:6">
      <c r="A2195" s="103">
        <f>IF('Khả năng chọn thiết bị'!$D$8="",0,IF(Consolidated!L2195='Khả năng chọn thiết bị'!$D$8,1,0))</f>
        <v>0</v>
      </c>
      <c r="B2195" s="103">
        <f>IF('Khả năng chọn thiết bị'!$D$8="",0,IF(Consolidated!P2195='Khả năng chọn thiết bị'!$D$8,1,0))</f>
        <v>0</v>
      </c>
      <c r="C2195" s="103">
        <f t="shared" si="68"/>
        <v>0</v>
      </c>
      <c r="D2195" s="103">
        <f>IF(Consolidated!E2195=1,1,0)</f>
        <v>1</v>
      </c>
      <c r="E2195" s="103">
        <f>IF(ISNUMBER(Consolidated!F2195),Consolidated!F2195,0)</f>
        <v>0</v>
      </c>
      <c r="F2195" s="103">
        <f t="shared" si="69"/>
        <v>0</v>
      </c>
    </row>
    <row r="2196" spans="1:6">
      <c r="A2196" s="103">
        <f>IF('Khả năng chọn thiết bị'!$D$8="",0,IF(Consolidated!L2196='Khả năng chọn thiết bị'!$D$8,1,0))</f>
        <v>0</v>
      </c>
      <c r="B2196" s="103">
        <f>IF('Khả năng chọn thiết bị'!$D$8="",0,IF(Consolidated!P2196='Khả năng chọn thiết bị'!$D$8,1,0))</f>
        <v>0</v>
      </c>
      <c r="C2196" s="103">
        <f t="shared" si="68"/>
        <v>0</v>
      </c>
      <c r="D2196" s="103">
        <f>IF(Consolidated!E2196=1,1,0)</f>
        <v>1</v>
      </c>
      <c r="E2196" s="103">
        <f>IF(ISNUMBER(Consolidated!F2196),Consolidated!F2196,0)</f>
        <v>0</v>
      </c>
      <c r="F2196" s="103">
        <f t="shared" si="69"/>
        <v>0</v>
      </c>
    </row>
    <row r="2197" spans="1:6">
      <c r="A2197" s="103">
        <f>IF('Khả năng chọn thiết bị'!$D$8="",0,IF(Consolidated!L2197='Khả năng chọn thiết bị'!$D$8,1,0))</f>
        <v>0</v>
      </c>
      <c r="B2197" s="103">
        <f>IF('Khả năng chọn thiết bị'!$D$8="",0,IF(Consolidated!P2197='Khả năng chọn thiết bị'!$D$8,1,0))</f>
        <v>0</v>
      </c>
      <c r="C2197" s="103">
        <f t="shared" si="68"/>
        <v>0</v>
      </c>
      <c r="D2197" s="103">
        <f>IF(Consolidated!E2197=1,1,0)</f>
        <v>1</v>
      </c>
      <c r="E2197" s="103">
        <f>IF(ISNUMBER(Consolidated!F2197),Consolidated!F2197,0)</f>
        <v>0</v>
      </c>
      <c r="F2197" s="103">
        <f t="shared" si="69"/>
        <v>0</v>
      </c>
    </row>
    <row r="2198" spans="1:6">
      <c r="A2198" s="103">
        <f>IF('Khả năng chọn thiết bị'!$D$8="",0,IF(Consolidated!L2198='Khả năng chọn thiết bị'!$D$8,1,0))</f>
        <v>0</v>
      </c>
      <c r="B2198" s="103">
        <f>IF('Khả năng chọn thiết bị'!$D$8="",0,IF(Consolidated!P2198='Khả năng chọn thiết bị'!$D$8,1,0))</f>
        <v>0</v>
      </c>
      <c r="C2198" s="103">
        <f t="shared" si="68"/>
        <v>0</v>
      </c>
      <c r="D2198" s="103">
        <f>IF(Consolidated!E2198=1,1,0)</f>
        <v>0</v>
      </c>
      <c r="E2198" s="103">
        <f>IF(ISNUMBER(Consolidated!F2198),Consolidated!F2198,0)</f>
        <v>0</v>
      </c>
      <c r="F2198" s="103">
        <f t="shared" si="69"/>
        <v>0</v>
      </c>
    </row>
    <row r="2199" spans="1:6">
      <c r="A2199" s="103">
        <f>IF('Khả năng chọn thiết bị'!$D$8="",0,IF(Consolidated!L2199='Khả năng chọn thiết bị'!$D$8,1,0))</f>
        <v>0</v>
      </c>
      <c r="B2199" s="103">
        <f>IF('Khả năng chọn thiết bị'!$D$8="",0,IF(Consolidated!P2199='Khả năng chọn thiết bị'!$D$8,1,0))</f>
        <v>0</v>
      </c>
      <c r="C2199" s="103">
        <f t="shared" si="68"/>
        <v>0</v>
      </c>
      <c r="D2199" s="103">
        <f>IF(Consolidated!E2199=1,1,0)</f>
        <v>0</v>
      </c>
      <c r="E2199" s="103">
        <f>IF(ISNUMBER(Consolidated!F2199),Consolidated!F2199,0)</f>
        <v>0</v>
      </c>
      <c r="F2199" s="103">
        <f t="shared" si="69"/>
        <v>0</v>
      </c>
    </row>
    <row r="2200" spans="1:6">
      <c r="A2200" s="103">
        <f>IF('Khả năng chọn thiết bị'!$D$8="",0,IF(Consolidated!L2200='Khả năng chọn thiết bị'!$D$8,1,0))</f>
        <v>0</v>
      </c>
      <c r="B2200" s="103">
        <f>IF('Khả năng chọn thiết bị'!$D$8="",0,IF(Consolidated!P2200='Khả năng chọn thiết bị'!$D$8,1,0))</f>
        <v>0</v>
      </c>
      <c r="C2200" s="103">
        <f t="shared" si="68"/>
        <v>0</v>
      </c>
      <c r="D2200" s="103">
        <f>IF(Consolidated!E2200=1,1,0)</f>
        <v>0</v>
      </c>
      <c r="E2200" s="103">
        <f>IF(ISNUMBER(Consolidated!F2200),Consolidated!F2200,0)</f>
        <v>0</v>
      </c>
      <c r="F2200" s="103">
        <f t="shared" si="69"/>
        <v>0</v>
      </c>
    </row>
    <row r="2201" spans="1:6">
      <c r="A2201" s="103">
        <f>IF('Khả năng chọn thiết bị'!$D$8="",0,IF(Consolidated!L2201='Khả năng chọn thiết bị'!$D$8,1,0))</f>
        <v>0</v>
      </c>
      <c r="B2201" s="103">
        <f>IF('Khả năng chọn thiết bị'!$D$8="",0,IF(Consolidated!P2201='Khả năng chọn thiết bị'!$D$8,1,0))</f>
        <v>0</v>
      </c>
      <c r="C2201" s="103">
        <f t="shared" si="68"/>
        <v>0</v>
      </c>
      <c r="D2201" s="103">
        <f>IF(Consolidated!E2201=1,1,0)</f>
        <v>0</v>
      </c>
      <c r="E2201" s="103">
        <f>IF(ISNUMBER(Consolidated!F2201),Consolidated!F2201,0)</f>
        <v>0</v>
      </c>
      <c r="F2201" s="103">
        <f t="shared" si="69"/>
        <v>0</v>
      </c>
    </row>
    <row r="2202" spans="1:6">
      <c r="A2202" s="103">
        <f>IF('Khả năng chọn thiết bị'!$D$8="",0,IF(Consolidated!L2202='Khả năng chọn thiết bị'!$D$8,1,0))</f>
        <v>0</v>
      </c>
      <c r="B2202" s="103">
        <f>IF('Khả năng chọn thiết bị'!$D$8="",0,IF(Consolidated!P2202='Khả năng chọn thiết bị'!$D$8,1,0))</f>
        <v>0</v>
      </c>
      <c r="C2202" s="103">
        <f t="shared" si="68"/>
        <v>0</v>
      </c>
      <c r="D2202" s="103">
        <f>IF(Consolidated!E2202=1,1,0)</f>
        <v>0</v>
      </c>
      <c r="E2202" s="103">
        <f>IF(ISNUMBER(Consolidated!F2202),Consolidated!F2202,0)</f>
        <v>0</v>
      </c>
      <c r="F2202" s="103">
        <f t="shared" si="69"/>
        <v>0</v>
      </c>
    </row>
    <row r="2203" spans="1:6">
      <c r="A2203" s="103">
        <f>IF('Khả năng chọn thiết bị'!$D$8="",0,IF(Consolidated!L2203='Khả năng chọn thiết bị'!$D$8,1,0))</f>
        <v>0</v>
      </c>
      <c r="B2203" s="103">
        <f>IF('Khả năng chọn thiết bị'!$D$8="",0,IF(Consolidated!P2203='Khả năng chọn thiết bị'!$D$8,1,0))</f>
        <v>0</v>
      </c>
      <c r="C2203" s="103">
        <f t="shared" si="68"/>
        <v>0</v>
      </c>
      <c r="D2203" s="103">
        <f>IF(Consolidated!E2203=1,1,0)</f>
        <v>1</v>
      </c>
      <c r="E2203" s="103">
        <f>IF(ISNUMBER(Consolidated!F2203),Consolidated!F2203,0)</f>
        <v>0</v>
      </c>
      <c r="F2203" s="103">
        <f t="shared" si="69"/>
        <v>0</v>
      </c>
    </row>
    <row r="2204" spans="1:6">
      <c r="A2204" s="103">
        <f>IF('Khả năng chọn thiết bị'!$D$8="",0,IF(Consolidated!L2204='Khả năng chọn thiết bị'!$D$8,1,0))</f>
        <v>0</v>
      </c>
      <c r="B2204" s="103">
        <f>IF('Khả năng chọn thiết bị'!$D$8="",0,IF(Consolidated!P2204='Khả năng chọn thiết bị'!$D$8,1,0))</f>
        <v>0</v>
      </c>
      <c r="C2204" s="103">
        <f t="shared" si="68"/>
        <v>0</v>
      </c>
      <c r="D2204" s="103">
        <f>IF(Consolidated!E2204=1,1,0)</f>
        <v>0</v>
      </c>
      <c r="E2204" s="103">
        <f>IF(ISNUMBER(Consolidated!F2204),Consolidated!F2204,0)</f>
        <v>0</v>
      </c>
      <c r="F2204" s="103">
        <f t="shared" si="69"/>
        <v>0</v>
      </c>
    </row>
    <row r="2205" spans="1:6">
      <c r="A2205" s="103">
        <f>IF('Khả năng chọn thiết bị'!$D$8="",0,IF(Consolidated!L2205='Khả năng chọn thiết bị'!$D$8,1,0))</f>
        <v>0</v>
      </c>
      <c r="B2205" s="103">
        <f>IF('Khả năng chọn thiết bị'!$D$8="",0,IF(Consolidated!P2205='Khả năng chọn thiết bị'!$D$8,1,0))</f>
        <v>0</v>
      </c>
      <c r="C2205" s="103">
        <f t="shared" si="68"/>
        <v>0</v>
      </c>
      <c r="D2205" s="103">
        <f>IF(Consolidated!E2205=1,1,0)</f>
        <v>1</v>
      </c>
      <c r="E2205" s="103">
        <f>IF(ISNUMBER(Consolidated!F2205),Consolidated!F2205,0)</f>
        <v>0</v>
      </c>
      <c r="F2205" s="103">
        <f t="shared" si="69"/>
        <v>0</v>
      </c>
    </row>
    <row r="2206" spans="1:6">
      <c r="A2206" s="103">
        <f>IF('Khả năng chọn thiết bị'!$D$8="",0,IF(Consolidated!L2206='Khả năng chọn thiết bị'!$D$8,1,0))</f>
        <v>0</v>
      </c>
      <c r="B2206" s="103">
        <f>IF('Khả năng chọn thiết bị'!$D$8="",0,IF(Consolidated!P2206='Khả năng chọn thiết bị'!$D$8,1,0))</f>
        <v>0</v>
      </c>
      <c r="C2206" s="103">
        <f t="shared" si="68"/>
        <v>0</v>
      </c>
      <c r="D2206" s="103">
        <f>IF(Consolidated!E2206=1,1,0)</f>
        <v>1</v>
      </c>
      <c r="E2206" s="103">
        <f>IF(ISNUMBER(Consolidated!F2206),Consolidated!F2206,0)</f>
        <v>0</v>
      </c>
      <c r="F2206" s="103">
        <f t="shared" si="69"/>
        <v>0</v>
      </c>
    </row>
    <row r="2207" spans="1:6">
      <c r="A2207" s="103">
        <f>IF('Khả năng chọn thiết bị'!$D$8="",0,IF(Consolidated!L2207='Khả năng chọn thiết bị'!$D$8,1,0))</f>
        <v>0</v>
      </c>
      <c r="B2207" s="103">
        <f>IF('Khả năng chọn thiết bị'!$D$8="",0,IF(Consolidated!P2207='Khả năng chọn thiết bị'!$D$8,1,0))</f>
        <v>0</v>
      </c>
      <c r="C2207" s="103">
        <f t="shared" si="68"/>
        <v>0</v>
      </c>
      <c r="D2207" s="103">
        <f>IF(Consolidated!E2207=1,1,0)</f>
        <v>1</v>
      </c>
      <c r="E2207" s="103">
        <f>IF(ISNUMBER(Consolidated!F2207),Consolidated!F2207,0)</f>
        <v>0</v>
      </c>
      <c r="F2207" s="103">
        <f t="shared" si="69"/>
        <v>0</v>
      </c>
    </row>
    <row r="2208" spans="1:6">
      <c r="A2208" s="103">
        <f>IF('Khả năng chọn thiết bị'!$D$8="",0,IF(Consolidated!L2208='Khả năng chọn thiết bị'!$D$8,1,0))</f>
        <v>0</v>
      </c>
      <c r="B2208" s="103">
        <f>IF('Khả năng chọn thiết bị'!$D$8="",0,IF(Consolidated!P2208='Khả năng chọn thiết bị'!$D$8,1,0))</f>
        <v>0</v>
      </c>
      <c r="C2208" s="103">
        <f t="shared" si="68"/>
        <v>0</v>
      </c>
      <c r="D2208" s="103">
        <f>IF(Consolidated!E2208=1,1,0)</f>
        <v>1</v>
      </c>
      <c r="E2208" s="103">
        <f>IF(ISNUMBER(Consolidated!F2208),Consolidated!F2208,0)</f>
        <v>0</v>
      </c>
      <c r="F2208" s="103">
        <f t="shared" si="69"/>
        <v>0</v>
      </c>
    </row>
    <row r="2209" spans="1:6">
      <c r="A2209" s="103">
        <f>IF('Khả năng chọn thiết bị'!$D$8="",0,IF(Consolidated!L2209='Khả năng chọn thiết bị'!$D$8,1,0))</f>
        <v>0</v>
      </c>
      <c r="B2209" s="103">
        <f>IF('Khả năng chọn thiết bị'!$D$8="",0,IF(Consolidated!P2209='Khả năng chọn thiết bị'!$D$8,1,0))</f>
        <v>0</v>
      </c>
      <c r="C2209" s="103">
        <f t="shared" si="68"/>
        <v>0</v>
      </c>
      <c r="D2209" s="103">
        <f>IF(Consolidated!E2209=1,1,0)</f>
        <v>1</v>
      </c>
      <c r="E2209" s="103">
        <f>IF(ISNUMBER(Consolidated!F2209),Consolidated!F2209,0)</f>
        <v>0</v>
      </c>
      <c r="F2209" s="103">
        <f t="shared" si="69"/>
        <v>0</v>
      </c>
    </row>
    <row r="2210" spans="1:6">
      <c r="A2210" s="103">
        <f>IF('Khả năng chọn thiết bị'!$D$8="",0,IF(Consolidated!L2210='Khả năng chọn thiết bị'!$D$8,1,0))</f>
        <v>0</v>
      </c>
      <c r="B2210" s="103">
        <f>IF('Khả năng chọn thiết bị'!$D$8="",0,IF(Consolidated!P2210='Khả năng chọn thiết bị'!$D$8,1,0))</f>
        <v>0</v>
      </c>
      <c r="C2210" s="103">
        <f t="shared" si="68"/>
        <v>0</v>
      </c>
      <c r="D2210" s="103">
        <f>IF(Consolidated!E2210=1,1,0)</f>
        <v>1</v>
      </c>
      <c r="E2210" s="103">
        <f>IF(ISNUMBER(Consolidated!F2210),Consolidated!F2210,0)</f>
        <v>0</v>
      </c>
      <c r="F2210" s="103">
        <f t="shared" si="69"/>
        <v>0</v>
      </c>
    </row>
    <row r="2211" spans="1:6">
      <c r="A2211" s="103">
        <f>IF('Khả năng chọn thiết bị'!$D$8="",0,IF(Consolidated!L2211='Khả năng chọn thiết bị'!$D$8,1,0))</f>
        <v>0</v>
      </c>
      <c r="B2211" s="103">
        <f>IF('Khả năng chọn thiết bị'!$D$8="",0,IF(Consolidated!P2211='Khả năng chọn thiết bị'!$D$8,1,0))</f>
        <v>0</v>
      </c>
      <c r="C2211" s="103">
        <f t="shared" si="68"/>
        <v>0</v>
      </c>
      <c r="D2211" s="103">
        <f>IF(Consolidated!E2211=1,1,0)</f>
        <v>1</v>
      </c>
      <c r="E2211" s="103">
        <f>IF(ISNUMBER(Consolidated!F2211),Consolidated!F2211,0)</f>
        <v>0</v>
      </c>
      <c r="F2211" s="103">
        <f t="shared" si="69"/>
        <v>0</v>
      </c>
    </row>
    <row r="2212" spans="1:6">
      <c r="A2212" s="103">
        <f>IF('Khả năng chọn thiết bị'!$D$8="",0,IF(Consolidated!L2212='Khả năng chọn thiết bị'!$D$8,1,0))</f>
        <v>0</v>
      </c>
      <c r="B2212" s="103">
        <f>IF('Khả năng chọn thiết bị'!$D$8="",0,IF(Consolidated!P2212='Khả năng chọn thiết bị'!$D$8,1,0))</f>
        <v>0</v>
      </c>
      <c r="C2212" s="103">
        <f t="shared" si="68"/>
        <v>0</v>
      </c>
      <c r="D2212" s="103">
        <f>IF(Consolidated!E2212=1,1,0)</f>
        <v>1</v>
      </c>
      <c r="E2212" s="103">
        <f>IF(ISNUMBER(Consolidated!F2212),Consolidated!F2212,0)</f>
        <v>0</v>
      </c>
      <c r="F2212" s="103">
        <f t="shared" si="69"/>
        <v>0</v>
      </c>
    </row>
    <row r="2213" spans="1:6">
      <c r="A2213" s="103">
        <f>IF('Khả năng chọn thiết bị'!$D$8="",0,IF(Consolidated!L2213='Khả năng chọn thiết bị'!$D$8,1,0))</f>
        <v>0</v>
      </c>
      <c r="B2213" s="103">
        <f>IF('Khả năng chọn thiết bị'!$D$8="",0,IF(Consolidated!P2213='Khả năng chọn thiết bị'!$D$8,1,0))</f>
        <v>0</v>
      </c>
      <c r="C2213" s="103">
        <f t="shared" si="68"/>
        <v>0</v>
      </c>
      <c r="D2213" s="103">
        <f>IF(Consolidated!E2213=1,1,0)</f>
        <v>1</v>
      </c>
      <c r="E2213" s="103">
        <f>IF(ISNUMBER(Consolidated!F2213),Consolidated!F2213,0)</f>
        <v>0</v>
      </c>
      <c r="F2213" s="103">
        <f t="shared" si="69"/>
        <v>0</v>
      </c>
    </row>
    <row r="2214" spans="1:6">
      <c r="A2214" s="103">
        <f>IF('Khả năng chọn thiết bị'!$D$8="",0,IF(Consolidated!L2214='Khả năng chọn thiết bị'!$D$8,1,0))</f>
        <v>0</v>
      </c>
      <c r="B2214" s="103">
        <f>IF('Khả năng chọn thiết bị'!$D$8="",0,IF(Consolidated!P2214='Khả năng chọn thiết bị'!$D$8,1,0))</f>
        <v>0</v>
      </c>
      <c r="C2214" s="103">
        <f t="shared" si="68"/>
        <v>0</v>
      </c>
      <c r="D2214" s="103">
        <f>IF(Consolidated!E2214=1,1,0)</f>
        <v>1</v>
      </c>
      <c r="E2214" s="103">
        <f>IF(ISNUMBER(Consolidated!F2214),Consolidated!F2214,0)</f>
        <v>0</v>
      </c>
      <c r="F2214" s="103">
        <f t="shared" si="69"/>
        <v>0</v>
      </c>
    </row>
    <row r="2215" spans="1:6">
      <c r="A2215" s="103">
        <f>IF('Khả năng chọn thiết bị'!$D$8="",0,IF(Consolidated!L2215='Khả năng chọn thiết bị'!$D$8,1,0))</f>
        <v>0</v>
      </c>
      <c r="B2215" s="103">
        <f>IF('Khả năng chọn thiết bị'!$D$8="",0,IF(Consolidated!P2215='Khả năng chọn thiết bị'!$D$8,1,0))</f>
        <v>0</v>
      </c>
      <c r="C2215" s="103">
        <f t="shared" si="68"/>
        <v>0</v>
      </c>
      <c r="D2215" s="103">
        <f>IF(Consolidated!E2215=1,1,0)</f>
        <v>1</v>
      </c>
      <c r="E2215" s="103">
        <f>IF(ISNUMBER(Consolidated!F2215),Consolidated!F2215,0)</f>
        <v>0</v>
      </c>
      <c r="F2215" s="103">
        <f t="shared" si="69"/>
        <v>0</v>
      </c>
    </row>
    <row r="2216" spans="1:6">
      <c r="A2216" s="103">
        <f>IF('Khả năng chọn thiết bị'!$D$8="",0,IF(Consolidated!L2216='Khả năng chọn thiết bị'!$D$8,1,0))</f>
        <v>0</v>
      </c>
      <c r="B2216" s="103">
        <f>IF('Khả năng chọn thiết bị'!$D$8="",0,IF(Consolidated!P2216='Khả năng chọn thiết bị'!$D$8,1,0))</f>
        <v>0</v>
      </c>
      <c r="C2216" s="103">
        <f t="shared" si="68"/>
        <v>0</v>
      </c>
      <c r="D2216" s="103">
        <f>IF(Consolidated!E2216=1,1,0)</f>
        <v>1</v>
      </c>
      <c r="E2216" s="103">
        <f>IF(ISNUMBER(Consolidated!F2216),Consolidated!F2216,0)</f>
        <v>0</v>
      </c>
      <c r="F2216" s="103">
        <f t="shared" si="69"/>
        <v>0</v>
      </c>
    </row>
    <row r="2217" spans="1:6">
      <c r="A2217" s="103">
        <f>IF('Khả năng chọn thiết bị'!$D$8="",0,IF(Consolidated!L2217='Khả năng chọn thiết bị'!$D$8,1,0))</f>
        <v>0</v>
      </c>
      <c r="B2217" s="103">
        <f>IF('Khả năng chọn thiết bị'!$D$8="",0,IF(Consolidated!P2217='Khả năng chọn thiết bị'!$D$8,1,0))</f>
        <v>0</v>
      </c>
      <c r="C2217" s="103">
        <f t="shared" si="68"/>
        <v>0</v>
      </c>
      <c r="D2217" s="103">
        <f>IF(Consolidated!E2217=1,1,0)</f>
        <v>1</v>
      </c>
      <c r="E2217" s="103">
        <f>IF(ISNUMBER(Consolidated!F2217),Consolidated!F2217,0)</f>
        <v>0</v>
      </c>
      <c r="F2217" s="103">
        <f t="shared" si="69"/>
        <v>0</v>
      </c>
    </row>
    <row r="2218" spans="1:6">
      <c r="A2218" s="103">
        <f>IF('Khả năng chọn thiết bị'!$D$8="",0,IF(Consolidated!L2218='Khả năng chọn thiết bị'!$D$8,1,0))</f>
        <v>0</v>
      </c>
      <c r="B2218" s="103">
        <f>IF('Khả năng chọn thiết bị'!$D$8="",0,IF(Consolidated!P2218='Khả năng chọn thiết bị'!$D$8,1,0))</f>
        <v>0</v>
      </c>
      <c r="C2218" s="103">
        <f t="shared" si="68"/>
        <v>0</v>
      </c>
      <c r="D2218" s="103">
        <f>IF(Consolidated!E2218=1,1,0)</f>
        <v>1</v>
      </c>
      <c r="E2218" s="103">
        <f>IF(ISNUMBER(Consolidated!F2218),Consolidated!F2218,0)</f>
        <v>0</v>
      </c>
      <c r="F2218" s="103">
        <f t="shared" si="69"/>
        <v>0</v>
      </c>
    </row>
    <row r="2219" spans="1:6">
      <c r="A2219" s="103">
        <f>IF('Khả năng chọn thiết bị'!$D$8="",0,IF(Consolidated!L2219='Khả năng chọn thiết bị'!$D$8,1,0))</f>
        <v>0</v>
      </c>
      <c r="B2219" s="103">
        <f>IF('Khả năng chọn thiết bị'!$D$8="",0,IF(Consolidated!P2219='Khả năng chọn thiết bị'!$D$8,1,0))</f>
        <v>0</v>
      </c>
      <c r="C2219" s="103">
        <f t="shared" si="68"/>
        <v>0</v>
      </c>
      <c r="D2219" s="103">
        <f>IF(Consolidated!E2219=1,1,0)</f>
        <v>1</v>
      </c>
      <c r="E2219" s="103">
        <f>IF(ISNUMBER(Consolidated!F2219),Consolidated!F2219,0)</f>
        <v>0</v>
      </c>
      <c r="F2219" s="103">
        <f t="shared" si="69"/>
        <v>0</v>
      </c>
    </row>
    <row r="2220" spans="1:6">
      <c r="A2220" s="103">
        <f>IF('Khả năng chọn thiết bị'!$D$8="",0,IF(Consolidated!L2220='Khả năng chọn thiết bị'!$D$8,1,0))</f>
        <v>0</v>
      </c>
      <c r="B2220" s="103">
        <f>IF('Khả năng chọn thiết bị'!$D$8="",0,IF(Consolidated!P2220='Khả năng chọn thiết bị'!$D$8,1,0))</f>
        <v>0</v>
      </c>
      <c r="C2220" s="103">
        <f t="shared" si="68"/>
        <v>0</v>
      </c>
      <c r="D2220" s="103">
        <f>IF(Consolidated!E2220=1,1,0)</f>
        <v>1</v>
      </c>
      <c r="E2220" s="103">
        <f>IF(ISNUMBER(Consolidated!F2220),Consolidated!F2220,0)</f>
        <v>0</v>
      </c>
      <c r="F2220" s="103">
        <f t="shared" si="69"/>
        <v>0</v>
      </c>
    </row>
    <row r="2221" spans="1:6">
      <c r="A2221" s="103">
        <f>IF('Khả năng chọn thiết bị'!$D$8="",0,IF(Consolidated!L2221='Khả năng chọn thiết bị'!$D$8,1,0))</f>
        <v>0</v>
      </c>
      <c r="B2221" s="103">
        <f>IF('Khả năng chọn thiết bị'!$D$8="",0,IF(Consolidated!P2221='Khả năng chọn thiết bị'!$D$8,1,0))</f>
        <v>0</v>
      </c>
      <c r="C2221" s="103">
        <f t="shared" si="68"/>
        <v>0</v>
      </c>
      <c r="D2221" s="103">
        <f>IF(Consolidated!E2221=1,1,0)</f>
        <v>1</v>
      </c>
      <c r="E2221" s="103">
        <f>IF(ISNUMBER(Consolidated!F2221),Consolidated!F2221,0)</f>
        <v>0</v>
      </c>
      <c r="F2221" s="103">
        <f t="shared" si="69"/>
        <v>0</v>
      </c>
    </row>
    <row r="2222" spans="1:6">
      <c r="A2222" s="103">
        <f>IF('Khả năng chọn thiết bị'!$D$8="",0,IF(Consolidated!L2222='Khả năng chọn thiết bị'!$D$8,1,0))</f>
        <v>0</v>
      </c>
      <c r="B2222" s="103">
        <f>IF('Khả năng chọn thiết bị'!$D$8="",0,IF(Consolidated!P2222='Khả năng chọn thiết bị'!$D$8,1,0))</f>
        <v>0</v>
      </c>
      <c r="C2222" s="103">
        <f t="shared" si="68"/>
        <v>0</v>
      </c>
      <c r="D2222" s="103">
        <f>IF(Consolidated!E2222=1,1,0)</f>
        <v>1</v>
      </c>
      <c r="E2222" s="103">
        <f>IF(ISNUMBER(Consolidated!F2222),Consolidated!F2222,0)</f>
        <v>0</v>
      </c>
      <c r="F2222" s="103">
        <f t="shared" si="69"/>
        <v>0</v>
      </c>
    </row>
    <row r="2223" spans="1:6">
      <c r="A2223" s="103">
        <f>IF('Khả năng chọn thiết bị'!$D$8="",0,IF(Consolidated!L2223='Khả năng chọn thiết bị'!$D$8,1,0))</f>
        <v>0</v>
      </c>
      <c r="B2223" s="103">
        <f>IF('Khả năng chọn thiết bị'!$D$8="",0,IF(Consolidated!P2223='Khả năng chọn thiết bị'!$D$8,1,0))</f>
        <v>0</v>
      </c>
      <c r="C2223" s="103">
        <f t="shared" si="68"/>
        <v>0</v>
      </c>
      <c r="D2223" s="103">
        <f>IF(Consolidated!E2223=1,1,0)</f>
        <v>1</v>
      </c>
      <c r="E2223" s="103">
        <f>IF(ISNUMBER(Consolidated!F2223),Consolidated!F2223,0)</f>
        <v>0</v>
      </c>
      <c r="F2223" s="103">
        <f t="shared" si="69"/>
        <v>0</v>
      </c>
    </row>
    <row r="2224" spans="1:6">
      <c r="A2224" s="103">
        <f>IF('Khả năng chọn thiết bị'!$D$8="",0,IF(Consolidated!L2224='Khả năng chọn thiết bị'!$D$8,1,0))</f>
        <v>0</v>
      </c>
      <c r="B2224" s="103">
        <f>IF('Khả năng chọn thiết bị'!$D$8="",0,IF(Consolidated!P2224='Khả năng chọn thiết bị'!$D$8,1,0))</f>
        <v>0</v>
      </c>
      <c r="C2224" s="103">
        <f t="shared" si="68"/>
        <v>0</v>
      </c>
      <c r="D2224" s="103">
        <f>IF(Consolidated!E2224=1,1,0)</f>
        <v>1</v>
      </c>
      <c r="E2224" s="103">
        <f>IF(ISNUMBER(Consolidated!F2224),Consolidated!F2224,0)</f>
        <v>0</v>
      </c>
      <c r="F2224" s="103">
        <f t="shared" si="69"/>
        <v>0</v>
      </c>
    </row>
    <row r="2225" spans="1:6">
      <c r="A2225" s="103">
        <f>IF('Khả năng chọn thiết bị'!$D$8="",0,IF(Consolidated!L2225='Khả năng chọn thiết bị'!$D$8,1,0))</f>
        <v>0</v>
      </c>
      <c r="B2225" s="103">
        <f>IF('Khả năng chọn thiết bị'!$D$8="",0,IF(Consolidated!P2225='Khả năng chọn thiết bị'!$D$8,1,0))</f>
        <v>0</v>
      </c>
      <c r="C2225" s="103">
        <f t="shared" si="68"/>
        <v>0</v>
      </c>
      <c r="D2225" s="103">
        <f>IF(Consolidated!E2225=1,1,0)</f>
        <v>1</v>
      </c>
      <c r="E2225" s="103">
        <f>IF(ISNUMBER(Consolidated!F2225),Consolidated!F2225,0)</f>
        <v>0</v>
      </c>
      <c r="F2225" s="103">
        <f t="shared" si="69"/>
        <v>0</v>
      </c>
    </row>
    <row r="2226" spans="1:6">
      <c r="A2226" s="103">
        <f>IF('Khả năng chọn thiết bị'!$D$8="",0,IF(Consolidated!L2226='Khả năng chọn thiết bị'!$D$8,1,0))</f>
        <v>0</v>
      </c>
      <c r="B2226" s="103">
        <f>IF('Khả năng chọn thiết bị'!$D$8="",0,IF(Consolidated!P2226='Khả năng chọn thiết bị'!$D$8,1,0))</f>
        <v>0</v>
      </c>
      <c r="C2226" s="103">
        <f t="shared" si="68"/>
        <v>0</v>
      </c>
      <c r="D2226" s="103">
        <f>IF(Consolidated!E2226=1,1,0)</f>
        <v>1</v>
      </c>
      <c r="E2226" s="103">
        <f>IF(ISNUMBER(Consolidated!F2226),Consolidated!F2226,0)</f>
        <v>0</v>
      </c>
      <c r="F2226" s="103">
        <f t="shared" si="69"/>
        <v>0</v>
      </c>
    </row>
    <row r="2227" spans="1:6">
      <c r="A2227" s="103">
        <f>IF('Khả năng chọn thiết bị'!$D$8="",0,IF(Consolidated!L2227='Khả năng chọn thiết bị'!$D$8,1,0))</f>
        <v>0</v>
      </c>
      <c r="B2227" s="103">
        <f>IF('Khả năng chọn thiết bị'!$D$8="",0,IF(Consolidated!P2227='Khả năng chọn thiết bị'!$D$8,1,0))</f>
        <v>0</v>
      </c>
      <c r="C2227" s="103">
        <f t="shared" si="68"/>
        <v>0</v>
      </c>
      <c r="D2227" s="103">
        <f>IF(Consolidated!E2227=1,1,0)</f>
        <v>1</v>
      </c>
      <c r="E2227" s="103">
        <f>IF(ISNUMBER(Consolidated!F2227),Consolidated!F2227,0)</f>
        <v>0</v>
      </c>
      <c r="F2227" s="103">
        <f t="shared" si="69"/>
        <v>0</v>
      </c>
    </row>
    <row r="2228" spans="1:6">
      <c r="A2228" s="103">
        <f>IF('Khả năng chọn thiết bị'!$D$8="",0,IF(Consolidated!L2228='Khả năng chọn thiết bị'!$D$8,1,0))</f>
        <v>0</v>
      </c>
      <c r="B2228" s="103">
        <f>IF('Khả năng chọn thiết bị'!$D$8="",0,IF(Consolidated!P2228='Khả năng chọn thiết bị'!$D$8,1,0))</f>
        <v>0</v>
      </c>
      <c r="C2228" s="103">
        <f t="shared" si="68"/>
        <v>0</v>
      </c>
      <c r="D2228" s="103">
        <f>IF(Consolidated!E2228=1,1,0)</f>
        <v>1</v>
      </c>
      <c r="E2228" s="103">
        <f>IF(ISNUMBER(Consolidated!F2228),Consolidated!F2228,0)</f>
        <v>0</v>
      </c>
      <c r="F2228" s="103">
        <f t="shared" si="69"/>
        <v>0</v>
      </c>
    </row>
    <row r="2229" spans="1:6">
      <c r="A2229" s="103">
        <f>IF('Khả năng chọn thiết bị'!$D$8="",0,IF(Consolidated!L2229='Khả năng chọn thiết bị'!$D$8,1,0))</f>
        <v>0</v>
      </c>
      <c r="B2229" s="103">
        <f>IF('Khả năng chọn thiết bị'!$D$8="",0,IF(Consolidated!P2229='Khả năng chọn thiết bị'!$D$8,1,0))</f>
        <v>0</v>
      </c>
      <c r="C2229" s="103">
        <f t="shared" si="68"/>
        <v>0</v>
      </c>
      <c r="D2229" s="103">
        <f>IF(Consolidated!E2229=1,1,0)</f>
        <v>1</v>
      </c>
      <c r="E2229" s="103">
        <f>IF(ISNUMBER(Consolidated!F2229),Consolidated!F2229,0)</f>
        <v>0</v>
      </c>
      <c r="F2229" s="103">
        <f t="shared" si="69"/>
        <v>0</v>
      </c>
    </row>
    <row r="2230" spans="1:6">
      <c r="A2230" s="103">
        <f>IF('Khả năng chọn thiết bị'!$D$8="",0,IF(Consolidated!L2230='Khả năng chọn thiết bị'!$D$8,1,0))</f>
        <v>0</v>
      </c>
      <c r="B2230" s="103">
        <f>IF('Khả năng chọn thiết bị'!$D$8="",0,IF(Consolidated!P2230='Khả năng chọn thiết bị'!$D$8,1,0))</f>
        <v>0</v>
      </c>
      <c r="C2230" s="103">
        <f t="shared" si="68"/>
        <v>0</v>
      </c>
      <c r="D2230" s="103">
        <f>IF(Consolidated!E2230=1,1,0)</f>
        <v>1</v>
      </c>
      <c r="E2230" s="103">
        <f>IF(ISNUMBER(Consolidated!F2230),Consolidated!F2230,0)</f>
        <v>0</v>
      </c>
      <c r="F2230" s="103">
        <f t="shared" si="69"/>
        <v>0</v>
      </c>
    </row>
    <row r="2231" spans="1:6">
      <c r="A2231" s="103">
        <f>IF('Khả năng chọn thiết bị'!$D$8="",0,IF(Consolidated!L2231='Khả năng chọn thiết bị'!$D$8,1,0))</f>
        <v>0</v>
      </c>
      <c r="B2231" s="103">
        <f>IF('Khả năng chọn thiết bị'!$D$8="",0,IF(Consolidated!P2231='Khả năng chọn thiết bị'!$D$8,1,0))</f>
        <v>0</v>
      </c>
      <c r="C2231" s="103">
        <f t="shared" si="68"/>
        <v>0</v>
      </c>
      <c r="D2231" s="103">
        <f>IF(Consolidated!E2231=1,1,0)</f>
        <v>1</v>
      </c>
      <c r="E2231" s="103">
        <f>IF(ISNUMBER(Consolidated!F2231),Consolidated!F2231,0)</f>
        <v>0</v>
      </c>
      <c r="F2231" s="103">
        <f t="shared" si="69"/>
        <v>0</v>
      </c>
    </row>
    <row r="2232" spans="1:6">
      <c r="A2232" s="103">
        <f>IF('Khả năng chọn thiết bị'!$D$8="",0,IF(Consolidated!L2232='Khả năng chọn thiết bị'!$D$8,1,0))</f>
        <v>0</v>
      </c>
      <c r="B2232" s="103">
        <f>IF('Khả năng chọn thiết bị'!$D$8="",0,IF(Consolidated!P2232='Khả năng chọn thiết bị'!$D$8,1,0))</f>
        <v>0</v>
      </c>
      <c r="C2232" s="103">
        <f t="shared" si="68"/>
        <v>0</v>
      </c>
      <c r="D2232" s="103">
        <f>IF(Consolidated!E2232=1,1,0)</f>
        <v>1</v>
      </c>
      <c r="E2232" s="103">
        <f>IF(ISNUMBER(Consolidated!F2232),Consolidated!F2232,0)</f>
        <v>0</v>
      </c>
      <c r="F2232" s="103">
        <f t="shared" si="69"/>
        <v>0</v>
      </c>
    </row>
    <row r="2233" spans="1:6">
      <c r="A2233" s="103">
        <f>IF('Khả năng chọn thiết bị'!$D$8="",0,IF(Consolidated!L2233='Khả năng chọn thiết bị'!$D$8,1,0))</f>
        <v>0</v>
      </c>
      <c r="B2233" s="103">
        <f>IF('Khả năng chọn thiết bị'!$D$8="",0,IF(Consolidated!P2233='Khả năng chọn thiết bị'!$D$8,1,0))</f>
        <v>0</v>
      </c>
      <c r="C2233" s="103">
        <f t="shared" si="68"/>
        <v>0</v>
      </c>
      <c r="D2233" s="103">
        <f>IF(Consolidated!E2233=1,1,0)</f>
        <v>1</v>
      </c>
      <c r="E2233" s="103">
        <f>IF(ISNUMBER(Consolidated!F2233),Consolidated!F2233,0)</f>
        <v>0</v>
      </c>
      <c r="F2233" s="103">
        <f t="shared" si="69"/>
        <v>0</v>
      </c>
    </row>
    <row r="2234" spans="1:6">
      <c r="A2234" s="103">
        <f>IF('Khả năng chọn thiết bị'!$D$8="",0,IF(Consolidated!L2234='Khả năng chọn thiết bị'!$D$8,1,0))</f>
        <v>0</v>
      </c>
      <c r="B2234" s="103">
        <f>IF('Khả năng chọn thiết bị'!$D$8="",0,IF(Consolidated!P2234='Khả năng chọn thiết bị'!$D$8,1,0))</f>
        <v>0</v>
      </c>
      <c r="C2234" s="103">
        <f t="shared" si="68"/>
        <v>0</v>
      </c>
      <c r="D2234" s="103">
        <f>IF(Consolidated!E2234=1,1,0)</f>
        <v>1</v>
      </c>
      <c r="E2234" s="103">
        <f>IF(ISNUMBER(Consolidated!F2234),Consolidated!F2234,0)</f>
        <v>0</v>
      </c>
      <c r="F2234" s="103">
        <f t="shared" si="69"/>
        <v>0</v>
      </c>
    </row>
    <row r="2235" spans="1:6">
      <c r="A2235" s="103">
        <f>IF('Khả năng chọn thiết bị'!$D$8="",0,IF(Consolidated!L2235='Khả năng chọn thiết bị'!$D$8,1,0))</f>
        <v>0</v>
      </c>
      <c r="B2235" s="103">
        <f>IF('Khả năng chọn thiết bị'!$D$8="",0,IF(Consolidated!P2235='Khả năng chọn thiết bị'!$D$8,1,0))</f>
        <v>0</v>
      </c>
      <c r="C2235" s="103">
        <f t="shared" si="68"/>
        <v>0</v>
      </c>
      <c r="D2235" s="103">
        <f>IF(Consolidated!E2235=1,1,0)</f>
        <v>1</v>
      </c>
      <c r="E2235" s="103">
        <f>IF(ISNUMBER(Consolidated!F2235),Consolidated!F2235,0)</f>
        <v>0</v>
      </c>
      <c r="F2235" s="103">
        <f t="shared" si="69"/>
        <v>0</v>
      </c>
    </row>
    <row r="2236" spans="1:6">
      <c r="A2236" s="103">
        <f>IF('Khả năng chọn thiết bị'!$D$8="",0,IF(Consolidated!L2236='Khả năng chọn thiết bị'!$D$8,1,0))</f>
        <v>0</v>
      </c>
      <c r="B2236" s="103">
        <f>IF('Khả năng chọn thiết bị'!$D$8="",0,IF(Consolidated!P2236='Khả năng chọn thiết bị'!$D$8,1,0))</f>
        <v>0</v>
      </c>
      <c r="C2236" s="103">
        <f t="shared" si="68"/>
        <v>0</v>
      </c>
      <c r="D2236" s="103">
        <f>IF(Consolidated!E2236=1,1,0)</f>
        <v>1</v>
      </c>
      <c r="E2236" s="103">
        <f>IF(ISNUMBER(Consolidated!F2236),Consolidated!F2236,0)</f>
        <v>0</v>
      </c>
      <c r="F2236" s="103">
        <f t="shared" si="69"/>
        <v>0</v>
      </c>
    </row>
    <row r="2237" spans="1:6">
      <c r="A2237" s="103">
        <f>IF('Khả năng chọn thiết bị'!$D$8="",0,IF(Consolidated!L2237='Khả năng chọn thiết bị'!$D$8,1,0))</f>
        <v>0</v>
      </c>
      <c r="B2237" s="103">
        <f>IF('Khả năng chọn thiết bị'!$D$8="",0,IF(Consolidated!P2237='Khả năng chọn thiết bị'!$D$8,1,0))</f>
        <v>0</v>
      </c>
      <c r="C2237" s="103">
        <f t="shared" si="68"/>
        <v>0</v>
      </c>
      <c r="D2237" s="103">
        <f>IF(Consolidated!E2237=1,1,0)</f>
        <v>1</v>
      </c>
      <c r="E2237" s="103">
        <f>IF(ISNUMBER(Consolidated!F2237),Consolidated!F2237,0)</f>
        <v>0</v>
      </c>
      <c r="F2237" s="103">
        <f t="shared" si="69"/>
        <v>0</v>
      </c>
    </row>
    <row r="2238" spans="1:6">
      <c r="A2238" s="103">
        <f>IF('Khả năng chọn thiết bị'!$D$8="",0,IF(Consolidated!L2238='Khả năng chọn thiết bị'!$D$8,1,0))</f>
        <v>0</v>
      </c>
      <c r="B2238" s="103">
        <f>IF('Khả năng chọn thiết bị'!$D$8="",0,IF(Consolidated!P2238='Khả năng chọn thiết bị'!$D$8,1,0))</f>
        <v>0</v>
      </c>
      <c r="C2238" s="103">
        <f t="shared" si="68"/>
        <v>0</v>
      </c>
      <c r="D2238" s="103">
        <f>IF(Consolidated!E2238=1,1,0)</f>
        <v>1</v>
      </c>
      <c r="E2238" s="103">
        <f>IF(ISNUMBER(Consolidated!F2238),Consolidated!F2238,0)</f>
        <v>0</v>
      </c>
      <c r="F2238" s="103">
        <f t="shared" si="69"/>
        <v>0</v>
      </c>
    </row>
    <row r="2239" spans="1:6">
      <c r="A2239" s="103">
        <f>IF('Khả năng chọn thiết bị'!$D$8="",0,IF(Consolidated!L2239='Khả năng chọn thiết bị'!$D$8,1,0))</f>
        <v>0</v>
      </c>
      <c r="B2239" s="103">
        <f>IF('Khả năng chọn thiết bị'!$D$8="",0,IF(Consolidated!P2239='Khả năng chọn thiết bị'!$D$8,1,0))</f>
        <v>0</v>
      </c>
      <c r="C2239" s="103">
        <f t="shared" si="68"/>
        <v>0</v>
      </c>
      <c r="D2239" s="103">
        <f>IF(Consolidated!E2239=1,1,0)</f>
        <v>1</v>
      </c>
      <c r="E2239" s="103">
        <f>IF(ISNUMBER(Consolidated!F2239),Consolidated!F2239,0)</f>
        <v>0</v>
      </c>
      <c r="F2239" s="103">
        <f t="shared" si="69"/>
        <v>0</v>
      </c>
    </row>
    <row r="2240" spans="1:6">
      <c r="A2240" s="103">
        <f>IF('Khả năng chọn thiết bị'!$D$8="",0,IF(Consolidated!L2240='Khả năng chọn thiết bị'!$D$8,1,0))</f>
        <v>0</v>
      </c>
      <c r="B2240" s="103">
        <f>IF('Khả năng chọn thiết bị'!$D$8="",0,IF(Consolidated!P2240='Khả năng chọn thiết bị'!$D$8,1,0))</f>
        <v>0</v>
      </c>
      <c r="C2240" s="103">
        <f t="shared" si="68"/>
        <v>0</v>
      </c>
      <c r="D2240" s="103">
        <f>IF(Consolidated!E2240=1,1,0)</f>
        <v>1</v>
      </c>
      <c r="E2240" s="103">
        <f>IF(ISNUMBER(Consolidated!F2240),Consolidated!F2240,0)</f>
        <v>0</v>
      </c>
      <c r="F2240" s="103">
        <f t="shared" si="69"/>
        <v>0</v>
      </c>
    </row>
    <row r="2241" spans="1:6">
      <c r="A2241" s="103">
        <f>IF('Khả năng chọn thiết bị'!$D$8="",0,IF(Consolidated!L2241='Khả năng chọn thiết bị'!$D$8,1,0))</f>
        <v>0</v>
      </c>
      <c r="B2241" s="103">
        <f>IF('Khả năng chọn thiết bị'!$D$8="",0,IF(Consolidated!P2241='Khả năng chọn thiết bị'!$D$8,1,0))</f>
        <v>0</v>
      </c>
      <c r="C2241" s="103">
        <f t="shared" si="68"/>
        <v>0</v>
      </c>
      <c r="D2241" s="103">
        <f>IF(Consolidated!E2241=1,1,0)</f>
        <v>1</v>
      </c>
      <c r="E2241" s="103">
        <f>IF(ISNUMBER(Consolidated!F2241),Consolidated!F2241,0)</f>
        <v>0</v>
      </c>
      <c r="F2241" s="103">
        <f t="shared" si="69"/>
        <v>0</v>
      </c>
    </row>
    <row r="2242" spans="1:6">
      <c r="A2242" s="103">
        <f>IF('Khả năng chọn thiết bị'!$D$8="",0,IF(Consolidated!L2242='Khả năng chọn thiết bị'!$D$8,1,0))</f>
        <v>0</v>
      </c>
      <c r="B2242" s="103">
        <f>IF('Khả năng chọn thiết bị'!$D$8="",0,IF(Consolidated!P2242='Khả năng chọn thiết bị'!$D$8,1,0))</f>
        <v>0</v>
      </c>
      <c r="C2242" s="103">
        <f t="shared" ref="C2242:C2305" si="70">IF(A2242+B2242&gt;0,1,0)</f>
        <v>0</v>
      </c>
      <c r="D2242" s="103">
        <f>IF(Consolidated!E2242=1,1,0)</f>
        <v>1</v>
      </c>
      <c r="E2242" s="103">
        <f>IF(ISNUMBER(Consolidated!F2242),Consolidated!F2242,0)</f>
        <v>0</v>
      </c>
      <c r="F2242" s="103">
        <f t="shared" si="69"/>
        <v>0</v>
      </c>
    </row>
    <row r="2243" spans="1:6">
      <c r="A2243" s="103">
        <f>IF('Khả năng chọn thiết bị'!$D$8="",0,IF(Consolidated!L2243='Khả năng chọn thiết bị'!$D$8,1,0))</f>
        <v>0</v>
      </c>
      <c r="B2243" s="103">
        <f>IF('Khả năng chọn thiết bị'!$D$8="",0,IF(Consolidated!P2243='Khả năng chọn thiết bị'!$D$8,1,0))</f>
        <v>0</v>
      </c>
      <c r="C2243" s="103">
        <f t="shared" si="70"/>
        <v>0</v>
      </c>
      <c r="D2243" s="103">
        <f>IF(Consolidated!E2243=1,1,0)</f>
        <v>1</v>
      </c>
      <c r="E2243" s="103">
        <f>IF(ISNUMBER(Consolidated!F2243),Consolidated!F2243,0)</f>
        <v>0</v>
      </c>
      <c r="F2243" s="103">
        <f t="shared" ref="F2243:F2306" si="71">F2242+C2243</f>
        <v>0</v>
      </c>
    </row>
    <row r="2244" spans="1:6">
      <c r="A2244" s="103">
        <f>IF('Khả năng chọn thiết bị'!$D$8="",0,IF(Consolidated!L2244='Khả năng chọn thiết bị'!$D$8,1,0))</f>
        <v>0</v>
      </c>
      <c r="B2244" s="103">
        <f>IF('Khả năng chọn thiết bị'!$D$8="",0,IF(Consolidated!P2244='Khả năng chọn thiết bị'!$D$8,1,0))</f>
        <v>0</v>
      </c>
      <c r="C2244" s="103">
        <f t="shared" si="70"/>
        <v>0</v>
      </c>
      <c r="D2244" s="103">
        <f>IF(Consolidated!E2244=1,1,0)</f>
        <v>1</v>
      </c>
      <c r="E2244" s="103">
        <f>IF(ISNUMBER(Consolidated!F2244),Consolidated!F2244,0)</f>
        <v>0</v>
      </c>
      <c r="F2244" s="103">
        <f t="shared" si="71"/>
        <v>0</v>
      </c>
    </row>
    <row r="2245" spans="1:6">
      <c r="A2245" s="103">
        <f>IF('Khả năng chọn thiết bị'!$D$8="",0,IF(Consolidated!L2245='Khả năng chọn thiết bị'!$D$8,1,0))</f>
        <v>0</v>
      </c>
      <c r="B2245" s="103">
        <f>IF('Khả năng chọn thiết bị'!$D$8="",0,IF(Consolidated!P2245='Khả năng chọn thiết bị'!$D$8,1,0))</f>
        <v>0</v>
      </c>
      <c r="C2245" s="103">
        <f t="shared" si="70"/>
        <v>0</v>
      </c>
      <c r="D2245" s="103">
        <f>IF(Consolidated!E2245=1,1,0)</f>
        <v>1</v>
      </c>
      <c r="E2245" s="103">
        <f>IF(ISNUMBER(Consolidated!F2245),Consolidated!F2245,0)</f>
        <v>0</v>
      </c>
      <c r="F2245" s="103">
        <f t="shared" si="71"/>
        <v>0</v>
      </c>
    </row>
    <row r="2246" spans="1:6">
      <c r="A2246" s="103">
        <f>IF('Khả năng chọn thiết bị'!$D$8="",0,IF(Consolidated!L2246='Khả năng chọn thiết bị'!$D$8,1,0))</f>
        <v>0</v>
      </c>
      <c r="B2246" s="103">
        <f>IF('Khả năng chọn thiết bị'!$D$8="",0,IF(Consolidated!P2246='Khả năng chọn thiết bị'!$D$8,1,0))</f>
        <v>0</v>
      </c>
      <c r="C2246" s="103">
        <f t="shared" si="70"/>
        <v>0</v>
      </c>
      <c r="D2246" s="103">
        <f>IF(Consolidated!E2246=1,1,0)</f>
        <v>1</v>
      </c>
      <c r="E2246" s="103">
        <f>IF(ISNUMBER(Consolidated!F2246),Consolidated!F2246,0)</f>
        <v>0</v>
      </c>
      <c r="F2246" s="103">
        <f t="shared" si="71"/>
        <v>0</v>
      </c>
    </row>
    <row r="2247" spans="1:6">
      <c r="A2247" s="103">
        <f>IF('Khả năng chọn thiết bị'!$D$8="",0,IF(Consolidated!L2247='Khả năng chọn thiết bị'!$D$8,1,0))</f>
        <v>0</v>
      </c>
      <c r="B2247" s="103">
        <f>IF('Khả năng chọn thiết bị'!$D$8="",0,IF(Consolidated!P2247='Khả năng chọn thiết bị'!$D$8,1,0))</f>
        <v>0</v>
      </c>
      <c r="C2247" s="103">
        <f t="shared" si="70"/>
        <v>0</v>
      </c>
      <c r="D2247" s="103">
        <f>IF(Consolidated!E2247=1,1,0)</f>
        <v>1</v>
      </c>
      <c r="E2247" s="103">
        <f>IF(ISNUMBER(Consolidated!F2247),Consolidated!F2247,0)</f>
        <v>0</v>
      </c>
      <c r="F2247" s="103">
        <f t="shared" si="71"/>
        <v>0</v>
      </c>
    </row>
    <row r="2248" spans="1:6">
      <c r="A2248" s="103">
        <f>IF('Khả năng chọn thiết bị'!$D$8="",0,IF(Consolidated!L2248='Khả năng chọn thiết bị'!$D$8,1,0))</f>
        <v>0</v>
      </c>
      <c r="B2248" s="103">
        <f>IF('Khả năng chọn thiết bị'!$D$8="",0,IF(Consolidated!P2248='Khả năng chọn thiết bị'!$D$8,1,0))</f>
        <v>0</v>
      </c>
      <c r="C2248" s="103">
        <f t="shared" si="70"/>
        <v>0</v>
      </c>
      <c r="D2248" s="103">
        <f>IF(Consolidated!E2248=1,1,0)</f>
        <v>1</v>
      </c>
      <c r="E2248" s="103">
        <f>IF(ISNUMBER(Consolidated!F2248),Consolidated!F2248,0)</f>
        <v>0</v>
      </c>
      <c r="F2248" s="103">
        <f t="shared" si="71"/>
        <v>0</v>
      </c>
    </row>
    <row r="2249" spans="1:6">
      <c r="A2249" s="103">
        <f>IF('Khả năng chọn thiết bị'!$D$8="",0,IF(Consolidated!L2249='Khả năng chọn thiết bị'!$D$8,1,0))</f>
        <v>0</v>
      </c>
      <c r="B2249" s="103">
        <f>IF('Khả năng chọn thiết bị'!$D$8="",0,IF(Consolidated!P2249='Khả năng chọn thiết bị'!$D$8,1,0))</f>
        <v>0</v>
      </c>
      <c r="C2249" s="103">
        <f t="shared" si="70"/>
        <v>0</v>
      </c>
      <c r="D2249" s="103">
        <f>IF(Consolidated!E2249=1,1,0)</f>
        <v>1</v>
      </c>
      <c r="E2249" s="103">
        <f>IF(ISNUMBER(Consolidated!F2249),Consolidated!F2249,0)</f>
        <v>0</v>
      </c>
      <c r="F2249" s="103">
        <f t="shared" si="71"/>
        <v>0</v>
      </c>
    </row>
    <row r="2250" spans="1:6">
      <c r="A2250" s="103">
        <f>IF('Khả năng chọn thiết bị'!$D$8="",0,IF(Consolidated!L2250='Khả năng chọn thiết bị'!$D$8,1,0))</f>
        <v>0</v>
      </c>
      <c r="B2250" s="103">
        <f>IF('Khả năng chọn thiết bị'!$D$8="",0,IF(Consolidated!P2250='Khả năng chọn thiết bị'!$D$8,1,0))</f>
        <v>0</v>
      </c>
      <c r="C2250" s="103">
        <f t="shared" si="70"/>
        <v>0</v>
      </c>
      <c r="D2250" s="103">
        <f>IF(Consolidated!E2250=1,1,0)</f>
        <v>1</v>
      </c>
      <c r="E2250" s="103">
        <f>IF(ISNUMBER(Consolidated!F2250),Consolidated!F2250,0)</f>
        <v>0</v>
      </c>
      <c r="F2250" s="103">
        <f t="shared" si="71"/>
        <v>0</v>
      </c>
    </row>
    <row r="2251" spans="1:6">
      <c r="A2251" s="103">
        <f>IF('Khả năng chọn thiết bị'!$D$8="",0,IF(Consolidated!L2251='Khả năng chọn thiết bị'!$D$8,1,0))</f>
        <v>0</v>
      </c>
      <c r="B2251" s="103">
        <f>IF('Khả năng chọn thiết bị'!$D$8="",0,IF(Consolidated!P2251='Khả năng chọn thiết bị'!$D$8,1,0))</f>
        <v>0</v>
      </c>
      <c r="C2251" s="103">
        <f t="shared" si="70"/>
        <v>0</v>
      </c>
      <c r="D2251" s="103">
        <f>IF(Consolidated!E2251=1,1,0)</f>
        <v>1</v>
      </c>
      <c r="E2251" s="103">
        <f>IF(ISNUMBER(Consolidated!F2251),Consolidated!F2251,0)</f>
        <v>0</v>
      </c>
      <c r="F2251" s="103">
        <f t="shared" si="71"/>
        <v>0</v>
      </c>
    </row>
    <row r="2252" spans="1:6">
      <c r="A2252" s="103">
        <f>IF('Khả năng chọn thiết bị'!$D$8="",0,IF(Consolidated!L2252='Khả năng chọn thiết bị'!$D$8,1,0))</f>
        <v>0</v>
      </c>
      <c r="B2252" s="103">
        <f>IF('Khả năng chọn thiết bị'!$D$8="",0,IF(Consolidated!P2252='Khả năng chọn thiết bị'!$D$8,1,0))</f>
        <v>0</v>
      </c>
      <c r="C2252" s="103">
        <f t="shared" si="70"/>
        <v>0</v>
      </c>
      <c r="D2252" s="103">
        <f>IF(Consolidated!E2252=1,1,0)</f>
        <v>1</v>
      </c>
      <c r="E2252" s="103">
        <f>IF(ISNUMBER(Consolidated!F2252),Consolidated!F2252,0)</f>
        <v>0</v>
      </c>
      <c r="F2252" s="103">
        <f t="shared" si="71"/>
        <v>0</v>
      </c>
    </row>
    <row r="2253" spans="1:6">
      <c r="A2253" s="103">
        <f>IF('Khả năng chọn thiết bị'!$D$8="",0,IF(Consolidated!L2253='Khả năng chọn thiết bị'!$D$8,1,0))</f>
        <v>0</v>
      </c>
      <c r="B2253" s="103">
        <f>IF('Khả năng chọn thiết bị'!$D$8="",0,IF(Consolidated!P2253='Khả năng chọn thiết bị'!$D$8,1,0))</f>
        <v>0</v>
      </c>
      <c r="C2253" s="103">
        <f t="shared" si="70"/>
        <v>0</v>
      </c>
      <c r="D2253" s="103">
        <f>IF(Consolidated!E2253=1,1,0)</f>
        <v>1</v>
      </c>
      <c r="E2253" s="103">
        <f>IF(ISNUMBER(Consolidated!F2253),Consolidated!F2253,0)</f>
        <v>0</v>
      </c>
      <c r="F2253" s="103">
        <f t="shared" si="71"/>
        <v>0</v>
      </c>
    </row>
    <row r="2254" spans="1:6">
      <c r="A2254" s="103">
        <f>IF('Khả năng chọn thiết bị'!$D$8="",0,IF(Consolidated!L2254='Khả năng chọn thiết bị'!$D$8,1,0))</f>
        <v>0</v>
      </c>
      <c r="B2254" s="103">
        <f>IF('Khả năng chọn thiết bị'!$D$8="",0,IF(Consolidated!P2254='Khả năng chọn thiết bị'!$D$8,1,0))</f>
        <v>0</v>
      </c>
      <c r="C2254" s="103">
        <f t="shared" si="70"/>
        <v>0</v>
      </c>
      <c r="D2254" s="103">
        <f>IF(Consolidated!E2254=1,1,0)</f>
        <v>1</v>
      </c>
      <c r="E2254" s="103">
        <f>IF(ISNUMBER(Consolidated!F2254),Consolidated!F2254,0)</f>
        <v>0</v>
      </c>
      <c r="F2254" s="103">
        <f t="shared" si="71"/>
        <v>0</v>
      </c>
    </row>
    <row r="2255" spans="1:6">
      <c r="A2255" s="103">
        <f>IF('Khả năng chọn thiết bị'!$D$8="",0,IF(Consolidated!L2255='Khả năng chọn thiết bị'!$D$8,1,0))</f>
        <v>0</v>
      </c>
      <c r="B2255" s="103">
        <f>IF('Khả năng chọn thiết bị'!$D$8="",0,IF(Consolidated!P2255='Khả năng chọn thiết bị'!$D$8,1,0))</f>
        <v>0</v>
      </c>
      <c r="C2255" s="103">
        <f t="shared" si="70"/>
        <v>0</v>
      </c>
      <c r="D2255" s="103">
        <f>IF(Consolidated!E2255=1,1,0)</f>
        <v>1</v>
      </c>
      <c r="E2255" s="103">
        <f>IF(ISNUMBER(Consolidated!F2255),Consolidated!F2255,0)</f>
        <v>0</v>
      </c>
      <c r="F2255" s="103">
        <f t="shared" si="71"/>
        <v>0</v>
      </c>
    </row>
    <row r="2256" spans="1:6">
      <c r="A2256" s="103">
        <f>IF('Khả năng chọn thiết bị'!$D$8="",0,IF(Consolidated!L2256='Khả năng chọn thiết bị'!$D$8,1,0))</f>
        <v>0</v>
      </c>
      <c r="B2256" s="103">
        <f>IF('Khả năng chọn thiết bị'!$D$8="",0,IF(Consolidated!P2256='Khả năng chọn thiết bị'!$D$8,1,0))</f>
        <v>0</v>
      </c>
      <c r="C2256" s="103">
        <f t="shared" si="70"/>
        <v>0</v>
      </c>
      <c r="D2256" s="103">
        <f>IF(Consolidated!E2256=1,1,0)</f>
        <v>1</v>
      </c>
      <c r="E2256" s="103">
        <f>IF(ISNUMBER(Consolidated!F2256),Consolidated!F2256,0)</f>
        <v>0</v>
      </c>
      <c r="F2256" s="103">
        <f t="shared" si="71"/>
        <v>0</v>
      </c>
    </row>
    <row r="2257" spans="1:6">
      <c r="A2257" s="103">
        <f>IF('Khả năng chọn thiết bị'!$D$8="",0,IF(Consolidated!L2257='Khả năng chọn thiết bị'!$D$8,1,0))</f>
        <v>0</v>
      </c>
      <c r="B2257" s="103">
        <f>IF('Khả năng chọn thiết bị'!$D$8="",0,IF(Consolidated!P2257='Khả năng chọn thiết bị'!$D$8,1,0))</f>
        <v>0</v>
      </c>
      <c r="C2257" s="103">
        <f t="shared" si="70"/>
        <v>0</v>
      </c>
      <c r="D2257" s="103">
        <f>IF(Consolidated!E2257=1,1,0)</f>
        <v>1</v>
      </c>
      <c r="E2257" s="103">
        <f>IF(ISNUMBER(Consolidated!F2257),Consolidated!F2257,0)</f>
        <v>0</v>
      </c>
      <c r="F2257" s="103">
        <f t="shared" si="71"/>
        <v>0</v>
      </c>
    </row>
    <row r="2258" spans="1:6">
      <c r="A2258" s="103">
        <f>IF('Khả năng chọn thiết bị'!$D$8="",0,IF(Consolidated!L2258='Khả năng chọn thiết bị'!$D$8,1,0))</f>
        <v>0</v>
      </c>
      <c r="B2258" s="103">
        <f>IF('Khả năng chọn thiết bị'!$D$8="",0,IF(Consolidated!P2258='Khả năng chọn thiết bị'!$D$8,1,0))</f>
        <v>0</v>
      </c>
      <c r="C2258" s="103">
        <f t="shared" si="70"/>
        <v>0</v>
      </c>
      <c r="D2258" s="103">
        <f>IF(Consolidated!E2258=1,1,0)</f>
        <v>1</v>
      </c>
      <c r="E2258" s="103">
        <f>IF(ISNUMBER(Consolidated!F2258),Consolidated!F2258,0)</f>
        <v>0</v>
      </c>
      <c r="F2258" s="103">
        <f t="shared" si="71"/>
        <v>0</v>
      </c>
    </row>
    <row r="2259" spans="1:6">
      <c r="A2259" s="103">
        <f>IF('Khả năng chọn thiết bị'!$D$8="",0,IF(Consolidated!L2259='Khả năng chọn thiết bị'!$D$8,1,0))</f>
        <v>0</v>
      </c>
      <c r="B2259" s="103">
        <f>IF('Khả năng chọn thiết bị'!$D$8="",0,IF(Consolidated!P2259='Khả năng chọn thiết bị'!$D$8,1,0))</f>
        <v>0</v>
      </c>
      <c r="C2259" s="103">
        <f t="shared" si="70"/>
        <v>0</v>
      </c>
      <c r="D2259" s="103">
        <f>IF(Consolidated!E2259=1,1,0)</f>
        <v>1</v>
      </c>
      <c r="E2259" s="103">
        <f>IF(ISNUMBER(Consolidated!F2259),Consolidated!F2259,0)</f>
        <v>0</v>
      </c>
      <c r="F2259" s="103">
        <f t="shared" si="71"/>
        <v>0</v>
      </c>
    </row>
    <row r="2260" spans="1:6">
      <c r="A2260" s="103">
        <f>IF('Khả năng chọn thiết bị'!$D$8="",0,IF(Consolidated!L2260='Khả năng chọn thiết bị'!$D$8,1,0))</f>
        <v>0</v>
      </c>
      <c r="B2260" s="103">
        <f>IF('Khả năng chọn thiết bị'!$D$8="",0,IF(Consolidated!P2260='Khả năng chọn thiết bị'!$D$8,1,0))</f>
        <v>0</v>
      </c>
      <c r="C2260" s="103">
        <f t="shared" si="70"/>
        <v>0</v>
      </c>
      <c r="D2260" s="103">
        <f>IF(Consolidated!E2260=1,1,0)</f>
        <v>1</v>
      </c>
      <c r="E2260" s="103">
        <f>IF(ISNUMBER(Consolidated!F2260),Consolidated!F2260,0)</f>
        <v>0</v>
      </c>
      <c r="F2260" s="103">
        <f t="shared" si="71"/>
        <v>0</v>
      </c>
    </row>
    <row r="2261" spans="1:6">
      <c r="A2261" s="103">
        <f>IF('Khả năng chọn thiết bị'!$D$8="",0,IF(Consolidated!L2261='Khả năng chọn thiết bị'!$D$8,1,0))</f>
        <v>0</v>
      </c>
      <c r="B2261" s="103">
        <f>IF('Khả năng chọn thiết bị'!$D$8="",0,IF(Consolidated!P2261='Khả năng chọn thiết bị'!$D$8,1,0))</f>
        <v>0</v>
      </c>
      <c r="C2261" s="103">
        <f t="shared" si="70"/>
        <v>0</v>
      </c>
      <c r="D2261" s="103">
        <f>IF(Consolidated!E2261=1,1,0)</f>
        <v>1</v>
      </c>
      <c r="E2261" s="103">
        <f>IF(ISNUMBER(Consolidated!F2261),Consolidated!F2261,0)</f>
        <v>0</v>
      </c>
      <c r="F2261" s="103">
        <f t="shared" si="71"/>
        <v>0</v>
      </c>
    </row>
    <row r="2262" spans="1:6">
      <c r="A2262" s="103">
        <f>IF('Khả năng chọn thiết bị'!$D$8="",0,IF(Consolidated!L2262='Khả năng chọn thiết bị'!$D$8,1,0))</f>
        <v>0</v>
      </c>
      <c r="B2262" s="103">
        <f>IF('Khả năng chọn thiết bị'!$D$8="",0,IF(Consolidated!P2262='Khả năng chọn thiết bị'!$D$8,1,0))</f>
        <v>0</v>
      </c>
      <c r="C2262" s="103">
        <f t="shared" si="70"/>
        <v>0</v>
      </c>
      <c r="D2262" s="103">
        <f>IF(Consolidated!E2262=1,1,0)</f>
        <v>1</v>
      </c>
      <c r="E2262" s="103">
        <f>IF(ISNUMBER(Consolidated!F2262),Consolidated!F2262,0)</f>
        <v>0</v>
      </c>
      <c r="F2262" s="103">
        <f t="shared" si="71"/>
        <v>0</v>
      </c>
    </row>
    <row r="2263" spans="1:6">
      <c r="A2263" s="103">
        <f>IF('Khả năng chọn thiết bị'!$D$8="",0,IF(Consolidated!L2263='Khả năng chọn thiết bị'!$D$8,1,0))</f>
        <v>0</v>
      </c>
      <c r="B2263" s="103">
        <f>IF('Khả năng chọn thiết bị'!$D$8="",0,IF(Consolidated!P2263='Khả năng chọn thiết bị'!$D$8,1,0))</f>
        <v>0</v>
      </c>
      <c r="C2263" s="103">
        <f t="shared" si="70"/>
        <v>0</v>
      </c>
      <c r="D2263" s="103">
        <f>IF(Consolidated!E2263=1,1,0)</f>
        <v>1</v>
      </c>
      <c r="E2263" s="103">
        <f>IF(ISNUMBER(Consolidated!F2263),Consolidated!F2263,0)</f>
        <v>0</v>
      </c>
      <c r="F2263" s="103">
        <f t="shared" si="71"/>
        <v>0</v>
      </c>
    </row>
    <row r="2264" spans="1:6">
      <c r="A2264" s="103">
        <f>IF('Khả năng chọn thiết bị'!$D$8="",0,IF(Consolidated!L2264='Khả năng chọn thiết bị'!$D$8,1,0))</f>
        <v>0</v>
      </c>
      <c r="B2264" s="103">
        <f>IF('Khả năng chọn thiết bị'!$D$8="",0,IF(Consolidated!P2264='Khả năng chọn thiết bị'!$D$8,1,0))</f>
        <v>0</v>
      </c>
      <c r="C2264" s="103">
        <f t="shared" si="70"/>
        <v>0</v>
      </c>
      <c r="D2264" s="103">
        <f>IF(Consolidated!E2264=1,1,0)</f>
        <v>1</v>
      </c>
      <c r="E2264" s="103">
        <f>IF(ISNUMBER(Consolidated!F2264),Consolidated!F2264,0)</f>
        <v>0</v>
      </c>
      <c r="F2264" s="103">
        <f t="shared" si="71"/>
        <v>0</v>
      </c>
    </row>
    <row r="2265" spans="1:6">
      <c r="A2265" s="103">
        <f>IF('Khả năng chọn thiết bị'!$D$8="",0,IF(Consolidated!L2265='Khả năng chọn thiết bị'!$D$8,1,0))</f>
        <v>0</v>
      </c>
      <c r="B2265" s="103">
        <f>IF('Khả năng chọn thiết bị'!$D$8="",0,IF(Consolidated!P2265='Khả năng chọn thiết bị'!$D$8,1,0))</f>
        <v>0</v>
      </c>
      <c r="C2265" s="103">
        <f t="shared" si="70"/>
        <v>0</v>
      </c>
      <c r="D2265" s="103">
        <f>IF(Consolidated!E2265=1,1,0)</f>
        <v>1</v>
      </c>
      <c r="E2265" s="103">
        <f>IF(ISNUMBER(Consolidated!F2265),Consolidated!F2265,0)</f>
        <v>0</v>
      </c>
      <c r="F2265" s="103">
        <f t="shared" si="71"/>
        <v>0</v>
      </c>
    </row>
    <row r="2266" spans="1:6">
      <c r="A2266" s="103">
        <f>IF('Khả năng chọn thiết bị'!$D$8="",0,IF(Consolidated!L2266='Khả năng chọn thiết bị'!$D$8,1,0))</f>
        <v>0</v>
      </c>
      <c r="B2266" s="103">
        <f>IF('Khả năng chọn thiết bị'!$D$8="",0,IF(Consolidated!P2266='Khả năng chọn thiết bị'!$D$8,1,0))</f>
        <v>0</v>
      </c>
      <c r="C2266" s="103">
        <f t="shared" si="70"/>
        <v>0</v>
      </c>
      <c r="D2266" s="103">
        <f>IF(Consolidated!E2266=1,1,0)</f>
        <v>1</v>
      </c>
      <c r="E2266" s="103">
        <f>IF(ISNUMBER(Consolidated!F2266),Consolidated!F2266,0)</f>
        <v>0</v>
      </c>
      <c r="F2266" s="103">
        <f t="shared" si="71"/>
        <v>0</v>
      </c>
    </row>
    <row r="2267" spans="1:6">
      <c r="A2267" s="103">
        <f>IF('Khả năng chọn thiết bị'!$D$8="",0,IF(Consolidated!L2267='Khả năng chọn thiết bị'!$D$8,1,0))</f>
        <v>0</v>
      </c>
      <c r="B2267" s="103">
        <f>IF('Khả năng chọn thiết bị'!$D$8="",0,IF(Consolidated!P2267='Khả năng chọn thiết bị'!$D$8,1,0))</f>
        <v>0</v>
      </c>
      <c r="C2267" s="103">
        <f t="shared" si="70"/>
        <v>0</v>
      </c>
      <c r="D2267" s="103">
        <f>IF(Consolidated!E2267=1,1,0)</f>
        <v>1</v>
      </c>
      <c r="E2267" s="103">
        <f>IF(ISNUMBER(Consolidated!F2267),Consolidated!F2267,0)</f>
        <v>0</v>
      </c>
      <c r="F2267" s="103">
        <f t="shared" si="71"/>
        <v>0</v>
      </c>
    </row>
    <row r="2268" spans="1:6">
      <c r="A2268" s="103">
        <f>IF('Khả năng chọn thiết bị'!$D$8="",0,IF(Consolidated!L2268='Khả năng chọn thiết bị'!$D$8,1,0))</f>
        <v>0</v>
      </c>
      <c r="B2268" s="103">
        <f>IF('Khả năng chọn thiết bị'!$D$8="",0,IF(Consolidated!P2268='Khả năng chọn thiết bị'!$D$8,1,0))</f>
        <v>0</v>
      </c>
      <c r="C2268" s="103">
        <f t="shared" si="70"/>
        <v>0</v>
      </c>
      <c r="D2268" s="103">
        <f>IF(Consolidated!E2268=1,1,0)</f>
        <v>1</v>
      </c>
      <c r="E2268" s="103">
        <f>IF(ISNUMBER(Consolidated!F2268),Consolidated!F2268,0)</f>
        <v>0</v>
      </c>
      <c r="F2268" s="103">
        <f t="shared" si="71"/>
        <v>0</v>
      </c>
    </row>
    <row r="2269" spans="1:6">
      <c r="A2269" s="103">
        <f>IF('Khả năng chọn thiết bị'!$D$8="",0,IF(Consolidated!L2269='Khả năng chọn thiết bị'!$D$8,1,0))</f>
        <v>0</v>
      </c>
      <c r="B2269" s="103">
        <f>IF('Khả năng chọn thiết bị'!$D$8="",0,IF(Consolidated!P2269='Khả năng chọn thiết bị'!$D$8,1,0))</f>
        <v>0</v>
      </c>
      <c r="C2269" s="103">
        <f t="shared" si="70"/>
        <v>0</v>
      </c>
      <c r="D2269" s="103">
        <f>IF(Consolidated!E2269=1,1,0)</f>
        <v>1</v>
      </c>
      <c r="E2269" s="103">
        <f>IF(ISNUMBER(Consolidated!F2269),Consolidated!F2269,0)</f>
        <v>0</v>
      </c>
      <c r="F2269" s="103">
        <f t="shared" si="71"/>
        <v>0</v>
      </c>
    </row>
    <row r="2270" spans="1:6">
      <c r="A2270" s="103">
        <f>IF('Khả năng chọn thiết bị'!$D$8="",0,IF(Consolidated!L2270='Khả năng chọn thiết bị'!$D$8,1,0))</f>
        <v>0</v>
      </c>
      <c r="B2270" s="103">
        <f>IF('Khả năng chọn thiết bị'!$D$8="",0,IF(Consolidated!P2270='Khả năng chọn thiết bị'!$D$8,1,0))</f>
        <v>0</v>
      </c>
      <c r="C2270" s="103">
        <f t="shared" si="70"/>
        <v>0</v>
      </c>
      <c r="D2270" s="103">
        <f>IF(Consolidated!E2270=1,1,0)</f>
        <v>1</v>
      </c>
      <c r="E2270" s="103">
        <f>IF(ISNUMBER(Consolidated!F2270),Consolidated!F2270,0)</f>
        <v>0</v>
      </c>
      <c r="F2270" s="103">
        <f t="shared" si="71"/>
        <v>0</v>
      </c>
    </row>
    <row r="2271" spans="1:6">
      <c r="A2271" s="103">
        <f>IF('Khả năng chọn thiết bị'!$D$8="",0,IF(Consolidated!L2271='Khả năng chọn thiết bị'!$D$8,1,0))</f>
        <v>0</v>
      </c>
      <c r="B2271" s="103">
        <f>IF('Khả năng chọn thiết bị'!$D$8="",0,IF(Consolidated!P2271='Khả năng chọn thiết bị'!$D$8,1,0))</f>
        <v>0</v>
      </c>
      <c r="C2271" s="103">
        <f t="shared" si="70"/>
        <v>0</v>
      </c>
      <c r="D2271" s="103">
        <f>IF(Consolidated!E2271=1,1,0)</f>
        <v>1</v>
      </c>
      <c r="E2271" s="103">
        <f>IF(ISNUMBER(Consolidated!F2271),Consolidated!F2271,0)</f>
        <v>0</v>
      </c>
      <c r="F2271" s="103">
        <f t="shared" si="71"/>
        <v>0</v>
      </c>
    </row>
    <row r="2272" spans="1:6">
      <c r="A2272" s="103">
        <f>IF('Khả năng chọn thiết bị'!$D$8="",0,IF(Consolidated!L2272='Khả năng chọn thiết bị'!$D$8,1,0))</f>
        <v>0</v>
      </c>
      <c r="B2272" s="103">
        <f>IF('Khả năng chọn thiết bị'!$D$8="",0,IF(Consolidated!P2272='Khả năng chọn thiết bị'!$D$8,1,0))</f>
        <v>0</v>
      </c>
      <c r="C2272" s="103">
        <f t="shared" si="70"/>
        <v>0</v>
      </c>
      <c r="D2272" s="103">
        <f>IF(Consolidated!E2272=1,1,0)</f>
        <v>1</v>
      </c>
      <c r="E2272" s="103">
        <f>IF(ISNUMBER(Consolidated!F2272),Consolidated!F2272,0)</f>
        <v>0</v>
      </c>
      <c r="F2272" s="103">
        <f t="shared" si="71"/>
        <v>0</v>
      </c>
    </row>
    <row r="2273" spans="1:6">
      <c r="A2273" s="103">
        <f>IF('Khả năng chọn thiết bị'!$D$8="",0,IF(Consolidated!L2273='Khả năng chọn thiết bị'!$D$8,1,0))</f>
        <v>0</v>
      </c>
      <c r="B2273" s="103">
        <f>IF('Khả năng chọn thiết bị'!$D$8="",0,IF(Consolidated!P2273='Khả năng chọn thiết bị'!$D$8,1,0))</f>
        <v>0</v>
      </c>
      <c r="C2273" s="103">
        <f t="shared" si="70"/>
        <v>0</v>
      </c>
      <c r="D2273" s="103">
        <f>IF(Consolidated!E2273=1,1,0)</f>
        <v>1</v>
      </c>
      <c r="E2273" s="103">
        <f>IF(ISNUMBER(Consolidated!F2273),Consolidated!F2273,0)</f>
        <v>0</v>
      </c>
      <c r="F2273" s="103">
        <f t="shared" si="71"/>
        <v>0</v>
      </c>
    </row>
    <row r="2274" spans="1:6">
      <c r="A2274" s="103">
        <f>IF('Khả năng chọn thiết bị'!$D$8="",0,IF(Consolidated!L2274='Khả năng chọn thiết bị'!$D$8,1,0))</f>
        <v>0</v>
      </c>
      <c r="B2274" s="103">
        <f>IF('Khả năng chọn thiết bị'!$D$8="",0,IF(Consolidated!P2274='Khả năng chọn thiết bị'!$D$8,1,0))</f>
        <v>0</v>
      </c>
      <c r="C2274" s="103">
        <f t="shared" si="70"/>
        <v>0</v>
      </c>
      <c r="D2274" s="103">
        <f>IF(Consolidated!E2274=1,1,0)</f>
        <v>1</v>
      </c>
      <c r="E2274" s="103">
        <f>IF(ISNUMBER(Consolidated!F2274),Consolidated!F2274,0)</f>
        <v>0</v>
      </c>
      <c r="F2274" s="103">
        <f t="shared" si="71"/>
        <v>0</v>
      </c>
    </row>
    <row r="2275" spans="1:6">
      <c r="A2275" s="103">
        <f>IF('Khả năng chọn thiết bị'!$D$8="",0,IF(Consolidated!L2275='Khả năng chọn thiết bị'!$D$8,1,0))</f>
        <v>0</v>
      </c>
      <c r="B2275" s="103">
        <f>IF('Khả năng chọn thiết bị'!$D$8="",0,IF(Consolidated!P2275='Khả năng chọn thiết bị'!$D$8,1,0))</f>
        <v>0</v>
      </c>
      <c r="C2275" s="103">
        <f t="shared" si="70"/>
        <v>0</v>
      </c>
      <c r="D2275" s="103">
        <f>IF(Consolidated!E2275=1,1,0)</f>
        <v>1</v>
      </c>
      <c r="E2275" s="103">
        <f>IF(ISNUMBER(Consolidated!F2275),Consolidated!F2275,0)</f>
        <v>0</v>
      </c>
      <c r="F2275" s="103">
        <f t="shared" si="71"/>
        <v>0</v>
      </c>
    </row>
    <row r="2276" spans="1:6">
      <c r="A2276" s="103">
        <f>IF('Khả năng chọn thiết bị'!$D$8="",0,IF(Consolidated!L2276='Khả năng chọn thiết bị'!$D$8,1,0))</f>
        <v>0</v>
      </c>
      <c r="B2276" s="103">
        <f>IF('Khả năng chọn thiết bị'!$D$8="",0,IF(Consolidated!P2276='Khả năng chọn thiết bị'!$D$8,1,0))</f>
        <v>0</v>
      </c>
      <c r="C2276" s="103">
        <f t="shared" si="70"/>
        <v>0</v>
      </c>
      <c r="D2276" s="103">
        <f>IF(Consolidated!E2276=1,1,0)</f>
        <v>1</v>
      </c>
      <c r="E2276" s="103">
        <f>IF(ISNUMBER(Consolidated!F2276),Consolidated!F2276,0)</f>
        <v>0</v>
      </c>
      <c r="F2276" s="103">
        <f t="shared" si="71"/>
        <v>0</v>
      </c>
    </row>
    <row r="2277" spans="1:6">
      <c r="A2277" s="103">
        <f>IF('Khả năng chọn thiết bị'!$D$8="",0,IF(Consolidated!L2277='Khả năng chọn thiết bị'!$D$8,1,0))</f>
        <v>0</v>
      </c>
      <c r="B2277" s="103">
        <f>IF('Khả năng chọn thiết bị'!$D$8="",0,IF(Consolidated!P2277='Khả năng chọn thiết bị'!$D$8,1,0))</f>
        <v>0</v>
      </c>
      <c r="C2277" s="103">
        <f t="shared" si="70"/>
        <v>0</v>
      </c>
      <c r="D2277" s="103">
        <f>IF(Consolidated!E2277=1,1,0)</f>
        <v>1</v>
      </c>
      <c r="E2277" s="103">
        <f>IF(ISNUMBER(Consolidated!F2277),Consolidated!F2277,0)</f>
        <v>0</v>
      </c>
      <c r="F2277" s="103">
        <f t="shared" si="71"/>
        <v>0</v>
      </c>
    </row>
    <row r="2278" spans="1:6">
      <c r="A2278" s="103">
        <f>IF('Khả năng chọn thiết bị'!$D$8="",0,IF(Consolidated!L2278='Khả năng chọn thiết bị'!$D$8,1,0))</f>
        <v>0</v>
      </c>
      <c r="B2278" s="103">
        <f>IF('Khả năng chọn thiết bị'!$D$8="",0,IF(Consolidated!P2278='Khả năng chọn thiết bị'!$D$8,1,0))</f>
        <v>0</v>
      </c>
      <c r="C2278" s="103">
        <f t="shared" si="70"/>
        <v>0</v>
      </c>
      <c r="D2278" s="103">
        <f>IF(Consolidated!E2278=1,1,0)</f>
        <v>1</v>
      </c>
      <c r="E2278" s="103">
        <f>IF(ISNUMBER(Consolidated!F2278),Consolidated!F2278,0)</f>
        <v>0</v>
      </c>
      <c r="F2278" s="103">
        <f t="shared" si="71"/>
        <v>0</v>
      </c>
    </row>
    <row r="2279" spans="1:6">
      <c r="A2279" s="103">
        <f>IF('Khả năng chọn thiết bị'!$D$8="",0,IF(Consolidated!L2279='Khả năng chọn thiết bị'!$D$8,1,0))</f>
        <v>0</v>
      </c>
      <c r="B2279" s="103">
        <f>IF('Khả năng chọn thiết bị'!$D$8="",0,IF(Consolidated!P2279='Khả năng chọn thiết bị'!$D$8,1,0))</f>
        <v>0</v>
      </c>
      <c r="C2279" s="103">
        <f t="shared" si="70"/>
        <v>0</v>
      </c>
      <c r="D2279" s="103">
        <f>IF(Consolidated!E2279=1,1,0)</f>
        <v>1</v>
      </c>
      <c r="E2279" s="103">
        <f>IF(ISNUMBER(Consolidated!F2279),Consolidated!F2279,0)</f>
        <v>0</v>
      </c>
      <c r="F2279" s="103">
        <f t="shared" si="71"/>
        <v>0</v>
      </c>
    </row>
    <row r="2280" spans="1:6">
      <c r="A2280" s="103">
        <f>IF('Khả năng chọn thiết bị'!$D$8="",0,IF(Consolidated!L2280='Khả năng chọn thiết bị'!$D$8,1,0))</f>
        <v>0</v>
      </c>
      <c r="B2280" s="103">
        <f>IF('Khả năng chọn thiết bị'!$D$8="",0,IF(Consolidated!P2280='Khả năng chọn thiết bị'!$D$8,1,0))</f>
        <v>0</v>
      </c>
      <c r="C2280" s="103">
        <f t="shared" si="70"/>
        <v>0</v>
      </c>
      <c r="D2280" s="103">
        <f>IF(Consolidated!E2280=1,1,0)</f>
        <v>1</v>
      </c>
      <c r="E2280" s="103">
        <f>IF(ISNUMBER(Consolidated!F2280),Consolidated!F2280,0)</f>
        <v>0</v>
      </c>
      <c r="F2280" s="103">
        <f t="shared" si="71"/>
        <v>0</v>
      </c>
    </row>
    <row r="2281" spans="1:6">
      <c r="A2281" s="103">
        <f>IF('Khả năng chọn thiết bị'!$D$8="",0,IF(Consolidated!L2281='Khả năng chọn thiết bị'!$D$8,1,0))</f>
        <v>0</v>
      </c>
      <c r="B2281" s="103">
        <f>IF('Khả năng chọn thiết bị'!$D$8="",0,IF(Consolidated!P2281='Khả năng chọn thiết bị'!$D$8,1,0))</f>
        <v>0</v>
      </c>
      <c r="C2281" s="103">
        <f t="shared" si="70"/>
        <v>0</v>
      </c>
      <c r="D2281" s="103">
        <f>IF(Consolidated!E2281=1,1,0)</f>
        <v>1</v>
      </c>
      <c r="E2281" s="103">
        <f>IF(ISNUMBER(Consolidated!F2281),Consolidated!F2281,0)</f>
        <v>0</v>
      </c>
      <c r="F2281" s="103">
        <f t="shared" si="71"/>
        <v>0</v>
      </c>
    </row>
    <row r="2282" spans="1:6">
      <c r="A2282" s="103">
        <f>IF('Khả năng chọn thiết bị'!$D$8="",0,IF(Consolidated!L2282='Khả năng chọn thiết bị'!$D$8,1,0))</f>
        <v>0</v>
      </c>
      <c r="B2282" s="103">
        <f>IF('Khả năng chọn thiết bị'!$D$8="",0,IF(Consolidated!P2282='Khả năng chọn thiết bị'!$D$8,1,0))</f>
        <v>0</v>
      </c>
      <c r="C2282" s="103">
        <f t="shared" si="70"/>
        <v>0</v>
      </c>
      <c r="D2282" s="103">
        <f>IF(Consolidated!E2282=1,1,0)</f>
        <v>1</v>
      </c>
      <c r="E2282" s="103">
        <f>IF(ISNUMBER(Consolidated!F2282),Consolidated!F2282,0)</f>
        <v>0</v>
      </c>
      <c r="F2282" s="103">
        <f t="shared" si="71"/>
        <v>0</v>
      </c>
    </row>
    <row r="2283" spans="1:6">
      <c r="A2283" s="103">
        <f>IF('Khả năng chọn thiết bị'!$D$8="",0,IF(Consolidated!L2283='Khả năng chọn thiết bị'!$D$8,1,0))</f>
        <v>0</v>
      </c>
      <c r="B2283" s="103">
        <f>IF('Khả năng chọn thiết bị'!$D$8="",0,IF(Consolidated!P2283='Khả năng chọn thiết bị'!$D$8,1,0))</f>
        <v>0</v>
      </c>
      <c r="C2283" s="103">
        <f t="shared" si="70"/>
        <v>0</v>
      </c>
      <c r="D2283" s="103">
        <f>IF(Consolidated!E2283=1,1,0)</f>
        <v>1</v>
      </c>
      <c r="E2283" s="103">
        <f>IF(ISNUMBER(Consolidated!F2283),Consolidated!F2283,0)</f>
        <v>0</v>
      </c>
      <c r="F2283" s="103">
        <f t="shared" si="71"/>
        <v>0</v>
      </c>
    </row>
    <row r="2284" spans="1:6">
      <c r="A2284" s="103">
        <f>IF('Khả năng chọn thiết bị'!$D$8="",0,IF(Consolidated!L2284='Khả năng chọn thiết bị'!$D$8,1,0))</f>
        <v>0</v>
      </c>
      <c r="B2284" s="103">
        <f>IF('Khả năng chọn thiết bị'!$D$8="",0,IF(Consolidated!P2284='Khả năng chọn thiết bị'!$D$8,1,0))</f>
        <v>0</v>
      </c>
      <c r="C2284" s="103">
        <f t="shared" si="70"/>
        <v>0</v>
      </c>
      <c r="D2284" s="103">
        <f>IF(Consolidated!E2284=1,1,0)</f>
        <v>1</v>
      </c>
      <c r="E2284" s="103">
        <f>IF(ISNUMBER(Consolidated!F2284),Consolidated!F2284,0)</f>
        <v>0</v>
      </c>
      <c r="F2284" s="103">
        <f t="shared" si="71"/>
        <v>0</v>
      </c>
    </row>
    <row r="2285" spans="1:6">
      <c r="A2285" s="103">
        <f>IF('Khả năng chọn thiết bị'!$D$8="",0,IF(Consolidated!L2285='Khả năng chọn thiết bị'!$D$8,1,0))</f>
        <v>0</v>
      </c>
      <c r="B2285" s="103">
        <f>IF('Khả năng chọn thiết bị'!$D$8="",0,IF(Consolidated!P2285='Khả năng chọn thiết bị'!$D$8,1,0))</f>
        <v>0</v>
      </c>
      <c r="C2285" s="103">
        <f t="shared" si="70"/>
        <v>0</v>
      </c>
      <c r="D2285" s="103">
        <f>IF(Consolidated!E2285=1,1,0)</f>
        <v>1</v>
      </c>
      <c r="E2285" s="103">
        <f>IF(ISNUMBER(Consolidated!F2285),Consolidated!F2285,0)</f>
        <v>0</v>
      </c>
      <c r="F2285" s="103">
        <f t="shared" si="71"/>
        <v>0</v>
      </c>
    </row>
    <row r="2286" spans="1:6">
      <c r="A2286" s="103">
        <f>IF('Khả năng chọn thiết bị'!$D$8="",0,IF(Consolidated!L2286='Khả năng chọn thiết bị'!$D$8,1,0))</f>
        <v>0</v>
      </c>
      <c r="B2286" s="103">
        <f>IF('Khả năng chọn thiết bị'!$D$8="",0,IF(Consolidated!P2286='Khả năng chọn thiết bị'!$D$8,1,0))</f>
        <v>0</v>
      </c>
      <c r="C2286" s="103">
        <f t="shared" si="70"/>
        <v>0</v>
      </c>
      <c r="D2286" s="103">
        <f>IF(Consolidated!E2286=1,1,0)</f>
        <v>1</v>
      </c>
      <c r="E2286" s="103">
        <f>IF(ISNUMBER(Consolidated!F2286),Consolidated!F2286,0)</f>
        <v>0</v>
      </c>
      <c r="F2286" s="103">
        <f t="shared" si="71"/>
        <v>0</v>
      </c>
    </row>
    <row r="2287" spans="1:6">
      <c r="A2287" s="103">
        <f>IF('Khả năng chọn thiết bị'!$D$8="",0,IF(Consolidated!L2287='Khả năng chọn thiết bị'!$D$8,1,0))</f>
        <v>0</v>
      </c>
      <c r="B2287" s="103">
        <f>IF('Khả năng chọn thiết bị'!$D$8="",0,IF(Consolidated!P2287='Khả năng chọn thiết bị'!$D$8,1,0))</f>
        <v>0</v>
      </c>
      <c r="C2287" s="103">
        <f t="shared" si="70"/>
        <v>0</v>
      </c>
      <c r="D2287" s="103">
        <f>IF(Consolidated!E2287=1,1,0)</f>
        <v>1</v>
      </c>
      <c r="E2287" s="103">
        <f>IF(ISNUMBER(Consolidated!F2287),Consolidated!F2287,0)</f>
        <v>0</v>
      </c>
      <c r="F2287" s="103">
        <f t="shared" si="71"/>
        <v>0</v>
      </c>
    </row>
    <row r="2288" spans="1:6">
      <c r="A2288" s="103">
        <f>IF('Khả năng chọn thiết bị'!$D$8="",0,IF(Consolidated!L2288='Khả năng chọn thiết bị'!$D$8,1,0))</f>
        <v>0</v>
      </c>
      <c r="B2288" s="103">
        <f>IF('Khả năng chọn thiết bị'!$D$8="",0,IF(Consolidated!P2288='Khả năng chọn thiết bị'!$D$8,1,0))</f>
        <v>0</v>
      </c>
      <c r="C2288" s="103">
        <f t="shared" si="70"/>
        <v>0</v>
      </c>
      <c r="D2288" s="103">
        <f>IF(Consolidated!E2288=1,1,0)</f>
        <v>1</v>
      </c>
      <c r="E2288" s="103">
        <f>IF(ISNUMBER(Consolidated!F2288),Consolidated!F2288,0)</f>
        <v>0</v>
      </c>
      <c r="F2288" s="103">
        <f t="shared" si="71"/>
        <v>0</v>
      </c>
    </row>
    <row r="2289" spans="1:6">
      <c r="A2289" s="103">
        <f>IF('Khả năng chọn thiết bị'!$D$8="",0,IF(Consolidated!L2289='Khả năng chọn thiết bị'!$D$8,1,0))</f>
        <v>0</v>
      </c>
      <c r="B2289" s="103">
        <f>IF('Khả năng chọn thiết bị'!$D$8="",0,IF(Consolidated!P2289='Khả năng chọn thiết bị'!$D$8,1,0))</f>
        <v>0</v>
      </c>
      <c r="C2289" s="103">
        <f t="shared" si="70"/>
        <v>0</v>
      </c>
      <c r="D2289" s="103">
        <f>IF(Consolidated!E2289=1,1,0)</f>
        <v>1</v>
      </c>
      <c r="E2289" s="103">
        <f>IF(ISNUMBER(Consolidated!F2289),Consolidated!F2289,0)</f>
        <v>0</v>
      </c>
      <c r="F2289" s="103">
        <f t="shared" si="71"/>
        <v>0</v>
      </c>
    </row>
    <row r="2290" spans="1:6">
      <c r="A2290" s="103">
        <f>IF('Khả năng chọn thiết bị'!$D$8="",0,IF(Consolidated!L2290='Khả năng chọn thiết bị'!$D$8,1,0))</f>
        <v>0</v>
      </c>
      <c r="B2290" s="103">
        <f>IF('Khả năng chọn thiết bị'!$D$8="",0,IF(Consolidated!P2290='Khả năng chọn thiết bị'!$D$8,1,0))</f>
        <v>0</v>
      </c>
      <c r="C2290" s="103">
        <f t="shared" si="70"/>
        <v>0</v>
      </c>
      <c r="D2290" s="103">
        <f>IF(Consolidated!E2290=1,1,0)</f>
        <v>1</v>
      </c>
      <c r="E2290" s="103">
        <f>IF(ISNUMBER(Consolidated!F2290),Consolidated!F2290,0)</f>
        <v>0</v>
      </c>
      <c r="F2290" s="103">
        <f t="shared" si="71"/>
        <v>0</v>
      </c>
    </row>
    <row r="2291" spans="1:6">
      <c r="A2291" s="103">
        <f>IF('Khả năng chọn thiết bị'!$D$8="",0,IF(Consolidated!L2291='Khả năng chọn thiết bị'!$D$8,1,0))</f>
        <v>0</v>
      </c>
      <c r="B2291" s="103">
        <f>IF('Khả năng chọn thiết bị'!$D$8="",0,IF(Consolidated!P2291='Khả năng chọn thiết bị'!$D$8,1,0))</f>
        <v>0</v>
      </c>
      <c r="C2291" s="103">
        <f t="shared" si="70"/>
        <v>0</v>
      </c>
      <c r="D2291" s="103">
        <f>IF(Consolidated!E2291=1,1,0)</f>
        <v>1</v>
      </c>
      <c r="E2291" s="103">
        <f>IF(ISNUMBER(Consolidated!F2291),Consolidated!F2291,0)</f>
        <v>0</v>
      </c>
      <c r="F2291" s="103">
        <f t="shared" si="71"/>
        <v>0</v>
      </c>
    </row>
    <row r="2292" spans="1:6">
      <c r="A2292" s="103">
        <f>IF('Khả năng chọn thiết bị'!$D$8="",0,IF(Consolidated!L2292='Khả năng chọn thiết bị'!$D$8,1,0))</f>
        <v>0</v>
      </c>
      <c r="B2292" s="103">
        <f>IF('Khả năng chọn thiết bị'!$D$8="",0,IF(Consolidated!P2292='Khả năng chọn thiết bị'!$D$8,1,0))</f>
        <v>0</v>
      </c>
      <c r="C2292" s="103">
        <f t="shared" si="70"/>
        <v>0</v>
      </c>
      <c r="D2292" s="103">
        <f>IF(Consolidated!E2292=1,1,0)</f>
        <v>1</v>
      </c>
      <c r="E2292" s="103">
        <f>IF(ISNUMBER(Consolidated!F2292),Consolidated!F2292,0)</f>
        <v>0</v>
      </c>
      <c r="F2292" s="103">
        <f t="shared" si="71"/>
        <v>0</v>
      </c>
    </row>
    <row r="2293" spans="1:6">
      <c r="A2293" s="103">
        <f>IF('Khả năng chọn thiết bị'!$D$8="",0,IF(Consolidated!L2293='Khả năng chọn thiết bị'!$D$8,1,0))</f>
        <v>0</v>
      </c>
      <c r="B2293" s="103">
        <f>IF('Khả năng chọn thiết bị'!$D$8="",0,IF(Consolidated!P2293='Khả năng chọn thiết bị'!$D$8,1,0))</f>
        <v>0</v>
      </c>
      <c r="C2293" s="103">
        <f t="shared" si="70"/>
        <v>0</v>
      </c>
      <c r="D2293" s="103">
        <f>IF(Consolidated!E2293=1,1,0)</f>
        <v>1</v>
      </c>
      <c r="E2293" s="103">
        <f>IF(ISNUMBER(Consolidated!F2293),Consolidated!F2293,0)</f>
        <v>0</v>
      </c>
      <c r="F2293" s="103">
        <f t="shared" si="71"/>
        <v>0</v>
      </c>
    </row>
    <row r="2294" spans="1:6">
      <c r="A2294" s="103">
        <f>IF('Khả năng chọn thiết bị'!$D$8="",0,IF(Consolidated!L2294='Khả năng chọn thiết bị'!$D$8,1,0))</f>
        <v>0</v>
      </c>
      <c r="B2294" s="103">
        <f>IF('Khả năng chọn thiết bị'!$D$8="",0,IF(Consolidated!P2294='Khả năng chọn thiết bị'!$D$8,1,0))</f>
        <v>0</v>
      </c>
      <c r="C2294" s="103">
        <f t="shared" si="70"/>
        <v>0</v>
      </c>
      <c r="D2294" s="103">
        <f>IF(Consolidated!E2294=1,1,0)</f>
        <v>1</v>
      </c>
      <c r="E2294" s="103">
        <f>IF(ISNUMBER(Consolidated!F2294),Consolidated!F2294,0)</f>
        <v>0</v>
      </c>
      <c r="F2294" s="103">
        <f t="shared" si="71"/>
        <v>0</v>
      </c>
    </row>
    <row r="2295" spans="1:6">
      <c r="A2295" s="103">
        <f>IF('Khả năng chọn thiết bị'!$D$8="",0,IF(Consolidated!L2295='Khả năng chọn thiết bị'!$D$8,1,0))</f>
        <v>0</v>
      </c>
      <c r="B2295" s="103">
        <f>IF('Khả năng chọn thiết bị'!$D$8="",0,IF(Consolidated!P2295='Khả năng chọn thiết bị'!$D$8,1,0))</f>
        <v>0</v>
      </c>
      <c r="C2295" s="103">
        <f t="shared" si="70"/>
        <v>0</v>
      </c>
      <c r="D2295" s="103">
        <f>IF(Consolidated!E2295=1,1,0)</f>
        <v>1</v>
      </c>
      <c r="E2295" s="103">
        <f>IF(ISNUMBER(Consolidated!F2295),Consolidated!F2295,0)</f>
        <v>0</v>
      </c>
      <c r="F2295" s="103">
        <f t="shared" si="71"/>
        <v>0</v>
      </c>
    </row>
    <row r="2296" spans="1:6">
      <c r="A2296" s="103">
        <f>IF('Khả năng chọn thiết bị'!$D$8="",0,IF(Consolidated!L2296='Khả năng chọn thiết bị'!$D$8,1,0))</f>
        <v>0</v>
      </c>
      <c r="B2296" s="103">
        <f>IF('Khả năng chọn thiết bị'!$D$8="",0,IF(Consolidated!P2296='Khả năng chọn thiết bị'!$D$8,1,0))</f>
        <v>0</v>
      </c>
      <c r="C2296" s="103">
        <f t="shared" si="70"/>
        <v>0</v>
      </c>
      <c r="D2296" s="103">
        <f>IF(Consolidated!E2296=1,1,0)</f>
        <v>1</v>
      </c>
      <c r="E2296" s="103">
        <f>IF(ISNUMBER(Consolidated!F2296),Consolidated!F2296,0)</f>
        <v>0</v>
      </c>
      <c r="F2296" s="103">
        <f t="shared" si="71"/>
        <v>0</v>
      </c>
    </row>
    <row r="2297" spans="1:6">
      <c r="A2297" s="103">
        <f>IF('Khả năng chọn thiết bị'!$D$8="",0,IF(Consolidated!L2297='Khả năng chọn thiết bị'!$D$8,1,0))</f>
        <v>0</v>
      </c>
      <c r="B2297" s="103">
        <f>IF('Khả năng chọn thiết bị'!$D$8="",0,IF(Consolidated!P2297='Khả năng chọn thiết bị'!$D$8,1,0))</f>
        <v>0</v>
      </c>
      <c r="C2297" s="103">
        <f t="shared" si="70"/>
        <v>0</v>
      </c>
      <c r="D2297" s="103">
        <f>IF(Consolidated!E2297=1,1,0)</f>
        <v>1</v>
      </c>
      <c r="E2297" s="103">
        <f>IF(ISNUMBER(Consolidated!F2297),Consolidated!F2297,0)</f>
        <v>0</v>
      </c>
      <c r="F2297" s="103">
        <f t="shared" si="71"/>
        <v>0</v>
      </c>
    </row>
    <row r="2298" spans="1:6">
      <c r="A2298" s="103">
        <f>IF('Khả năng chọn thiết bị'!$D$8="",0,IF(Consolidated!L2298='Khả năng chọn thiết bị'!$D$8,1,0))</f>
        <v>0</v>
      </c>
      <c r="B2298" s="103">
        <f>IF('Khả năng chọn thiết bị'!$D$8="",0,IF(Consolidated!P2298='Khả năng chọn thiết bị'!$D$8,1,0))</f>
        <v>0</v>
      </c>
      <c r="C2298" s="103">
        <f t="shared" si="70"/>
        <v>0</v>
      </c>
      <c r="D2298" s="103">
        <f>IF(Consolidated!E2298=1,1,0)</f>
        <v>1</v>
      </c>
      <c r="E2298" s="103">
        <f>IF(ISNUMBER(Consolidated!F2298),Consolidated!F2298,0)</f>
        <v>0</v>
      </c>
      <c r="F2298" s="103">
        <f t="shared" si="71"/>
        <v>0</v>
      </c>
    </row>
    <row r="2299" spans="1:6">
      <c r="A2299" s="103">
        <f>IF('Khả năng chọn thiết bị'!$D$8="",0,IF(Consolidated!L2299='Khả năng chọn thiết bị'!$D$8,1,0))</f>
        <v>0</v>
      </c>
      <c r="B2299" s="103">
        <f>IF('Khả năng chọn thiết bị'!$D$8="",0,IF(Consolidated!P2299='Khả năng chọn thiết bị'!$D$8,1,0))</f>
        <v>0</v>
      </c>
      <c r="C2299" s="103">
        <f t="shared" si="70"/>
        <v>0</v>
      </c>
      <c r="D2299" s="103">
        <f>IF(Consolidated!E2299=1,1,0)</f>
        <v>1</v>
      </c>
      <c r="E2299" s="103">
        <f>IF(ISNUMBER(Consolidated!F2299),Consolidated!F2299,0)</f>
        <v>0</v>
      </c>
      <c r="F2299" s="103">
        <f t="shared" si="71"/>
        <v>0</v>
      </c>
    </row>
    <row r="2300" spans="1:6">
      <c r="A2300" s="103">
        <f>IF('Khả năng chọn thiết bị'!$D$8="",0,IF(Consolidated!L2300='Khả năng chọn thiết bị'!$D$8,1,0))</f>
        <v>0</v>
      </c>
      <c r="B2300" s="103">
        <f>IF('Khả năng chọn thiết bị'!$D$8="",0,IF(Consolidated!P2300='Khả năng chọn thiết bị'!$D$8,1,0))</f>
        <v>0</v>
      </c>
      <c r="C2300" s="103">
        <f t="shared" si="70"/>
        <v>0</v>
      </c>
      <c r="D2300" s="103">
        <f>IF(Consolidated!E2300=1,1,0)</f>
        <v>1</v>
      </c>
      <c r="E2300" s="103">
        <f>IF(ISNUMBER(Consolidated!F2300),Consolidated!F2300,0)</f>
        <v>0</v>
      </c>
      <c r="F2300" s="103">
        <f t="shared" si="71"/>
        <v>0</v>
      </c>
    </row>
    <row r="2301" spans="1:6">
      <c r="A2301" s="103">
        <f>IF('Khả năng chọn thiết bị'!$D$8="",0,IF(Consolidated!L2301='Khả năng chọn thiết bị'!$D$8,1,0))</f>
        <v>0</v>
      </c>
      <c r="B2301" s="103">
        <f>IF('Khả năng chọn thiết bị'!$D$8="",0,IF(Consolidated!P2301='Khả năng chọn thiết bị'!$D$8,1,0))</f>
        <v>0</v>
      </c>
      <c r="C2301" s="103">
        <f t="shared" si="70"/>
        <v>0</v>
      </c>
      <c r="D2301" s="103">
        <f>IF(Consolidated!E2301=1,1,0)</f>
        <v>1</v>
      </c>
      <c r="E2301" s="103">
        <f>IF(ISNUMBER(Consolidated!F2301),Consolidated!F2301,0)</f>
        <v>0</v>
      </c>
      <c r="F2301" s="103">
        <f t="shared" si="71"/>
        <v>0</v>
      </c>
    </row>
    <row r="2302" spans="1:6">
      <c r="A2302" s="103">
        <f>IF('Khả năng chọn thiết bị'!$D$8="",0,IF(Consolidated!L2302='Khả năng chọn thiết bị'!$D$8,1,0))</f>
        <v>0</v>
      </c>
      <c r="B2302" s="103">
        <f>IF('Khả năng chọn thiết bị'!$D$8="",0,IF(Consolidated!P2302='Khả năng chọn thiết bị'!$D$8,1,0))</f>
        <v>0</v>
      </c>
      <c r="C2302" s="103">
        <f t="shared" si="70"/>
        <v>0</v>
      </c>
      <c r="D2302" s="103">
        <f>IF(Consolidated!E2302=1,1,0)</f>
        <v>1</v>
      </c>
      <c r="E2302" s="103">
        <f>IF(ISNUMBER(Consolidated!F2302),Consolidated!F2302,0)</f>
        <v>0</v>
      </c>
      <c r="F2302" s="103">
        <f t="shared" si="71"/>
        <v>0</v>
      </c>
    </row>
    <row r="2303" spans="1:6">
      <c r="A2303" s="103">
        <f>IF('Khả năng chọn thiết bị'!$D$8="",0,IF(Consolidated!L2303='Khả năng chọn thiết bị'!$D$8,1,0))</f>
        <v>0</v>
      </c>
      <c r="B2303" s="103">
        <f>IF('Khả năng chọn thiết bị'!$D$8="",0,IF(Consolidated!P2303='Khả năng chọn thiết bị'!$D$8,1,0))</f>
        <v>0</v>
      </c>
      <c r="C2303" s="103">
        <f t="shared" si="70"/>
        <v>0</v>
      </c>
      <c r="D2303" s="103">
        <f>IF(Consolidated!E2303=1,1,0)</f>
        <v>1</v>
      </c>
      <c r="E2303" s="103">
        <f>IF(ISNUMBER(Consolidated!F2303),Consolidated!F2303,0)</f>
        <v>0</v>
      </c>
      <c r="F2303" s="103">
        <f t="shared" si="71"/>
        <v>0</v>
      </c>
    </row>
    <row r="2304" spans="1:6">
      <c r="A2304" s="103">
        <f>IF('Khả năng chọn thiết bị'!$D$8="",0,IF(Consolidated!L2304='Khả năng chọn thiết bị'!$D$8,1,0))</f>
        <v>0</v>
      </c>
      <c r="B2304" s="103">
        <f>IF('Khả năng chọn thiết bị'!$D$8="",0,IF(Consolidated!P2304='Khả năng chọn thiết bị'!$D$8,1,0))</f>
        <v>0</v>
      </c>
      <c r="C2304" s="103">
        <f t="shared" si="70"/>
        <v>0</v>
      </c>
      <c r="D2304" s="103">
        <f>IF(Consolidated!E2304=1,1,0)</f>
        <v>1</v>
      </c>
      <c r="E2304" s="103">
        <f>IF(ISNUMBER(Consolidated!F2304),Consolidated!F2304,0)</f>
        <v>0</v>
      </c>
      <c r="F2304" s="103">
        <f t="shared" si="71"/>
        <v>0</v>
      </c>
    </row>
    <row r="2305" spans="1:6">
      <c r="A2305" s="103">
        <f>IF('Khả năng chọn thiết bị'!$D$8="",0,IF(Consolidated!L2305='Khả năng chọn thiết bị'!$D$8,1,0))</f>
        <v>0</v>
      </c>
      <c r="B2305" s="103">
        <f>IF('Khả năng chọn thiết bị'!$D$8="",0,IF(Consolidated!P2305='Khả năng chọn thiết bị'!$D$8,1,0))</f>
        <v>0</v>
      </c>
      <c r="C2305" s="103">
        <f t="shared" si="70"/>
        <v>0</v>
      </c>
      <c r="D2305" s="103">
        <f>IF(Consolidated!E2305=1,1,0)</f>
        <v>1</v>
      </c>
      <c r="E2305" s="103">
        <f>IF(ISNUMBER(Consolidated!F2305),Consolidated!F2305,0)</f>
        <v>0</v>
      </c>
      <c r="F2305" s="103">
        <f t="shared" si="71"/>
        <v>0</v>
      </c>
    </row>
    <row r="2306" spans="1:6">
      <c r="A2306" s="103">
        <f>IF('Khả năng chọn thiết bị'!$D$8="",0,IF(Consolidated!L2306='Khả năng chọn thiết bị'!$D$8,1,0))</f>
        <v>0</v>
      </c>
      <c r="B2306" s="103">
        <f>IF('Khả năng chọn thiết bị'!$D$8="",0,IF(Consolidated!P2306='Khả năng chọn thiết bị'!$D$8,1,0))</f>
        <v>0</v>
      </c>
      <c r="C2306" s="103">
        <f t="shared" ref="C2306:C2369" si="72">IF(A2306+B2306&gt;0,1,0)</f>
        <v>0</v>
      </c>
      <c r="D2306" s="103">
        <f>IF(Consolidated!E2306=1,1,0)</f>
        <v>1</v>
      </c>
      <c r="E2306" s="103">
        <f>IF(ISNUMBER(Consolidated!F2306),Consolidated!F2306,0)</f>
        <v>0</v>
      </c>
      <c r="F2306" s="103">
        <f t="shared" si="71"/>
        <v>0</v>
      </c>
    </row>
    <row r="2307" spans="1:6">
      <c r="A2307" s="103">
        <f>IF('Khả năng chọn thiết bị'!$D$8="",0,IF(Consolidated!L2307='Khả năng chọn thiết bị'!$D$8,1,0))</f>
        <v>0</v>
      </c>
      <c r="B2307" s="103">
        <f>IF('Khả năng chọn thiết bị'!$D$8="",0,IF(Consolidated!P2307='Khả năng chọn thiết bị'!$D$8,1,0))</f>
        <v>0</v>
      </c>
      <c r="C2307" s="103">
        <f t="shared" si="72"/>
        <v>0</v>
      </c>
      <c r="D2307" s="103">
        <f>IF(Consolidated!E2307=1,1,0)</f>
        <v>1</v>
      </c>
      <c r="E2307" s="103">
        <f>IF(ISNUMBER(Consolidated!F2307),Consolidated!F2307,0)</f>
        <v>1</v>
      </c>
      <c r="F2307" s="103">
        <f t="shared" ref="F2307:F2370" si="73">F2306+C2307</f>
        <v>0</v>
      </c>
    </row>
    <row r="2308" spans="1:6">
      <c r="A2308" s="103">
        <f>IF('Khả năng chọn thiết bị'!$D$8="",0,IF(Consolidated!L2308='Khả năng chọn thiết bị'!$D$8,1,0))</f>
        <v>0</v>
      </c>
      <c r="B2308" s="103">
        <f>IF('Khả năng chọn thiết bị'!$D$8="",0,IF(Consolidated!P2308='Khả năng chọn thiết bị'!$D$8,1,0))</f>
        <v>0</v>
      </c>
      <c r="C2308" s="103">
        <f t="shared" si="72"/>
        <v>0</v>
      </c>
      <c r="D2308" s="103">
        <f>IF(Consolidated!E2308=1,1,0)</f>
        <v>1</v>
      </c>
      <c r="E2308" s="103">
        <f>IF(ISNUMBER(Consolidated!F2308),Consolidated!F2308,0)</f>
        <v>0</v>
      </c>
      <c r="F2308" s="103">
        <f t="shared" si="73"/>
        <v>0</v>
      </c>
    </row>
    <row r="2309" spans="1:6">
      <c r="A2309" s="103">
        <f>IF('Khả năng chọn thiết bị'!$D$8="",0,IF(Consolidated!L2309='Khả năng chọn thiết bị'!$D$8,1,0))</f>
        <v>0</v>
      </c>
      <c r="B2309" s="103">
        <f>IF('Khả năng chọn thiết bị'!$D$8="",0,IF(Consolidated!P2309='Khả năng chọn thiết bị'!$D$8,1,0))</f>
        <v>0</v>
      </c>
      <c r="C2309" s="103">
        <f t="shared" si="72"/>
        <v>0</v>
      </c>
      <c r="D2309" s="103">
        <f>IF(Consolidated!E2309=1,1,0)</f>
        <v>1</v>
      </c>
      <c r="E2309" s="103">
        <f>IF(ISNUMBER(Consolidated!F2309),Consolidated!F2309,0)</f>
        <v>0</v>
      </c>
      <c r="F2309" s="103">
        <f t="shared" si="73"/>
        <v>0</v>
      </c>
    </row>
    <row r="2310" spans="1:6">
      <c r="A2310" s="103">
        <f>IF('Khả năng chọn thiết bị'!$D$8="",0,IF(Consolidated!L2310='Khả năng chọn thiết bị'!$D$8,1,0))</f>
        <v>0</v>
      </c>
      <c r="B2310" s="103">
        <f>IF('Khả năng chọn thiết bị'!$D$8="",0,IF(Consolidated!P2310='Khả năng chọn thiết bị'!$D$8,1,0))</f>
        <v>0</v>
      </c>
      <c r="C2310" s="103">
        <f t="shared" si="72"/>
        <v>0</v>
      </c>
      <c r="D2310" s="103">
        <f>IF(Consolidated!E2310=1,1,0)</f>
        <v>1</v>
      </c>
      <c r="E2310" s="103">
        <f>IF(ISNUMBER(Consolidated!F2310),Consolidated!F2310,0)</f>
        <v>0</v>
      </c>
      <c r="F2310" s="103">
        <f t="shared" si="73"/>
        <v>0</v>
      </c>
    </row>
    <row r="2311" spans="1:6">
      <c r="A2311" s="103">
        <f>IF('Khả năng chọn thiết bị'!$D$8="",0,IF(Consolidated!L2311='Khả năng chọn thiết bị'!$D$8,1,0))</f>
        <v>0</v>
      </c>
      <c r="B2311" s="103">
        <f>IF('Khả năng chọn thiết bị'!$D$8="",0,IF(Consolidated!P2311='Khả năng chọn thiết bị'!$D$8,1,0))</f>
        <v>0</v>
      </c>
      <c r="C2311" s="103">
        <f t="shared" si="72"/>
        <v>0</v>
      </c>
      <c r="D2311" s="103">
        <f>IF(Consolidated!E2311=1,1,0)</f>
        <v>1</v>
      </c>
      <c r="E2311" s="103">
        <f>IF(ISNUMBER(Consolidated!F2311),Consolidated!F2311,0)</f>
        <v>0</v>
      </c>
      <c r="F2311" s="103">
        <f t="shared" si="73"/>
        <v>0</v>
      </c>
    </row>
    <row r="2312" spans="1:6">
      <c r="A2312" s="103">
        <f>IF('Khả năng chọn thiết bị'!$D$8="",0,IF(Consolidated!L2312='Khả năng chọn thiết bị'!$D$8,1,0))</f>
        <v>0</v>
      </c>
      <c r="B2312" s="103">
        <f>IF('Khả năng chọn thiết bị'!$D$8="",0,IF(Consolidated!P2312='Khả năng chọn thiết bị'!$D$8,1,0))</f>
        <v>0</v>
      </c>
      <c r="C2312" s="103">
        <f t="shared" si="72"/>
        <v>0</v>
      </c>
      <c r="D2312" s="103">
        <f>IF(Consolidated!E2312=1,1,0)</f>
        <v>1</v>
      </c>
      <c r="E2312" s="103">
        <f>IF(ISNUMBER(Consolidated!F2312),Consolidated!F2312,0)</f>
        <v>0</v>
      </c>
      <c r="F2312" s="103">
        <f t="shared" si="73"/>
        <v>0</v>
      </c>
    </row>
    <row r="2313" spans="1:6">
      <c r="A2313" s="103">
        <f>IF('Khả năng chọn thiết bị'!$D$8="",0,IF(Consolidated!L2313='Khả năng chọn thiết bị'!$D$8,1,0))</f>
        <v>0</v>
      </c>
      <c r="B2313" s="103">
        <f>IF('Khả năng chọn thiết bị'!$D$8="",0,IF(Consolidated!P2313='Khả năng chọn thiết bị'!$D$8,1,0))</f>
        <v>0</v>
      </c>
      <c r="C2313" s="103">
        <f t="shared" si="72"/>
        <v>0</v>
      </c>
      <c r="D2313" s="103">
        <f>IF(Consolidated!E2313=1,1,0)</f>
        <v>1</v>
      </c>
      <c r="E2313" s="103">
        <f>IF(ISNUMBER(Consolidated!F2313),Consolidated!F2313,0)</f>
        <v>0</v>
      </c>
      <c r="F2313" s="103">
        <f t="shared" si="73"/>
        <v>0</v>
      </c>
    </row>
    <row r="2314" spans="1:6">
      <c r="A2314" s="103">
        <f>IF('Khả năng chọn thiết bị'!$D$8="",0,IF(Consolidated!L2314='Khả năng chọn thiết bị'!$D$8,1,0))</f>
        <v>0</v>
      </c>
      <c r="B2314" s="103">
        <f>IF('Khả năng chọn thiết bị'!$D$8="",0,IF(Consolidated!P2314='Khả năng chọn thiết bị'!$D$8,1,0))</f>
        <v>0</v>
      </c>
      <c r="C2314" s="103">
        <f t="shared" si="72"/>
        <v>0</v>
      </c>
      <c r="D2314" s="103">
        <f>IF(Consolidated!E2314=1,1,0)</f>
        <v>1</v>
      </c>
      <c r="E2314" s="103">
        <f>IF(ISNUMBER(Consolidated!F2314),Consolidated!F2314,0)</f>
        <v>0</v>
      </c>
      <c r="F2314" s="103">
        <f t="shared" si="73"/>
        <v>0</v>
      </c>
    </row>
    <row r="2315" spans="1:6">
      <c r="A2315" s="103">
        <f>IF('Khả năng chọn thiết bị'!$D$8="",0,IF(Consolidated!L2315='Khả năng chọn thiết bị'!$D$8,1,0))</f>
        <v>0</v>
      </c>
      <c r="B2315" s="103">
        <f>IF('Khả năng chọn thiết bị'!$D$8="",0,IF(Consolidated!P2315='Khả năng chọn thiết bị'!$D$8,1,0))</f>
        <v>0</v>
      </c>
      <c r="C2315" s="103">
        <f t="shared" si="72"/>
        <v>0</v>
      </c>
      <c r="D2315" s="103">
        <f>IF(Consolidated!E2315=1,1,0)</f>
        <v>1</v>
      </c>
      <c r="E2315" s="103">
        <f>IF(ISNUMBER(Consolidated!F2315),Consolidated!F2315,0)</f>
        <v>0</v>
      </c>
      <c r="F2315" s="103">
        <f t="shared" si="73"/>
        <v>0</v>
      </c>
    </row>
    <row r="2316" spans="1:6">
      <c r="A2316" s="103">
        <f>IF('Khả năng chọn thiết bị'!$D$8="",0,IF(Consolidated!L2316='Khả năng chọn thiết bị'!$D$8,1,0))</f>
        <v>0</v>
      </c>
      <c r="B2316" s="103">
        <f>IF('Khả năng chọn thiết bị'!$D$8="",0,IF(Consolidated!P2316='Khả năng chọn thiết bị'!$D$8,1,0))</f>
        <v>0</v>
      </c>
      <c r="C2316" s="103">
        <f t="shared" si="72"/>
        <v>0</v>
      </c>
      <c r="D2316" s="103">
        <f>IF(Consolidated!E2316=1,1,0)</f>
        <v>1</v>
      </c>
      <c r="E2316" s="103">
        <f>IF(ISNUMBER(Consolidated!F2316),Consolidated!F2316,0)</f>
        <v>0</v>
      </c>
      <c r="F2316" s="103">
        <f t="shared" si="73"/>
        <v>0</v>
      </c>
    </row>
    <row r="2317" spans="1:6">
      <c r="A2317" s="103">
        <f>IF('Khả năng chọn thiết bị'!$D$8="",0,IF(Consolidated!L2317='Khả năng chọn thiết bị'!$D$8,1,0))</f>
        <v>0</v>
      </c>
      <c r="B2317" s="103">
        <f>IF('Khả năng chọn thiết bị'!$D$8="",0,IF(Consolidated!P2317='Khả năng chọn thiết bị'!$D$8,1,0))</f>
        <v>0</v>
      </c>
      <c r="C2317" s="103">
        <f t="shared" si="72"/>
        <v>0</v>
      </c>
      <c r="D2317" s="103">
        <f>IF(Consolidated!E2317=1,1,0)</f>
        <v>1</v>
      </c>
      <c r="E2317" s="103">
        <f>IF(ISNUMBER(Consolidated!F2317),Consolidated!F2317,0)</f>
        <v>0</v>
      </c>
      <c r="F2317" s="103">
        <f t="shared" si="73"/>
        <v>0</v>
      </c>
    </row>
    <row r="2318" spans="1:6">
      <c r="A2318" s="103">
        <f>IF('Khả năng chọn thiết bị'!$D$8="",0,IF(Consolidated!L2318='Khả năng chọn thiết bị'!$D$8,1,0))</f>
        <v>0</v>
      </c>
      <c r="B2318" s="103">
        <f>IF('Khả năng chọn thiết bị'!$D$8="",0,IF(Consolidated!P2318='Khả năng chọn thiết bị'!$D$8,1,0))</f>
        <v>0</v>
      </c>
      <c r="C2318" s="103">
        <f t="shared" si="72"/>
        <v>0</v>
      </c>
      <c r="D2318" s="103">
        <f>IF(Consolidated!E2318=1,1,0)</f>
        <v>1</v>
      </c>
      <c r="E2318" s="103">
        <f>IF(ISNUMBER(Consolidated!F2318),Consolidated!F2318,0)</f>
        <v>0</v>
      </c>
      <c r="F2318" s="103">
        <f t="shared" si="73"/>
        <v>0</v>
      </c>
    </row>
    <row r="2319" spans="1:6">
      <c r="A2319" s="103">
        <f>IF('Khả năng chọn thiết bị'!$D$8="",0,IF(Consolidated!L2319='Khả năng chọn thiết bị'!$D$8,1,0))</f>
        <v>0</v>
      </c>
      <c r="B2319" s="103">
        <f>IF('Khả năng chọn thiết bị'!$D$8="",0,IF(Consolidated!P2319='Khả năng chọn thiết bị'!$D$8,1,0))</f>
        <v>0</v>
      </c>
      <c r="C2319" s="103">
        <f t="shared" si="72"/>
        <v>0</v>
      </c>
      <c r="D2319" s="103">
        <f>IF(Consolidated!E2319=1,1,0)</f>
        <v>1</v>
      </c>
      <c r="E2319" s="103">
        <f>IF(ISNUMBER(Consolidated!F2319),Consolidated!F2319,0)</f>
        <v>0</v>
      </c>
      <c r="F2319" s="103">
        <f t="shared" si="73"/>
        <v>0</v>
      </c>
    </row>
    <row r="2320" spans="1:6">
      <c r="A2320" s="103">
        <f>IF('Khả năng chọn thiết bị'!$D$8="",0,IF(Consolidated!L2320='Khả năng chọn thiết bị'!$D$8,1,0))</f>
        <v>0</v>
      </c>
      <c r="B2320" s="103">
        <f>IF('Khả năng chọn thiết bị'!$D$8="",0,IF(Consolidated!P2320='Khả năng chọn thiết bị'!$D$8,1,0))</f>
        <v>0</v>
      </c>
      <c r="C2320" s="103">
        <f t="shared" si="72"/>
        <v>0</v>
      </c>
      <c r="D2320" s="103">
        <f>IF(Consolidated!E2320=1,1,0)</f>
        <v>1</v>
      </c>
      <c r="E2320" s="103">
        <f>IF(ISNUMBER(Consolidated!F2320),Consolidated!F2320,0)</f>
        <v>0</v>
      </c>
      <c r="F2320" s="103">
        <f t="shared" si="73"/>
        <v>0</v>
      </c>
    </row>
    <row r="2321" spans="1:6">
      <c r="A2321" s="103">
        <f>IF('Khả năng chọn thiết bị'!$D$8="",0,IF(Consolidated!L2321='Khả năng chọn thiết bị'!$D$8,1,0))</f>
        <v>0</v>
      </c>
      <c r="B2321" s="103">
        <f>IF('Khả năng chọn thiết bị'!$D$8="",0,IF(Consolidated!P2321='Khả năng chọn thiết bị'!$D$8,1,0))</f>
        <v>0</v>
      </c>
      <c r="C2321" s="103">
        <f t="shared" si="72"/>
        <v>0</v>
      </c>
      <c r="D2321" s="103">
        <f>IF(Consolidated!E2321=1,1,0)</f>
        <v>1</v>
      </c>
      <c r="E2321" s="103">
        <f>IF(ISNUMBER(Consolidated!F2321),Consolidated!F2321,0)</f>
        <v>0</v>
      </c>
      <c r="F2321" s="103">
        <f t="shared" si="73"/>
        <v>0</v>
      </c>
    </row>
    <row r="2322" spans="1:6">
      <c r="A2322" s="103">
        <f>IF('Khả năng chọn thiết bị'!$D$8="",0,IF(Consolidated!L2322='Khả năng chọn thiết bị'!$D$8,1,0))</f>
        <v>0</v>
      </c>
      <c r="B2322" s="103">
        <f>IF('Khả năng chọn thiết bị'!$D$8="",0,IF(Consolidated!P2322='Khả năng chọn thiết bị'!$D$8,1,0))</f>
        <v>0</v>
      </c>
      <c r="C2322" s="103">
        <f t="shared" si="72"/>
        <v>0</v>
      </c>
      <c r="D2322" s="103">
        <f>IF(Consolidated!E2322=1,1,0)</f>
        <v>1</v>
      </c>
      <c r="E2322" s="103">
        <f>IF(ISNUMBER(Consolidated!F2322),Consolidated!F2322,0)</f>
        <v>0</v>
      </c>
      <c r="F2322" s="103">
        <f t="shared" si="73"/>
        <v>0</v>
      </c>
    </row>
    <row r="2323" spans="1:6">
      <c r="A2323" s="103">
        <f>IF('Khả năng chọn thiết bị'!$D$8="",0,IF(Consolidated!L2323='Khả năng chọn thiết bị'!$D$8,1,0))</f>
        <v>0</v>
      </c>
      <c r="B2323" s="103">
        <f>IF('Khả năng chọn thiết bị'!$D$8="",0,IF(Consolidated!P2323='Khả năng chọn thiết bị'!$D$8,1,0))</f>
        <v>0</v>
      </c>
      <c r="C2323" s="103">
        <f t="shared" si="72"/>
        <v>0</v>
      </c>
      <c r="D2323" s="103">
        <f>IF(Consolidated!E2323=1,1,0)</f>
        <v>1</v>
      </c>
      <c r="E2323" s="103">
        <f>IF(ISNUMBER(Consolidated!F2323),Consolidated!F2323,0)</f>
        <v>0</v>
      </c>
      <c r="F2323" s="103">
        <f t="shared" si="73"/>
        <v>0</v>
      </c>
    </row>
    <row r="2324" spans="1:6">
      <c r="A2324" s="103">
        <f>IF('Khả năng chọn thiết bị'!$D$8="",0,IF(Consolidated!L2324='Khả năng chọn thiết bị'!$D$8,1,0))</f>
        <v>0</v>
      </c>
      <c r="B2324" s="103">
        <f>IF('Khả năng chọn thiết bị'!$D$8="",0,IF(Consolidated!P2324='Khả năng chọn thiết bị'!$D$8,1,0))</f>
        <v>0</v>
      </c>
      <c r="C2324" s="103">
        <f t="shared" si="72"/>
        <v>0</v>
      </c>
      <c r="D2324" s="103">
        <f>IF(Consolidated!E2324=1,1,0)</f>
        <v>1</v>
      </c>
      <c r="E2324" s="103">
        <f>IF(ISNUMBER(Consolidated!F2324),Consolidated!F2324,0)</f>
        <v>0</v>
      </c>
      <c r="F2324" s="103">
        <f t="shared" si="73"/>
        <v>0</v>
      </c>
    </row>
    <row r="2325" spans="1:6">
      <c r="A2325" s="103">
        <f>IF('Khả năng chọn thiết bị'!$D$8="",0,IF(Consolidated!L2325='Khả năng chọn thiết bị'!$D$8,1,0))</f>
        <v>0</v>
      </c>
      <c r="B2325" s="103">
        <f>IF('Khả năng chọn thiết bị'!$D$8="",0,IF(Consolidated!P2325='Khả năng chọn thiết bị'!$D$8,1,0))</f>
        <v>0</v>
      </c>
      <c r="C2325" s="103">
        <f t="shared" si="72"/>
        <v>0</v>
      </c>
      <c r="D2325" s="103">
        <f>IF(Consolidated!E2325=1,1,0)</f>
        <v>1</v>
      </c>
      <c r="E2325" s="103">
        <f>IF(ISNUMBER(Consolidated!F2325),Consolidated!F2325,0)</f>
        <v>0</v>
      </c>
      <c r="F2325" s="103">
        <f t="shared" si="73"/>
        <v>0</v>
      </c>
    </row>
    <row r="2326" spans="1:6">
      <c r="A2326" s="103">
        <f>IF('Khả năng chọn thiết bị'!$D$8="",0,IF(Consolidated!L2326='Khả năng chọn thiết bị'!$D$8,1,0))</f>
        <v>0</v>
      </c>
      <c r="B2326" s="103">
        <f>IF('Khả năng chọn thiết bị'!$D$8="",0,IF(Consolidated!P2326='Khả năng chọn thiết bị'!$D$8,1,0))</f>
        <v>0</v>
      </c>
      <c r="C2326" s="103">
        <f t="shared" si="72"/>
        <v>0</v>
      </c>
      <c r="D2326" s="103">
        <f>IF(Consolidated!E2326=1,1,0)</f>
        <v>1</v>
      </c>
      <c r="E2326" s="103">
        <f>IF(ISNUMBER(Consolidated!F2326),Consolidated!F2326,0)</f>
        <v>0</v>
      </c>
      <c r="F2326" s="103">
        <f t="shared" si="73"/>
        <v>0</v>
      </c>
    </row>
    <row r="2327" spans="1:6">
      <c r="A2327" s="103">
        <f>IF('Khả năng chọn thiết bị'!$D$8="",0,IF(Consolidated!L2327='Khả năng chọn thiết bị'!$D$8,1,0))</f>
        <v>0</v>
      </c>
      <c r="B2327" s="103">
        <f>IF('Khả năng chọn thiết bị'!$D$8="",0,IF(Consolidated!P2327='Khả năng chọn thiết bị'!$D$8,1,0))</f>
        <v>0</v>
      </c>
      <c r="C2327" s="103">
        <f t="shared" si="72"/>
        <v>0</v>
      </c>
      <c r="D2327" s="103">
        <f>IF(Consolidated!E2327=1,1,0)</f>
        <v>1</v>
      </c>
      <c r="E2327" s="103">
        <f>IF(ISNUMBER(Consolidated!F2327),Consolidated!F2327,0)</f>
        <v>0</v>
      </c>
      <c r="F2327" s="103">
        <f t="shared" si="73"/>
        <v>0</v>
      </c>
    </row>
    <row r="2328" spans="1:6">
      <c r="A2328" s="103">
        <f>IF('Khả năng chọn thiết bị'!$D$8="",0,IF(Consolidated!L2328='Khả năng chọn thiết bị'!$D$8,1,0))</f>
        <v>0</v>
      </c>
      <c r="B2328" s="103">
        <f>IF('Khả năng chọn thiết bị'!$D$8="",0,IF(Consolidated!P2328='Khả năng chọn thiết bị'!$D$8,1,0))</f>
        <v>0</v>
      </c>
      <c r="C2328" s="103">
        <f t="shared" si="72"/>
        <v>0</v>
      </c>
      <c r="D2328" s="103">
        <f>IF(Consolidated!E2328=1,1,0)</f>
        <v>1</v>
      </c>
      <c r="E2328" s="103">
        <f>IF(ISNUMBER(Consolidated!F2328),Consolidated!F2328,0)</f>
        <v>0</v>
      </c>
      <c r="F2328" s="103">
        <f t="shared" si="73"/>
        <v>0</v>
      </c>
    </row>
    <row r="2329" spans="1:6">
      <c r="A2329" s="103">
        <f>IF('Khả năng chọn thiết bị'!$D$8="",0,IF(Consolidated!L2329='Khả năng chọn thiết bị'!$D$8,1,0))</f>
        <v>0</v>
      </c>
      <c r="B2329" s="103">
        <f>IF('Khả năng chọn thiết bị'!$D$8="",0,IF(Consolidated!P2329='Khả năng chọn thiết bị'!$D$8,1,0))</f>
        <v>0</v>
      </c>
      <c r="C2329" s="103">
        <f t="shared" si="72"/>
        <v>0</v>
      </c>
      <c r="D2329" s="103">
        <f>IF(Consolidated!E2329=1,1,0)</f>
        <v>1</v>
      </c>
      <c r="E2329" s="103">
        <f>IF(ISNUMBER(Consolidated!F2329),Consolidated!F2329,0)</f>
        <v>0</v>
      </c>
      <c r="F2329" s="103">
        <f t="shared" si="73"/>
        <v>0</v>
      </c>
    </row>
    <row r="2330" spans="1:6">
      <c r="A2330" s="103">
        <f>IF('Khả năng chọn thiết bị'!$D$8="",0,IF(Consolidated!L2330='Khả năng chọn thiết bị'!$D$8,1,0))</f>
        <v>0</v>
      </c>
      <c r="B2330" s="103">
        <f>IF('Khả năng chọn thiết bị'!$D$8="",0,IF(Consolidated!P2330='Khả năng chọn thiết bị'!$D$8,1,0))</f>
        <v>0</v>
      </c>
      <c r="C2330" s="103">
        <f t="shared" si="72"/>
        <v>0</v>
      </c>
      <c r="D2330" s="103">
        <f>IF(Consolidated!E2330=1,1,0)</f>
        <v>1</v>
      </c>
      <c r="E2330" s="103">
        <f>IF(ISNUMBER(Consolidated!F2330),Consolidated!F2330,0)</f>
        <v>0</v>
      </c>
      <c r="F2330" s="103">
        <f t="shared" si="73"/>
        <v>0</v>
      </c>
    </row>
    <row r="2331" spans="1:6">
      <c r="A2331" s="103">
        <f>IF('Khả năng chọn thiết bị'!$D$8="",0,IF(Consolidated!L2331='Khả năng chọn thiết bị'!$D$8,1,0))</f>
        <v>0</v>
      </c>
      <c r="B2331" s="103">
        <f>IF('Khả năng chọn thiết bị'!$D$8="",0,IF(Consolidated!P2331='Khả năng chọn thiết bị'!$D$8,1,0))</f>
        <v>0</v>
      </c>
      <c r="C2331" s="103">
        <f t="shared" si="72"/>
        <v>0</v>
      </c>
      <c r="D2331" s="103">
        <f>IF(Consolidated!E2331=1,1,0)</f>
        <v>1</v>
      </c>
      <c r="E2331" s="103">
        <f>IF(ISNUMBER(Consolidated!F2331),Consolidated!F2331,0)</f>
        <v>0</v>
      </c>
      <c r="F2331" s="103">
        <f t="shared" si="73"/>
        <v>0</v>
      </c>
    </row>
    <row r="2332" spans="1:6">
      <c r="A2332" s="103">
        <f>IF('Khả năng chọn thiết bị'!$D$8="",0,IF(Consolidated!L2332='Khả năng chọn thiết bị'!$D$8,1,0))</f>
        <v>0</v>
      </c>
      <c r="B2332" s="103">
        <f>IF('Khả năng chọn thiết bị'!$D$8="",0,IF(Consolidated!P2332='Khả năng chọn thiết bị'!$D$8,1,0))</f>
        <v>0</v>
      </c>
      <c r="C2332" s="103">
        <f t="shared" si="72"/>
        <v>0</v>
      </c>
      <c r="D2332" s="103">
        <f>IF(Consolidated!E2332=1,1,0)</f>
        <v>1</v>
      </c>
      <c r="E2332" s="103">
        <f>IF(ISNUMBER(Consolidated!F2332),Consolidated!F2332,0)</f>
        <v>0</v>
      </c>
      <c r="F2332" s="103">
        <f t="shared" si="73"/>
        <v>0</v>
      </c>
    </row>
    <row r="2333" spans="1:6">
      <c r="A2333" s="103">
        <f>IF('Khả năng chọn thiết bị'!$D$8="",0,IF(Consolidated!L2333='Khả năng chọn thiết bị'!$D$8,1,0))</f>
        <v>0</v>
      </c>
      <c r="B2333" s="103">
        <f>IF('Khả năng chọn thiết bị'!$D$8="",0,IF(Consolidated!P2333='Khả năng chọn thiết bị'!$D$8,1,0))</f>
        <v>0</v>
      </c>
      <c r="C2333" s="103">
        <f t="shared" si="72"/>
        <v>0</v>
      </c>
      <c r="D2333" s="103">
        <f>IF(Consolidated!E2333=1,1,0)</f>
        <v>1</v>
      </c>
      <c r="E2333" s="103">
        <f>IF(ISNUMBER(Consolidated!F2333),Consolidated!F2333,0)</f>
        <v>0</v>
      </c>
      <c r="F2333" s="103">
        <f t="shared" si="73"/>
        <v>0</v>
      </c>
    </row>
    <row r="2334" spans="1:6">
      <c r="A2334" s="103">
        <f>IF('Khả năng chọn thiết bị'!$D$8="",0,IF(Consolidated!L2334='Khả năng chọn thiết bị'!$D$8,1,0))</f>
        <v>0</v>
      </c>
      <c r="B2334" s="103">
        <f>IF('Khả năng chọn thiết bị'!$D$8="",0,IF(Consolidated!P2334='Khả năng chọn thiết bị'!$D$8,1,0))</f>
        <v>0</v>
      </c>
      <c r="C2334" s="103">
        <f t="shared" si="72"/>
        <v>0</v>
      </c>
      <c r="D2334" s="103">
        <f>IF(Consolidated!E2334=1,1,0)</f>
        <v>1</v>
      </c>
      <c r="E2334" s="103">
        <f>IF(ISNUMBER(Consolidated!F2334),Consolidated!F2334,0)</f>
        <v>0</v>
      </c>
      <c r="F2334" s="103">
        <f t="shared" si="73"/>
        <v>0</v>
      </c>
    </row>
    <row r="2335" spans="1:6">
      <c r="A2335" s="103">
        <f>IF('Khả năng chọn thiết bị'!$D$8="",0,IF(Consolidated!L2335='Khả năng chọn thiết bị'!$D$8,1,0))</f>
        <v>0</v>
      </c>
      <c r="B2335" s="103">
        <f>IF('Khả năng chọn thiết bị'!$D$8="",0,IF(Consolidated!P2335='Khả năng chọn thiết bị'!$D$8,1,0))</f>
        <v>0</v>
      </c>
      <c r="C2335" s="103">
        <f t="shared" si="72"/>
        <v>0</v>
      </c>
      <c r="D2335" s="103">
        <f>IF(Consolidated!E2335=1,1,0)</f>
        <v>1</v>
      </c>
      <c r="E2335" s="103">
        <f>IF(ISNUMBER(Consolidated!F2335),Consolidated!F2335,0)</f>
        <v>0</v>
      </c>
      <c r="F2335" s="103">
        <f t="shared" si="73"/>
        <v>0</v>
      </c>
    </row>
    <row r="2336" spans="1:6">
      <c r="A2336" s="103">
        <f>IF('Khả năng chọn thiết bị'!$D$8="",0,IF(Consolidated!L2336='Khả năng chọn thiết bị'!$D$8,1,0))</f>
        <v>0</v>
      </c>
      <c r="B2336" s="103">
        <f>IF('Khả năng chọn thiết bị'!$D$8="",0,IF(Consolidated!P2336='Khả năng chọn thiết bị'!$D$8,1,0))</f>
        <v>0</v>
      </c>
      <c r="C2336" s="103">
        <f t="shared" si="72"/>
        <v>0</v>
      </c>
      <c r="D2336" s="103">
        <f>IF(Consolidated!E2336=1,1,0)</f>
        <v>1</v>
      </c>
      <c r="E2336" s="103">
        <f>IF(ISNUMBER(Consolidated!F2336),Consolidated!F2336,0)</f>
        <v>0</v>
      </c>
      <c r="F2336" s="103">
        <f t="shared" si="73"/>
        <v>0</v>
      </c>
    </row>
    <row r="2337" spans="1:6">
      <c r="A2337" s="103">
        <f>IF('Khả năng chọn thiết bị'!$D$8="",0,IF(Consolidated!L2337='Khả năng chọn thiết bị'!$D$8,1,0))</f>
        <v>0</v>
      </c>
      <c r="B2337" s="103">
        <f>IF('Khả năng chọn thiết bị'!$D$8="",0,IF(Consolidated!P2337='Khả năng chọn thiết bị'!$D$8,1,0))</f>
        <v>0</v>
      </c>
      <c r="C2337" s="103">
        <f t="shared" si="72"/>
        <v>0</v>
      </c>
      <c r="D2337" s="103">
        <f>IF(Consolidated!E2337=1,1,0)</f>
        <v>1</v>
      </c>
      <c r="E2337" s="103">
        <f>IF(ISNUMBER(Consolidated!F2337),Consolidated!F2337,0)</f>
        <v>0</v>
      </c>
      <c r="F2337" s="103">
        <f t="shared" si="73"/>
        <v>0</v>
      </c>
    </row>
    <row r="2338" spans="1:6">
      <c r="A2338" s="103">
        <f>IF('Khả năng chọn thiết bị'!$D$8="",0,IF(Consolidated!L2338='Khả năng chọn thiết bị'!$D$8,1,0))</f>
        <v>0</v>
      </c>
      <c r="B2338" s="103">
        <f>IF('Khả năng chọn thiết bị'!$D$8="",0,IF(Consolidated!P2338='Khả năng chọn thiết bị'!$D$8,1,0))</f>
        <v>0</v>
      </c>
      <c r="C2338" s="103">
        <f t="shared" si="72"/>
        <v>0</v>
      </c>
      <c r="D2338" s="103">
        <f>IF(Consolidated!E2338=1,1,0)</f>
        <v>1</v>
      </c>
      <c r="E2338" s="103">
        <f>IF(ISNUMBER(Consolidated!F2338),Consolidated!F2338,0)</f>
        <v>0</v>
      </c>
      <c r="F2338" s="103">
        <f t="shared" si="73"/>
        <v>0</v>
      </c>
    </row>
    <row r="2339" spans="1:6">
      <c r="A2339" s="103">
        <f>IF('Khả năng chọn thiết bị'!$D$8="",0,IF(Consolidated!L2339='Khả năng chọn thiết bị'!$D$8,1,0))</f>
        <v>0</v>
      </c>
      <c r="B2339" s="103">
        <f>IF('Khả năng chọn thiết bị'!$D$8="",0,IF(Consolidated!P2339='Khả năng chọn thiết bị'!$D$8,1,0))</f>
        <v>0</v>
      </c>
      <c r="C2339" s="103">
        <f t="shared" si="72"/>
        <v>0</v>
      </c>
      <c r="D2339" s="103">
        <f>IF(Consolidated!E2339=1,1,0)</f>
        <v>1</v>
      </c>
      <c r="E2339" s="103">
        <f>IF(ISNUMBER(Consolidated!F2339),Consolidated!F2339,0)</f>
        <v>0</v>
      </c>
      <c r="F2339" s="103">
        <f t="shared" si="73"/>
        <v>0</v>
      </c>
    </row>
    <row r="2340" spans="1:6">
      <c r="A2340" s="103">
        <f>IF('Khả năng chọn thiết bị'!$D$8="",0,IF(Consolidated!L2340='Khả năng chọn thiết bị'!$D$8,1,0))</f>
        <v>0</v>
      </c>
      <c r="B2340" s="103">
        <f>IF('Khả năng chọn thiết bị'!$D$8="",0,IF(Consolidated!P2340='Khả năng chọn thiết bị'!$D$8,1,0))</f>
        <v>0</v>
      </c>
      <c r="C2340" s="103">
        <f t="shared" si="72"/>
        <v>0</v>
      </c>
      <c r="D2340" s="103">
        <f>IF(Consolidated!E2340=1,1,0)</f>
        <v>1</v>
      </c>
      <c r="E2340" s="103">
        <f>IF(ISNUMBER(Consolidated!F2340),Consolidated!F2340,0)</f>
        <v>0</v>
      </c>
      <c r="F2340" s="103">
        <f t="shared" si="73"/>
        <v>0</v>
      </c>
    </row>
    <row r="2341" spans="1:6">
      <c r="A2341" s="103">
        <f>IF('Khả năng chọn thiết bị'!$D$8="",0,IF(Consolidated!L2341='Khả năng chọn thiết bị'!$D$8,1,0))</f>
        <v>0</v>
      </c>
      <c r="B2341" s="103">
        <f>IF('Khả năng chọn thiết bị'!$D$8="",0,IF(Consolidated!P2341='Khả năng chọn thiết bị'!$D$8,1,0))</f>
        <v>0</v>
      </c>
      <c r="C2341" s="103">
        <f t="shared" si="72"/>
        <v>0</v>
      </c>
      <c r="D2341" s="103">
        <f>IF(Consolidated!E2341=1,1,0)</f>
        <v>1</v>
      </c>
      <c r="E2341" s="103">
        <f>IF(ISNUMBER(Consolidated!F2341),Consolidated!F2341,0)</f>
        <v>0</v>
      </c>
      <c r="F2341" s="103">
        <f t="shared" si="73"/>
        <v>0</v>
      </c>
    </row>
    <row r="2342" spans="1:6">
      <c r="A2342" s="103">
        <f>IF('Khả năng chọn thiết bị'!$D$8="",0,IF(Consolidated!L2342='Khả năng chọn thiết bị'!$D$8,1,0))</f>
        <v>0</v>
      </c>
      <c r="B2342" s="103">
        <f>IF('Khả năng chọn thiết bị'!$D$8="",0,IF(Consolidated!P2342='Khả năng chọn thiết bị'!$D$8,1,0))</f>
        <v>0</v>
      </c>
      <c r="C2342" s="103">
        <f t="shared" si="72"/>
        <v>0</v>
      </c>
      <c r="D2342" s="103">
        <f>IF(Consolidated!E2342=1,1,0)</f>
        <v>1</v>
      </c>
      <c r="E2342" s="103">
        <f>IF(ISNUMBER(Consolidated!F2342),Consolidated!F2342,0)</f>
        <v>0</v>
      </c>
      <c r="F2342" s="103">
        <f t="shared" si="73"/>
        <v>0</v>
      </c>
    </row>
    <row r="2343" spans="1:6">
      <c r="A2343" s="103">
        <f>IF('Khả năng chọn thiết bị'!$D$8="",0,IF(Consolidated!L2343='Khả năng chọn thiết bị'!$D$8,1,0))</f>
        <v>0</v>
      </c>
      <c r="B2343" s="103">
        <f>IF('Khả năng chọn thiết bị'!$D$8="",0,IF(Consolidated!P2343='Khả năng chọn thiết bị'!$D$8,1,0))</f>
        <v>0</v>
      </c>
      <c r="C2343" s="103">
        <f t="shared" si="72"/>
        <v>0</v>
      </c>
      <c r="D2343" s="103">
        <f>IF(Consolidated!E2343=1,1,0)</f>
        <v>1</v>
      </c>
      <c r="E2343" s="103">
        <f>IF(ISNUMBER(Consolidated!F2343),Consolidated!F2343,0)</f>
        <v>0</v>
      </c>
      <c r="F2343" s="103">
        <f t="shared" si="73"/>
        <v>0</v>
      </c>
    </row>
    <row r="2344" spans="1:6">
      <c r="A2344" s="103">
        <f>IF('Khả năng chọn thiết bị'!$D$8="",0,IF(Consolidated!L2344='Khả năng chọn thiết bị'!$D$8,1,0))</f>
        <v>0</v>
      </c>
      <c r="B2344" s="103">
        <f>IF('Khả năng chọn thiết bị'!$D$8="",0,IF(Consolidated!P2344='Khả năng chọn thiết bị'!$D$8,1,0))</f>
        <v>0</v>
      </c>
      <c r="C2344" s="103">
        <f t="shared" si="72"/>
        <v>0</v>
      </c>
      <c r="D2344" s="103">
        <f>IF(Consolidated!E2344=1,1,0)</f>
        <v>1</v>
      </c>
      <c r="E2344" s="103">
        <f>IF(ISNUMBER(Consolidated!F2344),Consolidated!F2344,0)</f>
        <v>0</v>
      </c>
      <c r="F2344" s="103">
        <f t="shared" si="73"/>
        <v>0</v>
      </c>
    </row>
    <row r="2345" spans="1:6">
      <c r="A2345" s="103">
        <f>IF('Khả năng chọn thiết bị'!$D$8="",0,IF(Consolidated!L2345='Khả năng chọn thiết bị'!$D$8,1,0))</f>
        <v>0</v>
      </c>
      <c r="B2345" s="103">
        <f>IF('Khả năng chọn thiết bị'!$D$8="",0,IF(Consolidated!P2345='Khả năng chọn thiết bị'!$D$8,1,0))</f>
        <v>0</v>
      </c>
      <c r="C2345" s="103">
        <f t="shared" si="72"/>
        <v>0</v>
      </c>
      <c r="D2345" s="103">
        <f>IF(Consolidated!E2345=1,1,0)</f>
        <v>1</v>
      </c>
      <c r="E2345" s="103">
        <f>IF(ISNUMBER(Consolidated!F2345),Consolidated!F2345,0)</f>
        <v>0</v>
      </c>
      <c r="F2345" s="103">
        <f t="shared" si="73"/>
        <v>0</v>
      </c>
    </row>
    <row r="2346" spans="1:6">
      <c r="A2346" s="103">
        <f>IF('Khả năng chọn thiết bị'!$D$8="",0,IF(Consolidated!L2346='Khả năng chọn thiết bị'!$D$8,1,0))</f>
        <v>0</v>
      </c>
      <c r="B2346" s="103">
        <f>IF('Khả năng chọn thiết bị'!$D$8="",0,IF(Consolidated!P2346='Khả năng chọn thiết bị'!$D$8,1,0))</f>
        <v>0</v>
      </c>
      <c r="C2346" s="103">
        <f t="shared" si="72"/>
        <v>0</v>
      </c>
      <c r="D2346" s="103">
        <f>IF(Consolidated!E2346=1,1,0)</f>
        <v>1</v>
      </c>
      <c r="E2346" s="103">
        <f>IF(ISNUMBER(Consolidated!F2346),Consolidated!F2346,0)</f>
        <v>0</v>
      </c>
      <c r="F2346" s="103">
        <f t="shared" si="73"/>
        <v>0</v>
      </c>
    </row>
    <row r="2347" spans="1:6">
      <c r="A2347" s="103">
        <f>IF('Khả năng chọn thiết bị'!$D$8="",0,IF(Consolidated!L2347='Khả năng chọn thiết bị'!$D$8,1,0))</f>
        <v>0</v>
      </c>
      <c r="B2347" s="103">
        <f>IF('Khả năng chọn thiết bị'!$D$8="",0,IF(Consolidated!P2347='Khả năng chọn thiết bị'!$D$8,1,0))</f>
        <v>0</v>
      </c>
      <c r="C2347" s="103">
        <f t="shared" si="72"/>
        <v>0</v>
      </c>
      <c r="D2347" s="103">
        <f>IF(Consolidated!E2347=1,1,0)</f>
        <v>1</v>
      </c>
      <c r="E2347" s="103">
        <f>IF(ISNUMBER(Consolidated!F2347),Consolidated!F2347,0)</f>
        <v>0</v>
      </c>
      <c r="F2347" s="103">
        <f t="shared" si="73"/>
        <v>0</v>
      </c>
    </row>
    <row r="2348" spans="1:6">
      <c r="A2348" s="103">
        <f>IF('Khả năng chọn thiết bị'!$D$8="",0,IF(Consolidated!L2348='Khả năng chọn thiết bị'!$D$8,1,0))</f>
        <v>0</v>
      </c>
      <c r="B2348" s="103">
        <f>IF('Khả năng chọn thiết bị'!$D$8="",0,IF(Consolidated!P2348='Khả năng chọn thiết bị'!$D$8,1,0))</f>
        <v>0</v>
      </c>
      <c r="C2348" s="103">
        <f t="shared" si="72"/>
        <v>0</v>
      </c>
      <c r="D2348" s="103">
        <f>IF(Consolidated!E2348=1,1,0)</f>
        <v>1</v>
      </c>
      <c r="E2348" s="103">
        <f>IF(ISNUMBER(Consolidated!F2348),Consolidated!F2348,0)</f>
        <v>0</v>
      </c>
      <c r="F2348" s="103">
        <f t="shared" si="73"/>
        <v>0</v>
      </c>
    </row>
    <row r="2349" spans="1:6">
      <c r="A2349" s="103">
        <f>IF('Khả năng chọn thiết bị'!$D$8="",0,IF(Consolidated!L2349='Khả năng chọn thiết bị'!$D$8,1,0))</f>
        <v>0</v>
      </c>
      <c r="B2349" s="103">
        <f>IF('Khả năng chọn thiết bị'!$D$8="",0,IF(Consolidated!P2349='Khả năng chọn thiết bị'!$D$8,1,0))</f>
        <v>0</v>
      </c>
      <c r="C2349" s="103">
        <f t="shared" si="72"/>
        <v>0</v>
      </c>
      <c r="D2349" s="103">
        <f>IF(Consolidated!E2349=1,1,0)</f>
        <v>1</v>
      </c>
      <c r="E2349" s="103">
        <f>IF(ISNUMBER(Consolidated!F2349),Consolidated!F2349,0)</f>
        <v>0</v>
      </c>
      <c r="F2349" s="103">
        <f t="shared" si="73"/>
        <v>0</v>
      </c>
    </row>
    <row r="2350" spans="1:6">
      <c r="A2350" s="103">
        <f>IF('Khả năng chọn thiết bị'!$D$8="",0,IF(Consolidated!L2350='Khả năng chọn thiết bị'!$D$8,1,0))</f>
        <v>0</v>
      </c>
      <c r="B2350" s="103">
        <f>IF('Khả năng chọn thiết bị'!$D$8="",0,IF(Consolidated!P2350='Khả năng chọn thiết bị'!$D$8,1,0))</f>
        <v>0</v>
      </c>
      <c r="C2350" s="103">
        <f t="shared" si="72"/>
        <v>0</v>
      </c>
      <c r="D2350" s="103">
        <f>IF(Consolidated!E2350=1,1,0)</f>
        <v>1</v>
      </c>
      <c r="E2350" s="103">
        <f>IF(ISNUMBER(Consolidated!F2350),Consolidated!F2350,0)</f>
        <v>0</v>
      </c>
      <c r="F2350" s="103">
        <f t="shared" si="73"/>
        <v>0</v>
      </c>
    </row>
    <row r="2351" spans="1:6">
      <c r="A2351" s="103">
        <f>IF('Khả năng chọn thiết bị'!$D$8="",0,IF(Consolidated!L2351='Khả năng chọn thiết bị'!$D$8,1,0))</f>
        <v>0</v>
      </c>
      <c r="B2351" s="103">
        <f>IF('Khả năng chọn thiết bị'!$D$8="",0,IF(Consolidated!P2351='Khả năng chọn thiết bị'!$D$8,1,0))</f>
        <v>0</v>
      </c>
      <c r="C2351" s="103">
        <f t="shared" si="72"/>
        <v>0</v>
      </c>
      <c r="D2351" s="103">
        <f>IF(Consolidated!E2351=1,1,0)</f>
        <v>1</v>
      </c>
      <c r="E2351" s="103">
        <f>IF(ISNUMBER(Consolidated!F2351),Consolidated!F2351,0)</f>
        <v>0</v>
      </c>
      <c r="F2351" s="103">
        <f t="shared" si="73"/>
        <v>0</v>
      </c>
    </row>
    <row r="2352" spans="1:6">
      <c r="A2352" s="103">
        <f>IF('Khả năng chọn thiết bị'!$D$8="",0,IF(Consolidated!L2352='Khả năng chọn thiết bị'!$D$8,1,0))</f>
        <v>0</v>
      </c>
      <c r="B2352" s="103">
        <f>IF('Khả năng chọn thiết bị'!$D$8="",0,IF(Consolidated!P2352='Khả năng chọn thiết bị'!$D$8,1,0))</f>
        <v>0</v>
      </c>
      <c r="C2352" s="103">
        <f t="shared" si="72"/>
        <v>0</v>
      </c>
      <c r="D2352" s="103">
        <f>IF(Consolidated!E2352=1,1,0)</f>
        <v>1</v>
      </c>
      <c r="E2352" s="103">
        <f>IF(ISNUMBER(Consolidated!F2352),Consolidated!F2352,0)</f>
        <v>0</v>
      </c>
      <c r="F2352" s="103">
        <f t="shared" si="73"/>
        <v>0</v>
      </c>
    </row>
    <row r="2353" spans="1:6">
      <c r="A2353" s="103">
        <f>IF('Khả năng chọn thiết bị'!$D$8="",0,IF(Consolidated!L2353='Khả năng chọn thiết bị'!$D$8,1,0))</f>
        <v>0</v>
      </c>
      <c r="B2353" s="103">
        <f>IF('Khả năng chọn thiết bị'!$D$8="",0,IF(Consolidated!P2353='Khả năng chọn thiết bị'!$D$8,1,0))</f>
        <v>0</v>
      </c>
      <c r="C2353" s="103">
        <f t="shared" si="72"/>
        <v>0</v>
      </c>
      <c r="D2353" s="103">
        <f>IF(Consolidated!E2353=1,1,0)</f>
        <v>0</v>
      </c>
      <c r="E2353" s="103">
        <f>IF(ISNUMBER(Consolidated!F2353),Consolidated!F2353,0)</f>
        <v>0</v>
      </c>
      <c r="F2353" s="103">
        <f t="shared" si="73"/>
        <v>0</v>
      </c>
    </row>
    <row r="2354" spans="1:6">
      <c r="A2354" s="103">
        <f>IF('Khả năng chọn thiết bị'!$D$8="",0,IF(Consolidated!L2354='Khả năng chọn thiết bị'!$D$8,1,0))</f>
        <v>0</v>
      </c>
      <c r="B2354" s="103">
        <f>IF('Khả năng chọn thiết bị'!$D$8="",0,IF(Consolidated!P2354='Khả năng chọn thiết bị'!$D$8,1,0))</f>
        <v>0</v>
      </c>
      <c r="C2354" s="103">
        <f t="shared" si="72"/>
        <v>0</v>
      </c>
      <c r="D2354" s="103">
        <f>IF(Consolidated!E2354=1,1,0)</f>
        <v>0</v>
      </c>
      <c r="E2354" s="103">
        <f>IF(ISNUMBER(Consolidated!F2354),Consolidated!F2354,0)</f>
        <v>0</v>
      </c>
      <c r="F2354" s="103">
        <f t="shared" si="73"/>
        <v>0</v>
      </c>
    </row>
    <row r="2355" spans="1:6">
      <c r="A2355" s="103">
        <f>IF('Khả năng chọn thiết bị'!$D$8="",0,IF(Consolidated!L2355='Khả năng chọn thiết bị'!$D$8,1,0))</f>
        <v>0</v>
      </c>
      <c r="B2355" s="103">
        <f>IF('Khả năng chọn thiết bị'!$D$8="",0,IF(Consolidated!P2355='Khả năng chọn thiết bị'!$D$8,1,0))</f>
        <v>0</v>
      </c>
      <c r="C2355" s="103">
        <f t="shared" si="72"/>
        <v>0</v>
      </c>
      <c r="D2355" s="103">
        <f>IF(Consolidated!E2355=1,1,0)</f>
        <v>1</v>
      </c>
      <c r="E2355" s="103">
        <f>IF(ISNUMBER(Consolidated!F2355),Consolidated!F2355,0)</f>
        <v>0</v>
      </c>
      <c r="F2355" s="103">
        <f t="shared" si="73"/>
        <v>0</v>
      </c>
    </row>
    <row r="2356" spans="1:6">
      <c r="A2356" s="103">
        <f>IF('Khả năng chọn thiết bị'!$D$8="",0,IF(Consolidated!L2356='Khả năng chọn thiết bị'!$D$8,1,0))</f>
        <v>0</v>
      </c>
      <c r="B2356" s="103">
        <f>IF('Khả năng chọn thiết bị'!$D$8="",0,IF(Consolidated!P2356='Khả năng chọn thiết bị'!$D$8,1,0))</f>
        <v>0</v>
      </c>
      <c r="C2356" s="103">
        <f t="shared" si="72"/>
        <v>0</v>
      </c>
      <c r="D2356" s="103">
        <f>IF(Consolidated!E2356=1,1,0)</f>
        <v>1</v>
      </c>
      <c r="E2356" s="103">
        <f>IF(ISNUMBER(Consolidated!F2356),Consolidated!F2356,0)</f>
        <v>0</v>
      </c>
      <c r="F2356" s="103">
        <f t="shared" si="73"/>
        <v>0</v>
      </c>
    </row>
    <row r="2357" spans="1:6">
      <c r="A2357" s="103">
        <f>IF('Khả năng chọn thiết bị'!$D$8="",0,IF(Consolidated!L2357='Khả năng chọn thiết bị'!$D$8,1,0))</f>
        <v>0</v>
      </c>
      <c r="B2357" s="103">
        <f>IF('Khả năng chọn thiết bị'!$D$8="",0,IF(Consolidated!P2357='Khả năng chọn thiết bị'!$D$8,1,0))</f>
        <v>0</v>
      </c>
      <c r="C2357" s="103">
        <f t="shared" si="72"/>
        <v>0</v>
      </c>
      <c r="D2357" s="103">
        <f>IF(Consolidated!E2357=1,1,0)</f>
        <v>1</v>
      </c>
      <c r="E2357" s="103">
        <f>IF(ISNUMBER(Consolidated!F2357),Consolidated!F2357,0)</f>
        <v>0</v>
      </c>
      <c r="F2357" s="103">
        <f t="shared" si="73"/>
        <v>0</v>
      </c>
    </row>
    <row r="2358" spans="1:6">
      <c r="A2358" s="103">
        <f>IF('Khả năng chọn thiết bị'!$D$8="",0,IF(Consolidated!L2358='Khả năng chọn thiết bị'!$D$8,1,0))</f>
        <v>0</v>
      </c>
      <c r="B2358" s="103">
        <f>IF('Khả năng chọn thiết bị'!$D$8="",0,IF(Consolidated!P2358='Khả năng chọn thiết bị'!$D$8,1,0))</f>
        <v>0</v>
      </c>
      <c r="C2358" s="103">
        <f t="shared" si="72"/>
        <v>0</v>
      </c>
      <c r="D2358" s="103">
        <f>IF(Consolidated!E2358=1,1,0)</f>
        <v>0</v>
      </c>
      <c r="E2358" s="103">
        <f>IF(ISNUMBER(Consolidated!F2358),Consolidated!F2358,0)</f>
        <v>0</v>
      </c>
      <c r="F2358" s="103">
        <f t="shared" si="73"/>
        <v>0</v>
      </c>
    </row>
    <row r="2359" spans="1:6">
      <c r="A2359" s="103">
        <f>IF('Khả năng chọn thiết bị'!$D$8="",0,IF(Consolidated!L2359='Khả năng chọn thiết bị'!$D$8,1,0))</f>
        <v>0</v>
      </c>
      <c r="B2359" s="103">
        <f>IF('Khả năng chọn thiết bị'!$D$8="",0,IF(Consolidated!P2359='Khả năng chọn thiết bị'!$D$8,1,0))</f>
        <v>0</v>
      </c>
      <c r="C2359" s="103">
        <f t="shared" si="72"/>
        <v>0</v>
      </c>
      <c r="D2359" s="103">
        <f>IF(Consolidated!E2359=1,1,0)</f>
        <v>0</v>
      </c>
      <c r="E2359" s="103">
        <f>IF(ISNUMBER(Consolidated!F2359),Consolidated!F2359,0)</f>
        <v>0</v>
      </c>
      <c r="F2359" s="103">
        <f t="shared" si="73"/>
        <v>0</v>
      </c>
    </row>
    <row r="2360" spans="1:6">
      <c r="A2360" s="103">
        <f>IF('Khả năng chọn thiết bị'!$D$8="",0,IF(Consolidated!L2360='Khả năng chọn thiết bị'!$D$8,1,0))</f>
        <v>0</v>
      </c>
      <c r="B2360" s="103">
        <f>IF('Khả năng chọn thiết bị'!$D$8="",0,IF(Consolidated!P2360='Khả năng chọn thiết bị'!$D$8,1,0))</f>
        <v>0</v>
      </c>
      <c r="C2360" s="103">
        <f t="shared" si="72"/>
        <v>0</v>
      </c>
      <c r="D2360" s="103">
        <f>IF(Consolidated!E2360=1,1,0)</f>
        <v>1</v>
      </c>
      <c r="E2360" s="103">
        <f>IF(ISNUMBER(Consolidated!F2360),Consolidated!F2360,0)</f>
        <v>0</v>
      </c>
      <c r="F2360" s="103">
        <f t="shared" si="73"/>
        <v>0</v>
      </c>
    </row>
    <row r="2361" spans="1:6">
      <c r="A2361" s="103">
        <f>IF('Khả năng chọn thiết bị'!$D$8="",0,IF(Consolidated!L2361='Khả năng chọn thiết bị'!$D$8,1,0))</f>
        <v>0</v>
      </c>
      <c r="B2361" s="103">
        <f>IF('Khả năng chọn thiết bị'!$D$8="",0,IF(Consolidated!P2361='Khả năng chọn thiết bị'!$D$8,1,0))</f>
        <v>0</v>
      </c>
      <c r="C2361" s="103">
        <f t="shared" si="72"/>
        <v>0</v>
      </c>
      <c r="D2361" s="103">
        <f>IF(Consolidated!E2361=1,1,0)</f>
        <v>1</v>
      </c>
      <c r="E2361" s="103">
        <f>IF(ISNUMBER(Consolidated!F2361),Consolidated!F2361,0)</f>
        <v>0</v>
      </c>
      <c r="F2361" s="103">
        <f t="shared" si="73"/>
        <v>0</v>
      </c>
    </row>
    <row r="2362" spans="1:6">
      <c r="A2362" s="103">
        <f>IF('Khả năng chọn thiết bị'!$D$8="",0,IF(Consolidated!L2362='Khả năng chọn thiết bị'!$D$8,1,0))</f>
        <v>0</v>
      </c>
      <c r="B2362" s="103">
        <f>IF('Khả năng chọn thiết bị'!$D$8="",0,IF(Consolidated!P2362='Khả năng chọn thiết bị'!$D$8,1,0))</f>
        <v>0</v>
      </c>
      <c r="C2362" s="103">
        <f t="shared" si="72"/>
        <v>0</v>
      </c>
      <c r="D2362" s="103">
        <f>IF(Consolidated!E2362=1,1,0)</f>
        <v>0</v>
      </c>
      <c r="E2362" s="103">
        <f>IF(ISNUMBER(Consolidated!F2362),Consolidated!F2362,0)</f>
        <v>0</v>
      </c>
      <c r="F2362" s="103">
        <f t="shared" si="73"/>
        <v>0</v>
      </c>
    </row>
    <row r="2363" spans="1:6">
      <c r="A2363" s="103">
        <f>IF('Khả năng chọn thiết bị'!$D$8="",0,IF(Consolidated!L2363='Khả năng chọn thiết bị'!$D$8,1,0))</f>
        <v>0</v>
      </c>
      <c r="B2363" s="103">
        <f>IF('Khả năng chọn thiết bị'!$D$8="",0,IF(Consolidated!P2363='Khả năng chọn thiết bị'!$D$8,1,0))</f>
        <v>0</v>
      </c>
      <c r="C2363" s="103">
        <f t="shared" si="72"/>
        <v>0</v>
      </c>
      <c r="D2363" s="103">
        <f>IF(Consolidated!E2363=1,1,0)</f>
        <v>0</v>
      </c>
      <c r="E2363" s="103">
        <f>IF(ISNUMBER(Consolidated!F2363),Consolidated!F2363,0)</f>
        <v>0</v>
      </c>
      <c r="F2363" s="103">
        <f t="shared" si="73"/>
        <v>0</v>
      </c>
    </row>
    <row r="2364" spans="1:6">
      <c r="A2364" s="103">
        <f>IF('Khả năng chọn thiết bị'!$D$8="",0,IF(Consolidated!L2364='Khả năng chọn thiết bị'!$D$8,1,0))</f>
        <v>0</v>
      </c>
      <c r="B2364" s="103">
        <f>IF('Khả năng chọn thiết bị'!$D$8="",0,IF(Consolidated!P2364='Khả năng chọn thiết bị'!$D$8,1,0))</f>
        <v>0</v>
      </c>
      <c r="C2364" s="103">
        <f t="shared" si="72"/>
        <v>0</v>
      </c>
      <c r="D2364" s="103">
        <f>IF(Consolidated!E2364=1,1,0)</f>
        <v>0</v>
      </c>
      <c r="E2364" s="103">
        <f>IF(ISNUMBER(Consolidated!F2364),Consolidated!F2364,0)</f>
        <v>0</v>
      </c>
      <c r="F2364" s="103">
        <f t="shared" si="73"/>
        <v>0</v>
      </c>
    </row>
    <row r="2365" spans="1:6">
      <c r="A2365" s="103">
        <f>IF('Khả năng chọn thiết bị'!$D$8="",0,IF(Consolidated!L2365='Khả năng chọn thiết bị'!$D$8,1,0))</f>
        <v>0</v>
      </c>
      <c r="B2365" s="103">
        <f>IF('Khả năng chọn thiết bị'!$D$8="",0,IF(Consolidated!P2365='Khả năng chọn thiết bị'!$D$8,1,0))</f>
        <v>0</v>
      </c>
      <c r="C2365" s="103">
        <f t="shared" si="72"/>
        <v>0</v>
      </c>
      <c r="D2365" s="103">
        <f>IF(Consolidated!E2365=1,1,0)</f>
        <v>0</v>
      </c>
      <c r="E2365" s="103">
        <f>IF(ISNUMBER(Consolidated!F2365),Consolidated!F2365,0)</f>
        <v>0</v>
      </c>
      <c r="F2365" s="103">
        <f t="shared" si="73"/>
        <v>0</v>
      </c>
    </row>
    <row r="2366" spans="1:6">
      <c r="A2366" s="103">
        <f>IF('Khả năng chọn thiết bị'!$D$8="",0,IF(Consolidated!L2366='Khả năng chọn thiết bị'!$D$8,1,0))</f>
        <v>0</v>
      </c>
      <c r="B2366" s="103">
        <f>IF('Khả năng chọn thiết bị'!$D$8="",0,IF(Consolidated!P2366='Khả năng chọn thiết bị'!$D$8,1,0))</f>
        <v>0</v>
      </c>
      <c r="C2366" s="103">
        <f t="shared" si="72"/>
        <v>0</v>
      </c>
      <c r="D2366" s="103">
        <f>IF(Consolidated!E2366=1,1,0)</f>
        <v>0</v>
      </c>
      <c r="E2366" s="103">
        <f>IF(ISNUMBER(Consolidated!F2366),Consolidated!F2366,0)</f>
        <v>0</v>
      </c>
      <c r="F2366" s="103">
        <f t="shared" si="73"/>
        <v>0</v>
      </c>
    </row>
    <row r="2367" spans="1:6">
      <c r="A2367" s="103">
        <f>IF('Khả năng chọn thiết bị'!$D$8="",0,IF(Consolidated!L2367='Khả năng chọn thiết bị'!$D$8,1,0))</f>
        <v>0</v>
      </c>
      <c r="B2367" s="103">
        <f>IF('Khả năng chọn thiết bị'!$D$8="",0,IF(Consolidated!P2367='Khả năng chọn thiết bị'!$D$8,1,0))</f>
        <v>0</v>
      </c>
      <c r="C2367" s="103">
        <f t="shared" si="72"/>
        <v>0</v>
      </c>
      <c r="D2367" s="103">
        <f>IF(Consolidated!E2367=1,1,0)</f>
        <v>1</v>
      </c>
      <c r="E2367" s="103">
        <f>IF(ISNUMBER(Consolidated!F2367),Consolidated!F2367,0)</f>
        <v>0</v>
      </c>
      <c r="F2367" s="103">
        <f t="shared" si="73"/>
        <v>0</v>
      </c>
    </row>
    <row r="2368" spans="1:6">
      <c r="A2368" s="103">
        <f>IF('Khả năng chọn thiết bị'!$D$8="",0,IF(Consolidated!L2368='Khả năng chọn thiết bị'!$D$8,1,0))</f>
        <v>0</v>
      </c>
      <c r="B2368" s="103">
        <f>IF('Khả năng chọn thiết bị'!$D$8="",0,IF(Consolidated!P2368='Khả năng chọn thiết bị'!$D$8,1,0))</f>
        <v>0</v>
      </c>
      <c r="C2368" s="103">
        <f t="shared" si="72"/>
        <v>0</v>
      </c>
      <c r="D2368" s="103">
        <f>IF(Consolidated!E2368=1,1,0)</f>
        <v>0</v>
      </c>
      <c r="E2368" s="103">
        <f>IF(ISNUMBER(Consolidated!F2368),Consolidated!F2368,0)</f>
        <v>0</v>
      </c>
      <c r="F2368" s="103">
        <f t="shared" si="73"/>
        <v>0</v>
      </c>
    </row>
    <row r="2369" spans="1:6">
      <c r="A2369" s="103">
        <f>IF('Khả năng chọn thiết bị'!$D$8="",0,IF(Consolidated!L2369='Khả năng chọn thiết bị'!$D$8,1,0))</f>
        <v>0</v>
      </c>
      <c r="B2369" s="103">
        <f>IF('Khả năng chọn thiết bị'!$D$8="",0,IF(Consolidated!P2369='Khả năng chọn thiết bị'!$D$8,1,0))</f>
        <v>0</v>
      </c>
      <c r="C2369" s="103">
        <f t="shared" si="72"/>
        <v>0</v>
      </c>
      <c r="D2369" s="103">
        <f>IF(Consolidated!E2369=1,1,0)</f>
        <v>0</v>
      </c>
      <c r="E2369" s="103">
        <f>IF(ISNUMBER(Consolidated!F2369),Consolidated!F2369,0)</f>
        <v>0</v>
      </c>
      <c r="F2369" s="103">
        <f t="shared" si="73"/>
        <v>0</v>
      </c>
    </row>
    <row r="2370" spans="1:6">
      <c r="A2370" s="103">
        <f>IF('Khả năng chọn thiết bị'!$D$8="",0,IF(Consolidated!L2370='Khả năng chọn thiết bị'!$D$8,1,0))</f>
        <v>0</v>
      </c>
      <c r="B2370" s="103">
        <f>IF('Khả năng chọn thiết bị'!$D$8="",0,IF(Consolidated!P2370='Khả năng chọn thiết bị'!$D$8,1,0))</f>
        <v>0</v>
      </c>
      <c r="C2370" s="103">
        <f t="shared" ref="C2370:C2433" si="74">IF(A2370+B2370&gt;0,1,0)</f>
        <v>0</v>
      </c>
      <c r="D2370" s="103">
        <f>IF(Consolidated!E2370=1,1,0)</f>
        <v>0</v>
      </c>
      <c r="E2370" s="103">
        <f>IF(ISNUMBER(Consolidated!F2370),Consolidated!F2370,0)</f>
        <v>0</v>
      </c>
      <c r="F2370" s="103">
        <f t="shared" si="73"/>
        <v>0</v>
      </c>
    </row>
    <row r="2371" spans="1:6">
      <c r="A2371" s="103">
        <f>IF('Khả năng chọn thiết bị'!$D$8="",0,IF(Consolidated!L2371='Khả năng chọn thiết bị'!$D$8,1,0))</f>
        <v>0</v>
      </c>
      <c r="B2371" s="103">
        <f>IF('Khả năng chọn thiết bị'!$D$8="",0,IF(Consolidated!P2371='Khả năng chọn thiết bị'!$D$8,1,0))</f>
        <v>0</v>
      </c>
      <c r="C2371" s="103">
        <f t="shared" si="74"/>
        <v>0</v>
      </c>
      <c r="D2371" s="103">
        <f>IF(Consolidated!E2371=1,1,0)</f>
        <v>0</v>
      </c>
      <c r="E2371" s="103">
        <f>IF(ISNUMBER(Consolidated!F2371),Consolidated!F2371,0)</f>
        <v>0</v>
      </c>
      <c r="F2371" s="103">
        <f t="shared" ref="F2371:F2434" si="75">F2370+C2371</f>
        <v>0</v>
      </c>
    </row>
    <row r="2372" spans="1:6">
      <c r="A2372" s="103">
        <f>IF('Khả năng chọn thiết bị'!$D$8="",0,IF(Consolidated!L2372='Khả năng chọn thiết bị'!$D$8,1,0))</f>
        <v>0</v>
      </c>
      <c r="B2372" s="103">
        <f>IF('Khả năng chọn thiết bị'!$D$8="",0,IF(Consolidated!P2372='Khả năng chọn thiết bị'!$D$8,1,0))</f>
        <v>0</v>
      </c>
      <c r="C2372" s="103">
        <f t="shared" si="74"/>
        <v>0</v>
      </c>
      <c r="D2372" s="103">
        <f>IF(Consolidated!E2372=1,1,0)</f>
        <v>0</v>
      </c>
      <c r="E2372" s="103">
        <f>IF(ISNUMBER(Consolidated!F2372),Consolidated!F2372,0)</f>
        <v>0</v>
      </c>
      <c r="F2372" s="103">
        <f t="shared" si="75"/>
        <v>0</v>
      </c>
    </row>
    <row r="2373" spans="1:6">
      <c r="A2373" s="103">
        <f>IF('Khả năng chọn thiết bị'!$D$8="",0,IF(Consolidated!L2373='Khả năng chọn thiết bị'!$D$8,1,0))</f>
        <v>0</v>
      </c>
      <c r="B2373" s="103">
        <f>IF('Khả năng chọn thiết bị'!$D$8="",0,IF(Consolidated!P2373='Khả năng chọn thiết bị'!$D$8,1,0))</f>
        <v>0</v>
      </c>
      <c r="C2373" s="103">
        <f t="shared" si="74"/>
        <v>0</v>
      </c>
      <c r="D2373" s="103">
        <f>IF(Consolidated!E2373=1,1,0)</f>
        <v>0</v>
      </c>
      <c r="E2373" s="103">
        <f>IF(ISNUMBER(Consolidated!F2373),Consolidated!F2373,0)</f>
        <v>0</v>
      </c>
      <c r="F2373" s="103">
        <f t="shared" si="75"/>
        <v>0</v>
      </c>
    </row>
    <row r="2374" spans="1:6">
      <c r="A2374" s="103">
        <f>IF('Khả năng chọn thiết bị'!$D$8="",0,IF(Consolidated!L2374='Khả năng chọn thiết bị'!$D$8,1,0))</f>
        <v>0</v>
      </c>
      <c r="B2374" s="103">
        <f>IF('Khả năng chọn thiết bị'!$D$8="",0,IF(Consolidated!P2374='Khả năng chọn thiết bị'!$D$8,1,0))</f>
        <v>0</v>
      </c>
      <c r="C2374" s="103">
        <f t="shared" si="74"/>
        <v>0</v>
      </c>
      <c r="D2374" s="103">
        <f>IF(Consolidated!E2374=1,1,0)</f>
        <v>0</v>
      </c>
      <c r="E2374" s="103">
        <f>IF(ISNUMBER(Consolidated!F2374),Consolidated!F2374,0)</f>
        <v>0</v>
      </c>
      <c r="F2374" s="103">
        <f t="shared" si="75"/>
        <v>0</v>
      </c>
    </row>
    <row r="2375" spans="1:6">
      <c r="A2375" s="103">
        <f>IF('Khả năng chọn thiết bị'!$D$8="",0,IF(Consolidated!L2375='Khả năng chọn thiết bị'!$D$8,1,0))</f>
        <v>0</v>
      </c>
      <c r="B2375" s="103">
        <f>IF('Khả năng chọn thiết bị'!$D$8="",0,IF(Consolidated!P2375='Khả năng chọn thiết bị'!$D$8,1,0))</f>
        <v>0</v>
      </c>
      <c r="C2375" s="103">
        <f t="shared" si="74"/>
        <v>0</v>
      </c>
      <c r="D2375" s="103">
        <f>IF(Consolidated!E2375=1,1,0)</f>
        <v>0</v>
      </c>
      <c r="E2375" s="103">
        <f>IF(ISNUMBER(Consolidated!F2375),Consolidated!F2375,0)</f>
        <v>0</v>
      </c>
      <c r="F2375" s="103">
        <f t="shared" si="75"/>
        <v>0</v>
      </c>
    </row>
    <row r="2376" spans="1:6">
      <c r="A2376" s="103">
        <f>IF('Khả năng chọn thiết bị'!$D$8="",0,IF(Consolidated!L2376='Khả năng chọn thiết bị'!$D$8,1,0))</f>
        <v>0</v>
      </c>
      <c r="B2376" s="103">
        <f>IF('Khả năng chọn thiết bị'!$D$8="",0,IF(Consolidated!P2376='Khả năng chọn thiết bị'!$D$8,1,0))</f>
        <v>0</v>
      </c>
      <c r="C2376" s="103">
        <f t="shared" si="74"/>
        <v>0</v>
      </c>
      <c r="D2376" s="103">
        <f>IF(Consolidated!E2376=1,1,0)</f>
        <v>0</v>
      </c>
      <c r="E2376" s="103">
        <f>IF(ISNUMBER(Consolidated!F2376),Consolidated!F2376,0)</f>
        <v>0</v>
      </c>
      <c r="F2376" s="103">
        <f t="shared" si="75"/>
        <v>0</v>
      </c>
    </row>
    <row r="2377" spans="1:6">
      <c r="A2377" s="103">
        <f>IF('Khả năng chọn thiết bị'!$D$8="",0,IF(Consolidated!L2377='Khả năng chọn thiết bị'!$D$8,1,0))</f>
        <v>0</v>
      </c>
      <c r="B2377" s="103">
        <f>IF('Khả năng chọn thiết bị'!$D$8="",0,IF(Consolidated!P2377='Khả năng chọn thiết bị'!$D$8,1,0))</f>
        <v>0</v>
      </c>
      <c r="C2377" s="103">
        <f t="shared" si="74"/>
        <v>0</v>
      </c>
      <c r="D2377" s="103">
        <f>IF(Consolidated!E2377=1,1,0)</f>
        <v>1</v>
      </c>
      <c r="E2377" s="103">
        <f>IF(ISNUMBER(Consolidated!F2377),Consolidated!F2377,0)</f>
        <v>0</v>
      </c>
      <c r="F2377" s="103">
        <f t="shared" si="75"/>
        <v>0</v>
      </c>
    </row>
    <row r="2378" spans="1:6">
      <c r="A2378" s="103">
        <f>IF('Khả năng chọn thiết bị'!$D$8="",0,IF(Consolidated!L2378='Khả năng chọn thiết bị'!$D$8,1,0))</f>
        <v>0</v>
      </c>
      <c r="B2378" s="103">
        <f>IF('Khả năng chọn thiết bị'!$D$8="",0,IF(Consolidated!P2378='Khả năng chọn thiết bị'!$D$8,1,0))</f>
        <v>0</v>
      </c>
      <c r="C2378" s="103">
        <f t="shared" si="74"/>
        <v>0</v>
      </c>
      <c r="D2378" s="103">
        <f>IF(Consolidated!E2378=1,1,0)</f>
        <v>0</v>
      </c>
      <c r="E2378" s="103">
        <f>IF(ISNUMBER(Consolidated!F2378),Consolidated!F2378,0)</f>
        <v>0</v>
      </c>
      <c r="F2378" s="103">
        <f t="shared" si="75"/>
        <v>0</v>
      </c>
    </row>
    <row r="2379" spans="1:6">
      <c r="A2379" s="103">
        <f>IF('Khả năng chọn thiết bị'!$D$8="",0,IF(Consolidated!L2379='Khả năng chọn thiết bị'!$D$8,1,0))</f>
        <v>0</v>
      </c>
      <c r="B2379" s="103">
        <f>IF('Khả năng chọn thiết bị'!$D$8="",0,IF(Consolidated!P2379='Khả năng chọn thiết bị'!$D$8,1,0))</f>
        <v>0</v>
      </c>
      <c r="C2379" s="103">
        <f t="shared" si="74"/>
        <v>0</v>
      </c>
      <c r="D2379" s="103">
        <f>IF(Consolidated!E2379=1,1,0)</f>
        <v>1</v>
      </c>
      <c r="E2379" s="103">
        <f>IF(ISNUMBER(Consolidated!F2379),Consolidated!F2379,0)</f>
        <v>0</v>
      </c>
      <c r="F2379" s="103">
        <f t="shared" si="75"/>
        <v>0</v>
      </c>
    </row>
    <row r="2380" spans="1:6">
      <c r="A2380" s="103">
        <f>IF('Khả năng chọn thiết bị'!$D$8="",0,IF(Consolidated!L2380='Khả năng chọn thiết bị'!$D$8,1,0))</f>
        <v>0</v>
      </c>
      <c r="B2380" s="103">
        <f>IF('Khả năng chọn thiết bị'!$D$8="",0,IF(Consolidated!P2380='Khả năng chọn thiết bị'!$D$8,1,0))</f>
        <v>0</v>
      </c>
      <c r="C2380" s="103">
        <f t="shared" si="74"/>
        <v>0</v>
      </c>
      <c r="D2380" s="103">
        <f>IF(Consolidated!E2380=1,1,0)</f>
        <v>1</v>
      </c>
      <c r="E2380" s="103">
        <f>IF(ISNUMBER(Consolidated!F2380),Consolidated!F2380,0)</f>
        <v>0</v>
      </c>
      <c r="F2380" s="103">
        <f t="shared" si="75"/>
        <v>0</v>
      </c>
    </row>
    <row r="2381" spans="1:6">
      <c r="A2381" s="103">
        <f>IF('Khả năng chọn thiết bị'!$D$8="",0,IF(Consolidated!L2381='Khả năng chọn thiết bị'!$D$8,1,0))</f>
        <v>0</v>
      </c>
      <c r="B2381" s="103">
        <f>IF('Khả năng chọn thiết bị'!$D$8="",0,IF(Consolidated!P2381='Khả năng chọn thiết bị'!$D$8,1,0))</f>
        <v>0</v>
      </c>
      <c r="C2381" s="103">
        <f t="shared" si="74"/>
        <v>0</v>
      </c>
      <c r="D2381" s="103">
        <f>IF(Consolidated!E2381=1,1,0)</f>
        <v>1</v>
      </c>
      <c r="E2381" s="103">
        <f>IF(ISNUMBER(Consolidated!F2381),Consolidated!F2381,0)</f>
        <v>0</v>
      </c>
      <c r="F2381" s="103">
        <f t="shared" si="75"/>
        <v>0</v>
      </c>
    </row>
    <row r="2382" spans="1:6">
      <c r="A2382" s="103">
        <f>IF('Khả năng chọn thiết bị'!$D$8="",0,IF(Consolidated!L2382='Khả năng chọn thiết bị'!$D$8,1,0))</f>
        <v>0</v>
      </c>
      <c r="B2382" s="103">
        <f>IF('Khả năng chọn thiết bị'!$D$8="",0,IF(Consolidated!P2382='Khả năng chọn thiết bị'!$D$8,1,0))</f>
        <v>0</v>
      </c>
      <c r="C2382" s="103">
        <f t="shared" si="74"/>
        <v>0</v>
      </c>
      <c r="D2382" s="103">
        <f>IF(Consolidated!E2382=1,1,0)</f>
        <v>0</v>
      </c>
      <c r="E2382" s="103">
        <f>IF(ISNUMBER(Consolidated!F2382),Consolidated!F2382,0)</f>
        <v>0</v>
      </c>
      <c r="F2382" s="103">
        <f t="shared" si="75"/>
        <v>0</v>
      </c>
    </row>
    <row r="2383" spans="1:6">
      <c r="A2383" s="103">
        <f>IF('Khả năng chọn thiết bị'!$D$8="",0,IF(Consolidated!L2383='Khả năng chọn thiết bị'!$D$8,1,0))</f>
        <v>0</v>
      </c>
      <c r="B2383" s="103">
        <f>IF('Khả năng chọn thiết bị'!$D$8="",0,IF(Consolidated!P2383='Khả năng chọn thiết bị'!$D$8,1,0))</f>
        <v>0</v>
      </c>
      <c r="C2383" s="103">
        <f t="shared" si="74"/>
        <v>0</v>
      </c>
      <c r="D2383" s="103">
        <f>IF(Consolidated!E2383=1,1,0)</f>
        <v>1</v>
      </c>
      <c r="E2383" s="103">
        <f>IF(ISNUMBER(Consolidated!F2383),Consolidated!F2383,0)</f>
        <v>0</v>
      </c>
      <c r="F2383" s="103">
        <f t="shared" si="75"/>
        <v>0</v>
      </c>
    </row>
    <row r="2384" spans="1:6">
      <c r="A2384" s="103">
        <f>IF('Khả năng chọn thiết bị'!$D$8="",0,IF(Consolidated!L2384='Khả năng chọn thiết bị'!$D$8,1,0))</f>
        <v>0</v>
      </c>
      <c r="B2384" s="103">
        <f>IF('Khả năng chọn thiết bị'!$D$8="",0,IF(Consolidated!P2384='Khả năng chọn thiết bị'!$D$8,1,0))</f>
        <v>0</v>
      </c>
      <c r="C2384" s="103">
        <f t="shared" si="74"/>
        <v>0</v>
      </c>
      <c r="D2384" s="103">
        <f>IF(Consolidated!E2384=1,1,0)</f>
        <v>0</v>
      </c>
      <c r="E2384" s="103">
        <f>IF(ISNUMBER(Consolidated!F2384),Consolidated!F2384,0)</f>
        <v>0</v>
      </c>
      <c r="F2384" s="103">
        <f t="shared" si="75"/>
        <v>0</v>
      </c>
    </row>
    <row r="2385" spans="1:6">
      <c r="A2385" s="103">
        <f>IF('Khả năng chọn thiết bị'!$D$8="",0,IF(Consolidated!L2385='Khả năng chọn thiết bị'!$D$8,1,0))</f>
        <v>0</v>
      </c>
      <c r="B2385" s="103">
        <f>IF('Khả năng chọn thiết bị'!$D$8="",0,IF(Consolidated!P2385='Khả năng chọn thiết bị'!$D$8,1,0))</f>
        <v>0</v>
      </c>
      <c r="C2385" s="103">
        <f t="shared" si="74"/>
        <v>0</v>
      </c>
      <c r="D2385" s="103">
        <f>IF(Consolidated!E2385=1,1,0)</f>
        <v>0</v>
      </c>
      <c r="E2385" s="103">
        <f>IF(ISNUMBER(Consolidated!F2385),Consolidated!F2385,0)</f>
        <v>0</v>
      </c>
      <c r="F2385" s="103">
        <f t="shared" si="75"/>
        <v>0</v>
      </c>
    </row>
    <row r="2386" spans="1:6">
      <c r="A2386" s="103">
        <f>IF('Khả năng chọn thiết bị'!$D$8="",0,IF(Consolidated!L2386='Khả năng chọn thiết bị'!$D$8,1,0))</f>
        <v>0</v>
      </c>
      <c r="B2386" s="103">
        <f>IF('Khả năng chọn thiết bị'!$D$8="",0,IF(Consolidated!P2386='Khả năng chọn thiết bị'!$D$8,1,0))</f>
        <v>0</v>
      </c>
      <c r="C2386" s="103">
        <f t="shared" si="74"/>
        <v>0</v>
      </c>
      <c r="D2386" s="103">
        <f>IF(Consolidated!E2386=1,1,0)</f>
        <v>1</v>
      </c>
      <c r="E2386" s="103">
        <f>IF(ISNUMBER(Consolidated!F2386),Consolidated!F2386,0)</f>
        <v>0</v>
      </c>
      <c r="F2386" s="103">
        <f t="shared" si="75"/>
        <v>0</v>
      </c>
    </row>
    <row r="2387" spans="1:6">
      <c r="A2387" s="103">
        <f>IF('Khả năng chọn thiết bị'!$D$8="",0,IF(Consolidated!L2387='Khả năng chọn thiết bị'!$D$8,1,0))</f>
        <v>0</v>
      </c>
      <c r="B2387" s="103">
        <f>IF('Khả năng chọn thiết bị'!$D$8="",0,IF(Consolidated!P2387='Khả năng chọn thiết bị'!$D$8,1,0))</f>
        <v>0</v>
      </c>
      <c r="C2387" s="103">
        <f t="shared" si="74"/>
        <v>0</v>
      </c>
      <c r="D2387" s="103">
        <f>IF(Consolidated!E2387=1,1,0)</f>
        <v>0</v>
      </c>
      <c r="E2387" s="103">
        <f>IF(ISNUMBER(Consolidated!F2387),Consolidated!F2387,0)</f>
        <v>0</v>
      </c>
      <c r="F2387" s="103">
        <f t="shared" si="75"/>
        <v>0</v>
      </c>
    </row>
    <row r="2388" spans="1:6">
      <c r="A2388" s="103">
        <f>IF('Khả năng chọn thiết bị'!$D$8="",0,IF(Consolidated!L2388='Khả năng chọn thiết bị'!$D$8,1,0))</f>
        <v>0</v>
      </c>
      <c r="B2388" s="103">
        <f>IF('Khả năng chọn thiết bị'!$D$8="",0,IF(Consolidated!P2388='Khả năng chọn thiết bị'!$D$8,1,0))</f>
        <v>0</v>
      </c>
      <c r="C2388" s="103">
        <f t="shared" si="74"/>
        <v>0</v>
      </c>
      <c r="D2388" s="103">
        <f>IF(Consolidated!E2388=1,1,0)</f>
        <v>1</v>
      </c>
      <c r="E2388" s="103">
        <f>IF(ISNUMBER(Consolidated!F2388),Consolidated!F2388,0)</f>
        <v>0</v>
      </c>
      <c r="F2388" s="103">
        <f t="shared" si="75"/>
        <v>0</v>
      </c>
    </row>
    <row r="2389" spans="1:6">
      <c r="A2389" s="103">
        <f>IF('Khả năng chọn thiết bị'!$D$8="",0,IF(Consolidated!L2389='Khả năng chọn thiết bị'!$D$8,1,0))</f>
        <v>0</v>
      </c>
      <c r="B2389" s="103">
        <f>IF('Khả năng chọn thiết bị'!$D$8="",0,IF(Consolidated!P2389='Khả năng chọn thiết bị'!$D$8,1,0))</f>
        <v>0</v>
      </c>
      <c r="C2389" s="103">
        <f t="shared" si="74"/>
        <v>0</v>
      </c>
      <c r="D2389" s="103">
        <f>IF(Consolidated!E2389=1,1,0)</f>
        <v>1</v>
      </c>
      <c r="E2389" s="103">
        <f>IF(ISNUMBER(Consolidated!F2389),Consolidated!F2389,0)</f>
        <v>0</v>
      </c>
      <c r="F2389" s="103">
        <f t="shared" si="75"/>
        <v>0</v>
      </c>
    </row>
    <row r="2390" spans="1:6">
      <c r="A2390" s="103">
        <f>IF('Khả năng chọn thiết bị'!$D$8="",0,IF(Consolidated!L2390='Khả năng chọn thiết bị'!$D$8,1,0))</f>
        <v>0</v>
      </c>
      <c r="B2390" s="103">
        <f>IF('Khả năng chọn thiết bị'!$D$8="",0,IF(Consolidated!P2390='Khả năng chọn thiết bị'!$D$8,1,0))</f>
        <v>0</v>
      </c>
      <c r="C2390" s="103">
        <f t="shared" si="74"/>
        <v>0</v>
      </c>
      <c r="D2390" s="103">
        <f>IF(Consolidated!E2390=1,1,0)</f>
        <v>1</v>
      </c>
      <c r="E2390" s="103">
        <f>IF(ISNUMBER(Consolidated!F2390),Consolidated!F2390,0)</f>
        <v>0</v>
      </c>
      <c r="F2390" s="103">
        <f t="shared" si="75"/>
        <v>0</v>
      </c>
    </row>
    <row r="2391" spans="1:6">
      <c r="A2391" s="103">
        <f>IF('Khả năng chọn thiết bị'!$D$8="",0,IF(Consolidated!L2391='Khả năng chọn thiết bị'!$D$8,1,0))</f>
        <v>0</v>
      </c>
      <c r="B2391" s="103">
        <f>IF('Khả năng chọn thiết bị'!$D$8="",0,IF(Consolidated!P2391='Khả năng chọn thiết bị'!$D$8,1,0))</f>
        <v>0</v>
      </c>
      <c r="C2391" s="103">
        <f t="shared" si="74"/>
        <v>0</v>
      </c>
      <c r="D2391" s="103">
        <f>IF(Consolidated!E2391=1,1,0)</f>
        <v>1</v>
      </c>
      <c r="E2391" s="103">
        <f>IF(ISNUMBER(Consolidated!F2391),Consolidated!F2391,0)</f>
        <v>0</v>
      </c>
      <c r="F2391" s="103">
        <f t="shared" si="75"/>
        <v>0</v>
      </c>
    </row>
    <row r="2392" spans="1:6">
      <c r="A2392" s="103">
        <f>IF('Khả năng chọn thiết bị'!$D$8="",0,IF(Consolidated!L2392='Khả năng chọn thiết bị'!$D$8,1,0))</f>
        <v>0</v>
      </c>
      <c r="B2392" s="103">
        <f>IF('Khả năng chọn thiết bị'!$D$8="",0,IF(Consolidated!P2392='Khả năng chọn thiết bị'!$D$8,1,0))</f>
        <v>0</v>
      </c>
      <c r="C2392" s="103">
        <f t="shared" si="74"/>
        <v>0</v>
      </c>
      <c r="D2392" s="103">
        <f>IF(Consolidated!E2392=1,1,0)</f>
        <v>0</v>
      </c>
      <c r="E2392" s="103">
        <f>IF(ISNUMBER(Consolidated!F2392),Consolidated!F2392,0)</f>
        <v>0</v>
      </c>
      <c r="F2392" s="103">
        <f t="shared" si="75"/>
        <v>0</v>
      </c>
    </row>
    <row r="2393" spans="1:6">
      <c r="A2393" s="103">
        <f>IF('Khả năng chọn thiết bị'!$D$8="",0,IF(Consolidated!L2393='Khả năng chọn thiết bị'!$D$8,1,0))</f>
        <v>0</v>
      </c>
      <c r="B2393" s="103">
        <f>IF('Khả năng chọn thiết bị'!$D$8="",0,IF(Consolidated!P2393='Khả năng chọn thiết bị'!$D$8,1,0))</f>
        <v>0</v>
      </c>
      <c r="C2393" s="103">
        <f t="shared" si="74"/>
        <v>0</v>
      </c>
      <c r="D2393" s="103">
        <f>IF(Consolidated!E2393=1,1,0)</f>
        <v>0</v>
      </c>
      <c r="E2393" s="103">
        <f>IF(ISNUMBER(Consolidated!F2393),Consolidated!F2393,0)</f>
        <v>0</v>
      </c>
      <c r="F2393" s="103">
        <f t="shared" si="75"/>
        <v>0</v>
      </c>
    </row>
    <row r="2394" spans="1:6">
      <c r="A2394" s="103">
        <f>IF('Khả năng chọn thiết bị'!$D$8="",0,IF(Consolidated!L2394='Khả năng chọn thiết bị'!$D$8,1,0))</f>
        <v>0</v>
      </c>
      <c r="B2394" s="103">
        <f>IF('Khả năng chọn thiết bị'!$D$8="",0,IF(Consolidated!P2394='Khả năng chọn thiết bị'!$D$8,1,0))</f>
        <v>0</v>
      </c>
      <c r="C2394" s="103">
        <f t="shared" si="74"/>
        <v>0</v>
      </c>
      <c r="D2394" s="103">
        <f>IF(Consolidated!E2394=1,1,0)</f>
        <v>0</v>
      </c>
      <c r="E2394" s="103">
        <f>IF(ISNUMBER(Consolidated!F2394),Consolidated!F2394,0)</f>
        <v>0</v>
      </c>
      <c r="F2394" s="103">
        <f t="shared" si="75"/>
        <v>0</v>
      </c>
    </row>
    <row r="2395" spans="1:6">
      <c r="A2395" s="103">
        <f>IF('Khả năng chọn thiết bị'!$D$8="",0,IF(Consolidated!L2395='Khả năng chọn thiết bị'!$D$8,1,0))</f>
        <v>0</v>
      </c>
      <c r="B2395" s="103">
        <f>IF('Khả năng chọn thiết bị'!$D$8="",0,IF(Consolidated!P2395='Khả năng chọn thiết bị'!$D$8,1,0))</f>
        <v>0</v>
      </c>
      <c r="C2395" s="103">
        <f t="shared" si="74"/>
        <v>0</v>
      </c>
      <c r="D2395" s="103">
        <f>IF(Consolidated!E2395=1,1,0)</f>
        <v>0</v>
      </c>
      <c r="E2395" s="103">
        <f>IF(ISNUMBER(Consolidated!F2395),Consolidated!F2395,0)</f>
        <v>0</v>
      </c>
      <c r="F2395" s="103">
        <f t="shared" si="75"/>
        <v>0</v>
      </c>
    </row>
    <row r="2396" spans="1:6">
      <c r="A2396" s="103">
        <f>IF('Khả năng chọn thiết bị'!$D$8="",0,IF(Consolidated!L2396='Khả năng chọn thiết bị'!$D$8,1,0))</f>
        <v>0</v>
      </c>
      <c r="B2396" s="103">
        <f>IF('Khả năng chọn thiết bị'!$D$8="",0,IF(Consolidated!P2396='Khả năng chọn thiết bị'!$D$8,1,0))</f>
        <v>0</v>
      </c>
      <c r="C2396" s="103">
        <f t="shared" si="74"/>
        <v>0</v>
      </c>
      <c r="D2396" s="103">
        <f>IF(Consolidated!E2396=1,1,0)</f>
        <v>1</v>
      </c>
      <c r="E2396" s="103">
        <f>IF(ISNUMBER(Consolidated!F2396),Consolidated!F2396,0)</f>
        <v>0</v>
      </c>
      <c r="F2396" s="103">
        <f t="shared" si="75"/>
        <v>0</v>
      </c>
    </row>
    <row r="2397" spans="1:6">
      <c r="A2397" s="103">
        <f>IF('Khả năng chọn thiết bị'!$D$8="",0,IF(Consolidated!L2397='Khả năng chọn thiết bị'!$D$8,1,0))</f>
        <v>0</v>
      </c>
      <c r="B2397" s="103">
        <f>IF('Khả năng chọn thiết bị'!$D$8="",0,IF(Consolidated!P2397='Khả năng chọn thiết bị'!$D$8,1,0))</f>
        <v>0</v>
      </c>
      <c r="C2397" s="103">
        <f t="shared" si="74"/>
        <v>0</v>
      </c>
      <c r="D2397" s="103">
        <f>IF(Consolidated!E2397=1,1,0)</f>
        <v>0</v>
      </c>
      <c r="E2397" s="103">
        <f>IF(ISNUMBER(Consolidated!F2397),Consolidated!F2397,0)</f>
        <v>0</v>
      </c>
      <c r="F2397" s="103">
        <f t="shared" si="75"/>
        <v>0</v>
      </c>
    </row>
    <row r="2398" spans="1:6">
      <c r="A2398" s="103">
        <f>IF('Khả năng chọn thiết bị'!$D$8="",0,IF(Consolidated!L2398='Khả năng chọn thiết bị'!$D$8,1,0))</f>
        <v>0</v>
      </c>
      <c r="B2398" s="103">
        <f>IF('Khả năng chọn thiết bị'!$D$8="",0,IF(Consolidated!P2398='Khả năng chọn thiết bị'!$D$8,1,0))</f>
        <v>0</v>
      </c>
      <c r="C2398" s="103">
        <f t="shared" si="74"/>
        <v>0</v>
      </c>
      <c r="D2398" s="103">
        <f>IF(Consolidated!E2398=1,1,0)</f>
        <v>0</v>
      </c>
      <c r="E2398" s="103">
        <f>IF(ISNUMBER(Consolidated!F2398),Consolidated!F2398,0)</f>
        <v>0</v>
      </c>
      <c r="F2398" s="103">
        <f t="shared" si="75"/>
        <v>0</v>
      </c>
    </row>
    <row r="2399" spans="1:6">
      <c r="A2399" s="103">
        <f>IF('Khả năng chọn thiết bị'!$D$8="",0,IF(Consolidated!L2399='Khả năng chọn thiết bị'!$D$8,1,0))</f>
        <v>0</v>
      </c>
      <c r="B2399" s="103">
        <f>IF('Khả năng chọn thiết bị'!$D$8="",0,IF(Consolidated!P2399='Khả năng chọn thiết bị'!$D$8,1,0))</f>
        <v>0</v>
      </c>
      <c r="C2399" s="103">
        <f t="shared" si="74"/>
        <v>0</v>
      </c>
      <c r="D2399" s="103">
        <f>IF(Consolidated!E2399=1,1,0)</f>
        <v>0</v>
      </c>
      <c r="E2399" s="103">
        <f>IF(ISNUMBER(Consolidated!F2399),Consolidated!F2399,0)</f>
        <v>0</v>
      </c>
      <c r="F2399" s="103">
        <f t="shared" si="75"/>
        <v>0</v>
      </c>
    </row>
    <row r="2400" spans="1:6">
      <c r="A2400" s="103">
        <f>IF('Khả năng chọn thiết bị'!$D$8="",0,IF(Consolidated!L2400='Khả năng chọn thiết bị'!$D$8,1,0))</f>
        <v>0</v>
      </c>
      <c r="B2400" s="103">
        <f>IF('Khả năng chọn thiết bị'!$D$8="",0,IF(Consolidated!P2400='Khả năng chọn thiết bị'!$D$8,1,0))</f>
        <v>0</v>
      </c>
      <c r="C2400" s="103">
        <f t="shared" si="74"/>
        <v>0</v>
      </c>
      <c r="D2400" s="103">
        <f>IF(Consolidated!E2400=1,1,0)</f>
        <v>1</v>
      </c>
      <c r="E2400" s="103">
        <f>IF(ISNUMBER(Consolidated!F2400),Consolidated!F2400,0)</f>
        <v>0</v>
      </c>
      <c r="F2400" s="103">
        <f t="shared" si="75"/>
        <v>0</v>
      </c>
    </row>
    <row r="2401" spans="1:6">
      <c r="A2401" s="103">
        <f>IF('Khả năng chọn thiết bị'!$D$8="",0,IF(Consolidated!L2401='Khả năng chọn thiết bị'!$D$8,1,0))</f>
        <v>0</v>
      </c>
      <c r="B2401" s="103">
        <f>IF('Khả năng chọn thiết bị'!$D$8="",0,IF(Consolidated!P2401='Khả năng chọn thiết bị'!$D$8,1,0))</f>
        <v>0</v>
      </c>
      <c r="C2401" s="103">
        <f t="shared" si="74"/>
        <v>0</v>
      </c>
      <c r="D2401" s="103">
        <f>IF(Consolidated!E2401=1,1,0)</f>
        <v>0</v>
      </c>
      <c r="E2401" s="103">
        <f>IF(ISNUMBER(Consolidated!F2401),Consolidated!F2401,0)</f>
        <v>0</v>
      </c>
      <c r="F2401" s="103">
        <f t="shared" si="75"/>
        <v>0</v>
      </c>
    </row>
    <row r="2402" spans="1:6">
      <c r="A2402" s="103">
        <f>IF('Khả năng chọn thiết bị'!$D$8="",0,IF(Consolidated!L2402='Khả năng chọn thiết bị'!$D$8,1,0))</f>
        <v>0</v>
      </c>
      <c r="B2402" s="103">
        <f>IF('Khả năng chọn thiết bị'!$D$8="",0,IF(Consolidated!P2402='Khả năng chọn thiết bị'!$D$8,1,0))</f>
        <v>0</v>
      </c>
      <c r="C2402" s="103">
        <f t="shared" si="74"/>
        <v>0</v>
      </c>
      <c r="D2402" s="103">
        <f>IF(Consolidated!E2402=1,1,0)</f>
        <v>0</v>
      </c>
      <c r="E2402" s="103">
        <f>IF(ISNUMBER(Consolidated!F2402),Consolidated!F2402,0)</f>
        <v>0</v>
      </c>
      <c r="F2402" s="103">
        <f t="shared" si="75"/>
        <v>0</v>
      </c>
    </row>
    <row r="2403" spans="1:6">
      <c r="A2403" s="103">
        <f>IF('Khả năng chọn thiết bị'!$D$8="",0,IF(Consolidated!L2403='Khả năng chọn thiết bị'!$D$8,1,0))</f>
        <v>0</v>
      </c>
      <c r="B2403" s="103">
        <f>IF('Khả năng chọn thiết bị'!$D$8="",0,IF(Consolidated!P2403='Khả năng chọn thiết bị'!$D$8,1,0))</f>
        <v>0</v>
      </c>
      <c r="C2403" s="103">
        <f t="shared" si="74"/>
        <v>0</v>
      </c>
      <c r="D2403" s="103">
        <f>IF(Consolidated!E2403=1,1,0)</f>
        <v>1</v>
      </c>
      <c r="E2403" s="103">
        <f>IF(ISNUMBER(Consolidated!F2403),Consolidated!F2403,0)</f>
        <v>0</v>
      </c>
      <c r="F2403" s="103">
        <f t="shared" si="75"/>
        <v>0</v>
      </c>
    </row>
    <row r="2404" spans="1:6">
      <c r="A2404" s="103">
        <f>IF('Khả năng chọn thiết bị'!$D$8="",0,IF(Consolidated!L2404='Khả năng chọn thiết bị'!$D$8,1,0))</f>
        <v>0</v>
      </c>
      <c r="B2404" s="103">
        <f>IF('Khả năng chọn thiết bị'!$D$8="",0,IF(Consolidated!P2404='Khả năng chọn thiết bị'!$D$8,1,0))</f>
        <v>0</v>
      </c>
      <c r="C2404" s="103">
        <f t="shared" si="74"/>
        <v>0</v>
      </c>
      <c r="D2404" s="103">
        <f>IF(Consolidated!E2404=1,1,0)</f>
        <v>0</v>
      </c>
      <c r="E2404" s="103">
        <f>IF(ISNUMBER(Consolidated!F2404),Consolidated!F2404,0)</f>
        <v>0</v>
      </c>
      <c r="F2404" s="103">
        <f t="shared" si="75"/>
        <v>0</v>
      </c>
    </row>
    <row r="2405" spans="1:6">
      <c r="A2405" s="103">
        <f>IF('Khả năng chọn thiết bị'!$D$8="",0,IF(Consolidated!L2405='Khả năng chọn thiết bị'!$D$8,1,0))</f>
        <v>0</v>
      </c>
      <c r="B2405" s="103">
        <f>IF('Khả năng chọn thiết bị'!$D$8="",0,IF(Consolidated!P2405='Khả năng chọn thiết bị'!$D$8,1,0))</f>
        <v>0</v>
      </c>
      <c r="C2405" s="103">
        <f t="shared" si="74"/>
        <v>0</v>
      </c>
      <c r="D2405" s="103">
        <f>IF(Consolidated!E2405=1,1,0)</f>
        <v>0</v>
      </c>
      <c r="E2405" s="103">
        <f>IF(ISNUMBER(Consolidated!F2405),Consolidated!F2405,0)</f>
        <v>0</v>
      </c>
      <c r="F2405" s="103">
        <f t="shared" si="75"/>
        <v>0</v>
      </c>
    </row>
    <row r="2406" spans="1:6">
      <c r="A2406" s="103">
        <f>IF('Khả năng chọn thiết bị'!$D$8="",0,IF(Consolidated!L2406='Khả năng chọn thiết bị'!$D$8,1,0))</f>
        <v>0</v>
      </c>
      <c r="B2406" s="103">
        <f>IF('Khả năng chọn thiết bị'!$D$8="",0,IF(Consolidated!P2406='Khả năng chọn thiết bị'!$D$8,1,0))</f>
        <v>0</v>
      </c>
      <c r="C2406" s="103">
        <f t="shared" si="74"/>
        <v>0</v>
      </c>
      <c r="D2406" s="103">
        <f>IF(Consolidated!E2406=1,1,0)</f>
        <v>0</v>
      </c>
      <c r="E2406" s="103">
        <f>IF(ISNUMBER(Consolidated!F2406),Consolidated!F2406,0)</f>
        <v>0</v>
      </c>
      <c r="F2406" s="103">
        <f t="shared" si="75"/>
        <v>0</v>
      </c>
    </row>
    <row r="2407" spans="1:6">
      <c r="A2407" s="103">
        <f>IF('Khả năng chọn thiết bị'!$D$8="",0,IF(Consolidated!L2407='Khả năng chọn thiết bị'!$D$8,1,0))</f>
        <v>0</v>
      </c>
      <c r="B2407" s="103">
        <f>IF('Khả năng chọn thiết bị'!$D$8="",0,IF(Consolidated!P2407='Khả năng chọn thiết bị'!$D$8,1,0))</f>
        <v>0</v>
      </c>
      <c r="C2407" s="103">
        <f t="shared" si="74"/>
        <v>0</v>
      </c>
      <c r="D2407" s="103">
        <f>IF(Consolidated!E2407=1,1,0)</f>
        <v>1</v>
      </c>
      <c r="E2407" s="103">
        <f>IF(ISNUMBER(Consolidated!F2407),Consolidated!F2407,0)</f>
        <v>0</v>
      </c>
      <c r="F2407" s="103">
        <f t="shared" si="75"/>
        <v>0</v>
      </c>
    </row>
    <row r="2408" spans="1:6">
      <c r="A2408" s="103">
        <f>IF('Khả năng chọn thiết bị'!$D$8="",0,IF(Consolidated!L2408='Khả năng chọn thiết bị'!$D$8,1,0))</f>
        <v>0</v>
      </c>
      <c r="B2408" s="103">
        <f>IF('Khả năng chọn thiết bị'!$D$8="",0,IF(Consolidated!P2408='Khả năng chọn thiết bị'!$D$8,1,0))</f>
        <v>0</v>
      </c>
      <c r="C2408" s="103">
        <f t="shared" si="74"/>
        <v>0</v>
      </c>
      <c r="D2408" s="103">
        <f>IF(Consolidated!E2408=1,1,0)</f>
        <v>1</v>
      </c>
      <c r="E2408" s="103">
        <f>IF(ISNUMBER(Consolidated!F2408),Consolidated!F2408,0)</f>
        <v>0</v>
      </c>
      <c r="F2408" s="103">
        <f t="shared" si="75"/>
        <v>0</v>
      </c>
    </row>
    <row r="2409" spans="1:6">
      <c r="A2409" s="103">
        <f>IF('Khả năng chọn thiết bị'!$D$8="",0,IF(Consolidated!L2409='Khả năng chọn thiết bị'!$D$8,1,0))</f>
        <v>0</v>
      </c>
      <c r="B2409" s="103">
        <f>IF('Khả năng chọn thiết bị'!$D$8="",0,IF(Consolidated!P2409='Khả năng chọn thiết bị'!$D$8,1,0))</f>
        <v>0</v>
      </c>
      <c r="C2409" s="103">
        <f t="shared" si="74"/>
        <v>0</v>
      </c>
      <c r="D2409" s="103">
        <f>IF(Consolidated!E2409=1,1,0)</f>
        <v>0</v>
      </c>
      <c r="E2409" s="103">
        <f>IF(ISNUMBER(Consolidated!F2409),Consolidated!F2409,0)</f>
        <v>0</v>
      </c>
      <c r="F2409" s="103">
        <f t="shared" si="75"/>
        <v>0</v>
      </c>
    </row>
    <row r="2410" spans="1:6">
      <c r="A2410" s="103">
        <f>IF('Khả năng chọn thiết bị'!$D$8="",0,IF(Consolidated!L2410='Khả năng chọn thiết bị'!$D$8,1,0))</f>
        <v>0</v>
      </c>
      <c r="B2410" s="103">
        <f>IF('Khả năng chọn thiết bị'!$D$8="",0,IF(Consolidated!P2410='Khả năng chọn thiết bị'!$D$8,1,0))</f>
        <v>0</v>
      </c>
      <c r="C2410" s="103">
        <f t="shared" si="74"/>
        <v>0</v>
      </c>
      <c r="D2410" s="103">
        <f>IF(Consolidated!E2410=1,1,0)</f>
        <v>1</v>
      </c>
      <c r="E2410" s="103">
        <f>IF(ISNUMBER(Consolidated!F2410),Consolidated!F2410,0)</f>
        <v>0</v>
      </c>
      <c r="F2410" s="103">
        <f t="shared" si="75"/>
        <v>0</v>
      </c>
    </row>
    <row r="2411" spans="1:6">
      <c r="A2411" s="103">
        <f>IF('Khả năng chọn thiết bị'!$D$8="",0,IF(Consolidated!L2411='Khả năng chọn thiết bị'!$D$8,1,0))</f>
        <v>0</v>
      </c>
      <c r="B2411" s="103">
        <f>IF('Khả năng chọn thiết bị'!$D$8="",0,IF(Consolidated!P2411='Khả năng chọn thiết bị'!$D$8,1,0))</f>
        <v>0</v>
      </c>
      <c r="C2411" s="103">
        <f t="shared" si="74"/>
        <v>0</v>
      </c>
      <c r="D2411" s="103">
        <f>IF(Consolidated!E2411=1,1,0)</f>
        <v>1</v>
      </c>
      <c r="E2411" s="103">
        <f>IF(ISNUMBER(Consolidated!F2411),Consolidated!F2411,0)</f>
        <v>0</v>
      </c>
      <c r="F2411" s="103">
        <f t="shared" si="75"/>
        <v>0</v>
      </c>
    </row>
    <row r="2412" spans="1:6">
      <c r="A2412" s="103">
        <f>IF('Khả năng chọn thiết bị'!$D$8="",0,IF(Consolidated!L2412='Khả năng chọn thiết bị'!$D$8,1,0))</f>
        <v>0</v>
      </c>
      <c r="B2412" s="103">
        <f>IF('Khả năng chọn thiết bị'!$D$8="",0,IF(Consolidated!P2412='Khả năng chọn thiết bị'!$D$8,1,0))</f>
        <v>0</v>
      </c>
      <c r="C2412" s="103">
        <f t="shared" si="74"/>
        <v>0</v>
      </c>
      <c r="D2412" s="103">
        <f>IF(Consolidated!E2412=1,1,0)</f>
        <v>0</v>
      </c>
      <c r="E2412" s="103">
        <f>IF(ISNUMBER(Consolidated!F2412),Consolidated!F2412,0)</f>
        <v>0</v>
      </c>
      <c r="F2412" s="103">
        <f t="shared" si="75"/>
        <v>0</v>
      </c>
    </row>
    <row r="2413" spans="1:6">
      <c r="A2413" s="103">
        <f>IF('Khả năng chọn thiết bị'!$D$8="",0,IF(Consolidated!L2413='Khả năng chọn thiết bị'!$D$8,1,0))</f>
        <v>0</v>
      </c>
      <c r="B2413" s="103">
        <f>IF('Khả năng chọn thiết bị'!$D$8="",0,IF(Consolidated!P2413='Khả năng chọn thiết bị'!$D$8,1,0))</f>
        <v>0</v>
      </c>
      <c r="C2413" s="103">
        <f t="shared" si="74"/>
        <v>0</v>
      </c>
      <c r="D2413" s="103">
        <f>IF(Consolidated!E2413=1,1,0)</f>
        <v>0</v>
      </c>
      <c r="E2413" s="103">
        <f>IF(ISNUMBER(Consolidated!F2413),Consolidated!F2413,0)</f>
        <v>0</v>
      </c>
      <c r="F2413" s="103">
        <f t="shared" si="75"/>
        <v>0</v>
      </c>
    </row>
    <row r="2414" spans="1:6">
      <c r="A2414" s="103">
        <f>IF('Khả năng chọn thiết bị'!$D$8="",0,IF(Consolidated!L2414='Khả năng chọn thiết bị'!$D$8,1,0))</f>
        <v>0</v>
      </c>
      <c r="B2414" s="103">
        <f>IF('Khả năng chọn thiết bị'!$D$8="",0,IF(Consolidated!P2414='Khả năng chọn thiết bị'!$D$8,1,0))</f>
        <v>0</v>
      </c>
      <c r="C2414" s="103">
        <f t="shared" si="74"/>
        <v>0</v>
      </c>
      <c r="D2414" s="103">
        <f>IF(Consolidated!E2414=1,1,0)</f>
        <v>1</v>
      </c>
      <c r="E2414" s="103">
        <f>IF(ISNUMBER(Consolidated!F2414),Consolidated!F2414,0)</f>
        <v>0</v>
      </c>
      <c r="F2414" s="103">
        <f t="shared" si="75"/>
        <v>0</v>
      </c>
    </row>
    <row r="2415" spans="1:6">
      <c r="A2415" s="103">
        <f>IF('Khả năng chọn thiết bị'!$D$8="",0,IF(Consolidated!L2415='Khả năng chọn thiết bị'!$D$8,1,0))</f>
        <v>0</v>
      </c>
      <c r="B2415" s="103">
        <f>IF('Khả năng chọn thiết bị'!$D$8="",0,IF(Consolidated!P2415='Khả năng chọn thiết bị'!$D$8,1,0))</f>
        <v>0</v>
      </c>
      <c r="C2415" s="103">
        <f t="shared" si="74"/>
        <v>0</v>
      </c>
      <c r="D2415" s="103">
        <f>IF(Consolidated!E2415=1,1,0)</f>
        <v>1</v>
      </c>
      <c r="E2415" s="103">
        <f>IF(ISNUMBER(Consolidated!F2415),Consolidated!F2415,0)</f>
        <v>0</v>
      </c>
      <c r="F2415" s="103">
        <f t="shared" si="75"/>
        <v>0</v>
      </c>
    </row>
    <row r="2416" spans="1:6">
      <c r="A2416" s="103">
        <f>IF('Khả năng chọn thiết bị'!$D$8="",0,IF(Consolidated!L2416='Khả năng chọn thiết bị'!$D$8,1,0))</f>
        <v>0</v>
      </c>
      <c r="B2416" s="103">
        <f>IF('Khả năng chọn thiết bị'!$D$8="",0,IF(Consolidated!P2416='Khả năng chọn thiết bị'!$D$8,1,0))</f>
        <v>0</v>
      </c>
      <c r="C2416" s="103">
        <f t="shared" si="74"/>
        <v>0</v>
      </c>
      <c r="D2416" s="103">
        <f>IF(Consolidated!E2416=1,1,0)</f>
        <v>1</v>
      </c>
      <c r="E2416" s="103">
        <f>IF(ISNUMBER(Consolidated!F2416),Consolidated!F2416,0)</f>
        <v>0</v>
      </c>
      <c r="F2416" s="103">
        <f t="shared" si="75"/>
        <v>0</v>
      </c>
    </row>
    <row r="2417" spans="1:6">
      <c r="A2417" s="103">
        <f>IF('Khả năng chọn thiết bị'!$D$8="",0,IF(Consolidated!L2417='Khả năng chọn thiết bị'!$D$8,1,0))</f>
        <v>0</v>
      </c>
      <c r="B2417" s="103">
        <f>IF('Khả năng chọn thiết bị'!$D$8="",0,IF(Consolidated!P2417='Khả năng chọn thiết bị'!$D$8,1,0))</f>
        <v>0</v>
      </c>
      <c r="C2417" s="103">
        <f t="shared" si="74"/>
        <v>0</v>
      </c>
      <c r="D2417" s="103">
        <f>IF(Consolidated!E2417=1,1,0)</f>
        <v>0</v>
      </c>
      <c r="E2417" s="103">
        <f>IF(ISNUMBER(Consolidated!F2417),Consolidated!F2417,0)</f>
        <v>0</v>
      </c>
      <c r="F2417" s="103">
        <f t="shared" si="75"/>
        <v>0</v>
      </c>
    </row>
    <row r="2418" spans="1:6">
      <c r="A2418" s="103">
        <f>IF('Khả năng chọn thiết bị'!$D$8="",0,IF(Consolidated!L2418='Khả năng chọn thiết bị'!$D$8,1,0))</f>
        <v>0</v>
      </c>
      <c r="B2418" s="103">
        <f>IF('Khả năng chọn thiết bị'!$D$8="",0,IF(Consolidated!P2418='Khả năng chọn thiết bị'!$D$8,1,0))</f>
        <v>0</v>
      </c>
      <c r="C2418" s="103">
        <f t="shared" si="74"/>
        <v>0</v>
      </c>
      <c r="D2418" s="103">
        <f>IF(Consolidated!E2418=1,1,0)</f>
        <v>1</v>
      </c>
      <c r="E2418" s="103">
        <f>IF(ISNUMBER(Consolidated!F2418),Consolidated!F2418,0)</f>
        <v>0</v>
      </c>
      <c r="F2418" s="103">
        <f t="shared" si="75"/>
        <v>0</v>
      </c>
    </row>
    <row r="2419" spans="1:6">
      <c r="A2419" s="103">
        <f>IF('Khả năng chọn thiết bị'!$D$8="",0,IF(Consolidated!L2419='Khả năng chọn thiết bị'!$D$8,1,0))</f>
        <v>0</v>
      </c>
      <c r="B2419" s="103">
        <f>IF('Khả năng chọn thiết bị'!$D$8="",0,IF(Consolidated!P2419='Khả năng chọn thiết bị'!$D$8,1,0))</f>
        <v>0</v>
      </c>
      <c r="C2419" s="103">
        <f t="shared" si="74"/>
        <v>0</v>
      </c>
      <c r="D2419" s="103">
        <f>IF(Consolidated!E2419=1,1,0)</f>
        <v>0</v>
      </c>
      <c r="E2419" s="103">
        <f>IF(ISNUMBER(Consolidated!F2419),Consolidated!F2419,0)</f>
        <v>0</v>
      </c>
      <c r="F2419" s="103">
        <f t="shared" si="75"/>
        <v>0</v>
      </c>
    </row>
    <row r="2420" spans="1:6">
      <c r="A2420" s="103">
        <f>IF('Khả năng chọn thiết bị'!$D$8="",0,IF(Consolidated!L2420='Khả năng chọn thiết bị'!$D$8,1,0))</f>
        <v>0</v>
      </c>
      <c r="B2420" s="103">
        <f>IF('Khả năng chọn thiết bị'!$D$8="",0,IF(Consolidated!P2420='Khả năng chọn thiết bị'!$D$8,1,0))</f>
        <v>0</v>
      </c>
      <c r="C2420" s="103">
        <f t="shared" si="74"/>
        <v>0</v>
      </c>
      <c r="D2420" s="103">
        <f>IF(Consolidated!E2420=1,1,0)</f>
        <v>0</v>
      </c>
      <c r="E2420" s="103">
        <f>IF(ISNUMBER(Consolidated!F2420),Consolidated!F2420,0)</f>
        <v>0</v>
      </c>
      <c r="F2420" s="103">
        <f t="shared" si="75"/>
        <v>0</v>
      </c>
    </row>
    <row r="2421" spans="1:6">
      <c r="A2421" s="103">
        <f>IF('Khả năng chọn thiết bị'!$D$8="",0,IF(Consolidated!L2421='Khả năng chọn thiết bị'!$D$8,1,0))</f>
        <v>0</v>
      </c>
      <c r="B2421" s="103">
        <f>IF('Khả năng chọn thiết bị'!$D$8="",0,IF(Consolidated!P2421='Khả năng chọn thiết bị'!$D$8,1,0))</f>
        <v>0</v>
      </c>
      <c r="C2421" s="103">
        <f t="shared" si="74"/>
        <v>0</v>
      </c>
      <c r="D2421" s="103">
        <f>IF(Consolidated!E2421=1,1,0)</f>
        <v>1</v>
      </c>
      <c r="E2421" s="103">
        <f>IF(ISNUMBER(Consolidated!F2421),Consolidated!F2421,0)</f>
        <v>0</v>
      </c>
      <c r="F2421" s="103">
        <f t="shared" si="75"/>
        <v>0</v>
      </c>
    </row>
    <row r="2422" spans="1:6">
      <c r="A2422" s="103">
        <f>IF('Khả năng chọn thiết bị'!$D$8="",0,IF(Consolidated!L2422='Khả năng chọn thiết bị'!$D$8,1,0))</f>
        <v>0</v>
      </c>
      <c r="B2422" s="103">
        <f>IF('Khả năng chọn thiết bị'!$D$8="",0,IF(Consolidated!P2422='Khả năng chọn thiết bị'!$D$8,1,0))</f>
        <v>0</v>
      </c>
      <c r="C2422" s="103">
        <f t="shared" si="74"/>
        <v>0</v>
      </c>
      <c r="D2422" s="103">
        <f>IF(Consolidated!E2422=1,1,0)</f>
        <v>1</v>
      </c>
      <c r="E2422" s="103">
        <f>IF(ISNUMBER(Consolidated!F2422),Consolidated!F2422,0)</f>
        <v>0</v>
      </c>
      <c r="F2422" s="103">
        <f t="shared" si="75"/>
        <v>0</v>
      </c>
    </row>
    <row r="2423" spans="1:6">
      <c r="A2423" s="103">
        <f>IF('Khả năng chọn thiết bị'!$D$8="",0,IF(Consolidated!L2423='Khả năng chọn thiết bị'!$D$8,1,0))</f>
        <v>0</v>
      </c>
      <c r="B2423" s="103">
        <f>IF('Khả năng chọn thiết bị'!$D$8="",0,IF(Consolidated!P2423='Khả năng chọn thiết bị'!$D$8,1,0))</f>
        <v>0</v>
      </c>
      <c r="C2423" s="103">
        <f t="shared" si="74"/>
        <v>0</v>
      </c>
      <c r="D2423" s="103">
        <f>IF(Consolidated!E2423=1,1,0)</f>
        <v>0</v>
      </c>
      <c r="E2423" s="103">
        <f>IF(ISNUMBER(Consolidated!F2423),Consolidated!F2423,0)</f>
        <v>0</v>
      </c>
      <c r="F2423" s="103">
        <f t="shared" si="75"/>
        <v>0</v>
      </c>
    </row>
    <row r="2424" spans="1:6">
      <c r="A2424" s="103">
        <f>IF('Khả năng chọn thiết bị'!$D$8="",0,IF(Consolidated!L2424='Khả năng chọn thiết bị'!$D$8,1,0))</f>
        <v>0</v>
      </c>
      <c r="B2424" s="103">
        <f>IF('Khả năng chọn thiết bị'!$D$8="",0,IF(Consolidated!P2424='Khả năng chọn thiết bị'!$D$8,1,0))</f>
        <v>0</v>
      </c>
      <c r="C2424" s="103">
        <f t="shared" si="74"/>
        <v>0</v>
      </c>
      <c r="D2424" s="103">
        <f>IF(Consolidated!E2424=1,1,0)</f>
        <v>1</v>
      </c>
      <c r="E2424" s="103">
        <f>IF(ISNUMBER(Consolidated!F2424),Consolidated!F2424,0)</f>
        <v>0</v>
      </c>
      <c r="F2424" s="103">
        <f t="shared" si="75"/>
        <v>0</v>
      </c>
    </row>
    <row r="2425" spans="1:6">
      <c r="A2425" s="103">
        <f>IF('Khả năng chọn thiết bị'!$D$8="",0,IF(Consolidated!L2425='Khả năng chọn thiết bị'!$D$8,1,0))</f>
        <v>0</v>
      </c>
      <c r="B2425" s="103">
        <f>IF('Khả năng chọn thiết bị'!$D$8="",0,IF(Consolidated!P2425='Khả năng chọn thiết bị'!$D$8,1,0))</f>
        <v>0</v>
      </c>
      <c r="C2425" s="103">
        <f t="shared" si="74"/>
        <v>0</v>
      </c>
      <c r="D2425" s="103">
        <f>IF(Consolidated!E2425=1,1,0)</f>
        <v>0</v>
      </c>
      <c r="E2425" s="103">
        <f>IF(ISNUMBER(Consolidated!F2425),Consolidated!F2425,0)</f>
        <v>0</v>
      </c>
      <c r="F2425" s="103">
        <f t="shared" si="75"/>
        <v>0</v>
      </c>
    </row>
    <row r="2426" spans="1:6">
      <c r="A2426" s="103">
        <f>IF('Khả năng chọn thiết bị'!$D$8="",0,IF(Consolidated!L2426='Khả năng chọn thiết bị'!$D$8,1,0))</f>
        <v>0</v>
      </c>
      <c r="B2426" s="103">
        <f>IF('Khả năng chọn thiết bị'!$D$8="",0,IF(Consolidated!P2426='Khả năng chọn thiết bị'!$D$8,1,0))</f>
        <v>0</v>
      </c>
      <c r="C2426" s="103">
        <f t="shared" si="74"/>
        <v>0</v>
      </c>
      <c r="D2426" s="103">
        <f>IF(Consolidated!E2426=1,1,0)</f>
        <v>0</v>
      </c>
      <c r="E2426" s="103">
        <f>IF(ISNUMBER(Consolidated!F2426),Consolidated!F2426,0)</f>
        <v>0</v>
      </c>
      <c r="F2426" s="103">
        <f t="shared" si="75"/>
        <v>0</v>
      </c>
    </row>
    <row r="2427" spans="1:6">
      <c r="A2427" s="103">
        <f>IF('Khả năng chọn thiết bị'!$D$8="",0,IF(Consolidated!L2427='Khả năng chọn thiết bị'!$D$8,1,0))</f>
        <v>0</v>
      </c>
      <c r="B2427" s="103">
        <f>IF('Khả năng chọn thiết bị'!$D$8="",0,IF(Consolidated!P2427='Khả năng chọn thiết bị'!$D$8,1,0))</f>
        <v>0</v>
      </c>
      <c r="C2427" s="103">
        <f t="shared" si="74"/>
        <v>0</v>
      </c>
      <c r="D2427" s="103">
        <f>IF(Consolidated!E2427=1,1,0)</f>
        <v>1</v>
      </c>
      <c r="E2427" s="103">
        <f>IF(ISNUMBER(Consolidated!F2427),Consolidated!F2427,0)</f>
        <v>0</v>
      </c>
      <c r="F2427" s="103">
        <f t="shared" si="75"/>
        <v>0</v>
      </c>
    </row>
    <row r="2428" spans="1:6">
      <c r="A2428" s="103">
        <f>IF('Khả năng chọn thiết bị'!$D$8="",0,IF(Consolidated!L2428='Khả năng chọn thiết bị'!$D$8,1,0))</f>
        <v>0</v>
      </c>
      <c r="B2428" s="103">
        <f>IF('Khả năng chọn thiết bị'!$D$8="",0,IF(Consolidated!P2428='Khả năng chọn thiết bị'!$D$8,1,0))</f>
        <v>0</v>
      </c>
      <c r="C2428" s="103">
        <f t="shared" si="74"/>
        <v>0</v>
      </c>
      <c r="D2428" s="103">
        <f>IF(Consolidated!E2428=1,1,0)</f>
        <v>1</v>
      </c>
      <c r="E2428" s="103">
        <f>IF(ISNUMBER(Consolidated!F2428),Consolidated!F2428,0)</f>
        <v>0</v>
      </c>
      <c r="F2428" s="103">
        <f t="shared" si="75"/>
        <v>0</v>
      </c>
    </row>
    <row r="2429" spans="1:6">
      <c r="A2429" s="103">
        <f>IF('Khả năng chọn thiết bị'!$D$8="",0,IF(Consolidated!L2429='Khả năng chọn thiết bị'!$D$8,1,0))</f>
        <v>0</v>
      </c>
      <c r="B2429" s="103">
        <f>IF('Khả năng chọn thiết bị'!$D$8="",0,IF(Consolidated!P2429='Khả năng chọn thiết bị'!$D$8,1,0))</f>
        <v>0</v>
      </c>
      <c r="C2429" s="103">
        <f t="shared" si="74"/>
        <v>0</v>
      </c>
      <c r="D2429" s="103">
        <f>IF(Consolidated!E2429=1,1,0)</f>
        <v>0</v>
      </c>
      <c r="E2429" s="103">
        <f>IF(ISNUMBER(Consolidated!F2429),Consolidated!F2429,0)</f>
        <v>0</v>
      </c>
      <c r="F2429" s="103">
        <f t="shared" si="75"/>
        <v>0</v>
      </c>
    </row>
    <row r="2430" spans="1:6">
      <c r="A2430" s="103">
        <f>IF('Khả năng chọn thiết bị'!$D$8="",0,IF(Consolidated!L2430='Khả năng chọn thiết bị'!$D$8,1,0))</f>
        <v>0</v>
      </c>
      <c r="B2430" s="103">
        <f>IF('Khả năng chọn thiết bị'!$D$8="",0,IF(Consolidated!P2430='Khả năng chọn thiết bị'!$D$8,1,0))</f>
        <v>0</v>
      </c>
      <c r="C2430" s="103">
        <f t="shared" si="74"/>
        <v>0</v>
      </c>
      <c r="D2430" s="103">
        <f>IF(Consolidated!E2430=1,1,0)</f>
        <v>1</v>
      </c>
      <c r="E2430" s="103">
        <f>IF(ISNUMBER(Consolidated!F2430),Consolidated!F2430,0)</f>
        <v>0</v>
      </c>
      <c r="F2430" s="103">
        <f t="shared" si="75"/>
        <v>0</v>
      </c>
    </row>
    <row r="2431" spans="1:6">
      <c r="A2431" s="103">
        <f>IF('Khả năng chọn thiết bị'!$D$8="",0,IF(Consolidated!L2431='Khả năng chọn thiết bị'!$D$8,1,0))</f>
        <v>0</v>
      </c>
      <c r="B2431" s="103">
        <f>IF('Khả năng chọn thiết bị'!$D$8="",0,IF(Consolidated!P2431='Khả năng chọn thiết bị'!$D$8,1,0))</f>
        <v>0</v>
      </c>
      <c r="C2431" s="103">
        <f t="shared" si="74"/>
        <v>0</v>
      </c>
      <c r="D2431" s="103">
        <f>IF(Consolidated!E2431=1,1,0)</f>
        <v>1</v>
      </c>
      <c r="E2431" s="103">
        <f>IF(ISNUMBER(Consolidated!F2431),Consolidated!F2431,0)</f>
        <v>0</v>
      </c>
      <c r="F2431" s="103">
        <f t="shared" si="75"/>
        <v>0</v>
      </c>
    </row>
    <row r="2432" spans="1:6">
      <c r="A2432" s="103">
        <f>IF('Khả năng chọn thiết bị'!$D$8="",0,IF(Consolidated!L2432='Khả năng chọn thiết bị'!$D$8,1,0))</f>
        <v>0</v>
      </c>
      <c r="B2432" s="103">
        <f>IF('Khả năng chọn thiết bị'!$D$8="",0,IF(Consolidated!P2432='Khả năng chọn thiết bị'!$D$8,1,0))</f>
        <v>0</v>
      </c>
      <c r="C2432" s="103">
        <f t="shared" si="74"/>
        <v>0</v>
      </c>
      <c r="D2432" s="103">
        <f>IF(Consolidated!E2432=1,1,0)</f>
        <v>0</v>
      </c>
      <c r="E2432" s="103">
        <f>IF(ISNUMBER(Consolidated!F2432),Consolidated!F2432,0)</f>
        <v>0</v>
      </c>
      <c r="F2432" s="103">
        <f t="shared" si="75"/>
        <v>0</v>
      </c>
    </row>
    <row r="2433" spans="1:6">
      <c r="A2433" s="103">
        <f>IF('Khả năng chọn thiết bị'!$D$8="",0,IF(Consolidated!L2433='Khả năng chọn thiết bị'!$D$8,1,0))</f>
        <v>0</v>
      </c>
      <c r="B2433" s="103">
        <f>IF('Khả năng chọn thiết bị'!$D$8="",0,IF(Consolidated!P2433='Khả năng chọn thiết bị'!$D$8,1,0))</f>
        <v>0</v>
      </c>
      <c r="C2433" s="103">
        <f t="shared" si="74"/>
        <v>0</v>
      </c>
      <c r="D2433" s="103">
        <f>IF(Consolidated!E2433=1,1,0)</f>
        <v>1</v>
      </c>
      <c r="E2433" s="103">
        <f>IF(ISNUMBER(Consolidated!F2433),Consolidated!F2433,0)</f>
        <v>0</v>
      </c>
      <c r="F2433" s="103">
        <f t="shared" si="75"/>
        <v>0</v>
      </c>
    </row>
    <row r="2434" spans="1:6">
      <c r="A2434" s="103">
        <f>IF('Khả năng chọn thiết bị'!$D$8="",0,IF(Consolidated!L2434='Khả năng chọn thiết bị'!$D$8,1,0))</f>
        <v>0</v>
      </c>
      <c r="B2434" s="103">
        <f>IF('Khả năng chọn thiết bị'!$D$8="",0,IF(Consolidated!P2434='Khả năng chọn thiết bị'!$D$8,1,0))</f>
        <v>0</v>
      </c>
      <c r="C2434" s="103">
        <f t="shared" ref="C2434:C2497" si="76">IF(A2434+B2434&gt;0,1,0)</f>
        <v>0</v>
      </c>
      <c r="D2434" s="103">
        <f>IF(Consolidated!E2434=1,1,0)</f>
        <v>1</v>
      </c>
      <c r="E2434" s="103">
        <f>IF(ISNUMBER(Consolidated!F2434),Consolidated!F2434,0)</f>
        <v>0</v>
      </c>
      <c r="F2434" s="103">
        <f t="shared" si="75"/>
        <v>0</v>
      </c>
    </row>
    <row r="2435" spans="1:6">
      <c r="A2435" s="103">
        <f>IF('Khả năng chọn thiết bị'!$D$8="",0,IF(Consolidated!L2435='Khả năng chọn thiết bị'!$D$8,1,0))</f>
        <v>0</v>
      </c>
      <c r="B2435" s="103">
        <f>IF('Khả năng chọn thiết bị'!$D$8="",0,IF(Consolidated!P2435='Khả năng chọn thiết bị'!$D$8,1,0))</f>
        <v>0</v>
      </c>
      <c r="C2435" s="103">
        <f t="shared" si="76"/>
        <v>0</v>
      </c>
      <c r="D2435" s="103">
        <f>IF(Consolidated!E2435=1,1,0)</f>
        <v>0</v>
      </c>
      <c r="E2435" s="103">
        <f>IF(ISNUMBER(Consolidated!F2435),Consolidated!F2435,0)</f>
        <v>0</v>
      </c>
      <c r="F2435" s="103">
        <f t="shared" ref="F2435:F2498" si="77">F2434+C2435</f>
        <v>0</v>
      </c>
    </row>
    <row r="2436" spans="1:6">
      <c r="A2436" s="103">
        <f>IF('Khả năng chọn thiết bị'!$D$8="",0,IF(Consolidated!L2436='Khả năng chọn thiết bị'!$D$8,1,0))</f>
        <v>0</v>
      </c>
      <c r="B2436" s="103">
        <f>IF('Khả năng chọn thiết bị'!$D$8="",0,IF(Consolidated!P2436='Khả năng chọn thiết bị'!$D$8,1,0))</f>
        <v>0</v>
      </c>
      <c r="C2436" s="103">
        <f t="shared" si="76"/>
        <v>0</v>
      </c>
      <c r="D2436" s="103">
        <f>IF(Consolidated!E2436=1,1,0)</f>
        <v>0</v>
      </c>
      <c r="E2436" s="103">
        <f>IF(ISNUMBER(Consolidated!F2436),Consolidated!F2436,0)</f>
        <v>0</v>
      </c>
      <c r="F2436" s="103">
        <f t="shared" si="77"/>
        <v>0</v>
      </c>
    </row>
    <row r="2437" spans="1:6">
      <c r="A2437" s="103">
        <f>IF('Khả năng chọn thiết bị'!$D$8="",0,IF(Consolidated!L2437='Khả năng chọn thiết bị'!$D$8,1,0))</f>
        <v>0</v>
      </c>
      <c r="B2437" s="103">
        <f>IF('Khả năng chọn thiết bị'!$D$8="",0,IF(Consolidated!P2437='Khả năng chọn thiết bị'!$D$8,1,0))</f>
        <v>0</v>
      </c>
      <c r="C2437" s="103">
        <f t="shared" si="76"/>
        <v>0</v>
      </c>
      <c r="D2437" s="103">
        <f>IF(Consolidated!E2437=1,1,0)</f>
        <v>1</v>
      </c>
      <c r="E2437" s="103">
        <f>IF(ISNUMBER(Consolidated!F2437),Consolidated!F2437,0)</f>
        <v>0</v>
      </c>
      <c r="F2437" s="103">
        <f t="shared" si="77"/>
        <v>0</v>
      </c>
    </row>
    <row r="2438" spans="1:6">
      <c r="A2438" s="103">
        <f>IF('Khả năng chọn thiết bị'!$D$8="",0,IF(Consolidated!L2438='Khả năng chọn thiết bị'!$D$8,1,0))</f>
        <v>0</v>
      </c>
      <c r="B2438" s="103">
        <f>IF('Khả năng chọn thiết bị'!$D$8="",0,IF(Consolidated!P2438='Khả năng chọn thiết bị'!$D$8,1,0))</f>
        <v>0</v>
      </c>
      <c r="C2438" s="103">
        <f t="shared" si="76"/>
        <v>0</v>
      </c>
      <c r="D2438" s="103">
        <f>IF(Consolidated!E2438=1,1,0)</f>
        <v>1</v>
      </c>
      <c r="E2438" s="103">
        <f>IF(ISNUMBER(Consolidated!F2438),Consolidated!F2438,0)</f>
        <v>0</v>
      </c>
      <c r="F2438" s="103">
        <f t="shared" si="77"/>
        <v>0</v>
      </c>
    </row>
    <row r="2439" spans="1:6">
      <c r="A2439" s="103">
        <f>IF('Khả năng chọn thiết bị'!$D$8="",0,IF(Consolidated!L2439='Khả năng chọn thiết bị'!$D$8,1,0))</f>
        <v>0</v>
      </c>
      <c r="B2439" s="103">
        <f>IF('Khả năng chọn thiết bị'!$D$8="",0,IF(Consolidated!P2439='Khả năng chọn thiết bị'!$D$8,1,0))</f>
        <v>0</v>
      </c>
      <c r="C2439" s="103">
        <f t="shared" si="76"/>
        <v>0</v>
      </c>
      <c r="D2439" s="103">
        <f>IF(Consolidated!E2439=1,1,0)</f>
        <v>1</v>
      </c>
      <c r="E2439" s="103">
        <f>IF(ISNUMBER(Consolidated!F2439),Consolidated!F2439,0)</f>
        <v>0</v>
      </c>
      <c r="F2439" s="103">
        <f t="shared" si="77"/>
        <v>0</v>
      </c>
    </row>
    <row r="2440" spans="1:6">
      <c r="A2440" s="103">
        <f>IF('Khả năng chọn thiết bị'!$D$8="",0,IF(Consolidated!L2440='Khả năng chọn thiết bị'!$D$8,1,0))</f>
        <v>0</v>
      </c>
      <c r="B2440" s="103">
        <f>IF('Khả năng chọn thiết bị'!$D$8="",0,IF(Consolidated!P2440='Khả năng chọn thiết bị'!$D$8,1,0))</f>
        <v>0</v>
      </c>
      <c r="C2440" s="103">
        <f t="shared" si="76"/>
        <v>0</v>
      </c>
      <c r="D2440" s="103">
        <f>IF(Consolidated!E2440=1,1,0)</f>
        <v>1</v>
      </c>
      <c r="E2440" s="103">
        <f>IF(ISNUMBER(Consolidated!F2440),Consolidated!F2440,0)</f>
        <v>0</v>
      </c>
      <c r="F2440" s="103">
        <f t="shared" si="77"/>
        <v>0</v>
      </c>
    </row>
    <row r="2441" spans="1:6">
      <c r="A2441" s="103">
        <f>IF('Khả năng chọn thiết bị'!$D$8="",0,IF(Consolidated!L2441='Khả năng chọn thiết bị'!$D$8,1,0))</f>
        <v>0</v>
      </c>
      <c r="B2441" s="103">
        <f>IF('Khả năng chọn thiết bị'!$D$8="",0,IF(Consolidated!P2441='Khả năng chọn thiết bị'!$D$8,1,0))</f>
        <v>0</v>
      </c>
      <c r="C2441" s="103">
        <f t="shared" si="76"/>
        <v>0</v>
      </c>
      <c r="D2441" s="103">
        <f>IF(Consolidated!E2441=1,1,0)</f>
        <v>1</v>
      </c>
      <c r="E2441" s="103">
        <f>IF(ISNUMBER(Consolidated!F2441),Consolidated!F2441,0)</f>
        <v>0</v>
      </c>
      <c r="F2441" s="103">
        <f t="shared" si="77"/>
        <v>0</v>
      </c>
    </row>
    <row r="2442" spans="1:6">
      <c r="A2442" s="103">
        <f>IF('Khả năng chọn thiết bị'!$D$8="",0,IF(Consolidated!L2442='Khả năng chọn thiết bị'!$D$8,1,0))</f>
        <v>0</v>
      </c>
      <c r="B2442" s="103">
        <f>IF('Khả năng chọn thiết bị'!$D$8="",0,IF(Consolidated!P2442='Khả năng chọn thiết bị'!$D$8,1,0))</f>
        <v>0</v>
      </c>
      <c r="C2442" s="103">
        <f t="shared" si="76"/>
        <v>0</v>
      </c>
      <c r="D2442" s="103">
        <f>IF(Consolidated!E2442=1,1,0)</f>
        <v>1</v>
      </c>
      <c r="E2442" s="103">
        <f>IF(ISNUMBER(Consolidated!F2442),Consolidated!F2442,0)</f>
        <v>0</v>
      </c>
      <c r="F2442" s="103">
        <f t="shared" si="77"/>
        <v>0</v>
      </c>
    </row>
    <row r="2443" spans="1:6">
      <c r="A2443" s="103">
        <f>IF('Khả năng chọn thiết bị'!$D$8="",0,IF(Consolidated!L2443='Khả năng chọn thiết bị'!$D$8,1,0))</f>
        <v>0</v>
      </c>
      <c r="B2443" s="103">
        <f>IF('Khả năng chọn thiết bị'!$D$8="",0,IF(Consolidated!P2443='Khả năng chọn thiết bị'!$D$8,1,0))</f>
        <v>0</v>
      </c>
      <c r="C2443" s="103">
        <f t="shared" si="76"/>
        <v>0</v>
      </c>
      <c r="D2443" s="103">
        <f>IF(Consolidated!E2443=1,1,0)</f>
        <v>1</v>
      </c>
      <c r="E2443" s="103">
        <f>IF(ISNUMBER(Consolidated!F2443),Consolidated!F2443,0)</f>
        <v>0</v>
      </c>
      <c r="F2443" s="103">
        <f t="shared" si="77"/>
        <v>0</v>
      </c>
    </row>
    <row r="2444" spans="1:6">
      <c r="A2444" s="103">
        <f>IF('Khả năng chọn thiết bị'!$D$8="",0,IF(Consolidated!L2444='Khả năng chọn thiết bị'!$D$8,1,0))</f>
        <v>0</v>
      </c>
      <c r="B2444" s="103">
        <f>IF('Khả năng chọn thiết bị'!$D$8="",0,IF(Consolidated!P2444='Khả năng chọn thiết bị'!$D$8,1,0))</f>
        <v>0</v>
      </c>
      <c r="C2444" s="103">
        <f t="shared" si="76"/>
        <v>0</v>
      </c>
      <c r="D2444" s="103">
        <f>IF(Consolidated!E2444=1,1,0)</f>
        <v>0</v>
      </c>
      <c r="E2444" s="103">
        <f>IF(ISNUMBER(Consolidated!F2444),Consolidated!F2444,0)</f>
        <v>0</v>
      </c>
      <c r="F2444" s="103">
        <f t="shared" si="77"/>
        <v>0</v>
      </c>
    </row>
    <row r="2445" spans="1:6">
      <c r="A2445" s="103">
        <f>IF('Khả năng chọn thiết bị'!$D$8="",0,IF(Consolidated!L2445='Khả năng chọn thiết bị'!$D$8,1,0))</f>
        <v>0</v>
      </c>
      <c r="B2445" s="103">
        <f>IF('Khả năng chọn thiết bị'!$D$8="",0,IF(Consolidated!P2445='Khả năng chọn thiết bị'!$D$8,1,0))</f>
        <v>0</v>
      </c>
      <c r="C2445" s="103">
        <f t="shared" si="76"/>
        <v>0</v>
      </c>
      <c r="D2445" s="103">
        <f>IF(Consolidated!E2445=1,1,0)</f>
        <v>0</v>
      </c>
      <c r="E2445" s="103">
        <f>IF(ISNUMBER(Consolidated!F2445),Consolidated!F2445,0)</f>
        <v>0</v>
      </c>
      <c r="F2445" s="103">
        <f t="shared" si="77"/>
        <v>0</v>
      </c>
    </row>
    <row r="2446" spans="1:6">
      <c r="A2446" s="103">
        <f>IF('Khả năng chọn thiết bị'!$D$8="",0,IF(Consolidated!L2446='Khả năng chọn thiết bị'!$D$8,1,0))</f>
        <v>0</v>
      </c>
      <c r="B2446" s="103">
        <f>IF('Khả năng chọn thiết bị'!$D$8="",0,IF(Consolidated!P2446='Khả năng chọn thiết bị'!$D$8,1,0))</f>
        <v>0</v>
      </c>
      <c r="C2446" s="103">
        <f t="shared" si="76"/>
        <v>0</v>
      </c>
      <c r="D2446" s="103">
        <f>IF(Consolidated!E2446=1,1,0)</f>
        <v>0</v>
      </c>
      <c r="E2446" s="103">
        <f>IF(ISNUMBER(Consolidated!F2446),Consolidated!F2446,0)</f>
        <v>0</v>
      </c>
      <c r="F2446" s="103">
        <f t="shared" si="77"/>
        <v>0</v>
      </c>
    </row>
    <row r="2447" spans="1:6">
      <c r="A2447" s="103">
        <f>IF('Khả năng chọn thiết bị'!$D$8="",0,IF(Consolidated!L2447='Khả năng chọn thiết bị'!$D$8,1,0))</f>
        <v>0</v>
      </c>
      <c r="B2447" s="103">
        <f>IF('Khả năng chọn thiết bị'!$D$8="",0,IF(Consolidated!P2447='Khả năng chọn thiết bị'!$D$8,1,0))</f>
        <v>0</v>
      </c>
      <c r="C2447" s="103">
        <f t="shared" si="76"/>
        <v>0</v>
      </c>
      <c r="D2447" s="103">
        <f>IF(Consolidated!E2447=1,1,0)</f>
        <v>0</v>
      </c>
      <c r="E2447" s="103">
        <f>IF(ISNUMBER(Consolidated!F2447),Consolidated!F2447,0)</f>
        <v>0</v>
      </c>
      <c r="F2447" s="103">
        <f t="shared" si="77"/>
        <v>0</v>
      </c>
    </row>
    <row r="2448" spans="1:6">
      <c r="A2448" s="103">
        <f>IF('Khả năng chọn thiết bị'!$D$8="",0,IF(Consolidated!L2448='Khả năng chọn thiết bị'!$D$8,1,0))</f>
        <v>0</v>
      </c>
      <c r="B2448" s="103">
        <f>IF('Khả năng chọn thiết bị'!$D$8="",0,IF(Consolidated!P2448='Khả năng chọn thiết bị'!$D$8,1,0))</f>
        <v>0</v>
      </c>
      <c r="C2448" s="103">
        <f t="shared" si="76"/>
        <v>0</v>
      </c>
      <c r="D2448" s="103">
        <f>IF(Consolidated!E2448=1,1,0)</f>
        <v>1</v>
      </c>
      <c r="E2448" s="103">
        <f>IF(ISNUMBER(Consolidated!F2448),Consolidated!F2448,0)</f>
        <v>0</v>
      </c>
      <c r="F2448" s="103">
        <f t="shared" si="77"/>
        <v>0</v>
      </c>
    </row>
    <row r="2449" spans="1:6">
      <c r="A2449" s="103">
        <f>IF('Khả năng chọn thiết bị'!$D$8="",0,IF(Consolidated!L2449='Khả năng chọn thiết bị'!$D$8,1,0))</f>
        <v>0</v>
      </c>
      <c r="B2449" s="103">
        <f>IF('Khả năng chọn thiết bị'!$D$8="",0,IF(Consolidated!P2449='Khả năng chọn thiết bị'!$D$8,1,0))</f>
        <v>0</v>
      </c>
      <c r="C2449" s="103">
        <f t="shared" si="76"/>
        <v>0</v>
      </c>
      <c r="D2449" s="103">
        <f>IF(Consolidated!E2449=1,1,0)</f>
        <v>1</v>
      </c>
      <c r="E2449" s="103">
        <f>IF(ISNUMBER(Consolidated!F2449),Consolidated!F2449,0)</f>
        <v>0</v>
      </c>
      <c r="F2449" s="103">
        <f t="shared" si="77"/>
        <v>0</v>
      </c>
    </row>
    <row r="2450" spans="1:6">
      <c r="A2450" s="103">
        <f>IF('Khả năng chọn thiết bị'!$D$8="",0,IF(Consolidated!L2450='Khả năng chọn thiết bị'!$D$8,1,0))</f>
        <v>0</v>
      </c>
      <c r="B2450" s="103">
        <f>IF('Khả năng chọn thiết bị'!$D$8="",0,IF(Consolidated!P2450='Khả năng chọn thiết bị'!$D$8,1,0))</f>
        <v>0</v>
      </c>
      <c r="C2450" s="103">
        <f t="shared" si="76"/>
        <v>0</v>
      </c>
      <c r="D2450" s="103">
        <f>IF(Consolidated!E2450=1,1,0)</f>
        <v>0</v>
      </c>
      <c r="E2450" s="103">
        <f>IF(ISNUMBER(Consolidated!F2450),Consolidated!F2450,0)</f>
        <v>0</v>
      </c>
      <c r="F2450" s="103">
        <f t="shared" si="77"/>
        <v>0</v>
      </c>
    </row>
    <row r="2451" spans="1:6">
      <c r="A2451" s="103">
        <f>IF('Khả năng chọn thiết bị'!$D$8="",0,IF(Consolidated!L2451='Khả năng chọn thiết bị'!$D$8,1,0))</f>
        <v>0</v>
      </c>
      <c r="B2451" s="103">
        <f>IF('Khả năng chọn thiết bị'!$D$8="",0,IF(Consolidated!P2451='Khả năng chọn thiết bị'!$D$8,1,0))</f>
        <v>0</v>
      </c>
      <c r="C2451" s="103">
        <f t="shared" si="76"/>
        <v>0</v>
      </c>
      <c r="D2451" s="103">
        <f>IF(Consolidated!E2451=1,1,0)</f>
        <v>0</v>
      </c>
      <c r="E2451" s="103">
        <f>IF(ISNUMBER(Consolidated!F2451),Consolidated!F2451,0)</f>
        <v>0</v>
      </c>
      <c r="F2451" s="103">
        <f t="shared" si="77"/>
        <v>0</v>
      </c>
    </row>
    <row r="2452" spans="1:6">
      <c r="A2452" s="103">
        <f>IF('Khả năng chọn thiết bị'!$D$8="",0,IF(Consolidated!L2452='Khả năng chọn thiết bị'!$D$8,1,0))</f>
        <v>0</v>
      </c>
      <c r="B2452" s="103">
        <f>IF('Khả năng chọn thiết bị'!$D$8="",0,IF(Consolidated!P2452='Khả năng chọn thiết bị'!$D$8,1,0))</f>
        <v>0</v>
      </c>
      <c r="C2452" s="103">
        <f t="shared" si="76"/>
        <v>0</v>
      </c>
      <c r="D2452" s="103">
        <f>IF(Consolidated!E2452=1,1,0)</f>
        <v>1</v>
      </c>
      <c r="E2452" s="103">
        <f>IF(ISNUMBER(Consolidated!F2452),Consolidated!F2452,0)</f>
        <v>0</v>
      </c>
      <c r="F2452" s="103">
        <f t="shared" si="77"/>
        <v>0</v>
      </c>
    </row>
    <row r="2453" spans="1:6">
      <c r="A2453" s="103">
        <f>IF('Khả năng chọn thiết bị'!$D$8="",0,IF(Consolidated!L2453='Khả năng chọn thiết bị'!$D$8,1,0))</f>
        <v>0</v>
      </c>
      <c r="B2453" s="103">
        <f>IF('Khả năng chọn thiết bị'!$D$8="",0,IF(Consolidated!P2453='Khả năng chọn thiết bị'!$D$8,1,0))</f>
        <v>0</v>
      </c>
      <c r="C2453" s="103">
        <f t="shared" si="76"/>
        <v>0</v>
      </c>
      <c r="D2453" s="103">
        <f>IF(Consolidated!E2453=1,1,0)</f>
        <v>0</v>
      </c>
      <c r="E2453" s="103">
        <f>IF(ISNUMBER(Consolidated!F2453),Consolidated!F2453,0)</f>
        <v>0</v>
      </c>
      <c r="F2453" s="103">
        <f t="shared" si="77"/>
        <v>0</v>
      </c>
    </row>
    <row r="2454" spans="1:6">
      <c r="A2454" s="103">
        <f>IF('Khả năng chọn thiết bị'!$D$8="",0,IF(Consolidated!L2454='Khả năng chọn thiết bị'!$D$8,1,0))</f>
        <v>0</v>
      </c>
      <c r="B2454" s="103">
        <f>IF('Khả năng chọn thiết bị'!$D$8="",0,IF(Consolidated!P2454='Khả năng chọn thiết bị'!$D$8,1,0))</f>
        <v>0</v>
      </c>
      <c r="C2454" s="103">
        <f t="shared" si="76"/>
        <v>0</v>
      </c>
      <c r="D2454" s="103">
        <f>IF(Consolidated!E2454=1,1,0)</f>
        <v>0</v>
      </c>
      <c r="E2454" s="103">
        <f>IF(ISNUMBER(Consolidated!F2454),Consolidated!F2454,0)</f>
        <v>0</v>
      </c>
      <c r="F2454" s="103">
        <f t="shared" si="77"/>
        <v>0</v>
      </c>
    </row>
    <row r="2455" spans="1:6">
      <c r="A2455" s="103">
        <f>IF('Khả năng chọn thiết bị'!$D$8="",0,IF(Consolidated!L2455='Khả năng chọn thiết bị'!$D$8,1,0))</f>
        <v>0</v>
      </c>
      <c r="B2455" s="103">
        <f>IF('Khả năng chọn thiết bị'!$D$8="",0,IF(Consolidated!P2455='Khả năng chọn thiết bị'!$D$8,1,0))</f>
        <v>0</v>
      </c>
      <c r="C2455" s="103">
        <f t="shared" si="76"/>
        <v>0</v>
      </c>
      <c r="D2455" s="103">
        <f>IF(Consolidated!E2455=1,1,0)</f>
        <v>0</v>
      </c>
      <c r="E2455" s="103">
        <f>IF(ISNUMBER(Consolidated!F2455),Consolidated!F2455,0)</f>
        <v>0</v>
      </c>
      <c r="F2455" s="103">
        <f t="shared" si="77"/>
        <v>0</v>
      </c>
    </row>
    <row r="2456" spans="1:6">
      <c r="A2456" s="103">
        <f>IF('Khả năng chọn thiết bị'!$D$8="",0,IF(Consolidated!L2456='Khả năng chọn thiết bị'!$D$8,1,0))</f>
        <v>0</v>
      </c>
      <c r="B2456" s="103">
        <f>IF('Khả năng chọn thiết bị'!$D$8="",0,IF(Consolidated!P2456='Khả năng chọn thiết bị'!$D$8,1,0))</f>
        <v>0</v>
      </c>
      <c r="C2456" s="103">
        <f t="shared" si="76"/>
        <v>0</v>
      </c>
      <c r="D2456" s="103">
        <f>IF(Consolidated!E2456=1,1,0)</f>
        <v>0</v>
      </c>
      <c r="E2456" s="103">
        <f>IF(ISNUMBER(Consolidated!F2456),Consolidated!F2456,0)</f>
        <v>0</v>
      </c>
      <c r="F2456" s="103">
        <f t="shared" si="77"/>
        <v>0</v>
      </c>
    </row>
    <row r="2457" spans="1:6">
      <c r="A2457" s="103">
        <f>IF('Khả năng chọn thiết bị'!$D$8="",0,IF(Consolidated!L2457='Khả năng chọn thiết bị'!$D$8,1,0))</f>
        <v>0</v>
      </c>
      <c r="B2457" s="103">
        <f>IF('Khả năng chọn thiết bị'!$D$8="",0,IF(Consolidated!P2457='Khả năng chọn thiết bị'!$D$8,1,0))</f>
        <v>0</v>
      </c>
      <c r="C2457" s="103">
        <f t="shared" si="76"/>
        <v>0</v>
      </c>
      <c r="D2457" s="103">
        <f>IF(Consolidated!E2457=1,1,0)</f>
        <v>0</v>
      </c>
      <c r="E2457" s="103">
        <f>IF(ISNUMBER(Consolidated!F2457),Consolidated!F2457,0)</f>
        <v>0</v>
      </c>
      <c r="F2457" s="103">
        <f t="shared" si="77"/>
        <v>0</v>
      </c>
    </row>
    <row r="2458" spans="1:6">
      <c r="A2458" s="103">
        <f>IF('Khả năng chọn thiết bị'!$D$8="",0,IF(Consolidated!L2458='Khả năng chọn thiết bị'!$D$8,1,0))</f>
        <v>0</v>
      </c>
      <c r="B2458" s="103">
        <f>IF('Khả năng chọn thiết bị'!$D$8="",0,IF(Consolidated!P2458='Khả năng chọn thiết bị'!$D$8,1,0))</f>
        <v>0</v>
      </c>
      <c r="C2458" s="103">
        <f t="shared" si="76"/>
        <v>0</v>
      </c>
      <c r="D2458" s="103">
        <f>IF(Consolidated!E2458=1,1,0)</f>
        <v>1</v>
      </c>
      <c r="E2458" s="103">
        <f>IF(ISNUMBER(Consolidated!F2458),Consolidated!F2458,0)</f>
        <v>0</v>
      </c>
      <c r="F2458" s="103">
        <f t="shared" si="77"/>
        <v>0</v>
      </c>
    </row>
    <row r="2459" spans="1:6">
      <c r="A2459" s="103">
        <f>IF('Khả năng chọn thiết bị'!$D$8="",0,IF(Consolidated!L2459='Khả năng chọn thiết bị'!$D$8,1,0))</f>
        <v>0</v>
      </c>
      <c r="B2459" s="103">
        <f>IF('Khả năng chọn thiết bị'!$D$8="",0,IF(Consolidated!P2459='Khả năng chọn thiết bị'!$D$8,1,0))</f>
        <v>0</v>
      </c>
      <c r="C2459" s="103">
        <f t="shared" si="76"/>
        <v>0</v>
      </c>
      <c r="D2459" s="103">
        <f>IF(Consolidated!E2459=1,1,0)</f>
        <v>1</v>
      </c>
      <c r="E2459" s="103">
        <f>IF(ISNUMBER(Consolidated!F2459),Consolidated!F2459,0)</f>
        <v>0</v>
      </c>
      <c r="F2459" s="103">
        <f t="shared" si="77"/>
        <v>0</v>
      </c>
    </row>
    <row r="2460" spans="1:6">
      <c r="A2460" s="103">
        <f>IF('Khả năng chọn thiết bị'!$D$8="",0,IF(Consolidated!L2460='Khả năng chọn thiết bị'!$D$8,1,0))</f>
        <v>0</v>
      </c>
      <c r="B2460" s="103">
        <f>IF('Khả năng chọn thiết bị'!$D$8="",0,IF(Consolidated!P2460='Khả năng chọn thiết bị'!$D$8,1,0))</f>
        <v>0</v>
      </c>
      <c r="C2460" s="103">
        <f t="shared" si="76"/>
        <v>0</v>
      </c>
      <c r="D2460" s="103">
        <f>IF(Consolidated!E2460=1,1,0)</f>
        <v>1</v>
      </c>
      <c r="E2460" s="103">
        <f>IF(ISNUMBER(Consolidated!F2460),Consolidated!F2460,0)</f>
        <v>0</v>
      </c>
      <c r="F2460" s="103">
        <f t="shared" si="77"/>
        <v>0</v>
      </c>
    </row>
    <row r="2461" spans="1:6">
      <c r="A2461" s="103">
        <f>IF('Khả năng chọn thiết bị'!$D$8="",0,IF(Consolidated!L2461='Khả năng chọn thiết bị'!$D$8,1,0))</f>
        <v>0</v>
      </c>
      <c r="B2461" s="103">
        <f>IF('Khả năng chọn thiết bị'!$D$8="",0,IF(Consolidated!P2461='Khả năng chọn thiết bị'!$D$8,1,0))</f>
        <v>0</v>
      </c>
      <c r="C2461" s="103">
        <f t="shared" si="76"/>
        <v>0</v>
      </c>
      <c r="D2461" s="103">
        <f>IF(Consolidated!E2461=1,1,0)</f>
        <v>1</v>
      </c>
      <c r="E2461" s="103">
        <f>IF(ISNUMBER(Consolidated!F2461),Consolidated!F2461,0)</f>
        <v>0</v>
      </c>
      <c r="F2461" s="103">
        <f t="shared" si="77"/>
        <v>0</v>
      </c>
    </row>
    <row r="2462" spans="1:6">
      <c r="A2462" s="103">
        <f>IF('Khả năng chọn thiết bị'!$D$8="",0,IF(Consolidated!L2462='Khả năng chọn thiết bị'!$D$8,1,0))</f>
        <v>0</v>
      </c>
      <c r="B2462" s="103">
        <f>IF('Khả năng chọn thiết bị'!$D$8="",0,IF(Consolidated!P2462='Khả năng chọn thiết bị'!$D$8,1,0))</f>
        <v>0</v>
      </c>
      <c r="C2462" s="103">
        <f t="shared" si="76"/>
        <v>0</v>
      </c>
      <c r="D2462" s="103">
        <f>IF(Consolidated!E2462=1,1,0)</f>
        <v>1</v>
      </c>
      <c r="E2462" s="103">
        <f>IF(ISNUMBER(Consolidated!F2462),Consolidated!F2462,0)</f>
        <v>0</v>
      </c>
      <c r="F2462" s="103">
        <f t="shared" si="77"/>
        <v>0</v>
      </c>
    </row>
    <row r="2463" spans="1:6">
      <c r="A2463" s="103">
        <f>IF('Khả năng chọn thiết bị'!$D$8="",0,IF(Consolidated!L2463='Khả năng chọn thiết bị'!$D$8,1,0))</f>
        <v>0</v>
      </c>
      <c r="B2463" s="103">
        <f>IF('Khả năng chọn thiết bị'!$D$8="",0,IF(Consolidated!P2463='Khả năng chọn thiết bị'!$D$8,1,0))</f>
        <v>0</v>
      </c>
      <c r="C2463" s="103">
        <f t="shared" si="76"/>
        <v>0</v>
      </c>
      <c r="D2463" s="103">
        <f>IF(Consolidated!E2463=1,1,0)</f>
        <v>1</v>
      </c>
      <c r="E2463" s="103">
        <f>IF(ISNUMBER(Consolidated!F2463),Consolidated!F2463,0)</f>
        <v>0</v>
      </c>
      <c r="F2463" s="103">
        <f t="shared" si="77"/>
        <v>0</v>
      </c>
    </row>
    <row r="2464" spans="1:6">
      <c r="A2464" s="103">
        <f>IF('Khả năng chọn thiết bị'!$D$8="",0,IF(Consolidated!L2464='Khả năng chọn thiết bị'!$D$8,1,0))</f>
        <v>0</v>
      </c>
      <c r="B2464" s="103">
        <f>IF('Khả năng chọn thiết bị'!$D$8="",0,IF(Consolidated!P2464='Khả năng chọn thiết bị'!$D$8,1,0))</f>
        <v>0</v>
      </c>
      <c r="C2464" s="103">
        <f t="shared" si="76"/>
        <v>0</v>
      </c>
      <c r="D2464" s="103">
        <f>IF(Consolidated!E2464=1,1,0)</f>
        <v>1</v>
      </c>
      <c r="E2464" s="103">
        <f>IF(ISNUMBER(Consolidated!F2464),Consolidated!F2464,0)</f>
        <v>0</v>
      </c>
      <c r="F2464" s="103">
        <f t="shared" si="77"/>
        <v>0</v>
      </c>
    </row>
    <row r="2465" spans="1:6">
      <c r="A2465" s="103">
        <f>IF('Khả năng chọn thiết bị'!$D$8="",0,IF(Consolidated!L2465='Khả năng chọn thiết bị'!$D$8,1,0))</f>
        <v>0</v>
      </c>
      <c r="B2465" s="103">
        <f>IF('Khả năng chọn thiết bị'!$D$8="",0,IF(Consolidated!P2465='Khả năng chọn thiết bị'!$D$8,1,0))</f>
        <v>0</v>
      </c>
      <c r="C2465" s="103">
        <f t="shared" si="76"/>
        <v>0</v>
      </c>
      <c r="D2465" s="103">
        <f>IF(Consolidated!E2465=1,1,0)</f>
        <v>1</v>
      </c>
      <c r="E2465" s="103">
        <f>IF(ISNUMBER(Consolidated!F2465),Consolidated!F2465,0)</f>
        <v>0</v>
      </c>
      <c r="F2465" s="103">
        <f t="shared" si="77"/>
        <v>0</v>
      </c>
    </row>
    <row r="2466" spans="1:6">
      <c r="A2466" s="103">
        <f>IF('Khả năng chọn thiết bị'!$D$8="",0,IF(Consolidated!L2466='Khả năng chọn thiết bị'!$D$8,1,0))</f>
        <v>0</v>
      </c>
      <c r="B2466" s="103">
        <f>IF('Khả năng chọn thiết bị'!$D$8="",0,IF(Consolidated!P2466='Khả năng chọn thiết bị'!$D$8,1,0))</f>
        <v>0</v>
      </c>
      <c r="C2466" s="103">
        <f t="shared" si="76"/>
        <v>0</v>
      </c>
      <c r="D2466" s="103">
        <f>IF(Consolidated!E2466=1,1,0)</f>
        <v>1</v>
      </c>
      <c r="E2466" s="103">
        <f>IF(ISNUMBER(Consolidated!F2466),Consolidated!F2466,0)</f>
        <v>0</v>
      </c>
      <c r="F2466" s="103">
        <f t="shared" si="77"/>
        <v>0</v>
      </c>
    </row>
    <row r="2467" spans="1:6">
      <c r="A2467" s="103">
        <f>IF('Khả năng chọn thiết bị'!$D$8="",0,IF(Consolidated!L2467='Khả năng chọn thiết bị'!$D$8,1,0))</f>
        <v>0</v>
      </c>
      <c r="B2467" s="103">
        <f>IF('Khả năng chọn thiết bị'!$D$8="",0,IF(Consolidated!P2467='Khả năng chọn thiết bị'!$D$8,1,0))</f>
        <v>0</v>
      </c>
      <c r="C2467" s="103">
        <f t="shared" si="76"/>
        <v>0</v>
      </c>
      <c r="D2467" s="103">
        <f>IF(Consolidated!E2467=1,1,0)</f>
        <v>1</v>
      </c>
      <c r="E2467" s="103">
        <f>IF(ISNUMBER(Consolidated!F2467),Consolidated!F2467,0)</f>
        <v>0</v>
      </c>
      <c r="F2467" s="103">
        <f t="shared" si="77"/>
        <v>0</v>
      </c>
    </row>
    <row r="2468" spans="1:6">
      <c r="A2468" s="103">
        <f>IF('Khả năng chọn thiết bị'!$D$8="",0,IF(Consolidated!L2468='Khả năng chọn thiết bị'!$D$8,1,0))</f>
        <v>0</v>
      </c>
      <c r="B2468" s="103">
        <f>IF('Khả năng chọn thiết bị'!$D$8="",0,IF(Consolidated!P2468='Khả năng chọn thiết bị'!$D$8,1,0))</f>
        <v>0</v>
      </c>
      <c r="C2468" s="103">
        <f t="shared" si="76"/>
        <v>0</v>
      </c>
      <c r="D2468" s="103">
        <f>IF(Consolidated!E2468=1,1,0)</f>
        <v>1</v>
      </c>
      <c r="E2468" s="103">
        <f>IF(ISNUMBER(Consolidated!F2468),Consolidated!F2468,0)</f>
        <v>0</v>
      </c>
      <c r="F2468" s="103">
        <f t="shared" si="77"/>
        <v>0</v>
      </c>
    </row>
    <row r="2469" spans="1:6">
      <c r="A2469" s="103">
        <f>IF('Khả năng chọn thiết bị'!$D$8="",0,IF(Consolidated!L2469='Khả năng chọn thiết bị'!$D$8,1,0))</f>
        <v>0</v>
      </c>
      <c r="B2469" s="103">
        <f>IF('Khả năng chọn thiết bị'!$D$8="",0,IF(Consolidated!P2469='Khả năng chọn thiết bị'!$D$8,1,0))</f>
        <v>0</v>
      </c>
      <c r="C2469" s="103">
        <f t="shared" si="76"/>
        <v>0</v>
      </c>
      <c r="D2469" s="103">
        <f>IF(Consolidated!E2469=1,1,0)</f>
        <v>1</v>
      </c>
      <c r="E2469" s="103">
        <f>IF(ISNUMBER(Consolidated!F2469),Consolidated!F2469,0)</f>
        <v>0</v>
      </c>
      <c r="F2469" s="103">
        <f t="shared" si="77"/>
        <v>0</v>
      </c>
    </row>
    <row r="2470" spans="1:6">
      <c r="A2470" s="103">
        <f>IF('Khả năng chọn thiết bị'!$D$8="",0,IF(Consolidated!L2470='Khả năng chọn thiết bị'!$D$8,1,0))</f>
        <v>0</v>
      </c>
      <c r="B2470" s="103">
        <f>IF('Khả năng chọn thiết bị'!$D$8="",0,IF(Consolidated!P2470='Khả năng chọn thiết bị'!$D$8,1,0))</f>
        <v>0</v>
      </c>
      <c r="C2470" s="103">
        <f t="shared" si="76"/>
        <v>0</v>
      </c>
      <c r="D2470" s="103">
        <f>IF(Consolidated!E2470=1,1,0)</f>
        <v>0</v>
      </c>
      <c r="E2470" s="103">
        <f>IF(ISNUMBER(Consolidated!F2470),Consolidated!F2470,0)</f>
        <v>0</v>
      </c>
      <c r="F2470" s="103">
        <f t="shared" si="77"/>
        <v>0</v>
      </c>
    </row>
    <row r="2471" spans="1:6">
      <c r="A2471" s="103">
        <f>IF('Khả năng chọn thiết bị'!$D$8="",0,IF(Consolidated!L2471='Khả năng chọn thiết bị'!$D$8,1,0))</f>
        <v>0</v>
      </c>
      <c r="B2471" s="103">
        <f>IF('Khả năng chọn thiết bị'!$D$8="",0,IF(Consolidated!P2471='Khả năng chọn thiết bị'!$D$8,1,0))</f>
        <v>0</v>
      </c>
      <c r="C2471" s="103">
        <f t="shared" si="76"/>
        <v>0</v>
      </c>
      <c r="D2471" s="103">
        <f>IF(Consolidated!E2471=1,1,0)</f>
        <v>1</v>
      </c>
      <c r="E2471" s="103">
        <f>IF(ISNUMBER(Consolidated!F2471),Consolidated!F2471,0)</f>
        <v>0</v>
      </c>
      <c r="F2471" s="103">
        <f t="shared" si="77"/>
        <v>0</v>
      </c>
    </row>
    <row r="2472" spans="1:6">
      <c r="A2472" s="103">
        <f>IF('Khả năng chọn thiết bị'!$D$8="",0,IF(Consolidated!L2472='Khả năng chọn thiết bị'!$D$8,1,0))</f>
        <v>0</v>
      </c>
      <c r="B2472" s="103">
        <f>IF('Khả năng chọn thiết bị'!$D$8="",0,IF(Consolidated!P2472='Khả năng chọn thiết bị'!$D$8,1,0))</f>
        <v>0</v>
      </c>
      <c r="C2472" s="103">
        <f t="shared" si="76"/>
        <v>0</v>
      </c>
      <c r="D2472" s="103">
        <f>IF(Consolidated!E2472=1,1,0)</f>
        <v>0</v>
      </c>
      <c r="E2472" s="103">
        <f>IF(ISNUMBER(Consolidated!F2472),Consolidated!F2472,0)</f>
        <v>0</v>
      </c>
      <c r="F2472" s="103">
        <f t="shared" si="77"/>
        <v>0</v>
      </c>
    </row>
    <row r="2473" spans="1:6">
      <c r="A2473" s="103">
        <f>IF('Khả năng chọn thiết bị'!$D$8="",0,IF(Consolidated!L2473='Khả năng chọn thiết bị'!$D$8,1,0))</f>
        <v>0</v>
      </c>
      <c r="B2473" s="103">
        <f>IF('Khả năng chọn thiết bị'!$D$8="",0,IF(Consolidated!P2473='Khả năng chọn thiết bị'!$D$8,1,0))</f>
        <v>0</v>
      </c>
      <c r="C2473" s="103">
        <f t="shared" si="76"/>
        <v>0</v>
      </c>
      <c r="D2473" s="103">
        <f>IF(Consolidated!E2473=1,1,0)</f>
        <v>1</v>
      </c>
      <c r="E2473" s="103">
        <f>IF(ISNUMBER(Consolidated!F2473),Consolidated!F2473,0)</f>
        <v>0</v>
      </c>
      <c r="F2473" s="103">
        <f t="shared" si="77"/>
        <v>0</v>
      </c>
    </row>
    <row r="2474" spans="1:6">
      <c r="A2474" s="103">
        <f>IF('Khả năng chọn thiết bị'!$D$8="",0,IF(Consolidated!L2474='Khả năng chọn thiết bị'!$D$8,1,0))</f>
        <v>0</v>
      </c>
      <c r="B2474" s="103">
        <f>IF('Khả năng chọn thiết bị'!$D$8="",0,IF(Consolidated!P2474='Khả năng chọn thiết bị'!$D$8,1,0))</f>
        <v>0</v>
      </c>
      <c r="C2474" s="103">
        <f t="shared" si="76"/>
        <v>0</v>
      </c>
      <c r="D2474" s="103">
        <f>IF(Consolidated!E2474=1,1,0)</f>
        <v>1</v>
      </c>
      <c r="E2474" s="103">
        <f>IF(ISNUMBER(Consolidated!F2474),Consolidated!F2474,0)</f>
        <v>0</v>
      </c>
      <c r="F2474" s="103">
        <f t="shared" si="77"/>
        <v>0</v>
      </c>
    </row>
    <row r="2475" spans="1:6">
      <c r="A2475" s="103">
        <f>IF('Khả năng chọn thiết bị'!$D$8="",0,IF(Consolidated!L2475='Khả năng chọn thiết bị'!$D$8,1,0))</f>
        <v>0</v>
      </c>
      <c r="B2475" s="103">
        <f>IF('Khả năng chọn thiết bị'!$D$8="",0,IF(Consolidated!P2475='Khả năng chọn thiết bị'!$D$8,1,0))</f>
        <v>0</v>
      </c>
      <c r="C2475" s="103">
        <f t="shared" si="76"/>
        <v>0</v>
      </c>
      <c r="D2475" s="103">
        <f>IF(Consolidated!E2475=1,1,0)</f>
        <v>1</v>
      </c>
      <c r="E2475" s="103">
        <f>IF(ISNUMBER(Consolidated!F2475),Consolidated!F2475,0)</f>
        <v>0</v>
      </c>
      <c r="F2475" s="103">
        <f t="shared" si="77"/>
        <v>0</v>
      </c>
    </row>
    <row r="2476" spans="1:6">
      <c r="A2476" s="103">
        <f>IF('Khả năng chọn thiết bị'!$D$8="",0,IF(Consolidated!L2476='Khả năng chọn thiết bị'!$D$8,1,0))</f>
        <v>0</v>
      </c>
      <c r="B2476" s="103">
        <f>IF('Khả năng chọn thiết bị'!$D$8="",0,IF(Consolidated!P2476='Khả năng chọn thiết bị'!$D$8,1,0))</f>
        <v>0</v>
      </c>
      <c r="C2476" s="103">
        <f t="shared" si="76"/>
        <v>0</v>
      </c>
      <c r="D2476" s="103">
        <f>IF(Consolidated!E2476=1,1,0)</f>
        <v>1</v>
      </c>
      <c r="E2476" s="103">
        <f>IF(ISNUMBER(Consolidated!F2476),Consolidated!F2476,0)</f>
        <v>0</v>
      </c>
      <c r="F2476" s="103">
        <f t="shared" si="77"/>
        <v>0</v>
      </c>
    </row>
    <row r="2477" spans="1:6">
      <c r="A2477" s="103">
        <f>IF('Khả năng chọn thiết bị'!$D$8="",0,IF(Consolidated!L2477='Khả năng chọn thiết bị'!$D$8,1,0))</f>
        <v>0</v>
      </c>
      <c r="B2477" s="103">
        <f>IF('Khả năng chọn thiết bị'!$D$8="",0,IF(Consolidated!P2477='Khả năng chọn thiết bị'!$D$8,1,0))</f>
        <v>0</v>
      </c>
      <c r="C2477" s="103">
        <f t="shared" si="76"/>
        <v>0</v>
      </c>
      <c r="D2477" s="103">
        <f>IF(Consolidated!E2477=1,1,0)</f>
        <v>0</v>
      </c>
      <c r="E2477" s="103">
        <f>IF(ISNUMBER(Consolidated!F2477),Consolidated!F2477,0)</f>
        <v>0</v>
      </c>
      <c r="F2477" s="103">
        <f t="shared" si="77"/>
        <v>0</v>
      </c>
    </row>
    <row r="2478" spans="1:6">
      <c r="A2478" s="103">
        <f>IF('Khả năng chọn thiết bị'!$D$8="",0,IF(Consolidated!L2478='Khả năng chọn thiết bị'!$D$8,1,0))</f>
        <v>0</v>
      </c>
      <c r="B2478" s="103">
        <f>IF('Khả năng chọn thiết bị'!$D$8="",0,IF(Consolidated!P2478='Khả năng chọn thiết bị'!$D$8,1,0))</f>
        <v>0</v>
      </c>
      <c r="C2478" s="103">
        <f t="shared" si="76"/>
        <v>0</v>
      </c>
      <c r="D2478" s="103">
        <f>IF(Consolidated!E2478=1,1,0)</f>
        <v>0</v>
      </c>
      <c r="E2478" s="103">
        <f>IF(ISNUMBER(Consolidated!F2478),Consolidated!F2478,0)</f>
        <v>0</v>
      </c>
      <c r="F2478" s="103">
        <f t="shared" si="77"/>
        <v>0</v>
      </c>
    </row>
    <row r="2479" spans="1:6">
      <c r="A2479" s="103">
        <f>IF('Khả năng chọn thiết bị'!$D$8="",0,IF(Consolidated!L2479='Khả năng chọn thiết bị'!$D$8,1,0))</f>
        <v>0</v>
      </c>
      <c r="B2479" s="103">
        <f>IF('Khả năng chọn thiết bị'!$D$8="",0,IF(Consolidated!P2479='Khả năng chọn thiết bị'!$D$8,1,0))</f>
        <v>0</v>
      </c>
      <c r="C2479" s="103">
        <f t="shared" si="76"/>
        <v>0</v>
      </c>
      <c r="D2479" s="103">
        <f>IF(Consolidated!E2479=1,1,0)</f>
        <v>1</v>
      </c>
      <c r="E2479" s="103">
        <f>IF(ISNUMBER(Consolidated!F2479),Consolidated!F2479,0)</f>
        <v>0</v>
      </c>
      <c r="F2479" s="103">
        <f t="shared" si="77"/>
        <v>0</v>
      </c>
    </row>
    <row r="2480" spans="1:6">
      <c r="A2480" s="103">
        <f>IF('Khả năng chọn thiết bị'!$D$8="",0,IF(Consolidated!L2480='Khả năng chọn thiết bị'!$D$8,1,0))</f>
        <v>0</v>
      </c>
      <c r="B2480" s="103">
        <f>IF('Khả năng chọn thiết bị'!$D$8="",0,IF(Consolidated!P2480='Khả năng chọn thiết bị'!$D$8,1,0))</f>
        <v>0</v>
      </c>
      <c r="C2480" s="103">
        <f t="shared" si="76"/>
        <v>0</v>
      </c>
      <c r="D2480" s="103">
        <f>IF(Consolidated!E2480=1,1,0)</f>
        <v>0</v>
      </c>
      <c r="E2480" s="103">
        <f>IF(ISNUMBER(Consolidated!F2480),Consolidated!F2480,0)</f>
        <v>0</v>
      </c>
      <c r="F2480" s="103">
        <f t="shared" si="77"/>
        <v>0</v>
      </c>
    </row>
    <row r="2481" spans="1:6">
      <c r="A2481" s="103">
        <f>IF('Khả năng chọn thiết bị'!$D$8="",0,IF(Consolidated!L2481='Khả năng chọn thiết bị'!$D$8,1,0))</f>
        <v>0</v>
      </c>
      <c r="B2481" s="103">
        <f>IF('Khả năng chọn thiết bị'!$D$8="",0,IF(Consolidated!P2481='Khả năng chọn thiết bị'!$D$8,1,0))</f>
        <v>0</v>
      </c>
      <c r="C2481" s="103">
        <f t="shared" si="76"/>
        <v>0</v>
      </c>
      <c r="D2481" s="103">
        <f>IF(Consolidated!E2481=1,1,0)</f>
        <v>0</v>
      </c>
      <c r="E2481" s="103">
        <f>IF(ISNUMBER(Consolidated!F2481),Consolidated!F2481,0)</f>
        <v>0</v>
      </c>
      <c r="F2481" s="103">
        <f t="shared" si="77"/>
        <v>0</v>
      </c>
    </row>
    <row r="2482" spans="1:6">
      <c r="A2482" s="103">
        <f>IF('Khả năng chọn thiết bị'!$D$8="",0,IF(Consolidated!L2482='Khả năng chọn thiết bị'!$D$8,1,0))</f>
        <v>0</v>
      </c>
      <c r="B2482" s="103">
        <f>IF('Khả năng chọn thiết bị'!$D$8="",0,IF(Consolidated!P2482='Khả năng chọn thiết bị'!$D$8,1,0))</f>
        <v>0</v>
      </c>
      <c r="C2482" s="103">
        <f t="shared" si="76"/>
        <v>0</v>
      </c>
      <c r="D2482" s="103">
        <f>IF(Consolidated!E2482=1,1,0)</f>
        <v>0</v>
      </c>
      <c r="E2482" s="103">
        <f>IF(ISNUMBER(Consolidated!F2482),Consolidated!F2482,0)</f>
        <v>0</v>
      </c>
      <c r="F2482" s="103">
        <f t="shared" si="77"/>
        <v>0</v>
      </c>
    </row>
    <row r="2483" spans="1:6">
      <c r="A2483" s="103">
        <f>IF('Khả năng chọn thiết bị'!$D$8="",0,IF(Consolidated!L2483='Khả năng chọn thiết bị'!$D$8,1,0))</f>
        <v>0</v>
      </c>
      <c r="B2483" s="103">
        <f>IF('Khả năng chọn thiết bị'!$D$8="",0,IF(Consolidated!P2483='Khả năng chọn thiết bị'!$D$8,1,0))</f>
        <v>0</v>
      </c>
      <c r="C2483" s="103">
        <f t="shared" si="76"/>
        <v>0</v>
      </c>
      <c r="D2483" s="103">
        <f>IF(Consolidated!E2483=1,1,0)</f>
        <v>0</v>
      </c>
      <c r="E2483" s="103">
        <f>IF(ISNUMBER(Consolidated!F2483),Consolidated!F2483,0)</f>
        <v>0</v>
      </c>
      <c r="F2483" s="103">
        <f t="shared" si="77"/>
        <v>0</v>
      </c>
    </row>
    <row r="2484" spans="1:6">
      <c r="A2484" s="103">
        <f>IF('Khả năng chọn thiết bị'!$D$8="",0,IF(Consolidated!L2484='Khả năng chọn thiết bị'!$D$8,1,0))</f>
        <v>0</v>
      </c>
      <c r="B2484" s="103">
        <f>IF('Khả năng chọn thiết bị'!$D$8="",0,IF(Consolidated!P2484='Khả năng chọn thiết bị'!$D$8,1,0))</f>
        <v>0</v>
      </c>
      <c r="C2484" s="103">
        <f t="shared" si="76"/>
        <v>0</v>
      </c>
      <c r="D2484" s="103">
        <f>IF(Consolidated!E2484=1,1,0)</f>
        <v>1</v>
      </c>
      <c r="E2484" s="103">
        <f>IF(ISNUMBER(Consolidated!F2484),Consolidated!F2484,0)</f>
        <v>0</v>
      </c>
      <c r="F2484" s="103">
        <f t="shared" si="77"/>
        <v>0</v>
      </c>
    </row>
    <row r="2485" spans="1:6">
      <c r="A2485" s="103">
        <f>IF('Khả năng chọn thiết bị'!$D$8="",0,IF(Consolidated!L2485='Khả năng chọn thiết bị'!$D$8,1,0))</f>
        <v>0</v>
      </c>
      <c r="B2485" s="103">
        <f>IF('Khả năng chọn thiết bị'!$D$8="",0,IF(Consolidated!P2485='Khả năng chọn thiết bị'!$D$8,1,0))</f>
        <v>0</v>
      </c>
      <c r="C2485" s="103">
        <f t="shared" si="76"/>
        <v>0</v>
      </c>
      <c r="D2485" s="103">
        <f>IF(Consolidated!E2485=1,1,0)</f>
        <v>0</v>
      </c>
      <c r="E2485" s="103">
        <f>IF(ISNUMBER(Consolidated!F2485),Consolidated!F2485,0)</f>
        <v>0</v>
      </c>
      <c r="F2485" s="103">
        <f t="shared" si="77"/>
        <v>0</v>
      </c>
    </row>
    <row r="2486" spans="1:6">
      <c r="A2486" s="103">
        <f>IF('Khả năng chọn thiết bị'!$D$8="",0,IF(Consolidated!L2486='Khả năng chọn thiết bị'!$D$8,1,0))</f>
        <v>0</v>
      </c>
      <c r="B2486" s="103">
        <f>IF('Khả năng chọn thiết bị'!$D$8="",0,IF(Consolidated!P2486='Khả năng chọn thiết bị'!$D$8,1,0))</f>
        <v>0</v>
      </c>
      <c r="C2486" s="103">
        <f t="shared" si="76"/>
        <v>0</v>
      </c>
      <c r="D2486" s="103">
        <f>IF(Consolidated!E2486=1,1,0)</f>
        <v>0</v>
      </c>
      <c r="E2486" s="103">
        <f>IF(ISNUMBER(Consolidated!F2486),Consolidated!F2486,0)</f>
        <v>0</v>
      </c>
      <c r="F2486" s="103">
        <f t="shared" si="77"/>
        <v>0</v>
      </c>
    </row>
    <row r="2487" spans="1:6">
      <c r="A2487" s="103">
        <f>IF('Khả năng chọn thiết bị'!$D$8="",0,IF(Consolidated!L2487='Khả năng chọn thiết bị'!$D$8,1,0))</f>
        <v>0</v>
      </c>
      <c r="B2487" s="103">
        <f>IF('Khả năng chọn thiết bị'!$D$8="",0,IF(Consolidated!P2487='Khả năng chọn thiết bị'!$D$8,1,0))</f>
        <v>0</v>
      </c>
      <c r="C2487" s="103">
        <f t="shared" si="76"/>
        <v>0</v>
      </c>
      <c r="D2487" s="103">
        <f>IF(Consolidated!E2487=1,1,0)</f>
        <v>1</v>
      </c>
      <c r="E2487" s="103">
        <f>IF(ISNUMBER(Consolidated!F2487),Consolidated!F2487,0)</f>
        <v>0</v>
      </c>
      <c r="F2487" s="103">
        <f t="shared" si="77"/>
        <v>0</v>
      </c>
    </row>
    <row r="2488" spans="1:6">
      <c r="A2488" s="103">
        <f>IF('Khả năng chọn thiết bị'!$D$8="",0,IF(Consolidated!L2488='Khả năng chọn thiết bị'!$D$8,1,0))</f>
        <v>0</v>
      </c>
      <c r="B2488" s="103">
        <f>IF('Khả năng chọn thiết bị'!$D$8="",0,IF(Consolidated!P2488='Khả năng chọn thiết bị'!$D$8,1,0))</f>
        <v>0</v>
      </c>
      <c r="C2488" s="103">
        <f t="shared" si="76"/>
        <v>0</v>
      </c>
      <c r="D2488" s="103">
        <f>IF(Consolidated!E2488=1,1,0)</f>
        <v>1</v>
      </c>
      <c r="E2488" s="103">
        <f>IF(ISNUMBER(Consolidated!F2488),Consolidated!F2488,0)</f>
        <v>0</v>
      </c>
      <c r="F2488" s="103">
        <f t="shared" si="77"/>
        <v>0</v>
      </c>
    </row>
    <row r="2489" spans="1:6">
      <c r="A2489" s="103">
        <f>IF('Khả năng chọn thiết bị'!$D$8="",0,IF(Consolidated!L2489='Khả năng chọn thiết bị'!$D$8,1,0))</f>
        <v>0</v>
      </c>
      <c r="B2489" s="103">
        <f>IF('Khả năng chọn thiết bị'!$D$8="",0,IF(Consolidated!P2489='Khả năng chọn thiết bị'!$D$8,1,0))</f>
        <v>0</v>
      </c>
      <c r="C2489" s="103">
        <f t="shared" si="76"/>
        <v>0</v>
      </c>
      <c r="D2489" s="103">
        <f>IF(Consolidated!E2489=1,1,0)</f>
        <v>1</v>
      </c>
      <c r="E2489" s="103">
        <f>IF(ISNUMBER(Consolidated!F2489),Consolidated!F2489,0)</f>
        <v>0</v>
      </c>
      <c r="F2489" s="103">
        <f t="shared" si="77"/>
        <v>0</v>
      </c>
    </row>
    <row r="2490" spans="1:6">
      <c r="A2490" s="103">
        <f>IF('Khả năng chọn thiết bị'!$D$8="",0,IF(Consolidated!L2490='Khả năng chọn thiết bị'!$D$8,1,0))</f>
        <v>0</v>
      </c>
      <c r="B2490" s="103">
        <f>IF('Khả năng chọn thiết bị'!$D$8="",0,IF(Consolidated!P2490='Khả năng chọn thiết bị'!$D$8,1,0))</f>
        <v>0</v>
      </c>
      <c r="C2490" s="103">
        <f t="shared" si="76"/>
        <v>0</v>
      </c>
      <c r="D2490" s="103">
        <f>IF(Consolidated!E2490=1,1,0)</f>
        <v>1</v>
      </c>
      <c r="E2490" s="103">
        <f>IF(ISNUMBER(Consolidated!F2490),Consolidated!F2490,0)</f>
        <v>0</v>
      </c>
      <c r="F2490" s="103">
        <f t="shared" si="77"/>
        <v>0</v>
      </c>
    </row>
    <row r="2491" spans="1:6">
      <c r="A2491" s="103">
        <f>IF('Khả năng chọn thiết bị'!$D$8="",0,IF(Consolidated!L2491='Khả năng chọn thiết bị'!$D$8,1,0))</f>
        <v>0</v>
      </c>
      <c r="B2491" s="103">
        <f>IF('Khả năng chọn thiết bị'!$D$8="",0,IF(Consolidated!P2491='Khả năng chọn thiết bị'!$D$8,1,0))</f>
        <v>0</v>
      </c>
      <c r="C2491" s="103">
        <f t="shared" si="76"/>
        <v>0</v>
      </c>
      <c r="D2491" s="103">
        <f>IF(Consolidated!E2491=1,1,0)</f>
        <v>0</v>
      </c>
      <c r="E2491" s="103">
        <f>IF(ISNUMBER(Consolidated!F2491),Consolidated!F2491,0)</f>
        <v>0</v>
      </c>
      <c r="F2491" s="103">
        <f t="shared" si="77"/>
        <v>0</v>
      </c>
    </row>
    <row r="2492" spans="1:6">
      <c r="A2492" s="103">
        <f>IF('Khả năng chọn thiết bị'!$D$8="",0,IF(Consolidated!L2492='Khả năng chọn thiết bị'!$D$8,1,0))</f>
        <v>0</v>
      </c>
      <c r="B2492" s="103">
        <f>IF('Khả năng chọn thiết bị'!$D$8="",0,IF(Consolidated!P2492='Khả năng chọn thiết bị'!$D$8,1,0))</f>
        <v>0</v>
      </c>
      <c r="C2492" s="103">
        <f t="shared" si="76"/>
        <v>0</v>
      </c>
      <c r="D2492" s="103">
        <f>IF(Consolidated!E2492=1,1,0)</f>
        <v>1</v>
      </c>
      <c r="E2492" s="103">
        <f>IF(ISNUMBER(Consolidated!F2492),Consolidated!F2492,0)</f>
        <v>0</v>
      </c>
      <c r="F2492" s="103">
        <f t="shared" si="77"/>
        <v>0</v>
      </c>
    </row>
    <row r="2493" spans="1:6">
      <c r="A2493" s="103">
        <f>IF('Khả năng chọn thiết bị'!$D$8="",0,IF(Consolidated!L2493='Khả năng chọn thiết bị'!$D$8,1,0))</f>
        <v>0</v>
      </c>
      <c r="B2493" s="103">
        <f>IF('Khả năng chọn thiết bị'!$D$8="",0,IF(Consolidated!P2493='Khả năng chọn thiết bị'!$D$8,1,0))</f>
        <v>0</v>
      </c>
      <c r="C2493" s="103">
        <f t="shared" si="76"/>
        <v>0</v>
      </c>
      <c r="D2493" s="103">
        <f>IF(Consolidated!E2493=1,1,0)</f>
        <v>0</v>
      </c>
      <c r="E2493" s="103">
        <f>IF(ISNUMBER(Consolidated!F2493),Consolidated!F2493,0)</f>
        <v>0</v>
      </c>
      <c r="F2493" s="103">
        <f t="shared" si="77"/>
        <v>0</v>
      </c>
    </row>
    <row r="2494" spans="1:6">
      <c r="A2494" s="103">
        <f>IF('Khả năng chọn thiết bị'!$D$8="",0,IF(Consolidated!L2494='Khả năng chọn thiết bị'!$D$8,1,0))</f>
        <v>0</v>
      </c>
      <c r="B2494" s="103">
        <f>IF('Khả năng chọn thiết bị'!$D$8="",0,IF(Consolidated!P2494='Khả năng chọn thiết bị'!$D$8,1,0))</f>
        <v>0</v>
      </c>
      <c r="C2494" s="103">
        <f t="shared" si="76"/>
        <v>0</v>
      </c>
      <c r="D2494" s="103">
        <f>IF(Consolidated!E2494=1,1,0)</f>
        <v>1</v>
      </c>
      <c r="E2494" s="103">
        <f>IF(ISNUMBER(Consolidated!F2494),Consolidated!F2494,0)</f>
        <v>0</v>
      </c>
      <c r="F2494" s="103">
        <f t="shared" si="77"/>
        <v>0</v>
      </c>
    </row>
    <row r="2495" spans="1:6">
      <c r="A2495" s="103">
        <f>IF('Khả năng chọn thiết bị'!$D$8="",0,IF(Consolidated!L2495='Khả năng chọn thiết bị'!$D$8,1,0))</f>
        <v>0</v>
      </c>
      <c r="B2495" s="103">
        <f>IF('Khả năng chọn thiết bị'!$D$8="",0,IF(Consolidated!P2495='Khả năng chọn thiết bị'!$D$8,1,0))</f>
        <v>0</v>
      </c>
      <c r="C2495" s="103">
        <f t="shared" si="76"/>
        <v>0</v>
      </c>
      <c r="D2495" s="103">
        <f>IF(Consolidated!E2495=1,1,0)</f>
        <v>0</v>
      </c>
      <c r="E2495" s="103">
        <f>IF(ISNUMBER(Consolidated!F2495),Consolidated!F2495,0)</f>
        <v>0</v>
      </c>
      <c r="F2495" s="103">
        <f t="shared" si="77"/>
        <v>0</v>
      </c>
    </row>
    <row r="2496" spans="1:6">
      <c r="A2496" s="103">
        <f>IF('Khả năng chọn thiết bị'!$D$8="",0,IF(Consolidated!L2496='Khả năng chọn thiết bị'!$D$8,1,0))</f>
        <v>0</v>
      </c>
      <c r="B2496" s="103">
        <f>IF('Khả năng chọn thiết bị'!$D$8="",0,IF(Consolidated!P2496='Khả năng chọn thiết bị'!$D$8,1,0))</f>
        <v>0</v>
      </c>
      <c r="C2496" s="103">
        <f t="shared" si="76"/>
        <v>0</v>
      </c>
      <c r="D2496" s="103">
        <f>IF(Consolidated!E2496=1,1,0)</f>
        <v>0</v>
      </c>
      <c r="E2496" s="103">
        <f>IF(ISNUMBER(Consolidated!F2496),Consolidated!F2496,0)</f>
        <v>0</v>
      </c>
      <c r="F2496" s="103">
        <f t="shared" si="77"/>
        <v>0</v>
      </c>
    </row>
    <row r="2497" spans="1:6">
      <c r="A2497" s="103">
        <f>IF('Khả năng chọn thiết bị'!$D$8="",0,IF(Consolidated!L2497='Khả năng chọn thiết bị'!$D$8,1,0))</f>
        <v>0</v>
      </c>
      <c r="B2497" s="103">
        <f>IF('Khả năng chọn thiết bị'!$D$8="",0,IF(Consolidated!P2497='Khả năng chọn thiết bị'!$D$8,1,0))</f>
        <v>0</v>
      </c>
      <c r="C2497" s="103">
        <f t="shared" si="76"/>
        <v>0</v>
      </c>
      <c r="D2497" s="103">
        <f>IF(Consolidated!E2497=1,1,0)</f>
        <v>1</v>
      </c>
      <c r="E2497" s="103">
        <f>IF(ISNUMBER(Consolidated!F2497),Consolidated!F2497,0)</f>
        <v>0</v>
      </c>
      <c r="F2497" s="103">
        <f t="shared" si="77"/>
        <v>0</v>
      </c>
    </row>
    <row r="2498" spans="1:6">
      <c r="A2498" s="103">
        <f>IF('Khả năng chọn thiết bị'!$D$8="",0,IF(Consolidated!L2498='Khả năng chọn thiết bị'!$D$8,1,0))</f>
        <v>0</v>
      </c>
      <c r="B2498" s="103">
        <f>IF('Khả năng chọn thiết bị'!$D$8="",0,IF(Consolidated!P2498='Khả năng chọn thiết bị'!$D$8,1,0))</f>
        <v>0</v>
      </c>
      <c r="C2498" s="103">
        <f t="shared" ref="C2498:C2561" si="78">IF(A2498+B2498&gt;0,1,0)</f>
        <v>0</v>
      </c>
      <c r="D2498" s="103">
        <f>IF(Consolidated!E2498=1,1,0)</f>
        <v>1</v>
      </c>
      <c r="E2498" s="103">
        <f>IF(ISNUMBER(Consolidated!F2498),Consolidated!F2498,0)</f>
        <v>0</v>
      </c>
      <c r="F2498" s="103">
        <f t="shared" si="77"/>
        <v>0</v>
      </c>
    </row>
    <row r="2499" spans="1:6">
      <c r="A2499" s="103">
        <f>IF('Khả năng chọn thiết bị'!$D$8="",0,IF(Consolidated!L2499='Khả năng chọn thiết bị'!$D$8,1,0))</f>
        <v>0</v>
      </c>
      <c r="B2499" s="103">
        <f>IF('Khả năng chọn thiết bị'!$D$8="",0,IF(Consolidated!P2499='Khả năng chọn thiết bị'!$D$8,1,0))</f>
        <v>0</v>
      </c>
      <c r="C2499" s="103">
        <f t="shared" si="78"/>
        <v>0</v>
      </c>
      <c r="D2499" s="103">
        <f>IF(Consolidated!E2499=1,1,0)</f>
        <v>1</v>
      </c>
      <c r="E2499" s="103">
        <f>IF(ISNUMBER(Consolidated!F2499),Consolidated!F2499,0)</f>
        <v>0</v>
      </c>
      <c r="F2499" s="103">
        <f t="shared" ref="F2499:F2562" si="79">F2498+C2499</f>
        <v>0</v>
      </c>
    </row>
    <row r="2500" spans="1:6">
      <c r="A2500" s="103">
        <f>IF('Khả năng chọn thiết bị'!$D$8="",0,IF(Consolidated!L2500='Khả năng chọn thiết bị'!$D$8,1,0))</f>
        <v>0</v>
      </c>
      <c r="B2500" s="103">
        <f>IF('Khả năng chọn thiết bị'!$D$8="",0,IF(Consolidated!P2500='Khả năng chọn thiết bị'!$D$8,1,0))</f>
        <v>0</v>
      </c>
      <c r="C2500" s="103">
        <f t="shared" si="78"/>
        <v>0</v>
      </c>
      <c r="D2500" s="103">
        <f>IF(Consolidated!E2500=1,1,0)</f>
        <v>1</v>
      </c>
      <c r="E2500" s="103">
        <f>IF(ISNUMBER(Consolidated!F2500),Consolidated!F2500,0)</f>
        <v>0</v>
      </c>
      <c r="F2500" s="103">
        <f t="shared" si="79"/>
        <v>0</v>
      </c>
    </row>
    <row r="2501" spans="1:6">
      <c r="A2501" s="103">
        <f>IF('Khả năng chọn thiết bị'!$D$8="",0,IF(Consolidated!L2501='Khả năng chọn thiết bị'!$D$8,1,0))</f>
        <v>0</v>
      </c>
      <c r="B2501" s="103">
        <f>IF('Khả năng chọn thiết bị'!$D$8="",0,IF(Consolidated!P2501='Khả năng chọn thiết bị'!$D$8,1,0))</f>
        <v>0</v>
      </c>
      <c r="C2501" s="103">
        <f t="shared" si="78"/>
        <v>0</v>
      </c>
      <c r="D2501" s="103">
        <f>IF(Consolidated!E2501=1,1,0)</f>
        <v>1</v>
      </c>
      <c r="E2501" s="103">
        <f>IF(ISNUMBER(Consolidated!F2501),Consolidated!F2501,0)</f>
        <v>0</v>
      </c>
      <c r="F2501" s="103">
        <f t="shared" si="79"/>
        <v>0</v>
      </c>
    </row>
    <row r="2502" spans="1:6">
      <c r="A2502" s="103">
        <f>IF('Khả năng chọn thiết bị'!$D$8="",0,IF(Consolidated!L2502='Khả năng chọn thiết bị'!$D$8,1,0))</f>
        <v>0</v>
      </c>
      <c r="B2502" s="103">
        <f>IF('Khả năng chọn thiết bị'!$D$8="",0,IF(Consolidated!P2502='Khả năng chọn thiết bị'!$D$8,1,0))</f>
        <v>0</v>
      </c>
      <c r="C2502" s="103">
        <f t="shared" si="78"/>
        <v>0</v>
      </c>
      <c r="D2502" s="103">
        <f>IF(Consolidated!E2502=1,1,0)</f>
        <v>1</v>
      </c>
      <c r="E2502" s="103">
        <f>IF(ISNUMBER(Consolidated!F2502),Consolidated!F2502,0)</f>
        <v>0</v>
      </c>
      <c r="F2502" s="103">
        <f t="shared" si="79"/>
        <v>0</v>
      </c>
    </row>
    <row r="2503" spans="1:6">
      <c r="A2503" s="103">
        <f>IF('Khả năng chọn thiết bị'!$D$8="",0,IF(Consolidated!L2503='Khả năng chọn thiết bị'!$D$8,1,0))</f>
        <v>0</v>
      </c>
      <c r="B2503" s="103">
        <f>IF('Khả năng chọn thiết bị'!$D$8="",0,IF(Consolidated!P2503='Khả năng chọn thiết bị'!$D$8,1,0))</f>
        <v>0</v>
      </c>
      <c r="C2503" s="103">
        <f t="shared" si="78"/>
        <v>0</v>
      </c>
      <c r="D2503" s="103">
        <f>IF(Consolidated!E2503=1,1,0)</f>
        <v>1</v>
      </c>
      <c r="E2503" s="103">
        <f>IF(ISNUMBER(Consolidated!F2503),Consolidated!F2503,0)</f>
        <v>0</v>
      </c>
      <c r="F2503" s="103">
        <f t="shared" si="79"/>
        <v>0</v>
      </c>
    </row>
    <row r="2504" spans="1:6">
      <c r="A2504" s="103">
        <f>IF('Khả năng chọn thiết bị'!$D$8="",0,IF(Consolidated!L2504='Khả năng chọn thiết bị'!$D$8,1,0))</f>
        <v>0</v>
      </c>
      <c r="B2504" s="103">
        <f>IF('Khả năng chọn thiết bị'!$D$8="",0,IF(Consolidated!P2504='Khả năng chọn thiết bị'!$D$8,1,0))</f>
        <v>0</v>
      </c>
      <c r="C2504" s="103">
        <f t="shared" si="78"/>
        <v>0</v>
      </c>
      <c r="D2504" s="103">
        <f>IF(Consolidated!E2504=1,1,0)</f>
        <v>1</v>
      </c>
      <c r="E2504" s="103">
        <f>IF(ISNUMBER(Consolidated!F2504),Consolidated!F2504,0)</f>
        <v>0</v>
      </c>
      <c r="F2504" s="103">
        <f t="shared" si="79"/>
        <v>0</v>
      </c>
    </row>
    <row r="2505" spans="1:6">
      <c r="A2505" s="103">
        <f>IF('Khả năng chọn thiết bị'!$D$8="",0,IF(Consolidated!L2505='Khả năng chọn thiết bị'!$D$8,1,0))</f>
        <v>0</v>
      </c>
      <c r="B2505" s="103">
        <f>IF('Khả năng chọn thiết bị'!$D$8="",0,IF(Consolidated!P2505='Khả năng chọn thiết bị'!$D$8,1,0))</f>
        <v>0</v>
      </c>
      <c r="C2505" s="103">
        <f t="shared" si="78"/>
        <v>0</v>
      </c>
      <c r="D2505" s="103">
        <f>IF(Consolidated!E2505=1,1,0)</f>
        <v>1</v>
      </c>
      <c r="E2505" s="103">
        <f>IF(ISNUMBER(Consolidated!F2505),Consolidated!F2505,0)</f>
        <v>0</v>
      </c>
      <c r="F2505" s="103">
        <f t="shared" si="79"/>
        <v>0</v>
      </c>
    </row>
    <row r="2506" spans="1:6">
      <c r="A2506" s="103">
        <f>IF('Khả năng chọn thiết bị'!$D$8="",0,IF(Consolidated!L2506='Khả năng chọn thiết bị'!$D$8,1,0))</f>
        <v>0</v>
      </c>
      <c r="B2506" s="103">
        <f>IF('Khả năng chọn thiết bị'!$D$8="",0,IF(Consolidated!P2506='Khả năng chọn thiết bị'!$D$8,1,0))</f>
        <v>0</v>
      </c>
      <c r="C2506" s="103">
        <f t="shared" si="78"/>
        <v>0</v>
      </c>
      <c r="D2506" s="103">
        <f>IF(Consolidated!E2506=1,1,0)</f>
        <v>0</v>
      </c>
      <c r="E2506" s="103">
        <f>IF(ISNUMBER(Consolidated!F2506),Consolidated!F2506,0)</f>
        <v>0</v>
      </c>
      <c r="F2506" s="103">
        <f t="shared" si="79"/>
        <v>0</v>
      </c>
    </row>
    <row r="2507" spans="1:6">
      <c r="A2507" s="103">
        <f>IF('Khả năng chọn thiết bị'!$D$8="",0,IF(Consolidated!L2507='Khả năng chọn thiết bị'!$D$8,1,0))</f>
        <v>0</v>
      </c>
      <c r="B2507" s="103">
        <f>IF('Khả năng chọn thiết bị'!$D$8="",0,IF(Consolidated!P2507='Khả năng chọn thiết bị'!$D$8,1,0))</f>
        <v>0</v>
      </c>
      <c r="C2507" s="103">
        <f t="shared" si="78"/>
        <v>0</v>
      </c>
      <c r="D2507" s="103">
        <f>IF(Consolidated!E2507=1,1,0)</f>
        <v>1</v>
      </c>
      <c r="E2507" s="103">
        <f>IF(ISNUMBER(Consolidated!F2507),Consolidated!F2507,0)</f>
        <v>0</v>
      </c>
      <c r="F2507" s="103">
        <f t="shared" si="79"/>
        <v>0</v>
      </c>
    </row>
    <row r="2508" spans="1:6">
      <c r="A2508" s="103">
        <f>IF('Khả năng chọn thiết bị'!$D$8="",0,IF(Consolidated!L2508='Khả năng chọn thiết bị'!$D$8,1,0))</f>
        <v>0</v>
      </c>
      <c r="B2508" s="103">
        <f>IF('Khả năng chọn thiết bị'!$D$8="",0,IF(Consolidated!P2508='Khả năng chọn thiết bị'!$D$8,1,0))</f>
        <v>0</v>
      </c>
      <c r="C2508" s="103">
        <f t="shared" si="78"/>
        <v>0</v>
      </c>
      <c r="D2508" s="103">
        <f>IF(Consolidated!E2508=1,1,0)</f>
        <v>1</v>
      </c>
      <c r="E2508" s="103">
        <f>IF(ISNUMBER(Consolidated!F2508),Consolidated!F2508,0)</f>
        <v>0</v>
      </c>
      <c r="F2508" s="103">
        <f t="shared" si="79"/>
        <v>0</v>
      </c>
    </row>
    <row r="2509" spans="1:6">
      <c r="A2509" s="103">
        <f>IF('Khả năng chọn thiết bị'!$D$8="",0,IF(Consolidated!L2509='Khả năng chọn thiết bị'!$D$8,1,0))</f>
        <v>0</v>
      </c>
      <c r="B2509" s="103">
        <f>IF('Khả năng chọn thiết bị'!$D$8="",0,IF(Consolidated!P2509='Khả năng chọn thiết bị'!$D$8,1,0))</f>
        <v>0</v>
      </c>
      <c r="C2509" s="103">
        <f t="shared" si="78"/>
        <v>0</v>
      </c>
      <c r="D2509" s="103">
        <f>IF(Consolidated!E2509=1,1,0)</f>
        <v>1</v>
      </c>
      <c r="E2509" s="103">
        <f>IF(ISNUMBER(Consolidated!F2509),Consolidated!F2509,0)</f>
        <v>0</v>
      </c>
      <c r="F2509" s="103">
        <f t="shared" si="79"/>
        <v>0</v>
      </c>
    </row>
    <row r="2510" spans="1:6">
      <c r="A2510" s="103">
        <f>IF('Khả năng chọn thiết bị'!$D$8="",0,IF(Consolidated!L2510='Khả năng chọn thiết bị'!$D$8,1,0))</f>
        <v>0</v>
      </c>
      <c r="B2510" s="103">
        <f>IF('Khả năng chọn thiết bị'!$D$8="",0,IF(Consolidated!P2510='Khả năng chọn thiết bị'!$D$8,1,0))</f>
        <v>0</v>
      </c>
      <c r="C2510" s="103">
        <f t="shared" si="78"/>
        <v>0</v>
      </c>
      <c r="D2510" s="103">
        <f>IF(Consolidated!E2510=1,1,0)</f>
        <v>0</v>
      </c>
      <c r="E2510" s="103">
        <f>IF(ISNUMBER(Consolidated!F2510),Consolidated!F2510,0)</f>
        <v>0</v>
      </c>
      <c r="F2510" s="103">
        <f t="shared" si="79"/>
        <v>0</v>
      </c>
    </row>
    <row r="2511" spans="1:6">
      <c r="A2511" s="103">
        <f>IF('Khả năng chọn thiết bị'!$D$8="",0,IF(Consolidated!L2511='Khả năng chọn thiết bị'!$D$8,1,0))</f>
        <v>0</v>
      </c>
      <c r="B2511" s="103">
        <f>IF('Khả năng chọn thiết bị'!$D$8="",0,IF(Consolidated!P2511='Khả năng chọn thiết bị'!$D$8,1,0))</f>
        <v>0</v>
      </c>
      <c r="C2511" s="103">
        <f t="shared" si="78"/>
        <v>0</v>
      </c>
      <c r="D2511" s="103">
        <f>IF(Consolidated!E2511=1,1,0)</f>
        <v>1</v>
      </c>
      <c r="E2511" s="103">
        <f>IF(ISNUMBER(Consolidated!F2511),Consolidated!F2511,0)</f>
        <v>0</v>
      </c>
      <c r="F2511" s="103">
        <f t="shared" si="79"/>
        <v>0</v>
      </c>
    </row>
    <row r="2512" spans="1:6">
      <c r="A2512" s="103">
        <f>IF('Khả năng chọn thiết bị'!$D$8="",0,IF(Consolidated!L2512='Khả năng chọn thiết bị'!$D$8,1,0))</f>
        <v>0</v>
      </c>
      <c r="B2512" s="103">
        <f>IF('Khả năng chọn thiết bị'!$D$8="",0,IF(Consolidated!P2512='Khả năng chọn thiết bị'!$D$8,1,0))</f>
        <v>0</v>
      </c>
      <c r="C2512" s="103">
        <f t="shared" si="78"/>
        <v>0</v>
      </c>
      <c r="D2512" s="103">
        <f>IF(Consolidated!E2512=1,1,0)</f>
        <v>1</v>
      </c>
      <c r="E2512" s="103">
        <f>IF(ISNUMBER(Consolidated!F2512),Consolidated!F2512,0)</f>
        <v>0</v>
      </c>
      <c r="F2512" s="103">
        <f t="shared" si="79"/>
        <v>0</v>
      </c>
    </row>
    <row r="2513" spans="1:6">
      <c r="A2513" s="103">
        <f>IF('Khả năng chọn thiết bị'!$D$8="",0,IF(Consolidated!L2513='Khả năng chọn thiết bị'!$D$8,1,0))</f>
        <v>0</v>
      </c>
      <c r="B2513" s="103">
        <f>IF('Khả năng chọn thiết bị'!$D$8="",0,IF(Consolidated!P2513='Khả năng chọn thiết bị'!$D$8,1,0))</f>
        <v>0</v>
      </c>
      <c r="C2513" s="103">
        <f t="shared" si="78"/>
        <v>0</v>
      </c>
      <c r="D2513" s="103">
        <f>IF(Consolidated!E2513=1,1,0)</f>
        <v>1</v>
      </c>
      <c r="E2513" s="103">
        <f>IF(ISNUMBER(Consolidated!F2513),Consolidated!F2513,0)</f>
        <v>0</v>
      </c>
      <c r="F2513" s="103">
        <f t="shared" si="79"/>
        <v>0</v>
      </c>
    </row>
    <row r="2514" spans="1:6">
      <c r="A2514" s="103">
        <f>IF('Khả năng chọn thiết bị'!$D$8="",0,IF(Consolidated!L2514='Khả năng chọn thiết bị'!$D$8,1,0))</f>
        <v>0</v>
      </c>
      <c r="B2514" s="103">
        <f>IF('Khả năng chọn thiết bị'!$D$8="",0,IF(Consolidated!P2514='Khả năng chọn thiết bị'!$D$8,1,0))</f>
        <v>0</v>
      </c>
      <c r="C2514" s="103">
        <f t="shared" si="78"/>
        <v>0</v>
      </c>
      <c r="D2514" s="103">
        <f>IF(Consolidated!E2514=1,1,0)</f>
        <v>1</v>
      </c>
      <c r="E2514" s="103">
        <f>IF(ISNUMBER(Consolidated!F2514),Consolidated!F2514,0)</f>
        <v>0</v>
      </c>
      <c r="F2514" s="103">
        <f t="shared" si="79"/>
        <v>0</v>
      </c>
    </row>
    <row r="2515" spans="1:6">
      <c r="A2515" s="103">
        <f>IF('Khả năng chọn thiết bị'!$D$8="",0,IF(Consolidated!L2515='Khả năng chọn thiết bị'!$D$8,1,0))</f>
        <v>0</v>
      </c>
      <c r="B2515" s="103">
        <f>IF('Khả năng chọn thiết bị'!$D$8="",0,IF(Consolidated!P2515='Khả năng chọn thiết bị'!$D$8,1,0))</f>
        <v>0</v>
      </c>
      <c r="C2515" s="103">
        <f t="shared" si="78"/>
        <v>0</v>
      </c>
      <c r="D2515" s="103">
        <f>IF(Consolidated!E2515=1,1,0)</f>
        <v>1</v>
      </c>
      <c r="E2515" s="103">
        <f>IF(ISNUMBER(Consolidated!F2515),Consolidated!F2515,0)</f>
        <v>0</v>
      </c>
      <c r="F2515" s="103">
        <f t="shared" si="79"/>
        <v>0</v>
      </c>
    </row>
    <row r="2516" spans="1:6">
      <c r="A2516" s="103">
        <f>IF('Khả năng chọn thiết bị'!$D$8="",0,IF(Consolidated!L2516='Khả năng chọn thiết bị'!$D$8,1,0))</f>
        <v>0</v>
      </c>
      <c r="B2516" s="103">
        <f>IF('Khả năng chọn thiết bị'!$D$8="",0,IF(Consolidated!P2516='Khả năng chọn thiết bị'!$D$8,1,0))</f>
        <v>0</v>
      </c>
      <c r="C2516" s="103">
        <f t="shared" si="78"/>
        <v>0</v>
      </c>
      <c r="D2516" s="103">
        <f>IF(Consolidated!E2516=1,1,0)</f>
        <v>1</v>
      </c>
      <c r="E2516" s="103">
        <f>IF(ISNUMBER(Consolidated!F2516),Consolidated!F2516,0)</f>
        <v>0</v>
      </c>
      <c r="F2516" s="103">
        <f t="shared" si="79"/>
        <v>0</v>
      </c>
    </row>
    <row r="2517" spans="1:6">
      <c r="A2517" s="103">
        <f>IF('Khả năng chọn thiết bị'!$D$8="",0,IF(Consolidated!L2517='Khả năng chọn thiết bị'!$D$8,1,0))</f>
        <v>0</v>
      </c>
      <c r="B2517" s="103">
        <f>IF('Khả năng chọn thiết bị'!$D$8="",0,IF(Consolidated!P2517='Khả năng chọn thiết bị'!$D$8,1,0))</f>
        <v>0</v>
      </c>
      <c r="C2517" s="103">
        <f t="shared" si="78"/>
        <v>0</v>
      </c>
      <c r="D2517" s="103">
        <f>IF(Consolidated!E2517=1,1,0)</f>
        <v>1</v>
      </c>
      <c r="E2517" s="103">
        <f>IF(ISNUMBER(Consolidated!F2517),Consolidated!F2517,0)</f>
        <v>0</v>
      </c>
      <c r="F2517" s="103">
        <f t="shared" si="79"/>
        <v>0</v>
      </c>
    </row>
    <row r="2518" spans="1:6">
      <c r="A2518" s="103">
        <f>IF('Khả năng chọn thiết bị'!$D$8="",0,IF(Consolidated!L2518='Khả năng chọn thiết bị'!$D$8,1,0))</f>
        <v>0</v>
      </c>
      <c r="B2518" s="103">
        <f>IF('Khả năng chọn thiết bị'!$D$8="",0,IF(Consolidated!P2518='Khả năng chọn thiết bị'!$D$8,1,0))</f>
        <v>0</v>
      </c>
      <c r="C2518" s="103">
        <f t="shared" si="78"/>
        <v>0</v>
      </c>
      <c r="D2518" s="103">
        <f>IF(Consolidated!E2518=1,1,0)</f>
        <v>1</v>
      </c>
      <c r="E2518" s="103">
        <f>IF(ISNUMBER(Consolidated!F2518),Consolidated!F2518,0)</f>
        <v>0</v>
      </c>
      <c r="F2518" s="103">
        <f t="shared" si="79"/>
        <v>0</v>
      </c>
    </row>
    <row r="2519" spans="1:6">
      <c r="A2519" s="103">
        <f>IF('Khả năng chọn thiết bị'!$D$8="",0,IF(Consolidated!L2519='Khả năng chọn thiết bị'!$D$8,1,0))</f>
        <v>0</v>
      </c>
      <c r="B2519" s="103">
        <f>IF('Khả năng chọn thiết bị'!$D$8="",0,IF(Consolidated!P2519='Khả năng chọn thiết bị'!$D$8,1,0))</f>
        <v>0</v>
      </c>
      <c r="C2519" s="103">
        <f t="shared" si="78"/>
        <v>0</v>
      </c>
      <c r="D2519" s="103">
        <f>IF(Consolidated!E2519=1,1,0)</f>
        <v>1</v>
      </c>
      <c r="E2519" s="103">
        <f>IF(ISNUMBER(Consolidated!F2519),Consolidated!F2519,0)</f>
        <v>0</v>
      </c>
      <c r="F2519" s="103">
        <f t="shared" si="79"/>
        <v>0</v>
      </c>
    </row>
    <row r="2520" spans="1:6">
      <c r="A2520" s="103">
        <f>IF('Khả năng chọn thiết bị'!$D$8="",0,IF(Consolidated!L2520='Khả năng chọn thiết bị'!$D$8,1,0))</f>
        <v>0</v>
      </c>
      <c r="B2520" s="103">
        <f>IF('Khả năng chọn thiết bị'!$D$8="",0,IF(Consolidated!P2520='Khả năng chọn thiết bị'!$D$8,1,0))</f>
        <v>0</v>
      </c>
      <c r="C2520" s="103">
        <f t="shared" si="78"/>
        <v>0</v>
      </c>
      <c r="D2520" s="103">
        <f>IF(Consolidated!E2520=1,1,0)</f>
        <v>1</v>
      </c>
      <c r="E2520" s="103">
        <f>IF(ISNUMBER(Consolidated!F2520),Consolidated!F2520,0)</f>
        <v>0</v>
      </c>
      <c r="F2520" s="103">
        <f t="shared" si="79"/>
        <v>0</v>
      </c>
    </row>
    <row r="2521" spans="1:6">
      <c r="A2521" s="103">
        <f>IF('Khả năng chọn thiết bị'!$D$8="",0,IF(Consolidated!L2521='Khả năng chọn thiết bị'!$D$8,1,0))</f>
        <v>0</v>
      </c>
      <c r="B2521" s="103">
        <f>IF('Khả năng chọn thiết bị'!$D$8="",0,IF(Consolidated!P2521='Khả năng chọn thiết bị'!$D$8,1,0))</f>
        <v>0</v>
      </c>
      <c r="C2521" s="103">
        <f t="shared" si="78"/>
        <v>0</v>
      </c>
      <c r="D2521" s="103">
        <f>IF(Consolidated!E2521=1,1,0)</f>
        <v>1</v>
      </c>
      <c r="E2521" s="103">
        <f>IF(ISNUMBER(Consolidated!F2521),Consolidated!F2521,0)</f>
        <v>0</v>
      </c>
      <c r="F2521" s="103">
        <f t="shared" si="79"/>
        <v>0</v>
      </c>
    </row>
    <row r="2522" spans="1:6">
      <c r="A2522" s="103">
        <f>IF('Khả năng chọn thiết bị'!$D$8="",0,IF(Consolidated!L2522='Khả năng chọn thiết bị'!$D$8,1,0))</f>
        <v>0</v>
      </c>
      <c r="B2522" s="103">
        <f>IF('Khả năng chọn thiết bị'!$D$8="",0,IF(Consolidated!P2522='Khả năng chọn thiết bị'!$D$8,1,0))</f>
        <v>0</v>
      </c>
      <c r="C2522" s="103">
        <f t="shared" si="78"/>
        <v>0</v>
      </c>
      <c r="D2522" s="103">
        <f>IF(Consolidated!E2522=1,1,0)</f>
        <v>1</v>
      </c>
      <c r="E2522" s="103">
        <f>IF(ISNUMBER(Consolidated!F2522),Consolidated!F2522,0)</f>
        <v>0</v>
      </c>
      <c r="F2522" s="103">
        <f t="shared" si="79"/>
        <v>0</v>
      </c>
    </row>
    <row r="2523" spans="1:6">
      <c r="A2523" s="103">
        <f>IF('Khả năng chọn thiết bị'!$D$8="",0,IF(Consolidated!L2523='Khả năng chọn thiết bị'!$D$8,1,0))</f>
        <v>0</v>
      </c>
      <c r="B2523" s="103">
        <f>IF('Khả năng chọn thiết bị'!$D$8="",0,IF(Consolidated!P2523='Khả năng chọn thiết bị'!$D$8,1,0))</f>
        <v>0</v>
      </c>
      <c r="C2523" s="103">
        <f t="shared" si="78"/>
        <v>0</v>
      </c>
      <c r="D2523" s="103">
        <f>IF(Consolidated!E2523=1,1,0)</f>
        <v>0</v>
      </c>
      <c r="E2523" s="103">
        <f>IF(ISNUMBER(Consolidated!F2523),Consolidated!F2523,0)</f>
        <v>0</v>
      </c>
      <c r="F2523" s="103">
        <f t="shared" si="79"/>
        <v>0</v>
      </c>
    </row>
    <row r="2524" spans="1:6">
      <c r="A2524" s="103">
        <f>IF('Khả năng chọn thiết bị'!$D$8="",0,IF(Consolidated!L2524='Khả năng chọn thiết bị'!$D$8,1,0))</f>
        <v>0</v>
      </c>
      <c r="B2524" s="103">
        <f>IF('Khả năng chọn thiết bị'!$D$8="",0,IF(Consolidated!P2524='Khả năng chọn thiết bị'!$D$8,1,0))</f>
        <v>0</v>
      </c>
      <c r="C2524" s="103">
        <f t="shared" si="78"/>
        <v>0</v>
      </c>
      <c r="D2524" s="103">
        <f>IF(Consolidated!E2524=1,1,0)</f>
        <v>1</v>
      </c>
      <c r="E2524" s="103">
        <f>IF(ISNUMBER(Consolidated!F2524),Consolidated!F2524,0)</f>
        <v>0</v>
      </c>
      <c r="F2524" s="103">
        <f t="shared" si="79"/>
        <v>0</v>
      </c>
    </row>
    <row r="2525" spans="1:6">
      <c r="A2525" s="103">
        <f>IF('Khả năng chọn thiết bị'!$D$8="",0,IF(Consolidated!L2525='Khả năng chọn thiết bị'!$D$8,1,0))</f>
        <v>0</v>
      </c>
      <c r="B2525" s="103">
        <f>IF('Khả năng chọn thiết bị'!$D$8="",0,IF(Consolidated!P2525='Khả năng chọn thiết bị'!$D$8,1,0))</f>
        <v>0</v>
      </c>
      <c r="C2525" s="103">
        <f t="shared" si="78"/>
        <v>0</v>
      </c>
      <c r="D2525" s="103">
        <f>IF(Consolidated!E2525=1,1,0)</f>
        <v>1</v>
      </c>
      <c r="E2525" s="103">
        <f>IF(ISNUMBER(Consolidated!F2525),Consolidated!F2525,0)</f>
        <v>0</v>
      </c>
      <c r="F2525" s="103">
        <f t="shared" si="79"/>
        <v>0</v>
      </c>
    </row>
    <row r="2526" spans="1:6">
      <c r="A2526" s="103">
        <f>IF('Khả năng chọn thiết bị'!$D$8="",0,IF(Consolidated!L2526='Khả năng chọn thiết bị'!$D$8,1,0))</f>
        <v>0</v>
      </c>
      <c r="B2526" s="103">
        <f>IF('Khả năng chọn thiết bị'!$D$8="",0,IF(Consolidated!P2526='Khả năng chọn thiết bị'!$D$8,1,0))</f>
        <v>0</v>
      </c>
      <c r="C2526" s="103">
        <f t="shared" si="78"/>
        <v>0</v>
      </c>
      <c r="D2526" s="103">
        <f>IF(Consolidated!E2526=1,1,0)</f>
        <v>1</v>
      </c>
      <c r="E2526" s="103">
        <f>IF(ISNUMBER(Consolidated!F2526),Consolidated!F2526,0)</f>
        <v>0</v>
      </c>
      <c r="F2526" s="103">
        <f t="shared" si="79"/>
        <v>0</v>
      </c>
    </row>
    <row r="2527" spans="1:6">
      <c r="A2527" s="103">
        <f>IF('Khả năng chọn thiết bị'!$D$8="",0,IF(Consolidated!L2527='Khả năng chọn thiết bị'!$D$8,1,0))</f>
        <v>0</v>
      </c>
      <c r="B2527" s="103">
        <f>IF('Khả năng chọn thiết bị'!$D$8="",0,IF(Consolidated!P2527='Khả năng chọn thiết bị'!$D$8,1,0))</f>
        <v>0</v>
      </c>
      <c r="C2527" s="103">
        <f t="shared" si="78"/>
        <v>0</v>
      </c>
      <c r="D2527" s="103">
        <f>IF(Consolidated!E2527=1,1,0)</f>
        <v>1</v>
      </c>
      <c r="E2527" s="103">
        <f>IF(ISNUMBER(Consolidated!F2527),Consolidated!F2527,0)</f>
        <v>0</v>
      </c>
      <c r="F2527" s="103">
        <f t="shared" si="79"/>
        <v>0</v>
      </c>
    </row>
    <row r="2528" spans="1:6">
      <c r="A2528" s="103">
        <f>IF('Khả năng chọn thiết bị'!$D$8="",0,IF(Consolidated!L2528='Khả năng chọn thiết bị'!$D$8,1,0))</f>
        <v>0</v>
      </c>
      <c r="B2528" s="103">
        <f>IF('Khả năng chọn thiết bị'!$D$8="",0,IF(Consolidated!P2528='Khả năng chọn thiết bị'!$D$8,1,0))</f>
        <v>0</v>
      </c>
      <c r="C2528" s="103">
        <f t="shared" si="78"/>
        <v>0</v>
      </c>
      <c r="D2528" s="103">
        <f>IF(Consolidated!E2528=1,1,0)</f>
        <v>0</v>
      </c>
      <c r="E2528" s="103">
        <f>IF(ISNUMBER(Consolidated!F2528),Consolidated!F2528,0)</f>
        <v>0</v>
      </c>
      <c r="F2528" s="103">
        <f t="shared" si="79"/>
        <v>0</v>
      </c>
    </row>
    <row r="2529" spans="1:6">
      <c r="A2529" s="103">
        <f>IF('Khả năng chọn thiết bị'!$D$8="",0,IF(Consolidated!L2529='Khả năng chọn thiết bị'!$D$8,1,0))</f>
        <v>0</v>
      </c>
      <c r="B2529" s="103">
        <f>IF('Khả năng chọn thiết bị'!$D$8="",0,IF(Consolidated!P2529='Khả năng chọn thiết bị'!$D$8,1,0))</f>
        <v>0</v>
      </c>
      <c r="C2529" s="103">
        <f t="shared" si="78"/>
        <v>0</v>
      </c>
      <c r="D2529" s="103">
        <f>IF(Consolidated!E2529=1,1,0)</f>
        <v>1</v>
      </c>
      <c r="E2529" s="103">
        <f>IF(ISNUMBER(Consolidated!F2529),Consolidated!F2529,0)</f>
        <v>0</v>
      </c>
      <c r="F2529" s="103">
        <f t="shared" si="79"/>
        <v>0</v>
      </c>
    </row>
    <row r="2530" spans="1:6">
      <c r="A2530" s="103">
        <f>IF('Khả năng chọn thiết bị'!$D$8="",0,IF(Consolidated!L2530='Khả năng chọn thiết bị'!$D$8,1,0))</f>
        <v>0</v>
      </c>
      <c r="B2530" s="103">
        <f>IF('Khả năng chọn thiết bị'!$D$8="",0,IF(Consolidated!P2530='Khả năng chọn thiết bị'!$D$8,1,0))</f>
        <v>0</v>
      </c>
      <c r="C2530" s="103">
        <f t="shared" si="78"/>
        <v>0</v>
      </c>
      <c r="D2530" s="103">
        <f>IF(Consolidated!E2530=1,1,0)</f>
        <v>1</v>
      </c>
      <c r="E2530" s="103">
        <f>IF(ISNUMBER(Consolidated!F2530),Consolidated!F2530,0)</f>
        <v>0</v>
      </c>
      <c r="F2530" s="103">
        <f t="shared" si="79"/>
        <v>0</v>
      </c>
    </row>
    <row r="2531" spans="1:6">
      <c r="A2531" s="103">
        <f>IF('Khả năng chọn thiết bị'!$D$8="",0,IF(Consolidated!L2531='Khả năng chọn thiết bị'!$D$8,1,0))</f>
        <v>0</v>
      </c>
      <c r="B2531" s="103">
        <f>IF('Khả năng chọn thiết bị'!$D$8="",0,IF(Consolidated!P2531='Khả năng chọn thiết bị'!$D$8,1,0))</f>
        <v>0</v>
      </c>
      <c r="C2531" s="103">
        <f t="shared" si="78"/>
        <v>0</v>
      </c>
      <c r="D2531" s="103">
        <f>IF(Consolidated!E2531=1,1,0)</f>
        <v>1</v>
      </c>
      <c r="E2531" s="103">
        <f>IF(ISNUMBER(Consolidated!F2531),Consolidated!F2531,0)</f>
        <v>0</v>
      </c>
      <c r="F2531" s="103">
        <f t="shared" si="79"/>
        <v>0</v>
      </c>
    </row>
    <row r="2532" spans="1:6">
      <c r="A2532" s="103">
        <f>IF('Khả năng chọn thiết bị'!$D$8="",0,IF(Consolidated!L2532='Khả năng chọn thiết bị'!$D$8,1,0))</f>
        <v>0</v>
      </c>
      <c r="B2532" s="103">
        <f>IF('Khả năng chọn thiết bị'!$D$8="",0,IF(Consolidated!P2532='Khả năng chọn thiết bị'!$D$8,1,0))</f>
        <v>0</v>
      </c>
      <c r="C2532" s="103">
        <f t="shared" si="78"/>
        <v>0</v>
      </c>
      <c r="D2532" s="103">
        <f>IF(Consolidated!E2532=1,1,0)</f>
        <v>1</v>
      </c>
      <c r="E2532" s="103">
        <f>IF(ISNUMBER(Consolidated!F2532),Consolidated!F2532,0)</f>
        <v>0</v>
      </c>
      <c r="F2532" s="103">
        <f t="shared" si="79"/>
        <v>0</v>
      </c>
    </row>
    <row r="2533" spans="1:6">
      <c r="A2533" s="103">
        <f>IF('Khả năng chọn thiết bị'!$D$8="",0,IF(Consolidated!L2533='Khả năng chọn thiết bị'!$D$8,1,0))</f>
        <v>0</v>
      </c>
      <c r="B2533" s="103">
        <f>IF('Khả năng chọn thiết bị'!$D$8="",0,IF(Consolidated!P2533='Khả năng chọn thiết bị'!$D$8,1,0))</f>
        <v>0</v>
      </c>
      <c r="C2533" s="103">
        <f t="shared" si="78"/>
        <v>0</v>
      </c>
      <c r="D2533" s="103">
        <f>IF(Consolidated!E2533=1,1,0)</f>
        <v>1</v>
      </c>
      <c r="E2533" s="103">
        <f>IF(ISNUMBER(Consolidated!F2533),Consolidated!F2533,0)</f>
        <v>0</v>
      </c>
      <c r="F2533" s="103">
        <f t="shared" si="79"/>
        <v>0</v>
      </c>
    </row>
    <row r="2534" spans="1:6">
      <c r="A2534" s="103">
        <f>IF('Khả năng chọn thiết bị'!$D$8="",0,IF(Consolidated!L2534='Khả năng chọn thiết bị'!$D$8,1,0))</f>
        <v>0</v>
      </c>
      <c r="B2534" s="103">
        <f>IF('Khả năng chọn thiết bị'!$D$8="",0,IF(Consolidated!P2534='Khả năng chọn thiết bị'!$D$8,1,0))</f>
        <v>0</v>
      </c>
      <c r="C2534" s="103">
        <f t="shared" si="78"/>
        <v>0</v>
      </c>
      <c r="D2534" s="103">
        <f>IF(Consolidated!E2534=1,1,0)</f>
        <v>0</v>
      </c>
      <c r="E2534" s="103">
        <f>IF(ISNUMBER(Consolidated!F2534),Consolidated!F2534,0)</f>
        <v>0</v>
      </c>
      <c r="F2534" s="103">
        <f t="shared" si="79"/>
        <v>0</v>
      </c>
    </row>
    <row r="2535" spans="1:6">
      <c r="A2535" s="103">
        <f>IF('Khả năng chọn thiết bị'!$D$8="",0,IF(Consolidated!L2535='Khả năng chọn thiết bị'!$D$8,1,0))</f>
        <v>0</v>
      </c>
      <c r="B2535" s="103">
        <f>IF('Khả năng chọn thiết bị'!$D$8="",0,IF(Consolidated!P2535='Khả năng chọn thiết bị'!$D$8,1,0))</f>
        <v>0</v>
      </c>
      <c r="C2535" s="103">
        <f t="shared" si="78"/>
        <v>0</v>
      </c>
      <c r="D2535" s="103">
        <f>IF(Consolidated!E2535=1,1,0)</f>
        <v>1</v>
      </c>
      <c r="E2535" s="103">
        <f>IF(ISNUMBER(Consolidated!F2535),Consolidated!F2535,0)</f>
        <v>0</v>
      </c>
      <c r="F2535" s="103">
        <f t="shared" si="79"/>
        <v>0</v>
      </c>
    </row>
    <row r="2536" spans="1:6">
      <c r="A2536" s="103">
        <f>IF('Khả năng chọn thiết bị'!$D$8="",0,IF(Consolidated!L2536='Khả năng chọn thiết bị'!$D$8,1,0))</f>
        <v>0</v>
      </c>
      <c r="B2536" s="103">
        <f>IF('Khả năng chọn thiết bị'!$D$8="",0,IF(Consolidated!P2536='Khả năng chọn thiết bị'!$D$8,1,0))</f>
        <v>0</v>
      </c>
      <c r="C2536" s="103">
        <f t="shared" si="78"/>
        <v>0</v>
      </c>
      <c r="D2536" s="103">
        <f>IF(Consolidated!E2536=1,1,0)</f>
        <v>1</v>
      </c>
      <c r="E2536" s="103">
        <f>IF(ISNUMBER(Consolidated!F2536),Consolidated!F2536,0)</f>
        <v>0</v>
      </c>
      <c r="F2536" s="103">
        <f t="shared" si="79"/>
        <v>0</v>
      </c>
    </row>
    <row r="2537" spans="1:6">
      <c r="A2537" s="103">
        <f>IF('Khả năng chọn thiết bị'!$D$8="",0,IF(Consolidated!L2537='Khả năng chọn thiết bị'!$D$8,1,0))</f>
        <v>0</v>
      </c>
      <c r="B2537" s="103">
        <f>IF('Khả năng chọn thiết bị'!$D$8="",0,IF(Consolidated!P2537='Khả năng chọn thiết bị'!$D$8,1,0))</f>
        <v>0</v>
      </c>
      <c r="C2537" s="103">
        <f t="shared" si="78"/>
        <v>0</v>
      </c>
      <c r="D2537" s="103">
        <f>IF(Consolidated!E2537=1,1,0)</f>
        <v>1</v>
      </c>
      <c r="E2537" s="103">
        <f>IF(ISNUMBER(Consolidated!F2537),Consolidated!F2537,0)</f>
        <v>0</v>
      </c>
      <c r="F2537" s="103">
        <f t="shared" si="79"/>
        <v>0</v>
      </c>
    </row>
    <row r="2538" spans="1:6">
      <c r="A2538" s="103">
        <f>IF('Khả năng chọn thiết bị'!$D$8="",0,IF(Consolidated!L2538='Khả năng chọn thiết bị'!$D$8,1,0))</f>
        <v>0</v>
      </c>
      <c r="B2538" s="103">
        <f>IF('Khả năng chọn thiết bị'!$D$8="",0,IF(Consolidated!P2538='Khả năng chọn thiết bị'!$D$8,1,0))</f>
        <v>0</v>
      </c>
      <c r="C2538" s="103">
        <f t="shared" si="78"/>
        <v>0</v>
      </c>
      <c r="D2538" s="103">
        <f>IF(Consolidated!E2538=1,1,0)</f>
        <v>1</v>
      </c>
      <c r="E2538" s="103">
        <f>IF(ISNUMBER(Consolidated!F2538),Consolidated!F2538,0)</f>
        <v>0</v>
      </c>
      <c r="F2538" s="103">
        <f t="shared" si="79"/>
        <v>0</v>
      </c>
    </row>
    <row r="2539" spans="1:6">
      <c r="A2539" s="103">
        <f>IF('Khả năng chọn thiết bị'!$D$8="",0,IF(Consolidated!L2539='Khả năng chọn thiết bị'!$D$8,1,0))</f>
        <v>0</v>
      </c>
      <c r="B2539" s="103">
        <f>IF('Khả năng chọn thiết bị'!$D$8="",0,IF(Consolidated!P2539='Khả năng chọn thiết bị'!$D$8,1,0))</f>
        <v>0</v>
      </c>
      <c r="C2539" s="103">
        <f t="shared" si="78"/>
        <v>0</v>
      </c>
      <c r="D2539" s="103">
        <f>IF(Consolidated!E2539=1,1,0)</f>
        <v>0</v>
      </c>
      <c r="E2539" s="103">
        <f>IF(ISNUMBER(Consolidated!F2539),Consolidated!F2539,0)</f>
        <v>0</v>
      </c>
      <c r="F2539" s="103">
        <f t="shared" si="79"/>
        <v>0</v>
      </c>
    </row>
    <row r="2540" spans="1:6">
      <c r="A2540" s="103">
        <f>IF('Khả năng chọn thiết bị'!$D$8="",0,IF(Consolidated!L2540='Khả năng chọn thiết bị'!$D$8,1,0))</f>
        <v>0</v>
      </c>
      <c r="B2540" s="103">
        <f>IF('Khả năng chọn thiết bị'!$D$8="",0,IF(Consolidated!P2540='Khả năng chọn thiết bị'!$D$8,1,0))</f>
        <v>0</v>
      </c>
      <c r="C2540" s="103">
        <f t="shared" si="78"/>
        <v>0</v>
      </c>
      <c r="D2540" s="103">
        <f>IF(Consolidated!E2540=1,1,0)</f>
        <v>0</v>
      </c>
      <c r="E2540" s="103">
        <f>IF(ISNUMBER(Consolidated!F2540),Consolidated!F2540,0)</f>
        <v>0</v>
      </c>
      <c r="F2540" s="103">
        <f t="shared" si="79"/>
        <v>0</v>
      </c>
    </row>
    <row r="2541" spans="1:6">
      <c r="A2541" s="103">
        <f>IF('Khả năng chọn thiết bị'!$D$8="",0,IF(Consolidated!L2541='Khả năng chọn thiết bị'!$D$8,1,0))</f>
        <v>0</v>
      </c>
      <c r="B2541" s="103">
        <f>IF('Khả năng chọn thiết bị'!$D$8="",0,IF(Consolidated!P2541='Khả năng chọn thiết bị'!$D$8,1,0))</f>
        <v>0</v>
      </c>
      <c r="C2541" s="103">
        <f t="shared" si="78"/>
        <v>0</v>
      </c>
      <c r="D2541" s="103">
        <f>IF(Consolidated!E2541=1,1,0)</f>
        <v>0</v>
      </c>
      <c r="E2541" s="103">
        <f>IF(ISNUMBER(Consolidated!F2541),Consolidated!F2541,0)</f>
        <v>0</v>
      </c>
      <c r="F2541" s="103">
        <f t="shared" si="79"/>
        <v>0</v>
      </c>
    </row>
    <row r="2542" spans="1:6">
      <c r="A2542" s="103">
        <f>IF('Khả năng chọn thiết bị'!$D$8="",0,IF(Consolidated!L2542='Khả năng chọn thiết bị'!$D$8,1,0))</f>
        <v>0</v>
      </c>
      <c r="B2542" s="103">
        <f>IF('Khả năng chọn thiết bị'!$D$8="",0,IF(Consolidated!P2542='Khả năng chọn thiết bị'!$D$8,1,0))</f>
        <v>0</v>
      </c>
      <c r="C2542" s="103">
        <f t="shared" si="78"/>
        <v>0</v>
      </c>
      <c r="D2542" s="103">
        <f>IF(Consolidated!E2542=1,1,0)</f>
        <v>0</v>
      </c>
      <c r="E2542" s="103">
        <f>IF(ISNUMBER(Consolidated!F2542),Consolidated!F2542,0)</f>
        <v>0</v>
      </c>
      <c r="F2542" s="103">
        <f t="shared" si="79"/>
        <v>0</v>
      </c>
    </row>
    <row r="2543" spans="1:6">
      <c r="A2543" s="103">
        <f>IF('Khả năng chọn thiết bị'!$D$8="",0,IF(Consolidated!L2543='Khả năng chọn thiết bị'!$D$8,1,0))</f>
        <v>0</v>
      </c>
      <c r="B2543" s="103">
        <f>IF('Khả năng chọn thiết bị'!$D$8="",0,IF(Consolidated!P2543='Khả năng chọn thiết bị'!$D$8,1,0))</f>
        <v>0</v>
      </c>
      <c r="C2543" s="103">
        <f t="shared" si="78"/>
        <v>0</v>
      </c>
      <c r="D2543" s="103">
        <f>IF(Consolidated!E2543=1,1,0)</f>
        <v>1</v>
      </c>
      <c r="E2543" s="103">
        <f>IF(ISNUMBER(Consolidated!F2543),Consolidated!F2543,0)</f>
        <v>0</v>
      </c>
      <c r="F2543" s="103">
        <f t="shared" si="79"/>
        <v>0</v>
      </c>
    </row>
    <row r="2544" spans="1:6">
      <c r="A2544" s="103">
        <f>IF('Khả năng chọn thiết bị'!$D$8="",0,IF(Consolidated!L2544='Khả năng chọn thiết bị'!$D$8,1,0))</f>
        <v>0</v>
      </c>
      <c r="B2544" s="103">
        <f>IF('Khả năng chọn thiết bị'!$D$8="",0,IF(Consolidated!P2544='Khả năng chọn thiết bị'!$D$8,1,0))</f>
        <v>0</v>
      </c>
      <c r="C2544" s="103">
        <f t="shared" si="78"/>
        <v>0</v>
      </c>
      <c r="D2544" s="103">
        <f>IF(Consolidated!E2544=1,1,0)</f>
        <v>1</v>
      </c>
      <c r="E2544" s="103">
        <f>IF(ISNUMBER(Consolidated!F2544),Consolidated!F2544,0)</f>
        <v>0</v>
      </c>
      <c r="F2544" s="103">
        <f t="shared" si="79"/>
        <v>0</v>
      </c>
    </row>
    <row r="2545" spans="1:6">
      <c r="A2545" s="103">
        <f>IF('Khả năng chọn thiết bị'!$D$8="",0,IF(Consolidated!L2545='Khả năng chọn thiết bị'!$D$8,1,0))</f>
        <v>0</v>
      </c>
      <c r="B2545" s="103">
        <f>IF('Khả năng chọn thiết bị'!$D$8="",0,IF(Consolidated!P2545='Khả năng chọn thiết bị'!$D$8,1,0))</f>
        <v>0</v>
      </c>
      <c r="C2545" s="103">
        <f t="shared" si="78"/>
        <v>0</v>
      </c>
      <c r="D2545" s="103">
        <f>IF(Consolidated!E2545=1,1,0)</f>
        <v>1</v>
      </c>
      <c r="E2545" s="103">
        <f>IF(ISNUMBER(Consolidated!F2545),Consolidated!F2545,0)</f>
        <v>0</v>
      </c>
      <c r="F2545" s="103">
        <f t="shared" si="79"/>
        <v>0</v>
      </c>
    </row>
    <row r="2546" spans="1:6">
      <c r="A2546" s="103">
        <f>IF('Khả năng chọn thiết bị'!$D$8="",0,IF(Consolidated!L2546='Khả năng chọn thiết bị'!$D$8,1,0))</f>
        <v>0</v>
      </c>
      <c r="B2546" s="103">
        <f>IF('Khả năng chọn thiết bị'!$D$8="",0,IF(Consolidated!P2546='Khả năng chọn thiết bị'!$D$8,1,0))</f>
        <v>0</v>
      </c>
      <c r="C2546" s="103">
        <f t="shared" si="78"/>
        <v>0</v>
      </c>
      <c r="D2546" s="103">
        <f>IF(Consolidated!E2546=1,1,0)</f>
        <v>1</v>
      </c>
      <c r="E2546" s="103">
        <f>IF(ISNUMBER(Consolidated!F2546),Consolidated!F2546,0)</f>
        <v>0</v>
      </c>
      <c r="F2546" s="103">
        <f t="shared" si="79"/>
        <v>0</v>
      </c>
    </row>
    <row r="2547" spans="1:6">
      <c r="A2547" s="103">
        <f>IF('Khả năng chọn thiết bị'!$D$8="",0,IF(Consolidated!L2547='Khả năng chọn thiết bị'!$D$8,1,0))</f>
        <v>0</v>
      </c>
      <c r="B2547" s="103">
        <f>IF('Khả năng chọn thiết bị'!$D$8="",0,IF(Consolidated!P2547='Khả năng chọn thiết bị'!$D$8,1,0))</f>
        <v>0</v>
      </c>
      <c r="C2547" s="103">
        <f t="shared" si="78"/>
        <v>0</v>
      </c>
      <c r="D2547" s="103">
        <f>IF(Consolidated!E2547=1,1,0)</f>
        <v>0</v>
      </c>
      <c r="E2547" s="103">
        <f>IF(ISNUMBER(Consolidated!F2547),Consolidated!F2547,0)</f>
        <v>0</v>
      </c>
      <c r="F2547" s="103">
        <f t="shared" si="79"/>
        <v>0</v>
      </c>
    </row>
    <row r="2548" spans="1:6">
      <c r="A2548" s="103">
        <f>IF('Khả năng chọn thiết bị'!$D$8="",0,IF(Consolidated!L2548='Khả năng chọn thiết bị'!$D$8,1,0))</f>
        <v>0</v>
      </c>
      <c r="B2548" s="103">
        <f>IF('Khả năng chọn thiết bị'!$D$8="",0,IF(Consolidated!P2548='Khả năng chọn thiết bị'!$D$8,1,0))</f>
        <v>0</v>
      </c>
      <c r="C2548" s="103">
        <f t="shared" si="78"/>
        <v>0</v>
      </c>
      <c r="D2548" s="103">
        <f>IF(Consolidated!E2548=1,1,0)</f>
        <v>0</v>
      </c>
      <c r="E2548" s="103">
        <f>IF(ISNUMBER(Consolidated!F2548),Consolidated!F2548,0)</f>
        <v>0</v>
      </c>
      <c r="F2548" s="103">
        <f t="shared" si="79"/>
        <v>0</v>
      </c>
    </row>
    <row r="2549" spans="1:6">
      <c r="A2549" s="103">
        <f>IF('Khả năng chọn thiết bị'!$D$8="",0,IF(Consolidated!L2549='Khả năng chọn thiết bị'!$D$8,1,0))</f>
        <v>0</v>
      </c>
      <c r="B2549" s="103">
        <f>IF('Khả năng chọn thiết bị'!$D$8="",0,IF(Consolidated!P2549='Khả năng chọn thiết bị'!$D$8,1,0))</f>
        <v>0</v>
      </c>
      <c r="C2549" s="103">
        <f t="shared" si="78"/>
        <v>0</v>
      </c>
      <c r="D2549" s="103">
        <f>IF(Consolidated!E2549=1,1,0)</f>
        <v>0</v>
      </c>
      <c r="E2549" s="103">
        <f>IF(ISNUMBER(Consolidated!F2549),Consolidated!F2549,0)</f>
        <v>0</v>
      </c>
      <c r="F2549" s="103">
        <f t="shared" si="79"/>
        <v>0</v>
      </c>
    </row>
    <row r="2550" spans="1:6">
      <c r="A2550" s="103">
        <f>IF('Khả năng chọn thiết bị'!$D$8="",0,IF(Consolidated!L2550='Khả năng chọn thiết bị'!$D$8,1,0))</f>
        <v>0</v>
      </c>
      <c r="B2550" s="103">
        <f>IF('Khả năng chọn thiết bị'!$D$8="",0,IF(Consolidated!P2550='Khả năng chọn thiết bị'!$D$8,1,0))</f>
        <v>0</v>
      </c>
      <c r="C2550" s="103">
        <f t="shared" si="78"/>
        <v>0</v>
      </c>
      <c r="D2550" s="103">
        <f>IF(Consolidated!E2550=1,1,0)</f>
        <v>1</v>
      </c>
      <c r="E2550" s="103">
        <f>IF(ISNUMBER(Consolidated!F2550),Consolidated!F2550,0)</f>
        <v>0</v>
      </c>
      <c r="F2550" s="103">
        <f t="shared" si="79"/>
        <v>0</v>
      </c>
    </row>
    <row r="2551" spans="1:6">
      <c r="A2551" s="103">
        <f>IF('Khả năng chọn thiết bị'!$D$8="",0,IF(Consolidated!L2551='Khả năng chọn thiết bị'!$D$8,1,0))</f>
        <v>0</v>
      </c>
      <c r="B2551" s="103">
        <f>IF('Khả năng chọn thiết bị'!$D$8="",0,IF(Consolidated!P2551='Khả năng chọn thiết bị'!$D$8,1,0))</f>
        <v>0</v>
      </c>
      <c r="C2551" s="103">
        <f t="shared" si="78"/>
        <v>0</v>
      </c>
      <c r="D2551" s="103">
        <f>IF(Consolidated!E2551=1,1,0)</f>
        <v>1</v>
      </c>
      <c r="E2551" s="103">
        <f>IF(ISNUMBER(Consolidated!F2551),Consolidated!F2551,0)</f>
        <v>0</v>
      </c>
      <c r="F2551" s="103">
        <f t="shared" si="79"/>
        <v>0</v>
      </c>
    </row>
    <row r="2552" spans="1:6">
      <c r="A2552" s="103">
        <f>IF('Khả năng chọn thiết bị'!$D$8="",0,IF(Consolidated!L2552='Khả năng chọn thiết bị'!$D$8,1,0))</f>
        <v>0</v>
      </c>
      <c r="B2552" s="103">
        <f>IF('Khả năng chọn thiết bị'!$D$8="",0,IF(Consolidated!P2552='Khả năng chọn thiết bị'!$D$8,1,0))</f>
        <v>0</v>
      </c>
      <c r="C2552" s="103">
        <f t="shared" si="78"/>
        <v>0</v>
      </c>
      <c r="D2552" s="103">
        <f>IF(Consolidated!E2552=1,1,0)</f>
        <v>0</v>
      </c>
      <c r="E2552" s="103">
        <f>IF(ISNUMBER(Consolidated!F2552),Consolidated!F2552,0)</f>
        <v>0</v>
      </c>
      <c r="F2552" s="103">
        <f t="shared" si="79"/>
        <v>0</v>
      </c>
    </row>
    <row r="2553" spans="1:6">
      <c r="A2553" s="103">
        <f>IF('Khả năng chọn thiết bị'!$D$8="",0,IF(Consolidated!L2553='Khả năng chọn thiết bị'!$D$8,1,0))</f>
        <v>0</v>
      </c>
      <c r="B2553" s="103">
        <f>IF('Khả năng chọn thiết bị'!$D$8="",0,IF(Consolidated!P2553='Khả năng chọn thiết bị'!$D$8,1,0))</f>
        <v>0</v>
      </c>
      <c r="C2553" s="103">
        <f t="shared" si="78"/>
        <v>0</v>
      </c>
      <c r="D2553" s="103">
        <f>IF(Consolidated!E2553=1,1,0)</f>
        <v>1</v>
      </c>
      <c r="E2553" s="103">
        <f>IF(ISNUMBER(Consolidated!F2553),Consolidated!F2553,0)</f>
        <v>0</v>
      </c>
      <c r="F2553" s="103">
        <f t="shared" si="79"/>
        <v>0</v>
      </c>
    </row>
    <row r="2554" spans="1:6">
      <c r="A2554" s="103">
        <f>IF('Khả năng chọn thiết bị'!$D$8="",0,IF(Consolidated!L2554='Khả năng chọn thiết bị'!$D$8,1,0))</f>
        <v>0</v>
      </c>
      <c r="B2554" s="103">
        <f>IF('Khả năng chọn thiết bị'!$D$8="",0,IF(Consolidated!P2554='Khả năng chọn thiết bị'!$D$8,1,0))</f>
        <v>0</v>
      </c>
      <c r="C2554" s="103">
        <f t="shared" si="78"/>
        <v>0</v>
      </c>
      <c r="D2554" s="103">
        <f>IF(Consolidated!E2554=1,1,0)</f>
        <v>0</v>
      </c>
      <c r="E2554" s="103">
        <f>IF(ISNUMBER(Consolidated!F2554),Consolidated!F2554,0)</f>
        <v>0</v>
      </c>
      <c r="F2554" s="103">
        <f t="shared" si="79"/>
        <v>0</v>
      </c>
    </row>
    <row r="2555" spans="1:6">
      <c r="A2555" s="103">
        <f>IF('Khả năng chọn thiết bị'!$D$8="",0,IF(Consolidated!L2555='Khả năng chọn thiết bị'!$D$8,1,0))</f>
        <v>0</v>
      </c>
      <c r="B2555" s="103">
        <f>IF('Khả năng chọn thiết bị'!$D$8="",0,IF(Consolidated!P2555='Khả năng chọn thiết bị'!$D$8,1,0))</f>
        <v>0</v>
      </c>
      <c r="C2555" s="103">
        <f t="shared" si="78"/>
        <v>0</v>
      </c>
      <c r="D2555" s="103">
        <f>IF(Consolidated!E2555=1,1,0)</f>
        <v>1</v>
      </c>
      <c r="E2555" s="103">
        <f>IF(ISNUMBER(Consolidated!F2555),Consolidated!F2555,0)</f>
        <v>0</v>
      </c>
      <c r="F2555" s="103">
        <f t="shared" si="79"/>
        <v>0</v>
      </c>
    </row>
    <row r="2556" spans="1:6">
      <c r="A2556" s="103">
        <f>IF('Khả năng chọn thiết bị'!$D$8="",0,IF(Consolidated!L2556='Khả năng chọn thiết bị'!$D$8,1,0))</f>
        <v>0</v>
      </c>
      <c r="B2556" s="103">
        <f>IF('Khả năng chọn thiết bị'!$D$8="",0,IF(Consolidated!P2556='Khả năng chọn thiết bị'!$D$8,1,0))</f>
        <v>0</v>
      </c>
      <c r="C2556" s="103">
        <f t="shared" si="78"/>
        <v>0</v>
      </c>
      <c r="D2556" s="103">
        <f>IF(Consolidated!E2556=1,1,0)</f>
        <v>0</v>
      </c>
      <c r="E2556" s="103">
        <f>IF(ISNUMBER(Consolidated!F2556),Consolidated!F2556,0)</f>
        <v>0</v>
      </c>
      <c r="F2556" s="103">
        <f t="shared" si="79"/>
        <v>0</v>
      </c>
    </row>
    <row r="2557" spans="1:6">
      <c r="A2557" s="103">
        <f>IF('Khả năng chọn thiết bị'!$D$8="",0,IF(Consolidated!L2557='Khả năng chọn thiết bị'!$D$8,1,0))</f>
        <v>0</v>
      </c>
      <c r="B2557" s="103">
        <f>IF('Khả năng chọn thiết bị'!$D$8="",0,IF(Consolidated!P2557='Khả năng chọn thiết bị'!$D$8,1,0))</f>
        <v>0</v>
      </c>
      <c r="C2557" s="103">
        <f t="shared" si="78"/>
        <v>0</v>
      </c>
      <c r="D2557" s="103">
        <f>IF(Consolidated!E2557=1,1,0)</f>
        <v>1</v>
      </c>
      <c r="E2557" s="103">
        <f>IF(ISNUMBER(Consolidated!F2557),Consolidated!F2557,0)</f>
        <v>0</v>
      </c>
      <c r="F2557" s="103">
        <f t="shared" si="79"/>
        <v>0</v>
      </c>
    </row>
    <row r="2558" spans="1:6">
      <c r="A2558" s="103">
        <f>IF('Khả năng chọn thiết bị'!$D$8="",0,IF(Consolidated!L2558='Khả năng chọn thiết bị'!$D$8,1,0))</f>
        <v>0</v>
      </c>
      <c r="B2558" s="103">
        <f>IF('Khả năng chọn thiết bị'!$D$8="",0,IF(Consolidated!P2558='Khả năng chọn thiết bị'!$D$8,1,0))</f>
        <v>0</v>
      </c>
      <c r="C2558" s="103">
        <f t="shared" si="78"/>
        <v>0</v>
      </c>
      <c r="D2558" s="103">
        <f>IF(Consolidated!E2558=1,1,0)</f>
        <v>0</v>
      </c>
      <c r="E2558" s="103">
        <f>IF(ISNUMBER(Consolidated!F2558),Consolidated!F2558,0)</f>
        <v>0</v>
      </c>
      <c r="F2558" s="103">
        <f t="shared" si="79"/>
        <v>0</v>
      </c>
    </row>
    <row r="2559" spans="1:6">
      <c r="A2559" s="103">
        <f>IF('Khả năng chọn thiết bị'!$D$8="",0,IF(Consolidated!L2559='Khả năng chọn thiết bị'!$D$8,1,0))</f>
        <v>0</v>
      </c>
      <c r="B2559" s="103">
        <f>IF('Khả năng chọn thiết bị'!$D$8="",0,IF(Consolidated!P2559='Khả năng chọn thiết bị'!$D$8,1,0))</f>
        <v>0</v>
      </c>
      <c r="C2559" s="103">
        <f t="shared" si="78"/>
        <v>0</v>
      </c>
      <c r="D2559" s="103">
        <f>IF(Consolidated!E2559=1,1,0)</f>
        <v>1</v>
      </c>
      <c r="E2559" s="103">
        <f>IF(ISNUMBER(Consolidated!F2559),Consolidated!F2559,0)</f>
        <v>0</v>
      </c>
      <c r="F2559" s="103">
        <f t="shared" si="79"/>
        <v>0</v>
      </c>
    </row>
    <row r="2560" spans="1:6">
      <c r="A2560" s="103">
        <f>IF('Khả năng chọn thiết bị'!$D$8="",0,IF(Consolidated!L2560='Khả năng chọn thiết bị'!$D$8,1,0))</f>
        <v>0</v>
      </c>
      <c r="B2560" s="103">
        <f>IF('Khả năng chọn thiết bị'!$D$8="",0,IF(Consolidated!P2560='Khả năng chọn thiết bị'!$D$8,1,0))</f>
        <v>0</v>
      </c>
      <c r="C2560" s="103">
        <f t="shared" si="78"/>
        <v>0</v>
      </c>
      <c r="D2560" s="103">
        <f>IF(Consolidated!E2560=1,1,0)</f>
        <v>0</v>
      </c>
      <c r="E2560" s="103">
        <f>IF(ISNUMBER(Consolidated!F2560),Consolidated!F2560,0)</f>
        <v>0</v>
      </c>
      <c r="F2560" s="103">
        <f t="shared" si="79"/>
        <v>0</v>
      </c>
    </row>
    <row r="2561" spans="1:6">
      <c r="A2561" s="103">
        <f>IF('Khả năng chọn thiết bị'!$D$8="",0,IF(Consolidated!L2561='Khả năng chọn thiết bị'!$D$8,1,0))</f>
        <v>0</v>
      </c>
      <c r="B2561" s="103">
        <f>IF('Khả năng chọn thiết bị'!$D$8="",0,IF(Consolidated!P2561='Khả năng chọn thiết bị'!$D$8,1,0))</f>
        <v>0</v>
      </c>
      <c r="C2561" s="103">
        <f t="shared" si="78"/>
        <v>0</v>
      </c>
      <c r="D2561" s="103">
        <f>IF(Consolidated!E2561=1,1,0)</f>
        <v>1</v>
      </c>
      <c r="E2561" s="103">
        <f>IF(ISNUMBER(Consolidated!F2561),Consolidated!F2561,0)</f>
        <v>0</v>
      </c>
      <c r="F2561" s="103">
        <f t="shared" si="79"/>
        <v>0</v>
      </c>
    </row>
    <row r="2562" spans="1:6">
      <c r="A2562" s="103">
        <f>IF('Khả năng chọn thiết bị'!$D$8="",0,IF(Consolidated!L2562='Khả năng chọn thiết bị'!$D$8,1,0))</f>
        <v>0</v>
      </c>
      <c r="B2562" s="103">
        <f>IF('Khả năng chọn thiết bị'!$D$8="",0,IF(Consolidated!P2562='Khả năng chọn thiết bị'!$D$8,1,0))</f>
        <v>0</v>
      </c>
      <c r="C2562" s="103">
        <f t="shared" ref="C2562:C2625" si="80">IF(A2562+B2562&gt;0,1,0)</f>
        <v>0</v>
      </c>
      <c r="D2562" s="103">
        <f>IF(Consolidated!E2562=1,1,0)</f>
        <v>0</v>
      </c>
      <c r="E2562" s="103">
        <f>IF(ISNUMBER(Consolidated!F2562),Consolidated!F2562,0)</f>
        <v>0</v>
      </c>
      <c r="F2562" s="103">
        <f t="shared" si="79"/>
        <v>0</v>
      </c>
    </row>
    <row r="2563" spans="1:6">
      <c r="A2563" s="103">
        <f>IF('Khả năng chọn thiết bị'!$D$8="",0,IF(Consolidated!L2563='Khả năng chọn thiết bị'!$D$8,1,0))</f>
        <v>0</v>
      </c>
      <c r="B2563" s="103">
        <f>IF('Khả năng chọn thiết bị'!$D$8="",0,IF(Consolidated!P2563='Khả năng chọn thiết bị'!$D$8,1,0))</f>
        <v>0</v>
      </c>
      <c r="C2563" s="103">
        <f t="shared" si="80"/>
        <v>0</v>
      </c>
      <c r="D2563" s="103">
        <f>IF(Consolidated!E2563=1,1,0)</f>
        <v>1</v>
      </c>
      <c r="E2563" s="103">
        <f>IF(ISNUMBER(Consolidated!F2563),Consolidated!F2563,0)</f>
        <v>0</v>
      </c>
      <c r="F2563" s="103">
        <f t="shared" ref="F2563:F2626" si="81">F2562+C2563</f>
        <v>0</v>
      </c>
    </row>
    <row r="2564" spans="1:6">
      <c r="A2564" s="103">
        <f>IF('Khả năng chọn thiết bị'!$D$8="",0,IF(Consolidated!L2564='Khả năng chọn thiết bị'!$D$8,1,0))</f>
        <v>0</v>
      </c>
      <c r="B2564" s="103">
        <f>IF('Khả năng chọn thiết bị'!$D$8="",0,IF(Consolidated!P2564='Khả năng chọn thiết bị'!$D$8,1,0))</f>
        <v>0</v>
      </c>
      <c r="C2564" s="103">
        <f t="shared" si="80"/>
        <v>0</v>
      </c>
      <c r="D2564" s="103">
        <f>IF(Consolidated!E2564=1,1,0)</f>
        <v>0</v>
      </c>
      <c r="E2564" s="103">
        <f>IF(ISNUMBER(Consolidated!F2564),Consolidated!F2564,0)</f>
        <v>0</v>
      </c>
      <c r="F2564" s="103">
        <f t="shared" si="81"/>
        <v>0</v>
      </c>
    </row>
    <row r="2565" spans="1:6">
      <c r="A2565" s="103">
        <f>IF('Khả năng chọn thiết bị'!$D$8="",0,IF(Consolidated!L2565='Khả năng chọn thiết bị'!$D$8,1,0))</f>
        <v>0</v>
      </c>
      <c r="B2565" s="103">
        <f>IF('Khả năng chọn thiết bị'!$D$8="",0,IF(Consolidated!P2565='Khả năng chọn thiết bị'!$D$8,1,0))</f>
        <v>0</v>
      </c>
      <c r="C2565" s="103">
        <f t="shared" si="80"/>
        <v>0</v>
      </c>
      <c r="D2565" s="103">
        <f>IF(Consolidated!E2565=1,1,0)</f>
        <v>1</v>
      </c>
      <c r="E2565" s="103">
        <f>IF(ISNUMBER(Consolidated!F2565),Consolidated!F2565,0)</f>
        <v>0</v>
      </c>
      <c r="F2565" s="103">
        <f t="shared" si="81"/>
        <v>0</v>
      </c>
    </row>
    <row r="2566" spans="1:6">
      <c r="A2566" s="103">
        <f>IF('Khả năng chọn thiết bị'!$D$8="",0,IF(Consolidated!L2566='Khả năng chọn thiết bị'!$D$8,1,0))</f>
        <v>0</v>
      </c>
      <c r="B2566" s="103">
        <f>IF('Khả năng chọn thiết bị'!$D$8="",0,IF(Consolidated!P2566='Khả năng chọn thiết bị'!$D$8,1,0))</f>
        <v>0</v>
      </c>
      <c r="C2566" s="103">
        <f t="shared" si="80"/>
        <v>0</v>
      </c>
      <c r="D2566" s="103">
        <f>IF(Consolidated!E2566=1,1,0)</f>
        <v>1</v>
      </c>
      <c r="E2566" s="103">
        <f>IF(ISNUMBER(Consolidated!F2566),Consolidated!F2566,0)</f>
        <v>0</v>
      </c>
      <c r="F2566" s="103">
        <f t="shared" si="81"/>
        <v>0</v>
      </c>
    </row>
    <row r="2567" spans="1:6">
      <c r="A2567" s="103">
        <f>IF('Khả năng chọn thiết bị'!$D$8="",0,IF(Consolidated!L2567='Khả năng chọn thiết bị'!$D$8,1,0))</f>
        <v>0</v>
      </c>
      <c r="B2567" s="103">
        <f>IF('Khả năng chọn thiết bị'!$D$8="",0,IF(Consolidated!P2567='Khả năng chọn thiết bị'!$D$8,1,0))</f>
        <v>0</v>
      </c>
      <c r="C2567" s="103">
        <f t="shared" si="80"/>
        <v>0</v>
      </c>
      <c r="D2567" s="103">
        <f>IF(Consolidated!E2567=1,1,0)</f>
        <v>1</v>
      </c>
      <c r="E2567" s="103">
        <f>IF(ISNUMBER(Consolidated!F2567),Consolidated!F2567,0)</f>
        <v>0</v>
      </c>
      <c r="F2567" s="103">
        <f t="shared" si="81"/>
        <v>0</v>
      </c>
    </row>
    <row r="2568" spans="1:6">
      <c r="A2568" s="103">
        <f>IF('Khả năng chọn thiết bị'!$D$8="",0,IF(Consolidated!L2568='Khả năng chọn thiết bị'!$D$8,1,0))</f>
        <v>0</v>
      </c>
      <c r="B2568" s="103">
        <f>IF('Khả năng chọn thiết bị'!$D$8="",0,IF(Consolidated!P2568='Khả năng chọn thiết bị'!$D$8,1,0))</f>
        <v>0</v>
      </c>
      <c r="C2568" s="103">
        <f t="shared" si="80"/>
        <v>0</v>
      </c>
      <c r="D2568" s="103">
        <f>IF(Consolidated!E2568=1,1,0)</f>
        <v>1</v>
      </c>
      <c r="E2568" s="103">
        <f>IF(ISNUMBER(Consolidated!F2568),Consolidated!F2568,0)</f>
        <v>0</v>
      </c>
      <c r="F2568" s="103">
        <f t="shared" si="81"/>
        <v>0</v>
      </c>
    </row>
    <row r="2569" spans="1:6">
      <c r="A2569" s="103">
        <f>IF('Khả năng chọn thiết bị'!$D$8="",0,IF(Consolidated!L2569='Khả năng chọn thiết bị'!$D$8,1,0))</f>
        <v>0</v>
      </c>
      <c r="B2569" s="103">
        <f>IF('Khả năng chọn thiết bị'!$D$8="",0,IF(Consolidated!P2569='Khả năng chọn thiết bị'!$D$8,1,0))</f>
        <v>0</v>
      </c>
      <c r="C2569" s="103">
        <f t="shared" si="80"/>
        <v>0</v>
      </c>
      <c r="D2569" s="103">
        <f>IF(Consolidated!E2569=1,1,0)</f>
        <v>1</v>
      </c>
      <c r="E2569" s="103">
        <f>IF(ISNUMBER(Consolidated!F2569),Consolidated!F2569,0)</f>
        <v>0</v>
      </c>
      <c r="F2569" s="103">
        <f t="shared" si="81"/>
        <v>0</v>
      </c>
    </row>
    <row r="2570" spans="1:6">
      <c r="A2570" s="103">
        <f>IF('Khả năng chọn thiết bị'!$D$8="",0,IF(Consolidated!L2570='Khả năng chọn thiết bị'!$D$8,1,0))</f>
        <v>0</v>
      </c>
      <c r="B2570" s="103">
        <f>IF('Khả năng chọn thiết bị'!$D$8="",0,IF(Consolidated!P2570='Khả năng chọn thiết bị'!$D$8,1,0))</f>
        <v>0</v>
      </c>
      <c r="C2570" s="103">
        <f t="shared" si="80"/>
        <v>0</v>
      </c>
      <c r="D2570" s="103">
        <f>IF(Consolidated!E2570=1,1,0)</f>
        <v>0</v>
      </c>
      <c r="E2570" s="103">
        <f>IF(ISNUMBER(Consolidated!F2570),Consolidated!F2570,0)</f>
        <v>0</v>
      </c>
      <c r="F2570" s="103">
        <f t="shared" si="81"/>
        <v>0</v>
      </c>
    </row>
    <row r="2571" spans="1:6">
      <c r="A2571" s="103">
        <f>IF('Khả năng chọn thiết bị'!$D$8="",0,IF(Consolidated!L2571='Khả năng chọn thiết bị'!$D$8,1,0))</f>
        <v>0</v>
      </c>
      <c r="B2571" s="103">
        <f>IF('Khả năng chọn thiết bị'!$D$8="",0,IF(Consolidated!P2571='Khả năng chọn thiết bị'!$D$8,1,0))</f>
        <v>0</v>
      </c>
      <c r="C2571" s="103">
        <f t="shared" si="80"/>
        <v>0</v>
      </c>
      <c r="D2571" s="103">
        <f>IF(Consolidated!E2571=1,1,0)</f>
        <v>1</v>
      </c>
      <c r="E2571" s="103">
        <f>IF(ISNUMBER(Consolidated!F2571),Consolidated!F2571,0)</f>
        <v>0</v>
      </c>
      <c r="F2571" s="103">
        <f t="shared" si="81"/>
        <v>0</v>
      </c>
    </row>
    <row r="2572" spans="1:6">
      <c r="A2572" s="103">
        <f>IF('Khả năng chọn thiết bị'!$D$8="",0,IF(Consolidated!L2572='Khả năng chọn thiết bị'!$D$8,1,0))</f>
        <v>0</v>
      </c>
      <c r="B2572" s="103">
        <f>IF('Khả năng chọn thiết bị'!$D$8="",0,IF(Consolidated!P2572='Khả năng chọn thiết bị'!$D$8,1,0))</f>
        <v>0</v>
      </c>
      <c r="C2572" s="103">
        <f t="shared" si="80"/>
        <v>0</v>
      </c>
      <c r="D2572" s="103">
        <f>IF(Consolidated!E2572=1,1,0)</f>
        <v>1</v>
      </c>
      <c r="E2572" s="103">
        <f>IF(ISNUMBER(Consolidated!F2572),Consolidated!F2572,0)</f>
        <v>0</v>
      </c>
      <c r="F2572" s="103">
        <f t="shared" si="81"/>
        <v>0</v>
      </c>
    </row>
    <row r="2573" spans="1:6">
      <c r="A2573" s="103">
        <f>IF('Khả năng chọn thiết bị'!$D$8="",0,IF(Consolidated!L2573='Khả năng chọn thiết bị'!$D$8,1,0))</f>
        <v>0</v>
      </c>
      <c r="B2573" s="103">
        <f>IF('Khả năng chọn thiết bị'!$D$8="",0,IF(Consolidated!P2573='Khả năng chọn thiết bị'!$D$8,1,0))</f>
        <v>0</v>
      </c>
      <c r="C2573" s="103">
        <f t="shared" si="80"/>
        <v>0</v>
      </c>
      <c r="D2573" s="103">
        <f>IF(Consolidated!E2573=1,1,0)</f>
        <v>1</v>
      </c>
      <c r="E2573" s="103">
        <f>IF(ISNUMBER(Consolidated!F2573),Consolidated!F2573,0)</f>
        <v>0</v>
      </c>
      <c r="F2573" s="103">
        <f t="shared" si="81"/>
        <v>0</v>
      </c>
    </row>
    <row r="2574" spans="1:6">
      <c r="A2574" s="103">
        <f>IF('Khả năng chọn thiết bị'!$D$8="",0,IF(Consolidated!L2574='Khả năng chọn thiết bị'!$D$8,1,0))</f>
        <v>0</v>
      </c>
      <c r="B2574" s="103">
        <f>IF('Khả năng chọn thiết bị'!$D$8="",0,IF(Consolidated!P2574='Khả năng chọn thiết bị'!$D$8,1,0))</f>
        <v>0</v>
      </c>
      <c r="C2574" s="103">
        <f t="shared" si="80"/>
        <v>0</v>
      </c>
      <c r="D2574" s="103">
        <f>IF(Consolidated!E2574=1,1,0)</f>
        <v>1</v>
      </c>
      <c r="E2574" s="103">
        <f>IF(ISNUMBER(Consolidated!F2574),Consolidated!F2574,0)</f>
        <v>0</v>
      </c>
      <c r="F2574" s="103">
        <f t="shared" si="81"/>
        <v>0</v>
      </c>
    </row>
    <row r="2575" spans="1:6">
      <c r="A2575" s="103">
        <f>IF('Khả năng chọn thiết bị'!$D$8="",0,IF(Consolidated!L2575='Khả năng chọn thiết bị'!$D$8,1,0))</f>
        <v>0</v>
      </c>
      <c r="B2575" s="103">
        <f>IF('Khả năng chọn thiết bị'!$D$8="",0,IF(Consolidated!P2575='Khả năng chọn thiết bị'!$D$8,1,0))</f>
        <v>0</v>
      </c>
      <c r="C2575" s="103">
        <f t="shared" si="80"/>
        <v>0</v>
      </c>
      <c r="D2575" s="103">
        <f>IF(Consolidated!E2575=1,1,0)</f>
        <v>1</v>
      </c>
      <c r="E2575" s="103">
        <f>IF(ISNUMBER(Consolidated!F2575),Consolidated!F2575,0)</f>
        <v>0</v>
      </c>
      <c r="F2575" s="103">
        <f t="shared" si="81"/>
        <v>0</v>
      </c>
    </row>
    <row r="2576" spans="1:6">
      <c r="A2576" s="103">
        <f>IF('Khả năng chọn thiết bị'!$D$8="",0,IF(Consolidated!L2576='Khả năng chọn thiết bị'!$D$8,1,0))</f>
        <v>0</v>
      </c>
      <c r="B2576" s="103">
        <f>IF('Khả năng chọn thiết bị'!$D$8="",0,IF(Consolidated!P2576='Khả năng chọn thiết bị'!$D$8,1,0))</f>
        <v>0</v>
      </c>
      <c r="C2576" s="103">
        <f t="shared" si="80"/>
        <v>0</v>
      </c>
      <c r="D2576" s="103">
        <f>IF(Consolidated!E2576=1,1,0)</f>
        <v>1</v>
      </c>
      <c r="E2576" s="103">
        <f>IF(ISNUMBER(Consolidated!F2576),Consolidated!F2576,0)</f>
        <v>0</v>
      </c>
      <c r="F2576" s="103">
        <f t="shared" si="81"/>
        <v>0</v>
      </c>
    </row>
    <row r="2577" spans="1:6">
      <c r="A2577" s="103">
        <f>IF('Khả năng chọn thiết bị'!$D$8="",0,IF(Consolidated!L2577='Khả năng chọn thiết bị'!$D$8,1,0))</f>
        <v>0</v>
      </c>
      <c r="B2577" s="103">
        <f>IF('Khả năng chọn thiết bị'!$D$8="",0,IF(Consolidated!P2577='Khả năng chọn thiết bị'!$D$8,1,0))</f>
        <v>0</v>
      </c>
      <c r="C2577" s="103">
        <f t="shared" si="80"/>
        <v>0</v>
      </c>
      <c r="D2577" s="103">
        <f>IF(Consolidated!E2577=1,1,0)</f>
        <v>1</v>
      </c>
      <c r="E2577" s="103">
        <f>IF(ISNUMBER(Consolidated!F2577),Consolidated!F2577,0)</f>
        <v>0</v>
      </c>
      <c r="F2577" s="103">
        <f t="shared" si="81"/>
        <v>0</v>
      </c>
    </row>
    <row r="2578" spans="1:6">
      <c r="A2578" s="103">
        <f>IF('Khả năng chọn thiết bị'!$D$8="",0,IF(Consolidated!L2578='Khả năng chọn thiết bị'!$D$8,1,0))</f>
        <v>0</v>
      </c>
      <c r="B2578" s="103">
        <f>IF('Khả năng chọn thiết bị'!$D$8="",0,IF(Consolidated!P2578='Khả năng chọn thiết bị'!$D$8,1,0))</f>
        <v>0</v>
      </c>
      <c r="C2578" s="103">
        <f t="shared" si="80"/>
        <v>0</v>
      </c>
      <c r="D2578" s="103">
        <f>IF(Consolidated!E2578=1,1,0)</f>
        <v>1</v>
      </c>
      <c r="E2578" s="103">
        <f>IF(ISNUMBER(Consolidated!F2578),Consolidated!F2578,0)</f>
        <v>0</v>
      </c>
      <c r="F2578" s="103">
        <f t="shared" si="81"/>
        <v>0</v>
      </c>
    </row>
    <row r="2579" spans="1:6">
      <c r="A2579" s="103">
        <f>IF('Khả năng chọn thiết bị'!$D$8="",0,IF(Consolidated!L2579='Khả năng chọn thiết bị'!$D$8,1,0))</f>
        <v>0</v>
      </c>
      <c r="B2579" s="103">
        <f>IF('Khả năng chọn thiết bị'!$D$8="",0,IF(Consolidated!P2579='Khả năng chọn thiết bị'!$D$8,1,0))</f>
        <v>0</v>
      </c>
      <c r="C2579" s="103">
        <f t="shared" si="80"/>
        <v>0</v>
      </c>
      <c r="D2579" s="103">
        <f>IF(Consolidated!E2579=1,1,0)</f>
        <v>1</v>
      </c>
      <c r="E2579" s="103">
        <f>IF(ISNUMBER(Consolidated!F2579),Consolidated!F2579,0)</f>
        <v>0</v>
      </c>
      <c r="F2579" s="103">
        <f t="shared" si="81"/>
        <v>0</v>
      </c>
    </row>
    <row r="2580" spans="1:6">
      <c r="A2580" s="103">
        <f>IF('Khả năng chọn thiết bị'!$D$8="",0,IF(Consolidated!L2580='Khả năng chọn thiết bị'!$D$8,1,0))</f>
        <v>0</v>
      </c>
      <c r="B2580" s="103">
        <f>IF('Khả năng chọn thiết bị'!$D$8="",0,IF(Consolidated!P2580='Khả năng chọn thiết bị'!$D$8,1,0))</f>
        <v>0</v>
      </c>
      <c r="C2580" s="103">
        <f t="shared" si="80"/>
        <v>0</v>
      </c>
      <c r="D2580" s="103">
        <f>IF(Consolidated!E2580=1,1,0)</f>
        <v>1</v>
      </c>
      <c r="E2580" s="103">
        <f>IF(ISNUMBER(Consolidated!F2580),Consolidated!F2580,0)</f>
        <v>0</v>
      </c>
      <c r="F2580" s="103">
        <f t="shared" si="81"/>
        <v>0</v>
      </c>
    </row>
    <row r="2581" spans="1:6">
      <c r="A2581" s="103">
        <f>IF('Khả năng chọn thiết bị'!$D$8="",0,IF(Consolidated!L2581='Khả năng chọn thiết bị'!$D$8,1,0))</f>
        <v>0</v>
      </c>
      <c r="B2581" s="103">
        <f>IF('Khả năng chọn thiết bị'!$D$8="",0,IF(Consolidated!P2581='Khả năng chọn thiết bị'!$D$8,1,0))</f>
        <v>0</v>
      </c>
      <c r="C2581" s="103">
        <f t="shared" si="80"/>
        <v>0</v>
      </c>
      <c r="D2581" s="103">
        <f>IF(Consolidated!E2581=1,1,0)</f>
        <v>1</v>
      </c>
      <c r="E2581" s="103">
        <f>IF(ISNUMBER(Consolidated!F2581),Consolidated!F2581,0)</f>
        <v>0</v>
      </c>
      <c r="F2581" s="103">
        <f t="shared" si="81"/>
        <v>0</v>
      </c>
    </row>
    <row r="2582" spans="1:6">
      <c r="A2582" s="103">
        <f>IF('Khả năng chọn thiết bị'!$D$8="",0,IF(Consolidated!L2582='Khả năng chọn thiết bị'!$D$8,1,0))</f>
        <v>0</v>
      </c>
      <c r="B2582" s="103">
        <f>IF('Khả năng chọn thiết bị'!$D$8="",0,IF(Consolidated!P2582='Khả năng chọn thiết bị'!$D$8,1,0))</f>
        <v>0</v>
      </c>
      <c r="C2582" s="103">
        <f t="shared" si="80"/>
        <v>0</v>
      </c>
      <c r="D2582" s="103">
        <f>IF(Consolidated!E2582=1,1,0)</f>
        <v>1</v>
      </c>
      <c r="E2582" s="103">
        <f>IF(ISNUMBER(Consolidated!F2582),Consolidated!F2582,0)</f>
        <v>0</v>
      </c>
      <c r="F2582" s="103">
        <f t="shared" si="81"/>
        <v>0</v>
      </c>
    </row>
    <row r="2583" spans="1:6">
      <c r="A2583" s="103">
        <f>IF('Khả năng chọn thiết bị'!$D$8="",0,IF(Consolidated!L2583='Khả năng chọn thiết bị'!$D$8,1,0))</f>
        <v>0</v>
      </c>
      <c r="B2583" s="103">
        <f>IF('Khả năng chọn thiết bị'!$D$8="",0,IF(Consolidated!P2583='Khả năng chọn thiết bị'!$D$8,1,0))</f>
        <v>0</v>
      </c>
      <c r="C2583" s="103">
        <f t="shared" si="80"/>
        <v>0</v>
      </c>
      <c r="D2583" s="103">
        <f>IF(Consolidated!E2583=1,1,0)</f>
        <v>1</v>
      </c>
      <c r="E2583" s="103">
        <f>IF(ISNUMBER(Consolidated!F2583),Consolidated!F2583,0)</f>
        <v>0</v>
      </c>
      <c r="F2583" s="103">
        <f t="shared" si="81"/>
        <v>0</v>
      </c>
    </row>
    <row r="2584" spans="1:6">
      <c r="A2584" s="103">
        <f>IF('Khả năng chọn thiết bị'!$D$8="",0,IF(Consolidated!L2584='Khả năng chọn thiết bị'!$D$8,1,0))</f>
        <v>0</v>
      </c>
      <c r="B2584" s="103">
        <f>IF('Khả năng chọn thiết bị'!$D$8="",0,IF(Consolidated!P2584='Khả năng chọn thiết bị'!$D$8,1,0))</f>
        <v>0</v>
      </c>
      <c r="C2584" s="103">
        <f t="shared" si="80"/>
        <v>0</v>
      </c>
      <c r="D2584" s="103">
        <f>IF(Consolidated!E2584=1,1,0)</f>
        <v>0</v>
      </c>
      <c r="E2584" s="103">
        <f>IF(ISNUMBER(Consolidated!F2584),Consolidated!F2584,0)</f>
        <v>0</v>
      </c>
      <c r="F2584" s="103">
        <f t="shared" si="81"/>
        <v>0</v>
      </c>
    </row>
    <row r="2585" spans="1:6">
      <c r="A2585" s="103">
        <f>IF('Khả năng chọn thiết bị'!$D$8="",0,IF(Consolidated!L2585='Khả năng chọn thiết bị'!$D$8,1,0))</f>
        <v>0</v>
      </c>
      <c r="B2585" s="103">
        <f>IF('Khả năng chọn thiết bị'!$D$8="",0,IF(Consolidated!P2585='Khả năng chọn thiết bị'!$D$8,1,0))</f>
        <v>0</v>
      </c>
      <c r="C2585" s="103">
        <f t="shared" si="80"/>
        <v>0</v>
      </c>
      <c r="D2585" s="103">
        <f>IF(Consolidated!E2585=1,1,0)</f>
        <v>0</v>
      </c>
      <c r="E2585" s="103">
        <f>IF(ISNUMBER(Consolidated!F2585),Consolidated!F2585,0)</f>
        <v>0</v>
      </c>
      <c r="F2585" s="103">
        <f t="shared" si="81"/>
        <v>0</v>
      </c>
    </row>
    <row r="2586" spans="1:6">
      <c r="A2586" s="103">
        <f>IF('Khả năng chọn thiết bị'!$D$8="",0,IF(Consolidated!L2586='Khả năng chọn thiết bị'!$D$8,1,0))</f>
        <v>0</v>
      </c>
      <c r="B2586" s="103">
        <f>IF('Khả năng chọn thiết bị'!$D$8="",0,IF(Consolidated!P2586='Khả năng chọn thiết bị'!$D$8,1,0))</f>
        <v>0</v>
      </c>
      <c r="C2586" s="103">
        <f t="shared" si="80"/>
        <v>0</v>
      </c>
      <c r="D2586" s="103">
        <f>IF(Consolidated!E2586=1,1,0)</f>
        <v>1</v>
      </c>
      <c r="E2586" s="103">
        <f>IF(ISNUMBER(Consolidated!F2586),Consolidated!F2586,0)</f>
        <v>0</v>
      </c>
      <c r="F2586" s="103">
        <f t="shared" si="81"/>
        <v>0</v>
      </c>
    </row>
    <row r="2587" spans="1:6">
      <c r="A2587" s="103">
        <f>IF('Khả năng chọn thiết bị'!$D$8="",0,IF(Consolidated!L2587='Khả năng chọn thiết bị'!$D$8,1,0))</f>
        <v>0</v>
      </c>
      <c r="B2587" s="103">
        <f>IF('Khả năng chọn thiết bị'!$D$8="",0,IF(Consolidated!P2587='Khả năng chọn thiết bị'!$D$8,1,0))</f>
        <v>0</v>
      </c>
      <c r="C2587" s="103">
        <f t="shared" si="80"/>
        <v>0</v>
      </c>
      <c r="D2587" s="103">
        <f>IF(Consolidated!E2587=1,1,0)</f>
        <v>1</v>
      </c>
      <c r="E2587" s="103">
        <f>IF(ISNUMBER(Consolidated!F2587),Consolidated!F2587,0)</f>
        <v>0</v>
      </c>
      <c r="F2587" s="103">
        <f t="shared" si="81"/>
        <v>0</v>
      </c>
    </row>
    <row r="2588" spans="1:6">
      <c r="A2588" s="103">
        <f>IF('Khả năng chọn thiết bị'!$D$8="",0,IF(Consolidated!L2588='Khả năng chọn thiết bị'!$D$8,1,0))</f>
        <v>0</v>
      </c>
      <c r="B2588" s="103">
        <f>IF('Khả năng chọn thiết bị'!$D$8="",0,IF(Consolidated!P2588='Khả năng chọn thiết bị'!$D$8,1,0))</f>
        <v>0</v>
      </c>
      <c r="C2588" s="103">
        <f t="shared" si="80"/>
        <v>0</v>
      </c>
      <c r="D2588" s="103">
        <f>IF(Consolidated!E2588=1,1,0)</f>
        <v>1</v>
      </c>
      <c r="E2588" s="103">
        <f>IF(ISNUMBER(Consolidated!F2588),Consolidated!F2588,0)</f>
        <v>0</v>
      </c>
      <c r="F2588" s="103">
        <f t="shared" si="81"/>
        <v>0</v>
      </c>
    </row>
    <row r="2589" spans="1:6">
      <c r="A2589" s="103">
        <f>IF('Khả năng chọn thiết bị'!$D$8="",0,IF(Consolidated!L2589='Khả năng chọn thiết bị'!$D$8,1,0))</f>
        <v>0</v>
      </c>
      <c r="B2589" s="103">
        <f>IF('Khả năng chọn thiết bị'!$D$8="",0,IF(Consolidated!P2589='Khả năng chọn thiết bị'!$D$8,1,0))</f>
        <v>0</v>
      </c>
      <c r="C2589" s="103">
        <f t="shared" si="80"/>
        <v>0</v>
      </c>
      <c r="D2589" s="103">
        <f>IF(Consolidated!E2589=1,1,0)</f>
        <v>0</v>
      </c>
      <c r="E2589" s="103">
        <f>IF(ISNUMBER(Consolidated!F2589),Consolidated!F2589,0)</f>
        <v>0</v>
      </c>
      <c r="F2589" s="103">
        <f t="shared" si="81"/>
        <v>0</v>
      </c>
    </row>
    <row r="2590" spans="1:6">
      <c r="A2590" s="103">
        <f>IF('Khả năng chọn thiết bị'!$D$8="",0,IF(Consolidated!L2590='Khả năng chọn thiết bị'!$D$8,1,0))</f>
        <v>0</v>
      </c>
      <c r="B2590" s="103">
        <f>IF('Khả năng chọn thiết bị'!$D$8="",0,IF(Consolidated!P2590='Khả năng chọn thiết bị'!$D$8,1,0))</f>
        <v>0</v>
      </c>
      <c r="C2590" s="103">
        <f t="shared" si="80"/>
        <v>0</v>
      </c>
      <c r="D2590" s="103">
        <f>IF(Consolidated!E2590=1,1,0)</f>
        <v>0</v>
      </c>
      <c r="E2590" s="103">
        <f>IF(ISNUMBER(Consolidated!F2590),Consolidated!F2590,0)</f>
        <v>0</v>
      </c>
      <c r="F2590" s="103">
        <f t="shared" si="81"/>
        <v>0</v>
      </c>
    </row>
    <row r="2591" spans="1:6">
      <c r="A2591" s="103">
        <f>IF('Khả năng chọn thiết bị'!$D$8="",0,IF(Consolidated!L2591='Khả năng chọn thiết bị'!$D$8,1,0))</f>
        <v>0</v>
      </c>
      <c r="B2591" s="103">
        <f>IF('Khả năng chọn thiết bị'!$D$8="",0,IF(Consolidated!P2591='Khả năng chọn thiết bị'!$D$8,1,0))</f>
        <v>0</v>
      </c>
      <c r="C2591" s="103">
        <f t="shared" si="80"/>
        <v>0</v>
      </c>
      <c r="D2591" s="103">
        <f>IF(Consolidated!E2591=1,1,0)</f>
        <v>0</v>
      </c>
      <c r="E2591" s="103">
        <f>IF(ISNUMBER(Consolidated!F2591),Consolidated!F2591,0)</f>
        <v>0</v>
      </c>
      <c r="F2591" s="103">
        <f t="shared" si="81"/>
        <v>0</v>
      </c>
    </row>
    <row r="2592" spans="1:6">
      <c r="A2592" s="103">
        <f>IF('Khả năng chọn thiết bị'!$D$8="",0,IF(Consolidated!L2592='Khả năng chọn thiết bị'!$D$8,1,0))</f>
        <v>0</v>
      </c>
      <c r="B2592" s="103">
        <f>IF('Khả năng chọn thiết bị'!$D$8="",0,IF(Consolidated!P2592='Khả năng chọn thiết bị'!$D$8,1,0))</f>
        <v>0</v>
      </c>
      <c r="C2592" s="103">
        <f t="shared" si="80"/>
        <v>0</v>
      </c>
      <c r="D2592" s="103">
        <f>IF(Consolidated!E2592=1,1,0)</f>
        <v>0</v>
      </c>
      <c r="E2592" s="103">
        <f>IF(ISNUMBER(Consolidated!F2592),Consolidated!F2592,0)</f>
        <v>0</v>
      </c>
      <c r="F2592" s="103">
        <f t="shared" si="81"/>
        <v>0</v>
      </c>
    </row>
    <row r="2593" spans="1:6">
      <c r="A2593" s="103">
        <f>IF('Khả năng chọn thiết bị'!$D$8="",0,IF(Consolidated!L2593='Khả năng chọn thiết bị'!$D$8,1,0))</f>
        <v>0</v>
      </c>
      <c r="B2593" s="103">
        <f>IF('Khả năng chọn thiết bị'!$D$8="",0,IF(Consolidated!P2593='Khả năng chọn thiết bị'!$D$8,1,0))</f>
        <v>0</v>
      </c>
      <c r="C2593" s="103">
        <f t="shared" si="80"/>
        <v>0</v>
      </c>
      <c r="D2593" s="103">
        <f>IF(Consolidated!E2593=1,1,0)</f>
        <v>0</v>
      </c>
      <c r="E2593" s="103">
        <f>IF(ISNUMBER(Consolidated!F2593),Consolidated!F2593,0)</f>
        <v>0</v>
      </c>
      <c r="F2593" s="103">
        <f t="shared" si="81"/>
        <v>0</v>
      </c>
    </row>
    <row r="2594" spans="1:6">
      <c r="A2594" s="103">
        <f>IF('Khả năng chọn thiết bị'!$D$8="",0,IF(Consolidated!L2594='Khả năng chọn thiết bị'!$D$8,1,0))</f>
        <v>0</v>
      </c>
      <c r="B2594" s="103">
        <f>IF('Khả năng chọn thiết bị'!$D$8="",0,IF(Consolidated!P2594='Khả năng chọn thiết bị'!$D$8,1,0))</f>
        <v>0</v>
      </c>
      <c r="C2594" s="103">
        <f t="shared" si="80"/>
        <v>0</v>
      </c>
      <c r="D2594" s="103">
        <f>IF(Consolidated!E2594=1,1,0)</f>
        <v>0</v>
      </c>
      <c r="E2594" s="103">
        <f>IF(ISNUMBER(Consolidated!F2594),Consolidated!F2594,0)</f>
        <v>0</v>
      </c>
      <c r="F2594" s="103">
        <f t="shared" si="81"/>
        <v>0</v>
      </c>
    </row>
    <row r="2595" spans="1:6">
      <c r="A2595" s="103">
        <f>IF('Khả năng chọn thiết bị'!$D$8="",0,IF(Consolidated!L2595='Khả năng chọn thiết bị'!$D$8,1,0))</f>
        <v>0</v>
      </c>
      <c r="B2595" s="103">
        <f>IF('Khả năng chọn thiết bị'!$D$8="",0,IF(Consolidated!P2595='Khả năng chọn thiết bị'!$D$8,1,0))</f>
        <v>0</v>
      </c>
      <c r="C2595" s="103">
        <f t="shared" si="80"/>
        <v>0</v>
      </c>
      <c r="D2595" s="103">
        <f>IF(Consolidated!E2595=1,1,0)</f>
        <v>1</v>
      </c>
      <c r="E2595" s="103">
        <f>IF(ISNUMBER(Consolidated!F2595),Consolidated!F2595,0)</f>
        <v>0</v>
      </c>
      <c r="F2595" s="103">
        <f t="shared" si="81"/>
        <v>0</v>
      </c>
    </row>
    <row r="2596" spans="1:6">
      <c r="A2596" s="103">
        <f>IF('Khả năng chọn thiết bị'!$D$8="",0,IF(Consolidated!L2596='Khả năng chọn thiết bị'!$D$8,1,0))</f>
        <v>0</v>
      </c>
      <c r="B2596" s="103">
        <f>IF('Khả năng chọn thiết bị'!$D$8="",0,IF(Consolidated!P2596='Khả năng chọn thiết bị'!$D$8,1,0))</f>
        <v>0</v>
      </c>
      <c r="C2596" s="103">
        <f t="shared" si="80"/>
        <v>0</v>
      </c>
      <c r="D2596" s="103">
        <f>IF(Consolidated!E2596=1,1,0)</f>
        <v>1</v>
      </c>
      <c r="E2596" s="103">
        <f>IF(ISNUMBER(Consolidated!F2596),Consolidated!F2596,0)</f>
        <v>0</v>
      </c>
      <c r="F2596" s="103">
        <f t="shared" si="81"/>
        <v>0</v>
      </c>
    </row>
    <row r="2597" spans="1:6">
      <c r="A2597" s="103">
        <f>IF('Khả năng chọn thiết bị'!$D$8="",0,IF(Consolidated!L2597='Khả năng chọn thiết bị'!$D$8,1,0))</f>
        <v>0</v>
      </c>
      <c r="B2597" s="103">
        <f>IF('Khả năng chọn thiết bị'!$D$8="",0,IF(Consolidated!P2597='Khả năng chọn thiết bị'!$D$8,1,0))</f>
        <v>0</v>
      </c>
      <c r="C2597" s="103">
        <f t="shared" si="80"/>
        <v>0</v>
      </c>
      <c r="D2597" s="103">
        <f>IF(Consolidated!E2597=1,1,0)</f>
        <v>0</v>
      </c>
      <c r="E2597" s="103">
        <f>IF(ISNUMBER(Consolidated!F2597),Consolidated!F2597,0)</f>
        <v>0</v>
      </c>
      <c r="F2597" s="103">
        <f t="shared" si="81"/>
        <v>0</v>
      </c>
    </row>
    <row r="2598" spans="1:6">
      <c r="A2598" s="103">
        <f>IF('Khả năng chọn thiết bị'!$D$8="",0,IF(Consolidated!L2598='Khả năng chọn thiết bị'!$D$8,1,0))</f>
        <v>0</v>
      </c>
      <c r="B2598" s="103">
        <f>IF('Khả năng chọn thiết bị'!$D$8="",0,IF(Consolidated!P2598='Khả năng chọn thiết bị'!$D$8,1,0))</f>
        <v>0</v>
      </c>
      <c r="C2598" s="103">
        <f t="shared" si="80"/>
        <v>0</v>
      </c>
      <c r="D2598" s="103">
        <f>IF(Consolidated!E2598=1,1,0)</f>
        <v>1</v>
      </c>
      <c r="E2598" s="103">
        <f>IF(ISNUMBER(Consolidated!F2598),Consolidated!F2598,0)</f>
        <v>0</v>
      </c>
      <c r="F2598" s="103">
        <f t="shared" si="81"/>
        <v>0</v>
      </c>
    </row>
    <row r="2599" spans="1:6">
      <c r="A2599" s="103">
        <f>IF('Khả năng chọn thiết bị'!$D$8="",0,IF(Consolidated!L2599='Khả năng chọn thiết bị'!$D$8,1,0))</f>
        <v>0</v>
      </c>
      <c r="B2599" s="103">
        <f>IF('Khả năng chọn thiết bị'!$D$8="",0,IF(Consolidated!P2599='Khả năng chọn thiết bị'!$D$8,1,0))</f>
        <v>0</v>
      </c>
      <c r="C2599" s="103">
        <f t="shared" si="80"/>
        <v>0</v>
      </c>
      <c r="D2599" s="103">
        <f>IF(Consolidated!E2599=1,1,0)</f>
        <v>1</v>
      </c>
      <c r="E2599" s="103">
        <f>IF(ISNUMBER(Consolidated!F2599),Consolidated!F2599,0)</f>
        <v>0</v>
      </c>
      <c r="F2599" s="103">
        <f t="shared" si="81"/>
        <v>0</v>
      </c>
    </row>
    <row r="2600" spans="1:6">
      <c r="A2600" s="103">
        <f>IF('Khả năng chọn thiết bị'!$D$8="",0,IF(Consolidated!L2600='Khả năng chọn thiết bị'!$D$8,1,0))</f>
        <v>0</v>
      </c>
      <c r="B2600" s="103">
        <f>IF('Khả năng chọn thiết bị'!$D$8="",0,IF(Consolidated!P2600='Khả năng chọn thiết bị'!$D$8,1,0))</f>
        <v>0</v>
      </c>
      <c r="C2600" s="103">
        <f t="shared" si="80"/>
        <v>0</v>
      </c>
      <c r="D2600" s="103">
        <f>IF(Consolidated!E2600=1,1,0)</f>
        <v>1</v>
      </c>
      <c r="E2600" s="103">
        <f>IF(ISNUMBER(Consolidated!F2600),Consolidated!F2600,0)</f>
        <v>0</v>
      </c>
      <c r="F2600" s="103">
        <f t="shared" si="81"/>
        <v>0</v>
      </c>
    </row>
    <row r="2601" spans="1:6">
      <c r="A2601" s="103">
        <f>IF('Khả năng chọn thiết bị'!$D$8="",0,IF(Consolidated!L2601='Khả năng chọn thiết bị'!$D$8,1,0))</f>
        <v>0</v>
      </c>
      <c r="B2601" s="103">
        <f>IF('Khả năng chọn thiết bị'!$D$8="",0,IF(Consolidated!P2601='Khả năng chọn thiết bị'!$D$8,1,0))</f>
        <v>0</v>
      </c>
      <c r="C2601" s="103">
        <f t="shared" si="80"/>
        <v>0</v>
      </c>
      <c r="D2601" s="103">
        <f>IF(Consolidated!E2601=1,1,0)</f>
        <v>1</v>
      </c>
      <c r="E2601" s="103">
        <f>IF(ISNUMBER(Consolidated!F2601),Consolidated!F2601,0)</f>
        <v>0</v>
      </c>
      <c r="F2601" s="103">
        <f t="shared" si="81"/>
        <v>0</v>
      </c>
    </row>
    <row r="2602" spans="1:6">
      <c r="A2602" s="103">
        <f>IF('Khả năng chọn thiết bị'!$D$8="",0,IF(Consolidated!L2602='Khả năng chọn thiết bị'!$D$8,1,0))</f>
        <v>0</v>
      </c>
      <c r="B2602" s="103">
        <f>IF('Khả năng chọn thiết bị'!$D$8="",0,IF(Consolidated!P2602='Khả năng chọn thiết bị'!$D$8,1,0))</f>
        <v>0</v>
      </c>
      <c r="C2602" s="103">
        <f t="shared" si="80"/>
        <v>0</v>
      </c>
      <c r="D2602" s="103">
        <f>IF(Consolidated!E2602=1,1,0)</f>
        <v>1</v>
      </c>
      <c r="E2602" s="103">
        <f>IF(ISNUMBER(Consolidated!F2602),Consolidated!F2602,0)</f>
        <v>0</v>
      </c>
      <c r="F2602" s="103">
        <f t="shared" si="81"/>
        <v>0</v>
      </c>
    </row>
    <row r="2603" spans="1:6">
      <c r="A2603" s="103">
        <f>IF('Khả năng chọn thiết bị'!$D$8="",0,IF(Consolidated!L2603='Khả năng chọn thiết bị'!$D$8,1,0))</f>
        <v>0</v>
      </c>
      <c r="B2603" s="103">
        <f>IF('Khả năng chọn thiết bị'!$D$8="",0,IF(Consolidated!P2603='Khả năng chọn thiết bị'!$D$8,1,0))</f>
        <v>0</v>
      </c>
      <c r="C2603" s="103">
        <f t="shared" si="80"/>
        <v>0</v>
      </c>
      <c r="D2603" s="103">
        <f>IF(Consolidated!E2603=1,1,0)</f>
        <v>1</v>
      </c>
      <c r="E2603" s="103">
        <f>IF(ISNUMBER(Consolidated!F2603),Consolidated!F2603,0)</f>
        <v>0</v>
      </c>
      <c r="F2603" s="103">
        <f t="shared" si="81"/>
        <v>0</v>
      </c>
    </row>
    <row r="2604" spans="1:6">
      <c r="A2604" s="103">
        <f>IF('Khả năng chọn thiết bị'!$D$8="",0,IF(Consolidated!L2604='Khả năng chọn thiết bị'!$D$8,1,0))</f>
        <v>0</v>
      </c>
      <c r="B2604" s="103">
        <f>IF('Khả năng chọn thiết bị'!$D$8="",0,IF(Consolidated!P2604='Khả năng chọn thiết bị'!$D$8,1,0))</f>
        <v>0</v>
      </c>
      <c r="C2604" s="103">
        <f t="shared" si="80"/>
        <v>0</v>
      </c>
      <c r="D2604" s="103">
        <f>IF(Consolidated!E2604=1,1,0)</f>
        <v>1</v>
      </c>
      <c r="E2604" s="103">
        <f>IF(ISNUMBER(Consolidated!F2604),Consolidated!F2604,0)</f>
        <v>0</v>
      </c>
      <c r="F2604" s="103">
        <f t="shared" si="81"/>
        <v>0</v>
      </c>
    </row>
    <row r="2605" spans="1:6">
      <c r="A2605" s="103">
        <f>IF('Khả năng chọn thiết bị'!$D$8="",0,IF(Consolidated!L2605='Khả năng chọn thiết bị'!$D$8,1,0))</f>
        <v>0</v>
      </c>
      <c r="B2605" s="103">
        <f>IF('Khả năng chọn thiết bị'!$D$8="",0,IF(Consolidated!P2605='Khả năng chọn thiết bị'!$D$8,1,0))</f>
        <v>0</v>
      </c>
      <c r="C2605" s="103">
        <f t="shared" si="80"/>
        <v>0</v>
      </c>
      <c r="D2605" s="103">
        <f>IF(Consolidated!E2605=1,1,0)</f>
        <v>1</v>
      </c>
      <c r="E2605" s="103">
        <f>IF(ISNUMBER(Consolidated!F2605),Consolidated!F2605,0)</f>
        <v>0</v>
      </c>
      <c r="F2605" s="103">
        <f t="shared" si="81"/>
        <v>0</v>
      </c>
    </row>
    <row r="2606" spans="1:6">
      <c r="A2606" s="103">
        <f>IF('Khả năng chọn thiết bị'!$D$8="",0,IF(Consolidated!L2606='Khả năng chọn thiết bị'!$D$8,1,0))</f>
        <v>0</v>
      </c>
      <c r="B2606" s="103">
        <f>IF('Khả năng chọn thiết bị'!$D$8="",0,IF(Consolidated!P2606='Khả năng chọn thiết bị'!$D$8,1,0))</f>
        <v>0</v>
      </c>
      <c r="C2606" s="103">
        <f t="shared" si="80"/>
        <v>0</v>
      </c>
      <c r="D2606" s="103">
        <f>IF(Consolidated!E2606=1,1,0)</f>
        <v>1</v>
      </c>
      <c r="E2606" s="103">
        <f>IF(ISNUMBER(Consolidated!F2606),Consolidated!F2606,0)</f>
        <v>0</v>
      </c>
      <c r="F2606" s="103">
        <f t="shared" si="81"/>
        <v>0</v>
      </c>
    </row>
    <row r="2607" spans="1:6">
      <c r="A2607" s="103">
        <f>IF('Khả năng chọn thiết bị'!$D$8="",0,IF(Consolidated!L2607='Khả năng chọn thiết bị'!$D$8,1,0))</f>
        <v>0</v>
      </c>
      <c r="B2607" s="103">
        <f>IF('Khả năng chọn thiết bị'!$D$8="",0,IF(Consolidated!P2607='Khả năng chọn thiết bị'!$D$8,1,0))</f>
        <v>0</v>
      </c>
      <c r="C2607" s="103">
        <f t="shared" si="80"/>
        <v>0</v>
      </c>
      <c r="D2607" s="103">
        <f>IF(Consolidated!E2607=1,1,0)</f>
        <v>1</v>
      </c>
      <c r="E2607" s="103">
        <f>IF(ISNUMBER(Consolidated!F2607),Consolidated!F2607,0)</f>
        <v>0</v>
      </c>
      <c r="F2607" s="103">
        <f t="shared" si="81"/>
        <v>0</v>
      </c>
    </row>
    <row r="2608" spans="1:6">
      <c r="A2608" s="103">
        <f>IF('Khả năng chọn thiết bị'!$D$8="",0,IF(Consolidated!L2608='Khả năng chọn thiết bị'!$D$8,1,0))</f>
        <v>0</v>
      </c>
      <c r="B2608" s="103">
        <f>IF('Khả năng chọn thiết bị'!$D$8="",0,IF(Consolidated!P2608='Khả năng chọn thiết bị'!$D$8,1,0))</f>
        <v>0</v>
      </c>
      <c r="C2608" s="103">
        <f t="shared" si="80"/>
        <v>0</v>
      </c>
      <c r="D2608" s="103">
        <f>IF(Consolidated!E2608=1,1,0)</f>
        <v>1</v>
      </c>
      <c r="E2608" s="103">
        <f>IF(ISNUMBER(Consolidated!F2608),Consolidated!F2608,0)</f>
        <v>0</v>
      </c>
      <c r="F2608" s="103">
        <f t="shared" si="81"/>
        <v>0</v>
      </c>
    </row>
    <row r="2609" spans="1:6">
      <c r="A2609" s="103">
        <f>IF('Khả năng chọn thiết bị'!$D$8="",0,IF(Consolidated!L2609='Khả năng chọn thiết bị'!$D$8,1,0))</f>
        <v>0</v>
      </c>
      <c r="B2609" s="103">
        <f>IF('Khả năng chọn thiết bị'!$D$8="",0,IF(Consolidated!P2609='Khả năng chọn thiết bị'!$D$8,1,0))</f>
        <v>0</v>
      </c>
      <c r="C2609" s="103">
        <f t="shared" si="80"/>
        <v>0</v>
      </c>
      <c r="D2609" s="103">
        <f>IF(Consolidated!E2609=1,1,0)</f>
        <v>1</v>
      </c>
      <c r="E2609" s="103">
        <f>IF(ISNUMBER(Consolidated!F2609),Consolidated!F2609,0)</f>
        <v>0</v>
      </c>
      <c r="F2609" s="103">
        <f t="shared" si="81"/>
        <v>0</v>
      </c>
    </row>
    <row r="2610" spans="1:6">
      <c r="A2610" s="103">
        <f>IF('Khả năng chọn thiết bị'!$D$8="",0,IF(Consolidated!L2610='Khả năng chọn thiết bị'!$D$8,1,0))</f>
        <v>0</v>
      </c>
      <c r="B2610" s="103">
        <f>IF('Khả năng chọn thiết bị'!$D$8="",0,IF(Consolidated!P2610='Khả năng chọn thiết bị'!$D$8,1,0))</f>
        <v>0</v>
      </c>
      <c r="C2610" s="103">
        <f t="shared" si="80"/>
        <v>0</v>
      </c>
      <c r="D2610" s="103">
        <f>IF(Consolidated!E2610=1,1,0)</f>
        <v>1</v>
      </c>
      <c r="E2610" s="103">
        <f>IF(ISNUMBER(Consolidated!F2610),Consolidated!F2610,0)</f>
        <v>0</v>
      </c>
      <c r="F2610" s="103">
        <f t="shared" si="81"/>
        <v>0</v>
      </c>
    </row>
    <row r="2611" spans="1:6">
      <c r="A2611" s="103">
        <f>IF('Khả năng chọn thiết bị'!$D$8="",0,IF(Consolidated!L2611='Khả năng chọn thiết bị'!$D$8,1,0))</f>
        <v>0</v>
      </c>
      <c r="B2611" s="103">
        <f>IF('Khả năng chọn thiết bị'!$D$8="",0,IF(Consolidated!P2611='Khả năng chọn thiết bị'!$D$8,1,0))</f>
        <v>0</v>
      </c>
      <c r="C2611" s="103">
        <f t="shared" si="80"/>
        <v>0</v>
      </c>
      <c r="D2611" s="103">
        <f>IF(Consolidated!E2611=1,1,0)</f>
        <v>1</v>
      </c>
      <c r="E2611" s="103">
        <f>IF(ISNUMBER(Consolidated!F2611),Consolidated!F2611,0)</f>
        <v>0</v>
      </c>
      <c r="F2611" s="103">
        <f t="shared" si="81"/>
        <v>0</v>
      </c>
    </row>
    <row r="2612" spans="1:6">
      <c r="A2612" s="103">
        <f>IF('Khả năng chọn thiết bị'!$D$8="",0,IF(Consolidated!L2612='Khả năng chọn thiết bị'!$D$8,1,0))</f>
        <v>0</v>
      </c>
      <c r="B2612" s="103">
        <f>IF('Khả năng chọn thiết bị'!$D$8="",0,IF(Consolidated!P2612='Khả năng chọn thiết bị'!$D$8,1,0))</f>
        <v>0</v>
      </c>
      <c r="C2612" s="103">
        <f t="shared" si="80"/>
        <v>0</v>
      </c>
      <c r="D2612" s="103">
        <f>IF(Consolidated!E2612=1,1,0)</f>
        <v>1</v>
      </c>
      <c r="E2612" s="103">
        <f>IF(ISNUMBER(Consolidated!F2612),Consolidated!F2612,0)</f>
        <v>0</v>
      </c>
      <c r="F2612" s="103">
        <f t="shared" si="81"/>
        <v>0</v>
      </c>
    </row>
    <row r="2613" spans="1:6">
      <c r="A2613" s="103">
        <f>IF('Khả năng chọn thiết bị'!$D$8="",0,IF(Consolidated!L2613='Khả năng chọn thiết bị'!$D$8,1,0))</f>
        <v>0</v>
      </c>
      <c r="B2613" s="103">
        <f>IF('Khả năng chọn thiết bị'!$D$8="",0,IF(Consolidated!P2613='Khả năng chọn thiết bị'!$D$8,1,0))</f>
        <v>0</v>
      </c>
      <c r="C2613" s="103">
        <f t="shared" si="80"/>
        <v>0</v>
      </c>
      <c r="D2613" s="103">
        <f>IF(Consolidated!E2613=1,1,0)</f>
        <v>1</v>
      </c>
      <c r="E2613" s="103">
        <f>IF(ISNUMBER(Consolidated!F2613),Consolidated!F2613,0)</f>
        <v>0</v>
      </c>
      <c r="F2613" s="103">
        <f t="shared" si="81"/>
        <v>0</v>
      </c>
    </row>
    <row r="2614" spans="1:6">
      <c r="A2614" s="103">
        <f>IF('Khả năng chọn thiết bị'!$D$8="",0,IF(Consolidated!L2614='Khả năng chọn thiết bị'!$D$8,1,0))</f>
        <v>0</v>
      </c>
      <c r="B2614" s="103">
        <f>IF('Khả năng chọn thiết bị'!$D$8="",0,IF(Consolidated!P2614='Khả năng chọn thiết bị'!$D$8,1,0))</f>
        <v>0</v>
      </c>
      <c r="C2614" s="103">
        <f t="shared" si="80"/>
        <v>0</v>
      </c>
      <c r="D2614" s="103">
        <f>IF(Consolidated!E2614=1,1,0)</f>
        <v>0</v>
      </c>
      <c r="E2614" s="103">
        <f>IF(ISNUMBER(Consolidated!F2614),Consolidated!F2614,0)</f>
        <v>0</v>
      </c>
      <c r="F2614" s="103">
        <f t="shared" si="81"/>
        <v>0</v>
      </c>
    </row>
    <row r="2615" spans="1:6">
      <c r="A2615" s="103">
        <f>IF('Khả năng chọn thiết bị'!$D$8="",0,IF(Consolidated!L2615='Khả năng chọn thiết bị'!$D$8,1,0))</f>
        <v>0</v>
      </c>
      <c r="B2615" s="103">
        <f>IF('Khả năng chọn thiết bị'!$D$8="",0,IF(Consolidated!P2615='Khả năng chọn thiết bị'!$D$8,1,0))</f>
        <v>0</v>
      </c>
      <c r="C2615" s="103">
        <f t="shared" si="80"/>
        <v>0</v>
      </c>
      <c r="D2615" s="103">
        <f>IF(Consolidated!E2615=1,1,0)</f>
        <v>1</v>
      </c>
      <c r="E2615" s="103">
        <f>IF(ISNUMBER(Consolidated!F2615),Consolidated!F2615,0)</f>
        <v>0</v>
      </c>
      <c r="F2615" s="103">
        <f t="shared" si="81"/>
        <v>0</v>
      </c>
    </row>
    <row r="2616" spans="1:6">
      <c r="A2616" s="103">
        <f>IF('Khả năng chọn thiết bị'!$D$8="",0,IF(Consolidated!L2616='Khả năng chọn thiết bị'!$D$8,1,0))</f>
        <v>0</v>
      </c>
      <c r="B2616" s="103">
        <f>IF('Khả năng chọn thiết bị'!$D$8="",0,IF(Consolidated!P2616='Khả năng chọn thiết bị'!$D$8,1,0))</f>
        <v>0</v>
      </c>
      <c r="C2616" s="103">
        <f t="shared" si="80"/>
        <v>0</v>
      </c>
      <c r="D2616" s="103">
        <f>IF(Consolidated!E2616=1,1,0)</f>
        <v>1</v>
      </c>
      <c r="E2616" s="103">
        <f>IF(ISNUMBER(Consolidated!F2616),Consolidated!F2616,0)</f>
        <v>0</v>
      </c>
      <c r="F2616" s="103">
        <f t="shared" si="81"/>
        <v>0</v>
      </c>
    </row>
    <row r="2617" spans="1:6">
      <c r="A2617" s="103">
        <f>IF('Khả năng chọn thiết bị'!$D$8="",0,IF(Consolidated!L2617='Khả năng chọn thiết bị'!$D$8,1,0))</f>
        <v>0</v>
      </c>
      <c r="B2617" s="103">
        <f>IF('Khả năng chọn thiết bị'!$D$8="",0,IF(Consolidated!P2617='Khả năng chọn thiết bị'!$D$8,1,0))</f>
        <v>0</v>
      </c>
      <c r="C2617" s="103">
        <f t="shared" si="80"/>
        <v>0</v>
      </c>
      <c r="D2617" s="103">
        <f>IF(Consolidated!E2617=1,1,0)</f>
        <v>1</v>
      </c>
      <c r="E2617" s="103">
        <f>IF(ISNUMBER(Consolidated!F2617),Consolidated!F2617,0)</f>
        <v>0</v>
      </c>
      <c r="F2617" s="103">
        <f t="shared" si="81"/>
        <v>0</v>
      </c>
    </row>
    <row r="2618" spans="1:6">
      <c r="A2618" s="103">
        <f>IF('Khả năng chọn thiết bị'!$D$8="",0,IF(Consolidated!L2618='Khả năng chọn thiết bị'!$D$8,1,0))</f>
        <v>0</v>
      </c>
      <c r="B2618" s="103">
        <f>IF('Khả năng chọn thiết bị'!$D$8="",0,IF(Consolidated!P2618='Khả năng chọn thiết bị'!$D$8,1,0))</f>
        <v>0</v>
      </c>
      <c r="C2618" s="103">
        <f t="shared" si="80"/>
        <v>0</v>
      </c>
      <c r="D2618" s="103">
        <f>IF(Consolidated!E2618=1,1,0)</f>
        <v>1</v>
      </c>
      <c r="E2618" s="103">
        <f>IF(ISNUMBER(Consolidated!F2618),Consolidated!F2618,0)</f>
        <v>0</v>
      </c>
      <c r="F2618" s="103">
        <f t="shared" si="81"/>
        <v>0</v>
      </c>
    </row>
    <row r="2619" spans="1:6">
      <c r="A2619" s="103">
        <f>IF('Khả năng chọn thiết bị'!$D$8="",0,IF(Consolidated!L2619='Khả năng chọn thiết bị'!$D$8,1,0))</f>
        <v>0</v>
      </c>
      <c r="B2619" s="103">
        <f>IF('Khả năng chọn thiết bị'!$D$8="",0,IF(Consolidated!P2619='Khả năng chọn thiết bị'!$D$8,1,0))</f>
        <v>0</v>
      </c>
      <c r="C2619" s="103">
        <f t="shared" si="80"/>
        <v>0</v>
      </c>
      <c r="D2619" s="103">
        <f>IF(Consolidated!E2619=1,1,0)</f>
        <v>1</v>
      </c>
      <c r="E2619" s="103">
        <f>IF(ISNUMBER(Consolidated!F2619),Consolidated!F2619,0)</f>
        <v>0</v>
      </c>
      <c r="F2619" s="103">
        <f t="shared" si="81"/>
        <v>0</v>
      </c>
    </row>
    <row r="2620" spans="1:6">
      <c r="A2620" s="103">
        <f>IF('Khả năng chọn thiết bị'!$D$8="",0,IF(Consolidated!L2620='Khả năng chọn thiết bị'!$D$8,1,0))</f>
        <v>0</v>
      </c>
      <c r="B2620" s="103">
        <f>IF('Khả năng chọn thiết bị'!$D$8="",0,IF(Consolidated!P2620='Khả năng chọn thiết bị'!$D$8,1,0))</f>
        <v>0</v>
      </c>
      <c r="C2620" s="103">
        <f t="shared" si="80"/>
        <v>0</v>
      </c>
      <c r="D2620" s="103">
        <f>IF(Consolidated!E2620=1,1,0)</f>
        <v>0</v>
      </c>
      <c r="E2620" s="103">
        <f>IF(ISNUMBER(Consolidated!F2620),Consolidated!F2620,0)</f>
        <v>0</v>
      </c>
      <c r="F2620" s="103">
        <f t="shared" si="81"/>
        <v>0</v>
      </c>
    </row>
    <row r="2621" spans="1:6">
      <c r="A2621" s="103">
        <f>IF('Khả năng chọn thiết bị'!$D$8="",0,IF(Consolidated!L2621='Khả năng chọn thiết bị'!$D$8,1,0))</f>
        <v>0</v>
      </c>
      <c r="B2621" s="103">
        <f>IF('Khả năng chọn thiết bị'!$D$8="",0,IF(Consolidated!P2621='Khả năng chọn thiết bị'!$D$8,1,0))</f>
        <v>0</v>
      </c>
      <c r="C2621" s="103">
        <f t="shared" si="80"/>
        <v>0</v>
      </c>
      <c r="D2621" s="103">
        <f>IF(Consolidated!E2621=1,1,0)</f>
        <v>0</v>
      </c>
      <c r="E2621" s="103">
        <f>IF(ISNUMBER(Consolidated!F2621),Consolidated!F2621,0)</f>
        <v>0</v>
      </c>
      <c r="F2621" s="103">
        <f t="shared" si="81"/>
        <v>0</v>
      </c>
    </row>
    <row r="2622" spans="1:6">
      <c r="A2622" s="103">
        <f>IF('Khả năng chọn thiết bị'!$D$8="",0,IF(Consolidated!L2622='Khả năng chọn thiết bị'!$D$8,1,0))</f>
        <v>0</v>
      </c>
      <c r="B2622" s="103">
        <f>IF('Khả năng chọn thiết bị'!$D$8="",0,IF(Consolidated!P2622='Khả năng chọn thiết bị'!$D$8,1,0))</f>
        <v>0</v>
      </c>
      <c r="C2622" s="103">
        <f t="shared" si="80"/>
        <v>0</v>
      </c>
      <c r="D2622" s="103">
        <f>IF(Consolidated!E2622=1,1,0)</f>
        <v>0</v>
      </c>
      <c r="E2622" s="103">
        <f>IF(ISNUMBER(Consolidated!F2622),Consolidated!F2622,0)</f>
        <v>0</v>
      </c>
      <c r="F2622" s="103">
        <f t="shared" si="81"/>
        <v>0</v>
      </c>
    </row>
    <row r="2623" spans="1:6">
      <c r="A2623" s="103">
        <f>IF('Khả năng chọn thiết bị'!$D$8="",0,IF(Consolidated!L2623='Khả năng chọn thiết bị'!$D$8,1,0))</f>
        <v>0</v>
      </c>
      <c r="B2623" s="103">
        <f>IF('Khả năng chọn thiết bị'!$D$8="",0,IF(Consolidated!P2623='Khả năng chọn thiết bị'!$D$8,1,0))</f>
        <v>0</v>
      </c>
      <c r="C2623" s="103">
        <f t="shared" si="80"/>
        <v>0</v>
      </c>
      <c r="D2623" s="103">
        <f>IF(Consolidated!E2623=1,1,0)</f>
        <v>0</v>
      </c>
      <c r="E2623" s="103">
        <f>IF(ISNUMBER(Consolidated!F2623),Consolidated!F2623,0)</f>
        <v>0</v>
      </c>
      <c r="F2623" s="103">
        <f t="shared" si="81"/>
        <v>0</v>
      </c>
    </row>
    <row r="2624" spans="1:6">
      <c r="A2624" s="103">
        <f>IF('Khả năng chọn thiết bị'!$D$8="",0,IF(Consolidated!L2624='Khả năng chọn thiết bị'!$D$8,1,0))</f>
        <v>0</v>
      </c>
      <c r="B2624" s="103">
        <f>IF('Khả năng chọn thiết bị'!$D$8="",0,IF(Consolidated!P2624='Khả năng chọn thiết bị'!$D$8,1,0))</f>
        <v>0</v>
      </c>
      <c r="C2624" s="103">
        <f t="shared" si="80"/>
        <v>0</v>
      </c>
      <c r="D2624" s="103">
        <f>IF(Consolidated!E2624=1,1,0)</f>
        <v>0</v>
      </c>
      <c r="E2624" s="103">
        <f>IF(ISNUMBER(Consolidated!F2624),Consolidated!F2624,0)</f>
        <v>0</v>
      </c>
      <c r="F2624" s="103">
        <f t="shared" si="81"/>
        <v>0</v>
      </c>
    </row>
    <row r="2625" spans="1:6">
      <c r="A2625" s="103">
        <f>IF('Khả năng chọn thiết bị'!$D$8="",0,IF(Consolidated!L2625='Khả năng chọn thiết bị'!$D$8,1,0))</f>
        <v>0</v>
      </c>
      <c r="B2625" s="103">
        <f>IF('Khả năng chọn thiết bị'!$D$8="",0,IF(Consolidated!P2625='Khả năng chọn thiết bị'!$D$8,1,0))</f>
        <v>0</v>
      </c>
      <c r="C2625" s="103">
        <f t="shared" si="80"/>
        <v>0</v>
      </c>
      <c r="D2625" s="103">
        <f>IF(Consolidated!E2625=1,1,0)</f>
        <v>0</v>
      </c>
      <c r="E2625" s="103">
        <f>IF(ISNUMBER(Consolidated!F2625),Consolidated!F2625,0)</f>
        <v>0</v>
      </c>
      <c r="F2625" s="103">
        <f t="shared" si="81"/>
        <v>0</v>
      </c>
    </row>
    <row r="2626" spans="1:6">
      <c r="A2626" s="103">
        <f>IF('Khả năng chọn thiết bị'!$D$8="",0,IF(Consolidated!L2626='Khả năng chọn thiết bị'!$D$8,1,0))</f>
        <v>0</v>
      </c>
      <c r="B2626" s="103">
        <f>IF('Khả năng chọn thiết bị'!$D$8="",0,IF(Consolidated!P2626='Khả năng chọn thiết bị'!$D$8,1,0))</f>
        <v>0</v>
      </c>
      <c r="C2626" s="103">
        <f t="shared" ref="C2626:C2689" si="82">IF(A2626+B2626&gt;0,1,0)</f>
        <v>0</v>
      </c>
      <c r="D2626" s="103">
        <f>IF(Consolidated!E2626=1,1,0)</f>
        <v>0</v>
      </c>
      <c r="E2626" s="103">
        <f>IF(ISNUMBER(Consolidated!F2626),Consolidated!F2626,0)</f>
        <v>0</v>
      </c>
      <c r="F2626" s="103">
        <f t="shared" si="81"/>
        <v>0</v>
      </c>
    </row>
    <row r="2627" spans="1:6">
      <c r="A2627" s="103">
        <f>IF('Khả năng chọn thiết bị'!$D$8="",0,IF(Consolidated!L2627='Khả năng chọn thiết bị'!$D$8,1,0))</f>
        <v>0</v>
      </c>
      <c r="B2627" s="103">
        <f>IF('Khả năng chọn thiết bị'!$D$8="",0,IF(Consolidated!P2627='Khả năng chọn thiết bị'!$D$8,1,0))</f>
        <v>0</v>
      </c>
      <c r="C2627" s="103">
        <f t="shared" si="82"/>
        <v>0</v>
      </c>
      <c r="D2627" s="103">
        <f>IF(Consolidated!E2627=1,1,0)</f>
        <v>0</v>
      </c>
      <c r="E2627" s="103">
        <f>IF(ISNUMBER(Consolidated!F2627),Consolidated!F2627,0)</f>
        <v>0</v>
      </c>
      <c r="F2627" s="103">
        <f t="shared" ref="F2627:F2690" si="83">F2626+C2627</f>
        <v>0</v>
      </c>
    </row>
    <row r="2628" spans="1:6">
      <c r="A2628" s="103">
        <f>IF('Khả năng chọn thiết bị'!$D$8="",0,IF(Consolidated!L2628='Khả năng chọn thiết bị'!$D$8,1,0))</f>
        <v>0</v>
      </c>
      <c r="B2628" s="103">
        <f>IF('Khả năng chọn thiết bị'!$D$8="",0,IF(Consolidated!P2628='Khả năng chọn thiết bị'!$D$8,1,0))</f>
        <v>0</v>
      </c>
      <c r="C2628" s="103">
        <f t="shared" si="82"/>
        <v>0</v>
      </c>
      <c r="D2628" s="103">
        <f>IF(Consolidated!E2628=1,1,0)</f>
        <v>0</v>
      </c>
      <c r="E2628" s="103">
        <f>IF(ISNUMBER(Consolidated!F2628),Consolidated!F2628,0)</f>
        <v>0</v>
      </c>
      <c r="F2628" s="103">
        <f t="shared" si="83"/>
        <v>0</v>
      </c>
    </row>
    <row r="2629" spans="1:6">
      <c r="A2629" s="103">
        <f>IF('Khả năng chọn thiết bị'!$D$8="",0,IF(Consolidated!L2629='Khả năng chọn thiết bị'!$D$8,1,0))</f>
        <v>0</v>
      </c>
      <c r="B2629" s="103">
        <f>IF('Khả năng chọn thiết bị'!$D$8="",0,IF(Consolidated!P2629='Khả năng chọn thiết bị'!$D$8,1,0))</f>
        <v>0</v>
      </c>
      <c r="C2629" s="103">
        <f t="shared" si="82"/>
        <v>0</v>
      </c>
      <c r="D2629" s="103">
        <f>IF(Consolidated!E2629=1,1,0)</f>
        <v>0</v>
      </c>
      <c r="E2629" s="103">
        <f>IF(ISNUMBER(Consolidated!F2629),Consolidated!F2629,0)</f>
        <v>0.10677578987438142</v>
      </c>
      <c r="F2629" s="103">
        <f t="shared" si="83"/>
        <v>0</v>
      </c>
    </row>
    <row r="2630" spans="1:6">
      <c r="A2630" s="103">
        <f>IF('Khả năng chọn thiết bị'!$D$8="",0,IF(Consolidated!L2630='Khả năng chọn thiết bị'!$D$8,1,0))</f>
        <v>0</v>
      </c>
      <c r="B2630" s="103">
        <f>IF('Khả năng chọn thiết bị'!$D$8="",0,IF(Consolidated!P2630='Khả năng chọn thiết bị'!$D$8,1,0))</f>
        <v>0</v>
      </c>
      <c r="C2630" s="103">
        <f t="shared" si="82"/>
        <v>0</v>
      </c>
      <c r="D2630" s="103">
        <f>IF(Consolidated!E2630=1,1,0)</f>
        <v>0</v>
      </c>
      <c r="E2630" s="103">
        <f>IF(ISNUMBER(Consolidated!F2630),Consolidated!F2630,0)</f>
        <v>0</v>
      </c>
      <c r="F2630" s="103">
        <f t="shared" si="83"/>
        <v>0</v>
      </c>
    </row>
    <row r="2631" spans="1:6">
      <c r="A2631" s="103">
        <f>IF('Khả năng chọn thiết bị'!$D$8="",0,IF(Consolidated!L2631='Khả năng chọn thiết bị'!$D$8,1,0))</f>
        <v>0</v>
      </c>
      <c r="B2631" s="103">
        <f>IF('Khả năng chọn thiết bị'!$D$8="",0,IF(Consolidated!P2631='Khả năng chọn thiết bị'!$D$8,1,0))</f>
        <v>0</v>
      </c>
      <c r="C2631" s="103">
        <f t="shared" si="82"/>
        <v>0</v>
      </c>
      <c r="D2631" s="103">
        <f>IF(Consolidated!E2631=1,1,0)</f>
        <v>0</v>
      </c>
      <c r="E2631" s="103">
        <f>IF(ISNUMBER(Consolidated!F2631),Consolidated!F2631,0)</f>
        <v>0</v>
      </c>
      <c r="F2631" s="103">
        <f t="shared" si="83"/>
        <v>0</v>
      </c>
    </row>
    <row r="2632" spans="1:6">
      <c r="A2632" s="103">
        <f>IF('Khả năng chọn thiết bị'!$D$8="",0,IF(Consolidated!L2632='Khả năng chọn thiết bị'!$D$8,1,0))</f>
        <v>0</v>
      </c>
      <c r="B2632" s="103">
        <f>IF('Khả năng chọn thiết bị'!$D$8="",0,IF(Consolidated!P2632='Khả năng chọn thiết bị'!$D$8,1,0))</f>
        <v>0</v>
      </c>
      <c r="C2632" s="103">
        <f t="shared" si="82"/>
        <v>0</v>
      </c>
      <c r="D2632" s="103">
        <f>IF(Consolidated!E2632=1,1,0)</f>
        <v>0</v>
      </c>
      <c r="E2632" s="103">
        <f>IF(ISNUMBER(Consolidated!F2632),Consolidated!F2632,0)</f>
        <v>0</v>
      </c>
      <c r="F2632" s="103">
        <f t="shared" si="83"/>
        <v>0</v>
      </c>
    </row>
    <row r="2633" spans="1:6">
      <c r="A2633" s="103">
        <f>IF('Khả năng chọn thiết bị'!$D$8="",0,IF(Consolidated!L2633='Khả năng chọn thiết bị'!$D$8,1,0))</f>
        <v>0</v>
      </c>
      <c r="B2633" s="103">
        <f>IF('Khả năng chọn thiết bị'!$D$8="",0,IF(Consolidated!P2633='Khả năng chọn thiết bị'!$D$8,1,0))</f>
        <v>0</v>
      </c>
      <c r="C2633" s="103">
        <f t="shared" si="82"/>
        <v>0</v>
      </c>
      <c r="D2633" s="103">
        <f>IF(Consolidated!E2633=1,1,0)</f>
        <v>0</v>
      </c>
      <c r="E2633" s="103">
        <f>IF(ISNUMBER(Consolidated!F2633),Consolidated!F2633,0)</f>
        <v>0</v>
      </c>
      <c r="F2633" s="103">
        <f t="shared" si="83"/>
        <v>0</v>
      </c>
    </row>
    <row r="2634" spans="1:6">
      <c r="A2634" s="103">
        <f>IF('Khả năng chọn thiết bị'!$D$8="",0,IF(Consolidated!L2634='Khả năng chọn thiết bị'!$D$8,1,0))</f>
        <v>0</v>
      </c>
      <c r="B2634" s="103">
        <f>IF('Khả năng chọn thiết bị'!$D$8="",0,IF(Consolidated!P2634='Khả năng chọn thiết bị'!$D$8,1,0))</f>
        <v>0</v>
      </c>
      <c r="C2634" s="103">
        <f t="shared" si="82"/>
        <v>0</v>
      </c>
      <c r="D2634" s="103">
        <f>IF(Consolidated!E2634=1,1,0)</f>
        <v>0</v>
      </c>
      <c r="E2634" s="103">
        <f>IF(ISNUMBER(Consolidated!F2634),Consolidated!F2634,0)</f>
        <v>0</v>
      </c>
      <c r="F2634" s="103">
        <f t="shared" si="83"/>
        <v>0</v>
      </c>
    </row>
    <row r="2635" spans="1:6">
      <c r="A2635" s="103">
        <f>IF('Khả năng chọn thiết bị'!$D$8="",0,IF(Consolidated!L2635='Khả năng chọn thiết bị'!$D$8,1,0))</f>
        <v>0</v>
      </c>
      <c r="B2635" s="103">
        <f>IF('Khả năng chọn thiết bị'!$D$8="",0,IF(Consolidated!P2635='Khả năng chọn thiết bị'!$D$8,1,0))</f>
        <v>0</v>
      </c>
      <c r="C2635" s="103">
        <f t="shared" si="82"/>
        <v>0</v>
      </c>
      <c r="D2635" s="103">
        <f>IF(Consolidated!E2635=1,1,0)</f>
        <v>0</v>
      </c>
      <c r="E2635" s="103">
        <f>IF(ISNUMBER(Consolidated!F2635),Consolidated!F2635,0)</f>
        <v>0</v>
      </c>
      <c r="F2635" s="103">
        <f t="shared" si="83"/>
        <v>0</v>
      </c>
    </row>
    <row r="2636" spans="1:6">
      <c r="A2636" s="103">
        <f>IF('Khả năng chọn thiết bị'!$D$8="",0,IF(Consolidated!L2636='Khả năng chọn thiết bị'!$D$8,1,0))</f>
        <v>0</v>
      </c>
      <c r="B2636" s="103">
        <f>IF('Khả năng chọn thiết bị'!$D$8="",0,IF(Consolidated!P2636='Khả năng chọn thiết bị'!$D$8,1,0))</f>
        <v>0</v>
      </c>
      <c r="C2636" s="103">
        <f t="shared" si="82"/>
        <v>0</v>
      </c>
      <c r="D2636" s="103">
        <f>IF(Consolidated!E2636=1,1,0)</f>
        <v>0</v>
      </c>
      <c r="E2636" s="103">
        <f>IF(ISNUMBER(Consolidated!F2636),Consolidated!F2636,0)</f>
        <v>0</v>
      </c>
      <c r="F2636" s="103">
        <f t="shared" si="83"/>
        <v>0</v>
      </c>
    </row>
    <row r="2637" spans="1:6">
      <c r="A2637" s="103">
        <f>IF('Khả năng chọn thiết bị'!$D$8="",0,IF(Consolidated!L2637='Khả năng chọn thiết bị'!$D$8,1,0))</f>
        <v>0</v>
      </c>
      <c r="B2637" s="103">
        <f>IF('Khả năng chọn thiết bị'!$D$8="",0,IF(Consolidated!P2637='Khả năng chọn thiết bị'!$D$8,1,0))</f>
        <v>0</v>
      </c>
      <c r="C2637" s="103">
        <f t="shared" si="82"/>
        <v>0</v>
      </c>
      <c r="D2637" s="103">
        <f>IF(Consolidated!E2637=1,1,0)</f>
        <v>0</v>
      </c>
      <c r="E2637" s="103">
        <f>IF(ISNUMBER(Consolidated!F2637),Consolidated!F2637,0)</f>
        <v>0</v>
      </c>
      <c r="F2637" s="103">
        <f t="shared" si="83"/>
        <v>0</v>
      </c>
    </row>
    <row r="2638" spans="1:6">
      <c r="A2638" s="103">
        <f>IF('Khả năng chọn thiết bị'!$D$8="",0,IF(Consolidated!L2638='Khả năng chọn thiết bị'!$D$8,1,0))</f>
        <v>0</v>
      </c>
      <c r="B2638" s="103">
        <f>IF('Khả năng chọn thiết bị'!$D$8="",0,IF(Consolidated!P2638='Khả năng chọn thiết bị'!$D$8,1,0))</f>
        <v>0</v>
      </c>
      <c r="C2638" s="103">
        <f t="shared" si="82"/>
        <v>0</v>
      </c>
      <c r="D2638" s="103">
        <f>IF(Consolidated!E2638=1,1,0)</f>
        <v>0</v>
      </c>
      <c r="E2638" s="103">
        <f>IF(ISNUMBER(Consolidated!F2638),Consolidated!F2638,0)</f>
        <v>0</v>
      </c>
      <c r="F2638" s="103">
        <f t="shared" si="83"/>
        <v>0</v>
      </c>
    </row>
    <row r="2639" spans="1:6">
      <c r="A2639" s="103">
        <f>IF('Khả năng chọn thiết bị'!$D$8="",0,IF(Consolidated!L2639='Khả năng chọn thiết bị'!$D$8,1,0))</f>
        <v>0</v>
      </c>
      <c r="B2639" s="103">
        <f>IF('Khả năng chọn thiết bị'!$D$8="",0,IF(Consolidated!P2639='Khả năng chọn thiết bị'!$D$8,1,0))</f>
        <v>0</v>
      </c>
      <c r="C2639" s="103">
        <f t="shared" si="82"/>
        <v>0</v>
      </c>
      <c r="D2639" s="103">
        <f>IF(Consolidated!E2639=1,1,0)</f>
        <v>0</v>
      </c>
      <c r="E2639" s="103">
        <f>IF(ISNUMBER(Consolidated!F2639),Consolidated!F2639,0)</f>
        <v>0</v>
      </c>
      <c r="F2639" s="103">
        <f t="shared" si="83"/>
        <v>0</v>
      </c>
    </row>
    <row r="2640" spans="1:6">
      <c r="A2640" s="103">
        <f>IF('Khả năng chọn thiết bị'!$D$8="",0,IF(Consolidated!L2640='Khả năng chọn thiết bị'!$D$8,1,0))</f>
        <v>0</v>
      </c>
      <c r="B2640" s="103">
        <f>IF('Khả năng chọn thiết bị'!$D$8="",0,IF(Consolidated!P2640='Khả năng chọn thiết bị'!$D$8,1,0))</f>
        <v>0</v>
      </c>
      <c r="C2640" s="103">
        <f t="shared" si="82"/>
        <v>0</v>
      </c>
      <c r="D2640" s="103">
        <f>IF(Consolidated!E2640=1,1,0)</f>
        <v>0</v>
      </c>
      <c r="E2640" s="103">
        <f>IF(ISNUMBER(Consolidated!F2640),Consolidated!F2640,0)</f>
        <v>0</v>
      </c>
      <c r="F2640" s="103">
        <f t="shared" si="83"/>
        <v>0</v>
      </c>
    </row>
    <row r="2641" spans="1:6">
      <c r="A2641" s="103">
        <f>IF('Khả năng chọn thiết bị'!$D$8="",0,IF(Consolidated!L2641='Khả năng chọn thiết bị'!$D$8,1,0))</f>
        <v>0</v>
      </c>
      <c r="B2641" s="103">
        <f>IF('Khả năng chọn thiết bị'!$D$8="",0,IF(Consolidated!P2641='Khả năng chọn thiết bị'!$D$8,1,0))</f>
        <v>0</v>
      </c>
      <c r="C2641" s="103">
        <f t="shared" si="82"/>
        <v>0</v>
      </c>
      <c r="D2641" s="103">
        <f>IF(Consolidated!E2641=1,1,0)</f>
        <v>0</v>
      </c>
      <c r="E2641" s="103">
        <f>IF(ISNUMBER(Consolidated!F2641),Consolidated!F2641,0)</f>
        <v>0</v>
      </c>
      <c r="F2641" s="103">
        <f t="shared" si="83"/>
        <v>0</v>
      </c>
    </row>
    <row r="2642" spans="1:6">
      <c r="A2642" s="103">
        <f>IF('Khả năng chọn thiết bị'!$D$8="",0,IF(Consolidated!L2642='Khả năng chọn thiết bị'!$D$8,1,0))</f>
        <v>0</v>
      </c>
      <c r="B2642" s="103">
        <f>IF('Khả năng chọn thiết bị'!$D$8="",0,IF(Consolidated!P2642='Khả năng chọn thiết bị'!$D$8,1,0))</f>
        <v>0</v>
      </c>
      <c r="C2642" s="103">
        <f t="shared" si="82"/>
        <v>0</v>
      </c>
      <c r="D2642" s="103">
        <f>IF(Consolidated!E2642=1,1,0)</f>
        <v>0</v>
      </c>
      <c r="E2642" s="103">
        <f>IF(ISNUMBER(Consolidated!F2642),Consolidated!F2642,0)</f>
        <v>0</v>
      </c>
      <c r="F2642" s="103">
        <f t="shared" si="83"/>
        <v>0</v>
      </c>
    </row>
    <row r="2643" spans="1:6">
      <c r="A2643" s="103">
        <f>IF('Khả năng chọn thiết bị'!$D$8="",0,IF(Consolidated!L2643='Khả năng chọn thiết bị'!$D$8,1,0))</f>
        <v>0</v>
      </c>
      <c r="B2643" s="103">
        <f>IF('Khả năng chọn thiết bị'!$D$8="",0,IF(Consolidated!P2643='Khả năng chọn thiết bị'!$D$8,1,0))</f>
        <v>0</v>
      </c>
      <c r="C2643" s="103">
        <f t="shared" si="82"/>
        <v>0</v>
      </c>
      <c r="D2643" s="103">
        <f>IF(Consolidated!E2643=1,1,0)</f>
        <v>0</v>
      </c>
      <c r="E2643" s="103">
        <f>IF(ISNUMBER(Consolidated!F2643),Consolidated!F2643,0)</f>
        <v>0</v>
      </c>
      <c r="F2643" s="103">
        <f t="shared" si="83"/>
        <v>0</v>
      </c>
    </row>
    <row r="2644" spans="1:6">
      <c r="A2644" s="103">
        <f>IF('Khả năng chọn thiết bị'!$D$8="",0,IF(Consolidated!L2644='Khả năng chọn thiết bị'!$D$8,1,0))</f>
        <v>0</v>
      </c>
      <c r="B2644" s="103">
        <f>IF('Khả năng chọn thiết bị'!$D$8="",0,IF(Consolidated!P2644='Khả năng chọn thiết bị'!$D$8,1,0))</f>
        <v>0</v>
      </c>
      <c r="C2644" s="103">
        <f t="shared" si="82"/>
        <v>0</v>
      </c>
      <c r="D2644" s="103">
        <f>IF(Consolidated!E2644=1,1,0)</f>
        <v>0</v>
      </c>
      <c r="E2644" s="103">
        <f>IF(ISNUMBER(Consolidated!F2644),Consolidated!F2644,0)</f>
        <v>0</v>
      </c>
      <c r="F2644" s="103">
        <f t="shared" si="83"/>
        <v>0</v>
      </c>
    </row>
    <row r="2645" spans="1:6">
      <c r="A2645" s="103">
        <f>IF('Khả năng chọn thiết bị'!$D$8="",0,IF(Consolidated!L2645='Khả năng chọn thiết bị'!$D$8,1,0))</f>
        <v>0</v>
      </c>
      <c r="B2645" s="103">
        <f>IF('Khả năng chọn thiết bị'!$D$8="",0,IF(Consolidated!P2645='Khả năng chọn thiết bị'!$D$8,1,0))</f>
        <v>0</v>
      </c>
      <c r="C2645" s="103">
        <f t="shared" si="82"/>
        <v>0</v>
      </c>
      <c r="D2645" s="103">
        <f>IF(Consolidated!E2645=1,1,0)</f>
        <v>0</v>
      </c>
      <c r="E2645" s="103">
        <f>IF(ISNUMBER(Consolidated!F2645),Consolidated!F2645,0)</f>
        <v>0</v>
      </c>
      <c r="F2645" s="103">
        <f t="shared" si="83"/>
        <v>0</v>
      </c>
    </row>
    <row r="2646" spans="1:6">
      <c r="A2646" s="103">
        <f>IF('Khả năng chọn thiết bị'!$D$8="",0,IF(Consolidated!L2646='Khả năng chọn thiết bị'!$D$8,1,0))</f>
        <v>0</v>
      </c>
      <c r="B2646" s="103">
        <f>IF('Khả năng chọn thiết bị'!$D$8="",0,IF(Consolidated!P2646='Khả năng chọn thiết bị'!$D$8,1,0))</f>
        <v>0</v>
      </c>
      <c r="C2646" s="103">
        <f t="shared" si="82"/>
        <v>0</v>
      </c>
      <c r="D2646" s="103">
        <f>IF(Consolidated!E2646=1,1,0)</f>
        <v>0</v>
      </c>
      <c r="E2646" s="103">
        <f>IF(ISNUMBER(Consolidated!F2646),Consolidated!F2646,0)</f>
        <v>0</v>
      </c>
      <c r="F2646" s="103">
        <f t="shared" si="83"/>
        <v>0</v>
      </c>
    </row>
    <row r="2647" spans="1:6">
      <c r="A2647" s="103">
        <f>IF('Khả năng chọn thiết bị'!$D$8="",0,IF(Consolidated!L2647='Khả năng chọn thiết bị'!$D$8,1,0))</f>
        <v>0</v>
      </c>
      <c r="B2647" s="103">
        <f>IF('Khả năng chọn thiết bị'!$D$8="",0,IF(Consolidated!P2647='Khả năng chọn thiết bị'!$D$8,1,0))</f>
        <v>0</v>
      </c>
      <c r="C2647" s="103">
        <f t="shared" si="82"/>
        <v>0</v>
      </c>
      <c r="D2647" s="103">
        <f>IF(Consolidated!E2647=1,1,0)</f>
        <v>0</v>
      </c>
      <c r="E2647" s="103">
        <f>IF(ISNUMBER(Consolidated!F2647),Consolidated!F2647,0)</f>
        <v>0</v>
      </c>
      <c r="F2647" s="103">
        <f t="shared" si="83"/>
        <v>0</v>
      </c>
    </row>
    <row r="2648" spans="1:6">
      <c r="A2648" s="103">
        <f>IF('Khả năng chọn thiết bị'!$D$8="",0,IF(Consolidated!L2648='Khả năng chọn thiết bị'!$D$8,1,0))</f>
        <v>0</v>
      </c>
      <c r="B2648" s="103">
        <f>IF('Khả năng chọn thiết bị'!$D$8="",0,IF(Consolidated!P2648='Khả năng chọn thiết bị'!$D$8,1,0))</f>
        <v>0</v>
      </c>
      <c r="C2648" s="103">
        <f t="shared" si="82"/>
        <v>0</v>
      </c>
      <c r="D2648" s="103">
        <f>IF(Consolidated!E2648=1,1,0)</f>
        <v>0</v>
      </c>
      <c r="E2648" s="103">
        <f>IF(ISNUMBER(Consolidated!F2648),Consolidated!F2648,0)</f>
        <v>0</v>
      </c>
      <c r="F2648" s="103">
        <f t="shared" si="83"/>
        <v>0</v>
      </c>
    </row>
    <row r="2649" spans="1:6">
      <c r="A2649" s="103">
        <f>IF('Khả năng chọn thiết bị'!$D$8="",0,IF(Consolidated!L2649='Khả năng chọn thiết bị'!$D$8,1,0))</f>
        <v>0</v>
      </c>
      <c r="B2649" s="103">
        <f>IF('Khả năng chọn thiết bị'!$D$8="",0,IF(Consolidated!P2649='Khả năng chọn thiết bị'!$D$8,1,0))</f>
        <v>0</v>
      </c>
      <c r="C2649" s="103">
        <f t="shared" si="82"/>
        <v>0</v>
      </c>
      <c r="D2649" s="103">
        <f>IF(Consolidated!E2649=1,1,0)</f>
        <v>0</v>
      </c>
      <c r="E2649" s="103">
        <f>IF(ISNUMBER(Consolidated!F2649),Consolidated!F2649,0)</f>
        <v>0</v>
      </c>
      <c r="F2649" s="103">
        <f t="shared" si="83"/>
        <v>0</v>
      </c>
    </row>
    <row r="2650" spans="1:6">
      <c r="A2650" s="103">
        <f>IF('Khả năng chọn thiết bị'!$D$8="",0,IF(Consolidated!L2650='Khả năng chọn thiết bị'!$D$8,1,0))</f>
        <v>0</v>
      </c>
      <c r="B2650" s="103">
        <f>IF('Khả năng chọn thiết bị'!$D$8="",0,IF(Consolidated!P2650='Khả năng chọn thiết bị'!$D$8,1,0))</f>
        <v>0</v>
      </c>
      <c r="C2650" s="103">
        <f t="shared" si="82"/>
        <v>0</v>
      </c>
      <c r="D2650" s="103">
        <f>IF(Consolidated!E2650=1,1,0)</f>
        <v>0</v>
      </c>
      <c r="E2650" s="103">
        <f>IF(ISNUMBER(Consolidated!F2650),Consolidated!F2650,0)</f>
        <v>0</v>
      </c>
      <c r="F2650" s="103">
        <f t="shared" si="83"/>
        <v>0</v>
      </c>
    </row>
    <row r="2651" spans="1:6">
      <c r="A2651" s="103">
        <f>IF('Khả năng chọn thiết bị'!$D$8="",0,IF(Consolidated!L2651='Khả năng chọn thiết bị'!$D$8,1,0))</f>
        <v>0</v>
      </c>
      <c r="B2651" s="103">
        <f>IF('Khả năng chọn thiết bị'!$D$8="",0,IF(Consolidated!P2651='Khả năng chọn thiết bị'!$D$8,1,0))</f>
        <v>0</v>
      </c>
      <c r="C2651" s="103">
        <f t="shared" si="82"/>
        <v>0</v>
      </c>
      <c r="D2651" s="103">
        <f>IF(Consolidated!E2651=1,1,0)</f>
        <v>0</v>
      </c>
      <c r="E2651" s="103">
        <f>IF(ISNUMBER(Consolidated!F2651),Consolidated!F2651,0)</f>
        <v>0</v>
      </c>
      <c r="F2651" s="103">
        <f t="shared" si="83"/>
        <v>0</v>
      </c>
    </row>
    <row r="2652" spans="1:6">
      <c r="A2652" s="103">
        <f>IF('Khả năng chọn thiết bị'!$D$8="",0,IF(Consolidated!L2652='Khả năng chọn thiết bị'!$D$8,1,0))</f>
        <v>0</v>
      </c>
      <c r="B2652" s="103">
        <f>IF('Khả năng chọn thiết bị'!$D$8="",0,IF(Consolidated!P2652='Khả năng chọn thiết bị'!$D$8,1,0))</f>
        <v>0</v>
      </c>
      <c r="C2652" s="103">
        <f t="shared" si="82"/>
        <v>0</v>
      </c>
      <c r="D2652" s="103">
        <f>IF(Consolidated!E2652=1,1,0)</f>
        <v>0</v>
      </c>
      <c r="E2652" s="103">
        <f>IF(ISNUMBER(Consolidated!F2652),Consolidated!F2652,0)</f>
        <v>0</v>
      </c>
      <c r="F2652" s="103">
        <f t="shared" si="83"/>
        <v>0</v>
      </c>
    </row>
    <row r="2653" spans="1:6">
      <c r="A2653" s="103">
        <f>IF('Khả năng chọn thiết bị'!$D$8="",0,IF(Consolidated!L2653='Khả năng chọn thiết bị'!$D$8,1,0))</f>
        <v>0</v>
      </c>
      <c r="B2653" s="103">
        <f>IF('Khả năng chọn thiết bị'!$D$8="",0,IF(Consolidated!P2653='Khả năng chọn thiết bị'!$D$8,1,0))</f>
        <v>0</v>
      </c>
      <c r="C2653" s="103">
        <f t="shared" si="82"/>
        <v>0</v>
      </c>
      <c r="D2653" s="103">
        <f>IF(Consolidated!E2653=1,1,0)</f>
        <v>0</v>
      </c>
      <c r="E2653" s="103">
        <f>IF(ISNUMBER(Consolidated!F2653),Consolidated!F2653,0)</f>
        <v>0</v>
      </c>
      <c r="F2653" s="103">
        <f t="shared" si="83"/>
        <v>0</v>
      </c>
    </row>
    <row r="2654" spans="1:6">
      <c r="A2654" s="103">
        <f>IF('Khả năng chọn thiết bị'!$D$8="",0,IF(Consolidated!L2654='Khả năng chọn thiết bị'!$D$8,1,0))</f>
        <v>0</v>
      </c>
      <c r="B2654" s="103">
        <f>IF('Khả năng chọn thiết bị'!$D$8="",0,IF(Consolidated!P2654='Khả năng chọn thiết bị'!$D$8,1,0))</f>
        <v>0</v>
      </c>
      <c r="C2654" s="103">
        <f t="shared" si="82"/>
        <v>0</v>
      </c>
      <c r="D2654" s="103">
        <f>IF(Consolidated!E2654=1,1,0)</f>
        <v>0</v>
      </c>
      <c r="E2654" s="103">
        <f>IF(ISNUMBER(Consolidated!F2654),Consolidated!F2654,0)</f>
        <v>0</v>
      </c>
      <c r="F2654" s="103">
        <f t="shared" si="83"/>
        <v>0</v>
      </c>
    </row>
    <row r="2655" spans="1:6">
      <c r="A2655" s="103">
        <f>IF('Khả năng chọn thiết bị'!$D$8="",0,IF(Consolidated!L2655='Khả năng chọn thiết bị'!$D$8,1,0))</f>
        <v>0</v>
      </c>
      <c r="B2655" s="103">
        <f>IF('Khả năng chọn thiết bị'!$D$8="",0,IF(Consolidated!P2655='Khả năng chọn thiết bị'!$D$8,1,0))</f>
        <v>0</v>
      </c>
      <c r="C2655" s="103">
        <f t="shared" si="82"/>
        <v>0</v>
      </c>
      <c r="D2655" s="103">
        <f>IF(Consolidated!E2655=1,1,0)</f>
        <v>0</v>
      </c>
      <c r="E2655" s="103">
        <f>IF(ISNUMBER(Consolidated!F2655),Consolidated!F2655,0)</f>
        <v>0</v>
      </c>
      <c r="F2655" s="103">
        <f t="shared" si="83"/>
        <v>0</v>
      </c>
    </row>
    <row r="2656" spans="1:6">
      <c r="A2656" s="103">
        <f>IF('Khả năng chọn thiết bị'!$D$8="",0,IF(Consolidated!L2656='Khả năng chọn thiết bị'!$D$8,1,0))</f>
        <v>0</v>
      </c>
      <c r="B2656" s="103">
        <f>IF('Khả năng chọn thiết bị'!$D$8="",0,IF(Consolidated!P2656='Khả năng chọn thiết bị'!$D$8,1,0))</f>
        <v>0</v>
      </c>
      <c r="C2656" s="103">
        <f t="shared" si="82"/>
        <v>0</v>
      </c>
      <c r="D2656" s="103">
        <f>IF(Consolidated!E2656=1,1,0)</f>
        <v>0</v>
      </c>
      <c r="E2656" s="103">
        <f>IF(ISNUMBER(Consolidated!F2656),Consolidated!F2656,0)</f>
        <v>0</v>
      </c>
      <c r="F2656" s="103">
        <f t="shared" si="83"/>
        <v>0</v>
      </c>
    </row>
    <row r="2657" spans="1:6">
      <c r="A2657" s="103">
        <f>IF('Khả năng chọn thiết bị'!$D$8="",0,IF(Consolidated!L2657='Khả năng chọn thiết bị'!$D$8,1,0))</f>
        <v>0</v>
      </c>
      <c r="B2657" s="103">
        <f>IF('Khả năng chọn thiết bị'!$D$8="",0,IF(Consolidated!P2657='Khả năng chọn thiết bị'!$D$8,1,0))</f>
        <v>0</v>
      </c>
      <c r="C2657" s="103">
        <f t="shared" si="82"/>
        <v>0</v>
      </c>
      <c r="D2657" s="103">
        <f>IF(Consolidated!E2657=1,1,0)</f>
        <v>0</v>
      </c>
      <c r="E2657" s="103">
        <f>IF(ISNUMBER(Consolidated!F2657),Consolidated!F2657,0)</f>
        <v>0</v>
      </c>
      <c r="F2657" s="103">
        <f t="shared" si="83"/>
        <v>0</v>
      </c>
    </row>
    <row r="2658" spans="1:6">
      <c r="A2658" s="103">
        <f>IF('Khả năng chọn thiết bị'!$D$8="",0,IF(Consolidated!L2658='Khả năng chọn thiết bị'!$D$8,1,0))</f>
        <v>0</v>
      </c>
      <c r="B2658" s="103">
        <f>IF('Khả năng chọn thiết bị'!$D$8="",0,IF(Consolidated!P2658='Khả năng chọn thiết bị'!$D$8,1,0))</f>
        <v>0</v>
      </c>
      <c r="C2658" s="103">
        <f t="shared" si="82"/>
        <v>0</v>
      </c>
      <c r="D2658" s="103">
        <f>IF(Consolidated!E2658=1,1,0)</f>
        <v>0</v>
      </c>
      <c r="E2658" s="103">
        <f>IF(ISNUMBER(Consolidated!F2658),Consolidated!F2658,0)</f>
        <v>0</v>
      </c>
      <c r="F2658" s="103">
        <f t="shared" si="83"/>
        <v>0</v>
      </c>
    </row>
    <row r="2659" spans="1:6">
      <c r="A2659" s="103">
        <f>IF('Khả năng chọn thiết bị'!$D$8="",0,IF(Consolidated!L2659='Khả năng chọn thiết bị'!$D$8,1,0))</f>
        <v>0</v>
      </c>
      <c r="B2659" s="103">
        <f>IF('Khả năng chọn thiết bị'!$D$8="",0,IF(Consolidated!P2659='Khả năng chọn thiết bị'!$D$8,1,0))</f>
        <v>0</v>
      </c>
      <c r="C2659" s="103">
        <f t="shared" si="82"/>
        <v>0</v>
      </c>
      <c r="D2659" s="103">
        <f>IF(Consolidated!E2659=1,1,0)</f>
        <v>0</v>
      </c>
      <c r="E2659" s="103">
        <f>IF(ISNUMBER(Consolidated!F2659),Consolidated!F2659,0)</f>
        <v>0</v>
      </c>
      <c r="F2659" s="103">
        <f t="shared" si="83"/>
        <v>0</v>
      </c>
    </row>
    <row r="2660" spans="1:6">
      <c r="A2660" s="103">
        <f>IF('Khả năng chọn thiết bị'!$D$8="",0,IF(Consolidated!L2660='Khả năng chọn thiết bị'!$D$8,1,0))</f>
        <v>0</v>
      </c>
      <c r="B2660" s="103">
        <f>IF('Khả năng chọn thiết bị'!$D$8="",0,IF(Consolidated!P2660='Khả năng chọn thiết bị'!$D$8,1,0))</f>
        <v>0</v>
      </c>
      <c r="C2660" s="103">
        <f t="shared" si="82"/>
        <v>0</v>
      </c>
      <c r="D2660" s="103">
        <f>IF(Consolidated!E2660=1,1,0)</f>
        <v>0</v>
      </c>
      <c r="E2660" s="103">
        <f>IF(ISNUMBER(Consolidated!F2660),Consolidated!F2660,0)</f>
        <v>0</v>
      </c>
      <c r="F2660" s="103">
        <f t="shared" si="83"/>
        <v>0</v>
      </c>
    </row>
    <row r="2661" spans="1:6">
      <c r="A2661" s="103">
        <f>IF('Khả năng chọn thiết bị'!$D$8="",0,IF(Consolidated!L2661='Khả năng chọn thiết bị'!$D$8,1,0))</f>
        <v>0</v>
      </c>
      <c r="B2661" s="103">
        <f>IF('Khả năng chọn thiết bị'!$D$8="",0,IF(Consolidated!P2661='Khả năng chọn thiết bị'!$D$8,1,0))</f>
        <v>0</v>
      </c>
      <c r="C2661" s="103">
        <f t="shared" si="82"/>
        <v>0</v>
      </c>
      <c r="D2661" s="103">
        <f>IF(Consolidated!E2661=1,1,0)</f>
        <v>0</v>
      </c>
      <c r="E2661" s="103">
        <f>IF(ISNUMBER(Consolidated!F2661),Consolidated!F2661,0)</f>
        <v>0</v>
      </c>
      <c r="F2661" s="103">
        <f t="shared" si="83"/>
        <v>0</v>
      </c>
    </row>
    <row r="2662" spans="1:6">
      <c r="A2662" s="103">
        <f>IF('Khả năng chọn thiết bị'!$D$8="",0,IF(Consolidated!L2662='Khả năng chọn thiết bị'!$D$8,1,0))</f>
        <v>0</v>
      </c>
      <c r="B2662" s="103">
        <f>IF('Khả năng chọn thiết bị'!$D$8="",0,IF(Consolidated!P2662='Khả năng chọn thiết bị'!$D$8,1,0))</f>
        <v>0</v>
      </c>
      <c r="C2662" s="103">
        <f t="shared" si="82"/>
        <v>0</v>
      </c>
      <c r="D2662" s="103">
        <f>IF(Consolidated!E2662=1,1,0)</f>
        <v>0</v>
      </c>
      <c r="E2662" s="103">
        <f>IF(ISNUMBER(Consolidated!F2662),Consolidated!F2662,0)</f>
        <v>0</v>
      </c>
      <c r="F2662" s="103">
        <f t="shared" si="83"/>
        <v>0</v>
      </c>
    </row>
    <row r="2663" spans="1:6">
      <c r="A2663" s="103">
        <f>IF('Khả năng chọn thiết bị'!$D$8="",0,IF(Consolidated!L2663='Khả năng chọn thiết bị'!$D$8,1,0))</f>
        <v>0</v>
      </c>
      <c r="B2663" s="103">
        <f>IF('Khả năng chọn thiết bị'!$D$8="",0,IF(Consolidated!P2663='Khả năng chọn thiết bị'!$D$8,1,0))</f>
        <v>0</v>
      </c>
      <c r="C2663" s="103">
        <f t="shared" si="82"/>
        <v>0</v>
      </c>
      <c r="D2663" s="103">
        <f>IF(Consolidated!E2663=1,1,0)</f>
        <v>0</v>
      </c>
      <c r="E2663" s="103">
        <f>IF(ISNUMBER(Consolidated!F2663),Consolidated!F2663,0)</f>
        <v>0</v>
      </c>
      <c r="F2663" s="103">
        <f t="shared" si="83"/>
        <v>0</v>
      </c>
    </row>
    <row r="2664" spans="1:6">
      <c r="A2664" s="103">
        <f>IF('Khả năng chọn thiết bị'!$D$8="",0,IF(Consolidated!L2664='Khả năng chọn thiết bị'!$D$8,1,0))</f>
        <v>0</v>
      </c>
      <c r="B2664" s="103">
        <f>IF('Khả năng chọn thiết bị'!$D$8="",0,IF(Consolidated!P2664='Khả năng chọn thiết bị'!$D$8,1,0))</f>
        <v>0</v>
      </c>
      <c r="C2664" s="103">
        <f t="shared" si="82"/>
        <v>0</v>
      </c>
      <c r="D2664" s="103">
        <f>IF(Consolidated!E2664=1,1,0)</f>
        <v>0</v>
      </c>
      <c r="E2664" s="103">
        <f>IF(ISNUMBER(Consolidated!F2664),Consolidated!F2664,0)</f>
        <v>0</v>
      </c>
      <c r="F2664" s="103">
        <f t="shared" si="83"/>
        <v>0</v>
      </c>
    </row>
    <row r="2665" spans="1:6">
      <c r="A2665" s="103">
        <f>IF('Khả năng chọn thiết bị'!$D$8="",0,IF(Consolidated!L2665='Khả năng chọn thiết bị'!$D$8,1,0))</f>
        <v>0</v>
      </c>
      <c r="B2665" s="103">
        <f>IF('Khả năng chọn thiết bị'!$D$8="",0,IF(Consolidated!P2665='Khả năng chọn thiết bị'!$D$8,1,0))</f>
        <v>0</v>
      </c>
      <c r="C2665" s="103">
        <f t="shared" si="82"/>
        <v>0</v>
      </c>
      <c r="D2665" s="103">
        <f>IF(Consolidated!E2665=1,1,0)</f>
        <v>0</v>
      </c>
      <c r="E2665" s="103">
        <f>IF(ISNUMBER(Consolidated!F2665),Consolidated!F2665,0)</f>
        <v>0</v>
      </c>
      <c r="F2665" s="103">
        <f t="shared" si="83"/>
        <v>0</v>
      </c>
    </row>
    <row r="2666" spans="1:6">
      <c r="A2666" s="103">
        <f>IF('Khả năng chọn thiết bị'!$D$8="",0,IF(Consolidated!L2666='Khả năng chọn thiết bị'!$D$8,1,0))</f>
        <v>0</v>
      </c>
      <c r="B2666" s="103">
        <f>IF('Khả năng chọn thiết bị'!$D$8="",0,IF(Consolidated!P2666='Khả năng chọn thiết bị'!$D$8,1,0))</f>
        <v>0</v>
      </c>
      <c r="C2666" s="103">
        <f t="shared" si="82"/>
        <v>0</v>
      </c>
      <c r="D2666" s="103">
        <f>IF(Consolidated!E2666=1,1,0)</f>
        <v>0</v>
      </c>
      <c r="E2666" s="103">
        <f>IF(ISNUMBER(Consolidated!F2666),Consolidated!F2666,0)</f>
        <v>0</v>
      </c>
      <c r="F2666" s="103">
        <f t="shared" si="83"/>
        <v>0</v>
      </c>
    </row>
    <row r="2667" spans="1:6">
      <c r="A2667" s="103">
        <f>IF('Khả năng chọn thiết bị'!$D$8="",0,IF(Consolidated!L2667='Khả năng chọn thiết bị'!$D$8,1,0))</f>
        <v>0</v>
      </c>
      <c r="B2667" s="103">
        <f>IF('Khả năng chọn thiết bị'!$D$8="",0,IF(Consolidated!P2667='Khả năng chọn thiết bị'!$D$8,1,0))</f>
        <v>0</v>
      </c>
      <c r="C2667" s="103">
        <f t="shared" si="82"/>
        <v>0</v>
      </c>
      <c r="D2667" s="103">
        <f>IF(Consolidated!E2667=1,1,0)</f>
        <v>0</v>
      </c>
      <c r="E2667" s="103">
        <f>IF(ISNUMBER(Consolidated!F2667),Consolidated!F2667,0)</f>
        <v>0</v>
      </c>
      <c r="F2667" s="103">
        <f t="shared" si="83"/>
        <v>0</v>
      </c>
    </row>
    <row r="2668" spans="1:6">
      <c r="A2668" s="103">
        <f>IF('Khả năng chọn thiết bị'!$D$8="",0,IF(Consolidated!L2668='Khả năng chọn thiết bị'!$D$8,1,0))</f>
        <v>0</v>
      </c>
      <c r="B2668" s="103">
        <f>IF('Khả năng chọn thiết bị'!$D$8="",0,IF(Consolidated!P2668='Khả năng chọn thiết bị'!$D$8,1,0))</f>
        <v>0</v>
      </c>
      <c r="C2668" s="103">
        <f t="shared" si="82"/>
        <v>0</v>
      </c>
      <c r="D2668" s="103">
        <f>IF(Consolidated!E2668=1,1,0)</f>
        <v>0</v>
      </c>
      <c r="E2668" s="103">
        <f>IF(ISNUMBER(Consolidated!F2668),Consolidated!F2668,0)</f>
        <v>0</v>
      </c>
      <c r="F2668" s="103">
        <f t="shared" si="83"/>
        <v>0</v>
      </c>
    </row>
    <row r="2669" spans="1:6">
      <c r="A2669" s="103">
        <f>IF('Khả năng chọn thiết bị'!$D$8="",0,IF(Consolidated!L2669='Khả năng chọn thiết bị'!$D$8,1,0))</f>
        <v>0</v>
      </c>
      <c r="B2669" s="103">
        <f>IF('Khả năng chọn thiết bị'!$D$8="",0,IF(Consolidated!P2669='Khả năng chọn thiết bị'!$D$8,1,0))</f>
        <v>0</v>
      </c>
      <c r="C2669" s="103">
        <f t="shared" si="82"/>
        <v>0</v>
      </c>
      <c r="D2669" s="103">
        <f>IF(Consolidated!E2669=1,1,0)</f>
        <v>0</v>
      </c>
      <c r="E2669" s="103">
        <f>IF(ISNUMBER(Consolidated!F2669),Consolidated!F2669,0)</f>
        <v>0</v>
      </c>
      <c r="F2669" s="103">
        <f t="shared" si="83"/>
        <v>0</v>
      </c>
    </row>
    <row r="2670" spans="1:6">
      <c r="A2670" s="103">
        <f>IF('Khả năng chọn thiết bị'!$D$8="",0,IF(Consolidated!L2670='Khả năng chọn thiết bị'!$D$8,1,0))</f>
        <v>0</v>
      </c>
      <c r="B2670" s="103">
        <f>IF('Khả năng chọn thiết bị'!$D$8="",0,IF(Consolidated!P2670='Khả năng chọn thiết bị'!$D$8,1,0))</f>
        <v>0</v>
      </c>
      <c r="C2670" s="103">
        <f t="shared" si="82"/>
        <v>0</v>
      </c>
      <c r="D2670" s="103">
        <f>IF(Consolidated!E2670=1,1,0)</f>
        <v>0</v>
      </c>
      <c r="E2670" s="103">
        <f>IF(ISNUMBER(Consolidated!F2670),Consolidated!F2670,0)</f>
        <v>0</v>
      </c>
      <c r="F2670" s="103">
        <f t="shared" si="83"/>
        <v>0</v>
      </c>
    </row>
    <row r="2671" spans="1:6">
      <c r="A2671" s="103">
        <f>IF('Khả năng chọn thiết bị'!$D$8="",0,IF(Consolidated!L2671='Khả năng chọn thiết bị'!$D$8,1,0))</f>
        <v>0</v>
      </c>
      <c r="B2671" s="103">
        <f>IF('Khả năng chọn thiết bị'!$D$8="",0,IF(Consolidated!P2671='Khả năng chọn thiết bị'!$D$8,1,0))</f>
        <v>0</v>
      </c>
      <c r="C2671" s="103">
        <f t="shared" si="82"/>
        <v>0</v>
      </c>
      <c r="D2671" s="103">
        <f>IF(Consolidated!E2671=1,1,0)</f>
        <v>0</v>
      </c>
      <c r="E2671" s="103">
        <f>IF(ISNUMBER(Consolidated!F2671),Consolidated!F2671,0)</f>
        <v>0</v>
      </c>
      <c r="F2671" s="103">
        <f t="shared" si="83"/>
        <v>0</v>
      </c>
    </row>
    <row r="2672" spans="1:6">
      <c r="A2672" s="103">
        <f>IF('Khả năng chọn thiết bị'!$D$8="",0,IF(Consolidated!L2672='Khả năng chọn thiết bị'!$D$8,1,0))</f>
        <v>0</v>
      </c>
      <c r="B2672" s="103">
        <f>IF('Khả năng chọn thiết bị'!$D$8="",0,IF(Consolidated!P2672='Khả năng chọn thiết bị'!$D$8,1,0))</f>
        <v>0</v>
      </c>
      <c r="C2672" s="103">
        <f t="shared" si="82"/>
        <v>0</v>
      </c>
      <c r="D2672" s="103">
        <f>IF(Consolidated!E2672=1,1,0)</f>
        <v>0</v>
      </c>
      <c r="E2672" s="103">
        <f>IF(ISNUMBER(Consolidated!F2672),Consolidated!F2672,0)</f>
        <v>0</v>
      </c>
      <c r="F2672" s="103">
        <f t="shared" si="83"/>
        <v>0</v>
      </c>
    </row>
    <row r="2673" spans="1:6">
      <c r="A2673" s="103">
        <f>IF('Khả năng chọn thiết bị'!$D$8="",0,IF(Consolidated!L2673='Khả năng chọn thiết bị'!$D$8,1,0))</f>
        <v>0</v>
      </c>
      <c r="B2673" s="103">
        <f>IF('Khả năng chọn thiết bị'!$D$8="",0,IF(Consolidated!P2673='Khả năng chọn thiết bị'!$D$8,1,0))</f>
        <v>0</v>
      </c>
      <c r="C2673" s="103">
        <f t="shared" si="82"/>
        <v>0</v>
      </c>
      <c r="D2673" s="103">
        <f>IF(Consolidated!E2673=1,1,0)</f>
        <v>0</v>
      </c>
      <c r="E2673" s="103">
        <f>IF(ISNUMBER(Consolidated!F2673),Consolidated!F2673,0)</f>
        <v>0</v>
      </c>
      <c r="F2673" s="103">
        <f t="shared" si="83"/>
        <v>0</v>
      </c>
    </row>
    <row r="2674" spans="1:6">
      <c r="A2674" s="103">
        <f>IF('Khả năng chọn thiết bị'!$D$8="",0,IF(Consolidated!L2674='Khả năng chọn thiết bị'!$D$8,1,0))</f>
        <v>0</v>
      </c>
      <c r="B2674" s="103">
        <f>IF('Khả năng chọn thiết bị'!$D$8="",0,IF(Consolidated!P2674='Khả năng chọn thiết bị'!$D$8,1,0))</f>
        <v>0</v>
      </c>
      <c r="C2674" s="103">
        <f t="shared" si="82"/>
        <v>0</v>
      </c>
      <c r="D2674" s="103">
        <f>IF(Consolidated!E2674=1,1,0)</f>
        <v>0</v>
      </c>
      <c r="E2674" s="103">
        <f>IF(ISNUMBER(Consolidated!F2674),Consolidated!F2674,0)</f>
        <v>0</v>
      </c>
      <c r="F2674" s="103">
        <f t="shared" si="83"/>
        <v>0</v>
      </c>
    </row>
    <row r="2675" spans="1:6">
      <c r="A2675" s="103">
        <f>IF('Khả năng chọn thiết bị'!$D$8="",0,IF(Consolidated!L2675='Khả năng chọn thiết bị'!$D$8,1,0))</f>
        <v>0</v>
      </c>
      <c r="B2675" s="103">
        <f>IF('Khả năng chọn thiết bị'!$D$8="",0,IF(Consolidated!P2675='Khả năng chọn thiết bị'!$D$8,1,0))</f>
        <v>0</v>
      </c>
      <c r="C2675" s="103">
        <f t="shared" si="82"/>
        <v>0</v>
      </c>
      <c r="D2675" s="103">
        <f>IF(Consolidated!E2675=1,1,0)</f>
        <v>0</v>
      </c>
      <c r="E2675" s="103">
        <f>IF(ISNUMBER(Consolidated!F2675),Consolidated!F2675,0)</f>
        <v>0</v>
      </c>
      <c r="F2675" s="103">
        <f t="shared" si="83"/>
        <v>0</v>
      </c>
    </row>
    <row r="2676" spans="1:6">
      <c r="A2676" s="103">
        <f>IF('Khả năng chọn thiết bị'!$D$8="",0,IF(Consolidated!L2676='Khả năng chọn thiết bị'!$D$8,1,0))</f>
        <v>0</v>
      </c>
      <c r="B2676" s="103">
        <f>IF('Khả năng chọn thiết bị'!$D$8="",0,IF(Consolidated!P2676='Khả năng chọn thiết bị'!$D$8,1,0))</f>
        <v>0</v>
      </c>
      <c r="C2676" s="103">
        <f t="shared" si="82"/>
        <v>0</v>
      </c>
      <c r="D2676" s="103">
        <f>IF(Consolidated!E2676=1,1,0)</f>
        <v>0</v>
      </c>
      <c r="E2676" s="103">
        <f>IF(ISNUMBER(Consolidated!F2676),Consolidated!F2676,0)</f>
        <v>0</v>
      </c>
      <c r="F2676" s="103">
        <f t="shared" si="83"/>
        <v>0</v>
      </c>
    </row>
    <row r="2677" spans="1:6">
      <c r="A2677" s="103">
        <f>IF('Khả năng chọn thiết bị'!$D$8="",0,IF(Consolidated!L2677='Khả năng chọn thiết bị'!$D$8,1,0))</f>
        <v>0</v>
      </c>
      <c r="B2677" s="103">
        <f>IF('Khả năng chọn thiết bị'!$D$8="",0,IF(Consolidated!P2677='Khả năng chọn thiết bị'!$D$8,1,0))</f>
        <v>0</v>
      </c>
      <c r="C2677" s="103">
        <f t="shared" si="82"/>
        <v>0</v>
      </c>
      <c r="D2677" s="103">
        <f>IF(Consolidated!E2677=1,1,0)</f>
        <v>0</v>
      </c>
      <c r="E2677" s="103">
        <f>IF(ISNUMBER(Consolidated!F2677),Consolidated!F2677,0)</f>
        <v>0</v>
      </c>
      <c r="F2677" s="103">
        <f t="shared" si="83"/>
        <v>0</v>
      </c>
    </row>
    <row r="2678" spans="1:6">
      <c r="A2678" s="103">
        <f>IF('Khả năng chọn thiết bị'!$D$8="",0,IF(Consolidated!L2678='Khả năng chọn thiết bị'!$D$8,1,0))</f>
        <v>0</v>
      </c>
      <c r="B2678" s="103">
        <f>IF('Khả năng chọn thiết bị'!$D$8="",0,IF(Consolidated!P2678='Khả năng chọn thiết bị'!$D$8,1,0))</f>
        <v>0</v>
      </c>
      <c r="C2678" s="103">
        <f t="shared" si="82"/>
        <v>0</v>
      </c>
      <c r="D2678" s="103">
        <f>IF(Consolidated!E2678=1,1,0)</f>
        <v>0</v>
      </c>
      <c r="E2678" s="103">
        <f>IF(ISNUMBER(Consolidated!F2678),Consolidated!F2678,0)</f>
        <v>0</v>
      </c>
      <c r="F2678" s="103">
        <f t="shared" si="83"/>
        <v>0</v>
      </c>
    </row>
    <row r="2679" spans="1:6">
      <c r="A2679" s="103">
        <f>IF('Khả năng chọn thiết bị'!$D$8="",0,IF(Consolidated!L2679='Khả năng chọn thiết bị'!$D$8,1,0))</f>
        <v>0</v>
      </c>
      <c r="B2679" s="103">
        <f>IF('Khả năng chọn thiết bị'!$D$8="",0,IF(Consolidated!P2679='Khả năng chọn thiết bị'!$D$8,1,0))</f>
        <v>0</v>
      </c>
      <c r="C2679" s="103">
        <f t="shared" si="82"/>
        <v>0</v>
      </c>
      <c r="D2679" s="103">
        <f>IF(Consolidated!E2679=1,1,0)</f>
        <v>0</v>
      </c>
      <c r="E2679" s="103">
        <f>IF(ISNUMBER(Consolidated!F2679),Consolidated!F2679,0)</f>
        <v>0</v>
      </c>
      <c r="F2679" s="103">
        <f t="shared" si="83"/>
        <v>0</v>
      </c>
    </row>
    <row r="2680" spans="1:6">
      <c r="A2680" s="103">
        <f>IF('Khả năng chọn thiết bị'!$D$8="",0,IF(Consolidated!L2680='Khả năng chọn thiết bị'!$D$8,1,0))</f>
        <v>0</v>
      </c>
      <c r="B2680" s="103">
        <f>IF('Khả năng chọn thiết bị'!$D$8="",0,IF(Consolidated!P2680='Khả năng chọn thiết bị'!$D$8,1,0))</f>
        <v>0</v>
      </c>
      <c r="C2680" s="103">
        <f t="shared" si="82"/>
        <v>0</v>
      </c>
      <c r="D2680" s="103">
        <f>IF(Consolidated!E2680=1,1,0)</f>
        <v>0</v>
      </c>
      <c r="E2680" s="103">
        <f>IF(ISNUMBER(Consolidated!F2680),Consolidated!F2680,0)</f>
        <v>0</v>
      </c>
      <c r="F2680" s="103">
        <f t="shared" si="83"/>
        <v>0</v>
      </c>
    </row>
    <row r="2681" spans="1:6">
      <c r="A2681" s="103">
        <f>IF('Khả năng chọn thiết bị'!$D$8="",0,IF(Consolidated!L2681='Khả năng chọn thiết bị'!$D$8,1,0))</f>
        <v>0</v>
      </c>
      <c r="B2681" s="103">
        <f>IF('Khả năng chọn thiết bị'!$D$8="",0,IF(Consolidated!P2681='Khả năng chọn thiết bị'!$D$8,1,0))</f>
        <v>0</v>
      </c>
      <c r="C2681" s="103">
        <f t="shared" si="82"/>
        <v>0</v>
      </c>
      <c r="D2681" s="103">
        <f>IF(Consolidated!E2681=1,1,0)</f>
        <v>0</v>
      </c>
      <c r="E2681" s="103">
        <f>IF(ISNUMBER(Consolidated!F2681),Consolidated!F2681,0)</f>
        <v>0</v>
      </c>
      <c r="F2681" s="103">
        <f t="shared" si="83"/>
        <v>0</v>
      </c>
    </row>
    <row r="2682" spans="1:6">
      <c r="A2682" s="103">
        <f>IF('Khả năng chọn thiết bị'!$D$8="",0,IF(Consolidated!L2682='Khả năng chọn thiết bị'!$D$8,1,0))</f>
        <v>0</v>
      </c>
      <c r="B2682" s="103">
        <f>IF('Khả năng chọn thiết bị'!$D$8="",0,IF(Consolidated!P2682='Khả năng chọn thiết bị'!$D$8,1,0))</f>
        <v>0</v>
      </c>
      <c r="C2682" s="103">
        <f t="shared" si="82"/>
        <v>0</v>
      </c>
      <c r="D2682" s="103">
        <f>IF(Consolidated!E2682=1,1,0)</f>
        <v>0</v>
      </c>
      <c r="E2682" s="103">
        <f>IF(ISNUMBER(Consolidated!F2682),Consolidated!F2682,0)</f>
        <v>0</v>
      </c>
      <c r="F2682" s="103">
        <f t="shared" si="83"/>
        <v>0</v>
      </c>
    </row>
    <row r="2683" spans="1:6">
      <c r="A2683" s="103">
        <f>IF('Khả năng chọn thiết bị'!$D$8="",0,IF(Consolidated!L2683='Khả năng chọn thiết bị'!$D$8,1,0))</f>
        <v>0</v>
      </c>
      <c r="B2683" s="103">
        <f>IF('Khả năng chọn thiết bị'!$D$8="",0,IF(Consolidated!P2683='Khả năng chọn thiết bị'!$D$8,1,0))</f>
        <v>0</v>
      </c>
      <c r="C2683" s="103">
        <f t="shared" si="82"/>
        <v>0</v>
      </c>
      <c r="D2683" s="103">
        <f>IF(Consolidated!E2683=1,1,0)</f>
        <v>0</v>
      </c>
      <c r="E2683" s="103">
        <f>IF(ISNUMBER(Consolidated!F2683),Consolidated!F2683,0)</f>
        <v>0</v>
      </c>
      <c r="F2683" s="103">
        <f t="shared" si="83"/>
        <v>0</v>
      </c>
    </row>
    <row r="2684" spans="1:6">
      <c r="A2684" s="103">
        <f>IF('Khả năng chọn thiết bị'!$D$8="",0,IF(Consolidated!L2684='Khả năng chọn thiết bị'!$D$8,1,0))</f>
        <v>0</v>
      </c>
      <c r="B2684" s="103">
        <f>IF('Khả năng chọn thiết bị'!$D$8="",0,IF(Consolidated!P2684='Khả năng chọn thiết bị'!$D$8,1,0))</f>
        <v>0</v>
      </c>
      <c r="C2684" s="103">
        <f t="shared" si="82"/>
        <v>0</v>
      </c>
      <c r="D2684" s="103">
        <f>IF(Consolidated!E2684=1,1,0)</f>
        <v>0</v>
      </c>
      <c r="E2684" s="103">
        <f>IF(ISNUMBER(Consolidated!F2684),Consolidated!F2684,0)</f>
        <v>0</v>
      </c>
      <c r="F2684" s="103">
        <f t="shared" si="83"/>
        <v>0</v>
      </c>
    </row>
    <row r="2685" spans="1:6">
      <c r="A2685" s="103">
        <f>IF('Khả năng chọn thiết bị'!$D$8="",0,IF(Consolidated!L2685='Khả năng chọn thiết bị'!$D$8,1,0))</f>
        <v>0</v>
      </c>
      <c r="B2685" s="103">
        <f>IF('Khả năng chọn thiết bị'!$D$8="",0,IF(Consolidated!P2685='Khả năng chọn thiết bị'!$D$8,1,0))</f>
        <v>0</v>
      </c>
      <c r="C2685" s="103">
        <f t="shared" si="82"/>
        <v>0</v>
      </c>
      <c r="D2685" s="103">
        <f>IF(Consolidated!E2685=1,1,0)</f>
        <v>0</v>
      </c>
      <c r="E2685" s="103">
        <f>IF(ISNUMBER(Consolidated!F2685),Consolidated!F2685,0)</f>
        <v>0</v>
      </c>
      <c r="F2685" s="103">
        <f t="shared" si="83"/>
        <v>0</v>
      </c>
    </row>
    <row r="2686" spans="1:6">
      <c r="A2686" s="103">
        <f>IF('Khả năng chọn thiết bị'!$D$8="",0,IF(Consolidated!L2686='Khả năng chọn thiết bị'!$D$8,1,0))</f>
        <v>0</v>
      </c>
      <c r="B2686" s="103">
        <f>IF('Khả năng chọn thiết bị'!$D$8="",0,IF(Consolidated!P2686='Khả năng chọn thiết bị'!$D$8,1,0))</f>
        <v>0</v>
      </c>
      <c r="C2686" s="103">
        <f t="shared" si="82"/>
        <v>0</v>
      </c>
      <c r="D2686" s="103">
        <f>IF(Consolidated!E2686=1,1,0)</f>
        <v>0</v>
      </c>
      <c r="E2686" s="103">
        <f>IF(ISNUMBER(Consolidated!F2686),Consolidated!F2686,0)</f>
        <v>0</v>
      </c>
      <c r="F2686" s="103">
        <f t="shared" si="83"/>
        <v>0</v>
      </c>
    </row>
    <row r="2687" spans="1:6">
      <c r="A2687" s="103">
        <f>IF('Khả năng chọn thiết bị'!$D$8="",0,IF(Consolidated!L2687='Khả năng chọn thiết bị'!$D$8,1,0))</f>
        <v>0</v>
      </c>
      <c r="B2687" s="103">
        <f>IF('Khả năng chọn thiết bị'!$D$8="",0,IF(Consolidated!P2687='Khả năng chọn thiết bị'!$D$8,1,0))</f>
        <v>0</v>
      </c>
      <c r="C2687" s="103">
        <f t="shared" si="82"/>
        <v>0</v>
      </c>
      <c r="D2687" s="103">
        <f>IF(Consolidated!E2687=1,1,0)</f>
        <v>0</v>
      </c>
      <c r="E2687" s="103">
        <f>IF(ISNUMBER(Consolidated!F2687),Consolidated!F2687,0)</f>
        <v>0</v>
      </c>
      <c r="F2687" s="103">
        <f t="shared" si="83"/>
        <v>0</v>
      </c>
    </row>
    <row r="2688" spans="1:6">
      <c r="A2688" s="103">
        <f>IF('Khả năng chọn thiết bị'!$D$8="",0,IF(Consolidated!L2688='Khả năng chọn thiết bị'!$D$8,1,0))</f>
        <v>0</v>
      </c>
      <c r="B2688" s="103">
        <f>IF('Khả năng chọn thiết bị'!$D$8="",0,IF(Consolidated!P2688='Khả năng chọn thiết bị'!$D$8,1,0))</f>
        <v>0</v>
      </c>
      <c r="C2688" s="103">
        <f t="shared" si="82"/>
        <v>0</v>
      </c>
      <c r="D2688" s="103">
        <f>IF(Consolidated!E2688=1,1,0)</f>
        <v>0</v>
      </c>
      <c r="E2688" s="103">
        <f>IF(ISNUMBER(Consolidated!F2688),Consolidated!F2688,0)</f>
        <v>0</v>
      </c>
      <c r="F2688" s="103">
        <f t="shared" si="83"/>
        <v>0</v>
      </c>
    </row>
    <row r="2689" spans="1:6">
      <c r="A2689" s="103">
        <f>IF('Khả năng chọn thiết bị'!$D$8="",0,IF(Consolidated!L2689='Khả năng chọn thiết bị'!$D$8,1,0))</f>
        <v>0</v>
      </c>
      <c r="B2689" s="103">
        <f>IF('Khả năng chọn thiết bị'!$D$8="",0,IF(Consolidated!P2689='Khả năng chọn thiết bị'!$D$8,1,0))</f>
        <v>0</v>
      </c>
      <c r="C2689" s="103">
        <f t="shared" si="82"/>
        <v>0</v>
      </c>
      <c r="D2689" s="103">
        <f>IF(Consolidated!E2689=1,1,0)</f>
        <v>0</v>
      </c>
      <c r="E2689" s="103">
        <f>IF(ISNUMBER(Consolidated!F2689),Consolidated!F2689,0)</f>
        <v>0</v>
      </c>
      <c r="F2689" s="103">
        <f t="shared" si="83"/>
        <v>0</v>
      </c>
    </row>
    <row r="2690" spans="1:6">
      <c r="A2690" s="103">
        <f>IF('Khả năng chọn thiết bị'!$D$8="",0,IF(Consolidated!L2690='Khả năng chọn thiết bị'!$D$8,1,0))</f>
        <v>0</v>
      </c>
      <c r="B2690" s="103">
        <f>IF('Khả năng chọn thiết bị'!$D$8="",0,IF(Consolidated!P2690='Khả năng chọn thiết bị'!$D$8,1,0))</f>
        <v>0</v>
      </c>
      <c r="C2690" s="103">
        <f t="shared" ref="C2690:C2753" si="84">IF(A2690+B2690&gt;0,1,0)</f>
        <v>0</v>
      </c>
      <c r="D2690" s="103">
        <f>IF(Consolidated!E2690=1,1,0)</f>
        <v>0</v>
      </c>
      <c r="E2690" s="103">
        <f>IF(ISNUMBER(Consolidated!F2690),Consolidated!F2690,0)</f>
        <v>0</v>
      </c>
      <c r="F2690" s="103">
        <f t="shared" si="83"/>
        <v>0</v>
      </c>
    </row>
    <row r="2691" spans="1:6">
      <c r="A2691" s="103">
        <f>IF('Khả năng chọn thiết bị'!$D$8="",0,IF(Consolidated!L2691='Khả năng chọn thiết bị'!$D$8,1,0))</f>
        <v>0</v>
      </c>
      <c r="B2691" s="103">
        <f>IF('Khả năng chọn thiết bị'!$D$8="",0,IF(Consolidated!P2691='Khả năng chọn thiết bị'!$D$8,1,0))</f>
        <v>0</v>
      </c>
      <c r="C2691" s="103">
        <f t="shared" si="84"/>
        <v>0</v>
      </c>
      <c r="D2691" s="103">
        <f>IF(Consolidated!E2691=1,1,0)</f>
        <v>0</v>
      </c>
      <c r="E2691" s="103">
        <f>IF(ISNUMBER(Consolidated!F2691),Consolidated!F2691,0)</f>
        <v>0</v>
      </c>
      <c r="F2691" s="103">
        <f t="shared" ref="F2691:F2754" si="85">F2690+C2691</f>
        <v>0</v>
      </c>
    </row>
    <row r="2692" spans="1:6">
      <c r="A2692" s="103">
        <f>IF('Khả năng chọn thiết bị'!$D$8="",0,IF(Consolidated!L2692='Khả năng chọn thiết bị'!$D$8,1,0))</f>
        <v>0</v>
      </c>
      <c r="B2692" s="103">
        <f>IF('Khả năng chọn thiết bị'!$D$8="",0,IF(Consolidated!P2692='Khả năng chọn thiết bị'!$D$8,1,0))</f>
        <v>0</v>
      </c>
      <c r="C2692" s="103">
        <f t="shared" si="84"/>
        <v>0</v>
      </c>
      <c r="D2692" s="103">
        <f>IF(Consolidated!E2692=1,1,0)</f>
        <v>0</v>
      </c>
      <c r="E2692" s="103">
        <f>IF(ISNUMBER(Consolidated!F2692),Consolidated!F2692,0)</f>
        <v>0</v>
      </c>
      <c r="F2692" s="103">
        <f t="shared" si="85"/>
        <v>0</v>
      </c>
    </row>
    <row r="2693" spans="1:6">
      <c r="A2693" s="103">
        <f>IF('Khả năng chọn thiết bị'!$D$8="",0,IF(Consolidated!L2693='Khả năng chọn thiết bị'!$D$8,1,0))</f>
        <v>0</v>
      </c>
      <c r="B2693" s="103">
        <f>IF('Khả năng chọn thiết bị'!$D$8="",0,IF(Consolidated!P2693='Khả năng chọn thiết bị'!$D$8,1,0))</f>
        <v>0</v>
      </c>
      <c r="C2693" s="103">
        <f t="shared" si="84"/>
        <v>0</v>
      </c>
      <c r="D2693" s="103">
        <f>IF(Consolidated!E2693=1,1,0)</f>
        <v>0</v>
      </c>
      <c r="E2693" s="103">
        <f>IF(ISNUMBER(Consolidated!F2693),Consolidated!F2693,0)</f>
        <v>0</v>
      </c>
      <c r="F2693" s="103">
        <f t="shared" si="85"/>
        <v>0</v>
      </c>
    </row>
    <row r="2694" spans="1:6">
      <c r="A2694" s="103">
        <f>IF('Khả năng chọn thiết bị'!$D$8="",0,IF(Consolidated!L2694='Khả năng chọn thiết bị'!$D$8,1,0))</f>
        <v>0</v>
      </c>
      <c r="B2694" s="103">
        <f>IF('Khả năng chọn thiết bị'!$D$8="",0,IF(Consolidated!P2694='Khả năng chọn thiết bị'!$D$8,1,0))</f>
        <v>0</v>
      </c>
      <c r="C2694" s="103">
        <f t="shared" si="84"/>
        <v>0</v>
      </c>
      <c r="D2694" s="103">
        <f>IF(Consolidated!E2694=1,1,0)</f>
        <v>0</v>
      </c>
      <c r="E2694" s="103">
        <f>IF(ISNUMBER(Consolidated!F2694),Consolidated!F2694,0)</f>
        <v>0</v>
      </c>
      <c r="F2694" s="103">
        <f t="shared" si="85"/>
        <v>0</v>
      </c>
    </row>
    <row r="2695" spans="1:6">
      <c r="A2695" s="103">
        <f>IF('Khả năng chọn thiết bị'!$D$8="",0,IF(Consolidated!L2695='Khả năng chọn thiết bị'!$D$8,1,0))</f>
        <v>0</v>
      </c>
      <c r="B2695" s="103">
        <f>IF('Khả năng chọn thiết bị'!$D$8="",0,IF(Consolidated!P2695='Khả năng chọn thiết bị'!$D$8,1,0))</f>
        <v>0</v>
      </c>
      <c r="C2695" s="103">
        <f t="shared" si="84"/>
        <v>0</v>
      </c>
      <c r="D2695" s="103">
        <f>IF(Consolidated!E2695=1,1,0)</f>
        <v>0</v>
      </c>
      <c r="E2695" s="103">
        <f>IF(ISNUMBER(Consolidated!F2695),Consolidated!F2695,0)</f>
        <v>0</v>
      </c>
      <c r="F2695" s="103">
        <f t="shared" si="85"/>
        <v>0</v>
      </c>
    </row>
    <row r="2696" spans="1:6">
      <c r="A2696" s="103">
        <f>IF('Khả năng chọn thiết bị'!$D$8="",0,IF(Consolidated!L2696='Khả năng chọn thiết bị'!$D$8,1,0))</f>
        <v>0</v>
      </c>
      <c r="B2696" s="103">
        <f>IF('Khả năng chọn thiết bị'!$D$8="",0,IF(Consolidated!P2696='Khả năng chọn thiết bị'!$D$8,1,0))</f>
        <v>0</v>
      </c>
      <c r="C2696" s="103">
        <f t="shared" si="84"/>
        <v>0</v>
      </c>
      <c r="D2696" s="103">
        <f>IF(Consolidated!E2696=1,1,0)</f>
        <v>0</v>
      </c>
      <c r="E2696" s="103">
        <f>IF(ISNUMBER(Consolidated!F2696),Consolidated!F2696,0)</f>
        <v>0</v>
      </c>
      <c r="F2696" s="103">
        <f t="shared" si="85"/>
        <v>0</v>
      </c>
    </row>
    <row r="2697" spans="1:6">
      <c r="A2697" s="103">
        <f>IF('Khả năng chọn thiết bị'!$D$8="",0,IF(Consolidated!L2697='Khả năng chọn thiết bị'!$D$8,1,0))</f>
        <v>0</v>
      </c>
      <c r="B2697" s="103">
        <f>IF('Khả năng chọn thiết bị'!$D$8="",0,IF(Consolidated!P2697='Khả năng chọn thiết bị'!$D$8,1,0))</f>
        <v>0</v>
      </c>
      <c r="C2697" s="103">
        <f t="shared" si="84"/>
        <v>0</v>
      </c>
      <c r="D2697" s="103">
        <f>IF(Consolidated!E2697=1,1,0)</f>
        <v>0</v>
      </c>
      <c r="E2697" s="103">
        <f>IF(ISNUMBER(Consolidated!F2697),Consolidated!F2697,0)</f>
        <v>0</v>
      </c>
      <c r="F2697" s="103">
        <f t="shared" si="85"/>
        <v>0</v>
      </c>
    </row>
    <row r="2698" spans="1:6">
      <c r="A2698" s="103">
        <f>IF('Khả năng chọn thiết bị'!$D$8="",0,IF(Consolidated!L2698='Khả năng chọn thiết bị'!$D$8,1,0))</f>
        <v>0</v>
      </c>
      <c r="B2698" s="103">
        <f>IF('Khả năng chọn thiết bị'!$D$8="",0,IF(Consolidated!P2698='Khả năng chọn thiết bị'!$D$8,1,0))</f>
        <v>0</v>
      </c>
      <c r="C2698" s="103">
        <f t="shared" si="84"/>
        <v>0</v>
      </c>
      <c r="D2698" s="103">
        <f>IF(Consolidated!E2698=1,1,0)</f>
        <v>0</v>
      </c>
      <c r="E2698" s="103">
        <f>IF(ISNUMBER(Consolidated!F2698),Consolidated!F2698,0)</f>
        <v>0</v>
      </c>
      <c r="F2698" s="103">
        <f t="shared" si="85"/>
        <v>0</v>
      </c>
    </row>
    <row r="2699" spans="1:6">
      <c r="A2699" s="103">
        <f>IF('Khả năng chọn thiết bị'!$D$8="",0,IF(Consolidated!L2699='Khả năng chọn thiết bị'!$D$8,1,0))</f>
        <v>0</v>
      </c>
      <c r="B2699" s="103">
        <f>IF('Khả năng chọn thiết bị'!$D$8="",0,IF(Consolidated!P2699='Khả năng chọn thiết bị'!$D$8,1,0))</f>
        <v>0</v>
      </c>
      <c r="C2699" s="103">
        <f t="shared" si="84"/>
        <v>0</v>
      </c>
      <c r="D2699" s="103">
        <f>IF(Consolidated!E2699=1,1,0)</f>
        <v>0</v>
      </c>
      <c r="E2699" s="103">
        <f>IF(ISNUMBER(Consolidated!F2699),Consolidated!F2699,0)</f>
        <v>0</v>
      </c>
      <c r="F2699" s="103">
        <f t="shared" si="85"/>
        <v>0</v>
      </c>
    </row>
    <row r="2700" spans="1:6">
      <c r="A2700" s="103">
        <f>IF('Khả năng chọn thiết bị'!$D$8="",0,IF(Consolidated!L2700='Khả năng chọn thiết bị'!$D$8,1,0))</f>
        <v>0</v>
      </c>
      <c r="B2700" s="103">
        <f>IF('Khả năng chọn thiết bị'!$D$8="",0,IF(Consolidated!P2700='Khả năng chọn thiết bị'!$D$8,1,0))</f>
        <v>0</v>
      </c>
      <c r="C2700" s="103">
        <f t="shared" si="84"/>
        <v>0</v>
      </c>
      <c r="D2700" s="103">
        <f>IF(Consolidated!E2700=1,1,0)</f>
        <v>0</v>
      </c>
      <c r="E2700" s="103">
        <f>IF(ISNUMBER(Consolidated!F2700),Consolidated!F2700,0)</f>
        <v>0</v>
      </c>
      <c r="F2700" s="103">
        <f t="shared" si="85"/>
        <v>0</v>
      </c>
    </row>
    <row r="2701" spans="1:6">
      <c r="A2701" s="103">
        <f>IF('Khả năng chọn thiết bị'!$D$8="",0,IF(Consolidated!L2701='Khả năng chọn thiết bị'!$D$8,1,0))</f>
        <v>0</v>
      </c>
      <c r="B2701" s="103">
        <f>IF('Khả năng chọn thiết bị'!$D$8="",0,IF(Consolidated!P2701='Khả năng chọn thiết bị'!$D$8,1,0))</f>
        <v>0</v>
      </c>
      <c r="C2701" s="103">
        <f t="shared" si="84"/>
        <v>0</v>
      </c>
      <c r="D2701" s="103">
        <f>IF(Consolidated!E2701=1,1,0)</f>
        <v>0</v>
      </c>
      <c r="E2701" s="103">
        <f>IF(ISNUMBER(Consolidated!F2701),Consolidated!F2701,0)</f>
        <v>0</v>
      </c>
      <c r="F2701" s="103">
        <f t="shared" si="85"/>
        <v>0</v>
      </c>
    </row>
    <row r="2702" spans="1:6">
      <c r="A2702" s="103">
        <f>IF('Khả năng chọn thiết bị'!$D$8="",0,IF(Consolidated!L2702='Khả năng chọn thiết bị'!$D$8,1,0))</f>
        <v>0</v>
      </c>
      <c r="B2702" s="103">
        <f>IF('Khả năng chọn thiết bị'!$D$8="",0,IF(Consolidated!P2702='Khả năng chọn thiết bị'!$D$8,1,0))</f>
        <v>0</v>
      </c>
      <c r="C2702" s="103">
        <f t="shared" si="84"/>
        <v>0</v>
      </c>
      <c r="D2702" s="103">
        <f>IF(Consolidated!E2702=1,1,0)</f>
        <v>0</v>
      </c>
      <c r="E2702" s="103">
        <f>IF(ISNUMBER(Consolidated!F2702),Consolidated!F2702,0)</f>
        <v>0</v>
      </c>
      <c r="F2702" s="103">
        <f t="shared" si="85"/>
        <v>0</v>
      </c>
    </row>
    <row r="2703" spans="1:6">
      <c r="A2703" s="103">
        <f>IF('Khả năng chọn thiết bị'!$D$8="",0,IF(Consolidated!L2703='Khả năng chọn thiết bị'!$D$8,1,0))</f>
        <v>0</v>
      </c>
      <c r="B2703" s="103">
        <f>IF('Khả năng chọn thiết bị'!$D$8="",0,IF(Consolidated!P2703='Khả năng chọn thiết bị'!$D$8,1,0))</f>
        <v>0</v>
      </c>
      <c r="C2703" s="103">
        <f t="shared" si="84"/>
        <v>0</v>
      </c>
      <c r="D2703" s="103">
        <f>IF(Consolidated!E2703=1,1,0)</f>
        <v>0</v>
      </c>
      <c r="E2703" s="103">
        <f>IF(ISNUMBER(Consolidated!F2703),Consolidated!F2703,0)</f>
        <v>0</v>
      </c>
      <c r="F2703" s="103">
        <f t="shared" si="85"/>
        <v>0</v>
      </c>
    </row>
    <row r="2704" spans="1:6">
      <c r="A2704" s="103">
        <f>IF('Khả năng chọn thiết bị'!$D$8="",0,IF(Consolidated!L2704='Khả năng chọn thiết bị'!$D$8,1,0))</f>
        <v>0</v>
      </c>
      <c r="B2704" s="103">
        <f>IF('Khả năng chọn thiết bị'!$D$8="",0,IF(Consolidated!P2704='Khả năng chọn thiết bị'!$D$8,1,0))</f>
        <v>0</v>
      </c>
      <c r="C2704" s="103">
        <f t="shared" si="84"/>
        <v>0</v>
      </c>
      <c r="D2704" s="103">
        <f>IF(Consolidated!E2704=1,1,0)</f>
        <v>0</v>
      </c>
      <c r="E2704" s="103">
        <f>IF(ISNUMBER(Consolidated!F2704),Consolidated!F2704,0)</f>
        <v>0</v>
      </c>
      <c r="F2704" s="103">
        <f t="shared" si="85"/>
        <v>0</v>
      </c>
    </row>
    <row r="2705" spans="1:6">
      <c r="A2705" s="103">
        <f>IF('Khả năng chọn thiết bị'!$D$8="",0,IF(Consolidated!L2705='Khả năng chọn thiết bị'!$D$8,1,0))</f>
        <v>0</v>
      </c>
      <c r="B2705" s="103">
        <f>IF('Khả năng chọn thiết bị'!$D$8="",0,IF(Consolidated!P2705='Khả năng chọn thiết bị'!$D$8,1,0))</f>
        <v>0</v>
      </c>
      <c r="C2705" s="103">
        <f t="shared" si="84"/>
        <v>0</v>
      </c>
      <c r="D2705" s="103">
        <f>IF(Consolidated!E2705=1,1,0)</f>
        <v>0</v>
      </c>
      <c r="E2705" s="103">
        <f>IF(ISNUMBER(Consolidated!F2705),Consolidated!F2705,0)</f>
        <v>0</v>
      </c>
      <c r="F2705" s="103">
        <f t="shared" si="85"/>
        <v>0</v>
      </c>
    </row>
    <row r="2706" spans="1:6">
      <c r="A2706" s="103">
        <f>IF('Khả năng chọn thiết bị'!$D$8="",0,IF(Consolidated!L2706='Khả năng chọn thiết bị'!$D$8,1,0))</f>
        <v>0</v>
      </c>
      <c r="B2706" s="103">
        <f>IF('Khả năng chọn thiết bị'!$D$8="",0,IF(Consolidated!P2706='Khả năng chọn thiết bị'!$D$8,1,0))</f>
        <v>0</v>
      </c>
      <c r="C2706" s="103">
        <f t="shared" si="84"/>
        <v>0</v>
      </c>
      <c r="D2706" s="103">
        <f>IF(Consolidated!E2706=1,1,0)</f>
        <v>0</v>
      </c>
      <c r="E2706" s="103">
        <f>IF(ISNUMBER(Consolidated!F2706),Consolidated!F2706,0)</f>
        <v>0</v>
      </c>
      <c r="F2706" s="103">
        <f t="shared" si="85"/>
        <v>0</v>
      </c>
    </row>
    <row r="2707" spans="1:6">
      <c r="A2707" s="103">
        <f>IF('Khả năng chọn thiết bị'!$D$8="",0,IF(Consolidated!L2707='Khả năng chọn thiết bị'!$D$8,1,0))</f>
        <v>0</v>
      </c>
      <c r="B2707" s="103">
        <f>IF('Khả năng chọn thiết bị'!$D$8="",0,IF(Consolidated!P2707='Khả năng chọn thiết bị'!$D$8,1,0))</f>
        <v>0</v>
      </c>
      <c r="C2707" s="103">
        <f t="shared" si="84"/>
        <v>0</v>
      </c>
      <c r="D2707" s="103">
        <f>IF(Consolidated!E2707=1,1,0)</f>
        <v>0</v>
      </c>
      <c r="E2707" s="103">
        <f>IF(ISNUMBER(Consolidated!F2707),Consolidated!F2707,0)</f>
        <v>0</v>
      </c>
      <c r="F2707" s="103">
        <f t="shared" si="85"/>
        <v>0</v>
      </c>
    </row>
    <row r="2708" spans="1:6">
      <c r="A2708" s="103">
        <f>IF('Khả năng chọn thiết bị'!$D$8="",0,IF(Consolidated!L2708='Khả năng chọn thiết bị'!$D$8,1,0))</f>
        <v>0</v>
      </c>
      <c r="B2708" s="103">
        <f>IF('Khả năng chọn thiết bị'!$D$8="",0,IF(Consolidated!P2708='Khả năng chọn thiết bị'!$D$8,1,0))</f>
        <v>0</v>
      </c>
      <c r="C2708" s="103">
        <f t="shared" si="84"/>
        <v>0</v>
      </c>
      <c r="D2708" s="103">
        <f>IF(Consolidated!E2708=1,1,0)</f>
        <v>0</v>
      </c>
      <c r="E2708" s="103">
        <f>IF(ISNUMBER(Consolidated!F2708),Consolidated!F2708,0)</f>
        <v>0</v>
      </c>
      <c r="F2708" s="103">
        <f t="shared" si="85"/>
        <v>0</v>
      </c>
    </row>
    <row r="2709" spans="1:6">
      <c r="A2709" s="103">
        <f>IF('Khả năng chọn thiết bị'!$D$8="",0,IF(Consolidated!L2709='Khả năng chọn thiết bị'!$D$8,1,0))</f>
        <v>0</v>
      </c>
      <c r="B2709" s="103">
        <f>IF('Khả năng chọn thiết bị'!$D$8="",0,IF(Consolidated!P2709='Khả năng chọn thiết bị'!$D$8,1,0))</f>
        <v>0</v>
      </c>
      <c r="C2709" s="103">
        <f t="shared" si="84"/>
        <v>0</v>
      </c>
      <c r="D2709" s="103">
        <f>IF(Consolidated!E2709=1,1,0)</f>
        <v>0</v>
      </c>
      <c r="E2709" s="103">
        <f>IF(ISNUMBER(Consolidated!F2709),Consolidated!F2709,0)</f>
        <v>0</v>
      </c>
      <c r="F2709" s="103">
        <f t="shared" si="85"/>
        <v>0</v>
      </c>
    </row>
    <row r="2710" spans="1:6">
      <c r="A2710" s="103">
        <f>IF('Khả năng chọn thiết bị'!$D$8="",0,IF(Consolidated!L2710='Khả năng chọn thiết bị'!$D$8,1,0))</f>
        <v>0</v>
      </c>
      <c r="B2710" s="103">
        <f>IF('Khả năng chọn thiết bị'!$D$8="",0,IF(Consolidated!P2710='Khả năng chọn thiết bị'!$D$8,1,0))</f>
        <v>0</v>
      </c>
      <c r="C2710" s="103">
        <f t="shared" si="84"/>
        <v>0</v>
      </c>
      <c r="D2710" s="103">
        <f>IF(Consolidated!E2710=1,1,0)</f>
        <v>0</v>
      </c>
      <c r="E2710" s="103">
        <f>IF(ISNUMBER(Consolidated!F2710),Consolidated!F2710,0)</f>
        <v>0</v>
      </c>
      <c r="F2710" s="103">
        <f t="shared" si="85"/>
        <v>0</v>
      </c>
    </row>
    <row r="2711" spans="1:6">
      <c r="A2711" s="103">
        <f>IF('Khả năng chọn thiết bị'!$D$8="",0,IF(Consolidated!L2711='Khả năng chọn thiết bị'!$D$8,1,0))</f>
        <v>0</v>
      </c>
      <c r="B2711" s="103">
        <f>IF('Khả năng chọn thiết bị'!$D$8="",0,IF(Consolidated!P2711='Khả năng chọn thiết bị'!$D$8,1,0))</f>
        <v>0</v>
      </c>
      <c r="C2711" s="103">
        <f t="shared" si="84"/>
        <v>0</v>
      </c>
      <c r="D2711" s="103">
        <f>IF(Consolidated!E2711=1,1,0)</f>
        <v>0</v>
      </c>
      <c r="E2711" s="103">
        <f>IF(ISNUMBER(Consolidated!F2711),Consolidated!F2711,0)</f>
        <v>0</v>
      </c>
      <c r="F2711" s="103">
        <f t="shared" si="85"/>
        <v>0</v>
      </c>
    </row>
    <row r="2712" spans="1:6">
      <c r="A2712" s="103">
        <f>IF('Khả năng chọn thiết bị'!$D$8="",0,IF(Consolidated!L2712='Khả năng chọn thiết bị'!$D$8,1,0))</f>
        <v>0</v>
      </c>
      <c r="B2712" s="103">
        <f>IF('Khả năng chọn thiết bị'!$D$8="",0,IF(Consolidated!P2712='Khả năng chọn thiết bị'!$D$8,1,0))</f>
        <v>0</v>
      </c>
      <c r="C2712" s="103">
        <f t="shared" si="84"/>
        <v>0</v>
      </c>
      <c r="D2712" s="103">
        <f>IF(Consolidated!E2712=1,1,0)</f>
        <v>0</v>
      </c>
      <c r="E2712" s="103">
        <f>IF(ISNUMBER(Consolidated!F2712),Consolidated!F2712,0)</f>
        <v>0</v>
      </c>
      <c r="F2712" s="103">
        <f t="shared" si="85"/>
        <v>0</v>
      </c>
    </row>
    <row r="2713" spans="1:6">
      <c r="A2713" s="103">
        <f>IF('Khả năng chọn thiết bị'!$D$8="",0,IF(Consolidated!L2713='Khả năng chọn thiết bị'!$D$8,1,0))</f>
        <v>0</v>
      </c>
      <c r="B2713" s="103">
        <f>IF('Khả năng chọn thiết bị'!$D$8="",0,IF(Consolidated!P2713='Khả năng chọn thiết bị'!$D$8,1,0))</f>
        <v>0</v>
      </c>
      <c r="C2713" s="103">
        <f t="shared" si="84"/>
        <v>0</v>
      </c>
      <c r="D2713" s="103">
        <f>IF(Consolidated!E2713=1,1,0)</f>
        <v>0</v>
      </c>
      <c r="E2713" s="103">
        <f>IF(ISNUMBER(Consolidated!F2713),Consolidated!F2713,0)</f>
        <v>0</v>
      </c>
      <c r="F2713" s="103">
        <f t="shared" si="85"/>
        <v>0</v>
      </c>
    </row>
    <row r="2714" spans="1:6">
      <c r="A2714" s="103">
        <f>IF('Khả năng chọn thiết bị'!$D$8="",0,IF(Consolidated!L2714='Khả năng chọn thiết bị'!$D$8,1,0))</f>
        <v>0</v>
      </c>
      <c r="B2714" s="103">
        <f>IF('Khả năng chọn thiết bị'!$D$8="",0,IF(Consolidated!P2714='Khả năng chọn thiết bị'!$D$8,1,0))</f>
        <v>0</v>
      </c>
      <c r="C2714" s="103">
        <f t="shared" si="84"/>
        <v>0</v>
      </c>
      <c r="D2714" s="103">
        <f>IF(Consolidated!E2714=1,1,0)</f>
        <v>0</v>
      </c>
      <c r="E2714" s="103">
        <f>IF(ISNUMBER(Consolidated!F2714),Consolidated!F2714,0)</f>
        <v>0</v>
      </c>
      <c r="F2714" s="103">
        <f t="shared" si="85"/>
        <v>0</v>
      </c>
    </row>
    <row r="2715" spans="1:6">
      <c r="A2715" s="103">
        <f>IF('Khả năng chọn thiết bị'!$D$8="",0,IF(Consolidated!L2715='Khả năng chọn thiết bị'!$D$8,1,0))</f>
        <v>0</v>
      </c>
      <c r="B2715" s="103">
        <f>IF('Khả năng chọn thiết bị'!$D$8="",0,IF(Consolidated!P2715='Khả năng chọn thiết bị'!$D$8,1,0))</f>
        <v>0</v>
      </c>
      <c r="C2715" s="103">
        <f t="shared" si="84"/>
        <v>0</v>
      </c>
      <c r="D2715" s="103">
        <f>IF(Consolidated!E2715=1,1,0)</f>
        <v>0</v>
      </c>
      <c r="E2715" s="103">
        <f>IF(ISNUMBER(Consolidated!F2715),Consolidated!F2715,0)</f>
        <v>0</v>
      </c>
      <c r="F2715" s="103">
        <f t="shared" si="85"/>
        <v>0</v>
      </c>
    </row>
    <row r="2716" spans="1:6">
      <c r="A2716" s="103">
        <f>IF('Khả năng chọn thiết bị'!$D$8="",0,IF(Consolidated!L2716='Khả năng chọn thiết bị'!$D$8,1,0))</f>
        <v>0</v>
      </c>
      <c r="B2716" s="103">
        <f>IF('Khả năng chọn thiết bị'!$D$8="",0,IF(Consolidated!P2716='Khả năng chọn thiết bị'!$D$8,1,0))</f>
        <v>0</v>
      </c>
      <c r="C2716" s="103">
        <f t="shared" si="84"/>
        <v>0</v>
      </c>
      <c r="D2716" s="103">
        <f>IF(Consolidated!E2716=1,1,0)</f>
        <v>0</v>
      </c>
      <c r="E2716" s="103">
        <f>IF(ISNUMBER(Consolidated!F2716),Consolidated!F2716,0)</f>
        <v>0</v>
      </c>
      <c r="F2716" s="103">
        <f t="shared" si="85"/>
        <v>0</v>
      </c>
    </row>
    <row r="2717" spans="1:6">
      <c r="A2717" s="103">
        <f>IF('Khả năng chọn thiết bị'!$D$8="",0,IF(Consolidated!L2717='Khả năng chọn thiết bị'!$D$8,1,0))</f>
        <v>0</v>
      </c>
      <c r="B2717" s="103">
        <f>IF('Khả năng chọn thiết bị'!$D$8="",0,IF(Consolidated!P2717='Khả năng chọn thiết bị'!$D$8,1,0))</f>
        <v>0</v>
      </c>
      <c r="C2717" s="103">
        <f t="shared" si="84"/>
        <v>0</v>
      </c>
      <c r="D2717" s="103">
        <f>IF(Consolidated!E2717=1,1,0)</f>
        <v>0</v>
      </c>
      <c r="E2717" s="103">
        <f>IF(ISNUMBER(Consolidated!F2717),Consolidated!F2717,0)</f>
        <v>0</v>
      </c>
      <c r="F2717" s="103">
        <f t="shared" si="85"/>
        <v>0</v>
      </c>
    </row>
    <row r="2718" spans="1:6">
      <c r="A2718" s="103">
        <f>IF('Khả năng chọn thiết bị'!$D$8="",0,IF(Consolidated!L2718='Khả năng chọn thiết bị'!$D$8,1,0))</f>
        <v>0</v>
      </c>
      <c r="B2718" s="103">
        <f>IF('Khả năng chọn thiết bị'!$D$8="",0,IF(Consolidated!P2718='Khả năng chọn thiết bị'!$D$8,1,0))</f>
        <v>0</v>
      </c>
      <c r="C2718" s="103">
        <f t="shared" si="84"/>
        <v>0</v>
      </c>
      <c r="D2718" s="103">
        <f>IF(Consolidated!E2718=1,1,0)</f>
        <v>0</v>
      </c>
      <c r="E2718" s="103">
        <f>IF(ISNUMBER(Consolidated!F2718),Consolidated!F2718,0)</f>
        <v>0</v>
      </c>
      <c r="F2718" s="103">
        <f t="shared" si="85"/>
        <v>0</v>
      </c>
    </row>
    <row r="2719" spans="1:6">
      <c r="A2719" s="103">
        <f>IF('Khả năng chọn thiết bị'!$D$8="",0,IF(Consolidated!L2719='Khả năng chọn thiết bị'!$D$8,1,0))</f>
        <v>0</v>
      </c>
      <c r="B2719" s="103">
        <f>IF('Khả năng chọn thiết bị'!$D$8="",0,IF(Consolidated!P2719='Khả năng chọn thiết bị'!$D$8,1,0))</f>
        <v>0</v>
      </c>
      <c r="C2719" s="103">
        <f t="shared" si="84"/>
        <v>0</v>
      </c>
      <c r="D2719" s="103">
        <f>IF(Consolidated!E2719=1,1,0)</f>
        <v>0</v>
      </c>
      <c r="E2719" s="103">
        <f>IF(ISNUMBER(Consolidated!F2719),Consolidated!F2719,0)</f>
        <v>0</v>
      </c>
      <c r="F2719" s="103">
        <f t="shared" si="85"/>
        <v>0</v>
      </c>
    </row>
    <row r="2720" spans="1:6">
      <c r="A2720" s="103">
        <f>IF('Khả năng chọn thiết bị'!$D$8="",0,IF(Consolidated!L2720='Khả năng chọn thiết bị'!$D$8,1,0))</f>
        <v>0</v>
      </c>
      <c r="B2720" s="103">
        <f>IF('Khả năng chọn thiết bị'!$D$8="",0,IF(Consolidated!P2720='Khả năng chọn thiết bị'!$D$8,1,0))</f>
        <v>0</v>
      </c>
      <c r="C2720" s="103">
        <f t="shared" si="84"/>
        <v>0</v>
      </c>
      <c r="D2720" s="103">
        <f>IF(Consolidated!E2720=1,1,0)</f>
        <v>0</v>
      </c>
      <c r="E2720" s="103">
        <f>IF(ISNUMBER(Consolidated!F2720),Consolidated!F2720,0)</f>
        <v>0</v>
      </c>
      <c r="F2720" s="103">
        <f t="shared" si="85"/>
        <v>0</v>
      </c>
    </row>
    <row r="2721" spans="1:6">
      <c r="A2721" s="103">
        <f>IF('Khả năng chọn thiết bị'!$D$8="",0,IF(Consolidated!L2721='Khả năng chọn thiết bị'!$D$8,1,0))</f>
        <v>0</v>
      </c>
      <c r="B2721" s="103">
        <f>IF('Khả năng chọn thiết bị'!$D$8="",0,IF(Consolidated!P2721='Khả năng chọn thiết bị'!$D$8,1,0))</f>
        <v>0</v>
      </c>
      <c r="C2721" s="103">
        <f t="shared" si="84"/>
        <v>0</v>
      </c>
      <c r="D2721" s="103">
        <f>IF(Consolidated!E2721=1,1,0)</f>
        <v>0</v>
      </c>
      <c r="E2721" s="103">
        <f>IF(ISNUMBER(Consolidated!F2721),Consolidated!F2721,0)</f>
        <v>0</v>
      </c>
      <c r="F2721" s="103">
        <f t="shared" si="85"/>
        <v>0</v>
      </c>
    </row>
    <row r="2722" spans="1:6">
      <c r="A2722" s="103">
        <f>IF('Khả năng chọn thiết bị'!$D$8="",0,IF(Consolidated!L2722='Khả năng chọn thiết bị'!$D$8,1,0))</f>
        <v>0</v>
      </c>
      <c r="B2722" s="103">
        <f>IF('Khả năng chọn thiết bị'!$D$8="",0,IF(Consolidated!P2722='Khả năng chọn thiết bị'!$D$8,1,0))</f>
        <v>0</v>
      </c>
      <c r="C2722" s="103">
        <f t="shared" si="84"/>
        <v>0</v>
      </c>
      <c r="D2722" s="103">
        <f>IF(Consolidated!E2722=1,1,0)</f>
        <v>0</v>
      </c>
      <c r="E2722" s="103">
        <f>IF(ISNUMBER(Consolidated!F2722),Consolidated!F2722,0)</f>
        <v>0</v>
      </c>
      <c r="F2722" s="103">
        <f t="shared" si="85"/>
        <v>0</v>
      </c>
    </row>
    <row r="2723" spans="1:6">
      <c r="A2723" s="103">
        <f>IF('Khả năng chọn thiết bị'!$D$8="",0,IF(Consolidated!L2723='Khả năng chọn thiết bị'!$D$8,1,0))</f>
        <v>0</v>
      </c>
      <c r="B2723" s="103">
        <f>IF('Khả năng chọn thiết bị'!$D$8="",0,IF(Consolidated!P2723='Khả năng chọn thiết bị'!$D$8,1,0))</f>
        <v>0</v>
      </c>
      <c r="C2723" s="103">
        <f t="shared" si="84"/>
        <v>0</v>
      </c>
      <c r="D2723" s="103">
        <f>IF(Consolidated!E2723=1,1,0)</f>
        <v>0</v>
      </c>
      <c r="E2723" s="103">
        <f>IF(ISNUMBER(Consolidated!F2723),Consolidated!F2723,0)</f>
        <v>0</v>
      </c>
      <c r="F2723" s="103">
        <f t="shared" si="85"/>
        <v>0</v>
      </c>
    </row>
    <row r="2724" spans="1:6">
      <c r="A2724" s="103">
        <f>IF('Khả năng chọn thiết bị'!$D$8="",0,IF(Consolidated!L2724='Khả năng chọn thiết bị'!$D$8,1,0))</f>
        <v>0</v>
      </c>
      <c r="B2724" s="103">
        <f>IF('Khả năng chọn thiết bị'!$D$8="",0,IF(Consolidated!P2724='Khả năng chọn thiết bị'!$D$8,1,0))</f>
        <v>0</v>
      </c>
      <c r="C2724" s="103">
        <f t="shared" si="84"/>
        <v>0</v>
      </c>
      <c r="D2724" s="103">
        <f>IF(Consolidated!E2724=1,1,0)</f>
        <v>0</v>
      </c>
      <c r="E2724" s="103">
        <f>IF(ISNUMBER(Consolidated!F2724),Consolidated!F2724,0)</f>
        <v>0</v>
      </c>
      <c r="F2724" s="103">
        <f t="shared" si="85"/>
        <v>0</v>
      </c>
    </row>
    <row r="2725" spans="1:6">
      <c r="A2725" s="103">
        <f>IF('Khả năng chọn thiết bị'!$D$8="",0,IF(Consolidated!L2725='Khả năng chọn thiết bị'!$D$8,1,0))</f>
        <v>0</v>
      </c>
      <c r="B2725" s="103">
        <f>IF('Khả năng chọn thiết bị'!$D$8="",0,IF(Consolidated!P2725='Khả năng chọn thiết bị'!$D$8,1,0))</f>
        <v>0</v>
      </c>
      <c r="C2725" s="103">
        <f t="shared" si="84"/>
        <v>0</v>
      </c>
      <c r="D2725" s="103">
        <f>IF(Consolidated!E2725=1,1,0)</f>
        <v>0</v>
      </c>
      <c r="E2725" s="103">
        <f>IF(ISNUMBER(Consolidated!F2725),Consolidated!F2725,0)</f>
        <v>0</v>
      </c>
      <c r="F2725" s="103">
        <f t="shared" si="85"/>
        <v>0</v>
      </c>
    </row>
    <row r="2726" spans="1:6">
      <c r="A2726" s="103">
        <f>IF('Khả năng chọn thiết bị'!$D$8="",0,IF(Consolidated!L2726='Khả năng chọn thiết bị'!$D$8,1,0))</f>
        <v>0</v>
      </c>
      <c r="B2726" s="103">
        <f>IF('Khả năng chọn thiết bị'!$D$8="",0,IF(Consolidated!P2726='Khả năng chọn thiết bị'!$D$8,1,0))</f>
        <v>0</v>
      </c>
      <c r="C2726" s="103">
        <f t="shared" si="84"/>
        <v>0</v>
      </c>
      <c r="D2726" s="103">
        <f>IF(Consolidated!E2726=1,1,0)</f>
        <v>0</v>
      </c>
      <c r="E2726" s="103">
        <f>IF(ISNUMBER(Consolidated!F2726),Consolidated!F2726,0)</f>
        <v>0</v>
      </c>
      <c r="F2726" s="103">
        <f t="shared" si="85"/>
        <v>0</v>
      </c>
    </row>
    <row r="2727" spans="1:6">
      <c r="A2727" s="103">
        <f>IF('Khả năng chọn thiết bị'!$D$8="",0,IF(Consolidated!L2727='Khả năng chọn thiết bị'!$D$8,1,0))</f>
        <v>0</v>
      </c>
      <c r="B2727" s="103">
        <f>IF('Khả năng chọn thiết bị'!$D$8="",0,IF(Consolidated!P2727='Khả năng chọn thiết bị'!$D$8,1,0))</f>
        <v>0</v>
      </c>
      <c r="C2727" s="103">
        <f t="shared" si="84"/>
        <v>0</v>
      </c>
      <c r="D2727" s="103">
        <f>IF(Consolidated!E2727=1,1,0)</f>
        <v>0</v>
      </c>
      <c r="E2727" s="103">
        <f>IF(ISNUMBER(Consolidated!F2727),Consolidated!F2727,0)</f>
        <v>0</v>
      </c>
      <c r="F2727" s="103">
        <f t="shared" si="85"/>
        <v>0</v>
      </c>
    </row>
    <row r="2728" spans="1:6">
      <c r="A2728" s="103">
        <f>IF('Khả năng chọn thiết bị'!$D$8="",0,IF(Consolidated!L2728='Khả năng chọn thiết bị'!$D$8,1,0))</f>
        <v>0</v>
      </c>
      <c r="B2728" s="103">
        <f>IF('Khả năng chọn thiết bị'!$D$8="",0,IF(Consolidated!P2728='Khả năng chọn thiết bị'!$D$8,1,0))</f>
        <v>0</v>
      </c>
      <c r="C2728" s="103">
        <f t="shared" si="84"/>
        <v>0</v>
      </c>
      <c r="D2728" s="103">
        <f>IF(Consolidated!E2728=1,1,0)</f>
        <v>0</v>
      </c>
      <c r="E2728" s="103">
        <f>IF(ISNUMBER(Consolidated!F2728),Consolidated!F2728,0)</f>
        <v>0</v>
      </c>
      <c r="F2728" s="103">
        <f t="shared" si="85"/>
        <v>0</v>
      </c>
    </row>
    <row r="2729" spans="1:6">
      <c r="A2729" s="103">
        <f>IF('Khả năng chọn thiết bị'!$D$8="",0,IF(Consolidated!L2729='Khả năng chọn thiết bị'!$D$8,1,0))</f>
        <v>0</v>
      </c>
      <c r="B2729" s="103">
        <f>IF('Khả năng chọn thiết bị'!$D$8="",0,IF(Consolidated!P2729='Khả năng chọn thiết bị'!$D$8,1,0))</f>
        <v>0</v>
      </c>
      <c r="C2729" s="103">
        <f t="shared" si="84"/>
        <v>0</v>
      </c>
      <c r="D2729" s="103">
        <f>IF(Consolidated!E2729=1,1,0)</f>
        <v>0</v>
      </c>
      <c r="E2729" s="103">
        <f>IF(ISNUMBER(Consolidated!F2729),Consolidated!F2729,0)</f>
        <v>0</v>
      </c>
      <c r="F2729" s="103">
        <f t="shared" si="85"/>
        <v>0</v>
      </c>
    </row>
    <row r="2730" spans="1:6">
      <c r="A2730" s="103">
        <f>IF('Khả năng chọn thiết bị'!$D$8="",0,IF(Consolidated!L2730='Khả năng chọn thiết bị'!$D$8,1,0))</f>
        <v>0</v>
      </c>
      <c r="B2730" s="103">
        <f>IF('Khả năng chọn thiết bị'!$D$8="",0,IF(Consolidated!P2730='Khả năng chọn thiết bị'!$D$8,1,0))</f>
        <v>0</v>
      </c>
      <c r="C2730" s="103">
        <f t="shared" si="84"/>
        <v>0</v>
      </c>
      <c r="D2730" s="103">
        <f>IF(Consolidated!E2730=1,1,0)</f>
        <v>0</v>
      </c>
      <c r="E2730" s="103">
        <f>IF(ISNUMBER(Consolidated!F2730),Consolidated!F2730,0)</f>
        <v>0</v>
      </c>
      <c r="F2730" s="103">
        <f t="shared" si="85"/>
        <v>0</v>
      </c>
    </row>
    <row r="2731" spans="1:6">
      <c r="A2731" s="103">
        <f>IF('Khả năng chọn thiết bị'!$D$8="",0,IF(Consolidated!L2731='Khả năng chọn thiết bị'!$D$8,1,0))</f>
        <v>0</v>
      </c>
      <c r="B2731" s="103">
        <f>IF('Khả năng chọn thiết bị'!$D$8="",0,IF(Consolidated!P2731='Khả năng chọn thiết bị'!$D$8,1,0))</f>
        <v>0</v>
      </c>
      <c r="C2731" s="103">
        <f t="shared" si="84"/>
        <v>0</v>
      </c>
      <c r="D2731" s="103">
        <f>IF(Consolidated!E2731=1,1,0)</f>
        <v>0</v>
      </c>
      <c r="E2731" s="103">
        <f>IF(ISNUMBER(Consolidated!F2731),Consolidated!F2731,0)</f>
        <v>0</v>
      </c>
      <c r="F2731" s="103">
        <f t="shared" si="85"/>
        <v>0</v>
      </c>
    </row>
    <row r="2732" spans="1:6">
      <c r="A2732" s="103">
        <f>IF('Khả năng chọn thiết bị'!$D$8="",0,IF(Consolidated!L2732='Khả năng chọn thiết bị'!$D$8,1,0))</f>
        <v>0</v>
      </c>
      <c r="B2732" s="103">
        <f>IF('Khả năng chọn thiết bị'!$D$8="",0,IF(Consolidated!P2732='Khả năng chọn thiết bị'!$D$8,1,0))</f>
        <v>0</v>
      </c>
      <c r="C2732" s="103">
        <f t="shared" si="84"/>
        <v>0</v>
      </c>
      <c r="D2732" s="103">
        <f>IF(Consolidated!E2732=1,1,0)</f>
        <v>0</v>
      </c>
      <c r="E2732" s="103">
        <f>IF(ISNUMBER(Consolidated!F2732),Consolidated!F2732,0)</f>
        <v>0</v>
      </c>
      <c r="F2732" s="103">
        <f t="shared" si="85"/>
        <v>0</v>
      </c>
    </row>
    <row r="2733" spans="1:6">
      <c r="A2733" s="103">
        <f>IF('Khả năng chọn thiết bị'!$D$8="",0,IF(Consolidated!L2733='Khả năng chọn thiết bị'!$D$8,1,0))</f>
        <v>0</v>
      </c>
      <c r="B2733" s="103">
        <f>IF('Khả năng chọn thiết bị'!$D$8="",0,IF(Consolidated!P2733='Khả năng chọn thiết bị'!$D$8,1,0))</f>
        <v>0</v>
      </c>
      <c r="C2733" s="103">
        <f t="shared" si="84"/>
        <v>0</v>
      </c>
      <c r="D2733" s="103">
        <f>IF(Consolidated!E2733=1,1,0)</f>
        <v>0</v>
      </c>
      <c r="E2733" s="103">
        <f>IF(ISNUMBER(Consolidated!F2733),Consolidated!F2733,0)</f>
        <v>0</v>
      </c>
      <c r="F2733" s="103">
        <f t="shared" si="85"/>
        <v>0</v>
      </c>
    </row>
    <row r="2734" spans="1:6">
      <c r="A2734" s="103">
        <f>IF('Khả năng chọn thiết bị'!$D$8="",0,IF(Consolidated!L2734='Khả năng chọn thiết bị'!$D$8,1,0))</f>
        <v>0</v>
      </c>
      <c r="B2734" s="103">
        <f>IF('Khả năng chọn thiết bị'!$D$8="",0,IF(Consolidated!P2734='Khả năng chọn thiết bị'!$D$8,1,0))</f>
        <v>0</v>
      </c>
      <c r="C2734" s="103">
        <f t="shared" si="84"/>
        <v>0</v>
      </c>
      <c r="D2734" s="103">
        <f>IF(Consolidated!E2734=1,1,0)</f>
        <v>0</v>
      </c>
      <c r="E2734" s="103">
        <f>IF(ISNUMBER(Consolidated!F2734),Consolidated!F2734,0)</f>
        <v>0</v>
      </c>
      <c r="F2734" s="103">
        <f t="shared" si="85"/>
        <v>0</v>
      </c>
    </row>
    <row r="2735" spans="1:6">
      <c r="A2735" s="103">
        <f>IF('Khả năng chọn thiết bị'!$D$8="",0,IF(Consolidated!L2735='Khả năng chọn thiết bị'!$D$8,1,0))</f>
        <v>0</v>
      </c>
      <c r="B2735" s="103">
        <f>IF('Khả năng chọn thiết bị'!$D$8="",0,IF(Consolidated!P2735='Khả năng chọn thiết bị'!$D$8,1,0))</f>
        <v>0</v>
      </c>
      <c r="C2735" s="103">
        <f t="shared" si="84"/>
        <v>0</v>
      </c>
      <c r="D2735" s="103">
        <f>IF(Consolidated!E2735=1,1,0)</f>
        <v>0</v>
      </c>
      <c r="E2735" s="103">
        <f>IF(ISNUMBER(Consolidated!F2735),Consolidated!F2735,0)</f>
        <v>0</v>
      </c>
      <c r="F2735" s="103">
        <f t="shared" si="85"/>
        <v>0</v>
      </c>
    </row>
    <row r="2736" spans="1:6">
      <c r="A2736" s="103">
        <f>IF('Khả năng chọn thiết bị'!$D$8="",0,IF(Consolidated!L2736='Khả năng chọn thiết bị'!$D$8,1,0))</f>
        <v>0</v>
      </c>
      <c r="B2736" s="103">
        <f>IF('Khả năng chọn thiết bị'!$D$8="",0,IF(Consolidated!P2736='Khả năng chọn thiết bị'!$D$8,1,0))</f>
        <v>0</v>
      </c>
      <c r="C2736" s="103">
        <f t="shared" si="84"/>
        <v>0</v>
      </c>
      <c r="D2736" s="103">
        <f>IF(Consolidated!E2736=1,1,0)</f>
        <v>0</v>
      </c>
      <c r="E2736" s="103">
        <f>IF(ISNUMBER(Consolidated!F2736),Consolidated!F2736,0)</f>
        <v>0</v>
      </c>
      <c r="F2736" s="103">
        <f t="shared" si="85"/>
        <v>0</v>
      </c>
    </row>
    <row r="2737" spans="1:6">
      <c r="A2737" s="103">
        <f>IF('Khả năng chọn thiết bị'!$D$8="",0,IF(Consolidated!L2737='Khả năng chọn thiết bị'!$D$8,1,0))</f>
        <v>0</v>
      </c>
      <c r="B2737" s="103">
        <f>IF('Khả năng chọn thiết bị'!$D$8="",0,IF(Consolidated!P2737='Khả năng chọn thiết bị'!$D$8,1,0))</f>
        <v>0</v>
      </c>
      <c r="C2737" s="103">
        <f t="shared" si="84"/>
        <v>0</v>
      </c>
      <c r="D2737" s="103">
        <f>IF(Consolidated!E2737=1,1,0)</f>
        <v>0</v>
      </c>
      <c r="E2737" s="103">
        <f>IF(ISNUMBER(Consolidated!F2737),Consolidated!F2737,0)</f>
        <v>0</v>
      </c>
      <c r="F2737" s="103">
        <f t="shared" si="85"/>
        <v>0</v>
      </c>
    </row>
    <row r="2738" spans="1:6">
      <c r="A2738" s="103">
        <f>IF('Khả năng chọn thiết bị'!$D$8="",0,IF(Consolidated!L2738='Khả năng chọn thiết bị'!$D$8,1,0))</f>
        <v>0</v>
      </c>
      <c r="B2738" s="103">
        <f>IF('Khả năng chọn thiết bị'!$D$8="",0,IF(Consolidated!P2738='Khả năng chọn thiết bị'!$D$8,1,0))</f>
        <v>0</v>
      </c>
      <c r="C2738" s="103">
        <f t="shared" si="84"/>
        <v>0</v>
      </c>
      <c r="D2738" s="103">
        <f>IF(Consolidated!E2738=1,1,0)</f>
        <v>0</v>
      </c>
      <c r="E2738" s="103">
        <f>IF(ISNUMBER(Consolidated!F2738),Consolidated!F2738,0)</f>
        <v>0</v>
      </c>
      <c r="F2738" s="103">
        <f t="shared" si="85"/>
        <v>0</v>
      </c>
    </row>
    <row r="2739" spans="1:6">
      <c r="A2739" s="103">
        <f>IF('Khả năng chọn thiết bị'!$D$8="",0,IF(Consolidated!L2739='Khả năng chọn thiết bị'!$D$8,1,0))</f>
        <v>0</v>
      </c>
      <c r="B2739" s="103">
        <f>IF('Khả năng chọn thiết bị'!$D$8="",0,IF(Consolidated!P2739='Khả năng chọn thiết bị'!$D$8,1,0))</f>
        <v>0</v>
      </c>
      <c r="C2739" s="103">
        <f t="shared" si="84"/>
        <v>0</v>
      </c>
      <c r="D2739" s="103">
        <f>IF(Consolidated!E2739=1,1,0)</f>
        <v>0</v>
      </c>
      <c r="E2739" s="103">
        <f>IF(ISNUMBER(Consolidated!F2739),Consolidated!F2739,0)</f>
        <v>0</v>
      </c>
      <c r="F2739" s="103">
        <f t="shared" si="85"/>
        <v>0</v>
      </c>
    </row>
    <row r="2740" spans="1:6">
      <c r="A2740" s="103">
        <f>IF('Khả năng chọn thiết bị'!$D$8="",0,IF(Consolidated!L2740='Khả năng chọn thiết bị'!$D$8,1,0))</f>
        <v>0</v>
      </c>
      <c r="B2740" s="103">
        <f>IF('Khả năng chọn thiết bị'!$D$8="",0,IF(Consolidated!P2740='Khả năng chọn thiết bị'!$D$8,1,0))</f>
        <v>0</v>
      </c>
      <c r="C2740" s="103">
        <f t="shared" si="84"/>
        <v>0</v>
      </c>
      <c r="D2740" s="103">
        <f>IF(Consolidated!E2740=1,1,0)</f>
        <v>0</v>
      </c>
      <c r="E2740" s="103">
        <f>IF(ISNUMBER(Consolidated!F2740),Consolidated!F2740,0)</f>
        <v>0</v>
      </c>
      <c r="F2740" s="103">
        <f t="shared" si="85"/>
        <v>0</v>
      </c>
    </row>
    <row r="2741" spans="1:6">
      <c r="A2741" s="103">
        <f>IF('Khả năng chọn thiết bị'!$D$8="",0,IF(Consolidated!L2741='Khả năng chọn thiết bị'!$D$8,1,0))</f>
        <v>0</v>
      </c>
      <c r="B2741" s="103">
        <f>IF('Khả năng chọn thiết bị'!$D$8="",0,IF(Consolidated!P2741='Khả năng chọn thiết bị'!$D$8,1,0))</f>
        <v>0</v>
      </c>
      <c r="C2741" s="103">
        <f t="shared" si="84"/>
        <v>0</v>
      </c>
      <c r="D2741" s="103">
        <f>IF(Consolidated!E2741=1,1,0)</f>
        <v>0</v>
      </c>
      <c r="E2741" s="103">
        <f>IF(ISNUMBER(Consolidated!F2741),Consolidated!F2741,0)</f>
        <v>0</v>
      </c>
      <c r="F2741" s="103">
        <f t="shared" si="85"/>
        <v>0</v>
      </c>
    </row>
    <row r="2742" spans="1:6">
      <c r="A2742" s="103">
        <f>IF('Khả năng chọn thiết bị'!$D$8="",0,IF(Consolidated!L2742='Khả năng chọn thiết bị'!$D$8,1,0))</f>
        <v>0</v>
      </c>
      <c r="B2742" s="103">
        <f>IF('Khả năng chọn thiết bị'!$D$8="",0,IF(Consolidated!P2742='Khả năng chọn thiết bị'!$D$8,1,0))</f>
        <v>0</v>
      </c>
      <c r="C2742" s="103">
        <f t="shared" si="84"/>
        <v>0</v>
      </c>
      <c r="D2742" s="103">
        <f>IF(Consolidated!E2742=1,1,0)</f>
        <v>0</v>
      </c>
      <c r="E2742" s="103">
        <f>IF(ISNUMBER(Consolidated!F2742),Consolidated!F2742,0)</f>
        <v>0</v>
      </c>
      <c r="F2742" s="103">
        <f t="shared" si="85"/>
        <v>0</v>
      </c>
    </row>
    <row r="2743" spans="1:6">
      <c r="A2743" s="103">
        <f>IF('Khả năng chọn thiết bị'!$D$8="",0,IF(Consolidated!L2743='Khả năng chọn thiết bị'!$D$8,1,0))</f>
        <v>0</v>
      </c>
      <c r="B2743" s="103">
        <f>IF('Khả năng chọn thiết bị'!$D$8="",0,IF(Consolidated!P2743='Khả năng chọn thiết bị'!$D$8,1,0))</f>
        <v>0</v>
      </c>
      <c r="C2743" s="103">
        <f t="shared" si="84"/>
        <v>0</v>
      </c>
      <c r="D2743" s="103">
        <f>IF(Consolidated!E2743=1,1,0)</f>
        <v>0</v>
      </c>
      <c r="E2743" s="103">
        <f>IF(ISNUMBER(Consolidated!F2743),Consolidated!F2743,0)</f>
        <v>0</v>
      </c>
      <c r="F2743" s="103">
        <f t="shared" si="85"/>
        <v>0</v>
      </c>
    </row>
    <row r="2744" spans="1:6">
      <c r="A2744" s="103">
        <f>IF('Khả năng chọn thiết bị'!$D$8="",0,IF(Consolidated!L2744='Khả năng chọn thiết bị'!$D$8,1,0))</f>
        <v>0</v>
      </c>
      <c r="B2744" s="103">
        <f>IF('Khả năng chọn thiết bị'!$D$8="",0,IF(Consolidated!P2744='Khả năng chọn thiết bị'!$D$8,1,0))</f>
        <v>0</v>
      </c>
      <c r="C2744" s="103">
        <f t="shared" si="84"/>
        <v>0</v>
      </c>
      <c r="D2744" s="103">
        <f>IF(Consolidated!E2744=1,1,0)</f>
        <v>0</v>
      </c>
      <c r="E2744" s="103">
        <f>IF(ISNUMBER(Consolidated!F2744),Consolidated!F2744,0)</f>
        <v>0</v>
      </c>
      <c r="F2744" s="103">
        <f t="shared" si="85"/>
        <v>0</v>
      </c>
    </row>
    <row r="2745" spans="1:6">
      <c r="A2745" s="103">
        <f>IF('Khả năng chọn thiết bị'!$D$8="",0,IF(Consolidated!L2745='Khả năng chọn thiết bị'!$D$8,1,0))</f>
        <v>0</v>
      </c>
      <c r="B2745" s="103">
        <f>IF('Khả năng chọn thiết bị'!$D$8="",0,IF(Consolidated!P2745='Khả năng chọn thiết bị'!$D$8,1,0))</f>
        <v>0</v>
      </c>
      <c r="C2745" s="103">
        <f t="shared" si="84"/>
        <v>0</v>
      </c>
      <c r="D2745" s="103">
        <f>IF(Consolidated!E2745=1,1,0)</f>
        <v>0</v>
      </c>
      <c r="E2745" s="103">
        <f>IF(ISNUMBER(Consolidated!F2745),Consolidated!F2745,0)</f>
        <v>0</v>
      </c>
      <c r="F2745" s="103">
        <f t="shared" si="85"/>
        <v>0</v>
      </c>
    </row>
    <row r="2746" spans="1:6">
      <c r="A2746" s="103">
        <f>IF('Khả năng chọn thiết bị'!$D$8="",0,IF(Consolidated!L2746='Khả năng chọn thiết bị'!$D$8,1,0))</f>
        <v>0</v>
      </c>
      <c r="B2746" s="103">
        <f>IF('Khả năng chọn thiết bị'!$D$8="",0,IF(Consolidated!P2746='Khả năng chọn thiết bị'!$D$8,1,0))</f>
        <v>0</v>
      </c>
      <c r="C2746" s="103">
        <f t="shared" si="84"/>
        <v>0</v>
      </c>
      <c r="D2746" s="103">
        <f>IF(Consolidated!E2746=1,1,0)</f>
        <v>0</v>
      </c>
      <c r="E2746" s="103">
        <f>IF(ISNUMBER(Consolidated!F2746),Consolidated!F2746,0)</f>
        <v>0</v>
      </c>
      <c r="F2746" s="103">
        <f t="shared" si="85"/>
        <v>0</v>
      </c>
    </row>
    <row r="2747" spans="1:6">
      <c r="A2747" s="103">
        <f>IF('Khả năng chọn thiết bị'!$D$8="",0,IF(Consolidated!L2747='Khả năng chọn thiết bị'!$D$8,1,0))</f>
        <v>0</v>
      </c>
      <c r="B2747" s="103">
        <f>IF('Khả năng chọn thiết bị'!$D$8="",0,IF(Consolidated!P2747='Khả năng chọn thiết bị'!$D$8,1,0))</f>
        <v>0</v>
      </c>
      <c r="C2747" s="103">
        <f t="shared" si="84"/>
        <v>0</v>
      </c>
      <c r="D2747" s="103">
        <f>IF(Consolidated!E2747=1,1,0)</f>
        <v>0</v>
      </c>
      <c r="E2747" s="103">
        <f>IF(ISNUMBER(Consolidated!F2747),Consolidated!F2747,0)</f>
        <v>0</v>
      </c>
      <c r="F2747" s="103">
        <f t="shared" si="85"/>
        <v>0</v>
      </c>
    </row>
    <row r="2748" spans="1:6">
      <c r="A2748" s="103">
        <f>IF('Khả năng chọn thiết bị'!$D$8="",0,IF(Consolidated!L2748='Khả năng chọn thiết bị'!$D$8,1,0))</f>
        <v>0</v>
      </c>
      <c r="B2748" s="103">
        <f>IF('Khả năng chọn thiết bị'!$D$8="",0,IF(Consolidated!P2748='Khả năng chọn thiết bị'!$D$8,1,0))</f>
        <v>0</v>
      </c>
      <c r="C2748" s="103">
        <f t="shared" si="84"/>
        <v>0</v>
      </c>
      <c r="D2748" s="103">
        <f>IF(Consolidated!E2748=1,1,0)</f>
        <v>0</v>
      </c>
      <c r="E2748" s="103">
        <f>IF(ISNUMBER(Consolidated!F2748),Consolidated!F2748,0)</f>
        <v>0</v>
      </c>
      <c r="F2748" s="103">
        <f t="shared" si="85"/>
        <v>0</v>
      </c>
    </row>
    <row r="2749" spans="1:6">
      <c r="A2749" s="103">
        <f>IF('Khả năng chọn thiết bị'!$D$8="",0,IF(Consolidated!L2749='Khả năng chọn thiết bị'!$D$8,1,0))</f>
        <v>0</v>
      </c>
      <c r="B2749" s="103">
        <f>IF('Khả năng chọn thiết bị'!$D$8="",0,IF(Consolidated!P2749='Khả năng chọn thiết bị'!$D$8,1,0))</f>
        <v>0</v>
      </c>
      <c r="C2749" s="103">
        <f t="shared" si="84"/>
        <v>0</v>
      </c>
      <c r="D2749" s="103">
        <f>IF(Consolidated!E2749=1,1,0)</f>
        <v>0</v>
      </c>
      <c r="E2749" s="103">
        <f>IF(ISNUMBER(Consolidated!F2749),Consolidated!F2749,0)</f>
        <v>0</v>
      </c>
      <c r="F2749" s="103">
        <f t="shared" si="85"/>
        <v>0</v>
      </c>
    </row>
    <row r="2750" spans="1:6">
      <c r="A2750" s="103">
        <f>IF('Khả năng chọn thiết bị'!$D$8="",0,IF(Consolidated!L2750='Khả năng chọn thiết bị'!$D$8,1,0))</f>
        <v>0</v>
      </c>
      <c r="B2750" s="103">
        <f>IF('Khả năng chọn thiết bị'!$D$8="",0,IF(Consolidated!P2750='Khả năng chọn thiết bị'!$D$8,1,0))</f>
        <v>0</v>
      </c>
      <c r="C2750" s="103">
        <f t="shared" si="84"/>
        <v>0</v>
      </c>
      <c r="D2750" s="103">
        <f>IF(Consolidated!E2750=1,1,0)</f>
        <v>0</v>
      </c>
      <c r="E2750" s="103">
        <f>IF(ISNUMBER(Consolidated!F2750),Consolidated!F2750,0)</f>
        <v>0</v>
      </c>
      <c r="F2750" s="103">
        <f t="shared" si="85"/>
        <v>0</v>
      </c>
    </row>
    <row r="2751" spans="1:6">
      <c r="A2751" s="103">
        <f>IF('Khả năng chọn thiết bị'!$D$8="",0,IF(Consolidated!L2751='Khả năng chọn thiết bị'!$D$8,1,0))</f>
        <v>0</v>
      </c>
      <c r="B2751" s="103">
        <f>IF('Khả năng chọn thiết bị'!$D$8="",0,IF(Consolidated!P2751='Khả năng chọn thiết bị'!$D$8,1,0))</f>
        <v>0</v>
      </c>
      <c r="C2751" s="103">
        <f t="shared" si="84"/>
        <v>0</v>
      </c>
      <c r="D2751" s="103">
        <f>IF(Consolidated!E2751=1,1,0)</f>
        <v>0</v>
      </c>
      <c r="E2751" s="103">
        <f>IF(ISNUMBER(Consolidated!F2751),Consolidated!F2751,0)</f>
        <v>0</v>
      </c>
      <c r="F2751" s="103">
        <f t="shared" si="85"/>
        <v>0</v>
      </c>
    </row>
    <row r="2752" spans="1:6">
      <c r="A2752" s="103">
        <f>IF('Khả năng chọn thiết bị'!$D$8="",0,IF(Consolidated!L2752='Khả năng chọn thiết bị'!$D$8,1,0))</f>
        <v>0</v>
      </c>
      <c r="B2752" s="103">
        <f>IF('Khả năng chọn thiết bị'!$D$8="",0,IF(Consolidated!P2752='Khả năng chọn thiết bị'!$D$8,1,0))</f>
        <v>0</v>
      </c>
      <c r="C2752" s="103">
        <f t="shared" si="84"/>
        <v>0</v>
      </c>
      <c r="D2752" s="103">
        <f>IF(Consolidated!E2752=1,1,0)</f>
        <v>0</v>
      </c>
      <c r="E2752" s="103">
        <f>IF(ISNUMBER(Consolidated!F2752),Consolidated!F2752,0)</f>
        <v>0</v>
      </c>
      <c r="F2752" s="103">
        <f t="shared" si="85"/>
        <v>0</v>
      </c>
    </row>
    <row r="2753" spans="1:6">
      <c r="A2753" s="103">
        <f>IF('Khả năng chọn thiết bị'!$D$8="",0,IF(Consolidated!L2753='Khả năng chọn thiết bị'!$D$8,1,0))</f>
        <v>0</v>
      </c>
      <c r="B2753" s="103">
        <f>IF('Khả năng chọn thiết bị'!$D$8="",0,IF(Consolidated!P2753='Khả năng chọn thiết bị'!$D$8,1,0))</f>
        <v>0</v>
      </c>
      <c r="C2753" s="103">
        <f t="shared" si="84"/>
        <v>0</v>
      </c>
      <c r="D2753" s="103">
        <f>IF(Consolidated!E2753=1,1,0)</f>
        <v>0</v>
      </c>
      <c r="E2753" s="103">
        <f>IF(ISNUMBER(Consolidated!F2753),Consolidated!F2753,0)</f>
        <v>0</v>
      </c>
      <c r="F2753" s="103">
        <f t="shared" si="85"/>
        <v>0</v>
      </c>
    </row>
    <row r="2754" spans="1:6">
      <c r="A2754" s="103">
        <f>IF('Khả năng chọn thiết bị'!$D$8="",0,IF(Consolidated!L2754='Khả năng chọn thiết bị'!$D$8,1,0))</f>
        <v>0</v>
      </c>
      <c r="B2754" s="103">
        <f>IF('Khả năng chọn thiết bị'!$D$8="",0,IF(Consolidated!P2754='Khả năng chọn thiết bị'!$D$8,1,0))</f>
        <v>0</v>
      </c>
      <c r="C2754" s="103">
        <f t="shared" ref="C2754:C2817" si="86">IF(A2754+B2754&gt;0,1,0)</f>
        <v>0</v>
      </c>
      <c r="D2754" s="103">
        <f>IF(Consolidated!E2754=1,1,0)</f>
        <v>0</v>
      </c>
      <c r="E2754" s="103">
        <f>IF(ISNUMBER(Consolidated!F2754),Consolidated!F2754,0)</f>
        <v>0</v>
      </c>
      <c r="F2754" s="103">
        <f t="shared" si="85"/>
        <v>0</v>
      </c>
    </row>
    <row r="2755" spans="1:6">
      <c r="A2755" s="103">
        <f>IF('Khả năng chọn thiết bị'!$D$8="",0,IF(Consolidated!L2755='Khả năng chọn thiết bị'!$D$8,1,0))</f>
        <v>0</v>
      </c>
      <c r="B2755" s="103">
        <f>IF('Khả năng chọn thiết bị'!$D$8="",0,IF(Consolidated!P2755='Khả năng chọn thiết bị'!$D$8,1,0))</f>
        <v>0</v>
      </c>
      <c r="C2755" s="103">
        <f t="shared" si="86"/>
        <v>0</v>
      </c>
      <c r="D2755" s="103">
        <f>IF(Consolidated!E2755=1,1,0)</f>
        <v>0</v>
      </c>
      <c r="E2755" s="103">
        <f>IF(ISNUMBER(Consolidated!F2755),Consolidated!F2755,0)</f>
        <v>0</v>
      </c>
      <c r="F2755" s="103">
        <f t="shared" ref="F2755:F2818" si="87">F2754+C2755</f>
        <v>0</v>
      </c>
    </row>
    <row r="2756" spans="1:6">
      <c r="A2756" s="103">
        <f>IF('Khả năng chọn thiết bị'!$D$8="",0,IF(Consolidated!L2756='Khả năng chọn thiết bị'!$D$8,1,0))</f>
        <v>0</v>
      </c>
      <c r="B2756" s="103">
        <f>IF('Khả năng chọn thiết bị'!$D$8="",0,IF(Consolidated!P2756='Khả năng chọn thiết bị'!$D$8,1,0))</f>
        <v>0</v>
      </c>
      <c r="C2756" s="103">
        <f t="shared" si="86"/>
        <v>0</v>
      </c>
      <c r="D2756" s="103">
        <f>IF(Consolidated!E2756=1,1,0)</f>
        <v>0</v>
      </c>
      <c r="E2756" s="103">
        <f>IF(ISNUMBER(Consolidated!F2756),Consolidated!F2756,0)</f>
        <v>0</v>
      </c>
      <c r="F2756" s="103">
        <f t="shared" si="87"/>
        <v>0</v>
      </c>
    </row>
    <row r="2757" spans="1:6">
      <c r="A2757" s="103">
        <f>IF('Khả năng chọn thiết bị'!$D$8="",0,IF(Consolidated!L2757='Khả năng chọn thiết bị'!$D$8,1,0))</f>
        <v>0</v>
      </c>
      <c r="B2757" s="103">
        <f>IF('Khả năng chọn thiết bị'!$D$8="",0,IF(Consolidated!P2757='Khả năng chọn thiết bị'!$D$8,1,0))</f>
        <v>0</v>
      </c>
      <c r="C2757" s="103">
        <f t="shared" si="86"/>
        <v>0</v>
      </c>
      <c r="D2757" s="103">
        <f>IF(Consolidated!E2757=1,1,0)</f>
        <v>0</v>
      </c>
      <c r="E2757" s="103">
        <f>IF(ISNUMBER(Consolidated!F2757),Consolidated!F2757,0)</f>
        <v>0</v>
      </c>
      <c r="F2757" s="103">
        <f t="shared" si="87"/>
        <v>0</v>
      </c>
    </row>
    <row r="2758" spans="1:6">
      <c r="A2758" s="103">
        <f>IF('Khả năng chọn thiết bị'!$D$8="",0,IF(Consolidated!L2758='Khả năng chọn thiết bị'!$D$8,1,0))</f>
        <v>0</v>
      </c>
      <c r="B2758" s="103">
        <f>IF('Khả năng chọn thiết bị'!$D$8="",0,IF(Consolidated!P2758='Khả năng chọn thiết bị'!$D$8,1,0))</f>
        <v>0</v>
      </c>
      <c r="C2758" s="103">
        <f t="shared" si="86"/>
        <v>0</v>
      </c>
      <c r="D2758" s="103">
        <f>IF(Consolidated!E2758=1,1,0)</f>
        <v>0</v>
      </c>
      <c r="E2758" s="103">
        <f>IF(ISNUMBER(Consolidated!F2758),Consolidated!F2758,0)</f>
        <v>0</v>
      </c>
      <c r="F2758" s="103">
        <f t="shared" si="87"/>
        <v>0</v>
      </c>
    </row>
    <row r="2759" spans="1:6">
      <c r="A2759" s="103">
        <f>IF('Khả năng chọn thiết bị'!$D$8="",0,IF(Consolidated!L2759='Khả năng chọn thiết bị'!$D$8,1,0))</f>
        <v>0</v>
      </c>
      <c r="B2759" s="103">
        <f>IF('Khả năng chọn thiết bị'!$D$8="",0,IF(Consolidated!P2759='Khả năng chọn thiết bị'!$D$8,1,0))</f>
        <v>0</v>
      </c>
      <c r="C2759" s="103">
        <f t="shared" si="86"/>
        <v>0</v>
      </c>
      <c r="D2759" s="103">
        <f>IF(Consolidated!E2759=1,1,0)</f>
        <v>0</v>
      </c>
      <c r="E2759" s="103">
        <f>IF(ISNUMBER(Consolidated!F2759),Consolidated!F2759,0)</f>
        <v>0</v>
      </c>
      <c r="F2759" s="103">
        <f t="shared" si="87"/>
        <v>0</v>
      </c>
    </row>
    <row r="2760" spans="1:6">
      <c r="A2760" s="103">
        <f>IF('Khả năng chọn thiết bị'!$D$8="",0,IF(Consolidated!L2760='Khả năng chọn thiết bị'!$D$8,1,0))</f>
        <v>0</v>
      </c>
      <c r="B2760" s="103">
        <f>IF('Khả năng chọn thiết bị'!$D$8="",0,IF(Consolidated!P2760='Khả năng chọn thiết bị'!$D$8,1,0))</f>
        <v>0</v>
      </c>
      <c r="C2760" s="103">
        <f t="shared" si="86"/>
        <v>0</v>
      </c>
      <c r="D2760" s="103">
        <f>IF(Consolidated!E2760=1,1,0)</f>
        <v>0</v>
      </c>
      <c r="E2760" s="103">
        <f>IF(ISNUMBER(Consolidated!F2760),Consolidated!F2760,0)</f>
        <v>0</v>
      </c>
      <c r="F2760" s="103">
        <f t="shared" si="87"/>
        <v>0</v>
      </c>
    </row>
    <row r="2761" spans="1:6">
      <c r="A2761" s="103">
        <f>IF('Khả năng chọn thiết bị'!$D$8="",0,IF(Consolidated!L2761='Khả năng chọn thiết bị'!$D$8,1,0))</f>
        <v>0</v>
      </c>
      <c r="B2761" s="103">
        <f>IF('Khả năng chọn thiết bị'!$D$8="",0,IF(Consolidated!P2761='Khả năng chọn thiết bị'!$D$8,1,0))</f>
        <v>0</v>
      </c>
      <c r="C2761" s="103">
        <f t="shared" si="86"/>
        <v>0</v>
      </c>
      <c r="D2761" s="103">
        <f>IF(Consolidated!E2761=1,1,0)</f>
        <v>0</v>
      </c>
      <c r="E2761" s="103">
        <f>IF(ISNUMBER(Consolidated!F2761),Consolidated!F2761,0)</f>
        <v>0</v>
      </c>
      <c r="F2761" s="103">
        <f t="shared" si="87"/>
        <v>0</v>
      </c>
    </row>
    <row r="2762" spans="1:6">
      <c r="A2762" s="103">
        <f>IF('Khả năng chọn thiết bị'!$D$8="",0,IF(Consolidated!L2762='Khả năng chọn thiết bị'!$D$8,1,0))</f>
        <v>0</v>
      </c>
      <c r="B2762" s="103">
        <f>IF('Khả năng chọn thiết bị'!$D$8="",0,IF(Consolidated!P2762='Khả năng chọn thiết bị'!$D$8,1,0))</f>
        <v>0</v>
      </c>
      <c r="C2762" s="103">
        <f t="shared" si="86"/>
        <v>0</v>
      </c>
      <c r="D2762" s="103">
        <f>IF(Consolidated!E2762=1,1,0)</f>
        <v>0</v>
      </c>
      <c r="E2762" s="103">
        <f>IF(ISNUMBER(Consolidated!F2762),Consolidated!F2762,0)</f>
        <v>0</v>
      </c>
      <c r="F2762" s="103">
        <f t="shared" si="87"/>
        <v>0</v>
      </c>
    </row>
    <row r="2763" spans="1:6">
      <c r="A2763" s="103">
        <f>IF('Khả năng chọn thiết bị'!$D$8="",0,IF(Consolidated!L2763='Khả năng chọn thiết bị'!$D$8,1,0))</f>
        <v>0</v>
      </c>
      <c r="B2763" s="103">
        <f>IF('Khả năng chọn thiết bị'!$D$8="",0,IF(Consolidated!P2763='Khả năng chọn thiết bị'!$D$8,1,0))</f>
        <v>0</v>
      </c>
      <c r="C2763" s="103">
        <f t="shared" si="86"/>
        <v>0</v>
      </c>
      <c r="D2763" s="103">
        <f>IF(Consolidated!E2763=1,1,0)</f>
        <v>0</v>
      </c>
      <c r="E2763" s="103">
        <f>IF(ISNUMBER(Consolidated!F2763),Consolidated!F2763,0)</f>
        <v>0</v>
      </c>
      <c r="F2763" s="103">
        <f t="shared" si="87"/>
        <v>0</v>
      </c>
    </row>
    <row r="2764" spans="1:6">
      <c r="A2764" s="103">
        <f>IF('Khả năng chọn thiết bị'!$D$8="",0,IF(Consolidated!L2764='Khả năng chọn thiết bị'!$D$8,1,0))</f>
        <v>0</v>
      </c>
      <c r="B2764" s="103">
        <f>IF('Khả năng chọn thiết bị'!$D$8="",0,IF(Consolidated!P2764='Khả năng chọn thiết bị'!$D$8,1,0))</f>
        <v>0</v>
      </c>
      <c r="C2764" s="103">
        <f t="shared" si="86"/>
        <v>0</v>
      </c>
      <c r="D2764" s="103">
        <f>IF(Consolidated!E2764=1,1,0)</f>
        <v>0</v>
      </c>
      <c r="E2764" s="103">
        <f>IF(ISNUMBER(Consolidated!F2764),Consolidated!F2764,0)</f>
        <v>0</v>
      </c>
      <c r="F2764" s="103">
        <f t="shared" si="87"/>
        <v>0</v>
      </c>
    </row>
    <row r="2765" spans="1:6">
      <c r="A2765" s="103">
        <f>IF('Khả năng chọn thiết bị'!$D$8="",0,IF(Consolidated!L2765='Khả năng chọn thiết bị'!$D$8,1,0))</f>
        <v>0</v>
      </c>
      <c r="B2765" s="103">
        <f>IF('Khả năng chọn thiết bị'!$D$8="",0,IF(Consolidated!P2765='Khả năng chọn thiết bị'!$D$8,1,0))</f>
        <v>0</v>
      </c>
      <c r="C2765" s="103">
        <f t="shared" si="86"/>
        <v>0</v>
      </c>
      <c r="D2765" s="103">
        <f>IF(Consolidated!E2765=1,1,0)</f>
        <v>0</v>
      </c>
      <c r="E2765" s="103">
        <f>IF(ISNUMBER(Consolidated!F2765),Consolidated!F2765,0)</f>
        <v>0</v>
      </c>
      <c r="F2765" s="103">
        <f t="shared" si="87"/>
        <v>0</v>
      </c>
    </row>
    <row r="2766" spans="1:6">
      <c r="A2766" s="103">
        <f>IF('Khả năng chọn thiết bị'!$D$8="",0,IF(Consolidated!L2766='Khả năng chọn thiết bị'!$D$8,1,0))</f>
        <v>0</v>
      </c>
      <c r="B2766" s="103">
        <f>IF('Khả năng chọn thiết bị'!$D$8="",0,IF(Consolidated!P2766='Khả năng chọn thiết bị'!$D$8,1,0))</f>
        <v>0</v>
      </c>
      <c r="C2766" s="103">
        <f t="shared" si="86"/>
        <v>0</v>
      </c>
      <c r="D2766" s="103">
        <f>IF(Consolidated!E2766=1,1,0)</f>
        <v>0</v>
      </c>
      <c r="E2766" s="103">
        <f>IF(ISNUMBER(Consolidated!F2766),Consolidated!F2766,0)</f>
        <v>0</v>
      </c>
      <c r="F2766" s="103">
        <f t="shared" si="87"/>
        <v>0</v>
      </c>
    </row>
    <row r="2767" spans="1:6">
      <c r="A2767" s="103">
        <f>IF('Khả năng chọn thiết bị'!$D$8="",0,IF(Consolidated!L2767='Khả năng chọn thiết bị'!$D$8,1,0))</f>
        <v>0</v>
      </c>
      <c r="B2767" s="103">
        <f>IF('Khả năng chọn thiết bị'!$D$8="",0,IF(Consolidated!P2767='Khả năng chọn thiết bị'!$D$8,1,0))</f>
        <v>0</v>
      </c>
      <c r="C2767" s="103">
        <f t="shared" si="86"/>
        <v>0</v>
      </c>
      <c r="D2767" s="103">
        <f>IF(Consolidated!E2767=1,1,0)</f>
        <v>0</v>
      </c>
      <c r="E2767" s="103">
        <f>IF(ISNUMBER(Consolidated!F2767),Consolidated!F2767,0)</f>
        <v>0</v>
      </c>
      <c r="F2767" s="103">
        <f t="shared" si="87"/>
        <v>0</v>
      </c>
    </row>
    <row r="2768" spans="1:6">
      <c r="A2768" s="103">
        <f>IF('Khả năng chọn thiết bị'!$D$8="",0,IF(Consolidated!L2768='Khả năng chọn thiết bị'!$D$8,1,0))</f>
        <v>0</v>
      </c>
      <c r="B2768" s="103">
        <f>IF('Khả năng chọn thiết bị'!$D$8="",0,IF(Consolidated!P2768='Khả năng chọn thiết bị'!$D$8,1,0))</f>
        <v>0</v>
      </c>
      <c r="C2768" s="103">
        <f t="shared" si="86"/>
        <v>0</v>
      </c>
      <c r="D2768" s="103">
        <f>IF(Consolidated!E2768=1,1,0)</f>
        <v>0</v>
      </c>
      <c r="E2768" s="103">
        <f>IF(ISNUMBER(Consolidated!F2768),Consolidated!F2768,0)</f>
        <v>0</v>
      </c>
      <c r="F2768" s="103">
        <f t="shared" si="87"/>
        <v>0</v>
      </c>
    </row>
    <row r="2769" spans="1:6">
      <c r="A2769" s="103">
        <f>IF('Khả năng chọn thiết bị'!$D$8="",0,IF(Consolidated!L2769='Khả năng chọn thiết bị'!$D$8,1,0))</f>
        <v>0</v>
      </c>
      <c r="B2769" s="103">
        <f>IF('Khả năng chọn thiết bị'!$D$8="",0,IF(Consolidated!P2769='Khả năng chọn thiết bị'!$D$8,1,0))</f>
        <v>0</v>
      </c>
      <c r="C2769" s="103">
        <f t="shared" si="86"/>
        <v>0</v>
      </c>
      <c r="D2769" s="103">
        <f>IF(Consolidated!E2769=1,1,0)</f>
        <v>0</v>
      </c>
      <c r="E2769" s="103">
        <f>IF(ISNUMBER(Consolidated!F2769),Consolidated!F2769,0)</f>
        <v>0</v>
      </c>
      <c r="F2769" s="103">
        <f t="shared" si="87"/>
        <v>0</v>
      </c>
    </row>
    <row r="2770" spans="1:6">
      <c r="A2770" s="103">
        <f>IF('Khả năng chọn thiết bị'!$D$8="",0,IF(Consolidated!L2770='Khả năng chọn thiết bị'!$D$8,1,0))</f>
        <v>0</v>
      </c>
      <c r="B2770" s="103">
        <f>IF('Khả năng chọn thiết bị'!$D$8="",0,IF(Consolidated!P2770='Khả năng chọn thiết bị'!$D$8,1,0))</f>
        <v>0</v>
      </c>
      <c r="C2770" s="103">
        <f t="shared" si="86"/>
        <v>0</v>
      </c>
      <c r="D2770" s="103">
        <f>IF(Consolidated!E2770=1,1,0)</f>
        <v>0</v>
      </c>
      <c r="E2770" s="103">
        <f>IF(ISNUMBER(Consolidated!F2770),Consolidated!F2770,0)</f>
        <v>0</v>
      </c>
      <c r="F2770" s="103">
        <f t="shared" si="87"/>
        <v>0</v>
      </c>
    </row>
    <row r="2771" spans="1:6">
      <c r="A2771" s="103">
        <f>IF('Khả năng chọn thiết bị'!$D$8="",0,IF(Consolidated!L2771='Khả năng chọn thiết bị'!$D$8,1,0))</f>
        <v>0</v>
      </c>
      <c r="B2771" s="103">
        <f>IF('Khả năng chọn thiết bị'!$D$8="",0,IF(Consolidated!P2771='Khả năng chọn thiết bị'!$D$8,1,0))</f>
        <v>0</v>
      </c>
      <c r="C2771" s="103">
        <f t="shared" si="86"/>
        <v>0</v>
      </c>
      <c r="D2771" s="103">
        <f>IF(Consolidated!E2771=1,1,0)</f>
        <v>0</v>
      </c>
      <c r="E2771" s="103">
        <f>IF(ISNUMBER(Consolidated!F2771),Consolidated!F2771,0)</f>
        <v>0</v>
      </c>
      <c r="F2771" s="103">
        <f t="shared" si="87"/>
        <v>0</v>
      </c>
    </row>
    <row r="2772" spans="1:6">
      <c r="A2772" s="103">
        <f>IF('Khả năng chọn thiết bị'!$D$8="",0,IF(Consolidated!L2772='Khả năng chọn thiết bị'!$D$8,1,0))</f>
        <v>0</v>
      </c>
      <c r="B2772" s="103">
        <f>IF('Khả năng chọn thiết bị'!$D$8="",0,IF(Consolidated!P2772='Khả năng chọn thiết bị'!$D$8,1,0))</f>
        <v>0</v>
      </c>
      <c r="C2772" s="103">
        <f t="shared" si="86"/>
        <v>0</v>
      </c>
      <c r="D2772" s="103">
        <f>IF(Consolidated!E2772=1,1,0)</f>
        <v>0</v>
      </c>
      <c r="E2772" s="103">
        <f>IF(ISNUMBER(Consolidated!F2772),Consolidated!F2772,0)</f>
        <v>0</v>
      </c>
      <c r="F2772" s="103">
        <f t="shared" si="87"/>
        <v>0</v>
      </c>
    </row>
    <row r="2773" spans="1:6">
      <c r="A2773" s="103">
        <f>IF('Khả năng chọn thiết bị'!$D$8="",0,IF(Consolidated!L2773='Khả năng chọn thiết bị'!$D$8,1,0))</f>
        <v>0</v>
      </c>
      <c r="B2773" s="103">
        <f>IF('Khả năng chọn thiết bị'!$D$8="",0,IF(Consolidated!P2773='Khả năng chọn thiết bị'!$D$8,1,0))</f>
        <v>0</v>
      </c>
      <c r="C2773" s="103">
        <f t="shared" si="86"/>
        <v>0</v>
      </c>
      <c r="D2773" s="103">
        <f>IF(Consolidated!E2773=1,1,0)</f>
        <v>0</v>
      </c>
      <c r="E2773" s="103">
        <f>IF(ISNUMBER(Consolidated!F2773),Consolidated!F2773,0)</f>
        <v>0</v>
      </c>
      <c r="F2773" s="103">
        <f t="shared" si="87"/>
        <v>0</v>
      </c>
    </row>
    <row r="2774" spans="1:6">
      <c r="A2774" s="103">
        <f>IF('Khả năng chọn thiết bị'!$D$8="",0,IF(Consolidated!L2774='Khả năng chọn thiết bị'!$D$8,1,0))</f>
        <v>0</v>
      </c>
      <c r="B2774" s="103">
        <f>IF('Khả năng chọn thiết bị'!$D$8="",0,IF(Consolidated!P2774='Khả năng chọn thiết bị'!$D$8,1,0))</f>
        <v>0</v>
      </c>
      <c r="C2774" s="103">
        <f t="shared" si="86"/>
        <v>0</v>
      </c>
      <c r="D2774" s="103">
        <f>IF(Consolidated!E2774=1,1,0)</f>
        <v>0</v>
      </c>
      <c r="E2774" s="103">
        <f>IF(ISNUMBER(Consolidated!F2774),Consolidated!F2774,0)</f>
        <v>0</v>
      </c>
      <c r="F2774" s="103">
        <f t="shared" si="87"/>
        <v>0</v>
      </c>
    </row>
    <row r="2775" spans="1:6">
      <c r="A2775" s="103">
        <f>IF('Khả năng chọn thiết bị'!$D$8="",0,IF(Consolidated!L2775='Khả năng chọn thiết bị'!$D$8,1,0))</f>
        <v>0</v>
      </c>
      <c r="B2775" s="103">
        <f>IF('Khả năng chọn thiết bị'!$D$8="",0,IF(Consolidated!P2775='Khả năng chọn thiết bị'!$D$8,1,0))</f>
        <v>0</v>
      </c>
      <c r="C2775" s="103">
        <f t="shared" si="86"/>
        <v>0</v>
      </c>
      <c r="D2775" s="103">
        <f>IF(Consolidated!E2775=1,1,0)</f>
        <v>0</v>
      </c>
      <c r="E2775" s="103">
        <f>IF(ISNUMBER(Consolidated!F2775),Consolidated!F2775,0)</f>
        <v>0</v>
      </c>
      <c r="F2775" s="103">
        <f t="shared" si="87"/>
        <v>0</v>
      </c>
    </row>
    <row r="2776" spans="1:6">
      <c r="A2776" s="103">
        <f>IF('Khả năng chọn thiết bị'!$D$8="",0,IF(Consolidated!L2776='Khả năng chọn thiết bị'!$D$8,1,0))</f>
        <v>0</v>
      </c>
      <c r="B2776" s="103">
        <f>IF('Khả năng chọn thiết bị'!$D$8="",0,IF(Consolidated!P2776='Khả năng chọn thiết bị'!$D$8,1,0))</f>
        <v>0</v>
      </c>
      <c r="C2776" s="103">
        <f t="shared" si="86"/>
        <v>0</v>
      </c>
      <c r="D2776" s="103">
        <f>IF(Consolidated!E2776=1,1,0)</f>
        <v>0</v>
      </c>
      <c r="E2776" s="103">
        <f>IF(ISNUMBER(Consolidated!F2776),Consolidated!F2776,0)</f>
        <v>0</v>
      </c>
      <c r="F2776" s="103">
        <f t="shared" si="87"/>
        <v>0</v>
      </c>
    </row>
    <row r="2777" spans="1:6">
      <c r="A2777" s="103">
        <f>IF('Khả năng chọn thiết bị'!$D$8="",0,IF(Consolidated!L2777='Khả năng chọn thiết bị'!$D$8,1,0))</f>
        <v>0</v>
      </c>
      <c r="B2777" s="103">
        <f>IF('Khả năng chọn thiết bị'!$D$8="",0,IF(Consolidated!P2777='Khả năng chọn thiết bị'!$D$8,1,0))</f>
        <v>0</v>
      </c>
      <c r="C2777" s="103">
        <f t="shared" si="86"/>
        <v>0</v>
      </c>
      <c r="D2777" s="103">
        <f>IF(Consolidated!E2777=1,1,0)</f>
        <v>0</v>
      </c>
      <c r="E2777" s="103">
        <f>IF(ISNUMBER(Consolidated!F2777),Consolidated!F2777,0)</f>
        <v>0</v>
      </c>
      <c r="F2777" s="103">
        <f t="shared" si="87"/>
        <v>0</v>
      </c>
    </row>
    <row r="2778" spans="1:6">
      <c r="A2778" s="103">
        <f>IF('Khả năng chọn thiết bị'!$D$8="",0,IF(Consolidated!L2778='Khả năng chọn thiết bị'!$D$8,1,0))</f>
        <v>0</v>
      </c>
      <c r="B2778" s="103">
        <f>IF('Khả năng chọn thiết bị'!$D$8="",0,IF(Consolidated!P2778='Khả năng chọn thiết bị'!$D$8,1,0))</f>
        <v>0</v>
      </c>
      <c r="C2778" s="103">
        <f t="shared" si="86"/>
        <v>0</v>
      </c>
      <c r="D2778" s="103">
        <f>IF(Consolidated!E2778=1,1,0)</f>
        <v>0</v>
      </c>
      <c r="E2778" s="103">
        <f>IF(ISNUMBER(Consolidated!F2778),Consolidated!F2778,0)</f>
        <v>0</v>
      </c>
      <c r="F2778" s="103">
        <f t="shared" si="87"/>
        <v>0</v>
      </c>
    </row>
    <row r="2779" spans="1:6">
      <c r="A2779" s="103">
        <f>IF('Khả năng chọn thiết bị'!$D$8="",0,IF(Consolidated!L2779='Khả năng chọn thiết bị'!$D$8,1,0))</f>
        <v>0</v>
      </c>
      <c r="B2779" s="103">
        <f>IF('Khả năng chọn thiết bị'!$D$8="",0,IF(Consolidated!P2779='Khả năng chọn thiết bị'!$D$8,1,0))</f>
        <v>0</v>
      </c>
      <c r="C2779" s="103">
        <f t="shared" si="86"/>
        <v>0</v>
      </c>
      <c r="D2779" s="103">
        <f>IF(Consolidated!E2779=1,1,0)</f>
        <v>0</v>
      </c>
      <c r="E2779" s="103">
        <f>IF(ISNUMBER(Consolidated!F2779),Consolidated!F2779,0)</f>
        <v>0</v>
      </c>
      <c r="F2779" s="103">
        <f t="shared" si="87"/>
        <v>0</v>
      </c>
    </row>
    <row r="2780" spans="1:6">
      <c r="A2780" s="103">
        <f>IF('Khả năng chọn thiết bị'!$D$8="",0,IF(Consolidated!L2780='Khả năng chọn thiết bị'!$D$8,1,0))</f>
        <v>0</v>
      </c>
      <c r="B2780" s="103">
        <f>IF('Khả năng chọn thiết bị'!$D$8="",0,IF(Consolidated!P2780='Khả năng chọn thiết bị'!$D$8,1,0))</f>
        <v>0</v>
      </c>
      <c r="C2780" s="103">
        <f t="shared" si="86"/>
        <v>0</v>
      </c>
      <c r="D2780" s="103">
        <f>IF(Consolidated!E2780=1,1,0)</f>
        <v>0</v>
      </c>
      <c r="E2780" s="103">
        <f>IF(ISNUMBER(Consolidated!F2780),Consolidated!F2780,0)</f>
        <v>0</v>
      </c>
      <c r="F2780" s="103">
        <f t="shared" si="87"/>
        <v>0</v>
      </c>
    </row>
    <row r="2781" spans="1:6">
      <c r="A2781" s="103">
        <f>IF('Khả năng chọn thiết bị'!$D$8="",0,IF(Consolidated!L2781='Khả năng chọn thiết bị'!$D$8,1,0))</f>
        <v>0</v>
      </c>
      <c r="B2781" s="103">
        <f>IF('Khả năng chọn thiết bị'!$D$8="",0,IF(Consolidated!P2781='Khả năng chọn thiết bị'!$D$8,1,0))</f>
        <v>0</v>
      </c>
      <c r="C2781" s="103">
        <f t="shared" si="86"/>
        <v>0</v>
      </c>
      <c r="D2781" s="103">
        <f>IF(Consolidated!E2781=1,1,0)</f>
        <v>0</v>
      </c>
      <c r="E2781" s="103">
        <f>IF(ISNUMBER(Consolidated!F2781),Consolidated!F2781,0)</f>
        <v>0</v>
      </c>
      <c r="F2781" s="103">
        <f t="shared" si="87"/>
        <v>0</v>
      </c>
    </row>
    <row r="2782" spans="1:6">
      <c r="A2782" s="103">
        <f>IF('Khả năng chọn thiết bị'!$D$8="",0,IF(Consolidated!L2782='Khả năng chọn thiết bị'!$D$8,1,0))</f>
        <v>0</v>
      </c>
      <c r="B2782" s="103">
        <f>IF('Khả năng chọn thiết bị'!$D$8="",0,IF(Consolidated!P2782='Khả năng chọn thiết bị'!$D$8,1,0))</f>
        <v>0</v>
      </c>
      <c r="C2782" s="103">
        <f t="shared" si="86"/>
        <v>0</v>
      </c>
      <c r="D2782" s="103">
        <f>IF(Consolidated!E2782=1,1,0)</f>
        <v>0</v>
      </c>
      <c r="E2782" s="103">
        <f>IF(ISNUMBER(Consolidated!F2782),Consolidated!F2782,0)</f>
        <v>0</v>
      </c>
      <c r="F2782" s="103">
        <f t="shared" si="87"/>
        <v>0</v>
      </c>
    </row>
    <row r="2783" spans="1:6">
      <c r="A2783" s="103">
        <f>IF('Khả năng chọn thiết bị'!$D$8="",0,IF(Consolidated!L2783='Khả năng chọn thiết bị'!$D$8,1,0))</f>
        <v>0</v>
      </c>
      <c r="B2783" s="103">
        <f>IF('Khả năng chọn thiết bị'!$D$8="",0,IF(Consolidated!P2783='Khả năng chọn thiết bị'!$D$8,1,0))</f>
        <v>0</v>
      </c>
      <c r="C2783" s="103">
        <f t="shared" si="86"/>
        <v>0</v>
      </c>
      <c r="D2783" s="103">
        <f>IF(Consolidated!E2783=1,1,0)</f>
        <v>0</v>
      </c>
      <c r="E2783" s="103">
        <f>IF(ISNUMBER(Consolidated!F2783),Consolidated!F2783,0)</f>
        <v>0</v>
      </c>
      <c r="F2783" s="103">
        <f t="shared" si="87"/>
        <v>0</v>
      </c>
    </row>
    <row r="2784" spans="1:6">
      <c r="A2784" s="103">
        <f>IF('Khả năng chọn thiết bị'!$D$8="",0,IF(Consolidated!L2784='Khả năng chọn thiết bị'!$D$8,1,0))</f>
        <v>0</v>
      </c>
      <c r="B2784" s="103">
        <f>IF('Khả năng chọn thiết bị'!$D$8="",0,IF(Consolidated!P2784='Khả năng chọn thiết bị'!$D$8,1,0))</f>
        <v>0</v>
      </c>
      <c r="C2784" s="103">
        <f t="shared" si="86"/>
        <v>0</v>
      </c>
      <c r="D2784" s="103">
        <f>IF(Consolidated!E2784=1,1,0)</f>
        <v>0</v>
      </c>
      <c r="E2784" s="103">
        <f>IF(ISNUMBER(Consolidated!F2784),Consolidated!F2784,0)</f>
        <v>0</v>
      </c>
      <c r="F2784" s="103">
        <f t="shared" si="87"/>
        <v>0</v>
      </c>
    </row>
    <row r="2785" spans="1:6">
      <c r="A2785" s="103">
        <f>IF('Khả năng chọn thiết bị'!$D$8="",0,IF(Consolidated!L2785='Khả năng chọn thiết bị'!$D$8,1,0))</f>
        <v>0</v>
      </c>
      <c r="B2785" s="103">
        <f>IF('Khả năng chọn thiết bị'!$D$8="",0,IF(Consolidated!P2785='Khả năng chọn thiết bị'!$D$8,1,0))</f>
        <v>0</v>
      </c>
      <c r="C2785" s="103">
        <f t="shared" si="86"/>
        <v>0</v>
      </c>
      <c r="D2785" s="103">
        <f>IF(Consolidated!E2785=1,1,0)</f>
        <v>0</v>
      </c>
      <c r="E2785" s="103">
        <f>IF(ISNUMBER(Consolidated!F2785),Consolidated!F2785,0)</f>
        <v>0</v>
      </c>
      <c r="F2785" s="103">
        <f t="shared" si="87"/>
        <v>0</v>
      </c>
    </row>
    <row r="2786" spans="1:6">
      <c r="A2786" s="103">
        <f>IF('Khả năng chọn thiết bị'!$D$8="",0,IF(Consolidated!L2786='Khả năng chọn thiết bị'!$D$8,1,0))</f>
        <v>0</v>
      </c>
      <c r="B2786" s="103">
        <f>IF('Khả năng chọn thiết bị'!$D$8="",0,IF(Consolidated!P2786='Khả năng chọn thiết bị'!$D$8,1,0))</f>
        <v>0</v>
      </c>
      <c r="C2786" s="103">
        <f t="shared" si="86"/>
        <v>0</v>
      </c>
      <c r="D2786" s="103">
        <f>IF(Consolidated!E2786=1,1,0)</f>
        <v>0</v>
      </c>
      <c r="E2786" s="103">
        <f>IF(ISNUMBER(Consolidated!F2786),Consolidated!F2786,0)</f>
        <v>0</v>
      </c>
      <c r="F2786" s="103">
        <f t="shared" si="87"/>
        <v>0</v>
      </c>
    </row>
    <row r="2787" spans="1:6">
      <c r="A2787" s="103">
        <f>IF('Khả năng chọn thiết bị'!$D$8="",0,IF(Consolidated!L2787='Khả năng chọn thiết bị'!$D$8,1,0))</f>
        <v>0</v>
      </c>
      <c r="B2787" s="103">
        <f>IF('Khả năng chọn thiết bị'!$D$8="",0,IF(Consolidated!P2787='Khả năng chọn thiết bị'!$D$8,1,0))</f>
        <v>0</v>
      </c>
      <c r="C2787" s="103">
        <f t="shared" si="86"/>
        <v>0</v>
      </c>
      <c r="D2787" s="103">
        <f>IF(Consolidated!E2787=1,1,0)</f>
        <v>0</v>
      </c>
      <c r="E2787" s="103">
        <f>IF(ISNUMBER(Consolidated!F2787),Consolidated!F2787,0)</f>
        <v>0</v>
      </c>
      <c r="F2787" s="103">
        <f t="shared" si="87"/>
        <v>0</v>
      </c>
    </row>
    <row r="2788" spans="1:6">
      <c r="A2788" s="103">
        <f>IF('Khả năng chọn thiết bị'!$D$8="",0,IF(Consolidated!L2788='Khả năng chọn thiết bị'!$D$8,1,0))</f>
        <v>0</v>
      </c>
      <c r="B2788" s="103">
        <f>IF('Khả năng chọn thiết bị'!$D$8="",0,IF(Consolidated!P2788='Khả năng chọn thiết bị'!$D$8,1,0))</f>
        <v>0</v>
      </c>
      <c r="C2788" s="103">
        <f t="shared" si="86"/>
        <v>0</v>
      </c>
      <c r="D2788" s="103">
        <f>IF(Consolidated!E2788=1,1,0)</f>
        <v>0</v>
      </c>
      <c r="E2788" s="103">
        <f>IF(ISNUMBER(Consolidated!F2788),Consolidated!F2788,0)</f>
        <v>0</v>
      </c>
      <c r="F2788" s="103">
        <f t="shared" si="87"/>
        <v>0</v>
      </c>
    </row>
    <row r="2789" spans="1:6">
      <c r="A2789" s="103">
        <f>IF('Khả năng chọn thiết bị'!$D$8="",0,IF(Consolidated!L2789='Khả năng chọn thiết bị'!$D$8,1,0))</f>
        <v>0</v>
      </c>
      <c r="B2789" s="103">
        <f>IF('Khả năng chọn thiết bị'!$D$8="",0,IF(Consolidated!P2789='Khả năng chọn thiết bị'!$D$8,1,0))</f>
        <v>0</v>
      </c>
      <c r="C2789" s="103">
        <f t="shared" si="86"/>
        <v>0</v>
      </c>
      <c r="D2789" s="103">
        <f>IF(Consolidated!E2789=1,1,0)</f>
        <v>0</v>
      </c>
      <c r="E2789" s="103">
        <f>IF(ISNUMBER(Consolidated!F2789),Consolidated!F2789,0)</f>
        <v>0</v>
      </c>
      <c r="F2789" s="103">
        <f t="shared" si="87"/>
        <v>0</v>
      </c>
    </row>
    <row r="2790" spans="1:6">
      <c r="A2790" s="103">
        <f>IF('Khả năng chọn thiết bị'!$D$8="",0,IF(Consolidated!L2790='Khả năng chọn thiết bị'!$D$8,1,0))</f>
        <v>0</v>
      </c>
      <c r="B2790" s="103">
        <f>IF('Khả năng chọn thiết bị'!$D$8="",0,IF(Consolidated!P2790='Khả năng chọn thiết bị'!$D$8,1,0))</f>
        <v>0</v>
      </c>
      <c r="C2790" s="103">
        <f t="shared" si="86"/>
        <v>0</v>
      </c>
      <c r="D2790" s="103">
        <f>IF(Consolidated!E2790=1,1,0)</f>
        <v>0</v>
      </c>
      <c r="E2790" s="103">
        <f>IF(ISNUMBER(Consolidated!F2790),Consolidated!F2790,0)</f>
        <v>0</v>
      </c>
      <c r="F2790" s="103">
        <f t="shared" si="87"/>
        <v>0</v>
      </c>
    </row>
    <row r="2791" spans="1:6">
      <c r="A2791" s="103">
        <f>IF('Khả năng chọn thiết bị'!$D$8="",0,IF(Consolidated!L2791='Khả năng chọn thiết bị'!$D$8,1,0))</f>
        <v>0</v>
      </c>
      <c r="B2791" s="103">
        <f>IF('Khả năng chọn thiết bị'!$D$8="",0,IF(Consolidated!P2791='Khả năng chọn thiết bị'!$D$8,1,0))</f>
        <v>0</v>
      </c>
      <c r="C2791" s="103">
        <f t="shared" si="86"/>
        <v>0</v>
      </c>
      <c r="D2791" s="103">
        <f>IF(Consolidated!E2791=1,1,0)</f>
        <v>0</v>
      </c>
      <c r="E2791" s="103">
        <f>IF(ISNUMBER(Consolidated!F2791),Consolidated!F2791,0)</f>
        <v>0</v>
      </c>
      <c r="F2791" s="103">
        <f t="shared" si="87"/>
        <v>0</v>
      </c>
    </row>
    <row r="2792" spans="1:6">
      <c r="A2792" s="103">
        <f>IF('Khả năng chọn thiết bị'!$D$8="",0,IF(Consolidated!L2792='Khả năng chọn thiết bị'!$D$8,1,0))</f>
        <v>0</v>
      </c>
      <c r="B2792" s="103">
        <f>IF('Khả năng chọn thiết bị'!$D$8="",0,IF(Consolidated!P2792='Khả năng chọn thiết bị'!$D$8,1,0))</f>
        <v>0</v>
      </c>
      <c r="C2792" s="103">
        <f t="shared" si="86"/>
        <v>0</v>
      </c>
      <c r="D2792" s="103">
        <f>IF(Consolidated!E2792=1,1,0)</f>
        <v>0</v>
      </c>
      <c r="E2792" s="103">
        <f>IF(ISNUMBER(Consolidated!F2792),Consolidated!F2792,0)</f>
        <v>0</v>
      </c>
      <c r="F2792" s="103">
        <f t="shared" si="87"/>
        <v>0</v>
      </c>
    </row>
    <row r="2793" spans="1:6">
      <c r="A2793" s="103">
        <f>IF('Khả năng chọn thiết bị'!$D$8="",0,IF(Consolidated!L2793='Khả năng chọn thiết bị'!$D$8,1,0))</f>
        <v>0</v>
      </c>
      <c r="B2793" s="103">
        <f>IF('Khả năng chọn thiết bị'!$D$8="",0,IF(Consolidated!P2793='Khả năng chọn thiết bị'!$D$8,1,0))</f>
        <v>0</v>
      </c>
      <c r="C2793" s="103">
        <f t="shared" si="86"/>
        <v>0</v>
      </c>
      <c r="D2793" s="103">
        <f>IF(Consolidated!E2793=1,1,0)</f>
        <v>0</v>
      </c>
      <c r="E2793" s="103">
        <f>IF(ISNUMBER(Consolidated!F2793),Consolidated!F2793,0)</f>
        <v>0</v>
      </c>
      <c r="F2793" s="103">
        <f t="shared" si="87"/>
        <v>0</v>
      </c>
    </row>
    <row r="2794" spans="1:6">
      <c r="A2794" s="103">
        <f>IF('Khả năng chọn thiết bị'!$D$8="",0,IF(Consolidated!L2794='Khả năng chọn thiết bị'!$D$8,1,0))</f>
        <v>0</v>
      </c>
      <c r="B2794" s="103">
        <f>IF('Khả năng chọn thiết bị'!$D$8="",0,IF(Consolidated!P2794='Khả năng chọn thiết bị'!$D$8,1,0))</f>
        <v>0</v>
      </c>
      <c r="C2794" s="103">
        <f t="shared" si="86"/>
        <v>0</v>
      </c>
      <c r="D2794" s="103">
        <f>IF(Consolidated!E2794=1,1,0)</f>
        <v>0</v>
      </c>
      <c r="E2794" s="103">
        <f>IF(ISNUMBER(Consolidated!F2794),Consolidated!F2794,0)</f>
        <v>0</v>
      </c>
      <c r="F2794" s="103">
        <f t="shared" si="87"/>
        <v>0</v>
      </c>
    </row>
    <row r="2795" spans="1:6">
      <c r="A2795" s="103">
        <f>IF('Khả năng chọn thiết bị'!$D$8="",0,IF(Consolidated!L2795='Khả năng chọn thiết bị'!$D$8,1,0))</f>
        <v>0</v>
      </c>
      <c r="B2795" s="103">
        <f>IF('Khả năng chọn thiết bị'!$D$8="",0,IF(Consolidated!P2795='Khả năng chọn thiết bị'!$D$8,1,0))</f>
        <v>0</v>
      </c>
      <c r="C2795" s="103">
        <f t="shared" si="86"/>
        <v>0</v>
      </c>
      <c r="D2795" s="103">
        <f>IF(Consolidated!E2795=1,1,0)</f>
        <v>0</v>
      </c>
      <c r="E2795" s="103">
        <f>IF(ISNUMBER(Consolidated!F2795),Consolidated!F2795,0)</f>
        <v>0</v>
      </c>
      <c r="F2795" s="103">
        <f t="shared" si="87"/>
        <v>0</v>
      </c>
    </row>
    <row r="2796" spans="1:6">
      <c r="A2796" s="103">
        <f>IF('Khả năng chọn thiết bị'!$D$8="",0,IF(Consolidated!L2796='Khả năng chọn thiết bị'!$D$8,1,0))</f>
        <v>0</v>
      </c>
      <c r="B2796" s="103">
        <f>IF('Khả năng chọn thiết bị'!$D$8="",0,IF(Consolidated!P2796='Khả năng chọn thiết bị'!$D$8,1,0))</f>
        <v>0</v>
      </c>
      <c r="C2796" s="103">
        <f t="shared" si="86"/>
        <v>0</v>
      </c>
      <c r="D2796" s="103">
        <f>IF(Consolidated!E2796=1,1,0)</f>
        <v>0</v>
      </c>
      <c r="E2796" s="103">
        <f>IF(ISNUMBER(Consolidated!F2796),Consolidated!F2796,0)</f>
        <v>0</v>
      </c>
      <c r="F2796" s="103">
        <f t="shared" si="87"/>
        <v>0</v>
      </c>
    </row>
    <row r="2797" spans="1:6">
      <c r="A2797" s="103">
        <f>IF('Khả năng chọn thiết bị'!$D$8="",0,IF(Consolidated!L2797='Khả năng chọn thiết bị'!$D$8,1,0))</f>
        <v>0</v>
      </c>
      <c r="B2797" s="103">
        <f>IF('Khả năng chọn thiết bị'!$D$8="",0,IF(Consolidated!P2797='Khả năng chọn thiết bị'!$D$8,1,0))</f>
        <v>0</v>
      </c>
      <c r="C2797" s="103">
        <f t="shared" si="86"/>
        <v>0</v>
      </c>
      <c r="D2797" s="103">
        <f>IF(Consolidated!E2797=1,1,0)</f>
        <v>0</v>
      </c>
      <c r="E2797" s="103">
        <f>IF(ISNUMBER(Consolidated!F2797),Consolidated!F2797,0)</f>
        <v>0</v>
      </c>
      <c r="F2797" s="103">
        <f t="shared" si="87"/>
        <v>0</v>
      </c>
    </row>
    <row r="2798" spans="1:6">
      <c r="A2798" s="103">
        <f>IF('Khả năng chọn thiết bị'!$D$8="",0,IF(Consolidated!L2798='Khả năng chọn thiết bị'!$D$8,1,0))</f>
        <v>0</v>
      </c>
      <c r="B2798" s="103">
        <f>IF('Khả năng chọn thiết bị'!$D$8="",0,IF(Consolidated!P2798='Khả năng chọn thiết bị'!$D$8,1,0))</f>
        <v>0</v>
      </c>
      <c r="C2798" s="103">
        <f t="shared" si="86"/>
        <v>0</v>
      </c>
      <c r="D2798" s="103">
        <f>IF(Consolidated!E2798=1,1,0)</f>
        <v>0</v>
      </c>
      <c r="E2798" s="103">
        <f>IF(ISNUMBER(Consolidated!F2798),Consolidated!F2798,0)</f>
        <v>0</v>
      </c>
      <c r="F2798" s="103">
        <f t="shared" si="87"/>
        <v>0</v>
      </c>
    </row>
    <row r="2799" spans="1:6">
      <c r="A2799" s="103">
        <f>IF('Khả năng chọn thiết bị'!$D$8="",0,IF(Consolidated!L2799='Khả năng chọn thiết bị'!$D$8,1,0))</f>
        <v>0</v>
      </c>
      <c r="B2799" s="103">
        <f>IF('Khả năng chọn thiết bị'!$D$8="",0,IF(Consolidated!P2799='Khả năng chọn thiết bị'!$D$8,1,0))</f>
        <v>0</v>
      </c>
      <c r="C2799" s="103">
        <f t="shared" si="86"/>
        <v>0</v>
      </c>
      <c r="D2799" s="103">
        <f>IF(Consolidated!E2799=1,1,0)</f>
        <v>0</v>
      </c>
      <c r="E2799" s="103">
        <f>IF(ISNUMBER(Consolidated!F2799),Consolidated!F2799,0)</f>
        <v>0</v>
      </c>
      <c r="F2799" s="103">
        <f t="shared" si="87"/>
        <v>0</v>
      </c>
    </row>
    <row r="2800" spans="1:6">
      <c r="A2800" s="103">
        <f>IF('Khả năng chọn thiết bị'!$D$8="",0,IF(Consolidated!L2800='Khả năng chọn thiết bị'!$D$8,1,0))</f>
        <v>0</v>
      </c>
      <c r="B2800" s="103">
        <f>IF('Khả năng chọn thiết bị'!$D$8="",0,IF(Consolidated!P2800='Khả năng chọn thiết bị'!$D$8,1,0))</f>
        <v>0</v>
      </c>
      <c r="C2800" s="103">
        <f t="shared" si="86"/>
        <v>0</v>
      </c>
      <c r="D2800" s="103">
        <f>IF(Consolidated!E2800=1,1,0)</f>
        <v>0</v>
      </c>
      <c r="E2800" s="103">
        <f>IF(ISNUMBER(Consolidated!F2800),Consolidated!F2800,0)</f>
        <v>0</v>
      </c>
      <c r="F2800" s="103">
        <f t="shared" si="87"/>
        <v>0</v>
      </c>
    </row>
    <row r="2801" spans="1:6">
      <c r="A2801" s="103">
        <f>IF('Khả năng chọn thiết bị'!$D$8="",0,IF(Consolidated!L2801='Khả năng chọn thiết bị'!$D$8,1,0))</f>
        <v>0</v>
      </c>
      <c r="B2801" s="103">
        <f>IF('Khả năng chọn thiết bị'!$D$8="",0,IF(Consolidated!P2801='Khả năng chọn thiết bị'!$D$8,1,0))</f>
        <v>0</v>
      </c>
      <c r="C2801" s="103">
        <f t="shared" si="86"/>
        <v>0</v>
      </c>
      <c r="D2801" s="103">
        <f>IF(Consolidated!E2801=1,1,0)</f>
        <v>0</v>
      </c>
      <c r="E2801" s="103">
        <f>IF(ISNUMBER(Consolidated!F2801),Consolidated!F2801,0)</f>
        <v>0</v>
      </c>
      <c r="F2801" s="103">
        <f t="shared" si="87"/>
        <v>0</v>
      </c>
    </row>
    <row r="2802" spans="1:6">
      <c r="A2802" s="103">
        <f>IF('Khả năng chọn thiết bị'!$D$8="",0,IF(Consolidated!L2802='Khả năng chọn thiết bị'!$D$8,1,0))</f>
        <v>0</v>
      </c>
      <c r="B2802" s="103">
        <f>IF('Khả năng chọn thiết bị'!$D$8="",0,IF(Consolidated!P2802='Khả năng chọn thiết bị'!$D$8,1,0))</f>
        <v>0</v>
      </c>
      <c r="C2802" s="103">
        <f t="shared" si="86"/>
        <v>0</v>
      </c>
      <c r="D2802" s="103">
        <f>IF(Consolidated!E2802=1,1,0)</f>
        <v>0</v>
      </c>
      <c r="E2802" s="103">
        <f>IF(ISNUMBER(Consolidated!F2802),Consolidated!F2802,0)</f>
        <v>0</v>
      </c>
      <c r="F2802" s="103">
        <f t="shared" si="87"/>
        <v>0</v>
      </c>
    </row>
    <row r="2803" spans="1:6">
      <c r="A2803" s="103">
        <f>IF('Khả năng chọn thiết bị'!$D$8="",0,IF(Consolidated!L2803='Khả năng chọn thiết bị'!$D$8,1,0))</f>
        <v>0</v>
      </c>
      <c r="B2803" s="103">
        <f>IF('Khả năng chọn thiết bị'!$D$8="",0,IF(Consolidated!P2803='Khả năng chọn thiết bị'!$D$8,1,0))</f>
        <v>0</v>
      </c>
      <c r="C2803" s="103">
        <f t="shared" si="86"/>
        <v>0</v>
      </c>
      <c r="D2803" s="103">
        <f>IF(Consolidated!E2803=1,1,0)</f>
        <v>0</v>
      </c>
      <c r="E2803" s="103">
        <f>IF(ISNUMBER(Consolidated!F2803),Consolidated!F2803,0)</f>
        <v>0</v>
      </c>
      <c r="F2803" s="103">
        <f t="shared" si="87"/>
        <v>0</v>
      </c>
    </row>
    <row r="2804" spans="1:6">
      <c r="A2804" s="103">
        <f>IF('Khả năng chọn thiết bị'!$D$8="",0,IF(Consolidated!L2804='Khả năng chọn thiết bị'!$D$8,1,0))</f>
        <v>0</v>
      </c>
      <c r="B2804" s="103">
        <f>IF('Khả năng chọn thiết bị'!$D$8="",0,IF(Consolidated!P2804='Khả năng chọn thiết bị'!$D$8,1,0))</f>
        <v>0</v>
      </c>
      <c r="C2804" s="103">
        <f t="shared" si="86"/>
        <v>0</v>
      </c>
      <c r="D2804" s="103">
        <f>IF(Consolidated!E2804=1,1,0)</f>
        <v>0</v>
      </c>
      <c r="E2804" s="103">
        <f>IF(ISNUMBER(Consolidated!F2804),Consolidated!F2804,0)</f>
        <v>0</v>
      </c>
      <c r="F2804" s="103">
        <f t="shared" si="87"/>
        <v>0</v>
      </c>
    </row>
    <row r="2805" spans="1:6">
      <c r="A2805" s="103">
        <f>IF('Khả năng chọn thiết bị'!$D$8="",0,IF(Consolidated!L2805='Khả năng chọn thiết bị'!$D$8,1,0))</f>
        <v>0</v>
      </c>
      <c r="B2805" s="103">
        <f>IF('Khả năng chọn thiết bị'!$D$8="",0,IF(Consolidated!P2805='Khả năng chọn thiết bị'!$D$8,1,0))</f>
        <v>0</v>
      </c>
      <c r="C2805" s="103">
        <f t="shared" si="86"/>
        <v>0</v>
      </c>
      <c r="D2805" s="103">
        <f>IF(Consolidated!E2805=1,1,0)</f>
        <v>0</v>
      </c>
      <c r="E2805" s="103">
        <f>IF(ISNUMBER(Consolidated!F2805),Consolidated!F2805,0)</f>
        <v>0</v>
      </c>
      <c r="F2805" s="103">
        <f t="shared" si="87"/>
        <v>0</v>
      </c>
    </row>
    <row r="2806" spans="1:6">
      <c r="A2806" s="103">
        <f>IF('Khả năng chọn thiết bị'!$D$8="",0,IF(Consolidated!L2806='Khả năng chọn thiết bị'!$D$8,1,0))</f>
        <v>0</v>
      </c>
      <c r="B2806" s="103">
        <f>IF('Khả năng chọn thiết bị'!$D$8="",0,IF(Consolidated!P2806='Khả năng chọn thiết bị'!$D$8,1,0))</f>
        <v>0</v>
      </c>
      <c r="C2806" s="103">
        <f t="shared" si="86"/>
        <v>0</v>
      </c>
      <c r="D2806" s="103">
        <f>IF(Consolidated!E2806=1,1,0)</f>
        <v>0</v>
      </c>
      <c r="E2806" s="103">
        <f>IF(ISNUMBER(Consolidated!F2806),Consolidated!F2806,0)</f>
        <v>0</v>
      </c>
      <c r="F2806" s="103">
        <f t="shared" si="87"/>
        <v>0</v>
      </c>
    </row>
    <row r="2807" spans="1:6">
      <c r="A2807" s="103">
        <f>IF('Khả năng chọn thiết bị'!$D$8="",0,IF(Consolidated!L2807='Khả năng chọn thiết bị'!$D$8,1,0))</f>
        <v>0</v>
      </c>
      <c r="B2807" s="103">
        <f>IF('Khả năng chọn thiết bị'!$D$8="",0,IF(Consolidated!P2807='Khả năng chọn thiết bị'!$D$8,1,0))</f>
        <v>0</v>
      </c>
      <c r="C2807" s="103">
        <f t="shared" si="86"/>
        <v>0</v>
      </c>
      <c r="D2807" s="103">
        <f>IF(Consolidated!E2807=1,1,0)</f>
        <v>0</v>
      </c>
      <c r="E2807" s="103">
        <f>IF(ISNUMBER(Consolidated!F2807),Consolidated!F2807,0)</f>
        <v>0</v>
      </c>
      <c r="F2807" s="103">
        <f t="shared" si="87"/>
        <v>0</v>
      </c>
    </row>
    <row r="2808" spans="1:6">
      <c r="A2808" s="103">
        <f>IF('Khả năng chọn thiết bị'!$D$8="",0,IF(Consolidated!L2808='Khả năng chọn thiết bị'!$D$8,1,0))</f>
        <v>0</v>
      </c>
      <c r="B2808" s="103">
        <f>IF('Khả năng chọn thiết bị'!$D$8="",0,IF(Consolidated!P2808='Khả năng chọn thiết bị'!$D$8,1,0))</f>
        <v>0</v>
      </c>
      <c r="C2808" s="103">
        <f t="shared" si="86"/>
        <v>0</v>
      </c>
      <c r="D2808" s="103">
        <f>IF(Consolidated!E2808=1,1,0)</f>
        <v>0</v>
      </c>
      <c r="E2808" s="103">
        <f>IF(ISNUMBER(Consolidated!F2808),Consolidated!F2808,0)</f>
        <v>0</v>
      </c>
      <c r="F2808" s="103">
        <f t="shared" si="87"/>
        <v>0</v>
      </c>
    </row>
    <row r="2809" spans="1:6">
      <c r="A2809" s="103">
        <f>IF('Khả năng chọn thiết bị'!$D$8="",0,IF(Consolidated!L2809='Khả năng chọn thiết bị'!$D$8,1,0))</f>
        <v>0</v>
      </c>
      <c r="B2809" s="103">
        <f>IF('Khả năng chọn thiết bị'!$D$8="",0,IF(Consolidated!P2809='Khả năng chọn thiết bị'!$D$8,1,0))</f>
        <v>0</v>
      </c>
      <c r="C2809" s="103">
        <f t="shared" si="86"/>
        <v>0</v>
      </c>
      <c r="D2809" s="103">
        <f>IF(Consolidated!E2809=1,1,0)</f>
        <v>0</v>
      </c>
      <c r="E2809" s="103">
        <f>IF(ISNUMBER(Consolidated!F2809),Consolidated!F2809,0)</f>
        <v>0</v>
      </c>
      <c r="F2809" s="103">
        <f t="shared" si="87"/>
        <v>0</v>
      </c>
    </row>
    <row r="2810" spans="1:6">
      <c r="A2810" s="103">
        <f>IF('Khả năng chọn thiết bị'!$D$8="",0,IF(Consolidated!L2810='Khả năng chọn thiết bị'!$D$8,1,0))</f>
        <v>0</v>
      </c>
      <c r="B2810" s="103">
        <f>IF('Khả năng chọn thiết bị'!$D$8="",0,IF(Consolidated!P2810='Khả năng chọn thiết bị'!$D$8,1,0))</f>
        <v>0</v>
      </c>
      <c r="C2810" s="103">
        <f t="shared" si="86"/>
        <v>0</v>
      </c>
      <c r="D2810" s="103">
        <f>IF(Consolidated!E2810=1,1,0)</f>
        <v>0</v>
      </c>
      <c r="E2810" s="103">
        <f>IF(ISNUMBER(Consolidated!F2810),Consolidated!F2810,0)</f>
        <v>0</v>
      </c>
      <c r="F2810" s="103">
        <f t="shared" si="87"/>
        <v>0</v>
      </c>
    </row>
    <row r="2811" spans="1:6">
      <c r="A2811" s="103">
        <f>IF('Khả năng chọn thiết bị'!$D$8="",0,IF(Consolidated!L2811='Khả năng chọn thiết bị'!$D$8,1,0))</f>
        <v>0</v>
      </c>
      <c r="B2811" s="103">
        <f>IF('Khả năng chọn thiết bị'!$D$8="",0,IF(Consolidated!P2811='Khả năng chọn thiết bị'!$D$8,1,0))</f>
        <v>0</v>
      </c>
      <c r="C2811" s="103">
        <f t="shared" si="86"/>
        <v>0</v>
      </c>
      <c r="D2811" s="103">
        <f>IF(Consolidated!E2811=1,1,0)</f>
        <v>0</v>
      </c>
      <c r="E2811" s="103">
        <f>IF(ISNUMBER(Consolidated!F2811),Consolidated!F2811,0)</f>
        <v>0</v>
      </c>
      <c r="F2811" s="103">
        <f t="shared" si="87"/>
        <v>0</v>
      </c>
    </row>
    <row r="2812" spans="1:6">
      <c r="A2812" s="103">
        <f>IF('Khả năng chọn thiết bị'!$D$8="",0,IF(Consolidated!L2812='Khả năng chọn thiết bị'!$D$8,1,0))</f>
        <v>0</v>
      </c>
      <c r="B2812" s="103">
        <f>IF('Khả năng chọn thiết bị'!$D$8="",0,IF(Consolidated!P2812='Khả năng chọn thiết bị'!$D$8,1,0))</f>
        <v>0</v>
      </c>
      <c r="C2812" s="103">
        <f t="shared" si="86"/>
        <v>0</v>
      </c>
      <c r="D2812" s="103">
        <f>IF(Consolidated!E2812=1,1,0)</f>
        <v>0</v>
      </c>
      <c r="E2812" s="103">
        <f>IF(ISNUMBER(Consolidated!F2812),Consolidated!F2812,0)</f>
        <v>0</v>
      </c>
      <c r="F2812" s="103">
        <f t="shared" si="87"/>
        <v>0</v>
      </c>
    </row>
    <row r="2813" spans="1:6">
      <c r="A2813" s="103">
        <f>IF('Khả năng chọn thiết bị'!$D$8="",0,IF(Consolidated!L2813='Khả năng chọn thiết bị'!$D$8,1,0))</f>
        <v>0</v>
      </c>
      <c r="B2813" s="103">
        <f>IF('Khả năng chọn thiết bị'!$D$8="",0,IF(Consolidated!P2813='Khả năng chọn thiết bị'!$D$8,1,0))</f>
        <v>0</v>
      </c>
      <c r="C2813" s="103">
        <f t="shared" si="86"/>
        <v>0</v>
      </c>
      <c r="D2813" s="103">
        <f>IF(Consolidated!E2813=1,1,0)</f>
        <v>0</v>
      </c>
      <c r="E2813" s="103">
        <f>IF(ISNUMBER(Consolidated!F2813),Consolidated!F2813,0)</f>
        <v>0</v>
      </c>
      <c r="F2813" s="103">
        <f t="shared" si="87"/>
        <v>0</v>
      </c>
    </row>
    <row r="2814" spans="1:6">
      <c r="A2814" s="103">
        <f>IF('Khả năng chọn thiết bị'!$D$8="",0,IF(Consolidated!L2814='Khả năng chọn thiết bị'!$D$8,1,0))</f>
        <v>0</v>
      </c>
      <c r="B2814" s="103">
        <f>IF('Khả năng chọn thiết bị'!$D$8="",0,IF(Consolidated!P2814='Khả năng chọn thiết bị'!$D$8,1,0))</f>
        <v>0</v>
      </c>
      <c r="C2814" s="103">
        <f t="shared" si="86"/>
        <v>0</v>
      </c>
      <c r="D2814" s="103">
        <f>IF(Consolidated!E2814=1,1,0)</f>
        <v>0</v>
      </c>
      <c r="E2814" s="103">
        <f>IF(ISNUMBER(Consolidated!F2814),Consolidated!F2814,0)</f>
        <v>0</v>
      </c>
      <c r="F2814" s="103">
        <f t="shared" si="87"/>
        <v>0</v>
      </c>
    </row>
    <row r="2815" spans="1:6">
      <c r="A2815" s="103">
        <f>IF('Khả năng chọn thiết bị'!$D$8="",0,IF(Consolidated!L2815='Khả năng chọn thiết bị'!$D$8,1,0))</f>
        <v>0</v>
      </c>
      <c r="B2815" s="103">
        <f>IF('Khả năng chọn thiết bị'!$D$8="",0,IF(Consolidated!P2815='Khả năng chọn thiết bị'!$D$8,1,0))</f>
        <v>0</v>
      </c>
      <c r="C2815" s="103">
        <f t="shared" si="86"/>
        <v>0</v>
      </c>
      <c r="D2815" s="103">
        <f>IF(Consolidated!E2815=1,1,0)</f>
        <v>0</v>
      </c>
      <c r="E2815" s="103">
        <f>IF(ISNUMBER(Consolidated!F2815),Consolidated!F2815,0)</f>
        <v>0</v>
      </c>
      <c r="F2815" s="103">
        <f t="shared" si="87"/>
        <v>0</v>
      </c>
    </row>
    <row r="2816" spans="1:6">
      <c r="A2816" s="103">
        <f>IF('Khả năng chọn thiết bị'!$D$8="",0,IF(Consolidated!L2816='Khả năng chọn thiết bị'!$D$8,1,0))</f>
        <v>0</v>
      </c>
      <c r="B2816" s="103">
        <f>IF('Khả năng chọn thiết bị'!$D$8="",0,IF(Consolidated!P2816='Khả năng chọn thiết bị'!$D$8,1,0))</f>
        <v>0</v>
      </c>
      <c r="C2816" s="103">
        <f t="shared" si="86"/>
        <v>0</v>
      </c>
      <c r="D2816" s="103">
        <f>IF(Consolidated!E2816=1,1,0)</f>
        <v>0</v>
      </c>
      <c r="E2816" s="103">
        <f>IF(ISNUMBER(Consolidated!F2816),Consolidated!F2816,0)</f>
        <v>0</v>
      </c>
      <c r="F2816" s="103">
        <f t="shared" si="87"/>
        <v>0</v>
      </c>
    </row>
    <row r="2817" spans="1:6">
      <c r="A2817" s="103">
        <f>IF('Khả năng chọn thiết bị'!$D$8="",0,IF(Consolidated!L2817='Khả năng chọn thiết bị'!$D$8,1,0))</f>
        <v>0</v>
      </c>
      <c r="B2817" s="103">
        <f>IF('Khả năng chọn thiết bị'!$D$8="",0,IF(Consolidated!P2817='Khả năng chọn thiết bị'!$D$8,1,0))</f>
        <v>0</v>
      </c>
      <c r="C2817" s="103">
        <f t="shared" si="86"/>
        <v>0</v>
      </c>
      <c r="D2817" s="103">
        <f>IF(Consolidated!E2817=1,1,0)</f>
        <v>0</v>
      </c>
      <c r="E2817" s="103">
        <f>IF(ISNUMBER(Consolidated!F2817),Consolidated!F2817,0)</f>
        <v>0</v>
      </c>
      <c r="F2817" s="103">
        <f t="shared" si="87"/>
        <v>0</v>
      </c>
    </row>
    <row r="2818" spans="1:6">
      <c r="A2818" s="103">
        <f>IF('Khả năng chọn thiết bị'!$D$8="",0,IF(Consolidated!L2818='Khả năng chọn thiết bị'!$D$8,1,0))</f>
        <v>0</v>
      </c>
      <c r="B2818" s="103">
        <f>IF('Khả năng chọn thiết bị'!$D$8="",0,IF(Consolidated!P2818='Khả năng chọn thiết bị'!$D$8,1,0))</f>
        <v>0</v>
      </c>
      <c r="C2818" s="103">
        <f t="shared" ref="C2818:C2881" si="88">IF(A2818+B2818&gt;0,1,0)</f>
        <v>0</v>
      </c>
      <c r="D2818" s="103">
        <f>IF(Consolidated!E2818=1,1,0)</f>
        <v>0</v>
      </c>
      <c r="E2818" s="103">
        <f>IF(ISNUMBER(Consolidated!F2818),Consolidated!F2818,0)</f>
        <v>0</v>
      </c>
      <c r="F2818" s="103">
        <f t="shared" si="87"/>
        <v>0</v>
      </c>
    </row>
    <row r="2819" spans="1:6">
      <c r="A2819" s="103">
        <f>IF('Khả năng chọn thiết bị'!$D$8="",0,IF(Consolidated!L2819='Khả năng chọn thiết bị'!$D$8,1,0))</f>
        <v>0</v>
      </c>
      <c r="B2819" s="103">
        <f>IF('Khả năng chọn thiết bị'!$D$8="",0,IF(Consolidated!P2819='Khả năng chọn thiết bị'!$D$8,1,0))</f>
        <v>0</v>
      </c>
      <c r="C2819" s="103">
        <f t="shared" si="88"/>
        <v>0</v>
      </c>
      <c r="D2819" s="103">
        <f>IF(Consolidated!E2819=1,1,0)</f>
        <v>0</v>
      </c>
      <c r="E2819" s="103">
        <f>IF(ISNUMBER(Consolidated!F2819),Consolidated!F2819,0)</f>
        <v>0</v>
      </c>
      <c r="F2819" s="103">
        <f t="shared" ref="F2819:F2882" si="89">F2818+C2819</f>
        <v>0</v>
      </c>
    </row>
    <row r="2820" spans="1:6">
      <c r="A2820" s="103">
        <f>IF('Khả năng chọn thiết bị'!$D$8="",0,IF(Consolidated!L2820='Khả năng chọn thiết bị'!$D$8,1,0))</f>
        <v>0</v>
      </c>
      <c r="B2820" s="103">
        <f>IF('Khả năng chọn thiết bị'!$D$8="",0,IF(Consolidated!P2820='Khả năng chọn thiết bị'!$D$8,1,0))</f>
        <v>0</v>
      </c>
      <c r="C2820" s="103">
        <f t="shared" si="88"/>
        <v>0</v>
      </c>
      <c r="D2820" s="103">
        <f>IF(Consolidated!E2820=1,1,0)</f>
        <v>0</v>
      </c>
      <c r="E2820" s="103">
        <f>IF(ISNUMBER(Consolidated!F2820),Consolidated!F2820,0)</f>
        <v>0</v>
      </c>
      <c r="F2820" s="103">
        <f t="shared" si="89"/>
        <v>0</v>
      </c>
    </row>
    <row r="2821" spans="1:6">
      <c r="A2821" s="103">
        <f>IF('Khả năng chọn thiết bị'!$D$8="",0,IF(Consolidated!L2821='Khả năng chọn thiết bị'!$D$8,1,0))</f>
        <v>0</v>
      </c>
      <c r="B2821" s="103">
        <f>IF('Khả năng chọn thiết bị'!$D$8="",0,IF(Consolidated!P2821='Khả năng chọn thiết bị'!$D$8,1,0))</f>
        <v>0</v>
      </c>
      <c r="C2821" s="103">
        <f t="shared" si="88"/>
        <v>0</v>
      </c>
      <c r="D2821" s="103">
        <f>IF(Consolidated!E2821=1,1,0)</f>
        <v>0</v>
      </c>
      <c r="E2821" s="103">
        <f>IF(ISNUMBER(Consolidated!F2821),Consolidated!F2821,0)</f>
        <v>0</v>
      </c>
      <c r="F2821" s="103">
        <f t="shared" si="89"/>
        <v>0</v>
      </c>
    </row>
    <row r="2822" spans="1:6">
      <c r="A2822" s="103">
        <f>IF('Khả năng chọn thiết bị'!$D$8="",0,IF(Consolidated!L2822='Khả năng chọn thiết bị'!$D$8,1,0))</f>
        <v>0</v>
      </c>
      <c r="B2822" s="103">
        <f>IF('Khả năng chọn thiết bị'!$D$8="",0,IF(Consolidated!P2822='Khả năng chọn thiết bị'!$D$8,1,0))</f>
        <v>0</v>
      </c>
      <c r="C2822" s="103">
        <f t="shared" si="88"/>
        <v>0</v>
      </c>
      <c r="D2822" s="103">
        <f>IF(Consolidated!E2822=1,1,0)</f>
        <v>0</v>
      </c>
      <c r="E2822" s="103">
        <f>IF(ISNUMBER(Consolidated!F2822),Consolidated!F2822,0)</f>
        <v>0</v>
      </c>
      <c r="F2822" s="103">
        <f t="shared" si="89"/>
        <v>0</v>
      </c>
    </row>
    <row r="2823" spans="1:6">
      <c r="A2823" s="103">
        <f>IF('Khả năng chọn thiết bị'!$D$8="",0,IF(Consolidated!L2823='Khả năng chọn thiết bị'!$D$8,1,0))</f>
        <v>0</v>
      </c>
      <c r="B2823" s="103">
        <f>IF('Khả năng chọn thiết bị'!$D$8="",0,IF(Consolidated!P2823='Khả năng chọn thiết bị'!$D$8,1,0))</f>
        <v>0</v>
      </c>
      <c r="C2823" s="103">
        <f t="shared" si="88"/>
        <v>0</v>
      </c>
      <c r="D2823" s="103">
        <f>IF(Consolidated!E2823=1,1,0)</f>
        <v>0</v>
      </c>
      <c r="E2823" s="103">
        <f>IF(ISNUMBER(Consolidated!F2823),Consolidated!F2823,0)</f>
        <v>0</v>
      </c>
      <c r="F2823" s="103">
        <f t="shared" si="89"/>
        <v>0</v>
      </c>
    </row>
    <row r="2824" spans="1:6">
      <c r="A2824" s="103">
        <f>IF('Khả năng chọn thiết bị'!$D$8="",0,IF(Consolidated!L2824='Khả năng chọn thiết bị'!$D$8,1,0))</f>
        <v>0</v>
      </c>
      <c r="B2824" s="103">
        <f>IF('Khả năng chọn thiết bị'!$D$8="",0,IF(Consolidated!P2824='Khả năng chọn thiết bị'!$D$8,1,0))</f>
        <v>0</v>
      </c>
      <c r="C2824" s="103">
        <f t="shared" si="88"/>
        <v>0</v>
      </c>
      <c r="D2824" s="103">
        <f>IF(Consolidated!E2824=1,1,0)</f>
        <v>0</v>
      </c>
      <c r="E2824" s="103">
        <f>IF(ISNUMBER(Consolidated!F2824),Consolidated!F2824,0)</f>
        <v>0</v>
      </c>
      <c r="F2824" s="103">
        <f t="shared" si="89"/>
        <v>0</v>
      </c>
    </row>
    <row r="2825" spans="1:6">
      <c r="A2825" s="103">
        <f>IF('Khả năng chọn thiết bị'!$D$8="",0,IF(Consolidated!L2825='Khả năng chọn thiết bị'!$D$8,1,0))</f>
        <v>0</v>
      </c>
      <c r="B2825" s="103">
        <f>IF('Khả năng chọn thiết bị'!$D$8="",0,IF(Consolidated!P2825='Khả năng chọn thiết bị'!$D$8,1,0))</f>
        <v>0</v>
      </c>
      <c r="C2825" s="103">
        <f t="shared" si="88"/>
        <v>0</v>
      </c>
      <c r="D2825" s="103">
        <f>IF(Consolidated!E2825=1,1,0)</f>
        <v>0</v>
      </c>
      <c r="E2825" s="103">
        <f>IF(ISNUMBER(Consolidated!F2825),Consolidated!F2825,0)</f>
        <v>0</v>
      </c>
      <c r="F2825" s="103">
        <f t="shared" si="89"/>
        <v>0</v>
      </c>
    </row>
    <row r="2826" spans="1:6">
      <c r="A2826" s="103">
        <f>IF('Khả năng chọn thiết bị'!$D$8="",0,IF(Consolidated!L2826='Khả năng chọn thiết bị'!$D$8,1,0))</f>
        <v>0</v>
      </c>
      <c r="B2826" s="103">
        <f>IF('Khả năng chọn thiết bị'!$D$8="",0,IF(Consolidated!P2826='Khả năng chọn thiết bị'!$D$8,1,0))</f>
        <v>0</v>
      </c>
      <c r="C2826" s="103">
        <f t="shared" si="88"/>
        <v>0</v>
      </c>
      <c r="D2826" s="103">
        <f>IF(Consolidated!E2826=1,1,0)</f>
        <v>0</v>
      </c>
      <c r="E2826" s="103">
        <f>IF(ISNUMBER(Consolidated!F2826),Consolidated!F2826,0)</f>
        <v>0</v>
      </c>
      <c r="F2826" s="103">
        <f t="shared" si="89"/>
        <v>0</v>
      </c>
    </row>
    <row r="2827" spans="1:6">
      <c r="A2827" s="103">
        <f>IF('Khả năng chọn thiết bị'!$D$8="",0,IF(Consolidated!L2827='Khả năng chọn thiết bị'!$D$8,1,0))</f>
        <v>0</v>
      </c>
      <c r="B2827" s="103">
        <f>IF('Khả năng chọn thiết bị'!$D$8="",0,IF(Consolidated!P2827='Khả năng chọn thiết bị'!$D$8,1,0))</f>
        <v>0</v>
      </c>
      <c r="C2827" s="103">
        <f t="shared" si="88"/>
        <v>0</v>
      </c>
      <c r="D2827" s="103">
        <f>IF(Consolidated!E2827=1,1,0)</f>
        <v>0</v>
      </c>
      <c r="E2827" s="103">
        <f>IF(ISNUMBER(Consolidated!F2827),Consolidated!F2827,0)</f>
        <v>0</v>
      </c>
      <c r="F2827" s="103">
        <f t="shared" si="89"/>
        <v>0</v>
      </c>
    </row>
    <row r="2828" spans="1:6">
      <c r="A2828" s="103">
        <f>IF('Khả năng chọn thiết bị'!$D$8="",0,IF(Consolidated!L2828='Khả năng chọn thiết bị'!$D$8,1,0))</f>
        <v>0</v>
      </c>
      <c r="B2828" s="103">
        <f>IF('Khả năng chọn thiết bị'!$D$8="",0,IF(Consolidated!P2828='Khả năng chọn thiết bị'!$D$8,1,0))</f>
        <v>0</v>
      </c>
      <c r="C2828" s="103">
        <f t="shared" si="88"/>
        <v>0</v>
      </c>
      <c r="D2828" s="103">
        <f>IF(Consolidated!E2828=1,1,0)</f>
        <v>0</v>
      </c>
      <c r="E2828" s="103">
        <f>IF(ISNUMBER(Consolidated!F2828),Consolidated!F2828,0)</f>
        <v>0</v>
      </c>
      <c r="F2828" s="103">
        <f t="shared" si="89"/>
        <v>0</v>
      </c>
    </row>
    <row r="2829" spans="1:6">
      <c r="A2829" s="103">
        <f>IF('Khả năng chọn thiết bị'!$D$8="",0,IF(Consolidated!L2829='Khả năng chọn thiết bị'!$D$8,1,0))</f>
        <v>0</v>
      </c>
      <c r="B2829" s="103">
        <f>IF('Khả năng chọn thiết bị'!$D$8="",0,IF(Consolidated!P2829='Khả năng chọn thiết bị'!$D$8,1,0))</f>
        <v>0</v>
      </c>
      <c r="C2829" s="103">
        <f t="shared" si="88"/>
        <v>0</v>
      </c>
      <c r="D2829" s="103">
        <f>IF(Consolidated!E2829=1,1,0)</f>
        <v>0</v>
      </c>
      <c r="E2829" s="103">
        <f>IF(ISNUMBER(Consolidated!F2829),Consolidated!F2829,0)</f>
        <v>0</v>
      </c>
      <c r="F2829" s="103">
        <f t="shared" si="89"/>
        <v>0</v>
      </c>
    </row>
    <row r="2830" spans="1:6">
      <c r="A2830" s="103">
        <f>IF('Khả năng chọn thiết bị'!$D$8="",0,IF(Consolidated!L2830='Khả năng chọn thiết bị'!$D$8,1,0))</f>
        <v>0</v>
      </c>
      <c r="B2830" s="103">
        <f>IF('Khả năng chọn thiết bị'!$D$8="",0,IF(Consolidated!P2830='Khả năng chọn thiết bị'!$D$8,1,0))</f>
        <v>0</v>
      </c>
      <c r="C2830" s="103">
        <f t="shared" si="88"/>
        <v>0</v>
      </c>
      <c r="D2830" s="103">
        <f>IF(Consolidated!E2830=1,1,0)</f>
        <v>0</v>
      </c>
      <c r="E2830" s="103">
        <f>IF(ISNUMBER(Consolidated!F2830),Consolidated!F2830,0)</f>
        <v>0</v>
      </c>
      <c r="F2830" s="103">
        <f t="shared" si="89"/>
        <v>0</v>
      </c>
    </row>
    <row r="2831" spans="1:6">
      <c r="A2831" s="103">
        <f>IF('Khả năng chọn thiết bị'!$D$8="",0,IF(Consolidated!L2831='Khả năng chọn thiết bị'!$D$8,1,0))</f>
        <v>0</v>
      </c>
      <c r="B2831" s="103">
        <f>IF('Khả năng chọn thiết bị'!$D$8="",0,IF(Consolidated!P2831='Khả năng chọn thiết bị'!$D$8,1,0))</f>
        <v>0</v>
      </c>
      <c r="C2831" s="103">
        <f t="shared" si="88"/>
        <v>0</v>
      </c>
      <c r="D2831" s="103">
        <f>IF(Consolidated!E2831=1,1,0)</f>
        <v>0</v>
      </c>
      <c r="E2831" s="103">
        <f>IF(ISNUMBER(Consolidated!F2831),Consolidated!F2831,0)</f>
        <v>0</v>
      </c>
      <c r="F2831" s="103">
        <f t="shared" si="89"/>
        <v>0</v>
      </c>
    </row>
    <row r="2832" spans="1:6">
      <c r="A2832" s="103">
        <f>IF('Khả năng chọn thiết bị'!$D$8="",0,IF(Consolidated!L2832='Khả năng chọn thiết bị'!$D$8,1,0))</f>
        <v>0</v>
      </c>
      <c r="B2832" s="103">
        <f>IF('Khả năng chọn thiết bị'!$D$8="",0,IF(Consolidated!P2832='Khả năng chọn thiết bị'!$D$8,1,0))</f>
        <v>0</v>
      </c>
      <c r="C2832" s="103">
        <f t="shared" si="88"/>
        <v>0</v>
      </c>
      <c r="D2832" s="103">
        <f>IF(Consolidated!E2832=1,1,0)</f>
        <v>0</v>
      </c>
      <c r="E2832" s="103">
        <f>IF(ISNUMBER(Consolidated!F2832),Consolidated!F2832,0)</f>
        <v>0</v>
      </c>
      <c r="F2832" s="103">
        <f t="shared" si="89"/>
        <v>0</v>
      </c>
    </row>
    <row r="2833" spans="1:6">
      <c r="A2833" s="103">
        <f>IF('Khả năng chọn thiết bị'!$D$8="",0,IF(Consolidated!L2833='Khả năng chọn thiết bị'!$D$8,1,0))</f>
        <v>0</v>
      </c>
      <c r="B2833" s="103">
        <f>IF('Khả năng chọn thiết bị'!$D$8="",0,IF(Consolidated!P2833='Khả năng chọn thiết bị'!$D$8,1,0))</f>
        <v>0</v>
      </c>
      <c r="C2833" s="103">
        <f t="shared" si="88"/>
        <v>0</v>
      </c>
      <c r="D2833" s="103">
        <f>IF(Consolidated!E2833=1,1,0)</f>
        <v>0</v>
      </c>
      <c r="E2833" s="103">
        <f>IF(ISNUMBER(Consolidated!F2833),Consolidated!F2833,0)</f>
        <v>0</v>
      </c>
      <c r="F2833" s="103">
        <f t="shared" si="89"/>
        <v>0</v>
      </c>
    </row>
    <row r="2834" spans="1:6">
      <c r="A2834" s="103">
        <f>IF('Khả năng chọn thiết bị'!$D$8="",0,IF(Consolidated!L2834='Khả năng chọn thiết bị'!$D$8,1,0))</f>
        <v>0</v>
      </c>
      <c r="B2834" s="103">
        <f>IF('Khả năng chọn thiết bị'!$D$8="",0,IF(Consolidated!P2834='Khả năng chọn thiết bị'!$D$8,1,0))</f>
        <v>0</v>
      </c>
      <c r="C2834" s="103">
        <f t="shared" si="88"/>
        <v>0</v>
      </c>
      <c r="D2834" s="103">
        <f>IF(Consolidated!E2834=1,1,0)</f>
        <v>0</v>
      </c>
      <c r="E2834" s="103">
        <f>IF(ISNUMBER(Consolidated!F2834),Consolidated!F2834,0)</f>
        <v>0</v>
      </c>
      <c r="F2834" s="103">
        <f t="shared" si="89"/>
        <v>0</v>
      </c>
    </row>
    <row r="2835" spans="1:6">
      <c r="A2835" s="103">
        <f>IF('Khả năng chọn thiết bị'!$D$8="",0,IF(Consolidated!L2835='Khả năng chọn thiết bị'!$D$8,1,0))</f>
        <v>0</v>
      </c>
      <c r="B2835" s="103">
        <f>IF('Khả năng chọn thiết bị'!$D$8="",0,IF(Consolidated!P2835='Khả năng chọn thiết bị'!$D$8,1,0))</f>
        <v>0</v>
      </c>
      <c r="C2835" s="103">
        <f t="shared" si="88"/>
        <v>0</v>
      </c>
      <c r="D2835" s="103">
        <f>IF(Consolidated!E2835=1,1,0)</f>
        <v>0</v>
      </c>
      <c r="E2835" s="103">
        <f>IF(ISNUMBER(Consolidated!F2835),Consolidated!F2835,0)</f>
        <v>0</v>
      </c>
      <c r="F2835" s="103">
        <f t="shared" si="89"/>
        <v>0</v>
      </c>
    </row>
    <row r="2836" spans="1:6">
      <c r="A2836" s="103">
        <f>IF('Khả năng chọn thiết bị'!$D$8="",0,IF(Consolidated!L2836='Khả năng chọn thiết bị'!$D$8,1,0))</f>
        <v>0</v>
      </c>
      <c r="B2836" s="103">
        <f>IF('Khả năng chọn thiết bị'!$D$8="",0,IF(Consolidated!P2836='Khả năng chọn thiết bị'!$D$8,1,0))</f>
        <v>0</v>
      </c>
      <c r="C2836" s="103">
        <f t="shared" si="88"/>
        <v>0</v>
      </c>
      <c r="D2836" s="103">
        <f>IF(Consolidated!E2836=1,1,0)</f>
        <v>0</v>
      </c>
      <c r="E2836" s="103">
        <f>IF(ISNUMBER(Consolidated!F2836),Consolidated!F2836,0)</f>
        <v>0</v>
      </c>
      <c r="F2836" s="103">
        <f t="shared" si="89"/>
        <v>0</v>
      </c>
    </row>
    <row r="2837" spans="1:6">
      <c r="A2837" s="103">
        <f>IF('Khả năng chọn thiết bị'!$D$8="",0,IF(Consolidated!L2837='Khả năng chọn thiết bị'!$D$8,1,0))</f>
        <v>0</v>
      </c>
      <c r="B2837" s="103">
        <f>IF('Khả năng chọn thiết bị'!$D$8="",0,IF(Consolidated!P2837='Khả năng chọn thiết bị'!$D$8,1,0))</f>
        <v>0</v>
      </c>
      <c r="C2837" s="103">
        <f t="shared" si="88"/>
        <v>0</v>
      </c>
      <c r="D2837" s="103">
        <f>IF(Consolidated!E2837=1,1,0)</f>
        <v>0</v>
      </c>
      <c r="E2837" s="103">
        <f>IF(ISNUMBER(Consolidated!F2837),Consolidated!F2837,0)</f>
        <v>0</v>
      </c>
      <c r="F2837" s="103">
        <f t="shared" si="89"/>
        <v>0</v>
      </c>
    </row>
    <row r="2838" spans="1:6">
      <c r="A2838" s="103">
        <f>IF('Khả năng chọn thiết bị'!$D$8="",0,IF(Consolidated!L2838='Khả năng chọn thiết bị'!$D$8,1,0))</f>
        <v>0</v>
      </c>
      <c r="B2838" s="103">
        <f>IF('Khả năng chọn thiết bị'!$D$8="",0,IF(Consolidated!P2838='Khả năng chọn thiết bị'!$D$8,1,0))</f>
        <v>0</v>
      </c>
      <c r="C2838" s="103">
        <f t="shared" si="88"/>
        <v>0</v>
      </c>
      <c r="D2838" s="103">
        <f>IF(Consolidated!E2838=1,1,0)</f>
        <v>0</v>
      </c>
      <c r="E2838" s="103">
        <f>IF(ISNUMBER(Consolidated!F2838),Consolidated!F2838,0)</f>
        <v>0</v>
      </c>
      <c r="F2838" s="103">
        <f t="shared" si="89"/>
        <v>0</v>
      </c>
    </row>
    <row r="2839" spans="1:6">
      <c r="A2839" s="103">
        <f>IF('Khả năng chọn thiết bị'!$D$8="",0,IF(Consolidated!L2839='Khả năng chọn thiết bị'!$D$8,1,0))</f>
        <v>0</v>
      </c>
      <c r="B2839" s="103">
        <f>IF('Khả năng chọn thiết bị'!$D$8="",0,IF(Consolidated!P2839='Khả năng chọn thiết bị'!$D$8,1,0))</f>
        <v>0</v>
      </c>
      <c r="C2839" s="103">
        <f t="shared" si="88"/>
        <v>0</v>
      </c>
      <c r="D2839" s="103">
        <f>IF(Consolidated!E2839=1,1,0)</f>
        <v>0</v>
      </c>
      <c r="E2839" s="103">
        <f>IF(ISNUMBER(Consolidated!F2839),Consolidated!F2839,0)</f>
        <v>0</v>
      </c>
      <c r="F2839" s="103">
        <f t="shared" si="89"/>
        <v>0</v>
      </c>
    </row>
    <row r="2840" spans="1:6">
      <c r="A2840" s="103">
        <f>IF('Khả năng chọn thiết bị'!$D$8="",0,IF(Consolidated!L2840='Khả năng chọn thiết bị'!$D$8,1,0))</f>
        <v>0</v>
      </c>
      <c r="B2840" s="103">
        <f>IF('Khả năng chọn thiết bị'!$D$8="",0,IF(Consolidated!P2840='Khả năng chọn thiết bị'!$D$8,1,0))</f>
        <v>0</v>
      </c>
      <c r="C2840" s="103">
        <f t="shared" si="88"/>
        <v>0</v>
      </c>
      <c r="D2840" s="103">
        <f>IF(Consolidated!E2840=1,1,0)</f>
        <v>0</v>
      </c>
      <c r="E2840" s="103">
        <f>IF(ISNUMBER(Consolidated!F2840),Consolidated!F2840,0)</f>
        <v>0</v>
      </c>
      <c r="F2840" s="103">
        <f t="shared" si="89"/>
        <v>0</v>
      </c>
    </row>
    <row r="2841" spans="1:6">
      <c r="A2841" s="103">
        <f>IF('Khả năng chọn thiết bị'!$D$8="",0,IF(Consolidated!L2841='Khả năng chọn thiết bị'!$D$8,1,0))</f>
        <v>0</v>
      </c>
      <c r="B2841" s="103">
        <f>IF('Khả năng chọn thiết bị'!$D$8="",0,IF(Consolidated!P2841='Khả năng chọn thiết bị'!$D$8,1,0))</f>
        <v>0</v>
      </c>
      <c r="C2841" s="103">
        <f t="shared" si="88"/>
        <v>0</v>
      </c>
      <c r="D2841" s="103">
        <f>IF(Consolidated!E2841=1,1,0)</f>
        <v>0</v>
      </c>
      <c r="E2841" s="103">
        <f>IF(ISNUMBER(Consolidated!F2841),Consolidated!F2841,0)</f>
        <v>0</v>
      </c>
      <c r="F2841" s="103">
        <f t="shared" si="89"/>
        <v>0</v>
      </c>
    </row>
    <row r="2842" spans="1:6">
      <c r="A2842" s="103">
        <f>IF('Khả năng chọn thiết bị'!$D$8="",0,IF(Consolidated!L2842='Khả năng chọn thiết bị'!$D$8,1,0))</f>
        <v>0</v>
      </c>
      <c r="B2842" s="103">
        <f>IF('Khả năng chọn thiết bị'!$D$8="",0,IF(Consolidated!P2842='Khả năng chọn thiết bị'!$D$8,1,0))</f>
        <v>0</v>
      </c>
      <c r="C2842" s="103">
        <f t="shared" si="88"/>
        <v>0</v>
      </c>
      <c r="D2842" s="103">
        <f>IF(Consolidated!E2842=1,1,0)</f>
        <v>0</v>
      </c>
      <c r="E2842" s="103">
        <f>IF(ISNUMBER(Consolidated!F2842),Consolidated!F2842,0)</f>
        <v>0</v>
      </c>
      <c r="F2842" s="103">
        <f t="shared" si="89"/>
        <v>0</v>
      </c>
    </row>
    <row r="2843" spans="1:6">
      <c r="A2843" s="103">
        <f>IF('Khả năng chọn thiết bị'!$D$8="",0,IF(Consolidated!L2843='Khả năng chọn thiết bị'!$D$8,1,0))</f>
        <v>0</v>
      </c>
      <c r="B2843" s="103">
        <f>IF('Khả năng chọn thiết bị'!$D$8="",0,IF(Consolidated!P2843='Khả năng chọn thiết bị'!$D$8,1,0))</f>
        <v>0</v>
      </c>
      <c r="C2843" s="103">
        <f t="shared" si="88"/>
        <v>0</v>
      </c>
      <c r="D2843" s="103">
        <f>IF(Consolidated!E2843=1,1,0)</f>
        <v>0</v>
      </c>
      <c r="E2843" s="103">
        <f>IF(ISNUMBER(Consolidated!F2843),Consolidated!F2843,0)</f>
        <v>0</v>
      </c>
      <c r="F2843" s="103">
        <f t="shared" si="89"/>
        <v>0</v>
      </c>
    </row>
    <row r="2844" spans="1:6">
      <c r="A2844" s="103">
        <f>IF('Khả năng chọn thiết bị'!$D$8="",0,IF(Consolidated!L2844='Khả năng chọn thiết bị'!$D$8,1,0))</f>
        <v>0</v>
      </c>
      <c r="B2844" s="103">
        <f>IF('Khả năng chọn thiết bị'!$D$8="",0,IF(Consolidated!P2844='Khả năng chọn thiết bị'!$D$8,1,0))</f>
        <v>0</v>
      </c>
      <c r="C2844" s="103">
        <f t="shared" si="88"/>
        <v>0</v>
      </c>
      <c r="D2844" s="103">
        <f>IF(Consolidated!E2844=1,1,0)</f>
        <v>0</v>
      </c>
      <c r="E2844" s="103">
        <f>IF(ISNUMBER(Consolidated!F2844),Consolidated!F2844,0)</f>
        <v>0</v>
      </c>
      <c r="F2844" s="103">
        <f t="shared" si="89"/>
        <v>0</v>
      </c>
    </row>
    <row r="2845" spans="1:6">
      <c r="A2845" s="103">
        <f>IF('Khả năng chọn thiết bị'!$D$8="",0,IF(Consolidated!L2845='Khả năng chọn thiết bị'!$D$8,1,0))</f>
        <v>0</v>
      </c>
      <c r="B2845" s="103">
        <f>IF('Khả năng chọn thiết bị'!$D$8="",0,IF(Consolidated!P2845='Khả năng chọn thiết bị'!$D$8,1,0))</f>
        <v>0</v>
      </c>
      <c r="C2845" s="103">
        <f t="shared" si="88"/>
        <v>0</v>
      </c>
      <c r="D2845" s="103">
        <f>IF(Consolidated!E2845=1,1,0)</f>
        <v>0</v>
      </c>
      <c r="E2845" s="103">
        <f>IF(ISNUMBER(Consolidated!F2845),Consolidated!F2845,0)</f>
        <v>0</v>
      </c>
      <c r="F2845" s="103">
        <f t="shared" si="89"/>
        <v>0</v>
      </c>
    </row>
    <row r="2846" spans="1:6">
      <c r="A2846" s="103">
        <f>IF('Khả năng chọn thiết bị'!$D$8="",0,IF(Consolidated!L2846='Khả năng chọn thiết bị'!$D$8,1,0))</f>
        <v>0</v>
      </c>
      <c r="B2846" s="103">
        <f>IF('Khả năng chọn thiết bị'!$D$8="",0,IF(Consolidated!P2846='Khả năng chọn thiết bị'!$D$8,1,0))</f>
        <v>0</v>
      </c>
      <c r="C2846" s="103">
        <f t="shared" si="88"/>
        <v>0</v>
      </c>
      <c r="D2846" s="103">
        <f>IF(Consolidated!E2846=1,1,0)</f>
        <v>0</v>
      </c>
      <c r="E2846" s="103">
        <f>IF(ISNUMBER(Consolidated!F2846),Consolidated!F2846,0)</f>
        <v>0</v>
      </c>
      <c r="F2846" s="103">
        <f t="shared" si="89"/>
        <v>0</v>
      </c>
    </row>
    <row r="2847" spans="1:6">
      <c r="A2847" s="103">
        <f>IF('Khả năng chọn thiết bị'!$D$8="",0,IF(Consolidated!L2847='Khả năng chọn thiết bị'!$D$8,1,0))</f>
        <v>0</v>
      </c>
      <c r="B2847" s="103">
        <f>IF('Khả năng chọn thiết bị'!$D$8="",0,IF(Consolidated!P2847='Khả năng chọn thiết bị'!$D$8,1,0))</f>
        <v>0</v>
      </c>
      <c r="C2847" s="103">
        <f t="shared" si="88"/>
        <v>0</v>
      </c>
      <c r="D2847" s="103">
        <f>IF(Consolidated!E2847=1,1,0)</f>
        <v>0</v>
      </c>
      <c r="E2847" s="103">
        <f>IF(ISNUMBER(Consolidated!F2847),Consolidated!F2847,0)</f>
        <v>0</v>
      </c>
      <c r="F2847" s="103">
        <f t="shared" si="89"/>
        <v>0</v>
      </c>
    </row>
    <row r="2848" spans="1:6">
      <c r="A2848" s="103">
        <f>IF('Khả năng chọn thiết bị'!$D$8="",0,IF(Consolidated!L2848='Khả năng chọn thiết bị'!$D$8,1,0))</f>
        <v>0</v>
      </c>
      <c r="B2848" s="103">
        <f>IF('Khả năng chọn thiết bị'!$D$8="",0,IF(Consolidated!P2848='Khả năng chọn thiết bị'!$D$8,1,0))</f>
        <v>0</v>
      </c>
      <c r="C2848" s="103">
        <f t="shared" si="88"/>
        <v>0</v>
      </c>
      <c r="D2848" s="103">
        <f>IF(Consolidated!E2848=1,1,0)</f>
        <v>0</v>
      </c>
      <c r="E2848" s="103">
        <f>IF(ISNUMBER(Consolidated!F2848),Consolidated!F2848,0)</f>
        <v>0</v>
      </c>
      <c r="F2848" s="103">
        <f t="shared" si="89"/>
        <v>0</v>
      </c>
    </row>
    <row r="2849" spans="1:6">
      <c r="A2849" s="103">
        <f>IF('Khả năng chọn thiết bị'!$D$8="",0,IF(Consolidated!L2849='Khả năng chọn thiết bị'!$D$8,1,0))</f>
        <v>0</v>
      </c>
      <c r="B2849" s="103">
        <f>IF('Khả năng chọn thiết bị'!$D$8="",0,IF(Consolidated!P2849='Khả năng chọn thiết bị'!$D$8,1,0))</f>
        <v>0</v>
      </c>
      <c r="C2849" s="103">
        <f t="shared" si="88"/>
        <v>0</v>
      </c>
      <c r="D2849" s="103">
        <f>IF(Consolidated!E2849=1,1,0)</f>
        <v>0</v>
      </c>
      <c r="E2849" s="103">
        <f>IF(ISNUMBER(Consolidated!F2849),Consolidated!F2849,0)</f>
        <v>0</v>
      </c>
      <c r="F2849" s="103">
        <f t="shared" si="89"/>
        <v>0</v>
      </c>
    </row>
    <row r="2850" spans="1:6">
      <c r="A2850" s="103">
        <f>IF('Khả năng chọn thiết bị'!$D$8="",0,IF(Consolidated!L2850='Khả năng chọn thiết bị'!$D$8,1,0))</f>
        <v>0</v>
      </c>
      <c r="B2850" s="103">
        <f>IF('Khả năng chọn thiết bị'!$D$8="",0,IF(Consolidated!P2850='Khả năng chọn thiết bị'!$D$8,1,0))</f>
        <v>0</v>
      </c>
      <c r="C2850" s="103">
        <f t="shared" si="88"/>
        <v>0</v>
      </c>
      <c r="D2850" s="103">
        <f>IF(Consolidated!E2850=1,1,0)</f>
        <v>0</v>
      </c>
      <c r="E2850" s="103">
        <f>IF(ISNUMBER(Consolidated!F2850),Consolidated!F2850,0)</f>
        <v>0</v>
      </c>
      <c r="F2850" s="103">
        <f t="shared" si="89"/>
        <v>0</v>
      </c>
    </row>
    <row r="2851" spans="1:6">
      <c r="A2851" s="103">
        <f>IF('Khả năng chọn thiết bị'!$D$8="",0,IF(Consolidated!L2851='Khả năng chọn thiết bị'!$D$8,1,0))</f>
        <v>0</v>
      </c>
      <c r="B2851" s="103">
        <f>IF('Khả năng chọn thiết bị'!$D$8="",0,IF(Consolidated!P2851='Khả năng chọn thiết bị'!$D$8,1,0))</f>
        <v>0</v>
      </c>
      <c r="C2851" s="103">
        <f t="shared" si="88"/>
        <v>0</v>
      </c>
      <c r="D2851" s="103">
        <f>IF(Consolidated!E2851=1,1,0)</f>
        <v>0</v>
      </c>
      <c r="E2851" s="103">
        <f>IF(ISNUMBER(Consolidated!F2851),Consolidated!F2851,0)</f>
        <v>0</v>
      </c>
      <c r="F2851" s="103">
        <f t="shared" si="89"/>
        <v>0</v>
      </c>
    </row>
    <row r="2852" spans="1:6">
      <c r="A2852" s="103">
        <f>IF('Khả năng chọn thiết bị'!$D$8="",0,IF(Consolidated!L2852='Khả năng chọn thiết bị'!$D$8,1,0))</f>
        <v>0</v>
      </c>
      <c r="B2852" s="103">
        <f>IF('Khả năng chọn thiết bị'!$D$8="",0,IF(Consolidated!P2852='Khả năng chọn thiết bị'!$D$8,1,0))</f>
        <v>0</v>
      </c>
      <c r="C2852" s="103">
        <f t="shared" si="88"/>
        <v>0</v>
      </c>
      <c r="D2852" s="103">
        <f>IF(Consolidated!E2852=1,1,0)</f>
        <v>0</v>
      </c>
      <c r="E2852" s="103">
        <f>IF(ISNUMBER(Consolidated!F2852),Consolidated!F2852,0)</f>
        <v>0</v>
      </c>
      <c r="F2852" s="103">
        <f t="shared" si="89"/>
        <v>0</v>
      </c>
    </row>
    <row r="2853" spans="1:6">
      <c r="A2853" s="103">
        <f>IF('Khả năng chọn thiết bị'!$D$8="",0,IF(Consolidated!L2853='Khả năng chọn thiết bị'!$D$8,1,0))</f>
        <v>0</v>
      </c>
      <c r="B2853" s="103">
        <f>IF('Khả năng chọn thiết bị'!$D$8="",0,IF(Consolidated!P2853='Khả năng chọn thiết bị'!$D$8,1,0))</f>
        <v>0</v>
      </c>
      <c r="C2853" s="103">
        <f t="shared" si="88"/>
        <v>0</v>
      </c>
      <c r="D2853" s="103">
        <f>IF(Consolidated!E2853=1,1,0)</f>
        <v>0</v>
      </c>
      <c r="E2853" s="103">
        <f>IF(ISNUMBER(Consolidated!F2853),Consolidated!F2853,0)</f>
        <v>0</v>
      </c>
      <c r="F2853" s="103">
        <f t="shared" si="89"/>
        <v>0</v>
      </c>
    </row>
    <row r="2854" spans="1:6">
      <c r="A2854" s="103">
        <f>IF('Khả năng chọn thiết bị'!$D$8="",0,IF(Consolidated!L2854='Khả năng chọn thiết bị'!$D$8,1,0))</f>
        <v>0</v>
      </c>
      <c r="B2854" s="103">
        <f>IF('Khả năng chọn thiết bị'!$D$8="",0,IF(Consolidated!P2854='Khả năng chọn thiết bị'!$D$8,1,0))</f>
        <v>0</v>
      </c>
      <c r="C2854" s="103">
        <f t="shared" si="88"/>
        <v>0</v>
      </c>
      <c r="D2854" s="103">
        <f>IF(Consolidated!E2854=1,1,0)</f>
        <v>0</v>
      </c>
      <c r="E2854" s="103">
        <f>IF(ISNUMBER(Consolidated!F2854),Consolidated!F2854,0)</f>
        <v>0</v>
      </c>
      <c r="F2854" s="103">
        <f t="shared" si="89"/>
        <v>0</v>
      </c>
    </row>
    <row r="2855" spans="1:6">
      <c r="A2855" s="103">
        <f>IF('Khả năng chọn thiết bị'!$D$8="",0,IF(Consolidated!L2855='Khả năng chọn thiết bị'!$D$8,1,0))</f>
        <v>0</v>
      </c>
      <c r="B2855" s="103">
        <f>IF('Khả năng chọn thiết bị'!$D$8="",0,IF(Consolidated!P2855='Khả năng chọn thiết bị'!$D$8,1,0))</f>
        <v>0</v>
      </c>
      <c r="C2855" s="103">
        <f t="shared" si="88"/>
        <v>0</v>
      </c>
      <c r="D2855" s="103">
        <f>IF(Consolidated!E2855=1,1,0)</f>
        <v>0</v>
      </c>
      <c r="E2855" s="103">
        <f>IF(ISNUMBER(Consolidated!F2855),Consolidated!F2855,0)</f>
        <v>0</v>
      </c>
      <c r="F2855" s="103">
        <f t="shared" si="89"/>
        <v>0</v>
      </c>
    </row>
    <row r="2856" spans="1:6">
      <c r="A2856" s="103">
        <f>IF('Khả năng chọn thiết bị'!$D$8="",0,IF(Consolidated!L2856='Khả năng chọn thiết bị'!$D$8,1,0))</f>
        <v>0</v>
      </c>
      <c r="B2856" s="103">
        <f>IF('Khả năng chọn thiết bị'!$D$8="",0,IF(Consolidated!P2856='Khả năng chọn thiết bị'!$D$8,1,0))</f>
        <v>0</v>
      </c>
      <c r="C2856" s="103">
        <f t="shared" si="88"/>
        <v>0</v>
      </c>
      <c r="D2856" s="103">
        <f>IF(Consolidated!E2856=1,1,0)</f>
        <v>0</v>
      </c>
      <c r="E2856" s="103">
        <f>IF(ISNUMBER(Consolidated!F2856),Consolidated!F2856,0)</f>
        <v>0</v>
      </c>
      <c r="F2856" s="103">
        <f t="shared" si="89"/>
        <v>0</v>
      </c>
    </row>
    <row r="2857" spans="1:6">
      <c r="A2857" s="103">
        <f>IF('Khả năng chọn thiết bị'!$D$8="",0,IF(Consolidated!L2857='Khả năng chọn thiết bị'!$D$8,1,0))</f>
        <v>0</v>
      </c>
      <c r="B2857" s="103">
        <f>IF('Khả năng chọn thiết bị'!$D$8="",0,IF(Consolidated!P2857='Khả năng chọn thiết bị'!$D$8,1,0))</f>
        <v>0</v>
      </c>
      <c r="C2857" s="103">
        <f t="shared" si="88"/>
        <v>0</v>
      </c>
      <c r="D2857" s="103">
        <f>IF(Consolidated!E2857=1,1,0)</f>
        <v>0</v>
      </c>
      <c r="E2857" s="103">
        <f>IF(ISNUMBER(Consolidated!F2857),Consolidated!F2857,0)</f>
        <v>0</v>
      </c>
      <c r="F2857" s="103">
        <f t="shared" si="89"/>
        <v>0</v>
      </c>
    </row>
    <row r="2858" spans="1:6">
      <c r="A2858" s="103">
        <f>IF('Khả năng chọn thiết bị'!$D$8="",0,IF(Consolidated!L2858='Khả năng chọn thiết bị'!$D$8,1,0))</f>
        <v>0</v>
      </c>
      <c r="B2858" s="103">
        <f>IF('Khả năng chọn thiết bị'!$D$8="",0,IF(Consolidated!P2858='Khả năng chọn thiết bị'!$D$8,1,0))</f>
        <v>0</v>
      </c>
      <c r="C2858" s="103">
        <f t="shared" si="88"/>
        <v>0</v>
      </c>
      <c r="D2858" s="103">
        <f>IF(Consolidated!E2858=1,1,0)</f>
        <v>0</v>
      </c>
      <c r="E2858" s="103">
        <f>IF(ISNUMBER(Consolidated!F2858),Consolidated!F2858,0)</f>
        <v>0</v>
      </c>
      <c r="F2858" s="103">
        <f t="shared" si="89"/>
        <v>0</v>
      </c>
    </row>
    <row r="2859" spans="1:6">
      <c r="A2859" s="103">
        <f>IF('Khả năng chọn thiết bị'!$D$8="",0,IF(Consolidated!L2859='Khả năng chọn thiết bị'!$D$8,1,0))</f>
        <v>0</v>
      </c>
      <c r="B2859" s="103">
        <f>IF('Khả năng chọn thiết bị'!$D$8="",0,IF(Consolidated!P2859='Khả năng chọn thiết bị'!$D$8,1,0))</f>
        <v>0</v>
      </c>
      <c r="C2859" s="103">
        <f t="shared" si="88"/>
        <v>0</v>
      </c>
      <c r="D2859" s="103">
        <f>IF(Consolidated!E2859=1,1,0)</f>
        <v>0</v>
      </c>
      <c r="E2859" s="103">
        <f>IF(ISNUMBER(Consolidated!F2859),Consolidated!F2859,0)</f>
        <v>0</v>
      </c>
      <c r="F2859" s="103">
        <f t="shared" si="89"/>
        <v>0</v>
      </c>
    </row>
    <row r="2860" spans="1:6">
      <c r="A2860" s="103">
        <f>IF('Khả năng chọn thiết bị'!$D$8="",0,IF(Consolidated!L2860='Khả năng chọn thiết bị'!$D$8,1,0))</f>
        <v>0</v>
      </c>
      <c r="B2860" s="103">
        <f>IF('Khả năng chọn thiết bị'!$D$8="",0,IF(Consolidated!P2860='Khả năng chọn thiết bị'!$D$8,1,0))</f>
        <v>0</v>
      </c>
      <c r="C2860" s="103">
        <f t="shared" si="88"/>
        <v>0</v>
      </c>
      <c r="D2860" s="103">
        <f>IF(Consolidated!E2860=1,1,0)</f>
        <v>0</v>
      </c>
      <c r="E2860" s="103">
        <f>IF(ISNUMBER(Consolidated!F2860),Consolidated!F2860,0)</f>
        <v>0</v>
      </c>
      <c r="F2860" s="103">
        <f t="shared" si="89"/>
        <v>0</v>
      </c>
    </row>
    <row r="2861" spans="1:6">
      <c r="A2861" s="103">
        <f>IF('Khả năng chọn thiết bị'!$D$8="",0,IF(Consolidated!L2861='Khả năng chọn thiết bị'!$D$8,1,0))</f>
        <v>0</v>
      </c>
      <c r="B2861" s="103">
        <f>IF('Khả năng chọn thiết bị'!$D$8="",0,IF(Consolidated!P2861='Khả năng chọn thiết bị'!$D$8,1,0))</f>
        <v>0</v>
      </c>
      <c r="C2861" s="103">
        <f t="shared" si="88"/>
        <v>0</v>
      </c>
      <c r="D2861" s="103">
        <f>IF(Consolidated!E2861=1,1,0)</f>
        <v>0</v>
      </c>
      <c r="E2861" s="103">
        <f>IF(ISNUMBER(Consolidated!F2861),Consolidated!F2861,0)</f>
        <v>0</v>
      </c>
      <c r="F2861" s="103">
        <f t="shared" si="89"/>
        <v>0</v>
      </c>
    </row>
    <row r="2862" spans="1:6">
      <c r="A2862" s="103">
        <f>IF('Khả năng chọn thiết bị'!$D$8="",0,IF(Consolidated!L2862='Khả năng chọn thiết bị'!$D$8,1,0))</f>
        <v>0</v>
      </c>
      <c r="B2862" s="103">
        <f>IF('Khả năng chọn thiết bị'!$D$8="",0,IF(Consolidated!P2862='Khả năng chọn thiết bị'!$D$8,1,0))</f>
        <v>0</v>
      </c>
      <c r="C2862" s="103">
        <f t="shared" si="88"/>
        <v>0</v>
      </c>
      <c r="D2862" s="103">
        <f>IF(Consolidated!E2862=1,1,0)</f>
        <v>0</v>
      </c>
      <c r="E2862" s="103">
        <f>IF(ISNUMBER(Consolidated!F2862),Consolidated!F2862,0)</f>
        <v>0</v>
      </c>
      <c r="F2862" s="103">
        <f t="shared" si="89"/>
        <v>0</v>
      </c>
    </row>
    <row r="2863" spans="1:6">
      <c r="A2863" s="103">
        <f>IF('Khả năng chọn thiết bị'!$D$8="",0,IF(Consolidated!L2863='Khả năng chọn thiết bị'!$D$8,1,0))</f>
        <v>0</v>
      </c>
      <c r="B2863" s="103">
        <f>IF('Khả năng chọn thiết bị'!$D$8="",0,IF(Consolidated!P2863='Khả năng chọn thiết bị'!$D$8,1,0))</f>
        <v>0</v>
      </c>
      <c r="C2863" s="103">
        <f t="shared" si="88"/>
        <v>0</v>
      </c>
      <c r="D2863" s="103">
        <f>IF(Consolidated!E2863=1,1,0)</f>
        <v>0</v>
      </c>
      <c r="E2863" s="103">
        <f>IF(ISNUMBER(Consolidated!F2863),Consolidated!F2863,0)</f>
        <v>0</v>
      </c>
      <c r="F2863" s="103">
        <f t="shared" si="89"/>
        <v>0</v>
      </c>
    </row>
    <row r="2864" spans="1:6">
      <c r="A2864" s="103">
        <f>IF('Khả năng chọn thiết bị'!$D$8="",0,IF(Consolidated!L2864='Khả năng chọn thiết bị'!$D$8,1,0))</f>
        <v>0</v>
      </c>
      <c r="B2864" s="103">
        <f>IF('Khả năng chọn thiết bị'!$D$8="",0,IF(Consolidated!P2864='Khả năng chọn thiết bị'!$D$8,1,0))</f>
        <v>0</v>
      </c>
      <c r="C2864" s="103">
        <f t="shared" si="88"/>
        <v>0</v>
      </c>
      <c r="D2864" s="103">
        <f>IF(Consolidated!E2864=1,1,0)</f>
        <v>0</v>
      </c>
      <c r="E2864" s="103">
        <f>IF(ISNUMBER(Consolidated!F2864),Consolidated!F2864,0)</f>
        <v>0</v>
      </c>
      <c r="F2864" s="103">
        <f t="shared" si="89"/>
        <v>0</v>
      </c>
    </row>
    <row r="2865" spans="1:6">
      <c r="A2865" s="103">
        <f>IF('Khả năng chọn thiết bị'!$D$8="",0,IF(Consolidated!L2865='Khả năng chọn thiết bị'!$D$8,1,0))</f>
        <v>0</v>
      </c>
      <c r="B2865" s="103">
        <f>IF('Khả năng chọn thiết bị'!$D$8="",0,IF(Consolidated!P2865='Khả năng chọn thiết bị'!$D$8,1,0))</f>
        <v>0</v>
      </c>
      <c r="C2865" s="103">
        <f t="shared" si="88"/>
        <v>0</v>
      </c>
      <c r="D2865" s="103">
        <f>IF(Consolidated!E2865=1,1,0)</f>
        <v>0</v>
      </c>
      <c r="E2865" s="103">
        <f>IF(ISNUMBER(Consolidated!F2865),Consolidated!F2865,0)</f>
        <v>0</v>
      </c>
      <c r="F2865" s="103">
        <f t="shared" si="89"/>
        <v>0</v>
      </c>
    </row>
    <row r="2866" spans="1:6">
      <c r="A2866" s="103">
        <f>IF('Khả năng chọn thiết bị'!$D$8="",0,IF(Consolidated!L2866='Khả năng chọn thiết bị'!$D$8,1,0))</f>
        <v>0</v>
      </c>
      <c r="B2866" s="103">
        <f>IF('Khả năng chọn thiết bị'!$D$8="",0,IF(Consolidated!P2866='Khả năng chọn thiết bị'!$D$8,1,0))</f>
        <v>0</v>
      </c>
      <c r="C2866" s="103">
        <f t="shared" si="88"/>
        <v>0</v>
      </c>
      <c r="D2866" s="103">
        <f>IF(Consolidated!E2866=1,1,0)</f>
        <v>0</v>
      </c>
      <c r="E2866" s="103">
        <f>IF(ISNUMBER(Consolidated!F2866),Consolidated!F2866,0)</f>
        <v>0</v>
      </c>
      <c r="F2866" s="103">
        <f t="shared" si="89"/>
        <v>0</v>
      </c>
    </row>
    <row r="2867" spans="1:6">
      <c r="A2867" s="103">
        <f>IF('Khả năng chọn thiết bị'!$D$8="",0,IF(Consolidated!L2867='Khả năng chọn thiết bị'!$D$8,1,0))</f>
        <v>0</v>
      </c>
      <c r="B2867" s="103">
        <f>IF('Khả năng chọn thiết bị'!$D$8="",0,IF(Consolidated!P2867='Khả năng chọn thiết bị'!$D$8,1,0))</f>
        <v>0</v>
      </c>
      <c r="C2867" s="103">
        <f t="shared" si="88"/>
        <v>0</v>
      </c>
      <c r="D2867" s="103">
        <f>IF(Consolidated!E2867=1,1,0)</f>
        <v>0</v>
      </c>
      <c r="E2867" s="103">
        <f>IF(ISNUMBER(Consolidated!F2867),Consolidated!F2867,0)</f>
        <v>0</v>
      </c>
      <c r="F2867" s="103">
        <f t="shared" si="89"/>
        <v>0</v>
      </c>
    </row>
    <row r="2868" spans="1:6">
      <c r="A2868" s="103">
        <f>IF('Khả năng chọn thiết bị'!$D$8="",0,IF(Consolidated!L2868='Khả năng chọn thiết bị'!$D$8,1,0))</f>
        <v>0</v>
      </c>
      <c r="B2868" s="103">
        <f>IF('Khả năng chọn thiết bị'!$D$8="",0,IF(Consolidated!P2868='Khả năng chọn thiết bị'!$D$8,1,0))</f>
        <v>0</v>
      </c>
      <c r="C2868" s="103">
        <f t="shared" si="88"/>
        <v>0</v>
      </c>
      <c r="D2868" s="103">
        <f>IF(Consolidated!E2868=1,1,0)</f>
        <v>0</v>
      </c>
      <c r="E2868" s="103">
        <f>IF(ISNUMBER(Consolidated!F2868),Consolidated!F2868,0)</f>
        <v>0</v>
      </c>
      <c r="F2868" s="103">
        <f t="shared" si="89"/>
        <v>0</v>
      </c>
    </row>
    <row r="2869" spans="1:6">
      <c r="A2869" s="103">
        <f>IF('Khả năng chọn thiết bị'!$D$8="",0,IF(Consolidated!L2869='Khả năng chọn thiết bị'!$D$8,1,0))</f>
        <v>0</v>
      </c>
      <c r="B2869" s="103">
        <f>IF('Khả năng chọn thiết bị'!$D$8="",0,IF(Consolidated!P2869='Khả năng chọn thiết bị'!$D$8,1,0))</f>
        <v>0</v>
      </c>
      <c r="C2869" s="103">
        <f t="shared" si="88"/>
        <v>0</v>
      </c>
      <c r="D2869" s="103">
        <f>IF(Consolidated!E2869=1,1,0)</f>
        <v>0</v>
      </c>
      <c r="E2869" s="103">
        <f>IF(ISNUMBER(Consolidated!F2869),Consolidated!F2869,0)</f>
        <v>0</v>
      </c>
      <c r="F2869" s="103">
        <f t="shared" si="89"/>
        <v>0</v>
      </c>
    </row>
    <row r="2870" spans="1:6">
      <c r="A2870" s="103">
        <f>IF('Khả năng chọn thiết bị'!$D$8="",0,IF(Consolidated!L2870='Khả năng chọn thiết bị'!$D$8,1,0))</f>
        <v>0</v>
      </c>
      <c r="B2870" s="103">
        <f>IF('Khả năng chọn thiết bị'!$D$8="",0,IF(Consolidated!P2870='Khả năng chọn thiết bị'!$D$8,1,0))</f>
        <v>0</v>
      </c>
      <c r="C2870" s="103">
        <f t="shared" si="88"/>
        <v>0</v>
      </c>
      <c r="D2870" s="103">
        <f>IF(Consolidated!E2870=1,1,0)</f>
        <v>0</v>
      </c>
      <c r="E2870" s="103">
        <f>IF(ISNUMBER(Consolidated!F2870),Consolidated!F2870,0)</f>
        <v>0</v>
      </c>
      <c r="F2870" s="103">
        <f t="shared" si="89"/>
        <v>0</v>
      </c>
    </row>
    <row r="2871" spans="1:6">
      <c r="A2871" s="103">
        <f>IF('Khả năng chọn thiết bị'!$D$8="",0,IF(Consolidated!L2871='Khả năng chọn thiết bị'!$D$8,1,0))</f>
        <v>0</v>
      </c>
      <c r="B2871" s="103">
        <f>IF('Khả năng chọn thiết bị'!$D$8="",0,IF(Consolidated!P2871='Khả năng chọn thiết bị'!$D$8,1,0))</f>
        <v>0</v>
      </c>
      <c r="C2871" s="103">
        <f t="shared" si="88"/>
        <v>0</v>
      </c>
      <c r="D2871" s="103">
        <f>IF(Consolidated!E2871=1,1,0)</f>
        <v>0</v>
      </c>
      <c r="E2871" s="103">
        <f>IF(ISNUMBER(Consolidated!F2871),Consolidated!F2871,0)</f>
        <v>0</v>
      </c>
      <c r="F2871" s="103">
        <f t="shared" si="89"/>
        <v>0</v>
      </c>
    </row>
    <row r="2872" spans="1:6">
      <c r="A2872" s="103">
        <f>IF('Khả năng chọn thiết bị'!$D$8="",0,IF(Consolidated!L2872='Khả năng chọn thiết bị'!$D$8,1,0))</f>
        <v>0</v>
      </c>
      <c r="B2872" s="103">
        <f>IF('Khả năng chọn thiết bị'!$D$8="",0,IF(Consolidated!P2872='Khả năng chọn thiết bị'!$D$8,1,0))</f>
        <v>0</v>
      </c>
      <c r="C2872" s="103">
        <f t="shared" si="88"/>
        <v>0</v>
      </c>
      <c r="D2872" s="103">
        <f>IF(Consolidated!E2872=1,1,0)</f>
        <v>0</v>
      </c>
      <c r="E2872" s="103">
        <f>IF(ISNUMBER(Consolidated!F2872),Consolidated!F2872,0)</f>
        <v>0</v>
      </c>
      <c r="F2872" s="103">
        <f t="shared" si="89"/>
        <v>0</v>
      </c>
    </row>
    <row r="2873" spans="1:6">
      <c r="A2873" s="103">
        <f>IF('Khả năng chọn thiết bị'!$D$8="",0,IF(Consolidated!L2873='Khả năng chọn thiết bị'!$D$8,1,0))</f>
        <v>0</v>
      </c>
      <c r="B2873" s="103">
        <f>IF('Khả năng chọn thiết bị'!$D$8="",0,IF(Consolidated!P2873='Khả năng chọn thiết bị'!$D$8,1,0))</f>
        <v>0</v>
      </c>
      <c r="C2873" s="103">
        <f t="shared" si="88"/>
        <v>0</v>
      </c>
      <c r="D2873" s="103">
        <f>IF(Consolidated!E2873=1,1,0)</f>
        <v>0</v>
      </c>
      <c r="E2873" s="103">
        <f>IF(ISNUMBER(Consolidated!F2873),Consolidated!F2873,0)</f>
        <v>0</v>
      </c>
      <c r="F2873" s="103">
        <f t="shared" si="89"/>
        <v>0</v>
      </c>
    </row>
    <row r="2874" spans="1:6">
      <c r="A2874" s="103">
        <f>IF('Khả năng chọn thiết bị'!$D$8="",0,IF(Consolidated!L2874='Khả năng chọn thiết bị'!$D$8,1,0))</f>
        <v>0</v>
      </c>
      <c r="B2874" s="103">
        <f>IF('Khả năng chọn thiết bị'!$D$8="",0,IF(Consolidated!P2874='Khả năng chọn thiết bị'!$D$8,1,0))</f>
        <v>0</v>
      </c>
      <c r="C2874" s="103">
        <f t="shared" si="88"/>
        <v>0</v>
      </c>
      <c r="D2874" s="103">
        <f>IF(Consolidated!E2874=1,1,0)</f>
        <v>0</v>
      </c>
      <c r="E2874" s="103">
        <f>IF(ISNUMBER(Consolidated!F2874),Consolidated!F2874,0)</f>
        <v>0</v>
      </c>
      <c r="F2874" s="103">
        <f t="shared" si="89"/>
        <v>0</v>
      </c>
    </row>
    <row r="2875" spans="1:6">
      <c r="A2875" s="103">
        <f>IF('Khả năng chọn thiết bị'!$D$8="",0,IF(Consolidated!L2875='Khả năng chọn thiết bị'!$D$8,1,0))</f>
        <v>0</v>
      </c>
      <c r="B2875" s="103">
        <f>IF('Khả năng chọn thiết bị'!$D$8="",0,IF(Consolidated!P2875='Khả năng chọn thiết bị'!$D$8,1,0))</f>
        <v>0</v>
      </c>
      <c r="C2875" s="103">
        <f t="shared" si="88"/>
        <v>0</v>
      </c>
      <c r="D2875" s="103">
        <f>IF(Consolidated!E2875=1,1,0)</f>
        <v>0</v>
      </c>
      <c r="E2875" s="103">
        <f>IF(ISNUMBER(Consolidated!F2875),Consolidated!F2875,0)</f>
        <v>0</v>
      </c>
      <c r="F2875" s="103">
        <f t="shared" si="89"/>
        <v>0</v>
      </c>
    </row>
    <row r="2876" spans="1:6">
      <c r="A2876" s="103">
        <f>IF('Khả năng chọn thiết bị'!$D$8="",0,IF(Consolidated!L2876='Khả năng chọn thiết bị'!$D$8,1,0))</f>
        <v>0</v>
      </c>
      <c r="B2876" s="103">
        <f>IF('Khả năng chọn thiết bị'!$D$8="",0,IF(Consolidated!P2876='Khả năng chọn thiết bị'!$D$8,1,0))</f>
        <v>0</v>
      </c>
      <c r="C2876" s="103">
        <f t="shared" si="88"/>
        <v>0</v>
      </c>
      <c r="D2876" s="103">
        <f>IF(Consolidated!E2876=1,1,0)</f>
        <v>0</v>
      </c>
      <c r="E2876" s="103">
        <f>IF(ISNUMBER(Consolidated!F2876),Consolidated!F2876,0)</f>
        <v>0</v>
      </c>
      <c r="F2876" s="103">
        <f t="shared" si="89"/>
        <v>0</v>
      </c>
    </row>
    <row r="2877" spans="1:6">
      <c r="A2877" s="103">
        <f>IF('Khả năng chọn thiết bị'!$D$8="",0,IF(Consolidated!L2877='Khả năng chọn thiết bị'!$D$8,1,0))</f>
        <v>0</v>
      </c>
      <c r="B2877" s="103">
        <f>IF('Khả năng chọn thiết bị'!$D$8="",0,IF(Consolidated!P2877='Khả năng chọn thiết bị'!$D$8,1,0))</f>
        <v>0</v>
      </c>
      <c r="C2877" s="103">
        <f t="shared" si="88"/>
        <v>0</v>
      </c>
      <c r="D2877" s="103">
        <f>IF(Consolidated!E2877=1,1,0)</f>
        <v>0</v>
      </c>
      <c r="E2877" s="103">
        <f>IF(ISNUMBER(Consolidated!F2877),Consolidated!F2877,0)</f>
        <v>0</v>
      </c>
      <c r="F2877" s="103">
        <f t="shared" si="89"/>
        <v>0</v>
      </c>
    </row>
    <row r="2878" spans="1:6">
      <c r="A2878" s="103">
        <f>IF('Khả năng chọn thiết bị'!$D$8="",0,IF(Consolidated!L2878='Khả năng chọn thiết bị'!$D$8,1,0))</f>
        <v>0</v>
      </c>
      <c r="B2878" s="103">
        <f>IF('Khả năng chọn thiết bị'!$D$8="",0,IF(Consolidated!P2878='Khả năng chọn thiết bị'!$D$8,1,0))</f>
        <v>0</v>
      </c>
      <c r="C2878" s="103">
        <f t="shared" si="88"/>
        <v>0</v>
      </c>
      <c r="D2878" s="103">
        <f>IF(Consolidated!E2878=1,1,0)</f>
        <v>0</v>
      </c>
      <c r="E2878" s="103">
        <f>IF(ISNUMBER(Consolidated!F2878),Consolidated!F2878,0)</f>
        <v>0</v>
      </c>
      <c r="F2878" s="103">
        <f t="shared" si="89"/>
        <v>0</v>
      </c>
    </row>
    <row r="2879" spans="1:6">
      <c r="A2879" s="103">
        <f>IF('Khả năng chọn thiết bị'!$D$8="",0,IF(Consolidated!L2879='Khả năng chọn thiết bị'!$D$8,1,0))</f>
        <v>0</v>
      </c>
      <c r="B2879" s="103">
        <f>IF('Khả năng chọn thiết bị'!$D$8="",0,IF(Consolidated!P2879='Khả năng chọn thiết bị'!$D$8,1,0))</f>
        <v>0</v>
      </c>
      <c r="C2879" s="103">
        <f t="shared" si="88"/>
        <v>0</v>
      </c>
      <c r="D2879" s="103">
        <f>IF(Consolidated!E2879=1,1,0)</f>
        <v>0</v>
      </c>
      <c r="E2879" s="103">
        <f>IF(ISNUMBER(Consolidated!F2879),Consolidated!F2879,0)</f>
        <v>0</v>
      </c>
      <c r="F2879" s="103">
        <f t="shared" si="89"/>
        <v>0</v>
      </c>
    </row>
    <row r="2880" spans="1:6">
      <c r="A2880" s="103">
        <f>IF('Khả năng chọn thiết bị'!$D$8="",0,IF(Consolidated!L2880='Khả năng chọn thiết bị'!$D$8,1,0))</f>
        <v>0</v>
      </c>
      <c r="B2880" s="103">
        <f>IF('Khả năng chọn thiết bị'!$D$8="",0,IF(Consolidated!P2880='Khả năng chọn thiết bị'!$D$8,1,0))</f>
        <v>0</v>
      </c>
      <c r="C2880" s="103">
        <f t="shared" si="88"/>
        <v>0</v>
      </c>
      <c r="D2880" s="103">
        <f>IF(Consolidated!E2880=1,1,0)</f>
        <v>0</v>
      </c>
      <c r="E2880" s="103">
        <f>IF(ISNUMBER(Consolidated!F2880),Consolidated!F2880,0)</f>
        <v>0</v>
      </c>
      <c r="F2880" s="103">
        <f t="shared" si="89"/>
        <v>0</v>
      </c>
    </row>
    <row r="2881" spans="1:6">
      <c r="A2881" s="103">
        <f>IF('Khả năng chọn thiết bị'!$D$8="",0,IF(Consolidated!L2881='Khả năng chọn thiết bị'!$D$8,1,0))</f>
        <v>0</v>
      </c>
      <c r="B2881" s="103">
        <f>IF('Khả năng chọn thiết bị'!$D$8="",0,IF(Consolidated!P2881='Khả năng chọn thiết bị'!$D$8,1,0))</f>
        <v>0</v>
      </c>
      <c r="C2881" s="103">
        <f t="shared" si="88"/>
        <v>0</v>
      </c>
      <c r="D2881" s="103">
        <f>IF(Consolidated!E2881=1,1,0)</f>
        <v>0</v>
      </c>
      <c r="E2881" s="103">
        <f>IF(ISNUMBER(Consolidated!F2881),Consolidated!F2881,0)</f>
        <v>0</v>
      </c>
      <c r="F2881" s="103">
        <f t="shared" si="89"/>
        <v>0</v>
      </c>
    </row>
    <row r="2882" spans="1:6">
      <c r="A2882" s="103">
        <f>IF('Khả năng chọn thiết bị'!$D$8="",0,IF(Consolidated!L2882='Khả năng chọn thiết bị'!$D$8,1,0))</f>
        <v>0</v>
      </c>
      <c r="B2882" s="103">
        <f>IF('Khả năng chọn thiết bị'!$D$8="",0,IF(Consolidated!P2882='Khả năng chọn thiết bị'!$D$8,1,0))</f>
        <v>0</v>
      </c>
      <c r="C2882" s="103">
        <f t="shared" ref="C2882:C2945" si="90">IF(A2882+B2882&gt;0,1,0)</f>
        <v>0</v>
      </c>
      <c r="D2882" s="103">
        <f>IF(Consolidated!E2882=1,1,0)</f>
        <v>0</v>
      </c>
      <c r="E2882" s="103">
        <f>IF(ISNUMBER(Consolidated!F2882),Consolidated!F2882,0)</f>
        <v>0</v>
      </c>
      <c r="F2882" s="103">
        <f t="shared" si="89"/>
        <v>0</v>
      </c>
    </row>
    <row r="2883" spans="1:6">
      <c r="A2883" s="103">
        <f>IF('Khả năng chọn thiết bị'!$D$8="",0,IF(Consolidated!L2883='Khả năng chọn thiết bị'!$D$8,1,0))</f>
        <v>0</v>
      </c>
      <c r="B2883" s="103">
        <f>IF('Khả năng chọn thiết bị'!$D$8="",0,IF(Consolidated!P2883='Khả năng chọn thiết bị'!$D$8,1,0))</f>
        <v>0</v>
      </c>
      <c r="C2883" s="103">
        <f t="shared" si="90"/>
        <v>0</v>
      </c>
      <c r="D2883" s="103">
        <f>IF(Consolidated!E2883=1,1,0)</f>
        <v>0</v>
      </c>
      <c r="E2883" s="103">
        <f>IF(ISNUMBER(Consolidated!F2883),Consolidated!F2883,0)</f>
        <v>0</v>
      </c>
      <c r="F2883" s="103">
        <f t="shared" ref="F2883:F2946" si="91">F2882+C2883</f>
        <v>0</v>
      </c>
    </row>
    <row r="2884" spans="1:6">
      <c r="A2884" s="103">
        <f>IF('Khả năng chọn thiết bị'!$D$8="",0,IF(Consolidated!L2884='Khả năng chọn thiết bị'!$D$8,1,0))</f>
        <v>0</v>
      </c>
      <c r="B2884" s="103">
        <f>IF('Khả năng chọn thiết bị'!$D$8="",0,IF(Consolidated!P2884='Khả năng chọn thiết bị'!$D$8,1,0))</f>
        <v>0</v>
      </c>
      <c r="C2884" s="103">
        <f t="shared" si="90"/>
        <v>0</v>
      </c>
      <c r="D2884" s="103">
        <f>IF(Consolidated!E2884=1,1,0)</f>
        <v>0</v>
      </c>
      <c r="E2884" s="103">
        <f>IF(ISNUMBER(Consolidated!F2884),Consolidated!F2884,0)</f>
        <v>0</v>
      </c>
      <c r="F2884" s="103">
        <f t="shared" si="91"/>
        <v>0</v>
      </c>
    </row>
    <row r="2885" spans="1:6">
      <c r="A2885" s="103">
        <f>IF('Khả năng chọn thiết bị'!$D$8="",0,IF(Consolidated!L2885='Khả năng chọn thiết bị'!$D$8,1,0))</f>
        <v>0</v>
      </c>
      <c r="B2885" s="103">
        <f>IF('Khả năng chọn thiết bị'!$D$8="",0,IF(Consolidated!P2885='Khả năng chọn thiết bị'!$D$8,1,0))</f>
        <v>0</v>
      </c>
      <c r="C2885" s="103">
        <f t="shared" si="90"/>
        <v>0</v>
      </c>
      <c r="D2885" s="103">
        <f>IF(Consolidated!E2885=1,1,0)</f>
        <v>0</v>
      </c>
      <c r="E2885" s="103">
        <f>IF(ISNUMBER(Consolidated!F2885),Consolidated!F2885,0)</f>
        <v>0</v>
      </c>
      <c r="F2885" s="103">
        <f t="shared" si="91"/>
        <v>0</v>
      </c>
    </row>
    <row r="2886" spans="1:6">
      <c r="A2886" s="103">
        <f>IF('Khả năng chọn thiết bị'!$D$8="",0,IF(Consolidated!L2886='Khả năng chọn thiết bị'!$D$8,1,0))</f>
        <v>0</v>
      </c>
      <c r="B2886" s="103">
        <f>IF('Khả năng chọn thiết bị'!$D$8="",0,IF(Consolidated!P2886='Khả năng chọn thiết bị'!$D$8,1,0))</f>
        <v>0</v>
      </c>
      <c r="C2886" s="103">
        <f t="shared" si="90"/>
        <v>0</v>
      </c>
      <c r="D2886" s="103">
        <f>IF(Consolidated!E2886=1,1,0)</f>
        <v>0</v>
      </c>
      <c r="E2886" s="103">
        <f>IF(ISNUMBER(Consolidated!F2886),Consolidated!F2886,0)</f>
        <v>0</v>
      </c>
      <c r="F2886" s="103">
        <f t="shared" si="91"/>
        <v>0</v>
      </c>
    </row>
    <row r="2887" spans="1:6">
      <c r="A2887" s="103">
        <f>IF('Khả năng chọn thiết bị'!$D$8="",0,IF(Consolidated!L2887='Khả năng chọn thiết bị'!$D$8,1,0))</f>
        <v>0</v>
      </c>
      <c r="B2887" s="103">
        <f>IF('Khả năng chọn thiết bị'!$D$8="",0,IF(Consolidated!P2887='Khả năng chọn thiết bị'!$D$8,1,0))</f>
        <v>0</v>
      </c>
      <c r="C2887" s="103">
        <f t="shared" si="90"/>
        <v>0</v>
      </c>
      <c r="D2887" s="103">
        <f>IF(Consolidated!E2887=1,1,0)</f>
        <v>0</v>
      </c>
      <c r="E2887" s="103">
        <f>IF(ISNUMBER(Consolidated!F2887),Consolidated!F2887,0)</f>
        <v>0</v>
      </c>
      <c r="F2887" s="103">
        <f t="shared" si="91"/>
        <v>0</v>
      </c>
    </row>
    <row r="2888" spans="1:6">
      <c r="A2888" s="103">
        <f>IF('Khả năng chọn thiết bị'!$D$8="",0,IF(Consolidated!L2888='Khả năng chọn thiết bị'!$D$8,1,0))</f>
        <v>0</v>
      </c>
      <c r="B2888" s="103">
        <f>IF('Khả năng chọn thiết bị'!$D$8="",0,IF(Consolidated!P2888='Khả năng chọn thiết bị'!$D$8,1,0))</f>
        <v>0</v>
      </c>
      <c r="C2888" s="103">
        <f t="shared" si="90"/>
        <v>0</v>
      </c>
      <c r="D2888" s="103">
        <f>IF(Consolidated!E2888=1,1,0)</f>
        <v>0</v>
      </c>
      <c r="E2888" s="103">
        <f>IF(ISNUMBER(Consolidated!F2888),Consolidated!F2888,0)</f>
        <v>0</v>
      </c>
      <c r="F2888" s="103">
        <f t="shared" si="91"/>
        <v>0</v>
      </c>
    </row>
    <row r="2889" spans="1:6">
      <c r="A2889" s="103">
        <f>IF('Khả năng chọn thiết bị'!$D$8="",0,IF(Consolidated!L2889='Khả năng chọn thiết bị'!$D$8,1,0))</f>
        <v>0</v>
      </c>
      <c r="B2889" s="103">
        <f>IF('Khả năng chọn thiết bị'!$D$8="",0,IF(Consolidated!P2889='Khả năng chọn thiết bị'!$D$8,1,0))</f>
        <v>0</v>
      </c>
      <c r="C2889" s="103">
        <f t="shared" si="90"/>
        <v>0</v>
      </c>
      <c r="D2889" s="103">
        <f>IF(Consolidated!E2889=1,1,0)</f>
        <v>0</v>
      </c>
      <c r="E2889" s="103">
        <f>IF(ISNUMBER(Consolidated!F2889),Consolidated!F2889,0)</f>
        <v>0</v>
      </c>
      <c r="F2889" s="103">
        <f t="shared" si="91"/>
        <v>0</v>
      </c>
    </row>
    <row r="2890" spans="1:6">
      <c r="A2890" s="103">
        <f>IF('Khả năng chọn thiết bị'!$D$8="",0,IF(Consolidated!L2890='Khả năng chọn thiết bị'!$D$8,1,0))</f>
        <v>0</v>
      </c>
      <c r="B2890" s="103">
        <f>IF('Khả năng chọn thiết bị'!$D$8="",0,IF(Consolidated!P2890='Khả năng chọn thiết bị'!$D$8,1,0))</f>
        <v>0</v>
      </c>
      <c r="C2890" s="103">
        <f t="shared" si="90"/>
        <v>0</v>
      </c>
      <c r="D2890" s="103">
        <f>IF(Consolidated!E2890=1,1,0)</f>
        <v>0</v>
      </c>
      <c r="E2890" s="103">
        <f>IF(ISNUMBER(Consolidated!F2890),Consolidated!F2890,0)</f>
        <v>0</v>
      </c>
      <c r="F2890" s="103">
        <f t="shared" si="91"/>
        <v>0</v>
      </c>
    </row>
    <row r="2891" spans="1:6">
      <c r="A2891" s="103">
        <f>IF('Khả năng chọn thiết bị'!$D$8="",0,IF(Consolidated!L2891='Khả năng chọn thiết bị'!$D$8,1,0))</f>
        <v>0</v>
      </c>
      <c r="B2891" s="103">
        <f>IF('Khả năng chọn thiết bị'!$D$8="",0,IF(Consolidated!P2891='Khả năng chọn thiết bị'!$D$8,1,0))</f>
        <v>0</v>
      </c>
      <c r="C2891" s="103">
        <f t="shared" si="90"/>
        <v>0</v>
      </c>
      <c r="D2891" s="103">
        <f>IF(Consolidated!E2891=1,1,0)</f>
        <v>0</v>
      </c>
      <c r="E2891" s="103">
        <f>IF(ISNUMBER(Consolidated!F2891),Consolidated!F2891,0)</f>
        <v>0</v>
      </c>
      <c r="F2891" s="103">
        <f t="shared" si="91"/>
        <v>0</v>
      </c>
    </row>
    <row r="2892" spans="1:6">
      <c r="A2892" s="103">
        <f>IF('Khả năng chọn thiết bị'!$D$8="",0,IF(Consolidated!L2892='Khả năng chọn thiết bị'!$D$8,1,0))</f>
        <v>0</v>
      </c>
      <c r="B2892" s="103">
        <f>IF('Khả năng chọn thiết bị'!$D$8="",0,IF(Consolidated!P2892='Khả năng chọn thiết bị'!$D$8,1,0))</f>
        <v>0</v>
      </c>
      <c r="C2892" s="103">
        <f t="shared" si="90"/>
        <v>0</v>
      </c>
      <c r="D2892" s="103">
        <f>IF(Consolidated!E2892=1,1,0)</f>
        <v>0</v>
      </c>
      <c r="E2892" s="103">
        <f>IF(ISNUMBER(Consolidated!F2892),Consolidated!F2892,0)</f>
        <v>0</v>
      </c>
      <c r="F2892" s="103">
        <f t="shared" si="91"/>
        <v>0</v>
      </c>
    </row>
    <row r="2893" spans="1:6">
      <c r="A2893" s="103">
        <f>IF('Khả năng chọn thiết bị'!$D$8="",0,IF(Consolidated!L2893='Khả năng chọn thiết bị'!$D$8,1,0))</f>
        <v>0</v>
      </c>
      <c r="B2893" s="103">
        <f>IF('Khả năng chọn thiết bị'!$D$8="",0,IF(Consolidated!P2893='Khả năng chọn thiết bị'!$D$8,1,0))</f>
        <v>0</v>
      </c>
      <c r="C2893" s="103">
        <f t="shared" si="90"/>
        <v>0</v>
      </c>
      <c r="D2893" s="103">
        <f>IF(Consolidated!E2893=1,1,0)</f>
        <v>0</v>
      </c>
      <c r="E2893" s="103">
        <f>IF(ISNUMBER(Consolidated!F2893),Consolidated!F2893,0)</f>
        <v>0</v>
      </c>
      <c r="F2893" s="103">
        <f t="shared" si="91"/>
        <v>0</v>
      </c>
    </row>
    <row r="2894" spans="1:6">
      <c r="A2894" s="103">
        <f>IF('Khả năng chọn thiết bị'!$D$8="",0,IF(Consolidated!L2894='Khả năng chọn thiết bị'!$D$8,1,0))</f>
        <v>0</v>
      </c>
      <c r="B2894" s="103">
        <f>IF('Khả năng chọn thiết bị'!$D$8="",0,IF(Consolidated!P2894='Khả năng chọn thiết bị'!$D$8,1,0))</f>
        <v>0</v>
      </c>
      <c r="C2894" s="103">
        <f t="shared" si="90"/>
        <v>0</v>
      </c>
      <c r="D2894" s="103">
        <f>IF(Consolidated!E2894=1,1,0)</f>
        <v>0</v>
      </c>
      <c r="E2894" s="103">
        <f>IF(ISNUMBER(Consolidated!F2894),Consolidated!F2894,0)</f>
        <v>0</v>
      </c>
      <c r="F2894" s="103">
        <f t="shared" si="91"/>
        <v>0</v>
      </c>
    </row>
    <row r="2895" spans="1:6">
      <c r="A2895" s="103">
        <f>IF('Khả năng chọn thiết bị'!$D$8="",0,IF(Consolidated!L2895='Khả năng chọn thiết bị'!$D$8,1,0))</f>
        <v>0</v>
      </c>
      <c r="B2895" s="103">
        <f>IF('Khả năng chọn thiết bị'!$D$8="",0,IF(Consolidated!P2895='Khả năng chọn thiết bị'!$D$8,1,0))</f>
        <v>0</v>
      </c>
      <c r="C2895" s="103">
        <f t="shared" si="90"/>
        <v>0</v>
      </c>
      <c r="D2895" s="103">
        <f>IF(Consolidated!E2895=1,1,0)</f>
        <v>0</v>
      </c>
      <c r="E2895" s="103">
        <f>IF(ISNUMBER(Consolidated!F2895),Consolidated!F2895,0)</f>
        <v>0</v>
      </c>
      <c r="F2895" s="103">
        <f t="shared" si="91"/>
        <v>0</v>
      </c>
    </row>
    <row r="2896" spans="1:6">
      <c r="A2896" s="103">
        <f>IF('Khả năng chọn thiết bị'!$D$8="",0,IF(Consolidated!L2896='Khả năng chọn thiết bị'!$D$8,1,0))</f>
        <v>0</v>
      </c>
      <c r="B2896" s="103">
        <f>IF('Khả năng chọn thiết bị'!$D$8="",0,IF(Consolidated!P2896='Khả năng chọn thiết bị'!$D$8,1,0))</f>
        <v>0</v>
      </c>
      <c r="C2896" s="103">
        <f t="shared" si="90"/>
        <v>0</v>
      </c>
      <c r="D2896" s="103">
        <f>IF(Consolidated!E2896=1,1,0)</f>
        <v>0</v>
      </c>
      <c r="E2896" s="103">
        <f>IF(ISNUMBER(Consolidated!F2896),Consolidated!F2896,0)</f>
        <v>0</v>
      </c>
      <c r="F2896" s="103">
        <f t="shared" si="91"/>
        <v>0</v>
      </c>
    </row>
    <row r="2897" spans="1:6">
      <c r="A2897" s="103">
        <f>IF('Khả năng chọn thiết bị'!$D$8="",0,IF(Consolidated!L2897='Khả năng chọn thiết bị'!$D$8,1,0))</f>
        <v>0</v>
      </c>
      <c r="B2897" s="103">
        <f>IF('Khả năng chọn thiết bị'!$D$8="",0,IF(Consolidated!P2897='Khả năng chọn thiết bị'!$D$8,1,0))</f>
        <v>0</v>
      </c>
      <c r="C2897" s="103">
        <f t="shared" si="90"/>
        <v>0</v>
      </c>
      <c r="D2897" s="103">
        <f>IF(Consolidated!E2897=1,1,0)</f>
        <v>0</v>
      </c>
      <c r="E2897" s="103">
        <f>IF(ISNUMBER(Consolidated!F2897),Consolidated!F2897,0)</f>
        <v>0</v>
      </c>
      <c r="F2897" s="103">
        <f t="shared" si="91"/>
        <v>0</v>
      </c>
    </row>
    <row r="2898" spans="1:6">
      <c r="A2898" s="103">
        <f>IF('Khả năng chọn thiết bị'!$D$8="",0,IF(Consolidated!L2898='Khả năng chọn thiết bị'!$D$8,1,0))</f>
        <v>0</v>
      </c>
      <c r="B2898" s="103">
        <f>IF('Khả năng chọn thiết bị'!$D$8="",0,IF(Consolidated!P2898='Khả năng chọn thiết bị'!$D$8,1,0))</f>
        <v>0</v>
      </c>
      <c r="C2898" s="103">
        <f t="shared" si="90"/>
        <v>0</v>
      </c>
      <c r="D2898" s="103">
        <f>IF(Consolidated!E2898=1,1,0)</f>
        <v>0</v>
      </c>
      <c r="E2898" s="103">
        <f>IF(ISNUMBER(Consolidated!F2898),Consolidated!F2898,0)</f>
        <v>0</v>
      </c>
      <c r="F2898" s="103">
        <f t="shared" si="91"/>
        <v>0</v>
      </c>
    </row>
    <row r="2899" spans="1:6">
      <c r="A2899" s="103">
        <f>IF('Khả năng chọn thiết bị'!$D$8="",0,IF(Consolidated!L2899='Khả năng chọn thiết bị'!$D$8,1,0))</f>
        <v>0</v>
      </c>
      <c r="B2899" s="103">
        <f>IF('Khả năng chọn thiết bị'!$D$8="",0,IF(Consolidated!P2899='Khả năng chọn thiết bị'!$D$8,1,0))</f>
        <v>0</v>
      </c>
      <c r="C2899" s="103">
        <f t="shared" si="90"/>
        <v>0</v>
      </c>
      <c r="D2899" s="103">
        <f>IF(Consolidated!E2899=1,1,0)</f>
        <v>0</v>
      </c>
      <c r="E2899" s="103">
        <f>IF(ISNUMBER(Consolidated!F2899),Consolidated!F2899,0)</f>
        <v>0</v>
      </c>
      <c r="F2899" s="103">
        <f t="shared" si="91"/>
        <v>0</v>
      </c>
    </row>
    <row r="2900" spans="1:6">
      <c r="A2900" s="103">
        <f>IF('Khả năng chọn thiết bị'!$D$8="",0,IF(Consolidated!L2900='Khả năng chọn thiết bị'!$D$8,1,0))</f>
        <v>0</v>
      </c>
      <c r="B2900" s="103">
        <f>IF('Khả năng chọn thiết bị'!$D$8="",0,IF(Consolidated!P2900='Khả năng chọn thiết bị'!$D$8,1,0))</f>
        <v>0</v>
      </c>
      <c r="C2900" s="103">
        <f t="shared" si="90"/>
        <v>0</v>
      </c>
      <c r="D2900" s="103">
        <f>IF(Consolidated!E2900=1,1,0)</f>
        <v>0</v>
      </c>
      <c r="E2900" s="103">
        <f>IF(ISNUMBER(Consolidated!F2900),Consolidated!F2900,0)</f>
        <v>0</v>
      </c>
      <c r="F2900" s="103">
        <f t="shared" si="91"/>
        <v>0</v>
      </c>
    </row>
    <row r="2901" spans="1:6">
      <c r="A2901" s="103">
        <f>IF('Khả năng chọn thiết bị'!$D$8="",0,IF(Consolidated!L2901='Khả năng chọn thiết bị'!$D$8,1,0))</f>
        <v>0</v>
      </c>
      <c r="B2901" s="103">
        <f>IF('Khả năng chọn thiết bị'!$D$8="",0,IF(Consolidated!P2901='Khả năng chọn thiết bị'!$D$8,1,0))</f>
        <v>0</v>
      </c>
      <c r="C2901" s="103">
        <f t="shared" si="90"/>
        <v>0</v>
      </c>
      <c r="D2901" s="103">
        <f>IF(Consolidated!E2901=1,1,0)</f>
        <v>0</v>
      </c>
      <c r="E2901" s="103">
        <f>IF(ISNUMBER(Consolidated!F2901),Consolidated!F2901,0)</f>
        <v>0</v>
      </c>
      <c r="F2901" s="103">
        <f t="shared" si="91"/>
        <v>0</v>
      </c>
    </row>
    <row r="2902" spans="1:6">
      <c r="A2902" s="103">
        <f>IF('Khả năng chọn thiết bị'!$D$8="",0,IF(Consolidated!L2902='Khả năng chọn thiết bị'!$D$8,1,0))</f>
        <v>0</v>
      </c>
      <c r="B2902" s="103">
        <f>IF('Khả năng chọn thiết bị'!$D$8="",0,IF(Consolidated!P2902='Khả năng chọn thiết bị'!$D$8,1,0))</f>
        <v>0</v>
      </c>
      <c r="C2902" s="103">
        <f t="shared" si="90"/>
        <v>0</v>
      </c>
      <c r="D2902" s="103">
        <f>IF(Consolidated!E2902=1,1,0)</f>
        <v>0</v>
      </c>
      <c r="E2902" s="103">
        <f>IF(ISNUMBER(Consolidated!F2902),Consolidated!F2902,0)</f>
        <v>0</v>
      </c>
      <c r="F2902" s="103">
        <f t="shared" si="91"/>
        <v>0</v>
      </c>
    </row>
    <row r="2903" spans="1:6">
      <c r="A2903" s="103">
        <f>IF('Khả năng chọn thiết bị'!$D$8="",0,IF(Consolidated!L2903='Khả năng chọn thiết bị'!$D$8,1,0))</f>
        <v>0</v>
      </c>
      <c r="B2903" s="103">
        <f>IF('Khả năng chọn thiết bị'!$D$8="",0,IF(Consolidated!P2903='Khả năng chọn thiết bị'!$D$8,1,0))</f>
        <v>0</v>
      </c>
      <c r="C2903" s="103">
        <f t="shared" si="90"/>
        <v>0</v>
      </c>
      <c r="D2903" s="103">
        <f>IF(Consolidated!E2903=1,1,0)</f>
        <v>0</v>
      </c>
      <c r="E2903" s="103">
        <f>IF(ISNUMBER(Consolidated!F2903),Consolidated!F2903,0)</f>
        <v>0</v>
      </c>
      <c r="F2903" s="103">
        <f t="shared" si="91"/>
        <v>0</v>
      </c>
    </row>
    <row r="2904" spans="1:6">
      <c r="A2904" s="103">
        <f>IF('Khả năng chọn thiết bị'!$D$8="",0,IF(Consolidated!L2904='Khả năng chọn thiết bị'!$D$8,1,0))</f>
        <v>0</v>
      </c>
      <c r="B2904" s="103">
        <f>IF('Khả năng chọn thiết bị'!$D$8="",0,IF(Consolidated!P2904='Khả năng chọn thiết bị'!$D$8,1,0))</f>
        <v>0</v>
      </c>
      <c r="C2904" s="103">
        <f t="shared" si="90"/>
        <v>0</v>
      </c>
      <c r="D2904" s="103">
        <f>IF(Consolidated!E2904=1,1,0)</f>
        <v>0</v>
      </c>
      <c r="E2904" s="103">
        <f>IF(ISNUMBER(Consolidated!F2904),Consolidated!F2904,0)</f>
        <v>0</v>
      </c>
      <c r="F2904" s="103">
        <f t="shared" si="91"/>
        <v>0</v>
      </c>
    </row>
    <row r="2905" spans="1:6">
      <c r="A2905" s="103">
        <f>IF('Khả năng chọn thiết bị'!$D$8="",0,IF(Consolidated!L2905='Khả năng chọn thiết bị'!$D$8,1,0))</f>
        <v>0</v>
      </c>
      <c r="B2905" s="103">
        <f>IF('Khả năng chọn thiết bị'!$D$8="",0,IF(Consolidated!P2905='Khả năng chọn thiết bị'!$D$8,1,0))</f>
        <v>0</v>
      </c>
      <c r="C2905" s="103">
        <f t="shared" si="90"/>
        <v>0</v>
      </c>
      <c r="D2905" s="103">
        <f>IF(Consolidated!E2905=1,1,0)</f>
        <v>0</v>
      </c>
      <c r="E2905" s="103">
        <f>IF(ISNUMBER(Consolidated!F2905),Consolidated!F2905,0)</f>
        <v>0</v>
      </c>
      <c r="F2905" s="103">
        <f t="shared" si="91"/>
        <v>0</v>
      </c>
    </row>
    <row r="2906" spans="1:6">
      <c r="A2906" s="103">
        <f>IF('Khả năng chọn thiết bị'!$D$8="",0,IF(Consolidated!L2906='Khả năng chọn thiết bị'!$D$8,1,0))</f>
        <v>0</v>
      </c>
      <c r="B2906" s="103">
        <f>IF('Khả năng chọn thiết bị'!$D$8="",0,IF(Consolidated!P2906='Khả năng chọn thiết bị'!$D$8,1,0))</f>
        <v>0</v>
      </c>
      <c r="C2906" s="103">
        <f t="shared" si="90"/>
        <v>0</v>
      </c>
      <c r="D2906" s="103">
        <f>IF(Consolidated!E2906=1,1,0)</f>
        <v>0</v>
      </c>
      <c r="E2906" s="103">
        <f>IF(ISNUMBER(Consolidated!F2906),Consolidated!F2906,0)</f>
        <v>0</v>
      </c>
      <c r="F2906" s="103">
        <f t="shared" si="91"/>
        <v>0</v>
      </c>
    </row>
    <row r="2907" spans="1:6">
      <c r="A2907" s="103">
        <f>IF('Khả năng chọn thiết bị'!$D$8="",0,IF(Consolidated!L2907='Khả năng chọn thiết bị'!$D$8,1,0))</f>
        <v>0</v>
      </c>
      <c r="B2907" s="103">
        <f>IF('Khả năng chọn thiết bị'!$D$8="",0,IF(Consolidated!P2907='Khả năng chọn thiết bị'!$D$8,1,0))</f>
        <v>0</v>
      </c>
      <c r="C2907" s="103">
        <f t="shared" si="90"/>
        <v>0</v>
      </c>
      <c r="D2907" s="103">
        <f>IF(Consolidated!E2907=1,1,0)</f>
        <v>0</v>
      </c>
      <c r="E2907" s="103">
        <f>IF(ISNUMBER(Consolidated!F2907),Consolidated!F2907,0)</f>
        <v>0</v>
      </c>
      <c r="F2907" s="103">
        <f t="shared" si="91"/>
        <v>0</v>
      </c>
    </row>
    <row r="2908" spans="1:6">
      <c r="A2908" s="103">
        <f>IF('Khả năng chọn thiết bị'!$D$8="",0,IF(Consolidated!L2908='Khả năng chọn thiết bị'!$D$8,1,0))</f>
        <v>0</v>
      </c>
      <c r="B2908" s="103">
        <f>IF('Khả năng chọn thiết bị'!$D$8="",0,IF(Consolidated!P2908='Khả năng chọn thiết bị'!$D$8,1,0))</f>
        <v>0</v>
      </c>
      <c r="C2908" s="103">
        <f t="shared" si="90"/>
        <v>0</v>
      </c>
      <c r="D2908" s="103">
        <f>IF(Consolidated!E2908=1,1,0)</f>
        <v>0</v>
      </c>
      <c r="E2908" s="103">
        <f>IF(ISNUMBER(Consolidated!F2908),Consolidated!F2908,0)</f>
        <v>0</v>
      </c>
      <c r="F2908" s="103">
        <f t="shared" si="91"/>
        <v>0</v>
      </c>
    </row>
    <row r="2909" spans="1:6">
      <c r="A2909" s="103">
        <f>IF('Khả năng chọn thiết bị'!$D$8="",0,IF(Consolidated!L2909='Khả năng chọn thiết bị'!$D$8,1,0))</f>
        <v>0</v>
      </c>
      <c r="B2909" s="103">
        <f>IF('Khả năng chọn thiết bị'!$D$8="",0,IF(Consolidated!P2909='Khả năng chọn thiết bị'!$D$8,1,0))</f>
        <v>0</v>
      </c>
      <c r="C2909" s="103">
        <f t="shared" si="90"/>
        <v>0</v>
      </c>
      <c r="D2909" s="103">
        <f>IF(Consolidated!E2909=1,1,0)</f>
        <v>0</v>
      </c>
      <c r="E2909" s="103">
        <f>IF(ISNUMBER(Consolidated!F2909),Consolidated!F2909,0)</f>
        <v>0</v>
      </c>
      <c r="F2909" s="103">
        <f t="shared" si="91"/>
        <v>0</v>
      </c>
    </row>
    <row r="2910" spans="1:6">
      <c r="A2910" s="103">
        <f>IF('Khả năng chọn thiết bị'!$D$8="",0,IF(Consolidated!L2910='Khả năng chọn thiết bị'!$D$8,1,0))</f>
        <v>0</v>
      </c>
      <c r="B2910" s="103">
        <f>IF('Khả năng chọn thiết bị'!$D$8="",0,IF(Consolidated!P2910='Khả năng chọn thiết bị'!$D$8,1,0))</f>
        <v>0</v>
      </c>
      <c r="C2910" s="103">
        <f t="shared" si="90"/>
        <v>0</v>
      </c>
      <c r="D2910" s="103">
        <f>IF(Consolidated!E2910=1,1,0)</f>
        <v>0</v>
      </c>
      <c r="E2910" s="103">
        <f>IF(ISNUMBER(Consolidated!F2910),Consolidated!F2910,0)</f>
        <v>0</v>
      </c>
      <c r="F2910" s="103">
        <f t="shared" si="91"/>
        <v>0</v>
      </c>
    </row>
    <row r="2911" spans="1:6">
      <c r="A2911" s="103">
        <f>IF('Khả năng chọn thiết bị'!$D$8="",0,IF(Consolidated!L2911='Khả năng chọn thiết bị'!$D$8,1,0))</f>
        <v>0</v>
      </c>
      <c r="B2911" s="103">
        <f>IF('Khả năng chọn thiết bị'!$D$8="",0,IF(Consolidated!P2911='Khả năng chọn thiết bị'!$D$8,1,0))</f>
        <v>0</v>
      </c>
      <c r="C2911" s="103">
        <f t="shared" si="90"/>
        <v>0</v>
      </c>
      <c r="D2911" s="103">
        <f>IF(Consolidated!E2911=1,1,0)</f>
        <v>0</v>
      </c>
      <c r="E2911" s="103">
        <f>IF(ISNUMBER(Consolidated!F2911),Consolidated!F2911,0)</f>
        <v>0</v>
      </c>
      <c r="F2911" s="103">
        <f t="shared" si="91"/>
        <v>0</v>
      </c>
    </row>
    <row r="2912" spans="1:6">
      <c r="A2912" s="103">
        <f>IF('Khả năng chọn thiết bị'!$D$8="",0,IF(Consolidated!L2912='Khả năng chọn thiết bị'!$D$8,1,0))</f>
        <v>0</v>
      </c>
      <c r="B2912" s="103">
        <f>IF('Khả năng chọn thiết bị'!$D$8="",0,IF(Consolidated!P2912='Khả năng chọn thiết bị'!$D$8,1,0))</f>
        <v>0</v>
      </c>
      <c r="C2912" s="103">
        <f t="shared" si="90"/>
        <v>0</v>
      </c>
      <c r="D2912" s="103">
        <f>IF(Consolidated!E2912=1,1,0)</f>
        <v>0</v>
      </c>
      <c r="E2912" s="103">
        <f>IF(ISNUMBER(Consolidated!F2912),Consolidated!F2912,0)</f>
        <v>0</v>
      </c>
      <c r="F2912" s="103">
        <f t="shared" si="91"/>
        <v>0</v>
      </c>
    </row>
    <row r="2913" spans="1:6">
      <c r="A2913" s="103">
        <f>IF('Khả năng chọn thiết bị'!$D$8="",0,IF(Consolidated!L2913='Khả năng chọn thiết bị'!$D$8,1,0))</f>
        <v>0</v>
      </c>
      <c r="B2913" s="103">
        <f>IF('Khả năng chọn thiết bị'!$D$8="",0,IF(Consolidated!P2913='Khả năng chọn thiết bị'!$D$8,1,0))</f>
        <v>0</v>
      </c>
      <c r="C2913" s="103">
        <f t="shared" si="90"/>
        <v>0</v>
      </c>
      <c r="D2913" s="103">
        <f>IF(Consolidated!E2913=1,1,0)</f>
        <v>0</v>
      </c>
      <c r="E2913" s="103">
        <f>IF(ISNUMBER(Consolidated!F2913),Consolidated!F2913,0)</f>
        <v>0</v>
      </c>
      <c r="F2913" s="103">
        <f t="shared" si="91"/>
        <v>0</v>
      </c>
    </row>
    <row r="2914" spans="1:6">
      <c r="A2914" s="103">
        <f>IF('Khả năng chọn thiết bị'!$D$8="",0,IF(Consolidated!L2914='Khả năng chọn thiết bị'!$D$8,1,0))</f>
        <v>0</v>
      </c>
      <c r="B2914" s="103">
        <f>IF('Khả năng chọn thiết bị'!$D$8="",0,IF(Consolidated!P2914='Khả năng chọn thiết bị'!$D$8,1,0))</f>
        <v>0</v>
      </c>
      <c r="C2914" s="103">
        <f t="shared" si="90"/>
        <v>0</v>
      </c>
      <c r="D2914" s="103">
        <f>IF(Consolidated!E2914=1,1,0)</f>
        <v>0</v>
      </c>
      <c r="E2914" s="103">
        <f>IF(ISNUMBER(Consolidated!F2914),Consolidated!F2914,0)</f>
        <v>0</v>
      </c>
      <c r="F2914" s="103">
        <f t="shared" si="91"/>
        <v>0</v>
      </c>
    </row>
    <row r="2915" spans="1:6">
      <c r="A2915" s="103">
        <f>IF('Khả năng chọn thiết bị'!$D$8="",0,IF(Consolidated!L2915='Khả năng chọn thiết bị'!$D$8,1,0))</f>
        <v>0</v>
      </c>
      <c r="B2915" s="103">
        <f>IF('Khả năng chọn thiết bị'!$D$8="",0,IF(Consolidated!P2915='Khả năng chọn thiết bị'!$D$8,1,0))</f>
        <v>0</v>
      </c>
      <c r="C2915" s="103">
        <f t="shared" si="90"/>
        <v>0</v>
      </c>
      <c r="D2915" s="103">
        <f>IF(Consolidated!E2915=1,1,0)</f>
        <v>0</v>
      </c>
      <c r="E2915" s="103">
        <f>IF(ISNUMBER(Consolidated!F2915),Consolidated!F2915,0)</f>
        <v>0</v>
      </c>
      <c r="F2915" s="103">
        <f t="shared" si="91"/>
        <v>0</v>
      </c>
    </row>
    <row r="2916" spans="1:6">
      <c r="A2916" s="103">
        <f>IF('Khả năng chọn thiết bị'!$D$8="",0,IF(Consolidated!L2916='Khả năng chọn thiết bị'!$D$8,1,0))</f>
        <v>0</v>
      </c>
      <c r="B2916" s="103">
        <f>IF('Khả năng chọn thiết bị'!$D$8="",0,IF(Consolidated!P2916='Khả năng chọn thiết bị'!$D$8,1,0))</f>
        <v>0</v>
      </c>
      <c r="C2916" s="103">
        <f t="shared" si="90"/>
        <v>0</v>
      </c>
      <c r="D2916" s="103">
        <f>IF(Consolidated!E2916=1,1,0)</f>
        <v>0</v>
      </c>
      <c r="E2916" s="103">
        <f>IF(ISNUMBER(Consolidated!F2916),Consolidated!F2916,0)</f>
        <v>0</v>
      </c>
      <c r="F2916" s="103">
        <f t="shared" si="91"/>
        <v>0</v>
      </c>
    </row>
    <row r="2917" spans="1:6">
      <c r="A2917" s="103">
        <f>IF('Khả năng chọn thiết bị'!$D$8="",0,IF(Consolidated!L2917='Khả năng chọn thiết bị'!$D$8,1,0))</f>
        <v>0</v>
      </c>
      <c r="B2917" s="103">
        <f>IF('Khả năng chọn thiết bị'!$D$8="",0,IF(Consolidated!P2917='Khả năng chọn thiết bị'!$D$8,1,0))</f>
        <v>0</v>
      </c>
      <c r="C2917" s="103">
        <f t="shared" si="90"/>
        <v>0</v>
      </c>
      <c r="D2917" s="103">
        <f>IF(Consolidated!E2917=1,1,0)</f>
        <v>0</v>
      </c>
      <c r="E2917" s="103">
        <f>IF(ISNUMBER(Consolidated!F2917),Consolidated!F2917,0)</f>
        <v>0</v>
      </c>
      <c r="F2917" s="103">
        <f t="shared" si="91"/>
        <v>0</v>
      </c>
    </row>
    <row r="2918" spans="1:6">
      <c r="A2918" s="103">
        <f>IF('Khả năng chọn thiết bị'!$D$8="",0,IF(Consolidated!L2918='Khả năng chọn thiết bị'!$D$8,1,0))</f>
        <v>0</v>
      </c>
      <c r="B2918" s="103">
        <f>IF('Khả năng chọn thiết bị'!$D$8="",0,IF(Consolidated!P2918='Khả năng chọn thiết bị'!$D$8,1,0))</f>
        <v>0</v>
      </c>
      <c r="C2918" s="103">
        <f t="shared" si="90"/>
        <v>0</v>
      </c>
      <c r="D2918" s="103">
        <f>IF(Consolidated!E2918=1,1,0)</f>
        <v>0</v>
      </c>
      <c r="E2918" s="103">
        <f>IF(ISNUMBER(Consolidated!F2918),Consolidated!F2918,0)</f>
        <v>0</v>
      </c>
      <c r="F2918" s="103">
        <f t="shared" si="91"/>
        <v>0</v>
      </c>
    </row>
    <row r="2919" spans="1:6">
      <c r="A2919" s="103">
        <f>IF('Khả năng chọn thiết bị'!$D$8="",0,IF(Consolidated!L2919='Khả năng chọn thiết bị'!$D$8,1,0))</f>
        <v>0</v>
      </c>
      <c r="B2919" s="103">
        <f>IF('Khả năng chọn thiết bị'!$D$8="",0,IF(Consolidated!P2919='Khả năng chọn thiết bị'!$D$8,1,0))</f>
        <v>0</v>
      </c>
      <c r="C2919" s="103">
        <f t="shared" si="90"/>
        <v>0</v>
      </c>
      <c r="D2919" s="103">
        <f>IF(Consolidated!E2919=1,1,0)</f>
        <v>0</v>
      </c>
      <c r="E2919" s="103">
        <f>IF(ISNUMBER(Consolidated!F2919),Consolidated!F2919,0)</f>
        <v>0</v>
      </c>
      <c r="F2919" s="103">
        <f t="shared" si="91"/>
        <v>0</v>
      </c>
    </row>
    <row r="2920" spans="1:6">
      <c r="A2920" s="103">
        <f>IF('Khả năng chọn thiết bị'!$D$8="",0,IF(Consolidated!L2920='Khả năng chọn thiết bị'!$D$8,1,0))</f>
        <v>0</v>
      </c>
      <c r="B2920" s="103">
        <f>IF('Khả năng chọn thiết bị'!$D$8="",0,IF(Consolidated!P2920='Khả năng chọn thiết bị'!$D$8,1,0))</f>
        <v>0</v>
      </c>
      <c r="C2920" s="103">
        <f t="shared" si="90"/>
        <v>0</v>
      </c>
      <c r="D2920" s="103">
        <f>IF(Consolidated!E2920=1,1,0)</f>
        <v>0</v>
      </c>
      <c r="E2920" s="103">
        <f>IF(ISNUMBER(Consolidated!F2920),Consolidated!F2920,0)</f>
        <v>0</v>
      </c>
      <c r="F2920" s="103">
        <f t="shared" si="91"/>
        <v>0</v>
      </c>
    </row>
    <row r="2921" spans="1:6">
      <c r="A2921" s="103">
        <f>IF('Khả năng chọn thiết bị'!$D$8="",0,IF(Consolidated!L2921='Khả năng chọn thiết bị'!$D$8,1,0))</f>
        <v>0</v>
      </c>
      <c r="B2921" s="103">
        <f>IF('Khả năng chọn thiết bị'!$D$8="",0,IF(Consolidated!P2921='Khả năng chọn thiết bị'!$D$8,1,0))</f>
        <v>0</v>
      </c>
      <c r="C2921" s="103">
        <f t="shared" si="90"/>
        <v>0</v>
      </c>
      <c r="D2921" s="103">
        <f>IF(Consolidated!E2921=1,1,0)</f>
        <v>0</v>
      </c>
      <c r="E2921" s="103">
        <f>IF(ISNUMBER(Consolidated!F2921),Consolidated!F2921,0)</f>
        <v>0</v>
      </c>
      <c r="F2921" s="103">
        <f t="shared" si="91"/>
        <v>0</v>
      </c>
    </row>
    <row r="2922" spans="1:6">
      <c r="A2922" s="103">
        <f>IF('Khả năng chọn thiết bị'!$D$8="",0,IF(Consolidated!L2922='Khả năng chọn thiết bị'!$D$8,1,0))</f>
        <v>0</v>
      </c>
      <c r="B2922" s="103">
        <f>IF('Khả năng chọn thiết bị'!$D$8="",0,IF(Consolidated!P2922='Khả năng chọn thiết bị'!$D$8,1,0))</f>
        <v>0</v>
      </c>
      <c r="C2922" s="103">
        <f t="shared" si="90"/>
        <v>0</v>
      </c>
      <c r="D2922" s="103">
        <f>IF(Consolidated!E2922=1,1,0)</f>
        <v>0</v>
      </c>
      <c r="E2922" s="103">
        <f>IF(ISNUMBER(Consolidated!F2922),Consolidated!F2922,0)</f>
        <v>0</v>
      </c>
      <c r="F2922" s="103">
        <f t="shared" si="91"/>
        <v>0</v>
      </c>
    </row>
    <row r="2923" spans="1:6">
      <c r="A2923" s="103">
        <f>IF('Khả năng chọn thiết bị'!$D$8="",0,IF(Consolidated!L2923='Khả năng chọn thiết bị'!$D$8,1,0))</f>
        <v>0</v>
      </c>
      <c r="B2923" s="103">
        <f>IF('Khả năng chọn thiết bị'!$D$8="",0,IF(Consolidated!P2923='Khả năng chọn thiết bị'!$D$8,1,0))</f>
        <v>0</v>
      </c>
      <c r="C2923" s="103">
        <f t="shared" si="90"/>
        <v>0</v>
      </c>
      <c r="D2923" s="103">
        <f>IF(Consolidated!E2923=1,1,0)</f>
        <v>0</v>
      </c>
      <c r="E2923" s="103">
        <f>IF(ISNUMBER(Consolidated!F2923),Consolidated!F2923,0)</f>
        <v>0</v>
      </c>
      <c r="F2923" s="103">
        <f t="shared" si="91"/>
        <v>0</v>
      </c>
    </row>
    <row r="2924" spans="1:6">
      <c r="A2924" s="103">
        <f>IF('Khả năng chọn thiết bị'!$D$8="",0,IF(Consolidated!L2924='Khả năng chọn thiết bị'!$D$8,1,0))</f>
        <v>0</v>
      </c>
      <c r="B2924" s="103">
        <f>IF('Khả năng chọn thiết bị'!$D$8="",0,IF(Consolidated!P2924='Khả năng chọn thiết bị'!$D$8,1,0))</f>
        <v>0</v>
      </c>
      <c r="C2924" s="103">
        <f t="shared" si="90"/>
        <v>0</v>
      </c>
      <c r="D2924" s="103">
        <f>IF(Consolidated!E2924=1,1,0)</f>
        <v>0</v>
      </c>
      <c r="E2924" s="103">
        <f>IF(ISNUMBER(Consolidated!F2924),Consolidated!F2924,0)</f>
        <v>0</v>
      </c>
      <c r="F2924" s="103">
        <f t="shared" si="91"/>
        <v>0</v>
      </c>
    </row>
    <row r="2925" spans="1:6">
      <c r="A2925" s="103">
        <f>IF('Khả năng chọn thiết bị'!$D$8="",0,IF(Consolidated!L2925='Khả năng chọn thiết bị'!$D$8,1,0))</f>
        <v>0</v>
      </c>
      <c r="B2925" s="103">
        <f>IF('Khả năng chọn thiết bị'!$D$8="",0,IF(Consolidated!P2925='Khả năng chọn thiết bị'!$D$8,1,0))</f>
        <v>0</v>
      </c>
      <c r="C2925" s="103">
        <f t="shared" si="90"/>
        <v>0</v>
      </c>
      <c r="D2925" s="103">
        <f>IF(Consolidated!E2925=1,1,0)</f>
        <v>0</v>
      </c>
      <c r="E2925" s="103">
        <f>IF(ISNUMBER(Consolidated!F2925),Consolidated!F2925,0)</f>
        <v>0</v>
      </c>
      <c r="F2925" s="103">
        <f t="shared" si="91"/>
        <v>0</v>
      </c>
    </row>
    <row r="2926" spans="1:6">
      <c r="A2926" s="103">
        <f>IF('Khả năng chọn thiết bị'!$D$8="",0,IF(Consolidated!L2926='Khả năng chọn thiết bị'!$D$8,1,0))</f>
        <v>0</v>
      </c>
      <c r="B2926" s="103">
        <f>IF('Khả năng chọn thiết bị'!$D$8="",0,IF(Consolidated!P2926='Khả năng chọn thiết bị'!$D$8,1,0))</f>
        <v>0</v>
      </c>
      <c r="C2926" s="103">
        <f t="shared" si="90"/>
        <v>0</v>
      </c>
      <c r="D2926" s="103">
        <f>IF(Consolidated!E2926=1,1,0)</f>
        <v>0</v>
      </c>
      <c r="E2926" s="103">
        <f>IF(ISNUMBER(Consolidated!F2926),Consolidated!F2926,0)</f>
        <v>0</v>
      </c>
      <c r="F2926" s="103">
        <f t="shared" si="91"/>
        <v>0</v>
      </c>
    </row>
    <row r="2927" spans="1:6">
      <c r="A2927" s="103">
        <f>IF('Khả năng chọn thiết bị'!$D$8="",0,IF(Consolidated!L2927='Khả năng chọn thiết bị'!$D$8,1,0))</f>
        <v>0</v>
      </c>
      <c r="B2927" s="103">
        <f>IF('Khả năng chọn thiết bị'!$D$8="",0,IF(Consolidated!P2927='Khả năng chọn thiết bị'!$D$8,1,0))</f>
        <v>0</v>
      </c>
      <c r="C2927" s="103">
        <f t="shared" si="90"/>
        <v>0</v>
      </c>
      <c r="D2927" s="103">
        <f>IF(Consolidated!E2927=1,1,0)</f>
        <v>0</v>
      </c>
      <c r="E2927" s="103">
        <f>IF(ISNUMBER(Consolidated!F2927),Consolidated!F2927,0)</f>
        <v>0</v>
      </c>
      <c r="F2927" s="103">
        <f t="shared" si="91"/>
        <v>0</v>
      </c>
    </row>
    <row r="2928" spans="1:6">
      <c r="A2928" s="103">
        <f>IF('Khả năng chọn thiết bị'!$D$8="",0,IF(Consolidated!L2928='Khả năng chọn thiết bị'!$D$8,1,0))</f>
        <v>0</v>
      </c>
      <c r="B2928" s="103">
        <f>IF('Khả năng chọn thiết bị'!$D$8="",0,IF(Consolidated!P2928='Khả năng chọn thiết bị'!$D$8,1,0))</f>
        <v>0</v>
      </c>
      <c r="C2928" s="103">
        <f t="shared" si="90"/>
        <v>0</v>
      </c>
      <c r="D2928" s="103">
        <f>IF(Consolidated!E2928=1,1,0)</f>
        <v>0</v>
      </c>
      <c r="E2928" s="103">
        <f>IF(ISNUMBER(Consolidated!F2928),Consolidated!F2928,0)</f>
        <v>0</v>
      </c>
      <c r="F2928" s="103">
        <f t="shared" si="91"/>
        <v>0</v>
      </c>
    </row>
    <row r="2929" spans="1:6">
      <c r="A2929" s="103">
        <f>IF('Khả năng chọn thiết bị'!$D$8="",0,IF(Consolidated!L2929='Khả năng chọn thiết bị'!$D$8,1,0))</f>
        <v>0</v>
      </c>
      <c r="B2929" s="103">
        <f>IF('Khả năng chọn thiết bị'!$D$8="",0,IF(Consolidated!P2929='Khả năng chọn thiết bị'!$D$8,1,0))</f>
        <v>0</v>
      </c>
      <c r="C2929" s="103">
        <f t="shared" si="90"/>
        <v>0</v>
      </c>
      <c r="D2929" s="103">
        <f>IF(Consolidated!E2929=1,1,0)</f>
        <v>0</v>
      </c>
      <c r="E2929" s="103">
        <f>IF(ISNUMBER(Consolidated!F2929),Consolidated!F2929,0)</f>
        <v>0</v>
      </c>
      <c r="F2929" s="103">
        <f t="shared" si="91"/>
        <v>0</v>
      </c>
    </row>
    <row r="2930" spans="1:6">
      <c r="A2930" s="103">
        <f>IF('Khả năng chọn thiết bị'!$D$8="",0,IF(Consolidated!L2930='Khả năng chọn thiết bị'!$D$8,1,0))</f>
        <v>0</v>
      </c>
      <c r="B2930" s="103">
        <f>IF('Khả năng chọn thiết bị'!$D$8="",0,IF(Consolidated!P2930='Khả năng chọn thiết bị'!$D$8,1,0))</f>
        <v>0</v>
      </c>
      <c r="C2930" s="103">
        <f t="shared" si="90"/>
        <v>0</v>
      </c>
      <c r="D2930" s="103">
        <f>IF(Consolidated!E2930=1,1,0)</f>
        <v>0</v>
      </c>
      <c r="E2930" s="103">
        <f>IF(ISNUMBER(Consolidated!F2930),Consolidated!F2930,0)</f>
        <v>0</v>
      </c>
      <c r="F2930" s="103">
        <f t="shared" si="91"/>
        <v>0</v>
      </c>
    </row>
    <row r="2931" spans="1:6">
      <c r="A2931" s="103">
        <f>IF('Khả năng chọn thiết bị'!$D$8="",0,IF(Consolidated!L2931='Khả năng chọn thiết bị'!$D$8,1,0))</f>
        <v>0</v>
      </c>
      <c r="B2931" s="103">
        <f>IF('Khả năng chọn thiết bị'!$D$8="",0,IF(Consolidated!P2931='Khả năng chọn thiết bị'!$D$8,1,0))</f>
        <v>0</v>
      </c>
      <c r="C2931" s="103">
        <f t="shared" si="90"/>
        <v>0</v>
      </c>
      <c r="D2931" s="103">
        <f>IF(Consolidated!E2931=1,1,0)</f>
        <v>0</v>
      </c>
      <c r="E2931" s="103">
        <f>IF(ISNUMBER(Consolidated!F2931),Consolidated!F2931,0)</f>
        <v>0</v>
      </c>
      <c r="F2931" s="103">
        <f t="shared" si="91"/>
        <v>0</v>
      </c>
    </row>
    <row r="2932" spans="1:6">
      <c r="A2932" s="103">
        <f>IF('Khả năng chọn thiết bị'!$D$8="",0,IF(Consolidated!L2932='Khả năng chọn thiết bị'!$D$8,1,0))</f>
        <v>0</v>
      </c>
      <c r="B2932" s="103">
        <f>IF('Khả năng chọn thiết bị'!$D$8="",0,IF(Consolidated!P2932='Khả năng chọn thiết bị'!$D$8,1,0))</f>
        <v>0</v>
      </c>
      <c r="C2932" s="103">
        <f t="shared" si="90"/>
        <v>0</v>
      </c>
      <c r="D2932" s="103">
        <f>IF(Consolidated!E2932=1,1,0)</f>
        <v>0</v>
      </c>
      <c r="E2932" s="103">
        <f>IF(ISNUMBER(Consolidated!F2932),Consolidated!F2932,0)</f>
        <v>0</v>
      </c>
      <c r="F2932" s="103">
        <f t="shared" si="91"/>
        <v>0</v>
      </c>
    </row>
    <row r="2933" spans="1:6">
      <c r="A2933" s="103">
        <f>IF('Khả năng chọn thiết bị'!$D$8="",0,IF(Consolidated!L2933='Khả năng chọn thiết bị'!$D$8,1,0))</f>
        <v>0</v>
      </c>
      <c r="B2933" s="103">
        <f>IF('Khả năng chọn thiết bị'!$D$8="",0,IF(Consolidated!P2933='Khả năng chọn thiết bị'!$D$8,1,0))</f>
        <v>0</v>
      </c>
      <c r="C2933" s="103">
        <f t="shared" si="90"/>
        <v>0</v>
      </c>
      <c r="D2933" s="103">
        <f>IF(Consolidated!E2933=1,1,0)</f>
        <v>0</v>
      </c>
      <c r="E2933" s="103">
        <f>IF(ISNUMBER(Consolidated!F2933),Consolidated!F2933,0)</f>
        <v>0</v>
      </c>
      <c r="F2933" s="103">
        <f t="shared" si="91"/>
        <v>0</v>
      </c>
    </row>
    <row r="2934" spans="1:6">
      <c r="A2934" s="103">
        <f>IF('Khả năng chọn thiết bị'!$D$8="",0,IF(Consolidated!L2934='Khả năng chọn thiết bị'!$D$8,1,0))</f>
        <v>0</v>
      </c>
      <c r="B2934" s="103">
        <f>IF('Khả năng chọn thiết bị'!$D$8="",0,IF(Consolidated!P2934='Khả năng chọn thiết bị'!$D$8,1,0))</f>
        <v>0</v>
      </c>
      <c r="C2934" s="103">
        <f t="shared" si="90"/>
        <v>0</v>
      </c>
      <c r="D2934" s="103">
        <f>IF(Consolidated!E2934=1,1,0)</f>
        <v>0</v>
      </c>
      <c r="E2934" s="103">
        <f>IF(ISNUMBER(Consolidated!F2934),Consolidated!F2934,0)</f>
        <v>0</v>
      </c>
      <c r="F2934" s="103">
        <f t="shared" si="91"/>
        <v>0</v>
      </c>
    </row>
    <row r="2935" spans="1:6">
      <c r="A2935" s="103">
        <f>IF('Khả năng chọn thiết bị'!$D$8="",0,IF(Consolidated!L2935='Khả năng chọn thiết bị'!$D$8,1,0))</f>
        <v>0</v>
      </c>
      <c r="B2935" s="103">
        <f>IF('Khả năng chọn thiết bị'!$D$8="",0,IF(Consolidated!P2935='Khả năng chọn thiết bị'!$D$8,1,0))</f>
        <v>0</v>
      </c>
      <c r="C2935" s="103">
        <f t="shared" si="90"/>
        <v>0</v>
      </c>
      <c r="D2935" s="103">
        <f>IF(Consolidated!E2935=1,1,0)</f>
        <v>0</v>
      </c>
      <c r="E2935" s="103">
        <f>IF(ISNUMBER(Consolidated!F2935),Consolidated!F2935,0)</f>
        <v>0</v>
      </c>
      <c r="F2935" s="103">
        <f t="shared" si="91"/>
        <v>0</v>
      </c>
    </row>
    <row r="2936" spans="1:6">
      <c r="A2936" s="103">
        <f>IF('Khả năng chọn thiết bị'!$D$8="",0,IF(Consolidated!L2936='Khả năng chọn thiết bị'!$D$8,1,0))</f>
        <v>0</v>
      </c>
      <c r="B2936" s="103">
        <f>IF('Khả năng chọn thiết bị'!$D$8="",0,IF(Consolidated!P2936='Khả năng chọn thiết bị'!$D$8,1,0))</f>
        <v>0</v>
      </c>
      <c r="C2936" s="103">
        <f t="shared" si="90"/>
        <v>0</v>
      </c>
      <c r="D2936" s="103">
        <f>IF(Consolidated!E2936=1,1,0)</f>
        <v>0</v>
      </c>
      <c r="E2936" s="103">
        <f>IF(ISNUMBER(Consolidated!F2936),Consolidated!F2936,0)</f>
        <v>0</v>
      </c>
      <c r="F2936" s="103">
        <f t="shared" si="91"/>
        <v>0</v>
      </c>
    </row>
    <row r="2937" spans="1:6">
      <c r="A2937" s="103">
        <f>IF('Khả năng chọn thiết bị'!$D$8="",0,IF(Consolidated!L2937='Khả năng chọn thiết bị'!$D$8,1,0))</f>
        <v>0</v>
      </c>
      <c r="B2937" s="103">
        <f>IF('Khả năng chọn thiết bị'!$D$8="",0,IF(Consolidated!P2937='Khả năng chọn thiết bị'!$D$8,1,0))</f>
        <v>0</v>
      </c>
      <c r="C2937" s="103">
        <f t="shared" si="90"/>
        <v>0</v>
      </c>
      <c r="D2937" s="103">
        <f>IF(Consolidated!E2937=1,1,0)</f>
        <v>0</v>
      </c>
      <c r="E2937" s="103">
        <f>IF(ISNUMBER(Consolidated!F2937),Consolidated!F2937,0)</f>
        <v>0</v>
      </c>
      <c r="F2937" s="103">
        <f t="shared" si="91"/>
        <v>0</v>
      </c>
    </row>
    <row r="2938" spans="1:6">
      <c r="A2938" s="103">
        <f>IF('Khả năng chọn thiết bị'!$D$8="",0,IF(Consolidated!L2938='Khả năng chọn thiết bị'!$D$8,1,0))</f>
        <v>0</v>
      </c>
      <c r="B2938" s="103">
        <f>IF('Khả năng chọn thiết bị'!$D$8="",0,IF(Consolidated!P2938='Khả năng chọn thiết bị'!$D$8,1,0))</f>
        <v>0</v>
      </c>
      <c r="C2938" s="103">
        <f t="shared" si="90"/>
        <v>0</v>
      </c>
      <c r="D2938" s="103">
        <f>IF(Consolidated!E2938=1,1,0)</f>
        <v>0</v>
      </c>
      <c r="E2938" s="103">
        <f>IF(ISNUMBER(Consolidated!F2938),Consolidated!F2938,0)</f>
        <v>0</v>
      </c>
      <c r="F2938" s="103">
        <f t="shared" si="91"/>
        <v>0</v>
      </c>
    </row>
    <row r="2939" spans="1:6">
      <c r="A2939" s="103">
        <f>IF('Khả năng chọn thiết bị'!$D$8="",0,IF(Consolidated!L2939='Khả năng chọn thiết bị'!$D$8,1,0))</f>
        <v>0</v>
      </c>
      <c r="B2939" s="103">
        <f>IF('Khả năng chọn thiết bị'!$D$8="",0,IF(Consolidated!P2939='Khả năng chọn thiết bị'!$D$8,1,0))</f>
        <v>0</v>
      </c>
      <c r="C2939" s="103">
        <f t="shared" si="90"/>
        <v>0</v>
      </c>
      <c r="D2939" s="103">
        <f>IF(Consolidated!E2939=1,1,0)</f>
        <v>0</v>
      </c>
      <c r="E2939" s="103">
        <f>IF(ISNUMBER(Consolidated!F2939),Consolidated!F2939,0)</f>
        <v>0</v>
      </c>
      <c r="F2939" s="103">
        <f t="shared" si="91"/>
        <v>0</v>
      </c>
    </row>
    <row r="2940" spans="1:6">
      <c r="A2940" s="103">
        <f>IF('Khả năng chọn thiết bị'!$D$8="",0,IF(Consolidated!L2940='Khả năng chọn thiết bị'!$D$8,1,0))</f>
        <v>0</v>
      </c>
      <c r="B2940" s="103">
        <f>IF('Khả năng chọn thiết bị'!$D$8="",0,IF(Consolidated!P2940='Khả năng chọn thiết bị'!$D$8,1,0))</f>
        <v>0</v>
      </c>
      <c r="C2940" s="103">
        <f t="shared" si="90"/>
        <v>0</v>
      </c>
      <c r="D2940" s="103">
        <f>IF(Consolidated!E2940=1,1,0)</f>
        <v>0</v>
      </c>
      <c r="E2940" s="103">
        <f>IF(ISNUMBER(Consolidated!F2940),Consolidated!F2940,0)</f>
        <v>0</v>
      </c>
      <c r="F2940" s="103">
        <f t="shared" si="91"/>
        <v>0</v>
      </c>
    </row>
    <row r="2941" spans="1:6">
      <c r="A2941" s="103">
        <f>IF('Khả năng chọn thiết bị'!$D$8="",0,IF(Consolidated!L2941='Khả năng chọn thiết bị'!$D$8,1,0))</f>
        <v>0</v>
      </c>
      <c r="B2941" s="103">
        <f>IF('Khả năng chọn thiết bị'!$D$8="",0,IF(Consolidated!P2941='Khả năng chọn thiết bị'!$D$8,1,0))</f>
        <v>0</v>
      </c>
      <c r="C2941" s="103">
        <f t="shared" si="90"/>
        <v>0</v>
      </c>
      <c r="D2941" s="103">
        <f>IF(Consolidated!E2941=1,1,0)</f>
        <v>0</v>
      </c>
      <c r="E2941" s="103">
        <f>IF(ISNUMBER(Consolidated!F2941),Consolidated!F2941,0)</f>
        <v>0</v>
      </c>
      <c r="F2941" s="103">
        <f t="shared" si="91"/>
        <v>0</v>
      </c>
    </row>
    <row r="2942" spans="1:6">
      <c r="A2942" s="103">
        <f>IF('Khả năng chọn thiết bị'!$D$8="",0,IF(Consolidated!L2942='Khả năng chọn thiết bị'!$D$8,1,0))</f>
        <v>0</v>
      </c>
      <c r="B2942" s="103">
        <f>IF('Khả năng chọn thiết bị'!$D$8="",0,IF(Consolidated!P2942='Khả năng chọn thiết bị'!$D$8,1,0))</f>
        <v>0</v>
      </c>
      <c r="C2942" s="103">
        <f t="shared" si="90"/>
        <v>0</v>
      </c>
      <c r="D2942" s="103">
        <f>IF(Consolidated!E2942=1,1,0)</f>
        <v>0</v>
      </c>
      <c r="E2942" s="103">
        <f>IF(ISNUMBER(Consolidated!F2942),Consolidated!F2942,0)</f>
        <v>0</v>
      </c>
      <c r="F2942" s="103">
        <f t="shared" si="91"/>
        <v>0</v>
      </c>
    </row>
    <row r="2943" spans="1:6">
      <c r="A2943" s="103">
        <f>IF('Khả năng chọn thiết bị'!$D$8="",0,IF(Consolidated!L2943='Khả năng chọn thiết bị'!$D$8,1,0))</f>
        <v>0</v>
      </c>
      <c r="B2943" s="103">
        <f>IF('Khả năng chọn thiết bị'!$D$8="",0,IF(Consolidated!P2943='Khả năng chọn thiết bị'!$D$8,1,0))</f>
        <v>0</v>
      </c>
      <c r="C2943" s="103">
        <f t="shared" si="90"/>
        <v>0</v>
      </c>
      <c r="D2943" s="103">
        <f>IF(Consolidated!E2943=1,1,0)</f>
        <v>0</v>
      </c>
      <c r="E2943" s="103">
        <f>IF(ISNUMBER(Consolidated!F2943),Consolidated!F2943,0)</f>
        <v>0</v>
      </c>
      <c r="F2943" s="103">
        <f t="shared" si="91"/>
        <v>0</v>
      </c>
    </row>
    <row r="2944" spans="1:6">
      <c r="A2944" s="103">
        <f>IF('Khả năng chọn thiết bị'!$D$8="",0,IF(Consolidated!L2944='Khả năng chọn thiết bị'!$D$8,1,0))</f>
        <v>0</v>
      </c>
      <c r="B2944" s="103">
        <f>IF('Khả năng chọn thiết bị'!$D$8="",0,IF(Consolidated!P2944='Khả năng chọn thiết bị'!$D$8,1,0))</f>
        <v>0</v>
      </c>
      <c r="C2944" s="103">
        <f t="shared" si="90"/>
        <v>0</v>
      </c>
      <c r="D2944" s="103">
        <f>IF(Consolidated!E2944=1,1,0)</f>
        <v>0</v>
      </c>
      <c r="E2944" s="103">
        <f>IF(ISNUMBER(Consolidated!F2944),Consolidated!F2944,0)</f>
        <v>0</v>
      </c>
      <c r="F2944" s="103">
        <f t="shared" si="91"/>
        <v>0</v>
      </c>
    </row>
    <row r="2945" spans="1:6">
      <c r="A2945" s="103">
        <f>IF('Khả năng chọn thiết bị'!$D$8="",0,IF(Consolidated!L2945='Khả năng chọn thiết bị'!$D$8,1,0))</f>
        <v>0</v>
      </c>
      <c r="B2945" s="103">
        <f>IF('Khả năng chọn thiết bị'!$D$8="",0,IF(Consolidated!P2945='Khả năng chọn thiết bị'!$D$8,1,0))</f>
        <v>0</v>
      </c>
      <c r="C2945" s="103">
        <f t="shared" si="90"/>
        <v>0</v>
      </c>
      <c r="D2945" s="103">
        <f>IF(Consolidated!E2945=1,1,0)</f>
        <v>0</v>
      </c>
      <c r="E2945" s="103">
        <f>IF(ISNUMBER(Consolidated!F2945),Consolidated!F2945,0)</f>
        <v>0</v>
      </c>
      <c r="F2945" s="103">
        <f t="shared" si="91"/>
        <v>0</v>
      </c>
    </row>
    <row r="2946" spans="1:6">
      <c r="A2946" s="103">
        <f>IF('Khả năng chọn thiết bị'!$D$8="",0,IF(Consolidated!L2946='Khả năng chọn thiết bị'!$D$8,1,0))</f>
        <v>0</v>
      </c>
      <c r="B2946" s="103">
        <f>IF('Khả năng chọn thiết bị'!$D$8="",0,IF(Consolidated!P2946='Khả năng chọn thiết bị'!$D$8,1,0))</f>
        <v>0</v>
      </c>
      <c r="C2946" s="103">
        <f t="shared" ref="C2946:C3000" si="92">IF(A2946+B2946&gt;0,1,0)</f>
        <v>0</v>
      </c>
      <c r="D2946" s="103">
        <f>IF(Consolidated!E2946=1,1,0)</f>
        <v>0</v>
      </c>
      <c r="E2946" s="103">
        <f>IF(ISNUMBER(Consolidated!F2946),Consolidated!F2946,0)</f>
        <v>0</v>
      </c>
      <c r="F2946" s="103">
        <f t="shared" si="91"/>
        <v>0</v>
      </c>
    </row>
    <row r="2947" spans="1:6">
      <c r="A2947" s="103">
        <f>IF('Khả năng chọn thiết bị'!$D$8="",0,IF(Consolidated!L2947='Khả năng chọn thiết bị'!$D$8,1,0))</f>
        <v>0</v>
      </c>
      <c r="B2947" s="103">
        <f>IF('Khả năng chọn thiết bị'!$D$8="",0,IF(Consolidated!P2947='Khả năng chọn thiết bị'!$D$8,1,0))</f>
        <v>0</v>
      </c>
      <c r="C2947" s="103">
        <f t="shared" si="92"/>
        <v>0</v>
      </c>
      <c r="D2947" s="103">
        <f>IF(Consolidated!E2947=1,1,0)</f>
        <v>0</v>
      </c>
      <c r="E2947" s="103">
        <f>IF(ISNUMBER(Consolidated!F2947),Consolidated!F2947,0)</f>
        <v>0</v>
      </c>
      <c r="F2947" s="103">
        <f t="shared" ref="F2947:F3000" si="93">F2946+C2947</f>
        <v>0</v>
      </c>
    </row>
    <row r="2948" spans="1:6">
      <c r="A2948" s="103">
        <f>IF('Khả năng chọn thiết bị'!$D$8="",0,IF(Consolidated!L2948='Khả năng chọn thiết bị'!$D$8,1,0))</f>
        <v>0</v>
      </c>
      <c r="B2948" s="103">
        <f>IF('Khả năng chọn thiết bị'!$D$8="",0,IF(Consolidated!P2948='Khả năng chọn thiết bị'!$D$8,1,0))</f>
        <v>0</v>
      </c>
      <c r="C2948" s="103">
        <f t="shared" si="92"/>
        <v>0</v>
      </c>
      <c r="D2948" s="103">
        <f>IF(Consolidated!E2948=1,1,0)</f>
        <v>0</v>
      </c>
      <c r="E2948" s="103">
        <f>IF(ISNUMBER(Consolidated!F2948),Consolidated!F2948,0)</f>
        <v>0</v>
      </c>
      <c r="F2948" s="103">
        <f t="shared" si="93"/>
        <v>0</v>
      </c>
    </row>
    <row r="2949" spans="1:6">
      <c r="A2949" s="103">
        <f>IF('Khả năng chọn thiết bị'!$D$8="",0,IF(Consolidated!L2949='Khả năng chọn thiết bị'!$D$8,1,0))</f>
        <v>0</v>
      </c>
      <c r="B2949" s="103">
        <f>IF('Khả năng chọn thiết bị'!$D$8="",0,IF(Consolidated!P2949='Khả năng chọn thiết bị'!$D$8,1,0))</f>
        <v>0</v>
      </c>
      <c r="C2949" s="103">
        <f t="shared" si="92"/>
        <v>0</v>
      </c>
      <c r="D2949" s="103">
        <f>IF(Consolidated!E2949=1,1,0)</f>
        <v>0</v>
      </c>
      <c r="E2949" s="103">
        <f>IF(ISNUMBER(Consolidated!F2949),Consolidated!F2949,0)</f>
        <v>0</v>
      </c>
      <c r="F2949" s="103">
        <f t="shared" si="93"/>
        <v>0</v>
      </c>
    </row>
    <row r="2950" spans="1:6">
      <c r="A2950" s="103">
        <f>IF('Khả năng chọn thiết bị'!$D$8="",0,IF(Consolidated!L2950='Khả năng chọn thiết bị'!$D$8,1,0))</f>
        <v>0</v>
      </c>
      <c r="B2950" s="103">
        <f>IF('Khả năng chọn thiết bị'!$D$8="",0,IF(Consolidated!P2950='Khả năng chọn thiết bị'!$D$8,1,0))</f>
        <v>0</v>
      </c>
      <c r="C2950" s="103">
        <f t="shared" si="92"/>
        <v>0</v>
      </c>
      <c r="D2950" s="103">
        <f>IF(Consolidated!E2950=1,1,0)</f>
        <v>0</v>
      </c>
      <c r="E2950" s="103">
        <f>IF(ISNUMBER(Consolidated!F2950),Consolidated!F2950,0)</f>
        <v>0</v>
      </c>
      <c r="F2950" s="103">
        <f t="shared" si="93"/>
        <v>0</v>
      </c>
    </row>
    <row r="2951" spans="1:6">
      <c r="A2951" s="103">
        <f>IF('Khả năng chọn thiết bị'!$D$8="",0,IF(Consolidated!L2951='Khả năng chọn thiết bị'!$D$8,1,0))</f>
        <v>0</v>
      </c>
      <c r="B2951" s="103">
        <f>IF('Khả năng chọn thiết bị'!$D$8="",0,IF(Consolidated!P2951='Khả năng chọn thiết bị'!$D$8,1,0))</f>
        <v>0</v>
      </c>
      <c r="C2951" s="103">
        <f t="shared" si="92"/>
        <v>0</v>
      </c>
      <c r="D2951" s="103">
        <f>IF(Consolidated!E2951=1,1,0)</f>
        <v>0</v>
      </c>
      <c r="E2951" s="103">
        <f>IF(ISNUMBER(Consolidated!F2951),Consolidated!F2951,0)</f>
        <v>0</v>
      </c>
      <c r="F2951" s="103">
        <f t="shared" si="93"/>
        <v>0</v>
      </c>
    </row>
    <row r="2952" spans="1:6">
      <c r="A2952" s="103">
        <f>IF('Khả năng chọn thiết bị'!$D$8="",0,IF(Consolidated!L2952='Khả năng chọn thiết bị'!$D$8,1,0))</f>
        <v>0</v>
      </c>
      <c r="B2952" s="103">
        <f>IF('Khả năng chọn thiết bị'!$D$8="",0,IF(Consolidated!P2952='Khả năng chọn thiết bị'!$D$8,1,0))</f>
        <v>0</v>
      </c>
      <c r="C2952" s="103">
        <f t="shared" si="92"/>
        <v>0</v>
      </c>
      <c r="D2952" s="103">
        <f>IF(Consolidated!E2952=1,1,0)</f>
        <v>0</v>
      </c>
      <c r="E2952" s="103">
        <f>IF(ISNUMBER(Consolidated!F2952),Consolidated!F2952,0)</f>
        <v>0</v>
      </c>
      <c r="F2952" s="103">
        <f t="shared" si="93"/>
        <v>0</v>
      </c>
    </row>
    <row r="2953" spans="1:6">
      <c r="A2953" s="103">
        <f>IF('Khả năng chọn thiết bị'!$D$8="",0,IF(Consolidated!L2953='Khả năng chọn thiết bị'!$D$8,1,0))</f>
        <v>0</v>
      </c>
      <c r="B2953" s="103">
        <f>IF('Khả năng chọn thiết bị'!$D$8="",0,IF(Consolidated!P2953='Khả năng chọn thiết bị'!$D$8,1,0))</f>
        <v>0</v>
      </c>
      <c r="C2953" s="103">
        <f t="shared" si="92"/>
        <v>0</v>
      </c>
      <c r="D2953" s="103">
        <f>IF(Consolidated!E2953=1,1,0)</f>
        <v>0</v>
      </c>
      <c r="E2953" s="103">
        <f>IF(ISNUMBER(Consolidated!F2953),Consolidated!F2953,0)</f>
        <v>0</v>
      </c>
      <c r="F2953" s="103">
        <f t="shared" si="93"/>
        <v>0</v>
      </c>
    </row>
    <row r="2954" spans="1:6">
      <c r="A2954" s="103">
        <f>IF('Khả năng chọn thiết bị'!$D$8="",0,IF(Consolidated!L2954='Khả năng chọn thiết bị'!$D$8,1,0))</f>
        <v>0</v>
      </c>
      <c r="B2954" s="103">
        <f>IF('Khả năng chọn thiết bị'!$D$8="",0,IF(Consolidated!P2954='Khả năng chọn thiết bị'!$D$8,1,0))</f>
        <v>0</v>
      </c>
      <c r="C2954" s="103">
        <f t="shared" si="92"/>
        <v>0</v>
      </c>
      <c r="D2954" s="103">
        <f>IF(Consolidated!E2954=1,1,0)</f>
        <v>0</v>
      </c>
      <c r="E2954" s="103">
        <f>IF(ISNUMBER(Consolidated!F2954),Consolidated!F2954,0)</f>
        <v>0</v>
      </c>
      <c r="F2954" s="103">
        <f t="shared" si="93"/>
        <v>0</v>
      </c>
    </row>
    <row r="2955" spans="1:6">
      <c r="A2955" s="103">
        <f>IF('Khả năng chọn thiết bị'!$D$8="",0,IF(Consolidated!L2955='Khả năng chọn thiết bị'!$D$8,1,0))</f>
        <v>0</v>
      </c>
      <c r="B2955" s="103">
        <f>IF('Khả năng chọn thiết bị'!$D$8="",0,IF(Consolidated!P2955='Khả năng chọn thiết bị'!$D$8,1,0))</f>
        <v>0</v>
      </c>
      <c r="C2955" s="103">
        <f t="shared" si="92"/>
        <v>0</v>
      </c>
      <c r="D2955" s="103">
        <f>IF(Consolidated!E2955=1,1,0)</f>
        <v>0</v>
      </c>
      <c r="E2955" s="103">
        <f>IF(ISNUMBER(Consolidated!F2955),Consolidated!F2955,0)</f>
        <v>0</v>
      </c>
      <c r="F2955" s="103">
        <f t="shared" si="93"/>
        <v>0</v>
      </c>
    </row>
    <row r="2956" spans="1:6">
      <c r="A2956" s="103">
        <f>IF('Khả năng chọn thiết bị'!$D$8="",0,IF(Consolidated!L2956='Khả năng chọn thiết bị'!$D$8,1,0))</f>
        <v>0</v>
      </c>
      <c r="B2956" s="103">
        <f>IF('Khả năng chọn thiết bị'!$D$8="",0,IF(Consolidated!P2956='Khả năng chọn thiết bị'!$D$8,1,0))</f>
        <v>0</v>
      </c>
      <c r="C2956" s="103">
        <f t="shared" si="92"/>
        <v>0</v>
      </c>
      <c r="D2956" s="103">
        <f>IF(Consolidated!E2956=1,1,0)</f>
        <v>0</v>
      </c>
      <c r="E2956" s="103">
        <f>IF(ISNUMBER(Consolidated!F2956),Consolidated!F2956,0)</f>
        <v>0</v>
      </c>
      <c r="F2956" s="103">
        <f t="shared" si="93"/>
        <v>0</v>
      </c>
    </row>
    <row r="2957" spans="1:6">
      <c r="A2957" s="103">
        <f>IF('Khả năng chọn thiết bị'!$D$8="",0,IF(Consolidated!L2957='Khả năng chọn thiết bị'!$D$8,1,0))</f>
        <v>0</v>
      </c>
      <c r="B2957" s="103">
        <f>IF('Khả năng chọn thiết bị'!$D$8="",0,IF(Consolidated!P2957='Khả năng chọn thiết bị'!$D$8,1,0))</f>
        <v>0</v>
      </c>
      <c r="C2957" s="103">
        <f t="shared" si="92"/>
        <v>0</v>
      </c>
      <c r="D2957" s="103">
        <f>IF(Consolidated!E2957=1,1,0)</f>
        <v>0</v>
      </c>
      <c r="E2957" s="103">
        <f>IF(ISNUMBER(Consolidated!F2957),Consolidated!F2957,0)</f>
        <v>0</v>
      </c>
      <c r="F2957" s="103">
        <f t="shared" si="93"/>
        <v>0</v>
      </c>
    </row>
    <row r="2958" spans="1:6">
      <c r="A2958" s="103">
        <f>IF('Khả năng chọn thiết bị'!$D$8="",0,IF(Consolidated!L2958='Khả năng chọn thiết bị'!$D$8,1,0))</f>
        <v>0</v>
      </c>
      <c r="B2958" s="103">
        <f>IF('Khả năng chọn thiết bị'!$D$8="",0,IF(Consolidated!P2958='Khả năng chọn thiết bị'!$D$8,1,0))</f>
        <v>0</v>
      </c>
      <c r="C2958" s="103">
        <f t="shared" si="92"/>
        <v>0</v>
      </c>
      <c r="D2958" s="103">
        <f>IF(Consolidated!E2958=1,1,0)</f>
        <v>0</v>
      </c>
      <c r="E2958" s="103">
        <f>IF(ISNUMBER(Consolidated!F2958),Consolidated!F2958,0)</f>
        <v>0</v>
      </c>
      <c r="F2958" s="103">
        <f t="shared" si="93"/>
        <v>0</v>
      </c>
    </row>
    <row r="2959" spans="1:6">
      <c r="A2959" s="103">
        <f>IF('Khả năng chọn thiết bị'!$D$8="",0,IF(Consolidated!L2959='Khả năng chọn thiết bị'!$D$8,1,0))</f>
        <v>0</v>
      </c>
      <c r="B2959" s="103">
        <f>IF('Khả năng chọn thiết bị'!$D$8="",0,IF(Consolidated!P2959='Khả năng chọn thiết bị'!$D$8,1,0))</f>
        <v>0</v>
      </c>
      <c r="C2959" s="103">
        <f t="shared" si="92"/>
        <v>0</v>
      </c>
      <c r="D2959" s="103">
        <f>IF(Consolidated!E2959=1,1,0)</f>
        <v>0</v>
      </c>
      <c r="E2959" s="103">
        <f>IF(ISNUMBER(Consolidated!F2959),Consolidated!F2959,0)</f>
        <v>0</v>
      </c>
      <c r="F2959" s="103">
        <f t="shared" si="93"/>
        <v>0</v>
      </c>
    </row>
    <row r="2960" spans="1:6">
      <c r="A2960" s="103">
        <f>IF('Khả năng chọn thiết bị'!$D$8="",0,IF(Consolidated!L2960='Khả năng chọn thiết bị'!$D$8,1,0))</f>
        <v>0</v>
      </c>
      <c r="B2960" s="103">
        <f>IF('Khả năng chọn thiết bị'!$D$8="",0,IF(Consolidated!P2960='Khả năng chọn thiết bị'!$D$8,1,0))</f>
        <v>0</v>
      </c>
      <c r="C2960" s="103">
        <f t="shared" si="92"/>
        <v>0</v>
      </c>
      <c r="D2960" s="103">
        <f>IF(Consolidated!E2960=1,1,0)</f>
        <v>0</v>
      </c>
      <c r="E2960" s="103">
        <f>IF(ISNUMBER(Consolidated!F2960),Consolidated!F2960,0)</f>
        <v>0</v>
      </c>
      <c r="F2960" s="103">
        <f t="shared" si="93"/>
        <v>0</v>
      </c>
    </row>
    <row r="2961" spans="1:6">
      <c r="A2961" s="103">
        <f>IF('Khả năng chọn thiết bị'!$D$8="",0,IF(Consolidated!L2961='Khả năng chọn thiết bị'!$D$8,1,0))</f>
        <v>0</v>
      </c>
      <c r="B2961" s="103">
        <f>IF('Khả năng chọn thiết bị'!$D$8="",0,IF(Consolidated!P2961='Khả năng chọn thiết bị'!$D$8,1,0))</f>
        <v>0</v>
      </c>
      <c r="C2961" s="103">
        <f t="shared" si="92"/>
        <v>0</v>
      </c>
      <c r="D2961" s="103">
        <f>IF(Consolidated!E2961=1,1,0)</f>
        <v>0</v>
      </c>
      <c r="E2961" s="103">
        <f>IF(ISNUMBER(Consolidated!F2961),Consolidated!F2961,0)</f>
        <v>0</v>
      </c>
      <c r="F2961" s="103">
        <f t="shared" si="93"/>
        <v>0</v>
      </c>
    </row>
    <row r="2962" spans="1:6">
      <c r="A2962" s="103">
        <f>IF('Khả năng chọn thiết bị'!$D$8="",0,IF(Consolidated!L2962='Khả năng chọn thiết bị'!$D$8,1,0))</f>
        <v>0</v>
      </c>
      <c r="B2962" s="103">
        <f>IF('Khả năng chọn thiết bị'!$D$8="",0,IF(Consolidated!P2962='Khả năng chọn thiết bị'!$D$8,1,0))</f>
        <v>0</v>
      </c>
      <c r="C2962" s="103">
        <f t="shared" si="92"/>
        <v>0</v>
      </c>
      <c r="D2962" s="103">
        <f>IF(Consolidated!E2962=1,1,0)</f>
        <v>0</v>
      </c>
      <c r="E2962" s="103">
        <f>IF(ISNUMBER(Consolidated!F2962),Consolidated!F2962,0)</f>
        <v>0</v>
      </c>
      <c r="F2962" s="103">
        <f t="shared" si="93"/>
        <v>0</v>
      </c>
    </row>
    <row r="2963" spans="1:6">
      <c r="A2963" s="103">
        <f>IF('Khả năng chọn thiết bị'!$D$8="",0,IF(Consolidated!L2963='Khả năng chọn thiết bị'!$D$8,1,0))</f>
        <v>0</v>
      </c>
      <c r="B2963" s="103">
        <f>IF('Khả năng chọn thiết bị'!$D$8="",0,IF(Consolidated!P2963='Khả năng chọn thiết bị'!$D$8,1,0))</f>
        <v>0</v>
      </c>
      <c r="C2963" s="103">
        <f t="shared" si="92"/>
        <v>0</v>
      </c>
      <c r="D2963" s="103">
        <f>IF(Consolidated!E2963=1,1,0)</f>
        <v>0</v>
      </c>
      <c r="E2963" s="103">
        <f>IF(ISNUMBER(Consolidated!F2963),Consolidated!F2963,0)</f>
        <v>0</v>
      </c>
      <c r="F2963" s="103">
        <f t="shared" si="93"/>
        <v>0</v>
      </c>
    </row>
    <row r="2964" spans="1:6">
      <c r="A2964" s="103">
        <f>IF('Khả năng chọn thiết bị'!$D$8="",0,IF(Consolidated!L2964='Khả năng chọn thiết bị'!$D$8,1,0))</f>
        <v>0</v>
      </c>
      <c r="B2964" s="103">
        <f>IF('Khả năng chọn thiết bị'!$D$8="",0,IF(Consolidated!P2964='Khả năng chọn thiết bị'!$D$8,1,0))</f>
        <v>0</v>
      </c>
      <c r="C2964" s="103">
        <f t="shared" si="92"/>
        <v>0</v>
      </c>
      <c r="D2964" s="103">
        <f>IF(Consolidated!E2964=1,1,0)</f>
        <v>0</v>
      </c>
      <c r="E2964" s="103">
        <f>IF(ISNUMBER(Consolidated!F2964),Consolidated!F2964,0)</f>
        <v>0</v>
      </c>
      <c r="F2964" s="103">
        <f t="shared" si="93"/>
        <v>0</v>
      </c>
    </row>
    <row r="2965" spans="1:6">
      <c r="A2965" s="103">
        <f>IF('Khả năng chọn thiết bị'!$D$8="",0,IF(Consolidated!L2965='Khả năng chọn thiết bị'!$D$8,1,0))</f>
        <v>0</v>
      </c>
      <c r="B2965" s="103">
        <f>IF('Khả năng chọn thiết bị'!$D$8="",0,IF(Consolidated!P2965='Khả năng chọn thiết bị'!$D$8,1,0))</f>
        <v>0</v>
      </c>
      <c r="C2965" s="103">
        <f t="shared" si="92"/>
        <v>0</v>
      </c>
      <c r="D2965" s="103">
        <f>IF(Consolidated!E2965=1,1,0)</f>
        <v>0</v>
      </c>
      <c r="E2965" s="103">
        <f>IF(ISNUMBER(Consolidated!F2965),Consolidated!F2965,0)</f>
        <v>0</v>
      </c>
      <c r="F2965" s="103">
        <f t="shared" si="93"/>
        <v>0</v>
      </c>
    </row>
    <row r="2966" spans="1:6">
      <c r="A2966" s="103">
        <f>IF('Khả năng chọn thiết bị'!$D$8="",0,IF(Consolidated!L2966='Khả năng chọn thiết bị'!$D$8,1,0))</f>
        <v>0</v>
      </c>
      <c r="B2966" s="103">
        <f>IF('Khả năng chọn thiết bị'!$D$8="",0,IF(Consolidated!P2966='Khả năng chọn thiết bị'!$D$8,1,0))</f>
        <v>0</v>
      </c>
      <c r="C2966" s="103">
        <f t="shared" si="92"/>
        <v>0</v>
      </c>
      <c r="D2966" s="103">
        <f>IF(Consolidated!E2966=1,1,0)</f>
        <v>0</v>
      </c>
      <c r="E2966" s="103">
        <f>IF(ISNUMBER(Consolidated!F2966),Consolidated!F2966,0)</f>
        <v>0</v>
      </c>
      <c r="F2966" s="103">
        <f t="shared" si="93"/>
        <v>0</v>
      </c>
    </row>
    <row r="2967" spans="1:6">
      <c r="A2967" s="103">
        <f>IF('Khả năng chọn thiết bị'!$D$8="",0,IF(Consolidated!L2967='Khả năng chọn thiết bị'!$D$8,1,0))</f>
        <v>0</v>
      </c>
      <c r="B2967" s="103">
        <f>IF('Khả năng chọn thiết bị'!$D$8="",0,IF(Consolidated!P2967='Khả năng chọn thiết bị'!$D$8,1,0))</f>
        <v>0</v>
      </c>
      <c r="C2967" s="103">
        <f t="shared" si="92"/>
        <v>0</v>
      </c>
      <c r="D2967" s="103">
        <f>IF(Consolidated!E2967=1,1,0)</f>
        <v>0</v>
      </c>
      <c r="E2967" s="103">
        <f>IF(ISNUMBER(Consolidated!F2967),Consolidated!F2967,0)</f>
        <v>0</v>
      </c>
      <c r="F2967" s="103">
        <f t="shared" si="93"/>
        <v>0</v>
      </c>
    </row>
    <row r="2968" spans="1:6">
      <c r="A2968" s="103">
        <f>IF('Khả năng chọn thiết bị'!$D$8="",0,IF(Consolidated!L2968='Khả năng chọn thiết bị'!$D$8,1,0))</f>
        <v>0</v>
      </c>
      <c r="B2968" s="103">
        <f>IF('Khả năng chọn thiết bị'!$D$8="",0,IF(Consolidated!P2968='Khả năng chọn thiết bị'!$D$8,1,0))</f>
        <v>0</v>
      </c>
      <c r="C2968" s="103">
        <f t="shared" si="92"/>
        <v>0</v>
      </c>
      <c r="D2968" s="103">
        <f>IF(Consolidated!E2968=1,1,0)</f>
        <v>0</v>
      </c>
      <c r="E2968" s="103">
        <f>IF(ISNUMBER(Consolidated!F2968),Consolidated!F2968,0)</f>
        <v>0</v>
      </c>
      <c r="F2968" s="103">
        <f t="shared" si="93"/>
        <v>0</v>
      </c>
    </row>
    <row r="2969" spans="1:6">
      <c r="A2969" s="103">
        <f>IF('Khả năng chọn thiết bị'!$D$8="",0,IF(Consolidated!L2969='Khả năng chọn thiết bị'!$D$8,1,0))</f>
        <v>0</v>
      </c>
      <c r="B2969" s="103">
        <f>IF('Khả năng chọn thiết bị'!$D$8="",0,IF(Consolidated!P2969='Khả năng chọn thiết bị'!$D$8,1,0))</f>
        <v>0</v>
      </c>
      <c r="C2969" s="103">
        <f t="shared" si="92"/>
        <v>0</v>
      </c>
      <c r="D2969" s="103">
        <f>IF(Consolidated!E2969=1,1,0)</f>
        <v>0</v>
      </c>
      <c r="E2969" s="103">
        <f>IF(ISNUMBER(Consolidated!F2969),Consolidated!F2969,0)</f>
        <v>0</v>
      </c>
      <c r="F2969" s="103">
        <f t="shared" si="93"/>
        <v>0</v>
      </c>
    </row>
    <row r="2970" spans="1:6">
      <c r="A2970" s="103">
        <f>IF('Khả năng chọn thiết bị'!$D$8="",0,IF(Consolidated!L2970='Khả năng chọn thiết bị'!$D$8,1,0))</f>
        <v>0</v>
      </c>
      <c r="B2970" s="103">
        <f>IF('Khả năng chọn thiết bị'!$D$8="",0,IF(Consolidated!P2970='Khả năng chọn thiết bị'!$D$8,1,0))</f>
        <v>0</v>
      </c>
      <c r="C2970" s="103">
        <f t="shared" si="92"/>
        <v>0</v>
      </c>
      <c r="D2970" s="103">
        <f>IF(Consolidated!E2970=1,1,0)</f>
        <v>0</v>
      </c>
      <c r="E2970" s="103">
        <f>IF(ISNUMBER(Consolidated!F2970),Consolidated!F2970,0)</f>
        <v>0</v>
      </c>
      <c r="F2970" s="103">
        <f t="shared" si="93"/>
        <v>0</v>
      </c>
    </row>
    <row r="2971" spans="1:6">
      <c r="A2971" s="103">
        <f>IF('Khả năng chọn thiết bị'!$D$8="",0,IF(Consolidated!L2971='Khả năng chọn thiết bị'!$D$8,1,0))</f>
        <v>0</v>
      </c>
      <c r="B2971" s="103">
        <f>IF('Khả năng chọn thiết bị'!$D$8="",0,IF(Consolidated!P2971='Khả năng chọn thiết bị'!$D$8,1,0))</f>
        <v>0</v>
      </c>
      <c r="C2971" s="103">
        <f t="shared" si="92"/>
        <v>0</v>
      </c>
      <c r="D2971" s="103">
        <f>IF(Consolidated!E2971=1,1,0)</f>
        <v>0</v>
      </c>
      <c r="E2971" s="103">
        <f>IF(ISNUMBER(Consolidated!F2971),Consolidated!F2971,0)</f>
        <v>0</v>
      </c>
      <c r="F2971" s="103">
        <f t="shared" si="93"/>
        <v>0</v>
      </c>
    </row>
    <row r="2972" spans="1:6">
      <c r="A2972" s="103">
        <f>IF('Khả năng chọn thiết bị'!$D$8="",0,IF(Consolidated!L2972='Khả năng chọn thiết bị'!$D$8,1,0))</f>
        <v>0</v>
      </c>
      <c r="B2972" s="103">
        <f>IF('Khả năng chọn thiết bị'!$D$8="",0,IF(Consolidated!P2972='Khả năng chọn thiết bị'!$D$8,1,0))</f>
        <v>0</v>
      </c>
      <c r="C2972" s="103">
        <f t="shared" si="92"/>
        <v>0</v>
      </c>
      <c r="D2972" s="103">
        <f>IF(Consolidated!E2972=1,1,0)</f>
        <v>0</v>
      </c>
      <c r="E2972" s="103">
        <f>IF(ISNUMBER(Consolidated!F2972),Consolidated!F2972,0)</f>
        <v>0</v>
      </c>
      <c r="F2972" s="103">
        <f t="shared" si="93"/>
        <v>0</v>
      </c>
    </row>
    <row r="2973" spans="1:6">
      <c r="A2973" s="103">
        <f>IF('Khả năng chọn thiết bị'!$D$8="",0,IF(Consolidated!L2973='Khả năng chọn thiết bị'!$D$8,1,0))</f>
        <v>0</v>
      </c>
      <c r="B2973" s="103">
        <f>IF('Khả năng chọn thiết bị'!$D$8="",0,IF(Consolidated!P2973='Khả năng chọn thiết bị'!$D$8,1,0))</f>
        <v>0</v>
      </c>
      <c r="C2973" s="103">
        <f t="shared" si="92"/>
        <v>0</v>
      </c>
      <c r="D2973" s="103">
        <f>IF(Consolidated!E2973=1,1,0)</f>
        <v>0</v>
      </c>
      <c r="E2973" s="103">
        <f>IF(ISNUMBER(Consolidated!F2973),Consolidated!F2973,0)</f>
        <v>0</v>
      </c>
      <c r="F2973" s="103">
        <f t="shared" si="93"/>
        <v>0</v>
      </c>
    </row>
    <row r="2974" spans="1:6">
      <c r="A2974" s="103">
        <f>IF('Khả năng chọn thiết bị'!$D$8="",0,IF(Consolidated!L2974='Khả năng chọn thiết bị'!$D$8,1,0))</f>
        <v>0</v>
      </c>
      <c r="B2974" s="103">
        <f>IF('Khả năng chọn thiết bị'!$D$8="",0,IF(Consolidated!P2974='Khả năng chọn thiết bị'!$D$8,1,0))</f>
        <v>0</v>
      </c>
      <c r="C2974" s="103">
        <f t="shared" si="92"/>
        <v>0</v>
      </c>
      <c r="D2974" s="103">
        <f>IF(Consolidated!E2974=1,1,0)</f>
        <v>0</v>
      </c>
      <c r="E2974" s="103">
        <f>IF(ISNUMBER(Consolidated!F2974),Consolidated!F2974,0)</f>
        <v>0</v>
      </c>
      <c r="F2974" s="103">
        <f t="shared" si="93"/>
        <v>0</v>
      </c>
    </row>
    <row r="2975" spans="1:6">
      <c r="A2975" s="103">
        <f>IF('Khả năng chọn thiết bị'!$D$8="",0,IF(Consolidated!L2975='Khả năng chọn thiết bị'!$D$8,1,0))</f>
        <v>0</v>
      </c>
      <c r="B2975" s="103">
        <f>IF('Khả năng chọn thiết bị'!$D$8="",0,IF(Consolidated!P2975='Khả năng chọn thiết bị'!$D$8,1,0))</f>
        <v>0</v>
      </c>
      <c r="C2975" s="103">
        <f t="shared" si="92"/>
        <v>0</v>
      </c>
      <c r="D2975" s="103">
        <f>IF(Consolidated!E2975=1,1,0)</f>
        <v>0</v>
      </c>
      <c r="E2975" s="103">
        <f>IF(ISNUMBER(Consolidated!F2975),Consolidated!F2975,0)</f>
        <v>0</v>
      </c>
      <c r="F2975" s="103">
        <f t="shared" si="93"/>
        <v>0</v>
      </c>
    </row>
    <row r="2976" spans="1:6">
      <c r="A2976" s="103">
        <f>IF('Khả năng chọn thiết bị'!$D$8="",0,IF(Consolidated!L2976='Khả năng chọn thiết bị'!$D$8,1,0))</f>
        <v>0</v>
      </c>
      <c r="B2976" s="103">
        <f>IF('Khả năng chọn thiết bị'!$D$8="",0,IF(Consolidated!P2976='Khả năng chọn thiết bị'!$D$8,1,0))</f>
        <v>0</v>
      </c>
      <c r="C2976" s="103">
        <f t="shared" si="92"/>
        <v>0</v>
      </c>
      <c r="D2976" s="103">
        <f>IF(Consolidated!E2976=1,1,0)</f>
        <v>0</v>
      </c>
      <c r="E2976" s="103">
        <f>IF(ISNUMBER(Consolidated!F2976),Consolidated!F2976,0)</f>
        <v>0</v>
      </c>
      <c r="F2976" s="103">
        <f t="shared" si="93"/>
        <v>0</v>
      </c>
    </row>
    <row r="2977" spans="1:6">
      <c r="A2977" s="103">
        <f>IF('Khả năng chọn thiết bị'!$D$8="",0,IF(Consolidated!L2977='Khả năng chọn thiết bị'!$D$8,1,0))</f>
        <v>0</v>
      </c>
      <c r="B2977" s="103">
        <f>IF('Khả năng chọn thiết bị'!$D$8="",0,IF(Consolidated!P2977='Khả năng chọn thiết bị'!$D$8,1,0))</f>
        <v>0</v>
      </c>
      <c r="C2977" s="103">
        <f t="shared" si="92"/>
        <v>0</v>
      </c>
      <c r="D2977" s="103">
        <f>IF(Consolidated!E2977=1,1,0)</f>
        <v>0</v>
      </c>
      <c r="E2977" s="103">
        <f>IF(ISNUMBER(Consolidated!F2977),Consolidated!F2977,0)</f>
        <v>0</v>
      </c>
      <c r="F2977" s="103">
        <f t="shared" si="93"/>
        <v>0</v>
      </c>
    </row>
    <row r="2978" spans="1:6">
      <c r="A2978" s="103">
        <f>IF('Khả năng chọn thiết bị'!$D$8="",0,IF(Consolidated!L2978='Khả năng chọn thiết bị'!$D$8,1,0))</f>
        <v>0</v>
      </c>
      <c r="B2978" s="103">
        <f>IF('Khả năng chọn thiết bị'!$D$8="",0,IF(Consolidated!P2978='Khả năng chọn thiết bị'!$D$8,1,0))</f>
        <v>0</v>
      </c>
      <c r="C2978" s="103">
        <f t="shared" si="92"/>
        <v>0</v>
      </c>
      <c r="D2978" s="103">
        <f>IF(Consolidated!E2978=1,1,0)</f>
        <v>0</v>
      </c>
      <c r="E2978" s="103">
        <f>IF(ISNUMBER(Consolidated!F2978),Consolidated!F2978,0)</f>
        <v>0</v>
      </c>
      <c r="F2978" s="103">
        <f t="shared" si="93"/>
        <v>0</v>
      </c>
    </row>
    <row r="2979" spans="1:6">
      <c r="A2979" s="103">
        <f>IF('Khả năng chọn thiết bị'!$D$8="",0,IF(Consolidated!L2979='Khả năng chọn thiết bị'!$D$8,1,0))</f>
        <v>0</v>
      </c>
      <c r="B2979" s="103">
        <f>IF('Khả năng chọn thiết bị'!$D$8="",0,IF(Consolidated!P2979='Khả năng chọn thiết bị'!$D$8,1,0))</f>
        <v>0</v>
      </c>
      <c r="C2979" s="103">
        <f t="shared" si="92"/>
        <v>0</v>
      </c>
      <c r="D2979" s="103">
        <f>IF(Consolidated!E2979=1,1,0)</f>
        <v>0</v>
      </c>
      <c r="E2979" s="103">
        <f>IF(ISNUMBER(Consolidated!F2979),Consolidated!F2979,0)</f>
        <v>0</v>
      </c>
      <c r="F2979" s="103">
        <f t="shared" si="93"/>
        <v>0</v>
      </c>
    </row>
    <row r="2980" spans="1:6">
      <c r="A2980" s="103">
        <f>IF('Khả năng chọn thiết bị'!$D$8="",0,IF(Consolidated!L2980='Khả năng chọn thiết bị'!$D$8,1,0))</f>
        <v>0</v>
      </c>
      <c r="B2980" s="103">
        <f>IF('Khả năng chọn thiết bị'!$D$8="",0,IF(Consolidated!P2980='Khả năng chọn thiết bị'!$D$8,1,0))</f>
        <v>0</v>
      </c>
      <c r="C2980" s="103">
        <f t="shared" si="92"/>
        <v>0</v>
      </c>
      <c r="D2980" s="103">
        <f>IF(Consolidated!E2980=1,1,0)</f>
        <v>0</v>
      </c>
      <c r="E2980" s="103">
        <f>IF(ISNUMBER(Consolidated!F2980),Consolidated!F2980,0)</f>
        <v>0</v>
      </c>
      <c r="F2980" s="103">
        <f t="shared" si="93"/>
        <v>0</v>
      </c>
    </row>
    <row r="2981" spans="1:6">
      <c r="A2981" s="103">
        <f>IF('Khả năng chọn thiết bị'!$D$8="",0,IF(Consolidated!L2981='Khả năng chọn thiết bị'!$D$8,1,0))</f>
        <v>0</v>
      </c>
      <c r="B2981" s="103">
        <f>IF('Khả năng chọn thiết bị'!$D$8="",0,IF(Consolidated!P2981='Khả năng chọn thiết bị'!$D$8,1,0))</f>
        <v>0</v>
      </c>
      <c r="C2981" s="103">
        <f t="shared" si="92"/>
        <v>0</v>
      </c>
      <c r="D2981" s="103">
        <f>IF(Consolidated!E2981=1,1,0)</f>
        <v>0</v>
      </c>
      <c r="E2981" s="103">
        <f>IF(ISNUMBER(Consolidated!F2981),Consolidated!F2981,0)</f>
        <v>0</v>
      </c>
      <c r="F2981" s="103">
        <f t="shared" si="93"/>
        <v>0</v>
      </c>
    </row>
    <row r="2982" spans="1:6">
      <c r="A2982" s="103">
        <f>IF('Khả năng chọn thiết bị'!$D$8="",0,IF(Consolidated!L2982='Khả năng chọn thiết bị'!$D$8,1,0))</f>
        <v>0</v>
      </c>
      <c r="B2982" s="103">
        <f>IF('Khả năng chọn thiết bị'!$D$8="",0,IF(Consolidated!P2982='Khả năng chọn thiết bị'!$D$8,1,0))</f>
        <v>0</v>
      </c>
      <c r="C2982" s="103">
        <f t="shared" si="92"/>
        <v>0</v>
      </c>
      <c r="D2982" s="103">
        <f>IF(Consolidated!E2982=1,1,0)</f>
        <v>0</v>
      </c>
      <c r="E2982" s="103">
        <f>IF(ISNUMBER(Consolidated!F2982),Consolidated!F2982,0)</f>
        <v>0</v>
      </c>
      <c r="F2982" s="103">
        <f t="shared" si="93"/>
        <v>0</v>
      </c>
    </row>
    <row r="2983" spans="1:6">
      <c r="A2983" s="103">
        <f>IF('Khả năng chọn thiết bị'!$D$8="",0,IF(Consolidated!L2983='Khả năng chọn thiết bị'!$D$8,1,0))</f>
        <v>0</v>
      </c>
      <c r="B2983" s="103">
        <f>IF('Khả năng chọn thiết bị'!$D$8="",0,IF(Consolidated!P2983='Khả năng chọn thiết bị'!$D$8,1,0))</f>
        <v>0</v>
      </c>
      <c r="C2983" s="103">
        <f t="shared" si="92"/>
        <v>0</v>
      </c>
      <c r="D2983" s="103">
        <f>IF(Consolidated!E2983=1,1,0)</f>
        <v>0</v>
      </c>
      <c r="E2983" s="103">
        <f>IF(ISNUMBER(Consolidated!F2983),Consolidated!F2983,0)</f>
        <v>0</v>
      </c>
      <c r="F2983" s="103">
        <f t="shared" si="93"/>
        <v>0</v>
      </c>
    </row>
    <row r="2984" spans="1:6">
      <c r="A2984" s="103">
        <f>IF('Khả năng chọn thiết bị'!$D$8="",0,IF(Consolidated!L2984='Khả năng chọn thiết bị'!$D$8,1,0))</f>
        <v>0</v>
      </c>
      <c r="B2984" s="103">
        <f>IF('Khả năng chọn thiết bị'!$D$8="",0,IF(Consolidated!P2984='Khả năng chọn thiết bị'!$D$8,1,0))</f>
        <v>0</v>
      </c>
      <c r="C2984" s="103">
        <f t="shared" si="92"/>
        <v>0</v>
      </c>
      <c r="D2984" s="103">
        <f>IF(Consolidated!E2984=1,1,0)</f>
        <v>0</v>
      </c>
      <c r="E2984" s="103">
        <f>IF(ISNUMBER(Consolidated!F2984),Consolidated!F2984,0)</f>
        <v>0</v>
      </c>
      <c r="F2984" s="103">
        <f t="shared" si="93"/>
        <v>0</v>
      </c>
    </row>
    <row r="2985" spans="1:6">
      <c r="A2985" s="103">
        <f>IF('Khả năng chọn thiết bị'!$D$8="",0,IF(Consolidated!L2985='Khả năng chọn thiết bị'!$D$8,1,0))</f>
        <v>0</v>
      </c>
      <c r="B2985" s="103">
        <f>IF('Khả năng chọn thiết bị'!$D$8="",0,IF(Consolidated!P2985='Khả năng chọn thiết bị'!$D$8,1,0))</f>
        <v>0</v>
      </c>
      <c r="C2985" s="103">
        <f t="shared" si="92"/>
        <v>0</v>
      </c>
      <c r="D2985" s="103">
        <f>IF(Consolidated!E2985=1,1,0)</f>
        <v>0</v>
      </c>
      <c r="E2985" s="103">
        <f>IF(ISNUMBER(Consolidated!F2985),Consolidated!F2985,0)</f>
        <v>0</v>
      </c>
      <c r="F2985" s="103">
        <f t="shared" si="93"/>
        <v>0</v>
      </c>
    </row>
    <row r="2986" spans="1:6">
      <c r="A2986" s="103">
        <f>IF('Khả năng chọn thiết bị'!$D$8="",0,IF(Consolidated!L2986='Khả năng chọn thiết bị'!$D$8,1,0))</f>
        <v>0</v>
      </c>
      <c r="B2986" s="103">
        <f>IF('Khả năng chọn thiết bị'!$D$8="",0,IF(Consolidated!P2986='Khả năng chọn thiết bị'!$D$8,1,0))</f>
        <v>0</v>
      </c>
      <c r="C2986" s="103">
        <f t="shared" si="92"/>
        <v>0</v>
      </c>
      <c r="D2986" s="103">
        <f>IF(Consolidated!E2986=1,1,0)</f>
        <v>0</v>
      </c>
      <c r="E2986" s="103">
        <f>IF(ISNUMBER(Consolidated!F2986),Consolidated!F2986,0)</f>
        <v>0</v>
      </c>
      <c r="F2986" s="103">
        <f t="shared" si="93"/>
        <v>0</v>
      </c>
    </row>
    <row r="2987" spans="1:6">
      <c r="A2987" s="103">
        <f>IF('Khả năng chọn thiết bị'!$D$8="",0,IF(Consolidated!L2987='Khả năng chọn thiết bị'!$D$8,1,0))</f>
        <v>0</v>
      </c>
      <c r="B2987" s="103">
        <f>IF('Khả năng chọn thiết bị'!$D$8="",0,IF(Consolidated!P2987='Khả năng chọn thiết bị'!$D$8,1,0))</f>
        <v>0</v>
      </c>
      <c r="C2987" s="103">
        <f t="shared" si="92"/>
        <v>0</v>
      </c>
      <c r="D2987" s="103">
        <f>IF(Consolidated!E2987=1,1,0)</f>
        <v>0</v>
      </c>
      <c r="E2987" s="103">
        <f>IF(ISNUMBER(Consolidated!F2987),Consolidated!F2987,0)</f>
        <v>0</v>
      </c>
      <c r="F2987" s="103">
        <f t="shared" si="93"/>
        <v>0</v>
      </c>
    </row>
    <row r="2988" spans="1:6">
      <c r="A2988" s="103">
        <f>IF('Khả năng chọn thiết bị'!$D$8="",0,IF(Consolidated!L2988='Khả năng chọn thiết bị'!$D$8,1,0))</f>
        <v>0</v>
      </c>
      <c r="B2988" s="103">
        <f>IF('Khả năng chọn thiết bị'!$D$8="",0,IF(Consolidated!P2988='Khả năng chọn thiết bị'!$D$8,1,0))</f>
        <v>0</v>
      </c>
      <c r="C2988" s="103">
        <f t="shared" si="92"/>
        <v>0</v>
      </c>
      <c r="D2988" s="103">
        <f>IF(Consolidated!E2988=1,1,0)</f>
        <v>0</v>
      </c>
      <c r="E2988" s="103">
        <f>IF(ISNUMBER(Consolidated!F2988),Consolidated!F2988,0)</f>
        <v>0</v>
      </c>
      <c r="F2988" s="103">
        <f t="shared" si="93"/>
        <v>0</v>
      </c>
    </row>
    <row r="2989" spans="1:6">
      <c r="A2989" s="103">
        <f>IF('Khả năng chọn thiết bị'!$D$8="",0,IF(Consolidated!L2989='Khả năng chọn thiết bị'!$D$8,1,0))</f>
        <v>0</v>
      </c>
      <c r="B2989" s="103">
        <f>IF('Khả năng chọn thiết bị'!$D$8="",0,IF(Consolidated!P2989='Khả năng chọn thiết bị'!$D$8,1,0))</f>
        <v>0</v>
      </c>
      <c r="C2989" s="103">
        <f t="shared" si="92"/>
        <v>0</v>
      </c>
      <c r="D2989" s="103">
        <f>IF(Consolidated!E2989=1,1,0)</f>
        <v>0</v>
      </c>
      <c r="E2989" s="103">
        <f>IF(ISNUMBER(Consolidated!F2989),Consolidated!F2989,0)</f>
        <v>0</v>
      </c>
      <c r="F2989" s="103">
        <f t="shared" si="93"/>
        <v>0</v>
      </c>
    </row>
    <row r="2990" spans="1:6">
      <c r="A2990" s="103">
        <f>IF('Khả năng chọn thiết bị'!$D$8="",0,IF(Consolidated!L2990='Khả năng chọn thiết bị'!$D$8,1,0))</f>
        <v>0</v>
      </c>
      <c r="B2990" s="103">
        <f>IF('Khả năng chọn thiết bị'!$D$8="",0,IF(Consolidated!P2990='Khả năng chọn thiết bị'!$D$8,1,0))</f>
        <v>0</v>
      </c>
      <c r="C2990" s="103">
        <f t="shared" si="92"/>
        <v>0</v>
      </c>
      <c r="D2990" s="103">
        <f>IF(Consolidated!E2990=1,1,0)</f>
        <v>0</v>
      </c>
      <c r="E2990" s="103">
        <f>IF(ISNUMBER(Consolidated!F2990),Consolidated!F2990,0)</f>
        <v>0</v>
      </c>
      <c r="F2990" s="103">
        <f t="shared" si="93"/>
        <v>0</v>
      </c>
    </row>
    <row r="2991" spans="1:6">
      <c r="A2991" s="103">
        <f>IF('Khả năng chọn thiết bị'!$D$8="",0,IF(Consolidated!L2991='Khả năng chọn thiết bị'!$D$8,1,0))</f>
        <v>0</v>
      </c>
      <c r="B2991" s="103">
        <f>IF('Khả năng chọn thiết bị'!$D$8="",0,IF(Consolidated!P2991='Khả năng chọn thiết bị'!$D$8,1,0))</f>
        <v>0</v>
      </c>
      <c r="C2991" s="103">
        <f t="shared" si="92"/>
        <v>0</v>
      </c>
      <c r="D2991" s="103">
        <f>IF(Consolidated!E2991=1,1,0)</f>
        <v>0</v>
      </c>
      <c r="E2991" s="103">
        <f>IF(ISNUMBER(Consolidated!F2991),Consolidated!F2991,0)</f>
        <v>0</v>
      </c>
      <c r="F2991" s="103">
        <f t="shared" si="93"/>
        <v>0</v>
      </c>
    </row>
    <row r="2992" spans="1:6">
      <c r="A2992" s="103">
        <f>IF('Khả năng chọn thiết bị'!$D$8="",0,IF(Consolidated!L2992='Khả năng chọn thiết bị'!$D$8,1,0))</f>
        <v>0</v>
      </c>
      <c r="B2992" s="103">
        <f>IF('Khả năng chọn thiết bị'!$D$8="",0,IF(Consolidated!P2992='Khả năng chọn thiết bị'!$D$8,1,0))</f>
        <v>0</v>
      </c>
      <c r="C2992" s="103">
        <f t="shared" si="92"/>
        <v>0</v>
      </c>
      <c r="D2992" s="103">
        <f>IF(Consolidated!E2992=1,1,0)</f>
        <v>0</v>
      </c>
      <c r="E2992" s="103">
        <f>IF(ISNUMBER(Consolidated!F2992),Consolidated!F2992,0)</f>
        <v>0</v>
      </c>
      <c r="F2992" s="103">
        <f t="shared" si="93"/>
        <v>0</v>
      </c>
    </row>
    <row r="2993" spans="1:6">
      <c r="A2993" s="103">
        <f>IF('Khả năng chọn thiết bị'!$D$8="",0,IF(Consolidated!L2993='Khả năng chọn thiết bị'!$D$8,1,0))</f>
        <v>0</v>
      </c>
      <c r="B2993" s="103">
        <f>IF('Khả năng chọn thiết bị'!$D$8="",0,IF(Consolidated!P2993='Khả năng chọn thiết bị'!$D$8,1,0))</f>
        <v>0</v>
      </c>
      <c r="C2993" s="103">
        <f t="shared" si="92"/>
        <v>0</v>
      </c>
      <c r="D2993" s="103">
        <f>IF(Consolidated!E2993=1,1,0)</f>
        <v>0</v>
      </c>
      <c r="E2993" s="103">
        <f>IF(ISNUMBER(Consolidated!F2993),Consolidated!F2993,0)</f>
        <v>0</v>
      </c>
      <c r="F2993" s="103">
        <f t="shared" si="93"/>
        <v>0</v>
      </c>
    </row>
    <row r="2994" spans="1:6">
      <c r="A2994" s="103">
        <f>IF('Khả năng chọn thiết bị'!$D$8="",0,IF(Consolidated!L2994='Khả năng chọn thiết bị'!$D$8,1,0))</f>
        <v>0</v>
      </c>
      <c r="B2994" s="103">
        <f>IF('Khả năng chọn thiết bị'!$D$8="",0,IF(Consolidated!P2994='Khả năng chọn thiết bị'!$D$8,1,0))</f>
        <v>0</v>
      </c>
      <c r="C2994" s="103">
        <f t="shared" si="92"/>
        <v>0</v>
      </c>
      <c r="D2994" s="103">
        <f>IF(Consolidated!E2994=1,1,0)</f>
        <v>0</v>
      </c>
      <c r="E2994" s="103">
        <f>IF(ISNUMBER(Consolidated!F2994),Consolidated!F2994,0)</f>
        <v>0</v>
      </c>
      <c r="F2994" s="103">
        <f t="shared" si="93"/>
        <v>0</v>
      </c>
    </row>
    <row r="2995" spans="1:6">
      <c r="A2995" s="103">
        <f>IF('Khả năng chọn thiết bị'!$D$8="",0,IF(Consolidated!L2995='Khả năng chọn thiết bị'!$D$8,1,0))</f>
        <v>0</v>
      </c>
      <c r="B2995" s="103">
        <f>IF('Khả năng chọn thiết bị'!$D$8="",0,IF(Consolidated!P2995='Khả năng chọn thiết bị'!$D$8,1,0))</f>
        <v>0</v>
      </c>
      <c r="C2995" s="103">
        <f t="shared" si="92"/>
        <v>0</v>
      </c>
      <c r="D2995" s="103">
        <f>IF(Consolidated!E2995=1,1,0)</f>
        <v>0</v>
      </c>
      <c r="E2995" s="103">
        <f>IF(ISNUMBER(Consolidated!F2995),Consolidated!F2995,0)</f>
        <v>0</v>
      </c>
      <c r="F2995" s="103">
        <f t="shared" si="93"/>
        <v>0</v>
      </c>
    </row>
    <row r="2996" spans="1:6">
      <c r="A2996" s="103">
        <f>IF('Khả năng chọn thiết bị'!$D$8="",0,IF(Consolidated!L2996='Khả năng chọn thiết bị'!$D$8,1,0))</f>
        <v>0</v>
      </c>
      <c r="B2996" s="103">
        <f>IF('Khả năng chọn thiết bị'!$D$8="",0,IF(Consolidated!P2996='Khả năng chọn thiết bị'!$D$8,1,0))</f>
        <v>0</v>
      </c>
      <c r="C2996" s="103">
        <f t="shared" si="92"/>
        <v>0</v>
      </c>
      <c r="D2996" s="103">
        <f>IF(Consolidated!E2996=1,1,0)</f>
        <v>0</v>
      </c>
      <c r="E2996" s="103">
        <f>IF(ISNUMBER(Consolidated!F2996),Consolidated!F2996,0)</f>
        <v>0</v>
      </c>
      <c r="F2996" s="103">
        <f t="shared" si="93"/>
        <v>0</v>
      </c>
    </row>
    <row r="2997" spans="1:6">
      <c r="A2997" s="103">
        <f>IF('Khả năng chọn thiết bị'!$D$8="",0,IF(Consolidated!L2997='Khả năng chọn thiết bị'!$D$8,1,0))</f>
        <v>0</v>
      </c>
      <c r="B2997" s="103">
        <f>IF('Khả năng chọn thiết bị'!$D$8="",0,IF(Consolidated!P2997='Khả năng chọn thiết bị'!$D$8,1,0))</f>
        <v>0</v>
      </c>
      <c r="C2997" s="103">
        <f t="shared" si="92"/>
        <v>0</v>
      </c>
      <c r="D2997" s="103">
        <f>IF(Consolidated!E2997=1,1,0)</f>
        <v>0</v>
      </c>
      <c r="E2997" s="103">
        <f>IF(ISNUMBER(Consolidated!F2997),Consolidated!F2997,0)</f>
        <v>0</v>
      </c>
      <c r="F2997" s="103">
        <f t="shared" si="93"/>
        <v>0</v>
      </c>
    </row>
    <row r="2998" spans="1:6">
      <c r="A2998" s="103">
        <f>IF('Khả năng chọn thiết bị'!$D$8="",0,IF(Consolidated!L2998='Khả năng chọn thiết bị'!$D$8,1,0))</f>
        <v>0</v>
      </c>
      <c r="B2998" s="103">
        <f>IF('Khả năng chọn thiết bị'!$D$8="",0,IF(Consolidated!P2998='Khả năng chọn thiết bị'!$D$8,1,0))</f>
        <v>0</v>
      </c>
      <c r="C2998" s="103">
        <f t="shared" si="92"/>
        <v>0</v>
      </c>
      <c r="D2998" s="103">
        <f>IF(Consolidated!E2998=1,1,0)</f>
        <v>0</v>
      </c>
      <c r="E2998" s="103">
        <f>IF(ISNUMBER(Consolidated!F2998),Consolidated!F2998,0)</f>
        <v>0</v>
      </c>
      <c r="F2998" s="103">
        <f t="shared" si="93"/>
        <v>0</v>
      </c>
    </row>
    <row r="2999" spans="1:6">
      <c r="A2999" s="103">
        <f>IF('Khả năng chọn thiết bị'!$D$8="",0,IF(Consolidated!L2999='Khả năng chọn thiết bị'!$D$8,1,0))</f>
        <v>0</v>
      </c>
      <c r="B2999" s="103">
        <f>IF('Khả năng chọn thiết bị'!$D$8="",0,IF(Consolidated!P2999='Khả năng chọn thiết bị'!$D$8,1,0))</f>
        <v>0</v>
      </c>
      <c r="C2999" s="103">
        <f t="shared" si="92"/>
        <v>0</v>
      </c>
      <c r="D2999" s="103">
        <f>IF(Consolidated!E2999=1,1,0)</f>
        <v>0</v>
      </c>
      <c r="E2999" s="103">
        <f>IF(ISNUMBER(Consolidated!F2999),Consolidated!F2999,0)</f>
        <v>0</v>
      </c>
      <c r="F2999" s="103">
        <f t="shared" si="93"/>
        <v>0</v>
      </c>
    </row>
    <row r="3000" spans="1:6">
      <c r="A3000" s="103">
        <f>IF('Khả năng chọn thiết bị'!$D$8="",0,IF(Consolidated!L3000='Khả năng chọn thiết bị'!$D$8,1,0))</f>
        <v>0</v>
      </c>
      <c r="B3000" s="103">
        <f>IF('Khả năng chọn thiết bị'!$D$8="",0,IF(Consolidated!P3000='Khả năng chọn thiết bị'!$D$8,1,0))</f>
        <v>0</v>
      </c>
      <c r="C3000" s="103">
        <f t="shared" si="92"/>
        <v>0</v>
      </c>
      <c r="D3000" s="103">
        <f>IF(Consolidated!E3000=1,1,0)</f>
        <v>0</v>
      </c>
      <c r="E3000" s="103">
        <f>IF(ISNUMBER(Consolidated!F3000),Consolidated!F3000,0)</f>
        <v>0</v>
      </c>
      <c r="F3000" s="103">
        <f t="shared" si="93"/>
        <v>0</v>
      </c>
    </row>
  </sheetData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hdc</vt:lpstr>
      <vt:lpstr>nautics</vt:lpstr>
      <vt:lpstr>st</vt:lpstr>
      <vt:lpstr>Consolidated</vt:lpstr>
      <vt:lpstr>system by total</vt:lpstr>
      <vt:lpstr>system by subcontractor</vt:lpstr>
      <vt:lpstr>TỔNG</vt:lpstr>
      <vt:lpstr>Dash_Data</vt:lpstr>
      <vt:lpstr>Dây theo phòng</vt:lpstr>
      <vt:lpstr>Tổng hợp phòng</vt:lpstr>
      <vt:lpstr>Room_Calc</vt:lpstr>
      <vt:lpstr>Khả năng chọn thiết bị</vt:lpstr>
      <vt:lpstr>Dev_List</vt:lpstr>
      <vt:lpstr>Dev_Calc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Duy</cp:lastModifiedBy>
  <dcterms:created xsi:type="dcterms:W3CDTF">2026-09-06T07:52:00Z</dcterms:created>
  <dcterms:modified xsi:type="dcterms:W3CDTF">2026-10-30T02:20:41Z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C30F7F1528BD41C28C0BAD926B23A50B_13</vt:lpwstr>
  </property>
  <property fmtid="{D5CDD505-2E9C-101B-9397-08002B2CF9AE}" pid="4" name="KSOProductBuildVer">
    <vt:lpwstr>1066-12.1.0.28485</vt:lpwstr>
  </property>
</Properties>
</file>